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charts/chart14.xml" ContentType="application/vnd.openxmlformats-officedocument.drawingml.chart+xml"/>
  <Override PartName="/xl/drawings/drawing3.xml" ContentType="application/vnd.openxmlformats-officedocument.drawingml.chartshape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ml.chartshapes+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hp\Desktop\Data Analytics\walmart excel dashboard\"/>
    </mc:Choice>
  </mc:AlternateContent>
  <xr:revisionPtr revIDLastSave="0" documentId="13_ncr:1_{A1CE7B5D-9503-4534-9A9B-2E7CBDA74D63}" xr6:coauthVersionLast="47" xr6:coauthVersionMax="47" xr10:uidLastSave="{00000000-0000-0000-0000-000000000000}"/>
  <bookViews>
    <workbookView xWindow="-110" yWindow="-110" windowWidth="19420" windowHeight="10300" tabRatio="680" activeTab="3" xr2:uid="{00000000-000D-0000-FFFF-FFFF00000000}"/>
  </bookViews>
  <sheets>
    <sheet name="walmart Retail Data" sheetId="1" r:id="rId1"/>
    <sheet name="Data Analysis" sheetId="2" r:id="rId2"/>
    <sheet name="Charts" sheetId="3" r:id="rId3"/>
    <sheet name="Dashboard" sheetId="4" r:id="rId4"/>
  </sheets>
  <definedNames>
    <definedName name="_xlnm._FilterDatabase" localSheetId="0" hidden="1">'walmart Retail Data'!$A$1:$AA$8400</definedName>
  </definedName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2" l="1"/>
  <c r="E9" i="2"/>
  <c r="G16" i="3"/>
  <c r="J51" i="3"/>
  <c r="J46" i="3"/>
  <c r="J7" i="2"/>
  <c r="K5" i="2" s="1"/>
  <c r="E6" i="2"/>
  <c r="J4" i="2"/>
  <c r="E8" i="2"/>
  <c r="E7" i="2"/>
  <c r="E4" i="2"/>
  <c r="AB2" i="1" a="1"/>
  <c r="AB2" i="1" s="1"/>
  <c r="AB3" i="1" a="1"/>
  <c r="AB3" i="1" s="1"/>
  <c r="AB4" i="1" a="1"/>
  <c r="AB4" i="1" s="1"/>
  <c r="AB5" i="1" a="1"/>
  <c r="AB5" i="1" s="1"/>
  <c r="AB6" i="1" a="1"/>
  <c r="AB6" i="1" s="1"/>
  <c r="AB7" i="1" a="1"/>
  <c r="AB7" i="1" s="1"/>
  <c r="AB8" i="1" a="1"/>
  <c r="AB8"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AB55" i="1" a="1"/>
  <c r="AB55" i="1" s="1"/>
  <c r="AB56" i="1" a="1"/>
  <c r="AB56" i="1" s="1"/>
  <c r="AB57" i="1" a="1"/>
  <c r="AB57" i="1" s="1"/>
  <c r="AB58" i="1" a="1"/>
  <c r="AB58" i="1" s="1"/>
  <c r="AB59" i="1" a="1"/>
  <c r="AB59" i="1" s="1"/>
  <c r="AB60" i="1" a="1"/>
  <c r="AB60" i="1" s="1"/>
  <c r="AB61" i="1" a="1"/>
  <c r="AB61" i="1" s="1"/>
  <c r="AB62" i="1" a="1"/>
  <c r="AB62" i="1" s="1"/>
  <c r="AB63" i="1" a="1"/>
  <c r="AB63" i="1" s="1"/>
  <c r="AB64" i="1" a="1"/>
  <c r="AB64" i="1" s="1"/>
  <c r="AB65" i="1" a="1"/>
  <c r="AB65" i="1" s="1"/>
  <c r="AB66" i="1" a="1"/>
  <c r="AB66" i="1" s="1"/>
  <c r="AB67" i="1" a="1"/>
  <c r="AB67" i="1" s="1"/>
  <c r="AB68" i="1" a="1"/>
  <c r="AB68" i="1" s="1"/>
  <c r="AB69" i="1" a="1"/>
  <c r="AB69" i="1" s="1"/>
  <c r="AB70" i="1" a="1"/>
  <c r="AB70" i="1" s="1"/>
  <c r="AB71" i="1" a="1"/>
  <c r="AB71" i="1" s="1"/>
  <c r="AB72" i="1" a="1"/>
  <c r="AB72" i="1" s="1"/>
  <c r="AB73" i="1" a="1"/>
  <c r="AB73" i="1" s="1"/>
  <c r="AB74" i="1" a="1"/>
  <c r="AB74" i="1" s="1"/>
  <c r="AB75" i="1" a="1"/>
  <c r="AB75" i="1" s="1"/>
  <c r="AB76" i="1" a="1"/>
  <c r="AB76" i="1" s="1"/>
  <c r="AB77" i="1" a="1"/>
  <c r="AB77" i="1" s="1"/>
  <c r="AB78" i="1" a="1"/>
  <c r="AB78" i="1" s="1"/>
  <c r="AB79" i="1" a="1"/>
  <c r="AB79" i="1" s="1"/>
  <c r="AB80" i="1" a="1"/>
  <c r="AB80" i="1" s="1"/>
  <c r="AB81" i="1" a="1"/>
  <c r="AB81" i="1" s="1"/>
  <c r="AB82" i="1" a="1"/>
  <c r="AB82" i="1" s="1"/>
  <c r="AB83" i="1" a="1"/>
  <c r="AB83" i="1" s="1"/>
  <c r="AB84" i="1" a="1"/>
  <c r="AB84" i="1" s="1"/>
  <c r="AB85" i="1" a="1"/>
  <c r="AB85" i="1" s="1"/>
  <c r="AB86" i="1" a="1"/>
  <c r="AB86" i="1" s="1"/>
  <c r="AB87" i="1" a="1"/>
  <c r="AB87" i="1" s="1"/>
  <c r="AB88" i="1" a="1"/>
  <c r="AB88" i="1" s="1"/>
  <c r="AB89" i="1" a="1"/>
  <c r="AB89" i="1" s="1"/>
  <c r="AB90" i="1" a="1"/>
  <c r="AB90" i="1" s="1"/>
  <c r="AB91" i="1" a="1"/>
  <c r="AB91" i="1" s="1"/>
  <c r="AB92" i="1" a="1"/>
  <c r="AB92" i="1" s="1"/>
  <c r="AB93" i="1" a="1"/>
  <c r="AB93" i="1" s="1"/>
  <c r="AB94" i="1" a="1"/>
  <c r="AB94" i="1" s="1"/>
  <c r="AB95" i="1" a="1"/>
  <c r="AB95" i="1" s="1"/>
  <c r="AB96" i="1" a="1"/>
  <c r="AB96" i="1" s="1"/>
  <c r="AB97" i="1" a="1"/>
  <c r="AB97" i="1" s="1"/>
  <c r="AB98" i="1" a="1"/>
  <c r="AB98" i="1" s="1"/>
  <c r="AB99" i="1" a="1"/>
  <c r="AB99" i="1" s="1"/>
  <c r="AB100" i="1" a="1"/>
  <c r="AB100" i="1" s="1"/>
  <c r="AB101" i="1" a="1"/>
  <c r="AB101" i="1" s="1"/>
  <c r="AB102" i="1" a="1"/>
  <c r="AB102" i="1" s="1"/>
  <c r="AB103" i="1" a="1"/>
  <c r="AB103" i="1" s="1"/>
  <c r="AB104" i="1" a="1"/>
  <c r="AB104" i="1" s="1"/>
  <c r="AB105" i="1" a="1"/>
  <c r="AB105" i="1" s="1"/>
  <c r="AB106" i="1" a="1"/>
  <c r="AB106" i="1" s="1"/>
  <c r="AB107" i="1" a="1"/>
  <c r="AB107" i="1" s="1"/>
  <c r="AB108" i="1" a="1"/>
  <c r="AB108" i="1" s="1"/>
  <c r="AB109" i="1" a="1"/>
  <c r="AB109" i="1" s="1"/>
  <c r="AB110" i="1" a="1"/>
  <c r="AB110" i="1" s="1"/>
  <c r="AB111" i="1" a="1"/>
  <c r="AB111" i="1" s="1"/>
  <c r="AB112" i="1" a="1"/>
  <c r="AB112" i="1" s="1"/>
  <c r="AB113" i="1" a="1"/>
  <c r="AB113" i="1" s="1"/>
  <c r="AB114" i="1" a="1"/>
  <c r="AB114" i="1" s="1"/>
  <c r="AB115" i="1" a="1"/>
  <c r="AB115" i="1" s="1"/>
  <c r="AB116" i="1" a="1"/>
  <c r="AB116" i="1" s="1"/>
  <c r="AB117" i="1" a="1"/>
  <c r="AB117" i="1" s="1"/>
  <c r="AB118" i="1" a="1"/>
  <c r="AB118" i="1" s="1"/>
  <c r="AB119" i="1" a="1"/>
  <c r="AB119" i="1" s="1"/>
  <c r="AB120" i="1" a="1"/>
  <c r="AB120" i="1" s="1"/>
  <c r="AB121" i="1" a="1"/>
  <c r="AB121" i="1" s="1"/>
  <c r="AB122" i="1" a="1"/>
  <c r="AB122" i="1" s="1"/>
  <c r="AB123" i="1" a="1"/>
  <c r="AB123" i="1" s="1"/>
  <c r="AB124" i="1" a="1"/>
  <c r="AB124" i="1" s="1"/>
  <c r="AB125" i="1" a="1"/>
  <c r="AB125" i="1" s="1"/>
  <c r="AB126" i="1" a="1"/>
  <c r="AB126" i="1" s="1"/>
  <c r="AB127" i="1" a="1"/>
  <c r="AB127" i="1" s="1"/>
  <c r="AB128" i="1" a="1"/>
  <c r="AB128" i="1" s="1"/>
  <c r="AB129" i="1" a="1"/>
  <c r="AB129" i="1" s="1"/>
  <c r="AB130" i="1" a="1"/>
  <c r="AB130" i="1" s="1"/>
  <c r="AB131" i="1" a="1"/>
  <c r="AB131" i="1" s="1"/>
  <c r="AB132" i="1" a="1"/>
  <c r="AB132" i="1" s="1"/>
  <c r="AB133" i="1" a="1"/>
  <c r="AB133" i="1" s="1"/>
  <c r="AB134" i="1" a="1"/>
  <c r="AB134" i="1" s="1"/>
  <c r="AB135" i="1" a="1"/>
  <c r="AB135" i="1" s="1"/>
  <c r="AB136" i="1" a="1"/>
  <c r="AB136" i="1" s="1"/>
  <c r="AB137" i="1" a="1"/>
  <c r="AB137" i="1" s="1"/>
  <c r="AB138" i="1" a="1"/>
  <c r="AB138" i="1" s="1"/>
  <c r="AB139" i="1" a="1"/>
  <c r="AB139" i="1" s="1"/>
  <c r="AB140" i="1" a="1"/>
  <c r="AB140" i="1" s="1"/>
  <c r="AB141" i="1" a="1"/>
  <c r="AB141" i="1" s="1"/>
  <c r="AB142" i="1" a="1"/>
  <c r="AB142" i="1" s="1"/>
  <c r="AB143" i="1" a="1"/>
  <c r="AB143" i="1" s="1"/>
  <c r="AB144" i="1" a="1"/>
  <c r="AB144" i="1" s="1"/>
  <c r="AB145" i="1" a="1"/>
  <c r="AB145" i="1" s="1"/>
  <c r="AB146" i="1" a="1"/>
  <c r="AB146" i="1" s="1"/>
  <c r="AB147" i="1" a="1"/>
  <c r="AB147" i="1" s="1"/>
  <c r="AB148" i="1" a="1"/>
  <c r="AB148" i="1" s="1"/>
  <c r="AB149" i="1" a="1"/>
  <c r="AB149" i="1" s="1"/>
  <c r="AB150" i="1" a="1"/>
  <c r="AB150" i="1" s="1"/>
  <c r="AB151" i="1" a="1"/>
  <c r="AB151" i="1" s="1"/>
  <c r="AB152" i="1" a="1"/>
  <c r="AB152" i="1" s="1"/>
  <c r="AB153" i="1" a="1"/>
  <c r="AB153" i="1" s="1"/>
  <c r="AB154" i="1" a="1"/>
  <c r="AB154" i="1" s="1"/>
  <c r="AB155" i="1" a="1"/>
  <c r="AB155" i="1" s="1"/>
  <c r="AB156" i="1" a="1"/>
  <c r="AB156" i="1" s="1"/>
  <c r="AB157" i="1" a="1"/>
  <c r="AB157" i="1" s="1"/>
  <c r="AB158" i="1" a="1"/>
  <c r="AB158" i="1" s="1"/>
  <c r="AB159" i="1" a="1"/>
  <c r="AB159" i="1" s="1"/>
  <c r="AB160" i="1" a="1"/>
  <c r="AB160" i="1" s="1"/>
  <c r="AB161" i="1" a="1"/>
  <c r="AB161" i="1" s="1"/>
  <c r="AB162" i="1" a="1"/>
  <c r="AB162" i="1" s="1"/>
  <c r="AB163" i="1" a="1"/>
  <c r="AB163" i="1" s="1"/>
  <c r="AB164" i="1" a="1"/>
  <c r="AB164" i="1" s="1"/>
  <c r="AB165" i="1" a="1"/>
  <c r="AB165" i="1" s="1"/>
  <c r="AB166" i="1" a="1"/>
  <c r="AB166" i="1" s="1"/>
  <c r="AB167" i="1" a="1"/>
  <c r="AB167" i="1" s="1"/>
  <c r="AB168" i="1" a="1"/>
  <c r="AB168" i="1" s="1"/>
  <c r="AB169" i="1" a="1"/>
  <c r="AB169" i="1" s="1"/>
  <c r="AB170" i="1" a="1"/>
  <c r="AB170" i="1" s="1"/>
  <c r="AB171" i="1" a="1"/>
  <c r="AB171" i="1" s="1"/>
  <c r="AB172" i="1" a="1"/>
  <c r="AB172" i="1" s="1"/>
  <c r="AB173" i="1" a="1"/>
  <c r="AB173" i="1" s="1"/>
  <c r="AB174" i="1" a="1"/>
  <c r="AB174" i="1" s="1"/>
  <c r="AB175" i="1" a="1"/>
  <c r="AB175" i="1" s="1"/>
  <c r="AB176" i="1" a="1"/>
  <c r="AB176" i="1" s="1"/>
  <c r="AB177" i="1" a="1"/>
  <c r="AB177" i="1" s="1"/>
  <c r="AB178" i="1" a="1"/>
  <c r="AB178" i="1" s="1"/>
  <c r="AB179" i="1" a="1"/>
  <c r="AB179" i="1" s="1"/>
  <c r="AB180" i="1" a="1"/>
  <c r="AB180" i="1" s="1"/>
  <c r="AB181" i="1" a="1"/>
  <c r="AB181" i="1" s="1"/>
  <c r="AB182" i="1" a="1"/>
  <c r="AB182" i="1" s="1"/>
  <c r="AB183" i="1" a="1"/>
  <c r="AB183" i="1" s="1"/>
  <c r="AB184" i="1" a="1"/>
  <c r="AB184" i="1" s="1"/>
  <c r="AB185" i="1" a="1"/>
  <c r="AB185" i="1" s="1"/>
  <c r="AB186" i="1" a="1"/>
  <c r="AB186" i="1" s="1"/>
  <c r="AB187" i="1" a="1"/>
  <c r="AB187" i="1" s="1"/>
  <c r="AB188" i="1" a="1"/>
  <c r="AB188" i="1" s="1"/>
  <c r="AB189" i="1" a="1"/>
  <c r="AB189" i="1" s="1"/>
  <c r="AB190" i="1" a="1"/>
  <c r="AB190" i="1" s="1"/>
  <c r="AB191" i="1" a="1"/>
  <c r="AB191" i="1" s="1"/>
  <c r="AB192" i="1" a="1"/>
  <c r="AB192" i="1" s="1"/>
  <c r="AB193" i="1" a="1"/>
  <c r="AB193" i="1" s="1"/>
  <c r="AB194" i="1" a="1"/>
  <c r="AB194" i="1" s="1"/>
  <c r="AB195" i="1" a="1"/>
  <c r="AB195" i="1" s="1"/>
  <c r="AB196" i="1" a="1"/>
  <c r="AB196" i="1" s="1"/>
  <c r="AB197" i="1" a="1"/>
  <c r="AB197" i="1" s="1"/>
  <c r="AB198" i="1" a="1"/>
  <c r="AB198" i="1" s="1"/>
  <c r="AB199" i="1" a="1"/>
  <c r="AB199" i="1" s="1"/>
  <c r="AB200" i="1" a="1"/>
  <c r="AB200" i="1" s="1"/>
  <c r="AB201" i="1" a="1"/>
  <c r="AB201" i="1" s="1"/>
  <c r="AB202" i="1" a="1"/>
  <c r="AB202" i="1" s="1"/>
  <c r="AB203" i="1" a="1"/>
  <c r="AB203" i="1" s="1"/>
  <c r="AB204" i="1" a="1"/>
  <c r="AB204" i="1" s="1"/>
  <c r="AB205" i="1" a="1"/>
  <c r="AB205" i="1" s="1"/>
  <c r="AB206" i="1" a="1"/>
  <c r="AB206" i="1" s="1"/>
  <c r="AB207" i="1" a="1"/>
  <c r="AB207" i="1" s="1"/>
  <c r="AB208" i="1" a="1"/>
  <c r="AB208" i="1" s="1"/>
  <c r="AB209" i="1" a="1"/>
  <c r="AB209" i="1" s="1"/>
  <c r="AB210" i="1" a="1"/>
  <c r="AB210" i="1" s="1"/>
  <c r="AB211" i="1" a="1"/>
  <c r="AB211" i="1" s="1"/>
  <c r="AB212" i="1" a="1"/>
  <c r="AB212" i="1" s="1"/>
  <c r="AB213" i="1" a="1"/>
  <c r="AB213" i="1" s="1"/>
  <c r="AB214" i="1" a="1"/>
  <c r="AB214" i="1" s="1"/>
  <c r="AB215" i="1" a="1"/>
  <c r="AB215" i="1" s="1"/>
  <c r="AB216" i="1" a="1"/>
  <c r="AB216" i="1" s="1"/>
  <c r="AB217" i="1" a="1"/>
  <c r="AB217" i="1" s="1"/>
  <c r="AB218" i="1" a="1"/>
  <c r="AB218" i="1" s="1"/>
  <c r="AB219" i="1" a="1"/>
  <c r="AB219" i="1" s="1"/>
  <c r="AB220" i="1" a="1"/>
  <c r="AB220" i="1" s="1"/>
  <c r="AB221" i="1" a="1"/>
  <c r="AB221" i="1" s="1"/>
  <c r="AB222" i="1" a="1"/>
  <c r="AB222" i="1" s="1"/>
  <c r="AB223" i="1" a="1"/>
  <c r="AB223" i="1" s="1"/>
  <c r="AB224" i="1" a="1"/>
  <c r="AB224" i="1" s="1"/>
  <c r="AB225" i="1" a="1"/>
  <c r="AB225" i="1" s="1"/>
  <c r="AB226" i="1" a="1"/>
  <c r="AB226" i="1" s="1"/>
  <c r="AB227" i="1" a="1"/>
  <c r="AB227" i="1" s="1"/>
  <c r="AB228" i="1" a="1"/>
  <c r="AB228" i="1" s="1"/>
  <c r="AB229" i="1" a="1"/>
  <c r="AB229" i="1" s="1"/>
  <c r="AB230" i="1" a="1"/>
  <c r="AB230" i="1" s="1"/>
  <c r="AB231" i="1" a="1"/>
  <c r="AB231" i="1" s="1"/>
  <c r="AB232" i="1" a="1"/>
  <c r="AB232" i="1" s="1"/>
  <c r="AB233" i="1" a="1"/>
  <c r="AB233" i="1" s="1"/>
  <c r="AB234" i="1" a="1"/>
  <c r="AB234" i="1" s="1"/>
  <c r="AB235" i="1" a="1"/>
  <c r="AB235" i="1" s="1"/>
  <c r="AB236" i="1" a="1"/>
  <c r="AB236" i="1" s="1"/>
  <c r="AB237" i="1" a="1"/>
  <c r="AB237" i="1" s="1"/>
  <c r="AB238" i="1" a="1"/>
  <c r="AB238" i="1" s="1"/>
  <c r="AB239" i="1" a="1"/>
  <c r="AB239" i="1" s="1"/>
  <c r="AB240" i="1" a="1"/>
  <c r="AB240" i="1" s="1"/>
  <c r="AB241" i="1" a="1"/>
  <c r="AB241" i="1" s="1"/>
  <c r="AB242" i="1" a="1"/>
  <c r="AB242" i="1" s="1"/>
  <c r="AB243" i="1" a="1"/>
  <c r="AB243" i="1" s="1"/>
  <c r="AB244" i="1" a="1"/>
  <c r="AB244" i="1" s="1"/>
  <c r="AB245" i="1" a="1"/>
  <c r="AB245" i="1" s="1"/>
  <c r="AB246" i="1" a="1"/>
  <c r="AB246" i="1" s="1"/>
  <c r="AB247" i="1" a="1"/>
  <c r="AB247" i="1" s="1"/>
  <c r="AB248" i="1" a="1"/>
  <c r="AB248" i="1" s="1"/>
  <c r="AB249" i="1" a="1"/>
  <c r="AB249" i="1" s="1"/>
  <c r="AB250" i="1" a="1"/>
  <c r="AB250" i="1" s="1"/>
  <c r="AB251" i="1" a="1"/>
  <c r="AB251" i="1" s="1"/>
  <c r="AB252" i="1" a="1"/>
  <c r="AB252" i="1" s="1"/>
  <c r="AB253" i="1" a="1"/>
  <c r="AB253" i="1" s="1"/>
  <c r="AB254" i="1" a="1"/>
  <c r="AB254" i="1" s="1"/>
  <c r="AB255" i="1" a="1"/>
  <c r="AB255" i="1" s="1"/>
  <c r="AB256" i="1" a="1"/>
  <c r="AB256" i="1" s="1"/>
  <c r="AB257" i="1" a="1"/>
  <c r="AB257" i="1" s="1"/>
  <c r="AB258" i="1" a="1"/>
  <c r="AB258" i="1" s="1"/>
  <c r="AB259" i="1" a="1"/>
  <c r="AB259" i="1" s="1"/>
  <c r="AB260" i="1" a="1"/>
  <c r="AB260" i="1" s="1"/>
  <c r="AB261" i="1" a="1"/>
  <c r="AB261" i="1" s="1"/>
  <c r="AB262" i="1" a="1"/>
  <c r="AB262" i="1" s="1"/>
  <c r="AB263" i="1" a="1"/>
  <c r="AB263" i="1" s="1"/>
  <c r="AB264" i="1" a="1"/>
  <c r="AB264" i="1" s="1"/>
  <c r="AB265" i="1" a="1"/>
  <c r="AB265" i="1" s="1"/>
  <c r="AB266" i="1" a="1"/>
  <c r="AB266" i="1" s="1"/>
  <c r="AB267" i="1" a="1"/>
  <c r="AB267" i="1" s="1"/>
  <c r="AB268" i="1" a="1"/>
  <c r="AB268" i="1" s="1"/>
  <c r="AB269" i="1" a="1"/>
  <c r="AB269" i="1" s="1"/>
  <c r="AB270" i="1" a="1"/>
  <c r="AB270" i="1" s="1"/>
  <c r="AB271" i="1" a="1"/>
  <c r="AB271" i="1" s="1"/>
  <c r="AB272" i="1" a="1"/>
  <c r="AB272" i="1" s="1"/>
  <c r="AB273" i="1" a="1"/>
  <c r="AB273" i="1" s="1"/>
  <c r="AB274" i="1" a="1"/>
  <c r="AB274" i="1" s="1"/>
  <c r="AB275" i="1" a="1"/>
  <c r="AB275" i="1" s="1"/>
  <c r="AB276" i="1" a="1"/>
  <c r="AB276" i="1" s="1"/>
  <c r="AB277" i="1" a="1"/>
  <c r="AB277" i="1" s="1"/>
  <c r="AB278" i="1" a="1"/>
  <c r="AB278" i="1" s="1"/>
  <c r="AB279" i="1" a="1"/>
  <c r="AB279" i="1" s="1"/>
  <c r="AB280" i="1" a="1"/>
  <c r="AB280" i="1" s="1"/>
  <c r="AB281" i="1" a="1"/>
  <c r="AB281" i="1" s="1"/>
  <c r="AB282" i="1" a="1"/>
  <c r="AB282" i="1" s="1"/>
  <c r="AB283" i="1" a="1"/>
  <c r="AB283" i="1" s="1"/>
  <c r="AB284" i="1" a="1"/>
  <c r="AB284" i="1" s="1"/>
  <c r="AB285" i="1" a="1"/>
  <c r="AB285" i="1" s="1"/>
  <c r="AB286" i="1" a="1"/>
  <c r="AB286" i="1" s="1"/>
  <c r="AB287" i="1" a="1"/>
  <c r="AB287" i="1" s="1"/>
  <c r="AB288" i="1" a="1"/>
  <c r="AB288" i="1" s="1"/>
  <c r="AB289" i="1" a="1"/>
  <c r="AB289" i="1" s="1"/>
  <c r="AB290" i="1" a="1"/>
  <c r="AB290" i="1" s="1"/>
  <c r="AB291" i="1" a="1"/>
  <c r="AB291" i="1" s="1"/>
  <c r="AB292" i="1" a="1"/>
  <c r="AB292" i="1" s="1"/>
  <c r="AB293" i="1" a="1"/>
  <c r="AB293" i="1" s="1"/>
  <c r="AB294" i="1" a="1"/>
  <c r="AB294" i="1" s="1"/>
  <c r="AB295" i="1" a="1"/>
  <c r="AB295" i="1" s="1"/>
  <c r="AB296" i="1" a="1"/>
  <c r="AB296" i="1" s="1"/>
  <c r="AB297" i="1" a="1"/>
  <c r="AB297" i="1" s="1"/>
  <c r="AB298" i="1" a="1"/>
  <c r="AB298" i="1" s="1"/>
  <c r="AB299" i="1" a="1"/>
  <c r="AB299" i="1" s="1"/>
  <c r="AB300" i="1" a="1"/>
  <c r="AB300" i="1" s="1"/>
  <c r="AB301" i="1" a="1"/>
  <c r="AB301" i="1" s="1"/>
  <c r="AB302" i="1" a="1"/>
  <c r="AB302" i="1" s="1"/>
  <c r="AB303" i="1" a="1"/>
  <c r="AB303" i="1" s="1"/>
  <c r="AB304" i="1" a="1"/>
  <c r="AB304" i="1" s="1"/>
  <c r="AB305" i="1" a="1"/>
  <c r="AB305" i="1" s="1"/>
  <c r="AB306" i="1" a="1"/>
  <c r="AB306" i="1" s="1"/>
  <c r="AB307" i="1" a="1"/>
  <c r="AB307" i="1" s="1"/>
  <c r="AB308" i="1" a="1"/>
  <c r="AB308" i="1" s="1"/>
  <c r="AB309" i="1" a="1"/>
  <c r="AB309" i="1" s="1"/>
  <c r="AB310" i="1" a="1"/>
  <c r="AB310" i="1" s="1"/>
  <c r="AB311" i="1" a="1"/>
  <c r="AB311" i="1" s="1"/>
  <c r="AB312" i="1" a="1"/>
  <c r="AB312" i="1" s="1"/>
  <c r="AB313" i="1" a="1"/>
  <c r="AB313" i="1" s="1"/>
  <c r="AB314" i="1" a="1"/>
  <c r="AB314" i="1" s="1"/>
  <c r="AB315" i="1" a="1"/>
  <c r="AB315" i="1" s="1"/>
  <c r="AB316" i="1" a="1"/>
  <c r="AB316" i="1" s="1"/>
  <c r="AB317" i="1" a="1"/>
  <c r="AB317" i="1" s="1"/>
  <c r="AB318" i="1" a="1"/>
  <c r="AB318" i="1" s="1"/>
  <c r="AB319" i="1" a="1"/>
  <c r="AB319" i="1" s="1"/>
  <c r="AB320" i="1" a="1"/>
  <c r="AB320" i="1" s="1"/>
  <c r="AB321" i="1" a="1"/>
  <c r="AB321" i="1" s="1"/>
  <c r="AB322" i="1" a="1"/>
  <c r="AB322" i="1" s="1"/>
  <c r="AB323" i="1" a="1"/>
  <c r="AB323" i="1" s="1"/>
  <c r="AB324" i="1" a="1"/>
  <c r="AB324" i="1" s="1"/>
  <c r="AB325" i="1" a="1"/>
  <c r="AB325" i="1" s="1"/>
  <c r="AB326" i="1" a="1"/>
  <c r="AB326" i="1" s="1"/>
  <c r="AB327" i="1" a="1"/>
  <c r="AB327" i="1" s="1"/>
  <c r="AB328" i="1" a="1"/>
  <c r="AB328" i="1" s="1"/>
  <c r="AB329" i="1" a="1"/>
  <c r="AB329" i="1" s="1"/>
  <c r="AB330" i="1" a="1"/>
  <c r="AB330" i="1" s="1"/>
  <c r="AB331" i="1" a="1"/>
  <c r="AB331" i="1" s="1"/>
  <c r="AB332" i="1" a="1"/>
  <c r="AB332" i="1" s="1"/>
  <c r="AB333" i="1" a="1"/>
  <c r="AB333" i="1" s="1"/>
  <c r="AB334" i="1" a="1"/>
  <c r="AB334" i="1" s="1"/>
  <c r="AB335" i="1" a="1"/>
  <c r="AB335" i="1" s="1"/>
  <c r="AB336" i="1" a="1"/>
  <c r="AB336" i="1" s="1"/>
  <c r="AB337" i="1" a="1"/>
  <c r="AB337" i="1" s="1"/>
  <c r="AB338" i="1" a="1"/>
  <c r="AB338" i="1" s="1"/>
  <c r="AB339" i="1" a="1"/>
  <c r="AB339" i="1" s="1"/>
  <c r="AB340" i="1" a="1"/>
  <c r="AB340" i="1" s="1"/>
  <c r="AB341" i="1" a="1"/>
  <c r="AB341" i="1" s="1"/>
  <c r="AB342" i="1" a="1"/>
  <c r="AB342" i="1" s="1"/>
  <c r="AB343" i="1" a="1"/>
  <c r="AB343" i="1" s="1"/>
  <c r="AB344" i="1" a="1"/>
  <c r="AB344" i="1" s="1"/>
  <c r="AB345" i="1" a="1"/>
  <c r="AB345" i="1" s="1"/>
  <c r="AB346" i="1" a="1"/>
  <c r="AB346" i="1" s="1"/>
  <c r="AB347" i="1" a="1"/>
  <c r="AB347" i="1" s="1"/>
  <c r="AB348" i="1" a="1"/>
  <c r="AB348" i="1" s="1"/>
  <c r="AB349" i="1" a="1"/>
  <c r="AB349" i="1" s="1"/>
  <c r="AB350" i="1" a="1"/>
  <c r="AB350" i="1" s="1"/>
  <c r="AB351" i="1" a="1"/>
  <c r="AB351" i="1" s="1"/>
  <c r="AB352" i="1" a="1"/>
  <c r="AB352" i="1" s="1"/>
  <c r="AB353" i="1" a="1"/>
  <c r="AB353" i="1" s="1"/>
  <c r="AB354" i="1" a="1"/>
  <c r="AB354" i="1" s="1"/>
  <c r="AB355" i="1" a="1"/>
  <c r="AB355" i="1" s="1"/>
  <c r="AB356" i="1" a="1"/>
  <c r="AB356" i="1" s="1"/>
  <c r="AB357" i="1" a="1"/>
  <c r="AB357" i="1" s="1"/>
  <c r="AB358" i="1" a="1"/>
  <c r="AB358" i="1" s="1"/>
  <c r="AB359" i="1" a="1"/>
  <c r="AB359" i="1" s="1"/>
  <c r="AB360" i="1" a="1"/>
  <c r="AB360" i="1" s="1"/>
  <c r="AB361" i="1" a="1"/>
  <c r="AB361" i="1" s="1"/>
  <c r="AB362" i="1" a="1"/>
  <c r="AB362" i="1" s="1"/>
  <c r="AB363" i="1" a="1"/>
  <c r="AB363" i="1" s="1"/>
  <c r="AB364" i="1" a="1"/>
  <c r="AB364" i="1" s="1"/>
  <c r="AB365" i="1" a="1"/>
  <c r="AB365" i="1" s="1"/>
  <c r="AB366" i="1" a="1"/>
  <c r="AB366" i="1" s="1"/>
  <c r="AB367" i="1" a="1"/>
  <c r="AB367" i="1" s="1"/>
  <c r="AB368" i="1" a="1"/>
  <c r="AB368" i="1" s="1"/>
  <c r="AB369" i="1" a="1"/>
  <c r="AB369" i="1" s="1"/>
  <c r="AB370" i="1" a="1"/>
  <c r="AB370" i="1" s="1"/>
  <c r="AB371" i="1" a="1"/>
  <c r="AB371" i="1" s="1"/>
  <c r="AB372" i="1" a="1"/>
  <c r="AB372" i="1" s="1"/>
  <c r="AB373" i="1" a="1"/>
  <c r="AB373" i="1" s="1"/>
  <c r="AB374" i="1" a="1"/>
  <c r="AB374" i="1" s="1"/>
  <c r="AB375" i="1" a="1"/>
  <c r="AB375" i="1" s="1"/>
  <c r="AB376" i="1" a="1"/>
  <c r="AB376" i="1" s="1"/>
  <c r="AB377" i="1" a="1"/>
  <c r="AB377" i="1" s="1"/>
  <c r="AB378" i="1" a="1"/>
  <c r="AB378" i="1" s="1"/>
  <c r="AB379" i="1" a="1"/>
  <c r="AB379" i="1" s="1"/>
  <c r="AB380" i="1" a="1"/>
  <c r="AB380" i="1" s="1"/>
  <c r="AB381" i="1" a="1"/>
  <c r="AB381" i="1" s="1"/>
  <c r="AB382" i="1" a="1"/>
  <c r="AB382" i="1" s="1"/>
  <c r="AB383" i="1" a="1"/>
  <c r="AB383" i="1" s="1"/>
  <c r="AB384" i="1" a="1"/>
  <c r="AB384" i="1" s="1"/>
  <c r="AB385" i="1" a="1"/>
  <c r="AB385" i="1" s="1"/>
  <c r="AB386" i="1" a="1"/>
  <c r="AB386" i="1" s="1"/>
  <c r="AB387" i="1" a="1"/>
  <c r="AB387" i="1" s="1"/>
  <c r="AB388" i="1" a="1"/>
  <c r="AB388" i="1" s="1"/>
  <c r="AB389" i="1" a="1"/>
  <c r="AB389" i="1" s="1"/>
  <c r="AB390" i="1" a="1"/>
  <c r="AB390" i="1" s="1"/>
  <c r="AB391" i="1" a="1"/>
  <c r="AB391" i="1" s="1"/>
  <c r="AB392" i="1" a="1"/>
  <c r="AB392" i="1" s="1"/>
  <c r="AB393" i="1" a="1"/>
  <c r="AB393" i="1" s="1"/>
  <c r="AB394" i="1" a="1"/>
  <c r="AB394" i="1" s="1"/>
  <c r="AB395" i="1" a="1"/>
  <c r="AB395" i="1" s="1"/>
  <c r="AB396" i="1" a="1"/>
  <c r="AB396" i="1" s="1"/>
  <c r="AB397" i="1" a="1"/>
  <c r="AB397" i="1" s="1"/>
  <c r="AB398" i="1" a="1"/>
  <c r="AB398" i="1" s="1"/>
  <c r="AB399" i="1" a="1"/>
  <c r="AB399" i="1" s="1"/>
  <c r="AB400" i="1" a="1"/>
  <c r="AB400" i="1" s="1"/>
  <c r="AB401" i="1" a="1"/>
  <c r="AB401" i="1" s="1"/>
  <c r="AB402" i="1" a="1"/>
  <c r="AB402" i="1" s="1"/>
  <c r="AB403" i="1" a="1"/>
  <c r="AB403" i="1" s="1"/>
  <c r="AB404" i="1" a="1"/>
  <c r="AB404" i="1" s="1"/>
  <c r="AB405" i="1" a="1"/>
  <c r="AB405" i="1" s="1"/>
  <c r="AB406" i="1" a="1"/>
  <c r="AB406" i="1" s="1"/>
  <c r="AB407" i="1" a="1"/>
  <c r="AB407" i="1" s="1"/>
  <c r="AB408" i="1" a="1"/>
  <c r="AB408" i="1" s="1"/>
  <c r="AB409" i="1" a="1"/>
  <c r="AB409" i="1" s="1"/>
  <c r="AB410" i="1" a="1"/>
  <c r="AB410" i="1" s="1"/>
  <c r="AB411" i="1" a="1"/>
  <c r="AB411" i="1" s="1"/>
  <c r="AB412" i="1" a="1"/>
  <c r="AB412" i="1" s="1"/>
  <c r="AB413" i="1" a="1"/>
  <c r="AB413" i="1" s="1"/>
  <c r="AB414" i="1" a="1"/>
  <c r="AB414" i="1" s="1"/>
  <c r="AB415" i="1" a="1"/>
  <c r="AB415" i="1" s="1"/>
  <c r="AB416" i="1" a="1"/>
  <c r="AB416" i="1" s="1"/>
  <c r="AB417" i="1" a="1"/>
  <c r="AB417" i="1" s="1"/>
  <c r="AB418" i="1" a="1"/>
  <c r="AB418" i="1" s="1"/>
  <c r="AB419" i="1" a="1"/>
  <c r="AB419" i="1" s="1"/>
  <c r="AB420" i="1" a="1"/>
  <c r="AB420" i="1" s="1"/>
  <c r="AB421" i="1" a="1"/>
  <c r="AB421" i="1" s="1"/>
  <c r="AB422" i="1" a="1"/>
  <c r="AB422" i="1" s="1"/>
  <c r="AB423" i="1" a="1"/>
  <c r="AB423" i="1" s="1"/>
  <c r="AB424" i="1" a="1"/>
  <c r="AB424" i="1" s="1"/>
  <c r="AB425" i="1" a="1"/>
  <c r="AB425" i="1" s="1"/>
  <c r="AB426" i="1" a="1"/>
  <c r="AB426" i="1" s="1"/>
  <c r="AB427" i="1" a="1"/>
  <c r="AB427" i="1" s="1"/>
  <c r="AB428" i="1" a="1"/>
  <c r="AB428" i="1" s="1"/>
  <c r="AB429" i="1" a="1"/>
  <c r="AB429" i="1" s="1"/>
  <c r="AB430" i="1" a="1"/>
  <c r="AB430" i="1" s="1"/>
  <c r="AB431" i="1" a="1"/>
  <c r="AB431" i="1" s="1"/>
  <c r="AB432" i="1" a="1"/>
  <c r="AB432" i="1" s="1"/>
  <c r="AB433" i="1" a="1"/>
  <c r="AB433" i="1" s="1"/>
  <c r="AB434" i="1" a="1"/>
  <c r="AB434" i="1" s="1"/>
  <c r="AB435" i="1" a="1"/>
  <c r="AB435" i="1" s="1"/>
  <c r="AB436" i="1" a="1"/>
  <c r="AB436" i="1" s="1"/>
  <c r="AB437" i="1" a="1"/>
  <c r="AB437" i="1" s="1"/>
  <c r="AB438" i="1" a="1"/>
  <c r="AB438" i="1" s="1"/>
  <c r="AB439" i="1" a="1"/>
  <c r="AB439" i="1" s="1"/>
  <c r="AB440" i="1" a="1"/>
  <c r="AB440" i="1" s="1"/>
  <c r="AB441" i="1" a="1"/>
  <c r="AB441" i="1" s="1"/>
  <c r="AB442" i="1" a="1"/>
  <c r="AB442" i="1" s="1"/>
  <c r="AB443" i="1" a="1"/>
  <c r="AB443" i="1" s="1"/>
  <c r="AB444" i="1" a="1"/>
  <c r="AB444" i="1" s="1"/>
  <c r="AB445" i="1" a="1"/>
  <c r="AB445" i="1" s="1"/>
  <c r="AB446" i="1" a="1"/>
  <c r="AB446" i="1" s="1"/>
  <c r="AB447" i="1" a="1"/>
  <c r="AB447" i="1" s="1"/>
  <c r="AB448" i="1" a="1"/>
  <c r="AB448" i="1" s="1"/>
  <c r="AB449" i="1" a="1"/>
  <c r="AB449" i="1" s="1"/>
  <c r="AB450" i="1" a="1"/>
  <c r="AB450" i="1" s="1"/>
  <c r="AB451" i="1" a="1"/>
  <c r="AB451" i="1" s="1"/>
  <c r="AB452" i="1" a="1"/>
  <c r="AB452" i="1" s="1"/>
  <c r="AB453" i="1" a="1"/>
  <c r="AB453" i="1" s="1"/>
  <c r="AB454" i="1" a="1"/>
  <c r="AB454" i="1" s="1"/>
  <c r="AB455" i="1" a="1"/>
  <c r="AB455" i="1" s="1"/>
  <c r="AB456" i="1" a="1"/>
  <c r="AB456" i="1" s="1"/>
  <c r="AB457" i="1" a="1"/>
  <c r="AB457" i="1" s="1"/>
  <c r="AB458" i="1" a="1"/>
  <c r="AB458" i="1" s="1"/>
  <c r="AB459" i="1" a="1"/>
  <c r="AB459" i="1" s="1"/>
  <c r="AB460" i="1" a="1"/>
  <c r="AB460" i="1" s="1"/>
  <c r="AB461" i="1" a="1"/>
  <c r="AB461" i="1" s="1"/>
  <c r="AB462" i="1" a="1"/>
  <c r="AB462" i="1" s="1"/>
  <c r="AB463" i="1" a="1"/>
  <c r="AB463" i="1" s="1"/>
  <c r="AB464" i="1" a="1"/>
  <c r="AB464" i="1" s="1"/>
  <c r="AB465" i="1" a="1"/>
  <c r="AB465" i="1" s="1"/>
  <c r="AB466" i="1" a="1"/>
  <c r="AB466" i="1" s="1"/>
  <c r="AB467" i="1" a="1"/>
  <c r="AB467" i="1" s="1"/>
  <c r="AB468" i="1" a="1"/>
  <c r="AB468" i="1" s="1"/>
  <c r="AB469" i="1" a="1"/>
  <c r="AB469" i="1" s="1"/>
  <c r="AB470" i="1" a="1"/>
  <c r="AB470" i="1" s="1"/>
  <c r="AB471" i="1" a="1"/>
  <c r="AB471" i="1" s="1"/>
  <c r="AB472" i="1" a="1"/>
  <c r="AB472" i="1" s="1"/>
  <c r="AB473" i="1" a="1"/>
  <c r="AB473" i="1" s="1"/>
  <c r="AB474" i="1" a="1"/>
  <c r="AB474" i="1" s="1"/>
  <c r="AB475" i="1" a="1"/>
  <c r="AB475" i="1" s="1"/>
  <c r="AB476" i="1" a="1"/>
  <c r="AB476" i="1" s="1"/>
  <c r="AB477" i="1" a="1"/>
  <c r="AB477" i="1" s="1"/>
  <c r="AB478" i="1" a="1"/>
  <c r="AB478" i="1" s="1"/>
  <c r="AB479" i="1" a="1"/>
  <c r="AB479" i="1" s="1"/>
  <c r="AB480" i="1" a="1"/>
  <c r="AB480" i="1" s="1"/>
  <c r="AB481" i="1" a="1"/>
  <c r="AB481" i="1" s="1"/>
  <c r="AB482" i="1" a="1"/>
  <c r="AB482" i="1" s="1"/>
  <c r="AB483" i="1" a="1"/>
  <c r="AB483" i="1" s="1"/>
  <c r="AB484" i="1" a="1"/>
  <c r="AB484" i="1" s="1"/>
  <c r="AB485" i="1" a="1"/>
  <c r="AB485" i="1" s="1"/>
  <c r="AB486" i="1" a="1"/>
  <c r="AB486" i="1" s="1"/>
  <c r="AB487" i="1" a="1"/>
  <c r="AB487" i="1" s="1"/>
  <c r="AB488" i="1" a="1"/>
  <c r="AB488" i="1" s="1"/>
  <c r="AB489" i="1" a="1"/>
  <c r="AB489" i="1" s="1"/>
  <c r="AB490" i="1" a="1"/>
  <c r="AB490" i="1" s="1"/>
  <c r="AB491" i="1" a="1"/>
  <c r="AB491" i="1" s="1"/>
  <c r="AB492" i="1" a="1"/>
  <c r="AB492" i="1" s="1"/>
  <c r="AB493" i="1" a="1"/>
  <c r="AB493" i="1" s="1"/>
  <c r="AB494" i="1" a="1"/>
  <c r="AB494" i="1" s="1"/>
  <c r="AB495" i="1" a="1"/>
  <c r="AB495" i="1" s="1"/>
  <c r="AB496" i="1" a="1"/>
  <c r="AB496" i="1" s="1"/>
  <c r="AB497" i="1" a="1"/>
  <c r="AB497" i="1" s="1"/>
  <c r="AB498" i="1" a="1"/>
  <c r="AB498" i="1" s="1"/>
  <c r="AB499" i="1" a="1"/>
  <c r="AB499" i="1" s="1"/>
  <c r="AB500" i="1" a="1"/>
  <c r="AB500" i="1" s="1"/>
  <c r="AB501" i="1" a="1"/>
  <c r="AB501" i="1" s="1"/>
  <c r="AB502" i="1" a="1"/>
  <c r="AB502" i="1" s="1"/>
  <c r="AB503" i="1" a="1"/>
  <c r="AB503" i="1" s="1"/>
  <c r="AB504" i="1" a="1"/>
  <c r="AB504" i="1" s="1"/>
  <c r="AB505" i="1" a="1"/>
  <c r="AB505" i="1" s="1"/>
  <c r="AB506" i="1" a="1"/>
  <c r="AB506" i="1" s="1"/>
  <c r="AB507" i="1" a="1"/>
  <c r="AB507" i="1" s="1"/>
  <c r="AB508" i="1" a="1"/>
  <c r="AB508" i="1" s="1"/>
  <c r="AB509" i="1" a="1"/>
  <c r="AB509" i="1" s="1"/>
  <c r="AB510" i="1" a="1"/>
  <c r="AB510" i="1" s="1"/>
  <c r="AB511" i="1" a="1"/>
  <c r="AB511" i="1" s="1"/>
  <c r="AB512" i="1" a="1"/>
  <c r="AB512" i="1" s="1"/>
  <c r="AB513" i="1" a="1"/>
  <c r="AB513" i="1" s="1"/>
  <c r="AB514" i="1" a="1"/>
  <c r="AB514" i="1" s="1"/>
  <c r="AB515" i="1" a="1"/>
  <c r="AB515" i="1" s="1"/>
  <c r="AB516" i="1" a="1"/>
  <c r="AB516" i="1" s="1"/>
  <c r="AB517" i="1" a="1"/>
  <c r="AB517" i="1" s="1"/>
  <c r="AB518" i="1" a="1"/>
  <c r="AB518" i="1" s="1"/>
  <c r="AB519" i="1" a="1"/>
  <c r="AB519" i="1" s="1"/>
  <c r="AB520" i="1" a="1"/>
  <c r="AB520" i="1" s="1"/>
  <c r="AB521" i="1" a="1"/>
  <c r="AB521" i="1" s="1"/>
  <c r="AB522" i="1" a="1"/>
  <c r="AB522" i="1" s="1"/>
  <c r="AB523" i="1" a="1"/>
  <c r="AB523" i="1" s="1"/>
  <c r="AB524" i="1" a="1"/>
  <c r="AB524" i="1" s="1"/>
  <c r="AB525" i="1" a="1"/>
  <c r="AB525" i="1" s="1"/>
  <c r="AB526" i="1" a="1"/>
  <c r="AB526" i="1" s="1"/>
  <c r="AB527" i="1" a="1"/>
  <c r="AB527" i="1" s="1"/>
  <c r="AB528" i="1" a="1"/>
  <c r="AB528" i="1" s="1"/>
  <c r="AB529" i="1" a="1"/>
  <c r="AB529" i="1" s="1"/>
  <c r="AB530" i="1" a="1"/>
  <c r="AB530" i="1" s="1"/>
  <c r="AB531" i="1" a="1"/>
  <c r="AB531" i="1" s="1"/>
  <c r="AB532" i="1" a="1"/>
  <c r="AB532" i="1" s="1"/>
  <c r="AB533" i="1" a="1"/>
  <c r="AB533" i="1" s="1"/>
  <c r="AB534" i="1" a="1"/>
  <c r="AB534" i="1" s="1"/>
  <c r="AB535" i="1" a="1"/>
  <c r="AB535" i="1" s="1"/>
  <c r="AB536" i="1" a="1"/>
  <c r="AB536" i="1" s="1"/>
  <c r="AB537" i="1" a="1"/>
  <c r="AB537" i="1" s="1"/>
  <c r="AB538" i="1" a="1"/>
  <c r="AB538" i="1" s="1"/>
  <c r="AB539" i="1" a="1"/>
  <c r="AB539" i="1" s="1"/>
  <c r="AB540" i="1" a="1"/>
  <c r="AB540" i="1" s="1"/>
  <c r="AB541" i="1" a="1"/>
  <c r="AB541" i="1" s="1"/>
  <c r="AB542" i="1" a="1"/>
  <c r="AB542" i="1" s="1"/>
  <c r="AB543" i="1" a="1"/>
  <c r="AB543" i="1" s="1"/>
  <c r="AB544" i="1" a="1"/>
  <c r="AB544" i="1" s="1"/>
  <c r="AB545" i="1" a="1"/>
  <c r="AB545" i="1" s="1"/>
  <c r="AB546" i="1" a="1"/>
  <c r="AB546" i="1" s="1"/>
  <c r="AB547" i="1" a="1"/>
  <c r="AB547" i="1" s="1"/>
  <c r="AB548" i="1" a="1"/>
  <c r="AB548" i="1" s="1"/>
  <c r="AB549" i="1" a="1"/>
  <c r="AB549" i="1" s="1"/>
  <c r="AB550" i="1" a="1"/>
  <c r="AB550" i="1" s="1"/>
  <c r="AB551" i="1" a="1"/>
  <c r="AB551" i="1" s="1"/>
  <c r="AB552" i="1" a="1"/>
  <c r="AB552" i="1" s="1"/>
  <c r="AB553" i="1" a="1"/>
  <c r="AB553" i="1" s="1"/>
  <c r="AB554" i="1" a="1"/>
  <c r="AB554" i="1" s="1"/>
  <c r="AB555" i="1" a="1"/>
  <c r="AB555" i="1" s="1"/>
  <c r="AB556" i="1" a="1"/>
  <c r="AB556" i="1" s="1"/>
  <c r="AB557" i="1" a="1"/>
  <c r="AB557" i="1" s="1"/>
  <c r="AB558" i="1" a="1"/>
  <c r="AB558" i="1" s="1"/>
  <c r="AB559" i="1" a="1"/>
  <c r="AB559" i="1" s="1"/>
  <c r="AB560" i="1" a="1"/>
  <c r="AB560" i="1" s="1"/>
  <c r="AB561" i="1" a="1"/>
  <c r="AB561" i="1" s="1"/>
  <c r="AB562" i="1" a="1"/>
  <c r="AB562" i="1" s="1"/>
  <c r="AB563" i="1" a="1"/>
  <c r="AB563" i="1" s="1"/>
  <c r="AB564" i="1" a="1"/>
  <c r="AB564" i="1" s="1"/>
  <c r="AB565" i="1" a="1"/>
  <c r="AB565" i="1" s="1"/>
  <c r="AB566" i="1" a="1"/>
  <c r="AB566" i="1" s="1"/>
  <c r="AB567" i="1" a="1"/>
  <c r="AB567" i="1" s="1"/>
  <c r="AB568" i="1" a="1"/>
  <c r="AB568" i="1" s="1"/>
  <c r="AB569" i="1" a="1"/>
  <c r="AB569" i="1" s="1"/>
  <c r="AB570" i="1" a="1"/>
  <c r="AB570" i="1" s="1"/>
  <c r="AB571" i="1" a="1"/>
  <c r="AB571" i="1" s="1"/>
  <c r="AB572" i="1" a="1"/>
  <c r="AB572" i="1" s="1"/>
  <c r="AB573" i="1" a="1"/>
  <c r="AB573" i="1" s="1"/>
  <c r="AB574" i="1" a="1"/>
  <c r="AB574" i="1" s="1"/>
  <c r="AB575" i="1" a="1"/>
  <c r="AB575" i="1" s="1"/>
  <c r="AB576" i="1" a="1"/>
  <c r="AB576" i="1" s="1"/>
  <c r="AB577" i="1" a="1"/>
  <c r="AB577" i="1" s="1"/>
  <c r="AB578" i="1" a="1"/>
  <c r="AB578" i="1" s="1"/>
  <c r="AB579" i="1" a="1"/>
  <c r="AB579" i="1" s="1"/>
  <c r="AB580" i="1" a="1"/>
  <c r="AB580" i="1" s="1"/>
  <c r="AB581" i="1" a="1"/>
  <c r="AB581" i="1" s="1"/>
  <c r="AB582" i="1" a="1"/>
  <c r="AB582" i="1" s="1"/>
  <c r="AB583" i="1" a="1"/>
  <c r="AB583" i="1" s="1"/>
  <c r="AB584" i="1" a="1"/>
  <c r="AB584" i="1" s="1"/>
  <c r="AB585" i="1" a="1"/>
  <c r="AB585" i="1" s="1"/>
  <c r="AB586" i="1" a="1"/>
  <c r="AB586" i="1" s="1"/>
  <c r="AB587" i="1" a="1"/>
  <c r="AB587" i="1" s="1"/>
  <c r="AB588" i="1" a="1"/>
  <c r="AB588" i="1" s="1"/>
  <c r="AB589" i="1" a="1"/>
  <c r="AB589" i="1" s="1"/>
  <c r="AB590" i="1" a="1"/>
  <c r="AB590" i="1" s="1"/>
  <c r="AB591" i="1" a="1"/>
  <c r="AB591" i="1" s="1"/>
  <c r="AB592" i="1" a="1"/>
  <c r="AB592" i="1" s="1"/>
  <c r="AB593" i="1" a="1"/>
  <c r="AB593" i="1" s="1"/>
  <c r="AB594" i="1" a="1"/>
  <c r="AB594" i="1" s="1"/>
  <c r="AB595" i="1" a="1"/>
  <c r="AB595" i="1" s="1"/>
  <c r="AB596" i="1" a="1"/>
  <c r="AB596" i="1" s="1"/>
  <c r="AB597" i="1" a="1"/>
  <c r="AB597" i="1" s="1"/>
  <c r="AB598" i="1" a="1"/>
  <c r="AB598" i="1" s="1"/>
  <c r="AB599" i="1" a="1"/>
  <c r="AB599" i="1" s="1"/>
  <c r="AB600" i="1" a="1"/>
  <c r="AB600" i="1" s="1"/>
  <c r="AB601" i="1" a="1"/>
  <c r="AB601" i="1" s="1"/>
  <c r="AB602" i="1" a="1"/>
  <c r="AB602" i="1" s="1"/>
  <c r="AB603" i="1" a="1"/>
  <c r="AB603" i="1" s="1"/>
  <c r="AB604" i="1" a="1"/>
  <c r="AB604" i="1" s="1"/>
  <c r="AB605" i="1" a="1"/>
  <c r="AB605" i="1" s="1"/>
  <c r="AB606" i="1" a="1"/>
  <c r="AB606" i="1" s="1"/>
  <c r="AB607" i="1" a="1"/>
  <c r="AB607" i="1" s="1"/>
  <c r="AB608" i="1" a="1"/>
  <c r="AB608" i="1" s="1"/>
  <c r="AB609" i="1" a="1"/>
  <c r="AB609" i="1" s="1"/>
  <c r="AB610" i="1" a="1"/>
  <c r="AB610" i="1" s="1"/>
  <c r="AB611" i="1" a="1"/>
  <c r="AB611" i="1" s="1"/>
  <c r="AB612" i="1" a="1"/>
  <c r="AB612" i="1" s="1"/>
  <c r="AB613" i="1" a="1"/>
  <c r="AB613" i="1" s="1"/>
  <c r="AB614" i="1" a="1"/>
  <c r="AB614" i="1" s="1"/>
  <c r="AB615" i="1" a="1"/>
  <c r="AB615" i="1" s="1"/>
  <c r="AB616" i="1" a="1"/>
  <c r="AB616" i="1" s="1"/>
  <c r="AB617" i="1" a="1"/>
  <c r="AB617" i="1" s="1"/>
  <c r="AB618" i="1" a="1"/>
  <c r="AB618" i="1" s="1"/>
  <c r="AB619" i="1" a="1"/>
  <c r="AB619" i="1" s="1"/>
  <c r="AB620" i="1" a="1"/>
  <c r="AB620" i="1" s="1"/>
  <c r="AB621" i="1" a="1"/>
  <c r="AB621" i="1" s="1"/>
  <c r="AB622" i="1" a="1"/>
  <c r="AB622" i="1" s="1"/>
  <c r="AB623" i="1" a="1"/>
  <c r="AB623" i="1" s="1"/>
  <c r="AB624" i="1" a="1"/>
  <c r="AB624" i="1" s="1"/>
  <c r="AB625" i="1" a="1"/>
  <c r="AB625" i="1" s="1"/>
  <c r="AB626" i="1" a="1"/>
  <c r="AB626" i="1" s="1"/>
  <c r="AB627" i="1" a="1"/>
  <c r="AB627" i="1" s="1"/>
  <c r="AB628" i="1" a="1"/>
  <c r="AB628" i="1" s="1"/>
  <c r="AB629" i="1" a="1"/>
  <c r="AB629" i="1" s="1"/>
  <c r="AB630" i="1" a="1"/>
  <c r="AB630" i="1" s="1"/>
  <c r="AB631" i="1" a="1"/>
  <c r="AB631" i="1" s="1"/>
  <c r="AB632" i="1" a="1"/>
  <c r="AB632" i="1" s="1"/>
  <c r="AB633" i="1" a="1"/>
  <c r="AB633" i="1" s="1"/>
  <c r="AB634" i="1" a="1"/>
  <c r="AB634" i="1" s="1"/>
  <c r="AB635" i="1" a="1"/>
  <c r="AB635" i="1" s="1"/>
  <c r="AB636" i="1" a="1"/>
  <c r="AB636" i="1" s="1"/>
  <c r="AB637" i="1" a="1"/>
  <c r="AB637" i="1" s="1"/>
  <c r="AB638" i="1" a="1"/>
  <c r="AB638" i="1" s="1"/>
  <c r="AB639" i="1" a="1"/>
  <c r="AB639" i="1" s="1"/>
  <c r="AB640" i="1" a="1"/>
  <c r="AB640" i="1" s="1"/>
  <c r="AB641" i="1" a="1"/>
  <c r="AB641" i="1" s="1"/>
  <c r="AB642" i="1" a="1"/>
  <c r="AB642" i="1" s="1"/>
  <c r="AB643" i="1" a="1"/>
  <c r="AB643" i="1" s="1"/>
  <c r="AB644" i="1" a="1"/>
  <c r="AB644" i="1" s="1"/>
  <c r="AB645" i="1" a="1"/>
  <c r="AB645" i="1" s="1"/>
  <c r="AB646" i="1" a="1"/>
  <c r="AB646" i="1" s="1"/>
  <c r="AB647" i="1" a="1"/>
  <c r="AB647" i="1" s="1"/>
  <c r="AB648" i="1" a="1"/>
  <c r="AB648" i="1" s="1"/>
  <c r="AB649" i="1" a="1"/>
  <c r="AB649" i="1" s="1"/>
  <c r="AB650" i="1" a="1"/>
  <c r="AB650" i="1" s="1"/>
  <c r="AB651" i="1" a="1"/>
  <c r="AB651" i="1" s="1"/>
  <c r="AB652" i="1" a="1"/>
  <c r="AB652" i="1" s="1"/>
  <c r="AB653" i="1" a="1"/>
  <c r="AB653" i="1" s="1"/>
  <c r="AB654" i="1" a="1"/>
  <c r="AB654" i="1" s="1"/>
  <c r="AB655" i="1" a="1"/>
  <c r="AB655" i="1" s="1"/>
  <c r="AB656" i="1" a="1"/>
  <c r="AB656" i="1" s="1"/>
  <c r="AB657" i="1" a="1"/>
  <c r="AB657" i="1" s="1"/>
  <c r="AB658" i="1" a="1"/>
  <c r="AB658" i="1" s="1"/>
  <c r="AB659" i="1" a="1"/>
  <c r="AB659" i="1" s="1"/>
  <c r="AB660" i="1" a="1"/>
  <c r="AB660" i="1" s="1"/>
  <c r="AB661" i="1" a="1"/>
  <c r="AB661" i="1" s="1"/>
  <c r="AB662" i="1" a="1"/>
  <c r="AB662" i="1" s="1"/>
  <c r="AB663" i="1" a="1"/>
  <c r="AB663" i="1" s="1"/>
  <c r="AB664" i="1" a="1"/>
  <c r="AB664" i="1" s="1"/>
  <c r="AB665" i="1" a="1"/>
  <c r="AB665" i="1" s="1"/>
  <c r="AB666" i="1" a="1"/>
  <c r="AB666" i="1" s="1"/>
  <c r="AB667" i="1" a="1"/>
  <c r="AB667" i="1" s="1"/>
  <c r="AB668" i="1" a="1"/>
  <c r="AB668" i="1" s="1"/>
  <c r="AB669" i="1" a="1"/>
  <c r="AB669" i="1" s="1"/>
  <c r="AB670" i="1" a="1"/>
  <c r="AB670" i="1" s="1"/>
  <c r="AB671" i="1" a="1"/>
  <c r="AB671" i="1" s="1"/>
  <c r="AB672" i="1" a="1"/>
  <c r="AB672" i="1" s="1"/>
  <c r="AB673" i="1" a="1"/>
  <c r="AB673" i="1" s="1"/>
  <c r="AB674" i="1" a="1"/>
  <c r="AB674" i="1" s="1"/>
  <c r="AB675" i="1" a="1"/>
  <c r="AB675" i="1" s="1"/>
  <c r="AB676" i="1" a="1"/>
  <c r="AB676" i="1" s="1"/>
  <c r="AB677" i="1" a="1"/>
  <c r="AB677" i="1" s="1"/>
  <c r="AB678" i="1" a="1"/>
  <c r="AB678" i="1" s="1"/>
  <c r="AB679" i="1" a="1"/>
  <c r="AB679" i="1" s="1"/>
  <c r="AB680" i="1" a="1"/>
  <c r="AB680" i="1" s="1"/>
  <c r="AB681" i="1" a="1"/>
  <c r="AB681" i="1" s="1"/>
  <c r="AB682" i="1" a="1"/>
  <c r="AB682" i="1" s="1"/>
  <c r="AB683" i="1" a="1"/>
  <c r="AB683" i="1" s="1"/>
  <c r="AB684" i="1" a="1"/>
  <c r="AB684" i="1" s="1"/>
  <c r="AB685" i="1" a="1"/>
  <c r="AB685" i="1" s="1"/>
  <c r="AB686" i="1" a="1"/>
  <c r="AB686" i="1" s="1"/>
  <c r="AB687" i="1" a="1"/>
  <c r="AB687" i="1" s="1"/>
  <c r="AB688" i="1" a="1"/>
  <c r="AB688" i="1" s="1"/>
  <c r="AB689" i="1" a="1"/>
  <c r="AB689" i="1" s="1"/>
  <c r="AB690" i="1" a="1"/>
  <c r="AB690" i="1" s="1"/>
  <c r="AB691" i="1" a="1"/>
  <c r="AB691" i="1" s="1"/>
  <c r="AB692" i="1" a="1"/>
  <c r="AB692" i="1" s="1"/>
  <c r="AB693" i="1" a="1"/>
  <c r="AB693" i="1" s="1"/>
  <c r="AB694" i="1" a="1"/>
  <c r="AB694" i="1" s="1"/>
  <c r="AB695" i="1" a="1"/>
  <c r="AB695" i="1" s="1"/>
  <c r="AB696" i="1" a="1"/>
  <c r="AB696" i="1" s="1"/>
  <c r="AB697" i="1" a="1"/>
  <c r="AB697" i="1" s="1"/>
  <c r="AB698" i="1" a="1"/>
  <c r="AB698" i="1" s="1"/>
  <c r="AB699" i="1" a="1"/>
  <c r="AB699" i="1" s="1"/>
  <c r="AB700" i="1" a="1"/>
  <c r="AB700" i="1" s="1"/>
  <c r="AB701" i="1" a="1"/>
  <c r="AB701" i="1" s="1"/>
  <c r="AB702" i="1" a="1"/>
  <c r="AB702" i="1" s="1"/>
  <c r="AB703" i="1" a="1"/>
  <c r="AB703" i="1" s="1"/>
  <c r="AB704" i="1" a="1"/>
  <c r="AB704" i="1" s="1"/>
  <c r="AB705" i="1" a="1"/>
  <c r="AB705" i="1" s="1"/>
  <c r="AB706" i="1" a="1"/>
  <c r="AB706" i="1" s="1"/>
  <c r="AB707" i="1" a="1"/>
  <c r="AB707" i="1" s="1"/>
  <c r="AB708" i="1" a="1"/>
  <c r="AB708" i="1" s="1"/>
  <c r="AB709" i="1" a="1"/>
  <c r="AB709" i="1" s="1"/>
  <c r="AB710" i="1" a="1"/>
  <c r="AB710" i="1" s="1"/>
  <c r="AB711" i="1" a="1"/>
  <c r="AB711" i="1" s="1"/>
  <c r="AB712" i="1" a="1"/>
  <c r="AB712" i="1" s="1"/>
  <c r="AB713" i="1" a="1"/>
  <c r="AB713" i="1" s="1"/>
  <c r="AB714" i="1" a="1"/>
  <c r="AB714" i="1" s="1"/>
  <c r="AB715" i="1" a="1"/>
  <c r="AB715" i="1" s="1"/>
  <c r="AB716" i="1" a="1"/>
  <c r="AB716" i="1" s="1"/>
  <c r="AB717" i="1" a="1"/>
  <c r="AB717" i="1" s="1"/>
  <c r="AB718" i="1" a="1"/>
  <c r="AB718" i="1" s="1"/>
  <c r="AB719" i="1" a="1"/>
  <c r="AB719" i="1" s="1"/>
  <c r="AB720" i="1" a="1"/>
  <c r="AB720" i="1" s="1"/>
  <c r="AB721" i="1" a="1"/>
  <c r="AB721" i="1" s="1"/>
  <c r="AB722" i="1" a="1"/>
  <c r="AB722" i="1" s="1"/>
  <c r="AB723" i="1" a="1"/>
  <c r="AB723" i="1" s="1"/>
  <c r="AB724" i="1" a="1"/>
  <c r="AB724" i="1" s="1"/>
  <c r="AB725" i="1" a="1"/>
  <c r="AB725" i="1" s="1"/>
  <c r="AB726" i="1" a="1"/>
  <c r="AB726" i="1" s="1"/>
  <c r="AB727" i="1" a="1"/>
  <c r="AB727" i="1" s="1"/>
  <c r="AB728" i="1" a="1"/>
  <c r="AB728" i="1" s="1"/>
  <c r="AB729" i="1" a="1"/>
  <c r="AB729" i="1" s="1"/>
  <c r="AB730" i="1" a="1"/>
  <c r="AB730" i="1" s="1"/>
  <c r="AB731" i="1" a="1"/>
  <c r="AB731" i="1" s="1"/>
  <c r="AB732" i="1" a="1"/>
  <c r="AB732" i="1" s="1"/>
  <c r="AB733" i="1" a="1"/>
  <c r="AB733" i="1" s="1"/>
  <c r="AB734" i="1" a="1"/>
  <c r="AB734" i="1" s="1"/>
  <c r="AB735" i="1" a="1"/>
  <c r="AB735" i="1" s="1"/>
  <c r="AB736" i="1" a="1"/>
  <c r="AB736" i="1" s="1"/>
  <c r="AB737" i="1" a="1"/>
  <c r="AB737" i="1" s="1"/>
  <c r="AB738" i="1" a="1"/>
  <c r="AB738" i="1" s="1"/>
  <c r="AB739" i="1" a="1"/>
  <c r="AB739" i="1" s="1"/>
  <c r="AB740" i="1" a="1"/>
  <c r="AB740" i="1" s="1"/>
  <c r="AB741" i="1" a="1"/>
  <c r="AB741" i="1" s="1"/>
  <c r="AB742" i="1" a="1"/>
  <c r="AB742" i="1" s="1"/>
  <c r="AB743" i="1" a="1"/>
  <c r="AB743" i="1" s="1"/>
  <c r="AB744" i="1" a="1"/>
  <c r="AB744" i="1" s="1"/>
  <c r="AB745" i="1" a="1"/>
  <c r="AB745" i="1" s="1"/>
  <c r="AB746" i="1" a="1"/>
  <c r="AB746" i="1" s="1"/>
  <c r="AB747" i="1" a="1"/>
  <c r="AB747" i="1" s="1"/>
  <c r="AB748" i="1" a="1"/>
  <c r="AB748" i="1" s="1"/>
  <c r="AB749" i="1" a="1"/>
  <c r="AB749" i="1" s="1"/>
  <c r="AB750" i="1" a="1"/>
  <c r="AB750" i="1" s="1"/>
  <c r="AB751" i="1" a="1"/>
  <c r="AB751" i="1" s="1"/>
  <c r="AB752" i="1" a="1"/>
  <c r="AB752" i="1" s="1"/>
  <c r="AB753" i="1" a="1"/>
  <c r="AB753" i="1" s="1"/>
  <c r="AB754" i="1" a="1"/>
  <c r="AB754" i="1" s="1"/>
  <c r="AB755" i="1" a="1"/>
  <c r="AB755" i="1" s="1"/>
  <c r="AB756" i="1" a="1"/>
  <c r="AB756" i="1" s="1"/>
  <c r="AB757" i="1" a="1"/>
  <c r="AB757" i="1" s="1"/>
  <c r="AB758" i="1" a="1"/>
  <c r="AB758" i="1" s="1"/>
  <c r="AB759" i="1" a="1"/>
  <c r="AB759" i="1" s="1"/>
  <c r="AB760" i="1" a="1"/>
  <c r="AB760" i="1" s="1"/>
  <c r="AB761" i="1" a="1"/>
  <c r="AB761" i="1" s="1"/>
  <c r="AB762" i="1" a="1"/>
  <c r="AB762" i="1" s="1"/>
  <c r="AB763" i="1" a="1"/>
  <c r="AB763" i="1" s="1"/>
  <c r="AB764" i="1" a="1"/>
  <c r="AB764" i="1" s="1"/>
  <c r="AB765" i="1" a="1"/>
  <c r="AB765" i="1" s="1"/>
  <c r="AB766" i="1" a="1"/>
  <c r="AB766" i="1" s="1"/>
  <c r="AB767" i="1" a="1"/>
  <c r="AB767" i="1" s="1"/>
  <c r="AB768" i="1" a="1"/>
  <c r="AB768" i="1" s="1"/>
  <c r="AB769" i="1" a="1"/>
  <c r="AB769" i="1" s="1"/>
  <c r="AB770" i="1" a="1"/>
  <c r="AB770" i="1" s="1"/>
  <c r="AB771" i="1" a="1"/>
  <c r="AB771" i="1" s="1"/>
  <c r="AB772" i="1" a="1"/>
  <c r="AB772" i="1" s="1"/>
  <c r="AB773" i="1" a="1"/>
  <c r="AB773" i="1" s="1"/>
  <c r="AB774" i="1" a="1"/>
  <c r="AB774" i="1" s="1"/>
  <c r="AB775" i="1" a="1"/>
  <c r="AB775" i="1" s="1"/>
  <c r="AB776" i="1" a="1"/>
  <c r="AB776" i="1" s="1"/>
  <c r="AB777" i="1" a="1"/>
  <c r="AB777" i="1" s="1"/>
  <c r="AB778" i="1" a="1"/>
  <c r="AB778" i="1" s="1"/>
  <c r="AB779" i="1" a="1"/>
  <c r="AB779" i="1" s="1"/>
  <c r="AB780" i="1" a="1"/>
  <c r="AB780" i="1" s="1"/>
  <c r="AB781" i="1" a="1"/>
  <c r="AB781" i="1" s="1"/>
  <c r="AB782" i="1" a="1"/>
  <c r="AB782" i="1" s="1"/>
  <c r="AB783" i="1" a="1"/>
  <c r="AB783" i="1" s="1"/>
  <c r="AB784" i="1" a="1"/>
  <c r="AB784" i="1" s="1"/>
  <c r="AB785" i="1" a="1"/>
  <c r="AB785" i="1" s="1"/>
  <c r="AB786" i="1" a="1"/>
  <c r="AB786" i="1" s="1"/>
  <c r="AB787" i="1" a="1"/>
  <c r="AB787" i="1" s="1"/>
  <c r="AB788" i="1" a="1"/>
  <c r="AB788" i="1" s="1"/>
  <c r="AB789" i="1" a="1"/>
  <c r="AB789" i="1" s="1"/>
  <c r="AB790" i="1" a="1"/>
  <c r="AB790" i="1" s="1"/>
  <c r="AB791" i="1" a="1"/>
  <c r="AB791" i="1" s="1"/>
  <c r="AB792" i="1" a="1"/>
  <c r="AB792" i="1" s="1"/>
  <c r="AB793" i="1" a="1"/>
  <c r="AB793" i="1" s="1"/>
  <c r="AB794" i="1" a="1"/>
  <c r="AB794" i="1" s="1"/>
  <c r="AB795" i="1" a="1"/>
  <c r="AB795" i="1" s="1"/>
  <c r="AB796" i="1" a="1"/>
  <c r="AB796" i="1" s="1"/>
  <c r="AB797" i="1" a="1"/>
  <c r="AB797" i="1" s="1"/>
  <c r="AB798" i="1" a="1"/>
  <c r="AB798" i="1" s="1"/>
  <c r="AB799" i="1" a="1"/>
  <c r="AB799" i="1" s="1"/>
  <c r="AB800" i="1" a="1"/>
  <c r="AB800" i="1" s="1"/>
  <c r="AB801" i="1" a="1"/>
  <c r="AB801" i="1" s="1"/>
  <c r="AB802" i="1" a="1"/>
  <c r="AB802" i="1" s="1"/>
  <c r="AB803" i="1" a="1"/>
  <c r="AB803" i="1" s="1"/>
  <c r="AB804" i="1" a="1"/>
  <c r="AB804" i="1" s="1"/>
  <c r="AB805" i="1" a="1"/>
  <c r="AB805" i="1" s="1"/>
  <c r="AB806" i="1" a="1"/>
  <c r="AB806" i="1" s="1"/>
  <c r="AB807" i="1" a="1"/>
  <c r="AB807" i="1" s="1"/>
  <c r="AB808" i="1" a="1"/>
  <c r="AB808" i="1" s="1"/>
  <c r="AB809" i="1" a="1"/>
  <c r="AB809" i="1" s="1"/>
  <c r="AB810" i="1" a="1"/>
  <c r="AB810" i="1" s="1"/>
  <c r="AB811" i="1" a="1"/>
  <c r="AB811" i="1" s="1"/>
  <c r="AB812" i="1" a="1"/>
  <c r="AB812" i="1" s="1"/>
  <c r="AB813" i="1" a="1"/>
  <c r="AB813" i="1" s="1"/>
  <c r="AB814" i="1" a="1"/>
  <c r="AB814" i="1" s="1"/>
  <c r="AB815" i="1" a="1"/>
  <c r="AB815" i="1" s="1"/>
  <c r="AB816" i="1" a="1"/>
  <c r="AB816" i="1" s="1"/>
  <c r="AB817" i="1" a="1"/>
  <c r="AB817" i="1" s="1"/>
  <c r="AB818" i="1" a="1"/>
  <c r="AB818" i="1" s="1"/>
  <c r="AB819" i="1" a="1"/>
  <c r="AB819" i="1" s="1"/>
  <c r="AB820" i="1" a="1"/>
  <c r="AB820" i="1" s="1"/>
  <c r="AB821" i="1" a="1"/>
  <c r="AB821" i="1" s="1"/>
  <c r="AB822" i="1" a="1"/>
  <c r="AB822" i="1" s="1"/>
  <c r="AB823" i="1" a="1"/>
  <c r="AB823" i="1" s="1"/>
  <c r="AB824" i="1" a="1"/>
  <c r="AB824" i="1" s="1"/>
  <c r="AB825" i="1" a="1"/>
  <c r="AB825" i="1" s="1"/>
  <c r="AB826" i="1" a="1"/>
  <c r="AB826" i="1" s="1"/>
  <c r="AB827" i="1" a="1"/>
  <c r="AB827" i="1" s="1"/>
  <c r="AB828" i="1" a="1"/>
  <c r="AB828" i="1" s="1"/>
  <c r="AB829" i="1" a="1"/>
  <c r="AB829" i="1" s="1"/>
  <c r="AB830" i="1" a="1"/>
  <c r="AB830" i="1" s="1"/>
  <c r="AB831" i="1" a="1"/>
  <c r="AB831" i="1" s="1"/>
  <c r="AB832" i="1" a="1"/>
  <c r="AB832" i="1" s="1"/>
  <c r="AB833" i="1" a="1"/>
  <c r="AB833" i="1" s="1"/>
  <c r="AB834" i="1" a="1"/>
  <c r="AB834" i="1" s="1"/>
  <c r="AB835" i="1" a="1"/>
  <c r="AB835" i="1" s="1"/>
  <c r="AB836" i="1" a="1"/>
  <c r="AB836" i="1" s="1"/>
  <c r="AB837" i="1" a="1"/>
  <c r="AB837" i="1" s="1"/>
  <c r="AB838" i="1" a="1"/>
  <c r="AB838" i="1" s="1"/>
  <c r="AB839" i="1" a="1"/>
  <c r="AB839" i="1" s="1"/>
  <c r="AB840" i="1" a="1"/>
  <c r="AB840" i="1" s="1"/>
  <c r="AB841" i="1" a="1"/>
  <c r="AB841" i="1" s="1"/>
  <c r="AB842" i="1" a="1"/>
  <c r="AB842" i="1" s="1"/>
  <c r="AB843" i="1" a="1"/>
  <c r="AB843" i="1" s="1"/>
  <c r="AB844" i="1" a="1"/>
  <c r="AB844" i="1" s="1"/>
  <c r="AB845" i="1" a="1"/>
  <c r="AB845" i="1" s="1"/>
  <c r="AB846" i="1" a="1"/>
  <c r="AB846" i="1" s="1"/>
  <c r="AB847" i="1" a="1"/>
  <c r="AB847" i="1" s="1"/>
  <c r="AB848" i="1" a="1"/>
  <c r="AB848" i="1" s="1"/>
  <c r="AB849" i="1" a="1"/>
  <c r="AB849" i="1" s="1"/>
  <c r="AB850" i="1" a="1"/>
  <c r="AB850" i="1" s="1"/>
  <c r="AB851" i="1" a="1"/>
  <c r="AB851" i="1" s="1"/>
  <c r="AB852" i="1" a="1"/>
  <c r="AB852" i="1" s="1"/>
  <c r="AB853" i="1" a="1"/>
  <c r="AB853" i="1" s="1"/>
  <c r="AB854" i="1" a="1"/>
  <c r="AB854" i="1" s="1"/>
  <c r="AB855" i="1" a="1"/>
  <c r="AB855" i="1" s="1"/>
  <c r="AB856" i="1" a="1"/>
  <c r="AB856" i="1" s="1"/>
  <c r="AB857" i="1" a="1"/>
  <c r="AB857" i="1" s="1"/>
  <c r="AB858" i="1" a="1"/>
  <c r="AB858" i="1" s="1"/>
  <c r="AB859" i="1" a="1"/>
  <c r="AB859" i="1" s="1"/>
  <c r="AB860" i="1" a="1"/>
  <c r="AB860" i="1" s="1"/>
  <c r="AB861" i="1" a="1"/>
  <c r="AB861" i="1" s="1"/>
  <c r="AB862" i="1" a="1"/>
  <c r="AB862" i="1" s="1"/>
  <c r="AB863" i="1" a="1"/>
  <c r="AB863" i="1" s="1"/>
  <c r="AB864" i="1" a="1"/>
  <c r="AB864" i="1" s="1"/>
  <c r="AB865" i="1" a="1"/>
  <c r="AB865" i="1" s="1"/>
  <c r="AB866" i="1" a="1"/>
  <c r="AB866" i="1" s="1"/>
  <c r="AB867" i="1" a="1"/>
  <c r="AB867" i="1" s="1"/>
  <c r="AB868" i="1" a="1"/>
  <c r="AB868" i="1" s="1"/>
  <c r="AB869" i="1" a="1"/>
  <c r="AB869" i="1" s="1"/>
  <c r="AB870" i="1" a="1"/>
  <c r="AB870" i="1" s="1"/>
  <c r="AB871" i="1" a="1"/>
  <c r="AB871" i="1" s="1"/>
  <c r="AB872" i="1" a="1"/>
  <c r="AB872" i="1" s="1"/>
  <c r="AB873" i="1" a="1"/>
  <c r="AB873" i="1" s="1"/>
  <c r="AB874" i="1" a="1"/>
  <c r="AB874" i="1" s="1"/>
  <c r="AB875" i="1" a="1"/>
  <c r="AB875" i="1" s="1"/>
  <c r="AB876" i="1" a="1"/>
  <c r="AB876" i="1" s="1"/>
  <c r="AB877" i="1" a="1"/>
  <c r="AB877" i="1" s="1"/>
  <c r="AB878" i="1" a="1"/>
  <c r="AB878" i="1" s="1"/>
  <c r="AB879" i="1" a="1"/>
  <c r="AB879" i="1" s="1"/>
  <c r="AB880" i="1" a="1"/>
  <c r="AB880" i="1" s="1"/>
  <c r="AB881" i="1" a="1"/>
  <c r="AB881" i="1" s="1"/>
  <c r="AB882" i="1" a="1"/>
  <c r="AB882" i="1" s="1"/>
  <c r="AB883" i="1" a="1"/>
  <c r="AB883" i="1" s="1"/>
  <c r="AB884" i="1" a="1"/>
  <c r="AB884" i="1" s="1"/>
  <c r="AB885" i="1" a="1"/>
  <c r="AB885" i="1" s="1"/>
  <c r="AB886" i="1" a="1"/>
  <c r="AB886" i="1" s="1"/>
  <c r="AB887" i="1" a="1"/>
  <c r="AB887" i="1" s="1"/>
  <c r="AB888" i="1" a="1"/>
  <c r="AB888" i="1" s="1"/>
  <c r="AB889" i="1" a="1"/>
  <c r="AB889" i="1" s="1"/>
  <c r="AB890" i="1" a="1"/>
  <c r="AB890" i="1" s="1"/>
  <c r="AB891" i="1" a="1"/>
  <c r="AB891" i="1" s="1"/>
  <c r="AB892" i="1" a="1"/>
  <c r="AB892" i="1" s="1"/>
  <c r="AB893" i="1" a="1"/>
  <c r="AB893" i="1" s="1"/>
  <c r="AB894" i="1" a="1"/>
  <c r="AB894" i="1" s="1"/>
  <c r="AB895" i="1" a="1"/>
  <c r="AB895" i="1" s="1"/>
  <c r="AB896" i="1" a="1"/>
  <c r="AB896" i="1" s="1"/>
  <c r="AB897" i="1" a="1"/>
  <c r="AB897" i="1" s="1"/>
  <c r="AB898" i="1" a="1"/>
  <c r="AB898" i="1" s="1"/>
  <c r="AB899" i="1" a="1"/>
  <c r="AB899" i="1" s="1"/>
  <c r="AB900" i="1" a="1"/>
  <c r="AB900" i="1" s="1"/>
  <c r="AB901" i="1" a="1"/>
  <c r="AB901" i="1" s="1"/>
  <c r="AB902" i="1" a="1"/>
  <c r="AB902" i="1" s="1"/>
  <c r="AB903" i="1" a="1"/>
  <c r="AB903" i="1" s="1"/>
  <c r="AB904" i="1" a="1"/>
  <c r="AB904" i="1" s="1"/>
  <c r="AB905" i="1" a="1"/>
  <c r="AB905" i="1" s="1"/>
  <c r="AB906" i="1" a="1"/>
  <c r="AB906" i="1" s="1"/>
  <c r="AB907" i="1" a="1"/>
  <c r="AB907" i="1" s="1"/>
  <c r="AB908" i="1" a="1"/>
  <c r="AB908" i="1" s="1"/>
  <c r="AB909" i="1" a="1"/>
  <c r="AB909" i="1" s="1"/>
  <c r="AB910" i="1" a="1"/>
  <c r="AB910" i="1" s="1"/>
  <c r="AB911" i="1" a="1"/>
  <c r="AB911" i="1" s="1"/>
  <c r="AB912" i="1" a="1"/>
  <c r="AB912" i="1" s="1"/>
  <c r="AB913" i="1" a="1"/>
  <c r="AB913" i="1" s="1"/>
  <c r="AB914" i="1" a="1"/>
  <c r="AB914" i="1" s="1"/>
  <c r="AB915" i="1" a="1"/>
  <c r="AB915" i="1" s="1"/>
  <c r="AB916" i="1" a="1"/>
  <c r="AB916" i="1" s="1"/>
  <c r="AB917" i="1" a="1"/>
  <c r="AB917" i="1" s="1"/>
  <c r="AB918" i="1" a="1"/>
  <c r="AB918" i="1" s="1"/>
  <c r="AB919" i="1" a="1"/>
  <c r="AB919" i="1" s="1"/>
  <c r="AB920" i="1" a="1"/>
  <c r="AB920" i="1" s="1"/>
  <c r="AB921" i="1" a="1"/>
  <c r="AB921" i="1" s="1"/>
  <c r="AB922" i="1" a="1"/>
  <c r="AB922" i="1" s="1"/>
  <c r="AB923" i="1" a="1"/>
  <c r="AB923" i="1" s="1"/>
  <c r="AB924" i="1" a="1"/>
  <c r="AB924" i="1" s="1"/>
  <c r="AB925" i="1" a="1"/>
  <c r="AB925" i="1" s="1"/>
  <c r="AB926" i="1" a="1"/>
  <c r="AB926" i="1" s="1"/>
  <c r="AB927" i="1" a="1"/>
  <c r="AB927" i="1" s="1"/>
  <c r="AB928" i="1" a="1"/>
  <c r="AB928" i="1" s="1"/>
  <c r="AB929" i="1" a="1"/>
  <c r="AB929" i="1" s="1"/>
  <c r="AB930" i="1" a="1"/>
  <c r="AB930" i="1" s="1"/>
  <c r="AB931" i="1" a="1"/>
  <c r="AB931" i="1" s="1"/>
  <c r="AB932" i="1" a="1"/>
  <c r="AB932" i="1" s="1"/>
  <c r="AB933" i="1" a="1"/>
  <c r="AB933" i="1" s="1"/>
  <c r="AB934" i="1" a="1"/>
  <c r="AB934" i="1" s="1"/>
  <c r="AB935" i="1" a="1"/>
  <c r="AB935" i="1" s="1"/>
  <c r="AB936" i="1" a="1"/>
  <c r="AB936" i="1" s="1"/>
  <c r="AB937" i="1" a="1"/>
  <c r="AB937" i="1" s="1"/>
  <c r="AB938" i="1" a="1"/>
  <c r="AB938" i="1" s="1"/>
  <c r="AB939" i="1" a="1"/>
  <c r="AB939" i="1" s="1"/>
  <c r="AB940" i="1" a="1"/>
  <c r="AB940" i="1" s="1"/>
  <c r="AB941" i="1" a="1"/>
  <c r="AB941" i="1" s="1"/>
  <c r="AB942" i="1" a="1"/>
  <c r="AB942" i="1" s="1"/>
  <c r="AB943" i="1" a="1"/>
  <c r="AB943" i="1" s="1"/>
  <c r="AB944" i="1" a="1"/>
  <c r="AB944" i="1" s="1"/>
  <c r="AB945" i="1" a="1"/>
  <c r="AB945" i="1" s="1"/>
  <c r="AB946" i="1" a="1"/>
  <c r="AB946" i="1" s="1"/>
  <c r="AB947" i="1" a="1"/>
  <c r="AB947" i="1" s="1"/>
  <c r="AB948" i="1" a="1"/>
  <c r="AB948" i="1" s="1"/>
  <c r="AB949" i="1" a="1"/>
  <c r="AB949" i="1" s="1"/>
  <c r="AB950" i="1" a="1"/>
  <c r="AB950" i="1" s="1"/>
  <c r="AB951" i="1" a="1"/>
  <c r="AB951" i="1" s="1"/>
  <c r="AB952" i="1" a="1"/>
  <c r="AB952" i="1" s="1"/>
  <c r="AB953" i="1" a="1"/>
  <c r="AB953" i="1" s="1"/>
  <c r="AB954" i="1" a="1"/>
  <c r="AB954" i="1" s="1"/>
  <c r="AB955" i="1" a="1"/>
  <c r="AB955" i="1" s="1"/>
  <c r="AB956" i="1" a="1"/>
  <c r="AB956" i="1" s="1"/>
  <c r="AB957" i="1" a="1"/>
  <c r="AB957" i="1" s="1"/>
  <c r="AB958" i="1" a="1"/>
  <c r="AB958" i="1" s="1"/>
  <c r="AB959" i="1" a="1"/>
  <c r="AB959" i="1" s="1"/>
  <c r="AB960" i="1" a="1"/>
  <c r="AB960" i="1" s="1"/>
  <c r="AB961" i="1" a="1"/>
  <c r="AB961" i="1" s="1"/>
  <c r="AB962" i="1" a="1"/>
  <c r="AB962" i="1" s="1"/>
  <c r="AB963" i="1" a="1"/>
  <c r="AB963" i="1" s="1"/>
  <c r="AB964" i="1" a="1"/>
  <c r="AB964" i="1" s="1"/>
  <c r="AB965" i="1" a="1"/>
  <c r="AB965" i="1" s="1"/>
  <c r="AB966" i="1" a="1"/>
  <c r="AB966" i="1" s="1"/>
  <c r="AB967" i="1" a="1"/>
  <c r="AB967" i="1" s="1"/>
  <c r="AB968" i="1" a="1"/>
  <c r="AB968" i="1" s="1"/>
  <c r="AB969" i="1" a="1"/>
  <c r="AB969" i="1" s="1"/>
  <c r="AB970" i="1" a="1"/>
  <c r="AB970" i="1" s="1"/>
  <c r="AB971" i="1" a="1"/>
  <c r="AB971" i="1" s="1"/>
  <c r="AB972" i="1" a="1"/>
  <c r="AB972" i="1" s="1"/>
  <c r="AB973" i="1" a="1"/>
  <c r="AB973" i="1" s="1"/>
  <c r="AB974" i="1" a="1"/>
  <c r="AB974" i="1" s="1"/>
  <c r="AB975" i="1" a="1"/>
  <c r="AB975" i="1" s="1"/>
  <c r="AB976" i="1" a="1"/>
  <c r="AB976" i="1" s="1"/>
  <c r="AB977" i="1" a="1"/>
  <c r="AB977" i="1" s="1"/>
  <c r="AB978" i="1" a="1"/>
  <c r="AB978" i="1" s="1"/>
  <c r="AB979" i="1" a="1"/>
  <c r="AB979" i="1" s="1"/>
  <c r="AB980" i="1" a="1"/>
  <c r="AB980" i="1" s="1"/>
  <c r="AB981" i="1" a="1"/>
  <c r="AB981" i="1" s="1"/>
  <c r="AB982" i="1" a="1"/>
  <c r="AB982" i="1" s="1"/>
  <c r="AB983" i="1" a="1"/>
  <c r="AB983" i="1" s="1"/>
  <c r="AB984" i="1" a="1"/>
  <c r="AB984" i="1" s="1"/>
  <c r="AB985" i="1" a="1"/>
  <c r="AB985" i="1" s="1"/>
  <c r="AB986" i="1" a="1"/>
  <c r="AB986" i="1" s="1"/>
  <c r="AB987" i="1" a="1"/>
  <c r="AB987" i="1" s="1"/>
  <c r="AB988" i="1" a="1"/>
  <c r="AB988" i="1" s="1"/>
  <c r="AB989" i="1" a="1"/>
  <c r="AB989" i="1" s="1"/>
  <c r="AB990" i="1" a="1"/>
  <c r="AB990" i="1" s="1"/>
  <c r="AB991" i="1" a="1"/>
  <c r="AB991" i="1" s="1"/>
  <c r="AB992" i="1" a="1"/>
  <c r="AB992" i="1" s="1"/>
  <c r="AB993" i="1" a="1"/>
  <c r="AB993" i="1" s="1"/>
  <c r="AB994" i="1" a="1"/>
  <c r="AB994" i="1" s="1"/>
  <c r="AB995" i="1" a="1"/>
  <c r="AB995" i="1" s="1"/>
  <c r="AB996" i="1" a="1"/>
  <c r="AB996" i="1" s="1"/>
  <c r="AB997" i="1" a="1"/>
  <c r="AB997" i="1" s="1"/>
  <c r="AB998" i="1" a="1"/>
  <c r="AB998" i="1" s="1"/>
  <c r="AB999" i="1" a="1"/>
  <c r="AB999" i="1" s="1"/>
  <c r="AB1000" i="1" a="1"/>
  <c r="AB1000" i="1" s="1"/>
  <c r="AB1001" i="1" a="1"/>
  <c r="AB1001" i="1" s="1"/>
  <c r="AB1002" i="1" a="1"/>
  <c r="AB1002" i="1" s="1"/>
  <c r="AB1003" i="1" a="1"/>
  <c r="AB1003" i="1" s="1"/>
  <c r="AB1004" i="1" a="1"/>
  <c r="AB1004" i="1" s="1"/>
  <c r="AB1005" i="1" a="1"/>
  <c r="AB1005" i="1" s="1"/>
  <c r="AB1006" i="1" a="1"/>
  <c r="AB1006" i="1" s="1"/>
  <c r="AB1007" i="1" a="1"/>
  <c r="AB1007" i="1" s="1"/>
  <c r="AB1008" i="1" a="1"/>
  <c r="AB1008" i="1" s="1"/>
  <c r="AB1009" i="1" a="1"/>
  <c r="AB1009" i="1" s="1"/>
  <c r="AB1010" i="1" a="1"/>
  <c r="AB1010" i="1" s="1"/>
  <c r="AB1011" i="1" a="1"/>
  <c r="AB1011" i="1" s="1"/>
  <c r="AB1012" i="1" a="1"/>
  <c r="AB1012" i="1" s="1"/>
  <c r="AB1013" i="1" a="1"/>
  <c r="AB1013" i="1" s="1"/>
  <c r="AB1014" i="1" a="1"/>
  <c r="AB1014" i="1" s="1"/>
  <c r="AB1015" i="1" a="1"/>
  <c r="AB1015" i="1" s="1"/>
  <c r="AB1016" i="1" a="1"/>
  <c r="AB1016" i="1" s="1"/>
  <c r="AB1017" i="1" a="1"/>
  <c r="AB1017" i="1" s="1"/>
  <c r="AB1018" i="1" a="1"/>
  <c r="AB1018" i="1" s="1"/>
  <c r="AB1019" i="1" a="1"/>
  <c r="AB1019" i="1" s="1"/>
  <c r="AB1020" i="1" a="1"/>
  <c r="AB1020" i="1" s="1"/>
  <c r="AB1021" i="1" a="1"/>
  <c r="AB1021" i="1" s="1"/>
  <c r="AB1022" i="1" a="1"/>
  <c r="AB1022" i="1" s="1"/>
  <c r="AB1023" i="1" a="1"/>
  <c r="AB1023" i="1" s="1"/>
  <c r="AB1024" i="1" a="1"/>
  <c r="AB1024" i="1" s="1"/>
  <c r="AB1025" i="1" a="1"/>
  <c r="AB1025" i="1" s="1"/>
  <c r="AB1026" i="1" a="1"/>
  <c r="AB1026" i="1" s="1"/>
  <c r="AB1027" i="1" a="1"/>
  <c r="AB1027" i="1" s="1"/>
  <c r="AB1028" i="1" a="1"/>
  <c r="AB1028" i="1" s="1"/>
  <c r="AB1029" i="1" a="1"/>
  <c r="AB1029" i="1" s="1"/>
  <c r="AB1030" i="1" a="1"/>
  <c r="AB1030" i="1" s="1"/>
  <c r="AB1031" i="1" a="1"/>
  <c r="AB1031" i="1" s="1"/>
  <c r="AB1032" i="1" a="1"/>
  <c r="AB1032" i="1" s="1"/>
  <c r="AB1033" i="1" a="1"/>
  <c r="AB1033" i="1" s="1"/>
  <c r="AB1034" i="1" a="1"/>
  <c r="AB1034" i="1" s="1"/>
  <c r="AB1035" i="1" a="1"/>
  <c r="AB1035" i="1" s="1"/>
  <c r="AB1036" i="1" a="1"/>
  <c r="AB1036" i="1" s="1"/>
  <c r="AB1037" i="1" a="1"/>
  <c r="AB1037" i="1" s="1"/>
  <c r="AB1038" i="1" a="1"/>
  <c r="AB1038" i="1" s="1"/>
  <c r="AB1039" i="1" a="1"/>
  <c r="AB1039" i="1" s="1"/>
  <c r="AB1040" i="1" a="1"/>
  <c r="AB1040" i="1" s="1"/>
  <c r="AB1041" i="1" a="1"/>
  <c r="AB1041" i="1" s="1"/>
  <c r="AB1042" i="1" a="1"/>
  <c r="AB1042" i="1" s="1"/>
  <c r="AB1043" i="1" a="1"/>
  <c r="AB1043" i="1" s="1"/>
  <c r="AB1044" i="1" a="1"/>
  <c r="AB1044" i="1" s="1"/>
  <c r="AB1045" i="1" a="1"/>
  <c r="AB1045" i="1" s="1"/>
  <c r="AB1046" i="1" a="1"/>
  <c r="AB1046" i="1" s="1"/>
  <c r="AB1047" i="1" a="1"/>
  <c r="AB1047" i="1" s="1"/>
  <c r="AB1048" i="1" a="1"/>
  <c r="AB1048" i="1" s="1"/>
  <c r="AB1049" i="1" a="1"/>
  <c r="AB1049" i="1" s="1"/>
  <c r="AB1050" i="1" a="1"/>
  <c r="AB1050" i="1" s="1"/>
  <c r="AB1051" i="1" a="1"/>
  <c r="AB1051" i="1" s="1"/>
  <c r="AB1052" i="1" a="1"/>
  <c r="AB1052" i="1" s="1"/>
  <c r="AB1053" i="1" a="1"/>
  <c r="AB1053" i="1" s="1"/>
  <c r="AB1054" i="1" a="1"/>
  <c r="AB1054" i="1" s="1"/>
  <c r="AB1055" i="1" a="1"/>
  <c r="AB1055" i="1" s="1"/>
  <c r="AB1056" i="1" a="1"/>
  <c r="AB1056" i="1" s="1"/>
  <c r="AB1057" i="1" a="1"/>
  <c r="AB1057" i="1" s="1"/>
  <c r="AB1058" i="1" a="1"/>
  <c r="AB1058" i="1" s="1"/>
  <c r="AB1059" i="1" a="1"/>
  <c r="AB1059" i="1" s="1"/>
  <c r="AB1060" i="1" a="1"/>
  <c r="AB1060" i="1" s="1"/>
  <c r="AB1061" i="1" a="1"/>
  <c r="AB1061" i="1" s="1"/>
  <c r="AB1062" i="1" a="1"/>
  <c r="AB1062" i="1" s="1"/>
  <c r="AB1063" i="1" a="1"/>
  <c r="AB1063" i="1" s="1"/>
  <c r="AB1064" i="1" a="1"/>
  <c r="AB1064" i="1" s="1"/>
  <c r="AB1065" i="1" a="1"/>
  <c r="AB1065" i="1" s="1"/>
  <c r="AB1066" i="1" a="1"/>
  <c r="AB1066" i="1" s="1"/>
  <c r="AB1067" i="1" a="1"/>
  <c r="AB1067" i="1" s="1"/>
  <c r="AB1068" i="1" a="1"/>
  <c r="AB1068" i="1" s="1"/>
  <c r="AB1069" i="1" a="1"/>
  <c r="AB1069" i="1" s="1"/>
  <c r="AB1070" i="1" a="1"/>
  <c r="AB1070" i="1" s="1"/>
  <c r="AB1071" i="1" a="1"/>
  <c r="AB1071" i="1" s="1"/>
  <c r="AB1072" i="1" a="1"/>
  <c r="AB1072" i="1" s="1"/>
  <c r="AB1073" i="1" a="1"/>
  <c r="AB1073" i="1" s="1"/>
  <c r="AB1074" i="1" a="1"/>
  <c r="AB1074" i="1" s="1"/>
  <c r="AB1075" i="1" a="1"/>
  <c r="AB1075" i="1" s="1"/>
  <c r="AB1076" i="1" a="1"/>
  <c r="AB1076" i="1" s="1"/>
  <c r="AB1077" i="1" a="1"/>
  <c r="AB1077" i="1" s="1"/>
  <c r="AB1078" i="1" a="1"/>
  <c r="AB1078" i="1" s="1"/>
  <c r="AB1079" i="1" a="1"/>
  <c r="AB1079" i="1" s="1"/>
  <c r="AB1080" i="1" a="1"/>
  <c r="AB1080" i="1" s="1"/>
  <c r="AB1081" i="1" a="1"/>
  <c r="AB1081" i="1" s="1"/>
  <c r="AB1082" i="1" a="1"/>
  <c r="AB1082" i="1" s="1"/>
  <c r="AB1083" i="1" a="1"/>
  <c r="AB1083" i="1" s="1"/>
  <c r="AB1084" i="1" a="1"/>
  <c r="AB1084" i="1" s="1"/>
  <c r="AB1085" i="1" a="1"/>
  <c r="AB1085" i="1" s="1"/>
  <c r="AB1086" i="1" a="1"/>
  <c r="AB1086" i="1" s="1"/>
  <c r="AB1087" i="1" a="1"/>
  <c r="AB1087" i="1" s="1"/>
  <c r="AB1088" i="1" a="1"/>
  <c r="AB1088" i="1" s="1"/>
  <c r="AB1089" i="1" a="1"/>
  <c r="AB1089" i="1" s="1"/>
  <c r="AB1090" i="1" a="1"/>
  <c r="AB1090" i="1" s="1"/>
  <c r="AB1091" i="1" a="1"/>
  <c r="AB1091" i="1" s="1"/>
  <c r="AB1092" i="1" a="1"/>
  <c r="AB1092" i="1" s="1"/>
  <c r="AB1093" i="1" a="1"/>
  <c r="AB1093" i="1" s="1"/>
  <c r="AB1094" i="1" a="1"/>
  <c r="AB1094" i="1" s="1"/>
  <c r="AB1095" i="1" a="1"/>
  <c r="AB1095" i="1" s="1"/>
  <c r="AB1096" i="1" a="1"/>
  <c r="AB1096" i="1" s="1"/>
  <c r="AB1097" i="1" a="1"/>
  <c r="AB1097" i="1" s="1"/>
  <c r="AB1098" i="1" a="1"/>
  <c r="AB1098" i="1" s="1"/>
  <c r="AB1099" i="1" a="1"/>
  <c r="AB1099" i="1" s="1"/>
  <c r="AB1100" i="1" a="1"/>
  <c r="AB1100" i="1" s="1"/>
  <c r="AB1101" i="1" a="1"/>
  <c r="AB1101" i="1" s="1"/>
  <c r="AB1102" i="1" a="1"/>
  <c r="AB1102" i="1" s="1"/>
  <c r="AB1103" i="1" a="1"/>
  <c r="AB1103" i="1" s="1"/>
  <c r="AB1104" i="1" a="1"/>
  <c r="AB1104" i="1" s="1"/>
  <c r="AB1105" i="1" a="1"/>
  <c r="AB1105" i="1" s="1"/>
  <c r="AB1106" i="1" a="1"/>
  <c r="AB1106" i="1" s="1"/>
  <c r="AB1107" i="1" a="1"/>
  <c r="AB1107" i="1" s="1"/>
  <c r="AB1108" i="1" a="1"/>
  <c r="AB1108" i="1" s="1"/>
  <c r="AB1109" i="1" a="1"/>
  <c r="AB1109" i="1" s="1"/>
  <c r="AB1110" i="1" a="1"/>
  <c r="AB1110" i="1" s="1"/>
  <c r="AB1111" i="1" a="1"/>
  <c r="AB1111" i="1" s="1"/>
  <c r="AB1112" i="1" a="1"/>
  <c r="AB1112" i="1" s="1"/>
  <c r="AB1113" i="1" a="1"/>
  <c r="AB1113" i="1" s="1"/>
  <c r="AB1114" i="1" a="1"/>
  <c r="AB1114" i="1" s="1"/>
  <c r="AB1115" i="1" a="1"/>
  <c r="AB1115" i="1" s="1"/>
  <c r="AB1116" i="1" a="1"/>
  <c r="AB1116" i="1" s="1"/>
  <c r="AB1117" i="1" a="1"/>
  <c r="AB1117" i="1" s="1"/>
  <c r="AB1118" i="1" a="1"/>
  <c r="AB1118" i="1" s="1"/>
  <c r="AB1119" i="1" a="1"/>
  <c r="AB1119" i="1" s="1"/>
  <c r="AB1120" i="1" a="1"/>
  <c r="AB1120" i="1" s="1"/>
  <c r="AB1121" i="1" a="1"/>
  <c r="AB1121" i="1" s="1"/>
  <c r="AB1122" i="1" a="1"/>
  <c r="AB1122" i="1" s="1"/>
  <c r="AB1123" i="1" a="1"/>
  <c r="AB1123" i="1" s="1"/>
  <c r="AB1124" i="1" a="1"/>
  <c r="AB1124" i="1" s="1"/>
  <c r="AB1125" i="1" a="1"/>
  <c r="AB1125" i="1" s="1"/>
  <c r="AB1126" i="1" a="1"/>
  <c r="AB1126" i="1" s="1"/>
  <c r="AB1127" i="1" a="1"/>
  <c r="AB1127" i="1" s="1"/>
  <c r="AB1128" i="1" a="1"/>
  <c r="AB1128" i="1" s="1"/>
  <c r="AB1129" i="1" a="1"/>
  <c r="AB1129" i="1" s="1"/>
  <c r="AB1130" i="1" a="1"/>
  <c r="AB1130" i="1" s="1"/>
  <c r="AB1131" i="1" a="1"/>
  <c r="AB1131" i="1" s="1"/>
  <c r="AB1132" i="1" a="1"/>
  <c r="AB1132" i="1" s="1"/>
  <c r="AB1133" i="1" a="1"/>
  <c r="AB1133" i="1" s="1"/>
  <c r="AB1134" i="1" a="1"/>
  <c r="AB1134" i="1" s="1"/>
  <c r="AB1135" i="1" a="1"/>
  <c r="AB1135" i="1" s="1"/>
  <c r="AB1136" i="1" a="1"/>
  <c r="AB1136" i="1" s="1"/>
  <c r="AB1137" i="1" a="1"/>
  <c r="AB1137" i="1" s="1"/>
  <c r="AB1138" i="1" a="1"/>
  <c r="AB1138" i="1" s="1"/>
  <c r="AB1139" i="1" a="1"/>
  <c r="AB1139" i="1" s="1"/>
  <c r="AB1140" i="1" a="1"/>
  <c r="AB1140" i="1" s="1"/>
  <c r="AB1141" i="1" a="1"/>
  <c r="AB1141" i="1" s="1"/>
  <c r="AB1142" i="1" a="1"/>
  <c r="AB1142" i="1" s="1"/>
  <c r="AB1143" i="1" a="1"/>
  <c r="AB1143" i="1" s="1"/>
  <c r="AB1144" i="1" a="1"/>
  <c r="AB1144" i="1" s="1"/>
  <c r="AB1145" i="1" a="1"/>
  <c r="AB1145" i="1" s="1"/>
  <c r="AB1146" i="1" a="1"/>
  <c r="AB1146" i="1" s="1"/>
  <c r="AB1147" i="1" a="1"/>
  <c r="AB1147" i="1" s="1"/>
  <c r="AB1148" i="1" a="1"/>
  <c r="AB1148" i="1" s="1"/>
  <c r="AB1149" i="1" a="1"/>
  <c r="AB1149" i="1" s="1"/>
  <c r="AB1150" i="1" a="1"/>
  <c r="AB1150" i="1" s="1"/>
  <c r="AB1151" i="1" a="1"/>
  <c r="AB1151" i="1" s="1"/>
  <c r="AB1152" i="1" a="1"/>
  <c r="AB1152" i="1" s="1"/>
  <c r="AB1153" i="1" a="1"/>
  <c r="AB1153" i="1" s="1"/>
  <c r="AB1154" i="1" a="1"/>
  <c r="AB1154" i="1" s="1"/>
  <c r="AB1155" i="1" a="1"/>
  <c r="AB1155" i="1" s="1"/>
  <c r="AB1156" i="1" a="1"/>
  <c r="AB1156" i="1" s="1"/>
  <c r="AB1157" i="1" a="1"/>
  <c r="AB1157" i="1" s="1"/>
  <c r="AB1158" i="1" a="1"/>
  <c r="AB1158" i="1" s="1"/>
  <c r="AB1159" i="1" a="1"/>
  <c r="AB1159" i="1" s="1"/>
  <c r="AB1160" i="1" a="1"/>
  <c r="AB1160" i="1" s="1"/>
  <c r="AB1161" i="1" a="1"/>
  <c r="AB1161" i="1" s="1"/>
  <c r="AB1162" i="1" a="1"/>
  <c r="AB1162" i="1" s="1"/>
  <c r="AB1163" i="1" a="1"/>
  <c r="AB1163" i="1" s="1"/>
  <c r="AB1164" i="1" a="1"/>
  <c r="AB1164" i="1" s="1"/>
  <c r="AB1165" i="1" a="1"/>
  <c r="AB1165" i="1" s="1"/>
  <c r="AB1166" i="1" a="1"/>
  <c r="AB1166" i="1" s="1"/>
  <c r="AB1167" i="1" a="1"/>
  <c r="AB1167" i="1" s="1"/>
  <c r="AB1168" i="1" a="1"/>
  <c r="AB1168" i="1" s="1"/>
  <c r="AB1169" i="1" a="1"/>
  <c r="AB1169" i="1" s="1"/>
  <c r="AB1170" i="1" a="1"/>
  <c r="AB1170" i="1" s="1"/>
  <c r="AB1171" i="1" a="1"/>
  <c r="AB1171" i="1" s="1"/>
  <c r="AB1172" i="1" a="1"/>
  <c r="AB1172" i="1" s="1"/>
  <c r="AB1173" i="1" a="1"/>
  <c r="AB1173" i="1" s="1"/>
  <c r="AB1174" i="1" a="1"/>
  <c r="AB1174" i="1" s="1"/>
  <c r="AB1175" i="1" a="1"/>
  <c r="AB1175" i="1" s="1"/>
  <c r="AB1176" i="1" a="1"/>
  <c r="AB1176" i="1" s="1"/>
  <c r="AB1177" i="1" a="1"/>
  <c r="AB1177" i="1" s="1"/>
  <c r="AB1178" i="1" a="1"/>
  <c r="AB1178" i="1" s="1"/>
  <c r="AB1179" i="1" a="1"/>
  <c r="AB1179" i="1" s="1"/>
  <c r="AB1180" i="1" a="1"/>
  <c r="AB1180" i="1" s="1"/>
  <c r="AB1181" i="1" a="1"/>
  <c r="AB1181" i="1" s="1"/>
  <c r="AB1182" i="1" a="1"/>
  <c r="AB1182" i="1" s="1"/>
  <c r="AB1183" i="1" a="1"/>
  <c r="AB1183" i="1" s="1"/>
  <c r="AB1184" i="1" a="1"/>
  <c r="AB1184" i="1" s="1"/>
  <c r="AB1185" i="1" a="1"/>
  <c r="AB1185" i="1" s="1"/>
  <c r="AB1186" i="1" a="1"/>
  <c r="AB1186" i="1" s="1"/>
  <c r="AB1187" i="1" a="1"/>
  <c r="AB1187" i="1" s="1"/>
  <c r="AB1188" i="1" a="1"/>
  <c r="AB1188" i="1" s="1"/>
  <c r="AB1189" i="1" a="1"/>
  <c r="AB1189" i="1" s="1"/>
  <c r="AB1190" i="1" a="1"/>
  <c r="AB1190" i="1" s="1"/>
  <c r="AB1191" i="1" a="1"/>
  <c r="AB1191" i="1" s="1"/>
  <c r="AB1192" i="1" a="1"/>
  <c r="AB1192" i="1" s="1"/>
  <c r="AB1193" i="1" a="1"/>
  <c r="AB1193" i="1" s="1"/>
  <c r="AB1194" i="1" a="1"/>
  <c r="AB1194" i="1" s="1"/>
  <c r="AB1195" i="1" a="1"/>
  <c r="AB1195" i="1" s="1"/>
  <c r="AB1196" i="1" a="1"/>
  <c r="AB1196" i="1" s="1"/>
  <c r="AB1197" i="1" a="1"/>
  <c r="AB1197" i="1" s="1"/>
  <c r="AB1198" i="1" a="1"/>
  <c r="AB1198" i="1" s="1"/>
  <c r="AB1199" i="1" a="1"/>
  <c r="AB1199" i="1" s="1"/>
  <c r="AB1200" i="1" a="1"/>
  <c r="AB1200" i="1" s="1"/>
  <c r="AB1201" i="1" a="1"/>
  <c r="AB1201" i="1" s="1"/>
  <c r="AB1202" i="1" a="1"/>
  <c r="AB1202" i="1" s="1"/>
  <c r="AB1203" i="1" a="1"/>
  <c r="AB1203" i="1" s="1"/>
  <c r="AB1204" i="1" a="1"/>
  <c r="AB1204" i="1" s="1"/>
  <c r="AB1205" i="1" a="1"/>
  <c r="AB1205" i="1" s="1"/>
  <c r="AB1206" i="1" a="1"/>
  <c r="AB1206" i="1" s="1"/>
  <c r="AB1207" i="1" a="1"/>
  <c r="AB1207" i="1" s="1"/>
  <c r="AB1208" i="1" a="1"/>
  <c r="AB1208" i="1" s="1"/>
  <c r="AB1209" i="1" a="1"/>
  <c r="AB1209" i="1" s="1"/>
  <c r="AB1210" i="1" a="1"/>
  <c r="AB1210" i="1" s="1"/>
  <c r="AB1211" i="1" a="1"/>
  <c r="AB1211" i="1" s="1"/>
  <c r="AB1212" i="1" a="1"/>
  <c r="AB1212" i="1" s="1"/>
  <c r="AB1213" i="1" a="1"/>
  <c r="AB1213" i="1" s="1"/>
  <c r="AB1214" i="1" a="1"/>
  <c r="AB1214" i="1" s="1"/>
  <c r="AB1215" i="1" a="1"/>
  <c r="AB1215" i="1" s="1"/>
  <c r="AB1216" i="1" a="1"/>
  <c r="AB1216" i="1" s="1"/>
  <c r="AB1217" i="1" a="1"/>
  <c r="AB1217" i="1" s="1"/>
  <c r="AB1218" i="1" a="1"/>
  <c r="AB1218" i="1" s="1"/>
  <c r="AB1219" i="1" a="1"/>
  <c r="AB1219" i="1" s="1"/>
  <c r="AB1220" i="1" a="1"/>
  <c r="AB1220" i="1" s="1"/>
  <c r="AB1221" i="1" a="1"/>
  <c r="AB1221" i="1" s="1"/>
  <c r="AB1222" i="1" a="1"/>
  <c r="AB1222" i="1" s="1"/>
  <c r="AB1223" i="1" a="1"/>
  <c r="AB1223" i="1" s="1"/>
  <c r="AB1224" i="1" a="1"/>
  <c r="AB1224" i="1" s="1"/>
  <c r="AB1225" i="1" a="1"/>
  <c r="AB1225" i="1" s="1"/>
  <c r="AB1226" i="1" a="1"/>
  <c r="AB1226" i="1" s="1"/>
  <c r="AB1227" i="1" a="1"/>
  <c r="AB1227" i="1" s="1"/>
  <c r="AB1228" i="1" a="1"/>
  <c r="AB1228" i="1" s="1"/>
  <c r="AB1229" i="1" a="1"/>
  <c r="AB1229" i="1" s="1"/>
  <c r="AB1230" i="1" a="1"/>
  <c r="AB1230" i="1" s="1"/>
  <c r="AB1231" i="1" a="1"/>
  <c r="AB1231" i="1" s="1"/>
  <c r="AB1232" i="1" a="1"/>
  <c r="AB1232" i="1" s="1"/>
  <c r="AB1233" i="1" a="1"/>
  <c r="AB1233" i="1" s="1"/>
  <c r="AB1234" i="1" a="1"/>
  <c r="AB1234" i="1" s="1"/>
  <c r="AB1235" i="1" a="1"/>
  <c r="AB1235" i="1" s="1"/>
  <c r="AB1236" i="1" a="1"/>
  <c r="AB1236" i="1" s="1"/>
  <c r="AB1237" i="1" a="1"/>
  <c r="AB1237" i="1" s="1"/>
  <c r="AB1238" i="1" a="1"/>
  <c r="AB1238" i="1" s="1"/>
  <c r="AB1239" i="1" a="1"/>
  <c r="AB1239" i="1" s="1"/>
  <c r="AB1240" i="1" a="1"/>
  <c r="AB1240" i="1" s="1"/>
  <c r="AB1241" i="1" a="1"/>
  <c r="AB1241" i="1" s="1"/>
  <c r="AB1242" i="1" a="1"/>
  <c r="AB1242" i="1" s="1"/>
  <c r="AB1243" i="1" a="1"/>
  <c r="AB1243" i="1" s="1"/>
  <c r="AB1244" i="1" a="1"/>
  <c r="AB1244" i="1" s="1"/>
  <c r="AB1245" i="1" a="1"/>
  <c r="AB1245" i="1" s="1"/>
  <c r="AB1246" i="1" a="1"/>
  <c r="AB1246" i="1" s="1"/>
  <c r="AB1247" i="1" a="1"/>
  <c r="AB1247" i="1" s="1"/>
  <c r="AB1248" i="1" a="1"/>
  <c r="AB1248" i="1" s="1"/>
  <c r="AB1249" i="1" a="1"/>
  <c r="AB1249" i="1" s="1"/>
  <c r="AB1250" i="1" a="1"/>
  <c r="AB1250" i="1" s="1"/>
  <c r="AB1251" i="1" a="1"/>
  <c r="AB1251" i="1" s="1"/>
  <c r="AB1252" i="1" a="1"/>
  <c r="AB1252" i="1" s="1"/>
  <c r="AB1253" i="1" a="1"/>
  <c r="AB1253" i="1" s="1"/>
  <c r="AB1254" i="1" a="1"/>
  <c r="AB1254" i="1" s="1"/>
  <c r="AB1255" i="1" a="1"/>
  <c r="AB1255" i="1" s="1"/>
  <c r="AB1256" i="1" a="1"/>
  <c r="AB1256" i="1" s="1"/>
  <c r="AB1257" i="1" a="1"/>
  <c r="AB1257" i="1" s="1"/>
  <c r="AB1258" i="1" a="1"/>
  <c r="AB1258" i="1" s="1"/>
  <c r="AB1259" i="1" a="1"/>
  <c r="AB1259" i="1" s="1"/>
  <c r="AB1260" i="1" a="1"/>
  <c r="AB1260" i="1" s="1"/>
  <c r="AB1261" i="1" a="1"/>
  <c r="AB1261" i="1" s="1"/>
  <c r="AB1262" i="1" a="1"/>
  <c r="AB1262" i="1" s="1"/>
  <c r="AB1263" i="1" a="1"/>
  <c r="AB1263" i="1" s="1"/>
  <c r="AB1264" i="1" a="1"/>
  <c r="AB1264" i="1" s="1"/>
  <c r="AB1265" i="1" a="1"/>
  <c r="AB1265" i="1" s="1"/>
  <c r="AB1266" i="1" a="1"/>
  <c r="AB1266" i="1" s="1"/>
  <c r="AB1267" i="1" a="1"/>
  <c r="AB1267" i="1" s="1"/>
  <c r="AB1268" i="1" a="1"/>
  <c r="AB1268" i="1" s="1"/>
  <c r="AB1269" i="1" a="1"/>
  <c r="AB1269" i="1" s="1"/>
  <c r="AB1270" i="1" a="1"/>
  <c r="AB1270" i="1" s="1"/>
  <c r="AB1271" i="1" a="1"/>
  <c r="AB1271" i="1" s="1"/>
  <c r="AB1272" i="1" a="1"/>
  <c r="AB1272" i="1" s="1"/>
  <c r="AB1273" i="1" a="1"/>
  <c r="AB1273" i="1" s="1"/>
  <c r="AB1274" i="1" a="1"/>
  <c r="AB1274" i="1" s="1"/>
  <c r="AB1275" i="1" a="1"/>
  <c r="AB1275" i="1" s="1"/>
  <c r="AB1276" i="1" a="1"/>
  <c r="AB1276" i="1" s="1"/>
  <c r="AB1277" i="1" a="1"/>
  <c r="AB1277" i="1" s="1"/>
  <c r="AB1278" i="1" a="1"/>
  <c r="AB1278" i="1" s="1"/>
  <c r="AB1279" i="1" a="1"/>
  <c r="AB1279" i="1" s="1"/>
  <c r="AB1280" i="1" a="1"/>
  <c r="AB1280" i="1" s="1"/>
  <c r="AB1281" i="1" a="1"/>
  <c r="AB1281" i="1" s="1"/>
  <c r="AB1282" i="1" a="1"/>
  <c r="AB1282" i="1" s="1"/>
  <c r="AB1283" i="1" a="1"/>
  <c r="AB1283" i="1" s="1"/>
  <c r="AB1284" i="1" a="1"/>
  <c r="AB1284" i="1" s="1"/>
  <c r="AB1285" i="1" a="1"/>
  <c r="AB1285" i="1" s="1"/>
  <c r="AB1286" i="1" a="1"/>
  <c r="AB1286" i="1" s="1"/>
  <c r="AB1287" i="1" a="1"/>
  <c r="AB1287" i="1" s="1"/>
  <c r="AB1288" i="1" a="1"/>
  <c r="AB1288" i="1" s="1"/>
  <c r="AB1289" i="1" a="1"/>
  <c r="AB1289" i="1" s="1"/>
  <c r="AB1290" i="1" a="1"/>
  <c r="AB1290" i="1" s="1"/>
  <c r="AB1291" i="1" a="1"/>
  <c r="AB1291" i="1" s="1"/>
  <c r="AB1292" i="1" a="1"/>
  <c r="AB1292" i="1" s="1"/>
  <c r="AB1293" i="1" a="1"/>
  <c r="AB1293" i="1" s="1"/>
  <c r="AB1294" i="1" a="1"/>
  <c r="AB1294" i="1" s="1"/>
  <c r="AB1295" i="1" a="1"/>
  <c r="AB1295" i="1" s="1"/>
  <c r="AB1296" i="1" a="1"/>
  <c r="AB1296" i="1" s="1"/>
  <c r="AB1297" i="1" a="1"/>
  <c r="AB1297" i="1" s="1"/>
  <c r="AB1298" i="1" a="1"/>
  <c r="AB1298" i="1" s="1"/>
  <c r="AB1299" i="1" a="1"/>
  <c r="AB1299" i="1" s="1"/>
  <c r="AB1300" i="1" a="1"/>
  <c r="AB1300" i="1" s="1"/>
  <c r="AB1301" i="1" a="1"/>
  <c r="AB1301" i="1" s="1"/>
  <c r="AB1302" i="1" a="1"/>
  <c r="AB1302" i="1" s="1"/>
  <c r="AB1303" i="1" a="1"/>
  <c r="AB1303" i="1" s="1"/>
  <c r="AB1304" i="1" a="1"/>
  <c r="AB1304" i="1" s="1"/>
  <c r="AB1305" i="1" a="1"/>
  <c r="AB1305" i="1" s="1"/>
  <c r="AB1306" i="1" a="1"/>
  <c r="AB1306" i="1" s="1"/>
  <c r="AB1307" i="1" a="1"/>
  <c r="AB1307" i="1" s="1"/>
  <c r="AB1308" i="1" a="1"/>
  <c r="AB1308" i="1" s="1"/>
  <c r="AB1309" i="1" a="1"/>
  <c r="AB1309" i="1" s="1"/>
  <c r="AB1310" i="1" a="1"/>
  <c r="AB1310" i="1" s="1"/>
  <c r="AB1311" i="1" a="1"/>
  <c r="AB1311" i="1" s="1"/>
  <c r="AB1312" i="1" a="1"/>
  <c r="AB1312" i="1" s="1"/>
  <c r="AB1313" i="1" a="1"/>
  <c r="AB1313" i="1" s="1"/>
  <c r="AB1314" i="1" a="1"/>
  <c r="AB1314" i="1" s="1"/>
  <c r="AB1315" i="1" a="1"/>
  <c r="AB1315" i="1" s="1"/>
  <c r="AB1316" i="1" a="1"/>
  <c r="AB1316" i="1" s="1"/>
  <c r="AB1317" i="1" a="1"/>
  <c r="AB1317" i="1" s="1"/>
  <c r="AB1318" i="1" a="1"/>
  <c r="AB1318" i="1" s="1"/>
  <c r="AB1319" i="1" a="1"/>
  <c r="AB1319" i="1" s="1"/>
  <c r="AB1320" i="1" a="1"/>
  <c r="AB1320" i="1" s="1"/>
  <c r="AB1321" i="1" a="1"/>
  <c r="AB1321" i="1" s="1"/>
  <c r="AB1322" i="1" a="1"/>
  <c r="AB1322" i="1" s="1"/>
  <c r="AB1323" i="1" a="1"/>
  <c r="AB1323" i="1" s="1"/>
  <c r="AB1324" i="1" a="1"/>
  <c r="AB1324" i="1" s="1"/>
  <c r="AB1325" i="1" a="1"/>
  <c r="AB1325" i="1" s="1"/>
  <c r="AB1326" i="1" a="1"/>
  <c r="AB1326" i="1" s="1"/>
  <c r="AB1327" i="1" a="1"/>
  <c r="AB1327" i="1" s="1"/>
  <c r="AB1328" i="1" a="1"/>
  <c r="AB1328" i="1" s="1"/>
  <c r="AB1329" i="1" a="1"/>
  <c r="AB1329" i="1" s="1"/>
  <c r="AB1330" i="1" a="1"/>
  <c r="AB1330" i="1" s="1"/>
  <c r="AB1331" i="1" a="1"/>
  <c r="AB1331" i="1" s="1"/>
  <c r="AB1332" i="1" a="1"/>
  <c r="AB1332" i="1" s="1"/>
  <c r="AB1333" i="1" a="1"/>
  <c r="AB1333" i="1" s="1"/>
  <c r="AB1334" i="1" a="1"/>
  <c r="AB1334" i="1" s="1"/>
  <c r="AB1335" i="1" a="1"/>
  <c r="AB1335" i="1" s="1"/>
  <c r="AB1336" i="1" a="1"/>
  <c r="AB1336" i="1" s="1"/>
  <c r="AB1337" i="1" a="1"/>
  <c r="AB1337" i="1" s="1"/>
  <c r="AB1338" i="1" a="1"/>
  <c r="AB1338" i="1" s="1"/>
  <c r="AB1339" i="1" a="1"/>
  <c r="AB1339" i="1" s="1"/>
  <c r="AB1340" i="1" a="1"/>
  <c r="AB1340" i="1" s="1"/>
  <c r="AB1341" i="1" a="1"/>
  <c r="AB1341" i="1" s="1"/>
  <c r="AB1342" i="1" a="1"/>
  <c r="AB1342" i="1" s="1"/>
  <c r="AB1343" i="1" a="1"/>
  <c r="AB1343" i="1" s="1"/>
  <c r="AB1344" i="1" a="1"/>
  <c r="AB1344" i="1" s="1"/>
  <c r="AB1345" i="1" a="1"/>
  <c r="AB1345" i="1" s="1"/>
  <c r="AB1346" i="1" a="1"/>
  <c r="AB1346" i="1" s="1"/>
  <c r="AB1347" i="1" a="1"/>
  <c r="AB1347" i="1" s="1"/>
  <c r="AB1348" i="1" a="1"/>
  <c r="AB1348" i="1" s="1"/>
  <c r="AB1349" i="1" a="1"/>
  <c r="AB1349" i="1" s="1"/>
  <c r="AB1350" i="1" a="1"/>
  <c r="AB1350" i="1" s="1"/>
  <c r="AB1351" i="1" a="1"/>
  <c r="AB1351" i="1" s="1"/>
  <c r="AB1352" i="1" a="1"/>
  <c r="AB1352" i="1" s="1"/>
  <c r="AB1353" i="1" a="1"/>
  <c r="AB1353" i="1" s="1"/>
  <c r="AB1354" i="1" a="1"/>
  <c r="AB1354" i="1" s="1"/>
  <c r="AB1355" i="1" a="1"/>
  <c r="AB1355" i="1" s="1"/>
  <c r="AB1356" i="1" a="1"/>
  <c r="AB1356" i="1" s="1"/>
  <c r="AB1357" i="1" a="1"/>
  <c r="AB1357" i="1" s="1"/>
  <c r="AB1358" i="1" a="1"/>
  <c r="AB1358" i="1" s="1"/>
  <c r="AB1359" i="1" a="1"/>
  <c r="AB1359" i="1" s="1"/>
  <c r="AB1360" i="1" a="1"/>
  <c r="AB1360" i="1" s="1"/>
  <c r="AB1361" i="1" a="1"/>
  <c r="AB1361" i="1" s="1"/>
  <c r="AB1362" i="1" a="1"/>
  <c r="AB1362" i="1" s="1"/>
  <c r="AB1363" i="1" a="1"/>
  <c r="AB1363" i="1" s="1"/>
  <c r="AB1364" i="1" a="1"/>
  <c r="AB1364" i="1" s="1"/>
  <c r="AB1365" i="1" a="1"/>
  <c r="AB1365" i="1" s="1"/>
  <c r="AB1366" i="1" a="1"/>
  <c r="AB1366" i="1" s="1"/>
  <c r="AB1367" i="1" a="1"/>
  <c r="AB1367" i="1" s="1"/>
  <c r="AB1368" i="1" a="1"/>
  <c r="AB1368" i="1" s="1"/>
  <c r="AB1369" i="1" a="1"/>
  <c r="AB1369" i="1" s="1"/>
  <c r="AB1370" i="1" a="1"/>
  <c r="AB1370" i="1" s="1"/>
  <c r="AB1371" i="1" a="1"/>
  <c r="AB1371" i="1" s="1"/>
  <c r="AB1372" i="1" a="1"/>
  <c r="AB1372" i="1" s="1"/>
  <c r="AB1373" i="1" a="1"/>
  <c r="AB1373" i="1" s="1"/>
  <c r="AB1374" i="1" a="1"/>
  <c r="AB1374" i="1" s="1"/>
  <c r="AB1375" i="1" a="1"/>
  <c r="AB1375" i="1" s="1"/>
  <c r="AB1376" i="1" a="1"/>
  <c r="AB1376" i="1" s="1"/>
  <c r="AB1377" i="1" a="1"/>
  <c r="AB1377" i="1" s="1"/>
  <c r="AB1378" i="1" a="1"/>
  <c r="AB1378" i="1" s="1"/>
  <c r="AB1379" i="1" a="1"/>
  <c r="AB1379" i="1" s="1"/>
  <c r="AB1380" i="1" a="1"/>
  <c r="AB1380" i="1" s="1"/>
  <c r="AB1381" i="1" a="1"/>
  <c r="AB1381" i="1" s="1"/>
  <c r="AB1382" i="1" a="1"/>
  <c r="AB1382" i="1" s="1"/>
  <c r="AB1383" i="1" a="1"/>
  <c r="AB1383" i="1" s="1"/>
  <c r="AB1384" i="1" a="1"/>
  <c r="AB1384" i="1" s="1"/>
  <c r="AB1385" i="1" a="1"/>
  <c r="AB1385" i="1" s="1"/>
  <c r="AB1386" i="1" a="1"/>
  <c r="AB1386" i="1" s="1"/>
  <c r="AB1387" i="1" a="1"/>
  <c r="AB1387" i="1" s="1"/>
  <c r="AB1388" i="1" a="1"/>
  <c r="AB1388" i="1" s="1"/>
  <c r="AB1389" i="1" a="1"/>
  <c r="AB1389" i="1" s="1"/>
  <c r="AB1390" i="1" a="1"/>
  <c r="AB1390" i="1" s="1"/>
  <c r="AB1391" i="1" a="1"/>
  <c r="AB1391" i="1" s="1"/>
  <c r="AB1392" i="1" a="1"/>
  <c r="AB1392" i="1" s="1"/>
  <c r="AB1393" i="1" a="1"/>
  <c r="AB1393" i="1" s="1"/>
  <c r="AB1394" i="1" a="1"/>
  <c r="AB1394" i="1" s="1"/>
  <c r="AB1395" i="1" a="1"/>
  <c r="AB1395" i="1" s="1"/>
  <c r="AB1396" i="1" a="1"/>
  <c r="AB1396" i="1" s="1"/>
  <c r="AB1397" i="1" a="1"/>
  <c r="AB1397" i="1" s="1"/>
  <c r="AB1398" i="1" a="1"/>
  <c r="AB1398" i="1" s="1"/>
  <c r="AB1399" i="1" a="1"/>
  <c r="AB1399" i="1" s="1"/>
  <c r="AB1400" i="1" a="1"/>
  <c r="AB1400" i="1" s="1"/>
  <c r="AB1401" i="1" a="1"/>
  <c r="AB1401" i="1" s="1"/>
  <c r="AB1402" i="1" a="1"/>
  <c r="AB1402" i="1" s="1"/>
  <c r="AB1403" i="1" a="1"/>
  <c r="AB1403" i="1" s="1"/>
  <c r="AB1404" i="1" a="1"/>
  <c r="AB1404" i="1" s="1"/>
  <c r="AB1405" i="1" a="1"/>
  <c r="AB1405" i="1" s="1"/>
  <c r="AB1406" i="1" a="1"/>
  <c r="AB1406" i="1" s="1"/>
  <c r="AB1407" i="1" a="1"/>
  <c r="AB1407" i="1" s="1"/>
  <c r="AB1408" i="1" a="1"/>
  <c r="AB1408" i="1" s="1"/>
  <c r="AB1409" i="1" a="1"/>
  <c r="AB1409" i="1" s="1"/>
  <c r="AB1410" i="1" a="1"/>
  <c r="AB1410" i="1" s="1"/>
  <c r="AB1411" i="1" a="1"/>
  <c r="AB1411" i="1" s="1"/>
  <c r="AB1412" i="1" a="1"/>
  <c r="AB1412" i="1" s="1"/>
  <c r="AB1413" i="1" a="1"/>
  <c r="AB1413" i="1" s="1"/>
  <c r="AB1414" i="1" a="1"/>
  <c r="AB1414" i="1" s="1"/>
  <c r="AB1415" i="1" a="1"/>
  <c r="AB1415" i="1" s="1"/>
  <c r="AB1416" i="1" a="1"/>
  <c r="AB1416" i="1" s="1"/>
  <c r="AB1417" i="1" a="1"/>
  <c r="AB1417" i="1" s="1"/>
  <c r="AB1418" i="1" a="1"/>
  <c r="AB1418" i="1" s="1"/>
  <c r="AB1419" i="1" a="1"/>
  <c r="AB1419" i="1" s="1"/>
  <c r="AB1420" i="1" a="1"/>
  <c r="AB1420" i="1" s="1"/>
  <c r="AB1421" i="1" a="1"/>
  <c r="AB1421" i="1" s="1"/>
  <c r="AB1422" i="1" a="1"/>
  <c r="AB1422" i="1" s="1"/>
  <c r="AB1423" i="1" a="1"/>
  <c r="AB1423" i="1" s="1"/>
  <c r="AB1424" i="1" a="1"/>
  <c r="AB1424" i="1" s="1"/>
  <c r="AB1425" i="1" a="1"/>
  <c r="AB1425" i="1" s="1"/>
  <c r="AB1426" i="1" a="1"/>
  <c r="AB1426" i="1" s="1"/>
  <c r="AB1427" i="1" a="1"/>
  <c r="AB1427" i="1" s="1"/>
  <c r="AB1428" i="1" a="1"/>
  <c r="AB1428" i="1" s="1"/>
  <c r="AB1429" i="1" a="1"/>
  <c r="AB1429" i="1" s="1"/>
  <c r="AB1430" i="1" a="1"/>
  <c r="AB1430" i="1" s="1"/>
  <c r="AB1431" i="1" a="1"/>
  <c r="AB1431" i="1" s="1"/>
  <c r="AB1432" i="1" a="1"/>
  <c r="AB1432" i="1" s="1"/>
  <c r="AB1433" i="1" a="1"/>
  <c r="AB1433" i="1" s="1"/>
  <c r="AB1434" i="1" a="1"/>
  <c r="AB1434" i="1" s="1"/>
  <c r="AB1435" i="1" a="1"/>
  <c r="AB1435" i="1" s="1"/>
  <c r="AB1436" i="1" a="1"/>
  <c r="AB1436" i="1" s="1"/>
  <c r="AB1437" i="1" a="1"/>
  <c r="AB1437" i="1" s="1"/>
  <c r="AB1438" i="1" a="1"/>
  <c r="AB1438" i="1" s="1"/>
  <c r="AB1439" i="1" a="1"/>
  <c r="AB1439" i="1" s="1"/>
  <c r="AB1440" i="1" a="1"/>
  <c r="AB1440" i="1" s="1"/>
  <c r="AB1441" i="1" a="1"/>
  <c r="AB1441" i="1" s="1"/>
  <c r="AB1442" i="1" a="1"/>
  <c r="AB1442" i="1" s="1"/>
  <c r="AB1443" i="1" a="1"/>
  <c r="AB1443" i="1" s="1"/>
  <c r="AB1444" i="1" a="1"/>
  <c r="AB1444" i="1" s="1"/>
  <c r="AB1445" i="1" a="1"/>
  <c r="AB1445" i="1" s="1"/>
  <c r="AB1446" i="1" a="1"/>
  <c r="AB1446" i="1" s="1"/>
  <c r="AB1447" i="1" a="1"/>
  <c r="AB1447" i="1" s="1"/>
  <c r="AB1448" i="1" a="1"/>
  <c r="AB1448" i="1" s="1"/>
  <c r="AB1449" i="1" a="1"/>
  <c r="AB1449" i="1" s="1"/>
  <c r="AB1450" i="1" a="1"/>
  <c r="AB1450" i="1" s="1"/>
  <c r="AB1451" i="1" a="1"/>
  <c r="AB1451" i="1" s="1"/>
  <c r="AB1452" i="1" a="1"/>
  <c r="AB1452" i="1" s="1"/>
  <c r="AB1453" i="1" a="1"/>
  <c r="AB1453" i="1" s="1"/>
  <c r="AB1454" i="1" a="1"/>
  <c r="AB1454" i="1" s="1"/>
  <c r="AB1455" i="1" a="1"/>
  <c r="AB1455" i="1" s="1"/>
  <c r="AB1456" i="1" a="1"/>
  <c r="AB1456" i="1" s="1"/>
  <c r="AB1457" i="1" a="1"/>
  <c r="AB1457" i="1" s="1"/>
  <c r="AB1458" i="1" a="1"/>
  <c r="AB1458" i="1" s="1"/>
  <c r="AB1459" i="1" a="1"/>
  <c r="AB1459" i="1" s="1"/>
  <c r="AB1460" i="1" a="1"/>
  <c r="AB1460" i="1" s="1"/>
  <c r="AB1461" i="1" a="1"/>
  <c r="AB1461" i="1" s="1"/>
  <c r="AB1462" i="1" a="1"/>
  <c r="AB1462" i="1" s="1"/>
  <c r="AB1463" i="1" a="1"/>
  <c r="AB1463" i="1" s="1"/>
  <c r="AB1464" i="1" a="1"/>
  <c r="AB1464" i="1" s="1"/>
  <c r="AB1465" i="1" a="1"/>
  <c r="AB1465" i="1" s="1"/>
  <c r="AB1466" i="1" a="1"/>
  <c r="AB1466" i="1" s="1"/>
  <c r="AB1467" i="1" a="1"/>
  <c r="AB1467" i="1" s="1"/>
  <c r="AB1468" i="1" a="1"/>
  <c r="AB1468" i="1" s="1"/>
  <c r="AB1469" i="1" a="1"/>
  <c r="AB1469" i="1" s="1"/>
  <c r="AB1470" i="1" a="1"/>
  <c r="AB1470" i="1" s="1"/>
  <c r="AB1471" i="1" a="1"/>
  <c r="AB1471" i="1" s="1"/>
  <c r="AB1472" i="1" a="1"/>
  <c r="AB1472" i="1" s="1"/>
  <c r="AB1473" i="1" a="1"/>
  <c r="AB1473" i="1" s="1"/>
  <c r="AB1474" i="1" a="1"/>
  <c r="AB1474" i="1" s="1"/>
  <c r="AB1475" i="1" a="1"/>
  <c r="AB1475" i="1" s="1"/>
  <c r="AB1476" i="1" a="1"/>
  <c r="AB1476" i="1" s="1"/>
  <c r="AB1477" i="1" a="1"/>
  <c r="AB1477" i="1" s="1"/>
  <c r="AB1478" i="1" a="1"/>
  <c r="AB1478" i="1" s="1"/>
  <c r="AB1479" i="1" a="1"/>
  <c r="AB1479" i="1" s="1"/>
  <c r="AB1480" i="1" a="1"/>
  <c r="AB1480" i="1" s="1"/>
  <c r="AB1481" i="1" a="1"/>
  <c r="AB1481" i="1" s="1"/>
  <c r="AB1482" i="1" a="1"/>
  <c r="AB1482" i="1" s="1"/>
  <c r="AB1483" i="1" a="1"/>
  <c r="AB1483" i="1" s="1"/>
  <c r="AB1484" i="1" a="1"/>
  <c r="AB1484" i="1" s="1"/>
  <c r="AB1485" i="1" a="1"/>
  <c r="AB1485" i="1" s="1"/>
  <c r="AB1486" i="1" a="1"/>
  <c r="AB1486" i="1" s="1"/>
  <c r="AB1487" i="1" a="1"/>
  <c r="AB1487" i="1" s="1"/>
  <c r="AB1488" i="1" a="1"/>
  <c r="AB1488" i="1" s="1"/>
  <c r="AB1489" i="1" a="1"/>
  <c r="AB1489" i="1" s="1"/>
  <c r="AB1490" i="1" a="1"/>
  <c r="AB1490" i="1" s="1"/>
  <c r="AB1491" i="1" a="1"/>
  <c r="AB1491" i="1" s="1"/>
  <c r="AB1492" i="1" a="1"/>
  <c r="AB1492" i="1" s="1"/>
  <c r="AB1493" i="1" a="1"/>
  <c r="AB1493" i="1" s="1"/>
  <c r="AB1494" i="1" a="1"/>
  <c r="AB1494" i="1" s="1"/>
  <c r="AB1495" i="1" a="1"/>
  <c r="AB1495" i="1" s="1"/>
  <c r="AB1496" i="1" a="1"/>
  <c r="AB1496" i="1" s="1"/>
  <c r="AB1497" i="1" a="1"/>
  <c r="AB1497" i="1" s="1"/>
  <c r="AB1498" i="1" a="1"/>
  <c r="AB1498" i="1" s="1"/>
  <c r="AB1499" i="1" a="1"/>
  <c r="AB1499" i="1" s="1"/>
  <c r="AB1500" i="1" a="1"/>
  <c r="AB1500" i="1" s="1"/>
  <c r="AB1501" i="1" a="1"/>
  <c r="AB1501" i="1" s="1"/>
  <c r="AB1502" i="1" a="1"/>
  <c r="AB1502" i="1" s="1"/>
  <c r="AB1503" i="1" a="1"/>
  <c r="AB1503" i="1" s="1"/>
  <c r="AB1504" i="1" a="1"/>
  <c r="AB1504" i="1" s="1"/>
  <c r="AB1505" i="1" a="1"/>
  <c r="AB1505" i="1" s="1"/>
  <c r="AB1506" i="1" a="1"/>
  <c r="AB1506" i="1" s="1"/>
  <c r="AB1507" i="1" a="1"/>
  <c r="AB1507" i="1" s="1"/>
  <c r="AB1508" i="1" a="1"/>
  <c r="AB1508" i="1" s="1"/>
  <c r="AB1509" i="1" a="1"/>
  <c r="AB1509" i="1" s="1"/>
  <c r="AB1510" i="1" a="1"/>
  <c r="AB1510" i="1" s="1"/>
  <c r="AB1511" i="1" a="1"/>
  <c r="AB1511" i="1" s="1"/>
  <c r="AB1512" i="1" a="1"/>
  <c r="AB1512" i="1" s="1"/>
  <c r="AB1513" i="1" a="1"/>
  <c r="AB1513" i="1" s="1"/>
  <c r="AB1514" i="1" a="1"/>
  <c r="AB1514" i="1" s="1"/>
  <c r="AB1515" i="1" a="1"/>
  <c r="AB1515" i="1" s="1"/>
  <c r="AB1516" i="1" a="1"/>
  <c r="AB1516" i="1" s="1"/>
  <c r="AB1517" i="1" a="1"/>
  <c r="AB1517" i="1" s="1"/>
  <c r="AB1518" i="1" a="1"/>
  <c r="AB1518" i="1" s="1"/>
  <c r="AB1519" i="1" a="1"/>
  <c r="AB1519" i="1" s="1"/>
  <c r="AB1520" i="1" a="1"/>
  <c r="AB1520" i="1" s="1"/>
  <c r="AB1521" i="1" a="1"/>
  <c r="AB1521" i="1" s="1"/>
  <c r="AB1522" i="1" a="1"/>
  <c r="AB1522" i="1" s="1"/>
  <c r="AB1523" i="1" a="1"/>
  <c r="AB1523" i="1" s="1"/>
  <c r="AB1524" i="1" a="1"/>
  <c r="AB1524" i="1" s="1"/>
  <c r="AB1525" i="1" a="1"/>
  <c r="AB1525" i="1" s="1"/>
  <c r="AB1526" i="1" a="1"/>
  <c r="AB1526" i="1" s="1"/>
  <c r="AB1527" i="1" a="1"/>
  <c r="AB1527" i="1" s="1"/>
  <c r="AB1528" i="1" a="1"/>
  <c r="AB1528" i="1" s="1"/>
  <c r="AB1529" i="1" a="1"/>
  <c r="AB1529" i="1" s="1"/>
  <c r="AB1530" i="1" a="1"/>
  <c r="AB1530" i="1" s="1"/>
  <c r="AB1531" i="1" a="1"/>
  <c r="AB1531" i="1" s="1"/>
  <c r="AB1532" i="1" a="1"/>
  <c r="AB1532" i="1" s="1"/>
  <c r="AB1533" i="1" a="1"/>
  <c r="AB1533" i="1" s="1"/>
  <c r="AB1534" i="1" a="1"/>
  <c r="AB1534" i="1" s="1"/>
  <c r="AB1535" i="1" a="1"/>
  <c r="AB1535" i="1" s="1"/>
  <c r="AB1536" i="1" a="1"/>
  <c r="AB1536" i="1" s="1"/>
  <c r="AB1537" i="1" a="1"/>
  <c r="AB1537" i="1" s="1"/>
  <c r="AB1538" i="1" a="1"/>
  <c r="AB1538" i="1" s="1"/>
  <c r="AB1539" i="1" a="1"/>
  <c r="AB1539" i="1" s="1"/>
  <c r="AB1540" i="1" a="1"/>
  <c r="AB1540" i="1" s="1"/>
  <c r="AB1541" i="1" a="1"/>
  <c r="AB1541" i="1" s="1"/>
  <c r="AB1542" i="1" a="1"/>
  <c r="AB1542" i="1" s="1"/>
  <c r="AB1543" i="1" a="1"/>
  <c r="AB1543" i="1" s="1"/>
  <c r="AB1544" i="1" a="1"/>
  <c r="AB1544" i="1" s="1"/>
  <c r="AB1545" i="1" a="1"/>
  <c r="AB1545" i="1" s="1"/>
  <c r="AB1546" i="1" a="1"/>
  <c r="AB1546" i="1" s="1"/>
  <c r="AB1547" i="1" a="1"/>
  <c r="AB1547" i="1" s="1"/>
  <c r="AB1548" i="1" a="1"/>
  <c r="AB1548" i="1" s="1"/>
  <c r="AB1549" i="1" a="1"/>
  <c r="AB1549" i="1" s="1"/>
  <c r="AB1550" i="1" a="1"/>
  <c r="AB1550" i="1" s="1"/>
  <c r="AB1551" i="1" a="1"/>
  <c r="AB1551" i="1" s="1"/>
  <c r="AB1552" i="1" a="1"/>
  <c r="AB1552" i="1" s="1"/>
  <c r="AB1553" i="1" a="1"/>
  <c r="AB1553" i="1" s="1"/>
  <c r="AB1554" i="1" a="1"/>
  <c r="AB1554" i="1" s="1"/>
  <c r="AB1555" i="1" a="1"/>
  <c r="AB1555" i="1" s="1"/>
  <c r="AB1556" i="1" a="1"/>
  <c r="AB1556" i="1" s="1"/>
  <c r="AB1557" i="1" a="1"/>
  <c r="AB1557" i="1" s="1"/>
  <c r="AB1558" i="1" a="1"/>
  <c r="AB1558" i="1" s="1"/>
  <c r="AB1559" i="1" a="1"/>
  <c r="AB1559" i="1" s="1"/>
  <c r="AB1560" i="1" a="1"/>
  <c r="AB1560" i="1" s="1"/>
  <c r="AB1561" i="1" a="1"/>
  <c r="AB1561" i="1" s="1"/>
  <c r="AB1562" i="1" a="1"/>
  <c r="AB1562" i="1" s="1"/>
  <c r="AB1563" i="1" a="1"/>
  <c r="AB1563" i="1" s="1"/>
  <c r="AB1564" i="1" a="1"/>
  <c r="AB1564" i="1" s="1"/>
  <c r="AB1565" i="1" a="1"/>
  <c r="AB1565" i="1" s="1"/>
  <c r="AB1566" i="1" a="1"/>
  <c r="AB1566" i="1" s="1"/>
  <c r="AB1567" i="1" a="1"/>
  <c r="AB1567" i="1" s="1"/>
  <c r="AB1568" i="1" a="1"/>
  <c r="AB1568" i="1" s="1"/>
  <c r="AB1569" i="1" a="1"/>
  <c r="AB1569" i="1" s="1"/>
  <c r="AB1570" i="1" a="1"/>
  <c r="AB1570" i="1" s="1"/>
  <c r="AB1571" i="1" a="1"/>
  <c r="AB1571" i="1" s="1"/>
  <c r="AB1572" i="1" a="1"/>
  <c r="AB1572" i="1" s="1"/>
  <c r="AB1573" i="1" a="1"/>
  <c r="AB1573" i="1" s="1"/>
  <c r="AB1574" i="1" a="1"/>
  <c r="AB1574" i="1" s="1"/>
  <c r="AB1575" i="1" a="1"/>
  <c r="AB1575" i="1" s="1"/>
  <c r="AB1576" i="1" a="1"/>
  <c r="AB1576" i="1" s="1"/>
  <c r="AB1577" i="1" a="1"/>
  <c r="AB1577" i="1" s="1"/>
  <c r="AB1578" i="1" a="1"/>
  <c r="AB1578" i="1" s="1"/>
  <c r="AB1579" i="1" a="1"/>
  <c r="AB1579" i="1" s="1"/>
  <c r="AB1580" i="1" a="1"/>
  <c r="AB1580" i="1" s="1"/>
  <c r="AB1581" i="1" a="1"/>
  <c r="AB1581" i="1" s="1"/>
  <c r="AB1582" i="1" a="1"/>
  <c r="AB1582" i="1" s="1"/>
  <c r="AB1583" i="1" a="1"/>
  <c r="AB1583" i="1" s="1"/>
  <c r="AB1584" i="1" a="1"/>
  <c r="AB1584" i="1" s="1"/>
  <c r="AB1585" i="1" a="1"/>
  <c r="AB1585" i="1" s="1"/>
  <c r="AB1586" i="1" a="1"/>
  <c r="AB1586" i="1" s="1"/>
  <c r="AB1587" i="1" a="1"/>
  <c r="AB1587" i="1" s="1"/>
  <c r="AB1588" i="1" a="1"/>
  <c r="AB1588" i="1" s="1"/>
  <c r="AB1589" i="1" a="1"/>
  <c r="AB1589" i="1" s="1"/>
  <c r="AB1590" i="1" a="1"/>
  <c r="AB1590" i="1" s="1"/>
  <c r="AB1591" i="1" a="1"/>
  <c r="AB1591" i="1" s="1"/>
  <c r="AB1592" i="1" a="1"/>
  <c r="AB1592" i="1" s="1"/>
  <c r="AB1593" i="1" a="1"/>
  <c r="AB1593" i="1" s="1"/>
  <c r="AB1594" i="1" a="1"/>
  <c r="AB1594" i="1" s="1"/>
  <c r="AB1595" i="1" a="1"/>
  <c r="AB1595" i="1" s="1"/>
  <c r="AB1596" i="1" a="1"/>
  <c r="AB1596" i="1" s="1"/>
  <c r="AB1597" i="1" a="1"/>
  <c r="AB1597" i="1" s="1"/>
  <c r="AB1598" i="1" a="1"/>
  <c r="AB1598" i="1" s="1"/>
  <c r="AB1599" i="1" a="1"/>
  <c r="AB1599" i="1" s="1"/>
  <c r="AB1600" i="1" a="1"/>
  <c r="AB1600" i="1" s="1"/>
  <c r="AB1601" i="1" a="1"/>
  <c r="AB1601" i="1" s="1"/>
  <c r="AB1602" i="1" a="1"/>
  <c r="AB1602" i="1" s="1"/>
  <c r="AB1603" i="1" a="1"/>
  <c r="AB1603" i="1" s="1"/>
  <c r="AB1604" i="1" a="1"/>
  <c r="AB1604" i="1" s="1"/>
  <c r="AB1605" i="1" a="1"/>
  <c r="AB1605" i="1" s="1"/>
  <c r="AB1606" i="1" a="1"/>
  <c r="AB1606" i="1" s="1"/>
  <c r="AB1607" i="1" a="1"/>
  <c r="AB1607" i="1" s="1"/>
  <c r="AB1608" i="1" a="1"/>
  <c r="AB1608" i="1" s="1"/>
  <c r="AB1609" i="1" a="1"/>
  <c r="AB1609" i="1" s="1"/>
  <c r="AB1610" i="1" a="1"/>
  <c r="AB1610" i="1" s="1"/>
  <c r="AB1611" i="1" a="1"/>
  <c r="AB1611" i="1" s="1"/>
  <c r="AB1612" i="1" a="1"/>
  <c r="AB1612" i="1" s="1"/>
  <c r="AB1613" i="1" a="1"/>
  <c r="AB1613" i="1" s="1"/>
  <c r="AB1614" i="1" a="1"/>
  <c r="AB1614" i="1" s="1"/>
  <c r="AB1615" i="1" a="1"/>
  <c r="AB1615" i="1" s="1"/>
  <c r="AB1616" i="1" a="1"/>
  <c r="AB1616" i="1" s="1"/>
  <c r="AB1617" i="1" a="1"/>
  <c r="AB1617" i="1" s="1"/>
  <c r="AB1618" i="1" a="1"/>
  <c r="AB1618" i="1" s="1"/>
  <c r="AB1619" i="1" a="1"/>
  <c r="AB1619" i="1" s="1"/>
  <c r="AB1620" i="1" a="1"/>
  <c r="AB1620" i="1" s="1"/>
  <c r="AB1621" i="1" a="1"/>
  <c r="AB1621" i="1" s="1"/>
  <c r="AB1622" i="1" a="1"/>
  <c r="AB1622" i="1" s="1"/>
  <c r="AB1623" i="1" a="1"/>
  <c r="AB1623" i="1" s="1"/>
  <c r="AB1624" i="1" a="1"/>
  <c r="AB1624" i="1" s="1"/>
  <c r="AB1625" i="1" a="1"/>
  <c r="AB1625" i="1" s="1"/>
  <c r="AB1626" i="1" a="1"/>
  <c r="AB1626" i="1" s="1"/>
  <c r="AB1627" i="1" a="1"/>
  <c r="AB1627" i="1" s="1"/>
  <c r="AB1628" i="1" a="1"/>
  <c r="AB1628" i="1" s="1"/>
  <c r="AB1629" i="1" a="1"/>
  <c r="AB1629" i="1" s="1"/>
  <c r="AB1630" i="1" a="1"/>
  <c r="AB1630" i="1" s="1"/>
  <c r="AB1631" i="1" a="1"/>
  <c r="AB1631" i="1" s="1"/>
  <c r="AB1632" i="1" a="1"/>
  <c r="AB1632" i="1" s="1"/>
  <c r="AB1633" i="1" a="1"/>
  <c r="AB1633" i="1" s="1"/>
  <c r="AB1634" i="1" a="1"/>
  <c r="AB1634" i="1" s="1"/>
  <c r="AB1635" i="1" a="1"/>
  <c r="AB1635" i="1" s="1"/>
  <c r="AB1636" i="1" a="1"/>
  <c r="AB1636" i="1" s="1"/>
  <c r="AB1637" i="1" a="1"/>
  <c r="AB1637" i="1" s="1"/>
  <c r="AB1638" i="1" a="1"/>
  <c r="AB1638" i="1" s="1"/>
  <c r="AB1639" i="1" a="1"/>
  <c r="AB1639" i="1" s="1"/>
  <c r="AB1640" i="1" a="1"/>
  <c r="AB1640" i="1" s="1"/>
  <c r="AB1641" i="1" a="1"/>
  <c r="AB1641" i="1" s="1"/>
  <c r="AB1642" i="1" a="1"/>
  <c r="AB1642" i="1" s="1"/>
  <c r="AB1643" i="1" a="1"/>
  <c r="AB1643" i="1" s="1"/>
  <c r="AB1644" i="1" a="1"/>
  <c r="AB1644" i="1" s="1"/>
  <c r="AB1645" i="1" a="1"/>
  <c r="AB1645" i="1" s="1"/>
  <c r="AB1646" i="1" a="1"/>
  <c r="AB1646" i="1" s="1"/>
  <c r="AB1647" i="1" a="1"/>
  <c r="AB1647" i="1" s="1"/>
  <c r="AB1648" i="1" a="1"/>
  <c r="AB1648" i="1" s="1"/>
  <c r="AB1649" i="1" a="1"/>
  <c r="AB1649" i="1" s="1"/>
  <c r="AB1650" i="1" a="1"/>
  <c r="AB1650" i="1" s="1"/>
  <c r="AB1651" i="1" a="1"/>
  <c r="AB1651" i="1" s="1"/>
  <c r="AB1652" i="1" a="1"/>
  <c r="AB1652" i="1" s="1"/>
  <c r="AB1653" i="1" a="1"/>
  <c r="AB1653" i="1" s="1"/>
  <c r="AB1654" i="1" a="1"/>
  <c r="AB1654" i="1" s="1"/>
  <c r="AB1655" i="1" a="1"/>
  <c r="AB1655" i="1" s="1"/>
  <c r="AB1656" i="1" a="1"/>
  <c r="AB1656" i="1" s="1"/>
  <c r="AB1657" i="1" a="1"/>
  <c r="AB1657" i="1" s="1"/>
  <c r="AB1658" i="1" a="1"/>
  <c r="AB1658" i="1" s="1"/>
  <c r="AB1659" i="1" a="1"/>
  <c r="AB1659" i="1" s="1"/>
  <c r="AB1660" i="1" a="1"/>
  <c r="AB1660" i="1" s="1"/>
  <c r="AB1661" i="1" a="1"/>
  <c r="AB1661" i="1" s="1"/>
  <c r="AB1662" i="1" a="1"/>
  <c r="AB1662" i="1" s="1"/>
  <c r="AB1663" i="1" a="1"/>
  <c r="AB1663" i="1" s="1"/>
  <c r="AB1664" i="1" a="1"/>
  <c r="AB1664" i="1" s="1"/>
  <c r="AB1665" i="1" a="1"/>
  <c r="AB1665" i="1" s="1"/>
  <c r="AB1666" i="1" a="1"/>
  <c r="AB1666" i="1" s="1"/>
  <c r="AB1667" i="1" a="1"/>
  <c r="AB1667" i="1" s="1"/>
  <c r="AB1668" i="1" a="1"/>
  <c r="AB1668" i="1" s="1"/>
  <c r="AB1669" i="1" a="1"/>
  <c r="AB1669" i="1" s="1"/>
  <c r="AB1670" i="1" a="1"/>
  <c r="AB1670" i="1" s="1"/>
  <c r="AB1671" i="1" a="1"/>
  <c r="AB1671" i="1" s="1"/>
  <c r="AB1672" i="1" a="1"/>
  <c r="AB1672" i="1" s="1"/>
  <c r="AB1673" i="1" a="1"/>
  <c r="AB1673" i="1" s="1"/>
  <c r="AB1674" i="1" a="1"/>
  <c r="AB1674" i="1" s="1"/>
  <c r="AB1675" i="1" a="1"/>
  <c r="AB1675" i="1" s="1"/>
  <c r="AB1676" i="1" a="1"/>
  <c r="AB1676" i="1" s="1"/>
  <c r="AB1677" i="1" a="1"/>
  <c r="AB1677" i="1" s="1"/>
  <c r="AB1678" i="1" a="1"/>
  <c r="AB1678" i="1" s="1"/>
  <c r="AB1679" i="1" a="1"/>
  <c r="AB1679" i="1" s="1"/>
  <c r="AB1680" i="1" a="1"/>
  <c r="AB1680" i="1" s="1"/>
  <c r="AB1681" i="1" a="1"/>
  <c r="AB1681" i="1" s="1"/>
  <c r="AB1682" i="1" a="1"/>
  <c r="AB1682" i="1" s="1"/>
  <c r="AB1683" i="1" a="1"/>
  <c r="AB1683" i="1" s="1"/>
  <c r="AB1684" i="1" a="1"/>
  <c r="AB1684" i="1" s="1"/>
  <c r="AB1685" i="1" a="1"/>
  <c r="AB1685" i="1" s="1"/>
  <c r="AB1686" i="1" a="1"/>
  <c r="AB1686" i="1" s="1"/>
  <c r="AB1687" i="1" a="1"/>
  <c r="AB1687" i="1" s="1"/>
  <c r="AB1688" i="1" a="1"/>
  <c r="AB1688" i="1" s="1"/>
  <c r="AB1689" i="1" a="1"/>
  <c r="AB1689" i="1" s="1"/>
  <c r="AB1690" i="1" a="1"/>
  <c r="AB1690" i="1" s="1"/>
  <c r="AB1691" i="1" a="1"/>
  <c r="AB1691" i="1" s="1"/>
  <c r="AB1692" i="1" a="1"/>
  <c r="AB1692" i="1" s="1"/>
  <c r="AB1693" i="1" a="1"/>
  <c r="AB1693" i="1" s="1"/>
  <c r="AB1694" i="1" a="1"/>
  <c r="AB1694" i="1" s="1"/>
  <c r="AB1695" i="1" a="1"/>
  <c r="AB1695" i="1" s="1"/>
  <c r="AB1696" i="1" a="1"/>
  <c r="AB1696" i="1" s="1"/>
  <c r="AB1697" i="1" a="1"/>
  <c r="AB1697" i="1" s="1"/>
  <c r="AB1698" i="1" a="1"/>
  <c r="AB1698" i="1" s="1"/>
  <c r="AB1699" i="1" a="1"/>
  <c r="AB1699" i="1" s="1"/>
  <c r="AB1700" i="1" a="1"/>
  <c r="AB1700" i="1" s="1"/>
  <c r="AB1701" i="1" a="1"/>
  <c r="AB1701" i="1" s="1"/>
  <c r="AB1702" i="1" a="1"/>
  <c r="AB1702" i="1" s="1"/>
  <c r="AB1703" i="1" a="1"/>
  <c r="AB1703" i="1" s="1"/>
  <c r="AB1704" i="1" a="1"/>
  <c r="AB1704" i="1" s="1"/>
  <c r="AB1705" i="1" a="1"/>
  <c r="AB1705" i="1" s="1"/>
  <c r="AB1706" i="1" a="1"/>
  <c r="AB1706" i="1" s="1"/>
  <c r="AB1707" i="1" a="1"/>
  <c r="AB1707" i="1" s="1"/>
  <c r="AB1708" i="1" a="1"/>
  <c r="AB1708" i="1" s="1"/>
  <c r="AB1709" i="1" a="1"/>
  <c r="AB1709" i="1" s="1"/>
  <c r="AB1710" i="1" a="1"/>
  <c r="AB1710" i="1" s="1"/>
  <c r="AB1711" i="1" a="1"/>
  <c r="AB1711" i="1" s="1"/>
  <c r="AB1712" i="1" a="1"/>
  <c r="AB1712" i="1" s="1"/>
  <c r="AB1713" i="1" a="1"/>
  <c r="AB1713" i="1" s="1"/>
  <c r="AB1714" i="1" a="1"/>
  <c r="AB1714" i="1" s="1"/>
  <c r="AB1715" i="1" a="1"/>
  <c r="AB1715" i="1" s="1"/>
  <c r="AB1716" i="1" a="1"/>
  <c r="AB1716" i="1" s="1"/>
  <c r="AB1717" i="1" a="1"/>
  <c r="AB1717" i="1" s="1"/>
  <c r="AB1718" i="1" a="1"/>
  <c r="AB1718" i="1" s="1"/>
  <c r="AB1719" i="1" a="1"/>
  <c r="AB1719" i="1" s="1"/>
  <c r="AB1720" i="1" a="1"/>
  <c r="AB1720" i="1" s="1"/>
  <c r="AB1721" i="1" a="1"/>
  <c r="AB1721" i="1" s="1"/>
  <c r="AB1722" i="1" a="1"/>
  <c r="AB1722" i="1" s="1"/>
  <c r="AB1723" i="1" a="1"/>
  <c r="AB1723" i="1" s="1"/>
  <c r="AB1724" i="1" a="1"/>
  <c r="AB1724" i="1" s="1"/>
  <c r="AB1725" i="1" a="1"/>
  <c r="AB1725" i="1" s="1"/>
  <c r="AB1726" i="1" a="1"/>
  <c r="AB1726" i="1" s="1"/>
  <c r="AB1727" i="1" a="1"/>
  <c r="AB1727" i="1" s="1"/>
  <c r="AB1728" i="1" a="1"/>
  <c r="AB1728" i="1" s="1"/>
  <c r="AB1729" i="1" a="1"/>
  <c r="AB1729" i="1" s="1"/>
  <c r="AB1730" i="1" a="1"/>
  <c r="AB1730" i="1" s="1"/>
  <c r="AB1731" i="1" a="1"/>
  <c r="AB1731" i="1" s="1"/>
  <c r="AB1732" i="1" a="1"/>
  <c r="AB1732" i="1" s="1"/>
  <c r="AB1733" i="1" a="1"/>
  <c r="AB1733" i="1" s="1"/>
  <c r="AB1734" i="1" a="1"/>
  <c r="AB1734" i="1" s="1"/>
  <c r="AB1735" i="1" a="1"/>
  <c r="AB1735" i="1" s="1"/>
  <c r="AB1736" i="1" a="1"/>
  <c r="AB1736" i="1" s="1"/>
  <c r="AB1737" i="1" a="1"/>
  <c r="AB1737" i="1" s="1"/>
  <c r="AB1738" i="1" a="1"/>
  <c r="AB1738" i="1" s="1"/>
  <c r="AB1739" i="1" a="1"/>
  <c r="AB1739" i="1" s="1"/>
  <c r="AB1740" i="1" a="1"/>
  <c r="AB1740" i="1" s="1"/>
  <c r="AB1741" i="1" a="1"/>
  <c r="AB1741" i="1" s="1"/>
  <c r="AB1742" i="1" a="1"/>
  <c r="AB1742" i="1" s="1"/>
  <c r="AB1743" i="1" a="1"/>
  <c r="AB1743" i="1" s="1"/>
  <c r="AB1744" i="1" a="1"/>
  <c r="AB1744" i="1" s="1"/>
  <c r="AB1745" i="1" a="1"/>
  <c r="AB1745" i="1" s="1"/>
  <c r="AB1746" i="1" a="1"/>
  <c r="AB1746" i="1" s="1"/>
  <c r="AB1747" i="1" a="1"/>
  <c r="AB1747" i="1" s="1"/>
  <c r="AB1748" i="1" a="1"/>
  <c r="AB1748" i="1" s="1"/>
  <c r="AB1749" i="1" a="1"/>
  <c r="AB1749" i="1" s="1"/>
  <c r="AB1750" i="1" a="1"/>
  <c r="AB1750" i="1" s="1"/>
  <c r="AB1751" i="1" a="1"/>
  <c r="AB1751" i="1" s="1"/>
  <c r="AB1752" i="1" a="1"/>
  <c r="AB1752" i="1" s="1"/>
  <c r="AB1753" i="1" a="1"/>
  <c r="AB1753" i="1" s="1"/>
  <c r="AB1754" i="1" a="1"/>
  <c r="AB1754" i="1" s="1"/>
  <c r="AB1755" i="1" a="1"/>
  <c r="AB1755" i="1" s="1"/>
  <c r="AB1756" i="1" a="1"/>
  <c r="AB1756" i="1" s="1"/>
  <c r="AB1757" i="1" a="1"/>
  <c r="AB1757" i="1" s="1"/>
  <c r="AB1758" i="1" a="1"/>
  <c r="AB1758" i="1" s="1"/>
  <c r="AB1759" i="1" a="1"/>
  <c r="AB1759" i="1" s="1"/>
  <c r="AB1760" i="1" a="1"/>
  <c r="AB1760" i="1" s="1"/>
  <c r="AB1761" i="1" a="1"/>
  <c r="AB1761" i="1" s="1"/>
  <c r="AB1762" i="1" a="1"/>
  <c r="AB1762" i="1" s="1"/>
  <c r="AB1763" i="1" a="1"/>
  <c r="AB1763" i="1" s="1"/>
  <c r="AB1764" i="1" a="1"/>
  <c r="AB1764" i="1" s="1"/>
  <c r="AB1765" i="1" a="1"/>
  <c r="AB1765" i="1" s="1"/>
  <c r="AB1766" i="1" a="1"/>
  <c r="AB1766" i="1" s="1"/>
  <c r="AB1767" i="1" a="1"/>
  <c r="AB1767" i="1" s="1"/>
  <c r="AB1768" i="1" a="1"/>
  <c r="AB1768" i="1" s="1"/>
  <c r="AB1769" i="1" a="1"/>
  <c r="AB1769" i="1" s="1"/>
  <c r="AB1770" i="1" a="1"/>
  <c r="AB1770" i="1" s="1"/>
  <c r="AB1771" i="1" a="1"/>
  <c r="AB1771" i="1" s="1"/>
  <c r="AB1772" i="1" a="1"/>
  <c r="AB1772" i="1" s="1"/>
  <c r="AB1773" i="1" a="1"/>
  <c r="AB1773" i="1" s="1"/>
  <c r="AB1774" i="1" a="1"/>
  <c r="AB1774" i="1" s="1"/>
  <c r="AB1775" i="1" a="1"/>
  <c r="AB1775" i="1" s="1"/>
  <c r="AB1776" i="1" a="1"/>
  <c r="AB1776" i="1" s="1"/>
  <c r="AB1777" i="1" a="1"/>
  <c r="AB1777" i="1" s="1"/>
  <c r="AB1778" i="1" a="1"/>
  <c r="AB1778" i="1" s="1"/>
  <c r="AB1779" i="1" a="1"/>
  <c r="AB1779" i="1" s="1"/>
  <c r="AB1780" i="1" a="1"/>
  <c r="AB1780" i="1" s="1"/>
  <c r="AB1781" i="1" a="1"/>
  <c r="AB1781" i="1" s="1"/>
  <c r="AB1782" i="1" a="1"/>
  <c r="AB1782" i="1" s="1"/>
  <c r="AB1783" i="1" a="1"/>
  <c r="AB1783" i="1" s="1"/>
  <c r="AB1784" i="1" a="1"/>
  <c r="AB1784" i="1" s="1"/>
  <c r="AB1785" i="1" a="1"/>
  <c r="AB1785" i="1" s="1"/>
  <c r="AB1786" i="1" a="1"/>
  <c r="AB1786" i="1" s="1"/>
  <c r="AB1787" i="1" a="1"/>
  <c r="AB1787" i="1" s="1"/>
  <c r="AB1788" i="1" a="1"/>
  <c r="AB1788" i="1" s="1"/>
  <c r="AB1789" i="1" a="1"/>
  <c r="AB1789" i="1" s="1"/>
  <c r="AB1790" i="1" a="1"/>
  <c r="AB1790" i="1" s="1"/>
  <c r="AB1791" i="1" a="1"/>
  <c r="AB1791" i="1" s="1"/>
  <c r="AB1792" i="1" a="1"/>
  <c r="AB1792" i="1" s="1"/>
  <c r="AB1793" i="1" a="1"/>
  <c r="AB1793" i="1" s="1"/>
  <c r="AB1794" i="1" a="1"/>
  <c r="AB1794" i="1" s="1"/>
  <c r="AB1795" i="1" a="1"/>
  <c r="AB1795" i="1" s="1"/>
  <c r="AB1796" i="1" a="1"/>
  <c r="AB1796" i="1" s="1"/>
  <c r="AB1797" i="1" a="1"/>
  <c r="AB1797" i="1" s="1"/>
  <c r="AB1798" i="1" a="1"/>
  <c r="AB1798" i="1" s="1"/>
  <c r="AB1799" i="1" a="1"/>
  <c r="AB1799" i="1" s="1"/>
  <c r="AB1800" i="1" a="1"/>
  <c r="AB1800" i="1" s="1"/>
  <c r="AB1801" i="1" a="1"/>
  <c r="AB1801" i="1" s="1"/>
  <c r="AB1802" i="1" a="1"/>
  <c r="AB1802" i="1" s="1"/>
  <c r="AB1803" i="1" a="1"/>
  <c r="AB1803" i="1" s="1"/>
  <c r="AB1804" i="1" a="1"/>
  <c r="AB1804" i="1" s="1"/>
  <c r="AB1805" i="1" a="1"/>
  <c r="AB1805" i="1" s="1"/>
  <c r="AB1806" i="1" a="1"/>
  <c r="AB1806" i="1" s="1"/>
  <c r="AB1807" i="1" a="1"/>
  <c r="AB1807" i="1" s="1"/>
  <c r="AB1808" i="1" a="1"/>
  <c r="AB1808" i="1" s="1"/>
  <c r="AB1809" i="1" a="1"/>
  <c r="AB1809" i="1" s="1"/>
  <c r="AB1810" i="1" a="1"/>
  <c r="AB1810" i="1" s="1"/>
  <c r="AB1811" i="1" a="1"/>
  <c r="AB1811" i="1" s="1"/>
  <c r="AB1812" i="1" a="1"/>
  <c r="AB1812" i="1" s="1"/>
  <c r="AB1813" i="1" a="1"/>
  <c r="AB1813" i="1" s="1"/>
  <c r="AB1814" i="1" a="1"/>
  <c r="AB1814" i="1" s="1"/>
  <c r="AB1815" i="1" a="1"/>
  <c r="AB1815" i="1" s="1"/>
  <c r="AB1816" i="1" a="1"/>
  <c r="AB1816" i="1" s="1"/>
  <c r="AB1817" i="1" a="1"/>
  <c r="AB1817" i="1" s="1"/>
  <c r="AB1818" i="1" a="1"/>
  <c r="AB1818" i="1" s="1"/>
  <c r="AB1819" i="1" a="1"/>
  <c r="AB1819" i="1" s="1"/>
  <c r="AB1820" i="1" a="1"/>
  <c r="AB1820" i="1" s="1"/>
  <c r="AB1821" i="1" a="1"/>
  <c r="AB1821" i="1" s="1"/>
  <c r="AB1822" i="1" a="1"/>
  <c r="AB1822" i="1" s="1"/>
  <c r="AB1823" i="1" a="1"/>
  <c r="AB1823" i="1" s="1"/>
  <c r="AB1824" i="1" a="1"/>
  <c r="AB1824" i="1" s="1"/>
  <c r="AB1825" i="1" a="1"/>
  <c r="AB1825" i="1" s="1"/>
  <c r="AB1826" i="1" a="1"/>
  <c r="AB1826" i="1" s="1"/>
  <c r="AB1827" i="1" a="1"/>
  <c r="AB1827" i="1" s="1"/>
  <c r="AB1828" i="1" a="1"/>
  <c r="AB1828" i="1" s="1"/>
  <c r="AB1829" i="1" a="1"/>
  <c r="AB1829" i="1" s="1"/>
  <c r="AB1830" i="1" a="1"/>
  <c r="AB1830" i="1" s="1"/>
  <c r="AB1831" i="1" a="1"/>
  <c r="AB1831" i="1" s="1"/>
  <c r="AB1832" i="1" a="1"/>
  <c r="AB1832" i="1" s="1"/>
  <c r="AB1833" i="1" a="1"/>
  <c r="AB1833" i="1" s="1"/>
  <c r="AB1834" i="1" a="1"/>
  <c r="AB1834" i="1" s="1"/>
  <c r="AB1835" i="1" a="1"/>
  <c r="AB1835" i="1" s="1"/>
  <c r="AB1836" i="1" a="1"/>
  <c r="AB1836" i="1" s="1"/>
  <c r="AB1837" i="1" a="1"/>
  <c r="AB1837" i="1" s="1"/>
  <c r="AB1838" i="1" a="1"/>
  <c r="AB1838" i="1" s="1"/>
  <c r="AB1839" i="1" a="1"/>
  <c r="AB1839" i="1" s="1"/>
  <c r="AB1840" i="1" a="1"/>
  <c r="AB1840" i="1" s="1"/>
  <c r="AB1841" i="1" a="1"/>
  <c r="AB1841" i="1" s="1"/>
  <c r="AB1842" i="1" a="1"/>
  <c r="AB1842" i="1" s="1"/>
  <c r="AB1843" i="1" a="1"/>
  <c r="AB1843" i="1" s="1"/>
  <c r="AB1844" i="1" a="1"/>
  <c r="AB1844" i="1" s="1"/>
  <c r="AB1845" i="1" a="1"/>
  <c r="AB1845" i="1" s="1"/>
  <c r="AB1846" i="1" a="1"/>
  <c r="AB1846" i="1" s="1"/>
  <c r="AB1847" i="1" a="1"/>
  <c r="AB1847" i="1" s="1"/>
  <c r="AB1848" i="1" a="1"/>
  <c r="AB1848" i="1" s="1"/>
  <c r="AB1849" i="1" a="1"/>
  <c r="AB1849" i="1" s="1"/>
  <c r="AB1850" i="1" a="1"/>
  <c r="AB1850" i="1" s="1"/>
  <c r="AB1851" i="1" a="1"/>
  <c r="AB1851" i="1" s="1"/>
  <c r="AB1852" i="1" a="1"/>
  <c r="AB1852" i="1" s="1"/>
  <c r="AB1853" i="1" a="1"/>
  <c r="AB1853" i="1" s="1"/>
  <c r="AB1854" i="1" a="1"/>
  <c r="AB1854" i="1" s="1"/>
  <c r="AB1855" i="1" a="1"/>
  <c r="AB1855" i="1" s="1"/>
  <c r="AB1856" i="1" a="1"/>
  <c r="AB1856" i="1" s="1"/>
  <c r="AB1857" i="1" a="1"/>
  <c r="AB1857" i="1" s="1"/>
  <c r="AB1858" i="1" a="1"/>
  <c r="AB1858" i="1" s="1"/>
  <c r="AB1859" i="1" a="1"/>
  <c r="AB1859" i="1" s="1"/>
  <c r="AB1860" i="1" a="1"/>
  <c r="AB1860" i="1" s="1"/>
  <c r="AB1861" i="1" a="1"/>
  <c r="AB1861" i="1" s="1"/>
  <c r="AB1862" i="1" a="1"/>
  <c r="AB1862" i="1" s="1"/>
  <c r="AB1863" i="1" a="1"/>
  <c r="AB1863" i="1" s="1"/>
  <c r="AB1864" i="1" a="1"/>
  <c r="AB1864" i="1" s="1"/>
  <c r="AB1865" i="1" a="1"/>
  <c r="AB1865" i="1" s="1"/>
  <c r="AB1866" i="1" a="1"/>
  <c r="AB1866" i="1" s="1"/>
  <c r="AB1867" i="1" a="1"/>
  <c r="AB1867" i="1" s="1"/>
  <c r="AB1868" i="1" a="1"/>
  <c r="AB1868" i="1" s="1"/>
  <c r="AB1869" i="1" a="1"/>
  <c r="AB1869" i="1" s="1"/>
  <c r="AB1870" i="1" a="1"/>
  <c r="AB1870" i="1" s="1"/>
  <c r="AB1871" i="1" a="1"/>
  <c r="AB1871" i="1" s="1"/>
  <c r="AB1872" i="1" a="1"/>
  <c r="AB1872" i="1" s="1"/>
  <c r="AB1873" i="1" a="1"/>
  <c r="AB1873" i="1" s="1"/>
  <c r="AB1874" i="1" a="1"/>
  <c r="AB1874" i="1" s="1"/>
  <c r="AB1875" i="1" a="1"/>
  <c r="AB1875" i="1" s="1"/>
  <c r="AB1876" i="1" a="1"/>
  <c r="AB1876" i="1" s="1"/>
  <c r="AB1877" i="1" a="1"/>
  <c r="AB1877" i="1" s="1"/>
  <c r="AB1878" i="1" a="1"/>
  <c r="AB1878" i="1" s="1"/>
  <c r="AB1879" i="1" a="1"/>
  <c r="AB1879" i="1" s="1"/>
  <c r="AB1880" i="1" a="1"/>
  <c r="AB1880" i="1" s="1"/>
  <c r="AB1881" i="1" a="1"/>
  <c r="AB1881" i="1" s="1"/>
  <c r="AB1882" i="1" a="1"/>
  <c r="AB1882" i="1" s="1"/>
  <c r="AB1883" i="1" a="1"/>
  <c r="AB1883" i="1" s="1"/>
  <c r="AB1884" i="1" a="1"/>
  <c r="AB1884" i="1" s="1"/>
  <c r="AB1885" i="1" a="1"/>
  <c r="AB1885" i="1" s="1"/>
  <c r="AB1886" i="1" a="1"/>
  <c r="AB1886" i="1" s="1"/>
  <c r="AB1887" i="1" a="1"/>
  <c r="AB1887" i="1" s="1"/>
  <c r="AB1888" i="1" a="1"/>
  <c r="AB1888" i="1" s="1"/>
  <c r="AB1889" i="1" a="1"/>
  <c r="AB1889" i="1" s="1"/>
  <c r="AB1890" i="1" a="1"/>
  <c r="AB1890" i="1" s="1"/>
  <c r="AB1891" i="1" a="1"/>
  <c r="AB1891" i="1" s="1"/>
  <c r="AB1892" i="1" a="1"/>
  <c r="AB1892" i="1" s="1"/>
  <c r="AB1893" i="1" a="1"/>
  <c r="AB1893" i="1" s="1"/>
  <c r="AB1894" i="1" a="1"/>
  <c r="AB1894" i="1" s="1"/>
  <c r="AB1895" i="1" a="1"/>
  <c r="AB1895" i="1" s="1"/>
  <c r="AB1896" i="1" a="1"/>
  <c r="AB1896" i="1" s="1"/>
  <c r="AB1897" i="1" a="1"/>
  <c r="AB1897" i="1" s="1"/>
  <c r="AB1898" i="1" a="1"/>
  <c r="AB1898" i="1" s="1"/>
  <c r="AB1899" i="1" a="1"/>
  <c r="AB1899" i="1" s="1"/>
  <c r="AB1900" i="1" a="1"/>
  <c r="AB1900" i="1" s="1"/>
  <c r="AB1901" i="1" a="1"/>
  <c r="AB1901" i="1" s="1"/>
  <c r="AB1902" i="1" a="1"/>
  <c r="AB1902" i="1" s="1"/>
  <c r="AB1903" i="1" a="1"/>
  <c r="AB1903" i="1" s="1"/>
  <c r="AB1904" i="1" a="1"/>
  <c r="AB1904" i="1" s="1"/>
  <c r="AB1905" i="1" a="1"/>
  <c r="AB1905" i="1" s="1"/>
  <c r="AB1906" i="1" a="1"/>
  <c r="AB1906" i="1" s="1"/>
  <c r="AB1907" i="1" a="1"/>
  <c r="AB1907" i="1" s="1"/>
  <c r="AB1908" i="1" a="1"/>
  <c r="AB1908" i="1" s="1"/>
  <c r="AB1909" i="1" a="1"/>
  <c r="AB1909" i="1" s="1"/>
  <c r="AB1910" i="1" a="1"/>
  <c r="AB1910" i="1" s="1"/>
  <c r="AB1911" i="1" a="1"/>
  <c r="AB1911" i="1" s="1"/>
  <c r="AB1912" i="1" a="1"/>
  <c r="AB1912" i="1" s="1"/>
  <c r="AB1913" i="1" a="1"/>
  <c r="AB1913" i="1" s="1"/>
  <c r="AB1914" i="1" a="1"/>
  <c r="AB1914" i="1" s="1"/>
  <c r="AB1915" i="1" a="1"/>
  <c r="AB1915" i="1" s="1"/>
  <c r="AB1916" i="1" a="1"/>
  <c r="AB1916" i="1" s="1"/>
  <c r="AB1917" i="1" a="1"/>
  <c r="AB1917" i="1" s="1"/>
  <c r="AB1918" i="1" a="1"/>
  <c r="AB1918" i="1" s="1"/>
  <c r="AB1919" i="1" a="1"/>
  <c r="AB1919" i="1" s="1"/>
  <c r="AB1920" i="1" a="1"/>
  <c r="AB1920" i="1" s="1"/>
  <c r="AB1921" i="1" a="1"/>
  <c r="AB1921" i="1" s="1"/>
  <c r="AB1922" i="1" a="1"/>
  <c r="AB1922" i="1" s="1"/>
  <c r="AB1923" i="1" a="1"/>
  <c r="AB1923" i="1" s="1"/>
  <c r="AB1924" i="1" a="1"/>
  <c r="AB1924" i="1" s="1"/>
  <c r="AB1925" i="1" a="1"/>
  <c r="AB1925" i="1" s="1"/>
  <c r="AB1926" i="1" a="1"/>
  <c r="AB1926" i="1" s="1"/>
  <c r="AB1927" i="1" a="1"/>
  <c r="AB1927" i="1" s="1"/>
  <c r="AB1928" i="1" a="1"/>
  <c r="AB1928" i="1" s="1"/>
  <c r="AB1929" i="1" a="1"/>
  <c r="AB1929" i="1" s="1"/>
  <c r="AB1930" i="1" a="1"/>
  <c r="AB1930" i="1" s="1"/>
  <c r="AB1931" i="1" a="1"/>
  <c r="AB1931" i="1" s="1"/>
  <c r="AB1932" i="1" a="1"/>
  <c r="AB1932" i="1" s="1"/>
  <c r="AB1933" i="1" a="1"/>
  <c r="AB1933" i="1" s="1"/>
  <c r="AB1934" i="1" a="1"/>
  <c r="AB1934" i="1" s="1"/>
  <c r="AB1935" i="1" a="1"/>
  <c r="AB1935" i="1" s="1"/>
  <c r="AB1936" i="1" a="1"/>
  <c r="AB1936" i="1" s="1"/>
  <c r="AB1937" i="1" a="1"/>
  <c r="AB1937" i="1" s="1"/>
  <c r="AB1938" i="1" a="1"/>
  <c r="AB1938" i="1" s="1"/>
  <c r="AB1939" i="1" a="1"/>
  <c r="AB1939" i="1" s="1"/>
  <c r="AB1940" i="1" a="1"/>
  <c r="AB1940" i="1" s="1"/>
  <c r="AB1941" i="1" a="1"/>
  <c r="AB1941" i="1" s="1"/>
  <c r="AB1942" i="1" a="1"/>
  <c r="AB1942" i="1" s="1"/>
  <c r="AB1943" i="1" a="1"/>
  <c r="AB1943" i="1" s="1"/>
  <c r="AB1944" i="1" a="1"/>
  <c r="AB1944" i="1" s="1"/>
  <c r="AB1945" i="1" a="1"/>
  <c r="AB1945" i="1" s="1"/>
  <c r="AB1946" i="1" a="1"/>
  <c r="AB1946" i="1" s="1"/>
  <c r="AB1947" i="1" a="1"/>
  <c r="AB1947" i="1" s="1"/>
  <c r="AB1948" i="1" a="1"/>
  <c r="AB1948" i="1" s="1"/>
  <c r="AB1949" i="1" a="1"/>
  <c r="AB1949" i="1" s="1"/>
  <c r="AB1950" i="1" a="1"/>
  <c r="AB1950" i="1" s="1"/>
  <c r="AB1951" i="1" a="1"/>
  <c r="AB1951" i="1" s="1"/>
  <c r="AB1952" i="1" a="1"/>
  <c r="AB1952" i="1" s="1"/>
  <c r="AB1953" i="1" a="1"/>
  <c r="AB1953" i="1" s="1"/>
  <c r="AB1954" i="1" a="1"/>
  <c r="AB1954" i="1" s="1"/>
  <c r="AB1955" i="1" a="1"/>
  <c r="AB1955" i="1" s="1"/>
  <c r="AB1956" i="1" a="1"/>
  <c r="AB1956" i="1" s="1"/>
  <c r="AB1957" i="1" a="1"/>
  <c r="AB1957" i="1" s="1"/>
  <c r="AB1958" i="1" a="1"/>
  <c r="AB1958" i="1" s="1"/>
  <c r="AB1959" i="1" a="1"/>
  <c r="AB1959" i="1" s="1"/>
  <c r="AB1960" i="1" a="1"/>
  <c r="AB1960" i="1" s="1"/>
  <c r="AB1961" i="1" a="1"/>
  <c r="AB1961" i="1" s="1"/>
  <c r="AB1962" i="1" a="1"/>
  <c r="AB1962" i="1" s="1"/>
  <c r="AB1963" i="1" a="1"/>
  <c r="AB1963" i="1" s="1"/>
  <c r="AB1964" i="1" a="1"/>
  <c r="AB1964" i="1" s="1"/>
  <c r="AB1965" i="1" a="1"/>
  <c r="AB1965" i="1" s="1"/>
  <c r="AB1966" i="1" a="1"/>
  <c r="AB1966" i="1" s="1"/>
  <c r="AB1967" i="1" a="1"/>
  <c r="AB1967" i="1" s="1"/>
  <c r="AB1968" i="1" a="1"/>
  <c r="AB1968" i="1" s="1"/>
  <c r="AB1969" i="1" a="1"/>
  <c r="AB1969" i="1" s="1"/>
  <c r="AB1970" i="1" a="1"/>
  <c r="AB1970" i="1" s="1"/>
  <c r="AB1971" i="1" a="1"/>
  <c r="AB1971" i="1" s="1"/>
  <c r="AB1972" i="1" a="1"/>
  <c r="AB1972" i="1" s="1"/>
  <c r="AB1973" i="1" a="1"/>
  <c r="AB1973" i="1" s="1"/>
  <c r="AB1974" i="1" a="1"/>
  <c r="AB1974" i="1" s="1"/>
  <c r="AB1975" i="1" a="1"/>
  <c r="AB1975" i="1" s="1"/>
  <c r="AB1976" i="1" a="1"/>
  <c r="AB1976" i="1" s="1"/>
  <c r="AB1977" i="1" a="1"/>
  <c r="AB1977" i="1" s="1"/>
  <c r="AB1978" i="1" a="1"/>
  <c r="AB1978" i="1" s="1"/>
  <c r="AB1979" i="1" a="1"/>
  <c r="AB1979" i="1" s="1"/>
  <c r="AB1980" i="1" a="1"/>
  <c r="AB1980" i="1" s="1"/>
  <c r="AB1981" i="1" a="1"/>
  <c r="AB1981" i="1" s="1"/>
  <c r="AB1982" i="1" a="1"/>
  <c r="AB1982" i="1" s="1"/>
  <c r="AB1983" i="1" a="1"/>
  <c r="AB1983" i="1" s="1"/>
  <c r="AB1984" i="1" a="1"/>
  <c r="AB1984" i="1" s="1"/>
  <c r="AB1985" i="1" a="1"/>
  <c r="AB1985" i="1" s="1"/>
  <c r="AB1986" i="1" a="1"/>
  <c r="AB1986" i="1" s="1"/>
  <c r="AB1987" i="1" a="1"/>
  <c r="AB1987" i="1" s="1"/>
  <c r="AB1988" i="1" a="1"/>
  <c r="AB1988" i="1" s="1"/>
  <c r="AB1989" i="1" a="1"/>
  <c r="AB1989" i="1" s="1"/>
  <c r="AB1990" i="1" a="1"/>
  <c r="AB1990" i="1" s="1"/>
  <c r="AB1991" i="1" a="1"/>
  <c r="AB1991" i="1" s="1"/>
  <c r="AB1992" i="1" a="1"/>
  <c r="AB1992" i="1" s="1"/>
  <c r="AB1993" i="1" a="1"/>
  <c r="AB1993" i="1" s="1"/>
  <c r="AB1994" i="1" a="1"/>
  <c r="AB1994" i="1" s="1"/>
  <c r="AB1995" i="1" a="1"/>
  <c r="AB1995" i="1" s="1"/>
  <c r="AB1996" i="1" a="1"/>
  <c r="AB1996" i="1" s="1"/>
  <c r="AB1997" i="1" a="1"/>
  <c r="AB1997" i="1" s="1"/>
  <c r="AB1998" i="1" a="1"/>
  <c r="AB1998" i="1" s="1"/>
  <c r="AB1999" i="1" a="1"/>
  <c r="AB1999" i="1" s="1"/>
  <c r="AB2000" i="1" a="1"/>
  <c r="AB2000" i="1" s="1"/>
  <c r="AB2001" i="1" a="1"/>
  <c r="AB2001" i="1" s="1"/>
  <c r="AB2002" i="1" a="1"/>
  <c r="AB2002" i="1" s="1"/>
  <c r="AB2003" i="1" a="1"/>
  <c r="AB2003" i="1" s="1"/>
  <c r="AB2004" i="1" a="1"/>
  <c r="AB2004" i="1" s="1"/>
  <c r="AB2005" i="1" a="1"/>
  <c r="AB2005" i="1" s="1"/>
  <c r="AB2006" i="1" a="1"/>
  <c r="AB2006" i="1" s="1"/>
  <c r="AB2007" i="1" a="1"/>
  <c r="AB2007" i="1" s="1"/>
  <c r="AB2008" i="1" a="1"/>
  <c r="AB2008" i="1" s="1"/>
  <c r="AB2009" i="1" a="1"/>
  <c r="AB2009" i="1" s="1"/>
  <c r="AB2010" i="1" a="1"/>
  <c r="AB2010" i="1" s="1"/>
  <c r="AB2011" i="1" a="1"/>
  <c r="AB2011" i="1" s="1"/>
  <c r="AB2012" i="1" a="1"/>
  <c r="AB2012" i="1" s="1"/>
  <c r="AB2013" i="1" a="1"/>
  <c r="AB2013" i="1" s="1"/>
  <c r="AB2014" i="1" a="1"/>
  <c r="AB2014" i="1" s="1"/>
  <c r="AB2015" i="1" a="1"/>
  <c r="AB2015" i="1" s="1"/>
  <c r="AB2016" i="1" a="1"/>
  <c r="AB2016" i="1" s="1"/>
  <c r="AB2017" i="1" a="1"/>
  <c r="AB2017" i="1" s="1"/>
  <c r="AB2018" i="1" a="1"/>
  <c r="AB2018" i="1" s="1"/>
  <c r="AB2019" i="1" a="1"/>
  <c r="AB2019" i="1" s="1"/>
  <c r="AB2020" i="1" a="1"/>
  <c r="AB2020" i="1" s="1"/>
  <c r="AB2021" i="1" a="1"/>
  <c r="AB2021" i="1" s="1"/>
  <c r="AB2022" i="1" a="1"/>
  <c r="AB2022" i="1" s="1"/>
  <c r="AB2023" i="1" a="1"/>
  <c r="AB2023" i="1" s="1"/>
  <c r="AB2024" i="1" a="1"/>
  <c r="AB2024" i="1" s="1"/>
  <c r="AB2025" i="1" a="1"/>
  <c r="AB2025" i="1" s="1"/>
  <c r="AB2026" i="1" a="1"/>
  <c r="AB2026" i="1" s="1"/>
  <c r="AB2027" i="1" a="1"/>
  <c r="AB2027" i="1" s="1"/>
  <c r="AB2028" i="1" a="1"/>
  <c r="AB2028" i="1" s="1"/>
  <c r="AB2029" i="1" a="1"/>
  <c r="AB2029" i="1" s="1"/>
  <c r="AB2030" i="1" a="1"/>
  <c r="AB2030" i="1" s="1"/>
  <c r="AB2031" i="1" a="1"/>
  <c r="AB2031" i="1" s="1"/>
  <c r="AB2032" i="1" a="1"/>
  <c r="AB2032" i="1" s="1"/>
  <c r="AB2033" i="1" a="1"/>
  <c r="AB2033" i="1" s="1"/>
  <c r="AB2034" i="1" a="1"/>
  <c r="AB2034" i="1" s="1"/>
  <c r="AB2035" i="1" a="1"/>
  <c r="AB2035" i="1" s="1"/>
  <c r="AB2036" i="1" a="1"/>
  <c r="AB2036" i="1" s="1"/>
  <c r="AB2037" i="1" a="1"/>
  <c r="AB2037" i="1" s="1"/>
  <c r="AB2038" i="1" a="1"/>
  <c r="AB2038" i="1" s="1"/>
  <c r="AB2039" i="1" a="1"/>
  <c r="AB2039" i="1" s="1"/>
  <c r="AB2040" i="1" a="1"/>
  <c r="AB2040" i="1" s="1"/>
  <c r="AB2041" i="1" a="1"/>
  <c r="AB2041" i="1" s="1"/>
  <c r="AB2042" i="1" a="1"/>
  <c r="AB2042" i="1" s="1"/>
  <c r="AB2043" i="1" a="1"/>
  <c r="AB2043" i="1" s="1"/>
  <c r="AB2044" i="1" a="1"/>
  <c r="AB2044" i="1" s="1"/>
  <c r="AB2045" i="1" a="1"/>
  <c r="AB2045" i="1" s="1"/>
  <c r="AB2046" i="1" a="1"/>
  <c r="AB2046" i="1" s="1"/>
  <c r="AB2047" i="1" a="1"/>
  <c r="AB2047" i="1" s="1"/>
  <c r="AB2048" i="1" a="1"/>
  <c r="AB2048" i="1" s="1"/>
  <c r="AB2049" i="1" a="1"/>
  <c r="AB2049" i="1" s="1"/>
  <c r="AB2050" i="1" a="1"/>
  <c r="AB2050" i="1" s="1"/>
  <c r="AB2051" i="1" a="1"/>
  <c r="AB2051" i="1" s="1"/>
  <c r="AB2052" i="1" a="1"/>
  <c r="AB2052" i="1" s="1"/>
  <c r="AB2053" i="1" a="1"/>
  <c r="AB2053" i="1" s="1"/>
  <c r="AB2054" i="1" a="1"/>
  <c r="AB2054" i="1" s="1"/>
  <c r="AB2055" i="1" a="1"/>
  <c r="AB2055" i="1" s="1"/>
  <c r="AB2056" i="1" a="1"/>
  <c r="AB2056" i="1" s="1"/>
  <c r="AB2057" i="1" a="1"/>
  <c r="AB2057" i="1" s="1"/>
  <c r="AB2058" i="1" a="1"/>
  <c r="AB2058" i="1" s="1"/>
  <c r="AB2059" i="1" a="1"/>
  <c r="AB2059" i="1" s="1"/>
  <c r="AB2060" i="1" a="1"/>
  <c r="AB2060" i="1" s="1"/>
  <c r="AB2061" i="1" a="1"/>
  <c r="AB2061" i="1" s="1"/>
  <c r="AB2062" i="1" a="1"/>
  <c r="AB2062" i="1" s="1"/>
  <c r="AB2063" i="1" a="1"/>
  <c r="AB2063" i="1" s="1"/>
  <c r="AB2064" i="1" a="1"/>
  <c r="AB2064" i="1" s="1"/>
  <c r="AB2065" i="1" a="1"/>
  <c r="AB2065" i="1" s="1"/>
  <c r="AB2066" i="1" a="1"/>
  <c r="AB2066" i="1" s="1"/>
  <c r="AB2067" i="1" a="1"/>
  <c r="AB2067" i="1" s="1"/>
  <c r="AB2068" i="1" a="1"/>
  <c r="AB2068" i="1" s="1"/>
  <c r="AB2069" i="1" a="1"/>
  <c r="AB2069" i="1" s="1"/>
  <c r="AB2070" i="1" a="1"/>
  <c r="AB2070" i="1" s="1"/>
  <c r="AB2071" i="1" a="1"/>
  <c r="AB2071" i="1" s="1"/>
  <c r="AB2072" i="1" a="1"/>
  <c r="AB2072" i="1" s="1"/>
  <c r="AB2073" i="1" a="1"/>
  <c r="AB2073" i="1" s="1"/>
  <c r="AB2074" i="1" a="1"/>
  <c r="AB2074" i="1" s="1"/>
  <c r="AB2075" i="1" a="1"/>
  <c r="AB2075" i="1" s="1"/>
  <c r="AB2076" i="1" a="1"/>
  <c r="AB2076" i="1" s="1"/>
  <c r="AB2077" i="1" a="1"/>
  <c r="AB2077" i="1" s="1"/>
  <c r="AB2078" i="1" a="1"/>
  <c r="AB2078" i="1" s="1"/>
  <c r="AB2079" i="1" a="1"/>
  <c r="AB2079" i="1" s="1"/>
  <c r="AB2080" i="1" a="1"/>
  <c r="AB2080" i="1" s="1"/>
  <c r="AB2081" i="1" a="1"/>
  <c r="AB2081" i="1" s="1"/>
  <c r="AB2082" i="1" a="1"/>
  <c r="AB2082" i="1" s="1"/>
  <c r="AB2083" i="1" a="1"/>
  <c r="AB2083" i="1" s="1"/>
  <c r="AB2084" i="1" a="1"/>
  <c r="AB2084" i="1" s="1"/>
  <c r="AB2085" i="1" a="1"/>
  <c r="AB2085" i="1" s="1"/>
  <c r="AB2086" i="1" a="1"/>
  <c r="AB2086" i="1" s="1"/>
  <c r="AB2087" i="1" a="1"/>
  <c r="AB2087" i="1" s="1"/>
  <c r="AB2088" i="1" a="1"/>
  <c r="AB2088" i="1" s="1"/>
  <c r="AB2089" i="1" a="1"/>
  <c r="AB2089" i="1" s="1"/>
  <c r="AB2090" i="1" a="1"/>
  <c r="AB2090" i="1" s="1"/>
  <c r="AB2091" i="1" a="1"/>
  <c r="AB2091" i="1" s="1"/>
  <c r="AB2092" i="1" a="1"/>
  <c r="AB2092" i="1" s="1"/>
  <c r="AB2093" i="1" a="1"/>
  <c r="AB2093" i="1" s="1"/>
  <c r="AB2094" i="1" a="1"/>
  <c r="AB2094" i="1" s="1"/>
  <c r="AB2095" i="1" a="1"/>
  <c r="AB2095" i="1" s="1"/>
  <c r="AB2096" i="1" a="1"/>
  <c r="AB2096" i="1" s="1"/>
  <c r="AB2097" i="1" a="1"/>
  <c r="AB2097" i="1" s="1"/>
  <c r="AB2098" i="1" a="1"/>
  <c r="AB2098" i="1" s="1"/>
  <c r="AB2099" i="1" a="1"/>
  <c r="AB2099" i="1" s="1"/>
  <c r="AB2100" i="1" a="1"/>
  <c r="AB2100" i="1" s="1"/>
  <c r="AB2101" i="1" a="1"/>
  <c r="AB2101" i="1" s="1"/>
  <c r="AB2102" i="1" a="1"/>
  <c r="AB2102" i="1" s="1"/>
  <c r="AB2103" i="1" a="1"/>
  <c r="AB2103" i="1" s="1"/>
  <c r="AB2104" i="1" a="1"/>
  <c r="AB2104" i="1" s="1"/>
  <c r="AB2105" i="1" a="1"/>
  <c r="AB2105" i="1" s="1"/>
  <c r="AB2106" i="1" a="1"/>
  <c r="AB2106" i="1" s="1"/>
  <c r="AB2107" i="1" a="1"/>
  <c r="AB2107" i="1" s="1"/>
  <c r="AB2108" i="1" a="1"/>
  <c r="AB2108" i="1" s="1"/>
  <c r="AB2109" i="1" a="1"/>
  <c r="AB2109" i="1" s="1"/>
  <c r="AB2110" i="1" a="1"/>
  <c r="AB2110" i="1" s="1"/>
  <c r="AB2111" i="1" a="1"/>
  <c r="AB2111" i="1" s="1"/>
  <c r="AB2112" i="1" a="1"/>
  <c r="AB2112" i="1" s="1"/>
  <c r="AB2113" i="1" a="1"/>
  <c r="AB2113" i="1" s="1"/>
  <c r="AB2114" i="1" a="1"/>
  <c r="AB2114" i="1" s="1"/>
  <c r="AB2115" i="1" a="1"/>
  <c r="AB2115" i="1" s="1"/>
  <c r="AB2116" i="1" a="1"/>
  <c r="AB2116" i="1" s="1"/>
  <c r="AB2117" i="1" a="1"/>
  <c r="AB2117" i="1" s="1"/>
  <c r="AB2118" i="1" a="1"/>
  <c r="AB2118" i="1" s="1"/>
  <c r="AB2119" i="1" a="1"/>
  <c r="AB2119" i="1" s="1"/>
  <c r="AB2120" i="1" a="1"/>
  <c r="AB2120" i="1" s="1"/>
  <c r="AB2121" i="1" a="1"/>
  <c r="AB2121" i="1" s="1"/>
  <c r="AB2122" i="1" a="1"/>
  <c r="AB2122" i="1" s="1"/>
  <c r="AB2123" i="1" a="1"/>
  <c r="AB2123" i="1" s="1"/>
  <c r="AB2124" i="1" a="1"/>
  <c r="AB2124" i="1" s="1"/>
  <c r="AB2125" i="1" a="1"/>
  <c r="AB2125" i="1" s="1"/>
  <c r="AB2126" i="1" a="1"/>
  <c r="AB2126" i="1" s="1"/>
  <c r="AB2127" i="1" a="1"/>
  <c r="AB2127" i="1" s="1"/>
  <c r="AB2128" i="1" a="1"/>
  <c r="AB2128" i="1" s="1"/>
  <c r="AB2129" i="1" a="1"/>
  <c r="AB2129" i="1" s="1"/>
  <c r="AB2130" i="1" a="1"/>
  <c r="AB2130" i="1" s="1"/>
  <c r="AB2131" i="1" a="1"/>
  <c r="AB2131" i="1" s="1"/>
  <c r="AB2132" i="1" a="1"/>
  <c r="AB2132" i="1" s="1"/>
  <c r="AB2133" i="1" a="1"/>
  <c r="AB2133" i="1" s="1"/>
  <c r="AB2134" i="1" a="1"/>
  <c r="AB2134" i="1" s="1"/>
  <c r="AB2135" i="1" a="1"/>
  <c r="AB2135" i="1" s="1"/>
  <c r="AB2136" i="1" a="1"/>
  <c r="AB2136" i="1" s="1"/>
  <c r="AB2137" i="1" a="1"/>
  <c r="AB2137" i="1" s="1"/>
  <c r="AB2138" i="1" a="1"/>
  <c r="AB2138" i="1" s="1"/>
  <c r="AB2139" i="1" a="1"/>
  <c r="AB2139" i="1" s="1"/>
  <c r="AB2140" i="1" a="1"/>
  <c r="AB2140" i="1" s="1"/>
  <c r="AB2141" i="1" a="1"/>
  <c r="AB2141" i="1" s="1"/>
  <c r="AB2142" i="1" a="1"/>
  <c r="AB2142" i="1" s="1"/>
  <c r="AB2143" i="1" a="1"/>
  <c r="AB2143" i="1" s="1"/>
  <c r="AB2144" i="1" a="1"/>
  <c r="AB2144" i="1" s="1"/>
  <c r="AB2145" i="1" a="1"/>
  <c r="AB2145" i="1" s="1"/>
  <c r="AB2146" i="1" a="1"/>
  <c r="AB2146" i="1" s="1"/>
  <c r="AB2147" i="1" a="1"/>
  <c r="AB2147" i="1" s="1"/>
  <c r="AB2148" i="1" a="1"/>
  <c r="AB2148" i="1" s="1"/>
  <c r="AB2149" i="1" a="1"/>
  <c r="AB2149" i="1" s="1"/>
  <c r="AB2150" i="1" a="1"/>
  <c r="AB2150" i="1" s="1"/>
  <c r="AB2151" i="1" a="1"/>
  <c r="AB2151" i="1" s="1"/>
  <c r="AB2152" i="1" a="1"/>
  <c r="AB2152" i="1" s="1"/>
  <c r="AB2153" i="1" a="1"/>
  <c r="AB2153" i="1" s="1"/>
  <c r="AB2154" i="1" a="1"/>
  <c r="AB2154" i="1" s="1"/>
  <c r="AB2155" i="1" a="1"/>
  <c r="AB2155" i="1" s="1"/>
  <c r="AB2156" i="1" a="1"/>
  <c r="AB2156" i="1" s="1"/>
  <c r="AB2157" i="1" a="1"/>
  <c r="AB2157" i="1" s="1"/>
  <c r="AB2158" i="1" a="1"/>
  <c r="AB2158" i="1" s="1"/>
  <c r="AB2159" i="1" a="1"/>
  <c r="AB2159" i="1" s="1"/>
  <c r="AB2160" i="1" a="1"/>
  <c r="AB2160" i="1" s="1"/>
  <c r="AB2161" i="1" a="1"/>
  <c r="AB2161" i="1" s="1"/>
  <c r="AB2162" i="1" a="1"/>
  <c r="AB2162" i="1" s="1"/>
  <c r="AB2163" i="1" a="1"/>
  <c r="AB2163" i="1" s="1"/>
  <c r="AB2164" i="1" a="1"/>
  <c r="AB2164" i="1" s="1"/>
  <c r="AB2165" i="1" a="1"/>
  <c r="AB2165" i="1" s="1"/>
  <c r="AB2166" i="1" a="1"/>
  <c r="AB2166" i="1" s="1"/>
  <c r="AB2167" i="1" a="1"/>
  <c r="AB2167" i="1" s="1"/>
  <c r="AB2168" i="1" a="1"/>
  <c r="AB2168" i="1" s="1"/>
  <c r="AB2169" i="1" a="1"/>
  <c r="AB2169" i="1" s="1"/>
  <c r="AB2170" i="1" a="1"/>
  <c r="AB2170" i="1" s="1"/>
  <c r="AB2171" i="1" a="1"/>
  <c r="AB2171" i="1" s="1"/>
  <c r="AB2172" i="1" a="1"/>
  <c r="AB2172" i="1" s="1"/>
  <c r="AB2173" i="1" a="1"/>
  <c r="AB2173" i="1" s="1"/>
  <c r="AB2174" i="1" a="1"/>
  <c r="AB2174" i="1" s="1"/>
  <c r="AB2175" i="1" a="1"/>
  <c r="AB2175" i="1" s="1"/>
  <c r="AB2176" i="1" a="1"/>
  <c r="AB2176" i="1" s="1"/>
  <c r="AB2177" i="1" a="1"/>
  <c r="AB2177" i="1" s="1"/>
  <c r="AB2178" i="1" a="1"/>
  <c r="AB2178" i="1" s="1"/>
  <c r="AB2179" i="1" a="1"/>
  <c r="AB2179" i="1" s="1"/>
  <c r="AB2180" i="1" a="1"/>
  <c r="AB2180" i="1" s="1"/>
  <c r="AB2181" i="1" a="1"/>
  <c r="AB2181" i="1" s="1"/>
  <c r="AB2182" i="1" a="1"/>
  <c r="AB2182" i="1" s="1"/>
  <c r="AB2183" i="1" a="1"/>
  <c r="AB2183" i="1" s="1"/>
  <c r="AB2184" i="1" a="1"/>
  <c r="AB2184" i="1" s="1"/>
  <c r="AB2185" i="1" a="1"/>
  <c r="AB2185" i="1" s="1"/>
  <c r="AB2186" i="1" a="1"/>
  <c r="AB2186" i="1" s="1"/>
  <c r="AB2187" i="1" a="1"/>
  <c r="AB2187" i="1" s="1"/>
  <c r="AB2188" i="1" a="1"/>
  <c r="AB2188" i="1" s="1"/>
  <c r="AB2189" i="1" a="1"/>
  <c r="AB2189" i="1" s="1"/>
  <c r="AB2190" i="1" a="1"/>
  <c r="AB2190" i="1" s="1"/>
  <c r="AB2191" i="1" a="1"/>
  <c r="AB2191" i="1" s="1"/>
  <c r="AB2192" i="1" a="1"/>
  <c r="AB2192" i="1" s="1"/>
  <c r="AB2193" i="1" a="1"/>
  <c r="AB2193" i="1" s="1"/>
  <c r="AB2194" i="1" a="1"/>
  <c r="AB2194" i="1" s="1"/>
  <c r="AB2195" i="1" a="1"/>
  <c r="AB2195" i="1" s="1"/>
  <c r="AB2196" i="1" a="1"/>
  <c r="AB2196" i="1" s="1"/>
  <c r="AB2197" i="1" a="1"/>
  <c r="AB2197" i="1" s="1"/>
  <c r="AB2198" i="1" a="1"/>
  <c r="AB2198" i="1" s="1"/>
  <c r="AB2199" i="1" a="1"/>
  <c r="AB2199" i="1" s="1"/>
  <c r="AB2200" i="1" a="1"/>
  <c r="AB2200" i="1" s="1"/>
  <c r="AB2201" i="1" a="1"/>
  <c r="AB2201" i="1" s="1"/>
  <c r="AB2202" i="1" a="1"/>
  <c r="AB2202" i="1" s="1"/>
  <c r="AB2203" i="1" a="1"/>
  <c r="AB2203" i="1" s="1"/>
  <c r="AB2204" i="1" a="1"/>
  <c r="AB2204" i="1" s="1"/>
  <c r="AB2205" i="1" a="1"/>
  <c r="AB2205" i="1" s="1"/>
  <c r="AB2206" i="1" a="1"/>
  <c r="AB2206" i="1" s="1"/>
  <c r="AB2207" i="1" a="1"/>
  <c r="AB2207" i="1" s="1"/>
  <c r="AB2208" i="1" a="1"/>
  <c r="AB2208" i="1" s="1"/>
  <c r="AB2209" i="1" a="1"/>
  <c r="AB2209" i="1" s="1"/>
  <c r="AB2210" i="1" a="1"/>
  <c r="AB2210" i="1" s="1"/>
  <c r="AB2211" i="1" a="1"/>
  <c r="AB2211" i="1" s="1"/>
  <c r="AB2212" i="1" a="1"/>
  <c r="AB2212" i="1" s="1"/>
  <c r="AB2213" i="1" a="1"/>
  <c r="AB2213" i="1" s="1"/>
  <c r="AB2214" i="1" a="1"/>
  <c r="AB2214" i="1" s="1"/>
  <c r="AB2215" i="1" a="1"/>
  <c r="AB2215" i="1" s="1"/>
  <c r="AB2216" i="1" a="1"/>
  <c r="AB2216" i="1" s="1"/>
  <c r="AB2217" i="1" a="1"/>
  <c r="AB2217" i="1" s="1"/>
  <c r="AB2218" i="1" a="1"/>
  <c r="AB2218" i="1" s="1"/>
  <c r="AB2219" i="1" a="1"/>
  <c r="AB2219" i="1" s="1"/>
  <c r="AB2220" i="1" a="1"/>
  <c r="AB2220" i="1" s="1"/>
  <c r="AB2221" i="1" a="1"/>
  <c r="AB2221" i="1" s="1"/>
  <c r="AB2222" i="1" a="1"/>
  <c r="AB2222" i="1" s="1"/>
  <c r="AB2223" i="1" a="1"/>
  <c r="AB2223" i="1" s="1"/>
  <c r="AB2224" i="1" a="1"/>
  <c r="AB2224" i="1" s="1"/>
  <c r="AB2225" i="1" a="1"/>
  <c r="AB2225" i="1" s="1"/>
  <c r="AB2226" i="1" a="1"/>
  <c r="AB2226" i="1" s="1"/>
  <c r="AB2227" i="1" a="1"/>
  <c r="AB2227" i="1" s="1"/>
  <c r="AB2228" i="1" a="1"/>
  <c r="AB2228" i="1" s="1"/>
  <c r="AB2229" i="1" a="1"/>
  <c r="AB2229" i="1" s="1"/>
  <c r="AB2230" i="1" a="1"/>
  <c r="AB2230" i="1" s="1"/>
  <c r="AB2231" i="1" a="1"/>
  <c r="AB2231" i="1" s="1"/>
  <c r="AB2232" i="1" a="1"/>
  <c r="AB2232" i="1" s="1"/>
  <c r="AB2233" i="1" a="1"/>
  <c r="AB2233" i="1" s="1"/>
  <c r="AB2234" i="1" a="1"/>
  <c r="AB2234" i="1" s="1"/>
  <c r="AB2235" i="1" a="1"/>
  <c r="AB2235" i="1" s="1"/>
  <c r="AB2236" i="1" a="1"/>
  <c r="AB2236" i="1" s="1"/>
  <c r="AB2237" i="1" a="1"/>
  <c r="AB2237" i="1" s="1"/>
  <c r="AB2238" i="1" a="1"/>
  <c r="AB2238" i="1" s="1"/>
  <c r="AB2239" i="1" a="1"/>
  <c r="AB2239" i="1" s="1"/>
  <c r="AB2240" i="1" a="1"/>
  <c r="AB2240" i="1" s="1"/>
  <c r="AB2241" i="1" a="1"/>
  <c r="AB2241" i="1" s="1"/>
  <c r="AB2242" i="1" a="1"/>
  <c r="AB2242" i="1" s="1"/>
  <c r="AB2243" i="1" a="1"/>
  <c r="AB2243" i="1" s="1"/>
  <c r="AB2244" i="1" a="1"/>
  <c r="AB2244" i="1" s="1"/>
  <c r="AB2245" i="1" a="1"/>
  <c r="AB2245" i="1" s="1"/>
  <c r="AB2246" i="1" a="1"/>
  <c r="AB2246" i="1" s="1"/>
  <c r="AB2247" i="1" a="1"/>
  <c r="AB2247" i="1" s="1"/>
  <c r="AB2248" i="1" a="1"/>
  <c r="AB2248" i="1" s="1"/>
  <c r="AB2249" i="1" a="1"/>
  <c r="AB2249" i="1" s="1"/>
  <c r="AB2250" i="1" a="1"/>
  <c r="AB2250" i="1" s="1"/>
  <c r="AB2251" i="1" a="1"/>
  <c r="AB2251" i="1" s="1"/>
  <c r="AB2252" i="1" a="1"/>
  <c r="AB2252" i="1" s="1"/>
  <c r="AB2253" i="1" a="1"/>
  <c r="AB2253" i="1" s="1"/>
  <c r="AB2254" i="1" a="1"/>
  <c r="AB2254" i="1" s="1"/>
  <c r="AB2255" i="1" a="1"/>
  <c r="AB2255" i="1" s="1"/>
  <c r="AB2256" i="1" a="1"/>
  <c r="AB2256" i="1" s="1"/>
  <c r="AB2257" i="1" a="1"/>
  <c r="AB2257" i="1" s="1"/>
  <c r="AB2258" i="1" a="1"/>
  <c r="AB2258" i="1" s="1"/>
  <c r="AB2259" i="1" a="1"/>
  <c r="AB2259" i="1" s="1"/>
  <c r="AB2260" i="1" a="1"/>
  <c r="AB2260" i="1" s="1"/>
  <c r="AB2261" i="1" a="1"/>
  <c r="AB2261" i="1" s="1"/>
  <c r="AB2262" i="1" a="1"/>
  <c r="AB2262" i="1" s="1"/>
  <c r="AB2263" i="1" a="1"/>
  <c r="AB2263" i="1" s="1"/>
  <c r="AB2264" i="1" a="1"/>
  <c r="AB2264" i="1" s="1"/>
  <c r="AB2265" i="1" a="1"/>
  <c r="AB2265" i="1" s="1"/>
  <c r="AB2266" i="1" a="1"/>
  <c r="AB2266" i="1" s="1"/>
  <c r="AB2267" i="1" a="1"/>
  <c r="AB2267" i="1" s="1"/>
  <c r="AB2268" i="1" a="1"/>
  <c r="AB2268" i="1" s="1"/>
  <c r="AB2269" i="1" a="1"/>
  <c r="AB2269" i="1" s="1"/>
  <c r="AB2270" i="1" a="1"/>
  <c r="AB2270" i="1" s="1"/>
  <c r="AB2271" i="1" a="1"/>
  <c r="AB2271" i="1" s="1"/>
  <c r="AB2272" i="1" a="1"/>
  <c r="AB2272" i="1" s="1"/>
  <c r="AB2273" i="1" a="1"/>
  <c r="AB2273" i="1" s="1"/>
  <c r="AB2274" i="1" a="1"/>
  <c r="AB2274" i="1" s="1"/>
  <c r="AB2275" i="1" a="1"/>
  <c r="AB2275" i="1" s="1"/>
  <c r="AB2276" i="1" a="1"/>
  <c r="AB2276" i="1" s="1"/>
  <c r="AB2277" i="1" a="1"/>
  <c r="AB2277" i="1" s="1"/>
  <c r="AB2278" i="1" a="1"/>
  <c r="AB2278" i="1" s="1"/>
  <c r="AB2279" i="1" a="1"/>
  <c r="AB2279" i="1" s="1"/>
  <c r="AB2280" i="1" a="1"/>
  <c r="AB2280" i="1" s="1"/>
  <c r="AB2281" i="1" a="1"/>
  <c r="AB2281" i="1" s="1"/>
  <c r="AB2282" i="1" a="1"/>
  <c r="AB2282" i="1" s="1"/>
  <c r="AB2283" i="1" a="1"/>
  <c r="AB2283" i="1" s="1"/>
  <c r="AB2284" i="1" a="1"/>
  <c r="AB2284" i="1" s="1"/>
  <c r="AB2285" i="1" a="1"/>
  <c r="AB2285" i="1" s="1"/>
  <c r="AB2286" i="1" a="1"/>
  <c r="AB2286" i="1" s="1"/>
  <c r="AB2287" i="1" a="1"/>
  <c r="AB2287" i="1" s="1"/>
  <c r="AB2288" i="1" a="1"/>
  <c r="AB2288" i="1" s="1"/>
  <c r="AB2289" i="1" a="1"/>
  <c r="AB2289" i="1" s="1"/>
  <c r="AB2290" i="1" a="1"/>
  <c r="AB2290" i="1" s="1"/>
  <c r="AB2291" i="1" a="1"/>
  <c r="AB2291" i="1" s="1"/>
  <c r="AB2292" i="1" a="1"/>
  <c r="AB2292" i="1" s="1"/>
  <c r="AB2293" i="1" a="1"/>
  <c r="AB2293" i="1" s="1"/>
  <c r="AB2294" i="1" a="1"/>
  <c r="AB2294" i="1" s="1"/>
  <c r="AB2295" i="1" a="1"/>
  <c r="AB2295" i="1" s="1"/>
  <c r="AB2296" i="1" a="1"/>
  <c r="AB2296" i="1" s="1"/>
  <c r="AB2297" i="1" a="1"/>
  <c r="AB2297" i="1" s="1"/>
  <c r="AB2298" i="1" a="1"/>
  <c r="AB2298" i="1" s="1"/>
  <c r="AB2299" i="1" a="1"/>
  <c r="AB2299" i="1" s="1"/>
  <c r="AB2300" i="1" a="1"/>
  <c r="AB2300" i="1" s="1"/>
  <c r="AB2301" i="1" a="1"/>
  <c r="AB2301" i="1" s="1"/>
  <c r="AB2302" i="1" a="1"/>
  <c r="AB2302" i="1" s="1"/>
  <c r="AB2303" i="1" a="1"/>
  <c r="AB2303" i="1" s="1"/>
  <c r="AB2304" i="1" a="1"/>
  <c r="AB2304" i="1" s="1"/>
  <c r="AB2305" i="1" a="1"/>
  <c r="AB2305" i="1" s="1"/>
  <c r="AB2306" i="1" a="1"/>
  <c r="AB2306" i="1" s="1"/>
  <c r="AB2307" i="1" a="1"/>
  <c r="AB2307" i="1" s="1"/>
  <c r="AB2308" i="1" a="1"/>
  <c r="AB2308" i="1" s="1"/>
  <c r="AB2309" i="1" a="1"/>
  <c r="AB2309" i="1" s="1"/>
  <c r="AB2310" i="1" a="1"/>
  <c r="AB2310" i="1" s="1"/>
  <c r="AB2311" i="1" a="1"/>
  <c r="AB2311" i="1" s="1"/>
  <c r="AB2312" i="1" a="1"/>
  <c r="AB2312" i="1" s="1"/>
  <c r="AB2313" i="1" a="1"/>
  <c r="AB2313" i="1" s="1"/>
  <c r="AB2314" i="1" a="1"/>
  <c r="AB2314" i="1" s="1"/>
  <c r="AB2315" i="1" a="1"/>
  <c r="AB2315" i="1" s="1"/>
  <c r="AB2316" i="1" a="1"/>
  <c r="AB2316" i="1" s="1"/>
  <c r="AB2317" i="1" a="1"/>
  <c r="AB2317" i="1" s="1"/>
  <c r="AB2318" i="1" a="1"/>
  <c r="AB2318" i="1" s="1"/>
  <c r="AB2319" i="1" a="1"/>
  <c r="AB2319" i="1" s="1"/>
  <c r="AB2320" i="1" a="1"/>
  <c r="AB2320" i="1" s="1"/>
  <c r="AB2321" i="1" a="1"/>
  <c r="AB2321" i="1" s="1"/>
  <c r="AB2322" i="1" a="1"/>
  <c r="AB2322" i="1" s="1"/>
  <c r="AB2323" i="1" a="1"/>
  <c r="AB2323" i="1" s="1"/>
  <c r="AB2324" i="1" a="1"/>
  <c r="AB2324" i="1" s="1"/>
  <c r="AB2325" i="1" a="1"/>
  <c r="AB2325" i="1" s="1"/>
  <c r="AB2326" i="1" a="1"/>
  <c r="AB2326" i="1" s="1"/>
  <c r="AB2327" i="1" a="1"/>
  <c r="AB2327" i="1" s="1"/>
  <c r="AB2328" i="1" a="1"/>
  <c r="AB2328" i="1" s="1"/>
  <c r="AB2329" i="1" a="1"/>
  <c r="AB2329" i="1" s="1"/>
  <c r="AB2330" i="1" a="1"/>
  <c r="AB2330" i="1" s="1"/>
  <c r="AB2331" i="1" a="1"/>
  <c r="AB2331" i="1" s="1"/>
  <c r="AB2332" i="1" a="1"/>
  <c r="AB2332" i="1" s="1"/>
  <c r="AB2333" i="1" a="1"/>
  <c r="AB2333" i="1" s="1"/>
  <c r="AB2334" i="1" a="1"/>
  <c r="AB2334" i="1" s="1"/>
  <c r="AB2335" i="1" a="1"/>
  <c r="AB2335" i="1" s="1"/>
  <c r="AB2336" i="1" a="1"/>
  <c r="AB2336" i="1" s="1"/>
  <c r="AB2337" i="1" a="1"/>
  <c r="AB2337" i="1" s="1"/>
  <c r="AB2338" i="1" a="1"/>
  <c r="AB2338" i="1" s="1"/>
  <c r="AB2339" i="1" a="1"/>
  <c r="AB2339" i="1" s="1"/>
  <c r="AB2340" i="1" a="1"/>
  <c r="AB2340" i="1" s="1"/>
  <c r="AB2341" i="1" a="1"/>
  <c r="AB2341" i="1" s="1"/>
  <c r="AB2342" i="1" a="1"/>
  <c r="AB2342" i="1" s="1"/>
  <c r="AB2343" i="1" a="1"/>
  <c r="AB2343" i="1" s="1"/>
  <c r="AB2344" i="1" a="1"/>
  <c r="AB2344" i="1" s="1"/>
  <c r="AB2345" i="1" a="1"/>
  <c r="AB2345" i="1" s="1"/>
  <c r="AB2346" i="1" a="1"/>
  <c r="AB2346" i="1" s="1"/>
  <c r="AB2347" i="1" a="1"/>
  <c r="AB2347" i="1" s="1"/>
  <c r="AB2348" i="1" a="1"/>
  <c r="AB2348" i="1" s="1"/>
  <c r="AB2349" i="1" a="1"/>
  <c r="AB2349" i="1" s="1"/>
  <c r="AB2350" i="1" a="1"/>
  <c r="AB2350" i="1" s="1"/>
  <c r="AB2351" i="1" a="1"/>
  <c r="AB2351" i="1" s="1"/>
  <c r="AB2352" i="1" a="1"/>
  <c r="AB2352" i="1" s="1"/>
  <c r="AB2353" i="1" a="1"/>
  <c r="AB2353" i="1" s="1"/>
  <c r="AB2354" i="1" a="1"/>
  <c r="AB2354" i="1" s="1"/>
  <c r="AB2355" i="1" a="1"/>
  <c r="AB2355" i="1" s="1"/>
  <c r="AB2356" i="1" a="1"/>
  <c r="AB2356" i="1" s="1"/>
  <c r="AB2357" i="1" a="1"/>
  <c r="AB2357" i="1" s="1"/>
  <c r="AB2358" i="1" a="1"/>
  <c r="AB2358" i="1" s="1"/>
  <c r="AB2359" i="1" a="1"/>
  <c r="AB2359" i="1" s="1"/>
  <c r="AB2360" i="1" a="1"/>
  <c r="AB2360" i="1" s="1"/>
  <c r="AB2361" i="1" a="1"/>
  <c r="AB2361" i="1" s="1"/>
  <c r="AB2362" i="1" a="1"/>
  <c r="AB2362" i="1" s="1"/>
  <c r="AB2363" i="1" a="1"/>
  <c r="AB2363" i="1" s="1"/>
  <c r="AB2364" i="1" a="1"/>
  <c r="AB2364" i="1" s="1"/>
  <c r="AB2365" i="1" a="1"/>
  <c r="AB2365" i="1" s="1"/>
  <c r="AB2366" i="1" a="1"/>
  <c r="AB2366" i="1" s="1"/>
  <c r="AB2367" i="1" a="1"/>
  <c r="AB2367" i="1" s="1"/>
  <c r="AB2368" i="1" a="1"/>
  <c r="AB2368" i="1" s="1"/>
  <c r="AB2369" i="1" a="1"/>
  <c r="AB2369" i="1" s="1"/>
  <c r="AB2370" i="1" a="1"/>
  <c r="AB2370" i="1" s="1"/>
  <c r="AB2371" i="1" a="1"/>
  <c r="AB2371" i="1" s="1"/>
  <c r="AB2372" i="1" a="1"/>
  <c r="AB2372" i="1" s="1"/>
  <c r="AB2373" i="1" a="1"/>
  <c r="AB2373" i="1" s="1"/>
  <c r="AB2374" i="1" a="1"/>
  <c r="AB2374" i="1" s="1"/>
  <c r="AB2375" i="1" a="1"/>
  <c r="AB2375" i="1" s="1"/>
  <c r="AB2376" i="1" a="1"/>
  <c r="AB2376" i="1" s="1"/>
  <c r="AB2377" i="1" a="1"/>
  <c r="AB2377" i="1" s="1"/>
  <c r="AB2378" i="1" a="1"/>
  <c r="AB2378" i="1" s="1"/>
  <c r="AB2379" i="1" a="1"/>
  <c r="AB2379" i="1" s="1"/>
  <c r="AB2380" i="1" a="1"/>
  <c r="AB2380" i="1" s="1"/>
  <c r="AB2381" i="1" a="1"/>
  <c r="AB2381" i="1" s="1"/>
  <c r="AB2382" i="1" a="1"/>
  <c r="AB2382" i="1" s="1"/>
  <c r="AB2383" i="1" a="1"/>
  <c r="AB2383" i="1" s="1"/>
  <c r="AB2384" i="1" a="1"/>
  <c r="AB2384" i="1" s="1"/>
  <c r="AB2385" i="1" a="1"/>
  <c r="AB2385" i="1" s="1"/>
  <c r="AB2386" i="1" a="1"/>
  <c r="AB2386" i="1" s="1"/>
  <c r="AB2387" i="1" a="1"/>
  <c r="AB2387" i="1" s="1"/>
  <c r="AB2388" i="1" a="1"/>
  <c r="AB2388" i="1" s="1"/>
  <c r="AB2389" i="1" a="1"/>
  <c r="AB2389" i="1" s="1"/>
  <c r="AB2390" i="1" a="1"/>
  <c r="AB2390" i="1" s="1"/>
  <c r="AB2391" i="1" a="1"/>
  <c r="AB2391" i="1" s="1"/>
  <c r="AB2392" i="1" a="1"/>
  <c r="AB2392" i="1" s="1"/>
  <c r="AB2393" i="1" a="1"/>
  <c r="AB2393" i="1" s="1"/>
  <c r="AB2394" i="1" a="1"/>
  <c r="AB2394" i="1" s="1"/>
  <c r="AB2395" i="1" a="1"/>
  <c r="AB2395" i="1" s="1"/>
  <c r="AB2396" i="1" a="1"/>
  <c r="AB2396" i="1" s="1"/>
  <c r="AB2397" i="1" a="1"/>
  <c r="AB2397" i="1" s="1"/>
  <c r="AB2398" i="1" a="1"/>
  <c r="AB2398" i="1" s="1"/>
  <c r="AB2399" i="1" a="1"/>
  <c r="AB2399" i="1" s="1"/>
  <c r="AB2400" i="1" a="1"/>
  <c r="AB2400" i="1" s="1"/>
  <c r="AB2401" i="1" a="1"/>
  <c r="AB2401" i="1" s="1"/>
  <c r="AB2402" i="1" a="1"/>
  <c r="AB2402" i="1" s="1"/>
  <c r="AB2403" i="1" a="1"/>
  <c r="AB2403" i="1" s="1"/>
  <c r="AB2404" i="1" a="1"/>
  <c r="AB2404" i="1" s="1"/>
  <c r="AB2405" i="1" a="1"/>
  <c r="AB2405" i="1" s="1"/>
  <c r="AB2406" i="1" a="1"/>
  <c r="AB2406" i="1" s="1"/>
  <c r="AB2407" i="1" a="1"/>
  <c r="AB2407" i="1" s="1"/>
  <c r="AB2408" i="1" a="1"/>
  <c r="AB2408" i="1" s="1"/>
  <c r="AB2409" i="1" a="1"/>
  <c r="AB2409" i="1" s="1"/>
  <c r="AB2410" i="1" a="1"/>
  <c r="AB2410" i="1" s="1"/>
  <c r="AB2411" i="1" a="1"/>
  <c r="AB2411" i="1" s="1"/>
  <c r="AB2412" i="1" a="1"/>
  <c r="AB2412" i="1" s="1"/>
  <c r="AB2413" i="1" a="1"/>
  <c r="AB2413" i="1" s="1"/>
  <c r="AB2414" i="1" a="1"/>
  <c r="AB2414" i="1" s="1"/>
  <c r="AB2415" i="1" a="1"/>
  <c r="AB2415" i="1" s="1"/>
  <c r="AB2416" i="1" a="1"/>
  <c r="AB2416" i="1" s="1"/>
  <c r="AB2417" i="1" a="1"/>
  <c r="AB2417" i="1" s="1"/>
  <c r="AB2418" i="1" a="1"/>
  <c r="AB2418" i="1" s="1"/>
  <c r="AB2419" i="1" a="1"/>
  <c r="AB2419" i="1" s="1"/>
  <c r="AB2420" i="1" a="1"/>
  <c r="AB2420" i="1" s="1"/>
  <c r="AB2421" i="1" a="1"/>
  <c r="AB2421" i="1" s="1"/>
  <c r="AB2422" i="1" a="1"/>
  <c r="AB2422" i="1" s="1"/>
  <c r="AB2423" i="1" a="1"/>
  <c r="AB2423" i="1" s="1"/>
  <c r="AB2424" i="1" a="1"/>
  <c r="AB2424" i="1" s="1"/>
  <c r="AB2425" i="1" a="1"/>
  <c r="AB2425" i="1" s="1"/>
  <c r="AB2426" i="1" a="1"/>
  <c r="AB2426" i="1" s="1"/>
  <c r="AB2427" i="1" a="1"/>
  <c r="AB2427" i="1" s="1"/>
  <c r="AB2428" i="1" a="1"/>
  <c r="AB2428" i="1" s="1"/>
  <c r="AB2429" i="1" a="1"/>
  <c r="AB2429" i="1" s="1"/>
  <c r="AB2430" i="1" a="1"/>
  <c r="AB2430" i="1" s="1"/>
  <c r="AB2431" i="1" a="1"/>
  <c r="AB2431" i="1" s="1"/>
  <c r="AB2432" i="1" a="1"/>
  <c r="AB2432" i="1" s="1"/>
  <c r="AB2433" i="1" a="1"/>
  <c r="AB2433" i="1" s="1"/>
  <c r="AB2434" i="1" a="1"/>
  <c r="AB2434" i="1" s="1"/>
  <c r="AB2435" i="1" a="1"/>
  <c r="AB2435" i="1" s="1"/>
  <c r="AB2436" i="1" a="1"/>
  <c r="AB2436" i="1" s="1"/>
  <c r="AB2437" i="1" a="1"/>
  <c r="AB2437" i="1" s="1"/>
  <c r="AB2438" i="1" a="1"/>
  <c r="AB2438" i="1" s="1"/>
  <c r="AB2439" i="1" a="1"/>
  <c r="AB2439" i="1" s="1"/>
  <c r="AB2440" i="1" a="1"/>
  <c r="AB2440" i="1" s="1"/>
  <c r="AB2441" i="1" a="1"/>
  <c r="AB2441" i="1" s="1"/>
  <c r="AB2442" i="1" a="1"/>
  <c r="AB2442" i="1" s="1"/>
  <c r="AB2443" i="1" a="1"/>
  <c r="AB2443" i="1" s="1"/>
  <c r="AB2444" i="1" a="1"/>
  <c r="AB2444" i="1" s="1"/>
  <c r="AB2445" i="1" a="1"/>
  <c r="AB2445" i="1" s="1"/>
  <c r="AB2446" i="1" a="1"/>
  <c r="AB2446" i="1" s="1"/>
  <c r="AB2447" i="1" a="1"/>
  <c r="AB2447" i="1" s="1"/>
  <c r="AB2448" i="1" a="1"/>
  <c r="AB2448" i="1" s="1"/>
  <c r="AB2449" i="1" a="1"/>
  <c r="AB2449" i="1" s="1"/>
  <c r="AB2450" i="1" a="1"/>
  <c r="AB2450" i="1" s="1"/>
  <c r="AB2451" i="1" a="1"/>
  <c r="AB2451" i="1" s="1"/>
  <c r="AB2452" i="1" a="1"/>
  <c r="AB2452" i="1" s="1"/>
  <c r="AB2453" i="1" a="1"/>
  <c r="AB2453" i="1" s="1"/>
  <c r="AB2454" i="1" a="1"/>
  <c r="AB2454" i="1" s="1"/>
  <c r="AB2455" i="1" a="1"/>
  <c r="AB2455" i="1" s="1"/>
  <c r="AB2456" i="1" a="1"/>
  <c r="AB2456" i="1" s="1"/>
  <c r="AB2457" i="1" a="1"/>
  <c r="AB2457" i="1" s="1"/>
  <c r="AB2458" i="1" a="1"/>
  <c r="AB2458" i="1" s="1"/>
  <c r="AB2459" i="1" a="1"/>
  <c r="AB2459" i="1" s="1"/>
  <c r="AB2460" i="1" a="1"/>
  <c r="AB2460" i="1" s="1"/>
  <c r="AB2461" i="1" a="1"/>
  <c r="AB2461" i="1" s="1"/>
  <c r="AB2462" i="1" a="1"/>
  <c r="AB2462" i="1" s="1"/>
  <c r="AB2463" i="1" a="1"/>
  <c r="AB2463" i="1" s="1"/>
  <c r="AB2464" i="1" a="1"/>
  <c r="AB2464" i="1" s="1"/>
  <c r="AB2465" i="1" a="1"/>
  <c r="AB2465" i="1" s="1"/>
  <c r="AB2466" i="1" a="1"/>
  <c r="AB2466" i="1" s="1"/>
  <c r="AB2467" i="1" a="1"/>
  <c r="AB2467" i="1" s="1"/>
  <c r="AB2468" i="1" a="1"/>
  <c r="AB2468" i="1" s="1"/>
  <c r="AB2469" i="1" a="1"/>
  <c r="AB2469" i="1" s="1"/>
  <c r="AB2470" i="1" a="1"/>
  <c r="AB2470" i="1" s="1"/>
  <c r="AB2471" i="1" a="1"/>
  <c r="AB2471" i="1" s="1"/>
  <c r="AB2472" i="1" a="1"/>
  <c r="AB2472" i="1" s="1"/>
  <c r="AB2473" i="1" a="1"/>
  <c r="AB2473" i="1" s="1"/>
  <c r="AB2474" i="1" a="1"/>
  <c r="AB2474" i="1" s="1"/>
  <c r="AB2475" i="1" a="1"/>
  <c r="AB2475" i="1" s="1"/>
  <c r="AB2476" i="1" a="1"/>
  <c r="AB2476" i="1" s="1"/>
  <c r="AB2477" i="1" a="1"/>
  <c r="AB2477" i="1" s="1"/>
  <c r="AB2478" i="1" a="1"/>
  <c r="AB2478" i="1" s="1"/>
  <c r="AB2479" i="1" a="1"/>
  <c r="AB2479" i="1" s="1"/>
  <c r="AB2480" i="1" a="1"/>
  <c r="AB2480" i="1" s="1"/>
  <c r="AB2481" i="1" a="1"/>
  <c r="AB2481" i="1" s="1"/>
  <c r="AB2482" i="1" a="1"/>
  <c r="AB2482" i="1" s="1"/>
  <c r="AB2483" i="1" a="1"/>
  <c r="AB2483" i="1" s="1"/>
  <c r="AB2484" i="1" a="1"/>
  <c r="AB2484" i="1" s="1"/>
  <c r="AB2485" i="1" a="1"/>
  <c r="AB2485" i="1" s="1"/>
  <c r="AB2486" i="1" a="1"/>
  <c r="AB2486" i="1" s="1"/>
  <c r="AB2487" i="1" a="1"/>
  <c r="AB2487" i="1" s="1"/>
  <c r="AB2488" i="1" a="1"/>
  <c r="AB2488" i="1" s="1"/>
  <c r="AB2489" i="1" a="1"/>
  <c r="AB2489" i="1" s="1"/>
  <c r="AB2490" i="1" a="1"/>
  <c r="AB2490" i="1" s="1"/>
  <c r="AB2491" i="1" a="1"/>
  <c r="AB2491" i="1" s="1"/>
  <c r="AB2492" i="1" a="1"/>
  <c r="AB2492" i="1" s="1"/>
  <c r="AB2493" i="1" a="1"/>
  <c r="AB2493" i="1" s="1"/>
  <c r="AB2494" i="1" a="1"/>
  <c r="AB2494" i="1" s="1"/>
  <c r="AB2495" i="1" a="1"/>
  <c r="AB2495" i="1" s="1"/>
  <c r="AB2496" i="1" a="1"/>
  <c r="AB2496" i="1" s="1"/>
  <c r="AB2497" i="1" a="1"/>
  <c r="AB2497" i="1" s="1"/>
  <c r="AB2498" i="1" a="1"/>
  <c r="AB2498" i="1" s="1"/>
  <c r="AB2499" i="1" a="1"/>
  <c r="AB2499" i="1" s="1"/>
  <c r="AB2500" i="1" a="1"/>
  <c r="AB2500" i="1" s="1"/>
  <c r="AB2501" i="1" a="1"/>
  <c r="AB2501" i="1" s="1"/>
  <c r="AB2502" i="1" a="1"/>
  <c r="AB2502" i="1" s="1"/>
  <c r="AB2503" i="1" a="1"/>
  <c r="AB2503" i="1" s="1"/>
  <c r="AB2504" i="1" a="1"/>
  <c r="AB2504" i="1" s="1"/>
  <c r="AB2505" i="1" a="1"/>
  <c r="AB2505" i="1" s="1"/>
  <c r="AB2506" i="1" a="1"/>
  <c r="AB2506" i="1" s="1"/>
  <c r="AB2507" i="1" a="1"/>
  <c r="AB2507" i="1" s="1"/>
  <c r="AB2508" i="1" a="1"/>
  <c r="AB2508" i="1" s="1"/>
  <c r="AB2509" i="1" a="1"/>
  <c r="AB2509" i="1" s="1"/>
  <c r="AB2510" i="1" a="1"/>
  <c r="AB2510" i="1" s="1"/>
  <c r="AB2511" i="1" a="1"/>
  <c r="AB2511" i="1" s="1"/>
  <c r="AB2512" i="1" a="1"/>
  <c r="AB2512" i="1" s="1"/>
  <c r="AB2513" i="1" a="1"/>
  <c r="AB2513" i="1" s="1"/>
  <c r="AB2514" i="1" a="1"/>
  <c r="AB2514" i="1" s="1"/>
  <c r="AB2515" i="1" a="1"/>
  <c r="AB2515" i="1" s="1"/>
  <c r="AB2516" i="1" a="1"/>
  <c r="AB2516" i="1" s="1"/>
  <c r="AB2517" i="1" a="1"/>
  <c r="AB2517" i="1" s="1"/>
  <c r="AB2518" i="1" a="1"/>
  <c r="AB2518" i="1" s="1"/>
  <c r="AB2519" i="1" a="1"/>
  <c r="AB2519" i="1" s="1"/>
  <c r="AB2520" i="1" a="1"/>
  <c r="AB2520" i="1" s="1"/>
  <c r="AB2521" i="1" a="1"/>
  <c r="AB2521" i="1" s="1"/>
  <c r="AB2522" i="1" a="1"/>
  <c r="AB2522" i="1" s="1"/>
  <c r="AB2523" i="1" a="1"/>
  <c r="AB2523" i="1" s="1"/>
  <c r="AB2524" i="1" a="1"/>
  <c r="AB2524" i="1" s="1"/>
  <c r="AB2525" i="1" a="1"/>
  <c r="AB2525" i="1" s="1"/>
  <c r="AB2526" i="1" a="1"/>
  <c r="AB2526" i="1" s="1"/>
  <c r="AB2527" i="1" a="1"/>
  <c r="AB2527" i="1" s="1"/>
  <c r="AB2528" i="1" a="1"/>
  <c r="AB2528" i="1" s="1"/>
  <c r="AB2529" i="1" a="1"/>
  <c r="AB2529" i="1" s="1"/>
  <c r="AB2530" i="1" a="1"/>
  <c r="AB2530" i="1" s="1"/>
  <c r="AB2531" i="1" a="1"/>
  <c r="AB2531" i="1" s="1"/>
  <c r="AB2532" i="1" a="1"/>
  <c r="AB2532" i="1" s="1"/>
  <c r="AB2533" i="1" a="1"/>
  <c r="AB2533" i="1" s="1"/>
  <c r="AB2534" i="1" a="1"/>
  <c r="AB2534" i="1" s="1"/>
  <c r="AB2535" i="1" a="1"/>
  <c r="AB2535" i="1" s="1"/>
  <c r="AB2536" i="1" a="1"/>
  <c r="AB2536" i="1" s="1"/>
  <c r="AB2537" i="1" a="1"/>
  <c r="AB2537" i="1" s="1"/>
  <c r="AB2538" i="1" a="1"/>
  <c r="AB2538" i="1" s="1"/>
  <c r="AB2539" i="1" a="1"/>
  <c r="AB2539" i="1" s="1"/>
  <c r="AB2540" i="1" a="1"/>
  <c r="AB2540" i="1" s="1"/>
  <c r="AB2541" i="1" a="1"/>
  <c r="AB2541" i="1" s="1"/>
  <c r="AB2542" i="1" a="1"/>
  <c r="AB2542" i="1" s="1"/>
  <c r="AB2543" i="1" a="1"/>
  <c r="AB2543" i="1" s="1"/>
  <c r="AB2544" i="1" a="1"/>
  <c r="AB2544" i="1" s="1"/>
  <c r="AB2545" i="1" a="1"/>
  <c r="AB2545" i="1" s="1"/>
  <c r="AB2546" i="1" a="1"/>
  <c r="AB2546" i="1" s="1"/>
  <c r="AB2547" i="1" a="1"/>
  <c r="AB2547" i="1" s="1"/>
  <c r="AB2548" i="1" a="1"/>
  <c r="AB2548" i="1" s="1"/>
  <c r="AB2549" i="1" a="1"/>
  <c r="AB2549" i="1" s="1"/>
  <c r="AB2550" i="1" a="1"/>
  <c r="AB2550" i="1" s="1"/>
  <c r="AB2551" i="1" a="1"/>
  <c r="AB2551" i="1" s="1"/>
  <c r="AB2552" i="1" a="1"/>
  <c r="AB2552" i="1" s="1"/>
  <c r="AB2553" i="1" a="1"/>
  <c r="AB2553" i="1" s="1"/>
  <c r="AB2554" i="1" a="1"/>
  <c r="AB2554" i="1" s="1"/>
  <c r="AB2555" i="1" a="1"/>
  <c r="AB2555" i="1" s="1"/>
  <c r="AB2556" i="1" a="1"/>
  <c r="AB2556" i="1" s="1"/>
  <c r="AB2557" i="1" a="1"/>
  <c r="AB2557" i="1" s="1"/>
  <c r="AB2558" i="1" a="1"/>
  <c r="AB2558" i="1" s="1"/>
  <c r="AB2559" i="1" a="1"/>
  <c r="AB2559" i="1" s="1"/>
  <c r="AB2560" i="1" a="1"/>
  <c r="AB2560" i="1" s="1"/>
  <c r="AB2561" i="1" a="1"/>
  <c r="AB2561" i="1" s="1"/>
  <c r="AB2562" i="1" a="1"/>
  <c r="AB2562" i="1" s="1"/>
  <c r="AB2563" i="1" a="1"/>
  <c r="AB2563" i="1" s="1"/>
  <c r="AB2564" i="1" a="1"/>
  <c r="AB2564" i="1" s="1"/>
  <c r="AB2565" i="1" a="1"/>
  <c r="AB2565" i="1" s="1"/>
  <c r="AB2566" i="1" a="1"/>
  <c r="AB2566" i="1" s="1"/>
  <c r="AB2567" i="1" a="1"/>
  <c r="AB2567" i="1" s="1"/>
  <c r="AB2568" i="1" a="1"/>
  <c r="AB2568" i="1" s="1"/>
  <c r="AB2569" i="1" a="1"/>
  <c r="AB2569" i="1" s="1"/>
  <c r="AB2570" i="1" a="1"/>
  <c r="AB2570" i="1" s="1"/>
  <c r="AB2571" i="1" a="1"/>
  <c r="AB2571" i="1" s="1"/>
  <c r="AB2572" i="1" a="1"/>
  <c r="AB2572" i="1" s="1"/>
  <c r="AB2573" i="1" a="1"/>
  <c r="AB2573" i="1" s="1"/>
  <c r="AB2574" i="1" a="1"/>
  <c r="AB2574" i="1" s="1"/>
  <c r="AB2575" i="1" a="1"/>
  <c r="AB2575" i="1" s="1"/>
  <c r="AB2576" i="1" a="1"/>
  <c r="AB2576" i="1" s="1"/>
  <c r="AB2577" i="1" a="1"/>
  <c r="AB2577" i="1" s="1"/>
  <c r="AB2578" i="1" a="1"/>
  <c r="AB2578" i="1" s="1"/>
  <c r="AB2579" i="1" a="1"/>
  <c r="AB2579" i="1" s="1"/>
  <c r="AB2580" i="1" a="1"/>
  <c r="AB2580" i="1" s="1"/>
  <c r="AB2581" i="1" a="1"/>
  <c r="AB2581" i="1" s="1"/>
  <c r="AB2582" i="1" a="1"/>
  <c r="AB2582" i="1" s="1"/>
  <c r="AB2583" i="1" a="1"/>
  <c r="AB2583" i="1" s="1"/>
  <c r="AB2584" i="1" a="1"/>
  <c r="AB2584" i="1" s="1"/>
  <c r="AB2585" i="1" a="1"/>
  <c r="AB2585" i="1" s="1"/>
  <c r="AB2586" i="1" a="1"/>
  <c r="AB2586" i="1" s="1"/>
  <c r="AB2587" i="1" a="1"/>
  <c r="AB2587" i="1" s="1"/>
  <c r="AB2588" i="1" a="1"/>
  <c r="AB2588" i="1" s="1"/>
  <c r="AB2589" i="1" a="1"/>
  <c r="AB2589" i="1" s="1"/>
  <c r="AB2590" i="1" a="1"/>
  <c r="AB2590" i="1" s="1"/>
  <c r="AB2591" i="1" a="1"/>
  <c r="AB2591" i="1" s="1"/>
  <c r="AB2592" i="1" a="1"/>
  <c r="AB2592" i="1" s="1"/>
  <c r="AB2593" i="1" a="1"/>
  <c r="AB2593" i="1" s="1"/>
  <c r="AB2594" i="1" a="1"/>
  <c r="AB2594" i="1" s="1"/>
  <c r="AB2595" i="1" a="1"/>
  <c r="AB2595" i="1" s="1"/>
  <c r="AB2596" i="1" a="1"/>
  <c r="AB2596" i="1" s="1"/>
  <c r="AB2597" i="1" a="1"/>
  <c r="AB2597" i="1" s="1"/>
  <c r="AB2598" i="1" a="1"/>
  <c r="AB2598" i="1" s="1"/>
  <c r="AB2599" i="1" a="1"/>
  <c r="AB2599" i="1" s="1"/>
  <c r="AB2600" i="1" a="1"/>
  <c r="AB2600" i="1" s="1"/>
  <c r="AB2601" i="1" a="1"/>
  <c r="AB2601" i="1" s="1"/>
  <c r="AB2602" i="1" a="1"/>
  <c r="AB2602" i="1" s="1"/>
  <c r="AB2603" i="1" a="1"/>
  <c r="AB2603" i="1" s="1"/>
  <c r="AB2604" i="1" a="1"/>
  <c r="AB2604" i="1" s="1"/>
  <c r="AB2605" i="1" a="1"/>
  <c r="AB2605" i="1" s="1"/>
  <c r="AB2606" i="1" a="1"/>
  <c r="AB2606" i="1" s="1"/>
  <c r="AB2607" i="1" a="1"/>
  <c r="AB2607" i="1" s="1"/>
  <c r="AB2608" i="1" a="1"/>
  <c r="AB2608" i="1" s="1"/>
  <c r="AB2609" i="1" a="1"/>
  <c r="AB2609" i="1" s="1"/>
  <c r="AB2610" i="1" a="1"/>
  <c r="AB2610" i="1" s="1"/>
  <c r="AB2611" i="1" a="1"/>
  <c r="AB2611" i="1" s="1"/>
  <c r="AB2612" i="1" a="1"/>
  <c r="AB2612" i="1" s="1"/>
  <c r="AB2613" i="1" a="1"/>
  <c r="AB2613" i="1" s="1"/>
  <c r="AB2614" i="1" a="1"/>
  <c r="AB2614" i="1" s="1"/>
  <c r="AB2615" i="1" a="1"/>
  <c r="AB2615" i="1" s="1"/>
  <c r="AB2616" i="1" a="1"/>
  <c r="AB2616" i="1" s="1"/>
  <c r="AB2617" i="1" a="1"/>
  <c r="AB2617" i="1" s="1"/>
  <c r="AB2618" i="1" a="1"/>
  <c r="AB2618" i="1" s="1"/>
  <c r="AB2619" i="1" a="1"/>
  <c r="AB2619" i="1" s="1"/>
  <c r="AB2620" i="1" a="1"/>
  <c r="AB2620" i="1" s="1"/>
  <c r="AB2621" i="1" a="1"/>
  <c r="AB2621" i="1" s="1"/>
  <c r="AB2622" i="1" a="1"/>
  <c r="AB2622" i="1" s="1"/>
  <c r="AB2623" i="1" a="1"/>
  <c r="AB2623" i="1" s="1"/>
  <c r="AB2624" i="1" a="1"/>
  <c r="AB2624" i="1" s="1"/>
  <c r="AB2625" i="1" a="1"/>
  <c r="AB2625" i="1" s="1"/>
  <c r="AB2626" i="1" a="1"/>
  <c r="AB2626" i="1" s="1"/>
  <c r="AB2627" i="1" a="1"/>
  <c r="AB2627" i="1" s="1"/>
  <c r="AB2628" i="1" a="1"/>
  <c r="AB2628" i="1" s="1"/>
  <c r="AB2629" i="1" a="1"/>
  <c r="AB2629" i="1" s="1"/>
  <c r="AB2630" i="1" a="1"/>
  <c r="AB2630" i="1" s="1"/>
  <c r="AB2631" i="1" a="1"/>
  <c r="AB2631" i="1" s="1"/>
  <c r="AB2632" i="1" a="1"/>
  <c r="AB2632" i="1" s="1"/>
  <c r="AB2633" i="1" a="1"/>
  <c r="AB2633" i="1" s="1"/>
  <c r="AB2634" i="1" a="1"/>
  <c r="AB2634" i="1" s="1"/>
  <c r="AB2635" i="1" a="1"/>
  <c r="AB2635" i="1" s="1"/>
  <c r="AB2636" i="1" a="1"/>
  <c r="AB2636" i="1" s="1"/>
  <c r="AB2637" i="1" a="1"/>
  <c r="AB2637" i="1" s="1"/>
  <c r="AB2638" i="1" a="1"/>
  <c r="AB2638" i="1" s="1"/>
  <c r="AB2639" i="1" a="1"/>
  <c r="AB2639" i="1" s="1"/>
  <c r="AB2640" i="1" a="1"/>
  <c r="AB2640" i="1" s="1"/>
  <c r="AB2641" i="1" a="1"/>
  <c r="AB2641" i="1" s="1"/>
  <c r="AB2642" i="1" a="1"/>
  <c r="AB2642" i="1" s="1"/>
  <c r="AB2643" i="1" a="1"/>
  <c r="AB2643" i="1" s="1"/>
  <c r="AB2644" i="1" a="1"/>
  <c r="AB2644" i="1" s="1"/>
  <c r="AB2645" i="1" a="1"/>
  <c r="AB2645" i="1" s="1"/>
  <c r="AB2646" i="1" a="1"/>
  <c r="AB2646" i="1" s="1"/>
  <c r="AB2647" i="1" a="1"/>
  <c r="AB2647" i="1" s="1"/>
  <c r="AB2648" i="1" a="1"/>
  <c r="AB2648" i="1" s="1"/>
  <c r="AB2649" i="1" a="1"/>
  <c r="AB2649" i="1" s="1"/>
  <c r="AB2650" i="1" a="1"/>
  <c r="AB2650" i="1" s="1"/>
  <c r="AB2651" i="1" a="1"/>
  <c r="AB2651" i="1" s="1"/>
  <c r="AB2652" i="1" a="1"/>
  <c r="AB2652" i="1" s="1"/>
  <c r="AB2653" i="1" a="1"/>
  <c r="AB2653" i="1" s="1"/>
  <c r="AB2654" i="1" a="1"/>
  <c r="AB2654" i="1" s="1"/>
  <c r="AB2655" i="1" a="1"/>
  <c r="AB2655" i="1" s="1"/>
  <c r="AB2656" i="1" a="1"/>
  <c r="AB2656" i="1" s="1"/>
  <c r="AB2657" i="1" a="1"/>
  <c r="AB2657" i="1" s="1"/>
  <c r="AB2658" i="1" a="1"/>
  <c r="AB2658" i="1" s="1"/>
  <c r="AB2659" i="1" a="1"/>
  <c r="AB2659" i="1" s="1"/>
  <c r="AB2660" i="1" a="1"/>
  <c r="AB2660" i="1" s="1"/>
  <c r="AB2661" i="1" a="1"/>
  <c r="AB2661" i="1" s="1"/>
  <c r="AB2662" i="1" a="1"/>
  <c r="AB2662" i="1" s="1"/>
  <c r="AB2663" i="1" a="1"/>
  <c r="AB2663" i="1" s="1"/>
  <c r="AB2664" i="1" a="1"/>
  <c r="AB2664" i="1" s="1"/>
  <c r="AB2665" i="1" a="1"/>
  <c r="AB2665" i="1" s="1"/>
  <c r="AB2666" i="1" a="1"/>
  <c r="AB2666" i="1" s="1"/>
  <c r="AB2667" i="1" a="1"/>
  <c r="AB2667" i="1" s="1"/>
  <c r="AB2668" i="1" a="1"/>
  <c r="AB2668" i="1" s="1"/>
  <c r="AB2669" i="1" a="1"/>
  <c r="AB2669" i="1" s="1"/>
  <c r="AB2670" i="1" a="1"/>
  <c r="AB2670" i="1" s="1"/>
  <c r="AB2671" i="1" a="1"/>
  <c r="AB2671" i="1" s="1"/>
  <c r="AB2672" i="1" a="1"/>
  <c r="AB2672" i="1" s="1"/>
  <c r="AB2673" i="1" a="1"/>
  <c r="AB2673" i="1" s="1"/>
  <c r="AB2674" i="1" a="1"/>
  <c r="AB2674" i="1" s="1"/>
  <c r="AB2675" i="1" a="1"/>
  <c r="AB2675" i="1" s="1"/>
  <c r="AB2676" i="1" a="1"/>
  <c r="AB2676" i="1" s="1"/>
  <c r="AB2677" i="1" a="1"/>
  <c r="AB2677" i="1" s="1"/>
  <c r="AB2678" i="1" a="1"/>
  <c r="AB2678" i="1" s="1"/>
  <c r="AB2679" i="1" a="1"/>
  <c r="AB2679" i="1" s="1"/>
  <c r="AB2680" i="1" a="1"/>
  <c r="AB2680" i="1" s="1"/>
  <c r="AB2681" i="1" a="1"/>
  <c r="AB2681" i="1" s="1"/>
  <c r="AB2682" i="1" a="1"/>
  <c r="AB2682" i="1" s="1"/>
  <c r="AB2683" i="1" a="1"/>
  <c r="AB2683" i="1" s="1"/>
  <c r="AB2684" i="1" a="1"/>
  <c r="AB2684" i="1" s="1"/>
  <c r="AB2685" i="1" a="1"/>
  <c r="AB2685" i="1" s="1"/>
  <c r="AB2686" i="1" a="1"/>
  <c r="AB2686" i="1" s="1"/>
  <c r="AB2687" i="1" a="1"/>
  <c r="AB2687" i="1" s="1"/>
  <c r="AB2688" i="1" a="1"/>
  <c r="AB2688" i="1" s="1"/>
  <c r="AB2689" i="1" a="1"/>
  <c r="AB2689" i="1" s="1"/>
  <c r="AB2690" i="1" a="1"/>
  <c r="AB2690" i="1" s="1"/>
  <c r="AB2691" i="1" a="1"/>
  <c r="AB2691" i="1" s="1"/>
  <c r="AB2692" i="1" a="1"/>
  <c r="AB2692" i="1" s="1"/>
  <c r="AB2693" i="1" a="1"/>
  <c r="AB2693" i="1" s="1"/>
  <c r="AB2694" i="1" a="1"/>
  <c r="AB2694" i="1" s="1"/>
  <c r="AB2695" i="1" a="1"/>
  <c r="AB2695" i="1" s="1"/>
  <c r="AB2696" i="1" a="1"/>
  <c r="AB2696" i="1" s="1"/>
  <c r="AB2697" i="1" a="1"/>
  <c r="AB2697" i="1" s="1"/>
  <c r="AB2698" i="1" a="1"/>
  <c r="AB2698" i="1" s="1"/>
  <c r="AB2699" i="1" a="1"/>
  <c r="AB2699" i="1" s="1"/>
  <c r="AB2700" i="1" a="1"/>
  <c r="AB2700" i="1" s="1"/>
  <c r="AB2701" i="1" a="1"/>
  <c r="AB2701" i="1" s="1"/>
  <c r="AB2702" i="1" a="1"/>
  <c r="AB2702" i="1" s="1"/>
  <c r="AB2703" i="1" a="1"/>
  <c r="AB2703" i="1" s="1"/>
  <c r="AB2704" i="1" a="1"/>
  <c r="AB2704" i="1" s="1"/>
  <c r="AB2705" i="1" a="1"/>
  <c r="AB2705" i="1" s="1"/>
  <c r="AB2706" i="1" a="1"/>
  <c r="AB2706" i="1" s="1"/>
  <c r="AB2707" i="1" a="1"/>
  <c r="AB2707" i="1" s="1"/>
  <c r="AB2708" i="1" a="1"/>
  <c r="AB2708" i="1" s="1"/>
  <c r="AB2709" i="1" a="1"/>
  <c r="AB2709" i="1" s="1"/>
  <c r="AB2710" i="1" a="1"/>
  <c r="AB2710" i="1" s="1"/>
  <c r="AB2711" i="1" a="1"/>
  <c r="AB2711" i="1" s="1"/>
  <c r="AB2712" i="1" a="1"/>
  <c r="AB2712" i="1" s="1"/>
  <c r="AB2713" i="1" a="1"/>
  <c r="AB2713" i="1" s="1"/>
  <c r="AB2714" i="1" a="1"/>
  <c r="AB2714" i="1" s="1"/>
  <c r="AB2715" i="1" a="1"/>
  <c r="AB2715" i="1" s="1"/>
  <c r="AB2716" i="1" a="1"/>
  <c r="AB2716" i="1" s="1"/>
  <c r="AB2717" i="1" a="1"/>
  <c r="AB2717" i="1" s="1"/>
  <c r="AB2718" i="1" a="1"/>
  <c r="AB2718" i="1" s="1"/>
  <c r="AB2719" i="1" a="1"/>
  <c r="AB2719" i="1" s="1"/>
  <c r="AB2720" i="1" a="1"/>
  <c r="AB2720" i="1" s="1"/>
  <c r="AB2721" i="1" a="1"/>
  <c r="AB2721" i="1" s="1"/>
  <c r="AB2722" i="1" a="1"/>
  <c r="AB2722" i="1" s="1"/>
  <c r="AB2723" i="1" a="1"/>
  <c r="AB2723" i="1" s="1"/>
  <c r="AB2724" i="1" a="1"/>
  <c r="AB2724" i="1" s="1"/>
  <c r="AB2725" i="1" a="1"/>
  <c r="AB2725" i="1" s="1"/>
  <c r="AB2726" i="1" a="1"/>
  <c r="AB2726" i="1" s="1"/>
  <c r="AB2727" i="1" a="1"/>
  <c r="AB2727" i="1" s="1"/>
  <c r="AB2728" i="1" a="1"/>
  <c r="AB2728" i="1" s="1"/>
  <c r="AB2729" i="1" a="1"/>
  <c r="AB2729" i="1" s="1"/>
  <c r="AB2730" i="1" a="1"/>
  <c r="AB2730" i="1" s="1"/>
  <c r="AB2731" i="1" a="1"/>
  <c r="AB2731" i="1" s="1"/>
  <c r="AB2732" i="1" a="1"/>
  <c r="AB2732" i="1" s="1"/>
  <c r="AB2733" i="1" a="1"/>
  <c r="AB2733" i="1" s="1"/>
  <c r="AB2734" i="1" a="1"/>
  <c r="AB2734" i="1" s="1"/>
  <c r="AB2735" i="1" a="1"/>
  <c r="AB2735" i="1" s="1"/>
  <c r="AB2736" i="1" a="1"/>
  <c r="AB2736" i="1" s="1"/>
  <c r="AB2737" i="1" a="1"/>
  <c r="AB2737" i="1" s="1"/>
  <c r="AB2738" i="1" a="1"/>
  <c r="AB2738" i="1" s="1"/>
  <c r="AB2739" i="1" a="1"/>
  <c r="AB2739" i="1" s="1"/>
  <c r="AB2740" i="1" a="1"/>
  <c r="AB2740" i="1" s="1"/>
  <c r="AB2741" i="1" a="1"/>
  <c r="AB2741" i="1" s="1"/>
  <c r="AB2742" i="1" a="1"/>
  <c r="AB2742" i="1" s="1"/>
  <c r="AB2743" i="1" a="1"/>
  <c r="AB2743" i="1" s="1"/>
  <c r="AB2744" i="1" a="1"/>
  <c r="AB2744" i="1" s="1"/>
  <c r="AB2745" i="1" a="1"/>
  <c r="AB2745" i="1" s="1"/>
  <c r="AB2746" i="1" a="1"/>
  <c r="AB2746" i="1" s="1"/>
  <c r="AB2747" i="1" a="1"/>
  <c r="AB2747" i="1" s="1"/>
  <c r="AB2748" i="1" a="1"/>
  <c r="AB2748" i="1" s="1"/>
  <c r="AB2749" i="1" a="1"/>
  <c r="AB2749" i="1" s="1"/>
  <c r="AB2750" i="1" a="1"/>
  <c r="AB2750" i="1" s="1"/>
  <c r="AB2751" i="1" a="1"/>
  <c r="AB2751" i="1" s="1"/>
  <c r="AB2752" i="1" a="1"/>
  <c r="AB2752" i="1" s="1"/>
  <c r="AB2753" i="1" a="1"/>
  <c r="AB2753" i="1" s="1"/>
  <c r="AB2754" i="1" a="1"/>
  <c r="AB2754" i="1" s="1"/>
  <c r="AB2755" i="1" a="1"/>
  <c r="AB2755" i="1" s="1"/>
  <c r="AB2756" i="1" a="1"/>
  <c r="AB2756" i="1" s="1"/>
  <c r="AB2757" i="1" a="1"/>
  <c r="AB2757" i="1" s="1"/>
  <c r="AB2758" i="1" a="1"/>
  <c r="AB2758" i="1" s="1"/>
  <c r="AB2759" i="1" a="1"/>
  <c r="AB2759" i="1" s="1"/>
  <c r="AB2760" i="1" a="1"/>
  <c r="AB2760" i="1" s="1"/>
  <c r="AB2761" i="1" a="1"/>
  <c r="AB2761" i="1" s="1"/>
  <c r="AB2762" i="1" a="1"/>
  <c r="AB2762" i="1" s="1"/>
  <c r="AB2763" i="1" a="1"/>
  <c r="AB2763" i="1" s="1"/>
  <c r="AB2764" i="1" a="1"/>
  <c r="AB2764" i="1" s="1"/>
  <c r="AB2765" i="1" a="1"/>
  <c r="AB2765" i="1" s="1"/>
  <c r="AB2766" i="1" a="1"/>
  <c r="AB2766" i="1" s="1"/>
  <c r="AB2767" i="1" a="1"/>
  <c r="AB2767" i="1" s="1"/>
  <c r="AB2768" i="1" a="1"/>
  <c r="AB2768" i="1" s="1"/>
  <c r="AB2769" i="1" a="1"/>
  <c r="AB2769" i="1" s="1"/>
  <c r="AB2770" i="1" a="1"/>
  <c r="AB2770" i="1" s="1"/>
  <c r="AB2771" i="1" a="1"/>
  <c r="AB2771" i="1" s="1"/>
  <c r="AB2772" i="1" a="1"/>
  <c r="AB2772" i="1" s="1"/>
  <c r="AB2773" i="1" a="1"/>
  <c r="AB2773" i="1" s="1"/>
  <c r="AB2774" i="1" a="1"/>
  <c r="AB2774" i="1" s="1"/>
  <c r="AB2775" i="1" a="1"/>
  <c r="AB2775" i="1" s="1"/>
  <c r="AB2776" i="1" a="1"/>
  <c r="AB2776" i="1" s="1"/>
  <c r="AB2777" i="1" a="1"/>
  <c r="AB2777" i="1" s="1"/>
  <c r="AB2778" i="1" a="1"/>
  <c r="AB2778" i="1" s="1"/>
  <c r="AB2779" i="1" a="1"/>
  <c r="AB2779" i="1" s="1"/>
  <c r="AB2780" i="1" a="1"/>
  <c r="AB2780" i="1" s="1"/>
  <c r="AB2781" i="1" a="1"/>
  <c r="AB2781" i="1" s="1"/>
  <c r="AB2782" i="1" a="1"/>
  <c r="AB2782" i="1" s="1"/>
  <c r="AB2783" i="1" a="1"/>
  <c r="AB2783" i="1" s="1"/>
  <c r="AB2784" i="1" a="1"/>
  <c r="AB2784" i="1" s="1"/>
  <c r="AB2785" i="1" a="1"/>
  <c r="AB2785" i="1" s="1"/>
  <c r="AB2786" i="1" a="1"/>
  <c r="AB2786" i="1" s="1"/>
  <c r="AB2787" i="1" a="1"/>
  <c r="AB2787" i="1" s="1"/>
  <c r="AB2788" i="1" a="1"/>
  <c r="AB2788" i="1" s="1"/>
  <c r="AB2789" i="1" a="1"/>
  <c r="AB2789" i="1" s="1"/>
  <c r="AB2790" i="1" a="1"/>
  <c r="AB2790" i="1" s="1"/>
  <c r="AB2791" i="1" a="1"/>
  <c r="AB2791" i="1" s="1"/>
  <c r="AB2792" i="1" a="1"/>
  <c r="AB2792" i="1" s="1"/>
  <c r="AB2793" i="1" a="1"/>
  <c r="AB2793" i="1" s="1"/>
  <c r="AB2794" i="1" a="1"/>
  <c r="AB2794" i="1" s="1"/>
  <c r="AB2795" i="1" a="1"/>
  <c r="AB2795" i="1" s="1"/>
  <c r="AB2796" i="1" a="1"/>
  <c r="AB2796" i="1" s="1"/>
  <c r="AB2797" i="1" a="1"/>
  <c r="AB2797" i="1" s="1"/>
  <c r="AB2798" i="1" a="1"/>
  <c r="AB2798" i="1" s="1"/>
  <c r="AB2799" i="1" a="1"/>
  <c r="AB2799" i="1" s="1"/>
  <c r="AB2800" i="1" a="1"/>
  <c r="AB2800" i="1" s="1"/>
  <c r="AB2801" i="1" a="1"/>
  <c r="AB2801" i="1" s="1"/>
  <c r="AB2802" i="1" a="1"/>
  <c r="AB2802" i="1" s="1"/>
  <c r="AB2803" i="1" a="1"/>
  <c r="AB2803" i="1" s="1"/>
  <c r="AB2804" i="1" a="1"/>
  <c r="AB2804" i="1" s="1"/>
  <c r="AB2805" i="1" a="1"/>
  <c r="AB2805" i="1" s="1"/>
  <c r="AB2806" i="1" a="1"/>
  <c r="AB2806" i="1" s="1"/>
  <c r="AB2807" i="1" a="1"/>
  <c r="AB2807" i="1" s="1"/>
  <c r="AB2808" i="1" a="1"/>
  <c r="AB2808" i="1" s="1"/>
  <c r="AB2809" i="1" a="1"/>
  <c r="AB2809" i="1" s="1"/>
  <c r="AB2810" i="1" a="1"/>
  <c r="AB2810" i="1" s="1"/>
  <c r="AB2811" i="1" a="1"/>
  <c r="AB2811" i="1" s="1"/>
  <c r="AB2812" i="1" a="1"/>
  <c r="AB2812" i="1" s="1"/>
  <c r="AB2813" i="1" a="1"/>
  <c r="AB2813" i="1" s="1"/>
  <c r="AB2814" i="1" a="1"/>
  <c r="AB2814" i="1" s="1"/>
  <c r="AB2815" i="1" a="1"/>
  <c r="AB2815" i="1" s="1"/>
  <c r="AB2816" i="1" a="1"/>
  <c r="AB2816" i="1" s="1"/>
  <c r="AB2817" i="1" a="1"/>
  <c r="AB2817" i="1" s="1"/>
  <c r="AB2818" i="1" a="1"/>
  <c r="AB2818" i="1" s="1"/>
  <c r="AB2819" i="1" a="1"/>
  <c r="AB2819" i="1" s="1"/>
  <c r="AB2820" i="1" a="1"/>
  <c r="AB2820" i="1" s="1"/>
  <c r="AB2821" i="1" a="1"/>
  <c r="AB2821" i="1" s="1"/>
  <c r="AB2822" i="1" a="1"/>
  <c r="AB2822" i="1" s="1"/>
  <c r="AB2823" i="1" a="1"/>
  <c r="AB2823" i="1" s="1"/>
  <c r="AB2824" i="1" a="1"/>
  <c r="AB2824" i="1" s="1"/>
  <c r="AB2825" i="1" a="1"/>
  <c r="AB2825" i="1" s="1"/>
  <c r="AB2826" i="1" a="1"/>
  <c r="AB2826" i="1" s="1"/>
  <c r="AB2827" i="1" a="1"/>
  <c r="AB2827" i="1" s="1"/>
  <c r="AB2828" i="1" a="1"/>
  <c r="AB2828" i="1" s="1"/>
  <c r="AB2829" i="1" a="1"/>
  <c r="AB2829" i="1" s="1"/>
  <c r="AB2830" i="1" a="1"/>
  <c r="AB2830" i="1" s="1"/>
  <c r="AB2831" i="1" a="1"/>
  <c r="AB2831" i="1" s="1"/>
  <c r="AB2832" i="1" a="1"/>
  <c r="AB2832" i="1" s="1"/>
  <c r="AB2833" i="1" a="1"/>
  <c r="AB2833" i="1" s="1"/>
  <c r="AB2834" i="1" a="1"/>
  <c r="AB2834" i="1" s="1"/>
  <c r="AB2835" i="1" a="1"/>
  <c r="AB2835" i="1" s="1"/>
  <c r="AB2836" i="1" a="1"/>
  <c r="AB2836" i="1" s="1"/>
  <c r="AB2837" i="1" a="1"/>
  <c r="AB2837" i="1" s="1"/>
  <c r="AB2838" i="1" a="1"/>
  <c r="AB2838" i="1" s="1"/>
  <c r="AB2839" i="1" a="1"/>
  <c r="AB2839" i="1" s="1"/>
  <c r="AB2840" i="1" a="1"/>
  <c r="AB2840" i="1" s="1"/>
  <c r="AB2841" i="1" a="1"/>
  <c r="AB2841" i="1" s="1"/>
  <c r="AB2842" i="1" a="1"/>
  <c r="AB2842" i="1" s="1"/>
  <c r="AB2843" i="1" a="1"/>
  <c r="AB2843" i="1" s="1"/>
  <c r="AB2844" i="1" a="1"/>
  <c r="AB2844" i="1" s="1"/>
  <c r="AB2845" i="1" a="1"/>
  <c r="AB2845" i="1" s="1"/>
  <c r="AB2846" i="1" a="1"/>
  <c r="AB2846" i="1" s="1"/>
  <c r="AB2847" i="1" a="1"/>
  <c r="AB2847" i="1" s="1"/>
  <c r="AB2848" i="1" a="1"/>
  <c r="AB2848" i="1" s="1"/>
  <c r="AB2849" i="1" a="1"/>
  <c r="AB2849" i="1" s="1"/>
  <c r="AB2850" i="1" a="1"/>
  <c r="AB2850" i="1" s="1"/>
  <c r="AB2851" i="1" a="1"/>
  <c r="AB2851" i="1" s="1"/>
  <c r="AB2852" i="1" a="1"/>
  <c r="AB2852" i="1" s="1"/>
  <c r="AB2853" i="1" a="1"/>
  <c r="AB2853" i="1" s="1"/>
  <c r="AB2854" i="1" a="1"/>
  <c r="AB2854" i="1" s="1"/>
  <c r="AB2855" i="1" a="1"/>
  <c r="AB2855" i="1" s="1"/>
  <c r="AB2856" i="1" a="1"/>
  <c r="AB2856" i="1" s="1"/>
  <c r="AB2857" i="1" a="1"/>
  <c r="AB2857" i="1" s="1"/>
  <c r="AB2858" i="1" a="1"/>
  <c r="AB2858" i="1" s="1"/>
  <c r="AB2859" i="1" a="1"/>
  <c r="AB2859" i="1" s="1"/>
  <c r="AB2860" i="1" a="1"/>
  <c r="AB2860" i="1" s="1"/>
  <c r="AB2861" i="1" a="1"/>
  <c r="AB2861" i="1" s="1"/>
  <c r="AB2862" i="1" a="1"/>
  <c r="AB2862" i="1" s="1"/>
  <c r="AB2863" i="1" a="1"/>
  <c r="AB2863" i="1" s="1"/>
  <c r="AB2864" i="1" a="1"/>
  <c r="AB2864" i="1" s="1"/>
  <c r="AB2865" i="1" a="1"/>
  <c r="AB2865" i="1" s="1"/>
  <c r="AB2866" i="1" a="1"/>
  <c r="AB2866" i="1" s="1"/>
  <c r="AB2867" i="1" a="1"/>
  <c r="AB2867" i="1" s="1"/>
  <c r="AB2868" i="1" a="1"/>
  <c r="AB2868" i="1" s="1"/>
  <c r="AB2869" i="1" a="1"/>
  <c r="AB2869" i="1" s="1"/>
  <c r="AB2870" i="1" a="1"/>
  <c r="AB2870" i="1" s="1"/>
  <c r="AB2871" i="1" a="1"/>
  <c r="AB2871" i="1" s="1"/>
  <c r="AB2872" i="1" a="1"/>
  <c r="AB2872" i="1" s="1"/>
  <c r="AB2873" i="1" a="1"/>
  <c r="AB2873" i="1" s="1"/>
  <c r="AB2874" i="1" a="1"/>
  <c r="AB2874" i="1" s="1"/>
  <c r="AB2875" i="1" a="1"/>
  <c r="AB2875" i="1" s="1"/>
  <c r="AB2876" i="1" a="1"/>
  <c r="AB2876" i="1" s="1"/>
  <c r="AB2877" i="1" a="1"/>
  <c r="AB2877" i="1" s="1"/>
  <c r="AB2878" i="1" a="1"/>
  <c r="AB2878" i="1" s="1"/>
  <c r="AB2879" i="1" a="1"/>
  <c r="AB2879" i="1" s="1"/>
  <c r="AB2880" i="1" a="1"/>
  <c r="AB2880" i="1" s="1"/>
  <c r="AB2881" i="1" a="1"/>
  <c r="AB2881" i="1" s="1"/>
  <c r="AB2882" i="1" a="1"/>
  <c r="AB2882" i="1" s="1"/>
  <c r="AB2883" i="1" a="1"/>
  <c r="AB2883" i="1" s="1"/>
  <c r="AB2884" i="1" a="1"/>
  <c r="AB2884" i="1" s="1"/>
  <c r="AB2885" i="1" a="1"/>
  <c r="AB2885" i="1" s="1"/>
  <c r="AB2886" i="1" a="1"/>
  <c r="AB2886" i="1" s="1"/>
  <c r="AB2887" i="1" a="1"/>
  <c r="AB2887" i="1" s="1"/>
  <c r="AB2888" i="1" a="1"/>
  <c r="AB2888" i="1" s="1"/>
  <c r="AB2889" i="1" a="1"/>
  <c r="AB2889" i="1" s="1"/>
  <c r="AB2890" i="1" a="1"/>
  <c r="AB2890" i="1" s="1"/>
  <c r="AB2891" i="1" a="1"/>
  <c r="AB2891" i="1" s="1"/>
  <c r="AB2892" i="1" a="1"/>
  <c r="AB2892" i="1" s="1"/>
  <c r="AB2893" i="1" a="1"/>
  <c r="AB2893" i="1" s="1"/>
  <c r="AB2894" i="1" a="1"/>
  <c r="AB2894" i="1" s="1"/>
  <c r="AB2895" i="1" a="1"/>
  <c r="AB2895" i="1" s="1"/>
  <c r="AB2896" i="1" a="1"/>
  <c r="AB2896" i="1" s="1"/>
  <c r="AB2897" i="1" a="1"/>
  <c r="AB2897" i="1" s="1"/>
  <c r="AB2898" i="1" a="1"/>
  <c r="AB2898" i="1" s="1"/>
  <c r="AB2899" i="1" a="1"/>
  <c r="AB2899" i="1" s="1"/>
  <c r="AB2900" i="1" a="1"/>
  <c r="AB2900" i="1" s="1"/>
  <c r="AB2901" i="1" a="1"/>
  <c r="AB2901" i="1" s="1"/>
  <c r="AB2902" i="1" a="1"/>
  <c r="AB2902" i="1" s="1"/>
  <c r="AB2903" i="1" a="1"/>
  <c r="AB2903" i="1" s="1"/>
  <c r="AB2904" i="1" a="1"/>
  <c r="AB2904" i="1" s="1"/>
  <c r="AB2905" i="1" a="1"/>
  <c r="AB2905" i="1" s="1"/>
  <c r="AB2906" i="1" a="1"/>
  <c r="AB2906" i="1" s="1"/>
  <c r="AB2907" i="1" a="1"/>
  <c r="AB2907" i="1" s="1"/>
  <c r="AB2908" i="1" a="1"/>
  <c r="AB2908" i="1" s="1"/>
  <c r="AB2909" i="1" a="1"/>
  <c r="AB2909" i="1" s="1"/>
  <c r="AB2910" i="1" a="1"/>
  <c r="AB2910" i="1" s="1"/>
  <c r="AB2911" i="1" a="1"/>
  <c r="AB2911" i="1" s="1"/>
  <c r="AB2912" i="1" a="1"/>
  <c r="AB2912" i="1" s="1"/>
  <c r="AB2913" i="1" a="1"/>
  <c r="AB2913" i="1" s="1"/>
  <c r="AB2914" i="1" a="1"/>
  <c r="AB2914" i="1" s="1"/>
  <c r="AB2915" i="1" a="1"/>
  <c r="AB2915" i="1" s="1"/>
  <c r="AB2916" i="1" a="1"/>
  <c r="AB2916" i="1" s="1"/>
  <c r="AB2917" i="1" a="1"/>
  <c r="AB2917" i="1" s="1"/>
  <c r="AB2918" i="1" a="1"/>
  <c r="AB2918" i="1" s="1"/>
  <c r="AB2919" i="1" a="1"/>
  <c r="AB2919" i="1" s="1"/>
  <c r="AB2920" i="1" a="1"/>
  <c r="AB2920" i="1" s="1"/>
  <c r="AB2921" i="1" a="1"/>
  <c r="AB2921" i="1" s="1"/>
  <c r="AB2922" i="1" a="1"/>
  <c r="AB2922" i="1" s="1"/>
  <c r="AB2923" i="1" a="1"/>
  <c r="AB2923" i="1" s="1"/>
  <c r="AB2924" i="1" a="1"/>
  <c r="AB2924" i="1" s="1"/>
  <c r="AB2925" i="1" a="1"/>
  <c r="AB2925" i="1" s="1"/>
  <c r="AB2926" i="1" a="1"/>
  <c r="AB2926" i="1" s="1"/>
  <c r="AB2927" i="1" a="1"/>
  <c r="AB2927" i="1" s="1"/>
  <c r="AB2928" i="1" a="1"/>
  <c r="AB2928" i="1" s="1"/>
  <c r="AB2929" i="1" a="1"/>
  <c r="AB2929" i="1" s="1"/>
  <c r="AB2930" i="1" a="1"/>
  <c r="AB2930" i="1" s="1"/>
  <c r="AB2931" i="1" a="1"/>
  <c r="AB2931" i="1" s="1"/>
  <c r="AB2932" i="1" a="1"/>
  <c r="AB2932" i="1" s="1"/>
  <c r="AB2933" i="1" a="1"/>
  <c r="AB2933" i="1" s="1"/>
  <c r="AB2934" i="1" a="1"/>
  <c r="AB2934" i="1" s="1"/>
  <c r="AB2935" i="1" a="1"/>
  <c r="AB2935" i="1" s="1"/>
  <c r="AB2936" i="1" a="1"/>
  <c r="AB2936" i="1" s="1"/>
  <c r="AB2937" i="1" a="1"/>
  <c r="AB2937" i="1" s="1"/>
  <c r="AB2938" i="1" a="1"/>
  <c r="AB2938" i="1" s="1"/>
  <c r="AB2939" i="1" a="1"/>
  <c r="AB2939" i="1" s="1"/>
  <c r="AB2940" i="1" a="1"/>
  <c r="AB2940" i="1" s="1"/>
  <c r="AB2941" i="1" a="1"/>
  <c r="AB2941" i="1" s="1"/>
  <c r="AB2942" i="1" a="1"/>
  <c r="AB2942" i="1" s="1"/>
  <c r="AB2943" i="1" a="1"/>
  <c r="AB2943" i="1" s="1"/>
  <c r="AB2944" i="1" a="1"/>
  <c r="AB2944" i="1" s="1"/>
  <c r="AB2945" i="1" a="1"/>
  <c r="AB2945" i="1" s="1"/>
  <c r="AB2946" i="1" a="1"/>
  <c r="AB2946" i="1" s="1"/>
  <c r="AB2947" i="1" a="1"/>
  <c r="AB2947" i="1" s="1"/>
  <c r="AB2948" i="1" a="1"/>
  <c r="AB2948" i="1" s="1"/>
  <c r="AB2949" i="1" a="1"/>
  <c r="AB2949" i="1" s="1"/>
  <c r="AB2950" i="1" a="1"/>
  <c r="AB2950" i="1" s="1"/>
  <c r="AB2951" i="1" a="1"/>
  <c r="AB2951" i="1" s="1"/>
  <c r="AB2952" i="1" a="1"/>
  <c r="AB2952" i="1" s="1"/>
  <c r="AB2953" i="1" a="1"/>
  <c r="AB2953" i="1" s="1"/>
  <c r="AB2954" i="1" a="1"/>
  <c r="AB2954" i="1" s="1"/>
  <c r="AB2955" i="1" a="1"/>
  <c r="AB2955" i="1" s="1"/>
  <c r="AB2956" i="1" a="1"/>
  <c r="AB2956" i="1" s="1"/>
  <c r="AB2957" i="1" a="1"/>
  <c r="AB2957" i="1" s="1"/>
  <c r="AB2958" i="1" a="1"/>
  <c r="AB2958" i="1" s="1"/>
  <c r="AB2959" i="1" a="1"/>
  <c r="AB2959" i="1" s="1"/>
  <c r="AB2960" i="1" a="1"/>
  <c r="AB2960" i="1" s="1"/>
  <c r="AB2961" i="1" a="1"/>
  <c r="AB2961" i="1" s="1"/>
  <c r="AB2962" i="1" a="1"/>
  <c r="AB2962" i="1" s="1"/>
  <c r="AB2963" i="1" a="1"/>
  <c r="AB2963" i="1" s="1"/>
  <c r="AB2964" i="1" a="1"/>
  <c r="AB2964" i="1" s="1"/>
  <c r="AB2965" i="1" a="1"/>
  <c r="AB2965" i="1" s="1"/>
  <c r="AB2966" i="1" a="1"/>
  <c r="AB2966" i="1" s="1"/>
  <c r="AB2967" i="1" a="1"/>
  <c r="AB2967" i="1" s="1"/>
  <c r="AB2968" i="1" a="1"/>
  <c r="AB2968" i="1" s="1"/>
  <c r="AB2969" i="1" a="1"/>
  <c r="AB2969" i="1" s="1"/>
  <c r="AB2970" i="1" a="1"/>
  <c r="AB2970" i="1" s="1"/>
  <c r="AB2971" i="1" a="1"/>
  <c r="AB2971" i="1" s="1"/>
  <c r="AB2972" i="1" a="1"/>
  <c r="AB2972" i="1" s="1"/>
  <c r="AB2973" i="1" a="1"/>
  <c r="AB2973" i="1" s="1"/>
  <c r="AB2974" i="1" a="1"/>
  <c r="AB2974" i="1" s="1"/>
  <c r="AB2975" i="1" a="1"/>
  <c r="AB2975" i="1" s="1"/>
  <c r="AB2976" i="1" a="1"/>
  <c r="AB2976" i="1" s="1"/>
  <c r="AB2977" i="1" a="1"/>
  <c r="AB2977" i="1" s="1"/>
  <c r="AB2978" i="1" a="1"/>
  <c r="AB2978" i="1" s="1"/>
  <c r="AB2979" i="1" a="1"/>
  <c r="AB2979" i="1" s="1"/>
  <c r="AB2980" i="1" a="1"/>
  <c r="AB2980" i="1" s="1"/>
  <c r="AB2981" i="1" a="1"/>
  <c r="AB2981" i="1" s="1"/>
  <c r="AB2982" i="1" a="1"/>
  <c r="AB2982" i="1" s="1"/>
  <c r="AB2983" i="1" a="1"/>
  <c r="AB2983" i="1" s="1"/>
  <c r="AB2984" i="1" a="1"/>
  <c r="AB2984" i="1" s="1"/>
  <c r="AB2985" i="1" a="1"/>
  <c r="AB2985" i="1" s="1"/>
  <c r="AB2986" i="1" a="1"/>
  <c r="AB2986" i="1" s="1"/>
  <c r="AB2987" i="1" a="1"/>
  <c r="AB2987" i="1" s="1"/>
  <c r="AB2988" i="1" a="1"/>
  <c r="AB2988" i="1" s="1"/>
  <c r="AB2989" i="1" a="1"/>
  <c r="AB2989" i="1" s="1"/>
  <c r="AB2990" i="1" a="1"/>
  <c r="AB2990" i="1" s="1"/>
  <c r="AB2991" i="1" a="1"/>
  <c r="AB2991" i="1" s="1"/>
  <c r="AB2992" i="1" a="1"/>
  <c r="AB2992" i="1" s="1"/>
  <c r="AB2993" i="1" a="1"/>
  <c r="AB2993" i="1" s="1"/>
  <c r="AB2994" i="1" a="1"/>
  <c r="AB2994" i="1" s="1"/>
  <c r="AB2995" i="1" a="1"/>
  <c r="AB2995" i="1" s="1"/>
  <c r="AB2996" i="1" a="1"/>
  <c r="AB2996" i="1" s="1"/>
  <c r="AB2997" i="1" a="1"/>
  <c r="AB2997" i="1" s="1"/>
  <c r="AB2998" i="1" a="1"/>
  <c r="AB2998" i="1" s="1"/>
  <c r="AB2999" i="1" a="1"/>
  <c r="AB2999" i="1" s="1"/>
  <c r="AB3000" i="1" a="1"/>
  <c r="AB3000" i="1" s="1"/>
  <c r="AB3001" i="1" a="1"/>
  <c r="AB3001" i="1" s="1"/>
  <c r="AB3002" i="1" a="1"/>
  <c r="AB3002" i="1" s="1"/>
  <c r="AB3003" i="1" a="1"/>
  <c r="AB3003" i="1" s="1"/>
  <c r="AB3004" i="1" a="1"/>
  <c r="AB3004" i="1" s="1"/>
  <c r="AB3005" i="1" a="1"/>
  <c r="AB3005" i="1" s="1"/>
  <c r="AB3006" i="1" a="1"/>
  <c r="AB3006" i="1" s="1"/>
  <c r="AB3007" i="1" a="1"/>
  <c r="AB3007" i="1" s="1"/>
  <c r="AB3008" i="1" a="1"/>
  <c r="AB3008" i="1" s="1"/>
  <c r="AB3009" i="1" a="1"/>
  <c r="AB3009" i="1" s="1"/>
  <c r="AB3010" i="1" a="1"/>
  <c r="AB3010" i="1" s="1"/>
  <c r="AB3011" i="1" a="1"/>
  <c r="AB3011" i="1" s="1"/>
  <c r="AB3012" i="1" a="1"/>
  <c r="AB3012" i="1" s="1"/>
  <c r="AB3013" i="1" a="1"/>
  <c r="AB3013" i="1" s="1"/>
  <c r="AB3014" i="1" a="1"/>
  <c r="AB3014" i="1" s="1"/>
  <c r="AB3015" i="1" a="1"/>
  <c r="AB3015" i="1" s="1"/>
  <c r="AB3016" i="1" a="1"/>
  <c r="AB3016" i="1" s="1"/>
  <c r="AB3017" i="1" a="1"/>
  <c r="AB3017" i="1" s="1"/>
  <c r="AB3018" i="1" a="1"/>
  <c r="AB3018" i="1" s="1"/>
  <c r="AB3019" i="1" a="1"/>
  <c r="AB3019" i="1" s="1"/>
  <c r="AB3020" i="1" a="1"/>
  <c r="AB3020" i="1" s="1"/>
  <c r="AB3021" i="1" a="1"/>
  <c r="AB3021" i="1" s="1"/>
  <c r="AB3022" i="1" a="1"/>
  <c r="AB3022" i="1" s="1"/>
  <c r="AB3023" i="1" a="1"/>
  <c r="AB3023" i="1" s="1"/>
  <c r="AB3024" i="1" a="1"/>
  <c r="AB3024" i="1" s="1"/>
  <c r="AB3025" i="1" a="1"/>
  <c r="AB3025" i="1" s="1"/>
  <c r="AB3026" i="1" a="1"/>
  <c r="AB3026" i="1" s="1"/>
  <c r="AB3027" i="1" a="1"/>
  <c r="AB3027" i="1" s="1"/>
  <c r="AB3028" i="1" a="1"/>
  <c r="AB3028" i="1" s="1"/>
  <c r="AB3029" i="1" a="1"/>
  <c r="AB3029" i="1" s="1"/>
  <c r="AB3030" i="1" a="1"/>
  <c r="AB3030" i="1" s="1"/>
  <c r="AB3031" i="1" a="1"/>
  <c r="AB3031" i="1" s="1"/>
  <c r="AB3032" i="1" a="1"/>
  <c r="AB3032" i="1" s="1"/>
  <c r="AB3033" i="1" a="1"/>
  <c r="AB3033" i="1" s="1"/>
  <c r="AB3034" i="1" a="1"/>
  <c r="AB3034" i="1" s="1"/>
  <c r="AB3035" i="1" a="1"/>
  <c r="AB3035" i="1" s="1"/>
  <c r="AB3036" i="1" a="1"/>
  <c r="AB3036" i="1" s="1"/>
  <c r="AB3037" i="1" a="1"/>
  <c r="AB3037" i="1" s="1"/>
  <c r="AB3038" i="1" a="1"/>
  <c r="AB3038" i="1" s="1"/>
  <c r="AB3039" i="1" a="1"/>
  <c r="AB3039" i="1" s="1"/>
  <c r="AB3040" i="1" a="1"/>
  <c r="AB3040" i="1" s="1"/>
  <c r="AB3041" i="1" a="1"/>
  <c r="AB3041" i="1" s="1"/>
  <c r="AB3042" i="1" a="1"/>
  <c r="AB3042" i="1" s="1"/>
  <c r="AB3043" i="1" a="1"/>
  <c r="AB3043" i="1" s="1"/>
  <c r="AB3044" i="1" a="1"/>
  <c r="AB3044" i="1" s="1"/>
  <c r="AB3045" i="1" a="1"/>
  <c r="AB3045" i="1" s="1"/>
  <c r="AB3046" i="1" a="1"/>
  <c r="AB3046" i="1" s="1"/>
  <c r="AB3047" i="1" a="1"/>
  <c r="AB3047" i="1" s="1"/>
  <c r="AB3048" i="1" a="1"/>
  <c r="AB3048" i="1" s="1"/>
  <c r="AB3049" i="1" a="1"/>
  <c r="AB3049" i="1" s="1"/>
  <c r="AB3050" i="1" a="1"/>
  <c r="AB3050" i="1" s="1"/>
  <c r="AB3051" i="1" a="1"/>
  <c r="AB3051" i="1" s="1"/>
  <c r="AB3052" i="1" a="1"/>
  <c r="AB3052" i="1" s="1"/>
  <c r="AB3053" i="1" a="1"/>
  <c r="AB3053" i="1" s="1"/>
  <c r="AB3054" i="1" a="1"/>
  <c r="AB3054" i="1" s="1"/>
  <c r="AB3055" i="1" a="1"/>
  <c r="AB3055" i="1" s="1"/>
  <c r="AB3056" i="1" a="1"/>
  <c r="AB3056" i="1" s="1"/>
  <c r="AB3057" i="1" a="1"/>
  <c r="AB3057" i="1" s="1"/>
  <c r="AB3058" i="1" a="1"/>
  <c r="AB3058" i="1" s="1"/>
  <c r="AB3059" i="1" a="1"/>
  <c r="AB3059" i="1" s="1"/>
  <c r="AB3060" i="1" a="1"/>
  <c r="AB3060" i="1" s="1"/>
  <c r="AB3061" i="1" a="1"/>
  <c r="AB3061" i="1" s="1"/>
  <c r="AB3062" i="1" a="1"/>
  <c r="AB3062" i="1" s="1"/>
  <c r="AB3063" i="1" a="1"/>
  <c r="AB3063" i="1" s="1"/>
  <c r="AB3064" i="1" a="1"/>
  <c r="AB3064" i="1" s="1"/>
  <c r="AB3065" i="1" a="1"/>
  <c r="AB3065" i="1" s="1"/>
  <c r="AB3066" i="1" a="1"/>
  <c r="AB3066" i="1" s="1"/>
  <c r="AB3067" i="1" a="1"/>
  <c r="AB3067" i="1" s="1"/>
  <c r="AB3068" i="1" a="1"/>
  <c r="AB3068" i="1" s="1"/>
  <c r="AB3069" i="1" a="1"/>
  <c r="AB3069" i="1" s="1"/>
  <c r="AB3070" i="1" a="1"/>
  <c r="AB3070" i="1" s="1"/>
  <c r="AB3071" i="1" a="1"/>
  <c r="AB3071" i="1" s="1"/>
  <c r="AB3072" i="1" a="1"/>
  <c r="AB3072" i="1" s="1"/>
  <c r="AB3073" i="1" a="1"/>
  <c r="AB3073" i="1" s="1"/>
  <c r="AB3074" i="1" a="1"/>
  <c r="AB3074" i="1" s="1"/>
  <c r="AB3075" i="1" a="1"/>
  <c r="AB3075" i="1" s="1"/>
  <c r="AB3076" i="1" a="1"/>
  <c r="AB3076" i="1" s="1"/>
  <c r="AB3077" i="1" a="1"/>
  <c r="AB3077" i="1" s="1"/>
  <c r="AB3078" i="1" a="1"/>
  <c r="AB3078" i="1" s="1"/>
  <c r="AB3079" i="1" a="1"/>
  <c r="AB3079" i="1" s="1"/>
  <c r="AB3080" i="1" a="1"/>
  <c r="AB3080" i="1" s="1"/>
  <c r="AB3081" i="1" a="1"/>
  <c r="AB3081" i="1" s="1"/>
  <c r="AB3082" i="1" a="1"/>
  <c r="AB3082" i="1" s="1"/>
  <c r="AB3083" i="1" a="1"/>
  <c r="AB3083" i="1" s="1"/>
  <c r="AB3084" i="1" a="1"/>
  <c r="AB3084" i="1" s="1"/>
  <c r="AB3085" i="1" a="1"/>
  <c r="AB3085" i="1" s="1"/>
  <c r="AB3086" i="1" a="1"/>
  <c r="AB3086" i="1" s="1"/>
  <c r="AB3087" i="1" a="1"/>
  <c r="AB3087" i="1" s="1"/>
  <c r="AB3088" i="1" a="1"/>
  <c r="AB3088" i="1" s="1"/>
  <c r="AB3089" i="1" a="1"/>
  <c r="AB3089" i="1" s="1"/>
  <c r="AB3090" i="1" a="1"/>
  <c r="AB3090" i="1" s="1"/>
  <c r="AB3091" i="1" a="1"/>
  <c r="AB3091" i="1" s="1"/>
  <c r="AB3092" i="1" a="1"/>
  <c r="AB3092" i="1" s="1"/>
  <c r="AB3093" i="1" a="1"/>
  <c r="AB3093" i="1" s="1"/>
  <c r="AB3094" i="1" a="1"/>
  <c r="AB3094" i="1" s="1"/>
  <c r="AB3095" i="1" a="1"/>
  <c r="AB3095" i="1" s="1"/>
  <c r="AB3096" i="1" a="1"/>
  <c r="AB3096" i="1" s="1"/>
  <c r="AB3097" i="1" a="1"/>
  <c r="AB3097" i="1" s="1"/>
  <c r="AB3098" i="1" a="1"/>
  <c r="AB3098" i="1" s="1"/>
  <c r="AB3099" i="1" a="1"/>
  <c r="AB3099" i="1" s="1"/>
  <c r="AB3100" i="1" a="1"/>
  <c r="AB3100" i="1" s="1"/>
  <c r="AB3101" i="1" a="1"/>
  <c r="AB3101" i="1" s="1"/>
  <c r="AB3102" i="1" a="1"/>
  <c r="AB3102" i="1" s="1"/>
  <c r="AB3103" i="1" a="1"/>
  <c r="AB3103" i="1" s="1"/>
  <c r="AB3104" i="1" a="1"/>
  <c r="AB3104" i="1" s="1"/>
  <c r="AB3105" i="1" a="1"/>
  <c r="AB3105" i="1" s="1"/>
  <c r="AB3106" i="1" a="1"/>
  <c r="AB3106" i="1" s="1"/>
  <c r="AB3107" i="1" a="1"/>
  <c r="AB3107" i="1" s="1"/>
  <c r="AB3108" i="1" a="1"/>
  <c r="AB3108" i="1" s="1"/>
  <c r="AB3109" i="1" a="1"/>
  <c r="AB3109" i="1" s="1"/>
  <c r="AB3110" i="1" a="1"/>
  <c r="AB3110" i="1" s="1"/>
  <c r="AB3111" i="1" a="1"/>
  <c r="AB3111" i="1" s="1"/>
  <c r="AB3112" i="1" a="1"/>
  <c r="AB3112" i="1" s="1"/>
  <c r="AB3113" i="1" a="1"/>
  <c r="AB3113" i="1" s="1"/>
  <c r="AB3114" i="1" a="1"/>
  <c r="AB3114" i="1" s="1"/>
  <c r="AB3115" i="1" a="1"/>
  <c r="AB3115" i="1" s="1"/>
  <c r="AB3116" i="1" a="1"/>
  <c r="AB3116" i="1" s="1"/>
  <c r="AB3117" i="1" a="1"/>
  <c r="AB3117" i="1" s="1"/>
  <c r="AB3118" i="1" a="1"/>
  <c r="AB3118" i="1" s="1"/>
  <c r="AB3119" i="1" a="1"/>
  <c r="AB3119" i="1" s="1"/>
  <c r="AB3120" i="1" a="1"/>
  <c r="AB3120" i="1" s="1"/>
  <c r="AB3121" i="1" a="1"/>
  <c r="AB3121" i="1" s="1"/>
  <c r="AB3122" i="1" a="1"/>
  <c r="AB3122" i="1" s="1"/>
  <c r="AB3123" i="1" a="1"/>
  <c r="AB3123" i="1" s="1"/>
  <c r="AB3124" i="1" a="1"/>
  <c r="AB3124" i="1" s="1"/>
  <c r="AB3125" i="1" a="1"/>
  <c r="AB3125" i="1" s="1"/>
  <c r="AB3126" i="1" a="1"/>
  <c r="AB3126" i="1" s="1"/>
  <c r="AB3127" i="1" a="1"/>
  <c r="AB3127" i="1" s="1"/>
  <c r="AB3128" i="1" a="1"/>
  <c r="AB3128" i="1" s="1"/>
  <c r="AB3129" i="1" a="1"/>
  <c r="AB3129" i="1" s="1"/>
  <c r="AB3130" i="1" a="1"/>
  <c r="AB3130" i="1" s="1"/>
  <c r="AB3131" i="1" a="1"/>
  <c r="AB3131" i="1" s="1"/>
  <c r="AB3132" i="1" a="1"/>
  <c r="AB3132" i="1" s="1"/>
  <c r="AB3133" i="1" a="1"/>
  <c r="AB3133" i="1" s="1"/>
  <c r="AB3134" i="1" a="1"/>
  <c r="AB3134" i="1" s="1"/>
  <c r="AB3135" i="1" a="1"/>
  <c r="AB3135" i="1" s="1"/>
  <c r="AB3136" i="1" a="1"/>
  <c r="AB3136" i="1" s="1"/>
  <c r="AB3137" i="1" a="1"/>
  <c r="AB3137" i="1" s="1"/>
  <c r="AB3138" i="1" a="1"/>
  <c r="AB3138" i="1" s="1"/>
  <c r="AB3139" i="1" a="1"/>
  <c r="AB3139" i="1" s="1"/>
  <c r="AB3140" i="1" a="1"/>
  <c r="AB3140" i="1" s="1"/>
  <c r="AB3141" i="1" a="1"/>
  <c r="AB3141" i="1" s="1"/>
  <c r="AB3142" i="1" a="1"/>
  <c r="AB3142" i="1" s="1"/>
  <c r="AB3143" i="1" a="1"/>
  <c r="AB3143" i="1" s="1"/>
  <c r="AB3144" i="1" a="1"/>
  <c r="AB3144" i="1" s="1"/>
  <c r="AB3145" i="1" a="1"/>
  <c r="AB3145" i="1" s="1"/>
  <c r="AB3146" i="1" a="1"/>
  <c r="AB3146" i="1" s="1"/>
  <c r="AB3147" i="1" a="1"/>
  <c r="AB3147" i="1" s="1"/>
  <c r="AB3148" i="1" a="1"/>
  <c r="AB3148" i="1" s="1"/>
  <c r="AB3149" i="1" a="1"/>
  <c r="AB3149" i="1" s="1"/>
  <c r="AB3150" i="1" a="1"/>
  <c r="AB3150" i="1" s="1"/>
  <c r="AB3151" i="1" a="1"/>
  <c r="AB3151" i="1" s="1"/>
  <c r="AB3152" i="1" a="1"/>
  <c r="AB3152" i="1" s="1"/>
  <c r="AB3153" i="1" a="1"/>
  <c r="AB3153" i="1" s="1"/>
  <c r="AB3154" i="1" a="1"/>
  <c r="AB3154" i="1" s="1"/>
  <c r="AB3155" i="1" a="1"/>
  <c r="AB3155" i="1" s="1"/>
  <c r="AB3156" i="1" a="1"/>
  <c r="AB3156" i="1" s="1"/>
  <c r="AB3157" i="1" a="1"/>
  <c r="AB3157" i="1" s="1"/>
  <c r="AB3158" i="1" a="1"/>
  <c r="AB3158" i="1" s="1"/>
  <c r="AB3159" i="1" a="1"/>
  <c r="AB3159" i="1" s="1"/>
  <c r="AB3160" i="1" a="1"/>
  <c r="AB3160" i="1" s="1"/>
  <c r="AB3161" i="1" a="1"/>
  <c r="AB3161" i="1" s="1"/>
  <c r="AB3162" i="1" a="1"/>
  <c r="AB3162" i="1" s="1"/>
  <c r="AB3163" i="1" a="1"/>
  <c r="AB3163" i="1" s="1"/>
  <c r="AB3164" i="1" a="1"/>
  <c r="AB3164" i="1" s="1"/>
  <c r="AB3165" i="1" a="1"/>
  <c r="AB3165" i="1" s="1"/>
  <c r="AB3166" i="1" a="1"/>
  <c r="AB3166" i="1" s="1"/>
  <c r="AB3167" i="1" a="1"/>
  <c r="AB3167" i="1" s="1"/>
  <c r="AB3168" i="1" a="1"/>
  <c r="AB3168" i="1" s="1"/>
  <c r="AB3169" i="1" a="1"/>
  <c r="AB3169" i="1" s="1"/>
  <c r="AB3170" i="1" a="1"/>
  <c r="AB3170" i="1" s="1"/>
  <c r="AB3171" i="1" a="1"/>
  <c r="AB3171" i="1" s="1"/>
  <c r="AB3172" i="1" a="1"/>
  <c r="AB3172" i="1" s="1"/>
  <c r="AB3173" i="1" a="1"/>
  <c r="AB3173" i="1" s="1"/>
  <c r="AB3174" i="1" a="1"/>
  <c r="AB3174" i="1" s="1"/>
  <c r="AB3175" i="1" a="1"/>
  <c r="AB3175" i="1" s="1"/>
  <c r="AB3176" i="1" a="1"/>
  <c r="AB3176" i="1" s="1"/>
  <c r="AB3177" i="1" a="1"/>
  <c r="AB3177" i="1" s="1"/>
  <c r="AB3178" i="1" a="1"/>
  <c r="AB3178" i="1" s="1"/>
  <c r="AB3179" i="1" a="1"/>
  <c r="AB3179" i="1" s="1"/>
  <c r="AB3180" i="1" a="1"/>
  <c r="AB3180" i="1" s="1"/>
  <c r="AB3181" i="1" a="1"/>
  <c r="AB3181" i="1" s="1"/>
  <c r="AB3182" i="1" a="1"/>
  <c r="AB3182" i="1" s="1"/>
  <c r="AB3183" i="1" a="1"/>
  <c r="AB3183" i="1" s="1"/>
  <c r="AB3184" i="1" a="1"/>
  <c r="AB3184" i="1" s="1"/>
  <c r="AB3185" i="1" a="1"/>
  <c r="AB3185" i="1" s="1"/>
  <c r="AB3186" i="1" a="1"/>
  <c r="AB3186" i="1" s="1"/>
  <c r="AB3187" i="1" a="1"/>
  <c r="AB3187" i="1" s="1"/>
  <c r="AB3188" i="1" a="1"/>
  <c r="AB3188" i="1" s="1"/>
  <c r="AB3189" i="1" a="1"/>
  <c r="AB3189" i="1" s="1"/>
  <c r="AB3190" i="1" a="1"/>
  <c r="AB3190" i="1" s="1"/>
  <c r="AB3191" i="1" a="1"/>
  <c r="AB3191" i="1" s="1"/>
  <c r="AB3192" i="1" a="1"/>
  <c r="AB3192" i="1" s="1"/>
  <c r="AB3193" i="1" a="1"/>
  <c r="AB3193" i="1" s="1"/>
  <c r="AB3194" i="1" a="1"/>
  <c r="AB3194" i="1" s="1"/>
  <c r="AB3195" i="1" a="1"/>
  <c r="AB3195" i="1" s="1"/>
  <c r="AB3196" i="1" a="1"/>
  <c r="AB3196" i="1" s="1"/>
  <c r="AB3197" i="1" a="1"/>
  <c r="AB3197" i="1" s="1"/>
  <c r="AB3198" i="1" a="1"/>
  <c r="AB3198" i="1" s="1"/>
  <c r="AB3199" i="1" a="1"/>
  <c r="AB3199" i="1" s="1"/>
  <c r="AB3200" i="1" a="1"/>
  <c r="AB3200" i="1" s="1"/>
  <c r="AB3201" i="1" a="1"/>
  <c r="AB3201" i="1" s="1"/>
  <c r="AB3202" i="1" a="1"/>
  <c r="AB3202" i="1" s="1"/>
  <c r="AB3203" i="1" a="1"/>
  <c r="AB3203" i="1" s="1"/>
  <c r="AB3204" i="1" a="1"/>
  <c r="AB3204" i="1" s="1"/>
  <c r="AB3205" i="1" a="1"/>
  <c r="AB3205" i="1" s="1"/>
  <c r="AB3206" i="1" a="1"/>
  <c r="AB3206" i="1" s="1"/>
  <c r="AB3207" i="1" a="1"/>
  <c r="AB3207" i="1" s="1"/>
  <c r="AB3208" i="1" a="1"/>
  <c r="AB3208" i="1" s="1"/>
  <c r="AB3209" i="1" a="1"/>
  <c r="AB3209" i="1" s="1"/>
  <c r="AB3210" i="1" a="1"/>
  <c r="AB3210" i="1" s="1"/>
  <c r="AB3211" i="1" a="1"/>
  <c r="AB3211" i="1" s="1"/>
  <c r="AB3212" i="1" a="1"/>
  <c r="AB3212" i="1" s="1"/>
  <c r="AB3213" i="1" a="1"/>
  <c r="AB3213" i="1" s="1"/>
  <c r="AB3214" i="1" a="1"/>
  <c r="AB3214" i="1" s="1"/>
  <c r="AB3215" i="1" a="1"/>
  <c r="AB3215" i="1" s="1"/>
  <c r="AB3216" i="1" a="1"/>
  <c r="AB3216" i="1" s="1"/>
  <c r="AB3217" i="1" a="1"/>
  <c r="AB3217" i="1" s="1"/>
  <c r="AB3218" i="1" a="1"/>
  <c r="AB3218" i="1" s="1"/>
  <c r="AB3219" i="1" a="1"/>
  <c r="AB3219" i="1" s="1"/>
  <c r="AB3220" i="1" a="1"/>
  <c r="AB3220" i="1" s="1"/>
  <c r="AB3221" i="1" a="1"/>
  <c r="AB3221" i="1" s="1"/>
  <c r="AB3222" i="1" a="1"/>
  <c r="AB3222" i="1" s="1"/>
  <c r="AB3223" i="1" a="1"/>
  <c r="AB3223" i="1" s="1"/>
  <c r="AB3224" i="1" a="1"/>
  <c r="AB3224" i="1" s="1"/>
  <c r="AB3225" i="1" a="1"/>
  <c r="AB3225" i="1" s="1"/>
  <c r="AB3226" i="1" a="1"/>
  <c r="AB3226" i="1" s="1"/>
  <c r="AB3227" i="1" a="1"/>
  <c r="AB3227" i="1" s="1"/>
  <c r="AB3228" i="1" a="1"/>
  <c r="AB3228" i="1" s="1"/>
  <c r="AB3229" i="1" a="1"/>
  <c r="AB3229" i="1" s="1"/>
  <c r="AB3230" i="1" a="1"/>
  <c r="AB3230" i="1" s="1"/>
  <c r="AB3231" i="1" a="1"/>
  <c r="AB3231" i="1" s="1"/>
  <c r="AB3232" i="1" a="1"/>
  <c r="AB3232" i="1" s="1"/>
  <c r="AB3233" i="1" a="1"/>
  <c r="AB3233" i="1" s="1"/>
  <c r="AB3234" i="1" a="1"/>
  <c r="AB3234" i="1" s="1"/>
  <c r="AB3235" i="1" a="1"/>
  <c r="AB3235" i="1" s="1"/>
  <c r="AB3236" i="1" a="1"/>
  <c r="AB3236" i="1" s="1"/>
  <c r="AB3237" i="1" a="1"/>
  <c r="AB3237" i="1" s="1"/>
  <c r="AB3238" i="1" a="1"/>
  <c r="AB3238" i="1" s="1"/>
  <c r="AB3239" i="1" a="1"/>
  <c r="AB3239" i="1" s="1"/>
  <c r="AB3240" i="1" a="1"/>
  <c r="AB3240" i="1" s="1"/>
  <c r="AB3241" i="1" a="1"/>
  <c r="AB3241" i="1" s="1"/>
  <c r="AB3242" i="1" a="1"/>
  <c r="AB3242" i="1" s="1"/>
  <c r="AB3243" i="1" a="1"/>
  <c r="AB3243" i="1" s="1"/>
  <c r="AB3244" i="1" a="1"/>
  <c r="AB3244" i="1" s="1"/>
  <c r="AB3245" i="1" a="1"/>
  <c r="AB3245" i="1" s="1"/>
  <c r="AB3246" i="1" a="1"/>
  <c r="AB3246" i="1" s="1"/>
  <c r="AB3247" i="1" a="1"/>
  <c r="AB3247" i="1" s="1"/>
  <c r="AB3248" i="1" a="1"/>
  <c r="AB3248" i="1" s="1"/>
  <c r="AB3249" i="1" a="1"/>
  <c r="AB3249" i="1" s="1"/>
  <c r="AB3250" i="1" a="1"/>
  <c r="AB3250" i="1" s="1"/>
  <c r="AB3251" i="1" a="1"/>
  <c r="AB3251" i="1" s="1"/>
  <c r="AB3252" i="1" a="1"/>
  <c r="AB3252" i="1" s="1"/>
  <c r="AB3253" i="1" a="1"/>
  <c r="AB3253" i="1" s="1"/>
  <c r="AB3254" i="1" a="1"/>
  <c r="AB3254" i="1" s="1"/>
  <c r="AB3255" i="1" a="1"/>
  <c r="AB3255" i="1" s="1"/>
  <c r="AB3256" i="1" a="1"/>
  <c r="AB3256" i="1" s="1"/>
  <c r="AB3257" i="1" a="1"/>
  <c r="AB3257" i="1" s="1"/>
  <c r="AB3258" i="1" a="1"/>
  <c r="AB3258" i="1" s="1"/>
  <c r="AB3259" i="1" a="1"/>
  <c r="AB3259" i="1" s="1"/>
  <c r="AB3260" i="1" a="1"/>
  <c r="AB3260" i="1" s="1"/>
  <c r="AB3261" i="1" a="1"/>
  <c r="AB3261" i="1" s="1"/>
  <c r="AB3262" i="1" a="1"/>
  <c r="AB3262" i="1" s="1"/>
  <c r="AB3263" i="1" a="1"/>
  <c r="AB3263" i="1" s="1"/>
  <c r="AB3264" i="1" a="1"/>
  <c r="AB3264" i="1" s="1"/>
  <c r="AB3265" i="1" a="1"/>
  <c r="AB3265" i="1" s="1"/>
  <c r="AB3266" i="1" a="1"/>
  <c r="AB3266" i="1" s="1"/>
  <c r="AB3267" i="1" a="1"/>
  <c r="AB3267" i="1" s="1"/>
  <c r="AB3268" i="1" a="1"/>
  <c r="AB3268" i="1" s="1"/>
  <c r="AB3269" i="1" a="1"/>
  <c r="AB3269" i="1" s="1"/>
  <c r="AB3270" i="1" a="1"/>
  <c r="AB3270" i="1" s="1"/>
  <c r="AB3271" i="1" a="1"/>
  <c r="AB3271" i="1" s="1"/>
  <c r="AB3272" i="1" a="1"/>
  <c r="AB3272" i="1" s="1"/>
  <c r="AB3273" i="1" a="1"/>
  <c r="AB3273" i="1" s="1"/>
  <c r="AB3274" i="1" a="1"/>
  <c r="AB3274" i="1" s="1"/>
  <c r="AB3275" i="1" a="1"/>
  <c r="AB3275" i="1" s="1"/>
  <c r="AB3276" i="1" a="1"/>
  <c r="AB3276" i="1" s="1"/>
  <c r="AB3277" i="1" a="1"/>
  <c r="AB3277" i="1" s="1"/>
  <c r="AB3278" i="1" a="1"/>
  <c r="AB3278" i="1" s="1"/>
  <c r="AB3279" i="1" a="1"/>
  <c r="AB3279" i="1" s="1"/>
  <c r="AB3280" i="1" a="1"/>
  <c r="AB3280" i="1" s="1"/>
  <c r="AB3281" i="1" a="1"/>
  <c r="AB3281" i="1" s="1"/>
  <c r="AB3282" i="1" a="1"/>
  <c r="AB3282" i="1" s="1"/>
  <c r="AB3283" i="1" a="1"/>
  <c r="AB3283" i="1" s="1"/>
  <c r="AB3284" i="1" a="1"/>
  <c r="AB3284" i="1" s="1"/>
  <c r="AB3285" i="1" a="1"/>
  <c r="AB3285" i="1" s="1"/>
  <c r="AB3286" i="1" a="1"/>
  <c r="AB3286" i="1" s="1"/>
  <c r="AB3287" i="1" a="1"/>
  <c r="AB3287" i="1" s="1"/>
  <c r="AB3288" i="1" a="1"/>
  <c r="AB3288" i="1" s="1"/>
  <c r="AB3289" i="1" a="1"/>
  <c r="AB3289" i="1" s="1"/>
  <c r="AB3290" i="1" a="1"/>
  <c r="AB3290" i="1" s="1"/>
  <c r="AB3291" i="1" a="1"/>
  <c r="AB3291" i="1" s="1"/>
  <c r="AB3292" i="1" a="1"/>
  <c r="AB3292" i="1" s="1"/>
  <c r="AB3293" i="1" a="1"/>
  <c r="AB3293" i="1" s="1"/>
  <c r="AB3294" i="1" a="1"/>
  <c r="AB3294" i="1" s="1"/>
  <c r="AB3295" i="1" a="1"/>
  <c r="AB3295" i="1" s="1"/>
  <c r="AB3296" i="1" a="1"/>
  <c r="AB3296" i="1" s="1"/>
  <c r="AB3297" i="1" a="1"/>
  <c r="AB3297" i="1" s="1"/>
  <c r="AB3298" i="1" a="1"/>
  <c r="AB3298" i="1" s="1"/>
  <c r="AB3299" i="1" a="1"/>
  <c r="AB3299" i="1" s="1"/>
  <c r="AB3300" i="1" a="1"/>
  <c r="AB3300" i="1" s="1"/>
  <c r="AB3301" i="1" a="1"/>
  <c r="AB3301" i="1" s="1"/>
  <c r="AB3302" i="1" a="1"/>
  <c r="AB3302" i="1" s="1"/>
  <c r="AB3303" i="1" a="1"/>
  <c r="AB3303" i="1" s="1"/>
  <c r="AB3304" i="1" a="1"/>
  <c r="AB3304" i="1" s="1"/>
  <c r="AB3305" i="1" a="1"/>
  <c r="AB3305" i="1" s="1"/>
  <c r="AB3306" i="1" a="1"/>
  <c r="AB3306" i="1" s="1"/>
  <c r="AB3307" i="1" a="1"/>
  <c r="AB3307" i="1" s="1"/>
  <c r="AB3308" i="1" a="1"/>
  <c r="AB3308" i="1" s="1"/>
  <c r="AB3309" i="1" a="1"/>
  <c r="AB3309" i="1" s="1"/>
  <c r="AB3310" i="1" a="1"/>
  <c r="AB3310" i="1" s="1"/>
  <c r="AB3311" i="1" a="1"/>
  <c r="AB3311" i="1" s="1"/>
  <c r="AB3312" i="1" a="1"/>
  <c r="AB3312" i="1" s="1"/>
  <c r="AB3313" i="1" a="1"/>
  <c r="AB3313" i="1" s="1"/>
  <c r="AB3314" i="1" a="1"/>
  <c r="AB3314" i="1" s="1"/>
  <c r="AB3315" i="1" a="1"/>
  <c r="AB3315" i="1" s="1"/>
  <c r="AB3316" i="1" a="1"/>
  <c r="AB3316" i="1" s="1"/>
  <c r="AB3317" i="1" a="1"/>
  <c r="AB3317" i="1" s="1"/>
  <c r="AB3318" i="1" a="1"/>
  <c r="AB3318" i="1" s="1"/>
  <c r="AB3319" i="1" a="1"/>
  <c r="AB3319" i="1" s="1"/>
  <c r="AB3320" i="1" a="1"/>
  <c r="AB3320" i="1" s="1"/>
  <c r="AB3321" i="1" a="1"/>
  <c r="AB3321" i="1" s="1"/>
  <c r="AB3322" i="1" a="1"/>
  <c r="AB3322" i="1" s="1"/>
  <c r="AB3323" i="1" a="1"/>
  <c r="AB3323" i="1" s="1"/>
  <c r="AB3324" i="1" a="1"/>
  <c r="AB3324" i="1" s="1"/>
  <c r="AB3325" i="1" a="1"/>
  <c r="AB3325" i="1" s="1"/>
  <c r="AB3326" i="1" a="1"/>
  <c r="AB3326" i="1" s="1"/>
  <c r="AB3327" i="1" a="1"/>
  <c r="AB3327" i="1" s="1"/>
  <c r="AB3328" i="1" a="1"/>
  <c r="AB3328" i="1" s="1"/>
  <c r="AB3329" i="1" a="1"/>
  <c r="AB3329" i="1" s="1"/>
  <c r="AB3330" i="1" a="1"/>
  <c r="AB3330" i="1" s="1"/>
  <c r="AB3331" i="1" a="1"/>
  <c r="AB3331" i="1" s="1"/>
  <c r="AB3332" i="1" a="1"/>
  <c r="AB3332" i="1" s="1"/>
  <c r="AB3333" i="1" a="1"/>
  <c r="AB3333" i="1" s="1"/>
  <c r="AB3334" i="1" a="1"/>
  <c r="AB3334" i="1" s="1"/>
  <c r="AB3335" i="1" a="1"/>
  <c r="AB3335" i="1" s="1"/>
  <c r="AB3336" i="1" a="1"/>
  <c r="AB3336" i="1" s="1"/>
  <c r="AB3337" i="1" a="1"/>
  <c r="AB3337" i="1" s="1"/>
  <c r="AB3338" i="1" a="1"/>
  <c r="AB3338" i="1" s="1"/>
  <c r="AB3339" i="1" a="1"/>
  <c r="AB3339" i="1" s="1"/>
  <c r="AB3340" i="1" a="1"/>
  <c r="AB3340" i="1" s="1"/>
  <c r="AB3341" i="1" a="1"/>
  <c r="AB3341" i="1" s="1"/>
  <c r="AB3342" i="1" a="1"/>
  <c r="AB3342" i="1" s="1"/>
  <c r="AB3343" i="1" a="1"/>
  <c r="AB3343" i="1" s="1"/>
  <c r="AB3344" i="1" a="1"/>
  <c r="AB3344" i="1" s="1"/>
  <c r="AB3345" i="1" a="1"/>
  <c r="AB3345" i="1" s="1"/>
  <c r="AB3346" i="1" a="1"/>
  <c r="AB3346" i="1" s="1"/>
  <c r="AB3347" i="1" a="1"/>
  <c r="AB3347" i="1" s="1"/>
  <c r="AB3348" i="1" a="1"/>
  <c r="AB3348" i="1" s="1"/>
  <c r="AB3349" i="1" a="1"/>
  <c r="AB3349" i="1" s="1"/>
  <c r="AB3350" i="1" a="1"/>
  <c r="AB3350" i="1" s="1"/>
  <c r="AB3351" i="1" a="1"/>
  <c r="AB3351" i="1" s="1"/>
  <c r="AB3352" i="1" a="1"/>
  <c r="AB3352" i="1" s="1"/>
  <c r="AB3353" i="1" a="1"/>
  <c r="AB3353" i="1" s="1"/>
  <c r="AB3354" i="1" a="1"/>
  <c r="AB3354" i="1" s="1"/>
  <c r="AB3355" i="1" a="1"/>
  <c r="AB3355" i="1" s="1"/>
  <c r="AB3356" i="1" a="1"/>
  <c r="AB3356" i="1" s="1"/>
  <c r="AB3357" i="1" a="1"/>
  <c r="AB3357" i="1" s="1"/>
  <c r="AB3358" i="1" a="1"/>
  <c r="AB3358" i="1" s="1"/>
  <c r="AB3359" i="1" a="1"/>
  <c r="AB3359" i="1" s="1"/>
  <c r="AB3360" i="1" a="1"/>
  <c r="AB3360" i="1" s="1"/>
  <c r="AB3361" i="1" a="1"/>
  <c r="AB3361" i="1" s="1"/>
  <c r="AB3362" i="1" a="1"/>
  <c r="AB3362" i="1" s="1"/>
  <c r="AB3363" i="1" a="1"/>
  <c r="AB3363" i="1" s="1"/>
  <c r="AB3364" i="1" a="1"/>
  <c r="AB3364" i="1" s="1"/>
  <c r="AB3365" i="1" a="1"/>
  <c r="AB3365" i="1" s="1"/>
  <c r="AB3366" i="1" a="1"/>
  <c r="AB3366" i="1" s="1"/>
  <c r="AB3367" i="1" a="1"/>
  <c r="AB3367" i="1" s="1"/>
  <c r="AB3368" i="1" a="1"/>
  <c r="AB3368" i="1" s="1"/>
  <c r="AB3369" i="1" a="1"/>
  <c r="AB3369" i="1" s="1"/>
  <c r="AB3370" i="1" a="1"/>
  <c r="AB3370" i="1" s="1"/>
  <c r="AB3371" i="1" a="1"/>
  <c r="AB3371" i="1" s="1"/>
  <c r="AB3372" i="1" a="1"/>
  <c r="AB3372" i="1" s="1"/>
  <c r="AB3373" i="1" a="1"/>
  <c r="AB3373" i="1" s="1"/>
  <c r="AB3374" i="1" a="1"/>
  <c r="AB3374" i="1" s="1"/>
  <c r="AB3375" i="1" a="1"/>
  <c r="AB3375" i="1" s="1"/>
  <c r="AB3376" i="1" a="1"/>
  <c r="AB3376" i="1" s="1"/>
  <c r="AB3377" i="1" a="1"/>
  <c r="AB3377" i="1" s="1"/>
  <c r="AB3378" i="1" a="1"/>
  <c r="AB3378" i="1" s="1"/>
  <c r="AB3379" i="1" a="1"/>
  <c r="AB3379" i="1" s="1"/>
  <c r="AB3380" i="1" a="1"/>
  <c r="AB3380" i="1" s="1"/>
  <c r="AB3381" i="1" a="1"/>
  <c r="AB3381" i="1" s="1"/>
  <c r="AB3382" i="1" a="1"/>
  <c r="AB3382" i="1" s="1"/>
  <c r="AB3383" i="1" a="1"/>
  <c r="AB3383" i="1" s="1"/>
  <c r="AB3384" i="1" a="1"/>
  <c r="AB3384" i="1" s="1"/>
  <c r="AB3385" i="1" a="1"/>
  <c r="AB3385" i="1" s="1"/>
  <c r="AB3386" i="1" a="1"/>
  <c r="AB3386" i="1" s="1"/>
  <c r="AB3387" i="1" a="1"/>
  <c r="AB3387" i="1" s="1"/>
  <c r="AB3388" i="1" a="1"/>
  <c r="AB3388" i="1" s="1"/>
  <c r="AB3389" i="1" a="1"/>
  <c r="AB3389" i="1" s="1"/>
  <c r="AB3390" i="1" a="1"/>
  <c r="AB3390" i="1" s="1"/>
  <c r="AB3391" i="1" a="1"/>
  <c r="AB3391" i="1" s="1"/>
  <c r="AB3392" i="1" a="1"/>
  <c r="AB3392" i="1" s="1"/>
  <c r="AB3393" i="1" a="1"/>
  <c r="AB3393" i="1" s="1"/>
  <c r="AB3394" i="1" a="1"/>
  <c r="AB3394" i="1" s="1"/>
  <c r="AB3395" i="1" a="1"/>
  <c r="AB3395" i="1" s="1"/>
  <c r="AB3396" i="1" a="1"/>
  <c r="AB3396" i="1" s="1"/>
  <c r="AB3397" i="1" a="1"/>
  <c r="AB3397" i="1" s="1"/>
  <c r="AB3398" i="1" a="1"/>
  <c r="AB3398" i="1" s="1"/>
  <c r="AB3399" i="1" a="1"/>
  <c r="AB3399" i="1" s="1"/>
  <c r="AB3400" i="1" a="1"/>
  <c r="AB3400" i="1" s="1"/>
  <c r="AB3401" i="1" a="1"/>
  <c r="AB3401" i="1" s="1"/>
  <c r="AB3402" i="1" a="1"/>
  <c r="AB3402" i="1" s="1"/>
  <c r="AB3403" i="1" a="1"/>
  <c r="AB3403" i="1" s="1"/>
  <c r="AB3404" i="1" a="1"/>
  <c r="AB3404" i="1" s="1"/>
  <c r="AB3405" i="1" a="1"/>
  <c r="AB3405" i="1" s="1"/>
  <c r="AB3406" i="1" a="1"/>
  <c r="AB3406" i="1" s="1"/>
  <c r="AB3407" i="1" a="1"/>
  <c r="AB3407" i="1" s="1"/>
  <c r="AB3408" i="1" a="1"/>
  <c r="AB3408" i="1" s="1"/>
  <c r="AB3409" i="1" a="1"/>
  <c r="AB3409" i="1" s="1"/>
  <c r="AB3410" i="1" a="1"/>
  <c r="AB3410" i="1" s="1"/>
  <c r="AB3411" i="1" a="1"/>
  <c r="AB3411" i="1" s="1"/>
  <c r="AB3412" i="1" a="1"/>
  <c r="AB3412" i="1" s="1"/>
  <c r="AB3413" i="1" a="1"/>
  <c r="AB3413" i="1" s="1"/>
  <c r="AB3414" i="1" a="1"/>
  <c r="AB3414" i="1" s="1"/>
  <c r="AB3415" i="1" a="1"/>
  <c r="AB3415" i="1" s="1"/>
  <c r="AB3416" i="1" a="1"/>
  <c r="AB3416" i="1" s="1"/>
  <c r="AB3417" i="1" a="1"/>
  <c r="AB3417" i="1" s="1"/>
  <c r="AB3418" i="1" a="1"/>
  <c r="AB3418" i="1" s="1"/>
  <c r="AB3419" i="1" a="1"/>
  <c r="AB3419" i="1" s="1"/>
  <c r="AB3420" i="1" a="1"/>
  <c r="AB3420" i="1" s="1"/>
  <c r="AB3421" i="1" a="1"/>
  <c r="AB3421" i="1" s="1"/>
  <c r="AB3422" i="1" a="1"/>
  <c r="AB3422" i="1" s="1"/>
  <c r="AB3423" i="1" a="1"/>
  <c r="AB3423" i="1" s="1"/>
  <c r="AB3424" i="1" a="1"/>
  <c r="AB3424" i="1" s="1"/>
  <c r="AB3425" i="1" a="1"/>
  <c r="AB3425" i="1" s="1"/>
  <c r="AB3426" i="1" a="1"/>
  <c r="AB3426" i="1" s="1"/>
  <c r="AB3427" i="1" a="1"/>
  <c r="AB3427" i="1" s="1"/>
  <c r="AB3428" i="1" a="1"/>
  <c r="AB3428" i="1" s="1"/>
  <c r="AB3429" i="1" a="1"/>
  <c r="AB3429" i="1" s="1"/>
  <c r="AB3430" i="1" a="1"/>
  <c r="AB3430" i="1" s="1"/>
  <c r="AB3431" i="1" a="1"/>
  <c r="AB3431" i="1" s="1"/>
  <c r="AB3432" i="1" a="1"/>
  <c r="AB3432" i="1" s="1"/>
  <c r="AB3433" i="1" a="1"/>
  <c r="AB3433" i="1" s="1"/>
  <c r="AB3434" i="1" a="1"/>
  <c r="AB3434" i="1" s="1"/>
  <c r="AB3435" i="1" a="1"/>
  <c r="AB3435" i="1" s="1"/>
  <c r="AB3436" i="1" a="1"/>
  <c r="AB3436" i="1" s="1"/>
  <c r="AB3437" i="1" a="1"/>
  <c r="AB3437" i="1" s="1"/>
  <c r="AB3438" i="1" a="1"/>
  <c r="AB3438" i="1" s="1"/>
  <c r="AB3439" i="1" a="1"/>
  <c r="AB3439" i="1" s="1"/>
  <c r="AB3440" i="1" a="1"/>
  <c r="AB3440" i="1" s="1"/>
  <c r="AB3441" i="1" a="1"/>
  <c r="AB3441" i="1" s="1"/>
  <c r="AB3442" i="1" a="1"/>
  <c r="AB3442" i="1" s="1"/>
  <c r="AB3443" i="1" a="1"/>
  <c r="AB3443" i="1" s="1"/>
  <c r="AB3444" i="1" a="1"/>
  <c r="AB3444" i="1" s="1"/>
  <c r="AB3445" i="1" a="1"/>
  <c r="AB3445" i="1" s="1"/>
  <c r="AB3446" i="1" a="1"/>
  <c r="AB3446" i="1" s="1"/>
  <c r="AB3447" i="1" a="1"/>
  <c r="AB3447" i="1" s="1"/>
  <c r="AB3448" i="1" a="1"/>
  <c r="AB3448" i="1" s="1"/>
  <c r="AB3449" i="1" a="1"/>
  <c r="AB3449" i="1" s="1"/>
  <c r="AB3450" i="1" a="1"/>
  <c r="AB3450" i="1" s="1"/>
  <c r="AB3451" i="1" a="1"/>
  <c r="AB3451" i="1" s="1"/>
  <c r="AB3452" i="1" a="1"/>
  <c r="AB3452" i="1" s="1"/>
  <c r="AB3453" i="1" a="1"/>
  <c r="AB3453" i="1" s="1"/>
  <c r="AB3454" i="1" a="1"/>
  <c r="AB3454" i="1" s="1"/>
  <c r="AB3455" i="1" a="1"/>
  <c r="AB3455" i="1" s="1"/>
  <c r="AB3456" i="1" a="1"/>
  <c r="AB3456" i="1" s="1"/>
  <c r="AB3457" i="1" a="1"/>
  <c r="AB3457" i="1" s="1"/>
  <c r="AB3458" i="1" a="1"/>
  <c r="AB3458" i="1" s="1"/>
  <c r="AB3459" i="1" a="1"/>
  <c r="AB3459" i="1" s="1"/>
  <c r="AB3460" i="1" a="1"/>
  <c r="AB3460" i="1" s="1"/>
  <c r="AB3461" i="1" a="1"/>
  <c r="AB3461" i="1" s="1"/>
  <c r="AB3462" i="1" a="1"/>
  <c r="AB3462" i="1" s="1"/>
  <c r="AB3463" i="1" a="1"/>
  <c r="AB3463" i="1" s="1"/>
  <c r="AB3464" i="1" a="1"/>
  <c r="AB3464" i="1" s="1"/>
  <c r="AB3465" i="1" a="1"/>
  <c r="AB3465" i="1" s="1"/>
  <c r="AB3466" i="1" a="1"/>
  <c r="AB3466" i="1" s="1"/>
  <c r="AB3467" i="1" a="1"/>
  <c r="AB3467" i="1" s="1"/>
  <c r="AB3468" i="1" a="1"/>
  <c r="AB3468" i="1" s="1"/>
  <c r="AB3469" i="1" a="1"/>
  <c r="AB3469" i="1" s="1"/>
  <c r="AB3470" i="1" a="1"/>
  <c r="AB3470" i="1" s="1"/>
  <c r="AB3471" i="1" a="1"/>
  <c r="AB3471" i="1" s="1"/>
  <c r="AB3472" i="1" a="1"/>
  <c r="AB3472" i="1" s="1"/>
  <c r="AB3473" i="1" a="1"/>
  <c r="AB3473" i="1" s="1"/>
  <c r="AB3474" i="1" a="1"/>
  <c r="AB3474" i="1" s="1"/>
  <c r="AB3475" i="1" a="1"/>
  <c r="AB3475" i="1" s="1"/>
  <c r="AB3476" i="1" a="1"/>
  <c r="AB3476" i="1" s="1"/>
  <c r="AB3477" i="1" a="1"/>
  <c r="AB3477" i="1" s="1"/>
  <c r="AB3478" i="1" a="1"/>
  <c r="AB3478" i="1" s="1"/>
  <c r="AB3479" i="1" a="1"/>
  <c r="AB3479" i="1" s="1"/>
  <c r="AB3480" i="1" a="1"/>
  <c r="AB3480" i="1" s="1"/>
  <c r="AB3481" i="1" a="1"/>
  <c r="AB3481" i="1" s="1"/>
  <c r="AB3482" i="1" a="1"/>
  <c r="AB3482" i="1" s="1"/>
  <c r="AB3483" i="1" a="1"/>
  <c r="AB3483" i="1" s="1"/>
  <c r="AB3484" i="1" a="1"/>
  <c r="AB3484" i="1" s="1"/>
  <c r="AB3485" i="1" a="1"/>
  <c r="AB3485" i="1" s="1"/>
  <c r="AB3486" i="1" a="1"/>
  <c r="AB3486" i="1" s="1"/>
  <c r="AB3487" i="1" a="1"/>
  <c r="AB3487" i="1" s="1"/>
  <c r="AB3488" i="1" a="1"/>
  <c r="AB3488" i="1" s="1"/>
  <c r="AB3489" i="1" a="1"/>
  <c r="AB3489" i="1" s="1"/>
  <c r="AB3490" i="1" a="1"/>
  <c r="AB3490" i="1" s="1"/>
  <c r="AB3491" i="1" a="1"/>
  <c r="AB3491" i="1" s="1"/>
  <c r="AB3492" i="1" a="1"/>
  <c r="AB3492" i="1" s="1"/>
  <c r="AB3493" i="1" a="1"/>
  <c r="AB3493" i="1" s="1"/>
  <c r="AB3494" i="1" a="1"/>
  <c r="AB3494" i="1" s="1"/>
  <c r="AB3495" i="1" a="1"/>
  <c r="AB3495" i="1" s="1"/>
  <c r="AB3496" i="1" a="1"/>
  <c r="AB3496" i="1" s="1"/>
  <c r="AB3497" i="1" a="1"/>
  <c r="AB3497" i="1" s="1"/>
  <c r="AB3498" i="1" a="1"/>
  <c r="AB3498" i="1" s="1"/>
  <c r="AB3499" i="1" a="1"/>
  <c r="AB3499" i="1" s="1"/>
  <c r="AB3500" i="1" a="1"/>
  <c r="AB3500" i="1" s="1"/>
  <c r="AB3501" i="1" a="1"/>
  <c r="AB3501" i="1" s="1"/>
  <c r="AB3502" i="1" a="1"/>
  <c r="AB3502" i="1" s="1"/>
  <c r="AB3503" i="1" a="1"/>
  <c r="AB3503" i="1" s="1"/>
  <c r="AB3504" i="1" a="1"/>
  <c r="AB3504" i="1" s="1"/>
  <c r="AB3505" i="1" a="1"/>
  <c r="AB3505" i="1" s="1"/>
  <c r="AB3506" i="1" a="1"/>
  <c r="AB3506" i="1" s="1"/>
  <c r="AB3507" i="1" a="1"/>
  <c r="AB3507" i="1" s="1"/>
  <c r="AB3508" i="1" a="1"/>
  <c r="AB3508" i="1" s="1"/>
  <c r="AB3509" i="1" a="1"/>
  <c r="AB3509" i="1" s="1"/>
  <c r="AB3510" i="1" a="1"/>
  <c r="AB3510" i="1" s="1"/>
  <c r="AB3511" i="1" a="1"/>
  <c r="AB3511" i="1" s="1"/>
  <c r="AB3512" i="1" a="1"/>
  <c r="AB3512" i="1" s="1"/>
  <c r="AB3513" i="1" a="1"/>
  <c r="AB3513" i="1" s="1"/>
  <c r="AB3514" i="1" a="1"/>
  <c r="AB3514" i="1" s="1"/>
  <c r="AB3515" i="1" a="1"/>
  <c r="AB3515" i="1" s="1"/>
  <c r="AB3516" i="1" a="1"/>
  <c r="AB3516" i="1" s="1"/>
  <c r="AB3517" i="1" a="1"/>
  <c r="AB3517" i="1" s="1"/>
  <c r="AB3518" i="1" a="1"/>
  <c r="AB3518" i="1" s="1"/>
  <c r="AB3519" i="1" a="1"/>
  <c r="AB3519" i="1" s="1"/>
  <c r="AB3520" i="1" a="1"/>
  <c r="AB3520" i="1" s="1"/>
  <c r="AB3521" i="1" a="1"/>
  <c r="AB3521" i="1" s="1"/>
  <c r="AB3522" i="1" a="1"/>
  <c r="AB3522" i="1" s="1"/>
  <c r="AB3523" i="1" a="1"/>
  <c r="AB3523" i="1" s="1"/>
  <c r="AB3524" i="1" a="1"/>
  <c r="AB3524" i="1" s="1"/>
  <c r="AB3525" i="1" a="1"/>
  <c r="AB3525" i="1" s="1"/>
  <c r="AB3526" i="1" a="1"/>
  <c r="AB3526" i="1" s="1"/>
  <c r="AB3527" i="1" a="1"/>
  <c r="AB3527" i="1" s="1"/>
  <c r="AB3528" i="1" a="1"/>
  <c r="AB3528" i="1" s="1"/>
  <c r="AB3529" i="1" a="1"/>
  <c r="AB3529" i="1" s="1"/>
  <c r="AB3530" i="1" a="1"/>
  <c r="AB3530" i="1" s="1"/>
  <c r="AB3531" i="1" a="1"/>
  <c r="AB3531" i="1" s="1"/>
  <c r="AB3532" i="1" a="1"/>
  <c r="AB3532" i="1" s="1"/>
  <c r="AB3533" i="1" a="1"/>
  <c r="AB3533" i="1" s="1"/>
  <c r="AB3534" i="1" a="1"/>
  <c r="AB3534" i="1" s="1"/>
  <c r="AB3535" i="1" a="1"/>
  <c r="AB3535" i="1" s="1"/>
  <c r="AB3536" i="1" a="1"/>
  <c r="AB3536" i="1" s="1"/>
  <c r="AB3537" i="1" a="1"/>
  <c r="AB3537" i="1" s="1"/>
  <c r="AB3538" i="1" a="1"/>
  <c r="AB3538" i="1" s="1"/>
  <c r="AB3539" i="1" a="1"/>
  <c r="AB3539" i="1" s="1"/>
  <c r="AB3540" i="1" a="1"/>
  <c r="AB3540" i="1" s="1"/>
  <c r="AB3541" i="1" a="1"/>
  <c r="AB3541" i="1" s="1"/>
  <c r="AB3542" i="1" a="1"/>
  <c r="AB3542" i="1" s="1"/>
  <c r="AB3543" i="1" a="1"/>
  <c r="AB3543" i="1" s="1"/>
  <c r="AB3544" i="1" a="1"/>
  <c r="AB3544" i="1" s="1"/>
  <c r="AB3545" i="1" a="1"/>
  <c r="AB3545" i="1" s="1"/>
  <c r="AB3546" i="1" a="1"/>
  <c r="AB3546" i="1" s="1"/>
  <c r="AB3547" i="1" a="1"/>
  <c r="AB3547" i="1" s="1"/>
  <c r="AB3548" i="1" a="1"/>
  <c r="AB3548" i="1" s="1"/>
  <c r="AB3549" i="1" a="1"/>
  <c r="AB3549" i="1" s="1"/>
  <c r="AB3550" i="1" a="1"/>
  <c r="AB3550" i="1" s="1"/>
  <c r="AB3551" i="1" a="1"/>
  <c r="AB3551" i="1" s="1"/>
  <c r="AB3552" i="1" a="1"/>
  <c r="AB3552" i="1" s="1"/>
  <c r="AB3553" i="1" a="1"/>
  <c r="AB3553" i="1" s="1"/>
  <c r="AB3554" i="1" a="1"/>
  <c r="AB3554" i="1" s="1"/>
  <c r="AB3555" i="1" a="1"/>
  <c r="AB3555" i="1" s="1"/>
  <c r="AB3556" i="1" a="1"/>
  <c r="AB3556" i="1" s="1"/>
  <c r="AB3557" i="1" a="1"/>
  <c r="AB3557" i="1" s="1"/>
  <c r="AB3558" i="1" a="1"/>
  <c r="AB3558" i="1" s="1"/>
  <c r="AB3559" i="1" a="1"/>
  <c r="AB3559" i="1" s="1"/>
  <c r="AB3560" i="1" a="1"/>
  <c r="AB3560" i="1" s="1"/>
  <c r="AB3561" i="1" a="1"/>
  <c r="AB3561" i="1" s="1"/>
  <c r="AB3562" i="1" a="1"/>
  <c r="AB3562" i="1" s="1"/>
  <c r="AB3563" i="1" a="1"/>
  <c r="AB3563" i="1" s="1"/>
  <c r="AB3564" i="1" a="1"/>
  <c r="AB3564" i="1" s="1"/>
  <c r="AB3565" i="1" a="1"/>
  <c r="AB3565" i="1" s="1"/>
  <c r="AB3566" i="1" a="1"/>
  <c r="AB3566" i="1" s="1"/>
  <c r="AB3567" i="1" a="1"/>
  <c r="AB3567" i="1" s="1"/>
  <c r="AB3568" i="1" a="1"/>
  <c r="AB3568" i="1" s="1"/>
  <c r="AB3569" i="1" a="1"/>
  <c r="AB3569" i="1" s="1"/>
  <c r="AB3570" i="1" a="1"/>
  <c r="AB3570" i="1" s="1"/>
  <c r="AB3571" i="1" a="1"/>
  <c r="AB3571" i="1" s="1"/>
  <c r="AB3572" i="1" a="1"/>
  <c r="AB3572" i="1" s="1"/>
  <c r="AB3573" i="1" a="1"/>
  <c r="AB3573" i="1" s="1"/>
  <c r="AB3574" i="1" a="1"/>
  <c r="AB3574" i="1" s="1"/>
  <c r="AB3575" i="1" a="1"/>
  <c r="AB3575" i="1" s="1"/>
  <c r="AB3576" i="1" a="1"/>
  <c r="AB3576" i="1" s="1"/>
  <c r="AB3577" i="1" a="1"/>
  <c r="AB3577" i="1" s="1"/>
  <c r="AB3578" i="1" a="1"/>
  <c r="AB3578" i="1" s="1"/>
  <c r="AB3579" i="1" a="1"/>
  <c r="AB3579" i="1" s="1"/>
  <c r="AB3580" i="1" a="1"/>
  <c r="AB3580" i="1" s="1"/>
  <c r="AB3581" i="1" a="1"/>
  <c r="AB3581" i="1" s="1"/>
  <c r="AB3582" i="1" a="1"/>
  <c r="AB3582" i="1" s="1"/>
  <c r="AB3583" i="1" a="1"/>
  <c r="AB3583" i="1" s="1"/>
  <c r="AB3584" i="1" a="1"/>
  <c r="AB3584" i="1" s="1"/>
  <c r="AB3585" i="1" a="1"/>
  <c r="AB3585" i="1" s="1"/>
  <c r="AB3586" i="1" a="1"/>
  <c r="AB3586" i="1" s="1"/>
  <c r="AB3587" i="1" a="1"/>
  <c r="AB3587" i="1" s="1"/>
  <c r="AB3588" i="1" a="1"/>
  <c r="AB3588" i="1" s="1"/>
  <c r="AB3589" i="1" a="1"/>
  <c r="AB3589" i="1" s="1"/>
  <c r="AB3590" i="1" a="1"/>
  <c r="AB3590" i="1" s="1"/>
  <c r="AB3591" i="1" a="1"/>
  <c r="AB3591" i="1" s="1"/>
  <c r="AB3592" i="1" a="1"/>
  <c r="AB3592" i="1" s="1"/>
  <c r="AB3593" i="1" a="1"/>
  <c r="AB3593" i="1" s="1"/>
  <c r="AB3594" i="1" a="1"/>
  <c r="AB3594" i="1" s="1"/>
  <c r="AB3595" i="1" a="1"/>
  <c r="AB3595" i="1" s="1"/>
  <c r="AB3596" i="1" a="1"/>
  <c r="AB3596" i="1" s="1"/>
  <c r="AB3597" i="1" a="1"/>
  <c r="AB3597" i="1" s="1"/>
  <c r="AB3598" i="1" a="1"/>
  <c r="AB3598" i="1" s="1"/>
  <c r="AB3599" i="1" a="1"/>
  <c r="AB3599" i="1" s="1"/>
  <c r="AB3600" i="1" a="1"/>
  <c r="AB3600" i="1" s="1"/>
  <c r="AB3601" i="1" a="1"/>
  <c r="AB3601" i="1" s="1"/>
  <c r="AB3602" i="1" a="1"/>
  <c r="AB3602" i="1" s="1"/>
  <c r="AB3603" i="1" a="1"/>
  <c r="AB3603" i="1" s="1"/>
  <c r="AB3604" i="1" a="1"/>
  <c r="AB3604" i="1" s="1"/>
  <c r="AB3605" i="1" a="1"/>
  <c r="AB3605" i="1" s="1"/>
  <c r="AB3606" i="1" a="1"/>
  <c r="AB3606" i="1" s="1"/>
  <c r="AB3607" i="1" a="1"/>
  <c r="AB3607" i="1" s="1"/>
  <c r="AB3608" i="1" a="1"/>
  <c r="AB3608" i="1" s="1"/>
  <c r="AB3609" i="1" a="1"/>
  <c r="AB3609" i="1" s="1"/>
  <c r="AB3610" i="1" a="1"/>
  <c r="AB3610" i="1" s="1"/>
  <c r="AB3611" i="1" a="1"/>
  <c r="AB3611" i="1" s="1"/>
  <c r="AB3612" i="1" a="1"/>
  <c r="AB3612" i="1" s="1"/>
  <c r="AB3613" i="1" a="1"/>
  <c r="AB3613" i="1" s="1"/>
  <c r="AB3614" i="1" a="1"/>
  <c r="AB3614" i="1" s="1"/>
  <c r="AB3615" i="1" a="1"/>
  <c r="AB3615" i="1" s="1"/>
  <c r="AB3616" i="1" a="1"/>
  <c r="AB3616" i="1" s="1"/>
  <c r="AB3617" i="1" a="1"/>
  <c r="AB3617" i="1" s="1"/>
  <c r="AB3618" i="1" a="1"/>
  <c r="AB3618" i="1" s="1"/>
  <c r="AB3619" i="1" a="1"/>
  <c r="AB3619" i="1" s="1"/>
  <c r="AB3620" i="1" a="1"/>
  <c r="AB3620" i="1" s="1"/>
  <c r="AB3621" i="1" a="1"/>
  <c r="AB3621" i="1" s="1"/>
  <c r="AB3622" i="1" a="1"/>
  <c r="AB3622" i="1" s="1"/>
  <c r="AB3623" i="1" a="1"/>
  <c r="AB3623" i="1" s="1"/>
  <c r="AB3624" i="1" a="1"/>
  <c r="AB3624" i="1" s="1"/>
  <c r="AB3625" i="1" a="1"/>
  <c r="AB3625" i="1" s="1"/>
  <c r="AB3626" i="1" a="1"/>
  <c r="AB3626" i="1" s="1"/>
  <c r="AB3627" i="1" a="1"/>
  <c r="AB3627" i="1" s="1"/>
  <c r="AB3628" i="1" a="1"/>
  <c r="AB3628" i="1" s="1"/>
  <c r="AB3629" i="1" a="1"/>
  <c r="AB3629" i="1" s="1"/>
  <c r="AB3630" i="1" a="1"/>
  <c r="AB3630" i="1" s="1"/>
  <c r="AB3631" i="1" a="1"/>
  <c r="AB3631" i="1" s="1"/>
  <c r="AB3632" i="1" a="1"/>
  <c r="AB3632" i="1" s="1"/>
  <c r="AB3633" i="1" a="1"/>
  <c r="AB3633" i="1" s="1"/>
  <c r="AB3634" i="1" a="1"/>
  <c r="AB3634" i="1" s="1"/>
  <c r="AB3635" i="1" a="1"/>
  <c r="AB3635" i="1" s="1"/>
  <c r="AB3636" i="1" a="1"/>
  <c r="AB3636" i="1" s="1"/>
  <c r="AB3637" i="1" a="1"/>
  <c r="AB3637" i="1" s="1"/>
  <c r="AB3638" i="1" a="1"/>
  <c r="AB3638" i="1" s="1"/>
  <c r="AB3639" i="1" a="1"/>
  <c r="AB3639" i="1" s="1"/>
  <c r="AB3640" i="1" a="1"/>
  <c r="AB3640" i="1" s="1"/>
  <c r="AB3641" i="1" a="1"/>
  <c r="AB3641" i="1" s="1"/>
  <c r="AB3642" i="1" a="1"/>
  <c r="AB3642" i="1" s="1"/>
  <c r="AB3643" i="1" a="1"/>
  <c r="AB3643" i="1" s="1"/>
  <c r="AB3644" i="1" a="1"/>
  <c r="AB3644" i="1" s="1"/>
  <c r="AB3645" i="1" a="1"/>
  <c r="AB3645" i="1" s="1"/>
  <c r="AB3646" i="1" a="1"/>
  <c r="AB3646" i="1" s="1"/>
  <c r="AB3647" i="1" a="1"/>
  <c r="AB3647" i="1" s="1"/>
  <c r="AB3648" i="1" a="1"/>
  <c r="AB3648" i="1" s="1"/>
  <c r="AB3649" i="1" a="1"/>
  <c r="AB3649" i="1" s="1"/>
  <c r="AB3650" i="1" a="1"/>
  <c r="AB3650" i="1" s="1"/>
  <c r="AB3651" i="1" a="1"/>
  <c r="AB3651" i="1" s="1"/>
  <c r="AB3652" i="1" a="1"/>
  <c r="AB3652" i="1" s="1"/>
  <c r="AB3653" i="1" a="1"/>
  <c r="AB3653" i="1" s="1"/>
  <c r="AB3654" i="1" a="1"/>
  <c r="AB3654" i="1" s="1"/>
  <c r="AB3655" i="1" a="1"/>
  <c r="AB3655" i="1" s="1"/>
  <c r="AB3656" i="1" a="1"/>
  <c r="AB3656" i="1" s="1"/>
  <c r="AB3657" i="1" a="1"/>
  <c r="AB3657" i="1" s="1"/>
  <c r="AB3658" i="1" a="1"/>
  <c r="AB3658" i="1" s="1"/>
  <c r="AB3659" i="1" a="1"/>
  <c r="AB3659" i="1" s="1"/>
  <c r="AB3660" i="1" a="1"/>
  <c r="AB3660" i="1" s="1"/>
  <c r="AB3661" i="1" a="1"/>
  <c r="AB3661" i="1" s="1"/>
  <c r="AB3662" i="1" a="1"/>
  <c r="AB3662" i="1" s="1"/>
  <c r="AB3663" i="1" a="1"/>
  <c r="AB3663" i="1" s="1"/>
  <c r="AB3664" i="1" a="1"/>
  <c r="AB3664" i="1" s="1"/>
  <c r="AB3665" i="1" a="1"/>
  <c r="AB3665" i="1" s="1"/>
  <c r="AB3666" i="1" a="1"/>
  <c r="AB3666" i="1" s="1"/>
  <c r="AB3667" i="1" a="1"/>
  <c r="AB3667" i="1" s="1"/>
  <c r="AB3668" i="1" a="1"/>
  <c r="AB3668" i="1" s="1"/>
  <c r="AB3669" i="1" a="1"/>
  <c r="AB3669" i="1" s="1"/>
  <c r="AB3670" i="1" a="1"/>
  <c r="AB3670" i="1" s="1"/>
  <c r="AB3671" i="1" a="1"/>
  <c r="AB3671" i="1" s="1"/>
  <c r="AB3672" i="1" a="1"/>
  <c r="AB3672" i="1" s="1"/>
  <c r="AB3673" i="1" a="1"/>
  <c r="AB3673" i="1" s="1"/>
  <c r="AB3674" i="1" a="1"/>
  <c r="AB3674" i="1" s="1"/>
  <c r="AB3675" i="1" a="1"/>
  <c r="AB3675" i="1" s="1"/>
  <c r="AB3676" i="1" a="1"/>
  <c r="AB3676" i="1" s="1"/>
  <c r="AB3677" i="1" a="1"/>
  <c r="AB3677" i="1" s="1"/>
  <c r="AB3678" i="1" a="1"/>
  <c r="AB3678" i="1" s="1"/>
  <c r="AB3679" i="1" a="1"/>
  <c r="AB3679" i="1" s="1"/>
  <c r="AB3680" i="1" a="1"/>
  <c r="AB3680" i="1" s="1"/>
  <c r="AB3681" i="1" a="1"/>
  <c r="AB3681" i="1" s="1"/>
  <c r="AB3682" i="1" a="1"/>
  <c r="AB3682" i="1" s="1"/>
  <c r="AB3683" i="1" a="1"/>
  <c r="AB3683" i="1" s="1"/>
  <c r="AB3684" i="1" a="1"/>
  <c r="AB3684" i="1" s="1"/>
  <c r="AB3685" i="1" a="1"/>
  <c r="AB3685" i="1" s="1"/>
  <c r="AB3686" i="1" a="1"/>
  <c r="AB3686" i="1" s="1"/>
  <c r="AB3687" i="1" a="1"/>
  <c r="AB3687" i="1" s="1"/>
  <c r="AB3688" i="1" a="1"/>
  <c r="AB3688" i="1" s="1"/>
  <c r="AB3689" i="1" a="1"/>
  <c r="AB3689" i="1" s="1"/>
  <c r="AB3690" i="1" a="1"/>
  <c r="AB3690" i="1" s="1"/>
  <c r="AB3691" i="1" a="1"/>
  <c r="AB3691" i="1" s="1"/>
  <c r="AB3692" i="1" a="1"/>
  <c r="AB3692" i="1" s="1"/>
  <c r="AB3693" i="1" a="1"/>
  <c r="AB3693" i="1" s="1"/>
  <c r="AB3694" i="1" a="1"/>
  <c r="AB3694" i="1" s="1"/>
  <c r="AB3695" i="1" a="1"/>
  <c r="AB3695" i="1" s="1"/>
  <c r="AB3696" i="1" a="1"/>
  <c r="AB3696" i="1" s="1"/>
  <c r="AB3697" i="1" a="1"/>
  <c r="AB3697" i="1" s="1"/>
  <c r="AB3698" i="1" a="1"/>
  <c r="AB3698" i="1" s="1"/>
  <c r="AB3699" i="1" a="1"/>
  <c r="AB3699" i="1" s="1"/>
  <c r="AB3700" i="1" a="1"/>
  <c r="AB3700" i="1" s="1"/>
  <c r="AB3701" i="1" a="1"/>
  <c r="AB3701" i="1" s="1"/>
  <c r="AB3702" i="1" a="1"/>
  <c r="AB3702" i="1" s="1"/>
  <c r="AB3703" i="1" a="1"/>
  <c r="AB3703" i="1" s="1"/>
  <c r="AB3704" i="1" a="1"/>
  <c r="AB3704" i="1" s="1"/>
  <c r="AB3705" i="1" a="1"/>
  <c r="AB3705" i="1" s="1"/>
  <c r="AB3706" i="1" a="1"/>
  <c r="AB3706" i="1" s="1"/>
  <c r="AB3707" i="1" a="1"/>
  <c r="AB3707" i="1" s="1"/>
  <c r="AB3708" i="1" a="1"/>
  <c r="AB3708" i="1" s="1"/>
  <c r="AB3709" i="1" a="1"/>
  <c r="AB3709" i="1" s="1"/>
  <c r="AB3710" i="1" a="1"/>
  <c r="AB3710" i="1" s="1"/>
  <c r="AB3711" i="1" a="1"/>
  <c r="AB3711" i="1" s="1"/>
  <c r="AB3712" i="1" a="1"/>
  <c r="AB3712" i="1" s="1"/>
  <c r="AB3713" i="1" a="1"/>
  <c r="AB3713" i="1" s="1"/>
  <c r="AB3714" i="1" a="1"/>
  <c r="AB3714" i="1" s="1"/>
  <c r="AB3715" i="1" a="1"/>
  <c r="AB3715" i="1" s="1"/>
  <c r="AB3716" i="1" a="1"/>
  <c r="AB3716" i="1" s="1"/>
  <c r="AB3717" i="1" a="1"/>
  <c r="AB3717" i="1" s="1"/>
  <c r="AB3718" i="1" a="1"/>
  <c r="AB3718" i="1" s="1"/>
  <c r="AB3719" i="1" a="1"/>
  <c r="AB3719" i="1" s="1"/>
  <c r="AB3720" i="1" a="1"/>
  <c r="AB3720" i="1" s="1"/>
  <c r="AB3721" i="1" a="1"/>
  <c r="AB3721" i="1" s="1"/>
  <c r="AB3722" i="1" a="1"/>
  <c r="AB3722" i="1" s="1"/>
  <c r="AB3723" i="1" a="1"/>
  <c r="AB3723" i="1" s="1"/>
  <c r="AB3724" i="1" a="1"/>
  <c r="AB3724" i="1" s="1"/>
  <c r="AB3725" i="1" a="1"/>
  <c r="AB3725" i="1" s="1"/>
  <c r="AB3726" i="1" a="1"/>
  <c r="AB3726" i="1" s="1"/>
  <c r="AB3727" i="1" a="1"/>
  <c r="AB3727" i="1" s="1"/>
  <c r="AB3728" i="1" a="1"/>
  <c r="AB3728" i="1" s="1"/>
  <c r="AB3729" i="1" a="1"/>
  <c r="AB3729" i="1" s="1"/>
  <c r="AB3730" i="1" a="1"/>
  <c r="AB3730" i="1" s="1"/>
  <c r="AB3731" i="1" a="1"/>
  <c r="AB3731" i="1" s="1"/>
  <c r="AB3732" i="1" a="1"/>
  <c r="AB3732" i="1" s="1"/>
  <c r="AB3733" i="1" a="1"/>
  <c r="AB3733" i="1" s="1"/>
  <c r="AB3734" i="1" a="1"/>
  <c r="AB3734" i="1" s="1"/>
  <c r="AB3735" i="1" a="1"/>
  <c r="AB3735" i="1" s="1"/>
  <c r="AB3736" i="1" a="1"/>
  <c r="AB3736" i="1" s="1"/>
  <c r="AB3737" i="1" a="1"/>
  <c r="AB3737" i="1" s="1"/>
  <c r="AB3738" i="1" a="1"/>
  <c r="AB3738" i="1" s="1"/>
  <c r="AB3739" i="1" a="1"/>
  <c r="AB3739" i="1" s="1"/>
  <c r="AB3740" i="1" a="1"/>
  <c r="AB3740" i="1" s="1"/>
  <c r="AB3741" i="1" a="1"/>
  <c r="AB3741" i="1" s="1"/>
  <c r="AB3742" i="1" a="1"/>
  <c r="AB3742" i="1" s="1"/>
  <c r="AB3743" i="1" a="1"/>
  <c r="AB3743" i="1" s="1"/>
  <c r="AB3744" i="1" a="1"/>
  <c r="AB3744" i="1" s="1"/>
  <c r="AB3745" i="1" a="1"/>
  <c r="AB3745" i="1" s="1"/>
  <c r="AB3746" i="1" a="1"/>
  <c r="AB3746" i="1" s="1"/>
  <c r="AB3747" i="1" a="1"/>
  <c r="AB3747" i="1" s="1"/>
  <c r="AB3748" i="1" a="1"/>
  <c r="AB3748" i="1" s="1"/>
  <c r="AB3749" i="1" a="1"/>
  <c r="AB3749" i="1" s="1"/>
  <c r="AB3750" i="1" a="1"/>
  <c r="AB3750" i="1" s="1"/>
  <c r="AB3751" i="1" a="1"/>
  <c r="AB3751" i="1" s="1"/>
  <c r="AB3752" i="1" a="1"/>
  <c r="AB3752" i="1" s="1"/>
  <c r="AB3753" i="1" a="1"/>
  <c r="AB3753" i="1" s="1"/>
  <c r="AB3754" i="1" a="1"/>
  <c r="AB3754" i="1" s="1"/>
  <c r="AB3755" i="1" a="1"/>
  <c r="AB3755" i="1" s="1"/>
  <c r="AB3756" i="1" a="1"/>
  <c r="AB3756" i="1" s="1"/>
  <c r="AB3757" i="1" a="1"/>
  <c r="AB3757" i="1" s="1"/>
  <c r="AB3758" i="1" a="1"/>
  <c r="AB3758" i="1" s="1"/>
  <c r="AB3759" i="1" a="1"/>
  <c r="AB3759" i="1" s="1"/>
  <c r="AB3760" i="1" a="1"/>
  <c r="AB3760" i="1" s="1"/>
  <c r="AB3761" i="1" a="1"/>
  <c r="AB3761" i="1" s="1"/>
  <c r="AB3762" i="1" a="1"/>
  <c r="AB3762" i="1" s="1"/>
  <c r="AB3763" i="1" a="1"/>
  <c r="AB3763" i="1" s="1"/>
  <c r="AB3764" i="1" a="1"/>
  <c r="AB3764" i="1" s="1"/>
  <c r="AB3765" i="1" a="1"/>
  <c r="AB3765" i="1" s="1"/>
  <c r="AB3766" i="1" a="1"/>
  <c r="AB3766" i="1" s="1"/>
  <c r="AB3767" i="1" a="1"/>
  <c r="AB3767" i="1" s="1"/>
  <c r="AB3768" i="1" a="1"/>
  <c r="AB3768" i="1" s="1"/>
  <c r="AB3769" i="1" a="1"/>
  <c r="AB3769" i="1" s="1"/>
  <c r="AB3770" i="1" a="1"/>
  <c r="AB3770" i="1" s="1"/>
  <c r="AB3771" i="1" a="1"/>
  <c r="AB3771" i="1" s="1"/>
  <c r="AB3772" i="1" a="1"/>
  <c r="AB3772" i="1" s="1"/>
  <c r="AB3773" i="1" a="1"/>
  <c r="AB3773" i="1" s="1"/>
  <c r="AB3774" i="1" a="1"/>
  <c r="AB3774" i="1" s="1"/>
  <c r="AB3775" i="1" a="1"/>
  <c r="AB3775" i="1" s="1"/>
  <c r="AB3776" i="1" a="1"/>
  <c r="AB3776" i="1" s="1"/>
  <c r="AB3777" i="1" a="1"/>
  <c r="AB3777" i="1" s="1"/>
  <c r="AB3778" i="1" a="1"/>
  <c r="AB3778" i="1" s="1"/>
  <c r="AB3779" i="1" a="1"/>
  <c r="AB3779" i="1" s="1"/>
  <c r="AB3780" i="1" a="1"/>
  <c r="AB3780" i="1" s="1"/>
  <c r="AB3781" i="1" a="1"/>
  <c r="AB3781" i="1" s="1"/>
  <c r="AB3782" i="1" a="1"/>
  <c r="AB3782" i="1" s="1"/>
  <c r="AB3783" i="1" a="1"/>
  <c r="AB3783" i="1" s="1"/>
  <c r="AB3784" i="1" a="1"/>
  <c r="AB3784" i="1" s="1"/>
  <c r="AB3785" i="1" a="1"/>
  <c r="AB3785" i="1" s="1"/>
  <c r="AB3786" i="1" a="1"/>
  <c r="AB3786" i="1" s="1"/>
  <c r="AB3787" i="1" a="1"/>
  <c r="AB3787" i="1" s="1"/>
  <c r="AB3788" i="1" a="1"/>
  <c r="AB3788" i="1" s="1"/>
  <c r="AB3789" i="1" a="1"/>
  <c r="AB3789" i="1" s="1"/>
  <c r="AB3790" i="1" a="1"/>
  <c r="AB3790" i="1" s="1"/>
  <c r="AB3791" i="1" a="1"/>
  <c r="AB3791" i="1" s="1"/>
  <c r="AB3792" i="1" a="1"/>
  <c r="AB3792" i="1" s="1"/>
  <c r="AB3793" i="1" a="1"/>
  <c r="AB3793" i="1" s="1"/>
  <c r="AB3794" i="1" a="1"/>
  <c r="AB3794" i="1" s="1"/>
  <c r="AB3795" i="1" a="1"/>
  <c r="AB3795" i="1" s="1"/>
  <c r="AB3796" i="1" a="1"/>
  <c r="AB3796" i="1" s="1"/>
  <c r="AB3797" i="1" a="1"/>
  <c r="AB3797" i="1" s="1"/>
  <c r="AB3798" i="1" a="1"/>
  <c r="AB3798" i="1" s="1"/>
  <c r="AB3799" i="1" a="1"/>
  <c r="AB3799" i="1" s="1"/>
  <c r="AB3800" i="1" a="1"/>
  <c r="AB3800" i="1" s="1"/>
  <c r="AB3801" i="1" a="1"/>
  <c r="AB3801" i="1" s="1"/>
  <c r="AB3802" i="1" a="1"/>
  <c r="AB3802" i="1" s="1"/>
  <c r="AB3803" i="1" a="1"/>
  <c r="AB3803" i="1" s="1"/>
  <c r="AB3804" i="1" a="1"/>
  <c r="AB3804" i="1" s="1"/>
  <c r="AB3805" i="1" a="1"/>
  <c r="AB3805" i="1" s="1"/>
  <c r="AB3806" i="1" a="1"/>
  <c r="AB3806" i="1" s="1"/>
  <c r="AB3807" i="1" a="1"/>
  <c r="AB3807" i="1" s="1"/>
  <c r="AB3808" i="1" a="1"/>
  <c r="AB3808" i="1" s="1"/>
  <c r="AB3809" i="1" a="1"/>
  <c r="AB3809" i="1" s="1"/>
  <c r="AB3810" i="1" a="1"/>
  <c r="AB3810" i="1" s="1"/>
  <c r="AB3811" i="1" a="1"/>
  <c r="AB3811" i="1" s="1"/>
  <c r="AB3812" i="1" a="1"/>
  <c r="AB3812" i="1" s="1"/>
  <c r="AB3813" i="1" a="1"/>
  <c r="AB3813" i="1" s="1"/>
  <c r="AB3814" i="1" a="1"/>
  <c r="AB3814" i="1" s="1"/>
  <c r="AB3815" i="1" a="1"/>
  <c r="AB3815" i="1" s="1"/>
  <c r="AB3816" i="1" a="1"/>
  <c r="AB3816" i="1" s="1"/>
  <c r="AB3817" i="1" a="1"/>
  <c r="AB3817" i="1" s="1"/>
  <c r="AB3818" i="1" a="1"/>
  <c r="AB3818" i="1" s="1"/>
  <c r="AB3819" i="1" a="1"/>
  <c r="AB3819" i="1" s="1"/>
  <c r="AB3820" i="1" a="1"/>
  <c r="AB3820" i="1" s="1"/>
  <c r="AB3821" i="1" a="1"/>
  <c r="AB3821" i="1" s="1"/>
  <c r="AB3822" i="1" a="1"/>
  <c r="AB3822" i="1" s="1"/>
  <c r="AB3823" i="1" a="1"/>
  <c r="AB3823" i="1" s="1"/>
  <c r="AB3824" i="1" a="1"/>
  <c r="AB3824" i="1" s="1"/>
  <c r="AB3825" i="1" a="1"/>
  <c r="AB3825" i="1" s="1"/>
  <c r="AB3826" i="1" a="1"/>
  <c r="AB3826" i="1" s="1"/>
  <c r="AB3827" i="1" a="1"/>
  <c r="AB3827" i="1" s="1"/>
  <c r="AB3828" i="1" a="1"/>
  <c r="AB3828" i="1" s="1"/>
  <c r="AB3829" i="1" a="1"/>
  <c r="AB3829" i="1" s="1"/>
  <c r="AB3830" i="1" a="1"/>
  <c r="AB3830" i="1" s="1"/>
  <c r="AB3831" i="1" a="1"/>
  <c r="AB3831" i="1" s="1"/>
  <c r="AB3832" i="1" a="1"/>
  <c r="AB3832" i="1" s="1"/>
  <c r="AB3833" i="1" a="1"/>
  <c r="AB3833" i="1" s="1"/>
  <c r="AB3834" i="1" a="1"/>
  <c r="AB3834" i="1" s="1"/>
  <c r="AB3835" i="1" a="1"/>
  <c r="AB3835" i="1" s="1"/>
  <c r="AB3836" i="1" a="1"/>
  <c r="AB3836" i="1" s="1"/>
  <c r="AB3837" i="1" a="1"/>
  <c r="AB3837" i="1" s="1"/>
  <c r="AB3838" i="1" a="1"/>
  <c r="AB3838" i="1" s="1"/>
  <c r="AB3839" i="1" a="1"/>
  <c r="AB3839" i="1" s="1"/>
  <c r="AB3840" i="1" a="1"/>
  <c r="AB3840" i="1" s="1"/>
  <c r="AB3841" i="1" a="1"/>
  <c r="AB3841" i="1" s="1"/>
  <c r="AB3842" i="1" a="1"/>
  <c r="AB3842" i="1" s="1"/>
  <c r="AB3843" i="1" a="1"/>
  <c r="AB3843" i="1" s="1"/>
  <c r="AB3844" i="1" a="1"/>
  <c r="AB3844" i="1" s="1"/>
  <c r="AB3845" i="1" a="1"/>
  <c r="AB3845" i="1" s="1"/>
  <c r="AB3846" i="1" a="1"/>
  <c r="AB3846" i="1" s="1"/>
  <c r="AB3847" i="1" a="1"/>
  <c r="AB3847" i="1" s="1"/>
  <c r="AB3848" i="1" a="1"/>
  <c r="AB3848" i="1" s="1"/>
  <c r="AB3849" i="1" a="1"/>
  <c r="AB3849" i="1" s="1"/>
  <c r="AB3850" i="1" a="1"/>
  <c r="AB3850" i="1" s="1"/>
  <c r="AB3851" i="1" a="1"/>
  <c r="AB3851" i="1" s="1"/>
  <c r="AB3852" i="1" a="1"/>
  <c r="AB3852" i="1" s="1"/>
  <c r="AB3853" i="1" a="1"/>
  <c r="AB3853" i="1" s="1"/>
  <c r="AB3854" i="1" a="1"/>
  <c r="AB3854" i="1" s="1"/>
  <c r="AB3855" i="1" a="1"/>
  <c r="AB3855" i="1" s="1"/>
  <c r="AB3856" i="1" a="1"/>
  <c r="AB3856" i="1" s="1"/>
  <c r="AB3857" i="1" a="1"/>
  <c r="AB3857" i="1" s="1"/>
  <c r="AB3858" i="1" a="1"/>
  <c r="AB3858" i="1" s="1"/>
  <c r="AB3859" i="1" a="1"/>
  <c r="AB3859" i="1" s="1"/>
  <c r="AB3860" i="1" a="1"/>
  <c r="AB3860" i="1" s="1"/>
  <c r="AB3861" i="1" a="1"/>
  <c r="AB3861" i="1" s="1"/>
  <c r="AB3862" i="1" a="1"/>
  <c r="AB3862" i="1" s="1"/>
  <c r="AB3863" i="1" a="1"/>
  <c r="AB3863" i="1" s="1"/>
  <c r="AB3864" i="1" a="1"/>
  <c r="AB3864" i="1" s="1"/>
  <c r="AB3865" i="1" a="1"/>
  <c r="AB3865" i="1" s="1"/>
  <c r="AB3866" i="1" a="1"/>
  <c r="AB3866" i="1" s="1"/>
  <c r="AB3867" i="1" a="1"/>
  <c r="AB3867" i="1" s="1"/>
  <c r="AB3868" i="1" a="1"/>
  <c r="AB3868" i="1" s="1"/>
  <c r="AB3869" i="1" a="1"/>
  <c r="AB3869" i="1" s="1"/>
  <c r="AB3870" i="1" a="1"/>
  <c r="AB3870" i="1" s="1"/>
  <c r="AB3871" i="1" a="1"/>
  <c r="AB3871" i="1" s="1"/>
  <c r="AB3872" i="1" a="1"/>
  <c r="AB3872" i="1" s="1"/>
  <c r="AB3873" i="1" a="1"/>
  <c r="AB3873" i="1" s="1"/>
  <c r="AB3874" i="1" a="1"/>
  <c r="AB3874" i="1" s="1"/>
  <c r="AB3875" i="1" a="1"/>
  <c r="AB3875" i="1" s="1"/>
  <c r="AB3876" i="1" a="1"/>
  <c r="AB3876" i="1" s="1"/>
  <c r="AB3877" i="1" a="1"/>
  <c r="AB3877" i="1" s="1"/>
  <c r="AB3878" i="1" a="1"/>
  <c r="AB3878" i="1" s="1"/>
  <c r="AB3879" i="1" a="1"/>
  <c r="AB3879" i="1" s="1"/>
  <c r="AB3880" i="1" a="1"/>
  <c r="AB3880" i="1" s="1"/>
  <c r="AB3881" i="1" a="1"/>
  <c r="AB3881" i="1" s="1"/>
  <c r="AB3882" i="1" a="1"/>
  <c r="AB3882" i="1" s="1"/>
  <c r="AB3883" i="1" a="1"/>
  <c r="AB3883" i="1" s="1"/>
  <c r="AB3884" i="1" a="1"/>
  <c r="AB3884" i="1" s="1"/>
  <c r="AB3885" i="1" a="1"/>
  <c r="AB3885" i="1" s="1"/>
  <c r="AB3886" i="1" a="1"/>
  <c r="AB3886" i="1" s="1"/>
  <c r="AB3887" i="1" a="1"/>
  <c r="AB3887" i="1" s="1"/>
  <c r="AB3888" i="1" a="1"/>
  <c r="AB3888" i="1" s="1"/>
  <c r="AB3889" i="1" a="1"/>
  <c r="AB3889" i="1" s="1"/>
  <c r="AB3890" i="1" a="1"/>
  <c r="AB3890" i="1" s="1"/>
  <c r="AB3891" i="1" a="1"/>
  <c r="AB3891" i="1" s="1"/>
  <c r="AB3892" i="1" a="1"/>
  <c r="AB3892" i="1" s="1"/>
  <c r="AB3893" i="1" a="1"/>
  <c r="AB3893" i="1" s="1"/>
  <c r="AB3894" i="1" a="1"/>
  <c r="AB3894" i="1" s="1"/>
  <c r="AB3895" i="1" a="1"/>
  <c r="AB3895" i="1" s="1"/>
  <c r="AB3896" i="1" a="1"/>
  <c r="AB3896" i="1" s="1"/>
  <c r="AB3897" i="1" a="1"/>
  <c r="AB3897" i="1" s="1"/>
  <c r="AB3898" i="1" a="1"/>
  <c r="AB3898" i="1" s="1"/>
  <c r="AB3899" i="1" a="1"/>
  <c r="AB3899" i="1" s="1"/>
  <c r="AB3900" i="1" a="1"/>
  <c r="AB3900" i="1" s="1"/>
  <c r="AB3901" i="1" a="1"/>
  <c r="AB3901" i="1" s="1"/>
  <c r="AB3902" i="1" a="1"/>
  <c r="AB3902" i="1" s="1"/>
  <c r="AB3903" i="1" a="1"/>
  <c r="AB3903" i="1" s="1"/>
  <c r="AB3904" i="1" a="1"/>
  <c r="AB3904" i="1" s="1"/>
  <c r="AB3905" i="1" a="1"/>
  <c r="AB3905" i="1" s="1"/>
  <c r="AB3906" i="1" a="1"/>
  <c r="AB3906" i="1" s="1"/>
  <c r="AB3907" i="1" a="1"/>
  <c r="AB3907" i="1" s="1"/>
  <c r="AB3908" i="1" a="1"/>
  <c r="AB3908" i="1" s="1"/>
  <c r="AB3909" i="1" a="1"/>
  <c r="AB3909" i="1" s="1"/>
  <c r="AB3910" i="1" a="1"/>
  <c r="AB3910" i="1" s="1"/>
  <c r="AB3911" i="1" a="1"/>
  <c r="AB3911" i="1" s="1"/>
  <c r="AB3912" i="1" a="1"/>
  <c r="AB3912" i="1" s="1"/>
  <c r="AB3913" i="1" a="1"/>
  <c r="AB3913" i="1" s="1"/>
  <c r="AB3914" i="1" a="1"/>
  <c r="AB3914" i="1" s="1"/>
  <c r="AB3915" i="1" a="1"/>
  <c r="AB3915" i="1" s="1"/>
  <c r="AB3916" i="1" a="1"/>
  <c r="AB3916" i="1" s="1"/>
  <c r="AB3917" i="1" a="1"/>
  <c r="AB3917" i="1" s="1"/>
  <c r="AB3918" i="1" a="1"/>
  <c r="AB3918" i="1" s="1"/>
  <c r="AB3919" i="1" a="1"/>
  <c r="AB3919" i="1" s="1"/>
  <c r="AB3920" i="1" a="1"/>
  <c r="AB3920" i="1" s="1"/>
  <c r="AB3921" i="1" a="1"/>
  <c r="AB3921" i="1" s="1"/>
  <c r="AB3922" i="1" a="1"/>
  <c r="AB3922" i="1" s="1"/>
  <c r="AB3923" i="1" a="1"/>
  <c r="AB3923" i="1" s="1"/>
  <c r="AB3924" i="1" a="1"/>
  <c r="AB3924" i="1" s="1"/>
  <c r="AB3925" i="1" a="1"/>
  <c r="AB3925" i="1" s="1"/>
  <c r="AB3926" i="1" a="1"/>
  <c r="AB3926" i="1" s="1"/>
  <c r="AB3927" i="1" a="1"/>
  <c r="AB3927" i="1" s="1"/>
  <c r="AB3928" i="1" a="1"/>
  <c r="AB3928" i="1" s="1"/>
  <c r="AB3929" i="1" a="1"/>
  <c r="AB3929" i="1" s="1"/>
  <c r="AB3930" i="1" a="1"/>
  <c r="AB3930" i="1" s="1"/>
  <c r="AB3931" i="1" a="1"/>
  <c r="AB3931" i="1" s="1"/>
  <c r="AB3932" i="1" a="1"/>
  <c r="AB3932" i="1" s="1"/>
  <c r="AB3933" i="1" a="1"/>
  <c r="AB3933" i="1" s="1"/>
  <c r="AB3934" i="1" a="1"/>
  <c r="AB3934" i="1" s="1"/>
  <c r="AB3935" i="1" a="1"/>
  <c r="AB3935" i="1" s="1"/>
  <c r="AB3936" i="1" a="1"/>
  <c r="AB3936" i="1" s="1"/>
  <c r="AB3937" i="1" a="1"/>
  <c r="AB3937" i="1" s="1"/>
  <c r="AB3938" i="1" a="1"/>
  <c r="AB3938" i="1" s="1"/>
  <c r="AB3939" i="1" a="1"/>
  <c r="AB3939" i="1" s="1"/>
  <c r="AB3940" i="1" a="1"/>
  <c r="AB3940" i="1" s="1"/>
  <c r="AB3941" i="1" a="1"/>
  <c r="AB3941" i="1" s="1"/>
  <c r="AB3942" i="1" a="1"/>
  <c r="AB3942" i="1" s="1"/>
  <c r="AB3943" i="1" a="1"/>
  <c r="AB3943" i="1" s="1"/>
  <c r="AB3944" i="1" a="1"/>
  <c r="AB3944" i="1" s="1"/>
  <c r="AB3945" i="1" a="1"/>
  <c r="AB3945" i="1" s="1"/>
  <c r="AB3946" i="1" a="1"/>
  <c r="AB3946" i="1" s="1"/>
  <c r="AB3947" i="1" a="1"/>
  <c r="AB3947" i="1" s="1"/>
  <c r="AB3948" i="1" a="1"/>
  <c r="AB3948" i="1" s="1"/>
  <c r="AB3949" i="1" a="1"/>
  <c r="AB3949" i="1" s="1"/>
  <c r="AB3950" i="1" a="1"/>
  <c r="AB3950" i="1" s="1"/>
  <c r="AB3951" i="1" a="1"/>
  <c r="AB3951" i="1" s="1"/>
  <c r="AB3952" i="1" a="1"/>
  <c r="AB3952" i="1" s="1"/>
  <c r="AB3953" i="1" a="1"/>
  <c r="AB3953" i="1" s="1"/>
  <c r="AB3954" i="1" a="1"/>
  <c r="AB3954" i="1" s="1"/>
  <c r="AB3955" i="1" a="1"/>
  <c r="AB3955" i="1" s="1"/>
  <c r="AB3956" i="1" a="1"/>
  <c r="AB3956" i="1" s="1"/>
  <c r="AB3957" i="1" a="1"/>
  <c r="AB3957" i="1" s="1"/>
  <c r="AB3958" i="1" a="1"/>
  <c r="AB3958" i="1" s="1"/>
  <c r="AB3959" i="1" a="1"/>
  <c r="AB3959" i="1" s="1"/>
  <c r="AB3960" i="1" a="1"/>
  <c r="AB3960" i="1" s="1"/>
  <c r="AB3961" i="1" a="1"/>
  <c r="AB3961" i="1" s="1"/>
  <c r="AB3962" i="1" a="1"/>
  <c r="AB3962" i="1" s="1"/>
  <c r="AB3963" i="1" a="1"/>
  <c r="AB3963" i="1" s="1"/>
  <c r="AB3964" i="1" a="1"/>
  <c r="AB3964" i="1" s="1"/>
  <c r="AB3965" i="1" a="1"/>
  <c r="AB3965" i="1" s="1"/>
  <c r="AB3966" i="1" a="1"/>
  <c r="AB3966" i="1" s="1"/>
  <c r="AB3967" i="1" a="1"/>
  <c r="AB3967" i="1" s="1"/>
  <c r="AB3968" i="1" a="1"/>
  <c r="AB3968" i="1" s="1"/>
  <c r="AB3969" i="1" a="1"/>
  <c r="AB3969" i="1" s="1"/>
  <c r="AB3970" i="1" a="1"/>
  <c r="AB3970" i="1" s="1"/>
  <c r="AB3971" i="1" a="1"/>
  <c r="AB3971" i="1" s="1"/>
  <c r="AB3972" i="1" a="1"/>
  <c r="AB3972" i="1" s="1"/>
  <c r="AB3973" i="1" a="1"/>
  <c r="AB3973" i="1" s="1"/>
  <c r="AB3974" i="1" a="1"/>
  <c r="AB3974" i="1" s="1"/>
  <c r="AB3975" i="1" a="1"/>
  <c r="AB3975" i="1" s="1"/>
  <c r="AB3976" i="1" a="1"/>
  <c r="AB3976" i="1" s="1"/>
  <c r="AB3977" i="1" a="1"/>
  <c r="AB3977" i="1" s="1"/>
  <c r="AB3978" i="1" a="1"/>
  <c r="AB3978" i="1" s="1"/>
  <c r="AB3979" i="1" a="1"/>
  <c r="AB3979" i="1" s="1"/>
  <c r="AB3980" i="1" a="1"/>
  <c r="AB3980" i="1" s="1"/>
  <c r="AB3981" i="1" a="1"/>
  <c r="AB3981" i="1" s="1"/>
  <c r="AB3982" i="1" a="1"/>
  <c r="AB3982" i="1" s="1"/>
  <c r="AB3983" i="1" a="1"/>
  <c r="AB3983" i="1" s="1"/>
  <c r="AB3984" i="1" a="1"/>
  <c r="AB3984" i="1" s="1"/>
  <c r="AB3985" i="1" a="1"/>
  <c r="AB3985" i="1" s="1"/>
  <c r="AB3986" i="1" a="1"/>
  <c r="AB3986" i="1" s="1"/>
  <c r="AB3987" i="1" a="1"/>
  <c r="AB3987" i="1" s="1"/>
  <c r="AB3988" i="1" a="1"/>
  <c r="AB3988" i="1" s="1"/>
  <c r="AB3989" i="1" a="1"/>
  <c r="AB3989" i="1" s="1"/>
  <c r="AB3990" i="1" a="1"/>
  <c r="AB3990" i="1" s="1"/>
  <c r="AB3991" i="1" a="1"/>
  <c r="AB3991" i="1" s="1"/>
  <c r="AB3992" i="1" a="1"/>
  <c r="AB3992" i="1" s="1"/>
  <c r="AB3993" i="1" a="1"/>
  <c r="AB3993" i="1" s="1"/>
  <c r="AB3994" i="1" a="1"/>
  <c r="AB3994" i="1" s="1"/>
  <c r="AB3995" i="1" a="1"/>
  <c r="AB3995" i="1" s="1"/>
  <c r="AB3996" i="1" a="1"/>
  <c r="AB3996" i="1" s="1"/>
  <c r="AB3997" i="1" a="1"/>
  <c r="AB3997" i="1" s="1"/>
  <c r="AB3998" i="1" a="1"/>
  <c r="AB3998" i="1" s="1"/>
  <c r="AB3999" i="1" a="1"/>
  <c r="AB3999" i="1" s="1"/>
  <c r="AB4000" i="1" a="1"/>
  <c r="AB4000" i="1" s="1"/>
  <c r="AB4001" i="1" a="1"/>
  <c r="AB4001" i="1" s="1"/>
  <c r="AB4002" i="1" a="1"/>
  <c r="AB4002" i="1" s="1"/>
  <c r="AB4003" i="1" a="1"/>
  <c r="AB4003" i="1" s="1"/>
  <c r="AB4004" i="1" a="1"/>
  <c r="AB4004" i="1" s="1"/>
  <c r="AB4005" i="1" a="1"/>
  <c r="AB4005" i="1" s="1"/>
  <c r="AB4006" i="1" a="1"/>
  <c r="AB4006" i="1" s="1"/>
  <c r="AB4007" i="1" a="1"/>
  <c r="AB4007" i="1" s="1"/>
  <c r="AB4008" i="1" a="1"/>
  <c r="AB4008" i="1" s="1"/>
  <c r="AB4009" i="1" a="1"/>
  <c r="AB4009" i="1" s="1"/>
  <c r="AB4010" i="1" a="1"/>
  <c r="AB4010" i="1" s="1"/>
  <c r="AB4011" i="1" a="1"/>
  <c r="AB4011" i="1" s="1"/>
  <c r="AB4012" i="1" a="1"/>
  <c r="AB4012" i="1" s="1"/>
  <c r="AB4013" i="1" a="1"/>
  <c r="AB4013" i="1" s="1"/>
  <c r="AB4014" i="1" a="1"/>
  <c r="AB4014" i="1" s="1"/>
  <c r="AB4015" i="1" a="1"/>
  <c r="AB4015" i="1" s="1"/>
  <c r="AB4016" i="1" a="1"/>
  <c r="AB4016" i="1" s="1"/>
  <c r="AB4017" i="1" a="1"/>
  <c r="AB4017" i="1" s="1"/>
  <c r="AB4018" i="1" a="1"/>
  <c r="AB4018" i="1" s="1"/>
  <c r="AB4019" i="1" a="1"/>
  <c r="AB4019" i="1" s="1"/>
  <c r="AB4020" i="1" a="1"/>
  <c r="AB4020" i="1" s="1"/>
  <c r="AB4021" i="1" a="1"/>
  <c r="AB4021" i="1" s="1"/>
  <c r="AB4022" i="1" a="1"/>
  <c r="AB4022" i="1" s="1"/>
  <c r="AB4023" i="1" a="1"/>
  <c r="AB4023" i="1" s="1"/>
  <c r="AB4024" i="1" a="1"/>
  <c r="AB4024" i="1" s="1"/>
  <c r="AB4025" i="1" a="1"/>
  <c r="AB4025" i="1" s="1"/>
  <c r="AB4026" i="1" a="1"/>
  <c r="AB4026" i="1" s="1"/>
  <c r="AB4027" i="1" a="1"/>
  <c r="AB4027" i="1" s="1"/>
  <c r="AB4028" i="1" a="1"/>
  <c r="AB4028" i="1" s="1"/>
  <c r="AB4029" i="1" a="1"/>
  <c r="AB4029" i="1" s="1"/>
  <c r="AB4030" i="1" a="1"/>
  <c r="AB4030" i="1" s="1"/>
  <c r="AB4031" i="1" a="1"/>
  <c r="AB4031" i="1" s="1"/>
  <c r="AB4032" i="1" a="1"/>
  <c r="AB4032" i="1" s="1"/>
  <c r="AB4033" i="1" a="1"/>
  <c r="AB4033" i="1" s="1"/>
  <c r="AB4034" i="1" a="1"/>
  <c r="AB4034" i="1" s="1"/>
  <c r="AB4035" i="1" a="1"/>
  <c r="AB4035" i="1" s="1"/>
  <c r="AB4036" i="1" a="1"/>
  <c r="AB4036" i="1" s="1"/>
  <c r="AB4037" i="1" a="1"/>
  <c r="AB4037" i="1" s="1"/>
  <c r="AB4038" i="1" a="1"/>
  <c r="AB4038" i="1" s="1"/>
  <c r="AB4039" i="1" a="1"/>
  <c r="AB4039" i="1" s="1"/>
  <c r="AB4040" i="1" a="1"/>
  <c r="AB4040" i="1" s="1"/>
  <c r="AB4041" i="1" a="1"/>
  <c r="AB4041" i="1" s="1"/>
  <c r="AB4042" i="1" a="1"/>
  <c r="AB4042" i="1" s="1"/>
  <c r="AB4043" i="1" a="1"/>
  <c r="AB4043" i="1" s="1"/>
  <c r="AB4044" i="1" a="1"/>
  <c r="AB4044" i="1" s="1"/>
  <c r="AB4045" i="1" a="1"/>
  <c r="AB4045" i="1" s="1"/>
  <c r="AB4046" i="1" a="1"/>
  <c r="AB4046" i="1" s="1"/>
  <c r="AB4047" i="1" a="1"/>
  <c r="AB4047" i="1" s="1"/>
  <c r="AB4048" i="1" a="1"/>
  <c r="AB4048" i="1" s="1"/>
  <c r="AB4049" i="1" a="1"/>
  <c r="AB4049" i="1" s="1"/>
  <c r="AB4050" i="1" a="1"/>
  <c r="AB4050" i="1" s="1"/>
  <c r="AB4051" i="1" a="1"/>
  <c r="AB4051" i="1" s="1"/>
  <c r="AB4052" i="1" a="1"/>
  <c r="AB4052" i="1" s="1"/>
  <c r="AB4053" i="1" a="1"/>
  <c r="AB4053" i="1" s="1"/>
  <c r="AB4054" i="1" a="1"/>
  <c r="AB4054" i="1" s="1"/>
  <c r="AB4055" i="1" a="1"/>
  <c r="AB4055" i="1" s="1"/>
  <c r="AB4056" i="1" a="1"/>
  <c r="AB4056" i="1" s="1"/>
  <c r="AB4057" i="1" a="1"/>
  <c r="AB4057" i="1" s="1"/>
  <c r="AB4058" i="1" a="1"/>
  <c r="AB4058" i="1" s="1"/>
  <c r="AB4059" i="1" a="1"/>
  <c r="AB4059" i="1" s="1"/>
  <c r="AB4060" i="1" a="1"/>
  <c r="AB4060" i="1" s="1"/>
  <c r="AB4061" i="1" a="1"/>
  <c r="AB4061" i="1" s="1"/>
  <c r="AB4062" i="1" a="1"/>
  <c r="AB4062" i="1" s="1"/>
  <c r="AB4063" i="1" a="1"/>
  <c r="AB4063" i="1" s="1"/>
  <c r="AB4064" i="1" a="1"/>
  <c r="AB4064" i="1" s="1"/>
  <c r="AB4065" i="1" a="1"/>
  <c r="AB4065" i="1" s="1"/>
  <c r="AB4066" i="1" a="1"/>
  <c r="AB4066" i="1" s="1"/>
  <c r="AB4067" i="1" a="1"/>
  <c r="AB4067" i="1" s="1"/>
  <c r="AB4068" i="1" a="1"/>
  <c r="AB4068" i="1" s="1"/>
  <c r="AB4069" i="1" a="1"/>
  <c r="AB4069" i="1" s="1"/>
  <c r="AB4070" i="1" a="1"/>
  <c r="AB4070" i="1" s="1"/>
  <c r="AB4071" i="1" a="1"/>
  <c r="AB4071" i="1" s="1"/>
  <c r="AB4072" i="1" a="1"/>
  <c r="AB4072" i="1" s="1"/>
  <c r="AB4073" i="1" a="1"/>
  <c r="AB4073" i="1" s="1"/>
  <c r="AB4074" i="1" a="1"/>
  <c r="AB4074" i="1" s="1"/>
  <c r="AB4075" i="1" a="1"/>
  <c r="AB4075" i="1" s="1"/>
  <c r="AB4076" i="1" a="1"/>
  <c r="AB4076" i="1" s="1"/>
  <c r="AB4077" i="1" a="1"/>
  <c r="AB4077" i="1" s="1"/>
  <c r="AB4078" i="1" a="1"/>
  <c r="AB4078" i="1" s="1"/>
  <c r="AB4079" i="1" a="1"/>
  <c r="AB4079" i="1" s="1"/>
  <c r="AB4080" i="1" a="1"/>
  <c r="AB4080" i="1" s="1"/>
  <c r="AB4081" i="1" a="1"/>
  <c r="AB4081" i="1" s="1"/>
  <c r="AB4082" i="1" a="1"/>
  <c r="AB4082" i="1" s="1"/>
  <c r="AB4083" i="1" a="1"/>
  <c r="AB4083" i="1" s="1"/>
  <c r="AB4084" i="1" a="1"/>
  <c r="AB4084" i="1" s="1"/>
  <c r="AB4085" i="1" a="1"/>
  <c r="AB4085" i="1" s="1"/>
  <c r="AB4086" i="1" a="1"/>
  <c r="AB4086" i="1" s="1"/>
  <c r="AB4087" i="1" a="1"/>
  <c r="AB4087" i="1" s="1"/>
  <c r="AB4088" i="1" a="1"/>
  <c r="AB4088" i="1" s="1"/>
  <c r="AB4089" i="1" a="1"/>
  <c r="AB4089" i="1" s="1"/>
  <c r="AB4090" i="1" a="1"/>
  <c r="AB4090" i="1" s="1"/>
  <c r="AB4091" i="1" a="1"/>
  <c r="AB4091" i="1" s="1"/>
  <c r="AB4092" i="1" a="1"/>
  <c r="AB4092" i="1" s="1"/>
  <c r="AB4093" i="1" a="1"/>
  <c r="AB4093" i="1" s="1"/>
  <c r="AB4094" i="1" a="1"/>
  <c r="AB4094" i="1" s="1"/>
  <c r="AB4095" i="1" a="1"/>
  <c r="AB4095" i="1" s="1"/>
  <c r="AB4096" i="1" a="1"/>
  <c r="AB4096" i="1" s="1"/>
  <c r="AB4097" i="1" a="1"/>
  <c r="AB4097" i="1" s="1"/>
  <c r="AB4098" i="1" a="1"/>
  <c r="AB4098" i="1" s="1"/>
  <c r="AB4099" i="1" a="1"/>
  <c r="AB4099" i="1" s="1"/>
  <c r="AB4100" i="1" a="1"/>
  <c r="AB4100" i="1" s="1"/>
  <c r="AB4101" i="1" a="1"/>
  <c r="AB4101" i="1" s="1"/>
  <c r="AB4102" i="1" a="1"/>
  <c r="AB4102" i="1" s="1"/>
  <c r="AB4103" i="1" a="1"/>
  <c r="AB4103" i="1" s="1"/>
  <c r="AB4104" i="1" a="1"/>
  <c r="AB4104" i="1" s="1"/>
  <c r="AB4105" i="1" a="1"/>
  <c r="AB4105" i="1" s="1"/>
  <c r="AB4106" i="1" a="1"/>
  <c r="AB4106" i="1" s="1"/>
  <c r="AB4107" i="1" a="1"/>
  <c r="AB4107" i="1" s="1"/>
  <c r="AB4108" i="1" a="1"/>
  <c r="AB4108" i="1" s="1"/>
  <c r="AB4109" i="1" a="1"/>
  <c r="AB4109" i="1" s="1"/>
  <c r="AB4110" i="1" a="1"/>
  <c r="AB4110" i="1" s="1"/>
  <c r="AB4111" i="1" a="1"/>
  <c r="AB4111" i="1" s="1"/>
  <c r="AB4112" i="1" a="1"/>
  <c r="AB4112" i="1" s="1"/>
  <c r="AB4113" i="1" a="1"/>
  <c r="AB4113" i="1" s="1"/>
  <c r="AB4114" i="1" a="1"/>
  <c r="AB4114" i="1" s="1"/>
  <c r="AB4115" i="1" a="1"/>
  <c r="AB4115" i="1" s="1"/>
  <c r="AB4116" i="1" a="1"/>
  <c r="AB4116" i="1" s="1"/>
  <c r="AB4117" i="1" a="1"/>
  <c r="AB4117" i="1" s="1"/>
  <c r="AB4118" i="1" a="1"/>
  <c r="AB4118" i="1" s="1"/>
  <c r="AB4119" i="1" a="1"/>
  <c r="AB4119" i="1" s="1"/>
  <c r="AB4120" i="1" a="1"/>
  <c r="AB4120" i="1" s="1"/>
  <c r="AB4121" i="1" a="1"/>
  <c r="AB4121" i="1" s="1"/>
  <c r="AB4122" i="1" a="1"/>
  <c r="AB4122" i="1" s="1"/>
  <c r="AB4123" i="1" a="1"/>
  <c r="AB4123" i="1" s="1"/>
  <c r="AB4124" i="1" a="1"/>
  <c r="AB4124" i="1" s="1"/>
  <c r="AB4125" i="1" a="1"/>
  <c r="AB4125" i="1" s="1"/>
  <c r="AB4126" i="1" a="1"/>
  <c r="AB4126" i="1" s="1"/>
  <c r="AB4127" i="1" a="1"/>
  <c r="AB4127" i="1" s="1"/>
  <c r="AB4128" i="1" a="1"/>
  <c r="AB4128" i="1" s="1"/>
  <c r="AB4129" i="1" a="1"/>
  <c r="AB4129" i="1" s="1"/>
  <c r="AB4130" i="1" a="1"/>
  <c r="AB4130" i="1" s="1"/>
  <c r="AB4131" i="1" a="1"/>
  <c r="AB4131" i="1" s="1"/>
  <c r="AB4132" i="1" a="1"/>
  <c r="AB4132" i="1" s="1"/>
  <c r="AB4133" i="1" a="1"/>
  <c r="AB4133" i="1" s="1"/>
  <c r="AB4134" i="1" a="1"/>
  <c r="AB4134" i="1" s="1"/>
  <c r="AB4135" i="1" a="1"/>
  <c r="AB4135" i="1" s="1"/>
  <c r="AB4136" i="1" a="1"/>
  <c r="AB4136" i="1" s="1"/>
  <c r="AB4137" i="1" a="1"/>
  <c r="AB4137" i="1" s="1"/>
  <c r="AB4138" i="1" a="1"/>
  <c r="AB4138" i="1" s="1"/>
  <c r="AB4139" i="1" a="1"/>
  <c r="AB4139" i="1" s="1"/>
  <c r="AB4140" i="1" a="1"/>
  <c r="AB4140" i="1" s="1"/>
  <c r="AB4141" i="1" a="1"/>
  <c r="AB4141" i="1" s="1"/>
  <c r="AB4142" i="1" a="1"/>
  <c r="AB4142" i="1" s="1"/>
  <c r="AB4143" i="1" a="1"/>
  <c r="AB4143" i="1" s="1"/>
  <c r="AB4144" i="1" a="1"/>
  <c r="AB4144" i="1" s="1"/>
  <c r="AB4145" i="1" a="1"/>
  <c r="AB4145" i="1" s="1"/>
  <c r="AB4146" i="1" a="1"/>
  <c r="AB4146" i="1" s="1"/>
  <c r="AB4147" i="1" a="1"/>
  <c r="AB4147" i="1" s="1"/>
  <c r="AB4148" i="1" a="1"/>
  <c r="AB4148" i="1" s="1"/>
  <c r="AB4149" i="1" a="1"/>
  <c r="AB4149" i="1" s="1"/>
  <c r="AB4150" i="1" a="1"/>
  <c r="AB4150" i="1" s="1"/>
  <c r="AB4151" i="1" a="1"/>
  <c r="AB4151" i="1" s="1"/>
  <c r="AB4152" i="1" a="1"/>
  <c r="AB4152" i="1" s="1"/>
  <c r="AB4153" i="1" a="1"/>
  <c r="AB4153" i="1" s="1"/>
  <c r="AB4154" i="1" a="1"/>
  <c r="AB4154" i="1" s="1"/>
  <c r="AB4155" i="1" a="1"/>
  <c r="AB4155" i="1" s="1"/>
  <c r="AB4156" i="1" a="1"/>
  <c r="AB4156" i="1" s="1"/>
  <c r="AB4157" i="1" a="1"/>
  <c r="AB4157" i="1" s="1"/>
  <c r="AB4158" i="1" a="1"/>
  <c r="AB4158" i="1" s="1"/>
  <c r="AB4159" i="1" a="1"/>
  <c r="AB4159" i="1" s="1"/>
  <c r="AB4160" i="1" a="1"/>
  <c r="AB4160" i="1" s="1"/>
  <c r="AB4161" i="1" a="1"/>
  <c r="AB4161" i="1" s="1"/>
  <c r="AB4162" i="1" a="1"/>
  <c r="AB4162" i="1" s="1"/>
  <c r="AB4163" i="1" a="1"/>
  <c r="AB4163" i="1" s="1"/>
  <c r="AB4164" i="1" a="1"/>
  <c r="AB4164" i="1" s="1"/>
  <c r="AB4165" i="1" a="1"/>
  <c r="AB4165" i="1" s="1"/>
  <c r="AB4166" i="1" a="1"/>
  <c r="AB4166" i="1" s="1"/>
  <c r="AB4167" i="1" a="1"/>
  <c r="AB4167" i="1" s="1"/>
  <c r="AB4168" i="1" a="1"/>
  <c r="AB4168" i="1" s="1"/>
  <c r="AB4169" i="1" a="1"/>
  <c r="AB4169" i="1" s="1"/>
  <c r="AB4170" i="1" a="1"/>
  <c r="AB4170" i="1" s="1"/>
  <c r="AB4171" i="1" a="1"/>
  <c r="AB4171" i="1" s="1"/>
  <c r="AB4172" i="1" a="1"/>
  <c r="AB4172" i="1" s="1"/>
  <c r="AB4173" i="1" a="1"/>
  <c r="AB4173" i="1" s="1"/>
  <c r="AB4174" i="1" a="1"/>
  <c r="AB4174" i="1" s="1"/>
  <c r="AB4175" i="1" a="1"/>
  <c r="AB4175" i="1" s="1"/>
  <c r="AB4176" i="1" a="1"/>
  <c r="AB4176" i="1" s="1"/>
  <c r="AB4177" i="1" a="1"/>
  <c r="AB4177" i="1" s="1"/>
  <c r="AB4178" i="1" a="1"/>
  <c r="AB4178" i="1" s="1"/>
  <c r="AB4179" i="1" a="1"/>
  <c r="AB4179" i="1" s="1"/>
  <c r="AB4180" i="1" a="1"/>
  <c r="AB4180" i="1" s="1"/>
  <c r="AB4181" i="1" a="1"/>
  <c r="AB4181" i="1" s="1"/>
  <c r="AB4182" i="1" a="1"/>
  <c r="AB4182" i="1" s="1"/>
  <c r="AB4183" i="1" a="1"/>
  <c r="AB4183" i="1" s="1"/>
  <c r="AB4184" i="1" a="1"/>
  <c r="AB4184" i="1" s="1"/>
  <c r="AB4185" i="1" a="1"/>
  <c r="AB4185" i="1" s="1"/>
  <c r="AB4186" i="1" a="1"/>
  <c r="AB4186" i="1" s="1"/>
  <c r="AB4187" i="1" a="1"/>
  <c r="AB4187" i="1" s="1"/>
  <c r="AB4188" i="1" a="1"/>
  <c r="AB4188" i="1" s="1"/>
  <c r="AB4189" i="1" a="1"/>
  <c r="AB4189" i="1" s="1"/>
  <c r="AB4190" i="1" a="1"/>
  <c r="AB4190" i="1" s="1"/>
  <c r="AB4191" i="1" a="1"/>
  <c r="AB4191" i="1" s="1"/>
  <c r="AB4192" i="1" a="1"/>
  <c r="AB4192" i="1" s="1"/>
  <c r="AB4193" i="1" a="1"/>
  <c r="AB4193" i="1" s="1"/>
  <c r="AB4194" i="1" a="1"/>
  <c r="AB4194" i="1" s="1"/>
  <c r="AB4195" i="1" a="1"/>
  <c r="AB4195" i="1" s="1"/>
  <c r="AB4196" i="1" a="1"/>
  <c r="AB4196" i="1" s="1"/>
  <c r="AB4197" i="1" a="1"/>
  <c r="AB4197" i="1" s="1"/>
  <c r="AB4198" i="1" a="1"/>
  <c r="AB4198" i="1" s="1"/>
  <c r="AB4199" i="1" a="1"/>
  <c r="AB4199" i="1" s="1"/>
  <c r="AB4200" i="1" a="1"/>
  <c r="AB4200" i="1" s="1"/>
  <c r="AB4201" i="1" a="1"/>
  <c r="AB4201" i="1" s="1"/>
  <c r="AB4202" i="1" a="1"/>
  <c r="AB4202" i="1" s="1"/>
  <c r="AB4203" i="1" a="1"/>
  <c r="AB4203" i="1" s="1"/>
  <c r="AB4204" i="1" a="1"/>
  <c r="AB4204" i="1" s="1"/>
  <c r="AB4205" i="1" a="1"/>
  <c r="AB4205" i="1" s="1"/>
  <c r="AB4206" i="1" a="1"/>
  <c r="AB4206" i="1" s="1"/>
  <c r="AB4207" i="1" a="1"/>
  <c r="AB4207" i="1" s="1"/>
  <c r="AB4208" i="1" a="1"/>
  <c r="AB4208" i="1" s="1"/>
  <c r="AB4209" i="1" a="1"/>
  <c r="AB4209" i="1" s="1"/>
  <c r="AB4210" i="1" a="1"/>
  <c r="AB4210" i="1" s="1"/>
  <c r="AB4211" i="1" a="1"/>
  <c r="AB4211" i="1" s="1"/>
  <c r="AB4212" i="1" a="1"/>
  <c r="AB4212" i="1" s="1"/>
  <c r="AB4213" i="1" a="1"/>
  <c r="AB4213" i="1" s="1"/>
  <c r="AB4214" i="1" a="1"/>
  <c r="AB4214" i="1" s="1"/>
  <c r="AB4215" i="1" a="1"/>
  <c r="AB4215" i="1" s="1"/>
  <c r="AB4216" i="1" a="1"/>
  <c r="AB4216" i="1" s="1"/>
  <c r="AB4217" i="1" a="1"/>
  <c r="AB4217" i="1" s="1"/>
  <c r="AB4218" i="1" a="1"/>
  <c r="AB4218" i="1" s="1"/>
  <c r="AB4219" i="1" a="1"/>
  <c r="AB4219" i="1" s="1"/>
  <c r="AB4220" i="1" a="1"/>
  <c r="AB4220" i="1" s="1"/>
  <c r="AB4221" i="1" a="1"/>
  <c r="AB4221" i="1" s="1"/>
  <c r="AB4222" i="1" a="1"/>
  <c r="AB4222" i="1" s="1"/>
  <c r="AB4223" i="1" a="1"/>
  <c r="AB4223" i="1" s="1"/>
  <c r="AB4224" i="1" a="1"/>
  <c r="AB4224" i="1" s="1"/>
  <c r="AB4225" i="1" a="1"/>
  <c r="AB4225" i="1" s="1"/>
  <c r="AB4226" i="1" a="1"/>
  <c r="AB4226" i="1" s="1"/>
  <c r="AB4227" i="1" a="1"/>
  <c r="AB4227" i="1" s="1"/>
  <c r="AB4228" i="1" a="1"/>
  <c r="AB4228" i="1" s="1"/>
  <c r="AB4229" i="1" a="1"/>
  <c r="AB4229" i="1" s="1"/>
  <c r="AB4230" i="1" a="1"/>
  <c r="AB4230" i="1" s="1"/>
  <c r="AB4231" i="1" a="1"/>
  <c r="AB4231" i="1" s="1"/>
  <c r="AB4232" i="1" a="1"/>
  <c r="AB4232" i="1" s="1"/>
  <c r="AB4233" i="1" a="1"/>
  <c r="AB4233" i="1" s="1"/>
  <c r="AB4234" i="1" a="1"/>
  <c r="AB4234" i="1" s="1"/>
  <c r="AB4235" i="1" a="1"/>
  <c r="AB4235" i="1" s="1"/>
  <c r="AB4236" i="1" a="1"/>
  <c r="AB4236" i="1" s="1"/>
  <c r="AB4237" i="1" a="1"/>
  <c r="AB4237" i="1" s="1"/>
  <c r="AB4238" i="1" a="1"/>
  <c r="AB4238" i="1" s="1"/>
  <c r="AB4239" i="1" a="1"/>
  <c r="AB4239" i="1" s="1"/>
  <c r="AB4240" i="1" a="1"/>
  <c r="AB4240" i="1" s="1"/>
  <c r="AB4241" i="1" a="1"/>
  <c r="AB4241" i="1" s="1"/>
  <c r="AB4242" i="1" a="1"/>
  <c r="AB4242" i="1" s="1"/>
  <c r="AB4243" i="1" a="1"/>
  <c r="AB4243" i="1" s="1"/>
  <c r="AB4244" i="1" a="1"/>
  <c r="AB4244" i="1" s="1"/>
  <c r="AB4245" i="1" a="1"/>
  <c r="AB4245" i="1" s="1"/>
  <c r="AB4246" i="1" a="1"/>
  <c r="AB4246" i="1" s="1"/>
  <c r="AB4247" i="1" a="1"/>
  <c r="AB4247" i="1" s="1"/>
  <c r="AB4248" i="1" a="1"/>
  <c r="AB4248" i="1" s="1"/>
  <c r="AB4249" i="1" a="1"/>
  <c r="AB4249" i="1" s="1"/>
  <c r="AB4250" i="1" a="1"/>
  <c r="AB4250" i="1" s="1"/>
  <c r="AB4251" i="1" a="1"/>
  <c r="AB4251" i="1" s="1"/>
  <c r="AB4252" i="1" a="1"/>
  <c r="AB4252" i="1" s="1"/>
  <c r="AB4253" i="1" a="1"/>
  <c r="AB4253" i="1" s="1"/>
  <c r="AB4254" i="1" a="1"/>
  <c r="AB4254" i="1" s="1"/>
  <c r="AB4255" i="1" a="1"/>
  <c r="AB4255" i="1" s="1"/>
  <c r="AB4256" i="1" a="1"/>
  <c r="AB4256" i="1" s="1"/>
  <c r="AB4257" i="1" a="1"/>
  <c r="AB4257" i="1" s="1"/>
  <c r="AB4258" i="1" a="1"/>
  <c r="AB4258" i="1" s="1"/>
  <c r="AB4259" i="1" a="1"/>
  <c r="AB4259" i="1" s="1"/>
  <c r="AB4260" i="1" a="1"/>
  <c r="AB4260" i="1" s="1"/>
  <c r="AB4261" i="1" a="1"/>
  <c r="AB4261" i="1" s="1"/>
  <c r="AB4262" i="1" a="1"/>
  <c r="AB4262" i="1" s="1"/>
  <c r="AB4263" i="1" a="1"/>
  <c r="AB4263" i="1" s="1"/>
  <c r="AB4264" i="1" a="1"/>
  <c r="AB4264" i="1" s="1"/>
  <c r="AB4265" i="1" a="1"/>
  <c r="AB4265" i="1" s="1"/>
  <c r="AB4266" i="1" a="1"/>
  <c r="AB4266" i="1" s="1"/>
  <c r="AB4267" i="1" a="1"/>
  <c r="AB4267" i="1" s="1"/>
  <c r="AB4268" i="1" a="1"/>
  <c r="AB4268" i="1" s="1"/>
  <c r="AB4269" i="1" a="1"/>
  <c r="AB4269" i="1" s="1"/>
  <c r="AB4270" i="1" a="1"/>
  <c r="AB4270" i="1" s="1"/>
  <c r="AB4271" i="1" a="1"/>
  <c r="AB4271" i="1" s="1"/>
  <c r="AB4272" i="1" a="1"/>
  <c r="AB4272" i="1" s="1"/>
  <c r="AB4273" i="1" a="1"/>
  <c r="AB4273" i="1" s="1"/>
  <c r="AB4274" i="1" a="1"/>
  <c r="AB4274" i="1" s="1"/>
  <c r="AB4275" i="1" a="1"/>
  <c r="AB4275" i="1" s="1"/>
  <c r="AB4276" i="1" a="1"/>
  <c r="AB4276" i="1" s="1"/>
  <c r="AB4277" i="1" a="1"/>
  <c r="AB4277" i="1" s="1"/>
  <c r="AB4278" i="1" a="1"/>
  <c r="AB4278" i="1" s="1"/>
  <c r="AB4279" i="1" a="1"/>
  <c r="AB4279" i="1" s="1"/>
  <c r="AB4280" i="1" a="1"/>
  <c r="AB4280" i="1" s="1"/>
  <c r="AB4281" i="1" a="1"/>
  <c r="AB4281" i="1" s="1"/>
  <c r="AB4282" i="1" a="1"/>
  <c r="AB4282" i="1" s="1"/>
  <c r="AB4283" i="1" a="1"/>
  <c r="AB4283" i="1" s="1"/>
  <c r="AB4284" i="1" a="1"/>
  <c r="AB4284" i="1" s="1"/>
  <c r="AB4285" i="1" a="1"/>
  <c r="AB4285" i="1" s="1"/>
  <c r="AB4286" i="1" a="1"/>
  <c r="AB4286" i="1" s="1"/>
  <c r="AB4287" i="1" a="1"/>
  <c r="AB4287" i="1" s="1"/>
  <c r="AB4288" i="1" a="1"/>
  <c r="AB4288" i="1" s="1"/>
  <c r="AB4289" i="1" a="1"/>
  <c r="AB4289" i="1" s="1"/>
  <c r="AB4290" i="1" a="1"/>
  <c r="AB4290" i="1" s="1"/>
  <c r="AB4291" i="1" a="1"/>
  <c r="AB4291" i="1" s="1"/>
  <c r="AB4292" i="1" a="1"/>
  <c r="AB4292" i="1" s="1"/>
  <c r="AB4293" i="1" a="1"/>
  <c r="AB4293" i="1" s="1"/>
  <c r="AB4294" i="1" a="1"/>
  <c r="AB4294" i="1" s="1"/>
  <c r="AB4295" i="1" a="1"/>
  <c r="AB4295" i="1" s="1"/>
  <c r="AB4296" i="1" a="1"/>
  <c r="AB4296" i="1" s="1"/>
  <c r="AB4297" i="1" a="1"/>
  <c r="AB4297" i="1" s="1"/>
  <c r="AB4298" i="1" a="1"/>
  <c r="AB4298" i="1" s="1"/>
  <c r="AB4299" i="1" a="1"/>
  <c r="AB4299" i="1" s="1"/>
  <c r="AB4300" i="1" a="1"/>
  <c r="AB4300" i="1" s="1"/>
  <c r="AB4301" i="1" a="1"/>
  <c r="AB4301" i="1" s="1"/>
  <c r="AB4302" i="1" a="1"/>
  <c r="AB4302" i="1" s="1"/>
  <c r="AB4303" i="1" a="1"/>
  <c r="AB4303" i="1" s="1"/>
  <c r="AB4304" i="1" a="1"/>
  <c r="AB4304" i="1" s="1"/>
  <c r="AB4305" i="1" a="1"/>
  <c r="AB4305" i="1" s="1"/>
  <c r="AB4306" i="1" a="1"/>
  <c r="AB4306" i="1" s="1"/>
  <c r="AB4307" i="1" a="1"/>
  <c r="AB4307" i="1" s="1"/>
  <c r="AB4308" i="1" a="1"/>
  <c r="AB4308" i="1" s="1"/>
  <c r="AB4309" i="1" a="1"/>
  <c r="AB4309" i="1" s="1"/>
  <c r="AB4310" i="1" a="1"/>
  <c r="AB4310" i="1" s="1"/>
  <c r="AB4311" i="1" a="1"/>
  <c r="AB4311" i="1" s="1"/>
  <c r="AB4312" i="1" a="1"/>
  <c r="AB4312" i="1" s="1"/>
  <c r="AB4313" i="1" a="1"/>
  <c r="AB4313" i="1" s="1"/>
  <c r="AB4314" i="1" a="1"/>
  <c r="AB4314" i="1" s="1"/>
  <c r="AB4315" i="1" a="1"/>
  <c r="AB4315" i="1" s="1"/>
  <c r="AB4316" i="1" a="1"/>
  <c r="AB4316" i="1" s="1"/>
  <c r="AB4317" i="1" a="1"/>
  <c r="AB4317" i="1" s="1"/>
  <c r="AB4318" i="1" a="1"/>
  <c r="AB4318" i="1" s="1"/>
  <c r="AB4319" i="1" a="1"/>
  <c r="AB4319" i="1" s="1"/>
  <c r="AB4320" i="1" a="1"/>
  <c r="AB4320" i="1" s="1"/>
  <c r="AB4321" i="1" a="1"/>
  <c r="AB4321" i="1" s="1"/>
  <c r="AB4322" i="1" a="1"/>
  <c r="AB4322" i="1" s="1"/>
  <c r="AB4323" i="1" a="1"/>
  <c r="AB4323" i="1" s="1"/>
  <c r="AB4324" i="1" a="1"/>
  <c r="AB4324" i="1" s="1"/>
  <c r="AB4325" i="1" a="1"/>
  <c r="AB4325" i="1" s="1"/>
  <c r="AB4326" i="1" a="1"/>
  <c r="AB4326" i="1" s="1"/>
  <c r="AB4327" i="1" a="1"/>
  <c r="AB4327" i="1" s="1"/>
  <c r="AB4328" i="1" a="1"/>
  <c r="AB4328" i="1" s="1"/>
  <c r="AB4329" i="1" a="1"/>
  <c r="AB4329" i="1" s="1"/>
  <c r="AB4330" i="1" a="1"/>
  <c r="AB4330" i="1" s="1"/>
  <c r="AB4331" i="1" a="1"/>
  <c r="AB4331" i="1" s="1"/>
  <c r="AB4332" i="1" a="1"/>
  <c r="AB4332" i="1" s="1"/>
  <c r="AB4333" i="1" a="1"/>
  <c r="AB4333" i="1" s="1"/>
  <c r="AB4334" i="1" a="1"/>
  <c r="AB4334" i="1" s="1"/>
  <c r="AB4335" i="1" a="1"/>
  <c r="AB4335" i="1" s="1"/>
  <c r="AB4336" i="1" a="1"/>
  <c r="AB4336" i="1" s="1"/>
  <c r="AB4337" i="1" a="1"/>
  <c r="AB4337" i="1" s="1"/>
  <c r="AB4338" i="1" a="1"/>
  <c r="AB4338" i="1" s="1"/>
  <c r="AB4339" i="1" a="1"/>
  <c r="AB4339" i="1" s="1"/>
  <c r="AB4340" i="1" a="1"/>
  <c r="AB4340" i="1" s="1"/>
  <c r="AB4341" i="1" a="1"/>
  <c r="AB4341" i="1" s="1"/>
  <c r="AB4342" i="1" a="1"/>
  <c r="AB4342" i="1" s="1"/>
  <c r="AB4343" i="1" a="1"/>
  <c r="AB4343" i="1" s="1"/>
  <c r="AB4344" i="1" a="1"/>
  <c r="AB4344" i="1" s="1"/>
  <c r="AB4345" i="1" a="1"/>
  <c r="AB4345" i="1" s="1"/>
  <c r="AB4346" i="1" a="1"/>
  <c r="AB4346" i="1" s="1"/>
  <c r="AB4347" i="1" a="1"/>
  <c r="AB4347" i="1" s="1"/>
  <c r="AB4348" i="1" a="1"/>
  <c r="AB4348" i="1" s="1"/>
  <c r="AB4349" i="1" a="1"/>
  <c r="AB4349" i="1" s="1"/>
  <c r="AB4350" i="1" a="1"/>
  <c r="AB4350" i="1" s="1"/>
  <c r="AB4351" i="1" a="1"/>
  <c r="AB4351" i="1" s="1"/>
  <c r="AB4352" i="1" a="1"/>
  <c r="AB4352" i="1" s="1"/>
  <c r="AB4353" i="1" a="1"/>
  <c r="AB4353" i="1" s="1"/>
  <c r="AB4354" i="1" a="1"/>
  <c r="AB4354" i="1" s="1"/>
  <c r="AB4355" i="1" a="1"/>
  <c r="AB4355" i="1" s="1"/>
  <c r="AB4356" i="1" a="1"/>
  <c r="AB4356" i="1" s="1"/>
  <c r="AB4357" i="1" a="1"/>
  <c r="AB4357" i="1" s="1"/>
  <c r="AB4358" i="1" a="1"/>
  <c r="AB4358" i="1" s="1"/>
  <c r="AB4359" i="1" a="1"/>
  <c r="AB4359" i="1" s="1"/>
  <c r="AB4360" i="1" a="1"/>
  <c r="AB4360" i="1" s="1"/>
  <c r="AB4361" i="1" a="1"/>
  <c r="AB4361" i="1" s="1"/>
  <c r="AB4362" i="1" a="1"/>
  <c r="AB4362" i="1" s="1"/>
  <c r="AB4363" i="1" a="1"/>
  <c r="AB4363" i="1" s="1"/>
  <c r="AB4364" i="1" a="1"/>
  <c r="AB4364" i="1" s="1"/>
  <c r="AB4365" i="1" a="1"/>
  <c r="AB4365" i="1" s="1"/>
  <c r="AB4366" i="1" a="1"/>
  <c r="AB4366" i="1" s="1"/>
  <c r="AB4367" i="1" a="1"/>
  <c r="AB4367" i="1" s="1"/>
  <c r="AB4368" i="1" a="1"/>
  <c r="AB4368" i="1" s="1"/>
  <c r="AB4369" i="1" a="1"/>
  <c r="AB4369" i="1" s="1"/>
  <c r="AB4370" i="1" a="1"/>
  <c r="AB4370" i="1" s="1"/>
  <c r="AB4371" i="1" a="1"/>
  <c r="AB4371" i="1" s="1"/>
  <c r="AB4372" i="1" a="1"/>
  <c r="AB4372" i="1" s="1"/>
  <c r="AB4373" i="1" a="1"/>
  <c r="AB4373" i="1" s="1"/>
  <c r="AB4374" i="1" a="1"/>
  <c r="AB4374" i="1" s="1"/>
  <c r="AB4375" i="1" a="1"/>
  <c r="AB4375" i="1" s="1"/>
  <c r="AB4376" i="1" a="1"/>
  <c r="AB4376" i="1" s="1"/>
  <c r="AB4377" i="1" a="1"/>
  <c r="AB4377" i="1" s="1"/>
  <c r="AB4378" i="1" a="1"/>
  <c r="AB4378" i="1" s="1"/>
  <c r="AB4379" i="1" a="1"/>
  <c r="AB4379" i="1" s="1"/>
  <c r="AB4380" i="1" a="1"/>
  <c r="AB4380" i="1" s="1"/>
  <c r="AB4381" i="1" a="1"/>
  <c r="AB4381" i="1" s="1"/>
  <c r="AB4382" i="1" a="1"/>
  <c r="AB4382" i="1" s="1"/>
  <c r="AB4383" i="1" a="1"/>
  <c r="AB4383" i="1" s="1"/>
  <c r="AB4384" i="1" a="1"/>
  <c r="AB4384" i="1" s="1"/>
  <c r="AB4385" i="1" a="1"/>
  <c r="AB4385" i="1" s="1"/>
  <c r="AB4386" i="1" a="1"/>
  <c r="AB4386" i="1" s="1"/>
  <c r="AB4387" i="1" a="1"/>
  <c r="AB4387" i="1" s="1"/>
  <c r="AB4388" i="1" a="1"/>
  <c r="AB4388" i="1" s="1"/>
  <c r="AB4389" i="1" a="1"/>
  <c r="AB4389" i="1" s="1"/>
  <c r="AB4390" i="1" a="1"/>
  <c r="AB4390" i="1" s="1"/>
  <c r="AB4391" i="1" a="1"/>
  <c r="AB4391" i="1" s="1"/>
  <c r="AB4392" i="1" a="1"/>
  <c r="AB4392" i="1" s="1"/>
  <c r="AB4393" i="1" a="1"/>
  <c r="AB4393" i="1" s="1"/>
  <c r="AB4394" i="1" a="1"/>
  <c r="AB4394" i="1" s="1"/>
  <c r="AB4395" i="1" a="1"/>
  <c r="AB4395" i="1" s="1"/>
  <c r="AB4396" i="1" a="1"/>
  <c r="AB4396" i="1" s="1"/>
  <c r="AB4397" i="1" a="1"/>
  <c r="AB4397" i="1" s="1"/>
  <c r="AB4398" i="1" a="1"/>
  <c r="AB4398" i="1" s="1"/>
  <c r="AB4399" i="1" a="1"/>
  <c r="AB4399" i="1" s="1"/>
  <c r="AB4400" i="1" a="1"/>
  <c r="AB4400" i="1" s="1"/>
  <c r="AB4401" i="1" a="1"/>
  <c r="AB4401" i="1" s="1"/>
  <c r="AB4402" i="1" a="1"/>
  <c r="AB4402" i="1" s="1"/>
  <c r="AB4403" i="1" a="1"/>
  <c r="AB4403" i="1" s="1"/>
  <c r="AB4404" i="1" a="1"/>
  <c r="AB4404" i="1" s="1"/>
  <c r="AB4405" i="1" a="1"/>
  <c r="AB4405" i="1" s="1"/>
  <c r="AB4406" i="1" a="1"/>
  <c r="AB4406" i="1" s="1"/>
  <c r="AB4407" i="1" a="1"/>
  <c r="AB4407" i="1" s="1"/>
  <c r="AB4408" i="1" a="1"/>
  <c r="AB4408" i="1" s="1"/>
  <c r="AB4409" i="1" a="1"/>
  <c r="AB4409" i="1" s="1"/>
  <c r="AB4410" i="1" a="1"/>
  <c r="AB4410" i="1" s="1"/>
  <c r="AB4411" i="1" a="1"/>
  <c r="AB4411" i="1" s="1"/>
  <c r="AB4412" i="1" a="1"/>
  <c r="AB4412" i="1" s="1"/>
  <c r="AB4413" i="1" a="1"/>
  <c r="AB4413" i="1" s="1"/>
  <c r="AB4414" i="1" a="1"/>
  <c r="AB4414" i="1" s="1"/>
  <c r="AB4415" i="1" a="1"/>
  <c r="AB4415" i="1" s="1"/>
  <c r="AB4416" i="1" a="1"/>
  <c r="AB4416" i="1" s="1"/>
  <c r="AB4417" i="1" a="1"/>
  <c r="AB4417" i="1" s="1"/>
  <c r="AB4418" i="1" a="1"/>
  <c r="AB4418" i="1" s="1"/>
  <c r="AB4419" i="1" a="1"/>
  <c r="AB4419" i="1" s="1"/>
  <c r="AB4420" i="1" a="1"/>
  <c r="AB4420" i="1" s="1"/>
  <c r="AB4421" i="1" a="1"/>
  <c r="AB4421" i="1" s="1"/>
  <c r="AB4422" i="1" a="1"/>
  <c r="AB4422" i="1" s="1"/>
  <c r="AB4423" i="1" a="1"/>
  <c r="AB4423" i="1" s="1"/>
  <c r="AB4424" i="1" a="1"/>
  <c r="AB4424" i="1" s="1"/>
  <c r="AB4425" i="1" a="1"/>
  <c r="AB4425" i="1" s="1"/>
  <c r="AB4426" i="1" a="1"/>
  <c r="AB4426" i="1" s="1"/>
  <c r="AB4427" i="1" a="1"/>
  <c r="AB4427" i="1" s="1"/>
  <c r="AB4428" i="1" a="1"/>
  <c r="AB4428" i="1" s="1"/>
  <c r="AB4429" i="1" a="1"/>
  <c r="AB4429" i="1" s="1"/>
  <c r="AB4430" i="1" a="1"/>
  <c r="AB4430" i="1" s="1"/>
  <c r="AB4431" i="1" a="1"/>
  <c r="AB4431" i="1" s="1"/>
  <c r="AB4432" i="1" a="1"/>
  <c r="AB4432" i="1" s="1"/>
  <c r="AB4433" i="1" a="1"/>
  <c r="AB4433" i="1" s="1"/>
  <c r="AB4434" i="1" a="1"/>
  <c r="AB4434" i="1" s="1"/>
  <c r="AB4435" i="1" a="1"/>
  <c r="AB4435" i="1" s="1"/>
  <c r="AB4436" i="1" a="1"/>
  <c r="AB4436" i="1" s="1"/>
  <c r="AB4437" i="1" a="1"/>
  <c r="AB4437" i="1" s="1"/>
  <c r="AB4438" i="1" a="1"/>
  <c r="AB4438" i="1" s="1"/>
  <c r="AB4439" i="1" a="1"/>
  <c r="AB4439" i="1" s="1"/>
  <c r="AB4440" i="1" a="1"/>
  <c r="AB4440" i="1" s="1"/>
  <c r="AB4441" i="1" a="1"/>
  <c r="AB4441" i="1" s="1"/>
  <c r="AB4442" i="1" a="1"/>
  <c r="AB4442" i="1" s="1"/>
  <c r="AB4443" i="1" a="1"/>
  <c r="AB4443" i="1" s="1"/>
  <c r="AB4444" i="1" a="1"/>
  <c r="AB4444" i="1" s="1"/>
  <c r="AB4445" i="1" a="1"/>
  <c r="AB4445" i="1" s="1"/>
  <c r="AB4446" i="1" a="1"/>
  <c r="AB4446" i="1" s="1"/>
  <c r="AB4447" i="1" a="1"/>
  <c r="AB4447" i="1" s="1"/>
  <c r="AB4448" i="1" a="1"/>
  <c r="AB4448" i="1" s="1"/>
  <c r="AB4449" i="1" a="1"/>
  <c r="AB4449" i="1" s="1"/>
  <c r="AB4450" i="1" a="1"/>
  <c r="AB4450" i="1" s="1"/>
  <c r="AB4451" i="1" a="1"/>
  <c r="AB4451" i="1" s="1"/>
  <c r="AB4452" i="1" a="1"/>
  <c r="AB4452" i="1" s="1"/>
  <c r="AB4453" i="1" a="1"/>
  <c r="AB4453" i="1" s="1"/>
  <c r="AB4454" i="1" a="1"/>
  <c r="AB4454" i="1" s="1"/>
  <c r="AB4455" i="1" a="1"/>
  <c r="AB4455" i="1" s="1"/>
  <c r="AB4456" i="1" a="1"/>
  <c r="AB4456" i="1" s="1"/>
  <c r="AB4457" i="1" a="1"/>
  <c r="AB4457" i="1" s="1"/>
  <c r="AB4458" i="1" a="1"/>
  <c r="AB4458" i="1" s="1"/>
  <c r="AB4459" i="1" a="1"/>
  <c r="AB4459" i="1" s="1"/>
  <c r="AB4460" i="1" a="1"/>
  <c r="AB4460" i="1" s="1"/>
  <c r="AB4461" i="1" a="1"/>
  <c r="AB4461" i="1" s="1"/>
  <c r="AB4462" i="1" a="1"/>
  <c r="AB4462" i="1" s="1"/>
  <c r="AB4463" i="1" a="1"/>
  <c r="AB4463" i="1" s="1"/>
  <c r="AB4464" i="1" a="1"/>
  <c r="AB4464" i="1" s="1"/>
  <c r="AB4465" i="1" a="1"/>
  <c r="AB4465" i="1" s="1"/>
  <c r="AB4466" i="1" a="1"/>
  <c r="AB4466" i="1" s="1"/>
  <c r="AB4467" i="1" a="1"/>
  <c r="AB4467" i="1" s="1"/>
  <c r="AB4468" i="1" a="1"/>
  <c r="AB4468" i="1" s="1"/>
  <c r="AB4469" i="1" a="1"/>
  <c r="AB4469" i="1" s="1"/>
  <c r="AB4470" i="1" a="1"/>
  <c r="AB4470" i="1" s="1"/>
  <c r="AB4471" i="1" a="1"/>
  <c r="AB4471" i="1" s="1"/>
  <c r="AB4472" i="1" a="1"/>
  <c r="AB4472" i="1" s="1"/>
  <c r="AB4473" i="1" a="1"/>
  <c r="AB4473" i="1" s="1"/>
  <c r="AB4474" i="1" a="1"/>
  <c r="AB4474" i="1" s="1"/>
  <c r="AB4475" i="1" a="1"/>
  <c r="AB4475" i="1" s="1"/>
  <c r="AB4476" i="1" a="1"/>
  <c r="AB4476" i="1" s="1"/>
  <c r="AB4477" i="1" a="1"/>
  <c r="AB4477" i="1" s="1"/>
  <c r="AB4478" i="1" a="1"/>
  <c r="AB4478" i="1" s="1"/>
  <c r="AB4479" i="1" a="1"/>
  <c r="AB4479" i="1" s="1"/>
  <c r="AB4480" i="1" a="1"/>
  <c r="AB4480" i="1" s="1"/>
  <c r="AB4481" i="1" a="1"/>
  <c r="AB4481" i="1" s="1"/>
  <c r="AB4482" i="1" a="1"/>
  <c r="AB4482" i="1" s="1"/>
  <c r="AB4483" i="1" a="1"/>
  <c r="AB4483" i="1" s="1"/>
  <c r="AB4484" i="1" a="1"/>
  <c r="AB4484" i="1" s="1"/>
  <c r="AB4485" i="1" a="1"/>
  <c r="AB4485" i="1" s="1"/>
  <c r="AB4486" i="1" a="1"/>
  <c r="AB4486" i="1" s="1"/>
  <c r="AB4487" i="1" a="1"/>
  <c r="AB4487" i="1" s="1"/>
  <c r="AB4488" i="1" a="1"/>
  <c r="AB4488" i="1" s="1"/>
  <c r="AB4489" i="1" a="1"/>
  <c r="AB4489" i="1" s="1"/>
  <c r="AB4490" i="1" a="1"/>
  <c r="AB4490" i="1" s="1"/>
  <c r="AB4491" i="1" a="1"/>
  <c r="AB4491" i="1" s="1"/>
  <c r="AB4492" i="1" a="1"/>
  <c r="AB4492" i="1" s="1"/>
  <c r="AB4493" i="1" a="1"/>
  <c r="AB4493" i="1" s="1"/>
  <c r="AB4494" i="1" a="1"/>
  <c r="AB4494" i="1" s="1"/>
  <c r="AB4495" i="1" a="1"/>
  <c r="AB4495" i="1" s="1"/>
  <c r="AB4496" i="1" a="1"/>
  <c r="AB4496" i="1" s="1"/>
  <c r="AB4497" i="1" a="1"/>
  <c r="AB4497" i="1" s="1"/>
  <c r="AB4498" i="1" a="1"/>
  <c r="AB4498" i="1" s="1"/>
  <c r="AB4499" i="1" a="1"/>
  <c r="AB4499" i="1" s="1"/>
  <c r="AB4500" i="1" a="1"/>
  <c r="AB4500" i="1" s="1"/>
  <c r="AB4501" i="1" a="1"/>
  <c r="AB4501" i="1" s="1"/>
  <c r="AB4502" i="1" a="1"/>
  <c r="AB4502" i="1" s="1"/>
  <c r="AB4503" i="1" a="1"/>
  <c r="AB4503" i="1" s="1"/>
  <c r="AB4504" i="1" a="1"/>
  <c r="AB4504" i="1" s="1"/>
  <c r="AB4505" i="1" a="1"/>
  <c r="AB4505" i="1" s="1"/>
  <c r="AB4506" i="1" a="1"/>
  <c r="AB4506" i="1" s="1"/>
  <c r="AB4507" i="1" a="1"/>
  <c r="AB4507" i="1" s="1"/>
  <c r="AB4508" i="1" a="1"/>
  <c r="AB4508" i="1" s="1"/>
  <c r="AB4509" i="1" a="1"/>
  <c r="AB4509" i="1" s="1"/>
  <c r="AB4510" i="1" a="1"/>
  <c r="AB4510" i="1" s="1"/>
  <c r="AB4511" i="1" a="1"/>
  <c r="AB4511" i="1" s="1"/>
  <c r="AB4512" i="1" a="1"/>
  <c r="AB4512" i="1" s="1"/>
  <c r="AB4513" i="1" a="1"/>
  <c r="AB4513" i="1" s="1"/>
  <c r="AB4514" i="1" a="1"/>
  <c r="AB4514" i="1" s="1"/>
  <c r="AB4515" i="1" a="1"/>
  <c r="AB4515" i="1" s="1"/>
  <c r="AB4516" i="1" a="1"/>
  <c r="AB4516" i="1" s="1"/>
  <c r="AB4517" i="1" a="1"/>
  <c r="AB4517" i="1" s="1"/>
  <c r="AB4518" i="1" a="1"/>
  <c r="AB4518" i="1" s="1"/>
  <c r="AB4519" i="1" a="1"/>
  <c r="AB4519" i="1" s="1"/>
  <c r="AB4520" i="1" a="1"/>
  <c r="AB4520" i="1" s="1"/>
  <c r="AB4521" i="1" a="1"/>
  <c r="AB4521" i="1" s="1"/>
  <c r="AB4522" i="1" a="1"/>
  <c r="AB4522" i="1" s="1"/>
  <c r="AB4523" i="1" a="1"/>
  <c r="AB4523" i="1" s="1"/>
  <c r="AB4524" i="1" a="1"/>
  <c r="AB4524" i="1" s="1"/>
  <c r="AB4525" i="1" a="1"/>
  <c r="AB4525" i="1" s="1"/>
  <c r="AB4526" i="1" a="1"/>
  <c r="AB4526" i="1" s="1"/>
  <c r="AB4527" i="1" a="1"/>
  <c r="AB4527" i="1" s="1"/>
  <c r="AB4528" i="1" a="1"/>
  <c r="AB4528" i="1" s="1"/>
  <c r="AB4529" i="1" a="1"/>
  <c r="AB4529" i="1" s="1"/>
  <c r="AB4530" i="1" a="1"/>
  <c r="AB4530" i="1" s="1"/>
  <c r="AB4531" i="1" a="1"/>
  <c r="AB4531" i="1" s="1"/>
  <c r="AB4532" i="1" a="1"/>
  <c r="AB4532" i="1" s="1"/>
  <c r="AB4533" i="1" a="1"/>
  <c r="AB4533" i="1" s="1"/>
  <c r="AB4534" i="1" a="1"/>
  <c r="AB4534" i="1" s="1"/>
  <c r="AB4535" i="1" a="1"/>
  <c r="AB4535" i="1" s="1"/>
  <c r="AB4536" i="1" a="1"/>
  <c r="AB4536" i="1" s="1"/>
  <c r="AB4537" i="1" a="1"/>
  <c r="AB4537" i="1" s="1"/>
  <c r="AB4538" i="1" a="1"/>
  <c r="AB4538" i="1" s="1"/>
  <c r="AB4539" i="1" a="1"/>
  <c r="AB4539" i="1" s="1"/>
  <c r="AB4540" i="1" a="1"/>
  <c r="AB4540" i="1" s="1"/>
  <c r="AB4541" i="1" a="1"/>
  <c r="AB4541" i="1" s="1"/>
  <c r="AB4542" i="1" a="1"/>
  <c r="AB4542" i="1" s="1"/>
  <c r="AB4543" i="1" a="1"/>
  <c r="AB4543" i="1" s="1"/>
  <c r="AB4544" i="1" a="1"/>
  <c r="AB4544" i="1" s="1"/>
  <c r="AB4545" i="1" a="1"/>
  <c r="AB4545" i="1" s="1"/>
  <c r="AB4546" i="1" a="1"/>
  <c r="AB4546" i="1" s="1"/>
  <c r="AB4547" i="1" a="1"/>
  <c r="AB4547" i="1" s="1"/>
  <c r="AB4548" i="1" a="1"/>
  <c r="AB4548" i="1" s="1"/>
  <c r="AB4549" i="1" a="1"/>
  <c r="AB4549" i="1" s="1"/>
  <c r="AB4550" i="1" a="1"/>
  <c r="AB4550" i="1" s="1"/>
  <c r="AB4551" i="1" a="1"/>
  <c r="AB4551" i="1" s="1"/>
  <c r="AB4552" i="1" a="1"/>
  <c r="AB4552" i="1" s="1"/>
  <c r="AB4553" i="1" a="1"/>
  <c r="AB4553" i="1" s="1"/>
  <c r="AB4554" i="1" a="1"/>
  <c r="AB4554" i="1" s="1"/>
  <c r="AB4555" i="1" a="1"/>
  <c r="AB4555" i="1" s="1"/>
  <c r="AB4556" i="1" a="1"/>
  <c r="AB4556" i="1" s="1"/>
  <c r="AB4557" i="1" a="1"/>
  <c r="AB4557" i="1" s="1"/>
  <c r="AB4558" i="1" a="1"/>
  <c r="AB4558" i="1" s="1"/>
  <c r="AB4559" i="1" a="1"/>
  <c r="AB4559" i="1" s="1"/>
  <c r="AB4560" i="1" a="1"/>
  <c r="AB4560" i="1" s="1"/>
  <c r="AB4561" i="1" a="1"/>
  <c r="AB4561" i="1" s="1"/>
  <c r="AB4562" i="1" a="1"/>
  <c r="AB4562" i="1" s="1"/>
  <c r="AB4563" i="1" a="1"/>
  <c r="AB4563" i="1" s="1"/>
  <c r="AB4564" i="1" a="1"/>
  <c r="AB4564" i="1" s="1"/>
  <c r="AB4565" i="1" a="1"/>
  <c r="AB4565" i="1" s="1"/>
  <c r="AB4566" i="1" a="1"/>
  <c r="AB4566" i="1" s="1"/>
  <c r="AB4567" i="1" a="1"/>
  <c r="AB4567" i="1" s="1"/>
  <c r="AB4568" i="1" a="1"/>
  <c r="AB4568" i="1" s="1"/>
  <c r="AB4569" i="1" a="1"/>
  <c r="AB4569" i="1" s="1"/>
  <c r="AB4570" i="1" a="1"/>
  <c r="AB4570" i="1" s="1"/>
  <c r="AB4571" i="1" a="1"/>
  <c r="AB4571" i="1" s="1"/>
  <c r="AB4572" i="1" a="1"/>
  <c r="AB4572" i="1" s="1"/>
  <c r="AB4573" i="1" a="1"/>
  <c r="AB4573" i="1" s="1"/>
  <c r="AB4574" i="1" a="1"/>
  <c r="AB4574" i="1" s="1"/>
  <c r="AB4575" i="1" a="1"/>
  <c r="AB4575" i="1" s="1"/>
  <c r="AB4576" i="1" a="1"/>
  <c r="AB4576" i="1" s="1"/>
  <c r="AB4577" i="1" a="1"/>
  <c r="AB4577" i="1" s="1"/>
  <c r="AB4578" i="1" a="1"/>
  <c r="AB4578" i="1" s="1"/>
  <c r="AB4579" i="1" a="1"/>
  <c r="AB4579" i="1" s="1"/>
  <c r="AB4580" i="1" a="1"/>
  <c r="AB4580" i="1" s="1"/>
  <c r="AB4581" i="1" a="1"/>
  <c r="AB4581" i="1" s="1"/>
  <c r="AB4582" i="1" a="1"/>
  <c r="AB4582" i="1" s="1"/>
  <c r="AB4583" i="1" a="1"/>
  <c r="AB4583" i="1" s="1"/>
  <c r="AB4584" i="1" a="1"/>
  <c r="AB4584" i="1" s="1"/>
  <c r="AB4585" i="1" a="1"/>
  <c r="AB4585" i="1" s="1"/>
  <c r="AB4586" i="1" a="1"/>
  <c r="AB4586" i="1" s="1"/>
  <c r="AB4587" i="1" a="1"/>
  <c r="AB4587" i="1" s="1"/>
  <c r="AB4588" i="1" a="1"/>
  <c r="AB4588" i="1" s="1"/>
  <c r="AB4589" i="1" a="1"/>
  <c r="AB4589" i="1" s="1"/>
  <c r="AB4590" i="1" a="1"/>
  <c r="AB4590" i="1" s="1"/>
  <c r="AB4591" i="1" a="1"/>
  <c r="AB4591" i="1" s="1"/>
  <c r="AB4592" i="1" a="1"/>
  <c r="AB4592" i="1" s="1"/>
  <c r="AB4593" i="1" a="1"/>
  <c r="AB4593" i="1" s="1"/>
  <c r="AB4594" i="1" a="1"/>
  <c r="AB4594" i="1" s="1"/>
  <c r="AB4595" i="1" a="1"/>
  <c r="AB4595" i="1" s="1"/>
  <c r="AB4596" i="1" a="1"/>
  <c r="AB4596" i="1" s="1"/>
  <c r="AB4597" i="1" a="1"/>
  <c r="AB4597" i="1" s="1"/>
  <c r="AB4598" i="1" a="1"/>
  <c r="AB4598" i="1" s="1"/>
  <c r="AB4599" i="1" a="1"/>
  <c r="AB4599" i="1" s="1"/>
  <c r="AB4600" i="1" a="1"/>
  <c r="AB4600" i="1" s="1"/>
  <c r="AB4601" i="1" a="1"/>
  <c r="AB4601" i="1" s="1"/>
  <c r="AB4602" i="1" a="1"/>
  <c r="AB4602" i="1" s="1"/>
  <c r="AB4603" i="1" a="1"/>
  <c r="AB4603" i="1" s="1"/>
  <c r="AB4604" i="1" a="1"/>
  <c r="AB4604" i="1" s="1"/>
  <c r="AB4605" i="1" a="1"/>
  <c r="AB4605" i="1" s="1"/>
  <c r="AB4606" i="1" a="1"/>
  <c r="AB4606" i="1" s="1"/>
  <c r="AB4607" i="1" a="1"/>
  <c r="AB4607" i="1" s="1"/>
  <c r="AB4608" i="1" a="1"/>
  <c r="AB4608" i="1" s="1"/>
  <c r="AB4609" i="1" a="1"/>
  <c r="AB4609" i="1" s="1"/>
  <c r="AB4610" i="1" a="1"/>
  <c r="AB4610" i="1" s="1"/>
  <c r="AB4611" i="1" a="1"/>
  <c r="AB4611" i="1" s="1"/>
  <c r="AB4612" i="1" a="1"/>
  <c r="AB4612" i="1" s="1"/>
  <c r="AB4613" i="1" a="1"/>
  <c r="AB4613" i="1" s="1"/>
  <c r="AB4614" i="1" a="1"/>
  <c r="AB4614" i="1" s="1"/>
  <c r="AB4615" i="1" a="1"/>
  <c r="AB4615" i="1" s="1"/>
  <c r="AB4616" i="1" a="1"/>
  <c r="AB4616" i="1" s="1"/>
  <c r="AB4617" i="1" a="1"/>
  <c r="AB4617" i="1" s="1"/>
  <c r="AB4618" i="1" a="1"/>
  <c r="AB4618" i="1" s="1"/>
  <c r="AB4619" i="1" a="1"/>
  <c r="AB4619" i="1" s="1"/>
  <c r="AB4620" i="1" a="1"/>
  <c r="AB4620" i="1" s="1"/>
  <c r="AB4621" i="1" a="1"/>
  <c r="AB4621" i="1" s="1"/>
  <c r="AB4622" i="1" a="1"/>
  <c r="AB4622" i="1" s="1"/>
  <c r="AB4623" i="1" a="1"/>
  <c r="AB4623" i="1" s="1"/>
  <c r="AB4624" i="1" a="1"/>
  <c r="AB4624" i="1" s="1"/>
  <c r="AB4625" i="1" a="1"/>
  <c r="AB4625" i="1" s="1"/>
  <c r="AB4626" i="1" a="1"/>
  <c r="AB4626" i="1" s="1"/>
  <c r="AB4627" i="1" a="1"/>
  <c r="AB4627" i="1" s="1"/>
  <c r="AB4628" i="1" a="1"/>
  <c r="AB4628" i="1" s="1"/>
  <c r="AB4629" i="1" a="1"/>
  <c r="AB4629" i="1" s="1"/>
  <c r="AB4630" i="1" a="1"/>
  <c r="AB4630" i="1" s="1"/>
  <c r="AB4631" i="1" a="1"/>
  <c r="AB4631" i="1" s="1"/>
  <c r="AB4632" i="1" a="1"/>
  <c r="AB4632" i="1" s="1"/>
  <c r="AB4633" i="1" a="1"/>
  <c r="AB4633" i="1" s="1"/>
  <c r="AB4634" i="1" a="1"/>
  <c r="AB4634" i="1" s="1"/>
  <c r="AB4635" i="1" a="1"/>
  <c r="AB4635" i="1" s="1"/>
  <c r="AB4636" i="1" a="1"/>
  <c r="AB4636" i="1" s="1"/>
  <c r="AB4637" i="1" a="1"/>
  <c r="AB4637" i="1" s="1"/>
  <c r="AB4638" i="1" a="1"/>
  <c r="AB4638" i="1" s="1"/>
  <c r="AB4639" i="1" a="1"/>
  <c r="AB4639" i="1" s="1"/>
  <c r="AB4640" i="1" a="1"/>
  <c r="AB4640" i="1" s="1"/>
  <c r="AB4641" i="1" a="1"/>
  <c r="AB4641" i="1" s="1"/>
  <c r="AB4642" i="1" a="1"/>
  <c r="AB4642" i="1" s="1"/>
  <c r="AB4643" i="1" a="1"/>
  <c r="AB4643" i="1" s="1"/>
  <c r="AB4644" i="1" a="1"/>
  <c r="AB4644" i="1" s="1"/>
  <c r="AB4645" i="1" a="1"/>
  <c r="AB4645" i="1" s="1"/>
  <c r="AB4646" i="1" a="1"/>
  <c r="AB4646" i="1" s="1"/>
  <c r="AB4647" i="1" a="1"/>
  <c r="AB4647" i="1" s="1"/>
  <c r="AB4648" i="1" a="1"/>
  <c r="AB4648" i="1" s="1"/>
  <c r="AB4649" i="1" a="1"/>
  <c r="AB4649" i="1" s="1"/>
  <c r="AB4650" i="1" a="1"/>
  <c r="AB4650" i="1" s="1"/>
  <c r="AB4651" i="1" a="1"/>
  <c r="AB4651" i="1" s="1"/>
  <c r="AB4652" i="1" a="1"/>
  <c r="AB4652" i="1" s="1"/>
  <c r="AB4653" i="1" a="1"/>
  <c r="AB4653" i="1" s="1"/>
  <c r="AB4654" i="1" a="1"/>
  <c r="AB4654" i="1" s="1"/>
  <c r="AB4655" i="1" a="1"/>
  <c r="AB4655" i="1" s="1"/>
  <c r="AB4656" i="1" a="1"/>
  <c r="AB4656" i="1" s="1"/>
  <c r="AB4657" i="1" a="1"/>
  <c r="AB4657" i="1" s="1"/>
  <c r="AB4658" i="1" a="1"/>
  <c r="AB4658" i="1" s="1"/>
  <c r="AB4659" i="1" a="1"/>
  <c r="AB4659" i="1" s="1"/>
  <c r="AB4660" i="1" a="1"/>
  <c r="AB4660" i="1" s="1"/>
  <c r="AB4661" i="1" a="1"/>
  <c r="AB4661" i="1" s="1"/>
  <c r="AB4662" i="1" a="1"/>
  <c r="AB4662" i="1" s="1"/>
  <c r="AB4663" i="1" a="1"/>
  <c r="AB4663" i="1" s="1"/>
  <c r="AB4664" i="1" a="1"/>
  <c r="AB4664" i="1" s="1"/>
  <c r="AB4665" i="1" a="1"/>
  <c r="AB4665" i="1" s="1"/>
  <c r="AB4666" i="1" a="1"/>
  <c r="AB4666" i="1" s="1"/>
  <c r="AB4667" i="1" a="1"/>
  <c r="AB4667" i="1" s="1"/>
  <c r="AB4668" i="1" a="1"/>
  <c r="AB4668" i="1" s="1"/>
  <c r="AB4669" i="1" a="1"/>
  <c r="AB4669" i="1" s="1"/>
  <c r="AB4670" i="1" a="1"/>
  <c r="AB4670" i="1" s="1"/>
  <c r="AB4671" i="1" a="1"/>
  <c r="AB4671" i="1" s="1"/>
  <c r="AB4672" i="1" a="1"/>
  <c r="AB4672" i="1" s="1"/>
  <c r="AB4673" i="1" a="1"/>
  <c r="AB4673" i="1" s="1"/>
  <c r="AB4674" i="1" a="1"/>
  <c r="AB4674" i="1" s="1"/>
  <c r="AB4675" i="1" a="1"/>
  <c r="AB4675" i="1" s="1"/>
  <c r="AB4676" i="1" a="1"/>
  <c r="AB4676" i="1" s="1"/>
  <c r="AB4677" i="1" a="1"/>
  <c r="AB4677" i="1" s="1"/>
  <c r="AB4678" i="1" a="1"/>
  <c r="AB4678" i="1" s="1"/>
  <c r="AB4679" i="1" a="1"/>
  <c r="AB4679" i="1" s="1"/>
  <c r="AB4680" i="1" a="1"/>
  <c r="AB4680" i="1" s="1"/>
  <c r="AB4681" i="1" a="1"/>
  <c r="AB4681" i="1" s="1"/>
  <c r="AB4682" i="1" a="1"/>
  <c r="AB4682" i="1" s="1"/>
  <c r="AB4683" i="1" a="1"/>
  <c r="AB4683" i="1" s="1"/>
  <c r="AB4684" i="1" a="1"/>
  <c r="AB4684" i="1" s="1"/>
  <c r="AB4685" i="1" a="1"/>
  <c r="AB4685" i="1" s="1"/>
  <c r="AB4686" i="1" a="1"/>
  <c r="AB4686" i="1" s="1"/>
  <c r="AB4687" i="1" a="1"/>
  <c r="AB4687" i="1" s="1"/>
  <c r="AB4688" i="1" a="1"/>
  <c r="AB4688" i="1" s="1"/>
  <c r="AB4689" i="1" a="1"/>
  <c r="AB4689" i="1" s="1"/>
  <c r="AB4690" i="1" a="1"/>
  <c r="AB4690" i="1" s="1"/>
  <c r="AB4691" i="1" a="1"/>
  <c r="AB4691" i="1" s="1"/>
  <c r="AB4692" i="1" a="1"/>
  <c r="AB4692" i="1" s="1"/>
  <c r="AB4693" i="1" a="1"/>
  <c r="AB4693" i="1" s="1"/>
  <c r="AB4694" i="1" a="1"/>
  <c r="AB4694" i="1" s="1"/>
  <c r="AB4695" i="1" a="1"/>
  <c r="AB4695" i="1" s="1"/>
  <c r="AB4696" i="1" a="1"/>
  <c r="AB4696" i="1" s="1"/>
  <c r="AB4697" i="1" a="1"/>
  <c r="AB4697" i="1" s="1"/>
  <c r="AB4698" i="1" a="1"/>
  <c r="AB4698" i="1" s="1"/>
  <c r="AB4699" i="1" a="1"/>
  <c r="AB4699" i="1" s="1"/>
  <c r="AB4700" i="1" a="1"/>
  <c r="AB4700" i="1" s="1"/>
  <c r="AB4701" i="1" a="1"/>
  <c r="AB4701" i="1" s="1"/>
  <c r="AB4702" i="1" a="1"/>
  <c r="AB4702" i="1" s="1"/>
  <c r="AB4703" i="1" a="1"/>
  <c r="AB4703" i="1" s="1"/>
  <c r="AB4704" i="1" a="1"/>
  <c r="AB4704" i="1" s="1"/>
  <c r="AB4705" i="1" a="1"/>
  <c r="AB4705" i="1" s="1"/>
  <c r="AB4706" i="1" a="1"/>
  <c r="AB4706" i="1" s="1"/>
  <c r="AB4707" i="1" a="1"/>
  <c r="AB4707" i="1" s="1"/>
  <c r="AB4708" i="1" a="1"/>
  <c r="AB4708" i="1" s="1"/>
  <c r="AB4709" i="1" a="1"/>
  <c r="AB4709" i="1" s="1"/>
  <c r="AB4710" i="1" a="1"/>
  <c r="AB4710" i="1" s="1"/>
  <c r="AB4711" i="1" a="1"/>
  <c r="AB4711" i="1" s="1"/>
  <c r="AB4712" i="1" a="1"/>
  <c r="AB4712" i="1" s="1"/>
  <c r="AB4713" i="1" a="1"/>
  <c r="AB4713" i="1" s="1"/>
  <c r="AB4714" i="1" a="1"/>
  <c r="AB4714" i="1" s="1"/>
  <c r="AB4715" i="1" a="1"/>
  <c r="AB4715" i="1" s="1"/>
  <c r="AB4716" i="1" a="1"/>
  <c r="AB4716" i="1" s="1"/>
  <c r="AB4717" i="1" a="1"/>
  <c r="AB4717" i="1" s="1"/>
  <c r="AB4718" i="1" a="1"/>
  <c r="AB4718" i="1" s="1"/>
  <c r="AB4719" i="1" a="1"/>
  <c r="AB4719" i="1" s="1"/>
  <c r="AB4720" i="1" a="1"/>
  <c r="AB4720" i="1" s="1"/>
  <c r="AB4721" i="1" a="1"/>
  <c r="AB4721" i="1" s="1"/>
  <c r="AB4722" i="1" a="1"/>
  <c r="AB4722" i="1" s="1"/>
  <c r="AB4723" i="1" a="1"/>
  <c r="AB4723" i="1" s="1"/>
  <c r="AB4724" i="1" a="1"/>
  <c r="AB4724" i="1" s="1"/>
  <c r="AB4725" i="1" a="1"/>
  <c r="AB4725" i="1" s="1"/>
  <c r="AB4726" i="1" a="1"/>
  <c r="AB4726" i="1" s="1"/>
  <c r="AB4727" i="1" a="1"/>
  <c r="AB4727" i="1" s="1"/>
  <c r="AB4728" i="1" a="1"/>
  <c r="AB4728" i="1" s="1"/>
  <c r="AB4729" i="1" a="1"/>
  <c r="AB4729" i="1" s="1"/>
  <c r="AB4730" i="1" a="1"/>
  <c r="AB4730" i="1" s="1"/>
  <c r="AB4731" i="1" a="1"/>
  <c r="AB4731" i="1" s="1"/>
  <c r="AB4732" i="1" a="1"/>
  <c r="AB4732" i="1" s="1"/>
  <c r="AB4733" i="1" a="1"/>
  <c r="AB4733" i="1" s="1"/>
  <c r="AB4734" i="1" a="1"/>
  <c r="AB4734" i="1" s="1"/>
  <c r="AB4735" i="1" a="1"/>
  <c r="AB4735" i="1" s="1"/>
  <c r="AB4736" i="1" a="1"/>
  <c r="AB4736" i="1" s="1"/>
  <c r="AB4737" i="1" a="1"/>
  <c r="AB4737" i="1" s="1"/>
  <c r="AB4738" i="1" a="1"/>
  <c r="AB4738" i="1" s="1"/>
  <c r="AB4739" i="1" a="1"/>
  <c r="AB4739" i="1" s="1"/>
  <c r="AB4740" i="1" a="1"/>
  <c r="AB4740" i="1" s="1"/>
  <c r="AB4741" i="1" a="1"/>
  <c r="AB4741" i="1" s="1"/>
  <c r="AB4742" i="1" a="1"/>
  <c r="AB4742" i="1" s="1"/>
  <c r="AB4743" i="1" a="1"/>
  <c r="AB4743" i="1" s="1"/>
  <c r="AB4744" i="1" a="1"/>
  <c r="AB4744" i="1" s="1"/>
  <c r="AB4745" i="1" a="1"/>
  <c r="AB4745" i="1" s="1"/>
  <c r="AB4746" i="1" a="1"/>
  <c r="AB4746" i="1" s="1"/>
  <c r="AB4747" i="1" a="1"/>
  <c r="AB4747" i="1" s="1"/>
  <c r="AB4748" i="1" a="1"/>
  <c r="AB4748" i="1" s="1"/>
  <c r="AB4749" i="1" a="1"/>
  <c r="AB4749" i="1" s="1"/>
  <c r="AB4750" i="1" a="1"/>
  <c r="AB4750" i="1" s="1"/>
  <c r="AB4751" i="1" a="1"/>
  <c r="AB4751" i="1" s="1"/>
  <c r="AB4752" i="1" a="1"/>
  <c r="AB4752" i="1" s="1"/>
  <c r="AB4753" i="1" a="1"/>
  <c r="AB4753" i="1" s="1"/>
  <c r="AB4754" i="1" a="1"/>
  <c r="AB4754" i="1" s="1"/>
  <c r="AB4755" i="1" a="1"/>
  <c r="AB4755" i="1" s="1"/>
  <c r="AB4756" i="1" a="1"/>
  <c r="AB4756" i="1" s="1"/>
  <c r="AB4757" i="1" a="1"/>
  <c r="AB4757" i="1" s="1"/>
  <c r="AB4758" i="1" a="1"/>
  <c r="AB4758" i="1" s="1"/>
  <c r="AB4759" i="1" a="1"/>
  <c r="AB4759" i="1" s="1"/>
  <c r="AB4760" i="1" a="1"/>
  <c r="AB4760" i="1" s="1"/>
  <c r="AB4761" i="1" a="1"/>
  <c r="AB4761" i="1" s="1"/>
  <c r="AB4762" i="1" a="1"/>
  <c r="AB4762" i="1" s="1"/>
  <c r="AB4763" i="1" a="1"/>
  <c r="AB4763" i="1" s="1"/>
  <c r="AB4764" i="1" a="1"/>
  <c r="AB4764" i="1" s="1"/>
  <c r="AB4765" i="1" a="1"/>
  <c r="AB4765" i="1" s="1"/>
  <c r="AB4766" i="1" a="1"/>
  <c r="AB4766" i="1" s="1"/>
  <c r="AB4767" i="1" a="1"/>
  <c r="AB4767" i="1" s="1"/>
  <c r="AB4768" i="1" a="1"/>
  <c r="AB4768" i="1" s="1"/>
  <c r="AB4769" i="1" a="1"/>
  <c r="AB4769" i="1" s="1"/>
  <c r="AB4770" i="1" a="1"/>
  <c r="AB4770" i="1" s="1"/>
  <c r="AB4771" i="1" a="1"/>
  <c r="AB4771" i="1" s="1"/>
  <c r="AB4772" i="1" a="1"/>
  <c r="AB4772" i="1" s="1"/>
  <c r="AB4773" i="1" a="1"/>
  <c r="AB4773" i="1" s="1"/>
  <c r="AB4774" i="1" a="1"/>
  <c r="AB4774" i="1" s="1"/>
  <c r="AB4775" i="1" a="1"/>
  <c r="AB4775" i="1" s="1"/>
  <c r="AB4776" i="1" a="1"/>
  <c r="AB4776" i="1" s="1"/>
  <c r="AB4777" i="1" a="1"/>
  <c r="AB4777" i="1" s="1"/>
  <c r="AB4778" i="1" a="1"/>
  <c r="AB4778" i="1" s="1"/>
  <c r="AB4779" i="1" a="1"/>
  <c r="AB4779" i="1" s="1"/>
  <c r="AB4780" i="1" a="1"/>
  <c r="AB4780" i="1" s="1"/>
  <c r="AB4781" i="1" a="1"/>
  <c r="AB4781" i="1" s="1"/>
  <c r="AB4782" i="1" a="1"/>
  <c r="AB4782" i="1" s="1"/>
  <c r="AB4783" i="1" a="1"/>
  <c r="AB4783" i="1" s="1"/>
  <c r="AB4784" i="1" a="1"/>
  <c r="AB4784" i="1" s="1"/>
  <c r="AB4785" i="1" a="1"/>
  <c r="AB4785" i="1" s="1"/>
  <c r="AB4786" i="1" a="1"/>
  <c r="AB4786" i="1" s="1"/>
  <c r="AB4787" i="1" a="1"/>
  <c r="AB4787" i="1" s="1"/>
  <c r="AB4788" i="1" a="1"/>
  <c r="AB4788" i="1" s="1"/>
  <c r="AB4789" i="1" a="1"/>
  <c r="AB4789" i="1" s="1"/>
  <c r="AB4790" i="1" a="1"/>
  <c r="AB4790" i="1" s="1"/>
  <c r="AB4791" i="1" a="1"/>
  <c r="AB4791" i="1" s="1"/>
  <c r="AB4792" i="1" a="1"/>
  <c r="AB4792" i="1" s="1"/>
  <c r="AB4793" i="1" a="1"/>
  <c r="AB4793" i="1" s="1"/>
  <c r="AB4794" i="1" a="1"/>
  <c r="AB4794" i="1" s="1"/>
  <c r="AB4795" i="1" a="1"/>
  <c r="AB4795" i="1" s="1"/>
  <c r="AB4796" i="1" a="1"/>
  <c r="AB4796" i="1" s="1"/>
  <c r="AB4797" i="1" a="1"/>
  <c r="AB4797" i="1" s="1"/>
  <c r="AB4798" i="1" a="1"/>
  <c r="AB4798" i="1" s="1"/>
  <c r="AB4799" i="1" a="1"/>
  <c r="AB4799" i="1" s="1"/>
  <c r="AB4800" i="1" a="1"/>
  <c r="AB4800" i="1" s="1"/>
  <c r="AB4801" i="1" a="1"/>
  <c r="AB4801" i="1" s="1"/>
  <c r="AB4802" i="1" a="1"/>
  <c r="AB4802" i="1" s="1"/>
  <c r="AB4803" i="1" a="1"/>
  <c r="AB4803" i="1" s="1"/>
  <c r="AB4804" i="1" a="1"/>
  <c r="AB4804" i="1" s="1"/>
  <c r="AB4805" i="1" a="1"/>
  <c r="AB4805" i="1" s="1"/>
  <c r="AB4806" i="1" a="1"/>
  <c r="AB4806" i="1" s="1"/>
  <c r="AB4807" i="1" a="1"/>
  <c r="AB4807" i="1" s="1"/>
  <c r="AB4808" i="1" a="1"/>
  <c r="AB4808" i="1" s="1"/>
  <c r="AB4809" i="1" a="1"/>
  <c r="AB4809" i="1" s="1"/>
  <c r="AB4810" i="1" a="1"/>
  <c r="AB4810" i="1" s="1"/>
  <c r="AB4811" i="1" a="1"/>
  <c r="AB4811" i="1" s="1"/>
  <c r="AB4812" i="1" a="1"/>
  <c r="AB4812" i="1" s="1"/>
  <c r="AB4813" i="1" a="1"/>
  <c r="AB4813" i="1" s="1"/>
  <c r="AB4814" i="1" a="1"/>
  <c r="AB4814" i="1" s="1"/>
  <c r="AB4815" i="1" a="1"/>
  <c r="AB4815" i="1" s="1"/>
  <c r="AB4816" i="1" a="1"/>
  <c r="AB4816" i="1" s="1"/>
  <c r="AB4817" i="1" a="1"/>
  <c r="AB4817" i="1" s="1"/>
  <c r="AB4818" i="1" a="1"/>
  <c r="AB4818" i="1" s="1"/>
  <c r="AB4819" i="1" a="1"/>
  <c r="AB4819" i="1" s="1"/>
  <c r="AB4820" i="1" a="1"/>
  <c r="AB4820" i="1" s="1"/>
  <c r="AB4821" i="1" a="1"/>
  <c r="AB4821" i="1" s="1"/>
  <c r="AB4822" i="1" a="1"/>
  <c r="AB4822" i="1" s="1"/>
  <c r="AB4823" i="1" a="1"/>
  <c r="AB4823" i="1" s="1"/>
  <c r="AB4824" i="1" a="1"/>
  <c r="AB4824" i="1" s="1"/>
  <c r="AB4825" i="1" a="1"/>
  <c r="AB4825" i="1" s="1"/>
  <c r="AB4826" i="1" a="1"/>
  <c r="AB4826" i="1" s="1"/>
  <c r="AB4827" i="1" a="1"/>
  <c r="AB4827" i="1" s="1"/>
  <c r="AB4828" i="1" a="1"/>
  <c r="AB4828" i="1" s="1"/>
  <c r="AB4829" i="1" a="1"/>
  <c r="AB4829" i="1" s="1"/>
  <c r="AB4830" i="1" a="1"/>
  <c r="AB4830" i="1" s="1"/>
  <c r="AB4831" i="1" a="1"/>
  <c r="AB4831" i="1" s="1"/>
  <c r="AB4832" i="1" a="1"/>
  <c r="AB4832" i="1" s="1"/>
  <c r="AB4833" i="1" a="1"/>
  <c r="AB4833" i="1" s="1"/>
  <c r="AB4834" i="1" a="1"/>
  <c r="AB4834" i="1" s="1"/>
  <c r="AB4835" i="1" a="1"/>
  <c r="AB4835" i="1" s="1"/>
  <c r="AB4836" i="1" a="1"/>
  <c r="AB4836" i="1" s="1"/>
  <c r="AB4837" i="1" a="1"/>
  <c r="AB4837" i="1" s="1"/>
  <c r="AB4838" i="1" a="1"/>
  <c r="AB4838" i="1" s="1"/>
  <c r="AB4839" i="1" a="1"/>
  <c r="AB4839" i="1" s="1"/>
  <c r="AB4840" i="1" a="1"/>
  <c r="AB4840" i="1" s="1"/>
  <c r="AB4841" i="1" a="1"/>
  <c r="AB4841" i="1" s="1"/>
  <c r="AB4842" i="1" a="1"/>
  <c r="AB4842" i="1" s="1"/>
  <c r="AB4843" i="1" a="1"/>
  <c r="AB4843" i="1" s="1"/>
  <c r="AB4844" i="1" a="1"/>
  <c r="AB4844" i="1" s="1"/>
  <c r="AB4845" i="1" a="1"/>
  <c r="AB4845" i="1" s="1"/>
  <c r="AB4846" i="1" a="1"/>
  <c r="AB4846" i="1" s="1"/>
  <c r="AB4847" i="1" a="1"/>
  <c r="AB4847" i="1" s="1"/>
  <c r="AB4848" i="1" a="1"/>
  <c r="AB4848" i="1" s="1"/>
  <c r="AB4849" i="1" a="1"/>
  <c r="AB4849" i="1" s="1"/>
  <c r="AB4850" i="1" a="1"/>
  <c r="AB4850" i="1" s="1"/>
  <c r="AB4851" i="1" a="1"/>
  <c r="AB4851" i="1" s="1"/>
  <c r="AB4852" i="1" a="1"/>
  <c r="AB4852" i="1" s="1"/>
  <c r="AB4853" i="1" a="1"/>
  <c r="AB4853" i="1" s="1"/>
  <c r="AB4854" i="1" a="1"/>
  <c r="AB4854" i="1" s="1"/>
  <c r="AB4855" i="1" a="1"/>
  <c r="AB4855" i="1" s="1"/>
  <c r="AB4856" i="1" a="1"/>
  <c r="AB4856" i="1" s="1"/>
  <c r="AB4857" i="1" a="1"/>
  <c r="AB4857" i="1" s="1"/>
  <c r="AB4858" i="1" a="1"/>
  <c r="AB4858" i="1" s="1"/>
  <c r="AB4859" i="1" a="1"/>
  <c r="AB4859" i="1" s="1"/>
  <c r="AB4860" i="1" a="1"/>
  <c r="AB4860" i="1" s="1"/>
  <c r="AB4861" i="1" a="1"/>
  <c r="AB4861" i="1" s="1"/>
  <c r="AB4862" i="1" a="1"/>
  <c r="AB4862" i="1" s="1"/>
  <c r="AB4863" i="1" a="1"/>
  <c r="AB4863" i="1" s="1"/>
  <c r="AB4864" i="1" a="1"/>
  <c r="AB4864" i="1" s="1"/>
  <c r="AB4865" i="1" a="1"/>
  <c r="AB4865" i="1" s="1"/>
  <c r="AB4866" i="1" a="1"/>
  <c r="AB4866" i="1" s="1"/>
  <c r="AB4867" i="1" a="1"/>
  <c r="AB4867" i="1" s="1"/>
  <c r="AB4868" i="1" a="1"/>
  <c r="AB4868" i="1" s="1"/>
  <c r="AB4869" i="1" a="1"/>
  <c r="AB4869" i="1" s="1"/>
  <c r="AB4870" i="1" a="1"/>
  <c r="AB4870" i="1" s="1"/>
  <c r="AB4871" i="1" a="1"/>
  <c r="AB4871" i="1" s="1"/>
  <c r="AB4872" i="1" a="1"/>
  <c r="AB4872" i="1" s="1"/>
  <c r="AB4873" i="1" a="1"/>
  <c r="AB4873" i="1" s="1"/>
  <c r="AB4874" i="1" a="1"/>
  <c r="AB4874" i="1" s="1"/>
  <c r="AB4875" i="1" a="1"/>
  <c r="AB4875" i="1" s="1"/>
  <c r="AB4876" i="1" a="1"/>
  <c r="AB4876" i="1" s="1"/>
  <c r="AB4877" i="1" a="1"/>
  <c r="AB4877" i="1" s="1"/>
  <c r="AB4878" i="1" a="1"/>
  <c r="AB4878" i="1" s="1"/>
  <c r="AB4879" i="1" a="1"/>
  <c r="AB4879" i="1" s="1"/>
  <c r="AB4880" i="1" a="1"/>
  <c r="AB4880" i="1" s="1"/>
  <c r="AB4881" i="1" a="1"/>
  <c r="AB4881" i="1" s="1"/>
  <c r="AB4882" i="1" a="1"/>
  <c r="AB4882" i="1" s="1"/>
  <c r="AB4883" i="1" a="1"/>
  <c r="AB4883" i="1" s="1"/>
  <c r="AB4884" i="1" a="1"/>
  <c r="AB4884" i="1" s="1"/>
  <c r="AB4885" i="1" a="1"/>
  <c r="AB4885" i="1" s="1"/>
  <c r="AB4886" i="1" a="1"/>
  <c r="AB4886" i="1" s="1"/>
  <c r="AB4887" i="1" a="1"/>
  <c r="AB4887" i="1" s="1"/>
  <c r="AB4888" i="1" a="1"/>
  <c r="AB4888" i="1" s="1"/>
  <c r="AB4889" i="1" a="1"/>
  <c r="AB4889" i="1" s="1"/>
  <c r="AB4890" i="1" a="1"/>
  <c r="AB4890" i="1" s="1"/>
  <c r="AB4891" i="1" a="1"/>
  <c r="AB4891" i="1" s="1"/>
  <c r="AB4892" i="1" a="1"/>
  <c r="AB4892" i="1" s="1"/>
  <c r="AB4893" i="1" a="1"/>
  <c r="AB4893" i="1" s="1"/>
  <c r="AB4894" i="1" a="1"/>
  <c r="AB4894" i="1" s="1"/>
  <c r="AB4895" i="1" a="1"/>
  <c r="AB4895" i="1" s="1"/>
  <c r="AB4896" i="1" a="1"/>
  <c r="AB4896" i="1" s="1"/>
  <c r="AB4897" i="1" a="1"/>
  <c r="AB4897" i="1" s="1"/>
  <c r="AB4898" i="1" a="1"/>
  <c r="AB4898" i="1" s="1"/>
  <c r="AB4899" i="1" a="1"/>
  <c r="AB4899" i="1" s="1"/>
  <c r="AB4900" i="1" a="1"/>
  <c r="AB4900" i="1" s="1"/>
  <c r="AB4901" i="1" a="1"/>
  <c r="AB4901" i="1" s="1"/>
  <c r="AB4902" i="1" a="1"/>
  <c r="AB4902" i="1" s="1"/>
  <c r="AB4903" i="1" a="1"/>
  <c r="AB4903" i="1" s="1"/>
  <c r="AB4904" i="1" a="1"/>
  <c r="AB4904" i="1" s="1"/>
  <c r="AB4905" i="1" a="1"/>
  <c r="AB4905" i="1" s="1"/>
  <c r="AB4906" i="1" a="1"/>
  <c r="AB4906" i="1" s="1"/>
  <c r="AB4907" i="1" a="1"/>
  <c r="AB4907" i="1" s="1"/>
  <c r="AB4908" i="1" a="1"/>
  <c r="AB4908" i="1" s="1"/>
  <c r="AB4909" i="1" a="1"/>
  <c r="AB4909" i="1" s="1"/>
  <c r="AB4910" i="1" a="1"/>
  <c r="AB4910" i="1" s="1"/>
  <c r="AB4911" i="1" a="1"/>
  <c r="AB4911" i="1" s="1"/>
  <c r="AB4912" i="1" a="1"/>
  <c r="AB4912" i="1" s="1"/>
  <c r="AB4913" i="1" a="1"/>
  <c r="AB4913" i="1" s="1"/>
  <c r="AB4914" i="1" a="1"/>
  <c r="AB4914" i="1" s="1"/>
  <c r="AB4915" i="1" a="1"/>
  <c r="AB4915" i="1" s="1"/>
  <c r="AB4916" i="1" a="1"/>
  <c r="AB4916" i="1" s="1"/>
  <c r="AB4917" i="1" a="1"/>
  <c r="AB4917" i="1" s="1"/>
  <c r="AB4918" i="1" a="1"/>
  <c r="AB4918" i="1" s="1"/>
  <c r="AB4919" i="1" a="1"/>
  <c r="AB4919" i="1" s="1"/>
  <c r="AB4920" i="1" a="1"/>
  <c r="AB4920" i="1" s="1"/>
  <c r="AB4921" i="1" a="1"/>
  <c r="AB4921" i="1" s="1"/>
  <c r="AB4922" i="1" a="1"/>
  <c r="AB4922" i="1" s="1"/>
  <c r="AB4923" i="1" a="1"/>
  <c r="AB4923" i="1" s="1"/>
  <c r="AB4924" i="1" a="1"/>
  <c r="AB4924" i="1" s="1"/>
  <c r="AB4925" i="1" a="1"/>
  <c r="AB4925" i="1" s="1"/>
  <c r="AB4926" i="1" a="1"/>
  <c r="AB4926" i="1" s="1"/>
  <c r="AB4927" i="1" a="1"/>
  <c r="AB4927" i="1" s="1"/>
  <c r="AB4928" i="1" a="1"/>
  <c r="AB4928" i="1" s="1"/>
  <c r="AB4929" i="1" a="1"/>
  <c r="AB4929" i="1" s="1"/>
  <c r="AB4930" i="1" a="1"/>
  <c r="AB4930" i="1" s="1"/>
  <c r="AB4931" i="1" a="1"/>
  <c r="AB4931" i="1" s="1"/>
  <c r="AB4932" i="1" a="1"/>
  <c r="AB4932" i="1" s="1"/>
  <c r="AB4933" i="1" a="1"/>
  <c r="AB4933" i="1" s="1"/>
  <c r="AB4934" i="1" a="1"/>
  <c r="AB4934" i="1" s="1"/>
  <c r="AB4935" i="1" a="1"/>
  <c r="AB4935" i="1" s="1"/>
  <c r="AB4936" i="1" a="1"/>
  <c r="AB4936" i="1" s="1"/>
  <c r="AB4937" i="1" a="1"/>
  <c r="AB4937" i="1" s="1"/>
  <c r="AB4938" i="1" a="1"/>
  <c r="AB4938" i="1" s="1"/>
  <c r="AB4939" i="1" a="1"/>
  <c r="AB4939" i="1" s="1"/>
  <c r="AB4940" i="1" a="1"/>
  <c r="AB4940" i="1" s="1"/>
  <c r="AB4941" i="1" a="1"/>
  <c r="AB4941" i="1" s="1"/>
  <c r="AB4942" i="1" a="1"/>
  <c r="AB4942" i="1" s="1"/>
  <c r="AB4943" i="1" a="1"/>
  <c r="AB4943" i="1" s="1"/>
  <c r="AB4944" i="1" a="1"/>
  <c r="AB4944" i="1" s="1"/>
  <c r="AB4945" i="1" a="1"/>
  <c r="AB4945" i="1" s="1"/>
  <c r="AB4946" i="1" a="1"/>
  <c r="AB4946" i="1" s="1"/>
  <c r="AB4947" i="1" a="1"/>
  <c r="AB4947" i="1" s="1"/>
  <c r="AB4948" i="1" a="1"/>
  <c r="AB4948" i="1" s="1"/>
  <c r="AB4949" i="1" a="1"/>
  <c r="AB4949" i="1" s="1"/>
  <c r="AB4950" i="1" a="1"/>
  <c r="AB4950" i="1" s="1"/>
  <c r="AB4951" i="1" a="1"/>
  <c r="AB4951" i="1" s="1"/>
  <c r="AB4952" i="1" a="1"/>
  <c r="AB4952" i="1" s="1"/>
  <c r="AB4953" i="1" a="1"/>
  <c r="AB4953" i="1" s="1"/>
  <c r="AB4954" i="1" a="1"/>
  <c r="AB4954" i="1" s="1"/>
  <c r="AB4955" i="1" a="1"/>
  <c r="AB4955" i="1" s="1"/>
  <c r="AB4956" i="1" a="1"/>
  <c r="AB4956" i="1" s="1"/>
  <c r="AB4957" i="1" a="1"/>
  <c r="AB4957" i="1" s="1"/>
  <c r="AB4958" i="1" a="1"/>
  <c r="AB4958" i="1" s="1"/>
  <c r="AB4959" i="1" a="1"/>
  <c r="AB4959" i="1" s="1"/>
  <c r="AB4960" i="1" a="1"/>
  <c r="AB4960" i="1" s="1"/>
  <c r="AB4961" i="1" a="1"/>
  <c r="AB4961" i="1" s="1"/>
  <c r="AB4962" i="1" a="1"/>
  <c r="AB4962" i="1" s="1"/>
  <c r="AB4963" i="1" a="1"/>
  <c r="AB4963" i="1" s="1"/>
  <c r="AB4964" i="1" a="1"/>
  <c r="AB4964" i="1" s="1"/>
  <c r="AB4965" i="1" a="1"/>
  <c r="AB4965" i="1" s="1"/>
  <c r="AB4966" i="1" a="1"/>
  <c r="AB4966" i="1" s="1"/>
  <c r="AB4967" i="1" a="1"/>
  <c r="AB4967" i="1" s="1"/>
  <c r="AB4968" i="1" a="1"/>
  <c r="AB4968" i="1" s="1"/>
  <c r="AB4969" i="1" a="1"/>
  <c r="AB4969" i="1" s="1"/>
  <c r="AB4970" i="1" a="1"/>
  <c r="AB4970" i="1" s="1"/>
  <c r="AB4971" i="1" a="1"/>
  <c r="AB4971" i="1" s="1"/>
  <c r="AB4972" i="1" a="1"/>
  <c r="AB4972" i="1" s="1"/>
  <c r="AB4973" i="1" a="1"/>
  <c r="AB4973" i="1" s="1"/>
  <c r="AB4974" i="1" a="1"/>
  <c r="AB4974" i="1" s="1"/>
  <c r="AB4975" i="1" a="1"/>
  <c r="AB4975" i="1" s="1"/>
  <c r="AB4976" i="1" a="1"/>
  <c r="AB4976" i="1" s="1"/>
  <c r="AB4977" i="1" a="1"/>
  <c r="AB4977" i="1" s="1"/>
  <c r="AB4978" i="1" a="1"/>
  <c r="AB4978" i="1" s="1"/>
  <c r="AB4979" i="1" a="1"/>
  <c r="AB4979" i="1" s="1"/>
  <c r="AB4980" i="1" a="1"/>
  <c r="AB4980" i="1" s="1"/>
  <c r="AB4981" i="1" a="1"/>
  <c r="AB4981" i="1" s="1"/>
  <c r="AB4982" i="1" a="1"/>
  <c r="AB4982" i="1" s="1"/>
  <c r="AB4983" i="1" a="1"/>
  <c r="AB4983" i="1" s="1"/>
  <c r="AB4984" i="1" a="1"/>
  <c r="AB4984" i="1" s="1"/>
  <c r="AB4985" i="1" a="1"/>
  <c r="AB4985" i="1" s="1"/>
  <c r="AB4986" i="1" a="1"/>
  <c r="AB4986" i="1" s="1"/>
  <c r="AB4987" i="1" a="1"/>
  <c r="AB4987" i="1" s="1"/>
  <c r="AB4988" i="1" a="1"/>
  <c r="AB4988" i="1" s="1"/>
  <c r="AB4989" i="1" a="1"/>
  <c r="AB4989" i="1" s="1"/>
  <c r="AB4990" i="1" a="1"/>
  <c r="AB4990" i="1" s="1"/>
  <c r="AB4991" i="1" a="1"/>
  <c r="AB4991" i="1" s="1"/>
  <c r="AB4992" i="1" a="1"/>
  <c r="AB4992" i="1" s="1"/>
  <c r="AB4993" i="1" a="1"/>
  <c r="AB4993" i="1" s="1"/>
  <c r="AB4994" i="1" a="1"/>
  <c r="AB4994" i="1" s="1"/>
  <c r="AB4995" i="1" a="1"/>
  <c r="AB4995" i="1" s="1"/>
  <c r="AB4996" i="1" a="1"/>
  <c r="AB4996" i="1" s="1"/>
  <c r="AB4997" i="1" a="1"/>
  <c r="AB4997" i="1" s="1"/>
  <c r="AB4998" i="1" a="1"/>
  <c r="AB4998" i="1" s="1"/>
  <c r="AB4999" i="1" a="1"/>
  <c r="AB4999" i="1" s="1"/>
  <c r="AB5000" i="1" a="1"/>
  <c r="AB5000" i="1" s="1"/>
  <c r="AB5001" i="1" a="1"/>
  <c r="AB5001" i="1" s="1"/>
  <c r="AB5002" i="1" a="1"/>
  <c r="AB5002" i="1" s="1"/>
  <c r="AB5003" i="1" a="1"/>
  <c r="AB5003" i="1" s="1"/>
  <c r="AB5004" i="1" a="1"/>
  <c r="AB5004" i="1" s="1"/>
  <c r="AB5005" i="1" a="1"/>
  <c r="AB5005" i="1" s="1"/>
  <c r="AB5006" i="1" a="1"/>
  <c r="AB5006" i="1" s="1"/>
  <c r="AB5007" i="1" a="1"/>
  <c r="AB5007" i="1" s="1"/>
  <c r="AB5008" i="1" a="1"/>
  <c r="AB5008" i="1" s="1"/>
  <c r="AB5009" i="1" a="1"/>
  <c r="AB5009" i="1" s="1"/>
  <c r="AB5010" i="1" a="1"/>
  <c r="AB5010" i="1" s="1"/>
  <c r="AB5011" i="1" a="1"/>
  <c r="AB5011" i="1" s="1"/>
  <c r="AB5012" i="1" a="1"/>
  <c r="AB5012" i="1" s="1"/>
  <c r="AB5013" i="1" a="1"/>
  <c r="AB5013" i="1" s="1"/>
  <c r="AB5014" i="1" a="1"/>
  <c r="AB5014" i="1" s="1"/>
  <c r="AB5015" i="1" a="1"/>
  <c r="AB5015" i="1" s="1"/>
  <c r="AB5016" i="1" a="1"/>
  <c r="AB5016" i="1" s="1"/>
  <c r="AB5017" i="1" a="1"/>
  <c r="AB5017" i="1" s="1"/>
  <c r="AB5018" i="1" a="1"/>
  <c r="AB5018" i="1" s="1"/>
  <c r="AB5019" i="1" a="1"/>
  <c r="AB5019" i="1" s="1"/>
  <c r="AB5020" i="1" a="1"/>
  <c r="AB5020" i="1" s="1"/>
  <c r="AB5021" i="1" a="1"/>
  <c r="AB5021" i="1" s="1"/>
  <c r="AB5022" i="1" a="1"/>
  <c r="AB5022" i="1" s="1"/>
  <c r="AB5023" i="1" a="1"/>
  <c r="AB5023" i="1" s="1"/>
  <c r="AB5024" i="1" a="1"/>
  <c r="AB5024" i="1" s="1"/>
  <c r="AB5025" i="1" a="1"/>
  <c r="AB5025" i="1" s="1"/>
  <c r="AB5026" i="1" a="1"/>
  <c r="AB5026" i="1" s="1"/>
  <c r="AB5027" i="1" a="1"/>
  <c r="AB5027" i="1" s="1"/>
  <c r="AB5028" i="1" a="1"/>
  <c r="AB5028" i="1" s="1"/>
  <c r="AB5029" i="1" a="1"/>
  <c r="AB5029" i="1" s="1"/>
  <c r="AB5030" i="1" a="1"/>
  <c r="AB5030" i="1" s="1"/>
  <c r="AB5031" i="1" a="1"/>
  <c r="AB5031" i="1" s="1"/>
  <c r="AB5032" i="1" a="1"/>
  <c r="AB5032" i="1" s="1"/>
  <c r="AB5033" i="1" a="1"/>
  <c r="AB5033" i="1" s="1"/>
  <c r="AB5034" i="1" a="1"/>
  <c r="AB5034" i="1" s="1"/>
  <c r="AB5035" i="1" a="1"/>
  <c r="AB5035" i="1" s="1"/>
  <c r="AB5036" i="1" a="1"/>
  <c r="AB5036" i="1" s="1"/>
  <c r="AB5037" i="1" a="1"/>
  <c r="AB5037" i="1" s="1"/>
  <c r="AB5038" i="1" a="1"/>
  <c r="AB5038" i="1" s="1"/>
  <c r="AB5039" i="1" a="1"/>
  <c r="AB5039" i="1" s="1"/>
  <c r="AB5040" i="1" a="1"/>
  <c r="AB5040" i="1" s="1"/>
  <c r="AB5041" i="1" a="1"/>
  <c r="AB5041" i="1" s="1"/>
  <c r="AB5042" i="1" a="1"/>
  <c r="AB5042" i="1" s="1"/>
  <c r="AB5043" i="1" a="1"/>
  <c r="AB5043" i="1" s="1"/>
  <c r="AB5044" i="1" a="1"/>
  <c r="AB5044" i="1" s="1"/>
  <c r="AB5045" i="1" a="1"/>
  <c r="AB5045" i="1" s="1"/>
  <c r="AB5046" i="1" a="1"/>
  <c r="AB5046" i="1" s="1"/>
  <c r="AB5047" i="1" a="1"/>
  <c r="AB5047" i="1" s="1"/>
  <c r="AB5048" i="1" a="1"/>
  <c r="AB5048" i="1" s="1"/>
  <c r="AB5049" i="1" a="1"/>
  <c r="AB5049" i="1" s="1"/>
  <c r="AB5050" i="1" a="1"/>
  <c r="AB5050" i="1" s="1"/>
  <c r="AB5051" i="1" a="1"/>
  <c r="AB5051" i="1" s="1"/>
  <c r="AB5052" i="1" a="1"/>
  <c r="AB5052" i="1" s="1"/>
  <c r="AB5053" i="1" a="1"/>
  <c r="AB5053" i="1" s="1"/>
  <c r="AB5054" i="1" a="1"/>
  <c r="AB5054" i="1" s="1"/>
  <c r="AB5055" i="1" a="1"/>
  <c r="AB5055" i="1" s="1"/>
  <c r="AB5056" i="1" a="1"/>
  <c r="AB5056" i="1" s="1"/>
  <c r="AB5057" i="1" a="1"/>
  <c r="AB5057" i="1" s="1"/>
  <c r="AB5058" i="1" a="1"/>
  <c r="AB5058" i="1" s="1"/>
  <c r="AB5059" i="1" a="1"/>
  <c r="AB5059" i="1" s="1"/>
  <c r="AB5060" i="1" a="1"/>
  <c r="AB5060" i="1" s="1"/>
  <c r="AB5061" i="1" a="1"/>
  <c r="AB5061" i="1" s="1"/>
  <c r="AB5062" i="1" a="1"/>
  <c r="AB5062" i="1" s="1"/>
  <c r="AB5063" i="1" a="1"/>
  <c r="AB5063" i="1" s="1"/>
  <c r="AB5064" i="1" a="1"/>
  <c r="AB5064" i="1" s="1"/>
  <c r="AB5065" i="1" a="1"/>
  <c r="AB5065" i="1" s="1"/>
  <c r="AB5066" i="1" a="1"/>
  <c r="AB5066" i="1" s="1"/>
  <c r="AB5067" i="1" a="1"/>
  <c r="AB5067" i="1" s="1"/>
  <c r="AB5068" i="1" a="1"/>
  <c r="AB5068" i="1" s="1"/>
  <c r="AB5069" i="1" a="1"/>
  <c r="AB5069" i="1" s="1"/>
  <c r="AB5070" i="1" a="1"/>
  <c r="AB5070" i="1" s="1"/>
  <c r="AB5071" i="1" a="1"/>
  <c r="AB5071" i="1" s="1"/>
  <c r="AB5072" i="1" a="1"/>
  <c r="AB5072" i="1" s="1"/>
  <c r="AB5073" i="1" a="1"/>
  <c r="AB5073" i="1" s="1"/>
  <c r="AB5074" i="1" a="1"/>
  <c r="AB5074" i="1" s="1"/>
  <c r="AB5075" i="1" a="1"/>
  <c r="AB5075" i="1" s="1"/>
  <c r="AB5076" i="1" a="1"/>
  <c r="AB5076" i="1" s="1"/>
  <c r="AB5077" i="1" a="1"/>
  <c r="AB5077" i="1" s="1"/>
  <c r="AB5078" i="1" a="1"/>
  <c r="AB5078" i="1" s="1"/>
  <c r="AB5079" i="1" a="1"/>
  <c r="AB5079" i="1" s="1"/>
  <c r="AB5080" i="1" a="1"/>
  <c r="AB5080" i="1" s="1"/>
  <c r="AB5081" i="1" a="1"/>
  <c r="AB5081" i="1" s="1"/>
  <c r="AB5082" i="1" a="1"/>
  <c r="AB5082" i="1" s="1"/>
  <c r="AB5083" i="1" a="1"/>
  <c r="AB5083" i="1" s="1"/>
  <c r="AB5084" i="1" a="1"/>
  <c r="AB5084" i="1" s="1"/>
  <c r="AB5085" i="1" a="1"/>
  <c r="AB5085" i="1" s="1"/>
  <c r="AB5086" i="1" a="1"/>
  <c r="AB5086" i="1" s="1"/>
  <c r="AB5087" i="1" a="1"/>
  <c r="AB5087" i="1" s="1"/>
  <c r="AB5088" i="1" a="1"/>
  <c r="AB5088" i="1" s="1"/>
  <c r="AB5089" i="1" a="1"/>
  <c r="AB5089" i="1" s="1"/>
  <c r="AB5090" i="1" a="1"/>
  <c r="AB5090" i="1" s="1"/>
  <c r="AB5091" i="1" a="1"/>
  <c r="AB5091" i="1" s="1"/>
  <c r="AB5092" i="1" a="1"/>
  <c r="AB5092" i="1" s="1"/>
  <c r="AB5093" i="1" a="1"/>
  <c r="AB5093" i="1" s="1"/>
  <c r="AB5094" i="1" a="1"/>
  <c r="AB5094" i="1" s="1"/>
  <c r="AB5095" i="1" a="1"/>
  <c r="AB5095" i="1" s="1"/>
  <c r="AB5096" i="1" a="1"/>
  <c r="AB5096" i="1" s="1"/>
  <c r="AB5097" i="1" a="1"/>
  <c r="AB5097" i="1" s="1"/>
  <c r="AB5098" i="1" a="1"/>
  <c r="AB5098" i="1" s="1"/>
  <c r="AB5099" i="1" a="1"/>
  <c r="AB5099" i="1" s="1"/>
  <c r="AB5100" i="1" a="1"/>
  <c r="AB5100" i="1" s="1"/>
  <c r="AB5101" i="1" a="1"/>
  <c r="AB5101" i="1" s="1"/>
  <c r="AB5102" i="1" a="1"/>
  <c r="AB5102" i="1" s="1"/>
  <c r="AB5103" i="1" a="1"/>
  <c r="AB5103" i="1" s="1"/>
  <c r="AB5104" i="1" a="1"/>
  <c r="AB5104" i="1" s="1"/>
  <c r="AB5105" i="1" a="1"/>
  <c r="AB5105" i="1" s="1"/>
  <c r="AB5106" i="1" a="1"/>
  <c r="AB5106" i="1" s="1"/>
  <c r="AB5107" i="1" a="1"/>
  <c r="AB5107" i="1" s="1"/>
  <c r="AB5108" i="1" a="1"/>
  <c r="AB5108" i="1" s="1"/>
  <c r="AB5109" i="1" a="1"/>
  <c r="AB5109" i="1" s="1"/>
  <c r="AB5110" i="1" a="1"/>
  <c r="AB5110" i="1" s="1"/>
  <c r="AB5111" i="1" a="1"/>
  <c r="AB5111" i="1" s="1"/>
  <c r="AB5112" i="1" a="1"/>
  <c r="AB5112" i="1" s="1"/>
  <c r="AB5113" i="1" a="1"/>
  <c r="AB5113" i="1" s="1"/>
  <c r="AB5114" i="1" a="1"/>
  <c r="AB5114" i="1" s="1"/>
  <c r="AB5115" i="1" a="1"/>
  <c r="AB5115" i="1" s="1"/>
  <c r="AB5116" i="1" a="1"/>
  <c r="AB5116" i="1" s="1"/>
  <c r="AB5117" i="1" a="1"/>
  <c r="AB5117" i="1" s="1"/>
  <c r="AB5118" i="1" a="1"/>
  <c r="AB5118" i="1" s="1"/>
  <c r="AB5119" i="1" a="1"/>
  <c r="AB5119" i="1" s="1"/>
  <c r="AB5120" i="1" a="1"/>
  <c r="AB5120" i="1" s="1"/>
  <c r="AB5121" i="1" a="1"/>
  <c r="AB5121" i="1" s="1"/>
  <c r="AB5122" i="1" a="1"/>
  <c r="AB5122" i="1" s="1"/>
  <c r="AB5123" i="1" a="1"/>
  <c r="AB5123" i="1" s="1"/>
  <c r="AB5124" i="1" a="1"/>
  <c r="AB5124" i="1" s="1"/>
  <c r="AB5125" i="1" a="1"/>
  <c r="AB5125" i="1" s="1"/>
  <c r="AB5126" i="1" a="1"/>
  <c r="AB5126" i="1" s="1"/>
  <c r="AB5127" i="1" a="1"/>
  <c r="AB5127" i="1" s="1"/>
  <c r="AB5128" i="1" a="1"/>
  <c r="AB5128" i="1" s="1"/>
  <c r="AB5129" i="1" a="1"/>
  <c r="AB5129" i="1" s="1"/>
  <c r="AB5130" i="1" a="1"/>
  <c r="AB5130" i="1" s="1"/>
  <c r="AB5131" i="1" a="1"/>
  <c r="AB5131" i="1" s="1"/>
  <c r="AB5132" i="1" a="1"/>
  <c r="AB5132" i="1" s="1"/>
  <c r="AB5133" i="1" a="1"/>
  <c r="AB5133" i="1" s="1"/>
  <c r="AB5134" i="1" a="1"/>
  <c r="AB5134" i="1" s="1"/>
  <c r="AB5135" i="1" a="1"/>
  <c r="AB5135" i="1" s="1"/>
  <c r="AB5136" i="1" a="1"/>
  <c r="AB5136" i="1" s="1"/>
  <c r="AB5137" i="1" a="1"/>
  <c r="AB5137" i="1" s="1"/>
  <c r="AB5138" i="1" a="1"/>
  <c r="AB5138" i="1" s="1"/>
  <c r="AB5139" i="1" a="1"/>
  <c r="AB5139" i="1" s="1"/>
  <c r="AB5140" i="1" a="1"/>
  <c r="AB5140" i="1" s="1"/>
  <c r="AB5141" i="1" a="1"/>
  <c r="AB5141" i="1" s="1"/>
  <c r="AB5142" i="1" a="1"/>
  <c r="AB5142" i="1" s="1"/>
  <c r="AB5143" i="1" a="1"/>
  <c r="AB5143" i="1" s="1"/>
  <c r="AB5144" i="1" a="1"/>
  <c r="AB5144" i="1" s="1"/>
  <c r="AB5145" i="1" a="1"/>
  <c r="AB5145" i="1" s="1"/>
  <c r="AB5146" i="1" a="1"/>
  <c r="AB5146" i="1" s="1"/>
  <c r="AB5147" i="1" a="1"/>
  <c r="AB5147" i="1" s="1"/>
  <c r="AB5148" i="1" a="1"/>
  <c r="AB5148" i="1" s="1"/>
  <c r="AB5149" i="1" a="1"/>
  <c r="AB5149" i="1" s="1"/>
  <c r="AB5150" i="1" a="1"/>
  <c r="AB5150" i="1" s="1"/>
  <c r="AB5151" i="1" a="1"/>
  <c r="AB5151" i="1" s="1"/>
  <c r="AB5152" i="1" a="1"/>
  <c r="AB5152" i="1" s="1"/>
  <c r="AB5153" i="1" a="1"/>
  <c r="AB5153" i="1" s="1"/>
  <c r="AB5154" i="1" a="1"/>
  <c r="AB5154" i="1" s="1"/>
  <c r="AB5155" i="1" a="1"/>
  <c r="AB5155" i="1" s="1"/>
  <c r="AB5156" i="1" a="1"/>
  <c r="AB5156" i="1" s="1"/>
  <c r="AB5157" i="1" a="1"/>
  <c r="AB5157" i="1" s="1"/>
  <c r="AB5158" i="1" a="1"/>
  <c r="AB5158" i="1" s="1"/>
  <c r="AB5159" i="1" a="1"/>
  <c r="AB5159" i="1" s="1"/>
  <c r="AB5160" i="1" a="1"/>
  <c r="AB5160" i="1" s="1"/>
  <c r="AB5161" i="1" a="1"/>
  <c r="AB5161" i="1" s="1"/>
  <c r="AB5162" i="1" a="1"/>
  <c r="AB5162" i="1" s="1"/>
  <c r="AB5163" i="1" a="1"/>
  <c r="AB5163" i="1" s="1"/>
  <c r="AB5164" i="1" a="1"/>
  <c r="AB5164" i="1" s="1"/>
  <c r="AB5165" i="1" a="1"/>
  <c r="AB5165" i="1" s="1"/>
  <c r="AB5166" i="1" a="1"/>
  <c r="AB5166" i="1" s="1"/>
  <c r="AB5167" i="1" a="1"/>
  <c r="AB5167" i="1" s="1"/>
  <c r="AB5168" i="1" a="1"/>
  <c r="AB5168" i="1" s="1"/>
  <c r="AB5169" i="1" a="1"/>
  <c r="AB5169" i="1" s="1"/>
  <c r="AB5170" i="1" a="1"/>
  <c r="AB5170" i="1" s="1"/>
  <c r="AB5171" i="1" a="1"/>
  <c r="AB5171" i="1" s="1"/>
  <c r="AB5172" i="1" a="1"/>
  <c r="AB5172" i="1" s="1"/>
  <c r="AB5173" i="1" a="1"/>
  <c r="AB5173" i="1" s="1"/>
  <c r="AB5174" i="1" a="1"/>
  <c r="AB5174" i="1" s="1"/>
  <c r="AB5175" i="1" a="1"/>
  <c r="AB5175" i="1" s="1"/>
  <c r="AB5176" i="1" a="1"/>
  <c r="AB5176" i="1" s="1"/>
  <c r="AB5177" i="1" a="1"/>
  <c r="AB5177" i="1" s="1"/>
  <c r="AB5178" i="1" a="1"/>
  <c r="AB5178" i="1" s="1"/>
  <c r="AB5179" i="1" a="1"/>
  <c r="AB5179" i="1" s="1"/>
  <c r="AB5180" i="1" a="1"/>
  <c r="AB5180" i="1" s="1"/>
  <c r="AB5181" i="1" a="1"/>
  <c r="AB5181" i="1" s="1"/>
  <c r="AB5182" i="1" a="1"/>
  <c r="AB5182" i="1" s="1"/>
  <c r="AB5183" i="1" a="1"/>
  <c r="AB5183" i="1" s="1"/>
  <c r="AB5184" i="1" a="1"/>
  <c r="AB5184" i="1" s="1"/>
  <c r="AB5185" i="1" a="1"/>
  <c r="AB5185" i="1" s="1"/>
  <c r="AB5186" i="1" a="1"/>
  <c r="AB5186" i="1" s="1"/>
  <c r="AB5187" i="1" a="1"/>
  <c r="AB5187" i="1" s="1"/>
  <c r="AB5188" i="1" a="1"/>
  <c r="AB5188" i="1" s="1"/>
  <c r="AB5189" i="1" a="1"/>
  <c r="AB5189" i="1" s="1"/>
  <c r="AB5190" i="1" a="1"/>
  <c r="AB5190" i="1" s="1"/>
  <c r="AB5191" i="1" a="1"/>
  <c r="AB5191" i="1" s="1"/>
  <c r="AB5192" i="1" a="1"/>
  <c r="AB5192" i="1" s="1"/>
  <c r="AB5193" i="1" a="1"/>
  <c r="AB5193" i="1" s="1"/>
  <c r="AB5194" i="1" a="1"/>
  <c r="AB5194" i="1" s="1"/>
  <c r="AB5195" i="1" a="1"/>
  <c r="AB5195" i="1" s="1"/>
  <c r="AB5196" i="1" a="1"/>
  <c r="AB5196" i="1" s="1"/>
  <c r="AB5197" i="1" a="1"/>
  <c r="AB5197" i="1" s="1"/>
  <c r="AB5198" i="1" a="1"/>
  <c r="AB5198" i="1" s="1"/>
  <c r="AB5199" i="1" a="1"/>
  <c r="AB5199" i="1" s="1"/>
  <c r="AB5200" i="1" a="1"/>
  <c r="AB5200" i="1" s="1"/>
  <c r="AB5201" i="1" a="1"/>
  <c r="AB5201" i="1" s="1"/>
  <c r="AB5202" i="1" a="1"/>
  <c r="AB5202" i="1" s="1"/>
  <c r="AB5203" i="1" a="1"/>
  <c r="AB5203" i="1" s="1"/>
  <c r="AB5204" i="1" a="1"/>
  <c r="AB5204" i="1" s="1"/>
  <c r="AB5205" i="1" a="1"/>
  <c r="AB5205" i="1" s="1"/>
  <c r="AB5206" i="1" a="1"/>
  <c r="AB5206" i="1" s="1"/>
  <c r="AB5207" i="1" a="1"/>
  <c r="AB5207" i="1" s="1"/>
  <c r="AB5208" i="1" a="1"/>
  <c r="AB5208" i="1" s="1"/>
  <c r="AB5209" i="1" a="1"/>
  <c r="AB5209" i="1" s="1"/>
  <c r="AB5210" i="1" a="1"/>
  <c r="AB5210" i="1" s="1"/>
  <c r="AB5211" i="1" a="1"/>
  <c r="AB5211" i="1" s="1"/>
  <c r="AB5212" i="1" a="1"/>
  <c r="AB5212" i="1" s="1"/>
  <c r="AB5213" i="1" a="1"/>
  <c r="AB5213" i="1" s="1"/>
  <c r="AB5214" i="1" a="1"/>
  <c r="AB5214" i="1" s="1"/>
  <c r="AB5215" i="1" a="1"/>
  <c r="AB5215" i="1" s="1"/>
  <c r="AB5216" i="1" a="1"/>
  <c r="AB5216" i="1" s="1"/>
  <c r="AB5217" i="1" a="1"/>
  <c r="AB5217" i="1" s="1"/>
  <c r="AB5218" i="1" a="1"/>
  <c r="AB5218" i="1" s="1"/>
  <c r="AB5219" i="1" a="1"/>
  <c r="AB5219" i="1" s="1"/>
  <c r="AB5220" i="1" a="1"/>
  <c r="AB5220" i="1" s="1"/>
  <c r="AB5221" i="1" a="1"/>
  <c r="AB5221" i="1" s="1"/>
  <c r="AB5222" i="1" a="1"/>
  <c r="AB5222" i="1" s="1"/>
  <c r="AB5223" i="1" a="1"/>
  <c r="AB5223" i="1" s="1"/>
  <c r="AB5224" i="1" a="1"/>
  <c r="AB5224" i="1" s="1"/>
  <c r="AB5225" i="1" a="1"/>
  <c r="AB5225" i="1" s="1"/>
  <c r="AB5226" i="1" a="1"/>
  <c r="AB5226" i="1" s="1"/>
  <c r="AB5227" i="1" a="1"/>
  <c r="AB5227" i="1" s="1"/>
  <c r="AB5228" i="1" a="1"/>
  <c r="AB5228" i="1" s="1"/>
  <c r="AB5229" i="1" a="1"/>
  <c r="AB5229" i="1" s="1"/>
  <c r="AB5230" i="1" a="1"/>
  <c r="AB5230" i="1" s="1"/>
  <c r="AB5231" i="1" a="1"/>
  <c r="AB5231" i="1" s="1"/>
  <c r="AB5232" i="1" a="1"/>
  <c r="AB5232" i="1" s="1"/>
  <c r="AB5233" i="1" a="1"/>
  <c r="AB5233" i="1" s="1"/>
  <c r="AB5234" i="1" a="1"/>
  <c r="AB5234" i="1" s="1"/>
  <c r="AB5235" i="1" a="1"/>
  <c r="AB5235" i="1" s="1"/>
  <c r="AB5236" i="1" a="1"/>
  <c r="AB5236" i="1" s="1"/>
  <c r="AB5237" i="1" a="1"/>
  <c r="AB5237" i="1" s="1"/>
  <c r="AB5238" i="1" a="1"/>
  <c r="AB5238" i="1" s="1"/>
  <c r="AB5239" i="1" a="1"/>
  <c r="AB5239" i="1" s="1"/>
  <c r="AB5240" i="1" a="1"/>
  <c r="AB5240" i="1" s="1"/>
  <c r="AB5241" i="1" a="1"/>
  <c r="AB5241" i="1" s="1"/>
  <c r="AB5242" i="1" a="1"/>
  <c r="AB5242" i="1" s="1"/>
  <c r="AB5243" i="1" a="1"/>
  <c r="AB5243" i="1" s="1"/>
  <c r="AB5244" i="1" a="1"/>
  <c r="AB5244" i="1" s="1"/>
  <c r="AB5245" i="1" a="1"/>
  <c r="AB5245" i="1" s="1"/>
  <c r="AB5246" i="1" a="1"/>
  <c r="AB5246" i="1" s="1"/>
  <c r="AB5247" i="1" a="1"/>
  <c r="AB5247" i="1" s="1"/>
  <c r="AB5248" i="1" a="1"/>
  <c r="AB5248" i="1" s="1"/>
  <c r="AB5249" i="1" a="1"/>
  <c r="AB5249" i="1" s="1"/>
  <c r="AB5250" i="1" a="1"/>
  <c r="AB5250" i="1" s="1"/>
  <c r="AB5251" i="1" a="1"/>
  <c r="AB5251" i="1" s="1"/>
  <c r="AB5252" i="1" a="1"/>
  <c r="AB5252" i="1" s="1"/>
  <c r="AB5253" i="1" a="1"/>
  <c r="AB5253" i="1" s="1"/>
  <c r="AB5254" i="1" a="1"/>
  <c r="AB5254" i="1" s="1"/>
  <c r="AB5255" i="1" a="1"/>
  <c r="AB5255" i="1" s="1"/>
  <c r="AB5256" i="1" a="1"/>
  <c r="AB5256" i="1" s="1"/>
  <c r="AB5257" i="1" a="1"/>
  <c r="AB5257" i="1" s="1"/>
  <c r="AB5258" i="1" a="1"/>
  <c r="AB5258" i="1" s="1"/>
  <c r="AB5259" i="1" a="1"/>
  <c r="AB5259" i="1" s="1"/>
  <c r="AB5260" i="1" a="1"/>
  <c r="AB5260" i="1" s="1"/>
  <c r="AB5261" i="1" a="1"/>
  <c r="AB5261" i="1" s="1"/>
  <c r="AB5262" i="1" a="1"/>
  <c r="AB5262" i="1" s="1"/>
  <c r="AB5263" i="1" a="1"/>
  <c r="AB5263" i="1" s="1"/>
  <c r="AB5264" i="1" a="1"/>
  <c r="AB5264" i="1" s="1"/>
  <c r="AB5265" i="1" a="1"/>
  <c r="AB5265" i="1" s="1"/>
  <c r="AB5266" i="1" a="1"/>
  <c r="AB5266" i="1" s="1"/>
  <c r="AB5267" i="1" a="1"/>
  <c r="AB5267" i="1" s="1"/>
  <c r="AB5268" i="1" a="1"/>
  <c r="AB5268" i="1" s="1"/>
  <c r="AB5269" i="1" a="1"/>
  <c r="AB5269" i="1" s="1"/>
  <c r="AB5270" i="1" a="1"/>
  <c r="AB5270" i="1" s="1"/>
  <c r="AB5271" i="1" a="1"/>
  <c r="AB5271" i="1" s="1"/>
  <c r="AB5272" i="1" a="1"/>
  <c r="AB5272" i="1" s="1"/>
  <c r="AB5273" i="1" a="1"/>
  <c r="AB5273" i="1" s="1"/>
  <c r="AB5274" i="1" a="1"/>
  <c r="AB5274" i="1" s="1"/>
  <c r="AB5275" i="1" a="1"/>
  <c r="AB5275" i="1" s="1"/>
  <c r="AB5276" i="1" a="1"/>
  <c r="AB5276" i="1" s="1"/>
  <c r="AB5277" i="1" a="1"/>
  <c r="AB5277" i="1" s="1"/>
  <c r="AB5278" i="1" a="1"/>
  <c r="AB5278" i="1" s="1"/>
  <c r="AB5279" i="1" a="1"/>
  <c r="AB5279" i="1" s="1"/>
  <c r="AB5280" i="1" a="1"/>
  <c r="AB5280" i="1" s="1"/>
  <c r="AB5281" i="1" a="1"/>
  <c r="AB5281" i="1" s="1"/>
  <c r="AB5282" i="1" a="1"/>
  <c r="AB5282" i="1" s="1"/>
  <c r="AB5283" i="1" a="1"/>
  <c r="AB5283" i="1" s="1"/>
  <c r="AB5284" i="1" a="1"/>
  <c r="AB5284" i="1" s="1"/>
  <c r="AB5285" i="1" a="1"/>
  <c r="AB5285" i="1" s="1"/>
  <c r="AB5286" i="1" a="1"/>
  <c r="AB5286" i="1" s="1"/>
  <c r="AB5287" i="1" a="1"/>
  <c r="AB5287" i="1" s="1"/>
  <c r="AB5288" i="1" a="1"/>
  <c r="AB5288" i="1" s="1"/>
  <c r="AB5289" i="1" a="1"/>
  <c r="AB5289" i="1" s="1"/>
  <c r="AB5290" i="1" a="1"/>
  <c r="AB5290" i="1" s="1"/>
  <c r="AB5291" i="1" a="1"/>
  <c r="AB5291" i="1" s="1"/>
  <c r="AB5292" i="1" a="1"/>
  <c r="AB5292" i="1" s="1"/>
  <c r="AB5293" i="1" a="1"/>
  <c r="AB5293" i="1" s="1"/>
  <c r="AB5294" i="1" a="1"/>
  <c r="AB5294" i="1" s="1"/>
  <c r="AB5295" i="1" a="1"/>
  <c r="AB5295" i="1" s="1"/>
  <c r="AB5296" i="1" a="1"/>
  <c r="AB5296" i="1" s="1"/>
  <c r="AB5297" i="1" a="1"/>
  <c r="AB5297" i="1" s="1"/>
  <c r="AB5298" i="1" a="1"/>
  <c r="AB5298" i="1" s="1"/>
  <c r="AB5299" i="1" a="1"/>
  <c r="AB5299" i="1" s="1"/>
  <c r="AB5300" i="1" a="1"/>
  <c r="AB5300" i="1" s="1"/>
  <c r="AB5301" i="1" a="1"/>
  <c r="AB5301" i="1" s="1"/>
  <c r="AB5302" i="1" a="1"/>
  <c r="AB5302" i="1" s="1"/>
  <c r="AB5303" i="1" a="1"/>
  <c r="AB5303" i="1" s="1"/>
  <c r="AB5304" i="1" a="1"/>
  <c r="AB5304" i="1" s="1"/>
  <c r="AB5305" i="1" a="1"/>
  <c r="AB5305" i="1" s="1"/>
  <c r="AB5306" i="1" a="1"/>
  <c r="AB5306" i="1" s="1"/>
  <c r="AB5307" i="1" a="1"/>
  <c r="AB5307" i="1" s="1"/>
  <c r="AB5308" i="1" a="1"/>
  <c r="AB5308" i="1" s="1"/>
  <c r="AB5309" i="1" a="1"/>
  <c r="AB5309" i="1" s="1"/>
  <c r="AB5310" i="1" a="1"/>
  <c r="AB5310" i="1" s="1"/>
  <c r="AB5311" i="1" a="1"/>
  <c r="AB5311" i="1" s="1"/>
  <c r="AB5312" i="1" a="1"/>
  <c r="AB5312" i="1" s="1"/>
  <c r="AB5313" i="1" a="1"/>
  <c r="AB5313" i="1" s="1"/>
  <c r="AB5314" i="1" a="1"/>
  <c r="AB5314" i="1" s="1"/>
  <c r="AB5315" i="1" a="1"/>
  <c r="AB5315" i="1" s="1"/>
  <c r="AB5316" i="1" a="1"/>
  <c r="AB5316" i="1" s="1"/>
  <c r="AB5317" i="1" a="1"/>
  <c r="AB5317" i="1" s="1"/>
  <c r="AB5318" i="1" a="1"/>
  <c r="AB5318" i="1" s="1"/>
  <c r="AB5319" i="1" a="1"/>
  <c r="AB5319" i="1" s="1"/>
  <c r="AB5320" i="1" a="1"/>
  <c r="AB5320" i="1" s="1"/>
  <c r="AB5321" i="1" a="1"/>
  <c r="AB5321" i="1" s="1"/>
  <c r="AB5322" i="1" a="1"/>
  <c r="AB5322" i="1" s="1"/>
  <c r="AB5323" i="1" a="1"/>
  <c r="AB5323" i="1" s="1"/>
  <c r="AB5324" i="1" a="1"/>
  <c r="AB5324" i="1" s="1"/>
  <c r="AB5325" i="1" a="1"/>
  <c r="AB5325" i="1" s="1"/>
  <c r="AB5326" i="1" a="1"/>
  <c r="AB5326" i="1" s="1"/>
  <c r="AB5327" i="1" a="1"/>
  <c r="AB5327" i="1" s="1"/>
  <c r="AB5328" i="1" a="1"/>
  <c r="AB5328" i="1" s="1"/>
  <c r="AB5329" i="1" a="1"/>
  <c r="AB5329" i="1" s="1"/>
  <c r="AB5330" i="1" a="1"/>
  <c r="AB5330" i="1" s="1"/>
  <c r="AB5331" i="1" a="1"/>
  <c r="AB5331" i="1" s="1"/>
  <c r="AB5332" i="1" a="1"/>
  <c r="AB5332" i="1" s="1"/>
  <c r="AB5333" i="1" a="1"/>
  <c r="AB5333" i="1" s="1"/>
  <c r="AB5334" i="1" a="1"/>
  <c r="AB5334" i="1" s="1"/>
  <c r="AB5335" i="1" a="1"/>
  <c r="AB5335" i="1" s="1"/>
  <c r="AB5336" i="1" a="1"/>
  <c r="AB5336" i="1" s="1"/>
  <c r="AB5337" i="1" a="1"/>
  <c r="AB5337" i="1" s="1"/>
  <c r="AB5338" i="1" a="1"/>
  <c r="AB5338" i="1" s="1"/>
  <c r="AB5339" i="1" a="1"/>
  <c r="AB5339" i="1" s="1"/>
  <c r="AB5340" i="1" a="1"/>
  <c r="AB5340" i="1" s="1"/>
  <c r="AB5341" i="1" a="1"/>
  <c r="AB5341" i="1" s="1"/>
  <c r="AB5342" i="1" a="1"/>
  <c r="AB5342" i="1" s="1"/>
  <c r="AB5343" i="1" a="1"/>
  <c r="AB5343" i="1" s="1"/>
  <c r="AB5344" i="1" a="1"/>
  <c r="AB5344" i="1" s="1"/>
  <c r="AB5345" i="1" a="1"/>
  <c r="AB5345" i="1" s="1"/>
  <c r="AB5346" i="1" a="1"/>
  <c r="AB5346" i="1" s="1"/>
  <c r="AB5347" i="1" a="1"/>
  <c r="AB5347" i="1" s="1"/>
  <c r="AB5348" i="1" a="1"/>
  <c r="AB5348" i="1" s="1"/>
  <c r="AB5349" i="1" a="1"/>
  <c r="AB5349" i="1" s="1"/>
  <c r="AB5350" i="1" a="1"/>
  <c r="AB5350" i="1" s="1"/>
  <c r="AB5351" i="1" a="1"/>
  <c r="AB5351" i="1" s="1"/>
  <c r="AB5352" i="1" a="1"/>
  <c r="AB5352" i="1" s="1"/>
  <c r="AB5353" i="1" a="1"/>
  <c r="AB5353" i="1" s="1"/>
  <c r="AB5354" i="1" a="1"/>
  <c r="AB5354" i="1" s="1"/>
  <c r="AB5355" i="1" a="1"/>
  <c r="AB5355" i="1" s="1"/>
  <c r="AB5356" i="1" a="1"/>
  <c r="AB5356" i="1" s="1"/>
  <c r="AB5357" i="1" a="1"/>
  <c r="AB5357" i="1" s="1"/>
  <c r="AB5358" i="1" a="1"/>
  <c r="AB5358" i="1" s="1"/>
  <c r="AB5359" i="1" a="1"/>
  <c r="AB5359" i="1" s="1"/>
  <c r="AB5360" i="1" a="1"/>
  <c r="AB5360" i="1" s="1"/>
  <c r="AB5361" i="1" a="1"/>
  <c r="AB5361" i="1" s="1"/>
  <c r="AB5362" i="1" a="1"/>
  <c r="AB5362" i="1" s="1"/>
  <c r="AB5363" i="1" a="1"/>
  <c r="AB5363" i="1" s="1"/>
  <c r="AB5364" i="1" a="1"/>
  <c r="AB5364" i="1" s="1"/>
  <c r="AB5365" i="1" a="1"/>
  <c r="AB5365" i="1" s="1"/>
  <c r="AB5366" i="1" a="1"/>
  <c r="AB5366" i="1" s="1"/>
  <c r="AB5367" i="1" a="1"/>
  <c r="AB5367" i="1" s="1"/>
  <c r="AB5368" i="1" a="1"/>
  <c r="AB5368" i="1" s="1"/>
  <c r="AB5369" i="1" a="1"/>
  <c r="AB5369" i="1" s="1"/>
  <c r="AB5370" i="1" a="1"/>
  <c r="AB5370" i="1" s="1"/>
  <c r="AB5371" i="1" a="1"/>
  <c r="AB5371" i="1" s="1"/>
  <c r="AB5372" i="1" a="1"/>
  <c r="AB5372" i="1" s="1"/>
  <c r="AB5373" i="1" a="1"/>
  <c r="AB5373" i="1" s="1"/>
  <c r="AB5374" i="1" a="1"/>
  <c r="AB5374" i="1" s="1"/>
  <c r="AB5375" i="1" a="1"/>
  <c r="AB5375" i="1" s="1"/>
  <c r="AB5376" i="1" a="1"/>
  <c r="AB5376" i="1" s="1"/>
  <c r="AB5377" i="1" a="1"/>
  <c r="AB5377" i="1" s="1"/>
  <c r="AB5378" i="1" a="1"/>
  <c r="AB5378" i="1" s="1"/>
  <c r="AB5379" i="1" a="1"/>
  <c r="AB5379" i="1" s="1"/>
  <c r="AB5380" i="1" a="1"/>
  <c r="AB5380" i="1" s="1"/>
  <c r="AB5381" i="1" a="1"/>
  <c r="AB5381" i="1" s="1"/>
  <c r="AB5382" i="1" a="1"/>
  <c r="AB5382" i="1" s="1"/>
  <c r="AB5383" i="1" a="1"/>
  <c r="AB5383" i="1" s="1"/>
  <c r="AB5384" i="1" a="1"/>
  <c r="AB5384" i="1" s="1"/>
  <c r="AB5385" i="1" a="1"/>
  <c r="AB5385" i="1" s="1"/>
  <c r="AB5386" i="1" a="1"/>
  <c r="AB5386" i="1" s="1"/>
  <c r="AB5387" i="1" a="1"/>
  <c r="AB5387" i="1" s="1"/>
  <c r="AB5388" i="1" a="1"/>
  <c r="AB5388" i="1" s="1"/>
  <c r="AB5389" i="1" a="1"/>
  <c r="AB5389" i="1" s="1"/>
  <c r="AB5390" i="1" a="1"/>
  <c r="AB5390" i="1" s="1"/>
  <c r="AB5391" i="1" a="1"/>
  <c r="AB5391" i="1" s="1"/>
  <c r="AB5392" i="1" a="1"/>
  <c r="AB5392" i="1" s="1"/>
  <c r="AB5393" i="1" a="1"/>
  <c r="AB5393" i="1" s="1"/>
  <c r="AB5394" i="1" a="1"/>
  <c r="AB5394" i="1" s="1"/>
  <c r="AB5395" i="1" a="1"/>
  <c r="AB5395" i="1" s="1"/>
  <c r="AB5396" i="1" a="1"/>
  <c r="AB5396" i="1" s="1"/>
  <c r="AB5397" i="1" a="1"/>
  <c r="AB5397" i="1" s="1"/>
  <c r="AB5398" i="1" a="1"/>
  <c r="AB5398" i="1" s="1"/>
  <c r="AB5399" i="1" a="1"/>
  <c r="AB5399" i="1" s="1"/>
  <c r="AB5400" i="1" a="1"/>
  <c r="AB5400" i="1" s="1"/>
  <c r="AB5401" i="1" a="1"/>
  <c r="AB5401" i="1" s="1"/>
  <c r="AB5402" i="1" a="1"/>
  <c r="AB5402" i="1" s="1"/>
  <c r="AB5403" i="1" a="1"/>
  <c r="AB5403" i="1" s="1"/>
  <c r="AB5404" i="1" a="1"/>
  <c r="AB5404" i="1" s="1"/>
  <c r="AB5405" i="1" a="1"/>
  <c r="AB5405" i="1" s="1"/>
  <c r="AB5406" i="1" a="1"/>
  <c r="AB5406" i="1" s="1"/>
  <c r="AB5407" i="1" a="1"/>
  <c r="AB5407" i="1" s="1"/>
  <c r="AB5408" i="1" a="1"/>
  <c r="AB5408" i="1" s="1"/>
  <c r="AB5409" i="1" a="1"/>
  <c r="AB5409" i="1" s="1"/>
  <c r="AB5410" i="1" a="1"/>
  <c r="AB5410" i="1" s="1"/>
  <c r="AB5411" i="1" a="1"/>
  <c r="AB5411" i="1" s="1"/>
  <c r="AB5412" i="1" a="1"/>
  <c r="AB5412" i="1" s="1"/>
  <c r="AB5413" i="1" a="1"/>
  <c r="AB5413" i="1" s="1"/>
  <c r="AB5414" i="1" a="1"/>
  <c r="AB5414" i="1" s="1"/>
  <c r="AB5415" i="1" a="1"/>
  <c r="AB5415" i="1" s="1"/>
  <c r="AB5416" i="1" a="1"/>
  <c r="AB5416" i="1" s="1"/>
  <c r="AB5417" i="1" a="1"/>
  <c r="AB5417" i="1" s="1"/>
  <c r="AB5418" i="1" a="1"/>
  <c r="AB5418" i="1" s="1"/>
  <c r="AB5419" i="1" a="1"/>
  <c r="AB5419" i="1" s="1"/>
  <c r="AB5420" i="1" a="1"/>
  <c r="AB5420" i="1" s="1"/>
  <c r="AB5421" i="1" a="1"/>
  <c r="AB5421" i="1" s="1"/>
  <c r="AB5422" i="1" a="1"/>
  <c r="AB5422" i="1" s="1"/>
  <c r="AB5423" i="1" a="1"/>
  <c r="AB5423" i="1" s="1"/>
  <c r="AB5424" i="1" a="1"/>
  <c r="AB5424" i="1" s="1"/>
  <c r="AB5425" i="1" a="1"/>
  <c r="AB5425" i="1" s="1"/>
  <c r="AB5426" i="1" a="1"/>
  <c r="AB5426" i="1" s="1"/>
  <c r="AB5427" i="1" a="1"/>
  <c r="AB5427" i="1" s="1"/>
  <c r="AB5428" i="1" a="1"/>
  <c r="AB5428" i="1" s="1"/>
  <c r="AB5429" i="1" a="1"/>
  <c r="AB5429" i="1" s="1"/>
  <c r="AB5430" i="1" a="1"/>
  <c r="AB5430" i="1" s="1"/>
  <c r="AB5431" i="1" a="1"/>
  <c r="AB5431" i="1" s="1"/>
  <c r="AB5432" i="1" a="1"/>
  <c r="AB5432" i="1" s="1"/>
  <c r="AB5433" i="1" a="1"/>
  <c r="AB5433" i="1" s="1"/>
  <c r="AB5434" i="1" a="1"/>
  <c r="AB5434" i="1" s="1"/>
  <c r="AB5435" i="1" a="1"/>
  <c r="AB5435" i="1" s="1"/>
  <c r="AB5436" i="1" a="1"/>
  <c r="AB5436" i="1" s="1"/>
  <c r="AB5437" i="1" a="1"/>
  <c r="AB5437" i="1" s="1"/>
  <c r="AB5438" i="1" a="1"/>
  <c r="AB5438" i="1" s="1"/>
  <c r="AB5439" i="1" a="1"/>
  <c r="AB5439" i="1" s="1"/>
  <c r="AB5440" i="1" a="1"/>
  <c r="AB5440" i="1" s="1"/>
  <c r="AB5441" i="1" a="1"/>
  <c r="AB5441" i="1" s="1"/>
  <c r="AB5442" i="1" a="1"/>
  <c r="AB5442" i="1" s="1"/>
  <c r="AB5443" i="1" a="1"/>
  <c r="AB5443" i="1" s="1"/>
  <c r="AB5444" i="1" a="1"/>
  <c r="AB5444" i="1" s="1"/>
  <c r="AB5445" i="1" a="1"/>
  <c r="AB5445" i="1" s="1"/>
  <c r="AB5446" i="1" a="1"/>
  <c r="AB5446" i="1" s="1"/>
  <c r="AB5447" i="1" a="1"/>
  <c r="AB5447" i="1" s="1"/>
  <c r="AB5448" i="1" a="1"/>
  <c r="AB5448" i="1" s="1"/>
  <c r="AB5449" i="1" a="1"/>
  <c r="AB5449" i="1" s="1"/>
  <c r="AB5450" i="1" a="1"/>
  <c r="AB5450" i="1" s="1"/>
  <c r="AB5451" i="1" a="1"/>
  <c r="AB5451" i="1" s="1"/>
  <c r="AB5452" i="1" a="1"/>
  <c r="AB5452" i="1" s="1"/>
  <c r="AB5453" i="1" a="1"/>
  <c r="AB5453" i="1" s="1"/>
  <c r="AB5454" i="1" a="1"/>
  <c r="AB5454" i="1" s="1"/>
  <c r="AB5455" i="1" a="1"/>
  <c r="AB5455" i="1" s="1"/>
  <c r="AB5456" i="1" a="1"/>
  <c r="AB5456" i="1" s="1"/>
  <c r="AB5457" i="1" a="1"/>
  <c r="AB5457" i="1" s="1"/>
  <c r="AB5458" i="1" a="1"/>
  <c r="AB5458" i="1" s="1"/>
  <c r="AB5459" i="1" a="1"/>
  <c r="AB5459" i="1" s="1"/>
  <c r="AB5460" i="1" a="1"/>
  <c r="AB5460" i="1" s="1"/>
  <c r="AB5461" i="1" a="1"/>
  <c r="AB5461" i="1" s="1"/>
  <c r="AB5462" i="1" a="1"/>
  <c r="AB5462" i="1" s="1"/>
  <c r="AB5463" i="1" a="1"/>
  <c r="AB5463" i="1" s="1"/>
  <c r="AB5464" i="1" a="1"/>
  <c r="AB5464" i="1" s="1"/>
  <c r="AB5465" i="1" a="1"/>
  <c r="AB5465" i="1" s="1"/>
  <c r="AB5466" i="1" a="1"/>
  <c r="AB5466" i="1" s="1"/>
  <c r="AB5467" i="1" a="1"/>
  <c r="AB5467" i="1" s="1"/>
  <c r="AB5468" i="1" a="1"/>
  <c r="AB5468" i="1" s="1"/>
  <c r="AB5469" i="1" a="1"/>
  <c r="AB5469" i="1" s="1"/>
  <c r="AB5470" i="1" a="1"/>
  <c r="AB5470" i="1" s="1"/>
  <c r="AB5471" i="1" a="1"/>
  <c r="AB5471" i="1" s="1"/>
  <c r="AB5472" i="1" a="1"/>
  <c r="AB5472" i="1" s="1"/>
  <c r="AB5473" i="1" a="1"/>
  <c r="AB5473" i="1" s="1"/>
  <c r="AB5474" i="1" a="1"/>
  <c r="AB5474" i="1" s="1"/>
  <c r="AB5475" i="1" a="1"/>
  <c r="AB5475" i="1" s="1"/>
  <c r="AB5476" i="1" a="1"/>
  <c r="AB5476" i="1" s="1"/>
  <c r="AB5477" i="1" a="1"/>
  <c r="AB5477" i="1" s="1"/>
  <c r="AB5478" i="1" a="1"/>
  <c r="AB5478" i="1" s="1"/>
  <c r="AB5479" i="1" a="1"/>
  <c r="AB5479" i="1" s="1"/>
  <c r="AB5480" i="1" a="1"/>
  <c r="AB5480" i="1" s="1"/>
  <c r="AB5481" i="1" a="1"/>
  <c r="AB5481" i="1" s="1"/>
  <c r="AB5482" i="1" a="1"/>
  <c r="AB5482" i="1" s="1"/>
  <c r="AB5483" i="1" a="1"/>
  <c r="AB5483" i="1" s="1"/>
  <c r="AB5484" i="1" a="1"/>
  <c r="AB5484" i="1" s="1"/>
  <c r="AB5485" i="1" a="1"/>
  <c r="AB5485" i="1" s="1"/>
  <c r="AB5486" i="1" a="1"/>
  <c r="AB5486" i="1" s="1"/>
  <c r="AB5487" i="1" a="1"/>
  <c r="AB5487" i="1" s="1"/>
  <c r="AB5488" i="1" a="1"/>
  <c r="AB5488" i="1" s="1"/>
  <c r="AB5489" i="1" a="1"/>
  <c r="AB5489" i="1" s="1"/>
  <c r="AB5490" i="1" a="1"/>
  <c r="AB5490" i="1" s="1"/>
  <c r="AB5491" i="1" a="1"/>
  <c r="AB5491" i="1" s="1"/>
  <c r="AB5492" i="1" a="1"/>
  <c r="AB5492" i="1" s="1"/>
  <c r="AB5493" i="1" a="1"/>
  <c r="AB5493" i="1" s="1"/>
  <c r="AB5494" i="1" a="1"/>
  <c r="AB5494" i="1" s="1"/>
  <c r="AB5495" i="1" a="1"/>
  <c r="AB5495" i="1" s="1"/>
  <c r="AB5496" i="1" a="1"/>
  <c r="AB5496" i="1" s="1"/>
  <c r="AB5497" i="1" a="1"/>
  <c r="AB5497" i="1" s="1"/>
  <c r="AB5498" i="1" a="1"/>
  <c r="AB5498" i="1" s="1"/>
  <c r="AB5499" i="1" a="1"/>
  <c r="AB5499" i="1" s="1"/>
  <c r="AB5500" i="1" a="1"/>
  <c r="AB5500" i="1" s="1"/>
  <c r="AB5501" i="1" a="1"/>
  <c r="AB5501" i="1" s="1"/>
  <c r="AB5502" i="1" a="1"/>
  <c r="AB5502" i="1" s="1"/>
  <c r="AB5503" i="1" a="1"/>
  <c r="AB5503" i="1" s="1"/>
  <c r="AB5504" i="1" a="1"/>
  <c r="AB5504" i="1" s="1"/>
  <c r="AB5505" i="1" a="1"/>
  <c r="AB5505" i="1" s="1"/>
  <c r="AB5506" i="1" a="1"/>
  <c r="AB5506" i="1" s="1"/>
  <c r="AB5507" i="1" a="1"/>
  <c r="AB5507" i="1" s="1"/>
  <c r="AB5508" i="1" a="1"/>
  <c r="AB5508" i="1" s="1"/>
  <c r="AB5509" i="1" a="1"/>
  <c r="AB5509" i="1" s="1"/>
  <c r="AB5510" i="1" a="1"/>
  <c r="AB5510" i="1" s="1"/>
  <c r="AB5511" i="1" a="1"/>
  <c r="AB5511" i="1" s="1"/>
  <c r="AB5512" i="1" a="1"/>
  <c r="AB5512" i="1" s="1"/>
  <c r="AB5513" i="1" a="1"/>
  <c r="AB5513" i="1" s="1"/>
  <c r="AB5514" i="1" a="1"/>
  <c r="AB5514" i="1" s="1"/>
  <c r="AB5515" i="1" a="1"/>
  <c r="AB5515" i="1" s="1"/>
  <c r="AB5516" i="1" a="1"/>
  <c r="AB5516" i="1" s="1"/>
  <c r="AB5517" i="1" a="1"/>
  <c r="AB5517" i="1" s="1"/>
  <c r="AB5518" i="1" a="1"/>
  <c r="AB5518" i="1" s="1"/>
  <c r="AB5519" i="1" a="1"/>
  <c r="AB5519" i="1" s="1"/>
  <c r="AB5520" i="1" a="1"/>
  <c r="AB5520" i="1" s="1"/>
  <c r="AB5521" i="1" a="1"/>
  <c r="AB5521" i="1" s="1"/>
  <c r="AB5522" i="1" a="1"/>
  <c r="AB5522" i="1" s="1"/>
  <c r="AB5523" i="1" a="1"/>
  <c r="AB5523" i="1" s="1"/>
  <c r="AB5524" i="1" a="1"/>
  <c r="AB5524" i="1" s="1"/>
  <c r="AB5525" i="1" a="1"/>
  <c r="AB5525" i="1" s="1"/>
  <c r="AB5526" i="1" a="1"/>
  <c r="AB5526" i="1" s="1"/>
  <c r="AB5527" i="1" a="1"/>
  <c r="AB5527" i="1" s="1"/>
  <c r="AB5528" i="1" a="1"/>
  <c r="AB5528" i="1" s="1"/>
  <c r="AB5529" i="1" a="1"/>
  <c r="AB5529" i="1" s="1"/>
  <c r="AB5530" i="1" a="1"/>
  <c r="AB5530" i="1" s="1"/>
  <c r="AB5531" i="1" a="1"/>
  <c r="AB5531" i="1" s="1"/>
  <c r="AB5532" i="1" a="1"/>
  <c r="AB5532" i="1" s="1"/>
  <c r="AB5533" i="1" a="1"/>
  <c r="AB5533" i="1" s="1"/>
  <c r="AB5534" i="1" a="1"/>
  <c r="AB5534" i="1" s="1"/>
  <c r="AB5535" i="1" a="1"/>
  <c r="AB5535" i="1" s="1"/>
  <c r="AB5536" i="1" a="1"/>
  <c r="AB5536" i="1" s="1"/>
  <c r="AB5537" i="1" a="1"/>
  <c r="AB5537" i="1" s="1"/>
  <c r="AB5538" i="1" a="1"/>
  <c r="AB5538" i="1" s="1"/>
  <c r="AB5539" i="1" a="1"/>
  <c r="AB5539" i="1" s="1"/>
  <c r="AB5540" i="1" a="1"/>
  <c r="AB5540" i="1" s="1"/>
  <c r="AB5541" i="1" a="1"/>
  <c r="AB5541" i="1" s="1"/>
  <c r="AB5542" i="1" a="1"/>
  <c r="AB5542" i="1" s="1"/>
  <c r="AB5543" i="1" a="1"/>
  <c r="AB5543" i="1" s="1"/>
  <c r="AB5544" i="1" a="1"/>
  <c r="AB5544" i="1" s="1"/>
  <c r="AB5545" i="1" a="1"/>
  <c r="AB5545" i="1" s="1"/>
  <c r="AB5546" i="1" a="1"/>
  <c r="AB5546" i="1" s="1"/>
  <c r="AB5547" i="1" a="1"/>
  <c r="AB5547" i="1" s="1"/>
  <c r="AB5548" i="1" a="1"/>
  <c r="AB5548" i="1" s="1"/>
  <c r="AB5549" i="1" a="1"/>
  <c r="AB5549" i="1" s="1"/>
  <c r="AB5550" i="1" a="1"/>
  <c r="AB5550" i="1" s="1"/>
  <c r="AB5551" i="1" a="1"/>
  <c r="AB5551" i="1" s="1"/>
  <c r="AB5552" i="1" a="1"/>
  <c r="AB5552" i="1" s="1"/>
  <c r="AB5553" i="1" a="1"/>
  <c r="AB5553" i="1" s="1"/>
  <c r="AB5554" i="1" a="1"/>
  <c r="AB5554" i="1" s="1"/>
  <c r="AB5555" i="1" a="1"/>
  <c r="AB5555" i="1" s="1"/>
  <c r="AB5556" i="1" a="1"/>
  <c r="AB5556" i="1" s="1"/>
  <c r="AB5557" i="1" a="1"/>
  <c r="AB5557" i="1" s="1"/>
  <c r="AB5558" i="1" a="1"/>
  <c r="AB5558" i="1" s="1"/>
  <c r="AB5559" i="1" a="1"/>
  <c r="AB5559" i="1" s="1"/>
  <c r="AB5560" i="1" a="1"/>
  <c r="AB5560" i="1" s="1"/>
  <c r="AB5561" i="1" a="1"/>
  <c r="AB5561" i="1" s="1"/>
  <c r="AB5562" i="1" a="1"/>
  <c r="AB5562" i="1" s="1"/>
  <c r="AB5563" i="1" a="1"/>
  <c r="AB5563" i="1" s="1"/>
  <c r="AB5564" i="1" a="1"/>
  <c r="AB5564" i="1" s="1"/>
  <c r="AB5565" i="1" a="1"/>
  <c r="AB5565" i="1" s="1"/>
  <c r="AB5566" i="1" a="1"/>
  <c r="AB5566" i="1" s="1"/>
  <c r="AB5567" i="1" a="1"/>
  <c r="AB5567" i="1" s="1"/>
  <c r="AB5568" i="1" a="1"/>
  <c r="AB5568" i="1" s="1"/>
  <c r="AB5569" i="1" a="1"/>
  <c r="AB5569" i="1" s="1"/>
  <c r="AB5570" i="1" a="1"/>
  <c r="AB5570" i="1" s="1"/>
  <c r="AB5571" i="1" a="1"/>
  <c r="AB5571" i="1" s="1"/>
  <c r="AB5572" i="1" a="1"/>
  <c r="AB5572" i="1" s="1"/>
  <c r="AB5573" i="1" a="1"/>
  <c r="AB5573" i="1" s="1"/>
  <c r="AB5574" i="1" a="1"/>
  <c r="AB5574" i="1" s="1"/>
  <c r="AB5575" i="1" a="1"/>
  <c r="AB5575" i="1" s="1"/>
  <c r="AB5576" i="1" a="1"/>
  <c r="AB5576" i="1" s="1"/>
  <c r="AB5577" i="1" a="1"/>
  <c r="AB5577" i="1" s="1"/>
  <c r="AB5578" i="1" a="1"/>
  <c r="AB5578" i="1" s="1"/>
  <c r="AB5579" i="1" a="1"/>
  <c r="AB5579" i="1" s="1"/>
  <c r="AB5580" i="1" a="1"/>
  <c r="AB5580" i="1" s="1"/>
  <c r="AB5581" i="1" a="1"/>
  <c r="AB5581" i="1" s="1"/>
  <c r="AB5582" i="1" a="1"/>
  <c r="AB5582" i="1" s="1"/>
  <c r="AB5583" i="1" a="1"/>
  <c r="AB5583" i="1" s="1"/>
  <c r="AB5584" i="1" a="1"/>
  <c r="AB5584" i="1" s="1"/>
  <c r="AB5585" i="1" a="1"/>
  <c r="AB5585" i="1" s="1"/>
  <c r="AB5586" i="1" a="1"/>
  <c r="AB5586" i="1" s="1"/>
  <c r="AB5587" i="1" a="1"/>
  <c r="AB5587" i="1" s="1"/>
  <c r="AB5588" i="1" a="1"/>
  <c r="AB5588" i="1" s="1"/>
  <c r="AB5589" i="1" a="1"/>
  <c r="AB5589" i="1" s="1"/>
  <c r="AB5590" i="1" a="1"/>
  <c r="AB5590" i="1" s="1"/>
  <c r="AB5591" i="1" a="1"/>
  <c r="AB5591" i="1" s="1"/>
  <c r="AB5592" i="1" a="1"/>
  <c r="AB5592" i="1" s="1"/>
  <c r="AB5593" i="1" a="1"/>
  <c r="AB5593" i="1" s="1"/>
  <c r="AB5594" i="1" a="1"/>
  <c r="AB5594" i="1" s="1"/>
  <c r="AB5595" i="1" a="1"/>
  <c r="AB5595" i="1" s="1"/>
  <c r="AB5596" i="1" a="1"/>
  <c r="AB5596" i="1" s="1"/>
  <c r="AB5597" i="1" a="1"/>
  <c r="AB5597" i="1" s="1"/>
  <c r="AB5598" i="1" a="1"/>
  <c r="AB5598" i="1" s="1"/>
  <c r="AB5599" i="1" a="1"/>
  <c r="AB5599" i="1" s="1"/>
  <c r="AB5600" i="1" a="1"/>
  <c r="AB5600" i="1" s="1"/>
  <c r="AB5601" i="1" a="1"/>
  <c r="AB5601" i="1" s="1"/>
  <c r="AB5602" i="1" a="1"/>
  <c r="AB5602" i="1" s="1"/>
  <c r="AB5603" i="1" a="1"/>
  <c r="AB5603" i="1" s="1"/>
  <c r="AB5604" i="1" a="1"/>
  <c r="AB5604" i="1" s="1"/>
  <c r="AB5605" i="1" a="1"/>
  <c r="AB5605" i="1" s="1"/>
  <c r="AB5606" i="1" a="1"/>
  <c r="AB5606" i="1" s="1"/>
  <c r="AB5607" i="1" a="1"/>
  <c r="AB5607" i="1" s="1"/>
  <c r="AB5608" i="1" a="1"/>
  <c r="AB5608" i="1" s="1"/>
  <c r="AB5609" i="1" a="1"/>
  <c r="AB5609" i="1" s="1"/>
  <c r="AB5610" i="1" a="1"/>
  <c r="AB5610" i="1" s="1"/>
  <c r="AB5611" i="1" a="1"/>
  <c r="AB5611" i="1" s="1"/>
  <c r="AB5612" i="1" a="1"/>
  <c r="AB5612" i="1" s="1"/>
  <c r="AB5613" i="1" a="1"/>
  <c r="AB5613" i="1" s="1"/>
  <c r="AB5614" i="1" a="1"/>
  <c r="AB5614" i="1" s="1"/>
  <c r="AB5615" i="1" a="1"/>
  <c r="AB5615" i="1" s="1"/>
  <c r="AB5616" i="1" a="1"/>
  <c r="AB5616" i="1" s="1"/>
  <c r="AB5617" i="1" a="1"/>
  <c r="AB5617" i="1" s="1"/>
  <c r="AB5618" i="1" a="1"/>
  <c r="AB5618" i="1" s="1"/>
  <c r="AB5619" i="1" a="1"/>
  <c r="AB5619" i="1" s="1"/>
  <c r="AB5620" i="1" a="1"/>
  <c r="AB5620" i="1" s="1"/>
  <c r="AB5621" i="1" a="1"/>
  <c r="AB5621" i="1" s="1"/>
  <c r="AB5622" i="1" a="1"/>
  <c r="AB5622" i="1" s="1"/>
  <c r="AB5623" i="1" a="1"/>
  <c r="AB5623" i="1" s="1"/>
  <c r="AB5624" i="1" a="1"/>
  <c r="AB5624" i="1" s="1"/>
  <c r="AB5625" i="1" a="1"/>
  <c r="AB5625" i="1" s="1"/>
  <c r="AB5626" i="1" a="1"/>
  <c r="AB5626" i="1" s="1"/>
  <c r="AB5627" i="1" a="1"/>
  <c r="AB5627" i="1" s="1"/>
  <c r="AB5628" i="1" a="1"/>
  <c r="AB5628" i="1" s="1"/>
  <c r="AB5629" i="1" a="1"/>
  <c r="AB5629" i="1" s="1"/>
  <c r="AB5630" i="1" a="1"/>
  <c r="AB5630" i="1" s="1"/>
  <c r="AB5631" i="1" a="1"/>
  <c r="AB5631" i="1" s="1"/>
  <c r="AB5632" i="1" a="1"/>
  <c r="AB5632" i="1" s="1"/>
  <c r="AB5633" i="1" a="1"/>
  <c r="AB5633" i="1" s="1"/>
  <c r="AB5634" i="1" a="1"/>
  <c r="AB5634" i="1" s="1"/>
  <c r="AB5635" i="1" a="1"/>
  <c r="AB5635" i="1" s="1"/>
  <c r="AB5636" i="1" a="1"/>
  <c r="AB5636" i="1" s="1"/>
  <c r="AB5637" i="1" a="1"/>
  <c r="AB5637" i="1" s="1"/>
  <c r="AB5638" i="1" a="1"/>
  <c r="AB5638" i="1" s="1"/>
  <c r="AB5639" i="1" a="1"/>
  <c r="AB5639" i="1" s="1"/>
  <c r="AB5640" i="1" a="1"/>
  <c r="AB5640" i="1" s="1"/>
  <c r="AB5641" i="1" a="1"/>
  <c r="AB5641" i="1" s="1"/>
  <c r="AB5642" i="1" a="1"/>
  <c r="AB5642" i="1" s="1"/>
  <c r="AB5643" i="1" a="1"/>
  <c r="AB5643" i="1" s="1"/>
  <c r="AB5644" i="1" a="1"/>
  <c r="AB5644" i="1" s="1"/>
  <c r="AB5645" i="1" a="1"/>
  <c r="AB5645" i="1" s="1"/>
  <c r="AB5646" i="1" a="1"/>
  <c r="AB5646" i="1" s="1"/>
  <c r="AB5647" i="1" a="1"/>
  <c r="AB5647" i="1" s="1"/>
  <c r="AB5648" i="1" a="1"/>
  <c r="AB5648" i="1" s="1"/>
  <c r="AB5649" i="1" a="1"/>
  <c r="AB5649" i="1" s="1"/>
  <c r="AB5650" i="1" a="1"/>
  <c r="AB5650" i="1" s="1"/>
  <c r="AB5651" i="1" a="1"/>
  <c r="AB5651" i="1" s="1"/>
  <c r="AB5652" i="1" a="1"/>
  <c r="AB5652" i="1" s="1"/>
  <c r="AB5653" i="1" a="1"/>
  <c r="AB5653" i="1" s="1"/>
  <c r="AB5654" i="1" a="1"/>
  <c r="AB5654" i="1" s="1"/>
  <c r="AB5655" i="1" a="1"/>
  <c r="AB5655" i="1" s="1"/>
  <c r="AB5656" i="1" a="1"/>
  <c r="AB5656" i="1" s="1"/>
  <c r="AB5657" i="1" a="1"/>
  <c r="AB5657" i="1" s="1"/>
  <c r="AB5658" i="1" a="1"/>
  <c r="AB5658" i="1" s="1"/>
  <c r="AB5659" i="1" a="1"/>
  <c r="AB5659" i="1" s="1"/>
  <c r="AB5660" i="1" a="1"/>
  <c r="AB5660" i="1" s="1"/>
  <c r="AB5661" i="1" a="1"/>
  <c r="AB5661" i="1" s="1"/>
  <c r="AB5662" i="1" a="1"/>
  <c r="AB5662" i="1" s="1"/>
  <c r="AB5663" i="1" a="1"/>
  <c r="AB5663" i="1" s="1"/>
  <c r="AB5664" i="1" a="1"/>
  <c r="AB5664" i="1" s="1"/>
  <c r="AB5665" i="1" a="1"/>
  <c r="AB5665" i="1" s="1"/>
  <c r="AB5666" i="1" a="1"/>
  <c r="AB5666" i="1" s="1"/>
  <c r="AB5667" i="1" a="1"/>
  <c r="AB5667" i="1" s="1"/>
  <c r="AB5668" i="1" a="1"/>
  <c r="AB5668" i="1" s="1"/>
  <c r="AB5669" i="1" a="1"/>
  <c r="AB5669" i="1" s="1"/>
  <c r="AB5670" i="1" a="1"/>
  <c r="AB5670" i="1" s="1"/>
  <c r="AB5671" i="1" a="1"/>
  <c r="AB5671" i="1" s="1"/>
  <c r="AB5672" i="1" a="1"/>
  <c r="AB5672" i="1" s="1"/>
  <c r="AB5673" i="1" a="1"/>
  <c r="AB5673" i="1" s="1"/>
  <c r="AB5674" i="1" a="1"/>
  <c r="AB5674" i="1" s="1"/>
  <c r="AB5675" i="1" a="1"/>
  <c r="AB5675" i="1" s="1"/>
  <c r="AB5676" i="1" a="1"/>
  <c r="AB5676" i="1" s="1"/>
  <c r="AB5677" i="1" a="1"/>
  <c r="AB5677" i="1" s="1"/>
  <c r="AB5678" i="1" a="1"/>
  <c r="AB5678" i="1" s="1"/>
  <c r="AB5679" i="1" a="1"/>
  <c r="AB5679" i="1" s="1"/>
  <c r="AB5680" i="1" a="1"/>
  <c r="AB5680" i="1" s="1"/>
  <c r="AB5681" i="1" a="1"/>
  <c r="AB5681" i="1" s="1"/>
  <c r="AB5682" i="1" a="1"/>
  <c r="AB5682" i="1" s="1"/>
  <c r="AB5683" i="1" a="1"/>
  <c r="AB5683" i="1" s="1"/>
  <c r="AB5684" i="1" a="1"/>
  <c r="AB5684" i="1" s="1"/>
  <c r="AB5685" i="1" a="1"/>
  <c r="AB5685" i="1" s="1"/>
  <c r="AB5686" i="1" a="1"/>
  <c r="AB5686" i="1" s="1"/>
  <c r="AB5687" i="1" a="1"/>
  <c r="AB5687" i="1" s="1"/>
  <c r="AB5688" i="1" a="1"/>
  <c r="AB5688" i="1" s="1"/>
  <c r="AB5689" i="1" a="1"/>
  <c r="AB5689" i="1" s="1"/>
  <c r="AB5690" i="1" a="1"/>
  <c r="AB5690" i="1" s="1"/>
  <c r="AB5691" i="1" a="1"/>
  <c r="AB5691" i="1" s="1"/>
  <c r="AB5692" i="1" a="1"/>
  <c r="AB5692" i="1" s="1"/>
  <c r="AB5693" i="1" a="1"/>
  <c r="AB5693" i="1" s="1"/>
  <c r="AB5694" i="1" a="1"/>
  <c r="AB5694" i="1" s="1"/>
  <c r="AB5695" i="1" a="1"/>
  <c r="AB5695" i="1" s="1"/>
  <c r="AB5696" i="1" a="1"/>
  <c r="AB5696" i="1" s="1"/>
  <c r="AB5697" i="1" a="1"/>
  <c r="AB5697" i="1" s="1"/>
  <c r="AB5698" i="1" a="1"/>
  <c r="AB5698" i="1" s="1"/>
  <c r="AB5699" i="1" a="1"/>
  <c r="AB5699" i="1" s="1"/>
  <c r="AB5700" i="1" a="1"/>
  <c r="AB5700" i="1" s="1"/>
  <c r="AB5701" i="1" a="1"/>
  <c r="AB5701" i="1" s="1"/>
  <c r="AB5702" i="1" a="1"/>
  <c r="AB5702" i="1" s="1"/>
  <c r="AB5703" i="1" a="1"/>
  <c r="AB5703" i="1" s="1"/>
  <c r="AB5704" i="1" a="1"/>
  <c r="AB5704" i="1" s="1"/>
  <c r="AB5705" i="1" a="1"/>
  <c r="AB5705" i="1" s="1"/>
  <c r="AB5706" i="1" a="1"/>
  <c r="AB5706" i="1" s="1"/>
  <c r="AB5707" i="1" a="1"/>
  <c r="AB5707" i="1" s="1"/>
  <c r="AB5708" i="1" a="1"/>
  <c r="AB5708" i="1" s="1"/>
  <c r="AB5709" i="1" a="1"/>
  <c r="AB5709" i="1" s="1"/>
  <c r="AB5710" i="1" a="1"/>
  <c r="AB5710" i="1" s="1"/>
  <c r="AB5711" i="1" a="1"/>
  <c r="AB5711" i="1" s="1"/>
  <c r="AB5712" i="1" a="1"/>
  <c r="AB5712" i="1" s="1"/>
  <c r="AB5713" i="1" a="1"/>
  <c r="AB5713" i="1" s="1"/>
  <c r="AB5714" i="1" a="1"/>
  <c r="AB5714" i="1" s="1"/>
  <c r="AB5715" i="1" a="1"/>
  <c r="AB5715" i="1" s="1"/>
  <c r="AB5716" i="1" a="1"/>
  <c r="AB5716" i="1" s="1"/>
  <c r="AB5717" i="1" a="1"/>
  <c r="AB5717" i="1" s="1"/>
  <c r="AB5718" i="1" a="1"/>
  <c r="AB5718" i="1" s="1"/>
  <c r="AB5719" i="1" a="1"/>
  <c r="AB5719" i="1" s="1"/>
  <c r="AB5720" i="1" a="1"/>
  <c r="AB5720" i="1" s="1"/>
  <c r="AB5721" i="1" a="1"/>
  <c r="AB5721" i="1" s="1"/>
  <c r="AB5722" i="1" a="1"/>
  <c r="AB5722" i="1" s="1"/>
  <c r="AB5723" i="1" a="1"/>
  <c r="AB5723" i="1" s="1"/>
  <c r="AB5724" i="1" a="1"/>
  <c r="AB5724" i="1" s="1"/>
  <c r="AB5725" i="1" a="1"/>
  <c r="AB5725" i="1" s="1"/>
  <c r="AB5726" i="1" a="1"/>
  <c r="AB5726" i="1" s="1"/>
  <c r="AB5727" i="1" a="1"/>
  <c r="AB5727" i="1" s="1"/>
  <c r="AB5728" i="1" a="1"/>
  <c r="AB5728" i="1" s="1"/>
  <c r="AB5729" i="1" a="1"/>
  <c r="AB5729" i="1" s="1"/>
  <c r="AB5730" i="1" a="1"/>
  <c r="AB5730" i="1" s="1"/>
  <c r="AB5731" i="1" a="1"/>
  <c r="AB5731" i="1" s="1"/>
  <c r="AB5732" i="1" a="1"/>
  <c r="AB5732" i="1" s="1"/>
  <c r="AB5733" i="1" a="1"/>
  <c r="AB5733" i="1" s="1"/>
  <c r="AB5734" i="1" a="1"/>
  <c r="AB5734" i="1" s="1"/>
  <c r="AB5735" i="1" a="1"/>
  <c r="AB5735" i="1" s="1"/>
  <c r="AB5736" i="1" a="1"/>
  <c r="AB5736" i="1" s="1"/>
  <c r="AB5737" i="1" a="1"/>
  <c r="AB5737" i="1" s="1"/>
  <c r="AB5738" i="1" a="1"/>
  <c r="AB5738" i="1" s="1"/>
  <c r="AB5739" i="1" a="1"/>
  <c r="AB5739" i="1" s="1"/>
  <c r="AB5740" i="1" a="1"/>
  <c r="AB5740" i="1" s="1"/>
  <c r="AB5741" i="1" a="1"/>
  <c r="AB5741" i="1" s="1"/>
  <c r="AB5742" i="1" a="1"/>
  <c r="AB5742" i="1" s="1"/>
  <c r="AB5743" i="1" a="1"/>
  <c r="AB5743" i="1" s="1"/>
  <c r="AB5744" i="1" a="1"/>
  <c r="AB5744" i="1" s="1"/>
  <c r="AB5745" i="1" a="1"/>
  <c r="AB5745" i="1" s="1"/>
  <c r="AB5746" i="1" a="1"/>
  <c r="AB5746" i="1" s="1"/>
  <c r="AB5747" i="1" a="1"/>
  <c r="AB5747" i="1" s="1"/>
  <c r="AB5748" i="1" a="1"/>
  <c r="AB5748" i="1" s="1"/>
  <c r="AB5749" i="1" a="1"/>
  <c r="AB5749" i="1" s="1"/>
  <c r="AB5750" i="1" a="1"/>
  <c r="AB5750" i="1" s="1"/>
  <c r="AB5751" i="1" a="1"/>
  <c r="AB5751" i="1" s="1"/>
  <c r="AB5752" i="1" a="1"/>
  <c r="AB5752" i="1" s="1"/>
  <c r="AB5753" i="1" a="1"/>
  <c r="AB5753" i="1" s="1"/>
  <c r="AB5754" i="1" a="1"/>
  <c r="AB5754" i="1" s="1"/>
  <c r="AB5755" i="1" a="1"/>
  <c r="AB5755" i="1" s="1"/>
  <c r="AB5756" i="1" a="1"/>
  <c r="AB5756" i="1" s="1"/>
  <c r="AB5757" i="1" a="1"/>
  <c r="AB5757" i="1" s="1"/>
  <c r="AB5758" i="1" a="1"/>
  <c r="AB5758" i="1" s="1"/>
  <c r="AB5759" i="1" a="1"/>
  <c r="AB5759" i="1" s="1"/>
  <c r="AB5760" i="1" a="1"/>
  <c r="AB5760" i="1" s="1"/>
  <c r="AB5761" i="1" a="1"/>
  <c r="AB5761" i="1" s="1"/>
  <c r="AB5762" i="1" a="1"/>
  <c r="AB5762" i="1" s="1"/>
  <c r="AB5763" i="1" a="1"/>
  <c r="AB5763" i="1" s="1"/>
  <c r="AB5764" i="1" a="1"/>
  <c r="AB5764" i="1" s="1"/>
  <c r="AB5765" i="1" a="1"/>
  <c r="AB5765" i="1" s="1"/>
  <c r="AB5766" i="1" a="1"/>
  <c r="AB5766" i="1" s="1"/>
  <c r="AB5767" i="1" a="1"/>
  <c r="AB5767" i="1" s="1"/>
  <c r="AB5768" i="1" a="1"/>
  <c r="AB5768" i="1" s="1"/>
  <c r="AB5769" i="1" a="1"/>
  <c r="AB5769" i="1" s="1"/>
  <c r="AB5770" i="1" a="1"/>
  <c r="AB5770" i="1" s="1"/>
  <c r="AB5771" i="1" a="1"/>
  <c r="AB5771" i="1" s="1"/>
  <c r="AB5772" i="1" a="1"/>
  <c r="AB5772" i="1" s="1"/>
  <c r="AB5773" i="1" a="1"/>
  <c r="AB5773" i="1" s="1"/>
  <c r="AB5774" i="1" a="1"/>
  <c r="AB5774" i="1" s="1"/>
  <c r="AB5775" i="1" a="1"/>
  <c r="AB5775" i="1" s="1"/>
  <c r="AB5776" i="1" a="1"/>
  <c r="AB5776" i="1" s="1"/>
  <c r="AB5777" i="1" a="1"/>
  <c r="AB5777" i="1" s="1"/>
  <c r="AB5778" i="1" a="1"/>
  <c r="AB5778" i="1" s="1"/>
  <c r="AB5779" i="1" a="1"/>
  <c r="AB5779" i="1" s="1"/>
  <c r="AB5780" i="1" a="1"/>
  <c r="AB5780" i="1" s="1"/>
  <c r="AB5781" i="1" a="1"/>
  <c r="AB5781" i="1" s="1"/>
  <c r="AB5782" i="1" a="1"/>
  <c r="AB5782" i="1" s="1"/>
  <c r="AB5783" i="1" a="1"/>
  <c r="AB5783" i="1" s="1"/>
  <c r="AB5784" i="1" a="1"/>
  <c r="AB5784" i="1" s="1"/>
  <c r="AB5785" i="1" a="1"/>
  <c r="AB5785" i="1" s="1"/>
  <c r="AB5786" i="1" a="1"/>
  <c r="AB5786" i="1" s="1"/>
  <c r="AB5787" i="1" a="1"/>
  <c r="AB5787" i="1" s="1"/>
  <c r="AB5788" i="1" a="1"/>
  <c r="AB5788" i="1" s="1"/>
  <c r="AB5789" i="1" a="1"/>
  <c r="AB5789" i="1" s="1"/>
  <c r="AB5790" i="1" a="1"/>
  <c r="AB5790" i="1" s="1"/>
  <c r="AB5791" i="1" a="1"/>
  <c r="AB5791" i="1" s="1"/>
  <c r="AB5792" i="1" a="1"/>
  <c r="AB5792" i="1" s="1"/>
  <c r="AB5793" i="1" a="1"/>
  <c r="AB5793" i="1" s="1"/>
  <c r="AB5794" i="1" a="1"/>
  <c r="AB5794" i="1" s="1"/>
  <c r="AB5795" i="1" a="1"/>
  <c r="AB5795" i="1" s="1"/>
  <c r="AB5796" i="1" a="1"/>
  <c r="AB5796" i="1" s="1"/>
  <c r="AB5797" i="1" a="1"/>
  <c r="AB5797" i="1" s="1"/>
  <c r="AB5798" i="1" a="1"/>
  <c r="AB5798" i="1" s="1"/>
  <c r="AB5799" i="1" a="1"/>
  <c r="AB5799" i="1" s="1"/>
  <c r="AB5800" i="1" a="1"/>
  <c r="AB5800" i="1" s="1"/>
  <c r="AB5801" i="1" a="1"/>
  <c r="AB5801" i="1" s="1"/>
  <c r="AB5802" i="1" a="1"/>
  <c r="AB5802" i="1" s="1"/>
  <c r="AB5803" i="1" a="1"/>
  <c r="AB5803" i="1" s="1"/>
  <c r="AB5804" i="1" a="1"/>
  <c r="AB5804" i="1" s="1"/>
  <c r="AB5805" i="1" a="1"/>
  <c r="AB5805" i="1" s="1"/>
  <c r="AB5806" i="1" a="1"/>
  <c r="AB5806" i="1" s="1"/>
  <c r="AB5807" i="1" a="1"/>
  <c r="AB5807" i="1" s="1"/>
  <c r="AB5808" i="1" a="1"/>
  <c r="AB5808" i="1" s="1"/>
  <c r="AB5809" i="1" a="1"/>
  <c r="AB5809" i="1" s="1"/>
  <c r="AB5810" i="1" a="1"/>
  <c r="AB5810" i="1" s="1"/>
  <c r="AB5811" i="1" a="1"/>
  <c r="AB5811" i="1" s="1"/>
  <c r="AB5812" i="1" a="1"/>
  <c r="AB5812" i="1" s="1"/>
  <c r="AB5813" i="1" a="1"/>
  <c r="AB5813" i="1" s="1"/>
  <c r="AB5814" i="1" a="1"/>
  <c r="AB5814" i="1" s="1"/>
  <c r="AB5815" i="1" a="1"/>
  <c r="AB5815" i="1" s="1"/>
  <c r="AB5816" i="1" a="1"/>
  <c r="AB5816" i="1" s="1"/>
  <c r="AB5817" i="1" a="1"/>
  <c r="AB5817" i="1" s="1"/>
  <c r="AB5818" i="1" a="1"/>
  <c r="AB5818" i="1" s="1"/>
  <c r="AB5819" i="1" a="1"/>
  <c r="AB5819" i="1" s="1"/>
  <c r="AB5820" i="1" a="1"/>
  <c r="AB5820" i="1" s="1"/>
  <c r="AB5821" i="1" a="1"/>
  <c r="AB5821" i="1" s="1"/>
  <c r="AB5822" i="1" a="1"/>
  <c r="AB5822" i="1" s="1"/>
  <c r="AB5823" i="1" a="1"/>
  <c r="AB5823" i="1" s="1"/>
  <c r="AB5824" i="1" a="1"/>
  <c r="AB5824" i="1" s="1"/>
  <c r="AB5825" i="1" a="1"/>
  <c r="AB5825" i="1" s="1"/>
  <c r="AB5826" i="1" a="1"/>
  <c r="AB5826" i="1" s="1"/>
  <c r="AB5827" i="1" a="1"/>
  <c r="AB5827" i="1" s="1"/>
  <c r="AB5828" i="1" a="1"/>
  <c r="AB5828" i="1" s="1"/>
  <c r="AB5829" i="1" a="1"/>
  <c r="AB5829" i="1" s="1"/>
  <c r="AB5830" i="1" a="1"/>
  <c r="AB5830" i="1" s="1"/>
  <c r="AB5831" i="1" a="1"/>
  <c r="AB5831" i="1" s="1"/>
  <c r="AB5832" i="1" a="1"/>
  <c r="AB5832" i="1" s="1"/>
  <c r="AB5833" i="1" a="1"/>
  <c r="AB5833" i="1" s="1"/>
  <c r="AB5834" i="1" a="1"/>
  <c r="AB5834" i="1" s="1"/>
  <c r="AB5835" i="1" a="1"/>
  <c r="AB5835" i="1" s="1"/>
  <c r="AB5836" i="1" a="1"/>
  <c r="AB5836" i="1" s="1"/>
  <c r="AB5837" i="1" a="1"/>
  <c r="AB5837" i="1" s="1"/>
  <c r="AB5838" i="1" a="1"/>
  <c r="AB5838" i="1" s="1"/>
  <c r="AB5839" i="1" a="1"/>
  <c r="AB5839" i="1" s="1"/>
  <c r="AB5840" i="1" a="1"/>
  <c r="AB5840" i="1" s="1"/>
  <c r="AB5841" i="1" a="1"/>
  <c r="AB5841" i="1" s="1"/>
  <c r="AB5842" i="1" a="1"/>
  <c r="AB5842" i="1" s="1"/>
  <c r="AB5843" i="1" a="1"/>
  <c r="AB5843" i="1" s="1"/>
  <c r="AB5844" i="1" a="1"/>
  <c r="AB5844" i="1" s="1"/>
  <c r="AB5845" i="1" a="1"/>
  <c r="AB5845" i="1" s="1"/>
  <c r="AB5846" i="1" a="1"/>
  <c r="AB5846" i="1" s="1"/>
  <c r="AB5847" i="1" a="1"/>
  <c r="AB5847" i="1" s="1"/>
  <c r="AB5848" i="1" a="1"/>
  <c r="AB5848" i="1" s="1"/>
  <c r="AB5849" i="1" a="1"/>
  <c r="AB5849" i="1" s="1"/>
  <c r="AB5850" i="1" a="1"/>
  <c r="AB5850" i="1" s="1"/>
  <c r="AB5851" i="1" a="1"/>
  <c r="AB5851" i="1" s="1"/>
  <c r="AB5852" i="1" a="1"/>
  <c r="AB5852" i="1" s="1"/>
  <c r="AB5853" i="1" a="1"/>
  <c r="AB5853" i="1" s="1"/>
  <c r="AB5854" i="1" a="1"/>
  <c r="AB5854" i="1" s="1"/>
  <c r="AB5855" i="1" a="1"/>
  <c r="AB5855" i="1" s="1"/>
  <c r="AB5856" i="1" a="1"/>
  <c r="AB5856" i="1" s="1"/>
  <c r="AB5857" i="1" a="1"/>
  <c r="AB5857" i="1" s="1"/>
  <c r="AB5858" i="1" a="1"/>
  <c r="AB5858" i="1" s="1"/>
  <c r="AB5859" i="1" a="1"/>
  <c r="AB5859" i="1" s="1"/>
  <c r="AB5860" i="1" a="1"/>
  <c r="AB5860" i="1" s="1"/>
  <c r="AB5861" i="1" a="1"/>
  <c r="AB5861" i="1" s="1"/>
  <c r="AB5862" i="1" a="1"/>
  <c r="AB5862" i="1" s="1"/>
  <c r="AB5863" i="1" a="1"/>
  <c r="AB5863" i="1" s="1"/>
  <c r="AB5864" i="1" a="1"/>
  <c r="AB5864" i="1" s="1"/>
  <c r="AB5865" i="1" a="1"/>
  <c r="AB5865" i="1" s="1"/>
  <c r="AB5866" i="1" a="1"/>
  <c r="AB5866" i="1" s="1"/>
  <c r="AB5867" i="1" a="1"/>
  <c r="AB5867" i="1" s="1"/>
  <c r="AB5868" i="1" a="1"/>
  <c r="AB5868" i="1" s="1"/>
  <c r="AB5869" i="1" a="1"/>
  <c r="AB5869" i="1" s="1"/>
  <c r="AB5870" i="1" a="1"/>
  <c r="AB5870" i="1" s="1"/>
  <c r="AB5871" i="1" a="1"/>
  <c r="AB5871" i="1" s="1"/>
  <c r="AB5872" i="1" a="1"/>
  <c r="AB5872" i="1" s="1"/>
  <c r="AB5873" i="1" a="1"/>
  <c r="AB5873" i="1" s="1"/>
  <c r="AB5874" i="1" a="1"/>
  <c r="AB5874" i="1" s="1"/>
  <c r="AB5875" i="1" a="1"/>
  <c r="AB5875" i="1" s="1"/>
  <c r="AB5876" i="1" a="1"/>
  <c r="AB5876" i="1" s="1"/>
  <c r="AB5877" i="1" a="1"/>
  <c r="AB5877" i="1" s="1"/>
  <c r="AB5878" i="1" a="1"/>
  <c r="AB5878" i="1" s="1"/>
  <c r="AB5879" i="1" a="1"/>
  <c r="AB5879" i="1" s="1"/>
  <c r="AB5880" i="1" a="1"/>
  <c r="AB5880" i="1" s="1"/>
  <c r="AB5881" i="1" a="1"/>
  <c r="AB5881" i="1" s="1"/>
  <c r="AB5882" i="1" a="1"/>
  <c r="AB5882" i="1" s="1"/>
  <c r="AB5883" i="1" a="1"/>
  <c r="AB5883" i="1" s="1"/>
  <c r="AB5884" i="1" a="1"/>
  <c r="AB5884" i="1" s="1"/>
  <c r="AB5885" i="1" a="1"/>
  <c r="AB5885" i="1" s="1"/>
  <c r="AB5886" i="1" a="1"/>
  <c r="AB5886" i="1" s="1"/>
  <c r="AB5887" i="1" a="1"/>
  <c r="AB5887" i="1" s="1"/>
  <c r="AB5888" i="1" a="1"/>
  <c r="AB5888" i="1" s="1"/>
  <c r="AB5889" i="1" a="1"/>
  <c r="AB5889" i="1" s="1"/>
  <c r="AB5890" i="1" a="1"/>
  <c r="AB5890" i="1" s="1"/>
  <c r="AB5891" i="1" a="1"/>
  <c r="AB5891" i="1" s="1"/>
  <c r="AB5892" i="1" a="1"/>
  <c r="AB5892" i="1" s="1"/>
  <c r="AB5893" i="1" a="1"/>
  <c r="AB5893" i="1" s="1"/>
  <c r="AB5894" i="1" a="1"/>
  <c r="AB5894" i="1" s="1"/>
  <c r="AB5895" i="1" a="1"/>
  <c r="AB5895" i="1" s="1"/>
  <c r="AB5896" i="1" a="1"/>
  <c r="AB5896" i="1" s="1"/>
  <c r="AB5897" i="1" a="1"/>
  <c r="AB5897" i="1" s="1"/>
  <c r="AB5898" i="1" a="1"/>
  <c r="AB5898" i="1" s="1"/>
  <c r="AB5899" i="1" a="1"/>
  <c r="AB5899" i="1" s="1"/>
  <c r="AB5900" i="1" a="1"/>
  <c r="AB5900" i="1" s="1"/>
  <c r="AB5901" i="1" a="1"/>
  <c r="AB5901" i="1" s="1"/>
  <c r="AB5902" i="1" a="1"/>
  <c r="AB5902" i="1" s="1"/>
  <c r="AB5903" i="1" a="1"/>
  <c r="AB5903" i="1" s="1"/>
  <c r="AB5904" i="1" a="1"/>
  <c r="AB5904" i="1" s="1"/>
  <c r="AB5905" i="1" a="1"/>
  <c r="AB5905" i="1" s="1"/>
  <c r="AB5906" i="1" a="1"/>
  <c r="AB5906" i="1" s="1"/>
  <c r="AB5907" i="1" a="1"/>
  <c r="AB5907" i="1" s="1"/>
  <c r="AB5908" i="1" a="1"/>
  <c r="AB5908" i="1" s="1"/>
  <c r="AB5909" i="1" a="1"/>
  <c r="AB5909" i="1" s="1"/>
  <c r="AB5910" i="1" a="1"/>
  <c r="AB5910" i="1" s="1"/>
  <c r="AB5911" i="1" a="1"/>
  <c r="AB5911" i="1" s="1"/>
  <c r="AB5912" i="1" a="1"/>
  <c r="AB5912" i="1" s="1"/>
  <c r="AB5913" i="1" a="1"/>
  <c r="AB5913" i="1" s="1"/>
  <c r="AB5914" i="1" a="1"/>
  <c r="AB5914" i="1" s="1"/>
  <c r="AB5915" i="1" a="1"/>
  <c r="AB5915" i="1" s="1"/>
  <c r="AB5916" i="1" a="1"/>
  <c r="AB5916" i="1" s="1"/>
  <c r="AB5917" i="1" a="1"/>
  <c r="AB5917" i="1" s="1"/>
  <c r="AB5918" i="1" a="1"/>
  <c r="AB5918" i="1" s="1"/>
  <c r="AB5919" i="1" a="1"/>
  <c r="AB5919" i="1" s="1"/>
  <c r="AB5920" i="1" a="1"/>
  <c r="AB5920" i="1" s="1"/>
  <c r="AB5921" i="1" a="1"/>
  <c r="AB5921" i="1" s="1"/>
  <c r="AB5922" i="1" a="1"/>
  <c r="AB5922" i="1" s="1"/>
  <c r="AB5923" i="1" a="1"/>
  <c r="AB5923" i="1" s="1"/>
  <c r="AB5924" i="1" a="1"/>
  <c r="AB5924" i="1" s="1"/>
  <c r="AB5925" i="1" a="1"/>
  <c r="AB5925" i="1" s="1"/>
  <c r="AB5926" i="1" a="1"/>
  <c r="AB5926" i="1" s="1"/>
  <c r="AB5927" i="1" a="1"/>
  <c r="AB5927" i="1" s="1"/>
  <c r="AB5928" i="1" a="1"/>
  <c r="AB5928" i="1" s="1"/>
  <c r="AB5929" i="1" a="1"/>
  <c r="AB5929" i="1" s="1"/>
  <c r="AB5930" i="1" a="1"/>
  <c r="AB5930" i="1" s="1"/>
  <c r="AB5931" i="1" a="1"/>
  <c r="AB5931" i="1" s="1"/>
  <c r="AB5932" i="1" a="1"/>
  <c r="AB5932" i="1" s="1"/>
  <c r="AB5933" i="1" a="1"/>
  <c r="AB5933" i="1" s="1"/>
  <c r="AB5934" i="1" a="1"/>
  <c r="AB5934" i="1" s="1"/>
  <c r="AB5935" i="1" a="1"/>
  <c r="AB5935" i="1" s="1"/>
  <c r="AB5936" i="1" a="1"/>
  <c r="AB5936" i="1" s="1"/>
  <c r="AB5937" i="1" a="1"/>
  <c r="AB5937" i="1" s="1"/>
  <c r="AB5938" i="1" a="1"/>
  <c r="AB5938" i="1" s="1"/>
  <c r="AB5939" i="1" a="1"/>
  <c r="AB5939" i="1" s="1"/>
  <c r="AB5940" i="1" a="1"/>
  <c r="AB5940" i="1" s="1"/>
  <c r="AB5941" i="1" a="1"/>
  <c r="AB5941" i="1" s="1"/>
  <c r="AB5942" i="1" a="1"/>
  <c r="AB5942" i="1" s="1"/>
  <c r="AB5943" i="1" a="1"/>
  <c r="AB5943" i="1" s="1"/>
  <c r="AB5944" i="1" a="1"/>
  <c r="AB5944" i="1" s="1"/>
  <c r="AB5945" i="1" a="1"/>
  <c r="AB5945" i="1" s="1"/>
  <c r="AB5946" i="1" a="1"/>
  <c r="AB5946" i="1" s="1"/>
  <c r="AB5947" i="1" a="1"/>
  <c r="AB5947" i="1" s="1"/>
  <c r="AB5948" i="1" a="1"/>
  <c r="AB5948" i="1" s="1"/>
  <c r="AB5949" i="1" a="1"/>
  <c r="AB5949" i="1" s="1"/>
  <c r="AB5950" i="1" a="1"/>
  <c r="AB5950" i="1" s="1"/>
  <c r="AB5951" i="1" a="1"/>
  <c r="AB5951" i="1" s="1"/>
  <c r="AB5952" i="1" a="1"/>
  <c r="AB5952" i="1" s="1"/>
  <c r="AB5953" i="1" a="1"/>
  <c r="AB5953" i="1" s="1"/>
  <c r="AB5954" i="1" a="1"/>
  <c r="AB5954" i="1" s="1"/>
  <c r="AB5955" i="1" a="1"/>
  <c r="AB5955" i="1" s="1"/>
  <c r="AB5956" i="1" a="1"/>
  <c r="AB5956" i="1" s="1"/>
  <c r="AB5957" i="1" a="1"/>
  <c r="AB5957" i="1" s="1"/>
  <c r="AB5958" i="1" a="1"/>
  <c r="AB5958" i="1" s="1"/>
  <c r="AB5959" i="1" a="1"/>
  <c r="AB5959" i="1" s="1"/>
  <c r="AB5960" i="1" a="1"/>
  <c r="AB5960" i="1" s="1"/>
  <c r="AB5961" i="1" a="1"/>
  <c r="AB5961" i="1" s="1"/>
  <c r="AB5962" i="1" a="1"/>
  <c r="AB5962" i="1" s="1"/>
  <c r="AB5963" i="1" a="1"/>
  <c r="AB5963" i="1" s="1"/>
  <c r="AB5964" i="1" a="1"/>
  <c r="AB5964" i="1" s="1"/>
  <c r="AB5965" i="1" a="1"/>
  <c r="AB5965" i="1" s="1"/>
  <c r="AB5966" i="1" a="1"/>
  <c r="AB5966" i="1" s="1"/>
  <c r="AB5967" i="1" a="1"/>
  <c r="AB5967" i="1" s="1"/>
  <c r="AB5968" i="1" a="1"/>
  <c r="AB5968" i="1" s="1"/>
  <c r="AB5969" i="1" a="1"/>
  <c r="AB5969" i="1" s="1"/>
  <c r="AB5970" i="1" a="1"/>
  <c r="AB5970" i="1" s="1"/>
  <c r="AB5971" i="1" a="1"/>
  <c r="AB5971" i="1" s="1"/>
  <c r="AB5972" i="1" a="1"/>
  <c r="AB5972" i="1" s="1"/>
  <c r="AB5973" i="1" a="1"/>
  <c r="AB5973" i="1" s="1"/>
  <c r="AB5974" i="1" a="1"/>
  <c r="AB5974" i="1" s="1"/>
  <c r="AB5975" i="1" a="1"/>
  <c r="AB5975" i="1" s="1"/>
  <c r="AB5976" i="1" a="1"/>
  <c r="AB5976" i="1" s="1"/>
  <c r="AB5977" i="1" a="1"/>
  <c r="AB5977" i="1" s="1"/>
  <c r="AB5978" i="1" a="1"/>
  <c r="AB5978" i="1" s="1"/>
  <c r="AB5979" i="1" a="1"/>
  <c r="AB5979" i="1" s="1"/>
  <c r="AB5980" i="1" a="1"/>
  <c r="AB5980" i="1" s="1"/>
  <c r="AB5981" i="1" a="1"/>
  <c r="AB5981" i="1" s="1"/>
  <c r="AB5982" i="1" a="1"/>
  <c r="AB5982" i="1" s="1"/>
  <c r="AB5983" i="1" a="1"/>
  <c r="AB5983" i="1" s="1"/>
  <c r="AB5984" i="1" a="1"/>
  <c r="AB5984" i="1" s="1"/>
  <c r="AB5985" i="1" a="1"/>
  <c r="AB5985" i="1" s="1"/>
  <c r="AB5986" i="1" a="1"/>
  <c r="AB5986" i="1" s="1"/>
  <c r="AB5987" i="1" a="1"/>
  <c r="AB5987" i="1" s="1"/>
  <c r="AB5988" i="1" a="1"/>
  <c r="AB5988" i="1" s="1"/>
  <c r="AB5989" i="1" a="1"/>
  <c r="AB5989" i="1" s="1"/>
  <c r="AB5990" i="1" a="1"/>
  <c r="AB5990" i="1" s="1"/>
  <c r="AB5991" i="1" a="1"/>
  <c r="AB5991" i="1" s="1"/>
  <c r="AB5992" i="1" a="1"/>
  <c r="AB5992" i="1" s="1"/>
  <c r="AB5993" i="1" a="1"/>
  <c r="AB5993" i="1" s="1"/>
  <c r="AB5994" i="1" a="1"/>
  <c r="AB5994" i="1" s="1"/>
  <c r="AB5995" i="1" a="1"/>
  <c r="AB5995" i="1" s="1"/>
  <c r="AB5996" i="1" a="1"/>
  <c r="AB5996" i="1" s="1"/>
  <c r="AB5997" i="1" a="1"/>
  <c r="AB5997" i="1" s="1"/>
  <c r="AB5998" i="1" a="1"/>
  <c r="AB5998" i="1" s="1"/>
  <c r="AB5999" i="1" a="1"/>
  <c r="AB5999" i="1" s="1"/>
  <c r="AB6000" i="1" a="1"/>
  <c r="AB6000" i="1" s="1"/>
  <c r="AB6001" i="1" a="1"/>
  <c r="AB6001" i="1" s="1"/>
  <c r="AB6002" i="1" a="1"/>
  <c r="AB6002" i="1" s="1"/>
  <c r="AB6003" i="1" a="1"/>
  <c r="AB6003" i="1" s="1"/>
  <c r="AB6004" i="1" a="1"/>
  <c r="AB6004" i="1" s="1"/>
  <c r="AB6005" i="1" a="1"/>
  <c r="AB6005" i="1" s="1"/>
  <c r="AB6006" i="1" a="1"/>
  <c r="AB6006" i="1" s="1"/>
  <c r="AB6007" i="1" a="1"/>
  <c r="AB6007" i="1" s="1"/>
  <c r="AB6008" i="1" a="1"/>
  <c r="AB6008" i="1" s="1"/>
  <c r="AB6009" i="1" a="1"/>
  <c r="AB6009" i="1" s="1"/>
  <c r="AB6010" i="1" a="1"/>
  <c r="AB6010" i="1" s="1"/>
  <c r="AB6011" i="1" a="1"/>
  <c r="AB6011" i="1" s="1"/>
  <c r="AB6012" i="1" a="1"/>
  <c r="AB6012" i="1" s="1"/>
  <c r="AB6013" i="1" a="1"/>
  <c r="AB6013" i="1" s="1"/>
  <c r="AB6014" i="1" a="1"/>
  <c r="AB6014" i="1" s="1"/>
  <c r="AB6015" i="1" a="1"/>
  <c r="AB6015" i="1" s="1"/>
  <c r="AB6016" i="1" a="1"/>
  <c r="AB6016" i="1" s="1"/>
  <c r="AB6017" i="1" a="1"/>
  <c r="AB6017" i="1" s="1"/>
  <c r="AB6018" i="1" a="1"/>
  <c r="AB6018" i="1" s="1"/>
  <c r="AB6019" i="1" a="1"/>
  <c r="AB6019" i="1" s="1"/>
  <c r="AB6020" i="1" a="1"/>
  <c r="AB6020" i="1" s="1"/>
  <c r="AB6021" i="1" a="1"/>
  <c r="AB6021" i="1" s="1"/>
  <c r="AB6022" i="1" a="1"/>
  <c r="AB6022" i="1" s="1"/>
  <c r="AB6023" i="1" a="1"/>
  <c r="AB6023" i="1" s="1"/>
  <c r="AB6024" i="1" a="1"/>
  <c r="AB6024" i="1" s="1"/>
  <c r="AB6025" i="1" a="1"/>
  <c r="AB6025" i="1" s="1"/>
  <c r="AB6026" i="1" a="1"/>
  <c r="AB6026" i="1" s="1"/>
  <c r="AB6027" i="1" a="1"/>
  <c r="AB6027" i="1" s="1"/>
  <c r="AB6028" i="1" a="1"/>
  <c r="AB6028" i="1" s="1"/>
  <c r="AB6029" i="1" a="1"/>
  <c r="AB6029" i="1" s="1"/>
  <c r="AB6030" i="1" a="1"/>
  <c r="AB6030" i="1" s="1"/>
  <c r="AB6031" i="1" a="1"/>
  <c r="AB6031" i="1" s="1"/>
  <c r="AB6032" i="1" a="1"/>
  <c r="AB6032" i="1" s="1"/>
  <c r="AB6033" i="1" a="1"/>
  <c r="AB6033" i="1" s="1"/>
  <c r="AB6034" i="1" a="1"/>
  <c r="AB6034" i="1" s="1"/>
  <c r="AB6035" i="1" a="1"/>
  <c r="AB6035" i="1" s="1"/>
  <c r="AB6036" i="1" a="1"/>
  <c r="AB6036" i="1" s="1"/>
  <c r="AB6037" i="1" a="1"/>
  <c r="AB6037" i="1" s="1"/>
  <c r="AB6038" i="1" a="1"/>
  <c r="AB6038" i="1" s="1"/>
  <c r="AB6039" i="1" a="1"/>
  <c r="AB6039" i="1" s="1"/>
  <c r="AB6040" i="1" a="1"/>
  <c r="AB6040" i="1" s="1"/>
  <c r="AB6041" i="1" a="1"/>
  <c r="AB6041" i="1" s="1"/>
  <c r="AB6042" i="1" a="1"/>
  <c r="AB6042" i="1" s="1"/>
  <c r="AB6043" i="1" a="1"/>
  <c r="AB6043" i="1" s="1"/>
  <c r="AB6044" i="1" a="1"/>
  <c r="AB6044" i="1" s="1"/>
  <c r="AB6045" i="1" a="1"/>
  <c r="AB6045" i="1" s="1"/>
  <c r="AB6046" i="1" a="1"/>
  <c r="AB6046" i="1" s="1"/>
  <c r="AB6047" i="1" a="1"/>
  <c r="AB6047" i="1" s="1"/>
  <c r="AB6048" i="1" a="1"/>
  <c r="AB6048" i="1" s="1"/>
  <c r="AB6049" i="1" a="1"/>
  <c r="AB6049" i="1" s="1"/>
  <c r="AB6050" i="1" a="1"/>
  <c r="AB6050" i="1" s="1"/>
  <c r="AB6051" i="1" a="1"/>
  <c r="AB6051" i="1" s="1"/>
  <c r="AB6052" i="1" a="1"/>
  <c r="AB6052" i="1" s="1"/>
  <c r="AB6053" i="1" a="1"/>
  <c r="AB6053" i="1" s="1"/>
  <c r="AB6054" i="1" a="1"/>
  <c r="AB6054" i="1" s="1"/>
  <c r="AB6055" i="1" a="1"/>
  <c r="AB6055" i="1" s="1"/>
  <c r="AB6056" i="1" a="1"/>
  <c r="AB6056" i="1" s="1"/>
  <c r="AB6057" i="1" a="1"/>
  <c r="AB6057" i="1" s="1"/>
  <c r="AB6058" i="1" a="1"/>
  <c r="AB6058" i="1" s="1"/>
  <c r="AB6059" i="1" a="1"/>
  <c r="AB6059" i="1" s="1"/>
  <c r="AB6060" i="1" a="1"/>
  <c r="AB6060" i="1" s="1"/>
  <c r="AB6061" i="1" a="1"/>
  <c r="AB6061" i="1" s="1"/>
  <c r="AB6062" i="1" a="1"/>
  <c r="AB6062" i="1" s="1"/>
  <c r="AB6063" i="1" a="1"/>
  <c r="AB6063" i="1" s="1"/>
  <c r="AB6064" i="1" a="1"/>
  <c r="AB6064" i="1" s="1"/>
  <c r="AB6065" i="1" a="1"/>
  <c r="AB6065" i="1" s="1"/>
  <c r="AB6066" i="1" a="1"/>
  <c r="AB6066" i="1" s="1"/>
  <c r="AB6067" i="1" a="1"/>
  <c r="AB6067" i="1" s="1"/>
  <c r="AB6068" i="1" a="1"/>
  <c r="AB6068" i="1" s="1"/>
  <c r="AB6069" i="1" a="1"/>
  <c r="AB6069" i="1" s="1"/>
  <c r="AB6070" i="1" a="1"/>
  <c r="AB6070" i="1" s="1"/>
  <c r="AB6071" i="1" a="1"/>
  <c r="AB6071" i="1" s="1"/>
  <c r="AB6072" i="1" a="1"/>
  <c r="AB6072" i="1" s="1"/>
  <c r="AB6073" i="1" a="1"/>
  <c r="AB6073" i="1" s="1"/>
  <c r="AB6074" i="1" a="1"/>
  <c r="AB6074" i="1" s="1"/>
  <c r="AB6075" i="1" a="1"/>
  <c r="AB6075" i="1" s="1"/>
  <c r="AB6076" i="1" a="1"/>
  <c r="AB6076" i="1" s="1"/>
  <c r="AB6077" i="1" a="1"/>
  <c r="AB6077" i="1" s="1"/>
  <c r="AB6078" i="1" a="1"/>
  <c r="AB6078" i="1" s="1"/>
  <c r="AB6079" i="1" a="1"/>
  <c r="AB6079" i="1" s="1"/>
  <c r="AB6080" i="1" a="1"/>
  <c r="AB6080" i="1" s="1"/>
  <c r="AB6081" i="1" a="1"/>
  <c r="AB6081" i="1" s="1"/>
  <c r="AB6082" i="1" a="1"/>
  <c r="AB6082" i="1" s="1"/>
  <c r="AB6083" i="1" a="1"/>
  <c r="AB6083" i="1" s="1"/>
  <c r="AB6084" i="1" a="1"/>
  <c r="AB6084" i="1" s="1"/>
  <c r="AB6085" i="1" a="1"/>
  <c r="AB6085" i="1" s="1"/>
  <c r="AB6086" i="1" a="1"/>
  <c r="AB6086" i="1" s="1"/>
  <c r="AB6087" i="1" a="1"/>
  <c r="AB6087" i="1" s="1"/>
  <c r="AB6088" i="1" a="1"/>
  <c r="AB6088" i="1" s="1"/>
  <c r="AB6089" i="1" a="1"/>
  <c r="AB6089" i="1" s="1"/>
  <c r="AB6090" i="1" a="1"/>
  <c r="AB6090" i="1" s="1"/>
  <c r="AB6091" i="1" a="1"/>
  <c r="AB6091" i="1" s="1"/>
  <c r="AB6092" i="1" a="1"/>
  <c r="AB6092" i="1" s="1"/>
  <c r="AB6093" i="1" a="1"/>
  <c r="AB6093" i="1" s="1"/>
  <c r="AB6094" i="1" a="1"/>
  <c r="AB6094" i="1" s="1"/>
  <c r="AB6095" i="1" a="1"/>
  <c r="AB6095" i="1" s="1"/>
  <c r="AB6096" i="1" a="1"/>
  <c r="AB6096" i="1" s="1"/>
  <c r="AB6097" i="1" a="1"/>
  <c r="AB6097" i="1" s="1"/>
  <c r="AB6098" i="1" a="1"/>
  <c r="AB6098" i="1" s="1"/>
  <c r="AB6099" i="1" a="1"/>
  <c r="AB6099" i="1" s="1"/>
  <c r="AB6100" i="1" a="1"/>
  <c r="AB6100" i="1" s="1"/>
  <c r="AB6101" i="1" a="1"/>
  <c r="AB6101" i="1" s="1"/>
  <c r="AB6102" i="1" a="1"/>
  <c r="AB6102" i="1" s="1"/>
  <c r="AB6103" i="1" a="1"/>
  <c r="AB6103" i="1" s="1"/>
  <c r="AB6104" i="1" a="1"/>
  <c r="AB6104" i="1" s="1"/>
  <c r="AB6105" i="1" a="1"/>
  <c r="AB6105" i="1" s="1"/>
  <c r="AB6106" i="1" a="1"/>
  <c r="AB6106" i="1" s="1"/>
  <c r="AB6107" i="1" a="1"/>
  <c r="AB6107" i="1" s="1"/>
  <c r="AB6108" i="1" a="1"/>
  <c r="AB6108" i="1" s="1"/>
  <c r="AB6109" i="1" a="1"/>
  <c r="AB6109" i="1" s="1"/>
  <c r="AB6110" i="1" a="1"/>
  <c r="AB6110" i="1" s="1"/>
  <c r="AB6111" i="1" a="1"/>
  <c r="AB6111" i="1" s="1"/>
  <c r="AB6112" i="1" a="1"/>
  <c r="AB6112" i="1" s="1"/>
  <c r="AB6113" i="1" a="1"/>
  <c r="AB6113" i="1" s="1"/>
  <c r="AB6114" i="1" a="1"/>
  <c r="AB6114" i="1" s="1"/>
  <c r="AB6115" i="1" a="1"/>
  <c r="AB6115" i="1" s="1"/>
  <c r="AB6116" i="1" a="1"/>
  <c r="AB6116" i="1" s="1"/>
  <c r="AB6117" i="1" a="1"/>
  <c r="AB6117" i="1" s="1"/>
  <c r="AB6118" i="1" a="1"/>
  <c r="AB6118" i="1" s="1"/>
  <c r="AB6119" i="1" a="1"/>
  <c r="AB6119" i="1" s="1"/>
  <c r="AB6120" i="1" a="1"/>
  <c r="AB6120" i="1" s="1"/>
  <c r="AB6121" i="1" a="1"/>
  <c r="AB6121" i="1" s="1"/>
  <c r="AB6122" i="1" a="1"/>
  <c r="AB6122" i="1" s="1"/>
  <c r="AB6123" i="1" a="1"/>
  <c r="AB6123" i="1" s="1"/>
  <c r="AB6124" i="1" a="1"/>
  <c r="AB6124" i="1" s="1"/>
  <c r="AB6125" i="1" a="1"/>
  <c r="AB6125" i="1" s="1"/>
  <c r="AB6126" i="1" a="1"/>
  <c r="AB6126" i="1" s="1"/>
  <c r="AB6127" i="1" a="1"/>
  <c r="AB6127" i="1" s="1"/>
  <c r="AB6128" i="1" a="1"/>
  <c r="AB6128" i="1" s="1"/>
  <c r="AB6129" i="1" a="1"/>
  <c r="AB6129" i="1" s="1"/>
  <c r="AB6130" i="1" a="1"/>
  <c r="AB6130" i="1" s="1"/>
  <c r="AB6131" i="1" a="1"/>
  <c r="AB6131" i="1" s="1"/>
  <c r="AB6132" i="1" a="1"/>
  <c r="AB6132" i="1" s="1"/>
  <c r="AB6133" i="1" a="1"/>
  <c r="AB6133" i="1" s="1"/>
  <c r="AB6134" i="1" a="1"/>
  <c r="AB6134" i="1" s="1"/>
  <c r="AB6135" i="1" a="1"/>
  <c r="AB6135" i="1" s="1"/>
  <c r="AB6136" i="1" a="1"/>
  <c r="AB6136" i="1" s="1"/>
  <c r="AB6137" i="1" a="1"/>
  <c r="AB6137" i="1" s="1"/>
  <c r="AB6138" i="1" a="1"/>
  <c r="AB6138" i="1" s="1"/>
  <c r="AB6139" i="1" a="1"/>
  <c r="AB6139" i="1" s="1"/>
  <c r="AB6140" i="1" a="1"/>
  <c r="AB6140" i="1" s="1"/>
  <c r="AB6141" i="1" a="1"/>
  <c r="AB6141" i="1" s="1"/>
  <c r="AB6142" i="1" a="1"/>
  <c r="AB6142" i="1" s="1"/>
  <c r="AB6143" i="1" a="1"/>
  <c r="AB6143" i="1" s="1"/>
  <c r="AB6144" i="1" a="1"/>
  <c r="AB6144" i="1" s="1"/>
  <c r="AB6145" i="1" a="1"/>
  <c r="AB6145" i="1" s="1"/>
  <c r="AB6146" i="1" a="1"/>
  <c r="AB6146" i="1" s="1"/>
  <c r="AB6147" i="1" a="1"/>
  <c r="AB6147" i="1" s="1"/>
  <c r="AB6148" i="1" a="1"/>
  <c r="AB6148" i="1" s="1"/>
  <c r="AB6149" i="1" a="1"/>
  <c r="AB6149" i="1" s="1"/>
  <c r="AB6150" i="1" a="1"/>
  <c r="AB6150" i="1" s="1"/>
  <c r="AB6151" i="1" a="1"/>
  <c r="AB6151" i="1" s="1"/>
  <c r="AB6152" i="1" a="1"/>
  <c r="AB6152" i="1" s="1"/>
  <c r="AB6153" i="1" a="1"/>
  <c r="AB6153" i="1" s="1"/>
  <c r="AB6154" i="1" a="1"/>
  <c r="AB6154" i="1" s="1"/>
  <c r="AB6155" i="1" a="1"/>
  <c r="AB6155" i="1" s="1"/>
  <c r="AB6156" i="1" a="1"/>
  <c r="AB6156" i="1" s="1"/>
  <c r="AB6157" i="1" a="1"/>
  <c r="AB6157" i="1" s="1"/>
  <c r="AB6158" i="1" a="1"/>
  <c r="AB6158" i="1" s="1"/>
  <c r="AB6159" i="1" a="1"/>
  <c r="AB6159" i="1" s="1"/>
  <c r="AB6160" i="1" a="1"/>
  <c r="AB6160" i="1" s="1"/>
  <c r="AB6161" i="1" a="1"/>
  <c r="AB6161" i="1" s="1"/>
  <c r="AB6162" i="1" a="1"/>
  <c r="AB6162" i="1" s="1"/>
  <c r="AB6163" i="1" a="1"/>
  <c r="AB6163" i="1" s="1"/>
  <c r="AB6164" i="1" a="1"/>
  <c r="AB6164" i="1" s="1"/>
  <c r="AB6165" i="1" a="1"/>
  <c r="AB6165" i="1" s="1"/>
  <c r="AB6166" i="1" a="1"/>
  <c r="AB6166" i="1" s="1"/>
  <c r="AB6167" i="1" a="1"/>
  <c r="AB6167" i="1" s="1"/>
  <c r="AB6168" i="1" a="1"/>
  <c r="AB6168" i="1" s="1"/>
  <c r="AB6169" i="1" a="1"/>
  <c r="AB6169" i="1" s="1"/>
  <c r="AB6170" i="1" a="1"/>
  <c r="AB6170" i="1" s="1"/>
  <c r="AB6171" i="1" a="1"/>
  <c r="AB6171" i="1" s="1"/>
  <c r="AB6172" i="1" a="1"/>
  <c r="AB6172" i="1" s="1"/>
  <c r="AB6173" i="1" a="1"/>
  <c r="AB6173" i="1" s="1"/>
  <c r="AB6174" i="1" a="1"/>
  <c r="AB6174" i="1" s="1"/>
  <c r="AB6175" i="1" a="1"/>
  <c r="AB6175" i="1" s="1"/>
  <c r="AB6176" i="1" a="1"/>
  <c r="AB6176" i="1" s="1"/>
  <c r="AB6177" i="1" a="1"/>
  <c r="AB6177" i="1" s="1"/>
  <c r="AB6178" i="1" a="1"/>
  <c r="AB6178" i="1" s="1"/>
  <c r="AB6179" i="1" a="1"/>
  <c r="AB6179" i="1" s="1"/>
  <c r="AB6180" i="1" a="1"/>
  <c r="AB6180" i="1" s="1"/>
  <c r="AB6181" i="1" a="1"/>
  <c r="AB6181" i="1" s="1"/>
  <c r="AB6182" i="1" a="1"/>
  <c r="AB6182" i="1" s="1"/>
  <c r="AB6183" i="1" a="1"/>
  <c r="AB6183" i="1" s="1"/>
  <c r="AB6184" i="1" a="1"/>
  <c r="AB6184" i="1" s="1"/>
  <c r="AB6185" i="1" a="1"/>
  <c r="AB6185" i="1" s="1"/>
  <c r="AB6186" i="1" a="1"/>
  <c r="AB6186" i="1" s="1"/>
  <c r="AB6187" i="1" a="1"/>
  <c r="AB6187" i="1" s="1"/>
  <c r="AB6188" i="1" a="1"/>
  <c r="AB6188" i="1" s="1"/>
  <c r="AB6189" i="1" a="1"/>
  <c r="AB6189" i="1" s="1"/>
  <c r="AB6190" i="1" a="1"/>
  <c r="AB6190" i="1" s="1"/>
  <c r="AB6191" i="1" a="1"/>
  <c r="AB6191" i="1" s="1"/>
  <c r="AB6192" i="1" a="1"/>
  <c r="AB6192" i="1" s="1"/>
  <c r="AB6193" i="1" a="1"/>
  <c r="AB6193" i="1" s="1"/>
  <c r="AB6194" i="1" a="1"/>
  <c r="AB6194" i="1" s="1"/>
  <c r="AB6195" i="1" a="1"/>
  <c r="AB6195" i="1" s="1"/>
  <c r="AB6196" i="1" a="1"/>
  <c r="AB6196" i="1" s="1"/>
  <c r="AB6197" i="1" a="1"/>
  <c r="AB6197" i="1" s="1"/>
  <c r="AB6198" i="1" a="1"/>
  <c r="AB6198" i="1" s="1"/>
  <c r="AB6199" i="1" a="1"/>
  <c r="AB6199" i="1" s="1"/>
  <c r="AB6200" i="1" a="1"/>
  <c r="AB6200" i="1" s="1"/>
  <c r="AB6201" i="1" a="1"/>
  <c r="AB6201" i="1" s="1"/>
  <c r="AB6202" i="1" a="1"/>
  <c r="AB6202" i="1" s="1"/>
  <c r="AB6203" i="1" a="1"/>
  <c r="AB6203" i="1" s="1"/>
  <c r="AB6204" i="1" a="1"/>
  <c r="AB6204" i="1" s="1"/>
  <c r="AB6205" i="1" a="1"/>
  <c r="AB6205" i="1" s="1"/>
  <c r="AB6206" i="1" a="1"/>
  <c r="AB6206" i="1" s="1"/>
  <c r="AB6207" i="1" a="1"/>
  <c r="AB6207" i="1" s="1"/>
  <c r="AB6208" i="1" a="1"/>
  <c r="AB6208" i="1" s="1"/>
  <c r="AB6209" i="1" a="1"/>
  <c r="AB6209" i="1" s="1"/>
  <c r="AB6210" i="1" a="1"/>
  <c r="AB6210" i="1" s="1"/>
  <c r="AB6211" i="1" a="1"/>
  <c r="AB6211" i="1" s="1"/>
  <c r="AB6212" i="1" a="1"/>
  <c r="AB6212" i="1" s="1"/>
  <c r="AB6213" i="1" a="1"/>
  <c r="AB6213" i="1" s="1"/>
  <c r="AB6214" i="1" a="1"/>
  <c r="AB6214" i="1" s="1"/>
  <c r="AB6215" i="1" a="1"/>
  <c r="AB6215" i="1" s="1"/>
  <c r="AB6216" i="1" a="1"/>
  <c r="AB6216" i="1" s="1"/>
  <c r="AB6217" i="1" a="1"/>
  <c r="AB6217" i="1" s="1"/>
  <c r="AB6218" i="1" a="1"/>
  <c r="AB6218" i="1" s="1"/>
  <c r="AB6219" i="1" a="1"/>
  <c r="AB6219" i="1" s="1"/>
  <c r="AB6220" i="1" a="1"/>
  <c r="AB6220" i="1" s="1"/>
  <c r="AB6221" i="1" a="1"/>
  <c r="AB6221" i="1" s="1"/>
  <c r="AB6222" i="1" a="1"/>
  <c r="AB6222" i="1" s="1"/>
  <c r="AB6223" i="1" a="1"/>
  <c r="AB6223" i="1" s="1"/>
  <c r="AB6224" i="1" a="1"/>
  <c r="AB6224" i="1" s="1"/>
  <c r="AB6225" i="1" a="1"/>
  <c r="AB6225" i="1" s="1"/>
  <c r="AB6226" i="1" a="1"/>
  <c r="AB6226" i="1" s="1"/>
  <c r="AB6227" i="1" a="1"/>
  <c r="AB6227" i="1" s="1"/>
  <c r="AB6228" i="1" a="1"/>
  <c r="AB6228" i="1" s="1"/>
  <c r="AB6229" i="1" a="1"/>
  <c r="AB6229" i="1" s="1"/>
  <c r="AB6230" i="1" a="1"/>
  <c r="AB6230" i="1" s="1"/>
  <c r="AB6231" i="1" a="1"/>
  <c r="AB6231" i="1" s="1"/>
  <c r="AB6232" i="1" a="1"/>
  <c r="AB6232" i="1" s="1"/>
  <c r="AB6233" i="1" a="1"/>
  <c r="AB6233" i="1" s="1"/>
  <c r="AB6234" i="1" a="1"/>
  <c r="AB6234" i="1" s="1"/>
  <c r="AB6235" i="1" a="1"/>
  <c r="AB6235" i="1" s="1"/>
  <c r="AB6236" i="1" a="1"/>
  <c r="AB6236" i="1" s="1"/>
  <c r="AB6237" i="1" a="1"/>
  <c r="AB6237" i="1" s="1"/>
  <c r="AB6238" i="1" a="1"/>
  <c r="AB6238" i="1" s="1"/>
  <c r="AB6239" i="1" a="1"/>
  <c r="AB6239" i="1" s="1"/>
  <c r="AB6240" i="1" a="1"/>
  <c r="AB6240" i="1" s="1"/>
  <c r="AB6241" i="1" a="1"/>
  <c r="AB6241" i="1" s="1"/>
  <c r="AB6242" i="1" a="1"/>
  <c r="AB6242" i="1" s="1"/>
  <c r="AB6243" i="1" a="1"/>
  <c r="AB6243" i="1" s="1"/>
  <c r="AB6244" i="1" a="1"/>
  <c r="AB6244" i="1" s="1"/>
  <c r="AB6245" i="1" a="1"/>
  <c r="AB6245" i="1" s="1"/>
  <c r="AB6246" i="1" a="1"/>
  <c r="AB6246" i="1" s="1"/>
  <c r="AB6247" i="1" a="1"/>
  <c r="AB6247" i="1" s="1"/>
  <c r="AB6248" i="1" a="1"/>
  <c r="AB6248" i="1" s="1"/>
  <c r="AB6249" i="1" a="1"/>
  <c r="AB6249" i="1" s="1"/>
  <c r="AB6250" i="1" a="1"/>
  <c r="AB6250" i="1" s="1"/>
  <c r="AB6251" i="1" a="1"/>
  <c r="AB6251" i="1" s="1"/>
  <c r="AB6252" i="1" a="1"/>
  <c r="AB6252" i="1" s="1"/>
  <c r="AB6253" i="1" a="1"/>
  <c r="AB6253" i="1" s="1"/>
  <c r="AB6254" i="1" a="1"/>
  <c r="AB6254" i="1" s="1"/>
  <c r="AB6255" i="1" a="1"/>
  <c r="AB6255" i="1" s="1"/>
  <c r="AB6256" i="1" a="1"/>
  <c r="AB6256" i="1" s="1"/>
  <c r="AB6257" i="1" a="1"/>
  <c r="AB6257" i="1" s="1"/>
  <c r="AB6258" i="1" a="1"/>
  <c r="AB6258" i="1" s="1"/>
  <c r="AB6259" i="1" a="1"/>
  <c r="AB6259" i="1" s="1"/>
  <c r="AB6260" i="1" a="1"/>
  <c r="AB6260" i="1" s="1"/>
  <c r="AB6261" i="1" a="1"/>
  <c r="AB6261" i="1" s="1"/>
  <c r="AB6262" i="1" a="1"/>
  <c r="AB6262" i="1" s="1"/>
  <c r="AB6263" i="1" a="1"/>
  <c r="AB6263" i="1" s="1"/>
  <c r="AB6264" i="1" a="1"/>
  <c r="AB6264" i="1" s="1"/>
  <c r="AB6265" i="1" a="1"/>
  <c r="AB6265" i="1" s="1"/>
  <c r="AB6266" i="1" a="1"/>
  <c r="AB6266" i="1" s="1"/>
  <c r="AB6267" i="1" a="1"/>
  <c r="AB6267" i="1" s="1"/>
  <c r="AB6268" i="1" a="1"/>
  <c r="AB6268" i="1" s="1"/>
  <c r="AB6269" i="1" a="1"/>
  <c r="AB6269" i="1" s="1"/>
  <c r="AB6270" i="1" a="1"/>
  <c r="AB6270" i="1" s="1"/>
  <c r="AB6271" i="1" a="1"/>
  <c r="AB6271" i="1" s="1"/>
  <c r="AB6272" i="1" a="1"/>
  <c r="AB6272" i="1" s="1"/>
  <c r="AB6273" i="1" a="1"/>
  <c r="AB6273" i="1" s="1"/>
  <c r="AB6274" i="1" a="1"/>
  <c r="AB6274" i="1" s="1"/>
  <c r="AB6275" i="1" a="1"/>
  <c r="AB6275" i="1" s="1"/>
  <c r="AB6276" i="1" a="1"/>
  <c r="AB6276" i="1" s="1"/>
  <c r="AB6277" i="1" a="1"/>
  <c r="AB6277" i="1" s="1"/>
  <c r="AB6278" i="1" a="1"/>
  <c r="AB6278" i="1" s="1"/>
  <c r="AB6279" i="1" a="1"/>
  <c r="AB6279" i="1" s="1"/>
  <c r="AB6280" i="1" a="1"/>
  <c r="AB6280" i="1" s="1"/>
  <c r="AB6281" i="1" a="1"/>
  <c r="AB6281" i="1" s="1"/>
  <c r="AB6282" i="1" a="1"/>
  <c r="AB6282" i="1" s="1"/>
  <c r="AB6283" i="1" a="1"/>
  <c r="AB6283" i="1" s="1"/>
  <c r="AB6284" i="1" a="1"/>
  <c r="AB6284" i="1" s="1"/>
  <c r="AB6285" i="1" a="1"/>
  <c r="AB6285" i="1" s="1"/>
  <c r="AB6286" i="1" a="1"/>
  <c r="AB6286" i="1" s="1"/>
  <c r="AB6287" i="1" a="1"/>
  <c r="AB6287" i="1" s="1"/>
  <c r="AB6288" i="1" a="1"/>
  <c r="AB6288" i="1" s="1"/>
  <c r="AB6289" i="1" a="1"/>
  <c r="AB6289" i="1" s="1"/>
  <c r="AB6290" i="1" a="1"/>
  <c r="AB6290" i="1" s="1"/>
  <c r="AB6291" i="1" a="1"/>
  <c r="AB6291" i="1" s="1"/>
  <c r="AB6292" i="1" a="1"/>
  <c r="AB6292" i="1" s="1"/>
  <c r="AB6293" i="1" a="1"/>
  <c r="AB6293" i="1" s="1"/>
  <c r="AB6294" i="1" a="1"/>
  <c r="AB6294" i="1" s="1"/>
  <c r="AB6295" i="1" a="1"/>
  <c r="AB6295" i="1" s="1"/>
  <c r="AB6296" i="1" a="1"/>
  <c r="AB6296" i="1" s="1"/>
  <c r="AB6297" i="1" a="1"/>
  <c r="AB6297" i="1" s="1"/>
  <c r="AB6298" i="1" a="1"/>
  <c r="AB6298" i="1" s="1"/>
  <c r="AB6299" i="1" a="1"/>
  <c r="AB6299" i="1" s="1"/>
  <c r="AB6300" i="1" a="1"/>
  <c r="AB6300" i="1" s="1"/>
  <c r="AB6301" i="1" a="1"/>
  <c r="AB6301" i="1" s="1"/>
  <c r="AB6302" i="1" a="1"/>
  <c r="AB6302" i="1" s="1"/>
  <c r="AB6303" i="1" a="1"/>
  <c r="AB6303" i="1" s="1"/>
  <c r="AB6304" i="1" a="1"/>
  <c r="AB6304" i="1" s="1"/>
  <c r="AB6305" i="1" a="1"/>
  <c r="AB6305" i="1" s="1"/>
  <c r="AB6306" i="1" a="1"/>
  <c r="AB6306" i="1" s="1"/>
  <c r="AB6307" i="1" a="1"/>
  <c r="AB6307" i="1" s="1"/>
  <c r="AB6308" i="1" a="1"/>
  <c r="AB6308" i="1" s="1"/>
  <c r="AB6309" i="1" a="1"/>
  <c r="AB6309" i="1" s="1"/>
  <c r="AB6310" i="1" a="1"/>
  <c r="AB6310" i="1" s="1"/>
  <c r="AB6311" i="1" a="1"/>
  <c r="AB6311" i="1" s="1"/>
  <c r="AB6312" i="1" a="1"/>
  <c r="AB6312" i="1" s="1"/>
  <c r="AB6313" i="1" a="1"/>
  <c r="AB6313" i="1" s="1"/>
  <c r="AB6314" i="1" a="1"/>
  <c r="AB6314" i="1" s="1"/>
  <c r="AB6315" i="1" a="1"/>
  <c r="AB6315" i="1" s="1"/>
  <c r="AB6316" i="1" a="1"/>
  <c r="AB6316" i="1" s="1"/>
  <c r="AB6317" i="1" a="1"/>
  <c r="AB6317" i="1" s="1"/>
  <c r="AB6318" i="1" a="1"/>
  <c r="AB6318" i="1" s="1"/>
  <c r="AB6319" i="1" a="1"/>
  <c r="AB6319" i="1" s="1"/>
  <c r="AB6320" i="1" a="1"/>
  <c r="AB6320" i="1" s="1"/>
  <c r="AB6321" i="1" a="1"/>
  <c r="AB6321" i="1" s="1"/>
  <c r="AB6322" i="1" a="1"/>
  <c r="AB6322" i="1" s="1"/>
  <c r="AB6323" i="1" a="1"/>
  <c r="AB6323" i="1" s="1"/>
  <c r="AB6324" i="1" a="1"/>
  <c r="AB6324" i="1" s="1"/>
  <c r="AB6325" i="1" a="1"/>
  <c r="AB6325" i="1" s="1"/>
  <c r="AB6326" i="1" a="1"/>
  <c r="AB6326" i="1" s="1"/>
  <c r="AB6327" i="1" a="1"/>
  <c r="AB6327" i="1" s="1"/>
  <c r="AB6328" i="1" a="1"/>
  <c r="AB6328" i="1" s="1"/>
  <c r="AB6329" i="1" a="1"/>
  <c r="AB6329" i="1" s="1"/>
  <c r="AB6330" i="1" a="1"/>
  <c r="AB6330" i="1" s="1"/>
  <c r="AB6331" i="1" a="1"/>
  <c r="AB6331" i="1" s="1"/>
  <c r="AB6332" i="1" a="1"/>
  <c r="AB6332" i="1" s="1"/>
  <c r="AB6333" i="1" a="1"/>
  <c r="AB6333" i="1" s="1"/>
  <c r="AB6334" i="1" a="1"/>
  <c r="AB6334" i="1" s="1"/>
  <c r="AB6335" i="1" a="1"/>
  <c r="AB6335" i="1" s="1"/>
  <c r="AB6336" i="1" a="1"/>
  <c r="AB6336" i="1" s="1"/>
  <c r="AB6337" i="1" a="1"/>
  <c r="AB6337" i="1" s="1"/>
  <c r="AB6338" i="1" a="1"/>
  <c r="AB6338" i="1" s="1"/>
  <c r="AB6339" i="1" a="1"/>
  <c r="AB6339" i="1" s="1"/>
  <c r="AB6340" i="1" a="1"/>
  <c r="AB6340" i="1" s="1"/>
  <c r="AB6341" i="1" a="1"/>
  <c r="AB6341" i="1" s="1"/>
  <c r="AB6342" i="1" a="1"/>
  <c r="AB6342" i="1" s="1"/>
  <c r="AB6343" i="1" a="1"/>
  <c r="AB6343" i="1" s="1"/>
  <c r="AB6344" i="1" a="1"/>
  <c r="AB6344" i="1" s="1"/>
  <c r="AB6345" i="1" a="1"/>
  <c r="AB6345" i="1" s="1"/>
  <c r="AB6346" i="1" a="1"/>
  <c r="AB6346" i="1" s="1"/>
  <c r="AB6347" i="1" a="1"/>
  <c r="AB6347" i="1" s="1"/>
  <c r="AB6348" i="1" a="1"/>
  <c r="AB6348" i="1" s="1"/>
  <c r="AB6349" i="1" a="1"/>
  <c r="AB6349" i="1" s="1"/>
  <c r="AB6350" i="1" a="1"/>
  <c r="AB6350" i="1" s="1"/>
  <c r="AB6351" i="1" a="1"/>
  <c r="AB6351" i="1" s="1"/>
  <c r="AB6352" i="1" a="1"/>
  <c r="AB6352" i="1" s="1"/>
  <c r="AB6353" i="1" a="1"/>
  <c r="AB6353" i="1" s="1"/>
  <c r="AB6354" i="1" a="1"/>
  <c r="AB6354" i="1" s="1"/>
  <c r="AB6355" i="1" a="1"/>
  <c r="AB6355" i="1" s="1"/>
  <c r="AB6356" i="1" a="1"/>
  <c r="AB6356" i="1" s="1"/>
  <c r="AB6357" i="1" a="1"/>
  <c r="AB6357" i="1" s="1"/>
  <c r="AB6358" i="1" a="1"/>
  <c r="AB6358" i="1" s="1"/>
  <c r="AB6359" i="1" a="1"/>
  <c r="AB6359" i="1" s="1"/>
  <c r="AB6360" i="1" a="1"/>
  <c r="AB6360" i="1" s="1"/>
  <c r="AB6361" i="1" a="1"/>
  <c r="AB6361" i="1" s="1"/>
  <c r="AB6362" i="1" a="1"/>
  <c r="AB6362" i="1" s="1"/>
  <c r="AB6363" i="1" a="1"/>
  <c r="AB6363" i="1" s="1"/>
  <c r="AB6364" i="1" a="1"/>
  <c r="AB6364" i="1" s="1"/>
  <c r="AB6365" i="1" a="1"/>
  <c r="AB6365" i="1" s="1"/>
  <c r="AB6366" i="1" a="1"/>
  <c r="AB6366" i="1" s="1"/>
  <c r="AB6367" i="1" a="1"/>
  <c r="AB6367" i="1" s="1"/>
  <c r="AB6368" i="1" a="1"/>
  <c r="AB6368" i="1" s="1"/>
  <c r="AB6369" i="1" a="1"/>
  <c r="AB6369" i="1" s="1"/>
  <c r="AB6370" i="1" a="1"/>
  <c r="AB6370" i="1" s="1"/>
  <c r="AB6371" i="1" a="1"/>
  <c r="AB6371" i="1" s="1"/>
  <c r="AB6372" i="1" a="1"/>
  <c r="AB6372" i="1" s="1"/>
  <c r="AB6373" i="1" a="1"/>
  <c r="AB6373" i="1" s="1"/>
  <c r="AB6374" i="1" a="1"/>
  <c r="AB6374" i="1" s="1"/>
  <c r="AB6375" i="1" a="1"/>
  <c r="AB6375" i="1" s="1"/>
  <c r="AB6376" i="1" a="1"/>
  <c r="AB6376" i="1" s="1"/>
  <c r="AB6377" i="1" a="1"/>
  <c r="AB6377" i="1" s="1"/>
  <c r="AB6378" i="1" a="1"/>
  <c r="AB6378" i="1" s="1"/>
  <c r="AB6379" i="1" a="1"/>
  <c r="AB6379" i="1" s="1"/>
  <c r="AB6380" i="1" a="1"/>
  <c r="AB6380" i="1" s="1"/>
  <c r="AB6381" i="1" a="1"/>
  <c r="AB6381" i="1" s="1"/>
  <c r="AB6382" i="1" a="1"/>
  <c r="AB6382" i="1" s="1"/>
  <c r="AB6383" i="1" a="1"/>
  <c r="AB6383" i="1" s="1"/>
  <c r="AB6384" i="1" a="1"/>
  <c r="AB6384" i="1" s="1"/>
  <c r="AB6385" i="1" a="1"/>
  <c r="AB6385" i="1" s="1"/>
  <c r="AB6386" i="1" a="1"/>
  <c r="AB6386" i="1" s="1"/>
  <c r="AB6387" i="1" a="1"/>
  <c r="AB6387" i="1" s="1"/>
  <c r="AB6388" i="1" a="1"/>
  <c r="AB6388" i="1" s="1"/>
  <c r="AB6389" i="1" a="1"/>
  <c r="AB6389" i="1" s="1"/>
  <c r="AB6390" i="1" a="1"/>
  <c r="AB6390" i="1" s="1"/>
  <c r="AB6391" i="1" a="1"/>
  <c r="AB6391" i="1" s="1"/>
  <c r="AB6392" i="1" a="1"/>
  <c r="AB6392" i="1" s="1"/>
  <c r="AB6393" i="1" a="1"/>
  <c r="AB6393" i="1" s="1"/>
  <c r="AB6394" i="1" a="1"/>
  <c r="AB6394" i="1" s="1"/>
  <c r="AB6395" i="1" a="1"/>
  <c r="AB6395" i="1" s="1"/>
  <c r="AB6396" i="1" a="1"/>
  <c r="AB6396" i="1" s="1"/>
  <c r="AB6397" i="1" a="1"/>
  <c r="AB6397" i="1" s="1"/>
  <c r="AB6398" i="1" a="1"/>
  <c r="AB6398" i="1" s="1"/>
  <c r="AB6399" i="1" a="1"/>
  <c r="AB6399" i="1" s="1"/>
  <c r="AB6400" i="1" a="1"/>
  <c r="AB6400" i="1" s="1"/>
  <c r="AB6401" i="1" a="1"/>
  <c r="AB6401" i="1" s="1"/>
  <c r="AB6402" i="1" a="1"/>
  <c r="AB6402" i="1" s="1"/>
  <c r="AB6403" i="1" a="1"/>
  <c r="AB6403" i="1" s="1"/>
  <c r="AB6404" i="1" a="1"/>
  <c r="AB6404" i="1" s="1"/>
  <c r="AB6405" i="1" a="1"/>
  <c r="AB6405" i="1" s="1"/>
  <c r="AB6406" i="1" a="1"/>
  <c r="AB6406" i="1" s="1"/>
  <c r="AB6407" i="1" a="1"/>
  <c r="AB6407" i="1" s="1"/>
  <c r="AB6408" i="1" a="1"/>
  <c r="AB6408" i="1" s="1"/>
  <c r="AB6409" i="1" a="1"/>
  <c r="AB6409" i="1" s="1"/>
  <c r="AB6410" i="1" a="1"/>
  <c r="AB6410" i="1" s="1"/>
  <c r="AB6411" i="1" a="1"/>
  <c r="AB6411" i="1" s="1"/>
  <c r="AB6412" i="1" a="1"/>
  <c r="AB6412" i="1" s="1"/>
  <c r="AB6413" i="1" a="1"/>
  <c r="AB6413" i="1" s="1"/>
  <c r="AB6414" i="1" a="1"/>
  <c r="AB6414" i="1" s="1"/>
  <c r="AB6415" i="1" a="1"/>
  <c r="AB6415" i="1" s="1"/>
  <c r="AB6416" i="1" a="1"/>
  <c r="AB6416" i="1" s="1"/>
  <c r="AB6417" i="1" a="1"/>
  <c r="AB6417" i="1" s="1"/>
  <c r="AB6418" i="1" a="1"/>
  <c r="AB6418" i="1" s="1"/>
  <c r="AB6419" i="1" a="1"/>
  <c r="AB6419" i="1" s="1"/>
  <c r="AB6420" i="1" a="1"/>
  <c r="AB6420" i="1" s="1"/>
  <c r="AB6421" i="1" a="1"/>
  <c r="AB6421" i="1" s="1"/>
  <c r="AB6422" i="1" a="1"/>
  <c r="AB6422" i="1" s="1"/>
  <c r="AB6423" i="1" a="1"/>
  <c r="AB6423" i="1" s="1"/>
  <c r="AB6424" i="1" a="1"/>
  <c r="AB6424" i="1" s="1"/>
  <c r="AB6425" i="1" a="1"/>
  <c r="AB6425" i="1" s="1"/>
  <c r="AB6426" i="1" a="1"/>
  <c r="AB6426" i="1" s="1"/>
  <c r="AB6427" i="1" a="1"/>
  <c r="AB6427" i="1" s="1"/>
  <c r="AB6428" i="1" a="1"/>
  <c r="AB6428" i="1" s="1"/>
  <c r="AB6429" i="1" a="1"/>
  <c r="AB6429" i="1" s="1"/>
  <c r="AB6430" i="1" a="1"/>
  <c r="AB6430" i="1" s="1"/>
  <c r="AB6431" i="1" a="1"/>
  <c r="AB6431" i="1" s="1"/>
  <c r="AB6432" i="1" a="1"/>
  <c r="AB6432" i="1" s="1"/>
  <c r="AB6433" i="1" a="1"/>
  <c r="AB6433" i="1" s="1"/>
  <c r="AB6434" i="1" a="1"/>
  <c r="AB6434" i="1" s="1"/>
  <c r="AB6435" i="1" a="1"/>
  <c r="AB6435" i="1" s="1"/>
  <c r="AB6436" i="1" a="1"/>
  <c r="AB6436" i="1" s="1"/>
  <c r="AB6437" i="1" a="1"/>
  <c r="AB6437" i="1" s="1"/>
  <c r="AB6438" i="1" a="1"/>
  <c r="AB6438" i="1" s="1"/>
  <c r="AB6439" i="1" a="1"/>
  <c r="AB6439" i="1" s="1"/>
  <c r="AB6440" i="1" a="1"/>
  <c r="AB6440" i="1" s="1"/>
  <c r="AB6441" i="1" a="1"/>
  <c r="AB6441" i="1" s="1"/>
  <c r="AB6442" i="1" a="1"/>
  <c r="AB6442" i="1" s="1"/>
  <c r="AB6443" i="1" a="1"/>
  <c r="AB6443" i="1" s="1"/>
  <c r="AB6444" i="1" a="1"/>
  <c r="AB6444" i="1" s="1"/>
  <c r="AB6445" i="1" a="1"/>
  <c r="AB6445" i="1" s="1"/>
  <c r="AB6446" i="1" a="1"/>
  <c r="AB6446" i="1" s="1"/>
  <c r="AB6447" i="1" a="1"/>
  <c r="AB6447" i="1" s="1"/>
  <c r="AB6448" i="1" a="1"/>
  <c r="AB6448" i="1" s="1"/>
  <c r="AB6449" i="1" a="1"/>
  <c r="AB6449" i="1" s="1"/>
  <c r="AB6450" i="1" a="1"/>
  <c r="AB6450" i="1" s="1"/>
  <c r="AB6451" i="1" a="1"/>
  <c r="AB6451" i="1" s="1"/>
  <c r="AB6452" i="1" a="1"/>
  <c r="AB6452" i="1" s="1"/>
  <c r="AB6453" i="1" a="1"/>
  <c r="AB6453" i="1" s="1"/>
  <c r="AB6454" i="1" a="1"/>
  <c r="AB6454" i="1" s="1"/>
  <c r="AB6455" i="1" a="1"/>
  <c r="AB6455" i="1" s="1"/>
  <c r="AB6456" i="1" a="1"/>
  <c r="AB6456" i="1" s="1"/>
  <c r="AB6457" i="1" a="1"/>
  <c r="AB6457" i="1" s="1"/>
  <c r="AB6458" i="1" a="1"/>
  <c r="AB6458" i="1" s="1"/>
  <c r="AB6459" i="1" a="1"/>
  <c r="AB6459" i="1" s="1"/>
  <c r="AB6460" i="1" a="1"/>
  <c r="AB6460" i="1" s="1"/>
  <c r="AB6461" i="1" a="1"/>
  <c r="AB6461" i="1" s="1"/>
  <c r="AB6462" i="1" a="1"/>
  <c r="AB6462" i="1" s="1"/>
  <c r="AB6463" i="1" a="1"/>
  <c r="AB6463" i="1" s="1"/>
  <c r="AB6464" i="1" a="1"/>
  <c r="AB6464" i="1" s="1"/>
  <c r="AB6465" i="1" a="1"/>
  <c r="AB6465" i="1" s="1"/>
  <c r="AB6466" i="1" a="1"/>
  <c r="AB6466" i="1" s="1"/>
  <c r="AB6467" i="1" a="1"/>
  <c r="AB6467" i="1" s="1"/>
  <c r="AB6468" i="1" a="1"/>
  <c r="AB6468" i="1" s="1"/>
  <c r="AB6469" i="1" a="1"/>
  <c r="AB6469" i="1" s="1"/>
  <c r="AB6470" i="1" a="1"/>
  <c r="AB6470" i="1" s="1"/>
  <c r="AB6471" i="1" a="1"/>
  <c r="AB6471" i="1" s="1"/>
  <c r="AB6472" i="1" a="1"/>
  <c r="AB6472" i="1" s="1"/>
  <c r="AB6473" i="1" a="1"/>
  <c r="AB6473" i="1" s="1"/>
  <c r="AB6474" i="1" a="1"/>
  <c r="AB6474" i="1" s="1"/>
  <c r="AB6475" i="1" a="1"/>
  <c r="AB6475" i="1" s="1"/>
  <c r="AB6476" i="1" a="1"/>
  <c r="AB6476" i="1" s="1"/>
  <c r="AB6477" i="1" a="1"/>
  <c r="AB6477" i="1" s="1"/>
  <c r="AB6478" i="1" a="1"/>
  <c r="AB6478" i="1" s="1"/>
  <c r="AB6479" i="1" a="1"/>
  <c r="AB6479" i="1" s="1"/>
  <c r="AB6480" i="1" a="1"/>
  <c r="AB6480" i="1" s="1"/>
  <c r="AB6481" i="1" a="1"/>
  <c r="AB6481" i="1" s="1"/>
  <c r="AB6482" i="1" a="1"/>
  <c r="AB6482" i="1" s="1"/>
  <c r="AB6483" i="1" a="1"/>
  <c r="AB6483" i="1" s="1"/>
  <c r="AB6484" i="1" a="1"/>
  <c r="AB6484" i="1" s="1"/>
  <c r="AB6485" i="1" a="1"/>
  <c r="AB6485" i="1" s="1"/>
  <c r="AB6486" i="1" a="1"/>
  <c r="AB6486" i="1" s="1"/>
  <c r="AB6487" i="1" a="1"/>
  <c r="AB6487" i="1" s="1"/>
  <c r="AB6488" i="1" a="1"/>
  <c r="AB6488" i="1" s="1"/>
  <c r="AB6489" i="1" a="1"/>
  <c r="AB6489" i="1" s="1"/>
  <c r="AB6490" i="1" a="1"/>
  <c r="AB6490" i="1" s="1"/>
  <c r="AB6491" i="1" a="1"/>
  <c r="AB6491" i="1" s="1"/>
  <c r="AB6492" i="1" a="1"/>
  <c r="AB6492" i="1" s="1"/>
  <c r="AB6493" i="1" a="1"/>
  <c r="AB6493" i="1" s="1"/>
  <c r="AB6494" i="1" a="1"/>
  <c r="AB6494" i="1" s="1"/>
  <c r="AB6495" i="1" a="1"/>
  <c r="AB6495" i="1" s="1"/>
  <c r="AB6496" i="1" a="1"/>
  <c r="AB6496" i="1" s="1"/>
  <c r="AB6497" i="1" a="1"/>
  <c r="AB6497" i="1" s="1"/>
  <c r="AB6498" i="1" a="1"/>
  <c r="AB6498" i="1" s="1"/>
  <c r="AB6499" i="1" a="1"/>
  <c r="AB6499" i="1" s="1"/>
  <c r="AB6500" i="1" a="1"/>
  <c r="AB6500" i="1" s="1"/>
  <c r="AB6501" i="1" a="1"/>
  <c r="AB6501" i="1" s="1"/>
  <c r="AB6502" i="1" a="1"/>
  <c r="AB6502" i="1" s="1"/>
  <c r="AB6503" i="1" a="1"/>
  <c r="AB6503" i="1" s="1"/>
  <c r="AB6504" i="1" a="1"/>
  <c r="AB6504" i="1" s="1"/>
  <c r="AB6505" i="1" a="1"/>
  <c r="AB6505" i="1" s="1"/>
  <c r="AB6506" i="1" a="1"/>
  <c r="AB6506" i="1" s="1"/>
  <c r="AB6507" i="1" a="1"/>
  <c r="AB6507" i="1" s="1"/>
  <c r="AB6508" i="1" a="1"/>
  <c r="AB6508" i="1" s="1"/>
  <c r="AB6509" i="1" a="1"/>
  <c r="AB6509" i="1" s="1"/>
  <c r="AB6510" i="1" a="1"/>
  <c r="AB6510" i="1" s="1"/>
  <c r="AB6511" i="1" a="1"/>
  <c r="AB6511" i="1" s="1"/>
  <c r="AB6512" i="1" a="1"/>
  <c r="AB6512" i="1" s="1"/>
  <c r="AB6513" i="1" a="1"/>
  <c r="AB6513" i="1" s="1"/>
  <c r="AB6514" i="1" a="1"/>
  <c r="AB6514" i="1" s="1"/>
  <c r="AB6515" i="1" a="1"/>
  <c r="AB6515" i="1" s="1"/>
  <c r="AB6516" i="1" a="1"/>
  <c r="AB6516" i="1" s="1"/>
  <c r="AB6517" i="1" a="1"/>
  <c r="AB6517" i="1" s="1"/>
  <c r="AB6518" i="1" a="1"/>
  <c r="AB6518" i="1" s="1"/>
  <c r="AB6519" i="1" a="1"/>
  <c r="AB6519" i="1" s="1"/>
  <c r="AB6520" i="1" a="1"/>
  <c r="AB6520" i="1" s="1"/>
  <c r="AB6521" i="1" a="1"/>
  <c r="AB6521" i="1" s="1"/>
  <c r="AB6522" i="1" a="1"/>
  <c r="AB6522" i="1" s="1"/>
  <c r="AB6523" i="1" a="1"/>
  <c r="AB6523" i="1" s="1"/>
  <c r="AB6524" i="1" a="1"/>
  <c r="AB6524" i="1" s="1"/>
  <c r="AB6525" i="1" a="1"/>
  <c r="AB6525" i="1" s="1"/>
  <c r="AB6526" i="1" a="1"/>
  <c r="AB6526" i="1" s="1"/>
  <c r="AB6527" i="1" a="1"/>
  <c r="AB6527" i="1" s="1"/>
  <c r="AB6528" i="1" a="1"/>
  <c r="AB6528" i="1" s="1"/>
  <c r="AB6529" i="1" a="1"/>
  <c r="AB6529" i="1" s="1"/>
  <c r="AB6530" i="1" a="1"/>
  <c r="AB6530" i="1" s="1"/>
  <c r="AB6531" i="1" a="1"/>
  <c r="AB6531" i="1" s="1"/>
  <c r="AB6532" i="1" a="1"/>
  <c r="AB6532" i="1" s="1"/>
  <c r="AB6533" i="1" a="1"/>
  <c r="AB6533" i="1" s="1"/>
  <c r="AB6534" i="1" a="1"/>
  <c r="AB6534" i="1" s="1"/>
  <c r="AB6535" i="1" a="1"/>
  <c r="AB6535" i="1" s="1"/>
  <c r="AB6536" i="1" a="1"/>
  <c r="AB6536" i="1" s="1"/>
  <c r="AB6537" i="1" a="1"/>
  <c r="AB6537" i="1" s="1"/>
  <c r="AB6538" i="1" a="1"/>
  <c r="AB6538" i="1" s="1"/>
  <c r="AB6539" i="1" a="1"/>
  <c r="AB6539" i="1" s="1"/>
  <c r="AB6540" i="1" a="1"/>
  <c r="AB6540" i="1" s="1"/>
  <c r="AB6541" i="1" a="1"/>
  <c r="AB6541" i="1" s="1"/>
  <c r="AB6542" i="1" a="1"/>
  <c r="AB6542" i="1" s="1"/>
  <c r="AB6543" i="1" a="1"/>
  <c r="AB6543" i="1" s="1"/>
  <c r="AB6544" i="1" a="1"/>
  <c r="AB6544" i="1" s="1"/>
  <c r="AB6545" i="1" a="1"/>
  <c r="AB6545" i="1" s="1"/>
  <c r="AB6546" i="1" a="1"/>
  <c r="AB6546" i="1" s="1"/>
  <c r="AB6547" i="1" a="1"/>
  <c r="AB6547" i="1" s="1"/>
  <c r="AB6548" i="1" a="1"/>
  <c r="AB6548" i="1" s="1"/>
  <c r="AB6549" i="1" a="1"/>
  <c r="AB6549" i="1" s="1"/>
  <c r="AB6550" i="1" a="1"/>
  <c r="AB6550" i="1" s="1"/>
  <c r="AB6551" i="1" a="1"/>
  <c r="AB6551" i="1" s="1"/>
  <c r="AB6552" i="1" a="1"/>
  <c r="AB6552" i="1" s="1"/>
  <c r="AB6553" i="1" a="1"/>
  <c r="AB6553" i="1" s="1"/>
  <c r="AB6554" i="1" a="1"/>
  <c r="AB6554" i="1" s="1"/>
  <c r="AB6555" i="1" a="1"/>
  <c r="AB6555" i="1" s="1"/>
  <c r="AB6556" i="1" a="1"/>
  <c r="AB6556" i="1" s="1"/>
  <c r="AB6557" i="1" a="1"/>
  <c r="AB6557" i="1" s="1"/>
  <c r="AB6558" i="1" a="1"/>
  <c r="AB6558" i="1" s="1"/>
  <c r="AB6559" i="1" a="1"/>
  <c r="AB6559" i="1" s="1"/>
  <c r="AB6560" i="1" a="1"/>
  <c r="AB6560" i="1" s="1"/>
  <c r="AB6561" i="1" a="1"/>
  <c r="AB6561" i="1" s="1"/>
  <c r="AB6562" i="1" a="1"/>
  <c r="AB6562" i="1" s="1"/>
  <c r="AB6563" i="1" a="1"/>
  <c r="AB6563" i="1" s="1"/>
  <c r="AB6564" i="1" a="1"/>
  <c r="AB6564" i="1" s="1"/>
  <c r="AB6565" i="1" a="1"/>
  <c r="AB6565" i="1" s="1"/>
  <c r="AB6566" i="1" a="1"/>
  <c r="AB6566" i="1" s="1"/>
  <c r="AB6567" i="1" a="1"/>
  <c r="AB6567" i="1" s="1"/>
  <c r="AB6568" i="1" a="1"/>
  <c r="AB6568" i="1" s="1"/>
  <c r="AB6569" i="1" a="1"/>
  <c r="AB6569" i="1" s="1"/>
  <c r="AB6570" i="1" a="1"/>
  <c r="AB6570" i="1" s="1"/>
  <c r="AB6571" i="1" a="1"/>
  <c r="AB6571" i="1" s="1"/>
  <c r="AB6572" i="1" a="1"/>
  <c r="AB6572" i="1" s="1"/>
  <c r="AB6573" i="1" a="1"/>
  <c r="AB6573" i="1" s="1"/>
  <c r="AB6574" i="1" a="1"/>
  <c r="AB6574" i="1" s="1"/>
  <c r="AB6575" i="1" a="1"/>
  <c r="AB6575" i="1" s="1"/>
  <c r="AB6576" i="1" a="1"/>
  <c r="AB6576" i="1" s="1"/>
  <c r="AB6577" i="1" a="1"/>
  <c r="AB6577" i="1" s="1"/>
  <c r="AB6578" i="1" a="1"/>
  <c r="AB6578" i="1" s="1"/>
  <c r="AB6579" i="1" a="1"/>
  <c r="AB6579" i="1" s="1"/>
  <c r="AB6580" i="1" a="1"/>
  <c r="AB6580" i="1" s="1"/>
  <c r="AB6581" i="1" a="1"/>
  <c r="AB6581" i="1" s="1"/>
  <c r="AB6582" i="1" a="1"/>
  <c r="AB6582" i="1" s="1"/>
  <c r="AB6583" i="1" a="1"/>
  <c r="AB6583" i="1" s="1"/>
  <c r="AB6584" i="1" a="1"/>
  <c r="AB6584" i="1" s="1"/>
  <c r="AB6585" i="1" a="1"/>
  <c r="AB6585" i="1" s="1"/>
  <c r="AB6586" i="1" a="1"/>
  <c r="AB6586" i="1" s="1"/>
  <c r="AB6587" i="1" a="1"/>
  <c r="AB6587" i="1" s="1"/>
  <c r="AB6588" i="1" a="1"/>
  <c r="AB6588" i="1" s="1"/>
  <c r="AB6589" i="1" a="1"/>
  <c r="AB6589" i="1" s="1"/>
  <c r="AB6590" i="1" a="1"/>
  <c r="AB6590" i="1" s="1"/>
  <c r="AB6591" i="1" a="1"/>
  <c r="AB6591" i="1" s="1"/>
  <c r="AB6592" i="1" a="1"/>
  <c r="AB6592" i="1" s="1"/>
  <c r="AB6593" i="1" a="1"/>
  <c r="AB6593" i="1" s="1"/>
  <c r="AB6594" i="1" a="1"/>
  <c r="AB6594" i="1" s="1"/>
  <c r="AB6595" i="1" a="1"/>
  <c r="AB6595" i="1" s="1"/>
  <c r="AB6596" i="1" a="1"/>
  <c r="AB6596" i="1" s="1"/>
  <c r="AB6597" i="1" a="1"/>
  <c r="AB6597" i="1" s="1"/>
  <c r="AB6598" i="1" a="1"/>
  <c r="AB6598" i="1" s="1"/>
  <c r="AB6599" i="1" a="1"/>
  <c r="AB6599" i="1" s="1"/>
  <c r="AB6600" i="1" a="1"/>
  <c r="AB6600" i="1" s="1"/>
  <c r="AB6601" i="1" a="1"/>
  <c r="AB6601" i="1" s="1"/>
  <c r="AB6602" i="1" a="1"/>
  <c r="AB6602" i="1" s="1"/>
  <c r="AB6603" i="1" a="1"/>
  <c r="AB6603" i="1" s="1"/>
  <c r="AB6604" i="1" a="1"/>
  <c r="AB6604" i="1" s="1"/>
  <c r="AB6605" i="1" a="1"/>
  <c r="AB6605" i="1" s="1"/>
  <c r="AB6606" i="1" a="1"/>
  <c r="AB6606" i="1" s="1"/>
  <c r="AB6607" i="1" a="1"/>
  <c r="AB6607" i="1" s="1"/>
  <c r="AB6608" i="1" a="1"/>
  <c r="AB6608" i="1" s="1"/>
  <c r="AB6609" i="1" a="1"/>
  <c r="AB6609" i="1" s="1"/>
  <c r="AB6610" i="1" a="1"/>
  <c r="AB6610" i="1" s="1"/>
  <c r="AB6611" i="1" a="1"/>
  <c r="AB6611" i="1" s="1"/>
  <c r="AB6612" i="1" a="1"/>
  <c r="AB6612" i="1" s="1"/>
  <c r="AB6613" i="1" a="1"/>
  <c r="AB6613" i="1" s="1"/>
  <c r="AB6614" i="1" a="1"/>
  <c r="AB6614" i="1" s="1"/>
  <c r="AB6615" i="1" a="1"/>
  <c r="AB6615" i="1" s="1"/>
  <c r="AB6616" i="1" a="1"/>
  <c r="AB6616" i="1" s="1"/>
  <c r="AB6617" i="1" a="1"/>
  <c r="AB6617" i="1" s="1"/>
  <c r="AB6618" i="1" a="1"/>
  <c r="AB6618" i="1" s="1"/>
  <c r="AB6619" i="1" a="1"/>
  <c r="AB6619" i="1" s="1"/>
  <c r="AB6620" i="1" a="1"/>
  <c r="AB6620" i="1" s="1"/>
  <c r="AB6621" i="1" a="1"/>
  <c r="AB6621" i="1" s="1"/>
  <c r="AB6622" i="1" a="1"/>
  <c r="AB6622" i="1" s="1"/>
  <c r="AB6623" i="1" a="1"/>
  <c r="AB6623" i="1" s="1"/>
  <c r="AB6624" i="1" a="1"/>
  <c r="AB6624" i="1" s="1"/>
  <c r="AB6625" i="1" a="1"/>
  <c r="AB6625" i="1" s="1"/>
  <c r="AB6626" i="1" a="1"/>
  <c r="AB6626" i="1" s="1"/>
  <c r="AB6627" i="1" a="1"/>
  <c r="AB6627" i="1" s="1"/>
  <c r="AB6628" i="1" a="1"/>
  <c r="AB6628" i="1" s="1"/>
  <c r="AB6629" i="1" a="1"/>
  <c r="AB6629" i="1" s="1"/>
  <c r="AB6630" i="1" a="1"/>
  <c r="AB6630" i="1" s="1"/>
  <c r="AB6631" i="1" a="1"/>
  <c r="AB6631" i="1" s="1"/>
  <c r="AB6632" i="1" a="1"/>
  <c r="AB6632" i="1" s="1"/>
  <c r="AB6633" i="1" a="1"/>
  <c r="AB6633" i="1" s="1"/>
  <c r="AB6634" i="1" a="1"/>
  <c r="AB6634" i="1" s="1"/>
  <c r="AB6635" i="1" a="1"/>
  <c r="AB6635" i="1" s="1"/>
  <c r="AB6636" i="1" a="1"/>
  <c r="AB6636" i="1" s="1"/>
  <c r="AB6637" i="1" a="1"/>
  <c r="AB6637" i="1" s="1"/>
  <c r="AB6638" i="1" a="1"/>
  <c r="AB6638" i="1" s="1"/>
  <c r="AB6639" i="1" a="1"/>
  <c r="AB6639" i="1" s="1"/>
  <c r="AB6640" i="1" a="1"/>
  <c r="AB6640" i="1" s="1"/>
  <c r="AB6641" i="1" a="1"/>
  <c r="AB6641" i="1" s="1"/>
  <c r="AB6642" i="1" a="1"/>
  <c r="AB6642" i="1" s="1"/>
  <c r="AB6643" i="1" a="1"/>
  <c r="AB6643" i="1" s="1"/>
  <c r="AB6644" i="1" a="1"/>
  <c r="AB6644" i="1" s="1"/>
  <c r="AB6645" i="1" a="1"/>
  <c r="AB6645" i="1" s="1"/>
  <c r="AB6646" i="1" a="1"/>
  <c r="AB6646" i="1" s="1"/>
  <c r="AB6647" i="1" a="1"/>
  <c r="AB6647" i="1" s="1"/>
  <c r="AB6648" i="1" a="1"/>
  <c r="AB6648" i="1" s="1"/>
  <c r="AB6649" i="1" a="1"/>
  <c r="AB6649" i="1" s="1"/>
  <c r="AB6650" i="1" a="1"/>
  <c r="AB6650" i="1" s="1"/>
  <c r="AB6651" i="1" a="1"/>
  <c r="AB6651" i="1" s="1"/>
  <c r="AB6652" i="1" a="1"/>
  <c r="AB6652" i="1" s="1"/>
  <c r="AB6653" i="1" a="1"/>
  <c r="AB6653" i="1" s="1"/>
  <c r="AB6654" i="1" a="1"/>
  <c r="AB6654" i="1" s="1"/>
  <c r="AB6655" i="1" a="1"/>
  <c r="AB6655" i="1" s="1"/>
  <c r="AB6656" i="1" a="1"/>
  <c r="AB6656" i="1" s="1"/>
  <c r="AB6657" i="1" a="1"/>
  <c r="AB6657" i="1" s="1"/>
  <c r="AB6658" i="1" a="1"/>
  <c r="AB6658" i="1" s="1"/>
  <c r="AB6659" i="1" a="1"/>
  <c r="AB6659" i="1" s="1"/>
  <c r="AB6660" i="1" a="1"/>
  <c r="AB6660" i="1" s="1"/>
  <c r="AB6661" i="1" a="1"/>
  <c r="AB6661" i="1" s="1"/>
  <c r="AB6662" i="1" a="1"/>
  <c r="AB6662" i="1" s="1"/>
  <c r="AB6663" i="1" a="1"/>
  <c r="AB6663" i="1" s="1"/>
  <c r="AB6664" i="1" a="1"/>
  <c r="AB6664" i="1" s="1"/>
  <c r="AB6665" i="1" a="1"/>
  <c r="AB6665" i="1" s="1"/>
  <c r="AB6666" i="1" a="1"/>
  <c r="AB6666" i="1" s="1"/>
  <c r="AB6667" i="1" a="1"/>
  <c r="AB6667" i="1" s="1"/>
  <c r="AB6668" i="1" a="1"/>
  <c r="AB6668" i="1" s="1"/>
  <c r="AB6669" i="1" a="1"/>
  <c r="AB6669" i="1" s="1"/>
  <c r="AB6670" i="1" a="1"/>
  <c r="AB6670" i="1" s="1"/>
  <c r="AB6671" i="1" a="1"/>
  <c r="AB6671" i="1" s="1"/>
  <c r="AB6672" i="1" a="1"/>
  <c r="AB6672" i="1" s="1"/>
  <c r="AB6673" i="1" a="1"/>
  <c r="AB6673" i="1" s="1"/>
  <c r="AB6674" i="1" a="1"/>
  <c r="AB6674" i="1" s="1"/>
  <c r="AB6675" i="1" a="1"/>
  <c r="AB6675" i="1" s="1"/>
  <c r="AB6676" i="1" a="1"/>
  <c r="AB6676" i="1" s="1"/>
  <c r="AB6677" i="1" a="1"/>
  <c r="AB6677" i="1" s="1"/>
  <c r="AB6678" i="1" a="1"/>
  <c r="AB6678" i="1" s="1"/>
  <c r="AB6679" i="1" a="1"/>
  <c r="AB6679" i="1" s="1"/>
  <c r="AB6680" i="1" a="1"/>
  <c r="AB6680" i="1" s="1"/>
  <c r="AB6681" i="1" a="1"/>
  <c r="AB6681" i="1" s="1"/>
  <c r="AB6682" i="1" a="1"/>
  <c r="AB6682" i="1" s="1"/>
  <c r="AB6683" i="1" a="1"/>
  <c r="AB6683" i="1" s="1"/>
  <c r="AB6684" i="1" a="1"/>
  <c r="AB6684" i="1" s="1"/>
  <c r="AB6685" i="1" a="1"/>
  <c r="AB6685" i="1" s="1"/>
  <c r="AB6686" i="1" a="1"/>
  <c r="AB6686" i="1" s="1"/>
  <c r="AB6687" i="1" a="1"/>
  <c r="AB6687" i="1" s="1"/>
  <c r="AB6688" i="1" a="1"/>
  <c r="AB6688" i="1" s="1"/>
  <c r="AB6689" i="1" a="1"/>
  <c r="AB6689" i="1" s="1"/>
  <c r="AB6690" i="1" a="1"/>
  <c r="AB6690" i="1" s="1"/>
  <c r="AB6691" i="1" a="1"/>
  <c r="AB6691" i="1" s="1"/>
  <c r="AB6692" i="1" a="1"/>
  <c r="AB6692" i="1" s="1"/>
  <c r="AB6693" i="1" a="1"/>
  <c r="AB6693" i="1" s="1"/>
  <c r="AB6694" i="1" a="1"/>
  <c r="AB6694" i="1" s="1"/>
  <c r="AB6695" i="1" a="1"/>
  <c r="AB6695" i="1" s="1"/>
  <c r="AB6696" i="1" a="1"/>
  <c r="AB6696" i="1" s="1"/>
  <c r="AB6697" i="1" a="1"/>
  <c r="AB6697" i="1" s="1"/>
  <c r="AB6698" i="1" a="1"/>
  <c r="AB6698" i="1" s="1"/>
  <c r="AB6699" i="1" a="1"/>
  <c r="AB6699" i="1" s="1"/>
  <c r="AB6700" i="1" a="1"/>
  <c r="AB6700" i="1" s="1"/>
  <c r="AB6701" i="1" a="1"/>
  <c r="AB6701" i="1" s="1"/>
  <c r="AB6702" i="1" a="1"/>
  <c r="AB6702" i="1" s="1"/>
  <c r="AB6703" i="1" a="1"/>
  <c r="AB6703" i="1" s="1"/>
  <c r="AB6704" i="1" a="1"/>
  <c r="AB6704" i="1" s="1"/>
  <c r="AB6705" i="1" a="1"/>
  <c r="AB6705" i="1" s="1"/>
  <c r="AB6706" i="1" a="1"/>
  <c r="AB6706" i="1" s="1"/>
  <c r="AB6707" i="1" a="1"/>
  <c r="AB6707" i="1" s="1"/>
  <c r="AB6708" i="1" a="1"/>
  <c r="AB6708" i="1" s="1"/>
  <c r="AB6709" i="1" a="1"/>
  <c r="AB6709" i="1" s="1"/>
  <c r="AB6710" i="1" a="1"/>
  <c r="AB6710" i="1" s="1"/>
  <c r="AB6711" i="1" a="1"/>
  <c r="AB6711" i="1" s="1"/>
  <c r="AB6712" i="1" a="1"/>
  <c r="AB6712" i="1" s="1"/>
  <c r="AB6713" i="1" a="1"/>
  <c r="AB6713" i="1" s="1"/>
  <c r="AB6714" i="1" a="1"/>
  <c r="AB6714" i="1" s="1"/>
  <c r="AB6715" i="1" a="1"/>
  <c r="AB6715" i="1" s="1"/>
  <c r="AB6716" i="1" a="1"/>
  <c r="AB6716" i="1" s="1"/>
  <c r="AB6717" i="1" a="1"/>
  <c r="AB6717" i="1" s="1"/>
  <c r="AB6718" i="1" a="1"/>
  <c r="AB6718" i="1" s="1"/>
  <c r="AB6719" i="1" a="1"/>
  <c r="AB6719" i="1" s="1"/>
  <c r="AB6720" i="1" a="1"/>
  <c r="AB6720" i="1" s="1"/>
  <c r="AB6721" i="1" a="1"/>
  <c r="AB6721" i="1" s="1"/>
  <c r="AB6722" i="1" a="1"/>
  <c r="AB6722" i="1" s="1"/>
  <c r="AB6723" i="1" a="1"/>
  <c r="AB6723" i="1" s="1"/>
  <c r="AB6724" i="1" a="1"/>
  <c r="AB6724" i="1" s="1"/>
  <c r="AB6725" i="1" a="1"/>
  <c r="AB6725" i="1" s="1"/>
  <c r="AB6726" i="1" a="1"/>
  <c r="AB6726" i="1" s="1"/>
  <c r="AB6727" i="1" a="1"/>
  <c r="AB6727" i="1" s="1"/>
  <c r="AB6728" i="1" a="1"/>
  <c r="AB6728" i="1" s="1"/>
  <c r="AB6729" i="1" a="1"/>
  <c r="AB6729" i="1" s="1"/>
  <c r="AB6730" i="1" a="1"/>
  <c r="AB6730" i="1" s="1"/>
  <c r="AB6731" i="1" a="1"/>
  <c r="AB6731" i="1" s="1"/>
  <c r="AB6732" i="1" a="1"/>
  <c r="AB6732" i="1" s="1"/>
  <c r="AB6733" i="1" a="1"/>
  <c r="AB6733" i="1" s="1"/>
  <c r="AB6734" i="1" a="1"/>
  <c r="AB6734" i="1" s="1"/>
  <c r="AB6735" i="1" a="1"/>
  <c r="AB6735" i="1" s="1"/>
  <c r="AB6736" i="1" a="1"/>
  <c r="AB6736" i="1" s="1"/>
  <c r="AB6737" i="1" a="1"/>
  <c r="AB6737" i="1" s="1"/>
  <c r="AB6738" i="1" a="1"/>
  <c r="AB6738" i="1" s="1"/>
  <c r="AB6739" i="1" a="1"/>
  <c r="AB6739" i="1" s="1"/>
  <c r="AB6740" i="1" a="1"/>
  <c r="AB6740" i="1" s="1"/>
  <c r="AB6741" i="1" a="1"/>
  <c r="AB6741" i="1" s="1"/>
  <c r="AB6742" i="1" a="1"/>
  <c r="AB6742" i="1" s="1"/>
  <c r="AB6743" i="1" a="1"/>
  <c r="AB6743" i="1" s="1"/>
  <c r="AB6744" i="1" a="1"/>
  <c r="AB6744" i="1" s="1"/>
  <c r="AB6745" i="1" a="1"/>
  <c r="AB6745" i="1" s="1"/>
  <c r="AB6746" i="1" a="1"/>
  <c r="AB6746" i="1" s="1"/>
  <c r="AB6747" i="1" a="1"/>
  <c r="AB6747" i="1" s="1"/>
  <c r="AB6748" i="1" a="1"/>
  <c r="AB6748" i="1" s="1"/>
  <c r="AB6749" i="1" a="1"/>
  <c r="AB6749" i="1" s="1"/>
  <c r="AB6750" i="1" a="1"/>
  <c r="AB6750" i="1" s="1"/>
  <c r="AB6751" i="1" a="1"/>
  <c r="AB6751" i="1" s="1"/>
  <c r="AB6752" i="1" a="1"/>
  <c r="AB6752" i="1" s="1"/>
  <c r="AB6753" i="1" a="1"/>
  <c r="AB6753" i="1" s="1"/>
  <c r="AB6754" i="1" a="1"/>
  <c r="AB6754" i="1" s="1"/>
  <c r="AB6755" i="1" a="1"/>
  <c r="AB6755" i="1" s="1"/>
  <c r="AB6756" i="1" a="1"/>
  <c r="AB6756" i="1" s="1"/>
  <c r="AB6757" i="1" a="1"/>
  <c r="AB6757" i="1" s="1"/>
  <c r="AB6758" i="1" a="1"/>
  <c r="AB6758" i="1" s="1"/>
  <c r="AB6759" i="1" a="1"/>
  <c r="AB6759" i="1" s="1"/>
  <c r="AB6760" i="1" a="1"/>
  <c r="AB6760" i="1" s="1"/>
  <c r="AB6761" i="1" a="1"/>
  <c r="AB6761" i="1" s="1"/>
  <c r="AB6762" i="1" a="1"/>
  <c r="AB6762" i="1" s="1"/>
  <c r="AB6763" i="1" a="1"/>
  <c r="AB6763" i="1" s="1"/>
  <c r="AB6764" i="1" a="1"/>
  <c r="AB6764" i="1" s="1"/>
  <c r="AB6765" i="1" a="1"/>
  <c r="AB6765" i="1" s="1"/>
  <c r="AB6766" i="1" a="1"/>
  <c r="AB6766" i="1" s="1"/>
  <c r="AB6767" i="1" a="1"/>
  <c r="AB6767" i="1" s="1"/>
  <c r="AB6768" i="1" a="1"/>
  <c r="AB6768" i="1" s="1"/>
  <c r="AB6769" i="1" a="1"/>
  <c r="AB6769" i="1" s="1"/>
  <c r="AB6770" i="1" a="1"/>
  <c r="AB6770" i="1" s="1"/>
  <c r="AB6771" i="1" a="1"/>
  <c r="AB6771" i="1" s="1"/>
  <c r="AB6772" i="1" a="1"/>
  <c r="AB6772" i="1" s="1"/>
  <c r="AB6773" i="1" a="1"/>
  <c r="AB6773" i="1" s="1"/>
  <c r="AB6774" i="1" a="1"/>
  <c r="AB6774" i="1" s="1"/>
  <c r="AB6775" i="1" a="1"/>
  <c r="AB6775" i="1" s="1"/>
  <c r="AB6776" i="1" a="1"/>
  <c r="AB6776" i="1" s="1"/>
  <c r="AB6777" i="1" a="1"/>
  <c r="AB6777" i="1" s="1"/>
  <c r="AB6778" i="1" a="1"/>
  <c r="AB6778" i="1" s="1"/>
  <c r="AB6779" i="1" a="1"/>
  <c r="AB6779" i="1" s="1"/>
  <c r="AB6780" i="1" a="1"/>
  <c r="AB6780" i="1" s="1"/>
  <c r="AB6781" i="1" a="1"/>
  <c r="AB6781" i="1" s="1"/>
  <c r="AB6782" i="1" a="1"/>
  <c r="AB6782" i="1" s="1"/>
  <c r="AB6783" i="1" a="1"/>
  <c r="AB6783" i="1" s="1"/>
  <c r="AB6784" i="1" a="1"/>
  <c r="AB6784" i="1" s="1"/>
  <c r="AB6785" i="1" a="1"/>
  <c r="AB6785" i="1" s="1"/>
  <c r="AB6786" i="1" a="1"/>
  <c r="AB6786" i="1" s="1"/>
  <c r="AB6787" i="1" a="1"/>
  <c r="AB6787" i="1" s="1"/>
  <c r="AB6788" i="1" a="1"/>
  <c r="AB6788" i="1" s="1"/>
  <c r="AB6789" i="1" a="1"/>
  <c r="AB6789" i="1" s="1"/>
  <c r="AB6790" i="1" a="1"/>
  <c r="AB6790" i="1" s="1"/>
  <c r="AB6791" i="1" a="1"/>
  <c r="AB6791" i="1" s="1"/>
  <c r="AB6792" i="1" a="1"/>
  <c r="AB6792" i="1" s="1"/>
  <c r="AB6793" i="1" a="1"/>
  <c r="AB6793" i="1" s="1"/>
  <c r="AB6794" i="1" a="1"/>
  <c r="AB6794" i="1" s="1"/>
  <c r="AB6795" i="1" a="1"/>
  <c r="AB6795" i="1" s="1"/>
  <c r="AB6796" i="1" a="1"/>
  <c r="AB6796" i="1" s="1"/>
  <c r="AB6797" i="1" a="1"/>
  <c r="AB6797" i="1" s="1"/>
  <c r="AB6798" i="1" a="1"/>
  <c r="AB6798" i="1" s="1"/>
  <c r="AB6799" i="1" a="1"/>
  <c r="AB6799" i="1" s="1"/>
  <c r="AB6800" i="1" a="1"/>
  <c r="AB6800" i="1" s="1"/>
  <c r="AB6801" i="1" a="1"/>
  <c r="AB6801" i="1" s="1"/>
  <c r="AB6802" i="1" a="1"/>
  <c r="AB6802" i="1" s="1"/>
  <c r="AB6803" i="1" a="1"/>
  <c r="AB6803" i="1" s="1"/>
  <c r="AB6804" i="1" a="1"/>
  <c r="AB6804" i="1" s="1"/>
  <c r="AB6805" i="1" a="1"/>
  <c r="AB6805" i="1" s="1"/>
  <c r="AB6806" i="1" a="1"/>
  <c r="AB6806" i="1" s="1"/>
  <c r="AB6807" i="1" a="1"/>
  <c r="AB6807" i="1" s="1"/>
  <c r="AB6808" i="1" a="1"/>
  <c r="AB6808" i="1" s="1"/>
  <c r="AB6809" i="1" a="1"/>
  <c r="AB6809" i="1" s="1"/>
  <c r="AB6810" i="1" a="1"/>
  <c r="AB6810" i="1" s="1"/>
  <c r="AB6811" i="1" a="1"/>
  <c r="AB6811" i="1" s="1"/>
  <c r="AB6812" i="1" a="1"/>
  <c r="AB6812" i="1" s="1"/>
  <c r="AB6813" i="1" a="1"/>
  <c r="AB6813" i="1" s="1"/>
  <c r="AB6814" i="1" a="1"/>
  <c r="AB6814" i="1" s="1"/>
  <c r="AB6815" i="1" a="1"/>
  <c r="AB6815" i="1" s="1"/>
  <c r="AB6816" i="1" a="1"/>
  <c r="AB6816" i="1" s="1"/>
  <c r="AB6817" i="1" a="1"/>
  <c r="AB6817" i="1" s="1"/>
  <c r="AB6818" i="1" a="1"/>
  <c r="AB6818" i="1" s="1"/>
  <c r="AB6819" i="1" a="1"/>
  <c r="AB6819" i="1" s="1"/>
  <c r="AB6820" i="1" a="1"/>
  <c r="AB6820" i="1" s="1"/>
  <c r="AB6821" i="1" a="1"/>
  <c r="AB6821" i="1" s="1"/>
  <c r="AB6822" i="1" a="1"/>
  <c r="AB6822" i="1" s="1"/>
  <c r="AB6823" i="1" a="1"/>
  <c r="AB6823" i="1" s="1"/>
  <c r="AB6824" i="1" a="1"/>
  <c r="AB6824" i="1" s="1"/>
  <c r="AB6825" i="1" a="1"/>
  <c r="AB6825" i="1" s="1"/>
  <c r="AB6826" i="1" a="1"/>
  <c r="AB6826" i="1" s="1"/>
  <c r="AB6827" i="1" a="1"/>
  <c r="AB6827" i="1" s="1"/>
  <c r="AB6828" i="1" a="1"/>
  <c r="AB6828" i="1" s="1"/>
  <c r="AB6829" i="1" a="1"/>
  <c r="AB6829" i="1" s="1"/>
  <c r="AB6830" i="1" a="1"/>
  <c r="AB6830" i="1" s="1"/>
  <c r="AB6831" i="1" a="1"/>
  <c r="AB6831" i="1" s="1"/>
  <c r="AB6832" i="1" a="1"/>
  <c r="AB6832" i="1" s="1"/>
  <c r="AB6833" i="1" a="1"/>
  <c r="AB6833" i="1" s="1"/>
  <c r="AB6834" i="1" a="1"/>
  <c r="AB6834" i="1" s="1"/>
  <c r="AB6835" i="1" a="1"/>
  <c r="AB6835" i="1" s="1"/>
  <c r="AB6836" i="1" a="1"/>
  <c r="AB6836" i="1" s="1"/>
  <c r="AB6837" i="1" a="1"/>
  <c r="AB6837" i="1" s="1"/>
  <c r="AB6838" i="1" a="1"/>
  <c r="AB6838" i="1" s="1"/>
  <c r="AB6839" i="1" a="1"/>
  <c r="AB6839" i="1" s="1"/>
  <c r="AB6840" i="1" a="1"/>
  <c r="AB6840" i="1" s="1"/>
  <c r="AB6841" i="1" a="1"/>
  <c r="AB6841" i="1" s="1"/>
  <c r="AB6842" i="1" a="1"/>
  <c r="AB6842" i="1" s="1"/>
  <c r="AB6843" i="1" a="1"/>
  <c r="AB6843" i="1" s="1"/>
  <c r="AB6844" i="1" a="1"/>
  <c r="AB6844" i="1" s="1"/>
  <c r="AB6845" i="1" a="1"/>
  <c r="AB6845" i="1" s="1"/>
  <c r="AB6846" i="1" a="1"/>
  <c r="AB6846" i="1" s="1"/>
  <c r="AB6847" i="1" a="1"/>
  <c r="AB6847" i="1" s="1"/>
  <c r="AB6848" i="1" a="1"/>
  <c r="AB6848" i="1" s="1"/>
  <c r="AB6849" i="1" a="1"/>
  <c r="AB6849" i="1" s="1"/>
  <c r="AB6850" i="1" a="1"/>
  <c r="AB6850" i="1" s="1"/>
  <c r="AB6851" i="1" a="1"/>
  <c r="AB6851" i="1" s="1"/>
  <c r="AB6852" i="1" a="1"/>
  <c r="AB6852" i="1" s="1"/>
  <c r="AB6853" i="1" a="1"/>
  <c r="AB6853" i="1" s="1"/>
  <c r="AB6854" i="1" a="1"/>
  <c r="AB6854" i="1" s="1"/>
  <c r="AB6855" i="1" a="1"/>
  <c r="AB6855" i="1" s="1"/>
  <c r="AB6856" i="1" a="1"/>
  <c r="AB6856" i="1" s="1"/>
  <c r="AB6857" i="1" a="1"/>
  <c r="AB6857" i="1" s="1"/>
  <c r="AB6858" i="1" a="1"/>
  <c r="AB6858" i="1" s="1"/>
  <c r="AB6859" i="1" a="1"/>
  <c r="AB6859" i="1" s="1"/>
  <c r="AB6860" i="1" a="1"/>
  <c r="AB6860" i="1" s="1"/>
  <c r="AB6861" i="1" a="1"/>
  <c r="AB6861" i="1" s="1"/>
  <c r="AB6862" i="1" a="1"/>
  <c r="AB6862" i="1" s="1"/>
  <c r="AB6863" i="1" a="1"/>
  <c r="AB6863" i="1" s="1"/>
  <c r="AB6864" i="1" a="1"/>
  <c r="AB6864" i="1" s="1"/>
  <c r="AB6865" i="1" a="1"/>
  <c r="AB6865" i="1" s="1"/>
  <c r="AB6866" i="1" a="1"/>
  <c r="AB6866" i="1" s="1"/>
  <c r="AB6867" i="1" a="1"/>
  <c r="AB6867" i="1" s="1"/>
  <c r="AB6868" i="1" a="1"/>
  <c r="AB6868" i="1" s="1"/>
  <c r="AB6869" i="1" a="1"/>
  <c r="AB6869" i="1" s="1"/>
  <c r="AB6870" i="1" a="1"/>
  <c r="AB6870" i="1" s="1"/>
  <c r="AB6871" i="1" a="1"/>
  <c r="AB6871" i="1" s="1"/>
  <c r="AB6872" i="1" a="1"/>
  <c r="AB6872" i="1" s="1"/>
  <c r="AB6873" i="1" a="1"/>
  <c r="AB6873" i="1" s="1"/>
  <c r="AB6874" i="1" a="1"/>
  <c r="AB6874" i="1" s="1"/>
  <c r="AB6875" i="1" a="1"/>
  <c r="AB6875" i="1" s="1"/>
  <c r="AB6876" i="1" a="1"/>
  <c r="AB6876" i="1" s="1"/>
  <c r="AB6877" i="1" a="1"/>
  <c r="AB6877" i="1" s="1"/>
  <c r="AB6878" i="1" a="1"/>
  <c r="AB6878" i="1" s="1"/>
  <c r="AB6879" i="1" a="1"/>
  <c r="AB6879" i="1" s="1"/>
  <c r="AB6880" i="1" a="1"/>
  <c r="AB6880" i="1" s="1"/>
  <c r="AB6881" i="1" a="1"/>
  <c r="AB6881" i="1" s="1"/>
  <c r="AB6882" i="1" a="1"/>
  <c r="AB6882" i="1" s="1"/>
  <c r="AB6883" i="1" a="1"/>
  <c r="AB6883" i="1" s="1"/>
  <c r="AB6884" i="1" a="1"/>
  <c r="AB6884" i="1" s="1"/>
  <c r="AB6885" i="1" a="1"/>
  <c r="AB6885" i="1" s="1"/>
  <c r="AB6886" i="1" a="1"/>
  <c r="AB6886" i="1" s="1"/>
  <c r="AB6887" i="1" a="1"/>
  <c r="AB6887" i="1" s="1"/>
  <c r="AB6888" i="1" a="1"/>
  <c r="AB6888" i="1" s="1"/>
  <c r="AB6889" i="1" a="1"/>
  <c r="AB6889" i="1" s="1"/>
  <c r="AB6890" i="1" a="1"/>
  <c r="AB6890" i="1" s="1"/>
  <c r="AB6891" i="1" a="1"/>
  <c r="AB6891" i="1" s="1"/>
  <c r="AB6892" i="1" a="1"/>
  <c r="AB6892" i="1" s="1"/>
  <c r="AB6893" i="1" a="1"/>
  <c r="AB6893" i="1" s="1"/>
  <c r="AB6894" i="1" a="1"/>
  <c r="AB6894" i="1" s="1"/>
  <c r="AB6895" i="1" a="1"/>
  <c r="AB6895" i="1" s="1"/>
  <c r="AB6896" i="1" a="1"/>
  <c r="AB6896" i="1" s="1"/>
  <c r="AB6897" i="1" a="1"/>
  <c r="AB6897" i="1" s="1"/>
  <c r="AB6898" i="1" a="1"/>
  <c r="AB6898" i="1" s="1"/>
  <c r="AB6899" i="1" a="1"/>
  <c r="AB6899" i="1" s="1"/>
  <c r="AB6900" i="1" a="1"/>
  <c r="AB6900" i="1" s="1"/>
  <c r="AB6901" i="1" a="1"/>
  <c r="AB6901" i="1" s="1"/>
  <c r="AB6902" i="1" a="1"/>
  <c r="AB6902" i="1" s="1"/>
  <c r="AB6903" i="1" a="1"/>
  <c r="AB6903" i="1" s="1"/>
  <c r="AB6904" i="1" a="1"/>
  <c r="AB6904" i="1" s="1"/>
  <c r="AB6905" i="1" a="1"/>
  <c r="AB6905" i="1" s="1"/>
  <c r="AB6906" i="1" a="1"/>
  <c r="AB6906" i="1" s="1"/>
  <c r="AB6907" i="1" a="1"/>
  <c r="AB6907" i="1" s="1"/>
  <c r="AB6908" i="1" a="1"/>
  <c r="AB6908" i="1" s="1"/>
  <c r="AB6909" i="1" a="1"/>
  <c r="AB6909" i="1" s="1"/>
  <c r="AB6910" i="1" a="1"/>
  <c r="AB6910" i="1" s="1"/>
  <c r="AB6911" i="1" a="1"/>
  <c r="AB6911" i="1" s="1"/>
  <c r="AB6912" i="1" a="1"/>
  <c r="AB6912" i="1" s="1"/>
  <c r="AB6913" i="1" a="1"/>
  <c r="AB6913" i="1" s="1"/>
  <c r="AB6914" i="1" a="1"/>
  <c r="AB6914" i="1" s="1"/>
  <c r="AB6915" i="1" a="1"/>
  <c r="AB6915" i="1" s="1"/>
  <c r="AB6916" i="1" a="1"/>
  <c r="AB6916" i="1" s="1"/>
  <c r="AB6917" i="1" a="1"/>
  <c r="AB6917" i="1" s="1"/>
  <c r="AB6918" i="1" a="1"/>
  <c r="AB6918" i="1" s="1"/>
  <c r="AB6919" i="1" a="1"/>
  <c r="AB6919" i="1" s="1"/>
  <c r="AB6920" i="1" a="1"/>
  <c r="AB6920" i="1" s="1"/>
  <c r="AB6921" i="1" a="1"/>
  <c r="AB6921" i="1" s="1"/>
  <c r="AB6922" i="1" a="1"/>
  <c r="AB6922" i="1" s="1"/>
  <c r="AB6923" i="1" a="1"/>
  <c r="AB6923" i="1" s="1"/>
  <c r="AB6924" i="1" a="1"/>
  <c r="AB6924" i="1" s="1"/>
  <c r="AB6925" i="1" a="1"/>
  <c r="AB6925" i="1" s="1"/>
  <c r="AB6926" i="1" a="1"/>
  <c r="AB6926" i="1" s="1"/>
  <c r="AB6927" i="1" a="1"/>
  <c r="AB6927" i="1" s="1"/>
  <c r="AB6928" i="1" a="1"/>
  <c r="AB6928" i="1" s="1"/>
  <c r="AB6929" i="1" a="1"/>
  <c r="AB6929" i="1" s="1"/>
  <c r="AB6930" i="1" a="1"/>
  <c r="AB6930" i="1" s="1"/>
  <c r="AB6931" i="1" a="1"/>
  <c r="AB6931" i="1" s="1"/>
  <c r="AB6932" i="1" a="1"/>
  <c r="AB6932" i="1" s="1"/>
  <c r="AB6933" i="1" a="1"/>
  <c r="AB6933" i="1" s="1"/>
  <c r="AB6934" i="1" a="1"/>
  <c r="AB6934" i="1" s="1"/>
  <c r="AB6935" i="1" a="1"/>
  <c r="AB6935" i="1" s="1"/>
  <c r="AB6936" i="1" a="1"/>
  <c r="AB6936" i="1" s="1"/>
  <c r="AB6937" i="1" a="1"/>
  <c r="AB6937" i="1" s="1"/>
  <c r="AB6938" i="1" a="1"/>
  <c r="AB6938" i="1" s="1"/>
  <c r="AB6939" i="1" a="1"/>
  <c r="AB6939" i="1" s="1"/>
  <c r="AB6940" i="1" a="1"/>
  <c r="AB6940" i="1" s="1"/>
  <c r="AB6941" i="1" a="1"/>
  <c r="AB6941" i="1" s="1"/>
  <c r="AB6942" i="1" a="1"/>
  <c r="AB6942" i="1" s="1"/>
  <c r="AB6943" i="1" a="1"/>
  <c r="AB6943" i="1" s="1"/>
  <c r="AB6944" i="1" a="1"/>
  <c r="AB6944" i="1" s="1"/>
  <c r="AB6945" i="1" a="1"/>
  <c r="AB6945" i="1" s="1"/>
  <c r="AB6946" i="1" a="1"/>
  <c r="AB6946" i="1" s="1"/>
  <c r="AB6947" i="1" a="1"/>
  <c r="AB6947" i="1" s="1"/>
  <c r="AB6948" i="1" a="1"/>
  <c r="AB6948" i="1" s="1"/>
  <c r="AB6949" i="1" a="1"/>
  <c r="AB6949" i="1" s="1"/>
  <c r="AB6950" i="1" a="1"/>
  <c r="AB6950" i="1" s="1"/>
  <c r="AB6951" i="1" a="1"/>
  <c r="AB6951" i="1" s="1"/>
  <c r="AB6952" i="1" a="1"/>
  <c r="AB6952" i="1" s="1"/>
  <c r="AB6953" i="1" a="1"/>
  <c r="AB6953" i="1" s="1"/>
  <c r="AB6954" i="1" a="1"/>
  <c r="AB6954" i="1" s="1"/>
  <c r="AB6955" i="1" a="1"/>
  <c r="AB6955" i="1" s="1"/>
  <c r="AB6956" i="1" a="1"/>
  <c r="AB6956" i="1" s="1"/>
  <c r="AB6957" i="1" a="1"/>
  <c r="AB6957" i="1" s="1"/>
  <c r="AB6958" i="1" a="1"/>
  <c r="AB6958" i="1" s="1"/>
  <c r="AB6959" i="1" a="1"/>
  <c r="AB6959" i="1" s="1"/>
  <c r="AB6960" i="1" a="1"/>
  <c r="AB6960" i="1" s="1"/>
  <c r="AB6961" i="1" a="1"/>
  <c r="AB6961" i="1" s="1"/>
  <c r="AB6962" i="1" a="1"/>
  <c r="AB6962" i="1" s="1"/>
  <c r="AB6963" i="1" a="1"/>
  <c r="AB6963" i="1" s="1"/>
  <c r="AB6964" i="1" a="1"/>
  <c r="AB6964" i="1" s="1"/>
  <c r="AB6965" i="1" a="1"/>
  <c r="AB6965" i="1" s="1"/>
  <c r="AB6966" i="1" a="1"/>
  <c r="AB6966" i="1" s="1"/>
  <c r="AB6967" i="1" a="1"/>
  <c r="AB6967" i="1" s="1"/>
  <c r="AB6968" i="1" a="1"/>
  <c r="AB6968" i="1" s="1"/>
  <c r="AB6969" i="1" a="1"/>
  <c r="AB6969" i="1" s="1"/>
  <c r="AB6970" i="1" a="1"/>
  <c r="AB6970" i="1" s="1"/>
  <c r="AB6971" i="1" a="1"/>
  <c r="AB6971" i="1" s="1"/>
  <c r="AB6972" i="1" a="1"/>
  <c r="AB6972" i="1" s="1"/>
  <c r="AB6973" i="1" a="1"/>
  <c r="AB6973" i="1" s="1"/>
  <c r="AB6974" i="1" a="1"/>
  <c r="AB6974" i="1" s="1"/>
  <c r="AB6975" i="1" a="1"/>
  <c r="AB6975" i="1" s="1"/>
  <c r="AB6976" i="1" a="1"/>
  <c r="AB6976" i="1" s="1"/>
  <c r="AB6977" i="1" a="1"/>
  <c r="AB6977" i="1" s="1"/>
  <c r="AB6978" i="1" a="1"/>
  <c r="AB6978" i="1" s="1"/>
  <c r="AB6979" i="1" a="1"/>
  <c r="AB6979" i="1" s="1"/>
  <c r="AB6980" i="1" a="1"/>
  <c r="AB6980" i="1" s="1"/>
  <c r="AB6981" i="1" a="1"/>
  <c r="AB6981" i="1" s="1"/>
  <c r="AB6982" i="1" a="1"/>
  <c r="AB6982" i="1" s="1"/>
  <c r="AB6983" i="1" a="1"/>
  <c r="AB6983" i="1" s="1"/>
  <c r="AB6984" i="1" a="1"/>
  <c r="AB6984" i="1" s="1"/>
  <c r="AB6985" i="1" a="1"/>
  <c r="AB6985" i="1" s="1"/>
  <c r="AB6986" i="1" a="1"/>
  <c r="AB6986" i="1" s="1"/>
  <c r="AB6987" i="1" a="1"/>
  <c r="AB6987" i="1" s="1"/>
  <c r="AB6988" i="1" a="1"/>
  <c r="AB6988" i="1" s="1"/>
  <c r="AB6989" i="1" a="1"/>
  <c r="AB6989" i="1" s="1"/>
  <c r="AB6990" i="1" a="1"/>
  <c r="AB6990" i="1" s="1"/>
  <c r="AB6991" i="1" a="1"/>
  <c r="AB6991" i="1" s="1"/>
  <c r="AB6992" i="1" a="1"/>
  <c r="AB6992" i="1" s="1"/>
  <c r="AB6993" i="1" a="1"/>
  <c r="AB6993" i="1" s="1"/>
  <c r="AB6994" i="1" a="1"/>
  <c r="AB6994" i="1" s="1"/>
  <c r="AB6995" i="1" a="1"/>
  <c r="AB6995" i="1" s="1"/>
  <c r="AB6996" i="1" a="1"/>
  <c r="AB6996" i="1" s="1"/>
  <c r="AB6997" i="1" a="1"/>
  <c r="AB6997" i="1" s="1"/>
  <c r="AB6998" i="1" a="1"/>
  <c r="AB6998" i="1" s="1"/>
  <c r="AB6999" i="1" a="1"/>
  <c r="AB6999" i="1" s="1"/>
  <c r="AB7000" i="1" a="1"/>
  <c r="AB7000" i="1" s="1"/>
  <c r="AB7001" i="1" a="1"/>
  <c r="AB7001" i="1" s="1"/>
  <c r="AB7002" i="1" a="1"/>
  <c r="AB7002" i="1" s="1"/>
  <c r="AB7003" i="1" a="1"/>
  <c r="AB7003" i="1" s="1"/>
  <c r="AB7004" i="1" a="1"/>
  <c r="AB7004" i="1" s="1"/>
  <c r="AB7005" i="1" a="1"/>
  <c r="AB7005" i="1" s="1"/>
  <c r="AB7006" i="1" a="1"/>
  <c r="AB7006" i="1" s="1"/>
  <c r="AB7007" i="1" a="1"/>
  <c r="AB7007" i="1" s="1"/>
  <c r="AB7008" i="1" a="1"/>
  <c r="AB7008" i="1" s="1"/>
  <c r="AB7009" i="1" a="1"/>
  <c r="AB7009" i="1" s="1"/>
  <c r="AB7010" i="1" a="1"/>
  <c r="AB7010" i="1" s="1"/>
  <c r="AB7011" i="1" a="1"/>
  <c r="AB7011" i="1" s="1"/>
  <c r="AB7012" i="1" a="1"/>
  <c r="AB7012" i="1" s="1"/>
  <c r="AB7013" i="1" a="1"/>
  <c r="AB7013" i="1" s="1"/>
  <c r="AB7014" i="1" a="1"/>
  <c r="AB7014" i="1" s="1"/>
  <c r="AB7015" i="1" a="1"/>
  <c r="AB7015" i="1" s="1"/>
  <c r="AB7016" i="1" a="1"/>
  <c r="AB7016" i="1" s="1"/>
  <c r="AB7017" i="1" a="1"/>
  <c r="AB7017" i="1" s="1"/>
  <c r="AB7018" i="1" a="1"/>
  <c r="AB7018" i="1" s="1"/>
  <c r="AB7019" i="1" a="1"/>
  <c r="AB7019" i="1" s="1"/>
  <c r="AB7020" i="1" a="1"/>
  <c r="AB7020" i="1" s="1"/>
  <c r="AB7021" i="1" a="1"/>
  <c r="AB7021" i="1" s="1"/>
  <c r="AB7022" i="1" a="1"/>
  <c r="AB7022" i="1" s="1"/>
  <c r="AB7023" i="1" a="1"/>
  <c r="AB7023" i="1" s="1"/>
  <c r="AB7024" i="1" a="1"/>
  <c r="AB7024" i="1" s="1"/>
  <c r="AB7025" i="1" a="1"/>
  <c r="AB7025" i="1" s="1"/>
  <c r="AB7026" i="1" a="1"/>
  <c r="AB7026" i="1" s="1"/>
  <c r="AB7027" i="1" a="1"/>
  <c r="AB7027" i="1" s="1"/>
  <c r="AB7028" i="1" a="1"/>
  <c r="AB7028" i="1" s="1"/>
  <c r="AB7029" i="1" a="1"/>
  <c r="AB7029" i="1" s="1"/>
  <c r="AB7030" i="1" a="1"/>
  <c r="AB7030" i="1" s="1"/>
  <c r="AB7031" i="1" a="1"/>
  <c r="AB7031" i="1" s="1"/>
  <c r="AB7032" i="1" a="1"/>
  <c r="AB7032" i="1" s="1"/>
  <c r="AB7033" i="1" a="1"/>
  <c r="AB7033" i="1" s="1"/>
  <c r="AB7034" i="1" a="1"/>
  <c r="AB7034" i="1" s="1"/>
  <c r="AB7035" i="1" a="1"/>
  <c r="AB7035" i="1" s="1"/>
  <c r="AB7036" i="1" a="1"/>
  <c r="AB7036" i="1" s="1"/>
  <c r="AB7037" i="1" a="1"/>
  <c r="AB7037" i="1" s="1"/>
  <c r="AB7038" i="1" a="1"/>
  <c r="AB7038" i="1" s="1"/>
  <c r="AB7039" i="1" a="1"/>
  <c r="AB7039" i="1" s="1"/>
  <c r="AB7040" i="1" a="1"/>
  <c r="AB7040" i="1" s="1"/>
  <c r="AB7041" i="1" a="1"/>
  <c r="AB7041" i="1" s="1"/>
  <c r="AB7042" i="1" a="1"/>
  <c r="AB7042" i="1" s="1"/>
  <c r="AB7043" i="1" a="1"/>
  <c r="AB7043" i="1" s="1"/>
  <c r="AB7044" i="1" a="1"/>
  <c r="AB7044" i="1" s="1"/>
  <c r="AB7045" i="1" a="1"/>
  <c r="AB7045" i="1" s="1"/>
  <c r="AB7046" i="1" a="1"/>
  <c r="AB7046" i="1" s="1"/>
  <c r="AB7047" i="1" a="1"/>
  <c r="AB7047" i="1" s="1"/>
  <c r="AB7048" i="1" a="1"/>
  <c r="AB7048" i="1" s="1"/>
  <c r="AB7049" i="1" a="1"/>
  <c r="AB7049" i="1" s="1"/>
  <c r="AB7050" i="1" a="1"/>
  <c r="AB7050" i="1" s="1"/>
  <c r="AB7051" i="1" a="1"/>
  <c r="AB7051" i="1" s="1"/>
  <c r="AB7052" i="1" a="1"/>
  <c r="AB7052" i="1" s="1"/>
  <c r="AB7053" i="1" a="1"/>
  <c r="AB7053" i="1" s="1"/>
  <c r="AB7054" i="1" a="1"/>
  <c r="AB7054" i="1" s="1"/>
  <c r="AB7055" i="1" a="1"/>
  <c r="AB7055" i="1" s="1"/>
  <c r="AB7056" i="1" a="1"/>
  <c r="AB7056" i="1" s="1"/>
  <c r="AB7057" i="1" a="1"/>
  <c r="AB7057" i="1" s="1"/>
  <c r="AB7058" i="1" a="1"/>
  <c r="AB7058" i="1" s="1"/>
  <c r="AB7059" i="1" a="1"/>
  <c r="AB7059" i="1" s="1"/>
  <c r="AB7060" i="1" a="1"/>
  <c r="AB7060" i="1" s="1"/>
  <c r="AB7061" i="1" a="1"/>
  <c r="AB7061" i="1" s="1"/>
  <c r="AB7062" i="1" a="1"/>
  <c r="AB7062" i="1" s="1"/>
  <c r="AB7063" i="1" a="1"/>
  <c r="AB7063" i="1" s="1"/>
  <c r="AB7064" i="1" a="1"/>
  <c r="AB7064" i="1" s="1"/>
  <c r="AB7065" i="1" a="1"/>
  <c r="AB7065" i="1" s="1"/>
  <c r="AB7066" i="1" a="1"/>
  <c r="AB7066" i="1" s="1"/>
  <c r="AB7067" i="1" a="1"/>
  <c r="AB7067" i="1" s="1"/>
  <c r="AB7068" i="1" a="1"/>
  <c r="AB7068" i="1" s="1"/>
  <c r="AB7069" i="1" a="1"/>
  <c r="AB7069" i="1" s="1"/>
  <c r="AB7070" i="1" a="1"/>
  <c r="AB7070" i="1" s="1"/>
  <c r="AB7071" i="1" a="1"/>
  <c r="AB7071" i="1" s="1"/>
  <c r="AB7072" i="1" a="1"/>
  <c r="AB7072" i="1" s="1"/>
  <c r="AB7073" i="1" a="1"/>
  <c r="AB7073" i="1" s="1"/>
  <c r="AB7074" i="1" a="1"/>
  <c r="AB7074" i="1" s="1"/>
  <c r="AB7075" i="1" a="1"/>
  <c r="AB7075" i="1" s="1"/>
  <c r="AB7076" i="1" a="1"/>
  <c r="AB7076" i="1" s="1"/>
  <c r="AB7077" i="1" a="1"/>
  <c r="AB7077" i="1" s="1"/>
  <c r="AB7078" i="1" a="1"/>
  <c r="AB7078" i="1" s="1"/>
  <c r="AB7079" i="1" a="1"/>
  <c r="AB7079" i="1" s="1"/>
  <c r="AB7080" i="1" a="1"/>
  <c r="AB7080" i="1" s="1"/>
  <c r="AB7081" i="1" a="1"/>
  <c r="AB7081" i="1" s="1"/>
  <c r="AB7082" i="1" a="1"/>
  <c r="AB7082" i="1" s="1"/>
  <c r="AB7083" i="1" a="1"/>
  <c r="AB7083" i="1" s="1"/>
  <c r="AB7084" i="1" a="1"/>
  <c r="AB7084" i="1" s="1"/>
  <c r="AB7085" i="1" a="1"/>
  <c r="AB7085" i="1" s="1"/>
  <c r="AB7086" i="1" a="1"/>
  <c r="AB7086" i="1" s="1"/>
  <c r="AB7087" i="1" a="1"/>
  <c r="AB7087" i="1" s="1"/>
  <c r="AB7088" i="1" a="1"/>
  <c r="AB7088" i="1" s="1"/>
  <c r="AB7089" i="1" a="1"/>
  <c r="AB7089" i="1" s="1"/>
  <c r="AB7090" i="1" a="1"/>
  <c r="AB7090" i="1" s="1"/>
  <c r="AB7091" i="1" a="1"/>
  <c r="AB7091" i="1" s="1"/>
  <c r="AB7092" i="1" a="1"/>
  <c r="AB7092" i="1" s="1"/>
  <c r="AB7093" i="1" a="1"/>
  <c r="AB7093" i="1" s="1"/>
  <c r="AB7094" i="1" a="1"/>
  <c r="AB7094" i="1" s="1"/>
  <c r="AB7095" i="1" a="1"/>
  <c r="AB7095" i="1" s="1"/>
  <c r="AB7096" i="1" a="1"/>
  <c r="AB7096" i="1" s="1"/>
  <c r="AB7097" i="1" a="1"/>
  <c r="AB7097" i="1" s="1"/>
  <c r="AB7098" i="1" a="1"/>
  <c r="AB7098" i="1" s="1"/>
  <c r="AB7099" i="1" a="1"/>
  <c r="AB7099" i="1" s="1"/>
  <c r="AB7100" i="1" a="1"/>
  <c r="AB7100" i="1" s="1"/>
  <c r="AB7101" i="1" a="1"/>
  <c r="AB7101" i="1" s="1"/>
  <c r="AB7102" i="1" a="1"/>
  <c r="AB7102" i="1" s="1"/>
  <c r="AB7103" i="1" a="1"/>
  <c r="AB7103" i="1" s="1"/>
  <c r="AB7104" i="1" a="1"/>
  <c r="AB7104" i="1" s="1"/>
  <c r="AB7105" i="1" a="1"/>
  <c r="AB7105" i="1" s="1"/>
  <c r="AB7106" i="1" a="1"/>
  <c r="AB7106" i="1" s="1"/>
  <c r="AB7107" i="1" a="1"/>
  <c r="AB7107" i="1" s="1"/>
  <c r="AB7108" i="1" a="1"/>
  <c r="AB7108" i="1" s="1"/>
  <c r="AB7109" i="1" a="1"/>
  <c r="AB7109" i="1" s="1"/>
  <c r="AB7110" i="1" a="1"/>
  <c r="AB7110" i="1" s="1"/>
  <c r="AB7111" i="1" a="1"/>
  <c r="AB7111" i="1" s="1"/>
  <c r="AB7112" i="1" a="1"/>
  <c r="AB7112" i="1" s="1"/>
  <c r="AB7113" i="1" a="1"/>
  <c r="AB7113" i="1" s="1"/>
  <c r="AB7114" i="1" a="1"/>
  <c r="AB7114" i="1" s="1"/>
  <c r="AB7115" i="1" a="1"/>
  <c r="AB7115" i="1" s="1"/>
  <c r="AB7116" i="1" a="1"/>
  <c r="AB7116" i="1" s="1"/>
  <c r="AB7117" i="1" a="1"/>
  <c r="AB7117" i="1" s="1"/>
  <c r="AB7118" i="1" a="1"/>
  <c r="AB7118" i="1" s="1"/>
  <c r="AB7119" i="1" a="1"/>
  <c r="AB7119" i="1" s="1"/>
  <c r="AB7120" i="1" a="1"/>
  <c r="AB7120" i="1" s="1"/>
  <c r="AB7121" i="1" a="1"/>
  <c r="AB7121" i="1" s="1"/>
  <c r="AB7122" i="1" a="1"/>
  <c r="AB7122" i="1" s="1"/>
  <c r="AB7123" i="1" a="1"/>
  <c r="AB7123" i="1" s="1"/>
  <c r="AB7124" i="1" a="1"/>
  <c r="AB7124" i="1" s="1"/>
  <c r="AB7125" i="1" a="1"/>
  <c r="AB7125" i="1" s="1"/>
  <c r="AB7126" i="1" a="1"/>
  <c r="AB7126" i="1" s="1"/>
  <c r="AB7127" i="1" a="1"/>
  <c r="AB7127" i="1" s="1"/>
  <c r="AB7128" i="1" a="1"/>
  <c r="AB7128" i="1" s="1"/>
  <c r="AB7129" i="1" a="1"/>
  <c r="AB7129" i="1" s="1"/>
  <c r="AB7130" i="1" a="1"/>
  <c r="AB7130" i="1" s="1"/>
  <c r="AB7131" i="1" a="1"/>
  <c r="AB7131" i="1" s="1"/>
  <c r="AB7132" i="1" a="1"/>
  <c r="AB7132" i="1" s="1"/>
  <c r="AB7133" i="1" a="1"/>
  <c r="AB7133" i="1" s="1"/>
  <c r="AB7134" i="1" a="1"/>
  <c r="AB7134" i="1" s="1"/>
  <c r="AB7135" i="1" a="1"/>
  <c r="AB7135" i="1" s="1"/>
  <c r="AB7136" i="1" a="1"/>
  <c r="AB7136" i="1" s="1"/>
  <c r="AB7137" i="1" a="1"/>
  <c r="AB7137" i="1" s="1"/>
  <c r="AB7138" i="1" a="1"/>
  <c r="AB7138" i="1" s="1"/>
  <c r="AB7139" i="1" a="1"/>
  <c r="AB7139" i="1" s="1"/>
  <c r="AB7140" i="1" a="1"/>
  <c r="AB7140" i="1" s="1"/>
  <c r="AB7141" i="1" a="1"/>
  <c r="AB7141" i="1" s="1"/>
  <c r="AB7142" i="1" a="1"/>
  <c r="AB7142" i="1" s="1"/>
  <c r="AB7143" i="1" a="1"/>
  <c r="AB7143" i="1" s="1"/>
  <c r="AB7144" i="1" a="1"/>
  <c r="AB7144" i="1" s="1"/>
  <c r="AB7145" i="1" a="1"/>
  <c r="AB7145" i="1" s="1"/>
  <c r="AB7146" i="1" a="1"/>
  <c r="AB7146" i="1" s="1"/>
  <c r="AB7147" i="1" a="1"/>
  <c r="AB7147" i="1" s="1"/>
  <c r="AB7148" i="1" a="1"/>
  <c r="AB7148" i="1" s="1"/>
  <c r="AB7149" i="1" a="1"/>
  <c r="AB7149" i="1" s="1"/>
  <c r="AB7150" i="1" a="1"/>
  <c r="AB7150" i="1" s="1"/>
  <c r="AB7151" i="1" a="1"/>
  <c r="AB7151" i="1" s="1"/>
  <c r="AB7152" i="1" a="1"/>
  <c r="AB7152" i="1" s="1"/>
  <c r="AB7153" i="1" a="1"/>
  <c r="AB7153" i="1" s="1"/>
  <c r="AB7154" i="1" a="1"/>
  <c r="AB7154" i="1" s="1"/>
  <c r="AB7155" i="1" a="1"/>
  <c r="AB7155" i="1" s="1"/>
  <c r="AB7156" i="1" a="1"/>
  <c r="AB7156" i="1" s="1"/>
  <c r="AB7157" i="1" a="1"/>
  <c r="AB7157" i="1" s="1"/>
  <c r="AB7158" i="1" a="1"/>
  <c r="AB7158" i="1" s="1"/>
  <c r="AB7159" i="1" a="1"/>
  <c r="AB7159" i="1" s="1"/>
  <c r="AB7160" i="1" a="1"/>
  <c r="AB7160" i="1" s="1"/>
  <c r="AB7161" i="1" a="1"/>
  <c r="AB7161" i="1" s="1"/>
  <c r="AB7162" i="1" a="1"/>
  <c r="AB7162" i="1" s="1"/>
  <c r="AB7163" i="1" a="1"/>
  <c r="AB7163" i="1" s="1"/>
  <c r="AB7164" i="1" a="1"/>
  <c r="AB7164" i="1" s="1"/>
  <c r="AB7165" i="1" a="1"/>
  <c r="AB7165" i="1" s="1"/>
  <c r="AB7166" i="1" a="1"/>
  <c r="AB7166" i="1" s="1"/>
  <c r="AB7167" i="1" a="1"/>
  <c r="AB7167" i="1" s="1"/>
  <c r="AB7168" i="1" a="1"/>
  <c r="AB7168" i="1" s="1"/>
  <c r="AB7169" i="1" a="1"/>
  <c r="AB7169" i="1" s="1"/>
  <c r="AB7170" i="1" a="1"/>
  <c r="AB7170" i="1" s="1"/>
  <c r="AB7171" i="1" a="1"/>
  <c r="AB7171" i="1" s="1"/>
  <c r="AB7172" i="1" a="1"/>
  <c r="AB7172" i="1" s="1"/>
  <c r="AB7173" i="1" a="1"/>
  <c r="AB7173" i="1" s="1"/>
  <c r="AB7174" i="1" a="1"/>
  <c r="AB7174" i="1" s="1"/>
  <c r="AB7175" i="1" a="1"/>
  <c r="AB7175" i="1" s="1"/>
  <c r="AB7176" i="1" a="1"/>
  <c r="AB7176" i="1" s="1"/>
  <c r="AB7177" i="1" a="1"/>
  <c r="AB7177" i="1" s="1"/>
  <c r="AB7178" i="1" a="1"/>
  <c r="AB7178" i="1" s="1"/>
  <c r="AB7179" i="1" a="1"/>
  <c r="AB7179" i="1" s="1"/>
  <c r="AB7180" i="1" a="1"/>
  <c r="AB7180" i="1" s="1"/>
  <c r="AB7181" i="1" a="1"/>
  <c r="AB7181" i="1" s="1"/>
  <c r="AB7182" i="1" a="1"/>
  <c r="AB7182" i="1" s="1"/>
  <c r="AB7183" i="1" a="1"/>
  <c r="AB7183" i="1" s="1"/>
  <c r="AB7184" i="1" a="1"/>
  <c r="AB7184" i="1" s="1"/>
  <c r="AB7185" i="1" a="1"/>
  <c r="AB7185" i="1" s="1"/>
  <c r="AB7186" i="1" a="1"/>
  <c r="AB7186" i="1" s="1"/>
  <c r="AB7187" i="1" a="1"/>
  <c r="AB7187" i="1" s="1"/>
  <c r="AB7188" i="1" a="1"/>
  <c r="AB7188" i="1" s="1"/>
  <c r="AB7189" i="1" a="1"/>
  <c r="AB7189" i="1" s="1"/>
  <c r="AB7190" i="1" a="1"/>
  <c r="AB7190" i="1" s="1"/>
  <c r="AB7191" i="1" a="1"/>
  <c r="AB7191" i="1" s="1"/>
  <c r="AB7192" i="1" a="1"/>
  <c r="AB7192" i="1" s="1"/>
  <c r="AB7193" i="1" a="1"/>
  <c r="AB7193" i="1" s="1"/>
  <c r="AB7194" i="1" a="1"/>
  <c r="AB7194" i="1" s="1"/>
  <c r="AB7195" i="1" a="1"/>
  <c r="AB7195" i="1" s="1"/>
  <c r="AB7196" i="1" a="1"/>
  <c r="AB7196" i="1" s="1"/>
  <c r="AB7197" i="1" a="1"/>
  <c r="AB7197" i="1" s="1"/>
  <c r="AB7198" i="1" a="1"/>
  <c r="AB7198" i="1" s="1"/>
  <c r="AB7199" i="1" a="1"/>
  <c r="AB7199" i="1" s="1"/>
  <c r="AB7200" i="1" a="1"/>
  <c r="AB7200" i="1" s="1"/>
  <c r="AB7201" i="1" a="1"/>
  <c r="AB7201" i="1" s="1"/>
  <c r="AB7202" i="1" a="1"/>
  <c r="AB7202" i="1" s="1"/>
  <c r="AB7203" i="1" a="1"/>
  <c r="AB7203" i="1" s="1"/>
  <c r="AB7204" i="1" a="1"/>
  <c r="AB7204" i="1" s="1"/>
  <c r="AB7205" i="1" a="1"/>
  <c r="AB7205" i="1" s="1"/>
  <c r="AB7206" i="1" a="1"/>
  <c r="AB7206" i="1" s="1"/>
  <c r="AB7207" i="1" a="1"/>
  <c r="AB7207" i="1" s="1"/>
  <c r="AB7208" i="1" a="1"/>
  <c r="AB7208" i="1" s="1"/>
  <c r="AB7209" i="1" a="1"/>
  <c r="AB7209" i="1" s="1"/>
  <c r="AB7210" i="1" a="1"/>
  <c r="AB7210" i="1" s="1"/>
  <c r="AB7211" i="1" a="1"/>
  <c r="AB7211" i="1" s="1"/>
  <c r="AB7212" i="1" a="1"/>
  <c r="AB7212" i="1" s="1"/>
  <c r="AB7213" i="1" a="1"/>
  <c r="AB7213" i="1" s="1"/>
  <c r="AB7214" i="1" a="1"/>
  <c r="AB7214" i="1" s="1"/>
  <c r="AB7215" i="1" a="1"/>
  <c r="AB7215" i="1" s="1"/>
  <c r="AB7216" i="1" a="1"/>
  <c r="AB7216" i="1" s="1"/>
  <c r="AB7217" i="1" a="1"/>
  <c r="AB7217" i="1" s="1"/>
  <c r="AB7218" i="1" a="1"/>
  <c r="AB7218" i="1" s="1"/>
  <c r="AB7219" i="1" a="1"/>
  <c r="AB7219" i="1" s="1"/>
  <c r="AB7220" i="1" a="1"/>
  <c r="AB7220" i="1" s="1"/>
  <c r="AB7221" i="1" a="1"/>
  <c r="AB7221" i="1" s="1"/>
  <c r="AB7222" i="1" a="1"/>
  <c r="AB7222" i="1" s="1"/>
  <c r="AB7223" i="1" a="1"/>
  <c r="AB7223" i="1" s="1"/>
  <c r="AB7224" i="1" a="1"/>
  <c r="AB7224" i="1" s="1"/>
  <c r="AB7225" i="1" a="1"/>
  <c r="AB7225" i="1" s="1"/>
  <c r="AB7226" i="1" a="1"/>
  <c r="AB7226" i="1" s="1"/>
  <c r="AB7227" i="1" a="1"/>
  <c r="AB7227" i="1" s="1"/>
  <c r="AB7228" i="1" a="1"/>
  <c r="AB7228" i="1" s="1"/>
  <c r="AB7229" i="1" a="1"/>
  <c r="AB7229" i="1" s="1"/>
  <c r="AB7230" i="1" a="1"/>
  <c r="AB7230" i="1" s="1"/>
  <c r="AB7231" i="1" a="1"/>
  <c r="AB7231" i="1" s="1"/>
  <c r="AB7232" i="1" a="1"/>
  <c r="AB7232" i="1" s="1"/>
  <c r="AB7233" i="1" a="1"/>
  <c r="AB7233" i="1" s="1"/>
  <c r="AB7234" i="1" a="1"/>
  <c r="AB7234" i="1" s="1"/>
  <c r="AB7235" i="1" a="1"/>
  <c r="AB7235" i="1" s="1"/>
  <c r="AB7236" i="1" a="1"/>
  <c r="AB7236" i="1" s="1"/>
  <c r="AB7237" i="1" a="1"/>
  <c r="AB7237" i="1" s="1"/>
  <c r="AB7238" i="1" a="1"/>
  <c r="AB7238" i="1" s="1"/>
  <c r="AB7239" i="1" a="1"/>
  <c r="AB7239" i="1" s="1"/>
  <c r="AB7240" i="1" a="1"/>
  <c r="AB7240" i="1" s="1"/>
  <c r="AB7241" i="1" a="1"/>
  <c r="AB7241" i="1" s="1"/>
  <c r="AB7242" i="1" a="1"/>
  <c r="AB7242" i="1" s="1"/>
  <c r="AB7243" i="1" a="1"/>
  <c r="AB7243" i="1" s="1"/>
  <c r="AB7244" i="1" a="1"/>
  <c r="AB7244" i="1" s="1"/>
  <c r="AB7245" i="1" a="1"/>
  <c r="AB7245" i="1" s="1"/>
  <c r="AB7246" i="1" a="1"/>
  <c r="AB7246" i="1" s="1"/>
  <c r="AB7247" i="1" a="1"/>
  <c r="AB7247" i="1" s="1"/>
  <c r="AB7248" i="1" a="1"/>
  <c r="AB7248" i="1" s="1"/>
  <c r="AB7249" i="1" a="1"/>
  <c r="AB7249" i="1" s="1"/>
  <c r="AB7250" i="1" a="1"/>
  <c r="AB7250" i="1" s="1"/>
  <c r="AB7251" i="1" a="1"/>
  <c r="AB7251" i="1" s="1"/>
  <c r="AB7252" i="1" a="1"/>
  <c r="AB7252" i="1" s="1"/>
  <c r="AB7253" i="1" a="1"/>
  <c r="AB7253" i="1" s="1"/>
  <c r="AB7254" i="1" a="1"/>
  <c r="AB7254" i="1" s="1"/>
  <c r="AB7255" i="1" a="1"/>
  <c r="AB7255" i="1" s="1"/>
  <c r="AB7256" i="1" a="1"/>
  <c r="AB7256" i="1" s="1"/>
  <c r="AB7257" i="1" a="1"/>
  <c r="AB7257" i="1" s="1"/>
  <c r="AB7258" i="1" a="1"/>
  <c r="AB7258" i="1" s="1"/>
  <c r="AB7259" i="1" a="1"/>
  <c r="AB7259" i="1" s="1"/>
  <c r="AB7260" i="1" a="1"/>
  <c r="AB7260" i="1" s="1"/>
  <c r="AB7261" i="1" a="1"/>
  <c r="AB7261" i="1" s="1"/>
  <c r="AB7262" i="1" a="1"/>
  <c r="AB7262" i="1" s="1"/>
  <c r="AB7263" i="1" a="1"/>
  <c r="AB7263" i="1" s="1"/>
  <c r="AB7264" i="1" a="1"/>
  <c r="AB7264" i="1" s="1"/>
  <c r="AB7265" i="1" a="1"/>
  <c r="AB7265" i="1" s="1"/>
  <c r="AB7266" i="1" a="1"/>
  <c r="AB7266" i="1" s="1"/>
  <c r="AB7267" i="1" a="1"/>
  <c r="AB7267" i="1" s="1"/>
  <c r="AB7268" i="1" a="1"/>
  <c r="AB7268" i="1" s="1"/>
  <c r="AB7269" i="1" a="1"/>
  <c r="AB7269" i="1" s="1"/>
  <c r="AB7270" i="1" a="1"/>
  <c r="AB7270" i="1" s="1"/>
  <c r="AB7271" i="1" a="1"/>
  <c r="AB7271" i="1" s="1"/>
  <c r="AB7272" i="1" a="1"/>
  <c r="AB7272" i="1" s="1"/>
  <c r="AB7273" i="1" a="1"/>
  <c r="AB7273" i="1" s="1"/>
  <c r="AB7274" i="1" a="1"/>
  <c r="AB7274" i="1" s="1"/>
  <c r="AB7275" i="1" a="1"/>
  <c r="AB7275" i="1" s="1"/>
  <c r="AB7276" i="1" a="1"/>
  <c r="AB7276" i="1" s="1"/>
  <c r="AB7277" i="1" a="1"/>
  <c r="AB7277" i="1" s="1"/>
  <c r="AB7278" i="1" a="1"/>
  <c r="AB7278" i="1" s="1"/>
  <c r="AB7279" i="1" a="1"/>
  <c r="AB7279" i="1" s="1"/>
  <c r="AB7280" i="1" a="1"/>
  <c r="AB7280" i="1" s="1"/>
  <c r="AB7281" i="1" a="1"/>
  <c r="AB7281" i="1" s="1"/>
  <c r="AB7282" i="1" a="1"/>
  <c r="AB7282" i="1" s="1"/>
  <c r="AB7283" i="1" a="1"/>
  <c r="AB7283" i="1" s="1"/>
  <c r="AB7284" i="1" a="1"/>
  <c r="AB7284" i="1" s="1"/>
  <c r="AB7285" i="1" a="1"/>
  <c r="AB7285" i="1" s="1"/>
  <c r="AB7286" i="1" a="1"/>
  <c r="AB7286" i="1" s="1"/>
  <c r="AB7287" i="1" a="1"/>
  <c r="AB7287" i="1" s="1"/>
  <c r="AB7288" i="1" a="1"/>
  <c r="AB7288" i="1" s="1"/>
  <c r="AB7289" i="1" a="1"/>
  <c r="AB7289" i="1" s="1"/>
  <c r="AB7290" i="1" a="1"/>
  <c r="AB7290" i="1" s="1"/>
  <c r="AB7291" i="1" a="1"/>
  <c r="AB7291" i="1" s="1"/>
  <c r="AB7292" i="1" a="1"/>
  <c r="AB7292" i="1" s="1"/>
  <c r="AB7293" i="1" a="1"/>
  <c r="AB7293" i="1" s="1"/>
  <c r="AB7294" i="1" a="1"/>
  <c r="AB7294" i="1" s="1"/>
  <c r="AB7295" i="1" a="1"/>
  <c r="AB7295" i="1" s="1"/>
  <c r="AB7296" i="1" a="1"/>
  <c r="AB7296" i="1" s="1"/>
  <c r="AB7297" i="1" a="1"/>
  <c r="AB7297" i="1" s="1"/>
  <c r="AB7298" i="1" a="1"/>
  <c r="AB7298" i="1" s="1"/>
  <c r="AB7299" i="1" a="1"/>
  <c r="AB7299" i="1" s="1"/>
  <c r="AB7300" i="1" a="1"/>
  <c r="AB7300" i="1" s="1"/>
  <c r="AB7301" i="1" a="1"/>
  <c r="AB7301" i="1" s="1"/>
  <c r="AB7302" i="1" a="1"/>
  <c r="AB7302" i="1" s="1"/>
  <c r="AB7303" i="1" a="1"/>
  <c r="AB7303" i="1" s="1"/>
  <c r="AB7304" i="1" a="1"/>
  <c r="AB7304" i="1" s="1"/>
  <c r="AB7305" i="1" a="1"/>
  <c r="AB7305" i="1" s="1"/>
  <c r="AB7306" i="1" a="1"/>
  <c r="AB7306" i="1" s="1"/>
  <c r="AB7307" i="1" a="1"/>
  <c r="AB7307" i="1" s="1"/>
  <c r="AB7308" i="1" a="1"/>
  <c r="AB7308" i="1" s="1"/>
  <c r="AB7309" i="1" a="1"/>
  <c r="AB7309" i="1" s="1"/>
  <c r="AB7310" i="1" a="1"/>
  <c r="AB7310" i="1" s="1"/>
  <c r="AB7311" i="1" a="1"/>
  <c r="AB7311" i="1" s="1"/>
  <c r="AB7312" i="1" a="1"/>
  <c r="AB7312" i="1" s="1"/>
  <c r="AB7313" i="1" a="1"/>
  <c r="AB7313" i="1" s="1"/>
  <c r="AB7314" i="1" a="1"/>
  <c r="AB7314" i="1" s="1"/>
  <c r="AB7315" i="1" a="1"/>
  <c r="AB7315" i="1" s="1"/>
  <c r="AB7316" i="1" a="1"/>
  <c r="AB7316" i="1" s="1"/>
  <c r="AB7317" i="1" a="1"/>
  <c r="AB7317" i="1" s="1"/>
  <c r="AB7318" i="1" a="1"/>
  <c r="AB7318" i="1" s="1"/>
  <c r="AB7319" i="1" a="1"/>
  <c r="AB7319" i="1" s="1"/>
  <c r="AB7320" i="1" a="1"/>
  <c r="AB7320" i="1" s="1"/>
  <c r="AB7321" i="1" a="1"/>
  <c r="AB7321" i="1" s="1"/>
  <c r="AB7322" i="1" a="1"/>
  <c r="AB7322" i="1" s="1"/>
  <c r="AB7323" i="1" a="1"/>
  <c r="AB7323" i="1" s="1"/>
  <c r="AB7324" i="1" a="1"/>
  <c r="AB7324" i="1" s="1"/>
  <c r="AB7325" i="1" a="1"/>
  <c r="AB7325" i="1" s="1"/>
  <c r="AB7326" i="1" a="1"/>
  <c r="AB7326" i="1" s="1"/>
  <c r="AB7327" i="1" a="1"/>
  <c r="AB7327" i="1" s="1"/>
  <c r="AB7328" i="1" a="1"/>
  <c r="AB7328" i="1" s="1"/>
  <c r="AB7329" i="1" a="1"/>
  <c r="AB7329" i="1" s="1"/>
  <c r="AB7330" i="1" a="1"/>
  <c r="AB7330" i="1" s="1"/>
  <c r="AB7331" i="1" a="1"/>
  <c r="AB7331" i="1" s="1"/>
  <c r="AB7332" i="1" a="1"/>
  <c r="AB7332" i="1" s="1"/>
  <c r="AB7333" i="1" a="1"/>
  <c r="AB7333" i="1" s="1"/>
  <c r="AB7334" i="1" a="1"/>
  <c r="AB7334" i="1" s="1"/>
  <c r="AB7335" i="1" a="1"/>
  <c r="AB7335" i="1" s="1"/>
  <c r="AB7336" i="1" a="1"/>
  <c r="AB7336" i="1" s="1"/>
  <c r="AB7337" i="1" a="1"/>
  <c r="AB7337" i="1" s="1"/>
  <c r="AB7338" i="1" a="1"/>
  <c r="AB7338" i="1" s="1"/>
  <c r="AB7339" i="1" a="1"/>
  <c r="AB7339" i="1" s="1"/>
  <c r="AB7340" i="1" a="1"/>
  <c r="AB7340" i="1" s="1"/>
  <c r="AB7341" i="1" a="1"/>
  <c r="AB7341" i="1" s="1"/>
  <c r="AB7342" i="1" a="1"/>
  <c r="AB7342" i="1" s="1"/>
  <c r="AB7343" i="1" a="1"/>
  <c r="AB7343" i="1" s="1"/>
  <c r="AB7344" i="1" a="1"/>
  <c r="AB7344" i="1" s="1"/>
  <c r="AB7345" i="1" a="1"/>
  <c r="AB7345" i="1" s="1"/>
  <c r="AB7346" i="1" a="1"/>
  <c r="AB7346" i="1" s="1"/>
  <c r="AB7347" i="1" a="1"/>
  <c r="AB7347" i="1" s="1"/>
  <c r="AB7348" i="1" a="1"/>
  <c r="AB7348" i="1" s="1"/>
  <c r="AB7349" i="1" a="1"/>
  <c r="AB7349" i="1" s="1"/>
  <c r="AB7350" i="1" a="1"/>
  <c r="AB7350" i="1" s="1"/>
  <c r="AB7351" i="1" a="1"/>
  <c r="AB7351" i="1" s="1"/>
  <c r="AB7352" i="1" a="1"/>
  <c r="AB7352" i="1" s="1"/>
  <c r="AB7353" i="1" a="1"/>
  <c r="AB7353" i="1" s="1"/>
  <c r="AB7354" i="1" a="1"/>
  <c r="AB7354" i="1" s="1"/>
  <c r="AB7355" i="1" a="1"/>
  <c r="AB7355" i="1" s="1"/>
  <c r="AB7356" i="1" a="1"/>
  <c r="AB7356" i="1" s="1"/>
  <c r="AB7357" i="1" a="1"/>
  <c r="AB7357" i="1" s="1"/>
  <c r="AB7358" i="1" a="1"/>
  <c r="AB7358" i="1" s="1"/>
  <c r="AB7359" i="1" a="1"/>
  <c r="AB7359" i="1" s="1"/>
  <c r="AB7360" i="1" a="1"/>
  <c r="AB7360" i="1" s="1"/>
  <c r="AB7361" i="1" a="1"/>
  <c r="AB7361" i="1" s="1"/>
  <c r="AB7362" i="1" a="1"/>
  <c r="AB7362" i="1" s="1"/>
  <c r="AB7363" i="1" a="1"/>
  <c r="AB7363" i="1" s="1"/>
  <c r="AB7364" i="1" a="1"/>
  <c r="AB7364" i="1" s="1"/>
  <c r="AB7365" i="1" a="1"/>
  <c r="AB7365" i="1" s="1"/>
  <c r="AB7366" i="1" a="1"/>
  <c r="AB7366" i="1" s="1"/>
  <c r="AB7367" i="1" a="1"/>
  <c r="AB7367" i="1" s="1"/>
  <c r="AB7368" i="1" a="1"/>
  <c r="AB7368" i="1" s="1"/>
  <c r="AB7369" i="1" a="1"/>
  <c r="AB7369" i="1" s="1"/>
  <c r="AB7370" i="1" a="1"/>
  <c r="AB7370" i="1" s="1"/>
  <c r="AB7371" i="1" a="1"/>
  <c r="AB7371" i="1" s="1"/>
  <c r="AB7372" i="1" a="1"/>
  <c r="AB7372" i="1" s="1"/>
  <c r="AB7373" i="1" a="1"/>
  <c r="AB7373" i="1" s="1"/>
  <c r="AB7374" i="1" a="1"/>
  <c r="AB7374" i="1" s="1"/>
  <c r="AB7375" i="1" a="1"/>
  <c r="AB7375" i="1" s="1"/>
  <c r="AB7376" i="1" a="1"/>
  <c r="AB7376" i="1" s="1"/>
  <c r="AB7377" i="1" a="1"/>
  <c r="AB7377" i="1" s="1"/>
  <c r="AB7378" i="1" a="1"/>
  <c r="AB7378" i="1" s="1"/>
  <c r="AB7379" i="1" a="1"/>
  <c r="AB7379" i="1" s="1"/>
  <c r="AB7380" i="1" a="1"/>
  <c r="AB7380" i="1" s="1"/>
  <c r="AB7381" i="1" a="1"/>
  <c r="AB7381" i="1" s="1"/>
  <c r="AB7382" i="1" a="1"/>
  <c r="AB7382" i="1" s="1"/>
  <c r="AB7383" i="1" a="1"/>
  <c r="AB7383" i="1" s="1"/>
  <c r="AB7384" i="1" a="1"/>
  <c r="AB7384" i="1" s="1"/>
  <c r="AB7385" i="1" a="1"/>
  <c r="AB7385" i="1" s="1"/>
  <c r="AB7386" i="1" a="1"/>
  <c r="AB7386" i="1" s="1"/>
  <c r="AB7387" i="1" a="1"/>
  <c r="AB7387" i="1" s="1"/>
  <c r="AB7388" i="1" a="1"/>
  <c r="AB7388" i="1" s="1"/>
  <c r="AB7389" i="1" a="1"/>
  <c r="AB7389" i="1" s="1"/>
  <c r="AB7390" i="1" a="1"/>
  <c r="AB7390" i="1" s="1"/>
  <c r="AB7391" i="1" a="1"/>
  <c r="AB7391" i="1" s="1"/>
  <c r="AB7392" i="1" a="1"/>
  <c r="AB7392" i="1" s="1"/>
  <c r="AB7393" i="1" a="1"/>
  <c r="AB7393" i="1" s="1"/>
  <c r="AB7394" i="1" a="1"/>
  <c r="AB7394" i="1" s="1"/>
  <c r="AB7395" i="1" a="1"/>
  <c r="AB7395" i="1" s="1"/>
  <c r="AB7396" i="1" a="1"/>
  <c r="AB7396" i="1" s="1"/>
  <c r="AB7397" i="1" a="1"/>
  <c r="AB7397" i="1" s="1"/>
  <c r="AB7398" i="1" a="1"/>
  <c r="AB7398" i="1" s="1"/>
  <c r="AB7399" i="1" a="1"/>
  <c r="AB7399" i="1" s="1"/>
  <c r="AB7400" i="1" a="1"/>
  <c r="AB7400" i="1" s="1"/>
  <c r="AB7401" i="1" a="1"/>
  <c r="AB7401" i="1" s="1"/>
  <c r="AB7402" i="1" a="1"/>
  <c r="AB7402" i="1" s="1"/>
  <c r="AB7403" i="1" a="1"/>
  <c r="AB7403" i="1" s="1"/>
  <c r="AB7404" i="1" a="1"/>
  <c r="AB7404" i="1" s="1"/>
  <c r="AB7405" i="1" a="1"/>
  <c r="AB7405" i="1" s="1"/>
  <c r="AB7406" i="1" a="1"/>
  <c r="AB7406" i="1" s="1"/>
  <c r="AB7407" i="1" a="1"/>
  <c r="AB7407" i="1" s="1"/>
  <c r="AB7408" i="1" a="1"/>
  <c r="AB7408" i="1" s="1"/>
  <c r="AB7409" i="1" a="1"/>
  <c r="AB7409" i="1" s="1"/>
  <c r="AB7410" i="1" a="1"/>
  <c r="AB7410" i="1" s="1"/>
  <c r="AB7411" i="1" a="1"/>
  <c r="AB7411" i="1" s="1"/>
  <c r="AB7412" i="1" a="1"/>
  <c r="AB7412" i="1" s="1"/>
  <c r="AB7413" i="1" a="1"/>
  <c r="AB7413" i="1" s="1"/>
  <c r="AB7414" i="1" a="1"/>
  <c r="AB7414" i="1" s="1"/>
  <c r="AB7415" i="1" a="1"/>
  <c r="AB7415" i="1" s="1"/>
  <c r="AB7416" i="1" a="1"/>
  <c r="AB7416" i="1" s="1"/>
  <c r="AB7417" i="1" a="1"/>
  <c r="AB7417" i="1" s="1"/>
  <c r="AB7418" i="1" a="1"/>
  <c r="AB7418" i="1" s="1"/>
  <c r="AB7419" i="1" a="1"/>
  <c r="AB7419" i="1" s="1"/>
  <c r="AB7420" i="1" a="1"/>
  <c r="AB7420" i="1" s="1"/>
  <c r="AB7421" i="1" a="1"/>
  <c r="AB7421" i="1" s="1"/>
  <c r="AB7422" i="1" a="1"/>
  <c r="AB7422" i="1" s="1"/>
  <c r="AB7423" i="1" a="1"/>
  <c r="AB7423" i="1" s="1"/>
  <c r="AB7424" i="1" a="1"/>
  <c r="AB7424" i="1" s="1"/>
  <c r="AB7425" i="1" a="1"/>
  <c r="AB7425" i="1" s="1"/>
  <c r="AB7426" i="1" a="1"/>
  <c r="AB7426" i="1" s="1"/>
  <c r="AB7427" i="1" a="1"/>
  <c r="AB7427" i="1" s="1"/>
  <c r="AB7428" i="1" a="1"/>
  <c r="AB7428" i="1" s="1"/>
  <c r="AB7429" i="1" a="1"/>
  <c r="AB7429" i="1" s="1"/>
  <c r="AB7430" i="1" a="1"/>
  <c r="AB7430" i="1" s="1"/>
  <c r="AB7431" i="1" a="1"/>
  <c r="AB7431" i="1" s="1"/>
  <c r="AB7432" i="1" a="1"/>
  <c r="AB7432" i="1" s="1"/>
  <c r="AB7433" i="1" a="1"/>
  <c r="AB7433" i="1" s="1"/>
  <c r="AB7434" i="1" a="1"/>
  <c r="AB7434" i="1" s="1"/>
  <c r="AB7435" i="1" a="1"/>
  <c r="AB7435" i="1" s="1"/>
  <c r="AB7436" i="1" a="1"/>
  <c r="AB7436" i="1" s="1"/>
  <c r="AB7437" i="1" a="1"/>
  <c r="AB7437" i="1" s="1"/>
  <c r="AB7438" i="1" a="1"/>
  <c r="AB7438" i="1" s="1"/>
  <c r="AB7439" i="1" a="1"/>
  <c r="AB7439" i="1" s="1"/>
  <c r="AB7440" i="1" a="1"/>
  <c r="AB7440" i="1" s="1"/>
  <c r="AB7441" i="1" a="1"/>
  <c r="AB7441" i="1" s="1"/>
  <c r="AB7442" i="1" a="1"/>
  <c r="AB7442" i="1" s="1"/>
  <c r="AB7443" i="1" a="1"/>
  <c r="AB7443" i="1" s="1"/>
  <c r="AB7444" i="1" a="1"/>
  <c r="AB7444" i="1" s="1"/>
  <c r="AB7445" i="1" a="1"/>
  <c r="AB7445" i="1" s="1"/>
  <c r="AB7446" i="1" a="1"/>
  <c r="AB7446" i="1" s="1"/>
  <c r="AB7447" i="1" a="1"/>
  <c r="AB7447" i="1" s="1"/>
  <c r="AB7448" i="1" a="1"/>
  <c r="AB7448" i="1" s="1"/>
  <c r="AB7449" i="1" a="1"/>
  <c r="AB7449" i="1" s="1"/>
  <c r="AB7450" i="1" a="1"/>
  <c r="AB7450" i="1" s="1"/>
  <c r="AB7451" i="1" a="1"/>
  <c r="AB7451" i="1" s="1"/>
  <c r="AB7452" i="1" a="1"/>
  <c r="AB7452" i="1" s="1"/>
  <c r="AB7453" i="1" a="1"/>
  <c r="AB7453" i="1" s="1"/>
  <c r="AB7454" i="1" a="1"/>
  <c r="AB7454" i="1" s="1"/>
  <c r="AB7455" i="1" a="1"/>
  <c r="AB7455" i="1" s="1"/>
  <c r="AB7456" i="1" a="1"/>
  <c r="AB7456" i="1" s="1"/>
  <c r="AB7457" i="1" a="1"/>
  <c r="AB7457" i="1" s="1"/>
  <c r="AB7458" i="1" a="1"/>
  <c r="AB7458" i="1" s="1"/>
  <c r="AB7459" i="1" a="1"/>
  <c r="AB7459" i="1" s="1"/>
  <c r="AB7460" i="1" a="1"/>
  <c r="AB7460" i="1" s="1"/>
  <c r="AB7461" i="1" a="1"/>
  <c r="AB7461" i="1" s="1"/>
  <c r="AB7462" i="1" a="1"/>
  <c r="AB7462" i="1" s="1"/>
  <c r="AB7463" i="1" a="1"/>
  <c r="AB7463" i="1" s="1"/>
  <c r="AB7464" i="1" a="1"/>
  <c r="AB7464" i="1" s="1"/>
  <c r="AB7465" i="1" a="1"/>
  <c r="AB7465" i="1" s="1"/>
  <c r="AB7466" i="1" a="1"/>
  <c r="AB7466" i="1" s="1"/>
  <c r="AB7467" i="1" a="1"/>
  <c r="AB7467" i="1" s="1"/>
  <c r="AB7468" i="1" a="1"/>
  <c r="AB7468" i="1" s="1"/>
  <c r="AB7469" i="1" a="1"/>
  <c r="AB7469" i="1" s="1"/>
  <c r="AB7470" i="1" a="1"/>
  <c r="AB7470" i="1" s="1"/>
  <c r="AB7471" i="1" a="1"/>
  <c r="AB7471" i="1" s="1"/>
  <c r="AB7472" i="1" a="1"/>
  <c r="AB7472" i="1" s="1"/>
  <c r="AB7473" i="1" a="1"/>
  <c r="AB7473" i="1" s="1"/>
  <c r="AB7474" i="1" a="1"/>
  <c r="AB7474" i="1" s="1"/>
  <c r="AB7475" i="1" a="1"/>
  <c r="AB7475" i="1" s="1"/>
  <c r="AB7476" i="1" a="1"/>
  <c r="AB7476" i="1" s="1"/>
  <c r="AB7477" i="1" a="1"/>
  <c r="AB7477" i="1" s="1"/>
  <c r="AB7478" i="1" a="1"/>
  <c r="AB7478" i="1" s="1"/>
  <c r="AB7479" i="1" a="1"/>
  <c r="AB7479" i="1" s="1"/>
  <c r="AB7480" i="1" a="1"/>
  <c r="AB7480" i="1" s="1"/>
  <c r="AB7481" i="1" a="1"/>
  <c r="AB7481" i="1" s="1"/>
  <c r="AB7482" i="1" a="1"/>
  <c r="AB7482" i="1" s="1"/>
  <c r="AB7483" i="1" a="1"/>
  <c r="AB7483" i="1" s="1"/>
  <c r="AB7484" i="1" a="1"/>
  <c r="AB7484" i="1" s="1"/>
  <c r="AB7485" i="1" a="1"/>
  <c r="AB7485" i="1" s="1"/>
  <c r="AB7486" i="1" a="1"/>
  <c r="AB7486" i="1" s="1"/>
  <c r="AB7487" i="1" a="1"/>
  <c r="AB7487" i="1" s="1"/>
  <c r="AB7488" i="1" a="1"/>
  <c r="AB7488" i="1" s="1"/>
  <c r="AB7489" i="1" a="1"/>
  <c r="AB7489" i="1" s="1"/>
  <c r="AB7490" i="1" a="1"/>
  <c r="AB7490" i="1" s="1"/>
  <c r="AB7491" i="1" a="1"/>
  <c r="AB7491" i="1" s="1"/>
  <c r="AB7492" i="1" a="1"/>
  <c r="AB7492" i="1" s="1"/>
  <c r="AB7493" i="1" a="1"/>
  <c r="AB7493" i="1" s="1"/>
  <c r="AB7494" i="1" a="1"/>
  <c r="AB7494" i="1" s="1"/>
  <c r="AB7495" i="1" a="1"/>
  <c r="AB7495" i="1" s="1"/>
  <c r="AB7496" i="1" a="1"/>
  <c r="AB7496" i="1" s="1"/>
  <c r="AB7497" i="1" a="1"/>
  <c r="AB7497" i="1" s="1"/>
  <c r="AB7498" i="1" a="1"/>
  <c r="AB7498" i="1" s="1"/>
  <c r="AB7499" i="1" a="1"/>
  <c r="AB7499" i="1" s="1"/>
  <c r="AB7500" i="1" a="1"/>
  <c r="AB7500" i="1" s="1"/>
  <c r="AB7501" i="1" a="1"/>
  <c r="AB7501" i="1" s="1"/>
  <c r="AB7502" i="1" a="1"/>
  <c r="AB7502" i="1" s="1"/>
  <c r="AB7503" i="1" a="1"/>
  <c r="AB7503" i="1" s="1"/>
  <c r="AB7504" i="1" a="1"/>
  <c r="AB7504" i="1" s="1"/>
  <c r="AB7505" i="1" a="1"/>
  <c r="AB7505" i="1" s="1"/>
  <c r="AB7506" i="1" a="1"/>
  <c r="AB7506" i="1" s="1"/>
  <c r="AB7507" i="1" a="1"/>
  <c r="AB7507" i="1" s="1"/>
  <c r="AB7508" i="1" a="1"/>
  <c r="AB7508" i="1" s="1"/>
  <c r="AB7509" i="1" a="1"/>
  <c r="AB7509" i="1" s="1"/>
  <c r="AB7510" i="1" a="1"/>
  <c r="AB7510" i="1" s="1"/>
  <c r="AB7511" i="1" a="1"/>
  <c r="AB7511" i="1" s="1"/>
  <c r="AB7512" i="1" a="1"/>
  <c r="AB7512" i="1" s="1"/>
  <c r="AB7513" i="1" a="1"/>
  <c r="AB7513" i="1" s="1"/>
  <c r="AB7514" i="1" a="1"/>
  <c r="AB7514" i="1" s="1"/>
  <c r="AB7515" i="1" a="1"/>
  <c r="AB7515" i="1" s="1"/>
  <c r="AB7516" i="1" a="1"/>
  <c r="AB7516" i="1" s="1"/>
  <c r="AB7517" i="1" a="1"/>
  <c r="AB7517" i="1" s="1"/>
  <c r="AB7518" i="1" a="1"/>
  <c r="AB7518" i="1" s="1"/>
  <c r="AB7519" i="1" a="1"/>
  <c r="AB7519" i="1" s="1"/>
  <c r="AB7520" i="1" a="1"/>
  <c r="AB7520" i="1" s="1"/>
  <c r="AB7521" i="1" a="1"/>
  <c r="AB7521" i="1" s="1"/>
  <c r="AB7522" i="1" a="1"/>
  <c r="AB7522" i="1" s="1"/>
  <c r="AB7523" i="1" a="1"/>
  <c r="AB7523" i="1" s="1"/>
  <c r="AB7524" i="1" a="1"/>
  <c r="AB7524" i="1" s="1"/>
  <c r="AB7525" i="1" a="1"/>
  <c r="AB7525" i="1" s="1"/>
  <c r="AB7526" i="1" a="1"/>
  <c r="AB7526" i="1" s="1"/>
  <c r="AB7527" i="1" a="1"/>
  <c r="AB7527" i="1" s="1"/>
  <c r="AB7528" i="1" a="1"/>
  <c r="AB7528" i="1" s="1"/>
  <c r="AB7529" i="1" a="1"/>
  <c r="AB7529" i="1" s="1"/>
  <c r="AB7530" i="1" a="1"/>
  <c r="AB7530" i="1" s="1"/>
  <c r="AB7531" i="1" a="1"/>
  <c r="AB7531" i="1" s="1"/>
  <c r="AB7532" i="1" a="1"/>
  <c r="AB7532" i="1" s="1"/>
  <c r="AB7533" i="1" a="1"/>
  <c r="AB7533" i="1" s="1"/>
  <c r="AB7534" i="1" a="1"/>
  <c r="AB7534" i="1" s="1"/>
  <c r="AB7535" i="1" a="1"/>
  <c r="AB7535" i="1" s="1"/>
  <c r="AB7536" i="1" a="1"/>
  <c r="AB7536" i="1" s="1"/>
  <c r="AB7537" i="1" a="1"/>
  <c r="AB7537" i="1" s="1"/>
  <c r="AB7538" i="1" a="1"/>
  <c r="AB7538" i="1" s="1"/>
  <c r="AB7539" i="1" a="1"/>
  <c r="AB7539" i="1" s="1"/>
  <c r="AB7540" i="1" a="1"/>
  <c r="AB7540" i="1" s="1"/>
  <c r="AB7541" i="1" a="1"/>
  <c r="AB7541" i="1" s="1"/>
  <c r="AB7542" i="1" a="1"/>
  <c r="AB7542" i="1" s="1"/>
  <c r="AB7543" i="1" a="1"/>
  <c r="AB7543" i="1" s="1"/>
  <c r="AB7544" i="1" a="1"/>
  <c r="AB7544" i="1" s="1"/>
  <c r="AB7545" i="1" a="1"/>
  <c r="AB7545" i="1" s="1"/>
  <c r="AB7546" i="1" a="1"/>
  <c r="AB7546" i="1" s="1"/>
  <c r="AB7547" i="1" a="1"/>
  <c r="AB7547" i="1" s="1"/>
  <c r="AB7548" i="1" a="1"/>
  <c r="AB7548" i="1" s="1"/>
  <c r="AB7549" i="1" a="1"/>
  <c r="AB7549" i="1" s="1"/>
  <c r="AB7550" i="1" a="1"/>
  <c r="AB7550" i="1" s="1"/>
  <c r="AB7551" i="1" a="1"/>
  <c r="AB7551" i="1" s="1"/>
  <c r="AB7552" i="1" a="1"/>
  <c r="AB7552" i="1" s="1"/>
  <c r="AB7553" i="1" a="1"/>
  <c r="AB7553" i="1" s="1"/>
  <c r="AB7554" i="1" a="1"/>
  <c r="AB7554" i="1" s="1"/>
  <c r="AB7555" i="1" a="1"/>
  <c r="AB7555" i="1" s="1"/>
  <c r="AB7556" i="1" a="1"/>
  <c r="AB7556" i="1" s="1"/>
  <c r="AB7557" i="1" a="1"/>
  <c r="AB7557" i="1" s="1"/>
  <c r="AB7558" i="1" a="1"/>
  <c r="AB7558" i="1" s="1"/>
  <c r="AB7559" i="1" a="1"/>
  <c r="AB7559" i="1" s="1"/>
  <c r="AB7560" i="1" a="1"/>
  <c r="AB7560" i="1" s="1"/>
  <c r="AB7561" i="1" a="1"/>
  <c r="AB7561" i="1" s="1"/>
  <c r="AB7562" i="1" a="1"/>
  <c r="AB7562" i="1" s="1"/>
  <c r="AB7563" i="1" a="1"/>
  <c r="AB7563" i="1" s="1"/>
  <c r="AB7564" i="1" a="1"/>
  <c r="AB7564" i="1" s="1"/>
  <c r="AB7565" i="1" a="1"/>
  <c r="AB7565" i="1" s="1"/>
  <c r="AB7566" i="1" a="1"/>
  <c r="AB7566" i="1" s="1"/>
  <c r="AB7567" i="1" a="1"/>
  <c r="AB7567" i="1" s="1"/>
  <c r="AB7568" i="1" a="1"/>
  <c r="AB7568" i="1" s="1"/>
  <c r="AB7569" i="1" a="1"/>
  <c r="AB7569" i="1" s="1"/>
  <c r="AB7570" i="1" a="1"/>
  <c r="AB7570" i="1" s="1"/>
  <c r="AB7571" i="1" a="1"/>
  <c r="AB7571" i="1" s="1"/>
  <c r="AB7572" i="1" a="1"/>
  <c r="AB7572" i="1" s="1"/>
  <c r="AB7573" i="1" a="1"/>
  <c r="AB7573" i="1" s="1"/>
  <c r="AB7574" i="1" a="1"/>
  <c r="AB7574" i="1" s="1"/>
  <c r="AB7575" i="1" a="1"/>
  <c r="AB7575" i="1" s="1"/>
  <c r="AB7576" i="1" a="1"/>
  <c r="AB7576" i="1" s="1"/>
  <c r="AB7577" i="1" a="1"/>
  <c r="AB7577" i="1" s="1"/>
  <c r="AB7578" i="1" a="1"/>
  <c r="AB7578" i="1" s="1"/>
  <c r="AB7579" i="1" a="1"/>
  <c r="AB7579" i="1" s="1"/>
  <c r="AB7580" i="1" a="1"/>
  <c r="AB7580" i="1" s="1"/>
  <c r="AB7581" i="1" a="1"/>
  <c r="AB7581" i="1" s="1"/>
  <c r="AB7582" i="1" a="1"/>
  <c r="AB7582" i="1" s="1"/>
  <c r="AB7583" i="1" a="1"/>
  <c r="AB7583" i="1" s="1"/>
  <c r="AB7584" i="1" a="1"/>
  <c r="AB7584" i="1" s="1"/>
  <c r="AB7585" i="1" a="1"/>
  <c r="AB7585" i="1" s="1"/>
  <c r="AB7586" i="1" a="1"/>
  <c r="AB7586" i="1" s="1"/>
  <c r="AB7587" i="1" a="1"/>
  <c r="AB7587" i="1" s="1"/>
  <c r="AB7588" i="1" a="1"/>
  <c r="AB7588" i="1" s="1"/>
  <c r="AB7589" i="1" a="1"/>
  <c r="AB7589" i="1" s="1"/>
  <c r="AB7590" i="1" a="1"/>
  <c r="AB7590" i="1" s="1"/>
  <c r="AB7591" i="1" a="1"/>
  <c r="AB7591" i="1" s="1"/>
  <c r="AB7592" i="1" a="1"/>
  <c r="AB7592" i="1" s="1"/>
  <c r="AB7593" i="1" a="1"/>
  <c r="AB7593" i="1" s="1"/>
  <c r="AB7594" i="1" a="1"/>
  <c r="AB7594" i="1" s="1"/>
  <c r="AB7595" i="1" a="1"/>
  <c r="AB7595" i="1" s="1"/>
  <c r="AB7596" i="1" a="1"/>
  <c r="AB7596" i="1" s="1"/>
  <c r="AB7597" i="1" a="1"/>
  <c r="AB7597" i="1" s="1"/>
  <c r="AB7598" i="1" a="1"/>
  <c r="AB7598" i="1" s="1"/>
  <c r="AB7599" i="1" a="1"/>
  <c r="AB7599" i="1" s="1"/>
  <c r="AB7600" i="1" a="1"/>
  <c r="AB7600" i="1" s="1"/>
  <c r="AB7601" i="1" a="1"/>
  <c r="AB7601" i="1" s="1"/>
  <c r="AB7602" i="1" a="1"/>
  <c r="AB7602" i="1" s="1"/>
  <c r="AB7603" i="1" a="1"/>
  <c r="AB7603" i="1" s="1"/>
  <c r="AB7604" i="1" a="1"/>
  <c r="AB7604" i="1" s="1"/>
  <c r="AB7605" i="1" a="1"/>
  <c r="AB7605" i="1" s="1"/>
  <c r="AB7606" i="1" a="1"/>
  <c r="AB7606" i="1" s="1"/>
  <c r="AB7607" i="1" a="1"/>
  <c r="AB7607" i="1" s="1"/>
  <c r="AB7608" i="1" a="1"/>
  <c r="AB7608" i="1" s="1"/>
  <c r="AB7609" i="1" a="1"/>
  <c r="AB7609" i="1" s="1"/>
  <c r="AB7610" i="1" a="1"/>
  <c r="AB7610" i="1" s="1"/>
  <c r="AB7611" i="1" a="1"/>
  <c r="AB7611" i="1" s="1"/>
  <c r="AB7612" i="1" a="1"/>
  <c r="AB7612" i="1" s="1"/>
  <c r="AB7613" i="1" a="1"/>
  <c r="AB7613" i="1" s="1"/>
  <c r="AB7614" i="1" a="1"/>
  <c r="AB7614" i="1" s="1"/>
  <c r="AB7615" i="1" a="1"/>
  <c r="AB7615" i="1" s="1"/>
  <c r="AB7616" i="1" a="1"/>
  <c r="AB7616" i="1" s="1"/>
  <c r="AB7617" i="1" a="1"/>
  <c r="AB7617" i="1" s="1"/>
  <c r="AB7618" i="1" a="1"/>
  <c r="AB7618" i="1" s="1"/>
  <c r="AB7619" i="1" a="1"/>
  <c r="AB7619" i="1" s="1"/>
  <c r="AB7620" i="1" a="1"/>
  <c r="AB7620" i="1" s="1"/>
  <c r="AB7621" i="1" a="1"/>
  <c r="AB7621" i="1" s="1"/>
  <c r="AB7622" i="1" a="1"/>
  <c r="AB7622" i="1" s="1"/>
  <c r="AB7623" i="1" a="1"/>
  <c r="AB7623" i="1" s="1"/>
  <c r="AB7624" i="1" a="1"/>
  <c r="AB7624" i="1" s="1"/>
  <c r="AB7625" i="1" a="1"/>
  <c r="AB7625" i="1" s="1"/>
  <c r="AB7626" i="1" a="1"/>
  <c r="AB7626" i="1" s="1"/>
  <c r="AB7627" i="1" a="1"/>
  <c r="AB7627" i="1" s="1"/>
  <c r="AB7628" i="1" a="1"/>
  <c r="AB7628" i="1" s="1"/>
  <c r="AB7629" i="1" a="1"/>
  <c r="AB7629" i="1" s="1"/>
  <c r="AB7630" i="1" a="1"/>
  <c r="AB7630" i="1" s="1"/>
  <c r="AB7631" i="1" a="1"/>
  <c r="AB7631" i="1" s="1"/>
  <c r="AB7632" i="1" a="1"/>
  <c r="AB7632" i="1" s="1"/>
  <c r="AB7633" i="1" a="1"/>
  <c r="AB7633" i="1" s="1"/>
  <c r="AB7634" i="1" a="1"/>
  <c r="AB7634" i="1" s="1"/>
  <c r="AB7635" i="1" a="1"/>
  <c r="AB7635" i="1" s="1"/>
  <c r="AB7636" i="1" a="1"/>
  <c r="AB7636" i="1" s="1"/>
  <c r="AB7637" i="1" a="1"/>
  <c r="AB7637" i="1" s="1"/>
  <c r="AB7638" i="1" a="1"/>
  <c r="AB7638" i="1" s="1"/>
  <c r="AB7639" i="1" a="1"/>
  <c r="AB7639" i="1" s="1"/>
  <c r="AB7640" i="1" a="1"/>
  <c r="AB7640" i="1" s="1"/>
  <c r="AB7641" i="1" a="1"/>
  <c r="AB7641" i="1" s="1"/>
  <c r="AB7642" i="1" a="1"/>
  <c r="AB7642" i="1" s="1"/>
  <c r="AB7643" i="1" a="1"/>
  <c r="AB7643" i="1" s="1"/>
  <c r="AB7644" i="1" a="1"/>
  <c r="AB7644" i="1" s="1"/>
  <c r="AB7645" i="1" a="1"/>
  <c r="AB7645" i="1" s="1"/>
  <c r="AB7646" i="1" a="1"/>
  <c r="AB7646" i="1" s="1"/>
  <c r="AB7647" i="1" a="1"/>
  <c r="AB7647" i="1" s="1"/>
  <c r="AB7648" i="1" a="1"/>
  <c r="AB7648" i="1" s="1"/>
  <c r="AB7649" i="1" a="1"/>
  <c r="AB7649" i="1" s="1"/>
  <c r="AB7650" i="1" a="1"/>
  <c r="AB7650" i="1" s="1"/>
  <c r="AB7651" i="1" a="1"/>
  <c r="AB7651" i="1" s="1"/>
  <c r="AB7652" i="1" a="1"/>
  <c r="AB7652" i="1" s="1"/>
  <c r="AB7653" i="1" a="1"/>
  <c r="AB7653" i="1" s="1"/>
  <c r="AB7654" i="1" a="1"/>
  <c r="AB7654" i="1" s="1"/>
  <c r="AB7655" i="1" a="1"/>
  <c r="AB7655" i="1" s="1"/>
  <c r="AB7656" i="1" a="1"/>
  <c r="AB7656" i="1" s="1"/>
  <c r="AB7657" i="1" a="1"/>
  <c r="AB7657" i="1" s="1"/>
  <c r="AB7658" i="1" a="1"/>
  <c r="AB7658" i="1" s="1"/>
  <c r="AB7659" i="1" a="1"/>
  <c r="AB7659" i="1" s="1"/>
  <c r="AB7660" i="1" a="1"/>
  <c r="AB7660" i="1" s="1"/>
  <c r="AB7661" i="1" a="1"/>
  <c r="AB7661" i="1" s="1"/>
  <c r="AB7662" i="1" a="1"/>
  <c r="AB7662" i="1" s="1"/>
  <c r="AB7663" i="1" a="1"/>
  <c r="AB7663" i="1" s="1"/>
  <c r="AB7664" i="1" a="1"/>
  <c r="AB7664" i="1" s="1"/>
  <c r="AB7665" i="1" a="1"/>
  <c r="AB7665" i="1" s="1"/>
  <c r="AB7666" i="1" a="1"/>
  <c r="AB7666" i="1" s="1"/>
  <c r="AB7667" i="1" a="1"/>
  <c r="AB7667" i="1" s="1"/>
  <c r="AB7668" i="1" a="1"/>
  <c r="AB7668" i="1" s="1"/>
  <c r="AB7669" i="1" a="1"/>
  <c r="AB7669" i="1" s="1"/>
  <c r="AB7670" i="1" a="1"/>
  <c r="AB7670" i="1" s="1"/>
  <c r="AB7671" i="1" a="1"/>
  <c r="AB7671" i="1" s="1"/>
  <c r="AB7672" i="1" a="1"/>
  <c r="AB7672" i="1" s="1"/>
  <c r="AB7673" i="1" a="1"/>
  <c r="AB7673" i="1" s="1"/>
  <c r="AB7674" i="1" a="1"/>
  <c r="AB7674" i="1" s="1"/>
  <c r="AB7675" i="1" a="1"/>
  <c r="AB7675" i="1" s="1"/>
  <c r="AB7676" i="1" a="1"/>
  <c r="AB7676" i="1" s="1"/>
  <c r="AB7677" i="1" a="1"/>
  <c r="AB7677" i="1" s="1"/>
  <c r="AB7678" i="1" a="1"/>
  <c r="AB7678" i="1" s="1"/>
  <c r="AB7679" i="1" a="1"/>
  <c r="AB7679" i="1" s="1"/>
  <c r="AB7680" i="1" a="1"/>
  <c r="AB7680" i="1" s="1"/>
  <c r="AB7681" i="1" a="1"/>
  <c r="AB7681" i="1" s="1"/>
  <c r="AB7682" i="1" a="1"/>
  <c r="AB7682" i="1" s="1"/>
  <c r="AB7683" i="1" a="1"/>
  <c r="AB7683" i="1" s="1"/>
  <c r="AB7684" i="1" a="1"/>
  <c r="AB7684" i="1" s="1"/>
  <c r="AB7685" i="1" a="1"/>
  <c r="AB7685" i="1" s="1"/>
  <c r="AB7686" i="1" a="1"/>
  <c r="AB7686" i="1" s="1"/>
  <c r="AB7687" i="1" a="1"/>
  <c r="AB7687" i="1" s="1"/>
  <c r="AB7688" i="1" a="1"/>
  <c r="AB7688" i="1" s="1"/>
  <c r="AB7689" i="1" a="1"/>
  <c r="AB7689" i="1" s="1"/>
  <c r="AB7690" i="1" a="1"/>
  <c r="AB7690" i="1" s="1"/>
  <c r="AB7691" i="1" a="1"/>
  <c r="AB7691" i="1" s="1"/>
  <c r="AB7692" i="1" a="1"/>
  <c r="AB7692" i="1" s="1"/>
  <c r="AB7693" i="1" a="1"/>
  <c r="AB7693" i="1" s="1"/>
  <c r="AB7694" i="1" a="1"/>
  <c r="AB7694" i="1" s="1"/>
  <c r="AB7695" i="1" a="1"/>
  <c r="AB7695" i="1" s="1"/>
  <c r="AB7696" i="1" a="1"/>
  <c r="AB7696" i="1" s="1"/>
  <c r="AB7697" i="1" a="1"/>
  <c r="AB7697" i="1" s="1"/>
  <c r="AB7698" i="1" a="1"/>
  <c r="AB7698" i="1" s="1"/>
  <c r="AB7699" i="1" a="1"/>
  <c r="AB7699" i="1" s="1"/>
  <c r="AB7700" i="1" a="1"/>
  <c r="AB7700" i="1" s="1"/>
  <c r="AB7701" i="1" a="1"/>
  <c r="AB7701" i="1" s="1"/>
  <c r="AB7702" i="1" a="1"/>
  <c r="AB7702" i="1" s="1"/>
  <c r="AB7703" i="1" a="1"/>
  <c r="AB7703" i="1" s="1"/>
  <c r="AB7704" i="1" a="1"/>
  <c r="AB7704" i="1" s="1"/>
  <c r="AB7705" i="1" a="1"/>
  <c r="AB7705" i="1" s="1"/>
  <c r="AB7706" i="1" a="1"/>
  <c r="AB7706" i="1" s="1"/>
  <c r="AB7707" i="1" a="1"/>
  <c r="AB7707" i="1" s="1"/>
  <c r="AB7708" i="1" a="1"/>
  <c r="AB7708" i="1" s="1"/>
  <c r="AB7709" i="1" a="1"/>
  <c r="AB7709" i="1" s="1"/>
  <c r="AB7710" i="1" a="1"/>
  <c r="AB7710" i="1" s="1"/>
  <c r="AB7711" i="1" a="1"/>
  <c r="AB7711" i="1" s="1"/>
  <c r="AB7712" i="1" a="1"/>
  <c r="AB7712" i="1" s="1"/>
  <c r="AB7713" i="1" a="1"/>
  <c r="AB7713" i="1" s="1"/>
  <c r="AB7714" i="1" a="1"/>
  <c r="AB7714" i="1" s="1"/>
  <c r="AB7715" i="1" a="1"/>
  <c r="AB7715" i="1" s="1"/>
  <c r="AB7716" i="1" a="1"/>
  <c r="AB7716" i="1" s="1"/>
  <c r="AB7717" i="1" a="1"/>
  <c r="AB7717" i="1" s="1"/>
  <c r="AB7718" i="1" a="1"/>
  <c r="AB7718" i="1" s="1"/>
  <c r="AB7719" i="1" a="1"/>
  <c r="AB7719" i="1" s="1"/>
  <c r="AB7720" i="1" a="1"/>
  <c r="AB7720" i="1" s="1"/>
  <c r="AB7721" i="1" a="1"/>
  <c r="AB7721" i="1" s="1"/>
  <c r="AB7722" i="1" a="1"/>
  <c r="AB7722" i="1" s="1"/>
  <c r="AB7723" i="1" a="1"/>
  <c r="AB7723" i="1" s="1"/>
  <c r="AB7724" i="1" a="1"/>
  <c r="AB7724" i="1" s="1"/>
  <c r="AB7725" i="1" a="1"/>
  <c r="AB7725" i="1" s="1"/>
  <c r="AB7726" i="1" a="1"/>
  <c r="AB7726" i="1" s="1"/>
  <c r="AB7727" i="1" a="1"/>
  <c r="AB7727" i="1" s="1"/>
  <c r="AB7728" i="1" a="1"/>
  <c r="AB7728" i="1" s="1"/>
  <c r="AB7729" i="1" a="1"/>
  <c r="AB7729" i="1" s="1"/>
  <c r="AB7730" i="1" a="1"/>
  <c r="AB7730" i="1" s="1"/>
  <c r="AB7731" i="1" a="1"/>
  <c r="AB7731" i="1" s="1"/>
  <c r="AB7732" i="1" a="1"/>
  <c r="AB7732" i="1" s="1"/>
  <c r="AB7733" i="1" a="1"/>
  <c r="AB7733" i="1" s="1"/>
  <c r="AB7734" i="1" a="1"/>
  <c r="AB7734" i="1" s="1"/>
  <c r="AB7735" i="1" a="1"/>
  <c r="AB7735" i="1" s="1"/>
  <c r="AB7736" i="1" a="1"/>
  <c r="AB7736" i="1" s="1"/>
  <c r="AB7737" i="1" a="1"/>
  <c r="AB7737" i="1" s="1"/>
  <c r="AB7738" i="1" a="1"/>
  <c r="AB7738" i="1" s="1"/>
  <c r="AB7739" i="1" a="1"/>
  <c r="AB7739" i="1" s="1"/>
  <c r="AB7740" i="1" a="1"/>
  <c r="AB7740" i="1" s="1"/>
  <c r="AB7741" i="1" a="1"/>
  <c r="AB7741" i="1" s="1"/>
  <c r="AB7742" i="1" a="1"/>
  <c r="AB7742" i="1" s="1"/>
  <c r="AB7743" i="1" a="1"/>
  <c r="AB7743" i="1" s="1"/>
  <c r="AB7744" i="1" a="1"/>
  <c r="AB7744" i="1" s="1"/>
  <c r="AB7745" i="1" a="1"/>
  <c r="AB7745" i="1" s="1"/>
  <c r="AB7746" i="1" a="1"/>
  <c r="AB7746" i="1" s="1"/>
  <c r="AB7747" i="1" a="1"/>
  <c r="AB7747" i="1" s="1"/>
  <c r="AB7748" i="1" a="1"/>
  <c r="AB7748" i="1" s="1"/>
  <c r="AB7749" i="1" a="1"/>
  <c r="AB7749" i="1" s="1"/>
  <c r="AB7750" i="1" a="1"/>
  <c r="AB7750" i="1" s="1"/>
  <c r="AB7751" i="1" a="1"/>
  <c r="AB7751" i="1" s="1"/>
  <c r="AB7752" i="1" a="1"/>
  <c r="AB7752" i="1" s="1"/>
  <c r="AB7753" i="1" a="1"/>
  <c r="AB7753" i="1" s="1"/>
  <c r="AB7754" i="1" a="1"/>
  <c r="AB7754" i="1" s="1"/>
  <c r="AB7755" i="1" a="1"/>
  <c r="AB7755" i="1" s="1"/>
  <c r="AB7756" i="1" a="1"/>
  <c r="AB7756" i="1" s="1"/>
  <c r="AB7757" i="1" a="1"/>
  <c r="AB7757" i="1" s="1"/>
  <c r="AB7758" i="1" a="1"/>
  <c r="AB7758" i="1" s="1"/>
  <c r="AB7759" i="1" a="1"/>
  <c r="AB7759" i="1" s="1"/>
  <c r="AB7760" i="1" a="1"/>
  <c r="AB7760" i="1" s="1"/>
  <c r="AB7761" i="1" a="1"/>
  <c r="AB7761" i="1" s="1"/>
  <c r="AB7762" i="1" a="1"/>
  <c r="AB7762" i="1" s="1"/>
  <c r="AB7763" i="1" a="1"/>
  <c r="AB7763" i="1" s="1"/>
  <c r="AB7764" i="1" a="1"/>
  <c r="AB7764" i="1" s="1"/>
  <c r="AB7765" i="1" a="1"/>
  <c r="AB7765" i="1" s="1"/>
  <c r="AB7766" i="1" a="1"/>
  <c r="AB7766" i="1" s="1"/>
  <c r="AB7767" i="1" a="1"/>
  <c r="AB7767" i="1" s="1"/>
  <c r="AB7768" i="1" a="1"/>
  <c r="AB7768" i="1" s="1"/>
  <c r="AB7769" i="1" a="1"/>
  <c r="AB7769" i="1" s="1"/>
  <c r="AB7770" i="1" a="1"/>
  <c r="AB7770" i="1" s="1"/>
  <c r="AB7771" i="1" a="1"/>
  <c r="AB7771" i="1" s="1"/>
  <c r="AB7772" i="1" a="1"/>
  <c r="AB7772" i="1" s="1"/>
  <c r="AB7773" i="1" a="1"/>
  <c r="AB7773" i="1" s="1"/>
  <c r="AB7774" i="1" a="1"/>
  <c r="AB7774" i="1" s="1"/>
  <c r="AB7775" i="1" a="1"/>
  <c r="AB7775" i="1" s="1"/>
  <c r="AB7776" i="1" a="1"/>
  <c r="AB7776" i="1" s="1"/>
  <c r="AB7777" i="1" a="1"/>
  <c r="AB7777" i="1" s="1"/>
  <c r="AB7778" i="1" a="1"/>
  <c r="AB7778" i="1" s="1"/>
  <c r="AB7779" i="1" a="1"/>
  <c r="AB7779" i="1" s="1"/>
  <c r="AB7780" i="1" a="1"/>
  <c r="AB7780" i="1" s="1"/>
  <c r="AB7781" i="1" a="1"/>
  <c r="AB7781" i="1" s="1"/>
  <c r="AB7782" i="1" a="1"/>
  <c r="AB7782" i="1" s="1"/>
  <c r="AB7783" i="1" a="1"/>
  <c r="AB7783" i="1" s="1"/>
  <c r="AB7784" i="1" a="1"/>
  <c r="AB7784" i="1" s="1"/>
  <c r="AB7785" i="1" a="1"/>
  <c r="AB7785" i="1" s="1"/>
  <c r="AB7786" i="1" a="1"/>
  <c r="AB7786" i="1" s="1"/>
  <c r="AB7787" i="1" a="1"/>
  <c r="AB7787" i="1" s="1"/>
  <c r="AB7788" i="1" a="1"/>
  <c r="AB7788" i="1" s="1"/>
  <c r="AB7789" i="1" a="1"/>
  <c r="AB7789" i="1" s="1"/>
  <c r="AB7790" i="1" a="1"/>
  <c r="AB7790" i="1" s="1"/>
  <c r="AB7791" i="1" a="1"/>
  <c r="AB7791" i="1" s="1"/>
  <c r="AB7792" i="1" a="1"/>
  <c r="AB7792" i="1" s="1"/>
  <c r="AB7793" i="1" a="1"/>
  <c r="AB7793" i="1" s="1"/>
  <c r="AB7794" i="1" a="1"/>
  <c r="AB7794" i="1" s="1"/>
  <c r="AB7795" i="1" a="1"/>
  <c r="AB7795" i="1" s="1"/>
  <c r="AB7796" i="1" a="1"/>
  <c r="AB7796" i="1" s="1"/>
  <c r="AB7797" i="1" a="1"/>
  <c r="AB7797" i="1" s="1"/>
  <c r="AB7798" i="1" a="1"/>
  <c r="AB7798" i="1" s="1"/>
  <c r="AB7799" i="1" a="1"/>
  <c r="AB7799" i="1" s="1"/>
  <c r="AB7800" i="1" a="1"/>
  <c r="AB7800" i="1" s="1"/>
  <c r="AB7801" i="1" a="1"/>
  <c r="AB7801" i="1" s="1"/>
  <c r="AB7802" i="1" a="1"/>
  <c r="AB7802" i="1" s="1"/>
  <c r="AB7803" i="1" a="1"/>
  <c r="AB7803" i="1" s="1"/>
  <c r="AB7804" i="1" a="1"/>
  <c r="AB7804" i="1" s="1"/>
  <c r="AB7805" i="1" a="1"/>
  <c r="AB7805" i="1" s="1"/>
  <c r="AB7806" i="1" a="1"/>
  <c r="AB7806" i="1" s="1"/>
  <c r="AB7807" i="1" a="1"/>
  <c r="AB7807" i="1" s="1"/>
  <c r="AB7808" i="1" a="1"/>
  <c r="AB7808" i="1" s="1"/>
  <c r="AB7809" i="1" a="1"/>
  <c r="AB7809" i="1" s="1"/>
  <c r="AB7810" i="1" a="1"/>
  <c r="AB7810" i="1" s="1"/>
  <c r="AB7811" i="1" a="1"/>
  <c r="AB7811" i="1" s="1"/>
  <c r="AB7812" i="1" a="1"/>
  <c r="AB7812" i="1" s="1"/>
  <c r="AB7813" i="1" a="1"/>
  <c r="AB7813" i="1" s="1"/>
  <c r="AB7814" i="1" a="1"/>
  <c r="AB7814" i="1" s="1"/>
  <c r="AB7815" i="1" a="1"/>
  <c r="AB7815" i="1" s="1"/>
  <c r="AB7816" i="1" a="1"/>
  <c r="AB7816" i="1" s="1"/>
  <c r="AB7817" i="1" a="1"/>
  <c r="AB7817" i="1" s="1"/>
  <c r="AB7818" i="1" a="1"/>
  <c r="AB7818" i="1" s="1"/>
  <c r="AB7819" i="1" a="1"/>
  <c r="AB7819" i="1" s="1"/>
  <c r="AB7820" i="1" a="1"/>
  <c r="AB7820" i="1" s="1"/>
  <c r="AB7821" i="1" a="1"/>
  <c r="AB7821" i="1" s="1"/>
  <c r="AB7822" i="1" a="1"/>
  <c r="AB7822" i="1" s="1"/>
  <c r="AB7823" i="1" a="1"/>
  <c r="AB7823" i="1" s="1"/>
  <c r="AB7824" i="1" a="1"/>
  <c r="AB7824" i="1" s="1"/>
  <c r="AB7825" i="1" a="1"/>
  <c r="AB7825" i="1" s="1"/>
  <c r="AB7826" i="1" a="1"/>
  <c r="AB7826" i="1" s="1"/>
  <c r="AB7827" i="1" a="1"/>
  <c r="AB7827" i="1" s="1"/>
  <c r="AB7828" i="1" a="1"/>
  <c r="AB7828" i="1" s="1"/>
  <c r="AB7829" i="1" a="1"/>
  <c r="AB7829" i="1" s="1"/>
  <c r="AB7830" i="1" a="1"/>
  <c r="AB7830" i="1" s="1"/>
  <c r="AB7831" i="1" a="1"/>
  <c r="AB7831" i="1" s="1"/>
  <c r="AB7832" i="1" a="1"/>
  <c r="AB7832" i="1" s="1"/>
  <c r="AB7833" i="1" a="1"/>
  <c r="AB7833" i="1" s="1"/>
  <c r="AB7834" i="1" a="1"/>
  <c r="AB7834" i="1" s="1"/>
  <c r="AB7835" i="1" a="1"/>
  <c r="AB7835" i="1" s="1"/>
  <c r="AB7836" i="1" a="1"/>
  <c r="AB7836" i="1" s="1"/>
  <c r="AB7837" i="1" a="1"/>
  <c r="AB7837" i="1" s="1"/>
  <c r="AB7838" i="1" a="1"/>
  <c r="AB7838" i="1" s="1"/>
  <c r="AB7839" i="1" a="1"/>
  <c r="AB7839" i="1" s="1"/>
  <c r="AB7840" i="1" a="1"/>
  <c r="AB7840" i="1" s="1"/>
  <c r="AB7841" i="1" a="1"/>
  <c r="AB7841" i="1" s="1"/>
  <c r="AB7842" i="1" a="1"/>
  <c r="AB7842" i="1" s="1"/>
  <c r="AB7843" i="1" a="1"/>
  <c r="AB7843" i="1" s="1"/>
  <c r="AB7844" i="1" a="1"/>
  <c r="AB7844" i="1" s="1"/>
  <c r="AB7845" i="1" a="1"/>
  <c r="AB7845" i="1" s="1"/>
  <c r="AB7846" i="1" a="1"/>
  <c r="AB7846" i="1" s="1"/>
  <c r="AB7847" i="1" a="1"/>
  <c r="AB7847" i="1" s="1"/>
  <c r="AB7848" i="1" a="1"/>
  <c r="AB7848" i="1" s="1"/>
  <c r="AB7849" i="1" a="1"/>
  <c r="AB7849" i="1" s="1"/>
  <c r="AB7850" i="1" a="1"/>
  <c r="AB7850" i="1" s="1"/>
  <c r="AB7851" i="1" a="1"/>
  <c r="AB7851" i="1" s="1"/>
  <c r="AB7852" i="1" a="1"/>
  <c r="AB7852" i="1" s="1"/>
  <c r="AB7853" i="1" a="1"/>
  <c r="AB7853" i="1" s="1"/>
  <c r="AB7854" i="1" a="1"/>
  <c r="AB7854" i="1" s="1"/>
  <c r="AB7855" i="1" a="1"/>
  <c r="AB7855" i="1" s="1"/>
  <c r="AB7856" i="1" a="1"/>
  <c r="AB7856" i="1" s="1"/>
  <c r="AB7857" i="1" a="1"/>
  <c r="AB7857" i="1" s="1"/>
  <c r="AB7858" i="1" a="1"/>
  <c r="AB7858" i="1" s="1"/>
  <c r="AB7859" i="1" a="1"/>
  <c r="AB7859" i="1" s="1"/>
  <c r="AB7860" i="1" a="1"/>
  <c r="AB7860" i="1" s="1"/>
  <c r="AB7861" i="1" a="1"/>
  <c r="AB7861" i="1" s="1"/>
  <c r="AB7862" i="1" a="1"/>
  <c r="AB7862" i="1" s="1"/>
  <c r="AB7863" i="1" a="1"/>
  <c r="AB7863" i="1" s="1"/>
  <c r="AB7864" i="1" a="1"/>
  <c r="AB7864" i="1" s="1"/>
  <c r="AB7865" i="1" a="1"/>
  <c r="AB7865" i="1" s="1"/>
  <c r="AB7866" i="1" a="1"/>
  <c r="AB7866" i="1" s="1"/>
  <c r="AB7867" i="1" a="1"/>
  <c r="AB7867" i="1" s="1"/>
  <c r="AB7868" i="1" a="1"/>
  <c r="AB7868" i="1" s="1"/>
  <c r="AB7869" i="1" a="1"/>
  <c r="AB7869" i="1" s="1"/>
  <c r="AB7870" i="1" a="1"/>
  <c r="AB7870" i="1" s="1"/>
  <c r="AB7871" i="1" a="1"/>
  <c r="AB7871" i="1" s="1"/>
  <c r="AB7872" i="1" a="1"/>
  <c r="AB7872" i="1" s="1"/>
  <c r="AB7873" i="1" a="1"/>
  <c r="AB7873" i="1" s="1"/>
  <c r="AB7874" i="1" a="1"/>
  <c r="AB7874" i="1" s="1"/>
  <c r="AB7875" i="1" a="1"/>
  <c r="AB7875" i="1" s="1"/>
  <c r="AB7876" i="1" a="1"/>
  <c r="AB7876" i="1" s="1"/>
  <c r="AB7877" i="1" a="1"/>
  <c r="AB7877" i="1" s="1"/>
  <c r="AB7878" i="1" a="1"/>
  <c r="AB7878" i="1" s="1"/>
  <c r="AB7879" i="1" a="1"/>
  <c r="AB7879" i="1" s="1"/>
  <c r="AB7880" i="1" a="1"/>
  <c r="AB7880" i="1" s="1"/>
  <c r="AB7881" i="1" a="1"/>
  <c r="AB7881" i="1" s="1"/>
  <c r="AB7882" i="1" a="1"/>
  <c r="AB7882" i="1" s="1"/>
  <c r="AB7883" i="1" a="1"/>
  <c r="AB7883" i="1" s="1"/>
  <c r="AB7884" i="1" a="1"/>
  <c r="AB7884" i="1" s="1"/>
  <c r="AB7885" i="1" a="1"/>
  <c r="AB7885" i="1" s="1"/>
  <c r="AB7886" i="1" a="1"/>
  <c r="AB7886" i="1" s="1"/>
  <c r="AB7887" i="1" a="1"/>
  <c r="AB7887" i="1" s="1"/>
  <c r="AB7888" i="1" a="1"/>
  <c r="AB7888" i="1" s="1"/>
  <c r="AB7889" i="1" a="1"/>
  <c r="AB7889" i="1" s="1"/>
  <c r="AB7890" i="1" a="1"/>
  <c r="AB7890" i="1" s="1"/>
  <c r="AB7891" i="1" a="1"/>
  <c r="AB7891" i="1" s="1"/>
  <c r="AB7892" i="1" a="1"/>
  <c r="AB7892" i="1" s="1"/>
  <c r="AB7893" i="1" a="1"/>
  <c r="AB7893" i="1" s="1"/>
  <c r="AB7894" i="1" a="1"/>
  <c r="AB7894" i="1" s="1"/>
  <c r="AB7895" i="1" a="1"/>
  <c r="AB7895" i="1" s="1"/>
  <c r="AB7896" i="1" a="1"/>
  <c r="AB7896" i="1" s="1"/>
  <c r="AB7897" i="1" a="1"/>
  <c r="AB7897" i="1" s="1"/>
  <c r="AB7898" i="1" a="1"/>
  <c r="AB7898" i="1" s="1"/>
  <c r="AB7899" i="1" a="1"/>
  <c r="AB7899" i="1" s="1"/>
  <c r="AB7900" i="1" a="1"/>
  <c r="AB7900" i="1" s="1"/>
  <c r="AB7901" i="1" a="1"/>
  <c r="AB7901" i="1" s="1"/>
  <c r="AB7902" i="1" a="1"/>
  <c r="AB7902" i="1" s="1"/>
  <c r="AB7903" i="1" a="1"/>
  <c r="AB7903" i="1" s="1"/>
  <c r="AB7904" i="1" a="1"/>
  <c r="AB7904" i="1" s="1"/>
  <c r="AB7905" i="1" a="1"/>
  <c r="AB7905" i="1" s="1"/>
  <c r="AB7906" i="1" a="1"/>
  <c r="AB7906" i="1" s="1"/>
  <c r="AB7907" i="1" a="1"/>
  <c r="AB7907" i="1" s="1"/>
  <c r="AB7908" i="1" a="1"/>
  <c r="AB7908" i="1" s="1"/>
  <c r="AB7909" i="1" a="1"/>
  <c r="AB7909" i="1" s="1"/>
  <c r="AB7910" i="1" a="1"/>
  <c r="AB7910" i="1" s="1"/>
  <c r="AB7911" i="1" a="1"/>
  <c r="AB7911" i="1" s="1"/>
  <c r="AB7912" i="1" a="1"/>
  <c r="AB7912" i="1" s="1"/>
  <c r="AB7913" i="1" a="1"/>
  <c r="AB7913" i="1" s="1"/>
  <c r="AB7914" i="1" a="1"/>
  <c r="AB7914" i="1" s="1"/>
  <c r="AB7915" i="1" a="1"/>
  <c r="AB7915" i="1" s="1"/>
  <c r="AB7916" i="1" a="1"/>
  <c r="AB7916" i="1" s="1"/>
  <c r="AB7917" i="1" a="1"/>
  <c r="AB7917" i="1" s="1"/>
  <c r="AB7918" i="1" a="1"/>
  <c r="AB7918" i="1" s="1"/>
  <c r="AB7919" i="1" a="1"/>
  <c r="AB7919" i="1" s="1"/>
  <c r="AB7920" i="1" a="1"/>
  <c r="AB7920" i="1" s="1"/>
  <c r="AB7921" i="1" a="1"/>
  <c r="AB7921" i="1" s="1"/>
  <c r="AB7922" i="1" a="1"/>
  <c r="AB7922" i="1" s="1"/>
  <c r="AB7923" i="1" a="1"/>
  <c r="AB7923" i="1" s="1"/>
  <c r="AB7924" i="1" a="1"/>
  <c r="AB7924" i="1" s="1"/>
  <c r="AB7925" i="1" a="1"/>
  <c r="AB7925" i="1" s="1"/>
  <c r="AB7926" i="1" a="1"/>
  <c r="AB7926" i="1" s="1"/>
  <c r="AB7927" i="1" a="1"/>
  <c r="AB7927" i="1" s="1"/>
  <c r="AB7928" i="1" a="1"/>
  <c r="AB7928" i="1" s="1"/>
  <c r="AB7929" i="1" a="1"/>
  <c r="AB7929" i="1" s="1"/>
  <c r="AB7930" i="1" a="1"/>
  <c r="AB7930" i="1" s="1"/>
  <c r="AB7931" i="1" a="1"/>
  <c r="AB7931" i="1" s="1"/>
  <c r="AB7932" i="1" a="1"/>
  <c r="AB7932" i="1" s="1"/>
  <c r="AB7933" i="1" a="1"/>
  <c r="AB7933" i="1" s="1"/>
  <c r="AB7934" i="1" a="1"/>
  <c r="AB7934" i="1" s="1"/>
  <c r="AB7935" i="1" a="1"/>
  <c r="AB7935" i="1" s="1"/>
  <c r="AB7936" i="1" a="1"/>
  <c r="AB7936" i="1" s="1"/>
  <c r="AB7937" i="1" a="1"/>
  <c r="AB7937" i="1" s="1"/>
  <c r="AB7938" i="1" a="1"/>
  <c r="AB7938" i="1" s="1"/>
  <c r="AB7939" i="1" a="1"/>
  <c r="AB7939" i="1" s="1"/>
  <c r="AB7940" i="1" a="1"/>
  <c r="AB7940" i="1" s="1"/>
  <c r="AB7941" i="1" a="1"/>
  <c r="AB7941" i="1" s="1"/>
  <c r="AB7942" i="1" a="1"/>
  <c r="AB7942" i="1" s="1"/>
  <c r="AB7943" i="1" a="1"/>
  <c r="AB7943" i="1" s="1"/>
  <c r="AB7944" i="1" a="1"/>
  <c r="AB7944" i="1" s="1"/>
  <c r="AB7945" i="1" a="1"/>
  <c r="AB7945" i="1" s="1"/>
  <c r="AB7946" i="1" a="1"/>
  <c r="AB7946" i="1" s="1"/>
  <c r="AB7947" i="1" a="1"/>
  <c r="AB7947" i="1" s="1"/>
  <c r="AB7948" i="1" a="1"/>
  <c r="AB7948" i="1" s="1"/>
  <c r="AB7949" i="1" a="1"/>
  <c r="AB7949" i="1" s="1"/>
  <c r="AB7950" i="1" a="1"/>
  <c r="AB7950" i="1" s="1"/>
  <c r="AB7951" i="1" a="1"/>
  <c r="AB7951" i="1" s="1"/>
  <c r="AB7952" i="1" a="1"/>
  <c r="AB7952" i="1" s="1"/>
  <c r="AB7953" i="1" a="1"/>
  <c r="AB7953" i="1" s="1"/>
  <c r="AB7954" i="1" a="1"/>
  <c r="AB7954" i="1" s="1"/>
  <c r="AB7955" i="1" a="1"/>
  <c r="AB7955" i="1" s="1"/>
  <c r="AB7956" i="1" a="1"/>
  <c r="AB7956" i="1" s="1"/>
  <c r="AB7957" i="1" a="1"/>
  <c r="AB7957" i="1" s="1"/>
  <c r="AB7958" i="1" a="1"/>
  <c r="AB7958" i="1" s="1"/>
  <c r="AB7959" i="1" a="1"/>
  <c r="AB7959" i="1" s="1"/>
  <c r="AB7960" i="1" a="1"/>
  <c r="AB7960" i="1" s="1"/>
  <c r="AB7961" i="1" a="1"/>
  <c r="AB7961" i="1" s="1"/>
  <c r="AB7962" i="1" a="1"/>
  <c r="AB7962" i="1" s="1"/>
  <c r="AB7963" i="1" a="1"/>
  <c r="AB7963" i="1" s="1"/>
  <c r="AB7964" i="1" a="1"/>
  <c r="AB7964" i="1" s="1"/>
  <c r="AB7965" i="1" a="1"/>
  <c r="AB7965" i="1" s="1"/>
  <c r="AB7966" i="1" a="1"/>
  <c r="AB7966" i="1" s="1"/>
  <c r="AB7967" i="1" a="1"/>
  <c r="AB7967" i="1" s="1"/>
  <c r="AB7968" i="1" a="1"/>
  <c r="AB7968" i="1" s="1"/>
  <c r="AB7969" i="1" a="1"/>
  <c r="AB7969" i="1" s="1"/>
  <c r="AB7970" i="1" a="1"/>
  <c r="AB7970" i="1" s="1"/>
  <c r="AB7971" i="1" a="1"/>
  <c r="AB7971" i="1" s="1"/>
  <c r="AB7972" i="1" a="1"/>
  <c r="AB7972" i="1" s="1"/>
  <c r="AB7973" i="1" a="1"/>
  <c r="AB7973" i="1" s="1"/>
  <c r="AB7974" i="1" a="1"/>
  <c r="AB7974" i="1" s="1"/>
  <c r="AB7975" i="1" a="1"/>
  <c r="AB7975" i="1" s="1"/>
  <c r="AB7976" i="1" a="1"/>
  <c r="AB7976" i="1" s="1"/>
  <c r="AB7977" i="1" a="1"/>
  <c r="AB7977" i="1" s="1"/>
  <c r="AB7978" i="1" a="1"/>
  <c r="AB7978" i="1" s="1"/>
  <c r="AB7979" i="1" a="1"/>
  <c r="AB7979" i="1" s="1"/>
  <c r="AB7980" i="1" a="1"/>
  <c r="AB7980" i="1" s="1"/>
  <c r="AB7981" i="1" a="1"/>
  <c r="AB7981" i="1" s="1"/>
  <c r="AB7982" i="1" a="1"/>
  <c r="AB7982" i="1" s="1"/>
  <c r="AB7983" i="1" a="1"/>
  <c r="AB7983" i="1" s="1"/>
  <c r="AB7984" i="1" a="1"/>
  <c r="AB7984" i="1" s="1"/>
  <c r="AB7985" i="1" a="1"/>
  <c r="AB7985" i="1" s="1"/>
  <c r="AB7986" i="1" a="1"/>
  <c r="AB7986" i="1" s="1"/>
  <c r="AB7987" i="1" a="1"/>
  <c r="AB7987" i="1" s="1"/>
  <c r="AB7988" i="1" a="1"/>
  <c r="AB7988" i="1" s="1"/>
  <c r="AB7989" i="1" a="1"/>
  <c r="AB7989" i="1" s="1"/>
  <c r="AB7990" i="1" a="1"/>
  <c r="AB7990" i="1" s="1"/>
  <c r="AB7991" i="1" a="1"/>
  <c r="AB7991" i="1" s="1"/>
  <c r="AB7992" i="1" a="1"/>
  <c r="AB7992" i="1" s="1"/>
  <c r="AB7993" i="1" a="1"/>
  <c r="AB7993" i="1" s="1"/>
  <c r="AB7994" i="1" a="1"/>
  <c r="AB7994" i="1" s="1"/>
  <c r="AB7995" i="1" a="1"/>
  <c r="AB7995" i="1" s="1"/>
  <c r="AB7996" i="1" a="1"/>
  <c r="AB7996" i="1" s="1"/>
  <c r="AB7997" i="1" a="1"/>
  <c r="AB7997" i="1" s="1"/>
  <c r="AB7998" i="1" a="1"/>
  <c r="AB7998" i="1" s="1"/>
  <c r="AB7999" i="1" a="1"/>
  <c r="AB7999" i="1" s="1"/>
  <c r="AB8000" i="1" a="1"/>
  <c r="AB8000" i="1" s="1"/>
  <c r="AB8001" i="1" a="1"/>
  <c r="AB8001" i="1" s="1"/>
  <c r="AB8002" i="1" a="1"/>
  <c r="AB8002" i="1" s="1"/>
  <c r="AB8003" i="1" a="1"/>
  <c r="AB8003" i="1" s="1"/>
  <c r="AB8004" i="1" a="1"/>
  <c r="AB8004" i="1" s="1"/>
  <c r="AB8005" i="1" a="1"/>
  <c r="AB8005" i="1" s="1"/>
  <c r="AB8006" i="1" a="1"/>
  <c r="AB8006" i="1" s="1"/>
  <c r="AB8007" i="1" a="1"/>
  <c r="AB8007" i="1" s="1"/>
  <c r="AB8008" i="1" a="1"/>
  <c r="AB8008" i="1" s="1"/>
  <c r="AB8009" i="1" a="1"/>
  <c r="AB8009" i="1" s="1"/>
  <c r="AB8010" i="1" a="1"/>
  <c r="AB8010" i="1" s="1"/>
  <c r="AB8011" i="1" a="1"/>
  <c r="AB8011" i="1" s="1"/>
  <c r="AB8012" i="1" a="1"/>
  <c r="AB8012" i="1" s="1"/>
  <c r="AB8013" i="1" a="1"/>
  <c r="AB8013" i="1" s="1"/>
  <c r="AB8014" i="1" a="1"/>
  <c r="AB8014" i="1" s="1"/>
  <c r="AB8015" i="1" a="1"/>
  <c r="AB8015" i="1" s="1"/>
  <c r="AB8016" i="1" a="1"/>
  <c r="AB8016" i="1" s="1"/>
  <c r="AB8017" i="1" a="1"/>
  <c r="AB8017" i="1" s="1"/>
  <c r="AB8018" i="1" a="1"/>
  <c r="AB8018" i="1" s="1"/>
  <c r="AB8019" i="1" a="1"/>
  <c r="AB8019" i="1" s="1"/>
  <c r="AB8020" i="1" a="1"/>
  <c r="AB8020" i="1" s="1"/>
  <c r="AB8021" i="1" a="1"/>
  <c r="AB8021" i="1" s="1"/>
  <c r="AB8022" i="1" a="1"/>
  <c r="AB8022" i="1" s="1"/>
  <c r="AB8023" i="1" a="1"/>
  <c r="AB8023" i="1" s="1"/>
  <c r="AB8024" i="1" a="1"/>
  <c r="AB8024" i="1" s="1"/>
  <c r="AB8025" i="1" a="1"/>
  <c r="AB8025" i="1" s="1"/>
  <c r="AB8026" i="1" a="1"/>
  <c r="AB8026" i="1" s="1"/>
  <c r="AB8027" i="1" a="1"/>
  <c r="AB8027" i="1" s="1"/>
  <c r="AB8028" i="1" a="1"/>
  <c r="AB8028" i="1" s="1"/>
  <c r="AB8029" i="1" a="1"/>
  <c r="AB8029" i="1" s="1"/>
  <c r="AB8030" i="1" a="1"/>
  <c r="AB8030" i="1" s="1"/>
  <c r="AB8031" i="1" a="1"/>
  <c r="AB8031" i="1" s="1"/>
  <c r="AB8032" i="1" a="1"/>
  <c r="AB8032" i="1" s="1"/>
  <c r="AB8033" i="1" a="1"/>
  <c r="AB8033" i="1" s="1"/>
  <c r="AB8034" i="1" a="1"/>
  <c r="AB8034" i="1" s="1"/>
  <c r="AB8035" i="1" a="1"/>
  <c r="AB8035" i="1" s="1"/>
  <c r="AB8036" i="1" a="1"/>
  <c r="AB8036" i="1" s="1"/>
  <c r="AB8037" i="1" a="1"/>
  <c r="AB8037" i="1" s="1"/>
  <c r="AB8038" i="1" a="1"/>
  <c r="AB8038" i="1" s="1"/>
  <c r="AB8039" i="1" a="1"/>
  <c r="AB8039" i="1" s="1"/>
  <c r="AB8040" i="1" a="1"/>
  <c r="AB8040" i="1" s="1"/>
  <c r="AB8041" i="1" a="1"/>
  <c r="AB8041" i="1" s="1"/>
  <c r="AB8042" i="1" a="1"/>
  <c r="AB8042" i="1" s="1"/>
  <c r="AB8043" i="1" a="1"/>
  <c r="AB8043" i="1" s="1"/>
  <c r="AB8044" i="1" a="1"/>
  <c r="AB8044" i="1" s="1"/>
  <c r="AB8045" i="1" a="1"/>
  <c r="AB8045" i="1" s="1"/>
  <c r="AB8046" i="1" a="1"/>
  <c r="AB8046" i="1" s="1"/>
  <c r="AB8047" i="1" a="1"/>
  <c r="AB8047" i="1" s="1"/>
  <c r="AB8048" i="1" a="1"/>
  <c r="AB8048" i="1" s="1"/>
  <c r="AB8049" i="1" a="1"/>
  <c r="AB8049" i="1" s="1"/>
  <c r="AB8050" i="1" a="1"/>
  <c r="AB8050" i="1" s="1"/>
  <c r="AB8051" i="1" a="1"/>
  <c r="AB8051" i="1" s="1"/>
  <c r="AB8052" i="1" a="1"/>
  <c r="AB8052" i="1" s="1"/>
  <c r="AB8053" i="1" a="1"/>
  <c r="AB8053" i="1" s="1"/>
  <c r="AB8054" i="1" a="1"/>
  <c r="AB8054" i="1" s="1"/>
  <c r="AB8055" i="1" a="1"/>
  <c r="AB8055" i="1" s="1"/>
  <c r="AB8056" i="1" a="1"/>
  <c r="AB8056" i="1" s="1"/>
  <c r="AB8057" i="1" a="1"/>
  <c r="AB8057" i="1" s="1"/>
  <c r="AB8058" i="1" a="1"/>
  <c r="AB8058" i="1" s="1"/>
  <c r="AB8059" i="1" a="1"/>
  <c r="AB8059" i="1" s="1"/>
  <c r="AB8060" i="1" a="1"/>
  <c r="AB8060" i="1" s="1"/>
  <c r="AB8061" i="1" a="1"/>
  <c r="AB8061" i="1" s="1"/>
  <c r="AB8062" i="1" a="1"/>
  <c r="AB8062" i="1" s="1"/>
  <c r="AB8063" i="1" a="1"/>
  <c r="AB8063" i="1" s="1"/>
  <c r="AB8064" i="1" a="1"/>
  <c r="AB8064" i="1" s="1"/>
  <c r="AB8065" i="1" a="1"/>
  <c r="AB8065" i="1" s="1"/>
  <c r="AB8066" i="1" a="1"/>
  <c r="AB8066" i="1" s="1"/>
  <c r="AB8067" i="1" a="1"/>
  <c r="AB8067" i="1" s="1"/>
  <c r="AB8068" i="1" a="1"/>
  <c r="AB8068" i="1" s="1"/>
  <c r="AB8069" i="1" a="1"/>
  <c r="AB8069" i="1" s="1"/>
  <c r="AB8070" i="1" a="1"/>
  <c r="AB8070" i="1" s="1"/>
  <c r="AB8071" i="1" a="1"/>
  <c r="AB8071" i="1" s="1"/>
  <c r="AB8072" i="1" a="1"/>
  <c r="AB8072" i="1" s="1"/>
  <c r="AB8073" i="1" a="1"/>
  <c r="AB8073" i="1" s="1"/>
  <c r="AB8074" i="1" a="1"/>
  <c r="AB8074" i="1" s="1"/>
  <c r="AB8075" i="1" a="1"/>
  <c r="AB8075" i="1" s="1"/>
  <c r="AB8076" i="1" a="1"/>
  <c r="AB8076" i="1" s="1"/>
  <c r="AB8077" i="1" a="1"/>
  <c r="AB8077" i="1" s="1"/>
  <c r="AB8078" i="1" a="1"/>
  <c r="AB8078" i="1" s="1"/>
  <c r="AB8079" i="1" a="1"/>
  <c r="AB8079" i="1" s="1"/>
  <c r="AB8080" i="1" a="1"/>
  <c r="AB8080" i="1" s="1"/>
  <c r="AB8081" i="1" a="1"/>
  <c r="AB8081" i="1" s="1"/>
  <c r="AB8082" i="1" a="1"/>
  <c r="AB8082" i="1" s="1"/>
  <c r="AB8083" i="1" a="1"/>
  <c r="AB8083" i="1" s="1"/>
  <c r="AB8084" i="1" a="1"/>
  <c r="AB8084" i="1" s="1"/>
  <c r="AB8085" i="1" a="1"/>
  <c r="AB8085" i="1" s="1"/>
  <c r="AB8086" i="1" a="1"/>
  <c r="AB8086" i="1" s="1"/>
  <c r="AB8087" i="1" a="1"/>
  <c r="AB8087" i="1" s="1"/>
  <c r="AB8088" i="1" a="1"/>
  <c r="AB8088" i="1" s="1"/>
  <c r="AB8089" i="1" a="1"/>
  <c r="AB8089" i="1" s="1"/>
  <c r="AB8090" i="1" a="1"/>
  <c r="AB8090" i="1" s="1"/>
  <c r="AB8091" i="1" a="1"/>
  <c r="AB8091" i="1" s="1"/>
  <c r="AB8092" i="1" a="1"/>
  <c r="AB8092" i="1" s="1"/>
  <c r="AB8093" i="1" a="1"/>
  <c r="AB8093" i="1" s="1"/>
  <c r="AB8094" i="1" a="1"/>
  <c r="AB8094" i="1" s="1"/>
  <c r="AB8095" i="1" a="1"/>
  <c r="AB8095" i="1" s="1"/>
  <c r="AB8096" i="1" a="1"/>
  <c r="AB8096" i="1" s="1"/>
  <c r="AB8097" i="1" a="1"/>
  <c r="AB8097" i="1" s="1"/>
  <c r="AB8098" i="1" a="1"/>
  <c r="AB8098" i="1" s="1"/>
  <c r="AB8099" i="1" a="1"/>
  <c r="AB8099" i="1" s="1"/>
  <c r="AB8100" i="1" a="1"/>
  <c r="AB8100" i="1" s="1"/>
  <c r="AB8101" i="1" a="1"/>
  <c r="AB8101" i="1" s="1"/>
  <c r="AB8102" i="1" a="1"/>
  <c r="AB8102" i="1" s="1"/>
  <c r="AB8103" i="1" a="1"/>
  <c r="AB8103" i="1" s="1"/>
  <c r="AB8104" i="1" a="1"/>
  <c r="AB8104" i="1" s="1"/>
  <c r="AB8105" i="1" a="1"/>
  <c r="AB8105" i="1" s="1"/>
  <c r="AB8106" i="1" a="1"/>
  <c r="AB8106" i="1" s="1"/>
  <c r="AB8107" i="1" a="1"/>
  <c r="AB8107" i="1" s="1"/>
  <c r="AB8108" i="1" a="1"/>
  <c r="AB8108" i="1" s="1"/>
  <c r="AB8109" i="1" a="1"/>
  <c r="AB8109" i="1" s="1"/>
  <c r="AB8110" i="1" a="1"/>
  <c r="AB8110" i="1" s="1"/>
  <c r="AB8111" i="1" a="1"/>
  <c r="AB8111" i="1" s="1"/>
  <c r="AB8112" i="1" a="1"/>
  <c r="AB8112" i="1" s="1"/>
  <c r="AB8113" i="1" a="1"/>
  <c r="AB8113" i="1" s="1"/>
  <c r="AB8114" i="1" a="1"/>
  <c r="AB8114" i="1" s="1"/>
  <c r="AB8115" i="1" a="1"/>
  <c r="AB8115" i="1" s="1"/>
  <c r="AB8116" i="1" a="1"/>
  <c r="AB8116" i="1" s="1"/>
  <c r="AB8117" i="1" a="1"/>
  <c r="AB8117" i="1" s="1"/>
  <c r="AB8118" i="1" a="1"/>
  <c r="AB8118" i="1" s="1"/>
  <c r="AB8119" i="1" a="1"/>
  <c r="AB8119" i="1" s="1"/>
  <c r="AB8120" i="1" a="1"/>
  <c r="AB8120" i="1" s="1"/>
  <c r="AB8121" i="1" a="1"/>
  <c r="AB8121" i="1" s="1"/>
  <c r="AB8122" i="1" a="1"/>
  <c r="AB8122" i="1" s="1"/>
  <c r="AB8123" i="1" a="1"/>
  <c r="AB8123" i="1" s="1"/>
  <c r="AB8124" i="1" a="1"/>
  <c r="AB8124" i="1" s="1"/>
  <c r="AB8125" i="1" a="1"/>
  <c r="AB8125" i="1" s="1"/>
  <c r="AB8126" i="1" a="1"/>
  <c r="AB8126" i="1" s="1"/>
  <c r="AB8127" i="1" a="1"/>
  <c r="AB8127" i="1" s="1"/>
  <c r="AB8128" i="1" a="1"/>
  <c r="AB8128" i="1" s="1"/>
  <c r="AB8129" i="1" a="1"/>
  <c r="AB8129" i="1" s="1"/>
  <c r="AB8130" i="1" a="1"/>
  <c r="AB8130" i="1" s="1"/>
  <c r="AB8131" i="1" a="1"/>
  <c r="AB8131" i="1" s="1"/>
  <c r="AB8132" i="1" a="1"/>
  <c r="AB8132" i="1" s="1"/>
  <c r="AB8133" i="1" a="1"/>
  <c r="AB8133" i="1" s="1"/>
  <c r="AB8134" i="1" a="1"/>
  <c r="AB8134" i="1" s="1"/>
  <c r="AB8135" i="1" a="1"/>
  <c r="AB8135" i="1" s="1"/>
  <c r="AB8136" i="1" a="1"/>
  <c r="AB8136" i="1" s="1"/>
  <c r="AB8137" i="1" a="1"/>
  <c r="AB8137" i="1" s="1"/>
  <c r="AB8138" i="1" a="1"/>
  <c r="AB8138" i="1" s="1"/>
  <c r="AB8139" i="1" a="1"/>
  <c r="AB8139" i="1" s="1"/>
  <c r="AB8140" i="1" a="1"/>
  <c r="AB8140" i="1" s="1"/>
  <c r="AB8141" i="1" a="1"/>
  <c r="AB8141" i="1" s="1"/>
  <c r="AB8142" i="1" a="1"/>
  <c r="AB8142" i="1" s="1"/>
  <c r="AB8143" i="1" a="1"/>
  <c r="AB8143" i="1" s="1"/>
  <c r="AB8144" i="1" a="1"/>
  <c r="AB8144" i="1" s="1"/>
  <c r="AB8145" i="1" a="1"/>
  <c r="AB8145" i="1" s="1"/>
  <c r="AB8146" i="1" a="1"/>
  <c r="AB8146" i="1" s="1"/>
  <c r="AB8147" i="1" a="1"/>
  <c r="AB8147" i="1" s="1"/>
  <c r="AB8148" i="1" a="1"/>
  <c r="AB8148" i="1" s="1"/>
  <c r="AB8149" i="1" a="1"/>
  <c r="AB8149" i="1" s="1"/>
  <c r="AB8150" i="1" a="1"/>
  <c r="AB8150" i="1" s="1"/>
  <c r="AB8151" i="1" a="1"/>
  <c r="AB8151" i="1" s="1"/>
  <c r="AB8152" i="1" a="1"/>
  <c r="AB8152" i="1" s="1"/>
  <c r="AB8153" i="1" a="1"/>
  <c r="AB8153" i="1" s="1"/>
  <c r="AB8154" i="1" a="1"/>
  <c r="AB8154" i="1" s="1"/>
  <c r="AB8155" i="1" a="1"/>
  <c r="AB8155" i="1" s="1"/>
  <c r="AB8156" i="1" a="1"/>
  <c r="AB8156" i="1" s="1"/>
  <c r="AB8157" i="1" a="1"/>
  <c r="AB8157" i="1" s="1"/>
  <c r="AB8158" i="1" a="1"/>
  <c r="AB8158" i="1" s="1"/>
  <c r="AB8159" i="1" a="1"/>
  <c r="AB8159" i="1" s="1"/>
  <c r="AB8160" i="1" a="1"/>
  <c r="AB8160" i="1" s="1"/>
  <c r="AB8161" i="1" a="1"/>
  <c r="AB8161" i="1" s="1"/>
  <c r="AB8162" i="1" a="1"/>
  <c r="AB8162" i="1" s="1"/>
  <c r="AB8163" i="1" a="1"/>
  <c r="AB8163" i="1" s="1"/>
  <c r="AB8164" i="1" a="1"/>
  <c r="AB8164" i="1" s="1"/>
  <c r="AB8165" i="1" a="1"/>
  <c r="AB8165" i="1" s="1"/>
  <c r="AB8166" i="1" a="1"/>
  <c r="AB8166" i="1" s="1"/>
  <c r="AB8167" i="1" a="1"/>
  <c r="AB8167" i="1" s="1"/>
  <c r="AB8168" i="1" a="1"/>
  <c r="AB8168" i="1" s="1"/>
  <c r="AB8169" i="1" a="1"/>
  <c r="AB8169" i="1" s="1"/>
  <c r="AB8170" i="1" a="1"/>
  <c r="AB8170" i="1" s="1"/>
  <c r="AB8171" i="1" a="1"/>
  <c r="AB8171" i="1" s="1"/>
  <c r="AB8172" i="1" a="1"/>
  <c r="AB8172" i="1" s="1"/>
  <c r="AB8173" i="1" a="1"/>
  <c r="AB8173" i="1" s="1"/>
  <c r="AB8174" i="1" a="1"/>
  <c r="AB8174" i="1" s="1"/>
  <c r="AB8175" i="1" a="1"/>
  <c r="AB8175" i="1" s="1"/>
  <c r="AB8176" i="1" a="1"/>
  <c r="AB8176" i="1" s="1"/>
  <c r="AB8177" i="1" a="1"/>
  <c r="AB8177" i="1" s="1"/>
  <c r="AB8178" i="1" a="1"/>
  <c r="AB8178" i="1" s="1"/>
  <c r="AB8179" i="1" a="1"/>
  <c r="AB8179" i="1" s="1"/>
  <c r="AB8180" i="1" a="1"/>
  <c r="AB8180" i="1" s="1"/>
  <c r="AB8181" i="1" a="1"/>
  <c r="AB8181" i="1" s="1"/>
  <c r="AB8182" i="1" a="1"/>
  <c r="AB8182" i="1" s="1"/>
  <c r="AB8183" i="1" a="1"/>
  <c r="AB8183" i="1" s="1"/>
  <c r="AB8184" i="1" a="1"/>
  <c r="AB8184" i="1" s="1"/>
  <c r="AB8185" i="1" a="1"/>
  <c r="AB8185" i="1" s="1"/>
  <c r="AB8186" i="1" a="1"/>
  <c r="AB8186" i="1" s="1"/>
  <c r="AB8187" i="1" a="1"/>
  <c r="AB8187" i="1" s="1"/>
  <c r="AB8188" i="1" a="1"/>
  <c r="AB8188" i="1" s="1"/>
  <c r="AB8189" i="1" a="1"/>
  <c r="AB8189" i="1" s="1"/>
  <c r="AB8190" i="1" a="1"/>
  <c r="AB8190" i="1" s="1"/>
  <c r="AB8191" i="1" a="1"/>
  <c r="AB8191" i="1" s="1"/>
  <c r="AB8192" i="1" a="1"/>
  <c r="AB8192" i="1" s="1"/>
  <c r="AB8193" i="1" a="1"/>
  <c r="AB8193" i="1" s="1"/>
  <c r="AB8194" i="1" a="1"/>
  <c r="AB8194" i="1" s="1"/>
  <c r="AB8195" i="1" a="1"/>
  <c r="AB8195" i="1" s="1"/>
  <c r="AB8196" i="1" a="1"/>
  <c r="AB8196" i="1" s="1"/>
  <c r="AB8197" i="1" a="1"/>
  <c r="AB8197" i="1" s="1"/>
  <c r="AB8198" i="1" a="1"/>
  <c r="AB8198" i="1" s="1"/>
  <c r="AB8199" i="1" a="1"/>
  <c r="AB8199" i="1" s="1"/>
  <c r="AB8200" i="1" a="1"/>
  <c r="AB8200" i="1" s="1"/>
  <c r="AB8201" i="1" a="1"/>
  <c r="AB8201" i="1" s="1"/>
  <c r="AB8202" i="1" a="1"/>
  <c r="AB8202" i="1" s="1"/>
  <c r="AB8203" i="1" a="1"/>
  <c r="AB8203" i="1" s="1"/>
  <c r="AB8204" i="1" a="1"/>
  <c r="AB8204" i="1" s="1"/>
  <c r="AB8205" i="1" a="1"/>
  <c r="AB8205" i="1" s="1"/>
  <c r="AB8206" i="1" a="1"/>
  <c r="AB8206" i="1" s="1"/>
  <c r="AB8207" i="1" a="1"/>
  <c r="AB8207" i="1" s="1"/>
  <c r="AB8208" i="1" a="1"/>
  <c r="AB8208" i="1" s="1"/>
  <c r="AB8209" i="1" a="1"/>
  <c r="AB8209" i="1" s="1"/>
  <c r="AB8210" i="1" a="1"/>
  <c r="AB8210" i="1" s="1"/>
  <c r="AB8211" i="1" a="1"/>
  <c r="AB8211" i="1" s="1"/>
  <c r="AB8212" i="1" a="1"/>
  <c r="AB8212" i="1" s="1"/>
  <c r="AB8213" i="1" a="1"/>
  <c r="AB8213" i="1" s="1"/>
  <c r="AB8214" i="1" a="1"/>
  <c r="AB8214" i="1" s="1"/>
  <c r="AB8215" i="1" a="1"/>
  <c r="AB8215" i="1" s="1"/>
  <c r="AB8216" i="1" a="1"/>
  <c r="AB8216" i="1" s="1"/>
  <c r="AB8217" i="1" a="1"/>
  <c r="AB8217" i="1" s="1"/>
  <c r="AB8218" i="1" a="1"/>
  <c r="AB8218" i="1" s="1"/>
  <c r="AB8219" i="1" a="1"/>
  <c r="AB8219" i="1" s="1"/>
  <c r="AB8220" i="1" a="1"/>
  <c r="AB8220" i="1" s="1"/>
  <c r="AB8221" i="1" a="1"/>
  <c r="AB8221" i="1" s="1"/>
  <c r="AB8222" i="1" a="1"/>
  <c r="AB8222" i="1" s="1"/>
  <c r="AB8223" i="1" a="1"/>
  <c r="AB8223" i="1" s="1"/>
  <c r="AB8224" i="1" a="1"/>
  <c r="AB8224" i="1" s="1"/>
  <c r="AB8225" i="1" a="1"/>
  <c r="AB8225" i="1" s="1"/>
  <c r="AB8226" i="1" a="1"/>
  <c r="AB8226" i="1" s="1"/>
  <c r="AB8227" i="1" a="1"/>
  <c r="AB8227" i="1" s="1"/>
  <c r="AB8228" i="1" a="1"/>
  <c r="AB8228" i="1" s="1"/>
  <c r="AB8229" i="1" a="1"/>
  <c r="AB8229" i="1" s="1"/>
  <c r="AB8230" i="1" a="1"/>
  <c r="AB8230" i="1" s="1"/>
  <c r="AB8231" i="1" a="1"/>
  <c r="AB8231" i="1" s="1"/>
  <c r="AB8232" i="1" a="1"/>
  <c r="AB8232" i="1" s="1"/>
  <c r="AB8233" i="1" a="1"/>
  <c r="AB8233" i="1" s="1"/>
  <c r="AB8234" i="1" a="1"/>
  <c r="AB8234" i="1" s="1"/>
  <c r="AB8235" i="1" a="1"/>
  <c r="AB8235" i="1" s="1"/>
  <c r="AB8236" i="1" a="1"/>
  <c r="AB8236" i="1" s="1"/>
  <c r="AB8237" i="1" a="1"/>
  <c r="AB8237" i="1" s="1"/>
  <c r="AB8238" i="1" a="1"/>
  <c r="AB8238" i="1" s="1"/>
  <c r="AB8239" i="1" a="1"/>
  <c r="AB8239" i="1" s="1"/>
  <c r="AB8240" i="1" a="1"/>
  <c r="AB8240" i="1" s="1"/>
  <c r="AB8241" i="1" a="1"/>
  <c r="AB8241" i="1" s="1"/>
  <c r="AB8242" i="1" a="1"/>
  <c r="AB8242" i="1" s="1"/>
  <c r="AB8243" i="1" a="1"/>
  <c r="AB8243" i="1" s="1"/>
  <c r="AB8244" i="1" a="1"/>
  <c r="AB8244" i="1" s="1"/>
  <c r="AB8245" i="1" a="1"/>
  <c r="AB8245" i="1" s="1"/>
  <c r="AB8246" i="1" a="1"/>
  <c r="AB8246" i="1" s="1"/>
  <c r="AB8247" i="1" a="1"/>
  <c r="AB8247" i="1" s="1"/>
  <c r="AB8248" i="1" a="1"/>
  <c r="AB8248" i="1" s="1"/>
  <c r="AB8249" i="1" a="1"/>
  <c r="AB8249" i="1" s="1"/>
  <c r="AB8250" i="1" a="1"/>
  <c r="AB8250" i="1" s="1"/>
  <c r="AB8251" i="1" a="1"/>
  <c r="AB8251" i="1" s="1"/>
  <c r="AB8252" i="1" a="1"/>
  <c r="AB8252" i="1" s="1"/>
  <c r="AB8253" i="1" a="1"/>
  <c r="AB8253" i="1" s="1"/>
  <c r="AB8254" i="1" a="1"/>
  <c r="AB8254" i="1" s="1"/>
  <c r="AB8255" i="1" a="1"/>
  <c r="AB8255" i="1" s="1"/>
  <c r="AB8256" i="1" a="1"/>
  <c r="AB8256" i="1" s="1"/>
  <c r="AB8257" i="1" a="1"/>
  <c r="AB8257" i="1" s="1"/>
  <c r="AB8258" i="1" a="1"/>
  <c r="AB8258" i="1" s="1"/>
  <c r="AB8259" i="1" a="1"/>
  <c r="AB8259" i="1" s="1"/>
  <c r="AB8260" i="1" a="1"/>
  <c r="AB8260" i="1" s="1"/>
  <c r="AB8261" i="1" a="1"/>
  <c r="AB8261" i="1" s="1"/>
  <c r="AB8262" i="1" a="1"/>
  <c r="AB8262" i="1" s="1"/>
  <c r="AB8263" i="1" a="1"/>
  <c r="AB8263" i="1" s="1"/>
  <c r="AB8264" i="1" a="1"/>
  <c r="AB8264" i="1" s="1"/>
  <c r="AB8265" i="1" a="1"/>
  <c r="AB8265" i="1" s="1"/>
  <c r="AB8266" i="1" a="1"/>
  <c r="AB8266" i="1" s="1"/>
  <c r="AB8267" i="1" a="1"/>
  <c r="AB8267" i="1" s="1"/>
  <c r="AB8268" i="1" a="1"/>
  <c r="AB8268" i="1" s="1"/>
  <c r="AB8269" i="1" a="1"/>
  <c r="AB8269" i="1" s="1"/>
  <c r="AB8270" i="1" a="1"/>
  <c r="AB8270" i="1" s="1"/>
  <c r="AB8271" i="1" a="1"/>
  <c r="AB8271" i="1" s="1"/>
  <c r="AB8272" i="1" a="1"/>
  <c r="AB8272" i="1" s="1"/>
  <c r="AB8273" i="1" a="1"/>
  <c r="AB8273" i="1" s="1"/>
  <c r="AB8274" i="1" a="1"/>
  <c r="AB8274" i="1" s="1"/>
  <c r="AB8275" i="1" a="1"/>
  <c r="AB8275" i="1" s="1"/>
  <c r="AB8276" i="1" a="1"/>
  <c r="AB8276" i="1" s="1"/>
  <c r="AB8277" i="1" a="1"/>
  <c r="AB8277" i="1" s="1"/>
  <c r="AB8278" i="1" a="1"/>
  <c r="AB8278" i="1" s="1"/>
  <c r="AB8279" i="1" a="1"/>
  <c r="AB8279" i="1" s="1"/>
  <c r="AB8280" i="1" a="1"/>
  <c r="AB8280" i="1" s="1"/>
  <c r="AB8281" i="1" a="1"/>
  <c r="AB8281" i="1" s="1"/>
  <c r="AB8282" i="1" a="1"/>
  <c r="AB8282" i="1" s="1"/>
  <c r="AB8283" i="1" a="1"/>
  <c r="AB8283" i="1" s="1"/>
  <c r="AB8284" i="1" a="1"/>
  <c r="AB8284" i="1" s="1"/>
  <c r="AB8285" i="1" a="1"/>
  <c r="AB8285" i="1" s="1"/>
  <c r="AB8286" i="1" a="1"/>
  <c r="AB8286" i="1" s="1"/>
  <c r="AB8287" i="1" a="1"/>
  <c r="AB8287" i="1" s="1"/>
  <c r="AB8288" i="1" a="1"/>
  <c r="AB8288" i="1" s="1"/>
  <c r="AB8289" i="1" a="1"/>
  <c r="AB8289" i="1" s="1"/>
  <c r="AB8290" i="1" a="1"/>
  <c r="AB8290" i="1" s="1"/>
  <c r="AB8291" i="1" a="1"/>
  <c r="AB8291" i="1" s="1"/>
  <c r="AB8292" i="1" a="1"/>
  <c r="AB8292" i="1" s="1"/>
  <c r="AB8293" i="1" a="1"/>
  <c r="AB8293" i="1" s="1"/>
  <c r="AB8294" i="1" a="1"/>
  <c r="AB8294" i="1" s="1"/>
  <c r="AB8295" i="1" a="1"/>
  <c r="AB8295" i="1" s="1"/>
  <c r="AB8296" i="1" a="1"/>
  <c r="AB8296" i="1" s="1"/>
  <c r="AB8297" i="1" a="1"/>
  <c r="AB8297" i="1" s="1"/>
  <c r="AB8298" i="1" a="1"/>
  <c r="AB8298" i="1" s="1"/>
  <c r="AB8299" i="1" a="1"/>
  <c r="AB8299" i="1" s="1"/>
  <c r="AB8300" i="1" a="1"/>
  <c r="AB8300" i="1" s="1"/>
  <c r="AB8301" i="1" a="1"/>
  <c r="AB8301" i="1" s="1"/>
  <c r="AB8302" i="1" a="1"/>
  <c r="AB8302" i="1" s="1"/>
  <c r="AB8303" i="1" a="1"/>
  <c r="AB8303" i="1" s="1"/>
  <c r="AB8304" i="1" a="1"/>
  <c r="AB8304" i="1" s="1"/>
  <c r="AB8305" i="1" a="1"/>
  <c r="AB8305" i="1" s="1"/>
  <c r="AB8306" i="1" a="1"/>
  <c r="AB8306" i="1" s="1"/>
  <c r="AB8307" i="1" a="1"/>
  <c r="AB8307" i="1" s="1"/>
  <c r="AB8308" i="1" a="1"/>
  <c r="AB8308" i="1" s="1"/>
  <c r="AB8309" i="1" a="1"/>
  <c r="AB8309" i="1" s="1"/>
  <c r="AB8310" i="1" a="1"/>
  <c r="AB8310" i="1" s="1"/>
  <c r="AB8311" i="1" a="1"/>
  <c r="AB8311" i="1" s="1"/>
  <c r="AB8312" i="1" a="1"/>
  <c r="AB8312" i="1" s="1"/>
  <c r="AB8313" i="1" a="1"/>
  <c r="AB8313" i="1" s="1"/>
  <c r="AB8314" i="1" a="1"/>
  <c r="AB8314" i="1" s="1"/>
  <c r="AB8315" i="1" a="1"/>
  <c r="AB8315" i="1" s="1"/>
  <c r="AB8316" i="1" a="1"/>
  <c r="AB8316" i="1" s="1"/>
  <c r="AB8317" i="1" a="1"/>
  <c r="AB8317" i="1" s="1"/>
  <c r="AB8318" i="1" a="1"/>
  <c r="AB8318" i="1" s="1"/>
  <c r="AB8319" i="1" a="1"/>
  <c r="AB8319" i="1" s="1"/>
  <c r="AB8320" i="1" a="1"/>
  <c r="AB8320" i="1" s="1"/>
  <c r="AB8321" i="1" a="1"/>
  <c r="AB8321" i="1" s="1"/>
  <c r="AB8322" i="1" a="1"/>
  <c r="AB8322" i="1" s="1"/>
  <c r="AB8323" i="1" a="1"/>
  <c r="AB8323" i="1" s="1"/>
  <c r="AB8324" i="1" a="1"/>
  <c r="AB8324" i="1" s="1"/>
  <c r="AB8325" i="1" a="1"/>
  <c r="AB8325" i="1" s="1"/>
  <c r="AB8326" i="1" a="1"/>
  <c r="AB8326" i="1" s="1"/>
  <c r="AB8327" i="1" a="1"/>
  <c r="AB8327" i="1" s="1"/>
  <c r="AB8328" i="1" a="1"/>
  <c r="AB8328" i="1" s="1"/>
  <c r="AB8329" i="1" a="1"/>
  <c r="AB8329" i="1" s="1"/>
  <c r="AB8330" i="1" a="1"/>
  <c r="AB8330" i="1" s="1"/>
  <c r="AB8331" i="1" a="1"/>
  <c r="AB8331" i="1" s="1"/>
  <c r="AB8332" i="1" a="1"/>
  <c r="AB8332" i="1" s="1"/>
  <c r="AB8333" i="1" a="1"/>
  <c r="AB8333" i="1" s="1"/>
  <c r="AB8334" i="1" a="1"/>
  <c r="AB8334" i="1" s="1"/>
  <c r="AB8335" i="1" a="1"/>
  <c r="AB8335" i="1" s="1"/>
  <c r="AB8336" i="1" a="1"/>
  <c r="AB8336" i="1" s="1"/>
  <c r="AB8337" i="1" a="1"/>
  <c r="AB8337" i="1" s="1"/>
  <c r="AB8338" i="1" a="1"/>
  <c r="AB8338" i="1" s="1"/>
  <c r="AB8339" i="1" a="1"/>
  <c r="AB8339" i="1" s="1"/>
  <c r="AB8340" i="1" a="1"/>
  <c r="AB8340" i="1" s="1"/>
  <c r="AB8341" i="1" a="1"/>
  <c r="AB8341" i="1" s="1"/>
  <c r="AB8342" i="1" a="1"/>
  <c r="AB8342" i="1" s="1"/>
  <c r="AB8343" i="1" a="1"/>
  <c r="AB8343" i="1" s="1"/>
  <c r="AB8344" i="1" a="1"/>
  <c r="AB8344" i="1" s="1"/>
  <c r="AB8345" i="1" a="1"/>
  <c r="AB8345" i="1" s="1"/>
  <c r="AB8346" i="1" a="1"/>
  <c r="AB8346" i="1" s="1"/>
  <c r="AB8347" i="1" a="1"/>
  <c r="AB8347" i="1" s="1"/>
  <c r="AB8348" i="1" a="1"/>
  <c r="AB8348" i="1" s="1"/>
  <c r="AB8349" i="1" a="1"/>
  <c r="AB8349" i="1" s="1"/>
  <c r="AB8350" i="1" a="1"/>
  <c r="AB8350" i="1" s="1"/>
  <c r="AB8351" i="1" a="1"/>
  <c r="AB8351" i="1" s="1"/>
  <c r="AB8352" i="1" a="1"/>
  <c r="AB8352" i="1" s="1"/>
  <c r="AB8353" i="1" a="1"/>
  <c r="AB8353" i="1" s="1"/>
  <c r="AB8354" i="1" a="1"/>
  <c r="AB8354" i="1" s="1"/>
  <c r="AB8355" i="1" a="1"/>
  <c r="AB8355" i="1" s="1"/>
  <c r="AB8356" i="1" a="1"/>
  <c r="AB8356" i="1" s="1"/>
  <c r="AB8357" i="1" a="1"/>
  <c r="AB8357" i="1" s="1"/>
  <c r="AB8358" i="1" a="1"/>
  <c r="AB8358" i="1" s="1"/>
  <c r="AB8359" i="1" a="1"/>
  <c r="AB8359" i="1" s="1"/>
  <c r="AB8360" i="1" a="1"/>
  <c r="AB8360" i="1" s="1"/>
  <c r="AB8361" i="1" a="1"/>
  <c r="AB8361" i="1" s="1"/>
  <c r="AB8362" i="1" a="1"/>
  <c r="AB8362" i="1" s="1"/>
  <c r="AB8363" i="1" a="1"/>
  <c r="AB8363" i="1" s="1"/>
  <c r="AB8364" i="1" a="1"/>
  <c r="AB8364" i="1" s="1"/>
  <c r="AB8365" i="1" a="1"/>
  <c r="AB8365" i="1" s="1"/>
  <c r="AB8366" i="1" a="1"/>
  <c r="AB8366" i="1" s="1"/>
  <c r="AB8367" i="1" a="1"/>
  <c r="AB8367" i="1" s="1"/>
  <c r="AB8368" i="1" a="1"/>
  <c r="AB8368" i="1" s="1"/>
  <c r="AB8369" i="1" a="1"/>
  <c r="AB8369" i="1" s="1"/>
  <c r="AB8370" i="1" a="1"/>
  <c r="AB8370" i="1" s="1"/>
  <c r="AB8371" i="1" a="1"/>
  <c r="AB8371" i="1" s="1"/>
  <c r="AB8372" i="1" a="1"/>
  <c r="AB8372" i="1" s="1"/>
  <c r="AB8373" i="1" a="1"/>
  <c r="AB8373" i="1" s="1"/>
  <c r="AB8374" i="1" a="1"/>
  <c r="AB8374" i="1" s="1"/>
  <c r="AB8375" i="1" a="1"/>
  <c r="AB8375" i="1" s="1"/>
  <c r="AB8376" i="1" a="1"/>
  <c r="AB8376" i="1" s="1"/>
  <c r="AB8377" i="1" a="1"/>
  <c r="AB8377" i="1" s="1"/>
  <c r="AB8378" i="1" a="1"/>
  <c r="AB8378" i="1" s="1"/>
  <c r="AB8379" i="1" a="1"/>
  <c r="AB8379" i="1" s="1"/>
  <c r="AB8380" i="1" a="1"/>
  <c r="AB8380" i="1" s="1"/>
  <c r="AB8381" i="1" a="1"/>
  <c r="AB8381" i="1" s="1"/>
  <c r="AB8382" i="1" a="1"/>
  <c r="AB8382" i="1" s="1"/>
  <c r="AB8383" i="1" a="1"/>
  <c r="AB8383" i="1" s="1"/>
  <c r="AB8384" i="1" a="1"/>
  <c r="AB8384" i="1" s="1"/>
  <c r="AB8385" i="1" a="1"/>
  <c r="AB8385" i="1" s="1"/>
  <c r="AB8386" i="1" a="1"/>
  <c r="AB8386" i="1" s="1"/>
  <c r="AB8387" i="1" a="1"/>
  <c r="AB8387" i="1" s="1"/>
  <c r="AB8388" i="1" a="1"/>
  <c r="AB8388" i="1" s="1"/>
  <c r="AB8389" i="1" a="1"/>
  <c r="AB8389" i="1" s="1"/>
  <c r="AB8390" i="1" a="1"/>
  <c r="AB8390" i="1" s="1"/>
  <c r="AB8391" i="1" a="1"/>
  <c r="AB8391" i="1" s="1"/>
  <c r="AB8392" i="1" a="1"/>
  <c r="AB8392" i="1" s="1"/>
  <c r="AB8393" i="1" a="1"/>
  <c r="AB8393" i="1" s="1"/>
  <c r="AB8394" i="1" a="1"/>
  <c r="AB8394" i="1" s="1"/>
  <c r="AB8395" i="1" a="1"/>
  <c r="AB8395" i="1" s="1"/>
  <c r="AB8396" i="1" a="1"/>
  <c r="AB8396" i="1" s="1"/>
  <c r="AB8397" i="1" a="1"/>
  <c r="AB8397" i="1" s="1"/>
  <c r="AB8398" i="1" a="1"/>
  <c r="AB8398" i="1" s="1"/>
  <c r="AB8399" i="1" a="1"/>
  <c r="AB8399" i="1" s="1"/>
  <c r="AB8400" i="1" a="1"/>
  <c r="AB8400" i="1" s="1"/>
  <c r="AH40" i="3"/>
  <c r="AH39" i="3"/>
  <c r="AH38" i="3"/>
  <c r="AJ51" i="3"/>
  <c r="AJ50" i="3"/>
  <c r="AJ49" i="3"/>
  <c r="AJ48" i="3"/>
  <c r="AI51" i="3"/>
  <c r="AI50" i="3"/>
  <c r="AI49" i="3"/>
  <c r="AI48" i="3"/>
  <c r="AG6" i="3"/>
  <c r="AG5" i="3"/>
  <c r="AG4" i="3"/>
  <c r="AG3" i="3"/>
  <c r="Y47" i="3"/>
  <c r="Y46" i="3"/>
  <c r="Y48" i="3"/>
  <c r="Y54" i="3"/>
  <c r="Y55" i="3"/>
  <c r="Y53" i="3"/>
  <c r="Y52" i="3"/>
  <c r="Y51" i="3"/>
  <c r="Y50" i="3"/>
  <c r="Y49" i="3"/>
  <c r="G40" i="3"/>
  <c r="G33" i="3"/>
  <c r="G22" i="3"/>
  <c r="R7" i="3"/>
  <c r="G8" i="3"/>
  <c r="G39" i="3"/>
  <c r="G21" i="3"/>
  <c r="R6" i="3"/>
  <c r="G9" i="3"/>
  <c r="G38" i="3"/>
  <c r="G20" i="3"/>
  <c r="G10" i="3"/>
  <c r="G32" i="3"/>
  <c r="G28" i="3"/>
  <c r="R5" i="3"/>
  <c r="K17" i="3"/>
  <c r="G27" i="3"/>
  <c r="G19" i="3"/>
  <c r="G11" i="3"/>
  <c r="G36" i="3"/>
  <c r="S7" i="3"/>
  <c r="G4" i="3"/>
  <c r="G35" i="3"/>
  <c r="G25" i="3"/>
  <c r="G13" i="3"/>
  <c r="K14" i="3"/>
  <c r="G24" i="3"/>
  <c r="G6" i="3"/>
  <c r="G41" i="3"/>
  <c r="G23" i="3"/>
  <c r="G7" i="3"/>
  <c r="T13" i="3"/>
  <c r="G37" i="3"/>
  <c r="R4" i="3"/>
  <c r="K16" i="3"/>
  <c r="G26" i="3"/>
  <c r="G12" i="3"/>
  <c r="K15" i="3"/>
  <c r="S6" i="3"/>
  <c r="G5" i="3"/>
  <c r="G34" i="3"/>
  <c r="S5" i="3"/>
  <c r="G14" i="3"/>
  <c r="K13" i="3"/>
  <c r="S4" i="3"/>
  <c r="G15" i="3"/>
  <c r="AL17" i="3"/>
  <c r="AL16" i="3"/>
  <c r="AL15" i="3"/>
  <c r="AK15" i="3"/>
  <c r="AK17" i="3"/>
  <c r="AK16" i="3"/>
  <c r="AJ17" i="3"/>
  <c r="AJ16" i="3"/>
  <c r="AJ15" i="3"/>
  <c r="AI17" i="3"/>
  <c r="AI16" i="3"/>
  <c r="AI15" i="3"/>
  <c r="W38" i="3"/>
  <c r="W37" i="3"/>
  <c r="W36" i="3"/>
  <c r="W35" i="3"/>
  <c r="W34" i="3"/>
  <c r="W33" i="3"/>
  <c r="W32" i="3"/>
  <c r="W31" i="3"/>
  <c r="W30" i="3"/>
  <c r="W29" i="3"/>
  <c r="W25" i="3"/>
  <c r="W24" i="3"/>
  <c r="W23" i="3"/>
  <c r="W22" i="3"/>
  <c r="W21" i="3"/>
  <c r="W20" i="3"/>
  <c r="W19" i="3"/>
  <c r="W18" i="3"/>
  <c r="W17" i="3"/>
  <c r="W16" i="3"/>
  <c r="K6" i="2" l="1"/>
  <c r="T4" i="3"/>
  <c r="T5" i="3"/>
  <c r="T6" i="3"/>
  <c r="T7" i="3"/>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6" i="2"/>
  <c r="E5" i="2"/>
  <c r="G5" i="2" s="1"/>
  <c r="G7" i="2"/>
  <c r="G4" i="2" l="1"/>
  <c r="E11"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0">
    <bk>
      <extLst>
        <ext uri="{3e2802c4-a4d2-4d8b-9148-e3be6c30e623}">
          <xlrd:rvb i="0"/>
        </ext>
      </extLst>
    </bk>
    <bk>
      <extLst>
        <ext uri="{3e2802c4-a4d2-4d8b-9148-e3be6c30e623}">
          <xlrd:rvb i="4"/>
        </ext>
      </extLst>
    </bk>
    <bk>
      <extLst>
        <ext uri="{3e2802c4-a4d2-4d8b-9148-e3be6c30e623}">
          <xlrd:rvb i="94"/>
        </ext>
      </extLst>
    </bk>
    <bk>
      <extLst>
        <ext uri="{3e2802c4-a4d2-4d8b-9148-e3be6c30e623}">
          <xlrd:rvb i="80"/>
        </ext>
      </extLst>
    </bk>
    <bk>
      <extLst>
        <ext uri="{3e2802c4-a4d2-4d8b-9148-e3be6c30e623}">
          <xlrd:rvb i="97"/>
        </ext>
      </extLst>
    </bk>
    <bk>
      <extLst>
        <ext uri="{3e2802c4-a4d2-4d8b-9148-e3be6c30e623}">
          <xlrd:rvb i="78"/>
        </ext>
      </extLst>
    </bk>
    <bk>
      <extLst>
        <ext uri="{3e2802c4-a4d2-4d8b-9148-e3be6c30e623}">
          <xlrd:rvb i="117"/>
        </ext>
      </extLst>
    </bk>
    <bk>
      <extLst>
        <ext uri="{3e2802c4-a4d2-4d8b-9148-e3be6c30e623}">
          <xlrd:rvb i="111"/>
        </ext>
      </extLst>
    </bk>
    <bk>
      <extLst>
        <ext uri="{3e2802c4-a4d2-4d8b-9148-e3be6c30e623}">
          <xlrd:rvb i="101"/>
        </ext>
      </extLst>
    </bk>
    <bk>
      <extLst>
        <ext uri="{3e2802c4-a4d2-4d8b-9148-e3be6c30e623}">
          <xlrd:rvb i="92"/>
        </ext>
      </extLst>
    </bk>
    <bk>
      <extLst>
        <ext uri="{3e2802c4-a4d2-4d8b-9148-e3be6c30e623}">
          <xlrd:rvb i="116"/>
        </ext>
      </extLst>
    </bk>
    <bk>
      <extLst>
        <ext uri="{3e2802c4-a4d2-4d8b-9148-e3be6c30e623}">
          <xlrd:rvb i="89"/>
        </ext>
      </extLst>
    </bk>
    <bk>
      <extLst>
        <ext uri="{3e2802c4-a4d2-4d8b-9148-e3be6c30e623}">
          <xlrd:rvb i="110"/>
        </ext>
      </extLst>
    </bk>
    <bk>
      <extLst>
        <ext uri="{3e2802c4-a4d2-4d8b-9148-e3be6c30e623}">
          <xlrd:rvb i="83"/>
        </ext>
      </extLst>
    </bk>
    <bk>
      <extLst>
        <ext uri="{3e2802c4-a4d2-4d8b-9148-e3be6c30e623}">
          <xlrd:rvb i="106"/>
        </ext>
      </extLst>
    </bk>
    <bk>
      <extLst>
        <ext uri="{3e2802c4-a4d2-4d8b-9148-e3be6c30e623}">
          <xlrd:rvb i="87"/>
        </ext>
      </extLst>
    </bk>
    <bk>
      <extLst>
        <ext uri="{3e2802c4-a4d2-4d8b-9148-e3be6c30e623}">
          <xlrd:rvb i="82"/>
        </ext>
      </extLst>
    </bk>
    <bk>
      <extLst>
        <ext uri="{3e2802c4-a4d2-4d8b-9148-e3be6c30e623}">
          <xlrd:rvb i="119"/>
        </ext>
      </extLst>
    </bk>
    <bk>
      <extLst>
        <ext uri="{3e2802c4-a4d2-4d8b-9148-e3be6c30e623}">
          <xlrd:rvb i="113"/>
        </ext>
      </extLst>
    </bk>
    <bk>
      <extLst>
        <ext uri="{3e2802c4-a4d2-4d8b-9148-e3be6c30e623}">
          <xlrd:rvb i="102"/>
        </ext>
      </extLst>
    </bk>
    <bk>
      <extLst>
        <ext uri="{3e2802c4-a4d2-4d8b-9148-e3be6c30e623}">
          <xlrd:rvb i="93"/>
        </ext>
      </extLst>
    </bk>
    <bk>
      <extLst>
        <ext uri="{3e2802c4-a4d2-4d8b-9148-e3be6c30e623}">
          <xlrd:rvb i="109"/>
        </ext>
      </extLst>
    </bk>
    <bk>
      <extLst>
        <ext uri="{3e2802c4-a4d2-4d8b-9148-e3be6c30e623}">
          <xlrd:rvb i="120"/>
        </ext>
      </extLst>
    </bk>
    <bk>
      <extLst>
        <ext uri="{3e2802c4-a4d2-4d8b-9148-e3be6c30e623}">
          <xlrd:rvb i="104"/>
        </ext>
      </extLst>
    </bk>
    <bk>
      <extLst>
        <ext uri="{3e2802c4-a4d2-4d8b-9148-e3be6c30e623}">
          <xlrd:rvb i="122"/>
        </ext>
      </extLst>
    </bk>
    <bk>
      <extLst>
        <ext uri="{3e2802c4-a4d2-4d8b-9148-e3be6c30e623}">
          <xlrd:rvb i="96"/>
        </ext>
      </extLst>
    </bk>
    <bk>
      <extLst>
        <ext uri="{3e2802c4-a4d2-4d8b-9148-e3be6c30e623}">
          <xlrd:rvb i="118"/>
        </ext>
      </extLst>
    </bk>
    <bk>
      <extLst>
        <ext uri="{3e2802c4-a4d2-4d8b-9148-e3be6c30e623}">
          <xlrd:rvb i="99"/>
        </ext>
      </extLst>
    </bk>
    <bk>
      <extLst>
        <ext uri="{3e2802c4-a4d2-4d8b-9148-e3be6c30e623}">
          <xlrd:rvb i="91"/>
        </ext>
      </extLst>
    </bk>
    <bk>
      <extLst>
        <ext uri="{3e2802c4-a4d2-4d8b-9148-e3be6c30e623}">
          <xlrd:rvb i="95"/>
        </ext>
      </extLst>
    </bk>
    <bk>
      <extLst>
        <ext uri="{3e2802c4-a4d2-4d8b-9148-e3be6c30e623}">
          <xlrd:rvb i="115"/>
        </ext>
      </extLst>
    </bk>
    <bk>
      <extLst>
        <ext uri="{3e2802c4-a4d2-4d8b-9148-e3be6c30e623}">
          <xlrd:rvb i="81"/>
        </ext>
      </extLst>
    </bk>
    <bk>
      <extLst>
        <ext uri="{3e2802c4-a4d2-4d8b-9148-e3be6c30e623}">
          <xlrd:rvb i="86"/>
        </ext>
      </extLst>
    </bk>
    <bk>
      <extLst>
        <ext uri="{3e2802c4-a4d2-4d8b-9148-e3be6c30e623}">
          <xlrd:rvb i="98"/>
        </ext>
      </extLst>
    </bk>
    <bk>
      <extLst>
        <ext uri="{3e2802c4-a4d2-4d8b-9148-e3be6c30e623}">
          <xlrd:rvb i="79"/>
        </ext>
      </extLst>
    </bk>
    <bk>
      <extLst>
        <ext uri="{3e2802c4-a4d2-4d8b-9148-e3be6c30e623}">
          <xlrd:rvb i="114"/>
        </ext>
      </extLst>
    </bk>
    <bk>
      <extLst>
        <ext uri="{3e2802c4-a4d2-4d8b-9148-e3be6c30e623}">
          <xlrd:rvb i="112"/>
        </ext>
      </extLst>
    </bk>
    <bk>
      <extLst>
        <ext uri="{3e2802c4-a4d2-4d8b-9148-e3be6c30e623}">
          <xlrd:rvb i="88"/>
        </ext>
      </extLst>
    </bk>
    <bk>
      <extLst>
        <ext uri="{3e2802c4-a4d2-4d8b-9148-e3be6c30e623}">
          <xlrd:rvb i="105"/>
        </ext>
      </extLst>
    </bk>
    <bk>
      <extLst>
        <ext uri="{3e2802c4-a4d2-4d8b-9148-e3be6c30e623}">
          <xlrd:rvb i="90"/>
        </ext>
      </extLst>
    </bk>
    <bk>
      <extLst>
        <ext uri="{3e2802c4-a4d2-4d8b-9148-e3be6c30e623}">
          <xlrd:rvb i="108"/>
        </ext>
      </extLst>
    </bk>
    <bk>
      <extLst>
        <ext uri="{3e2802c4-a4d2-4d8b-9148-e3be6c30e623}">
          <xlrd:rvb i="130"/>
        </ext>
      </extLst>
    </bk>
    <bk>
      <extLst>
        <ext uri="{3e2802c4-a4d2-4d8b-9148-e3be6c30e623}">
          <xlrd:rvb i="121"/>
        </ext>
      </extLst>
    </bk>
    <bk>
      <extLst>
        <ext uri="{3e2802c4-a4d2-4d8b-9148-e3be6c30e623}">
          <xlrd:rvb i="84"/>
        </ext>
      </extLst>
    </bk>
    <bk>
      <extLst>
        <ext uri="{3e2802c4-a4d2-4d8b-9148-e3be6c30e623}">
          <xlrd:rvb i="100"/>
        </ext>
      </extLst>
    </bk>
    <bk>
      <extLst>
        <ext uri="{3e2802c4-a4d2-4d8b-9148-e3be6c30e623}">
          <xlrd:rvb i="123"/>
        </ext>
      </extLst>
    </bk>
    <bk>
      <extLst>
        <ext uri="{3e2802c4-a4d2-4d8b-9148-e3be6c30e623}">
          <xlrd:rvb i="107"/>
        </ext>
      </extLst>
    </bk>
    <bk>
      <extLst>
        <ext uri="{3e2802c4-a4d2-4d8b-9148-e3be6c30e623}">
          <xlrd:rvb i="103"/>
        </ext>
      </extLst>
    </bk>
    <bk>
      <extLst>
        <ext uri="{3e2802c4-a4d2-4d8b-9148-e3be6c30e623}">
          <xlrd:rvb i="131"/>
        </ext>
      </extLst>
    </bk>
    <bk>
      <extLst>
        <ext uri="{3e2802c4-a4d2-4d8b-9148-e3be6c30e623}">
          <xlrd:rvb i="1274"/>
        </ext>
      </extLst>
    </bk>
  </futureMetadata>
  <cellMetadata count="1">
    <bk>
      <rc t="1" v="0"/>
    </bk>
  </cellMetadata>
  <valueMetadata count="5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valueMetadata>
</metadata>
</file>

<file path=xl/sharedStrings.xml><?xml version="1.0" encoding="utf-8"?>
<sst xmlns="http://schemas.openxmlformats.org/spreadsheetml/2006/main" count="84087" uniqueCount="3634">
  <si>
    <t>City</t>
  </si>
  <si>
    <t>Customer Age</t>
  </si>
  <si>
    <t>Customer Name</t>
  </si>
  <si>
    <t>Customer Segment</t>
  </si>
  <si>
    <t>Discount</t>
  </si>
  <si>
    <t>Number of Records</t>
  </si>
  <si>
    <t>Order Date</t>
  </si>
  <si>
    <t>Order ID</t>
  </si>
  <si>
    <t>Order Priority</t>
  </si>
  <si>
    <t>Order Quantity</t>
  </si>
  <si>
    <t>Product Base Margin</t>
  </si>
  <si>
    <t>Product Category</t>
  </si>
  <si>
    <t>Product Container</t>
  </si>
  <si>
    <t>Product Name</t>
  </si>
  <si>
    <t>Product Sub-Category</t>
  </si>
  <si>
    <t>Profit</t>
  </si>
  <si>
    <t>Region</t>
  </si>
  <si>
    <t>Row ID</t>
  </si>
  <si>
    <t>Sales</t>
  </si>
  <si>
    <t>Ship Date</t>
  </si>
  <si>
    <t>Ship Mode</t>
  </si>
  <si>
    <t>Shipping Cost</t>
  </si>
  <si>
    <t>State</t>
  </si>
  <si>
    <t>Unit Price</t>
  </si>
  <si>
    <t>Zip Code</t>
  </si>
  <si>
    <t>McKeesport</t>
  </si>
  <si>
    <t>Jessica Myrick</t>
  </si>
  <si>
    <t>Small Business</t>
  </si>
  <si>
    <t>High</t>
  </si>
  <si>
    <t>Office Supplies</t>
  </si>
  <si>
    <t>Small Box</t>
  </si>
  <si>
    <t>Perma STOR-ALL™ Hanging File Box, 13 1/8"W x 12 1/4"D x 10 1/2"H</t>
  </si>
  <si>
    <t>Storage &amp; Organization</t>
  </si>
  <si>
    <t>East</t>
  </si>
  <si>
    <t>Regular Air</t>
  </si>
  <si>
    <t>Pennsylvania</t>
  </si>
  <si>
    <t>Bowie</t>
  </si>
  <si>
    <t>Matt Collister</t>
  </si>
  <si>
    <t>Home Office</t>
  </si>
  <si>
    <t>Not Specified</t>
  </si>
  <si>
    <t>Large Box</t>
  </si>
  <si>
    <t>Safco Industrial Wire Shelving</t>
  </si>
  <si>
    <t>Express Air</t>
  </si>
  <si>
    <t>Maryland</t>
  </si>
  <si>
    <t>Napa</t>
  </si>
  <si>
    <t>Alan Schoenberger</t>
  </si>
  <si>
    <t>Corporate</t>
  </si>
  <si>
    <t>Low</t>
  </si>
  <si>
    <t>Furniture</t>
  </si>
  <si>
    <t>Jumbo Drum</t>
  </si>
  <si>
    <t>Hon 4070 Series Pagoda™ Armless Upholstered Stacking Chairs</t>
  </si>
  <si>
    <t>Chairs &amp; Chairmats</t>
  </si>
  <si>
    <t>West</t>
  </si>
  <si>
    <t>Delivery Truck</t>
  </si>
  <si>
    <t>California</t>
  </si>
  <si>
    <t>Montebello</t>
  </si>
  <si>
    <t>Elizabeth Moffitt</t>
  </si>
  <si>
    <t>Consumer</t>
  </si>
  <si>
    <t>Critical</t>
  </si>
  <si>
    <t>Wrap Bag</t>
  </si>
  <si>
    <t>White GlueTop Scratch Pads</t>
  </si>
  <si>
    <t>Paper</t>
  </si>
  <si>
    <t>Hon Valutask™ Swivel Chairs</t>
  </si>
  <si>
    <t>Black Print Carbonless Snap-Off® Rapid Letter, 8 1/2" x 7"</t>
  </si>
  <si>
    <t>Prior Lake</t>
  </si>
  <si>
    <t>David Philippe</t>
  </si>
  <si>
    <t>Avery Trapezoid Ring Binder, 3" Capacity, Black, 1040 sheets</t>
  </si>
  <si>
    <t>Binders and Binder Accessories</t>
  </si>
  <si>
    <t>Central</t>
  </si>
  <si>
    <t>Minnesota</t>
  </si>
  <si>
    <t>Dual Level, Single-Width Filing Carts</t>
  </si>
  <si>
    <t>Phenix City</t>
  </si>
  <si>
    <t>Patrick Jones</t>
  </si>
  <si>
    <t>Jumbo Box</t>
  </si>
  <si>
    <t>Bush Advantage Collection® Round Conference Table</t>
  </si>
  <si>
    <t>Tables</t>
  </si>
  <si>
    <t>South</t>
  </si>
  <si>
    <t>Alabama</t>
  </si>
  <si>
    <t>Draper</t>
  </si>
  <si>
    <t>Larry Tron</t>
  </si>
  <si>
    <t>Medium Box</t>
  </si>
  <si>
    <t>36X48 HARDFLOOR CHAIRMAT</t>
  </si>
  <si>
    <t>Office Furnishings</t>
  </si>
  <si>
    <t>Utah</t>
  </si>
  <si>
    <t>Avery Heavy-Duty EZD ™ Binder With Locking Rings</t>
  </si>
  <si>
    <t>Lake Oswego</t>
  </si>
  <si>
    <t>Alex Russell</t>
  </si>
  <si>
    <t>Dixon Prang® Watercolor Pencils, 10-Color Set with Brush</t>
  </si>
  <si>
    <t>Pens &amp; Art Supplies</t>
  </si>
  <si>
    <t>Oregon</t>
  </si>
  <si>
    <t>Kearney</t>
  </si>
  <si>
    <t>Bill Donatelli</t>
  </si>
  <si>
    <t>Xerox 4200 Series MultiUse Premium Copy Paper (20Lb. and 84 Bright)</t>
  </si>
  <si>
    <t>Nebraska</t>
  </si>
  <si>
    <t>Layton</t>
  </si>
  <si>
    <t>Ann Steele</t>
  </si>
  <si>
    <t>Technology</t>
  </si>
  <si>
    <t>Panasonic KX-P2130 Dot Matrix Printer</t>
  </si>
  <si>
    <t>Office Machines</t>
  </si>
  <si>
    <t>Baton Rouge</t>
  </si>
  <si>
    <t>Andy Reiter</t>
  </si>
  <si>
    <t>Fellowes Mobile Numeric Keypad, Graphite</t>
  </si>
  <si>
    <t>Computer Peripherals</t>
  </si>
  <si>
    <t>Louisiana</t>
  </si>
  <si>
    <t>T18</t>
  </si>
  <si>
    <t>Telephones and Communication</t>
  </si>
  <si>
    <t>Staples Wirebound Steno Books, 6" x 9", 12/Pack</t>
  </si>
  <si>
    <t>Polycom ViaVideo™ Desktop Video Communications Unit</t>
  </si>
  <si>
    <t>Bryan</t>
  </si>
  <si>
    <t>Dave Hallsten</t>
  </si>
  <si>
    <t>Office Star - Professional Matrix Back Chair with 2-to-1 Synchro Tilt and Mesh Fabric Seat</t>
  </si>
  <si>
    <t>Texas</t>
  </si>
  <si>
    <t>Pharr</t>
  </si>
  <si>
    <t>Tamara Dahlen</t>
  </si>
  <si>
    <t>Cardinal Poly Pocket Divider Pockets for Ring Binders</t>
  </si>
  <si>
    <t>"While you Were Out" Message Book, One Form per Page</t>
  </si>
  <si>
    <t>Bedford</t>
  </si>
  <si>
    <t>Darren Budd</t>
  </si>
  <si>
    <t>Telescoping Adjustable Floor Lamp</t>
  </si>
  <si>
    <t>Dubuque</t>
  </si>
  <si>
    <t>Marina Lichtenstein</t>
  </si>
  <si>
    <t>Hon Deluxe Fabric Upholstered Stacking Chairs, Rounded Back</t>
  </si>
  <si>
    <t>Iowa</t>
  </si>
  <si>
    <t>Iceberg OfficeWorks 42" Round Tables</t>
  </si>
  <si>
    <t>Metal Folding Chairs, Beige, 4/Carton</t>
  </si>
  <si>
    <t>Norman</t>
  </si>
  <si>
    <t>Pauline Chand</t>
  </si>
  <si>
    <t>Luxo Professional Fluorescent Magnifier Lamp with Clamp-Mount Base</t>
  </si>
  <si>
    <t>Oklahoma</t>
  </si>
  <si>
    <t>Ormond Beach</t>
  </si>
  <si>
    <t>Valerie Dominguez</t>
  </si>
  <si>
    <t>Medium</t>
  </si>
  <si>
    <t>Florida</t>
  </si>
  <si>
    <t>Deer Park</t>
  </si>
  <si>
    <t>Dorris Love</t>
  </si>
  <si>
    <t>Rediform Wirebound "Phone Memo" Message Book, 11 x 5-3/4</t>
  </si>
  <si>
    <t>New York</t>
  </si>
  <si>
    <t>Fort Dodge</t>
  </si>
  <si>
    <t>Matt Collins</t>
  </si>
  <si>
    <t>Small Pack</t>
  </si>
  <si>
    <t>Memorex 4.7GB DVD+RW, 3/Pack</t>
  </si>
  <si>
    <t>Hon 4700 Series Mobuis™ Mid-Back Task Chairs with Adjustable Arms</t>
  </si>
  <si>
    <t>Electrix Halogen Magnifier Lamp</t>
  </si>
  <si>
    <t>Monroe</t>
  </si>
  <si>
    <t>Robert Waldorf</t>
  </si>
  <si>
    <t>IBM Multi-Purpose Copy Paper, 8 1/2 x 11", Case</t>
  </si>
  <si>
    <t>Mount Prospect</t>
  </si>
  <si>
    <t>Susan Vittorini</t>
  </si>
  <si>
    <t>Canon S750 Color Inkjet Printer</t>
  </si>
  <si>
    <t>Illinois</t>
  </si>
  <si>
    <t>Panasonic KX-P1150 Dot Matrix Printer</t>
  </si>
  <si>
    <t>Bristol</t>
  </si>
  <si>
    <t>Corey Roper</t>
  </si>
  <si>
    <t>Bush Westfield Collection Bookcases, Fully Assembled</t>
  </si>
  <si>
    <t>Bookcases</t>
  </si>
  <si>
    <t>Connecticut</t>
  </si>
  <si>
    <t>Galesburg</t>
  </si>
  <si>
    <t>Julia West</t>
  </si>
  <si>
    <t>Riverside Palais Royal Lawyers Bookcase, Royale Cherry Finish</t>
  </si>
  <si>
    <t>Petersburg</t>
  </si>
  <si>
    <t>Muhammed Yedwab</t>
  </si>
  <si>
    <t>Sanford EarthWrite® Recycled Pencils, Medium Soft, #2</t>
  </si>
  <si>
    <t>Virginia</t>
  </si>
  <si>
    <t>Hilton Head Island</t>
  </si>
  <si>
    <t>Craig Leslie</t>
  </si>
  <si>
    <t>Accessory35</t>
  </si>
  <si>
    <t>South Carolina</t>
  </si>
  <si>
    <t>Herndon</t>
  </si>
  <si>
    <t>Tracy Collins</t>
  </si>
  <si>
    <t>BASF Silver 74 Minute CD-R</t>
  </si>
  <si>
    <t>Novimex Swivel Fabric Task Chair</t>
  </si>
  <si>
    <t>Royal Palm Beach</t>
  </si>
  <si>
    <t>Victor Price</t>
  </si>
  <si>
    <t>G.E. Longer-Life Indoor Recessed Floodlight Bulbs</t>
  </si>
  <si>
    <t>GBC VeloBinder Strips</t>
  </si>
  <si>
    <t>Eldon Portable Mobile Manager</t>
  </si>
  <si>
    <t>Xerox 19</t>
  </si>
  <si>
    <t>Fairfax</t>
  </si>
  <si>
    <t>Maribeth Schnelling</t>
  </si>
  <si>
    <t>Xerox 227</t>
  </si>
  <si>
    <t>San Clemente</t>
  </si>
  <si>
    <t>Julia Barnett</t>
  </si>
  <si>
    <t>Newell 342</t>
  </si>
  <si>
    <t>Tennsco Commercial Shelving</t>
  </si>
  <si>
    <t>Las Vegas</t>
  </si>
  <si>
    <t>Chloris Kastensmidt</t>
  </si>
  <si>
    <t>GBC Pre-Punched Binding Paper, Plastic, White, 8-1/2" x 11"</t>
  </si>
  <si>
    <t>Nevada</t>
  </si>
  <si>
    <t>Franklin Square</t>
  </si>
  <si>
    <t>Jasper Cacioppo</t>
  </si>
  <si>
    <t>Avery Reinforcements for Hole-Punch Pages</t>
  </si>
  <si>
    <t>Canon PC1060 Personal Laser Copier</t>
  </si>
  <si>
    <t>Copiers and Fax</t>
  </si>
  <si>
    <t>Polycom ViewStation™ ISDN Videoconferencing Unit</t>
  </si>
  <si>
    <t>i1000</t>
  </si>
  <si>
    <t>Lubbock</t>
  </si>
  <si>
    <t>George Ashbrook</t>
  </si>
  <si>
    <t>Premium Transparent Presentation Covers by GBC</t>
  </si>
  <si>
    <t>Keytronic French Keyboard</t>
  </si>
  <si>
    <t>Fresno</t>
  </si>
  <si>
    <t>Benjamin Venier</t>
  </si>
  <si>
    <t>Brunswick</t>
  </si>
  <si>
    <t>Julie Kriz</t>
  </si>
  <si>
    <t>Newell 310</t>
  </si>
  <si>
    <t>Maine</t>
  </si>
  <si>
    <t>Garfield Heights</t>
  </si>
  <si>
    <t>Sandra Flanagan</t>
  </si>
  <si>
    <t>Executive Impressions 14" Two-Color Numerals Wall Clock</t>
  </si>
  <si>
    <t>Ohio</t>
  </si>
  <si>
    <t>Avery 491</t>
  </si>
  <si>
    <t>Labels</t>
  </si>
  <si>
    <t>Myrtle Beach</t>
  </si>
  <si>
    <t>Luke Schmidt</t>
  </si>
  <si>
    <t>Acco 6 Outlet Guardian Premium Surge Suppressor</t>
  </si>
  <si>
    <t>Appliances</t>
  </si>
  <si>
    <t>Edmonds</t>
  </si>
  <si>
    <t>Ruben Dartt</t>
  </si>
  <si>
    <t>GBC DocuBind TL300 Electric Binding System</t>
  </si>
  <si>
    <t>Washington</t>
  </si>
  <si>
    <t>Pasadena</t>
  </si>
  <si>
    <t>Mark Haberlin</t>
  </si>
  <si>
    <t>Newell 337</t>
  </si>
  <si>
    <t>Lawton</t>
  </si>
  <si>
    <t>Joni Blumstein</t>
  </si>
  <si>
    <t>Avery 05222 Permanent Self-Adhesive File Folder Labels for Typewriters, on Rolls, White, 250/Roll</t>
  </si>
  <si>
    <t>Acco PRESSTEX® Data Binder with Storage Hooks, Dark Blue, 9 1/2" X 11"</t>
  </si>
  <si>
    <t>Gilroy</t>
  </si>
  <si>
    <t>Cynthia Voltz</t>
  </si>
  <si>
    <t>Boston 16765 Mini Stand Up Battery Pencil Sharpener</t>
  </si>
  <si>
    <t>Plainfield</t>
  </si>
  <si>
    <t>Yana Sorensen</t>
  </si>
  <si>
    <t>Acco® Hot Clips™ Clips to Go</t>
  </si>
  <si>
    <t>Rubber Bands</t>
  </si>
  <si>
    <t>New Jersey</t>
  </si>
  <si>
    <t>Augusta</t>
  </si>
  <si>
    <t>Newell 339</t>
  </si>
  <si>
    <t>Madison</t>
  </si>
  <si>
    <t>Olvera Toch</t>
  </si>
  <si>
    <t>12 Colored Short Pencils</t>
  </si>
  <si>
    <t>Wisconsin</t>
  </si>
  <si>
    <t>King of Prussia</t>
  </si>
  <si>
    <t>Benjamin Patterson</t>
  </si>
  <si>
    <t>M70</t>
  </si>
  <si>
    <t>East Lansing</t>
  </si>
  <si>
    <t>Kristina Nunn</t>
  </si>
  <si>
    <t>Hon Metal Bookcases, Putty</t>
  </si>
  <si>
    <t>Michigan</t>
  </si>
  <si>
    <t>Denton</t>
  </si>
  <si>
    <t>Darren Powers</t>
  </si>
  <si>
    <t>Lehi</t>
  </si>
  <si>
    <t>Xerox 1996</t>
  </si>
  <si>
    <t>Pittsburgh</t>
  </si>
  <si>
    <t>Rob Haberlin</t>
  </si>
  <si>
    <t>Imation 3.5, DISKETTE 44766 HGHLD3.52HD/FM, 10/Pack</t>
  </si>
  <si>
    <t>Essex Junction</t>
  </si>
  <si>
    <t>Giulietta Dortch</t>
  </si>
  <si>
    <t>Imation Neon 80 Minute CD-R Spindle, 50/Pack</t>
  </si>
  <si>
    <t>Vermont</t>
  </si>
  <si>
    <t>Document Clip Frames</t>
  </si>
  <si>
    <t>Hazelwood</t>
  </si>
  <si>
    <t>Maria Bertelson</t>
  </si>
  <si>
    <t>Fellowes Super Stor/Drawer® Files</t>
  </si>
  <si>
    <t>MO</t>
  </si>
  <si>
    <t>Newell 309</t>
  </si>
  <si>
    <t>Minnetonka</t>
  </si>
  <si>
    <t>Sean Wendt</t>
  </si>
  <si>
    <t>Multimedia Mailers</t>
  </si>
  <si>
    <t>Envelopes</t>
  </si>
  <si>
    <t>Fellowes Internet Keyboard, Platinum</t>
  </si>
  <si>
    <t>Pleasure Ridge Park</t>
  </si>
  <si>
    <t>Michelle Moray</t>
  </si>
  <si>
    <t>Deflect-o SuperTray™ Unbreakable Stackable Tray, Letter, Black</t>
  </si>
  <si>
    <t>Kentucky</t>
  </si>
  <si>
    <t>Panasonic KX-P3200 Dot Matrix Printer</t>
  </si>
  <si>
    <t>Trenton</t>
  </si>
  <si>
    <t>Bradley Drucker</t>
  </si>
  <si>
    <t>Xerox 188</t>
  </si>
  <si>
    <t>Bellingham</t>
  </si>
  <si>
    <t>MA</t>
  </si>
  <si>
    <t>Beverly</t>
  </si>
  <si>
    <t>Tensor "Hersey Kiss" Styled Floor Lamp</t>
  </si>
  <si>
    <t>Hanson</t>
  </si>
  <si>
    <t>Holmes Odor Grabber</t>
  </si>
  <si>
    <t>Springfield</t>
  </si>
  <si>
    <t>Alan Barnes</t>
  </si>
  <si>
    <t>Verbatim DVD-R 4.7GB authoring disc</t>
  </si>
  <si>
    <t>Hawthorne</t>
  </si>
  <si>
    <t>Eldon Image Series Black Desk Accessories</t>
  </si>
  <si>
    <t>Lebanon</t>
  </si>
  <si>
    <t>Andy Gerbode</t>
  </si>
  <si>
    <t>Okidata ML320 Series Turbo Dot Matrix Printers</t>
  </si>
  <si>
    <t>Tennessee</t>
  </si>
  <si>
    <t>Florence</t>
  </si>
  <si>
    <t>Cindy Schnelling</t>
  </si>
  <si>
    <t>Fellowes Super Stor/Drawer®</t>
  </si>
  <si>
    <t>Englewood</t>
  </si>
  <si>
    <t>Greg Matthias</t>
  </si>
  <si>
    <t>Global Leather Executive Chair</t>
  </si>
  <si>
    <t>Colorado</t>
  </si>
  <si>
    <t>Gaithersburg</t>
  </si>
  <si>
    <t>Rick Reed</t>
  </si>
  <si>
    <t>Prang Dustless Chalk Sticks</t>
  </si>
  <si>
    <t>Fort Thomas</t>
  </si>
  <si>
    <t>Liz Price</t>
  </si>
  <si>
    <t>Targus USB Numeric Keypad</t>
  </si>
  <si>
    <t>Guy Thornton</t>
  </si>
  <si>
    <t>Belkin 8 Outlet SurgeMaster II Gold Surge Protector</t>
  </si>
  <si>
    <t>#10- 4 1/8" x 9 1/2" Recycled Envelopes</t>
  </si>
  <si>
    <t>Brites Rubber Bands, 1 1/2 oz. Box</t>
  </si>
  <si>
    <t>College Park</t>
  </si>
  <si>
    <t>Michelle Huthwaite</t>
  </si>
  <si>
    <t>Eldon® Wave Desk Accessories</t>
  </si>
  <si>
    <t>Manteca</t>
  </si>
  <si>
    <t>Brian Stugart</t>
  </si>
  <si>
    <t>Xerox 1910</t>
  </si>
  <si>
    <t>Pembroke Pines</t>
  </si>
  <si>
    <t>Mike Gockenbach</t>
  </si>
  <si>
    <t>Xerox 1903</t>
  </si>
  <si>
    <t>Post Falls</t>
  </si>
  <si>
    <t>Tamara Manning</t>
  </si>
  <si>
    <t>Idaho</t>
  </si>
  <si>
    <t>Germantown</t>
  </si>
  <si>
    <t>Toby Swindell</t>
  </si>
  <si>
    <t>1.7 Cubic Foot Compact "Cube" Office Refrigerators</t>
  </si>
  <si>
    <t>Allentown</t>
  </si>
  <si>
    <t>Clytie Kelty</t>
  </si>
  <si>
    <t>Okidata ML184 Turbo Dot Matrix Printers</t>
  </si>
  <si>
    <t>Hendersonville</t>
  </si>
  <si>
    <t>Tyvek® Side-Opening Peel &amp; Seel® Expanding Envelopes</t>
  </si>
  <si>
    <t>Newell 336</t>
  </si>
  <si>
    <t>Panasonic KX-P1131 Dot Matrix Printer</t>
  </si>
  <si>
    <t>Rexburg</t>
  </si>
  <si>
    <t>Hon 4070 Series Pagoda™ Round Back Stacking Chairs</t>
  </si>
  <si>
    <t>DAX Two-Tone Rosewood/Black Document Frame, Desktop, 5 x 7</t>
  </si>
  <si>
    <t>Xerox 1939</t>
  </si>
  <si>
    <t>Hoover Commercial Soft Guard Upright Vacuum And Disposable Filtration Bags</t>
  </si>
  <si>
    <t>Salinas</t>
  </si>
  <si>
    <t>Jennifer Patt</t>
  </si>
  <si>
    <t>Hewlett-Packard Deskjet 5550 Color Inkjet Printer</t>
  </si>
  <si>
    <t>Battle Creek</t>
  </si>
  <si>
    <t>Giulietta Weimer</t>
  </si>
  <si>
    <t>Avery Printable Repositionable Plastic Tabs</t>
  </si>
  <si>
    <t>Hattiesburg</t>
  </si>
  <si>
    <t>Jennifer Jackson</t>
  </si>
  <si>
    <t>6" Cubicle Wall Clock, Black</t>
  </si>
  <si>
    <t>Mississippi</t>
  </si>
  <si>
    <t>Knoxville</t>
  </si>
  <si>
    <t>Amy Hunt</t>
  </si>
  <si>
    <t>Newell 335</t>
  </si>
  <si>
    <t>West Mifflin</t>
  </si>
  <si>
    <t>Amy Cox</t>
  </si>
  <si>
    <t>Wirebound Message Books, 2 7/8" x 5", 3 Forms per Page</t>
  </si>
  <si>
    <t>Lombard</t>
  </si>
  <si>
    <t>Skye Norling</t>
  </si>
  <si>
    <t>Hammermill CopyPlus Copy Paper (20Lb. and 84 Bright)</t>
  </si>
  <si>
    <t>Telephone Message Books with Fax/Mobile Section, 5 1/2" x 3 3/16"</t>
  </si>
  <si>
    <t>Boardman</t>
  </si>
  <si>
    <t>Xylona Price</t>
  </si>
  <si>
    <t>Premium Writing Pencils, Soft, #2 by Central Association for the Blind</t>
  </si>
  <si>
    <t>Naperville</t>
  </si>
  <si>
    <t>Sylvia Foulston</t>
  </si>
  <si>
    <t>Fellowes Black Plastic Comb Bindings</t>
  </si>
  <si>
    <t>Assorted Color Push Pins</t>
  </si>
  <si>
    <t>Hot Springs</t>
  </si>
  <si>
    <t>Joe Elijah</t>
  </si>
  <si>
    <t>Fellowes Personal Hanging Folder Files, Navy</t>
  </si>
  <si>
    <t>Arkansas</t>
  </si>
  <si>
    <t>Woodmere</t>
  </si>
  <si>
    <t>Jason Klamczynski</t>
  </si>
  <si>
    <t>Bevis Round Conference Table Top, X-Base</t>
  </si>
  <si>
    <t>Laurel</t>
  </si>
  <si>
    <t>Sanjit Jacobs</t>
  </si>
  <si>
    <t>Rubbermaid ClusterMat Chairmats, Mat Size- 66" x 60", Lip 20" x 11" -90 Degree Angle</t>
  </si>
  <si>
    <t>TOPS Money Receipt Book, Consecutively Numbered in Red,</t>
  </si>
  <si>
    <t>Stockwell Push Pins</t>
  </si>
  <si>
    <t>Murfreesboro</t>
  </si>
  <si>
    <t>Christina Anderson</t>
  </si>
  <si>
    <t>Palm Beach Gardens</t>
  </si>
  <si>
    <t>Katherine Ducich</t>
  </si>
  <si>
    <t>Xerox 1991</t>
  </si>
  <si>
    <t>Wilmette</t>
  </si>
  <si>
    <t>Carlos Soltero</t>
  </si>
  <si>
    <t>Avery 4027 File Folder Labels for Dot Matrix Printers, 5000 Labels per Box, White</t>
  </si>
  <si>
    <t>Sioux Falls</t>
  </si>
  <si>
    <t>Paul Prost</t>
  </si>
  <si>
    <t>South Dakota</t>
  </si>
  <si>
    <t>Clarksville</t>
  </si>
  <si>
    <t>Randy Ferguson</t>
  </si>
  <si>
    <t>Boston Model 1800 Electric Pencil Sharpener, Gray</t>
  </si>
  <si>
    <t>Cranston</t>
  </si>
  <si>
    <t>Sanyo Counter Height Refrigerator with Crisper, 3.6 Cubic Foot, Stainless Steel/Black</t>
  </si>
  <si>
    <t>Rhode Island</t>
  </si>
  <si>
    <t>Meridian</t>
  </si>
  <si>
    <t>Joel Eaton</t>
  </si>
  <si>
    <t>Important Message Pads, 50 4-1/4 x 5-1/2 Forms per Pad</t>
  </si>
  <si>
    <t>Bartlett</t>
  </si>
  <si>
    <t>Security-Tint Envelopes</t>
  </si>
  <si>
    <t>Woodridge</t>
  </si>
  <si>
    <t>Newell 323</t>
  </si>
  <si>
    <t>Northport</t>
  </si>
  <si>
    <t>John Lee</t>
  </si>
  <si>
    <t>Maxell DVD-RAM Discs</t>
  </si>
  <si>
    <t>Holmes Replacement Filter for HEPA Air Cleaner, Large Room</t>
  </si>
  <si>
    <t>Miami</t>
  </si>
  <si>
    <t>Natalie Webber</t>
  </si>
  <si>
    <t>Avery Arch Ring Binders</t>
  </si>
  <si>
    <t>Tupelo</t>
  </si>
  <si>
    <t>Kristen Hastings</t>
  </si>
  <si>
    <t>Xerox 1891</t>
  </si>
  <si>
    <t>Peel &amp; Seel® Recycled Catalog Envelopes, Brown</t>
  </si>
  <si>
    <t>Tenex File Box, Personal Filing Tote with Lid, Black</t>
  </si>
  <si>
    <t>Willow Grove</t>
  </si>
  <si>
    <t>AT&amp;T Black Trimline Phone, Model 210</t>
  </si>
  <si>
    <t>Granger</t>
  </si>
  <si>
    <t>Erica Bern</t>
  </si>
  <si>
    <t>#10-4 1/8" x 9 1/2" Premium Diagonal Seam Envelopes</t>
  </si>
  <si>
    <t>Indiana</t>
  </si>
  <si>
    <t>Santa Fe</t>
  </si>
  <si>
    <t>Arthur Gainer</t>
  </si>
  <si>
    <t>Newell 340</t>
  </si>
  <si>
    <t>New Mexico</t>
  </si>
  <si>
    <t>South Burlington</t>
  </si>
  <si>
    <t>Chris Cortes</t>
  </si>
  <si>
    <t>Hewlett-Packard 2600DN Business Color Inkjet Printer</t>
  </si>
  <si>
    <t>Hamilton</t>
  </si>
  <si>
    <t>Stuart Calhoun</t>
  </si>
  <si>
    <t>Kensington 7 Outlet MasterPiece Power Center with Fax/Phone Line Protection</t>
  </si>
  <si>
    <t>Oxford</t>
  </si>
  <si>
    <t>Computer Printout Paper with Letter-Trim Perforations</t>
  </si>
  <si>
    <t>Sanford</t>
  </si>
  <si>
    <t>Tanja Norvell</t>
  </si>
  <si>
    <t>Fellowes Smart Surge Ten-Outlet Protector, Platinum</t>
  </si>
  <si>
    <t>Allen</t>
  </si>
  <si>
    <t>Cynthia Arntzen</t>
  </si>
  <si>
    <t>Bush Heritage Pine Collection 5-Shelf Bookcase, Albany Pine Finish, *Special Order</t>
  </si>
  <si>
    <t>Holladay</t>
  </si>
  <si>
    <t>Des Moines</t>
  </si>
  <si>
    <t>Roy Phan</t>
  </si>
  <si>
    <t>Deflect-o DuraMat Antistatic Studded Beveled Mat for Medium Pile Carpeting</t>
  </si>
  <si>
    <t>Sanyo 2.5 Cubic Foot Mid-Size Office Refrigerators</t>
  </si>
  <si>
    <t>Avery 508</t>
  </si>
  <si>
    <t>XtraLife® ClearVue™ Slant-D® Ring Binders by Cardinal</t>
  </si>
  <si>
    <t>Southworth 25% Cotton Premium Laser Paper and Envelopes</t>
  </si>
  <si>
    <t>Wooster</t>
  </si>
  <si>
    <t>Harold Ryan</t>
  </si>
  <si>
    <t>Memorex Slim 80 Minute CD-R, 10/Pack</t>
  </si>
  <si>
    <t>Cleveland Heights</t>
  </si>
  <si>
    <t>Arthur Prichep</t>
  </si>
  <si>
    <t>Hon iLevel™ Computer Training Table</t>
  </si>
  <si>
    <t>Sioux City</t>
  </si>
  <si>
    <t>Premier Elliptical Ring Binder, Black</t>
  </si>
  <si>
    <t>Smithtown</t>
  </si>
  <si>
    <t>Aaron Smayling</t>
  </si>
  <si>
    <t>Jupiter</t>
  </si>
  <si>
    <t>Thea Hudgings</t>
  </si>
  <si>
    <t>4009® Highlighters by Sanford</t>
  </si>
  <si>
    <t>Fountain</t>
  </si>
  <si>
    <t>Andrew Allen</t>
  </si>
  <si>
    <t>Saginaw</t>
  </si>
  <si>
    <t>Khloe Miller</t>
  </si>
  <si>
    <t>Career Cubicle Clock, 8 1/4", Black</t>
  </si>
  <si>
    <t>Lino Lakes</t>
  </si>
  <si>
    <t>Nathan Mautz</t>
  </si>
  <si>
    <t>GBC Twin Loop™ Wire Binding Elements, 9/16" Spine, Black</t>
  </si>
  <si>
    <t>Hialeah</t>
  </si>
  <si>
    <t>Russell Applegate</t>
  </si>
  <si>
    <t>Chromcraft Bull-Nose Wood Round Conference Table Top, Wood Base</t>
  </si>
  <si>
    <t>Mobile</t>
  </si>
  <si>
    <t>Deflect-o RollaMat Studded, Beveled Mat for Medium Pile Carpeting</t>
  </si>
  <si>
    <t>Kingsport</t>
  </si>
  <si>
    <t>PC Concepts 116 Key Quantum 3000 Keyboard</t>
  </si>
  <si>
    <t>Motorola SB4200 Cable Modem</t>
  </si>
  <si>
    <t>Elyria</t>
  </si>
  <si>
    <t>Guy Phonely</t>
  </si>
  <si>
    <t>Carina 42"Hx23 3/4"W Media Storage Unit</t>
  </si>
  <si>
    <t>Avery 498</t>
  </si>
  <si>
    <t>Mankato</t>
  </si>
  <si>
    <t>Sally Matthias</t>
  </si>
  <si>
    <t>Newton</t>
  </si>
  <si>
    <t>Jocasta Rupert</t>
  </si>
  <si>
    <t>Acme Design Line 8" Stainless Steel Bent Scissors w/Champagne Handles, 3-1/8" Cut</t>
  </si>
  <si>
    <t>Scissors, Rulers and Trimmers</t>
  </si>
  <si>
    <t>Kansas</t>
  </si>
  <si>
    <t>Reston</t>
  </si>
  <si>
    <t>Parkland</t>
  </si>
  <si>
    <t>Victoria Brennan</t>
  </si>
  <si>
    <t>Keytronic 105-Key Spanish Keyboard</t>
  </si>
  <si>
    <t>Wheat Ridge</t>
  </si>
  <si>
    <t>Cynthia Delaney</t>
  </si>
  <si>
    <t>Vincennes</t>
  </si>
  <si>
    <t>Filia McAdams</t>
  </si>
  <si>
    <t>Safco Contoured Stacking Chairs</t>
  </si>
  <si>
    <t>Franklin</t>
  </si>
  <si>
    <t>Michael Dominguez</t>
  </si>
  <si>
    <t>Harmony HEPA Quiet Air Purifiers</t>
  </si>
  <si>
    <t>Canon PC-428 Personal Copier</t>
  </si>
  <si>
    <t>Bayonne</t>
  </si>
  <si>
    <t>Debra Catini</t>
  </si>
  <si>
    <t>Fellowes Command Center 5-outlet power strip</t>
  </si>
  <si>
    <t>Menlo Park</t>
  </si>
  <si>
    <t>Eldon Regeneration Recycled Desk Accessories, Smoke</t>
  </si>
  <si>
    <t>Laurel Beltran</t>
  </si>
  <si>
    <t>5170i</t>
  </si>
  <si>
    <t>Global Stack Chair without Arms, Black</t>
  </si>
  <si>
    <t>Muscatine</t>
  </si>
  <si>
    <t>Gene Hale</t>
  </si>
  <si>
    <t>Nu-Dell Leatherette Frames</t>
  </si>
  <si>
    <t>Fellowes Neat Ideas® Storage Cubes</t>
  </si>
  <si>
    <t>Saint Petersburg</t>
  </si>
  <si>
    <t>Canon MP41DH Printing Calculator</t>
  </si>
  <si>
    <t>Benton</t>
  </si>
  <si>
    <t>Stefanie Holloman</t>
  </si>
  <si>
    <t>Bretford Rectangular Conference Table Tops</t>
  </si>
  <si>
    <t>Mount Lebanon</t>
  </si>
  <si>
    <t>Ken Brennan</t>
  </si>
  <si>
    <t>Eldon ClusterMat Chair Mat with Cordless Antistatic Protection</t>
  </si>
  <si>
    <t>Allen Park</t>
  </si>
  <si>
    <t>Xerox 1947</t>
  </si>
  <si>
    <t>IBM Active Response Keyboard, Black</t>
  </si>
  <si>
    <t>Dickinson</t>
  </si>
  <si>
    <t>Sean O'Donnell</t>
  </si>
  <si>
    <t>Newell 338</t>
  </si>
  <si>
    <t>North Dakota</t>
  </si>
  <si>
    <t>Eau Claire</t>
  </si>
  <si>
    <t>V70</t>
  </si>
  <si>
    <t>Sandusky</t>
  </si>
  <si>
    <t>Boston 1645 Deluxe Heavier-Duty Electric Pencil Sharpener</t>
  </si>
  <si>
    <t>OIC Thumb-Tacks</t>
  </si>
  <si>
    <t>Provo</t>
  </si>
  <si>
    <t>Cari Sayre</t>
  </si>
  <si>
    <t>Adams Phone Message Book, 200 Message Capacity, 8 1/16” x 11”</t>
  </si>
  <si>
    <t>Laguna Niguel</t>
  </si>
  <si>
    <t>Adam Hart</t>
  </si>
  <si>
    <t>Xerox 194</t>
  </si>
  <si>
    <t>Oro Valley</t>
  </si>
  <si>
    <t>Cindy Chapman</t>
  </si>
  <si>
    <t>Wilson Jones Impact Binders</t>
  </si>
  <si>
    <t>Arizona</t>
  </si>
  <si>
    <t>North Platte</t>
  </si>
  <si>
    <t>Liz MacKendrick</t>
  </si>
  <si>
    <t>Atlantic Metals Mobile 2-Shelf Bookcases, Custom Colors</t>
  </si>
  <si>
    <t>Chesapeake</t>
  </si>
  <si>
    <t>Katherine Hughes</t>
  </si>
  <si>
    <t>T60</t>
  </si>
  <si>
    <t>Mechanicsville</t>
  </si>
  <si>
    <t>GBC DocuBind 200 Manual Binding Machine</t>
  </si>
  <si>
    <t>Champaign</t>
  </si>
  <si>
    <t>Eugene Barchas</t>
  </si>
  <si>
    <t>Imation 3.5" DS/HD IBM Formatted Diskettes, 50/Pack</t>
  </si>
  <si>
    <t>Rock Island</t>
  </si>
  <si>
    <t>Clay Rozendal</t>
  </si>
  <si>
    <t>Memorex 4.7GB DVD-RAM, 3/Pack</t>
  </si>
  <si>
    <t>Franklin Park</t>
  </si>
  <si>
    <t>Brooklyn Center</t>
  </si>
  <si>
    <t>Matt Abelman</t>
  </si>
  <si>
    <t>Office Star - Mid Back Dual function Ergonomic High Back Chair with 2-Way Adjustable Arms</t>
  </si>
  <si>
    <t>Avery 51</t>
  </si>
  <si>
    <t>Wheeling</t>
  </si>
  <si>
    <t>Dave Brooks</t>
  </si>
  <si>
    <t>BoxOffice By Design Rectangular and Half-Moon Meeting Room Tables</t>
  </si>
  <si>
    <t>West Virginia</t>
  </si>
  <si>
    <t>West Palm Beach</t>
  </si>
  <si>
    <t>Maria Zettner</t>
  </si>
  <si>
    <t>Adams Phone Message Book, Professional, 400 Message Capacity, 5 3/6” x 11”</t>
  </si>
  <si>
    <t>Hanover</t>
  </si>
  <si>
    <t>Art Foster</t>
  </si>
  <si>
    <t>Honeywell Quietcare HEPA Air Cleaner</t>
  </si>
  <si>
    <t>Acme® Elite Stainless Steel Scissors</t>
  </si>
  <si>
    <t>Jonesboro</t>
  </si>
  <si>
    <t>US Robotics 56K V.92 Internal PCI Faxmodem</t>
  </si>
  <si>
    <t>Rediform S.O.S. Phone Message Books</t>
  </si>
  <si>
    <t>Sherwood</t>
  </si>
  <si>
    <t>Marc Crier</t>
  </si>
  <si>
    <t>Lexmark Z25 Color Inkjet Printer</t>
  </si>
  <si>
    <t>West Lafayette</t>
  </si>
  <si>
    <t>Joy Smith</t>
  </si>
  <si>
    <t>Verbatim DVD-RAM, 9.4GB, Rewritable, Type 1, DS, DataLife Plus</t>
  </si>
  <si>
    <t>Fort Wayne</t>
  </si>
  <si>
    <t>Avery 497</t>
  </si>
  <si>
    <t>Eagle</t>
  </si>
  <si>
    <t>Cincinnati</t>
  </si>
  <si>
    <t>Alejandro Grove</t>
  </si>
  <si>
    <t>Cuyahoga Falls</t>
  </si>
  <si>
    <t>Bill Overfelt</t>
  </si>
  <si>
    <t>Laminate Occasional Tables</t>
  </si>
  <si>
    <t>Burlington</t>
  </si>
  <si>
    <t>Global High-Back Leather Tilter, Burgundy</t>
  </si>
  <si>
    <t>Micro Innovations Micro Digital Wireless Keyboard and Mouse, Gray</t>
  </si>
  <si>
    <t>Pueblo</t>
  </si>
  <si>
    <t>Carol Darley</t>
  </si>
  <si>
    <t>Master Caster Door Stop, Gray</t>
  </si>
  <si>
    <t>Accessory27</t>
  </si>
  <si>
    <t>Brooklyn Park</t>
  </si>
  <si>
    <t>Coral Gables</t>
  </si>
  <si>
    <t>Henia Zydlo</t>
  </si>
  <si>
    <t>BPI Conference Tables</t>
  </si>
  <si>
    <t>Spartanburg</t>
  </si>
  <si>
    <t>Michael Grace</t>
  </si>
  <si>
    <t>Array® Parchment Paper, Assorted Colors</t>
  </si>
  <si>
    <t>Peel &amp; Stick Add-On Corner Pockets</t>
  </si>
  <si>
    <t>Xerox 21</t>
  </si>
  <si>
    <t>Hutchinson</t>
  </si>
  <si>
    <t>Sonia Sunley</t>
  </si>
  <si>
    <t>GBC White Gloss Covers, Plain Front</t>
  </si>
  <si>
    <t>Saint Peters</t>
  </si>
  <si>
    <t>Christine Sundaresam</t>
  </si>
  <si>
    <t>Casselberry</t>
  </si>
  <si>
    <t>Gene McClure</t>
  </si>
  <si>
    <t>Mead 1st Gear 2" Zipper Binder, Asst. Colors</t>
  </si>
  <si>
    <t>Advantus Push Pins, Aluminum Head</t>
  </si>
  <si>
    <t>Avery 493</t>
  </si>
  <si>
    <t>HP Office Paper (20Lb. and 87 Bright)</t>
  </si>
  <si>
    <t>Burnsville</t>
  </si>
  <si>
    <t>Southworth 25% Cotton Antique Laid Paper &amp; Envelopes</t>
  </si>
  <si>
    <t>Redondo Beach</t>
  </si>
  <si>
    <t>Dean Katz</t>
  </si>
  <si>
    <t>Newell 343</t>
  </si>
  <si>
    <t>Verbatim DVD-RAM, 5.2GB, Rewritable, Type 1, DS</t>
  </si>
  <si>
    <t>Fort Myers</t>
  </si>
  <si>
    <t>Mick Crebagga</t>
  </si>
  <si>
    <t>Post-it® “Important Message” Note Pad, Neon Colors, 50 Sheets/Pad</t>
  </si>
  <si>
    <t>Anthony Johnson</t>
  </si>
  <si>
    <t>East Los Angeles</t>
  </si>
  <si>
    <t>Robert Barroso</t>
  </si>
  <si>
    <t>Hewlett-Packard cp1700 [D, PS] Series Color Inkjet Printers</t>
  </si>
  <si>
    <t>Chandler</t>
  </si>
  <si>
    <t>Ricardo Block</t>
  </si>
  <si>
    <t>Eldon® Expressions™ Wood and Plastic Desk Accessories, Oak</t>
  </si>
  <si>
    <t>Hot File® 7-Pocket, Floor Stand</t>
  </si>
  <si>
    <t>Christina Vanderzanden</t>
  </si>
  <si>
    <t>Sanford Colorific Colored Pencils, 12/Box</t>
  </si>
  <si>
    <t>R380</t>
  </si>
  <si>
    <t>Greenville</t>
  </si>
  <si>
    <t>Kelly Andreada</t>
  </si>
  <si>
    <t>Bevis Round Bullnose 29" High Table Top</t>
  </si>
  <si>
    <t>Statesboro</t>
  </si>
  <si>
    <t>Nick Zandusky</t>
  </si>
  <si>
    <t>Lesro Sheffield Collection Coffee Table, End Table, Center Table, Corner Table</t>
  </si>
  <si>
    <t>Georgia</t>
  </si>
  <si>
    <t>StarTAC 8000</t>
  </si>
  <si>
    <t>Elizabeth</t>
  </si>
  <si>
    <t>Bobby Elias</t>
  </si>
  <si>
    <t>Polycom Soundstation EX Audio-Conferencing Telephone, Black</t>
  </si>
  <si>
    <t>Lincoln</t>
  </si>
  <si>
    <t>StarTAC 7760</t>
  </si>
  <si>
    <t>Cleveland</t>
  </si>
  <si>
    <t>Robert Dilbeck</t>
  </si>
  <si>
    <t>Surelock™ Post Binders</t>
  </si>
  <si>
    <t>Little Rock</t>
  </si>
  <si>
    <t>Portfile® Personal File Boxes</t>
  </si>
  <si>
    <t>Xerox 1923</t>
  </si>
  <si>
    <t>Temecula</t>
  </si>
  <si>
    <t>Ed Braxton</t>
  </si>
  <si>
    <t>Timeport L7089</t>
  </si>
  <si>
    <t>Randallstown</t>
  </si>
  <si>
    <t>Bradley Nguyen</t>
  </si>
  <si>
    <t>Elmira</t>
  </si>
  <si>
    <t>Helen Wasserman</t>
  </si>
  <si>
    <t>GBC Clear Cover, 8-1/2 x 11, unpunched, 25 covers per pack</t>
  </si>
  <si>
    <t>Bozeman</t>
  </si>
  <si>
    <t>Max Engle</t>
  </si>
  <si>
    <t>Montana</t>
  </si>
  <si>
    <t>Cheyenne</t>
  </si>
  <si>
    <t>Grant Donatelli</t>
  </si>
  <si>
    <t>Tenex 46" x 60" Computer Anti-Static Chairmat, Rectangular Shaped</t>
  </si>
  <si>
    <t>Wyoming</t>
  </si>
  <si>
    <t>Spokane</t>
  </si>
  <si>
    <t>Christine Abelman</t>
  </si>
  <si>
    <t>Euless</t>
  </si>
  <si>
    <t>Edward Becker</t>
  </si>
  <si>
    <t>C-Line Peel &amp; Stick Add-On Filing Pockets, 8-3/4 x 5-1/8, 10/Pack</t>
  </si>
  <si>
    <t>Birmingham</t>
  </si>
  <si>
    <t>Ionia McGrath</t>
  </si>
  <si>
    <t>Boca Raton</t>
  </si>
  <si>
    <t>Evan Bailliet</t>
  </si>
  <si>
    <t>Sharp EL500L Fraction Calculator</t>
  </si>
  <si>
    <t>Fort Lauderdale</t>
  </si>
  <si>
    <t>Port Orange</t>
  </si>
  <si>
    <t>Thais Sissman</t>
  </si>
  <si>
    <t>Aluminum Document Frame</t>
  </si>
  <si>
    <t>Lufkin</t>
  </si>
  <si>
    <t>Euro Pro Shark Stick Mini Vacuum</t>
  </si>
  <si>
    <t>Wilmington</t>
  </si>
  <si>
    <t>Rick Wilson</t>
  </si>
  <si>
    <t>Talkabout T8097</t>
  </si>
  <si>
    <t>North Carolina</t>
  </si>
  <si>
    <t>TimeportP7382</t>
  </si>
  <si>
    <t>Panama City</t>
  </si>
  <si>
    <t>Michael Moore</t>
  </si>
  <si>
    <t>Global Enterprise Series Seating High-Back Swivel/Tilt Chairs</t>
  </si>
  <si>
    <t>Concord</t>
  </si>
  <si>
    <t>Nicole Brennan</t>
  </si>
  <si>
    <t>Lexmark 4227 Plus Dot Matrix Printer</t>
  </si>
  <si>
    <t>Southgate</t>
  </si>
  <si>
    <t>Cathy Armstrong</t>
  </si>
  <si>
    <t>Xerox 1993</t>
  </si>
  <si>
    <t>Highland Village</t>
  </si>
  <si>
    <t>David Smith</t>
  </si>
  <si>
    <t>Turquoise Lead Holder with Pocket Clip</t>
  </si>
  <si>
    <t>Kenosha</t>
  </si>
  <si>
    <t>GBC ProClick Spines for 32-Hole Punch</t>
  </si>
  <si>
    <t>Westerville</t>
  </si>
  <si>
    <t>Vivek Grady</t>
  </si>
  <si>
    <t>Wilson Jones Hanging View Binder, White, 1"</t>
  </si>
  <si>
    <t>Sulphur Springs</t>
  </si>
  <si>
    <t>Frank Hawley</t>
  </si>
  <si>
    <t>Fellowes High-Stak® Drawer Files</t>
  </si>
  <si>
    <t>Syracuse</t>
  </si>
  <si>
    <t>StarTAC 7797</t>
  </si>
  <si>
    <t>GBC Laser Imprintable Binding System Covers, Desert Sand</t>
  </si>
  <si>
    <t>El Mirage</t>
  </si>
  <si>
    <t>Trudy Bell</t>
  </si>
  <si>
    <t>Xerox 217</t>
  </si>
  <si>
    <t>Staples Gold Paper Clips</t>
  </si>
  <si>
    <t>Self-Adhesive Address Labels for Typewriters by Universal</t>
  </si>
  <si>
    <t>Port Saint Lucie</t>
  </si>
  <si>
    <t>Southworth Structures Collection™</t>
  </si>
  <si>
    <t>Maple Grove</t>
  </si>
  <si>
    <t>Hewlett-Packard Deskjet 940 REFURBISHED Color Inkjet Printer</t>
  </si>
  <si>
    <t>Plum</t>
  </si>
  <si>
    <t>Lena Creighton</t>
  </si>
  <si>
    <t>O'Sullivan Living Dimensions 2-Shelf Bookcases</t>
  </si>
  <si>
    <t>Rochester Hills</t>
  </si>
  <si>
    <t>Vicky Freymann</t>
  </si>
  <si>
    <t>Xerox 1997</t>
  </si>
  <si>
    <t>Santa Maria</t>
  </si>
  <si>
    <t>Charles Crestani</t>
  </si>
  <si>
    <t>Chromcraft Rectangular Conference Tables</t>
  </si>
  <si>
    <t>Fayetteville</t>
  </si>
  <si>
    <t>Janet Lee</t>
  </si>
  <si>
    <t>Costa Mesa</t>
  </si>
  <si>
    <t>Bretford CR4500 Series Slim Rectangular Table</t>
  </si>
  <si>
    <t>Tenex Traditional Chairmats for Medium Pile Carpet, Standard Lip, 36" x 48"</t>
  </si>
  <si>
    <t>Carmel</t>
  </si>
  <si>
    <t>Bretford “Just In Time” Height-Adjustable Multi-Task Work Tables</t>
  </si>
  <si>
    <t>Coachella</t>
  </si>
  <si>
    <t>Mick Brown</t>
  </si>
  <si>
    <t>Howard Miller 12-3/4 Diameter Accuwave DS ™ Wall Clock</t>
  </si>
  <si>
    <t>Durable Pressboard Binders</t>
  </si>
  <si>
    <t>Adams Telephone Message Book w/Frequently-Called Numbers Space, 400 Messages per Book</t>
  </si>
  <si>
    <t>Gyration RF Keyboard</t>
  </si>
  <si>
    <t>Port Charlotte</t>
  </si>
  <si>
    <t>Phillip Flathmann</t>
  </si>
  <si>
    <t>Auburn</t>
  </si>
  <si>
    <t>Bill Eplett</t>
  </si>
  <si>
    <t>Filing/Storage Totes and Swivel Casters</t>
  </si>
  <si>
    <t>Wenatchee</t>
  </si>
  <si>
    <t>Erica Smith</t>
  </si>
  <si>
    <t>Staples Standard Envelopes</t>
  </si>
  <si>
    <t>Coeur D Alene</t>
  </si>
  <si>
    <t>Sharelle Roach</t>
  </si>
  <si>
    <t>Imation 3.5", DISKETTE 44766 HGHLD3.52HD/FM, 10/Pack</t>
  </si>
  <si>
    <t>Canon Imageclass D680 Copier / Fax</t>
  </si>
  <si>
    <t>West Valley City</t>
  </si>
  <si>
    <t>Frank Merwin</t>
  </si>
  <si>
    <t>Wilson Jones 14 Line Acrylic Coated Pressboard Data Binders</t>
  </si>
  <si>
    <t>Deflect-o Glass Clear Studded Chair Mats</t>
  </si>
  <si>
    <t>Eldon Econocleat® Chair Mats for Low Pile Carpets</t>
  </si>
  <si>
    <t>Redlands</t>
  </si>
  <si>
    <t>David Bremer</t>
  </si>
  <si>
    <t>Adams Telephone Message Books, 5 1/4” x 11”</t>
  </si>
  <si>
    <t>Polycom ViewStation™ Adapter H323 Videoconferencing Unit</t>
  </si>
  <si>
    <t>Kankakee</t>
  </si>
  <si>
    <t>Nicole Hansen</t>
  </si>
  <si>
    <t>Oxnard</t>
  </si>
  <si>
    <t>Xerox 1971</t>
  </si>
  <si>
    <t>Cedar Falls</t>
  </si>
  <si>
    <t>Justin Knight</t>
  </si>
  <si>
    <t>Xerox 1983</t>
  </si>
  <si>
    <t>Kleencut® Forged Office Shears by Acme United Corporation</t>
  </si>
  <si>
    <t>Newell 315</t>
  </si>
  <si>
    <t>El Centro</t>
  </si>
  <si>
    <t>Roland Fjeld</t>
  </si>
  <si>
    <t>X-Rack™ File for Hanging Folders</t>
  </si>
  <si>
    <t>Tooele</t>
  </si>
  <si>
    <t>80 Minute CD-R Spindle, 100/Pack - Staples</t>
  </si>
  <si>
    <t>Orland Park</t>
  </si>
  <si>
    <t>Eldon Expressions™ Desk Accessory, Wood Pencil Holder, Oak</t>
  </si>
  <si>
    <t>Parma</t>
  </si>
  <si>
    <t>Sally Hughsby</t>
  </si>
  <si>
    <t>Avery 510</t>
  </si>
  <si>
    <t>Kissimmee</t>
  </si>
  <si>
    <t>Executive Impressions 13" Clairmont Wall Clock</t>
  </si>
  <si>
    <t>Dana Swing-Arm Lamps</t>
  </si>
  <si>
    <t>Eureka Disposable Bags for Sanitaire® Vibra Groomer I® Upright Vac</t>
  </si>
  <si>
    <t>Joliet</t>
  </si>
  <si>
    <t>Neola Schneider</t>
  </si>
  <si>
    <t>Arlington</t>
  </si>
  <si>
    <t>Ann Blume</t>
  </si>
  <si>
    <t>Zoom V.92 USB External Faxmodem</t>
  </si>
  <si>
    <t>Louisville</t>
  </si>
  <si>
    <t>Anthony O'Donnell</t>
  </si>
  <si>
    <t>Okidata ML390 Turbo Dot Matrix Printers</t>
  </si>
  <si>
    <t>Grants Pass</t>
  </si>
  <si>
    <t>Adam Shillingsburg</t>
  </si>
  <si>
    <t>Hunt Boston® Vacuum Mount KS Pencil Sharpener</t>
  </si>
  <si>
    <t>Derby</t>
  </si>
  <si>
    <t>Peter Buhler</t>
  </si>
  <si>
    <t>Hand-Finished Solid Wood Document Frame</t>
  </si>
  <si>
    <t>Covington</t>
  </si>
  <si>
    <t>Brian Moss</t>
  </si>
  <si>
    <t>Tennsco Lockers, Gray</t>
  </si>
  <si>
    <t>Paris</t>
  </si>
  <si>
    <t>Ruben Ausman</t>
  </si>
  <si>
    <t>Fellowes Bases and Tops For Staxonsteel®/High-Stak® Systems</t>
  </si>
  <si>
    <t>Blaine</t>
  </si>
  <si>
    <t>Mary O'Rourke</t>
  </si>
  <si>
    <t>Companion Letter/Legal File, Black</t>
  </si>
  <si>
    <t>9-3/4 Diameter Round Wall Clock</t>
  </si>
  <si>
    <t>Appleton</t>
  </si>
  <si>
    <t>Katrina Bavinger</t>
  </si>
  <si>
    <t>Global Leather and Oak Executive Chair, Black</t>
  </si>
  <si>
    <t>Jeremy Lonsdale</t>
  </si>
  <si>
    <t>Belkin Premiere Surge Master II 8-outlet surge protector</t>
  </si>
  <si>
    <t>Gorham</t>
  </si>
  <si>
    <t>Peter McVee</t>
  </si>
  <si>
    <t>SAFCO Commercial Wire Shelving, Black</t>
  </si>
  <si>
    <t>Fruit Cove</t>
  </si>
  <si>
    <t>Avery® 3 1/2" Diskette Storage Pages, 10/Pack</t>
  </si>
  <si>
    <t>80 Minute Slim Jewel Case CD-R , 10/Pack - Staples</t>
  </si>
  <si>
    <t>Shoreview</t>
  </si>
  <si>
    <t>Dana Kaydos</t>
  </si>
  <si>
    <t>Hacienda Heights</t>
  </si>
  <si>
    <t>Dan Campbell</t>
  </si>
  <si>
    <t>Dana Fluorescent Magnifying Lamp, White, 36"</t>
  </si>
  <si>
    <t>Laguna Hills</t>
  </si>
  <si>
    <t>Jill Matthias</t>
  </si>
  <si>
    <t>Telephone Message Books with Fax/Mobile Section, 4 1/4" x 6"</t>
  </si>
  <si>
    <t>Wilson Jones Ledger-Size, Piano-Hinge Binder, 2", Blue</t>
  </si>
  <si>
    <t>Newington</t>
  </si>
  <si>
    <t>Cathy Hwang</t>
  </si>
  <si>
    <t>Kirkland</t>
  </si>
  <si>
    <t>Stephanie Phelps</t>
  </si>
  <si>
    <t>Sharp AL-1530CS Digital Copier</t>
  </si>
  <si>
    <t>Henderson</t>
  </si>
  <si>
    <t>Darrin Van Huff</t>
  </si>
  <si>
    <t>Accessory41</t>
  </si>
  <si>
    <t>Stamford</t>
  </si>
  <si>
    <t>Eaton Premium Continuous-Feed Paper, 25% Cotton, Letter Size, White, 1000 Shts/Box</t>
  </si>
  <si>
    <t>T28 WORLD</t>
  </si>
  <si>
    <t>Mesquite</t>
  </si>
  <si>
    <t>James Lanier</t>
  </si>
  <si>
    <t>3.6 Cubic Foot Counter Height Office Refrigerator</t>
  </si>
  <si>
    <t>Keith Dawkins</t>
  </si>
  <si>
    <t>TI 30X Scientific Calculator</t>
  </si>
  <si>
    <t>Pleasant Grove</t>
  </si>
  <si>
    <t>StarTAC 6500</t>
  </si>
  <si>
    <t>Georgetown</t>
  </si>
  <si>
    <t>O'Sullivan Elevations Bookcase, Cherry Finish</t>
  </si>
  <si>
    <t>Frankfort</t>
  </si>
  <si>
    <t>Camarillo</t>
  </si>
  <si>
    <t>Victoria Pisteka</t>
  </si>
  <si>
    <t>V3682</t>
  </si>
  <si>
    <t>Oakland Park</t>
  </si>
  <si>
    <t>Steven Ward</t>
  </si>
  <si>
    <t>Xerox 1979</t>
  </si>
  <si>
    <t>Imation 3.5 IBM Formatted Diskettes, 10/Box</t>
  </si>
  <si>
    <t>GBC VeloBinder Electric Binding Machine</t>
  </si>
  <si>
    <t>Hammond</t>
  </si>
  <si>
    <t>Evan Minnotte</t>
  </si>
  <si>
    <t>Mansfield</t>
  </si>
  <si>
    <t>Staples 1 Part Blank Computer Paper</t>
  </si>
  <si>
    <t>Bryant</t>
  </si>
  <si>
    <t>Denise Monton</t>
  </si>
  <si>
    <t>KF 788</t>
  </si>
  <si>
    <t>Muskego</t>
  </si>
  <si>
    <t>Natalie Fritzler</t>
  </si>
  <si>
    <t>Lexmark Z54se Color Inkjet Printer</t>
  </si>
  <si>
    <t>Hoover</t>
  </si>
  <si>
    <t>Canon imageCLASS 2200 Advanced Copier</t>
  </si>
  <si>
    <t>Salem</t>
  </si>
  <si>
    <t>Alan Hwang</t>
  </si>
  <si>
    <t>Streamwood</t>
  </si>
  <si>
    <t>Fellowes 17-key keypad for PS/2 interface</t>
  </si>
  <si>
    <t>Riverview</t>
  </si>
  <si>
    <t>Theresa Swint</t>
  </si>
  <si>
    <t>Rush Hierlooms Collection 1" Thick Stackable Bookcases</t>
  </si>
  <si>
    <t>Avery 501</t>
  </si>
  <si>
    <t>North Olmsted</t>
  </si>
  <si>
    <t>Ryan Akin</t>
  </si>
  <si>
    <t>Elgin</t>
  </si>
  <si>
    <t>Jim Radford</t>
  </si>
  <si>
    <t>Buffalo Grove</t>
  </si>
  <si>
    <t>Delfina Latchford</t>
  </si>
  <si>
    <t>Columbus</t>
  </si>
  <si>
    <t>Carl Weiss</t>
  </si>
  <si>
    <t>Hon 2090 “Pillow Soft” Series Mid Back Swivel/Tilt Chairs</t>
  </si>
  <si>
    <t>Binghamton</t>
  </si>
  <si>
    <t>Tuscaloosa</t>
  </si>
  <si>
    <t>Quincy Jones</t>
  </si>
  <si>
    <t>Tenex Contemporary Contur Chairmats for Low and Medium Pile Carpet, Computer, 39" x 49"</t>
  </si>
  <si>
    <t>Jeffersonville</t>
  </si>
  <si>
    <t>Guy Armstrong</t>
  </si>
  <si>
    <t>Indianapolis</t>
  </si>
  <si>
    <t>Staples #10 Laser &amp; Inkjet Envelopes, 4 1/8" x 9 1/2", 100/Box</t>
  </si>
  <si>
    <t>Heavy-Duty E-Z-D® Binders</t>
  </si>
  <si>
    <t>Clayton</t>
  </si>
  <si>
    <t>Fellowes EZ Multi-Media Keyboard</t>
  </si>
  <si>
    <t>Montclair</t>
  </si>
  <si>
    <t>Christina DeMoss</t>
  </si>
  <si>
    <t>Hon 94000 Series Round Tables</t>
  </si>
  <si>
    <t>Freeport</t>
  </si>
  <si>
    <t>Joy Bell</t>
  </si>
  <si>
    <t>Port Huron</t>
  </si>
  <si>
    <t>Trudy Schmidt</t>
  </si>
  <si>
    <t>Hon Comfortask® Task/Swivel Chairs</t>
  </si>
  <si>
    <t>Xerox 204</t>
  </si>
  <si>
    <t>Raymond Book</t>
  </si>
  <si>
    <t>Bush® Cubix Conference Tables, Fully Assembled</t>
  </si>
  <si>
    <t>Pittsburg</t>
  </si>
  <si>
    <t>Dennis Bolton</t>
  </si>
  <si>
    <t>Panasonic KX-P3626 Dot Matrix Printer</t>
  </si>
  <si>
    <t>Garner</t>
  </si>
  <si>
    <t>John Huston</t>
  </si>
  <si>
    <t>Waynesboro</t>
  </si>
  <si>
    <t>Richard Bierner</t>
  </si>
  <si>
    <t>Tulsa</t>
  </si>
  <si>
    <t>Rose O'Brian</t>
  </si>
  <si>
    <t>Canon MP25DIII Desktop Whisper-Quiet Printing Calculator</t>
  </si>
  <si>
    <t>Romeoville</t>
  </si>
  <si>
    <t>Dorothy Badders</t>
  </si>
  <si>
    <t>Logan</t>
  </si>
  <si>
    <t>Bravo II™ Megaboss® 12-Amp Hard Body Upright, Replacement Belts, 2 Belts per Pack</t>
  </si>
  <si>
    <t>Southaven</t>
  </si>
  <si>
    <t>Karen Bern</t>
  </si>
  <si>
    <t>Accessory9</t>
  </si>
  <si>
    <t>Rocky Mount</t>
  </si>
  <si>
    <t>Maxwell Schwartz</t>
  </si>
  <si>
    <t>#10- 4 1/8" x 9 1/2" Security-Tint Envelopes</t>
  </si>
  <si>
    <t>Hewlett-Packard Deskjet 1220Cse Color Inkjet Printer</t>
  </si>
  <si>
    <t>Spring Hill</t>
  </si>
  <si>
    <t>Thomas Brumley</t>
  </si>
  <si>
    <t>Xerox 1961</t>
  </si>
  <si>
    <t>Nora Price</t>
  </si>
  <si>
    <t>AT&amp;T 2230 Dual Handset Phone With Caller ID/Call Waiting</t>
  </si>
  <si>
    <t>Des Plaines</t>
  </si>
  <si>
    <t>Heather Kirkland</t>
  </si>
  <si>
    <t>Accessory39</t>
  </si>
  <si>
    <t>Papillion</t>
  </si>
  <si>
    <t>Craig Carroll</t>
  </si>
  <si>
    <t>Fellowes Staxonsteel® Drawer Files</t>
  </si>
  <si>
    <t>US Robotics 56K V.92 External Faxmodem</t>
  </si>
  <si>
    <t>Metairie</t>
  </si>
  <si>
    <t>Rob Beeghly</t>
  </si>
  <si>
    <t>Bush Westfield Collection Bookcases, Dark Cherry Finish, Fully Assembled</t>
  </si>
  <si>
    <t>DS/HD IBM Formatted Diskettes, 200/Pack - Staples</t>
  </si>
  <si>
    <t>Cheektowaga</t>
  </si>
  <si>
    <t>Dennis Kane</t>
  </si>
  <si>
    <t>Marion</t>
  </si>
  <si>
    <t>Laura Armstrong</t>
  </si>
  <si>
    <t>EcoTones® Memo Sheets</t>
  </si>
  <si>
    <t>Lindsay Castell</t>
  </si>
  <si>
    <t>Caldwell</t>
  </si>
  <si>
    <t>Resi Polking</t>
  </si>
  <si>
    <t>Delaware</t>
  </si>
  <si>
    <t>Denny Blanton</t>
  </si>
  <si>
    <t>i2000</t>
  </si>
  <si>
    <t>Reisterstown</t>
  </si>
  <si>
    <t>Carol Adams</t>
  </si>
  <si>
    <t>Xerox 210</t>
  </si>
  <si>
    <t>Pekin</t>
  </si>
  <si>
    <t>Carlos Daly</t>
  </si>
  <si>
    <t>ACCOHIDE® 3-Ring Binder, Blue, 1"</t>
  </si>
  <si>
    <t>Dublin</t>
  </si>
  <si>
    <t>Paducah</t>
  </si>
  <si>
    <t>Global Leather Highback Executive Chair with Pneumatic Height Adjustment, Black</t>
  </si>
  <si>
    <t>West Islip</t>
  </si>
  <si>
    <t>Carol Triggs</t>
  </si>
  <si>
    <t>Morristown</t>
  </si>
  <si>
    <t>Beth Fritzler</t>
  </si>
  <si>
    <t>O'Sullivan Living Dimensions 3-Shelf Bookcases</t>
  </si>
  <si>
    <t>Accessory4</t>
  </si>
  <si>
    <t>Canton</t>
  </si>
  <si>
    <t>Irving</t>
  </si>
  <si>
    <t>Naresj Patel</t>
  </si>
  <si>
    <t>Advantus Employee of the Month Certificate Frame, 11 x 13-1/2</t>
  </si>
  <si>
    <t>Duluth</t>
  </si>
  <si>
    <t>Mike Kennedy</t>
  </si>
  <si>
    <t>Lewiston</t>
  </si>
  <si>
    <t>Chuck Sachs</t>
  </si>
  <si>
    <t>Belkin 107-key enhanced keyboard, USB/PS/2 interface</t>
  </si>
  <si>
    <t>Stratford</t>
  </si>
  <si>
    <t>SC7868i</t>
  </si>
  <si>
    <t>Reno</t>
  </si>
  <si>
    <t>Daniel Byrd</t>
  </si>
  <si>
    <t>Coloredge Poster Frame</t>
  </si>
  <si>
    <t>Michael Stewart</t>
  </si>
  <si>
    <t>Holmes Replacement Filter for HEPA Air Cleaner, Very Large Room, HEPA Filter</t>
  </si>
  <si>
    <t>Mustang</t>
  </si>
  <si>
    <t>Daniel Raglin</t>
  </si>
  <si>
    <t>Park Ridge™ Embossed Executive Business Envelopes</t>
  </si>
  <si>
    <t>Marietta</t>
  </si>
  <si>
    <t>John Dryer</t>
  </si>
  <si>
    <t>Master Giant Foot® Doorstop, Safety Yellow</t>
  </si>
  <si>
    <t>Boston 1730 StandUp Electric Pencil Sharpener</t>
  </si>
  <si>
    <t>Camp Springs</t>
  </si>
  <si>
    <t>Parkersburg</t>
  </si>
  <si>
    <t>Julie Prescott</t>
  </si>
  <si>
    <t>Imation Neon Mac Format Diskettes, 10/Pack</t>
  </si>
  <si>
    <t>New Berlin</t>
  </si>
  <si>
    <t>Sean Christensen</t>
  </si>
  <si>
    <t>Avoid Verbal Orders Carbonless Minifold Book</t>
  </si>
  <si>
    <t>Stevens Point</t>
  </si>
  <si>
    <t>Thomas Boland</t>
  </si>
  <si>
    <t>1726 Digital Answering Machine</t>
  </si>
  <si>
    <t>Bush Cubix Collection Bookcases, Fully Assembled</t>
  </si>
  <si>
    <t>Clinton</t>
  </si>
  <si>
    <t>Kimberly Carter</t>
  </si>
  <si>
    <t>Sudbury</t>
  </si>
  <si>
    <t>Eric Barreto</t>
  </si>
  <si>
    <t>Anna Chung</t>
  </si>
  <si>
    <t>Brendan Murry</t>
  </si>
  <si>
    <t>Avery 49</t>
  </si>
  <si>
    <t>Sterling Heights</t>
  </si>
  <si>
    <t>Marc Harrigan</t>
  </si>
  <si>
    <t>Xerox 1974</t>
  </si>
  <si>
    <t>Drexel Hill</t>
  </si>
  <si>
    <t>Beth Thompson</t>
  </si>
  <si>
    <t>Pressboard Data Binder, Crimson, 12" X 8 1/2"</t>
  </si>
  <si>
    <t>Munster</t>
  </si>
  <si>
    <t>Noah Childs</t>
  </si>
  <si>
    <t>GBC Standard Therm-A-Bind Covers</t>
  </si>
  <si>
    <t>Missouri City</t>
  </si>
  <si>
    <t>Epson LQ-570e Dot Matrix Printer</t>
  </si>
  <si>
    <t>North Ridgeville</t>
  </si>
  <si>
    <t>SouthWestern Bell FA970 Digital Answering Machine with Time/Day Stamp</t>
  </si>
  <si>
    <t>Staples Premium Bright 1-Part Blank Computer Paper</t>
  </si>
  <si>
    <t>Belchertown</t>
  </si>
  <si>
    <t>Barry Weirich</t>
  </si>
  <si>
    <t>Belkin 105-Key Black Keyboard</t>
  </si>
  <si>
    <t>West Bend</t>
  </si>
  <si>
    <t>Victoria Wilson</t>
  </si>
  <si>
    <t>Nu-Dell Executive Frame</t>
  </si>
  <si>
    <t>Forest Park</t>
  </si>
  <si>
    <t>High Speed Automatic Electric Letter Opener</t>
  </si>
  <si>
    <t>Marshalltown</t>
  </si>
  <si>
    <t>Avery 479</t>
  </si>
  <si>
    <t>West Allis</t>
  </si>
  <si>
    <t>Santa Clara</t>
  </si>
  <si>
    <t>Rush Hierlooms Collection Rich Wood Bookcases</t>
  </si>
  <si>
    <t>Emily Phan</t>
  </si>
  <si>
    <t>Tacoma</t>
  </si>
  <si>
    <t>Christopher Conant</t>
  </si>
  <si>
    <t>Xerox 200</t>
  </si>
  <si>
    <t>Mount Vernon</t>
  </si>
  <si>
    <t>Tony Sayre</t>
  </si>
  <si>
    <t>Tenex Personal Project File with Scoop Front Design, Black</t>
  </si>
  <si>
    <t>Lynnwood</t>
  </si>
  <si>
    <t>Tonja Turnell</t>
  </si>
  <si>
    <t>Fellowes Smart Design 104-Key Enhanced Keyboard, PS/2 Adapter, Platinum</t>
  </si>
  <si>
    <t>Epson DFX5000+ Dot Matrix Printer</t>
  </si>
  <si>
    <t>Jack O'Briant</t>
  </si>
  <si>
    <t>Eldon® Gobal File Keepers</t>
  </si>
  <si>
    <t>Burleson</t>
  </si>
  <si>
    <t>Dean Braden</t>
  </si>
  <si>
    <t>Emporia</t>
  </si>
  <si>
    <t>Kelly Williams</t>
  </si>
  <si>
    <t>Adesso Programmable 142-Key Keyboard</t>
  </si>
  <si>
    <t>Council Bluffs</t>
  </si>
  <si>
    <t>Lena Cacioppo</t>
  </si>
  <si>
    <t>Ossining</t>
  </si>
  <si>
    <t>Pamela Stobb</t>
  </si>
  <si>
    <t>Logitech Access Keyboard</t>
  </si>
  <si>
    <t>Newell 320</t>
  </si>
  <si>
    <t>*Staples* Highlighting Markers</t>
  </si>
  <si>
    <t>Macon</t>
  </si>
  <si>
    <t>William Brown</t>
  </si>
  <si>
    <t>Canon PC1080F Personal Copier</t>
  </si>
  <si>
    <t>Presstex Flexible Ring Binders</t>
  </si>
  <si>
    <t>Super Decoflex Portable Personal File</t>
  </si>
  <si>
    <t>Staples SlimLine Pencil Sharpener</t>
  </si>
  <si>
    <t>Garden City</t>
  </si>
  <si>
    <t>Coram</t>
  </si>
  <si>
    <t>Dionis Lloyd</t>
  </si>
  <si>
    <t>Balt Split Level Computer Training Table</t>
  </si>
  <si>
    <t>Pflugerville</t>
  </si>
  <si>
    <t>Tamara Chand</t>
  </si>
  <si>
    <t>Decoflex Hanging Personal Folder File</t>
  </si>
  <si>
    <t>Killeen</t>
  </si>
  <si>
    <t>Nat Carroll</t>
  </si>
  <si>
    <t>Avery Premier Heavy-Duty Binder with Round Locking Rings</t>
  </si>
  <si>
    <t>Sandwich</t>
  </si>
  <si>
    <t>Troy Staebel</t>
  </si>
  <si>
    <t>Natick</t>
  </si>
  <si>
    <t>Lehigh Acres</t>
  </si>
  <si>
    <t>Michael Oakman</t>
  </si>
  <si>
    <t>Thornton</t>
  </si>
  <si>
    <t>Christopher Martinez</t>
  </si>
  <si>
    <t>DMI Eclipse Executive Suite Bookcases</t>
  </si>
  <si>
    <t>Summerville</t>
  </si>
  <si>
    <t>Levittown</t>
  </si>
  <si>
    <t>Joe Kamberova</t>
  </si>
  <si>
    <t>Xerox 207</t>
  </si>
  <si>
    <t>Xerox 1933</t>
  </si>
  <si>
    <t>Cedar Rapids</t>
  </si>
  <si>
    <t>Eldon Expressions Punched Metal &amp; Wood Desk Accessories, Pewter &amp; Cherry</t>
  </si>
  <si>
    <t>Scottsdale</t>
  </si>
  <si>
    <t>Dario Medina</t>
  </si>
  <si>
    <t>Xerox 1964</t>
  </si>
  <si>
    <t>Ibico Presentation Index for Binding Systems</t>
  </si>
  <si>
    <t>Portsmouth</t>
  </si>
  <si>
    <t>Holmes Harmony HEPA Air Purifier for 17 x 20 Room</t>
  </si>
  <si>
    <t>Indian Trail</t>
  </si>
  <si>
    <t>Liz Pelletier</t>
  </si>
  <si>
    <t>Iris® 3-Drawer Stacking Bin, Black</t>
  </si>
  <si>
    <t>Norfolk</t>
  </si>
  <si>
    <t>Lynn Smith</t>
  </si>
  <si>
    <t>Sanford Liquid Accent Highlighters</t>
  </si>
  <si>
    <t>Rick Huthwaite</t>
  </si>
  <si>
    <t>Crown Point</t>
  </si>
  <si>
    <t>Christopher Schild</t>
  </si>
  <si>
    <t>Deflect-o EconoMat Nonstudded, No Bevel Mat</t>
  </si>
  <si>
    <t>North Little Rock</t>
  </si>
  <si>
    <t>Executive Impressions 13-1/2" Indoor/Outdoor Wall Clock</t>
  </si>
  <si>
    <t>Bay City</t>
  </si>
  <si>
    <t>Heather Jas</t>
  </si>
  <si>
    <t>Recycled Desk Saver Line "While You Were Out" Book, 5 1/2" X 4"</t>
  </si>
  <si>
    <t>Glen Cove</t>
  </si>
  <si>
    <t>Jennifer Ferguson</t>
  </si>
  <si>
    <t>Letter/Legal File Tote with Clear Snap-On Lid, Black Granite</t>
  </si>
  <si>
    <t>East Chicago</t>
  </si>
  <si>
    <t>Canon P1-DHIII Palm Printing Calculator</t>
  </si>
  <si>
    <t>Xerox 1882</t>
  </si>
  <si>
    <t>Staples 6 Outlet Surge</t>
  </si>
  <si>
    <t>Lock-Up Easel 'Spel-Binder'</t>
  </si>
  <si>
    <t>Memorex 4.7GB DVD+R, 3/Pack</t>
  </si>
  <si>
    <t>Bethlehem</t>
  </si>
  <si>
    <t>Don Weiss</t>
  </si>
  <si>
    <t>Global Leather &amp; Oak Executive Chair, Burgundy</t>
  </si>
  <si>
    <t>Dave Kipp</t>
  </si>
  <si>
    <t>Selma</t>
  </si>
  <si>
    <t>Weatherford</t>
  </si>
  <si>
    <t>Eileen Kiefer</t>
  </si>
  <si>
    <t>Gastonia</t>
  </si>
  <si>
    <t>Jonathan Doherty</t>
  </si>
  <si>
    <t>Tucker</t>
  </si>
  <si>
    <t>Rapid City</t>
  </si>
  <si>
    <t>Philip Brown</t>
  </si>
  <si>
    <t>Executive Impressions 8-1/2" Career Panel/Partition Cubicle Clock</t>
  </si>
  <si>
    <t>North Miami Beach</t>
  </si>
  <si>
    <t>Ryan Crowe</t>
  </si>
  <si>
    <t>Xerox 1962</t>
  </si>
  <si>
    <t>Apple Valley</t>
  </si>
  <si>
    <t>Nora Paige</t>
  </si>
  <si>
    <t>Farmers Branch</t>
  </si>
  <si>
    <t>HP Office Recycled Paper (20Lb. and 87 Bright)</t>
  </si>
  <si>
    <t>Grant Carroll</t>
  </si>
  <si>
    <t>Bangor</t>
  </si>
  <si>
    <t>Colorado Springs</t>
  </si>
  <si>
    <t>Fred Harton</t>
  </si>
  <si>
    <t>Acco Pressboard Covers with Storage Hooks, 14 7/8" x 11", Light Blue</t>
  </si>
  <si>
    <t>Ashley Jarboe</t>
  </si>
  <si>
    <t>Commerce City</t>
  </si>
  <si>
    <t>Rotterdam</t>
  </si>
  <si>
    <t>Tom Stivers</t>
  </si>
  <si>
    <t>Accessory6</t>
  </si>
  <si>
    <t>Tim Brockman</t>
  </si>
  <si>
    <t>Twin Falls</t>
  </si>
  <si>
    <t>Microsoft Natural Keyboard Elite</t>
  </si>
  <si>
    <t>Dorothy Wardle</t>
  </si>
  <si>
    <t>Accessory36</t>
  </si>
  <si>
    <t>Gallatin</t>
  </si>
  <si>
    <t>Novimex Fabric Task Chair</t>
  </si>
  <si>
    <t>Sun Prairie</t>
  </si>
  <si>
    <t>Ibico Covers for Plastic or Wire Binding Elements</t>
  </si>
  <si>
    <t>Enterprise</t>
  </si>
  <si>
    <t>Karen Seio</t>
  </si>
  <si>
    <t>Gyration Ultra Cordless Optical Suite</t>
  </si>
  <si>
    <t>New London</t>
  </si>
  <si>
    <t>Holmes Replacement Filter for HEPA Air Cleaner, Medium Room</t>
  </si>
  <si>
    <t>Mint Hill</t>
  </si>
  <si>
    <t>Anthony Garverick</t>
  </si>
  <si>
    <t>Global Push Button Manager's Chair, Indigo</t>
  </si>
  <si>
    <t>Lake Jackson</t>
  </si>
  <si>
    <t>Milwaukee</t>
  </si>
  <si>
    <t>Scot Coram</t>
  </si>
  <si>
    <t>Snap-A-Way® Black Print Carbonless Ruled Speed Letter, Triplicate</t>
  </si>
  <si>
    <t>Lakewood</t>
  </si>
  <si>
    <t>Xerox 1938</t>
  </si>
  <si>
    <t>Kensington 6 Outlet MasterPiece® HOMEOFFICE Power Control Center</t>
  </si>
  <si>
    <t>Rye</t>
  </si>
  <si>
    <t>Xerox 220</t>
  </si>
  <si>
    <t>Plainview</t>
  </si>
  <si>
    <t>GBC Plastic Binding Combs</t>
  </si>
  <si>
    <t>Advantus 10-Drawer Portable Organizer, Chrome Metal Frame, Smoke Drawers</t>
  </si>
  <si>
    <t>York</t>
  </si>
  <si>
    <t>Odella Nelson</t>
  </si>
  <si>
    <t>Accessory31</t>
  </si>
  <si>
    <t>Leander</t>
  </si>
  <si>
    <t>Eudokia Martin</t>
  </si>
  <si>
    <t>Avery Flip-Chart Easel Binder, Black</t>
  </si>
  <si>
    <t>G.E. Halogen Desk Lamp Bulbs</t>
  </si>
  <si>
    <t>Van Buren</t>
  </si>
  <si>
    <t>Scot Wooten</t>
  </si>
  <si>
    <t>Dixon Ticonderoga Core-Lock Colored Pencils, 48-Color Set</t>
  </si>
  <si>
    <t>Taylors</t>
  </si>
  <si>
    <t>Harold Dahlen</t>
  </si>
  <si>
    <t>Accessory34</t>
  </si>
  <si>
    <t>Orange</t>
  </si>
  <si>
    <t>Dave Poirier</t>
  </si>
  <si>
    <t>DAX Cubicle Frames - 8x10</t>
  </si>
  <si>
    <t>Highland</t>
  </si>
  <si>
    <t>Jenna Caffey</t>
  </si>
  <si>
    <t>Martin-Yale Premier Letter Opener</t>
  </si>
  <si>
    <t>Advantus Push Pins</t>
  </si>
  <si>
    <t>Columbia</t>
  </si>
  <si>
    <t>Tracy Blumstein</t>
  </si>
  <si>
    <t>Dover</t>
  </si>
  <si>
    <t>Alex Grayson</t>
  </si>
  <si>
    <t>Atlantic Metals Mobile 5-Shelf Bookcases, Custom Colors</t>
  </si>
  <si>
    <t>New Hampshire</t>
  </si>
  <si>
    <t>Mission Viejo</t>
  </si>
  <si>
    <t>Corey Lock</t>
  </si>
  <si>
    <t>Lancaster</t>
  </si>
  <si>
    <t>600 Series Non-Flip</t>
  </si>
  <si>
    <t>Old Bridge</t>
  </si>
  <si>
    <t>Greenfield</t>
  </si>
  <si>
    <t>Michelle Ellison</t>
  </si>
  <si>
    <t>Fellowes Officeware™ Wire Shelving</t>
  </si>
  <si>
    <t>Lakeland</t>
  </si>
  <si>
    <t>Maurice Satty</t>
  </si>
  <si>
    <t>La Vista</t>
  </si>
  <si>
    <t>Christine Kargatis</t>
  </si>
  <si>
    <t>Executive Impressions 12" Wall Clock</t>
  </si>
  <si>
    <t>Winter Park</t>
  </si>
  <si>
    <t>Nora Pelletier</t>
  </si>
  <si>
    <t>Avery 485</t>
  </si>
  <si>
    <t>Winter Springs</t>
  </si>
  <si>
    <t>Moreno Valley</t>
  </si>
  <si>
    <t>Grant Thornton</t>
  </si>
  <si>
    <t>g520</t>
  </si>
  <si>
    <t>Keytronic Designer 104- Key Black Keyboard</t>
  </si>
  <si>
    <t>Flagstaff</t>
  </si>
  <si>
    <t>Staples Brown Kraft Recycled Clasp Envelopes</t>
  </si>
  <si>
    <t>Eldon Executive Woodline II Cherry Finish Desk Accessories</t>
  </si>
  <si>
    <t>Shirley</t>
  </si>
  <si>
    <t>Stuart Van</t>
  </si>
  <si>
    <t>Xerox 1932</t>
  </si>
  <si>
    <t>Fridley</t>
  </si>
  <si>
    <t>Parhena Norris</t>
  </si>
  <si>
    <t>Grip Seal Envelopes</t>
  </si>
  <si>
    <t>Grand Prairie</t>
  </si>
  <si>
    <t>Kelly Lampkin</t>
  </si>
  <si>
    <t>Belkin F9M820V08 8 Outlet Surge</t>
  </si>
  <si>
    <t>Hopkinton</t>
  </si>
  <si>
    <t>Jay Fine</t>
  </si>
  <si>
    <t>TDK 4.7GB DVD-R Spindle, 15/Pack</t>
  </si>
  <si>
    <t>Springdale</t>
  </si>
  <si>
    <t>Altamonte Springs</t>
  </si>
  <si>
    <t>Emily Ducich</t>
  </si>
  <si>
    <t>SAFCO PlanMaster Heigh-Adjustable Drafting Table Base, 43w x 30d x 30-37h, Black</t>
  </si>
  <si>
    <t>Collierville</t>
  </si>
  <si>
    <t>Roy Collins</t>
  </si>
  <si>
    <t>DAX Solid Wood Frames</t>
  </si>
  <si>
    <t>Newell 318</t>
  </si>
  <si>
    <t>Huntington Beach</t>
  </si>
  <si>
    <t>La Mesa</t>
  </si>
  <si>
    <t>Evan Henry</t>
  </si>
  <si>
    <t>StarTAC 3000</t>
  </si>
  <si>
    <t>Hoover Portapower™ Portable Vacuum</t>
  </si>
  <si>
    <t>Mcminnville</t>
  </si>
  <si>
    <t>Fuji Slim Jewel Case CD-R</t>
  </si>
  <si>
    <t>Odessa</t>
  </si>
  <si>
    <t>Roy French</t>
  </si>
  <si>
    <t>Medford</t>
  </si>
  <si>
    <t>Newell 326</t>
  </si>
  <si>
    <t>Elmwood Park</t>
  </si>
  <si>
    <t>Ellis Ballard</t>
  </si>
  <si>
    <t>Regeneration Desk Collection</t>
  </si>
  <si>
    <t>Ocean City</t>
  </si>
  <si>
    <t>Omaha</t>
  </si>
  <si>
    <t>Duane Benoit</t>
  </si>
  <si>
    <t>Oak Park</t>
  </si>
  <si>
    <t>Shahid Shariari</t>
  </si>
  <si>
    <t>Fiskars® Softgrip Scissors</t>
  </si>
  <si>
    <t>SANFORD Major Accent™ Highlighters</t>
  </si>
  <si>
    <t>Los Altos</t>
  </si>
  <si>
    <t>Brad Thomas</t>
  </si>
  <si>
    <t>210 Trimline Phone, White</t>
  </si>
  <si>
    <t>Saratoga</t>
  </si>
  <si>
    <t>David Kendrick</t>
  </si>
  <si>
    <t>Bretford CR8500 Series Meeting Room Furniture</t>
  </si>
  <si>
    <t>GBC DocuBind P100 Manual Binding Machine</t>
  </si>
  <si>
    <t>Mcallen</t>
  </si>
  <si>
    <t>Roy Skaria</t>
  </si>
  <si>
    <t>Brad Eason</t>
  </si>
  <si>
    <t>Avery Legal 4-Ring Binder</t>
  </si>
  <si>
    <t>14-7/8 x 11 Blue Bar Computer Printout Paper</t>
  </si>
  <si>
    <t>Redding</t>
  </si>
  <si>
    <t>Fellowes Twister Kit, Gray/Clear, 3/pkg</t>
  </si>
  <si>
    <t>Rancho Cucamonga</t>
  </si>
  <si>
    <t>Steel Personal Filing/Posting Tote</t>
  </si>
  <si>
    <t>Epson DFX-8500 Dot Matrix Printer</t>
  </si>
  <si>
    <t>Fort Lee</t>
  </si>
  <si>
    <t>Staples® General Use 3-Ring Binders</t>
  </si>
  <si>
    <t>Raymond Fair</t>
  </si>
  <si>
    <t>Becky Martin</t>
  </si>
  <si>
    <t>Goffstown</t>
  </si>
  <si>
    <t>Acco Keyboard-In-A-Box®</t>
  </si>
  <si>
    <t>New Milford</t>
  </si>
  <si>
    <t>David Flashing</t>
  </si>
  <si>
    <t>Tripp Lite Isotel 8 Ultra 8 Outlet Metal Surge</t>
  </si>
  <si>
    <t>James Galang</t>
  </si>
  <si>
    <t>Memorex 80 Minute CD-R, 30/Pack</t>
  </si>
  <si>
    <t>Blacksburg</t>
  </si>
  <si>
    <t>Hon GuestStacker Chair</t>
  </si>
  <si>
    <t>12-1/2 Diameter Round Wall Clock</t>
  </si>
  <si>
    <t>Wilson Jones Suede Grain Vinyl Binders</t>
  </si>
  <si>
    <t>Watertown</t>
  </si>
  <si>
    <t>Athens</t>
  </si>
  <si>
    <t>Patrick Ryan</t>
  </si>
  <si>
    <t>Smead Adjustable Mobile File Trolley with Lockable Top</t>
  </si>
  <si>
    <t>Woodland</t>
  </si>
  <si>
    <t>Denny Ordway</t>
  </si>
  <si>
    <t>Avery 48</t>
  </si>
  <si>
    <t>Atlanta</t>
  </si>
  <si>
    <t>Peter Fuller</t>
  </si>
  <si>
    <t>Global Leather Task Chair, Black</t>
  </si>
  <si>
    <t>Office Star - Contemporary Task Swivel chair with 2-way adjustable arms, Plum</t>
  </si>
  <si>
    <t>Bettendorf</t>
  </si>
  <si>
    <t>Gould Plastics 9-Pocket Panel Bin, 18-3/8w x 5-1/4d x 20-1/2h, Black</t>
  </si>
  <si>
    <t>T39m</t>
  </si>
  <si>
    <t>Gyration Ultra Professional Cordless Optical Suite</t>
  </si>
  <si>
    <t>Mount Pleasant</t>
  </si>
  <si>
    <t>Ultra Commercial Grade Dual Valve Door Closer</t>
  </si>
  <si>
    <t>GBC DocuBind 300 Electric Binding Machine</t>
  </si>
  <si>
    <t>Catonsville</t>
  </si>
  <si>
    <t>Garland</t>
  </si>
  <si>
    <t>OIC Colored Binder Clips, Assorted Sizes</t>
  </si>
  <si>
    <t>Eldon Cleatmat Plus™ Chair Mats for High Pile Carpets</t>
  </si>
  <si>
    <t>Danville</t>
  </si>
  <si>
    <t>Eugene Moren</t>
  </si>
  <si>
    <t>Colored Envelopes</t>
  </si>
  <si>
    <t>Anthony Rawles</t>
  </si>
  <si>
    <t>Xerox Blank Computer Paper</t>
  </si>
  <si>
    <t>Grand Junction</t>
  </si>
  <si>
    <t>Medina</t>
  </si>
  <si>
    <t>Matt Connell</t>
  </si>
  <si>
    <t>Wausau Papers Astrobrights® Colored Envelopes</t>
  </si>
  <si>
    <t>Imation Primaris 3.5" 2HD Unformatted Diskettes, 10/Pack</t>
  </si>
  <si>
    <t>Kendall</t>
  </si>
  <si>
    <t>Hoover WindTunnel™ Plus Canister Vacuum</t>
  </si>
  <si>
    <t>Whitehall</t>
  </si>
  <si>
    <t>Xerox 1951</t>
  </si>
  <si>
    <t>Xerox 1893</t>
  </si>
  <si>
    <t>Scott Cohen</t>
  </si>
  <si>
    <t>Pizazz® Global Quick File™</t>
  </si>
  <si>
    <t>Boston KS Multi-Size Manual Pencil Sharpener</t>
  </si>
  <si>
    <t>Hackensack</t>
  </si>
  <si>
    <t>Rick Duston</t>
  </si>
  <si>
    <t>Acco Perma® 2700 Stacking Storage Drawers</t>
  </si>
  <si>
    <t>Rose Hill</t>
  </si>
  <si>
    <t>Decoflex Hanging Personal Folder File, Blue</t>
  </si>
  <si>
    <t>Waterbury</t>
  </si>
  <si>
    <t>Boston 16801 Nautilus™ Battery Pencil Sharpener</t>
  </si>
  <si>
    <t>Rutland</t>
  </si>
  <si>
    <t>Logitech Cordless Elite Duo</t>
  </si>
  <si>
    <t>Valparaiso</t>
  </si>
  <si>
    <t>Wirebound Message Book, 4 per Page</t>
  </si>
  <si>
    <t>Nashville</t>
  </si>
  <si>
    <t>Newell® 3-Hole Punched Plastic Slotted Magazine Holders for Binders</t>
  </si>
  <si>
    <t>*Staples* Packaging Labels</t>
  </si>
  <si>
    <t>Cedar Park</t>
  </si>
  <si>
    <t>Eugene Hildebrand</t>
  </si>
  <si>
    <t>Bionaire Personal Warm Mist Humidifier/Vaporizer</t>
  </si>
  <si>
    <t>West Jordan</t>
  </si>
  <si>
    <t>Avery 507</t>
  </si>
  <si>
    <t>Santa Rosa</t>
  </si>
  <si>
    <t>Christy Brittain</t>
  </si>
  <si>
    <t>Xerox 1954</t>
  </si>
  <si>
    <t>Sauder Forest Hills Library, Woodland Oak Finish</t>
  </si>
  <si>
    <t>Sunnyvale</t>
  </si>
  <si>
    <t>Dix Hills</t>
  </si>
  <si>
    <t>Southworth 25% Cotton Linen-Finish Paper &amp; Envelopes</t>
  </si>
  <si>
    <t>Jim Epp</t>
  </si>
  <si>
    <t>Imation DVD-RAM discs</t>
  </si>
  <si>
    <t>Letter Size Cart</t>
  </si>
  <si>
    <t>Kearns</t>
  </si>
  <si>
    <t>Rock Springs</t>
  </si>
  <si>
    <t>Grand Rapids</t>
  </si>
  <si>
    <t>Mike Vittorini</t>
  </si>
  <si>
    <t>Avery Hi-Liter® Fluorescent Desk Style Markers</t>
  </si>
  <si>
    <t>Webster Groves</t>
  </si>
  <si>
    <t>Global Ergonomic Managers Chair</t>
  </si>
  <si>
    <t>Searcy</t>
  </si>
  <si>
    <t>Deborah Brumfield</t>
  </si>
  <si>
    <t>Bartlesville</t>
  </si>
  <si>
    <t>Anna Gayman</t>
  </si>
  <si>
    <t>Collinsville</t>
  </si>
  <si>
    <t>Fred Wasserman</t>
  </si>
  <si>
    <t>Salisbury</t>
  </si>
  <si>
    <t>Neil Knudson</t>
  </si>
  <si>
    <t>Euclid</t>
  </si>
  <si>
    <t>Xerox 1894</t>
  </si>
  <si>
    <t>Grand Forks</t>
  </si>
  <si>
    <t>Sandra Glassco</t>
  </si>
  <si>
    <t>Eldon Spacemaker® Box, Quick-Snap Lid, Clear</t>
  </si>
  <si>
    <t>Pawtucket</t>
  </si>
  <si>
    <t>Erica Hernandez</t>
  </si>
  <si>
    <t>Mason City</t>
  </si>
  <si>
    <t>Sally Knutson</t>
  </si>
  <si>
    <t>Whittier</t>
  </si>
  <si>
    <t>Home/Office Personal File Carts</t>
  </si>
  <si>
    <t>Pullman</t>
  </si>
  <si>
    <t>Yoseph Carroll</t>
  </si>
  <si>
    <t>Bridgeport</t>
  </si>
  <si>
    <t>Janet Martin</t>
  </si>
  <si>
    <t>Santa Cruz</t>
  </si>
  <si>
    <t>North Las Vegas</t>
  </si>
  <si>
    <t>Roger Barcio</t>
  </si>
  <si>
    <t>Panasonic KP-310 Heavy-Duty Electric Pencil Sharpener</t>
  </si>
  <si>
    <t>KH 688</t>
  </si>
  <si>
    <t>Bloomington</t>
  </si>
  <si>
    <t>Deluxe Rollaway Locking File with Drawer</t>
  </si>
  <si>
    <t>Sandy Springs</t>
  </si>
  <si>
    <t>Mitch Willingham</t>
  </si>
  <si>
    <t>Georgia Rosenberg</t>
  </si>
  <si>
    <t>Eldon Pizzaz™ Desk Accessories</t>
  </si>
  <si>
    <t>Chattanooga</t>
  </si>
  <si>
    <t>Xerox 1922</t>
  </si>
  <si>
    <t>Fellowes Binding Cases</t>
  </si>
  <si>
    <t>Petaluma</t>
  </si>
  <si>
    <t>Alyssa Tate</t>
  </si>
  <si>
    <t>Xerox 1977</t>
  </si>
  <si>
    <t>Akron</t>
  </si>
  <si>
    <t>Stephanie Ulpright</t>
  </si>
  <si>
    <t>Atascadero</t>
  </si>
  <si>
    <t>Alamogordo</t>
  </si>
  <si>
    <t>Katharine Harms</t>
  </si>
  <si>
    <t>Fairfield</t>
  </si>
  <si>
    <t>Jim Kriz</t>
  </si>
  <si>
    <t>Electrix Fluorescent Magnifier Lamps &amp; Weighted Base</t>
  </si>
  <si>
    <t>Belkin 325VA UPS Surge Protector, 6'</t>
  </si>
  <si>
    <t>Staples Colored Interoffice Envelopes</t>
  </si>
  <si>
    <t>Becky Pak</t>
  </si>
  <si>
    <t>Eldon® 200 Class™ Desk Accessories, Burgundy</t>
  </si>
  <si>
    <t>SAFCO Arco Folding Chair</t>
  </si>
  <si>
    <t>Alexandria</t>
  </si>
  <si>
    <t>Oakland</t>
  </si>
  <si>
    <t>Bill Tyler</t>
  </si>
  <si>
    <t>Harlingen</t>
  </si>
  <si>
    <t>Melanie Page</t>
  </si>
  <si>
    <t>South Portland</t>
  </si>
  <si>
    <t>Noel Staavos</t>
  </si>
  <si>
    <t>GBC Therma-A-Bind 250T Electric Binding System</t>
  </si>
  <si>
    <t>Houston</t>
  </si>
  <si>
    <t>Westinghouse Floor Lamp with Metal Mesh Shade, Black</t>
  </si>
  <si>
    <t>Richmond</t>
  </si>
  <si>
    <t>Greg Guthrie</t>
  </si>
  <si>
    <t>Tampa</t>
  </si>
  <si>
    <t>Valerie Takahito</t>
  </si>
  <si>
    <t>Xerox 212</t>
  </si>
  <si>
    <t>Slidell</t>
  </si>
  <si>
    <t>Wirebound Voice Message Log Book</t>
  </si>
  <si>
    <t>Talkabout T8367</t>
  </si>
  <si>
    <t>Hilliard</t>
  </si>
  <si>
    <t>John Lucas</t>
  </si>
  <si>
    <t>Strongsville</t>
  </si>
  <si>
    <t>Steve Nguyen</t>
  </si>
  <si>
    <t>West Hollywood</t>
  </si>
  <si>
    <t>Belkin MediaBoard 104- Keyboard</t>
  </si>
  <si>
    <t>Newport News</t>
  </si>
  <si>
    <t>Los Gatos</t>
  </si>
  <si>
    <t>Seth Thomas 14" Putty-Colored Wall Clock</t>
  </si>
  <si>
    <t>Independence</t>
  </si>
  <si>
    <t>Mary Zewe</t>
  </si>
  <si>
    <t>Brown Kraft Recycled Envelopes</t>
  </si>
  <si>
    <t>Asheboro</t>
  </si>
  <si>
    <t>Sony MFD2HD Formatted Diskettes, 10/Pack</t>
  </si>
  <si>
    <t>Xerox 195</t>
  </si>
  <si>
    <t>i270</t>
  </si>
  <si>
    <t>Thomasville</t>
  </si>
  <si>
    <t>Oakville</t>
  </si>
  <si>
    <t>Bossier City</t>
  </si>
  <si>
    <t>Neil French</t>
  </si>
  <si>
    <t>Hon Rectangular Conference Tables</t>
  </si>
  <si>
    <t>#10 White Business Envelopes,4 1/8 x 9 1/2</t>
  </si>
  <si>
    <t>Sacramento</t>
  </si>
  <si>
    <t>Fairhaven</t>
  </si>
  <si>
    <t>Sara Luxemburg</t>
  </si>
  <si>
    <t>Accessory2</t>
  </si>
  <si>
    <t>Boston</t>
  </si>
  <si>
    <t>SAFCO Folding Chair Trolley</t>
  </si>
  <si>
    <t>Xerox 213</t>
  </si>
  <si>
    <t>Newell 321</t>
  </si>
  <si>
    <t>Newell 351</t>
  </si>
  <si>
    <t>Wirebound Message Books, Four 2 3/4" x 5" Forms per Page, 600 Sets per Book</t>
  </si>
  <si>
    <t>Imation 3.5" DS/HD IBM Formatted Diskettes, 10/Pack</t>
  </si>
  <si>
    <t>Naugatuck</t>
  </si>
  <si>
    <t>Carlos Meador</t>
  </si>
  <si>
    <t>Acme Hot Forged Carbon Steel Scissors with Nickel-Plated Handles, 3 7/8" Cut, 8"L</t>
  </si>
  <si>
    <t>Staples Metal Binder Clips</t>
  </si>
  <si>
    <t>Seymour</t>
  </si>
  <si>
    <t>Tigard</t>
  </si>
  <si>
    <t>Claire Good</t>
  </si>
  <si>
    <t>Eldon Cleatmat® Chair Mats for Medium Pile Carpets</t>
  </si>
  <si>
    <t>Texarkana</t>
  </si>
  <si>
    <t>Glendale</t>
  </si>
  <si>
    <t>Benjamin Farhat</t>
  </si>
  <si>
    <t>Maxell 3.5" DS/HD IBM-Formatted Diskettes, 10/Pack</t>
  </si>
  <si>
    <t>Maple Shade</t>
  </si>
  <si>
    <t>Bart Folk</t>
  </si>
  <si>
    <t>Xerox 1949</t>
  </si>
  <si>
    <t>Fort Collins</t>
  </si>
  <si>
    <t>Wellesley</t>
  </si>
  <si>
    <t>Xerox 1952</t>
  </si>
  <si>
    <t>Xerox 1898</t>
  </si>
  <si>
    <t>Wilkinsburg</t>
  </si>
  <si>
    <t>Ibico Recycled Linen-Style Covers</t>
  </si>
  <si>
    <t>Helena</t>
  </si>
  <si>
    <t>Adam Bellavance</t>
  </si>
  <si>
    <t>DAX Natural Wood-Tone Poster Frame</t>
  </si>
  <si>
    <t>Vinyl Sectional Post Binders</t>
  </si>
  <si>
    <t>Belkin ErgoBoard™ Keyboard</t>
  </si>
  <si>
    <t>Seattle</t>
  </si>
  <si>
    <t>Brendan Sweed</t>
  </si>
  <si>
    <t>*Staples* vLetter Openers, 2/Pack</t>
  </si>
  <si>
    <t>White Dual Perf Computer Printout Paper, 2700 Sheets, 1 Part, Heavyweight, 20 lbs., 14 7/8 x 11</t>
  </si>
  <si>
    <t>Saint Louis</t>
  </si>
  <si>
    <t>Tennsco Snap-Together Open Shelving Units, Starter Sets and Add-On Units</t>
  </si>
  <si>
    <t>Yuba City</t>
  </si>
  <si>
    <t>Davis</t>
  </si>
  <si>
    <t>Paul Lucas</t>
  </si>
  <si>
    <t>3M Organizer Strips</t>
  </si>
  <si>
    <t>Calexico</t>
  </si>
  <si>
    <t>Universal Premium White Copier/Laser Paper (20Lb. and 87 Bright)</t>
  </si>
  <si>
    <t>Terrytown</t>
  </si>
  <si>
    <t>Aleksandra Gannaway</t>
  </si>
  <si>
    <t>Xerox 1897</t>
  </si>
  <si>
    <t>Vallejo</t>
  </si>
  <si>
    <t>Prismacolor Color Pencil Set</t>
  </si>
  <si>
    <t>REDIFORM Incoming/Outgoing Call Register, 11" X 8 1/2", 100 Messages</t>
  </si>
  <si>
    <t>Murray</t>
  </si>
  <si>
    <t>Stefania Perrino</t>
  </si>
  <si>
    <t>Normal</t>
  </si>
  <si>
    <t>Global Adaptabilities™ Conference Tables</t>
  </si>
  <si>
    <t>Gulfport</t>
  </si>
  <si>
    <t>Staples Surge Protector 6 outlet</t>
  </si>
  <si>
    <t>Norwood</t>
  </si>
  <si>
    <t>Accessory25</t>
  </si>
  <si>
    <t>San Antonio</t>
  </si>
  <si>
    <t>Arthur Wiediger</t>
  </si>
  <si>
    <t>Eureka</t>
  </si>
  <si>
    <t>Tony Molinari</t>
  </si>
  <si>
    <t>Hammermill Color Copier Paper (28Lb. and 96 Bright)</t>
  </si>
  <si>
    <t>Westford</t>
  </si>
  <si>
    <t>Karen Ferguson</t>
  </si>
  <si>
    <t>Ibico EB-19 Dual Function Manual Binding System</t>
  </si>
  <si>
    <t>Paterson</t>
  </si>
  <si>
    <t>Duane Huffman</t>
  </si>
  <si>
    <t>GBC Wire Binding Strips</t>
  </si>
  <si>
    <t>Union City</t>
  </si>
  <si>
    <t>Dearborn Heights</t>
  </si>
  <si>
    <t>Kensington 6 Outlet Guardian Standard Surge Protector</t>
  </si>
  <si>
    <t>Xerox 231</t>
  </si>
  <si>
    <t>Storex Dura Pro™ Binders</t>
  </si>
  <si>
    <t>Butte</t>
  </si>
  <si>
    <t>Lisa Ryan</t>
  </si>
  <si>
    <t>Master Caster Door Stop, Large Neon Orange</t>
  </si>
  <si>
    <t>Astrea Jones</t>
  </si>
  <si>
    <t>South Vineland</t>
  </si>
  <si>
    <t>Bill Shonely</t>
  </si>
  <si>
    <t>Advantus Plastic Paper Clips</t>
  </si>
  <si>
    <t>Belleville</t>
  </si>
  <si>
    <t>Lifetime Advantage™ Folding Chairs, 4/Carton</t>
  </si>
  <si>
    <t>Channelview</t>
  </si>
  <si>
    <t>Economy Binders</t>
  </si>
  <si>
    <t>El Paso</t>
  </si>
  <si>
    <t>Missoula</t>
  </si>
  <si>
    <t>Hewlett Packard 6S Scientific Calculator</t>
  </si>
  <si>
    <t>Walla Walla</t>
  </si>
  <si>
    <t>Cyma Kinney</t>
  </si>
  <si>
    <t>Avery Hi-Liter® Smear-Safe Highlighters</t>
  </si>
  <si>
    <t>Array® Memo Cubes</t>
  </si>
  <si>
    <t>Lindenhurst</t>
  </si>
  <si>
    <t>Mathew Reese</t>
  </si>
  <si>
    <t>Lewisville</t>
  </si>
  <si>
    <t>Hayes Optima 56K V.90 Internal Voice Modem</t>
  </si>
  <si>
    <t>Aurora</t>
  </si>
  <si>
    <t>Las Cruces</t>
  </si>
  <si>
    <t>Mitch Gastineau</t>
  </si>
  <si>
    <t>Bullhead City</t>
  </si>
  <si>
    <t>Cardinal Holdit Business Card Pockets</t>
  </si>
  <si>
    <t>Boston 1799 Powerhouse™ Electric Pencil Sharpener</t>
  </si>
  <si>
    <t>Spanish Fork</t>
  </si>
  <si>
    <t>Emily Grady</t>
  </si>
  <si>
    <t>Avery 494</t>
  </si>
  <si>
    <t>Annapolis</t>
  </si>
  <si>
    <t>Wilson Jones Elliptical Ring 3 1/2" Capacity Binders, 800 sheets</t>
  </si>
  <si>
    <t>Janesville</t>
  </si>
  <si>
    <t>Nathan Gelder</t>
  </si>
  <si>
    <t>Newell 31</t>
  </si>
  <si>
    <t>Olive Branch</t>
  </si>
  <si>
    <t>Justin Ellison</t>
  </si>
  <si>
    <t>Micro Innovations Media Access Pro Keyboard</t>
  </si>
  <si>
    <t>Bevis Boat-Shaped Conference Table</t>
  </si>
  <si>
    <t>Huntsville</t>
  </si>
  <si>
    <t>Nancy Lomonaco</t>
  </si>
  <si>
    <t>Global Airflow Leather Mesh Back Chair, Black</t>
  </si>
  <si>
    <t>South Lake Tahoe</t>
  </si>
  <si>
    <t>Kensington 6 Outlet SmartSocket Surge Protector</t>
  </si>
  <si>
    <t>Troy</t>
  </si>
  <si>
    <t>Surprise</t>
  </si>
  <si>
    <t>Dianna Vittorini</t>
  </si>
  <si>
    <t>Xerox 1883</t>
  </si>
  <si>
    <t>Oceanside</t>
  </si>
  <si>
    <t>Mitch Webber</t>
  </si>
  <si>
    <t>Wilson Jones Custom Binder Spines &amp; Labels</t>
  </si>
  <si>
    <t>Bakersfield</t>
  </si>
  <si>
    <t>Tyvek ® Top-Opening Peel &amp; Seel Envelopes, Plain White</t>
  </si>
  <si>
    <t>Denise Leinenbach</t>
  </si>
  <si>
    <t>Self-Adhesive Removable Labels</t>
  </si>
  <si>
    <t>Granite Bay</t>
  </si>
  <si>
    <t>Tracy Hopkins</t>
  </si>
  <si>
    <t>V2397</t>
  </si>
  <si>
    <t>Accessory37</t>
  </si>
  <si>
    <t>Mesa</t>
  </si>
  <si>
    <t>Bruce Degenhardt</t>
  </si>
  <si>
    <t>270c</t>
  </si>
  <si>
    <t>Longview</t>
  </si>
  <si>
    <t>Kirkwood</t>
  </si>
  <si>
    <t>Meg O'Connel</t>
  </si>
  <si>
    <t>Dan Reichenbach</t>
  </si>
  <si>
    <t>Los Banos</t>
  </si>
  <si>
    <t>Everett</t>
  </si>
  <si>
    <t>Berenike Kampe</t>
  </si>
  <si>
    <t>Tyvek ® Top-Opening Peel &amp; Seel ® Envelopes, Gray</t>
  </si>
  <si>
    <t>Rome</t>
  </si>
  <si>
    <t>Sheri Gordon</t>
  </si>
  <si>
    <t>Ellicott City</t>
  </si>
  <si>
    <t>Ralph Arnett</t>
  </si>
  <si>
    <t>Tripp Lite Isotel 6 Outlet Surge Protector with Fax/Modem Protection</t>
  </si>
  <si>
    <t>Lindenwold</t>
  </si>
  <si>
    <t>Dixon My First Ticonderoga Pencil, #2</t>
  </si>
  <si>
    <t>Roswell</t>
  </si>
  <si>
    <t>Xerox 216</t>
  </si>
  <si>
    <t>Newnan</t>
  </si>
  <si>
    <t>TI 36X Solar Scientific Calculator</t>
  </si>
  <si>
    <t>Quincy</t>
  </si>
  <si>
    <t>Claudia Miner</t>
  </si>
  <si>
    <t>Moline</t>
  </si>
  <si>
    <t>Melrose Park</t>
  </si>
  <si>
    <t>Dunedin</t>
  </si>
  <si>
    <t>Avery Non-Stick Binders</t>
  </si>
  <si>
    <t>Newark</t>
  </si>
  <si>
    <t>Robert Marley</t>
  </si>
  <si>
    <t>Plymouth Boxed Rubber Bands by Plymouth</t>
  </si>
  <si>
    <t>Staples #10 Colored Envelopes</t>
  </si>
  <si>
    <t>Eldon Jumbo ProFile™ Portable File Boxes Graphite/Black</t>
  </si>
  <si>
    <t>Accessory32</t>
  </si>
  <si>
    <t>Oakdale</t>
  </si>
  <si>
    <t>Steve Carroll</t>
  </si>
  <si>
    <t>Hon Every-Day® Chair Series Swivel Task Chairs</t>
  </si>
  <si>
    <t>Artistic Insta-Plaque</t>
  </si>
  <si>
    <t>Avery 482</t>
  </si>
  <si>
    <t>Roy</t>
  </si>
  <si>
    <t>Space Solutions Commercial Steel Shelving</t>
  </si>
  <si>
    <t>Dixon Ticonderoga Core-Lock Colored Pencils</t>
  </si>
  <si>
    <t>Elpida Rittenbach</t>
  </si>
  <si>
    <t>Ansonia</t>
  </si>
  <si>
    <t>Yarmouth</t>
  </si>
  <si>
    <t>Colchester</t>
  </si>
  <si>
    <t>Canon F603 Scientific Calculator</t>
  </si>
  <si>
    <t>Odenton</t>
  </si>
  <si>
    <t>Vivian Mathis</t>
  </si>
  <si>
    <t>Twentynine Palms</t>
  </si>
  <si>
    <t>Tamara Willingham</t>
  </si>
  <si>
    <t>Bevis Rectangular Conference Tables</t>
  </si>
  <si>
    <t>American Fork</t>
  </si>
  <si>
    <t>Grace Kelly</t>
  </si>
  <si>
    <t>Tennsco Lockers, Sand</t>
  </si>
  <si>
    <t>Newell 308</t>
  </si>
  <si>
    <t>SC-3160</t>
  </si>
  <si>
    <t>Weslaco</t>
  </si>
  <si>
    <t>Gary Zandusky</t>
  </si>
  <si>
    <t>Land O Lakes</t>
  </si>
  <si>
    <t>Meg Tillman</t>
  </si>
  <si>
    <t>Vacaville</t>
  </si>
  <si>
    <t>Alejandro Savely</t>
  </si>
  <si>
    <t>Prescott Valley</t>
  </si>
  <si>
    <t>Cindy Stewart</t>
  </si>
  <si>
    <t>Xerox 23</t>
  </si>
  <si>
    <t>Altoona</t>
  </si>
  <si>
    <t>Corvallis</t>
  </si>
  <si>
    <t>Tom Boeckenhauer</t>
  </si>
  <si>
    <t>Newport</t>
  </si>
  <si>
    <t>Staples Pen Style Liquid Stix; Assorted (yellow, pink, green, blue, orange), 5/Pack</t>
  </si>
  <si>
    <t>Winthrop</t>
  </si>
  <si>
    <t>SANFORD Liquid Accent™ Tank-Style Highlighters</t>
  </si>
  <si>
    <t>Stockton</t>
  </si>
  <si>
    <t>George Zrebassa</t>
  </si>
  <si>
    <t>Acco Smartsocket® Color-Coded Six-Outlet AC Adapter Model Surge Protectors</t>
  </si>
  <si>
    <t>Bagged Rubber Bands</t>
  </si>
  <si>
    <t>Portland</t>
  </si>
  <si>
    <t>Tenex B1-RE Series Chair Mats for Low Pile Carpets</t>
  </si>
  <si>
    <t>Fellowes PB500 Electric Punch Plastic Comb Binding Machine with Manual Bind</t>
  </si>
  <si>
    <t>Charlottesville</t>
  </si>
  <si>
    <t>Global Commerce™ Series High-Back Swivel/Tilt Chairs</t>
  </si>
  <si>
    <t>Bloomfield</t>
  </si>
  <si>
    <t>Xerox 1937</t>
  </si>
  <si>
    <t>Boise</t>
  </si>
  <si>
    <t>Pauline Webber</t>
  </si>
  <si>
    <t>Ben Wallace</t>
  </si>
  <si>
    <t>Tom Prescott</t>
  </si>
  <si>
    <t>Imation 3.5" DS-HD Macintosh Formatted Diskettes, 10/Pack</t>
  </si>
  <si>
    <t>Moore</t>
  </si>
  <si>
    <t>Nat Gilpin</t>
  </si>
  <si>
    <t>GBC Standard Plastic Binding Systems Combs</t>
  </si>
  <si>
    <t>Toledo</t>
  </si>
  <si>
    <t>Altus</t>
  </si>
  <si>
    <t>Eva Jacobs</t>
  </si>
  <si>
    <t>Xerox 1928</t>
  </si>
  <si>
    <t>Edgewood</t>
  </si>
  <si>
    <t>Pete Takahito</t>
  </si>
  <si>
    <t>Wilson</t>
  </si>
  <si>
    <t>Thousand Oaks</t>
  </si>
  <si>
    <t>Harold Pawlan</t>
  </si>
  <si>
    <t>Manhattan Beach</t>
  </si>
  <si>
    <t>Asheville</t>
  </si>
  <si>
    <t>Clearfield</t>
  </si>
  <si>
    <t>San Carlos</t>
  </si>
  <si>
    <t>Recycled Interoffice Envelopes with Re-Use-A-Seal® Closure, 10 x 13</t>
  </si>
  <si>
    <t>Canon PC940 Copier</t>
  </si>
  <si>
    <t>Reynoldsburg</t>
  </si>
  <si>
    <t>Sam Zeldin</t>
  </si>
  <si>
    <t>Eldon Imàge® Series Desk Accessories, Clear</t>
  </si>
  <si>
    <t>Eldon Antistatic Chair Mats for Low to Medium Pile Carpets</t>
  </si>
  <si>
    <t>Owatonna</t>
  </si>
  <si>
    <t>Theone Pippenger</t>
  </si>
  <si>
    <t>Xerox 1906</t>
  </si>
  <si>
    <t>East Point</t>
  </si>
  <si>
    <t>Rick Hansen</t>
  </si>
  <si>
    <t>Kensington 7 Outlet MasterPiece Power Center</t>
  </si>
  <si>
    <t>Maribeth Dona</t>
  </si>
  <si>
    <t>Advantus Rolling Storage Box</t>
  </si>
  <si>
    <t>Logitech Internet Navigator Keyboard</t>
  </si>
  <si>
    <t>College Station</t>
  </si>
  <si>
    <t>Henry MacAllister</t>
  </si>
  <si>
    <t>Bennington</t>
  </si>
  <si>
    <t>Dianna Arnett</t>
  </si>
  <si>
    <t>New Orleans</t>
  </si>
  <si>
    <t>Susan Pistek</t>
  </si>
  <si>
    <t>GBC ProClick™ 150 Presentation Binding System</t>
  </si>
  <si>
    <t>Merrimack</t>
  </si>
  <si>
    <t>Cranford</t>
  </si>
  <si>
    <t>Gresham</t>
  </si>
  <si>
    <t>Storex DuraTech Recycled Plastic Frosted Binders</t>
  </si>
  <si>
    <t>Webster</t>
  </si>
  <si>
    <t>Karl Brown</t>
  </si>
  <si>
    <t>Avery Hanging File Binders</t>
  </si>
  <si>
    <t>Cambridge</t>
  </si>
  <si>
    <t>Xerox 1905</t>
  </si>
  <si>
    <t>Summit</t>
  </si>
  <si>
    <t>Dalton</t>
  </si>
  <si>
    <t>Randy Bradley</t>
  </si>
  <si>
    <t>Lemon Grove</t>
  </si>
  <si>
    <t>Eldon® Expressions™ Wood Desk Accessories, Oak</t>
  </si>
  <si>
    <t>File Shuttle II and Handi-File, Black</t>
  </si>
  <si>
    <t>Xerox 193</t>
  </si>
  <si>
    <t>Staples Plastic Wall Frames</t>
  </si>
  <si>
    <t>Shakopee</t>
  </si>
  <si>
    <t>Charles Sheldon</t>
  </si>
  <si>
    <t>Shawnee</t>
  </si>
  <si>
    <t>Barbara Fisher</t>
  </si>
  <si>
    <t>ACCOHIDE® Binder by Acco</t>
  </si>
  <si>
    <t>Howard Miller 13-3/4" Diameter Brushed Chrome Round Wall Clock</t>
  </si>
  <si>
    <t>Belkin 6 Outlet Metallic Surge Strip</t>
  </si>
  <si>
    <t>Savage</t>
  </si>
  <si>
    <t>Fellowes Basic 104-Key Keyboard, Platinum</t>
  </si>
  <si>
    <t>Lela Donovan</t>
  </si>
  <si>
    <t>Staples Battery-Operated Desktop Pencil Sharpener</t>
  </si>
  <si>
    <t>Jesus Ocampo</t>
  </si>
  <si>
    <t>Ponte Vedra Beach</t>
  </si>
  <si>
    <t>Fluorescent Highlighters by Dixon</t>
  </si>
  <si>
    <t>Avery 481</t>
  </si>
  <si>
    <t>Essex</t>
  </si>
  <si>
    <t>Manila Recycled Extra-Heavyweight Clasp Envelopes, 6" x 9"</t>
  </si>
  <si>
    <t>Kalamazoo</t>
  </si>
  <si>
    <t>Ralph Kennedy</t>
  </si>
  <si>
    <t>Bolingbrook</t>
  </si>
  <si>
    <t>Charlotte Melton</t>
  </si>
  <si>
    <t>Executive Impressions 13" Chairman Wall Clock</t>
  </si>
  <si>
    <t>Corinna Mitchell</t>
  </si>
  <si>
    <t>Epson C82 Color Inkjet Printer</t>
  </si>
  <si>
    <t>Avery 492</t>
  </si>
  <si>
    <t>Mundelein</t>
  </si>
  <si>
    <t>Middle River</t>
  </si>
  <si>
    <t>Iris Project Case</t>
  </si>
  <si>
    <t>Lodi</t>
  </si>
  <si>
    <t>Avery Durable Binders</t>
  </si>
  <si>
    <t>Ibico Hi-Tech Manual Binding System</t>
  </si>
  <si>
    <t>Biddeford</t>
  </si>
  <si>
    <t>V 3600 Series</t>
  </si>
  <si>
    <t>Greensburg</t>
  </si>
  <si>
    <t>Ampad #10 Peel &amp; Seel® Holiday Envelopes</t>
  </si>
  <si>
    <t>Lunenburg</t>
  </si>
  <si>
    <t>Bobby Trafton</t>
  </si>
  <si>
    <t>StarTAC ST7762</t>
  </si>
  <si>
    <t>Massillon</t>
  </si>
  <si>
    <t>Newell 333</t>
  </si>
  <si>
    <t>Greensboro</t>
  </si>
  <si>
    <t>T193</t>
  </si>
  <si>
    <t>Chuck Magee</t>
  </si>
  <si>
    <t>Westinghouse Clip-On Gooseneck Lamps</t>
  </si>
  <si>
    <t>Prang Drawing Pencil Set</t>
  </si>
  <si>
    <t>Coos Bay</t>
  </si>
  <si>
    <t>Encinitas</t>
  </si>
  <si>
    <t>Shirley Jackson</t>
  </si>
  <si>
    <t>Rogers</t>
  </si>
  <si>
    <t>Lindsay Williams</t>
  </si>
  <si>
    <t>KI Conference Tables</t>
  </si>
  <si>
    <t>Roseville</t>
  </si>
  <si>
    <t>Brad Norvell</t>
  </si>
  <si>
    <t>2160i</t>
  </si>
  <si>
    <t>Adrian</t>
  </si>
  <si>
    <t>Tony Chapman</t>
  </si>
  <si>
    <t>New Castle</t>
  </si>
  <si>
    <t>Logan Haushalter</t>
  </si>
  <si>
    <t>GBC Prepunched Paper, 19-Hole, for Binding Systems, 24-lb</t>
  </si>
  <si>
    <t>West Des Moines</t>
  </si>
  <si>
    <t>Seth Vernon</t>
  </si>
  <si>
    <t>Xerox 196</t>
  </si>
  <si>
    <t>Avery Poly Binder Pockets</t>
  </si>
  <si>
    <t>Rob Williams</t>
  </si>
  <si>
    <t>Bionaire 99.97% HEPA Air Cleaner</t>
  </si>
  <si>
    <t>Laredo</t>
  </si>
  <si>
    <t>Springville</t>
  </si>
  <si>
    <t>Edina</t>
  </si>
  <si>
    <t>Nathan Cano</t>
  </si>
  <si>
    <t>Xerox 214</t>
  </si>
  <si>
    <t>Barrel Sharpener</t>
  </si>
  <si>
    <t>Ocoee</t>
  </si>
  <si>
    <t>Susan MacKendrick</t>
  </si>
  <si>
    <t>Staples Vinyl Coated Paper Clips, 800/Box</t>
  </si>
  <si>
    <t>Westlake</t>
  </si>
  <si>
    <t>Orlando</t>
  </si>
  <si>
    <t>North Royalton</t>
  </si>
  <si>
    <t>Howard Miller 16" Diameter Gallery Wall Clock</t>
  </si>
  <si>
    <t>Frank Olsen</t>
  </si>
  <si>
    <t>West Memphis</t>
  </si>
  <si>
    <t>Peachtree City</t>
  </si>
  <si>
    <t>Kean Takahito</t>
  </si>
  <si>
    <t>Binding Machine Supplies</t>
  </si>
  <si>
    <t>Kokomo</t>
  </si>
  <si>
    <t>Anacortes</t>
  </si>
  <si>
    <t>Aaron Bergman</t>
  </si>
  <si>
    <t>Newell 312</t>
  </si>
  <si>
    <t>Seminole</t>
  </si>
  <si>
    <t>Richland</t>
  </si>
  <si>
    <t>Andrew Roberts</t>
  </si>
  <si>
    <t>Raytown</t>
  </si>
  <si>
    <t>GE 48" Fluorescent Tube, Cool White Energy Saver, 34 Watts, 30/Box</t>
  </si>
  <si>
    <t>New Bern</t>
  </si>
  <si>
    <t>Carol Stream</t>
  </si>
  <si>
    <t>Edward Hooks</t>
  </si>
  <si>
    <t>Binder Posts</t>
  </si>
  <si>
    <t>Maxell Pro 80 Minute CD-R, 10/Pack</t>
  </si>
  <si>
    <t>Bevis Round Conference Table Top &amp; Single Column Base</t>
  </si>
  <si>
    <t>Gladstone</t>
  </si>
  <si>
    <t>Bush Mission Pointe Library</t>
  </si>
  <si>
    <t>Round Specialty Laser Printer Labels</t>
  </si>
  <si>
    <t>Ithaca</t>
  </si>
  <si>
    <t>Liz Willingham</t>
  </si>
  <si>
    <t>Binder Clips by OIC</t>
  </si>
  <si>
    <t>Neil Ducich</t>
  </si>
  <si>
    <t>Peel-Off® China Markers</t>
  </si>
  <si>
    <t>Riverleaf Stik-Withit® Designer Note Cubes®</t>
  </si>
  <si>
    <t>Waco</t>
  </si>
  <si>
    <t>Edward Nazzal</t>
  </si>
  <si>
    <t>Hon 5100 Series Wood Tables</t>
  </si>
  <si>
    <t>Economy Rollaway Files</t>
  </si>
  <si>
    <t>Waxahachie</t>
  </si>
  <si>
    <t>Recycled Interoffice Envelopes with String and Button Closure, 10 x 13</t>
  </si>
  <si>
    <t>Xerox 1908</t>
  </si>
  <si>
    <t>Carina Double Wide Media Storage Towers in Natural &amp; Black</t>
  </si>
  <si>
    <t>GBC Instant Index™ System for Binding Systems</t>
  </si>
  <si>
    <t>Avery 514</t>
  </si>
  <si>
    <t>Owings Mills</t>
  </si>
  <si>
    <t>Coon Rapids</t>
  </si>
  <si>
    <t>Michael Granlund</t>
  </si>
  <si>
    <t>Avery 520</t>
  </si>
  <si>
    <t>Utica</t>
  </si>
  <si>
    <t>Anne Pryor</t>
  </si>
  <si>
    <t>CF 688</t>
  </si>
  <si>
    <t>Holmes HEPA Air Purifier</t>
  </si>
  <si>
    <t>Ken Dana</t>
  </si>
  <si>
    <t>Xerox 1986</t>
  </si>
  <si>
    <t>Wilson Jones DublLock® D-Ring Binders</t>
  </si>
  <si>
    <t>Self-Adhesive Ring Binder Labels</t>
  </si>
  <si>
    <t>Stow</t>
  </si>
  <si>
    <t>O'Sullivan Cherrywood Estates Traditional Barrister Bookcase</t>
  </si>
  <si>
    <t>Master Caster Door Stop, Brown</t>
  </si>
  <si>
    <t>Lake Worth</t>
  </si>
  <si>
    <t>Troy Blackwell</t>
  </si>
  <si>
    <t>Decatur</t>
  </si>
  <si>
    <t>Boston School Pro Electric Pencil Sharpener, 1670</t>
  </si>
  <si>
    <t>Acco Pressboard Covers with Storage Hooks, 14 7/8" x 11", Dark Blue</t>
  </si>
  <si>
    <t>Eden</t>
  </si>
  <si>
    <t>Craig Rider</t>
  </si>
  <si>
    <t>VTech VT20-2481 2.4GHz Two-Line Phone System w/Answering Machine</t>
  </si>
  <si>
    <t>Alice McCarthy</t>
  </si>
  <si>
    <t>Darrin Martin</t>
  </si>
  <si>
    <t>Lexmark Z55se Color Inkjet Printer</t>
  </si>
  <si>
    <t>3M Polarizing Task Lamp with Clamp Arm, Light Gray</t>
  </si>
  <si>
    <t>Smyrna</t>
  </si>
  <si>
    <t>TDK 4.7GB DVD-R</t>
  </si>
  <si>
    <t>Lansing</t>
  </si>
  <si>
    <t>Eldon Expressions Mahogany Wood Desk Collection</t>
  </si>
  <si>
    <t>Atlantic Metals Mobile 3-Shelf Bookcases, Custom Colors</t>
  </si>
  <si>
    <t>Bell Sonecor JB700 Caller ID</t>
  </si>
  <si>
    <t>Troutdale</t>
  </si>
  <si>
    <t>i1000plus</t>
  </si>
  <si>
    <t>Vernon Hills</t>
  </si>
  <si>
    <t>Bryan Mills</t>
  </si>
  <si>
    <t>Pomona</t>
  </si>
  <si>
    <t>Lacey</t>
  </si>
  <si>
    <t>Wirebound Four 2-3/4 x 5 Forms per Page, 400 Sets per Book</t>
  </si>
  <si>
    <t>Madison Heights</t>
  </si>
  <si>
    <t>Rob Dowd</t>
  </si>
  <si>
    <t>Newell 346</t>
  </si>
  <si>
    <t>Gary</t>
  </si>
  <si>
    <t>Pressboard Covers with Storage Hooks, 9 1/2" x 11", Light Blue</t>
  </si>
  <si>
    <t>Carson City</t>
  </si>
  <si>
    <t>Bobby Odegard</t>
  </si>
  <si>
    <t>Accessory20</t>
  </si>
  <si>
    <t>Holmes 99% HEPA Air Purifier</t>
  </si>
  <si>
    <t>Mandan</t>
  </si>
  <si>
    <t>Wichita</t>
  </si>
  <si>
    <t>MicroTAC 650</t>
  </si>
  <si>
    <t>Imation 3.5" Unformatted DS/HD Diskettes, 10/Box</t>
  </si>
  <si>
    <t>Acme® 8" Straight Scissors</t>
  </si>
  <si>
    <t>Palm Coast</t>
  </si>
  <si>
    <t>Irene Maddox</t>
  </si>
  <si>
    <t>Xerox 1978</t>
  </si>
  <si>
    <t>Shaker Heights</t>
  </si>
  <si>
    <t>John Castell</t>
  </si>
  <si>
    <t>High Point</t>
  </si>
  <si>
    <t>Liz Carlisle</t>
  </si>
  <si>
    <t>Peoria</t>
  </si>
  <si>
    <t>Verbatim DVD-R, 4.7GB, Spindle, WE, Blank, Ink Jet/Thermal, 20/Spindle</t>
  </si>
  <si>
    <t>Super Bands, 12/Pack</t>
  </si>
  <si>
    <t>Cari MacIntyre</t>
  </si>
  <si>
    <t>Seatac</t>
  </si>
  <si>
    <t>Farragut</t>
  </si>
  <si>
    <t>Brosina Hoffman</t>
  </si>
  <si>
    <t>GBC Standard Plastic Binding Systems' Combs</t>
  </si>
  <si>
    <t>Greer</t>
  </si>
  <si>
    <t>Ibico EPK-21 Electric Binding System</t>
  </si>
  <si>
    <t>Pottstown</t>
  </si>
  <si>
    <t>Superior</t>
  </si>
  <si>
    <t>Todd Boyes</t>
  </si>
  <si>
    <t>Large Capacity Hanging Post Binders</t>
  </si>
  <si>
    <t>Woodstock</t>
  </si>
  <si>
    <t>Julia Dunbar</t>
  </si>
  <si>
    <t>Kent</t>
  </si>
  <si>
    <t>Woburn</t>
  </si>
  <si>
    <t>Xerox 1982</t>
  </si>
  <si>
    <t>Waukesha</t>
  </si>
  <si>
    <t>Memorex 80 Minute CD-R Spindle, 100/Pack</t>
  </si>
  <si>
    <t>Hurst</t>
  </si>
  <si>
    <t>Joseph Airdo</t>
  </si>
  <si>
    <t>Burbank</t>
  </si>
  <si>
    <t>Don Jones</t>
  </si>
  <si>
    <t>Avery Binder Labels</t>
  </si>
  <si>
    <t>Fords</t>
  </si>
  <si>
    <t>Eureka The Boss® Cordless Rechargeable Stick Vac</t>
  </si>
  <si>
    <t>Jeremy Pistek</t>
  </si>
  <si>
    <t>Tennsco Regal Shelving Units</t>
  </si>
  <si>
    <t>Recycled Premium Regency Composition Covers</t>
  </si>
  <si>
    <t>West Seneca</t>
  </si>
  <si>
    <t>Harrisburg</t>
  </si>
  <si>
    <t>Jim Sink</t>
  </si>
  <si>
    <t>Leawood</t>
  </si>
  <si>
    <t>Stewart Carmichael</t>
  </si>
  <si>
    <t>Eureka Hand Vacuum, Bagless</t>
  </si>
  <si>
    <t>A1228</t>
  </si>
  <si>
    <t>Pontiac</t>
  </si>
  <si>
    <t>Wilkes Barre</t>
  </si>
  <si>
    <t>Max Jones</t>
  </si>
  <si>
    <t>Global Troy™ Executive Leather Low-Back Tilter</t>
  </si>
  <si>
    <t>Joplin</t>
  </si>
  <si>
    <t>Winchester</t>
  </si>
  <si>
    <t>Agawam</t>
  </si>
  <si>
    <t>Rogers® Profile Extra Capacity Storage Tub</t>
  </si>
  <si>
    <t>Alton</t>
  </si>
  <si>
    <t>Allen Rosenblatt</t>
  </si>
  <si>
    <t>Oswego</t>
  </si>
  <si>
    <t>Brendan Dodson</t>
  </si>
  <si>
    <t>Worcester</t>
  </si>
  <si>
    <t>Mark Packer</t>
  </si>
  <si>
    <t>Coconut Creek</t>
  </si>
  <si>
    <t>Gary McGarr</t>
  </si>
  <si>
    <t>LX 677</t>
  </si>
  <si>
    <t>Max Ludwig</t>
  </si>
  <si>
    <t>North Plainfield</t>
  </si>
  <si>
    <t>Redmond</t>
  </si>
  <si>
    <t>Alan Dominguez</t>
  </si>
  <si>
    <t>Okidata Pacemark 4410N Wide Format Dot Matrix Printer</t>
  </si>
  <si>
    <t>Saco</t>
  </si>
  <si>
    <t>Kansas City</t>
  </si>
  <si>
    <t>Holden</t>
  </si>
  <si>
    <t>Acco Four Pocket Poly Ring Binder with Label Holder, Smoke, 1"</t>
  </si>
  <si>
    <t>Howard Miller 13" Diameter Goldtone Round Wall Clock</t>
  </si>
  <si>
    <t>Seguin</t>
  </si>
  <si>
    <t>Sherman</t>
  </si>
  <si>
    <t>Victoria</t>
  </si>
  <si>
    <t>Accessory23</t>
  </si>
  <si>
    <t>Ben Peterman</t>
  </si>
  <si>
    <t>Anderson Hickey Conga Table Tops &amp; Accessories</t>
  </si>
  <si>
    <t>Cedar Hill</t>
  </si>
  <si>
    <t>Erin Creighton</t>
  </si>
  <si>
    <t>Carrollton</t>
  </si>
  <si>
    <t>Woodburn</t>
  </si>
  <si>
    <t>Hewlett-Packard Business Color Inkjet 3000 [N, DTN] Series Printers</t>
  </si>
  <si>
    <t>Farmington Hills</t>
  </si>
  <si>
    <t>Imation 5.2GB DVD-RAM</t>
  </si>
  <si>
    <t>Flint</t>
  </si>
  <si>
    <t>Speediset Carbonless Redi-Letter® 7" x 8 1/2"</t>
  </si>
  <si>
    <t>Bush Advantage Collection® Racetrack Conference Table</t>
  </si>
  <si>
    <t>Northbrook</t>
  </si>
  <si>
    <t>Thomas Seio</t>
  </si>
  <si>
    <t>Hewlett-Packard Deskjet 6122 Color Inkjet Printer</t>
  </si>
  <si>
    <t>Lake In The Hills</t>
  </si>
  <si>
    <t>Eldon® 200 Class™ Desk Accessories</t>
  </si>
  <si>
    <t>Mountain View</t>
  </si>
  <si>
    <t>Office Star - Ergonomic Mid Back Chair with 2-Way Adjustable Arms</t>
  </si>
  <si>
    <t>Terre Haute</t>
  </si>
  <si>
    <t>SimpliFile™ Personal File, Black Granite, 15w x 6-15/16d x 11-1/4h</t>
  </si>
  <si>
    <t>Acme Galleria® Hot Forged Steel Scissors with Colored Handles</t>
  </si>
  <si>
    <t>Pasco</t>
  </si>
  <si>
    <t>Logitech Cordless Navigator Duo</t>
  </si>
  <si>
    <t>Depew</t>
  </si>
  <si>
    <t>Sarah Brown</t>
  </si>
  <si>
    <t>Chico</t>
  </si>
  <si>
    <t>Luke Foster</t>
  </si>
  <si>
    <t>Deanra Eno</t>
  </si>
  <si>
    <t>Fitchburg</t>
  </si>
  <si>
    <t>Tucson</t>
  </si>
  <si>
    <t>Justin Hirsh</t>
  </si>
  <si>
    <t>Greg Maxwell</t>
  </si>
  <si>
    <t>University City</t>
  </si>
  <si>
    <t>Ivan Gibson</t>
  </si>
  <si>
    <t>Clovis</t>
  </si>
  <si>
    <t>Maria Etezadi</t>
  </si>
  <si>
    <t>Mauldin</t>
  </si>
  <si>
    <t>Acme® Preferred Stainless Steel Scissors</t>
  </si>
  <si>
    <t>Xerox 1995</t>
  </si>
  <si>
    <t>Paul Van Hugh</t>
  </si>
  <si>
    <t>Central Islip</t>
  </si>
  <si>
    <t>i500plus</t>
  </si>
  <si>
    <t>Avery Trapezoid Extra Heavy Duty 4" Binders</t>
  </si>
  <si>
    <t>Boynton Beach</t>
  </si>
  <si>
    <t>Burke</t>
  </si>
  <si>
    <t>Chicago</t>
  </si>
  <si>
    <t>Accessory24</t>
  </si>
  <si>
    <t>Horn Lake</t>
  </si>
  <si>
    <t>Imation 3.5" IBM-Formatted Diskettes, 10/Pack</t>
  </si>
  <si>
    <t>Idaho Falls</t>
  </si>
  <si>
    <t>Shaun Chance</t>
  </si>
  <si>
    <t>Xerox 1930</t>
  </si>
  <si>
    <t>Chambersburg</t>
  </si>
  <si>
    <t>Gary Mitchum</t>
  </si>
  <si>
    <t>Pearl</t>
  </si>
  <si>
    <t>Ultra Door Pull Handle</t>
  </si>
  <si>
    <t>Xerox 1920</t>
  </si>
  <si>
    <t>Avery White Multi-Purpose Labels</t>
  </si>
  <si>
    <t>Tualatin</t>
  </si>
  <si>
    <t>DAX Copper Panel Document Frame, 5 x 7 Size</t>
  </si>
  <si>
    <t>Arlington Heights</t>
  </si>
  <si>
    <t>Ann Chong</t>
  </si>
  <si>
    <t>Friendswood</t>
  </si>
  <si>
    <t>Jonathan Howell</t>
  </si>
  <si>
    <t>Accessory28</t>
  </si>
  <si>
    <t>APC 7 Outlet Network SurgeArrest Surge Protector</t>
  </si>
  <si>
    <t>Bevis 36 x 72 Conference Tables</t>
  </si>
  <si>
    <t>Hickory</t>
  </si>
  <si>
    <t>Mooresville</t>
  </si>
  <si>
    <t>MaryBeth Skach</t>
  </si>
  <si>
    <t>Newell 307</t>
  </si>
  <si>
    <t>Tewksbury</t>
  </si>
  <si>
    <t>Pikesville</t>
  </si>
  <si>
    <t>Barry Gonzalez</t>
  </si>
  <si>
    <t>Safco Value Mate Steel Bookcase, Baked Enamel Finish on Steel, Black</t>
  </si>
  <si>
    <t>Conroe</t>
  </si>
  <si>
    <t>Jim Mitchum</t>
  </si>
  <si>
    <t>Stanley Bostitch Contemporary Electric Pencil Sharpeners</t>
  </si>
  <si>
    <t>Addison</t>
  </si>
  <si>
    <t>Toby Braunhardt</t>
  </si>
  <si>
    <t>Hoboken</t>
  </si>
  <si>
    <t>Maya Herman</t>
  </si>
  <si>
    <t>Accessory15</t>
  </si>
  <si>
    <t>Roselle</t>
  </si>
  <si>
    <t>Aaron Hawkins</t>
  </si>
  <si>
    <t>Hays</t>
  </si>
  <si>
    <t>Sarah Foster</t>
  </si>
  <si>
    <t>Electrix 20W Halogen Replacement Bulb for Zoom-In Desk Lamp</t>
  </si>
  <si>
    <t>Novimex High-Tech Fabric Mesh Task Chair</t>
  </si>
  <si>
    <t>Hon 2111 Invitation™ Series Corner Table</t>
  </si>
  <si>
    <t>BOSTON® Ranger® #55 Pencil Sharpener, Black</t>
  </si>
  <si>
    <t>Staples Copy Paper (20Lb. and 84 Bright)</t>
  </si>
  <si>
    <t>The Colony</t>
  </si>
  <si>
    <t>Waterville</t>
  </si>
  <si>
    <t>Jas O'Carroll</t>
  </si>
  <si>
    <t>Xerox 190</t>
  </si>
  <si>
    <t>Keller</t>
  </si>
  <si>
    <t>Durango</t>
  </si>
  <si>
    <t>Multi-Use Personal File Cart and Caster Set, Three Stacking Bins</t>
  </si>
  <si>
    <t>Sharp 1540cs Digital Laser Copier</t>
  </si>
  <si>
    <t>Tamarac</t>
  </si>
  <si>
    <t>Tom Zandusky</t>
  </si>
  <si>
    <t>Corsicana</t>
  </si>
  <si>
    <t>Albuquerque</t>
  </si>
  <si>
    <t>Lisa Hazard</t>
  </si>
  <si>
    <t>Desktop 3-Pocket Hot File®</t>
  </si>
  <si>
    <t>Downers Grove</t>
  </si>
  <si>
    <t>Hanging Personal Folder File</t>
  </si>
  <si>
    <t>Tennsco Double-Tier Lockers</t>
  </si>
  <si>
    <t>Hobbs</t>
  </si>
  <si>
    <t>Matthew Grinstein</t>
  </si>
  <si>
    <t>Office Star Flex Back Scooter Chair with Aluminum Finish Frame</t>
  </si>
  <si>
    <t>Salt Lake City</t>
  </si>
  <si>
    <t>Daniel Lacy</t>
  </si>
  <si>
    <t>Eureka Sanitaire ® Multi-Pro Heavy-Duty Upright, Disposable Bags</t>
  </si>
  <si>
    <t>Tennsco Industrial Shelving</t>
  </si>
  <si>
    <t>Hollywood</t>
  </si>
  <si>
    <t>Sean Braxton</t>
  </si>
  <si>
    <t>Patrick Gardner</t>
  </si>
  <si>
    <t>Dundalk</t>
  </si>
  <si>
    <t>Kettering</t>
  </si>
  <si>
    <t>Wirebound Service Call Books, 5 1/2" x 4"</t>
  </si>
  <si>
    <t>Maryville</t>
  </si>
  <si>
    <t>Arianne Irving</t>
  </si>
  <si>
    <t>Vestavia Hills</t>
  </si>
  <si>
    <t>Martinez</t>
  </si>
  <si>
    <t>Livonia</t>
  </si>
  <si>
    <t>Redwood City</t>
  </si>
  <si>
    <t>Pine Bluff</t>
  </si>
  <si>
    <t>Eagle Pass</t>
  </si>
  <si>
    <t>Ed Ludwig</t>
  </si>
  <si>
    <t>Tyvek Interoffice Envelopes, 9 1/2" x 12 1/2", 100/Box</t>
  </si>
  <si>
    <t>Hanover Park</t>
  </si>
  <si>
    <t>Monica Federle</t>
  </si>
  <si>
    <t>South Orange</t>
  </si>
  <si>
    <t>Ibico Laser Imprintable Binding System Covers</t>
  </si>
  <si>
    <t>Nashua</t>
  </si>
  <si>
    <t>Xerox 1985</t>
  </si>
  <si>
    <t>Sault Sainte Marie</t>
  </si>
  <si>
    <t>Xerox 1989</t>
  </si>
  <si>
    <t>Torrance</t>
  </si>
  <si>
    <t>Joni Wasserman</t>
  </si>
  <si>
    <t>Nu-Form 106-Key Ergonomic Keyboard w/ Touchpad</t>
  </si>
  <si>
    <t>Hewlett-Packard 4.7GB DVD+R Discs</t>
  </si>
  <si>
    <t>600 Series Flip</t>
  </si>
  <si>
    <t>Manitowoc</t>
  </si>
  <si>
    <t>Patrick O'Donnell</t>
  </si>
  <si>
    <t>Xerox 20</t>
  </si>
  <si>
    <t>Fiskars 8" Scissors, 2/Pack</t>
  </si>
  <si>
    <t>Winter Garden</t>
  </si>
  <si>
    <t>Matthew Clasen</t>
  </si>
  <si>
    <t>Riverside</t>
  </si>
  <si>
    <t>El Dorado Hills</t>
  </si>
  <si>
    <t>Bentonville</t>
  </si>
  <si>
    <t>Steve Chapman</t>
  </si>
  <si>
    <t>Hagerstown</t>
  </si>
  <si>
    <t>Michael Kennedy</t>
  </si>
  <si>
    <t>GBC Imprintable Covers</t>
  </si>
  <si>
    <t>Pahrump</t>
  </si>
  <si>
    <t>Chuck Clark</t>
  </si>
  <si>
    <t>Fellowes Stor/Drawer® Steel Plus™ Storage Drawers</t>
  </si>
  <si>
    <t>Serrated Blade or Curved Handle Hand Letter Openers</t>
  </si>
  <si>
    <t>Executive Impressions 14" Contract Wall Clock</t>
  </si>
  <si>
    <t>Ralph Knight</t>
  </si>
  <si>
    <t>Memo Book, 100 Message Capacity, 5 3/8” x 11”</t>
  </si>
  <si>
    <t>Linden</t>
  </si>
  <si>
    <t>Katherine Murray</t>
  </si>
  <si>
    <t>Barrington</t>
  </si>
  <si>
    <t>Epson LQ-870 Dot Matrix Printer</t>
  </si>
  <si>
    <t>Tysons Corner</t>
  </si>
  <si>
    <t>Austintown</t>
  </si>
  <si>
    <t>Quartet Alpha® White Chalk, 12/Pack</t>
  </si>
  <si>
    <t>Adams Write n' Stick Phone Message Book, 11" X 5 1/4", 200 Messages</t>
  </si>
  <si>
    <t>Spanaway</t>
  </si>
  <si>
    <t>GE 4 Foot Flourescent Tube, 40 Watt</t>
  </si>
  <si>
    <t>Burton</t>
  </si>
  <si>
    <t>Xerox 1907</t>
  </si>
  <si>
    <t>Hoover Replacement Belts For Soft Guard™ &amp; Commercial Ltweight Upright Vacs, 2/Pk</t>
  </si>
  <si>
    <t>Ibico Ibimaster 300 Manual Binding System</t>
  </si>
  <si>
    <t>300 Series Non-Flip</t>
  </si>
  <si>
    <t>Albemarle</t>
  </si>
  <si>
    <t>Riverside Furniture Stanwyck Manor Table Series</t>
  </si>
  <si>
    <t>Imation 3.5 IBM Diskettes, 10/Box</t>
  </si>
  <si>
    <t>Moscow</t>
  </si>
  <si>
    <t>Mike Pelletier</t>
  </si>
  <si>
    <t>Lauren Leatherbury</t>
  </si>
  <si>
    <t>Xerox 1950</t>
  </si>
  <si>
    <t>Berkeley</t>
  </si>
  <si>
    <t>Speros Goranitis</t>
  </si>
  <si>
    <t>Midland</t>
  </si>
  <si>
    <t>Sarah Bern</t>
  </si>
  <si>
    <t>Eldon Shelf Savers™ Cubes and Bins</t>
  </si>
  <si>
    <t>Xerox 224</t>
  </si>
  <si>
    <t>Minnetonka Mills</t>
  </si>
  <si>
    <t>Shaun Weien</t>
  </si>
  <si>
    <t>Xerox 1896</t>
  </si>
  <si>
    <t>Avery® Durable Slant Ring Binders With Label Holder</t>
  </si>
  <si>
    <t>Goleta</t>
  </si>
  <si>
    <t>Zebra Zazzle Fluorescent Highlighters</t>
  </si>
  <si>
    <t>Holmes Cool Mist Humidifier for the Whole House with 8-Gallon Output per Day, Extended Life Filter</t>
  </si>
  <si>
    <t>Dunwoody</t>
  </si>
  <si>
    <t>i470</t>
  </si>
  <si>
    <t>Sung Shariari</t>
  </si>
  <si>
    <t>Puyallup</t>
  </si>
  <si>
    <t>Prescott</t>
  </si>
  <si>
    <t>Crate-A-Files™</t>
  </si>
  <si>
    <t>Portage</t>
  </si>
  <si>
    <t>Paul MacIntyre</t>
  </si>
  <si>
    <t>Darrin Sayre</t>
  </si>
  <si>
    <t>Watauga</t>
  </si>
  <si>
    <t>Xerox 1973</t>
  </si>
  <si>
    <t>Winter Haven</t>
  </si>
  <si>
    <t>Nick Radford</t>
  </si>
  <si>
    <t>Fellowes Recycled Storage Drawers</t>
  </si>
  <si>
    <t>Rock Hill</t>
  </si>
  <si>
    <t>Linden® 12" Wall Clock With Oak Frame</t>
  </si>
  <si>
    <t>Oakton</t>
  </si>
  <si>
    <t>Ridgewood</t>
  </si>
  <si>
    <t>Apopka</t>
  </si>
  <si>
    <t>Eric Hoffmann</t>
  </si>
  <si>
    <t>Eldon Advantage® Foldable Chair Mats for Low Pile Carpets</t>
  </si>
  <si>
    <t>Anderson</t>
  </si>
  <si>
    <t>Bethpage</t>
  </si>
  <si>
    <t>Jeremy Farry</t>
  </si>
  <si>
    <t>Ed Jacobs</t>
  </si>
  <si>
    <t>Angle-D Binders with Locking Rings, Label Holders</t>
  </si>
  <si>
    <t>Warren</t>
  </si>
  <si>
    <t>Mark Cousins</t>
  </si>
  <si>
    <t>Calumet City</t>
  </si>
  <si>
    <t>Don Miller</t>
  </si>
  <si>
    <t>Erin Mull</t>
  </si>
  <si>
    <t>Fellowes PB300 Plastic Comb Binding Machine</t>
  </si>
  <si>
    <t>La Porte</t>
  </si>
  <si>
    <t>Harker Heights</t>
  </si>
  <si>
    <t>Hesperia</t>
  </si>
  <si>
    <t>Linda Cazamias</t>
  </si>
  <si>
    <t>Canon BP1200DH 12-Digit Bubble Jet Printing Calculator</t>
  </si>
  <si>
    <t>Ben Ferrer</t>
  </si>
  <si>
    <t>Pete Kriz</t>
  </si>
  <si>
    <t>Eldon Radial Chair Mat for Low to Medium Pile Carpets</t>
  </si>
  <si>
    <t>Apex</t>
  </si>
  <si>
    <t>Grapevine</t>
  </si>
  <si>
    <t>Eldon® 400 Class™ Desk Accessories, Black Carbon</t>
  </si>
  <si>
    <t>Quality Park Security Envelopes</t>
  </si>
  <si>
    <t>Phillina Ober</t>
  </si>
  <si>
    <t>Frisco</t>
  </si>
  <si>
    <t>Letter or Legal Size Expandable Poly String Tie Envelopes</t>
  </si>
  <si>
    <t>Tallahassee</t>
  </si>
  <si>
    <t>Toby Knight</t>
  </si>
  <si>
    <t>Brentwood</t>
  </si>
  <si>
    <t>Sanford 52201 APSCO Electric Pencil Sharpener</t>
  </si>
  <si>
    <t>North Miami</t>
  </si>
  <si>
    <t>Ross Baird</t>
  </si>
  <si>
    <t>Carlsbad</t>
  </si>
  <si>
    <t>West Linn</t>
  </si>
  <si>
    <t>Brother DCP1000 Digital 3 in 1 Multifunction Machine</t>
  </si>
  <si>
    <t>Fairborn</t>
  </si>
  <si>
    <t>DAX Wood Document Frame.</t>
  </si>
  <si>
    <t>Ottumwa</t>
  </si>
  <si>
    <t>Sung Chung</t>
  </si>
  <si>
    <t>Xerox 1976</t>
  </si>
  <si>
    <t>Paul Knutson</t>
  </si>
  <si>
    <t>Acme Kleencut® Forged Steel Scissors</t>
  </si>
  <si>
    <t>Detroit</t>
  </si>
  <si>
    <t>Fellowes Mighty 8 Compact Surge Protector</t>
  </si>
  <si>
    <t>Savannah</t>
  </si>
  <si>
    <t>Neenah</t>
  </si>
  <si>
    <t>Accessory21</t>
  </si>
  <si>
    <t>Advantus Map Pennant Flags and Round Head Tacks</t>
  </si>
  <si>
    <t>Pueblo West</t>
  </si>
  <si>
    <t>Michelle Arnett</t>
  </si>
  <si>
    <t>Novimex Turbo Task Chair</t>
  </si>
  <si>
    <t>Loveland</t>
  </si>
  <si>
    <t>Barry Blumstein</t>
  </si>
  <si>
    <t>Inver Grove Heights</t>
  </si>
  <si>
    <t>Roland Black</t>
  </si>
  <si>
    <t>Tensor Computer Mounted Lamp</t>
  </si>
  <si>
    <t>Sue Ann Reed</t>
  </si>
  <si>
    <t>Accessory17</t>
  </si>
  <si>
    <t>Annandale</t>
  </si>
  <si>
    <t>Joseph Holt</t>
  </si>
  <si>
    <t>Microsoft Natural Multimedia Keyboard</t>
  </si>
  <si>
    <t>Davie</t>
  </si>
  <si>
    <t>Jack Garza</t>
  </si>
  <si>
    <t>Kennesaw</t>
  </si>
  <si>
    <t>Xerox 1936</t>
  </si>
  <si>
    <t>Deflect-o EconoMat Studded, No Bevel Mat for Low Pile Carpeting</t>
  </si>
  <si>
    <t>Lumber Crayons</t>
  </si>
  <si>
    <t>Avery 487</t>
  </si>
  <si>
    <t>Magna Visual Magnetic Picture Hangers</t>
  </si>
  <si>
    <t>Dan Lawera</t>
  </si>
  <si>
    <t>Commack</t>
  </si>
  <si>
    <t>StarTAC Analog</t>
  </si>
  <si>
    <t>Hon Deluxe Fabric Upholstered Stacking Chairs</t>
  </si>
  <si>
    <t>Wilson Jones® Four-Pocket Poly Binders</t>
  </si>
  <si>
    <t>Townsend</t>
  </si>
  <si>
    <t>Karen Carlisle</t>
  </si>
  <si>
    <t>Crofton</t>
  </si>
  <si>
    <t>Michelle Tran</t>
  </si>
  <si>
    <t>Schaumburg</t>
  </si>
  <si>
    <t>Doug Bickford</t>
  </si>
  <si>
    <t>O'Sullivan 3-Shelf Heavy-Duty Bookcases</t>
  </si>
  <si>
    <t>Hudson</t>
  </si>
  <si>
    <t>Catalog Binders with Expanding Posts</t>
  </si>
  <si>
    <t>Gainesville</t>
  </si>
  <si>
    <t>Manchester</t>
  </si>
  <si>
    <t>*Staples* Letter Opener</t>
  </si>
  <si>
    <t>Yucaipa</t>
  </si>
  <si>
    <t>Duane Noonan</t>
  </si>
  <si>
    <t>Overland Park</t>
  </si>
  <si>
    <t>Anna Andreadi</t>
  </si>
  <si>
    <t>Willoughby</t>
  </si>
  <si>
    <t>Eldon Expressions™ Desk Accessory, Wood Photo Frame, Mahogany</t>
  </si>
  <si>
    <t>Fairmont</t>
  </si>
  <si>
    <t>Eldon Expressions Punched Metal &amp; Wood Desk Accessories, Black &amp; Cherry</t>
  </si>
  <si>
    <t>Melbourne</t>
  </si>
  <si>
    <t>North Arlington</t>
  </si>
  <si>
    <t>Avery Durable Poly Binders</t>
  </si>
  <si>
    <t>Harrison</t>
  </si>
  <si>
    <t>John Stevenson</t>
  </si>
  <si>
    <t>Merritt Island</t>
  </si>
  <si>
    <t>Hoover Replacement Belt for Commercial Guardsman Heavy-Duty Upright Vacuum</t>
  </si>
  <si>
    <t>Potomac</t>
  </si>
  <si>
    <t>Bart Pistole</t>
  </si>
  <si>
    <t>Paragould</t>
  </si>
  <si>
    <t>Saint Paul</t>
  </si>
  <si>
    <t>Chad Sievert</t>
  </si>
  <si>
    <t>Sauder Facets Collection Locker/File Cabinet, Sky Alder Finish</t>
  </si>
  <si>
    <t>Iselin</t>
  </si>
  <si>
    <t>Lima</t>
  </si>
  <si>
    <t>Katherine Nockton</t>
  </si>
  <si>
    <t>Chromcraft 48" x 96" Racetrack Double Pedestal Table</t>
  </si>
  <si>
    <t>Arvada</t>
  </si>
  <si>
    <t>Lafayette</t>
  </si>
  <si>
    <t>Nick Crebassa</t>
  </si>
  <si>
    <t>John Murray</t>
  </si>
  <si>
    <t>Jamestown</t>
  </si>
  <si>
    <t>Fellowes Strictly Business® Drawer File, Letter/Legal Size</t>
  </si>
  <si>
    <t>Ken Lonsdale</t>
  </si>
  <si>
    <t>Cary</t>
  </si>
  <si>
    <t>Personal Creations™ Ink Jet Cards and Labels</t>
  </si>
  <si>
    <t>Prang Colored Pencils</t>
  </si>
  <si>
    <t>Jet-Pak Recycled Peel 'N' Seal Padded Mailers</t>
  </si>
  <si>
    <t>Hon Metal Bookcases, Black</t>
  </si>
  <si>
    <t>Cabot</t>
  </si>
  <si>
    <t>Carpentersville</t>
  </si>
  <si>
    <t>Allen Armold</t>
  </si>
  <si>
    <t>Acme® Office Executive Series Stainless Steel Trimmers</t>
  </si>
  <si>
    <t>Jackson</t>
  </si>
  <si>
    <t>Hewlett-Packard Deskjet 3820 Color Inkjet Printer</t>
  </si>
  <si>
    <t>Flower Mound</t>
  </si>
  <si>
    <t>Erin Ashbrook</t>
  </si>
  <si>
    <t>Xerox 223</t>
  </si>
  <si>
    <t>Waldorf</t>
  </si>
  <si>
    <t>DAX Value U-Channel Document Frames, Easel Back</t>
  </si>
  <si>
    <t>Mick Hernandez</t>
  </si>
  <si>
    <t>Eureka The Boss® Plus 12-Amp Hard Box Upright Vacuum, Red</t>
  </si>
  <si>
    <t>Hunt BOSTON® Vista® Battery-Operated Pencil Sharpener, Black</t>
  </si>
  <si>
    <t>Sunrise</t>
  </si>
  <si>
    <t>Advantus Panel Wall Certificate Holder - 8.5x11</t>
  </si>
  <si>
    <t>Microsoft Multimedia Keyboard</t>
  </si>
  <si>
    <t>State College</t>
  </si>
  <si>
    <t>3M Polarizing Light Filter Sleeves</t>
  </si>
  <si>
    <t>Dearborn</t>
  </si>
  <si>
    <t>Grove City</t>
  </si>
  <si>
    <t>Damala Kotsonis</t>
  </si>
  <si>
    <t>Batavia</t>
  </si>
  <si>
    <t>Beth Paige</t>
  </si>
  <si>
    <t>3M Office Air Cleaner</t>
  </si>
  <si>
    <t>Carol City</t>
  </si>
  <si>
    <t>Laurel Workman</t>
  </si>
  <si>
    <t>Space Solutions™ Industrial Galvanized Steel Shelving.</t>
  </si>
  <si>
    <t>Bowling Green</t>
  </si>
  <si>
    <t>Virginia Beach</t>
  </si>
  <si>
    <t>San Francisco</t>
  </si>
  <si>
    <t>San Gabriel</t>
  </si>
  <si>
    <t>Dean Percer</t>
  </si>
  <si>
    <t>La Grange</t>
  </si>
  <si>
    <t>Tonawanda</t>
  </si>
  <si>
    <t>Alan Haines</t>
  </si>
  <si>
    <t>Magdelene Morse</t>
  </si>
  <si>
    <t>Hon Pagoda™ Stacking Chairs</t>
  </si>
  <si>
    <t>Steven Roelle</t>
  </si>
  <si>
    <t>Steubenville</t>
  </si>
  <si>
    <t>Cathy Prescott</t>
  </si>
  <si>
    <t>Staples Vinyl Coated Paper Clips</t>
  </si>
  <si>
    <t>Bruce Stewart</t>
  </si>
  <si>
    <t>Xerox 1880</t>
  </si>
  <si>
    <t>Stoneham</t>
  </si>
  <si>
    <t>Letter Slitter</t>
  </si>
  <si>
    <t>Acco Recycled 2" Capacity Laser Printer Hanging Data Binders</t>
  </si>
  <si>
    <t>DIXON Ticonderoga® Erasable Checking Pencils</t>
  </si>
  <si>
    <t>Patrick Bzostek</t>
  </si>
  <si>
    <t>Deflect-O® Glasstique™ Clear Desk Accessories</t>
  </si>
  <si>
    <t>Trudy Brown</t>
  </si>
  <si>
    <t>Vancouver</t>
  </si>
  <si>
    <t>Clay Cheatham</t>
  </si>
  <si>
    <t>Rochester</t>
  </si>
  <si>
    <t>Xerox 1941</t>
  </si>
  <si>
    <t>Honeywell Enviracaire Portable HEPA Air Cleaner for 17' x 22' Room</t>
  </si>
  <si>
    <t>Xerox 1917</t>
  </si>
  <si>
    <t>Wauwatosa</t>
  </si>
  <si>
    <t>Prattville</t>
  </si>
  <si>
    <t>New Smyrna Beach</t>
  </si>
  <si>
    <t>Craig Molinari</t>
  </si>
  <si>
    <t>Acco PRESSTEX® Data Binder with Storage Hooks, Dark Blue, 14 7/8" X 11"</t>
  </si>
  <si>
    <t>1/4 Fold Party Design Invitations &amp; White Envelopes, 24 8-1/2" X 11" Cards, 25 Env./Pack</t>
  </si>
  <si>
    <t>Bevis Steel Folding Chairs</t>
  </si>
  <si>
    <t>Sanford Pocket Accent® Highlighters</t>
  </si>
  <si>
    <t>Pensacola</t>
  </si>
  <si>
    <t>Rachel Payne</t>
  </si>
  <si>
    <t>Brandon</t>
  </si>
  <si>
    <t>Gary Hwang</t>
  </si>
  <si>
    <t>Danbury</t>
  </si>
  <si>
    <t>2300 Heavy-Duty Transfer File Systems by Perma</t>
  </si>
  <si>
    <t>Branford</t>
  </si>
  <si>
    <t>Immokalee</t>
  </si>
  <si>
    <t>Upper Arlington</t>
  </si>
  <si>
    <t>Avery 506</t>
  </si>
  <si>
    <t>Opelika</t>
  </si>
  <si>
    <t>San Juan</t>
  </si>
  <si>
    <t>Bill Stewart</t>
  </si>
  <si>
    <t>Balt Solid Wood Rectangular Table</t>
  </si>
  <si>
    <t>Office Impressions Heavy Duty Welded Shelving &amp; Multimedia Storage Drawers</t>
  </si>
  <si>
    <t>Goldsboro</t>
  </si>
  <si>
    <t>Manhattan</t>
  </si>
  <si>
    <t>Alex Avila</t>
  </si>
  <si>
    <t>Recycled Eldon Regeneration Jumbo File</t>
  </si>
  <si>
    <t>Pierre Wener</t>
  </si>
  <si>
    <t>Creve Coeur</t>
  </si>
  <si>
    <t>Avery Binding System Hidden Tab™ Executive Style Index Sets</t>
  </si>
  <si>
    <t>Baldwin</t>
  </si>
  <si>
    <t>Avery Hi-Liter GlideStik Fluorescent Highlighter, Yellow Ink</t>
  </si>
  <si>
    <t>Newell 332</t>
  </si>
  <si>
    <t>Clifton</t>
  </si>
  <si>
    <t>Avery 496</t>
  </si>
  <si>
    <t>Jacksonville</t>
  </si>
  <si>
    <t>Micro Innovations 104 Keyboard</t>
  </si>
  <si>
    <t>Doug O'Connell</t>
  </si>
  <si>
    <t>Littleton</t>
  </si>
  <si>
    <t>Art Miller</t>
  </si>
  <si>
    <t>Larry Hughes</t>
  </si>
  <si>
    <t>Coral Springs</t>
  </si>
  <si>
    <t>Henry Goldwyn</t>
  </si>
  <si>
    <t>Broomfield</t>
  </si>
  <si>
    <t>Saint Charles</t>
  </si>
  <si>
    <t>Racine</t>
  </si>
  <si>
    <t>Shahid Collister</t>
  </si>
  <si>
    <t>Sheboygan</t>
  </si>
  <si>
    <t>Round Rock</t>
  </si>
  <si>
    <t>Adrian Shami</t>
  </si>
  <si>
    <t>West Scarborough</t>
  </si>
  <si>
    <t>Huntington</t>
  </si>
  <si>
    <t>Jason Fortune</t>
  </si>
  <si>
    <t>Newell 329</t>
  </si>
  <si>
    <t>GBC DocuBind TL200 Manual Binding Machine</t>
  </si>
  <si>
    <t>Deland</t>
  </si>
  <si>
    <t>Jamie Frazer</t>
  </si>
  <si>
    <t>Micro Innovations Micro 3000 Keyboard, Black</t>
  </si>
  <si>
    <t>Carbondale</t>
  </si>
  <si>
    <t>Avery 478</t>
  </si>
  <si>
    <t>Boston 16701 Slimline Battery Pencil Sharpener</t>
  </si>
  <si>
    <t>Urbana</t>
  </si>
  <si>
    <t>GBC Recycled Regency Composition Covers</t>
  </si>
  <si>
    <t>Accessory29</t>
  </si>
  <si>
    <t>Brian Dahlen</t>
  </si>
  <si>
    <t>Wirebound Message Forms, Four 2 3/4 x 5 Forms per Page, Pink Paper</t>
  </si>
  <si>
    <t>Larry Blacks</t>
  </si>
  <si>
    <t>Eldon Simplefile® Box Office®</t>
  </si>
  <si>
    <t>Eastpointe</t>
  </si>
  <si>
    <t>Kean Nguyen</t>
  </si>
  <si>
    <t>New Iberia</t>
  </si>
  <si>
    <t>Xerox 1881</t>
  </si>
  <si>
    <t>Acco Smartsocket™ Table Surge Protector, 6 Color-Coded Adapter Outlets</t>
  </si>
  <si>
    <t>GBC Recycled Grain Textured Covers</t>
  </si>
  <si>
    <t>Panasonic KP-350BK Electric Pencil Sharpener with Auto Stop</t>
  </si>
  <si>
    <t>Sharp EL501VB Scientific Calculator, Battery Operated, 10-Digit Display, Hard Case</t>
  </si>
  <si>
    <t>Lorain</t>
  </si>
  <si>
    <t>North Port</t>
  </si>
  <si>
    <t>Zoom V.92 V.44 PCI Internal Controllerless FaxModem</t>
  </si>
  <si>
    <t>Linda Southworth</t>
  </si>
  <si>
    <t>Revere Boxed Rubber Bands by Revere</t>
  </si>
  <si>
    <t>Midwest City</t>
  </si>
  <si>
    <t>Westland</t>
  </si>
  <si>
    <t>Sharon</t>
  </si>
  <si>
    <t>Hon Non-Folding Utility Tables</t>
  </si>
  <si>
    <t>Oak Creek</t>
  </si>
  <si>
    <t>Roger Demir</t>
  </si>
  <si>
    <t>Acme® Forged Steel Scissors with Black Enamel Handles</t>
  </si>
  <si>
    <t>Abilene</t>
  </si>
  <si>
    <t>Sean Miller</t>
  </si>
  <si>
    <t>Yakima</t>
  </si>
  <si>
    <t>Belkin OmniView SE Rackmount Kit</t>
  </si>
  <si>
    <t>Dayton</t>
  </si>
  <si>
    <t>Seth Thomas 13 1/2" Wall Clock</t>
  </si>
  <si>
    <t>Nona Balk</t>
  </si>
  <si>
    <t>Lake Charles</t>
  </si>
  <si>
    <t>Soundgear Copyboard Conference Phone, Optional Battery</t>
  </si>
  <si>
    <t>Millville</t>
  </si>
  <si>
    <t>Tenex Personal Self-Stacking Standard File Box, Black/Gray</t>
  </si>
  <si>
    <t>Amarillo</t>
  </si>
  <si>
    <t>Kingman</t>
  </si>
  <si>
    <t>Schererville</t>
  </si>
  <si>
    <t>Jennifer Braxton</t>
  </si>
  <si>
    <t>Phone 918</t>
  </si>
  <si>
    <t>Polycom VoiceStation 100</t>
  </si>
  <si>
    <t>Cloverleaf</t>
  </si>
  <si>
    <t>Charleston</t>
  </si>
  <si>
    <t>Saphhira Shifley</t>
  </si>
  <si>
    <t>Richfield</t>
  </si>
  <si>
    <t>Art Ferguson</t>
  </si>
  <si>
    <t>DIXON Oriole® Pencils</t>
  </si>
  <si>
    <t>StarTAC Series</t>
  </si>
  <si>
    <t>Greeneville</t>
  </si>
  <si>
    <t>Trav-L-File Heavy-Duty Shuttle II, Black</t>
  </si>
  <si>
    <t>Clarksburg</t>
  </si>
  <si>
    <t>Philip Fox</t>
  </si>
  <si>
    <t>Model L Table or Wall-Mount Pencil Sharpener</t>
  </si>
  <si>
    <t>Staples Bulldog Clip</t>
  </si>
  <si>
    <t>Chris Selesnick</t>
  </si>
  <si>
    <t>DAX Clear Channel Poster Frame</t>
  </si>
  <si>
    <t>Xerox 1998</t>
  </si>
  <si>
    <t>Binney &amp; Smith inkTank™ Erasable Pocket Highlighter, Chisel Tip, Yellow</t>
  </si>
  <si>
    <t>Seth Thomas 8 1/2" Cubicle Clock</t>
  </si>
  <si>
    <t>Harold Engle</t>
  </si>
  <si>
    <t>GBC Binding covers</t>
  </si>
  <si>
    <t>Rubber Band Ball</t>
  </si>
  <si>
    <t>East Massapequa</t>
  </si>
  <si>
    <t>Laurel Elliston</t>
  </si>
  <si>
    <t>Dixon Ticonderoga® Erasable Colored Pencil Set, 12-Color</t>
  </si>
  <si>
    <t>Providence</t>
  </si>
  <si>
    <t>Xerox 226</t>
  </si>
  <si>
    <t>Cheshire</t>
  </si>
  <si>
    <t>Xerox 1984</t>
  </si>
  <si>
    <t>Gilbert</t>
  </si>
  <si>
    <t>Okidata ML395C Color Dot Matrix Printer</t>
  </si>
  <si>
    <t>Brian Thompson</t>
  </si>
  <si>
    <t>Tenex Antistatic Computer Chair Mats</t>
  </si>
  <si>
    <t>Mehlville</t>
  </si>
  <si>
    <t>Lycoris Saunders</t>
  </si>
  <si>
    <t>Xerox 1994</t>
  </si>
  <si>
    <t>Leavenworth</t>
  </si>
  <si>
    <t>Tenex Carpeted, Granite-Look or Clear Contemporary Contour Shape Chair Mats</t>
  </si>
  <si>
    <t>Hon Olson Stacker Stools</t>
  </si>
  <si>
    <t>IBM 80 Minute CD-R Spindle, 50/Pack</t>
  </si>
  <si>
    <t>Holland</t>
  </si>
  <si>
    <t>Patrick O'Brill</t>
  </si>
  <si>
    <t>TOPS Voice Message Log Book, Flash Format</t>
  </si>
  <si>
    <t>Okidata ML520 Series Dot Matrix Printers</t>
  </si>
  <si>
    <t>Sanjit Engle</t>
  </si>
  <si>
    <t>Laconia</t>
  </si>
  <si>
    <t>South Hadley</t>
  </si>
  <si>
    <t>Eleni McCrary</t>
  </si>
  <si>
    <t>Becky Castell</t>
  </si>
  <si>
    <t>Inkster</t>
  </si>
  <si>
    <t>Annie Thurman</t>
  </si>
  <si>
    <t>Highlands Ranch</t>
  </si>
  <si>
    <t>Xerox 1892</t>
  </si>
  <si>
    <t>T65</t>
  </si>
  <si>
    <t>Enid</t>
  </si>
  <si>
    <t>Liberal</t>
  </si>
  <si>
    <t>Lisa DeCherney</t>
  </si>
  <si>
    <t>Raleigh</t>
  </si>
  <si>
    <t>Olathe</t>
  </si>
  <si>
    <t>Angele Hood</t>
  </si>
  <si>
    <t>Grand Island</t>
  </si>
  <si>
    <t>Xerox 199</t>
  </si>
  <si>
    <t>Snap-A-Way® Black Print Carbonless Speed Message, No Reply Area, Duplicate</t>
  </si>
  <si>
    <t>Xerox 1916</t>
  </si>
  <si>
    <t>South Bend</t>
  </si>
  <si>
    <t>Hunter Lopez</t>
  </si>
  <si>
    <t>Xerox 1888</t>
  </si>
  <si>
    <t>Hopkins</t>
  </si>
  <si>
    <t>Morgantown</t>
  </si>
  <si>
    <t>Candace McMahon</t>
  </si>
  <si>
    <t>Titusville</t>
  </si>
  <si>
    <t>Jeremy Ellison</t>
  </si>
  <si>
    <t>Owensboro</t>
  </si>
  <si>
    <t>Mark Van Huff</t>
  </si>
  <si>
    <t>Belle Glade</t>
  </si>
  <si>
    <t>Denny Joy</t>
  </si>
  <si>
    <t>Ozark</t>
  </si>
  <si>
    <t>Helen Andreada</t>
  </si>
  <si>
    <t>Muhammed MacIntyre</t>
  </si>
  <si>
    <t>Xerox 1935</t>
  </si>
  <si>
    <t>Juliana Krohn</t>
  </si>
  <si>
    <t>Kensington 4 Outlet MasterPiece® Compact Power Control Center</t>
  </si>
  <si>
    <t>Xerox 1929</t>
  </si>
  <si>
    <t>Cottage Grove</t>
  </si>
  <si>
    <t>DPC 650 Piper</t>
  </si>
  <si>
    <t>Maplewood</t>
  </si>
  <si>
    <t>Sarah Jordon</t>
  </si>
  <si>
    <t>3M Hangers With Command Adhesive</t>
  </si>
  <si>
    <t>Chromcraft Bull-Nose Wood Oval Conference Tables &amp; Bases</t>
  </si>
  <si>
    <t>Londonderry</t>
  </si>
  <si>
    <t>Norwalk</t>
  </si>
  <si>
    <t>Barry Franz</t>
  </si>
  <si>
    <t>Norwich</t>
  </si>
  <si>
    <t>Cumberland</t>
  </si>
  <si>
    <t>Harrisonburg</t>
  </si>
  <si>
    <t>Michael Nguyen</t>
  </si>
  <si>
    <t>Brooke Gillingham</t>
  </si>
  <si>
    <t>Muncie</t>
  </si>
  <si>
    <t>Hilary Holden</t>
  </si>
  <si>
    <t>Lena Radford</t>
  </si>
  <si>
    <t>Xerox 1940</t>
  </si>
  <si>
    <t>Edinburg</t>
  </si>
  <si>
    <t>Green Bay</t>
  </si>
  <si>
    <t>Jack Lebron</t>
  </si>
  <si>
    <t>Canon Image Class D660 Copier</t>
  </si>
  <si>
    <t>Shreveport</t>
  </si>
  <si>
    <t>Suzanne McNair</t>
  </si>
  <si>
    <t>Biloxi</t>
  </si>
  <si>
    <t>Aberdeen</t>
  </si>
  <si>
    <t>Bend</t>
  </si>
  <si>
    <t>Sibella Parks</t>
  </si>
  <si>
    <t>Hempstead</t>
  </si>
  <si>
    <t>Xerox 197</t>
  </si>
  <si>
    <t>Beverly Hills</t>
  </si>
  <si>
    <t>Tim Taslimi</t>
  </si>
  <si>
    <t>Epson C62 Color Inkjet Printer</t>
  </si>
  <si>
    <t>Verbatim DVD-R, 3.95GB, SR, Mitsubishi Branded, Jewel</t>
  </si>
  <si>
    <t>New Britain</t>
  </si>
  <si>
    <t>Quartet Omega® Colored Chalk, 12/Pack</t>
  </si>
  <si>
    <t>New City</t>
  </si>
  <si>
    <t>Unpadded Memo Slips</t>
  </si>
  <si>
    <t>Fellowes Superior 10 Outlet Split Surge Protector</t>
  </si>
  <si>
    <t>Hewlett Packard LaserJet 3310 Copier</t>
  </si>
  <si>
    <t>Niagara Falls</t>
  </si>
  <si>
    <t>Michael Chen</t>
  </si>
  <si>
    <t>North Tonawanda</t>
  </si>
  <si>
    <t>Charlotte</t>
  </si>
  <si>
    <t>Dennis Pardue</t>
  </si>
  <si>
    <t>Ames Color-File® Green Diamond Border X-ray Mailers</t>
  </si>
  <si>
    <t>Multicolor Computer Printout Paper</t>
  </si>
  <si>
    <t>iDEN i95</t>
  </si>
  <si>
    <t>Imation 3.5", RTS 247544 3M 3.5 DSDD, 10/Pack</t>
  </si>
  <si>
    <t>Oviedo</t>
  </si>
  <si>
    <t>Hoover Upright Vacuum With Dirt Cup</t>
  </si>
  <si>
    <t>Avery Hi-Liter Pen Style Six-Color Fluorescent Set</t>
  </si>
  <si>
    <t>Contemporary Wood/Metal Frame</t>
  </si>
  <si>
    <t>Chula Vista</t>
  </si>
  <si>
    <t>Master Big Foot® Doorstop, Beige</t>
  </si>
  <si>
    <t>Minot</t>
  </si>
  <si>
    <t>Blackstonian Pencils</t>
  </si>
  <si>
    <t>Crayola Colored Pencils</t>
  </si>
  <si>
    <t>Susan Gilcrest</t>
  </si>
  <si>
    <t>Xerox 1959</t>
  </si>
  <si>
    <t>Mentor</t>
  </si>
  <si>
    <t>Pamela Coakley</t>
  </si>
  <si>
    <t>Hicksville</t>
  </si>
  <si>
    <t>Justin MacKendrick</t>
  </si>
  <si>
    <t>Newell 35</t>
  </si>
  <si>
    <t>Pendleton</t>
  </si>
  <si>
    <t>Microsoft Internet Keyboard</t>
  </si>
  <si>
    <t>Inglewood</t>
  </si>
  <si>
    <t>Palisades Park</t>
  </si>
  <si>
    <t>Holyoke</t>
  </si>
  <si>
    <t>Avanti 4.4 Cu. Ft. Refrigerator</t>
  </si>
  <si>
    <t>Framingham</t>
  </si>
  <si>
    <t>Catherine Glotzbach</t>
  </si>
  <si>
    <t>Bremerton</t>
  </si>
  <si>
    <t>Executive Impressions 14" Contract Wall Clock with Quartz Movement</t>
  </si>
  <si>
    <t>Rogers Handheld Barrel Pencil Sharpener</t>
  </si>
  <si>
    <t>Carteret</t>
  </si>
  <si>
    <t>Dianna Wilson</t>
  </si>
  <si>
    <t>Carl Ludwig</t>
  </si>
  <si>
    <t>Visalia</t>
  </si>
  <si>
    <t>Acme® Box Cutter Scissors</t>
  </si>
  <si>
    <t>Morgan Hill</t>
  </si>
  <si>
    <t>Xerox 1924</t>
  </si>
  <si>
    <t>Chester</t>
  </si>
  <si>
    <t>Erica Hackney</t>
  </si>
  <si>
    <t>Wilson Jones “Snap” Scratch Pad Binder Tool for Ring Binders</t>
  </si>
  <si>
    <t>Avery 503</t>
  </si>
  <si>
    <t>Muskogee</t>
  </si>
  <si>
    <t>Rockville</t>
  </si>
  <si>
    <t>Chad McGuire</t>
  </si>
  <si>
    <t>North Pembroke</t>
  </si>
  <si>
    <t>San Mateo</t>
  </si>
  <si>
    <t>Bradenton</t>
  </si>
  <si>
    <t>Evans</t>
  </si>
  <si>
    <t>Sam Craven</t>
  </si>
  <si>
    <t>Cardinal Slant-D® Ring Binder, Heavy Gauge Vinyl</t>
  </si>
  <si>
    <t>Portable Personal File Box</t>
  </si>
  <si>
    <t>Topeka</t>
  </si>
  <si>
    <t>Conquest™ 14 Commercial Heavy-Duty Upright Vacuum, Collection System, Accessory Kit</t>
  </si>
  <si>
    <t>Berea</t>
  </si>
  <si>
    <t>Brookfield</t>
  </si>
  <si>
    <t>Luxo Economy Swing Arm Lamp</t>
  </si>
  <si>
    <t>Wirebound Message Books, 5-1/2 x 4 Forms, 2 or 4 Forms per Page</t>
  </si>
  <si>
    <t>Eagan</t>
  </si>
  <si>
    <t>Duncanville</t>
  </si>
  <si>
    <t>Ted Butterfield</t>
  </si>
  <si>
    <t>IBM Numeric Access II Keypad, 17-Key, Black</t>
  </si>
  <si>
    <t>Penelope Sewall</t>
  </si>
  <si>
    <t>Xerox 1934</t>
  </si>
  <si>
    <t>Saint Cloud</t>
  </si>
  <si>
    <t>Fellowes Bankers Box™ Stor/Drawer® Steel Plus™</t>
  </si>
  <si>
    <t>Iceberg Mobile Mega Data/Printer Cart ®</t>
  </si>
  <si>
    <t>West Chicago</t>
  </si>
  <si>
    <t>Carl Jackson</t>
  </si>
  <si>
    <t>Ken Black</t>
  </si>
  <si>
    <t>Walker</t>
  </si>
  <si>
    <t>John Grady</t>
  </si>
  <si>
    <t>Craig Yedwab</t>
  </si>
  <si>
    <t>Ampad® Evidence® Wirebond Steno Books, 6" x 9"</t>
  </si>
  <si>
    <t>Findlay</t>
  </si>
  <si>
    <t>Karen Daniels</t>
  </si>
  <si>
    <t>Katrina Willman</t>
  </si>
  <si>
    <t>Yonkers</t>
  </si>
  <si>
    <t>Caroline Jumper</t>
  </si>
  <si>
    <t>Lawndale</t>
  </si>
  <si>
    <t>Marshfield</t>
  </si>
  <si>
    <t>Airmail Envelopes</t>
  </si>
  <si>
    <t>Blue String-Tie &amp; Button Interoffice Envelopes, 10 x 13</t>
  </si>
  <si>
    <t>Camden</t>
  </si>
  <si>
    <t>Staples 4 Outlet Surge Protector</t>
  </si>
  <si>
    <t>White Business Envelopes with Contemporary Seam, Recycled White Business Envelopes</t>
  </si>
  <si>
    <t>Bessemer</t>
  </si>
  <si>
    <t>Xerox 1899</t>
  </si>
  <si>
    <t>Avery 511</t>
  </si>
  <si>
    <t>Xerox 1981</t>
  </si>
  <si>
    <t>DAX Charcoal/Nickel-Tone Document Frame, 5 x 7</t>
  </si>
  <si>
    <t>Pauline Johnson</t>
  </si>
  <si>
    <t>Castle Rock</t>
  </si>
  <si>
    <t>Iowa City</t>
  </si>
  <si>
    <t>Fellowes Premier Superior Surge Suppressor, 10-Outlet, With Phone and Remote</t>
  </si>
  <si>
    <t>Keizer</t>
  </si>
  <si>
    <t>Alejandro Ballentine</t>
  </si>
  <si>
    <t>Hazleton</t>
  </si>
  <si>
    <t>Chad Cunningham</t>
  </si>
  <si>
    <t>Staples Colored Bar Computer Paper</t>
  </si>
  <si>
    <t>Accessory12</t>
  </si>
  <si>
    <t>DS/HD IBM Formatted Diskettes, 10/Pack - Staples</t>
  </si>
  <si>
    <t>West Babylon</t>
  </si>
  <si>
    <t>Brenda Bowman</t>
  </si>
  <si>
    <t>Keene</t>
  </si>
  <si>
    <t>Michael Paige</t>
  </si>
  <si>
    <t>Eureka Recycled Copy Paper 8 1/2" x 11", Ream</t>
  </si>
  <si>
    <t>Joni Sundaresam</t>
  </si>
  <si>
    <t>Geographics Note Cards, Blank, White, 8 1/2" x 11"</t>
  </si>
  <si>
    <t>Plano</t>
  </si>
  <si>
    <t>Ted Trevino</t>
  </si>
  <si>
    <t>Swansea</t>
  </si>
  <si>
    <t>Fellowes Bankers Box™ Staxonsteel® Drawer File/Stacking System</t>
  </si>
  <si>
    <t>Parker</t>
  </si>
  <si>
    <t>New Albany</t>
  </si>
  <si>
    <t>Merrillville</t>
  </si>
  <si>
    <t>Marlborough</t>
  </si>
  <si>
    <t>Maureen Gastineau</t>
  </si>
  <si>
    <t>Fair Lawn</t>
  </si>
  <si>
    <t>Brookings</t>
  </si>
  <si>
    <t>TIMEPORT P8767</t>
  </si>
  <si>
    <t>Sauder Camden County Collection Library</t>
  </si>
  <si>
    <t>San Marcos</t>
  </si>
  <si>
    <t>Avery 484</t>
  </si>
  <si>
    <t>Wilson Jones 1" Hanging DublLock® Ring Binders</t>
  </si>
  <si>
    <t>Port Chester</t>
  </si>
  <si>
    <t>Accohide Poly Flexible Ring Binders</t>
  </si>
  <si>
    <t>Penn Hills</t>
  </si>
  <si>
    <t>Roland Murray</t>
  </si>
  <si>
    <t>Xerox 1948</t>
  </si>
  <si>
    <t>Oklahoma City</t>
  </si>
  <si>
    <t>Acco D-Ring Binder w/DublLock®</t>
  </si>
  <si>
    <t>Astroparche® Fine Business Paper</t>
  </si>
  <si>
    <t>Valley Stream</t>
  </si>
  <si>
    <t>Liz Thompson</t>
  </si>
  <si>
    <t>Beaumont</t>
  </si>
  <si>
    <t>Office Star - Task Chair with Contemporary Loop Arms</t>
  </si>
  <si>
    <t>Minneapolis</t>
  </si>
  <si>
    <t>Scott Williamson</t>
  </si>
  <si>
    <t>Ultra Door Push Plate</t>
  </si>
  <si>
    <t>Acco Perma® 3000 Stacking Storage Drawers</t>
  </si>
  <si>
    <t>Wichita Falls</t>
  </si>
  <si>
    <t>Nutley</t>
  </si>
  <si>
    <t>Lowell</t>
  </si>
  <si>
    <t>New Haven</t>
  </si>
  <si>
    <t>OIC Bulk Pack Metal Binder Clips</t>
  </si>
  <si>
    <t>Sanford Prismacolor® Professional Thick Lead Art Pencils, 36-Color Set</t>
  </si>
  <si>
    <t>UniKeep™ View Case Binders</t>
  </si>
  <si>
    <t>David Wiener</t>
  </si>
  <si>
    <t>Ipswich</t>
  </si>
  <si>
    <t>Situations Contoured Folding Chairs, 4/Set</t>
  </si>
  <si>
    <t>Rockford</t>
  </si>
  <si>
    <t>Xerox 198</t>
  </si>
  <si>
    <t>Colonial Heights</t>
  </si>
  <si>
    <t>Anemone Ratner</t>
  </si>
  <si>
    <t>Avery Hi-Liter Comfort Grip Fluorescent Highlighter, Yellow Ink</t>
  </si>
  <si>
    <t>Albany</t>
  </si>
  <si>
    <t>Epson Stylus 1520 Color Inkjet Printer</t>
  </si>
  <si>
    <t>Adams Telephone Message Book W/Dividers/Space For Phone Numbers, 5 1/4"X8 1/2", 300/Messages</t>
  </si>
  <si>
    <t>Herbert Flentye</t>
  </si>
  <si>
    <t>Patricia Hirasaki</t>
  </si>
  <si>
    <t>White Plains</t>
  </si>
  <si>
    <t>Conway</t>
  </si>
  <si>
    <t>Belkin 8 Outlet SurgeMaster II Gold Surge Protector with Phone Protection</t>
  </si>
  <si>
    <t>Elkhart</t>
  </si>
  <si>
    <t>Rosenberg</t>
  </si>
  <si>
    <t>Xerox 191</t>
  </si>
  <si>
    <t>T61</t>
  </si>
  <si>
    <t>Doug Jacobs</t>
  </si>
  <si>
    <t>Citrus Heights</t>
  </si>
  <si>
    <t>Claremont</t>
  </si>
  <si>
    <t>Tom Ashbrook</t>
  </si>
  <si>
    <t>Gurnee</t>
  </si>
  <si>
    <t>Theresa Coyne</t>
  </si>
  <si>
    <t>Xerox 1927</t>
  </si>
  <si>
    <t>Bellevue</t>
  </si>
  <si>
    <t>Long Beach</t>
  </si>
  <si>
    <t>Fort Pierce</t>
  </si>
  <si>
    <t>Huber Heights</t>
  </si>
  <si>
    <t>Honeywell Enviracaire® Portable Air Cleaner for up to 8 x 10 Room</t>
  </si>
  <si>
    <t>Xerox 1953</t>
  </si>
  <si>
    <t>Jennifer Halladay</t>
  </si>
  <si>
    <t>Corpus Christi</t>
  </si>
  <si>
    <t>Woonsocket</t>
  </si>
  <si>
    <t>Adams Telephone Message Book W/Dividers/Space For Phone Numbers, 5 1/4"X8 1/2", 200/Messages</t>
  </si>
  <si>
    <t>Elk Plain</t>
  </si>
  <si>
    <t>Kelly Collister</t>
  </si>
  <si>
    <t>LX 788</t>
  </si>
  <si>
    <t>Walpole</t>
  </si>
  <si>
    <t>South Windsor</t>
  </si>
  <si>
    <t>M3682</t>
  </si>
  <si>
    <t>StarTAC ST7868</t>
  </si>
  <si>
    <t>Tinley Park</t>
  </si>
  <si>
    <t>Barry French</t>
  </si>
  <si>
    <t>Avery 52</t>
  </si>
  <si>
    <t>Gadsden</t>
  </si>
  <si>
    <t>Lori Olson</t>
  </si>
  <si>
    <t>Global Deluxe Stacking Chair, Gray</t>
  </si>
  <si>
    <t>Global Deluxe Office Fabric Chairs</t>
  </si>
  <si>
    <t>Xerox 1885</t>
  </si>
  <si>
    <t>Lenexa</t>
  </si>
  <si>
    <t>Global Deluxe High-Back Office Chair in Storm</t>
  </si>
  <si>
    <t>Parsippany</t>
  </si>
  <si>
    <t>Alyssa Crouse</t>
  </si>
  <si>
    <t>Frank Carlisle</t>
  </si>
  <si>
    <t>Canon MP100DHII Printing Calculator</t>
  </si>
  <si>
    <t>Palatine</t>
  </si>
  <si>
    <t>Cari Schnelling</t>
  </si>
  <si>
    <t>Elite 5" Scissors</t>
  </si>
  <si>
    <t>Westbrook</t>
  </si>
  <si>
    <t>Aiken</t>
  </si>
  <si>
    <t>Julie Creighton</t>
  </si>
  <si>
    <t>Derry</t>
  </si>
  <si>
    <t>Wylie</t>
  </si>
  <si>
    <t>George Bell</t>
  </si>
  <si>
    <t>Wilson Jones Easy Flow II™ Sheet Lifters</t>
  </si>
  <si>
    <t>Youngstown</t>
  </si>
  <si>
    <t>Denver</t>
  </si>
  <si>
    <t>Xerox 229</t>
  </si>
  <si>
    <t>Lees Summit</t>
  </si>
  <si>
    <t>Somerville</t>
  </si>
  <si>
    <t>Dana Halogen Swing-Arm Architect Lamp</t>
  </si>
  <si>
    <t>Bethesda</t>
  </si>
  <si>
    <t>Vivek Sundaresam</t>
  </si>
  <si>
    <t>Mineral Wells</t>
  </si>
  <si>
    <t>24 Capacity Maxi Data Binder Racks, Pearl</t>
  </si>
  <si>
    <t>U.S. Robotics 56K Internet Call Modem</t>
  </si>
  <si>
    <t>Dumont</t>
  </si>
  <si>
    <t>V8162</t>
  </si>
  <si>
    <t>Hoover® Commercial Lightweight Upright Vacuum</t>
  </si>
  <si>
    <t>Glen Burnie</t>
  </si>
  <si>
    <t>Ross DeVincentis</t>
  </si>
  <si>
    <t>Paul Stevenson</t>
  </si>
  <si>
    <t>Barricks Non-Folding Utility Table with Steel Legs, Laminate Tops</t>
  </si>
  <si>
    <t>DAX Contemporary Wood Frame with Silver Metal Mat, Desktop, 11 x 14 Size</t>
  </si>
  <si>
    <t>Ritsa Hightower</t>
  </si>
  <si>
    <t>Stillwater</t>
  </si>
  <si>
    <t>Roosevelt</t>
  </si>
  <si>
    <t>Elk Grove Village</t>
  </si>
  <si>
    <t>Recycled Steel Personal File for Standard File Folders</t>
  </si>
  <si>
    <t>Ferguson</t>
  </si>
  <si>
    <t>Hallie Redmond</t>
  </si>
  <si>
    <t>Kensington 7 Outlet MasterPiece® HOMEOFFICE Power Control Center</t>
  </si>
  <si>
    <t>Acco 3-Hole Punch</t>
  </si>
  <si>
    <t>Upper Saint Clair</t>
  </si>
  <si>
    <t>Project Tote Personal File</t>
  </si>
  <si>
    <t>Eric Murdock</t>
  </si>
  <si>
    <t>Ontario</t>
  </si>
  <si>
    <t>Poinciana</t>
  </si>
  <si>
    <t>Russell D'Ascenzo</t>
  </si>
  <si>
    <t>Marrero</t>
  </si>
  <si>
    <t>Richard Eichhorn</t>
  </si>
  <si>
    <t>Owosso</t>
  </si>
  <si>
    <t>Seth Thomas 12" Clock w/ Goldtone Case</t>
  </si>
  <si>
    <t>Xerox 1966</t>
  </si>
  <si>
    <t>Riviera Beach</t>
  </si>
  <si>
    <t>Tracy Zic</t>
  </si>
  <si>
    <t>Avondale</t>
  </si>
  <si>
    <t>Chicopee</t>
  </si>
  <si>
    <t>Flat Face Poster Frame</t>
  </si>
  <si>
    <t>Cottage Lake</t>
  </si>
  <si>
    <t>Paramus</t>
  </si>
  <si>
    <t>Farmington</t>
  </si>
  <si>
    <t>Miramar</t>
  </si>
  <si>
    <t>#6 3/4 Gummed Flap White Envelopes</t>
  </si>
  <si>
    <t>Baltimore</t>
  </si>
  <si>
    <t>San Bernardino</t>
  </si>
  <si>
    <t>Andy Yotov</t>
  </si>
  <si>
    <t>Rio Rancho</t>
  </si>
  <si>
    <t>Luxo Professional Combination Clamp-On Lamps</t>
  </si>
  <si>
    <t>Great Falls</t>
  </si>
  <si>
    <t>Billings</t>
  </si>
  <si>
    <t>Memphis</t>
  </si>
  <si>
    <t>Hastings</t>
  </si>
  <si>
    <t>Joel Jenkins</t>
  </si>
  <si>
    <t>Maribeth Yedwab</t>
  </si>
  <si>
    <t>Aspen Hill</t>
  </si>
  <si>
    <t>Vivek Gonzalez</t>
  </si>
  <si>
    <t>Westminster</t>
  </si>
  <si>
    <t>Crayola Anti Dust Chalk, 12/Pack</t>
  </si>
  <si>
    <t>Thomas Thornton</t>
  </si>
  <si>
    <t>Laurinburg</t>
  </si>
  <si>
    <t>Middletown</t>
  </si>
  <si>
    <t>Round Ring Binders</t>
  </si>
  <si>
    <t>West Springfield</t>
  </si>
  <si>
    <t>Frank Price</t>
  </si>
  <si>
    <t>Greeley</t>
  </si>
  <si>
    <t>Margate</t>
  </si>
  <si>
    <t>Michigan City</t>
  </si>
  <si>
    <t>Helen Abelman</t>
  </si>
  <si>
    <t>Eden Prairie</t>
  </si>
  <si>
    <t>Accessory13</t>
  </si>
  <si>
    <t>Oak Ridge</t>
  </si>
  <si>
    <t>Xerox 1926</t>
  </si>
  <si>
    <t>San Ramon</t>
  </si>
  <si>
    <t>Emily Burns</t>
  </si>
  <si>
    <t>Mishawaka</t>
  </si>
  <si>
    <t>East Meadow</t>
  </si>
  <si>
    <t>Fred Chung</t>
  </si>
  <si>
    <t>Westerly</t>
  </si>
  <si>
    <t>Olney</t>
  </si>
  <si>
    <t>Dorothy Dickinson</t>
  </si>
  <si>
    <t>#10 Self-Seal White Envelopes</t>
  </si>
  <si>
    <t>Asbury Park</t>
  </si>
  <si>
    <t>Colorific® Watercolor Pencils</t>
  </si>
  <si>
    <t>Tinton Falls</t>
  </si>
  <si>
    <t>Spiral Phone Message Books with Labels by Adams</t>
  </si>
  <si>
    <t>Adams "While You Were Out" Message Pads</t>
  </si>
  <si>
    <t>Santa Ana</t>
  </si>
  <si>
    <t>Bryan Spruell</t>
  </si>
  <si>
    <t>Hon 61000 Series Interactive Training Tables</t>
  </si>
  <si>
    <t>Barry Pond</t>
  </si>
  <si>
    <t>Perry Hall</t>
  </si>
  <si>
    <t>Coppell</t>
  </si>
  <si>
    <t>Glassboro</t>
  </si>
  <si>
    <t>Fred McMath</t>
  </si>
  <si>
    <t>Norristown</t>
  </si>
  <si>
    <t>Hopatcong</t>
  </si>
  <si>
    <t>i600</t>
  </si>
  <si>
    <t>Cherry Hill</t>
  </si>
  <si>
    <t>Berol Giant Pencil Sharpener</t>
  </si>
  <si>
    <t>Erin Smith</t>
  </si>
  <si>
    <t>Luke Weiss</t>
  </si>
  <si>
    <t>Irvington</t>
  </si>
  <si>
    <t>Ewing</t>
  </si>
  <si>
    <t>Casper</t>
  </si>
  <si>
    <t>Avery 474</t>
  </si>
  <si>
    <t>Hartford</t>
  </si>
  <si>
    <t>Dallas</t>
  </si>
  <si>
    <t>Anna Haberlin</t>
  </si>
  <si>
    <t>Xerox 1992</t>
  </si>
  <si>
    <t>Kennewick</t>
  </si>
  <si>
    <t>Shui Tom</t>
  </si>
  <si>
    <t>Binney &amp; Smith Crayola® Metallic Colored Pencils, 8-Color Set</t>
  </si>
  <si>
    <t>Modesto</t>
  </si>
  <si>
    <t>Skokie</t>
  </si>
  <si>
    <t>Laser &amp; Ink Jet Business Envelopes</t>
  </si>
  <si>
    <t>Easton</t>
  </si>
  <si>
    <t>New Brunswick</t>
  </si>
  <si>
    <t>Eldon® 500 Class™ Desk Accessories</t>
  </si>
  <si>
    <t>Lindsay Shagiari</t>
  </si>
  <si>
    <t>Staples Paper Clips</t>
  </si>
  <si>
    <t>Logitech Cordless Access Keyboard</t>
  </si>
  <si>
    <t>Coralville</t>
  </si>
  <si>
    <t>While You Were Out Pads, 50 per Pad, 4 x 5 1/4, Green Cycle</t>
  </si>
  <si>
    <t>Sierra Vista</t>
  </si>
  <si>
    <t>El Cajon</t>
  </si>
  <si>
    <t>TDK 4.7GB DVD+RW</t>
  </si>
  <si>
    <t>Beavercreek</t>
  </si>
  <si>
    <t>Sun City</t>
  </si>
  <si>
    <t>Daly City</t>
  </si>
  <si>
    <t>Buffalo</t>
  </si>
  <si>
    <t>Deirdre Greer</t>
  </si>
  <si>
    <t>Barricks 18" x 48" Non-Folding Utility Table with Bottom Storage Shelf</t>
  </si>
  <si>
    <t>Russellville</t>
  </si>
  <si>
    <t>Scranton</t>
  </si>
  <si>
    <t>San Jose</t>
  </si>
  <si>
    <t>Avery File Folder Labels</t>
  </si>
  <si>
    <t>Ames</t>
  </si>
  <si>
    <t>AT&amp;T 1430 2.4GHz Analog Phone w/Caller ID</t>
  </si>
  <si>
    <t>Memorex 'Cool' 80 Minute CD-R Spindle, 25/Pack</t>
  </si>
  <si>
    <t>Maureen Grace</t>
  </si>
  <si>
    <t>It's Hot Message Books with Stickers, 2 3/4" x 5"</t>
  </si>
  <si>
    <t>Bradley Talbott</t>
  </si>
  <si>
    <t>Attleboro</t>
  </si>
  <si>
    <t>Eldon® Image Series Desk Accessories, Burgundy</t>
  </si>
  <si>
    <t>Wake Forest</t>
  </si>
  <si>
    <t>Garfield</t>
  </si>
  <si>
    <t>Avery Round Ring Poly Binders</t>
  </si>
  <si>
    <t>Orem</t>
  </si>
  <si>
    <t>Bruce Money</t>
  </si>
  <si>
    <t>Oak Forest</t>
  </si>
  <si>
    <t>Andrew Gjertsen</t>
  </si>
  <si>
    <t>Sung Pak</t>
  </si>
  <si>
    <t>Spring</t>
  </si>
  <si>
    <t>Christine Phan</t>
  </si>
  <si>
    <t>Accessory8</t>
  </si>
  <si>
    <t>Magna</t>
  </si>
  <si>
    <t>Justin Deggeller</t>
  </si>
  <si>
    <t>Beaverton</t>
  </si>
  <si>
    <t>Rowlett</t>
  </si>
  <si>
    <t>Highland Park</t>
  </si>
  <si>
    <t>Chris McAfee</t>
  </si>
  <si>
    <t>Colored Push Pins</t>
  </si>
  <si>
    <t>Sterling Rubber Bands by Alliance</t>
  </si>
  <si>
    <t>Sanford Colorific® Eraseable Coloring Pencils, 12 Count</t>
  </si>
  <si>
    <t>Avenel</t>
  </si>
  <si>
    <t>West Milford</t>
  </si>
  <si>
    <t>Natalie DeCherney</t>
  </si>
  <si>
    <t>Nampa</t>
  </si>
  <si>
    <t>Radnor</t>
  </si>
  <si>
    <t>Maureen Fritzler</t>
  </si>
  <si>
    <t>iDENi80s</t>
  </si>
  <si>
    <t>Harry Marie</t>
  </si>
  <si>
    <t>Lakeville</t>
  </si>
  <si>
    <t>Bismarck</t>
  </si>
  <si>
    <t>Keith Herrera</t>
  </si>
  <si>
    <t>Verbatim 4.7GB DVD-R</t>
  </si>
  <si>
    <t>SAFCO Mobile Desk Side File, Wire Frame</t>
  </si>
  <si>
    <t>East Saint Louis</t>
  </si>
  <si>
    <t>Jamie Kunitz</t>
  </si>
  <si>
    <t>Xerox 1980</t>
  </si>
  <si>
    <t>Dodge City</t>
  </si>
  <si>
    <t>Xerox 1919</t>
  </si>
  <si>
    <t>Hoover Commercial Lightweight Upright Vacuum with E-Z Empty™ Dirt Cup</t>
  </si>
  <si>
    <t>Ashland</t>
  </si>
  <si>
    <t>Owasso</t>
  </si>
  <si>
    <t>Abington</t>
  </si>
  <si>
    <t>Boston 19500 Mighty Mite Electric Pencil Sharpener</t>
  </si>
  <si>
    <t>Oak Lawn</t>
  </si>
  <si>
    <t>Annie Cyprus</t>
  </si>
  <si>
    <t>Woodbridge</t>
  </si>
  <si>
    <t>Frank Atkinson</t>
  </si>
  <si>
    <t>Sonia Cooley</t>
  </si>
  <si>
    <t>Adrian Hane</t>
  </si>
  <si>
    <t>Marysville</t>
  </si>
  <si>
    <t>Standard Line™ “While You Were Out” Hardbound Telephone Message Book</t>
  </si>
  <si>
    <t>Longmont</t>
  </si>
  <si>
    <t>Flexible Leather- Look Classic Collection Ring Binder</t>
  </si>
  <si>
    <t>Strathmore Photo Mount Cards</t>
  </si>
  <si>
    <t>Avery Self-Adhesive Photo Pockets for Polaroid Photos</t>
  </si>
  <si>
    <t>Santa Monica</t>
  </si>
  <si>
    <t>Dot Matrix Printer Tape Reel Labels, White, 5000/Box</t>
  </si>
  <si>
    <t>Staples File Caddy</t>
  </si>
  <si>
    <t>Charles McCrossin</t>
  </si>
  <si>
    <t>Urbandale</t>
  </si>
  <si>
    <t>Sanjit Chand</t>
  </si>
  <si>
    <t>V8160</t>
  </si>
  <si>
    <t>Joy Daniels</t>
  </si>
  <si>
    <t>Leominster</t>
  </si>
  <si>
    <t>Belmont</t>
  </si>
  <si>
    <t>Newburyport</t>
  </si>
  <si>
    <t>Lynn</t>
  </si>
  <si>
    <t>Fort Smith</t>
  </si>
  <si>
    <t>Palm Springs</t>
  </si>
  <si>
    <t>Jill Fjeld</t>
  </si>
  <si>
    <t>Nicholasville</t>
  </si>
  <si>
    <t>East Providence</t>
  </si>
  <si>
    <t>Electrix Architect's Clamp-On Swing Arm Lamp, Black</t>
  </si>
  <si>
    <t>Overland</t>
  </si>
  <si>
    <t>GBC DocuBind P50 Personal Binding Machine</t>
  </si>
  <si>
    <t>Saint Clair Shores</t>
  </si>
  <si>
    <t>Foster City</t>
  </si>
  <si>
    <t>League City</t>
  </si>
  <si>
    <t>Belkin 8 Outlet Surge Protector</t>
  </si>
  <si>
    <t>Colonia</t>
  </si>
  <si>
    <t>North Bergen</t>
  </si>
  <si>
    <t>Paradise</t>
  </si>
  <si>
    <t>Kean Thornton</t>
  </si>
  <si>
    <t>Xerox 1968</t>
  </si>
  <si>
    <t>Schenectady</t>
  </si>
  <si>
    <t>Stewart Visinsky</t>
  </si>
  <si>
    <t>Holbrook</t>
  </si>
  <si>
    <t>Tiffany House</t>
  </si>
  <si>
    <t>Federal Way</t>
  </si>
  <si>
    <t>Boulder</t>
  </si>
  <si>
    <t>Glenview</t>
  </si>
  <si>
    <t>Issaquah</t>
  </si>
  <si>
    <t>Sanford Uni-Blazer™ View Highlighters, Chisel Tip, Yellow</t>
  </si>
  <si>
    <t>Erie</t>
  </si>
  <si>
    <t>Belvidere</t>
  </si>
  <si>
    <t>Avery® Durable Plastic 1" Binders</t>
  </si>
  <si>
    <t>East Brunswick</t>
  </si>
  <si>
    <t>Xerox 1887</t>
  </si>
  <si>
    <t>Amesbury</t>
  </si>
  <si>
    <t>Gary Hansen</t>
  </si>
  <si>
    <t>Nicole Fjeld</t>
  </si>
  <si>
    <t>Xerox 1895</t>
  </si>
  <si>
    <t>Cyra Reiten</t>
  </si>
  <si>
    <t>Bart Watters</t>
  </si>
  <si>
    <t>Greenwood</t>
  </si>
  <si>
    <t>Baytown</t>
  </si>
  <si>
    <t>Hon 4060 Series Tables</t>
  </si>
  <si>
    <t>Austin</t>
  </si>
  <si>
    <t>Glastonbury</t>
  </si>
  <si>
    <t>Corey Catlett</t>
  </si>
  <si>
    <t>Shelton</t>
  </si>
  <si>
    <t>Wentzville</t>
  </si>
  <si>
    <t>3.5" IBM Formatted Diskettes, DS/HD</t>
  </si>
  <si>
    <t>Phoenix</t>
  </si>
  <si>
    <t>Sarasota</t>
  </si>
  <si>
    <t>Steven Cartwright</t>
  </si>
  <si>
    <t>Hobart</t>
  </si>
  <si>
    <t>Giulietta Baptist</t>
  </si>
  <si>
    <t>Logan Currie</t>
  </si>
  <si>
    <t>Poly Designer Cover &amp; Back</t>
  </si>
  <si>
    <t>Taylor</t>
  </si>
  <si>
    <t>Montgomery</t>
  </si>
  <si>
    <t>Paul Gonzalez</t>
  </si>
  <si>
    <t>Howard Miller 11-1/2" Diameter Ridgewood Wall Clock</t>
  </si>
  <si>
    <t>Waukegan</t>
  </si>
  <si>
    <t>Maxell 4.7GB DVD-R</t>
  </si>
  <si>
    <t>Homewood</t>
  </si>
  <si>
    <t>Ankeny</t>
  </si>
  <si>
    <t>Evanston</t>
  </si>
  <si>
    <t>Plastic Binding Combs</t>
  </si>
  <si>
    <t>ELITE Series</t>
  </si>
  <si>
    <t>Neoma Murray</t>
  </si>
  <si>
    <t>Xerox 1963</t>
  </si>
  <si>
    <t>Centereach</t>
  </si>
  <si>
    <t>Antioch</t>
  </si>
  <si>
    <t>Maryland Heights</t>
  </si>
  <si>
    <t>Oregon City</t>
  </si>
  <si>
    <t>North Haven</t>
  </si>
  <si>
    <t>Newell 325</t>
  </si>
  <si>
    <t>Howard Miller Distant Time Traveler Alarm Clock</t>
  </si>
  <si>
    <t>San Angelo</t>
  </si>
  <si>
    <t>Allen Golden</t>
  </si>
  <si>
    <t>Somerset</t>
  </si>
  <si>
    <t>Avery Hi-Liter® EverBold™ Pen Style Fluorescent Highlighters, 4/Pack</t>
  </si>
  <si>
    <t>Atlantic City</t>
  </si>
  <si>
    <t>Imation IBM Formatted Diskettes, 100/Pack</t>
  </si>
  <si>
    <t>Midvale</t>
  </si>
  <si>
    <t>Hon Multipurpose Stacking Arm Chairs</t>
  </si>
  <si>
    <t>East Cleveland</t>
  </si>
  <si>
    <t>Greg Hansen</t>
  </si>
  <si>
    <t>Cornelius</t>
  </si>
  <si>
    <t>Scarsdale</t>
  </si>
  <si>
    <t>Shirley Schmidt</t>
  </si>
  <si>
    <t>C-Line Cubicle Keepers Polyproplyene Holder w/Velcro® Back, 8-1/2x11, 25/Bx</t>
  </si>
  <si>
    <t>Logitech Cordless Keyboard</t>
  </si>
  <si>
    <t>O'Sullivan 2-Shelf Heavy-Duty Bookcases</t>
  </si>
  <si>
    <t>Toby Carlisle</t>
  </si>
  <si>
    <t>Wilson Jones Turn Tabs Binder Tool for Ring Binders</t>
  </si>
  <si>
    <t>Lena Hernandez</t>
  </si>
  <si>
    <t>Hon 4-Shelf Metal Bookcases</t>
  </si>
  <si>
    <t>Phillip Breyer</t>
  </si>
  <si>
    <t>Country Club Hills</t>
  </si>
  <si>
    <t>Fuji 5.2GB DVD-RAM</t>
  </si>
  <si>
    <t>Mason</t>
  </si>
  <si>
    <t>Ponca City</t>
  </si>
  <si>
    <t>Pete Armstrong</t>
  </si>
  <si>
    <t>Tracy Poddar</t>
  </si>
  <si>
    <t>Avery 504</t>
  </si>
  <si>
    <t>O'Sullivan 5-Shelf Heavy-Duty Bookcases</t>
  </si>
  <si>
    <t>Billerica</t>
  </si>
  <si>
    <t>Newell 314</t>
  </si>
  <si>
    <t>O'Sullivan Manor Hill 2-Door Library in Brianna Oak</t>
  </si>
  <si>
    <t>Staples Pushpins</t>
  </si>
  <si>
    <t>Goodyear</t>
  </si>
  <si>
    <t>Pennsauken</t>
  </si>
  <si>
    <t>Fred Hopkins</t>
  </si>
  <si>
    <t>DAX Metal Frame, Desktop, Stepped-Edge</t>
  </si>
  <si>
    <t>Xenia</t>
  </si>
  <si>
    <t>Jane Waco</t>
  </si>
  <si>
    <t>SAFCO Optional Arm Kit for Workspace® Cribbage Stacking Chair</t>
  </si>
  <si>
    <t>Delray Beach</t>
  </si>
  <si>
    <t>Jill Stevenson</t>
  </si>
  <si>
    <t>Oshkosh</t>
  </si>
  <si>
    <t>Wausau</t>
  </si>
  <si>
    <t>Teaneck</t>
  </si>
  <si>
    <t>Kearny</t>
  </si>
  <si>
    <t>Noblesville</t>
  </si>
  <si>
    <t>Kannapolis</t>
  </si>
  <si>
    <t>Imation Printable White 80 Minute CD-R Spindle, 50/Pack</t>
  </si>
  <si>
    <t>Eldon Base for stackable storage shelf, platinum</t>
  </si>
  <si>
    <t>San Diego</t>
  </si>
  <si>
    <t>Reading</t>
  </si>
  <si>
    <t>Central Falls</t>
  </si>
  <si>
    <t>Andover</t>
  </si>
  <si>
    <t>Pleasantville</t>
  </si>
  <si>
    <t>Global Enterprise™ Series Seating Low-Back Swivel/Tilt Chairs</t>
  </si>
  <si>
    <t>Office Star Flex Back Scooter Chair with White Frame</t>
  </si>
  <si>
    <t>Braintree</t>
  </si>
  <si>
    <t>Port Arthur</t>
  </si>
  <si>
    <t>Okidata ML591 Wide Format Dot Matrix Printer</t>
  </si>
  <si>
    <t>GBC Durable Plastic Covers</t>
  </si>
  <si>
    <t>Kentwood</t>
  </si>
  <si>
    <t>Milford</t>
  </si>
  <si>
    <t>Acco Suede Grain Vinyl Round Ring Binder</t>
  </si>
  <si>
    <t>Woodbury</t>
  </si>
  <si>
    <t>O'Sullivan 4-Shelf Bookcase in Odessa Pine</t>
  </si>
  <si>
    <t>Palo Alto</t>
  </si>
  <si>
    <t>Binney &amp; Smith inkTank™ Erasable Desk Highlighter, Chisel Tip, Yellow, 12/Box</t>
  </si>
  <si>
    <t>Union</t>
  </si>
  <si>
    <t>Palm Bay</t>
  </si>
  <si>
    <t>Pepperell</t>
  </si>
  <si>
    <t>Belkin 5 Outlet SurgeMaster™ Power Centers</t>
  </si>
  <si>
    <t>Hampton</t>
  </si>
  <si>
    <t>Acco Clips to Go™ Binder Clips, 24 Clips in Two Sizes</t>
  </si>
  <si>
    <t>Soundgear TeleForum DX Desktop Conference Phone</t>
  </si>
  <si>
    <t>Westborough</t>
  </si>
  <si>
    <t>Renton</t>
  </si>
  <si>
    <t>Waterloo</t>
  </si>
  <si>
    <t>Rob Lucas</t>
  </si>
  <si>
    <t>Fellowes 8 Outlet Superior Workstation Surge Protector</t>
  </si>
  <si>
    <t>La Quinta</t>
  </si>
  <si>
    <t>Ivan Liston</t>
  </si>
  <si>
    <t>Harry Greene</t>
  </si>
  <si>
    <t>Talladega</t>
  </si>
  <si>
    <t>Eldon Delta Triangular Chair Mat, 52" x 58", Clear</t>
  </si>
  <si>
    <t>Yuma</t>
  </si>
  <si>
    <t>Eldon Wave Desk Accessories</t>
  </si>
  <si>
    <t>Plant City</t>
  </si>
  <si>
    <t>Rick Bensley</t>
  </si>
  <si>
    <t>Pacifica</t>
  </si>
  <si>
    <t>Vicksburg</t>
  </si>
  <si>
    <t>R280</t>
  </si>
  <si>
    <t>Sony IBM Color Diskettes, 25/Pack</t>
  </si>
  <si>
    <t>Acme® Design Stainless Steel Bent Scissors</t>
  </si>
  <si>
    <t>CF 888</t>
  </si>
  <si>
    <t>Brownsville</t>
  </si>
  <si>
    <t>Roanoke</t>
  </si>
  <si>
    <t>Granite City</t>
  </si>
  <si>
    <t>Col-Erase® Pencils with Erasers</t>
  </si>
  <si>
    <t>Haltom City</t>
  </si>
  <si>
    <t>Monroeville</t>
  </si>
  <si>
    <t>Kalyca Meade</t>
  </si>
  <si>
    <t>6162m</t>
  </si>
  <si>
    <t>Aloha</t>
  </si>
  <si>
    <t>Executive Impressions 14"</t>
  </si>
  <si>
    <t>East Longmeadow</t>
  </si>
  <si>
    <t>Trimflex™ Flexible Post Binders</t>
  </si>
  <si>
    <t>Milton</t>
  </si>
  <si>
    <t>Klamath Falls</t>
  </si>
  <si>
    <t>Cohoes</t>
  </si>
  <si>
    <t>Livingston</t>
  </si>
  <si>
    <t>Frank Gastineau</t>
  </si>
  <si>
    <t>Avanti 1.7 Cu. Ft. Refrigerator</t>
  </si>
  <si>
    <t>Fremont</t>
  </si>
  <si>
    <t>Chromcraft Bull-Nose Wood 48" x 96" Rectangular Conference Tables</t>
  </si>
  <si>
    <t>Silver Spring</t>
  </si>
  <si>
    <t>Greg Tran</t>
  </si>
  <si>
    <t>Waterford</t>
  </si>
  <si>
    <t>Bridgeton</t>
  </si>
  <si>
    <t>Jason Gross</t>
  </si>
  <si>
    <t>Florissant</t>
  </si>
  <si>
    <t>Fort Bragg</t>
  </si>
  <si>
    <t>Cleburne</t>
  </si>
  <si>
    <t>Muhammed Lee</t>
  </si>
  <si>
    <t>Redford</t>
  </si>
  <si>
    <t>North Charleston</t>
  </si>
  <si>
    <t>Suffolk</t>
  </si>
  <si>
    <t>Southbridge</t>
  </si>
  <si>
    <t>Royal Oak</t>
  </si>
  <si>
    <t>Bergenfield</t>
  </si>
  <si>
    <t>Maris LaWare</t>
  </si>
  <si>
    <t>GBC ProClick Punch Binding System</t>
  </si>
  <si>
    <t>South Plainfield</t>
  </si>
  <si>
    <t>Valerie Mitchum</t>
  </si>
  <si>
    <t>Anthony Jacobs</t>
  </si>
  <si>
    <t>Panasonic All Digital Answering System with Caller ID*, KX-TM150B</t>
  </si>
  <si>
    <t>Xerox 221</t>
  </si>
  <si>
    <t>Novi</t>
  </si>
  <si>
    <t>GBC Poly Designer Binding Covers</t>
  </si>
  <si>
    <t>Fargo</t>
  </si>
  <si>
    <t>Sugar Land</t>
  </si>
  <si>
    <t>Pico Rivera</t>
  </si>
  <si>
    <t>Hamden</t>
  </si>
  <si>
    <t>Falmouth</t>
  </si>
  <si>
    <t>Sauder Camden County Collection Libraries, Planked Cherry Finish</t>
  </si>
  <si>
    <t>Anne McFarland</t>
  </si>
  <si>
    <t>Avery Hole Reinforcements</t>
  </si>
  <si>
    <t>Escondido</t>
  </si>
  <si>
    <t>Hillside</t>
  </si>
  <si>
    <t>Acton</t>
  </si>
  <si>
    <t>Tuff Stuff™ Recycled Round Ring Binders</t>
  </si>
  <si>
    <t>Honeywell Enviracaire® Portable HEPA Air Cleaner for up to 10 x 16 Room</t>
  </si>
  <si>
    <t>Newell 327</t>
  </si>
  <si>
    <t>Warner Robins</t>
  </si>
  <si>
    <t>Kalispell</t>
  </si>
  <si>
    <t>Norton</t>
  </si>
  <si>
    <t>Dedham</t>
  </si>
  <si>
    <t>Bourne</t>
  </si>
  <si>
    <t>Bethel Park</t>
  </si>
  <si>
    <t>Panasonic KP-150 Electric Pencil Sharpener</t>
  </si>
  <si>
    <t>Epson FX-980 Dot Matrix Printer</t>
  </si>
  <si>
    <t>North Babylon</t>
  </si>
  <si>
    <t>Olympia</t>
  </si>
  <si>
    <t>Bella Vista</t>
  </si>
  <si>
    <t>Fort Worth</t>
  </si>
  <si>
    <t>Red Wing</t>
  </si>
  <si>
    <t>Ken Heidel</t>
  </si>
  <si>
    <t>Jefferson City</t>
  </si>
  <si>
    <t>Cassandra Brandow</t>
  </si>
  <si>
    <t>Aimee Bixby</t>
  </si>
  <si>
    <t>Belkin 7 Outlet SurgeMaster Surge Protector with Phone Protection</t>
  </si>
  <si>
    <t>Rutherford</t>
  </si>
  <si>
    <t>East Haven</t>
  </si>
  <si>
    <t>Matt Hagelstein</t>
  </si>
  <si>
    <t>Satellite Sectional Post Binders</t>
  </si>
  <si>
    <t>North Kingstown</t>
  </si>
  <si>
    <t>Katrina Edelman</t>
  </si>
  <si>
    <t>Acco Six-Outlet Power Strip, 4' Cord Length</t>
  </si>
  <si>
    <t>Burien</t>
  </si>
  <si>
    <t>Wheaton</t>
  </si>
  <si>
    <t>Rocklin</t>
  </si>
  <si>
    <t>Lawrence</t>
  </si>
  <si>
    <t>San Luis Obispo</t>
  </si>
  <si>
    <t>Torrington</t>
  </si>
  <si>
    <t>Deltona</t>
  </si>
  <si>
    <t>Lesro Round Back Collection Coffee Table, End Table</t>
  </si>
  <si>
    <t>Glendale Heights</t>
  </si>
  <si>
    <t>Michelle Lonsdale</t>
  </si>
  <si>
    <t>Malden</t>
  </si>
  <si>
    <t>SAFCO Boltless Steel Shelving</t>
  </si>
  <si>
    <t>Jim Karlsson</t>
  </si>
  <si>
    <t>Hoffman Estates</t>
  </si>
  <si>
    <t>Brian DeCherney</t>
  </si>
  <si>
    <t>Pine Hills</t>
  </si>
  <si>
    <t>Johnson City</t>
  </si>
  <si>
    <t>Alan Shonely</t>
  </si>
  <si>
    <t>Wayne</t>
  </si>
  <si>
    <t>Wyckoff</t>
  </si>
  <si>
    <t>Xerox 1904</t>
  </si>
  <si>
    <t>Laramie</t>
  </si>
  <si>
    <t>Lake Elsinore</t>
  </si>
  <si>
    <t>Mike Caudle</t>
  </si>
  <si>
    <t>Chapel Hill</t>
  </si>
  <si>
    <t>La Vergne</t>
  </si>
  <si>
    <t>Stacking Tray, Side-Loading, Legal, Smoke</t>
  </si>
  <si>
    <t>Kingsville</t>
  </si>
  <si>
    <t>DAX Cubicle Frames, 8-1/2 x 11</t>
  </si>
  <si>
    <t>Smithfield</t>
  </si>
  <si>
    <t>iDEN i550</t>
  </si>
  <si>
    <t>Murrieta</t>
  </si>
  <si>
    <t>JM Magazine Binder</t>
  </si>
  <si>
    <t>Xerox 1988</t>
  </si>
  <si>
    <t>Pearland</t>
  </si>
  <si>
    <t>Cudahy</t>
  </si>
  <si>
    <t>Gillette</t>
  </si>
  <si>
    <t>Janet Molinari</t>
  </si>
  <si>
    <t>Eugene</t>
  </si>
  <si>
    <t>Edison</t>
  </si>
  <si>
    <t>Jay Kimmel</t>
  </si>
  <si>
    <t>New Bedford</t>
  </si>
  <si>
    <t>Sparks</t>
  </si>
  <si>
    <t>Darren Koutras</t>
  </si>
  <si>
    <t>Thea Hendricks</t>
  </si>
  <si>
    <t>Wilbraham</t>
  </si>
  <si>
    <t>New Rochelle</t>
  </si>
  <si>
    <t>Plymouth</t>
  </si>
  <si>
    <t>Kaysville</t>
  </si>
  <si>
    <t>Muskegon</t>
  </si>
  <si>
    <t>Shahid Hopkins</t>
  </si>
  <si>
    <t>DXL™ Angle-View Binders with Locking Rings, Black</t>
  </si>
  <si>
    <t>Santa Barbara</t>
  </si>
  <si>
    <t>Killingly Center</t>
  </si>
  <si>
    <t>Tracy</t>
  </si>
  <si>
    <t>Northglenn</t>
  </si>
  <si>
    <t>Todd Sumrall</t>
  </si>
  <si>
    <t>Richardson</t>
  </si>
  <si>
    <t>West Orange</t>
  </si>
  <si>
    <t>Severna Park</t>
  </si>
  <si>
    <t>Hinesville</t>
  </si>
  <si>
    <t>Toby Grace</t>
  </si>
  <si>
    <t>Anaheim</t>
  </si>
  <si>
    <t>Philisse Overcash</t>
  </si>
  <si>
    <t>Boston Electric Pencil Sharpener, Model 1818, Charcoal Black</t>
  </si>
  <si>
    <t>Lake Forest</t>
  </si>
  <si>
    <t>Tenex Personal Filing Tote With Secure Closure Lid, Black/Frost</t>
  </si>
  <si>
    <t>Kingston</t>
  </si>
  <si>
    <t>Bountiful</t>
  </si>
  <si>
    <t>Moorhead</t>
  </si>
  <si>
    <t>Bothell</t>
  </si>
  <si>
    <t>Message Book, Standard Line "While You Were Out", 5 1/2" X 4", 200 Sets/Book</t>
  </si>
  <si>
    <t>Kenner</t>
  </si>
  <si>
    <t>Brooklyn</t>
  </si>
  <si>
    <t>Xerox 209</t>
  </si>
  <si>
    <t>Black Print Carbonless 8 1/2" x 8 1/4" Rapid Memo Book</t>
  </si>
  <si>
    <t>Palmer</t>
  </si>
  <si>
    <t>Greenwich</t>
  </si>
  <si>
    <t>Trumbull</t>
  </si>
  <si>
    <t>Sensible Storage WireTech Storage Systems</t>
  </si>
  <si>
    <t>Hermitage</t>
  </si>
  <si>
    <t>Sauder Camden County Barrister Bookcase, Planked Cherry Finish</t>
  </si>
  <si>
    <t>Douglasville</t>
  </si>
  <si>
    <t>Beckley</t>
  </si>
  <si>
    <t>Easthampton</t>
  </si>
  <si>
    <t>Jersey City</t>
  </si>
  <si>
    <t>Belkin F5C206VTEL 6 Outlet Surge</t>
  </si>
  <si>
    <t>Lincoln Park</t>
  </si>
  <si>
    <t>Ricardo Emerson</t>
  </si>
  <si>
    <t>Imation 3.5" Diskettes, IBM Format, DS/HD, 10/Box, Neon</t>
  </si>
  <si>
    <t>Crystal Lake</t>
  </si>
  <si>
    <t>Computer Room Manger, 14"</t>
  </si>
  <si>
    <t>Fellowes 8 Outlet Superior Workstation Surge Protector w/o Phone/Fax/Modem Protection</t>
  </si>
  <si>
    <t>Gahanna</t>
  </si>
  <si>
    <t>Waltham</t>
  </si>
  <si>
    <t>Weymouth</t>
  </si>
  <si>
    <t>Advantus SlideClip™ Paper Clips</t>
  </si>
  <si>
    <t>Groton</t>
  </si>
  <si>
    <t>Smead Alpha-Z Color-Coded Name Labels First Letter Starter Set</t>
  </si>
  <si>
    <t>Staples 10" Round Wall Clock</t>
  </si>
  <si>
    <t>Philadelphia</t>
  </si>
  <si>
    <t>Park Ridge</t>
  </si>
  <si>
    <t>Lynchburg</t>
  </si>
  <si>
    <t>Computer Printout Index Tabs</t>
  </si>
  <si>
    <t>Texas City</t>
  </si>
  <si>
    <t>Brookline</t>
  </si>
  <si>
    <t>Willingboro</t>
  </si>
  <si>
    <t>Deerfield Beach</t>
  </si>
  <si>
    <t>East Orange</t>
  </si>
  <si>
    <t>Plantation</t>
  </si>
  <si>
    <t>Kenmore</t>
  </si>
  <si>
    <t>Sayreville</t>
  </si>
  <si>
    <t>Staples Bulk Pack Metal Binder Clips</t>
  </si>
  <si>
    <t>GBC Linen Binding Covers</t>
  </si>
  <si>
    <t>Bryan Davis</t>
  </si>
  <si>
    <t>Rahway</t>
  </si>
  <si>
    <t>Saint Louis Park</t>
  </si>
  <si>
    <t>Brian Derr</t>
  </si>
  <si>
    <t>Glen Ellyn</t>
  </si>
  <si>
    <t>Pocatello</t>
  </si>
  <si>
    <t>Fall River</t>
  </si>
  <si>
    <t>Alliance Rubber Bands</t>
  </si>
  <si>
    <t>Meriden</t>
  </si>
  <si>
    <t>Passaic</t>
  </si>
  <si>
    <t>Sample Company A</t>
  </si>
  <si>
    <t>6162i</t>
  </si>
  <si>
    <t>Casas Adobes</t>
  </si>
  <si>
    <t>Ogden</t>
  </si>
  <si>
    <t>Westfield</t>
  </si>
  <si>
    <t>IBM 3.5" DS/HD IBM Formatted Diskettes, 50/Pack</t>
  </si>
  <si>
    <t>La Crosse</t>
  </si>
  <si>
    <t>Microsoft Office Keyboard</t>
  </si>
  <si>
    <t>Tennsco Stur-D-Stor Boltless Shelving, 5 Shelves, 24" Deep, Sand</t>
  </si>
  <si>
    <t>Toms River</t>
  </si>
  <si>
    <t>Elmhurst</t>
  </si>
  <si>
    <t>Foxborough</t>
  </si>
  <si>
    <t>Xerox 2</t>
  </si>
  <si>
    <t>Ann Arbor</t>
  </si>
  <si>
    <t>Acco Pressboard Covers with Storage Hooks, 14 7/8" x 11", Executive Red</t>
  </si>
  <si>
    <t>North Andover</t>
  </si>
  <si>
    <t>Adrian Barton</t>
  </si>
  <si>
    <t>Hillsboro</t>
  </si>
  <si>
    <t>Eldon® 300 Class™ Desk Accessories, Black</t>
  </si>
  <si>
    <t>Mark Hamilton</t>
  </si>
  <si>
    <t>Advantus Panel Wall Acrylic Frame</t>
  </si>
  <si>
    <t>Bridgewater</t>
  </si>
  <si>
    <t>R289LX</t>
  </si>
  <si>
    <t>Menomonee Falls</t>
  </si>
  <si>
    <t>Avery 516</t>
  </si>
  <si>
    <t>Saugus</t>
  </si>
  <si>
    <t>Durham</t>
  </si>
  <si>
    <t>Ludlow</t>
  </si>
  <si>
    <t>Palm Harbor</t>
  </si>
  <si>
    <t>Edmond</t>
  </si>
  <si>
    <t>Wakefield</t>
  </si>
  <si>
    <t>Sterilite Officeware Hinged File Box</t>
  </si>
  <si>
    <t>Revere</t>
  </si>
  <si>
    <t>Luxo Adjustable Task Clamp Lamp</t>
  </si>
  <si>
    <t>Dennis</t>
  </si>
  <si>
    <t>I888 World Phone</t>
  </si>
  <si>
    <t>Haverhill</t>
  </si>
  <si>
    <t>Nu-Dell Float Frame 11 x 14 1/2</t>
  </si>
  <si>
    <t>Xerox 215</t>
  </si>
  <si>
    <t>V66</t>
  </si>
  <si>
    <t>Carina Mini System Audio Rack, Model AR050B</t>
  </si>
  <si>
    <t>Pompano Beach</t>
  </si>
  <si>
    <t>Verbatim DVD Rewritable Disc, Single-Sided, 4.7GB</t>
  </si>
  <si>
    <t>Homestead</t>
  </si>
  <si>
    <t>South Boston</t>
  </si>
  <si>
    <t>Longmeadow</t>
  </si>
  <si>
    <t>Shirley Daniels</t>
  </si>
  <si>
    <t>Perth Amboy</t>
  </si>
  <si>
    <t>Tiverton</t>
  </si>
  <si>
    <t>Houma</t>
  </si>
  <si>
    <t>Eldon® Executive Woodline II Desk Accessories, Mahogany</t>
  </si>
  <si>
    <t>Tempe</t>
  </si>
  <si>
    <t>Anthony Witt</t>
  </si>
  <si>
    <t>Hunter Glantz</t>
  </si>
  <si>
    <t>Parkville</t>
  </si>
  <si>
    <t>Broken Arrow</t>
  </si>
  <si>
    <t>Prairie Village</t>
  </si>
  <si>
    <t>Cliffside Park</t>
  </si>
  <si>
    <t>Guilford</t>
  </si>
  <si>
    <t>Eldon Advantage® Chair Mats for Low to Medium Pile Carpets</t>
  </si>
  <si>
    <t>DAX Wood Document Frame</t>
  </si>
  <si>
    <t>Tyler</t>
  </si>
  <si>
    <t>DMI Arturo Collection Mission-style Design Wood Chair</t>
  </si>
  <si>
    <t>Warwick</t>
  </si>
  <si>
    <t>Secaucus</t>
  </si>
  <si>
    <t>Clay Ludtke</t>
  </si>
  <si>
    <t>Shelby</t>
  </si>
  <si>
    <t>Southfield</t>
  </si>
  <si>
    <t>Scituate</t>
  </si>
  <si>
    <t>Long Branch</t>
  </si>
  <si>
    <t>The Woodlands</t>
  </si>
  <si>
    <t>Daytona Beach</t>
  </si>
  <si>
    <t>Lyndhurst</t>
  </si>
  <si>
    <t>Coventry</t>
  </si>
  <si>
    <t>Craig Carreira</t>
  </si>
  <si>
    <t>Fellowes Mobile File Cart, Black</t>
  </si>
  <si>
    <t>Grafton</t>
  </si>
  <si>
    <t>Dracut</t>
  </si>
  <si>
    <t>Willimantic</t>
  </si>
  <si>
    <t>Hewlett Packard 610 Color Digital Copier / Printer</t>
  </si>
  <si>
    <t>Northampton</t>
  </si>
  <si>
    <t>Electrix Incandescent Magnifying Lamp, Black</t>
  </si>
  <si>
    <t>Hingham</t>
  </si>
  <si>
    <t>East Hartford</t>
  </si>
  <si>
    <t>Hopkinsville</t>
  </si>
  <si>
    <t>Saint Joseph</t>
  </si>
  <si>
    <t>Taunton</t>
  </si>
  <si>
    <t>Dale City</t>
  </si>
  <si>
    <t>Darien</t>
  </si>
  <si>
    <t>Gardner</t>
  </si>
  <si>
    <t>Lexington</t>
  </si>
  <si>
    <t>Shrewsbury</t>
  </si>
  <si>
    <t>Scotch Plains</t>
  </si>
  <si>
    <t>Phillipsburg</t>
  </si>
  <si>
    <t>Wilson Jones Standard D-Ring Binders</t>
  </si>
  <si>
    <t>Wallingford</t>
  </si>
  <si>
    <t>Hemet</t>
  </si>
  <si>
    <t>Bevis Round Conference Room Tables and Bases</t>
  </si>
  <si>
    <t>Strathmore #10 Envelopes, Ultimate White</t>
  </si>
  <si>
    <t>Martin Yale Chadless Opener Electric Letter Opener</t>
  </si>
  <si>
    <t>Sauder Facets Collection Library, Sky Alder Finish</t>
  </si>
  <si>
    <t>Xerox 1972</t>
  </si>
  <si>
    <t>Accessory1</t>
  </si>
  <si>
    <t>Duxbury</t>
  </si>
  <si>
    <t>Vineland</t>
  </si>
  <si>
    <t>Danvers</t>
  </si>
  <si>
    <t>Southbury</t>
  </si>
  <si>
    <t>Stoughton</t>
  </si>
  <si>
    <t>Global Comet™ Stacking Armless Chair</t>
  </si>
  <si>
    <t>Epson FX-2180 Wide Format Dot Matrix Printer</t>
  </si>
  <si>
    <t>Gloucester</t>
  </si>
  <si>
    <t>Rockland</t>
  </si>
  <si>
    <t>Davenport</t>
  </si>
  <si>
    <t>Marblehead</t>
  </si>
  <si>
    <t>Needham</t>
  </si>
  <si>
    <t>Data Analysis</t>
  </si>
  <si>
    <t>million</t>
  </si>
  <si>
    <t>3. Total Shipping Cost:</t>
  </si>
  <si>
    <t>thousands</t>
  </si>
  <si>
    <t>4. Total Orders:</t>
  </si>
  <si>
    <t>Important Questions</t>
  </si>
  <si>
    <t>1. Which order has the highest sales value?</t>
  </si>
  <si>
    <t>2. How does discount percentage affect profit?</t>
  </si>
  <si>
    <t>3. What is the impact of shipping costs on overall profitability?</t>
  </si>
  <si>
    <t>4. Which products have the highest product base margin?</t>
  </si>
  <si>
    <t>5. Are there any patterns in unit price and order quantity?</t>
  </si>
  <si>
    <t>6. Which order has the highest profit?</t>
  </si>
  <si>
    <t>7. How does sales value vary with order quantity?</t>
  </si>
  <si>
    <t>8. What is the average profit per order?</t>
  </si>
  <si>
    <t>9. Which products result in a loss, and why?</t>
  </si>
  <si>
    <t>10. What are the most and least profitable products?</t>
  </si>
  <si>
    <t>2. Net Profits:</t>
  </si>
  <si>
    <t>3. Net Loss:</t>
  </si>
  <si>
    <t>Top 5 Selling Products By Quantity</t>
  </si>
  <si>
    <t>Row Labels</t>
  </si>
  <si>
    <t>Grand Total</t>
  </si>
  <si>
    <t>Sum of Order Quantity</t>
  </si>
  <si>
    <t>Product</t>
  </si>
  <si>
    <t>Monthly Sales Analysis</t>
  </si>
  <si>
    <t>Sum of Sales</t>
  </si>
  <si>
    <t>2012</t>
  </si>
  <si>
    <t>2013</t>
  </si>
  <si>
    <t>2014</t>
  </si>
  <si>
    <t>2015</t>
  </si>
  <si>
    <t>Month</t>
  </si>
  <si>
    <t>Year</t>
  </si>
  <si>
    <t>Jan</t>
  </si>
  <si>
    <t>Feb</t>
  </si>
  <si>
    <t>Mar</t>
  </si>
  <si>
    <t>Apr</t>
  </si>
  <si>
    <t>May</t>
  </si>
  <si>
    <t>Jun</t>
  </si>
  <si>
    <t>Jul</t>
  </si>
  <si>
    <t>Aug</t>
  </si>
  <si>
    <t>Sep</t>
  </si>
  <si>
    <t>Oct</t>
  </si>
  <si>
    <t>Nov</t>
  </si>
  <si>
    <t>Dec</t>
  </si>
  <si>
    <t>Monthly Sales</t>
  </si>
  <si>
    <t>Sum of Profit</t>
  </si>
  <si>
    <t>Profit Vs Sales Analysis</t>
  </si>
  <si>
    <t>1. Total Sales:</t>
  </si>
  <si>
    <t>5. Average Order Value</t>
  </si>
  <si>
    <t>Top 5 Losses on Products</t>
  </si>
  <si>
    <t>Sum of Shipping Cost</t>
  </si>
  <si>
    <t>Max of Unit Price</t>
  </si>
  <si>
    <t>Loss</t>
  </si>
  <si>
    <t>Loss %</t>
  </si>
  <si>
    <t>Sum of Loss %</t>
  </si>
  <si>
    <t>Sum of Loss</t>
  </si>
  <si>
    <t>Top Selling Sub-Categories</t>
  </si>
  <si>
    <t>Sales in millions</t>
  </si>
  <si>
    <t>Column1</t>
  </si>
  <si>
    <t>Country</t>
  </si>
  <si>
    <t>Profit %</t>
  </si>
  <si>
    <t xml:space="preserve">Sales </t>
  </si>
  <si>
    <t xml:space="preserve">Profit </t>
  </si>
  <si>
    <t xml:space="preserve">Order Quantity </t>
  </si>
  <si>
    <t>Picture</t>
  </si>
  <si>
    <t>Column2</t>
  </si>
  <si>
    <t>Percentage</t>
  </si>
  <si>
    <t>Remainder</t>
  </si>
  <si>
    <t>5. Total Cities</t>
  </si>
  <si>
    <t>6. Total States</t>
  </si>
  <si>
    <t xml:space="preserve">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</si>
</sst>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
    <numFmt numFmtId="165" formatCode="0.000"/>
    <numFmt numFmtId="166" formatCode="_ * #,##0_ ;_ * \-#,##0_ ;_ * &quot;-&quot;??_ ;_ @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11"/>
      <color theme="1"/>
      <name val="Segoe UI"/>
      <family val="2"/>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9" fontId="0" fillId="0" borderId="0" xfId="43" applyFont="1"/>
    <xf numFmtId="0" fontId="18" fillId="0" borderId="0" xfId="0" applyFont="1"/>
    <xf numFmtId="0" fontId="19" fillId="0" borderId="0" xfId="0" applyFont="1" applyAlignment="1">
      <alignment vertical="center"/>
    </xf>
    <xf numFmtId="0" fontId="0" fillId="0" borderId="0" xfId="0" pivotButton="1"/>
    <xf numFmtId="0" fontId="0" fillId="0" borderId="0" xfId="0" applyAlignment="1">
      <alignment horizontal="left"/>
    </xf>
    <xf numFmtId="0" fontId="20" fillId="0" borderId="0" xfId="0" applyFont="1"/>
    <xf numFmtId="164" fontId="0" fillId="0" borderId="0" xfId="43" applyNumberFormat="1" applyFont="1"/>
    <xf numFmtId="2" fontId="0" fillId="0" borderId="0" xfId="0" applyNumberFormat="1"/>
    <xf numFmtId="10" fontId="0" fillId="0" borderId="0" xfId="0" applyNumberFormat="1"/>
    <xf numFmtId="43" fontId="0" fillId="0" borderId="0" xfId="0" applyNumberFormat="1"/>
    <xf numFmtId="0" fontId="0" fillId="0" borderId="0" xfId="42" applyNumberFormat="1" applyFont="1"/>
    <xf numFmtId="165" fontId="0" fillId="0" borderId="0" xfId="0" applyNumberFormat="1"/>
    <xf numFmtId="1" fontId="0" fillId="0" borderId="0" xfId="0" applyNumberFormat="1"/>
    <xf numFmtId="166" fontId="0" fillId="0" borderId="0" xfId="0" applyNumberFormat="1"/>
    <xf numFmtId="9"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3">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2" formatCode="0.00"/>
    </dxf>
    <dxf>
      <alignment horizontal="left" vertical="bottom" textRotation="0" wrapText="0" indent="0" justifyLastLine="0" shrinkToFit="0" readingOrder="0"/>
    </dxf>
    <dxf>
      <numFmt numFmtId="0" formatCode="General"/>
    </dxf>
    <dxf>
      <numFmt numFmtId="166" formatCode="_ * #,##0_ ;_ * \-#,##0_ ;_ * &quot;-&quot;??_ ;_ @_ "/>
    </dxf>
    <dxf>
      <numFmt numFmtId="166" formatCode="_ * #,##0_ ;_ * \-#,##0_ ;_ * &quot;-&quot;??_ ;_ @_ "/>
    </dxf>
    <dxf>
      <numFmt numFmtId="2" formatCode="0.00"/>
    </dxf>
    <dxf>
      <numFmt numFmtId="1" formatCode="0"/>
    </dxf>
    <dxf>
      <numFmt numFmtId="1" formatCode="0"/>
    </dxf>
    <dxf>
      <numFmt numFmtId="1" formatCode="0"/>
    </dxf>
    <dxf>
      <numFmt numFmtId="35" formatCode="_ * #,##0.00_ ;_ * \-#,##0.00_ ;_ * &quot;-&quot;??_ ;_ @_ "/>
    </dxf>
    <dxf>
      <numFmt numFmtId="35" formatCode="_ * #,##0.00_ ;_ * \-#,##0.00_ ;_ * &quot;-&quot;??_ ;_ @_ "/>
    </dxf>
    <dxf>
      <numFmt numFmtId="35" formatCode="_ * #,##0.00_ ;_ * \-#,##0.00_ ;_ * &quot;-&quot;??_ ;_ @_ "/>
    </dxf>
    <dxf>
      <numFmt numFmtId="19" formatCode="dd/mm/yyyy"/>
    </dxf>
    <dxf>
      <font>
        <b val="0"/>
        <i val="0"/>
        <strike val="0"/>
        <condense val="0"/>
        <extend val="0"/>
        <outline val="0"/>
        <shadow val="0"/>
        <u val="none"/>
        <vertAlign val="baseline"/>
        <sz val="11"/>
        <color theme="1"/>
        <name val="Calibri"/>
        <family val="2"/>
        <scheme val="minor"/>
      </font>
    </dxf>
    <dxf>
      <numFmt numFmtId="19" formatCode="dd/mm/yyyy"/>
    </dxf>
    <dxf>
      <numFmt numFmtId="0" formatCode="General"/>
    </dxf>
    <dxf>
      <numFmt numFmtId="0" formatCode="General"/>
    </dxf>
  </dxfs>
  <tableStyles count="0" defaultTableStyle="TableStyleMedium2" defaultPivotStyle="PivotStyleLight16"/>
  <colors>
    <mruColors>
      <color rgb="FFA1E335"/>
      <color rgb="FFF4EF31"/>
      <color rgb="FF7F43EB"/>
      <color rgb="FFE9AE3C"/>
      <color rgb="FF206FAF"/>
      <color rgb="FF5ED7F4"/>
      <color rgb="FFEF57B9"/>
      <color rgb="FFF973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22/10/relationships/richValueRel" Target="richData/richValueRel.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20/07/relationships/rdRichValueWebImage" Target="richData/rdRichValueWebImage.xml"/><Relationship Id="rId5" Type="http://schemas.openxmlformats.org/officeDocument/2006/relationships/pivotCacheDefinition" Target="pivotCache/pivotCacheDefinition1.xml"/><Relationship Id="rId15" Type="http://schemas.microsoft.com/office/2017/06/relationships/rdArray" Target="richData/rdarray.xml"/><Relationship Id="rId10" Type="http://schemas.openxmlformats.org/officeDocument/2006/relationships/sheetMetadata" Target="metadata.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Monthly Sales Analysis (Millions)</a:t>
            </a:r>
          </a:p>
        </c:rich>
      </c:tx>
      <c:layout>
        <c:manualLayout>
          <c:xMode val="edge"/>
          <c:yMode val="edge"/>
          <c:x val="0.26033428907496836"/>
          <c:y val="5.00751193698488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10AB6B-CB28-405F-8FE4-A14EB3EA21B6}"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{0710AB6B-CB28-405F-8FE4-A14EB3EA21B6}</c15:txfldGUID>
                  <c15:f>Charts!$G$4</c15:f>
                  <c15:dlblFieldTableCache>
                    <c:ptCount val="1"/>
                    <c:pt idx="0">
                      <c:v>1.44</c:v>
                    </c:pt>
                  </c15:dlblFieldTableCache>
                </c15:dlblFTEntry>
              </c15:dlblFieldTable>
              <c15:showDataLabelsRange val="0"/>
            </c:ext>
          </c:extLst>
        </c:dLbl>
      </c:pivotFmt>
      <c:pivotFmt>
        <c:idx val="2"/>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3.6887203043772056E-2"/>
              <c:y val="5.619215346229011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71FC0E-433B-4FF0-8BAE-9926FC677529}"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{E771FC0E-433B-4FF0-8BAE-9926FC677529}</c15:txfldGUID>
                  <c15:f>Charts!$G$5</c15:f>
                  <c15:dlblFieldTableCache>
                    <c:ptCount val="1"/>
                    <c:pt idx="0">
                      <c:v>1.18</c:v>
                    </c:pt>
                  </c15:dlblFieldTableCache>
                </c15:dlblFTEntry>
              </c15:dlblFieldTable>
              <c15:showDataLabelsRange val="0"/>
            </c:ext>
          </c:extLst>
        </c:dLbl>
      </c:pivotFmt>
      <c:pivotFmt>
        <c:idx val="3"/>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01624256635952E-2"/>
              <c:y val="-2.95114531138153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582537-C467-483F-9E9D-32AE88D2B067}"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{6A582537-C467-483F-9E9D-32AE88D2B067}</c15:txfldGUID>
                  <c15:f>Charts!$G$6</c15:f>
                  <c15:dlblFieldTableCache>
                    <c:ptCount val="1"/>
                    <c:pt idx="0">
                      <c:v>1.27</c:v>
                    </c:pt>
                  </c15:dlblFieldTableCache>
                </c15:dlblFTEntry>
              </c15:dlblFieldTable>
              <c15:showDataLabelsRange val="0"/>
            </c:ext>
          </c:extLst>
        </c:dLbl>
      </c:pivotFmt>
      <c:pivotFmt>
        <c:idx val="4"/>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9596839524555592E-2"/>
              <c:y val="4.311357596431571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62CCE1-95F9-4536-A7B8-938B03418B62}"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{9D62CCE1-95F9-4536-A7B8-938B03418B62}</c15:txfldGUID>
                  <c15:f>Charts!$G$7</c15:f>
                  <c15:dlblFieldTableCache>
                    <c:ptCount val="1"/>
                    <c:pt idx="0">
                      <c:v>1.22</c:v>
                    </c:pt>
                  </c15:dlblFieldTableCache>
                </c15:dlblFTEntry>
              </c15:dlblFieldTable>
              <c15:showDataLabelsRange val="0"/>
            </c:ext>
          </c:extLst>
        </c:dLbl>
      </c:pivotFmt>
      <c:pivotFmt>
        <c:idx val="5"/>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6.4466365916010585E-2"/>
              <c:y val="-5.68519874080938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1E844D3-1200-4048-A45C-4866A484441C}"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3410946733977041E-2"/>
                  <c:h val="8.1647981941504605E-2"/>
                </c:manualLayout>
              </c15:layout>
              <c15:dlblFieldTable>
                <c15:dlblFTEntry>
                  <c15:txfldGUID>{01E844D3-1200-4048-A45C-4866A484441C}</c15:txfldGUID>
                  <c15:f>Charts!$G$8</c15:f>
                  <c15:dlblFieldTableCache>
                    <c:ptCount val="1"/>
                    <c:pt idx="0">
                      <c:v>1.16</c:v>
                    </c:pt>
                  </c15:dlblFieldTableCache>
                </c15:dlblFTEntry>
              </c15:dlblFieldTable>
              <c15:showDataLabelsRange val="0"/>
            </c:ext>
          </c:extLst>
        </c:dLbl>
      </c:pivotFmt>
      <c:pivotFmt>
        <c:idx val="6"/>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9912709079933809E-2"/>
              <c:y val="3.507920424345794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1742B0-F05E-48D6-BA5B-278A6E3E8E88}"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{6D1742B0-F05E-48D6-BA5B-278A6E3E8E88}</c15:txfldGUID>
                  <c15:f>Charts!$G$9</c15:f>
                  <c15:dlblFieldTableCache>
                    <c:ptCount val="1"/>
                    <c:pt idx="0">
                      <c:v>1.03</c:v>
                    </c:pt>
                  </c15:dlblFieldTableCache>
                </c15:dlblFTEntry>
              </c15:dlblFieldTable>
              <c15:showDataLabelsRange val="0"/>
            </c:ext>
          </c:extLst>
        </c:dLbl>
      </c:pivotFmt>
      <c:pivotFmt>
        <c:idx val="7"/>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1C43AC-F950-435B-968C-0D23435C5761}"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{2A1C43AC-F950-435B-968C-0D23435C5761}</c15:txfldGUID>
                  <c15:f>Charts!$G$10</c15:f>
                  <c15:dlblFieldTableCache>
                    <c:ptCount val="1"/>
                    <c:pt idx="0">
                      <c:v>1.14</c:v>
                    </c:pt>
                  </c15:dlblFieldTableCache>
                </c15:dlblFTEntry>
              </c15:dlblFieldTable>
              <c15:showDataLabelsRange val="0"/>
            </c:ext>
          </c:extLst>
        </c:dLbl>
      </c:pivotFmt>
      <c:pivotFmt>
        <c:idx val="8"/>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7.0725641335153244E-2"/>
              <c:y val="3.41249105225483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219B6A-9EAE-4321-8F38-022702C9740A}"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22369715822668"/>
                  <c:h val="6.4044915458980736E-2"/>
                </c:manualLayout>
              </c15:layout>
              <c15:dlblFieldTable>
                <c15:dlblFTEntry>
                  <c15:txfldGUID>{EE219B6A-9EAE-4321-8F38-022702C9740A}</c15:txfldGUID>
                  <c15:f>Charts!$G$11</c15:f>
                  <c15:dlblFieldTableCache>
                    <c:ptCount val="1"/>
                    <c:pt idx="0">
                      <c:v>1.12</c:v>
                    </c:pt>
                  </c15:dlblFieldTableCache>
                </c15:dlblFTEntry>
              </c15:dlblFieldTable>
              <c15:showDataLabelsRange val="0"/>
            </c:ext>
          </c:extLst>
        </c:dLbl>
      </c:pivotFmt>
      <c:pivotFmt>
        <c:idx val="9"/>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3326059766591637E-2"/>
              <c:y val="-8.108604039781103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DEABD6-B8FC-444F-A8F3-2C8FA471DC75}"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{30DEABD6-B8FC-444F-A8F3-2C8FA471DC75}</c15:txfldGUID>
                  <c15:f>Charts!$G$12</c15:f>
                  <c15:dlblFieldTableCache>
                    <c:ptCount val="1"/>
                    <c:pt idx="0">
                      <c:v>1.34</c:v>
                    </c:pt>
                  </c15:dlblFieldTableCache>
                </c15:dlblFTEntry>
              </c15:dlblFieldTable>
              <c15:showDataLabelsRange val="0"/>
            </c:ext>
          </c:extLst>
        </c:dLbl>
      </c:pivotFmt>
      <c:pivotFmt>
        <c:idx val="10"/>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6430922700368639E-2"/>
              <c:y val="-3.43116821300947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BAD0392-81BF-45CC-916C-25F7DA3DD252}"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8.3798520453231343E-2"/>
                  <c:h val="6.4044915458980736E-2"/>
                </c:manualLayout>
              </c15:layout>
              <c15:dlblFieldTable>
                <c15:dlblFTEntry>
                  <c15:txfldGUID>{5BAD0392-81BF-45CC-916C-25F7DA3DD252}</c15:txfldGUID>
                  <c15:f>Charts!$G$13</c15:f>
                  <c15:dlblFieldTableCache>
                    <c:ptCount val="1"/>
                    <c:pt idx="0">
                      <c:v>1.38</c:v>
                    </c:pt>
                  </c15:dlblFieldTableCache>
                </c15:dlblFTEntry>
              </c15:dlblFieldTable>
              <c15:showDataLabelsRange val="0"/>
            </c:ext>
          </c:extLst>
        </c:dLbl>
      </c:pivotFmt>
      <c:pivotFmt>
        <c:idx val="11"/>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201692625099731E-2"/>
              <c:y val="3.8960266261840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9D11B9-A9DD-4490-BF6E-9ED9A7DFEFEB}"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{739D11B9-A9DD-4490-BF6E-9ED9A7DFEFEB}</c15:txfldGUID>
                  <c15:f>Charts!$G$14</c15:f>
                  <c15:dlblFieldTableCache>
                    <c:ptCount val="1"/>
                    <c:pt idx="0">
                      <c:v>1.16</c:v>
                    </c:pt>
                  </c15:dlblFieldTableCache>
                </c15:dlblFTEntry>
              </c15:dlblFieldTable>
              <c15:showDataLabelsRange val="0"/>
            </c:ext>
          </c:extLst>
        </c:dLbl>
      </c:pivotFmt>
      <c:pivotFmt>
        <c:idx val="12"/>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3.5558145720151361E-2"/>
              <c:y val="-3.88917535996192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5F70E5-776B-4919-8D75-D0907867CC9E}"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{AA5F70E5-776B-4919-8D75-D0907867CC9E}</c15:txfldGUID>
                  <c15:f>Charts!$G$15</c15:f>
                  <c15:dlblFieldTableCache>
                    <c:ptCount val="1"/>
                    <c:pt idx="0">
                      <c:v>1.47</c:v>
                    </c:pt>
                  </c15:dlblFieldTableCache>
                </c15:dlblFTEntry>
              </c15:dlblFieldTable>
              <c15:showDataLabelsRange val="0"/>
            </c:ext>
          </c:extLst>
        </c:dLbl>
      </c:pivotFmt>
    </c:pivotFmts>
    <c:plotArea>
      <c:layout/>
      <c:lineChart>
        <c:grouping val="standard"/>
        <c:varyColors val="0"/>
        <c:ser>
          <c:idx val="0"/>
          <c:order val="0"/>
          <c:tx>
            <c:strRef>
              <c:f>Charts!$F$3</c:f>
              <c:strCache>
                <c:ptCount val="1"/>
                <c:pt idx="0">
                  <c:v>Total</c:v>
                </c:pt>
              </c:strCache>
            </c:strRef>
          </c:tx>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Pt>
            <c:idx val="0"/>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2-A103-4B17-B909-ED021D85E0BB}"/>
              </c:ext>
            </c:extLst>
          </c:dPt>
          <c:dPt>
            <c:idx val="1"/>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3-A103-4B17-B909-ED021D85E0BB}"/>
              </c:ext>
            </c:extLst>
          </c:dPt>
          <c:dPt>
            <c:idx val="2"/>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4-A103-4B17-B909-ED021D85E0BB}"/>
              </c:ext>
            </c:extLst>
          </c:dPt>
          <c:dPt>
            <c:idx val="3"/>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5-A103-4B17-B909-ED021D85E0BB}"/>
              </c:ext>
            </c:extLst>
          </c:dPt>
          <c:dPt>
            <c:idx val="4"/>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6-A103-4B17-B909-ED021D85E0BB}"/>
              </c:ext>
            </c:extLst>
          </c:dPt>
          <c:dPt>
            <c:idx val="5"/>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7-A103-4B17-B909-ED021D85E0BB}"/>
              </c:ext>
            </c:extLst>
          </c:dPt>
          <c:dPt>
            <c:idx val="6"/>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8-A103-4B17-B909-ED021D85E0BB}"/>
              </c:ext>
            </c:extLst>
          </c:dPt>
          <c:dPt>
            <c:idx val="7"/>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9-A103-4B17-B909-ED021D85E0BB}"/>
              </c:ext>
            </c:extLst>
          </c:dPt>
          <c:dPt>
            <c:idx val="8"/>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A-A103-4B17-B909-ED021D85E0BB}"/>
              </c:ext>
            </c:extLst>
          </c:dPt>
          <c:dPt>
            <c:idx val="9"/>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B-A103-4B17-B909-ED021D85E0BB}"/>
              </c:ext>
            </c:extLst>
          </c:dPt>
          <c:dPt>
            <c:idx val="10"/>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C-A103-4B17-B909-ED021D85E0BB}"/>
              </c:ext>
            </c:extLst>
          </c:dPt>
          <c:dPt>
            <c:idx val="11"/>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D-A103-4B17-B909-ED021D85E0BB}"/>
              </c:ext>
            </c:extLst>
          </c:dPt>
          <c:dLbls>
            <c:dLbl>
              <c:idx val="0"/>
              <c:tx>
                <c:rich>
                  <a:bodyPr/>
                  <a:lstStyle/>
                  <a:p>
                    <a:fld id="{0710AB6B-CB28-405F-8FE4-A14EB3EA21B6}" type="CELLREF">
                      <a:rPr lang="en-US"/>
                      <a:pPr/>
                      <a:t>[CELLREF]</a:t>
                    </a:fld>
                    <a:r>
                      <a:rPr lang="en-US"/>
                      <a:t> M</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{0710AB6B-CB28-405F-8FE4-A14EB3EA21B6}</c15:txfldGUID>
                      <c15:f>Charts!$G$4</c15:f>
                      <c15:dlblFieldTableCache>
                        <c:ptCount val="1"/>
                        <c:pt idx="0">
                          <c:v>1.44</c:v>
                        </c:pt>
                      </c15:dlblFieldTableCache>
                    </c15:dlblFTEntry>
                  </c15:dlblFieldTable>
                  <c15:showDataLabelsRange val="0"/>
                </c:ext>
                <c:ext xmlns:c16="http://schemas.microsoft.com/office/drawing/2014/chart" uri="{C3380CC4-5D6E-409C-BE32-E72D297353CC}">
                  <c16:uniqueId val="{00000002-A103-4B17-B909-ED021D85E0BB}"/>
                </c:ext>
              </c:extLst>
            </c:dLbl>
            <c:dLbl>
              <c:idx val="1"/>
              <c:layout>
                <c:manualLayout>
                  <c:x val="-3.6887203043772056E-2"/>
                  <c:y val="5.6192153462290111E-2"/>
                </c:manualLayout>
              </c:layout>
              <c:tx>
                <c:rich>
                  <a:bodyPr/>
                  <a:lstStyle/>
                  <a:p>
                    <a:fld id="{E771FC0E-433B-4FF0-8BAE-9926FC677529}"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{E771FC0E-433B-4FF0-8BAE-9926FC677529}</c15:txfldGUID>
                      <c15:f>Charts!$G$5</c15:f>
                      <c15:dlblFieldTableCache>
                        <c:ptCount val="1"/>
                        <c:pt idx="0">
                          <c:v>1.18</c:v>
                        </c:pt>
                      </c15:dlblFieldTableCache>
                    </c15:dlblFTEntry>
                  </c15:dlblFieldTable>
                  <c15:showDataLabelsRange val="0"/>
                </c:ext>
                <c:ext xmlns:c16="http://schemas.microsoft.com/office/drawing/2014/chart" uri="{C3380CC4-5D6E-409C-BE32-E72D297353CC}">
                  <c16:uniqueId val="{00000003-A103-4B17-B909-ED021D85E0BB}"/>
                </c:ext>
              </c:extLst>
            </c:dLbl>
            <c:dLbl>
              <c:idx val="2"/>
              <c:layout>
                <c:manualLayout>
                  <c:x val="-5.301624256635952E-2"/>
                  <c:y val="-2.951145311381536E-2"/>
                </c:manualLayout>
              </c:layout>
              <c:tx>
                <c:rich>
                  <a:bodyPr/>
                  <a:lstStyle/>
                  <a:p>
                    <a:fld id="{6A582537-C467-483F-9E9D-32AE88D2B067}"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{6A582537-C467-483F-9E9D-32AE88D2B067}</c15:txfldGUID>
                      <c15:f>Charts!$G$6</c15:f>
                      <c15:dlblFieldTableCache>
                        <c:ptCount val="1"/>
                        <c:pt idx="0">
                          <c:v>1.27</c:v>
                        </c:pt>
                      </c15:dlblFieldTableCache>
                    </c15:dlblFTEntry>
                  </c15:dlblFieldTable>
                  <c15:showDataLabelsRange val="0"/>
                </c:ext>
                <c:ext xmlns:c16="http://schemas.microsoft.com/office/drawing/2014/chart" uri="{C3380CC4-5D6E-409C-BE32-E72D297353CC}">
                  <c16:uniqueId val="{00000004-A103-4B17-B909-ED021D85E0BB}"/>
                </c:ext>
              </c:extLst>
            </c:dLbl>
            <c:dLbl>
              <c:idx val="3"/>
              <c:layout>
                <c:manualLayout>
                  <c:x val="-5.9596839524555592E-2"/>
                  <c:y val="4.3113575964315719E-2"/>
                </c:manualLayout>
              </c:layout>
              <c:tx>
                <c:rich>
                  <a:bodyPr/>
                  <a:lstStyle/>
                  <a:p>
                    <a:fld id="{9D62CCE1-95F9-4536-A7B8-938B03418B62}"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{9D62CCE1-95F9-4536-A7B8-938B03418B62}</c15:txfldGUID>
                      <c15:f>Charts!$G$7</c15:f>
                      <c15:dlblFieldTableCache>
                        <c:ptCount val="1"/>
                        <c:pt idx="0">
                          <c:v>1.22</c:v>
                        </c:pt>
                      </c15:dlblFieldTableCache>
                    </c15:dlblFTEntry>
                  </c15:dlblFieldTable>
                  <c15:showDataLabelsRange val="0"/>
                </c:ext>
                <c:ext xmlns:c16="http://schemas.microsoft.com/office/drawing/2014/chart" uri="{C3380CC4-5D6E-409C-BE32-E72D297353CC}">
                  <c16:uniqueId val="{00000005-A103-4B17-B909-ED021D85E0BB}"/>
                </c:ext>
              </c:extLst>
            </c:dLbl>
            <c:dLbl>
              <c:idx val="4"/>
              <c:layout>
                <c:manualLayout>
                  <c:x val="-6.4466365916010585E-2"/>
                  <c:y val="-5.68519874080938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1E844D3-1200-4048-A45C-4866A484441C}"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3410946733977041E-2"/>
                      <c:h val="8.1647981941504605E-2"/>
                    </c:manualLayout>
                  </c15:layout>
                  <c15:dlblFieldTable>
                    <c15:dlblFTEntry>
                      <c15:txfldGUID>{01E844D3-1200-4048-A45C-4866A484441C}</c15:txfldGUID>
                      <c15:f>Charts!$G$8</c15:f>
                      <c15:dlblFieldTableCache>
                        <c:ptCount val="1"/>
                        <c:pt idx="0">
                          <c:v>1.16</c:v>
                        </c:pt>
                      </c15:dlblFieldTableCache>
                    </c15:dlblFTEntry>
                  </c15:dlblFieldTable>
                  <c15:showDataLabelsRange val="0"/>
                </c:ext>
                <c:ext xmlns:c16="http://schemas.microsoft.com/office/drawing/2014/chart" uri="{C3380CC4-5D6E-409C-BE32-E72D297353CC}">
                  <c16:uniqueId val="{00000006-A103-4B17-B909-ED021D85E0BB}"/>
                </c:ext>
              </c:extLst>
            </c:dLbl>
            <c:dLbl>
              <c:idx val="5"/>
              <c:layout>
                <c:manualLayout>
                  <c:x val="-4.9912709079933809E-2"/>
                  <c:y val="3.5079204243457944E-2"/>
                </c:manualLayout>
              </c:layout>
              <c:tx>
                <c:rich>
                  <a:bodyPr/>
                  <a:lstStyle/>
                  <a:p>
                    <a:fld id="{6D1742B0-F05E-48D6-BA5B-278A6E3E8E88}"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{6D1742B0-F05E-48D6-BA5B-278A6E3E8E88}</c15:txfldGUID>
                      <c15:f>Charts!$G$9</c15:f>
                      <c15:dlblFieldTableCache>
                        <c:ptCount val="1"/>
                        <c:pt idx="0">
                          <c:v>1.03</c:v>
                        </c:pt>
                      </c15:dlblFieldTableCache>
                    </c15:dlblFTEntry>
                  </c15:dlblFieldTable>
                  <c15:showDataLabelsRange val="0"/>
                </c:ext>
                <c:ext xmlns:c16="http://schemas.microsoft.com/office/drawing/2014/chart" uri="{C3380CC4-5D6E-409C-BE32-E72D297353CC}">
                  <c16:uniqueId val="{00000007-A103-4B17-B909-ED021D85E0BB}"/>
                </c:ext>
              </c:extLst>
            </c:dLbl>
            <c:dLbl>
              <c:idx val="6"/>
              <c:tx>
                <c:rich>
                  <a:bodyPr/>
                  <a:lstStyle/>
                  <a:p>
                    <a:fld id="{2A1C43AC-F950-435B-968C-0D23435C5761}" type="CELLREF">
                      <a:rPr lang="en-US"/>
                      <a:pPr/>
                      <a:t>[CELLREF]</a:t>
                    </a:fld>
                    <a:r>
                      <a:rPr lang="en-US"/>
                      <a:t> M</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{2A1C43AC-F950-435B-968C-0D23435C5761}</c15:txfldGUID>
                      <c15:f>Charts!$G$10</c15:f>
                      <c15:dlblFieldTableCache>
                        <c:ptCount val="1"/>
                        <c:pt idx="0">
                          <c:v>1.14</c:v>
                        </c:pt>
                      </c15:dlblFieldTableCache>
                    </c15:dlblFTEntry>
                  </c15:dlblFieldTable>
                  <c15:showDataLabelsRange val="0"/>
                </c:ext>
                <c:ext xmlns:c16="http://schemas.microsoft.com/office/drawing/2014/chart" uri="{C3380CC4-5D6E-409C-BE32-E72D297353CC}">
                  <c16:uniqueId val="{00000008-A103-4B17-B909-ED021D85E0BB}"/>
                </c:ext>
              </c:extLst>
            </c:dLbl>
            <c:dLbl>
              <c:idx val="7"/>
              <c:layout>
                <c:manualLayout>
                  <c:x val="-7.0725641335153244E-2"/>
                  <c:y val="3.4124910522548312E-2"/>
                </c:manualLayout>
              </c:layout>
              <c:tx>
                <c:rich>
                  <a:bodyPr/>
                  <a:lstStyle/>
                  <a:p>
                    <a:fld id="{EE219B6A-9EAE-4321-8F38-022702C9740A}"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layout>
                    <c:manualLayout>
                      <c:w val="0.1322369715822668"/>
                      <c:h val="6.4044915458980736E-2"/>
                    </c:manualLayout>
                  </c15:layout>
                  <c15:dlblFieldTable>
                    <c15:dlblFTEntry>
                      <c15:txfldGUID>{EE219B6A-9EAE-4321-8F38-022702C9740A}</c15:txfldGUID>
                      <c15:f>Charts!$G$11</c15:f>
                      <c15:dlblFieldTableCache>
                        <c:ptCount val="1"/>
                        <c:pt idx="0">
                          <c:v>1.12</c:v>
                        </c:pt>
                      </c15:dlblFieldTableCache>
                    </c15:dlblFTEntry>
                  </c15:dlblFieldTable>
                  <c15:showDataLabelsRange val="0"/>
                </c:ext>
                <c:ext xmlns:c16="http://schemas.microsoft.com/office/drawing/2014/chart" uri="{C3380CC4-5D6E-409C-BE32-E72D297353CC}">
                  <c16:uniqueId val="{00000009-A103-4B17-B909-ED021D85E0BB}"/>
                </c:ext>
              </c:extLst>
            </c:dLbl>
            <c:dLbl>
              <c:idx val="8"/>
              <c:layout>
                <c:manualLayout>
                  <c:x val="-4.3326059766591637E-2"/>
                  <c:y val="-8.1086040397811032E-2"/>
                </c:manualLayout>
              </c:layout>
              <c:tx>
                <c:rich>
                  <a:bodyPr/>
                  <a:lstStyle/>
                  <a:p>
                    <a:fld id="{30DEABD6-B8FC-444F-A8F3-2C8FA471DC75}"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{30DEABD6-B8FC-444F-A8F3-2C8FA471DC75}</c15:txfldGUID>
                      <c15:f>Charts!$G$12</c15:f>
                      <c15:dlblFieldTableCache>
                        <c:ptCount val="1"/>
                        <c:pt idx="0">
                          <c:v>1.34</c:v>
                        </c:pt>
                      </c15:dlblFieldTableCache>
                    </c15:dlblFTEntry>
                  </c15:dlblFieldTable>
                  <c15:showDataLabelsRange val="0"/>
                </c:ext>
                <c:ext xmlns:c16="http://schemas.microsoft.com/office/drawing/2014/chart" uri="{C3380CC4-5D6E-409C-BE32-E72D297353CC}">
                  <c16:uniqueId val="{0000000A-A103-4B17-B909-ED021D85E0BB}"/>
                </c:ext>
              </c:extLst>
            </c:dLbl>
            <c:dLbl>
              <c:idx val="9"/>
              <c:layout>
                <c:manualLayout>
                  <c:x val="-5.6430922700368639E-2"/>
                  <c:y val="-3.43116821300947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BAD0392-81BF-45CC-916C-25F7DA3DD252}"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8.3798520453231343E-2"/>
                      <c:h val="6.4044915458980736E-2"/>
                    </c:manualLayout>
                  </c15:layout>
                  <c15:dlblFieldTable>
                    <c15:dlblFTEntry>
                      <c15:txfldGUID>{5BAD0392-81BF-45CC-916C-25F7DA3DD252}</c15:txfldGUID>
                      <c15:f>Charts!$G$13</c15:f>
                      <c15:dlblFieldTableCache>
                        <c:ptCount val="1"/>
                        <c:pt idx="0">
                          <c:v>1.38</c:v>
                        </c:pt>
                      </c15:dlblFieldTableCache>
                    </c15:dlblFTEntry>
                  </c15:dlblFieldTable>
                  <c15:showDataLabelsRange val="0"/>
                </c:ext>
                <c:ext xmlns:c16="http://schemas.microsoft.com/office/drawing/2014/chart" uri="{C3380CC4-5D6E-409C-BE32-E72D297353CC}">
                  <c16:uniqueId val="{0000000B-A103-4B17-B909-ED021D85E0BB}"/>
                </c:ext>
              </c:extLst>
            </c:dLbl>
            <c:dLbl>
              <c:idx val="10"/>
              <c:layout>
                <c:manualLayout>
                  <c:x val="-5.3201692625099731E-2"/>
                  <c:y val="3.8960266261840973E-2"/>
                </c:manualLayout>
              </c:layout>
              <c:tx>
                <c:rich>
                  <a:bodyPr/>
                  <a:lstStyle/>
                  <a:p>
                    <a:fld id="{739D11B9-A9DD-4490-BF6E-9ED9A7DFEFEB}"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{739D11B9-A9DD-4490-BF6E-9ED9A7DFEFEB}</c15:txfldGUID>
                      <c15:f>Charts!$G$14</c15:f>
                      <c15:dlblFieldTableCache>
                        <c:ptCount val="1"/>
                        <c:pt idx="0">
                          <c:v>1.16</c:v>
                        </c:pt>
                      </c15:dlblFieldTableCache>
                    </c15:dlblFTEntry>
                  </c15:dlblFieldTable>
                  <c15:showDataLabelsRange val="0"/>
                </c:ext>
                <c:ext xmlns:c16="http://schemas.microsoft.com/office/drawing/2014/chart" uri="{C3380CC4-5D6E-409C-BE32-E72D297353CC}">
                  <c16:uniqueId val="{0000000C-A103-4B17-B909-ED021D85E0BB}"/>
                </c:ext>
              </c:extLst>
            </c:dLbl>
            <c:dLbl>
              <c:idx val="11"/>
              <c:layout>
                <c:manualLayout>
                  <c:x val="-3.5558145720151361E-2"/>
                  <c:y val="-3.8891753599619217E-2"/>
                </c:manualLayout>
              </c:layout>
              <c:tx>
                <c:rich>
                  <a:bodyPr/>
                  <a:lstStyle/>
                  <a:p>
                    <a:fld id="{AA5F70E5-776B-4919-8D75-D0907867CC9E}"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{AA5F70E5-776B-4919-8D75-D0907867CC9E}</c15:txfldGUID>
                      <c15:f>Charts!$G$15</c15:f>
                      <c15:dlblFieldTableCache>
                        <c:ptCount val="1"/>
                        <c:pt idx="0">
                          <c:v>1.47</c:v>
                        </c:pt>
                      </c15:dlblFieldTableCache>
                    </c15:dlblFTEntry>
                  </c15:dlblFieldTable>
                  <c15:showDataLabelsRange val="0"/>
                </c:ext>
                <c:ext xmlns:c16="http://schemas.microsoft.com/office/drawing/2014/chart" uri="{C3380CC4-5D6E-409C-BE32-E72D297353CC}">
                  <c16:uniqueId val="{0000000D-A103-4B17-B909-ED021D85E0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Charts!$F$4:$F$16</c:f>
              <c:numCache>
                <c:formatCode>General</c:formatCode>
                <c:ptCount val="12"/>
                <c:pt idx="0">
                  <c:v>1444923.3750000009</c:v>
                </c:pt>
                <c:pt idx="1">
                  <c:v>1180083.7845000019</c:v>
                </c:pt>
                <c:pt idx="2">
                  <c:v>1273680.9315000002</c:v>
                </c:pt>
                <c:pt idx="3">
                  <c:v>1216483.4379999989</c:v>
                </c:pt>
                <c:pt idx="4">
                  <c:v>1160896.3805000007</c:v>
                </c:pt>
                <c:pt idx="5">
                  <c:v>1030858.5139999994</c:v>
                </c:pt>
                <c:pt idx="6">
                  <c:v>1141104.3545000008</c:v>
                </c:pt>
                <c:pt idx="7">
                  <c:v>1115015.3270000003</c:v>
                </c:pt>
                <c:pt idx="8">
                  <c:v>1337956.9555000009</c:v>
                </c:pt>
                <c:pt idx="9">
                  <c:v>1383714.4349999998</c:v>
                </c:pt>
                <c:pt idx="10">
                  <c:v>1163393.3714999997</c:v>
                </c:pt>
                <c:pt idx="11">
                  <c:v>1467489.9570000002</c:v>
                </c:pt>
              </c:numCache>
            </c:numRef>
          </c:val>
          <c:smooth val="0"/>
          <c:extLst>
            <c:ext xmlns:c16="http://schemas.microsoft.com/office/drawing/2014/chart" uri="{C3380CC4-5D6E-409C-BE32-E72D297353CC}">
              <c16:uniqueId val="{00000000-A103-4B17-B909-ED021D85E0BB}"/>
            </c:ext>
          </c:extLst>
        </c:ser>
        <c:dLbls>
          <c:dLblPos val="t"/>
          <c:showLegendKey val="0"/>
          <c:showVal val="1"/>
          <c:showCatName val="0"/>
          <c:showSerName val="0"/>
          <c:showPercent val="0"/>
          <c:showBubbleSize val="0"/>
        </c:dLbls>
        <c:marker val="1"/>
        <c:smooth val="0"/>
        <c:axId val="630052368"/>
        <c:axId val="630052848"/>
      </c:lineChart>
      <c:catAx>
        <c:axId val="630052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052848"/>
        <c:crosses val="autoZero"/>
        <c:auto val="1"/>
        <c:lblAlgn val="ctr"/>
        <c:lblOffset val="100"/>
        <c:noMultiLvlLbl val="0"/>
      </c:catAx>
      <c:valAx>
        <c:axId val="630052848"/>
        <c:scaling>
          <c:orientation val="minMax"/>
        </c:scaling>
        <c:delete val="1"/>
        <c:axPos val="l"/>
        <c:numFmt formatCode="General" sourceLinked="1"/>
        <c:majorTickMark val="none"/>
        <c:minorTickMark val="none"/>
        <c:tickLblPos val="nextTo"/>
        <c:crossAx val="63005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baseline="0"/>
              <a:t>Sales Vs Profit Analysis (Millions)</a:t>
            </a:r>
            <a:endParaRPr lang="en-IN" sz="1100" b="1"/>
          </a:p>
        </c:rich>
      </c:tx>
      <c:layout>
        <c:manualLayout>
          <c:xMode val="edge"/>
          <c:yMode val="edge"/>
          <c:x val="0.21278868746119919"/>
          <c:y val="3.70206930050394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F812EB-4158-4567-86C3-7A5C97714216}"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{88F812EB-4158-4567-86C3-7A5C97714216}</c15:txfldGUID>
                  <c15:f>Charts!$R$4</c15:f>
                  <c15:dlblFieldTableCache>
                    <c:ptCount val="1"/>
                    <c:pt idx="0">
                      <c:v>4.21</c:v>
                    </c:pt>
                  </c15:dlblFieldTableCache>
                </c15:dlblFTEntry>
              </c15:dlblFieldTable>
              <c15:showDataLabelsRange val="0"/>
            </c:ext>
          </c:extLst>
        </c:dLbl>
      </c:pivotFmt>
      <c:pivotFmt>
        <c:idx val="4"/>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0B4DDC-C173-48CB-9A7C-6DDA6F84ACAC}"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{520B4DDC-C173-48CB-9A7C-6DDA6F84ACAC}</c15:txfldGUID>
                  <c15:f>Charts!$R$5</c15:f>
                  <c15:dlblFieldTableCache>
                    <c:ptCount val="1"/>
                    <c:pt idx="0">
                      <c:v>3.55</c:v>
                    </c:pt>
                  </c15:dlblFieldTableCache>
                </c15:dlblFTEntry>
              </c15:dlblFieldTable>
              <c15:showDataLabelsRange val="0"/>
            </c:ext>
          </c:extLst>
        </c:dLbl>
      </c:pivotFmt>
      <c:pivotFmt>
        <c:idx val="5"/>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22C7F0-345E-49AD-8803-C89D8B600ED5}"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{DA22C7F0-345E-49AD-8803-C89D8B600ED5}</c15:txfldGUID>
                  <c15:f>Charts!$R$6</c15:f>
                  <c15:dlblFieldTableCache>
                    <c:ptCount val="1"/>
                    <c:pt idx="0">
                      <c:v>3.44</c:v>
                    </c:pt>
                  </c15:dlblFieldTableCache>
                </c15:dlblFTEntry>
              </c15:dlblFieldTable>
              <c15:showDataLabelsRange val="0"/>
            </c:ext>
          </c:extLst>
        </c:dLbl>
      </c:pivotFmt>
      <c:pivotFmt>
        <c:idx val="6"/>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93885E-D027-4E91-AD30-212860F63671}"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{A493885E-D027-4E91-AD30-212860F63671}</c15:txfldGUID>
                  <c15:f>Charts!$R$7</c15:f>
                  <c15:dlblFieldTableCache>
                    <c:ptCount val="1"/>
                    <c:pt idx="0">
                      <c:v>3.72</c:v>
                    </c:pt>
                  </c15:dlblFieldTableCache>
                </c15:dlblFTEntry>
              </c15:dlblFieldTable>
              <c15:showDataLabelsRange val="0"/>
            </c:ext>
          </c:extLst>
        </c:dLbl>
      </c:pivotFmt>
      <c:pivotFmt>
        <c:idx val="7"/>
        <c:spPr>
          <a:solidFill>
            <a:srgbClr val="A1E335"/>
          </a:solidFill>
          <a:ln>
            <a:noFill/>
          </a:ln>
          <a:effectLst/>
        </c:spPr>
        <c:dLbl>
          <c:idx val="0"/>
          <c:layout>
            <c:manualLayout>
              <c:x val="2.6231128045908995E-2"/>
              <c:y val="-1.4264914072793542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56754C-99E5-48AA-979D-9F2694F012A7}"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{A756754C-99E5-48AA-979D-9F2694F012A7}</c15:txfldGUID>
                  <c15:f>Charts!$T$4</c15:f>
                  <c15:dlblFieldTableCache>
                    <c:ptCount val="1"/>
                    <c:pt idx="0">
                      <c:v>10.2%</c:v>
                    </c:pt>
                  </c15:dlblFieldTableCache>
                </c15:dlblFTEntry>
              </c15:dlblFieldTable>
              <c15:showDataLabelsRange val="0"/>
            </c:ext>
          </c:extLst>
        </c:dLbl>
      </c:pivotFmt>
      <c:pivotFmt>
        <c:idx val="8"/>
        <c:spPr>
          <a:solidFill>
            <a:srgbClr val="A1E335"/>
          </a:solidFill>
          <a:ln>
            <a:noFill/>
          </a:ln>
          <a:effectLst/>
        </c:spPr>
        <c:dLbl>
          <c:idx val="0"/>
          <c:layout>
            <c:manualLayout>
              <c:x val="2.623112804590897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521544-33AA-4B52-B7D3-B2F14FA7DF00}"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{CB521544-33AA-4B52-B7D3-B2F14FA7DF00}</c15:txfldGUID>
                  <c15:f>Charts!$T$5</c15:f>
                  <c15:dlblFieldTableCache>
                    <c:ptCount val="1"/>
                    <c:pt idx="0">
                      <c:v>10.1%</c:v>
                    </c:pt>
                  </c15:dlblFieldTableCache>
                </c15:dlblFTEntry>
              </c15:dlblFieldTable>
              <c15:showDataLabelsRange val="0"/>
            </c:ext>
          </c:extLst>
        </c:dLbl>
      </c:pivotFmt>
      <c:pivotFmt>
        <c:idx val="9"/>
        <c:spPr>
          <a:solidFill>
            <a:srgbClr val="A1E335"/>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9E94E9-E3D5-4635-8D7B-6BCA4D0D6A33}"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{6E9E94E9-E3D5-4635-8D7B-6BCA4D0D6A33}</c15:txfldGUID>
                  <c15:f>Charts!$T$6</c15:f>
                  <c15:dlblFieldTableCache>
                    <c:ptCount val="1"/>
                    <c:pt idx="0">
                      <c:v>11.0%</c:v>
                    </c:pt>
                  </c15:dlblFieldTableCache>
                </c15:dlblFTEntry>
              </c15:dlblFieldTable>
              <c15:showDataLabelsRange val="0"/>
            </c:ext>
          </c:extLst>
        </c:dLbl>
      </c:pivotFmt>
      <c:pivotFmt>
        <c:idx val="10"/>
        <c:spPr>
          <a:solidFill>
            <a:srgbClr val="A1E335"/>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783A83-6326-475B-AF36-C17A2D5A90E9}"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{90783A83-6326-475B-AF36-C17A2D5A90E9}</c15:txfldGUID>
                  <c15:f>Charts!$T$7</c15:f>
                  <c15:dlblFieldTableCache>
                    <c:ptCount val="1"/>
                    <c:pt idx="0">
                      <c:v>9.1%</c:v>
                    </c:pt>
                  </c15:dlblFieldTableCache>
                </c15:dlblFTEntry>
              </c15:dlblFieldTable>
              <c15:showDataLabelsRange val="0"/>
            </c:ext>
          </c:extLst>
        </c:dLbl>
      </c:pivotFmt>
    </c:pivotFmts>
    <c:plotArea>
      <c:layout/>
      <c:barChart>
        <c:barDir val="col"/>
        <c:grouping val="clustered"/>
        <c:varyColors val="0"/>
        <c:ser>
          <c:idx val="0"/>
          <c:order val="0"/>
          <c:tx>
            <c:strRef>
              <c:f>Charts!$P$3</c:f>
              <c:strCache>
                <c:ptCount val="1"/>
                <c:pt idx="0">
                  <c:v>Sum of Sales</c:v>
                </c:pt>
              </c:strCache>
            </c:strRef>
          </c:tx>
          <c:spPr>
            <a:solidFill>
              <a:srgbClr val="7F43EB"/>
            </a:solidFill>
            <a:ln>
              <a:noFill/>
            </a:ln>
            <a:effectLst/>
          </c:spPr>
          <c:invertIfNegative val="0"/>
          <c:dPt>
            <c:idx val="0"/>
            <c:invertIfNegative val="0"/>
            <c:bubble3D val="0"/>
            <c:spPr>
              <a:solidFill>
                <a:srgbClr val="7F43EB"/>
              </a:solidFill>
              <a:ln>
                <a:noFill/>
              </a:ln>
              <a:effectLst/>
            </c:spPr>
            <c:extLst>
              <c:ext xmlns:c16="http://schemas.microsoft.com/office/drawing/2014/chart" uri="{C3380CC4-5D6E-409C-BE32-E72D297353CC}">
                <c16:uniqueId val="{00000004-C970-47D5-8F24-E539AE5A9660}"/>
              </c:ext>
            </c:extLst>
          </c:dPt>
          <c:dPt>
            <c:idx val="1"/>
            <c:invertIfNegative val="0"/>
            <c:bubble3D val="0"/>
            <c:spPr>
              <a:solidFill>
                <a:srgbClr val="7F43EB"/>
              </a:solidFill>
              <a:ln>
                <a:noFill/>
              </a:ln>
              <a:effectLst/>
            </c:spPr>
            <c:extLst>
              <c:ext xmlns:c16="http://schemas.microsoft.com/office/drawing/2014/chart" uri="{C3380CC4-5D6E-409C-BE32-E72D297353CC}">
                <c16:uniqueId val="{00000007-C970-47D5-8F24-E539AE5A9660}"/>
              </c:ext>
            </c:extLst>
          </c:dPt>
          <c:dPt>
            <c:idx val="2"/>
            <c:invertIfNegative val="0"/>
            <c:bubble3D val="0"/>
            <c:spPr>
              <a:solidFill>
                <a:srgbClr val="7F43EB"/>
              </a:solidFill>
              <a:ln>
                <a:noFill/>
              </a:ln>
              <a:effectLst/>
            </c:spPr>
            <c:extLst>
              <c:ext xmlns:c16="http://schemas.microsoft.com/office/drawing/2014/chart" uri="{C3380CC4-5D6E-409C-BE32-E72D297353CC}">
                <c16:uniqueId val="{00000008-C970-47D5-8F24-E539AE5A9660}"/>
              </c:ext>
            </c:extLst>
          </c:dPt>
          <c:dPt>
            <c:idx val="3"/>
            <c:invertIfNegative val="0"/>
            <c:bubble3D val="0"/>
            <c:spPr>
              <a:solidFill>
                <a:srgbClr val="7F43EB"/>
              </a:solidFill>
              <a:ln>
                <a:noFill/>
              </a:ln>
              <a:effectLst/>
            </c:spPr>
            <c:extLst>
              <c:ext xmlns:c16="http://schemas.microsoft.com/office/drawing/2014/chart" uri="{C3380CC4-5D6E-409C-BE32-E72D297353CC}">
                <c16:uniqueId val="{00000003-C970-47D5-8F24-E539AE5A9660}"/>
              </c:ext>
            </c:extLst>
          </c:dPt>
          <c:dLbls>
            <c:dLbl>
              <c:idx val="0"/>
              <c:tx>
                <c:rich>
                  <a:bodyPr/>
                  <a:lstStyle/>
                  <a:p>
                    <a:fld id="{88F812EB-4158-4567-86C3-7A5C97714216}"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{88F812EB-4158-4567-86C3-7A5C97714216}</c15:txfldGUID>
                      <c15:f>Charts!$R$4</c15:f>
                      <c15:dlblFieldTableCache>
                        <c:ptCount val="1"/>
                        <c:pt idx="0">
                          <c:v>4.21</c:v>
                        </c:pt>
                      </c15:dlblFieldTableCache>
                    </c15:dlblFTEntry>
                  </c15:dlblFieldTable>
                  <c15:showDataLabelsRange val="0"/>
                </c:ext>
                <c:ext xmlns:c16="http://schemas.microsoft.com/office/drawing/2014/chart" uri="{C3380CC4-5D6E-409C-BE32-E72D297353CC}">
                  <c16:uniqueId val="{00000004-C970-47D5-8F24-E539AE5A9660}"/>
                </c:ext>
              </c:extLst>
            </c:dLbl>
            <c:dLbl>
              <c:idx val="1"/>
              <c:tx>
                <c:rich>
                  <a:bodyPr/>
                  <a:lstStyle/>
                  <a:p>
                    <a:fld id="{520B4DDC-C173-48CB-9A7C-6DDA6F84ACAC}"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{520B4DDC-C173-48CB-9A7C-6DDA6F84ACAC}</c15:txfldGUID>
                      <c15:f>Charts!$R$5</c15:f>
                      <c15:dlblFieldTableCache>
                        <c:ptCount val="1"/>
                        <c:pt idx="0">
                          <c:v>3.55</c:v>
                        </c:pt>
                      </c15:dlblFieldTableCache>
                    </c15:dlblFTEntry>
                  </c15:dlblFieldTable>
                  <c15:showDataLabelsRange val="0"/>
                </c:ext>
                <c:ext xmlns:c16="http://schemas.microsoft.com/office/drawing/2014/chart" uri="{C3380CC4-5D6E-409C-BE32-E72D297353CC}">
                  <c16:uniqueId val="{00000007-C970-47D5-8F24-E539AE5A9660}"/>
                </c:ext>
              </c:extLst>
            </c:dLbl>
            <c:dLbl>
              <c:idx val="2"/>
              <c:tx>
                <c:rich>
                  <a:bodyPr/>
                  <a:lstStyle/>
                  <a:p>
                    <a:fld id="{DA22C7F0-345E-49AD-8803-C89D8B600ED5}"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{DA22C7F0-345E-49AD-8803-C89D8B600ED5}</c15:txfldGUID>
                      <c15:f>Charts!$R$6</c15:f>
                      <c15:dlblFieldTableCache>
                        <c:ptCount val="1"/>
                        <c:pt idx="0">
                          <c:v>3.44</c:v>
                        </c:pt>
                      </c15:dlblFieldTableCache>
                    </c15:dlblFTEntry>
                  </c15:dlblFieldTable>
                  <c15:showDataLabelsRange val="0"/>
                </c:ext>
                <c:ext xmlns:c16="http://schemas.microsoft.com/office/drawing/2014/chart" uri="{C3380CC4-5D6E-409C-BE32-E72D297353CC}">
                  <c16:uniqueId val="{00000008-C970-47D5-8F24-E539AE5A9660}"/>
                </c:ext>
              </c:extLst>
            </c:dLbl>
            <c:dLbl>
              <c:idx val="3"/>
              <c:tx>
                <c:rich>
                  <a:bodyPr/>
                  <a:lstStyle/>
                  <a:p>
                    <a:fld id="{A493885E-D027-4E91-AD30-212860F63671}"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{A493885E-D027-4E91-AD30-212860F63671}</c15:txfldGUID>
                      <c15:f>Charts!$R$7</c15:f>
                      <c15:dlblFieldTableCache>
                        <c:ptCount val="1"/>
                        <c:pt idx="0">
                          <c:v>3.72</c:v>
                        </c:pt>
                      </c15:dlblFieldTableCache>
                    </c15:dlblFTEntry>
                  </c15:dlblFieldTable>
                  <c15:showDataLabelsRange val="0"/>
                </c:ext>
                <c:ext xmlns:c16="http://schemas.microsoft.com/office/drawing/2014/chart" uri="{C3380CC4-5D6E-409C-BE32-E72D297353CC}">
                  <c16:uniqueId val="{00000003-C970-47D5-8F24-E539AE5A96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Charts!$O$4:$O$8</c:f>
              <c:strCache>
                <c:ptCount val="4"/>
                <c:pt idx="0">
                  <c:v>2012</c:v>
                </c:pt>
                <c:pt idx="1">
                  <c:v>2013</c:v>
                </c:pt>
                <c:pt idx="2">
                  <c:v>2014</c:v>
                </c:pt>
                <c:pt idx="3">
                  <c:v>2015</c:v>
                </c:pt>
              </c:strCache>
            </c:strRef>
          </c:cat>
          <c:val>
            <c:numRef>
              <c:f>Charts!$P$4:$P$8</c:f>
              <c:numCache>
                <c:formatCode>General</c:formatCode>
                <c:ptCount val="4"/>
                <c:pt idx="0">
                  <c:v>4209139.4555000076</c:v>
                </c:pt>
                <c:pt idx="1">
                  <c:v>3549680.8044999964</c:v>
                </c:pt>
                <c:pt idx="2">
                  <c:v>3436816.7020000047</c:v>
                </c:pt>
                <c:pt idx="3">
                  <c:v>3719963.862000003</c:v>
                </c:pt>
              </c:numCache>
            </c:numRef>
          </c:val>
          <c:extLst>
            <c:ext xmlns:c16="http://schemas.microsoft.com/office/drawing/2014/chart" uri="{C3380CC4-5D6E-409C-BE32-E72D297353CC}">
              <c16:uniqueId val="{00000000-C970-47D5-8F24-E539AE5A9660}"/>
            </c:ext>
          </c:extLst>
        </c:ser>
        <c:ser>
          <c:idx val="1"/>
          <c:order val="1"/>
          <c:tx>
            <c:strRef>
              <c:f>Charts!$Q$3</c:f>
              <c:strCache>
                <c:ptCount val="1"/>
                <c:pt idx="0">
                  <c:v>Sum of Profit</c:v>
                </c:pt>
              </c:strCache>
            </c:strRef>
          </c:tx>
          <c:spPr>
            <a:solidFill>
              <a:srgbClr val="A1E335"/>
            </a:solidFill>
            <a:ln>
              <a:noFill/>
            </a:ln>
            <a:effectLst/>
          </c:spPr>
          <c:invertIfNegative val="0"/>
          <c:dPt>
            <c:idx val="0"/>
            <c:invertIfNegative val="0"/>
            <c:bubble3D val="0"/>
            <c:spPr>
              <a:solidFill>
                <a:srgbClr val="A1E335"/>
              </a:solidFill>
              <a:ln>
                <a:noFill/>
              </a:ln>
              <a:effectLst/>
            </c:spPr>
            <c:extLst>
              <c:ext xmlns:c16="http://schemas.microsoft.com/office/drawing/2014/chart" uri="{C3380CC4-5D6E-409C-BE32-E72D297353CC}">
                <c16:uniqueId val="{00000009-C970-47D5-8F24-E539AE5A9660}"/>
              </c:ext>
            </c:extLst>
          </c:dPt>
          <c:dPt>
            <c:idx val="1"/>
            <c:invertIfNegative val="0"/>
            <c:bubble3D val="0"/>
            <c:spPr>
              <a:solidFill>
                <a:srgbClr val="A1E335"/>
              </a:solidFill>
              <a:ln>
                <a:noFill/>
              </a:ln>
              <a:effectLst/>
            </c:spPr>
            <c:extLst>
              <c:ext xmlns:c16="http://schemas.microsoft.com/office/drawing/2014/chart" uri="{C3380CC4-5D6E-409C-BE32-E72D297353CC}">
                <c16:uniqueId val="{0000000A-C970-47D5-8F24-E539AE5A9660}"/>
              </c:ext>
            </c:extLst>
          </c:dPt>
          <c:dPt>
            <c:idx val="2"/>
            <c:invertIfNegative val="0"/>
            <c:bubble3D val="0"/>
            <c:spPr>
              <a:solidFill>
                <a:srgbClr val="A1E335"/>
              </a:solidFill>
              <a:ln>
                <a:noFill/>
              </a:ln>
              <a:effectLst/>
            </c:spPr>
            <c:extLst>
              <c:ext xmlns:c16="http://schemas.microsoft.com/office/drawing/2014/chart" uri="{C3380CC4-5D6E-409C-BE32-E72D297353CC}">
                <c16:uniqueId val="{0000000B-C970-47D5-8F24-E539AE5A9660}"/>
              </c:ext>
            </c:extLst>
          </c:dPt>
          <c:dPt>
            <c:idx val="3"/>
            <c:invertIfNegative val="0"/>
            <c:bubble3D val="0"/>
            <c:spPr>
              <a:solidFill>
                <a:srgbClr val="A1E335"/>
              </a:solidFill>
              <a:ln>
                <a:noFill/>
              </a:ln>
              <a:effectLst/>
            </c:spPr>
            <c:extLst>
              <c:ext xmlns:c16="http://schemas.microsoft.com/office/drawing/2014/chart" uri="{C3380CC4-5D6E-409C-BE32-E72D297353CC}">
                <c16:uniqueId val="{0000000C-C970-47D5-8F24-E539AE5A9660}"/>
              </c:ext>
            </c:extLst>
          </c:dPt>
          <c:dLbls>
            <c:dLbl>
              <c:idx val="0"/>
              <c:layout>
                <c:manualLayout>
                  <c:x val="2.6231128045908995E-2"/>
                  <c:y val="-1.4264914072793542E-16"/>
                </c:manualLayout>
              </c:layout>
              <c:tx>
                <c:rich>
                  <a:bodyPr/>
                  <a:lstStyle/>
                  <a:p>
                    <a:fld id="{A756754C-99E5-48AA-979D-9F2694F012A7}"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{A756754C-99E5-48AA-979D-9F2694F012A7}</c15:txfldGUID>
                      <c15:f>Charts!$T$4</c15:f>
                      <c15:dlblFieldTableCache>
                        <c:ptCount val="1"/>
                        <c:pt idx="0">
                          <c:v>10.2%</c:v>
                        </c:pt>
                      </c15:dlblFieldTableCache>
                    </c15:dlblFTEntry>
                  </c15:dlblFieldTable>
                  <c15:showDataLabelsRange val="0"/>
                </c:ext>
                <c:ext xmlns:c16="http://schemas.microsoft.com/office/drawing/2014/chart" uri="{C3380CC4-5D6E-409C-BE32-E72D297353CC}">
                  <c16:uniqueId val="{00000009-C970-47D5-8F24-E539AE5A9660}"/>
                </c:ext>
              </c:extLst>
            </c:dLbl>
            <c:dLbl>
              <c:idx val="1"/>
              <c:layout>
                <c:manualLayout>
                  <c:x val="2.623112804590897E-2"/>
                  <c:y val="0"/>
                </c:manualLayout>
              </c:layout>
              <c:tx>
                <c:rich>
                  <a:bodyPr/>
                  <a:lstStyle/>
                  <a:p>
                    <a:fld id="{CB521544-33AA-4B52-B7D3-B2F14FA7DF00}"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{CB521544-33AA-4B52-B7D3-B2F14FA7DF00}</c15:txfldGUID>
                      <c15:f>Charts!$T$5</c15:f>
                      <c15:dlblFieldTableCache>
                        <c:ptCount val="1"/>
                        <c:pt idx="0">
                          <c:v>10.1%</c:v>
                        </c:pt>
                      </c15:dlblFieldTableCache>
                    </c15:dlblFTEntry>
                  </c15:dlblFieldTable>
                  <c15:showDataLabelsRange val="0"/>
                </c:ext>
                <c:ext xmlns:c16="http://schemas.microsoft.com/office/drawing/2014/chart" uri="{C3380CC4-5D6E-409C-BE32-E72D297353CC}">
                  <c16:uniqueId val="{0000000A-C970-47D5-8F24-E539AE5A9660}"/>
                </c:ext>
              </c:extLst>
            </c:dLbl>
            <c:dLbl>
              <c:idx val="2"/>
              <c:layout>
                <c:manualLayout>
                  <c:x val="3.1477353655090821E-2"/>
                  <c:y val="0"/>
                </c:manualLayout>
              </c:layout>
              <c:tx>
                <c:rich>
                  <a:bodyPr/>
                  <a:lstStyle/>
                  <a:p>
                    <a:fld id="{6E9E94E9-E3D5-4635-8D7B-6BCA4D0D6A33}"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{6E9E94E9-E3D5-4635-8D7B-6BCA4D0D6A33}</c15:txfldGUID>
                      <c15:f>Charts!$T$6</c15:f>
                      <c15:dlblFieldTableCache>
                        <c:ptCount val="1"/>
                        <c:pt idx="0">
                          <c:v>11.0%</c:v>
                        </c:pt>
                      </c15:dlblFieldTableCache>
                    </c15:dlblFTEntry>
                  </c15:dlblFieldTable>
                  <c15:showDataLabelsRange val="0"/>
                </c:ext>
                <c:ext xmlns:c16="http://schemas.microsoft.com/office/drawing/2014/chart" uri="{C3380CC4-5D6E-409C-BE32-E72D297353CC}">
                  <c16:uniqueId val="{0000000B-C970-47D5-8F24-E539AE5A9660}"/>
                </c:ext>
              </c:extLst>
            </c:dLbl>
            <c:dLbl>
              <c:idx val="3"/>
              <c:layout>
                <c:manualLayout>
                  <c:x val="3.1477353655090821E-2"/>
                  <c:y val="0"/>
                </c:manualLayout>
              </c:layout>
              <c:tx>
                <c:rich>
                  <a:bodyPr/>
                  <a:lstStyle/>
                  <a:p>
                    <a:fld id="{90783A83-6326-475B-AF36-C17A2D5A90E9}"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{90783A83-6326-475B-AF36-C17A2D5A90E9}</c15:txfldGUID>
                      <c15:f>Charts!$T$7</c15:f>
                      <c15:dlblFieldTableCache>
                        <c:ptCount val="1"/>
                        <c:pt idx="0">
                          <c:v>9.1%</c:v>
                        </c:pt>
                      </c15:dlblFieldTableCache>
                    </c15:dlblFTEntry>
                  </c15:dlblFieldTable>
                  <c15:showDataLabelsRange val="0"/>
                </c:ext>
                <c:ext xmlns:c16="http://schemas.microsoft.com/office/drawing/2014/chart" uri="{C3380CC4-5D6E-409C-BE32-E72D297353CC}">
                  <c16:uniqueId val="{0000000C-C970-47D5-8F24-E539AE5A96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Charts!$O$4:$O$8</c:f>
              <c:strCache>
                <c:ptCount val="4"/>
                <c:pt idx="0">
                  <c:v>2012</c:v>
                </c:pt>
                <c:pt idx="1">
                  <c:v>2013</c:v>
                </c:pt>
                <c:pt idx="2">
                  <c:v>2014</c:v>
                </c:pt>
                <c:pt idx="3">
                  <c:v>2015</c:v>
                </c:pt>
              </c:strCache>
            </c:strRef>
          </c:cat>
          <c:val>
            <c:numRef>
              <c:f>Charts!$Q$4:$Q$8</c:f>
              <c:numCache>
                <c:formatCode>General</c:formatCode>
                <c:ptCount val="4"/>
                <c:pt idx="0">
                  <c:v>434538.78543499921</c:v>
                </c:pt>
                <c:pt idx="1">
                  <c:v>363871.37852699967</c:v>
                </c:pt>
                <c:pt idx="2">
                  <c:v>381455.98622400028</c:v>
                </c:pt>
                <c:pt idx="3">
                  <c:v>341901.80939500051</c:v>
                </c:pt>
              </c:numCache>
            </c:numRef>
          </c:val>
          <c:extLst>
            <c:ext xmlns:c16="http://schemas.microsoft.com/office/drawing/2014/chart" uri="{C3380CC4-5D6E-409C-BE32-E72D297353CC}">
              <c16:uniqueId val="{00000001-C970-47D5-8F24-E539AE5A9660}"/>
            </c:ext>
          </c:extLst>
        </c:ser>
        <c:dLbls>
          <c:dLblPos val="outEnd"/>
          <c:showLegendKey val="0"/>
          <c:showVal val="1"/>
          <c:showCatName val="0"/>
          <c:showSerName val="0"/>
          <c:showPercent val="0"/>
          <c:showBubbleSize val="0"/>
        </c:dLbls>
        <c:gapWidth val="219"/>
        <c:overlap val="-27"/>
        <c:axId val="1743458687"/>
        <c:axId val="1743459167"/>
      </c:barChart>
      <c:catAx>
        <c:axId val="174345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59167"/>
        <c:crosses val="autoZero"/>
        <c:auto val="1"/>
        <c:lblAlgn val="ctr"/>
        <c:lblOffset val="100"/>
        <c:noMultiLvlLbl val="0"/>
      </c:catAx>
      <c:valAx>
        <c:axId val="1743459167"/>
        <c:scaling>
          <c:orientation val="minMax"/>
        </c:scaling>
        <c:delete val="1"/>
        <c:axPos val="l"/>
        <c:numFmt formatCode="General" sourceLinked="1"/>
        <c:majorTickMark val="out"/>
        <c:minorTickMark val="none"/>
        <c:tickLblPos val="nextTo"/>
        <c:crossAx val="174345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Data.xlsx]Charts!PivotTable10</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100" b="1"/>
              <a:t>10 Products making Loss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layout>
            <c:manualLayout>
              <c:x val="1.975389139994886E-3"/>
              <c:y val="9.3318146770455489E-3"/>
            </c:manualLayout>
          </c:layout>
          <c:tx>
            <c:rich>
              <a:bodyPr/>
              <a:lstStyle/>
              <a:p>
                <a:fld id="{24820875-7CF4-4F7B-B544-81CE0BB7A80E}" type="VALUE">
                  <a:rPr lang="en-US" b="1">
                    <a:solidFill>
                      <a:sysClr val="windowText" lastClr="000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dLbl>
          <c:idx val="0"/>
          <c:layout>
            <c:manualLayout>
              <c:x val="-3.6215049207234286E-17"/>
              <c:y val="1.8733960365143888E-2"/>
            </c:manualLayout>
          </c:layout>
          <c:tx>
            <c:rich>
              <a:bodyPr/>
              <a:lstStyle/>
              <a:p>
                <a:fld id="{80ECC34E-7832-4090-8372-9E67A9192D5D}" type="VALUE">
                  <a:rPr lang="en-US" b="1">
                    <a:solidFill>
                      <a:sysClr val="windowText" lastClr="000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dLbl>
          <c:idx val="0"/>
          <c:layout>
            <c:manualLayout>
              <c:x val="1.9714417718050738E-2"/>
              <c:y val="7.1454543960491224E-2"/>
            </c:manualLayout>
          </c:layout>
          <c:tx>
            <c:rich>
              <a:bodyPr/>
              <a:lstStyle/>
              <a:p>
                <a:fld id="{A5B71BDD-7BE9-42C1-949A-47A1669301A9}"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dLbl>
          <c:idx val="0"/>
          <c:layout>
            <c:manualLayout>
              <c:x val="-3.6215049207234286E-17"/>
              <c:y val="1.4032887521094677E-2"/>
            </c:manualLayout>
          </c:layout>
          <c:tx>
            <c:rich>
              <a:bodyPr/>
              <a:lstStyle/>
              <a:p>
                <a:fld id="{81CBBEFA-3624-47C6-9FA2-95F70796E19C}"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dLbl>
          <c:idx val="0"/>
          <c:layout>
            <c:manualLayout>
              <c:x val="-7.2430098414468572E-17"/>
              <c:y val="2.8136106053242058E-2"/>
            </c:manualLayout>
          </c:layout>
          <c:tx>
            <c:rich>
              <a:bodyPr/>
              <a:lstStyle/>
              <a:p>
                <a:fld id="{128F11D0-4CF1-4BD7-8D73-DF4789A2A677}"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dLbl>
          <c:idx val="0"/>
          <c:layout>
            <c:manualLayout>
              <c:x val="1.3833245131483516E-2"/>
              <c:y val="2.3435241899492691E-2"/>
            </c:manualLayout>
          </c:layout>
          <c:tx>
            <c:rich>
              <a:bodyPr/>
              <a:lstStyle/>
              <a:p>
                <a:fld id="{45A64906-2FFF-4E4C-AB50-EF62781D9860}"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dLbl>
          <c:idx val="0"/>
          <c:layout>
            <c:manualLayout>
              <c:x val="-7.2430098414468572E-17"/>
              <c:y val="1.8733960365143802E-2"/>
            </c:manualLayout>
          </c:layout>
          <c:tx>
            <c:rich>
              <a:bodyPr/>
              <a:lstStyle/>
              <a:p>
                <a:fld id="{ECCE6DCC-523C-414B-93A6-02C3E66DB490}"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dLbl>
          <c:idx val="0"/>
          <c:layout>
            <c:manualLayout>
              <c:x val="-7.2430098414468572E-17"/>
              <c:y val="2.3435403372408996E-2"/>
            </c:manualLayout>
          </c:layout>
          <c:tx>
            <c:rich>
              <a:bodyPr/>
              <a:lstStyle/>
              <a:p>
                <a:fld id="{B281A533-2E6A-448D-98CD-C81F616785AA}"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dLbl>
          <c:idx val="0"/>
          <c:layout>
            <c:manualLayout>
              <c:x val="-1.4488309286799477E-16"/>
              <c:y val="2.815227505711395E-2"/>
            </c:manualLayout>
          </c:layout>
          <c:tx>
            <c:rich>
              <a:bodyPr/>
              <a:lstStyle/>
              <a:p>
                <a:fld id="{F54F87E7-264B-414F-8CDE-689F51A51D48}"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dLbl>
          <c:idx val="0"/>
          <c:layout>
            <c:manualLayout>
              <c:x val="-1.4486019682893714E-16"/>
              <c:y val="1.8733960365143847E-2"/>
            </c:manualLayout>
          </c:layout>
          <c:tx>
            <c:rich>
              <a:bodyPr/>
              <a:lstStyle/>
              <a:p>
                <a:fld id="{89944261-2AD5-4144-BAAA-C81D87C7EFE2}"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ln w="38100" cap="rnd">
            <a:noFill/>
            <a:round/>
          </a:ln>
          <a:effectLst/>
        </c:spPr>
        <c:marker>
          <c:symbol val="circle"/>
          <c:size val="8"/>
          <c:spPr>
            <a:solidFill>
              <a:srgbClr val="FF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ln w="38100" cap="rnd">
            <a:noFill/>
            <a:round/>
          </a:ln>
          <a:effectLst/>
        </c:spPr>
        <c:marker>
          <c:symbol val="circle"/>
          <c:size val="8"/>
          <c:spPr>
            <a:solidFill>
              <a:srgbClr val="FF0000"/>
            </a:solidFill>
            <a:ln>
              <a:noFill/>
            </a:ln>
            <a:effectLst/>
          </c:spPr>
        </c:marker>
      </c:pivotFmt>
      <c:pivotFmt>
        <c:idx val="28"/>
        <c:spPr>
          <a:ln w="38100" cap="rnd">
            <a:noFill/>
            <a:round/>
          </a:ln>
          <a:effectLst/>
        </c:spPr>
        <c:marker>
          <c:symbol val="circle"/>
          <c:size val="8"/>
          <c:spPr>
            <a:solidFill>
              <a:srgbClr val="FF0000"/>
            </a:solidFill>
            <a:ln>
              <a:noFill/>
            </a:ln>
            <a:effectLst/>
          </c:spPr>
        </c:marker>
      </c:pivotFmt>
      <c:pivotFmt>
        <c:idx val="29"/>
        <c:spPr>
          <a:ln w="38100" cap="rnd">
            <a:noFill/>
            <a:round/>
          </a:ln>
          <a:effectLst/>
        </c:spPr>
        <c:marker>
          <c:symbol val="circle"/>
          <c:size val="8"/>
          <c:spPr>
            <a:solidFill>
              <a:srgbClr val="FF0000"/>
            </a:solidFill>
            <a:ln>
              <a:noFill/>
            </a:ln>
            <a:effectLst/>
          </c:spPr>
        </c:marker>
      </c:pivotFmt>
      <c:pivotFmt>
        <c:idx val="30"/>
        <c:spPr>
          <a:ln w="38100" cap="rnd">
            <a:noFill/>
            <a:round/>
          </a:ln>
          <a:effectLst/>
        </c:spPr>
        <c:marker>
          <c:symbol val="circle"/>
          <c:size val="8"/>
          <c:spPr>
            <a:solidFill>
              <a:srgbClr val="FF0000"/>
            </a:solidFill>
            <a:ln>
              <a:noFill/>
            </a:ln>
            <a:effectLst/>
          </c:spPr>
        </c:marker>
      </c:pivotFmt>
      <c:pivotFmt>
        <c:idx val="31"/>
        <c:spPr>
          <a:ln w="38100" cap="rnd">
            <a:noFill/>
            <a:round/>
          </a:ln>
          <a:effectLst/>
        </c:spPr>
        <c:marker>
          <c:symbol val="circle"/>
          <c:size val="8"/>
          <c:spPr>
            <a:solidFill>
              <a:srgbClr val="FF0000"/>
            </a:solidFill>
            <a:ln>
              <a:noFill/>
            </a:ln>
            <a:effectLst/>
          </c:spPr>
        </c:marker>
      </c:pivotFmt>
      <c:pivotFmt>
        <c:idx val="32"/>
        <c:spPr>
          <a:ln w="38100" cap="rnd">
            <a:noFill/>
            <a:round/>
          </a:ln>
          <a:effectLst/>
        </c:spPr>
        <c:marker>
          <c:symbol val="circle"/>
          <c:size val="8"/>
          <c:spPr>
            <a:solidFill>
              <a:srgbClr val="FF0000"/>
            </a:solidFill>
            <a:ln>
              <a:noFill/>
            </a:ln>
            <a:effectLst/>
          </c:spPr>
        </c:marker>
      </c:pivotFmt>
      <c:pivotFmt>
        <c:idx val="33"/>
        <c:spPr>
          <a:ln w="38100" cap="rnd">
            <a:noFill/>
            <a:round/>
          </a:ln>
          <a:effectLst/>
        </c:spPr>
        <c:marker>
          <c:symbol val="circle"/>
          <c:size val="8"/>
          <c:spPr>
            <a:solidFill>
              <a:srgbClr val="FF0000"/>
            </a:solidFill>
            <a:ln>
              <a:noFill/>
            </a:ln>
            <a:effectLst/>
          </c:spPr>
        </c:marker>
      </c:pivotFmt>
      <c:pivotFmt>
        <c:idx val="34"/>
        <c:spPr>
          <a:ln w="38100" cap="rnd">
            <a:noFill/>
            <a:round/>
          </a:ln>
          <a:effectLst/>
        </c:spPr>
        <c:marker>
          <c:symbol val="circle"/>
          <c:size val="8"/>
          <c:spPr>
            <a:solidFill>
              <a:srgbClr val="FF0000"/>
            </a:solidFill>
            <a:ln>
              <a:noFill/>
            </a:ln>
            <a:effectLst/>
          </c:spPr>
        </c:marker>
      </c:pivotFmt>
      <c:pivotFmt>
        <c:idx val="35"/>
        <c:spPr>
          <a:ln w="38100" cap="rnd">
            <a:noFill/>
            <a:round/>
          </a:ln>
          <a:effectLst/>
        </c:spPr>
        <c:marker>
          <c:symbol val="circle"/>
          <c:size val="8"/>
          <c:spPr>
            <a:solidFill>
              <a:srgbClr val="FF0000"/>
            </a:solidFill>
            <a:ln>
              <a:noFill/>
            </a:ln>
            <a:effectLst/>
          </c:spPr>
        </c:marker>
      </c:pivotFmt>
      <c:pivotFmt>
        <c:idx val="36"/>
        <c:spPr>
          <a:ln w="38100" cap="rnd">
            <a:noFill/>
            <a:round/>
          </a:ln>
          <a:effectLst/>
        </c:spPr>
        <c:marker>
          <c:symbol val="circle"/>
          <c:size val="8"/>
          <c:spPr>
            <a:solidFill>
              <a:srgbClr val="FF0000"/>
            </a:solidFill>
            <a:ln>
              <a:noFill/>
            </a:ln>
            <a:effectLst/>
          </c:spPr>
        </c:marker>
      </c:pivotFmt>
    </c:pivotFmts>
    <c:plotArea>
      <c:layout/>
      <c:barChart>
        <c:barDir val="col"/>
        <c:grouping val="clustered"/>
        <c:varyColors val="0"/>
        <c:ser>
          <c:idx val="1"/>
          <c:order val="1"/>
          <c:tx>
            <c:strRef>
              <c:f>Charts!$K$31</c:f>
              <c:strCache>
                <c:ptCount val="1"/>
                <c:pt idx="0">
                  <c:v>Sum of Loss</c:v>
                </c:pt>
              </c:strCache>
            </c:strRef>
          </c:tx>
          <c:spPr>
            <a:solidFill>
              <a:srgbClr val="7F43E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Charts!$I$32:$I$42</c:f>
              <c:strCache>
                <c:ptCount val="10"/>
                <c:pt idx="0">
                  <c:v>BoxOffice By Design Rectangular and Half-Moon Meeting Room Tables</c:v>
                </c:pt>
                <c:pt idx="1">
                  <c:v>Canon imageCLASS 2200 Advanced Copier</c:v>
                </c:pt>
                <c:pt idx="2">
                  <c:v>Epson DFX5000+ Dot Matrix Printer</c:v>
                </c:pt>
                <c:pt idx="3">
                  <c:v>Epson DFX-8500 Dot Matrix Printer</c:v>
                </c:pt>
                <c:pt idx="4">
                  <c:v>Global High-Back Leather Tilter, Burgundy</c:v>
                </c:pt>
                <c:pt idx="5">
                  <c:v>Hoover Portapower™ Portable Vacuum</c:v>
                </c:pt>
                <c:pt idx="6">
                  <c:v>KI Conference Tables</c:v>
                </c:pt>
                <c:pt idx="7">
                  <c:v>Lexmark 4227 Plus Dot Matrix Printer</c:v>
                </c:pt>
                <c:pt idx="8">
                  <c:v>Okidata Pacemark 4410N Wide Format Dot Matrix Printer</c:v>
                </c:pt>
                <c:pt idx="9">
                  <c:v>Polycom ViewStation™ ISDN Videoconferencing Unit</c:v>
                </c:pt>
              </c:strCache>
            </c:strRef>
          </c:cat>
          <c:val>
            <c:numRef>
              <c:f>Charts!$K$32:$K$42</c:f>
              <c:numCache>
                <c:formatCode>General</c:formatCode>
                <c:ptCount val="10"/>
                <c:pt idx="0">
                  <c:v>-14938.689425000002</c:v>
                </c:pt>
                <c:pt idx="1">
                  <c:v>-31885.677</c:v>
                </c:pt>
                <c:pt idx="2">
                  <c:v>-16160.7459</c:v>
                </c:pt>
                <c:pt idx="3">
                  <c:v>-29400.345000000001</c:v>
                </c:pt>
                <c:pt idx="4">
                  <c:v>-30518.9</c:v>
                </c:pt>
                <c:pt idx="5">
                  <c:v>-21088.48</c:v>
                </c:pt>
                <c:pt idx="6">
                  <c:v>-15701.259500000002</c:v>
                </c:pt>
                <c:pt idx="7">
                  <c:v>-15492.8151</c:v>
                </c:pt>
                <c:pt idx="8">
                  <c:v>-43949.3724</c:v>
                </c:pt>
                <c:pt idx="9">
                  <c:v>-17771.266800000001</c:v>
                </c:pt>
              </c:numCache>
            </c:numRef>
          </c:val>
          <c:extLst>
            <c:ext xmlns:c16="http://schemas.microsoft.com/office/drawing/2014/chart" uri="{C3380CC4-5D6E-409C-BE32-E72D297353CC}">
              <c16:uniqueId val="{0000001B-91DA-4D6B-A8DB-B885F31FCDA1}"/>
            </c:ext>
          </c:extLst>
        </c:ser>
        <c:dLbls>
          <c:showLegendKey val="0"/>
          <c:showVal val="1"/>
          <c:showCatName val="0"/>
          <c:showSerName val="0"/>
          <c:showPercent val="0"/>
          <c:showBubbleSize val="0"/>
        </c:dLbls>
        <c:gapWidth val="269"/>
        <c:axId val="1516615951"/>
        <c:axId val="1516607791"/>
      </c:barChart>
      <c:lineChart>
        <c:grouping val="standard"/>
        <c:varyColors val="0"/>
        <c:ser>
          <c:idx val="0"/>
          <c:order val="0"/>
          <c:tx>
            <c:strRef>
              <c:f>Charts!$J$31</c:f>
              <c:strCache>
                <c:ptCount val="1"/>
                <c:pt idx="0">
                  <c:v>Sum of Loss %</c:v>
                </c:pt>
              </c:strCache>
            </c:strRef>
          </c:tx>
          <c:spPr>
            <a:ln w="38100" cap="rnd">
              <a:noFill/>
              <a:round/>
            </a:ln>
            <a:effectLst/>
          </c:spPr>
          <c:marker>
            <c:symbol val="circle"/>
            <c:size val="8"/>
            <c:spPr>
              <a:solidFill>
                <a:srgbClr val="FF0000"/>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Charts!$I$32:$I$42</c:f>
              <c:strCache>
                <c:ptCount val="10"/>
                <c:pt idx="0">
                  <c:v>BoxOffice By Design Rectangular and Half-Moon Meeting Room Tables</c:v>
                </c:pt>
                <c:pt idx="1">
                  <c:v>Canon imageCLASS 2200 Advanced Copier</c:v>
                </c:pt>
                <c:pt idx="2">
                  <c:v>Epson DFX5000+ Dot Matrix Printer</c:v>
                </c:pt>
                <c:pt idx="3">
                  <c:v>Epson DFX-8500 Dot Matrix Printer</c:v>
                </c:pt>
                <c:pt idx="4">
                  <c:v>Global High-Back Leather Tilter, Burgundy</c:v>
                </c:pt>
                <c:pt idx="5">
                  <c:v>Hoover Portapower™ Portable Vacuum</c:v>
                </c:pt>
                <c:pt idx="6">
                  <c:v>KI Conference Tables</c:v>
                </c:pt>
                <c:pt idx="7">
                  <c:v>Lexmark 4227 Plus Dot Matrix Printer</c:v>
                </c:pt>
                <c:pt idx="8">
                  <c:v>Okidata Pacemark 4410N Wide Format Dot Matrix Printer</c:v>
                </c:pt>
                <c:pt idx="9">
                  <c:v>Polycom ViewStation™ ISDN Videoconferencing Unit</c:v>
                </c:pt>
              </c:strCache>
            </c:strRef>
          </c:cat>
          <c:val>
            <c:numRef>
              <c:f>Charts!$J$32:$J$42</c:f>
              <c:numCache>
                <c:formatCode>0.00%</c:formatCode>
                <c:ptCount val="10"/>
                <c:pt idx="0">
                  <c:v>-0.14297703092619479</c:v>
                </c:pt>
                <c:pt idx="1">
                  <c:v>-0.27927410594112939</c:v>
                </c:pt>
                <c:pt idx="2">
                  <c:v>-0.77563811528637283</c:v>
                </c:pt>
                <c:pt idx="3">
                  <c:v>-0.34196356665210431</c:v>
                </c:pt>
                <c:pt idx="4">
                  <c:v>-0.36879865429559572</c:v>
                </c:pt>
                <c:pt idx="5">
                  <c:v>-7.1572988328248073</c:v>
                </c:pt>
                <c:pt idx="6">
                  <c:v>-0.67417199642039105</c:v>
                </c:pt>
                <c:pt idx="7">
                  <c:v>-0.25935904421879225</c:v>
                </c:pt>
                <c:pt idx="8">
                  <c:v>-0.72500196140987916</c:v>
                </c:pt>
                <c:pt idx="9">
                  <c:v>-6.9608266569454444E-2</c:v>
                </c:pt>
              </c:numCache>
            </c:numRef>
          </c:val>
          <c:smooth val="0"/>
          <c:extLst>
            <c:ext xmlns:c16="http://schemas.microsoft.com/office/drawing/2014/chart" uri="{C3380CC4-5D6E-409C-BE32-E72D297353CC}">
              <c16:uniqueId val="{0000001A-91DA-4D6B-A8DB-B885F31FCDA1}"/>
            </c:ext>
          </c:extLst>
        </c:ser>
        <c:dLbls>
          <c:showLegendKey val="0"/>
          <c:showVal val="1"/>
          <c:showCatName val="0"/>
          <c:showSerName val="0"/>
          <c:showPercent val="0"/>
          <c:showBubbleSize val="0"/>
        </c:dLbls>
        <c:marker val="1"/>
        <c:smooth val="0"/>
        <c:axId val="536715728"/>
        <c:axId val="536715248"/>
      </c:lineChart>
      <c:catAx>
        <c:axId val="1516615951"/>
        <c:scaling>
          <c:orientation val="minMax"/>
        </c:scaling>
        <c:delete val="1"/>
        <c:axPos val="b"/>
        <c:numFmt formatCode="General" sourceLinked="1"/>
        <c:majorTickMark val="out"/>
        <c:minorTickMark val="none"/>
        <c:tickLblPos val="nextTo"/>
        <c:crossAx val="1516607791"/>
        <c:crosses val="autoZero"/>
        <c:auto val="1"/>
        <c:lblAlgn val="ctr"/>
        <c:lblOffset val="100"/>
        <c:noMultiLvlLbl val="0"/>
      </c:catAx>
      <c:valAx>
        <c:axId val="15166077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15951"/>
        <c:crosses val="autoZero"/>
        <c:crossBetween val="between"/>
      </c:valAx>
      <c:valAx>
        <c:axId val="536715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15728"/>
        <c:crosses val="max"/>
        <c:crossBetween val="between"/>
      </c:valAx>
      <c:catAx>
        <c:axId val="536715728"/>
        <c:scaling>
          <c:orientation val="minMax"/>
        </c:scaling>
        <c:delete val="1"/>
        <c:axPos val="t"/>
        <c:numFmt formatCode="General" sourceLinked="1"/>
        <c:majorTickMark val="out"/>
        <c:minorTickMark val="none"/>
        <c:tickLblPos val="nextTo"/>
        <c:crossAx val="536715248"/>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 Selling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0800">
            <a:solidFill>
              <a:srgbClr val="F973D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F43EB"/>
          </a:solidFill>
          <a:ln w="508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DE1E5-1C5D-41C0-9932-98845B593B4D}"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{162DE1E5-1C5D-41C0-9932-98845B593B4D}</c15:txfldGUID>
                  <c15:f>Charts!$K$17</c15:f>
                  <c15:dlblFieldTableCache>
                    <c:ptCount val="1"/>
                    <c:pt idx="0">
                      <c:v>1.13</c:v>
                    </c:pt>
                  </c15:dlblFieldTableCache>
                </c15:dlblFTEntry>
              </c15:dlblFieldTable>
              <c15:showDataLabelsRange val="0"/>
            </c:ext>
          </c:extLst>
        </c:dLbl>
      </c:pivotFmt>
      <c:pivotFmt>
        <c:idx val="2"/>
        <c:spPr>
          <a:solidFill>
            <a:srgbClr val="A1E335"/>
          </a:solidFill>
          <a:ln w="50800">
            <a:solidFill>
              <a:srgbClr val="A1E335">
                <a:alpha val="89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A287AC-1AA7-4A41-A464-73DEBF2101AD}"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{ADA287AC-1AA7-4A41-A464-73DEBF2101AD}</c15:txfldGUID>
                  <c15:f>Charts!$K$16</c15:f>
                  <c15:dlblFieldTableCache>
                    <c:ptCount val="1"/>
                    <c:pt idx="0">
                      <c:v>1.76</c:v>
                    </c:pt>
                  </c15:dlblFieldTableCache>
                </c15:dlblFTEntry>
              </c15:dlblFieldTable>
              <c15:showDataLabelsRange val="0"/>
            </c:ext>
          </c:extLst>
        </c:dLbl>
      </c:pivotFmt>
      <c:pivotFmt>
        <c:idx val="3"/>
        <c:spPr>
          <a:solidFill>
            <a:srgbClr val="EF57B9"/>
          </a:solidFill>
          <a:ln w="50800">
            <a:solidFill>
              <a:srgbClr val="EF57B9">
                <a:alpha val="91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6D3F35-DAEF-4008-B2E0-181A230725A1}"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{EE6D3F35-DAEF-4008-B2E0-181A230725A1}</c15:txfldGUID>
                  <c15:f>Charts!$K$15</c15:f>
                  <c15:dlblFieldTableCache>
                    <c:ptCount val="1"/>
                    <c:pt idx="0">
                      <c:v>1.89</c:v>
                    </c:pt>
                  </c15:dlblFieldTableCache>
                </c15:dlblFTEntry>
              </c15:dlblFieldTable>
              <c15:showDataLabelsRange val="0"/>
            </c:ext>
          </c:extLst>
        </c:dLbl>
      </c:pivotFmt>
      <c:pivotFmt>
        <c:idx val="4"/>
        <c:spPr>
          <a:solidFill>
            <a:srgbClr val="F4EF31"/>
          </a:solidFill>
          <a:ln w="50800">
            <a:solidFill>
              <a:srgbClr val="F4EF3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788A83-4519-4711-BE87-3C2AD91E6E13}"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{32788A83-4519-4711-BE87-3C2AD91E6E13}</c15:txfldGUID>
                  <c15:f>Charts!$K$14</c15:f>
                  <c15:dlblFieldTableCache>
                    <c:ptCount val="1"/>
                    <c:pt idx="0">
                      <c:v>1.9</c:v>
                    </c:pt>
                  </c15:dlblFieldTableCache>
                </c15:dlblFTEntry>
              </c15:dlblFieldTable>
              <c15:showDataLabelsRange val="0"/>
            </c:ext>
          </c:extLst>
        </c:dLbl>
      </c:pivotFmt>
      <c:pivotFmt>
        <c:idx val="5"/>
        <c:spPr>
          <a:solidFill>
            <a:srgbClr val="5ED7F4">
              <a:alpha val="97647"/>
            </a:srgbClr>
          </a:solidFill>
          <a:ln w="50800">
            <a:solidFill>
              <a:srgbClr val="5ED7F4"/>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5F4B4F-F720-46D6-AE91-808FA5676BFC}"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{EB5F4B4F-F720-46D6-AE91-808FA5676BFC}</c15:txfldGUID>
                  <c15:f>Charts!$K$13</c15:f>
                  <c15:dlblFieldTableCache>
                    <c:ptCount val="1"/>
                    <c:pt idx="0">
                      <c:v>2.17</c:v>
                    </c:pt>
                  </c15:dlblFieldTableCache>
                </c15:dlblFTEntry>
              </c15:dlblFieldTable>
              <c15:showDataLabelsRange val="0"/>
            </c:ext>
          </c:extLst>
        </c:dLbl>
      </c:pivotFmt>
    </c:pivotFmts>
    <c:plotArea>
      <c:layout/>
      <c:barChart>
        <c:barDir val="bar"/>
        <c:grouping val="clustered"/>
        <c:varyColors val="0"/>
        <c:ser>
          <c:idx val="0"/>
          <c:order val="0"/>
          <c:tx>
            <c:strRef>
              <c:f>Charts!$J$12</c:f>
              <c:strCache>
                <c:ptCount val="1"/>
                <c:pt idx="0">
                  <c:v>Total</c:v>
                </c:pt>
              </c:strCache>
            </c:strRef>
          </c:tx>
          <c:spPr>
            <a:solidFill>
              <a:schemeClr val="accent1"/>
            </a:solidFill>
            <a:ln w="50800">
              <a:solidFill>
                <a:srgbClr val="F973D6"/>
              </a:solidFill>
            </a:ln>
            <a:effectLst/>
          </c:spPr>
          <c:invertIfNegative val="0"/>
          <c:dPt>
            <c:idx val="0"/>
            <c:invertIfNegative val="0"/>
            <c:bubble3D val="0"/>
            <c:spPr>
              <a:solidFill>
                <a:srgbClr val="5ED7F4">
                  <a:alpha val="97647"/>
                </a:srgbClr>
              </a:solidFill>
              <a:ln w="50800">
                <a:solidFill>
                  <a:srgbClr val="5ED7F4"/>
                </a:solidFill>
              </a:ln>
              <a:effectLst/>
            </c:spPr>
            <c:extLst>
              <c:ext xmlns:c16="http://schemas.microsoft.com/office/drawing/2014/chart" uri="{C3380CC4-5D6E-409C-BE32-E72D297353CC}">
                <c16:uniqueId val="{00000006-CF72-42D1-9069-78AB26D29597}"/>
              </c:ext>
            </c:extLst>
          </c:dPt>
          <c:dPt>
            <c:idx val="1"/>
            <c:invertIfNegative val="0"/>
            <c:bubble3D val="0"/>
            <c:spPr>
              <a:solidFill>
                <a:srgbClr val="F4EF31"/>
              </a:solidFill>
              <a:ln w="50800">
                <a:solidFill>
                  <a:srgbClr val="F4EF31"/>
                </a:solidFill>
              </a:ln>
              <a:effectLst/>
            </c:spPr>
            <c:extLst>
              <c:ext xmlns:c16="http://schemas.microsoft.com/office/drawing/2014/chart" uri="{C3380CC4-5D6E-409C-BE32-E72D297353CC}">
                <c16:uniqueId val="{00000005-CF72-42D1-9069-78AB26D29597}"/>
              </c:ext>
            </c:extLst>
          </c:dPt>
          <c:dPt>
            <c:idx val="2"/>
            <c:invertIfNegative val="0"/>
            <c:bubble3D val="0"/>
            <c:spPr>
              <a:solidFill>
                <a:srgbClr val="EF57B9"/>
              </a:solidFill>
              <a:ln w="50800">
                <a:solidFill>
                  <a:srgbClr val="EF57B9">
                    <a:alpha val="91000"/>
                  </a:srgbClr>
                </a:solidFill>
              </a:ln>
              <a:effectLst/>
            </c:spPr>
            <c:extLst>
              <c:ext xmlns:c16="http://schemas.microsoft.com/office/drawing/2014/chart" uri="{C3380CC4-5D6E-409C-BE32-E72D297353CC}">
                <c16:uniqueId val="{00000004-CF72-42D1-9069-78AB26D29597}"/>
              </c:ext>
            </c:extLst>
          </c:dPt>
          <c:dPt>
            <c:idx val="3"/>
            <c:invertIfNegative val="0"/>
            <c:bubble3D val="0"/>
            <c:spPr>
              <a:solidFill>
                <a:srgbClr val="A1E335"/>
              </a:solidFill>
              <a:ln w="50800">
                <a:solidFill>
                  <a:srgbClr val="A1E335">
                    <a:alpha val="89000"/>
                  </a:srgbClr>
                </a:solidFill>
              </a:ln>
              <a:effectLst/>
            </c:spPr>
            <c:extLst>
              <c:ext xmlns:c16="http://schemas.microsoft.com/office/drawing/2014/chart" uri="{C3380CC4-5D6E-409C-BE32-E72D297353CC}">
                <c16:uniqueId val="{00000003-CF72-42D1-9069-78AB26D29597}"/>
              </c:ext>
            </c:extLst>
          </c:dPt>
          <c:dPt>
            <c:idx val="4"/>
            <c:invertIfNegative val="0"/>
            <c:bubble3D val="0"/>
            <c:spPr>
              <a:solidFill>
                <a:srgbClr val="7F43EB"/>
              </a:solidFill>
              <a:ln w="50800">
                <a:solidFill>
                  <a:srgbClr val="7F43EB"/>
                </a:solidFill>
              </a:ln>
              <a:effectLst/>
            </c:spPr>
            <c:extLst>
              <c:ext xmlns:c16="http://schemas.microsoft.com/office/drawing/2014/chart" uri="{C3380CC4-5D6E-409C-BE32-E72D297353CC}">
                <c16:uniqueId val="{00000002-CF72-42D1-9069-78AB26D29597}"/>
              </c:ext>
            </c:extLst>
          </c:dPt>
          <c:dLbls>
            <c:dLbl>
              <c:idx val="0"/>
              <c:tx>
                <c:rich>
                  <a:bodyPr/>
                  <a:lstStyle/>
                  <a:p>
                    <a:fld id="{EB5F4B4F-F720-46D6-AE91-808FA5676BFC}"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{EB5F4B4F-F720-46D6-AE91-808FA5676BFC}</c15:txfldGUID>
                      <c15:f>Charts!$K$13</c15:f>
                      <c15:dlblFieldTableCache>
                        <c:ptCount val="1"/>
                        <c:pt idx="0">
                          <c:v>2.17</c:v>
                        </c:pt>
                      </c15:dlblFieldTableCache>
                    </c15:dlblFTEntry>
                  </c15:dlblFieldTable>
                  <c15:showDataLabelsRange val="0"/>
                </c:ext>
                <c:ext xmlns:c16="http://schemas.microsoft.com/office/drawing/2014/chart" uri="{C3380CC4-5D6E-409C-BE32-E72D297353CC}">
                  <c16:uniqueId val="{00000006-CF72-42D1-9069-78AB26D29597}"/>
                </c:ext>
              </c:extLst>
            </c:dLbl>
            <c:dLbl>
              <c:idx val="1"/>
              <c:tx>
                <c:rich>
                  <a:bodyPr/>
                  <a:lstStyle/>
                  <a:p>
                    <a:fld id="{32788A83-4519-4711-BE87-3C2AD91E6E13}"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{32788A83-4519-4711-BE87-3C2AD91E6E13}</c15:txfldGUID>
                      <c15:f>Charts!$K$14</c15:f>
                      <c15:dlblFieldTableCache>
                        <c:ptCount val="1"/>
                        <c:pt idx="0">
                          <c:v>1.9</c:v>
                        </c:pt>
                      </c15:dlblFieldTableCache>
                    </c15:dlblFTEntry>
                  </c15:dlblFieldTable>
                  <c15:showDataLabelsRange val="0"/>
                </c:ext>
                <c:ext xmlns:c16="http://schemas.microsoft.com/office/drawing/2014/chart" uri="{C3380CC4-5D6E-409C-BE32-E72D297353CC}">
                  <c16:uniqueId val="{00000005-CF72-42D1-9069-78AB26D29597}"/>
                </c:ext>
              </c:extLst>
            </c:dLbl>
            <c:dLbl>
              <c:idx val="2"/>
              <c:tx>
                <c:rich>
                  <a:bodyPr/>
                  <a:lstStyle/>
                  <a:p>
                    <a:fld id="{EE6D3F35-DAEF-4008-B2E0-181A230725A1}"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{EE6D3F35-DAEF-4008-B2E0-181A230725A1}</c15:txfldGUID>
                      <c15:f>Charts!$K$15</c15:f>
                      <c15:dlblFieldTableCache>
                        <c:ptCount val="1"/>
                        <c:pt idx="0">
                          <c:v>1.89</c:v>
                        </c:pt>
                      </c15:dlblFieldTableCache>
                    </c15:dlblFTEntry>
                  </c15:dlblFieldTable>
                  <c15:showDataLabelsRange val="0"/>
                </c:ext>
                <c:ext xmlns:c16="http://schemas.microsoft.com/office/drawing/2014/chart" uri="{C3380CC4-5D6E-409C-BE32-E72D297353CC}">
                  <c16:uniqueId val="{00000004-CF72-42D1-9069-78AB26D29597}"/>
                </c:ext>
              </c:extLst>
            </c:dLbl>
            <c:dLbl>
              <c:idx val="3"/>
              <c:tx>
                <c:rich>
                  <a:bodyPr/>
                  <a:lstStyle/>
                  <a:p>
                    <a:fld id="{ADA287AC-1AA7-4A41-A464-73DEBF2101AD}"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{ADA287AC-1AA7-4A41-A464-73DEBF2101AD}</c15:txfldGUID>
                      <c15:f>Charts!$K$16</c15:f>
                      <c15:dlblFieldTableCache>
                        <c:ptCount val="1"/>
                        <c:pt idx="0">
                          <c:v>1.76</c:v>
                        </c:pt>
                      </c15:dlblFieldTableCache>
                    </c15:dlblFTEntry>
                  </c15:dlblFieldTable>
                  <c15:showDataLabelsRange val="0"/>
                </c:ext>
                <c:ext xmlns:c16="http://schemas.microsoft.com/office/drawing/2014/chart" uri="{C3380CC4-5D6E-409C-BE32-E72D297353CC}">
                  <c16:uniqueId val="{00000003-CF72-42D1-9069-78AB26D29597}"/>
                </c:ext>
              </c:extLst>
            </c:dLbl>
            <c:dLbl>
              <c:idx val="4"/>
              <c:tx>
                <c:rich>
                  <a:bodyPr/>
                  <a:lstStyle/>
                  <a:p>
                    <a:fld id="{162DE1E5-1C5D-41C0-9932-98845B593B4D}"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{162DE1E5-1C5D-41C0-9932-98845B593B4D}</c15:txfldGUID>
                      <c15:f>Charts!$K$17</c15:f>
                      <c15:dlblFieldTableCache>
                        <c:ptCount val="1"/>
                        <c:pt idx="0">
                          <c:v>1.13</c:v>
                        </c:pt>
                      </c15:dlblFieldTableCache>
                    </c15:dlblFTEntry>
                  </c15:dlblFieldTable>
                  <c15:showDataLabelsRange val="0"/>
                </c:ext>
                <c:ext xmlns:c16="http://schemas.microsoft.com/office/drawing/2014/chart" uri="{C3380CC4-5D6E-409C-BE32-E72D297353CC}">
                  <c16:uniqueId val="{00000002-CF72-42D1-9069-78AB26D295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Charts!$I$13:$I$18</c:f>
              <c:strCache>
                <c:ptCount val="5"/>
                <c:pt idx="0">
                  <c:v>Office Machines</c:v>
                </c:pt>
                <c:pt idx="1">
                  <c:v>Tables</c:v>
                </c:pt>
                <c:pt idx="2">
                  <c:v>Telephones and Communication</c:v>
                </c:pt>
                <c:pt idx="3">
                  <c:v>Chairs &amp; Chairmats</c:v>
                </c:pt>
                <c:pt idx="4">
                  <c:v>Copiers and Fax</c:v>
                </c:pt>
              </c:strCache>
            </c:strRef>
          </c:cat>
          <c:val>
            <c:numRef>
              <c:f>Charts!$J$13:$J$18</c:f>
              <c:numCache>
                <c:formatCode>_(* #,##0.00_);_(* \(#,##0.00\);_(* "-"??_);_(@_)</c:formatCode>
                <c:ptCount val="5"/>
                <c:pt idx="0">
                  <c:v>2168697.14</c:v>
                </c:pt>
                <c:pt idx="1">
                  <c:v>1896008.1420000014</c:v>
                </c:pt>
                <c:pt idx="2">
                  <c:v>1889313.8020000006</c:v>
                </c:pt>
                <c:pt idx="3">
                  <c:v>1761836.5500000014</c:v>
                </c:pt>
                <c:pt idx="4">
                  <c:v>1130361.3000000003</c:v>
                </c:pt>
              </c:numCache>
            </c:numRef>
          </c:val>
          <c:extLst>
            <c:ext xmlns:c16="http://schemas.microsoft.com/office/drawing/2014/chart" uri="{C3380CC4-5D6E-409C-BE32-E72D297353CC}">
              <c16:uniqueId val="{00000000-CF72-42D1-9069-78AB26D29597}"/>
            </c:ext>
          </c:extLst>
        </c:ser>
        <c:dLbls>
          <c:dLblPos val="outEnd"/>
          <c:showLegendKey val="0"/>
          <c:showVal val="1"/>
          <c:showCatName val="0"/>
          <c:showSerName val="0"/>
          <c:showPercent val="0"/>
          <c:showBubbleSize val="0"/>
        </c:dLbls>
        <c:gapWidth val="95"/>
        <c:axId val="1794733359"/>
        <c:axId val="1794735279"/>
      </c:barChart>
      <c:catAx>
        <c:axId val="1794733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735279"/>
        <c:crosses val="autoZero"/>
        <c:auto val="1"/>
        <c:lblAlgn val="ctr"/>
        <c:lblOffset val="100"/>
        <c:noMultiLvlLbl val="0"/>
      </c:catAx>
      <c:valAx>
        <c:axId val="1794735279"/>
        <c:scaling>
          <c:orientation val="minMax"/>
        </c:scaling>
        <c:delete val="1"/>
        <c:axPos val="b"/>
        <c:numFmt formatCode="_(* #,##0.00_);_(* \(#,##0.00\);_(* &quot;-&quot;??_);_(@_)" sourceLinked="1"/>
        <c:majorTickMark val="out"/>
        <c:minorTickMark val="none"/>
        <c:tickLblPos val="nextTo"/>
        <c:crossAx val="179473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Region wise Sales Analysis</a:t>
            </a:r>
          </a:p>
        </c:rich>
      </c:tx>
      <c:layout>
        <c:manualLayout>
          <c:xMode val="edge"/>
          <c:yMode val="edge"/>
          <c:x val="0.25246387502181772"/>
          <c:y val="2.31712607035944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F43EB"/>
          </a:solidFill>
          <a:ln w="19050">
            <a:solidFill>
              <a:schemeClr val="lt1"/>
            </a:solidFill>
          </a:ln>
          <a:effectLst/>
        </c:spPr>
        <c:dLbl>
          <c:idx val="0"/>
          <c:layout>
            <c:manualLayout>
              <c:x val="5.3278879801064216E-2"/>
              <c:y val="-4.79672721837842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88E86D-6DB2-4A59-AB46-CE29A28B8BF3}"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{4F88E86D-6DB2-4A59-AB46-CE29A28B8BF3}</c15:txfldGUID>
                  <c15:f>Charts!$AG$3</c15:f>
                  <c15:dlblFieldTableCache>
                    <c:ptCount val="1"/>
                    <c:pt idx="0">
                      <c:v>4.7</c:v>
                    </c:pt>
                  </c15:dlblFieldTableCache>
                </c15:dlblFTEntry>
              </c15:dlblFieldTable>
              <c15:showDataLabelsRange val="0"/>
            </c:ext>
          </c:extLst>
        </c:dLbl>
      </c:pivotFmt>
      <c:pivotFmt>
        <c:idx val="2"/>
        <c:spPr>
          <a:solidFill>
            <a:srgbClr val="EF57B9"/>
          </a:solidFill>
          <a:ln w="19050">
            <a:solidFill>
              <a:schemeClr val="lt1"/>
            </a:solidFill>
          </a:ln>
          <a:effectLst/>
        </c:spPr>
        <c:dLbl>
          <c:idx val="0"/>
          <c:layout>
            <c:manualLayout>
              <c:x val="9.9897899626995398E-2"/>
              <c:y val="-6.8524674548264483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41E5E4-4457-43BE-B842-627E2E6E0690}"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{DA41E5E4-4457-43BE-B842-627E2E6E0690}</c15:txfldGUID>
                  <c15:f>Charts!$AG$4</c15:f>
                  <c15:dlblFieldTableCache>
                    <c:ptCount val="1"/>
                    <c:pt idx="0">
                      <c:v>3.42</c:v>
                    </c:pt>
                  </c15:dlblFieldTableCache>
                </c15:dlblFTEntry>
              </c15:dlblFieldTable>
              <c15:showDataLabelsRange val="0"/>
            </c:ext>
          </c:extLst>
        </c:dLbl>
      </c:pivotFmt>
      <c:pivotFmt>
        <c:idx val="3"/>
        <c:spPr>
          <a:solidFill>
            <a:srgbClr val="A1E335"/>
          </a:solidFill>
          <a:ln w="19050">
            <a:solidFill>
              <a:schemeClr val="lt1"/>
            </a:solidFill>
          </a:ln>
          <a:effectLst/>
        </c:spPr>
        <c:dLbl>
          <c:idx val="0"/>
          <c:layout>
            <c:manualLayout>
              <c:x val="-5.9938739776197243E-2"/>
              <c:y val="3.42623372741316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321DB-FA99-462F-97C9-8995536A12EF}"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{919321DB-FA99-462F-97C9-8995536A12EF}</c15:txfldGUID>
                  <c15:f>Charts!$AG$5</c15:f>
                  <c15:dlblFieldTableCache>
                    <c:ptCount val="1"/>
                    <c:pt idx="0">
                      <c:v>3.15</c:v>
                    </c:pt>
                  </c15:dlblFieldTableCache>
                </c15:dlblFTEntry>
              </c15:dlblFieldTable>
              <c15:showDataLabelsRange val="0"/>
            </c:ext>
          </c:extLst>
        </c:dLbl>
      </c:pivotFmt>
      <c:pivotFmt>
        <c:idx val="4"/>
        <c:spPr>
          <a:solidFill>
            <a:srgbClr val="5ED7F4"/>
          </a:solidFill>
          <a:ln w="19050">
            <a:solidFill>
              <a:schemeClr val="lt1"/>
            </a:solidFill>
          </a:ln>
          <a:effectLst/>
        </c:spPr>
        <c:dLbl>
          <c:idx val="0"/>
          <c:layout>
            <c:manualLayout>
              <c:x val="-7.658838971402987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C1084D-4149-4265-8F12-4532DD889CB5}"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{CFC1084D-4149-4265-8F12-4532DD889CB5}</c15:txfldGUID>
                  <c15:f>Charts!$AG$6</c15:f>
                  <c15:dlblFieldTableCache>
                    <c:ptCount val="1"/>
                    <c:pt idx="0">
                      <c:v>3.65</c:v>
                    </c:pt>
                  </c15:dlblFieldTableCache>
                </c15:dlblFTEntry>
              </c15:dlblFieldTable>
              <c15:showDataLabelsRange val="0"/>
            </c:ext>
          </c:extLst>
        </c:dLbl>
      </c:pivotFmt>
    </c:pivotFmts>
    <c:plotArea>
      <c:layout>
        <c:manualLayout>
          <c:layoutTarget val="inner"/>
          <c:xMode val="edge"/>
          <c:yMode val="edge"/>
          <c:x val="0.26793636150266376"/>
          <c:y val="0.14151847474720292"/>
          <c:w val="0.48630724429864131"/>
          <c:h val="0.70786833067943333"/>
        </c:manualLayout>
      </c:layout>
      <c:doughnutChart>
        <c:varyColors val="1"/>
        <c:ser>
          <c:idx val="0"/>
          <c:order val="0"/>
          <c:tx>
            <c:strRef>
              <c:f>Charts!$AA$2</c:f>
              <c:strCache>
                <c:ptCount val="1"/>
                <c:pt idx="0">
                  <c:v>Total</c:v>
                </c:pt>
              </c:strCache>
            </c:strRef>
          </c:tx>
          <c:dPt>
            <c:idx val="0"/>
            <c:bubble3D val="0"/>
            <c:spPr>
              <a:solidFill>
                <a:srgbClr val="7F43EB"/>
              </a:solidFill>
              <a:ln w="19050">
                <a:solidFill>
                  <a:schemeClr val="lt1"/>
                </a:solidFill>
              </a:ln>
              <a:effectLst/>
            </c:spPr>
            <c:extLst>
              <c:ext xmlns:c16="http://schemas.microsoft.com/office/drawing/2014/chart" uri="{C3380CC4-5D6E-409C-BE32-E72D297353CC}">
                <c16:uniqueId val="{00000002-C5F3-43CC-809F-9835C1154FB2}"/>
              </c:ext>
            </c:extLst>
          </c:dPt>
          <c:dPt>
            <c:idx val="1"/>
            <c:bubble3D val="0"/>
            <c:spPr>
              <a:solidFill>
                <a:srgbClr val="EF57B9"/>
              </a:solidFill>
              <a:ln w="19050">
                <a:solidFill>
                  <a:schemeClr val="lt1"/>
                </a:solidFill>
              </a:ln>
              <a:effectLst/>
            </c:spPr>
            <c:extLst>
              <c:ext xmlns:c16="http://schemas.microsoft.com/office/drawing/2014/chart" uri="{C3380CC4-5D6E-409C-BE32-E72D297353CC}">
                <c16:uniqueId val="{00000003-C5F3-43CC-809F-9835C1154FB2}"/>
              </c:ext>
            </c:extLst>
          </c:dPt>
          <c:dPt>
            <c:idx val="2"/>
            <c:bubble3D val="0"/>
            <c:spPr>
              <a:solidFill>
                <a:srgbClr val="A1E335"/>
              </a:solidFill>
              <a:ln w="19050">
                <a:solidFill>
                  <a:schemeClr val="lt1"/>
                </a:solidFill>
              </a:ln>
              <a:effectLst/>
            </c:spPr>
            <c:extLst>
              <c:ext xmlns:c16="http://schemas.microsoft.com/office/drawing/2014/chart" uri="{C3380CC4-5D6E-409C-BE32-E72D297353CC}">
                <c16:uniqueId val="{00000004-C5F3-43CC-809F-9835C1154FB2}"/>
              </c:ext>
            </c:extLst>
          </c:dPt>
          <c:dPt>
            <c:idx val="3"/>
            <c:bubble3D val="0"/>
            <c:spPr>
              <a:solidFill>
                <a:srgbClr val="5ED7F4"/>
              </a:solidFill>
              <a:ln w="19050">
                <a:solidFill>
                  <a:schemeClr val="lt1"/>
                </a:solidFill>
              </a:ln>
              <a:effectLst/>
            </c:spPr>
            <c:extLst>
              <c:ext xmlns:c16="http://schemas.microsoft.com/office/drawing/2014/chart" uri="{C3380CC4-5D6E-409C-BE32-E72D297353CC}">
                <c16:uniqueId val="{00000005-C5F3-43CC-809F-9835C1154FB2}"/>
              </c:ext>
            </c:extLst>
          </c:dPt>
          <c:dLbls>
            <c:dLbl>
              <c:idx val="0"/>
              <c:layout>
                <c:manualLayout>
                  <c:x val="5.3278879801064216E-2"/>
                  <c:y val="-4.7967272183784285E-2"/>
                </c:manualLayout>
              </c:layout>
              <c:tx>
                <c:rich>
                  <a:bodyPr/>
                  <a:lstStyle/>
                  <a:p>
                    <a:fld id="{4F88E86D-6DB2-4A59-AB46-CE29A28B8BF3}"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{4F88E86D-6DB2-4A59-AB46-CE29A28B8BF3}</c15:txfldGUID>
                      <c15:f>Charts!$AG$3</c15:f>
                      <c15:dlblFieldTableCache>
                        <c:ptCount val="1"/>
                        <c:pt idx="0">
                          <c:v>4.7</c:v>
                        </c:pt>
                      </c15:dlblFieldTableCache>
                    </c15:dlblFTEntry>
                  </c15:dlblFieldTable>
                  <c15:showDataLabelsRange val="0"/>
                </c:ext>
                <c:ext xmlns:c16="http://schemas.microsoft.com/office/drawing/2014/chart" uri="{C3380CC4-5D6E-409C-BE32-E72D297353CC}">
                  <c16:uniqueId val="{00000002-C5F3-43CC-809F-9835C1154FB2}"/>
                </c:ext>
              </c:extLst>
            </c:dLbl>
            <c:dLbl>
              <c:idx val="1"/>
              <c:layout>
                <c:manualLayout>
                  <c:x val="9.9897899626995398E-2"/>
                  <c:y val="-6.8524674548264483E-3"/>
                </c:manualLayout>
              </c:layout>
              <c:tx>
                <c:rich>
                  <a:bodyPr/>
                  <a:lstStyle/>
                  <a:p>
                    <a:fld id="{DA41E5E4-4457-43BE-B842-627E2E6E0690}"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{DA41E5E4-4457-43BE-B842-627E2E6E0690}</c15:txfldGUID>
                      <c15:f>Charts!$AG$4</c15:f>
                      <c15:dlblFieldTableCache>
                        <c:ptCount val="1"/>
                        <c:pt idx="0">
                          <c:v>3.42</c:v>
                        </c:pt>
                      </c15:dlblFieldTableCache>
                    </c15:dlblFTEntry>
                  </c15:dlblFieldTable>
                  <c15:showDataLabelsRange val="0"/>
                </c:ext>
                <c:ext xmlns:c16="http://schemas.microsoft.com/office/drawing/2014/chart" uri="{C3380CC4-5D6E-409C-BE32-E72D297353CC}">
                  <c16:uniqueId val="{00000003-C5F3-43CC-809F-9835C1154FB2}"/>
                </c:ext>
              </c:extLst>
            </c:dLbl>
            <c:dLbl>
              <c:idx val="2"/>
              <c:layout>
                <c:manualLayout>
                  <c:x val="-5.9938739776197243E-2"/>
                  <c:y val="3.426233727413161E-2"/>
                </c:manualLayout>
              </c:layout>
              <c:tx>
                <c:rich>
                  <a:bodyPr/>
                  <a:lstStyle/>
                  <a:p>
                    <a:fld id="{919321DB-FA99-462F-97C9-8995536A12EF}"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{919321DB-FA99-462F-97C9-8995536A12EF}</c15:txfldGUID>
                      <c15:f>Charts!$AG$5</c15:f>
                      <c15:dlblFieldTableCache>
                        <c:ptCount val="1"/>
                        <c:pt idx="0">
                          <c:v>3.15</c:v>
                        </c:pt>
                      </c15:dlblFieldTableCache>
                    </c15:dlblFTEntry>
                  </c15:dlblFieldTable>
                  <c15:showDataLabelsRange val="0"/>
                </c:ext>
                <c:ext xmlns:c16="http://schemas.microsoft.com/office/drawing/2014/chart" uri="{C3380CC4-5D6E-409C-BE32-E72D297353CC}">
                  <c16:uniqueId val="{00000004-C5F3-43CC-809F-9835C1154FB2}"/>
                </c:ext>
              </c:extLst>
            </c:dLbl>
            <c:dLbl>
              <c:idx val="3"/>
              <c:layout>
                <c:manualLayout>
                  <c:x val="-7.658838971402987E-2"/>
                  <c:y val="0"/>
                </c:manualLayout>
              </c:layout>
              <c:tx>
                <c:rich>
                  <a:bodyPr/>
                  <a:lstStyle/>
                  <a:p>
                    <a:fld id="{CFC1084D-4149-4265-8F12-4532DD889CB5}"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{CFC1084D-4149-4265-8F12-4532DD889CB5}</c15:txfldGUID>
                      <c15:f>Charts!$AG$6</c15:f>
                      <c15:dlblFieldTableCache>
                        <c:ptCount val="1"/>
                        <c:pt idx="0">
                          <c:v>3.65</c:v>
                        </c:pt>
                      </c15:dlblFieldTableCache>
                    </c15:dlblFTEntry>
                  </c15:dlblFieldTable>
                  <c15:showDataLabelsRange val="0"/>
                </c:ext>
                <c:ext xmlns:c16="http://schemas.microsoft.com/office/drawing/2014/chart" uri="{C3380CC4-5D6E-409C-BE32-E72D297353CC}">
                  <c16:uniqueId val="{00000005-C5F3-43CC-809F-9835C1154F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Charts!$Z$3:$Z$7</c:f>
              <c:strCache>
                <c:ptCount val="4"/>
                <c:pt idx="0">
                  <c:v>Central</c:v>
                </c:pt>
                <c:pt idx="1">
                  <c:v>East</c:v>
                </c:pt>
                <c:pt idx="2">
                  <c:v>South</c:v>
                </c:pt>
                <c:pt idx="3">
                  <c:v>West</c:v>
                </c:pt>
              </c:strCache>
            </c:strRef>
          </c:cat>
          <c:val>
            <c:numRef>
              <c:f>Charts!$AA$3:$AA$7</c:f>
              <c:numCache>
                <c:formatCode>General</c:formatCode>
                <c:ptCount val="4"/>
                <c:pt idx="0">
                  <c:v>4699167.2485000025</c:v>
                </c:pt>
                <c:pt idx="1">
                  <c:v>3416466.4709999962</c:v>
                </c:pt>
                <c:pt idx="2">
                  <c:v>3150219.3584999996</c:v>
                </c:pt>
                <c:pt idx="3">
                  <c:v>3649747.7459999998</c:v>
                </c:pt>
              </c:numCache>
            </c:numRef>
          </c:val>
          <c:extLst>
            <c:ext xmlns:c16="http://schemas.microsoft.com/office/drawing/2014/chart" uri="{C3380CC4-5D6E-409C-BE32-E72D297353CC}">
              <c16:uniqueId val="{00000000-C5F3-43CC-809F-9835C1154FB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Product</a:t>
            </a:r>
            <a:r>
              <a:rPr lang="en-US" sz="1100" b="1" baseline="0"/>
              <a:t> Individual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F43EB"/>
          </a:solidFill>
          <a:ln w="63500">
            <a:solidFill>
              <a:srgbClr val="7F43E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5F1BFC-5835-4225-96DF-8D6F3658C706}"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{105F1BFC-5835-4225-96DF-8D6F3658C706}</c15:txfldGUID>
                  <c15:f>Charts!$W$25</c15:f>
                  <c15:dlblFieldTableCache>
                    <c:ptCount val="1"/>
                    <c:pt idx="0">
                      <c:v>130.05</c:v>
                    </c:pt>
                  </c15:dlblFieldTableCache>
                </c15:dlblFTEntry>
              </c15:dlblFieldTable>
              <c15:showDataLabelsRange val="0"/>
            </c:ext>
          </c:extLst>
        </c:dLbl>
      </c:pivotFmt>
      <c:pivotFmt>
        <c:idx val="2"/>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922ED6-0DD3-4C10-9251-7B67FECA3D30}"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{4F922ED6-0DD3-4C10-9251-7B67FECA3D30}</c15:txfldGUID>
                  <c15:f>Charts!$W$24</c15:f>
                  <c15:dlblFieldTableCache>
                    <c:ptCount val="1"/>
                    <c:pt idx="0">
                      <c:v>206.49</c:v>
                    </c:pt>
                  </c15:dlblFieldTableCache>
                </c15:dlblFTEntry>
              </c15:dlblFieldTable>
              <c15:showDataLabelsRange val="0"/>
            </c:ext>
          </c:extLst>
        </c:dLbl>
      </c:pivotFmt>
      <c:pivotFmt>
        <c:idx val="3"/>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1B6872-3A8C-493B-85AC-9C0AC399D981}"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{571B6872-3A8C-493B-85AC-9C0AC399D981}</c15:txfldGUID>
                  <c15:f>Charts!$W$23</c15:f>
                  <c15:dlblFieldTableCache>
                    <c:ptCount val="1"/>
                    <c:pt idx="0">
                      <c:v>255.3</c:v>
                    </c:pt>
                  </c15:dlblFieldTableCache>
                </c15:dlblFTEntry>
              </c15:dlblFieldTable>
              <c15:showDataLabelsRange val="0"/>
            </c:ext>
          </c:extLst>
        </c:dLbl>
      </c:pivotFmt>
      <c:pivotFmt>
        <c:idx val="4"/>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2661F1-4CDE-4E84-926B-58BB8F211D0D}"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{692661F1-4CDE-4E84-926B-58BB8F211D0D}</c15:txfldGUID>
                  <c15:f>Charts!$W$22</c15:f>
                  <c15:dlblFieldTableCache>
                    <c:ptCount val="1"/>
                    <c:pt idx="0">
                      <c:v>128.1</c:v>
                    </c:pt>
                  </c15:dlblFieldTableCache>
                </c15:dlblFTEntry>
              </c15:dlblFieldTable>
              <c15:showDataLabelsRange val="0"/>
            </c:ext>
          </c:extLst>
        </c:dLbl>
      </c:pivotFmt>
      <c:pivotFmt>
        <c:idx val="5"/>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E6DF63-FD98-4F9A-968B-EEE0B8394600}" type="CELLREF">
                  <a:rPr lang="en-US"/>
                  <a:pPr>
                    <a:defRPr/>
                  </a:pPr>
                  <a:t>[CELLREF]</a:t>
                </a:fld>
                <a:r>
                  <a:rPr lang="en-US"/>
                  <a:t> K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{77E6DF63-FD98-4F9A-968B-EEE0B8394600}</c15:txfldGUID>
                  <c15:f>Charts!$W$21</c15:f>
                  <c15:dlblFieldTableCache>
                    <c:ptCount val="1"/>
                    <c:pt idx="0">
                      <c:v>194.88</c:v>
                    </c:pt>
                  </c15:dlblFieldTableCache>
                </c15:dlblFTEntry>
              </c15:dlblFieldTable>
              <c15:showDataLabelsRange val="0"/>
            </c:ext>
          </c:extLst>
        </c:dLbl>
      </c:pivotFmt>
      <c:pivotFmt>
        <c:idx val="6"/>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218312-7EE7-4284-820D-0DE8A2105BFF}"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{2B218312-7EE7-4284-820D-0DE8A2105BFF}</c15:txfldGUID>
                  <c15:f>Charts!$W$20</c15:f>
                  <c15:dlblFieldTableCache>
                    <c:ptCount val="1"/>
                    <c:pt idx="0">
                      <c:v>275.94</c:v>
                    </c:pt>
                  </c15:dlblFieldTableCache>
                </c15:dlblFTEntry>
              </c15:dlblFieldTable>
              <c15:showDataLabelsRange val="0"/>
            </c:ext>
          </c:extLst>
        </c:dLbl>
      </c:pivotFmt>
      <c:pivotFmt>
        <c:idx val="7"/>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1FB96C-C532-4AFA-9264-7DC1ED6E496E}"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{0E1FB96C-C532-4AFA-9264-7DC1ED6E496E}</c15:txfldGUID>
                  <c15:f>Charts!$W$19</c15:f>
                  <c15:dlblFieldTableCache>
                    <c:ptCount val="1"/>
                    <c:pt idx="0">
                      <c:v>120.34</c:v>
                    </c:pt>
                  </c15:dlblFieldTableCache>
                </c15:dlblFTEntry>
              </c15:dlblFieldTable>
              <c15:showDataLabelsRange val="0"/>
            </c:ext>
          </c:extLst>
        </c:dLbl>
      </c:pivotFmt>
      <c:pivotFmt>
        <c:idx val="8"/>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C4B136-27B9-460C-A4F4-5E14CE2661F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{8BC4B136-27B9-460C-A4F4-5E14CE2661FB}</c15:txfldGUID>
                  <c15:f>Charts!$W$18</c15:f>
                  <c15:dlblFieldTableCache>
                    <c:ptCount val="1"/>
                    <c:pt idx="0">
                      <c:v>210.91</c:v>
                    </c:pt>
                  </c15:dlblFieldTableCache>
                </c15:dlblFTEntry>
              </c15:dlblFieldTable>
              <c15:showDataLabelsRange val="0"/>
            </c:ext>
          </c:extLst>
        </c:dLbl>
      </c:pivotFmt>
      <c:pivotFmt>
        <c:idx val="9"/>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2932FA-CA81-4A15-B17F-F7EF4BED0A5C}"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{C12932FA-CA81-4A15-B17F-F7EF4BED0A5C}</c15:txfldGUID>
                  <c15:f>Charts!$W$17</c15:f>
                  <c15:dlblFieldTableCache>
                    <c:ptCount val="1"/>
                    <c:pt idx="0">
                      <c:v>114.17</c:v>
                    </c:pt>
                  </c15:dlblFieldTableCache>
                </c15:dlblFTEntry>
              </c15:dlblFieldTable>
              <c15:showDataLabelsRange val="0"/>
            </c:ext>
          </c:extLst>
        </c:dLbl>
      </c:pivotFmt>
      <c:pivotFmt>
        <c:idx val="10"/>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19243A-45B9-4B75-9DCF-F43E2E482FF8}"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{5619243A-45B9-4B75-9DCF-F43E2E482FF8}</c15:txfldGUID>
                  <c15:f>Charts!$W$16</c15:f>
                  <c15:dlblFieldTableCache>
                    <c:ptCount val="1"/>
                    <c:pt idx="0">
                      <c:v>147.41</c:v>
                    </c:pt>
                  </c15:dlblFieldTableCache>
                </c15:dlblFTEntry>
              </c15:dlblFieldTable>
              <c15:showDataLabelsRange val="0"/>
            </c:ext>
          </c:extLst>
        </c:dLbl>
      </c:pivotFmt>
    </c:pivotFmts>
    <c:plotArea>
      <c:layout>
        <c:manualLayout>
          <c:layoutTarget val="inner"/>
          <c:xMode val="edge"/>
          <c:yMode val="edge"/>
          <c:x val="0.4108880139982502"/>
          <c:y val="0.17171296296296296"/>
          <c:w val="0.46387117235345582"/>
          <c:h val="0.72088764946048411"/>
        </c:manualLayout>
      </c:layout>
      <c:barChart>
        <c:barDir val="bar"/>
        <c:grouping val="clustered"/>
        <c:varyColors val="0"/>
        <c:ser>
          <c:idx val="0"/>
          <c:order val="0"/>
          <c:tx>
            <c:strRef>
              <c:f>Charts!$V$15</c:f>
              <c:strCache>
                <c:ptCount val="1"/>
                <c:pt idx="0">
                  <c:v>Total</c:v>
                </c:pt>
              </c:strCache>
            </c:strRef>
          </c:tx>
          <c:spPr>
            <a:solidFill>
              <a:srgbClr val="7F43EB"/>
            </a:solidFill>
            <a:ln w="63500">
              <a:solidFill>
                <a:srgbClr val="7F43EB"/>
              </a:solidFill>
            </a:ln>
            <a:effectLst/>
          </c:spPr>
          <c:invertIfNegative val="0"/>
          <c:dPt>
            <c:idx val="0"/>
            <c:invertIfNegative val="0"/>
            <c:bubble3D val="0"/>
            <c:extLst>
              <c:ext xmlns:c16="http://schemas.microsoft.com/office/drawing/2014/chart" uri="{C3380CC4-5D6E-409C-BE32-E72D297353CC}">
                <c16:uniqueId val="{0000000B-6F53-4E3D-9A0C-78936CDAFD65}"/>
              </c:ext>
            </c:extLst>
          </c:dPt>
          <c:dPt>
            <c:idx val="1"/>
            <c:invertIfNegative val="0"/>
            <c:bubble3D val="0"/>
            <c:extLst>
              <c:ext xmlns:c16="http://schemas.microsoft.com/office/drawing/2014/chart" uri="{C3380CC4-5D6E-409C-BE32-E72D297353CC}">
                <c16:uniqueId val="{0000000A-6F53-4E3D-9A0C-78936CDAFD65}"/>
              </c:ext>
            </c:extLst>
          </c:dPt>
          <c:dPt>
            <c:idx val="2"/>
            <c:invertIfNegative val="0"/>
            <c:bubble3D val="0"/>
            <c:extLst>
              <c:ext xmlns:c16="http://schemas.microsoft.com/office/drawing/2014/chart" uri="{C3380CC4-5D6E-409C-BE32-E72D297353CC}">
                <c16:uniqueId val="{00000009-6F53-4E3D-9A0C-78936CDAFD65}"/>
              </c:ext>
            </c:extLst>
          </c:dPt>
          <c:dPt>
            <c:idx val="3"/>
            <c:invertIfNegative val="0"/>
            <c:bubble3D val="0"/>
            <c:extLst>
              <c:ext xmlns:c16="http://schemas.microsoft.com/office/drawing/2014/chart" uri="{C3380CC4-5D6E-409C-BE32-E72D297353CC}">
                <c16:uniqueId val="{00000008-6F53-4E3D-9A0C-78936CDAFD65}"/>
              </c:ext>
            </c:extLst>
          </c:dPt>
          <c:dPt>
            <c:idx val="4"/>
            <c:invertIfNegative val="0"/>
            <c:bubble3D val="0"/>
            <c:extLst>
              <c:ext xmlns:c16="http://schemas.microsoft.com/office/drawing/2014/chart" uri="{C3380CC4-5D6E-409C-BE32-E72D297353CC}">
                <c16:uniqueId val="{00000007-6F53-4E3D-9A0C-78936CDAFD65}"/>
              </c:ext>
            </c:extLst>
          </c:dPt>
          <c:dPt>
            <c:idx val="5"/>
            <c:invertIfNegative val="0"/>
            <c:bubble3D val="0"/>
            <c:extLst>
              <c:ext xmlns:c16="http://schemas.microsoft.com/office/drawing/2014/chart" uri="{C3380CC4-5D6E-409C-BE32-E72D297353CC}">
                <c16:uniqueId val="{00000006-6F53-4E3D-9A0C-78936CDAFD65}"/>
              </c:ext>
            </c:extLst>
          </c:dPt>
          <c:dPt>
            <c:idx val="6"/>
            <c:invertIfNegative val="0"/>
            <c:bubble3D val="0"/>
            <c:extLst>
              <c:ext xmlns:c16="http://schemas.microsoft.com/office/drawing/2014/chart" uri="{C3380CC4-5D6E-409C-BE32-E72D297353CC}">
                <c16:uniqueId val="{00000005-6F53-4E3D-9A0C-78936CDAFD65}"/>
              </c:ext>
            </c:extLst>
          </c:dPt>
          <c:dPt>
            <c:idx val="7"/>
            <c:invertIfNegative val="0"/>
            <c:bubble3D val="0"/>
            <c:extLst>
              <c:ext xmlns:c16="http://schemas.microsoft.com/office/drawing/2014/chart" uri="{C3380CC4-5D6E-409C-BE32-E72D297353CC}">
                <c16:uniqueId val="{00000004-6F53-4E3D-9A0C-78936CDAFD65}"/>
              </c:ext>
            </c:extLst>
          </c:dPt>
          <c:dPt>
            <c:idx val="8"/>
            <c:invertIfNegative val="0"/>
            <c:bubble3D val="0"/>
            <c:extLst>
              <c:ext xmlns:c16="http://schemas.microsoft.com/office/drawing/2014/chart" uri="{C3380CC4-5D6E-409C-BE32-E72D297353CC}">
                <c16:uniqueId val="{00000003-6F53-4E3D-9A0C-78936CDAFD65}"/>
              </c:ext>
            </c:extLst>
          </c:dPt>
          <c:dPt>
            <c:idx val="9"/>
            <c:invertIfNegative val="0"/>
            <c:bubble3D val="0"/>
            <c:extLst>
              <c:ext xmlns:c16="http://schemas.microsoft.com/office/drawing/2014/chart" uri="{C3380CC4-5D6E-409C-BE32-E72D297353CC}">
                <c16:uniqueId val="{00000002-6F53-4E3D-9A0C-78936CDAFD65}"/>
              </c:ext>
            </c:extLst>
          </c:dPt>
          <c:dLbls>
            <c:dLbl>
              <c:idx val="0"/>
              <c:tx>
                <c:rich>
                  <a:bodyPr/>
                  <a:lstStyle/>
                  <a:p>
                    <a:fld id="{5619243A-45B9-4B75-9DCF-F43E2E482FF8}"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{5619243A-45B9-4B75-9DCF-F43E2E482FF8}</c15:txfldGUID>
                      <c15:f>Charts!$W$16</c15:f>
                      <c15:dlblFieldTableCache>
                        <c:ptCount val="1"/>
                        <c:pt idx="0">
                          <c:v>147.41</c:v>
                        </c:pt>
                      </c15:dlblFieldTableCache>
                    </c15:dlblFTEntry>
                  </c15:dlblFieldTable>
                  <c15:showDataLabelsRange val="0"/>
                </c:ext>
                <c:ext xmlns:c16="http://schemas.microsoft.com/office/drawing/2014/chart" uri="{C3380CC4-5D6E-409C-BE32-E72D297353CC}">
                  <c16:uniqueId val="{0000000B-6F53-4E3D-9A0C-78936CDAFD65}"/>
                </c:ext>
              </c:extLst>
            </c:dLbl>
            <c:dLbl>
              <c:idx val="1"/>
              <c:tx>
                <c:rich>
                  <a:bodyPr/>
                  <a:lstStyle/>
                  <a:p>
                    <a:fld id="{C12932FA-CA81-4A15-B17F-F7EF4BED0A5C}"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{C12932FA-CA81-4A15-B17F-F7EF4BED0A5C}</c15:txfldGUID>
                      <c15:f>Charts!$W$17</c15:f>
                      <c15:dlblFieldTableCache>
                        <c:ptCount val="1"/>
                        <c:pt idx="0">
                          <c:v>114.17</c:v>
                        </c:pt>
                      </c15:dlblFieldTableCache>
                    </c15:dlblFTEntry>
                  </c15:dlblFieldTable>
                  <c15:showDataLabelsRange val="0"/>
                </c:ext>
                <c:ext xmlns:c16="http://schemas.microsoft.com/office/drawing/2014/chart" uri="{C3380CC4-5D6E-409C-BE32-E72D297353CC}">
                  <c16:uniqueId val="{0000000A-6F53-4E3D-9A0C-78936CDAFD65}"/>
                </c:ext>
              </c:extLst>
            </c:dLbl>
            <c:dLbl>
              <c:idx val="2"/>
              <c:tx>
                <c:rich>
                  <a:bodyPr/>
                  <a:lstStyle/>
                  <a:p>
                    <a:fld id="{8BC4B136-27B9-460C-A4F4-5E14CE2661FB}"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{8BC4B136-27B9-460C-A4F4-5E14CE2661FB}</c15:txfldGUID>
                      <c15:f>Charts!$W$18</c15:f>
                      <c15:dlblFieldTableCache>
                        <c:ptCount val="1"/>
                        <c:pt idx="0">
                          <c:v>210.91</c:v>
                        </c:pt>
                      </c15:dlblFieldTableCache>
                    </c15:dlblFTEntry>
                  </c15:dlblFieldTable>
                  <c15:showDataLabelsRange val="0"/>
                </c:ext>
                <c:ext xmlns:c16="http://schemas.microsoft.com/office/drawing/2014/chart" uri="{C3380CC4-5D6E-409C-BE32-E72D297353CC}">
                  <c16:uniqueId val="{00000009-6F53-4E3D-9A0C-78936CDAFD65}"/>
                </c:ext>
              </c:extLst>
            </c:dLbl>
            <c:dLbl>
              <c:idx val="3"/>
              <c:tx>
                <c:rich>
                  <a:bodyPr/>
                  <a:lstStyle/>
                  <a:p>
                    <a:fld id="{0E1FB96C-C532-4AFA-9264-7DC1ED6E496E}"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{0E1FB96C-C532-4AFA-9264-7DC1ED6E496E}</c15:txfldGUID>
                      <c15:f>Charts!$W$19</c15:f>
                      <c15:dlblFieldTableCache>
                        <c:ptCount val="1"/>
                        <c:pt idx="0">
                          <c:v>120.34</c:v>
                        </c:pt>
                      </c15:dlblFieldTableCache>
                    </c15:dlblFTEntry>
                  </c15:dlblFieldTable>
                  <c15:showDataLabelsRange val="0"/>
                </c:ext>
                <c:ext xmlns:c16="http://schemas.microsoft.com/office/drawing/2014/chart" uri="{C3380CC4-5D6E-409C-BE32-E72D297353CC}">
                  <c16:uniqueId val="{00000008-6F53-4E3D-9A0C-78936CDAFD65}"/>
                </c:ext>
              </c:extLst>
            </c:dLbl>
            <c:dLbl>
              <c:idx val="4"/>
              <c:tx>
                <c:rich>
                  <a:bodyPr/>
                  <a:lstStyle/>
                  <a:p>
                    <a:fld id="{2B218312-7EE7-4284-820D-0DE8A2105BFF}"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{2B218312-7EE7-4284-820D-0DE8A2105BFF}</c15:txfldGUID>
                      <c15:f>Charts!$W$20</c15:f>
                      <c15:dlblFieldTableCache>
                        <c:ptCount val="1"/>
                        <c:pt idx="0">
                          <c:v>275.94</c:v>
                        </c:pt>
                      </c15:dlblFieldTableCache>
                    </c15:dlblFTEntry>
                  </c15:dlblFieldTable>
                  <c15:showDataLabelsRange val="0"/>
                </c:ext>
                <c:ext xmlns:c16="http://schemas.microsoft.com/office/drawing/2014/chart" uri="{C3380CC4-5D6E-409C-BE32-E72D297353CC}">
                  <c16:uniqueId val="{00000007-6F53-4E3D-9A0C-78936CDAFD65}"/>
                </c:ext>
              </c:extLst>
            </c:dLbl>
            <c:dLbl>
              <c:idx val="5"/>
              <c:tx>
                <c:rich>
                  <a:bodyPr/>
                  <a:lstStyle/>
                  <a:p>
                    <a:fld id="{77E6DF63-FD98-4F9A-968B-EEE0B8394600}" type="CELLREF">
                      <a:rPr lang="en-US"/>
                      <a:pPr/>
                      <a:t>[CELLREF]</a:t>
                    </a:fld>
                    <a:r>
                      <a:rPr lang="en-US"/>
                      <a:t> K </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{77E6DF63-FD98-4F9A-968B-EEE0B8394600}</c15:txfldGUID>
                      <c15:f>Charts!$W$21</c15:f>
                      <c15:dlblFieldTableCache>
                        <c:ptCount val="1"/>
                        <c:pt idx="0">
                          <c:v>194.88</c:v>
                        </c:pt>
                      </c15:dlblFieldTableCache>
                    </c15:dlblFTEntry>
                  </c15:dlblFieldTable>
                  <c15:showDataLabelsRange val="0"/>
                </c:ext>
                <c:ext xmlns:c16="http://schemas.microsoft.com/office/drawing/2014/chart" uri="{C3380CC4-5D6E-409C-BE32-E72D297353CC}">
                  <c16:uniqueId val="{00000006-6F53-4E3D-9A0C-78936CDAFD65}"/>
                </c:ext>
              </c:extLst>
            </c:dLbl>
            <c:dLbl>
              <c:idx val="6"/>
              <c:tx>
                <c:rich>
                  <a:bodyPr/>
                  <a:lstStyle/>
                  <a:p>
                    <a:fld id="{692661F1-4CDE-4E84-926B-58BB8F211D0D}"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{692661F1-4CDE-4E84-926B-58BB8F211D0D}</c15:txfldGUID>
                      <c15:f>Charts!$W$22</c15:f>
                      <c15:dlblFieldTableCache>
                        <c:ptCount val="1"/>
                        <c:pt idx="0">
                          <c:v>128.1</c:v>
                        </c:pt>
                      </c15:dlblFieldTableCache>
                    </c15:dlblFTEntry>
                  </c15:dlblFieldTable>
                  <c15:showDataLabelsRange val="0"/>
                </c:ext>
                <c:ext xmlns:c16="http://schemas.microsoft.com/office/drawing/2014/chart" uri="{C3380CC4-5D6E-409C-BE32-E72D297353CC}">
                  <c16:uniqueId val="{00000005-6F53-4E3D-9A0C-78936CDAFD65}"/>
                </c:ext>
              </c:extLst>
            </c:dLbl>
            <c:dLbl>
              <c:idx val="7"/>
              <c:tx>
                <c:rich>
                  <a:bodyPr/>
                  <a:lstStyle/>
                  <a:p>
                    <a:fld id="{571B6872-3A8C-493B-85AC-9C0AC399D981}"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{571B6872-3A8C-493B-85AC-9C0AC399D981}</c15:txfldGUID>
                      <c15:f>Charts!$W$23</c15:f>
                      <c15:dlblFieldTableCache>
                        <c:ptCount val="1"/>
                        <c:pt idx="0">
                          <c:v>255.3</c:v>
                        </c:pt>
                      </c15:dlblFieldTableCache>
                    </c15:dlblFTEntry>
                  </c15:dlblFieldTable>
                  <c15:showDataLabelsRange val="0"/>
                </c:ext>
                <c:ext xmlns:c16="http://schemas.microsoft.com/office/drawing/2014/chart" uri="{C3380CC4-5D6E-409C-BE32-E72D297353CC}">
                  <c16:uniqueId val="{00000004-6F53-4E3D-9A0C-78936CDAFD65}"/>
                </c:ext>
              </c:extLst>
            </c:dLbl>
            <c:dLbl>
              <c:idx val="8"/>
              <c:tx>
                <c:rich>
                  <a:bodyPr/>
                  <a:lstStyle/>
                  <a:p>
                    <a:fld id="{4F922ED6-0DD3-4C10-9251-7B67FECA3D30}"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{4F922ED6-0DD3-4C10-9251-7B67FECA3D30}</c15:txfldGUID>
                      <c15:f>Charts!$W$24</c15:f>
                      <c15:dlblFieldTableCache>
                        <c:ptCount val="1"/>
                        <c:pt idx="0">
                          <c:v>206.49</c:v>
                        </c:pt>
                      </c15:dlblFieldTableCache>
                    </c15:dlblFTEntry>
                  </c15:dlblFieldTable>
                  <c15:showDataLabelsRange val="0"/>
                </c:ext>
                <c:ext xmlns:c16="http://schemas.microsoft.com/office/drawing/2014/chart" uri="{C3380CC4-5D6E-409C-BE32-E72D297353CC}">
                  <c16:uniqueId val="{00000003-6F53-4E3D-9A0C-78936CDAFD65}"/>
                </c:ext>
              </c:extLst>
            </c:dLbl>
            <c:dLbl>
              <c:idx val="9"/>
              <c:tx>
                <c:rich>
                  <a:bodyPr/>
                  <a:lstStyle/>
                  <a:p>
                    <a:fld id="{105F1BFC-5835-4225-96DF-8D6F3658C706}"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{105F1BFC-5835-4225-96DF-8D6F3658C706}</c15:txfldGUID>
                      <c15:f>Charts!$W$25</c15:f>
                      <c15:dlblFieldTableCache>
                        <c:ptCount val="1"/>
                        <c:pt idx="0">
                          <c:v>130.05</c:v>
                        </c:pt>
                      </c15:dlblFieldTableCache>
                    </c15:dlblFTEntry>
                  </c15:dlblFieldTable>
                  <c15:showDataLabelsRange val="0"/>
                </c:ext>
                <c:ext xmlns:c16="http://schemas.microsoft.com/office/drawing/2014/chart" uri="{C3380CC4-5D6E-409C-BE32-E72D297353CC}">
                  <c16:uniqueId val="{00000002-6F53-4E3D-9A0C-78936CDAFD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Charts!$U$16:$U$26</c:f>
              <c:strCache>
                <c:ptCount val="10"/>
                <c:pt idx="0">
                  <c:v>Bretford CR8500 Series Meeting Room Furniture</c:v>
                </c:pt>
                <c:pt idx="1">
                  <c:v>Canon imageCLASS 2200 Advanced Copier</c:v>
                </c:pt>
                <c:pt idx="2">
                  <c:v>Canon PC940 Copier</c:v>
                </c:pt>
                <c:pt idx="3">
                  <c:v>GBC DocuBind 200 Manual Binding Machine</c:v>
                </c:pt>
                <c:pt idx="4">
                  <c:v>Global Troy™ Executive Leather Low-Back Tilter</c:v>
                </c:pt>
                <c:pt idx="5">
                  <c:v>Hewlett Packard LaserJet 3310 Copier</c:v>
                </c:pt>
                <c:pt idx="6">
                  <c:v>Hewlett-Packard cp1700 [D, PS] Series Color Inkjet Printers</c:v>
                </c:pt>
                <c:pt idx="7">
                  <c:v>Polycom ViewStation™ ISDN Videoconferencing Unit</c:v>
                </c:pt>
                <c:pt idx="8">
                  <c:v>Riverside Palais Royal Lawyers Bookcase, Royale Cherry Finish</c:v>
                </c:pt>
                <c:pt idx="9">
                  <c:v>Sharp AL-1530CS Digital Copier</c:v>
                </c:pt>
              </c:strCache>
            </c:strRef>
          </c:cat>
          <c:val>
            <c:numRef>
              <c:f>Charts!$V$16:$V$26</c:f>
              <c:numCache>
                <c:formatCode>General</c:formatCode>
                <c:ptCount val="10"/>
                <c:pt idx="0">
                  <c:v>147412.21199999997</c:v>
                </c:pt>
                <c:pt idx="1">
                  <c:v>114173.41</c:v>
                </c:pt>
                <c:pt idx="2">
                  <c:v>210910.67999999996</c:v>
                </c:pt>
                <c:pt idx="3">
                  <c:v>120342.73999999999</c:v>
                </c:pt>
                <c:pt idx="4">
                  <c:v>275941.52</c:v>
                </c:pt>
                <c:pt idx="5">
                  <c:v>194880.34999999998</c:v>
                </c:pt>
                <c:pt idx="6">
                  <c:v>128100.43</c:v>
                </c:pt>
                <c:pt idx="7">
                  <c:v>255303.97</c:v>
                </c:pt>
                <c:pt idx="8">
                  <c:v>206494.12999999998</c:v>
                </c:pt>
                <c:pt idx="9">
                  <c:v>130046.81000000001</c:v>
                </c:pt>
              </c:numCache>
            </c:numRef>
          </c:val>
          <c:extLst>
            <c:ext xmlns:c16="http://schemas.microsoft.com/office/drawing/2014/chart" uri="{C3380CC4-5D6E-409C-BE32-E72D297353CC}">
              <c16:uniqueId val="{00000000-6F53-4E3D-9A0C-78936CDAFD65}"/>
            </c:ext>
          </c:extLst>
        </c:ser>
        <c:dLbls>
          <c:dLblPos val="outEnd"/>
          <c:showLegendKey val="0"/>
          <c:showVal val="1"/>
          <c:showCatName val="0"/>
          <c:showSerName val="0"/>
          <c:showPercent val="0"/>
          <c:showBubbleSize val="0"/>
        </c:dLbls>
        <c:gapWidth val="182"/>
        <c:axId val="1271181999"/>
        <c:axId val="1271182959"/>
      </c:barChart>
      <c:catAx>
        <c:axId val="127118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82959"/>
        <c:crosses val="autoZero"/>
        <c:auto val="1"/>
        <c:lblAlgn val="ctr"/>
        <c:lblOffset val="100"/>
        <c:noMultiLvlLbl val="0"/>
      </c:catAx>
      <c:valAx>
        <c:axId val="1271182959"/>
        <c:scaling>
          <c:orientation val="minMax"/>
        </c:scaling>
        <c:delete val="1"/>
        <c:axPos val="b"/>
        <c:numFmt formatCode="General" sourceLinked="1"/>
        <c:majorTickMark val="none"/>
        <c:minorTickMark val="none"/>
        <c:tickLblPos val="nextTo"/>
        <c:crossAx val="127118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 Selling</a:t>
            </a:r>
            <a:r>
              <a:rPr lang="en-US" sz="1100" b="1" baseline="0"/>
              <a:t> Products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F43EB"/>
            </a:solidFill>
            <a:round/>
          </a:ln>
          <a:effectLst/>
        </c:spPr>
        <c:marker>
          <c:symbol val="circle"/>
          <c:size val="5"/>
          <c:spPr>
            <a:solidFill>
              <a:srgbClr val="7F43EB">
                <a:alpha val="37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52801B-3FD1-4313-84AA-BDB1E4D66CEA}"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{9452801B-3FD1-4313-84AA-BDB1E4D66CEA}</c15:txfldGUID>
                  <c15:f>Charts!$W$29</c15:f>
                  <c15:dlblFieldTableCache>
                    <c:ptCount val="1"/>
                    <c:pt idx="0">
                      <c:v>47.71</c:v>
                    </c:pt>
                  </c15:dlblFieldTableCache>
                </c15:dlblFTEntry>
              </c15:dlblFieldTable>
              <c15:showDataLabelsRange val="0"/>
            </c:ext>
          </c:extLst>
        </c:dLbl>
      </c:pivotFmt>
      <c:pivotFmt>
        <c:idx val="4"/>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DD7EE8-AC4E-4B30-8E42-52AAE92BBB62}"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{CEDD7EE8-AC4E-4B30-8E42-52AAE92BBB62}</c15:txfldGUID>
                  <c15:f>Charts!$W$30</c15:f>
                  <c15:dlblFieldTableCache>
                    <c:ptCount val="1"/>
                    <c:pt idx="0">
                      <c:v>45.93</c:v>
                    </c:pt>
                  </c15:dlblFieldTableCache>
                </c15:dlblFTEntry>
              </c15:dlblFieldTable>
              <c15:showDataLabelsRange val="0"/>
            </c:ext>
          </c:extLst>
        </c:dLbl>
      </c:pivotFmt>
      <c:pivotFmt>
        <c:idx val="5"/>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BF3A43-D938-4862-B871-C1D2DB961C29}"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{01BF3A43-D938-4862-B871-C1D2DB961C29}</c15:txfldGUID>
                  <c15:f>Charts!$W$31</c15:f>
                  <c15:dlblFieldTableCache>
                    <c:ptCount val="1"/>
                    <c:pt idx="0">
                      <c:v>32.57</c:v>
                    </c:pt>
                  </c15:dlblFieldTableCache>
                </c15:dlblFTEntry>
              </c15:dlblFieldTable>
              <c15:showDataLabelsRange val="0"/>
            </c:ext>
          </c:extLst>
        </c:dLbl>
      </c:pivotFmt>
      <c:pivotFmt>
        <c:idx val="6"/>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9E7646-8AF6-481B-86A5-CC1DF5018129}"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{599E7646-8AF6-481B-86A5-CC1DF5018129}</c15:txfldGUID>
                  <c15:f>Charts!$W$32</c15:f>
                  <c15:dlblFieldTableCache>
                    <c:ptCount val="1"/>
                    <c:pt idx="0">
                      <c:v>50.46</c:v>
                    </c:pt>
                  </c15:dlblFieldTableCache>
                </c15:dlblFTEntry>
              </c15:dlblFieldTable>
              <c15:showDataLabelsRange val="0"/>
            </c:ext>
          </c:extLst>
        </c:dLbl>
      </c:pivotFmt>
      <c:pivotFmt>
        <c:idx val="7"/>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54DECE-CB55-4CCC-AFEE-FB104E12518E}"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{5C54DECE-CB55-4CCC-AFEE-FB104E12518E}</c15:txfldGUID>
                  <c15:f>Charts!$W$33</c15:f>
                  <c15:dlblFieldTableCache>
                    <c:ptCount val="1"/>
                    <c:pt idx="0">
                      <c:v>32.02</c:v>
                    </c:pt>
                  </c15:dlblFieldTableCache>
                </c15:dlblFTEntry>
              </c15:dlblFieldTable>
              <c15:showDataLabelsRange val="0"/>
            </c:ext>
          </c:extLst>
        </c:dLbl>
      </c:pivotFmt>
      <c:pivotFmt>
        <c:idx val="8"/>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648AF3-60FB-4120-B55E-2E517073A53D}"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{16648AF3-60FB-4120-B55E-2E517073A53D}</c15:txfldGUID>
                  <c15:f>Charts!$W$34</c15:f>
                  <c15:dlblFieldTableCache>
                    <c:ptCount val="1"/>
                    <c:pt idx="0">
                      <c:v>79.28</c:v>
                    </c:pt>
                  </c15:dlblFieldTableCache>
                </c15:dlblFTEntry>
              </c15:dlblFieldTable>
              <c15:showDataLabelsRange val="0"/>
            </c:ext>
          </c:extLst>
        </c:dLbl>
      </c:pivotFmt>
      <c:pivotFmt>
        <c:idx val="9"/>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7CFFF0-C113-46BA-BA25-70F71C273CF7}"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{D57CFFF0-C113-46BA-BA25-70F71C273CF7}</c15:txfldGUID>
                  <c15:f>Charts!$W$35</c15:f>
                  <c15:dlblFieldTableCache>
                    <c:ptCount val="1"/>
                    <c:pt idx="0">
                      <c:v>73.3</c:v>
                    </c:pt>
                  </c15:dlblFieldTableCache>
                </c15:dlblFTEntry>
              </c15:dlblFieldTable>
              <c15:showDataLabelsRange val="0"/>
            </c:ext>
          </c:extLst>
        </c:dLbl>
      </c:pivotFmt>
      <c:pivotFmt>
        <c:idx val="10"/>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1A79A8-D5A8-44F5-88BB-DBC4C3531240}"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{391A79A8-D5A8-44F5-88BB-DBC4C3531240}</c15:txfldGUID>
                  <c15:f>Charts!$W$36</c15:f>
                  <c15:dlblFieldTableCache>
                    <c:ptCount val="1"/>
                    <c:pt idx="0">
                      <c:v>55.28</c:v>
                    </c:pt>
                  </c15:dlblFieldTableCache>
                </c15:dlblFTEntry>
              </c15:dlblFieldTable>
              <c15:showDataLabelsRange val="0"/>
            </c:ext>
          </c:extLst>
        </c:dLbl>
      </c:pivotFmt>
      <c:pivotFmt>
        <c:idx val="11"/>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4F8627-DED4-4B15-B319-91EFB2FFD9CB}"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{9D4F8627-DED4-4B15-B319-91EFB2FFD9CB}</c15:txfldGUID>
                  <c15:f>Charts!$W$37</c15:f>
                  <c15:dlblFieldTableCache>
                    <c:ptCount val="1"/>
                    <c:pt idx="0">
                      <c:v>44.74</c:v>
                    </c:pt>
                  </c15:dlblFieldTableCache>
                </c15:dlblFTEntry>
              </c15:dlblFieldTable>
              <c15:showDataLabelsRange val="0"/>
            </c:ext>
          </c:extLst>
        </c:dLbl>
      </c:pivotFmt>
      <c:pivotFmt>
        <c:idx val="12"/>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ECFB12-2D0C-4B71-B14E-6F7D551A3C46}"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{91ECFB12-2D0C-4B71-B14E-6F7D551A3C46}</c15:txfldGUID>
                  <c15:f>Charts!$W$38</c15:f>
                  <c15:dlblFieldTableCache>
                    <c:ptCount val="1"/>
                    <c:pt idx="0">
                      <c:v>31.94</c:v>
                    </c:pt>
                  </c15:dlblFieldTableCache>
                </c15:dlblFTEntry>
              </c15:dlblFieldTable>
              <c15:showDataLabelsRange val="0"/>
            </c:ext>
          </c:extLst>
        </c:dLbl>
      </c:pivotFmt>
    </c:pivotFmts>
    <c:plotArea>
      <c:layout/>
      <c:lineChart>
        <c:grouping val="standard"/>
        <c:varyColors val="0"/>
        <c:ser>
          <c:idx val="0"/>
          <c:order val="0"/>
          <c:tx>
            <c:strRef>
              <c:f>Charts!$V$28</c:f>
              <c:strCache>
                <c:ptCount val="1"/>
                <c:pt idx="0">
                  <c:v>Total</c:v>
                </c:pt>
              </c:strCache>
            </c:strRef>
          </c:tx>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Pt>
            <c:idx val="0"/>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5-3A22-4204-AA4D-568D9F84EECA}"/>
              </c:ext>
            </c:extLst>
          </c:dPt>
          <c:dPt>
            <c:idx val="1"/>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6-3A22-4204-AA4D-568D9F84EECA}"/>
              </c:ext>
            </c:extLst>
          </c:dPt>
          <c:dPt>
            <c:idx val="2"/>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7-3A22-4204-AA4D-568D9F84EECA}"/>
              </c:ext>
            </c:extLst>
          </c:dPt>
          <c:dPt>
            <c:idx val="3"/>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8-3A22-4204-AA4D-568D9F84EECA}"/>
              </c:ext>
            </c:extLst>
          </c:dPt>
          <c:dPt>
            <c:idx val="4"/>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9-3A22-4204-AA4D-568D9F84EECA}"/>
              </c:ext>
            </c:extLst>
          </c:dPt>
          <c:dPt>
            <c:idx val="5"/>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A-3A22-4204-AA4D-568D9F84EECA}"/>
              </c:ext>
            </c:extLst>
          </c:dPt>
          <c:dPt>
            <c:idx val="6"/>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B-3A22-4204-AA4D-568D9F84EECA}"/>
              </c:ext>
            </c:extLst>
          </c:dPt>
          <c:dPt>
            <c:idx val="7"/>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C-3A22-4204-AA4D-568D9F84EECA}"/>
              </c:ext>
            </c:extLst>
          </c:dPt>
          <c:dPt>
            <c:idx val="8"/>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D-3A22-4204-AA4D-568D9F84EECA}"/>
              </c:ext>
            </c:extLst>
          </c:dPt>
          <c:dPt>
            <c:idx val="9"/>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E-3A22-4204-AA4D-568D9F84EECA}"/>
              </c:ext>
            </c:extLst>
          </c:dPt>
          <c:dLbls>
            <c:dLbl>
              <c:idx val="0"/>
              <c:tx>
                <c:rich>
                  <a:bodyPr/>
                  <a:lstStyle/>
                  <a:p>
                    <a:fld id="{9452801B-3FD1-4313-84AA-BDB1E4D66CEA}"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{9452801B-3FD1-4313-84AA-BDB1E4D66CEA}</c15:txfldGUID>
                      <c15:f>Charts!$W$29</c15:f>
                      <c15:dlblFieldTableCache>
                        <c:ptCount val="1"/>
                        <c:pt idx="0">
                          <c:v>47.71</c:v>
                        </c:pt>
                      </c15:dlblFieldTableCache>
                    </c15:dlblFTEntry>
                  </c15:dlblFieldTable>
                  <c15:showDataLabelsRange val="0"/>
                </c:ext>
                <c:ext xmlns:c16="http://schemas.microsoft.com/office/drawing/2014/chart" uri="{C3380CC4-5D6E-409C-BE32-E72D297353CC}">
                  <c16:uniqueId val="{00000005-3A22-4204-AA4D-568D9F84EECA}"/>
                </c:ext>
              </c:extLst>
            </c:dLbl>
            <c:dLbl>
              <c:idx val="1"/>
              <c:tx>
                <c:rich>
                  <a:bodyPr/>
                  <a:lstStyle/>
                  <a:p>
                    <a:fld id="{CEDD7EE8-AC4E-4B30-8E42-52AAE92BBB62}"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{CEDD7EE8-AC4E-4B30-8E42-52AAE92BBB62}</c15:txfldGUID>
                      <c15:f>Charts!$W$30</c15:f>
                      <c15:dlblFieldTableCache>
                        <c:ptCount val="1"/>
                        <c:pt idx="0">
                          <c:v>45.93</c:v>
                        </c:pt>
                      </c15:dlblFieldTableCache>
                    </c15:dlblFTEntry>
                  </c15:dlblFieldTable>
                  <c15:showDataLabelsRange val="0"/>
                </c:ext>
                <c:ext xmlns:c16="http://schemas.microsoft.com/office/drawing/2014/chart" uri="{C3380CC4-5D6E-409C-BE32-E72D297353CC}">
                  <c16:uniqueId val="{00000006-3A22-4204-AA4D-568D9F84EECA}"/>
                </c:ext>
              </c:extLst>
            </c:dLbl>
            <c:dLbl>
              <c:idx val="2"/>
              <c:tx>
                <c:rich>
                  <a:bodyPr/>
                  <a:lstStyle/>
                  <a:p>
                    <a:fld id="{01BF3A43-D938-4862-B871-C1D2DB961C29}"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{01BF3A43-D938-4862-B871-C1D2DB961C29}</c15:txfldGUID>
                      <c15:f>Charts!$W$31</c15:f>
                      <c15:dlblFieldTableCache>
                        <c:ptCount val="1"/>
                        <c:pt idx="0">
                          <c:v>32.57</c:v>
                        </c:pt>
                      </c15:dlblFieldTableCache>
                    </c15:dlblFTEntry>
                  </c15:dlblFieldTable>
                  <c15:showDataLabelsRange val="0"/>
                </c:ext>
                <c:ext xmlns:c16="http://schemas.microsoft.com/office/drawing/2014/chart" uri="{C3380CC4-5D6E-409C-BE32-E72D297353CC}">
                  <c16:uniqueId val="{00000007-3A22-4204-AA4D-568D9F84EECA}"/>
                </c:ext>
              </c:extLst>
            </c:dLbl>
            <c:dLbl>
              <c:idx val="3"/>
              <c:tx>
                <c:rich>
                  <a:bodyPr/>
                  <a:lstStyle/>
                  <a:p>
                    <a:fld id="{599E7646-8AF6-481B-86A5-CC1DF5018129}"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{599E7646-8AF6-481B-86A5-CC1DF5018129}</c15:txfldGUID>
                      <c15:f>Charts!$W$32</c15:f>
                      <c15:dlblFieldTableCache>
                        <c:ptCount val="1"/>
                        <c:pt idx="0">
                          <c:v>50.46</c:v>
                        </c:pt>
                      </c15:dlblFieldTableCache>
                    </c15:dlblFTEntry>
                  </c15:dlblFieldTable>
                  <c15:showDataLabelsRange val="0"/>
                </c:ext>
                <c:ext xmlns:c16="http://schemas.microsoft.com/office/drawing/2014/chart" uri="{C3380CC4-5D6E-409C-BE32-E72D297353CC}">
                  <c16:uniqueId val="{00000008-3A22-4204-AA4D-568D9F84EECA}"/>
                </c:ext>
              </c:extLst>
            </c:dLbl>
            <c:dLbl>
              <c:idx val="4"/>
              <c:tx>
                <c:rich>
                  <a:bodyPr/>
                  <a:lstStyle/>
                  <a:p>
                    <a:fld id="{5C54DECE-CB55-4CCC-AFEE-FB104E12518E}"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{5C54DECE-CB55-4CCC-AFEE-FB104E12518E}</c15:txfldGUID>
                      <c15:f>Charts!$W$33</c15:f>
                      <c15:dlblFieldTableCache>
                        <c:ptCount val="1"/>
                        <c:pt idx="0">
                          <c:v>32.02</c:v>
                        </c:pt>
                      </c15:dlblFieldTableCache>
                    </c15:dlblFTEntry>
                  </c15:dlblFieldTable>
                  <c15:showDataLabelsRange val="0"/>
                </c:ext>
                <c:ext xmlns:c16="http://schemas.microsoft.com/office/drawing/2014/chart" uri="{C3380CC4-5D6E-409C-BE32-E72D297353CC}">
                  <c16:uniqueId val="{00000009-3A22-4204-AA4D-568D9F84EECA}"/>
                </c:ext>
              </c:extLst>
            </c:dLbl>
            <c:dLbl>
              <c:idx val="5"/>
              <c:tx>
                <c:rich>
                  <a:bodyPr/>
                  <a:lstStyle/>
                  <a:p>
                    <a:fld id="{16648AF3-60FB-4120-B55E-2E517073A53D}"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{16648AF3-60FB-4120-B55E-2E517073A53D}</c15:txfldGUID>
                      <c15:f>Charts!$W$34</c15:f>
                      <c15:dlblFieldTableCache>
                        <c:ptCount val="1"/>
                        <c:pt idx="0">
                          <c:v>79.28</c:v>
                        </c:pt>
                      </c15:dlblFieldTableCache>
                    </c15:dlblFTEntry>
                  </c15:dlblFieldTable>
                  <c15:showDataLabelsRange val="0"/>
                </c:ext>
                <c:ext xmlns:c16="http://schemas.microsoft.com/office/drawing/2014/chart" uri="{C3380CC4-5D6E-409C-BE32-E72D297353CC}">
                  <c16:uniqueId val="{0000000A-3A22-4204-AA4D-568D9F84EECA}"/>
                </c:ext>
              </c:extLst>
            </c:dLbl>
            <c:dLbl>
              <c:idx val="6"/>
              <c:tx>
                <c:rich>
                  <a:bodyPr/>
                  <a:lstStyle/>
                  <a:p>
                    <a:fld id="{D57CFFF0-C113-46BA-BA25-70F71C273CF7}"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{D57CFFF0-C113-46BA-BA25-70F71C273CF7}</c15:txfldGUID>
                      <c15:f>Charts!$W$35</c15:f>
                      <c15:dlblFieldTableCache>
                        <c:ptCount val="1"/>
                        <c:pt idx="0">
                          <c:v>73.3</c:v>
                        </c:pt>
                      </c15:dlblFieldTableCache>
                    </c15:dlblFTEntry>
                  </c15:dlblFieldTable>
                  <c15:showDataLabelsRange val="0"/>
                </c:ext>
                <c:ext xmlns:c16="http://schemas.microsoft.com/office/drawing/2014/chart" uri="{C3380CC4-5D6E-409C-BE32-E72D297353CC}">
                  <c16:uniqueId val="{0000000B-3A22-4204-AA4D-568D9F84EECA}"/>
                </c:ext>
              </c:extLst>
            </c:dLbl>
            <c:dLbl>
              <c:idx val="7"/>
              <c:tx>
                <c:rich>
                  <a:bodyPr/>
                  <a:lstStyle/>
                  <a:p>
                    <a:fld id="{391A79A8-D5A8-44F5-88BB-DBC4C3531240}"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{391A79A8-D5A8-44F5-88BB-DBC4C3531240}</c15:txfldGUID>
                      <c15:f>Charts!$W$36</c15:f>
                      <c15:dlblFieldTableCache>
                        <c:ptCount val="1"/>
                        <c:pt idx="0">
                          <c:v>55.28</c:v>
                        </c:pt>
                      </c15:dlblFieldTableCache>
                    </c15:dlblFTEntry>
                  </c15:dlblFieldTable>
                  <c15:showDataLabelsRange val="0"/>
                </c:ext>
                <c:ext xmlns:c16="http://schemas.microsoft.com/office/drawing/2014/chart" uri="{C3380CC4-5D6E-409C-BE32-E72D297353CC}">
                  <c16:uniqueId val="{0000000C-3A22-4204-AA4D-568D9F84EECA}"/>
                </c:ext>
              </c:extLst>
            </c:dLbl>
            <c:dLbl>
              <c:idx val="8"/>
              <c:tx>
                <c:rich>
                  <a:bodyPr/>
                  <a:lstStyle/>
                  <a:p>
                    <a:fld id="{9D4F8627-DED4-4B15-B319-91EFB2FFD9CB}"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{9D4F8627-DED4-4B15-B319-91EFB2FFD9CB}</c15:txfldGUID>
                      <c15:f>Charts!$W$37</c15:f>
                      <c15:dlblFieldTableCache>
                        <c:ptCount val="1"/>
                        <c:pt idx="0">
                          <c:v>44.74</c:v>
                        </c:pt>
                      </c15:dlblFieldTableCache>
                    </c15:dlblFTEntry>
                  </c15:dlblFieldTable>
                  <c15:showDataLabelsRange val="0"/>
                </c:ext>
                <c:ext xmlns:c16="http://schemas.microsoft.com/office/drawing/2014/chart" uri="{C3380CC4-5D6E-409C-BE32-E72D297353CC}">
                  <c16:uniqueId val="{0000000D-3A22-4204-AA4D-568D9F84EECA}"/>
                </c:ext>
              </c:extLst>
            </c:dLbl>
            <c:dLbl>
              <c:idx val="9"/>
              <c:tx>
                <c:rich>
                  <a:bodyPr/>
                  <a:lstStyle/>
                  <a:p>
                    <a:fld id="{91ECFB12-2D0C-4B71-B14E-6F7D551A3C46}" type="CELLREF">
                      <a:rPr lang="en-US"/>
                      <a:pPr/>
                      <a:t>[CELLREF]</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{91ECFB12-2D0C-4B71-B14E-6F7D551A3C46}</c15:txfldGUID>
                      <c15:f>Charts!$W$38</c15:f>
                      <c15:dlblFieldTableCache>
                        <c:ptCount val="1"/>
                        <c:pt idx="0">
                          <c:v>31.94</c:v>
                        </c:pt>
                      </c15:dlblFieldTableCache>
                    </c15:dlblFTEntry>
                  </c15:dlblFieldTable>
                  <c15:showDataLabelsRange val="0"/>
                </c:ext>
                <c:ext xmlns:c16="http://schemas.microsoft.com/office/drawing/2014/chart" uri="{C3380CC4-5D6E-409C-BE32-E72D297353CC}">
                  <c16:uniqueId val="{0000000E-3A22-4204-AA4D-568D9F84EE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Charts!$U$29:$U$39</c:f>
              <c:strCache>
                <c:ptCount val="10"/>
                <c:pt idx="0">
                  <c:v>Canon PC940 Copier</c:v>
                </c:pt>
                <c:pt idx="1">
                  <c:v>Fellowes PB300 Plastic Comb Binding Machine</c:v>
                </c:pt>
                <c:pt idx="2">
                  <c:v>Fellowes PB500 Electric Punch Plastic Comb Binding Machine with Manual Bind</c:v>
                </c:pt>
                <c:pt idx="3">
                  <c:v>GBC DocuBind 200 Manual Binding Machine</c:v>
                </c:pt>
                <c:pt idx="4">
                  <c:v>GBC DocuBind TL300 Electric Binding System</c:v>
                </c:pt>
                <c:pt idx="5">
                  <c:v>Global Troy™ Executive Leather Low-Back Tilter</c:v>
                </c:pt>
                <c:pt idx="6">
                  <c:v>Hewlett Packard LaserJet 3310 Copier</c:v>
                </c:pt>
                <c:pt idx="7">
                  <c:v>Hewlett-Packard cp1700 [D, PS] Series Color Inkjet Printers</c:v>
                </c:pt>
                <c:pt idx="8">
                  <c:v>Hewlett-Packard Deskjet 1220Cse Color Inkjet Printer</c:v>
                </c:pt>
                <c:pt idx="9">
                  <c:v>Smead Adjustable Mobile File Trolley with Lockable Top</c:v>
                </c:pt>
              </c:strCache>
            </c:strRef>
          </c:cat>
          <c:val>
            <c:numRef>
              <c:f>Charts!$V$29:$V$39</c:f>
              <c:numCache>
                <c:formatCode>General</c:formatCode>
                <c:ptCount val="10"/>
                <c:pt idx="0">
                  <c:v>47705.835999999996</c:v>
                </c:pt>
                <c:pt idx="1">
                  <c:v>45927.856</c:v>
                </c:pt>
                <c:pt idx="2">
                  <c:v>32566.557000000001</c:v>
                </c:pt>
                <c:pt idx="3">
                  <c:v>50462.515000000014</c:v>
                </c:pt>
                <c:pt idx="4">
                  <c:v>32022.883000000002</c:v>
                </c:pt>
                <c:pt idx="5">
                  <c:v>79284.78</c:v>
                </c:pt>
                <c:pt idx="6">
                  <c:v>73299.600000000006</c:v>
                </c:pt>
                <c:pt idx="7">
                  <c:v>55281.39</c:v>
                </c:pt>
                <c:pt idx="8">
                  <c:v>44740.41</c:v>
                </c:pt>
                <c:pt idx="9">
                  <c:v>31939.210000000006</c:v>
                </c:pt>
              </c:numCache>
            </c:numRef>
          </c:val>
          <c:smooth val="0"/>
          <c:extLst>
            <c:ext xmlns:c16="http://schemas.microsoft.com/office/drawing/2014/chart" uri="{C3380CC4-5D6E-409C-BE32-E72D297353CC}">
              <c16:uniqueId val="{00000004-3A22-4204-AA4D-568D9F84EECA}"/>
            </c:ext>
          </c:extLst>
        </c:ser>
        <c:dLbls>
          <c:dLblPos val="t"/>
          <c:showLegendKey val="0"/>
          <c:showVal val="1"/>
          <c:showCatName val="0"/>
          <c:showSerName val="0"/>
          <c:showPercent val="0"/>
          <c:showBubbleSize val="0"/>
        </c:dLbls>
        <c:marker val="1"/>
        <c:smooth val="0"/>
        <c:axId val="808123007"/>
        <c:axId val="808123967"/>
      </c:lineChart>
      <c:catAx>
        <c:axId val="808123007"/>
        <c:scaling>
          <c:orientation val="minMax"/>
        </c:scaling>
        <c:delete val="1"/>
        <c:axPos val="b"/>
        <c:numFmt formatCode="General" sourceLinked="1"/>
        <c:majorTickMark val="out"/>
        <c:minorTickMark val="none"/>
        <c:tickLblPos val="nextTo"/>
        <c:crossAx val="808123967"/>
        <c:crosses val="autoZero"/>
        <c:auto val="1"/>
        <c:lblAlgn val="ctr"/>
        <c:lblOffset val="100"/>
        <c:noMultiLvlLbl val="0"/>
      </c:catAx>
      <c:valAx>
        <c:axId val="8081239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0812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t>Product</a:t>
            </a:r>
            <a:r>
              <a:rPr lang="en-IN" sz="1100" b="1" baseline="0"/>
              <a:t> Category Analysis</a:t>
            </a:r>
            <a:endParaRPr lang="en-IN"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02146B-2495-4731-B90A-335827619A51}"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{D202146B-2495-4731-B90A-335827619A51}</c15:txfldGUID>
                  <c15:f>Charts!$AJ$15</c15:f>
                  <c15:dlblFieldTableCache>
                    <c:ptCount val="1"/>
                    <c:pt idx="0">
                      <c:v>5.18</c:v>
                    </c:pt>
                  </c15:dlblFieldTableCache>
                </c15:dlblFTEntry>
              </c15:dlblFieldTable>
              <c15:showDataLabelsRange val="0"/>
            </c:ext>
          </c:extLst>
        </c:dLbl>
      </c:pivotFmt>
      <c:pivotFmt>
        <c:idx val="4"/>
        <c:spPr>
          <a:solidFill>
            <a:srgbClr val="7F43EB"/>
          </a:solidFill>
          <a:ln>
            <a:noFill/>
          </a:ln>
          <a:effectLst/>
        </c:spPr>
        <c:dLbl>
          <c:idx val="0"/>
          <c:layout>
            <c:manualLayout>
              <c:x val="9.1216999975819116E-3"/>
              <c:y val="2.27517915692250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3BBFFA-2C1B-442E-8656-99917A535C2B}"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{0C3BBFFA-2C1B-442E-8656-99917A535C2B}</c15:txfldGUID>
                  <c15:f>Charts!$AJ$16</c15:f>
                  <c15:dlblFieldTableCache>
                    <c:ptCount val="1"/>
                    <c:pt idx="0">
                      <c:v>3.75</c:v>
                    </c:pt>
                  </c15:dlblFieldTableCache>
                </c15:dlblFTEntry>
              </c15:dlblFieldTable>
              <c15:showDataLabelsRange val="0"/>
            </c:ext>
          </c:extLst>
        </c:dLbl>
      </c:pivotFmt>
      <c:pivotFmt>
        <c:idx val="5"/>
        <c:spPr>
          <a:solidFill>
            <a:srgbClr val="7F43EB"/>
          </a:solidFill>
          <a:ln>
            <a:noFill/>
          </a:ln>
          <a:effectLst/>
        </c:spPr>
        <c:dLbl>
          <c:idx val="0"/>
          <c:layout>
            <c:manualLayout>
              <c:x val="6.0811333317212744E-3"/>
              <c:y val="1.82014332553800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DE05B1-CF30-45F8-8C84-424A9BD5CD6F}"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{34DE05B1-CF30-45F8-8C84-424A9BD5CD6F}</c15:txfldGUID>
                  <c15:f>Charts!$AJ$17</c15:f>
                  <c15:dlblFieldTableCache>
                    <c:ptCount val="1"/>
                    <c:pt idx="0">
                      <c:v>5.98</c:v>
                    </c:pt>
                  </c15:dlblFieldTableCache>
                </c15:dlblFTEntry>
              </c15:dlblFieldTable>
              <c15:showDataLabelsRange val="0"/>
            </c:ext>
          </c:extLst>
        </c:dLbl>
      </c:pivotFmt>
      <c:pivotFmt>
        <c:idx val="6"/>
        <c:spPr>
          <a:solidFill>
            <a:srgbClr val="A1E335"/>
          </a:solidFill>
          <a:ln>
            <a:noFill/>
          </a:ln>
          <a:effectLst/>
        </c:spPr>
        <c:dLbl>
          <c:idx val="0"/>
          <c:layout>
            <c:manualLayout>
              <c:x val="6.0836501901140681E-3"/>
              <c:y val="9.231301526290310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DB9679-43E3-4AAE-8872-3E060FD92246}"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{65DB9679-43E3-4AAE-8872-3E060FD92246}</c15:txfldGUID>
                  <c15:f>Charts!$AK$15</c15:f>
                  <c15:dlblFieldTableCache>
                    <c:ptCount val="1"/>
                    <c:pt idx="0">
                      <c:v>117</c:v>
                    </c:pt>
                  </c15:dlblFieldTableCache>
                </c15:dlblFTEntry>
              </c15:dlblFieldTable>
              <c15:showDataLabelsRange val="0"/>
            </c:ext>
          </c:extLst>
        </c:dLbl>
      </c:pivotFmt>
      <c:pivotFmt>
        <c:idx val="7"/>
        <c:spPr>
          <a:solidFill>
            <a:srgbClr val="A1E335"/>
          </a:solidFill>
          <a:ln>
            <a:noFill/>
          </a:ln>
          <a:effectLst/>
        </c:spPr>
        <c:dLbl>
          <c:idx val="0"/>
          <c:layout>
            <c:manualLayout>
              <c:x val="0"/>
              <c:y val="1.36238125649454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C20221-A1E0-4CCA-9708-A8B00658D0C5}"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{3FC20221-A1E0-4CCA-9708-A8B00658D0C5}</c15:txfldGUID>
                  <c15:f>Charts!$AK$16</c15:f>
                  <c15:dlblFieldTableCache>
                    <c:ptCount val="1"/>
                    <c:pt idx="0">
                      <c:v>518</c:v>
                    </c:pt>
                  </c15:dlblFieldTableCache>
                </c15:dlblFTEntry>
              </c15:dlblFieldTable>
              <c15:showDataLabelsRange val="0"/>
            </c:ext>
          </c:extLst>
        </c:dLbl>
      </c:pivotFmt>
      <c:pivotFmt>
        <c:idx val="8"/>
        <c:spPr>
          <a:solidFill>
            <a:srgbClr val="A1E335"/>
          </a:solidFill>
          <a:ln>
            <a:noFill/>
          </a:ln>
          <a:effectLst/>
        </c:spPr>
        <c:dLbl>
          <c:idx val="0"/>
          <c:layout>
            <c:manualLayout>
              <c:x val="3.0405666658606372E-3"/>
              <c:y val="9.1007166276899573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A0B679-2723-4CE6-9842-FD4AF4ED5BA7}"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{1CA0B679-2723-4CE6-9842-FD4AF4ED5BA7}</c15:txfldGUID>
                  <c15:f>Charts!$AK$17</c15:f>
                  <c15:dlblFieldTableCache>
                    <c:ptCount val="1"/>
                    <c:pt idx="0">
                      <c:v>886</c:v>
                    </c:pt>
                  </c15:dlblFieldTableCache>
                </c15:dlblFTEntry>
              </c15:dlblFieldTable>
              <c15:showDataLabelsRange val="0"/>
            </c:ext>
          </c:extLst>
        </c:dLbl>
      </c:pivotFmt>
      <c:pivotFmt>
        <c:idx val="9"/>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9125475285171E-2"/>
              <c:y val="2.2768058028071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9D2CD-FFEC-4833-A9AD-A975C3A127A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{B4B9D2CD-FFEC-4833-A9AD-A975C3A127AB}</c15:txfldGUID>
                  <c15:f>Charts!$AL$15</c15:f>
                  <c15:dlblFieldTableCache>
                    <c:ptCount val="1"/>
                    <c:pt idx="0">
                      <c:v>44</c:v>
                    </c:pt>
                  </c15:dlblFieldTableCache>
                </c15:dlblFTEntry>
              </c15:dlblFieldTable>
              <c15:showDataLabelsRange val="0"/>
            </c:ext>
          </c:extLst>
        </c:dLbl>
      </c:pivotFmt>
      <c:pivotFmt>
        <c:idx val="10"/>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4.8648695232514048E-2"/>
              <c:y val="-3.194237266618386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A1DC60-3E88-457F-A770-7C8D38C52E87}"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{79A1DC60-3E88-457F-A770-7C8D38C52E87}</c15:txfldGUID>
                  <c15:f>Charts!$AL$16</c15:f>
                  <c15:dlblFieldTableCache>
                    <c:ptCount val="1"/>
                    <c:pt idx="0">
                      <c:v>118</c:v>
                    </c:pt>
                  </c15:dlblFieldTableCache>
                </c15:dlblFTEntry>
              </c15:dlblFieldTable>
              <c15:showDataLabelsRange val="0"/>
            </c:ext>
          </c:extLst>
        </c:dLbl>
      </c:pivotFmt>
      <c:pivotFmt>
        <c:idx val="11"/>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2833329303186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1718A-0253-465F-A315-69D6AAEF4570}"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{1621718A-0253-465F-A315-69D6AAEF4570}</c15:txfldGUID>
                  <c15:f>Charts!$AL$17</c15:f>
                  <c15:dlblFieldTableCache>
                    <c:ptCount val="1"/>
                    <c:pt idx="0">
                      <c:v>52</c:v>
                    </c:pt>
                  </c15:dlblFieldTableCache>
                </c15:dlblFTEntry>
              </c15:dlblFieldTable>
              <c15:showDataLabelsRange val="0"/>
            </c:ext>
          </c:extLst>
        </c:dLbl>
      </c:pivotFmt>
    </c:pivotFmts>
    <c:plotArea>
      <c:layout/>
      <c:barChart>
        <c:barDir val="col"/>
        <c:grouping val="clustered"/>
        <c:varyColors val="0"/>
        <c:ser>
          <c:idx val="0"/>
          <c:order val="0"/>
          <c:tx>
            <c:strRef>
              <c:f>Charts!$AF$14</c:f>
              <c:strCache>
                <c:ptCount val="1"/>
                <c:pt idx="0">
                  <c:v>Sales </c:v>
                </c:pt>
              </c:strCache>
            </c:strRef>
          </c:tx>
          <c:spPr>
            <a:solidFill>
              <a:srgbClr val="7F43EB"/>
            </a:solidFill>
            <a:ln>
              <a:noFill/>
            </a:ln>
            <a:effectLst/>
          </c:spPr>
          <c:invertIfNegative val="0"/>
          <c:dPt>
            <c:idx val="0"/>
            <c:invertIfNegative val="0"/>
            <c:bubble3D val="0"/>
            <c:extLst>
              <c:ext xmlns:c16="http://schemas.microsoft.com/office/drawing/2014/chart" uri="{C3380CC4-5D6E-409C-BE32-E72D297353CC}">
                <c16:uniqueId val="{00000004-2CED-4423-BEB7-4E83BE5628A7}"/>
              </c:ext>
            </c:extLst>
          </c:dPt>
          <c:dPt>
            <c:idx val="1"/>
            <c:invertIfNegative val="0"/>
            <c:bubble3D val="0"/>
            <c:extLst>
              <c:ext xmlns:c16="http://schemas.microsoft.com/office/drawing/2014/chart" uri="{C3380CC4-5D6E-409C-BE32-E72D297353CC}">
                <c16:uniqueId val="{00000005-2CED-4423-BEB7-4E83BE5628A7}"/>
              </c:ext>
            </c:extLst>
          </c:dPt>
          <c:dPt>
            <c:idx val="2"/>
            <c:invertIfNegative val="0"/>
            <c:bubble3D val="0"/>
            <c:extLst>
              <c:ext xmlns:c16="http://schemas.microsoft.com/office/drawing/2014/chart" uri="{C3380CC4-5D6E-409C-BE32-E72D297353CC}">
                <c16:uniqueId val="{00000006-2CED-4423-BEB7-4E83BE5628A7}"/>
              </c:ext>
            </c:extLst>
          </c:dPt>
          <c:dLbls>
            <c:dLbl>
              <c:idx val="0"/>
              <c:tx>
                <c:rich>
                  <a:bodyPr/>
                  <a:lstStyle/>
                  <a:p>
                    <a:fld id="{D202146B-2495-4731-B90A-335827619A51}"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{D202146B-2495-4731-B90A-335827619A51}</c15:txfldGUID>
                      <c15:f>Charts!$AJ$15</c15:f>
                      <c15:dlblFieldTableCache>
                        <c:ptCount val="1"/>
                        <c:pt idx="0">
                          <c:v>5.18</c:v>
                        </c:pt>
                      </c15:dlblFieldTableCache>
                    </c15:dlblFTEntry>
                  </c15:dlblFieldTable>
                  <c15:showDataLabelsRange val="0"/>
                </c:ext>
                <c:ext xmlns:c16="http://schemas.microsoft.com/office/drawing/2014/chart" uri="{C3380CC4-5D6E-409C-BE32-E72D297353CC}">
                  <c16:uniqueId val="{00000004-2CED-4423-BEB7-4E83BE5628A7}"/>
                </c:ext>
              </c:extLst>
            </c:dLbl>
            <c:dLbl>
              <c:idx val="1"/>
              <c:layout>
                <c:manualLayout>
                  <c:x val="9.1216999975819116E-3"/>
                  <c:y val="2.2751791569225018E-2"/>
                </c:manualLayout>
              </c:layout>
              <c:tx>
                <c:rich>
                  <a:bodyPr/>
                  <a:lstStyle/>
                  <a:p>
                    <a:fld id="{0C3BBFFA-2C1B-442E-8656-99917A535C2B}"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{0C3BBFFA-2C1B-442E-8656-99917A535C2B}</c15:txfldGUID>
                      <c15:f>Charts!$AJ$16</c15:f>
                      <c15:dlblFieldTableCache>
                        <c:ptCount val="1"/>
                        <c:pt idx="0">
                          <c:v>3.75</c:v>
                        </c:pt>
                      </c15:dlblFieldTableCache>
                    </c15:dlblFTEntry>
                  </c15:dlblFieldTable>
                  <c15:showDataLabelsRange val="0"/>
                </c:ext>
                <c:ext xmlns:c16="http://schemas.microsoft.com/office/drawing/2014/chart" uri="{C3380CC4-5D6E-409C-BE32-E72D297353CC}">
                  <c16:uniqueId val="{00000005-2CED-4423-BEB7-4E83BE5628A7}"/>
                </c:ext>
              </c:extLst>
            </c:dLbl>
            <c:dLbl>
              <c:idx val="2"/>
              <c:layout>
                <c:manualLayout>
                  <c:x val="6.0811333317212744E-3"/>
                  <c:y val="1.8201433255380081E-2"/>
                </c:manualLayout>
              </c:layout>
              <c:tx>
                <c:rich>
                  <a:bodyPr/>
                  <a:lstStyle/>
                  <a:p>
                    <a:fld id="{34DE05B1-CF30-45F8-8C84-424A9BD5CD6F}"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{34DE05B1-CF30-45F8-8C84-424A9BD5CD6F}</c15:txfldGUID>
                      <c15:f>Charts!$AJ$17</c15:f>
                      <c15:dlblFieldTableCache>
                        <c:ptCount val="1"/>
                        <c:pt idx="0">
                          <c:v>5.98</c:v>
                        </c:pt>
                      </c15:dlblFieldTableCache>
                    </c15:dlblFTEntry>
                  </c15:dlblFieldTable>
                  <c15:showDataLabelsRange val="0"/>
                </c:ext>
                <c:ext xmlns:c16="http://schemas.microsoft.com/office/drawing/2014/chart" uri="{C3380CC4-5D6E-409C-BE32-E72D297353CC}">
                  <c16:uniqueId val="{00000006-2CED-4423-BEB7-4E83BE5628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Charts!$AE$15:$AE$18</c:f>
              <c:strCache>
                <c:ptCount val="3"/>
                <c:pt idx="0">
                  <c:v>Furniture</c:v>
                </c:pt>
                <c:pt idx="1">
                  <c:v>Office Supplies</c:v>
                </c:pt>
                <c:pt idx="2">
                  <c:v>Technology</c:v>
                </c:pt>
              </c:strCache>
            </c:strRef>
          </c:cat>
          <c:val>
            <c:numRef>
              <c:f>Charts!$AF$15:$AF$18</c:f>
              <c:numCache>
                <c:formatCode>_(* #,##0.00_);_(* \(#,##0.00\);_(* "-"??_);_(@_)</c:formatCode>
                <c:ptCount val="3"/>
                <c:pt idx="0">
                  <c:v>5178590.542000006</c:v>
                </c:pt>
                <c:pt idx="1">
                  <c:v>3752762.1000000136</c:v>
                </c:pt>
                <c:pt idx="2">
                  <c:v>5984248.1819999916</c:v>
                </c:pt>
              </c:numCache>
            </c:numRef>
          </c:val>
          <c:extLst>
            <c:ext xmlns:c16="http://schemas.microsoft.com/office/drawing/2014/chart" uri="{C3380CC4-5D6E-409C-BE32-E72D297353CC}">
              <c16:uniqueId val="{00000000-2CED-4423-BEB7-4E83BE5628A7}"/>
            </c:ext>
          </c:extLst>
        </c:ser>
        <c:ser>
          <c:idx val="1"/>
          <c:order val="1"/>
          <c:tx>
            <c:strRef>
              <c:f>Charts!$AG$14</c:f>
              <c:strCache>
                <c:ptCount val="1"/>
                <c:pt idx="0">
                  <c:v>Profit </c:v>
                </c:pt>
              </c:strCache>
            </c:strRef>
          </c:tx>
          <c:spPr>
            <a:solidFill>
              <a:srgbClr val="A1E335"/>
            </a:solidFill>
            <a:ln>
              <a:noFill/>
            </a:ln>
            <a:effectLst/>
          </c:spPr>
          <c:invertIfNegative val="0"/>
          <c:dPt>
            <c:idx val="0"/>
            <c:invertIfNegative val="0"/>
            <c:bubble3D val="0"/>
            <c:extLst>
              <c:ext xmlns:c16="http://schemas.microsoft.com/office/drawing/2014/chart" uri="{C3380CC4-5D6E-409C-BE32-E72D297353CC}">
                <c16:uniqueId val="{00000007-2CED-4423-BEB7-4E83BE5628A7}"/>
              </c:ext>
            </c:extLst>
          </c:dPt>
          <c:dPt>
            <c:idx val="1"/>
            <c:invertIfNegative val="0"/>
            <c:bubble3D val="0"/>
            <c:extLst>
              <c:ext xmlns:c16="http://schemas.microsoft.com/office/drawing/2014/chart" uri="{C3380CC4-5D6E-409C-BE32-E72D297353CC}">
                <c16:uniqueId val="{00000008-2CED-4423-BEB7-4E83BE5628A7}"/>
              </c:ext>
            </c:extLst>
          </c:dPt>
          <c:dPt>
            <c:idx val="2"/>
            <c:invertIfNegative val="0"/>
            <c:bubble3D val="0"/>
            <c:extLst>
              <c:ext xmlns:c16="http://schemas.microsoft.com/office/drawing/2014/chart" uri="{C3380CC4-5D6E-409C-BE32-E72D297353CC}">
                <c16:uniqueId val="{00000009-2CED-4423-BEB7-4E83BE5628A7}"/>
              </c:ext>
            </c:extLst>
          </c:dPt>
          <c:dLbls>
            <c:dLbl>
              <c:idx val="0"/>
              <c:layout>
                <c:manualLayout>
                  <c:x val="6.0836501901140681E-3"/>
                  <c:y val="9.2313015262903107E-3"/>
                </c:manualLayout>
              </c:layout>
              <c:tx>
                <c:rich>
                  <a:bodyPr/>
                  <a:lstStyle/>
                  <a:p>
                    <a:fld id="{65DB9679-43E3-4AAE-8872-3E060FD92246}"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{65DB9679-43E3-4AAE-8872-3E060FD92246}</c15:txfldGUID>
                      <c15:f>Charts!$AK$15</c15:f>
                      <c15:dlblFieldTableCache>
                        <c:ptCount val="1"/>
                        <c:pt idx="0">
                          <c:v>117</c:v>
                        </c:pt>
                      </c15:dlblFieldTableCache>
                    </c15:dlblFTEntry>
                  </c15:dlblFieldTable>
                  <c15:showDataLabelsRange val="0"/>
                </c:ext>
                <c:ext xmlns:c16="http://schemas.microsoft.com/office/drawing/2014/chart" uri="{C3380CC4-5D6E-409C-BE32-E72D297353CC}">
                  <c16:uniqueId val="{00000007-2CED-4423-BEB7-4E83BE5628A7}"/>
                </c:ext>
              </c:extLst>
            </c:dLbl>
            <c:dLbl>
              <c:idx val="1"/>
              <c:layout>
                <c:manualLayout>
                  <c:x val="0"/>
                  <c:y val="1.3623812564945454E-2"/>
                </c:manualLayout>
              </c:layout>
              <c:tx>
                <c:rich>
                  <a:bodyPr/>
                  <a:lstStyle/>
                  <a:p>
                    <a:fld id="{3FC20221-A1E0-4CCA-9708-A8B00658D0C5}"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{3FC20221-A1E0-4CCA-9708-A8B00658D0C5}</c15:txfldGUID>
                      <c15:f>Charts!$AK$16</c15:f>
                      <c15:dlblFieldTableCache>
                        <c:ptCount val="1"/>
                        <c:pt idx="0">
                          <c:v>518</c:v>
                        </c:pt>
                      </c15:dlblFieldTableCache>
                    </c15:dlblFTEntry>
                  </c15:dlblFieldTable>
                  <c15:showDataLabelsRange val="0"/>
                </c:ext>
                <c:ext xmlns:c16="http://schemas.microsoft.com/office/drawing/2014/chart" uri="{C3380CC4-5D6E-409C-BE32-E72D297353CC}">
                  <c16:uniqueId val="{00000008-2CED-4423-BEB7-4E83BE5628A7}"/>
                </c:ext>
              </c:extLst>
            </c:dLbl>
            <c:dLbl>
              <c:idx val="2"/>
              <c:layout>
                <c:manualLayout>
                  <c:x val="3.0405666658606372E-3"/>
                  <c:y val="9.1007166276899573E-3"/>
                </c:manualLayout>
              </c:layout>
              <c:tx>
                <c:rich>
                  <a:bodyPr/>
                  <a:lstStyle/>
                  <a:p>
                    <a:fld id="{1CA0B679-2723-4CE6-9842-FD4AF4ED5BA7}"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{1CA0B679-2723-4CE6-9842-FD4AF4ED5BA7}</c15:txfldGUID>
                      <c15:f>Charts!$AK$17</c15:f>
                      <c15:dlblFieldTableCache>
                        <c:ptCount val="1"/>
                        <c:pt idx="0">
                          <c:v>886</c:v>
                        </c:pt>
                      </c15:dlblFieldTableCache>
                    </c15:dlblFTEntry>
                  </c15:dlblFieldTable>
                  <c15:showDataLabelsRange val="0"/>
                </c:ext>
                <c:ext xmlns:c16="http://schemas.microsoft.com/office/drawing/2014/chart" uri="{C3380CC4-5D6E-409C-BE32-E72D297353CC}">
                  <c16:uniqueId val="{00000009-2CED-4423-BEB7-4E83BE5628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Charts!$AE$15:$AE$18</c:f>
              <c:strCache>
                <c:ptCount val="3"/>
                <c:pt idx="0">
                  <c:v>Furniture</c:v>
                </c:pt>
                <c:pt idx="1">
                  <c:v>Office Supplies</c:v>
                </c:pt>
                <c:pt idx="2">
                  <c:v>Technology</c:v>
                </c:pt>
              </c:strCache>
            </c:strRef>
          </c:cat>
          <c:val>
            <c:numRef>
              <c:f>Charts!$AG$15:$AG$18</c:f>
              <c:numCache>
                <c:formatCode>_(* #,##0.00_);_(* \(#,##0.00\);_(* "-"??_);_(@_)</c:formatCode>
                <c:ptCount val="3"/>
                <c:pt idx="0">
                  <c:v>117432.98628099998</c:v>
                </c:pt>
                <c:pt idx="1">
                  <c:v>518021.45800000033</c:v>
                </c:pt>
                <c:pt idx="2">
                  <c:v>886313.51530000009</c:v>
                </c:pt>
              </c:numCache>
            </c:numRef>
          </c:val>
          <c:extLst>
            <c:ext xmlns:c16="http://schemas.microsoft.com/office/drawing/2014/chart" uri="{C3380CC4-5D6E-409C-BE32-E72D297353CC}">
              <c16:uniqueId val="{00000001-2CED-4423-BEB7-4E83BE5628A7}"/>
            </c:ext>
          </c:extLst>
        </c:ser>
        <c:dLbls>
          <c:showLegendKey val="0"/>
          <c:showVal val="1"/>
          <c:showCatName val="0"/>
          <c:showSerName val="0"/>
          <c:showPercent val="0"/>
          <c:showBubbleSize val="0"/>
        </c:dLbls>
        <c:gapWidth val="219"/>
        <c:overlap val="-27"/>
        <c:axId val="1924869023"/>
        <c:axId val="1924869503"/>
      </c:barChart>
      <c:lineChart>
        <c:grouping val="standard"/>
        <c:varyColors val="0"/>
        <c:ser>
          <c:idx val="2"/>
          <c:order val="2"/>
          <c:tx>
            <c:strRef>
              <c:f>Charts!$AH$14</c:f>
              <c:strCache>
                <c:ptCount val="1"/>
                <c:pt idx="0">
                  <c:v>Order Quantity </c:v>
                </c:pt>
              </c:strCache>
            </c:strRef>
          </c:tx>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Pt>
            <c:idx val="0"/>
            <c:marker>
              <c:symbol val="circle"/>
              <c:size val="6"/>
              <c:spPr>
                <a:solidFill>
                  <a:schemeClr val="accent2">
                    <a:alpha val="60000"/>
                  </a:schemeClr>
                </a:solidFill>
                <a:ln w="9525">
                  <a:solidFill>
                    <a:schemeClr val="accent2"/>
                  </a:solidFill>
                </a:ln>
                <a:effectLst/>
              </c:spPr>
            </c:marker>
            <c:bubble3D val="0"/>
            <c:extLst>
              <c:ext xmlns:c16="http://schemas.microsoft.com/office/drawing/2014/chart" uri="{C3380CC4-5D6E-409C-BE32-E72D297353CC}">
                <c16:uniqueId val="{0000000A-2CED-4423-BEB7-4E83BE5628A7}"/>
              </c:ext>
            </c:extLst>
          </c:dPt>
          <c:dPt>
            <c:idx val="1"/>
            <c:marker>
              <c:symbol val="circle"/>
              <c:size val="6"/>
              <c:spPr>
                <a:solidFill>
                  <a:schemeClr val="accent2">
                    <a:alpha val="60000"/>
                  </a:schemeClr>
                </a:solidFill>
                <a:ln w="9525">
                  <a:solidFill>
                    <a:schemeClr val="accent2"/>
                  </a:solidFill>
                </a:ln>
                <a:effectLst/>
              </c:spPr>
            </c:marker>
            <c:bubble3D val="0"/>
            <c:extLst>
              <c:ext xmlns:c16="http://schemas.microsoft.com/office/drawing/2014/chart" uri="{C3380CC4-5D6E-409C-BE32-E72D297353CC}">
                <c16:uniqueId val="{0000000B-2CED-4423-BEB7-4E83BE5628A7}"/>
              </c:ext>
            </c:extLst>
          </c:dPt>
          <c:dPt>
            <c:idx val="2"/>
            <c:marker>
              <c:symbol val="circle"/>
              <c:size val="6"/>
              <c:spPr>
                <a:solidFill>
                  <a:schemeClr val="accent2">
                    <a:alpha val="60000"/>
                  </a:schemeClr>
                </a:solidFill>
                <a:ln w="9525">
                  <a:solidFill>
                    <a:schemeClr val="accent2"/>
                  </a:solidFill>
                </a:ln>
                <a:effectLst/>
              </c:spPr>
            </c:marker>
            <c:bubble3D val="0"/>
            <c:extLst>
              <c:ext xmlns:c16="http://schemas.microsoft.com/office/drawing/2014/chart" uri="{C3380CC4-5D6E-409C-BE32-E72D297353CC}">
                <c16:uniqueId val="{0000000C-2CED-4423-BEB7-4E83BE5628A7}"/>
              </c:ext>
            </c:extLst>
          </c:dPt>
          <c:dLbls>
            <c:dLbl>
              <c:idx val="0"/>
              <c:layout>
                <c:manualLayout>
                  <c:x val="-1.5209125475285171E-2"/>
                  <c:y val="2.2768058028071126E-2"/>
                </c:manualLayout>
              </c:layout>
              <c:tx>
                <c:rich>
                  <a:bodyPr/>
                  <a:lstStyle/>
                  <a:p>
                    <a:fld id="{B4B9D2CD-FFEC-4833-A9AD-A975C3A127AB}"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{B4B9D2CD-FFEC-4833-A9AD-A975C3A127AB}</c15:txfldGUID>
                      <c15:f>Charts!$AL$15</c15:f>
                      <c15:dlblFieldTableCache>
                        <c:ptCount val="1"/>
                        <c:pt idx="0">
                          <c:v>44</c:v>
                        </c:pt>
                      </c15:dlblFieldTableCache>
                    </c15:dlblFTEntry>
                  </c15:dlblFieldTable>
                  <c15:showDataLabelsRange val="0"/>
                </c:ext>
                <c:ext xmlns:c16="http://schemas.microsoft.com/office/drawing/2014/chart" uri="{C3380CC4-5D6E-409C-BE32-E72D297353CC}">
                  <c16:uniqueId val="{0000000A-2CED-4423-BEB7-4E83BE5628A7}"/>
                </c:ext>
              </c:extLst>
            </c:dLbl>
            <c:dLbl>
              <c:idx val="1"/>
              <c:layout>
                <c:manualLayout>
                  <c:x val="-4.8648695232514048E-2"/>
                  <c:y val="-3.1942372666183869E-2"/>
                </c:manualLayout>
              </c:layout>
              <c:tx>
                <c:rich>
                  <a:bodyPr/>
                  <a:lstStyle/>
                  <a:p>
                    <a:fld id="{79A1DC60-3E88-457F-A770-7C8D38C52E87}"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{79A1DC60-3E88-457F-A770-7C8D38C52E87}</c15:txfldGUID>
                      <c15:f>Charts!$AL$16</c15:f>
                      <c15:dlblFieldTableCache>
                        <c:ptCount val="1"/>
                        <c:pt idx="0">
                          <c:v>118</c:v>
                        </c:pt>
                      </c15:dlblFieldTableCache>
                    </c15:dlblFTEntry>
                  </c15:dlblFieldTable>
                  <c15:showDataLabelsRange val="0"/>
                </c:ext>
                <c:ext xmlns:c16="http://schemas.microsoft.com/office/drawing/2014/chart" uri="{C3380CC4-5D6E-409C-BE32-E72D297353CC}">
                  <c16:uniqueId val="{0000000B-2CED-4423-BEB7-4E83BE5628A7}"/>
                </c:ext>
              </c:extLst>
            </c:dLbl>
            <c:dLbl>
              <c:idx val="2"/>
              <c:layout>
                <c:manualLayout>
                  <c:x val="-1.5202833329303186E-2"/>
                  <c:y val="0"/>
                </c:manualLayout>
              </c:layout>
              <c:tx>
                <c:rich>
                  <a:bodyPr/>
                  <a:lstStyle/>
                  <a:p>
                    <a:fld id="{1621718A-0253-465F-A315-69D6AAEF4570}"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{1621718A-0253-465F-A315-69D6AAEF4570}</c15:txfldGUID>
                      <c15:f>Charts!$AL$17</c15:f>
                      <c15:dlblFieldTableCache>
                        <c:ptCount val="1"/>
                        <c:pt idx="0">
                          <c:v>52</c:v>
                        </c:pt>
                      </c15:dlblFieldTableCache>
                    </c15:dlblFTEntry>
                  </c15:dlblFieldTable>
                  <c15:showDataLabelsRange val="0"/>
                </c:ext>
                <c:ext xmlns:c16="http://schemas.microsoft.com/office/drawing/2014/chart" uri="{C3380CC4-5D6E-409C-BE32-E72D297353CC}">
                  <c16:uniqueId val="{0000000C-2CED-4423-BEB7-4E83BE5628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Charts!$AE$15:$AE$18</c:f>
              <c:strCache>
                <c:ptCount val="3"/>
                <c:pt idx="0">
                  <c:v>Furniture</c:v>
                </c:pt>
                <c:pt idx="1">
                  <c:v>Office Supplies</c:v>
                </c:pt>
                <c:pt idx="2">
                  <c:v>Technology</c:v>
                </c:pt>
              </c:strCache>
            </c:strRef>
          </c:cat>
          <c:val>
            <c:numRef>
              <c:f>Charts!$AH$15:$AH$18</c:f>
              <c:numCache>
                <c:formatCode>General</c:formatCode>
                <c:ptCount val="3"/>
                <c:pt idx="0">
                  <c:v>44324</c:v>
                </c:pt>
                <c:pt idx="1">
                  <c:v>118278</c:v>
                </c:pt>
                <c:pt idx="2">
                  <c:v>52175</c:v>
                </c:pt>
              </c:numCache>
            </c:numRef>
          </c:val>
          <c:smooth val="0"/>
          <c:extLst>
            <c:ext xmlns:c16="http://schemas.microsoft.com/office/drawing/2014/chart" uri="{C3380CC4-5D6E-409C-BE32-E72D297353CC}">
              <c16:uniqueId val="{00000002-2CED-4423-BEB7-4E83BE5628A7}"/>
            </c:ext>
          </c:extLst>
        </c:ser>
        <c:dLbls>
          <c:showLegendKey val="0"/>
          <c:showVal val="1"/>
          <c:showCatName val="0"/>
          <c:showSerName val="0"/>
          <c:showPercent val="0"/>
          <c:showBubbleSize val="0"/>
        </c:dLbls>
        <c:marker val="1"/>
        <c:smooth val="0"/>
        <c:axId val="1270912863"/>
        <c:axId val="1116884399"/>
      </c:lineChart>
      <c:catAx>
        <c:axId val="192486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869503"/>
        <c:crosses val="autoZero"/>
        <c:auto val="1"/>
        <c:lblAlgn val="ctr"/>
        <c:lblOffset val="100"/>
        <c:noMultiLvlLbl val="0"/>
      </c:catAx>
      <c:valAx>
        <c:axId val="192486950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869023"/>
        <c:crosses val="autoZero"/>
        <c:crossBetween val="between"/>
      </c:valAx>
      <c:valAx>
        <c:axId val="11168843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12863"/>
        <c:crosses val="max"/>
        <c:crossBetween val="between"/>
      </c:valAx>
      <c:catAx>
        <c:axId val="1270912863"/>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884399"/>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alpha val="92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Shipment Mode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ED7F4"/>
          </a:solidFill>
          <a:ln w="19050">
            <a:solidFill>
              <a:schemeClr val="lt1"/>
            </a:solidFill>
          </a:ln>
          <a:effectLst/>
        </c:spPr>
        <c:dLbl>
          <c:idx val="0"/>
          <c:layout>
            <c:manualLayout>
              <c:x val="-1.2451386936418321E-2"/>
              <c:y val="-0.3558607771822812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201668-4369-49E5-ABE9-319CBD8A3BC5}" type="CELLREF">
                  <a:rPr lang="en-US"/>
                  <a:pPr>
                    <a:defRPr/>
                  </a:pPr>
                  <a:t>[CELLREF]</a:t>
                </a:fld>
                <a:endParaRPr lang="en-IN"/>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dlblFTEntry>
                  <c15:txfldGUID>{78201668-4369-49E5-ABE9-319CBD8A3BC5}</c15:txfldGUID>
                  <c15:f>Charts!$AH$40</c15:f>
                  <c15:dlblFieldTableCache>
                    <c:ptCount val="1"/>
                    <c:pt idx="0">
                      <c:v>74.8%</c:v>
                    </c:pt>
                  </c15:dlblFieldTableCache>
                </c15:dlblFTEntry>
              </c15:dlblFieldTable>
              <c15:showDataLabelsRange val="0"/>
            </c:ext>
          </c:extLst>
        </c:dLbl>
      </c:pivotFmt>
      <c:pivotFmt>
        <c:idx val="2"/>
        <c:spPr>
          <a:solidFill>
            <a:srgbClr val="F4EF3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452C331-A12C-4D7A-8B63-ADBF538292BD}"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dlblFTEntry>
                  <c15:txfldGUID>{C452C331-A12C-4D7A-8B63-ADBF538292BD}</c15:txfldGUID>
                  <c15:f>Charts!$AH$39</c15:f>
                  <c15:dlblFieldTableCache>
                    <c:ptCount val="1"/>
                    <c:pt idx="0">
                      <c:v>11.8%</c:v>
                    </c:pt>
                  </c15:dlblFieldTableCache>
                </c15:dlblFTEntry>
              </c15:dlblFieldTable>
              <c15:showDataLabelsRange val="0"/>
            </c:ext>
          </c:extLst>
        </c:dLbl>
      </c:pivotFmt>
      <c:pivotFmt>
        <c:idx val="3"/>
        <c:spPr>
          <a:solidFill>
            <a:srgbClr val="7F43EB"/>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213AA9-D423-4CB9-9E55-DACE5533F5F2}"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dlblFTEntry>
                  <c15:txfldGUID>{DA213AA9-D423-4CB9-9E55-DACE5533F5F2}</c15:txfldGUID>
                  <c15:f>Charts!$AH$38</c15:f>
                  <c15:dlblFieldTableCache>
                    <c:ptCount val="1"/>
                    <c:pt idx="0">
                      <c:v>13.4%</c:v>
                    </c:pt>
                  </c15:dlblFieldTableCache>
                </c15:dlblFTEntry>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Charts!$AF$37</c:f>
              <c:strCache>
                <c:ptCount val="1"/>
                <c:pt idx="0">
                  <c:v>Sum of Order Quantity</c:v>
                </c:pt>
              </c:strCache>
            </c:strRef>
          </c:tx>
          <c:dPt>
            <c:idx val="0"/>
            <c:bubble3D val="0"/>
            <c:spPr>
              <a:solidFill>
                <a:srgbClr val="7F43EB"/>
              </a:solidFill>
              <a:ln w="19050">
                <a:solidFill>
                  <a:schemeClr val="lt1"/>
                </a:solidFill>
              </a:ln>
              <a:effectLst/>
            </c:spPr>
            <c:extLst>
              <c:ext xmlns:c16="http://schemas.microsoft.com/office/drawing/2014/chart" uri="{C3380CC4-5D6E-409C-BE32-E72D297353CC}">
                <c16:uniqueId val="{00000004-53F1-4159-9F00-1E2DF0E38785}"/>
              </c:ext>
            </c:extLst>
          </c:dPt>
          <c:dPt>
            <c:idx val="1"/>
            <c:bubble3D val="0"/>
            <c:spPr>
              <a:solidFill>
                <a:srgbClr val="F4EF31"/>
              </a:solidFill>
              <a:ln w="19050">
                <a:solidFill>
                  <a:schemeClr val="lt1"/>
                </a:solidFill>
              </a:ln>
              <a:effectLst/>
            </c:spPr>
            <c:extLst>
              <c:ext xmlns:c16="http://schemas.microsoft.com/office/drawing/2014/chart" uri="{C3380CC4-5D6E-409C-BE32-E72D297353CC}">
                <c16:uniqueId val="{00000003-53F1-4159-9F00-1E2DF0E38785}"/>
              </c:ext>
            </c:extLst>
          </c:dPt>
          <c:dPt>
            <c:idx val="2"/>
            <c:bubble3D val="0"/>
            <c:spPr>
              <a:solidFill>
                <a:srgbClr val="5ED7F4"/>
              </a:solidFill>
              <a:ln w="19050">
                <a:solidFill>
                  <a:schemeClr val="lt1"/>
                </a:solidFill>
              </a:ln>
              <a:effectLst/>
            </c:spPr>
            <c:extLst>
              <c:ext xmlns:c16="http://schemas.microsoft.com/office/drawing/2014/chart" uri="{C3380CC4-5D6E-409C-BE32-E72D297353CC}">
                <c16:uniqueId val="{00000002-53F1-4159-9F00-1E2DF0E38785}"/>
              </c:ext>
            </c:extLst>
          </c:dPt>
          <c:dLbls>
            <c:dLbl>
              <c:idx val="0"/>
              <c:tx>
                <c:rich>
                  <a:bodyPr/>
                  <a:lstStyle/>
                  <a:p>
                    <a:fld id="{DA213AA9-D423-4CB9-9E55-DACE5533F5F2}" type="CELLREF">
                      <a:rPr lang="en-US"/>
                      <a:pPr/>
                      <a:t>[CELLREF]</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dlblFTEntry>
                      <c15:txfldGUID>{DA213AA9-D423-4CB9-9E55-DACE5533F5F2}</c15:txfldGUID>
                      <c15:f>Charts!$AH$38</c15:f>
                      <c15:dlblFieldTableCache>
                        <c:ptCount val="1"/>
                        <c:pt idx="0">
                          <c:v>13.4%</c:v>
                        </c:pt>
                      </c15:dlblFieldTableCache>
                    </c15:dlblFTEntry>
                  </c15:dlblFieldTable>
                  <c15:showDataLabelsRange val="0"/>
                </c:ext>
                <c:ext xmlns:c16="http://schemas.microsoft.com/office/drawing/2014/chart" uri="{C3380CC4-5D6E-409C-BE32-E72D297353CC}">
                  <c16:uniqueId val="{00000004-53F1-4159-9F00-1E2DF0E38785}"/>
                </c:ext>
              </c:extLst>
            </c:dLbl>
            <c:dLbl>
              <c:idx val="1"/>
              <c:tx>
                <c:rich>
                  <a:bodyPr/>
                  <a:lstStyle/>
                  <a:p>
                    <a:fld id="{C452C331-A12C-4D7A-8B63-ADBF538292BD}" type="CELLREF">
                      <a:rPr lang="en-US"/>
                      <a:pPr/>
                      <a:t>[CELLREF]</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dlblFTEntry>
                      <c15:txfldGUID>{C452C331-A12C-4D7A-8B63-ADBF538292BD}</c15:txfldGUID>
                      <c15:f>Charts!$AH$39</c15:f>
                      <c15:dlblFieldTableCache>
                        <c:ptCount val="1"/>
                        <c:pt idx="0">
                          <c:v>11.8%</c:v>
                        </c:pt>
                      </c15:dlblFieldTableCache>
                    </c15:dlblFTEntry>
                  </c15:dlblFieldTable>
                  <c15:showDataLabelsRange val="0"/>
                </c:ext>
                <c:ext xmlns:c16="http://schemas.microsoft.com/office/drawing/2014/chart" uri="{C3380CC4-5D6E-409C-BE32-E72D297353CC}">
                  <c16:uniqueId val="{00000003-53F1-4159-9F00-1E2DF0E38785}"/>
                </c:ext>
              </c:extLst>
            </c:dLbl>
            <c:dLbl>
              <c:idx val="2"/>
              <c:layout>
                <c:manualLayout>
                  <c:x val="-1.2451386936418321E-2"/>
                  <c:y val="-0.3558607771822812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201668-4369-49E5-ABE9-319CBD8A3BC5}" type="CELLREF">
                      <a:rPr lang="en-US"/>
                      <a:pPr>
                        <a:defRPr/>
                      </a:pPr>
                      <a:t>[CELLREF]</a:t>
                    </a:fld>
                    <a:endParaRPr lang="en-IN"/>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dlblFTEntry>
                      <c15:txfldGUID>{78201668-4369-49E5-ABE9-319CBD8A3BC5}</c15:txfldGUID>
                      <c15:f>Charts!$AH$40</c15:f>
                      <c15:dlblFieldTableCache>
                        <c:ptCount val="1"/>
                        <c:pt idx="0">
                          <c:v>74.8%</c:v>
                        </c:pt>
                      </c15:dlblFieldTableCache>
                    </c15:dlblFTEntry>
                  </c15:dlblFieldTable>
                  <c15:showDataLabelsRange val="0"/>
                </c:ext>
                <c:ext xmlns:c16="http://schemas.microsoft.com/office/drawing/2014/chart" uri="{C3380CC4-5D6E-409C-BE32-E72D297353CC}">
                  <c16:uniqueId val="{00000002-53F1-4159-9F00-1E2DF0E387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Charts!$AE$38:$AE$41</c:f>
              <c:strCache>
                <c:ptCount val="3"/>
                <c:pt idx="0">
                  <c:v>Delivery Truck</c:v>
                </c:pt>
                <c:pt idx="1">
                  <c:v>Express Air</c:v>
                </c:pt>
                <c:pt idx="2">
                  <c:v>Regular Air</c:v>
                </c:pt>
              </c:strCache>
            </c:strRef>
          </c:cat>
          <c:val>
            <c:numRef>
              <c:f>Charts!$AF$38:$AF$41</c:f>
              <c:numCache>
                <c:formatCode>General</c:formatCode>
                <c:ptCount val="3"/>
                <c:pt idx="0">
                  <c:v>28764</c:v>
                </c:pt>
                <c:pt idx="1">
                  <c:v>25353</c:v>
                </c:pt>
                <c:pt idx="2">
                  <c:v>160660</c:v>
                </c:pt>
              </c:numCache>
            </c:numRef>
          </c:val>
          <c:extLst>
            <c:ext xmlns:c16="http://schemas.microsoft.com/office/drawing/2014/chart" uri="{C3380CC4-5D6E-409C-BE32-E72D297353CC}">
              <c16:uniqueId val="{00000000-53F1-4159-9F00-1E2DF0E38785}"/>
            </c:ext>
          </c:extLst>
        </c:ser>
        <c:ser>
          <c:idx val="1"/>
          <c:order val="1"/>
          <c:tx>
            <c:strRef>
              <c:f>Charts!$AG$37</c:f>
              <c:strCache>
                <c:ptCount val="1"/>
                <c:pt idx="0">
                  <c:v>Sum of Shipping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FF08-4C02-9470-1DB1CE8967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FF08-4C02-9470-1DB1CE8967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FF08-4C02-9470-1DB1CE896705}"/>
              </c:ext>
            </c:extLst>
          </c:dPt>
          <c:cat>
            <c:strRef>
              <c:f>Charts!$AE$38:$AE$41</c:f>
              <c:strCache>
                <c:ptCount val="3"/>
                <c:pt idx="0">
                  <c:v>Delivery Truck</c:v>
                </c:pt>
                <c:pt idx="1">
                  <c:v>Express Air</c:v>
                </c:pt>
                <c:pt idx="2">
                  <c:v>Regular Air</c:v>
                </c:pt>
              </c:strCache>
            </c:strRef>
          </c:cat>
          <c:val>
            <c:numRef>
              <c:f>Charts!$AG$38:$AG$41</c:f>
              <c:numCache>
                <c:formatCode>0</c:formatCode>
                <c:ptCount val="3"/>
                <c:pt idx="0">
                  <c:v>51971.939999999828</c:v>
                </c:pt>
                <c:pt idx="1">
                  <c:v>7850.909999999958</c:v>
                </c:pt>
                <c:pt idx="2">
                  <c:v>48008.189999999915</c:v>
                </c:pt>
              </c:numCache>
            </c:numRef>
          </c:val>
          <c:extLst>
            <c:ext xmlns:c16="http://schemas.microsoft.com/office/drawing/2014/chart" uri="{C3380CC4-5D6E-409C-BE32-E72D297353CC}">
              <c16:uniqueId val="{00000005-53F1-4159-9F00-1E2DF0E38785}"/>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1">
                    <a:lumMod val="65000"/>
                    <a:lumOff val="35000"/>
                    <a:alpha val="96000"/>
                  </a:schemeClr>
                </a:solidFill>
                <a:latin typeface="+mn-lt"/>
                <a:ea typeface="+mn-ea"/>
                <a:cs typeface="+mn-cs"/>
              </a:defRPr>
            </a:pPr>
            <a:endParaRPr lang="en-US"/>
          </a:p>
        </c:txPr>
      </c:legendEntry>
      <c:layout>
        <c:manualLayout>
          <c:xMode val="edge"/>
          <c:yMode val="edge"/>
          <c:x val="0.64822504577728424"/>
          <c:y val="0.39208330184503437"/>
          <c:w val="0.2595642832964265"/>
          <c:h val="0.3827006066363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t>Top 10 Cities with Highest</a:t>
            </a:r>
            <a:r>
              <a:rPr lang="en-IN" sz="1100" b="1" baseline="0"/>
              <a:t> Sales</a:t>
            </a:r>
            <a:endParaRPr lang="en-IN"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E3462D3-CC37-45BB-9A4D-DC4E91C388E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{8E3462D3-CC37-45BB-9A4D-DC4E91C388EB}</c15:txfldGUID>
                  <c15:f>Charts!$Y$46</c15:f>
                  <c15:dlblFieldTableCache>
                    <c:ptCount val="1"/>
                    <c:pt idx="0">
                      <c:v>120</c:v>
                    </c:pt>
                  </c15:dlblFieldTableCache>
                </c15:dlblFTEntry>
              </c15:dlblFieldTable>
              <c15:showDataLabelsRange val="0"/>
            </c:ext>
          </c:extLst>
        </c:dLbl>
      </c:pivotFmt>
      <c:pivotFmt>
        <c:idx val="2"/>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040C5E-E471-4599-84CA-0762A7D1CB71}"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{7A040C5E-E471-4599-84CA-0762A7D1CB71}</c15:txfldGUID>
                  <c15:f>Charts!$Y$47</c15:f>
                  <c15:dlblFieldTableCache>
                    <c:ptCount val="1"/>
                    <c:pt idx="0">
                      <c:v>103</c:v>
                    </c:pt>
                  </c15:dlblFieldTableCache>
                </c15:dlblFTEntry>
              </c15:dlblFieldTable>
              <c15:showDataLabelsRange val="0"/>
            </c:ext>
          </c:extLst>
        </c:dLbl>
      </c:pivotFmt>
      <c:pivotFmt>
        <c:idx val="3"/>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1A78AF-5386-433C-B3DC-15499C0D8BCA}"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{771A78AF-5386-433C-B3DC-15499C0D8BCA}</c15:txfldGUID>
                  <c15:f>Charts!$Y$48</c15:f>
                  <c15:dlblFieldTableCache>
                    <c:ptCount val="1"/>
                    <c:pt idx="0">
                      <c:v>65.87</c:v>
                    </c:pt>
                  </c15:dlblFieldTableCache>
                </c15:dlblFTEntry>
              </c15:dlblFieldTable>
              <c15:showDataLabelsRange val="0"/>
            </c:ext>
          </c:extLst>
        </c:dLbl>
      </c:pivotFmt>
      <c:pivotFmt>
        <c:idx val="4"/>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65F19B-03F6-4B7A-88BD-73EF59149AC7}"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{1265F19B-03F6-4B7A-88BD-73EF59149AC7}</c15:txfldGUID>
                  <c15:f>Charts!$Y$49</c15:f>
                  <c15:dlblFieldTableCache>
                    <c:ptCount val="1"/>
                    <c:pt idx="0">
                      <c:v>63.28</c:v>
                    </c:pt>
                  </c15:dlblFieldTableCache>
                </c15:dlblFTEntry>
              </c15:dlblFieldTable>
              <c15:showDataLabelsRange val="0"/>
            </c:ext>
          </c:extLst>
        </c:dLbl>
      </c:pivotFmt>
      <c:pivotFmt>
        <c:idx val="5"/>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C64118-DD5A-4620-9A48-A89977A1FE69}"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{BCC64118-DD5A-4620-9A48-A89977A1FE69}</c15:txfldGUID>
                  <c15:f>Charts!$Y$50</c15:f>
                  <c15:dlblFieldTableCache>
                    <c:ptCount val="1"/>
                    <c:pt idx="0">
                      <c:v>62.85</c:v>
                    </c:pt>
                  </c15:dlblFieldTableCache>
                </c15:dlblFTEntry>
              </c15:dlblFieldTable>
              <c15:showDataLabelsRange val="0"/>
            </c:ext>
          </c:extLst>
        </c:dLbl>
      </c:pivotFmt>
      <c:pivotFmt>
        <c:idx val="6"/>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B26831-9994-46AE-AB4C-9F6E74C75CFD}"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{35B26831-9994-46AE-AB4C-9F6E74C75CFD}</c15:txfldGUID>
                  <c15:f>Charts!$Y$51</c15:f>
                  <c15:dlblFieldTableCache>
                    <c:ptCount val="1"/>
                    <c:pt idx="0">
                      <c:v>62.33</c:v>
                    </c:pt>
                  </c15:dlblFieldTableCache>
                </c15:dlblFTEntry>
              </c15:dlblFieldTable>
              <c15:showDataLabelsRange val="0"/>
            </c:ext>
          </c:extLst>
        </c:dLbl>
      </c:pivotFmt>
      <c:pivotFmt>
        <c:idx val="7"/>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A86B8C-8892-4F96-8BD9-173E42FFC4D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{0CA86B8C-8892-4F96-8BD9-173E42FFC4DB}</c15:txfldGUID>
                  <c15:f>Charts!$Y$52</c15:f>
                  <c15:dlblFieldTableCache>
                    <c:ptCount val="1"/>
                    <c:pt idx="0">
                      <c:v>62.02</c:v>
                    </c:pt>
                  </c15:dlblFieldTableCache>
                </c15:dlblFTEntry>
              </c15:dlblFieldTable>
              <c15:showDataLabelsRange val="0"/>
            </c:ext>
          </c:extLst>
        </c:dLbl>
      </c:pivotFmt>
      <c:pivotFmt>
        <c:idx val="8"/>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58B9D9-37C1-4405-BE42-89AFBD82653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{9C58B9D9-37C1-4405-BE42-89AFBD82653B}</c15:txfldGUID>
                  <c15:f>Charts!$Y$53</c15:f>
                  <c15:dlblFieldTableCache>
                    <c:ptCount val="1"/>
                    <c:pt idx="0">
                      <c:v>57</c:v>
                    </c:pt>
                  </c15:dlblFieldTableCache>
                </c15:dlblFTEntry>
              </c15:dlblFieldTable>
              <c15:showDataLabelsRange val="0"/>
            </c:ext>
          </c:extLst>
        </c:dLbl>
      </c:pivotFmt>
      <c:pivotFmt>
        <c:idx val="9"/>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14B6D-1758-49F4-A3CC-D3CA942B57BC}"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{BEF14B6D-1758-49F4-A3CC-D3CA942B57BC}</c15:txfldGUID>
                  <c15:f>Charts!$Y$54</c15:f>
                  <c15:dlblFieldTableCache>
                    <c:ptCount val="1"/>
                    <c:pt idx="0">
                      <c:v>54.43</c:v>
                    </c:pt>
                  </c15:dlblFieldTableCache>
                </c15:dlblFTEntry>
              </c15:dlblFieldTable>
              <c15:showDataLabelsRange val="0"/>
            </c:ext>
          </c:extLst>
        </c:dLbl>
      </c:pivotFmt>
      <c:pivotFmt>
        <c:idx val="10"/>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D7CC50C-1193-4FE0-9BC1-138F61B2FAAC}"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{FD7CC50C-1193-4FE0-9BC1-138F61B2FAAC}</c15:txfldGUID>
                  <c15:f>Charts!$Y$55</c15:f>
                  <c15:dlblFieldTableCache>
                    <c:ptCount val="1"/>
                    <c:pt idx="0">
                      <c:v>53.79</c:v>
                    </c:pt>
                  </c15:dlblFieldTableCache>
                </c15:dlblFTEntry>
              </c15:dlblFieldTable>
              <c15:showDataLabelsRange val="0"/>
            </c:ext>
          </c:extLst>
        </c:dLbl>
      </c:pivotFmt>
    </c:pivotFmts>
    <c:plotArea>
      <c:layout/>
      <c:lineChart>
        <c:grouping val="standard"/>
        <c:varyColors val="0"/>
        <c:ser>
          <c:idx val="0"/>
          <c:order val="0"/>
          <c:tx>
            <c:strRef>
              <c:f>Charts!$X$45</c:f>
              <c:strCache>
                <c:ptCount val="1"/>
                <c:pt idx="0">
                  <c:v>Total</c:v>
                </c:pt>
              </c:strCache>
            </c:strRef>
          </c:tx>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Pt>
            <c:idx val="0"/>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2-DA9F-47A8-B90E-334FF2E86AB2}"/>
              </c:ext>
            </c:extLst>
          </c:dPt>
          <c:dPt>
            <c:idx val="1"/>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3-DA9F-47A8-B90E-334FF2E86AB2}"/>
              </c:ext>
            </c:extLst>
          </c:dPt>
          <c:dPt>
            <c:idx val="2"/>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4-DA9F-47A8-B90E-334FF2E86AB2}"/>
              </c:ext>
            </c:extLst>
          </c:dPt>
          <c:dPt>
            <c:idx val="3"/>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5-DA9F-47A8-B90E-334FF2E86AB2}"/>
              </c:ext>
            </c:extLst>
          </c:dPt>
          <c:dPt>
            <c:idx val="4"/>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6-DA9F-47A8-B90E-334FF2E86AB2}"/>
              </c:ext>
            </c:extLst>
          </c:dPt>
          <c:dPt>
            <c:idx val="5"/>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7-DA9F-47A8-B90E-334FF2E86AB2}"/>
              </c:ext>
            </c:extLst>
          </c:dPt>
          <c:dPt>
            <c:idx val="6"/>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8-DA9F-47A8-B90E-334FF2E86AB2}"/>
              </c:ext>
            </c:extLst>
          </c:dPt>
          <c:dPt>
            <c:idx val="7"/>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9-DA9F-47A8-B90E-334FF2E86AB2}"/>
              </c:ext>
            </c:extLst>
          </c:dPt>
          <c:dPt>
            <c:idx val="8"/>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A-DA9F-47A8-B90E-334FF2E86AB2}"/>
              </c:ext>
            </c:extLst>
          </c:dPt>
          <c:dPt>
            <c:idx val="9"/>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B-DA9F-47A8-B90E-334FF2E86AB2}"/>
              </c:ext>
            </c:extLst>
          </c:dPt>
          <c:dLbls>
            <c:dLbl>
              <c:idx val="0"/>
              <c:tx>
                <c:rich>
                  <a:bodyPr/>
                  <a:lstStyle/>
                  <a:p>
                    <a:fld id="{8E3462D3-CC37-45BB-9A4D-DC4E91C388EB}"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{8E3462D3-CC37-45BB-9A4D-DC4E91C388EB}</c15:txfldGUID>
                      <c15:f>Charts!$Y$46</c15:f>
                      <c15:dlblFieldTableCache>
                        <c:ptCount val="1"/>
                        <c:pt idx="0">
                          <c:v>120</c:v>
                        </c:pt>
                      </c15:dlblFieldTableCache>
                    </c15:dlblFTEntry>
                  </c15:dlblFieldTable>
                  <c15:showDataLabelsRange val="0"/>
                </c:ext>
                <c:ext xmlns:c16="http://schemas.microsoft.com/office/drawing/2014/chart" uri="{C3380CC4-5D6E-409C-BE32-E72D297353CC}">
                  <c16:uniqueId val="{00000002-DA9F-47A8-B90E-334FF2E86AB2}"/>
                </c:ext>
              </c:extLst>
            </c:dLbl>
            <c:dLbl>
              <c:idx val="1"/>
              <c:tx>
                <c:rich>
                  <a:bodyPr/>
                  <a:lstStyle/>
                  <a:p>
                    <a:fld id="{7A040C5E-E471-4599-84CA-0762A7D1CB71}"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{7A040C5E-E471-4599-84CA-0762A7D1CB71}</c15:txfldGUID>
                      <c15:f>Charts!$Y$47</c15:f>
                      <c15:dlblFieldTableCache>
                        <c:ptCount val="1"/>
                        <c:pt idx="0">
                          <c:v>103</c:v>
                        </c:pt>
                      </c15:dlblFieldTableCache>
                    </c15:dlblFTEntry>
                  </c15:dlblFieldTable>
                  <c15:showDataLabelsRange val="0"/>
                </c:ext>
                <c:ext xmlns:c16="http://schemas.microsoft.com/office/drawing/2014/chart" uri="{C3380CC4-5D6E-409C-BE32-E72D297353CC}">
                  <c16:uniqueId val="{00000003-DA9F-47A8-B90E-334FF2E86AB2}"/>
                </c:ext>
              </c:extLst>
            </c:dLbl>
            <c:dLbl>
              <c:idx val="2"/>
              <c:tx>
                <c:rich>
                  <a:bodyPr/>
                  <a:lstStyle/>
                  <a:p>
                    <a:fld id="{771A78AF-5386-433C-B3DC-15499C0D8BCA}"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{771A78AF-5386-433C-B3DC-15499C0D8BCA}</c15:txfldGUID>
                      <c15:f>Charts!$Y$48</c15:f>
                      <c15:dlblFieldTableCache>
                        <c:ptCount val="1"/>
                        <c:pt idx="0">
                          <c:v>65.87</c:v>
                        </c:pt>
                      </c15:dlblFieldTableCache>
                    </c15:dlblFTEntry>
                  </c15:dlblFieldTable>
                  <c15:showDataLabelsRange val="0"/>
                </c:ext>
                <c:ext xmlns:c16="http://schemas.microsoft.com/office/drawing/2014/chart" uri="{C3380CC4-5D6E-409C-BE32-E72D297353CC}">
                  <c16:uniqueId val="{00000004-DA9F-47A8-B90E-334FF2E86AB2}"/>
                </c:ext>
              </c:extLst>
            </c:dLbl>
            <c:dLbl>
              <c:idx val="3"/>
              <c:tx>
                <c:rich>
                  <a:bodyPr/>
                  <a:lstStyle/>
                  <a:p>
                    <a:fld id="{1265F19B-03F6-4B7A-88BD-73EF59149AC7}"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{1265F19B-03F6-4B7A-88BD-73EF59149AC7}</c15:txfldGUID>
                      <c15:f>Charts!$Y$49</c15:f>
                      <c15:dlblFieldTableCache>
                        <c:ptCount val="1"/>
                        <c:pt idx="0">
                          <c:v>63.28</c:v>
                        </c:pt>
                      </c15:dlblFieldTableCache>
                    </c15:dlblFTEntry>
                  </c15:dlblFieldTable>
                  <c15:showDataLabelsRange val="0"/>
                </c:ext>
                <c:ext xmlns:c16="http://schemas.microsoft.com/office/drawing/2014/chart" uri="{C3380CC4-5D6E-409C-BE32-E72D297353CC}">
                  <c16:uniqueId val="{00000005-DA9F-47A8-B90E-334FF2E86AB2}"/>
                </c:ext>
              </c:extLst>
            </c:dLbl>
            <c:dLbl>
              <c:idx val="4"/>
              <c:tx>
                <c:rich>
                  <a:bodyPr/>
                  <a:lstStyle/>
                  <a:p>
                    <a:fld id="{BCC64118-DD5A-4620-9A48-A89977A1FE69}"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{BCC64118-DD5A-4620-9A48-A89977A1FE69}</c15:txfldGUID>
                      <c15:f>Charts!$Y$50</c15:f>
                      <c15:dlblFieldTableCache>
                        <c:ptCount val="1"/>
                        <c:pt idx="0">
                          <c:v>62.85</c:v>
                        </c:pt>
                      </c15:dlblFieldTableCache>
                    </c15:dlblFTEntry>
                  </c15:dlblFieldTable>
                  <c15:showDataLabelsRange val="0"/>
                </c:ext>
                <c:ext xmlns:c16="http://schemas.microsoft.com/office/drawing/2014/chart" uri="{C3380CC4-5D6E-409C-BE32-E72D297353CC}">
                  <c16:uniqueId val="{00000006-DA9F-47A8-B90E-334FF2E86AB2}"/>
                </c:ext>
              </c:extLst>
            </c:dLbl>
            <c:dLbl>
              <c:idx val="5"/>
              <c:tx>
                <c:rich>
                  <a:bodyPr/>
                  <a:lstStyle/>
                  <a:p>
                    <a:fld id="{35B26831-9994-46AE-AB4C-9F6E74C75CFD}"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{35B26831-9994-46AE-AB4C-9F6E74C75CFD}</c15:txfldGUID>
                      <c15:f>Charts!$Y$51</c15:f>
                      <c15:dlblFieldTableCache>
                        <c:ptCount val="1"/>
                        <c:pt idx="0">
                          <c:v>62.33</c:v>
                        </c:pt>
                      </c15:dlblFieldTableCache>
                    </c15:dlblFTEntry>
                  </c15:dlblFieldTable>
                  <c15:showDataLabelsRange val="0"/>
                </c:ext>
                <c:ext xmlns:c16="http://schemas.microsoft.com/office/drawing/2014/chart" uri="{C3380CC4-5D6E-409C-BE32-E72D297353CC}">
                  <c16:uniqueId val="{00000007-DA9F-47A8-B90E-334FF2E86AB2}"/>
                </c:ext>
              </c:extLst>
            </c:dLbl>
            <c:dLbl>
              <c:idx val="6"/>
              <c:tx>
                <c:rich>
                  <a:bodyPr/>
                  <a:lstStyle/>
                  <a:p>
                    <a:fld id="{0CA86B8C-8892-4F96-8BD9-173E42FFC4DB}"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{0CA86B8C-8892-4F96-8BD9-173E42FFC4DB}</c15:txfldGUID>
                      <c15:f>Charts!$Y$52</c15:f>
                      <c15:dlblFieldTableCache>
                        <c:ptCount val="1"/>
                        <c:pt idx="0">
                          <c:v>62.02</c:v>
                        </c:pt>
                      </c15:dlblFieldTableCache>
                    </c15:dlblFTEntry>
                  </c15:dlblFieldTable>
                  <c15:showDataLabelsRange val="0"/>
                </c:ext>
                <c:ext xmlns:c16="http://schemas.microsoft.com/office/drawing/2014/chart" uri="{C3380CC4-5D6E-409C-BE32-E72D297353CC}">
                  <c16:uniqueId val="{00000008-DA9F-47A8-B90E-334FF2E86AB2}"/>
                </c:ext>
              </c:extLst>
            </c:dLbl>
            <c:dLbl>
              <c:idx val="7"/>
              <c:tx>
                <c:rich>
                  <a:bodyPr/>
                  <a:lstStyle/>
                  <a:p>
                    <a:fld id="{9C58B9D9-37C1-4405-BE42-89AFBD82653B}"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{9C58B9D9-37C1-4405-BE42-89AFBD82653B}</c15:txfldGUID>
                      <c15:f>Charts!$Y$53</c15:f>
                      <c15:dlblFieldTableCache>
                        <c:ptCount val="1"/>
                        <c:pt idx="0">
                          <c:v>57</c:v>
                        </c:pt>
                      </c15:dlblFieldTableCache>
                    </c15:dlblFTEntry>
                  </c15:dlblFieldTable>
                  <c15:showDataLabelsRange val="0"/>
                </c:ext>
                <c:ext xmlns:c16="http://schemas.microsoft.com/office/drawing/2014/chart" uri="{C3380CC4-5D6E-409C-BE32-E72D297353CC}">
                  <c16:uniqueId val="{00000009-DA9F-47A8-B90E-334FF2E86AB2}"/>
                </c:ext>
              </c:extLst>
            </c:dLbl>
            <c:dLbl>
              <c:idx val="8"/>
              <c:tx>
                <c:rich>
                  <a:bodyPr/>
                  <a:lstStyle/>
                  <a:p>
                    <a:fld id="{BEF14B6D-1758-49F4-A3CC-D3CA942B57BC}"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{BEF14B6D-1758-49F4-A3CC-D3CA942B57BC}</c15:txfldGUID>
                      <c15:f>Charts!$Y$54</c15:f>
                      <c15:dlblFieldTableCache>
                        <c:ptCount val="1"/>
                        <c:pt idx="0">
                          <c:v>54.43</c:v>
                        </c:pt>
                      </c15:dlblFieldTableCache>
                    </c15:dlblFTEntry>
                  </c15:dlblFieldTable>
                  <c15:showDataLabelsRange val="0"/>
                </c:ext>
                <c:ext xmlns:c16="http://schemas.microsoft.com/office/drawing/2014/chart" uri="{C3380CC4-5D6E-409C-BE32-E72D297353CC}">
                  <c16:uniqueId val="{0000000A-DA9F-47A8-B90E-334FF2E86AB2}"/>
                </c:ext>
              </c:extLst>
            </c:dLbl>
            <c:dLbl>
              <c:idx val="9"/>
              <c:tx>
                <c:rich>
                  <a:bodyPr/>
                  <a:lstStyle/>
                  <a:p>
                    <a:fld id="{FD7CC50C-1193-4FE0-9BC1-138F61B2FAAC}"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{FD7CC50C-1193-4FE0-9BC1-138F61B2FAAC}</c15:txfldGUID>
                      <c15:f>Charts!$Y$55</c15:f>
                      <c15:dlblFieldTableCache>
                        <c:ptCount val="1"/>
                        <c:pt idx="0">
                          <c:v>53.79</c:v>
                        </c:pt>
                      </c15:dlblFieldTableCache>
                    </c15:dlblFTEntry>
                  </c15:dlblFieldTable>
                  <c15:showDataLabelsRange val="0"/>
                </c:ext>
                <c:ext xmlns:c16="http://schemas.microsoft.com/office/drawing/2014/chart" uri="{C3380CC4-5D6E-409C-BE32-E72D297353CC}">
                  <c16:uniqueId val="{0000000B-DA9F-47A8-B90E-334FF2E86A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Charts!$W$46:$W$56</c:f>
              <c:strCache>
                <c:ptCount val="10"/>
                <c:pt idx="0">
                  <c:v>Madison</c:v>
                </c:pt>
                <c:pt idx="1">
                  <c:v>San Francisco</c:v>
                </c:pt>
                <c:pt idx="2">
                  <c:v>Watertown</c:v>
                </c:pt>
                <c:pt idx="3">
                  <c:v>Portland</c:v>
                </c:pt>
                <c:pt idx="4">
                  <c:v>Columbus</c:v>
                </c:pt>
                <c:pt idx="5">
                  <c:v>Danville</c:v>
                </c:pt>
                <c:pt idx="6">
                  <c:v>Mechanicsville</c:v>
                </c:pt>
                <c:pt idx="7">
                  <c:v>Kent</c:v>
                </c:pt>
                <c:pt idx="8">
                  <c:v>Gainesville</c:v>
                </c:pt>
                <c:pt idx="9">
                  <c:v>Roseville</c:v>
                </c:pt>
              </c:strCache>
            </c:strRef>
          </c:cat>
          <c:val>
            <c:numRef>
              <c:f>Charts!$X$46:$X$56</c:f>
              <c:numCache>
                <c:formatCode>General</c:formatCode>
                <c:ptCount val="10"/>
                <c:pt idx="0">
                  <c:v>119942.894</c:v>
                </c:pt>
                <c:pt idx="1">
                  <c:v>103078.762</c:v>
                </c:pt>
                <c:pt idx="2">
                  <c:v>65865.98149999998</c:v>
                </c:pt>
                <c:pt idx="3">
                  <c:v>63281.909000000007</c:v>
                </c:pt>
                <c:pt idx="4">
                  <c:v>62854.252499999995</c:v>
                </c:pt>
                <c:pt idx="5">
                  <c:v>62326.278499999993</c:v>
                </c:pt>
                <c:pt idx="6">
                  <c:v>62018.161999999997</c:v>
                </c:pt>
                <c:pt idx="7">
                  <c:v>56690.829499999993</c:v>
                </c:pt>
                <c:pt idx="8">
                  <c:v>54431.434499999996</c:v>
                </c:pt>
                <c:pt idx="9">
                  <c:v>53785.891499999983</c:v>
                </c:pt>
              </c:numCache>
            </c:numRef>
          </c:val>
          <c:smooth val="0"/>
          <c:extLst>
            <c:ext xmlns:c16="http://schemas.microsoft.com/office/drawing/2014/chart" uri="{C3380CC4-5D6E-409C-BE32-E72D297353CC}">
              <c16:uniqueId val="{00000000-DA9F-47A8-B90E-334FF2E86AB2}"/>
            </c:ext>
          </c:extLst>
        </c:ser>
        <c:dLbls>
          <c:dLblPos val="t"/>
          <c:showLegendKey val="0"/>
          <c:showVal val="1"/>
          <c:showCatName val="0"/>
          <c:showSerName val="0"/>
          <c:showPercent val="0"/>
          <c:showBubbleSize val="0"/>
        </c:dLbls>
        <c:marker val="1"/>
        <c:smooth val="0"/>
        <c:axId val="992744271"/>
        <c:axId val="992731791"/>
      </c:lineChart>
      <c:catAx>
        <c:axId val="992744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731791"/>
        <c:crosses val="autoZero"/>
        <c:auto val="1"/>
        <c:lblAlgn val="ctr"/>
        <c:lblOffset val="100"/>
        <c:noMultiLvlLbl val="0"/>
      </c:catAx>
      <c:valAx>
        <c:axId val="992731791"/>
        <c:scaling>
          <c:orientation val="minMax"/>
        </c:scaling>
        <c:delete val="1"/>
        <c:axPos val="l"/>
        <c:numFmt formatCode="General" sourceLinked="1"/>
        <c:majorTickMark val="none"/>
        <c:minorTickMark val="none"/>
        <c:tickLblPos val="nextTo"/>
        <c:crossAx val="99274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Charts!$J$44</c:f>
              <c:strCache>
                <c:ptCount val="1"/>
                <c:pt idx="0">
                  <c:v>Column2</c:v>
                </c:pt>
              </c:strCache>
            </c:strRef>
          </c:tx>
          <c:dPt>
            <c:idx val="0"/>
            <c:bubble3D val="0"/>
            <c:spPr>
              <a:solidFill>
                <a:srgbClr val="00B050"/>
              </a:solidFill>
              <a:ln w="19050">
                <a:solidFill>
                  <a:srgbClr val="00B050"/>
                </a:solidFill>
              </a:ln>
              <a:effectLst/>
            </c:spPr>
            <c:extLst>
              <c:ext xmlns:c16="http://schemas.microsoft.com/office/drawing/2014/chart" uri="{C3380CC4-5D6E-409C-BE32-E72D297353CC}">
                <c16:uniqueId val="{00000001-B0FB-4580-8ADF-06E349D31B96}"/>
              </c:ext>
            </c:extLst>
          </c:dPt>
          <c:dPt>
            <c:idx val="1"/>
            <c:bubble3D val="0"/>
            <c:spPr>
              <a:solidFill>
                <a:schemeClr val="bg1">
                  <a:lumMod val="85000"/>
                  <a:alpha val="54000"/>
                </a:schemeClr>
              </a:solidFill>
              <a:ln w="0">
                <a:solidFill>
                  <a:schemeClr val="bg1">
                    <a:lumMod val="85000"/>
                    <a:alpha val="54000"/>
                  </a:schemeClr>
                </a:solidFill>
              </a:ln>
              <a:effectLst/>
            </c:spPr>
            <c:extLst>
              <c:ext xmlns:c16="http://schemas.microsoft.com/office/drawing/2014/chart" uri="{C3380CC4-5D6E-409C-BE32-E72D297353CC}">
                <c16:uniqueId val="{00000002-B0FB-4580-8ADF-06E349D31B96}"/>
              </c:ext>
            </c:extLst>
          </c:dPt>
          <c:cat>
            <c:strRef>
              <c:f>Charts!$I$45:$I$46</c:f>
              <c:strCache>
                <c:ptCount val="2"/>
                <c:pt idx="0">
                  <c:v>Percentage</c:v>
                </c:pt>
                <c:pt idx="1">
                  <c:v>Remainder</c:v>
                </c:pt>
              </c:strCache>
            </c:strRef>
          </c:cat>
          <c:val>
            <c:numRef>
              <c:f>Charts!$J$45:$J$46</c:f>
              <c:numCache>
                <c:formatCode>0%</c:formatCode>
                <c:ptCount val="2"/>
                <c:pt idx="0">
                  <c:v>0.7</c:v>
                </c:pt>
                <c:pt idx="1">
                  <c:v>0.30000000000000004</c:v>
                </c:pt>
              </c:numCache>
            </c:numRef>
          </c:val>
          <c:extLst>
            <c:ext xmlns:c16="http://schemas.microsoft.com/office/drawing/2014/chart" uri="{C3380CC4-5D6E-409C-BE32-E72D297353CC}">
              <c16:uniqueId val="{00000000-B0FB-4580-8ADF-06E349D31B9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Charts!$J$49</c:f>
              <c:strCache>
                <c:ptCount val="1"/>
                <c:pt idx="0">
                  <c:v>Column2</c:v>
                </c:pt>
              </c:strCache>
            </c:strRef>
          </c:tx>
          <c:dPt>
            <c:idx val="0"/>
            <c:bubble3D val="0"/>
            <c:spPr>
              <a:solidFill>
                <a:srgbClr val="FF0000"/>
              </a:solidFill>
              <a:ln w="19050">
                <a:solidFill>
                  <a:srgbClr val="FF0000"/>
                </a:solidFill>
              </a:ln>
              <a:effectLst/>
            </c:spPr>
            <c:extLst>
              <c:ext xmlns:c16="http://schemas.microsoft.com/office/drawing/2014/chart" uri="{C3380CC4-5D6E-409C-BE32-E72D297353CC}">
                <c16:uniqueId val="{00000002-30A7-488E-855E-10B6B1FBEB56}"/>
              </c:ext>
            </c:extLst>
          </c:dPt>
          <c:dPt>
            <c:idx val="1"/>
            <c:bubble3D val="0"/>
            <c:spPr>
              <a:solidFill>
                <a:schemeClr val="bg1">
                  <a:lumMod val="85000"/>
                  <a:alpha val="53000"/>
                </a:schemeClr>
              </a:solidFill>
              <a:ln w="19050">
                <a:solidFill>
                  <a:schemeClr val="bg1">
                    <a:lumMod val="85000"/>
                  </a:schemeClr>
                </a:solidFill>
              </a:ln>
              <a:effectLst/>
            </c:spPr>
            <c:extLst>
              <c:ext xmlns:c16="http://schemas.microsoft.com/office/drawing/2014/chart" uri="{C3380CC4-5D6E-409C-BE32-E72D297353CC}">
                <c16:uniqueId val="{00000001-30A7-488E-855E-10B6B1FBEB56}"/>
              </c:ext>
            </c:extLst>
          </c:dPt>
          <c:cat>
            <c:strRef>
              <c:f>Charts!$I$50:$I$51</c:f>
              <c:strCache>
                <c:ptCount val="2"/>
                <c:pt idx="0">
                  <c:v>Percentage</c:v>
                </c:pt>
                <c:pt idx="1">
                  <c:v>Remainder</c:v>
                </c:pt>
              </c:strCache>
            </c:strRef>
          </c:cat>
          <c:val>
            <c:numRef>
              <c:f>Charts!$J$50:$J$51</c:f>
              <c:numCache>
                <c:formatCode>0%</c:formatCode>
                <c:ptCount val="2"/>
                <c:pt idx="0">
                  <c:v>0.3</c:v>
                </c:pt>
                <c:pt idx="1">
                  <c:v>0.7</c:v>
                </c:pt>
              </c:numCache>
            </c:numRef>
          </c:val>
          <c:extLst>
            <c:ext xmlns:c16="http://schemas.microsoft.com/office/drawing/2014/chart" uri="{C3380CC4-5D6E-409C-BE32-E72D297353CC}">
              <c16:uniqueId val="{00000000-30A7-488E-855E-10B6B1FBEB5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t>Customer Segment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1D960-E8BE-4105-93AF-4D3A7E1C4888}"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{9191D960-E8BE-4105-93AF-4D3A7E1C4888}</c15:txfldGUID>
                  <c15:f>Charts!$AI$48</c15:f>
                  <c15:dlblFieldTableCache>
                    <c:ptCount val="1"/>
                    <c:pt idx="0">
                      <c:v>5.5</c:v>
                    </c:pt>
                  </c15:dlblFieldTableCache>
                </c15:dlblFTEntry>
              </c15:dlblFieldTable>
              <c15:showDataLabelsRange val="0"/>
            </c:ext>
          </c:extLst>
        </c:dLbl>
      </c:pivotFmt>
      <c:pivotFmt>
        <c:idx val="3"/>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43F6D0-92AA-4914-97B0-E172128762AF}"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{2B43F6D0-92AA-4914-97B0-E172128762AF}</c15:txfldGUID>
                  <c15:f>Charts!$AI$49</c15:f>
                  <c15:dlblFieldTableCache>
                    <c:ptCount val="1"/>
                    <c:pt idx="0">
                      <c:v>3.56</c:v>
                    </c:pt>
                  </c15:dlblFieldTableCache>
                </c15:dlblFTEntry>
              </c15:dlblFieldTable>
              <c15:showDataLabelsRange val="0"/>
            </c:ext>
          </c:extLst>
        </c:dLbl>
      </c:pivotFmt>
      <c:pivotFmt>
        <c:idx val="4"/>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5D83BE-393C-4C26-AE28-A4B5F8C80320}"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{FA5D83BE-393C-4C26-AE28-A4B5F8C80320}</c15:txfldGUID>
                  <c15:f>Charts!$AI$50</c15:f>
                  <c15:dlblFieldTableCache>
                    <c:ptCount val="1"/>
                    <c:pt idx="0">
                      <c:v>3.06</c:v>
                    </c:pt>
                  </c15:dlblFieldTableCache>
                </c15:dlblFTEntry>
              </c15:dlblFieldTable>
              <c15:showDataLabelsRange val="0"/>
            </c:ext>
          </c:extLst>
        </c:dLbl>
      </c:pivotFmt>
      <c:pivotFmt>
        <c:idx val="5"/>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F9AE91-2E27-4791-9B96-710C46E0EC0D}" type="CELLREF">
                  <a:rPr lang="en-US"/>
                  <a:pPr>
                    <a:defRPr/>
                  </a:pPr>
                  <a:t>[CELLREF]</a:t>
                </a:fld>
                <a:r>
                  <a:rPr lang="en-US" baseline="0"/>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{E4F9AE91-2E27-4791-9B96-710C46E0EC0D}</c15:txfldGUID>
                  <c15:f>Charts!$AI$51</c15:f>
                  <c15:dlblFieldTableCache>
                    <c:ptCount val="1"/>
                    <c:pt idx="0">
                      <c:v>2.79</c:v>
                    </c:pt>
                  </c15:dlblFieldTableCache>
                </c15:dlblFTEntry>
              </c15:dlblFieldTable>
              <c15:showDataLabelsRange val="0"/>
            </c:ext>
          </c:extLst>
        </c:dLbl>
      </c:pivotFmt>
      <c:pivotFmt>
        <c:idx val="6"/>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5.2788522245698959E-2"/>
              <c:y val="-4.68698076791881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00E3ED-4647-43A8-A622-B5DC97FD4364}"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{5000E3ED-4647-43A8-A622-B5DC97FD4364}</c15:txfldGUID>
                  <c15:f>Charts!$AJ$48</c15:f>
                  <c15:dlblFieldTableCache>
                    <c:ptCount val="1"/>
                    <c:pt idx="0">
                      <c:v>600</c:v>
                    </c:pt>
                  </c15:dlblFieldTableCache>
                </c15:dlblFTEntry>
              </c15:dlblFieldTable>
              <c15:showDataLabelsRange val="0"/>
            </c:ext>
          </c:extLst>
        </c:dLbl>
      </c:pivotFmt>
      <c:pivotFmt>
        <c:idx val="7"/>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5.2790601231854008E-2"/>
              <c:y val="-5.155642166064770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EB9901-13A1-4F01-926C-39A0135BF18F}"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3345099665502053E-2"/>
                  <c:h val="6.5144943005052108E-2"/>
                </c:manualLayout>
              </c15:layout>
              <c15:dlblFieldTable>
                <c15:dlblFTEntry>
                  <c15:txfldGUID>{E7EB9901-13A1-4F01-926C-39A0135BF18F}</c15:txfldGUID>
                  <c15:f>Charts!$AJ$49</c15:f>
                  <c15:dlblFieldTableCache>
                    <c:ptCount val="1"/>
                    <c:pt idx="0">
                      <c:v>318</c:v>
                    </c:pt>
                  </c15:dlblFieldTableCache>
                </c15:dlblFTEntry>
              </c15:dlblFieldTable>
              <c15:showDataLabelsRange val="0"/>
            </c:ext>
          </c:extLst>
        </c:dLbl>
      </c:pivotFmt>
      <c:pivotFmt>
        <c:idx val="8"/>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5.2788522245698959E-2"/>
              <c:y val="-4.686980767918802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9BDD13-800C-4C63-9670-A4C419CD42CD}"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{389BDD13-800C-4C63-9670-A4C419CD42CD}</c15:txfldGUID>
                  <c15:f>Charts!$AJ$50</c15:f>
                  <c15:dlblFieldTableCache>
                    <c:ptCount val="1"/>
                    <c:pt idx="0">
                      <c:v>288</c:v>
                    </c:pt>
                  </c15:dlblFieldTableCache>
                </c15:dlblFTEntry>
              </c15:dlblFieldTable>
              <c15:showDataLabelsRange val="0"/>
            </c:ext>
          </c:extLst>
        </c:dLbl>
      </c:pivotFmt>
      <c:pivotFmt>
        <c:idx val="9"/>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5.8349263108828459E-2"/>
              <c:y val="-4.218264351803965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3F7F6E-32A8-4FF0-A07D-9364952F3F06}"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{F43F7F6E-32A8-4FF0-A07D-9364952F3F06}</c15:txfldGUID>
                  <c15:f>Charts!$AJ$51</c15:f>
                  <c15:dlblFieldTableCache>
                    <c:ptCount val="1"/>
                    <c:pt idx="0">
                      <c:v>316</c:v>
                    </c:pt>
                  </c15:dlblFieldTableCache>
                </c15:dlblFTEntry>
              </c15:dlblFieldTable>
              <c15:showDataLabelsRange val="0"/>
            </c:ext>
          </c:extLst>
        </c:dLbl>
      </c:pivotFmt>
    </c:pivotFmts>
    <c:plotArea>
      <c:layout/>
      <c:barChart>
        <c:barDir val="col"/>
        <c:grouping val="clustered"/>
        <c:varyColors val="0"/>
        <c:ser>
          <c:idx val="0"/>
          <c:order val="0"/>
          <c:tx>
            <c:strRef>
              <c:f>Charts!$AG$47</c:f>
              <c:strCache>
                <c:ptCount val="1"/>
                <c:pt idx="0">
                  <c:v>Sales  </c:v>
                </c:pt>
              </c:strCache>
            </c:strRef>
          </c:tx>
          <c:spPr>
            <a:solidFill>
              <a:srgbClr val="A1E335"/>
            </a:solidFill>
            <a:ln>
              <a:noFill/>
            </a:ln>
            <a:effectLst/>
          </c:spPr>
          <c:invertIfNegative val="0"/>
          <c:dPt>
            <c:idx val="0"/>
            <c:invertIfNegative val="0"/>
            <c:bubble3D val="0"/>
            <c:extLst>
              <c:ext xmlns:c16="http://schemas.microsoft.com/office/drawing/2014/chart" uri="{C3380CC4-5D6E-409C-BE32-E72D297353CC}">
                <c16:uniqueId val="{00000003-A34E-4793-A2CF-76C12ECD05D0}"/>
              </c:ext>
            </c:extLst>
          </c:dPt>
          <c:dPt>
            <c:idx val="1"/>
            <c:invertIfNegative val="0"/>
            <c:bubble3D val="0"/>
            <c:extLst>
              <c:ext xmlns:c16="http://schemas.microsoft.com/office/drawing/2014/chart" uri="{C3380CC4-5D6E-409C-BE32-E72D297353CC}">
                <c16:uniqueId val="{00000004-A34E-4793-A2CF-76C12ECD05D0}"/>
              </c:ext>
            </c:extLst>
          </c:dPt>
          <c:dPt>
            <c:idx val="2"/>
            <c:invertIfNegative val="0"/>
            <c:bubble3D val="0"/>
            <c:extLst>
              <c:ext xmlns:c16="http://schemas.microsoft.com/office/drawing/2014/chart" uri="{C3380CC4-5D6E-409C-BE32-E72D297353CC}">
                <c16:uniqueId val="{00000005-A34E-4793-A2CF-76C12ECD05D0}"/>
              </c:ext>
            </c:extLst>
          </c:dPt>
          <c:dPt>
            <c:idx val="3"/>
            <c:invertIfNegative val="0"/>
            <c:bubble3D val="0"/>
            <c:extLst>
              <c:ext xmlns:c16="http://schemas.microsoft.com/office/drawing/2014/chart" uri="{C3380CC4-5D6E-409C-BE32-E72D297353CC}">
                <c16:uniqueId val="{00000006-A34E-4793-A2CF-76C12ECD05D0}"/>
              </c:ext>
            </c:extLst>
          </c:dPt>
          <c:dLbls>
            <c:dLbl>
              <c:idx val="0"/>
              <c:tx>
                <c:rich>
                  <a:bodyPr/>
                  <a:lstStyle/>
                  <a:p>
                    <a:fld id="{9191D960-E8BE-4105-93AF-4D3A7E1C4888}"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{9191D960-E8BE-4105-93AF-4D3A7E1C4888}</c15:txfldGUID>
                      <c15:f>Charts!$AI$48</c15:f>
                      <c15:dlblFieldTableCache>
                        <c:ptCount val="1"/>
                        <c:pt idx="0">
                          <c:v>5.5</c:v>
                        </c:pt>
                      </c15:dlblFieldTableCache>
                    </c15:dlblFTEntry>
                  </c15:dlblFieldTable>
                  <c15:showDataLabelsRange val="0"/>
                </c:ext>
                <c:ext xmlns:c16="http://schemas.microsoft.com/office/drawing/2014/chart" uri="{C3380CC4-5D6E-409C-BE32-E72D297353CC}">
                  <c16:uniqueId val="{00000003-A34E-4793-A2CF-76C12ECD05D0}"/>
                </c:ext>
              </c:extLst>
            </c:dLbl>
            <c:dLbl>
              <c:idx val="1"/>
              <c:tx>
                <c:rich>
                  <a:bodyPr/>
                  <a:lstStyle/>
                  <a:p>
                    <a:fld id="{2B43F6D0-92AA-4914-97B0-E172128762AF}"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{2B43F6D0-92AA-4914-97B0-E172128762AF}</c15:txfldGUID>
                      <c15:f>Charts!$AI$49</c15:f>
                      <c15:dlblFieldTableCache>
                        <c:ptCount val="1"/>
                        <c:pt idx="0">
                          <c:v>3.56</c:v>
                        </c:pt>
                      </c15:dlblFieldTableCache>
                    </c15:dlblFTEntry>
                  </c15:dlblFieldTable>
                  <c15:showDataLabelsRange val="0"/>
                </c:ext>
                <c:ext xmlns:c16="http://schemas.microsoft.com/office/drawing/2014/chart" uri="{C3380CC4-5D6E-409C-BE32-E72D297353CC}">
                  <c16:uniqueId val="{00000004-A34E-4793-A2CF-76C12ECD05D0}"/>
                </c:ext>
              </c:extLst>
            </c:dLbl>
            <c:dLbl>
              <c:idx val="2"/>
              <c:tx>
                <c:rich>
                  <a:bodyPr/>
                  <a:lstStyle/>
                  <a:p>
                    <a:fld id="{FA5D83BE-393C-4C26-AE28-A4B5F8C80320}"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{FA5D83BE-393C-4C26-AE28-A4B5F8C80320}</c15:txfldGUID>
                      <c15:f>Charts!$AI$50</c15:f>
                      <c15:dlblFieldTableCache>
                        <c:ptCount val="1"/>
                        <c:pt idx="0">
                          <c:v>3.06</c:v>
                        </c:pt>
                      </c15:dlblFieldTableCache>
                    </c15:dlblFTEntry>
                  </c15:dlblFieldTable>
                  <c15:showDataLabelsRange val="0"/>
                </c:ext>
                <c:ext xmlns:c16="http://schemas.microsoft.com/office/drawing/2014/chart" uri="{C3380CC4-5D6E-409C-BE32-E72D297353CC}">
                  <c16:uniqueId val="{00000005-A34E-4793-A2CF-76C12ECD05D0}"/>
                </c:ext>
              </c:extLst>
            </c:dLbl>
            <c:dLbl>
              <c:idx val="3"/>
              <c:tx>
                <c:rich>
                  <a:bodyPr/>
                  <a:lstStyle/>
                  <a:p>
                    <a:fld id="{E4F9AE91-2E27-4791-9B96-710C46E0EC0D}" type="CELLREF">
                      <a:rPr lang="en-US"/>
                      <a:pPr/>
                      <a:t>[CELLREF]</a:t>
                    </a:fld>
                    <a:r>
                      <a:rPr lang="en-US" baseline="0"/>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{E4F9AE91-2E27-4791-9B96-710C46E0EC0D}</c15:txfldGUID>
                      <c15:f>Charts!$AI$51</c15:f>
                      <c15:dlblFieldTableCache>
                        <c:ptCount val="1"/>
                        <c:pt idx="0">
                          <c:v>2.79</c:v>
                        </c:pt>
                      </c15:dlblFieldTableCache>
                    </c15:dlblFTEntry>
                  </c15:dlblFieldTable>
                  <c15:showDataLabelsRange val="0"/>
                </c:ext>
                <c:ext xmlns:c16="http://schemas.microsoft.com/office/drawing/2014/chart" uri="{C3380CC4-5D6E-409C-BE32-E72D297353CC}">
                  <c16:uniqueId val="{00000006-A34E-4793-A2CF-76C12ECD05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Charts!$AF$48:$AF$52</c:f>
              <c:strCache>
                <c:ptCount val="4"/>
                <c:pt idx="0">
                  <c:v>Corporate</c:v>
                </c:pt>
                <c:pt idx="1">
                  <c:v>Home Office</c:v>
                </c:pt>
                <c:pt idx="2">
                  <c:v>Consumer</c:v>
                </c:pt>
                <c:pt idx="3">
                  <c:v>Small Business</c:v>
                </c:pt>
              </c:strCache>
            </c:strRef>
          </c:cat>
          <c:val>
            <c:numRef>
              <c:f>Charts!$AG$48:$AG$52</c:f>
              <c:numCache>
                <c:formatCode>General</c:formatCode>
                <c:ptCount val="4"/>
                <c:pt idx="0">
                  <c:v>5498904.877499993</c:v>
                </c:pt>
                <c:pt idx="1">
                  <c:v>3564763.8749999972</c:v>
                </c:pt>
                <c:pt idx="2">
                  <c:v>3063611.0820000013</c:v>
                </c:pt>
                <c:pt idx="3">
                  <c:v>2788320.9894999987</c:v>
                </c:pt>
              </c:numCache>
            </c:numRef>
          </c:val>
          <c:extLst>
            <c:ext xmlns:c16="http://schemas.microsoft.com/office/drawing/2014/chart" uri="{C3380CC4-5D6E-409C-BE32-E72D297353CC}">
              <c16:uniqueId val="{00000000-A34E-4793-A2CF-76C12ECD05D0}"/>
            </c:ext>
          </c:extLst>
        </c:ser>
        <c:dLbls>
          <c:showLegendKey val="0"/>
          <c:showVal val="0"/>
          <c:showCatName val="0"/>
          <c:showSerName val="0"/>
          <c:showPercent val="0"/>
          <c:showBubbleSize val="0"/>
        </c:dLbls>
        <c:gapWidth val="219"/>
        <c:overlap val="-27"/>
        <c:axId val="867599487"/>
        <c:axId val="867600927"/>
      </c:barChart>
      <c:lineChart>
        <c:grouping val="standard"/>
        <c:varyColors val="0"/>
        <c:ser>
          <c:idx val="1"/>
          <c:order val="1"/>
          <c:tx>
            <c:strRef>
              <c:f>Charts!$AH$47</c:f>
              <c:strCache>
                <c:ptCount val="1"/>
                <c:pt idx="0">
                  <c:v>Profit </c:v>
                </c:pt>
              </c:strCache>
            </c:strRef>
          </c:tx>
          <c:spPr>
            <a:ln w="28575" cap="rnd">
              <a:solidFill>
                <a:schemeClr val="accent2"/>
              </a:solidFill>
              <a:round/>
            </a:ln>
            <a:effectLst/>
          </c:spPr>
          <c:marker>
            <c:symbol val="circle"/>
            <c:size val="7"/>
            <c:spPr>
              <a:solidFill>
                <a:schemeClr val="accent2"/>
              </a:solidFill>
              <a:ln w="28575">
                <a:solidFill>
                  <a:schemeClr val="accent2"/>
                </a:solidFill>
              </a:ln>
              <a:effectLst/>
            </c:spPr>
          </c:marker>
          <c:dPt>
            <c:idx val="0"/>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7-A34E-4793-A2CF-76C12ECD05D0}"/>
              </c:ext>
            </c:extLst>
          </c:dPt>
          <c:dPt>
            <c:idx val="1"/>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8-A34E-4793-A2CF-76C12ECD05D0}"/>
              </c:ext>
            </c:extLst>
          </c:dPt>
          <c:dPt>
            <c:idx val="2"/>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9-A34E-4793-A2CF-76C12ECD05D0}"/>
              </c:ext>
            </c:extLst>
          </c:dPt>
          <c:dPt>
            <c:idx val="3"/>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A-A34E-4793-A2CF-76C12ECD05D0}"/>
              </c:ext>
            </c:extLst>
          </c:dPt>
          <c:dLbls>
            <c:dLbl>
              <c:idx val="0"/>
              <c:layout>
                <c:manualLayout>
                  <c:x val="-5.2788522245698959E-2"/>
                  <c:y val="-4.6869807679188108E-2"/>
                </c:manualLayout>
              </c:layout>
              <c:tx>
                <c:rich>
                  <a:bodyPr/>
                  <a:lstStyle/>
                  <a:p>
                    <a:fld id="{5000E3ED-4647-43A8-A622-B5DC97FD4364}"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{5000E3ED-4647-43A8-A622-B5DC97FD4364}</c15:txfldGUID>
                      <c15:f>Charts!$AJ$48</c15:f>
                      <c15:dlblFieldTableCache>
                        <c:ptCount val="1"/>
                        <c:pt idx="0">
                          <c:v>600</c:v>
                        </c:pt>
                      </c15:dlblFieldTableCache>
                    </c15:dlblFTEntry>
                  </c15:dlblFieldTable>
                  <c15:showDataLabelsRange val="0"/>
                </c:ext>
                <c:ext xmlns:c16="http://schemas.microsoft.com/office/drawing/2014/chart" uri="{C3380CC4-5D6E-409C-BE32-E72D297353CC}">
                  <c16:uniqueId val="{00000007-A34E-4793-A2CF-76C12ECD05D0}"/>
                </c:ext>
              </c:extLst>
            </c:dLbl>
            <c:dLbl>
              <c:idx val="1"/>
              <c:layout>
                <c:manualLayout>
                  <c:x val="-5.2790601231854008E-2"/>
                  <c:y val="-5.1556421660647701E-2"/>
                </c:manualLayout>
              </c:layout>
              <c:tx>
                <c:rich>
                  <a:bodyPr/>
                  <a:lstStyle/>
                  <a:p>
                    <a:fld id="{E7EB9901-13A1-4F01-926C-39A0135BF18F}"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layout>
                    <c:manualLayout>
                      <c:w val="7.3345099665502053E-2"/>
                      <c:h val="6.5144943005052108E-2"/>
                    </c:manualLayout>
                  </c15:layout>
                  <c15:dlblFieldTable>
                    <c15:dlblFTEntry>
                      <c15:txfldGUID>{E7EB9901-13A1-4F01-926C-39A0135BF18F}</c15:txfldGUID>
                      <c15:f>Charts!$AJ$49</c15:f>
                      <c15:dlblFieldTableCache>
                        <c:ptCount val="1"/>
                        <c:pt idx="0">
                          <c:v>318</c:v>
                        </c:pt>
                      </c15:dlblFieldTableCache>
                    </c15:dlblFTEntry>
                  </c15:dlblFieldTable>
                  <c15:showDataLabelsRange val="0"/>
                </c:ext>
                <c:ext xmlns:c16="http://schemas.microsoft.com/office/drawing/2014/chart" uri="{C3380CC4-5D6E-409C-BE32-E72D297353CC}">
                  <c16:uniqueId val="{00000008-A34E-4793-A2CF-76C12ECD05D0}"/>
                </c:ext>
              </c:extLst>
            </c:dLbl>
            <c:dLbl>
              <c:idx val="2"/>
              <c:layout>
                <c:manualLayout>
                  <c:x val="-5.2788522245698959E-2"/>
                  <c:y val="-4.6869807679188025E-2"/>
                </c:manualLayout>
              </c:layout>
              <c:tx>
                <c:rich>
                  <a:bodyPr/>
                  <a:lstStyle/>
                  <a:p>
                    <a:fld id="{389BDD13-800C-4C63-9670-A4C419CD42CD}"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{389BDD13-800C-4C63-9670-A4C419CD42CD}</c15:txfldGUID>
                      <c15:f>Charts!$AJ$50</c15:f>
                      <c15:dlblFieldTableCache>
                        <c:ptCount val="1"/>
                        <c:pt idx="0">
                          <c:v>288</c:v>
                        </c:pt>
                      </c15:dlblFieldTableCache>
                    </c15:dlblFTEntry>
                  </c15:dlblFieldTable>
                  <c15:showDataLabelsRange val="0"/>
                </c:ext>
                <c:ext xmlns:c16="http://schemas.microsoft.com/office/drawing/2014/chart" uri="{C3380CC4-5D6E-409C-BE32-E72D297353CC}">
                  <c16:uniqueId val="{00000009-A34E-4793-A2CF-76C12ECD05D0}"/>
                </c:ext>
              </c:extLst>
            </c:dLbl>
            <c:dLbl>
              <c:idx val="3"/>
              <c:layout>
                <c:manualLayout>
                  <c:x val="-5.8349263108828459E-2"/>
                  <c:y val="-4.2182643518039659E-2"/>
                </c:manualLayout>
              </c:layout>
              <c:tx>
                <c:rich>
                  <a:bodyPr/>
                  <a:lstStyle/>
                  <a:p>
                    <a:fld id="{F43F7F6E-32A8-4FF0-A07D-9364952F3F06}"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{F43F7F6E-32A8-4FF0-A07D-9364952F3F06}</c15:txfldGUID>
                      <c15:f>Charts!$AJ$51</c15:f>
                      <c15:dlblFieldTableCache>
                        <c:ptCount val="1"/>
                        <c:pt idx="0">
                          <c:v>316</c:v>
                        </c:pt>
                      </c15:dlblFieldTableCache>
                    </c15:dlblFTEntry>
                  </c15:dlblFieldTable>
                  <c15:showDataLabelsRange val="0"/>
                </c:ext>
                <c:ext xmlns:c16="http://schemas.microsoft.com/office/drawing/2014/chart" uri="{C3380CC4-5D6E-409C-BE32-E72D297353CC}">
                  <c16:uniqueId val="{0000000A-A34E-4793-A2CF-76C12ECD05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Charts!$AF$48:$AF$52</c:f>
              <c:strCache>
                <c:ptCount val="4"/>
                <c:pt idx="0">
                  <c:v>Corporate</c:v>
                </c:pt>
                <c:pt idx="1">
                  <c:v>Home Office</c:v>
                </c:pt>
                <c:pt idx="2">
                  <c:v>Consumer</c:v>
                </c:pt>
                <c:pt idx="3">
                  <c:v>Small Business</c:v>
                </c:pt>
              </c:strCache>
            </c:strRef>
          </c:cat>
          <c:val>
            <c:numRef>
              <c:f>Charts!$AH$48:$AH$52</c:f>
              <c:numCache>
                <c:formatCode>General</c:formatCode>
                <c:ptCount val="4"/>
                <c:pt idx="0">
                  <c:v>599745.92415800143</c:v>
                </c:pt>
                <c:pt idx="1">
                  <c:v>318354.095490999</c:v>
                </c:pt>
                <c:pt idx="2">
                  <c:v>287959.98377900012</c:v>
                </c:pt>
                <c:pt idx="3">
                  <c:v>315707.95615299937</c:v>
                </c:pt>
              </c:numCache>
            </c:numRef>
          </c:val>
          <c:smooth val="0"/>
          <c:extLst>
            <c:ext xmlns:c16="http://schemas.microsoft.com/office/drawing/2014/chart" uri="{C3380CC4-5D6E-409C-BE32-E72D297353CC}">
              <c16:uniqueId val="{00000001-A34E-4793-A2CF-76C12ECD05D0}"/>
            </c:ext>
          </c:extLst>
        </c:ser>
        <c:dLbls>
          <c:showLegendKey val="0"/>
          <c:showVal val="0"/>
          <c:showCatName val="0"/>
          <c:showSerName val="0"/>
          <c:showPercent val="0"/>
          <c:showBubbleSize val="0"/>
        </c:dLbls>
        <c:marker val="1"/>
        <c:smooth val="0"/>
        <c:axId val="867599487"/>
        <c:axId val="867600927"/>
      </c:lineChart>
      <c:catAx>
        <c:axId val="86759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600927"/>
        <c:crosses val="autoZero"/>
        <c:auto val="1"/>
        <c:lblAlgn val="ctr"/>
        <c:lblOffset val="100"/>
        <c:noMultiLvlLbl val="0"/>
      </c:catAx>
      <c:valAx>
        <c:axId val="8676009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7599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tx>
            <c:strRef>
              <c:f>Charts!$J$44</c:f>
              <c:strCache>
                <c:ptCount val="1"/>
                <c:pt idx="0">
                  <c:v>Column2</c:v>
                </c:pt>
              </c:strCache>
            </c:strRef>
          </c:tx>
          <c:dPt>
            <c:idx val="0"/>
            <c:bubble3D val="0"/>
            <c:spPr>
              <a:solidFill>
                <a:srgbClr val="00B050"/>
              </a:solidFill>
              <a:ln>
                <a:solidFill>
                  <a:srgbClr val="00B050"/>
                </a:solidFill>
              </a:ln>
            </c:spPr>
            <c:extLst>
              <c:ext xmlns:c16="http://schemas.microsoft.com/office/drawing/2014/chart" uri="{C3380CC4-5D6E-409C-BE32-E72D297353CC}">
                <c16:uniqueId val="{00000015-E7BE-43A0-BE6C-A3D71595CBA4}"/>
              </c:ext>
            </c:extLst>
          </c:dPt>
          <c:dPt>
            <c:idx val="1"/>
            <c:bubble3D val="0"/>
            <c:spPr>
              <a:solidFill>
                <a:schemeClr val="bg1">
                  <a:lumMod val="85000"/>
                  <a:alpha val="54000"/>
                </a:schemeClr>
              </a:solidFill>
              <a:ln w="0">
                <a:solidFill>
                  <a:schemeClr val="bg1">
                    <a:lumMod val="85000"/>
                    <a:alpha val="54000"/>
                  </a:schemeClr>
                </a:solidFill>
              </a:ln>
            </c:spPr>
            <c:extLst>
              <c:ext xmlns:c16="http://schemas.microsoft.com/office/drawing/2014/chart" uri="{C3380CC4-5D6E-409C-BE32-E72D297353CC}">
                <c16:uniqueId val="{00000016-E7BE-43A0-BE6C-A3D71595CBA4}"/>
              </c:ext>
            </c:extLst>
          </c:dPt>
          <c:cat>
            <c:strRef>
              <c:f>Charts!$I$45:$I$46</c:f>
              <c:strCache>
                <c:ptCount val="2"/>
                <c:pt idx="0">
                  <c:v>Percentage</c:v>
                </c:pt>
                <c:pt idx="1">
                  <c:v>Remainder</c:v>
                </c:pt>
              </c:strCache>
            </c:strRef>
          </c:cat>
          <c:val>
            <c:numRef>
              <c:f>Charts!$J$45:$J$46</c:f>
              <c:numCache>
                <c:formatCode>0%</c:formatCode>
                <c:ptCount val="2"/>
                <c:pt idx="0">
                  <c:v>0.7</c:v>
                </c:pt>
                <c:pt idx="1">
                  <c:v>0.30000000000000004</c:v>
                </c:pt>
              </c:numCache>
            </c:numRef>
          </c:val>
          <c:extLst>
            <c:ext xmlns:c16="http://schemas.microsoft.com/office/drawing/2014/chart" uri="{C3380CC4-5D6E-409C-BE32-E72D297353CC}">
              <c16:uniqueId val="{00000014-E7BE-43A0-BE6C-A3D71595CBA4}"/>
            </c:ext>
          </c:extLst>
        </c:ser>
        <c:ser>
          <c:idx val="2"/>
          <c:order val="1"/>
          <c:tx>
            <c:strRef>
              <c:f>Charts!$J$44</c:f>
              <c:strCache>
                <c:ptCount val="1"/>
                <c:pt idx="0">
                  <c:v>Column2</c:v>
                </c:pt>
              </c:strCache>
            </c:strRef>
          </c:tx>
          <c:dPt>
            <c:idx val="0"/>
            <c:bubble3D val="0"/>
            <c:spPr>
              <a:solidFill>
                <a:srgbClr val="00B050"/>
              </a:solidFill>
              <a:ln w="19050">
                <a:solidFill>
                  <a:srgbClr val="00B050"/>
                </a:solidFill>
              </a:ln>
              <a:effectLst/>
            </c:spPr>
            <c:extLst>
              <c:ext xmlns:c16="http://schemas.microsoft.com/office/drawing/2014/chart" uri="{C3380CC4-5D6E-409C-BE32-E72D297353CC}">
                <c16:uniqueId val="{00000018-E7BE-43A0-BE6C-A3D71595CBA4}"/>
              </c:ext>
            </c:extLst>
          </c:dPt>
          <c:dPt>
            <c:idx val="1"/>
            <c:bubble3D val="0"/>
            <c:spPr>
              <a:solidFill>
                <a:schemeClr val="bg1">
                  <a:lumMod val="85000"/>
                  <a:alpha val="54000"/>
                </a:schemeClr>
              </a:solidFill>
              <a:ln w="0">
                <a:solidFill>
                  <a:schemeClr val="bg1">
                    <a:lumMod val="85000"/>
                    <a:alpha val="54000"/>
                  </a:schemeClr>
                </a:solidFill>
              </a:ln>
              <a:effectLst/>
            </c:spPr>
            <c:extLst>
              <c:ext xmlns:c16="http://schemas.microsoft.com/office/drawing/2014/chart" uri="{C3380CC4-5D6E-409C-BE32-E72D297353CC}">
                <c16:uniqueId val="{00000019-E7BE-43A0-BE6C-A3D71595CBA4}"/>
              </c:ext>
            </c:extLst>
          </c:dPt>
          <c:cat>
            <c:strRef>
              <c:f>Charts!$I$45:$I$46</c:f>
              <c:strCache>
                <c:ptCount val="2"/>
                <c:pt idx="0">
                  <c:v>Percentage</c:v>
                </c:pt>
                <c:pt idx="1">
                  <c:v>Remainder</c:v>
                </c:pt>
              </c:strCache>
            </c:strRef>
          </c:cat>
          <c:val>
            <c:numRef>
              <c:f>Charts!$J$45:$J$46</c:f>
              <c:numCache>
                <c:formatCode>0%</c:formatCode>
                <c:ptCount val="2"/>
                <c:pt idx="0">
                  <c:v>0.7</c:v>
                </c:pt>
                <c:pt idx="1">
                  <c:v>0.30000000000000004</c:v>
                </c:pt>
              </c:numCache>
            </c:numRef>
          </c:val>
          <c:extLst>
            <c:ext xmlns:c16="http://schemas.microsoft.com/office/drawing/2014/chart" uri="{C3380CC4-5D6E-409C-BE32-E72D297353CC}">
              <c16:uniqueId val="{00000017-E7BE-43A0-BE6C-A3D71595CBA4}"/>
            </c:ext>
          </c:extLst>
        </c:ser>
        <c:ser>
          <c:idx val="0"/>
          <c:order val="2"/>
          <c:tx>
            <c:strRef>
              <c:f>Charts!$J$44</c:f>
              <c:strCache>
                <c:ptCount val="1"/>
                <c:pt idx="0">
                  <c:v>Column2</c:v>
                </c:pt>
              </c:strCache>
            </c:strRef>
          </c:tx>
          <c:dPt>
            <c:idx val="0"/>
            <c:bubble3D val="0"/>
            <c:spPr>
              <a:solidFill>
                <a:srgbClr val="00B050"/>
              </a:solidFill>
              <a:ln w="19050">
                <a:solidFill>
                  <a:srgbClr val="00B050"/>
                </a:solidFill>
              </a:ln>
              <a:effectLst/>
            </c:spPr>
            <c:extLst>
              <c:ext xmlns:c16="http://schemas.microsoft.com/office/drawing/2014/chart" uri="{C3380CC4-5D6E-409C-BE32-E72D297353CC}">
                <c16:uniqueId val="{00000010-E7BE-43A0-BE6C-A3D71595CBA4}"/>
              </c:ext>
            </c:extLst>
          </c:dPt>
          <c:dPt>
            <c:idx val="1"/>
            <c:bubble3D val="0"/>
            <c:spPr>
              <a:solidFill>
                <a:schemeClr val="bg1">
                  <a:lumMod val="85000"/>
                  <a:alpha val="54000"/>
                </a:schemeClr>
              </a:solidFill>
              <a:ln w="0">
                <a:solidFill>
                  <a:schemeClr val="bg1">
                    <a:lumMod val="85000"/>
                    <a:alpha val="54000"/>
                  </a:schemeClr>
                </a:solidFill>
              </a:ln>
              <a:effectLst/>
            </c:spPr>
            <c:extLst>
              <c:ext xmlns:c16="http://schemas.microsoft.com/office/drawing/2014/chart" uri="{C3380CC4-5D6E-409C-BE32-E72D297353CC}">
                <c16:uniqueId val="{00000012-E7BE-43A0-BE6C-A3D71595CBA4}"/>
              </c:ext>
            </c:extLst>
          </c:dPt>
          <c:cat>
            <c:strRef>
              <c:f>Charts!$I$45:$I$46</c:f>
              <c:strCache>
                <c:ptCount val="2"/>
                <c:pt idx="0">
                  <c:v>Percentage</c:v>
                </c:pt>
                <c:pt idx="1">
                  <c:v>Remainder</c:v>
                </c:pt>
              </c:strCache>
            </c:strRef>
          </c:cat>
          <c:val>
            <c:numRef>
              <c:f>Charts!$J$45:$J$46</c:f>
              <c:numCache>
                <c:formatCode>0%</c:formatCode>
                <c:ptCount val="2"/>
                <c:pt idx="0">
                  <c:v>0.7</c:v>
                </c:pt>
                <c:pt idx="1">
                  <c:v>0.30000000000000004</c:v>
                </c:pt>
              </c:numCache>
            </c:numRef>
          </c:val>
          <c:extLst>
            <c:ext xmlns:c16="http://schemas.microsoft.com/office/drawing/2014/chart" uri="{C3380CC4-5D6E-409C-BE32-E72D297353CC}">
              <c16:uniqueId val="{00000013-E7BE-43A0-BE6C-A3D71595CBA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785330552831831"/>
          <c:y val="0.20496492892898924"/>
          <c:w val="0.66675413277355022"/>
          <c:h val="0.60601153805600327"/>
        </c:manualLayout>
      </c:layout>
      <c:doughnutChart>
        <c:varyColors val="1"/>
        <c:ser>
          <c:idx val="0"/>
          <c:order val="0"/>
          <c:tx>
            <c:strRef>
              <c:f>Charts!$J$49</c:f>
              <c:strCache>
                <c:ptCount val="1"/>
                <c:pt idx="0">
                  <c:v>Column2</c:v>
                </c:pt>
              </c:strCache>
            </c:strRef>
          </c:tx>
          <c:spPr>
            <a:ln>
              <a:solidFill>
                <a:schemeClr val="bg1">
                  <a:lumMod val="85000"/>
                  <a:alpha val="40000"/>
                </a:schemeClr>
              </a:solidFill>
            </a:ln>
          </c:spPr>
          <c:dPt>
            <c:idx val="0"/>
            <c:bubble3D val="0"/>
            <c:spPr>
              <a:solidFill>
                <a:srgbClr val="FF0000"/>
              </a:solidFill>
              <a:ln w="28575">
                <a:solidFill>
                  <a:srgbClr val="FF0000"/>
                </a:solidFill>
              </a:ln>
              <a:effectLst/>
            </c:spPr>
            <c:extLst>
              <c:ext xmlns:c16="http://schemas.microsoft.com/office/drawing/2014/chart" uri="{C3380CC4-5D6E-409C-BE32-E72D297353CC}">
                <c16:uniqueId val="{00000001-A11C-4FA8-80DA-A20882CF9C79}"/>
              </c:ext>
            </c:extLst>
          </c:dPt>
          <c:dPt>
            <c:idx val="1"/>
            <c:bubble3D val="0"/>
            <c:spPr>
              <a:solidFill>
                <a:schemeClr val="bg1">
                  <a:lumMod val="85000"/>
                  <a:alpha val="53000"/>
                </a:schemeClr>
              </a:solidFill>
              <a:ln w="0">
                <a:solidFill>
                  <a:schemeClr val="bg1">
                    <a:lumMod val="85000"/>
                    <a:alpha val="40000"/>
                  </a:schemeClr>
                </a:solidFill>
              </a:ln>
              <a:effectLst/>
            </c:spPr>
            <c:extLst>
              <c:ext xmlns:c16="http://schemas.microsoft.com/office/drawing/2014/chart" uri="{C3380CC4-5D6E-409C-BE32-E72D297353CC}">
                <c16:uniqueId val="{00000003-A11C-4FA8-80DA-A20882CF9C79}"/>
              </c:ext>
            </c:extLst>
          </c:dPt>
          <c:cat>
            <c:strRef>
              <c:f>Charts!$I$50:$I$51</c:f>
              <c:strCache>
                <c:ptCount val="2"/>
                <c:pt idx="0">
                  <c:v>Percentage</c:v>
                </c:pt>
                <c:pt idx="1">
                  <c:v>Remainder</c:v>
                </c:pt>
              </c:strCache>
            </c:strRef>
          </c:cat>
          <c:val>
            <c:numRef>
              <c:f>Charts!$J$50:$J$51</c:f>
              <c:numCache>
                <c:formatCode>0%</c:formatCode>
                <c:ptCount val="2"/>
                <c:pt idx="0">
                  <c:v>0.3</c:v>
                </c:pt>
                <c:pt idx="1">
                  <c:v>0.7</c:v>
                </c:pt>
              </c:numCache>
            </c:numRef>
          </c:val>
          <c:extLst>
            <c:ext xmlns:c16="http://schemas.microsoft.com/office/drawing/2014/chart" uri="{C3380CC4-5D6E-409C-BE32-E72D297353CC}">
              <c16:uniqueId val="{00000004-A11C-4FA8-80DA-A20882CF9C7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Data.xlsx]Charts!PivotTable4</c:name>
    <c:fmtId val="14"/>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Monthly Sales Analysis</a:t>
            </a:r>
          </a:p>
        </c:rich>
      </c:tx>
      <c:layout>
        <c:manualLayout>
          <c:xMode val="edge"/>
          <c:yMode val="edge"/>
          <c:x val="0.36381456551959762"/>
          <c:y val="5.007503305626975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10AB6B-CB28-405F-8FE4-A14EB3EA21B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3.6887203043772056E-2"/>
              <c:y val="5.619215346229011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71FC0E-433B-4FF0-8BAE-9926FC677529}"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01624256635952E-2"/>
              <c:y val="-2.95114531138153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582537-C467-483F-9E9D-32AE88D2B06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9596839524555592E-2"/>
              <c:y val="4.311357596431571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62CCE1-95F9-4536-A7B8-938B03418B62}"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6.4466365916010585E-2"/>
              <c:y val="-5.68519874080938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1E844D3-1200-4048-A45C-4866A484441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3410946733977041E-2"/>
                  <c:h val="8.1647981941504605E-2"/>
                </c:manualLayout>
              </c15:layout>
              <c15:dlblFieldTable/>
              <c15:showDataLabelsRange val="0"/>
            </c:ext>
          </c:extLst>
        </c:dLbl>
      </c:pivotFmt>
      <c:pivotFmt>
        <c:idx val="6"/>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9912709079933809E-2"/>
              <c:y val="3.507920424345794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1742B0-F05E-48D6-BA5B-278A6E3E8E88}"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1C43AC-F950-435B-968C-0D23435C576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7.0725641335153244E-2"/>
              <c:y val="3.41249105225483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219B6A-9EAE-4321-8F38-022702C9740A}"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22369715822668"/>
                  <c:h val="6.4044915458980736E-2"/>
                </c:manualLayout>
              </c15:layout>
              <c15:dlblFieldTable/>
              <c15:showDataLabelsRange val="0"/>
            </c:ext>
          </c:extLst>
        </c:dLbl>
      </c:pivotFmt>
      <c:pivotFmt>
        <c:idx val="9"/>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3326059766591637E-2"/>
              <c:y val="-8.108604039781103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DEABD6-B8FC-444F-A8F3-2C8FA471DC7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6430922700368639E-2"/>
              <c:y val="-3.43116821300947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BAD0392-81BF-45CC-916C-25F7DA3DD252}"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8.3798520453231343E-2"/>
                  <c:h val="6.4044915458980736E-2"/>
                </c:manualLayout>
              </c15:layout>
              <c15:dlblFieldTable/>
              <c15:showDataLabelsRange val="0"/>
            </c:ext>
          </c:extLst>
        </c:dLbl>
      </c:pivotFmt>
      <c:pivotFmt>
        <c:idx val="11"/>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201692625099731E-2"/>
              <c:y val="3.8960266261840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9D11B9-A9DD-4490-BF6E-9ED9A7DFEFE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3.5558145720151361E-2"/>
              <c:y val="-3.88917535996192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5F70E5-776B-4919-8D75-D0907867CC9E}"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10AB6B-CB28-405F-8FE4-A14EB3EA21B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3.6887203043772056E-2"/>
              <c:y val="5.619215346229011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71FC0E-433B-4FF0-8BAE-9926FC677529}"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01624256635952E-2"/>
              <c:y val="-2.95114531138153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582537-C467-483F-9E9D-32AE88D2B06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9596839524555592E-2"/>
              <c:y val="4.311357596431571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62CCE1-95F9-4536-A7B8-938B03418B62}"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6.4466365916010585E-2"/>
              <c:y val="-5.68519874080938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1E844D3-1200-4048-A45C-4866A484441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3410946733977041E-2"/>
                  <c:h val="8.1647981941504605E-2"/>
                </c:manualLayout>
              </c15:layout>
              <c15:dlblFieldTable/>
              <c15:showDataLabelsRange val="0"/>
            </c:ext>
          </c:extLst>
        </c:dLbl>
      </c:pivotFmt>
      <c:pivotFmt>
        <c:idx val="19"/>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9912709079933809E-2"/>
              <c:y val="3.507920424345794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1742B0-F05E-48D6-BA5B-278A6E3E8E88}"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1C43AC-F950-435B-968C-0D23435C576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7.0725641335153244E-2"/>
              <c:y val="3.41249105225483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219B6A-9EAE-4321-8F38-022702C9740A}"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22369715822668"/>
                  <c:h val="6.4044915458980736E-2"/>
                </c:manualLayout>
              </c15:layout>
              <c15:dlblFieldTable/>
              <c15:showDataLabelsRange val="0"/>
            </c:ext>
          </c:extLst>
        </c:dLbl>
      </c:pivotFmt>
      <c:pivotFmt>
        <c:idx val="22"/>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3326059766591637E-2"/>
              <c:y val="-8.108604039781103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DEABD6-B8FC-444F-A8F3-2C8FA471DC7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6430922700368639E-2"/>
              <c:y val="-3.431168213009477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BAD0392-81BF-45CC-916C-25F7DA3DD252}"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8.3798520453231343E-2"/>
                  <c:h val="6.4044915458980736E-2"/>
                </c:manualLayout>
              </c15:layout>
              <c15:dlblFieldTable/>
              <c15:showDataLabelsRange val="0"/>
            </c:ext>
          </c:extLst>
        </c:dLbl>
      </c:pivotFmt>
      <c:pivotFmt>
        <c:idx val="24"/>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201692625099731E-2"/>
              <c:y val="3.8960266261840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9D11B9-A9DD-4490-BF6E-9ED9A7DFEFE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1"/>
          </a:solidFill>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3.5558145720151361E-2"/>
              <c:y val="-3.88917535996192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5F70E5-776B-4919-8D75-D0907867CC9E}"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6.6453865178925028E-2"/>
              <c:y val="-9.10287493185665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10AB6B-CB28-405F-8FE4-A14EB3EA21B6}"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{0710AB6B-CB28-405F-8FE4-A14EB3EA21B6}</c15:txfldGUID>
                  <c15:f>Charts!$G$4</c15:f>
                  <c15:dlblFieldTableCache>
                    <c:ptCount val="1"/>
                    <c:pt idx="0">
                      <c:v>1.44</c:v>
                    </c:pt>
                  </c15:dlblFieldTableCache>
                </c15:dlblFTEntry>
              </c15:dlblFieldTable>
              <c15:showDataLabelsRange val="0"/>
            </c:ext>
          </c:extLst>
        </c:dLbl>
      </c:pivotFmt>
      <c:pivotFmt>
        <c:idx val="28"/>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2100905568321566E-2"/>
              <c:y val="6.530212607236106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71FC0E-433B-4FF0-8BAE-9926FC677529}"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{E771FC0E-433B-4FF0-8BAE-9926FC677529}</c15:txfldGUID>
                  <c15:f>Charts!$G$5</c15:f>
                  <c15:dlblFieldTableCache>
                    <c:ptCount val="1"/>
                    <c:pt idx="0">
                      <c:v>1.18</c:v>
                    </c:pt>
                  </c15:dlblFieldTableCache>
                </c15:dlblFTEntry>
              </c15:dlblFieldTable>
              <c15:showDataLabelsRange val="0"/>
            </c:ext>
          </c:extLst>
        </c:dLbl>
      </c:pivotFmt>
      <c:pivotFmt>
        <c:idx val="29"/>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016129260252481E-2"/>
              <c:y val="-6.595056379651680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582537-C467-483F-9E9D-32AE88D2B067}"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{6A582537-C467-483F-9E9D-32AE88D2B067}</c15:txfldGUID>
                  <c15:f>Charts!$G$6</c15:f>
                  <c15:dlblFieldTableCache>
                    <c:ptCount val="1"/>
                    <c:pt idx="0">
                      <c:v>1.27</c:v>
                    </c:pt>
                  </c15:dlblFieldTableCache>
                </c15:dlblFTEntry>
              </c15:dlblFieldTable>
              <c15:showDataLabelsRange val="0"/>
            </c:ext>
          </c:extLst>
        </c:dLbl>
      </c:pivotFmt>
      <c:pivotFmt>
        <c:idx val="30"/>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959687511006044E-2"/>
              <c:y val="6.133259690700935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62CCE1-95F9-4536-A7B8-938B03418B62}"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{9D62CCE1-95F9-4536-A7B8-938B03418B62}</c15:txfldGUID>
                  <c15:f>Charts!$G$7</c15:f>
                  <c15:dlblFieldTableCache>
                    <c:ptCount val="1"/>
                    <c:pt idx="0">
                      <c:v>1.22</c:v>
                    </c:pt>
                  </c15:dlblFieldTableCache>
                </c15:dlblFTEntry>
              </c15:dlblFieldTable>
              <c15:showDataLabelsRange val="0"/>
            </c:ext>
          </c:extLst>
        </c:dLbl>
      </c:pivotFmt>
      <c:pivotFmt>
        <c:idx val="31"/>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990218203906348E-2"/>
              <c:y val="-5.68520177441805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1E844D3-1200-4048-A45C-4866A484441C}"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53931448787125"/>
                  <c:h val="8.1647921269331195E-2"/>
                </c:manualLayout>
              </c15:layout>
              <c15:dlblFieldTable>
                <c15:dlblFTEntry>
                  <c15:txfldGUID>{01E844D3-1200-4048-A45C-4866A484441C}</c15:txfldGUID>
                  <c15:f>Charts!$G$8</c15:f>
                  <c15:dlblFieldTableCache>
                    <c:ptCount val="1"/>
                    <c:pt idx="0">
                      <c:v>1.16</c:v>
                    </c:pt>
                  </c15:dlblFieldTableCache>
                </c15:dlblFTEntry>
              </c15:dlblFieldTable>
              <c15:showDataLabelsRange val="0"/>
            </c:ext>
          </c:extLst>
        </c:dLbl>
      </c:pivotFmt>
      <c:pivotFmt>
        <c:idx val="32"/>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9912723034131072E-2"/>
              <c:y val="5.3154666173268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1742B0-F05E-48D6-BA5B-278A6E3E8E88}"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{6D1742B0-F05E-48D6-BA5B-278A6E3E8E88}</c15:txfldGUID>
                  <c15:f>Charts!$G$9</c15:f>
                  <c15:dlblFieldTableCache>
                    <c:ptCount val="1"/>
                    <c:pt idx="0">
                      <c:v>1.03</c:v>
                    </c:pt>
                  </c15:dlblFieldTableCache>
                </c15:dlblFTEntry>
              </c15:dlblFieldTable>
              <c15:showDataLabelsRange val="0"/>
            </c:ext>
          </c:extLst>
        </c:dLbl>
      </c:pivotFmt>
      <c:pivotFmt>
        <c:idx val="33"/>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1C43AC-F950-435B-968C-0D23435C5761}"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{2A1C43AC-F950-435B-968C-0D23435C5761}</c15:txfldGUID>
                  <c15:f>Charts!$G$10</c15:f>
                  <c15:dlblFieldTableCache>
                    <c:ptCount val="1"/>
                    <c:pt idx="0">
                      <c:v>1.14</c:v>
                    </c:pt>
                  </c15:dlblFieldTableCache>
                </c15:dlblFTEntry>
              </c15:dlblFieldTable>
              <c15:showDataLabelsRange val="0"/>
            </c:ext>
          </c:extLst>
        </c:dLbl>
      </c:pivotFmt>
      <c:pivotFmt>
        <c:idx val="34"/>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7.0725641335153244E-2"/>
              <c:y val="3.41249105225483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219B6A-9EAE-4321-8F38-022702C9740A}"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322369715822668"/>
                  <c:h val="6.4044915458980736E-2"/>
                </c:manualLayout>
              </c15:layout>
              <c15:dlblFieldTable>
                <c15:dlblFTEntry>
                  <c15:txfldGUID>{EE219B6A-9EAE-4321-8F38-022702C9740A}</c15:txfldGUID>
                  <c15:f>Charts!$G$11</c15:f>
                  <c15:dlblFieldTableCache>
                    <c:ptCount val="1"/>
                    <c:pt idx="0">
                      <c:v>1.12</c:v>
                    </c:pt>
                  </c15:dlblFieldTableCache>
                </c15:dlblFTEntry>
              </c15:dlblFieldTable>
              <c15:showDataLabelsRange val="0"/>
            </c:ext>
          </c:extLst>
        </c:dLbl>
      </c:pivotFmt>
      <c:pivotFmt>
        <c:idx val="35"/>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4.3326059766591637E-2"/>
              <c:y val="-8.108604039781103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DEABD6-B8FC-444F-A8F3-2C8FA471DC75}"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{30DEABD6-B8FC-444F-A8F3-2C8FA471DC75}</c15:txfldGUID>
                  <c15:f>Charts!$G$12</c15:f>
                  <c15:dlblFieldTableCache>
                    <c:ptCount val="1"/>
                    <c:pt idx="0">
                      <c:v>1.34</c:v>
                    </c:pt>
                  </c15:dlblFieldTableCache>
                </c15:dlblFTEntry>
              </c15:dlblFieldTable>
              <c15:showDataLabelsRange val="0"/>
            </c:ext>
          </c:extLst>
        </c:dLbl>
      </c:pivotFmt>
      <c:pivotFmt>
        <c:idx val="36"/>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7.8286717765265343E-2"/>
              <c:y val="8.266619431405544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BAD0392-81BF-45CC-916C-25F7DA3DD252}"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53220541744797"/>
                  <c:h val="8.2041271809405722E-2"/>
                </c:manualLayout>
              </c15:layout>
              <c15:dlblFieldTable>
                <c15:dlblFTEntry>
                  <c15:txfldGUID>{5BAD0392-81BF-45CC-916C-25F7DA3DD252}</c15:txfldGUID>
                  <c15:f>Charts!$G$13</c15:f>
                  <c15:dlblFieldTableCache>
                    <c:ptCount val="1"/>
                    <c:pt idx="0">
                      <c:v>1.38</c:v>
                    </c:pt>
                  </c15:dlblFieldTableCache>
                </c15:dlblFTEntry>
              </c15:dlblFieldTable>
              <c15:showDataLabelsRange val="0"/>
            </c:ext>
          </c:extLst>
        </c:dLbl>
      </c:pivotFmt>
      <c:pivotFmt>
        <c:idx val="37"/>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5.3201692625099731E-2"/>
              <c:y val="3.8960266261840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9D11B9-A9DD-4490-BF6E-9ED9A7DFEFEB}"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{739D11B9-A9DD-4490-BF6E-9ED9A7DFEFEB}</c15:txfldGUID>
                  <c15:f>Charts!$G$14</c15:f>
                  <c15:dlblFieldTableCache>
                    <c:ptCount val="1"/>
                    <c:pt idx="0">
                      <c:v>1.16</c:v>
                    </c:pt>
                  </c15:dlblFieldTableCache>
                </c15:dlblFTEntry>
              </c15:dlblFieldTable>
              <c15:showDataLabelsRange val="0"/>
            </c:ext>
          </c:extLst>
        </c:dLbl>
      </c:pivotFmt>
      <c:pivotFmt>
        <c:idx val="38"/>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Lbl>
          <c:idx val="0"/>
          <c:layout>
            <c:manualLayout>
              <c:x val="-3.5558145720151361E-2"/>
              <c:y val="-3.88917535996192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5F70E5-776B-4919-8D75-D0907867CC9E}"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{AA5F70E5-776B-4919-8D75-D0907867CC9E}</c15:txfldGUID>
                  <c15:f>Charts!$G$15</c15:f>
                  <c15:dlblFieldTableCache>
                    <c:ptCount val="1"/>
                    <c:pt idx="0">
                      <c:v>1.47</c:v>
                    </c:pt>
                  </c15:dlblFieldTableCache>
                </c15:dlblFTEntry>
              </c15:dlblFieldTable>
              <c15:showDataLabelsRange val="0"/>
            </c:ext>
          </c:extLst>
        </c:dLbl>
      </c:pivotFmt>
    </c:pivotFmts>
    <c:plotArea>
      <c:layout>
        <c:manualLayout>
          <c:layoutTarget val="inner"/>
          <c:xMode val="edge"/>
          <c:yMode val="edge"/>
          <c:x val="3.1295077790443555E-2"/>
          <c:y val="0.21959266164728655"/>
          <c:w val="0.95570787034357751"/>
          <c:h val="0.49044088211850145"/>
        </c:manualLayout>
      </c:layout>
      <c:lineChart>
        <c:grouping val="standard"/>
        <c:varyColors val="0"/>
        <c:ser>
          <c:idx val="0"/>
          <c:order val="0"/>
          <c:tx>
            <c:strRef>
              <c:f>Charts!$F$3</c:f>
              <c:strCache>
                <c:ptCount val="1"/>
                <c:pt idx="0">
                  <c:v>Total</c:v>
                </c:pt>
              </c:strCache>
            </c:strRef>
          </c:tx>
          <c:spPr>
            <a:ln w="28575" cap="rnd">
              <a:solidFill>
                <a:srgbClr val="7F43EB"/>
              </a:solidFill>
              <a:round/>
            </a:ln>
            <a:effectLst/>
          </c:spPr>
          <c:marker>
            <c:symbol val="circle"/>
            <c:size val="6"/>
            <c:spPr>
              <a:solidFill>
                <a:srgbClr val="7F43EB">
                  <a:alpha val="43000"/>
                </a:srgbClr>
              </a:solidFill>
              <a:ln w="15875">
                <a:solidFill>
                  <a:srgbClr val="7F43EB"/>
                </a:solidFill>
              </a:ln>
              <a:effectLst/>
            </c:spPr>
          </c:marker>
          <c:dPt>
            <c:idx val="0"/>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1-4FD5-4DFE-932A-0768ED37DC4A}"/>
              </c:ext>
            </c:extLst>
          </c:dPt>
          <c:dPt>
            <c:idx val="1"/>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3-4FD5-4DFE-932A-0768ED37DC4A}"/>
              </c:ext>
            </c:extLst>
          </c:dPt>
          <c:dPt>
            <c:idx val="2"/>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5-4FD5-4DFE-932A-0768ED37DC4A}"/>
              </c:ext>
            </c:extLst>
          </c:dPt>
          <c:dPt>
            <c:idx val="3"/>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7-4FD5-4DFE-932A-0768ED37DC4A}"/>
              </c:ext>
            </c:extLst>
          </c:dPt>
          <c:dPt>
            <c:idx val="4"/>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9-4FD5-4DFE-932A-0768ED37DC4A}"/>
              </c:ext>
            </c:extLst>
          </c:dPt>
          <c:dPt>
            <c:idx val="5"/>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B-4FD5-4DFE-932A-0768ED37DC4A}"/>
              </c:ext>
            </c:extLst>
          </c:dPt>
          <c:dPt>
            <c:idx val="6"/>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D-4FD5-4DFE-932A-0768ED37DC4A}"/>
              </c:ext>
            </c:extLst>
          </c:dPt>
          <c:dPt>
            <c:idx val="7"/>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0F-4FD5-4DFE-932A-0768ED37DC4A}"/>
              </c:ext>
            </c:extLst>
          </c:dPt>
          <c:dPt>
            <c:idx val="8"/>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11-4FD5-4DFE-932A-0768ED37DC4A}"/>
              </c:ext>
            </c:extLst>
          </c:dPt>
          <c:dPt>
            <c:idx val="9"/>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13-4FD5-4DFE-932A-0768ED37DC4A}"/>
              </c:ext>
            </c:extLst>
          </c:dPt>
          <c:dPt>
            <c:idx val="10"/>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15-4FD5-4DFE-932A-0768ED37DC4A}"/>
              </c:ext>
            </c:extLst>
          </c:dPt>
          <c:dPt>
            <c:idx val="11"/>
            <c:marker>
              <c:symbol val="circle"/>
              <c:size val="6"/>
              <c:spPr>
                <a:solidFill>
                  <a:srgbClr val="7F43EB">
                    <a:alpha val="43000"/>
                  </a:srgbClr>
                </a:solidFill>
                <a:ln w="15875">
                  <a:solidFill>
                    <a:srgbClr val="7F43EB"/>
                  </a:solidFill>
                </a:ln>
                <a:effectLst/>
              </c:spPr>
            </c:marker>
            <c:bubble3D val="0"/>
            <c:spPr>
              <a:ln w="28575" cap="rnd">
                <a:solidFill>
                  <a:srgbClr val="7F43EB"/>
                </a:solidFill>
                <a:round/>
              </a:ln>
              <a:effectLst/>
            </c:spPr>
            <c:extLst>
              <c:ext xmlns:c16="http://schemas.microsoft.com/office/drawing/2014/chart" uri="{C3380CC4-5D6E-409C-BE32-E72D297353CC}">
                <c16:uniqueId val="{00000017-4FD5-4DFE-932A-0768ED37DC4A}"/>
              </c:ext>
            </c:extLst>
          </c:dPt>
          <c:dLbls>
            <c:dLbl>
              <c:idx val="0"/>
              <c:layout>
                <c:manualLayout>
                  <c:x val="-6.6453865178925028E-2"/>
                  <c:y val="-9.1028749318566554E-2"/>
                </c:manualLayout>
              </c:layout>
              <c:tx>
                <c:rich>
                  <a:bodyPr/>
                  <a:lstStyle/>
                  <a:p>
                    <a:fld id="{0710AB6B-CB28-405F-8FE4-A14EB3EA21B6}"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{0710AB6B-CB28-405F-8FE4-A14EB3EA21B6}</c15:txfldGUID>
                      <c15:f>Charts!$G$4</c15:f>
                      <c15:dlblFieldTableCache>
                        <c:ptCount val="1"/>
                        <c:pt idx="0">
                          <c:v>1.44</c:v>
                        </c:pt>
                      </c15:dlblFieldTableCache>
                    </c15:dlblFTEntry>
                  </c15:dlblFieldTable>
                  <c15:showDataLabelsRange val="0"/>
                </c:ext>
                <c:ext xmlns:c16="http://schemas.microsoft.com/office/drawing/2014/chart" uri="{C3380CC4-5D6E-409C-BE32-E72D297353CC}">
                  <c16:uniqueId val="{00000001-4FD5-4DFE-932A-0768ED37DC4A}"/>
                </c:ext>
              </c:extLst>
            </c:dLbl>
            <c:dLbl>
              <c:idx val="1"/>
              <c:layout>
                <c:manualLayout>
                  <c:x val="-5.2100905568321566E-2"/>
                  <c:y val="6.5302126072361064E-2"/>
                </c:manualLayout>
              </c:layout>
              <c:tx>
                <c:rich>
                  <a:bodyPr/>
                  <a:lstStyle/>
                  <a:p>
                    <a:fld id="{E771FC0E-433B-4FF0-8BAE-9926FC677529}"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{E771FC0E-433B-4FF0-8BAE-9926FC677529}</c15:txfldGUID>
                      <c15:f>Charts!$G$5</c15:f>
                      <c15:dlblFieldTableCache>
                        <c:ptCount val="1"/>
                        <c:pt idx="0">
                          <c:v>1.18</c:v>
                        </c:pt>
                      </c15:dlblFieldTableCache>
                    </c15:dlblFTEntry>
                  </c15:dlblFieldTable>
                  <c15:showDataLabelsRange val="0"/>
                </c:ext>
                <c:ext xmlns:c16="http://schemas.microsoft.com/office/drawing/2014/chart" uri="{C3380CC4-5D6E-409C-BE32-E72D297353CC}">
                  <c16:uniqueId val="{00000003-4FD5-4DFE-932A-0768ED37DC4A}"/>
                </c:ext>
              </c:extLst>
            </c:dLbl>
            <c:dLbl>
              <c:idx val="2"/>
              <c:layout>
                <c:manualLayout>
                  <c:x val="-5.3016129260252481E-2"/>
                  <c:y val="-6.5950563796516801E-2"/>
                </c:manualLayout>
              </c:layout>
              <c:tx>
                <c:rich>
                  <a:bodyPr/>
                  <a:lstStyle/>
                  <a:p>
                    <a:fld id="{6A582537-C467-483F-9E9D-32AE88D2B067}"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{6A582537-C467-483F-9E9D-32AE88D2B067}</c15:txfldGUID>
                      <c15:f>Charts!$G$6</c15:f>
                      <c15:dlblFieldTableCache>
                        <c:ptCount val="1"/>
                        <c:pt idx="0">
                          <c:v>1.27</c:v>
                        </c:pt>
                      </c15:dlblFieldTableCache>
                    </c15:dlblFTEntry>
                  </c15:dlblFieldTable>
                  <c15:showDataLabelsRange val="0"/>
                </c:ext>
                <c:ext xmlns:c16="http://schemas.microsoft.com/office/drawing/2014/chart" uri="{C3380CC4-5D6E-409C-BE32-E72D297353CC}">
                  <c16:uniqueId val="{00000005-4FD5-4DFE-932A-0768ED37DC4A}"/>
                </c:ext>
              </c:extLst>
            </c:dLbl>
            <c:dLbl>
              <c:idx val="3"/>
              <c:layout>
                <c:manualLayout>
                  <c:x val="-5.959687511006044E-2"/>
                  <c:y val="6.1332596907009353E-2"/>
                </c:manualLayout>
              </c:layout>
              <c:tx>
                <c:rich>
                  <a:bodyPr/>
                  <a:lstStyle/>
                  <a:p>
                    <a:fld id="{9D62CCE1-95F9-4536-A7B8-938B03418B62}"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{9D62CCE1-95F9-4536-A7B8-938B03418B62}</c15:txfldGUID>
                      <c15:f>Charts!$G$7</c15:f>
                      <c15:dlblFieldTableCache>
                        <c:ptCount val="1"/>
                        <c:pt idx="0">
                          <c:v>1.22</c:v>
                        </c:pt>
                      </c15:dlblFieldTableCache>
                    </c15:dlblFTEntry>
                  </c15:dlblFieldTable>
                  <c15:showDataLabelsRange val="0"/>
                </c:ext>
                <c:ext xmlns:c16="http://schemas.microsoft.com/office/drawing/2014/chart" uri="{C3380CC4-5D6E-409C-BE32-E72D297353CC}">
                  <c16:uniqueId val="{00000007-4FD5-4DFE-932A-0768ED37DC4A}"/>
                </c:ext>
              </c:extLst>
            </c:dLbl>
            <c:dLbl>
              <c:idx val="4"/>
              <c:layout>
                <c:manualLayout>
                  <c:x val="-5.990218203906348E-2"/>
                  <c:y val="-5.68520177441805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1E844D3-1200-4048-A45C-4866A484441C}"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53931448787125"/>
                      <c:h val="8.1647921269331195E-2"/>
                    </c:manualLayout>
                  </c15:layout>
                  <c15:dlblFieldTable>
                    <c15:dlblFTEntry>
                      <c15:txfldGUID>{01E844D3-1200-4048-A45C-4866A484441C}</c15:txfldGUID>
                      <c15:f>Charts!$G$8</c15:f>
                      <c15:dlblFieldTableCache>
                        <c:ptCount val="1"/>
                        <c:pt idx="0">
                          <c:v>1.16</c:v>
                        </c:pt>
                      </c15:dlblFieldTableCache>
                    </c15:dlblFTEntry>
                  </c15:dlblFieldTable>
                  <c15:showDataLabelsRange val="0"/>
                </c:ext>
                <c:ext xmlns:c16="http://schemas.microsoft.com/office/drawing/2014/chart" uri="{C3380CC4-5D6E-409C-BE32-E72D297353CC}">
                  <c16:uniqueId val="{00000009-4FD5-4DFE-932A-0768ED37DC4A}"/>
                </c:ext>
              </c:extLst>
            </c:dLbl>
            <c:dLbl>
              <c:idx val="5"/>
              <c:layout>
                <c:manualLayout>
                  <c:x val="-4.9912723034131072E-2"/>
                  <c:y val="5.3154666173268243E-2"/>
                </c:manualLayout>
              </c:layout>
              <c:tx>
                <c:rich>
                  <a:bodyPr/>
                  <a:lstStyle/>
                  <a:p>
                    <a:fld id="{6D1742B0-F05E-48D6-BA5B-278A6E3E8E88}"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{6D1742B0-F05E-48D6-BA5B-278A6E3E8E88}</c15:txfldGUID>
                      <c15:f>Charts!$G$9</c15:f>
                      <c15:dlblFieldTableCache>
                        <c:ptCount val="1"/>
                        <c:pt idx="0">
                          <c:v>1.03</c:v>
                        </c:pt>
                      </c15:dlblFieldTableCache>
                    </c15:dlblFTEntry>
                  </c15:dlblFieldTable>
                  <c15:showDataLabelsRange val="0"/>
                </c:ext>
                <c:ext xmlns:c16="http://schemas.microsoft.com/office/drawing/2014/chart" uri="{C3380CC4-5D6E-409C-BE32-E72D297353CC}">
                  <c16:uniqueId val="{0000000B-4FD5-4DFE-932A-0768ED37DC4A}"/>
                </c:ext>
              </c:extLst>
            </c:dLbl>
            <c:dLbl>
              <c:idx val="6"/>
              <c:tx>
                <c:rich>
                  <a:bodyPr/>
                  <a:lstStyle/>
                  <a:p>
                    <a:fld id="{2A1C43AC-F950-435B-968C-0D23435C5761}" type="CELLREF">
                      <a:rPr lang="en-US"/>
                      <a:pPr/>
                      <a:t>[CELLREF]</a:t>
                    </a:fld>
                    <a:r>
                      <a:rPr lang="en-US"/>
                      <a:t> M</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{2A1C43AC-F950-435B-968C-0D23435C5761}</c15:txfldGUID>
                      <c15:f>Charts!$G$10</c15:f>
                      <c15:dlblFieldTableCache>
                        <c:ptCount val="1"/>
                        <c:pt idx="0">
                          <c:v>1.14</c:v>
                        </c:pt>
                      </c15:dlblFieldTableCache>
                    </c15:dlblFTEntry>
                  </c15:dlblFieldTable>
                  <c15:showDataLabelsRange val="0"/>
                </c:ext>
                <c:ext xmlns:c16="http://schemas.microsoft.com/office/drawing/2014/chart" uri="{C3380CC4-5D6E-409C-BE32-E72D297353CC}">
                  <c16:uniqueId val="{0000000D-4FD5-4DFE-932A-0768ED37DC4A}"/>
                </c:ext>
              </c:extLst>
            </c:dLbl>
            <c:dLbl>
              <c:idx val="7"/>
              <c:layout>
                <c:manualLayout>
                  <c:x val="-7.0725641335153244E-2"/>
                  <c:y val="3.4124910522548312E-2"/>
                </c:manualLayout>
              </c:layout>
              <c:tx>
                <c:rich>
                  <a:bodyPr/>
                  <a:lstStyle/>
                  <a:p>
                    <a:fld id="{EE219B6A-9EAE-4321-8F38-022702C9740A}"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layout>
                    <c:manualLayout>
                      <c:w val="0.1322369715822668"/>
                      <c:h val="6.4044915458980736E-2"/>
                    </c:manualLayout>
                  </c15:layout>
                  <c15:dlblFieldTable>
                    <c15:dlblFTEntry>
                      <c15:txfldGUID>{EE219B6A-9EAE-4321-8F38-022702C9740A}</c15:txfldGUID>
                      <c15:f>Charts!$G$11</c15:f>
                      <c15:dlblFieldTableCache>
                        <c:ptCount val="1"/>
                        <c:pt idx="0">
                          <c:v>1.12</c:v>
                        </c:pt>
                      </c15:dlblFieldTableCache>
                    </c15:dlblFTEntry>
                  </c15:dlblFieldTable>
                  <c15:showDataLabelsRange val="0"/>
                </c:ext>
                <c:ext xmlns:c16="http://schemas.microsoft.com/office/drawing/2014/chart" uri="{C3380CC4-5D6E-409C-BE32-E72D297353CC}">
                  <c16:uniqueId val="{0000000F-4FD5-4DFE-932A-0768ED37DC4A}"/>
                </c:ext>
              </c:extLst>
            </c:dLbl>
            <c:dLbl>
              <c:idx val="8"/>
              <c:layout>
                <c:manualLayout>
                  <c:x val="-4.3326059766591637E-2"/>
                  <c:y val="-8.1086040397811032E-2"/>
                </c:manualLayout>
              </c:layout>
              <c:tx>
                <c:rich>
                  <a:bodyPr/>
                  <a:lstStyle/>
                  <a:p>
                    <a:fld id="{30DEABD6-B8FC-444F-A8F3-2C8FA471DC75}"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{30DEABD6-B8FC-444F-A8F3-2C8FA471DC75}</c15:txfldGUID>
                      <c15:f>Charts!$G$12</c15:f>
                      <c15:dlblFieldTableCache>
                        <c:ptCount val="1"/>
                        <c:pt idx="0">
                          <c:v>1.34</c:v>
                        </c:pt>
                      </c15:dlblFieldTableCache>
                    </c15:dlblFTEntry>
                  </c15:dlblFieldTable>
                  <c15:showDataLabelsRange val="0"/>
                </c:ext>
                <c:ext xmlns:c16="http://schemas.microsoft.com/office/drawing/2014/chart" uri="{C3380CC4-5D6E-409C-BE32-E72D297353CC}">
                  <c16:uniqueId val="{00000011-4FD5-4DFE-932A-0768ED37DC4A}"/>
                </c:ext>
              </c:extLst>
            </c:dLbl>
            <c:dLbl>
              <c:idx val="9"/>
              <c:layout>
                <c:manualLayout>
                  <c:x val="-7.8286717765265343E-2"/>
                  <c:y val="8.266619431405544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BAD0392-81BF-45CC-916C-25F7DA3DD252}"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53220541744797"/>
                      <c:h val="8.2041271809405722E-2"/>
                    </c:manualLayout>
                  </c15:layout>
                  <c15:dlblFieldTable>
                    <c15:dlblFTEntry>
                      <c15:txfldGUID>{5BAD0392-81BF-45CC-916C-25F7DA3DD252}</c15:txfldGUID>
                      <c15:f>Charts!$G$13</c15:f>
                      <c15:dlblFieldTableCache>
                        <c:ptCount val="1"/>
                        <c:pt idx="0">
                          <c:v>1.38</c:v>
                        </c:pt>
                      </c15:dlblFieldTableCache>
                    </c15:dlblFTEntry>
                  </c15:dlblFieldTable>
                  <c15:showDataLabelsRange val="0"/>
                </c:ext>
                <c:ext xmlns:c16="http://schemas.microsoft.com/office/drawing/2014/chart" uri="{C3380CC4-5D6E-409C-BE32-E72D297353CC}">
                  <c16:uniqueId val="{00000013-4FD5-4DFE-932A-0768ED37DC4A}"/>
                </c:ext>
              </c:extLst>
            </c:dLbl>
            <c:dLbl>
              <c:idx val="10"/>
              <c:layout>
                <c:manualLayout>
                  <c:x val="-5.3201692625099731E-2"/>
                  <c:y val="3.8960266261840973E-2"/>
                </c:manualLayout>
              </c:layout>
              <c:tx>
                <c:rich>
                  <a:bodyPr/>
                  <a:lstStyle/>
                  <a:p>
                    <a:fld id="{739D11B9-A9DD-4490-BF6E-9ED9A7DFEFEB}"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{739D11B9-A9DD-4490-BF6E-9ED9A7DFEFEB}</c15:txfldGUID>
                      <c15:f>Charts!$G$14</c15:f>
                      <c15:dlblFieldTableCache>
                        <c:ptCount val="1"/>
                        <c:pt idx="0">
                          <c:v>1.16</c:v>
                        </c:pt>
                      </c15:dlblFieldTableCache>
                    </c15:dlblFTEntry>
                  </c15:dlblFieldTable>
                  <c15:showDataLabelsRange val="0"/>
                </c:ext>
                <c:ext xmlns:c16="http://schemas.microsoft.com/office/drawing/2014/chart" uri="{C3380CC4-5D6E-409C-BE32-E72D297353CC}">
                  <c16:uniqueId val="{00000015-4FD5-4DFE-932A-0768ED37DC4A}"/>
                </c:ext>
              </c:extLst>
            </c:dLbl>
            <c:dLbl>
              <c:idx val="11"/>
              <c:layout>
                <c:manualLayout>
                  <c:x val="-3.5558145720151361E-2"/>
                  <c:y val="-3.8891753599619217E-2"/>
                </c:manualLayout>
              </c:layout>
              <c:tx>
                <c:rich>
                  <a:bodyPr/>
                  <a:lstStyle/>
                  <a:p>
                    <a:fld id="{AA5F70E5-776B-4919-8D75-D0907867CC9E}" type="CELLREF">
                      <a:rPr lang="en-US"/>
                      <a:pPr/>
                      <a:t>[CELLREF]</a:t>
                    </a:fld>
                    <a:r>
                      <a:rPr lang="en-US"/>
                      <a:t> M</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{AA5F70E5-776B-4919-8D75-D0907867CC9E}</c15:txfldGUID>
                      <c15:f>Charts!$G$15</c15:f>
                      <c15:dlblFieldTableCache>
                        <c:ptCount val="1"/>
                        <c:pt idx="0">
                          <c:v>1.47</c:v>
                        </c:pt>
                      </c15:dlblFieldTableCache>
                    </c15:dlblFTEntry>
                  </c15:dlblFieldTable>
                  <c15:showDataLabelsRange val="0"/>
                </c:ext>
                <c:ext xmlns:c16="http://schemas.microsoft.com/office/drawing/2014/chart" uri="{C3380CC4-5D6E-409C-BE32-E72D297353CC}">
                  <c16:uniqueId val="{00000017-4FD5-4DFE-932A-0768ED37DC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Charts!$F$4:$F$16</c:f>
              <c:numCache>
                <c:formatCode>General</c:formatCode>
                <c:ptCount val="12"/>
                <c:pt idx="0">
                  <c:v>1444923.3750000009</c:v>
                </c:pt>
                <c:pt idx="1">
                  <c:v>1180083.7845000019</c:v>
                </c:pt>
                <c:pt idx="2">
                  <c:v>1273680.9315000002</c:v>
                </c:pt>
                <c:pt idx="3">
                  <c:v>1216483.4379999989</c:v>
                </c:pt>
                <c:pt idx="4">
                  <c:v>1160896.3805000007</c:v>
                </c:pt>
                <c:pt idx="5">
                  <c:v>1030858.5139999994</c:v>
                </c:pt>
                <c:pt idx="6">
                  <c:v>1141104.3545000008</c:v>
                </c:pt>
                <c:pt idx="7">
                  <c:v>1115015.3270000003</c:v>
                </c:pt>
                <c:pt idx="8">
                  <c:v>1337956.9555000009</c:v>
                </c:pt>
                <c:pt idx="9">
                  <c:v>1383714.4349999998</c:v>
                </c:pt>
                <c:pt idx="10">
                  <c:v>1163393.3714999997</c:v>
                </c:pt>
                <c:pt idx="11">
                  <c:v>1467489.9570000002</c:v>
                </c:pt>
              </c:numCache>
            </c:numRef>
          </c:val>
          <c:smooth val="0"/>
          <c:extLst>
            <c:ext xmlns:c16="http://schemas.microsoft.com/office/drawing/2014/chart" uri="{C3380CC4-5D6E-409C-BE32-E72D297353CC}">
              <c16:uniqueId val="{00000018-4FD5-4DFE-932A-0768ED37DC4A}"/>
            </c:ext>
          </c:extLst>
        </c:ser>
        <c:dLbls>
          <c:dLblPos val="t"/>
          <c:showLegendKey val="0"/>
          <c:showVal val="1"/>
          <c:showCatName val="0"/>
          <c:showSerName val="0"/>
          <c:showPercent val="0"/>
          <c:showBubbleSize val="0"/>
        </c:dLbls>
        <c:marker val="1"/>
        <c:smooth val="0"/>
        <c:axId val="630052368"/>
        <c:axId val="630052848"/>
      </c:lineChart>
      <c:catAx>
        <c:axId val="630052368"/>
        <c:scaling>
          <c:orientation val="minMax"/>
        </c:scaling>
        <c:delete val="1"/>
        <c:axPos val="b"/>
        <c:numFmt formatCode="General" sourceLinked="1"/>
        <c:majorTickMark val="out"/>
        <c:minorTickMark val="none"/>
        <c:tickLblPos val="nextTo"/>
        <c:crossAx val="630052848"/>
        <c:crosses val="autoZero"/>
        <c:auto val="1"/>
        <c:lblAlgn val="ctr"/>
        <c:lblOffset val="100"/>
        <c:noMultiLvlLbl val="0"/>
      </c:catAx>
      <c:valAx>
        <c:axId val="630052848"/>
        <c:scaling>
          <c:orientation val="minMax"/>
        </c:scaling>
        <c:delete val="1"/>
        <c:axPos val="l"/>
        <c:numFmt formatCode="General" sourceLinked="1"/>
        <c:majorTickMark val="none"/>
        <c:minorTickMark val="none"/>
        <c:tickLblPos val="nextTo"/>
        <c:crossAx val="63005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baseline="0"/>
              <a:t>Sales Vs Profit Analysis (Millions)</a:t>
            </a:r>
            <a:endParaRPr lang="en-IN" sz="1000" b="1"/>
          </a:p>
        </c:rich>
      </c:tx>
      <c:layout>
        <c:manualLayout>
          <c:xMode val="edge"/>
          <c:yMode val="edge"/>
          <c:x val="0.16647277252095699"/>
          <c:y val="3.70205950269496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F812EB-4158-4567-86C3-7A5C97714216}"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0B4DDC-C173-48CB-9A7C-6DDA6F84ACAC}"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22C7F0-345E-49AD-8803-C89D8B600ED5}"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93885E-D027-4E91-AD30-212860F63671}"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A1E335"/>
          </a:solidFill>
          <a:ln>
            <a:noFill/>
          </a:ln>
          <a:effectLst/>
        </c:spPr>
        <c:dLbl>
          <c:idx val="0"/>
          <c:layout>
            <c:manualLayout>
              <c:x val="2.6231128045908995E-2"/>
              <c:y val="-1.4264914072793542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56754C-99E5-48AA-979D-9F2694F012A7}"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A1E335"/>
          </a:solidFill>
          <a:ln>
            <a:noFill/>
          </a:ln>
          <a:effectLst/>
        </c:spPr>
        <c:dLbl>
          <c:idx val="0"/>
          <c:layout>
            <c:manualLayout>
              <c:x val="2.623112804590897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521544-33AA-4B52-B7D3-B2F14FA7DF00}"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A1E335"/>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9E94E9-E3D5-4635-8D7B-6BCA4D0D6A33}"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A1E335"/>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783A83-6326-475B-AF36-C17A2D5A90E9}"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F812EB-4158-4567-86C3-7A5C97714216}"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0B4DDC-C173-48CB-9A7C-6DDA6F84ACAC}"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22C7F0-345E-49AD-8803-C89D8B600ED5}"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93885E-D027-4E91-AD30-212860F63671}"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A1E335"/>
          </a:solidFill>
          <a:ln>
            <a:noFill/>
          </a:ln>
          <a:effectLst/>
        </c:spPr>
        <c:dLbl>
          <c:idx val="0"/>
          <c:layout>
            <c:manualLayout>
              <c:x val="2.6231128045908995E-2"/>
              <c:y val="-1.4264914072793542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56754C-99E5-48AA-979D-9F2694F012A7}"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A1E335"/>
          </a:solidFill>
          <a:ln>
            <a:noFill/>
          </a:ln>
          <a:effectLst/>
        </c:spPr>
        <c:dLbl>
          <c:idx val="0"/>
          <c:layout>
            <c:manualLayout>
              <c:x val="2.623112804590897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521544-33AA-4B52-B7D3-B2F14FA7DF00}"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A1E335"/>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9E94E9-E3D5-4635-8D7B-6BCA4D0D6A33}"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rgbClr val="A1E335"/>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783A83-6326-475B-AF36-C17A2D5A90E9}"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F812EB-4158-4567-86C3-7A5C97714216}"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{88F812EB-4158-4567-86C3-7A5C97714216}</c15:txfldGUID>
                  <c15:f>Charts!$R$4</c15:f>
                  <c15:dlblFieldTableCache>
                    <c:ptCount val="1"/>
                    <c:pt idx="0">
                      <c:v>4.21</c:v>
                    </c:pt>
                  </c15:dlblFieldTableCache>
                </c15:dlblFTEntry>
              </c15:dlblFieldTable>
              <c15:showDataLabelsRange val="0"/>
            </c:ext>
          </c:extLst>
        </c:dLbl>
      </c:pivotFmt>
      <c:pivotFmt>
        <c:idx val="23"/>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0B4DDC-C173-48CB-9A7C-6DDA6F84ACAC}"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{520B4DDC-C173-48CB-9A7C-6DDA6F84ACAC}</c15:txfldGUID>
                  <c15:f>Charts!$R$5</c15:f>
                  <c15:dlblFieldTableCache>
                    <c:ptCount val="1"/>
                    <c:pt idx="0">
                      <c:v>3.55</c:v>
                    </c:pt>
                  </c15:dlblFieldTableCache>
                </c15:dlblFTEntry>
              </c15:dlblFieldTable>
              <c15:showDataLabelsRange val="0"/>
            </c:ext>
          </c:extLst>
        </c:dLbl>
      </c:pivotFmt>
      <c:pivotFmt>
        <c:idx val="24"/>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22C7F0-345E-49AD-8803-C89D8B600ED5}"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{DA22C7F0-345E-49AD-8803-C89D8B600ED5}</c15:txfldGUID>
                  <c15:f>Charts!$R$6</c15:f>
                  <c15:dlblFieldTableCache>
                    <c:ptCount val="1"/>
                    <c:pt idx="0">
                      <c:v>3.44</c:v>
                    </c:pt>
                  </c15:dlblFieldTableCache>
                </c15:dlblFTEntry>
              </c15:dlblFieldTable>
              <c15:showDataLabelsRange val="0"/>
            </c:ext>
          </c:extLst>
        </c:dLbl>
      </c:pivotFmt>
      <c:pivotFmt>
        <c:idx val="25"/>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93885E-D027-4E91-AD30-212860F63671}"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{A493885E-D027-4E91-AD30-212860F63671}</c15:txfldGUID>
                  <c15:f>Charts!$R$7</c15:f>
                  <c15:dlblFieldTableCache>
                    <c:ptCount val="1"/>
                    <c:pt idx="0">
                      <c:v>3.72</c:v>
                    </c:pt>
                  </c15:dlblFieldTableCache>
                </c15:dlblFTEntry>
              </c15:dlblFieldTable>
              <c15:showDataLabelsRange val="0"/>
            </c:ext>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2.6231128045908995E-2"/>
              <c:y val="-1.4264914072793542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56754C-99E5-48AA-979D-9F2694F012A7}"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{A756754C-99E5-48AA-979D-9F2694F012A7}</c15:txfldGUID>
                  <c15:f>Charts!$T$4</c15:f>
                  <c15:dlblFieldTableCache>
                    <c:ptCount val="1"/>
                    <c:pt idx="0">
                      <c:v>10.2%</c:v>
                    </c:pt>
                  </c15:dlblFieldTableCache>
                </c15:dlblFTEntry>
              </c15:dlblFieldTable>
              <c15:showDataLabelsRange val="0"/>
            </c:ext>
          </c:extLst>
        </c:dLbl>
      </c:pivotFmt>
      <c:pivotFmt>
        <c:idx val="28"/>
        <c:spPr>
          <a:solidFill>
            <a:schemeClr val="accent2"/>
          </a:solidFill>
          <a:ln>
            <a:noFill/>
          </a:ln>
          <a:effectLst/>
        </c:spPr>
        <c:dLbl>
          <c:idx val="0"/>
          <c:layout>
            <c:manualLayout>
              <c:x val="2.623112804590897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521544-33AA-4B52-B7D3-B2F14FA7DF00}"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{CB521544-33AA-4B52-B7D3-B2F14FA7DF00}</c15:txfldGUID>
                  <c15:f>Charts!$T$5</c15:f>
                  <c15:dlblFieldTableCache>
                    <c:ptCount val="1"/>
                    <c:pt idx="0">
                      <c:v>10.1%</c:v>
                    </c:pt>
                  </c15:dlblFieldTableCache>
                </c15:dlblFTEntry>
              </c15:dlblFieldTable>
              <c15:showDataLabelsRange val="0"/>
            </c:ext>
          </c:extLst>
        </c:dLbl>
      </c:pivotFmt>
      <c:pivotFmt>
        <c:idx val="29"/>
        <c:spPr>
          <a:solidFill>
            <a:schemeClr val="accent2"/>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9E94E9-E3D5-4635-8D7B-6BCA4D0D6A33}"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{6E9E94E9-E3D5-4635-8D7B-6BCA4D0D6A33}</c15:txfldGUID>
                  <c15:f>Charts!$T$6</c15:f>
                  <c15:dlblFieldTableCache>
                    <c:ptCount val="1"/>
                    <c:pt idx="0">
                      <c:v>11.0%</c:v>
                    </c:pt>
                  </c15:dlblFieldTableCache>
                </c15:dlblFTEntry>
              </c15:dlblFieldTable>
              <c15:showDataLabelsRange val="0"/>
            </c:ext>
          </c:extLst>
        </c:dLbl>
      </c:pivotFmt>
      <c:pivotFmt>
        <c:idx val="30"/>
        <c:spPr>
          <a:solidFill>
            <a:schemeClr val="accent2"/>
          </a:solidFill>
          <a:ln>
            <a:noFill/>
          </a:ln>
          <a:effectLst/>
        </c:spPr>
        <c:dLbl>
          <c:idx val="0"/>
          <c:layout>
            <c:manualLayout>
              <c:x val="3.147735365509082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783A83-6326-475B-AF36-C17A2D5A90E9}" type="CELLREF">
                  <a:rPr lang="en-US"/>
                  <a:pPr>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{90783A83-6326-475B-AF36-C17A2D5A90E9}</c15:txfldGUID>
                  <c15:f>Charts!$T$7</c15:f>
                  <c15:dlblFieldTableCache>
                    <c:ptCount val="1"/>
                    <c:pt idx="0">
                      <c:v>9.1%</c:v>
                    </c:pt>
                  </c15:dlblFieldTableCache>
                </c15:dlblFTEntry>
              </c15:dlblFieldTable>
              <c15:showDataLabelsRange val="0"/>
            </c:ext>
          </c:extLst>
        </c:dLbl>
      </c:pivotFmt>
    </c:pivotFmts>
    <c:plotArea>
      <c:layout>
        <c:manualLayout>
          <c:layoutTarget val="inner"/>
          <c:xMode val="edge"/>
          <c:yMode val="edge"/>
          <c:x val="9.2631560520866543E-3"/>
          <c:y val="0.16291965001067557"/>
          <c:w val="0.98610526592186998"/>
          <c:h val="0.62947554450652476"/>
        </c:manualLayout>
      </c:layout>
      <c:barChart>
        <c:barDir val="col"/>
        <c:grouping val="clustered"/>
        <c:varyColors val="0"/>
        <c:ser>
          <c:idx val="0"/>
          <c:order val="0"/>
          <c:tx>
            <c:strRef>
              <c:f>Charts!$P$3</c:f>
              <c:strCache>
                <c:ptCount val="1"/>
                <c:pt idx="0">
                  <c:v>Sum of Sales</c:v>
                </c:pt>
              </c:strCache>
            </c:strRef>
          </c:tx>
          <c:spPr>
            <a:solidFill>
              <a:srgbClr val="7F43EB"/>
            </a:solidFill>
            <a:ln>
              <a:noFill/>
            </a:ln>
            <a:effectLst/>
          </c:spPr>
          <c:invertIfNegative val="0"/>
          <c:dPt>
            <c:idx val="0"/>
            <c:invertIfNegative val="0"/>
            <c:bubble3D val="0"/>
            <c:spPr>
              <a:solidFill>
                <a:srgbClr val="7F43EB"/>
              </a:solidFill>
              <a:ln>
                <a:noFill/>
              </a:ln>
              <a:effectLst/>
            </c:spPr>
            <c:extLst>
              <c:ext xmlns:c16="http://schemas.microsoft.com/office/drawing/2014/chart" uri="{C3380CC4-5D6E-409C-BE32-E72D297353CC}">
                <c16:uniqueId val="{00000001-876F-4BDD-9A92-90872809C6FB}"/>
              </c:ext>
            </c:extLst>
          </c:dPt>
          <c:dPt>
            <c:idx val="1"/>
            <c:invertIfNegative val="0"/>
            <c:bubble3D val="0"/>
            <c:spPr>
              <a:solidFill>
                <a:srgbClr val="7F43EB"/>
              </a:solidFill>
              <a:ln>
                <a:noFill/>
              </a:ln>
              <a:effectLst/>
            </c:spPr>
            <c:extLst>
              <c:ext xmlns:c16="http://schemas.microsoft.com/office/drawing/2014/chart" uri="{C3380CC4-5D6E-409C-BE32-E72D297353CC}">
                <c16:uniqueId val="{00000003-876F-4BDD-9A92-90872809C6FB}"/>
              </c:ext>
            </c:extLst>
          </c:dPt>
          <c:dPt>
            <c:idx val="2"/>
            <c:invertIfNegative val="0"/>
            <c:bubble3D val="0"/>
            <c:spPr>
              <a:solidFill>
                <a:srgbClr val="7F43EB"/>
              </a:solidFill>
              <a:ln>
                <a:noFill/>
              </a:ln>
              <a:effectLst/>
            </c:spPr>
            <c:extLst>
              <c:ext xmlns:c16="http://schemas.microsoft.com/office/drawing/2014/chart" uri="{C3380CC4-5D6E-409C-BE32-E72D297353CC}">
                <c16:uniqueId val="{00000005-876F-4BDD-9A92-90872809C6FB}"/>
              </c:ext>
            </c:extLst>
          </c:dPt>
          <c:dPt>
            <c:idx val="3"/>
            <c:invertIfNegative val="0"/>
            <c:bubble3D val="0"/>
            <c:spPr>
              <a:solidFill>
                <a:srgbClr val="7F43EB"/>
              </a:solidFill>
              <a:ln>
                <a:noFill/>
              </a:ln>
              <a:effectLst/>
            </c:spPr>
            <c:extLst>
              <c:ext xmlns:c16="http://schemas.microsoft.com/office/drawing/2014/chart" uri="{C3380CC4-5D6E-409C-BE32-E72D297353CC}">
                <c16:uniqueId val="{00000007-876F-4BDD-9A92-90872809C6FB}"/>
              </c:ext>
            </c:extLst>
          </c:dPt>
          <c:dLbls>
            <c:dLbl>
              <c:idx val="0"/>
              <c:tx>
                <c:rich>
                  <a:bodyPr/>
                  <a:lstStyle/>
                  <a:p>
                    <a:fld id="{88F812EB-4158-4567-86C3-7A5C97714216}"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{88F812EB-4158-4567-86C3-7A5C97714216}</c15:txfldGUID>
                      <c15:f>Charts!$R$4</c15:f>
                      <c15:dlblFieldTableCache>
                        <c:ptCount val="1"/>
                        <c:pt idx="0">
                          <c:v>4.21</c:v>
                        </c:pt>
                      </c15:dlblFieldTableCache>
                    </c15:dlblFTEntry>
                  </c15:dlblFieldTable>
                  <c15:showDataLabelsRange val="0"/>
                </c:ext>
                <c:ext xmlns:c16="http://schemas.microsoft.com/office/drawing/2014/chart" uri="{C3380CC4-5D6E-409C-BE32-E72D297353CC}">
                  <c16:uniqueId val="{00000001-876F-4BDD-9A92-90872809C6FB}"/>
                </c:ext>
              </c:extLst>
            </c:dLbl>
            <c:dLbl>
              <c:idx val="1"/>
              <c:tx>
                <c:rich>
                  <a:bodyPr/>
                  <a:lstStyle/>
                  <a:p>
                    <a:fld id="{520B4DDC-C173-48CB-9A7C-6DDA6F84ACAC}"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{520B4DDC-C173-48CB-9A7C-6DDA6F84ACAC}</c15:txfldGUID>
                      <c15:f>Charts!$R$5</c15:f>
                      <c15:dlblFieldTableCache>
                        <c:ptCount val="1"/>
                        <c:pt idx="0">
                          <c:v>3.55</c:v>
                        </c:pt>
                      </c15:dlblFieldTableCache>
                    </c15:dlblFTEntry>
                  </c15:dlblFieldTable>
                  <c15:showDataLabelsRange val="0"/>
                </c:ext>
                <c:ext xmlns:c16="http://schemas.microsoft.com/office/drawing/2014/chart" uri="{C3380CC4-5D6E-409C-BE32-E72D297353CC}">
                  <c16:uniqueId val="{00000003-876F-4BDD-9A92-90872809C6FB}"/>
                </c:ext>
              </c:extLst>
            </c:dLbl>
            <c:dLbl>
              <c:idx val="2"/>
              <c:tx>
                <c:rich>
                  <a:bodyPr/>
                  <a:lstStyle/>
                  <a:p>
                    <a:fld id="{DA22C7F0-345E-49AD-8803-C89D8B600ED5}"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{DA22C7F0-345E-49AD-8803-C89D8B600ED5}</c15:txfldGUID>
                      <c15:f>Charts!$R$6</c15:f>
                      <c15:dlblFieldTableCache>
                        <c:ptCount val="1"/>
                        <c:pt idx="0">
                          <c:v>3.44</c:v>
                        </c:pt>
                      </c15:dlblFieldTableCache>
                    </c15:dlblFTEntry>
                  </c15:dlblFieldTable>
                  <c15:showDataLabelsRange val="0"/>
                </c:ext>
                <c:ext xmlns:c16="http://schemas.microsoft.com/office/drawing/2014/chart" uri="{C3380CC4-5D6E-409C-BE32-E72D297353CC}">
                  <c16:uniqueId val="{00000005-876F-4BDD-9A92-90872809C6FB}"/>
                </c:ext>
              </c:extLst>
            </c:dLbl>
            <c:dLbl>
              <c:idx val="3"/>
              <c:tx>
                <c:rich>
                  <a:bodyPr/>
                  <a:lstStyle/>
                  <a:p>
                    <a:fld id="{A493885E-D027-4E91-AD30-212860F63671}"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{A493885E-D027-4E91-AD30-212860F63671}</c15:txfldGUID>
                      <c15:f>Charts!$R$7</c15:f>
                      <c15:dlblFieldTableCache>
                        <c:ptCount val="1"/>
                        <c:pt idx="0">
                          <c:v>3.72</c:v>
                        </c:pt>
                      </c15:dlblFieldTableCache>
                    </c15:dlblFTEntry>
                  </c15:dlblFieldTable>
                  <c15:showDataLabelsRange val="0"/>
                </c:ext>
                <c:ext xmlns:c16="http://schemas.microsoft.com/office/drawing/2014/chart" uri="{C3380CC4-5D6E-409C-BE32-E72D297353CC}">
                  <c16:uniqueId val="{00000007-876F-4BDD-9A92-90872809C6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Charts!$O$4:$O$8</c:f>
              <c:strCache>
                <c:ptCount val="4"/>
                <c:pt idx="0">
                  <c:v>2012</c:v>
                </c:pt>
                <c:pt idx="1">
                  <c:v>2013</c:v>
                </c:pt>
                <c:pt idx="2">
                  <c:v>2014</c:v>
                </c:pt>
                <c:pt idx="3">
                  <c:v>2015</c:v>
                </c:pt>
              </c:strCache>
            </c:strRef>
          </c:cat>
          <c:val>
            <c:numRef>
              <c:f>Charts!$P$4:$P$8</c:f>
              <c:numCache>
                <c:formatCode>General</c:formatCode>
                <c:ptCount val="4"/>
                <c:pt idx="0">
                  <c:v>4209139.4555000076</c:v>
                </c:pt>
                <c:pt idx="1">
                  <c:v>3549680.8044999964</c:v>
                </c:pt>
                <c:pt idx="2">
                  <c:v>3436816.7020000047</c:v>
                </c:pt>
                <c:pt idx="3">
                  <c:v>3719963.862000003</c:v>
                </c:pt>
              </c:numCache>
            </c:numRef>
          </c:val>
          <c:extLst>
            <c:ext xmlns:c16="http://schemas.microsoft.com/office/drawing/2014/chart" uri="{C3380CC4-5D6E-409C-BE32-E72D297353CC}">
              <c16:uniqueId val="{00000008-876F-4BDD-9A92-90872809C6FB}"/>
            </c:ext>
          </c:extLst>
        </c:ser>
        <c:ser>
          <c:idx val="1"/>
          <c:order val="1"/>
          <c:tx>
            <c:strRef>
              <c:f>Charts!$Q$3</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A-876F-4BDD-9A92-90872809C6F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C-876F-4BDD-9A92-90872809C6FB}"/>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E-876F-4BDD-9A92-90872809C6FB}"/>
              </c:ext>
            </c:extLst>
          </c:dPt>
          <c:dPt>
            <c:idx val="3"/>
            <c:invertIfNegative val="0"/>
            <c:bubble3D val="0"/>
            <c:spPr>
              <a:solidFill>
                <a:schemeClr val="accent2"/>
              </a:solidFill>
              <a:ln>
                <a:noFill/>
              </a:ln>
              <a:effectLst/>
            </c:spPr>
            <c:extLst>
              <c:ext xmlns:c16="http://schemas.microsoft.com/office/drawing/2014/chart" uri="{C3380CC4-5D6E-409C-BE32-E72D297353CC}">
                <c16:uniqueId val="{00000010-876F-4BDD-9A92-90872809C6FB}"/>
              </c:ext>
            </c:extLst>
          </c:dPt>
          <c:dLbls>
            <c:dLbl>
              <c:idx val="0"/>
              <c:layout>
                <c:manualLayout>
                  <c:x val="2.6231128045908995E-2"/>
                  <c:y val="-1.4264914072793542E-16"/>
                </c:manualLayout>
              </c:layout>
              <c:tx>
                <c:rich>
                  <a:bodyPr/>
                  <a:lstStyle/>
                  <a:p>
                    <a:fld id="{A756754C-99E5-48AA-979D-9F2694F012A7}"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{A756754C-99E5-48AA-979D-9F2694F012A7}</c15:txfldGUID>
                      <c15:f>Charts!$T$4</c15:f>
                      <c15:dlblFieldTableCache>
                        <c:ptCount val="1"/>
                        <c:pt idx="0">
                          <c:v>10.2%</c:v>
                        </c:pt>
                      </c15:dlblFieldTableCache>
                    </c15:dlblFTEntry>
                  </c15:dlblFieldTable>
                  <c15:showDataLabelsRange val="0"/>
                </c:ext>
                <c:ext xmlns:c16="http://schemas.microsoft.com/office/drawing/2014/chart" uri="{C3380CC4-5D6E-409C-BE32-E72D297353CC}">
                  <c16:uniqueId val="{0000000A-876F-4BDD-9A92-90872809C6FB}"/>
                </c:ext>
              </c:extLst>
            </c:dLbl>
            <c:dLbl>
              <c:idx val="1"/>
              <c:layout>
                <c:manualLayout>
                  <c:x val="2.623112804590897E-2"/>
                  <c:y val="0"/>
                </c:manualLayout>
              </c:layout>
              <c:tx>
                <c:rich>
                  <a:bodyPr/>
                  <a:lstStyle/>
                  <a:p>
                    <a:fld id="{CB521544-33AA-4B52-B7D3-B2F14FA7DF00}"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{CB521544-33AA-4B52-B7D3-B2F14FA7DF00}</c15:txfldGUID>
                      <c15:f>Charts!$T$5</c15:f>
                      <c15:dlblFieldTableCache>
                        <c:ptCount val="1"/>
                        <c:pt idx="0">
                          <c:v>10.1%</c:v>
                        </c:pt>
                      </c15:dlblFieldTableCache>
                    </c15:dlblFTEntry>
                  </c15:dlblFieldTable>
                  <c15:showDataLabelsRange val="0"/>
                </c:ext>
                <c:ext xmlns:c16="http://schemas.microsoft.com/office/drawing/2014/chart" uri="{C3380CC4-5D6E-409C-BE32-E72D297353CC}">
                  <c16:uniqueId val="{0000000C-876F-4BDD-9A92-90872809C6FB}"/>
                </c:ext>
              </c:extLst>
            </c:dLbl>
            <c:dLbl>
              <c:idx val="2"/>
              <c:layout>
                <c:manualLayout>
                  <c:x val="3.1477353655090821E-2"/>
                  <c:y val="0"/>
                </c:manualLayout>
              </c:layout>
              <c:tx>
                <c:rich>
                  <a:bodyPr/>
                  <a:lstStyle/>
                  <a:p>
                    <a:fld id="{6E9E94E9-E3D5-4635-8D7B-6BCA4D0D6A33}"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{6E9E94E9-E3D5-4635-8D7B-6BCA4D0D6A33}</c15:txfldGUID>
                      <c15:f>Charts!$T$6</c15:f>
                      <c15:dlblFieldTableCache>
                        <c:ptCount val="1"/>
                        <c:pt idx="0">
                          <c:v>11.0%</c:v>
                        </c:pt>
                      </c15:dlblFieldTableCache>
                    </c15:dlblFTEntry>
                  </c15:dlblFieldTable>
                  <c15:showDataLabelsRange val="0"/>
                </c:ext>
                <c:ext xmlns:c16="http://schemas.microsoft.com/office/drawing/2014/chart" uri="{C3380CC4-5D6E-409C-BE32-E72D297353CC}">
                  <c16:uniqueId val="{0000000E-876F-4BDD-9A92-90872809C6FB}"/>
                </c:ext>
              </c:extLst>
            </c:dLbl>
            <c:dLbl>
              <c:idx val="3"/>
              <c:layout>
                <c:manualLayout>
                  <c:x val="3.1477353655090821E-2"/>
                  <c:y val="0"/>
                </c:manualLayout>
              </c:layout>
              <c:tx>
                <c:rich>
                  <a:bodyPr/>
                  <a:lstStyle/>
                  <a:p>
                    <a:fld id="{90783A83-6326-475B-AF36-C17A2D5A90E9}" type="CELLREF">
                      <a:rPr lang="en-US"/>
                      <a:pPr/>
                      <a:t>[CELLREF]</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{90783A83-6326-475B-AF36-C17A2D5A90E9}</c15:txfldGUID>
                      <c15:f>Charts!$T$7</c15:f>
                      <c15:dlblFieldTableCache>
                        <c:ptCount val="1"/>
                        <c:pt idx="0">
                          <c:v>9.1%</c:v>
                        </c:pt>
                      </c15:dlblFieldTableCache>
                    </c15:dlblFTEntry>
                  </c15:dlblFieldTable>
                  <c15:showDataLabelsRange val="0"/>
                </c:ext>
                <c:ext xmlns:c16="http://schemas.microsoft.com/office/drawing/2014/chart" uri="{C3380CC4-5D6E-409C-BE32-E72D297353CC}">
                  <c16:uniqueId val="{00000010-876F-4BDD-9A92-90872809C6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Charts!$O$4:$O$8</c:f>
              <c:strCache>
                <c:ptCount val="4"/>
                <c:pt idx="0">
                  <c:v>2012</c:v>
                </c:pt>
                <c:pt idx="1">
                  <c:v>2013</c:v>
                </c:pt>
                <c:pt idx="2">
                  <c:v>2014</c:v>
                </c:pt>
                <c:pt idx="3">
                  <c:v>2015</c:v>
                </c:pt>
              </c:strCache>
            </c:strRef>
          </c:cat>
          <c:val>
            <c:numRef>
              <c:f>Charts!$Q$4:$Q$8</c:f>
              <c:numCache>
                <c:formatCode>General</c:formatCode>
                <c:ptCount val="4"/>
                <c:pt idx="0">
                  <c:v>434538.78543499921</c:v>
                </c:pt>
                <c:pt idx="1">
                  <c:v>363871.37852699967</c:v>
                </c:pt>
                <c:pt idx="2">
                  <c:v>381455.98622400028</c:v>
                </c:pt>
                <c:pt idx="3">
                  <c:v>341901.80939500051</c:v>
                </c:pt>
              </c:numCache>
            </c:numRef>
          </c:val>
          <c:extLst>
            <c:ext xmlns:c16="http://schemas.microsoft.com/office/drawing/2014/chart" uri="{C3380CC4-5D6E-409C-BE32-E72D297353CC}">
              <c16:uniqueId val="{00000011-876F-4BDD-9A92-90872809C6FB}"/>
            </c:ext>
          </c:extLst>
        </c:ser>
        <c:dLbls>
          <c:dLblPos val="outEnd"/>
          <c:showLegendKey val="0"/>
          <c:showVal val="1"/>
          <c:showCatName val="0"/>
          <c:showSerName val="0"/>
          <c:showPercent val="0"/>
          <c:showBubbleSize val="0"/>
        </c:dLbls>
        <c:gapWidth val="219"/>
        <c:overlap val="-27"/>
        <c:axId val="1743458687"/>
        <c:axId val="1743459167"/>
      </c:barChart>
      <c:catAx>
        <c:axId val="174345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59167"/>
        <c:crosses val="autoZero"/>
        <c:auto val="1"/>
        <c:lblAlgn val="ctr"/>
        <c:lblOffset val="100"/>
        <c:noMultiLvlLbl val="0"/>
      </c:catAx>
      <c:valAx>
        <c:axId val="1743459167"/>
        <c:scaling>
          <c:orientation val="minMax"/>
        </c:scaling>
        <c:delete val="1"/>
        <c:axPos val="l"/>
        <c:numFmt formatCode="General" sourceLinked="1"/>
        <c:majorTickMark val="out"/>
        <c:minorTickMark val="none"/>
        <c:tickLblPos val="nextTo"/>
        <c:crossAx val="174345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Data.xlsx]Charts!PivotTable9</c:name>
    <c:fmtId val="5"/>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IN" sz="1000" b="1"/>
              <a:t>Product</a:t>
            </a:r>
            <a:r>
              <a:rPr lang="en-IN" sz="1000" b="1" baseline="0"/>
              <a:t> Category Analysis</a:t>
            </a:r>
            <a:endParaRPr lang="en-IN" sz="1000" b="1"/>
          </a:p>
        </c:rich>
      </c:tx>
      <c:layout>
        <c:manualLayout>
          <c:xMode val="edge"/>
          <c:yMode val="edge"/>
          <c:x val="0.35706459047265843"/>
          <c:y val="2.710696922313133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02146B-2495-4731-B90A-335827619A5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7F43EB"/>
          </a:solidFill>
          <a:ln>
            <a:noFill/>
          </a:ln>
          <a:effectLst/>
        </c:spPr>
        <c:dLbl>
          <c:idx val="0"/>
          <c:layout>
            <c:manualLayout>
              <c:x val="9.1216999975819116E-3"/>
              <c:y val="2.27517915692250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3BBFFA-2C1B-442E-8656-99917A535C2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7F43EB"/>
          </a:solidFill>
          <a:ln>
            <a:noFill/>
          </a:ln>
          <a:effectLst/>
        </c:spPr>
        <c:dLbl>
          <c:idx val="0"/>
          <c:layout>
            <c:manualLayout>
              <c:x val="6.0811333317212744E-3"/>
              <c:y val="1.82014332553800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DE05B1-CF30-45F8-8C84-424A9BD5CD6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A1E335"/>
          </a:solidFill>
          <a:ln>
            <a:noFill/>
          </a:ln>
          <a:effectLst/>
        </c:spPr>
        <c:dLbl>
          <c:idx val="0"/>
          <c:layout>
            <c:manualLayout>
              <c:x val="6.0836501901140681E-3"/>
              <c:y val="9.231301526290310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DB9679-43E3-4AAE-8872-3E060FD9224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A1E335"/>
          </a:solidFill>
          <a:ln>
            <a:noFill/>
          </a:ln>
          <a:effectLst/>
        </c:spPr>
        <c:dLbl>
          <c:idx val="0"/>
          <c:layout>
            <c:manualLayout>
              <c:x val="0"/>
              <c:y val="1.36238125649454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C20221-A1E0-4CCA-9708-A8B00658D0C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A1E335"/>
          </a:solidFill>
          <a:ln>
            <a:noFill/>
          </a:ln>
          <a:effectLst/>
        </c:spPr>
        <c:dLbl>
          <c:idx val="0"/>
          <c:layout>
            <c:manualLayout>
              <c:x val="3.0405666658606372E-3"/>
              <c:y val="9.1007166276899573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A0B679-2723-4CE6-9842-FD4AF4ED5BA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9125475285171E-2"/>
              <c:y val="2.2768058028071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9D2CD-FFEC-4833-A9AD-A975C3A127A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4.8648695232514048E-2"/>
              <c:y val="-3.194237266618386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A1DC60-3E88-457F-A770-7C8D38C52E8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2833329303186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1718A-0253-465F-A315-69D6AAEF457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02146B-2495-4731-B90A-335827619A5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7F43EB"/>
          </a:solidFill>
          <a:ln>
            <a:noFill/>
          </a:ln>
          <a:effectLst/>
        </c:spPr>
        <c:dLbl>
          <c:idx val="0"/>
          <c:layout>
            <c:manualLayout>
              <c:x val="9.1216999975819116E-3"/>
              <c:y val="2.27517915692250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3BBFFA-2C1B-442E-8656-99917A535C2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rgbClr val="7F43EB"/>
          </a:solidFill>
          <a:ln>
            <a:noFill/>
          </a:ln>
          <a:effectLst/>
        </c:spPr>
        <c:dLbl>
          <c:idx val="0"/>
          <c:layout>
            <c:manualLayout>
              <c:x val="6.0811333317212744E-3"/>
              <c:y val="1.82014332553800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DE05B1-CF30-45F8-8C84-424A9BD5CD6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A1E335"/>
          </a:solidFill>
          <a:ln>
            <a:noFill/>
          </a:ln>
          <a:effectLst/>
        </c:spPr>
        <c:dLbl>
          <c:idx val="0"/>
          <c:layout>
            <c:manualLayout>
              <c:x val="6.0836501901140681E-3"/>
              <c:y val="9.231301526290310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DB9679-43E3-4AAE-8872-3E060FD9224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A1E335"/>
          </a:solidFill>
          <a:ln>
            <a:noFill/>
          </a:ln>
          <a:effectLst/>
        </c:spPr>
        <c:dLbl>
          <c:idx val="0"/>
          <c:layout>
            <c:manualLayout>
              <c:x val="0"/>
              <c:y val="1.36238125649454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C20221-A1E0-4CCA-9708-A8B00658D0C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A1E335"/>
          </a:solidFill>
          <a:ln>
            <a:noFill/>
          </a:ln>
          <a:effectLst/>
        </c:spPr>
        <c:dLbl>
          <c:idx val="0"/>
          <c:layout>
            <c:manualLayout>
              <c:x val="3.0405666658606372E-3"/>
              <c:y val="9.1007166276899573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A0B679-2723-4CE6-9842-FD4AF4ED5BA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9125475285171E-2"/>
              <c:y val="2.2768058028071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9D2CD-FFEC-4833-A9AD-A975C3A127A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4.8648695232514048E-2"/>
              <c:y val="-3.194237266618386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A1DC60-3E88-457F-A770-7C8D38C52E8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2833329303186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1718A-0253-465F-A315-69D6AAEF457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rgbClr val="7F43E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7F43E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02146B-2495-4731-B90A-335827619A51}"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{D202146B-2495-4731-B90A-335827619A51}</c15:txfldGUID>
                  <c15:f>Charts!$AJ$15</c15:f>
                  <c15:dlblFieldTableCache>
                    <c:ptCount val="1"/>
                    <c:pt idx="0">
                      <c:v>5.18</c:v>
                    </c:pt>
                  </c15:dlblFieldTableCache>
                </c15:dlblFTEntry>
              </c15:dlblFieldTable>
              <c15:showDataLabelsRange val="0"/>
            </c:ext>
          </c:extLst>
        </c:dLbl>
      </c:pivotFmt>
      <c:pivotFmt>
        <c:idx val="26"/>
        <c:spPr>
          <a:solidFill>
            <a:srgbClr val="7F43EB"/>
          </a:solidFill>
          <a:ln>
            <a:noFill/>
          </a:ln>
          <a:effectLst/>
        </c:spPr>
        <c:dLbl>
          <c:idx val="0"/>
          <c:layout>
            <c:manualLayout>
              <c:x val="9.1216999975819116E-3"/>
              <c:y val="2.27517915692250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3BBFFA-2C1B-442E-8656-99917A535C2B}"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{0C3BBFFA-2C1B-442E-8656-99917A535C2B}</c15:txfldGUID>
                  <c15:f>Charts!$AJ$16</c15:f>
                  <c15:dlblFieldTableCache>
                    <c:ptCount val="1"/>
                    <c:pt idx="0">
                      <c:v>3.75</c:v>
                    </c:pt>
                  </c15:dlblFieldTableCache>
                </c15:dlblFTEntry>
              </c15:dlblFieldTable>
              <c15:showDataLabelsRange val="0"/>
            </c:ext>
          </c:extLst>
        </c:dLbl>
      </c:pivotFmt>
      <c:pivotFmt>
        <c:idx val="27"/>
        <c:spPr>
          <a:solidFill>
            <a:srgbClr val="7F43EB"/>
          </a:solidFill>
          <a:ln>
            <a:noFill/>
          </a:ln>
          <a:effectLst/>
        </c:spPr>
        <c:dLbl>
          <c:idx val="0"/>
          <c:layout>
            <c:manualLayout>
              <c:x val="6.0811333317212744E-3"/>
              <c:y val="1.820143325538008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DE05B1-CF30-45F8-8C84-424A9BD5CD6F}"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{34DE05B1-CF30-45F8-8C84-424A9BD5CD6F}</c15:txfldGUID>
                  <c15:f>Charts!$AJ$17</c15:f>
                  <c15:dlblFieldTableCache>
                    <c:ptCount val="1"/>
                    <c:pt idx="0">
                      <c:v>5.98</c:v>
                    </c:pt>
                  </c15:dlblFieldTableCache>
                </c15:dlblFTEntry>
              </c15:dlblFieldTable>
              <c15:showDataLabelsRange val="0"/>
            </c:ext>
          </c:extLst>
        </c:dLbl>
      </c:pivotFmt>
      <c:pivotFmt>
        <c:idx val="28"/>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A1E335"/>
          </a:solidFill>
          <a:ln>
            <a:noFill/>
          </a:ln>
          <a:effectLst/>
        </c:spPr>
        <c:dLbl>
          <c:idx val="0"/>
          <c:layout>
            <c:manualLayout>
              <c:x val="6.0836501901140681E-3"/>
              <c:y val="9.231301526290310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DB9679-43E3-4AAE-8872-3E060FD92246}"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{65DB9679-43E3-4AAE-8872-3E060FD92246}</c15:txfldGUID>
                  <c15:f>Charts!$AK$15</c15:f>
                  <c15:dlblFieldTableCache>
                    <c:ptCount val="1"/>
                    <c:pt idx="0">
                      <c:v>117</c:v>
                    </c:pt>
                  </c15:dlblFieldTableCache>
                </c15:dlblFTEntry>
              </c15:dlblFieldTable>
              <c15:showDataLabelsRange val="0"/>
            </c:ext>
          </c:extLst>
        </c:dLbl>
      </c:pivotFmt>
      <c:pivotFmt>
        <c:idx val="30"/>
        <c:spPr>
          <a:solidFill>
            <a:srgbClr val="A1E335"/>
          </a:solidFill>
          <a:ln>
            <a:noFill/>
          </a:ln>
          <a:effectLst/>
        </c:spPr>
        <c:dLbl>
          <c:idx val="0"/>
          <c:layout>
            <c:manualLayout>
              <c:x val="0"/>
              <c:y val="1.36238125649454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C20221-A1E0-4CCA-9708-A8B00658D0C5}"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{3FC20221-A1E0-4CCA-9708-A8B00658D0C5}</c15:txfldGUID>
                  <c15:f>Charts!$AK$16</c15:f>
                  <c15:dlblFieldTableCache>
                    <c:ptCount val="1"/>
                    <c:pt idx="0">
                      <c:v>518</c:v>
                    </c:pt>
                  </c15:dlblFieldTableCache>
                </c15:dlblFTEntry>
              </c15:dlblFieldTable>
              <c15:showDataLabelsRange val="0"/>
            </c:ext>
          </c:extLst>
        </c:dLbl>
      </c:pivotFmt>
      <c:pivotFmt>
        <c:idx val="31"/>
        <c:spPr>
          <a:solidFill>
            <a:srgbClr val="A1E335"/>
          </a:solidFill>
          <a:ln>
            <a:noFill/>
          </a:ln>
          <a:effectLst/>
        </c:spPr>
        <c:dLbl>
          <c:idx val="0"/>
          <c:layout>
            <c:manualLayout>
              <c:x val="3.0405666658606372E-3"/>
              <c:y val="9.1007166276899573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A0B679-2723-4CE6-9842-FD4AF4ED5BA7}"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{1CA0B679-2723-4CE6-9842-FD4AF4ED5BA7}</c15:txfldGUID>
                  <c15:f>Charts!$AK$17</c15:f>
                  <c15:dlblFieldTableCache>
                    <c:ptCount val="1"/>
                    <c:pt idx="0">
                      <c:v>886</c:v>
                    </c:pt>
                  </c15:dlblFieldTableCache>
                </c15:dlblFTEntry>
              </c15:dlblFieldTable>
              <c15:showDataLabelsRange val="0"/>
            </c:ext>
          </c:extLst>
        </c:dLbl>
      </c:pivotFmt>
      <c:pivotFmt>
        <c:idx val="32"/>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9125475285171E-2"/>
              <c:y val="2.2768058028071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9D2CD-FFEC-4833-A9AD-A975C3A127A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{B4B9D2CD-FFEC-4833-A9AD-A975C3A127AB}</c15:txfldGUID>
                  <c15:f>Charts!$AL$15</c15:f>
                  <c15:dlblFieldTableCache>
                    <c:ptCount val="1"/>
                    <c:pt idx="0">
                      <c:v>44</c:v>
                    </c:pt>
                  </c15:dlblFieldTableCache>
                </c15:dlblFTEntry>
              </c15:dlblFieldTable>
              <c15:showDataLabelsRange val="0"/>
            </c:ext>
          </c:extLst>
        </c:dLbl>
      </c:pivotFmt>
      <c:pivotFmt>
        <c:idx val="34"/>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4.8648695232514048E-2"/>
              <c:y val="-3.194237266618386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A1DC60-3E88-457F-A770-7C8D38C52E87}"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{79A1DC60-3E88-457F-A770-7C8D38C52E87}</c15:txfldGUID>
                  <c15:f>Charts!$AL$16</c15:f>
                  <c15:dlblFieldTableCache>
                    <c:ptCount val="1"/>
                    <c:pt idx="0">
                      <c:v>118</c:v>
                    </c:pt>
                  </c15:dlblFieldTableCache>
                </c15:dlblFTEntry>
              </c15:dlblFieldTable>
              <c15:showDataLabelsRange val="0"/>
            </c:ext>
          </c:extLst>
        </c:dLbl>
      </c:pivotFmt>
      <c:pivotFmt>
        <c:idx val="35"/>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Lbl>
          <c:idx val="0"/>
          <c:layout>
            <c:manualLayout>
              <c:x val="-1.5202833329303186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1718A-0253-465F-A315-69D6AAEF4570}"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{1621718A-0253-465F-A315-69D6AAEF4570}</c15:txfldGUID>
                  <c15:f>Charts!$AL$17</c15:f>
                  <c15:dlblFieldTableCache>
                    <c:ptCount val="1"/>
                    <c:pt idx="0">
                      <c:v>52</c:v>
                    </c:pt>
                  </c15:dlblFieldTableCache>
                </c15:dlblFTEntry>
              </c15:dlblFieldTable>
              <c15:showDataLabelsRange val="0"/>
            </c:ext>
          </c:extLst>
        </c:dLbl>
      </c:pivotFmt>
    </c:pivotFmts>
    <c:plotArea>
      <c:layout>
        <c:manualLayout>
          <c:layoutTarget val="inner"/>
          <c:xMode val="edge"/>
          <c:yMode val="edge"/>
          <c:x val="0.18876355518522711"/>
          <c:y val="0.20941905282700077"/>
          <c:w val="0.69437684077187789"/>
          <c:h val="0.55706315838452714"/>
        </c:manualLayout>
      </c:layout>
      <c:barChart>
        <c:barDir val="col"/>
        <c:grouping val="clustered"/>
        <c:varyColors val="0"/>
        <c:ser>
          <c:idx val="0"/>
          <c:order val="0"/>
          <c:tx>
            <c:strRef>
              <c:f>Charts!$AF$14</c:f>
              <c:strCache>
                <c:ptCount val="1"/>
                <c:pt idx="0">
                  <c:v>Sales </c:v>
                </c:pt>
              </c:strCache>
            </c:strRef>
          </c:tx>
          <c:spPr>
            <a:solidFill>
              <a:srgbClr val="7F43EB"/>
            </a:solidFill>
            <a:ln>
              <a:noFill/>
            </a:ln>
            <a:effectLst/>
          </c:spPr>
          <c:invertIfNegative val="0"/>
          <c:dPt>
            <c:idx val="0"/>
            <c:invertIfNegative val="0"/>
            <c:bubble3D val="0"/>
            <c:extLst>
              <c:ext xmlns:c16="http://schemas.microsoft.com/office/drawing/2014/chart" uri="{C3380CC4-5D6E-409C-BE32-E72D297353CC}">
                <c16:uniqueId val="{00000000-B8E5-44A3-9CBB-A94F362130B3}"/>
              </c:ext>
            </c:extLst>
          </c:dPt>
          <c:dPt>
            <c:idx val="1"/>
            <c:invertIfNegative val="0"/>
            <c:bubble3D val="0"/>
            <c:extLst>
              <c:ext xmlns:c16="http://schemas.microsoft.com/office/drawing/2014/chart" uri="{C3380CC4-5D6E-409C-BE32-E72D297353CC}">
                <c16:uniqueId val="{00000001-B8E5-44A3-9CBB-A94F362130B3}"/>
              </c:ext>
            </c:extLst>
          </c:dPt>
          <c:dPt>
            <c:idx val="2"/>
            <c:invertIfNegative val="0"/>
            <c:bubble3D val="0"/>
            <c:extLst>
              <c:ext xmlns:c16="http://schemas.microsoft.com/office/drawing/2014/chart" uri="{C3380CC4-5D6E-409C-BE32-E72D297353CC}">
                <c16:uniqueId val="{00000002-B8E5-44A3-9CBB-A94F362130B3}"/>
              </c:ext>
            </c:extLst>
          </c:dPt>
          <c:dLbls>
            <c:dLbl>
              <c:idx val="0"/>
              <c:tx>
                <c:rich>
                  <a:bodyPr/>
                  <a:lstStyle/>
                  <a:p>
                    <a:fld id="{D202146B-2495-4731-B90A-335827619A51}"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{D202146B-2495-4731-B90A-335827619A51}</c15:txfldGUID>
                      <c15:f>Charts!$AJ$15</c15:f>
                      <c15:dlblFieldTableCache>
                        <c:ptCount val="1"/>
                        <c:pt idx="0">
                          <c:v>5.18</c:v>
                        </c:pt>
                      </c15:dlblFieldTableCache>
                    </c15:dlblFTEntry>
                  </c15:dlblFieldTable>
                  <c15:showDataLabelsRange val="0"/>
                </c:ext>
                <c:ext xmlns:c16="http://schemas.microsoft.com/office/drawing/2014/chart" uri="{C3380CC4-5D6E-409C-BE32-E72D297353CC}">
                  <c16:uniqueId val="{00000000-B8E5-44A3-9CBB-A94F362130B3}"/>
                </c:ext>
              </c:extLst>
            </c:dLbl>
            <c:dLbl>
              <c:idx val="1"/>
              <c:layout>
                <c:manualLayout>
                  <c:x val="9.1216999975819116E-3"/>
                  <c:y val="2.2751791569225018E-2"/>
                </c:manualLayout>
              </c:layout>
              <c:tx>
                <c:rich>
                  <a:bodyPr/>
                  <a:lstStyle/>
                  <a:p>
                    <a:fld id="{0C3BBFFA-2C1B-442E-8656-99917A535C2B}"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{0C3BBFFA-2C1B-442E-8656-99917A535C2B}</c15:txfldGUID>
                      <c15:f>Charts!$AJ$16</c15:f>
                      <c15:dlblFieldTableCache>
                        <c:ptCount val="1"/>
                        <c:pt idx="0">
                          <c:v>3.75</c:v>
                        </c:pt>
                      </c15:dlblFieldTableCache>
                    </c15:dlblFTEntry>
                  </c15:dlblFieldTable>
                  <c15:showDataLabelsRange val="0"/>
                </c:ext>
                <c:ext xmlns:c16="http://schemas.microsoft.com/office/drawing/2014/chart" uri="{C3380CC4-5D6E-409C-BE32-E72D297353CC}">
                  <c16:uniqueId val="{00000001-B8E5-44A3-9CBB-A94F362130B3}"/>
                </c:ext>
              </c:extLst>
            </c:dLbl>
            <c:dLbl>
              <c:idx val="2"/>
              <c:layout>
                <c:manualLayout>
                  <c:x val="6.0811333317212744E-3"/>
                  <c:y val="1.8201433255380081E-2"/>
                </c:manualLayout>
              </c:layout>
              <c:tx>
                <c:rich>
                  <a:bodyPr/>
                  <a:lstStyle/>
                  <a:p>
                    <a:fld id="{34DE05B1-CF30-45F8-8C84-424A9BD5CD6F}"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{34DE05B1-CF30-45F8-8C84-424A9BD5CD6F}</c15:txfldGUID>
                      <c15:f>Charts!$AJ$17</c15:f>
                      <c15:dlblFieldTableCache>
                        <c:ptCount val="1"/>
                        <c:pt idx="0">
                          <c:v>5.98</c:v>
                        </c:pt>
                      </c15:dlblFieldTableCache>
                    </c15:dlblFTEntry>
                  </c15:dlblFieldTable>
                  <c15:showDataLabelsRange val="0"/>
                </c:ext>
                <c:ext xmlns:c16="http://schemas.microsoft.com/office/drawing/2014/chart" uri="{C3380CC4-5D6E-409C-BE32-E72D297353CC}">
                  <c16:uniqueId val="{00000002-B8E5-44A3-9CBB-A94F362130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Charts!$AE$15:$AE$18</c:f>
              <c:strCache>
                <c:ptCount val="3"/>
                <c:pt idx="0">
                  <c:v>Furniture</c:v>
                </c:pt>
                <c:pt idx="1">
                  <c:v>Office Supplies</c:v>
                </c:pt>
                <c:pt idx="2">
                  <c:v>Technology</c:v>
                </c:pt>
              </c:strCache>
            </c:strRef>
          </c:cat>
          <c:val>
            <c:numRef>
              <c:f>Charts!$AF$15:$AF$18</c:f>
              <c:numCache>
                <c:formatCode>_(* #,##0.00_);_(* \(#,##0.00\);_(* "-"??_);_(@_)</c:formatCode>
                <c:ptCount val="3"/>
                <c:pt idx="0">
                  <c:v>5178590.542000006</c:v>
                </c:pt>
                <c:pt idx="1">
                  <c:v>3752762.1000000136</c:v>
                </c:pt>
                <c:pt idx="2">
                  <c:v>5984248.1819999916</c:v>
                </c:pt>
              </c:numCache>
            </c:numRef>
          </c:val>
          <c:extLst>
            <c:ext xmlns:c16="http://schemas.microsoft.com/office/drawing/2014/chart" uri="{C3380CC4-5D6E-409C-BE32-E72D297353CC}">
              <c16:uniqueId val="{00000003-B8E5-44A3-9CBB-A94F362130B3}"/>
            </c:ext>
          </c:extLst>
        </c:ser>
        <c:ser>
          <c:idx val="1"/>
          <c:order val="1"/>
          <c:tx>
            <c:strRef>
              <c:f>Charts!$AG$14</c:f>
              <c:strCache>
                <c:ptCount val="1"/>
                <c:pt idx="0">
                  <c:v>Profit </c:v>
                </c:pt>
              </c:strCache>
            </c:strRef>
          </c:tx>
          <c:spPr>
            <a:solidFill>
              <a:srgbClr val="A1E335"/>
            </a:solidFill>
            <a:ln>
              <a:noFill/>
            </a:ln>
            <a:effectLst/>
          </c:spPr>
          <c:invertIfNegative val="0"/>
          <c:dPt>
            <c:idx val="0"/>
            <c:invertIfNegative val="0"/>
            <c:bubble3D val="0"/>
            <c:extLst>
              <c:ext xmlns:c16="http://schemas.microsoft.com/office/drawing/2014/chart" uri="{C3380CC4-5D6E-409C-BE32-E72D297353CC}">
                <c16:uniqueId val="{00000004-B8E5-44A3-9CBB-A94F362130B3}"/>
              </c:ext>
            </c:extLst>
          </c:dPt>
          <c:dPt>
            <c:idx val="1"/>
            <c:invertIfNegative val="0"/>
            <c:bubble3D val="0"/>
            <c:extLst>
              <c:ext xmlns:c16="http://schemas.microsoft.com/office/drawing/2014/chart" uri="{C3380CC4-5D6E-409C-BE32-E72D297353CC}">
                <c16:uniqueId val="{00000005-B8E5-44A3-9CBB-A94F362130B3}"/>
              </c:ext>
            </c:extLst>
          </c:dPt>
          <c:dPt>
            <c:idx val="2"/>
            <c:invertIfNegative val="0"/>
            <c:bubble3D val="0"/>
            <c:extLst>
              <c:ext xmlns:c16="http://schemas.microsoft.com/office/drawing/2014/chart" uri="{C3380CC4-5D6E-409C-BE32-E72D297353CC}">
                <c16:uniqueId val="{00000006-B8E5-44A3-9CBB-A94F362130B3}"/>
              </c:ext>
            </c:extLst>
          </c:dPt>
          <c:dLbls>
            <c:dLbl>
              <c:idx val="0"/>
              <c:layout>
                <c:manualLayout>
                  <c:x val="6.0836501901140681E-3"/>
                  <c:y val="9.2313015262903107E-3"/>
                </c:manualLayout>
              </c:layout>
              <c:tx>
                <c:rich>
                  <a:bodyPr/>
                  <a:lstStyle/>
                  <a:p>
                    <a:fld id="{65DB9679-43E3-4AAE-8872-3E060FD92246}"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{65DB9679-43E3-4AAE-8872-3E060FD92246}</c15:txfldGUID>
                      <c15:f>Charts!$AK$15</c15:f>
                      <c15:dlblFieldTableCache>
                        <c:ptCount val="1"/>
                        <c:pt idx="0">
                          <c:v>117</c:v>
                        </c:pt>
                      </c15:dlblFieldTableCache>
                    </c15:dlblFTEntry>
                  </c15:dlblFieldTable>
                  <c15:showDataLabelsRange val="0"/>
                </c:ext>
                <c:ext xmlns:c16="http://schemas.microsoft.com/office/drawing/2014/chart" uri="{C3380CC4-5D6E-409C-BE32-E72D297353CC}">
                  <c16:uniqueId val="{00000004-B8E5-44A3-9CBB-A94F362130B3}"/>
                </c:ext>
              </c:extLst>
            </c:dLbl>
            <c:dLbl>
              <c:idx val="1"/>
              <c:layout>
                <c:manualLayout>
                  <c:x val="0"/>
                  <c:y val="1.3623812564945454E-2"/>
                </c:manualLayout>
              </c:layout>
              <c:tx>
                <c:rich>
                  <a:bodyPr/>
                  <a:lstStyle/>
                  <a:p>
                    <a:fld id="{3FC20221-A1E0-4CCA-9708-A8B00658D0C5}"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{3FC20221-A1E0-4CCA-9708-A8B00658D0C5}</c15:txfldGUID>
                      <c15:f>Charts!$AK$16</c15:f>
                      <c15:dlblFieldTableCache>
                        <c:ptCount val="1"/>
                        <c:pt idx="0">
                          <c:v>518</c:v>
                        </c:pt>
                      </c15:dlblFieldTableCache>
                    </c15:dlblFTEntry>
                  </c15:dlblFieldTable>
                  <c15:showDataLabelsRange val="0"/>
                </c:ext>
                <c:ext xmlns:c16="http://schemas.microsoft.com/office/drawing/2014/chart" uri="{C3380CC4-5D6E-409C-BE32-E72D297353CC}">
                  <c16:uniqueId val="{00000005-B8E5-44A3-9CBB-A94F362130B3}"/>
                </c:ext>
              </c:extLst>
            </c:dLbl>
            <c:dLbl>
              <c:idx val="2"/>
              <c:layout>
                <c:manualLayout>
                  <c:x val="3.0405666658606372E-3"/>
                  <c:y val="9.1007166276899573E-3"/>
                </c:manualLayout>
              </c:layout>
              <c:tx>
                <c:rich>
                  <a:bodyPr/>
                  <a:lstStyle/>
                  <a:p>
                    <a:fld id="{1CA0B679-2723-4CE6-9842-FD4AF4ED5BA7}"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{1CA0B679-2723-4CE6-9842-FD4AF4ED5BA7}</c15:txfldGUID>
                      <c15:f>Charts!$AK$17</c15:f>
                      <c15:dlblFieldTableCache>
                        <c:ptCount val="1"/>
                        <c:pt idx="0">
                          <c:v>886</c:v>
                        </c:pt>
                      </c15:dlblFieldTableCache>
                    </c15:dlblFTEntry>
                  </c15:dlblFieldTable>
                  <c15:showDataLabelsRange val="0"/>
                </c:ext>
                <c:ext xmlns:c16="http://schemas.microsoft.com/office/drawing/2014/chart" uri="{C3380CC4-5D6E-409C-BE32-E72D297353CC}">
                  <c16:uniqueId val="{00000006-B8E5-44A3-9CBB-A94F362130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Charts!$AE$15:$AE$18</c:f>
              <c:strCache>
                <c:ptCount val="3"/>
                <c:pt idx="0">
                  <c:v>Furniture</c:v>
                </c:pt>
                <c:pt idx="1">
                  <c:v>Office Supplies</c:v>
                </c:pt>
                <c:pt idx="2">
                  <c:v>Technology</c:v>
                </c:pt>
              </c:strCache>
            </c:strRef>
          </c:cat>
          <c:val>
            <c:numRef>
              <c:f>Charts!$AG$15:$AG$18</c:f>
              <c:numCache>
                <c:formatCode>_(* #,##0.00_);_(* \(#,##0.00\);_(* "-"??_);_(@_)</c:formatCode>
                <c:ptCount val="3"/>
                <c:pt idx="0">
                  <c:v>117432.98628099998</c:v>
                </c:pt>
                <c:pt idx="1">
                  <c:v>518021.45800000033</c:v>
                </c:pt>
                <c:pt idx="2">
                  <c:v>886313.51530000009</c:v>
                </c:pt>
              </c:numCache>
            </c:numRef>
          </c:val>
          <c:extLst>
            <c:ext xmlns:c16="http://schemas.microsoft.com/office/drawing/2014/chart" uri="{C3380CC4-5D6E-409C-BE32-E72D297353CC}">
              <c16:uniqueId val="{00000007-B8E5-44A3-9CBB-A94F362130B3}"/>
            </c:ext>
          </c:extLst>
        </c:ser>
        <c:dLbls>
          <c:showLegendKey val="0"/>
          <c:showVal val="1"/>
          <c:showCatName val="0"/>
          <c:showSerName val="0"/>
          <c:showPercent val="0"/>
          <c:showBubbleSize val="0"/>
        </c:dLbls>
        <c:gapWidth val="219"/>
        <c:overlap val="-27"/>
        <c:axId val="1924869023"/>
        <c:axId val="1924869503"/>
      </c:barChart>
      <c:lineChart>
        <c:grouping val="standard"/>
        <c:varyColors val="0"/>
        <c:ser>
          <c:idx val="2"/>
          <c:order val="2"/>
          <c:tx>
            <c:strRef>
              <c:f>Charts!$AH$14</c:f>
              <c:strCache>
                <c:ptCount val="1"/>
                <c:pt idx="0">
                  <c:v>Order Quantity </c:v>
                </c:pt>
              </c:strCache>
            </c:strRef>
          </c:tx>
          <c:spPr>
            <a:ln w="28575" cap="rnd">
              <a:solidFill>
                <a:schemeClr val="accent2"/>
              </a:solidFill>
              <a:round/>
            </a:ln>
            <a:effectLst/>
          </c:spPr>
          <c:marker>
            <c:symbol val="circle"/>
            <c:size val="6"/>
            <c:spPr>
              <a:solidFill>
                <a:schemeClr val="accent2">
                  <a:alpha val="60000"/>
                </a:schemeClr>
              </a:solidFill>
              <a:ln w="9525">
                <a:solidFill>
                  <a:schemeClr val="accent2"/>
                </a:solidFill>
              </a:ln>
              <a:effectLst/>
            </c:spPr>
          </c:marker>
          <c:dPt>
            <c:idx val="0"/>
            <c:marker>
              <c:symbol val="circle"/>
              <c:size val="6"/>
              <c:spPr>
                <a:solidFill>
                  <a:schemeClr val="accent2">
                    <a:alpha val="60000"/>
                  </a:schemeClr>
                </a:solidFill>
                <a:ln w="9525">
                  <a:solidFill>
                    <a:schemeClr val="accent2"/>
                  </a:solidFill>
                </a:ln>
                <a:effectLst/>
              </c:spPr>
            </c:marker>
            <c:bubble3D val="0"/>
            <c:extLst>
              <c:ext xmlns:c16="http://schemas.microsoft.com/office/drawing/2014/chart" uri="{C3380CC4-5D6E-409C-BE32-E72D297353CC}">
                <c16:uniqueId val="{00000008-B8E5-44A3-9CBB-A94F362130B3}"/>
              </c:ext>
            </c:extLst>
          </c:dPt>
          <c:dPt>
            <c:idx val="1"/>
            <c:marker>
              <c:symbol val="circle"/>
              <c:size val="6"/>
              <c:spPr>
                <a:solidFill>
                  <a:schemeClr val="accent2">
                    <a:alpha val="60000"/>
                  </a:schemeClr>
                </a:solidFill>
                <a:ln w="9525">
                  <a:solidFill>
                    <a:schemeClr val="accent2"/>
                  </a:solidFill>
                </a:ln>
                <a:effectLst/>
              </c:spPr>
            </c:marker>
            <c:bubble3D val="0"/>
            <c:extLst>
              <c:ext xmlns:c16="http://schemas.microsoft.com/office/drawing/2014/chart" uri="{C3380CC4-5D6E-409C-BE32-E72D297353CC}">
                <c16:uniqueId val="{00000009-B8E5-44A3-9CBB-A94F362130B3}"/>
              </c:ext>
            </c:extLst>
          </c:dPt>
          <c:dPt>
            <c:idx val="2"/>
            <c:marker>
              <c:symbol val="circle"/>
              <c:size val="6"/>
              <c:spPr>
                <a:solidFill>
                  <a:schemeClr val="accent2">
                    <a:alpha val="60000"/>
                  </a:schemeClr>
                </a:solidFill>
                <a:ln w="9525">
                  <a:solidFill>
                    <a:schemeClr val="accent2"/>
                  </a:solidFill>
                </a:ln>
                <a:effectLst/>
              </c:spPr>
            </c:marker>
            <c:bubble3D val="0"/>
            <c:extLst>
              <c:ext xmlns:c16="http://schemas.microsoft.com/office/drawing/2014/chart" uri="{C3380CC4-5D6E-409C-BE32-E72D297353CC}">
                <c16:uniqueId val="{0000000A-B8E5-44A3-9CBB-A94F362130B3}"/>
              </c:ext>
            </c:extLst>
          </c:dPt>
          <c:dLbls>
            <c:dLbl>
              <c:idx val="0"/>
              <c:layout>
                <c:manualLayout>
                  <c:x val="-1.5209125475285171E-2"/>
                  <c:y val="2.2768058028071126E-2"/>
                </c:manualLayout>
              </c:layout>
              <c:tx>
                <c:rich>
                  <a:bodyPr/>
                  <a:lstStyle/>
                  <a:p>
                    <a:fld id="{B4B9D2CD-FFEC-4833-A9AD-A975C3A127AB}"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{B4B9D2CD-FFEC-4833-A9AD-A975C3A127AB}</c15:txfldGUID>
                      <c15:f>Charts!$AL$15</c15:f>
                      <c15:dlblFieldTableCache>
                        <c:ptCount val="1"/>
                        <c:pt idx="0">
                          <c:v>44</c:v>
                        </c:pt>
                      </c15:dlblFieldTableCache>
                    </c15:dlblFTEntry>
                  </c15:dlblFieldTable>
                  <c15:showDataLabelsRange val="0"/>
                </c:ext>
                <c:ext xmlns:c16="http://schemas.microsoft.com/office/drawing/2014/chart" uri="{C3380CC4-5D6E-409C-BE32-E72D297353CC}">
                  <c16:uniqueId val="{00000008-B8E5-44A3-9CBB-A94F362130B3}"/>
                </c:ext>
              </c:extLst>
            </c:dLbl>
            <c:dLbl>
              <c:idx val="1"/>
              <c:layout>
                <c:manualLayout>
                  <c:x val="-4.8648695232514048E-2"/>
                  <c:y val="-3.1942372666183869E-2"/>
                </c:manualLayout>
              </c:layout>
              <c:tx>
                <c:rich>
                  <a:bodyPr/>
                  <a:lstStyle/>
                  <a:p>
                    <a:fld id="{79A1DC60-3E88-457F-A770-7C8D38C52E87}"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{79A1DC60-3E88-457F-A770-7C8D38C52E87}</c15:txfldGUID>
                      <c15:f>Charts!$AL$16</c15:f>
                      <c15:dlblFieldTableCache>
                        <c:ptCount val="1"/>
                        <c:pt idx="0">
                          <c:v>118</c:v>
                        </c:pt>
                      </c15:dlblFieldTableCache>
                    </c15:dlblFTEntry>
                  </c15:dlblFieldTable>
                  <c15:showDataLabelsRange val="0"/>
                </c:ext>
                <c:ext xmlns:c16="http://schemas.microsoft.com/office/drawing/2014/chart" uri="{C3380CC4-5D6E-409C-BE32-E72D297353CC}">
                  <c16:uniqueId val="{00000009-B8E5-44A3-9CBB-A94F362130B3}"/>
                </c:ext>
              </c:extLst>
            </c:dLbl>
            <c:dLbl>
              <c:idx val="2"/>
              <c:layout>
                <c:manualLayout>
                  <c:x val="-1.5202833329303186E-2"/>
                  <c:y val="0"/>
                </c:manualLayout>
              </c:layout>
              <c:tx>
                <c:rich>
                  <a:bodyPr/>
                  <a:lstStyle/>
                  <a:p>
                    <a:fld id="{1621718A-0253-465F-A315-69D6AAEF4570}"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{1621718A-0253-465F-A315-69D6AAEF4570}</c15:txfldGUID>
                      <c15:f>Charts!$AL$17</c15:f>
                      <c15:dlblFieldTableCache>
                        <c:ptCount val="1"/>
                        <c:pt idx="0">
                          <c:v>52</c:v>
                        </c:pt>
                      </c15:dlblFieldTableCache>
                    </c15:dlblFTEntry>
                  </c15:dlblFieldTable>
                  <c15:showDataLabelsRange val="0"/>
                </c:ext>
                <c:ext xmlns:c16="http://schemas.microsoft.com/office/drawing/2014/chart" uri="{C3380CC4-5D6E-409C-BE32-E72D297353CC}">
                  <c16:uniqueId val="{0000000A-B8E5-44A3-9CBB-A94F362130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Charts!$AE$15:$AE$18</c:f>
              <c:strCache>
                <c:ptCount val="3"/>
                <c:pt idx="0">
                  <c:v>Furniture</c:v>
                </c:pt>
                <c:pt idx="1">
                  <c:v>Office Supplies</c:v>
                </c:pt>
                <c:pt idx="2">
                  <c:v>Technology</c:v>
                </c:pt>
              </c:strCache>
            </c:strRef>
          </c:cat>
          <c:val>
            <c:numRef>
              <c:f>Charts!$AH$15:$AH$18</c:f>
              <c:numCache>
                <c:formatCode>General</c:formatCode>
                <c:ptCount val="3"/>
                <c:pt idx="0">
                  <c:v>44324</c:v>
                </c:pt>
                <c:pt idx="1">
                  <c:v>118278</c:v>
                </c:pt>
                <c:pt idx="2">
                  <c:v>52175</c:v>
                </c:pt>
              </c:numCache>
            </c:numRef>
          </c:val>
          <c:smooth val="0"/>
          <c:extLst>
            <c:ext xmlns:c16="http://schemas.microsoft.com/office/drawing/2014/chart" uri="{C3380CC4-5D6E-409C-BE32-E72D297353CC}">
              <c16:uniqueId val="{0000000B-B8E5-44A3-9CBB-A94F362130B3}"/>
            </c:ext>
          </c:extLst>
        </c:ser>
        <c:dLbls>
          <c:showLegendKey val="0"/>
          <c:showVal val="1"/>
          <c:showCatName val="0"/>
          <c:showSerName val="0"/>
          <c:showPercent val="0"/>
          <c:showBubbleSize val="0"/>
        </c:dLbls>
        <c:marker val="1"/>
        <c:smooth val="0"/>
        <c:axId val="1270912863"/>
        <c:axId val="1116884399"/>
      </c:lineChart>
      <c:catAx>
        <c:axId val="192486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869503"/>
        <c:crosses val="autoZero"/>
        <c:auto val="1"/>
        <c:lblAlgn val="ctr"/>
        <c:lblOffset val="100"/>
        <c:noMultiLvlLbl val="0"/>
      </c:catAx>
      <c:valAx>
        <c:axId val="192486950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869023"/>
        <c:crosses val="autoZero"/>
        <c:crossBetween val="between"/>
      </c:valAx>
      <c:valAx>
        <c:axId val="11168843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12863"/>
        <c:crosses val="max"/>
        <c:crossBetween val="between"/>
      </c:valAx>
      <c:catAx>
        <c:axId val="1270912863"/>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884399"/>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alpha val="92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Data.xlsx]Charts!PivotTable2</c:name>
    <c:fmtId val="11"/>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Region wise Sales Analysis</a:t>
            </a:r>
          </a:p>
        </c:rich>
      </c:tx>
      <c:layout>
        <c:manualLayout>
          <c:xMode val="edge"/>
          <c:yMode val="edge"/>
          <c:x val="0.11263360544761752"/>
          <c:y val="2.31712119782860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F43EB"/>
          </a:solidFill>
          <a:ln w="19050">
            <a:solidFill>
              <a:schemeClr val="lt1"/>
            </a:solidFill>
          </a:ln>
          <a:effectLst/>
        </c:spPr>
        <c:dLbl>
          <c:idx val="0"/>
          <c:layout>
            <c:manualLayout>
              <c:x val="5.3278879801064216E-2"/>
              <c:y val="-4.79672721837842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88E86D-6DB2-4A59-AB46-CE29A28B8BF3}"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EF57B9"/>
          </a:solidFill>
          <a:ln w="19050">
            <a:solidFill>
              <a:schemeClr val="lt1"/>
            </a:solidFill>
          </a:ln>
          <a:effectLst/>
        </c:spPr>
        <c:dLbl>
          <c:idx val="0"/>
          <c:layout>
            <c:manualLayout>
              <c:x val="9.9897899626995398E-2"/>
              <c:y val="-6.8524674548264483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41E5E4-4457-43BE-B842-627E2E6E069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A1E335"/>
          </a:solidFill>
          <a:ln w="19050">
            <a:solidFill>
              <a:schemeClr val="lt1"/>
            </a:solidFill>
          </a:ln>
          <a:effectLst/>
        </c:spPr>
        <c:dLbl>
          <c:idx val="0"/>
          <c:layout>
            <c:manualLayout>
              <c:x val="-5.9938739776197243E-2"/>
              <c:y val="3.42623372741316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321DB-FA99-462F-97C9-8995536A12E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5ED7F4"/>
          </a:solidFill>
          <a:ln w="19050">
            <a:solidFill>
              <a:schemeClr val="lt1"/>
            </a:solidFill>
          </a:ln>
          <a:effectLst/>
        </c:spPr>
        <c:dLbl>
          <c:idx val="0"/>
          <c:layout>
            <c:manualLayout>
              <c:x val="-7.658838971402987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C1084D-4149-4265-8F12-4532DD889CB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F43EB"/>
          </a:solidFill>
          <a:ln w="19050">
            <a:solidFill>
              <a:schemeClr val="lt1"/>
            </a:solidFill>
          </a:ln>
          <a:effectLst/>
        </c:spPr>
        <c:dLbl>
          <c:idx val="0"/>
          <c:layout>
            <c:manualLayout>
              <c:x val="5.3278879801064216E-2"/>
              <c:y val="-4.79672721837842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88E86D-6DB2-4A59-AB46-CE29A28B8BF3}"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EF57B9"/>
          </a:solidFill>
          <a:ln w="19050">
            <a:solidFill>
              <a:schemeClr val="lt1"/>
            </a:solidFill>
          </a:ln>
          <a:effectLst/>
        </c:spPr>
        <c:dLbl>
          <c:idx val="0"/>
          <c:layout>
            <c:manualLayout>
              <c:x val="9.9897899626995398E-2"/>
              <c:y val="-6.8524674548264483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41E5E4-4457-43BE-B842-627E2E6E069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A1E335"/>
          </a:solidFill>
          <a:ln w="19050">
            <a:solidFill>
              <a:schemeClr val="lt1"/>
            </a:solidFill>
          </a:ln>
          <a:effectLst/>
        </c:spPr>
        <c:dLbl>
          <c:idx val="0"/>
          <c:layout>
            <c:manualLayout>
              <c:x val="-5.9938739776197243E-2"/>
              <c:y val="3.42623372741316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321DB-FA99-462F-97C9-8995536A12E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5ED7F4"/>
          </a:solidFill>
          <a:ln w="19050">
            <a:solidFill>
              <a:schemeClr val="lt1"/>
            </a:solidFill>
          </a:ln>
          <a:effectLst/>
        </c:spPr>
        <c:dLbl>
          <c:idx val="0"/>
          <c:layout>
            <c:manualLayout>
              <c:x val="-7.658838971402987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C1084D-4149-4265-8F12-4532DD889CB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F43EB"/>
          </a:solidFill>
          <a:ln w="19050">
            <a:solidFill>
              <a:schemeClr val="lt1"/>
            </a:solidFill>
          </a:ln>
          <a:effectLst/>
        </c:spPr>
        <c:dLbl>
          <c:idx val="0"/>
          <c:layout>
            <c:manualLayout>
              <c:x val="6.7803491522037879E-2"/>
              <c:y val="-8.036718437412701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88E86D-6DB2-4A59-AB46-CE29A28B8BF3}"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EF57B9"/>
          </a:solidFill>
          <a:ln w="19050">
            <a:solidFill>
              <a:schemeClr val="lt1"/>
            </a:solidFill>
          </a:ln>
          <a:effectLst/>
        </c:spPr>
        <c:dLbl>
          <c:idx val="0"/>
          <c:layout>
            <c:manualLayout>
              <c:x val="0.13378856140356218"/>
              <c:y val="1.47475830657063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41E5E4-4457-43BE-B842-627E2E6E069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A1E335"/>
          </a:solidFill>
          <a:ln w="19050">
            <a:solidFill>
              <a:schemeClr val="lt1"/>
            </a:solidFill>
          </a:ln>
          <a:effectLst/>
        </c:spPr>
        <c:dLbl>
          <c:idx val="0"/>
          <c:layout>
            <c:manualLayout>
              <c:x val="-8.4146413058478461E-2"/>
              <c:y val="3.966251148567305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321DB-FA99-462F-97C9-8995536A12E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5ED7F4"/>
          </a:solidFill>
          <a:ln w="19050">
            <a:solidFill>
              <a:schemeClr val="lt1"/>
            </a:solidFill>
          </a:ln>
          <a:effectLst/>
        </c:spPr>
        <c:dLbl>
          <c:idx val="0"/>
          <c:layout>
            <c:manualLayout>
              <c:x val="-0.10563733581787421"/>
              <c:y val="-4.32001625958876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C1084D-4149-4265-8F12-4532DD889CB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7F43EB"/>
          </a:solidFill>
          <a:ln w="19050">
            <a:solidFill>
              <a:schemeClr val="lt1"/>
            </a:solidFill>
          </a:ln>
          <a:effectLst/>
        </c:spPr>
        <c:dLbl>
          <c:idx val="0"/>
          <c:layout>
            <c:manualLayout>
              <c:x val="6.7803491522037879E-2"/>
              <c:y val="-8.036718437412701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88E86D-6DB2-4A59-AB46-CE29A28B8BF3}"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rgbClr val="EF57B9"/>
          </a:solidFill>
          <a:ln w="19050">
            <a:solidFill>
              <a:schemeClr val="lt1"/>
            </a:solidFill>
          </a:ln>
          <a:effectLst/>
        </c:spPr>
        <c:dLbl>
          <c:idx val="0"/>
          <c:layout>
            <c:manualLayout>
              <c:x val="0.13378856140356218"/>
              <c:y val="1.47475830657063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41E5E4-4457-43BE-B842-627E2E6E069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A1E335"/>
          </a:solidFill>
          <a:ln w="19050">
            <a:solidFill>
              <a:schemeClr val="lt1"/>
            </a:solidFill>
          </a:ln>
          <a:effectLst/>
        </c:spPr>
        <c:dLbl>
          <c:idx val="0"/>
          <c:layout>
            <c:manualLayout>
              <c:x val="-8.4146413058478461E-2"/>
              <c:y val="3.966251148567305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321DB-FA99-462F-97C9-8995536A12E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5ED7F4"/>
          </a:solidFill>
          <a:ln w="19050">
            <a:solidFill>
              <a:schemeClr val="lt1"/>
            </a:solidFill>
          </a:ln>
          <a:effectLst/>
        </c:spPr>
        <c:dLbl>
          <c:idx val="0"/>
          <c:layout>
            <c:manualLayout>
              <c:x val="-0.10563733581787421"/>
              <c:y val="-4.32001625958876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C1084D-4149-4265-8F12-4532DD889CB5}"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7F43EB"/>
          </a:solidFill>
          <a:ln w="19050">
            <a:solidFill>
              <a:schemeClr val="lt1"/>
            </a:solidFill>
          </a:ln>
          <a:effectLst/>
        </c:spPr>
        <c:dLbl>
          <c:idx val="0"/>
          <c:layout>
            <c:manualLayout>
              <c:x val="8.2272938220480665E-2"/>
              <c:y val="-0.1019928917326904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88E86D-6DB2-4A59-AB46-CE29A28B8BF3}"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{4F88E86D-6DB2-4A59-AB46-CE29A28B8BF3}</c15:txfldGUID>
                  <c15:f>Charts!$AG$3</c15:f>
                  <c15:dlblFieldTableCache>
                    <c:ptCount val="1"/>
                    <c:pt idx="0">
                      <c:v>4.7</c:v>
                    </c:pt>
                  </c15:dlblFieldTableCache>
                </c15:dlblFTEntry>
              </c15:dlblFieldTable>
              <c15:showDataLabelsRange val="0"/>
            </c:ext>
          </c:extLst>
        </c:dLbl>
      </c:pivotFmt>
      <c:pivotFmt>
        <c:idx val="22"/>
        <c:spPr>
          <a:solidFill>
            <a:srgbClr val="EF57B9"/>
          </a:solidFill>
          <a:ln w="19050">
            <a:solidFill>
              <a:schemeClr val="lt1"/>
            </a:solidFill>
          </a:ln>
          <a:effectLst/>
        </c:spPr>
        <c:dLbl>
          <c:idx val="0"/>
          <c:layout>
            <c:manualLayout>
              <c:x val="0.15308122855695372"/>
              <c:y val="2.00641824401054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41E5E4-4457-43BE-B842-627E2E6E0690}"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{DA41E5E4-4457-43BE-B842-627E2E6E0690}</c15:txfldGUID>
                  <c15:f>Charts!$AG$4</c15:f>
                  <c15:dlblFieldTableCache>
                    <c:ptCount val="1"/>
                    <c:pt idx="0">
                      <c:v>3.42</c:v>
                    </c:pt>
                  </c15:dlblFieldTableCache>
                </c15:dlblFTEntry>
              </c15:dlblFieldTable>
              <c15:showDataLabelsRange val="0"/>
            </c:ext>
          </c:extLst>
        </c:dLbl>
      </c:pivotFmt>
      <c:pivotFmt>
        <c:idx val="23"/>
        <c:spPr>
          <a:solidFill>
            <a:srgbClr val="A1E335"/>
          </a:solidFill>
          <a:ln w="19050">
            <a:solidFill>
              <a:schemeClr val="lt1"/>
            </a:solidFill>
          </a:ln>
          <a:effectLst/>
        </c:spPr>
        <c:dLbl>
          <c:idx val="0"/>
          <c:layout>
            <c:manualLayout>
              <c:x val="-9.8615796057783534E-2"/>
              <c:y val="6.684408084573217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321DB-FA99-462F-97C9-8995536A12EF}"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{919321DB-FA99-462F-97C9-8995536A12EF}</c15:txfldGUID>
                  <c15:f>Charts!$AG$5</c15:f>
                  <c15:dlblFieldTableCache>
                    <c:ptCount val="1"/>
                    <c:pt idx="0">
                      <c:v>3.15</c:v>
                    </c:pt>
                  </c15:dlblFieldTableCache>
                </c15:dlblFTEntry>
              </c15:dlblFieldTable>
              <c15:showDataLabelsRange val="0"/>
            </c:ext>
          </c:extLst>
        </c:dLbl>
      </c:pivotFmt>
      <c:pivotFmt>
        <c:idx val="24"/>
        <c:spPr>
          <a:solidFill>
            <a:srgbClr val="5ED7F4"/>
          </a:solidFill>
          <a:ln w="19050">
            <a:solidFill>
              <a:schemeClr val="lt1"/>
            </a:solidFill>
          </a:ln>
          <a:effectLst/>
        </c:spPr>
        <c:dLbl>
          <c:idx val="0"/>
          <c:layout>
            <c:manualLayout>
              <c:x val="-0.11528254408371395"/>
              <c:y val="-5.933433547557730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C1084D-4149-4265-8F12-4532DD889CB5}"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{CFC1084D-4149-4265-8F12-4532DD889CB5}</c15:txfldGUID>
                  <c15:f>Charts!$AG$6</c15:f>
                  <c15:dlblFieldTableCache>
                    <c:ptCount val="1"/>
                    <c:pt idx="0">
                      <c:v>3.65</c:v>
                    </c:pt>
                  </c15:dlblFieldTableCache>
                </c15:dlblFTEntry>
              </c15:dlblFieldTable>
              <c15:showDataLabelsRange val="0"/>
            </c:ext>
          </c:extLst>
        </c:dLbl>
      </c:pivotFmt>
    </c:pivotFmts>
    <c:plotArea>
      <c:layout>
        <c:manualLayout>
          <c:layoutTarget val="inner"/>
          <c:xMode val="edge"/>
          <c:yMode val="edge"/>
          <c:x val="0.10382972711646712"/>
          <c:y val="0.13886555760268773"/>
          <c:w val="0.6165320617453397"/>
          <c:h val="0.68727223772623836"/>
        </c:manualLayout>
      </c:layout>
      <c:doughnutChart>
        <c:varyColors val="1"/>
        <c:ser>
          <c:idx val="0"/>
          <c:order val="0"/>
          <c:tx>
            <c:strRef>
              <c:f>Charts!$AA$2</c:f>
              <c:strCache>
                <c:ptCount val="1"/>
                <c:pt idx="0">
                  <c:v>Total</c:v>
                </c:pt>
              </c:strCache>
            </c:strRef>
          </c:tx>
          <c:dPt>
            <c:idx val="0"/>
            <c:bubble3D val="0"/>
            <c:spPr>
              <a:solidFill>
                <a:srgbClr val="7F43EB"/>
              </a:solidFill>
              <a:ln w="19050">
                <a:solidFill>
                  <a:schemeClr val="lt1"/>
                </a:solidFill>
              </a:ln>
              <a:effectLst/>
            </c:spPr>
            <c:extLst>
              <c:ext xmlns:c16="http://schemas.microsoft.com/office/drawing/2014/chart" uri="{C3380CC4-5D6E-409C-BE32-E72D297353CC}">
                <c16:uniqueId val="{00000001-005C-4736-B024-3923AB740999}"/>
              </c:ext>
            </c:extLst>
          </c:dPt>
          <c:dPt>
            <c:idx val="1"/>
            <c:bubble3D val="0"/>
            <c:spPr>
              <a:solidFill>
                <a:srgbClr val="EF57B9"/>
              </a:solidFill>
              <a:ln w="19050">
                <a:solidFill>
                  <a:schemeClr val="lt1"/>
                </a:solidFill>
              </a:ln>
              <a:effectLst/>
            </c:spPr>
            <c:extLst>
              <c:ext xmlns:c16="http://schemas.microsoft.com/office/drawing/2014/chart" uri="{C3380CC4-5D6E-409C-BE32-E72D297353CC}">
                <c16:uniqueId val="{00000003-005C-4736-B024-3923AB740999}"/>
              </c:ext>
            </c:extLst>
          </c:dPt>
          <c:dPt>
            <c:idx val="2"/>
            <c:bubble3D val="0"/>
            <c:spPr>
              <a:solidFill>
                <a:srgbClr val="A1E335"/>
              </a:solidFill>
              <a:ln w="19050">
                <a:solidFill>
                  <a:schemeClr val="lt1"/>
                </a:solidFill>
              </a:ln>
              <a:effectLst/>
            </c:spPr>
            <c:extLst>
              <c:ext xmlns:c16="http://schemas.microsoft.com/office/drawing/2014/chart" uri="{C3380CC4-5D6E-409C-BE32-E72D297353CC}">
                <c16:uniqueId val="{00000005-005C-4736-B024-3923AB740999}"/>
              </c:ext>
            </c:extLst>
          </c:dPt>
          <c:dPt>
            <c:idx val="3"/>
            <c:bubble3D val="0"/>
            <c:spPr>
              <a:solidFill>
                <a:srgbClr val="5ED7F4"/>
              </a:solidFill>
              <a:ln w="19050">
                <a:solidFill>
                  <a:schemeClr val="lt1"/>
                </a:solidFill>
              </a:ln>
              <a:effectLst/>
            </c:spPr>
            <c:extLst>
              <c:ext xmlns:c16="http://schemas.microsoft.com/office/drawing/2014/chart" uri="{C3380CC4-5D6E-409C-BE32-E72D297353CC}">
                <c16:uniqueId val="{00000007-005C-4736-B024-3923AB740999}"/>
              </c:ext>
            </c:extLst>
          </c:dPt>
          <c:dLbls>
            <c:dLbl>
              <c:idx val="0"/>
              <c:layout>
                <c:manualLayout>
                  <c:x val="8.2272938220480665E-2"/>
                  <c:y val="-0.10199289173269048"/>
                </c:manualLayout>
              </c:layout>
              <c:tx>
                <c:rich>
                  <a:bodyPr/>
                  <a:lstStyle/>
                  <a:p>
                    <a:fld id="{4F88E86D-6DB2-4A59-AB46-CE29A28B8BF3}"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{4F88E86D-6DB2-4A59-AB46-CE29A28B8BF3}</c15:txfldGUID>
                      <c15:f>Charts!$AG$3</c15:f>
                      <c15:dlblFieldTableCache>
                        <c:ptCount val="1"/>
                        <c:pt idx="0">
                          <c:v>4.7</c:v>
                        </c:pt>
                      </c15:dlblFieldTableCache>
                    </c15:dlblFTEntry>
                  </c15:dlblFieldTable>
                  <c15:showDataLabelsRange val="0"/>
                </c:ext>
                <c:ext xmlns:c16="http://schemas.microsoft.com/office/drawing/2014/chart" uri="{C3380CC4-5D6E-409C-BE32-E72D297353CC}">
                  <c16:uniqueId val="{00000001-005C-4736-B024-3923AB740999}"/>
                </c:ext>
              </c:extLst>
            </c:dLbl>
            <c:dLbl>
              <c:idx val="1"/>
              <c:layout>
                <c:manualLayout>
                  <c:x val="0.15308122855695372"/>
                  <c:y val="2.0064182440105494E-2"/>
                </c:manualLayout>
              </c:layout>
              <c:tx>
                <c:rich>
                  <a:bodyPr/>
                  <a:lstStyle/>
                  <a:p>
                    <a:fld id="{DA41E5E4-4457-43BE-B842-627E2E6E0690}"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{DA41E5E4-4457-43BE-B842-627E2E6E0690}</c15:txfldGUID>
                      <c15:f>Charts!$AG$4</c15:f>
                      <c15:dlblFieldTableCache>
                        <c:ptCount val="1"/>
                        <c:pt idx="0">
                          <c:v>3.42</c:v>
                        </c:pt>
                      </c15:dlblFieldTableCache>
                    </c15:dlblFTEntry>
                  </c15:dlblFieldTable>
                  <c15:showDataLabelsRange val="0"/>
                </c:ext>
                <c:ext xmlns:c16="http://schemas.microsoft.com/office/drawing/2014/chart" uri="{C3380CC4-5D6E-409C-BE32-E72D297353CC}">
                  <c16:uniqueId val="{00000003-005C-4736-B024-3923AB740999}"/>
                </c:ext>
              </c:extLst>
            </c:dLbl>
            <c:dLbl>
              <c:idx val="2"/>
              <c:layout>
                <c:manualLayout>
                  <c:x val="-9.8615796057783534E-2"/>
                  <c:y val="6.6844080845732179E-2"/>
                </c:manualLayout>
              </c:layout>
              <c:tx>
                <c:rich>
                  <a:bodyPr/>
                  <a:lstStyle/>
                  <a:p>
                    <a:fld id="{919321DB-FA99-462F-97C9-8995536A12EF}"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{919321DB-FA99-462F-97C9-8995536A12EF}</c15:txfldGUID>
                      <c15:f>Charts!$AG$5</c15:f>
                      <c15:dlblFieldTableCache>
                        <c:ptCount val="1"/>
                        <c:pt idx="0">
                          <c:v>3.15</c:v>
                        </c:pt>
                      </c15:dlblFieldTableCache>
                    </c15:dlblFTEntry>
                  </c15:dlblFieldTable>
                  <c15:showDataLabelsRange val="0"/>
                </c:ext>
                <c:ext xmlns:c16="http://schemas.microsoft.com/office/drawing/2014/chart" uri="{C3380CC4-5D6E-409C-BE32-E72D297353CC}">
                  <c16:uniqueId val="{00000005-005C-4736-B024-3923AB740999}"/>
                </c:ext>
              </c:extLst>
            </c:dLbl>
            <c:dLbl>
              <c:idx val="3"/>
              <c:layout>
                <c:manualLayout>
                  <c:x val="-0.11528254408371395"/>
                  <c:y val="-5.9334335475577302E-2"/>
                </c:manualLayout>
              </c:layout>
              <c:tx>
                <c:rich>
                  <a:bodyPr/>
                  <a:lstStyle/>
                  <a:p>
                    <a:fld id="{CFC1084D-4149-4265-8F12-4532DD889CB5}"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{CFC1084D-4149-4265-8F12-4532DD889CB5}</c15:txfldGUID>
                      <c15:f>Charts!$AG$6</c15:f>
                      <c15:dlblFieldTableCache>
                        <c:ptCount val="1"/>
                        <c:pt idx="0">
                          <c:v>3.65</c:v>
                        </c:pt>
                      </c15:dlblFieldTableCache>
                    </c15:dlblFTEntry>
                  </c15:dlblFieldTable>
                  <c15:showDataLabelsRange val="0"/>
                </c:ext>
                <c:ext xmlns:c16="http://schemas.microsoft.com/office/drawing/2014/chart" uri="{C3380CC4-5D6E-409C-BE32-E72D297353CC}">
                  <c16:uniqueId val="{00000007-005C-4736-B024-3923AB7409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Charts!$Z$3:$Z$7</c:f>
              <c:strCache>
                <c:ptCount val="4"/>
                <c:pt idx="0">
                  <c:v>Central</c:v>
                </c:pt>
                <c:pt idx="1">
                  <c:v>East</c:v>
                </c:pt>
                <c:pt idx="2">
                  <c:v>South</c:v>
                </c:pt>
                <c:pt idx="3">
                  <c:v>West</c:v>
                </c:pt>
              </c:strCache>
            </c:strRef>
          </c:cat>
          <c:val>
            <c:numRef>
              <c:f>Charts!$AA$3:$AA$7</c:f>
              <c:numCache>
                <c:formatCode>General</c:formatCode>
                <c:ptCount val="4"/>
                <c:pt idx="0">
                  <c:v>4699167.2485000025</c:v>
                </c:pt>
                <c:pt idx="1">
                  <c:v>3416466.4709999962</c:v>
                </c:pt>
                <c:pt idx="2">
                  <c:v>3150219.3584999996</c:v>
                </c:pt>
                <c:pt idx="3">
                  <c:v>3649747.7459999998</c:v>
                </c:pt>
              </c:numCache>
            </c:numRef>
          </c:val>
          <c:extLst>
            <c:ext xmlns:c16="http://schemas.microsoft.com/office/drawing/2014/chart" uri="{C3380CC4-5D6E-409C-BE32-E72D297353CC}">
              <c16:uniqueId val="{00000008-005C-4736-B024-3923AB740999}"/>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b"/>
      <c:layout>
        <c:manualLayout>
          <c:xMode val="edge"/>
          <c:yMode val="edge"/>
          <c:x val="3.6877672191886639E-2"/>
          <c:y val="0.8447516459846105"/>
          <c:w val="0.70438009705530058"/>
          <c:h val="9.07298214479245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Data.xlsx]Charts!PivotTable15</c:name>
    <c:fmtId val="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Product</a:t>
            </a:r>
            <a:r>
              <a:rPr lang="en-US" sz="1000" b="1" baseline="0"/>
              <a:t> Individual Sales</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F43EB"/>
          </a:solidFill>
          <a:ln w="63500">
            <a:solidFill>
              <a:srgbClr val="7F43E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5F1BFC-5835-4225-96DF-8D6F3658C70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922ED6-0DD3-4C10-9251-7B67FECA3D3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1B6872-3A8C-493B-85AC-9C0AC399D98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2661F1-4CDE-4E84-926B-58BB8F211D0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E6DF63-FD98-4F9A-968B-EEE0B839460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218312-7EE7-4284-820D-0DE8A2105BF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1FB96C-C532-4AFA-9264-7DC1ED6E496E}"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C4B136-27B9-460C-A4F4-5E14CE2661F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2932FA-CA81-4A15-B17F-F7EF4BED0A5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19243A-45B9-4B75-9DCF-F43E2E482FF8}"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7F43EB"/>
          </a:solidFill>
          <a:ln w="63500">
            <a:solidFill>
              <a:srgbClr val="7F43E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19243A-45B9-4B75-9DCF-F43E2E482FF8}"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2932FA-CA81-4A15-B17F-F7EF4BED0A5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C4B136-27B9-460C-A4F4-5E14CE2661F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1FB96C-C532-4AFA-9264-7DC1ED6E496E}"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218312-7EE7-4284-820D-0DE8A2105BF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E6DF63-FD98-4F9A-968B-EEE0B839460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2661F1-4CDE-4E84-926B-58BB8F211D0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1B6872-3A8C-493B-85AC-9C0AC399D98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922ED6-0DD3-4C10-9251-7B67FECA3D3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5F1BFC-5835-4225-96DF-8D6F3658C70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rgbClr val="7F43EB"/>
          </a:solidFill>
          <a:ln w="63500">
            <a:solidFill>
              <a:srgbClr val="7F43E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19243A-45B9-4B75-9DCF-F43E2E482FF8}"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{5619243A-45B9-4B75-9DCF-F43E2E482FF8}</c15:txfldGUID>
                  <c15:f>Charts!$W$16</c15:f>
                  <c15:dlblFieldTableCache>
                    <c:ptCount val="1"/>
                    <c:pt idx="0">
                      <c:v>147.41</c:v>
                    </c:pt>
                  </c15:dlblFieldTableCache>
                </c15:dlblFTEntry>
              </c15:dlblFieldTable>
              <c15:showDataLabelsRange val="0"/>
            </c:ext>
          </c:extLst>
        </c:dLbl>
      </c:pivotFmt>
      <c:pivotFmt>
        <c:idx val="24"/>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2932FA-CA81-4A15-B17F-F7EF4BED0A5C}"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{C12932FA-CA81-4A15-B17F-F7EF4BED0A5C}</c15:txfldGUID>
                  <c15:f>Charts!$W$17</c15:f>
                  <c15:dlblFieldTableCache>
                    <c:ptCount val="1"/>
                    <c:pt idx="0">
                      <c:v>114.17</c:v>
                    </c:pt>
                  </c15:dlblFieldTableCache>
                </c15:dlblFTEntry>
              </c15:dlblFieldTable>
              <c15:showDataLabelsRange val="0"/>
            </c:ext>
          </c:extLst>
        </c:dLbl>
      </c:pivotFmt>
      <c:pivotFmt>
        <c:idx val="25"/>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C4B136-27B9-460C-A4F4-5E14CE2661F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{8BC4B136-27B9-460C-A4F4-5E14CE2661FB}</c15:txfldGUID>
                  <c15:f>Charts!$W$18</c15:f>
                  <c15:dlblFieldTableCache>
                    <c:ptCount val="1"/>
                    <c:pt idx="0">
                      <c:v>210.91</c:v>
                    </c:pt>
                  </c15:dlblFieldTableCache>
                </c15:dlblFTEntry>
              </c15:dlblFieldTable>
              <c15:showDataLabelsRange val="0"/>
            </c:ext>
          </c:extLst>
        </c:dLbl>
      </c:pivotFmt>
      <c:pivotFmt>
        <c:idx val="26"/>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1FB96C-C532-4AFA-9264-7DC1ED6E496E}"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{0E1FB96C-C532-4AFA-9264-7DC1ED6E496E}</c15:txfldGUID>
                  <c15:f>Charts!$W$19</c15:f>
                  <c15:dlblFieldTableCache>
                    <c:ptCount val="1"/>
                    <c:pt idx="0">
                      <c:v>120.34</c:v>
                    </c:pt>
                  </c15:dlblFieldTableCache>
                </c15:dlblFTEntry>
              </c15:dlblFieldTable>
              <c15:showDataLabelsRange val="0"/>
            </c:ext>
          </c:extLst>
        </c:dLbl>
      </c:pivotFmt>
      <c:pivotFmt>
        <c:idx val="27"/>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218312-7EE7-4284-820D-0DE8A2105BFF}"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{2B218312-7EE7-4284-820D-0DE8A2105BFF}</c15:txfldGUID>
                  <c15:f>Charts!$W$20</c15:f>
                  <c15:dlblFieldTableCache>
                    <c:ptCount val="1"/>
                    <c:pt idx="0">
                      <c:v>275.94</c:v>
                    </c:pt>
                  </c15:dlblFieldTableCache>
                </c15:dlblFTEntry>
              </c15:dlblFieldTable>
              <c15:showDataLabelsRange val="0"/>
            </c:ext>
          </c:extLst>
        </c:dLbl>
      </c:pivotFmt>
      <c:pivotFmt>
        <c:idx val="28"/>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E6DF63-FD98-4F9A-968B-EEE0B8394600}" type="CELLREF">
                  <a:rPr lang="en-US"/>
                  <a:pPr>
                    <a:defRPr/>
                  </a:pPr>
                  <a:t>[CELLREF]</a:t>
                </a:fld>
                <a:r>
                  <a:rPr lang="en-US"/>
                  <a:t> K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{77E6DF63-FD98-4F9A-968B-EEE0B8394600}</c15:txfldGUID>
                  <c15:f>Charts!$W$21</c15:f>
                  <c15:dlblFieldTableCache>
                    <c:ptCount val="1"/>
                    <c:pt idx="0">
                      <c:v>194.88</c:v>
                    </c:pt>
                  </c15:dlblFieldTableCache>
                </c15:dlblFTEntry>
              </c15:dlblFieldTable>
              <c15:showDataLabelsRange val="0"/>
            </c:ext>
          </c:extLst>
        </c:dLbl>
      </c:pivotFmt>
      <c:pivotFmt>
        <c:idx val="29"/>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2661F1-4CDE-4E84-926B-58BB8F211D0D}"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{692661F1-4CDE-4E84-926B-58BB8F211D0D}</c15:txfldGUID>
                  <c15:f>Charts!$W$22</c15:f>
                  <c15:dlblFieldTableCache>
                    <c:ptCount val="1"/>
                    <c:pt idx="0">
                      <c:v>128.1</c:v>
                    </c:pt>
                  </c15:dlblFieldTableCache>
                </c15:dlblFTEntry>
              </c15:dlblFieldTable>
              <c15:showDataLabelsRange val="0"/>
            </c:ext>
          </c:extLst>
        </c:dLbl>
      </c:pivotFmt>
      <c:pivotFmt>
        <c:idx val="30"/>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1B6872-3A8C-493B-85AC-9C0AC399D981}"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{571B6872-3A8C-493B-85AC-9C0AC399D981}</c15:txfldGUID>
                  <c15:f>Charts!$W$23</c15:f>
                  <c15:dlblFieldTableCache>
                    <c:ptCount val="1"/>
                    <c:pt idx="0">
                      <c:v>255.3</c:v>
                    </c:pt>
                  </c15:dlblFieldTableCache>
                </c15:dlblFTEntry>
              </c15:dlblFieldTable>
              <c15:showDataLabelsRange val="0"/>
            </c:ext>
          </c:extLst>
        </c:dLbl>
      </c:pivotFmt>
      <c:pivotFmt>
        <c:idx val="31"/>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922ED6-0DD3-4C10-9251-7B67FECA3D30}"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{4F922ED6-0DD3-4C10-9251-7B67FECA3D30}</c15:txfldGUID>
                  <c15:f>Charts!$W$24</c15:f>
                  <c15:dlblFieldTableCache>
                    <c:ptCount val="1"/>
                    <c:pt idx="0">
                      <c:v>206.49</c:v>
                    </c:pt>
                  </c15:dlblFieldTableCache>
                </c15:dlblFTEntry>
              </c15:dlblFieldTable>
              <c15:showDataLabelsRange val="0"/>
            </c:ext>
          </c:extLst>
        </c:dLbl>
      </c:pivotFmt>
      <c:pivotFmt>
        <c:idx val="32"/>
        <c:spPr>
          <a:solidFill>
            <a:srgbClr val="7F43EB"/>
          </a:solidFill>
          <a:ln w="635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5F1BFC-5835-4225-96DF-8D6F3658C706}"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{105F1BFC-5835-4225-96DF-8D6F3658C706}</c15:txfldGUID>
                  <c15:f>Charts!$W$25</c15:f>
                  <c15:dlblFieldTableCache>
                    <c:ptCount val="1"/>
                    <c:pt idx="0">
                      <c:v>130.05</c:v>
                    </c:pt>
                  </c15:dlblFieldTableCache>
                </c15:dlblFTEntry>
              </c15:dlblFieldTable>
              <c15:showDataLabelsRange val="0"/>
            </c:ext>
          </c:extLst>
        </c:dLbl>
      </c:pivotFmt>
    </c:pivotFmts>
    <c:plotArea>
      <c:layout>
        <c:manualLayout>
          <c:layoutTarget val="inner"/>
          <c:xMode val="edge"/>
          <c:yMode val="edge"/>
          <c:x val="0.37362160824863311"/>
          <c:y val="0.143337250801368"/>
          <c:w val="0.49933684232512471"/>
          <c:h val="0.72088764946048411"/>
        </c:manualLayout>
      </c:layout>
      <c:barChart>
        <c:barDir val="bar"/>
        <c:grouping val="clustered"/>
        <c:varyColors val="0"/>
        <c:ser>
          <c:idx val="0"/>
          <c:order val="0"/>
          <c:tx>
            <c:strRef>
              <c:f>Charts!$V$15</c:f>
              <c:strCache>
                <c:ptCount val="1"/>
                <c:pt idx="0">
                  <c:v>Total</c:v>
                </c:pt>
              </c:strCache>
            </c:strRef>
          </c:tx>
          <c:spPr>
            <a:solidFill>
              <a:srgbClr val="7F43EB"/>
            </a:solidFill>
            <a:ln w="63500">
              <a:solidFill>
                <a:srgbClr val="7F43EB"/>
              </a:solidFill>
            </a:ln>
            <a:effectLst/>
          </c:spPr>
          <c:invertIfNegative val="0"/>
          <c:dPt>
            <c:idx val="0"/>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0-D7B2-420C-A525-C566506D1038}"/>
              </c:ext>
            </c:extLst>
          </c:dPt>
          <c:dPt>
            <c:idx val="1"/>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1-D7B2-420C-A525-C566506D1038}"/>
              </c:ext>
            </c:extLst>
          </c:dPt>
          <c:dPt>
            <c:idx val="2"/>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2-D7B2-420C-A525-C566506D1038}"/>
              </c:ext>
            </c:extLst>
          </c:dPt>
          <c:dPt>
            <c:idx val="3"/>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3-D7B2-420C-A525-C566506D1038}"/>
              </c:ext>
            </c:extLst>
          </c:dPt>
          <c:dPt>
            <c:idx val="4"/>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4-D7B2-420C-A525-C566506D1038}"/>
              </c:ext>
            </c:extLst>
          </c:dPt>
          <c:dPt>
            <c:idx val="5"/>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5-D7B2-420C-A525-C566506D1038}"/>
              </c:ext>
            </c:extLst>
          </c:dPt>
          <c:dPt>
            <c:idx val="6"/>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6-D7B2-420C-A525-C566506D1038}"/>
              </c:ext>
            </c:extLst>
          </c:dPt>
          <c:dPt>
            <c:idx val="7"/>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7-D7B2-420C-A525-C566506D1038}"/>
              </c:ext>
            </c:extLst>
          </c:dPt>
          <c:dPt>
            <c:idx val="8"/>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8-D7B2-420C-A525-C566506D1038}"/>
              </c:ext>
            </c:extLst>
          </c:dPt>
          <c:dPt>
            <c:idx val="9"/>
            <c:invertIfNegative val="0"/>
            <c:bubble3D val="0"/>
            <c:spPr>
              <a:solidFill>
                <a:srgbClr val="7F43EB"/>
              </a:solidFill>
              <a:ln w="63500">
                <a:solidFill>
                  <a:srgbClr val="7F43EB"/>
                </a:solidFill>
              </a:ln>
              <a:effectLst/>
            </c:spPr>
            <c:extLst>
              <c:ext xmlns:c16="http://schemas.microsoft.com/office/drawing/2014/chart" uri="{C3380CC4-5D6E-409C-BE32-E72D297353CC}">
                <c16:uniqueId val="{00000009-D7B2-420C-A525-C566506D1038}"/>
              </c:ext>
            </c:extLst>
          </c:dPt>
          <c:dLbls>
            <c:dLbl>
              <c:idx val="0"/>
              <c:tx>
                <c:rich>
                  <a:bodyPr/>
                  <a:lstStyle/>
                  <a:p>
                    <a:fld id="{5619243A-45B9-4B75-9DCF-F43E2E482FF8}"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{5619243A-45B9-4B75-9DCF-F43E2E482FF8}</c15:txfldGUID>
                      <c15:f>Charts!$W$16</c15:f>
                      <c15:dlblFieldTableCache>
                        <c:ptCount val="1"/>
                        <c:pt idx="0">
                          <c:v>147.41</c:v>
                        </c:pt>
                      </c15:dlblFieldTableCache>
                    </c15:dlblFTEntry>
                  </c15:dlblFieldTable>
                  <c15:showDataLabelsRange val="0"/>
                </c:ext>
                <c:ext xmlns:c16="http://schemas.microsoft.com/office/drawing/2014/chart" uri="{C3380CC4-5D6E-409C-BE32-E72D297353CC}">
                  <c16:uniqueId val="{00000000-D7B2-420C-A525-C566506D1038}"/>
                </c:ext>
              </c:extLst>
            </c:dLbl>
            <c:dLbl>
              <c:idx val="1"/>
              <c:tx>
                <c:rich>
                  <a:bodyPr/>
                  <a:lstStyle/>
                  <a:p>
                    <a:fld id="{C12932FA-CA81-4A15-B17F-F7EF4BED0A5C}"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{C12932FA-CA81-4A15-B17F-F7EF4BED0A5C}</c15:txfldGUID>
                      <c15:f>Charts!$W$17</c15:f>
                      <c15:dlblFieldTableCache>
                        <c:ptCount val="1"/>
                        <c:pt idx="0">
                          <c:v>114.17</c:v>
                        </c:pt>
                      </c15:dlblFieldTableCache>
                    </c15:dlblFTEntry>
                  </c15:dlblFieldTable>
                  <c15:showDataLabelsRange val="0"/>
                </c:ext>
                <c:ext xmlns:c16="http://schemas.microsoft.com/office/drawing/2014/chart" uri="{C3380CC4-5D6E-409C-BE32-E72D297353CC}">
                  <c16:uniqueId val="{00000001-D7B2-420C-A525-C566506D1038}"/>
                </c:ext>
              </c:extLst>
            </c:dLbl>
            <c:dLbl>
              <c:idx val="2"/>
              <c:tx>
                <c:rich>
                  <a:bodyPr/>
                  <a:lstStyle/>
                  <a:p>
                    <a:fld id="{8BC4B136-27B9-460C-A4F4-5E14CE2661FB}"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{8BC4B136-27B9-460C-A4F4-5E14CE2661FB}</c15:txfldGUID>
                      <c15:f>Charts!$W$18</c15:f>
                      <c15:dlblFieldTableCache>
                        <c:ptCount val="1"/>
                        <c:pt idx="0">
                          <c:v>210.91</c:v>
                        </c:pt>
                      </c15:dlblFieldTableCache>
                    </c15:dlblFTEntry>
                  </c15:dlblFieldTable>
                  <c15:showDataLabelsRange val="0"/>
                </c:ext>
                <c:ext xmlns:c16="http://schemas.microsoft.com/office/drawing/2014/chart" uri="{C3380CC4-5D6E-409C-BE32-E72D297353CC}">
                  <c16:uniqueId val="{00000002-D7B2-420C-A525-C566506D1038}"/>
                </c:ext>
              </c:extLst>
            </c:dLbl>
            <c:dLbl>
              <c:idx val="3"/>
              <c:tx>
                <c:rich>
                  <a:bodyPr/>
                  <a:lstStyle/>
                  <a:p>
                    <a:fld id="{0E1FB96C-C532-4AFA-9264-7DC1ED6E496E}"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{0E1FB96C-C532-4AFA-9264-7DC1ED6E496E}</c15:txfldGUID>
                      <c15:f>Charts!$W$19</c15:f>
                      <c15:dlblFieldTableCache>
                        <c:ptCount val="1"/>
                        <c:pt idx="0">
                          <c:v>120.34</c:v>
                        </c:pt>
                      </c15:dlblFieldTableCache>
                    </c15:dlblFTEntry>
                  </c15:dlblFieldTable>
                  <c15:showDataLabelsRange val="0"/>
                </c:ext>
                <c:ext xmlns:c16="http://schemas.microsoft.com/office/drawing/2014/chart" uri="{C3380CC4-5D6E-409C-BE32-E72D297353CC}">
                  <c16:uniqueId val="{00000003-D7B2-420C-A525-C566506D1038}"/>
                </c:ext>
              </c:extLst>
            </c:dLbl>
            <c:dLbl>
              <c:idx val="4"/>
              <c:tx>
                <c:rich>
                  <a:bodyPr/>
                  <a:lstStyle/>
                  <a:p>
                    <a:fld id="{2B218312-7EE7-4284-820D-0DE8A2105BFF}"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{2B218312-7EE7-4284-820D-0DE8A2105BFF}</c15:txfldGUID>
                      <c15:f>Charts!$W$20</c15:f>
                      <c15:dlblFieldTableCache>
                        <c:ptCount val="1"/>
                        <c:pt idx="0">
                          <c:v>275.94</c:v>
                        </c:pt>
                      </c15:dlblFieldTableCache>
                    </c15:dlblFTEntry>
                  </c15:dlblFieldTable>
                  <c15:showDataLabelsRange val="0"/>
                </c:ext>
                <c:ext xmlns:c16="http://schemas.microsoft.com/office/drawing/2014/chart" uri="{C3380CC4-5D6E-409C-BE32-E72D297353CC}">
                  <c16:uniqueId val="{00000004-D7B2-420C-A525-C566506D1038}"/>
                </c:ext>
              </c:extLst>
            </c:dLbl>
            <c:dLbl>
              <c:idx val="5"/>
              <c:tx>
                <c:rich>
                  <a:bodyPr/>
                  <a:lstStyle/>
                  <a:p>
                    <a:fld id="{77E6DF63-FD98-4F9A-968B-EEE0B8394600}" type="CELLREF">
                      <a:rPr lang="en-US"/>
                      <a:pPr/>
                      <a:t>[CELLREF]</a:t>
                    </a:fld>
                    <a:r>
                      <a:rPr lang="en-US"/>
                      <a:t> K </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{77E6DF63-FD98-4F9A-968B-EEE0B8394600}</c15:txfldGUID>
                      <c15:f>Charts!$W$21</c15:f>
                      <c15:dlblFieldTableCache>
                        <c:ptCount val="1"/>
                        <c:pt idx="0">
                          <c:v>194.88</c:v>
                        </c:pt>
                      </c15:dlblFieldTableCache>
                    </c15:dlblFTEntry>
                  </c15:dlblFieldTable>
                  <c15:showDataLabelsRange val="0"/>
                </c:ext>
                <c:ext xmlns:c16="http://schemas.microsoft.com/office/drawing/2014/chart" uri="{C3380CC4-5D6E-409C-BE32-E72D297353CC}">
                  <c16:uniqueId val="{00000005-D7B2-420C-A525-C566506D1038}"/>
                </c:ext>
              </c:extLst>
            </c:dLbl>
            <c:dLbl>
              <c:idx val="6"/>
              <c:tx>
                <c:rich>
                  <a:bodyPr/>
                  <a:lstStyle/>
                  <a:p>
                    <a:fld id="{692661F1-4CDE-4E84-926B-58BB8F211D0D}"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{692661F1-4CDE-4E84-926B-58BB8F211D0D}</c15:txfldGUID>
                      <c15:f>Charts!$W$22</c15:f>
                      <c15:dlblFieldTableCache>
                        <c:ptCount val="1"/>
                        <c:pt idx="0">
                          <c:v>128.1</c:v>
                        </c:pt>
                      </c15:dlblFieldTableCache>
                    </c15:dlblFTEntry>
                  </c15:dlblFieldTable>
                  <c15:showDataLabelsRange val="0"/>
                </c:ext>
                <c:ext xmlns:c16="http://schemas.microsoft.com/office/drawing/2014/chart" uri="{C3380CC4-5D6E-409C-BE32-E72D297353CC}">
                  <c16:uniqueId val="{00000006-D7B2-420C-A525-C566506D1038}"/>
                </c:ext>
              </c:extLst>
            </c:dLbl>
            <c:dLbl>
              <c:idx val="7"/>
              <c:tx>
                <c:rich>
                  <a:bodyPr/>
                  <a:lstStyle/>
                  <a:p>
                    <a:fld id="{571B6872-3A8C-493B-85AC-9C0AC399D981}"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{571B6872-3A8C-493B-85AC-9C0AC399D981}</c15:txfldGUID>
                      <c15:f>Charts!$W$23</c15:f>
                      <c15:dlblFieldTableCache>
                        <c:ptCount val="1"/>
                        <c:pt idx="0">
                          <c:v>255.3</c:v>
                        </c:pt>
                      </c15:dlblFieldTableCache>
                    </c15:dlblFTEntry>
                  </c15:dlblFieldTable>
                  <c15:showDataLabelsRange val="0"/>
                </c:ext>
                <c:ext xmlns:c16="http://schemas.microsoft.com/office/drawing/2014/chart" uri="{C3380CC4-5D6E-409C-BE32-E72D297353CC}">
                  <c16:uniqueId val="{00000007-D7B2-420C-A525-C566506D1038}"/>
                </c:ext>
              </c:extLst>
            </c:dLbl>
            <c:dLbl>
              <c:idx val="8"/>
              <c:tx>
                <c:rich>
                  <a:bodyPr/>
                  <a:lstStyle/>
                  <a:p>
                    <a:fld id="{4F922ED6-0DD3-4C10-9251-7B67FECA3D30}"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{4F922ED6-0DD3-4C10-9251-7B67FECA3D30}</c15:txfldGUID>
                      <c15:f>Charts!$W$24</c15:f>
                      <c15:dlblFieldTableCache>
                        <c:ptCount val="1"/>
                        <c:pt idx="0">
                          <c:v>206.49</c:v>
                        </c:pt>
                      </c15:dlblFieldTableCache>
                    </c15:dlblFTEntry>
                  </c15:dlblFieldTable>
                  <c15:showDataLabelsRange val="0"/>
                </c:ext>
                <c:ext xmlns:c16="http://schemas.microsoft.com/office/drawing/2014/chart" uri="{C3380CC4-5D6E-409C-BE32-E72D297353CC}">
                  <c16:uniqueId val="{00000008-D7B2-420C-A525-C566506D1038}"/>
                </c:ext>
              </c:extLst>
            </c:dLbl>
            <c:dLbl>
              <c:idx val="9"/>
              <c:tx>
                <c:rich>
                  <a:bodyPr/>
                  <a:lstStyle/>
                  <a:p>
                    <a:fld id="{105F1BFC-5835-4225-96DF-8D6F3658C706}" type="CELLREF">
                      <a:rPr lang="en-US"/>
                      <a:pPr/>
                      <a:t>[CELLREF]</a:t>
                    </a:fld>
                    <a:r>
                      <a:rPr lang="en-US"/>
                      <a:t> K</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{105F1BFC-5835-4225-96DF-8D6F3658C706}</c15:txfldGUID>
                      <c15:f>Charts!$W$25</c15:f>
                      <c15:dlblFieldTableCache>
                        <c:ptCount val="1"/>
                        <c:pt idx="0">
                          <c:v>130.05</c:v>
                        </c:pt>
                      </c15:dlblFieldTableCache>
                    </c15:dlblFTEntry>
                  </c15:dlblFieldTable>
                  <c15:showDataLabelsRange val="0"/>
                </c:ext>
                <c:ext xmlns:c16="http://schemas.microsoft.com/office/drawing/2014/chart" uri="{C3380CC4-5D6E-409C-BE32-E72D297353CC}">
                  <c16:uniqueId val="{00000009-D7B2-420C-A525-C566506D10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Charts!$U$16:$U$26</c:f>
              <c:strCache>
                <c:ptCount val="10"/>
                <c:pt idx="0">
                  <c:v>Bretford CR8500 Series Meeting Room Furniture</c:v>
                </c:pt>
                <c:pt idx="1">
                  <c:v>Canon imageCLASS 2200 Advanced Copier</c:v>
                </c:pt>
                <c:pt idx="2">
                  <c:v>Canon PC940 Copier</c:v>
                </c:pt>
                <c:pt idx="3">
                  <c:v>GBC DocuBind 200 Manual Binding Machine</c:v>
                </c:pt>
                <c:pt idx="4">
                  <c:v>Global Troy™ Executive Leather Low-Back Tilter</c:v>
                </c:pt>
                <c:pt idx="5">
                  <c:v>Hewlett Packard LaserJet 3310 Copier</c:v>
                </c:pt>
                <c:pt idx="6">
                  <c:v>Hewlett-Packard cp1700 [D, PS] Series Color Inkjet Printers</c:v>
                </c:pt>
                <c:pt idx="7">
                  <c:v>Polycom ViewStation™ ISDN Videoconferencing Unit</c:v>
                </c:pt>
                <c:pt idx="8">
                  <c:v>Riverside Palais Royal Lawyers Bookcase, Royale Cherry Finish</c:v>
                </c:pt>
                <c:pt idx="9">
                  <c:v>Sharp AL-1530CS Digital Copier</c:v>
                </c:pt>
              </c:strCache>
            </c:strRef>
          </c:cat>
          <c:val>
            <c:numRef>
              <c:f>Charts!$V$16:$V$26</c:f>
              <c:numCache>
                <c:formatCode>General</c:formatCode>
                <c:ptCount val="10"/>
                <c:pt idx="0">
                  <c:v>147412.21199999997</c:v>
                </c:pt>
                <c:pt idx="1">
                  <c:v>114173.41</c:v>
                </c:pt>
                <c:pt idx="2">
                  <c:v>210910.67999999996</c:v>
                </c:pt>
                <c:pt idx="3">
                  <c:v>120342.73999999999</c:v>
                </c:pt>
                <c:pt idx="4">
                  <c:v>275941.52</c:v>
                </c:pt>
                <c:pt idx="5">
                  <c:v>194880.34999999998</c:v>
                </c:pt>
                <c:pt idx="6">
                  <c:v>128100.43</c:v>
                </c:pt>
                <c:pt idx="7">
                  <c:v>255303.97</c:v>
                </c:pt>
                <c:pt idx="8">
                  <c:v>206494.12999999998</c:v>
                </c:pt>
                <c:pt idx="9">
                  <c:v>130046.81000000001</c:v>
                </c:pt>
              </c:numCache>
            </c:numRef>
          </c:val>
          <c:extLst>
            <c:ext xmlns:c16="http://schemas.microsoft.com/office/drawing/2014/chart" uri="{C3380CC4-5D6E-409C-BE32-E72D297353CC}">
              <c16:uniqueId val="{0000000A-D7B2-420C-A525-C566506D1038}"/>
            </c:ext>
          </c:extLst>
        </c:ser>
        <c:dLbls>
          <c:dLblPos val="outEnd"/>
          <c:showLegendKey val="0"/>
          <c:showVal val="1"/>
          <c:showCatName val="0"/>
          <c:showSerName val="0"/>
          <c:showPercent val="0"/>
          <c:showBubbleSize val="0"/>
        </c:dLbls>
        <c:gapWidth val="182"/>
        <c:axId val="1271181999"/>
        <c:axId val="1271182959"/>
      </c:barChart>
      <c:catAx>
        <c:axId val="127118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82959"/>
        <c:crosses val="autoZero"/>
        <c:auto val="1"/>
        <c:lblAlgn val="ctr"/>
        <c:lblOffset val="100"/>
        <c:noMultiLvlLbl val="0"/>
      </c:catAx>
      <c:valAx>
        <c:axId val="1271182959"/>
        <c:scaling>
          <c:orientation val="minMax"/>
        </c:scaling>
        <c:delete val="1"/>
        <c:axPos val="b"/>
        <c:numFmt formatCode="General" sourceLinked="1"/>
        <c:majorTickMark val="none"/>
        <c:minorTickMark val="none"/>
        <c:tickLblPos val="nextTo"/>
        <c:crossAx val="127118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Data.xlsx]Charts!PivotTable8</c:name>
    <c:fmtId val="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Top Selling</a:t>
            </a:r>
            <a:r>
              <a:rPr lang="en-US" sz="1000" b="1" baseline="0"/>
              <a:t> Products Profit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F43EB"/>
            </a:solidFill>
            <a:round/>
          </a:ln>
          <a:effectLst/>
        </c:spPr>
        <c:marker>
          <c:symbol val="circle"/>
          <c:size val="5"/>
          <c:spPr>
            <a:solidFill>
              <a:srgbClr val="7F43EB">
                <a:alpha val="37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52801B-3FD1-4313-84AA-BDB1E4D66CEA}"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DD7EE8-AC4E-4B30-8E42-52AAE92BBB62}"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BF3A43-D938-4862-B871-C1D2DB961C29}"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9E7646-8AF6-481B-86A5-CC1DF5018129}"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54DECE-CB55-4CCC-AFEE-FB104E12518E}"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648AF3-60FB-4120-B55E-2E517073A53D}"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7CFFF0-C113-46BA-BA25-70F71C273CF7}"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1A79A8-D5A8-44F5-88BB-DBC4C3531240}"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4F8627-DED4-4B15-B319-91EFB2FFD9CB}"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ECFB12-2D0C-4B71-B14E-6F7D551A3C46}"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52801B-3FD1-4313-84AA-BDB1E4D66CEA}"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DD7EE8-AC4E-4B30-8E42-52AAE92BBB62}"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BF3A43-D938-4862-B871-C1D2DB961C29}"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9E7646-8AF6-481B-86A5-CC1DF5018129}"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54DECE-CB55-4CCC-AFEE-FB104E12518E}"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648AF3-60FB-4120-B55E-2E517073A53D}"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7CFFF0-C113-46BA-BA25-70F71C273CF7}"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1A79A8-D5A8-44F5-88BB-DBC4C3531240}"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4F8627-DED4-4B15-B319-91EFB2FFD9CB}"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ECFB12-2D0C-4B71-B14E-6F7D551A3C46}" type="CELLREF">
                  <a:rPr lang="en-US"/>
                  <a:pPr>
                    <a:defRPr sz="900" b="0"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52801B-3FD1-4313-84AA-BDB1E4D66CEA}"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{9452801B-3FD1-4313-84AA-BDB1E4D66CEA}</c15:txfldGUID>
                  <c15:f>Charts!$W$29</c15:f>
                  <c15:dlblFieldTableCache>
                    <c:ptCount val="1"/>
                    <c:pt idx="0">
                      <c:v>47.71</c:v>
                    </c:pt>
                  </c15:dlblFieldTableCache>
                </c15:dlblFTEntry>
              </c15:dlblFieldTable>
              <c15:showDataLabelsRange val="0"/>
            </c:ext>
          </c:extLst>
        </c:dLbl>
      </c:pivotFmt>
      <c:pivotFmt>
        <c:idx val="26"/>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0.12778000078349291"/>
              <c:y val="5.758821661917612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DD7EE8-AC4E-4B30-8E42-52AAE92BBB62}"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{CEDD7EE8-AC4E-4B30-8E42-52AAE92BBB62}</c15:txfldGUID>
                  <c15:f>Charts!$W$30</c15:f>
                  <c15:dlblFieldTableCache>
                    <c:ptCount val="1"/>
                    <c:pt idx="0">
                      <c:v>45.93</c:v>
                    </c:pt>
                  </c15:dlblFieldTableCache>
                </c15:dlblFTEntry>
              </c15:dlblFieldTable>
              <c15:showDataLabelsRange val="0"/>
            </c:ext>
          </c:extLst>
        </c:dLbl>
      </c:pivotFmt>
      <c:pivotFmt>
        <c:idx val="27"/>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9.2229965912677389E-2"/>
              <c:y val="5.754261212629499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BF3A43-D938-4862-B871-C1D2DB961C29}"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{01BF3A43-D938-4862-B871-C1D2DB961C29}</c15:txfldGUID>
                  <c15:f>Charts!$W$31</c15:f>
                  <c15:dlblFieldTableCache>
                    <c:ptCount val="1"/>
                    <c:pt idx="0">
                      <c:v>32.57</c:v>
                    </c:pt>
                  </c15:dlblFieldTableCache>
                </c15:dlblFTEntry>
              </c15:dlblFieldTable>
              <c15:showDataLabelsRange val="0"/>
            </c:ext>
          </c:extLst>
        </c:dLbl>
      </c:pivotFmt>
      <c:pivotFmt>
        <c:idx val="28"/>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0.10684759517275845"/>
              <c:y val="-6.264743301694053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9E7646-8AF6-481B-86A5-CC1DF5018129}"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{599E7646-8AF6-481B-86A5-CC1DF5018129}</c15:txfldGUID>
                  <c15:f>Charts!$W$32</c15:f>
                  <c15:dlblFieldTableCache>
                    <c:ptCount val="1"/>
                    <c:pt idx="0">
                      <c:v>50.46</c:v>
                    </c:pt>
                  </c15:dlblFieldTableCache>
                </c15:dlblFTEntry>
              </c15:dlblFieldTable>
              <c15:showDataLabelsRange val="0"/>
            </c:ext>
          </c:extLst>
        </c:dLbl>
      </c:pivotFmt>
      <c:pivotFmt>
        <c:idx val="29"/>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8.9120909951230676E-2"/>
              <c:y val="5.770766189695108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54DECE-CB55-4CCC-AFEE-FB104E12518E}"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{5C54DECE-CB55-4CCC-AFEE-FB104E12518E}</c15:txfldGUID>
                  <c15:f>Charts!$W$33</c15:f>
                  <c15:dlblFieldTableCache>
                    <c:ptCount val="1"/>
                    <c:pt idx="0">
                      <c:v>32.02</c:v>
                    </c:pt>
                  </c15:dlblFieldTableCache>
                </c15:dlblFTEntry>
              </c15:dlblFieldTable>
              <c15:showDataLabelsRange val="0"/>
            </c:ext>
          </c:extLst>
        </c:dLbl>
      </c:pivotFmt>
      <c:pivotFmt>
        <c:idx val="30"/>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0.11571093778352227"/>
              <c:y val="-5.26178417741162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648AF3-60FB-4120-B55E-2E517073A53D}"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{16648AF3-60FB-4120-B55E-2E517073A53D}</c15:txfldGUID>
                  <c15:f>Charts!$W$34</c15:f>
                  <c15:dlblFieldTableCache>
                    <c:ptCount val="1"/>
                    <c:pt idx="0">
                      <c:v>79.28</c:v>
                    </c:pt>
                  </c15:dlblFieldTableCache>
                </c15:dlblFTEntry>
              </c15:dlblFieldTable>
              <c15:showDataLabelsRange val="0"/>
            </c:ext>
          </c:extLst>
        </c:dLbl>
      </c:pivotFmt>
      <c:pivotFmt>
        <c:idx val="31"/>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3.9131657626522549E-2"/>
              <c:y val="-4.76030461527040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7CFFF0-C113-46BA-BA25-70F71C273CF7}"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{D57CFFF0-C113-46BA-BA25-70F71C273CF7}</c15:txfldGUID>
                  <c15:f>Charts!$W$35</c15:f>
                  <c15:dlblFieldTableCache>
                    <c:ptCount val="1"/>
                    <c:pt idx="0">
                      <c:v>73.3</c:v>
                    </c:pt>
                  </c15:dlblFieldTableCache>
                </c15:dlblFTEntry>
              </c15:dlblFieldTable>
              <c15:showDataLabelsRange val="0"/>
            </c:ext>
          </c:extLst>
        </c:dLbl>
      </c:pivotFmt>
      <c:pivotFmt>
        <c:idx val="32"/>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3.1509182981265628E-2"/>
              <c:y val="-5.261784177411622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1A79A8-D5A8-44F5-88BB-DBC4C3531240}"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{391A79A8-D5A8-44F5-88BB-DBC4C3531240}</c15:txfldGUID>
                  <c15:f>Charts!$W$36</c15:f>
                  <c15:dlblFieldTableCache>
                    <c:ptCount val="1"/>
                    <c:pt idx="0">
                      <c:v>55.28</c:v>
                    </c:pt>
                  </c15:dlblFieldTableCache>
                </c15:dlblFTEntry>
              </c15:dlblFieldTable>
              <c15:showDataLabelsRange val="0"/>
            </c:ext>
          </c:extLst>
        </c:dLbl>
      </c:pivotFmt>
      <c:pivotFmt>
        <c:idx val="33"/>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3.5940854286647478E-2"/>
              <c:y val="-3.75734549098797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4F8627-DED4-4B15-B319-91EFB2FFD9C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{9D4F8627-DED4-4B15-B319-91EFB2FFD9CB}</c15:txfldGUID>
                  <c15:f>Charts!$W$37</c15:f>
                  <c15:dlblFieldTableCache>
                    <c:ptCount val="1"/>
                    <c:pt idx="0">
                      <c:v>44.74</c:v>
                    </c:pt>
                  </c15:dlblFieldTableCache>
                </c15:dlblFTEntry>
              </c15:dlblFieldTable>
              <c15:showDataLabelsRange val="0"/>
            </c:ext>
          </c:extLst>
        </c:dLbl>
      </c:pivotFmt>
      <c:pivotFmt>
        <c:idx val="34"/>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Lbl>
          <c:idx val="0"/>
          <c:layout>
            <c:manualLayout>
              <c:x val="-1.1538746067328067E-2"/>
              <c:y val="5.2692866275538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ECFB12-2D0C-4B71-B14E-6F7D551A3C46}"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{91ECFB12-2D0C-4B71-B14E-6F7D551A3C46}</c15:txfldGUID>
                  <c15:f>Charts!$W$38</c15:f>
                  <c15:dlblFieldTableCache>
                    <c:ptCount val="1"/>
                    <c:pt idx="0">
                      <c:v>31.94</c:v>
                    </c:pt>
                  </c15:dlblFieldTableCache>
                </c15:dlblFTEntry>
              </c15:dlblFieldTable>
              <c15:showDataLabelsRange val="0"/>
            </c:ext>
          </c:extLst>
        </c:dLbl>
      </c:pivotFmt>
    </c:pivotFmts>
    <c:plotArea>
      <c:layout>
        <c:manualLayout>
          <c:layoutTarget val="inner"/>
          <c:xMode val="edge"/>
          <c:yMode val="edge"/>
          <c:x val="4.8902220412843957E-2"/>
          <c:y val="0.16743067709569823"/>
          <c:w val="0.90219555917431205"/>
          <c:h val="0.72739300764825454"/>
        </c:manualLayout>
      </c:layout>
      <c:lineChart>
        <c:grouping val="standard"/>
        <c:varyColors val="0"/>
        <c:ser>
          <c:idx val="0"/>
          <c:order val="0"/>
          <c:tx>
            <c:strRef>
              <c:f>Charts!$V$28</c:f>
              <c:strCache>
                <c:ptCount val="1"/>
                <c:pt idx="0">
                  <c:v>Total</c:v>
                </c:pt>
              </c:strCache>
            </c:strRef>
          </c:tx>
          <c:spPr>
            <a:ln w="28575" cap="rnd">
              <a:solidFill>
                <a:srgbClr val="7F43EB"/>
              </a:solidFill>
              <a:round/>
            </a:ln>
            <a:effectLst/>
          </c:spPr>
          <c:marker>
            <c:symbol val="circle"/>
            <c:size val="9"/>
            <c:spPr>
              <a:solidFill>
                <a:srgbClr val="7F43EB">
                  <a:alpha val="43000"/>
                </a:srgbClr>
              </a:solidFill>
              <a:ln w="9525">
                <a:solidFill>
                  <a:srgbClr val="7F43EB"/>
                </a:solidFill>
              </a:ln>
              <a:effectLst/>
            </c:spPr>
          </c:marker>
          <c:dPt>
            <c:idx val="0"/>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0-2312-46DC-A2C1-90B5A2F4DCE3}"/>
              </c:ext>
            </c:extLst>
          </c:dPt>
          <c:dPt>
            <c:idx val="1"/>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1-2312-46DC-A2C1-90B5A2F4DCE3}"/>
              </c:ext>
            </c:extLst>
          </c:dPt>
          <c:dPt>
            <c:idx val="2"/>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2-2312-46DC-A2C1-90B5A2F4DCE3}"/>
              </c:ext>
            </c:extLst>
          </c:dPt>
          <c:dPt>
            <c:idx val="3"/>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3-2312-46DC-A2C1-90B5A2F4DCE3}"/>
              </c:ext>
            </c:extLst>
          </c:dPt>
          <c:dPt>
            <c:idx val="4"/>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4-2312-46DC-A2C1-90B5A2F4DCE3}"/>
              </c:ext>
            </c:extLst>
          </c:dPt>
          <c:dPt>
            <c:idx val="5"/>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5-2312-46DC-A2C1-90B5A2F4DCE3}"/>
              </c:ext>
            </c:extLst>
          </c:dPt>
          <c:dPt>
            <c:idx val="6"/>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6-2312-46DC-A2C1-90B5A2F4DCE3}"/>
              </c:ext>
            </c:extLst>
          </c:dPt>
          <c:dPt>
            <c:idx val="7"/>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7-2312-46DC-A2C1-90B5A2F4DCE3}"/>
              </c:ext>
            </c:extLst>
          </c:dPt>
          <c:dPt>
            <c:idx val="8"/>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8-2312-46DC-A2C1-90B5A2F4DCE3}"/>
              </c:ext>
            </c:extLst>
          </c:dPt>
          <c:dPt>
            <c:idx val="9"/>
            <c:marker>
              <c:symbol val="circle"/>
              <c:size val="9"/>
              <c:spPr>
                <a:solidFill>
                  <a:srgbClr val="7F43EB">
                    <a:alpha val="43000"/>
                  </a:srgbClr>
                </a:solidFill>
                <a:ln w="9525">
                  <a:solidFill>
                    <a:srgbClr val="7F43EB"/>
                  </a:solidFill>
                </a:ln>
                <a:effectLst/>
              </c:spPr>
            </c:marker>
            <c:bubble3D val="0"/>
            <c:extLst>
              <c:ext xmlns:c16="http://schemas.microsoft.com/office/drawing/2014/chart" uri="{C3380CC4-5D6E-409C-BE32-E72D297353CC}">
                <c16:uniqueId val="{00000009-2312-46DC-A2C1-90B5A2F4DCE3}"/>
              </c:ext>
            </c:extLst>
          </c:dPt>
          <c:dLbls>
            <c:dLbl>
              <c:idx val="0"/>
              <c:tx>
                <c:rich>
                  <a:bodyPr/>
                  <a:lstStyle/>
                  <a:p>
                    <a:fld id="{9452801B-3FD1-4313-84AA-BDB1E4D66CEA}" type="CELLREF">
                      <a:rPr lang="en-US"/>
                      <a:pPr/>
                      <a:t>[CELLREF]</a:t>
                    </a:fld>
                    <a:r>
                      <a:rPr lang="en-US"/>
                      <a:t> K</a:t>
                    </a:r>
                  </a:p>
                </c:rich>
              </c:tx>
              <c:dLblPos val="t"/>
              <c:showLegendKey val="0"/>
              <c:showVal val="1"/>
              <c:showCatName val="0"/>
              <c:showSerName val="0"/>
              <c:showPercent val="0"/>
              <c:showBubbleSize val="0"/>
              <c:extLst>
                <c:ext xmlns:c15="http://schemas.microsoft.com/office/drawing/2012/chart" uri="{CE6537A1-D6FC-4f65-9D91-7224C49458BB}">
                  <c15:dlblFieldTable>
                    <c15:dlblFTEntry>
                      <c15:txfldGUID>{9452801B-3FD1-4313-84AA-BDB1E4D66CEA}</c15:txfldGUID>
                      <c15:f>Charts!$W$29</c15:f>
                      <c15:dlblFieldTableCache>
                        <c:ptCount val="1"/>
                        <c:pt idx="0">
                          <c:v>47.71</c:v>
                        </c:pt>
                      </c15:dlblFieldTableCache>
                    </c15:dlblFTEntry>
                  </c15:dlblFieldTable>
                  <c15:showDataLabelsRange val="0"/>
                </c:ext>
                <c:ext xmlns:c16="http://schemas.microsoft.com/office/drawing/2014/chart" uri="{C3380CC4-5D6E-409C-BE32-E72D297353CC}">
                  <c16:uniqueId val="{00000000-2312-46DC-A2C1-90B5A2F4DCE3}"/>
                </c:ext>
              </c:extLst>
            </c:dLbl>
            <c:dLbl>
              <c:idx val="1"/>
              <c:layout>
                <c:manualLayout>
                  <c:x val="-0.12778000078349291"/>
                  <c:y val="5.7588216619176125E-2"/>
                </c:manualLayout>
              </c:layout>
              <c:tx>
                <c:rich>
                  <a:bodyPr/>
                  <a:lstStyle/>
                  <a:p>
                    <a:fld id="{CEDD7EE8-AC4E-4B30-8E42-52AAE92BBB62}"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{CEDD7EE8-AC4E-4B30-8E42-52AAE92BBB62}</c15:txfldGUID>
                      <c15:f>Charts!$W$30</c15:f>
                      <c15:dlblFieldTableCache>
                        <c:ptCount val="1"/>
                        <c:pt idx="0">
                          <c:v>45.93</c:v>
                        </c:pt>
                      </c15:dlblFieldTableCache>
                    </c15:dlblFTEntry>
                  </c15:dlblFieldTable>
                  <c15:showDataLabelsRange val="0"/>
                </c:ext>
                <c:ext xmlns:c16="http://schemas.microsoft.com/office/drawing/2014/chart" uri="{C3380CC4-5D6E-409C-BE32-E72D297353CC}">
                  <c16:uniqueId val="{00000001-2312-46DC-A2C1-90B5A2F4DCE3}"/>
                </c:ext>
              </c:extLst>
            </c:dLbl>
            <c:dLbl>
              <c:idx val="2"/>
              <c:layout>
                <c:manualLayout>
                  <c:x val="-9.2229965912677389E-2"/>
                  <c:y val="5.7542612126294995E-2"/>
                </c:manualLayout>
              </c:layout>
              <c:tx>
                <c:rich>
                  <a:bodyPr/>
                  <a:lstStyle/>
                  <a:p>
                    <a:fld id="{01BF3A43-D938-4862-B871-C1D2DB961C29}"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{01BF3A43-D938-4862-B871-C1D2DB961C29}</c15:txfldGUID>
                      <c15:f>Charts!$W$31</c15:f>
                      <c15:dlblFieldTableCache>
                        <c:ptCount val="1"/>
                        <c:pt idx="0">
                          <c:v>32.57</c:v>
                        </c:pt>
                      </c15:dlblFieldTableCache>
                    </c15:dlblFTEntry>
                  </c15:dlblFieldTable>
                  <c15:showDataLabelsRange val="0"/>
                </c:ext>
                <c:ext xmlns:c16="http://schemas.microsoft.com/office/drawing/2014/chart" uri="{C3380CC4-5D6E-409C-BE32-E72D297353CC}">
                  <c16:uniqueId val="{00000002-2312-46DC-A2C1-90B5A2F4DCE3}"/>
                </c:ext>
              </c:extLst>
            </c:dLbl>
            <c:dLbl>
              <c:idx val="3"/>
              <c:layout>
                <c:manualLayout>
                  <c:x val="-0.10684759517275845"/>
                  <c:y val="-6.2647433016940535E-2"/>
                </c:manualLayout>
              </c:layout>
              <c:tx>
                <c:rich>
                  <a:bodyPr/>
                  <a:lstStyle/>
                  <a:p>
                    <a:fld id="{599E7646-8AF6-481B-86A5-CC1DF5018129}"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{599E7646-8AF6-481B-86A5-CC1DF5018129}</c15:txfldGUID>
                      <c15:f>Charts!$W$32</c15:f>
                      <c15:dlblFieldTableCache>
                        <c:ptCount val="1"/>
                        <c:pt idx="0">
                          <c:v>50.46</c:v>
                        </c:pt>
                      </c15:dlblFieldTableCache>
                    </c15:dlblFTEntry>
                  </c15:dlblFieldTable>
                  <c15:showDataLabelsRange val="0"/>
                </c:ext>
                <c:ext xmlns:c16="http://schemas.microsoft.com/office/drawing/2014/chart" uri="{C3380CC4-5D6E-409C-BE32-E72D297353CC}">
                  <c16:uniqueId val="{00000003-2312-46DC-A2C1-90B5A2F4DCE3}"/>
                </c:ext>
              </c:extLst>
            </c:dLbl>
            <c:dLbl>
              <c:idx val="4"/>
              <c:layout>
                <c:manualLayout>
                  <c:x val="-8.9120909951230676E-2"/>
                  <c:y val="5.7707661896951083E-2"/>
                </c:manualLayout>
              </c:layout>
              <c:tx>
                <c:rich>
                  <a:bodyPr/>
                  <a:lstStyle/>
                  <a:p>
                    <a:fld id="{5C54DECE-CB55-4CCC-AFEE-FB104E12518E}"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{5C54DECE-CB55-4CCC-AFEE-FB104E12518E}</c15:txfldGUID>
                      <c15:f>Charts!$W$33</c15:f>
                      <c15:dlblFieldTableCache>
                        <c:ptCount val="1"/>
                        <c:pt idx="0">
                          <c:v>32.02</c:v>
                        </c:pt>
                      </c15:dlblFieldTableCache>
                    </c15:dlblFTEntry>
                  </c15:dlblFieldTable>
                  <c15:showDataLabelsRange val="0"/>
                </c:ext>
                <c:ext xmlns:c16="http://schemas.microsoft.com/office/drawing/2014/chart" uri="{C3380CC4-5D6E-409C-BE32-E72D297353CC}">
                  <c16:uniqueId val="{00000004-2312-46DC-A2C1-90B5A2F4DCE3}"/>
                </c:ext>
              </c:extLst>
            </c:dLbl>
            <c:dLbl>
              <c:idx val="5"/>
              <c:layout>
                <c:manualLayout>
                  <c:x val="-0.11571093778352227"/>
                  <c:y val="-5.2617841774116256E-2"/>
                </c:manualLayout>
              </c:layout>
              <c:tx>
                <c:rich>
                  <a:bodyPr/>
                  <a:lstStyle/>
                  <a:p>
                    <a:fld id="{16648AF3-60FB-4120-B55E-2E517073A53D}"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{16648AF3-60FB-4120-B55E-2E517073A53D}</c15:txfldGUID>
                      <c15:f>Charts!$W$34</c15:f>
                      <c15:dlblFieldTableCache>
                        <c:ptCount val="1"/>
                        <c:pt idx="0">
                          <c:v>79.28</c:v>
                        </c:pt>
                      </c15:dlblFieldTableCache>
                    </c15:dlblFTEntry>
                  </c15:dlblFieldTable>
                  <c15:showDataLabelsRange val="0"/>
                </c:ext>
                <c:ext xmlns:c16="http://schemas.microsoft.com/office/drawing/2014/chart" uri="{C3380CC4-5D6E-409C-BE32-E72D297353CC}">
                  <c16:uniqueId val="{00000005-2312-46DC-A2C1-90B5A2F4DCE3}"/>
                </c:ext>
              </c:extLst>
            </c:dLbl>
            <c:dLbl>
              <c:idx val="6"/>
              <c:layout>
                <c:manualLayout>
                  <c:x val="-3.9131657626522549E-2"/>
                  <c:y val="-4.7603046152704082E-2"/>
                </c:manualLayout>
              </c:layout>
              <c:tx>
                <c:rich>
                  <a:bodyPr/>
                  <a:lstStyle/>
                  <a:p>
                    <a:fld id="{D57CFFF0-C113-46BA-BA25-70F71C273CF7}"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{D57CFFF0-C113-46BA-BA25-70F71C273CF7}</c15:txfldGUID>
                      <c15:f>Charts!$W$35</c15:f>
                      <c15:dlblFieldTableCache>
                        <c:ptCount val="1"/>
                        <c:pt idx="0">
                          <c:v>73.3</c:v>
                        </c:pt>
                      </c15:dlblFieldTableCache>
                    </c15:dlblFTEntry>
                  </c15:dlblFieldTable>
                  <c15:showDataLabelsRange val="0"/>
                </c:ext>
                <c:ext xmlns:c16="http://schemas.microsoft.com/office/drawing/2014/chart" uri="{C3380CC4-5D6E-409C-BE32-E72D297353CC}">
                  <c16:uniqueId val="{00000006-2312-46DC-A2C1-90B5A2F4DCE3}"/>
                </c:ext>
              </c:extLst>
            </c:dLbl>
            <c:dLbl>
              <c:idx val="7"/>
              <c:layout>
                <c:manualLayout>
                  <c:x val="-3.1509182981265628E-2"/>
                  <c:y val="-5.2617841774116228E-2"/>
                </c:manualLayout>
              </c:layout>
              <c:tx>
                <c:rich>
                  <a:bodyPr/>
                  <a:lstStyle/>
                  <a:p>
                    <a:fld id="{391A79A8-D5A8-44F5-88BB-DBC4C3531240}"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{391A79A8-D5A8-44F5-88BB-DBC4C3531240}</c15:txfldGUID>
                      <c15:f>Charts!$W$36</c15:f>
                      <c15:dlblFieldTableCache>
                        <c:ptCount val="1"/>
                        <c:pt idx="0">
                          <c:v>55.28</c:v>
                        </c:pt>
                      </c15:dlblFieldTableCache>
                    </c15:dlblFTEntry>
                  </c15:dlblFieldTable>
                  <c15:showDataLabelsRange val="0"/>
                </c:ext>
                <c:ext xmlns:c16="http://schemas.microsoft.com/office/drawing/2014/chart" uri="{C3380CC4-5D6E-409C-BE32-E72D297353CC}">
                  <c16:uniqueId val="{00000007-2312-46DC-A2C1-90B5A2F4DCE3}"/>
                </c:ext>
              </c:extLst>
            </c:dLbl>
            <c:dLbl>
              <c:idx val="8"/>
              <c:layout>
                <c:manualLayout>
                  <c:x val="-3.5940854286647478E-2"/>
                  <c:y val="-3.7573454909879782E-2"/>
                </c:manualLayout>
              </c:layout>
              <c:tx>
                <c:rich>
                  <a:bodyPr/>
                  <a:lstStyle/>
                  <a:p>
                    <a:fld id="{9D4F8627-DED4-4B15-B319-91EFB2FFD9CB}"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{9D4F8627-DED4-4B15-B319-91EFB2FFD9CB}</c15:txfldGUID>
                      <c15:f>Charts!$W$37</c15:f>
                      <c15:dlblFieldTableCache>
                        <c:ptCount val="1"/>
                        <c:pt idx="0">
                          <c:v>44.74</c:v>
                        </c:pt>
                      </c15:dlblFieldTableCache>
                    </c15:dlblFTEntry>
                  </c15:dlblFieldTable>
                  <c15:showDataLabelsRange val="0"/>
                </c:ext>
                <c:ext xmlns:c16="http://schemas.microsoft.com/office/drawing/2014/chart" uri="{C3380CC4-5D6E-409C-BE32-E72D297353CC}">
                  <c16:uniqueId val="{00000008-2312-46DC-A2C1-90B5A2F4DCE3}"/>
                </c:ext>
              </c:extLst>
            </c:dLbl>
            <c:dLbl>
              <c:idx val="9"/>
              <c:layout>
                <c:manualLayout>
                  <c:x val="-1.1538746067328067E-2"/>
                  <c:y val="5.269286627553893E-2"/>
                </c:manualLayout>
              </c:layout>
              <c:tx>
                <c:rich>
                  <a:bodyPr/>
                  <a:lstStyle/>
                  <a:p>
                    <a:fld id="{91ECFB12-2D0C-4B71-B14E-6F7D551A3C46}"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{91ECFB12-2D0C-4B71-B14E-6F7D551A3C46}</c15:txfldGUID>
                      <c15:f>Charts!$W$38</c15:f>
                      <c15:dlblFieldTableCache>
                        <c:ptCount val="1"/>
                        <c:pt idx="0">
                          <c:v>31.94</c:v>
                        </c:pt>
                      </c15:dlblFieldTableCache>
                    </c15:dlblFTEntry>
                  </c15:dlblFieldTable>
                  <c15:showDataLabelsRange val="0"/>
                </c:ext>
                <c:ext xmlns:c16="http://schemas.microsoft.com/office/drawing/2014/chart" uri="{C3380CC4-5D6E-409C-BE32-E72D297353CC}">
                  <c16:uniqueId val="{00000009-2312-46DC-A2C1-90B5A2F4DC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Charts!$U$29:$U$39</c:f>
              <c:strCache>
                <c:ptCount val="10"/>
                <c:pt idx="0">
                  <c:v>Canon PC940 Copier</c:v>
                </c:pt>
                <c:pt idx="1">
                  <c:v>Fellowes PB300 Plastic Comb Binding Machine</c:v>
                </c:pt>
                <c:pt idx="2">
                  <c:v>Fellowes PB500 Electric Punch Plastic Comb Binding Machine with Manual Bind</c:v>
                </c:pt>
                <c:pt idx="3">
                  <c:v>GBC DocuBind 200 Manual Binding Machine</c:v>
                </c:pt>
                <c:pt idx="4">
                  <c:v>GBC DocuBind TL300 Electric Binding System</c:v>
                </c:pt>
                <c:pt idx="5">
                  <c:v>Global Troy™ Executive Leather Low-Back Tilter</c:v>
                </c:pt>
                <c:pt idx="6">
                  <c:v>Hewlett Packard LaserJet 3310 Copier</c:v>
                </c:pt>
                <c:pt idx="7">
                  <c:v>Hewlett-Packard cp1700 [D, PS] Series Color Inkjet Printers</c:v>
                </c:pt>
                <c:pt idx="8">
                  <c:v>Hewlett-Packard Deskjet 1220Cse Color Inkjet Printer</c:v>
                </c:pt>
                <c:pt idx="9">
                  <c:v>Smead Adjustable Mobile File Trolley with Lockable Top</c:v>
                </c:pt>
              </c:strCache>
            </c:strRef>
          </c:cat>
          <c:val>
            <c:numRef>
              <c:f>Charts!$V$29:$V$39</c:f>
              <c:numCache>
                <c:formatCode>General</c:formatCode>
                <c:ptCount val="10"/>
                <c:pt idx="0">
                  <c:v>47705.835999999996</c:v>
                </c:pt>
                <c:pt idx="1">
                  <c:v>45927.856</c:v>
                </c:pt>
                <c:pt idx="2">
                  <c:v>32566.557000000001</c:v>
                </c:pt>
                <c:pt idx="3">
                  <c:v>50462.515000000014</c:v>
                </c:pt>
                <c:pt idx="4">
                  <c:v>32022.883000000002</c:v>
                </c:pt>
                <c:pt idx="5">
                  <c:v>79284.78</c:v>
                </c:pt>
                <c:pt idx="6">
                  <c:v>73299.600000000006</c:v>
                </c:pt>
                <c:pt idx="7">
                  <c:v>55281.39</c:v>
                </c:pt>
                <c:pt idx="8">
                  <c:v>44740.41</c:v>
                </c:pt>
                <c:pt idx="9">
                  <c:v>31939.210000000006</c:v>
                </c:pt>
              </c:numCache>
            </c:numRef>
          </c:val>
          <c:smooth val="0"/>
          <c:extLst>
            <c:ext xmlns:c16="http://schemas.microsoft.com/office/drawing/2014/chart" uri="{C3380CC4-5D6E-409C-BE32-E72D297353CC}">
              <c16:uniqueId val="{0000000A-2312-46DC-A2C1-90B5A2F4DCE3}"/>
            </c:ext>
          </c:extLst>
        </c:ser>
        <c:dLbls>
          <c:dLblPos val="t"/>
          <c:showLegendKey val="0"/>
          <c:showVal val="1"/>
          <c:showCatName val="0"/>
          <c:showSerName val="0"/>
          <c:showPercent val="0"/>
          <c:showBubbleSize val="0"/>
        </c:dLbls>
        <c:marker val="1"/>
        <c:smooth val="0"/>
        <c:axId val="808123007"/>
        <c:axId val="808123967"/>
      </c:lineChart>
      <c:catAx>
        <c:axId val="808123007"/>
        <c:scaling>
          <c:orientation val="minMax"/>
        </c:scaling>
        <c:delete val="1"/>
        <c:axPos val="b"/>
        <c:numFmt formatCode="General" sourceLinked="1"/>
        <c:majorTickMark val="out"/>
        <c:minorTickMark val="none"/>
        <c:tickLblPos val="nextTo"/>
        <c:crossAx val="808123967"/>
        <c:crosses val="autoZero"/>
        <c:auto val="1"/>
        <c:lblAlgn val="ctr"/>
        <c:lblOffset val="100"/>
        <c:noMultiLvlLbl val="0"/>
      </c:catAx>
      <c:valAx>
        <c:axId val="8081239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0812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Data.xlsx]Charts!PivotTable16</c:name>
    <c:fmtId val="3"/>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Shipment Mode Analysis</a:t>
            </a:r>
          </a:p>
        </c:rich>
      </c:tx>
      <c:layout>
        <c:manualLayout>
          <c:xMode val="edge"/>
          <c:yMode val="edge"/>
          <c:x val="0.24344019861034999"/>
          <c:y val="2.522445795221891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ED7F4"/>
          </a:solidFill>
          <a:ln w="19050">
            <a:solidFill>
              <a:schemeClr val="lt1"/>
            </a:solidFill>
          </a:ln>
          <a:effectLst/>
        </c:spPr>
      </c:pivotFmt>
      <c:pivotFmt>
        <c:idx val="2"/>
        <c:spPr>
          <a:solidFill>
            <a:srgbClr val="F4EF31"/>
          </a:solidFill>
          <a:ln w="19050">
            <a:solidFill>
              <a:schemeClr val="lt1"/>
            </a:solidFill>
          </a:ln>
          <a:effectLst/>
        </c:spPr>
      </c:pivotFmt>
      <c:pivotFmt>
        <c:idx val="3"/>
        <c:spPr>
          <a:solidFill>
            <a:srgbClr val="7F43EB"/>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F43EB"/>
          </a:solidFill>
          <a:ln w="19050">
            <a:solidFill>
              <a:schemeClr val="lt1"/>
            </a:solidFill>
          </a:ln>
          <a:effectLst/>
        </c:spPr>
      </c:pivotFmt>
      <c:pivotFmt>
        <c:idx val="6"/>
        <c:spPr>
          <a:solidFill>
            <a:srgbClr val="F4EF31"/>
          </a:solidFill>
          <a:ln w="19050">
            <a:solidFill>
              <a:schemeClr val="lt1"/>
            </a:solidFill>
          </a:ln>
          <a:effectLst/>
        </c:spPr>
      </c:pivotFmt>
      <c:pivotFmt>
        <c:idx val="7"/>
        <c:spPr>
          <a:solidFill>
            <a:srgbClr val="5ED7F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F43EB"/>
          </a:solidFill>
          <a:ln w="19050">
            <a:solidFill>
              <a:schemeClr val="lt1"/>
            </a:solidFill>
          </a:ln>
          <a:effectLst/>
        </c:spPr>
        <c:dLbl>
          <c:idx val="0"/>
          <c:layout>
            <c:manualLayout>
              <c:x val="3.3069178679368566E-2"/>
              <c:y val="6.77537110773217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CE66B4-9548-40E5-B89C-69B93EE713DA}" type="PERCENTAGE">
                  <a:rPr lang="en-US"/>
                  <a:pPr>
                    <a:defRPr/>
                  </a:pPr>
                  <a:t>[PERCENTAGE]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F4EF31"/>
          </a:solidFill>
          <a:ln w="19050">
            <a:solidFill>
              <a:schemeClr val="lt1"/>
            </a:solidFill>
          </a:ln>
          <a:effectLst/>
        </c:spPr>
        <c:dLbl>
          <c:idx val="0"/>
          <c:layout>
            <c:manualLayout>
              <c:x val="-2.9840242963910957E-2"/>
              <c:y val="5.269562164859198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419FBA-B505-4F73-8AB8-95FE340F0948}" type="PERCENTAGE">
                  <a:rPr lang="en-US"/>
                  <a:pPr>
                    <a:defRPr/>
                  </a:pPr>
                  <a:t>[PERCENTAGE]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5ED7F4"/>
          </a:solidFill>
          <a:ln w="19050">
            <a:solidFill>
              <a:schemeClr val="lt1"/>
            </a:solidFill>
          </a:ln>
          <a:effectLst/>
        </c:spPr>
        <c:dLbl>
          <c:idx val="0"/>
          <c:layout>
            <c:manualLayout>
              <c:x val="1.2130459283376888E-2"/>
              <c:y val="-0.5131610562600823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2C743F-E0E5-48B1-9477-7C2D949E5618}" type="PERCENTAGE">
                  <a:rPr lang="en-US"/>
                  <a:pPr>
                    <a:defRPr/>
                  </a:pPr>
                  <a:t>[PERCENTAGE]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5699830680329965"/>
          <c:y val="0.32784228513448316"/>
          <c:w val="0.67032841800333387"/>
          <c:h val="0.64763747909897795"/>
        </c:manualLayout>
      </c:layout>
      <c:pieChart>
        <c:varyColors val="1"/>
        <c:ser>
          <c:idx val="0"/>
          <c:order val="0"/>
          <c:tx>
            <c:strRef>
              <c:f>Charts!$AF$37</c:f>
              <c:strCache>
                <c:ptCount val="1"/>
                <c:pt idx="0">
                  <c:v>Sum of Order Quantity</c:v>
                </c:pt>
              </c:strCache>
            </c:strRef>
          </c:tx>
          <c:dPt>
            <c:idx val="0"/>
            <c:bubble3D val="0"/>
            <c:spPr>
              <a:solidFill>
                <a:srgbClr val="7F43EB"/>
              </a:solidFill>
              <a:ln w="19050">
                <a:solidFill>
                  <a:schemeClr val="lt1"/>
                </a:solidFill>
              </a:ln>
              <a:effectLst/>
            </c:spPr>
            <c:extLst>
              <c:ext xmlns:c16="http://schemas.microsoft.com/office/drawing/2014/chart" uri="{C3380CC4-5D6E-409C-BE32-E72D297353CC}">
                <c16:uniqueId val="{00000001-9A84-4A61-9EDA-75C245077D07}"/>
              </c:ext>
            </c:extLst>
          </c:dPt>
          <c:dPt>
            <c:idx val="1"/>
            <c:bubble3D val="0"/>
            <c:spPr>
              <a:solidFill>
                <a:srgbClr val="F4EF31"/>
              </a:solidFill>
              <a:ln w="19050">
                <a:solidFill>
                  <a:schemeClr val="lt1"/>
                </a:solidFill>
              </a:ln>
              <a:effectLst/>
            </c:spPr>
            <c:extLst>
              <c:ext xmlns:c16="http://schemas.microsoft.com/office/drawing/2014/chart" uri="{C3380CC4-5D6E-409C-BE32-E72D297353CC}">
                <c16:uniqueId val="{00000003-9A84-4A61-9EDA-75C245077D07}"/>
              </c:ext>
            </c:extLst>
          </c:dPt>
          <c:dPt>
            <c:idx val="2"/>
            <c:bubble3D val="0"/>
            <c:spPr>
              <a:solidFill>
                <a:srgbClr val="5ED7F4"/>
              </a:solidFill>
              <a:ln w="19050">
                <a:solidFill>
                  <a:schemeClr val="lt1"/>
                </a:solidFill>
              </a:ln>
              <a:effectLst/>
            </c:spPr>
            <c:extLst>
              <c:ext xmlns:c16="http://schemas.microsoft.com/office/drawing/2014/chart" uri="{C3380CC4-5D6E-409C-BE32-E72D297353CC}">
                <c16:uniqueId val="{00000005-9A84-4A61-9EDA-75C245077D07}"/>
              </c:ext>
            </c:extLst>
          </c:dPt>
          <c:dLbls>
            <c:dLbl>
              <c:idx val="0"/>
              <c:layout>
                <c:manualLayout>
                  <c:x val="3.3069178679368566E-2"/>
                  <c:y val="6.775371107732175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CE66B4-9548-40E5-B89C-69B93EE713DA}" type="PERCENTAGE">
                      <a:rPr lang="en-US"/>
                      <a:pPr>
                        <a:defRPr/>
                      </a:pPr>
                      <a:t>[PERCENTAGE]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A84-4A61-9EDA-75C245077D07}"/>
                </c:ext>
              </c:extLst>
            </c:dLbl>
            <c:dLbl>
              <c:idx val="1"/>
              <c:layout>
                <c:manualLayout>
                  <c:x val="-2.9840242963910957E-2"/>
                  <c:y val="5.269562164859198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419FBA-B505-4F73-8AB8-95FE340F0948}" type="PERCENTAGE">
                      <a:rPr lang="en-US"/>
                      <a:pPr>
                        <a:defRPr/>
                      </a:pPr>
                      <a:t>[PERCENTAGE]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A84-4A61-9EDA-75C245077D07}"/>
                </c:ext>
              </c:extLst>
            </c:dLbl>
            <c:dLbl>
              <c:idx val="2"/>
              <c:layout>
                <c:manualLayout>
                  <c:x val="1.2130459283376888E-2"/>
                  <c:y val="-0.5131610562600823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2C743F-E0E5-48B1-9477-7C2D949E5618}" type="PERCENTAGE">
                      <a:rPr lang="en-US"/>
                      <a:pPr>
                        <a:defRPr/>
                      </a:pPr>
                      <a:t>[PERCENTAGE]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A84-4A61-9EDA-75C245077D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Charts!$AE$38:$AE$41</c:f>
              <c:strCache>
                <c:ptCount val="3"/>
                <c:pt idx="0">
                  <c:v>Delivery Truck</c:v>
                </c:pt>
                <c:pt idx="1">
                  <c:v>Express Air</c:v>
                </c:pt>
                <c:pt idx="2">
                  <c:v>Regular Air</c:v>
                </c:pt>
              </c:strCache>
            </c:strRef>
          </c:cat>
          <c:val>
            <c:numRef>
              <c:f>Charts!$AF$38:$AF$41</c:f>
              <c:numCache>
                <c:formatCode>General</c:formatCode>
                <c:ptCount val="3"/>
                <c:pt idx="0">
                  <c:v>28764</c:v>
                </c:pt>
                <c:pt idx="1">
                  <c:v>25353</c:v>
                </c:pt>
                <c:pt idx="2">
                  <c:v>160660</c:v>
                </c:pt>
              </c:numCache>
            </c:numRef>
          </c:val>
          <c:extLst>
            <c:ext xmlns:c16="http://schemas.microsoft.com/office/drawing/2014/chart" uri="{C3380CC4-5D6E-409C-BE32-E72D297353CC}">
              <c16:uniqueId val="{00000006-9A84-4A61-9EDA-75C245077D07}"/>
            </c:ext>
          </c:extLst>
        </c:ser>
        <c:ser>
          <c:idx val="1"/>
          <c:order val="1"/>
          <c:tx>
            <c:strRef>
              <c:f>Charts!$AG$37</c:f>
              <c:strCache>
                <c:ptCount val="1"/>
                <c:pt idx="0">
                  <c:v>Sum of Shipping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F454-4749-809F-AFAA6D546C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F454-4749-809F-AFAA6D546C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F454-4749-809F-AFAA6D546C8E}"/>
              </c:ext>
            </c:extLst>
          </c:dPt>
          <c:cat>
            <c:strRef>
              <c:f>Charts!$AE$38:$AE$41</c:f>
              <c:strCache>
                <c:ptCount val="3"/>
                <c:pt idx="0">
                  <c:v>Delivery Truck</c:v>
                </c:pt>
                <c:pt idx="1">
                  <c:v>Express Air</c:v>
                </c:pt>
                <c:pt idx="2">
                  <c:v>Regular Air</c:v>
                </c:pt>
              </c:strCache>
            </c:strRef>
          </c:cat>
          <c:val>
            <c:numRef>
              <c:f>Charts!$AG$38:$AG$41</c:f>
              <c:numCache>
                <c:formatCode>0</c:formatCode>
                <c:ptCount val="3"/>
                <c:pt idx="0">
                  <c:v>51971.939999999828</c:v>
                </c:pt>
                <c:pt idx="1">
                  <c:v>7850.909999999958</c:v>
                </c:pt>
                <c:pt idx="2">
                  <c:v>48008.189999999915</c:v>
                </c:pt>
              </c:numCache>
            </c:numRef>
          </c:val>
          <c:extLst>
            <c:ext xmlns:c16="http://schemas.microsoft.com/office/drawing/2014/chart" uri="{C3380CC4-5D6E-409C-BE32-E72D297353CC}">
              <c16:uniqueId val="{00000007-9A84-4A61-9EDA-75C245077D07}"/>
            </c:ext>
          </c:extLst>
        </c:ser>
        <c:dLbls>
          <c:showLegendKey val="0"/>
          <c:showVal val="0"/>
          <c:showCatName val="0"/>
          <c:showSerName val="0"/>
          <c:showPercent val="0"/>
          <c:showBubbleSize val="0"/>
          <c:showLeaderLines val="1"/>
        </c:dLbls>
        <c:firstSliceAng val="0"/>
      </c:pieChart>
      <c:spPr>
        <a:noFill/>
        <a:ln>
          <a:noFill/>
        </a:ln>
        <a:effectLst/>
      </c:spPr>
    </c:plotArea>
    <c:legend>
      <c:legendPos val="t"/>
      <c:legendEntry>
        <c:idx val="1"/>
        <c:txPr>
          <a:bodyPr rot="0" spcFirstLastPara="1" vertOverflow="ellipsis" vert="horz" wrap="square" anchor="ctr" anchorCtr="1"/>
          <a:lstStyle/>
          <a:p>
            <a:pPr>
              <a:defRPr sz="900" b="0" i="0" u="none" strike="noStrike" kern="1200" baseline="0">
                <a:solidFill>
                  <a:schemeClr val="tx1">
                    <a:lumMod val="65000"/>
                    <a:lumOff val="35000"/>
                    <a:alpha val="96000"/>
                  </a:schemeClr>
                </a:solidFill>
                <a:latin typeface="+mn-lt"/>
                <a:ea typeface="+mn-ea"/>
                <a:cs typeface="+mn-cs"/>
              </a:defRPr>
            </a:pPr>
            <a:endParaRPr lang="en-US"/>
          </a:p>
        </c:txPr>
      </c:legendEntry>
      <c:layout>
        <c:manualLayout>
          <c:xMode val="edge"/>
          <c:yMode val="edge"/>
          <c:x val="0"/>
          <c:y val="0.10082235705279817"/>
          <c:w val="1"/>
          <c:h val="8.45315079191343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t>Top 10 Cities with Highest</a:t>
            </a:r>
            <a:r>
              <a:rPr lang="en-IN" sz="1000" b="1" baseline="0"/>
              <a:t> Sales</a:t>
            </a:r>
            <a:endParaRPr lang="en-IN" sz="1000" b="1"/>
          </a:p>
        </c:rich>
      </c:tx>
      <c:layout>
        <c:manualLayout>
          <c:xMode val="edge"/>
          <c:yMode val="edge"/>
          <c:x val="7.2183351452447017E-2"/>
          <c:y val="3.05958235496294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E3462D3-CC37-45BB-9A4D-DC4E91C388E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040C5E-E471-4599-84CA-0762A7D1CB7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1A78AF-5386-433C-B3DC-15499C0D8BCA}"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65F19B-03F6-4B7A-88BD-73EF59149AC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C64118-DD5A-4620-9A48-A89977A1FE69}"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B26831-9994-46AE-AB4C-9F6E74C75CF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A86B8C-8892-4F96-8BD9-173E42FFC4D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58B9D9-37C1-4405-BE42-89AFBD82653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14B6D-1758-49F4-A3CC-D3CA942B57B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D7CC50C-1193-4FE0-9BC1-138F61B2FAA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E3462D3-CC37-45BB-9A4D-DC4E91C388E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040C5E-E471-4599-84CA-0762A7D1CB7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1A78AF-5386-433C-B3DC-15499C0D8BCA}"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65F19B-03F6-4B7A-88BD-73EF59149AC7}"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C64118-DD5A-4620-9A48-A89977A1FE69}"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B26831-9994-46AE-AB4C-9F6E74C75CF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A86B8C-8892-4F96-8BD9-173E42FFC4D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58B9D9-37C1-4405-BE42-89AFBD82653B}"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14B6D-1758-49F4-A3CC-D3CA942B57B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D7CC50C-1193-4FE0-9BC1-138F61B2FAA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6.2074219670165597E-2"/>
              <c:y val="-4.87546543497013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E3462D3-CC37-45BB-9A4D-DC4E91C388E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{8E3462D3-CC37-45BB-9A4D-DC4E91C388EB}</c15:txfldGUID>
                  <c15:f>Charts!$Y$46</c15:f>
                  <c15:dlblFieldTableCache>
                    <c:ptCount val="1"/>
                    <c:pt idx="0">
                      <c:v>120</c:v>
                    </c:pt>
                  </c15:dlblFieldTableCache>
                </c15:dlblFTEntry>
              </c15:dlblFieldTable>
              <c15:showDataLabelsRange val="0"/>
            </c:ext>
          </c:extLst>
        </c:dLbl>
      </c:pivotFmt>
      <c:pivotFmt>
        <c:idx val="24"/>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1.8909568356101313E-2"/>
              <c:y val="-3.33463151624123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040C5E-E471-4599-84CA-0762A7D1CB71}"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{7A040C5E-E471-4599-84CA-0762A7D1CB71}</c15:txfldGUID>
                  <c15:f>Charts!$Y$47</c15:f>
                  <c15:dlblFieldTableCache>
                    <c:ptCount val="1"/>
                    <c:pt idx="0">
                      <c:v>103</c:v>
                    </c:pt>
                  </c15:dlblFieldTableCache>
                </c15:dlblFTEntry>
              </c15:dlblFieldTable>
              <c15:showDataLabelsRange val="0"/>
            </c:ext>
          </c:extLst>
        </c:dLbl>
      </c:pivotFmt>
      <c:pivotFmt>
        <c:idx val="25"/>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9.6655615365570116E-2"/>
              <c:y val="5.39676068988917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1A78AF-5386-433C-B3DC-15499C0D8BCA}"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{771A78AF-5386-433C-B3DC-15499C0D8BCA}</c15:txfldGUID>
                  <c15:f>Charts!$Y$48</c15:f>
                  <c15:dlblFieldTableCache>
                    <c:ptCount val="1"/>
                    <c:pt idx="0">
                      <c:v>65.87</c:v>
                    </c:pt>
                  </c15:dlblFieldTableCache>
                </c15:dlblFTEntry>
              </c15:dlblFieldTable>
              <c15:showDataLabelsRange val="0"/>
            </c:ext>
          </c:extLst>
        </c:dLbl>
      </c:pivotFmt>
      <c:pivotFmt>
        <c:idx val="26"/>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7.6653085742641486E-2"/>
              <c:y val="-5.376990571957171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65F19B-03F6-4B7A-88BD-73EF59149AC7}"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{1265F19B-03F6-4B7A-88BD-73EF59149AC7}</c15:txfldGUID>
                  <c15:f>Charts!$Y$49</c15:f>
                  <c15:dlblFieldTableCache>
                    <c:ptCount val="1"/>
                    <c:pt idx="0">
                      <c:v>63.28</c:v>
                    </c:pt>
                  </c15:dlblFieldTableCache>
                </c15:dlblFTEntry>
              </c15:dlblFieldTable>
              <c15:showDataLabelsRange val="0"/>
            </c:ext>
          </c:extLst>
        </c:dLbl>
      </c:pivotFmt>
      <c:pivotFmt>
        <c:idx val="27"/>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7.3413110811843166E-2"/>
              <c:y val="5.910371996132143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C64118-DD5A-4620-9A48-A89977A1FE69}"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{BCC64118-DD5A-4620-9A48-A89977A1FE69}</c15:txfldGUID>
                  <c15:f>Charts!$Y$50</c15:f>
                  <c15:dlblFieldTableCache>
                    <c:ptCount val="1"/>
                    <c:pt idx="0">
                      <c:v>62.85</c:v>
                    </c:pt>
                  </c15:dlblFieldTableCache>
                </c15:dlblFTEntry>
              </c15:dlblFieldTable>
              <c15:showDataLabelsRange val="0"/>
            </c:ext>
          </c:extLst>
        </c:dLbl>
      </c:pivotFmt>
      <c:pivotFmt>
        <c:idx val="28"/>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7.665308574264143E-2"/>
              <c:y val="-4.864531150067890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B26831-9994-46AE-AB4C-9F6E74C75CFD}"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{35B26831-9994-46AE-AB4C-9F6E74C75CFD}</c15:txfldGUID>
                  <c15:f>Charts!$Y$51</c15:f>
                  <c15:dlblFieldTableCache>
                    <c:ptCount val="1"/>
                    <c:pt idx="0">
                      <c:v>62.33</c:v>
                    </c:pt>
                  </c15:dlblFieldTableCache>
                </c15:dlblFTEntry>
              </c15:dlblFieldTable>
              <c15:showDataLabelsRange val="0"/>
            </c:ext>
          </c:extLst>
        </c:dLbl>
      </c:pivotFmt>
      <c:pivotFmt>
        <c:idx val="29"/>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7.6733468605232724E-2"/>
              <c:y val="5.39676068988917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A86B8C-8892-4F96-8BD9-173E42FFC4D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{0CA86B8C-8892-4F96-8BD9-173E42FFC4DB}</c15:txfldGUID>
                  <c15:f>Charts!$Y$52</c15:f>
                  <c15:dlblFieldTableCache>
                    <c:ptCount val="1"/>
                    <c:pt idx="0">
                      <c:v>62.02</c:v>
                    </c:pt>
                  </c15:dlblFieldTableCache>
                </c15:dlblFTEntry>
              </c15:dlblFieldTable>
              <c15:showDataLabelsRange val="0"/>
            </c:ext>
          </c:extLst>
        </c:dLbl>
      </c:pivotFmt>
      <c:pivotFmt>
        <c:idx val="30"/>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5.7763587453315571E-2"/>
              <c:y val="-4.864531150067890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58B9D9-37C1-4405-BE42-89AFBD82653B}"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{9C58B9D9-37C1-4405-BE42-89AFBD82653B}</c15:txfldGUID>
                  <c15:f>Charts!$Y$53</c15:f>
                  <c15:dlblFieldTableCache>
                    <c:ptCount val="1"/>
                    <c:pt idx="0">
                      <c:v>57</c:v>
                    </c:pt>
                  </c15:dlblFieldTableCache>
                </c15:dlblFTEntry>
              </c15:dlblFieldTable>
              <c15:showDataLabelsRange val="0"/>
            </c:ext>
          </c:extLst>
        </c:dLbl>
      </c:pivotFmt>
      <c:pivotFmt>
        <c:idx val="31"/>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6.6772395225064049E-2"/>
              <c:y val="5.39676068988917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14B6D-1758-49F4-A3CC-D3CA942B57BC}"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{BEF14B6D-1758-49F4-A3CC-D3CA942B57BC}</c15:txfldGUID>
                  <c15:f>Charts!$Y$54</c15:f>
                  <c15:dlblFieldTableCache>
                    <c:ptCount val="1"/>
                    <c:pt idx="0">
                      <c:v>54.43</c:v>
                    </c:pt>
                  </c15:dlblFieldTableCache>
                </c15:dlblFTEntry>
              </c15:dlblFieldTable>
              <c15:showDataLabelsRange val="0"/>
            </c:ext>
          </c:extLst>
        </c:dLbl>
      </c:pivotFmt>
      <c:pivotFmt>
        <c:idx val="32"/>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Lbl>
          <c:idx val="0"/>
          <c:layout>
            <c:manualLayout>
              <c:x val="-2.6432134555616497E-2"/>
              <c:y val="-5.376990571957176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D7CC50C-1193-4FE0-9BC1-138F61B2FAAC}"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{FD7CC50C-1193-4FE0-9BC1-138F61B2FAAC}</c15:txfldGUID>
                  <c15:f>Charts!$Y$55</c15:f>
                  <c15:dlblFieldTableCache>
                    <c:ptCount val="1"/>
                    <c:pt idx="0">
                      <c:v>53.79</c:v>
                    </c:pt>
                  </c15:dlblFieldTableCache>
                </c15:dlblFTEntry>
              </c15:dlblFieldTable>
              <c15:showDataLabelsRange val="0"/>
            </c:ext>
          </c:extLst>
        </c:dLbl>
      </c:pivotFmt>
    </c:pivotFmts>
    <c:plotArea>
      <c:layout/>
      <c:lineChart>
        <c:grouping val="standard"/>
        <c:varyColors val="0"/>
        <c:ser>
          <c:idx val="0"/>
          <c:order val="0"/>
          <c:tx>
            <c:strRef>
              <c:f>Charts!$X$45</c:f>
              <c:strCache>
                <c:ptCount val="1"/>
                <c:pt idx="0">
                  <c:v>Total</c:v>
                </c:pt>
              </c:strCache>
            </c:strRef>
          </c:tx>
          <c:spPr>
            <a:ln w="28575" cap="rnd">
              <a:solidFill>
                <a:srgbClr val="7F43EB"/>
              </a:solidFill>
              <a:round/>
            </a:ln>
            <a:effectLst/>
          </c:spPr>
          <c:marker>
            <c:symbol val="circle"/>
            <c:size val="7"/>
            <c:spPr>
              <a:solidFill>
                <a:srgbClr val="7F43EB">
                  <a:alpha val="34000"/>
                </a:srgbClr>
              </a:solidFill>
              <a:ln w="9525">
                <a:solidFill>
                  <a:srgbClr val="7F43EB"/>
                </a:solidFill>
              </a:ln>
              <a:effectLst/>
            </c:spPr>
          </c:marker>
          <c:dPt>
            <c:idx val="0"/>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0-C526-431A-AB73-15CE88D6B06A}"/>
              </c:ext>
            </c:extLst>
          </c:dPt>
          <c:dPt>
            <c:idx val="1"/>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1-C526-431A-AB73-15CE88D6B06A}"/>
              </c:ext>
            </c:extLst>
          </c:dPt>
          <c:dPt>
            <c:idx val="2"/>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2-C526-431A-AB73-15CE88D6B06A}"/>
              </c:ext>
            </c:extLst>
          </c:dPt>
          <c:dPt>
            <c:idx val="3"/>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3-C526-431A-AB73-15CE88D6B06A}"/>
              </c:ext>
            </c:extLst>
          </c:dPt>
          <c:dPt>
            <c:idx val="4"/>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4-C526-431A-AB73-15CE88D6B06A}"/>
              </c:ext>
            </c:extLst>
          </c:dPt>
          <c:dPt>
            <c:idx val="5"/>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5-C526-431A-AB73-15CE88D6B06A}"/>
              </c:ext>
            </c:extLst>
          </c:dPt>
          <c:dPt>
            <c:idx val="6"/>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6-C526-431A-AB73-15CE88D6B06A}"/>
              </c:ext>
            </c:extLst>
          </c:dPt>
          <c:dPt>
            <c:idx val="7"/>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7-C526-431A-AB73-15CE88D6B06A}"/>
              </c:ext>
            </c:extLst>
          </c:dPt>
          <c:dPt>
            <c:idx val="8"/>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8-C526-431A-AB73-15CE88D6B06A}"/>
              </c:ext>
            </c:extLst>
          </c:dPt>
          <c:dPt>
            <c:idx val="9"/>
            <c:marker>
              <c:symbol val="circle"/>
              <c:size val="7"/>
              <c:spPr>
                <a:solidFill>
                  <a:srgbClr val="7F43EB">
                    <a:alpha val="34000"/>
                  </a:srgbClr>
                </a:solidFill>
                <a:ln w="9525">
                  <a:solidFill>
                    <a:srgbClr val="7F43EB"/>
                  </a:solidFill>
                </a:ln>
                <a:effectLst/>
              </c:spPr>
            </c:marker>
            <c:bubble3D val="0"/>
            <c:extLst>
              <c:ext xmlns:c16="http://schemas.microsoft.com/office/drawing/2014/chart" uri="{C3380CC4-5D6E-409C-BE32-E72D297353CC}">
                <c16:uniqueId val="{00000009-C526-431A-AB73-15CE88D6B06A}"/>
              </c:ext>
            </c:extLst>
          </c:dPt>
          <c:dLbls>
            <c:dLbl>
              <c:idx val="0"/>
              <c:layout>
                <c:manualLayout>
                  <c:x val="-6.2074219670165597E-2"/>
                  <c:y val="-4.875465434970136E-2"/>
                </c:manualLayout>
              </c:layout>
              <c:tx>
                <c:rich>
                  <a:bodyPr/>
                  <a:lstStyle/>
                  <a:p>
                    <a:fld id="{8E3462D3-CC37-45BB-9A4D-DC4E91C388EB}"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{8E3462D3-CC37-45BB-9A4D-DC4E91C388EB}</c15:txfldGUID>
                      <c15:f>Charts!$Y$46</c15:f>
                      <c15:dlblFieldTableCache>
                        <c:ptCount val="1"/>
                        <c:pt idx="0">
                          <c:v>120</c:v>
                        </c:pt>
                      </c15:dlblFieldTableCache>
                    </c15:dlblFTEntry>
                  </c15:dlblFieldTable>
                  <c15:showDataLabelsRange val="0"/>
                </c:ext>
                <c:ext xmlns:c16="http://schemas.microsoft.com/office/drawing/2014/chart" uri="{C3380CC4-5D6E-409C-BE32-E72D297353CC}">
                  <c16:uniqueId val="{00000000-C526-431A-AB73-15CE88D6B06A}"/>
                </c:ext>
              </c:extLst>
            </c:dLbl>
            <c:dLbl>
              <c:idx val="1"/>
              <c:layout>
                <c:manualLayout>
                  <c:x val="-1.8909568356101313E-2"/>
                  <c:y val="-3.334631516241239E-2"/>
                </c:manualLayout>
              </c:layout>
              <c:tx>
                <c:rich>
                  <a:bodyPr/>
                  <a:lstStyle/>
                  <a:p>
                    <a:fld id="{7A040C5E-E471-4599-84CA-0762A7D1CB71}"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{7A040C5E-E471-4599-84CA-0762A7D1CB71}</c15:txfldGUID>
                      <c15:f>Charts!$Y$47</c15:f>
                      <c15:dlblFieldTableCache>
                        <c:ptCount val="1"/>
                        <c:pt idx="0">
                          <c:v>103</c:v>
                        </c:pt>
                      </c15:dlblFieldTableCache>
                    </c15:dlblFTEntry>
                  </c15:dlblFieldTable>
                  <c15:showDataLabelsRange val="0"/>
                </c:ext>
                <c:ext xmlns:c16="http://schemas.microsoft.com/office/drawing/2014/chart" uri="{C3380CC4-5D6E-409C-BE32-E72D297353CC}">
                  <c16:uniqueId val="{00000001-C526-431A-AB73-15CE88D6B06A}"/>
                </c:ext>
              </c:extLst>
            </c:dLbl>
            <c:dLbl>
              <c:idx val="2"/>
              <c:layout>
                <c:manualLayout>
                  <c:x val="-9.6655615365570116E-2"/>
                  <c:y val="5.3967606898891775E-2"/>
                </c:manualLayout>
              </c:layout>
              <c:tx>
                <c:rich>
                  <a:bodyPr/>
                  <a:lstStyle/>
                  <a:p>
                    <a:fld id="{771A78AF-5386-433C-B3DC-15499C0D8BCA}"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{771A78AF-5386-433C-B3DC-15499C0D8BCA}</c15:txfldGUID>
                      <c15:f>Charts!$Y$48</c15:f>
                      <c15:dlblFieldTableCache>
                        <c:ptCount val="1"/>
                        <c:pt idx="0">
                          <c:v>65.87</c:v>
                        </c:pt>
                      </c15:dlblFieldTableCache>
                    </c15:dlblFTEntry>
                  </c15:dlblFieldTable>
                  <c15:showDataLabelsRange val="0"/>
                </c:ext>
                <c:ext xmlns:c16="http://schemas.microsoft.com/office/drawing/2014/chart" uri="{C3380CC4-5D6E-409C-BE32-E72D297353CC}">
                  <c16:uniqueId val="{00000002-C526-431A-AB73-15CE88D6B06A}"/>
                </c:ext>
              </c:extLst>
            </c:dLbl>
            <c:dLbl>
              <c:idx val="3"/>
              <c:layout>
                <c:manualLayout>
                  <c:x val="-7.6653085742641486E-2"/>
                  <c:y val="-5.3769905719571714E-2"/>
                </c:manualLayout>
              </c:layout>
              <c:tx>
                <c:rich>
                  <a:bodyPr/>
                  <a:lstStyle/>
                  <a:p>
                    <a:fld id="{1265F19B-03F6-4B7A-88BD-73EF59149AC7}"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{1265F19B-03F6-4B7A-88BD-73EF59149AC7}</c15:txfldGUID>
                      <c15:f>Charts!$Y$49</c15:f>
                      <c15:dlblFieldTableCache>
                        <c:ptCount val="1"/>
                        <c:pt idx="0">
                          <c:v>63.28</c:v>
                        </c:pt>
                      </c15:dlblFieldTableCache>
                    </c15:dlblFTEntry>
                  </c15:dlblFieldTable>
                  <c15:showDataLabelsRange val="0"/>
                </c:ext>
                <c:ext xmlns:c16="http://schemas.microsoft.com/office/drawing/2014/chart" uri="{C3380CC4-5D6E-409C-BE32-E72D297353CC}">
                  <c16:uniqueId val="{00000003-C526-431A-AB73-15CE88D6B06A}"/>
                </c:ext>
              </c:extLst>
            </c:dLbl>
            <c:dLbl>
              <c:idx val="4"/>
              <c:layout>
                <c:manualLayout>
                  <c:x val="-7.3413110811843166E-2"/>
                  <c:y val="5.9103719961321431E-2"/>
                </c:manualLayout>
              </c:layout>
              <c:tx>
                <c:rich>
                  <a:bodyPr/>
                  <a:lstStyle/>
                  <a:p>
                    <a:fld id="{BCC64118-DD5A-4620-9A48-A89977A1FE69}"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{BCC64118-DD5A-4620-9A48-A89977A1FE69}</c15:txfldGUID>
                      <c15:f>Charts!$Y$50</c15:f>
                      <c15:dlblFieldTableCache>
                        <c:ptCount val="1"/>
                        <c:pt idx="0">
                          <c:v>62.85</c:v>
                        </c:pt>
                      </c15:dlblFieldTableCache>
                    </c15:dlblFTEntry>
                  </c15:dlblFieldTable>
                  <c15:showDataLabelsRange val="0"/>
                </c:ext>
                <c:ext xmlns:c16="http://schemas.microsoft.com/office/drawing/2014/chart" uri="{C3380CC4-5D6E-409C-BE32-E72D297353CC}">
                  <c16:uniqueId val="{00000004-C526-431A-AB73-15CE88D6B06A}"/>
                </c:ext>
              </c:extLst>
            </c:dLbl>
            <c:dLbl>
              <c:idx val="5"/>
              <c:layout>
                <c:manualLayout>
                  <c:x val="-7.665308574264143E-2"/>
                  <c:y val="-4.8645311500678905E-2"/>
                </c:manualLayout>
              </c:layout>
              <c:tx>
                <c:rich>
                  <a:bodyPr/>
                  <a:lstStyle/>
                  <a:p>
                    <a:fld id="{35B26831-9994-46AE-AB4C-9F6E74C75CFD}"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{35B26831-9994-46AE-AB4C-9F6E74C75CFD}</c15:txfldGUID>
                      <c15:f>Charts!$Y$51</c15:f>
                      <c15:dlblFieldTableCache>
                        <c:ptCount val="1"/>
                        <c:pt idx="0">
                          <c:v>62.33</c:v>
                        </c:pt>
                      </c15:dlblFieldTableCache>
                    </c15:dlblFTEntry>
                  </c15:dlblFieldTable>
                  <c15:showDataLabelsRange val="0"/>
                </c:ext>
                <c:ext xmlns:c16="http://schemas.microsoft.com/office/drawing/2014/chart" uri="{C3380CC4-5D6E-409C-BE32-E72D297353CC}">
                  <c16:uniqueId val="{00000005-C526-431A-AB73-15CE88D6B06A}"/>
                </c:ext>
              </c:extLst>
            </c:dLbl>
            <c:dLbl>
              <c:idx val="6"/>
              <c:layout>
                <c:manualLayout>
                  <c:x val="-7.6733468605232724E-2"/>
                  <c:y val="5.3967606898891775E-2"/>
                </c:manualLayout>
              </c:layout>
              <c:tx>
                <c:rich>
                  <a:bodyPr/>
                  <a:lstStyle/>
                  <a:p>
                    <a:fld id="{0CA86B8C-8892-4F96-8BD9-173E42FFC4DB}"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{0CA86B8C-8892-4F96-8BD9-173E42FFC4DB}</c15:txfldGUID>
                      <c15:f>Charts!$Y$52</c15:f>
                      <c15:dlblFieldTableCache>
                        <c:ptCount val="1"/>
                        <c:pt idx="0">
                          <c:v>62.02</c:v>
                        </c:pt>
                      </c15:dlblFieldTableCache>
                    </c15:dlblFTEntry>
                  </c15:dlblFieldTable>
                  <c15:showDataLabelsRange val="0"/>
                </c:ext>
                <c:ext xmlns:c16="http://schemas.microsoft.com/office/drawing/2014/chart" uri="{C3380CC4-5D6E-409C-BE32-E72D297353CC}">
                  <c16:uniqueId val="{00000006-C526-431A-AB73-15CE88D6B06A}"/>
                </c:ext>
              </c:extLst>
            </c:dLbl>
            <c:dLbl>
              <c:idx val="7"/>
              <c:layout>
                <c:manualLayout>
                  <c:x val="-5.7763587453315571E-2"/>
                  <c:y val="-4.8645311500678905E-2"/>
                </c:manualLayout>
              </c:layout>
              <c:tx>
                <c:rich>
                  <a:bodyPr/>
                  <a:lstStyle/>
                  <a:p>
                    <a:fld id="{9C58B9D9-37C1-4405-BE42-89AFBD82653B}"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{9C58B9D9-37C1-4405-BE42-89AFBD82653B}</c15:txfldGUID>
                      <c15:f>Charts!$Y$53</c15:f>
                      <c15:dlblFieldTableCache>
                        <c:ptCount val="1"/>
                        <c:pt idx="0">
                          <c:v>57</c:v>
                        </c:pt>
                      </c15:dlblFieldTableCache>
                    </c15:dlblFTEntry>
                  </c15:dlblFieldTable>
                  <c15:showDataLabelsRange val="0"/>
                </c:ext>
                <c:ext xmlns:c16="http://schemas.microsoft.com/office/drawing/2014/chart" uri="{C3380CC4-5D6E-409C-BE32-E72D297353CC}">
                  <c16:uniqueId val="{00000007-C526-431A-AB73-15CE88D6B06A}"/>
                </c:ext>
              </c:extLst>
            </c:dLbl>
            <c:dLbl>
              <c:idx val="8"/>
              <c:layout>
                <c:manualLayout>
                  <c:x val="-6.6772395225064049E-2"/>
                  <c:y val="5.3967606898891775E-2"/>
                </c:manualLayout>
              </c:layout>
              <c:tx>
                <c:rich>
                  <a:bodyPr/>
                  <a:lstStyle/>
                  <a:p>
                    <a:fld id="{BEF14B6D-1758-49F4-A3CC-D3CA942B57BC}"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{BEF14B6D-1758-49F4-A3CC-D3CA942B57BC}</c15:txfldGUID>
                      <c15:f>Charts!$Y$54</c15:f>
                      <c15:dlblFieldTableCache>
                        <c:ptCount val="1"/>
                        <c:pt idx="0">
                          <c:v>54.43</c:v>
                        </c:pt>
                      </c15:dlblFieldTableCache>
                    </c15:dlblFTEntry>
                  </c15:dlblFieldTable>
                  <c15:showDataLabelsRange val="0"/>
                </c:ext>
                <c:ext xmlns:c16="http://schemas.microsoft.com/office/drawing/2014/chart" uri="{C3380CC4-5D6E-409C-BE32-E72D297353CC}">
                  <c16:uniqueId val="{00000008-C526-431A-AB73-15CE88D6B06A}"/>
                </c:ext>
              </c:extLst>
            </c:dLbl>
            <c:dLbl>
              <c:idx val="9"/>
              <c:layout>
                <c:manualLayout>
                  <c:x val="-2.6432134555616497E-2"/>
                  <c:y val="-5.3769905719571763E-2"/>
                </c:manualLayout>
              </c:layout>
              <c:tx>
                <c:rich>
                  <a:bodyPr/>
                  <a:lstStyle/>
                  <a:p>
                    <a:fld id="{FD7CC50C-1193-4FE0-9BC1-138F61B2FAAC}" type="CELLREF">
                      <a:rPr lang="en-US"/>
                      <a:pPr/>
                      <a:t>[CELLREF]</a:t>
                    </a:fld>
                    <a:r>
                      <a:rPr lang="en-US"/>
                      <a:t> K</a:t>
                    </a:r>
                  </a:p>
                </c:rich>
              </c:tx>
              <c:dLblPos val="r"/>
              <c:showLegendKey val="0"/>
              <c:showVal val="1"/>
              <c:showCatName val="0"/>
              <c:showSerName val="0"/>
              <c:showPercent val="0"/>
              <c:showBubbleSize val="0"/>
              <c:extLst>
                <c:ext xmlns:c15="http://schemas.microsoft.com/office/drawing/2012/chart" uri="{CE6537A1-D6FC-4f65-9D91-7224C49458BB}">
                  <c15:dlblFieldTable>
                    <c15:dlblFTEntry>
                      <c15:txfldGUID>{FD7CC50C-1193-4FE0-9BC1-138F61B2FAAC}</c15:txfldGUID>
                      <c15:f>Charts!$Y$55</c15:f>
                      <c15:dlblFieldTableCache>
                        <c:ptCount val="1"/>
                        <c:pt idx="0">
                          <c:v>53.79</c:v>
                        </c:pt>
                      </c15:dlblFieldTableCache>
                    </c15:dlblFTEntry>
                  </c15:dlblFieldTable>
                  <c15:showDataLabelsRange val="0"/>
                </c:ext>
                <c:ext xmlns:c16="http://schemas.microsoft.com/office/drawing/2014/chart" uri="{C3380CC4-5D6E-409C-BE32-E72D297353CC}">
                  <c16:uniqueId val="{00000009-C526-431A-AB73-15CE88D6B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Charts!$W$46:$W$56</c:f>
              <c:strCache>
                <c:ptCount val="10"/>
                <c:pt idx="0">
                  <c:v>Madison</c:v>
                </c:pt>
                <c:pt idx="1">
                  <c:v>San Francisco</c:v>
                </c:pt>
                <c:pt idx="2">
                  <c:v>Watertown</c:v>
                </c:pt>
                <c:pt idx="3">
                  <c:v>Portland</c:v>
                </c:pt>
                <c:pt idx="4">
                  <c:v>Columbus</c:v>
                </c:pt>
                <c:pt idx="5">
                  <c:v>Danville</c:v>
                </c:pt>
                <c:pt idx="6">
                  <c:v>Mechanicsville</c:v>
                </c:pt>
                <c:pt idx="7">
                  <c:v>Kent</c:v>
                </c:pt>
                <c:pt idx="8">
                  <c:v>Gainesville</c:v>
                </c:pt>
                <c:pt idx="9">
                  <c:v>Roseville</c:v>
                </c:pt>
              </c:strCache>
            </c:strRef>
          </c:cat>
          <c:val>
            <c:numRef>
              <c:f>Charts!$X$46:$X$56</c:f>
              <c:numCache>
                <c:formatCode>General</c:formatCode>
                <c:ptCount val="10"/>
                <c:pt idx="0">
                  <c:v>119942.894</c:v>
                </c:pt>
                <c:pt idx="1">
                  <c:v>103078.762</c:v>
                </c:pt>
                <c:pt idx="2">
                  <c:v>65865.98149999998</c:v>
                </c:pt>
                <c:pt idx="3">
                  <c:v>63281.909000000007</c:v>
                </c:pt>
                <c:pt idx="4">
                  <c:v>62854.252499999995</c:v>
                </c:pt>
                <c:pt idx="5">
                  <c:v>62326.278499999993</c:v>
                </c:pt>
                <c:pt idx="6">
                  <c:v>62018.161999999997</c:v>
                </c:pt>
                <c:pt idx="7">
                  <c:v>56690.829499999993</c:v>
                </c:pt>
                <c:pt idx="8">
                  <c:v>54431.434499999996</c:v>
                </c:pt>
                <c:pt idx="9">
                  <c:v>53785.891499999983</c:v>
                </c:pt>
              </c:numCache>
            </c:numRef>
          </c:val>
          <c:smooth val="0"/>
          <c:extLst>
            <c:ext xmlns:c16="http://schemas.microsoft.com/office/drawing/2014/chart" uri="{C3380CC4-5D6E-409C-BE32-E72D297353CC}">
              <c16:uniqueId val="{0000000A-C526-431A-AB73-15CE88D6B06A}"/>
            </c:ext>
          </c:extLst>
        </c:ser>
        <c:dLbls>
          <c:dLblPos val="t"/>
          <c:showLegendKey val="0"/>
          <c:showVal val="1"/>
          <c:showCatName val="0"/>
          <c:showSerName val="0"/>
          <c:showPercent val="0"/>
          <c:showBubbleSize val="0"/>
        </c:dLbls>
        <c:marker val="1"/>
        <c:smooth val="0"/>
        <c:axId val="992744271"/>
        <c:axId val="992731791"/>
      </c:lineChart>
      <c:catAx>
        <c:axId val="992744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731791"/>
        <c:crosses val="autoZero"/>
        <c:auto val="1"/>
        <c:lblAlgn val="ctr"/>
        <c:lblOffset val="100"/>
        <c:noMultiLvlLbl val="0"/>
      </c:catAx>
      <c:valAx>
        <c:axId val="992731791"/>
        <c:scaling>
          <c:orientation val="minMax"/>
        </c:scaling>
        <c:delete val="1"/>
        <c:axPos val="l"/>
        <c:numFmt formatCode="General" sourceLinked="1"/>
        <c:majorTickMark val="none"/>
        <c:minorTickMark val="none"/>
        <c:tickLblPos val="nextTo"/>
        <c:crossAx val="99274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Top Selling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0800">
            <a:solidFill>
              <a:srgbClr val="F973D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F43EB"/>
          </a:solidFill>
          <a:ln w="508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DE1E5-1C5D-41C0-9932-98845B593B4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A1E335"/>
          </a:solidFill>
          <a:ln w="50800">
            <a:solidFill>
              <a:srgbClr val="A1E335">
                <a:alpha val="89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A287AC-1AA7-4A41-A464-73DEBF2101A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EF57B9"/>
          </a:solidFill>
          <a:ln w="50800">
            <a:solidFill>
              <a:srgbClr val="EF57B9">
                <a:alpha val="91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6D3F35-DAEF-4008-B2E0-181A230725A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F4EF31"/>
          </a:solidFill>
          <a:ln w="50800">
            <a:solidFill>
              <a:srgbClr val="F4EF3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788A83-4519-4711-BE87-3C2AD91E6E13}"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5ED7F4">
              <a:alpha val="97647"/>
            </a:srgbClr>
          </a:solidFill>
          <a:ln w="50800">
            <a:solidFill>
              <a:srgbClr val="5ED7F4"/>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5F4B4F-F720-46D6-AE91-808FA5676BF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50800">
            <a:solidFill>
              <a:srgbClr val="F973D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ED7F4">
              <a:alpha val="97647"/>
            </a:srgbClr>
          </a:solidFill>
          <a:ln w="50800">
            <a:solidFill>
              <a:srgbClr val="5ED7F4"/>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5F4B4F-F720-46D6-AE91-808FA5676BFC}"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F4EF31"/>
          </a:solidFill>
          <a:ln w="50800">
            <a:solidFill>
              <a:srgbClr val="F4EF3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788A83-4519-4711-BE87-3C2AD91E6E13}"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EF57B9"/>
          </a:solidFill>
          <a:ln w="50800">
            <a:solidFill>
              <a:srgbClr val="EF57B9">
                <a:alpha val="91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6D3F35-DAEF-4008-B2E0-181A230725A1}"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A1E335"/>
          </a:solidFill>
          <a:ln w="50800">
            <a:solidFill>
              <a:srgbClr val="A1E335">
                <a:alpha val="89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A287AC-1AA7-4A41-A464-73DEBF2101A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7F43EB"/>
          </a:solidFill>
          <a:ln w="508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DE1E5-1C5D-41C0-9932-98845B593B4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50800">
            <a:solidFill>
              <a:srgbClr val="F973D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ED7F4">
              <a:alpha val="97647"/>
            </a:srgbClr>
          </a:solidFill>
          <a:ln w="50800">
            <a:solidFill>
              <a:srgbClr val="5ED7F4"/>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5F4B4F-F720-46D6-AE91-808FA5676BFC}"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{EB5F4B4F-F720-46D6-AE91-808FA5676BFC}</c15:txfldGUID>
                  <c15:f>Charts!$K$13</c15:f>
                  <c15:dlblFieldTableCache>
                    <c:ptCount val="1"/>
                    <c:pt idx="0">
                      <c:v>2.17</c:v>
                    </c:pt>
                  </c15:dlblFieldTableCache>
                </c15:dlblFTEntry>
              </c15:dlblFieldTable>
              <c15:showDataLabelsRange val="0"/>
            </c:ext>
          </c:extLst>
        </c:dLbl>
      </c:pivotFmt>
      <c:pivotFmt>
        <c:idx val="14"/>
        <c:spPr>
          <a:solidFill>
            <a:srgbClr val="F4EF31"/>
          </a:solidFill>
          <a:ln w="50800">
            <a:solidFill>
              <a:srgbClr val="F4EF3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788A83-4519-4711-BE87-3C2AD91E6E13}"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{32788A83-4519-4711-BE87-3C2AD91E6E13}</c15:txfldGUID>
                  <c15:f>Charts!$K$14</c15:f>
                  <c15:dlblFieldTableCache>
                    <c:ptCount val="1"/>
                    <c:pt idx="0">
                      <c:v>1.9</c:v>
                    </c:pt>
                  </c15:dlblFieldTableCache>
                </c15:dlblFTEntry>
              </c15:dlblFieldTable>
              <c15:showDataLabelsRange val="0"/>
            </c:ext>
          </c:extLst>
        </c:dLbl>
      </c:pivotFmt>
      <c:pivotFmt>
        <c:idx val="15"/>
        <c:spPr>
          <a:solidFill>
            <a:srgbClr val="EF57B9"/>
          </a:solidFill>
          <a:ln w="50800">
            <a:solidFill>
              <a:srgbClr val="EF57B9">
                <a:alpha val="91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6D3F35-DAEF-4008-B2E0-181A230725A1}"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{EE6D3F35-DAEF-4008-B2E0-181A230725A1}</c15:txfldGUID>
                  <c15:f>Charts!$K$15</c15:f>
                  <c15:dlblFieldTableCache>
                    <c:ptCount val="1"/>
                    <c:pt idx="0">
                      <c:v>1.89</c:v>
                    </c:pt>
                  </c15:dlblFieldTableCache>
                </c15:dlblFTEntry>
              </c15:dlblFieldTable>
              <c15:showDataLabelsRange val="0"/>
            </c:ext>
          </c:extLst>
        </c:dLbl>
      </c:pivotFmt>
      <c:pivotFmt>
        <c:idx val="16"/>
        <c:spPr>
          <a:solidFill>
            <a:srgbClr val="A1E335"/>
          </a:solidFill>
          <a:ln w="50800">
            <a:solidFill>
              <a:srgbClr val="A1E335">
                <a:alpha val="89000"/>
              </a:srgb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A287AC-1AA7-4A41-A464-73DEBF2101AD}"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{ADA287AC-1AA7-4A41-A464-73DEBF2101AD}</c15:txfldGUID>
                  <c15:f>Charts!$K$16</c15:f>
                  <c15:dlblFieldTableCache>
                    <c:ptCount val="1"/>
                    <c:pt idx="0">
                      <c:v>1.76</c:v>
                    </c:pt>
                  </c15:dlblFieldTableCache>
                </c15:dlblFTEntry>
              </c15:dlblFieldTable>
              <c15:showDataLabelsRange val="0"/>
            </c:ext>
          </c:extLst>
        </c:dLbl>
      </c:pivotFmt>
      <c:pivotFmt>
        <c:idx val="17"/>
        <c:spPr>
          <a:solidFill>
            <a:srgbClr val="7F43EB"/>
          </a:solidFill>
          <a:ln w="50800">
            <a:solidFill>
              <a:srgbClr val="7F43EB"/>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DE1E5-1C5D-41C0-9932-98845B593B4D}"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{162DE1E5-1C5D-41C0-9932-98845B593B4D}</c15:txfldGUID>
                  <c15:f>Charts!$K$17</c15:f>
                  <c15:dlblFieldTableCache>
                    <c:ptCount val="1"/>
                    <c:pt idx="0">
                      <c:v>1.13</c:v>
                    </c:pt>
                  </c15:dlblFieldTableCache>
                </c15:dlblFTEntry>
              </c15:dlblFieldTable>
              <c15:showDataLabelsRange val="0"/>
            </c:ext>
          </c:extLst>
        </c:dLbl>
      </c:pivotFmt>
    </c:pivotFmts>
    <c:plotArea>
      <c:layout>
        <c:manualLayout>
          <c:layoutTarget val="inner"/>
          <c:xMode val="edge"/>
          <c:yMode val="edge"/>
          <c:x val="0.42269851059893826"/>
          <c:y val="0.15769460514817313"/>
          <c:w val="0.57730148940106174"/>
          <c:h val="0.77708013659773045"/>
        </c:manualLayout>
      </c:layout>
      <c:barChart>
        <c:barDir val="bar"/>
        <c:grouping val="clustered"/>
        <c:varyColors val="0"/>
        <c:ser>
          <c:idx val="0"/>
          <c:order val="0"/>
          <c:tx>
            <c:strRef>
              <c:f>Charts!$J$12</c:f>
              <c:strCache>
                <c:ptCount val="1"/>
                <c:pt idx="0">
                  <c:v>Total</c:v>
                </c:pt>
              </c:strCache>
            </c:strRef>
          </c:tx>
          <c:spPr>
            <a:solidFill>
              <a:schemeClr val="accent1"/>
            </a:solidFill>
            <a:ln w="50800">
              <a:solidFill>
                <a:srgbClr val="F973D6"/>
              </a:solidFill>
            </a:ln>
            <a:effectLst/>
          </c:spPr>
          <c:invertIfNegative val="0"/>
          <c:dPt>
            <c:idx val="0"/>
            <c:invertIfNegative val="0"/>
            <c:bubble3D val="0"/>
            <c:spPr>
              <a:solidFill>
                <a:srgbClr val="5ED7F4">
                  <a:alpha val="97647"/>
                </a:srgbClr>
              </a:solidFill>
              <a:ln w="50800">
                <a:solidFill>
                  <a:srgbClr val="5ED7F4"/>
                </a:solidFill>
              </a:ln>
              <a:effectLst/>
            </c:spPr>
            <c:extLst>
              <c:ext xmlns:c16="http://schemas.microsoft.com/office/drawing/2014/chart" uri="{C3380CC4-5D6E-409C-BE32-E72D297353CC}">
                <c16:uniqueId val="{00000001-27B9-4C3A-99F3-316D793138F7}"/>
              </c:ext>
            </c:extLst>
          </c:dPt>
          <c:dPt>
            <c:idx val="1"/>
            <c:invertIfNegative val="0"/>
            <c:bubble3D val="0"/>
            <c:spPr>
              <a:solidFill>
                <a:srgbClr val="F4EF31"/>
              </a:solidFill>
              <a:ln w="50800">
                <a:solidFill>
                  <a:srgbClr val="F4EF31"/>
                </a:solidFill>
              </a:ln>
              <a:effectLst/>
            </c:spPr>
            <c:extLst>
              <c:ext xmlns:c16="http://schemas.microsoft.com/office/drawing/2014/chart" uri="{C3380CC4-5D6E-409C-BE32-E72D297353CC}">
                <c16:uniqueId val="{00000003-27B9-4C3A-99F3-316D793138F7}"/>
              </c:ext>
            </c:extLst>
          </c:dPt>
          <c:dPt>
            <c:idx val="2"/>
            <c:invertIfNegative val="0"/>
            <c:bubble3D val="0"/>
            <c:spPr>
              <a:solidFill>
                <a:srgbClr val="EF57B9"/>
              </a:solidFill>
              <a:ln w="50800">
                <a:solidFill>
                  <a:srgbClr val="EF57B9">
                    <a:alpha val="91000"/>
                  </a:srgbClr>
                </a:solidFill>
              </a:ln>
              <a:effectLst/>
            </c:spPr>
            <c:extLst>
              <c:ext xmlns:c16="http://schemas.microsoft.com/office/drawing/2014/chart" uri="{C3380CC4-5D6E-409C-BE32-E72D297353CC}">
                <c16:uniqueId val="{00000005-27B9-4C3A-99F3-316D793138F7}"/>
              </c:ext>
            </c:extLst>
          </c:dPt>
          <c:dPt>
            <c:idx val="3"/>
            <c:invertIfNegative val="0"/>
            <c:bubble3D val="0"/>
            <c:spPr>
              <a:solidFill>
                <a:srgbClr val="A1E335"/>
              </a:solidFill>
              <a:ln w="50800">
                <a:solidFill>
                  <a:srgbClr val="A1E335">
                    <a:alpha val="89000"/>
                  </a:srgbClr>
                </a:solidFill>
              </a:ln>
              <a:effectLst/>
            </c:spPr>
            <c:extLst>
              <c:ext xmlns:c16="http://schemas.microsoft.com/office/drawing/2014/chart" uri="{C3380CC4-5D6E-409C-BE32-E72D297353CC}">
                <c16:uniqueId val="{00000007-27B9-4C3A-99F3-316D793138F7}"/>
              </c:ext>
            </c:extLst>
          </c:dPt>
          <c:dPt>
            <c:idx val="4"/>
            <c:invertIfNegative val="0"/>
            <c:bubble3D val="0"/>
            <c:spPr>
              <a:solidFill>
                <a:srgbClr val="7F43EB"/>
              </a:solidFill>
              <a:ln w="50800">
                <a:solidFill>
                  <a:srgbClr val="7F43EB"/>
                </a:solidFill>
              </a:ln>
              <a:effectLst/>
            </c:spPr>
            <c:extLst>
              <c:ext xmlns:c16="http://schemas.microsoft.com/office/drawing/2014/chart" uri="{C3380CC4-5D6E-409C-BE32-E72D297353CC}">
                <c16:uniqueId val="{00000009-27B9-4C3A-99F3-316D793138F7}"/>
              </c:ext>
            </c:extLst>
          </c:dPt>
          <c:dLbls>
            <c:dLbl>
              <c:idx val="0"/>
              <c:tx>
                <c:rich>
                  <a:bodyPr/>
                  <a:lstStyle/>
                  <a:p>
                    <a:fld id="{EB5F4B4F-F720-46D6-AE91-808FA5676BFC}"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{EB5F4B4F-F720-46D6-AE91-808FA5676BFC}</c15:txfldGUID>
                      <c15:f>Charts!$K$13</c15:f>
                      <c15:dlblFieldTableCache>
                        <c:ptCount val="1"/>
                        <c:pt idx="0">
                          <c:v>2.17</c:v>
                        </c:pt>
                      </c15:dlblFieldTableCache>
                    </c15:dlblFTEntry>
                  </c15:dlblFieldTable>
                  <c15:showDataLabelsRange val="0"/>
                </c:ext>
                <c:ext xmlns:c16="http://schemas.microsoft.com/office/drawing/2014/chart" uri="{C3380CC4-5D6E-409C-BE32-E72D297353CC}">
                  <c16:uniqueId val="{00000001-27B9-4C3A-99F3-316D793138F7}"/>
                </c:ext>
              </c:extLst>
            </c:dLbl>
            <c:dLbl>
              <c:idx val="1"/>
              <c:tx>
                <c:rich>
                  <a:bodyPr/>
                  <a:lstStyle/>
                  <a:p>
                    <a:fld id="{32788A83-4519-4711-BE87-3C2AD91E6E13}"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{32788A83-4519-4711-BE87-3C2AD91E6E13}</c15:txfldGUID>
                      <c15:f>Charts!$K$14</c15:f>
                      <c15:dlblFieldTableCache>
                        <c:ptCount val="1"/>
                        <c:pt idx="0">
                          <c:v>1.9</c:v>
                        </c:pt>
                      </c15:dlblFieldTableCache>
                    </c15:dlblFTEntry>
                  </c15:dlblFieldTable>
                  <c15:showDataLabelsRange val="0"/>
                </c:ext>
                <c:ext xmlns:c16="http://schemas.microsoft.com/office/drawing/2014/chart" uri="{C3380CC4-5D6E-409C-BE32-E72D297353CC}">
                  <c16:uniqueId val="{00000003-27B9-4C3A-99F3-316D793138F7}"/>
                </c:ext>
              </c:extLst>
            </c:dLbl>
            <c:dLbl>
              <c:idx val="2"/>
              <c:tx>
                <c:rich>
                  <a:bodyPr/>
                  <a:lstStyle/>
                  <a:p>
                    <a:fld id="{EE6D3F35-DAEF-4008-B2E0-181A230725A1}"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{EE6D3F35-DAEF-4008-B2E0-181A230725A1}</c15:txfldGUID>
                      <c15:f>Charts!$K$15</c15:f>
                      <c15:dlblFieldTableCache>
                        <c:ptCount val="1"/>
                        <c:pt idx="0">
                          <c:v>1.89</c:v>
                        </c:pt>
                      </c15:dlblFieldTableCache>
                    </c15:dlblFTEntry>
                  </c15:dlblFieldTable>
                  <c15:showDataLabelsRange val="0"/>
                </c:ext>
                <c:ext xmlns:c16="http://schemas.microsoft.com/office/drawing/2014/chart" uri="{C3380CC4-5D6E-409C-BE32-E72D297353CC}">
                  <c16:uniqueId val="{00000005-27B9-4C3A-99F3-316D793138F7}"/>
                </c:ext>
              </c:extLst>
            </c:dLbl>
            <c:dLbl>
              <c:idx val="3"/>
              <c:tx>
                <c:rich>
                  <a:bodyPr/>
                  <a:lstStyle/>
                  <a:p>
                    <a:fld id="{ADA287AC-1AA7-4A41-A464-73DEBF2101AD}"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{ADA287AC-1AA7-4A41-A464-73DEBF2101AD}</c15:txfldGUID>
                      <c15:f>Charts!$K$16</c15:f>
                      <c15:dlblFieldTableCache>
                        <c:ptCount val="1"/>
                        <c:pt idx="0">
                          <c:v>1.76</c:v>
                        </c:pt>
                      </c15:dlblFieldTableCache>
                    </c15:dlblFTEntry>
                  </c15:dlblFieldTable>
                  <c15:showDataLabelsRange val="0"/>
                </c:ext>
                <c:ext xmlns:c16="http://schemas.microsoft.com/office/drawing/2014/chart" uri="{C3380CC4-5D6E-409C-BE32-E72D297353CC}">
                  <c16:uniqueId val="{00000007-27B9-4C3A-99F3-316D793138F7}"/>
                </c:ext>
              </c:extLst>
            </c:dLbl>
            <c:dLbl>
              <c:idx val="4"/>
              <c:tx>
                <c:rich>
                  <a:bodyPr/>
                  <a:lstStyle/>
                  <a:p>
                    <a:fld id="{162DE1E5-1C5D-41C0-9932-98845B593B4D}" type="CELLREF">
                      <a:rPr lang="en-US"/>
                      <a:pPr/>
                      <a:t>[CELLREF]</a:t>
                    </a:fld>
                    <a:r>
                      <a:rPr lang="en-US"/>
                      <a:t> M</a:t>
                    </a:r>
                  </a:p>
                </c:rich>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{162DE1E5-1C5D-41C0-9932-98845B593B4D}</c15:txfldGUID>
                      <c15:f>Charts!$K$17</c15:f>
                      <c15:dlblFieldTableCache>
                        <c:ptCount val="1"/>
                        <c:pt idx="0">
                          <c:v>1.13</c:v>
                        </c:pt>
                      </c15:dlblFieldTableCache>
                    </c15:dlblFTEntry>
                  </c15:dlblFieldTable>
                  <c15:showDataLabelsRange val="0"/>
                </c:ext>
                <c:ext xmlns:c16="http://schemas.microsoft.com/office/drawing/2014/chart" uri="{C3380CC4-5D6E-409C-BE32-E72D297353CC}">
                  <c16:uniqueId val="{00000009-27B9-4C3A-99F3-316D793138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Charts!$I$13:$I$18</c:f>
              <c:strCache>
                <c:ptCount val="5"/>
                <c:pt idx="0">
                  <c:v>Office Machines</c:v>
                </c:pt>
                <c:pt idx="1">
                  <c:v>Tables</c:v>
                </c:pt>
                <c:pt idx="2">
                  <c:v>Telephones and Communication</c:v>
                </c:pt>
                <c:pt idx="3">
                  <c:v>Chairs &amp; Chairmats</c:v>
                </c:pt>
                <c:pt idx="4">
                  <c:v>Copiers and Fax</c:v>
                </c:pt>
              </c:strCache>
            </c:strRef>
          </c:cat>
          <c:val>
            <c:numRef>
              <c:f>Charts!$J$13:$J$18</c:f>
              <c:numCache>
                <c:formatCode>_(* #,##0.00_);_(* \(#,##0.00\);_(* "-"??_);_(@_)</c:formatCode>
                <c:ptCount val="5"/>
                <c:pt idx="0">
                  <c:v>2168697.14</c:v>
                </c:pt>
                <c:pt idx="1">
                  <c:v>1896008.1420000014</c:v>
                </c:pt>
                <c:pt idx="2">
                  <c:v>1889313.8020000006</c:v>
                </c:pt>
                <c:pt idx="3">
                  <c:v>1761836.5500000014</c:v>
                </c:pt>
                <c:pt idx="4">
                  <c:v>1130361.3000000003</c:v>
                </c:pt>
              </c:numCache>
            </c:numRef>
          </c:val>
          <c:extLst>
            <c:ext xmlns:c16="http://schemas.microsoft.com/office/drawing/2014/chart" uri="{C3380CC4-5D6E-409C-BE32-E72D297353CC}">
              <c16:uniqueId val="{0000000A-27B9-4C3A-99F3-316D793138F7}"/>
            </c:ext>
          </c:extLst>
        </c:ser>
        <c:dLbls>
          <c:dLblPos val="outEnd"/>
          <c:showLegendKey val="0"/>
          <c:showVal val="1"/>
          <c:showCatName val="0"/>
          <c:showSerName val="0"/>
          <c:showPercent val="0"/>
          <c:showBubbleSize val="0"/>
        </c:dLbls>
        <c:gapWidth val="95"/>
        <c:axId val="1794733359"/>
        <c:axId val="1794735279"/>
      </c:barChart>
      <c:catAx>
        <c:axId val="1794733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735279"/>
        <c:crosses val="autoZero"/>
        <c:auto val="1"/>
        <c:lblAlgn val="ctr"/>
        <c:lblOffset val="100"/>
        <c:noMultiLvlLbl val="0"/>
      </c:catAx>
      <c:valAx>
        <c:axId val="1794735279"/>
        <c:scaling>
          <c:orientation val="minMax"/>
        </c:scaling>
        <c:delete val="1"/>
        <c:axPos val="b"/>
        <c:numFmt formatCode="_(* #,##0.00_);_(* \(#,##0.00\);_(* &quot;-&quot;??_);_(@_)" sourceLinked="1"/>
        <c:majorTickMark val="out"/>
        <c:minorTickMark val="none"/>
        <c:tickLblPos val="nextTo"/>
        <c:crossAx val="179473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Data.xlsx]Charts!PivotTable22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t>Customer Segment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7"/>
          <c:spPr>
            <a:solidFill>
              <a:schemeClr val="accent2"/>
            </a:solidFill>
            <a:ln w="285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1D960-E8BE-4105-93AF-4D3A7E1C4888}"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43F6D0-92AA-4914-97B0-E172128762A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5D83BE-393C-4C26-AE28-A4B5F8C8032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F9AE91-2E27-4791-9B96-710C46E0EC0D}" type="CELLREF">
                  <a:rPr lang="en-US"/>
                  <a:pPr>
                    <a:defRPr sz="900" b="0" i="0" u="none" strike="noStrike" kern="1200" baseline="0">
                      <a:solidFill>
                        <a:schemeClr val="tx1">
                          <a:lumMod val="75000"/>
                          <a:lumOff val="25000"/>
                        </a:schemeClr>
                      </a:solidFill>
                      <a:latin typeface="+mn-lt"/>
                      <a:ea typeface="+mn-ea"/>
                      <a:cs typeface="+mn-cs"/>
                    </a:defRPr>
                  </a:pPr>
                  <a:t>[CELLREF]</a:t>
                </a:fld>
                <a:r>
                  <a:rPr lang="en-US" baseline="0"/>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2788522245698959E-2"/>
              <c:y val="-4.68698076791881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00E3ED-4647-43A8-A622-B5DC97FD4364}"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2790601231854008E-2"/>
              <c:y val="-5.155642166064770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EB9901-13A1-4F01-926C-39A0135BF18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3345099665502053E-2"/>
                  <c:h val="6.5144943005052108E-2"/>
                </c:manualLayout>
              </c15:layout>
              <c15:dlblFieldTable/>
              <c15:showDataLabelsRange val="0"/>
            </c:ext>
          </c:extLst>
        </c:dLbl>
      </c:pivotFmt>
      <c:pivotFmt>
        <c:idx val="8"/>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2788522245698959E-2"/>
              <c:y val="-4.686980767918802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9BDD13-800C-4C63-9670-A4C419CD42C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8349263108828459E-2"/>
              <c:y val="-4.218264351803965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3F7F6E-32A8-4FF0-A07D-9364952F3F0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1D960-E8BE-4105-93AF-4D3A7E1C4888}"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43F6D0-92AA-4914-97B0-E172128762A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5D83BE-393C-4C26-AE28-A4B5F8C80320}"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F9AE91-2E27-4791-9B96-710C46E0EC0D}" type="CELLREF">
                  <a:rPr lang="en-US"/>
                  <a:pPr>
                    <a:defRPr sz="900" b="0" i="0" u="none" strike="noStrike" kern="1200" baseline="0">
                      <a:solidFill>
                        <a:schemeClr val="tx1">
                          <a:lumMod val="75000"/>
                          <a:lumOff val="25000"/>
                        </a:schemeClr>
                      </a:solidFill>
                      <a:latin typeface="+mn-lt"/>
                      <a:ea typeface="+mn-ea"/>
                      <a:cs typeface="+mn-cs"/>
                    </a:defRPr>
                  </a:pPr>
                  <a:t>[CELLREF]</a:t>
                </a:fld>
                <a:r>
                  <a:rPr lang="en-US" baseline="0"/>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28575" cap="rnd">
            <a:solidFill>
              <a:schemeClr val="accent1"/>
            </a:solidFill>
            <a:round/>
          </a:ln>
          <a:effectLst/>
        </c:spPr>
        <c:marker>
          <c:symbol val="circle"/>
          <c:size val="7"/>
          <c:spPr>
            <a:solidFill>
              <a:schemeClr val="accent2"/>
            </a:solidFill>
            <a:ln w="285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2788522245698959E-2"/>
              <c:y val="-4.68698076791881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00E3ED-4647-43A8-A622-B5DC97FD4364}"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2790601231854008E-2"/>
              <c:y val="-5.155642166064770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EB9901-13A1-4F01-926C-39A0135BF18F}"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3345099665502053E-2"/>
                  <c:h val="6.5144943005052108E-2"/>
                </c:manualLayout>
              </c15:layout>
              <c15:dlblFieldTable/>
              <c15:showDataLabelsRange val="0"/>
            </c:ext>
          </c:extLst>
        </c:dLbl>
      </c:pivotFmt>
      <c:pivotFmt>
        <c:idx val="18"/>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2788522245698959E-2"/>
              <c:y val="-4.686980767918802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9BDD13-800C-4C63-9670-A4C419CD42CD}"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w="28575" cap="rnd">
            <a:solidFill>
              <a:schemeClr val="accent2"/>
            </a:solidFill>
            <a:round/>
          </a:ln>
          <a:effectLst/>
        </c:spPr>
        <c:marker>
          <c:symbol val="circle"/>
          <c:size val="7"/>
          <c:spPr>
            <a:solidFill>
              <a:schemeClr val="accent2"/>
            </a:solidFill>
            <a:ln w="28575">
              <a:solidFill>
                <a:schemeClr val="accent2"/>
              </a:solidFill>
            </a:ln>
            <a:effectLst/>
          </c:spPr>
        </c:marker>
        <c:dLbl>
          <c:idx val="0"/>
          <c:layout>
            <c:manualLayout>
              <c:x val="-5.8349263108828459E-2"/>
              <c:y val="-4.218264351803965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3F7F6E-32A8-4FF0-A07D-9364952F3F06}" type="CELLREF">
                  <a:rPr lang="en-US"/>
                  <a:pPr>
                    <a:defRPr sz="900" b="0" i="0" u="none" strike="noStrike" kern="1200" baseline="0">
                      <a:solidFill>
                        <a:schemeClr val="tx1">
                          <a:lumMod val="75000"/>
                          <a:lumOff val="25000"/>
                        </a:schemeClr>
                      </a:solidFill>
                      <a:latin typeface="+mn-lt"/>
                      <a:ea typeface="+mn-ea"/>
                      <a:cs typeface="+mn-cs"/>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rgbClr val="A1E3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91D960-E8BE-4105-93AF-4D3A7E1C4888}"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{9191D960-E8BE-4105-93AF-4D3A7E1C4888}</c15:txfldGUID>
                  <c15:f>Charts!$AI$48</c15:f>
                  <c15:dlblFieldTableCache>
                    <c:ptCount val="1"/>
                    <c:pt idx="0">
                      <c:v>5.5</c:v>
                    </c:pt>
                  </c15:dlblFieldTableCache>
                </c15:dlblFTEntry>
              </c15:dlblFieldTable>
              <c15:showDataLabelsRange val="0"/>
            </c:ext>
          </c:extLst>
        </c:dLbl>
      </c:pivotFmt>
      <c:pivotFmt>
        <c:idx val="22"/>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43F6D0-92AA-4914-97B0-E172128762AF}"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{2B43F6D0-92AA-4914-97B0-E172128762AF}</c15:txfldGUID>
                  <c15:f>Charts!$AI$49</c15:f>
                  <c15:dlblFieldTableCache>
                    <c:ptCount val="1"/>
                    <c:pt idx="0">
                      <c:v>3.56</c:v>
                    </c:pt>
                  </c15:dlblFieldTableCache>
                </c15:dlblFTEntry>
              </c15:dlblFieldTable>
              <c15:showDataLabelsRange val="0"/>
            </c:ext>
          </c:extLst>
        </c:dLbl>
      </c:pivotFmt>
      <c:pivotFmt>
        <c:idx val="23"/>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5D83BE-393C-4C26-AE28-A4B5F8C80320}" type="CELLREF">
                  <a:rPr lang="en-US"/>
                  <a:pPr>
                    <a:defRPr/>
                  </a:pPr>
                  <a:t>[CELLREF]</a:t>
                </a:fld>
                <a:r>
                  <a:rPr lang="en-US"/>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{FA5D83BE-393C-4C26-AE28-A4B5F8C80320}</c15:txfldGUID>
                  <c15:f>Charts!$AI$50</c15:f>
                  <c15:dlblFieldTableCache>
                    <c:ptCount val="1"/>
                    <c:pt idx="0">
                      <c:v>3.06</c:v>
                    </c:pt>
                  </c15:dlblFieldTableCache>
                </c15:dlblFTEntry>
              </c15:dlblFieldTable>
              <c15:showDataLabelsRange val="0"/>
            </c:ext>
          </c:extLst>
        </c:dLbl>
      </c:pivotFmt>
      <c:pivotFmt>
        <c:idx val="24"/>
        <c:spPr>
          <a:solidFill>
            <a:srgbClr val="A1E33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F9AE91-2E27-4791-9B96-710C46E0EC0D}" type="CELLREF">
                  <a:rPr lang="en-US"/>
                  <a:pPr>
                    <a:defRPr/>
                  </a:pPr>
                  <a:t>[CELLREF]</a:t>
                </a:fld>
                <a:r>
                  <a:rPr lang="en-US" baseline="0"/>
                  <a:t>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{E4F9AE91-2E27-4791-9B96-710C46E0EC0D}</c15:txfldGUID>
                  <c15:f>Charts!$AI$51</c15:f>
                  <c15:dlblFieldTableCache>
                    <c:ptCount val="1"/>
                    <c:pt idx="0">
                      <c:v>2.79</c:v>
                    </c:pt>
                  </c15:dlblFieldTableCache>
                </c15:dlblFTEntry>
              </c15:dlblFieldTable>
              <c15:showDataLabelsRange val="0"/>
            </c:ext>
          </c:extLst>
        </c:dLbl>
      </c:pivotFmt>
      <c:pivotFmt>
        <c:idx val="25"/>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8.968471397983703E-2"/>
              <c:y val="-4.686981519083536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00E3ED-4647-43A8-A622-B5DC97FD4364}"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{5000E3ED-4647-43A8-A622-B5DC97FD4364}</c15:txfldGUID>
                  <c15:f>Charts!$AJ$48</c15:f>
                  <c15:dlblFieldTableCache>
                    <c:ptCount val="1"/>
                    <c:pt idx="0">
                      <c:v>600</c:v>
                    </c:pt>
                  </c15:dlblFieldTableCache>
                </c15:dlblFTEntry>
              </c15:dlblFieldTable>
              <c15:showDataLabelsRange val="0"/>
            </c:ext>
          </c:extLst>
        </c:dLbl>
      </c:pivotFmt>
      <c:pivotFmt>
        <c:idx val="27"/>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9.7593115146403994E-2"/>
              <c:y val="-5.701549274706985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EB9901-13A1-4F01-926C-39A0135BF18F}"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95000172237548"/>
                  <c:h val="6.5144843688480766E-2"/>
                </c:manualLayout>
              </c15:layout>
              <c15:dlblFieldTable>
                <c15:dlblFTEntry>
                  <c15:txfldGUID>{E7EB9901-13A1-4F01-926C-39A0135BF18F}</c15:txfldGUID>
                  <c15:f>Charts!$AJ$49</c15:f>
                  <c15:dlblFieldTableCache>
                    <c:ptCount val="1"/>
                    <c:pt idx="0">
                      <c:v>318</c:v>
                    </c:pt>
                  </c15:dlblFieldTableCache>
                </c15:dlblFTEntry>
              </c15:dlblFieldTable>
              <c15:showDataLabelsRange val="0"/>
            </c:ext>
          </c:extLst>
        </c:dLbl>
      </c:pivotFmt>
      <c:pivotFmt>
        <c:idx val="28"/>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7.9142945959327873E-2"/>
              <c:y val="-5.23286401766081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9BDD13-800C-4C63-9670-A4C419CD42CD}"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{389BDD13-800C-4C63-9670-A4C419CD42CD}</c15:txfldGUID>
                  <c15:f>Charts!$AJ$50</c15:f>
                  <c15:dlblFieldTableCache>
                    <c:ptCount val="1"/>
                    <c:pt idx="0">
                      <c:v>288</c:v>
                    </c:pt>
                  </c15:dlblFieldTableCache>
                </c15:dlblFTEntry>
              </c15:dlblFieldTable>
              <c15:showDataLabelsRange val="0"/>
            </c:ext>
          </c:extLst>
        </c:dLbl>
      </c:pivotFmt>
      <c:pivotFmt>
        <c:idx val="29"/>
        <c:spPr>
          <a:ln w="28575" cap="rnd">
            <a:solidFill>
              <a:schemeClr val="accent1"/>
            </a:solidFill>
            <a:round/>
          </a:ln>
          <a:effectLst/>
        </c:spPr>
        <c:marker>
          <c:symbol val="circle"/>
          <c:size val="7"/>
          <c:spPr>
            <a:solidFill>
              <a:schemeClr val="accent2"/>
            </a:solidFill>
            <a:ln w="28575">
              <a:solidFill>
                <a:schemeClr val="accent2"/>
              </a:solidFill>
            </a:ln>
            <a:effectLst/>
          </c:spPr>
        </c:marker>
        <c:dLbl>
          <c:idx val="0"/>
          <c:layout>
            <c:manualLayout>
              <c:x val="-8.9974405085282677E-2"/>
              <c:y val="-4.764135777740716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3F7F6E-32A8-4FF0-A07D-9364952F3F06}" type="CELLREF">
                  <a:rPr lang="en-US"/>
                  <a:pPr>
                    <a:defRPr/>
                  </a:pPr>
                  <a:t>[CELLREF]</a:t>
                </a:fld>
                <a:r>
                  <a:rPr lang="en-US"/>
                  <a:t> 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{F43F7F6E-32A8-4FF0-A07D-9364952F3F06}</c15:txfldGUID>
                  <c15:f>Charts!$AJ$51</c15:f>
                  <c15:dlblFieldTableCache>
                    <c:ptCount val="1"/>
                    <c:pt idx="0">
                      <c:v>316</c:v>
                    </c:pt>
                  </c15:dlblFieldTableCache>
                </c15:dlblFTEntry>
              </c15:dlblFieldTable>
              <c15:showDataLabelsRange val="0"/>
            </c:ext>
          </c:extLst>
        </c:dLbl>
      </c:pivotFmt>
    </c:pivotFmts>
    <c:plotArea>
      <c:layout/>
      <c:barChart>
        <c:barDir val="col"/>
        <c:grouping val="clustered"/>
        <c:varyColors val="0"/>
        <c:ser>
          <c:idx val="0"/>
          <c:order val="0"/>
          <c:tx>
            <c:strRef>
              <c:f>Charts!$AG$47</c:f>
              <c:strCache>
                <c:ptCount val="1"/>
                <c:pt idx="0">
                  <c:v>Sales  </c:v>
                </c:pt>
              </c:strCache>
            </c:strRef>
          </c:tx>
          <c:spPr>
            <a:solidFill>
              <a:srgbClr val="A1E335"/>
            </a:solidFill>
            <a:ln>
              <a:noFill/>
            </a:ln>
            <a:effectLst/>
          </c:spPr>
          <c:invertIfNegative val="0"/>
          <c:dPt>
            <c:idx val="0"/>
            <c:invertIfNegative val="0"/>
            <c:bubble3D val="0"/>
            <c:extLst>
              <c:ext xmlns:c16="http://schemas.microsoft.com/office/drawing/2014/chart" uri="{C3380CC4-5D6E-409C-BE32-E72D297353CC}">
                <c16:uniqueId val="{00000000-5E9F-4297-821D-7E00B1AFBBD8}"/>
              </c:ext>
            </c:extLst>
          </c:dPt>
          <c:dPt>
            <c:idx val="1"/>
            <c:invertIfNegative val="0"/>
            <c:bubble3D val="0"/>
            <c:extLst>
              <c:ext xmlns:c16="http://schemas.microsoft.com/office/drawing/2014/chart" uri="{C3380CC4-5D6E-409C-BE32-E72D297353CC}">
                <c16:uniqueId val="{00000001-5E9F-4297-821D-7E00B1AFBBD8}"/>
              </c:ext>
            </c:extLst>
          </c:dPt>
          <c:dPt>
            <c:idx val="2"/>
            <c:invertIfNegative val="0"/>
            <c:bubble3D val="0"/>
            <c:extLst>
              <c:ext xmlns:c16="http://schemas.microsoft.com/office/drawing/2014/chart" uri="{C3380CC4-5D6E-409C-BE32-E72D297353CC}">
                <c16:uniqueId val="{00000002-5E9F-4297-821D-7E00B1AFBBD8}"/>
              </c:ext>
            </c:extLst>
          </c:dPt>
          <c:dPt>
            <c:idx val="3"/>
            <c:invertIfNegative val="0"/>
            <c:bubble3D val="0"/>
            <c:extLst>
              <c:ext xmlns:c16="http://schemas.microsoft.com/office/drawing/2014/chart" uri="{C3380CC4-5D6E-409C-BE32-E72D297353CC}">
                <c16:uniqueId val="{00000003-5E9F-4297-821D-7E00B1AFBBD8}"/>
              </c:ext>
            </c:extLst>
          </c:dPt>
          <c:dLbls>
            <c:dLbl>
              <c:idx val="0"/>
              <c:tx>
                <c:rich>
                  <a:bodyPr/>
                  <a:lstStyle/>
                  <a:p>
                    <a:fld id="{9191D960-E8BE-4105-93AF-4D3A7E1C4888}"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{9191D960-E8BE-4105-93AF-4D3A7E1C4888}</c15:txfldGUID>
                      <c15:f>Charts!$AI$48</c15:f>
                      <c15:dlblFieldTableCache>
                        <c:ptCount val="1"/>
                        <c:pt idx="0">
                          <c:v>5.5</c:v>
                        </c:pt>
                      </c15:dlblFieldTableCache>
                    </c15:dlblFTEntry>
                  </c15:dlblFieldTable>
                  <c15:showDataLabelsRange val="0"/>
                </c:ext>
                <c:ext xmlns:c16="http://schemas.microsoft.com/office/drawing/2014/chart" uri="{C3380CC4-5D6E-409C-BE32-E72D297353CC}">
                  <c16:uniqueId val="{00000000-5E9F-4297-821D-7E00B1AFBBD8}"/>
                </c:ext>
              </c:extLst>
            </c:dLbl>
            <c:dLbl>
              <c:idx val="1"/>
              <c:tx>
                <c:rich>
                  <a:bodyPr/>
                  <a:lstStyle/>
                  <a:p>
                    <a:fld id="{2B43F6D0-92AA-4914-97B0-E172128762AF}"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{2B43F6D0-92AA-4914-97B0-E172128762AF}</c15:txfldGUID>
                      <c15:f>Charts!$AI$49</c15:f>
                      <c15:dlblFieldTableCache>
                        <c:ptCount val="1"/>
                        <c:pt idx="0">
                          <c:v>3.56</c:v>
                        </c:pt>
                      </c15:dlblFieldTableCache>
                    </c15:dlblFTEntry>
                  </c15:dlblFieldTable>
                  <c15:showDataLabelsRange val="0"/>
                </c:ext>
                <c:ext xmlns:c16="http://schemas.microsoft.com/office/drawing/2014/chart" uri="{C3380CC4-5D6E-409C-BE32-E72D297353CC}">
                  <c16:uniqueId val="{00000001-5E9F-4297-821D-7E00B1AFBBD8}"/>
                </c:ext>
              </c:extLst>
            </c:dLbl>
            <c:dLbl>
              <c:idx val="2"/>
              <c:tx>
                <c:rich>
                  <a:bodyPr/>
                  <a:lstStyle/>
                  <a:p>
                    <a:fld id="{FA5D83BE-393C-4C26-AE28-A4B5F8C80320}" type="CELLREF">
                      <a:rPr lang="en-US"/>
                      <a:pPr/>
                      <a:t>[CELLREF]</a:t>
                    </a:fld>
                    <a:r>
                      <a:rPr lang="en-US"/>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{FA5D83BE-393C-4C26-AE28-A4B5F8C80320}</c15:txfldGUID>
                      <c15:f>Charts!$AI$50</c15:f>
                      <c15:dlblFieldTableCache>
                        <c:ptCount val="1"/>
                        <c:pt idx="0">
                          <c:v>3.06</c:v>
                        </c:pt>
                      </c15:dlblFieldTableCache>
                    </c15:dlblFTEntry>
                  </c15:dlblFieldTable>
                  <c15:showDataLabelsRange val="0"/>
                </c:ext>
                <c:ext xmlns:c16="http://schemas.microsoft.com/office/drawing/2014/chart" uri="{C3380CC4-5D6E-409C-BE32-E72D297353CC}">
                  <c16:uniqueId val="{00000002-5E9F-4297-821D-7E00B1AFBBD8}"/>
                </c:ext>
              </c:extLst>
            </c:dLbl>
            <c:dLbl>
              <c:idx val="3"/>
              <c:tx>
                <c:rich>
                  <a:bodyPr/>
                  <a:lstStyle/>
                  <a:p>
                    <a:fld id="{E4F9AE91-2E27-4791-9B96-710C46E0EC0D}" type="CELLREF">
                      <a:rPr lang="en-US"/>
                      <a:pPr/>
                      <a:t>[CELLREF]</a:t>
                    </a:fld>
                    <a:r>
                      <a:rPr lang="en-US" baseline="0"/>
                      <a:t> M</a:t>
                    </a:r>
                  </a:p>
                </c:rich>
              </c:tx>
              <c:showLegendKey val="0"/>
              <c:showVal val="1"/>
              <c:showCatName val="0"/>
              <c:showSerName val="0"/>
              <c:showPercent val="0"/>
              <c:showBubbleSize val="0"/>
              <c:extLst>
                <c:ext xmlns:c15="http://schemas.microsoft.com/office/drawing/2012/chart" uri="{CE6537A1-D6FC-4f65-9D91-7224C49458BB}">
                  <c15:dlblFieldTable>
                    <c15:dlblFTEntry>
                      <c15:txfldGUID>{E4F9AE91-2E27-4791-9B96-710C46E0EC0D}</c15:txfldGUID>
                      <c15:f>Charts!$AI$51</c15:f>
                      <c15:dlblFieldTableCache>
                        <c:ptCount val="1"/>
                        <c:pt idx="0">
                          <c:v>2.79</c:v>
                        </c:pt>
                      </c15:dlblFieldTableCache>
                    </c15:dlblFTEntry>
                  </c15:dlblFieldTable>
                  <c15:showDataLabelsRange val="0"/>
                </c:ext>
                <c:ext xmlns:c16="http://schemas.microsoft.com/office/drawing/2014/chart" uri="{C3380CC4-5D6E-409C-BE32-E72D297353CC}">
                  <c16:uniqueId val="{00000003-5E9F-4297-821D-7E00B1AFBB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Charts!$AF$48:$AF$52</c:f>
              <c:strCache>
                <c:ptCount val="4"/>
                <c:pt idx="0">
                  <c:v>Corporate</c:v>
                </c:pt>
                <c:pt idx="1">
                  <c:v>Home Office</c:v>
                </c:pt>
                <c:pt idx="2">
                  <c:v>Consumer</c:v>
                </c:pt>
                <c:pt idx="3">
                  <c:v>Small Business</c:v>
                </c:pt>
              </c:strCache>
            </c:strRef>
          </c:cat>
          <c:val>
            <c:numRef>
              <c:f>Charts!$AG$48:$AG$52</c:f>
              <c:numCache>
                <c:formatCode>General</c:formatCode>
                <c:ptCount val="4"/>
                <c:pt idx="0">
                  <c:v>5498904.877499993</c:v>
                </c:pt>
                <c:pt idx="1">
                  <c:v>3564763.8749999972</c:v>
                </c:pt>
                <c:pt idx="2">
                  <c:v>3063611.0820000013</c:v>
                </c:pt>
                <c:pt idx="3">
                  <c:v>2788320.9894999987</c:v>
                </c:pt>
              </c:numCache>
            </c:numRef>
          </c:val>
          <c:extLst>
            <c:ext xmlns:c16="http://schemas.microsoft.com/office/drawing/2014/chart" uri="{C3380CC4-5D6E-409C-BE32-E72D297353CC}">
              <c16:uniqueId val="{00000004-5E9F-4297-821D-7E00B1AFBBD8}"/>
            </c:ext>
          </c:extLst>
        </c:ser>
        <c:dLbls>
          <c:showLegendKey val="0"/>
          <c:showVal val="0"/>
          <c:showCatName val="0"/>
          <c:showSerName val="0"/>
          <c:showPercent val="0"/>
          <c:showBubbleSize val="0"/>
        </c:dLbls>
        <c:gapWidth val="219"/>
        <c:overlap val="-27"/>
        <c:axId val="867599487"/>
        <c:axId val="867600927"/>
      </c:barChart>
      <c:lineChart>
        <c:grouping val="standard"/>
        <c:varyColors val="0"/>
        <c:ser>
          <c:idx val="1"/>
          <c:order val="1"/>
          <c:tx>
            <c:strRef>
              <c:f>Charts!$AH$47</c:f>
              <c:strCache>
                <c:ptCount val="1"/>
                <c:pt idx="0">
                  <c:v>Profit </c:v>
                </c:pt>
              </c:strCache>
            </c:strRef>
          </c:tx>
          <c:spPr>
            <a:ln w="28575" cap="rnd">
              <a:solidFill>
                <a:schemeClr val="accent2"/>
              </a:solidFill>
              <a:round/>
            </a:ln>
            <a:effectLst/>
          </c:spPr>
          <c:marker>
            <c:symbol val="circle"/>
            <c:size val="7"/>
            <c:spPr>
              <a:solidFill>
                <a:schemeClr val="accent2"/>
              </a:solidFill>
              <a:ln w="28575">
                <a:solidFill>
                  <a:schemeClr val="accent2"/>
                </a:solidFill>
              </a:ln>
              <a:effectLst/>
            </c:spPr>
          </c:marker>
          <c:dPt>
            <c:idx val="0"/>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5-5E9F-4297-821D-7E00B1AFBBD8}"/>
              </c:ext>
            </c:extLst>
          </c:dPt>
          <c:dPt>
            <c:idx val="1"/>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6-5E9F-4297-821D-7E00B1AFBBD8}"/>
              </c:ext>
            </c:extLst>
          </c:dPt>
          <c:dPt>
            <c:idx val="2"/>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7-5E9F-4297-821D-7E00B1AFBBD8}"/>
              </c:ext>
            </c:extLst>
          </c:dPt>
          <c:dPt>
            <c:idx val="3"/>
            <c:marker>
              <c:symbol val="circle"/>
              <c:size val="7"/>
              <c:spPr>
                <a:solidFill>
                  <a:schemeClr val="accent2"/>
                </a:solidFill>
                <a:ln w="28575">
                  <a:solidFill>
                    <a:schemeClr val="accent2"/>
                  </a:solidFill>
                </a:ln>
                <a:effectLst/>
              </c:spPr>
            </c:marker>
            <c:bubble3D val="0"/>
            <c:extLst>
              <c:ext xmlns:c16="http://schemas.microsoft.com/office/drawing/2014/chart" uri="{C3380CC4-5D6E-409C-BE32-E72D297353CC}">
                <c16:uniqueId val="{00000008-5E9F-4297-821D-7E00B1AFBBD8}"/>
              </c:ext>
            </c:extLst>
          </c:dPt>
          <c:dLbls>
            <c:dLbl>
              <c:idx val="0"/>
              <c:layout>
                <c:manualLayout>
                  <c:x val="-8.968471397983703E-2"/>
                  <c:y val="-4.6869815190835364E-2"/>
                </c:manualLayout>
              </c:layout>
              <c:tx>
                <c:rich>
                  <a:bodyPr/>
                  <a:lstStyle/>
                  <a:p>
                    <a:fld id="{5000E3ED-4647-43A8-A622-B5DC97FD4364}"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{5000E3ED-4647-43A8-A622-B5DC97FD4364}</c15:txfldGUID>
                      <c15:f>Charts!$AJ$48</c15:f>
                      <c15:dlblFieldTableCache>
                        <c:ptCount val="1"/>
                        <c:pt idx="0">
                          <c:v>600</c:v>
                        </c:pt>
                      </c15:dlblFieldTableCache>
                    </c15:dlblFTEntry>
                  </c15:dlblFieldTable>
                  <c15:showDataLabelsRange val="0"/>
                </c:ext>
                <c:ext xmlns:c16="http://schemas.microsoft.com/office/drawing/2014/chart" uri="{C3380CC4-5D6E-409C-BE32-E72D297353CC}">
                  <c16:uniqueId val="{00000005-5E9F-4297-821D-7E00B1AFBBD8}"/>
                </c:ext>
              </c:extLst>
            </c:dLbl>
            <c:dLbl>
              <c:idx val="1"/>
              <c:layout>
                <c:manualLayout>
                  <c:x val="-9.7593115146403994E-2"/>
                  <c:y val="-5.7015492747069858E-2"/>
                </c:manualLayout>
              </c:layout>
              <c:tx>
                <c:rich>
                  <a:bodyPr/>
                  <a:lstStyle/>
                  <a:p>
                    <a:fld id="{E7EB9901-13A1-4F01-926C-39A0135BF18F}"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layout>
                    <c:manualLayout>
                      <c:w val="0.16295000172237548"/>
                      <c:h val="6.5144843688480766E-2"/>
                    </c:manualLayout>
                  </c15:layout>
                  <c15:dlblFieldTable>
                    <c15:dlblFTEntry>
                      <c15:txfldGUID>{E7EB9901-13A1-4F01-926C-39A0135BF18F}</c15:txfldGUID>
                      <c15:f>Charts!$AJ$49</c15:f>
                      <c15:dlblFieldTableCache>
                        <c:ptCount val="1"/>
                        <c:pt idx="0">
                          <c:v>318</c:v>
                        </c:pt>
                      </c15:dlblFieldTableCache>
                    </c15:dlblFTEntry>
                  </c15:dlblFieldTable>
                  <c15:showDataLabelsRange val="0"/>
                </c:ext>
                <c:ext xmlns:c16="http://schemas.microsoft.com/office/drawing/2014/chart" uri="{C3380CC4-5D6E-409C-BE32-E72D297353CC}">
                  <c16:uniqueId val="{00000006-5E9F-4297-821D-7E00B1AFBBD8}"/>
                </c:ext>
              </c:extLst>
            </c:dLbl>
            <c:dLbl>
              <c:idx val="2"/>
              <c:layout>
                <c:manualLayout>
                  <c:x val="-7.9142945959327873E-2"/>
                  <c:y val="-5.2328640176608134E-2"/>
                </c:manualLayout>
              </c:layout>
              <c:tx>
                <c:rich>
                  <a:bodyPr/>
                  <a:lstStyle/>
                  <a:p>
                    <a:fld id="{389BDD13-800C-4C63-9670-A4C419CD42CD}"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{389BDD13-800C-4C63-9670-A4C419CD42CD}</c15:txfldGUID>
                      <c15:f>Charts!$AJ$50</c15:f>
                      <c15:dlblFieldTableCache>
                        <c:ptCount val="1"/>
                        <c:pt idx="0">
                          <c:v>288</c:v>
                        </c:pt>
                      </c15:dlblFieldTableCache>
                    </c15:dlblFTEntry>
                  </c15:dlblFieldTable>
                  <c15:showDataLabelsRange val="0"/>
                </c:ext>
                <c:ext xmlns:c16="http://schemas.microsoft.com/office/drawing/2014/chart" uri="{C3380CC4-5D6E-409C-BE32-E72D297353CC}">
                  <c16:uniqueId val="{00000007-5E9F-4297-821D-7E00B1AFBBD8}"/>
                </c:ext>
              </c:extLst>
            </c:dLbl>
            <c:dLbl>
              <c:idx val="3"/>
              <c:layout>
                <c:manualLayout>
                  <c:x val="-8.9974405085282677E-2"/>
                  <c:y val="-4.7641357777407169E-2"/>
                </c:manualLayout>
              </c:layout>
              <c:tx>
                <c:rich>
                  <a:bodyPr/>
                  <a:lstStyle/>
                  <a:p>
                    <a:fld id="{F43F7F6E-32A8-4FF0-A07D-9364952F3F06}" type="CELLREF">
                      <a:rPr lang="en-US"/>
                      <a:pPr/>
                      <a:t>[CELLREF]</a:t>
                    </a:fld>
                    <a:r>
                      <a:rPr lang="en-US"/>
                      <a:t> K</a:t>
                    </a:r>
                  </a:p>
                </c:rich>
              </c:tx>
              <c:showLegendKey val="0"/>
              <c:showVal val="1"/>
              <c:showCatName val="0"/>
              <c:showSerName val="0"/>
              <c:showPercent val="0"/>
              <c:showBubbleSize val="0"/>
              <c:extLst>
                <c:ext xmlns:c15="http://schemas.microsoft.com/office/drawing/2012/chart" uri="{CE6537A1-D6FC-4f65-9D91-7224C49458BB}">
                  <c15:dlblFieldTable>
                    <c15:dlblFTEntry>
                      <c15:txfldGUID>{F43F7F6E-32A8-4FF0-A07D-9364952F3F06}</c15:txfldGUID>
                      <c15:f>Charts!$AJ$51</c15:f>
                      <c15:dlblFieldTableCache>
                        <c:ptCount val="1"/>
                        <c:pt idx="0">
                          <c:v>316</c:v>
                        </c:pt>
                      </c15:dlblFieldTableCache>
                    </c15:dlblFTEntry>
                  </c15:dlblFieldTable>
                  <c15:showDataLabelsRange val="0"/>
                </c:ext>
                <c:ext xmlns:c16="http://schemas.microsoft.com/office/drawing/2014/chart" uri="{C3380CC4-5D6E-409C-BE32-E72D297353CC}">
                  <c16:uniqueId val="{00000008-5E9F-4297-821D-7E00B1AFBB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Charts!$AF$48:$AF$52</c:f>
              <c:strCache>
                <c:ptCount val="4"/>
                <c:pt idx="0">
                  <c:v>Corporate</c:v>
                </c:pt>
                <c:pt idx="1">
                  <c:v>Home Office</c:v>
                </c:pt>
                <c:pt idx="2">
                  <c:v>Consumer</c:v>
                </c:pt>
                <c:pt idx="3">
                  <c:v>Small Business</c:v>
                </c:pt>
              </c:strCache>
            </c:strRef>
          </c:cat>
          <c:val>
            <c:numRef>
              <c:f>Charts!$AH$48:$AH$52</c:f>
              <c:numCache>
                <c:formatCode>General</c:formatCode>
                <c:ptCount val="4"/>
                <c:pt idx="0">
                  <c:v>599745.92415800143</c:v>
                </c:pt>
                <c:pt idx="1">
                  <c:v>318354.095490999</c:v>
                </c:pt>
                <c:pt idx="2">
                  <c:v>287959.98377900012</c:v>
                </c:pt>
                <c:pt idx="3">
                  <c:v>315707.95615299937</c:v>
                </c:pt>
              </c:numCache>
            </c:numRef>
          </c:val>
          <c:smooth val="0"/>
          <c:extLst>
            <c:ext xmlns:c16="http://schemas.microsoft.com/office/drawing/2014/chart" uri="{C3380CC4-5D6E-409C-BE32-E72D297353CC}">
              <c16:uniqueId val="{00000009-5E9F-4297-821D-7E00B1AFBBD8}"/>
            </c:ext>
          </c:extLst>
        </c:ser>
        <c:dLbls>
          <c:showLegendKey val="0"/>
          <c:showVal val="0"/>
          <c:showCatName val="0"/>
          <c:showSerName val="0"/>
          <c:showPercent val="0"/>
          <c:showBubbleSize val="0"/>
        </c:dLbls>
        <c:marker val="1"/>
        <c:smooth val="0"/>
        <c:axId val="867599487"/>
        <c:axId val="867600927"/>
      </c:lineChart>
      <c:catAx>
        <c:axId val="86759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600927"/>
        <c:crosses val="autoZero"/>
        <c:auto val="1"/>
        <c:lblAlgn val="ctr"/>
        <c:lblOffset val="100"/>
        <c:noMultiLvlLbl val="0"/>
      </c:catAx>
      <c:valAx>
        <c:axId val="867600927"/>
        <c:scaling>
          <c:orientation val="minMax"/>
        </c:scaling>
        <c:delete val="1"/>
        <c:axPos val="l"/>
        <c:numFmt formatCode="General" sourceLinked="1"/>
        <c:majorTickMark val="none"/>
        <c:minorTickMark val="none"/>
        <c:tickLblPos val="nextTo"/>
        <c:crossAx val="867599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image" Target="../media/image4.svg"/><Relationship Id="rId21" Type="http://schemas.openxmlformats.org/officeDocument/2006/relationships/chart" Target="../charts/chart25.xm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chart" Target="../charts/chart21.xml"/><Relationship Id="rId2" Type="http://schemas.openxmlformats.org/officeDocument/2006/relationships/image" Target="../media/image3.png"/><Relationship Id="rId16" Type="http://schemas.openxmlformats.org/officeDocument/2006/relationships/chart" Target="../charts/chart20.xml"/><Relationship Id="rId20" Type="http://schemas.openxmlformats.org/officeDocument/2006/relationships/chart" Target="../charts/chart24.xml"/><Relationship Id="rId1" Type="http://schemas.openxmlformats.org/officeDocument/2006/relationships/image" Target="../media/image2.jpeg"/><Relationship Id="rId6" Type="http://schemas.openxmlformats.org/officeDocument/2006/relationships/chart" Target="../charts/chart16.xml"/><Relationship Id="rId11" Type="http://schemas.openxmlformats.org/officeDocument/2006/relationships/image" Target="../media/image9.png"/><Relationship Id="rId5" Type="http://schemas.openxmlformats.org/officeDocument/2006/relationships/chart" Target="../charts/chart15.xml"/><Relationship Id="rId15" Type="http://schemas.openxmlformats.org/officeDocument/2006/relationships/chart" Target="../charts/chart19.xml"/><Relationship Id="rId10" Type="http://schemas.openxmlformats.org/officeDocument/2006/relationships/image" Target="../media/image8.svg"/><Relationship Id="rId19" Type="http://schemas.openxmlformats.org/officeDocument/2006/relationships/chart" Target="../charts/chart23.xml"/><Relationship Id="rId4" Type="http://schemas.openxmlformats.org/officeDocument/2006/relationships/chart" Target="../charts/chart14.xml"/><Relationship Id="rId9" Type="http://schemas.openxmlformats.org/officeDocument/2006/relationships/image" Target="../media/image7.png"/><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7</xdr:col>
      <xdr:colOff>76199</xdr:colOff>
      <xdr:row>0</xdr:row>
      <xdr:rowOff>165100</xdr:rowOff>
    </xdr:from>
    <xdr:to>
      <xdr:col>13</xdr:col>
      <xdr:colOff>355600</xdr:colOff>
      <xdr:row>8</xdr:row>
      <xdr:rowOff>83868</xdr:rowOff>
    </xdr:to>
    <xdr:graphicFrame macro="">
      <xdr:nvGraphicFramePr>
        <xdr:cNvPr id="3" name="Chart 2">
          <a:extLst>
            <a:ext uri="{FF2B5EF4-FFF2-40B4-BE49-F238E27FC236}">
              <a16:creationId xmlns:a16="http://schemas.microsoft.com/office/drawing/2014/main" id="{4FCF4A41-269A-CE6A-5428-C74C811C4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167136</xdr:colOff>
      <xdr:row>0</xdr:row>
      <xdr:rowOff>105073</xdr:rowOff>
    </xdr:from>
    <xdr:to>
      <xdr:col>23</xdr:col>
      <xdr:colOff>699796</xdr:colOff>
      <xdr:row>9</xdr:row>
      <xdr:rowOff>17972</xdr:rowOff>
    </xdr:to>
    <xdr:graphicFrame macro="">
      <xdr:nvGraphicFramePr>
        <xdr:cNvPr id="5" name="Chart 4">
          <a:extLst>
            <a:ext uri="{FF2B5EF4-FFF2-40B4-BE49-F238E27FC236}">
              <a16:creationId xmlns:a16="http://schemas.microsoft.com/office/drawing/2014/main" id="{ABB4B426-7D5F-F33B-229E-74735BFAF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91929</xdr:colOff>
      <xdr:row>30</xdr:row>
      <xdr:rowOff>161010</xdr:rowOff>
    </xdr:from>
    <xdr:to>
      <xdr:col>16</xdr:col>
      <xdr:colOff>306294</xdr:colOff>
      <xdr:row>41</xdr:row>
      <xdr:rowOff>59765</xdr:rowOff>
    </xdr:to>
    <xdr:graphicFrame macro="">
      <xdr:nvGraphicFramePr>
        <xdr:cNvPr id="7" name="Chart 6">
          <a:extLst>
            <a:ext uri="{FF2B5EF4-FFF2-40B4-BE49-F238E27FC236}">
              <a16:creationId xmlns:a16="http://schemas.microsoft.com/office/drawing/2014/main" id="{049BE6F1-10A5-8D55-1D80-D9F6B5504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22874</xdr:colOff>
      <xdr:row>10</xdr:row>
      <xdr:rowOff>138814</xdr:rowOff>
    </xdr:from>
    <xdr:to>
      <xdr:col>16</xdr:col>
      <xdr:colOff>784138</xdr:colOff>
      <xdr:row>25</xdr:row>
      <xdr:rowOff>119764</xdr:rowOff>
    </xdr:to>
    <xdr:graphicFrame macro="">
      <xdr:nvGraphicFramePr>
        <xdr:cNvPr id="8" name="Chart 7">
          <a:extLst>
            <a:ext uri="{FF2B5EF4-FFF2-40B4-BE49-F238E27FC236}">
              <a16:creationId xmlns:a16="http://schemas.microsoft.com/office/drawing/2014/main" id="{B318DBC8-90BD-4C1D-A250-1C146302F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182393</xdr:colOff>
      <xdr:row>0</xdr:row>
      <xdr:rowOff>131458</xdr:rowOff>
    </xdr:from>
    <xdr:to>
      <xdr:col>31</xdr:col>
      <xdr:colOff>466118</xdr:colOff>
      <xdr:row>10</xdr:row>
      <xdr:rowOff>101330</xdr:rowOff>
    </xdr:to>
    <xdr:graphicFrame macro="">
      <xdr:nvGraphicFramePr>
        <xdr:cNvPr id="2" name="Chart 1">
          <a:extLst>
            <a:ext uri="{FF2B5EF4-FFF2-40B4-BE49-F238E27FC236}">
              <a16:creationId xmlns:a16="http://schemas.microsoft.com/office/drawing/2014/main" id="{F5CD1330-E49F-B1D2-8C05-8053ECE7E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104990</xdr:colOff>
      <xdr:row>13</xdr:row>
      <xdr:rowOff>1004</xdr:rowOff>
    </xdr:from>
    <xdr:to>
      <xdr:col>29</xdr:col>
      <xdr:colOff>475181</xdr:colOff>
      <xdr:row>26</xdr:row>
      <xdr:rowOff>83128</xdr:rowOff>
    </xdr:to>
    <xdr:graphicFrame macro="">
      <xdr:nvGraphicFramePr>
        <xdr:cNvPr id="4" name="Chart 3">
          <a:extLst>
            <a:ext uri="{FF2B5EF4-FFF2-40B4-BE49-F238E27FC236}">
              <a16:creationId xmlns:a16="http://schemas.microsoft.com/office/drawing/2014/main" id="{ABC1DF50-1B83-A5B8-C796-A3C7A4348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173012</xdr:colOff>
      <xdr:row>27</xdr:row>
      <xdr:rowOff>63758</xdr:rowOff>
    </xdr:from>
    <xdr:to>
      <xdr:col>29</xdr:col>
      <xdr:colOff>539486</xdr:colOff>
      <xdr:row>42</xdr:row>
      <xdr:rowOff>85529</xdr:rowOff>
    </xdr:to>
    <xdr:graphicFrame macro="">
      <xdr:nvGraphicFramePr>
        <xdr:cNvPr id="9" name="Chart 8">
          <a:extLst>
            <a:ext uri="{FF2B5EF4-FFF2-40B4-BE49-F238E27FC236}">
              <a16:creationId xmlns:a16="http://schemas.microsoft.com/office/drawing/2014/main" id="{F77DCBE8-3CD4-B29A-4B4F-B9E5D6958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204611</xdr:colOff>
      <xdr:row>18</xdr:row>
      <xdr:rowOff>70299</xdr:rowOff>
    </xdr:from>
    <xdr:to>
      <xdr:col>35</xdr:col>
      <xdr:colOff>61736</xdr:colOff>
      <xdr:row>33</xdr:row>
      <xdr:rowOff>75063</xdr:rowOff>
    </xdr:to>
    <xdr:graphicFrame macro="">
      <xdr:nvGraphicFramePr>
        <xdr:cNvPr id="11" name="Chart 10">
          <a:extLst>
            <a:ext uri="{FF2B5EF4-FFF2-40B4-BE49-F238E27FC236}">
              <a16:creationId xmlns:a16="http://schemas.microsoft.com/office/drawing/2014/main" id="{D1058E73-E5D1-E949-2666-B60427262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78286</xdr:colOff>
      <xdr:row>34</xdr:row>
      <xdr:rowOff>58729</xdr:rowOff>
    </xdr:from>
    <xdr:to>
      <xdr:col>39</xdr:col>
      <xdr:colOff>26376</xdr:colOff>
      <xdr:row>43</xdr:row>
      <xdr:rowOff>89338</xdr:rowOff>
    </xdr:to>
    <xdr:graphicFrame macro="">
      <xdr:nvGraphicFramePr>
        <xdr:cNvPr id="12" name="Chart 11">
          <a:extLst>
            <a:ext uri="{FF2B5EF4-FFF2-40B4-BE49-F238E27FC236}">
              <a16:creationId xmlns:a16="http://schemas.microsoft.com/office/drawing/2014/main" id="{3B9F3C49-9DE4-94A9-57CC-C75FFECDE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403314</xdr:colOff>
      <xdr:row>42</xdr:row>
      <xdr:rowOff>158728</xdr:rowOff>
    </xdr:from>
    <xdr:to>
      <xdr:col>30</xdr:col>
      <xdr:colOff>495344</xdr:colOff>
      <xdr:row>57</xdr:row>
      <xdr:rowOff>87723</xdr:rowOff>
    </xdr:to>
    <xdr:graphicFrame macro="">
      <xdr:nvGraphicFramePr>
        <xdr:cNvPr id="15" name="Chart 14">
          <a:extLst>
            <a:ext uri="{FF2B5EF4-FFF2-40B4-BE49-F238E27FC236}">
              <a16:creationId xmlns:a16="http://schemas.microsoft.com/office/drawing/2014/main" id="{486EBBA1-4DDA-4DA9-2ECF-32599CF0A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720043</xdr:colOff>
      <xdr:row>42</xdr:row>
      <xdr:rowOff>124731</xdr:rowOff>
    </xdr:from>
    <xdr:to>
      <xdr:col>12</xdr:col>
      <xdr:colOff>825944</xdr:colOff>
      <xdr:row>50</xdr:row>
      <xdr:rowOff>0</xdr:rowOff>
    </xdr:to>
    <xdr:graphicFrame macro="">
      <xdr:nvGraphicFramePr>
        <xdr:cNvPr id="17" name="Chart 16">
          <a:extLst>
            <a:ext uri="{FF2B5EF4-FFF2-40B4-BE49-F238E27FC236}">
              <a16:creationId xmlns:a16="http://schemas.microsoft.com/office/drawing/2014/main" id="{603B953E-D164-1A6A-6B20-6E9FA52F7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168650</xdr:colOff>
      <xdr:row>50</xdr:row>
      <xdr:rowOff>174932</xdr:rowOff>
    </xdr:from>
    <xdr:to>
      <xdr:col>12</xdr:col>
      <xdr:colOff>341398</xdr:colOff>
      <xdr:row>60</xdr:row>
      <xdr:rowOff>1</xdr:rowOff>
    </xdr:to>
    <xdr:graphicFrame macro="">
      <xdr:nvGraphicFramePr>
        <xdr:cNvPr id="18" name="Chart 17">
          <a:extLst>
            <a:ext uri="{FF2B5EF4-FFF2-40B4-BE49-F238E27FC236}">
              <a16:creationId xmlns:a16="http://schemas.microsoft.com/office/drawing/2014/main" id="{82D831BD-C704-6C44-ADCE-B5D588F08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36</xdr:col>
      <xdr:colOff>78607</xdr:colOff>
      <xdr:row>44</xdr:row>
      <xdr:rowOff>4604</xdr:rowOff>
    </xdr:from>
    <xdr:to>
      <xdr:col>41</xdr:col>
      <xdr:colOff>609059</xdr:colOff>
      <xdr:row>58</xdr:row>
      <xdr:rowOff>142758</xdr:rowOff>
    </xdr:to>
    <xdr:graphicFrame macro="">
      <xdr:nvGraphicFramePr>
        <xdr:cNvPr id="19" name="Chart 18">
          <a:extLst>
            <a:ext uri="{FF2B5EF4-FFF2-40B4-BE49-F238E27FC236}">
              <a16:creationId xmlns:a16="http://schemas.microsoft.com/office/drawing/2014/main" id="{BBD210D1-03E1-9EBF-069D-7F01B2BF6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586772</xdr:colOff>
      <xdr:row>0</xdr:row>
      <xdr:rowOff>152721</xdr:rowOff>
    </xdr:from>
    <xdr:to>
      <xdr:col>21</xdr:col>
      <xdr:colOff>326405</xdr:colOff>
      <xdr:row>36</xdr:row>
      <xdr:rowOff>140568</xdr:rowOff>
    </xdr:to>
    <xdr:sp macro="" textlink="">
      <xdr:nvSpPr>
        <xdr:cNvPr id="2" name="Rectangle: Rounded Corners 1">
          <a:extLst>
            <a:ext uri="{FF2B5EF4-FFF2-40B4-BE49-F238E27FC236}">
              <a16:creationId xmlns:a16="http://schemas.microsoft.com/office/drawing/2014/main" id="{9D6E9827-5F92-A62B-E404-EAD850EAA5E1}"/>
            </a:ext>
          </a:extLst>
        </xdr:cNvPr>
        <xdr:cNvSpPr/>
      </xdr:nvSpPr>
      <xdr:spPr>
        <a:xfrm>
          <a:off x="1197349" y="152721"/>
          <a:ext cx="11951171" cy="6670001"/>
        </a:xfrm>
        <a:prstGeom prst="roundRect">
          <a:avLst>
            <a:gd name="adj" fmla="val 4659"/>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51663</xdr:colOff>
      <xdr:row>1</xdr:row>
      <xdr:rowOff>54776</xdr:rowOff>
    </xdr:from>
    <xdr:to>
      <xdr:col>4</xdr:col>
      <xdr:colOff>147336</xdr:colOff>
      <xdr:row>8</xdr:row>
      <xdr:rowOff>157299</xdr:rowOff>
    </xdr:to>
    <xdr:sp macro="" textlink="">
      <xdr:nvSpPr>
        <xdr:cNvPr id="3" name="Rectangle: Rounded Corners 2">
          <a:extLst>
            <a:ext uri="{FF2B5EF4-FFF2-40B4-BE49-F238E27FC236}">
              <a16:creationId xmlns:a16="http://schemas.microsoft.com/office/drawing/2014/main" id="{6243E260-A10C-7F48-6277-6542F7901ED7}"/>
            </a:ext>
          </a:extLst>
        </xdr:cNvPr>
        <xdr:cNvSpPr/>
      </xdr:nvSpPr>
      <xdr:spPr>
        <a:xfrm>
          <a:off x="1273738" y="234493"/>
          <a:ext cx="1317749" cy="136054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223113</xdr:colOff>
      <xdr:row>1</xdr:row>
      <xdr:rowOff>54776</xdr:rowOff>
    </xdr:from>
    <xdr:to>
      <xdr:col>6</xdr:col>
      <xdr:colOff>383979</xdr:colOff>
      <xdr:row>8</xdr:row>
      <xdr:rowOff>157299</xdr:rowOff>
    </xdr:to>
    <xdr:sp macro="" textlink="">
      <xdr:nvSpPr>
        <xdr:cNvPr id="4" name="Rectangle: Rounded Corners 3">
          <a:extLst>
            <a:ext uri="{FF2B5EF4-FFF2-40B4-BE49-F238E27FC236}">
              <a16:creationId xmlns:a16="http://schemas.microsoft.com/office/drawing/2014/main" id="{2217F572-18CD-B5CB-154C-2E9DBFB30C26}"/>
            </a:ext>
          </a:extLst>
        </xdr:cNvPr>
        <xdr:cNvSpPr/>
      </xdr:nvSpPr>
      <xdr:spPr>
        <a:xfrm>
          <a:off x="2664881" y="237207"/>
          <a:ext cx="1381750" cy="137954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3310</xdr:colOff>
      <xdr:row>1</xdr:row>
      <xdr:rowOff>48697</xdr:rowOff>
    </xdr:from>
    <xdr:to>
      <xdr:col>16</xdr:col>
      <xdr:colOff>520842</xdr:colOff>
      <xdr:row>8</xdr:row>
      <xdr:rowOff>151221</xdr:rowOff>
    </xdr:to>
    <xdr:sp macro="" textlink="">
      <xdr:nvSpPr>
        <xdr:cNvPr id="5" name="Rectangle: Rounded Corners 4">
          <a:extLst>
            <a:ext uri="{FF2B5EF4-FFF2-40B4-BE49-F238E27FC236}">
              <a16:creationId xmlns:a16="http://schemas.microsoft.com/office/drawing/2014/main" id="{6349AD0D-140D-E08E-9642-96FDF646EBC5}"/>
            </a:ext>
          </a:extLst>
        </xdr:cNvPr>
        <xdr:cNvSpPr/>
      </xdr:nvSpPr>
      <xdr:spPr>
        <a:xfrm>
          <a:off x="6067917" y="234203"/>
          <a:ext cx="4156296" cy="140106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465056</xdr:colOff>
      <xdr:row>1</xdr:row>
      <xdr:rowOff>54775</xdr:rowOff>
    </xdr:from>
    <xdr:to>
      <xdr:col>9</xdr:col>
      <xdr:colOff>522546</xdr:colOff>
      <xdr:row>8</xdr:row>
      <xdr:rowOff>157298</xdr:rowOff>
    </xdr:to>
    <xdr:sp macro="" textlink="">
      <xdr:nvSpPr>
        <xdr:cNvPr id="6" name="Rectangle: Rounded Corners 5">
          <a:extLst>
            <a:ext uri="{FF2B5EF4-FFF2-40B4-BE49-F238E27FC236}">
              <a16:creationId xmlns:a16="http://schemas.microsoft.com/office/drawing/2014/main" id="{7085AA8E-D9CE-DCBD-EBE1-D172E89FE26C}"/>
            </a:ext>
          </a:extLst>
        </xdr:cNvPr>
        <xdr:cNvSpPr/>
      </xdr:nvSpPr>
      <xdr:spPr>
        <a:xfrm>
          <a:off x="4130738" y="237578"/>
          <a:ext cx="1890331" cy="138214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603250</xdr:colOff>
      <xdr:row>1</xdr:row>
      <xdr:rowOff>54775</xdr:rowOff>
    </xdr:from>
    <xdr:to>
      <xdr:col>21</xdr:col>
      <xdr:colOff>250626</xdr:colOff>
      <xdr:row>8</xdr:row>
      <xdr:rowOff>157298</xdr:rowOff>
    </xdr:to>
    <xdr:sp macro="" textlink="">
      <xdr:nvSpPr>
        <xdr:cNvPr id="7" name="Rectangle: Rounded Corners 6">
          <a:extLst>
            <a:ext uri="{FF2B5EF4-FFF2-40B4-BE49-F238E27FC236}">
              <a16:creationId xmlns:a16="http://schemas.microsoft.com/office/drawing/2014/main" id="{B46BA18B-9F28-723C-24ED-6223ECE8BC2F}"/>
            </a:ext>
          </a:extLst>
        </xdr:cNvPr>
        <xdr:cNvSpPr/>
      </xdr:nvSpPr>
      <xdr:spPr>
        <a:xfrm>
          <a:off x="10352745" y="237578"/>
          <a:ext cx="2694093" cy="138214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51664</xdr:colOff>
      <xdr:row>9</xdr:row>
      <xdr:rowOff>59352</xdr:rowOff>
    </xdr:from>
    <xdr:to>
      <xdr:col>5</xdr:col>
      <xdr:colOff>337056</xdr:colOff>
      <xdr:row>22</xdr:row>
      <xdr:rowOff>4043</xdr:rowOff>
    </xdr:to>
    <xdr:sp macro="" textlink="">
      <xdr:nvSpPr>
        <xdr:cNvPr id="8" name="Rectangle: Rounded Corners 7">
          <a:extLst>
            <a:ext uri="{FF2B5EF4-FFF2-40B4-BE49-F238E27FC236}">
              <a16:creationId xmlns:a16="http://schemas.microsoft.com/office/drawing/2014/main" id="{553C686B-14AF-B3D0-A360-E28E1DCE4BFF}"/>
            </a:ext>
          </a:extLst>
        </xdr:cNvPr>
        <xdr:cNvSpPr/>
      </xdr:nvSpPr>
      <xdr:spPr>
        <a:xfrm>
          <a:off x="1272818" y="1729890"/>
          <a:ext cx="2117123" cy="235769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5</xdr:col>
      <xdr:colOff>412833</xdr:colOff>
      <xdr:row>9</xdr:row>
      <xdr:rowOff>59352</xdr:rowOff>
    </xdr:from>
    <xdr:to>
      <xdr:col>12</xdr:col>
      <xdr:colOff>304971</xdr:colOff>
      <xdr:row>22</xdr:row>
      <xdr:rowOff>4043</xdr:rowOff>
    </xdr:to>
    <xdr:sp macro="" textlink="">
      <xdr:nvSpPr>
        <xdr:cNvPr id="9" name="Rectangle: Rounded Corners 8">
          <a:extLst>
            <a:ext uri="{FF2B5EF4-FFF2-40B4-BE49-F238E27FC236}">
              <a16:creationId xmlns:a16="http://schemas.microsoft.com/office/drawing/2014/main" id="{5292EC4D-30D4-6E45-CB03-C0819835E56F}"/>
            </a:ext>
          </a:extLst>
        </xdr:cNvPr>
        <xdr:cNvSpPr/>
      </xdr:nvSpPr>
      <xdr:spPr>
        <a:xfrm>
          <a:off x="3464132" y="1729320"/>
          <a:ext cx="4163956" cy="235686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380749</xdr:colOff>
      <xdr:row>9</xdr:row>
      <xdr:rowOff>40400</xdr:rowOff>
    </xdr:from>
    <xdr:to>
      <xdr:col>16</xdr:col>
      <xdr:colOff>361597</xdr:colOff>
      <xdr:row>21</xdr:row>
      <xdr:rowOff>169964</xdr:rowOff>
    </xdr:to>
    <xdr:sp macro="" textlink="">
      <xdr:nvSpPr>
        <xdr:cNvPr id="10" name="Rectangle: Rounded Corners 9">
          <a:extLst>
            <a:ext uri="{FF2B5EF4-FFF2-40B4-BE49-F238E27FC236}">
              <a16:creationId xmlns:a16="http://schemas.microsoft.com/office/drawing/2014/main" id="{5F93005E-2EE2-537B-3524-0EFB15381D7D}"/>
            </a:ext>
          </a:extLst>
        </xdr:cNvPr>
        <xdr:cNvSpPr/>
      </xdr:nvSpPr>
      <xdr:spPr>
        <a:xfrm>
          <a:off x="7683249" y="1707275"/>
          <a:ext cx="2415015" cy="235206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449792</xdr:colOff>
      <xdr:row>9</xdr:row>
      <xdr:rowOff>59351</xdr:rowOff>
    </xdr:from>
    <xdr:to>
      <xdr:col>21</xdr:col>
      <xdr:colOff>250628</xdr:colOff>
      <xdr:row>36</xdr:row>
      <xdr:rowOff>44163</xdr:rowOff>
    </xdr:to>
    <xdr:sp macro="" textlink="">
      <xdr:nvSpPr>
        <xdr:cNvPr id="11" name="Rectangle: Rounded Corners 10">
          <a:extLst>
            <a:ext uri="{FF2B5EF4-FFF2-40B4-BE49-F238E27FC236}">
              <a16:creationId xmlns:a16="http://schemas.microsoft.com/office/drawing/2014/main" id="{C9511424-9D23-B905-269B-0D5534C47C15}"/>
            </a:ext>
          </a:extLst>
        </xdr:cNvPr>
        <xdr:cNvSpPr/>
      </xdr:nvSpPr>
      <xdr:spPr>
        <a:xfrm>
          <a:off x="10186459" y="1726226"/>
          <a:ext cx="2843544" cy="498543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51663</xdr:colOff>
      <xdr:row>22</xdr:row>
      <xdr:rowOff>90970</xdr:rowOff>
    </xdr:from>
    <xdr:to>
      <xdr:col>8</xdr:col>
      <xdr:colOff>258247</xdr:colOff>
      <xdr:row>36</xdr:row>
      <xdr:rowOff>53640</xdr:rowOff>
    </xdr:to>
    <xdr:sp macro="" textlink="">
      <xdr:nvSpPr>
        <xdr:cNvPr id="12" name="Rectangle: Rounded Corners 11">
          <a:extLst>
            <a:ext uri="{FF2B5EF4-FFF2-40B4-BE49-F238E27FC236}">
              <a16:creationId xmlns:a16="http://schemas.microsoft.com/office/drawing/2014/main" id="{37A53D3A-60C1-9C16-F789-DA97DEFD1E29}"/>
            </a:ext>
          </a:extLst>
        </xdr:cNvPr>
        <xdr:cNvSpPr/>
      </xdr:nvSpPr>
      <xdr:spPr>
        <a:xfrm>
          <a:off x="1273435" y="4158185"/>
          <a:ext cx="3871901" cy="25508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334025</xdr:colOff>
      <xdr:row>22</xdr:row>
      <xdr:rowOff>90970</xdr:rowOff>
    </xdr:from>
    <xdr:to>
      <xdr:col>12</xdr:col>
      <xdr:colOff>304971</xdr:colOff>
      <xdr:row>36</xdr:row>
      <xdr:rowOff>53640</xdr:rowOff>
    </xdr:to>
    <xdr:sp macro="" textlink="">
      <xdr:nvSpPr>
        <xdr:cNvPr id="13" name="Rectangle: Rounded Corners 12">
          <a:extLst>
            <a:ext uri="{FF2B5EF4-FFF2-40B4-BE49-F238E27FC236}">
              <a16:creationId xmlns:a16="http://schemas.microsoft.com/office/drawing/2014/main" id="{0FF7A272-1842-E831-7C5A-B84D6AF31A33}"/>
            </a:ext>
          </a:extLst>
        </xdr:cNvPr>
        <xdr:cNvSpPr/>
      </xdr:nvSpPr>
      <xdr:spPr>
        <a:xfrm>
          <a:off x="5221114" y="4158185"/>
          <a:ext cx="2414490" cy="25508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380749</xdr:colOff>
      <xdr:row>22</xdr:row>
      <xdr:rowOff>81494</xdr:rowOff>
    </xdr:from>
    <xdr:to>
      <xdr:col>16</xdr:col>
      <xdr:colOff>361597</xdr:colOff>
      <xdr:row>36</xdr:row>
      <xdr:rowOff>44164</xdr:rowOff>
    </xdr:to>
    <xdr:sp macro="" textlink="">
      <xdr:nvSpPr>
        <xdr:cNvPr id="14" name="Rectangle: Rounded Corners 13">
          <a:extLst>
            <a:ext uri="{FF2B5EF4-FFF2-40B4-BE49-F238E27FC236}">
              <a16:creationId xmlns:a16="http://schemas.microsoft.com/office/drawing/2014/main" id="{259A2A63-9B81-CC55-2A13-CF51128151BB}"/>
            </a:ext>
          </a:extLst>
        </xdr:cNvPr>
        <xdr:cNvSpPr/>
      </xdr:nvSpPr>
      <xdr:spPr>
        <a:xfrm>
          <a:off x="7683249" y="4156077"/>
          <a:ext cx="2415015" cy="255558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2</xdr:col>
      <xdr:colOff>153132</xdr:colOff>
      <xdr:row>1</xdr:row>
      <xdr:rowOff>104254</xdr:rowOff>
    </xdr:from>
    <xdr:to>
      <xdr:col>4</xdr:col>
      <xdr:colOff>9477</xdr:colOff>
      <xdr:row>6</xdr:row>
      <xdr:rowOff>166170</xdr:rowOff>
    </xdr:to>
    <xdr:pic>
      <xdr:nvPicPr>
        <xdr:cNvPr id="16" name="Picture 15">
          <a:extLst>
            <a:ext uri="{FF2B5EF4-FFF2-40B4-BE49-F238E27FC236}">
              <a16:creationId xmlns:a16="http://schemas.microsoft.com/office/drawing/2014/main" id="{6EAB1A40-96C2-EB52-93AD-6821C22896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5744" y="289067"/>
          <a:ext cx="1078957" cy="985984"/>
        </a:xfrm>
        <a:prstGeom prst="rect">
          <a:avLst/>
        </a:prstGeom>
      </xdr:spPr>
    </xdr:pic>
    <xdr:clientData/>
  </xdr:twoCellAnchor>
  <xdr:twoCellAnchor>
    <xdr:from>
      <xdr:col>2</xdr:col>
      <xdr:colOff>146327</xdr:colOff>
      <xdr:row>6</xdr:row>
      <xdr:rowOff>116720</xdr:rowOff>
    </xdr:from>
    <xdr:to>
      <xdr:col>4</xdr:col>
      <xdr:colOff>60200</xdr:colOff>
      <xdr:row>8</xdr:row>
      <xdr:rowOff>131884</xdr:rowOff>
    </xdr:to>
    <xdr:sp macro="" textlink="">
      <xdr:nvSpPr>
        <xdr:cNvPr id="17" name="TextBox 16">
          <a:extLst>
            <a:ext uri="{FF2B5EF4-FFF2-40B4-BE49-F238E27FC236}">
              <a16:creationId xmlns:a16="http://schemas.microsoft.com/office/drawing/2014/main" id="{B6E21D09-8612-1BDB-3371-6EF59D041E7D}"/>
            </a:ext>
          </a:extLst>
        </xdr:cNvPr>
        <xdr:cNvSpPr txBox="1"/>
      </xdr:nvSpPr>
      <xdr:spPr>
        <a:xfrm>
          <a:off x="1367481" y="1230412"/>
          <a:ext cx="1135027" cy="38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solidFill>
                <a:srgbClr val="206FAF"/>
              </a:solidFill>
            </a:rPr>
            <a:t>Walmart Sales Analysis Dashboard</a:t>
          </a:r>
        </a:p>
        <a:p>
          <a:pPr algn="ctr"/>
          <a:endParaRPr lang="en-IN" sz="900" b="1">
            <a:solidFill>
              <a:schemeClr val="accent1"/>
            </a:solidFill>
          </a:endParaRPr>
        </a:p>
      </xdr:txBody>
    </xdr:sp>
    <xdr:clientData/>
  </xdr:twoCellAnchor>
  <xdr:twoCellAnchor>
    <xdr:from>
      <xdr:col>4</xdr:col>
      <xdr:colOff>505432</xdr:colOff>
      <xdr:row>1</xdr:row>
      <xdr:rowOff>181687</xdr:rowOff>
    </xdr:from>
    <xdr:to>
      <xdr:col>6</xdr:col>
      <xdr:colOff>173500</xdr:colOff>
      <xdr:row>3</xdr:row>
      <xdr:rowOff>108639</xdr:rowOff>
    </xdr:to>
    <xdr:sp macro="" textlink="">
      <xdr:nvSpPr>
        <xdr:cNvPr id="20" name="TextBox 19">
          <a:extLst>
            <a:ext uri="{FF2B5EF4-FFF2-40B4-BE49-F238E27FC236}">
              <a16:creationId xmlns:a16="http://schemas.microsoft.com/office/drawing/2014/main" id="{5F08EAB9-2BC0-D390-FBF5-B8F31E564E56}"/>
            </a:ext>
          </a:extLst>
        </xdr:cNvPr>
        <xdr:cNvSpPr txBox="1"/>
      </xdr:nvSpPr>
      <xdr:spPr>
        <a:xfrm>
          <a:off x="2947200" y="364118"/>
          <a:ext cx="888952" cy="291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2">
                  <a:lumMod val="50000"/>
                </a:schemeClr>
              </a:solidFill>
            </a:rPr>
            <a:t>Total Sales</a:t>
          </a:r>
        </a:p>
      </xdr:txBody>
    </xdr:sp>
    <xdr:clientData/>
  </xdr:twoCellAnchor>
  <xdr:twoCellAnchor>
    <xdr:from>
      <xdr:col>4</xdr:col>
      <xdr:colOff>307509</xdr:colOff>
      <xdr:row>3</xdr:row>
      <xdr:rowOff>58505</xdr:rowOff>
    </xdr:from>
    <xdr:to>
      <xdr:col>6</xdr:col>
      <xdr:colOff>332764</xdr:colOff>
      <xdr:row>4</xdr:row>
      <xdr:rowOff>128666</xdr:rowOff>
    </xdr:to>
    <xdr:sp macro="" textlink="">
      <xdr:nvSpPr>
        <xdr:cNvPr id="21" name="TextBox 20">
          <a:extLst>
            <a:ext uri="{FF2B5EF4-FFF2-40B4-BE49-F238E27FC236}">
              <a16:creationId xmlns:a16="http://schemas.microsoft.com/office/drawing/2014/main" id="{60F44A58-27C6-A80E-A7DC-C2E5DED750F9}"/>
            </a:ext>
          </a:extLst>
        </xdr:cNvPr>
        <xdr:cNvSpPr txBox="1"/>
      </xdr:nvSpPr>
      <xdr:spPr>
        <a:xfrm>
          <a:off x="2749817" y="615351"/>
          <a:ext cx="1246409" cy="255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14,915,600.82</a:t>
          </a:r>
          <a:r>
            <a:rPr lang="en-IN"/>
            <a:t> </a:t>
          </a:r>
          <a:endParaRPr lang="en-IN" sz="1100"/>
        </a:p>
      </xdr:txBody>
    </xdr:sp>
    <xdr:clientData/>
  </xdr:twoCellAnchor>
  <xdr:twoCellAnchor>
    <xdr:from>
      <xdr:col>4</xdr:col>
      <xdr:colOff>341923</xdr:colOff>
      <xdr:row>5</xdr:row>
      <xdr:rowOff>39077</xdr:rowOff>
    </xdr:from>
    <xdr:to>
      <xdr:col>6</xdr:col>
      <xdr:colOff>244230</xdr:colOff>
      <xdr:row>5</xdr:row>
      <xdr:rowOff>39077</xdr:rowOff>
    </xdr:to>
    <xdr:cxnSp macro="">
      <xdr:nvCxnSpPr>
        <xdr:cNvPr id="23" name="Straight Connector 22">
          <a:extLst>
            <a:ext uri="{FF2B5EF4-FFF2-40B4-BE49-F238E27FC236}">
              <a16:creationId xmlns:a16="http://schemas.microsoft.com/office/drawing/2014/main" id="{3BED69AE-D75C-5A79-28C6-11AFD44D9E68}"/>
            </a:ext>
          </a:extLst>
        </xdr:cNvPr>
        <xdr:cNvCxnSpPr/>
      </xdr:nvCxnSpPr>
      <xdr:spPr>
        <a:xfrm>
          <a:off x="2784231" y="967154"/>
          <a:ext cx="1123461"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256277</xdr:colOff>
      <xdr:row>5</xdr:row>
      <xdr:rowOff>65494</xdr:rowOff>
    </xdr:from>
    <xdr:to>
      <xdr:col>5</xdr:col>
      <xdr:colOff>566659</xdr:colOff>
      <xdr:row>6</xdr:row>
      <xdr:rowOff>119596</xdr:rowOff>
    </xdr:to>
    <xdr:sp macro="" textlink="">
      <xdr:nvSpPr>
        <xdr:cNvPr id="25" name="TextBox 24">
          <a:extLst>
            <a:ext uri="{FF2B5EF4-FFF2-40B4-BE49-F238E27FC236}">
              <a16:creationId xmlns:a16="http://schemas.microsoft.com/office/drawing/2014/main" id="{FDD81CD6-4DFB-3C80-91BD-BEB3D32C788F}"/>
            </a:ext>
          </a:extLst>
        </xdr:cNvPr>
        <xdr:cNvSpPr txBox="1"/>
      </xdr:nvSpPr>
      <xdr:spPr>
        <a:xfrm>
          <a:off x="2693766" y="990942"/>
          <a:ext cx="919754" cy="2391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Total Orders</a:t>
          </a:r>
        </a:p>
      </xdr:txBody>
    </xdr:sp>
    <xdr:clientData/>
  </xdr:twoCellAnchor>
  <xdr:twoCellAnchor>
    <xdr:from>
      <xdr:col>4</xdr:col>
      <xdr:colOff>261973</xdr:colOff>
      <xdr:row>6</xdr:row>
      <xdr:rowOff>37018</xdr:rowOff>
    </xdr:from>
    <xdr:to>
      <xdr:col>5</xdr:col>
      <xdr:colOff>202175</xdr:colOff>
      <xdr:row>7</xdr:row>
      <xdr:rowOff>96816</xdr:rowOff>
    </xdr:to>
    <xdr:sp macro="" textlink="">
      <xdr:nvSpPr>
        <xdr:cNvPr id="26" name="TextBox 25">
          <a:extLst>
            <a:ext uri="{FF2B5EF4-FFF2-40B4-BE49-F238E27FC236}">
              <a16:creationId xmlns:a16="http://schemas.microsoft.com/office/drawing/2014/main" id="{4A53F9E0-B7BB-F8F5-8A5A-EBACEAC45166}"/>
            </a:ext>
          </a:extLst>
        </xdr:cNvPr>
        <xdr:cNvSpPr txBox="1"/>
      </xdr:nvSpPr>
      <xdr:spPr>
        <a:xfrm>
          <a:off x="2699462" y="1147556"/>
          <a:ext cx="549574" cy="244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5496</a:t>
          </a:r>
          <a:r>
            <a:rPr lang="en-IN" sz="1400" b="1"/>
            <a:t> </a:t>
          </a:r>
        </a:p>
      </xdr:txBody>
    </xdr:sp>
    <xdr:clientData/>
  </xdr:twoCellAnchor>
  <xdr:twoCellAnchor>
    <xdr:from>
      <xdr:col>4</xdr:col>
      <xdr:colOff>280663</xdr:colOff>
      <xdr:row>7</xdr:row>
      <xdr:rowOff>52623</xdr:rowOff>
    </xdr:from>
    <xdr:to>
      <xdr:col>5</xdr:col>
      <xdr:colOff>347320</xdr:colOff>
      <xdr:row>8</xdr:row>
      <xdr:rowOff>66657</xdr:rowOff>
    </xdr:to>
    <xdr:sp macro="" textlink="">
      <xdr:nvSpPr>
        <xdr:cNvPr id="27" name="TextBox 26">
          <a:extLst>
            <a:ext uri="{FF2B5EF4-FFF2-40B4-BE49-F238E27FC236}">
              <a16:creationId xmlns:a16="http://schemas.microsoft.com/office/drawing/2014/main" id="{E6F002D8-71B2-185A-59FD-2F0268F6EC74}"/>
            </a:ext>
          </a:extLst>
        </xdr:cNvPr>
        <xdr:cNvSpPr txBox="1"/>
      </xdr:nvSpPr>
      <xdr:spPr>
        <a:xfrm>
          <a:off x="2722431" y="1329640"/>
          <a:ext cx="677099" cy="19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lumMod val="65000"/>
                </a:schemeClr>
              </a:solidFill>
            </a:rPr>
            <a:t>Shipped</a:t>
          </a:r>
        </a:p>
      </xdr:txBody>
    </xdr:sp>
    <xdr:clientData/>
  </xdr:twoCellAnchor>
  <xdr:twoCellAnchor editAs="oneCell">
    <xdr:from>
      <xdr:col>5</xdr:col>
      <xdr:colOff>522734</xdr:colOff>
      <xdr:row>5</xdr:row>
      <xdr:rowOff>168398</xdr:rowOff>
    </xdr:from>
    <xdr:to>
      <xdr:col>6</xdr:col>
      <xdr:colOff>254841</xdr:colOff>
      <xdr:row>7</xdr:row>
      <xdr:rowOff>146085</xdr:rowOff>
    </xdr:to>
    <xdr:pic>
      <xdr:nvPicPr>
        <xdr:cNvPr id="29" name="Graphic 28" descr="Shopping cart with solid fill">
          <a:extLst>
            <a:ext uri="{FF2B5EF4-FFF2-40B4-BE49-F238E27FC236}">
              <a16:creationId xmlns:a16="http://schemas.microsoft.com/office/drawing/2014/main" id="{A9892F5E-CF5B-8776-AD6D-DDE24E9010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74944" y="1080553"/>
          <a:ext cx="342549" cy="342549"/>
        </a:xfrm>
        <a:prstGeom prst="rect">
          <a:avLst/>
        </a:prstGeom>
      </xdr:spPr>
    </xdr:pic>
    <xdr:clientData/>
  </xdr:twoCellAnchor>
  <xdr:twoCellAnchor>
    <xdr:from>
      <xdr:col>4</xdr:col>
      <xdr:colOff>308728</xdr:colOff>
      <xdr:row>1</xdr:row>
      <xdr:rowOff>80691</xdr:rowOff>
    </xdr:from>
    <xdr:to>
      <xdr:col>4</xdr:col>
      <xdr:colOff>599917</xdr:colOff>
      <xdr:row>3</xdr:row>
      <xdr:rowOff>147348</xdr:rowOff>
    </xdr:to>
    <xdr:sp macro="" textlink="">
      <xdr:nvSpPr>
        <xdr:cNvPr id="30" name="TextBox 29">
          <a:extLst>
            <a:ext uri="{FF2B5EF4-FFF2-40B4-BE49-F238E27FC236}">
              <a16:creationId xmlns:a16="http://schemas.microsoft.com/office/drawing/2014/main" id="{F67F209C-3E27-B59B-21D0-328CB3D7F247}"/>
            </a:ext>
          </a:extLst>
        </xdr:cNvPr>
        <xdr:cNvSpPr txBox="1"/>
      </xdr:nvSpPr>
      <xdr:spPr>
        <a:xfrm>
          <a:off x="2750496" y="263122"/>
          <a:ext cx="291189" cy="43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206FAF"/>
              </a:solidFill>
            </a:rPr>
            <a:t>$</a:t>
          </a:r>
        </a:p>
      </xdr:txBody>
    </xdr:sp>
    <xdr:clientData/>
  </xdr:twoCellAnchor>
  <xdr:twoCellAnchor>
    <xdr:from>
      <xdr:col>6</xdr:col>
      <xdr:colOff>394729</xdr:colOff>
      <xdr:row>1</xdr:row>
      <xdr:rowOff>40044</xdr:rowOff>
    </xdr:from>
    <xdr:to>
      <xdr:col>8</xdr:col>
      <xdr:colOff>161769</xdr:colOff>
      <xdr:row>5</xdr:row>
      <xdr:rowOff>43963</xdr:rowOff>
    </xdr:to>
    <xdr:graphicFrame macro="">
      <xdr:nvGraphicFramePr>
        <xdr:cNvPr id="32" name="Chart 31">
          <a:extLst>
            <a:ext uri="{FF2B5EF4-FFF2-40B4-BE49-F238E27FC236}">
              <a16:creationId xmlns:a16="http://schemas.microsoft.com/office/drawing/2014/main" id="{D4063E69-B598-493F-BFD8-AB08969EE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516102</xdr:colOff>
      <xdr:row>4</xdr:row>
      <xdr:rowOff>120826</xdr:rowOff>
    </xdr:from>
    <xdr:to>
      <xdr:col>8</xdr:col>
      <xdr:colOff>18116</xdr:colOff>
      <xdr:row>8</xdr:row>
      <xdr:rowOff>182651</xdr:rowOff>
    </xdr:to>
    <xdr:graphicFrame macro="">
      <xdr:nvGraphicFramePr>
        <xdr:cNvPr id="34" name="Chart 33">
          <a:extLst>
            <a:ext uri="{FF2B5EF4-FFF2-40B4-BE49-F238E27FC236}">
              <a16:creationId xmlns:a16="http://schemas.microsoft.com/office/drawing/2014/main" id="{5F7D9B41-7754-459C-A924-8E382E936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51919</xdr:colOff>
      <xdr:row>5</xdr:row>
      <xdr:rowOff>175723</xdr:rowOff>
    </xdr:from>
    <xdr:ext cx="428515" cy="264560"/>
    <xdr:sp macro="" textlink="">
      <xdr:nvSpPr>
        <xdr:cNvPr id="36" name="TextBox 35">
          <a:extLst>
            <a:ext uri="{FF2B5EF4-FFF2-40B4-BE49-F238E27FC236}">
              <a16:creationId xmlns:a16="http://schemas.microsoft.com/office/drawing/2014/main" id="{00C45B24-82B4-35CA-31A9-DD1DED270F03}"/>
            </a:ext>
          </a:extLst>
        </xdr:cNvPr>
        <xdr:cNvSpPr txBox="1"/>
      </xdr:nvSpPr>
      <xdr:spPr>
        <a:xfrm>
          <a:off x="4329183" y="1094276"/>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bg2">
                  <a:lumMod val="50000"/>
                </a:schemeClr>
              </a:solidFill>
            </a:rPr>
            <a:t>30%</a:t>
          </a:r>
        </a:p>
      </xdr:txBody>
    </xdr:sp>
    <xdr:clientData/>
  </xdr:oneCellAnchor>
  <xdr:twoCellAnchor>
    <xdr:from>
      <xdr:col>8</xdr:col>
      <xdr:colOff>62929</xdr:colOff>
      <xdr:row>1</xdr:row>
      <xdr:rowOff>108693</xdr:rowOff>
    </xdr:from>
    <xdr:to>
      <xdr:col>9</xdr:col>
      <xdr:colOff>245992</xdr:colOff>
      <xdr:row>2</xdr:row>
      <xdr:rowOff>160179</xdr:rowOff>
    </xdr:to>
    <xdr:sp macro="" textlink="">
      <xdr:nvSpPr>
        <xdr:cNvPr id="38" name="TextBox 37">
          <a:extLst>
            <a:ext uri="{FF2B5EF4-FFF2-40B4-BE49-F238E27FC236}">
              <a16:creationId xmlns:a16="http://schemas.microsoft.com/office/drawing/2014/main" id="{5BB22A03-C33B-BC76-BF30-AB105722E6CA}"/>
            </a:ext>
          </a:extLst>
        </xdr:cNvPr>
        <xdr:cNvSpPr txBox="1"/>
      </xdr:nvSpPr>
      <xdr:spPr>
        <a:xfrm>
          <a:off x="4959866" y="291756"/>
          <a:ext cx="795180" cy="2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Net</a:t>
          </a:r>
          <a:r>
            <a:rPr lang="en-IN" sz="1100" b="1" baseline="0">
              <a:solidFill>
                <a:schemeClr val="bg2">
                  <a:lumMod val="50000"/>
                </a:schemeClr>
              </a:solidFill>
            </a:rPr>
            <a:t> Profit</a:t>
          </a:r>
          <a:endParaRPr lang="en-IN" sz="1100" b="1">
            <a:solidFill>
              <a:schemeClr val="bg2">
                <a:lumMod val="50000"/>
              </a:schemeClr>
            </a:solidFill>
          </a:endParaRPr>
        </a:p>
      </xdr:txBody>
    </xdr:sp>
    <xdr:clientData/>
  </xdr:twoCellAnchor>
  <xdr:twoCellAnchor>
    <xdr:from>
      <xdr:col>8</xdr:col>
      <xdr:colOff>108695</xdr:colOff>
      <xdr:row>5</xdr:row>
      <xdr:rowOff>22884</xdr:rowOff>
    </xdr:from>
    <xdr:to>
      <xdr:col>9</xdr:col>
      <xdr:colOff>177344</xdr:colOff>
      <xdr:row>6</xdr:row>
      <xdr:rowOff>102974</xdr:rowOff>
    </xdr:to>
    <xdr:sp macro="" textlink="">
      <xdr:nvSpPr>
        <xdr:cNvPr id="39" name="TextBox 38">
          <a:extLst>
            <a:ext uri="{FF2B5EF4-FFF2-40B4-BE49-F238E27FC236}">
              <a16:creationId xmlns:a16="http://schemas.microsoft.com/office/drawing/2014/main" id="{0734BC08-6EBE-45FD-B7A9-470B97FD00FC}"/>
            </a:ext>
          </a:extLst>
        </xdr:cNvPr>
        <xdr:cNvSpPr txBox="1"/>
      </xdr:nvSpPr>
      <xdr:spPr>
        <a:xfrm>
          <a:off x="5005632" y="938199"/>
          <a:ext cx="680766" cy="263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Net Loss</a:t>
          </a:r>
        </a:p>
      </xdr:txBody>
    </xdr:sp>
    <xdr:clientData/>
  </xdr:twoCellAnchor>
  <xdr:twoCellAnchor>
    <xdr:from>
      <xdr:col>6</xdr:col>
      <xdr:colOff>587474</xdr:colOff>
      <xdr:row>4</xdr:row>
      <xdr:rowOff>177695</xdr:rowOff>
    </xdr:from>
    <xdr:to>
      <xdr:col>9</xdr:col>
      <xdr:colOff>399301</xdr:colOff>
      <xdr:row>5</xdr:row>
      <xdr:rowOff>2772</xdr:rowOff>
    </xdr:to>
    <xdr:cxnSp macro="">
      <xdr:nvCxnSpPr>
        <xdr:cNvPr id="42" name="Straight Connector 41">
          <a:extLst>
            <a:ext uri="{FF2B5EF4-FFF2-40B4-BE49-F238E27FC236}">
              <a16:creationId xmlns:a16="http://schemas.microsoft.com/office/drawing/2014/main" id="{A6BF3F43-5205-4FB4-B7B1-74796FF9A8FC}"/>
            </a:ext>
          </a:extLst>
        </xdr:cNvPr>
        <xdr:cNvCxnSpPr/>
      </xdr:nvCxnSpPr>
      <xdr:spPr>
        <a:xfrm>
          <a:off x="4247736" y="909747"/>
          <a:ext cx="1641958" cy="8091"/>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588742</xdr:colOff>
      <xdr:row>6</xdr:row>
      <xdr:rowOff>12616</xdr:rowOff>
    </xdr:from>
    <xdr:to>
      <xdr:col>9</xdr:col>
      <xdr:colOff>437351</xdr:colOff>
      <xdr:row>7</xdr:row>
      <xdr:rowOff>25232</xdr:rowOff>
    </xdr:to>
    <xdr:sp macro="" textlink="">
      <xdr:nvSpPr>
        <xdr:cNvPr id="45" name="TextBox 44">
          <a:extLst>
            <a:ext uri="{FF2B5EF4-FFF2-40B4-BE49-F238E27FC236}">
              <a16:creationId xmlns:a16="http://schemas.microsoft.com/office/drawing/2014/main" id="{D4DFA79A-70B0-9DE4-CCEE-95816CB01779}"/>
            </a:ext>
          </a:extLst>
        </xdr:cNvPr>
        <xdr:cNvSpPr txBox="1"/>
      </xdr:nvSpPr>
      <xdr:spPr>
        <a:xfrm>
          <a:off x="4857119" y="1122815"/>
          <a:ext cx="1068146" cy="19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1,102,047.96</a:t>
          </a:r>
        </a:p>
      </xdr:txBody>
    </xdr:sp>
    <xdr:clientData/>
  </xdr:twoCellAnchor>
  <xdr:twoCellAnchor>
    <xdr:from>
      <xdr:col>7</xdr:col>
      <xdr:colOff>576125</xdr:colOff>
      <xdr:row>2</xdr:row>
      <xdr:rowOff>113543</xdr:rowOff>
    </xdr:from>
    <xdr:to>
      <xdr:col>9</xdr:col>
      <xdr:colOff>357449</xdr:colOff>
      <xdr:row>3</xdr:row>
      <xdr:rowOff>168212</xdr:rowOff>
    </xdr:to>
    <xdr:sp macro="" textlink="">
      <xdr:nvSpPr>
        <xdr:cNvPr id="46" name="TextBox 45">
          <a:extLst>
            <a:ext uri="{FF2B5EF4-FFF2-40B4-BE49-F238E27FC236}">
              <a16:creationId xmlns:a16="http://schemas.microsoft.com/office/drawing/2014/main" id="{D48B21CA-639C-125B-B609-9E1F1D39C6C2}"/>
            </a:ext>
          </a:extLst>
        </xdr:cNvPr>
        <xdr:cNvSpPr txBox="1"/>
      </xdr:nvSpPr>
      <xdr:spPr>
        <a:xfrm>
          <a:off x="4844502" y="483609"/>
          <a:ext cx="1000861" cy="239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u="none" strike="noStrike">
              <a:solidFill>
                <a:schemeClr val="dk1"/>
              </a:solidFill>
              <a:effectLst/>
              <a:latin typeface="+mn-lt"/>
              <a:ea typeface="+mn-ea"/>
              <a:cs typeface="+mn-cs"/>
            </a:rPr>
            <a:t>2,624,270.63</a:t>
          </a:r>
          <a:r>
            <a:rPr lang="en-IN" sz="1200" b="1"/>
            <a:t> </a:t>
          </a:r>
        </a:p>
      </xdr:txBody>
    </xdr:sp>
    <xdr:clientData/>
  </xdr:twoCellAnchor>
  <xdr:twoCellAnchor>
    <xdr:from>
      <xdr:col>7</xdr:col>
      <xdr:colOff>580429</xdr:colOff>
      <xdr:row>3</xdr:row>
      <xdr:rowOff>123649</xdr:rowOff>
    </xdr:from>
    <xdr:to>
      <xdr:col>9</xdr:col>
      <xdr:colOff>65216</xdr:colOff>
      <xdr:row>4</xdr:row>
      <xdr:rowOff>180016</xdr:rowOff>
    </xdr:to>
    <xdr:sp macro="" textlink="">
      <xdr:nvSpPr>
        <xdr:cNvPr id="47" name="TextBox 46">
          <a:extLst>
            <a:ext uri="{FF2B5EF4-FFF2-40B4-BE49-F238E27FC236}">
              <a16:creationId xmlns:a16="http://schemas.microsoft.com/office/drawing/2014/main" id="{F86C8C5E-6DDD-1DCF-D533-75B115B714A9}"/>
            </a:ext>
          </a:extLst>
        </xdr:cNvPr>
        <xdr:cNvSpPr txBox="1"/>
      </xdr:nvSpPr>
      <xdr:spPr>
        <a:xfrm>
          <a:off x="4857240" y="679703"/>
          <a:ext cx="706733" cy="241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lumMod val="65000"/>
                </a:schemeClr>
              </a:solidFill>
            </a:rPr>
            <a:t>US Dollars</a:t>
          </a:r>
        </a:p>
      </xdr:txBody>
    </xdr:sp>
    <xdr:clientData/>
  </xdr:twoCellAnchor>
  <xdr:twoCellAnchor>
    <xdr:from>
      <xdr:col>7</xdr:col>
      <xdr:colOff>598964</xdr:colOff>
      <xdr:row>7</xdr:row>
      <xdr:rowOff>15185</xdr:rowOff>
    </xdr:from>
    <xdr:to>
      <xdr:col>9</xdr:col>
      <xdr:colOff>83751</xdr:colOff>
      <xdr:row>8</xdr:row>
      <xdr:rowOff>71551</xdr:rowOff>
    </xdr:to>
    <xdr:sp macro="" textlink="">
      <xdr:nvSpPr>
        <xdr:cNvPr id="48" name="TextBox 47">
          <a:extLst>
            <a:ext uri="{FF2B5EF4-FFF2-40B4-BE49-F238E27FC236}">
              <a16:creationId xmlns:a16="http://schemas.microsoft.com/office/drawing/2014/main" id="{12BF4EDE-4FE0-40FD-8D32-8456BBF24489}"/>
            </a:ext>
          </a:extLst>
        </xdr:cNvPr>
        <xdr:cNvSpPr txBox="1"/>
      </xdr:nvSpPr>
      <xdr:spPr>
        <a:xfrm>
          <a:off x="4875775" y="1312644"/>
          <a:ext cx="706733" cy="241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lumMod val="65000"/>
                </a:schemeClr>
              </a:solidFill>
            </a:rPr>
            <a:t>US Dollars</a:t>
          </a:r>
        </a:p>
      </xdr:txBody>
    </xdr:sp>
    <xdr:clientData/>
  </xdr:twoCellAnchor>
  <xdr:twoCellAnchor>
    <xdr:from>
      <xdr:col>10</xdr:col>
      <xdr:colOff>0</xdr:colOff>
      <xdr:row>1</xdr:row>
      <xdr:rowOff>55202</xdr:rowOff>
    </xdr:from>
    <xdr:to>
      <xdr:col>16</xdr:col>
      <xdr:colOff>508789</xdr:colOff>
      <xdr:row>8</xdr:row>
      <xdr:rowOff>168969</xdr:rowOff>
    </xdr:to>
    <xdr:graphicFrame macro="">
      <xdr:nvGraphicFramePr>
        <xdr:cNvPr id="49" name="Chart 48">
          <a:extLst>
            <a:ext uri="{FF2B5EF4-FFF2-40B4-BE49-F238E27FC236}">
              <a16:creationId xmlns:a16="http://schemas.microsoft.com/office/drawing/2014/main" id="{96B1AB99-7CEE-4E09-B9D0-0CF1034C8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351824</xdr:colOff>
      <xdr:row>6</xdr:row>
      <xdr:rowOff>163040</xdr:rowOff>
    </xdr:from>
    <xdr:to>
      <xdr:col>12</xdr:col>
      <xdr:colOff>64359</xdr:colOff>
      <xdr:row>8</xdr:row>
      <xdr:rowOff>34324</xdr:rowOff>
    </xdr:to>
    <xdr:sp macro="" textlink="">
      <xdr:nvSpPr>
        <xdr:cNvPr id="50" name="TextBox 49">
          <a:extLst>
            <a:ext uri="{FF2B5EF4-FFF2-40B4-BE49-F238E27FC236}">
              <a16:creationId xmlns:a16="http://schemas.microsoft.com/office/drawing/2014/main" id="{9F2A9BDA-8D5C-5C24-A5A9-3148392C3AC4}"/>
            </a:ext>
          </a:extLst>
        </xdr:cNvPr>
        <xdr:cNvSpPr txBox="1"/>
      </xdr:nvSpPr>
      <xdr:spPr>
        <a:xfrm>
          <a:off x="6444392" y="1269999"/>
          <a:ext cx="931048" cy="240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1,467,489.96</a:t>
          </a:r>
        </a:p>
      </xdr:txBody>
    </xdr:sp>
    <xdr:clientData/>
  </xdr:twoCellAnchor>
  <xdr:twoCellAnchor>
    <xdr:from>
      <xdr:col>12</xdr:col>
      <xdr:colOff>244126</xdr:colOff>
      <xdr:row>6</xdr:row>
      <xdr:rowOff>158610</xdr:rowOff>
    </xdr:from>
    <xdr:to>
      <xdr:col>13</xdr:col>
      <xdr:colOff>592003</xdr:colOff>
      <xdr:row>8</xdr:row>
      <xdr:rowOff>21313</xdr:rowOff>
    </xdr:to>
    <xdr:sp macro="" textlink="">
      <xdr:nvSpPr>
        <xdr:cNvPr id="51" name="TextBox 50">
          <a:extLst>
            <a:ext uri="{FF2B5EF4-FFF2-40B4-BE49-F238E27FC236}">
              <a16:creationId xmlns:a16="http://schemas.microsoft.com/office/drawing/2014/main" id="{CEBB89A4-D99B-296D-A902-7E584988D41E}"/>
            </a:ext>
          </a:extLst>
        </xdr:cNvPr>
        <xdr:cNvSpPr txBox="1"/>
      </xdr:nvSpPr>
      <xdr:spPr>
        <a:xfrm>
          <a:off x="7559326" y="1268953"/>
          <a:ext cx="957477" cy="23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1,242,966.70</a:t>
          </a:r>
        </a:p>
      </xdr:txBody>
    </xdr:sp>
    <xdr:clientData/>
  </xdr:twoCellAnchor>
  <xdr:twoCellAnchor>
    <xdr:from>
      <xdr:col>14</xdr:col>
      <xdr:colOff>360405</xdr:colOff>
      <xdr:row>6</xdr:row>
      <xdr:rowOff>167332</xdr:rowOff>
    </xdr:from>
    <xdr:to>
      <xdr:col>16</xdr:col>
      <xdr:colOff>102974</xdr:colOff>
      <xdr:row>8</xdr:row>
      <xdr:rowOff>25743</xdr:rowOff>
    </xdr:to>
    <xdr:sp macro="" textlink="">
      <xdr:nvSpPr>
        <xdr:cNvPr id="52" name="TextBox 51">
          <a:extLst>
            <a:ext uri="{FF2B5EF4-FFF2-40B4-BE49-F238E27FC236}">
              <a16:creationId xmlns:a16="http://schemas.microsoft.com/office/drawing/2014/main" id="{12ED336C-5766-0D13-2F46-DD61893A59FB}"/>
            </a:ext>
          </a:extLst>
        </xdr:cNvPr>
        <xdr:cNvSpPr txBox="1"/>
      </xdr:nvSpPr>
      <xdr:spPr>
        <a:xfrm>
          <a:off x="8890000" y="1274291"/>
          <a:ext cx="961082" cy="227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1,030,858.51</a:t>
          </a:r>
        </a:p>
      </xdr:txBody>
    </xdr:sp>
    <xdr:clientData/>
  </xdr:twoCellAnchor>
  <xdr:twoCellAnchor>
    <xdr:from>
      <xdr:col>14</xdr:col>
      <xdr:colOff>338952</xdr:colOff>
      <xdr:row>5</xdr:row>
      <xdr:rowOff>163040</xdr:rowOff>
    </xdr:from>
    <xdr:to>
      <xdr:col>16</xdr:col>
      <xdr:colOff>171623</xdr:colOff>
      <xdr:row>6</xdr:row>
      <xdr:rowOff>184493</xdr:rowOff>
    </xdr:to>
    <xdr:sp macro="" textlink="">
      <xdr:nvSpPr>
        <xdr:cNvPr id="53" name="TextBox 52">
          <a:extLst>
            <a:ext uri="{FF2B5EF4-FFF2-40B4-BE49-F238E27FC236}">
              <a16:creationId xmlns:a16="http://schemas.microsoft.com/office/drawing/2014/main" id="{7592CF3B-E3D7-D808-B21B-64CDBA1998D7}"/>
            </a:ext>
          </a:extLst>
        </xdr:cNvPr>
        <xdr:cNvSpPr txBox="1"/>
      </xdr:nvSpPr>
      <xdr:spPr>
        <a:xfrm>
          <a:off x="8868547" y="1085506"/>
          <a:ext cx="1051184" cy="205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2">
                  <a:lumMod val="50000"/>
                </a:schemeClr>
              </a:solidFill>
            </a:rPr>
            <a:t>Lowest</a:t>
          </a:r>
          <a:r>
            <a:rPr lang="en-IN" sz="1000" b="1" baseline="0">
              <a:solidFill>
                <a:schemeClr val="bg2">
                  <a:lumMod val="50000"/>
                </a:schemeClr>
              </a:solidFill>
            </a:rPr>
            <a:t> Revenue</a:t>
          </a:r>
          <a:endParaRPr lang="en-IN" sz="1000" b="1">
            <a:solidFill>
              <a:schemeClr val="bg2">
                <a:lumMod val="50000"/>
              </a:schemeClr>
            </a:solidFill>
          </a:endParaRPr>
        </a:p>
      </xdr:txBody>
    </xdr:sp>
    <xdr:clientData/>
  </xdr:twoCellAnchor>
  <xdr:twoCellAnchor>
    <xdr:from>
      <xdr:col>12</xdr:col>
      <xdr:colOff>200218</xdr:colOff>
      <xdr:row>5</xdr:row>
      <xdr:rowOff>163575</xdr:rowOff>
    </xdr:from>
    <xdr:to>
      <xdr:col>14</xdr:col>
      <xdr:colOff>183056</xdr:colOff>
      <xdr:row>6</xdr:row>
      <xdr:rowOff>172156</xdr:rowOff>
    </xdr:to>
    <xdr:sp macro="" textlink="">
      <xdr:nvSpPr>
        <xdr:cNvPr id="54" name="TextBox 53">
          <a:extLst>
            <a:ext uri="{FF2B5EF4-FFF2-40B4-BE49-F238E27FC236}">
              <a16:creationId xmlns:a16="http://schemas.microsoft.com/office/drawing/2014/main" id="{B1823B6F-29F8-F124-6374-728753E35BD5}"/>
            </a:ext>
          </a:extLst>
        </xdr:cNvPr>
        <xdr:cNvSpPr txBox="1"/>
      </xdr:nvSpPr>
      <xdr:spPr>
        <a:xfrm>
          <a:off x="7515418" y="1088861"/>
          <a:ext cx="1202038" cy="193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2">
                  <a:lumMod val="50000"/>
                </a:schemeClr>
              </a:solidFill>
            </a:rPr>
            <a:t>Average Revenue</a:t>
          </a:r>
        </a:p>
      </xdr:txBody>
    </xdr:sp>
    <xdr:clientData/>
  </xdr:twoCellAnchor>
  <xdr:twoCellAnchor>
    <xdr:from>
      <xdr:col>10</xdr:col>
      <xdr:colOff>317500</xdr:colOff>
      <xdr:row>5</xdr:row>
      <xdr:rowOff>163041</xdr:rowOff>
    </xdr:from>
    <xdr:to>
      <xdr:col>12</xdr:col>
      <xdr:colOff>248851</xdr:colOff>
      <xdr:row>7</xdr:row>
      <xdr:rowOff>60067</xdr:rowOff>
    </xdr:to>
    <xdr:sp macro="" textlink="">
      <xdr:nvSpPr>
        <xdr:cNvPr id="55" name="TextBox 54">
          <a:extLst>
            <a:ext uri="{FF2B5EF4-FFF2-40B4-BE49-F238E27FC236}">
              <a16:creationId xmlns:a16="http://schemas.microsoft.com/office/drawing/2014/main" id="{0DF8D009-C19F-8984-D398-89E37ABDE24B}"/>
            </a:ext>
          </a:extLst>
        </xdr:cNvPr>
        <xdr:cNvSpPr txBox="1"/>
      </xdr:nvSpPr>
      <xdr:spPr>
        <a:xfrm>
          <a:off x="6410068" y="1085507"/>
          <a:ext cx="1149864" cy="266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2">
                  <a:lumMod val="50000"/>
                </a:schemeClr>
              </a:solidFill>
            </a:rPr>
            <a:t>Highest Revenue</a:t>
          </a:r>
        </a:p>
      </xdr:txBody>
    </xdr:sp>
    <xdr:clientData/>
  </xdr:twoCellAnchor>
  <xdr:twoCellAnchor editAs="oneCell">
    <xdr:from>
      <xdr:col>10</xdr:col>
      <xdr:colOff>150706</xdr:colOff>
      <xdr:row>5</xdr:row>
      <xdr:rowOff>140063</xdr:rowOff>
    </xdr:from>
    <xdr:to>
      <xdr:col>10</xdr:col>
      <xdr:colOff>410046</xdr:colOff>
      <xdr:row>7</xdr:row>
      <xdr:rowOff>33421</xdr:rowOff>
    </xdr:to>
    <xdr:pic>
      <xdr:nvPicPr>
        <xdr:cNvPr id="57" name="Graphic 56" descr="Caret Up with solid fill">
          <a:extLst>
            <a:ext uri="{FF2B5EF4-FFF2-40B4-BE49-F238E27FC236}">
              <a16:creationId xmlns:a16="http://schemas.microsoft.com/office/drawing/2014/main" id="{58144534-8E3B-F3F7-2554-9CC026F4D3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250048" y="1059142"/>
          <a:ext cx="259340" cy="260990"/>
        </a:xfrm>
        <a:prstGeom prst="rect">
          <a:avLst/>
        </a:prstGeom>
      </xdr:spPr>
    </xdr:pic>
    <xdr:clientData/>
  </xdr:twoCellAnchor>
  <xdr:twoCellAnchor editAs="oneCell">
    <xdr:from>
      <xdr:col>16</xdr:col>
      <xdr:colOff>59070</xdr:colOff>
      <xdr:row>6</xdr:row>
      <xdr:rowOff>0</xdr:rowOff>
    </xdr:from>
    <xdr:to>
      <xdr:col>16</xdr:col>
      <xdr:colOff>307878</xdr:colOff>
      <xdr:row>7</xdr:row>
      <xdr:rowOff>53645</xdr:rowOff>
    </xdr:to>
    <xdr:pic>
      <xdr:nvPicPr>
        <xdr:cNvPr id="63" name="Graphic 62" descr="Caret Down with solid fill">
          <a:extLst>
            <a:ext uri="{FF2B5EF4-FFF2-40B4-BE49-F238E27FC236}">
              <a16:creationId xmlns:a16="http://schemas.microsoft.com/office/drawing/2014/main" id="{ADC6AE3D-09C4-FC07-A605-71C01D38B79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808565" y="1096818"/>
          <a:ext cx="248808" cy="236448"/>
        </a:xfrm>
        <a:prstGeom prst="rect">
          <a:avLst/>
        </a:prstGeom>
      </xdr:spPr>
    </xdr:pic>
    <xdr:clientData/>
  </xdr:twoCellAnchor>
  <xdr:twoCellAnchor editAs="oneCell">
    <xdr:from>
      <xdr:col>13</xdr:col>
      <xdr:colOff>589295</xdr:colOff>
      <xdr:row>6</xdr:row>
      <xdr:rowOff>1</xdr:rowOff>
    </xdr:from>
    <xdr:to>
      <xdr:col>14</xdr:col>
      <xdr:colOff>223321</xdr:colOff>
      <xdr:row>7</xdr:row>
      <xdr:rowOff>29030</xdr:rowOff>
    </xdr:to>
    <xdr:pic>
      <xdr:nvPicPr>
        <xdr:cNvPr id="65" name="Graphic 64" descr="Periodic Graph with solid fill">
          <a:extLst>
            <a:ext uri="{FF2B5EF4-FFF2-40B4-BE49-F238E27FC236}">
              <a16:creationId xmlns:a16="http://schemas.microsoft.com/office/drawing/2014/main" id="{3CD610BF-C064-9DB5-B2E8-289ADB7F7C2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514095" y="1110344"/>
          <a:ext cx="243626" cy="214086"/>
        </a:xfrm>
        <a:prstGeom prst="rect">
          <a:avLst/>
        </a:prstGeom>
      </xdr:spPr>
    </xdr:pic>
    <xdr:clientData/>
  </xdr:twoCellAnchor>
  <xdr:twoCellAnchor>
    <xdr:from>
      <xdr:col>16</xdr:col>
      <xdr:colOff>586893</xdr:colOff>
      <xdr:row>1</xdr:row>
      <xdr:rowOff>48106</xdr:rowOff>
    </xdr:from>
    <xdr:to>
      <xdr:col>21</xdr:col>
      <xdr:colOff>274205</xdr:colOff>
      <xdr:row>9</xdr:row>
      <xdr:rowOff>4811</xdr:rowOff>
    </xdr:to>
    <xdr:graphicFrame macro="">
      <xdr:nvGraphicFramePr>
        <xdr:cNvPr id="66" name="Chart 65">
          <a:extLst>
            <a:ext uri="{FF2B5EF4-FFF2-40B4-BE49-F238E27FC236}">
              <a16:creationId xmlns:a16="http://schemas.microsoft.com/office/drawing/2014/main" id="{E035FA90-6E2B-4326-A552-D9756217E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408983</xdr:colOff>
      <xdr:row>9</xdr:row>
      <xdr:rowOff>44453</xdr:rowOff>
    </xdr:from>
    <xdr:to>
      <xdr:col>12</xdr:col>
      <xdr:colOff>304800</xdr:colOff>
      <xdr:row>22</xdr:row>
      <xdr:rowOff>8465</xdr:rowOff>
    </xdr:to>
    <xdr:graphicFrame macro="">
      <xdr:nvGraphicFramePr>
        <xdr:cNvPr id="67" name="Chart 66">
          <a:extLst>
            <a:ext uri="{FF2B5EF4-FFF2-40B4-BE49-F238E27FC236}">
              <a16:creationId xmlns:a16="http://schemas.microsoft.com/office/drawing/2014/main" id="{E0D08689-FF50-4691-9B29-9D8DF45A7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54963</xdr:colOff>
      <xdr:row>9</xdr:row>
      <xdr:rowOff>89040</xdr:rowOff>
    </xdr:from>
    <xdr:to>
      <xdr:col>6</xdr:col>
      <xdr:colOff>243950</xdr:colOff>
      <xdr:row>22</xdr:row>
      <xdr:rowOff>36954</xdr:rowOff>
    </xdr:to>
    <xdr:graphicFrame macro="">
      <xdr:nvGraphicFramePr>
        <xdr:cNvPr id="71" name="Chart 70">
          <a:extLst>
            <a:ext uri="{FF2B5EF4-FFF2-40B4-BE49-F238E27FC236}">
              <a16:creationId xmlns:a16="http://schemas.microsoft.com/office/drawing/2014/main" id="{6395D870-FF14-4948-B5F4-FFB7078E6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485070</xdr:colOff>
      <xdr:row>9</xdr:row>
      <xdr:rowOff>74221</xdr:rowOff>
    </xdr:from>
    <xdr:to>
      <xdr:col>21</xdr:col>
      <xdr:colOff>255764</xdr:colOff>
      <xdr:row>23</xdr:row>
      <xdr:rowOff>153939</xdr:rowOff>
    </xdr:to>
    <xdr:graphicFrame macro="">
      <xdr:nvGraphicFramePr>
        <xdr:cNvPr id="72" name="Chart 71">
          <a:extLst>
            <a:ext uri="{FF2B5EF4-FFF2-40B4-BE49-F238E27FC236}">
              <a16:creationId xmlns:a16="http://schemas.microsoft.com/office/drawing/2014/main" id="{DEB710F9-22BC-4224-B3FA-8F7F19DB3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436767</xdr:colOff>
      <xdr:row>22</xdr:row>
      <xdr:rowOff>75447</xdr:rowOff>
    </xdr:from>
    <xdr:to>
      <xdr:col>21</xdr:col>
      <xdr:colOff>244231</xdr:colOff>
      <xdr:row>36</xdr:row>
      <xdr:rowOff>58615</xdr:rowOff>
    </xdr:to>
    <xdr:graphicFrame macro="">
      <xdr:nvGraphicFramePr>
        <xdr:cNvPr id="73" name="Chart 72">
          <a:extLst>
            <a:ext uri="{FF2B5EF4-FFF2-40B4-BE49-F238E27FC236}">
              <a16:creationId xmlns:a16="http://schemas.microsoft.com/office/drawing/2014/main" id="{CCB769EB-D697-4C72-900E-BEF1D1DA9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354136</xdr:colOff>
      <xdr:row>22</xdr:row>
      <xdr:rowOff>73269</xdr:rowOff>
    </xdr:from>
    <xdr:to>
      <xdr:col>16</xdr:col>
      <xdr:colOff>354134</xdr:colOff>
      <xdr:row>36</xdr:row>
      <xdr:rowOff>36634</xdr:rowOff>
    </xdr:to>
    <xdr:graphicFrame macro="">
      <xdr:nvGraphicFramePr>
        <xdr:cNvPr id="74" name="Chart 73">
          <a:extLst>
            <a:ext uri="{FF2B5EF4-FFF2-40B4-BE49-F238E27FC236}">
              <a16:creationId xmlns:a16="http://schemas.microsoft.com/office/drawing/2014/main" id="{0F0CFC61-A3D7-4D85-B06C-7F236BC12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550129</xdr:colOff>
      <xdr:row>24</xdr:row>
      <xdr:rowOff>111888</xdr:rowOff>
    </xdr:from>
    <xdr:to>
      <xdr:col>14</xdr:col>
      <xdr:colOff>193306</xdr:colOff>
      <xdr:row>25</xdr:row>
      <xdr:rowOff>155184</xdr:rowOff>
    </xdr:to>
    <xdr:sp macro="" textlink="">
      <xdr:nvSpPr>
        <xdr:cNvPr id="75" name="TextBox 74">
          <a:extLst>
            <a:ext uri="{FF2B5EF4-FFF2-40B4-BE49-F238E27FC236}">
              <a16:creationId xmlns:a16="http://schemas.microsoft.com/office/drawing/2014/main" id="{2526431E-5473-7BDB-9D36-C9464BBFFA35}"/>
            </a:ext>
          </a:extLst>
        </xdr:cNvPr>
        <xdr:cNvSpPr txBox="1"/>
      </xdr:nvSpPr>
      <xdr:spPr>
        <a:xfrm>
          <a:off x="7855542" y="4516108"/>
          <a:ext cx="860746" cy="226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28,764 </a:t>
          </a:r>
          <a:r>
            <a:rPr lang="en-IN" sz="700" b="1">
              <a:solidFill>
                <a:schemeClr val="bg2">
                  <a:lumMod val="50000"/>
                </a:schemeClr>
              </a:solidFill>
            </a:rPr>
            <a:t>Units</a:t>
          </a:r>
        </a:p>
      </xdr:txBody>
    </xdr:sp>
    <xdr:clientData/>
  </xdr:twoCellAnchor>
  <xdr:twoCellAnchor>
    <xdr:from>
      <xdr:col>13</xdr:col>
      <xdr:colOff>24115</xdr:colOff>
      <xdr:row>25</xdr:row>
      <xdr:rowOff>81991</xdr:rowOff>
    </xdr:from>
    <xdr:to>
      <xdr:col>13</xdr:col>
      <xdr:colOff>555706</xdr:colOff>
      <xdr:row>26</xdr:row>
      <xdr:rowOff>82353</xdr:rowOff>
    </xdr:to>
    <xdr:sp macro="" textlink="">
      <xdr:nvSpPr>
        <xdr:cNvPr id="76" name="TextBox 75">
          <a:extLst>
            <a:ext uri="{FF2B5EF4-FFF2-40B4-BE49-F238E27FC236}">
              <a16:creationId xmlns:a16="http://schemas.microsoft.com/office/drawing/2014/main" id="{533FEA31-9299-5CBE-B8FE-FCCB27646B0F}"/>
            </a:ext>
          </a:extLst>
        </xdr:cNvPr>
        <xdr:cNvSpPr txBox="1"/>
      </xdr:nvSpPr>
      <xdr:spPr>
        <a:xfrm>
          <a:off x="7938312" y="4669720"/>
          <a:ext cx="531591" cy="183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2">
                  <a:lumMod val="50000"/>
                </a:schemeClr>
              </a:solidFill>
            </a:rPr>
            <a:t>$51,972</a:t>
          </a:r>
        </a:p>
      </xdr:txBody>
    </xdr:sp>
    <xdr:clientData/>
  </xdr:twoCellAnchor>
  <xdr:twoCellAnchor>
    <xdr:from>
      <xdr:col>15</xdr:col>
      <xdr:colOff>302714</xdr:colOff>
      <xdr:row>25</xdr:row>
      <xdr:rowOff>73252</xdr:rowOff>
    </xdr:from>
    <xdr:to>
      <xdr:col>16</xdr:col>
      <xdr:colOff>233395</xdr:colOff>
      <xdr:row>26</xdr:row>
      <xdr:rowOff>78614</xdr:rowOff>
    </xdr:to>
    <xdr:sp macro="" textlink="">
      <xdr:nvSpPr>
        <xdr:cNvPr id="77" name="TextBox 76">
          <a:extLst>
            <a:ext uri="{FF2B5EF4-FFF2-40B4-BE49-F238E27FC236}">
              <a16:creationId xmlns:a16="http://schemas.microsoft.com/office/drawing/2014/main" id="{A53AED81-FBCB-47ED-A7BC-BFA72BB672AE}"/>
            </a:ext>
          </a:extLst>
        </xdr:cNvPr>
        <xdr:cNvSpPr txBox="1"/>
      </xdr:nvSpPr>
      <xdr:spPr>
        <a:xfrm>
          <a:off x="9434480" y="4660981"/>
          <a:ext cx="539465" cy="188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2">
                  <a:lumMod val="50000"/>
                </a:schemeClr>
              </a:solidFill>
            </a:rPr>
            <a:t>$48,008</a:t>
          </a:r>
        </a:p>
      </xdr:txBody>
    </xdr:sp>
    <xdr:clientData/>
  </xdr:twoCellAnchor>
  <xdr:twoCellAnchor>
    <xdr:from>
      <xdr:col>14</xdr:col>
      <xdr:colOff>209761</xdr:colOff>
      <xdr:row>25</xdr:row>
      <xdr:rowOff>77287</xdr:rowOff>
    </xdr:from>
    <xdr:to>
      <xdr:col>15</xdr:col>
      <xdr:colOff>103481</xdr:colOff>
      <xdr:row>26</xdr:row>
      <xdr:rowOff>91647</xdr:rowOff>
    </xdr:to>
    <xdr:sp macro="" textlink="">
      <xdr:nvSpPr>
        <xdr:cNvPr id="78" name="TextBox 77">
          <a:extLst>
            <a:ext uri="{FF2B5EF4-FFF2-40B4-BE49-F238E27FC236}">
              <a16:creationId xmlns:a16="http://schemas.microsoft.com/office/drawing/2014/main" id="{4DB0FE73-CD4C-4552-ADFC-3210053CE799}"/>
            </a:ext>
          </a:extLst>
        </xdr:cNvPr>
        <xdr:cNvSpPr txBox="1"/>
      </xdr:nvSpPr>
      <xdr:spPr>
        <a:xfrm>
          <a:off x="8732743" y="4665016"/>
          <a:ext cx="502504" cy="19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2">
                  <a:lumMod val="50000"/>
                </a:schemeClr>
              </a:solidFill>
            </a:rPr>
            <a:t>$7,851</a:t>
          </a:r>
        </a:p>
      </xdr:txBody>
    </xdr:sp>
    <xdr:clientData/>
  </xdr:twoCellAnchor>
  <xdr:twoCellAnchor>
    <xdr:from>
      <xdr:col>2</xdr:col>
      <xdr:colOff>68856</xdr:colOff>
      <xdr:row>22</xdr:row>
      <xdr:rowOff>108185</xdr:rowOff>
    </xdr:from>
    <xdr:to>
      <xdr:col>8</xdr:col>
      <xdr:colOff>237168</xdr:colOff>
      <xdr:row>36</xdr:row>
      <xdr:rowOff>15302</xdr:rowOff>
    </xdr:to>
    <xdr:graphicFrame macro="">
      <xdr:nvGraphicFramePr>
        <xdr:cNvPr id="79" name="Chart 78">
          <a:extLst>
            <a:ext uri="{FF2B5EF4-FFF2-40B4-BE49-F238E27FC236}">
              <a16:creationId xmlns:a16="http://schemas.microsoft.com/office/drawing/2014/main" id="{4012E052-0464-474F-B8EB-6109A2B57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17753</xdr:colOff>
      <xdr:row>23</xdr:row>
      <xdr:rowOff>65207</xdr:rowOff>
    </xdr:from>
    <xdr:to>
      <xdr:col>8</xdr:col>
      <xdr:colOff>92861</xdr:colOff>
      <xdr:row>24</xdr:row>
      <xdr:rowOff>167626</xdr:rowOff>
    </xdr:to>
    <xdr:sp macro="" textlink="">
      <xdr:nvSpPr>
        <xdr:cNvPr id="80" name="Rectangle: Rounded Corners 79">
          <a:extLst>
            <a:ext uri="{FF2B5EF4-FFF2-40B4-BE49-F238E27FC236}">
              <a16:creationId xmlns:a16="http://schemas.microsoft.com/office/drawing/2014/main" id="{D914DCA7-B729-D1AA-57FE-DEAC0936AE40}"/>
            </a:ext>
          </a:extLst>
        </xdr:cNvPr>
        <xdr:cNvSpPr/>
      </xdr:nvSpPr>
      <xdr:spPr>
        <a:xfrm>
          <a:off x="4277545" y="4324999"/>
          <a:ext cx="683649" cy="287627"/>
        </a:xfrm>
        <a:prstGeom prst="roundRect">
          <a:avLst/>
        </a:prstGeom>
        <a:solidFill>
          <a:srgbClr val="7F43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17990</xdr:colOff>
      <xdr:row>25</xdr:row>
      <xdr:rowOff>19118</xdr:rowOff>
    </xdr:from>
    <xdr:to>
      <xdr:col>8</xdr:col>
      <xdr:colOff>93098</xdr:colOff>
      <xdr:row>26</xdr:row>
      <xdr:rowOff>121536</xdr:rowOff>
    </xdr:to>
    <xdr:sp macro="" textlink="">
      <xdr:nvSpPr>
        <xdr:cNvPr id="81" name="Rectangle: Rounded Corners 80">
          <a:extLst>
            <a:ext uri="{FF2B5EF4-FFF2-40B4-BE49-F238E27FC236}">
              <a16:creationId xmlns:a16="http://schemas.microsoft.com/office/drawing/2014/main" id="{C2EE653A-4C62-4BE6-B61A-EBBDA2049F1C}"/>
            </a:ext>
          </a:extLst>
        </xdr:cNvPr>
        <xdr:cNvSpPr/>
      </xdr:nvSpPr>
      <xdr:spPr>
        <a:xfrm>
          <a:off x="4294193" y="4640953"/>
          <a:ext cx="685994" cy="287292"/>
        </a:xfrm>
        <a:prstGeom prst="roundRect">
          <a:avLst/>
        </a:prstGeom>
        <a:solidFill>
          <a:srgbClr val="7F43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3918</xdr:colOff>
      <xdr:row>23</xdr:row>
      <xdr:rowOff>25076</xdr:rowOff>
    </xdr:from>
    <xdr:to>
      <xdr:col>8</xdr:col>
      <xdr:colOff>164629</xdr:colOff>
      <xdr:row>24</xdr:row>
      <xdr:rowOff>28996</xdr:rowOff>
    </xdr:to>
    <xdr:sp macro="" textlink="">
      <xdr:nvSpPr>
        <xdr:cNvPr id="82" name="TextBox 81">
          <a:extLst>
            <a:ext uri="{FF2B5EF4-FFF2-40B4-BE49-F238E27FC236}">
              <a16:creationId xmlns:a16="http://schemas.microsoft.com/office/drawing/2014/main" id="{096FAFCB-1309-2B8D-9C2F-E07CA63ECFCD}"/>
            </a:ext>
          </a:extLst>
        </xdr:cNvPr>
        <xdr:cNvSpPr txBox="1"/>
      </xdr:nvSpPr>
      <xdr:spPr>
        <a:xfrm>
          <a:off x="4272402" y="4243127"/>
          <a:ext cx="770494" cy="187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Cities</a:t>
          </a:r>
          <a:r>
            <a:rPr lang="en-IN" sz="800" b="1" baseline="0">
              <a:solidFill>
                <a:schemeClr val="bg1"/>
              </a:solidFill>
            </a:rPr>
            <a:t> Served</a:t>
          </a:r>
          <a:endParaRPr lang="en-IN" sz="800" b="1">
            <a:solidFill>
              <a:schemeClr val="bg1"/>
            </a:solidFill>
          </a:endParaRPr>
        </a:p>
      </xdr:txBody>
    </xdr:sp>
    <xdr:clientData/>
  </xdr:twoCellAnchor>
  <xdr:twoCellAnchor>
    <xdr:from>
      <xdr:col>6</xdr:col>
      <xdr:colOff>599755</xdr:colOff>
      <xdr:row>24</xdr:row>
      <xdr:rowOff>159126</xdr:rowOff>
    </xdr:from>
    <xdr:to>
      <xdr:col>8</xdr:col>
      <xdr:colOff>149312</xdr:colOff>
      <xdr:row>25</xdr:row>
      <xdr:rowOff>167347</xdr:rowOff>
    </xdr:to>
    <xdr:sp macro="" textlink="">
      <xdr:nvSpPr>
        <xdr:cNvPr id="83" name="TextBox 82">
          <a:extLst>
            <a:ext uri="{FF2B5EF4-FFF2-40B4-BE49-F238E27FC236}">
              <a16:creationId xmlns:a16="http://schemas.microsoft.com/office/drawing/2014/main" id="{FA72FE2C-4285-8E61-88A5-84FEF86F8F4A}"/>
            </a:ext>
          </a:extLst>
        </xdr:cNvPr>
        <xdr:cNvSpPr txBox="1"/>
      </xdr:nvSpPr>
      <xdr:spPr>
        <a:xfrm>
          <a:off x="4258455" y="4560570"/>
          <a:ext cx="769124" cy="19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States Served</a:t>
          </a:r>
        </a:p>
      </xdr:txBody>
    </xdr:sp>
    <xdr:clientData/>
  </xdr:twoCellAnchor>
  <xdr:twoCellAnchor>
    <xdr:from>
      <xdr:col>7</xdr:col>
      <xdr:colOff>118909</xdr:colOff>
      <xdr:row>23</xdr:row>
      <xdr:rowOff>118469</xdr:rowOff>
    </xdr:from>
    <xdr:to>
      <xdr:col>7</xdr:col>
      <xdr:colOff>599775</xdr:colOff>
      <xdr:row>24</xdr:row>
      <xdr:rowOff>161119</xdr:rowOff>
    </xdr:to>
    <xdr:sp macro="" textlink="">
      <xdr:nvSpPr>
        <xdr:cNvPr id="84" name="TextBox 83">
          <a:extLst>
            <a:ext uri="{FF2B5EF4-FFF2-40B4-BE49-F238E27FC236}">
              <a16:creationId xmlns:a16="http://schemas.microsoft.com/office/drawing/2014/main" id="{95219B4E-CF04-AB7C-3D22-05FEFAE043C6}"/>
            </a:ext>
          </a:extLst>
        </xdr:cNvPr>
        <xdr:cNvSpPr txBox="1"/>
      </xdr:nvSpPr>
      <xdr:spPr>
        <a:xfrm>
          <a:off x="4380610" y="4334345"/>
          <a:ext cx="480866" cy="22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1421</a:t>
          </a:r>
        </a:p>
      </xdr:txBody>
    </xdr:sp>
    <xdr:clientData/>
  </xdr:twoCellAnchor>
  <xdr:twoCellAnchor>
    <xdr:from>
      <xdr:col>7</xdr:col>
      <xdr:colOff>196394</xdr:colOff>
      <xdr:row>25</xdr:row>
      <xdr:rowOff>81829</xdr:rowOff>
    </xdr:from>
    <xdr:to>
      <xdr:col>7</xdr:col>
      <xdr:colOff>533532</xdr:colOff>
      <xdr:row>26</xdr:row>
      <xdr:rowOff>130928</xdr:rowOff>
    </xdr:to>
    <xdr:sp macro="" textlink="">
      <xdr:nvSpPr>
        <xdr:cNvPr id="85" name="TextBox 84">
          <a:extLst>
            <a:ext uri="{FF2B5EF4-FFF2-40B4-BE49-F238E27FC236}">
              <a16:creationId xmlns:a16="http://schemas.microsoft.com/office/drawing/2014/main" id="{27D8373E-D84E-AE50-47D0-240BDFEE44E9}"/>
            </a:ext>
          </a:extLst>
        </xdr:cNvPr>
        <xdr:cNvSpPr txBox="1"/>
      </xdr:nvSpPr>
      <xdr:spPr>
        <a:xfrm>
          <a:off x="4458095" y="4664303"/>
          <a:ext cx="337138" cy="232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48</a:t>
          </a:r>
        </a:p>
      </xdr:txBody>
    </xdr:sp>
    <xdr:clientData/>
  </xdr:twoCellAnchor>
  <xdr:twoCellAnchor>
    <xdr:from>
      <xdr:col>8</xdr:col>
      <xdr:colOff>271369</xdr:colOff>
      <xdr:row>22</xdr:row>
      <xdr:rowOff>86986</xdr:rowOff>
    </xdr:from>
    <xdr:to>
      <xdr:col>12</xdr:col>
      <xdr:colOff>461325</xdr:colOff>
      <xdr:row>36</xdr:row>
      <xdr:rowOff>34795</xdr:rowOff>
    </xdr:to>
    <xdr:graphicFrame macro="">
      <xdr:nvGraphicFramePr>
        <xdr:cNvPr id="86" name="Chart 85">
          <a:extLst>
            <a:ext uri="{FF2B5EF4-FFF2-40B4-BE49-F238E27FC236}">
              <a16:creationId xmlns:a16="http://schemas.microsoft.com/office/drawing/2014/main" id="{9196489D-1404-4AF8-B8C5-DEE9351CB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394138</xdr:colOff>
      <xdr:row>9</xdr:row>
      <xdr:rowOff>54742</xdr:rowOff>
    </xdr:from>
    <xdr:to>
      <xdr:col>16</xdr:col>
      <xdr:colOff>361293</xdr:colOff>
      <xdr:row>22</xdr:row>
      <xdr:rowOff>0</xdr:rowOff>
    </xdr:to>
    <xdr:graphicFrame macro="">
      <xdr:nvGraphicFramePr>
        <xdr:cNvPr id="87" name="Chart 86">
          <a:extLst>
            <a:ext uri="{FF2B5EF4-FFF2-40B4-BE49-F238E27FC236}">
              <a16:creationId xmlns:a16="http://schemas.microsoft.com/office/drawing/2014/main" id="{645FF407-7A4C-4241-BFEA-068780235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0.29881</cdr:x>
      <cdr:y>0.32572</cdr:y>
    </cdr:from>
    <cdr:to>
      <cdr:x>0.90496</cdr:x>
      <cdr:y>0.85681</cdr:y>
    </cdr:to>
    <cdr:sp macro="" textlink="">
      <cdr:nvSpPr>
        <cdr:cNvPr id="2" name="TextBox 1">
          <a:extLst xmlns:a="http://schemas.openxmlformats.org/drawingml/2006/main">
            <a:ext uri="{FF2B5EF4-FFF2-40B4-BE49-F238E27FC236}">
              <a16:creationId xmlns:a16="http://schemas.microsoft.com/office/drawing/2014/main" id="{8DC60E1F-B26F-CE1D-BC4A-202D1DE79DB2}"/>
            </a:ext>
          </a:extLst>
        </cdr:cNvPr>
        <cdr:cNvSpPr txBox="1"/>
      </cdr:nvSpPr>
      <cdr:spPr>
        <a:xfrm xmlns:a="http://schemas.openxmlformats.org/drawingml/2006/main">
          <a:off x="294497" y="239784"/>
          <a:ext cx="597391" cy="3909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solidFill>
                <a:schemeClr val="bg2">
                  <a:lumMod val="50000"/>
                </a:schemeClr>
              </a:solidFill>
            </a:rPr>
            <a:t>70%</a:t>
          </a:r>
        </a:p>
      </cdr:txBody>
    </cdr:sp>
  </cdr:relSizeAnchor>
</c:userShapes>
</file>

<file path=xl/drawings/drawing4.xml><?xml version="1.0" encoding="utf-8"?>
<c:userShapes xmlns:c="http://schemas.openxmlformats.org/drawingml/2006/chart">
  <cdr:relSizeAnchor xmlns:cdr="http://schemas.openxmlformats.org/drawingml/2006/chartDrawing">
    <cdr:from>
      <cdr:x>0.40012</cdr:x>
      <cdr:y>0.16131</cdr:y>
    </cdr:from>
    <cdr:to>
      <cdr:x>0.7453</cdr:x>
      <cdr:y>0.2559</cdr:y>
    </cdr:to>
    <cdr:sp macro="" textlink="">
      <cdr:nvSpPr>
        <cdr:cNvPr id="2" name="TextBox 1">
          <a:extLst xmlns:a="http://schemas.openxmlformats.org/drawingml/2006/main">
            <a:ext uri="{FF2B5EF4-FFF2-40B4-BE49-F238E27FC236}">
              <a16:creationId xmlns:a16="http://schemas.microsoft.com/office/drawing/2014/main" id="{1EC98BA7-6437-1718-54EF-3F9CEF35505D}"/>
            </a:ext>
          </a:extLst>
        </cdr:cNvPr>
        <cdr:cNvSpPr txBox="1"/>
      </cdr:nvSpPr>
      <cdr:spPr>
        <a:xfrm xmlns:a="http://schemas.openxmlformats.org/drawingml/2006/main">
          <a:off x="974341" y="408519"/>
          <a:ext cx="840553" cy="239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b="1"/>
            <a:t>25,353 </a:t>
          </a:r>
          <a:r>
            <a:rPr lang="en-IN" sz="700" b="1">
              <a:solidFill>
                <a:schemeClr val="bg2">
                  <a:lumMod val="50000"/>
                </a:schemeClr>
              </a:solidFill>
            </a:rPr>
            <a:t>Units</a:t>
          </a:r>
        </a:p>
      </cdr:txBody>
    </cdr:sp>
  </cdr:relSizeAnchor>
  <cdr:relSizeAnchor xmlns:cdr="http://schemas.openxmlformats.org/drawingml/2006/chartDrawing">
    <cdr:from>
      <cdr:x>0.67308</cdr:x>
      <cdr:y>0.16075</cdr:y>
    </cdr:from>
    <cdr:to>
      <cdr:x>1</cdr:x>
      <cdr:y>0.24093</cdr:y>
    </cdr:to>
    <cdr:sp macro="" textlink="">
      <cdr:nvSpPr>
        <cdr:cNvPr id="3" name="TextBox 2">
          <a:extLst xmlns:a="http://schemas.openxmlformats.org/drawingml/2006/main">
            <a:ext uri="{FF2B5EF4-FFF2-40B4-BE49-F238E27FC236}">
              <a16:creationId xmlns:a16="http://schemas.microsoft.com/office/drawing/2014/main" id="{077EA1BF-1BB0-1577-4989-3548965990F1}"/>
            </a:ext>
          </a:extLst>
        </cdr:cNvPr>
        <cdr:cNvSpPr txBox="1"/>
      </cdr:nvSpPr>
      <cdr:spPr>
        <a:xfrm xmlns:a="http://schemas.openxmlformats.org/drawingml/2006/main">
          <a:off x="1639032" y="407104"/>
          <a:ext cx="796103" cy="2030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b="1"/>
            <a:t>160,660 </a:t>
          </a:r>
          <a:r>
            <a:rPr lang="en-IN" sz="700" b="1">
              <a:solidFill>
                <a:schemeClr val="bg2">
                  <a:lumMod val="50000"/>
                </a:schemeClr>
              </a:solidFill>
            </a:rPr>
            <a:t>Units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ni" refreshedDate="45443.08327314815" createdVersion="8" refreshedVersion="8" minRefreshableVersion="3" recordCount="8399" xr:uid="{9FAC7749-6FF3-465F-934A-FA60F0E77220}">
  <cacheSource type="worksheet">
    <worksheetSource name="Table1"/>
  </cacheSource>
  <cacheFields count="28">
    <cacheField name="City" numFmtId="0">
      <sharedItems count="1421">
        <s v="McKeesport"/>
        <s v="Bowie"/>
        <s v="Napa"/>
        <s v="Montebello"/>
        <s v="Prior Lake"/>
        <s v="Phenix City"/>
        <s v="Draper"/>
        <s v="Lake Oswego"/>
        <s v="Kearney"/>
        <s v="Layton"/>
        <s v="Baton Rouge"/>
        <s v="Bryan"/>
        <s v="Pharr"/>
        <s v="Bedford"/>
        <s v="Dubuque"/>
        <s v="Norman"/>
        <s v="Ormond Beach"/>
        <s v="Deer Park"/>
        <s v="Fort Dodge"/>
        <s v="Monroe"/>
        <s v="Mount Prospect"/>
        <s v="Bristol"/>
        <s v="Galesburg"/>
        <s v="Petersburg"/>
        <s v="Hilton Head Island"/>
        <s v="Herndon"/>
        <s v="Royal Palm Beach"/>
        <s v="Fairfax"/>
        <s v="San Clemente"/>
        <s v="Las Vegas"/>
        <s v="Franklin Square"/>
        <s v="Lubbock"/>
        <s v="Fresno"/>
        <s v="Brunswick"/>
        <s v="Garfield Heights"/>
        <s v="Myrtle Beach"/>
        <s v="Edmonds"/>
        <s v="Pasadena"/>
        <s v="Lawton"/>
        <s v="Gilroy"/>
        <s v="Plainfield"/>
        <s v="Augusta"/>
        <s v="Madison"/>
        <s v="King of Prussia"/>
        <s v="East Lansing"/>
        <s v="Denton"/>
        <s v="Lehi"/>
        <s v="Pittsburgh"/>
        <s v="Essex Junction"/>
        <s v="Hazelwood"/>
        <s v="Minnetonka"/>
        <s v="Pleasure Ridge Park"/>
        <s v="Trenton"/>
        <s v="Bellingham"/>
        <s v="Beverly"/>
        <s v="Hanson"/>
        <s v="Springfield"/>
        <s v="Hawthorne"/>
        <s v="Lebanon"/>
        <s v="Florence"/>
        <s v="Englewood"/>
        <s v="Gaithersburg"/>
        <s v="Fort Thomas"/>
        <s v="College Park"/>
        <s v="Manteca"/>
        <s v="Pembroke Pines"/>
        <s v="Post Falls"/>
        <s v="Germantown"/>
        <s v="Allentown"/>
        <s v="Hendersonville"/>
        <s v="Rexburg"/>
        <s v="Salinas"/>
        <s v="Battle Creek"/>
        <s v="Hattiesburg"/>
        <s v="Knoxville"/>
        <s v="West Mifflin"/>
        <s v="Lombard"/>
        <s v="Boardman"/>
        <s v="Naperville"/>
        <s v="Hot Springs"/>
        <s v="Woodmere"/>
        <s v="Laurel"/>
        <s v="Murfreesboro"/>
        <s v="Palm Beach Gardens"/>
        <s v="Wilmette"/>
        <s v="Sioux Falls"/>
        <s v="Clarksville"/>
        <s v="Cranston"/>
        <s v="Meridian"/>
        <s v="Bartlett"/>
        <s v="Woodridge"/>
        <s v="Northport"/>
        <s v="Miami"/>
        <s v="Tupelo"/>
        <s v="Willow Grove"/>
        <s v="Granger"/>
        <s v="Santa Fe"/>
        <s v="South Burlington"/>
        <s v="Hamilton"/>
        <s v="Oxford"/>
        <s v="Sanford"/>
        <s v="Allen"/>
        <s v="Holladay"/>
        <s v="Des Moines"/>
        <s v="Wooster"/>
        <s v="Cleveland Heights"/>
        <s v="Sioux City"/>
        <s v="Smithtown"/>
        <s v="Jupiter"/>
        <s v="Fountain"/>
        <s v="Saginaw"/>
        <s v="Lino Lakes"/>
        <s v="Hialeah"/>
        <s v="Mobile"/>
        <s v="Kingsport"/>
        <s v="Elyria"/>
        <s v="Mankato"/>
        <s v="Newton"/>
        <s v="Reston"/>
        <s v="Parkland"/>
        <s v="Wheat Ridge"/>
        <s v="Vincennes"/>
        <s v="Franklin"/>
        <s v="Bayonne"/>
        <s v="Menlo Park"/>
        <s v="Muscatine"/>
        <s v="Saint Petersburg"/>
        <s v="Benton"/>
        <s v="Mount Lebanon"/>
        <s v="Allen Park"/>
        <s v="Dickinson"/>
        <s v="Eau Claire"/>
        <s v="Sandusky"/>
        <s v="Provo"/>
        <s v="Laguna Niguel"/>
        <s v="Oro Valley"/>
        <s v="North Platte"/>
        <s v="Chesapeake"/>
        <s v="Mechanicsville"/>
        <s v="Champaign"/>
        <s v="Rock Island"/>
        <s v="Franklin Park"/>
        <s v="Brooklyn Center"/>
        <s v="Wheeling"/>
        <s v="West Palm Beach"/>
        <s v="Hanover"/>
        <s v="Jonesboro"/>
        <s v="Sherwood"/>
        <s v="West Lafayette"/>
        <s v="Fort Wayne"/>
        <s v="Eagle"/>
        <s v="Cincinnati"/>
        <s v="Cuyahoga Falls"/>
        <s v="Burlington"/>
        <s v="Pueblo"/>
        <s v="Brooklyn Park"/>
        <s v="Coral Gables"/>
        <s v="Spartanburg"/>
        <s v="Hutchinson"/>
        <s v="Saint Peters"/>
        <s v="Casselberry"/>
        <s v="Burnsville"/>
        <s v="Redondo Beach"/>
        <s v="Fort Myers"/>
        <s v="East Los Angeles"/>
        <s v="Chandler"/>
        <s v="Greenville"/>
        <s v="Statesboro"/>
        <s v="Elizabeth"/>
        <s v="Lincoln"/>
        <s v="Cleveland"/>
        <s v="Little Rock"/>
        <s v="Temecula"/>
        <s v="Randallstown"/>
        <s v="Elmira"/>
        <s v="Bozeman"/>
        <s v="Cheyenne"/>
        <s v="Spokane"/>
        <s v="Euless"/>
        <s v="Birmingham"/>
        <s v="Boca Raton"/>
        <s v="Fort Lauderdale"/>
        <s v="Port Orange"/>
        <s v="Lufkin"/>
        <s v="Wilmington"/>
        <s v="Panama City"/>
        <s v="Concord"/>
        <s v="Southgate"/>
        <s v="Highland Village"/>
        <s v="Kenosha"/>
        <s v="Westerville"/>
        <s v="Sulphur Springs"/>
        <s v="Syracuse"/>
        <s v="El Mirage"/>
        <s v="Port Saint Lucie"/>
        <s v="Maple Grove"/>
        <s v="Plum"/>
        <s v="Rochester Hills"/>
        <s v="Santa Maria"/>
        <s v="Fayetteville"/>
        <s v="Costa Mesa"/>
        <s v="Carmel"/>
        <s v="Coachella"/>
        <s v="Port Charlotte"/>
        <s v="Auburn"/>
        <s v="Wenatchee"/>
        <s v="Coeur D Alene"/>
        <s v="West Valley City"/>
        <s v="Redlands"/>
        <s v="Kankakee"/>
        <s v="Oxnard"/>
        <s v="Cedar Falls"/>
        <s v="El Centro"/>
        <s v="Tooele"/>
        <s v="Orland Park"/>
        <s v="Parma"/>
        <s v="Kissimmee"/>
        <s v="Joliet"/>
        <s v="Arlington"/>
        <s v="Louisville"/>
        <s v="Grants Pass"/>
        <s v="Derby"/>
        <s v="Covington"/>
        <s v="Paris"/>
        <s v="Blaine"/>
        <s v="Appleton"/>
        <s v="Gorham"/>
        <s v="Fruit Cove"/>
        <s v="Shoreview"/>
        <s v="Hacienda Heights"/>
        <s v="Laguna Hills"/>
        <s v="Newington"/>
        <s v="Kirkland"/>
        <s v="Henderson"/>
        <s v="Stamford"/>
        <s v="Mesquite"/>
        <s v="Pleasant Grove"/>
        <s v="Georgetown"/>
        <s v="Frankfort"/>
        <s v="Camarillo"/>
        <s v="Oakland Park"/>
        <s v="Hammond"/>
        <s v="Mansfield"/>
        <s v="Bryant"/>
        <s v="Muskego"/>
        <s v="Hoover"/>
        <s v="Salem"/>
        <s v="Streamwood"/>
        <s v="Riverview"/>
        <s v="North Olmsted"/>
        <s v="Elgin"/>
        <s v="Buffalo Grove"/>
        <s v="Columbus"/>
        <s v="Binghamton"/>
        <s v="Tuscaloosa"/>
        <s v="Jeffersonville"/>
        <s v="Indianapolis"/>
        <s v="Clayton"/>
        <s v="Montclair"/>
        <s v="Freeport"/>
        <s v="Port Huron"/>
        <s v="Pittsburg"/>
        <s v="Garner"/>
        <s v="Waynesboro"/>
        <s v="Tulsa"/>
        <s v="Romeoville"/>
        <s v="Logan"/>
        <s v="Southaven"/>
        <s v="Rocky Mount"/>
        <s v="Spring Hill"/>
        <s v="Des Plaines"/>
        <s v="Papillion"/>
        <s v="Metairie"/>
        <s v="Cheektowaga"/>
        <s v="Marion"/>
        <s v="Caldwell"/>
        <s v="Delaware"/>
        <s v="Reisterstown"/>
        <s v="Pekin"/>
        <s v="Dublin"/>
        <s v="Paducah"/>
        <s v="West Islip"/>
        <s v="Morristown"/>
        <s v="Canton"/>
        <s v="Irving"/>
        <s v="Duluth"/>
        <s v="Lewiston"/>
        <s v="Stratford"/>
        <s v="Reno"/>
        <s v="Mustang"/>
        <s v="Marietta"/>
        <s v="Camp Springs"/>
        <s v="Parkersburg"/>
        <s v="New Berlin"/>
        <s v="Stevens Point"/>
        <s v="Clinton"/>
        <s v="Sudbury"/>
        <s v="Sterling Heights"/>
        <s v="Drexel Hill"/>
        <s v="Munster"/>
        <s v="Missouri City"/>
        <s v="North Ridgeville"/>
        <s v="Belchertown"/>
        <s v="West Bend"/>
        <s v="Forest Park"/>
        <s v="Marshalltown"/>
        <s v="West Allis"/>
        <s v="Santa Clara"/>
        <s v="Tacoma"/>
        <s v="Mount Vernon"/>
        <s v="Lynnwood"/>
        <s v="Burleson"/>
        <s v="Emporia"/>
        <s v="Council Bluffs"/>
        <s v="Ossining"/>
        <s v="Macon"/>
        <s v="Garden City"/>
        <s v="Coram"/>
        <s v="Pflugerville"/>
        <s v="Killeen"/>
        <s v="Sandwich"/>
        <s v="Natick"/>
        <s v="Lehigh Acres"/>
        <s v="Thornton"/>
        <s v="Summerville"/>
        <s v="Levittown"/>
        <s v="Cedar Rapids"/>
        <s v="Scottsdale"/>
        <s v="Portsmouth"/>
        <s v="Indian Trail"/>
        <s v="Norfolk"/>
        <s v="Crown Point"/>
        <s v="North Little Rock"/>
        <s v="Bay City"/>
        <s v="Glen Cove"/>
        <s v="East Chicago"/>
        <s v="Bethlehem"/>
        <s v="Selma"/>
        <s v="Weatherford"/>
        <s v="Gastonia"/>
        <s v="Tucker"/>
        <s v="Rapid City"/>
        <s v="North Miami Beach"/>
        <s v="Apple Valley"/>
        <s v="Farmers Branch"/>
        <s v="Bangor"/>
        <s v="Colorado Springs"/>
        <s v="Commerce City"/>
        <s v="Rotterdam"/>
        <s v="Twin Falls"/>
        <s v="Gallatin"/>
        <s v="Sun Prairie"/>
        <s v="Enterprise"/>
        <s v="New London"/>
        <s v="Mint Hill"/>
        <s v="Lake Jackson"/>
        <s v="Milwaukee"/>
        <s v="Lakewood"/>
        <s v="Rye"/>
        <s v="Plainview"/>
        <s v="York"/>
        <s v="Leander"/>
        <s v="Van Buren"/>
        <s v="Taylors"/>
        <s v="Orange"/>
        <s v="Highland"/>
        <s v="Columbia"/>
        <s v="Dover"/>
        <s v="Mission Viejo"/>
        <s v="Lancaster"/>
        <s v="Old Bridge"/>
        <s v="Greenfield"/>
        <s v="Lakeland"/>
        <s v="La Vista"/>
        <s v="Winter Park"/>
        <s v="Winter Springs"/>
        <s v="Moreno Valley"/>
        <s v="Flagstaff"/>
        <s v="Shirley"/>
        <s v="Fridley"/>
        <s v="Grand Prairie"/>
        <s v="Hopkinton"/>
        <s v="Springdale"/>
        <s v="Altamonte Springs"/>
        <s v="Collierville"/>
        <s v="Huntington Beach"/>
        <s v="La Mesa"/>
        <s v="Mcminnville"/>
        <s v="Odessa"/>
        <s v="Medford"/>
        <s v="Elmwood Park"/>
        <s v="Ocean City"/>
        <s v="Omaha"/>
        <s v="Oak Park"/>
        <s v="Los Altos"/>
        <s v="Saratoga"/>
        <s v="Mcallen"/>
        <s v="Redding"/>
        <s v="Rancho Cucamonga"/>
        <s v="Fort Lee"/>
        <s v="Goffstown"/>
        <s v="New Milford"/>
        <s v="Blacksburg"/>
        <s v="Watertown"/>
        <s v="Athens"/>
        <s v="Woodland"/>
        <s v="Atlanta"/>
        <s v="Bettendorf"/>
        <s v="Mount Pleasant"/>
        <s v="Catonsville"/>
        <s v="Garland"/>
        <s v="Danville"/>
        <s v="Grand Junction"/>
        <s v="Medina"/>
        <s v="Kendall"/>
        <s v="Whitehall"/>
        <s v="Hackensack"/>
        <s v="Rose Hill"/>
        <s v="Waterbury"/>
        <s v="Rutland"/>
        <s v="Valparaiso"/>
        <s v="Nashville"/>
        <s v="Cedar Park"/>
        <s v="West Jordan"/>
        <s v="Santa Rosa"/>
        <s v="Sunnyvale"/>
        <s v="Dix Hills"/>
        <s v="Kearns"/>
        <s v="Rock Springs"/>
        <s v="Grand Rapids"/>
        <s v="Webster Groves"/>
        <s v="Searcy"/>
        <s v="Bartlesville"/>
        <s v="Collinsville"/>
        <s v="Salisbury"/>
        <s v="Euclid"/>
        <s v="Grand Forks"/>
        <s v="Pawtucket"/>
        <s v="Mason City"/>
        <s v="Whittier"/>
        <s v="Pullman"/>
        <s v="Bridgeport"/>
        <s v="Santa Cruz"/>
        <s v="North Las Vegas"/>
        <s v="Bloomington"/>
        <s v="Sandy Springs"/>
        <s v="Chattanooga"/>
        <s v="Petaluma"/>
        <s v="Akron"/>
        <s v="Atascadero"/>
        <s v="Alamogordo"/>
        <s v="Fairfield"/>
        <s v="Alexandria"/>
        <s v="Oakland"/>
        <s v="Harlingen"/>
        <s v="South Portland"/>
        <s v="Houston"/>
        <s v="Richmond"/>
        <s v="Tampa"/>
        <s v="Slidell"/>
        <s v="Hilliard"/>
        <s v="Strongsville"/>
        <s v="West Hollywood"/>
        <s v="Newport News"/>
        <s v="Los Gatos"/>
        <s v="Independence"/>
        <s v="Asheboro"/>
        <s v="Thomasville"/>
        <s v="Oakville"/>
        <s v="Bossier City"/>
        <s v="Sacramento"/>
        <s v="Fairhaven"/>
        <s v="Boston"/>
        <s v="Naugatuck"/>
        <s v="Seymour"/>
        <s v="Tigard"/>
        <s v="Texarkana"/>
        <s v="Glendale"/>
        <s v="Maple Shade"/>
        <s v="Fort Collins"/>
        <s v="Wellesley"/>
        <s v="Wilkinsburg"/>
        <s v="Helena"/>
        <s v="Seattle"/>
        <s v="Saint Louis"/>
        <s v="Yuba City"/>
        <s v="Davis"/>
        <s v="Calexico"/>
        <s v="Terrytown"/>
        <s v="Vallejo"/>
        <s v="Murray"/>
        <s v="Normal"/>
        <s v="Gulfport"/>
        <s v="Norwood"/>
        <s v="San Antonio"/>
        <s v="Eureka"/>
        <s v="Westford"/>
        <s v="Paterson"/>
        <s v="Union City"/>
        <s v="Dearborn Heights"/>
        <s v="Butte"/>
        <s v="South Vineland"/>
        <s v="Belleville"/>
        <s v="Channelview"/>
        <s v="El Paso"/>
        <s v="Missoula"/>
        <s v="Walla Walla"/>
        <s v="Lindenhurst"/>
        <s v="Lewisville"/>
        <s v="Aurora"/>
        <s v="Las Cruces"/>
        <s v="Bullhead City"/>
        <s v="Spanish Fork"/>
        <s v="Annapolis"/>
        <s v="Janesville"/>
        <s v="Olive Branch"/>
        <s v="Huntsville"/>
        <s v="South Lake Tahoe"/>
        <s v="Troy"/>
        <s v="Surprise"/>
        <s v="Oceanside"/>
        <s v="Bakersfield"/>
        <s v="Granite Bay"/>
        <s v="Mesa"/>
        <s v="Longview"/>
        <s v="Kirkwood"/>
        <s v="Los Banos"/>
        <s v="Everett"/>
        <s v="Rome"/>
        <s v="Ellicott City"/>
        <s v="Lindenwold"/>
        <s v="Roswell"/>
        <s v="Newnan"/>
        <s v="Quincy"/>
        <s v="Moline"/>
        <s v="Melrose Park"/>
        <s v="Dunedin"/>
        <s v="Newark"/>
        <s v="Oakdale"/>
        <s v="Roy"/>
        <s v="Ansonia"/>
        <s v="Yarmouth"/>
        <s v="Colchester"/>
        <s v="Odenton"/>
        <s v="Twentynine Palms"/>
        <s v="American Fork"/>
        <s v="Weslaco"/>
        <s v="Land O Lakes"/>
        <s v="Vacaville"/>
        <s v="Prescott Valley"/>
        <s v="Altoona"/>
        <s v="Corvallis"/>
        <s v="Newport"/>
        <s v="Winthrop"/>
        <s v="Stockton"/>
        <s v="Portland"/>
        <s v="Charlottesville"/>
        <s v="Bloomfield"/>
        <s v="Boise"/>
        <s v="Moore"/>
        <s v="Toledo"/>
        <s v="Altus"/>
        <s v="Edgewood"/>
        <s v="Wilson"/>
        <s v="Thousand Oaks"/>
        <s v="Manhattan Beach"/>
        <s v="Asheville"/>
        <s v="Clearfield"/>
        <s v="San Carlos"/>
        <s v="Reynoldsburg"/>
        <s v="Owatonna"/>
        <s v="East Point"/>
        <s v="College Station"/>
        <s v="Bennington"/>
        <s v="New Orleans"/>
        <s v="Merrimack"/>
        <s v="Cranford"/>
        <s v="Gresham"/>
        <s v="Webster"/>
        <s v="Cambridge"/>
        <s v="Summit"/>
        <s v="Dalton"/>
        <s v="Lemon Grove"/>
        <s v="Shakopee"/>
        <s v="Shawnee"/>
        <s v="Savage"/>
        <s v="Ponte Vedra Beach"/>
        <s v="Essex"/>
        <s v="Kalamazoo"/>
        <s v="Bolingbrook"/>
        <s v="Mundelein"/>
        <s v="Middle River"/>
        <s v="Lodi"/>
        <s v="Biddeford"/>
        <s v="Greensburg"/>
        <s v="Lunenburg"/>
        <s v="Massillon"/>
        <s v="Greensboro"/>
        <s v="Coos Bay"/>
        <s v="Encinitas"/>
        <s v="Rogers"/>
        <s v="Roseville"/>
        <s v="Adrian"/>
        <s v="New Castle"/>
        <s v="West Des Moines"/>
        <s v="Laredo"/>
        <s v="Springville"/>
        <s v="Edina"/>
        <s v="Ocoee"/>
        <s v="Westlake"/>
        <s v="Orlando"/>
        <s v="North Royalton"/>
        <s v="West Memphis"/>
        <s v="Peachtree City"/>
        <s v="Kokomo"/>
        <s v="Anacortes"/>
        <s v="Seminole"/>
        <s v="Richland"/>
        <s v="Raytown"/>
        <s v="New Bern"/>
        <s v="Carol Stream"/>
        <s v="Gladstone"/>
        <s v="Ithaca"/>
        <s v="Waco"/>
        <s v="Waxahachie"/>
        <s v="Owings Mills"/>
        <s v="Coon Rapids"/>
        <s v="Utica"/>
        <s v="Stow"/>
        <s v="Lake Worth"/>
        <s v="Decatur"/>
        <s v="Eden"/>
        <s v="Smyrna"/>
        <s v="Lansing"/>
        <s v="Troutdale"/>
        <s v="Vernon Hills"/>
        <s v="Pomona"/>
        <s v="Lacey"/>
        <s v="Madison Heights"/>
        <s v="Gary"/>
        <s v="Carson City"/>
        <s v="Mandan"/>
        <s v="Wichita"/>
        <s v="Palm Coast"/>
        <s v="Shaker Heights"/>
        <s v="High Point"/>
        <s v="Peoria"/>
        <s v="Seatac"/>
        <s v="Farragut"/>
        <s v="Greer"/>
        <s v="Pottstown"/>
        <s v="Superior"/>
        <s v="Woodstock"/>
        <s v="Kent"/>
        <s v="Woburn"/>
        <s v="Waukesha"/>
        <s v="Hurst"/>
        <s v="Burbank"/>
        <s v="Fords"/>
        <s v="West Seneca"/>
        <s v="Harrisburg"/>
        <s v="Leawood"/>
        <s v="Pontiac"/>
        <s v="Wilkes Barre"/>
        <s v="Joplin"/>
        <s v="Winchester"/>
        <s v="Agawam"/>
        <s v="Alton"/>
        <s v="Oswego"/>
        <s v="Worcester"/>
        <s v="Coconut Creek"/>
        <s v="North Plainfield"/>
        <s v="Redmond"/>
        <s v="Saco"/>
        <s v="Kansas City"/>
        <s v="Holden"/>
        <s v="Seguin"/>
        <s v="Sherman"/>
        <s v="Victoria"/>
        <s v="Cedar Hill"/>
        <s v="Carrollton"/>
        <s v="Woodburn"/>
        <s v="Farmington Hills"/>
        <s v="Flint"/>
        <s v="Northbrook"/>
        <s v="Lake In The Hills"/>
        <s v="Mountain View"/>
        <s v="Terre Haute"/>
        <s v="Pasco"/>
        <s v="Depew"/>
        <s v="Chico"/>
        <s v="Fitchburg"/>
        <s v="Tucson"/>
        <s v="University City"/>
        <s v="Clovis"/>
        <s v="Mauldin"/>
        <s v="Central Islip"/>
        <s v="Boynton Beach"/>
        <s v="Burke"/>
        <s v="Chicago"/>
        <s v="Horn Lake"/>
        <s v="Idaho Falls"/>
        <s v="Chambersburg"/>
        <s v="Pearl"/>
        <s v="Tualatin"/>
        <s v="Arlington Heights"/>
        <s v="Friendswood"/>
        <s v="Hickory"/>
        <s v="Mooresville"/>
        <s v="Tewksbury"/>
        <s v="Pikesville"/>
        <s v="Conroe"/>
        <s v="Addison"/>
        <s v="Hoboken"/>
        <s v="Roselle"/>
        <s v="Hays"/>
        <s v="The Colony"/>
        <s v="Waterville"/>
        <s v="Keller"/>
        <s v="Durango"/>
        <s v="Tamarac"/>
        <s v="Corsicana"/>
        <s v="Albuquerque"/>
        <s v="Downers Grove"/>
        <s v="Hobbs"/>
        <s v="Salt Lake City"/>
        <s v="Hollywood"/>
        <s v="Dundalk"/>
        <s v="Kettering"/>
        <s v="Maryville"/>
        <s v="Vestavia Hills"/>
        <s v="Martinez"/>
        <s v="Livonia"/>
        <s v="Redwood City"/>
        <s v="Pine Bluff"/>
        <s v="Eagle Pass"/>
        <s v="Hanover Park"/>
        <s v="South Orange"/>
        <s v="Nashua"/>
        <s v="Sault Sainte Marie"/>
        <s v="Torrance"/>
        <s v="Manitowoc"/>
        <s v="Winter Garden"/>
        <s v="Riverside"/>
        <s v="El Dorado Hills"/>
        <s v="Bentonville"/>
        <s v="Hagerstown"/>
        <s v="Pahrump"/>
        <s v="Linden"/>
        <s v="Barrington"/>
        <s v="Tysons Corner"/>
        <s v="Austintown"/>
        <s v="Spanaway"/>
        <s v="Burton"/>
        <s v="Albemarle"/>
        <s v="Moscow"/>
        <s v="Berkeley"/>
        <s v="Midland"/>
        <s v="Minnetonka Mills"/>
        <s v="Goleta"/>
        <s v="Dunwoody"/>
        <s v="Puyallup"/>
        <s v="Prescott"/>
        <s v="Portage"/>
        <s v="Watauga"/>
        <s v="Winter Haven"/>
        <s v="Rock Hill"/>
        <s v="Oakton"/>
        <s v="Ridgewood"/>
        <s v="Apopka"/>
        <s v="Anderson"/>
        <s v="Bethpage"/>
        <s v="Warren"/>
        <s v="Calumet City"/>
        <s v="La Porte"/>
        <s v="Harker Heights"/>
        <s v="Hesperia"/>
        <s v="Apex"/>
        <s v="Grapevine"/>
        <s v="Frisco"/>
        <s v="Tallahassee"/>
        <s v="Brentwood"/>
        <s v="North Miami"/>
        <s v="Carlsbad"/>
        <s v="West Linn"/>
        <s v="Fairborn"/>
        <s v="Ottumwa"/>
        <s v="Detroit"/>
        <s v="Savannah"/>
        <s v="Neenah"/>
        <s v="Pueblo West"/>
        <s v="Loveland"/>
        <s v="Inver Grove Heights"/>
        <s v="Annandale"/>
        <s v="Davie"/>
        <s v="Kennesaw"/>
        <s v="Commack"/>
        <s v="Townsend"/>
        <s v="Crofton"/>
        <s v="Schaumburg"/>
        <s v="Hudson"/>
        <s v="Gainesville"/>
        <s v="Manchester"/>
        <s v="Yucaipa"/>
        <s v="Overland Park"/>
        <s v="Willoughby"/>
        <s v="Fairmont"/>
        <s v="Melbourne"/>
        <s v="North Arlington"/>
        <s v="Harrison"/>
        <s v="Merritt Island"/>
        <s v="Potomac"/>
        <s v="Paragould"/>
        <s v="Saint Paul"/>
        <s v="Iselin"/>
        <s v="Lima"/>
        <s v="Arvada"/>
        <s v="Lafayette"/>
        <s v="Jamestown"/>
        <s v="Cary"/>
        <s v="Cabot"/>
        <s v="Carpentersville"/>
        <s v="Jackson"/>
        <s v="Flower Mound"/>
        <s v="Waldorf"/>
        <s v="Sunrise"/>
        <s v="State College"/>
        <s v="Dearborn"/>
        <s v="Grove City"/>
        <s v="Batavia"/>
        <s v="Carol City"/>
        <s v="Bowling Green"/>
        <s v="Virginia Beach"/>
        <s v="San Francisco"/>
        <s v="San Gabriel"/>
        <s v="La Grange"/>
        <s v="Tonawanda"/>
        <s v="Steubenville"/>
        <s v="Stoneham"/>
        <s v="Vancouver"/>
        <s v="Rochester"/>
        <s v="Wauwatosa"/>
        <s v="Prattville"/>
        <s v="New Smyrna Beach"/>
        <s v="Pensacola"/>
        <s v="Brandon"/>
        <s v="Danbury"/>
        <s v="Branford"/>
        <s v="Immokalee"/>
        <s v="Upper Arlington"/>
        <s v="Opelika"/>
        <s v="San Juan"/>
        <s v="Goldsboro"/>
        <s v="Manhattan"/>
        <s v="Creve Coeur"/>
        <s v="Baldwin"/>
        <s v="Clifton"/>
        <s v="Jacksonville"/>
        <s v="Littleton"/>
        <s v="Coral Springs"/>
        <s v="Broomfield"/>
        <s v="Saint Charles"/>
        <s v="Racine"/>
        <s v="Sheboygan"/>
        <s v="Round Rock"/>
        <s v="West Scarborough"/>
        <s v="Huntington"/>
        <s v="Deland"/>
        <s v="Carbondale"/>
        <s v="Urbana"/>
        <s v="Eastpointe"/>
        <s v="New Iberia"/>
        <s v="Lorain"/>
        <s v="North Port"/>
        <s v="Midwest City"/>
        <s v="Westland"/>
        <s v="Sharon"/>
        <s v="Oak Creek"/>
        <s v="Abilene"/>
        <s v="Yakima"/>
        <s v="Dayton"/>
        <s v="Lake Charles"/>
        <s v="Millville"/>
        <s v="Amarillo"/>
        <s v="Kingman"/>
        <s v="Schererville"/>
        <s v="Cloverleaf"/>
        <s v="Charleston"/>
        <s v="Richfield"/>
        <s v="Greeneville"/>
        <s v="Clarksburg"/>
        <s v="East Massapequa"/>
        <s v="Providence"/>
        <s v="Cheshire"/>
        <s v="Gilbert"/>
        <s v="Mehlville"/>
        <s v="Leavenworth"/>
        <s v="Holland"/>
        <s v="Laconia"/>
        <s v="South Hadley"/>
        <s v="Inkster"/>
        <s v="Highlands Ranch"/>
        <s v="Enid"/>
        <s v="Liberal"/>
        <s v="Raleigh"/>
        <s v="Olathe"/>
        <s v="Grand Island"/>
        <s v="South Bend"/>
        <s v="Hopkins"/>
        <s v="Morgantown"/>
        <s v="Titusville"/>
        <s v="Owensboro"/>
        <s v="Belle Glade"/>
        <s v="Ozark"/>
        <s v="Cottage Grove"/>
        <s v="Maplewood"/>
        <s v="Londonderry"/>
        <s v="Norwalk"/>
        <s v="Norwich"/>
        <s v="Cumberland"/>
        <s v="Harrisonburg"/>
        <s v="Muncie"/>
        <s v="Edinburg"/>
        <s v="Green Bay"/>
        <s v="Shreveport"/>
        <s v="Biloxi"/>
        <s v="Aberdeen"/>
        <s v="Bend"/>
        <s v="Hempstead"/>
        <s v="Beverly Hills"/>
        <s v="New Britain"/>
        <s v="New City"/>
        <s v="Niagara Falls"/>
        <s v="North Tonawanda"/>
        <s v="Charlotte"/>
        <s v="Oviedo"/>
        <s v="Chula Vista"/>
        <s v="Minot"/>
        <s v="Mentor"/>
        <s v="Hicksville"/>
        <s v="Pendleton"/>
        <s v="Inglewood"/>
        <s v="Palisades Park"/>
        <s v="Holyoke"/>
        <s v="Framingham"/>
        <s v="Bremerton"/>
        <s v="Carteret"/>
        <s v="Visalia"/>
        <s v="Morgan Hill"/>
        <s v="Chester"/>
        <s v="Muskogee"/>
        <s v="Rockville"/>
        <s v="North Pembroke"/>
        <s v="San Mateo"/>
        <s v="Bradenton"/>
        <s v="Evans"/>
        <s v="Topeka"/>
        <s v="Berea"/>
        <s v="Brookfield"/>
        <s v="Eagan"/>
        <s v="Duncanville"/>
        <s v="Saint Cloud"/>
        <s v="West Chicago"/>
        <s v="Walker"/>
        <s v="Findlay"/>
        <s v="Yonkers"/>
        <s v="Lawndale"/>
        <s v="Marshfield"/>
        <s v="Camden"/>
        <s v="Bessemer"/>
        <s v="Castle Rock"/>
        <s v="Iowa City"/>
        <s v="Keizer"/>
        <s v="Hazleton"/>
        <s v="West Babylon"/>
        <s v="Keene"/>
        <s v="Plano"/>
        <s v="Swansea"/>
        <s v="Parker"/>
        <s v="New Albany"/>
        <s v="Merrillville"/>
        <s v="Marlborough"/>
        <s v="Fair Lawn"/>
        <s v="Brookings"/>
        <s v="San Marcos"/>
        <s v="Port Chester"/>
        <s v="Penn Hills"/>
        <s v="Oklahoma City"/>
        <s v="Valley Stream"/>
        <s v="Beaumont"/>
        <s v="Minneapolis"/>
        <s v="Wichita Falls"/>
        <s v="Nutley"/>
        <s v="Lowell"/>
        <s v="New Haven"/>
        <s v="Ipswich"/>
        <s v="Rockford"/>
        <s v="Colonial Heights"/>
        <s v="Albany"/>
        <s v="White Plains"/>
        <s v="Conway"/>
        <s v="Elkhart"/>
        <s v="Rosenberg"/>
        <s v="Citrus Heights"/>
        <s v="Claremont"/>
        <s v="Gurnee"/>
        <s v="Bellevue"/>
        <s v="Long Beach"/>
        <s v="Fort Pierce"/>
        <s v="Huber Heights"/>
        <s v="Corpus Christi"/>
        <s v="Woonsocket"/>
        <s v="Elk Plain"/>
        <s v="Walpole"/>
        <s v="South Windsor"/>
        <s v="Tinley Park"/>
        <s v="Gadsden"/>
        <s v="Lenexa"/>
        <s v="Parsippany"/>
        <s v="Palatine"/>
        <s v="Westbrook"/>
        <s v="Aiken"/>
        <s v="Derry"/>
        <s v="Wylie"/>
        <s v="Youngstown"/>
        <s v="Denver"/>
        <s v="Lees Summit"/>
        <s v="Somerville"/>
        <s v="Bethesda"/>
        <s v="Mineral Wells"/>
        <s v="Dumont"/>
        <s v="Glen Burnie"/>
        <s v="Stillwater"/>
        <s v="Roosevelt"/>
        <s v="Elk Grove Village"/>
        <s v="Ferguson"/>
        <s v="Upper Saint Clair"/>
        <s v="Ontario"/>
        <s v="Poinciana"/>
        <s v="Marrero"/>
        <s v="Owosso"/>
        <s v="Riviera Beach"/>
        <s v="Avondale"/>
        <s v="Chicopee"/>
        <s v="Cottage Lake"/>
        <s v="Paramus"/>
        <s v="Farmington"/>
        <s v="Miramar"/>
        <s v="Baltimore"/>
        <s v="San Bernardino"/>
        <s v="Rio Rancho"/>
        <s v="Great Falls"/>
        <s v="Billings"/>
        <s v="Memphis"/>
        <s v="Hastings"/>
        <s v="Aspen Hill"/>
        <s v="Westminster"/>
        <s v="Laurinburg"/>
        <s v="Middletown"/>
        <s v="West Springfield"/>
        <s v="Greeley"/>
        <s v="Margate"/>
        <s v="Michigan City"/>
        <s v="Eden Prairie"/>
        <s v="Oak Ridge"/>
        <s v="San Ramon"/>
        <s v="Mishawaka"/>
        <s v="East Meadow"/>
        <s v="Westerly"/>
        <s v="Olney"/>
        <s v="Asbury Park"/>
        <s v="Tinton Falls"/>
        <s v="Santa Ana"/>
        <s v="Perry Hall"/>
        <s v="Coppell"/>
        <s v="Glassboro"/>
        <s v="Norristown"/>
        <s v="Hopatcong"/>
        <s v="Cherry Hill"/>
        <s v="Irvington"/>
        <s v="Ewing"/>
        <s v="Casper"/>
        <s v="Hartford"/>
        <s v="Dallas"/>
        <s v="Kennewick"/>
        <s v="Modesto"/>
        <s v="Skokie"/>
        <s v="Easton"/>
        <s v="New Brunswick"/>
        <s v="Coralville"/>
        <s v="Sierra Vista"/>
        <s v="El Cajon"/>
        <s v="Beavercreek"/>
        <s v="Sun City"/>
        <s v="Daly City"/>
        <s v="Buffalo"/>
        <s v="Russellville"/>
        <s v="Scranton"/>
        <s v="San Jose"/>
        <s v="Ames"/>
        <s v="Attleboro"/>
        <s v="Wake Forest"/>
        <s v="Garfield"/>
        <s v="Orem"/>
        <s v="Oak Forest"/>
        <s v="Spring"/>
        <s v="Magna"/>
        <s v="Beaverton"/>
        <s v="Rowlett"/>
        <s v="Highland Park"/>
        <s v="Avenel"/>
        <s v="West Milford"/>
        <s v="Nampa"/>
        <s v="Radnor"/>
        <s v="Lakeville"/>
        <s v="Bismarck"/>
        <s v="East Saint Louis"/>
        <s v="Dodge City"/>
        <s v="Ashland"/>
        <s v="Owasso"/>
        <s v="Abington"/>
        <s v="Oak Lawn"/>
        <s v="Woodbridge"/>
        <s v="Marysville"/>
        <s v="Longmont"/>
        <s v="Santa Monica"/>
        <s v="Urbandale"/>
        <s v="Leominster"/>
        <s v="Belmont"/>
        <s v="Newburyport"/>
        <s v="Lynn"/>
        <s v="Fort Smith"/>
        <s v="Palm Springs"/>
        <s v="Nicholasville"/>
        <s v="East Providence"/>
        <s v="Overland"/>
        <s v="Saint Clair Shores"/>
        <s v="Foster City"/>
        <s v="League City"/>
        <s v="Colonia"/>
        <s v="North Bergen"/>
        <s v="Paradise"/>
        <s v="Schenectady"/>
        <s v="Holbrook"/>
        <s v="Federal Way"/>
        <s v="Boulder"/>
        <s v="Glenview"/>
        <s v="Issaquah"/>
        <s v="Erie"/>
        <s v="Belvidere"/>
        <s v="East Brunswick"/>
        <s v="Amesbury"/>
        <s v="Greenwood"/>
        <s v="Baytown"/>
        <s v="Austin"/>
        <s v="Glastonbury"/>
        <s v="Shelton"/>
        <s v="Wentzville"/>
        <s v="Phoenix"/>
        <s v="Sarasota"/>
        <s v="Hobart"/>
        <s v="Taylor"/>
        <s v="Montgomery"/>
        <s v="Waukegan"/>
        <s v="Homewood"/>
        <s v="Ankeny"/>
        <s v="Evanston"/>
        <s v="Centereach"/>
        <s v="Antioch"/>
        <s v="Maryland Heights"/>
        <s v="Oregon City"/>
        <s v="North Haven"/>
        <s v="San Angelo"/>
        <s v="Somerset"/>
        <s v="Atlantic City"/>
        <s v="Midvale"/>
        <s v="East Cleveland"/>
        <s v="Cornelius"/>
        <s v="Scarsdale"/>
        <s v="Country Club Hills"/>
        <s v="Mason"/>
        <s v="Ponca City"/>
        <s v="Billerica"/>
        <s v="Goodyear"/>
        <s v="Pennsauken"/>
        <s v="Xenia"/>
        <s v="Delray Beach"/>
        <s v="Oshkosh"/>
        <s v="Wausau"/>
        <s v="Teaneck"/>
        <s v="Kearny"/>
        <s v="Noblesville"/>
        <s v="Kannapolis"/>
        <s v="San Diego"/>
        <s v="Reading"/>
        <s v="Central Falls"/>
        <s v="Andover"/>
        <s v="Pleasantville"/>
        <s v="Braintree"/>
        <s v="Port Arthur"/>
        <s v="Kentwood"/>
        <s v="Milford"/>
        <s v="Woodbury"/>
        <s v="Palo Alto"/>
        <s v="Union"/>
        <s v="Palm Bay"/>
        <s v="Pepperell"/>
        <s v="Hampton"/>
        <s v="Westborough"/>
        <s v="Renton"/>
        <s v="Waterloo"/>
        <s v="La Quinta"/>
        <s v="Talladega"/>
        <s v="Yuma"/>
        <s v="Plant City"/>
        <s v="Pacifica"/>
        <s v="Vicksburg"/>
        <s v="Brownsville"/>
        <s v="Roanoke"/>
        <s v="Granite City"/>
        <s v="Haltom City"/>
        <s v="Monroeville"/>
        <s v="Aloha"/>
        <s v="East Longmeadow"/>
        <s v="Milton"/>
        <s v="Klamath Falls"/>
        <s v="Cohoes"/>
        <s v="Livingston"/>
        <s v="Fremont"/>
        <s v="Silver Spring"/>
        <s v="Waterford"/>
        <s v="Bridgeton"/>
        <s v="Florissant"/>
        <s v="Fort Bragg"/>
        <s v="Cleburne"/>
        <s v="Redford"/>
        <s v="North Charleston"/>
        <s v="Suffolk"/>
        <s v="Southbridge"/>
        <s v="Royal Oak"/>
        <s v="Bergenfield"/>
        <s v="South Plainfield"/>
        <s v="Novi"/>
        <s v="Fargo"/>
        <s v="Sugar Land"/>
        <s v="Pico Rivera"/>
        <s v="Hamden"/>
        <s v="Falmouth"/>
        <s v="Escondido"/>
        <s v="Hillside"/>
        <s v="Acton"/>
        <s v="Warner Robins"/>
        <s v="Kalispell"/>
        <s v="Norton"/>
        <s v="Dedham"/>
        <s v="Bourne"/>
        <s v="Bethel Park"/>
        <s v="North Babylon"/>
        <s v="Olympia"/>
        <s v="Bella Vista"/>
        <s v="Fort Worth"/>
        <s v="Red Wing"/>
        <s v="Jefferson City"/>
        <s v="Rutherford"/>
        <s v="East Haven"/>
        <s v="North Kingstown"/>
        <s v="Burien"/>
        <s v="Wheaton"/>
        <s v="Rocklin"/>
        <s v="Lawrence"/>
        <s v="San Luis Obispo"/>
        <s v="Torrington"/>
        <s v="Deltona"/>
        <s v="Glendale Heights"/>
        <s v="Malden"/>
        <s v="Hoffman Estates"/>
        <s v="Pine Hills"/>
        <s v="Johnson City"/>
        <s v="Wayne"/>
        <s v="Wyckoff"/>
        <s v="Laramie"/>
        <s v="Lake Elsinore"/>
        <s v="Chapel Hill"/>
        <s v="La Vergne"/>
        <s v="Kingsville"/>
        <s v="Smithfield"/>
        <s v="Murrieta"/>
        <s v="Pearland"/>
        <s v="Cudahy"/>
        <s v="Gillette"/>
        <s v="Eugene"/>
        <s v="Edison"/>
        <s v="New Bedford"/>
        <s v="Sparks"/>
        <s v="Wilbraham"/>
        <s v="New Rochelle"/>
        <s v="Plymouth"/>
        <s v="Kaysville"/>
        <s v="Wyoming"/>
        <s v="Muskegon"/>
        <s v="Santa Barbara"/>
        <s v="Killingly Center"/>
        <s v="Tracy"/>
        <s v="Northglenn"/>
        <s v="Richardson"/>
        <s v="West Orange"/>
        <s v="Severna Park"/>
        <s v="Hinesville"/>
        <s v="Anaheim"/>
        <s v="Lake Forest"/>
        <s v="Kingston"/>
        <s v="Bountiful"/>
        <s v="Moorhead"/>
        <s v="Bothell"/>
        <s v="Kenner"/>
        <s v="Brooklyn"/>
        <s v="Palmer"/>
        <s v="Greenwich"/>
        <s v="Trumbull"/>
        <s v="Hermitage"/>
        <s v="Douglasville"/>
        <s v="Beckley"/>
        <s v="Easthampton"/>
        <s v="Jersey City"/>
        <s v="Lincoln Park"/>
        <s v="Crystal Lake"/>
        <s v="Gahanna"/>
        <s v="Waltham"/>
        <s v="Weymouth"/>
        <s v="Groton"/>
        <s v="Philadelphia"/>
        <s v="Park Ridge"/>
        <s v="Lynchburg"/>
        <s v="Texas City"/>
        <s v="Brookline"/>
        <s v="Willingboro"/>
        <s v="Deerfield Beach"/>
        <s v="East Orange"/>
        <s v="Plantation"/>
        <s v="Kenmore"/>
        <s v="Sayreville"/>
        <s v="Rahway"/>
        <s v="Saint Louis Park"/>
        <s v="Glen Ellyn"/>
        <s v="Pocatello"/>
        <s v="Fall River"/>
        <s v="Meriden"/>
        <s v="Passaic"/>
        <s v="Casas Adobes"/>
        <s v="Ogden"/>
        <s v="Westfield"/>
        <s v="La Crosse"/>
        <s v="Toms River"/>
        <s v="Elmhurst"/>
        <s v="Foxborough"/>
        <s v="Ann Arbor"/>
        <s v="North Andover"/>
        <s v="Hillsboro"/>
        <s v="Bridgewater"/>
        <s v="Menomonee Falls"/>
        <s v="Saugus"/>
        <s v="Durham"/>
        <s v="Ludlow"/>
        <s v="Palm Harbor"/>
        <s v="Edmond"/>
        <s v="Wakefield"/>
        <s v="Revere"/>
        <s v="Dennis"/>
        <s v="Haverhill"/>
        <s v="Pompano Beach"/>
        <s v="Homestead"/>
        <s v="South Boston"/>
        <s v="Longmeadow"/>
        <s v="Perth Amboy"/>
        <s v="Tiverton"/>
        <s v="Houma"/>
        <s v="Tempe"/>
        <s v="Parkville"/>
        <s v="Broken Arrow"/>
        <s v="Prairie Village"/>
        <s v="Cliffside Park"/>
        <s v="Guilford"/>
        <s v="Tyler"/>
        <s v="Warwick"/>
        <s v="Secaucus"/>
        <s v="Shelby"/>
        <s v="Southfield"/>
        <s v="Scituate"/>
        <s v="Long Branch"/>
        <s v="The Woodlands"/>
        <s v="Daytona Beach"/>
        <s v="Lyndhurst"/>
        <s v="Coventry"/>
        <s v="Grafton"/>
        <s v="Dracut"/>
        <s v="Willimantic"/>
        <s v="Northampton"/>
        <s v="Hingham"/>
        <s v="East Hartford"/>
        <s v="Hopkinsville"/>
        <s v="Saint Joseph"/>
        <s v="Taunton"/>
        <s v="Dale City"/>
        <s v="Darien"/>
        <s v="Gardner"/>
        <s v="Lexington"/>
        <s v="Shrewsbury"/>
        <s v="Scotch Plains"/>
        <s v="Phillipsburg"/>
        <s v="Wallingford"/>
        <s v="Hemet"/>
        <s v="Duxbury"/>
        <s v="Vineland"/>
        <s v="Danvers"/>
        <s v="Southbury"/>
        <s v="Stoughton"/>
        <s v="Gloucester"/>
        <s v="Rockland"/>
        <s v="Davenport"/>
        <s v="Marblehead"/>
        <s v="Needham"/>
      </sharedItems>
    </cacheField>
    <cacheField name="Customer Age" numFmtId="0">
      <sharedItems containsString="0" containsBlank="1" containsNumber="1" containsInteger="1" minValue="41" maxValue="95"/>
    </cacheField>
    <cacheField name="Customer Name" numFmtId="0">
      <sharedItems/>
    </cacheField>
    <cacheField name="Customer Segment" numFmtId="0">
      <sharedItems count="4">
        <s v="Small Business"/>
        <s v="Home Office"/>
        <s v="Corporate"/>
        <s v="Consumer"/>
      </sharedItems>
    </cacheField>
    <cacheField name="Number of Records" numFmtId="0">
      <sharedItems containsSemiMixedTypes="0" containsString="0" containsNumber="1" containsInteger="1" minValue="1" maxValue="1"/>
    </cacheField>
    <cacheField name="Order Date" numFmtId="14">
      <sharedItems containsSemiMixedTypes="0" containsNonDate="0" containsDate="1" containsString="0" minDate="2012-01-01T00:00:00" maxDate="2015-12-31T00:00:00" count="1418">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20T00:00:00"/>
        <d v="2012-07-21T00:00:00"/>
        <d v="2012-07-22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4T00:00:00"/>
        <d v="2012-10-05T00:00:00"/>
        <d v="2012-10-06T00:00:00"/>
        <d v="2012-10-07T00:00:00"/>
        <d v="2012-10-08T00:00:00"/>
        <d v="2012-10-09T00:00:00"/>
        <d v="2012-10-10T00:00:00"/>
        <d v="2012-10-11T00:00:00"/>
        <d v="2012-10-12T00:00:00"/>
        <d v="2012-10-13T00:00:00"/>
        <d v="2012-10-15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5T00:00:00"/>
        <d v="2013-04-16T00:00:00"/>
        <d v="2013-04-17T00:00:00"/>
        <d v="2013-04-18T00:00:00"/>
        <d v="2013-04-19T00:00:00"/>
        <d v="2013-04-20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3T00:00:00"/>
        <d v="2013-07-04T00:00:00"/>
        <d v="2013-07-05T00:00:00"/>
        <d v="2013-07-07T00:00:00"/>
        <d v="2013-07-09T00:00:00"/>
        <d v="2013-07-10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3T00:00:00"/>
        <d v="2013-11-04T00:00:00"/>
        <d v="2013-11-05T00:00:00"/>
        <d v="2013-11-06T00:00:00"/>
        <d v="2013-11-07T00:00:00"/>
        <d v="2013-11-08T00:00:00"/>
        <d v="2013-11-09T00:00:00"/>
        <d v="2013-11-10T00:00:00"/>
        <d v="2013-11-11T00:00:00"/>
        <d v="2013-11-12T00:00:00"/>
        <d v="2013-11-13T00:00:00"/>
        <d v="2013-11-14T00:00:00"/>
        <d v="2013-11-16T00:00:00"/>
        <d v="2013-11-17T00:00:00"/>
        <d v="2013-11-18T00:00:00"/>
        <d v="2013-11-19T00:00:00"/>
        <d v="2013-11-20T00:00:00"/>
        <d v="2013-11-21T00:00:00"/>
        <d v="2013-11-22T00:00:00"/>
        <d v="2013-11-23T00:00:00"/>
        <d v="2013-11-24T00:00:00"/>
        <d v="2013-11-25T00:00:00"/>
        <d v="2013-11-26T00:00:00"/>
        <d v="2013-11-27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8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6T00:00:00"/>
        <d v="2015-08-27T00:00:00"/>
        <d v="2015-08-28T00:00:00"/>
        <d v="2015-08-29T00:00:00"/>
        <d v="2015-08-30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sharedItems>
      <fieldGroup par="27"/>
    </cacheField>
    <cacheField name="Order ID" numFmtId="0">
      <sharedItems containsSemiMixedTypes="0" containsString="0" containsNumber="1" containsInteger="1" minValue="3" maxValue="59973"/>
    </cacheField>
    <cacheField name="Order Priority" numFmtId="0">
      <sharedItems/>
    </cacheField>
    <cacheField name="Order Quantity" numFmtId="0">
      <sharedItems containsSemiMixedTypes="0" containsString="0" containsNumber="1" containsInteger="1" minValue="1" maxValue="50"/>
    </cacheField>
    <cacheField name="Unit Price" numFmtId="0">
      <sharedItems containsSemiMixedTypes="0" containsString="0" containsNumber="1" minValue="0.99" maxValue="6783.02"/>
    </cacheField>
    <cacheField name="Discount" numFmtId="9">
      <sharedItems containsSemiMixedTypes="0" containsString="0" containsNumber="1" minValue="0" maxValue="0.25"/>
    </cacheField>
    <cacheField name="Sales" numFmtId="0">
      <sharedItems containsSemiMixedTypes="0" containsString="0" containsNumber="1" minValue="2.2400000000000002" maxValue="89061.05" count="8153">
        <n v="180.36"/>
        <n v="872.48"/>
        <n v="1239.06"/>
        <n v="614.79999999999995"/>
        <n v="4083.19"/>
        <n v="137.63"/>
        <n v="124.81"/>
        <n v="4902.38"/>
        <n v="698"/>
        <n v="262.76"/>
        <n v="172.51"/>
        <n v="122.23"/>
        <n v="85.56"/>
        <n v="896.49"/>
        <n v="522.49"/>
        <n v="754.65549999999996"/>
        <n v="123.76"/>
        <n v="28359.4"/>
        <n v="1039.56"/>
        <n v="63.34"/>
        <n v="151.35"/>
        <n v="12635.75"/>
        <n v="2750.107"/>
        <n v="1244.19"/>
        <n v="240.3"/>
        <n v="78.08"/>
        <n v="8958.4599999999991"/>
        <n v="257.41000000000003"/>
        <n v="188.73"/>
        <n v="165.75"/>
        <n v="653.54"/>
        <n v="4201.08"/>
        <n v="725.43"/>
        <n v="700.73"/>
        <n v="4913.7"/>
        <n v="2021.1469999999999"/>
        <n v="2357.4499999999998"/>
        <n v="26133.39"/>
        <n v="37.06"/>
        <n v="61.718499999999999"/>
        <n v="46.86"/>
        <n v="3674.08"/>
        <n v="129.84"/>
        <n v="22.13"/>
        <n v="1413.89"/>
        <n v="1089.5899999999999"/>
        <n v="298.97000000000003"/>
        <n v="101.77"/>
        <n v="159.05000000000001"/>
        <n v="737.25"/>
        <n v="10.58"/>
        <n v="2119.67"/>
        <n v="45923.76"/>
        <n v="607.59699999999998"/>
        <n v="610.65"/>
        <n v="158.04"/>
        <n v="1961.7915"/>
        <n v="11.57"/>
        <n v="75.77"/>
        <n v="64.290000000000006"/>
        <n v="324.27999999999997"/>
        <n v="21752.01"/>
        <n v="145.19"/>
        <n v="45.87"/>
        <n v="68.5"/>
        <n v="541.45000000000005"/>
        <n v="121.87"/>
        <n v="64.11"/>
        <n v="117.88"/>
        <n v="107.95"/>
        <n v="2137.1"/>
        <n v="63.14"/>
        <n v="112.81"/>
        <n v="164.78"/>
        <n v="1177.5"/>
        <n v="199.12"/>
        <n v="523.58000000000004"/>
        <n v="571.16999999999996"/>
        <n v="4906.8500000000004"/>
        <n v="1307.3499999999999"/>
        <n v="1009.42"/>
        <n v="15137.11"/>
        <n v="216.87"/>
        <n v="4531.34"/>
        <n v="574.5"/>
        <n v="262.94"/>
        <n v="1143.45"/>
        <n v="138.16999999999999"/>
        <n v="6991.65"/>
        <n v="1030.0899999999999"/>
        <n v="4080.3"/>
        <n v="58.48"/>
        <n v="401.14"/>
        <n v="15963.09"/>
        <n v="1603.27"/>
        <n v="260.79000000000002"/>
        <n v="90.35"/>
        <n v="39.229999999999997"/>
        <n v="660.99"/>
        <n v="297.76"/>
        <n v="445.34"/>
        <n v="577.89"/>
        <n v="2690.84"/>
        <n v="7202.94"/>
        <n v="733.55"/>
        <n v="62.6"/>
        <n v="9920.85"/>
        <n v="7484.31"/>
        <n v="38.71"/>
        <n v="245.82"/>
        <n v="217.68"/>
        <n v="2364.29"/>
        <n v="112.57"/>
        <n v="447.89"/>
        <n v="201.06"/>
        <n v="24.76"/>
        <n v="51.27"/>
        <n v="217"/>
        <n v="296.13"/>
        <n v="62.78"/>
        <n v="249.02"/>
        <n v="78.489999999999995"/>
        <n v="503.75"/>
        <n v="373.27"/>
        <n v="679.6"/>
        <n v="257.42"/>
        <n v="76.48"/>
        <n v="832.14"/>
        <n v="2836.0504999999998"/>
        <n v="566.39"/>
        <n v="1143.49"/>
        <n v="280.43"/>
        <n v="1101.28"/>
        <n v="7871.91"/>
        <n v="49.76"/>
        <n v="299.08"/>
        <n v="130.11000000000001"/>
        <n v="337.33949999999999"/>
        <n v="528.54"/>
        <n v="196.22"/>
        <n v="2842.54"/>
        <n v="1379.1"/>
        <n v="141.9"/>
        <n v="278.76"/>
        <n v="8875.17"/>
        <n v="331.21"/>
        <n v="672.46"/>
        <n v="108.15"/>
        <n v="2215.96"/>
        <n v="3568.45"/>
        <n v="98.66"/>
        <n v="2167.0500000000002"/>
        <n v="3970.33"/>
        <n v="11336.37"/>
        <n v="4152.55"/>
        <n v="4407.03"/>
        <n v="173.22"/>
        <n v="312.26"/>
        <n v="354.13"/>
        <n v="335.59"/>
        <n v="1251.18"/>
        <n v="1482.01"/>
        <n v="97.74"/>
        <n v="751.94"/>
        <n v="139.97999999999999"/>
        <n v="147.71"/>
        <n v="33.44"/>
        <n v="206.04"/>
        <n v="562.79999999999995"/>
        <n v="8865.1"/>
        <n v="4039.72"/>
        <n v="2570.944"/>
        <n v="187.37"/>
        <n v="4584.7299999999996"/>
        <n v="1160.5899999999999"/>
        <n v="134.83000000000001"/>
        <n v="28180.080000000002"/>
        <n v="136.41"/>
        <n v="1312.65"/>
        <n v="1383.2"/>
        <n v="359.65"/>
        <n v="6654.39"/>
        <n v="294.68"/>
        <n v="4429.6899999999996"/>
        <n v="318.31"/>
        <n v="11.08"/>
        <n v="1532.482"/>
        <n v="403.71"/>
        <n v="447.33"/>
        <n v="1243.45"/>
        <n v="4587.3"/>
        <n v="7332.0879999999997"/>
        <n v="4321.63"/>
        <n v="15.38"/>
        <n v="67.14"/>
        <n v="392.77"/>
        <n v="100.87"/>
        <n v="6121.1985000000004"/>
        <n v="1863.02"/>
        <n v="377.21300000000002"/>
        <n v="55.89"/>
        <n v="1065.26"/>
        <n v="267.52999999999997"/>
        <n v="67.489999999999995"/>
        <n v="6.76"/>
        <n v="179.99"/>
        <n v="190.45"/>
        <n v="1042.6300000000001"/>
        <n v="1122.6375"/>
        <n v="16147.61"/>
        <n v="361.65"/>
        <n v="1285.3699999999999"/>
        <n v="16066.85"/>
        <n v="6244.18"/>
        <n v="239.75"/>
        <n v="9141.64"/>
        <n v="49.81"/>
        <n v="257.91000000000003"/>
        <n v="451.44"/>
        <n v="138.55000000000001"/>
        <n v="2188.06"/>
        <n v="150.19999999999999"/>
        <n v="3279.01"/>
        <n v="1697.44"/>
        <n v="55.45"/>
        <n v="44.85"/>
        <n v="363.92"/>
        <n v="4713.25"/>
        <n v="5718.85"/>
        <n v="3152.75"/>
        <n v="3609.88"/>
        <n v="181.39"/>
        <n v="846.08150000000001"/>
        <n v="4610.3500000000004"/>
        <n v="6089.05"/>
        <n v="179.22"/>
        <n v="74.34"/>
        <n v="228.8"/>
        <n v="671.03"/>
        <n v="69.66"/>
        <n v="118.66"/>
        <n v="213.74"/>
        <n v="237.15"/>
        <n v="71.86"/>
        <n v="610.07000000000005"/>
        <n v="173.09"/>
        <n v="181.49"/>
        <n v="7.01"/>
        <n v="1441.57"/>
        <n v="221.33"/>
        <n v="6133.18"/>
        <n v="15260.78"/>
        <n v="150.24"/>
        <n v="540.41"/>
        <n v="139.86000000000001"/>
        <n v="926.58500000000004"/>
        <n v="6589.3040000000001"/>
        <n v="950.46400000000006"/>
        <n v="705.68700000000001"/>
        <n v="1838.18"/>
        <n v="7548.65"/>
        <n v="1318.8685"/>
        <n v="1398.87"/>
        <n v="261.85000000000002"/>
        <n v="320.93"/>
        <n v="2813.8485000000001"/>
        <n v="630.14"/>
        <n v="718.03"/>
        <n v="607.41999999999996"/>
        <n v="714.46"/>
        <n v="2026.01"/>
        <n v="10318.719999999999"/>
        <n v="138.24"/>
        <n v="473.67"/>
        <n v="104.46"/>
        <n v="951.33"/>
        <n v="63.85"/>
        <n v="1002.73"/>
        <n v="8475.9619999999995"/>
        <n v="3015.4940000000001"/>
        <n v="9757.48"/>
        <n v="13253.93"/>
        <n v="206.54"/>
        <n v="124.84"/>
        <n v="19.32"/>
        <n v="127.45"/>
        <n v="92.18"/>
        <n v="2367.9899999999998"/>
        <n v="3594.7435"/>
        <n v="197.61"/>
        <n v="240.52"/>
        <n v="68.92"/>
        <n v="3220.58"/>
        <n v="103.62"/>
        <n v="332.55"/>
        <n v="3699.22"/>
        <n v="5483.96"/>
        <n v="8549.0400000000009"/>
        <n v="48.93"/>
        <n v="6686.3440000000001"/>
        <n v="1003.43"/>
        <n v="2651.21"/>
        <n v="256.77"/>
        <n v="18824.419999999998"/>
        <n v="2548.3000000000002"/>
        <n v="93.05"/>
        <n v="154.13"/>
        <n v="4846.74"/>
        <n v="47.12"/>
        <n v="62.89"/>
        <n v="136.24"/>
        <n v="129.53"/>
        <n v="208.83"/>
        <n v="180.39"/>
        <n v="228.3"/>
        <n v="9862.51"/>
        <n v="311.66000000000003"/>
        <n v="242.46"/>
        <n v="607.77"/>
        <n v="954.57"/>
        <n v="16.809999999999999"/>
        <n v="8767.6200000000008"/>
        <n v="1749.64"/>
        <n v="10554.63"/>
        <n v="158.62"/>
        <n v="185.61"/>
        <n v="10.96"/>
        <n v="226.65"/>
        <n v="373.13"/>
        <n v="1838.19"/>
        <n v="491.93"/>
        <n v="180.48"/>
        <n v="479.13"/>
        <n v="350.48"/>
        <n v="159.88999999999999"/>
        <n v="241.1"/>
        <n v="199.39"/>
        <n v="901.81"/>
        <n v="2770.35"/>
        <n v="19100.45"/>
        <n v="1633.37"/>
        <n v="132.36000000000001"/>
        <n v="1498.46"/>
        <n v="467.4"/>
        <n v="1025.02"/>
        <n v="834.81"/>
        <n v="240.87"/>
        <n v="14740.51"/>
        <n v="580.46"/>
        <n v="3.77"/>
        <n v="2545.89"/>
        <n v="305.76"/>
        <n v="25.48"/>
        <n v="1140.26"/>
        <n v="1102.3"/>
        <n v="2645.8"/>
        <n v="31.36"/>
        <n v="990.1"/>
        <n v="125.84"/>
        <n v="10281.790000000001"/>
        <n v="606.39850000000001"/>
        <n v="127.33"/>
        <n v="803.04"/>
        <n v="184.35"/>
        <n v="3637.7280000000001"/>
        <n v="11613.13"/>
        <n v="334.89"/>
        <n v="1685.941"/>
        <n v="1372.14"/>
        <n v="71.47"/>
        <n v="2823.0369999999998"/>
        <n v="1419.83"/>
        <n v="187.8"/>
        <n v="1979.47"/>
        <n v="327.61"/>
        <n v="434.77"/>
        <n v="1409.0875000000001"/>
        <n v="667.36"/>
        <n v="32.369999999999997"/>
        <n v="866.66"/>
        <n v="3550.28"/>
        <n v="2211.7339999999999"/>
        <n v="862.2"/>
        <n v="199.48"/>
        <n v="1846.76"/>
        <n v="12.01"/>
        <n v="421.08"/>
        <n v="74.3"/>
        <n v="12.18"/>
        <n v="3950.6"/>
        <n v="973.86199999999997"/>
        <n v="2051.8235"/>
        <n v="2553.84"/>
        <n v="96.99"/>
        <n v="440.39"/>
        <n v="479.96"/>
        <n v="186.67"/>
        <n v="185.79"/>
        <n v="196.41"/>
        <n v="6005.21"/>
        <n v="1523.5"/>
        <n v="1187.1199999999999"/>
        <n v="108.31"/>
        <n v="3236.8"/>
        <n v="9418.14"/>
        <n v="310.44"/>
        <n v="2466.02"/>
        <n v="2451.41"/>
        <n v="851.24"/>
        <n v="3571.84"/>
        <n v="843.53"/>
        <n v="118.51"/>
        <n v="987.3175"/>
        <n v="285.01"/>
        <n v="12215.43"/>
        <n v="175.35"/>
        <n v="590.6"/>
        <n v="608.92999999999995"/>
        <n v="18888"/>
        <n v="774.05250000000001"/>
        <n v="317.58999999999997"/>
        <n v="3497.05"/>
        <n v="1064.23"/>
        <n v="5074.07"/>
        <n v="1526.67"/>
        <n v="1806.65"/>
        <n v="1388.91"/>
        <n v="131.43"/>
        <n v="1146.4100000000001"/>
        <n v="1233.4775"/>
        <n v="201.178"/>
        <n v="123.1"/>
        <n v="17.52"/>
        <n v="2493.2399999999998"/>
        <n v="934.21600000000001"/>
        <n v="7223.59"/>
        <n v="5679.59"/>
        <n v="109.86"/>
        <n v="9539.6"/>
        <n v="1932.58"/>
        <n v="1426.5125"/>
        <n v="7287.55"/>
        <n v="396.04"/>
        <n v="30.62"/>
        <n v="281.83999999999997"/>
        <n v="200.75299999999999"/>
        <n v="93.73"/>
        <n v="1351.43"/>
        <n v="211.88"/>
        <n v="82.42"/>
        <n v="357.91"/>
        <n v="223.64"/>
        <n v="336.85"/>
        <n v="82.21"/>
        <n v="356.46449999999999"/>
        <n v="10364.36"/>
        <n v="2564.4499999999998"/>
        <n v="5403.75"/>
        <n v="433.31"/>
        <n v="29.23"/>
        <n v="130.16"/>
        <n v="53.55"/>
        <n v="154.61000000000001"/>
        <n v="259.69"/>
        <n v="96.71"/>
        <n v="2503.86"/>
        <n v="936.80200000000002"/>
        <n v="374.67"/>
        <n v="1063.3499999999999"/>
        <n v="150.77000000000001"/>
        <n v="404.91"/>
        <n v="9620.82"/>
        <n v="23.46"/>
        <n v="100.36"/>
        <n v="4620.05"/>
        <n v="6636.6639999999998"/>
        <n v="18081.759999999998"/>
        <n v="186.79"/>
        <n v="89061.05"/>
        <n v="522.62"/>
        <n v="2587.5300000000002"/>
        <n v="7486.09"/>
        <n v="636.34"/>
        <n v="4856.1000000000004"/>
        <n v="2232.66"/>
        <n v="33.54"/>
        <n v="47.28"/>
        <n v="337.61"/>
        <n v="605.16"/>
        <n v="642.9"/>
        <n v="7312.86"/>
        <n v="881.32"/>
        <n v="22.77"/>
        <n v="103.39"/>
        <n v="1759.65"/>
        <n v="452.93"/>
        <n v="106.04"/>
        <n v="435.39"/>
        <n v="88.59"/>
        <n v="551.44000000000005"/>
        <n v="2527.7919999999999"/>
        <n v="101.52"/>
        <n v="580.55999999999995"/>
        <n v="1386.69"/>
        <n v="107.56"/>
        <n v="60.67"/>
        <n v="6195.87"/>
        <n v="14357.85"/>
        <n v="617.51"/>
        <n v="278.83"/>
        <n v="234.09"/>
        <n v="1605.22"/>
        <n v="108.09"/>
        <n v="55.34"/>
        <n v="1610.29"/>
        <n v="193.63"/>
        <n v="4520.6000000000004"/>
        <n v="606.91"/>
        <n v="545.04"/>
        <n v="271.11"/>
        <n v="38.369999999999997"/>
        <n v="225.25"/>
        <n v="2470.84"/>
        <n v="547.82000000000005"/>
        <n v="15.26"/>
        <n v="307.64999999999998"/>
        <n v="57.48"/>
        <n v="5250.6625000000004"/>
        <n v="322.02999999999997"/>
        <n v="140.59"/>
        <n v="1685.05"/>
        <n v="286.07"/>
        <n v="733.92"/>
        <n v="9304.2000000000007"/>
        <n v="99.11"/>
        <n v="1736.26"/>
        <n v="507.66"/>
        <n v="958.18"/>
        <n v="2365.4299999999998"/>
        <n v="5945.3675000000003"/>
        <n v="171.77"/>
        <n v="522.97"/>
        <n v="294.77999999999997"/>
        <n v="199.46"/>
        <n v="1068.7"/>
        <n v="177.41"/>
        <n v="215.93"/>
        <n v="568.74350000000004"/>
        <n v="187.84"/>
        <n v="3449.26"/>
        <n v="240.6"/>
        <n v="29.03"/>
        <n v="236.87799999999999"/>
        <n v="231.26"/>
        <n v="987.17"/>
        <n v="155.92400000000001"/>
        <n v="31.13"/>
        <n v="54.076999999999998"/>
        <n v="566.53"/>
        <n v="265.31"/>
        <n v="771.83399999999995"/>
        <n v="1444.88"/>
        <n v="2287.1"/>
        <n v="17.62"/>
        <n v="835.15049999999997"/>
        <n v="1801.95"/>
        <n v="14075.99"/>
        <n v="585.47"/>
        <n v="499.26"/>
        <n v="1427.67"/>
        <n v="1958.32"/>
        <n v="305.95999999999998"/>
        <n v="70.55"/>
        <n v="77.61"/>
        <n v="2118.2600000000002"/>
        <n v="228.46"/>
        <n v="1477.5719999999999"/>
        <n v="564.98"/>
        <n v="129.47999999999999"/>
        <n v="1553.38"/>
        <n v="1093.6355000000001"/>
        <n v="241.9"/>
        <n v="608.21"/>
        <n v="65.16"/>
        <n v="4851.5024999999996"/>
        <n v="9459.94"/>
        <n v="746.93"/>
        <n v="313.39999999999998"/>
        <n v="570.52850000000001"/>
        <n v="6532.48"/>
        <n v="2413.5300000000002"/>
        <n v="1556.61"/>
        <n v="645.14"/>
        <n v="384.74"/>
        <n v="77.959999999999994"/>
        <n v="244.85"/>
        <n v="244.39"/>
        <n v="581.41999999999996"/>
        <n v="2144.924"/>
        <n v="1423.35"/>
        <n v="68.459999999999994"/>
        <n v="885.23"/>
        <n v="1357.53"/>
        <n v="161.02000000000001"/>
        <n v="129.1"/>
        <n v="1562.97"/>
        <n v="1895.55"/>
        <n v="32.76"/>
        <n v="9558.65"/>
        <n v="350.71"/>
        <n v="80.61"/>
        <n v="14591.44"/>
        <n v="3197.0030000000002"/>
        <n v="14377.78"/>
        <n v="85.85"/>
        <n v="985.01"/>
        <n v="75.23"/>
        <n v="449.47"/>
        <n v="994.27"/>
        <n v="99.94"/>
        <n v="4075.3760000000002"/>
        <n v="18.7"/>
        <n v="65.7"/>
        <n v="1685.07"/>
        <n v="9492.92"/>
        <n v="235.98"/>
        <n v="20.170000000000002"/>
        <n v="203.4"/>
        <n v="124.19"/>
        <n v="6449.0559999999996"/>
        <n v="3978.02"/>
        <n v="843.15"/>
        <n v="362.17"/>
        <n v="1317.34"/>
        <n v="430.55"/>
        <n v="887.45"/>
        <n v="355.97"/>
        <n v="191.79"/>
        <n v="290.01"/>
        <n v="292.38"/>
        <n v="4692.26"/>
        <n v="29.32"/>
        <n v="3.42"/>
        <n v="951.06"/>
        <n v="4212.7520000000004"/>
        <n v="1003.71"/>
        <n v="1386.65"/>
        <n v="3291.13"/>
        <n v="443.73"/>
        <n v="998.05"/>
        <n v="4353.0200000000004"/>
        <n v="736.96"/>
        <n v="122.99"/>
        <n v="14535.8"/>
        <n v="14734.71"/>
        <n v="4158.1234999999997"/>
        <n v="17853.64"/>
        <n v="248.54"/>
        <n v="226.88200000000001"/>
        <n v="1344.88"/>
        <n v="2130.2199999999998"/>
        <n v="3041.33"/>
        <n v="1350.34"/>
        <n v="4711.2439999999997"/>
        <n v="3830.14"/>
        <n v="1559.86"/>
        <n v="1531.4110000000001"/>
        <n v="861.26"/>
        <n v="750.14"/>
        <n v="18092.66"/>
        <n v="3960.99"/>
        <n v="132.07"/>
        <n v="4987.7299999999996"/>
        <n v="2504.41"/>
        <n v="2317.65"/>
        <n v="150.29"/>
        <n v="248.76"/>
        <n v="10984.05"/>
        <n v="3640.83"/>
        <n v="112.42"/>
        <n v="225.94"/>
        <n v="156.31"/>
        <n v="7841.57"/>
        <n v="382.29"/>
        <n v="1029.29"/>
        <n v="47.04"/>
        <n v="22.61"/>
        <n v="7384.18"/>
        <n v="881.74"/>
        <n v="422.83"/>
        <n v="292.11"/>
        <n v="945.9"/>
        <n v="3387.32"/>
        <n v="159.11000000000001"/>
        <n v="221.06"/>
        <n v="6.13"/>
        <n v="2348.66"/>
        <n v="29.12"/>
        <n v="32.5"/>
        <n v="2657.12"/>
        <n v="9579.6200000000008"/>
        <n v="7.96"/>
        <n v="196.04"/>
        <n v="113.19"/>
        <n v="1396.58"/>
        <n v="140.02000000000001"/>
        <n v="6448.69"/>
        <n v="126.95"/>
        <n v="8048.45"/>
        <n v="38.96"/>
        <n v="3344.11"/>
        <n v="10823.84"/>
        <n v="150.13"/>
        <n v="2205.7584999999999"/>
        <n v="564.85"/>
        <n v="572.33000000000004"/>
        <n v="78.680000000000007"/>
        <n v="129.33000000000001"/>
        <n v="102.95"/>
        <n v="2461.23"/>
        <n v="250.29"/>
        <n v="5258.94"/>
        <n v="7002.08"/>
        <n v="1116.03"/>
        <n v="2841.4395"/>
        <n v="2925.78"/>
        <n v="1912.9845"/>
        <n v="938.37"/>
        <n v="4170.8649999999998"/>
        <n v="789.01"/>
        <n v="107.41"/>
        <n v="78.81"/>
        <n v="149"/>
        <n v="528.6"/>
        <n v="334.29"/>
        <n v="596.21"/>
        <n v="158.91"/>
        <n v="2033.9224999999999"/>
        <n v="1233.22"/>
        <n v="172.42"/>
        <n v="144.82"/>
        <n v="216.95"/>
        <n v="2259.66"/>
        <n v="1765.45"/>
        <n v="1400.91"/>
        <n v="17.059999999999999"/>
        <n v="2455.2759999999998"/>
        <n v="7987.43"/>
        <n v="10656.26"/>
        <n v="1056.6434999999999"/>
        <n v="179.45"/>
        <n v="4253.6499999999996"/>
        <n v="5567.79"/>
        <n v="1233.51"/>
        <n v="503.29349999999999"/>
        <n v="3213.87"/>
        <n v="4064.05"/>
        <n v="796.03"/>
        <n v="265.92"/>
        <n v="942.42"/>
        <n v="1599.54"/>
        <n v="115.71"/>
        <n v="133.04"/>
        <n v="333.68"/>
        <n v="130.49"/>
        <n v="2251.4969999999998"/>
        <n v="755.60749999999996"/>
        <n v="1455.49"/>
        <n v="57.73"/>
        <n v="291.39999999999998"/>
        <n v="64.790000000000006"/>
        <n v="260.39"/>
        <n v="159.43"/>
        <n v="257.66000000000003"/>
        <n v="211.4"/>
        <n v="287.22000000000003"/>
        <n v="1148.0355"/>
        <n v="753.75"/>
        <n v="309.45999999999998"/>
        <n v="8014.6239999999998"/>
        <n v="512.97"/>
        <n v="58.9"/>
        <n v="227.87"/>
        <n v="44.52"/>
        <n v="28.63"/>
        <n v="203.35"/>
        <n v="602.42049999999995"/>
        <n v="57.28"/>
        <n v="855.03"/>
        <n v="81.25"/>
        <n v="57.17"/>
        <n v="41.97"/>
        <n v="35.64"/>
        <n v="3202.25"/>
        <n v="42.58"/>
        <n v="196.58"/>
        <n v="1203.73"/>
        <n v="482.93"/>
        <n v="823.07"/>
        <n v="1590.163"/>
        <n v="89.4"/>
        <n v="75.19"/>
        <n v="865.35"/>
        <n v="2438.6999999999998"/>
        <n v="227.37"/>
        <n v="229.35"/>
        <n v="143.29"/>
        <n v="2827.1424999999999"/>
        <n v="45.73"/>
        <n v="294.86"/>
        <n v="1802"/>
        <n v="1286.8699999999999"/>
        <n v="1832.22"/>
        <n v="991.01"/>
        <n v="46.4"/>
        <n v="78.569999999999993"/>
        <n v="286.89999999999998"/>
        <n v="1267.42"/>
        <n v="3197.45"/>
        <n v="7333.45"/>
        <n v="280.39"/>
        <n v="136.77000000000001"/>
        <n v="513.08000000000004"/>
        <n v="98.8"/>
        <n v="20.5"/>
        <n v="130.97"/>
        <n v="493.43"/>
        <n v="354.96"/>
        <n v="3575.23"/>
        <n v="9502.7360000000008"/>
        <n v="470.74"/>
        <n v="623.12649999999996"/>
        <n v="62.62"/>
        <n v="10.119999999999999"/>
        <n v="64.25"/>
        <n v="3596.36"/>
        <n v="145.86000000000001"/>
        <n v="526.76"/>
        <n v="32.6"/>
        <n v="751.52"/>
        <n v="442.99"/>
        <n v="297.05"/>
        <n v="108.26"/>
        <n v="1259.4535000000001"/>
        <n v="2178.431"/>
        <n v="355.03"/>
        <n v="211.86"/>
        <n v="220.48"/>
        <n v="355.55"/>
        <n v="19.36"/>
        <n v="194.02"/>
        <n v="202.11"/>
        <n v="1204.5094999999999"/>
        <n v="4252.8900000000003"/>
        <n v="92.86"/>
        <n v="281.70999999999998"/>
        <n v="630.99"/>
        <n v="23.58"/>
        <n v="10.17"/>
        <n v="941.99"/>
        <n v="5648.69"/>
        <n v="1813.04"/>
        <n v="6277.75"/>
        <n v="212.28"/>
        <n v="1206.1500000000001"/>
        <n v="360.24"/>
        <n v="104.39"/>
        <n v="1844.97"/>
        <n v="16.82"/>
        <n v="108.33"/>
        <n v="3519.12"/>
        <n v="7208.8"/>
        <n v="5261.73"/>
        <n v="6310.69"/>
        <n v="319.62"/>
        <n v="263.39"/>
        <n v="154.6"/>
        <n v="2360.4299999999998"/>
        <n v="576.89"/>
        <n v="113.23"/>
        <n v="78.94"/>
        <n v="165.04"/>
        <n v="235.49"/>
        <n v="889.84"/>
        <n v="72.930000000000007"/>
        <n v="1444"/>
        <n v="4191.5625"/>
        <n v="35.665999999999997"/>
        <n v="598.19000000000005"/>
        <n v="2292.1015000000002"/>
        <n v="14451.75"/>
        <n v="698.1"/>
        <n v="56.21"/>
        <n v="106.05"/>
        <n v="227.5"/>
        <n v="742.21"/>
        <n v="1194.3399999999999"/>
        <n v="51.832999999999998"/>
        <n v="149.69999999999999"/>
        <n v="728.12699999999995"/>
        <n v="1062.69"/>
        <n v="73.62"/>
        <n v="3991.99"/>
        <n v="57.84"/>
        <n v="550.29"/>
        <n v="106.45"/>
        <n v="41.25"/>
        <n v="801.45"/>
        <n v="241.70599999999999"/>
        <n v="3482.41"/>
        <n v="3510.82"/>
        <n v="48.75"/>
        <n v="24.32"/>
        <n v="124.06"/>
        <n v="112.6"/>
        <n v="501.38"/>
        <n v="344.30099999999999"/>
        <n v="5178.17"/>
        <n v="535.24"/>
        <n v="44.46"/>
        <n v="542.11"/>
        <n v="2181.44"/>
        <n v="55.77"/>
        <n v="477.53"/>
        <n v="817.53"/>
        <n v="182.47"/>
        <n v="25.96"/>
        <n v="3905.75"/>
        <n v="2690.7514999999999"/>
        <n v="3503.12"/>
        <n v="305.60000000000002"/>
        <n v="1186.06"/>
        <n v="51.53"/>
        <n v="112.72"/>
        <n v="447.04050000000001"/>
        <n v="2508.6729999999998"/>
        <n v="11057.6"/>
        <n v="8230.77"/>
        <n v="107.86"/>
        <n v="2489.85"/>
        <n v="241.04"/>
        <n v="1587.16"/>
        <n v="3029.97"/>
        <n v="1289.127"/>
        <n v="4998.03"/>
        <n v="129.30000000000001"/>
        <n v="104.97"/>
        <n v="59.58"/>
        <n v="46.94"/>
        <n v="12.95"/>
        <n v="2208.31"/>
        <n v="89.96"/>
        <n v="23792.93"/>
        <n v="2494.92"/>
        <n v="2161.36"/>
        <n v="1683.69"/>
        <n v="10.48"/>
        <n v="3439.39"/>
        <n v="138.84"/>
        <n v="57.03"/>
        <n v="132.72"/>
        <n v="8127.32"/>
        <n v="481.4"/>
        <n v="21.46"/>
        <n v="85.87"/>
        <n v="569.21"/>
        <n v="909.721"/>
        <n v="1388.6279999999999"/>
        <n v="224.34"/>
        <n v="1495.184"/>
        <n v="93.85"/>
        <n v="4581.41"/>
        <n v="345.58"/>
        <n v="34.229999999999997"/>
        <n v="1146.992"/>
        <n v="1676.48"/>
        <n v="383.33"/>
        <n v="1756.27"/>
        <n v="5177.3999999999996"/>
        <n v="79.98"/>
        <n v="2612.89"/>
        <n v="967.27"/>
        <n v="1608.87"/>
        <n v="37.64"/>
        <n v="551.66999999999996"/>
        <n v="877.97"/>
        <n v="1239.6315"/>
        <n v="7046.61"/>
        <n v="784.08"/>
        <n v="141.59"/>
        <n v="5028.3100000000004"/>
        <n v="157.99"/>
        <n v="78.44"/>
        <n v="329.91"/>
        <n v="1085.6099999999999"/>
        <n v="706.53"/>
        <n v="184.86"/>
        <n v="535.54"/>
        <n v="155.52000000000001"/>
        <n v="267.85000000000002"/>
        <n v="528.5"/>
        <n v="96.68"/>
        <n v="342.4"/>
        <n v="254.32"/>
        <n v="3081.95"/>
        <n v="113.75"/>
        <n v="464.64"/>
        <n v="2149.37"/>
        <n v="394.62"/>
        <n v="750.66"/>
        <n v="110.79"/>
        <n v="4483.92"/>
        <n v="10122.719999999999"/>
        <n v="203.6"/>
        <n v="115.81"/>
        <n v="46.46"/>
        <n v="117.84"/>
        <n v="121.2"/>
        <n v="238.49"/>
        <n v="323.63"/>
        <n v="433.68"/>
        <n v="1472.31"/>
        <n v="34.11"/>
        <n v="262.3"/>
        <n v="2920.83"/>
        <n v="67.349999999999994"/>
        <n v="1211.98"/>
        <n v="96.01"/>
        <n v="30.61"/>
        <n v="15383.7"/>
        <n v="815.89"/>
        <n v="1637.4570000000001"/>
        <n v="92.4"/>
        <n v="2433.5500000000002"/>
        <n v="36.909999999999997"/>
        <n v="4514.8599999999997"/>
        <n v="79.14"/>
        <n v="1130.806"/>
        <n v="175.27"/>
        <n v="2155.84"/>
        <n v="178.4"/>
        <n v="392.81"/>
        <n v="375.76"/>
        <n v="115.01"/>
        <n v="347.84"/>
        <n v="2693.5140000000001"/>
        <n v="283.65350000000001"/>
        <n v="1032.0719999999999"/>
        <n v="5015.0510000000004"/>
        <n v="2780.88"/>
        <n v="7381.19"/>
        <n v="159.51"/>
        <n v="155.44999999999999"/>
        <n v="4601.0200000000004"/>
        <n v="89.89"/>
        <n v="160.27000000000001"/>
        <n v="739.28"/>
        <n v="285.06"/>
        <n v="711.875"/>
        <n v="1651.09"/>
        <n v="260.58999999999997"/>
        <n v="95.89"/>
        <n v="80.38"/>
        <n v="115.24"/>
        <n v="179.98"/>
        <n v="55.44"/>
        <n v="1431"/>
        <n v="9601.94"/>
        <n v="324.75"/>
        <n v="174.62"/>
        <n v="890.9"/>
        <n v="344.57"/>
        <n v="52.59"/>
        <n v="253.26"/>
        <n v="1967.83"/>
        <n v="6865.0720000000001"/>
        <n v="123.46"/>
        <n v="2170.61"/>
        <n v="17279.62"/>
        <n v="6041.01"/>
        <n v="4233.1499999999996"/>
        <n v="120.3"/>
        <n v="601.57000000000005"/>
        <n v="147.02000000000001"/>
        <n v="1455.04"/>
        <n v="2453.3000000000002"/>
        <n v="4629.67"/>
        <n v="1205.73"/>
        <n v="281.39"/>
        <n v="12593.91"/>
        <n v="157.41999999999999"/>
        <n v="3419.1505000000002"/>
        <n v="708.87"/>
        <n v="1209.3699999999999"/>
        <n v="299.07"/>
        <n v="28.34"/>
        <n v="55.81"/>
        <n v="373.07"/>
        <n v="444.52"/>
        <n v="105.45"/>
        <n v="3857.56"/>
        <n v="3908.65"/>
        <n v="6176.29"/>
        <n v="916.05"/>
        <n v="514.53"/>
        <n v="8413.23"/>
        <n v="2017.5"/>
        <n v="748.84"/>
        <n v="1497.93"/>
        <n v="7007.19"/>
        <n v="2232.15"/>
        <n v="79.42"/>
        <n v="75.599999999999994"/>
        <n v="331.83"/>
        <n v="525.78"/>
        <n v="33.020000000000003"/>
        <n v="5636.3074999999999"/>
        <n v="63.61"/>
        <n v="937.62"/>
        <n v="1861.36"/>
        <n v="167.66"/>
        <n v="519.95349999999996"/>
        <n v="31.01"/>
        <n v="446.46"/>
        <n v="1252.8900000000001"/>
        <n v="63.84"/>
        <n v="47.79"/>
        <n v="5159.3725000000004"/>
        <n v="1187.01"/>
        <n v="2756.17"/>
        <n v="691.52"/>
        <n v="42.27"/>
        <n v="192.18"/>
        <n v="65.89"/>
        <n v="668.8"/>
        <n v="139.44999999999999"/>
        <n v="173.27"/>
        <n v="11.16"/>
        <n v="156.19999999999999"/>
        <n v="519.65"/>
        <n v="24.09"/>
        <n v="16949.439999999999"/>
        <n v="6944.0919999999996"/>
        <n v="21956.03"/>
        <n v="230.74"/>
        <n v="1624.5965000000001"/>
        <n v="203.49"/>
        <n v="112.18"/>
        <n v="477.76"/>
        <n v="5583.27"/>
        <n v="33.409999999999997"/>
        <n v="5638.7979999999998"/>
        <n v="381.36"/>
        <n v="31.96"/>
        <n v="265.38"/>
        <n v="7157.16"/>
        <n v="223.499"/>
        <n v="4815.8620000000001"/>
        <n v="237.28"/>
        <n v="105.94"/>
        <n v="2340.5039999999999"/>
        <n v="945.86"/>
        <n v="3553.62"/>
        <n v="189.04"/>
        <n v="66.12"/>
        <n v="196.5"/>
        <n v="3672.89"/>
        <n v="772.42"/>
        <n v="221.4675"/>
        <n v="46.97"/>
        <n v="636.70000000000005"/>
        <n v="1020.61"/>
        <n v="243.51"/>
        <n v="755.6"/>
        <n v="2404.5990000000002"/>
        <n v="288.55"/>
        <n v="592.73"/>
        <n v="604.38"/>
        <n v="86.7"/>
        <n v="98.77"/>
        <n v="82.03"/>
        <n v="290.91000000000003"/>
        <n v="177.52"/>
        <n v="1114.42"/>
        <n v="1505.57"/>
        <n v="4993.42"/>
        <n v="1059.3"/>
        <n v="60.64"/>
        <n v="221.05"/>
        <n v="136.71"/>
        <n v="278.92"/>
        <n v="7767.02"/>
        <n v="226.83"/>
        <n v="1893.93"/>
        <n v="2546.5234999999998"/>
        <n v="133.15"/>
        <n v="1786.04"/>
        <n v="121.74"/>
        <n v="1262.72"/>
        <n v="3361.7584999999999"/>
        <n v="1184.03"/>
        <n v="358.78"/>
        <n v="384.21"/>
        <n v="520.67999999999995"/>
        <n v="524.19000000000005"/>
        <n v="700.36599999999999"/>
        <n v="1422.31"/>
        <n v="1244.72"/>
        <n v="4008.7275"/>
        <n v="252.79"/>
        <n v="136.19999999999999"/>
        <n v="505.01"/>
        <n v="286.75"/>
        <n v="68.45"/>
        <n v="3644.24"/>
        <n v="215.31"/>
        <n v="84.61"/>
        <n v="599.20749999999998"/>
        <n v="3077.7310000000002"/>
        <n v="939.39"/>
        <n v="101.47"/>
        <n v="387.03"/>
        <n v="1313.8109999999999"/>
        <n v="3416.38"/>
        <n v="21425.91"/>
        <n v="142.81"/>
        <n v="100.41"/>
        <n v="88.84"/>
        <n v="1925.83"/>
        <n v="1619.51"/>
        <n v="8101.9875000000002"/>
        <n v="196.81"/>
        <n v="290.07"/>
        <n v="493.26"/>
        <n v="30.68"/>
        <n v="256.12"/>
        <n v="192.15"/>
        <n v="87.32"/>
        <n v="2152.404"/>
        <n v="223.34"/>
        <n v="5897.47"/>
        <n v="2550.12"/>
        <n v="13070.2"/>
        <n v="5369.46"/>
        <n v="225.98"/>
        <n v="175.08"/>
        <n v="185.64"/>
        <n v="1381.88"/>
        <n v="59.66"/>
        <n v="377.01600000000002"/>
        <n v="124.7"/>
        <n v="211.74350000000001"/>
        <n v="404.24"/>
        <n v="367.53"/>
        <n v="5394.4"/>
        <n v="3945.95"/>
        <n v="142.30000000000001"/>
        <n v="21.93"/>
        <n v="75.58"/>
        <n v="26095.13"/>
        <n v="3075.83"/>
        <n v="73.37"/>
        <n v="192.41"/>
        <n v="527.6"/>
        <n v="10692.97"/>
        <n v="95.08"/>
        <n v="368.66"/>
        <n v="577.41999999999996"/>
        <n v="4865.72"/>
        <n v="196.74"/>
        <n v="87.33"/>
        <n v="269.2"/>
        <n v="27.89"/>
        <n v="4547.26"/>
        <n v="2560.9395"/>
        <n v="5678.5524999999998"/>
        <n v="241.19"/>
        <n v="141.83000000000001"/>
        <n v="3501.79"/>
        <n v="388.9"/>
        <n v="2560.59"/>
        <n v="357.48"/>
        <n v="17248.09"/>
        <n v="1033.93"/>
        <n v="634.12"/>
        <n v="555.20000000000005"/>
        <n v="82.61"/>
        <n v="886.89"/>
        <n v="447.36"/>
        <n v="196.84"/>
        <n v="4054.058"/>
        <n v="115.45"/>
        <n v="177.88"/>
        <n v="163.89"/>
        <n v="1219.2484999999999"/>
        <n v="139.59"/>
        <n v="854.23"/>
        <n v="2784.8294999999998"/>
        <n v="259.25"/>
        <n v="65.81"/>
        <n v="47.91"/>
        <n v="6427.2579999999998"/>
        <n v="41.65"/>
        <n v="2482.0340000000001"/>
        <n v="515.23"/>
        <n v="172.01"/>
        <n v="642.79999999999995"/>
        <n v="1187.1524999999999"/>
        <n v="865.21"/>
        <n v="21.64"/>
        <n v="238.74"/>
        <n v="112.35"/>
        <n v="1665.0395000000001"/>
        <n v="12689.87"/>
        <n v="146.63"/>
        <n v="121.73"/>
        <n v="2506.2674999999999"/>
        <n v="89.93"/>
        <n v="210.94"/>
        <n v="40.06"/>
        <n v="192.02"/>
        <n v="376.65"/>
        <n v="16.600000000000001"/>
        <n v="2797.41"/>
        <n v="7477.78"/>
        <n v="270.39"/>
        <n v="201.35"/>
        <n v="25.1"/>
        <n v="119.9"/>
        <n v="633.91"/>
        <n v="384.33"/>
        <n v="627.64"/>
        <n v="52.096499999999999"/>
        <n v="239.03"/>
        <n v="1917.61"/>
        <n v="65.52"/>
        <n v="5294.48"/>
        <n v="80.33"/>
        <n v="181.5"/>
        <n v="1311.68"/>
        <n v="2172.5149999999999"/>
        <n v="157.85"/>
        <n v="3412.08"/>
        <n v="158.78"/>
        <n v="423.15"/>
        <n v="92.63"/>
        <n v="3296.0619999999999"/>
        <n v="2762.857"/>
        <n v="2773.0315000000001"/>
        <n v="2019.65"/>
        <n v="172.76"/>
        <n v="223.76"/>
        <n v="189.6"/>
        <n v="5290.57"/>
        <n v="853.16200000000003"/>
        <n v="397.73200000000003"/>
        <n v="460.69"/>
        <n v="1811.3"/>
        <n v="482.37"/>
        <n v="4095.76"/>
        <n v="34.42"/>
        <n v="14665.15"/>
        <n v="324.97000000000003"/>
        <n v="451.52"/>
        <n v="1210.72"/>
        <n v="4276.0959999999995"/>
        <n v="977.92"/>
        <n v="93.26"/>
        <n v="192.49"/>
        <n v="29.06"/>
        <n v="59.03"/>
        <n v="1982.16"/>
        <n v="330.24"/>
        <n v="45.91"/>
        <n v="820.52"/>
        <n v="520.65"/>
        <n v="123.15"/>
        <n v="22319.58"/>
        <n v="244.9"/>
        <n v="5442.1419999999998"/>
        <n v="69.599999999999994"/>
        <n v="1279.5050000000001"/>
        <n v="857.11"/>
        <n v="991.36"/>
        <n v="1133.4494999999999"/>
        <n v="58.33"/>
        <n v="10377.219999999999"/>
        <n v="349.43"/>
        <n v="24105.87"/>
        <n v="3537.84"/>
        <n v="174.64"/>
        <n v="2221.1999999999998"/>
        <n v="994.22799999999995"/>
        <n v="3878.49"/>
        <n v="7817.45"/>
        <n v="1755.3"/>
        <n v="3277.39"/>
        <n v="653.78599999999994"/>
        <n v="1256.29"/>
        <n v="56.91"/>
        <n v="2055.98"/>
        <n v="10.94"/>
        <n v="1597.37"/>
        <n v="100.11"/>
        <n v="5750.94"/>
        <n v="587.88"/>
        <n v="1753.9580000000001"/>
        <n v="4636.62"/>
        <n v="65.42"/>
        <n v="240.24"/>
        <n v="345.37"/>
        <n v="2119.0414999999998"/>
        <n v="1614.97"/>
        <n v="146.15"/>
        <n v="877.47"/>
        <n v="217.93"/>
        <n v="1634.17"/>
        <n v="2519.5500000000002"/>
        <n v="36.520000000000003"/>
        <n v="150.33000000000001"/>
        <n v="255.83"/>
        <n v="811.13"/>
        <n v="947.66"/>
        <n v="188.05"/>
        <n v="81.66"/>
        <n v="190.73"/>
        <n v="3537.39"/>
        <n v="986.24"/>
        <n v="33.76"/>
        <n v="343"/>
        <n v="2066.16"/>
        <n v="262.54000000000002"/>
        <n v="1332.97"/>
        <n v="332.95"/>
        <n v="291.16000000000003"/>
        <n v="453.24549999999999"/>
        <n v="3240.7280000000001"/>
        <n v="8058.96"/>
        <n v="273.36"/>
        <n v="123.92"/>
        <n v="56.07"/>
        <n v="33.43"/>
        <n v="1548.45"/>
        <n v="305.48"/>
        <n v="42.3"/>
        <n v="226.1"/>
        <n v="265.75"/>
        <n v="18.02"/>
        <n v="515.22"/>
        <n v="58.5"/>
        <n v="279.43"/>
        <n v="1271.1199999999999"/>
        <n v="3832.24"/>
        <n v="87.44"/>
        <n v="227.41"/>
        <n v="441.7"/>
        <n v="209.42"/>
        <n v="11.35"/>
        <n v="15464.01"/>
        <n v="277.0745"/>
        <n v="11262.04"/>
        <n v="958.06"/>
        <n v="100.6"/>
        <n v="205.87"/>
        <n v="65.12"/>
        <n v="14.75"/>
        <n v="541.47"/>
        <n v="50.7"/>
        <n v="15341.46"/>
        <n v="338.52"/>
        <n v="318.14"/>
        <n v="25.27"/>
        <n v="14410.78"/>
        <n v="6109.817"/>
        <n v="9501.6239999999998"/>
        <n v="7312.0315000000001"/>
        <n v="507.56049999999999"/>
        <n v="90.06"/>
        <n v="5155.3500000000004"/>
        <n v="132.79"/>
        <n v="194.09"/>
        <n v="3231.5639999999999"/>
        <n v="5482.18"/>
        <n v="128.69"/>
        <n v="232.85"/>
        <n v="45.57"/>
        <n v="230.29"/>
        <n v="8817.7099999999991"/>
        <n v="282.98"/>
        <n v="447.42"/>
        <n v="108.11"/>
        <n v="42.67"/>
        <n v="5041.46"/>
        <n v="95.9"/>
        <n v="517.91"/>
        <n v="162.28"/>
        <n v="353.25"/>
        <n v="1469.48"/>
        <n v="212.57"/>
        <n v="4279.24"/>
        <n v="14.74"/>
        <n v="1463.0965000000001"/>
        <n v="246.3"/>
        <n v="3118.6"/>
        <n v="17.59"/>
        <n v="28.15"/>
        <n v="125.79"/>
        <n v="460.68"/>
        <n v="318.75850000000003"/>
        <n v="341.55"/>
        <n v="98.37"/>
        <n v="100.68"/>
        <n v="558.77"/>
        <n v="308.81"/>
        <n v="88.4"/>
        <n v="387.17"/>
        <n v="345.57"/>
        <n v="259.83"/>
        <n v="840.07"/>
        <n v="60.92"/>
        <n v="292.34050000000002"/>
        <n v="8374.1319999999996"/>
        <n v="142.94"/>
        <n v="240.61"/>
        <n v="1912.76"/>
        <n v="1560.617"/>
        <n v="838.4"/>
        <n v="8295.2900000000009"/>
        <n v="1620.94"/>
        <n v="936.95"/>
        <n v="125.01"/>
        <n v="1707.99"/>
        <n v="296.83999999999997"/>
        <n v="250.376"/>
        <n v="2544.73"/>
        <n v="34.880000000000003"/>
        <n v="1488.66"/>
        <n v="81.760000000000005"/>
        <n v="229.43"/>
        <n v="907.24"/>
        <n v="507.74"/>
        <n v="644.4"/>
        <n v="20175.48"/>
        <n v="64.23"/>
        <n v="284.38"/>
        <n v="156.15"/>
        <n v="110.14"/>
        <n v="453.89"/>
        <n v="12600.99"/>
        <n v="4186.53"/>
        <n v="96.73"/>
        <n v="253.6"/>
        <n v="383.23"/>
        <n v="263.81"/>
        <n v="6057.27"/>
        <n v="114.87"/>
        <n v="1394.36"/>
        <n v="233.92"/>
        <n v="739.94"/>
        <n v="1642.05"/>
        <n v="88.24"/>
        <n v="112.63"/>
        <n v="28.39"/>
        <n v="705.85"/>
        <n v="920"/>
        <n v="455.88"/>
        <n v="787.56"/>
        <n v="321.3"/>
        <n v="150.34"/>
        <n v="104.2"/>
        <n v="3563.88"/>
        <n v="1142.3599999999999"/>
        <n v="605.97"/>
        <n v="252.66"/>
        <n v="129.49"/>
        <n v="202.95"/>
        <n v="128"/>
        <n v="2753.1925000000001"/>
        <n v="66.09"/>
        <n v="96.04"/>
        <n v="92.94"/>
        <n v="6070.96"/>
        <n v="4012.58"/>
        <n v="575.36"/>
        <n v="1929.19"/>
        <n v="1295.54"/>
        <n v="706.39250000000004"/>
        <n v="45.64"/>
        <n v="1132.54"/>
        <n v="338.85"/>
        <n v="43.25"/>
        <n v="157.63"/>
        <n v="477.05399999999997"/>
        <n v="3021.64"/>
        <n v="268.18"/>
        <n v="501.31"/>
        <n v="3083.04"/>
        <n v="9312.52"/>
        <n v="1725.0325"/>
        <n v="220.47"/>
        <n v="1217.6199999999999"/>
        <n v="27.96"/>
        <n v="1601.24"/>
        <n v="63.427"/>
        <n v="812.68"/>
        <n v="1935.17"/>
        <n v="6181.48"/>
        <n v="1841.6"/>
        <n v="247.15"/>
        <n v="539.66"/>
        <n v="1981.26"/>
        <n v="258.54000000000002"/>
        <n v="1972.884"/>
        <n v="152.26"/>
        <n v="84.01"/>
        <n v="1737.06"/>
        <n v="273.32"/>
        <n v="689.74"/>
        <n v="1239.81"/>
        <n v="5601.1"/>
        <n v="211.48"/>
        <n v="49.04"/>
        <n v="209.3"/>
        <n v="642.91449999999998"/>
        <n v="198.44"/>
        <n v="616.10550000000001"/>
        <n v="992.95"/>
        <n v="2549.58"/>
        <n v="314"/>
        <n v="155.54"/>
        <n v="1193.6500000000001"/>
        <n v="180.38"/>
        <n v="23106.46"/>
        <n v="2860.93"/>
        <n v="623.71"/>
        <n v="43.72"/>
        <n v="248.3955"/>
        <n v="2333.06"/>
        <n v="7156.56"/>
        <n v="300.07"/>
        <n v="88.23"/>
        <n v="566.12"/>
        <n v="7937.59"/>
        <n v="7036.11"/>
        <n v="9396.41"/>
        <n v="308.64"/>
        <n v="307.76"/>
        <n v="1548.43"/>
        <n v="1129.9304999999999"/>
        <n v="185.15"/>
        <n v="315.07"/>
        <n v="103.72"/>
        <n v="1184.45"/>
        <n v="25409.63"/>
        <n v="7308.2830000000004"/>
        <n v="54.84"/>
        <n v="195.83"/>
        <n v="375.61"/>
        <n v="63.71"/>
        <n v="5388.8"/>
        <n v="2205.84"/>
        <n v="8252.3610000000008"/>
        <n v="5105.0600000000004"/>
        <n v="98.46"/>
        <n v="176.28"/>
        <n v="569.63599999999997"/>
        <n v="215.24"/>
        <n v="670.39"/>
        <n v="5618.4"/>
        <n v="3939.89"/>
        <n v="277.88"/>
        <n v="925.3"/>
        <n v="5450.6"/>
        <n v="1642.6420000000001"/>
        <n v="654.87400000000002"/>
        <n v="154.94"/>
        <n v="331.17"/>
        <n v="163.62"/>
        <n v="68.73"/>
        <n v="1504.01"/>
        <n v="822.84249999999997"/>
        <n v="3044.7"/>
        <n v="68.040000000000006"/>
        <n v="94.86"/>
        <n v="191.67"/>
        <n v="436.05"/>
        <n v="744.12"/>
        <n v="507.64"/>
        <n v="207.21"/>
        <n v="3361.84"/>
        <n v="5247.4835000000003"/>
        <n v="5586.33"/>
        <n v="1136.47"/>
        <n v="901.32"/>
        <n v="114.12"/>
        <n v="195.82"/>
        <n v="325.81"/>
        <n v="2710.5055000000002"/>
        <n v="659.13"/>
        <n v="43.55"/>
        <n v="64.03"/>
        <n v="53.32"/>
        <n v="863.26"/>
        <n v="158.83000000000001"/>
        <n v="33.64"/>
        <n v="1351.76"/>
        <n v="595.4"/>
        <n v="103.55"/>
        <n v="487.72"/>
        <n v="3122.55"/>
        <n v="153.44"/>
        <n v="1401.75"/>
        <n v="1138.43"/>
        <n v="5271.0455000000002"/>
        <n v="112.16"/>
        <n v="1404.22"/>
        <n v="359.68"/>
        <n v="1288.5150000000001"/>
        <n v="157.57"/>
        <n v="167.5"/>
        <n v="513.5"/>
        <n v="131.55000000000001"/>
        <n v="258.11"/>
        <n v="183.45"/>
        <n v="1003.06"/>
        <n v="112.47"/>
        <n v="103.5"/>
        <n v="19707.2"/>
        <n v="2421.44"/>
        <n v="2115.2420000000002"/>
        <n v="1411.58"/>
        <n v="1246.68"/>
        <n v="1993.94"/>
        <n v="1333.19"/>
        <n v="24.73"/>
        <n v="265.35000000000002"/>
        <n v="21.71"/>
        <n v="1351.653"/>
        <n v="63"/>
        <n v="7827.51"/>
        <n v="67.22"/>
        <n v="76.849999999999994"/>
        <n v="3267.41"/>
        <n v="6685.05"/>
        <n v="1175.53"/>
        <n v="161.80000000000001"/>
        <n v="64.36"/>
        <n v="3925.9715000000001"/>
        <n v="14521.39"/>
        <n v="12073.06"/>
        <n v="1768.9690000000001"/>
        <n v="26126.92"/>
        <n v="21337.27"/>
        <n v="14.84"/>
        <n v="52.38"/>
        <n v="922.47"/>
        <n v="876.64"/>
        <n v="55.43"/>
        <n v="2096.6999999999998"/>
        <n v="2230.9699999999998"/>
        <n v="22.06"/>
        <n v="200.77"/>
        <n v="12616.2"/>
        <n v="9.4"/>
        <n v="378.9"/>
        <n v="264.05"/>
        <n v="485.97"/>
        <n v="16451.330000000002"/>
        <n v="109.71"/>
        <n v="128.31"/>
        <n v="194.2"/>
        <n v="2651.23"/>
        <n v="124.01"/>
        <n v="1836.84"/>
        <n v="2951.4380000000001"/>
        <n v="172.98"/>
        <n v="3080.07"/>
        <n v="5459.32"/>
        <n v="1370.56"/>
        <n v="367.11"/>
        <n v="856.9"/>
        <n v="1793.42"/>
        <n v="1169.26"/>
        <n v="107.88"/>
        <n v="623.02"/>
        <n v="88.314999999999998"/>
        <n v="187.63749999999999"/>
        <n v="181.17"/>
        <n v="13.16"/>
        <n v="287.54000000000002"/>
        <n v="2951.7"/>
        <n v="620.02"/>
        <n v="34.18"/>
        <n v="116.06"/>
        <n v="11.89"/>
        <n v="1318.49"/>
        <n v="129.78649999999999"/>
        <n v="133.85"/>
        <n v="152.31"/>
        <n v="235.09"/>
        <n v="904.93"/>
        <n v="63.91"/>
        <n v="98.51"/>
        <n v="56.22"/>
        <n v="1909.0065"/>
        <n v="9517.6"/>
        <n v="457.68"/>
        <n v="107.96"/>
        <n v="3169.9920000000002"/>
        <n v="187.46"/>
        <n v="3508.33"/>
        <n v="538.51"/>
        <n v="6865.19"/>
        <n v="668.39"/>
        <n v="4657.3500000000004"/>
        <n v="2343.076"/>
        <n v="2097.94"/>
        <n v="1865.94"/>
        <n v="34.01"/>
        <n v="784.72"/>
        <n v="1008.95"/>
        <n v="460.43"/>
        <n v="160.29"/>
        <n v="752.63"/>
        <n v="58.98"/>
        <n v="906.01499999999999"/>
        <n v="331.37"/>
        <n v="22.19"/>
        <n v="78.03"/>
        <n v="88.37"/>
        <n v="249.24"/>
        <n v="183.22"/>
        <n v="155.80000000000001"/>
        <n v="68.03"/>
        <n v="90.941500000000005"/>
        <n v="10307.01"/>
        <n v="442.57"/>
        <n v="53.737000000000002"/>
        <n v="153.27000000000001"/>
        <n v="453.87"/>
        <n v="224.47"/>
        <n v="2004.4"/>
        <n v="203.91"/>
        <n v="6481.95"/>
        <n v="236.89"/>
        <n v="2465.5014999999999"/>
        <n v="8558.4714999999997"/>
        <n v="30.47"/>
        <n v="62.48"/>
        <n v="754.92"/>
        <n v="641.89"/>
        <n v="3842.99"/>
        <n v="342.85"/>
        <n v="1072.22"/>
        <n v="80.92"/>
        <n v="8937.3799999999992"/>
        <n v="108.85"/>
        <n v="994.04"/>
        <n v="157.47"/>
        <n v="5811.72"/>
        <n v="254.89"/>
        <n v="670.03"/>
        <n v="54.52"/>
        <n v="835.11"/>
        <n v="61.09"/>
        <n v="777.76"/>
        <n v="473.7"/>
        <n v="553.5625"/>
        <n v="5930.34"/>
        <n v="883.15"/>
        <n v="81.430000000000007"/>
        <n v="168.31"/>
        <n v="318.94"/>
        <n v="246.2"/>
        <n v="540.33000000000004"/>
        <n v="122.09"/>
        <n v="95.09"/>
        <n v="4282.7250000000004"/>
        <n v="150.06"/>
        <n v="184.33099999999999"/>
        <n v="1223.3795"/>
        <n v="4286.55"/>
        <n v="128.02000000000001"/>
        <n v="2799.7"/>
        <n v="676.44"/>
        <n v="526.82000000000005"/>
        <n v="75.150000000000006"/>
        <n v="400.45"/>
        <n v="8.34"/>
        <n v="174.55"/>
        <n v="42.23"/>
        <n v="988.42"/>
        <n v="582.59"/>
        <n v="5203.8999999999996"/>
        <n v="3300.2159999999999"/>
        <n v="2494.69"/>
        <n v="103.87"/>
        <n v="843.55"/>
        <n v="2813.34"/>
        <n v="90.88"/>
        <n v="6236.4754999999996"/>
        <n v="7227.42"/>
        <n v="331.54"/>
        <n v="2682.8"/>
        <n v="1836.1869999999999"/>
        <n v="50.19"/>
        <n v="87.21"/>
        <n v="496.15"/>
        <n v="173.2"/>
        <n v="66.63"/>
        <n v="1644.59"/>
        <n v="259.72000000000003"/>
        <n v="632.04999999999995"/>
        <n v="54.69"/>
        <n v="1497.3175000000001"/>
        <n v="6177.53"/>
        <n v="94.6"/>
        <n v="351.06"/>
        <n v="729.21"/>
        <n v="2374.35"/>
        <n v="67.72"/>
        <n v="68.64"/>
        <n v="56.47"/>
        <n v="10051.52"/>
        <n v="2393.63"/>
        <n v="572.4"/>
        <n v="1210.02"/>
        <n v="1959.92"/>
        <n v="18.73"/>
        <n v="393.59"/>
        <n v="194.17400000000001"/>
        <n v="551.17999999999995"/>
        <n v="178.45"/>
        <n v="29.24"/>
        <n v="725.15"/>
        <n v="248.26"/>
        <n v="2219.7325000000001"/>
        <n v="6930.97"/>
        <n v="848.92"/>
        <n v="413.86"/>
        <n v="86.29"/>
        <n v="2525.9875000000002"/>
        <n v="2269.0100000000002"/>
        <n v="120.52"/>
        <n v="276.3"/>
        <n v="20872.16"/>
        <n v="129.44"/>
        <n v="941.4"/>
        <n v="1829.3869999999999"/>
        <n v="835.48"/>
        <n v="352.44"/>
        <n v="8094.55"/>
        <n v="181.78"/>
        <n v="180.7"/>
        <n v="307.45999999999998"/>
        <n v="67.400000000000006"/>
        <n v="561.65"/>
        <n v="36.56"/>
        <n v="55.17"/>
        <n v="2431.13"/>
        <n v="276"/>
        <n v="132.01"/>
        <n v="55.6"/>
        <n v="113.4"/>
        <n v="470.79"/>
        <n v="4387.24"/>
        <n v="1011.9"/>
        <n v="1621.1"/>
        <n v="67.97"/>
        <n v="194.29"/>
        <n v="129.5"/>
        <n v="61.43"/>
        <n v="65.31"/>
        <n v="2567.13"/>
        <n v="90.93"/>
        <n v="125.95"/>
        <n v="557.85"/>
        <n v="93.22"/>
        <n v="34.659999999999997"/>
        <n v="2206.991"/>
        <n v="292.95999999999998"/>
        <n v="243.5"/>
        <n v="410.35"/>
        <n v="772.24"/>
        <n v="211.94"/>
        <n v="9704.3700000000008"/>
        <n v="21.44"/>
        <n v="416.4"/>
        <n v="102.61"/>
        <n v="21717.360000000001"/>
        <n v="15823.27"/>
        <n v="453.09"/>
        <n v="436.98"/>
        <n v="2758.22"/>
        <n v="74.02"/>
        <n v="5236.1400000000003"/>
        <n v="18.809999999999999"/>
        <n v="182.09"/>
        <n v="2980.15"/>
        <n v="6123.48"/>
        <n v="87.23"/>
        <n v="201.74"/>
        <n v="1822.13"/>
        <n v="169.11"/>
        <n v="549.91999999999996"/>
        <n v="476.04"/>
        <n v="152.59"/>
        <n v="459.08"/>
        <n v="241.01"/>
        <n v="3565.27"/>
        <n v="534.29999999999995"/>
        <n v="3421.88"/>
        <n v="3286.27"/>
        <n v="5001.29"/>
        <n v="3390.51"/>
        <n v="26.5"/>
        <n v="64.030500000000004"/>
        <n v="209.02"/>
        <n v="204.99"/>
        <n v="1582.47"/>
        <n v="258.19"/>
        <n v="2665.64"/>
        <n v="47.55"/>
        <n v="593.21"/>
        <n v="560.39"/>
        <n v="222.65"/>
        <n v="89.23"/>
        <n v="334.71"/>
        <n v="7062.616"/>
        <n v="565.91"/>
        <n v="842.61350000000004"/>
        <n v="15897.01"/>
        <n v="203.53"/>
        <n v="14475.74"/>
        <n v="306.62049999999999"/>
        <n v="302.91000000000003"/>
        <n v="5572.92"/>
        <n v="10338.93"/>
        <n v="270.73"/>
        <n v="72.08"/>
        <n v="857.84"/>
        <n v="1072.3599999999999"/>
        <n v="1265.2929999999999"/>
        <n v="118.56"/>
        <n v="2145.0500000000002"/>
        <n v="13255.93"/>
        <n v="216.33"/>
        <n v="2169.4899999999998"/>
        <n v="4411.5"/>
        <n v="114.73"/>
        <n v="40.75"/>
        <n v="424.09"/>
        <n v="302.36"/>
        <n v="590.42999999999995"/>
        <n v="849.46"/>
        <n v="927.98749999999995"/>
        <n v="43.46"/>
        <n v="79.19"/>
        <n v="2277.67"/>
        <n v="922.39"/>
        <n v="78.72"/>
        <n v="3585.91"/>
        <n v="1601.32"/>
        <n v="778.38"/>
        <n v="39.130000000000003"/>
        <n v="970.47"/>
        <n v="71.39"/>
        <n v="3659.66"/>
        <n v="129.18"/>
        <n v="1016.26"/>
        <n v="437.87"/>
        <n v="1064.7864999999999"/>
        <n v="1692.28"/>
        <n v="216.25"/>
        <n v="41.53"/>
        <n v="83.02"/>
        <n v="145.68"/>
        <n v="14922.16"/>
        <n v="201.98"/>
        <n v="4115.74"/>
        <n v="1651.07"/>
        <n v="1483.44"/>
        <n v="5748.2"/>
        <n v="129.9"/>
        <n v="17274.87"/>
        <n v="1082.43"/>
        <n v="6717.9324999999999"/>
        <n v="2315.11"/>
        <n v="1264.2304999999999"/>
        <n v="627.91"/>
        <n v="46.89"/>
        <n v="2609.5300000000002"/>
        <n v="6668.8559999999998"/>
        <n v="639.19000000000005"/>
        <n v="11.51"/>
        <n v="1120.8599999999999"/>
        <n v="2463.6"/>
        <n v="200.1"/>
        <n v="120.54"/>
        <n v="383.45"/>
        <n v="2811.7"/>
        <n v="23255.61"/>
        <n v="281.17"/>
        <n v="194.65"/>
        <n v="1935.1"/>
        <n v="5016.25"/>
        <n v="1653.607"/>
        <n v="365.22"/>
        <n v="71.069999999999993"/>
        <n v="2962.96"/>
        <n v="782.93"/>
        <n v="651.45000000000005"/>
        <n v="652.24"/>
        <n v="601.52"/>
        <n v="1393.39"/>
        <n v="14567.15"/>
        <n v="222.25"/>
        <n v="4760.0200000000004"/>
        <n v="88.17"/>
        <n v="388.71350000000001"/>
        <n v="55.27"/>
        <n v="38.44"/>
        <n v="16468.55"/>
        <n v="99.55"/>
        <n v="266.27"/>
        <n v="3730.54"/>
        <n v="1285.55"/>
        <n v="575.74"/>
        <n v="177.67"/>
        <n v="5433.0895"/>
        <n v="133.94"/>
        <n v="45.18"/>
        <n v="1420.89"/>
        <n v="27820.34"/>
        <n v="8216.5930000000008"/>
        <n v="200.57"/>
        <n v="130.36000000000001"/>
        <n v="447.09"/>
        <n v="294.13"/>
        <n v="1193.0999999999999"/>
        <n v="161.77000000000001"/>
        <n v="4192.88"/>
        <n v="70.25"/>
        <n v="756.72950000000003"/>
        <n v="740.2"/>
        <n v="3676.96"/>
        <n v="11103.75"/>
        <n v="1288.7784999999999"/>
        <n v="1011.67"/>
        <n v="128.52000000000001"/>
        <n v="1216.5"/>
        <n v="294.48"/>
        <n v="28389.14"/>
        <n v="287.61"/>
        <n v="277.42"/>
        <n v="1767.88"/>
        <n v="178.13"/>
        <n v="2249.0500000000002"/>
        <n v="4813.67"/>
        <n v="876.75"/>
        <n v="702.79"/>
        <n v="111.48"/>
        <n v="712.64"/>
        <n v="49.55"/>
        <n v="2322.8119999999999"/>
        <n v="606.55999999999995"/>
        <n v="480.13"/>
        <n v="181.15"/>
        <n v="113.8"/>
        <n v="6982.87"/>
        <n v="147.16"/>
        <n v="50.07"/>
        <n v="106.2"/>
        <n v="116.38"/>
        <n v="159.41"/>
        <n v="478.27"/>
        <n v="88.61"/>
        <n v="287.75"/>
        <n v="436.48349999999999"/>
        <n v="16172.44"/>
        <n v="29884.6"/>
        <n v="21390.44"/>
        <n v="112.59"/>
        <n v="827.27"/>
        <n v="1091.47"/>
        <n v="111.66"/>
        <n v="162.25"/>
        <n v="158.79"/>
        <n v="79.06"/>
        <n v="231.95"/>
        <n v="169.75"/>
        <n v="647.27"/>
        <n v="1276.73"/>
        <n v="2138.63"/>
        <n v="1767.47"/>
        <n v="1940.32"/>
        <n v="2164.0700000000002"/>
        <n v="360.7"/>
        <n v="25312"/>
        <n v="1597.02"/>
        <n v="1057.06"/>
        <n v="224.744"/>
        <n v="199.76"/>
        <n v="857.32"/>
        <n v="8.8699999999999992"/>
        <n v="314.26"/>
        <n v="140.72"/>
        <n v="8038.08"/>
        <n v="981.9"/>
        <n v="5332.42"/>
        <n v="2328.62"/>
        <n v="72.180000000000007"/>
        <n v="166.76"/>
        <n v="92.02"/>
        <n v="473.46"/>
        <n v="40.31"/>
        <n v="6607.92"/>
        <n v="210.9"/>
        <n v="74.87"/>
        <n v="1130.79"/>
        <n v="3931.3180000000002"/>
        <n v="77.55"/>
        <n v="3753.42"/>
        <n v="770.76"/>
        <n v="151.05000000000001"/>
        <n v="33.1"/>
        <n v="29.19"/>
        <n v="126.38"/>
        <n v="4684.8999999999996"/>
        <n v="85.71"/>
        <n v="576.58000000000004"/>
        <n v="223.88"/>
        <n v="1221.47"/>
        <n v="264.77999999999997"/>
        <n v="10380.34"/>
        <n v="883.31"/>
        <n v="430.33"/>
        <n v="15"/>
        <n v="35.479999999999997"/>
        <n v="389.98"/>
        <n v="854.9"/>
        <n v="117.062"/>
        <n v="155.51"/>
        <n v="468.49"/>
        <n v="46.42"/>
        <n v="1253.8900000000001"/>
        <n v="446.53"/>
        <n v="864.16"/>
        <n v="217.85"/>
        <n v="154.99"/>
        <n v="30.37"/>
        <n v="1038.99"/>
        <n v="114.01"/>
        <n v="81.680000000000007"/>
        <n v="4913.6899999999996"/>
        <n v="464.77"/>
        <n v="3.41"/>
        <n v="35.14"/>
        <n v="110.74"/>
        <n v="2722.85"/>
        <n v="345.19"/>
        <n v="851.52"/>
        <n v="59.93"/>
        <n v="4524.9070000000002"/>
        <n v="280.87"/>
        <n v="808.673"/>
        <n v="2252.2620000000002"/>
        <n v="279.01"/>
        <n v="1325.06"/>
        <n v="1581.23"/>
        <n v="494.34"/>
        <n v="1382.8"/>
        <n v="1584.1"/>
        <n v="12.41"/>
        <n v="3116.47"/>
        <n v="9062.73"/>
        <n v="15468.216"/>
        <n v="324.39999999999998"/>
        <n v="137.02000000000001"/>
        <n v="840.04"/>
        <n v="487.59"/>
        <n v="196.12"/>
        <n v="5.0599999999999996"/>
        <n v="75.569999999999993"/>
        <n v="216.51"/>
        <n v="4888.1400000000003"/>
        <n v="63.87"/>
        <n v="734.25"/>
        <n v="150.28"/>
        <n v="3283.74"/>
        <n v="5155.07"/>
        <n v="3.85"/>
        <n v="547.00049999999999"/>
        <n v="3206.3955000000001"/>
        <n v="2053.3789999999999"/>
        <n v="44.05"/>
        <n v="3872.38"/>
        <n v="78.510000000000005"/>
        <n v="72.459999999999994"/>
        <n v="887.98"/>
        <n v="1400.1"/>
        <n v="6580.16"/>
        <n v="111.83"/>
        <n v="4159.6279999999997"/>
        <n v="299.87"/>
        <n v="519.69000000000005"/>
        <n v="343.94"/>
        <n v="37.729999999999997"/>
        <n v="983.78"/>
        <n v="245.19"/>
        <n v="79.37"/>
        <n v="497.14"/>
        <n v="6552.9"/>
        <n v="917.39"/>
        <n v="126.53"/>
        <n v="77.010000000000005"/>
        <n v="144.28"/>
        <n v="441.99"/>
        <n v="5.7"/>
        <n v="232.41550000000001"/>
        <n v="2354.4"/>
        <n v="35.640500000000003"/>
        <n v="257.39"/>
        <n v="271.06"/>
        <n v="495.8"/>
        <n v="58.84"/>
        <n v="1211.72"/>
        <n v="1645.51"/>
        <n v="75.260000000000005"/>
        <n v="407.11599999999999"/>
        <n v="2773.84"/>
        <n v="19.98"/>
        <n v="2595.0700000000002"/>
        <n v="1836.06"/>
        <n v="21.03"/>
        <n v="5149.0600000000004"/>
        <n v="1178.04"/>
        <n v="802.19"/>
        <n v="121.94"/>
        <n v="756.6"/>
        <n v="242.36"/>
        <n v="63.52"/>
        <n v="1062.9590000000001"/>
        <n v="223.33"/>
        <n v="816.65"/>
        <n v="4064.2719999999999"/>
        <n v="189.22"/>
        <n v="109.87"/>
        <n v="748.25"/>
        <n v="281.79000000000002"/>
        <n v="478.94"/>
        <n v="12296.49"/>
        <n v="2429.09"/>
        <n v="147.88"/>
        <n v="128.13"/>
        <n v="21506.77"/>
        <n v="47.03"/>
        <n v="669.02"/>
        <n v="611.67999999999995"/>
        <n v="5.63"/>
        <n v="19.47"/>
        <n v="633.13"/>
        <n v="1297.4485"/>
        <n v="26.64"/>
        <n v="16.48"/>
        <n v="15655.24"/>
        <n v="88.19"/>
        <n v="81.56"/>
        <n v="3753.72"/>
        <n v="33.86"/>
        <n v="454.09"/>
        <n v="2088.5"/>
        <n v="314.93"/>
        <n v="316.61"/>
        <n v="2126.7199999999998"/>
        <n v="726.82"/>
        <n v="246.24"/>
        <n v="78.67"/>
        <n v="460.2"/>
        <n v="4621.1000000000004"/>
        <n v="5186.3100000000004"/>
        <n v="396.78"/>
        <n v="637.04"/>
        <n v="76.040000000000006"/>
        <n v="225.4"/>
        <n v="1379.62"/>
        <n v="1576.223"/>
        <n v="5007.6899999999996"/>
        <n v="174.11"/>
        <n v="631.73"/>
        <n v="298.11"/>
        <n v="86.1"/>
        <n v="735.54"/>
        <n v="141.56"/>
        <n v="95.22"/>
        <n v="538.29999999999995"/>
        <n v="8955.34"/>
        <n v="558.62"/>
        <n v="136.29"/>
        <n v="2788.04"/>
        <n v="15.88"/>
        <n v="192.12"/>
        <n v="3917.61"/>
        <n v="156.97"/>
        <n v="6776.92"/>
        <n v="498.16"/>
        <n v="1370.49"/>
        <n v="116.57"/>
        <n v="711.1"/>
        <n v="1187.55"/>
        <n v="213"/>
        <n v="48.57"/>
        <n v="1717.21"/>
        <n v="32.4"/>
        <n v="71.12"/>
        <n v="1940.21"/>
        <n v="61.22"/>
        <n v="4577.18"/>
        <n v="19.96"/>
        <n v="16.239999999999998"/>
        <n v="325.24"/>
        <n v="235.12"/>
        <n v="148.99"/>
        <n v="70.66"/>
        <n v="845.9"/>
        <n v="1501.8"/>
        <n v="1814.82"/>
        <n v="200.7"/>
        <n v="250.75"/>
        <n v="313.05"/>
        <n v="1356.45"/>
        <n v="161.28"/>
        <n v="438.66"/>
        <n v="416.99"/>
        <n v="186.5"/>
        <n v="176.34"/>
        <n v="102.06"/>
        <n v="101.82"/>
        <n v="181.95"/>
        <n v="40.229999999999997"/>
        <n v="208.77"/>
        <n v="315.27999999999997"/>
        <n v="428.14"/>
        <n v="383.81"/>
        <n v="1379.3375000000001"/>
        <n v="3355.1"/>
        <n v="121.92"/>
        <n v="1096.17"/>
        <n v="228.41"/>
        <n v="550.61"/>
        <n v="669.01"/>
        <n v="340.7"/>
        <n v="301.60000000000002"/>
        <n v="173.44"/>
        <n v="1373.11"/>
        <n v="71.94"/>
        <n v="16116.33"/>
        <n v="65.61"/>
        <n v="2864.55"/>
        <n v="41.23"/>
        <n v="138.85"/>
        <n v="15251.5"/>
        <n v="918.73950000000002"/>
        <n v="3379.01"/>
        <n v="4965.384"/>
        <n v="3232.68"/>
        <n v="497.4"/>
        <n v="22.6"/>
        <n v="13.3"/>
        <n v="358.41950000000003"/>
        <n v="17034.919999999998"/>
        <n v="855.86500000000001"/>
        <n v="307.49"/>
        <n v="4538.66"/>
        <n v="103.75"/>
        <n v="687.52"/>
        <n v="453.99"/>
        <n v="9473.31"/>
        <n v="877.64"/>
        <n v="189.95"/>
        <n v="180.79"/>
        <n v="560.51"/>
        <n v="190.1"/>
        <n v="62.88"/>
        <n v="28.81"/>
        <n v="191.6"/>
        <n v="119.03"/>
        <n v="393.31"/>
        <n v="1098.5060000000001"/>
        <n v="25.84"/>
        <n v="303.58999999999997"/>
        <n v="215.76"/>
        <n v="1445.6"/>
        <n v="7.75"/>
        <n v="803.26700000000005"/>
        <n v="18421.2"/>
        <n v="468.48"/>
        <n v="284.14"/>
        <n v="191.55"/>
        <n v="446.04"/>
        <n v="938.86"/>
        <n v="3491.71"/>
        <n v="485.16"/>
        <n v="246.63"/>
        <n v="43.65"/>
        <n v="53.34"/>
        <n v="441.58"/>
        <n v="17.89"/>
        <n v="137.18"/>
        <n v="2478.4810000000002"/>
        <n v="15.81"/>
        <n v="2378.8200000000002"/>
        <n v="857.95"/>
        <n v="202.62"/>
        <n v="74.13"/>
        <n v="49.61"/>
        <n v="1211"/>
        <n v="231.7525"/>
        <n v="319.39"/>
        <n v="281.58999999999997"/>
        <n v="3725.53"/>
        <n v="195.03"/>
        <n v="2475.83"/>
        <n v="351.49"/>
        <n v="4924.1350000000002"/>
        <n v="1246.52"/>
        <n v="177.92"/>
        <n v="820.28399999999999"/>
        <n v="119.63"/>
        <n v="455.34"/>
        <n v="2329.6460000000002"/>
        <n v="5610.84"/>
        <n v="25.52"/>
        <n v="185.19"/>
        <n v="1221.6199999999999"/>
        <n v="139.37"/>
        <n v="164.22"/>
        <n v="135.91"/>
        <n v="220.26"/>
        <n v="239.49"/>
        <n v="85.62"/>
        <n v="843.03"/>
        <n v="23.38"/>
        <n v="1819.153"/>
        <n v="3186.77"/>
        <n v="812.06"/>
        <n v="314.20999999999998"/>
        <n v="1561.2204999999999"/>
        <n v="12098.87"/>
        <n v="1323.5435"/>
        <n v="2185.9535000000001"/>
        <n v="4273.8"/>
        <n v="97.48"/>
        <n v="43.56"/>
        <n v="436.3"/>
        <n v="2555.37"/>
        <n v="670.65"/>
        <n v="1447.62"/>
        <n v="334.66"/>
        <n v="763.64850000000001"/>
        <n v="2026.05"/>
        <n v="139.19"/>
        <n v="364.23"/>
        <n v="2723.1"/>
        <n v="478.38"/>
        <n v="347.26749999999998"/>
        <n v="1457.712"/>
        <n v="580.04"/>
        <n v="35.69"/>
        <n v="1462.1614999999999"/>
        <n v="999.89"/>
        <n v="1612.93"/>
        <n v="399.58"/>
        <n v="692.73"/>
        <n v="714.39099999999996"/>
        <n v="195.57"/>
        <n v="48.04"/>
        <n v="730.51"/>
        <n v="337.38"/>
        <n v="345.69"/>
        <n v="2422.721"/>
        <n v="10462.540000000001"/>
        <n v="1133.96"/>
        <n v="30.38"/>
        <n v="838.81"/>
        <n v="709.54"/>
        <n v="167.53"/>
        <n v="1220.08"/>
        <n v="508.38"/>
        <n v="281.08999999999997"/>
        <n v="276.64999999999998"/>
        <n v="1511.7"/>
        <n v="38.58"/>
        <n v="739.07"/>
        <n v="188.07"/>
        <n v="2012.14"/>
        <n v="284.62"/>
        <n v="55.2"/>
        <n v="6245.76"/>
        <n v="3922.96"/>
        <n v="5202.8959999999997"/>
        <n v="29.66"/>
        <n v="1655.3665000000001"/>
        <n v="167.07"/>
        <n v="133.43"/>
        <n v="1835.84"/>
        <n v="446.72"/>
        <n v="1580.6005"/>
        <n v="64.97"/>
        <n v="2040.95"/>
        <n v="198.43"/>
        <n v="1338.12"/>
        <n v="1337.19"/>
        <n v="100.34"/>
        <n v="75.680000000000007"/>
        <n v="79.58"/>
        <n v="9574.82"/>
        <n v="261.94"/>
        <n v="4177.66"/>
        <n v="324.55"/>
        <n v="245.4"/>
        <n v="447.23"/>
        <n v="8901.7800000000007"/>
        <n v="7556.61"/>
        <n v="800"/>
        <n v="88.02"/>
        <n v="352.55"/>
        <n v="3982.42"/>
        <n v="47.48"/>
        <n v="4025.66"/>
        <n v="719.64"/>
        <n v="1794.03"/>
        <n v="5735.79"/>
        <n v="98.24"/>
        <n v="2976.19"/>
        <n v="800.39"/>
        <n v="5288.89"/>
        <n v="817.18"/>
        <n v="8334.0300000000007"/>
        <n v="1049.79"/>
        <n v="193.7"/>
        <n v="1358.7760000000001"/>
        <n v="6803"/>
        <n v="2712.07"/>
        <n v="1409.86"/>
        <n v="5010.7415000000001"/>
        <n v="1042.25"/>
        <n v="1934.6"/>
        <n v="125.41"/>
        <n v="3170.52"/>
        <n v="2488.4769999999999"/>
        <n v="169.48"/>
        <n v="2851.17"/>
        <n v="183.43"/>
        <n v="1835.47"/>
        <n v="30.35"/>
        <n v="476.06"/>
        <n v="296.94"/>
        <n v="1270.73"/>
        <n v="88.38"/>
        <n v="723.3075"/>
        <n v="657.94"/>
        <n v="128.97"/>
        <n v="238.77"/>
        <n v="257.33999999999997"/>
        <n v="451.81"/>
        <n v="38.56"/>
        <n v="6034.68"/>
        <n v="272.89249999999998"/>
        <n v="225.37"/>
        <n v="1751.08"/>
        <n v="1494.27"/>
        <n v="184.07"/>
        <n v="75.73"/>
        <n v="216.08"/>
        <n v="375.52"/>
        <n v="1098.1489999999999"/>
        <n v="15.64"/>
        <n v="339.03"/>
        <n v="11002.66"/>
        <n v="30.17"/>
        <n v="994.47450000000003"/>
        <n v="465.52"/>
        <n v="98.39"/>
        <n v="49.58"/>
        <n v="1158.6010000000001"/>
        <n v="1939.65"/>
        <n v="112.12"/>
        <n v="3206.9650000000001"/>
        <n v="312.63"/>
        <n v="441.4"/>
        <n v="7680.29"/>
        <n v="36.26"/>
        <n v="3427.31"/>
        <n v="893.13750000000005"/>
        <n v="118.36"/>
        <n v="1519.9"/>
        <n v="495.1"/>
        <n v="127.16"/>
        <n v="2869.44"/>
        <n v="144.84"/>
        <n v="2445.212"/>
        <n v="1031.23"/>
        <n v="952.21"/>
        <n v="816.23"/>
        <n v="260.77"/>
        <n v="269.14"/>
        <n v="2172.7020000000002"/>
        <n v="1032.0274999999999"/>
        <n v="365.93"/>
        <n v="140.31"/>
        <n v="154.24"/>
        <n v="614.15"/>
        <n v="135.88"/>
        <n v="589.24"/>
        <n v="233.05"/>
        <n v="19224.919999999998"/>
        <n v="778.62"/>
        <n v="2175.2179999999998"/>
        <n v="315.42"/>
        <n v="84.74"/>
        <n v="98.57"/>
        <n v="279.83"/>
        <n v="126.87"/>
        <n v="3662.16"/>
        <n v="329.37"/>
        <n v="6717.7839999999997"/>
        <n v="533.25"/>
        <n v="561.66"/>
        <n v="729.57"/>
        <n v="24639.8"/>
        <n v="1873.3489999999999"/>
        <n v="1851.62"/>
        <n v="200.38"/>
        <n v="2022.18"/>
        <n v="2339.52"/>
        <n v="921.3"/>
        <n v="1871.13"/>
        <n v="54.79"/>
        <n v="7319.85"/>
        <n v="481.27"/>
        <n v="707.44"/>
        <n v="586.61900000000003"/>
        <n v="231.27"/>
        <n v="187.92"/>
        <n v="251.3"/>
        <n v="104.89"/>
        <n v="6130.9"/>
        <n v="193.20500000000001"/>
        <n v="289.52999999999997"/>
        <n v="70.45"/>
        <n v="318.27999999999997"/>
        <n v="469.43799999999999"/>
        <n v="322.8"/>
        <n v="17129.97"/>
        <n v="110.2"/>
        <n v="1854.94"/>
        <n v="54.86"/>
        <n v="659.5"/>
        <n v="323.91000000000003"/>
        <n v="185.59"/>
        <n v="7168.15"/>
        <n v="4177.5200000000004"/>
        <n v="391.23"/>
        <n v="3351.08"/>
        <n v="2753.07"/>
        <n v="1060.3399999999999"/>
        <n v="101.57"/>
        <n v="2361.1"/>
        <n v="12570.74"/>
        <n v="118.97"/>
        <n v="5144.9399999999996"/>
        <n v="2557.5100000000002"/>
        <n v="103.8"/>
        <n v="174.9"/>
        <n v="185.16"/>
        <n v="1397.383"/>
        <n v="517.98"/>
        <n v="314.95999999999998"/>
        <n v="2820.6995000000002"/>
        <n v="3339.65"/>
        <n v="413.83"/>
        <n v="1561.96"/>
        <n v="4260.7299999999996"/>
        <n v="3016.85"/>
        <n v="48.5"/>
        <n v="717.29"/>
        <n v="523.11"/>
        <n v="627.12"/>
        <n v="4096.21"/>
        <n v="913.41"/>
        <n v="202.89"/>
        <n v="120.03"/>
        <n v="226.68"/>
        <n v="4480.8900000000003"/>
        <n v="506.73"/>
        <n v="4935.72"/>
        <n v="83.87"/>
        <n v="2435.3200000000002"/>
        <n v="4242.76"/>
        <n v="1396.75"/>
        <n v="25.34"/>
        <n v="1512.25"/>
        <n v="3331.81"/>
        <n v="43.23"/>
        <n v="3051.27"/>
        <n v="3249.09"/>
        <n v="178.57"/>
        <n v="128.86000000000001"/>
        <n v="60.36"/>
        <n v="1623.09"/>
        <n v="1079.19"/>
        <n v="198.08"/>
        <n v="184.09"/>
        <n v="4181.82"/>
        <n v="2522.21"/>
        <n v="3548.67"/>
        <n v="19.05"/>
        <n v="423.3"/>
        <n v="171.52"/>
        <n v="36.369999999999997"/>
        <n v="50.97"/>
        <n v="4.99"/>
        <n v="44.08"/>
        <n v="147.46"/>
        <n v="103.48"/>
        <n v="1209.1679999999999"/>
        <n v="442.31"/>
        <n v="967.78"/>
        <n v="1538.33"/>
        <n v="675.71"/>
        <n v="479.84"/>
        <n v="303.07"/>
        <n v="833.92650000000003"/>
        <n v="12612.66"/>
        <n v="2168.0500000000002"/>
        <n v="1661.8"/>
        <n v="144.55000000000001"/>
        <n v="2366.1799999999998"/>
        <n v="182.64"/>
        <n v="736.17"/>
        <n v="292.97800000000001"/>
        <n v="3615.8404999999998"/>
        <n v="230.23"/>
        <n v="298.52"/>
        <n v="667.35"/>
        <n v="1677.27"/>
        <n v="1321.55"/>
        <n v="2702.3"/>
        <n v="1556.08"/>
        <n v="1449.45"/>
        <n v="234.37"/>
        <n v="1000.3565"/>
        <n v="1702.499"/>
        <n v="584.41999999999996"/>
        <n v="1305.8499999999999"/>
        <n v="7667.78"/>
        <n v="185.69"/>
        <n v="7869.22"/>
        <n v="3610.85"/>
        <n v="1610.42"/>
        <n v="200.08"/>
        <n v="790.24"/>
        <n v="2475.08"/>
        <n v="912.44"/>
        <n v="131.65"/>
        <n v="73.36"/>
        <n v="3630.1460000000002"/>
        <n v="1053.8399999999999"/>
        <n v="22.85"/>
        <n v="280.45"/>
        <n v="357.96"/>
        <n v="310.99"/>
        <n v="58.86"/>
        <n v="12007.05"/>
        <n v="75.72"/>
        <n v="225.21"/>
        <n v="1837.15"/>
        <n v="498.28"/>
        <n v="173.47"/>
        <n v="540.22"/>
        <n v="2035.393"/>
        <n v="8719.69"/>
        <n v="2832.88"/>
        <n v="30.83"/>
        <n v="331.53"/>
        <n v="224.58"/>
        <n v="365.77"/>
        <n v="1546.8"/>
        <n v="176.5"/>
        <n v="16073.03"/>
        <n v="4257.2759999999998"/>
        <n v="3457.56"/>
        <n v="700.46"/>
        <n v="461.4"/>
        <n v="335.35"/>
        <n v="148.31"/>
        <n v="153.28"/>
        <n v="45.8"/>
        <n v="283.20999999999998"/>
        <n v="284.92"/>
        <n v="64.13"/>
        <n v="2173.2600000000002"/>
        <n v="109.18"/>
        <n v="398.86"/>
        <n v="28.59"/>
        <n v="390.46"/>
        <n v="113.43"/>
        <n v="623.29"/>
        <n v="40.340000000000003"/>
        <n v="2543.9499999999998"/>
        <n v="87.11"/>
        <n v="261"/>
        <n v="127.56"/>
        <n v="431.06"/>
        <n v="34.93"/>
        <n v="259.58999999999997"/>
        <n v="796.14"/>
        <n v="907.18"/>
        <n v="822.34950000000003"/>
        <n v="121"/>
        <n v="142.96"/>
        <n v="1484.1849999999999"/>
        <n v="1276.17"/>
        <n v="116.55"/>
        <n v="82.72"/>
        <n v="106.64"/>
        <n v="8270.57"/>
        <n v="1069.6400000000001"/>
        <n v="2447.65"/>
        <n v="51.21"/>
        <n v="271.77999999999997"/>
        <n v="26.53"/>
        <n v="5133.9234999999999"/>
        <n v="557.03"/>
        <n v="2195.5500000000002"/>
        <n v="1386.6"/>
        <n v="1083.3699999999999"/>
        <n v="302.39999999999998"/>
        <n v="545.38"/>
        <n v="268.08999999999997"/>
        <n v="129.71"/>
        <n v="561.05999999999995"/>
        <n v="4072.01"/>
        <n v="168.25"/>
        <n v="320.02999999999997"/>
        <n v="1379.34"/>
        <n v="182.89"/>
        <n v="12043.88"/>
        <n v="195.12"/>
        <n v="136.63"/>
        <n v="298.3"/>
        <n v="1120.27"/>
        <n v="2052.83"/>
        <n v="336.84"/>
        <n v="1279.25"/>
        <n v="620.45000000000005"/>
        <n v="255.74"/>
        <n v="173.08"/>
        <n v="2213.92"/>
        <n v="3492.6585"/>
        <n v="3681.7494999999999"/>
        <n v="157.49"/>
        <n v="767.04"/>
        <n v="321.70999999999998"/>
        <n v="254.12"/>
        <n v="24.96"/>
        <n v="92.25"/>
        <n v="968.23500000000001"/>
        <n v="5418.68"/>
        <n v="103.11"/>
        <n v="1599.0709999999999"/>
        <n v="540.64"/>
        <n v="13.5"/>
        <n v="4261.9399999999996"/>
        <n v="763.12"/>
        <n v="19269.05"/>
        <n v="7668.55"/>
        <n v="10330.94"/>
        <n v="599.52"/>
        <n v="676.13"/>
        <n v="2657.56"/>
        <n v="176.24"/>
        <n v="61.02"/>
        <n v="878.77"/>
        <n v="7807.45"/>
        <n v="86.64"/>
        <n v="467.15"/>
        <n v="436.17"/>
        <n v="211.44"/>
        <n v="43.49"/>
        <n v="471.24"/>
        <n v="2854.76"/>
        <n v="893.29"/>
        <n v="4335.34"/>
        <n v="1150.5345"/>
        <n v="160.68"/>
        <n v="701.94"/>
        <n v="5144.8715000000002"/>
        <n v="188.44"/>
        <n v="141.96"/>
        <n v="568.33550000000002"/>
        <n v="1265.4970000000001"/>
        <n v="2051.0160000000001"/>
        <n v="23.93"/>
        <n v="2027.55"/>
        <n v="131.94"/>
        <n v="1168.1500000000001"/>
        <n v="751.77"/>
        <n v="85.74"/>
        <n v="2031.98"/>
        <n v="321.63"/>
        <n v="732.72"/>
        <n v="687.47"/>
        <n v="5677.87"/>
        <n v="253.38"/>
        <n v="29.79"/>
        <n v="679.65"/>
        <n v="15.45"/>
        <n v="148.16999999999999"/>
        <n v="2207.9"/>
        <n v="51.65"/>
        <n v="78.22"/>
        <n v="139.93"/>
        <n v="323.11"/>
        <n v="65.099999999999994"/>
        <n v="192.81399999999999"/>
        <n v="163.75"/>
        <n v="162.38999999999999"/>
        <n v="2526.54"/>
        <n v="4011.65"/>
        <n v="1243.52"/>
        <n v="278.66000000000003"/>
        <n v="653.44000000000005"/>
        <n v="1727.79"/>
        <n v="42.22"/>
        <n v="491.85"/>
        <n v="42.89"/>
        <n v="1966.26"/>
        <n v="125.9"/>
        <n v="438.93"/>
        <n v="226.5"/>
        <n v="140.66"/>
        <n v="55.35"/>
        <n v="700.35"/>
        <n v="195.04"/>
        <n v="146.68"/>
        <n v="67.58"/>
        <n v="670.94"/>
        <n v="1097.5999999999999"/>
        <n v="102.46"/>
        <n v="12.2"/>
        <n v="3636.37"/>
        <n v="9396.27"/>
        <n v="3072.86"/>
        <n v="134.81"/>
        <n v="2048.5680000000002"/>
        <n v="5488.5264999999999"/>
        <n v="305.82"/>
        <n v="1038.4000000000001"/>
        <n v="167.37"/>
        <n v="592.54"/>
        <n v="1026.6385"/>
        <n v="66.88"/>
        <n v="447.34"/>
        <n v="187.55"/>
        <n v="26.11"/>
        <n v="14647.26"/>
        <n v="11481.03"/>
        <n v="1661.04"/>
        <n v="164.5"/>
        <n v="91.15"/>
        <n v="171.48"/>
        <n v="839.19"/>
        <n v="203.48"/>
        <n v="162.15450000000001"/>
        <n v="8468.6299999999992"/>
        <n v="213.75"/>
        <n v="234.24"/>
        <n v="38.24"/>
        <n v="1711.79"/>
        <n v="51.66"/>
        <n v="107.73"/>
        <n v="783.48"/>
        <n v="55"/>
        <n v="77.19"/>
        <n v="125.57"/>
        <n v="268.71050000000002"/>
        <n v="773.44"/>
        <n v="8407.08"/>
        <n v="740.49"/>
        <n v="346.42"/>
        <n v="295.45"/>
        <n v="1484.49"/>
        <n v="881.84"/>
        <n v="677.51800000000003"/>
        <n v="5067.5725000000002"/>
        <n v="4679.1000000000004"/>
        <n v="108.21"/>
        <n v="73.069999999999993"/>
        <n v="176.77"/>
        <n v="44.74"/>
        <n v="90.78"/>
        <n v="48.84"/>
        <n v="1579.028"/>
        <n v="49.14"/>
        <n v="695.99"/>
        <n v="193.16"/>
        <n v="2030.44"/>
        <n v="27875.54"/>
        <n v="6568.0240000000003"/>
        <n v="9013.58"/>
        <n v="175.42"/>
        <n v="384.9"/>
        <n v="39.42"/>
        <n v="742.05"/>
        <n v="1305.31"/>
        <n v="225.14"/>
        <n v="251.75"/>
        <n v="1559.7755"/>
        <n v="795.74"/>
        <n v="125.31"/>
        <n v="110.64"/>
        <n v="11277.05"/>
        <n v="182.33"/>
        <n v="4281.13"/>
        <n v="381.1995"/>
        <n v="5677.6090000000004"/>
        <n v="6170.9120000000003"/>
        <n v="311.10000000000002"/>
        <n v="1287.94"/>
        <n v="750.86"/>
        <n v="585.36"/>
        <n v="379.78"/>
        <n v="1050.1600000000001"/>
        <n v="5304.42"/>
        <n v="373.27749999999997"/>
        <n v="54.78"/>
        <n v="277.35000000000002"/>
        <n v="2861.66"/>
        <n v="3.23"/>
        <n v="399.64"/>
        <n v="205.33"/>
        <n v="54.61"/>
        <n v="304.83"/>
        <n v="29.99"/>
        <n v="4043.29"/>
        <n v="870.48"/>
        <n v="1914.16"/>
        <n v="5699.22"/>
        <n v="157.51"/>
        <n v="438.8"/>
        <n v="97.78"/>
        <n v="1384.34"/>
        <n v="102.18"/>
        <n v="206.27"/>
        <n v="4357.1170000000002"/>
        <n v="67.45"/>
        <n v="1822.83"/>
        <n v="2339.84"/>
        <n v="388.13"/>
        <n v="1340.93"/>
        <n v="223.59"/>
        <n v="97.13"/>
        <n v="274.04000000000002"/>
        <n v="158.19"/>
        <n v="801.98"/>
        <n v="414.42"/>
        <n v="717.46799999999996"/>
        <n v="278.68"/>
        <n v="691.59"/>
        <n v="345.2"/>
        <n v="6375.28"/>
        <n v="1809.0125"/>
        <n v="208.04"/>
        <n v="2688.0825"/>
        <n v="622.82000000000005"/>
        <n v="157.26"/>
        <n v="1061.905"/>
        <n v="5205.83"/>
        <n v="214.62"/>
        <n v="5311.973"/>
        <n v="1631.04"/>
        <n v="30.65"/>
        <n v="103.2"/>
        <n v="144.13999999999999"/>
        <n v="7981.2"/>
        <n v="184.77"/>
        <n v="426.64"/>
        <n v="225.06"/>
        <n v="188.23"/>
        <n v="541.95000000000005"/>
        <n v="5610.6120000000001"/>
        <n v="1041.78"/>
        <n v="237.89"/>
        <n v="745.99"/>
        <n v="555.67999999999995"/>
        <n v="425.67"/>
        <n v="125.21"/>
        <n v="924.11149999999998"/>
        <n v="21.45"/>
        <n v="2405.4575"/>
        <n v="1391.7645"/>
        <n v="5347.13"/>
        <n v="178.51"/>
        <n v="31.32"/>
        <n v="98.55"/>
        <n v="6933.45"/>
        <n v="1775.33"/>
        <n v="54.99"/>
        <n v="1811.25"/>
        <n v="122.51"/>
        <n v="1196.2"/>
        <n v="2642.95"/>
        <n v="173.7"/>
        <n v="2846.3609999999999"/>
        <n v="269.57"/>
        <n v="2239.52"/>
        <n v="310.31"/>
        <n v="5423.58"/>
        <n v="617.34"/>
        <n v="1935.25"/>
        <n v="278.5"/>
        <n v="60.76"/>
        <n v="793.85"/>
        <n v="98.94"/>
        <n v="3555.29"/>
        <n v="1452.48"/>
        <n v="50.15"/>
        <n v="136.68"/>
        <n v="285.08"/>
        <n v="75.81"/>
        <n v="1466.95"/>
        <n v="440.23"/>
        <n v="28.75"/>
        <n v="842.19"/>
        <n v="259.71749999999997"/>
        <n v="1005.74"/>
        <n v="1171.232"/>
        <n v="6477.7394999999997"/>
        <n v="185.82"/>
        <n v="151.86000000000001"/>
        <n v="3583.87"/>
        <n v="4951.3599999999997"/>
        <n v="1846.2"/>
        <n v="293.3"/>
        <n v="18.16"/>
        <n v="372.69"/>
        <n v="32.03"/>
        <n v="2389.3000000000002"/>
        <n v="4322.26"/>
        <n v="130.43"/>
        <n v="222.25800000000001"/>
        <n v="122.74"/>
        <n v="475.58"/>
        <n v="1818.76"/>
        <n v="873.82"/>
        <n v="6366.52"/>
        <n v="29.42"/>
        <n v="46.48"/>
        <n v="3327.84"/>
        <n v="1291.3499999999999"/>
        <n v="1083.4014999999999"/>
        <n v="107.97"/>
        <n v="124.78"/>
        <n v="123.4"/>
        <n v="4701.6899999999996"/>
        <n v="164.02"/>
        <n v="136.81"/>
        <n v="74.989999999999995"/>
        <n v="652.33000000000004"/>
        <n v="9944.49"/>
        <n v="1020.88"/>
        <n v="20.190000000000001"/>
        <n v="64.5"/>
        <n v="1095.27"/>
        <n v="600.86"/>
        <n v="12719.7"/>
        <n v="4416.6509999999998"/>
        <n v="626.07000000000005"/>
        <n v="5875.66"/>
        <n v="2766.8180000000002"/>
        <n v="216.79"/>
        <n v="109.78"/>
        <n v="593.32000000000005"/>
        <n v="88.7"/>
        <n v="902.19"/>
        <n v="657.23199999999997"/>
        <n v="329.06"/>
        <n v="13.44"/>
        <n v="1049.49"/>
        <n v="105.89"/>
        <n v="1004.89"/>
        <n v="465.83"/>
        <n v="1484.89"/>
        <n v="515.37"/>
        <n v="554.32000000000005"/>
        <n v="1073.567"/>
        <n v="951.31"/>
        <n v="90.5"/>
        <n v="140.77000000000001"/>
        <n v="848.19"/>
        <n v="562.15"/>
        <n v="61"/>
        <n v="3559.6129999999998"/>
        <n v="382.65"/>
        <n v="3268.56"/>
        <n v="106.69"/>
        <n v="8367.68"/>
        <n v="74.31"/>
        <n v="506.49"/>
        <n v="123.95"/>
        <n v="22.45"/>
        <n v="131.72"/>
        <n v="368.02449999999999"/>
        <n v="1676.44"/>
        <n v="17.190000000000001"/>
        <n v="142.24"/>
        <n v="65.39"/>
        <n v="124.65"/>
        <n v="1771.67"/>
        <n v="1406.07"/>
        <n v="792.8"/>
        <n v="615.67999999999995"/>
        <n v="15.31"/>
        <n v="782.45050000000003"/>
        <n v="1372.9455"/>
        <n v="2689.48"/>
        <n v="50.93"/>
        <n v="191.43"/>
        <n v="152.28"/>
        <n v="1234.8499999999999"/>
        <n v="1914.65"/>
        <n v="786.26"/>
        <n v="1567.51"/>
        <n v="195.51"/>
        <n v="377.13"/>
        <n v="9293.82"/>
        <n v="80.790000000000006"/>
        <n v="4814.12"/>
        <n v="349.65"/>
        <n v="22.07"/>
        <n v="81.900000000000006"/>
        <n v="5407.31"/>
        <n v="1058.43"/>
        <n v="196.07"/>
        <n v="174.89"/>
        <n v="1803.12"/>
        <n v="1294.04"/>
        <n v="2288.6419999999998"/>
        <n v="77.569999999999993"/>
        <n v="198.7"/>
        <n v="24.36"/>
        <n v="392.57"/>
        <n v="109.37"/>
        <n v="537.87"/>
        <n v="871.25"/>
        <n v="5085.9070000000002"/>
        <n v="37.299999999999997"/>
        <n v="1504.97"/>
        <n v="44.25"/>
        <n v="581.52"/>
        <n v="589.63"/>
        <n v="19.170000000000002"/>
        <n v="47.99"/>
        <n v="485.46"/>
        <n v="163.31049999999999"/>
        <n v="12.8"/>
        <n v="161.66999999999999"/>
        <n v="45.38"/>
        <n v="829.61699999999996"/>
        <n v="4976.6000000000004"/>
        <n v="101.25"/>
        <n v="2062.75"/>
        <n v="71.569999999999993"/>
        <n v="42.31"/>
        <n v="231.08"/>
        <n v="21062.91"/>
        <n v="428.36"/>
        <n v="152.66999999999999"/>
        <n v="487.98"/>
        <n v="1840.8534999999999"/>
        <n v="89.334999999999994"/>
        <n v="7180.83"/>
        <n v="158.46"/>
        <n v="4667.28"/>
        <n v="2116.62"/>
        <n v="264.75"/>
        <n v="1785.74"/>
        <n v="546.4"/>
        <n v="209.12"/>
        <n v="633.55999999999995"/>
        <n v="165.37"/>
        <n v="45.24"/>
        <n v="102.04"/>
        <n v="283.57"/>
        <n v="69.400000000000006"/>
        <n v="639.29999999999995"/>
        <n v="148.05000000000001"/>
        <n v="424.13"/>
        <n v="508.73"/>
        <n v="77.430000000000007"/>
        <n v="397.17"/>
        <n v="292.80799999999999"/>
        <n v="120.77"/>
        <n v="102.5"/>
        <n v="1378.72"/>
        <n v="10.46"/>
        <n v="3201.16"/>
        <n v="201.37"/>
        <n v="563.08000000000004"/>
        <n v="2094.9780000000001"/>
        <n v="215.52"/>
        <n v="1190.8"/>
        <n v="1142.4849999999999"/>
        <n v="7512.03"/>
        <n v="148.12"/>
        <n v="4729.8500000000004"/>
        <n v="308.54000000000002"/>
        <n v="274.32"/>
        <n v="7518.12"/>
        <n v="827.83"/>
        <n v="233.39"/>
        <n v="341.71"/>
        <n v="705.44"/>
        <n v="1382.31"/>
        <n v="1041.72"/>
        <n v="102.24"/>
        <n v="561.91999999999996"/>
        <n v="365.64"/>
        <n v="5.31"/>
        <n v="309.17"/>
        <n v="412.86"/>
        <n v="1246.3634999999999"/>
        <n v="2050.712"/>
        <n v="597.66"/>
        <n v="905.32"/>
        <n v="631.99"/>
        <n v="1403.741"/>
        <n v="177.05"/>
        <n v="163.08000000000001"/>
        <n v="210.46"/>
        <n v="317.85000000000002"/>
        <n v="531.66"/>
        <n v="3460.5625"/>
        <n v="5445.9920000000002"/>
        <n v="104.85"/>
        <n v="852.05"/>
        <n v="195.75"/>
        <n v="182.7"/>
        <n v="141.08000000000001"/>
        <n v="146.69"/>
        <n v="394.27"/>
        <n v="505.08"/>
        <n v="649.23850000000004"/>
        <n v="677.9"/>
        <n v="812.21"/>
        <n v="3632.6"/>
        <n v="378.84"/>
        <n v="1219.19"/>
        <n v="5297.47"/>
        <n v="266.64"/>
        <n v="320.42"/>
        <n v="95.3"/>
        <n v="28.68"/>
        <n v="1911.69"/>
        <n v="245.55"/>
        <n v="120.751"/>
        <n v="14.4"/>
        <n v="1516.13"/>
        <n v="1092.42"/>
        <n v="612.49"/>
        <n v="366.84"/>
        <n v="105.99"/>
        <n v="271.33999999999997"/>
        <n v="130.96"/>
        <n v="6789.9274999999998"/>
        <n v="372.01"/>
        <n v="284.67349999999999"/>
        <n v="81.97"/>
        <n v="856.45"/>
        <n v="6.75"/>
        <n v="3841.72"/>
        <n v="1642.43"/>
        <n v="733.36"/>
        <n v="2004.12"/>
        <n v="66.41"/>
        <n v="270.32"/>
        <n v="361.98"/>
        <n v="2864.1005"/>
        <n v="278.10000000000002"/>
        <n v="583.64"/>
        <n v="90.75"/>
        <n v="43.57"/>
        <n v="2610.8939999999998"/>
        <n v="1124.3"/>
        <n v="927.82"/>
        <n v="139.61000000000001"/>
        <n v="123.37"/>
        <n v="1439.96"/>
        <n v="112.03"/>
        <n v="2039.39"/>
        <n v="4452.6499999999996"/>
        <n v="2833.19"/>
        <n v="286.81"/>
        <n v="146.71"/>
        <n v="475.92"/>
        <n v="777.63"/>
        <n v="606.98"/>
        <n v="301.62"/>
        <n v="141.07"/>
        <n v="136.72"/>
        <n v="82.56"/>
        <n v="1174.94"/>
        <n v="15.04"/>
        <n v="3602.12"/>
        <n v="164.62"/>
        <n v="470.39"/>
        <n v="53.89"/>
        <n v="4225.7700000000004"/>
        <n v="36.65"/>
        <n v="6767.43"/>
        <n v="58.44"/>
        <n v="964.09"/>
        <n v="53.3"/>
        <n v="1222.5899999999999"/>
        <n v="1111.23"/>
        <n v="409.08"/>
        <n v="2046.81"/>
        <n v="553.02"/>
        <n v="104.27"/>
        <n v="385.05"/>
        <n v="19014.240000000002"/>
        <n v="20329.8"/>
        <n v="3685.38"/>
        <n v="284"/>
        <n v="116.84"/>
        <n v="101.13"/>
        <n v="71.239999999999995"/>
        <n v="526.45000000000005"/>
        <n v="984.63149999999996"/>
        <n v="363.16"/>
        <n v="17884.53"/>
        <n v="12571.63"/>
        <n v="2826.9"/>
        <n v="7834.77"/>
        <n v="2150.25"/>
        <n v="448"/>
        <n v="545.71"/>
        <n v="872.97"/>
        <n v="1449.21"/>
        <n v="380.38"/>
        <n v="5740.32"/>
        <n v="336.06"/>
        <n v="116.63"/>
        <n v="23949.51"/>
        <n v="12072.9"/>
        <n v="405.83"/>
        <n v="116.22"/>
        <n v="5606.91"/>
        <n v="327.95"/>
        <n v="299.68"/>
        <n v="765.96"/>
        <n v="29.65"/>
        <n v="926.3"/>
        <n v="85.49"/>
        <n v="801.44"/>
        <n v="3760.3065000000001"/>
        <n v="1194.06"/>
        <n v="2667.92"/>
        <n v="1235.8699999999999"/>
        <n v="965.82"/>
        <n v="1640.9"/>
        <n v="2236.15"/>
        <n v="17.3"/>
        <n v="89.55"/>
        <n v="1082.8"/>
        <n v="149.25"/>
        <n v="10.14"/>
        <n v="1260.2014999999999"/>
        <n v="845.61400000000003"/>
        <n v="321.02"/>
        <n v="137.41999999999999"/>
        <n v="208.78"/>
        <n v="80"/>
        <n v="283.82"/>
        <n v="3819.42"/>
        <n v="6126.93"/>
        <n v="1810.67"/>
        <n v="54.23"/>
        <n v="2251.56"/>
        <n v="295.12"/>
        <n v="147.38999999999999"/>
        <n v="759.84"/>
        <n v="336.29"/>
        <n v="2415.38"/>
        <n v="2660.6104999999998"/>
        <n v="283.8"/>
        <n v="1211.18"/>
        <n v="8273.2795000000006"/>
        <n v="4620.53"/>
        <n v="1485.06"/>
        <n v="2048.7800000000002"/>
        <n v="1078.49"/>
        <n v="10791.38"/>
        <n v="1500.84"/>
        <n v="18561.310000000001"/>
        <n v="703.54"/>
        <n v="67.3"/>
        <n v="98.64"/>
        <n v="104.51"/>
        <n v="94.83"/>
        <n v="1060.0605"/>
        <n v="65.930000000000007"/>
        <n v="353.02"/>
        <n v="2463.2404999999999"/>
        <n v="1848.52"/>
        <n v="1048.3900000000001"/>
        <n v="385.7"/>
        <n v="2071.3395"/>
        <n v="289.94"/>
        <n v="187.14"/>
        <n v="2911.64"/>
        <n v="117.78"/>
        <n v="525"/>
        <n v="373.48"/>
        <n v="101.2"/>
        <n v="287.43"/>
        <n v="3780.16"/>
        <n v="1784.048"/>
        <n v="3086.5115000000001"/>
        <n v="53.14"/>
        <n v="745.48"/>
        <n v="18.260000000000002"/>
        <n v="763.44799999999998"/>
        <n v="1156.6714999999999"/>
        <n v="2174.96"/>
        <n v="2268.91"/>
        <n v="1143.3499999999999"/>
        <n v="609.97"/>
        <n v="18697.240000000002"/>
        <n v="786.13"/>
        <n v="3451.85"/>
        <n v="8704.08"/>
        <n v="1663.83"/>
        <n v="10223.19"/>
        <n v="257.89999999999998"/>
        <n v="312.42"/>
        <n v="2531.35"/>
        <n v="24051.49"/>
        <n v="125.7"/>
        <n v="205.3"/>
        <n v="52.93"/>
        <n v="157.97"/>
        <n v="548.11"/>
        <n v="6900.13"/>
        <n v="2300.4499999999998"/>
        <n v="145.13"/>
        <n v="138.44999999999999"/>
        <n v="245.96"/>
        <n v="178.44"/>
        <n v="193.79"/>
        <n v="192.99"/>
        <n v="313.52"/>
        <n v="11829.4"/>
        <n v="2379.15"/>
        <n v="548.29999999999995"/>
        <n v="63.53"/>
        <n v="53.01"/>
        <n v="395.37"/>
        <n v="2272.56"/>
        <n v="554.88"/>
        <n v="309.64999999999998"/>
        <n v="443.46"/>
        <n v="523.55999999999995"/>
        <n v="152.37"/>
        <n v="2329.4"/>
        <n v="122.35"/>
        <n v="96.03"/>
        <n v="4506.8500000000004"/>
        <n v="1476.12"/>
        <n v="187.28"/>
        <n v="292.75"/>
        <n v="2110.37"/>
        <n v="1094.9105"/>
        <n v="2532.6174999999998"/>
        <n v="1624.67"/>
        <n v="897.42"/>
        <n v="306.02"/>
        <n v="1520.26"/>
        <n v="199.86"/>
        <n v="1888.02"/>
        <n v="688.02"/>
        <n v="322.69"/>
        <n v="813.41"/>
        <n v="2435.5135"/>
        <n v="141.77000000000001"/>
        <n v="512.87"/>
        <n v="2200.64"/>
        <n v="834.21550000000002"/>
        <n v="85.36"/>
        <n v="1326.51"/>
        <n v="1781.11"/>
        <n v="361.94"/>
        <n v="185.32"/>
        <n v="96.75"/>
        <n v="243.23"/>
        <n v="1859.01"/>
        <n v="2894.68"/>
        <n v="434.73"/>
        <n v="73.41"/>
        <n v="43.66"/>
        <n v="134.68"/>
        <n v="1276.04"/>
        <n v="7017.42"/>
        <n v="1609.19"/>
        <n v="26.08"/>
        <n v="319.69"/>
        <n v="279.29000000000002"/>
        <n v="31.6"/>
        <n v="2996.93"/>
        <n v="6.34"/>
        <n v="57.15"/>
        <n v="430.13"/>
        <n v="6693.28"/>
        <n v="7685.62"/>
        <n v="1482.81"/>
        <n v="275.91000000000003"/>
        <n v="1192.93"/>
        <n v="100.13"/>
        <n v="29.05"/>
        <n v="7143.9269999999997"/>
        <n v="806.05"/>
        <n v="90.37"/>
        <n v="11.76"/>
        <n v="18775.759999999998"/>
        <n v="1880.8"/>
        <n v="846.35"/>
        <n v="1976.3945000000001"/>
        <n v="415"/>
        <n v="971.82"/>
        <n v="4345.8599999999997"/>
        <n v="261.54000000000002"/>
        <n v="238.88"/>
        <n v="184.46"/>
        <n v="110.36"/>
        <n v="1235.29"/>
        <n v="1928.327"/>
        <n v="840.24"/>
        <n v="536.83000000000004"/>
        <n v="2149.0300000000002"/>
        <n v="1734.31"/>
        <n v="321.68"/>
        <n v="10253.75"/>
        <n v="971.95"/>
        <n v="16193.16"/>
        <n v="157.33000000000001"/>
        <n v="972.35"/>
        <n v="173.33"/>
        <n v="570.98"/>
        <n v="63.93"/>
        <n v="231.29"/>
        <n v="10168.23"/>
        <n v="884.12750000000005"/>
        <n v="5620.2"/>
        <n v="146.72"/>
        <n v="436.67"/>
        <n v="85.89"/>
        <n v="74.83"/>
        <n v="124.75"/>
        <n v="81.87"/>
        <n v="566.66"/>
        <n v="1646.47"/>
        <n v="1068.79"/>
        <n v="7286.65"/>
        <n v="40.72"/>
        <n v="25313.34"/>
        <n v="1764.97"/>
        <n v="287.13"/>
        <n v="113.3"/>
        <n v="238.34"/>
        <n v="278.27"/>
        <n v="34.590000000000003"/>
        <n v="5029.2160000000003"/>
        <n v="1718.43"/>
        <n v="336.91"/>
        <n v="28761.52"/>
        <n v="14358.64"/>
        <n v="48.26"/>
        <n v="1086.3900000000001"/>
        <n v="8920.08"/>
        <n v="188.7"/>
        <n v="463.42"/>
        <n v="1955.0764999999999"/>
        <n v="20.59"/>
        <n v="2237.7600000000002"/>
        <n v="281.74"/>
        <n v="2746.57"/>
        <n v="217.35"/>
        <n v="1968.47"/>
        <n v="8221.2934999999998"/>
        <n v="1158.26"/>
        <n v="43.96"/>
        <n v="60.19"/>
        <n v="137.84"/>
        <n v="21.01"/>
        <n v="3969.43"/>
        <n v="2882.7069999999999"/>
        <n v="2575.0100000000002"/>
        <n v="1323.31"/>
        <n v="12450.48"/>
        <n v="187.18"/>
        <n v="279.77"/>
        <n v="154.21"/>
        <n v="1331.2239999999999"/>
        <n v="2029.75"/>
        <n v="285.83999999999997"/>
        <n v="104.21"/>
        <n v="1118.396"/>
        <n v="689.67"/>
        <n v="159.74"/>
        <n v="700.95"/>
        <n v="204.07"/>
        <n v="78.17"/>
        <n v="199.93"/>
        <n v="2423.06"/>
        <n v="254.92"/>
        <n v="3645.45"/>
        <n v="9081.98"/>
        <n v="806.08"/>
        <n v="302.05"/>
        <n v="70.02"/>
        <n v="1264.46"/>
        <n v="298.57"/>
        <n v="44.32"/>
        <n v="158.25"/>
        <n v="261.02"/>
        <n v="78.790000000000006"/>
        <n v="3928.25"/>
        <n v="44.99"/>
        <n v="1629.75"/>
        <n v="1711.02"/>
        <n v="69.260000000000005"/>
        <n v="1009.8680000000001"/>
        <n v="121.624"/>
        <n v="929.81"/>
        <n v="65.466999999999999"/>
        <n v="207.42"/>
        <n v="1031.18"/>
        <n v="130.9"/>
        <n v="934.07"/>
        <n v="2433.5300000000002"/>
        <n v="231.65"/>
        <n v="1250.4265"/>
        <n v="503.17"/>
        <n v="235.15"/>
        <n v="260.64"/>
        <n v="1368.03"/>
        <n v="86.79"/>
        <n v="4.97"/>
        <n v="753.8"/>
        <n v="128.59"/>
        <n v="794.58"/>
        <n v="3830.84"/>
        <n v="267.43"/>
        <n v="413.8"/>
        <n v="275.06"/>
        <n v="209.63"/>
        <n v="1236.954"/>
        <n v="4001.4684999999999"/>
        <n v="336.25"/>
        <n v="5287.16"/>
        <n v="1158.45"/>
        <n v="229.26"/>
        <n v="2568.71"/>
        <n v="199.94"/>
        <n v="67.47"/>
        <n v="2029.4960000000001"/>
        <n v="116.14"/>
        <n v="9046.33"/>
        <n v="367.96"/>
        <n v="4890.58"/>
        <n v="129.62"/>
        <n v="82.12"/>
        <n v="634.38"/>
        <n v="16.73"/>
        <n v="125.54"/>
        <n v="6688.11"/>
        <n v="5196.1899999999996"/>
        <n v="50.47"/>
        <n v="370.48"/>
        <n v="3636.91"/>
        <n v="1831.529"/>
        <n v="1614.84"/>
        <n v="207.01"/>
        <n v="34.94"/>
        <n v="875.52"/>
        <n v="2337.89"/>
        <n v="41.18"/>
        <n v="49.89"/>
        <n v="1004.18"/>
        <n v="397.84"/>
        <n v="605.77"/>
        <n v="1480.91"/>
        <n v="441.43"/>
        <n v="171.57"/>
        <n v="1341.963"/>
        <n v="2145.6975000000002"/>
        <n v="2170.3049999999998"/>
        <n v="627.45299999999997"/>
        <n v="5723.24"/>
        <n v="3367.24"/>
        <n v="79.75"/>
        <n v="1118.82"/>
        <n v="3000.88"/>
        <n v="52.39"/>
        <n v="6118.38"/>
        <n v="194.35"/>
        <n v="6742.49"/>
        <n v="7384.54"/>
        <n v="115.17"/>
        <n v="96.52"/>
        <n v="3752.61"/>
        <n v="548.36"/>
        <n v="574.99"/>
        <n v="6250.9359999999997"/>
        <n v="64.37"/>
        <n v="4588.55"/>
        <n v="7264.64"/>
        <n v="125.33"/>
        <n v="9362.73"/>
        <n v="684.66"/>
        <n v="72.819999999999993"/>
        <n v="2752"/>
        <n v="218.29"/>
        <n v="99.65"/>
        <n v="239.35"/>
        <n v="279.63"/>
        <n v="2701.69"/>
        <n v="365.62"/>
        <n v="9107.27"/>
        <n v="109.9"/>
        <n v="31.77"/>
        <n v="208.05"/>
        <n v="440.6"/>
        <n v="315.29000000000002"/>
        <n v="575.56899999999996"/>
        <n v="695.47"/>
        <n v="2084.96"/>
        <n v="297.85000000000002"/>
        <n v="136.1"/>
        <n v="1059.72"/>
        <n v="37.700000000000003"/>
        <n v="1556.55"/>
        <n v="614.34"/>
        <n v="398.76"/>
        <n v="933.21"/>
        <n v="85.77"/>
        <n v="149.31"/>
        <n v="19109.61"/>
        <n v="2569.6264999999999"/>
        <n v="618.19650000000001"/>
        <n v="826.97349999999994"/>
        <n v="167.41"/>
        <n v="14240.76"/>
        <n v="13.52"/>
        <n v="553.3415"/>
        <n v="142.12"/>
        <n v="1418.9559999999999"/>
        <n v="9041.26"/>
        <n v="129.88"/>
        <n v="196.85"/>
        <n v="124.56"/>
        <n v="163.04"/>
        <n v="270.63"/>
        <n v="1583.06"/>
        <n v="241.43"/>
        <n v="1290.2065"/>
        <n v="2441.1405"/>
        <n v="6583.9129999999996"/>
        <n v="37.799999999999997"/>
        <n v="58.64"/>
        <n v="881.50099999999998"/>
        <n v="6045.98"/>
        <n v="161.72"/>
        <n v="183.28"/>
        <n v="136.06"/>
        <n v="2440.2600000000002"/>
        <n v="1008.19"/>
        <n v="1978.3665000000001"/>
        <n v="660.05899999999997"/>
        <n v="827.47"/>
        <n v="306.77"/>
        <n v="667.55"/>
        <n v="2066.63"/>
        <n v="24.72"/>
        <n v="187.78"/>
        <n v="1575.14"/>
        <n v="4108.17"/>
        <n v="900.06"/>
        <n v="15152.55"/>
        <n v="475.9"/>
        <n v="1018.402"/>
        <n v="3337.5165000000002"/>
        <n v="2679.1235000000001"/>
        <n v="65.67"/>
        <n v="1390.6935000000001"/>
        <n v="1155.5835"/>
        <n v="1017.2885"/>
        <n v="461.55"/>
        <n v="137.63999999999999"/>
        <n v="577"/>
        <n v="116.37"/>
        <n v="125.78"/>
        <n v="455.59"/>
        <n v="438.07"/>
        <n v="418.82"/>
        <n v="113.2"/>
        <n v="24.53"/>
        <n v="701.16"/>
        <n v="74.75"/>
        <n v="527.25"/>
        <n v="1844.26"/>
        <n v="376.58"/>
        <n v="12586.19"/>
        <n v="357.01"/>
        <n v="118.06"/>
        <n v="141.27000000000001"/>
        <n v="242.8"/>
        <n v="16.02"/>
        <n v="1541.4580000000001"/>
        <n v="7783.36"/>
        <n v="61.76"/>
        <n v="3503.56"/>
        <n v="754.94"/>
        <n v="1196.8599999999999"/>
        <n v="1280.3399999999999"/>
        <n v="1118.21"/>
        <n v="94.84"/>
        <n v="37.89"/>
        <n v="3234.1"/>
        <n v="2289.92"/>
        <n v="2477.9899999999998"/>
        <n v="48.83"/>
        <n v="260.31"/>
        <n v="1540.77"/>
        <n v="87.09"/>
        <n v="383.57"/>
        <n v="196.1"/>
        <n v="461.1"/>
        <n v="11.01"/>
        <n v="101.34"/>
        <n v="39.44"/>
        <n v="38.26"/>
        <n v="468.46"/>
        <n v="11169.95"/>
        <n v="290.45999999999998"/>
        <n v="92.14"/>
        <n v="8789.5400000000009"/>
        <n v="174.58"/>
        <n v="104.33"/>
        <n v="9708.64"/>
        <n v="28.96"/>
        <n v="257.43"/>
        <n v="173.417"/>
        <n v="1207.4000000000001"/>
        <n v="1745.1179999999999"/>
        <n v="4371.92"/>
        <n v="851.17"/>
        <n v="1553.8679999999999"/>
        <n v="322.45999999999998"/>
        <n v="1085.1600000000001"/>
        <n v="356.95"/>
        <n v="321.57"/>
        <n v="44.64"/>
        <n v="78.47"/>
        <n v="108.42"/>
        <n v="2063.42"/>
        <n v="112.86"/>
        <n v="1289.6199999999999"/>
        <n v="17717.34"/>
        <n v="138.31"/>
        <n v="1143.8800000000001"/>
        <n v="371.95"/>
        <n v="14223.82"/>
        <n v="7522.8"/>
        <n v="10480.272000000001"/>
        <n v="1991.26"/>
        <n v="1551.34"/>
        <n v="588.54"/>
        <n v="612.92999999999995"/>
        <n v="16.079999999999998"/>
        <n v="52.76"/>
        <n v="704.77"/>
        <n v="690.88"/>
        <n v="529.28"/>
        <n v="63.96"/>
        <n v="177.23"/>
        <n v="16.47"/>
        <n v="713.7"/>
        <n v="126.74"/>
        <n v="917.31"/>
        <n v="5824.01"/>
        <n v="173.62"/>
        <n v="691.09"/>
        <n v="240.18"/>
        <n v="690.97"/>
        <n v="55.21"/>
        <n v="10341.469999999999"/>
        <n v="38.299999999999997"/>
        <n v="1427.14"/>
        <n v="188.54"/>
        <n v="9225.65"/>
        <n v="50.35"/>
        <n v="990.73"/>
        <n v="126.88"/>
        <n v="906.64"/>
        <n v="262.77999999999997"/>
        <n v="58.14"/>
        <n v="263.8"/>
        <n v="293.47000000000003"/>
        <n v="142.15"/>
        <n v="1634.98"/>
        <n v="1546.3965000000001"/>
        <n v="882.96"/>
        <n v="230.72"/>
        <n v="965.46"/>
        <n v="408.23"/>
        <n v="51.56"/>
        <n v="4408.6695"/>
        <n v="507.44"/>
        <n v="849.33699999999999"/>
        <n v="934.94050000000004"/>
        <n v="5232.83"/>
        <n v="881.65"/>
        <n v="116.31399999999999"/>
        <n v="262.29000000000002"/>
        <n v="90.05"/>
        <n v="7804.53"/>
        <n v="48.41"/>
        <n v="1554.21"/>
        <n v="653.87099999999998"/>
        <n v="147.05000000000001"/>
        <n v="1295.502"/>
        <n v="1768.13"/>
        <n v="303.90899999999999"/>
        <n v="141.4"/>
        <n v="185.83"/>
        <n v="2537.88"/>
        <n v="2896.99"/>
        <n v="35.58"/>
        <n v="15.7"/>
        <n v="10162.575999999999"/>
        <n v="7731.09"/>
        <n v="5834.6464999999998"/>
        <n v="2360.98"/>
        <n v="102.32"/>
        <n v="729.92"/>
        <n v="82.93"/>
        <n v="14556.67"/>
        <n v="182.2"/>
        <n v="27.44"/>
        <n v="1950.0360000000001"/>
        <n v="750.89"/>
        <n v="50.8"/>
        <n v="3323.44"/>
        <n v="27.9"/>
        <n v="309.3"/>
        <n v="710.32799999999997"/>
        <n v="12028.23"/>
        <n v="2834.96"/>
        <n v="1940.31"/>
        <n v="953.98900000000003"/>
        <n v="291.66000000000003"/>
        <n v="51.14"/>
        <n v="1281.28"/>
        <n v="2744.3609999999999"/>
        <n v="430.84800000000001"/>
        <n v="2932.99"/>
        <n v="114.57"/>
        <n v="6813.93"/>
        <n v="2285.12"/>
        <n v="9194.7999999999993"/>
        <n v="944.76"/>
        <n v="536.25"/>
        <n v="21.32"/>
        <n v="5.73"/>
        <n v="457.51"/>
        <n v="68.319999999999993"/>
        <n v="536.38"/>
        <n v="2332.5954999999999"/>
        <n v="391.87549999999999"/>
        <n v="4829.4534999999996"/>
        <n v="4687.6734999999999"/>
        <n v="716.99"/>
        <n v="31.118500000000001"/>
        <n v="213.06"/>
        <n v="1126.4880000000001"/>
        <n v="1315.74"/>
        <n v="126.62"/>
        <n v="201.36"/>
        <n v="599.1"/>
        <n v="586.11"/>
        <n v="2232.06"/>
        <n v="195.49"/>
        <n v="216.77"/>
        <n v="154.35"/>
        <n v="959.08900000000006"/>
        <n v="1042.06"/>
        <n v="492.71"/>
        <n v="168.39"/>
        <n v="9059.9"/>
        <n v="368.17"/>
        <n v="14.46"/>
        <n v="430.88"/>
        <n v="53.66"/>
        <n v="1131.93"/>
        <n v="1272.83"/>
        <n v="260.37"/>
        <n v="165.36"/>
        <n v="5785.59"/>
        <n v="3238.143"/>
        <n v="56.13"/>
        <n v="299.11"/>
        <n v="6553.45"/>
        <n v="1491.5205000000001"/>
        <n v="72.67"/>
        <n v="66.540000000000006"/>
        <n v="845.32"/>
        <n v="1163.75"/>
        <n v="62.84"/>
        <n v="6408.3"/>
        <n v="1227.18"/>
        <n v="138.75"/>
        <n v="1441.61"/>
        <n v="1564.1614999999999"/>
        <n v="79.64"/>
        <n v="1527.42"/>
        <n v="61.4"/>
        <n v="600.22"/>
        <n v="625.94849999999997"/>
        <n v="38.5"/>
        <n v="92.03"/>
        <n v="11883.2"/>
        <n v="207.19"/>
        <n v="88"/>
        <n v="378.6"/>
        <n v="169.18"/>
        <n v="8252.3919999999998"/>
        <n v="477.39"/>
        <n v="552.08000000000004"/>
        <n v="51.3"/>
        <n v="307.57"/>
        <n v="87.52"/>
        <n v="14861.07"/>
        <n v="5713.48"/>
        <n v="8.48"/>
        <n v="108.73"/>
        <n v="133.4"/>
        <n v="834.0625"/>
        <n v="4669.1899999999996"/>
        <n v="1936.3"/>
        <n v="1219.1465000000001"/>
        <n v="1777.4690000000001"/>
        <n v="826.27"/>
        <n v="157.56"/>
        <n v="1499.5274999999999"/>
        <n v="381.69"/>
        <n v="11747.97"/>
        <n v="197.1"/>
        <n v="5643.49"/>
        <n v="847.82"/>
        <n v="268.94"/>
        <n v="339.49"/>
        <n v="1326.09"/>
        <n v="839.07"/>
        <n v="217.25"/>
        <n v="49.74"/>
        <n v="17.7"/>
        <n v="45.61"/>
        <n v="5993.74"/>
        <n v="1782.68"/>
        <n v="418.34"/>
        <n v="59.08"/>
        <n v="32.49"/>
        <n v="27663.919999999998"/>
        <n v="886.36300000000006"/>
        <n v="69.98"/>
        <n v="188.34"/>
        <n v="1493.8579999999999"/>
        <n v="757.91"/>
        <n v="1965.21"/>
        <n v="7535.96"/>
        <n v="6403.39"/>
        <n v="17"/>
        <n v="11.87"/>
        <n v="1618.31"/>
        <n v="130.66999999999999"/>
        <n v="77.62"/>
        <n v="67.41"/>
        <n v="2860.19"/>
        <n v="38.99"/>
        <n v="1271.0474999999999"/>
        <n v="5428.49"/>
        <n v="6502.46"/>
        <n v="282.48"/>
        <n v="925.8"/>
        <n v="249.59"/>
        <n v="45.63"/>
        <n v="181.83"/>
        <n v="216.3"/>
        <n v="308.52"/>
        <n v="28.55"/>
        <n v="5405.44"/>
        <n v="1592.0415"/>
        <n v="180.56"/>
        <n v="42.21"/>
        <n v="40.26"/>
        <n v="242.28399999999999"/>
        <n v="1795.49"/>
        <n v="926.58"/>
        <n v="128.62"/>
        <n v="424"/>
        <n v="504.79"/>
        <n v="448.23"/>
        <n v="997"/>
        <n v="422.25"/>
        <n v="188.38"/>
        <n v="38.76"/>
        <n v="1374.7"/>
        <n v="516.62"/>
        <n v="1939.66"/>
        <n v="2154.34"/>
        <n v="21.56"/>
        <n v="396.15"/>
        <n v="1090.5999999999999"/>
        <n v="14.96"/>
        <n v="15.69"/>
        <n v="89.99"/>
        <n v="495.5"/>
        <n v="4475.03"/>
        <n v="693.06"/>
        <n v="92.24"/>
        <n v="1290.3699999999999"/>
        <n v="23.18"/>
        <n v="8662.34"/>
        <n v="1756.46"/>
        <n v="5403.37"/>
        <n v="1436.94"/>
        <n v="1760.35"/>
        <n v="5797.68"/>
        <n v="283.58"/>
        <n v="82.15"/>
        <n v="125.8"/>
        <n v="312.03500000000003"/>
        <n v="266.94"/>
        <n v="113.85"/>
        <n v="201.72"/>
        <n v="12125.14"/>
        <n v="1379.98"/>
        <n v="849.51"/>
        <n v="189.49"/>
        <n v="76.36"/>
        <n v="792.76"/>
        <n v="309.9015"/>
        <n v="71.2"/>
        <n v="848.2"/>
        <n v="315.27"/>
        <n v="82.64"/>
        <n v="717.21"/>
        <n v="1262.75"/>
        <n v="1866.12"/>
        <n v="13.42"/>
        <n v="3644.596"/>
        <n v="730.33"/>
        <n v="125.273"/>
        <n v="556.45000000000005"/>
        <n v="7814.59"/>
        <n v="158.99"/>
        <n v="131.5"/>
        <n v="123.82"/>
        <n v="145.15"/>
        <n v="336.48"/>
        <n v="462.36599999999999"/>
        <n v="1223.43"/>
        <n v="1327.59"/>
        <n v="3401.8"/>
        <n v="412.37"/>
        <n v="298.12"/>
        <n v="130.13999999999999"/>
        <n v="1103.67"/>
        <n v="2502.67"/>
        <n v="73.55"/>
        <n v="165.51"/>
        <n v="4804.0384999999997"/>
        <n v="616.01"/>
        <n v="1562.69"/>
        <n v="438.60849999999999"/>
        <n v="438.47"/>
        <n v="81.78"/>
        <n v="4153.0600000000004"/>
        <n v="1566.8"/>
        <n v="17131.36"/>
        <n v="17448.75"/>
        <n v="643.53"/>
        <n v="65.78"/>
        <n v="19342.84"/>
        <n v="1280.73"/>
        <n v="351.12"/>
        <n v="4442.049"/>
        <n v="706.91"/>
        <n v="86.92"/>
        <n v="190.06"/>
        <n v="771.78300000000002"/>
        <n v="3457.99"/>
        <n v="1217.77"/>
        <n v="1279.45"/>
        <n v="1225.52"/>
        <n v="1024.29"/>
        <n v="3900.5309999999999"/>
        <n v="1348.57"/>
        <n v="248.42"/>
        <n v="619.77"/>
        <n v="3351.55"/>
        <n v="121.66"/>
        <n v="343.26"/>
        <n v="229.88"/>
        <n v="1444.96"/>
        <n v="941.62149999999997"/>
        <n v="118.95"/>
        <n v="171.14"/>
        <n v="3814.1709999999998"/>
        <n v="226.15"/>
        <n v="1029.8855000000001"/>
        <n v="858.53"/>
        <n v="539.82000000000005"/>
        <n v="2174.4189999999999"/>
        <n v="297.33999999999997"/>
        <n v="172.34"/>
        <n v="89.04"/>
        <n v="1264.1300000000001"/>
        <n v="17874.259999999998"/>
        <n v="663.24"/>
        <n v="5407.9"/>
        <n v="174.3"/>
        <n v="238.08"/>
        <n v="2320.35"/>
        <n v="2573.29"/>
        <n v="5441.06"/>
        <n v="2645.88"/>
        <n v="906.02"/>
        <n v="127.17"/>
        <n v="140.24"/>
        <n v="170.88"/>
        <n v="1703.8505"/>
        <n v="303.18650000000002"/>
        <n v="1529.0139999999999"/>
        <n v="1731.104"/>
        <n v="304.98"/>
        <n v="390.35"/>
        <n v="131.27000000000001"/>
        <n v="830.28"/>
        <n v="104.24"/>
        <n v="198.13"/>
        <n v="4366.348"/>
        <n v="837.38599999999997"/>
        <n v="196.39"/>
        <n v="111.55"/>
        <n v="3653.22"/>
        <n v="4733.88"/>
        <n v="7837.44"/>
        <n v="181.61"/>
        <n v="26.82"/>
        <n v="29.71"/>
        <n v="223.74"/>
        <n v="1009.8"/>
        <n v="138.05000000000001"/>
        <n v="18.149999999999999"/>
        <n v="464.57"/>
        <n v="756.15"/>
        <n v="2905.3"/>
        <n v="69.569999999999993"/>
        <n v="3089.06"/>
        <n v="20265.22"/>
        <n v="3465.97"/>
        <n v="3335.27"/>
        <n v="110.15"/>
        <n v="1307.8800000000001"/>
        <n v="4956.7839999999997"/>
        <n v="3081.33"/>
        <n v="72.63"/>
        <n v="1553.66"/>
        <n v="134.86000000000001"/>
        <n v="1692.56"/>
        <n v="3276.9965000000002"/>
        <n v="538.14"/>
        <n v="164.41"/>
        <n v="187.20400000000001"/>
        <n v="1882.18"/>
        <n v="525.55499999999995"/>
        <n v="276.029"/>
        <n v="1225.4100000000001"/>
        <n v="92.77"/>
        <n v="65.849999999999994"/>
        <n v="676.24"/>
        <n v="3668.6"/>
        <n v="107.12"/>
        <n v="353.62"/>
        <n v="278.94"/>
        <n v="192.23"/>
        <n v="170.02"/>
        <n v="11.15"/>
        <n v="4502.26"/>
        <n v="2427.25"/>
        <n v="1736.53"/>
        <n v="305.05"/>
        <n v="136.5"/>
        <n v="7778.7579999999998"/>
        <n v="40.869999999999997"/>
        <n v="7.98"/>
        <n v="8363.65"/>
        <n v="458.8"/>
        <n v="309.62"/>
        <n v="375.57"/>
        <n v="325.58"/>
        <n v="6069.05"/>
        <n v="405.53"/>
        <n v="155.16999999999999"/>
        <n v="862.64"/>
        <n v="1942.1735000000001"/>
        <n v="19.2"/>
        <n v="53.18"/>
        <n v="59.76"/>
        <n v="70.13"/>
        <n v="53.33"/>
        <n v="3355.154"/>
        <n v="390.2"/>
        <n v="9.3699999999999992"/>
        <n v="192.8"/>
        <n v="1222.68"/>
        <n v="491.78"/>
        <n v="50.99"/>
        <n v="7640.2250000000004"/>
        <n v="677.43"/>
        <n v="421.36"/>
        <n v="649.46"/>
        <n v="797.98"/>
        <n v="441.80450000000002"/>
        <n v="22.74"/>
        <n v="10.43"/>
        <n v="11266.4"/>
        <n v="1000.78"/>
        <n v="73.900000000000006"/>
        <n v="5544.99"/>
        <n v="543.72"/>
        <n v="197.59"/>
        <n v="71.61"/>
        <n v="127.48"/>
        <n v="306.3"/>
        <n v="163.98"/>
        <n v="3951.6754999999998"/>
        <n v="7663.74"/>
        <n v="14346.73"/>
        <n v="226.18"/>
        <n v="27.05"/>
        <n v="6230.68"/>
        <n v="1391.816"/>
        <n v="411.75"/>
        <n v="1692.03"/>
        <n v="171.68"/>
        <n v="74.25"/>
        <n v="23.23"/>
        <n v="291.67"/>
        <n v="341.1"/>
        <n v="506.84"/>
        <n v="138.66999999999999"/>
        <n v="243.37"/>
        <n v="511.83"/>
        <n v="184.99"/>
        <n v="127.9"/>
        <n v="135.31"/>
        <n v="2946.05"/>
        <n v="603.69000000000005"/>
        <n v="176.15"/>
        <n v="154.62"/>
        <n v="1638.2"/>
        <n v="12685.544"/>
        <n v="450.39"/>
        <n v="1193.1195"/>
        <n v="57.5"/>
        <n v="127.49"/>
        <n v="1648.33"/>
        <n v="1337.08"/>
        <n v="451.32"/>
        <n v="217.66"/>
        <n v="1374.67"/>
        <n v="76.42"/>
        <n v="8673.9"/>
        <n v="583.55999999999995"/>
        <n v="281.47000000000003"/>
        <n v="46.34"/>
        <n v="428.72300000000001"/>
        <n v="1460.42"/>
        <n v="159.71"/>
        <n v="6659.7415000000001"/>
        <n v="269.3"/>
        <n v="28664.52"/>
        <n v="9499.2999999999993"/>
        <n v="431.29"/>
        <n v="294.26"/>
        <n v="130.38"/>
        <n v="170.42"/>
        <n v="132.12"/>
        <n v="635.7405"/>
        <n v="6356.68"/>
        <n v="246.06"/>
        <n v="193.15"/>
        <n v="243.18"/>
        <n v="109.49"/>
        <n v="370.72"/>
        <n v="270.25"/>
        <n v="1558.18"/>
        <n v="17.12"/>
        <n v="1753.51"/>
        <n v="451.09"/>
        <n v="3812.73"/>
        <n v="4605.3599999999997"/>
        <n v="31.87"/>
        <n v="885.94"/>
        <n v="1531.93"/>
        <n v="2130.66"/>
        <n v="374.38"/>
        <n v="1294.0229999999999"/>
        <n v="410.27"/>
        <n v="76.06"/>
        <n v="156.09"/>
        <n v="1557.42"/>
        <n v="18056.68"/>
        <n v="133.07"/>
        <n v="7452.1369999999997"/>
        <n v="157.79"/>
        <n v="119.2"/>
        <n v="7.64"/>
        <n v="306.13"/>
        <n v="1825.42"/>
        <n v="21532.26"/>
        <n v="110.96"/>
        <n v="407.8725"/>
        <n v="3732.25"/>
        <n v="87.68"/>
        <n v="151.49"/>
        <n v="308.22000000000003"/>
        <n v="1900.2260000000001"/>
        <n v="30.1"/>
        <n v="51.39"/>
        <n v="143.78"/>
        <n v="293.52"/>
        <n v="254.93"/>
        <n v="2781.82"/>
        <n v="76.81"/>
        <n v="174.22"/>
        <n v="83.3"/>
        <n v="253.89"/>
        <n v="628.39"/>
        <n v="423.14"/>
        <n v="162.49"/>
        <n v="76.61"/>
        <n v="3780.43"/>
        <n v="13.71"/>
        <n v="17387.650000000001"/>
        <n v="1961.68"/>
        <n v="205.11"/>
        <n v="3981.23"/>
        <n v="6040.22"/>
        <n v="2458.2424999999998"/>
        <n v="121.81"/>
        <n v="136.44999999999999"/>
        <n v="26.68"/>
        <n v="1038.82"/>
        <n v="564.39"/>
        <n v="1146.1099999999999"/>
        <n v="2528.4899999999998"/>
        <n v="4091.152"/>
        <n v="23.84"/>
        <n v="1204.0844999999999"/>
        <n v="59.35"/>
        <n v="83.89"/>
        <n v="1718.87"/>
        <n v="737.38"/>
        <n v="507.18"/>
        <n v="151.19"/>
        <n v="513.74"/>
        <n v="36.799999999999997"/>
        <n v="168.57"/>
        <n v="97.93"/>
        <n v="487.5"/>
        <n v="38.200000000000003"/>
        <n v="184.1"/>
        <n v="1075.9100000000001"/>
        <n v="1176.8589999999999"/>
        <n v="123.16"/>
        <n v="169.13"/>
        <n v="91.43"/>
        <n v="123.75"/>
        <n v="3533.97"/>
        <n v="3821.4045000000001"/>
        <n v="46.44"/>
        <n v="189.19"/>
        <n v="5793.46"/>
        <n v="258.74"/>
        <n v="4558.21"/>
        <n v="4361.6985000000004"/>
        <n v="2227.34"/>
        <n v="139"/>
        <n v="310.52"/>
        <n v="816.11"/>
        <n v="260.13"/>
        <n v="1141.3699999999999"/>
        <n v="894.64"/>
        <n v="138.52000000000001"/>
        <n v="53.94"/>
        <n v="77.989999999999995"/>
        <n v="701.46"/>
        <n v="469.83749999999998"/>
        <n v="823.78"/>
        <n v="13671.94"/>
        <n v="1735.59"/>
        <n v="647.77"/>
        <n v="570.51"/>
        <n v="60.68"/>
        <n v="30.92"/>
        <n v="4992.63"/>
        <n v="48.01"/>
        <n v="1129.0550000000001"/>
        <n v="1646.05"/>
        <n v="142.80000000000001"/>
        <n v="32.51"/>
        <n v="2673.08"/>
        <n v="47.45"/>
        <n v="1302.99"/>
        <n v="396.69"/>
        <n v="563.17999999999995"/>
        <n v="4598.7299999999996"/>
        <n v="275.16000000000003"/>
        <n v="501.32"/>
        <n v="708.83"/>
        <n v="180.43"/>
        <n v="28.05"/>
        <n v="1128.03"/>
        <n v="2899.98"/>
        <n v="1837.44"/>
        <n v="233.38"/>
        <n v="3821.0390000000002"/>
        <n v="1077.8085000000001"/>
        <n v="1734.4"/>
        <n v="2443.3420000000001"/>
        <n v="3722.29"/>
        <n v="73.819999999999993"/>
        <n v="473.88"/>
        <n v="849.03099999999995"/>
        <n v="167.46"/>
        <n v="117.4"/>
        <n v="10278.790000000001"/>
        <n v="71.77"/>
        <n v="210.66"/>
        <n v="5977.63"/>
        <n v="7339.24"/>
        <n v="31.14"/>
        <n v="34.159999999999997"/>
        <n v="662.51"/>
        <n v="6123.94"/>
        <n v="61.18"/>
        <n v="377.02"/>
        <n v="27.99"/>
        <n v="21.07"/>
        <n v="3854.4"/>
        <n v="154.85"/>
        <n v="4941.7725"/>
        <n v="217.69"/>
        <n v="642.66"/>
        <n v="1980.37"/>
        <n v="22.37"/>
        <n v="1541.92"/>
        <n v="5347.9875000000002"/>
        <n v="213.35"/>
        <n v="1824.13"/>
        <n v="151.38"/>
        <n v="41.06"/>
        <n v="23.44"/>
        <n v="28.46"/>
        <n v="138.91"/>
        <n v="709.37"/>
        <n v="115.99"/>
        <n v="302.58999999999997"/>
        <n v="1387.29"/>
        <n v="3635.63"/>
        <n v="206.2"/>
        <n v="67.84"/>
        <n v="2703.45"/>
        <n v="5554.0360000000001"/>
        <n v="490.17"/>
        <n v="43.29"/>
        <n v="10261.25"/>
        <n v="262.08999999999997"/>
        <n v="671.78"/>
        <n v="1243.8800000000001"/>
        <n v="27.06"/>
        <n v="28.11"/>
        <n v="324.2"/>
        <n v="340.68849999999998"/>
        <n v="156.94999999999999"/>
        <n v="11904.55"/>
        <n v="2437.67"/>
        <n v="1438.33"/>
        <n v="223.2"/>
        <n v="1201.51"/>
        <n v="325.8"/>
        <n v="373.33"/>
        <n v="1600.85"/>
        <n v="5549.79"/>
        <n v="24.95"/>
        <n v="220.82"/>
        <n v="630.38"/>
        <n v="5217.79"/>
        <n v="57.04"/>
        <n v="144.03"/>
        <n v="400.25"/>
        <n v="55.49"/>
        <n v="1403.027"/>
        <n v="210.5025"/>
        <n v="196.85149999999999"/>
        <n v="3582.79"/>
        <n v="203.3"/>
        <n v="5510.23"/>
        <n v="2283.2199999999998"/>
        <n v="177.06"/>
        <n v="11365.616"/>
        <n v="76.16"/>
        <n v="500.48"/>
        <n v="1959.43"/>
        <n v="14072.64"/>
        <n v="5437.92"/>
        <n v="340.97"/>
        <n v="23281.05"/>
        <n v="105.13"/>
        <n v="82.06"/>
        <n v="2561.6705000000002"/>
        <n v="1324.09"/>
        <n v="205.52"/>
        <n v="2770.79"/>
        <n v="4324.29"/>
        <n v="343.64"/>
        <n v="156.47"/>
        <n v="1900.47"/>
        <n v="3904.12"/>
        <n v="256.64"/>
        <n v="231.06"/>
        <n v="4671.1495000000004"/>
        <n v="6330.0860000000002"/>
        <n v="6264.1854999999996"/>
        <n v="5410.95"/>
        <n v="44.56"/>
        <n v="152.13999999999999"/>
        <n v="180.92"/>
        <n v="2303.7125000000001"/>
        <n v="41.85"/>
        <n v="112.91"/>
        <n v="2206.17"/>
        <n v="621.12"/>
        <n v="94.46"/>
        <n v="175.92"/>
        <n v="1488.86"/>
        <n v="31.68"/>
        <n v="103.6"/>
        <n v="1095.1099999999999"/>
        <n v="210.86"/>
        <n v="955.29"/>
        <n v="3491.6129999999998"/>
        <n v="375.74"/>
        <n v="3644.6"/>
        <n v="117.91"/>
        <n v="170.35"/>
        <n v="276.75"/>
        <n v="1199.336"/>
        <n v="247.34"/>
        <n v="6637.63"/>
        <n v="928.90549999999996"/>
        <n v="94.35"/>
        <n v="67.239999999999995"/>
        <n v="1669.88"/>
        <n v="978.4"/>
        <n v="461.05"/>
        <n v="5126.4179999999997"/>
        <n v="1010.26"/>
        <n v="741.49"/>
        <n v="525.77"/>
        <n v="33.99"/>
        <n v="1313.64"/>
        <n v="284.58"/>
        <n v="2968.66"/>
        <n v="230.41"/>
        <n v="184.74"/>
        <n v="437.47800000000001"/>
        <n v="5163.0105000000003"/>
        <n v="376.21"/>
        <n v="1078.58"/>
        <n v="1337.81"/>
        <n v="32.35"/>
        <n v="3617.64"/>
        <n v="116.56"/>
        <n v="273.38"/>
        <n v="179.66"/>
        <n v="1893.29"/>
        <n v="3436.9"/>
        <n v="2628.047"/>
        <n v="2130.31"/>
        <n v="10445.950000000001"/>
        <n v="404.54"/>
        <n v="271.14"/>
        <n v="124.89"/>
        <n v="283.13"/>
        <n v="152.55000000000001"/>
        <n v="152.96"/>
        <n v="356.09"/>
        <n v="178.92"/>
        <n v="35.65"/>
        <n v="11230.25"/>
        <n v="79.25"/>
        <n v="193.84"/>
        <n v="73.5"/>
        <n v="1637.78"/>
        <n v="1368.14"/>
        <n v="831.58050000000003"/>
        <n v="65.209999999999994"/>
        <n v="3389.93"/>
        <n v="24.16"/>
        <n v="270.83999999999997"/>
        <n v="266.36"/>
        <n v="89.41"/>
        <n v="2779.2"/>
        <n v="503.32749999999999"/>
        <n v="192.54"/>
        <n v="523.41999999999996"/>
        <n v="156.69999999999999"/>
        <n v="1309.53"/>
        <n v="123.06"/>
        <n v="806.37"/>
        <n v="315.02"/>
        <n v="40.020000000000003"/>
        <n v="650.1395"/>
        <n v="825.82"/>
        <n v="729.75"/>
        <n v="1154.9375"/>
        <n v="205.24"/>
        <n v="4610.2894999999999"/>
        <n v="1417.21"/>
        <n v="128.13999999999999"/>
        <n v="74.069999999999993"/>
        <n v="101.14"/>
        <n v="2010.89"/>
        <n v="67.459999999999994"/>
        <n v="1529.0564999999999"/>
        <n v="313.43"/>
        <n v="390.11"/>
        <n v="189.73"/>
        <n v="748.83"/>
        <n v="11674.968000000001"/>
        <n v="404.3"/>
        <n v="202.64"/>
        <n v="179.26"/>
        <n v="278.8"/>
        <n v="142.1"/>
        <n v="20701.928"/>
        <n v="846.59"/>
        <n v="4647.6899999999996"/>
        <n v="468.95"/>
        <n v="648.26"/>
        <n v="410.43"/>
        <n v="2503.3265000000001"/>
        <n v="1168.28"/>
        <n v="113.33"/>
        <n v="6030.58"/>
        <n v="1360.82"/>
        <n v="139.69"/>
        <n v="301.12"/>
        <n v="539.05999999999995"/>
        <n v="126.58"/>
        <n v="23.7"/>
        <n v="569.91999999999996"/>
        <n v="183.65"/>
        <n v="140.63"/>
        <n v="4872.6674999999996"/>
        <n v="17599.39"/>
        <n v="33.11"/>
        <n v="204.15"/>
        <n v="115.34"/>
        <n v="12457.63"/>
        <n v="823.63"/>
        <n v="413.12"/>
        <n v="286.73"/>
        <n v="836.59"/>
        <n v="979.52"/>
        <n v="854.88"/>
        <n v="211.42"/>
        <n v="891.60749999999996"/>
        <n v="80.27"/>
        <n v="246"/>
        <n v="647.78"/>
        <n v="209.53"/>
        <n v="225.47"/>
        <n v="172.15"/>
        <n v="168.66"/>
        <n v="14.76"/>
        <n v="281.81"/>
        <n v="1815.49"/>
        <n v="999.226"/>
        <n v="73.44"/>
        <n v="1011.16"/>
        <n v="121.09"/>
        <n v="356.27"/>
        <n v="1974.66"/>
        <n v="381.24"/>
        <n v="514.86"/>
        <n v="437.77"/>
        <n v="621.92999999999995"/>
        <n v="123.34"/>
        <n v="1642.47"/>
        <n v="470.11"/>
        <n v="51.23"/>
        <n v="212.12"/>
        <n v="2455.54"/>
        <n v="10854.83"/>
        <n v="4842.21"/>
        <n v="173.78"/>
        <n v="772.26750000000004"/>
        <n v="3896.39"/>
        <n v="218.27"/>
        <n v="100.95"/>
        <n v="197.15"/>
        <n v="2007.24"/>
        <n v="47.44"/>
        <n v="384.41"/>
        <n v="74.05"/>
        <n v="1394.28"/>
        <n v="6862.2370000000001"/>
        <n v="333.3"/>
        <n v="269.93"/>
        <n v="303.62"/>
        <n v="120.22"/>
        <n v="129.77000000000001"/>
        <n v="190.99"/>
        <n v="906.07"/>
        <n v="400.49"/>
        <n v="234.28"/>
        <n v="207.08"/>
        <n v="1779.8915"/>
        <n v="632.54999999999995"/>
        <n v="20.28"/>
        <n v="90.96"/>
        <n v="1997.13"/>
        <n v="49.08"/>
        <n v="1811.55"/>
        <n v="236.19"/>
        <n v="159.5"/>
        <n v="854.14"/>
        <n v="1347.63"/>
        <n v="7164.7434999999996"/>
        <n v="154.18"/>
        <n v="110.31"/>
        <n v="137.51"/>
        <n v="114.53"/>
        <n v="254.76"/>
        <n v="236.68"/>
        <n v="616.5"/>
        <n v="6255.81"/>
        <n v="484.21949999999998"/>
        <n v="1225.3699999999999"/>
        <n v="1199.57"/>
        <n v="601.78"/>
        <n v="158.97"/>
        <n v="138.96"/>
        <n v="294.91000000000003"/>
        <n v="646.07000000000005"/>
        <n v="775.74"/>
        <n v="137.97"/>
        <n v="188.47"/>
        <n v="154.43"/>
        <n v="1971.56"/>
        <n v="126.68"/>
        <n v="7765.13"/>
        <n v="3156.6"/>
        <n v="302.69"/>
        <n v="348.92"/>
        <n v="16.350000000000001"/>
        <n v="221.13"/>
        <n v="742.84"/>
        <n v="764.13"/>
        <n v="2222.61"/>
        <n v="2070.6799999999998"/>
        <n v="99.13"/>
        <n v="49.23"/>
        <n v="70.33"/>
        <n v="134.33000000000001"/>
        <n v="365.24"/>
        <n v="70.319999999999993"/>
        <n v="53.91"/>
        <n v="288.91000000000003"/>
        <n v="5264.48"/>
        <n v="93.54"/>
        <n v="148.65"/>
        <n v="198.21"/>
        <n v="905.08"/>
        <n v="1297.3040000000001"/>
        <n v="1307.184"/>
        <n v="283.17"/>
        <n v="236.17"/>
        <n v="61.77"/>
        <n v="525.4"/>
        <n v="326.89299999999997"/>
        <n v="442.72"/>
        <n v="180.46"/>
        <n v="214.64"/>
        <n v="1390.49"/>
        <n v="46.55"/>
        <n v="103.07"/>
        <n v="896.18050000000005"/>
        <n v="4688.9485000000004"/>
        <n v="178.78"/>
        <n v="175.99"/>
        <n v="822.7"/>
        <n v="221.23"/>
        <n v="4691.2700000000004"/>
        <n v="9261.24"/>
        <n v="2011.6355000000001"/>
        <n v="28.98"/>
        <n v="7547.14"/>
        <n v="224.32"/>
        <n v="804.14"/>
        <n v="482.91"/>
        <n v="546.01"/>
        <n v="417.88"/>
        <n v="567.51"/>
        <n v="2969.6365000000001"/>
        <n v="524.25"/>
        <n v="311.98"/>
        <n v="767.34"/>
        <n v="376.53"/>
        <n v="172.7"/>
        <n v="1082.45"/>
        <n v="1683.57"/>
        <n v="1662.5"/>
        <n v="839.7"/>
        <n v="13571.7"/>
        <n v="26.33"/>
        <n v="1506.8375000000001"/>
        <n v="2926.33"/>
        <n v="40.049999999999997"/>
        <n v="552.87"/>
        <n v="772.41200000000003"/>
        <n v="1025.8800000000001"/>
        <n v="2492.9699999999998"/>
        <n v="877.81"/>
        <n v="1463.42"/>
        <n v="3063.1"/>
        <n v="229.03"/>
        <n v="123.13"/>
        <n v="4644.87"/>
        <n v="627.69000000000005"/>
        <n v="1425.21"/>
        <n v="57.96"/>
        <n v="61.5"/>
        <n v="135.86000000000001"/>
        <n v="6206.16"/>
        <n v="324.3175"/>
        <n v="2954.14"/>
        <n v="140.07"/>
        <n v="449.17"/>
        <n v="79.81"/>
        <n v="3375.3074999999999"/>
        <n v="135.21"/>
        <n v="2020.58"/>
        <n v="5989.0479999999998"/>
        <n v="1533.46"/>
        <n v="225.45"/>
        <n v="1559.5"/>
        <n v="2085.9299999999998"/>
        <n v="876.01"/>
        <n v="129.27000000000001"/>
        <n v="109.23"/>
        <n v="74"/>
        <n v="8467.68"/>
        <n v="288.45"/>
        <n v="325.92"/>
        <n v="1477.39"/>
        <n v="296.82"/>
        <n v="127.74"/>
        <n v="27720.98"/>
        <n v="520.13"/>
        <n v="631.49900000000002"/>
        <n v="5051.8900000000003"/>
        <n v="15.6"/>
        <n v="113.09"/>
        <n v="510.15"/>
        <n v="315.88"/>
        <n v="965.69"/>
        <n v="2162.8164999999999"/>
        <n v="735.09"/>
        <n v="197.56"/>
        <n v="99.36"/>
        <n v="14588.28"/>
        <n v="55.68"/>
        <n v="286.06"/>
        <n v="2675.08"/>
        <n v="17.43"/>
        <n v="2510.71"/>
        <n v="248.1"/>
        <n v="515.65"/>
        <n v="9.69"/>
        <n v="331.99"/>
        <n v="286.26"/>
        <n v="29186.49"/>
        <n v="423.24"/>
        <n v="197.49"/>
        <n v="49.86"/>
        <n v="9172.32"/>
        <n v="1028.1600000000001"/>
        <n v="135.38"/>
        <n v="59.38"/>
        <n v="388.86649999999997"/>
        <n v="109.2"/>
        <n v="5964.19"/>
        <n v="4965.7595000000001"/>
        <n v="744"/>
        <n v="344.25"/>
        <n v="64.77"/>
        <n v="5661.08"/>
        <n v="403.17"/>
        <n v="75.28"/>
        <n v="275.11"/>
        <n v="391.9"/>
        <n v="102.34"/>
        <n v="139.08000000000001"/>
        <n v="1451.59"/>
        <n v="322.61"/>
        <n v="24.3"/>
        <n v="123.93"/>
        <n v="203.99"/>
        <n v="220.45"/>
        <n v="1314.64"/>
        <n v="137.07"/>
        <n v="384.2"/>
        <n v="46.36"/>
        <n v="926.65"/>
        <n v="363.57"/>
        <n v="799.98"/>
        <n v="28.01"/>
        <n v="1761.4"/>
        <n v="4147.47"/>
        <n v="140.56"/>
        <n v="2808.08"/>
        <n v="5318.89"/>
        <n v="160.23349999999999"/>
        <n v="163.78"/>
        <n v="84.64"/>
        <n v="423.04"/>
        <n v="2197.4115000000002"/>
        <n v="255.65"/>
        <n v="1165.33"/>
        <n v="71.319999999999993"/>
        <n v="460.71"/>
        <n v="4650.07"/>
        <n v="211.55"/>
        <n v="8.6"/>
        <n v="141.49"/>
        <n v="279.33"/>
        <n v="497.52"/>
        <n v="2192.4389999999999"/>
        <n v="4799.7884999999997"/>
        <n v="3554.46"/>
        <n v="569.32000000000005"/>
        <n v="356.7"/>
        <n v="520.49"/>
        <n v="2700.41"/>
        <n v="18.920000000000002"/>
        <n v="132.86000000000001"/>
        <n v="4203.88"/>
        <n v="18028.07"/>
        <n v="117.33"/>
        <n v="193.25"/>
        <n v="642.41999999999996"/>
        <n v="866.73"/>
        <n v="3308.28"/>
        <n v="231.35"/>
        <n v="2169.7525000000001"/>
        <n v="84.09"/>
        <n v="254.69"/>
        <n v="94.99"/>
        <n v="1763.6"/>
        <n v="649.71"/>
        <n v="58.63"/>
        <n v="3671.3"/>
        <n v="132.22999999999999"/>
        <n v="5138.335"/>
        <n v="73.64"/>
        <n v="597.44000000000005"/>
        <n v="2403.1370000000002"/>
        <n v="1244.01"/>
        <n v="981.73"/>
        <n v="97.65"/>
        <n v="302.07"/>
        <n v="113.5"/>
        <n v="6004.35"/>
        <n v="182.4"/>
        <n v="1408.34"/>
        <n v="883.37"/>
        <n v="2896.14"/>
        <n v="1785.02"/>
        <n v="36.06"/>
        <n v="1849.8"/>
        <n v="1193.6199999999999"/>
        <n v="269.35000000000002"/>
        <n v="92.15"/>
        <n v="1207.02"/>
        <n v="363.23"/>
        <n v="111.39"/>
        <n v="1885.41"/>
        <n v="5615.4"/>
        <n v="254.02"/>
        <n v="41.52"/>
        <n v="221.42"/>
        <n v="559.75"/>
        <n v="1699.52"/>
        <n v="760.85"/>
        <n v="589.78"/>
        <n v="4326.2700000000004"/>
        <n v="143.85"/>
        <n v="434.62"/>
        <n v="10071.09"/>
        <n v="608.29"/>
        <n v="307.42"/>
        <n v="299.66000000000003"/>
        <n v="327.14999999999998"/>
        <n v="100.4"/>
        <n v="593.62"/>
        <n v="38.520000000000003"/>
        <n v="283.64999999999998"/>
        <n v="5140.08"/>
        <n v="104.82"/>
        <n v="157.94"/>
        <n v="9626.86"/>
        <n v="195.61"/>
        <n v="148.26"/>
        <n v="417.53"/>
        <n v="238.79"/>
        <n v="493.56"/>
        <n v="910.98"/>
        <n v="8218.16"/>
        <n v="127.84"/>
        <n v="931.14949999999999"/>
        <n v="79.040000000000006"/>
        <n v="1330.73"/>
        <n v="6427.18"/>
        <n v="62.03"/>
        <n v="39.01"/>
        <n v="5503.39"/>
        <n v="937.04"/>
        <n v="857.42"/>
        <n v="2.2400000000000002"/>
        <n v="385.99"/>
        <n v="1616.64"/>
        <n v="6396.2"/>
        <n v="106.06"/>
        <n v="1779.87"/>
        <n v="660.27"/>
        <n v="270.23"/>
        <n v="450.66"/>
        <n v="442.76"/>
        <n v="2684.98"/>
        <n v="10.33"/>
        <n v="14.39"/>
        <n v="726.22"/>
        <n v="25.82"/>
        <n v="42.29"/>
        <n v="579.71"/>
        <n v="6048.18"/>
        <n v="8387.1"/>
        <n v="126.02"/>
        <n v="1410.44"/>
        <n v="1003.31"/>
        <n v="68.14"/>
        <n v="615.58000000000004"/>
        <n v="3301.33"/>
        <n v="199.11"/>
        <n v="2388.636"/>
        <n v="1108.366"/>
        <n v="1053.74"/>
        <n v="18235.47"/>
        <n v="2631.107"/>
        <n v="240.14"/>
        <n v="409.97"/>
        <n v="261.17"/>
        <n v="176.26"/>
        <n v="73.05"/>
        <n v="19.57"/>
        <n v="3218.42"/>
        <n v="8122.53"/>
        <n v="950.3"/>
        <n v="4530.96"/>
        <n v="262.89999999999998"/>
        <n v="161.96"/>
        <n v="4655.07"/>
        <n v="10087.6"/>
        <n v="1608.08"/>
        <n v="1457.78"/>
        <n v="10714.78"/>
        <n v="127.32"/>
        <n v="136.18"/>
        <n v="105.48"/>
        <n v="197.21"/>
        <n v="111.37"/>
        <n v="2422.4405000000002"/>
        <n v="772.56"/>
        <n v="59.62"/>
        <n v="676.26"/>
        <n v="163.13999999999999"/>
        <n v="400.57"/>
        <n v="397.55"/>
        <n v="116.11"/>
        <n v="68.94"/>
        <n v="128.56"/>
        <n v="269.66000000000003"/>
        <n v="252.99"/>
        <n v="74.040000000000006"/>
        <n v="1162.4005"/>
        <n v="306.92"/>
        <n v="168.9"/>
        <n v="84.47"/>
        <n v="164.1"/>
        <n v="356.72"/>
        <n v="3872.87"/>
        <n v="11.81"/>
        <n v="142.18"/>
        <n v="1316.87"/>
        <n v="249.48"/>
        <n v="3064.6579999999999"/>
        <n v="4211"/>
        <n v="19.34"/>
        <n v="13608.83"/>
        <n v="89.32"/>
        <n v="214.19"/>
        <n v="4680.8900000000003"/>
        <n v="5296.19"/>
        <n v="2414.9944999999998"/>
        <n v="6888.6634999999997"/>
        <n v="720.61300000000006"/>
        <n v="3093.76"/>
        <n v="167.55"/>
        <n v="6335.8575000000001"/>
        <n v="680.85850000000005"/>
        <n v="8581.25"/>
        <n v="135.99"/>
        <n v="29.31"/>
        <n v="80.260000000000005"/>
        <n v="353.52"/>
        <n v="4896.93"/>
        <n v="289.19"/>
        <n v="3046.01"/>
        <n v="98.82"/>
        <n v="2507.48"/>
        <n v="24.91"/>
        <n v="1131.1500000000001"/>
        <n v="7656.3040000000001"/>
        <n v="1453.704"/>
        <n v="1266.72"/>
        <n v="197.93"/>
        <n v="320.26"/>
        <n v="90.58"/>
        <n v="272.39"/>
        <n v="169.4"/>
        <n v="276.5"/>
        <n v="1491.8264999999999"/>
        <n v="449.42"/>
        <n v="302.08999999999997"/>
        <n v="4253.009"/>
        <n v="1210.0515"/>
        <n v="3397.72"/>
        <n v="49.59"/>
        <n v="187.83"/>
        <n v="12343.07"/>
        <n v="206.34"/>
        <n v="315.79199999999997"/>
        <n v="366.87"/>
        <n v="155.72999999999999"/>
        <n v="4805.92"/>
        <n v="232.67"/>
        <n v="6350.29"/>
        <n v="932.89200000000005"/>
        <n v="27"/>
        <n v="3702.92"/>
        <n v="24.77"/>
        <n v="460.58949999999999"/>
        <n v="508.49"/>
        <n v="3832.37"/>
        <n v="27.01"/>
        <n v="53.99"/>
        <n v="2296.7600000000002"/>
        <n v="196.98"/>
        <n v="12979.1"/>
        <n v="33.96"/>
        <n v="7922.69"/>
        <n v="21555.599999999999"/>
        <n v="2912.0149999999999"/>
        <n v="1756.6949999999999"/>
        <n v="220.97"/>
        <n v="39.49"/>
        <n v="12908.4"/>
        <n v="13.04"/>
        <n v="387"/>
        <n v="109.39"/>
        <n v="766.96349999999995"/>
        <n v="64.86"/>
        <n v="760.24850000000004"/>
        <n v="140.82"/>
        <n v="67.03"/>
        <n v="389.28"/>
        <n v="48.37"/>
        <n v="2018.45"/>
        <n v="4754.08"/>
        <n v="357.43"/>
        <n v="27.32"/>
        <n v="75.14"/>
        <n v="1031.06"/>
        <n v="643.30999999999995"/>
        <n v="266.3"/>
        <n v="4097.1445000000003"/>
        <n v="20596.580000000002"/>
        <n v="522.05999999999995"/>
        <n v="95.38"/>
        <n v="250.7"/>
        <n v="160.52000000000001"/>
        <n v="1218.08"/>
        <n v="330.21"/>
        <n v="209"/>
        <n v="103.9"/>
        <n v="6131.54"/>
        <n v="248.92"/>
        <n v="567.93600000000004"/>
        <n v="12.49"/>
        <n v="102.56"/>
        <n v="4722.83"/>
        <n v="105.07"/>
        <n v="15.87"/>
        <n v="351.27"/>
        <n v="12.61"/>
        <n v="108.87"/>
        <n v="133.65"/>
        <n v="525.67399999999998"/>
        <n v="1907.71"/>
        <n v="149.4"/>
        <n v="2022.65"/>
        <n v="294.04000000000002"/>
        <n v="3116.7714999999998"/>
        <n v="301.57"/>
        <n v="5472.12"/>
        <n v="2629.6640000000002"/>
        <n v="168.95"/>
        <n v="166.8"/>
        <n v="169.93"/>
        <n v="79.02"/>
        <n v="381.79"/>
        <n v="64.430000000000007"/>
        <n v="467"/>
        <n v="1529.3115"/>
        <n v="1230.83"/>
        <n v="342.27"/>
        <n v="577.95000000000005"/>
        <n v="260.51"/>
        <n v="261.38"/>
        <n v="181.13"/>
        <n v="845.7"/>
        <n v="466.28"/>
        <n v="925.03"/>
        <n v="1176.944"/>
        <n v="2036.97"/>
        <n v="642.1"/>
        <n v="789.94"/>
        <n v="5340.5"/>
        <n v="6863.95"/>
        <n v="351.25"/>
        <n v="1119.9100000000001"/>
        <n v="94.52"/>
        <n v="1033.44"/>
        <n v="1124.2439999999999"/>
        <n v="636.5"/>
        <n v="2614.3705"/>
        <n v="206.68"/>
        <n v="21046.74"/>
        <n v="473"/>
        <n v="8185.89"/>
        <n v="136.41999999999999"/>
        <n v="229.51"/>
        <n v="6572.04"/>
        <n v="1051.992"/>
        <n v="325.75"/>
        <n v="1734.72"/>
        <n v="76.89"/>
        <n v="201.14"/>
        <n v="1058.82"/>
        <n v="755.19"/>
        <n v="92.07"/>
        <n v="191.13"/>
        <n v="220.79"/>
        <n v="48.24"/>
        <n v="1105.6600000000001"/>
        <n v="35.51"/>
        <n v="497.2"/>
        <n v="1208.3499999999999"/>
        <n v="590.32000000000005"/>
        <n v="1298.29"/>
        <n v="4245.93"/>
        <n v="1793.24"/>
        <n v="5352.9345000000003"/>
        <n v="8127.51"/>
        <n v="143.667"/>
        <n v="410.15"/>
        <n v="135.72"/>
        <n v="945.03"/>
        <n v="205.88"/>
        <n v="6477.4589999999998"/>
        <n v="473.9855"/>
        <n v="596.55999999999995"/>
        <n v="2632.4755"/>
        <n v="88.1"/>
        <n v="825.8"/>
        <n v="4273.95"/>
        <n v="107.75"/>
        <n v="78.36"/>
        <n v="152.6"/>
        <n v="368.04"/>
        <n v="1596.86"/>
        <n v="651.9"/>
        <n v="682.77"/>
        <n v="1689.1369999999999"/>
        <n v="799.84"/>
        <n v="102.99"/>
        <n v="44.84"/>
        <n v="6766.8559999999998"/>
        <n v="710.33"/>
        <n v="1281.1795"/>
        <n v="1429.088"/>
        <n v="238.25"/>
        <n v="140.69"/>
        <n v="15703.82"/>
        <n v="7789.63"/>
        <n v="153.22999999999999"/>
        <n v="70.91"/>
        <n v="75.39"/>
        <n v="28.82"/>
        <n v="1479.14"/>
        <n v="14493.84"/>
        <n v="3881.89"/>
        <n v="2108.21"/>
        <n v="945.54"/>
        <n v="5122.6099999999997"/>
        <n v="943.44"/>
        <n v="1326.04"/>
        <n v="115.51"/>
        <n v="103.79"/>
        <n v="413.37"/>
        <n v="1721.6410000000001"/>
        <n v="486.43"/>
        <n v="144.94999999999999"/>
        <n v="459.26"/>
        <n v="31.7"/>
        <n v="143.98150000000001"/>
        <n v="362.52"/>
        <n v="338.89"/>
        <n v="122.14"/>
        <n v="502.01"/>
        <n v="4859.37"/>
        <n v="1054.7"/>
        <n v="1143.4285"/>
        <n v="5349.21"/>
        <n v="391.42"/>
        <n v="81.099999999999994"/>
        <n v="125.16"/>
        <n v="68.53"/>
        <n v="258.13"/>
        <n v="4215.83"/>
        <n v="1477.63"/>
        <n v="148.80000000000001"/>
        <n v="19.46"/>
        <n v="477.50450000000001"/>
        <n v="198.72"/>
        <n v="1414.05"/>
        <n v="272.01"/>
        <n v="43.26"/>
        <n v="174.03"/>
        <n v="2405"/>
        <n v="40.1"/>
        <n v="171.5"/>
        <n v="1461.1"/>
        <n v="9.75"/>
        <n v="1223.1099999999999"/>
        <n v="282.07"/>
        <n v="426.03699999999998"/>
        <n v="2039.56"/>
        <n v="241.89"/>
        <n v="52.62"/>
        <n v="20.25"/>
        <n v="83.34"/>
        <n v="7.15"/>
        <n v="1905.79"/>
        <n v="9752.25"/>
        <n v="339.35"/>
        <n v="1758.41"/>
        <n v="278.64999999999998"/>
        <n v="600.79999999999995"/>
        <n v="33.67"/>
        <n v="388.71"/>
        <n v="241.92"/>
        <n v="56.77"/>
        <n v="155.47999999999999"/>
        <n v="189.99"/>
        <n v="22079.47"/>
        <n v="344.24"/>
        <n v="2637.78"/>
        <n v="2143.2154999999998"/>
        <n v="8316.76"/>
        <n v="157.4"/>
        <n v="371.94"/>
        <n v="4346.9799999999996"/>
        <n v="5642.18"/>
        <n v="323.26"/>
        <n v="12805.25"/>
        <n v="157.87"/>
        <n v="646.14"/>
        <n v="1435.32"/>
        <n v="137.77000000000001"/>
        <n v="24233.54"/>
        <n v="380.62"/>
        <n v="6325.65"/>
        <n v="6483.42"/>
        <n v="1135.6400000000001"/>
        <n v="2266.6999999999998"/>
        <n v="230.77"/>
        <n v="415.05500000000001"/>
        <n v="507.58"/>
        <n v="111.9"/>
        <n v="163.36000000000001"/>
        <n v="125.85"/>
        <n v="1856.9694999999999"/>
        <n v="5154.009"/>
        <n v="45.31"/>
        <n v="545.88"/>
        <n v="655.33000000000004"/>
        <n v="6481.0479999999998"/>
        <n v="1258.97"/>
        <n v="321.20999999999998"/>
        <n v="220.78749999999999"/>
        <n v="640.21"/>
        <n v="1502.66"/>
        <n v="288.56"/>
        <n v="435.24"/>
        <n v="1892.848"/>
        <n v="1102.28"/>
        <n v="532.11"/>
        <n v="6077.11"/>
        <n v="1616.87"/>
        <n v="1521.1344999999999"/>
        <n v="2192.63"/>
        <n v="6618.4570000000003"/>
        <n v="6902.51"/>
        <n v="396.6"/>
        <n v="418.03"/>
        <n v="106.03"/>
        <n v="267"/>
        <n v="75.739999999999995"/>
        <n v="336.86"/>
        <n v="208.6"/>
        <n v="2536.1799999999998"/>
        <n v="472.12"/>
        <n v="25.07"/>
        <n v="110.38"/>
        <n v="764.32"/>
        <n v="3443.21"/>
        <n v="1515"/>
        <n v="494.84"/>
        <n v="709.04"/>
        <n v="32.92"/>
        <n v="9544.18"/>
        <n v="94.39"/>
        <n v="978.77"/>
        <n v="667.99800000000005"/>
        <n v="312.25"/>
        <n v="465.9"/>
        <n v="41.7"/>
        <n v="1756.5930000000001"/>
        <n v="66.599999999999994"/>
        <n v="98.88"/>
        <n v="37.9"/>
        <n v="14.85"/>
        <n v="1749.07"/>
        <n v="54.59"/>
        <n v="200.24"/>
        <n v="597.04"/>
        <n v="9248.74"/>
        <n v="261.16000000000003"/>
        <n v="4733.7"/>
        <n v="2718.07"/>
        <n v="155.22"/>
        <n v="73.86"/>
        <n v="79.53"/>
        <n v="4373.8535000000002"/>
        <n v="1680.9770000000001"/>
        <n v="233.2"/>
        <n v="2302.36"/>
        <n v="2484.7455"/>
        <n v="7497.08"/>
        <n v="52.7"/>
        <n v="1134.2"/>
        <n v="293.27"/>
        <n v="3329.27"/>
        <n v="509.49"/>
        <n v="466.35"/>
        <n v="13104.992"/>
        <n v="3023.73"/>
        <n v="337.20350000000002"/>
        <n v="48"/>
        <n v="617.26"/>
        <n v="3532.96"/>
        <n v="152.44"/>
        <n v="1196.7915"/>
        <n v="6831.72"/>
        <n v="13905.88"/>
        <n v="1463.27"/>
        <n v="616.39"/>
        <n v="149.63999999999999"/>
        <n v="1112.1569999999999"/>
        <n v="1865.5885000000001"/>
        <n v="6802.37"/>
        <n v="240.27"/>
        <n v="136.97999999999999"/>
        <n v="225.17"/>
        <n v="240.63"/>
        <n v="27.34"/>
        <n v="534.96"/>
        <n v="683.68"/>
        <n v="223.82"/>
        <n v="1154.8900000000001"/>
        <n v="1154.1400000000001"/>
        <n v="608.33000000000004"/>
        <n v="311.08"/>
        <n v="61.463500000000003"/>
        <n v="3310.9454999999998"/>
        <n v="2731.73"/>
        <n v="5176.2700000000004"/>
        <n v="679.52"/>
        <n v="1875.18"/>
        <n v="3587.72"/>
        <n v="646.54999999999995"/>
        <n v="1806.43"/>
        <n v="5979.84"/>
        <n v="109.29"/>
        <n v="175.76"/>
        <n v="2257.88"/>
        <n v="181.66"/>
        <n v="3922.42"/>
        <n v="1733.3625"/>
        <n v="14960.096"/>
        <n v="49.49"/>
        <n v="404.14949999999999"/>
        <n v="104.94"/>
        <n v="142.97"/>
        <n v="11039.75"/>
        <n v="718.6"/>
        <n v="71.040000000000006"/>
        <n v="4982.9440000000004"/>
        <n v="1383.9190000000001"/>
        <n v="257.75"/>
        <n v="39.69"/>
        <n v="5139.8819999999996"/>
        <n v="544.41"/>
        <n v="844.09"/>
        <n v="1765.64"/>
        <n v="199.24"/>
        <n v="1311.25"/>
        <n v="504.6705"/>
        <n v="156.5"/>
        <n v="10134.549999999999"/>
        <n v="90.15"/>
        <n v="2379.3285000000001"/>
        <n v="3581.52"/>
        <n v="202.42"/>
        <n v="620.23"/>
        <n v="401.37"/>
        <n v="217.42"/>
        <n v="195.11"/>
        <n v="9541.0400000000009"/>
        <n v="614.91"/>
        <n v="416.39"/>
        <n v="671.75"/>
        <n v="2738.7849999999999"/>
        <n v="157.13"/>
        <n v="1617.88"/>
        <n v="195.96"/>
        <n v="1100"/>
        <n v="1323.67"/>
        <n v="554.42949999999996"/>
        <n v="440.92"/>
        <n v="114.94"/>
        <n v="1503.49"/>
        <n v="94.32"/>
        <n v="3.2"/>
        <n v="2337.0300000000002"/>
        <n v="10.62"/>
        <n v="7813.7"/>
        <n v="29345.27"/>
        <n v="114.28"/>
        <n v="164.92"/>
        <n v="1889.04"/>
        <n v="15602.93"/>
        <n v="301.36"/>
        <n v="1901.29"/>
        <n v="305.68"/>
        <n v="176.58"/>
        <n v="1121.8399999999999"/>
        <n v="102.15"/>
        <n v="125.27"/>
        <n v="203.55"/>
        <n v="159.26"/>
        <n v="273.89"/>
        <n v="10567.45"/>
        <n v="5181.08"/>
        <n v="1679.04"/>
        <n v="107.63"/>
        <n v="2055.9699999999998"/>
        <n v="68.66"/>
        <n v="1147.6400000000001"/>
        <n v="436.78"/>
        <n v="8380.2199999999993"/>
        <n v="19325.2"/>
        <n v="40.24"/>
        <n v="156.66"/>
        <n v="1580.57"/>
        <n v="262.31"/>
        <n v="431.37"/>
        <n v="1696.7"/>
        <n v="514.03"/>
        <n v="54.32"/>
        <n v="76.599999999999994"/>
        <n v="4393.75"/>
        <n v="21366.51"/>
        <n v="12.74"/>
        <n v="320.04000000000002"/>
        <n v="136.85"/>
        <n v="88.57"/>
        <n v="73.97"/>
        <n v="52.43"/>
        <n v="138.71"/>
        <n v="254.51"/>
        <n v="431.11"/>
        <n v="54.22"/>
        <n v="75.94"/>
        <n v="667.64"/>
        <n v="41.87"/>
        <n v="10094.43"/>
        <n v="155.78"/>
        <n v="1765.05"/>
        <n v="24.2"/>
        <n v="524.21199999999999"/>
        <n v="531.48"/>
        <n v="1150.3"/>
        <n v="3524.55"/>
        <n v="890.61"/>
        <n v="13.96"/>
        <n v="64.19"/>
        <n v="449.79"/>
        <n v="267.06"/>
        <n v="6648.58"/>
        <n v="472.35"/>
        <n v="450.28"/>
        <n v="953.04549999999995"/>
        <n v="15.61"/>
        <n v="126.57"/>
        <n v="617.21900000000005"/>
        <n v="1947.4265"/>
        <n v="47.11"/>
        <n v="54.8"/>
        <n v="1038.19"/>
        <n v="670.02"/>
        <n v="1127.81"/>
        <n v="6072.1875"/>
        <n v="1413.82"/>
        <n v="56.9"/>
        <n v="66.83"/>
        <n v="308.92"/>
        <n v="118.43"/>
        <n v="3448.6455000000001"/>
        <n v="598.49"/>
        <n v="251.45"/>
        <n v="1733.1"/>
        <n v="782.05"/>
        <n v="7608.88"/>
        <n v="1412.98"/>
        <n v="19539.939999999999"/>
        <n v="2795.0039999999999"/>
        <n v="2573.92"/>
        <n v="1270.03"/>
        <n v="36.4"/>
        <n v="176.35"/>
        <n v="727.64"/>
        <n v="2564.5774999999999"/>
        <n v="382.19"/>
        <n v="341.39"/>
        <n v="194.11"/>
        <n v="750.39"/>
        <n v="1978.4345000000001"/>
        <n v="1717.88"/>
        <n v="18.46"/>
        <n v="183.32"/>
        <n v="170.45"/>
        <n v="268.55"/>
        <n v="350.42"/>
        <n v="330.27"/>
        <n v="686.2"/>
        <n v="1274.5155"/>
        <n v="48.05"/>
        <n v="7341.96"/>
        <n v="8225.24"/>
        <n v="187.13"/>
        <n v="140.37"/>
        <n v="951.09"/>
        <n v="5921.74"/>
        <n v="294.52"/>
        <n v="68.16"/>
        <n v="1212.9280000000001"/>
        <n v="68.42"/>
        <n v="268.58"/>
        <n v="12858.88"/>
        <n v="1280.6500000000001"/>
        <n v="5526.16"/>
        <n v="364.69"/>
        <n v="86.3"/>
        <n v="11764.25"/>
        <n v="25.17"/>
        <n v="208.47"/>
        <n v="3577.11"/>
        <n v="8289.51"/>
        <n v="19"/>
        <n v="2039.33"/>
        <n v="231.21"/>
        <n v="312.05"/>
        <n v="1069.8499999999999"/>
        <n v="5228.2"/>
        <n v="96.07"/>
        <n v="7174.9435000000003"/>
        <n v="1359.74"/>
        <n v="452.15"/>
        <n v="137.5"/>
        <n v="405.33949999999999"/>
        <n v="346.2"/>
        <n v="4152.12"/>
        <n v="85.96"/>
        <n v="1283.68"/>
        <n v="213.49"/>
        <n v="475.52"/>
        <n v="169.46"/>
        <n v="5744.24"/>
        <n v="138.94999999999999"/>
        <n v="315.45"/>
        <n v="10.59"/>
        <n v="7413.29"/>
        <n v="60.02"/>
        <n v="54.3"/>
        <n v="941.13"/>
        <n v="3713.0124999999998"/>
        <n v="543.22"/>
        <n v="813.9"/>
        <n v="1773.86"/>
        <n v="2638.79"/>
        <n v="2893.31"/>
        <n v="211.97"/>
        <n v="3923.27"/>
        <n v="725.8"/>
        <n v="278.01"/>
        <n v="3853.47"/>
        <n v="2544.9850000000001"/>
        <n v="539.21"/>
        <n v="28.23"/>
        <n v="160.11000000000001"/>
        <n v="248.86"/>
        <n v="26622.55"/>
        <n v="1200.1300000000001"/>
        <n v="304.52"/>
        <n v="115.43"/>
        <n v="1756.11"/>
        <n v="72.75"/>
        <n v="116.94"/>
        <n v="92.31"/>
        <n v="311.38"/>
        <n v="6746.3119999999999"/>
        <n v="3800.4"/>
        <n v="389.52"/>
        <n v="510.56"/>
        <n v="317.82"/>
        <n v="28.41"/>
        <n v="761.23"/>
        <n v="3019.41"/>
        <n v="188.93"/>
        <n v="1410.93"/>
        <n v="170.82"/>
        <n v="1609.69"/>
        <n v="4768.59"/>
        <n v="3364.248"/>
        <n v="117.77"/>
        <n v="234.2"/>
        <n v="448.36649999999997"/>
        <n v="2072.12"/>
        <n v="980.07"/>
        <n v="166.17"/>
        <n v="36.74"/>
        <n v="3467.28"/>
        <n v="183.08"/>
        <n v="57.22"/>
        <n v="162"/>
        <n v="3410.1574999999998"/>
        <n v="282.58"/>
        <n v="239.86"/>
        <n v="155.86000000000001"/>
        <n v="1269.79"/>
        <n v="835.55"/>
        <n v="6641.14"/>
        <n v="209.33"/>
        <n v="852.75"/>
        <n v="172.33"/>
        <n v="362.75"/>
        <n v="10469.030000000001"/>
        <n v="1339.25"/>
        <n v="11532.99"/>
        <n v="146.1"/>
        <n v="241.85"/>
        <n v="60.5625"/>
        <n v="61.871499999999997"/>
        <n v="187.88"/>
        <n v="2354.8000000000002"/>
        <n v="192.58"/>
        <n v="279.39999999999998"/>
        <n v="7325.63"/>
        <n v="741.57"/>
        <n v="3668.28"/>
        <n v="5859.25"/>
        <n v="10.39"/>
        <n v="1170.0250000000001"/>
        <n v="2354.15"/>
        <n v="69.38"/>
        <n v="3353.54"/>
        <n v="172.04"/>
        <n v="3531.75"/>
        <n v="1724.82"/>
        <n v="452.28"/>
        <n v="55.82"/>
        <n v="113.14"/>
        <n v="500.5"/>
        <n v="742.8"/>
        <n v="12723.95"/>
        <n v="4962.05"/>
        <n v="120.53"/>
        <n v="2160.27"/>
        <n v="550.92999999999995"/>
        <n v="1319.421"/>
        <n v="169.22"/>
        <n v="1666"/>
        <n v="453.98"/>
        <n v="192.39"/>
        <n v="154.44"/>
        <n v="41.94"/>
        <n v="89.25"/>
        <n v="2323.36"/>
        <n v="1483.49"/>
        <n v="86"/>
        <n v="14729.36"/>
        <n v="4805.3599999999997"/>
        <n v="114.17"/>
        <n v="197.11"/>
        <n v="182.92"/>
        <n v="310.87"/>
        <n v="3849.8"/>
        <n v="243.52"/>
        <n v="198.29"/>
        <n v="251.34"/>
        <n v="202.84"/>
        <n v="1187.864"/>
        <n v="78.39"/>
        <n v="162.57"/>
        <n v="48.91"/>
        <n v="113.98"/>
        <n v="1247.8595"/>
        <n v="88.94"/>
        <n v="278.90199999999999"/>
        <n v="5811.97"/>
        <n v="6815.23"/>
        <n v="12741.81"/>
        <n v="162.58000000000001"/>
        <n v="322.73"/>
        <n v="9843.11"/>
        <n v="172.54"/>
        <n v="275.01"/>
        <n v="250.13"/>
        <n v="437.73"/>
        <n v="380.28"/>
        <n v="171.71"/>
        <n v="7190.06"/>
        <n v="49.18"/>
        <n v="430.41"/>
        <n v="412.62"/>
        <n v="31.35"/>
        <n v="6435.87"/>
        <n v="312.02999999999997"/>
        <n v="145.93"/>
        <n v="260.12"/>
        <n v="163.27000000000001"/>
        <n v="24559.91"/>
        <n v="1217.5"/>
        <n v="336.65"/>
        <n v="441.53"/>
        <n v="236.99"/>
        <n v="4617.3360000000002"/>
        <n v="17605.77"/>
        <n v="1585.6"/>
        <n v="290.68"/>
        <n v="215.85"/>
        <n v="380.34"/>
        <n v="99.1"/>
        <n v="106.78"/>
        <n v="50.85"/>
        <n v="792.21"/>
        <n v="255.31"/>
        <n v="3633.03"/>
        <n v="155.88999999999999"/>
        <n v="901.37400000000002"/>
        <n v="5934.39"/>
        <n v="4072.8175000000001"/>
        <n v="1333.18"/>
        <n v="117.27"/>
        <n v="354.45"/>
        <n v="1684.96"/>
        <n v="8177.07"/>
        <n v="238.43"/>
        <n v="66.92"/>
        <n v="1662.048"/>
        <n v="11460.76"/>
        <n v="1606.4"/>
        <n v="109.58"/>
        <n v="6628.55"/>
        <n v="208.28"/>
        <n v="171.96350000000001"/>
        <n v="24701.119999999999"/>
        <n v="952.47"/>
        <n v="697.5"/>
        <n v="1554.53"/>
        <n v="111.04"/>
        <n v="1494.232"/>
        <n v="377.31"/>
        <n v="11.25"/>
        <n v="1500.17"/>
        <n v="133.69"/>
        <n v="221.08"/>
        <n v="62.77"/>
        <n v="145.41999999999999"/>
        <n v="2080.0349999999999"/>
        <n v="1559.4355"/>
        <n v="23239.96"/>
        <n v="878.75"/>
        <n v="614.35"/>
        <n v="3.63"/>
        <n v="172.99"/>
        <n v="480.73"/>
        <n v="251.11"/>
        <n v="159"/>
        <n v="88.06"/>
        <n v="183.33"/>
        <n v="74.17"/>
        <n v="1035.2"/>
        <n v="207.92"/>
        <n v="463.83"/>
        <n v="320.57"/>
        <n v="6688.66"/>
        <n v="3232.1334999999999"/>
        <n v="685.72050000000002"/>
        <n v="247.45"/>
        <n v="622.72"/>
        <n v="2380.5695000000001"/>
        <n v="220.07"/>
        <n v="1591.89"/>
        <n v="80.599999999999994"/>
        <n v="264.60000000000002"/>
        <n v="3194.05"/>
        <n v="796.08"/>
        <n v="1644.22"/>
        <n v="86.47"/>
        <n v="684.5"/>
        <n v="141.97550000000001"/>
        <n v="3356.7350000000001"/>
        <n v="1751.68"/>
        <n v="299.85000000000002"/>
        <n v="787.63"/>
        <n v="648.58000000000004"/>
        <n v="270.56"/>
        <n v="512.83000000000004"/>
        <n v="2966.13"/>
        <n v="2503.0079999999998"/>
        <n v="362.71"/>
        <n v="869.78"/>
        <n v="2077.1875"/>
        <n v="17965.45"/>
        <n v="314.33999999999997"/>
        <n v="122.02"/>
        <n v="647.80999999999995"/>
        <n v="3982.21"/>
        <n v="66.55"/>
        <n v="258.61"/>
        <n v="1001.17"/>
        <n v="1415.1479999999999"/>
        <n v="1505.67"/>
        <n v="3028.86"/>
        <n v="557.35"/>
        <n v="490.87"/>
        <n v="736.3"/>
        <n v="346.06"/>
        <n v="2357.9085"/>
        <n v="11036.16"/>
        <n v="75.89"/>
        <n v="1650.4110000000001"/>
        <n v="1635.29"/>
        <n v="316.35000000000002"/>
        <n v="809.77"/>
        <n v="62.26"/>
        <n v="89.77"/>
        <n v="299.94"/>
        <n v="58.53"/>
        <n v="116.69"/>
        <n v="169.61"/>
        <n v="1247.9275"/>
        <n v="7703.9665000000005"/>
        <n v="3601.07"/>
        <n v="1713.8"/>
        <n v="538.22"/>
        <n v="3049.6320000000001"/>
        <n v="6170.02"/>
        <n v="61.097999999999999"/>
        <n v="381.6"/>
        <n v="1274.9490000000001"/>
        <n v="37.22"/>
        <n v="638.72"/>
        <n v="455.93"/>
        <n v="105.93"/>
        <n v="1281.3579999999999"/>
        <n v="820.56449999999995"/>
        <n v="3332.06"/>
        <n v="2507.79"/>
        <n v="1024.31"/>
        <n v="38.93"/>
        <n v="1052.68"/>
        <n v="4550.0600000000004"/>
        <n v="2536.31"/>
        <n v="110"/>
        <n v="186.89"/>
        <n v="639.71"/>
        <n v="326.10000000000002"/>
        <n v="435.27"/>
        <n v="723.82"/>
        <n v="2409.96"/>
        <n v="170.374"/>
        <n v="128.27000000000001"/>
        <n v="402.49"/>
        <n v="1754.29"/>
        <n v="136.49"/>
        <n v="516.65"/>
        <n v="821.7885"/>
        <n v="5634.3525"/>
        <n v="4462.2299999999996"/>
        <n v="663.78399999999999"/>
        <n v="225.16"/>
        <n v="115.1"/>
        <n v="115.02"/>
        <n v="542.6"/>
        <n v="13367.82"/>
        <n v="13.53"/>
        <n v="118.63"/>
        <n v="206.28649999999999"/>
        <n v="5008.7610000000004"/>
        <n v="101.9"/>
        <n v="31.18"/>
        <n v="259.17"/>
        <n v="21.99"/>
        <n v="187.33"/>
        <n v="4697.0320000000002"/>
        <n v="96.21"/>
        <n v="68.88"/>
        <n v="76.865499999999997"/>
        <n v="21141.07"/>
        <n v="1616.66"/>
        <n v="2157.3085000000001"/>
        <n v="2592.4319999999998"/>
        <n v="59.85"/>
        <n v="5361.08"/>
        <n v="93.338499999999996"/>
        <n v="673.92"/>
        <n v="159.256"/>
        <n v="2180.23"/>
        <n v="540.55999999999995"/>
        <n v="299.01"/>
        <n v="1884.2080000000001"/>
        <n v="1486.72"/>
        <n v="558.04"/>
        <n v="512.33000000000004"/>
        <n v="56.73"/>
        <n v="341.36"/>
        <n v="37.4"/>
        <n v="6.93"/>
        <n v="271.27"/>
        <n v="70.88"/>
        <n v="4046.25"/>
        <n v="290.3"/>
        <n v="199.8"/>
        <n v="434.11"/>
        <n v="288.89999999999998"/>
        <n v="68.97"/>
        <n v="16313.51"/>
        <n v="4698.5"/>
        <n v="1363"/>
        <n v="347.47"/>
        <n v="57.24"/>
        <n v="282.61"/>
        <n v="7679.5119999999997"/>
        <n v="2409.424"/>
        <n v="433.44"/>
        <n v="203.57"/>
        <n v="425.91"/>
        <n v="322.82"/>
        <n v="21.84"/>
        <n v="8246.86"/>
        <n v="16886.759999999998"/>
        <n v="9758.7000000000007"/>
        <n v="29.41"/>
        <n v="892.38"/>
        <n v="1921.1275000000001"/>
        <n v="894.51"/>
        <n v="1425.06"/>
        <n v="3008.5"/>
        <n v="151.75"/>
        <n v="251.59"/>
        <n v="11.7"/>
        <n v="410.03"/>
        <n v="104.38"/>
        <n v="961.06"/>
        <n v="1435.95"/>
        <n v="1375.3765000000001"/>
        <n v="14300.26"/>
        <n v="423.07"/>
        <n v="11041.42"/>
        <n v="1602.21"/>
        <n v="7666.04"/>
        <n v="1383.9"/>
        <n v="5753.85"/>
        <n v="38.880000000000003"/>
        <n v="261.88"/>
        <n v="409.16"/>
        <n v="145.47999999999999"/>
        <n v="593.73"/>
        <n v="1665.81"/>
        <n v="596.15599999999995"/>
        <n v="4846.68"/>
        <n v="1638.67"/>
        <n v="32.69"/>
        <n v="141.19999999999999"/>
        <n v="64.099999999999994"/>
        <n v="2508.3159999999998"/>
        <n v="1874.37"/>
        <n v="132.02000000000001"/>
        <n v="41.37"/>
        <n v="1875.4145000000001"/>
        <n v="909.82"/>
        <n v="50.69"/>
        <n v="823.98"/>
        <n v="186.02"/>
        <n v="142.44"/>
        <n v="313.85000000000002"/>
        <n v="19461.8"/>
        <n v="364.4"/>
        <n v="1839.4480000000001"/>
        <n v="95.055499999999995"/>
        <n v="170.7"/>
        <n v="1681.6"/>
        <n v="79.930000000000007"/>
        <n v="995.72400000000005"/>
        <n v="830.53"/>
        <n v="167.23"/>
        <n v="64.34"/>
        <n v="693.02"/>
        <n v="4878.6400000000003"/>
        <n v="173.97"/>
        <n v="105.85"/>
        <n v="179.33"/>
        <n v="485.03"/>
        <n v="1476.39"/>
        <n v="44.89"/>
        <n v="265.61"/>
        <n v="863.58299999999997"/>
        <n v="4073.17"/>
        <n v="1961.39"/>
        <n v="218.6"/>
        <n v="186.93"/>
        <n v="141.91999999999999"/>
        <n v="2430.34"/>
        <n v="4.9400000000000004"/>
        <n v="4769.0694999999996"/>
        <n v="930.84"/>
        <n v="1876.09"/>
        <n v="145.26"/>
        <n v="16587.13"/>
        <n v="507.98"/>
        <n v="236.45"/>
        <n v="2853.8834999999999"/>
        <n v="11823.52"/>
        <n v="80.81"/>
        <n v="2671.21"/>
        <n v="6483.26"/>
        <n v="240.74"/>
        <n v="1446.2070000000001"/>
        <n v="2009.05"/>
        <n v="186.44"/>
        <n v="6552.86"/>
        <n v="611.71"/>
        <n v="1334.05"/>
        <n v="33.39"/>
        <n v="317.95"/>
        <n v="435.29"/>
        <n v="102.59"/>
        <n v="15.53"/>
        <n v="66.02"/>
        <n v="618.9"/>
        <n v="238.06"/>
        <n v="1695.65"/>
        <n v="83.31"/>
        <n v="887.94"/>
        <n v="115.78"/>
        <n v="210.22"/>
        <n v="242.13"/>
        <n v="339.81"/>
        <n v="61.46"/>
        <n v="283.5"/>
        <n v="10532.94"/>
        <n v="192.92"/>
        <n v="44.17"/>
        <n v="10.23"/>
        <n v="281"/>
        <n v="2634.8555000000001"/>
        <n v="175.23"/>
        <n v="4374.6864999999998"/>
        <n v="4283.2349999999997"/>
        <n v="1449.3"/>
        <n v="124.71"/>
        <n v="3872.634"/>
        <n v="2376.7105000000001"/>
        <n v="44.1"/>
        <n v="243.06"/>
        <n v="141.69999999999999"/>
        <n v="256.60000000000002"/>
        <n v="123.85"/>
        <n v="963.45"/>
        <n v="4390.0290000000005"/>
        <n v="1194.96"/>
        <n v="20.21"/>
        <n v="131.61000000000001"/>
        <n v="253.15"/>
        <n v="403.73"/>
        <n v="36.86"/>
        <n v="3360.3"/>
        <n v="386.71"/>
        <n v="4771.8900000000003"/>
        <n v="13064.06"/>
        <n v="132.31"/>
        <n v="134.06"/>
        <n v="3977.97"/>
        <n v="86.85"/>
        <n v="306.66300000000001"/>
        <n v="728.02499999999998"/>
        <n v="2796.67"/>
        <n v="57.9"/>
        <n v="135.22999999999999"/>
        <n v="32.31"/>
        <n v="1101.76"/>
        <n v="562.95000000000005"/>
        <n v="86.38"/>
        <n v="355.69"/>
        <n v="12470.31"/>
        <n v="59.99"/>
        <n v="710.86"/>
        <n v="324.83"/>
        <n v="81.58"/>
        <n v="187.39949999999999"/>
        <n v="1032.97"/>
        <n v="137.54"/>
        <n v="5817.88"/>
        <n v="324.52"/>
        <n v="1184.53"/>
        <n v="3683.73"/>
        <n v="75.27"/>
        <n v="6039.1"/>
        <n v="10413.67"/>
        <n v="233.03"/>
        <n v="75.06"/>
        <n v="238.35"/>
        <n v="856.34"/>
        <n v="840.55200000000002"/>
        <n v="225.13"/>
        <n v="4891.8599999999997"/>
        <n v="823.13"/>
        <n v="337.01"/>
        <n v="206.49"/>
        <n v="80.540000000000006"/>
        <n v="569.61"/>
        <n v="6093.2420000000002"/>
        <n v="1407.5150000000001"/>
        <n v="71.489999999999995"/>
        <n v="5404.18"/>
        <n v="430.19"/>
        <n v="1111.008"/>
        <n v="2175.2199999999998"/>
        <n v="174.1"/>
        <n v="693.17"/>
        <n v="1507.16"/>
        <n v="109.43"/>
        <n v="22.28"/>
        <n v="2339.64"/>
        <n v="629.5865"/>
        <n v="221.66"/>
        <n v="21205.5"/>
        <n v="304.64999999999998"/>
        <n v="109.92"/>
        <n v="2732.01"/>
        <n v="480.39"/>
        <n v="816.09"/>
        <n v="184.18"/>
        <n v="2478.88"/>
        <n v="197.45"/>
        <n v="82.98"/>
        <n v="154"/>
        <n v="51.94"/>
        <n v="565.01"/>
        <n v="2703.37"/>
        <n v="1538.17"/>
        <n v="168.99"/>
        <n v="153.01"/>
        <n v="13382.01"/>
        <n v="511.07"/>
        <n v="329.03"/>
        <n v="330.22"/>
        <n v="226.81"/>
        <n v="337.34"/>
        <n v="77.03"/>
        <n v="204.49"/>
        <n v="168.55"/>
        <n v="87.31"/>
        <n v="790.63"/>
        <n v="6730.07"/>
        <n v="15174.95"/>
        <n v="1084.1199999999999"/>
        <n v="67.87"/>
        <n v="542.24"/>
        <n v="3436.7710000000002"/>
        <n v="524.20000000000005"/>
        <n v="2018.68"/>
        <n v="4968.5"/>
        <n v="1932.97"/>
        <n v="476.49"/>
        <n v="669.69"/>
        <n v="370.6"/>
        <n v="341.42"/>
        <n v="1534.7"/>
        <n v="381.39"/>
        <n v="300.2"/>
        <n v="129.06"/>
        <n v="1364.8025"/>
        <n v="1236.6400000000001"/>
        <n v="3400.63"/>
        <n v="604.57600000000002"/>
        <n v="136.61000000000001"/>
        <n v="89.18"/>
        <n v="1540.2850000000001"/>
        <n v="60.17"/>
        <n v="2907.63"/>
        <n v="1610.26"/>
        <n v="2728.65"/>
        <n v="2600.44"/>
        <n v="4800.4399999999996"/>
        <n v="3373.7094999999999"/>
        <n v="271.33"/>
        <n v="103.32"/>
        <n v="6608.24"/>
        <n v="3849.17"/>
        <n v="131.09"/>
        <n v="1817.9"/>
        <n v="1613.84"/>
        <n v="107.93"/>
        <n v="264.63"/>
        <n v="368.99"/>
        <n v="41.39"/>
        <n v="170.46"/>
        <n v="5000.87"/>
        <n v="4278.6099999999997"/>
        <n v="16269.82"/>
        <n v="876.59"/>
        <n v="15.72"/>
        <n v="313.83"/>
        <n v="1307"/>
        <n v="30.89"/>
        <n v="201.59450000000001"/>
        <n v="1824.848"/>
        <n v="68.540000000000006"/>
        <n v="10351.01"/>
        <n v="72.003500000000003"/>
        <n v="904.12"/>
        <n v="48.77"/>
        <n v="1504.22"/>
        <n v="159.24"/>
        <n v="62.45"/>
        <n v="55.02"/>
        <n v="151.09"/>
        <n v="113.89"/>
        <n v="110.67"/>
        <n v="28.32"/>
        <n v="1163.123"/>
        <n v="2773.71"/>
        <n v="2480.9205000000002"/>
        <n v="834.904"/>
        <n v="86.53"/>
        <n v="418.93"/>
        <n v="79.680000000000007"/>
        <n v="199.58"/>
        <n v="455.08"/>
        <n v="2044.2755"/>
        <n v="4158.0725000000002"/>
        <n v="825.63"/>
        <n v="80.59"/>
        <n v="709.91"/>
        <n v="14.68"/>
        <n v="1055.98"/>
        <n v="10145.14"/>
        <n v="1996.16"/>
        <n v="486.63"/>
        <n v="53.46"/>
        <n v="1141.9000000000001"/>
        <n v="5556.18"/>
        <n v="715.4"/>
        <n v="1021.55"/>
        <n v="786.67499999999995"/>
        <n v="388.15"/>
        <n v="963.3"/>
        <n v="570.42999999999995"/>
        <n v="100.08"/>
        <n v="44.51"/>
        <n v="36.31"/>
        <n v="5740.6239999999998"/>
        <n v="2193.9299999999998"/>
        <n v="177.22"/>
        <n v="6559.01"/>
        <n v="812.49800000000005"/>
        <n v="263.37"/>
        <n v="4657.6514999999999"/>
        <n v="4725.0905000000002"/>
        <n v="653.91999999999996"/>
        <n v="118.18"/>
        <n v="286.76"/>
        <n v="166.13"/>
        <n v="55.38"/>
        <n v="1191.73"/>
        <n v="3064.27"/>
        <n v="44.63"/>
        <n v="123.91"/>
        <n v="35.17"/>
        <n v="662.16"/>
        <n v="234.768"/>
        <n v="43.61"/>
        <n v="475.72"/>
        <n v="70.08"/>
        <n v="96.23"/>
        <n v="343.05"/>
        <n v="3.96"/>
        <n v="570.14"/>
        <n v="3060.37"/>
        <n v="25.31"/>
        <n v="2024.0284999999999"/>
        <n v="1014.87"/>
        <n v="945.36"/>
        <n v="17.329999999999998"/>
        <n v="1446.97"/>
        <n v="207.54"/>
        <n v="56.695"/>
        <n v="3295.15"/>
        <n v="43.9"/>
        <n v="3136.2024999999999"/>
        <n v="61.45"/>
        <n v="1090.1099999999999"/>
        <n v="73.7"/>
        <n v="1984.61"/>
        <n v="163.54"/>
        <n v="3259.25"/>
        <n v="2390.54"/>
        <n v="2789.03"/>
        <n v="587.91999999999996"/>
        <n v="11.64"/>
        <n v="120.38"/>
        <n v="2251.9135000000001"/>
        <n v="2368.1680000000001"/>
        <n v="1335.316"/>
        <n v="2171.4639999999999"/>
        <n v="3363.14"/>
        <n v="1679.58"/>
        <n v="1132.5999999999999"/>
        <n v="2101.59"/>
        <n v="7890.89"/>
        <n v="222.43"/>
        <n v="427.32"/>
        <n v="2209.5155"/>
        <n v="3005.74"/>
        <n v="18.97"/>
        <n v="744.64"/>
        <n v="1304.0274999999999"/>
        <n v="364.8"/>
        <n v="26.09"/>
        <n v="71.45"/>
        <n v="4394.78"/>
        <n v="1757.43"/>
        <n v="14.61"/>
        <n v="22145.37"/>
        <n v="2913.1455000000001"/>
        <n v="3338.98"/>
        <n v="246.98"/>
        <n v="665.76250000000005"/>
        <n v="137.26"/>
        <n v="294.89"/>
        <n v="8161.93"/>
        <n v="102.73"/>
        <n v="3114.05"/>
        <n v="1282.49"/>
        <n v="4479.16"/>
        <n v="1314.65"/>
        <n v="246.57"/>
        <n v="1712.66"/>
        <n v="14981.74"/>
        <n v="40.825499999999998"/>
        <n v="5587.2"/>
        <n v="446.06"/>
        <n v="401.39"/>
        <n v="181.32"/>
        <n v="5382.24"/>
        <n v="1035.95"/>
        <n v="4744.6400000000003"/>
        <n v="34.22"/>
        <n v="607.13"/>
        <n v="575.11"/>
        <n v="335.64"/>
        <n v="28.73"/>
        <n v="707.3"/>
        <n v="67.88"/>
        <n v="50.42"/>
        <n v="273.44"/>
        <n v="461.89"/>
        <n v="2980.3719999999998"/>
        <n v="236.46"/>
        <n v="372.09"/>
        <n v="4201.47"/>
        <n v="55.66"/>
        <n v="2045.066"/>
        <n v="26.41"/>
        <n v="205.43"/>
        <n v="979.06"/>
        <n v="343.36"/>
        <n v="309.22149999999999"/>
        <n v="12.59"/>
        <n v="763.85"/>
        <n v="767.26"/>
        <n v="152.52000000000001"/>
        <n v="1991.703"/>
        <n v="71.599999999999994"/>
        <n v="118.98"/>
        <n v="1058.45"/>
        <n v="4910.09"/>
        <n v="1699.9829999999999"/>
        <n v="97.57"/>
        <n v="156.82"/>
        <n v="3378.18"/>
        <n v="110.32"/>
        <n v="1443.2660000000001"/>
        <n v="124.94"/>
        <n v="618.84"/>
        <n v="1132.32"/>
        <n v="142.88"/>
        <n v="2255.1945000000001"/>
        <n v="593.64"/>
        <n v="54.43"/>
        <n v="264.92"/>
        <n v="2438.3694999999998"/>
        <n v="78.459999999999994"/>
        <n v="5320.57"/>
        <n v="557.23"/>
        <n v="26.23"/>
        <n v="5307.5"/>
        <n v="609.4"/>
        <n v="305.62"/>
        <n v="251.05"/>
        <n v="2514.5124999999998"/>
        <n v="2298.3200000000002"/>
        <n v="2202.4499999999998"/>
        <n v="8305.19"/>
        <n v="803.11"/>
        <n v="66.33"/>
        <n v="1883.82"/>
        <n v="1118.2515000000001"/>
        <n v="3988.0895"/>
        <n v="35.28"/>
        <n v="1343.6"/>
        <n v="931.08"/>
        <n v="121.12"/>
        <n v="40.11"/>
        <n v="112.36"/>
        <n v="22.75"/>
        <n v="1027.6600000000001"/>
        <n v="301.38"/>
        <n v="481.04899999999998"/>
        <n v="2094.12"/>
        <n v="809.91"/>
        <n v="1714.02"/>
        <n v="1160.55"/>
        <n v="56.61"/>
        <n v="861.41"/>
        <n v="2608.79"/>
        <n v="2047.58"/>
        <n v="1078.98"/>
        <n v="135.19999999999999"/>
        <n v="4182.5200000000004"/>
        <n v="9.6999999999999993"/>
        <n v="1002.77"/>
        <n v="178.14"/>
        <n v="8223.07"/>
        <n v="251.51"/>
        <n v="214.03"/>
        <n v="269.02"/>
        <n v="2694.01"/>
        <n v="368.18"/>
        <n v="80.45"/>
        <n v="1556.42"/>
        <n v="130.28"/>
        <n v="41343.21"/>
        <n v="1134.05"/>
        <n v="270.16000000000003"/>
        <n v="1470.0495000000001"/>
        <n v="2848.83"/>
        <n v="63.47"/>
        <n v="222.2"/>
        <n v="1361.91"/>
        <n v="39.9"/>
        <n v="319.95999999999998"/>
        <n v="536.21"/>
        <n v="295.37"/>
        <n v="1104.28"/>
        <n v="4428.5600000000004"/>
        <n v="40.85"/>
        <n v="1042.96"/>
        <n v="53.79"/>
        <n v="15.73"/>
        <n v="3638.27"/>
        <n v="9150.09"/>
        <n v="592.91999999999996"/>
        <n v="1041.74"/>
        <n v="1809.21"/>
        <n v="53.72"/>
        <n v="4300.6260000000002"/>
        <n v="69.06"/>
        <n v="1326.69"/>
        <n v="16699.560000000001"/>
        <n v="278.19"/>
        <n v="61.82"/>
        <n v="2752.68"/>
        <n v="254.46"/>
        <n v="1944.87"/>
        <n v="1662.33"/>
        <n v="1516.82"/>
        <n v="2083.0524999999998"/>
        <n v="233.28"/>
        <n v="47.01"/>
        <n v="2236.16"/>
        <n v="95.43"/>
        <n v="5207.5"/>
        <n v="139.94999999999999"/>
        <n v="975.5"/>
        <n v="249.64"/>
        <n v="112.4"/>
        <n v="4834.8"/>
        <n v="250.6"/>
        <n v="1239.4445000000001"/>
        <n v="1823.02"/>
        <n v="110.42"/>
        <n v="633.08000000000004"/>
        <n v="78.2"/>
        <n v="2252.9760000000001"/>
        <n v="325.33"/>
        <n v="241.81"/>
        <n v="289.73"/>
        <n v="447.12"/>
        <n v="1201.934"/>
        <n v="2976.21"/>
        <n v="1894.1655000000001"/>
        <n v="395.84"/>
        <n v="3874.12"/>
        <n v="122.42"/>
        <n v="7965.9025000000001"/>
        <n v="1452.2159999999999"/>
        <n v="738.25049999999999"/>
        <n v="16028.26"/>
        <n v="277.08"/>
        <n v="6739.92"/>
        <n v="2580.67"/>
        <n v="136.16"/>
        <n v="121.26"/>
        <n v="955.46"/>
        <n v="60.69"/>
        <n v="532.89"/>
        <n v="12569.31"/>
        <n v="824.24"/>
        <n v="2318.2134999999998"/>
        <n v="2711.14"/>
        <n v="12.12"/>
        <n v="1406.15"/>
        <n v="1291.2"/>
        <n v="584.51099999999997"/>
        <n v="1829.8715"/>
        <n v="1136.44"/>
        <n v="95.73"/>
        <n v="7338.79"/>
        <n v="127.51"/>
        <n v="2004.22"/>
        <n v="623.35"/>
        <n v="86.61"/>
        <n v="14753.08"/>
        <n v="4567.3599999999997"/>
        <n v="170.81"/>
        <n v="4726.5950000000003"/>
        <n v="135.02000000000001"/>
        <n v="426.34"/>
        <n v="107.67"/>
        <n v="4169.93"/>
        <n v="28.65"/>
        <n v="826.09"/>
        <n v="437.86"/>
        <n v="201.535"/>
        <n v="316.52"/>
        <n v="343.78"/>
        <n v="155.38999999999999"/>
        <n v="126.79"/>
        <n v="738.8"/>
        <n v="3723.99"/>
        <n v="61.94"/>
        <n v="716.84"/>
        <n v="310.45999999999998"/>
        <n v="1770.2014999999999"/>
        <n v="2750.7105000000001"/>
        <n v="1474.33"/>
        <n v="115.54"/>
        <n v="473.03"/>
        <n v="35.68"/>
        <n v="8.49"/>
        <n v="169.27"/>
        <n v="498.49"/>
        <n v="234.76"/>
        <n v="34.090000000000003"/>
        <n v="883.23"/>
        <n v="25.09"/>
        <n v="871.32"/>
        <n v="917.25"/>
        <n v="899.97"/>
        <n v="760.80100000000004"/>
        <n v="5023.2534999999998"/>
        <n v="399.76"/>
        <n v="133.9"/>
        <n v="377.83"/>
        <n v="5393.27"/>
        <n v="312.36"/>
        <n v="64.44"/>
        <n v="146.25"/>
        <n v="133.22999999999999"/>
        <n v="3577.81"/>
        <n v="635.59"/>
        <n v="1251.4000000000001"/>
        <n v="6861.8545000000004"/>
        <n v="7647.97"/>
        <n v="418.44"/>
        <n v="263.63"/>
        <n v="5301.2"/>
        <n v="4488.2635"/>
        <n v="1991.93"/>
        <n v="379.8"/>
        <n v="750.03"/>
        <n v="107.7"/>
        <n v="5452.9"/>
        <n v="55.33"/>
        <n v="97.86"/>
        <n v="4789.8900000000003"/>
        <n v="740.14"/>
        <n v="547.32000000000005"/>
        <n v="2116.1999999999998"/>
        <n v="766.36"/>
        <n v="17.77"/>
        <n v="192.44"/>
        <n v="1294.3499999999999"/>
        <n v="512.78"/>
        <n v="879.54"/>
        <n v="1676.46"/>
        <n v="630.54"/>
        <n v="1985.6935000000001"/>
        <n v="9522.1200000000008"/>
        <n v="420.76"/>
        <n v="145.66"/>
        <n v="1634.9"/>
        <n v="197.57400000000001"/>
        <n v="90.56"/>
        <n v="11278.18"/>
        <n v="1062.2194999999999"/>
        <n v="1357.44"/>
        <n v="278.07"/>
        <n v="1081.22"/>
        <n v="36.409999999999997"/>
        <n v="14.49"/>
        <n v="1676.25"/>
        <n v="1660.86"/>
        <n v="89.75"/>
        <n v="544.89"/>
        <n v="3816.59"/>
        <n v="57.82"/>
        <n v="76.94"/>
        <n v="71.099999999999994"/>
        <n v="4256.51"/>
        <n v="503.08"/>
        <n v="676.79"/>
        <n v="302.2"/>
        <n v="295.24"/>
        <n v="1943.72"/>
        <n v="18.37"/>
        <n v="267.58"/>
        <n v="99.08"/>
        <n v="621.44000000000005"/>
        <n v="6175.777"/>
        <n v="825.96"/>
        <n v="7201.89"/>
        <n v="6892.07"/>
        <n v="1799.6115"/>
        <n v="3758.77"/>
        <n v="9633.59"/>
        <n v="4010.9375"/>
        <n v="757.11"/>
        <n v="3212.97"/>
        <n v="292.95"/>
        <n v="7928.5619999999999"/>
        <n v="347.93"/>
        <n v="3229.66"/>
        <n v="3755.43"/>
        <n v="7441.29"/>
        <n v="905.94"/>
        <n v="294"/>
        <n v="78.930000000000007"/>
        <n v="129.16"/>
        <n v="3304.38"/>
        <n v="1769.9"/>
        <n v="802.46"/>
        <n v="445.17"/>
        <n v="128.28"/>
        <n v="498.68"/>
        <n v="5208.78"/>
        <n v="908.41200000000003"/>
        <n v="42.5"/>
        <n v="8551.5439999999999"/>
        <n v="1463.105"/>
        <n v="123.67"/>
        <n v="47.93"/>
        <n v="43.54"/>
        <n v="1085.4000000000001"/>
        <n v="325.97000000000003"/>
        <n v="12.11"/>
        <n v="49.65"/>
        <n v="342.97"/>
        <n v="870.75"/>
        <n v="43.37"/>
        <n v="572.4325"/>
        <n v="121.19"/>
        <n v="1220.23"/>
        <n v="6152.8"/>
        <n v="201.83"/>
        <n v="220.09"/>
        <n v="4332.3"/>
        <n v="325.43"/>
        <n v="174.59"/>
        <n v="5.68"/>
        <n v="272.07"/>
        <n v="9418.73"/>
        <n v="14.23"/>
        <n v="443.35"/>
        <n v="30.85"/>
        <n v="311.20999999999998"/>
        <n v="392.61"/>
        <n v="198.1"/>
        <n v="1041.6600000000001"/>
        <n v="55.59"/>
        <n v="3583.52"/>
        <n v="990.5"/>
        <n v="1077.28"/>
        <n v="841.51"/>
        <n v="305.01"/>
        <n v="61.52"/>
        <n v="233.43"/>
        <n v="196.75"/>
        <n v="346.23"/>
        <n v="1137.6199999999999"/>
        <n v="24.51"/>
        <n v="184.32"/>
        <n v="1150.8800000000001"/>
        <n v="70.239999999999995"/>
        <n v="128.5"/>
        <n v="236.32"/>
        <n v="311.64999999999998"/>
        <n v="101.19"/>
        <n v="1233.76"/>
        <n v="2277.0300000000002"/>
        <n v="13934.53"/>
        <n v="2377.2800000000002"/>
        <n v="2531.66"/>
        <n v="5382.3104999999996"/>
        <n v="2332.23"/>
        <n v="5126.3"/>
        <n v="898.9"/>
        <n v="13.29"/>
        <n v="1198.0999999999999"/>
        <n v="217.14"/>
        <n v="426.7"/>
        <n v="172.23"/>
        <n v="65.91"/>
        <n v="1752.0965000000001"/>
        <n v="1406.64"/>
        <n v="72.72"/>
        <n v="3801.27"/>
        <n v="8718.4599999999991"/>
        <n v="94.56"/>
        <n v="246.79"/>
        <n v="777.78"/>
        <n v="9695.84"/>
        <n v="205.32"/>
        <n v="807.6"/>
        <n v="557.52"/>
        <n v="128.22"/>
        <n v="694.17"/>
        <n v="199.16"/>
        <n v="1392.77"/>
        <n v="103.92"/>
        <n v="159.65"/>
        <n v="2269.41"/>
        <n v="488.65"/>
        <n v="686.27"/>
        <n v="8532.152"/>
        <n v="483.74"/>
        <n v="139.54"/>
        <n v="85.66"/>
        <n v="199.52"/>
        <n v="88.82"/>
        <n v="2392.23"/>
        <n v="489.07"/>
        <n v="1121.78"/>
        <n v="628.73"/>
        <n v="385.81"/>
        <n v="12270.3"/>
        <n v="209.61"/>
        <n v="240.49"/>
        <n v="466.94749999999999"/>
        <n v="2604.3150000000001"/>
        <n v="6152.52"/>
        <n v="1001.99"/>
        <n v="3441.09"/>
        <n v="480.43"/>
        <n v="130.32"/>
        <n v="255.48"/>
        <n v="165.09"/>
        <n v="405.6"/>
        <n v="477.16"/>
        <n v="466.36"/>
        <n v="67.73"/>
        <n v="3500.1"/>
        <n v="5056.8900000000003"/>
        <n v="1166.29"/>
        <n v="1735.3515"/>
        <n v="3549.9"/>
        <n v="454.58"/>
        <n v="5845.82"/>
        <n v="1173.5"/>
        <n v="1587.59"/>
        <n v="1318.34"/>
        <n v="2245.7800000000002"/>
        <n v="2650.77"/>
        <n v="2692.6895"/>
        <n v="247.21"/>
        <n v="1541.7809999999999"/>
        <n v="248.64"/>
        <n v="112.67"/>
        <n v="112.79"/>
        <n v="77.41"/>
        <n v="123.26"/>
        <n v="3100.1115"/>
        <n v="273.14"/>
        <n v="5686.25"/>
        <n v="797.24"/>
        <n v="573.89"/>
        <n v="9.25"/>
        <n v="350.01"/>
        <n v="113.25"/>
        <n v="7406.49"/>
        <n v="614.14"/>
        <n v="148.34399999999999"/>
        <n v="821.18"/>
        <n v="257.2"/>
        <n v="6139.34"/>
        <n v="77.599999999999994"/>
        <n v="64.819999999999993"/>
        <n v="145.76"/>
        <n v="180.27"/>
        <n v="236.31"/>
        <n v="626.96"/>
        <n v="1273.2660000000001"/>
        <n v="39.68"/>
        <n v="21134.71"/>
        <n v="4648.6400000000003"/>
        <n v="2982.5"/>
        <n v="2006.38"/>
        <n v="1776.96"/>
        <n v="3642.14"/>
        <n v="270.43"/>
        <n v="419.95"/>
        <n v="91.94"/>
        <n v="463.93"/>
        <n v="19.02"/>
        <n v="121.65"/>
        <n v="377.03"/>
        <n v="80.900000000000006"/>
        <n v="30.95"/>
        <n v="103.105"/>
        <n v="1449.3009999999999"/>
        <n v="751.71"/>
        <n v="471.87"/>
        <n v="639.84"/>
        <n v="93.02"/>
        <n v="802.16"/>
        <n v="539.6"/>
        <n v="128.21"/>
        <n v="1255.48"/>
        <n v="411.56"/>
        <n v="109.7"/>
        <n v="80.89"/>
        <n v="4051.8"/>
        <n v="23775.56"/>
        <n v="195.23"/>
        <n v="6216.6"/>
        <n v="21320.58"/>
        <n v="20.16"/>
        <n v="20333.815999999999"/>
        <n v="27.83"/>
        <n v="131.12"/>
        <n v="10994.74"/>
        <n v="748.29"/>
        <n v="7323.78"/>
        <n v="865.27"/>
        <n v="429.28"/>
        <n v="131.19999999999999"/>
        <n v="64.459999999999994"/>
        <n v="1539.83"/>
        <n v="6163.52"/>
        <n v="23.54"/>
        <n v="2529.3960000000002"/>
        <n v="4359"/>
        <n v="73.22"/>
        <n v="75.03"/>
        <n v="561.42999999999995"/>
        <n v="2593.08"/>
        <n v="1497.7594999999999"/>
        <n v="162.51"/>
        <n v="5513.82"/>
        <n v="241.14"/>
        <n v="66.430000000000007"/>
        <n v="2674.18"/>
        <n v="2850.31"/>
        <n v="69.97"/>
        <n v="456.03"/>
        <n v="9062.44"/>
        <n v="1662.57"/>
        <n v="41.03"/>
        <n v="13701.35"/>
        <n v="2040.39"/>
        <n v="82.97"/>
        <n v="2844.64"/>
        <n v="161.56"/>
        <n v="193.11"/>
        <n v="214.94"/>
        <n v="1135.24"/>
        <n v="197.36"/>
        <n v="2136.9299999999998"/>
        <n v="17.72"/>
        <n v="51.75"/>
        <n v="22.56"/>
        <n v="281.58"/>
        <n v="198.78"/>
        <n v="664.98900000000003"/>
        <n v="218.77"/>
        <n v="95.26"/>
        <n v="131.71"/>
        <n v="1267.4604999999999"/>
        <n v="822.91"/>
        <n v="987.54"/>
        <n v="6067.76"/>
        <n v="256"/>
        <n v="210.4"/>
        <n v="228.31"/>
        <n v="218.12"/>
        <n v="1083.19"/>
        <n v="206.09"/>
        <n v="3749"/>
        <n v="729.83"/>
        <n v="124.25"/>
        <n v="679.95"/>
        <n v="169.35400000000001"/>
        <n v="1579.56"/>
        <n v="21.55"/>
        <n v="1753.75"/>
        <n v="316.99"/>
        <n v="223.79"/>
        <n v="1991.8985"/>
        <n v="573.97"/>
        <n v="266.16000000000003"/>
        <n v="6116.11"/>
        <n v="446.05"/>
        <n v="47.86"/>
        <n v="1691.51"/>
        <n v="242.63"/>
        <n v="1490.56"/>
        <n v="611.16"/>
        <n v="975.12"/>
        <n v="105.44"/>
        <n v="3607.8505"/>
        <n v="122.93"/>
        <n v="831.52"/>
        <n v="136.79"/>
        <n v="418.7"/>
        <n v="121.3"/>
        <n v="1089.8699999999999"/>
        <n v="213.71"/>
        <n v="120.56"/>
        <n v="133.66"/>
        <n v="2640.6864999999998"/>
        <n v="128.25"/>
        <n v="283.18"/>
        <n v="375.11"/>
        <n v="134.41999999999999"/>
        <n v="1199.7"/>
        <n v="2245.6914999999999"/>
        <n v="374.78"/>
        <n v="120.96"/>
        <n v="550.67999999999995"/>
        <n v="990.67"/>
        <n v="3629.1174999999998"/>
        <n v="2079.4740000000002"/>
        <n v="64.09"/>
        <n v="293.18"/>
        <n v="981.26"/>
        <n v="1849.6"/>
        <n v="262.32"/>
        <n v="2004.6"/>
        <n v="9262.35"/>
        <n v="3316.08"/>
        <n v="139.66"/>
        <n v="979.44"/>
        <n v="1350.5309999999999"/>
        <n v="367.09"/>
        <n v="153.97999999999999"/>
        <n v="140.74"/>
        <n v="1008.34"/>
        <n v="2643.15"/>
        <n v="106.1"/>
        <n v="683.46"/>
        <n v="2013.8"/>
        <n v="603.34699999999998"/>
        <n v="518.79999999999995"/>
        <n v="1428.64"/>
        <n v="770.53"/>
        <n v="2700.78"/>
        <n v="188.77"/>
        <n v="1184.32"/>
        <n v="20.47"/>
        <n v="311.19"/>
        <n v="343.92"/>
        <n v="925.43"/>
        <n v="3075.752"/>
        <n v="260.08"/>
        <n v="483.64"/>
        <n v="3130.2015000000001"/>
        <n v="56.26"/>
        <n v="5072.34"/>
        <n v="40.79"/>
        <n v="116.82"/>
        <n v="230.63"/>
        <n v="3413.4555"/>
        <n v="2026.42"/>
        <n v="22.89"/>
        <n v="3361.02"/>
        <n v="824.51"/>
        <n v="2325.42"/>
        <n v="846.85"/>
        <n v="271.85000000000002"/>
        <n v="731.22"/>
        <n v="114.14"/>
        <n v="2506.38"/>
        <n v="1112.54"/>
        <n v="1992.45"/>
        <n v="55.97"/>
        <n v="4541.924"/>
        <n v="1339.0239999999999"/>
        <n v="2271.37"/>
        <n v="1436.55"/>
        <n v="605.1"/>
        <n v="63.33"/>
        <n v="986.27200000000005"/>
        <n v="4587.9260000000004"/>
        <n v="174.72"/>
        <n v="53.93"/>
        <n v="3491.06"/>
        <n v="14383.83"/>
        <n v="5062.18"/>
        <n v="2483.5300000000002"/>
        <n v="495.32"/>
        <n v="967.41"/>
        <n v="34.409999999999997"/>
        <n v="83.81"/>
        <n v="26.13"/>
        <n v="218.81"/>
        <n v="2618.1120000000001"/>
        <n v="1207.08"/>
        <n v="775.77"/>
        <n v="86.69"/>
        <n v="174.81"/>
        <n v="89.51"/>
        <n v="40.29"/>
        <n v="2784.57"/>
        <n v="1201.68"/>
        <n v="1750"/>
        <n v="3512.9"/>
        <n v="3245.73"/>
        <n v="63.02"/>
        <n v="1406.49"/>
        <n v="587.71"/>
        <n v="281.5455"/>
        <n v="2407.6930000000002"/>
        <n v="6420.87"/>
        <n v="125.46"/>
        <n v="273.42"/>
        <n v="5158.09"/>
        <n v="237.54"/>
        <n v="143.5"/>
        <n v="8188.19"/>
        <n v="3877.88"/>
        <n v="322.47000000000003"/>
        <n v="282.70999999999998"/>
        <n v="7468.86"/>
        <n v="294.66000000000003"/>
        <n v="724.13"/>
        <n v="1458.83"/>
        <n v="201.09"/>
        <n v="4305.79"/>
        <n v="2447.1075000000001"/>
        <n v="394.8"/>
        <n v="6111.1684999999998"/>
        <n v="162.16"/>
        <n v="113.71"/>
        <n v="15168.82"/>
        <n v="1710.65"/>
        <n v="773.83"/>
        <n v="47.4"/>
        <n v="36.46"/>
        <n v="94.55"/>
        <n v="328.62700000000001"/>
        <n v="626.33000000000004"/>
        <n v="394.34"/>
        <n v="13244.04"/>
        <n v="321.95"/>
        <n v="59.05"/>
        <n v="3050.81"/>
        <n v="8684.23"/>
        <n v="162.11000000000001"/>
        <n v="927.97"/>
        <n v="126.69"/>
        <n v="512.80999999999995"/>
        <n v="226.41"/>
        <n v="260.95999999999998"/>
        <n v="456.91"/>
        <n v="78.260000000000005"/>
        <n v="67.849999999999994"/>
        <n v="221.86"/>
        <n v="2104.991"/>
        <n v="89.97"/>
        <n v="377.37"/>
        <n v="1200.7"/>
        <n v="946.27"/>
        <n v="11022.53"/>
        <n v="18.329999999999998"/>
        <n v="197.41"/>
        <n v="76.38"/>
        <n v="3500.49"/>
        <n v="2948.63"/>
        <n v="161.87"/>
        <n v="712.18"/>
        <n v="762.2"/>
        <n v="235.45"/>
        <n v="8009.5924999999997"/>
        <n v="6995.56"/>
        <n v="4689.66"/>
        <n v="3081.471"/>
        <n v="318.56"/>
        <n v="88.3"/>
        <n v="94.5"/>
        <n v="149.51"/>
        <n v="232.21"/>
        <n v="82.43"/>
        <n v="295.97000000000003"/>
        <n v="2617.13"/>
        <n v="3590.33"/>
        <n v="985.29"/>
        <n v="1465.29"/>
        <n v="4933.99"/>
        <n v="570.24"/>
        <n v="143.1"/>
        <n v="712.04"/>
        <n v="496.62"/>
        <n v="126.36"/>
        <n v="795.52"/>
        <n v="269.37"/>
        <n v="528.53"/>
        <n v="6147.24"/>
        <n v="535.57000000000005"/>
        <n v="2951.97"/>
        <n v="720.52"/>
        <n v="5975.0495000000001"/>
        <n v="364.59"/>
        <n v="788.85"/>
        <n v="2052.8200000000002"/>
        <n v="10.65"/>
        <n v="210.24"/>
        <n v="6768.16"/>
        <n v="243.49"/>
        <n v="4581.54"/>
        <n v="1090.4000000000001"/>
        <n v="3671.1415000000002"/>
        <n v="772.67"/>
        <n v="362.76"/>
        <n v="138.59"/>
        <n v="97.06"/>
        <n v="2398.9"/>
        <n v="32.770000000000003"/>
        <n v="1701.53"/>
        <n v="142.59"/>
        <n v="1823.04"/>
        <n v="675.23"/>
        <n v="80.290000000000006"/>
        <n v="56.5"/>
        <n v="1107.6400000000001"/>
        <n v="2628.9225000000001"/>
        <n v="481.23"/>
        <n v="265.39"/>
        <n v="856.15"/>
        <n v="25.72"/>
        <n v="3333.1"/>
        <n v="150.16"/>
        <n v="937.8"/>
        <n v="10123.02"/>
        <n v="224.09"/>
        <n v="56.05"/>
        <n v="191.14"/>
        <n v="244.57"/>
        <n v="84.33"/>
        <n v="227.66"/>
        <n v="1434.086"/>
        <n v="1556.87"/>
        <n v="13698.96"/>
        <n v="4917.6899999999996"/>
        <n v="9235.9699999999993"/>
        <n v="195.98"/>
        <n v="274.38"/>
        <n v="416.8"/>
        <n v="676.69"/>
        <n v="6573.75"/>
        <n v="1341.31"/>
        <n v="502.8"/>
        <n v="85.03"/>
        <n v="119.51"/>
        <n v="332.38"/>
        <n v="1496.83"/>
        <n v="237.36"/>
        <n v="371.68"/>
        <n v="1144.3499999999999"/>
        <n v="2219.79"/>
        <n v="2182.91"/>
        <n v="307.37"/>
        <n v="62.54"/>
        <n v="10348.73"/>
        <n v="91.75"/>
        <n v="346.57"/>
        <n v="123.11"/>
        <n v="30.51"/>
        <n v="387.79"/>
        <n v="118.38"/>
        <n v="127.8"/>
        <n v="5518.5315000000001"/>
        <n v="272.63"/>
        <n v="1585.64"/>
        <n v="12175.82"/>
        <n v="101.21"/>
        <n v="1152.1600000000001"/>
        <n v="19.899999999999999"/>
        <n v="1610.76"/>
        <n v="36.43"/>
        <n v="4509.3774999999996"/>
        <n v="109.01"/>
        <n v="207.55"/>
        <n v="8213.3700000000008"/>
        <n v="138.88"/>
        <n v="42.66"/>
        <n v="230.97"/>
        <n v="723.17"/>
        <n v="245.53"/>
        <n v="793.04"/>
        <n v="768.41"/>
        <n v="5238.192"/>
        <n v="563.82000000000005"/>
        <n v="4042.96"/>
        <n v="31.95"/>
        <n v="502.44"/>
        <n v="179.65"/>
        <n v="38.29"/>
        <n v="329.63"/>
        <n v="448.07"/>
        <n v="3505.6"/>
        <n v="2387.61"/>
        <n v="1152.6300000000001"/>
        <n v="191.36"/>
        <n v="7.56"/>
        <n v="2939.6824999999999"/>
        <n v="17304.849999999999"/>
        <n v="3413.69"/>
        <n v="794.32"/>
        <n v="2135.9735000000001"/>
        <n v="474.79300000000001"/>
        <n v="195.21"/>
        <n v="2123.64"/>
        <n v="363.54"/>
        <n v="34.29"/>
        <n v="23516.31"/>
        <n v="228.82"/>
        <n v="662.21"/>
        <n v="1355.47"/>
        <n v="65.5"/>
        <n v="336.34"/>
        <n v="2002.4"/>
        <n v="110.03"/>
        <n v="79.44"/>
        <n v="239.4"/>
        <n v="18.05"/>
        <n v="13.45"/>
        <n v="75.790000000000006"/>
        <n v="6168.07"/>
        <n v="9171.7099999999991"/>
        <n v="2896.3580000000002"/>
        <n v="243.05"/>
        <n v="33.21"/>
        <n v="317.06"/>
        <n v="86.48"/>
        <n v="321.91000000000003"/>
        <n v="7370.84"/>
        <n v="132.96"/>
        <n v="269.27999999999997"/>
        <n v="3268.7514999999999"/>
        <n v="769.17"/>
        <n v="56.41"/>
        <n v="1678.34"/>
        <n v="262.87"/>
        <n v="2531.0875000000001"/>
        <n v="278"/>
        <n v="182.86"/>
        <n v="1125.76"/>
        <n v="3645.12"/>
        <n v="14665.55"/>
        <n v="913.99"/>
        <n v="114.55"/>
        <n v="134.88"/>
        <n v="146.51"/>
        <n v="136.66999999999999"/>
        <n v="80.56"/>
        <n v="3931.17"/>
        <n v="5350.61"/>
        <n v="53.29"/>
        <n v="403.88"/>
        <n v="54.28"/>
        <n v="105.95"/>
        <n v="73.8"/>
        <n v="339.27"/>
        <n v="902.024"/>
        <n v="3205.24"/>
        <n v="239.3"/>
        <n v="206.47"/>
        <n v="204.11"/>
        <n v="144.06"/>
        <n v="120.15"/>
        <n v="260.41000000000003"/>
        <n v="218.71"/>
        <n v="260.60000000000002"/>
        <n v="103.68"/>
        <n v="575.89"/>
        <n v="2151.08"/>
        <n v="107.92"/>
        <n v="939.77"/>
        <n v="464.69499999999999"/>
        <n v="2305.75"/>
        <n v="519.96"/>
        <n v="6362.94"/>
        <n v="45.69"/>
        <n v="1296.46"/>
        <n v="2443.85"/>
        <n v="572.74"/>
        <n v="1611.73"/>
        <n v="302.94"/>
        <n v="980.95"/>
        <n v="6943.94"/>
        <n v="4648.5200000000004"/>
        <n v="1946.55"/>
        <n v="706.68"/>
        <n v="1514.9635000000001"/>
        <n v="12837.11"/>
        <n v="697.41"/>
        <n v="1617.91"/>
        <n v="1298.81"/>
        <n v="4002.14"/>
        <n v="1264.17"/>
        <n v="5454.51"/>
        <n v="5198.12"/>
        <n v="666.4"/>
        <n v="718.41"/>
        <n v="462.12"/>
        <n v="1015.4"/>
        <n v="738.69"/>
        <n v="80.53"/>
        <n v="92.06"/>
        <n v="199.62"/>
        <n v="188.53"/>
        <n v="351.3"/>
        <n v="7725.66"/>
        <n v="31.2"/>
        <n v="2567.64"/>
        <n v="132.78"/>
        <n v="414.11"/>
        <n v="1735.94"/>
        <n v="23.19"/>
        <n v="170.4"/>
        <n v="192.78"/>
        <n v="337.6"/>
        <n v="1103.73"/>
        <n v="4263.9314999999997"/>
        <n v="46.37"/>
        <n v="70.63"/>
        <n v="122.41"/>
        <n v="192.33"/>
        <n v="2052.2655"/>
        <n v="130.25"/>
        <n v="158.69999999999999"/>
        <n v="236.28"/>
        <n v="813.53499999999997"/>
        <n v="6276.83"/>
        <n v="2421.02"/>
        <n v="463"/>
        <n v="621.21"/>
        <n v="137.38"/>
        <n v="122.05"/>
        <n v="926.85"/>
        <n v="311.44"/>
        <n v="215.65"/>
        <n v="22.78"/>
        <n v="257.97000000000003"/>
        <n v="452.39"/>
        <n v="934.87"/>
        <n v="2130.8200000000002"/>
        <n v="117.13"/>
        <n v="112.05"/>
        <n v="2185.61"/>
        <n v="2754.93"/>
        <n v="200.41"/>
        <n v="1560.96"/>
        <n v="19417.55"/>
        <n v="1351.78"/>
        <n v="1278.6465000000001"/>
        <n v="1722.65"/>
        <n v="323.52999999999997"/>
        <n v="638.07000000000005"/>
        <n v="43.94"/>
        <n v="6.77"/>
        <n v="2654.16"/>
        <n v="65.747500000000002"/>
        <n v="36.229999999999997"/>
        <n v="1769.74"/>
        <n v="4901.99"/>
        <n v="2160.83"/>
        <n v="1857.88"/>
        <n v="731.71"/>
        <n v="1882.12"/>
        <n v="186.94"/>
        <n v="407.2"/>
        <n v="378.08"/>
        <n v="356.28"/>
        <n v="103.03"/>
        <n v="1704.58"/>
        <n v="36.75"/>
        <n v="1115.2"/>
        <n v="7235.83"/>
        <n v="692.15"/>
        <n v="685.7"/>
        <n v="18.91"/>
        <n v="1024.165"/>
        <n v="225.09"/>
        <n v="268.33999999999997"/>
        <n v="340.952"/>
        <n v="3191.24"/>
        <n v="628.33000000000004"/>
        <n v="1770.7"/>
        <n v="9750.5499999999993"/>
        <n v="13921.6"/>
        <n v="467.5"/>
        <n v="1736.41"/>
        <n v="32.72"/>
        <n v="3227.38"/>
        <n v="134.52000000000001"/>
        <n v="773.74"/>
        <n v="222.91"/>
        <n v="109.52"/>
        <n v="259.43"/>
        <n v="21921.279999999999"/>
        <n v="302.13249999999999"/>
        <n v="183.41"/>
        <n v="2014.13"/>
        <n v="187.16"/>
        <n v="1502.47"/>
        <n v="6785.86"/>
        <n v="483.96"/>
        <n v="1538.8655000000001"/>
        <n v="308.363"/>
        <n v="1911.4034999999999"/>
        <n v="43.97"/>
        <n v="2469.15"/>
        <n v="2218.8910000000001"/>
        <n v="6806.66"/>
        <n v="891.61"/>
        <n v="168.2"/>
        <n v="4475"/>
        <n v="192.21"/>
        <n v="655.58"/>
        <n v="1465.33"/>
        <n v="6733.52"/>
        <n v="87.91"/>
        <n v="1954.796"/>
        <n v="78.09"/>
        <n v="487.7"/>
        <n v="42.77"/>
        <n v="175.85650000000001"/>
        <n v="89.71"/>
        <n v="323.95999999999998"/>
        <n v="4343.51"/>
        <n v="2601.7905000000001"/>
        <n v="2728.42"/>
        <n v="1272.3499999999999"/>
        <n v="4000.35"/>
        <n v="34.270000000000003"/>
        <n v="82.09"/>
        <n v="3356.92"/>
        <n v="3701.5205000000001"/>
        <n v="5188.8599999999997"/>
        <n v="2039.0820000000001"/>
        <n v="783.96"/>
        <n v="225.46"/>
        <n v="3366.1"/>
        <n v="1275.6099999999999"/>
        <n v="628.22"/>
        <n v="212.91"/>
        <n v="5972.59"/>
        <n v="23300.12"/>
        <n v="1299.9100000000001"/>
        <n v="3731.59"/>
        <n v="464.59"/>
        <n v="316.68"/>
        <n v="33367.85"/>
        <n v="10006.280000000001"/>
        <n v="4077.7559999999999"/>
        <n v="1100.21"/>
        <n v="17560.95"/>
        <n v="16.97"/>
        <n v="66.19"/>
        <n v="423.95"/>
        <n v="19845.696"/>
        <n v="18316.3"/>
        <n v="407.17"/>
        <n v="912.35"/>
        <n v="1008.872"/>
        <n v="1689.97"/>
        <n v="95.68"/>
        <n v="638.91"/>
        <n v="16.91"/>
        <n v="464.66"/>
        <n v="165.62"/>
        <n v="102.9"/>
        <n v="214.23"/>
        <n v="128.12"/>
        <n v="228.01"/>
        <n v="210.06"/>
        <n v="715.8"/>
        <n v="10941.23"/>
        <n v="120.98"/>
        <n v="1082.6600000000001"/>
        <n v="6878.55"/>
        <n v="238.76"/>
        <n v="321.5"/>
        <n v="1424.95"/>
        <n v="57.35"/>
        <n v="371.45"/>
        <n v="4887.1400000000003"/>
        <n v="919"/>
        <n v="277.58"/>
        <n v="7195.2584999999999"/>
        <n v="114.83"/>
        <n v="99.53"/>
        <n v="177.95"/>
        <n v="6095.14"/>
        <n v="16743.759999999998"/>
        <n v="1487.8995"/>
        <n v="3776.28"/>
        <n v="587.20000000000005"/>
        <n v="2011.46"/>
        <n v="562.91"/>
        <n v="233.01"/>
        <n v="172.9"/>
        <n v="225.72"/>
        <n v="538.27"/>
        <n v="20.95"/>
        <n v="505.2"/>
        <n v="154.44999999999999"/>
        <n v="3534.56"/>
        <n v="155.27000000000001"/>
        <n v="3665.41"/>
        <n v="28.04"/>
        <n v="303.69"/>
        <n v="104.7"/>
        <n v="284.45249999999999"/>
        <n v="152.84"/>
        <n v="135.77000000000001"/>
        <n v="447.25"/>
        <n v="531.06299999999999"/>
        <n v="1234.3599999999999"/>
        <n v="24391.16"/>
        <n v="4408.2700000000004"/>
        <n v="262.13"/>
        <n v="173.12"/>
        <n v="1837.94"/>
        <n v="533.47"/>
        <n v="1537.5"/>
        <n v="135.928"/>
        <n v="19.809999999999999"/>
        <n v="16002.29"/>
        <n v="182.26"/>
        <n v="117.68"/>
        <n v="71.22"/>
        <n v="517.92999999999995"/>
        <n v="3093.864"/>
        <n v="204.21"/>
        <n v="259.52"/>
        <n v="1558.9425000000001"/>
        <n v="265.88"/>
        <n v="1500.82"/>
        <n v="303.97000000000003"/>
        <n v="1071.77"/>
        <n v="833"/>
        <n v="8635.61"/>
        <n v="117.97"/>
        <n v="163.41"/>
        <n v="1772.2245"/>
        <n v="1087.58"/>
        <n v="1184.1099999999999"/>
        <n v="4165.04"/>
        <n v="4273.3500000000004"/>
        <n v="514.22"/>
        <n v="157.03"/>
        <n v="2312.96"/>
        <n v="509.52"/>
        <n v="97.02"/>
        <n v="1043.1199999999999"/>
        <n v="285.91000000000003"/>
        <n v="1390.17"/>
        <n v="2611.8035"/>
        <n v="476.31"/>
        <n v="4547.8999999999996"/>
        <n v="554.21"/>
        <n v="7110.24"/>
        <n v="51.03"/>
        <n v="1673.53"/>
        <n v="92.53"/>
        <n v="988.64350000000002"/>
        <n v="114.86"/>
        <n v="279.327"/>
        <n v="304.26"/>
        <n v="4852.05"/>
        <n v="539.20600000000002"/>
        <n v="255.7"/>
        <n v="95.71"/>
        <n v="173.11"/>
        <n v="45.21"/>
        <n v="833.51"/>
        <n v="759.94"/>
        <n v="86.68"/>
        <n v="3883.4715000000001"/>
        <n v="15337.58"/>
        <n v="560.03"/>
        <n v="44.45"/>
        <n v="2116.6999999999998"/>
        <n v="12690.33"/>
        <n v="178.7"/>
        <n v="3711.04"/>
        <n v="181.8"/>
        <n v="176.1"/>
        <n v="1936.45"/>
        <n v="391.12"/>
        <n v="580.96"/>
        <n v="448.1"/>
        <n v="257.45999999999998"/>
        <n v="14.15"/>
        <n v="803.33"/>
        <n v="672.93"/>
      </sharedItems>
    </cacheField>
    <cacheField name="Shipping Cost" numFmtId="0">
      <sharedItems containsSemiMixedTypes="0" containsString="0" containsNumber="1" minValue="0.49" maxValue="164.73"/>
    </cacheField>
    <cacheField name="Profit" numFmtId="0">
      <sharedItems containsSemiMixedTypes="0" containsString="0" containsNumber="1" minValue="-14140.7016" maxValue="27220.69"/>
    </cacheField>
    <cacheField name="Product Base Margin" numFmtId="9">
      <sharedItems containsString="0" containsBlank="1" containsNumber="1" minValue="0.35" maxValue="0.85"/>
    </cacheField>
    <cacheField name="Product Category" numFmtId="0">
      <sharedItems count="3">
        <s v="Office Supplies"/>
        <s v="Furniture"/>
        <s v="Technology"/>
      </sharedItems>
    </cacheField>
    <cacheField name="Product Container" numFmtId="0">
      <sharedItems count="7">
        <s v="Small Box"/>
        <s v="Large Box"/>
        <s v="Jumbo Drum"/>
        <s v="Wrap Bag"/>
        <s v="Jumbo Box"/>
        <s v="Medium Box"/>
        <s v="Small Pack"/>
      </sharedItems>
    </cacheField>
    <cacheField name="Product Name" numFmtId="0">
      <sharedItems containsMixedTypes="1" containsNumber="1" containsInteger="1" minValue="232" maxValue="8890" count="1263">
        <s v="Perma STOR-ALL™ Hanging File Box, 13 1/8&quot;W x 12 1/4&quot;D x 10 1/2&quot;H"/>
        <s v="Safco Industrial Wire Shelving"/>
        <s v="Hon 4070 Series Pagoda™ Armless Upholstered Stacking Chairs"/>
        <s v="White GlueTop Scratch Pads"/>
        <s v="Hon Valutask™ Swivel Chairs"/>
        <s v="Black Print Carbonless Snap-Off® Rapid Letter, 8 1/2&quot; x 7&quot;"/>
        <s v="Avery Trapezoid Ring Binder, 3&quot; Capacity, Black, 1040 sheets"/>
        <s v="Dual Level, Single-Width Filing Carts"/>
        <s v="Bush Advantage Collection® Round Conference Table"/>
        <s v="36X48 HARDFLOOR CHAIRMAT"/>
        <s v="Avery Heavy-Duty EZD ™ Binder With Locking Rings"/>
        <s v="Dixon Prang® Watercolor Pencils, 10-Color Set with Brush"/>
        <s v="Xerox 4200 Series MultiUse Premium Copy Paper (20Lb. and 84 Bright)"/>
        <s v="Panasonic KX-P2130 Dot Matrix Printer"/>
        <s v="Fellowes Mobile Numeric Keypad, Graphite"/>
        <s v="T18"/>
        <s v="Staples Wirebound Steno Books, 6&quot; x 9&quot;, 12/Pack"/>
        <s v="Polycom ViaVideo™ Desktop Video Communications Unit"/>
        <s v="Office Star - Professional Matrix Back Chair with 2-to-1 Synchro Tilt and Mesh Fabric Seat"/>
        <s v="Cardinal Poly Pocket Divider Pockets for Ring Binders"/>
        <s v="&quot;While you Were Out&quot; Message Book, One Form per Page"/>
        <s v="Telescoping Adjustable Floor Lamp"/>
        <n v="232"/>
        <s v="Hon Deluxe Fabric Upholstered Stacking Chairs, Rounded Back"/>
        <s v="Iceberg OfficeWorks 42&quot; Round Tables"/>
        <s v="Metal Folding Chairs, Beige, 4/Carton"/>
        <s v="Luxo Professional Fluorescent Magnifier Lamp with Clamp-Mount Base"/>
        <s v="Rediform Wirebound &quot;Phone Memo&quot; Message Book, 11 x 5-3/4"/>
        <s v="Memorex 4.7GB DVD+RW, 3/Pack"/>
        <s v="Hon 4700 Series Mobuis™ Mid-Back Task Chairs with Adjustable Arms"/>
        <s v="Electrix Halogen Magnifier Lamp"/>
        <s v="IBM Multi-Purpose Copy Paper, 8 1/2 x 11&quot;, Case"/>
        <s v="Canon S750 Color Inkjet Printer"/>
        <s v="Panasonic KX-P1150 Dot Matrix Printer"/>
        <n v="3285"/>
        <s v="Bush Westfield Collection Bookcases, Fully Assembled"/>
        <s v="Riverside Palais Royal Lawyers Bookcase, Royale Cherry Finish"/>
        <s v="Sanford EarthWrite® Recycled Pencils, Medium Soft, #2"/>
        <s v="Accessory35"/>
        <s v="BASF Silver 74 Minute CD-R"/>
        <s v="Novimex Swivel Fabric Task Chair"/>
        <s v="G.E. Longer-Life Indoor Recessed Floodlight Bulbs"/>
        <s v="GBC VeloBinder Strips"/>
        <s v="Eldon Portable Mobile Manager"/>
        <s v="Xerox 19"/>
        <s v="Xerox 227"/>
        <s v="Newell 342"/>
        <s v="Tennsco Commercial Shelving"/>
        <s v="GBC Pre-Punched Binding Paper, Plastic, White, 8-1/2&quot; x 11&quot;"/>
        <s v="Avery Reinforcements for Hole-Punch Pages"/>
        <s v="Canon PC1060 Personal Laser Copier"/>
        <s v="Polycom ViewStation™ ISDN Videoconferencing Unit"/>
        <s v="i1000"/>
        <s v="Premium Transparent Presentation Covers by GBC"/>
        <s v="Keytronic French Keyboard"/>
        <s v="Newell 310"/>
        <s v="Executive Impressions 14&quot; Two-Color Numerals Wall Clock"/>
        <s v="Avery 491"/>
        <s v="Acco 6 Outlet Guardian Premium Surge Suppressor"/>
        <s v="GBC DocuBind TL300 Electric Binding System"/>
        <s v="Newell 337"/>
        <s v="Avery 05222 Permanent Self-Adhesive File Folder Labels for Typewriters, on Rolls, White, 250/Roll"/>
        <s v="Acco PRESSTEX® Data Binder with Storage Hooks, Dark Blue, 9 1/2&quot; X 11&quot;"/>
        <s v="Boston 16765 Mini Stand Up Battery Pencil Sharpener"/>
        <s v="Acco® Hot Clips™ Clips to Go"/>
        <s v="Newell 339"/>
        <s v="12 Colored Short Pencils"/>
        <s v="M70"/>
        <s v="Hon Metal Bookcases, Putty"/>
        <s v="Xerox 1996"/>
        <s v="Imation 3.5, DISKETTE 44766 HGHLD3.52HD/FM, 10/Pack"/>
        <s v="Imation Neon 80 Minute CD-R Spindle, 50/Pack"/>
        <s v="Document Clip Frames"/>
        <s v="Fellowes Super Stor/Drawer® Files"/>
        <s v="Newell 309"/>
        <s v="Multimedia Mailers"/>
        <s v="Fellowes Internet Keyboard, Platinum"/>
        <s v="Deflect-o SuperTray™ Unbreakable Stackable Tray, Letter, Black"/>
        <s v="Panasonic KX-P3200 Dot Matrix Printer"/>
        <s v="Xerox 188"/>
        <s v="Tensor &quot;Hersey Kiss&quot; Styled Floor Lamp"/>
        <s v="Holmes Odor Grabber"/>
        <s v="Verbatim DVD-R 4.7GB authoring disc"/>
        <s v="Eldon Image Series Black Desk Accessories"/>
        <s v="Okidata ML320 Series Turbo Dot Matrix Printers"/>
        <s v="Fellowes Super Stor/Drawer®"/>
        <s v="Global Leather Executive Chair"/>
        <s v="Prang Dustless Chalk Sticks"/>
        <s v="Targus USB Numeric Keypad"/>
        <s v="Belkin 8 Outlet SurgeMaster II Gold Surge Protector"/>
        <s v="#10- 4 1/8&quot; x 9 1/2&quot; Recycled Envelopes"/>
        <s v="Brites Rubber Bands, 1 1/2 oz. Box"/>
        <s v="Eldon® Wave Desk Accessories"/>
        <s v="Xerox 1910"/>
        <s v="Xerox 1903"/>
        <s v="1.7 Cubic Foot Compact &quot;Cube&quot; Office Refrigerators"/>
        <s v="Okidata ML184 Turbo Dot Matrix Printers"/>
        <s v="Tyvek® Side-Opening Peel &amp; Seel® Expanding Envelopes"/>
        <s v="Newell 336"/>
        <s v="Panasonic KX-P1131 Dot Matrix Printer"/>
        <s v="Hon 4070 Series Pagoda™ Round Back Stacking Chairs"/>
        <s v="DAX Two-Tone Rosewood/Black Document Frame, Desktop, 5 x 7"/>
        <s v="Xerox 1939"/>
        <s v="Hoover Commercial Soft Guard Upright Vacuum And Disposable Filtration Bags"/>
        <s v="Hewlett-Packard Deskjet 5550 Color Inkjet Printer"/>
        <s v="Avery Printable Repositionable Plastic Tabs"/>
        <s v="6&quot; Cubicle Wall Clock, Black"/>
        <s v="Newell 335"/>
        <s v="Wirebound Message Books, 2 7/8&quot; x 5&quot;, 3 Forms per Page"/>
        <s v="Hammermill CopyPlus Copy Paper (20Lb. and 84 Bright)"/>
        <s v="Telephone Message Books with Fax/Mobile Section, 5 1/2&quot; x 3 3/16&quot;"/>
        <s v="Premium Writing Pencils, Soft, #2 by Central Association for the Blind"/>
        <s v="Fellowes Black Plastic Comb Bindings"/>
        <s v="Assorted Color Push Pins"/>
        <s v="Fellowes Personal Hanging Folder Files, Navy"/>
        <s v="Bevis Round Conference Table Top, X-Base"/>
        <s v="Rubbermaid ClusterMat Chairmats, Mat Size- 66&quot; x 60&quot;, Lip 20&quot; x 11&quot; -90 Degree Angle"/>
        <s v="TOPS Money Receipt Book, Consecutively Numbered in Red,"/>
        <s v="Stockwell Push Pins"/>
        <s v="Xerox 1991"/>
        <s v="Avery 4027 File Folder Labels for Dot Matrix Printers, 5000 Labels per Box, White"/>
        <s v="Boston Model 1800 Electric Pencil Sharpener, Gray"/>
        <s v="Sanyo Counter Height Refrigerator with Crisper, 3.6 Cubic Foot, Stainless Steel/Black"/>
        <s v="Important Message Pads, 50 4-1/4 x 5-1/2 Forms per Pad"/>
        <s v="Security-Tint Envelopes"/>
        <s v="Newell 323"/>
        <n v="6162"/>
        <s v="Maxell DVD-RAM Discs"/>
        <s v="Holmes Replacement Filter for HEPA Air Cleaner, Large Room"/>
        <s v="Avery Arch Ring Binders"/>
        <s v="Xerox 1891"/>
        <s v="Peel &amp; Seel® Recycled Catalog Envelopes, Brown"/>
        <s v="Tenex File Box, Personal Filing Tote with Lid, Black"/>
        <s v="AT&amp;T Black Trimline Phone, Model 210"/>
        <s v="#10-4 1/8&quot; x 9 1/2&quot; Premium Diagonal Seam Envelopes"/>
        <s v="Newell 340"/>
        <s v="Hewlett-Packard 2600DN Business Color Inkjet Printer"/>
        <s v="Kensington 7 Outlet MasterPiece Power Center with Fax/Phone Line Protection"/>
        <s v="Computer Printout Paper with Letter-Trim Perforations"/>
        <s v="Fellowes Smart Surge Ten-Outlet Protector, Platinum"/>
        <s v="Bush Heritage Pine Collection 5-Shelf Bookcase, Albany Pine Finish, *Special Order"/>
        <s v="Deflect-o DuraMat Antistatic Studded Beveled Mat for Medium Pile Carpeting"/>
        <s v="Sanyo 2.5 Cubic Foot Mid-Size Office Refrigerators"/>
        <s v="Avery 508"/>
        <s v="XtraLife® ClearVue™ Slant-D® Ring Binders by Cardinal"/>
        <s v="Southworth 25% Cotton Premium Laser Paper and Envelopes"/>
        <s v="Memorex Slim 80 Minute CD-R, 10/Pack"/>
        <s v="Hon iLevel™ Computer Training Table"/>
        <s v="Premier Elliptical Ring Binder, Black"/>
        <s v="4009® Highlighters by Sanford"/>
        <s v="Career Cubicle Clock, 8 1/4&quot;, Black"/>
        <s v="GBC Twin Loop™ Wire Binding Elements, 9/16&quot; Spine, Black"/>
        <s v="Chromcraft Bull-Nose Wood Round Conference Table Top, Wood Base"/>
        <s v="Deflect-o RollaMat Studded, Beveled Mat for Medium Pile Carpeting"/>
        <n v="8890"/>
        <s v="PC Concepts 116 Key Quantum 3000 Keyboard"/>
        <s v="Motorola SB4200 Cable Modem"/>
        <s v="Carina 42&quot;Hx23 3/4&quot;W Media Storage Unit"/>
        <s v="Avery 498"/>
        <s v="Acme Design Line 8&quot; Stainless Steel Bent Scissors w/Champagne Handles, 3-1/8&quot; Cut"/>
        <s v="Keytronic 105-Key Spanish Keyboard"/>
        <s v="Safco Contoured Stacking Chairs"/>
        <s v="Harmony HEPA Quiet Air Purifiers"/>
        <s v="Canon PC-428 Personal Copier"/>
        <s v="Fellowes Command Center 5-outlet power strip"/>
        <s v="Eldon Regeneration Recycled Desk Accessories, Smoke"/>
        <s v="5170i"/>
        <s v="Global Stack Chair without Arms, Black"/>
        <s v="Nu-Dell Leatherette Frames"/>
        <s v="Fellowes Neat Ideas® Storage Cubes"/>
        <s v="Canon MP41DH Printing Calculator"/>
        <s v="Bretford Rectangular Conference Table Tops"/>
        <s v="Eldon ClusterMat Chair Mat with Cordless Antistatic Protection"/>
        <s v="Xerox 1947"/>
        <s v="IBM Active Response Keyboard, Black"/>
        <s v="Newell 338"/>
        <s v="V70"/>
        <s v="Boston 1645 Deluxe Heavier-Duty Electric Pencil Sharpener"/>
        <s v="OIC Thumb-Tacks"/>
        <s v="Adams Phone Message Book, 200 Message Capacity, 8 1/16” x 11”"/>
        <s v="Xerox 194"/>
        <s v="Wilson Jones Impact Binders"/>
        <s v="Atlantic Metals Mobile 2-Shelf Bookcases, Custom Colors"/>
        <s v="T60"/>
        <s v="GBC DocuBind 200 Manual Binding Machine"/>
        <s v="Imation 3.5&quot; DS/HD IBM Formatted Diskettes, 50/Pack"/>
        <s v="Memorex 4.7GB DVD-RAM, 3/Pack"/>
        <s v="Office Star - Mid Back Dual function Ergonomic High Back Chair with 2-Way Adjustable Arms"/>
        <s v="Avery 51"/>
        <s v="BoxOffice By Design Rectangular and Half-Moon Meeting Room Tables"/>
        <s v="Adams Phone Message Book, Professional, 400 Message Capacity, 5 3/6” x 11”"/>
        <s v="Honeywell Quietcare HEPA Air Cleaner"/>
        <s v="Acme® Elite Stainless Steel Scissors"/>
        <s v="US Robotics 56K V.92 Internal PCI Faxmodem"/>
        <s v="Rediform S.O.S. Phone Message Books"/>
        <s v="Lexmark Z25 Color Inkjet Printer"/>
        <s v="Verbatim DVD-RAM, 9.4GB, Rewritable, Type 1, DS, DataLife Plus"/>
        <s v="Avery 497"/>
        <s v="Laminate Occasional Tables"/>
        <s v="Global High-Back Leather Tilter, Burgundy"/>
        <s v="Micro Innovations Micro Digital Wireless Keyboard and Mouse, Gray"/>
        <s v="Master Caster Door Stop, Gray"/>
        <s v="Accessory27"/>
        <s v="BPI Conference Tables"/>
        <s v="Array® Parchment Paper, Assorted Colors"/>
        <s v="Peel &amp; Stick Add-On Corner Pockets"/>
        <s v="Xerox 21"/>
        <s v="GBC White Gloss Covers, Plain Front"/>
        <s v="Mead 1st Gear 2&quot; Zipper Binder, Asst. Colors"/>
        <s v="Advantus Push Pins, Aluminum Head"/>
        <s v="Avery 493"/>
        <s v="HP Office Paper (20Lb. and 87 Bright)"/>
        <s v="Southworth 25% Cotton Antique Laid Paper &amp; Envelopes"/>
        <s v="Newell 343"/>
        <s v="Verbatim DVD-RAM, 5.2GB, Rewritable, Type 1, DS"/>
        <s v="Post-it® “Important Message” Note Pad, Neon Colors, 50 Sheets/Pad"/>
        <s v="Hewlett-Packard cp1700 [D, PS] Series Color Inkjet Printers"/>
        <s v="Eldon® Expressions™ Wood and Plastic Desk Accessories, Oak"/>
        <s v="Hot File® 7-Pocket, Floor Stand"/>
        <s v="Sanford Colorific Colored Pencils, 12/Box"/>
        <s v="R380"/>
        <s v="Bevis Round Bullnose 29&quot; High Table Top"/>
        <s v="Lesro Sheffield Collection Coffee Table, End Table, Center Table, Corner Table"/>
        <s v="StarTAC 8000"/>
        <s v="Polycom Soundstation EX Audio-Conferencing Telephone, Black"/>
        <s v="StarTAC 7760"/>
        <s v="Surelock™ Post Binders"/>
        <s v="Portfile® Personal File Boxes"/>
        <s v="Xerox 1923"/>
        <s v="Timeport L7089"/>
        <s v="GBC Clear Cover, 8-1/2 x 11, unpunched, 25 covers per pack"/>
        <s v="Tenex 46&quot; x 60&quot; Computer Anti-Static Chairmat, Rectangular Shaped"/>
        <s v="C-Line Peel &amp; Stick Add-On Filing Pockets, 8-3/4 x 5-1/8, 10/Pack"/>
        <s v="Sharp EL500L Fraction Calculator"/>
        <s v="Aluminum Document Frame"/>
        <s v="Euro Pro Shark Stick Mini Vacuum"/>
        <s v="Talkabout T8097"/>
        <s v="TimeportP7382"/>
        <s v="Global Enterprise Series Seating High-Back Swivel/Tilt Chairs"/>
        <s v="Lexmark 4227 Plus Dot Matrix Printer"/>
        <s v="Xerox 1993"/>
        <s v="Turquoise Lead Holder with Pocket Clip"/>
        <s v="GBC ProClick Spines for 32-Hole Punch"/>
        <s v="Wilson Jones Hanging View Binder, White, 1&quot;"/>
        <s v="Fellowes High-Stak® Drawer Files"/>
        <s v="StarTAC 7797"/>
        <s v="GBC Laser Imprintable Binding System Covers, Desert Sand"/>
        <s v="Xerox 217"/>
        <s v="Staples Gold Paper Clips"/>
        <s v="Self-Adhesive Address Labels for Typewriters by Universal"/>
        <s v="Southworth Structures Collection™"/>
        <s v="Hewlett-Packard Deskjet 940 REFURBISHED Color Inkjet Printer"/>
        <s v="O'Sullivan Living Dimensions 2-Shelf Bookcases"/>
        <s v="Xerox 1997"/>
        <s v="Chromcraft Rectangular Conference Tables"/>
        <s v="Bretford CR4500 Series Slim Rectangular Table"/>
        <s v="Tenex Traditional Chairmats for Medium Pile Carpet, Standard Lip, 36&quot; x 48&quot;"/>
        <s v="Bretford “Just In Time” Height-Adjustable Multi-Task Work Tables"/>
        <s v="Howard Miller 12-3/4 Diameter Accuwave DS ™ Wall Clock"/>
        <s v="Durable Pressboard Binders"/>
        <s v="Adams Telephone Message Book w/Frequently-Called Numbers Space, 400 Messages per Book"/>
        <s v="Gyration RF Keyboard"/>
        <s v="Filing/Storage Totes and Swivel Casters"/>
        <s v="Staples Standard Envelopes"/>
        <s v="Imation 3.5&quot;, DISKETTE 44766 HGHLD3.52HD/FM, 10/Pack"/>
        <s v="Canon Imageclass D680 Copier / Fax"/>
        <s v="Wilson Jones 14 Line Acrylic Coated Pressboard Data Binders"/>
        <s v="Deflect-o Glass Clear Studded Chair Mats"/>
        <s v="Eldon Econocleat® Chair Mats for Low Pile Carpets"/>
        <s v="Adams Telephone Message Books, 5 1/4” x 11”"/>
        <s v="Polycom ViewStation™ Adapter H323 Videoconferencing Unit"/>
        <s v="Xerox 1971"/>
        <s v="Xerox 1983"/>
        <s v="Kleencut® Forged Office Shears by Acme United Corporation"/>
        <s v="Newell 315"/>
        <s v="X-Rack™ File for Hanging Folders"/>
        <s v="80 Minute CD-R Spindle, 100/Pack - Staples"/>
        <s v="Eldon Expressions™ Desk Accessory, Wood Pencil Holder, Oak"/>
        <s v="Avery 510"/>
        <s v="Executive Impressions 13&quot; Clairmont Wall Clock"/>
        <s v="Dana Swing-Arm Lamps"/>
        <s v="Eureka Disposable Bags for Sanitaire® Vibra Groomer I® Upright Vac"/>
        <s v="Zoom V.92 USB External Faxmodem"/>
        <s v="Okidata ML390 Turbo Dot Matrix Printers"/>
        <s v="Hunt Boston® Vacuum Mount KS Pencil Sharpener"/>
        <s v="Hand-Finished Solid Wood Document Frame"/>
        <s v="Tennsco Lockers, Gray"/>
        <s v="Fellowes Bases and Tops For Staxonsteel®/High-Stak® Systems"/>
        <s v="Companion Letter/Legal File, Black"/>
        <s v="9-3/4 Diameter Round Wall Clock"/>
        <s v="Global Leather and Oak Executive Chair, Black"/>
        <s v="Belkin Premiere Surge Master II 8-outlet surge protector"/>
        <s v="SAFCO Commercial Wire Shelving, Black"/>
        <s v="Avery® 3 1/2&quot; Diskette Storage Pages, 10/Pack"/>
        <s v="80 Minute Slim Jewel Case CD-R , 10/Pack - Staples"/>
        <s v="Dana Fluorescent Magnifying Lamp, White, 36&quot;"/>
        <s v="Telephone Message Books with Fax/Mobile Section, 4 1/4&quot; x 6&quot;"/>
        <s v="Wilson Jones Ledger-Size, Piano-Hinge Binder, 2&quot;, Blue"/>
        <s v="Sharp AL-1530CS Digital Copier"/>
        <s v="Accessory41"/>
        <s v="Eaton Premium Continuous-Feed Paper, 25% Cotton, Letter Size, White, 1000 Shts/Box"/>
        <s v="T28 WORLD"/>
        <s v="3.6 Cubic Foot Counter Height Office Refrigerator"/>
        <s v="TI 30X Scientific Calculator"/>
        <s v="StarTAC 6500"/>
        <s v="O'Sullivan Elevations Bookcase, Cherry Finish"/>
        <s v="V3682"/>
        <s v="Xerox 1979"/>
        <s v="Imation 3.5 IBM Formatted Diskettes, 10/Box"/>
        <s v="GBC VeloBinder Electric Binding Machine"/>
        <s v="Staples 1 Part Blank Computer Paper"/>
        <s v="KF 788"/>
        <s v="Lexmark Z54se Color Inkjet Printer"/>
        <s v="Canon imageCLASS 2200 Advanced Copier"/>
        <n v="5165"/>
        <s v="Fellowes 17-key keypad for PS/2 interface"/>
        <s v="Rush Hierlooms Collection 1&quot; Thick Stackable Bookcases"/>
        <s v="Avery 501"/>
        <s v="Hon 2090 “Pillow Soft” Series Mid Back Swivel/Tilt Chairs"/>
        <n v="6120"/>
        <s v="Tenex Contemporary Contur Chairmats for Low and Medium Pile Carpet, Computer, 39&quot; x 49&quot;"/>
        <s v="Staples #10 Laser &amp; Inkjet Envelopes, 4 1/8&quot; x 9 1/2&quot;, 100/Box"/>
        <s v="Heavy-Duty E-Z-D® Binders"/>
        <s v="Fellowes EZ Multi-Media Keyboard"/>
        <s v="Hon 94000 Series Round Tables"/>
        <s v="Hon Comfortask® Task/Swivel Chairs"/>
        <s v="Xerox 204"/>
        <s v="Bush® Cubix Conference Tables, Fully Assembled"/>
        <s v="Panasonic KX-P3626 Dot Matrix Printer"/>
        <s v="Canon MP25DIII Desktop Whisper-Quiet Printing Calculator"/>
        <s v="Bravo II™ Megaboss® 12-Amp Hard Body Upright, Replacement Belts, 2 Belts per Pack"/>
        <s v="Accessory9"/>
        <s v="#10- 4 1/8&quot; x 9 1/2&quot; Security-Tint Envelopes"/>
        <s v="Hewlett-Packard Deskjet 1220Cse Color Inkjet Printer"/>
        <s v="Xerox 1961"/>
        <s v="AT&amp;T 2230 Dual Handset Phone With Caller ID/Call Waiting"/>
        <s v="Accessory39"/>
        <s v="Fellowes Staxonsteel® Drawer Files"/>
        <s v="US Robotics 56K V.92 External Faxmodem"/>
        <s v="Bush Westfield Collection Bookcases, Dark Cherry Finish, Fully Assembled"/>
        <s v="DS/HD IBM Formatted Diskettes, 200/Pack - Staples"/>
        <s v="EcoTones® Memo Sheets"/>
        <s v="i2000"/>
        <s v="Xerox 210"/>
        <s v="ACCOHIDE® 3-Ring Binder, Blue, 1&quot;"/>
        <s v="Global Leather Highback Executive Chair with Pneumatic Height Adjustment, Black"/>
        <s v="O'Sullivan Living Dimensions 3-Shelf Bookcases"/>
        <s v="Accessory4"/>
        <s v="Advantus Employee of the Month Certificate Frame, 11 x 13-1/2"/>
        <s v="Belkin 107-key enhanced keyboard, USB/PS/2 interface"/>
        <s v="SC7868i"/>
        <s v="Coloredge Poster Frame"/>
        <s v="Holmes Replacement Filter for HEPA Air Cleaner, Very Large Room, HEPA Filter"/>
        <s v="Park Ridge™ Embossed Executive Business Envelopes"/>
        <s v="Master Giant Foot® Doorstop, Safety Yellow"/>
        <s v="Boston 1730 StandUp Electric Pencil Sharpener"/>
        <s v="Imation Neon Mac Format Diskettes, 10/Pack"/>
        <s v="Avoid Verbal Orders Carbonless Minifold Book"/>
        <s v="1726 Digital Answering Machine"/>
        <s v="Bush Cubix Collection Bookcases, Fully Assembled"/>
        <s v="Avery 49"/>
        <s v="Xerox 1974"/>
        <s v="Pressboard Data Binder, Crimson, 12&quot; X 8 1/2&quot;"/>
        <s v="GBC Standard Therm-A-Bind Covers"/>
        <s v="Epson LQ-570e Dot Matrix Printer"/>
        <s v="SouthWestern Bell FA970 Digital Answering Machine with Time/Day Stamp"/>
        <s v="Staples Premium Bright 1-Part Blank Computer Paper"/>
        <n v="8860"/>
        <s v="Belkin 105-Key Black Keyboard"/>
        <s v="Nu-Dell Executive Frame"/>
        <s v="High Speed Automatic Electric Letter Opener"/>
        <s v="Avery 479"/>
        <s v="Rush Hierlooms Collection Rich Wood Bookcases"/>
        <s v="Xerox 200"/>
        <s v="Tenex Personal Project File with Scoop Front Design, Black"/>
        <s v="Fellowes Smart Design 104-Key Enhanced Keyboard, PS/2 Adapter, Platinum"/>
        <s v="Epson DFX5000+ Dot Matrix Printer"/>
        <s v="Eldon® Gobal File Keepers"/>
        <s v="Adesso Programmable 142-Key Keyboard"/>
        <s v="Logitech Access Keyboard"/>
        <s v="Newell 320"/>
        <s v="*Staples* Highlighting Markers"/>
        <s v="Canon PC1080F Personal Copier"/>
        <s v="Presstex Flexible Ring Binders"/>
        <s v="Super Decoflex Portable Personal File"/>
        <s v="Staples SlimLine Pencil Sharpener"/>
        <s v="Balt Split Level Computer Training Table"/>
        <s v="Decoflex Hanging Personal Folder File"/>
        <s v="Avery Premier Heavy-Duty Binder with Round Locking Rings"/>
        <s v="DMI Eclipse Executive Suite Bookcases"/>
        <s v="Xerox 207"/>
        <s v="Xerox 1933"/>
        <s v="Eldon Expressions Punched Metal &amp; Wood Desk Accessories, Pewter &amp; Cherry"/>
        <s v="Xerox 1964"/>
        <s v="Ibico Presentation Index for Binding Systems"/>
        <s v="Holmes Harmony HEPA Air Purifier for 17 x 20 Room"/>
        <s v="Iris® 3-Drawer Stacking Bin, Black"/>
        <s v="Sanford Liquid Accent Highlighters"/>
        <s v="Deflect-o EconoMat Nonstudded, No Bevel Mat"/>
        <s v="Executive Impressions 13-1/2&quot; Indoor/Outdoor Wall Clock"/>
        <s v="Recycled Desk Saver Line &quot;While You Were Out&quot; Book, 5 1/2&quot; X 4&quot;"/>
        <s v="Letter/Legal File Tote with Clear Snap-On Lid, Black Granite"/>
        <n v="2180"/>
        <s v="Canon P1-DHIII Palm Printing Calculator"/>
        <s v="Xerox 1882"/>
        <s v="Staples 6 Outlet Surge"/>
        <s v="Lock-Up Easel 'Spel-Binder'"/>
        <s v="Memorex 4.7GB DVD+R, 3/Pack"/>
        <s v="Global Leather &amp; Oak Executive Chair, Burgundy"/>
        <s v="Executive Impressions 8-1/2&quot; Career Panel/Partition Cubicle Clock"/>
        <s v="Xerox 1962"/>
        <s v="HP Office Recycled Paper (20Lb. and 87 Bright)"/>
        <s v="Acco Pressboard Covers with Storage Hooks, 14 7/8&quot; x 11&quot;, Light Blue"/>
        <s v="Accessory6"/>
        <s v="Microsoft Natural Keyboard Elite"/>
        <s v="Accessory36"/>
        <s v="Novimex Fabric Task Chair"/>
        <s v="Ibico Covers for Plastic or Wire Binding Elements"/>
        <s v="Gyration Ultra Cordless Optical Suite"/>
        <s v="Holmes Replacement Filter for HEPA Air Cleaner, Medium Room"/>
        <s v="Global Push Button Manager's Chair, Indigo"/>
        <s v="Snap-A-Way® Black Print Carbonless Ruled Speed Letter, Triplicate"/>
        <s v="Xerox 1938"/>
        <s v="Kensington 6 Outlet MasterPiece® HOMEOFFICE Power Control Center"/>
        <s v="Xerox 220"/>
        <s v="GBC Plastic Binding Combs"/>
        <s v="Advantus 10-Drawer Portable Organizer, Chrome Metal Frame, Smoke Drawers"/>
        <s v="Accessory31"/>
        <s v="Avery Flip-Chart Easel Binder, Black"/>
        <s v="G.E. Halogen Desk Lamp Bulbs"/>
        <s v="Dixon Ticonderoga Core-Lock Colored Pencils, 48-Color Set"/>
        <s v="Accessory34"/>
        <s v="DAX Cubicle Frames - 8x10"/>
        <s v="Martin-Yale Premier Letter Opener"/>
        <s v="Advantus Push Pins"/>
        <s v="Atlantic Metals Mobile 5-Shelf Bookcases, Custom Colors"/>
        <s v="600 Series Non-Flip"/>
        <s v="Fellowes Officeware™ Wire Shelving"/>
        <s v="Executive Impressions 12&quot; Wall Clock"/>
        <s v="Avery 485"/>
        <s v="g520"/>
        <s v="Keytronic Designer 104- Key Black Keyboard"/>
        <s v="Staples Brown Kraft Recycled Clasp Envelopes"/>
        <s v="Eldon Executive Woodline II Cherry Finish Desk Accessories"/>
        <s v="Xerox 1932"/>
        <s v="Grip Seal Envelopes"/>
        <s v="Belkin F9M820V08 8 Outlet Surge"/>
        <s v="TDK 4.7GB DVD-R Spindle, 15/Pack"/>
        <s v="SAFCO PlanMaster Heigh-Adjustable Drafting Table Base, 43w x 30d x 30-37h, Black"/>
        <s v="DAX Solid Wood Frames"/>
        <s v="Newell 318"/>
        <s v="StarTAC 3000"/>
        <s v="Hoover Portapower™ Portable Vacuum"/>
        <s v="Fuji Slim Jewel Case CD-R"/>
        <n v="5185"/>
        <s v="Newell 326"/>
        <s v="Regeneration Desk Collection"/>
        <s v="Fiskars® Softgrip Scissors"/>
        <s v="SANFORD Major Accent™ Highlighters"/>
        <s v="210 Trimline Phone, White"/>
        <s v="Bretford CR8500 Series Meeting Room Furniture"/>
        <s v="GBC DocuBind P100 Manual Binding Machine"/>
        <s v="Avery Legal 4-Ring Binder"/>
        <s v="14-7/8 x 11 Blue Bar Computer Printout Paper"/>
        <s v="Fellowes Twister Kit, Gray/Clear, 3/pkg"/>
        <s v="Steel Personal Filing/Posting Tote"/>
        <s v="Epson DFX-8500 Dot Matrix Printer"/>
        <s v="Staples® General Use 3-Ring Binders"/>
        <s v="Acco Keyboard-In-A-Box®"/>
        <s v="Tripp Lite Isotel 8 Ultra 8 Outlet Metal Surge"/>
        <s v="Memorex 80 Minute CD-R, 30/Pack"/>
        <s v="Hon GuestStacker Chair"/>
        <s v="12-1/2 Diameter Round Wall Clock"/>
        <s v="Wilson Jones Suede Grain Vinyl Binders"/>
        <s v="Smead Adjustable Mobile File Trolley with Lockable Top"/>
        <s v="Avery 48"/>
        <s v="Global Leather Task Chair, Black"/>
        <s v="Office Star - Contemporary Task Swivel chair with 2-way adjustable arms, Plum"/>
        <s v="Gould Plastics 9-Pocket Panel Bin, 18-3/8w x 5-1/4d x 20-1/2h, Black"/>
        <s v="T39m"/>
        <s v="Gyration Ultra Professional Cordless Optical Suite"/>
        <s v="Ultra Commercial Grade Dual Valve Door Closer"/>
        <s v="GBC DocuBind 300 Electric Binding Machine"/>
        <s v="OIC Colored Binder Clips, Assorted Sizes"/>
        <s v="Eldon Cleatmat Plus™ Chair Mats for High Pile Carpets"/>
        <s v="Colored Envelopes"/>
        <s v="Xerox Blank Computer Paper"/>
        <s v="Wausau Papers Astrobrights® Colored Envelopes"/>
        <s v="Imation Primaris 3.5&quot; 2HD Unformatted Diskettes, 10/Pack"/>
        <s v="Hoover WindTunnel™ Plus Canister Vacuum"/>
        <s v="Xerox 1951"/>
        <s v="Xerox 1893"/>
        <s v="Pizazz® Global Quick File™"/>
        <s v="Boston KS Multi-Size Manual Pencil Sharpener"/>
        <s v="Acco Perma® 2700 Stacking Storage Drawers"/>
        <s v="Decoflex Hanging Personal Folder File, Blue"/>
        <s v="Boston 16801 Nautilus™ Battery Pencil Sharpener"/>
        <s v="Logitech Cordless Elite Duo"/>
        <s v="Wirebound Message Book, 4 per Page"/>
        <s v="Newell® 3-Hole Punched Plastic Slotted Magazine Holders for Binders"/>
        <s v="*Staples* Packaging Labels"/>
        <s v="Bionaire Personal Warm Mist Humidifier/Vaporizer"/>
        <s v="Avery 507"/>
        <s v="Xerox 1954"/>
        <s v="Sauder Forest Hills Library, Woodland Oak Finish"/>
        <s v="Southworth 25% Cotton Linen-Finish Paper &amp; Envelopes"/>
        <s v="Imation DVD-RAM discs"/>
        <s v="Letter Size Cart"/>
        <s v="Avery Hi-Liter® Fluorescent Desk Style Markers"/>
        <s v="Global Ergonomic Managers Chair"/>
        <n v="8260"/>
        <s v="Xerox 1894"/>
        <s v="Eldon Spacemaker® Box, Quick-Snap Lid, Clear"/>
        <s v="Home/Office Personal File Carts"/>
        <s v="Panasonic KP-310 Heavy-Duty Electric Pencil Sharpener"/>
        <s v="KH 688"/>
        <s v="Deluxe Rollaway Locking File with Drawer"/>
        <s v="Eldon Pizzaz™ Desk Accessories"/>
        <s v="Xerox 1922"/>
        <s v="Fellowes Binding Cases"/>
        <s v="Xerox 1977"/>
        <s v="Electrix Fluorescent Magnifier Lamps &amp; Weighted Base"/>
        <s v="Belkin 325VA UPS Surge Protector, 6'"/>
        <s v="Staples Colored Interoffice Envelopes"/>
        <s v="Eldon® 200 Class™ Desk Accessories, Burgundy"/>
        <n v="2190"/>
        <s v="SAFCO Arco Folding Chair"/>
        <s v="GBC Therma-A-Bind 250T Electric Binding System"/>
        <s v="Westinghouse Floor Lamp with Metal Mesh Shade, Black"/>
        <s v="Xerox 212"/>
        <s v="Wirebound Voice Message Log Book"/>
        <s v="Talkabout T8367"/>
        <s v="Belkin MediaBoard 104- Keyboard"/>
        <s v="Seth Thomas 14&quot; Putty-Colored Wall Clock"/>
        <s v="Brown Kraft Recycled Envelopes"/>
        <s v="Sony MFD2HD Formatted Diskettes, 10/Pack"/>
        <s v="Xerox 195"/>
        <s v="i270"/>
        <s v="Hon Rectangular Conference Tables"/>
        <s v="#10 White Business Envelopes,4 1/8 x 9 1/2"/>
        <s v="Accessory2"/>
        <s v="SAFCO Folding Chair Trolley"/>
        <s v="Xerox 213"/>
        <s v="Newell 321"/>
        <s v="Newell 351"/>
        <s v="Wirebound Message Books, Four 2 3/4&quot; x 5&quot; Forms per Page, 600 Sets per Book"/>
        <s v="Imation 3.5&quot; DS/HD IBM Formatted Diskettes, 10/Pack"/>
        <s v="Acme Hot Forged Carbon Steel Scissors with Nickel-Plated Handles, 3 7/8&quot; Cut, 8&quot;L"/>
        <s v="Staples Metal Binder Clips"/>
        <s v="Eldon Cleatmat® Chair Mats for Medium Pile Carpets"/>
        <s v="Maxell 3.5&quot; DS/HD IBM-Formatted Diskettes, 10/Pack"/>
        <s v="Xerox 1949"/>
        <s v="Xerox 1952"/>
        <s v="Xerox 1898"/>
        <s v="Ibico Recycled Linen-Style Covers"/>
        <s v="DAX Natural Wood-Tone Poster Frame"/>
        <s v="Vinyl Sectional Post Binders"/>
        <s v="Belkin ErgoBoard™ Keyboard"/>
        <s v="*Staples* vLetter Openers, 2/Pack"/>
        <s v="White Dual Perf Computer Printout Paper, 2700 Sheets, 1 Part, Heavyweight, 20 lbs., 14 7/8 x 11"/>
        <s v="Tennsco Snap-Together Open Shelving Units, Starter Sets and Add-On Units"/>
        <s v="3M Organizer Strips"/>
        <s v="Universal Premium White Copier/Laser Paper (20Lb. and 87 Bright)"/>
        <s v="Xerox 1897"/>
        <s v="Prismacolor Color Pencil Set"/>
        <s v="REDIFORM Incoming/Outgoing Call Register, 11&quot; X 8 1/2&quot;, 100 Messages"/>
        <s v="Global Adaptabilities™ Conference Tables"/>
        <s v="Staples Surge Protector 6 outlet"/>
        <s v="Accessory25"/>
        <s v="Hammermill Color Copier Paper (28Lb. and 96 Bright)"/>
        <s v="Ibico EB-19 Dual Function Manual Binding System"/>
        <s v="GBC Wire Binding Strips"/>
        <s v="Kensington 6 Outlet Guardian Standard Surge Protector"/>
        <n v="5180"/>
        <s v="Xerox 231"/>
        <s v="Storex Dura Pro™ Binders"/>
        <s v="Master Caster Door Stop, Large Neon Orange"/>
        <s v="Advantus Plastic Paper Clips"/>
        <s v="Lifetime Advantage™ Folding Chairs, 4/Carton"/>
        <s v="Economy Binders"/>
        <s v="Hewlett Packard 6S Scientific Calculator"/>
        <s v="Avery Hi-Liter® Smear-Safe Highlighters"/>
        <s v="Array® Memo Cubes"/>
        <s v="Hayes Optima 56K V.90 Internal Voice Modem"/>
        <s v="Cardinal Holdit Business Card Pockets"/>
        <s v="Boston 1799 Powerhouse™ Electric Pencil Sharpener"/>
        <s v="Avery 494"/>
        <s v="Wilson Jones Elliptical Ring 3 1/2&quot; Capacity Binders, 800 sheets"/>
        <s v="Newell 31"/>
        <s v="Micro Innovations Media Access Pro Keyboard"/>
        <s v="Bevis Boat-Shaped Conference Table"/>
        <s v="Global Airflow Leather Mesh Back Chair, Black"/>
        <s v="Kensington 6 Outlet SmartSocket Surge Protector"/>
        <s v="Xerox 1883"/>
        <s v="Wilson Jones Custom Binder Spines &amp; Labels"/>
        <s v="Tyvek ® Top-Opening Peel &amp; Seel Envelopes, Plain White"/>
        <s v="Self-Adhesive Removable Labels"/>
        <s v="V2397"/>
        <s v="Accessory37"/>
        <s v="270c"/>
        <s v="Tyvek ® Top-Opening Peel &amp; Seel ® Envelopes, Gray"/>
        <s v="Tripp Lite Isotel 6 Outlet Surge Protector with Fax/Modem Protection"/>
        <s v="Dixon My First Ticonderoga Pencil, #2"/>
        <s v="Xerox 216"/>
        <s v="TI 36X Solar Scientific Calculator"/>
        <s v="Avery Non-Stick Binders"/>
        <s v="Plymouth Boxed Rubber Bands by Plymouth"/>
        <s v="Staples #10 Colored Envelopes"/>
        <s v="Eldon Jumbo ProFile™ Portable File Boxes Graphite/Black"/>
        <s v="Accessory32"/>
        <s v="Hon Every-Day® Chair Series Swivel Task Chairs"/>
        <s v="Artistic Insta-Plaque"/>
        <s v="Avery 482"/>
        <s v="Space Solutions Commercial Steel Shelving"/>
        <s v="Dixon Ticonderoga Core-Lock Colored Pencils"/>
        <s v="Canon F603 Scientific Calculator"/>
        <n v="5125"/>
        <s v="Bevis Rectangular Conference Tables"/>
        <s v="Tennsco Lockers, Sand"/>
        <s v="Newell 308"/>
        <s v="SC-3160"/>
        <s v="Xerox 23"/>
        <s v="Staples Pen Style Liquid Stix; Assorted (yellow, pink, green, blue, orange), 5/Pack"/>
        <s v="SANFORD Liquid Accent™ Tank-Style Highlighters"/>
        <s v="Acco Smartsocket® Color-Coded Six-Outlet AC Adapter Model Surge Protectors"/>
        <s v="Bagged Rubber Bands"/>
        <s v="Tenex B1-RE Series Chair Mats for Low Pile Carpets"/>
        <s v="Fellowes PB500 Electric Punch Plastic Comb Binding Machine with Manual Bind"/>
        <s v="Global Commerce™ Series High-Back Swivel/Tilt Chairs"/>
        <s v="Xerox 1937"/>
        <s v="Imation 3.5&quot; DS-HD Macintosh Formatted Diskettes, 10/Pack"/>
        <s v="GBC Standard Plastic Binding Systems Combs"/>
        <s v="Xerox 1928"/>
        <s v="Recycled Interoffice Envelopes with Re-Use-A-Seal® Closure, 10 x 13"/>
        <s v="Canon PC940 Copier"/>
        <s v="Eldon Imàge® Series Desk Accessories, Clear"/>
        <s v="Eldon Antistatic Chair Mats for Low to Medium Pile Carpets"/>
        <s v="Xerox 1906"/>
        <s v="Kensington 7 Outlet MasterPiece Power Center"/>
        <s v="Advantus Rolling Storage Box"/>
        <s v="Logitech Internet Navigator Keyboard"/>
        <s v="GBC ProClick™ 150 Presentation Binding System"/>
        <s v="Storex DuraTech Recycled Plastic Frosted Binders"/>
        <s v="Avery Hanging File Binders"/>
        <s v="Xerox 1905"/>
        <s v="Eldon® Expressions™ Wood Desk Accessories, Oak"/>
        <s v="File Shuttle II and Handi-File, Black"/>
        <s v="Xerox 193"/>
        <s v="Staples Plastic Wall Frames"/>
        <s v="ACCOHIDE® Binder by Acco"/>
        <s v="Howard Miller 13-3/4&quot; Diameter Brushed Chrome Round Wall Clock"/>
        <s v="Belkin 6 Outlet Metallic Surge Strip"/>
        <s v="Fellowes Basic 104-Key Keyboard, Platinum"/>
        <s v="Staples Battery-Operated Desktop Pencil Sharpener"/>
        <s v="Fluorescent Highlighters by Dixon"/>
        <s v="Avery 481"/>
        <s v="Manila Recycled Extra-Heavyweight Clasp Envelopes, 6&quot; x 9&quot;"/>
        <s v="Executive Impressions 13&quot; Chairman Wall Clock"/>
        <s v="Epson C82 Color Inkjet Printer"/>
        <s v="Avery 492"/>
        <s v="Iris Project Case"/>
        <s v="Avery Durable Binders"/>
        <s v="Ibico Hi-Tech Manual Binding System"/>
        <s v="V 3600 Series"/>
        <s v="Ampad #10 Peel &amp; Seel® Holiday Envelopes"/>
        <s v="StarTAC ST7762"/>
        <s v="Newell 333"/>
        <s v="T193"/>
        <s v="Westinghouse Clip-On Gooseneck Lamps"/>
        <s v="Prang Drawing Pencil Set"/>
        <s v="KI Conference Tables"/>
        <s v="2160i"/>
        <s v="GBC Prepunched Paper, 19-Hole, for Binding Systems, 24-lb"/>
        <s v="Xerox 196"/>
        <s v="Avery Poly Binder Pockets"/>
        <s v="Bionaire 99.97% HEPA Air Cleaner"/>
        <s v="Xerox 214"/>
        <s v="Barrel Sharpener"/>
        <s v="Staples Vinyl Coated Paper Clips, 800/Box"/>
        <s v="Howard Miller 16&quot; Diameter Gallery Wall Clock"/>
        <s v="Binding Machine Supplies"/>
        <s v="Newell 312"/>
        <s v="GE 48&quot; Fluorescent Tube, Cool White Energy Saver, 34 Watts, 30/Box"/>
        <s v="Binder Posts"/>
        <s v="Maxell Pro 80 Minute CD-R, 10/Pack"/>
        <s v="Bevis Round Conference Table Top &amp; Single Column Base"/>
        <s v="Bush Mission Pointe Library"/>
        <s v="Round Specialty Laser Printer Labels"/>
        <s v="Binder Clips by OIC"/>
        <s v="Peel-Off® China Markers"/>
        <s v="Riverleaf Stik-Withit® Designer Note Cubes®"/>
        <s v="Hon 5100 Series Wood Tables"/>
        <s v="Economy Rollaway Files"/>
        <s v="Recycled Interoffice Envelopes with String and Button Closure, 10 x 13"/>
        <s v="Xerox 1908"/>
        <s v="Carina Double Wide Media Storage Towers in Natural &amp; Black"/>
        <s v="GBC Instant Index™ System for Binding Systems"/>
        <s v="Avery 514"/>
        <s v="Avery 520"/>
        <s v="CF 688"/>
        <s v="Holmes HEPA Air Purifier"/>
        <s v="Xerox 1986"/>
        <n v="252"/>
        <s v="Wilson Jones DublLock® D-Ring Binders"/>
        <s v="Self-Adhesive Ring Binder Labels"/>
        <s v="O'Sullivan Cherrywood Estates Traditional Barrister Bookcase"/>
        <s v="Master Caster Door Stop, Brown"/>
        <s v="Boston School Pro Electric Pencil Sharpener, 1670"/>
        <s v="Acco Pressboard Covers with Storage Hooks, 14 7/8&quot; x 11&quot;, Dark Blue"/>
        <s v="VTech VT20-2481 2.4GHz Two-Line Phone System w/Answering Machine"/>
        <s v="Lexmark Z55se Color Inkjet Printer"/>
        <s v="3M Polarizing Task Lamp with Clamp Arm, Light Gray"/>
        <n v="6185"/>
        <s v="TDK 4.7GB DVD-R"/>
        <s v="Eldon Expressions Mahogany Wood Desk Collection"/>
        <s v="Atlantic Metals Mobile 3-Shelf Bookcases, Custom Colors"/>
        <s v="Bell Sonecor JB700 Caller ID"/>
        <s v="i1000plus"/>
        <s v="Wirebound Four 2-3/4 x 5 Forms per Page, 400 Sets per Book"/>
        <s v="Newell 346"/>
        <s v="Pressboard Covers with Storage Hooks, 9 1/2&quot; x 11&quot;, Light Blue"/>
        <s v="Accessory20"/>
        <s v="Holmes 99% HEPA Air Purifier"/>
        <s v="MicroTAC 650"/>
        <s v="Imation 3.5&quot; Unformatted DS/HD Diskettes, 10/Box"/>
        <s v="Acme® 8&quot; Straight Scissors"/>
        <s v="Xerox 1978"/>
        <s v="Verbatim DVD-R, 4.7GB, Spindle, WE, Blank, Ink Jet/Thermal, 20/Spindle"/>
        <s v="Super Bands, 12/Pack"/>
        <s v="GBC Standard Plastic Binding Systems' Combs"/>
        <s v="Ibico EPK-21 Electric Binding System"/>
        <s v="Large Capacity Hanging Post Binders"/>
        <s v="Xerox 1982"/>
        <s v="Memorex 80 Minute CD-R Spindle, 100/Pack"/>
        <s v="Avery Binder Labels"/>
        <s v="Eureka The Boss® Cordless Rechargeable Stick Vac"/>
        <s v="Tennsco Regal Shelving Units"/>
        <s v="Recycled Premium Regency Composition Covers"/>
        <n v="636"/>
        <s v="Eureka Hand Vacuum, Bagless"/>
        <s v="A1228"/>
        <s v="Global Troy™ Executive Leather Low-Back Tilter"/>
        <s v="Rogers® Profile Extra Capacity Storage Tub"/>
        <s v="LX 677"/>
        <s v="Okidata Pacemark 4410N Wide Format Dot Matrix Printer"/>
        <s v="Acco Four Pocket Poly Ring Binder with Label Holder, Smoke, 1&quot;"/>
        <s v="Howard Miller 13&quot; Diameter Goldtone Round Wall Clock"/>
        <s v="Accessory23"/>
        <s v="Anderson Hickey Conga Table Tops &amp; Accessories"/>
        <s v="Hewlett-Packard Business Color Inkjet 3000 [N, DTN] Series Printers"/>
        <s v="Imation 5.2GB DVD-RAM"/>
        <s v="Speediset Carbonless Redi-Letter® 7&quot; x 8 1/2&quot;"/>
        <s v="Bush Advantage Collection® Racetrack Conference Table"/>
        <s v="Hewlett-Packard Deskjet 6122 Color Inkjet Printer"/>
        <s v="Eldon® 200 Class™ Desk Accessories"/>
        <s v="Office Star - Ergonomic Mid Back Chair with 2-Way Adjustable Arms"/>
        <s v="SimpliFile™ Personal File, Black Granite, 15w x 6-15/16d x 11-1/4h"/>
        <s v="Acme Galleria® Hot Forged Steel Scissors with Colored Handles"/>
        <s v="Logitech Cordless Navigator Duo"/>
        <n v="5170"/>
        <s v="Acme® Preferred Stainless Steel Scissors"/>
        <s v="Xerox 1995"/>
        <s v="i500plus"/>
        <s v="Avery Trapezoid Extra Heavy Duty 4&quot; Binders"/>
        <s v="Accessory24"/>
        <s v="Imation 3.5&quot; IBM-Formatted Diskettes, 10/Pack"/>
        <s v="Xerox 1930"/>
        <s v="Ultra Door Pull Handle"/>
        <s v="Xerox 1920"/>
        <s v="Avery White Multi-Purpose Labels"/>
        <s v="DAX Copper Panel Document Frame, 5 x 7 Size"/>
        <s v="Accessory28"/>
        <s v="APC 7 Outlet Network SurgeArrest Surge Protector"/>
        <s v="Bevis 36 x 72 Conference Tables"/>
        <s v="Newell 307"/>
        <s v="Safco Value Mate Steel Bookcase, Baked Enamel Finish on Steel, Black"/>
        <s v="Stanley Bostitch Contemporary Electric Pencil Sharpeners"/>
        <n v="3395"/>
        <n v="282"/>
        <s v="Accessory15"/>
        <s v="Electrix 20W Halogen Replacement Bulb for Zoom-In Desk Lamp"/>
        <s v="Novimex High-Tech Fabric Mesh Task Chair"/>
        <s v="Hon 2111 Invitation™ Series Corner Table"/>
        <s v="BOSTON® Ranger® #55 Pencil Sharpener, Black"/>
        <s v="Staples Copy Paper (20Lb. and 84 Bright)"/>
        <s v="Xerox 190"/>
        <s v="Multi-Use Personal File Cart and Caster Set, Three Stacking Bins"/>
        <s v="Sharp 1540cs Digital Laser Copier"/>
        <s v="Desktop 3-Pocket Hot File®"/>
        <n v="3390"/>
        <s v="Hanging Personal Folder File"/>
        <s v="Tennsco Double-Tier Lockers"/>
        <s v="Office Star Flex Back Scooter Chair with Aluminum Finish Frame"/>
        <s v="Eureka Sanitaire ® Multi-Pro Heavy-Duty Upright, Disposable Bags"/>
        <s v="Tennsco Industrial Shelving"/>
        <s v="Wirebound Service Call Books, 5 1/2&quot; x 4&quot;"/>
        <s v="Tyvek Interoffice Envelopes, 9 1/2&quot; x 12 1/2&quot;, 100/Box"/>
        <s v="Ibico Laser Imprintable Binding System Covers"/>
        <s v="Xerox 1985"/>
        <s v="Xerox 1989"/>
        <s v="Nu-Form 106-Key Ergonomic Keyboard w/ Touchpad"/>
        <s v="Hewlett-Packard 4.7GB DVD+R Discs"/>
        <s v="600 Series Flip"/>
        <s v="Xerox 20"/>
        <s v="Fiskars 8&quot; Scissors, 2/Pack"/>
        <s v="GBC Imprintable Covers"/>
        <s v="Fellowes Stor/Drawer® Steel Plus™ Storage Drawers"/>
        <s v="Serrated Blade or Curved Handle Hand Letter Openers"/>
        <s v="Executive Impressions 14&quot; Contract Wall Clock"/>
        <s v="Memo Book, 100 Message Capacity, 5 3/8” x 11”"/>
        <s v="Epson LQ-870 Dot Matrix Printer"/>
        <s v="Quartet Alpha® White Chalk, 12/Pack"/>
        <s v="Adams Write n' Stick Phone Message Book, 11&quot; X 5 1/4&quot;, 200 Messages"/>
        <s v="GE 4 Foot Flourescent Tube, 40 Watt"/>
        <s v="Xerox 1907"/>
        <s v="Hoover Replacement Belts For Soft Guard™ &amp; Commercial Ltweight Upright Vacs, 2/Pk"/>
        <s v="Ibico Ibimaster 300 Manual Binding System"/>
        <s v="300 Series Non-Flip"/>
        <s v="Riverside Furniture Stanwyck Manor Table Series"/>
        <s v="Imation 3.5 IBM Diskettes, 10/Box"/>
        <s v="Xerox 1950"/>
        <s v="Eldon Shelf Savers™ Cubes and Bins"/>
        <s v="Xerox 224"/>
        <s v="Xerox 1896"/>
        <s v="Avery® Durable Slant Ring Binders With Label Holder"/>
        <s v="Zebra Zazzle Fluorescent Highlighters"/>
        <s v="Holmes Cool Mist Humidifier for the Whole House with 8-Gallon Output per Day, Extended Life Filter"/>
        <s v="i470"/>
        <n v="6160"/>
        <s v="Crate-A-Files™"/>
        <s v="Xerox 1973"/>
        <s v="Fellowes Recycled Storage Drawers"/>
        <s v="Linden® 12&quot; Wall Clock With Oak Frame"/>
        <s v="Eldon Advantage® Foldable Chair Mats for Low Pile Carpets"/>
        <s v="Angle-D Binders with Locking Rings, Label Holders"/>
        <s v="Fellowes PB300 Plastic Comb Binding Machine"/>
        <s v="Canon BP1200DH 12-Digit Bubble Jet Printing Calculator"/>
        <s v="Eldon Radial Chair Mat for Low to Medium Pile Carpets"/>
        <n v="688"/>
        <s v="Eldon® 400 Class™ Desk Accessories, Black Carbon"/>
        <s v="Quality Park Security Envelopes"/>
        <s v="Letter or Legal Size Expandable Poly String Tie Envelopes"/>
        <s v="Sanford 52201 APSCO Electric Pencil Sharpener"/>
        <s v="Brother DCP1000 Digital 3 in 1 Multifunction Machine"/>
        <s v="DAX Wood Document Frame."/>
        <s v="Xerox 1976"/>
        <s v="Acme Kleencut® Forged Steel Scissors"/>
        <s v="Fellowes Mighty 8 Compact Surge Protector"/>
        <s v="Accessory21"/>
        <s v="Advantus Map Pennant Flags and Round Head Tacks"/>
        <s v="Novimex Turbo Task Chair"/>
        <s v="Tensor Computer Mounted Lamp"/>
        <s v="Accessory17"/>
        <s v="Microsoft Natural Multimedia Keyboard"/>
        <s v="Xerox 1936"/>
        <s v="Deflect-o EconoMat Studded, No Bevel Mat for Low Pile Carpeting"/>
        <s v="Lumber Crayons"/>
        <s v="Avery 487"/>
        <s v="Magna Visual Magnetic Picture Hangers"/>
        <s v="StarTAC Analog"/>
        <n v="7160"/>
        <s v="Hon Deluxe Fabric Upholstered Stacking Chairs"/>
        <s v="Wilson Jones® Four-Pocket Poly Binders"/>
        <s v="O'Sullivan 3-Shelf Heavy-Duty Bookcases"/>
        <s v="Catalog Binders with Expanding Posts"/>
        <s v="*Staples* Letter Opener"/>
        <s v="Eldon Expressions™ Desk Accessory, Wood Photo Frame, Mahogany"/>
        <s v="Eldon Expressions Punched Metal &amp; Wood Desk Accessories, Black &amp; Cherry"/>
        <s v="Avery Durable Poly Binders"/>
        <s v="Hoover Replacement Belt for Commercial Guardsman Heavy-Duty Upright Vacuum"/>
        <s v="Sauder Facets Collection Locker/File Cabinet, Sky Alder Finish"/>
        <s v="Chromcraft 48&quot; x 96&quot; Racetrack Double Pedestal Table"/>
        <s v="Fellowes Strictly Business® Drawer File, Letter/Legal Size"/>
        <s v="Personal Creations™ Ink Jet Cards and Labels"/>
        <s v="Prang Colored Pencils"/>
        <s v="Jet-Pak Recycled Peel 'N' Seal Padded Mailers"/>
        <s v="Hon Metal Bookcases, Black"/>
        <s v="Acme® Office Executive Series Stainless Steel Trimmers"/>
        <s v="Hewlett-Packard Deskjet 3820 Color Inkjet Printer"/>
        <s v="Xerox 223"/>
        <s v="DAX Value U-Channel Document Frames, Easel Back"/>
        <s v="Eureka The Boss® Plus 12-Amp Hard Box Upright Vacuum, Red"/>
        <s v="Hunt BOSTON® Vista® Battery-Operated Pencil Sharpener, Black"/>
        <s v="Advantus Panel Wall Certificate Holder - 8.5x11"/>
        <s v="Microsoft Multimedia Keyboard"/>
        <s v="3M Polarizing Light Filter Sleeves"/>
        <s v="3M Office Air Cleaner"/>
        <s v="Space Solutions™ Industrial Galvanized Steel Shelving."/>
        <s v="Hon Pagoda™ Stacking Chairs"/>
        <s v="Staples Vinyl Coated Paper Clips"/>
        <s v="Xerox 1880"/>
        <s v="Letter Slitter"/>
        <s v="Acco Recycled 2&quot; Capacity Laser Printer Hanging Data Binders"/>
        <s v="DIXON Ticonderoga® Erasable Checking Pencils"/>
        <s v="Deflect-O® Glasstique™ Clear Desk Accessories"/>
        <s v="Xerox 1941"/>
        <s v="Honeywell Enviracaire Portable HEPA Air Cleaner for 17' x 22' Room"/>
        <s v="Xerox 1917"/>
        <s v="Acco PRESSTEX® Data Binder with Storage Hooks, Dark Blue, 14 7/8&quot; X 11&quot;"/>
        <s v="1/4 Fold Party Design Invitations &amp; White Envelopes, 24 8-1/2&quot; X 11&quot; Cards, 25 Env./Pack"/>
        <s v="Bevis Steel Folding Chairs"/>
        <s v="Sanford Pocket Accent® Highlighters"/>
        <s v="2300 Heavy-Duty Transfer File Systems by Perma"/>
        <s v="Avery 506"/>
        <s v="Balt Solid Wood Rectangular Table"/>
        <s v="Office Impressions Heavy Duty Welded Shelving &amp; Multimedia Storage Drawers"/>
        <s v="Recycled Eldon Regeneration Jumbo File"/>
        <s v="Avery Binding System Hidden Tab™ Executive Style Index Sets"/>
        <s v="Avery Hi-Liter GlideStik Fluorescent Highlighter, Yellow Ink"/>
        <s v="Newell 332"/>
        <s v="Avery 496"/>
        <s v="Micro Innovations 104 Keyboard"/>
        <s v="Newell 329"/>
        <s v="GBC DocuBind TL200 Manual Binding Machine"/>
        <s v="Micro Innovations Micro 3000 Keyboard, Black"/>
        <s v="Avery 478"/>
        <s v="Boston 16701 Slimline Battery Pencil Sharpener"/>
        <s v="GBC Recycled Regency Composition Covers"/>
        <s v="Accessory29"/>
        <s v="Wirebound Message Forms, Four 2 3/4 x 5 Forms per Page, Pink Paper"/>
        <s v="Eldon Simplefile® Box Office®"/>
        <s v="Xerox 1881"/>
        <s v="Acco Smartsocket™ Table Surge Protector, 6 Color-Coded Adapter Outlets"/>
        <s v="GBC Recycled Grain Textured Covers"/>
        <s v="Panasonic KP-350BK Electric Pencil Sharpener with Auto Stop"/>
        <s v="Sharp EL501VB Scientific Calculator, Battery Operated, 10-Digit Display, Hard Case"/>
        <s v="Zoom V.92 V.44 PCI Internal Controllerless FaxModem"/>
        <s v="Revere Boxed Rubber Bands by Revere"/>
        <s v="Hon Non-Folding Utility Tables"/>
        <s v="Acme® Forged Steel Scissors with Black Enamel Handles"/>
        <s v="Belkin OmniView SE Rackmount Kit"/>
        <s v="Seth Thomas 13 1/2&quot; Wall Clock"/>
        <s v="Soundgear Copyboard Conference Phone, Optional Battery"/>
        <s v="Tenex Personal Self-Stacking Standard File Box, Black/Gray"/>
        <s v="Phone 918"/>
        <s v="Polycom VoiceStation 100"/>
        <s v="DIXON Oriole® Pencils"/>
        <s v="StarTAC Series"/>
        <s v="Trav-L-File Heavy-Duty Shuttle II, Black"/>
        <s v="Model L Table or Wall-Mount Pencil Sharpener"/>
        <s v="Staples Bulldog Clip"/>
        <s v="DAX Clear Channel Poster Frame"/>
        <s v="Xerox 1998"/>
        <s v="Binney &amp; Smith inkTank™ Erasable Pocket Highlighter, Chisel Tip, Yellow"/>
        <s v="Seth Thomas 8 1/2&quot; Cubicle Clock"/>
        <s v="GBC Binding covers"/>
        <s v="Rubber Band Ball"/>
        <s v="Dixon Ticonderoga® Erasable Colored Pencil Set, 12-Color"/>
        <s v="Xerox 226"/>
        <s v="Xerox 1984"/>
        <s v="Okidata ML395C Color Dot Matrix Printer"/>
        <s v="Tenex Antistatic Computer Chair Mats"/>
        <s v="Xerox 1994"/>
        <s v="Tenex Carpeted, Granite-Look or Clear Contemporary Contour Shape Chair Mats"/>
        <s v="Hon Olson Stacker Stools"/>
        <s v="IBM 80 Minute CD-R Spindle, 50/Pack"/>
        <s v="TOPS Voice Message Log Book, Flash Format"/>
        <s v="Okidata ML520 Series Dot Matrix Printers"/>
        <s v="Xerox 1892"/>
        <s v="T65"/>
        <n v="2160"/>
        <s v="Xerox 199"/>
        <s v="Snap-A-Way® Black Print Carbonless Speed Message, No Reply Area, Duplicate"/>
        <s v="Xerox 1916"/>
        <s v="Xerox 1888"/>
        <s v="Xerox 1935"/>
        <s v="Kensington 4 Outlet MasterPiece® Compact Power Control Center"/>
        <s v="Xerox 1929"/>
        <s v="DPC 650 Piper"/>
        <s v="3M Hangers With Command Adhesive"/>
        <s v="Chromcraft Bull-Nose Wood Oval Conference Tables &amp; Bases"/>
        <s v="Xerox 1940"/>
        <s v="Canon Image Class D660 Copier"/>
        <s v="Xerox 197"/>
        <s v="Epson C62 Color Inkjet Printer"/>
        <s v="Verbatim DVD-R, 3.95GB, SR, Mitsubishi Branded, Jewel"/>
        <s v="Quartet Omega® Colored Chalk, 12/Pack"/>
        <s v="Unpadded Memo Slips"/>
        <s v="Fellowes Superior 10 Outlet Split Surge Protector"/>
        <s v="Hewlett Packard LaserJet 3310 Copier"/>
        <s v="Ames Color-File® Green Diamond Border X-ray Mailers"/>
        <s v="Multicolor Computer Printout Paper"/>
        <s v="iDEN i95"/>
        <s v="Imation 3.5&quot;, RTS 247544 3M 3.5 DSDD, 10/Pack"/>
        <s v="Hoover Upright Vacuum With Dirt Cup"/>
        <s v="Avery Hi-Liter Pen Style Six-Color Fluorescent Set"/>
        <s v="Contemporary Wood/Metal Frame"/>
        <s v="Master Big Foot® Doorstop, Beige"/>
        <s v="Blackstonian Pencils"/>
        <s v="Crayola Colored Pencils"/>
        <s v="Xerox 1959"/>
        <s v="Newell 35"/>
        <s v="Microsoft Internet Keyboard"/>
        <s v="Avanti 4.4 Cu. Ft. Refrigerator"/>
        <s v="Executive Impressions 14&quot; Contract Wall Clock with Quartz Movement"/>
        <s v="Rogers Handheld Barrel Pencil Sharpener"/>
        <s v="Acme® Box Cutter Scissors"/>
        <s v="Xerox 1924"/>
        <s v="Wilson Jones “Snap” Scratch Pad Binder Tool for Ring Binders"/>
        <s v="Avery 503"/>
        <s v="Cardinal Slant-D® Ring Binder, Heavy Gauge Vinyl"/>
        <s v="Portable Personal File Box"/>
        <s v="Conquest™ 14 Commercial Heavy-Duty Upright Vacuum, Collection System, Accessory Kit"/>
        <s v="Luxo Economy Swing Arm Lamp"/>
        <s v="Wirebound Message Books, 5-1/2 x 4 Forms, 2 or 4 Forms per Page"/>
        <s v="IBM Numeric Access II Keypad, 17-Key, Black"/>
        <s v="Xerox 1934"/>
        <s v="Fellowes Bankers Box™ Stor/Drawer® Steel Plus™"/>
        <s v="Iceberg Mobile Mega Data/Printer Cart ®"/>
        <s v="Ampad® Evidence® Wirebond Steno Books, 6&quot; x 9&quot;"/>
        <s v="Airmail Envelopes"/>
        <s v="Blue String-Tie &amp; Button Interoffice Envelopes, 10 x 13"/>
        <s v="Staples 4 Outlet Surge Protector"/>
        <s v="White Business Envelopes with Contemporary Seam, Recycled White Business Envelopes"/>
        <s v="Xerox 1899"/>
        <s v="Avery 511"/>
        <s v="Xerox 1981"/>
        <s v="DAX Charcoal/Nickel-Tone Document Frame, 5 x 7"/>
        <s v="Fellowes Premier Superior Surge Suppressor, 10-Outlet, With Phone and Remote"/>
        <s v="Staples Colored Bar Computer Paper"/>
        <s v="Accessory12"/>
        <s v="DS/HD IBM Formatted Diskettes, 10/Pack - Staples"/>
        <s v="Eureka Recycled Copy Paper 8 1/2&quot; x 11&quot;, Ream"/>
        <s v="Geographics Note Cards, Blank, White, 8 1/2&quot; x 11&quot;"/>
        <s v="Fellowes Bankers Box™ Staxonsteel® Drawer File/Stacking System"/>
        <s v="TIMEPORT P8767"/>
        <s v="Sauder Camden County Collection Library"/>
        <s v="Avery 484"/>
        <s v="Wilson Jones 1&quot; Hanging DublLock® Ring Binders"/>
        <s v="Accohide Poly Flexible Ring Binders"/>
        <s v="Xerox 1948"/>
        <s v="Acco D-Ring Binder w/DublLock®"/>
        <s v="Astroparche® Fine Business Paper"/>
        <s v="Office Star - Task Chair with Contemporary Loop Arms"/>
        <s v="Ultra Door Push Plate"/>
        <s v="Acco Perma® 3000 Stacking Storage Drawers"/>
        <s v="OIC Bulk Pack Metal Binder Clips"/>
        <s v="Sanford Prismacolor® Professional Thick Lead Art Pencils, 36-Color Set"/>
        <s v="UniKeep™ View Case Binders"/>
        <s v="Situations Contoured Folding Chairs, 4/Set"/>
        <s v="Xerox 198"/>
        <s v="Avery Hi-Liter Comfort Grip Fluorescent Highlighter, Yellow Ink"/>
        <s v="Epson Stylus 1520 Color Inkjet Printer"/>
        <s v="Adams Telephone Message Book W/Dividers/Space For Phone Numbers, 5 1/4&quot;X8 1/2&quot;, 300/Messages"/>
        <s v="Belkin 8 Outlet SurgeMaster II Gold Surge Protector with Phone Protection"/>
        <s v="Xerox 191"/>
        <s v="T61"/>
        <s v="Xerox 1927"/>
        <s v="Honeywell Enviracaire® Portable Air Cleaner for up to 8 x 10 Room"/>
        <s v="Xerox 1953"/>
        <s v="Adams Telephone Message Book W/Dividers/Space For Phone Numbers, 5 1/4&quot;X8 1/2&quot;, 200/Messages"/>
        <s v="LX 788"/>
        <s v="M3682"/>
        <s v="StarTAC ST7868"/>
        <s v="Avery 52"/>
        <s v="Global Deluxe Stacking Chair, Gray"/>
        <s v="Global Deluxe Office Fabric Chairs"/>
        <s v="Xerox 1885"/>
        <s v="Global Deluxe High-Back Office Chair in Storm"/>
        <s v="Canon MP100DHII Printing Calculator"/>
        <s v="Elite 5&quot; Scissors"/>
        <s v="Wilson Jones Easy Flow II™ Sheet Lifters"/>
        <s v="Xerox 229"/>
        <s v="Dana Halogen Swing-Arm Architect Lamp"/>
        <s v="24 Capacity Maxi Data Binder Racks, Pearl"/>
        <s v="U.S. Robotics 56K Internet Call Modem"/>
        <s v="V8162"/>
        <s v="Hoover® Commercial Lightweight Upright Vacuum"/>
        <s v="Barricks Non-Folding Utility Table with Steel Legs, Laminate Tops"/>
        <s v="DAX Contemporary Wood Frame with Silver Metal Mat, Desktop, 11 x 14 Size"/>
        <s v="Recycled Steel Personal File for Standard File Folders"/>
        <s v="Kensington 7 Outlet MasterPiece® HOMEOFFICE Power Control Center"/>
        <s v="Acco 3-Hole Punch"/>
        <s v="Project Tote Personal File"/>
        <s v="Seth Thomas 12&quot; Clock w/ Goldtone Case"/>
        <s v="Xerox 1966"/>
        <n v="5190"/>
        <s v="Flat Face Poster Frame"/>
        <s v="#6 3/4 Gummed Flap White Envelopes"/>
        <s v="Luxo Professional Combination Clamp-On Lamps"/>
        <s v="Crayola Anti Dust Chalk, 12/Pack"/>
        <s v="Round Ring Binders"/>
        <s v="Accessory13"/>
        <s v="Xerox 1926"/>
        <s v="#10 Self-Seal White Envelopes"/>
        <s v="Colorific® Watercolor Pencils"/>
        <s v="Spiral Phone Message Books with Labels by Adams"/>
        <s v="Adams &quot;While You Were Out&quot; Message Pads"/>
        <s v="Hon 61000 Series Interactive Training Tables"/>
        <s v="i600"/>
        <s v="Berol Giant Pencil Sharpener"/>
        <s v="Avery 474"/>
        <s v="Xerox 1992"/>
        <s v="Binney &amp; Smith Crayola® Metallic Colored Pencils, 8-Color Set"/>
        <s v="Laser &amp; Ink Jet Business Envelopes"/>
        <s v="Eldon® 500 Class™ Desk Accessories"/>
        <s v="Staples Paper Clips"/>
        <s v="Logitech Cordless Access Keyboard"/>
        <s v="While You Were Out Pads, 50 per Pad, 4 x 5 1/4, Green Cycle"/>
        <s v="TDK 4.7GB DVD+RW"/>
        <s v="Barricks 18&quot; x 48&quot; Non-Folding Utility Table with Bottom Storage Shelf"/>
        <s v="Avery File Folder Labels"/>
        <s v="AT&amp;T 1430 2.4GHz Analog Phone w/Caller ID"/>
        <s v="Memorex 'Cool' 80 Minute CD-R Spindle, 25/Pack"/>
        <s v="It's Hot Message Books with Stickers, 2 3/4&quot; x 5&quot;"/>
        <s v="Eldon® Image Series Desk Accessories, Burgundy"/>
        <s v="Avery Round Ring Poly Binders"/>
        <s v="Accessory8"/>
        <s v="Colored Push Pins"/>
        <s v="Sterling Rubber Bands by Alliance"/>
        <s v="Sanford Colorific® Eraseable Coloring Pencils, 12 Count"/>
        <n v="6000"/>
        <s v="iDENi80s"/>
        <s v="Verbatim 4.7GB DVD-R"/>
        <s v="SAFCO Mobile Desk Side File, Wire Frame"/>
        <s v="Xerox 1980"/>
        <s v="Xerox 1919"/>
        <s v="Hoover Commercial Lightweight Upright Vacuum with E-Z Empty™ Dirt Cup"/>
        <s v="Boston 19500 Mighty Mite Electric Pencil Sharpener"/>
        <s v="Standard Line™ “While You Were Out” Hardbound Telephone Message Book"/>
        <s v="Flexible Leather- Look Classic Collection Ring Binder"/>
        <s v="Strathmore Photo Mount Cards"/>
        <s v="Avery Self-Adhesive Photo Pockets for Polaroid Photos"/>
        <s v="Dot Matrix Printer Tape Reel Labels, White, 5000/Box"/>
        <s v="Staples File Caddy"/>
        <s v="V8160"/>
        <s v="Electrix Architect's Clamp-On Swing Arm Lamp, Black"/>
        <s v="GBC DocuBind P50 Personal Binding Machine"/>
        <s v="Belkin 8 Outlet Surge Protector"/>
        <s v="Xerox 1968"/>
        <s v="Sanford Uni-Blazer™ View Highlighters, Chisel Tip, Yellow"/>
        <s v="Avery® Durable Plastic 1&quot; Binders"/>
        <s v="Xerox 1887"/>
        <s v="Xerox 1895"/>
        <n v="6340"/>
        <s v="Hon 4060 Series Tables"/>
        <s v="3.5&quot; IBM Formatted Diskettes, DS/HD"/>
        <s v="Poly Designer Cover &amp; Back"/>
        <s v="Howard Miller 11-1/2&quot; Diameter Ridgewood Wall Clock"/>
        <s v="Maxell 4.7GB DVD-R"/>
        <s v="Plastic Binding Combs"/>
        <s v="ELITE Series"/>
        <s v="Xerox 1963"/>
        <n v="8290"/>
        <s v="Newell 325"/>
        <s v="Howard Miller Distant Time Traveler Alarm Clock"/>
        <s v="Avery Hi-Liter® EverBold™ Pen Style Fluorescent Highlighters, 4/Pack"/>
        <s v="Imation IBM Formatted Diskettes, 100/Pack"/>
        <s v="Hon Multipurpose Stacking Arm Chairs"/>
        <s v="C-Line Cubicle Keepers Polyproplyene Holder w/Velcro® Back, 8-1/2x11, 25/Bx"/>
        <s v="Logitech Cordless Keyboard"/>
        <s v="O'Sullivan 2-Shelf Heavy-Duty Bookcases"/>
        <s v="Wilson Jones Turn Tabs Binder Tool for Ring Binders"/>
        <s v="Hon 4-Shelf Metal Bookcases"/>
        <s v="Fuji 5.2GB DVD-RAM"/>
        <s v="Avery 504"/>
        <s v="O'Sullivan 5-Shelf Heavy-Duty Bookcases"/>
        <s v="Newell 314"/>
        <s v="O'Sullivan Manor Hill 2-Door Library in Brianna Oak"/>
        <s v="Staples Pushpins"/>
        <s v="DAX Metal Frame, Desktop, Stepped-Edge"/>
        <s v="SAFCO Optional Arm Kit for Workspace® Cribbage Stacking Chair"/>
        <s v="Imation Printable White 80 Minute CD-R Spindle, 50/Pack"/>
        <s v="Eldon Base for stackable storage shelf, platinum"/>
        <s v="Global Enterprise™ Series Seating Low-Back Swivel/Tilt Chairs"/>
        <s v="Office Star Flex Back Scooter Chair with White Frame"/>
        <s v="Okidata ML591 Wide Format Dot Matrix Printer"/>
        <s v="GBC Durable Plastic Covers"/>
        <s v="Acco Suede Grain Vinyl Round Ring Binder"/>
        <s v="O'Sullivan 4-Shelf Bookcase in Odessa Pine"/>
        <s v="Binney &amp; Smith inkTank™ Erasable Desk Highlighter, Chisel Tip, Yellow, 12/Box"/>
        <s v="Belkin 5 Outlet SurgeMaster™ Power Centers"/>
        <s v="Acco Clips to Go™ Binder Clips, 24 Clips in Two Sizes"/>
        <s v="Soundgear TeleForum DX Desktop Conference Phone"/>
        <s v="Fellowes 8 Outlet Superior Workstation Surge Protector"/>
        <s v="Eldon Delta Triangular Chair Mat, 52&quot; x 58&quot;, Clear"/>
        <s v="Eldon Wave Desk Accessories"/>
        <s v="R280"/>
        <s v="Sony IBM Color Diskettes, 25/Pack"/>
        <s v="Acme® Design Stainless Steel Bent Scissors"/>
        <s v="CF 888"/>
        <s v="Col-Erase® Pencils with Erasers"/>
        <s v="6162m"/>
        <s v="Executive Impressions 14&quot;"/>
        <s v="Trimflex™ Flexible Post Binders"/>
        <s v="Avanti 1.7 Cu. Ft. Refrigerator"/>
        <s v="Chromcraft Bull-Nose Wood 48&quot; x 96&quot; Rectangular Conference Tables"/>
        <s v="GBC ProClick Punch Binding System"/>
        <s v="Panasonic All Digital Answering System with Caller ID*, KX-TM150B"/>
        <s v="Xerox 221"/>
        <s v="GBC Poly Designer Binding Covers"/>
        <s v="Sauder Camden County Collection Libraries, Planked Cherry Finish"/>
        <s v="Avery Hole Reinforcements"/>
        <s v="Tuff Stuff™ Recycled Round Ring Binders"/>
        <s v="Honeywell Enviracaire® Portable HEPA Air Cleaner for up to 10 x 16 Room"/>
        <s v="Newell 327"/>
        <s v="Panasonic KP-150 Electric Pencil Sharpener"/>
        <s v="Epson FX-980 Dot Matrix Printer"/>
        <s v="Belkin 7 Outlet SurgeMaster Surge Protector with Phone Protection"/>
        <s v="Satellite Sectional Post Binders"/>
        <s v="Acco Six-Outlet Power Strip, 4' Cord Length"/>
        <s v="Lesro Round Back Collection Coffee Table, End Table"/>
        <s v="SAFCO Boltless Steel Shelving"/>
        <s v="Xerox 1904"/>
        <s v="Stacking Tray, Side-Loading, Legal, Smoke"/>
        <s v="DAX Cubicle Frames, 8-1/2 x 11"/>
        <s v="iDEN i550"/>
        <s v="JM Magazine Binder"/>
        <s v="Xerox 1988"/>
        <s v="DXL™ Angle-View Binders with Locking Rings, Black"/>
        <s v="Boston Electric Pencil Sharpener, Model 1818, Charcoal Black"/>
        <s v="Tenex Personal Filing Tote With Secure Closure Lid, Black/Frost"/>
        <s v="Message Book, Standard Line &quot;While You Were Out&quot;, 5 1/2&quot; X 4&quot;, 200 Sets/Book"/>
        <s v="Xerox 209"/>
        <s v="Black Print Carbonless 8 1/2&quot; x 8 1/4&quot; Rapid Memo Book"/>
        <n v="6190"/>
        <s v="Sensible Storage WireTech Storage Systems"/>
        <s v="Sauder Camden County Barrister Bookcase, Planked Cherry Finish"/>
        <s v="Belkin F5C206VTEL 6 Outlet Surge"/>
        <s v="Imation 3.5&quot; Diskettes, IBM Format, DS/HD, 10/Box, Neon"/>
        <s v="Computer Room Manger, 14&quot;"/>
        <s v="Fellowes 8 Outlet Superior Workstation Surge Protector w/o Phone/Fax/Modem Protection"/>
        <s v="Advantus SlideClip™ Paper Clips"/>
        <s v="Smead Alpha-Z Color-Coded Name Labels First Letter Starter Set"/>
        <s v="Staples 10&quot; Round Wall Clock"/>
        <s v="Computer Printout Index Tabs"/>
        <s v="Staples Bulk Pack Metal Binder Clips"/>
        <s v="GBC Linen Binding Covers"/>
        <s v="Alliance Rubber Bands"/>
        <s v="6162i"/>
        <s v="IBM 3.5&quot; DS/HD IBM Formatted Diskettes, 50/Pack"/>
        <s v="Microsoft Office Keyboard"/>
        <s v="Tennsco Stur-D-Stor Boltless Shelving, 5 Shelves, 24&quot; Deep, Sand"/>
        <s v="Xerox 2"/>
        <s v="Acco Pressboard Covers with Storage Hooks, 14 7/8&quot; x 11&quot;, Executive Red"/>
        <s v="Eldon® 300 Class™ Desk Accessories, Black"/>
        <s v="Advantus Panel Wall Acrylic Frame"/>
        <s v="R289LX"/>
        <s v="Avery 516"/>
        <s v="Sterilite Officeware Hinged File Box"/>
        <s v="Luxo Adjustable Task Clamp Lamp"/>
        <s v="I888 World Phone"/>
        <s v="Nu-Dell Float Frame 11 x 14 1/2"/>
        <s v="Xerox 215"/>
        <s v="V66"/>
        <s v="Carina Mini System Audio Rack, Model AR050B"/>
        <s v="Verbatim DVD Rewritable Disc, Single-Sided, 4.7GB"/>
        <s v="Eldon® Executive Woodline II Desk Accessories, Mahogany"/>
        <s v="Eldon Advantage® Chair Mats for Low to Medium Pile Carpets"/>
        <s v="DAX Wood Document Frame"/>
        <s v="DMI Arturo Collection Mission-style Design Wood Chair"/>
        <s v="Fellowes Mobile File Cart, Black"/>
        <s v="Hewlett Packard 610 Color Digital Copier / Printer"/>
        <s v="Electrix Incandescent Magnifying Lamp, Black"/>
        <s v="Wilson Jones Standard D-Ring Binders"/>
        <s v="Bevis Round Conference Room Tables and Bases"/>
        <s v="Strathmore #10 Envelopes, Ultimate White"/>
        <s v="Martin Yale Chadless Opener Electric Letter Opener"/>
        <s v="Sauder Facets Collection Library, Sky Alder Finish"/>
        <s v="Xerox 1972"/>
        <s v="Accessory1"/>
        <s v="Global Comet™ Stacking Armless Chair"/>
        <s v="Epson FX-2180 Wide Format Dot Matrix Printer"/>
      </sharedItems>
    </cacheField>
    <cacheField name="Product Sub-Category" numFmtId="0">
      <sharedItems count="17">
        <s v="Storage &amp; Organization"/>
        <s v="Chairs &amp; Chairmats"/>
        <s v="Paper"/>
        <s v="Binders and Binder Accessories"/>
        <s v="Tables"/>
        <s v="Office Furnishings"/>
        <s v="Pens &amp; Art Supplies"/>
        <s v="Office Machines"/>
        <s v="Computer Peripherals"/>
        <s v="Telephones and Communication"/>
        <s v="Bookcases"/>
        <s v="Copiers and Fax"/>
        <s v="Labels"/>
        <s v="Appliances"/>
        <s v="Rubber Bands"/>
        <s v="Envelopes"/>
        <s v="Scissors, Rulers and Trimmers"/>
      </sharedItems>
    </cacheField>
    <cacheField name="Region" numFmtId="0">
      <sharedItems count="4">
        <s v="East"/>
        <s v="West"/>
        <s v="Central"/>
        <s v="South"/>
      </sharedItems>
    </cacheField>
    <cacheField name="Row ID" numFmtId="0">
      <sharedItems containsSemiMixedTypes="0" containsString="0" containsNumber="1" containsInteger="1" minValue="1" maxValue="8399"/>
    </cacheField>
    <cacheField name="Ship Date" numFmtId="14">
      <sharedItems containsSemiMixedTypes="0" containsNonDate="0" containsDate="1" containsString="0" minDate="2012-01-02T00:00:00" maxDate="2015-12-31T00:00:00"/>
    </cacheField>
    <cacheField name="Ship Mode" numFmtId="0">
      <sharedItems count="3">
        <s v="Regular Air"/>
        <s v="Express Air"/>
        <s v="Delivery Truck"/>
      </sharedItems>
    </cacheField>
    <cacheField name="State" numFmtId="0">
      <sharedItems count="48">
        <s v="Pennsylvania"/>
        <s v="Maryland"/>
        <s v="California"/>
        <s v="Minnesota"/>
        <s v="Alabama"/>
        <s v="Utah"/>
        <s v="Oregon"/>
        <s v="Nebraska"/>
        <s v="Louisiana"/>
        <s v="Texas"/>
        <s v="Iowa"/>
        <s v="Oklahoma"/>
        <s v="Florida"/>
        <s v="New York"/>
        <s v="Illinois"/>
        <s v="Connecticut"/>
        <s v="Virginia"/>
        <s v="South Carolina"/>
        <s v="Nevada"/>
        <s v="Maine"/>
        <s v="Ohio"/>
        <s v="Washington"/>
        <s v="New Jersey"/>
        <s v="Wisconsin"/>
        <s v="Michigan"/>
        <s v="Vermont"/>
        <s v="MO"/>
        <s v="Kentucky"/>
        <s v="MA"/>
        <s v="Tennessee"/>
        <s v="Colorado"/>
        <s v="Idaho"/>
        <s v="Mississippi"/>
        <s v="Arkansas"/>
        <s v="South Dakota"/>
        <s v="Rhode Island"/>
        <s v="Indiana"/>
        <s v="New Mexico"/>
        <s v="Kansas"/>
        <s v="North Dakota"/>
        <s v="Arizona"/>
        <s v="West Virginia"/>
        <s v="Georgia"/>
        <s v="Montana"/>
        <s v="Wyoming"/>
        <s v="North Carolina"/>
        <s v="New Hampshire"/>
        <s v="Delaware"/>
      </sharedItems>
    </cacheField>
    <cacheField name="Zip Code" numFmtId="0">
      <sharedItems containsSemiMixedTypes="0" containsString="0" containsNumber="1" containsInteger="1" minValue="1001" maxValue="99362"/>
    </cacheField>
    <cacheField name="Months (Order Date)" numFmtId="0" databaseField="0">
      <fieldGroup base="5">
        <rangePr groupBy="months" startDate="2012-01-01T00:00:00" endDate="2015-12-31T00:00:00"/>
        <groupItems count="14">
          <s v="&lt;01-01-2012"/>
          <s v="Jan"/>
          <s v="Feb"/>
          <s v="Mar"/>
          <s v="Apr"/>
          <s v="May"/>
          <s v="Jun"/>
          <s v="Jul"/>
          <s v="Aug"/>
          <s v="Sep"/>
          <s v="Oct"/>
          <s v="Nov"/>
          <s v="Dec"/>
          <s v="&gt;31-12-2015"/>
        </groupItems>
      </fieldGroup>
    </cacheField>
    <cacheField name="Quarters (Order Date)" numFmtId="0" databaseField="0">
      <fieldGroup base="5">
        <rangePr groupBy="quarters" startDate="2012-01-01T00:00:00" endDate="2015-12-31T00:00:00"/>
        <groupItems count="6">
          <s v="&lt;01-01-2012"/>
          <s v="Qtr1"/>
          <s v="Qtr2"/>
          <s v="Qtr3"/>
          <s v="Qtr4"/>
          <s v="&gt;31-12-2015"/>
        </groupItems>
      </fieldGroup>
    </cacheField>
    <cacheField name="Years (Order Date)" numFmtId="0" databaseField="0">
      <fieldGroup base="5">
        <rangePr groupBy="years" startDate="2012-01-01T00:00:00" endDate="2015-12-31T00:00:00"/>
        <groupItems count="6">
          <s v="&lt;01-01-2012"/>
          <s v="2012"/>
          <s v="2013"/>
          <s v="2014"/>
          <s v="2015"/>
          <s v="&gt;31-12-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ni" refreshedDate="45443.199017824074" createdVersion="8" refreshedVersion="8" minRefreshableVersion="3" recordCount="10" xr:uid="{15E5CFF5-E935-49E9-A090-0F916EB38E95}">
  <cacheSource type="worksheet">
    <worksheetSource name="Table5"/>
  </cacheSource>
  <cacheFields count="6">
    <cacheField name="Product" numFmtId="0">
      <sharedItems count="10">
        <s v="Okidata Pacemark 4410N Wide Format Dot Matrix Printer"/>
        <s v="Canon imageCLASS 2200 Advanced Copier"/>
        <s v="Global High-Back Leather Tilter, Burgundy"/>
        <s v="Epson DFX-8500 Dot Matrix Printer"/>
        <s v="Hoover Portapower™ Portable Vacuum"/>
        <s v="Polycom ViewStation™ ISDN Videoconferencing Unit"/>
        <s v="Epson DFX5000+ Dot Matrix Printer"/>
        <s v="KI Conference Tables"/>
        <s v="Lexmark 4227 Plus Dot Matrix Printer"/>
        <s v="BoxOffice By Design Rectangular and Half-Moon Meeting Room Tables"/>
      </sharedItems>
    </cacheField>
    <cacheField name="Loss" numFmtId="2">
      <sharedItems containsSemiMixedTypes="0" containsString="0" containsNumber="1" minValue="-43949.3724" maxValue="-14938.689425000002"/>
    </cacheField>
    <cacheField name="Unit Price" numFmtId="0">
      <sharedItems containsSemiMixedTypes="0" containsString="0" containsNumber="1" minValue="4.4800000000000004" maxValue="6783.02"/>
    </cacheField>
    <cacheField name="Shipping Cost" numFmtId="0">
      <sharedItems containsSemiMixedTypes="0" containsString="0" containsNumber="1" minValue="52.38000000000001" maxValue="1684.8000000000006"/>
    </cacheField>
    <cacheField name="Sales" numFmtId="0">
      <sharedItems containsSemiMixedTypes="0" containsString="0" containsNumber="1" minValue="2946.4300000000003" maxValue="255303.97"/>
    </cacheField>
    <cacheField name="Loss %" numFmtId="9">
      <sharedItems containsSemiMixedTypes="0" containsString="0" containsNumber="1" minValue="-7.1572988328248073" maxValue="-6.9608266569454444E-2" count="10">
        <n v="-0.72500196140987916"/>
        <n v="-0.27927410594112939"/>
        <n v="-0.36879865429559572"/>
        <n v="-0.34196356665210431"/>
        <n v="-7.1572988328248073"/>
        <n v="-6.9608266569454444E-2"/>
        <n v="-0.77563811528637283"/>
        <n v="-0.67417199642039105"/>
        <n v="-0.25935904421879225"/>
        <n v="-0.1429770309261947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x v="0"/>
    <m/>
    <s v="Jessica Myrick"/>
    <x v="0"/>
    <n v="1"/>
    <x v="0"/>
    <n v="28774"/>
    <s v="High"/>
    <n v="32"/>
    <n v="5.98"/>
    <n v="0.1"/>
    <x v="0"/>
    <n v="4.6900000000000004"/>
    <n v="-111.8"/>
    <n v="0.68"/>
    <x v="0"/>
    <x v="0"/>
    <x v="0"/>
    <x v="0"/>
    <x v="0"/>
    <n v="4031"/>
    <d v="2012-01-02T00:00:00"/>
    <x v="0"/>
    <x v="0"/>
    <n v="15131"/>
  </r>
  <r>
    <x v="1"/>
    <m/>
    <s v="Matt Collister"/>
    <x v="1"/>
    <n v="1"/>
    <x v="0"/>
    <n v="13729"/>
    <s v="Not Specified"/>
    <n v="9"/>
    <n v="95.99"/>
    <n v="0.08"/>
    <x v="1"/>
    <n v="35"/>
    <n v="-342.91"/>
    <m/>
    <x v="0"/>
    <x v="1"/>
    <x v="1"/>
    <x v="0"/>
    <x v="0"/>
    <n v="1914"/>
    <d v="2012-01-03T00:00:00"/>
    <x v="1"/>
    <x v="1"/>
    <n v="20715"/>
  </r>
  <r>
    <x v="2"/>
    <m/>
    <s v="Alan Schoenberger"/>
    <x v="2"/>
    <n v="1"/>
    <x v="1"/>
    <n v="37537"/>
    <s v="Low"/>
    <n v="4"/>
    <n v="291.73"/>
    <n v="0"/>
    <x v="2"/>
    <n v="48.8"/>
    <n v="-193.08"/>
    <n v="0.56000000000000005"/>
    <x v="1"/>
    <x v="2"/>
    <x v="2"/>
    <x v="1"/>
    <x v="1"/>
    <n v="5272"/>
    <d v="2012-01-02T00:00:00"/>
    <x v="2"/>
    <x v="2"/>
    <n v="94559"/>
  </r>
  <r>
    <x v="3"/>
    <m/>
    <s v="Elizabeth Moffitt"/>
    <x v="3"/>
    <n v="1"/>
    <x v="1"/>
    <n v="44069"/>
    <s v="Critical"/>
    <n v="43"/>
    <n v="15.04"/>
    <n v="0.08"/>
    <x v="3"/>
    <n v="1.97"/>
    <n v="247.79"/>
    <n v="0.39"/>
    <x v="0"/>
    <x v="3"/>
    <x v="3"/>
    <x v="2"/>
    <x v="1"/>
    <n v="6225"/>
    <d v="2012-01-02T00:00:00"/>
    <x v="0"/>
    <x v="2"/>
    <n v="90640"/>
  </r>
  <r>
    <x v="2"/>
    <m/>
    <s v="Alan Schoenberger"/>
    <x v="2"/>
    <n v="1"/>
    <x v="1"/>
    <n v="37537"/>
    <s v="Low"/>
    <n v="43"/>
    <n v="100.98"/>
    <n v="7.0000000000000007E-2"/>
    <x v="4"/>
    <n v="45"/>
    <n v="-1049.8499999999999"/>
    <n v="0.69"/>
    <x v="1"/>
    <x v="2"/>
    <x v="4"/>
    <x v="1"/>
    <x v="1"/>
    <n v="5273"/>
    <d v="2012-01-04T00:00:00"/>
    <x v="2"/>
    <x v="2"/>
    <n v="94559"/>
  </r>
  <r>
    <x v="3"/>
    <m/>
    <s v="Elizabeth Moffitt"/>
    <x v="3"/>
    <n v="1"/>
    <x v="1"/>
    <n v="44069"/>
    <s v="Critical"/>
    <n v="16"/>
    <n v="9.11"/>
    <n v="0.09"/>
    <x v="5"/>
    <n v="2.15"/>
    <n v="26.71"/>
    <n v="0.4"/>
    <x v="0"/>
    <x v="3"/>
    <x v="5"/>
    <x v="2"/>
    <x v="1"/>
    <n v="6224"/>
    <d v="2012-01-04T00:00:00"/>
    <x v="1"/>
    <x v="2"/>
    <n v="90640"/>
  </r>
  <r>
    <x v="4"/>
    <m/>
    <s v="David Philippe"/>
    <x v="3"/>
    <n v="1"/>
    <x v="1"/>
    <n v="9285"/>
    <s v="Critical"/>
    <n v="3"/>
    <n v="40.98"/>
    <n v="0.06"/>
    <x v="6"/>
    <n v="2.99"/>
    <n v="-11.936999999999999"/>
    <n v="0.36"/>
    <x v="0"/>
    <x v="0"/>
    <x v="6"/>
    <x v="3"/>
    <x v="2"/>
    <n v="1279"/>
    <d v="2012-01-04T00:00:00"/>
    <x v="0"/>
    <x v="3"/>
    <n v="55372"/>
  </r>
  <r>
    <x v="2"/>
    <m/>
    <s v="Alan Schoenberger"/>
    <x v="2"/>
    <n v="1"/>
    <x v="1"/>
    <n v="37537"/>
    <s v="Low"/>
    <n v="32"/>
    <n v="155.06"/>
    <n v="0.05"/>
    <x v="7"/>
    <n v="7.07"/>
    <n v="1438.49"/>
    <n v="0.59"/>
    <x v="0"/>
    <x v="0"/>
    <x v="7"/>
    <x v="0"/>
    <x v="1"/>
    <n v="5274"/>
    <d v="2012-01-09T00:00:00"/>
    <x v="0"/>
    <x v="2"/>
    <n v="94559"/>
  </r>
  <r>
    <x v="5"/>
    <m/>
    <s v="Patrick Jones"/>
    <x v="1"/>
    <n v="1"/>
    <x v="2"/>
    <n v="40354"/>
    <s v="High"/>
    <n v="4"/>
    <n v="212.6"/>
    <n v="0.09"/>
    <x v="8"/>
    <n v="52.2"/>
    <n v="-93.16"/>
    <n v="0.64"/>
    <x v="1"/>
    <x v="4"/>
    <x v="8"/>
    <x v="4"/>
    <x v="3"/>
    <n v="5705"/>
    <d v="2012-01-04T00:00:00"/>
    <x v="2"/>
    <x v="4"/>
    <n v="36869"/>
  </r>
  <r>
    <x v="6"/>
    <m/>
    <s v="Larry Tron"/>
    <x v="1"/>
    <n v="1"/>
    <x v="2"/>
    <n v="9762"/>
    <s v="High"/>
    <n v="12"/>
    <n v="20.98"/>
    <n v="0.05"/>
    <x v="9"/>
    <n v="21.2"/>
    <n v="-146.05000000000001"/>
    <n v="0.78"/>
    <x v="1"/>
    <x v="5"/>
    <x v="9"/>
    <x v="5"/>
    <x v="1"/>
    <n v="1336"/>
    <d v="2012-01-04T00:00:00"/>
    <x v="0"/>
    <x v="5"/>
    <n v="84020"/>
  </r>
  <r>
    <x v="5"/>
    <m/>
    <s v="Patrick Jones"/>
    <x v="1"/>
    <n v="1"/>
    <x v="2"/>
    <n v="40354"/>
    <s v="High"/>
    <n v="29"/>
    <n v="5.58"/>
    <n v="0.03"/>
    <x v="10"/>
    <n v="2.99"/>
    <n v="12.554500000000001"/>
    <n v="0.37"/>
    <x v="0"/>
    <x v="0"/>
    <x v="10"/>
    <x v="3"/>
    <x v="3"/>
    <n v="5704"/>
    <d v="2012-01-04T00:00:00"/>
    <x v="0"/>
    <x v="4"/>
    <n v="36869"/>
  </r>
  <r>
    <x v="7"/>
    <m/>
    <s v="Alex Russell"/>
    <x v="1"/>
    <n v="1"/>
    <x v="2"/>
    <n v="7909"/>
    <s v="High"/>
    <n v="29"/>
    <n v="4.26"/>
    <n v="0.03"/>
    <x v="11"/>
    <n v="1.2"/>
    <n v="24.55"/>
    <n v="0.44"/>
    <x v="0"/>
    <x v="3"/>
    <x v="11"/>
    <x v="6"/>
    <x v="1"/>
    <n v="1074"/>
    <d v="2012-01-04T00:00:00"/>
    <x v="0"/>
    <x v="6"/>
    <n v="97035"/>
  </r>
  <r>
    <x v="8"/>
    <m/>
    <s v="Bill Donatelli"/>
    <x v="2"/>
    <n v="1"/>
    <x v="2"/>
    <n v="30016"/>
    <s v="Critical"/>
    <n v="15"/>
    <n v="5.28"/>
    <n v="0.03"/>
    <x v="12"/>
    <n v="5.66"/>
    <n v="-41.58"/>
    <n v="0.4"/>
    <x v="0"/>
    <x v="0"/>
    <x v="12"/>
    <x v="2"/>
    <x v="2"/>
    <n v="4223"/>
    <d v="2012-01-05T00:00:00"/>
    <x v="0"/>
    <x v="7"/>
    <n v="68847"/>
  </r>
  <r>
    <x v="9"/>
    <m/>
    <s v="Ann Steele"/>
    <x v="2"/>
    <n v="1"/>
    <x v="2"/>
    <n v="11972"/>
    <s v="Not Specified"/>
    <n v="4"/>
    <n v="213.45"/>
    <n v="0"/>
    <x v="13"/>
    <n v="14.7"/>
    <n v="-452.26949999999999"/>
    <n v="0.59"/>
    <x v="2"/>
    <x v="2"/>
    <x v="13"/>
    <x v="7"/>
    <x v="1"/>
    <n v="1663"/>
    <d v="2012-01-05T00:00:00"/>
    <x v="2"/>
    <x v="5"/>
    <n v="84041"/>
  </r>
  <r>
    <x v="10"/>
    <m/>
    <s v="Andy Reiter"/>
    <x v="2"/>
    <n v="1"/>
    <x v="2"/>
    <n v="9637"/>
    <s v="Low"/>
    <n v="12"/>
    <n v="43.22"/>
    <n v="0.08"/>
    <x v="14"/>
    <n v="16.71"/>
    <n v="-236.43"/>
    <n v="0.66"/>
    <x v="2"/>
    <x v="0"/>
    <x v="14"/>
    <x v="8"/>
    <x v="3"/>
    <n v="1315"/>
    <d v="2012-01-05T00:00:00"/>
    <x v="0"/>
    <x v="8"/>
    <n v="70802"/>
  </r>
  <r>
    <x v="8"/>
    <m/>
    <s v="Bill Donatelli"/>
    <x v="2"/>
    <n v="1"/>
    <x v="2"/>
    <n v="30016"/>
    <s v="Critical"/>
    <n v="8"/>
    <n v="110.99"/>
    <n v="0.01"/>
    <x v="15"/>
    <n v="2.5"/>
    <n v="-212.553"/>
    <n v="0.56999999999999995"/>
    <x v="2"/>
    <x v="0"/>
    <x v="15"/>
    <x v="9"/>
    <x v="2"/>
    <n v="4224"/>
    <d v="2012-01-06T00:00:00"/>
    <x v="0"/>
    <x v="7"/>
    <n v="68847"/>
  </r>
  <r>
    <x v="10"/>
    <m/>
    <s v="Andy Reiter"/>
    <x v="2"/>
    <n v="1"/>
    <x v="2"/>
    <n v="9637"/>
    <s v="Low"/>
    <n v="12"/>
    <n v="10.14"/>
    <n v="0.04"/>
    <x v="16"/>
    <n v="2.27"/>
    <n v="32.44"/>
    <n v="0.36"/>
    <x v="0"/>
    <x v="3"/>
    <x v="16"/>
    <x v="2"/>
    <x v="3"/>
    <n v="1317"/>
    <d v="2012-01-07T00:00:00"/>
    <x v="0"/>
    <x v="8"/>
    <n v="70802"/>
  </r>
  <r>
    <x v="10"/>
    <m/>
    <s v="Andy Reiter"/>
    <x v="2"/>
    <n v="1"/>
    <x v="2"/>
    <n v="9637"/>
    <s v="Low"/>
    <n v="49"/>
    <n v="574.74"/>
    <n v="0.05"/>
    <x v="17"/>
    <n v="24.49"/>
    <n v="14440.39"/>
    <n v="0.37"/>
    <x v="2"/>
    <x v="1"/>
    <x v="17"/>
    <x v="7"/>
    <x v="3"/>
    <n v="1316"/>
    <d v="2012-01-10T00:00:00"/>
    <x v="0"/>
    <x v="8"/>
    <n v="70802"/>
  </r>
  <r>
    <x v="11"/>
    <m/>
    <s v="Dave Hallsten"/>
    <x v="1"/>
    <n v="1"/>
    <x v="3"/>
    <n v="49730"/>
    <s v="High"/>
    <n v="3"/>
    <n v="350.98"/>
    <n v="0.06"/>
    <x v="18"/>
    <n v="30"/>
    <n v="-394.69"/>
    <n v="0.61"/>
    <x v="1"/>
    <x v="2"/>
    <x v="18"/>
    <x v="1"/>
    <x v="2"/>
    <n v="6953"/>
    <d v="2012-01-05T00:00:00"/>
    <x v="2"/>
    <x v="9"/>
    <n v="77803"/>
  </r>
  <r>
    <x v="12"/>
    <m/>
    <s v="Tamara Dahlen"/>
    <x v="2"/>
    <n v="1"/>
    <x v="3"/>
    <n v="8710"/>
    <s v="Critical"/>
    <n v="17"/>
    <n v="3.36"/>
    <n v="0.03"/>
    <x v="19"/>
    <n v="6.27"/>
    <n v="-76.015000000000001"/>
    <n v="0.4"/>
    <x v="0"/>
    <x v="0"/>
    <x v="19"/>
    <x v="3"/>
    <x v="2"/>
    <n v="1193"/>
    <d v="2012-01-05T00:00:00"/>
    <x v="0"/>
    <x v="9"/>
    <n v="78577"/>
  </r>
  <r>
    <x v="12"/>
    <m/>
    <s v="Tamara Dahlen"/>
    <x v="2"/>
    <n v="1"/>
    <x v="3"/>
    <n v="8710"/>
    <s v="Critical"/>
    <n v="42"/>
    <n v="3.71"/>
    <n v="7.0000000000000007E-2"/>
    <x v="20"/>
    <n v="1.93"/>
    <n v="8.33"/>
    <n v="0.35"/>
    <x v="0"/>
    <x v="3"/>
    <x v="20"/>
    <x v="2"/>
    <x v="2"/>
    <n v="1194"/>
    <d v="2012-01-06T00:00:00"/>
    <x v="1"/>
    <x v="9"/>
    <n v="78577"/>
  </r>
  <r>
    <x v="13"/>
    <m/>
    <s v="Darren Budd"/>
    <x v="3"/>
    <n v="1"/>
    <x v="4"/>
    <n v="57253"/>
    <s v="Critical"/>
    <n v="48"/>
    <n v="279.48"/>
    <n v="7.0000000000000007E-2"/>
    <x v="21"/>
    <n v="35"/>
    <n v="-335.24"/>
    <n v="0.6"/>
    <x v="1"/>
    <x v="1"/>
    <x v="21"/>
    <x v="5"/>
    <x v="2"/>
    <n v="8013"/>
    <d v="2012-01-05T00:00:00"/>
    <x v="0"/>
    <x v="9"/>
    <n v="76021"/>
  </r>
  <r>
    <x v="13"/>
    <m/>
    <s v="Darren Budd"/>
    <x v="3"/>
    <n v="1"/>
    <x v="4"/>
    <n v="57253"/>
    <s v="Critical"/>
    <n v="25"/>
    <n v="125.99"/>
    <n v="0.04"/>
    <x v="22"/>
    <n v="5.26"/>
    <n v="667.44899999999996"/>
    <n v="0.55000000000000004"/>
    <x v="2"/>
    <x v="0"/>
    <x v="22"/>
    <x v="9"/>
    <x v="2"/>
    <n v="8015"/>
    <d v="2012-01-05T00:00:00"/>
    <x v="0"/>
    <x v="9"/>
    <n v="76021"/>
  </r>
  <r>
    <x v="14"/>
    <m/>
    <s v="Marina Lichtenstein"/>
    <x v="2"/>
    <n v="1"/>
    <x v="4"/>
    <n v="32418"/>
    <s v="Not Specified"/>
    <n v="5"/>
    <n v="243.98"/>
    <n v="0.08"/>
    <x v="23"/>
    <n v="43.32"/>
    <n v="-131.31"/>
    <n v="0.55000000000000004"/>
    <x v="1"/>
    <x v="2"/>
    <x v="23"/>
    <x v="1"/>
    <x v="2"/>
    <n v="4555"/>
    <d v="2012-01-06T00:00:00"/>
    <x v="2"/>
    <x v="10"/>
    <n v="52001"/>
  </r>
  <r>
    <x v="13"/>
    <m/>
    <s v="Darren Budd"/>
    <x v="3"/>
    <n v="1"/>
    <x v="4"/>
    <n v="57253"/>
    <s v="Critical"/>
    <n v="49"/>
    <n v="4.91"/>
    <n v="0.08"/>
    <x v="24"/>
    <n v="5.68"/>
    <n v="-139.15575000000001"/>
    <n v="0.7"/>
    <x v="1"/>
    <x v="4"/>
    <x v="24"/>
    <x v="4"/>
    <x v="2"/>
    <n v="8014"/>
    <d v="2012-01-06T00:00:00"/>
    <x v="0"/>
    <x v="9"/>
    <n v="76021"/>
  </r>
  <r>
    <x v="13"/>
    <m/>
    <s v="Darren Budd"/>
    <x v="3"/>
    <n v="1"/>
    <x v="4"/>
    <n v="57253"/>
    <s v="Critical"/>
    <n v="43"/>
    <n v="1.81"/>
    <n v="0.08"/>
    <x v="25"/>
    <n v="0.75"/>
    <n v="1.74"/>
    <n v="0.57999999999999996"/>
    <x v="1"/>
    <x v="2"/>
    <x v="25"/>
    <x v="1"/>
    <x v="2"/>
    <n v="8011"/>
    <d v="2012-01-06T00:00:00"/>
    <x v="0"/>
    <x v="9"/>
    <n v="76021"/>
  </r>
  <r>
    <x v="15"/>
    <m/>
    <s v="Pauline Chand"/>
    <x v="0"/>
    <n v="1"/>
    <x v="4"/>
    <n v="28451"/>
    <s v="Critical"/>
    <n v="41"/>
    <n v="209.84"/>
    <n v="0.02"/>
    <x v="26"/>
    <n v="21.21"/>
    <n v="2593.14"/>
    <n v="0.59"/>
    <x v="1"/>
    <x v="1"/>
    <x v="26"/>
    <x v="5"/>
    <x v="2"/>
    <n v="3982"/>
    <d v="2012-01-06T00:00:00"/>
    <x v="0"/>
    <x v="11"/>
    <n v="73071"/>
  </r>
  <r>
    <x v="16"/>
    <m/>
    <s v="Valerie Dominguez"/>
    <x v="2"/>
    <n v="1"/>
    <x v="4"/>
    <n v="25601"/>
    <s v="Medium"/>
    <n v="43"/>
    <n v="5.98"/>
    <n v="0.09"/>
    <x v="27"/>
    <n v="4.6900000000000004"/>
    <n v="-131.08000000000001"/>
    <n v="0.68"/>
    <x v="0"/>
    <x v="0"/>
    <x v="0"/>
    <x v="0"/>
    <x v="3"/>
    <n v="3588"/>
    <d v="2012-01-06T00:00:00"/>
    <x v="0"/>
    <x v="12"/>
    <n v="32174"/>
  </r>
  <r>
    <x v="17"/>
    <m/>
    <s v="Dorris Love"/>
    <x v="1"/>
    <n v="1"/>
    <x v="4"/>
    <n v="290"/>
    <s v="Not Specified"/>
    <n v="24"/>
    <n v="7.64"/>
    <n v="0.05"/>
    <x v="28"/>
    <n v="5.83"/>
    <n v="-32.479999999999997"/>
    <n v="0.36"/>
    <x v="0"/>
    <x v="3"/>
    <x v="27"/>
    <x v="2"/>
    <x v="0"/>
    <n v="47"/>
    <d v="2012-01-06T00:00:00"/>
    <x v="0"/>
    <x v="13"/>
    <n v="11729"/>
  </r>
  <r>
    <x v="18"/>
    <m/>
    <s v="Matt Collins"/>
    <x v="3"/>
    <n v="1"/>
    <x v="4"/>
    <n v="1028"/>
    <s v="High"/>
    <n v="6"/>
    <n v="28.48"/>
    <n v="0.03"/>
    <x v="29"/>
    <n v="1.99"/>
    <n v="-28.46"/>
    <n v="0.4"/>
    <x v="2"/>
    <x v="6"/>
    <x v="28"/>
    <x v="8"/>
    <x v="2"/>
    <n v="164"/>
    <d v="2012-01-06T00:00:00"/>
    <x v="0"/>
    <x v="10"/>
    <n v="50501"/>
  </r>
  <r>
    <x v="13"/>
    <m/>
    <s v="Darren Budd"/>
    <x v="3"/>
    <n v="1"/>
    <x v="4"/>
    <n v="57253"/>
    <s v="Critical"/>
    <n v="29"/>
    <n v="20.98"/>
    <n v="0.06"/>
    <x v="30"/>
    <n v="53.03"/>
    <n v="-1358.9"/>
    <n v="0.64"/>
    <x v="1"/>
    <x v="2"/>
    <x v="29"/>
    <x v="1"/>
    <x v="2"/>
    <n v="8012"/>
    <d v="2012-01-07T00:00:00"/>
    <x v="2"/>
    <x v="9"/>
    <n v="76021"/>
  </r>
  <r>
    <x v="15"/>
    <m/>
    <s v="Pauline Chand"/>
    <x v="0"/>
    <n v="1"/>
    <x v="4"/>
    <n v="28451"/>
    <s v="Critical"/>
    <n v="21"/>
    <n v="194.3"/>
    <n v="0.01"/>
    <x v="31"/>
    <n v="11.54"/>
    <n v="1162.76"/>
    <n v="0.59"/>
    <x v="1"/>
    <x v="1"/>
    <x v="30"/>
    <x v="5"/>
    <x v="2"/>
    <n v="3981"/>
    <d v="2012-01-07T00:00:00"/>
    <x v="0"/>
    <x v="11"/>
    <n v="73071"/>
  </r>
  <r>
    <x v="19"/>
    <m/>
    <s v="Robert Waldorf"/>
    <x v="1"/>
    <n v="1"/>
    <x v="4"/>
    <n v="59232"/>
    <s v="High"/>
    <n v="23"/>
    <n v="30.98"/>
    <n v="0"/>
    <x v="32"/>
    <n v="5.76"/>
    <n v="245.97"/>
    <n v="0.4"/>
    <x v="0"/>
    <x v="0"/>
    <x v="31"/>
    <x v="2"/>
    <x v="3"/>
    <n v="8291"/>
    <d v="2012-01-07T00:00:00"/>
    <x v="0"/>
    <x v="8"/>
    <n v="71203"/>
  </r>
  <r>
    <x v="20"/>
    <m/>
    <s v="Susan Vittorini"/>
    <x v="1"/>
    <n v="1"/>
    <x v="4"/>
    <n v="52386"/>
    <s v="High"/>
    <n v="6"/>
    <n v="120.97"/>
    <n v="0.08"/>
    <x v="33"/>
    <n v="26.3"/>
    <n v="-188.5812"/>
    <n v="0.38"/>
    <x v="2"/>
    <x v="2"/>
    <x v="32"/>
    <x v="7"/>
    <x v="2"/>
    <n v="7352"/>
    <d v="2012-01-07T00:00:00"/>
    <x v="2"/>
    <x v="14"/>
    <n v="60056"/>
  </r>
  <r>
    <x v="15"/>
    <m/>
    <s v="Pauline Chand"/>
    <x v="0"/>
    <n v="1"/>
    <x v="4"/>
    <n v="28451"/>
    <s v="Critical"/>
    <n v="33"/>
    <n v="145.44999999999999"/>
    <n v="0"/>
    <x v="34"/>
    <n v="17.850000000000001"/>
    <n v="1054.93"/>
    <n v="0.56000000000000005"/>
    <x v="2"/>
    <x v="2"/>
    <x v="33"/>
    <x v="7"/>
    <x v="2"/>
    <n v="3983"/>
    <d v="2012-01-07T00:00:00"/>
    <x v="2"/>
    <x v="11"/>
    <n v="73071"/>
  </r>
  <r>
    <x v="18"/>
    <m/>
    <s v="Matt Collins"/>
    <x v="3"/>
    <n v="1"/>
    <x v="4"/>
    <n v="1028"/>
    <s v="High"/>
    <n v="11"/>
    <n v="205.99"/>
    <n v="0.01"/>
    <x v="35"/>
    <n v="5.99"/>
    <n v="-60.39"/>
    <n v="0.59"/>
    <x v="2"/>
    <x v="0"/>
    <x v="34"/>
    <x v="9"/>
    <x v="2"/>
    <n v="165"/>
    <d v="2012-01-07T00:00:00"/>
    <x v="0"/>
    <x v="10"/>
    <n v="50501"/>
  </r>
  <r>
    <x v="21"/>
    <m/>
    <s v="Corey Roper"/>
    <x v="0"/>
    <n v="1"/>
    <x v="5"/>
    <n v="48226"/>
    <s v="Low"/>
    <n v="23"/>
    <n v="100.98"/>
    <n v="0.02"/>
    <x v="36"/>
    <n v="35.840000000000003"/>
    <n v="-108.8"/>
    <n v="0.62"/>
    <x v="1"/>
    <x v="4"/>
    <x v="35"/>
    <x v="10"/>
    <x v="0"/>
    <n v="6773"/>
    <d v="2012-01-06T00:00:00"/>
    <x v="2"/>
    <x v="15"/>
    <n v="6010"/>
  </r>
  <r>
    <x v="22"/>
    <m/>
    <s v="Julia West"/>
    <x v="1"/>
    <n v="1"/>
    <x v="5"/>
    <n v="23488"/>
    <s v="Critical"/>
    <n v="30"/>
    <n v="880.98"/>
    <n v="0.04"/>
    <x v="37"/>
    <n v="44.55"/>
    <n v="-11053.6"/>
    <n v="0.62"/>
    <x v="1"/>
    <x v="4"/>
    <x v="36"/>
    <x v="10"/>
    <x v="2"/>
    <n v="3284"/>
    <d v="2012-01-07T00:00:00"/>
    <x v="2"/>
    <x v="14"/>
    <n v="61401"/>
  </r>
  <r>
    <x v="23"/>
    <m/>
    <s v="Muhammed Yedwab"/>
    <x v="3"/>
    <n v="1"/>
    <x v="5"/>
    <n v="16770"/>
    <s v="Critical"/>
    <n v="17"/>
    <n v="2.1"/>
    <n v="0.03"/>
    <x v="38"/>
    <n v="0.7"/>
    <n v="0.61"/>
    <n v="0.56999999999999995"/>
    <x v="0"/>
    <x v="3"/>
    <x v="37"/>
    <x v="6"/>
    <x v="3"/>
    <n v="2325"/>
    <d v="2012-01-07T00:00:00"/>
    <x v="0"/>
    <x v="16"/>
    <n v="23805"/>
  </r>
  <r>
    <x v="24"/>
    <m/>
    <s v="Craig Leslie"/>
    <x v="3"/>
    <n v="1"/>
    <x v="5"/>
    <n v="14274"/>
    <s v="Not Specified"/>
    <n v="2"/>
    <n v="35.99"/>
    <n v="0.03"/>
    <x v="39"/>
    <n v="1.1000000000000001"/>
    <n v="-164.04300000000001"/>
    <n v="0.55000000000000004"/>
    <x v="2"/>
    <x v="0"/>
    <x v="38"/>
    <x v="9"/>
    <x v="3"/>
    <n v="2003"/>
    <d v="2012-01-07T00:00:00"/>
    <x v="0"/>
    <x v="17"/>
    <n v="29915"/>
  </r>
  <r>
    <x v="25"/>
    <m/>
    <s v="Tracy Collins"/>
    <x v="3"/>
    <n v="1"/>
    <x v="5"/>
    <n v="16961"/>
    <s v="Not Specified"/>
    <n v="27"/>
    <n v="1.7"/>
    <n v="0.06"/>
    <x v="40"/>
    <n v="1.99"/>
    <n v="-37.08"/>
    <n v="0.51"/>
    <x v="2"/>
    <x v="6"/>
    <x v="39"/>
    <x v="8"/>
    <x v="3"/>
    <n v="2350"/>
    <d v="2012-01-07T00:00:00"/>
    <x v="0"/>
    <x v="16"/>
    <n v="20170"/>
  </r>
  <r>
    <x v="24"/>
    <m/>
    <s v="Craig Leslie"/>
    <x v="3"/>
    <n v="1"/>
    <x v="5"/>
    <n v="14274"/>
    <s v="Not Specified"/>
    <n v="23"/>
    <n v="150.97999999999999"/>
    <n v="0.01"/>
    <x v="41"/>
    <n v="30"/>
    <n v="112.44"/>
    <n v="0.74"/>
    <x v="1"/>
    <x v="2"/>
    <x v="40"/>
    <x v="1"/>
    <x v="3"/>
    <n v="2001"/>
    <d v="2012-01-08T00:00:00"/>
    <x v="2"/>
    <x v="17"/>
    <n v="29915"/>
  </r>
  <r>
    <x v="26"/>
    <m/>
    <s v="Victor Price"/>
    <x v="3"/>
    <n v="1"/>
    <x v="5"/>
    <n v="6854"/>
    <s v="Medium"/>
    <n v="19"/>
    <n v="6.64"/>
    <n v="0.05"/>
    <x v="42"/>
    <n v="4.95"/>
    <n v="2.39"/>
    <n v="0.37"/>
    <x v="1"/>
    <x v="6"/>
    <x v="41"/>
    <x v="5"/>
    <x v="3"/>
    <n v="948"/>
    <d v="2012-01-08T00:00:00"/>
    <x v="1"/>
    <x v="12"/>
    <n v="33411"/>
  </r>
  <r>
    <x v="26"/>
    <m/>
    <s v="Victor Price"/>
    <x v="3"/>
    <n v="1"/>
    <x v="5"/>
    <n v="6854"/>
    <s v="Medium"/>
    <n v="1"/>
    <n v="7.68"/>
    <n v="7.0000000000000007E-2"/>
    <x v="43"/>
    <n v="6.16"/>
    <n v="-2.3919999999999999"/>
    <n v="0.35"/>
    <x v="0"/>
    <x v="0"/>
    <x v="42"/>
    <x v="3"/>
    <x v="3"/>
    <n v="947"/>
    <d v="2012-01-08T00:00:00"/>
    <x v="1"/>
    <x v="12"/>
    <n v="33411"/>
  </r>
  <r>
    <x v="24"/>
    <m/>
    <s v="Craig Leslie"/>
    <x v="3"/>
    <n v="1"/>
    <x v="5"/>
    <n v="14274"/>
    <s v="Not Specified"/>
    <n v="46"/>
    <n v="28.28"/>
    <n v="0.01"/>
    <x v="44"/>
    <n v="13.99"/>
    <n v="-40.72"/>
    <n v="0.57999999999999996"/>
    <x v="0"/>
    <x v="5"/>
    <x v="43"/>
    <x v="0"/>
    <x v="3"/>
    <n v="2002"/>
    <d v="2012-01-08T00:00:00"/>
    <x v="1"/>
    <x v="17"/>
    <n v="29915"/>
  </r>
  <r>
    <x v="25"/>
    <m/>
    <s v="Tracy Collins"/>
    <x v="3"/>
    <n v="1"/>
    <x v="5"/>
    <n v="16961"/>
    <s v="Not Specified"/>
    <n v="34"/>
    <n v="30.98"/>
    <n v="0.01"/>
    <x v="45"/>
    <n v="5.09"/>
    <n v="433.24"/>
    <n v="0.4"/>
    <x v="0"/>
    <x v="0"/>
    <x v="44"/>
    <x v="2"/>
    <x v="3"/>
    <n v="2351"/>
    <d v="2012-01-08T00:00:00"/>
    <x v="0"/>
    <x v="16"/>
    <n v="20170"/>
  </r>
  <r>
    <x v="27"/>
    <m/>
    <s v="Maribeth Schnelling"/>
    <x v="2"/>
    <n v="1"/>
    <x v="5"/>
    <n v="41094"/>
    <s v="Low"/>
    <n v="46"/>
    <n v="6.48"/>
    <n v="0.09"/>
    <x v="46"/>
    <n v="8.73"/>
    <n v="-225.86"/>
    <n v="0.37"/>
    <x v="0"/>
    <x v="0"/>
    <x v="45"/>
    <x v="2"/>
    <x v="3"/>
    <n v="5794"/>
    <d v="2012-01-08T00:00:00"/>
    <x v="0"/>
    <x v="16"/>
    <n v="20151"/>
  </r>
  <r>
    <x v="28"/>
    <m/>
    <s v="Julia Barnett"/>
    <x v="1"/>
    <n v="1"/>
    <x v="5"/>
    <n v="23488"/>
    <s v="High"/>
    <n v="29"/>
    <n v="3.28"/>
    <n v="0.03"/>
    <x v="47"/>
    <n v="3.97"/>
    <n v="-73.19"/>
    <n v="0.56000000000000005"/>
    <x v="0"/>
    <x v="3"/>
    <x v="46"/>
    <x v="6"/>
    <x v="1"/>
    <n v="3283"/>
    <d v="2012-01-08T00:00:00"/>
    <x v="0"/>
    <x v="2"/>
    <n v="92672"/>
  </r>
  <r>
    <x v="27"/>
    <m/>
    <s v="Maribeth Schnelling"/>
    <x v="2"/>
    <n v="1"/>
    <x v="5"/>
    <n v="41094"/>
    <s v="Low"/>
    <n v="6"/>
    <n v="20.34"/>
    <n v="0.05"/>
    <x v="48"/>
    <n v="35"/>
    <n v="-153.46"/>
    <n v="0.84"/>
    <x v="0"/>
    <x v="1"/>
    <x v="47"/>
    <x v="0"/>
    <x v="3"/>
    <n v="5795"/>
    <d v="2012-01-10T00:00:00"/>
    <x v="0"/>
    <x v="16"/>
    <n v="20151"/>
  </r>
  <r>
    <x v="29"/>
    <m/>
    <s v="Chloris Kastensmidt"/>
    <x v="3"/>
    <n v="1"/>
    <x v="6"/>
    <n v="43909"/>
    <s v="High"/>
    <n v="46"/>
    <n v="15.99"/>
    <n v="0.08"/>
    <x v="49"/>
    <n v="13.18"/>
    <n v="-199.13399999999999"/>
    <n v="0.37"/>
    <x v="0"/>
    <x v="0"/>
    <x v="48"/>
    <x v="3"/>
    <x v="1"/>
    <n v="6199"/>
    <d v="2012-01-08T00:00:00"/>
    <x v="0"/>
    <x v="18"/>
    <n v="89115"/>
  </r>
  <r>
    <x v="30"/>
    <m/>
    <s v="Jasper Cacioppo"/>
    <x v="1"/>
    <n v="1"/>
    <x v="6"/>
    <n v="3073"/>
    <s v="Medium"/>
    <n v="3"/>
    <n v="1.98"/>
    <n v="0.05"/>
    <x v="50"/>
    <n v="4.7699999999999996"/>
    <n v="-11.580500000000001"/>
    <n v="0.4"/>
    <x v="0"/>
    <x v="0"/>
    <x v="49"/>
    <x v="3"/>
    <x v="0"/>
    <n v="450"/>
    <d v="2012-01-08T00:00:00"/>
    <x v="0"/>
    <x v="13"/>
    <n v="11010"/>
  </r>
  <r>
    <x v="30"/>
    <m/>
    <s v="Jasper Cacioppo"/>
    <x v="1"/>
    <n v="1"/>
    <x v="6"/>
    <n v="3073"/>
    <s v="Medium"/>
    <n v="3"/>
    <n v="699.99"/>
    <n v="7.0000000000000007E-2"/>
    <x v="51"/>
    <n v="24.49"/>
    <n v="-2314.7399999999998"/>
    <n v="0.41"/>
    <x v="2"/>
    <x v="1"/>
    <x v="50"/>
    <x v="11"/>
    <x v="0"/>
    <n v="451"/>
    <d v="2012-01-08T00:00:00"/>
    <x v="1"/>
    <x v="13"/>
    <n v="11010"/>
  </r>
  <r>
    <x v="30"/>
    <m/>
    <s v="Jasper Cacioppo"/>
    <x v="1"/>
    <n v="1"/>
    <x v="6"/>
    <n v="3073"/>
    <s v="Medium"/>
    <n v="7"/>
    <n v="6783.02"/>
    <n v="7.0000000000000007E-2"/>
    <x v="52"/>
    <n v="24.49"/>
    <n v="102.61"/>
    <n v="0.39"/>
    <x v="2"/>
    <x v="1"/>
    <x v="51"/>
    <x v="7"/>
    <x v="0"/>
    <n v="452"/>
    <d v="2012-01-08T00:00:00"/>
    <x v="0"/>
    <x v="13"/>
    <n v="11010"/>
  </r>
  <r>
    <x v="15"/>
    <m/>
    <s v="Pauline Chand"/>
    <x v="0"/>
    <n v="1"/>
    <x v="6"/>
    <n v="32295"/>
    <s v="High"/>
    <n v="11"/>
    <n v="65.989999999999995"/>
    <n v="7.0000000000000007E-2"/>
    <x v="53"/>
    <n v="5.99"/>
    <n v="-112.244"/>
    <n v="0.57999999999999996"/>
    <x v="2"/>
    <x v="0"/>
    <x v="52"/>
    <x v="9"/>
    <x v="2"/>
    <n v="4540"/>
    <d v="2012-01-08T00:00:00"/>
    <x v="0"/>
    <x v="11"/>
    <n v="73071"/>
  </r>
  <r>
    <x v="31"/>
    <m/>
    <s v="George Ashbrook"/>
    <x v="3"/>
    <n v="1"/>
    <x v="6"/>
    <n v="18405"/>
    <s v="Medium"/>
    <n v="30"/>
    <n v="20.98"/>
    <n v="0.09"/>
    <x v="54"/>
    <n v="8.83"/>
    <n v="60.273499999999999"/>
    <n v="0.37"/>
    <x v="0"/>
    <x v="0"/>
    <x v="53"/>
    <x v="3"/>
    <x v="2"/>
    <n v="2538"/>
    <d v="2012-01-09T00:00:00"/>
    <x v="1"/>
    <x v="9"/>
    <n v="79424"/>
  </r>
  <r>
    <x v="31"/>
    <m/>
    <s v="George Ashbrook"/>
    <x v="3"/>
    <n v="1"/>
    <x v="6"/>
    <n v="18405"/>
    <s v="Medium"/>
    <n v="2"/>
    <n v="73.98"/>
    <n v="0.03"/>
    <x v="55"/>
    <n v="14.52"/>
    <n v="-263.08999999999997"/>
    <n v="0.65"/>
    <x v="2"/>
    <x v="0"/>
    <x v="54"/>
    <x v="8"/>
    <x v="2"/>
    <n v="2539"/>
    <d v="2012-01-10T00:00:00"/>
    <x v="0"/>
    <x v="9"/>
    <n v="79424"/>
  </r>
  <r>
    <x v="32"/>
    <m/>
    <s v="Benjamin Venier"/>
    <x v="0"/>
    <n v="1"/>
    <x v="6"/>
    <n v="33923"/>
    <s v="Low"/>
    <n v="34"/>
    <n v="65.989999999999995"/>
    <n v="0.05"/>
    <x v="56"/>
    <n v="5.99"/>
    <n v="425.75400000000002"/>
    <n v="0.57999999999999996"/>
    <x v="2"/>
    <x v="0"/>
    <x v="52"/>
    <x v="9"/>
    <x v="1"/>
    <n v="4778"/>
    <d v="2012-01-11T00:00:00"/>
    <x v="0"/>
    <x v="2"/>
    <n v="93727"/>
  </r>
  <r>
    <x v="33"/>
    <m/>
    <s v="Julie Kriz"/>
    <x v="2"/>
    <n v="1"/>
    <x v="6"/>
    <n v="40704"/>
    <s v="Low"/>
    <n v="6"/>
    <n v="1.76"/>
    <n v="0.01"/>
    <x v="57"/>
    <n v="0.7"/>
    <n v="-2.06"/>
    <n v="0.56000000000000005"/>
    <x v="0"/>
    <x v="3"/>
    <x v="55"/>
    <x v="6"/>
    <x v="0"/>
    <n v="5733"/>
    <d v="2012-01-12T00:00:00"/>
    <x v="0"/>
    <x v="19"/>
    <n v="4011"/>
  </r>
  <r>
    <x v="34"/>
    <m/>
    <s v="Sandra Flanagan"/>
    <x v="1"/>
    <n v="1"/>
    <x v="7"/>
    <n v="4193"/>
    <s v="High"/>
    <n v="3"/>
    <n v="22.72"/>
    <n v="0.03"/>
    <x v="58"/>
    <n v="8.99"/>
    <n v="64.25"/>
    <n v="0.44"/>
    <x v="1"/>
    <x v="6"/>
    <x v="56"/>
    <x v="5"/>
    <x v="0"/>
    <n v="612"/>
    <d v="2012-01-08T00:00:00"/>
    <x v="0"/>
    <x v="20"/>
    <n v="44125"/>
  </r>
  <r>
    <x v="34"/>
    <m/>
    <s v="Sandra Flanagan"/>
    <x v="1"/>
    <n v="1"/>
    <x v="7"/>
    <n v="4193"/>
    <s v="High"/>
    <n v="16"/>
    <n v="4.13"/>
    <n v="7.0000000000000007E-2"/>
    <x v="59"/>
    <n v="0.99"/>
    <n v="14.42"/>
    <n v="0.39"/>
    <x v="0"/>
    <x v="0"/>
    <x v="57"/>
    <x v="12"/>
    <x v="0"/>
    <n v="611"/>
    <d v="2012-01-08T00:00:00"/>
    <x v="0"/>
    <x v="20"/>
    <n v="44125"/>
  </r>
  <r>
    <x v="35"/>
    <m/>
    <s v="Luke Schmidt"/>
    <x v="1"/>
    <n v="1"/>
    <x v="7"/>
    <n v="30083"/>
    <s v="Not Specified"/>
    <n v="23"/>
    <n v="14.56"/>
    <n v="7.0000000000000007E-2"/>
    <x v="60"/>
    <n v="3.5"/>
    <n v="20.43"/>
    <n v="0.57999999999999996"/>
    <x v="0"/>
    <x v="0"/>
    <x v="58"/>
    <x v="13"/>
    <x v="3"/>
    <n v="4234"/>
    <d v="2012-01-09T00:00:00"/>
    <x v="0"/>
    <x v="17"/>
    <n v="29577"/>
  </r>
  <r>
    <x v="36"/>
    <m/>
    <s v="Ruben Dartt"/>
    <x v="2"/>
    <n v="1"/>
    <x v="7"/>
    <n v="7203"/>
    <s v="High"/>
    <n v="25"/>
    <n v="896.99"/>
    <n v="0.03"/>
    <x v="61"/>
    <n v="19.989999999999998"/>
    <n v="9296.348"/>
    <n v="0.38"/>
    <x v="0"/>
    <x v="0"/>
    <x v="59"/>
    <x v="3"/>
    <x v="1"/>
    <n v="998"/>
    <d v="2012-01-10T00:00:00"/>
    <x v="0"/>
    <x v="21"/>
    <n v="98026"/>
  </r>
  <r>
    <x v="37"/>
    <m/>
    <s v="Mark Haberlin"/>
    <x v="0"/>
    <n v="1"/>
    <x v="8"/>
    <n v="31715"/>
    <s v="Not Specified"/>
    <n v="44"/>
    <n v="3.28"/>
    <n v="0.05"/>
    <x v="62"/>
    <n v="3.97"/>
    <n v="-116.87"/>
    <n v="0.56000000000000005"/>
    <x v="0"/>
    <x v="3"/>
    <x v="60"/>
    <x v="6"/>
    <x v="1"/>
    <n v="4451"/>
    <d v="2012-01-09T00:00:00"/>
    <x v="0"/>
    <x v="2"/>
    <n v="91104"/>
  </r>
  <r>
    <x v="38"/>
    <m/>
    <s v="Joni Blumstein"/>
    <x v="1"/>
    <n v="1"/>
    <x v="8"/>
    <n v="18561"/>
    <s v="Not Specified"/>
    <n v="9"/>
    <n v="4.13"/>
    <n v="0.02"/>
    <x v="63"/>
    <n v="6.89"/>
    <n v="-38.9"/>
    <n v="0.39"/>
    <x v="0"/>
    <x v="0"/>
    <x v="61"/>
    <x v="12"/>
    <x v="2"/>
    <n v="2571"/>
    <d v="2012-01-10T00:00:00"/>
    <x v="0"/>
    <x v="11"/>
    <n v="73505"/>
  </r>
  <r>
    <x v="37"/>
    <m/>
    <s v="Mark Haberlin"/>
    <x v="0"/>
    <n v="1"/>
    <x v="8"/>
    <n v="31715"/>
    <s v="Not Specified"/>
    <n v="11"/>
    <n v="5.38"/>
    <n v="0.01"/>
    <x v="64"/>
    <n v="7.57"/>
    <n v="-53.854500000000002"/>
    <n v="0.36"/>
    <x v="0"/>
    <x v="0"/>
    <x v="62"/>
    <x v="3"/>
    <x v="1"/>
    <n v="4450"/>
    <d v="2012-01-10T00:00:00"/>
    <x v="0"/>
    <x v="2"/>
    <n v="91104"/>
  </r>
  <r>
    <x v="39"/>
    <m/>
    <s v="Cynthia Voltz"/>
    <x v="2"/>
    <n v="1"/>
    <x v="8"/>
    <n v="8576"/>
    <s v="High"/>
    <n v="43"/>
    <n v="11.66"/>
    <n v="0"/>
    <x v="65"/>
    <n v="8.99"/>
    <n v="-164.25"/>
    <n v="0.59"/>
    <x v="0"/>
    <x v="6"/>
    <x v="63"/>
    <x v="6"/>
    <x v="1"/>
    <n v="1173"/>
    <d v="2012-01-11T00:00:00"/>
    <x v="1"/>
    <x v="2"/>
    <n v="95020"/>
  </r>
  <r>
    <x v="40"/>
    <m/>
    <s v="Yana Sorensen"/>
    <x v="2"/>
    <n v="1"/>
    <x v="8"/>
    <n v="58343"/>
    <s v="Not Specified"/>
    <n v="39"/>
    <n v="3.29"/>
    <n v="7.0000000000000007E-2"/>
    <x v="66"/>
    <n v="1.35"/>
    <n v="11.32"/>
    <n v="0.4"/>
    <x v="0"/>
    <x v="3"/>
    <x v="64"/>
    <x v="14"/>
    <x v="0"/>
    <n v="8161"/>
    <d v="2012-01-11T00:00:00"/>
    <x v="0"/>
    <x v="22"/>
    <n v="7060"/>
  </r>
  <r>
    <x v="41"/>
    <m/>
    <s v="Mark Haberlin"/>
    <x v="0"/>
    <n v="1"/>
    <x v="8"/>
    <n v="31715"/>
    <s v="Not Specified"/>
    <n v="24"/>
    <n v="2.78"/>
    <n v="0.09"/>
    <x v="67"/>
    <n v="0.97"/>
    <n v="-4.09"/>
    <n v="0.59"/>
    <x v="0"/>
    <x v="3"/>
    <x v="65"/>
    <x v="6"/>
    <x v="0"/>
    <n v="4449"/>
    <d v="2012-01-11T00:00:00"/>
    <x v="0"/>
    <x v="19"/>
    <n v="4330"/>
  </r>
  <r>
    <x v="42"/>
    <m/>
    <s v="Olvera Toch"/>
    <x v="1"/>
    <n v="1"/>
    <x v="8"/>
    <n v="40097"/>
    <s v="Low"/>
    <n v="47"/>
    <n v="2.6"/>
    <n v="0.1"/>
    <x v="68"/>
    <n v="2.4"/>
    <n v="-71"/>
    <n v="0.57999999999999996"/>
    <x v="0"/>
    <x v="3"/>
    <x v="66"/>
    <x v="6"/>
    <x v="2"/>
    <n v="5666"/>
    <d v="2012-01-14T00:00:00"/>
    <x v="0"/>
    <x v="23"/>
    <n v="53711"/>
  </r>
  <r>
    <x v="43"/>
    <m/>
    <s v="Benjamin Patterson"/>
    <x v="2"/>
    <n v="1"/>
    <x v="8"/>
    <n v="47138"/>
    <s v="Low"/>
    <n v="1"/>
    <n v="125.99"/>
    <n v="0.04"/>
    <x v="69"/>
    <n v="8.99"/>
    <n v="-506.30799999999999"/>
    <n v="0.59"/>
    <x v="2"/>
    <x v="0"/>
    <x v="67"/>
    <x v="9"/>
    <x v="0"/>
    <n v="6627"/>
    <d v="2012-01-16T00:00:00"/>
    <x v="0"/>
    <x v="0"/>
    <n v="19406"/>
  </r>
  <r>
    <x v="44"/>
    <m/>
    <s v="Kristina Nunn"/>
    <x v="3"/>
    <n v="1"/>
    <x v="9"/>
    <n v="55367"/>
    <s v="Critical"/>
    <n v="31"/>
    <n v="70.98"/>
    <n v="0.05"/>
    <x v="70"/>
    <n v="46.74"/>
    <n v="-686.01"/>
    <n v="0.56000000000000005"/>
    <x v="1"/>
    <x v="4"/>
    <x v="68"/>
    <x v="10"/>
    <x v="2"/>
    <n v="7731"/>
    <d v="2012-01-11T00:00:00"/>
    <x v="2"/>
    <x v="24"/>
    <n v="48823"/>
  </r>
  <r>
    <x v="45"/>
    <m/>
    <s v="Darren Powers"/>
    <x v="2"/>
    <n v="1"/>
    <x v="9"/>
    <n v="14596"/>
    <s v="Critical"/>
    <n v="19"/>
    <n v="3.28"/>
    <n v="0.06"/>
    <x v="71"/>
    <n v="3.97"/>
    <n v="-53.75"/>
    <n v="0.56000000000000005"/>
    <x v="0"/>
    <x v="3"/>
    <x v="60"/>
    <x v="6"/>
    <x v="2"/>
    <n v="2046"/>
    <d v="2012-01-11T00:00:00"/>
    <x v="0"/>
    <x v="9"/>
    <n v="76201"/>
  </r>
  <r>
    <x v="46"/>
    <m/>
    <s v="Ann Steele"/>
    <x v="2"/>
    <n v="1"/>
    <x v="9"/>
    <n v="44391"/>
    <s v="Not Specified"/>
    <n v="16"/>
    <n v="6.48"/>
    <n v="0.02"/>
    <x v="72"/>
    <n v="9.17"/>
    <n v="-85.23"/>
    <n v="0.37"/>
    <x v="0"/>
    <x v="0"/>
    <x v="69"/>
    <x v="2"/>
    <x v="1"/>
    <n v="6273"/>
    <d v="2012-01-11T00:00:00"/>
    <x v="0"/>
    <x v="5"/>
    <n v="84043"/>
  </r>
  <r>
    <x v="47"/>
    <m/>
    <s v="Rob Haberlin"/>
    <x v="3"/>
    <n v="1"/>
    <x v="9"/>
    <n v="33988"/>
    <s v="Medium"/>
    <n v="30"/>
    <n v="5.0199999999999996"/>
    <n v="0"/>
    <x v="73"/>
    <n v="5.14"/>
    <n v="-128.47"/>
    <n v="0.79"/>
    <x v="2"/>
    <x v="6"/>
    <x v="70"/>
    <x v="8"/>
    <x v="0"/>
    <n v="4787"/>
    <d v="2012-01-11T00:00:00"/>
    <x v="0"/>
    <x v="0"/>
    <n v="15122"/>
  </r>
  <r>
    <x v="48"/>
    <m/>
    <s v="Giulietta Dortch"/>
    <x v="2"/>
    <n v="1"/>
    <x v="9"/>
    <n v="28999"/>
    <s v="High"/>
    <n v="34"/>
    <n v="33.979999999999997"/>
    <n v="0.02"/>
    <x v="74"/>
    <n v="1.99"/>
    <n v="420.05"/>
    <n v="0.45"/>
    <x v="2"/>
    <x v="6"/>
    <x v="71"/>
    <x v="8"/>
    <x v="0"/>
    <n v="4073"/>
    <d v="2012-01-11T00:00:00"/>
    <x v="0"/>
    <x v="25"/>
    <n v="5451"/>
  </r>
  <r>
    <x v="45"/>
    <m/>
    <s v="Darren Powers"/>
    <x v="2"/>
    <n v="1"/>
    <x v="9"/>
    <n v="14596"/>
    <s v="Critical"/>
    <n v="24"/>
    <n v="8.34"/>
    <n v="0.01"/>
    <x v="75"/>
    <n v="0.96"/>
    <n v="73.33"/>
    <n v="0.43"/>
    <x v="1"/>
    <x v="3"/>
    <x v="72"/>
    <x v="5"/>
    <x v="2"/>
    <n v="2045"/>
    <d v="2012-01-12T00:00:00"/>
    <x v="0"/>
    <x v="9"/>
    <n v="76201"/>
  </r>
  <r>
    <x v="49"/>
    <m/>
    <s v="Maria Bertelson"/>
    <x v="1"/>
    <n v="1"/>
    <x v="9"/>
    <n v="28290"/>
    <s v="Low"/>
    <n v="3"/>
    <n v="161.55000000000001"/>
    <n v="0.01"/>
    <x v="76"/>
    <n v="19.989999999999998"/>
    <n v="-179.36"/>
    <n v="0.66"/>
    <x v="0"/>
    <x v="0"/>
    <x v="73"/>
    <x v="0"/>
    <x v="2"/>
    <n v="3965"/>
    <d v="2012-01-12T00:00:00"/>
    <x v="1"/>
    <x v="26"/>
    <n v="63042"/>
  </r>
  <r>
    <x v="44"/>
    <m/>
    <s v="Kristina Nunn"/>
    <x v="3"/>
    <n v="1"/>
    <x v="9"/>
    <n v="55367"/>
    <s v="Critical"/>
    <n v="48"/>
    <n v="11.55"/>
    <n v="0.05"/>
    <x v="77"/>
    <n v="2.36"/>
    <n v="129.87"/>
    <n v="0.55000000000000004"/>
    <x v="0"/>
    <x v="3"/>
    <x v="74"/>
    <x v="6"/>
    <x v="2"/>
    <n v="7732"/>
    <d v="2012-01-12T00:00:00"/>
    <x v="0"/>
    <x v="24"/>
    <n v="48823"/>
  </r>
  <r>
    <x v="50"/>
    <m/>
    <s v="Sean Wendt"/>
    <x v="2"/>
    <n v="1"/>
    <x v="9"/>
    <n v="31553"/>
    <s v="Critical"/>
    <n v="32"/>
    <n v="162.93"/>
    <n v="0.09"/>
    <x v="78"/>
    <n v="19.989999999999998"/>
    <n v="1907.94"/>
    <n v="0.39"/>
    <x v="0"/>
    <x v="0"/>
    <x v="75"/>
    <x v="15"/>
    <x v="2"/>
    <n v="4425"/>
    <d v="2012-01-12T00:00:00"/>
    <x v="0"/>
    <x v="3"/>
    <n v="55345"/>
  </r>
  <r>
    <x v="49"/>
    <m/>
    <s v="Maria Bertelson"/>
    <x v="1"/>
    <n v="1"/>
    <x v="9"/>
    <n v="28290"/>
    <s v="Low"/>
    <n v="43"/>
    <n v="30.42"/>
    <n v="0.05"/>
    <x v="79"/>
    <n v="8.65"/>
    <n v="-154.24"/>
    <n v="0.74"/>
    <x v="2"/>
    <x v="0"/>
    <x v="76"/>
    <x v="8"/>
    <x v="2"/>
    <n v="3964"/>
    <d v="2012-01-14T00:00:00"/>
    <x v="1"/>
    <x v="26"/>
    <n v="63042"/>
  </r>
  <r>
    <x v="51"/>
    <m/>
    <s v="Michelle Moray"/>
    <x v="2"/>
    <n v="1"/>
    <x v="9"/>
    <n v="20037"/>
    <s v="Low"/>
    <n v="35"/>
    <n v="29.18"/>
    <n v="0.02"/>
    <x v="80"/>
    <n v="8.5500000000000007"/>
    <n v="339.58"/>
    <n v="0.42"/>
    <x v="1"/>
    <x v="0"/>
    <x v="77"/>
    <x v="5"/>
    <x v="3"/>
    <n v="2775"/>
    <d v="2012-01-15T00:00:00"/>
    <x v="0"/>
    <x v="27"/>
    <n v="40258"/>
  </r>
  <r>
    <x v="51"/>
    <m/>
    <s v="Michelle Moray"/>
    <x v="2"/>
    <n v="1"/>
    <x v="9"/>
    <n v="20037"/>
    <s v="Low"/>
    <n v="49"/>
    <n v="297.64"/>
    <n v="0.03"/>
    <x v="81"/>
    <n v="14.7"/>
    <n v="4913.16"/>
    <n v="0.56999999999999995"/>
    <x v="2"/>
    <x v="2"/>
    <x v="78"/>
    <x v="7"/>
    <x v="3"/>
    <n v="2776"/>
    <d v="2012-01-15T00:00:00"/>
    <x v="2"/>
    <x v="27"/>
    <n v="40258"/>
  </r>
  <r>
    <x v="52"/>
    <m/>
    <s v="Bradley Drucker"/>
    <x v="0"/>
    <n v="1"/>
    <x v="10"/>
    <n v="33797"/>
    <s v="Not Specified"/>
    <n v="18"/>
    <n v="11.34"/>
    <n v="0.03"/>
    <x v="82"/>
    <n v="5.01"/>
    <n v="30.53"/>
    <n v="0.36"/>
    <x v="0"/>
    <x v="0"/>
    <x v="79"/>
    <x v="2"/>
    <x v="0"/>
    <n v="4758"/>
    <d v="2012-01-11T00:00:00"/>
    <x v="0"/>
    <x v="22"/>
    <n v="8601"/>
  </r>
  <r>
    <x v="53"/>
    <m/>
    <s v="Bradley Drucker"/>
    <x v="0"/>
    <n v="1"/>
    <x v="10"/>
    <n v="33797"/>
    <s v="Not Specified"/>
    <n v="20"/>
    <n v="297.64"/>
    <n v="0.08"/>
    <x v="83"/>
    <n v="14.7"/>
    <n v="653.67999999999995"/>
    <n v="0.56999999999999995"/>
    <x v="2"/>
    <x v="2"/>
    <x v="78"/>
    <x v="7"/>
    <x v="0"/>
    <n v="4754"/>
    <d v="2012-01-11T00:00:00"/>
    <x v="2"/>
    <x v="28"/>
    <n v="2019"/>
  </r>
  <r>
    <x v="54"/>
    <m/>
    <s v="Bradley Drucker"/>
    <x v="0"/>
    <n v="1"/>
    <x v="10"/>
    <n v="33797"/>
    <s v="Not Specified"/>
    <n v="44"/>
    <n v="12.99"/>
    <n v="0.02"/>
    <x v="84"/>
    <n v="14.37"/>
    <n v="-449.04"/>
    <n v="0.73"/>
    <x v="1"/>
    <x v="1"/>
    <x v="80"/>
    <x v="5"/>
    <x v="0"/>
    <n v="4755"/>
    <d v="2012-01-12T00:00:00"/>
    <x v="0"/>
    <x v="28"/>
    <n v="1915"/>
  </r>
  <r>
    <x v="55"/>
    <m/>
    <s v="Bradley Drucker"/>
    <x v="0"/>
    <n v="1"/>
    <x v="10"/>
    <n v="33797"/>
    <s v="Not Specified"/>
    <n v="18"/>
    <n v="14.42"/>
    <n v="0.06"/>
    <x v="85"/>
    <n v="6.75"/>
    <n v="-22.37"/>
    <n v="0.52"/>
    <x v="0"/>
    <x v="5"/>
    <x v="81"/>
    <x v="13"/>
    <x v="0"/>
    <n v="4756"/>
    <d v="2012-01-12T00:00:00"/>
    <x v="0"/>
    <x v="28"/>
    <n v="2341"/>
  </r>
  <r>
    <x v="56"/>
    <m/>
    <s v="Alan Barnes"/>
    <x v="2"/>
    <n v="1"/>
    <x v="10"/>
    <n v="19655"/>
    <s v="High"/>
    <n v="31"/>
    <n v="39.24"/>
    <n v="0.06"/>
    <x v="86"/>
    <n v="1.99"/>
    <n v="304.42"/>
    <n v="0.51"/>
    <x v="2"/>
    <x v="6"/>
    <x v="82"/>
    <x v="8"/>
    <x v="2"/>
    <n v="2726"/>
    <d v="2012-01-12T00:00:00"/>
    <x v="0"/>
    <x v="14"/>
    <n v="62701"/>
  </r>
  <r>
    <x v="57"/>
    <m/>
    <s v="Bradley Drucker"/>
    <x v="0"/>
    <n v="1"/>
    <x v="10"/>
    <n v="33797"/>
    <s v="Not Specified"/>
    <n v="29"/>
    <n v="4.1399999999999997"/>
    <n v="0.05"/>
    <x v="87"/>
    <n v="6.6"/>
    <n v="-103.78"/>
    <n v="0.49"/>
    <x v="1"/>
    <x v="0"/>
    <x v="83"/>
    <x v="5"/>
    <x v="0"/>
    <n v="4757"/>
    <d v="2012-01-13T00:00:00"/>
    <x v="1"/>
    <x v="22"/>
    <n v="7506"/>
  </r>
  <r>
    <x v="58"/>
    <m/>
    <s v="Andy Gerbode"/>
    <x v="3"/>
    <n v="1"/>
    <x v="10"/>
    <n v="21830"/>
    <s v="Low"/>
    <n v="19"/>
    <n v="399.98"/>
    <n v="0.08"/>
    <x v="88"/>
    <n v="12.06"/>
    <n v="906.8"/>
    <n v="0.56000000000000005"/>
    <x v="2"/>
    <x v="4"/>
    <x v="84"/>
    <x v="7"/>
    <x v="3"/>
    <n v="3040"/>
    <d v="2012-01-18T00:00:00"/>
    <x v="2"/>
    <x v="29"/>
    <n v="37087"/>
  </r>
  <r>
    <x v="59"/>
    <m/>
    <s v="Cindy Schnelling"/>
    <x v="2"/>
    <n v="1"/>
    <x v="11"/>
    <n v="20549"/>
    <s v="Not Specified"/>
    <n v="40"/>
    <n v="27.75"/>
    <n v="0.09"/>
    <x v="89"/>
    <n v="19.989999999999998"/>
    <n v="-568.71"/>
    <n v="0.67"/>
    <x v="0"/>
    <x v="0"/>
    <x v="85"/>
    <x v="0"/>
    <x v="3"/>
    <n v="2855"/>
    <d v="2012-01-13T00:00:00"/>
    <x v="0"/>
    <x v="27"/>
    <n v="41042"/>
  </r>
  <r>
    <x v="60"/>
    <m/>
    <s v="Greg Matthias"/>
    <x v="1"/>
    <n v="1"/>
    <x v="11"/>
    <n v="7461"/>
    <s v="Low"/>
    <n v="12"/>
    <n v="350.99"/>
    <n v="0.05"/>
    <x v="90"/>
    <n v="39"/>
    <n v="593.79"/>
    <n v="0.55000000000000004"/>
    <x v="1"/>
    <x v="2"/>
    <x v="86"/>
    <x v="1"/>
    <x v="1"/>
    <n v="1024"/>
    <d v="2012-01-14T00:00:00"/>
    <x v="2"/>
    <x v="30"/>
    <n v="80112"/>
  </r>
  <r>
    <x v="61"/>
    <m/>
    <s v="Rick Reed"/>
    <x v="3"/>
    <n v="1"/>
    <x v="11"/>
    <n v="43362"/>
    <s v="Critical"/>
    <n v="33"/>
    <n v="1.68"/>
    <n v="0.04"/>
    <x v="91"/>
    <n v="1"/>
    <n v="2.72"/>
    <n v="0.35"/>
    <x v="0"/>
    <x v="3"/>
    <x v="87"/>
    <x v="6"/>
    <x v="0"/>
    <n v="6123"/>
    <d v="2012-01-14T00:00:00"/>
    <x v="0"/>
    <x v="1"/>
    <n v="20877"/>
  </r>
  <r>
    <x v="62"/>
    <m/>
    <s v="Liz Price"/>
    <x v="3"/>
    <n v="1"/>
    <x v="11"/>
    <n v="27813"/>
    <s v="Medium"/>
    <n v="10"/>
    <n v="40.98"/>
    <n v="0.1"/>
    <x v="92"/>
    <n v="6.5"/>
    <n v="-131.03"/>
    <n v="0.74"/>
    <x v="2"/>
    <x v="0"/>
    <x v="88"/>
    <x v="8"/>
    <x v="3"/>
    <n v="3901"/>
    <d v="2012-01-14T00:00:00"/>
    <x v="0"/>
    <x v="27"/>
    <n v="41075"/>
  </r>
  <r>
    <x v="61"/>
    <m/>
    <s v="Rick Reed"/>
    <x v="3"/>
    <n v="1"/>
    <x v="11"/>
    <n v="43362"/>
    <s v="Critical"/>
    <n v="45"/>
    <n v="350.98"/>
    <n v="0.03"/>
    <x v="93"/>
    <n v="30"/>
    <n v="4276.7299999999996"/>
    <n v="0.61"/>
    <x v="1"/>
    <x v="2"/>
    <x v="18"/>
    <x v="1"/>
    <x v="0"/>
    <n v="6122"/>
    <d v="2012-01-15T00:00:00"/>
    <x v="2"/>
    <x v="1"/>
    <n v="20877"/>
  </r>
  <r>
    <x v="56"/>
    <m/>
    <s v="Guy Thornton"/>
    <x v="2"/>
    <n v="1"/>
    <x v="11"/>
    <n v="37862"/>
    <s v="Not Specified"/>
    <n v="27"/>
    <n v="59.98"/>
    <n v="0.01"/>
    <x v="94"/>
    <n v="3.99"/>
    <n v="452.49"/>
    <n v="0.56999999999999995"/>
    <x v="0"/>
    <x v="0"/>
    <x v="89"/>
    <x v="13"/>
    <x v="2"/>
    <n v="5327"/>
    <d v="2012-01-15T00:00:00"/>
    <x v="0"/>
    <x v="26"/>
    <n v="65807"/>
  </r>
  <r>
    <x v="60"/>
    <m/>
    <s v="Greg Matthias"/>
    <x v="1"/>
    <n v="1"/>
    <x v="11"/>
    <n v="7461"/>
    <s v="Low"/>
    <n v="28"/>
    <n v="8.74"/>
    <n v="0"/>
    <x v="95"/>
    <n v="1.39"/>
    <n v="111.4"/>
    <n v="0.38"/>
    <x v="0"/>
    <x v="0"/>
    <x v="90"/>
    <x v="15"/>
    <x v="1"/>
    <n v="1025"/>
    <d v="2012-01-16T00:00:00"/>
    <x v="0"/>
    <x v="30"/>
    <n v="80112"/>
  </r>
  <r>
    <x v="60"/>
    <m/>
    <s v="Greg Matthias"/>
    <x v="1"/>
    <n v="1"/>
    <x v="11"/>
    <n v="7461"/>
    <s v="Low"/>
    <n v="44"/>
    <n v="1.98"/>
    <n v="0.02"/>
    <x v="96"/>
    <n v="0.7"/>
    <n v="-16.72"/>
    <n v="0.83"/>
    <x v="0"/>
    <x v="3"/>
    <x v="91"/>
    <x v="14"/>
    <x v="1"/>
    <n v="1026"/>
    <d v="2012-01-16T00:00:00"/>
    <x v="0"/>
    <x v="30"/>
    <n v="80112"/>
  </r>
  <r>
    <x v="63"/>
    <m/>
    <s v="Michelle Huthwaite"/>
    <x v="1"/>
    <n v="1"/>
    <x v="12"/>
    <n v="51623"/>
    <s v="Critical"/>
    <n v="17"/>
    <n v="2.08"/>
    <n v="0.06"/>
    <x v="97"/>
    <n v="5.33"/>
    <n v="-66.58"/>
    <n v="0.43"/>
    <x v="1"/>
    <x v="0"/>
    <x v="92"/>
    <x v="5"/>
    <x v="0"/>
    <n v="7241"/>
    <d v="2012-01-13T00:00:00"/>
    <x v="0"/>
    <x v="1"/>
    <n v="20740"/>
  </r>
  <r>
    <x v="64"/>
    <m/>
    <s v="Brian Stugart"/>
    <x v="2"/>
    <n v="1"/>
    <x v="12"/>
    <n v="13602"/>
    <s v="Low"/>
    <n v="13"/>
    <n v="48.04"/>
    <n v="0.02"/>
    <x v="98"/>
    <n v="5.09"/>
    <n v="267.67"/>
    <n v="0.37"/>
    <x v="0"/>
    <x v="0"/>
    <x v="93"/>
    <x v="2"/>
    <x v="1"/>
    <n v="1895"/>
    <d v="2012-01-13T00:00:00"/>
    <x v="0"/>
    <x v="2"/>
    <n v="95336"/>
  </r>
  <r>
    <x v="65"/>
    <m/>
    <s v="Mike Gockenbach"/>
    <x v="3"/>
    <n v="1"/>
    <x v="12"/>
    <n v="25541"/>
    <s v="Low"/>
    <n v="50"/>
    <n v="5.98"/>
    <n v="7.0000000000000007E-2"/>
    <x v="99"/>
    <n v="5.79"/>
    <n v="-111.34"/>
    <n v="0.36"/>
    <x v="0"/>
    <x v="0"/>
    <x v="94"/>
    <x v="2"/>
    <x v="3"/>
    <n v="3582"/>
    <d v="2012-01-15T00:00:00"/>
    <x v="0"/>
    <x v="12"/>
    <n v="33024"/>
  </r>
  <r>
    <x v="64"/>
    <m/>
    <s v="Brian Stugart"/>
    <x v="2"/>
    <n v="1"/>
    <x v="12"/>
    <n v="13602"/>
    <s v="Low"/>
    <n v="3"/>
    <n v="145.44999999999999"/>
    <n v="0.03"/>
    <x v="100"/>
    <n v="17.850000000000001"/>
    <n v="-377.90190000000001"/>
    <n v="0.56000000000000005"/>
    <x v="2"/>
    <x v="2"/>
    <x v="33"/>
    <x v="7"/>
    <x v="1"/>
    <n v="1894"/>
    <d v="2012-01-18T00:00:00"/>
    <x v="2"/>
    <x v="2"/>
    <n v="95336"/>
  </r>
  <r>
    <x v="66"/>
    <m/>
    <s v="Tamara Manning"/>
    <x v="2"/>
    <n v="1"/>
    <x v="13"/>
    <n v="43911"/>
    <s v="Medium"/>
    <n v="29"/>
    <n v="19.989999999999998"/>
    <n v="0.06"/>
    <x v="101"/>
    <n v="11.17"/>
    <n v="-53.89"/>
    <n v="0.6"/>
    <x v="1"/>
    <x v="1"/>
    <x v="21"/>
    <x v="5"/>
    <x v="1"/>
    <n v="6200"/>
    <d v="2012-01-14T00:00:00"/>
    <x v="0"/>
    <x v="31"/>
    <n v="83854"/>
  </r>
  <r>
    <x v="67"/>
    <m/>
    <s v="Toby Swindell"/>
    <x v="0"/>
    <n v="1"/>
    <x v="13"/>
    <n v="30567"/>
    <s v="Not Specified"/>
    <n v="14"/>
    <n v="208.16"/>
    <n v="0.1"/>
    <x v="102"/>
    <n v="68.02"/>
    <n v="-368.02"/>
    <n v="0.57999999999999996"/>
    <x v="0"/>
    <x v="2"/>
    <x v="95"/>
    <x v="13"/>
    <x v="3"/>
    <n v="4291"/>
    <d v="2012-01-14T00:00:00"/>
    <x v="2"/>
    <x v="29"/>
    <n v="38138"/>
  </r>
  <r>
    <x v="68"/>
    <m/>
    <s v="Clytie Kelty"/>
    <x v="0"/>
    <n v="1"/>
    <x v="13"/>
    <n v="34691"/>
    <s v="Critical"/>
    <n v="23"/>
    <n v="306.14"/>
    <n v="0.02"/>
    <x v="103"/>
    <n v="26.53"/>
    <n v="1425.11"/>
    <n v="0.56000000000000005"/>
    <x v="2"/>
    <x v="2"/>
    <x v="96"/>
    <x v="7"/>
    <x v="0"/>
    <n v="4876"/>
    <d v="2012-01-14T00:00:00"/>
    <x v="2"/>
    <x v="0"/>
    <n v="18103"/>
  </r>
  <r>
    <x v="69"/>
    <m/>
    <s v="Toby Swindell"/>
    <x v="0"/>
    <n v="1"/>
    <x v="13"/>
    <n v="30567"/>
    <s v="Not Specified"/>
    <n v="8"/>
    <n v="90.48"/>
    <n v="7.0000000000000007E-2"/>
    <x v="104"/>
    <n v="19.989999999999998"/>
    <n v="103.13"/>
    <n v="0.4"/>
    <x v="0"/>
    <x v="0"/>
    <x v="97"/>
    <x v="15"/>
    <x v="3"/>
    <n v="4292"/>
    <d v="2012-01-15T00:00:00"/>
    <x v="0"/>
    <x v="29"/>
    <n v="37075"/>
  </r>
  <r>
    <x v="69"/>
    <m/>
    <s v="Toby Swindell"/>
    <x v="0"/>
    <n v="1"/>
    <x v="13"/>
    <n v="30567"/>
    <s v="Not Specified"/>
    <n v="14"/>
    <n v="4.28"/>
    <n v="0.02"/>
    <x v="105"/>
    <n v="0.94"/>
    <n v="7.32"/>
    <n v="0.56000000000000005"/>
    <x v="0"/>
    <x v="3"/>
    <x v="98"/>
    <x v="6"/>
    <x v="3"/>
    <n v="4294"/>
    <d v="2012-01-15T00:00:00"/>
    <x v="0"/>
    <x v="29"/>
    <n v="37075"/>
  </r>
  <r>
    <x v="66"/>
    <m/>
    <s v="Tamara Manning"/>
    <x v="2"/>
    <n v="1"/>
    <x v="13"/>
    <n v="43911"/>
    <s v="Medium"/>
    <n v="36"/>
    <n v="264.98"/>
    <n v="0"/>
    <x v="106"/>
    <n v="17.86"/>
    <n v="2685.19"/>
    <n v="0.57999999999999996"/>
    <x v="2"/>
    <x v="2"/>
    <x v="99"/>
    <x v="7"/>
    <x v="1"/>
    <n v="6201"/>
    <d v="2012-01-15T00:00:00"/>
    <x v="2"/>
    <x v="31"/>
    <n v="83854"/>
  </r>
  <r>
    <x v="70"/>
    <m/>
    <s v="Tamara Manning"/>
    <x v="2"/>
    <n v="1"/>
    <x v="13"/>
    <n v="43911"/>
    <s v="Medium"/>
    <n v="23"/>
    <n v="320.98"/>
    <n v="0.06"/>
    <x v="107"/>
    <n v="58.95"/>
    <n v="1278.45"/>
    <n v="0.56999999999999995"/>
    <x v="1"/>
    <x v="2"/>
    <x v="100"/>
    <x v="1"/>
    <x v="1"/>
    <n v="6202"/>
    <d v="2012-01-16T00:00:00"/>
    <x v="2"/>
    <x v="31"/>
    <n v="83440"/>
  </r>
  <r>
    <x v="69"/>
    <m/>
    <s v="Toby Swindell"/>
    <x v="0"/>
    <n v="1"/>
    <x v="13"/>
    <n v="30567"/>
    <s v="Not Specified"/>
    <n v="3"/>
    <n v="9.48"/>
    <n v="0.01"/>
    <x v="108"/>
    <n v="7.29"/>
    <n v="23"/>
    <n v="0.45"/>
    <x v="1"/>
    <x v="6"/>
    <x v="101"/>
    <x v="5"/>
    <x v="3"/>
    <n v="4293"/>
    <d v="2012-01-16T00:00:00"/>
    <x v="1"/>
    <x v="29"/>
    <n v="37075"/>
  </r>
  <r>
    <x v="68"/>
    <m/>
    <s v="Clytie Kelty"/>
    <x v="0"/>
    <n v="1"/>
    <x v="13"/>
    <n v="34691"/>
    <s v="Critical"/>
    <n v="13"/>
    <n v="18.97"/>
    <n v="0.1"/>
    <x v="109"/>
    <n v="9.5399999999999991"/>
    <n v="-7.39"/>
    <n v="0.37"/>
    <x v="0"/>
    <x v="0"/>
    <x v="102"/>
    <x v="2"/>
    <x v="0"/>
    <n v="4877"/>
    <d v="2012-01-16T00:00:00"/>
    <x v="1"/>
    <x v="0"/>
    <n v="18103"/>
  </r>
  <r>
    <x v="68"/>
    <m/>
    <s v="Clytie Kelty"/>
    <x v="0"/>
    <n v="1"/>
    <x v="13"/>
    <n v="34691"/>
    <s v="Critical"/>
    <n v="27"/>
    <n v="7.77"/>
    <n v="0.08"/>
    <x v="110"/>
    <n v="9.23"/>
    <n v="-168.75"/>
    <n v="0.57999999999999996"/>
    <x v="0"/>
    <x v="0"/>
    <x v="103"/>
    <x v="13"/>
    <x v="0"/>
    <n v="4875"/>
    <d v="2012-01-16T00:00:00"/>
    <x v="0"/>
    <x v="0"/>
    <n v="18103"/>
  </r>
  <r>
    <x v="71"/>
    <m/>
    <s v="Jennifer Patt"/>
    <x v="1"/>
    <n v="1"/>
    <x v="13"/>
    <n v="8325"/>
    <s v="Critical"/>
    <n v="21"/>
    <n v="115.99"/>
    <n v="0.08"/>
    <x v="111"/>
    <n v="56.14"/>
    <n v="-220.04910000000001"/>
    <n v="0.4"/>
    <x v="2"/>
    <x v="2"/>
    <x v="104"/>
    <x v="7"/>
    <x v="1"/>
    <n v="1144"/>
    <d v="2012-01-16T00:00:00"/>
    <x v="2"/>
    <x v="2"/>
    <n v="93905"/>
  </r>
  <r>
    <x v="71"/>
    <m/>
    <s v="Jennifer Patt"/>
    <x v="1"/>
    <n v="1"/>
    <x v="13"/>
    <n v="8325"/>
    <s v="Critical"/>
    <n v="27"/>
    <n v="4.28"/>
    <n v="0.08"/>
    <x v="112"/>
    <n v="0.94"/>
    <n v="13.92"/>
    <n v="0.56000000000000005"/>
    <x v="0"/>
    <x v="3"/>
    <x v="98"/>
    <x v="6"/>
    <x v="1"/>
    <n v="1145"/>
    <d v="2012-01-17T00:00:00"/>
    <x v="0"/>
    <x v="2"/>
    <n v="93905"/>
  </r>
  <r>
    <x v="72"/>
    <m/>
    <s v="Giulietta Weimer"/>
    <x v="2"/>
    <n v="1"/>
    <x v="14"/>
    <n v="37729"/>
    <s v="Not Specified"/>
    <n v="48"/>
    <n v="8.6"/>
    <n v="0"/>
    <x v="113"/>
    <n v="6.19"/>
    <n v="-26.7835"/>
    <n v="0.38"/>
    <x v="0"/>
    <x v="0"/>
    <x v="105"/>
    <x v="3"/>
    <x v="2"/>
    <n v="5297"/>
    <d v="2012-01-15T00:00:00"/>
    <x v="0"/>
    <x v="24"/>
    <n v="49017"/>
  </r>
  <r>
    <x v="73"/>
    <m/>
    <s v="Jennifer Jackson"/>
    <x v="1"/>
    <n v="1"/>
    <x v="14"/>
    <n v="12676"/>
    <s v="High"/>
    <n v="25"/>
    <n v="8.09"/>
    <n v="0.08"/>
    <x v="114"/>
    <n v="7.96"/>
    <n v="-80.86"/>
    <n v="0.49"/>
    <x v="1"/>
    <x v="0"/>
    <x v="106"/>
    <x v="5"/>
    <x v="3"/>
    <n v="1769"/>
    <d v="2012-01-16T00:00:00"/>
    <x v="1"/>
    <x v="32"/>
    <n v="39401"/>
  </r>
  <r>
    <x v="74"/>
    <m/>
    <s v="Amy Hunt"/>
    <x v="3"/>
    <n v="1"/>
    <x v="14"/>
    <n v="22243"/>
    <s v="Critical"/>
    <n v="9"/>
    <n v="2.88"/>
    <n v="0.09"/>
    <x v="115"/>
    <n v="0.7"/>
    <n v="-1.82"/>
    <n v="0.56000000000000005"/>
    <x v="0"/>
    <x v="3"/>
    <x v="107"/>
    <x v="6"/>
    <x v="3"/>
    <n v="3103"/>
    <d v="2012-01-16T00:00:00"/>
    <x v="0"/>
    <x v="29"/>
    <n v="37918"/>
  </r>
  <r>
    <x v="75"/>
    <m/>
    <s v="Amy Cox"/>
    <x v="0"/>
    <n v="1"/>
    <x v="14"/>
    <n v="48773"/>
    <s v="Medium"/>
    <n v="7"/>
    <n v="7.04"/>
    <n v="0.06"/>
    <x v="116"/>
    <n v="2.17"/>
    <n v="3.27"/>
    <n v="0.38"/>
    <x v="0"/>
    <x v="3"/>
    <x v="108"/>
    <x v="2"/>
    <x v="0"/>
    <n v="6849"/>
    <d v="2012-01-17T00:00:00"/>
    <x v="0"/>
    <x v="0"/>
    <n v="15122"/>
  </r>
  <r>
    <x v="76"/>
    <m/>
    <s v="Skye Norling"/>
    <x v="1"/>
    <n v="1"/>
    <x v="14"/>
    <n v="6884"/>
    <s v="Low"/>
    <n v="41"/>
    <n v="4.9800000000000004"/>
    <n v="0.01"/>
    <x v="117"/>
    <n v="4.75"/>
    <n v="-61.21"/>
    <n v="0.36"/>
    <x v="0"/>
    <x v="0"/>
    <x v="109"/>
    <x v="2"/>
    <x v="2"/>
    <n v="950"/>
    <d v="2012-01-20T00:00:00"/>
    <x v="0"/>
    <x v="14"/>
    <n v="60148"/>
  </r>
  <r>
    <x v="76"/>
    <m/>
    <s v="Skye Norling"/>
    <x v="1"/>
    <n v="1"/>
    <x v="14"/>
    <n v="6884"/>
    <s v="Low"/>
    <n v="47"/>
    <n v="6.35"/>
    <n v="0.04"/>
    <x v="118"/>
    <n v="1.02"/>
    <n v="119.09"/>
    <n v="0.39"/>
    <x v="0"/>
    <x v="3"/>
    <x v="110"/>
    <x v="2"/>
    <x v="2"/>
    <n v="951"/>
    <d v="2012-01-20T00:00:00"/>
    <x v="0"/>
    <x v="14"/>
    <n v="60148"/>
  </r>
  <r>
    <x v="77"/>
    <m/>
    <s v="Xylona Price"/>
    <x v="2"/>
    <n v="1"/>
    <x v="15"/>
    <n v="30915"/>
    <s v="Low"/>
    <n v="20"/>
    <n v="2.98"/>
    <n v="0.04"/>
    <x v="119"/>
    <n v="2.0299999999999998"/>
    <n v="-17.75"/>
    <n v="0.56999999999999995"/>
    <x v="0"/>
    <x v="3"/>
    <x v="111"/>
    <x v="6"/>
    <x v="0"/>
    <n v="4341"/>
    <d v="2012-01-16T00:00:00"/>
    <x v="1"/>
    <x v="20"/>
    <n v="44512"/>
  </r>
  <r>
    <x v="78"/>
    <m/>
    <s v="Sylvia Foulston"/>
    <x v="2"/>
    <n v="1"/>
    <x v="15"/>
    <n v="31781"/>
    <s v="Medium"/>
    <n v="46"/>
    <n v="5.81"/>
    <n v="0.1"/>
    <x v="120"/>
    <n v="8.49"/>
    <n v="-282.61250000000001"/>
    <n v="0.39"/>
    <x v="0"/>
    <x v="0"/>
    <x v="112"/>
    <x v="3"/>
    <x v="2"/>
    <n v="4459"/>
    <d v="2012-01-17T00:00:00"/>
    <x v="0"/>
    <x v="14"/>
    <n v="60540"/>
  </r>
  <r>
    <x v="78"/>
    <m/>
    <s v="Sylvia Foulston"/>
    <x v="2"/>
    <n v="1"/>
    <x v="15"/>
    <n v="31781"/>
    <s v="Medium"/>
    <n v="41"/>
    <n v="1.81"/>
    <n v="0.03"/>
    <x v="121"/>
    <n v="0.75"/>
    <n v="5.53"/>
    <n v="0.52"/>
    <x v="0"/>
    <x v="3"/>
    <x v="113"/>
    <x v="14"/>
    <x v="2"/>
    <n v="4460"/>
    <d v="2012-01-17T00:00:00"/>
    <x v="0"/>
    <x v="14"/>
    <n v="60540"/>
  </r>
  <r>
    <x v="79"/>
    <m/>
    <s v="Joe Elijah"/>
    <x v="1"/>
    <n v="1"/>
    <x v="15"/>
    <n v="49541"/>
    <s v="Medium"/>
    <n v="35"/>
    <n v="13.43"/>
    <n v="0"/>
    <x v="122"/>
    <n v="5.5"/>
    <n v="16.46"/>
    <n v="0.56999999999999995"/>
    <x v="0"/>
    <x v="0"/>
    <x v="114"/>
    <x v="0"/>
    <x v="3"/>
    <n v="6941"/>
    <d v="2012-01-17T00:00:00"/>
    <x v="0"/>
    <x v="33"/>
    <n v="71901"/>
  </r>
  <r>
    <x v="80"/>
    <m/>
    <s v="Jason Klamczynski"/>
    <x v="0"/>
    <n v="1"/>
    <x v="15"/>
    <n v="39173"/>
    <s v="Critical"/>
    <n v="2"/>
    <n v="179.29"/>
    <n v="0.05"/>
    <x v="123"/>
    <n v="29.21"/>
    <n v="-433.290143"/>
    <n v="0.76"/>
    <x v="1"/>
    <x v="4"/>
    <x v="115"/>
    <x v="4"/>
    <x v="0"/>
    <n v="5534"/>
    <d v="2012-01-18T00:00:00"/>
    <x v="2"/>
    <x v="13"/>
    <n v="11598"/>
  </r>
  <r>
    <x v="81"/>
    <m/>
    <s v="Sanjit Jacobs"/>
    <x v="3"/>
    <n v="1"/>
    <x v="15"/>
    <n v="2370"/>
    <s v="Critical"/>
    <n v="6"/>
    <n v="110.98"/>
    <n v="0.02"/>
    <x v="124"/>
    <n v="13.99"/>
    <n v="-85.76"/>
    <n v="0.69"/>
    <x v="1"/>
    <x v="5"/>
    <x v="116"/>
    <x v="5"/>
    <x v="0"/>
    <n v="345"/>
    <d v="2012-01-18T00:00:00"/>
    <x v="0"/>
    <x v="1"/>
    <n v="20707"/>
  </r>
  <r>
    <x v="81"/>
    <m/>
    <s v="Sanjit Jacobs"/>
    <x v="3"/>
    <n v="1"/>
    <x v="15"/>
    <n v="2370"/>
    <s v="Critical"/>
    <n v="30"/>
    <n v="8.01"/>
    <n v="0.01"/>
    <x v="125"/>
    <n v="2.87"/>
    <n v="59.18"/>
    <n v="0.4"/>
    <x v="0"/>
    <x v="3"/>
    <x v="117"/>
    <x v="2"/>
    <x v="0"/>
    <n v="346"/>
    <d v="2012-01-18T00:00:00"/>
    <x v="0"/>
    <x v="1"/>
    <n v="20707"/>
  </r>
  <r>
    <x v="80"/>
    <m/>
    <s v="Jason Klamczynski"/>
    <x v="0"/>
    <n v="1"/>
    <x v="15"/>
    <n v="39173"/>
    <s v="Critical"/>
    <n v="36"/>
    <n v="2.1800000000000002"/>
    <n v="0.09"/>
    <x v="126"/>
    <n v="0.78"/>
    <n v="3.23"/>
    <n v="0.52"/>
    <x v="0"/>
    <x v="3"/>
    <x v="118"/>
    <x v="14"/>
    <x v="0"/>
    <n v="5533"/>
    <d v="2012-01-18T00:00:00"/>
    <x v="0"/>
    <x v="13"/>
    <n v="11598"/>
  </r>
  <r>
    <x v="82"/>
    <m/>
    <s v="Christina Anderson"/>
    <x v="2"/>
    <n v="1"/>
    <x v="15"/>
    <n v="22147"/>
    <s v="Low"/>
    <n v="37"/>
    <n v="22.72"/>
    <n v="0.04"/>
    <x v="127"/>
    <n v="8.99"/>
    <n v="175.07"/>
    <n v="0.44"/>
    <x v="1"/>
    <x v="6"/>
    <x v="56"/>
    <x v="5"/>
    <x v="3"/>
    <n v="3086"/>
    <d v="2012-01-20T00:00:00"/>
    <x v="0"/>
    <x v="29"/>
    <n v="37130"/>
  </r>
  <r>
    <x v="77"/>
    <m/>
    <s v="Xylona Price"/>
    <x v="2"/>
    <n v="1"/>
    <x v="15"/>
    <n v="30915"/>
    <s v="Low"/>
    <n v="25"/>
    <n v="125.99"/>
    <n v="0.01"/>
    <x v="128"/>
    <n v="8.99"/>
    <n v="561.13199999999995"/>
    <n v="0.59"/>
    <x v="2"/>
    <x v="0"/>
    <x v="67"/>
    <x v="9"/>
    <x v="0"/>
    <n v="4342"/>
    <d v="2012-01-21T00:00:00"/>
    <x v="0"/>
    <x v="20"/>
    <n v="44512"/>
  </r>
  <r>
    <x v="83"/>
    <m/>
    <s v="Katherine Ducich"/>
    <x v="2"/>
    <n v="1"/>
    <x v="16"/>
    <n v="10272"/>
    <s v="Medium"/>
    <n v="26"/>
    <n v="22.84"/>
    <n v="0.06"/>
    <x v="129"/>
    <n v="8.18"/>
    <n v="76.430000000000007"/>
    <n v="0.39"/>
    <x v="0"/>
    <x v="0"/>
    <x v="119"/>
    <x v="2"/>
    <x v="3"/>
    <n v="1416"/>
    <d v="2012-01-17T00:00:00"/>
    <x v="0"/>
    <x v="12"/>
    <n v="33403"/>
  </r>
  <r>
    <x v="84"/>
    <m/>
    <s v="Carlos Soltero"/>
    <x v="0"/>
    <n v="1"/>
    <x v="16"/>
    <n v="12771"/>
    <s v="Critical"/>
    <n v="40"/>
    <n v="30.53"/>
    <n v="0.08"/>
    <x v="130"/>
    <n v="19.989999999999998"/>
    <n v="-193.44"/>
    <n v="0.39"/>
    <x v="0"/>
    <x v="0"/>
    <x v="120"/>
    <x v="12"/>
    <x v="2"/>
    <n v="1781"/>
    <d v="2012-01-17T00:00:00"/>
    <x v="0"/>
    <x v="14"/>
    <n v="60091"/>
  </r>
  <r>
    <x v="85"/>
    <m/>
    <s v="Paul Prost"/>
    <x v="2"/>
    <n v="1"/>
    <x v="16"/>
    <n v="46884"/>
    <s v="Medium"/>
    <n v="25"/>
    <n v="11.55"/>
    <n v="0.1"/>
    <x v="131"/>
    <n v="2.36"/>
    <n v="39.520000000000003"/>
    <n v="0.55000000000000004"/>
    <x v="0"/>
    <x v="3"/>
    <x v="74"/>
    <x v="6"/>
    <x v="2"/>
    <n v="6587"/>
    <d v="2012-01-18T00:00:00"/>
    <x v="0"/>
    <x v="34"/>
    <n v="57103"/>
  </r>
  <r>
    <x v="86"/>
    <m/>
    <s v="Randy Ferguson"/>
    <x v="1"/>
    <n v="1"/>
    <x v="16"/>
    <n v="32868"/>
    <s v="Not Specified"/>
    <n v="39"/>
    <n v="28.15"/>
    <n v="0.05"/>
    <x v="132"/>
    <n v="6.17"/>
    <n v="200.53"/>
    <n v="0.55000000000000004"/>
    <x v="0"/>
    <x v="6"/>
    <x v="121"/>
    <x v="6"/>
    <x v="3"/>
    <n v="4612"/>
    <d v="2012-01-18T00:00:00"/>
    <x v="0"/>
    <x v="29"/>
    <n v="37042"/>
  </r>
  <r>
    <x v="87"/>
    <m/>
    <s v="Benjamin Venier"/>
    <x v="0"/>
    <n v="1"/>
    <x v="16"/>
    <n v="1921"/>
    <s v="Medium"/>
    <n v="24"/>
    <n v="328.14"/>
    <n v="0.05"/>
    <x v="133"/>
    <n v="91.05"/>
    <n v="541.47"/>
    <n v="0.56999999999999995"/>
    <x v="0"/>
    <x v="2"/>
    <x v="122"/>
    <x v="13"/>
    <x v="0"/>
    <n v="278"/>
    <d v="2012-01-19T00:00:00"/>
    <x v="2"/>
    <x v="35"/>
    <n v="2910"/>
  </r>
  <r>
    <x v="88"/>
    <m/>
    <s v="Joel Eaton"/>
    <x v="1"/>
    <n v="1"/>
    <x v="16"/>
    <n v="43620"/>
    <s v="Medium"/>
    <n v="11"/>
    <n v="4.2"/>
    <n v="0.05"/>
    <x v="134"/>
    <n v="2.2599999999999998"/>
    <n v="-0.13"/>
    <n v="0.36"/>
    <x v="0"/>
    <x v="3"/>
    <x v="123"/>
    <x v="2"/>
    <x v="3"/>
    <n v="6159"/>
    <d v="2012-01-19T00:00:00"/>
    <x v="1"/>
    <x v="32"/>
    <n v="39301"/>
  </r>
  <r>
    <x v="83"/>
    <m/>
    <s v="Katherine Ducich"/>
    <x v="2"/>
    <n v="1"/>
    <x v="16"/>
    <n v="10272"/>
    <s v="Medium"/>
    <n v="3"/>
    <n v="90.48"/>
    <n v="0.03"/>
    <x v="135"/>
    <n v="19.989999999999998"/>
    <n v="-50.43"/>
    <n v="0.4"/>
    <x v="0"/>
    <x v="0"/>
    <x v="97"/>
    <x v="15"/>
    <x v="3"/>
    <n v="1415"/>
    <d v="2012-01-19T00:00:00"/>
    <x v="0"/>
    <x v="12"/>
    <n v="33403"/>
  </r>
  <r>
    <x v="89"/>
    <m/>
    <s v="Paul Prost"/>
    <x v="2"/>
    <n v="1"/>
    <x v="16"/>
    <n v="46884"/>
    <s v="Medium"/>
    <n v="18"/>
    <n v="7.64"/>
    <n v="0.1"/>
    <x v="136"/>
    <n v="1.39"/>
    <n v="40.299999999999997"/>
    <n v="0.36"/>
    <x v="0"/>
    <x v="0"/>
    <x v="124"/>
    <x v="15"/>
    <x v="3"/>
    <n v="6585"/>
    <d v="2012-01-19T00:00:00"/>
    <x v="0"/>
    <x v="29"/>
    <n v="38134"/>
  </r>
  <r>
    <x v="90"/>
    <m/>
    <s v="Carlos Soltero"/>
    <x v="0"/>
    <n v="1"/>
    <x v="16"/>
    <n v="12771"/>
    <s v="Critical"/>
    <n v="46"/>
    <n v="1.68"/>
    <n v="0.01"/>
    <x v="25"/>
    <n v="1.57"/>
    <n v="-43.1"/>
    <n v="0.59"/>
    <x v="0"/>
    <x v="3"/>
    <x v="125"/>
    <x v="6"/>
    <x v="2"/>
    <n v="1782"/>
    <d v="2012-01-19T00:00:00"/>
    <x v="0"/>
    <x v="14"/>
    <n v="60517"/>
  </r>
  <r>
    <x v="89"/>
    <m/>
    <s v="Paul Prost"/>
    <x v="2"/>
    <n v="1"/>
    <x v="16"/>
    <n v="46884"/>
    <s v="Medium"/>
    <n v="3"/>
    <n v="125.99"/>
    <n v="0"/>
    <x v="137"/>
    <n v="2.5"/>
    <n v="-509.93799999999999"/>
    <n v="0.59"/>
    <x v="2"/>
    <x v="0"/>
    <x v="126"/>
    <x v="9"/>
    <x v="3"/>
    <n v="6586"/>
    <d v="2012-01-19T00:00:00"/>
    <x v="0"/>
    <x v="29"/>
    <n v="38134"/>
  </r>
  <r>
    <x v="91"/>
    <m/>
    <s v="John Lee"/>
    <x v="2"/>
    <n v="1"/>
    <x v="16"/>
    <n v="18945"/>
    <s v="Medium"/>
    <n v="33"/>
    <n v="16.48"/>
    <n v="0.06"/>
    <x v="138"/>
    <n v="1.99"/>
    <n v="168.54"/>
    <n v="0.42"/>
    <x v="2"/>
    <x v="6"/>
    <x v="127"/>
    <x v="8"/>
    <x v="3"/>
    <n v="2619"/>
    <d v="2012-01-19T00:00:00"/>
    <x v="0"/>
    <x v="4"/>
    <n v="35473"/>
  </r>
  <r>
    <x v="88"/>
    <m/>
    <s v="Joel Eaton"/>
    <x v="1"/>
    <n v="1"/>
    <x v="16"/>
    <n v="43620"/>
    <s v="Medium"/>
    <n v="13"/>
    <n v="14.81"/>
    <n v="0.05"/>
    <x v="139"/>
    <n v="13.32"/>
    <n v="-89.35"/>
    <n v="0.43"/>
    <x v="0"/>
    <x v="0"/>
    <x v="128"/>
    <x v="13"/>
    <x v="3"/>
    <n v="6158"/>
    <d v="2012-01-20T00:00:00"/>
    <x v="0"/>
    <x v="32"/>
    <n v="39301"/>
  </r>
  <r>
    <x v="92"/>
    <m/>
    <s v="Natalie Webber"/>
    <x v="2"/>
    <n v="1"/>
    <x v="17"/>
    <n v="22118"/>
    <s v="High"/>
    <n v="50"/>
    <n v="58.1"/>
    <n v="0.05"/>
    <x v="140"/>
    <n v="1.49"/>
    <n v="1315.749"/>
    <n v="0.38"/>
    <x v="0"/>
    <x v="0"/>
    <x v="129"/>
    <x v="3"/>
    <x v="3"/>
    <n v="3084"/>
    <d v="2012-01-18T00:00:00"/>
    <x v="0"/>
    <x v="12"/>
    <n v="33142"/>
  </r>
  <r>
    <x v="93"/>
    <m/>
    <s v="Kristen Hastings"/>
    <x v="2"/>
    <n v="1"/>
    <x v="17"/>
    <n v="58784"/>
    <s v="Medium"/>
    <n v="29"/>
    <n v="48.91"/>
    <n v="0.06"/>
    <x v="141"/>
    <n v="5.81"/>
    <n v="573.79999999999995"/>
    <n v="0.38"/>
    <x v="0"/>
    <x v="0"/>
    <x v="130"/>
    <x v="2"/>
    <x v="3"/>
    <n v="8221"/>
    <d v="2012-01-18T00:00:00"/>
    <x v="0"/>
    <x v="32"/>
    <n v="38801"/>
  </r>
  <r>
    <x v="93"/>
    <m/>
    <s v="Kristen Hastings"/>
    <x v="2"/>
    <n v="1"/>
    <x v="17"/>
    <n v="58784"/>
    <s v="Medium"/>
    <n v="12"/>
    <n v="11.58"/>
    <n v="0.02"/>
    <x v="142"/>
    <n v="5.72"/>
    <n v="1.46"/>
    <n v="0.35"/>
    <x v="0"/>
    <x v="0"/>
    <x v="131"/>
    <x v="15"/>
    <x v="3"/>
    <n v="8220"/>
    <d v="2012-01-19T00:00:00"/>
    <x v="0"/>
    <x v="32"/>
    <n v="38801"/>
  </r>
  <r>
    <x v="93"/>
    <m/>
    <s v="Kristen Hastings"/>
    <x v="2"/>
    <n v="1"/>
    <x v="17"/>
    <n v="58784"/>
    <s v="Medium"/>
    <n v="17"/>
    <n v="15.51"/>
    <n v="0.02"/>
    <x v="143"/>
    <n v="17.78"/>
    <n v="-210.09"/>
    <n v="0.59"/>
    <x v="0"/>
    <x v="0"/>
    <x v="132"/>
    <x v="0"/>
    <x v="3"/>
    <n v="8222"/>
    <d v="2012-01-19T00:00:00"/>
    <x v="0"/>
    <x v="32"/>
    <n v="38801"/>
  </r>
  <r>
    <x v="94"/>
    <m/>
    <s v="Kristen Hastings"/>
    <x v="2"/>
    <n v="1"/>
    <x v="17"/>
    <n v="58784"/>
    <s v="Medium"/>
    <n v="25"/>
    <n v="350.99"/>
    <n v="0.05"/>
    <x v="144"/>
    <n v="39"/>
    <n v="2372.08"/>
    <n v="0.55000000000000004"/>
    <x v="1"/>
    <x v="2"/>
    <x v="86"/>
    <x v="1"/>
    <x v="0"/>
    <n v="8223"/>
    <d v="2012-01-20T00:00:00"/>
    <x v="2"/>
    <x v="0"/>
    <n v="19090"/>
  </r>
  <r>
    <x v="94"/>
    <m/>
    <s v="Kristen Hastings"/>
    <x v="2"/>
    <n v="1"/>
    <x v="17"/>
    <n v="58784"/>
    <s v="Medium"/>
    <n v="20"/>
    <n v="15.99"/>
    <n v="0.04"/>
    <x v="145"/>
    <n v="9.4"/>
    <n v="-67.381500000000003"/>
    <n v="0.49"/>
    <x v="2"/>
    <x v="0"/>
    <x v="133"/>
    <x v="7"/>
    <x v="0"/>
    <n v="8224"/>
    <d v="2012-01-20T00:00:00"/>
    <x v="1"/>
    <x v="0"/>
    <n v="19090"/>
  </r>
  <r>
    <x v="95"/>
    <m/>
    <s v="Erica Bern"/>
    <x v="2"/>
    <n v="1"/>
    <x v="17"/>
    <n v="48199"/>
    <s v="Not Specified"/>
    <n v="47"/>
    <n v="15.74"/>
    <n v="0.1"/>
    <x v="146"/>
    <n v="1.39"/>
    <n v="279.74"/>
    <n v="0.4"/>
    <x v="0"/>
    <x v="0"/>
    <x v="134"/>
    <x v="15"/>
    <x v="2"/>
    <n v="6772"/>
    <d v="2012-01-21T00:00:00"/>
    <x v="0"/>
    <x v="36"/>
    <n v="46530"/>
  </r>
  <r>
    <x v="96"/>
    <m/>
    <s v="Arthur Gainer"/>
    <x v="3"/>
    <n v="1"/>
    <x v="18"/>
    <n v="66"/>
    <s v="Low"/>
    <n v="41"/>
    <n v="2.88"/>
    <n v="0.09"/>
    <x v="147"/>
    <n v="0.7"/>
    <n v="7.57"/>
    <n v="0.56000000000000005"/>
    <x v="0"/>
    <x v="3"/>
    <x v="135"/>
    <x v="6"/>
    <x v="1"/>
    <n v="11"/>
    <d v="2012-01-19T00:00:00"/>
    <x v="0"/>
    <x v="37"/>
    <n v="87505"/>
  </r>
  <r>
    <x v="97"/>
    <m/>
    <s v="Chris Cortes"/>
    <x v="3"/>
    <n v="1"/>
    <x v="18"/>
    <n v="20711"/>
    <s v="Critical"/>
    <n v="18"/>
    <n v="119.99"/>
    <n v="0"/>
    <x v="148"/>
    <n v="56.14"/>
    <n v="-101.65949999999999"/>
    <n v="0.39"/>
    <x v="2"/>
    <x v="4"/>
    <x v="136"/>
    <x v="7"/>
    <x v="0"/>
    <n v="2875"/>
    <d v="2012-01-20T00:00:00"/>
    <x v="2"/>
    <x v="25"/>
    <n v="5403"/>
  </r>
  <r>
    <x v="98"/>
    <m/>
    <s v="Stuart Calhoun"/>
    <x v="3"/>
    <n v="1"/>
    <x v="18"/>
    <n v="16999"/>
    <s v="Critical"/>
    <n v="18"/>
    <n v="207.48"/>
    <n v="0.09"/>
    <x v="149"/>
    <n v="0.99"/>
    <n v="1081.6199999999999"/>
    <n v="0.55000000000000004"/>
    <x v="0"/>
    <x v="0"/>
    <x v="137"/>
    <x v="13"/>
    <x v="0"/>
    <n v="2357"/>
    <d v="2012-01-21T00:00:00"/>
    <x v="0"/>
    <x v="20"/>
    <n v="45011"/>
  </r>
  <r>
    <x v="99"/>
    <m/>
    <s v="Chris Cortes"/>
    <x v="3"/>
    <n v="1"/>
    <x v="18"/>
    <n v="20711"/>
    <s v="Critical"/>
    <n v="5"/>
    <n v="18.97"/>
    <n v="0.1"/>
    <x v="150"/>
    <n v="9.0299999999999994"/>
    <n v="-19.52"/>
    <n v="0.37"/>
    <x v="0"/>
    <x v="0"/>
    <x v="138"/>
    <x v="2"/>
    <x v="0"/>
    <n v="2874"/>
    <d v="2012-01-21T00:00:00"/>
    <x v="0"/>
    <x v="28"/>
    <n v="1540"/>
  </r>
  <r>
    <x v="100"/>
    <m/>
    <s v="Tanja Norvell"/>
    <x v="2"/>
    <n v="1"/>
    <x v="19"/>
    <n v="38340"/>
    <s v="Critical"/>
    <n v="36"/>
    <n v="60.22"/>
    <n v="0.02"/>
    <x v="151"/>
    <n v="3.5"/>
    <n v="684.9"/>
    <n v="0.56999999999999995"/>
    <x v="0"/>
    <x v="0"/>
    <x v="139"/>
    <x v="13"/>
    <x v="3"/>
    <n v="5392"/>
    <d v="2012-01-21T00:00:00"/>
    <x v="0"/>
    <x v="12"/>
    <n v="32771"/>
  </r>
  <r>
    <x v="101"/>
    <m/>
    <s v="Cynthia Arntzen"/>
    <x v="0"/>
    <n v="1"/>
    <x v="19"/>
    <n v="44197"/>
    <s v="High"/>
    <n v="27"/>
    <n v="140.97999999999999"/>
    <n v="0.02"/>
    <x v="152"/>
    <n v="53.48"/>
    <n v="-229.79"/>
    <n v="0.65"/>
    <x v="1"/>
    <x v="4"/>
    <x v="140"/>
    <x v="10"/>
    <x v="2"/>
    <n v="6237"/>
    <d v="2012-01-23T00:00:00"/>
    <x v="2"/>
    <x v="9"/>
    <n v="75002"/>
  </r>
  <r>
    <x v="102"/>
    <m/>
    <s v="Larry Tron"/>
    <x v="1"/>
    <n v="1"/>
    <x v="20"/>
    <n v="32800"/>
    <s v="Not Specified"/>
    <n v="33"/>
    <n v="355.98"/>
    <n v="0.04"/>
    <x v="153"/>
    <n v="58.92"/>
    <n v="1161.75"/>
    <n v="0.64"/>
    <x v="1"/>
    <x v="2"/>
    <x v="29"/>
    <x v="1"/>
    <x v="1"/>
    <n v="4600"/>
    <d v="2012-01-22T00:00:00"/>
    <x v="2"/>
    <x v="5"/>
    <n v="84117"/>
  </r>
  <r>
    <x v="103"/>
    <m/>
    <s v="Roy Phan"/>
    <x v="2"/>
    <n v="1"/>
    <x v="20"/>
    <n v="35936"/>
    <s v="Medium"/>
    <n v="40"/>
    <n v="105.34"/>
    <n v="0.03"/>
    <x v="154"/>
    <n v="24.49"/>
    <n v="813.33"/>
    <n v="0.61"/>
    <x v="1"/>
    <x v="1"/>
    <x v="141"/>
    <x v="5"/>
    <x v="1"/>
    <n v="5043"/>
    <d v="2012-01-22T00:00:00"/>
    <x v="0"/>
    <x v="21"/>
    <n v="98198"/>
  </r>
  <r>
    <x v="47"/>
    <m/>
    <s v="Rob Haberlin"/>
    <x v="2"/>
    <n v="1"/>
    <x v="20"/>
    <n v="38021"/>
    <s v="Medium"/>
    <n v="16"/>
    <n v="279.81"/>
    <n v="0.04"/>
    <x v="155"/>
    <n v="23.19"/>
    <n v="834.96"/>
    <n v="0.59"/>
    <x v="0"/>
    <x v="2"/>
    <x v="142"/>
    <x v="13"/>
    <x v="0"/>
    <n v="5349"/>
    <d v="2012-01-22T00:00:00"/>
    <x v="2"/>
    <x v="0"/>
    <n v="15122"/>
  </r>
  <r>
    <x v="47"/>
    <m/>
    <s v="Rob Haberlin"/>
    <x v="2"/>
    <n v="1"/>
    <x v="20"/>
    <n v="38021"/>
    <s v="Medium"/>
    <n v="36"/>
    <n v="4.91"/>
    <n v="0.02"/>
    <x v="156"/>
    <n v="0.5"/>
    <n v="81.77"/>
    <n v="0.36"/>
    <x v="0"/>
    <x v="0"/>
    <x v="143"/>
    <x v="12"/>
    <x v="0"/>
    <n v="5350"/>
    <d v="2012-01-22T00:00:00"/>
    <x v="0"/>
    <x v="0"/>
    <n v="15122"/>
  </r>
  <r>
    <x v="103"/>
    <m/>
    <s v="Roy Phan"/>
    <x v="2"/>
    <n v="1"/>
    <x v="20"/>
    <n v="35936"/>
    <s v="Medium"/>
    <n v="41"/>
    <n v="7.84"/>
    <n v="0.08"/>
    <x v="157"/>
    <n v="4.71"/>
    <n v="-10.384499999999999"/>
    <n v="0.35"/>
    <x v="0"/>
    <x v="0"/>
    <x v="144"/>
    <x v="3"/>
    <x v="1"/>
    <n v="5042"/>
    <d v="2012-01-22T00:00:00"/>
    <x v="0"/>
    <x v="21"/>
    <n v="98198"/>
  </r>
  <r>
    <x v="102"/>
    <m/>
    <s v="Larry Tron"/>
    <x v="1"/>
    <n v="1"/>
    <x v="20"/>
    <n v="32800"/>
    <s v="Not Specified"/>
    <n v="19"/>
    <n v="19.98"/>
    <n v="0.09"/>
    <x v="158"/>
    <n v="8.68"/>
    <n v="8.7899999999999991"/>
    <n v="0.37"/>
    <x v="0"/>
    <x v="0"/>
    <x v="145"/>
    <x v="2"/>
    <x v="1"/>
    <n v="4601"/>
    <d v="2012-01-22T00:00:00"/>
    <x v="0"/>
    <x v="5"/>
    <n v="84117"/>
  </r>
  <r>
    <x v="104"/>
    <m/>
    <s v="Harold Ryan"/>
    <x v="1"/>
    <n v="1"/>
    <x v="20"/>
    <n v="49505"/>
    <s v="Critical"/>
    <n v="34"/>
    <n v="9.7799999999999994"/>
    <n v="0.04"/>
    <x v="159"/>
    <n v="1.99"/>
    <n v="85.83"/>
    <n v="0.43"/>
    <x v="2"/>
    <x v="6"/>
    <x v="146"/>
    <x v="8"/>
    <x v="0"/>
    <n v="6937"/>
    <d v="2012-01-22T00:00:00"/>
    <x v="1"/>
    <x v="20"/>
    <n v="44691"/>
  </r>
  <r>
    <x v="105"/>
    <m/>
    <s v="Arthur Prichep"/>
    <x v="0"/>
    <n v="1"/>
    <x v="20"/>
    <n v="31138"/>
    <s v="High"/>
    <n v="37"/>
    <n v="31.76"/>
    <n v="0.05"/>
    <x v="160"/>
    <n v="45.51"/>
    <n v="-1756.4404"/>
    <n v="0.65"/>
    <x v="1"/>
    <x v="4"/>
    <x v="147"/>
    <x v="4"/>
    <x v="0"/>
    <n v="4370"/>
    <d v="2012-01-23T00:00:00"/>
    <x v="2"/>
    <x v="20"/>
    <n v="44106"/>
  </r>
  <r>
    <x v="106"/>
    <m/>
    <s v="Rob Haberlin"/>
    <x v="2"/>
    <n v="1"/>
    <x v="20"/>
    <n v="38021"/>
    <s v="Medium"/>
    <n v="46"/>
    <n v="30.44"/>
    <n v="0.02"/>
    <x v="161"/>
    <n v="1.49"/>
    <n v="709.32500000000005"/>
    <n v="0.37"/>
    <x v="0"/>
    <x v="0"/>
    <x v="148"/>
    <x v="3"/>
    <x v="2"/>
    <n v="5351"/>
    <d v="2012-01-23T00:00:00"/>
    <x v="0"/>
    <x v="10"/>
    <n v="51106"/>
  </r>
  <r>
    <x v="104"/>
    <m/>
    <s v="Harold Ryan"/>
    <x v="1"/>
    <n v="1"/>
    <x v="20"/>
    <n v="49505"/>
    <s v="Critical"/>
    <n v="12"/>
    <n v="7.84"/>
    <n v="0.04"/>
    <x v="162"/>
    <n v="4.71"/>
    <n v="-8.4984999999999999"/>
    <n v="0.35"/>
    <x v="0"/>
    <x v="0"/>
    <x v="144"/>
    <x v="3"/>
    <x v="0"/>
    <n v="6936"/>
    <d v="2012-01-23T00:00:00"/>
    <x v="0"/>
    <x v="20"/>
    <n v="44691"/>
  </r>
  <r>
    <x v="102"/>
    <m/>
    <s v="Larry Tron"/>
    <x v="1"/>
    <n v="1"/>
    <x v="20"/>
    <n v="32800"/>
    <s v="Not Specified"/>
    <n v="40"/>
    <n v="19.98"/>
    <n v="7.0000000000000007E-2"/>
    <x v="163"/>
    <n v="8.68"/>
    <n v="69.08"/>
    <n v="0.37"/>
    <x v="0"/>
    <x v="0"/>
    <x v="145"/>
    <x v="2"/>
    <x v="1"/>
    <n v="4602"/>
    <d v="2012-01-23T00:00:00"/>
    <x v="0"/>
    <x v="5"/>
    <n v="84117"/>
  </r>
  <r>
    <x v="107"/>
    <m/>
    <s v="Aaron Smayling"/>
    <x v="0"/>
    <n v="1"/>
    <x v="20"/>
    <n v="37638"/>
    <s v="Low"/>
    <n v="33"/>
    <n v="4.13"/>
    <n v="7.0000000000000007E-2"/>
    <x v="164"/>
    <n v="6.89"/>
    <n v="-140.54"/>
    <n v="0.39"/>
    <x v="0"/>
    <x v="0"/>
    <x v="61"/>
    <x v="12"/>
    <x v="0"/>
    <n v="5287"/>
    <d v="2012-01-23T00:00:00"/>
    <x v="0"/>
    <x v="13"/>
    <n v="11787"/>
  </r>
  <r>
    <x v="108"/>
    <m/>
    <s v="Thea Hudgings"/>
    <x v="3"/>
    <n v="1"/>
    <x v="20"/>
    <n v="52608"/>
    <s v="Low"/>
    <n v="36"/>
    <n v="3.98"/>
    <n v="0.05"/>
    <x v="165"/>
    <n v="0.7"/>
    <n v="40.04"/>
    <n v="0.52"/>
    <x v="0"/>
    <x v="3"/>
    <x v="149"/>
    <x v="6"/>
    <x v="3"/>
    <n v="7378"/>
    <d v="2012-01-25T00:00:00"/>
    <x v="0"/>
    <x v="12"/>
    <n v="33458"/>
  </r>
  <r>
    <x v="109"/>
    <m/>
    <s v="Andrew Allen"/>
    <x v="2"/>
    <n v="1"/>
    <x v="20"/>
    <n v="58759"/>
    <s v="Low"/>
    <n v="4"/>
    <n v="8.01"/>
    <n v="0.1"/>
    <x v="166"/>
    <n v="2.87"/>
    <n v="-6.88"/>
    <n v="0.4"/>
    <x v="0"/>
    <x v="3"/>
    <x v="117"/>
    <x v="2"/>
    <x v="1"/>
    <n v="8219"/>
    <d v="2012-01-28T00:00:00"/>
    <x v="0"/>
    <x v="30"/>
    <n v="80817"/>
  </r>
  <r>
    <x v="110"/>
    <m/>
    <s v="Khloe Miller"/>
    <x v="2"/>
    <n v="1"/>
    <x v="21"/>
    <n v="28225"/>
    <s v="Critical"/>
    <n v="9"/>
    <n v="20.28"/>
    <n v="0"/>
    <x v="167"/>
    <n v="14.39"/>
    <n v="-49.81"/>
    <n v="0.47"/>
    <x v="1"/>
    <x v="0"/>
    <x v="150"/>
    <x v="5"/>
    <x v="2"/>
    <n v="3956"/>
    <d v="2012-01-22T00:00:00"/>
    <x v="0"/>
    <x v="24"/>
    <n v="48601"/>
  </r>
  <r>
    <x v="111"/>
    <m/>
    <s v="Nathan Mautz"/>
    <x v="1"/>
    <n v="1"/>
    <x v="21"/>
    <n v="53891"/>
    <s v="High"/>
    <n v="36"/>
    <n v="15.22"/>
    <n v="0.02"/>
    <x v="168"/>
    <n v="9.73"/>
    <n v="-17.445499999999999"/>
    <n v="0.36"/>
    <x v="0"/>
    <x v="0"/>
    <x v="151"/>
    <x v="3"/>
    <x v="2"/>
    <n v="7535"/>
    <d v="2012-01-22T00:00:00"/>
    <x v="0"/>
    <x v="3"/>
    <n v="55014"/>
  </r>
  <r>
    <x v="112"/>
    <m/>
    <s v="Russell Applegate"/>
    <x v="0"/>
    <n v="1"/>
    <x v="21"/>
    <n v="55360"/>
    <s v="Medium"/>
    <n v="39"/>
    <n v="217.85"/>
    <n v="0"/>
    <x v="169"/>
    <n v="29.1"/>
    <n v="1517.12"/>
    <n v="0.68"/>
    <x v="1"/>
    <x v="4"/>
    <x v="152"/>
    <x v="4"/>
    <x v="3"/>
    <n v="7725"/>
    <d v="2012-01-23T00:00:00"/>
    <x v="2"/>
    <x v="12"/>
    <n v="33012"/>
  </r>
  <r>
    <x v="113"/>
    <m/>
    <s v="Nathan Mautz"/>
    <x v="1"/>
    <n v="1"/>
    <x v="21"/>
    <n v="53891"/>
    <s v="High"/>
    <n v="44"/>
    <n v="92.23"/>
    <n v="0.02"/>
    <x v="170"/>
    <n v="39.61"/>
    <n v="-237.6"/>
    <n v="0.67"/>
    <x v="1"/>
    <x v="5"/>
    <x v="153"/>
    <x v="5"/>
    <x v="3"/>
    <n v="7537"/>
    <d v="2012-01-23T00:00:00"/>
    <x v="1"/>
    <x v="4"/>
    <n v="36608"/>
  </r>
  <r>
    <x v="113"/>
    <m/>
    <s v="Nathan Mautz"/>
    <x v="1"/>
    <n v="1"/>
    <x v="21"/>
    <n v="53891"/>
    <s v="High"/>
    <n v="25"/>
    <n v="115.99"/>
    <n v="0.03"/>
    <x v="171"/>
    <n v="5.92"/>
    <n v="553.35599999999999"/>
    <n v="0.57999999999999996"/>
    <x v="2"/>
    <x v="0"/>
    <x v="154"/>
    <x v="9"/>
    <x v="3"/>
    <n v="7538"/>
    <d v="2012-01-23T00:00:00"/>
    <x v="1"/>
    <x v="4"/>
    <n v="36608"/>
  </r>
  <r>
    <x v="114"/>
    <m/>
    <s v="Amy Hunt"/>
    <x v="1"/>
    <n v="1"/>
    <x v="21"/>
    <n v="7815"/>
    <s v="Critical"/>
    <n v="6"/>
    <n v="32.979999999999997"/>
    <n v="0.09"/>
    <x v="172"/>
    <n v="5.5"/>
    <n v="-125.96"/>
    <n v="0.75"/>
    <x v="2"/>
    <x v="0"/>
    <x v="155"/>
    <x v="8"/>
    <x v="3"/>
    <n v="1058"/>
    <d v="2012-01-23T00:00:00"/>
    <x v="0"/>
    <x v="29"/>
    <n v="37664"/>
  </r>
  <r>
    <x v="113"/>
    <m/>
    <s v="Nathan Mautz"/>
    <x v="1"/>
    <n v="1"/>
    <x v="21"/>
    <n v="53891"/>
    <s v="High"/>
    <n v="27"/>
    <n v="179.99"/>
    <n v="7.0000000000000007E-2"/>
    <x v="173"/>
    <n v="19.989999999999998"/>
    <n v="812.38"/>
    <n v="0.48"/>
    <x v="2"/>
    <x v="0"/>
    <x v="156"/>
    <x v="8"/>
    <x v="3"/>
    <n v="7536"/>
    <d v="2012-01-23T00:00:00"/>
    <x v="0"/>
    <x v="4"/>
    <n v="36608"/>
  </r>
  <r>
    <x v="115"/>
    <m/>
    <s v="Guy Phonely"/>
    <x v="2"/>
    <n v="1"/>
    <x v="21"/>
    <n v="28225"/>
    <s v="Critical"/>
    <n v="13"/>
    <n v="80.98"/>
    <n v="0.01"/>
    <x v="174"/>
    <n v="35"/>
    <n v="-330.14"/>
    <n v="0.83"/>
    <x v="0"/>
    <x v="1"/>
    <x v="157"/>
    <x v="0"/>
    <x v="0"/>
    <n v="3955"/>
    <d v="2012-01-24T00:00:00"/>
    <x v="0"/>
    <x v="20"/>
    <n v="44035"/>
  </r>
  <r>
    <x v="112"/>
    <m/>
    <s v="Russell Applegate"/>
    <x v="0"/>
    <n v="1"/>
    <x v="21"/>
    <n v="55360"/>
    <s v="Medium"/>
    <n v="49"/>
    <n v="2.89"/>
    <n v="7.0000000000000007E-2"/>
    <x v="175"/>
    <n v="0.5"/>
    <n v="50.74"/>
    <n v="0.38"/>
    <x v="0"/>
    <x v="0"/>
    <x v="158"/>
    <x v="12"/>
    <x v="3"/>
    <n v="7724"/>
    <d v="2012-01-24T00:00:00"/>
    <x v="0"/>
    <x v="12"/>
    <n v="33012"/>
  </r>
  <r>
    <x v="116"/>
    <m/>
    <s v="Sally Matthias"/>
    <x v="1"/>
    <n v="1"/>
    <x v="21"/>
    <n v="13636"/>
    <s v="Low"/>
    <n v="32"/>
    <n v="880.98"/>
    <n v="0.02"/>
    <x v="176"/>
    <n v="44.55"/>
    <n v="7513.88"/>
    <n v="0.62"/>
    <x v="1"/>
    <x v="4"/>
    <x v="36"/>
    <x v="10"/>
    <x v="2"/>
    <n v="1909"/>
    <d v="2012-01-26T00:00:00"/>
    <x v="2"/>
    <x v="3"/>
    <n v="56001"/>
  </r>
  <r>
    <x v="117"/>
    <m/>
    <s v="Jocasta Rupert"/>
    <x v="3"/>
    <n v="1"/>
    <x v="22"/>
    <n v="10661"/>
    <s v="Not Specified"/>
    <n v="18"/>
    <n v="6.84"/>
    <n v="0"/>
    <x v="177"/>
    <n v="8.3699999999999992"/>
    <n v="-99.34"/>
    <n v="0.57999999999999996"/>
    <x v="0"/>
    <x v="6"/>
    <x v="159"/>
    <x v="16"/>
    <x v="2"/>
    <n v="1481"/>
    <d v="2012-01-24T00:00:00"/>
    <x v="0"/>
    <x v="38"/>
    <n v="67114"/>
  </r>
  <r>
    <x v="118"/>
    <m/>
    <s v="Jocasta Rupert"/>
    <x v="3"/>
    <n v="1"/>
    <x v="22"/>
    <n v="10661"/>
    <s v="Not Specified"/>
    <n v="42"/>
    <n v="30.98"/>
    <n v="7.0000000000000007E-2"/>
    <x v="178"/>
    <n v="5.76"/>
    <n v="488.31"/>
    <n v="0.4"/>
    <x v="0"/>
    <x v="0"/>
    <x v="31"/>
    <x v="2"/>
    <x v="3"/>
    <n v="1482"/>
    <d v="2012-01-25T00:00:00"/>
    <x v="0"/>
    <x v="16"/>
    <n v="20190"/>
  </r>
  <r>
    <x v="119"/>
    <m/>
    <s v="Victoria Brennan"/>
    <x v="0"/>
    <n v="1"/>
    <x v="22"/>
    <n v="24802"/>
    <s v="Medium"/>
    <n v="18"/>
    <n v="73.98"/>
    <n v="0.01"/>
    <x v="179"/>
    <n v="12.14"/>
    <n v="-23.44"/>
    <n v="0.67"/>
    <x v="2"/>
    <x v="0"/>
    <x v="160"/>
    <x v="8"/>
    <x v="1"/>
    <n v="3485"/>
    <d v="2012-01-25T00:00:00"/>
    <x v="0"/>
    <x v="21"/>
    <n v="98444"/>
  </r>
  <r>
    <x v="120"/>
    <m/>
    <s v="Cynthia Delaney"/>
    <x v="2"/>
    <n v="1"/>
    <x v="23"/>
    <n v="19234"/>
    <s v="High"/>
    <n v="24"/>
    <n v="14.42"/>
    <n v="0.01"/>
    <x v="180"/>
    <n v="6.75"/>
    <n v="-11.15"/>
    <n v="0.52"/>
    <x v="0"/>
    <x v="5"/>
    <x v="81"/>
    <x v="13"/>
    <x v="1"/>
    <n v="2664"/>
    <d v="2012-01-24T00:00:00"/>
    <x v="0"/>
    <x v="30"/>
    <n v="80033"/>
  </r>
  <r>
    <x v="121"/>
    <m/>
    <s v="Filia McAdams"/>
    <x v="0"/>
    <n v="1"/>
    <x v="23"/>
    <n v="29319"/>
    <s v="Low"/>
    <n v="30"/>
    <n v="238.4"/>
    <n v="0.1"/>
    <x v="181"/>
    <n v="24.49"/>
    <n v="1151.69"/>
    <m/>
    <x v="1"/>
    <x v="1"/>
    <x v="161"/>
    <x v="1"/>
    <x v="2"/>
    <n v="4125"/>
    <d v="2012-01-26T00:00:00"/>
    <x v="0"/>
    <x v="36"/>
    <n v="47591"/>
  </r>
  <r>
    <x v="122"/>
    <m/>
    <s v="Michael Dominguez"/>
    <x v="1"/>
    <n v="1"/>
    <x v="23"/>
    <n v="58277"/>
    <s v="Medium"/>
    <n v="23"/>
    <n v="11.7"/>
    <n v="0.01"/>
    <x v="182"/>
    <n v="6.96"/>
    <n v="-23.35"/>
    <n v="0.5"/>
    <x v="0"/>
    <x v="5"/>
    <x v="162"/>
    <x v="13"/>
    <x v="2"/>
    <n v="8148"/>
    <d v="2012-01-26T00:00:00"/>
    <x v="0"/>
    <x v="23"/>
    <n v="53132"/>
  </r>
  <r>
    <x v="121"/>
    <m/>
    <s v="Filia McAdams"/>
    <x v="0"/>
    <n v="1"/>
    <x v="23"/>
    <n v="29319"/>
    <s v="Low"/>
    <n v="21"/>
    <n v="199.99"/>
    <n v="0.03"/>
    <x v="183"/>
    <n v="24.49"/>
    <n v="983.55"/>
    <n v="0.46"/>
    <x v="2"/>
    <x v="1"/>
    <x v="163"/>
    <x v="11"/>
    <x v="2"/>
    <n v="4126"/>
    <d v="2012-01-26T00:00:00"/>
    <x v="1"/>
    <x v="36"/>
    <n v="47591"/>
  </r>
  <r>
    <x v="123"/>
    <m/>
    <s v="Debra Catini"/>
    <x v="0"/>
    <n v="1"/>
    <x v="23"/>
    <n v="33025"/>
    <s v="Low"/>
    <n v="5"/>
    <n v="67.84"/>
    <n v="0.08"/>
    <x v="184"/>
    <n v="0.99"/>
    <n v="-19.059999999999999"/>
    <n v="0.57999999999999996"/>
    <x v="0"/>
    <x v="0"/>
    <x v="164"/>
    <x v="13"/>
    <x v="0"/>
    <n v="4639"/>
    <d v="2012-01-29T00:00:00"/>
    <x v="0"/>
    <x v="22"/>
    <n v="7002"/>
  </r>
  <r>
    <x v="124"/>
    <m/>
    <s v="Giulietta Dortch"/>
    <x v="2"/>
    <n v="1"/>
    <x v="24"/>
    <n v="7043"/>
    <s v="Critical"/>
    <n v="4"/>
    <n v="1.74"/>
    <n v="0.06"/>
    <x v="185"/>
    <n v="4.08"/>
    <n v="-8.93"/>
    <n v="0.53"/>
    <x v="1"/>
    <x v="6"/>
    <x v="165"/>
    <x v="5"/>
    <x v="1"/>
    <n v="970"/>
    <d v="2012-01-26T00:00:00"/>
    <x v="0"/>
    <x v="2"/>
    <n v="94025"/>
  </r>
  <r>
    <x v="24"/>
    <m/>
    <s v="Laurel Beltran"/>
    <x v="3"/>
    <n v="1"/>
    <x v="24"/>
    <n v="12869"/>
    <s v="Not Specified"/>
    <n v="15"/>
    <n v="125.99"/>
    <n v="0.1"/>
    <x v="186"/>
    <n v="8.99"/>
    <n v="-42.999000000000002"/>
    <n v="0.56999999999999995"/>
    <x v="2"/>
    <x v="0"/>
    <x v="166"/>
    <x v="9"/>
    <x v="3"/>
    <n v="1797"/>
    <d v="2012-01-28T00:00:00"/>
    <x v="0"/>
    <x v="17"/>
    <n v="29915"/>
  </r>
  <r>
    <x v="100"/>
    <m/>
    <s v="Tanja Norvell"/>
    <x v="2"/>
    <n v="1"/>
    <x v="25"/>
    <n v="24544"/>
    <s v="High"/>
    <n v="15"/>
    <n v="25.98"/>
    <n v="0.03"/>
    <x v="187"/>
    <n v="14.36"/>
    <n v="-97.47"/>
    <n v="0.6"/>
    <x v="1"/>
    <x v="2"/>
    <x v="167"/>
    <x v="1"/>
    <x v="3"/>
    <n v="3437"/>
    <d v="2012-01-27T00:00:00"/>
    <x v="2"/>
    <x v="12"/>
    <n v="32771"/>
  </r>
  <r>
    <x v="125"/>
    <m/>
    <s v="Gene Hale"/>
    <x v="3"/>
    <n v="1"/>
    <x v="25"/>
    <n v="20422"/>
    <s v="High"/>
    <n v="30"/>
    <n v="14.34"/>
    <n v="0.03"/>
    <x v="188"/>
    <n v="5"/>
    <n v="115.21"/>
    <n v="0.49"/>
    <x v="1"/>
    <x v="6"/>
    <x v="168"/>
    <x v="5"/>
    <x v="2"/>
    <n v="2830"/>
    <d v="2012-01-27T00:00:00"/>
    <x v="0"/>
    <x v="10"/>
    <n v="52761"/>
  </r>
  <r>
    <x v="100"/>
    <m/>
    <s v="Tanja Norvell"/>
    <x v="2"/>
    <n v="1"/>
    <x v="25"/>
    <n v="24544"/>
    <s v="High"/>
    <n v="39"/>
    <n v="32.479999999999997"/>
    <n v="0.1"/>
    <x v="189"/>
    <n v="35"/>
    <n v="-1212.55"/>
    <n v="0.81"/>
    <x v="0"/>
    <x v="1"/>
    <x v="169"/>
    <x v="0"/>
    <x v="3"/>
    <n v="3438"/>
    <d v="2012-01-27T00:00:00"/>
    <x v="0"/>
    <x v="12"/>
    <n v="32771"/>
  </r>
  <r>
    <x v="126"/>
    <m/>
    <s v="Tanja Norvell"/>
    <x v="2"/>
    <n v="1"/>
    <x v="25"/>
    <n v="24544"/>
    <s v="High"/>
    <n v="31"/>
    <n v="150.97999999999999"/>
    <n v="0.08"/>
    <x v="190"/>
    <n v="13.99"/>
    <n v="1771.15"/>
    <n v="0.38"/>
    <x v="2"/>
    <x v="5"/>
    <x v="170"/>
    <x v="7"/>
    <x v="3"/>
    <n v="3436"/>
    <d v="2012-01-27T00:00:00"/>
    <x v="1"/>
    <x v="12"/>
    <n v="33710"/>
  </r>
  <r>
    <x v="127"/>
    <m/>
    <s v="Stefanie Holloman"/>
    <x v="0"/>
    <n v="1"/>
    <x v="25"/>
    <n v="55937"/>
    <s v="Medium"/>
    <n v="24"/>
    <n v="376.13"/>
    <n v="0.06"/>
    <x v="191"/>
    <n v="85.63"/>
    <n v="53.79"/>
    <n v="0.74"/>
    <x v="1"/>
    <x v="4"/>
    <x v="171"/>
    <x v="4"/>
    <x v="3"/>
    <n v="7824"/>
    <d v="2012-01-28T00:00:00"/>
    <x v="2"/>
    <x v="33"/>
    <n v="72015"/>
  </r>
  <r>
    <x v="128"/>
    <m/>
    <s v="Ken Brennan"/>
    <x v="3"/>
    <n v="1"/>
    <x v="25"/>
    <n v="17186"/>
    <s v="Medium"/>
    <n v="49"/>
    <n v="90.98"/>
    <n v="0.08"/>
    <x v="192"/>
    <n v="56.2"/>
    <n v="-1549.14"/>
    <n v="0.74"/>
    <x v="1"/>
    <x v="5"/>
    <x v="172"/>
    <x v="5"/>
    <x v="0"/>
    <n v="2371"/>
    <d v="2012-01-28T00:00:00"/>
    <x v="0"/>
    <x v="0"/>
    <n v="15228"/>
  </r>
  <r>
    <x v="129"/>
    <m/>
    <s v="Gene Hale"/>
    <x v="3"/>
    <n v="1"/>
    <x v="25"/>
    <n v="20422"/>
    <s v="High"/>
    <n v="5"/>
    <n v="2.89"/>
    <n v="0.01"/>
    <x v="193"/>
    <n v="0.5"/>
    <n v="1.61"/>
    <n v="0.38"/>
    <x v="0"/>
    <x v="0"/>
    <x v="158"/>
    <x v="12"/>
    <x v="2"/>
    <n v="2829"/>
    <d v="2012-01-28T00:00:00"/>
    <x v="0"/>
    <x v="24"/>
    <n v="48101"/>
  </r>
  <r>
    <x v="128"/>
    <m/>
    <s v="Ken Brennan"/>
    <x v="3"/>
    <n v="1"/>
    <x v="25"/>
    <n v="17186"/>
    <s v="Medium"/>
    <n v="11"/>
    <n v="5.98"/>
    <n v="7.0000000000000007E-2"/>
    <x v="194"/>
    <n v="5.35"/>
    <n v="-29.98"/>
    <n v="0.4"/>
    <x v="0"/>
    <x v="0"/>
    <x v="173"/>
    <x v="2"/>
    <x v="0"/>
    <n v="2372"/>
    <d v="2012-01-28T00:00:00"/>
    <x v="0"/>
    <x v="0"/>
    <n v="15228"/>
  </r>
  <r>
    <x v="127"/>
    <m/>
    <s v="Stefanie Holloman"/>
    <x v="0"/>
    <n v="1"/>
    <x v="25"/>
    <n v="55937"/>
    <s v="Medium"/>
    <n v="10"/>
    <n v="39.979999999999997"/>
    <n v="0.09"/>
    <x v="195"/>
    <n v="7.12"/>
    <n v="-146.19999999999999"/>
    <n v="0.67"/>
    <x v="2"/>
    <x v="0"/>
    <x v="174"/>
    <x v="8"/>
    <x v="3"/>
    <n v="7823"/>
    <d v="2012-01-28T00:00:00"/>
    <x v="0"/>
    <x v="33"/>
    <n v="72015"/>
  </r>
  <r>
    <x v="130"/>
    <m/>
    <s v="Sean O'Donnell"/>
    <x v="2"/>
    <n v="1"/>
    <x v="26"/>
    <n v="15718"/>
    <s v="Critical"/>
    <n v="36"/>
    <n v="2.94"/>
    <n v="0.09"/>
    <x v="196"/>
    <n v="0.7"/>
    <n v="8.4"/>
    <n v="0.57999999999999996"/>
    <x v="0"/>
    <x v="3"/>
    <x v="175"/>
    <x v="6"/>
    <x v="2"/>
    <n v="2182"/>
    <d v="2012-01-28T00:00:00"/>
    <x v="0"/>
    <x v="39"/>
    <n v="58601"/>
  </r>
  <r>
    <x v="131"/>
    <m/>
    <s v="Michael Dominguez"/>
    <x v="1"/>
    <n v="1"/>
    <x v="26"/>
    <n v="11686"/>
    <s v="Not Specified"/>
    <n v="38"/>
    <n v="205.99"/>
    <n v="0.08"/>
    <x v="197"/>
    <n v="2.5"/>
    <n v="1312.3440000000001"/>
    <n v="0.59"/>
    <x v="2"/>
    <x v="0"/>
    <x v="176"/>
    <x v="9"/>
    <x v="2"/>
    <n v="1615"/>
    <d v="2012-01-28T00:00:00"/>
    <x v="0"/>
    <x v="23"/>
    <n v="54703"/>
  </r>
  <r>
    <x v="132"/>
    <m/>
    <s v="Sean O'Donnell"/>
    <x v="2"/>
    <n v="1"/>
    <x v="26"/>
    <n v="15718"/>
    <s v="Critical"/>
    <n v="41"/>
    <n v="43.98"/>
    <n v="0.03"/>
    <x v="198"/>
    <n v="8.99"/>
    <n v="360.63"/>
    <n v="0.57999999999999996"/>
    <x v="0"/>
    <x v="6"/>
    <x v="177"/>
    <x v="6"/>
    <x v="0"/>
    <n v="2183"/>
    <d v="2012-01-29T00:00:00"/>
    <x v="0"/>
    <x v="20"/>
    <n v="44870"/>
  </r>
  <r>
    <x v="26"/>
    <m/>
    <s v="Victor Price"/>
    <x v="3"/>
    <n v="1"/>
    <x v="26"/>
    <n v="10530"/>
    <s v="Medium"/>
    <n v="4"/>
    <n v="110.99"/>
    <n v="0.02"/>
    <x v="199"/>
    <n v="2.5"/>
    <n v="-411.65300000000002"/>
    <n v="0.56999999999999995"/>
    <x v="2"/>
    <x v="0"/>
    <x v="15"/>
    <x v="9"/>
    <x v="3"/>
    <n v="1461"/>
    <d v="2012-01-29T00:00:00"/>
    <x v="0"/>
    <x v="12"/>
    <n v="33411"/>
  </r>
  <r>
    <x v="132"/>
    <m/>
    <s v="Sean O'Donnell"/>
    <x v="2"/>
    <n v="1"/>
    <x v="26"/>
    <n v="15718"/>
    <s v="Critical"/>
    <n v="50"/>
    <n v="1.1399999999999999"/>
    <n v="0.06"/>
    <x v="200"/>
    <n v="0.7"/>
    <n v="-3.05"/>
    <n v="0.38"/>
    <x v="0"/>
    <x v="3"/>
    <x v="178"/>
    <x v="14"/>
    <x v="0"/>
    <n v="2184"/>
    <d v="2012-01-30T00:00:00"/>
    <x v="0"/>
    <x v="20"/>
    <n v="44870"/>
  </r>
  <r>
    <x v="133"/>
    <m/>
    <s v="Cari Sayre"/>
    <x v="1"/>
    <n v="1"/>
    <x v="27"/>
    <n v="17155"/>
    <s v="Medium"/>
    <n v="31"/>
    <n v="32.479999999999997"/>
    <n v="0.03"/>
    <x v="201"/>
    <n v="35"/>
    <n v="-900.27"/>
    <n v="0.81"/>
    <x v="0"/>
    <x v="1"/>
    <x v="169"/>
    <x v="0"/>
    <x v="1"/>
    <n v="2369"/>
    <d v="2012-01-28T00:00:00"/>
    <x v="1"/>
    <x v="5"/>
    <n v="84604"/>
  </r>
  <r>
    <x v="133"/>
    <m/>
    <s v="Cari Sayre"/>
    <x v="1"/>
    <n v="1"/>
    <x v="27"/>
    <n v="17155"/>
    <s v="Medium"/>
    <n v="36"/>
    <n v="6.88"/>
    <n v="0"/>
    <x v="202"/>
    <n v="2"/>
    <n v="85.17"/>
    <n v="0.39"/>
    <x v="0"/>
    <x v="3"/>
    <x v="179"/>
    <x v="2"/>
    <x v="1"/>
    <n v="2368"/>
    <d v="2012-01-29T00:00:00"/>
    <x v="1"/>
    <x v="5"/>
    <n v="84604"/>
  </r>
  <r>
    <x v="134"/>
    <m/>
    <s v="Adam Hart"/>
    <x v="2"/>
    <n v="1"/>
    <x v="27"/>
    <n v="19047"/>
    <s v="High"/>
    <n v="1"/>
    <n v="55.48"/>
    <n v="0.06"/>
    <x v="203"/>
    <n v="14.3"/>
    <n v="-22.82"/>
    <n v="0.37"/>
    <x v="0"/>
    <x v="0"/>
    <x v="180"/>
    <x v="2"/>
    <x v="1"/>
    <n v="2631"/>
    <d v="2012-01-29T00:00:00"/>
    <x v="0"/>
    <x v="2"/>
    <n v="92677"/>
  </r>
  <r>
    <x v="134"/>
    <m/>
    <s v="Adam Hart"/>
    <x v="2"/>
    <n v="1"/>
    <x v="27"/>
    <n v="19047"/>
    <s v="High"/>
    <n v="3"/>
    <n v="1.68"/>
    <n v="0.02"/>
    <x v="204"/>
    <n v="1.57"/>
    <n v="-4.28"/>
    <n v="0.59"/>
    <x v="0"/>
    <x v="3"/>
    <x v="125"/>
    <x v="6"/>
    <x v="1"/>
    <n v="2632"/>
    <d v="2012-01-30T00:00:00"/>
    <x v="0"/>
    <x v="2"/>
    <n v="92677"/>
  </r>
  <r>
    <x v="135"/>
    <m/>
    <s v="Cindy Chapman"/>
    <x v="2"/>
    <n v="1"/>
    <x v="27"/>
    <n v="8868"/>
    <s v="Low"/>
    <n v="34"/>
    <n v="5.18"/>
    <n v="0.03"/>
    <x v="205"/>
    <n v="5.74"/>
    <n v="-102.26949999999999"/>
    <n v="0.36"/>
    <x v="0"/>
    <x v="0"/>
    <x v="181"/>
    <x v="3"/>
    <x v="1"/>
    <n v="1210"/>
    <d v="2012-02-01T00:00:00"/>
    <x v="0"/>
    <x v="40"/>
    <n v="85737"/>
  </r>
  <r>
    <x v="135"/>
    <m/>
    <s v="Cindy Chapman"/>
    <x v="2"/>
    <n v="1"/>
    <x v="27"/>
    <n v="8868"/>
    <s v="Low"/>
    <n v="3"/>
    <n v="59.98"/>
    <n v="0.02"/>
    <x v="206"/>
    <n v="3.99"/>
    <n v="-44.05"/>
    <n v="0.56999999999999995"/>
    <x v="0"/>
    <x v="0"/>
    <x v="89"/>
    <x v="13"/>
    <x v="1"/>
    <n v="1209"/>
    <d v="2012-02-06T00:00:00"/>
    <x v="0"/>
    <x v="40"/>
    <n v="85737"/>
  </r>
  <r>
    <x v="136"/>
    <m/>
    <s v="Liz MacKendrick"/>
    <x v="2"/>
    <n v="1"/>
    <x v="28"/>
    <n v="20480"/>
    <s v="Medium"/>
    <n v="4"/>
    <n v="240.98"/>
    <n v="0.02"/>
    <x v="207"/>
    <n v="60.2"/>
    <n v="-219.93"/>
    <n v="0.56000000000000005"/>
    <x v="1"/>
    <x v="4"/>
    <x v="182"/>
    <x v="10"/>
    <x v="2"/>
    <n v="2841"/>
    <d v="2012-01-31T00:00:00"/>
    <x v="2"/>
    <x v="7"/>
    <n v="69101"/>
  </r>
  <r>
    <x v="137"/>
    <m/>
    <s v="Katherine Hughes"/>
    <x v="3"/>
    <n v="1"/>
    <x v="28"/>
    <n v="20484"/>
    <s v="Critical"/>
    <n v="14"/>
    <n v="95.99"/>
    <n v="0.09"/>
    <x v="208"/>
    <n v="4.9000000000000004"/>
    <n v="17.675999999999998"/>
    <n v="0.56000000000000005"/>
    <x v="2"/>
    <x v="0"/>
    <x v="183"/>
    <x v="9"/>
    <x v="3"/>
    <n v="2844"/>
    <d v="2012-01-31T00:00:00"/>
    <x v="0"/>
    <x v="16"/>
    <n v="23320"/>
  </r>
  <r>
    <x v="138"/>
    <m/>
    <s v="Liz MacKendrick"/>
    <x v="2"/>
    <n v="1"/>
    <x v="28"/>
    <n v="20480"/>
    <s v="Medium"/>
    <n v="38"/>
    <n v="420.98"/>
    <n v="0.02"/>
    <x v="209"/>
    <n v="19.989999999999998"/>
    <n v="7604.95"/>
    <n v="0.35"/>
    <x v="0"/>
    <x v="0"/>
    <x v="184"/>
    <x v="3"/>
    <x v="3"/>
    <n v="2840"/>
    <d v="2012-02-01T00:00:00"/>
    <x v="0"/>
    <x v="16"/>
    <n v="23111"/>
  </r>
  <r>
    <x v="139"/>
    <m/>
    <s v="Eugene Barchas"/>
    <x v="2"/>
    <n v="1"/>
    <x v="29"/>
    <n v="35847"/>
    <s v="Critical"/>
    <n v="23"/>
    <n v="15.98"/>
    <n v="0.08"/>
    <x v="210"/>
    <n v="8.99"/>
    <n v="-144.27000000000001"/>
    <n v="0.64"/>
    <x v="2"/>
    <x v="6"/>
    <x v="185"/>
    <x v="8"/>
    <x v="2"/>
    <n v="5031"/>
    <d v="2012-01-30T00:00:00"/>
    <x v="1"/>
    <x v="14"/>
    <n v="61821"/>
  </r>
  <r>
    <x v="140"/>
    <m/>
    <s v="Clay Rozendal"/>
    <x v="2"/>
    <n v="1"/>
    <x v="29"/>
    <n v="5316"/>
    <s v="Critical"/>
    <n v="42"/>
    <n v="31.78"/>
    <n v="0.1"/>
    <x v="211"/>
    <n v="1.99"/>
    <n v="514.07000000000005"/>
    <n v="0.42"/>
    <x v="2"/>
    <x v="6"/>
    <x v="186"/>
    <x v="8"/>
    <x v="2"/>
    <n v="735"/>
    <d v="2012-02-01T00:00:00"/>
    <x v="0"/>
    <x v="14"/>
    <n v="61201"/>
  </r>
  <r>
    <x v="141"/>
    <m/>
    <s v="Rick Reed"/>
    <x v="3"/>
    <n v="1"/>
    <x v="29"/>
    <n v="21383"/>
    <s v="Low"/>
    <n v="31"/>
    <n v="574.74"/>
    <n v="7.0000000000000007E-2"/>
    <x v="212"/>
    <n v="24.49"/>
    <n v="7416.43"/>
    <n v="0.37"/>
    <x v="2"/>
    <x v="1"/>
    <x v="17"/>
    <x v="7"/>
    <x v="2"/>
    <n v="2956"/>
    <d v="2012-02-04T00:00:00"/>
    <x v="0"/>
    <x v="14"/>
    <n v="60131"/>
  </r>
  <r>
    <x v="142"/>
    <m/>
    <s v="Matt Abelman"/>
    <x v="1"/>
    <n v="1"/>
    <x v="30"/>
    <n v="30341"/>
    <s v="Low"/>
    <n v="42"/>
    <n v="160.97999999999999"/>
    <n v="0.09"/>
    <x v="213"/>
    <n v="30"/>
    <n v="470.3"/>
    <n v="0.62"/>
    <x v="1"/>
    <x v="2"/>
    <x v="187"/>
    <x v="1"/>
    <x v="2"/>
    <n v="4259"/>
    <d v="2012-01-31T00:00:00"/>
    <x v="2"/>
    <x v="3"/>
    <n v="55429"/>
  </r>
  <r>
    <x v="142"/>
    <m/>
    <s v="Matt Abelman"/>
    <x v="1"/>
    <n v="1"/>
    <x v="30"/>
    <n v="30341"/>
    <s v="Low"/>
    <n v="41"/>
    <n v="6.3"/>
    <n v="0.09"/>
    <x v="214"/>
    <n v="0.5"/>
    <n v="105.91"/>
    <n v="0.39"/>
    <x v="0"/>
    <x v="0"/>
    <x v="188"/>
    <x v="12"/>
    <x v="2"/>
    <n v="4260"/>
    <d v="2012-01-31T00:00:00"/>
    <x v="0"/>
    <x v="3"/>
    <n v="55429"/>
  </r>
  <r>
    <x v="143"/>
    <m/>
    <s v="Dave Brooks"/>
    <x v="2"/>
    <n v="1"/>
    <x v="30"/>
    <n v="52416"/>
    <s v="Not Specified"/>
    <n v="40"/>
    <n v="218.75"/>
    <n v="0.04"/>
    <x v="215"/>
    <n v="69.64"/>
    <n v="-528.65312500000005"/>
    <n v="0.72"/>
    <x v="1"/>
    <x v="4"/>
    <x v="189"/>
    <x v="4"/>
    <x v="0"/>
    <n v="7357"/>
    <d v="2012-02-01T00:00:00"/>
    <x v="2"/>
    <x v="41"/>
    <n v="26003"/>
  </r>
  <r>
    <x v="143"/>
    <m/>
    <s v="Dave Brooks"/>
    <x v="2"/>
    <n v="1"/>
    <x v="30"/>
    <n v="52416"/>
    <s v="Not Specified"/>
    <n v="6"/>
    <n v="7.64"/>
    <n v="0.05"/>
    <x v="216"/>
    <n v="5.83"/>
    <n v="-16.95"/>
    <n v="0.36"/>
    <x v="0"/>
    <x v="3"/>
    <x v="27"/>
    <x v="2"/>
    <x v="0"/>
    <n v="7356"/>
    <d v="2012-02-02T00:00:00"/>
    <x v="0"/>
    <x v="41"/>
    <n v="26003"/>
  </r>
  <r>
    <x v="144"/>
    <m/>
    <s v="Maria Zettner"/>
    <x v="2"/>
    <n v="1"/>
    <x v="30"/>
    <n v="15270"/>
    <s v="Not Specified"/>
    <n v="36"/>
    <n v="6.98"/>
    <n v="0"/>
    <x v="217"/>
    <n v="1.6"/>
    <n v="90.86"/>
    <n v="0.38"/>
    <x v="0"/>
    <x v="3"/>
    <x v="190"/>
    <x v="2"/>
    <x v="3"/>
    <n v="2138"/>
    <d v="2012-02-02T00:00:00"/>
    <x v="0"/>
    <x v="12"/>
    <n v="33407"/>
  </r>
  <r>
    <x v="145"/>
    <m/>
    <s v="Art Foster"/>
    <x v="1"/>
    <n v="1"/>
    <x v="30"/>
    <n v="18595"/>
    <s v="Critical"/>
    <n v="6"/>
    <n v="78.650000000000006"/>
    <n v="0.1"/>
    <x v="218"/>
    <n v="13.99"/>
    <n v="-35.19"/>
    <n v="0.52"/>
    <x v="0"/>
    <x v="5"/>
    <x v="191"/>
    <x v="13"/>
    <x v="0"/>
    <n v="2576"/>
    <d v="2012-02-02T00:00:00"/>
    <x v="0"/>
    <x v="0"/>
    <n v="17331"/>
  </r>
  <r>
    <x v="145"/>
    <m/>
    <s v="Art Foster"/>
    <x v="1"/>
    <n v="1"/>
    <x v="30"/>
    <n v="18595"/>
    <s v="Critical"/>
    <n v="16"/>
    <n v="8.34"/>
    <n v="0.03"/>
    <x v="219"/>
    <n v="2.64"/>
    <n v="0.9"/>
    <n v="0.59"/>
    <x v="0"/>
    <x v="6"/>
    <x v="192"/>
    <x v="16"/>
    <x v="0"/>
    <n v="2577"/>
    <d v="2012-02-02T00:00:00"/>
    <x v="0"/>
    <x v="0"/>
    <n v="17331"/>
  </r>
  <r>
    <x v="146"/>
    <m/>
    <s v="John Lee"/>
    <x v="2"/>
    <n v="1"/>
    <x v="30"/>
    <n v="40101"/>
    <s v="Low"/>
    <n v="46"/>
    <n v="49.99"/>
    <n v="0.1"/>
    <x v="220"/>
    <n v="19.989999999999998"/>
    <n v="33.770000000000003"/>
    <n v="0.45"/>
    <x v="2"/>
    <x v="0"/>
    <x v="193"/>
    <x v="8"/>
    <x v="3"/>
    <n v="5670"/>
    <d v="2012-02-05T00:00:00"/>
    <x v="1"/>
    <x v="33"/>
    <n v="72401"/>
  </r>
  <r>
    <x v="142"/>
    <m/>
    <s v="Matt Abelman"/>
    <x v="1"/>
    <n v="1"/>
    <x v="30"/>
    <n v="30341"/>
    <s v="Low"/>
    <n v="30"/>
    <n v="4.9800000000000004"/>
    <n v="0"/>
    <x v="221"/>
    <n v="0.8"/>
    <n v="62.46"/>
    <n v="0.36"/>
    <x v="0"/>
    <x v="3"/>
    <x v="194"/>
    <x v="2"/>
    <x v="2"/>
    <n v="4261"/>
    <d v="2012-02-07T00:00:00"/>
    <x v="0"/>
    <x v="3"/>
    <n v="55429"/>
  </r>
  <r>
    <x v="147"/>
    <m/>
    <s v="Marc Crier"/>
    <x v="3"/>
    <n v="1"/>
    <x v="31"/>
    <n v="30053"/>
    <s v="Critical"/>
    <n v="41"/>
    <n v="80.97"/>
    <n v="0.06"/>
    <x v="222"/>
    <n v="33.6"/>
    <n v="349.22"/>
    <n v="0.37"/>
    <x v="2"/>
    <x v="2"/>
    <x v="195"/>
    <x v="7"/>
    <x v="3"/>
    <n v="4231"/>
    <d v="2012-02-03T00:00:00"/>
    <x v="2"/>
    <x v="33"/>
    <n v="72116"/>
  </r>
  <r>
    <x v="148"/>
    <m/>
    <s v="Joy Smith"/>
    <x v="2"/>
    <n v="1"/>
    <x v="31"/>
    <n v="32676"/>
    <s v="Critical"/>
    <n v="37"/>
    <n v="45.19"/>
    <n v="0.06"/>
    <x v="223"/>
    <n v="1.99"/>
    <n v="523.42999999999995"/>
    <n v="0.55000000000000004"/>
    <x v="2"/>
    <x v="6"/>
    <x v="196"/>
    <x v="8"/>
    <x v="2"/>
    <n v="4594"/>
    <d v="2012-02-04T00:00:00"/>
    <x v="0"/>
    <x v="36"/>
    <n v="47906"/>
  </r>
  <r>
    <x v="149"/>
    <m/>
    <s v="Erica Bern"/>
    <x v="2"/>
    <n v="1"/>
    <x v="31"/>
    <n v="4454"/>
    <s v="Low"/>
    <n v="17"/>
    <n v="3.08"/>
    <n v="0.01"/>
    <x v="224"/>
    <n v="0.5"/>
    <n v="21.42"/>
    <n v="0.37"/>
    <x v="0"/>
    <x v="0"/>
    <x v="197"/>
    <x v="12"/>
    <x v="2"/>
    <n v="636"/>
    <d v="2012-02-06T00:00:00"/>
    <x v="0"/>
    <x v="36"/>
    <n v="46806"/>
  </r>
  <r>
    <x v="150"/>
    <m/>
    <s v="Darren Powers"/>
    <x v="2"/>
    <n v="1"/>
    <x v="32"/>
    <n v="38529"/>
    <s v="Low"/>
    <n v="38"/>
    <n v="1.1399999999999999"/>
    <n v="0.02"/>
    <x v="225"/>
    <n v="0.7"/>
    <n v="-0.49"/>
    <n v="0.38"/>
    <x v="0"/>
    <x v="3"/>
    <x v="178"/>
    <x v="14"/>
    <x v="1"/>
    <n v="5421"/>
    <d v="2012-02-02T00:00:00"/>
    <x v="0"/>
    <x v="31"/>
    <n v="83616"/>
  </r>
  <r>
    <x v="151"/>
    <m/>
    <s v="Alejandro Grove"/>
    <x v="3"/>
    <n v="1"/>
    <x v="32"/>
    <n v="39904"/>
    <s v="Not Specified"/>
    <n v="44"/>
    <n v="8.09"/>
    <n v="0"/>
    <x v="226"/>
    <n v="7.96"/>
    <n v="-144.56"/>
    <n v="0.49"/>
    <x v="1"/>
    <x v="0"/>
    <x v="106"/>
    <x v="5"/>
    <x v="0"/>
    <n v="5639"/>
    <d v="2012-02-03T00:00:00"/>
    <x v="0"/>
    <x v="20"/>
    <n v="45231"/>
  </r>
  <r>
    <x v="152"/>
    <m/>
    <s v="Bill Overfelt"/>
    <x v="2"/>
    <n v="1"/>
    <x v="32"/>
    <n v="19493"/>
    <s v="Critical"/>
    <n v="31"/>
    <n v="154.13"/>
    <n v="0.1"/>
    <x v="227"/>
    <n v="69"/>
    <n v="-372.48597100000001"/>
    <n v="0.68"/>
    <x v="1"/>
    <x v="1"/>
    <x v="198"/>
    <x v="4"/>
    <x v="0"/>
    <n v="2693"/>
    <d v="2012-02-03T00:00:00"/>
    <x v="0"/>
    <x v="20"/>
    <n v="44221"/>
  </r>
  <r>
    <x v="153"/>
    <m/>
    <s v="Alan Schoenberger"/>
    <x v="2"/>
    <n v="1"/>
    <x v="32"/>
    <n v="55713"/>
    <s v="High"/>
    <n v="49"/>
    <n v="122.99"/>
    <n v="0.09"/>
    <x v="228"/>
    <n v="70.2"/>
    <n v="-2426.5500000000002"/>
    <n v="0.74"/>
    <x v="1"/>
    <x v="2"/>
    <x v="199"/>
    <x v="1"/>
    <x v="0"/>
    <n v="7786"/>
    <d v="2012-02-04T00:00:00"/>
    <x v="2"/>
    <x v="25"/>
    <n v="5401"/>
  </r>
  <r>
    <x v="149"/>
    <m/>
    <s v="Erica Bern"/>
    <x v="2"/>
    <n v="1"/>
    <x v="32"/>
    <n v="13604"/>
    <s v="Not Specified"/>
    <n v="38"/>
    <n v="83.1"/>
    <n v="0.04"/>
    <x v="229"/>
    <n v="6.13"/>
    <n v="1166.4000000000001"/>
    <n v="0.45"/>
    <x v="2"/>
    <x v="0"/>
    <x v="200"/>
    <x v="8"/>
    <x v="2"/>
    <n v="1896"/>
    <d v="2012-02-04T00:00:00"/>
    <x v="0"/>
    <x v="36"/>
    <n v="46806"/>
  </r>
  <r>
    <x v="149"/>
    <m/>
    <s v="Erica Bern"/>
    <x v="2"/>
    <n v="1"/>
    <x v="32"/>
    <n v="13604"/>
    <s v="Not Specified"/>
    <n v="42"/>
    <n v="90.98"/>
    <n v="7.0000000000000007E-2"/>
    <x v="230"/>
    <n v="56.2"/>
    <n v="-1396.22"/>
    <n v="0.74"/>
    <x v="1"/>
    <x v="5"/>
    <x v="172"/>
    <x v="5"/>
    <x v="2"/>
    <n v="1897"/>
    <d v="2012-02-05T00:00:00"/>
    <x v="0"/>
    <x v="36"/>
    <n v="46806"/>
  </r>
  <r>
    <x v="154"/>
    <m/>
    <s v="Carol Darley"/>
    <x v="1"/>
    <n v="1"/>
    <x v="33"/>
    <n v="21222"/>
    <s v="Not Specified"/>
    <n v="36"/>
    <n v="5.08"/>
    <n v="0.1"/>
    <x v="231"/>
    <n v="3.63"/>
    <n v="-32.4"/>
    <n v="0.51"/>
    <x v="1"/>
    <x v="3"/>
    <x v="201"/>
    <x v="5"/>
    <x v="1"/>
    <n v="2928"/>
    <d v="2012-02-05T00:00:00"/>
    <x v="0"/>
    <x v="30"/>
    <n v="81001"/>
  </r>
  <r>
    <x v="154"/>
    <m/>
    <s v="Carol Darley"/>
    <x v="1"/>
    <n v="1"/>
    <x v="33"/>
    <n v="21222"/>
    <s v="Not Specified"/>
    <n v="26"/>
    <n v="35.99"/>
    <n v="0.02"/>
    <x v="232"/>
    <n v="5"/>
    <n v="-120.934"/>
    <n v="0.85"/>
    <x v="2"/>
    <x v="0"/>
    <x v="202"/>
    <x v="9"/>
    <x v="1"/>
    <n v="2929"/>
    <d v="2012-02-05T00:00:00"/>
    <x v="0"/>
    <x v="30"/>
    <n v="81001"/>
  </r>
  <r>
    <x v="155"/>
    <m/>
    <s v="Matt Abelman"/>
    <x v="1"/>
    <n v="1"/>
    <x v="34"/>
    <n v="41988"/>
    <s v="Low"/>
    <n v="33"/>
    <n v="145.44999999999999"/>
    <n v="0.08"/>
    <x v="233"/>
    <n v="17.850000000000001"/>
    <n v="751.58"/>
    <n v="0.56000000000000005"/>
    <x v="2"/>
    <x v="2"/>
    <x v="33"/>
    <x v="7"/>
    <x v="2"/>
    <n v="5919"/>
    <d v="2012-02-04T00:00:00"/>
    <x v="2"/>
    <x v="3"/>
    <n v="55445"/>
  </r>
  <r>
    <x v="156"/>
    <m/>
    <s v="Henia Zydlo"/>
    <x v="1"/>
    <n v="1"/>
    <x v="34"/>
    <n v="14400"/>
    <s v="Medium"/>
    <n v="43"/>
    <n v="146.05000000000001"/>
    <n v="0.08"/>
    <x v="234"/>
    <n v="80.2"/>
    <n v="-2110.56"/>
    <n v="0.71"/>
    <x v="1"/>
    <x v="4"/>
    <x v="203"/>
    <x v="4"/>
    <x v="3"/>
    <n v="2018"/>
    <d v="2012-02-05T00:00:00"/>
    <x v="2"/>
    <x v="12"/>
    <n v="33134"/>
  </r>
  <r>
    <x v="157"/>
    <m/>
    <s v="Michael Grace"/>
    <x v="2"/>
    <n v="1"/>
    <x v="34"/>
    <n v="25120"/>
    <s v="Medium"/>
    <n v="22"/>
    <n v="7.28"/>
    <n v="0.01"/>
    <x v="235"/>
    <n v="11.15"/>
    <n v="-139.9"/>
    <n v="0.37"/>
    <x v="0"/>
    <x v="0"/>
    <x v="204"/>
    <x v="2"/>
    <x v="3"/>
    <n v="3530"/>
    <d v="2012-02-05T00:00:00"/>
    <x v="0"/>
    <x v="17"/>
    <n v="29301"/>
  </r>
  <r>
    <x v="156"/>
    <m/>
    <s v="Henia Zydlo"/>
    <x v="1"/>
    <n v="1"/>
    <x v="34"/>
    <n v="14400"/>
    <s v="Medium"/>
    <n v="32"/>
    <n v="2.16"/>
    <n v="0.05"/>
    <x v="236"/>
    <n v="6.05"/>
    <n v="-166.55449999999999"/>
    <n v="0.37"/>
    <x v="0"/>
    <x v="0"/>
    <x v="205"/>
    <x v="3"/>
    <x v="3"/>
    <n v="2016"/>
    <d v="2012-02-05T00:00:00"/>
    <x v="0"/>
    <x v="12"/>
    <n v="33134"/>
  </r>
  <r>
    <x v="156"/>
    <m/>
    <s v="Henia Zydlo"/>
    <x v="1"/>
    <n v="1"/>
    <x v="34"/>
    <n v="14400"/>
    <s v="Medium"/>
    <n v="35"/>
    <n v="6.48"/>
    <n v="0.03"/>
    <x v="237"/>
    <n v="6.6"/>
    <n v="-99.08"/>
    <n v="0.37"/>
    <x v="0"/>
    <x v="0"/>
    <x v="206"/>
    <x v="2"/>
    <x v="3"/>
    <n v="2017"/>
    <d v="2012-02-05T00:00:00"/>
    <x v="0"/>
    <x v="12"/>
    <n v="33134"/>
  </r>
  <r>
    <x v="158"/>
    <m/>
    <s v="Sonia Sunley"/>
    <x v="0"/>
    <n v="1"/>
    <x v="34"/>
    <n v="14627"/>
    <s v="Medium"/>
    <n v="47"/>
    <n v="14.48"/>
    <n v="7.0000000000000007E-2"/>
    <x v="238"/>
    <n v="6.46"/>
    <n v="67.864000000000004"/>
    <n v="0.38"/>
    <x v="0"/>
    <x v="0"/>
    <x v="207"/>
    <x v="3"/>
    <x v="2"/>
    <n v="2049"/>
    <d v="2012-02-05T00:00:00"/>
    <x v="0"/>
    <x v="38"/>
    <n v="67501"/>
  </r>
  <r>
    <x v="159"/>
    <m/>
    <s v="Christine Sundaresam"/>
    <x v="0"/>
    <n v="1"/>
    <x v="34"/>
    <n v="59459"/>
    <s v="Medium"/>
    <n v="40"/>
    <n v="1.7"/>
    <n v="7.0000000000000007E-2"/>
    <x v="239"/>
    <n v="1.99"/>
    <n v="-51.42"/>
    <n v="0.51"/>
    <x v="2"/>
    <x v="6"/>
    <x v="39"/>
    <x v="8"/>
    <x v="2"/>
    <n v="8321"/>
    <d v="2012-02-05T00:00:00"/>
    <x v="0"/>
    <x v="26"/>
    <n v="63376"/>
  </r>
  <r>
    <x v="160"/>
    <m/>
    <s v="Gene McClure"/>
    <x v="3"/>
    <n v="1"/>
    <x v="34"/>
    <n v="35776"/>
    <s v="Medium"/>
    <n v="9"/>
    <n v="12.97"/>
    <n v="0.05"/>
    <x v="240"/>
    <n v="1.49"/>
    <n v="32.682499999999997"/>
    <n v="0.35"/>
    <x v="0"/>
    <x v="0"/>
    <x v="208"/>
    <x v="3"/>
    <x v="3"/>
    <n v="5011"/>
    <d v="2012-02-06T00:00:00"/>
    <x v="0"/>
    <x v="12"/>
    <n v="32707"/>
  </r>
  <r>
    <x v="160"/>
    <m/>
    <s v="Gene McClure"/>
    <x v="3"/>
    <n v="1"/>
    <x v="34"/>
    <n v="35776"/>
    <s v="Medium"/>
    <n v="36"/>
    <n v="5.81"/>
    <n v="0.06"/>
    <x v="241"/>
    <n v="3.37"/>
    <n v="-32.15"/>
    <n v="0.54"/>
    <x v="0"/>
    <x v="3"/>
    <x v="209"/>
    <x v="14"/>
    <x v="3"/>
    <n v="5012"/>
    <d v="2012-02-06T00:00:00"/>
    <x v="0"/>
    <x v="12"/>
    <n v="32707"/>
  </r>
  <r>
    <x v="157"/>
    <m/>
    <s v="Michael Grace"/>
    <x v="2"/>
    <n v="1"/>
    <x v="34"/>
    <n v="25120"/>
    <s v="Medium"/>
    <n v="46"/>
    <n v="4.91"/>
    <n v="0"/>
    <x v="242"/>
    <n v="0.5"/>
    <n v="123.02"/>
    <n v="0.36"/>
    <x v="0"/>
    <x v="0"/>
    <x v="210"/>
    <x v="12"/>
    <x v="3"/>
    <n v="3529"/>
    <d v="2012-02-06T00:00:00"/>
    <x v="0"/>
    <x v="17"/>
    <n v="29301"/>
  </r>
  <r>
    <x v="157"/>
    <m/>
    <s v="Michael Grace"/>
    <x v="2"/>
    <n v="1"/>
    <x v="34"/>
    <n v="25120"/>
    <s v="Medium"/>
    <n v="10"/>
    <n v="6.68"/>
    <n v="0.1"/>
    <x v="243"/>
    <n v="6.93"/>
    <n v="-35.520000000000003"/>
    <n v="0.37"/>
    <x v="0"/>
    <x v="0"/>
    <x v="211"/>
    <x v="2"/>
    <x v="3"/>
    <n v="3531"/>
    <d v="2012-02-07T00:00:00"/>
    <x v="0"/>
    <x v="17"/>
    <n v="29301"/>
  </r>
  <r>
    <x v="161"/>
    <m/>
    <s v="Matt Abelman"/>
    <x v="1"/>
    <n v="1"/>
    <x v="34"/>
    <n v="41988"/>
    <s v="Low"/>
    <n v="18"/>
    <n v="33.94"/>
    <n v="7.0000000000000007E-2"/>
    <x v="244"/>
    <n v="19.190000000000001"/>
    <n v="-157.56"/>
    <n v="0.57999999999999996"/>
    <x v="1"/>
    <x v="2"/>
    <x v="25"/>
    <x v="1"/>
    <x v="2"/>
    <n v="5920"/>
    <d v="2012-02-08T00:00:00"/>
    <x v="2"/>
    <x v="3"/>
    <n v="55337"/>
  </r>
  <r>
    <x v="95"/>
    <m/>
    <s v="Erica Bern"/>
    <x v="2"/>
    <n v="1"/>
    <x v="34"/>
    <n v="44387"/>
    <s v="Low"/>
    <n v="20"/>
    <n v="8.34"/>
    <n v="0.03"/>
    <x v="245"/>
    <n v="4.82"/>
    <n v="-6.71"/>
    <n v="0.4"/>
    <x v="0"/>
    <x v="0"/>
    <x v="212"/>
    <x v="2"/>
    <x v="2"/>
    <n v="6271"/>
    <d v="2012-02-08T00:00:00"/>
    <x v="0"/>
    <x v="36"/>
    <n v="46530"/>
  </r>
  <r>
    <x v="161"/>
    <m/>
    <s v="Matt Abelman"/>
    <x v="1"/>
    <n v="1"/>
    <x v="34"/>
    <n v="41988"/>
    <s v="Low"/>
    <n v="14"/>
    <n v="13.43"/>
    <n v="0.1"/>
    <x v="246"/>
    <n v="5.5"/>
    <n v="-29.54"/>
    <n v="0.56999999999999995"/>
    <x v="0"/>
    <x v="0"/>
    <x v="114"/>
    <x v="0"/>
    <x v="2"/>
    <n v="5921"/>
    <d v="2012-02-08T00:00:00"/>
    <x v="0"/>
    <x v="3"/>
    <n v="55337"/>
  </r>
  <r>
    <x v="162"/>
    <m/>
    <s v="Dean Katz"/>
    <x v="1"/>
    <n v="1"/>
    <x v="34"/>
    <n v="17636"/>
    <s v="Low"/>
    <n v="2"/>
    <n v="2.94"/>
    <n v="0.03"/>
    <x v="247"/>
    <n v="0.96"/>
    <n v="-4.2"/>
    <n v="0.57999999999999996"/>
    <x v="0"/>
    <x v="3"/>
    <x v="213"/>
    <x v="6"/>
    <x v="1"/>
    <n v="2428"/>
    <d v="2012-02-08T00:00:00"/>
    <x v="0"/>
    <x v="2"/>
    <n v="90278"/>
  </r>
  <r>
    <x v="95"/>
    <m/>
    <s v="Erica Bern"/>
    <x v="2"/>
    <n v="1"/>
    <x v="34"/>
    <n v="44387"/>
    <s v="Low"/>
    <n v="50"/>
    <n v="29.89"/>
    <n v="7.0000000000000007E-2"/>
    <x v="248"/>
    <n v="1.99"/>
    <n v="475.26"/>
    <n v="0.5"/>
    <x v="2"/>
    <x v="6"/>
    <x v="214"/>
    <x v="8"/>
    <x v="2"/>
    <n v="6270"/>
    <d v="2012-02-09T00:00:00"/>
    <x v="1"/>
    <x v="36"/>
    <n v="46530"/>
  </r>
  <r>
    <x v="163"/>
    <m/>
    <s v="Mick Crebagga"/>
    <x v="1"/>
    <n v="1"/>
    <x v="35"/>
    <n v="26945"/>
    <s v="Critical"/>
    <n v="29"/>
    <n v="7.28"/>
    <n v="0"/>
    <x v="249"/>
    <n v="1.77"/>
    <n v="77.33"/>
    <n v="0.37"/>
    <x v="0"/>
    <x v="3"/>
    <x v="215"/>
    <x v="2"/>
    <x v="3"/>
    <n v="3772"/>
    <d v="2012-02-05T00:00:00"/>
    <x v="0"/>
    <x v="12"/>
    <n v="33917"/>
  </r>
  <r>
    <x v="117"/>
    <m/>
    <s v="Anthony Johnson"/>
    <x v="0"/>
    <n v="1"/>
    <x v="35"/>
    <n v="36068"/>
    <s v="Critical"/>
    <n v="23"/>
    <n v="279.81"/>
    <n v="0.06"/>
    <x v="250"/>
    <n v="23.19"/>
    <n v="1243.17"/>
    <n v="0.59"/>
    <x v="0"/>
    <x v="2"/>
    <x v="142"/>
    <x v="13"/>
    <x v="2"/>
    <n v="5058"/>
    <d v="2012-02-06T00:00:00"/>
    <x v="2"/>
    <x v="10"/>
    <n v="50208"/>
  </r>
  <r>
    <x v="164"/>
    <m/>
    <s v="Robert Barroso"/>
    <x v="0"/>
    <n v="1"/>
    <x v="35"/>
    <n v="417"/>
    <s v="Medium"/>
    <n v="39"/>
    <n v="500.98"/>
    <n v="7.0000000000000007E-2"/>
    <x v="251"/>
    <n v="28.14"/>
    <n v="8734.8799999999992"/>
    <n v="0.38"/>
    <x v="2"/>
    <x v="2"/>
    <x v="216"/>
    <x v="7"/>
    <x v="1"/>
    <n v="70"/>
    <d v="2012-02-06T00:00:00"/>
    <x v="2"/>
    <x v="2"/>
    <n v="90022"/>
  </r>
  <r>
    <x v="165"/>
    <m/>
    <s v="Ricardo Block"/>
    <x v="2"/>
    <n v="1"/>
    <x v="35"/>
    <n v="35200"/>
    <s v="Medium"/>
    <n v="15"/>
    <n v="9.98"/>
    <n v="0.08"/>
    <x v="252"/>
    <n v="12.52"/>
    <n v="-102.93"/>
    <n v="0.56999999999999995"/>
    <x v="1"/>
    <x v="0"/>
    <x v="217"/>
    <x v="5"/>
    <x v="1"/>
    <n v="4949"/>
    <d v="2012-02-07T00:00:00"/>
    <x v="0"/>
    <x v="40"/>
    <n v="85224"/>
  </r>
  <r>
    <x v="164"/>
    <m/>
    <s v="Robert Barroso"/>
    <x v="0"/>
    <n v="1"/>
    <x v="35"/>
    <n v="417"/>
    <s v="Medium"/>
    <n v="3"/>
    <n v="178.47"/>
    <n v="0.1"/>
    <x v="253"/>
    <n v="19.989999999999998"/>
    <n v="-170.98"/>
    <n v="0.55000000000000004"/>
    <x v="0"/>
    <x v="0"/>
    <x v="218"/>
    <x v="0"/>
    <x v="1"/>
    <n v="71"/>
    <d v="2012-02-07T00:00:00"/>
    <x v="0"/>
    <x v="2"/>
    <n v="90022"/>
  </r>
  <r>
    <x v="117"/>
    <m/>
    <s v="Christina Vanderzanden"/>
    <x v="0"/>
    <n v="1"/>
    <x v="35"/>
    <n v="10310"/>
    <s v="Low"/>
    <n v="48"/>
    <n v="2.88"/>
    <n v="7.0000000000000007E-2"/>
    <x v="254"/>
    <n v="1.01"/>
    <n v="9.59"/>
    <n v="0.55000000000000004"/>
    <x v="0"/>
    <x v="3"/>
    <x v="219"/>
    <x v="6"/>
    <x v="2"/>
    <n v="1423"/>
    <d v="2012-02-09T00:00:00"/>
    <x v="0"/>
    <x v="10"/>
    <n v="50208"/>
  </r>
  <r>
    <x v="117"/>
    <m/>
    <s v="Christina Vanderzanden"/>
    <x v="0"/>
    <n v="1"/>
    <x v="35"/>
    <n v="10310"/>
    <s v="Low"/>
    <n v="6"/>
    <n v="195.99"/>
    <n v="0.1"/>
    <x v="255"/>
    <n v="3.99"/>
    <n v="-655.42399999999998"/>
    <n v="0.57999999999999996"/>
    <x v="2"/>
    <x v="0"/>
    <x v="220"/>
    <x v="9"/>
    <x v="2"/>
    <n v="1424"/>
    <d v="2012-02-12T00:00:00"/>
    <x v="0"/>
    <x v="10"/>
    <n v="50208"/>
  </r>
  <r>
    <x v="166"/>
    <m/>
    <s v="Kelly Andreada"/>
    <x v="1"/>
    <n v="1"/>
    <x v="36"/>
    <n v="25440"/>
    <s v="High"/>
    <n v="30"/>
    <n v="259.70999999999998"/>
    <n v="0.02"/>
    <x v="256"/>
    <n v="66.67"/>
    <n v="912.48"/>
    <n v="0.65"/>
    <x v="1"/>
    <x v="4"/>
    <x v="221"/>
    <x v="4"/>
    <x v="3"/>
    <n v="3563"/>
    <d v="2012-02-06T00:00:00"/>
    <x v="2"/>
    <x v="17"/>
    <n v="29611"/>
  </r>
  <r>
    <x v="167"/>
    <m/>
    <s v="Nick Zandusky"/>
    <x v="0"/>
    <n v="1"/>
    <x v="36"/>
    <n v="28772"/>
    <s v="High"/>
    <n v="16"/>
    <n v="71.37"/>
    <n v="0.02"/>
    <x v="257"/>
    <n v="69"/>
    <n v="-763.8"/>
    <n v="0.68"/>
    <x v="1"/>
    <x v="1"/>
    <x v="222"/>
    <x v="4"/>
    <x v="3"/>
    <n v="4028"/>
    <d v="2012-02-07T00:00:00"/>
    <x v="0"/>
    <x v="42"/>
    <n v="30458"/>
  </r>
  <r>
    <x v="167"/>
    <m/>
    <s v="Nick Zandusky"/>
    <x v="0"/>
    <n v="1"/>
    <x v="36"/>
    <n v="28772"/>
    <s v="High"/>
    <n v="4"/>
    <n v="205.99"/>
    <n v="0.03"/>
    <x v="258"/>
    <n v="8.99"/>
    <n v="-803.077"/>
    <n v="0.6"/>
    <x v="2"/>
    <x v="0"/>
    <x v="223"/>
    <x v="9"/>
    <x v="3"/>
    <n v="4029"/>
    <d v="2012-02-08T00:00:00"/>
    <x v="1"/>
    <x v="42"/>
    <n v="30458"/>
  </r>
  <r>
    <x v="168"/>
    <m/>
    <s v="Bobby Elias"/>
    <x v="0"/>
    <n v="1"/>
    <x v="36"/>
    <n v="26724"/>
    <s v="Critical"/>
    <n v="2"/>
    <n v="999.99"/>
    <n v="0.09"/>
    <x v="259"/>
    <n v="13.99"/>
    <n v="-2531.4825000000001"/>
    <n v="0.36"/>
    <x v="2"/>
    <x v="5"/>
    <x v="224"/>
    <x v="7"/>
    <x v="0"/>
    <n v="3739"/>
    <d v="2012-02-08T00:00:00"/>
    <x v="0"/>
    <x v="22"/>
    <n v="7201"/>
  </r>
  <r>
    <x v="169"/>
    <m/>
    <s v="Bill Donatelli"/>
    <x v="2"/>
    <n v="1"/>
    <x v="36"/>
    <n v="41543"/>
    <s v="Low"/>
    <n v="45"/>
    <n v="160.97999999999999"/>
    <n v="0.03"/>
    <x v="260"/>
    <n v="30"/>
    <n v="1385.35"/>
    <n v="0.62"/>
    <x v="1"/>
    <x v="2"/>
    <x v="187"/>
    <x v="1"/>
    <x v="2"/>
    <n v="5853"/>
    <d v="2012-02-10T00:00:00"/>
    <x v="2"/>
    <x v="7"/>
    <n v="68502"/>
  </r>
  <r>
    <x v="169"/>
    <m/>
    <s v="Bill Donatelli"/>
    <x v="2"/>
    <n v="1"/>
    <x v="36"/>
    <n v="41543"/>
    <s v="Low"/>
    <n v="24"/>
    <n v="65.989999999999995"/>
    <n v="0.03"/>
    <x v="261"/>
    <n v="3.99"/>
    <n v="172.33199999999999"/>
    <n v="0.59"/>
    <x v="2"/>
    <x v="0"/>
    <x v="225"/>
    <x v="9"/>
    <x v="2"/>
    <n v="5854"/>
    <d v="2012-02-10T00:00:00"/>
    <x v="0"/>
    <x v="7"/>
    <n v="68502"/>
  </r>
  <r>
    <x v="170"/>
    <m/>
    <s v="Robert Dilbeck"/>
    <x v="2"/>
    <n v="1"/>
    <x v="37"/>
    <n v="46981"/>
    <s v="Medium"/>
    <n v="46"/>
    <n v="30.56"/>
    <n v="7.0000000000000007E-2"/>
    <x v="262"/>
    <n v="2.99"/>
    <n v="601.9615"/>
    <n v="0.35"/>
    <x v="0"/>
    <x v="0"/>
    <x v="226"/>
    <x v="3"/>
    <x v="3"/>
    <n v="6604"/>
    <d v="2012-02-07T00:00:00"/>
    <x v="0"/>
    <x v="29"/>
    <n v="37311"/>
  </r>
  <r>
    <x v="171"/>
    <m/>
    <s v="John Lee"/>
    <x v="2"/>
    <n v="1"/>
    <x v="37"/>
    <n v="44002"/>
    <s v="Medium"/>
    <n v="14"/>
    <n v="17.7"/>
    <n v="0.03"/>
    <x v="263"/>
    <n v="9.4700000000000006"/>
    <n v="-52.33"/>
    <n v="0.59"/>
    <x v="0"/>
    <x v="0"/>
    <x v="227"/>
    <x v="0"/>
    <x v="3"/>
    <n v="6213"/>
    <d v="2012-02-07T00:00:00"/>
    <x v="0"/>
    <x v="33"/>
    <n v="72209"/>
  </r>
  <r>
    <x v="171"/>
    <m/>
    <s v="John Lee"/>
    <x v="2"/>
    <n v="1"/>
    <x v="37"/>
    <n v="44002"/>
    <s v="Medium"/>
    <n v="46"/>
    <n v="6.68"/>
    <n v="0.05"/>
    <x v="264"/>
    <n v="5.66"/>
    <n v="-66.48"/>
    <n v="0.37"/>
    <x v="0"/>
    <x v="0"/>
    <x v="228"/>
    <x v="2"/>
    <x v="3"/>
    <n v="6212"/>
    <d v="2012-02-09T00:00:00"/>
    <x v="0"/>
    <x v="33"/>
    <n v="72209"/>
  </r>
  <r>
    <x v="172"/>
    <m/>
    <s v="Ed Braxton"/>
    <x v="3"/>
    <n v="1"/>
    <x v="37"/>
    <n v="23808"/>
    <s v="Low"/>
    <n v="28"/>
    <n v="125.99"/>
    <n v="0.08"/>
    <x v="265"/>
    <n v="7.69"/>
    <n v="377.154"/>
    <n v="0.57999999999999996"/>
    <x v="2"/>
    <x v="0"/>
    <x v="229"/>
    <x v="9"/>
    <x v="1"/>
    <n v="3330"/>
    <d v="2012-02-09T00:00:00"/>
    <x v="0"/>
    <x v="2"/>
    <n v="92592"/>
  </r>
  <r>
    <x v="172"/>
    <m/>
    <s v="Ed Braxton"/>
    <x v="3"/>
    <n v="1"/>
    <x v="37"/>
    <n v="23808"/>
    <s v="Low"/>
    <n v="30"/>
    <n v="19.98"/>
    <n v="0.04"/>
    <x v="266"/>
    <n v="8.68"/>
    <n v="108"/>
    <n v="0.37"/>
    <x v="0"/>
    <x v="0"/>
    <x v="145"/>
    <x v="2"/>
    <x v="1"/>
    <n v="3329"/>
    <d v="2012-02-14T00:00:00"/>
    <x v="0"/>
    <x v="2"/>
    <n v="92592"/>
  </r>
  <r>
    <x v="173"/>
    <m/>
    <s v="Bradley Nguyen"/>
    <x v="3"/>
    <n v="1"/>
    <x v="38"/>
    <n v="3138"/>
    <s v="Not Specified"/>
    <n v="4"/>
    <n v="179.99"/>
    <n v="7.0000000000000007E-2"/>
    <x v="267"/>
    <n v="19.989999999999998"/>
    <n v="-427.47"/>
    <n v="0.48"/>
    <x v="2"/>
    <x v="0"/>
    <x v="156"/>
    <x v="8"/>
    <x v="0"/>
    <n v="462"/>
    <d v="2012-02-08T00:00:00"/>
    <x v="1"/>
    <x v="1"/>
    <n v="21133"/>
  </r>
  <r>
    <x v="174"/>
    <m/>
    <s v="Helen Wasserman"/>
    <x v="1"/>
    <n v="1"/>
    <x v="38"/>
    <n v="20162"/>
    <s v="Medium"/>
    <n v="38"/>
    <n v="15.16"/>
    <n v="0.03"/>
    <x v="268"/>
    <n v="15.09"/>
    <n v="-254.13849999999999"/>
    <n v="0.39"/>
    <x v="0"/>
    <x v="0"/>
    <x v="230"/>
    <x v="3"/>
    <x v="0"/>
    <n v="2797"/>
    <d v="2012-02-09T00:00:00"/>
    <x v="0"/>
    <x v="13"/>
    <n v="14901"/>
  </r>
  <r>
    <x v="175"/>
    <m/>
    <s v="Max Engle"/>
    <x v="2"/>
    <n v="1"/>
    <x v="38"/>
    <n v="59942"/>
    <s v="Medium"/>
    <n v="47"/>
    <n v="15.98"/>
    <n v="7.0000000000000007E-2"/>
    <x v="269"/>
    <n v="8.99"/>
    <n v="-268.64999999999998"/>
    <n v="0.64"/>
    <x v="2"/>
    <x v="6"/>
    <x v="185"/>
    <x v="8"/>
    <x v="1"/>
    <n v="8391"/>
    <d v="2012-02-10T00:00:00"/>
    <x v="0"/>
    <x v="43"/>
    <n v="59715"/>
  </r>
  <r>
    <x v="176"/>
    <m/>
    <s v="Grant Donatelli"/>
    <x v="3"/>
    <n v="1"/>
    <x v="38"/>
    <n v="56581"/>
    <s v="High"/>
    <n v="20"/>
    <n v="105.98"/>
    <n v="0.1"/>
    <x v="270"/>
    <n v="13.99"/>
    <n v="580.42999999999995"/>
    <n v="0.65"/>
    <x v="1"/>
    <x v="5"/>
    <x v="231"/>
    <x v="5"/>
    <x v="1"/>
    <n v="7914"/>
    <d v="2012-02-11T00:00:00"/>
    <x v="1"/>
    <x v="44"/>
    <n v="82001"/>
  </r>
  <r>
    <x v="177"/>
    <m/>
    <s v="Christine Abelman"/>
    <x v="2"/>
    <n v="1"/>
    <x v="39"/>
    <n v="40128"/>
    <s v="Low"/>
    <n v="43"/>
    <n v="240.98"/>
    <n v="0.01"/>
    <x v="271"/>
    <n v="60.2"/>
    <n v="1445.36"/>
    <n v="0.56000000000000005"/>
    <x v="1"/>
    <x v="4"/>
    <x v="182"/>
    <x v="10"/>
    <x v="1"/>
    <n v="5673"/>
    <d v="2012-02-16T00:00:00"/>
    <x v="2"/>
    <x v="21"/>
    <n v="99207"/>
  </r>
  <r>
    <x v="178"/>
    <m/>
    <s v="Edward Becker"/>
    <x v="2"/>
    <n v="1"/>
    <x v="40"/>
    <n v="41604"/>
    <s v="Medium"/>
    <n v="22"/>
    <n v="6.37"/>
    <n v="0.06"/>
    <x v="272"/>
    <n v="5.19"/>
    <n v="-48.219499999999996"/>
    <n v="0.38"/>
    <x v="0"/>
    <x v="0"/>
    <x v="232"/>
    <x v="3"/>
    <x v="2"/>
    <n v="5860"/>
    <d v="2012-02-11T00:00:00"/>
    <x v="0"/>
    <x v="9"/>
    <n v="76039"/>
  </r>
  <r>
    <x v="179"/>
    <m/>
    <s v="Ionia McGrath"/>
    <x v="1"/>
    <n v="1"/>
    <x v="40"/>
    <n v="9222"/>
    <s v="High"/>
    <n v="41"/>
    <n v="11.34"/>
    <n v="0.04"/>
    <x v="273"/>
    <n v="5.01"/>
    <n v="78.2"/>
    <n v="0.36"/>
    <x v="0"/>
    <x v="0"/>
    <x v="79"/>
    <x v="2"/>
    <x v="3"/>
    <n v="1269"/>
    <d v="2012-02-11T00:00:00"/>
    <x v="0"/>
    <x v="4"/>
    <n v="35211"/>
  </r>
  <r>
    <x v="180"/>
    <m/>
    <s v="Evan Bailliet"/>
    <x v="2"/>
    <n v="1"/>
    <x v="40"/>
    <n v="31078"/>
    <s v="Critical"/>
    <n v="7"/>
    <n v="13.99"/>
    <n v="0.01"/>
    <x v="274"/>
    <n v="7.51"/>
    <n v="-36.766199999999998"/>
    <n v="0.39"/>
    <x v="2"/>
    <x v="5"/>
    <x v="233"/>
    <x v="7"/>
    <x v="3"/>
    <n v="4363"/>
    <d v="2012-02-11T00:00:00"/>
    <x v="0"/>
    <x v="12"/>
    <n v="33433"/>
  </r>
  <r>
    <x v="181"/>
    <m/>
    <s v="Maribeth Schnelling"/>
    <x v="2"/>
    <n v="1"/>
    <x v="40"/>
    <n v="44325"/>
    <s v="Medium"/>
    <n v="44"/>
    <n v="20.28"/>
    <n v="0"/>
    <x v="275"/>
    <n v="14.39"/>
    <n v="-60.66"/>
    <n v="0.47"/>
    <x v="1"/>
    <x v="0"/>
    <x v="150"/>
    <x v="5"/>
    <x v="3"/>
    <n v="6264"/>
    <d v="2012-02-12T00:00:00"/>
    <x v="0"/>
    <x v="12"/>
    <n v="33311"/>
  </r>
  <r>
    <x v="182"/>
    <m/>
    <s v="Thais Sissman"/>
    <x v="0"/>
    <n v="1"/>
    <x v="40"/>
    <n v="52258"/>
    <s v="Low"/>
    <n v="5"/>
    <n v="12.22"/>
    <n v="0.04"/>
    <x v="276"/>
    <n v="2.85"/>
    <n v="40.44"/>
    <n v="0.55000000000000004"/>
    <x v="1"/>
    <x v="6"/>
    <x v="234"/>
    <x v="5"/>
    <x v="3"/>
    <n v="7333"/>
    <d v="2012-02-17T00:00:00"/>
    <x v="0"/>
    <x v="12"/>
    <n v="32127"/>
  </r>
  <r>
    <x v="183"/>
    <m/>
    <s v="George Ashbrook"/>
    <x v="3"/>
    <n v="1"/>
    <x v="41"/>
    <n v="45414"/>
    <s v="Critical"/>
    <n v="17"/>
    <n v="60.98"/>
    <n v="0.08"/>
    <x v="277"/>
    <n v="49"/>
    <n v="-563.86"/>
    <n v="0.59"/>
    <x v="0"/>
    <x v="1"/>
    <x v="235"/>
    <x v="13"/>
    <x v="2"/>
    <n v="6401"/>
    <d v="2012-02-12T00:00:00"/>
    <x v="0"/>
    <x v="9"/>
    <n v="75901"/>
  </r>
  <r>
    <x v="184"/>
    <m/>
    <s v="Rick Wilson"/>
    <x v="3"/>
    <n v="1"/>
    <x v="41"/>
    <n v="14983"/>
    <s v="High"/>
    <n v="48"/>
    <n v="205.99"/>
    <n v="0.05"/>
    <x v="278"/>
    <n v="8.99"/>
    <n v="2497.9409999999998"/>
    <n v="0.57999999999999996"/>
    <x v="2"/>
    <x v="0"/>
    <x v="236"/>
    <x v="9"/>
    <x v="3"/>
    <n v="2097"/>
    <d v="2012-02-12T00:00:00"/>
    <x v="1"/>
    <x v="45"/>
    <n v="28403"/>
  </r>
  <r>
    <x v="184"/>
    <m/>
    <s v="Rick Wilson"/>
    <x v="3"/>
    <n v="1"/>
    <x v="41"/>
    <n v="14983"/>
    <s v="High"/>
    <n v="18"/>
    <n v="205.99"/>
    <n v="0.08"/>
    <x v="279"/>
    <n v="8.99"/>
    <n v="251.541"/>
    <n v="0.56000000000000005"/>
    <x v="2"/>
    <x v="0"/>
    <x v="237"/>
    <x v="9"/>
    <x v="3"/>
    <n v="2098"/>
    <d v="2012-02-12T00:00:00"/>
    <x v="0"/>
    <x v="45"/>
    <n v="28403"/>
  </r>
  <r>
    <x v="185"/>
    <m/>
    <s v="Michael Moore"/>
    <x v="2"/>
    <n v="1"/>
    <x v="41"/>
    <n v="47493"/>
    <s v="Critical"/>
    <n v="36"/>
    <n v="270.98"/>
    <n v="7.0000000000000007E-2"/>
    <x v="280"/>
    <n v="50"/>
    <n v="-96.05"/>
    <n v="0.77"/>
    <x v="1"/>
    <x v="2"/>
    <x v="238"/>
    <x v="1"/>
    <x v="3"/>
    <n v="6673"/>
    <d v="2012-02-13T00:00:00"/>
    <x v="2"/>
    <x v="12"/>
    <n v="32404"/>
  </r>
  <r>
    <x v="186"/>
    <m/>
    <s v="Nicole Brennan"/>
    <x v="3"/>
    <n v="1"/>
    <x v="41"/>
    <n v="18790"/>
    <s v="High"/>
    <n v="7"/>
    <n v="2036.48"/>
    <n v="0.01"/>
    <x v="281"/>
    <n v="14.7"/>
    <n v="-1596.7457999999999"/>
    <n v="0.55000000000000004"/>
    <x v="2"/>
    <x v="2"/>
    <x v="239"/>
    <x v="7"/>
    <x v="1"/>
    <n v="2602"/>
    <d v="2012-02-13T00:00:00"/>
    <x v="2"/>
    <x v="2"/>
    <n v="94521"/>
  </r>
  <r>
    <x v="187"/>
    <m/>
    <s v="Cathy Armstrong"/>
    <x v="3"/>
    <n v="1"/>
    <x v="42"/>
    <n v="42339"/>
    <s v="Critical"/>
    <n v="31"/>
    <n v="6.48"/>
    <n v="0.02"/>
    <x v="282"/>
    <n v="9.68"/>
    <n v="-178.82"/>
    <n v="0.36"/>
    <x v="0"/>
    <x v="0"/>
    <x v="240"/>
    <x v="2"/>
    <x v="2"/>
    <n v="5969"/>
    <d v="2012-02-12T00:00:00"/>
    <x v="0"/>
    <x v="24"/>
    <n v="48195"/>
  </r>
  <r>
    <x v="188"/>
    <m/>
    <s v="David Smith"/>
    <x v="0"/>
    <n v="1"/>
    <x v="42"/>
    <n v="14823"/>
    <s v="Low"/>
    <n v="20"/>
    <n v="6.7"/>
    <n v="0.08"/>
    <x v="283"/>
    <n v="1.56"/>
    <n v="10.56"/>
    <n v="0.52"/>
    <x v="0"/>
    <x v="3"/>
    <x v="241"/>
    <x v="6"/>
    <x v="2"/>
    <n v="2074"/>
    <d v="2012-02-12T00:00:00"/>
    <x v="0"/>
    <x v="9"/>
    <n v="75067"/>
  </r>
  <r>
    <x v="189"/>
    <m/>
    <s v="Olvera Toch"/>
    <x v="1"/>
    <n v="1"/>
    <x v="42"/>
    <n v="833"/>
    <s v="Medium"/>
    <n v="1"/>
    <n v="12.53"/>
    <n v="0.03"/>
    <x v="284"/>
    <n v="7.17"/>
    <n v="-20.320499999999999"/>
    <n v="0.38"/>
    <x v="0"/>
    <x v="0"/>
    <x v="242"/>
    <x v="3"/>
    <x v="2"/>
    <n v="130"/>
    <d v="2012-02-13T00:00:00"/>
    <x v="0"/>
    <x v="23"/>
    <n v="53142"/>
  </r>
  <r>
    <x v="190"/>
    <m/>
    <s v="Vivek Grady"/>
    <x v="1"/>
    <n v="1"/>
    <x v="42"/>
    <n v="57856"/>
    <s v="Medium"/>
    <n v="17"/>
    <n v="7.1"/>
    <n v="0.06"/>
    <x v="285"/>
    <n v="6.05"/>
    <n v="-42.170499999999997"/>
    <n v="0.39"/>
    <x v="0"/>
    <x v="0"/>
    <x v="243"/>
    <x v="3"/>
    <x v="0"/>
    <n v="8104"/>
    <d v="2012-02-13T00:00:00"/>
    <x v="0"/>
    <x v="20"/>
    <n v="43081"/>
  </r>
  <r>
    <x v="190"/>
    <m/>
    <s v="Vivek Grady"/>
    <x v="1"/>
    <n v="1"/>
    <x v="42"/>
    <n v="57856"/>
    <s v="Medium"/>
    <n v="31"/>
    <n v="2.78"/>
    <n v="0.02"/>
    <x v="286"/>
    <n v="0.97"/>
    <n v="5.7"/>
    <n v="0.59"/>
    <x v="0"/>
    <x v="3"/>
    <x v="65"/>
    <x v="6"/>
    <x v="0"/>
    <n v="8105"/>
    <d v="2012-02-13T00:00:00"/>
    <x v="0"/>
    <x v="20"/>
    <n v="43081"/>
  </r>
  <r>
    <x v="191"/>
    <m/>
    <s v="Frank Hawley"/>
    <x v="1"/>
    <n v="1"/>
    <x v="42"/>
    <n v="14211"/>
    <s v="Not Specified"/>
    <n v="14"/>
    <n v="176.19"/>
    <n v="0.04"/>
    <x v="287"/>
    <n v="11.87"/>
    <n v="320.10000000000002"/>
    <n v="0.62"/>
    <x v="0"/>
    <x v="0"/>
    <x v="244"/>
    <x v="0"/>
    <x v="2"/>
    <n v="1991"/>
    <d v="2012-02-14T00:00:00"/>
    <x v="0"/>
    <x v="9"/>
    <n v="75482"/>
  </r>
  <r>
    <x v="192"/>
    <m/>
    <s v="Aaron Smayling"/>
    <x v="0"/>
    <n v="1"/>
    <x v="42"/>
    <n v="59104"/>
    <s v="High"/>
    <n v="38"/>
    <n v="115.99"/>
    <n v="0.05"/>
    <x v="288"/>
    <n v="2.5"/>
    <n v="1016.973"/>
    <n v="0.55000000000000004"/>
    <x v="2"/>
    <x v="0"/>
    <x v="245"/>
    <x v="9"/>
    <x v="0"/>
    <n v="8268"/>
    <d v="2012-02-14T00:00:00"/>
    <x v="0"/>
    <x v="13"/>
    <n v="13210"/>
  </r>
  <r>
    <x v="192"/>
    <m/>
    <s v="Aaron Smayling"/>
    <x v="0"/>
    <n v="1"/>
    <x v="42"/>
    <n v="59104"/>
    <s v="High"/>
    <n v="13"/>
    <n v="14.27"/>
    <n v="0.08"/>
    <x v="289"/>
    <n v="7.27"/>
    <n v="3.4594999999999998"/>
    <n v="0.38"/>
    <x v="0"/>
    <x v="0"/>
    <x v="246"/>
    <x v="3"/>
    <x v="0"/>
    <n v="8266"/>
    <d v="2012-02-15T00:00:00"/>
    <x v="1"/>
    <x v="13"/>
    <n v="13210"/>
  </r>
  <r>
    <x v="193"/>
    <m/>
    <s v="Trudy Bell"/>
    <x v="3"/>
    <n v="1"/>
    <x v="42"/>
    <n v="52227"/>
    <s v="Medium"/>
    <n v="37"/>
    <n v="6.48"/>
    <n v="0.05"/>
    <x v="290"/>
    <n v="8.19"/>
    <n v="-164.18"/>
    <n v="0.37"/>
    <x v="0"/>
    <x v="0"/>
    <x v="247"/>
    <x v="2"/>
    <x v="1"/>
    <n v="7330"/>
    <d v="2012-02-15T00:00:00"/>
    <x v="0"/>
    <x v="40"/>
    <n v="85335"/>
  </r>
  <r>
    <x v="192"/>
    <m/>
    <s v="Aaron Smayling"/>
    <x v="0"/>
    <n v="1"/>
    <x v="42"/>
    <n v="59104"/>
    <s v="High"/>
    <n v="22"/>
    <n v="2.98"/>
    <n v="0.04"/>
    <x v="291"/>
    <n v="1.58"/>
    <n v="2.63"/>
    <n v="0.39"/>
    <x v="0"/>
    <x v="3"/>
    <x v="248"/>
    <x v="14"/>
    <x v="0"/>
    <n v="8267"/>
    <d v="2012-02-15T00:00:00"/>
    <x v="0"/>
    <x v="13"/>
    <n v="13210"/>
  </r>
  <r>
    <x v="191"/>
    <m/>
    <s v="Frank Hawley"/>
    <x v="1"/>
    <n v="1"/>
    <x v="42"/>
    <n v="14211"/>
    <s v="Not Specified"/>
    <n v="22"/>
    <n v="150.97999999999999"/>
    <n v="0.04"/>
    <x v="292"/>
    <n v="13.99"/>
    <n v="1046.69"/>
    <n v="0.38"/>
    <x v="2"/>
    <x v="5"/>
    <x v="170"/>
    <x v="7"/>
    <x v="2"/>
    <n v="1990"/>
    <d v="2012-02-15T00:00:00"/>
    <x v="0"/>
    <x v="9"/>
    <n v="75482"/>
  </r>
  <r>
    <x v="188"/>
    <m/>
    <s v="David Smith"/>
    <x v="0"/>
    <n v="1"/>
    <x v="42"/>
    <n v="14823"/>
    <s v="Low"/>
    <n v="15"/>
    <n v="7.31"/>
    <n v="0.1"/>
    <x v="293"/>
    <n v="0.49"/>
    <n v="39.979999999999997"/>
    <n v="0.38"/>
    <x v="0"/>
    <x v="0"/>
    <x v="249"/>
    <x v="12"/>
    <x v="2"/>
    <n v="2073"/>
    <d v="2012-02-21T00:00:00"/>
    <x v="0"/>
    <x v="9"/>
    <n v="75067"/>
  </r>
  <r>
    <x v="194"/>
    <m/>
    <s v="Thais Sissman"/>
    <x v="2"/>
    <n v="1"/>
    <x v="43"/>
    <n v="57506"/>
    <s v="Medium"/>
    <n v="48"/>
    <n v="7.28"/>
    <n v="0.1"/>
    <x v="294"/>
    <n v="5.47"/>
    <n v="-66.87"/>
    <n v="0.35"/>
    <x v="0"/>
    <x v="0"/>
    <x v="250"/>
    <x v="2"/>
    <x v="3"/>
    <n v="8055"/>
    <d v="2012-02-13T00:00:00"/>
    <x v="0"/>
    <x v="12"/>
    <n v="34952"/>
  </r>
  <r>
    <x v="195"/>
    <m/>
    <s v="Sally Matthias"/>
    <x v="1"/>
    <n v="1"/>
    <x v="43"/>
    <n v="16612"/>
    <s v="High"/>
    <n v="45"/>
    <n v="80.97"/>
    <n v="0.05"/>
    <x v="295"/>
    <n v="30.06"/>
    <n v="565.17999999999995"/>
    <n v="0.4"/>
    <x v="2"/>
    <x v="4"/>
    <x v="251"/>
    <x v="7"/>
    <x v="2"/>
    <n v="2304"/>
    <d v="2012-02-14T00:00:00"/>
    <x v="2"/>
    <x v="3"/>
    <n v="55369"/>
  </r>
  <r>
    <x v="196"/>
    <m/>
    <s v="Lena Creighton"/>
    <x v="1"/>
    <n v="1"/>
    <x v="43"/>
    <n v="54055"/>
    <s v="Critical"/>
    <n v="44"/>
    <n v="120.98"/>
    <n v="0.02"/>
    <x v="296"/>
    <n v="58.64"/>
    <n v="-1330.5"/>
    <n v="0.75"/>
    <x v="1"/>
    <x v="4"/>
    <x v="252"/>
    <x v="10"/>
    <x v="0"/>
    <n v="7557"/>
    <d v="2012-02-15T00:00:00"/>
    <x v="2"/>
    <x v="0"/>
    <n v="15239"/>
  </r>
  <r>
    <x v="197"/>
    <m/>
    <s v="Vicky Freymann"/>
    <x v="1"/>
    <n v="1"/>
    <x v="43"/>
    <n v="21572"/>
    <s v="Critical"/>
    <n v="42"/>
    <n v="194.3"/>
    <n v="0.03"/>
    <x v="297"/>
    <n v="11.54"/>
    <n v="2861.01"/>
    <n v="0.59"/>
    <x v="1"/>
    <x v="1"/>
    <x v="30"/>
    <x v="5"/>
    <x v="2"/>
    <n v="2986"/>
    <d v="2012-02-15T00:00:00"/>
    <x v="0"/>
    <x v="24"/>
    <n v="48307"/>
  </r>
  <r>
    <x v="195"/>
    <m/>
    <s v="Sally Matthias"/>
    <x v="1"/>
    <n v="1"/>
    <x v="43"/>
    <n v="16612"/>
    <s v="High"/>
    <n v="6"/>
    <n v="6.48"/>
    <n v="0"/>
    <x v="298"/>
    <n v="10.050000000000001"/>
    <n v="-38.72"/>
    <n v="0.37"/>
    <x v="0"/>
    <x v="0"/>
    <x v="253"/>
    <x v="2"/>
    <x v="2"/>
    <n v="2305"/>
    <d v="2012-02-15T00:00:00"/>
    <x v="0"/>
    <x v="3"/>
    <n v="55369"/>
  </r>
  <r>
    <x v="198"/>
    <m/>
    <s v="Charles Crestani"/>
    <x v="3"/>
    <n v="1"/>
    <x v="44"/>
    <n v="56452"/>
    <s v="Not Specified"/>
    <n v="34"/>
    <n v="236.97"/>
    <n v="0"/>
    <x v="299"/>
    <n v="59.24"/>
    <n v="1192.04"/>
    <n v="0.61"/>
    <x v="1"/>
    <x v="4"/>
    <x v="254"/>
    <x v="4"/>
    <x v="1"/>
    <n v="7893"/>
    <d v="2012-02-15T00:00:00"/>
    <x v="2"/>
    <x v="2"/>
    <n v="93454"/>
  </r>
  <r>
    <x v="199"/>
    <m/>
    <s v="Janet Lee"/>
    <x v="3"/>
    <n v="1"/>
    <x v="44"/>
    <n v="14913"/>
    <s v="High"/>
    <n v="47"/>
    <n v="19.98"/>
    <n v="0.01"/>
    <x v="300"/>
    <n v="8.68"/>
    <n v="208.06"/>
    <n v="0.37"/>
    <x v="0"/>
    <x v="0"/>
    <x v="145"/>
    <x v="2"/>
    <x v="3"/>
    <n v="2085"/>
    <d v="2012-02-15T00:00:00"/>
    <x v="0"/>
    <x v="45"/>
    <n v="28314"/>
  </r>
  <r>
    <x v="200"/>
    <m/>
    <s v="Nicole Brennan"/>
    <x v="1"/>
    <n v="1"/>
    <x v="44"/>
    <n v="48836"/>
    <s v="Critical"/>
    <n v="8"/>
    <n v="348.21"/>
    <n v="0.09"/>
    <x v="301"/>
    <n v="40.19"/>
    <n v="-93.85"/>
    <n v="0.62"/>
    <x v="1"/>
    <x v="4"/>
    <x v="255"/>
    <x v="4"/>
    <x v="1"/>
    <n v="6856"/>
    <d v="2012-02-16T00:00:00"/>
    <x v="2"/>
    <x v="2"/>
    <n v="92627"/>
  </r>
  <r>
    <x v="38"/>
    <m/>
    <s v="Joni Blumstein"/>
    <x v="1"/>
    <n v="1"/>
    <x v="44"/>
    <n v="13408"/>
    <s v="Low"/>
    <n v="4"/>
    <n v="60.65"/>
    <n v="0.04"/>
    <x v="302"/>
    <n v="12.23"/>
    <n v="173.89"/>
    <n v="0.64"/>
    <x v="1"/>
    <x v="5"/>
    <x v="256"/>
    <x v="5"/>
    <x v="2"/>
    <n v="1863"/>
    <d v="2012-02-16T00:00:00"/>
    <x v="0"/>
    <x v="11"/>
    <n v="73505"/>
  </r>
  <r>
    <x v="201"/>
    <m/>
    <s v="Carlos Soltero"/>
    <x v="3"/>
    <n v="1"/>
    <x v="45"/>
    <n v="46119"/>
    <s v="Critical"/>
    <n v="46"/>
    <n v="417.4"/>
    <n v="7.0000000000000007E-2"/>
    <x v="303"/>
    <n v="75.23"/>
    <n v="-575.35199999999998"/>
    <n v="0.79"/>
    <x v="1"/>
    <x v="4"/>
    <x v="257"/>
    <x v="4"/>
    <x v="2"/>
    <n v="6482"/>
    <d v="2012-02-16T00:00:00"/>
    <x v="2"/>
    <x v="36"/>
    <n v="46032"/>
  </r>
  <r>
    <x v="202"/>
    <m/>
    <s v="Mick Brown"/>
    <x v="3"/>
    <n v="1"/>
    <x v="45"/>
    <n v="33095"/>
    <s v="Not Specified"/>
    <n v="34"/>
    <n v="78.69"/>
    <n v="0.1"/>
    <x v="304"/>
    <n v="19.989999999999998"/>
    <n v="875.57"/>
    <n v="0.43"/>
    <x v="1"/>
    <x v="0"/>
    <x v="258"/>
    <x v="5"/>
    <x v="1"/>
    <n v="4649"/>
    <d v="2012-02-16T00:00:00"/>
    <x v="0"/>
    <x v="2"/>
    <n v="92236"/>
  </r>
  <r>
    <x v="201"/>
    <m/>
    <s v="Carlos Soltero"/>
    <x v="3"/>
    <n v="1"/>
    <x v="45"/>
    <n v="46119"/>
    <s v="Critical"/>
    <n v="23"/>
    <n v="3.8"/>
    <n v="0.03"/>
    <x v="305"/>
    <n v="1.49"/>
    <n v="15.2745"/>
    <n v="0.38"/>
    <x v="0"/>
    <x v="0"/>
    <x v="259"/>
    <x v="3"/>
    <x v="2"/>
    <n v="6480"/>
    <d v="2012-02-17T00:00:00"/>
    <x v="0"/>
    <x v="36"/>
    <n v="46032"/>
  </r>
  <r>
    <x v="201"/>
    <m/>
    <s v="Carlos Soltero"/>
    <x v="3"/>
    <n v="1"/>
    <x v="45"/>
    <n v="46119"/>
    <s v="Critical"/>
    <n v="20"/>
    <n v="7.98"/>
    <n v="7.0000000000000007E-2"/>
    <x v="306"/>
    <n v="1.25"/>
    <n v="57.31"/>
    <n v="0.35"/>
    <x v="0"/>
    <x v="3"/>
    <x v="260"/>
    <x v="2"/>
    <x v="2"/>
    <n v="6481"/>
    <d v="2012-02-17T00:00:00"/>
    <x v="0"/>
    <x v="36"/>
    <n v="46032"/>
  </r>
  <r>
    <x v="202"/>
    <m/>
    <s v="Mick Brown"/>
    <x v="3"/>
    <n v="1"/>
    <x v="45"/>
    <n v="33095"/>
    <s v="Not Specified"/>
    <n v="30"/>
    <n v="159.99"/>
    <n v="0.01"/>
    <x v="307"/>
    <n v="5.5"/>
    <n v="1689.93"/>
    <n v="0.49"/>
    <x v="2"/>
    <x v="0"/>
    <x v="261"/>
    <x v="8"/>
    <x v="1"/>
    <n v="4648"/>
    <d v="2012-02-17T00:00:00"/>
    <x v="0"/>
    <x v="2"/>
    <n v="92236"/>
  </r>
  <r>
    <x v="203"/>
    <m/>
    <s v="Phillip Flathmann"/>
    <x v="0"/>
    <n v="1"/>
    <x v="45"/>
    <n v="34498"/>
    <s v="Low"/>
    <n v="4"/>
    <n v="8.74"/>
    <n v="0.09"/>
    <x v="308"/>
    <n v="1.39"/>
    <n v="10.8"/>
    <n v="0.38"/>
    <x v="0"/>
    <x v="0"/>
    <x v="90"/>
    <x v="15"/>
    <x v="3"/>
    <n v="4848"/>
    <d v="2012-02-20T00:00:00"/>
    <x v="1"/>
    <x v="12"/>
    <n v="33952"/>
  </r>
  <r>
    <x v="203"/>
    <m/>
    <s v="Phillip Flathmann"/>
    <x v="0"/>
    <n v="1"/>
    <x v="45"/>
    <n v="34498"/>
    <s v="Low"/>
    <n v="3"/>
    <n v="18.97"/>
    <n v="0.09"/>
    <x v="309"/>
    <n v="9.0299999999999994"/>
    <n v="-23.2"/>
    <n v="0.37"/>
    <x v="0"/>
    <x v="0"/>
    <x v="138"/>
    <x v="2"/>
    <x v="3"/>
    <n v="4849"/>
    <d v="2012-02-20T00:00:00"/>
    <x v="0"/>
    <x v="12"/>
    <n v="33952"/>
  </r>
  <r>
    <x v="204"/>
    <m/>
    <s v="Bill Eplett"/>
    <x v="2"/>
    <n v="1"/>
    <x v="45"/>
    <n v="32741"/>
    <s v="Low"/>
    <n v="13"/>
    <n v="9.7100000000000009"/>
    <n v="7.0000000000000007E-2"/>
    <x v="310"/>
    <n v="9.4499999999999993"/>
    <n v="-81.77"/>
    <n v="0.6"/>
    <x v="0"/>
    <x v="0"/>
    <x v="262"/>
    <x v="0"/>
    <x v="0"/>
    <n v="4598"/>
    <d v="2012-02-22T00:00:00"/>
    <x v="0"/>
    <x v="13"/>
    <n v="13021"/>
  </r>
  <r>
    <x v="205"/>
    <m/>
    <s v="Erica Smith"/>
    <x v="0"/>
    <n v="1"/>
    <x v="46"/>
    <n v="55874"/>
    <s v="Medium"/>
    <n v="24"/>
    <n v="5.68"/>
    <n v="0.06"/>
    <x v="311"/>
    <n v="1.39"/>
    <n v="33.01"/>
    <n v="0.38"/>
    <x v="0"/>
    <x v="0"/>
    <x v="263"/>
    <x v="15"/>
    <x v="1"/>
    <n v="7812"/>
    <d v="2012-02-16T00:00:00"/>
    <x v="0"/>
    <x v="21"/>
    <n v="98801"/>
  </r>
  <r>
    <x v="191"/>
    <m/>
    <s v="Erica Smith"/>
    <x v="0"/>
    <n v="1"/>
    <x v="46"/>
    <n v="55874"/>
    <s v="Medium"/>
    <n v="28"/>
    <n v="7.1"/>
    <n v="0"/>
    <x v="312"/>
    <n v="6.05"/>
    <n v="-60.145000000000003"/>
    <n v="0.39"/>
    <x v="0"/>
    <x v="0"/>
    <x v="243"/>
    <x v="3"/>
    <x v="2"/>
    <n v="7810"/>
    <d v="2012-02-17T00:00:00"/>
    <x v="0"/>
    <x v="9"/>
    <n v="75482"/>
  </r>
  <r>
    <x v="206"/>
    <m/>
    <s v="Sharelle Roach"/>
    <x v="1"/>
    <n v="1"/>
    <x v="46"/>
    <n v="48998"/>
    <s v="Low"/>
    <n v="15"/>
    <n v="11.58"/>
    <n v="0.04"/>
    <x v="313"/>
    <n v="6.97"/>
    <n v="-8.11"/>
    <n v="0.35"/>
    <x v="0"/>
    <x v="0"/>
    <x v="131"/>
    <x v="15"/>
    <x v="1"/>
    <n v="6876"/>
    <d v="2012-02-18T00:00:00"/>
    <x v="0"/>
    <x v="31"/>
    <n v="83814"/>
  </r>
  <r>
    <x v="191"/>
    <m/>
    <s v="Erica Smith"/>
    <x v="0"/>
    <n v="1"/>
    <x v="46"/>
    <n v="55874"/>
    <s v="Medium"/>
    <n v="41"/>
    <n v="4.9800000000000004"/>
    <n v="0.01"/>
    <x v="314"/>
    <n v="4.62"/>
    <n v="-111.72"/>
    <n v="0.64"/>
    <x v="2"/>
    <x v="6"/>
    <x v="264"/>
    <x v="8"/>
    <x v="2"/>
    <n v="7811"/>
    <d v="2012-02-18T00:00:00"/>
    <x v="1"/>
    <x v="9"/>
    <n v="75482"/>
  </r>
  <r>
    <x v="178"/>
    <m/>
    <s v="Edward Becker"/>
    <x v="1"/>
    <n v="1"/>
    <x v="46"/>
    <n v="32037"/>
    <s v="Low"/>
    <n v="15"/>
    <n v="699.99"/>
    <n v="7.0000000000000007E-2"/>
    <x v="315"/>
    <n v="24.49"/>
    <n v="325.29000000000002"/>
    <n v="0.54"/>
    <x v="2"/>
    <x v="1"/>
    <x v="265"/>
    <x v="11"/>
    <x v="2"/>
    <n v="4502"/>
    <d v="2012-02-20T00:00:00"/>
    <x v="0"/>
    <x v="9"/>
    <n v="76039"/>
  </r>
  <r>
    <x v="178"/>
    <m/>
    <s v="Edward Becker"/>
    <x v="1"/>
    <n v="1"/>
    <x v="46"/>
    <n v="32037"/>
    <s v="Low"/>
    <n v="37"/>
    <n v="8.6"/>
    <n v="0.04"/>
    <x v="316"/>
    <n v="6.19"/>
    <n v="-63.813499999999998"/>
    <n v="0.38"/>
    <x v="0"/>
    <x v="0"/>
    <x v="105"/>
    <x v="3"/>
    <x v="2"/>
    <n v="4501"/>
    <d v="2012-02-23T00:00:00"/>
    <x v="0"/>
    <x v="9"/>
    <n v="76039"/>
  </r>
  <r>
    <x v="207"/>
    <m/>
    <s v="Frank Merwin"/>
    <x v="3"/>
    <n v="1"/>
    <x v="47"/>
    <n v="59170"/>
    <s v="High"/>
    <n v="44"/>
    <n v="5.34"/>
    <n v="0.02"/>
    <x v="317"/>
    <n v="2.99"/>
    <n v="9.2989999999999995"/>
    <n v="0.38"/>
    <x v="0"/>
    <x v="0"/>
    <x v="266"/>
    <x v="3"/>
    <x v="1"/>
    <n v="8273"/>
    <d v="2012-02-18T00:00:00"/>
    <x v="0"/>
    <x v="5"/>
    <n v="84120"/>
  </r>
  <r>
    <x v="207"/>
    <m/>
    <s v="Frank Merwin"/>
    <x v="3"/>
    <n v="1"/>
    <x v="47"/>
    <n v="59170"/>
    <s v="High"/>
    <n v="10"/>
    <n v="62.18"/>
    <n v="0.04"/>
    <x v="318"/>
    <n v="10.84"/>
    <n v="232"/>
    <n v="0.63"/>
    <x v="1"/>
    <x v="5"/>
    <x v="267"/>
    <x v="5"/>
    <x v="1"/>
    <n v="8274"/>
    <d v="2012-02-19T00:00:00"/>
    <x v="0"/>
    <x v="5"/>
    <n v="84120"/>
  </r>
  <r>
    <x v="207"/>
    <m/>
    <s v="Frank Merwin"/>
    <x v="3"/>
    <n v="1"/>
    <x v="47"/>
    <n v="59170"/>
    <s v="High"/>
    <n v="22"/>
    <n v="41.47"/>
    <n v="0.03"/>
    <x v="319"/>
    <n v="34.200000000000003"/>
    <n v="-380.9"/>
    <n v="0.73"/>
    <x v="1"/>
    <x v="3"/>
    <x v="268"/>
    <x v="5"/>
    <x v="1"/>
    <n v="8275"/>
    <d v="2012-02-19T00:00:00"/>
    <x v="0"/>
    <x v="5"/>
    <n v="84120"/>
  </r>
  <r>
    <x v="208"/>
    <m/>
    <s v="David Bremer"/>
    <x v="2"/>
    <n v="1"/>
    <x v="47"/>
    <n v="22083"/>
    <s v="Critical"/>
    <n v="2"/>
    <n v="6.04"/>
    <n v="0.05"/>
    <x v="320"/>
    <n v="2.14"/>
    <n v="-4.1399999999999997"/>
    <n v="0.38"/>
    <x v="0"/>
    <x v="3"/>
    <x v="269"/>
    <x v="2"/>
    <x v="1"/>
    <n v="3077"/>
    <d v="2012-02-19T00:00:00"/>
    <x v="1"/>
    <x v="2"/>
    <n v="92374"/>
  </r>
  <r>
    <x v="207"/>
    <m/>
    <s v="Frank Merwin"/>
    <x v="3"/>
    <n v="1"/>
    <x v="47"/>
    <n v="59170"/>
    <s v="High"/>
    <n v="5"/>
    <n v="1938.02"/>
    <n v="0.04"/>
    <x v="321"/>
    <n v="13.99"/>
    <n v="-1510.8855000000001"/>
    <n v="0.38"/>
    <x v="2"/>
    <x v="5"/>
    <x v="270"/>
    <x v="7"/>
    <x v="1"/>
    <n v="8276"/>
    <d v="2012-02-19T00:00:00"/>
    <x v="0"/>
    <x v="5"/>
    <n v="84120"/>
  </r>
  <r>
    <x v="209"/>
    <m/>
    <s v="Nicole Hansen"/>
    <x v="2"/>
    <n v="1"/>
    <x v="48"/>
    <n v="16547"/>
    <s v="Not Specified"/>
    <n v="8"/>
    <n v="218.75"/>
    <n v="0.04"/>
    <x v="322"/>
    <n v="69.64"/>
    <n v="-533.23199999999997"/>
    <n v="0.77"/>
    <x v="1"/>
    <x v="4"/>
    <x v="189"/>
    <x v="4"/>
    <x v="2"/>
    <n v="2297"/>
    <d v="2012-02-18T00:00:00"/>
    <x v="2"/>
    <x v="14"/>
    <n v="60901"/>
  </r>
  <r>
    <x v="209"/>
    <m/>
    <s v="Nicole Hansen"/>
    <x v="2"/>
    <n v="1"/>
    <x v="48"/>
    <n v="16547"/>
    <s v="Not Specified"/>
    <n v="30"/>
    <n v="355.98"/>
    <n v="0.09"/>
    <x v="323"/>
    <n v="58.92"/>
    <n v="1240.25"/>
    <n v="0.64"/>
    <x v="1"/>
    <x v="2"/>
    <x v="29"/>
    <x v="1"/>
    <x v="2"/>
    <n v="2296"/>
    <d v="2012-02-20T00:00:00"/>
    <x v="2"/>
    <x v="14"/>
    <n v="60901"/>
  </r>
  <r>
    <x v="210"/>
    <m/>
    <s v="Debra Catini"/>
    <x v="0"/>
    <n v="1"/>
    <x v="49"/>
    <n v="56483"/>
    <s v="High"/>
    <n v="37"/>
    <n v="4.28"/>
    <n v="0.05"/>
    <x v="324"/>
    <n v="5.17"/>
    <n v="-104.57"/>
    <n v="0.4"/>
    <x v="0"/>
    <x v="0"/>
    <x v="271"/>
    <x v="2"/>
    <x v="1"/>
    <n v="7895"/>
    <d v="2012-02-19T00:00:00"/>
    <x v="0"/>
    <x v="2"/>
    <n v="93030"/>
  </r>
  <r>
    <x v="211"/>
    <m/>
    <s v="Justin Knight"/>
    <x v="2"/>
    <n v="1"/>
    <x v="49"/>
    <n v="18471"/>
    <s v="Not Specified"/>
    <n v="29"/>
    <n v="5.98"/>
    <n v="0.02"/>
    <x v="325"/>
    <n v="5.46"/>
    <n v="-47.12"/>
    <n v="0.36"/>
    <x v="0"/>
    <x v="0"/>
    <x v="272"/>
    <x v="2"/>
    <x v="2"/>
    <n v="2553"/>
    <d v="2012-02-20T00:00:00"/>
    <x v="0"/>
    <x v="10"/>
    <n v="50613"/>
  </r>
  <r>
    <x v="153"/>
    <m/>
    <s v="Justin Knight"/>
    <x v="2"/>
    <n v="1"/>
    <x v="49"/>
    <n v="18471"/>
    <s v="Not Specified"/>
    <n v="4"/>
    <n v="2.08"/>
    <n v="0.02"/>
    <x v="326"/>
    <n v="2.56"/>
    <n v="-8.02"/>
    <n v="0.55000000000000004"/>
    <x v="0"/>
    <x v="6"/>
    <x v="273"/>
    <x v="16"/>
    <x v="2"/>
    <n v="2552"/>
    <d v="2012-02-20T00:00:00"/>
    <x v="0"/>
    <x v="10"/>
    <n v="52601"/>
  </r>
  <r>
    <x v="153"/>
    <m/>
    <s v="Justin Knight"/>
    <x v="2"/>
    <n v="1"/>
    <x v="49"/>
    <n v="18471"/>
    <s v="Not Specified"/>
    <n v="37"/>
    <n v="5.98"/>
    <n v="0"/>
    <x v="327"/>
    <n v="0.96"/>
    <n v="46.41"/>
    <n v="0.6"/>
    <x v="0"/>
    <x v="3"/>
    <x v="274"/>
    <x v="6"/>
    <x v="2"/>
    <n v="2551"/>
    <d v="2012-02-20T00:00:00"/>
    <x v="0"/>
    <x v="10"/>
    <n v="52601"/>
  </r>
  <r>
    <x v="212"/>
    <m/>
    <s v="Roland Fjeld"/>
    <x v="2"/>
    <n v="1"/>
    <x v="49"/>
    <n v="47011"/>
    <s v="High"/>
    <n v="33"/>
    <n v="11.29"/>
    <n v="0.05"/>
    <x v="328"/>
    <n v="5.03"/>
    <n v="-35.26"/>
    <n v="0.59"/>
    <x v="0"/>
    <x v="0"/>
    <x v="275"/>
    <x v="0"/>
    <x v="1"/>
    <n v="6607"/>
    <d v="2012-02-21T00:00:00"/>
    <x v="0"/>
    <x v="2"/>
    <n v="92243"/>
  </r>
  <r>
    <x v="213"/>
    <m/>
    <s v="Frank Merwin"/>
    <x v="3"/>
    <n v="1"/>
    <x v="49"/>
    <n v="36455"/>
    <s v="High"/>
    <n v="48"/>
    <n v="39.479999999999997"/>
    <n v="0.03"/>
    <x v="329"/>
    <n v="1.99"/>
    <n v="561.42999999999995"/>
    <n v="0.54"/>
    <x v="2"/>
    <x v="6"/>
    <x v="276"/>
    <x v="8"/>
    <x v="1"/>
    <n v="5120"/>
    <d v="2012-02-21T00:00:00"/>
    <x v="0"/>
    <x v="5"/>
    <n v="84074"/>
  </r>
  <r>
    <x v="214"/>
    <m/>
    <s v="Anthony Johnson"/>
    <x v="0"/>
    <n v="1"/>
    <x v="50"/>
    <n v="53511"/>
    <s v="Medium"/>
    <n v="49"/>
    <n v="9.65"/>
    <n v="0.04"/>
    <x v="330"/>
    <n v="6.22"/>
    <n v="-53.62"/>
    <n v="0.55000000000000004"/>
    <x v="1"/>
    <x v="0"/>
    <x v="277"/>
    <x v="5"/>
    <x v="2"/>
    <n v="7501"/>
    <d v="2012-02-21T00:00:00"/>
    <x v="0"/>
    <x v="14"/>
    <n v="60462"/>
  </r>
  <r>
    <x v="215"/>
    <m/>
    <s v="Sally Hughsby"/>
    <x v="3"/>
    <n v="1"/>
    <x v="50"/>
    <n v="55300"/>
    <s v="High"/>
    <n v="48"/>
    <n v="3.75"/>
    <n v="0.01"/>
    <x v="331"/>
    <n v="0.5"/>
    <n v="82.38"/>
    <n v="0.37"/>
    <x v="0"/>
    <x v="0"/>
    <x v="278"/>
    <x v="12"/>
    <x v="0"/>
    <n v="7719"/>
    <d v="2012-02-21T00:00:00"/>
    <x v="0"/>
    <x v="20"/>
    <n v="44134"/>
  </r>
  <r>
    <x v="216"/>
    <m/>
    <s v="Tracy Collins"/>
    <x v="2"/>
    <n v="1"/>
    <x v="50"/>
    <n v="58182"/>
    <s v="High"/>
    <n v="24"/>
    <n v="19.23"/>
    <n v="0.05"/>
    <x v="332"/>
    <n v="6.15"/>
    <n v="166.92"/>
    <n v="0.44"/>
    <x v="1"/>
    <x v="6"/>
    <x v="279"/>
    <x v="5"/>
    <x v="3"/>
    <n v="8141"/>
    <d v="2012-02-22T00:00:00"/>
    <x v="1"/>
    <x v="12"/>
    <n v="34741"/>
  </r>
  <r>
    <x v="215"/>
    <m/>
    <s v="Sally Hughsby"/>
    <x v="3"/>
    <n v="1"/>
    <x v="50"/>
    <n v="55300"/>
    <s v="High"/>
    <n v="31"/>
    <n v="10.68"/>
    <n v="0.02"/>
    <x v="333"/>
    <n v="13.04"/>
    <n v="-231.05"/>
    <n v="0.6"/>
    <x v="1"/>
    <x v="1"/>
    <x v="280"/>
    <x v="5"/>
    <x v="0"/>
    <n v="7720"/>
    <d v="2012-02-22T00:00:00"/>
    <x v="0"/>
    <x v="20"/>
    <n v="44134"/>
  </r>
  <r>
    <x v="215"/>
    <m/>
    <s v="Sally Hughsby"/>
    <x v="3"/>
    <n v="1"/>
    <x v="50"/>
    <n v="55300"/>
    <s v="High"/>
    <n v="37"/>
    <n v="4.0599999999999996"/>
    <n v="0.03"/>
    <x v="334"/>
    <n v="6.89"/>
    <n v="-185.17"/>
    <n v="0.6"/>
    <x v="0"/>
    <x v="0"/>
    <x v="281"/>
    <x v="13"/>
    <x v="0"/>
    <n v="7718"/>
    <d v="2012-02-22T00:00:00"/>
    <x v="0"/>
    <x v="20"/>
    <n v="44134"/>
  </r>
  <r>
    <x v="214"/>
    <m/>
    <s v="Anthony Johnson"/>
    <x v="0"/>
    <n v="1"/>
    <x v="50"/>
    <n v="53511"/>
    <s v="Medium"/>
    <n v="41"/>
    <n v="5.81"/>
    <n v="7.0000000000000007E-2"/>
    <x v="335"/>
    <n v="8.49"/>
    <n v="-243.23650000000001"/>
    <n v="0.39"/>
    <x v="0"/>
    <x v="0"/>
    <x v="112"/>
    <x v="3"/>
    <x v="2"/>
    <n v="7500"/>
    <d v="2012-02-22T00:00:00"/>
    <x v="0"/>
    <x v="14"/>
    <n v="60462"/>
  </r>
  <r>
    <x v="217"/>
    <m/>
    <s v="Neola Schneider"/>
    <x v="1"/>
    <n v="1"/>
    <x v="51"/>
    <n v="57509"/>
    <s v="Low"/>
    <n v="39"/>
    <n v="4.91"/>
    <n v="0.1"/>
    <x v="336"/>
    <n v="0.5"/>
    <n v="101.13"/>
    <n v="0.36"/>
    <x v="0"/>
    <x v="0"/>
    <x v="210"/>
    <x v="12"/>
    <x v="2"/>
    <n v="8057"/>
    <d v="2012-02-21T00:00:00"/>
    <x v="1"/>
    <x v="14"/>
    <n v="60432"/>
  </r>
  <r>
    <x v="218"/>
    <m/>
    <s v="Ann Blume"/>
    <x v="0"/>
    <n v="1"/>
    <x v="51"/>
    <n v="38087"/>
    <s v="Critical"/>
    <n v="18"/>
    <n v="49.99"/>
    <n v="0.02"/>
    <x v="337"/>
    <n v="19.989999999999998"/>
    <n v="-76.89"/>
    <n v="0.41"/>
    <x v="2"/>
    <x v="0"/>
    <x v="282"/>
    <x v="8"/>
    <x v="0"/>
    <n v="5361"/>
    <d v="2012-02-21T00:00:00"/>
    <x v="0"/>
    <x v="28"/>
    <n v="2474"/>
  </r>
  <r>
    <x v="209"/>
    <m/>
    <s v="Neola Schneider"/>
    <x v="1"/>
    <n v="1"/>
    <x v="51"/>
    <n v="57509"/>
    <s v="Low"/>
    <n v="11"/>
    <n v="259.70999999999998"/>
    <n v="0.09"/>
    <x v="338"/>
    <n v="66.67"/>
    <n v="-202.58099999999999"/>
    <n v="0.61"/>
    <x v="1"/>
    <x v="4"/>
    <x v="221"/>
    <x v="4"/>
    <x v="2"/>
    <n v="8058"/>
    <d v="2012-02-26T00:00:00"/>
    <x v="2"/>
    <x v="14"/>
    <n v="60901"/>
  </r>
  <r>
    <x v="219"/>
    <m/>
    <s v="Anthony O'Donnell"/>
    <x v="2"/>
    <n v="1"/>
    <x v="52"/>
    <n v="6368"/>
    <s v="Not Specified"/>
    <n v="40"/>
    <n v="442.14"/>
    <n v="0"/>
    <x v="339"/>
    <n v="14.7"/>
    <n v="6839.95"/>
    <n v="0.56000000000000005"/>
    <x v="2"/>
    <x v="2"/>
    <x v="283"/>
    <x v="7"/>
    <x v="1"/>
    <n v="885"/>
    <d v="2012-02-22T00:00:00"/>
    <x v="2"/>
    <x v="30"/>
    <n v="80027"/>
  </r>
  <r>
    <x v="220"/>
    <m/>
    <s v="Adam Shillingsburg"/>
    <x v="2"/>
    <n v="1"/>
    <x v="52"/>
    <n v="39072"/>
    <s v="High"/>
    <n v="50"/>
    <n v="34.99"/>
    <n v="0.08"/>
    <x v="340"/>
    <n v="7.73"/>
    <n v="144.69"/>
    <n v="0.59"/>
    <x v="0"/>
    <x v="0"/>
    <x v="284"/>
    <x v="6"/>
    <x v="1"/>
    <n v="5509"/>
    <d v="2012-02-23T00:00:00"/>
    <x v="0"/>
    <x v="6"/>
    <n v="97526"/>
  </r>
  <r>
    <x v="221"/>
    <m/>
    <s v="Peter Buhler"/>
    <x v="3"/>
    <n v="1"/>
    <x v="52"/>
    <n v="54947"/>
    <s v="Not Specified"/>
    <n v="27"/>
    <n v="4.9800000000000004"/>
    <n v="0.05"/>
    <x v="341"/>
    <n v="4.62"/>
    <n v="-98.35"/>
    <n v="0.64"/>
    <x v="2"/>
    <x v="6"/>
    <x v="264"/>
    <x v="8"/>
    <x v="2"/>
    <n v="7662"/>
    <d v="2012-02-23T00:00:00"/>
    <x v="0"/>
    <x v="38"/>
    <n v="67037"/>
  </r>
  <r>
    <x v="221"/>
    <m/>
    <s v="Peter Buhler"/>
    <x v="3"/>
    <n v="1"/>
    <x v="52"/>
    <n v="54947"/>
    <s v="Not Specified"/>
    <n v="42"/>
    <n v="34.229999999999997"/>
    <n v="0.02"/>
    <x v="342"/>
    <n v="5.0199999999999996"/>
    <n v="565.37"/>
    <n v="0.55000000000000004"/>
    <x v="1"/>
    <x v="0"/>
    <x v="285"/>
    <x v="5"/>
    <x v="2"/>
    <n v="7663"/>
    <d v="2012-02-24T00:00:00"/>
    <x v="0"/>
    <x v="38"/>
    <n v="67037"/>
  </r>
  <r>
    <x v="222"/>
    <m/>
    <s v="Brian Moss"/>
    <x v="2"/>
    <n v="1"/>
    <x v="53"/>
    <n v="28256"/>
    <s v="High"/>
    <n v="19"/>
    <n v="20.98"/>
    <n v="0.01"/>
    <x v="343"/>
    <n v="53.03"/>
    <n v="-851.09"/>
    <n v="0.78"/>
    <x v="0"/>
    <x v="2"/>
    <x v="286"/>
    <x v="0"/>
    <x v="3"/>
    <n v="3958"/>
    <d v="2012-02-23T00:00:00"/>
    <x v="2"/>
    <x v="27"/>
    <n v="41011"/>
  </r>
  <r>
    <x v="223"/>
    <m/>
    <s v="Ruben Ausman"/>
    <x v="2"/>
    <n v="1"/>
    <x v="53"/>
    <n v="36643"/>
    <s v="Critical"/>
    <n v="30"/>
    <n v="33.29"/>
    <n v="0.04"/>
    <x v="344"/>
    <n v="8.74"/>
    <n v="87.03"/>
    <n v="0.61"/>
    <x v="0"/>
    <x v="0"/>
    <x v="287"/>
    <x v="0"/>
    <x v="2"/>
    <n v="5137"/>
    <d v="2012-02-24T00:00:00"/>
    <x v="0"/>
    <x v="9"/>
    <n v="75460"/>
  </r>
  <r>
    <x v="224"/>
    <m/>
    <s v="Mary O'Rourke"/>
    <x v="1"/>
    <n v="1"/>
    <x v="53"/>
    <n v="58310"/>
    <s v="Critical"/>
    <n v="22"/>
    <n v="37.76"/>
    <n v="0.03"/>
    <x v="345"/>
    <n v="12.9"/>
    <n v="1.98"/>
    <n v="0.56999999999999995"/>
    <x v="0"/>
    <x v="0"/>
    <x v="288"/>
    <x v="0"/>
    <x v="2"/>
    <n v="8155"/>
    <d v="2012-02-24T00:00:00"/>
    <x v="0"/>
    <x v="3"/>
    <n v="55434"/>
  </r>
  <r>
    <x v="223"/>
    <m/>
    <s v="Ruben Ausman"/>
    <x v="2"/>
    <n v="1"/>
    <x v="53"/>
    <n v="36643"/>
    <s v="Critical"/>
    <n v="17"/>
    <n v="13.79"/>
    <n v="0.01"/>
    <x v="346"/>
    <n v="8.7799999999999994"/>
    <n v="-36.770000000000003"/>
    <n v="0.43"/>
    <x v="1"/>
    <x v="0"/>
    <x v="289"/>
    <x v="5"/>
    <x v="2"/>
    <n v="5136"/>
    <d v="2012-02-25T00:00:00"/>
    <x v="0"/>
    <x v="9"/>
    <n v="75460"/>
  </r>
  <r>
    <x v="225"/>
    <m/>
    <s v="Katrina Bavinger"/>
    <x v="1"/>
    <n v="1"/>
    <x v="54"/>
    <n v="37441"/>
    <s v="Critical"/>
    <n v="46"/>
    <n v="300.98"/>
    <n v="0"/>
    <x v="347"/>
    <n v="164.73"/>
    <n v="3407.73"/>
    <n v="0.56000000000000005"/>
    <x v="1"/>
    <x v="2"/>
    <x v="290"/>
    <x v="1"/>
    <x v="2"/>
    <n v="5260"/>
    <d v="2012-02-25T00:00:00"/>
    <x v="2"/>
    <x v="23"/>
    <n v="54915"/>
  </r>
  <r>
    <x v="80"/>
    <m/>
    <s v="Jeremy Lonsdale"/>
    <x v="2"/>
    <n v="1"/>
    <x v="54"/>
    <n v="18816"/>
    <s v="Critical"/>
    <n v="12"/>
    <n v="48.58"/>
    <n v="0.03"/>
    <x v="348"/>
    <n v="3.99"/>
    <n v="108.96"/>
    <n v="0.56000000000000005"/>
    <x v="0"/>
    <x v="0"/>
    <x v="291"/>
    <x v="13"/>
    <x v="0"/>
    <n v="2603"/>
    <d v="2012-02-26T00:00:00"/>
    <x v="1"/>
    <x v="13"/>
    <n v="11598"/>
  </r>
  <r>
    <x v="225"/>
    <m/>
    <s v="Katrina Bavinger"/>
    <x v="1"/>
    <n v="1"/>
    <x v="54"/>
    <n v="37441"/>
    <s v="Critical"/>
    <n v="1"/>
    <n v="2.94"/>
    <n v="0.09"/>
    <x v="349"/>
    <n v="0.96"/>
    <n v="-1.84"/>
    <n v="0.57999999999999996"/>
    <x v="0"/>
    <x v="3"/>
    <x v="213"/>
    <x v="6"/>
    <x v="2"/>
    <n v="5261"/>
    <d v="2012-02-26T00:00:00"/>
    <x v="0"/>
    <x v="23"/>
    <n v="54915"/>
  </r>
  <r>
    <x v="226"/>
    <m/>
    <s v="Peter McVee"/>
    <x v="0"/>
    <n v="1"/>
    <x v="54"/>
    <n v="11008"/>
    <s v="Critical"/>
    <n v="17"/>
    <n v="138.13999999999999"/>
    <n v="0.01"/>
    <x v="350"/>
    <n v="35"/>
    <n v="-321.51"/>
    <m/>
    <x v="0"/>
    <x v="1"/>
    <x v="292"/>
    <x v="0"/>
    <x v="0"/>
    <n v="1525"/>
    <d v="2012-02-26T00:00:00"/>
    <x v="0"/>
    <x v="19"/>
    <n v="4038"/>
  </r>
  <r>
    <x v="227"/>
    <m/>
    <s v="Mick Crebagga"/>
    <x v="2"/>
    <n v="1"/>
    <x v="55"/>
    <n v="49123"/>
    <s v="High"/>
    <n v="31"/>
    <n v="10.44"/>
    <n v="0.1"/>
    <x v="351"/>
    <n v="5.75"/>
    <n v="-22.528500000000001"/>
    <n v="0.39"/>
    <x v="0"/>
    <x v="0"/>
    <x v="293"/>
    <x v="3"/>
    <x v="3"/>
    <n v="6889"/>
    <d v="2012-02-26T00:00:00"/>
    <x v="0"/>
    <x v="12"/>
    <n v="32259"/>
  </r>
  <r>
    <x v="227"/>
    <m/>
    <s v="Mick Crebagga"/>
    <x v="2"/>
    <n v="1"/>
    <x v="55"/>
    <n v="49123"/>
    <s v="High"/>
    <n v="3"/>
    <n v="8.33"/>
    <n v="0.06"/>
    <x v="352"/>
    <n v="1.99"/>
    <n v="-26.8"/>
    <n v="0.52"/>
    <x v="2"/>
    <x v="6"/>
    <x v="294"/>
    <x v="8"/>
    <x v="3"/>
    <n v="6890"/>
    <d v="2012-02-26T00:00:00"/>
    <x v="0"/>
    <x v="12"/>
    <n v="32259"/>
  </r>
  <r>
    <x v="228"/>
    <m/>
    <s v="Dana Kaydos"/>
    <x v="2"/>
    <n v="1"/>
    <x v="55"/>
    <n v="48230"/>
    <s v="Not Specified"/>
    <n v="39"/>
    <n v="29.18"/>
    <n v="0.04"/>
    <x v="353"/>
    <n v="8.5500000000000007"/>
    <n v="387.2"/>
    <n v="0.42"/>
    <x v="1"/>
    <x v="0"/>
    <x v="77"/>
    <x v="5"/>
    <x v="2"/>
    <n v="6774"/>
    <d v="2012-02-27T00:00:00"/>
    <x v="1"/>
    <x v="3"/>
    <n v="55126"/>
  </r>
  <r>
    <x v="229"/>
    <m/>
    <s v="Dan Campbell"/>
    <x v="2"/>
    <n v="1"/>
    <x v="55"/>
    <n v="18819"/>
    <s v="Low"/>
    <n v="22"/>
    <n v="50.98"/>
    <n v="0.1"/>
    <x v="354"/>
    <n v="22.24"/>
    <n v="98.12"/>
    <n v="0.55000000000000004"/>
    <x v="1"/>
    <x v="1"/>
    <x v="295"/>
    <x v="5"/>
    <x v="1"/>
    <n v="2604"/>
    <d v="2012-02-27T00:00:00"/>
    <x v="0"/>
    <x v="2"/>
    <n v="91745"/>
  </r>
  <r>
    <x v="228"/>
    <m/>
    <s v="Dana Kaydos"/>
    <x v="2"/>
    <n v="1"/>
    <x v="55"/>
    <n v="48230"/>
    <s v="Not Specified"/>
    <n v="31"/>
    <n v="80.98"/>
    <n v="0"/>
    <x v="355"/>
    <n v="35"/>
    <n v="-684.78"/>
    <n v="0.83"/>
    <x v="0"/>
    <x v="1"/>
    <x v="157"/>
    <x v="0"/>
    <x v="2"/>
    <n v="6775"/>
    <d v="2012-02-27T00:00:00"/>
    <x v="0"/>
    <x v="3"/>
    <n v="55126"/>
  </r>
  <r>
    <x v="230"/>
    <m/>
    <s v="Jill Matthias"/>
    <x v="3"/>
    <n v="1"/>
    <x v="56"/>
    <n v="43846"/>
    <s v="High"/>
    <n v="9"/>
    <n v="3.6"/>
    <n v="0.1"/>
    <x v="356"/>
    <n v="2.2000000000000002"/>
    <n v="-8.2799999999999994"/>
    <n v="0.39"/>
    <x v="0"/>
    <x v="3"/>
    <x v="296"/>
    <x v="2"/>
    <x v="1"/>
    <n v="6187"/>
    <d v="2012-02-27T00:00:00"/>
    <x v="0"/>
    <x v="2"/>
    <n v="92653"/>
  </r>
  <r>
    <x v="130"/>
    <m/>
    <s v="Sean O'Donnell"/>
    <x v="2"/>
    <n v="1"/>
    <x v="56"/>
    <n v="1059"/>
    <s v="Critical"/>
    <n v="24"/>
    <n v="40.98"/>
    <n v="0.03"/>
    <x v="357"/>
    <n v="7.47"/>
    <n v="310.21600000000001"/>
    <n v="0.37"/>
    <x v="0"/>
    <x v="0"/>
    <x v="297"/>
    <x v="3"/>
    <x v="2"/>
    <n v="170"/>
    <d v="2012-02-27T00:00:00"/>
    <x v="0"/>
    <x v="39"/>
    <n v="58601"/>
  </r>
  <r>
    <x v="231"/>
    <m/>
    <s v="Cathy Hwang"/>
    <x v="1"/>
    <n v="1"/>
    <x v="56"/>
    <n v="30215"/>
    <s v="Medium"/>
    <n v="20"/>
    <n v="6.88"/>
    <n v="0.1"/>
    <x v="358"/>
    <n v="2"/>
    <n v="18.420000000000002"/>
    <n v="0.39"/>
    <x v="0"/>
    <x v="3"/>
    <x v="179"/>
    <x v="2"/>
    <x v="0"/>
    <n v="4248"/>
    <d v="2012-02-27T00:00:00"/>
    <x v="0"/>
    <x v="15"/>
    <n v="6111"/>
  </r>
  <r>
    <x v="232"/>
    <m/>
    <s v="Stephanie Phelps"/>
    <x v="3"/>
    <n v="1"/>
    <x v="56"/>
    <n v="18279"/>
    <s v="Medium"/>
    <n v="20"/>
    <n v="499.99"/>
    <n v="0.03"/>
    <x v="359"/>
    <n v="24.49"/>
    <n v="3272.9"/>
    <n v="0.36"/>
    <x v="2"/>
    <x v="1"/>
    <x v="298"/>
    <x v="11"/>
    <x v="1"/>
    <n v="2517"/>
    <d v="2012-02-27T00:00:00"/>
    <x v="0"/>
    <x v="21"/>
    <n v="98034"/>
  </r>
  <r>
    <x v="233"/>
    <m/>
    <s v="Darrin Van Huff"/>
    <x v="1"/>
    <n v="1"/>
    <x v="56"/>
    <n v="30564"/>
    <s v="Critical"/>
    <n v="20"/>
    <n v="35.99"/>
    <n v="0.09"/>
    <x v="360"/>
    <n v="5.99"/>
    <n v="126.126"/>
    <n v="0.38"/>
    <x v="2"/>
    <x v="3"/>
    <x v="299"/>
    <x v="9"/>
    <x v="3"/>
    <n v="4288"/>
    <d v="2012-02-27T00:00:00"/>
    <x v="0"/>
    <x v="27"/>
    <n v="42420"/>
  </r>
  <r>
    <x v="130"/>
    <m/>
    <s v="Sean O'Donnell"/>
    <x v="2"/>
    <n v="1"/>
    <x v="56"/>
    <n v="1059"/>
    <s v="Critical"/>
    <n v="22"/>
    <n v="5.34"/>
    <n v="0.02"/>
    <x v="361"/>
    <n v="2.99"/>
    <n v="5.2954999999999997"/>
    <n v="0.38"/>
    <x v="0"/>
    <x v="0"/>
    <x v="266"/>
    <x v="3"/>
    <x v="2"/>
    <n v="169"/>
    <d v="2012-02-28T00:00:00"/>
    <x v="0"/>
    <x v="39"/>
    <n v="58601"/>
  </r>
  <r>
    <x v="234"/>
    <m/>
    <s v="Jennifer Patt"/>
    <x v="1"/>
    <n v="1"/>
    <x v="56"/>
    <n v="57890"/>
    <s v="Critical"/>
    <n v="15"/>
    <n v="55.48"/>
    <n v="0.08"/>
    <x v="362"/>
    <n v="6.79"/>
    <n v="282.32"/>
    <n v="0.37"/>
    <x v="0"/>
    <x v="0"/>
    <x v="300"/>
    <x v="2"/>
    <x v="0"/>
    <n v="8109"/>
    <d v="2012-02-28T00:00:00"/>
    <x v="0"/>
    <x v="15"/>
    <n v="6901"/>
  </r>
  <r>
    <x v="232"/>
    <m/>
    <s v="Stephanie Phelps"/>
    <x v="3"/>
    <n v="1"/>
    <x v="56"/>
    <n v="18279"/>
    <s v="Medium"/>
    <n v="22"/>
    <n v="8.33"/>
    <n v="7.0000000000000007E-2"/>
    <x v="363"/>
    <n v="1.99"/>
    <n v="11.95"/>
    <n v="0.52"/>
    <x v="2"/>
    <x v="6"/>
    <x v="294"/>
    <x v="8"/>
    <x v="1"/>
    <n v="2516"/>
    <d v="2012-02-28T00:00:00"/>
    <x v="0"/>
    <x v="21"/>
    <n v="98034"/>
  </r>
  <r>
    <x v="204"/>
    <m/>
    <s v="Cathy Hwang"/>
    <x v="1"/>
    <n v="1"/>
    <x v="56"/>
    <n v="30215"/>
    <s v="Medium"/>
    <n v="23"/>
    <n v="195.99"/>
    <n v="0.06"/>
    <x v="364"/>
    <n v="8.99"/>
    <n v="349.47"/>
    <n v="0.6"/>
    <x v="2"/>
    <x v="0"/>
    <x v="301"/>
    <x v="9"/>
    <x v="0"/>
    <n v="4247"/>
    <d v="2012-02-28T00:00:00"/>
    <x v="0"/>
    <x v="19"/>
    <n v="4210"/>
  </r>
  <r>
    <x v="235"/>
    <m/>
    <s v="James Lanier"/>
    <x v="2"/>
    <n v="1"/>
    <x v="57"/>
    <n v="51937"/>
    <s v="High"/>
    <n v="39"/>
    <n v="294.62"/>
    <n v="0.05"/>
    <x v="365"/>
    <n v="42.52"/>
    <n v="2816.21"/>
    <n v="0.56999999999999995"/>
    <x v="0"/>
    <x v="2"/>
    <x v="302"/>
    <x v="13"/>
    <x v="2"/>
    <n v="7276"/>
    <d v="2012-02-27T00:00:00"/>
    <x v="2"/>
    <x v="9"/>
    <n v="75150"/>
  </r>
  <r>
    <x v="171"/>
    <m/>
    <s v="Keith Dawkins"/>
    <x v="1"/>
    <n v="1"/>
    <x v="57"/>
    <n v="6979"/>
    <s v="Critical"/>
    <n v="28"/>
    <n v="11.99"/>
    <n v="0.03"/>
    <x v="366"/>
    <n v="5.99"/>
    <n v="-1.4355"/>
    <n v="0.36"/>
    <x v="2"/>
    <x v="5"/>
    <x v="303"/>
    <x v="7"/>
    <x v="3"/>
    <n v="962"/>
    <d v="2012-02-28T00:00:00"/>
    <x v="0"/>
    <x v="33"/>
    <n v="72209"/>
  </r>
  <r>
    <x v="236"/>
    <m/>
    <s v="Cari Sayre"/>
    <x v="2"/>
    <n v="1"/>
    <x v="57"/>
    <n v="14916"/>
    <s v="Low"/>
    <n v="16"/>
    <n v="125.99"/>
    <n v="7.0000000000000007E-2"/>
    <x v="367"/>
    <n v="8.8000000000000007"/>
    <n v="21.024000000000001"/>
    <n v="0.59"/>
    <x v="2"/>
    <x v="0"/>
    <x v="304"/>
    <x v="9"/>
    <x v="1"/>
    <n v="2086"/>
    <d v="2012-03-01T00:00:00"/>
    <x v="1"/>
    <x v="5"/>
    <n v="84062"/>
  </r>
  <r>
    <x v="237"/>
    <m/>
    <s v="Cindy Schnelling"/>
    <x v="2"/>
    <n v="1"/>
    <x v="57"/>
    <n v="39846"/>
    <s v="Low"/>
    <n v="10"/>
    <n v="130.97999999999999"/>
    <n v="0.06"/>
    <x v="368"/>
    <n v="54.74"/>
    <n v="-340.98"/>
    <n v="0.69"/>
    <x v="1"/>
    <x v="4"/>
    <x v="305"/>
    <x v="10"/>
    <x v="3"/>
    <n v="5629"/>
    <d v="2012-03-06T00:00:00"/>
    <x v="2"/>
    <x v="27"/>
    <n v="40324"/>
  </r>
  <r>
    <x v="238"/>
    <m/>
    <s v="Cindy Schnelling"/>
    <x v="2"/>
    <n v="1"/>
    <x v="57"/>
    <n v="39846"/>
    <s v="Low"/>
    <n v="14"/>
    <n v="4.9800000000000004"/>
    <n v="0.06"/>
    <x v="369"/>
    <n v="4.62"/>
    <n v="-62.73"/>
    <n v="0.64"/>
    <x v="2"/>
    <x v="6"/>
    <x v="264"/>
    <x v="8"/>
    <x v="2"/>
    <n v="5628"/>
    <d v="2012-03-06T00:00:00"/>
    <x v="0"/>
    <x v="14"/>
    <n v="60423"/>
  </r>
  <r>
    <x v="239"/>
    <m/>
    <s v="Victoria Pisteka"/>
    <x v="2"/>
    <n v="1"/>
    <x v="58"/>
    <n v="41888"/>
    <s v="Low"/>
    <n v="29"/>
    <n v="125.99"/>
    <n v="0.1"/>
    <x v="370"/>
    <n v="4.2"/>
    <n v="372.40199999999999"/>
    <n v="0.59"/>
    <x v="2"/>
    <x v="0"/>
    <x v="306"/>
    <x v="9"/>
    <x v="1"/>
    <n v="5908"/>
    <d v="2012-02-28T00:00:00"/>
    <x v="0"/>
    <x v="2"/>
    <n v="93010"/>
  </r>
  <r>
    <x v="240"/>
    <m/>
    <s v="Steven Ward"/>
    <x v="3"/>
    <n v="1"/>
    <x v="58"/>
    <n v="57958"/>
    <s v="Critical"/>
    <n v="46"/>
    <n v="30.98"/>
    <n v="7.0000000000000007E-2"/>
    <x v="371"/>
    <n v="8.74"/>
    <n v="385.8"/>
    <n v="0.4"/>
    <x v="0"/>
    <x v="0"/>
    <x v="307"/>
    <x v="2"/>
    <x v="3"/>
    <n v="8115"/>
    <d v="2012-03-01T00:00:00"/>
    <x v="1"/>
    <x v="12"/>
    <n v="33334"/>
  </r>
  <r>
    <x v="239"/>
    <m/>
    <s v="Victoria Pisteka"/>
    <x v="2"/>
    <n v="1"/>
    <x v="58"/>
    <n v="41888"/>
    <s v="Low"/>
    <n v="23"/>
    <n v="8.32"/>
    <n v="0.08"/>
    <x v="372"/>
    <n v="2.38"/>
    <n v="-41.83"/>
    <n v="0.74"/>
    <x v="2"/>
    <x v="6"/>
    <x v="308"/>
    <x v="8"/>
    <x v="1"/>
    <n v="5907"/>
    <d v="2012-03-04T00:00:00"/>
    <x v="1"/>
    <x v="2"/>
    <n v="93010"/>
  </r>
  <r>
    <x v="239"/>
    <m/>
    <s v="Victoria Pisteka"/>
    <x v="2"/>
    <n v="1"/>
    <x v="58"/>
    <n v="41888"/>
    <s v="Low"/>
    <n v="18"/>
    <n v="120.98"/>
    <n v="0.1"/>
    <x v="373"/>
    <n v="9.07"/>
    <n v="690.26800000000003"/>
    <n v="0.35"/>
    <x v="0"/>
    <x v="0"/>
    <x v="309"/>
    <x v="3"/>
    <x v="1"/>
    <n v="5906"/>
    <d v="2012-03-09T00:00:00"/>
    <x v="0"/>
    <x v="2"/>
    <n v="93010"/>
  </r>
  <r>
    <x v="241"/>
    <m/>
    <s v="Evan Minnotte"/>
    <x v="2"/>
    <n v="1"/>
    <x v="59"/>
    <n v="19042"/>
    <s v="Critical"/>
    <n v="8"/>
    <n v="40.98"/>
    <n v="7.0000000000000007E-2"/>
    <x v="374"/>
    <n v="7.47"/>
    <n v="54.901499999999999"/>
    <n v="0.37"/>
    <x v="0"/>
    <x v="0"/>
    <x v="297"/>
    <x v="3"/>
    <x v="2"/>
    <n v="2628"/>
    <d v="2012-03-02T00:00:00"/>
    <x v="0"/>
    <x v="36"/>
    <n v="46324"/>
  </r>
  <r>
    <x v="242"/>
    <m/>
    <s v="James Lanier"/>
    <x v="2"/>
    <n v="1"/>
    <x v="59"/>
    <n v="8258"/>
    <s v="High"/>
    <n v="37"/>
    <n v="11.34"/>
    <n v="0.02"/>
    <x v="375"/>
    <n v="11.25"/>
    <n v="-155.21"/>
    <n v="0.36"/>
    <x v="0"/>
    <x v="0"/>
    <x v="310"/>
    <x v="2"/>
    <x v="2"/>
    <n v="1130"/>
    <d v="2012-03-02T00:00:00"/>
    <x v="0"/>
    <x v="9"/>
    <n v="76063"/>
  </r>
  <r>
    <x v="243"/>
    <m/>
    <s v="Denise Monton"/>
    <x v="1"/>
    <n v="1"/>
    <x v="59"/>
    <n v="22851"/>
    <s v="Critical"/>
    <n v="38"/>
    <n v="45.99"/>
    <n v="0.06"/>
    <x v="376"/>
    <n v="4.99"/>
    <n v="233.559"/>
    <n v="0.56000000000000005"/>
    <x v="2"/>
    <x v="0"/>
    <x v="311"/>
    <x v="9"/>
    <x v="3"/>
    <n v="3186"/>
    <d v="2012-03-02T00:00:00"/>
    <x v="1"/>
    <x v="33"/>
    <n v="72022"/>
  </r>
  <r>
    <x v="243"/>
    <m/>
    <s v="Denise Monton"/>
    <x v="1"/>
    <n v="1"/>
    <x v="59"/>
    <n v="22851"/>
    <s v="Critical"/>
    <n v="25"/>
    <n v="28.48"/>
    <n v="0.09"/>
    <x v="377"/>
    <n v="1.99"/>
    <n v="218.89"/>
    <n v="0.4"/>
    <x v="2"/>
    <x v="6"/>
    <x v="28"/>
    <x v="8"/>
    <x v="3"/>
    <n v="3184"/>
    <d v="2012-03-02T00:00:00"/>
    <x v="0"/>
    <x v="33"/>
    <n v="72022"/>
  </r>
  <r>
    <x v="243"/>
    <m/>
    <s v="Denise Monton"/>
    <x v="1"/>
    <n v="1"/>
    <x v="59"/>
    <n v="22851"/>
    <s v="Critical"/>
    <n v="13"/>
    <n v="2.08"/>
    <n v="0"/>
    <x v="378"/>
    <n v="5.33"/>
    <n v="-48.55"/>
    <n v="0.43"/>
    <x v="1"/>
    <x v="0"/>
    <x v="92"/>
    <x v="5"/>
    <x v="3"/>
    <n v="3185"/>
    <d v="2012-03-03T00:00:00"/>
    <x v="0"/>
    <x v="33"/>
    <n v="72022"/>
  </r>
  <r>
    <x v="244"/>
    <m/>
    <s v="Natalie Fritzler"/>
    <x v="1"/>
    <n v="1"/>
    <x v="59"/>
    <n v="11302"/>
    <s v="Low"/>
    <n v="10"/>
    <n v="90.97"/>
    <n v="0.09"/>
    <x v="379"/>
    <n v="14"/>
    <n v="35.29"/>
    <n v="0.36"/>
    <x v="2"/>
    <x v="2"/>
    <x v="312"/>
    <x v="7"/>
    <x v="2"/>
    <n v="1566"/>
    <d v="2012-03-03T00:00:00"/>
    <x v="2"/>
    <x v="23"/>
    <n v="53150"/>
  </r>
  <r>
    <x v="245"/>
    <m/>
    <s v="Nathan Mautz"/>
    <x v="2"/>
    <n v="1"/>
    <x v="59"/>
    <n v="22917"/>
    <s v="Medium"/>
    <n v="1"/>
    <n v="3499.99"/>
    <n v="0.06"/>
    <x v="380"/>
    <n v="24.49"/>
    <n v="-11769.17"/>
    <n v="0.37"/>
    <x v="2"/>
    <x v="1"/>
    <x v="313"/>
    <x v="11"/>
    <x v="3"/>
    <n v="3198"/>
    <d v="2012-03-04T00:00:00"/>
    <x v="1"/>
    <x v="4"/>
    <n v="35244"/>
  </r>
  <r>
    <x v="246"/>
    <m/>
    <s v="Alan Hwang"/>
    <x v="0"/>
    <n v="1"/>
    <x v="60"/>
    <n v="21703"/>
    <s v="Not Specified"/>
    <n v="15"/>
    <n v="175.99"/>
    <n v="0.02"/>
    <x v="381"/>
    <n v="4.99"/>
    <n v="80.757000000000005"/>
    <n v="0.59"/>
    <x v="2"/>
    <x v="0"/>
    <x v="314"/>
    <x v="9"/>
    <x v="3"/>
    <n v="3019"/>
    <d v="2012-03-02T00:00:00"/>
    <x v="1"/>
    <x v="16"/>
    <n v="24153"/>
  </r>
  <r>
    <x v="247"/>
    <m/>
    <s v="Alan Barnes"/>
    <x v="2"/>
    <n v="1"/>
    <x v="60"/>
    <n v="41153"/>
    <s v="Medium"/>
    <n v="29"/>
    <n v="30.73"/>
    <n v="0.1"/>
    <x v="382"/>
    <n v="4"/>
    <n v="-45.1"/>
    <n v="0.75"/>
    <x v="2"/>
    <x v="0"/>
    <x v="315"/>
    <x v="8"/>
    <x v="2"/>
    <n v="5802"/>
    <d v="2012-03-03T00:00:00"/>
    <x v="0"/>
    <x v="14"/>
    <n v="60107"/>
  </r>
  <r>
    <x v="248"/>
    <m/>
    <s v="Theresa Swint"/>
    <x v="0"/>
    <n v="1"/>
    <x v="60"/>
    <n v="46021"/>
    <s v="High"/>
    <n v="1"/>
    <n v="170.98"/>
    <n v="0.08"/>
    <x v="383"/>
    <n v="35.89"/>
    <n v="-120.24"/>
    <n v="0.66"/>
    <x v="1"/>
    <x v="4"/>
    <x v="316"/>
    <x v="10"/>
    <x v="3"/>
    <n v="6464"/>
    <d v="2012-03-04T00:00:00"/>
    <x v="2"/>
    <x v="12"/>
    <n v="33569"/>
  </r>
  <r>
    <x v="246"/>
    <m/>
    <s v="Alan Hwang"/>
    <x v="0"/>
    <n v="1"/>
    <x v="60"/>
    <n v="21703"/>
    <s v="Not Specified"/>
    <n v="20"/>
    <n v="92.23"/>
    <n v="0.03"/>
    <x v="384"/>
    <n v="39.61"/>
    <n v="3.14"/>
    <n v="0.67"/>
    <x v="1"/>
    <x v="5"/>
    <x v="153"/>
    <x v="5"/>
    <x v="3"/>
    <n v="3018"/>
    <d v="2012-03-04T00:00:00"/>
    <x v="0"/>
    <x v="16"/>
    <n v="24153"/>
  </r>
  <r>
    <x v="246"/>
    <m/>
    <s v="Alan Hwang"/>
    <x v="0"/>
    <n v="1"/>
    <x v="60"/>
    <n v="21703"/>
    <s v="Not Specified"/>
    <n v="3"/>
    <n v="3.69"/>
    <n v="0"/>
    <x v="385"/>
    <n v="0.5"/>
    <n v="-1.08"/>
    <n v="0.38"/>
    <x v="0"/>
    <x v="0"/>
    <x v="317"/>
    <x v="12"/>
    <x v="3"/>
    <n v="3017"/>
    <d v="2012-03-04T00:00:00"/>
    <x v="0"/>
    <x v="16"/>
    <n v="24153"/>
  </r>
  <r>
    <x v="249"/>
    <m/>
    <s v="Ryan Akin"/>
    <x v="3"/>
    <n v="1"/>
    <x v="60"/>
    <n v="54369"/>
    <s v="Not Specified"/>
    <n v="47"/>
    <n v="8.33"/>
    <n v="0"/>
    <x v="386"/>
    <n v="1.99"/>
    <n v="82.31"/>
    <n v="0.52"/>
    <x v="2"/>
    <x v="6"/>
    <x v="294"/>
    <x v="8"/>
    <x v="0"/>
    <n v="7599"/>
    <d v="2012-03-04T00:00:00"/>
    <x v="1"/>
    <x v="20"/>
    <n v="44070"/>
  </r>
  <r>
    <x v="250"/>
    <m/>
    <s v="Jim Radford"/>
    <x v="2"/>
    <n v="1"/>
    <x v="61"/>
    <n v="12544"/>
    <s v="Low"/>
    <n v="34"/>
    <n v="2.08"/>
    <n v="0.08"/>
    <x v="387"/>
    <n v="5.33"/>
    <n v="-129.01"/>
    <n v="0.43"/>
    <x v="1"/>
    <x v="0"/>
    <x v="92"/>
    <x v="5"/>
    <x v="2"/>
    <n v="1751"/>
    <d v="2012-03-10T00:00:00"/>
    <x v="0"/>
    <x v="14"/>
    <n v="60123"/>
  </r>
  <r>
    <x v="251"/>
    <m/>
    <s v="Delfina Latchford"/>
    <x v="0"/>
    <n v="1"/>
    <x v="62"/>
    <n v="10022"/>
    <s v="Low"/>
    <n v="1"/>
    <n v="10.14"/>
    <n v="0.06"/>
    <x v="388"/>
    <n v="2.27"/>
    <n v="-3.88"/>
    <n v="0.36"/>
    <x v="0"/>
    <x v="3"/>
    <x v="16"/>
    <x v="2"/>
    <x v="2"/>
    <n v="1380"/>
    <d v="2012-03-04T00:00:00"/>
    <x v="0"/>
    <x v="14"/>
    <n v="60089"/>
  </r>
  <r>
    <x v="252"/>
    <m/>
    <s v="Carl Weiss"/>
    <x v="3"/>
    <n v="1"/>
    <x v="62"/>
    <n v="28291"/>
    <s v="Critical"/>
    <n v="14"/>
    <n v="280.98"/>
    <n v="0.02"/>
    <x v="389"/>
    <n v="57"/>
    <n v="-477.66"/>
    <n v="0.78"/>
    <x v="1"/>
    <x v="2"/>
    <x v="318"/>
    <x v="1"/>
    <x v="3"/>
    <n v="3966"/>
    <d v="2012-03-05T00:00:00"/>
    <x v="2"/>
    <x v="32"/>
    <n v="39701"/>
  </r>
  <r>
    <x v="181"/>
    <m/>
    <s v="Mick Crebagga"/>
    <x v="2"/>
    <n v="1"/>
    <x v="62"/>
    <n v="20166"/>
    <s v="Low"/>
    <n v="6"/>
    <n v="205.99"/>
    <n v="0.1"/>
    <x v="390"/>
    <n v="8.99"/>
    <n v="-693.33"/>
    <n v="0.56000000000000005"/>
    <x v="2"/>
    <x v="0"/>
    <x v="237"/>
    <x v="9"/>
    <x v="3"/>
    <n v="2798"/>
    <d v="2012-03-08T00:00:00"/>
    <x v="0"/>
    <x v="12"/>
    <n v="33311"/>
  </r>
  <r>
    <x v="253"/>
    <m/>
    <s v="Bill Eplett"/>
    <x v="2"/>
    <n v="1"/>
    <x v="63"/>
    <n v="53152"/>
    <s v="Medium"/>
    <n v="36"/>
    <n v="65.989999999999995"/>
    <n v="0.01"/>
    <x v="391"/>
    <n v="8.8000000000000007"/>
    <n v="350.36099999999999"/>
    <n v="0.57999999999999996"/>
    <x v="2"/>
    <x v="0"/>
    <x v="319"/>
    <x v="9"/>
    <x v="0"/>
    <n v="7448"/>
    <d v="2012-03-05T00:00:00"/>
    <x v="1"/>
    <x v="13"/>
    <n v="13905"/>
  </r>
  <r>
    <x v="254"/>
    <m/>
    <s v="Quincy Jones"/>
    <x v="1"/>
    <n v="1"/>
    <x v="63"/>
    <n v="2466"/>
    <s v="Critical"/>
    <n v="25"/>
    <n v="107.53"/>
    <n v="0.05"/>
    <x v="392"/>
    <n v="5.81"/>
    <n v="553.70000000000005"/>
    <n v="0.65"/>
    <x v="1"/>
    <x v="5"/>
    <x v="320"/>
    <x v="5"/>
    <x v="3"/>
    <n v="354"/>
    <d v="2012-03-06T00:00:00"/>
    <x v="0"/>
    <x v="4"/>
    <n v="35401"/>
  </r>
  <r>
    <x v="255"/>
    <m/>
    <s v="Guy Armstrong"/>
    <x v="2"/>
    <n v="1"/>
    <x v="63"/>
    <n v="12934"/>
    <s v="Not Specified"/>
    <n v="27"/>
    <n v="3.28"/>
    <n v="0.02"/>
    <x v="393"/>
    <n v="3.97"/>
    <n v="-66.349999999999994"/>
    <n v="0.56000000000000005"/>
    <x v="0"/>
    <x v="3"/>
    <x v="60"/>
    <x v="6"/>
    <x v="2"/>
    <n v="1811"/>
    <d v="2012-03-06T00:00:00"/>
    <x v="1"/>
    <x v="36"/>
    <n v="47130"/>
  </r>
  <r>
    <x v="256"/>
    <m/>
    <s v="Guy Armstrong"/>
    <x v="2"/>
    <n v="1"/>
    <x v="63"/>
    <n v="12934"/>
    <s v="Not Specified"/>
    <n v="45"/>
    <n v="9.7799999999999994"/>
    <n v="0.05"/>
    <x v="394"/>
    <n v="1.39"/>
    <n v="186.64"/>
    <n v="0.39"/>
    <x v="0"/>
    <x v="0"/>
    <x v="321"/>
    <x v="15"/>
    <x v="2"/>
    <n v="1810"/>
    <d v="2012-03-06T00:00:00"/>
    <x v="0"/>
    <x v="36"/>
    <n v="46203"/>
  </r>
  <r>
    <x v="243"/>
    <m/>
    <s v="Denise Monton"/>
    <x v="1"/>
    <n v="1"/>
    <x v="63"/>
    <n v="20773"/>
    <s v="Not Specified"/>
    <n v="44"/>
    <n v="10.91"/>
    <n v="0.08"/>
    <x v="395"/>
    <n v="2.99"/>
    <n v="122.536"/>
    <n v="0.38"/>
    <x v="0"/>
    <x v="0"/>
    <x v="322"/>
    <x v="3"/>
    <x v="3"/>
    <n v="2880"/>
    <d v="2012-03-06T00:00:00"/>
    <x v="0"/>
    <x v="33"/>
    <n v="72022"/>
  </r>
  <r>
    <x v="257"/>
    <m/>
    <s v="Bill Eplett"/>
    <x v="2"/>
    <n v="1"/>
    <x v="63"/>
    <n v="53152"/>
    <s v="Medium"/>
    <n v="9"/>
    <n v="19.98"/>
    <n v="0.02"/>
    <x v="396"/>
    <n v="8.68"/>
    <n v="2.06"/>
    <n v="0.37"/>
    <x v="0"/>
    <x v="0"/>
    <x v="145"/>
    <x v="2"/>
    <x v="2"/>
    <n v="7451"/>
    <d v="2012-03-07T00:00:00"/>
    <x v="0"/>
    <x v="26"/>
    <n v="63105"/>
  </r>
  <r>
    <x v="257"/>
    <m/>
    <s v="Bill Eplett"/>
    <x v="2"/>
    <n v="1"/>
    <x v="63"/>
    <n v="53152"/>
    <s v="Medium"/>
    <n v="5"/>
    <n v="34.979999999999997"/>
    <n v="0.02"/>
    <x v="397"/>
    <n v="7.53"/>
    <n v="-159.68"/>
    <n v="0.76"/>
    <x v="2"/>
    <x v="0"/>
    <x v="323"/>
    <x v="8"/>
    <x v="2"/>
    <n v="7449"/>
    <d v="2012-03-07T00:00:00"/>
    <x v="0"/>
    <x v="26"/>
    <n v="63105"/>
  </r>
  <r>
    <x v="257"/>
    <m/>
    <s v="Bill Eplett"/>
    <x v="2"/>
    <n v="1"/>
    <x v="63"/>
    <n v="53152"/>
    <s v="Medium"/>
    <n v="9"/>
    <n v="19.989999999999998"/>
    <n v="0.01"/>
    <x v="398"/>
    <n v="11.17"/>
    <n v="27.91"/>
    <n v="0.6"/>
    <x v="1"/>
    <x v="1"/>
    <x v="21"/>
    <x v="5"/>
    <x v="2"/>
    <n v="7450"/>
    <d v="2012-03-08T00:00:00"/>
    <x v="0"/>
    <x v="26"/>
    <n v="63105"/>
  </r>
  <r>
    <x v="258"/>
    <m/>
    <s v="Christina DeMoss"/>
    <x v="1"/>
    <n v="1"/>
    <x v="63"/>
    <n v="5828"/>
    <s v="Low"/>
    <n v="21"/>
    <n v="296.18"/>
    <n v="0.08"/>
    <x v="399"/>
    <n v="54.12"/>
    <n v="-450.7"/>
    <n v="0.76"/>
    <x v="1"/>
    <x v="4"/>
    <x v="324"/>
    <x v="4"/>
    <x v="3"/>
    <n v="808"/>
    <d v="2012-03-12T00:00:00"/>
    <x v="2"/>
    <x v="16"/>
    <n v="22025"/>
  </r>
  <r>
    <x v="259"/>
    <m/>
    <s v="Joy Bell"/>
    <x v="1"/>
    <n v="1"/>
    <x v="64"/>
    <n v="49154"/>
    <s v="Medium"/>
    <n v="26"/>
    <n v="60.98"/>
    <n v="7.0000000000000007E-2"/>
    <x v="400"/>
    <n v="49"/>
    <n v="-807.89"/>
    <n v="0.59"/>
    <x v="0"/>
    <x v="1"/>
    <x v="235"/>
    <x v="13"/>
    <x v="2"/>
    <n v="6894"/>
    <d v="2012-03-07T00:00:00"/>
    <x v="0"/>
    <x v="14"/>
    <n v="61032"/>
  </r>
  <r>
    <x v="260"/>
    <m/>
    <s v="Trudy Schmidt"/>
    <x v="0"/>
    <n v="1"/>
    <x v="64"/>
    <n v="1799"/>
    <s v="Not Specified"/>
    <n v="10"/>
    <n v="113.98"/>
    <n v="0.06"/>
    <x v="401"/>
    <n v="30"/>
    <n v="-127.3"/>
    <n v="0.69"/>
    <x v="1"/>
    <x v="2"/>
    <x v="325"/>
    <x v="1"/>
    <x v="2"/>
    <n v="259"/>
    <d v="2012-03-08T00:00:00"/>
    <x v="2"/>
    <x v="24"/>
    <n v="48060"/>
  </r>
  <r>
    <x v="260"/>
    <m/>
    <s v="Trudy Schmidt"/>
    <x v="0"/>
    <n v="1"/>
    <x v="64"/>
    <n v="1799"/>
    <s v="Not Specified"/>
    <n v="16"/>
    <n v="6.48"/>
    <n v="0.05"/>
    <x v="402"/>
    <n v="6.86"/>
    <n v="-52.77"/>
    <n v="0.37"/>
    <x v="0"/>
    <x v="0"/>
    <x v="326"/>
    <x v="2"/>
    <x v="2"/>
    <n v="260"/>
    <d v="2012-03-08T00:00:00"/>
    <x v="0"/>
    <x v="24"/>
    <n v="48060"/>
  </r>
  <r>
    <x v="53"/>
    <m/>
    <s v="Raymond Book"/>
    <x v="3"/>
    <n v="1"/>
    <x v="64"/>
    <n v="24391"/>
    <s v="Low"/>
    <n v="14"/>
    <n v="230.98"/>
    <n v="0.08"/>
    <x v="403"/>
    <n v="23.78"/>
    <n v="501.69"/>
    <n v="0.6"/>
    <x v="1"/>
    <x v="4"/>
    <x v="327"/>
    <x v="4"/>
    <x v="1"/>
    <n v="3422"/>
    <d v="2012-03-10T00:00:00"/>
    <x v="2"/>
    <x v="21"/>
    <n v="98226"/>
  </r>
  <r>
    <x v="261"/>
    <m/>
    <s v="Dennis Bolton"/>
    <x v="0"/>
    <n v="1"/>
    <x v="65"/>
    <n v="49412"/>
    <s v="Critical"/>
    <n v="20"/>
    <n v="517.48"/>
    <n v="0.09"/>
    <x v="404"/>
    <n v="16.63"/>
    <n v="909.36"/>
    <n v="0.59"/>
    <x v="2"/>
    <x v="4"/>
    <x v="328"/>
    <x v="7"/>
    <x v="2"/>
    <n v="6926"/>
    <d v="2012-03-07T00:00:00"/>
    <x v="2"/>
    <x v="38"/>
    <n v="66762"/>
  </r>
  <r>
    <x v="262"/>
    <m/>
    <s v="John Huston"/>
    <x v="3"/>
    <n v="1"/>
    <x v="66"/>
    <n v="13542"/>
    <s v="Low"/>
    <n v="33"/>
    <n v="8.74"/>
    <n v="0.03"/>
    <x v="405"/>
    <n v="8.2899999999999991"/>
    <n v="-90.21"/>
    <n v="0.38"/>
    <x v="0"/>
    <x v="0"/>
    <x v="90"/>
    <x v="15"/>
    <x v="3"/>
    <n v="1885"/>
    <d v="2012-03-08T00:00:00"/>
    <x v="0"/>
    <x v="45"/>
    <n v="27529"/>
  </r>
  <r>
    <x v="263"/>
    <m/>
    <s v="Richard Bierner"/>
    <x v="0"/>
    <n v="1"/>
    <x v="66"/>
    <n v="37510"/>
    <s v="Critical"/>
    <n v="15"/>
    <n v="161.55000000000001"/>
    <n v="0.02"/>
    <x v="406"/>
    <n v="19.989999999999998"/>
    <n v="243.73"/>
    <n v="0.66"/>
    <x v="0"/>
    <x v="0"/>
    <x v="73"/>
    <x v="0"/>
    <x v="3"/>
    <n v="5271"/>
    <d v="2012-03-08T00:00:00"/>
    <x v="0"/>
    <x v="16"/>
    <n v="22980"/>
  </r>
  <r>
    <x v="264"/>
    <m/>
    <s v="Rose O'Brian"/>
    <x v="1"/>
    <n v="1"/>
    <x v="66"/>
    <n v="8709"/>
    <s v="High"/>
    <n v="50"/>
    <n v="51.98"/>
    <n v="7.0000000000000007E-2"/>
    <x v="407"/>
    <n v="10.17"/>
    <n v="773.36"/>
    <n v="0.37"/>
    <x v="2"/>
    <x v="5"/>
    <x v="329"/>
    <x v="7"/>
    <x v="2"/>
    <n v="1191"/>
    <d v="2012-03-10T00:00:00"/>
    <x v="0"/>
    <x v="11"/>
    <n v="74133"/>
  </r>
  <r>
    <x v="264"/>
    <m/>
    <s v="Rose O'Brian"/>
    <x v="1"/>
    <n v="1"/>
    <x v="66"/>
    <n v="8709"/>
    <s v="High"/>
    <n v="11"/>
    <n v="80.97"/>
    <n v="0.1"/>
    <x v="408"/>
    <n v="33.6"/>
    <n v="-149.4573"/>
    <n v="0.37"/>
    <x v="2"/>
    <x v="2"/>
    <x v="195"/>
    <x v="7"/>
    <x v="2"/>
    <n v="1192"/>
    <d v="2012-03-11T00:00:00"/>
    <x v="2"/>
    <x v="11"/>
    <n v="74133"/>
  </r>
  <r>
    <x v="262"/>
    <m/>
    <s v="John Huston"/>
    <x v="3"/>
    <n v="1"/>
    <x v="66"/>
    <n v="13542"/>
    <s v="Low"/>
    <n v="11"/>
    <n v="300.98"/>
    <n v="0.01"/>
    <x v="409"/>
    <n v="64.73"/>
    <n v="403.81"/>
    <n v="0.56000000000000005"/>
    <x v="1"/>
    <x v="2"/>
    <x v="290"/>
    <x v="1"/>
    <x v="3"/>
    <n v="1884"/>
    <d v="2012-03-15T00:00:00"/>
    <x v="2"/>
    <x v="45"/>
    <n v="27529"/>
  </r>
  <r>
    <x v="265"/>
    <m/>
    <s v="Dorothy Badders"/>
    <x v="1"/>
    <n v="1"/>
    <x v="67"/>
    <n v="58434"/>
    <s v="High"/>
    <n v="42"/>
    <n v="19.23"/>
    <n v="0.04"/>
    <x v="410"/>
    <n v="6.15"/>
    <n v="268.32"/>
    <n v="0.44"/>
    <x v="1"/>
    <x v="6"/>
    <x v="279"/>
    <x v="5"/>
    <x v="2"/>
    <n v="8176"/>
    <d v="2012-03-10T00:00:00"/>
    <x v="0"/>
    <x v="14"/>
    <n v="60441"/>
  </r>
  <r>
    <x v="266"/>
    <m/>
    <s v="Ann Steele"/>
    <x v="2"/>
    <n v="1"/>
    <x v="67"/>
    <n v="52870"/>
    <s v="Not Specified"/>
    <n v="21"/>
    <n v="3.25"/>
    <n v="0.03"/>
    <x v="411"/>
    <n v="49"/>
    <n v="-948.71"/>
    <n v="0.56000000000000005"/>
    <x v="0"/>
    <x v="1"/>
    <x v="330"/>
    <x v="13"/>
    <x v="1"/>
    <n v="7411"/>
    <d v="2012-03-11T00:00:00"/>
    <x v="0"/>
    <x v="5"/>
    <n v="84321"/>
  </r>
  <r>
    <x v="267"/>
    <m/>
    <s v="Karen Bern"/>
    <x v="2"/>
    <n v="1"/>
    <x v="67"/>
    <n v="59879"/>
    <s v="Not Specified"/>
    <n v="33"/>
    <n v="35.99"/>
    <n v="0.04"/>
    <x v="412"/>
    <n v="3.3"/>
    <n v="368.55900000000003"/>
    <n v="0.39"/>
    <x v="2"/>
    <x v="6"/>
    <x v="331"/>
    <x v="9"/>
    <x v="3"/>
    <n v="8381"/>
    <d v="2012-03-11T00:00:00"/>
    <x v="1"/>
    <x v="32"/>
    <n v="38671"/>
  </r>
  <r>
    <x v="268"/>
    <m/>
    <s v="Maxwell Schwartz"/>
    <x v="2"/>
    <n v="1"/>
    <x v="67"/>
    <n v="59776"/>
    <s v="Low"/>
    <n v="35"/>
    <n v="7.64"/>
    <n v="0.01"/>
    <x v="413"/>
    <n v="1.39"/>
    <n v="124.82"/>
    <n v="0.36"/>
    <x v="0"/>
    <x v="0"/>
    <x v="332"/>
    <x v="15"/>
    <x v="3"/>
    <n v="8361"/>
    <d v="2012-03-13T00:00:00"/>
    <x v="1"/>
    <x v="45"/>
    <n v="27801"/>
  </r>
  <r>
    <x v="268"/>
    <m/>
    <s v="Maxwell Schwartz"/>
    <x v="2"/>
    <n v="1"/>
    <x v="67"/>
    <n v="59776"/>
    <s v="Low"/>
    <n v="33"/>
    <n v="400.97"/>
    <n v="7.0000000000000007E-2"/>
    <x v="414"/>
    <n v="48.26"/>
    <n v="5255.45"/>
    <n v="0.36"/>
    <x v="2"/>
    <x v="4"/>
    <x v="333"/>
    <x v="7"/>
    <x v="3"/>
    <n v="8362"/>
    <d v="2012-03-13T00:00:00"/>
    <x v="2"/>
    <x v="45"/>
    <n v="27801"/>
  </r>
  <r>
    <x v="269"/>
    <m/>
    <s v="Thomas Brumley"/>
    <x v="3"/>
    <n v="1"/>
    <x v="68"/>
    <n v="34497"/>
    <s v="Medium"/>
    <n v="36"/>
    <n v="4.9800000000000004"/>
    <n v="0.1"/>
    <x v="415"/>
    <n v="7.54"/>
    <n v="-174.18"/>
    <n v="0.38"/>
    <x v="0"/>
    <x v="0"/>
    <x v="334"/>
    <x v="2"/>
    <x v="3"/>
    <n v="4846"/>
    <d v="2012-03-11T00:00:00"/>
    <x v="0"/>
    <x v="12"/>
    <n v="34609"/>
  </r>
  <r>
    <x v="269"/>
    <m/>
    <s v="Thomas Brumley"/>
    <x v="3"/>
    <n v="1"/>
    <x v="68"/>
    <n v="34497"/>
    <s v="Medium"/>
    <n v="25"/>
    <n v="22.84"/>
    <n v="0"/>
    <x v="416"/>
    <n v="8.18"/>
    <n v="117.73"/>
    <n v="0.39"/>
    <x v="0"/>
    <x v="0"/>
    <x v="119"/>
    <x v="2"/>
    <x v="3"/>
    <n v="4847"/>
    <d v="2012-03-12T00:00:00"/>
    <x v="0"/>
    <x v="12"/>
    <n v="34609"/>
  </r>
  <r>
    <x v="56"/>
    <m/>
    <s v="Nora Price"/>
    <x v="1"/>
    <n v="1"/>
    <x v="68"/>
    <n v="13632"/>
    <s v="Medium"/>
    <n v="6"/>
    <n v="99.99"/>
    <n v="0.01"/>
    <x v="417"/>
    <n v="19.989999999999998"/>
    <n v="-193.95779999999999"/>
    <n v="0.52"/>
    <x v="2"/>
    <x v="0"/>
    <x v="335"/>
    <x v="7"/>
    <x v="3"/>
    <n v="1902"/>
    <d v="2012-03-12T00:00:00"/>
    <x v="1"/>
    <x v="16"/>
    <n v="22153"/>
  </r>
  <r>
    <x v="103"/>
    <m/>
    <s v="Roy Phan"/>
    <x v="3"/>
    <n v="1"/>
    <x v="68"/>
    <n v="37095"/>
    <s v="Low"/>
    <n v="3"/>
    <n v="6783.02"/>
    <n v="0.09"/>
    <x v="418"/>
    <n v="24.49"/>
    <n v="-14140.7016"/>
    <n v="0.39"/>
    <x v="2"/>
    <x v="1"/>
    <x v="51"/>
    <x v="7"/>
    <x v="1"/>
    <n v="5213"/>
    <d v="2012-03-14T00:00:00"/>
    <x v="0"/>
    <x v="21"/>
    <n v="98198"/>
  </r>
  <r>
    <x v="270"/>
    <m/>
    <s v="Heather Kirkland"/>
    <x v="1"/>
    <n v="1"/>
    <x v="69"/>
    <n v="27111"/>
    <s v="High"/>
    <n v="44"/>
    <n v="20.99"/>
    <n v="0.08"/>
    <x v="419"/>
    <n v="3.3"/>
    <n v="-96.337999999999994"/>
    <n v="0.81"/>
    <x v="2"/>
    <x v="6"/>
    <x v="336"/>
    <x v="9"/>
    <x v="2"/>
    <n v="3808"/>
    <d v="2012-03-11T00:00:00"/>
    <x v="1"/>
    <x v="14"/>
    <n v="60016"/>
  </r>
  <r>
    <x v="271"/>
    <m/>
    <s v="Craig Carroll"/>
    <x v="2"/>
    <n v="1"/>
    <x v="69"/>
    <n v="2373"/>
    <s v="Not Specified"/>
    <n v="36"/>
    <n v="8.6"/>
    <n v="0.06"/>
    <x v="420"/>
    <n v="6.19"/>
    <n v="-46.115000000000002"/>
    <n v="0.38"/>
    <x v="0"/>
    <x v="0"/>
    <x v="105"/>
    <x v="3"/>
    <x v="2"/>
    <n v="347"/>
    <d v="2012-03-12T00:00:00"/>
    <x v="0"/>
    <x v="7"/>
    <n v="68046"/>
  </r>
  <r>
    <x v="270"/>
    <m/>
    <s v="Heather Kirkland"/>
    <x v="1"/>
    <n v="1"/>
    <x v="69"/>
    <n v="27111"/>
    <s v="High"/>
    <n v="18"/>
    <n v="193.17"/>
    <n v="0"/>
    <x v="421"/>
    <n v="19.989999999999998"/>
    <n v="282.18"/>
    <n v="0.71"/>
    <x v="0"/>
    <x v="0"/>
    <x v="337"/>
    <x v="0"/>
    <x v="2"/>
    <n v="3807"/>
    <d v="2012-03-12T00:00:00"/>
    <x v="0"/>
    <x v="14"/>
    <n v="60016"/>
  </r>
  <r>
    <x v="270"/>
    <m/>
    <s v="Heather Kirkland"/>
    <x v="1"/>
    <n v="1"/>
    <x v="69"/>
    <n v="27111"/>
    <s v="High"/>
    <n v="11"/>
    <n v="99.99"/>
    <n v="0.06"/>
    <x v="422"/>
    <n v="19.989999999999998"/>
    <n v="-127.56"/>
    <n v="0.52"/>
    <x v="2"/>
    <x v="0"/>
    <x v="338"/>
    <x v="8"/>
    <x v="2"/>
    <n v="3806"/>
    <d v="2012-03-14T00:00:00"/>
    <x v="0"/>
    <x v="14"/>
    <n v="60016"/>
  </r>
  <r>
    <x v="272"/>
    <m/>
    <s v="Rob Beeghly"/>
    <x v="3"/>
    <n v="1"/>
    <x v="70"/>
    <n v="25574"/>
    <s v="Not Specified"/>
    <n v="46"/>
    <n v="100.98"/>
    <n v="0"/>
    <x v="423"/>
    <n v="57.38"/>
    <n v="-1390.53"/>
    <n v="0.78"/>
    <x v="1"/>
    <x v="4"/>
    <x v="339"/>
    <x v="10"/>
    <x v="3"/>
    <n v="3586"/>
    <d v="2012-03-12T00:00:00"/>
    <x v="2"/>
    <x v="8"/>
    <n v="70003"/>
  </r>
  <r>
    <x v="272"/>
    <m/>
    <s v="Rob Beeghly"/>
    <x v="3"/>
    <n v="1"/>
    <x v="70"/>
    <n v="25574"/>
    <s v="Not Specified"/>
    <n v="31"/>
    <n v="47.98"/>
    <n v="0.01"/>
    <x v="424"/>
    <n v="3.61"/>
    <n v="118.82"/>
    <n v="0.71"/>
    <x v="2"/>
    <x v="6"/>
    <x v="340"/>
    <x v="8"/>
    <x v="3"/>
    <n v="3587"/>
    <d v="2012-03-13T00:00:00"/>
    <x v="1"/>
    <x v="8"/>
    <n v="70003"/>
  </r>
  <r>
    <x v="273"/>
    <m/>
    <s v="Dennis Kane"/>
    <x v="0"/>
    <n v="1"/>
    <x v="70"/>
    <n v="33217"/>
    <s v="High"/>
    <n v="34"/>
    <n v="51.98"/>
    <n v="0.05"/>
    <x v="425"/>
    <n v="10.17"/>
    <n v="599.04"/>
    <n v="0.37"/>
    <x v="2"/>
    <x v="5"/>
    <x v="329"/>
    <x v="7"/>
    <x v="0"/>
    <n v="4663"/>
    <d v="2012-03-13T00:00:00"/>
    <x v="0"/>
    <x v="13"/>
    <n v="14225"/>
  </r>
  <r>
    <x v="273"/>
    <m/>
    <s v="Dennis Kane"/>
    <x v="0"/>
    <n v="1"/>
    <x v="70"/>
    <n v="33217"/>
    <s v="High"/>
    <n v="20"/>
    <n v="73.98"/>
    <n v="0.1"/>
    <x v="426"/>
    <n v="4"/>
    <n v="-229.87"/>
    <n v="0.79"/>
    <x v="2"/>
    <x v="0"/>
    <x v="54"/>
    <x v="8"/>
    <x v="0"/>
    <n v="4662"/>
    <d v="2012-03-13T00:00:00"/>
    <x v="0"/>
    <x v="13"/>
    <n v="14225"/>
  </r>
  <r>
    <x v="274"/>
    <m/>
    <s v="Laura Armstrong"/>
    <x v="0"/>
    <n v="1"/>
    <x v="70"/>
    <n v="45987"/>
    <s v="Not Specified"/>
    <n v="31"/>
    <n v="4"/>
    <n v="0.01"/>
    <x v="427"/>
    <n v="1.3"/>
    <n v="37.25"/>
    <n v="0.37"/>
    <x v="0"/>
    <x v="3"/>
    <x v="341"/>
    <x v="2"/>
    <x v="0"/>
    <n v="6458"/>
    <d v="2012-03-14T00:00:00"/>
    <x v="0"/>
    <x v="20"/>
    <n v="43302"/>
  </r>
  <r>
    <x v="175"/>
    <m/>
    <s v="Lindsay Castell"/>
    <x v="0"/>
    <n v="1"/>
    <x v="70"/>
    <n v="12450"/>
    <s v="Not Specified"/>
    <n v="15"/>
    <n v="73.98"/>
    <n v="0"/>
    <x v="428"/>
    <n v="14.52"/>
    <n v="-88.61"/>
    <n v="0.65"/>
    <x v="2"/>
    <x v="0"/>
    <x v="54"/>
    <x v="8"/>
    <x v="1"/>
    <n v="1733"/>
    <d v="2012-03-14T00:00:00"/>
    <x v="0"/>
    <x v="43"/>
    <n v="59715"/>
  </r>
  <r>
    <x v="275"/>
    <m/>
    <s v="Resi Polking"/>
    <x v="0"/>
    <n v="1"/>
    <x v="70"/>
    <n v="14176"/>
    <s v="Low"/>
    <n v="39"/>
    <n v="35.99"/>
    <n v="0.01"/>
    <x v="429"/>
    <n v="5.99"/>
    <n v="453.798"/>
    <n v="0.38"/>
    <x v="2"/>
    <x v="3"/>
    <x v="299"/>
    <x v="9"/>
    <x v="1"/>
    <n v="1987"/>
    <d v="2012-03-19T00:00:00"/>
    <x v="0"/>
    <x v="31"/>
    <n v="83605"/>
  </r>
  <r>
    <x v="276"/>
    <m/>
    <s v="Denny Blanton"/>
    <x v="1"/>
    <n v="1"/>
    <x v="71"/>
    <n v="28258"/>
    <s v="Critical"/>
    <n v="2"/>
    <n v="125.99"/>
    <n v="7.0000000000000007E-2"/>
    <x v="430"/>
    <n v="2.5"/>
    <n v="-604.40599999999995"/>
    <n v="0.6"/>
    <x v="2"/>
    <x v="0"/>
    <x v="342"/>
    <x v="9"/>
    <x v="0"/>
    <n v="3959"/>
    <d v="2012-03-13T00:00:00"/>
    <x v="0"/>
    <x v="20"/>
    <n v="43015"/>
  </r>
  <r>
    <x v="277"/>
    <m/>
    <s v="Carol Adams"/>
    <x v="2"/>
    <n v="1"/>
    <x v="71"/>
    <n v="23398"/>
    <s v="Medium"/>
    <n v="19"/>
    <n v="6.48"/>
    <n v="0.06"/>
    <x v="431"/>
    <n v="7.37"/>
    <n v="-75.44"/>
    <n v="0.37"/>
    <x v="0"/>
    <x v="0"/>
    <x v="343"/>
    <x v="2"/>
    <x v="0"/>
    <n v="3274"/>
    <d v="2012-03-14T00:00:00"/>
    <x v="0"/>
    <x v="1"/>
    <n v="21136"/>
  </r>
  <r>
    <x v="278"/>
    <m/>
    <s v="Carlos Daly"/>
    <x v="1"/>
    <n v="1"/>
    <x v="71"/>
    <n v="40518"/>
    <s v="Critical"/>
    <n v="3"/>
    <n v="4.13"/>
    <n v="0.05"/>
    <x v="432"/>
    <n v="5.04"/>
    <n v="-12.1555"/>
    <n v="0.38"/>
    <x v="0"/>
    <x v="0"/>
    <x v="344"/>
    <x v="3"/>
    <x v="2"/>
    <n v="5719"/>
    <d v="2012-03-14T00:00:00"/>
    <x v="0"/>
    <x v="14"/>
    <n v="61554"/>
  </r>
  <r>
    <x v="279"/>
    <m/>
    <s v="Denny Blanton"/>
    <x v="1"/>
    <n v="1"/>
    <x v="71"/>
    <n v="28258"/>
    <s v="Critical"/>
    <n v="25"/>
    <n v="99.99"/>
    <n v="0.03"/>
    <x v="433"/>
    <n v="19.989999999999998"/>
    <n v="293.66000000000003"/>
    <n v="0.52"/>
    <x v="2"/>
    <x v="0"/>
    <x v="338"/>
    <x v="8"/>
    <x v="0"/>
    <n v="3960"/>
    <d v="2012-03-14T00:00:00"/>
    <x v="0"/>
    <x v="20"/>
    <n v="43017"/>
  </r>
  <r>
    <x v="280"/>
    <m/>
    <s v="Michelle Moray"/>
    <x v="2"/>
    <n v="1"/>
    <x v="72"/>
    <n v="7776"/>
    <s v="Medium"/>
    <n v="6"/>
    <n v="179.29"/>
    <n v="0.02"/>
    <x v="434"/>
    <n v="29.21"/>
    <n v="-4.34"/>
    <n v="0.76"/>
    <x v="1"/>
    <x v="4"/>
    <x v="115"/>
    <x v="4"/>
    <x v="3"/>
    <n v="1053"/>
    <d v="2012-03-14T00:00:00"/>
    <x v="2"/>
    <x v="27"/>
    <n v="42003"/>
  </r>
  <r>
    <x v="280"/>
    <m/>
    <s v="Michelle Moray"/>
    <x v="2"/>
    <n v="1"/>
    <x v="72"/>
    <n v="7776"/>
    <s v="Medium"/>
    <n v="36"/>
    <n v="200.98"/>
    <n v="7.0000000000000007E-2"/>
    <x v="435"/>
    <n v="23.76"/>
    <n v="1769.81"/>
    <n v="0.57999999999999996"/>
    <x v="1"/>
    <x v="2"/>
    <x v="345"/>
    <x v="1"/>
    <x v="3"/>
    <n v="1052"/>
    <d v="2012-03-15T00:00:00"/>
    <x v="2"/>
    <x v="27"/>
    <n v="42003"/>
  </r>
  <r>
    <x v="281"/>
    <m/>
    <s v="Carol Triggs"/>
    <x v="2"/>
    <n v="1"/>
    <x v="72"/>
    <n v="28647"/>
    <s v="Critical"/>
    <n v="38"/>
    <n v="154.13"/>
    <n v="0.09"/>
    <x v="436"/>
    <n v="69"/>
    <n v="-1763.7476999999999"/>
    <n v="0.68"/>
    <x v="1"/>
    <x v="1"/>
    <x v="198"/>
    <x v="4"/>
    <x v="0"/>
    <n v="4015"/>
    <d v="2012-03-15T00:00:00"/>
    <x v="1"/>
    <x v="13"/>
    <n v="11795"/>
  </r>
  <r>
    <x v="282"/>
    <m/>
    <s v="Beth Fritzler"/>
    <x v="0"/>
    <n v="1"/>
    <x v="72"/>
    <n v="24193"/>
    <s v="Not Specified"/>
    <n v="24"/>
    <n v="4.28"/>
    <n v="0.02"/>
    <x v="437"/>
    <n v="5.17"/>
    <n v="-63.87"/>
    <n v="0.4"/>
    <x v="0"/>
    <x v="0"/>
    <x v="271"/>
    <x v="2"/>
    <x v="3"/>
    <n v="3393"/>
    <d v="2012-03-15T00:00:00"/>
    <x v="0"/>
    <x v="29"/>
    <n v="37814"/>
  </r>
  <r>
    <x v="282"/>
    <m/>
    <s v="Beth Fritzler"/>
    <x v="0"/>
    <n v="1"/>
    <x v="72"/>
    <n v="24193"/>
    <s v="Not Specified"/>
    <n v="45"/>
    <n v="200.98"/>
    <n v="0.02"/>
    <x v="438"/>
    <n v="55.96"/>
    <n v="-163.63"/>
    <n v="0.75"/>
    <x v="1"/>
    <x v="4"/>
    <x v="346"/>
    <x v="10"/>
    <x v="3"/>
    <n v="3392"/>
    <d v="2012-03-16T00:00:00"/>
    <x v="2"/>
    <x v="29"/>
    <n v="37814"/>
  </r>
  <r>
    <x v="108"/>
    <m/>
    <s v="Thea Hudgings"/>
    <x v="3"/>
    <n v="1"/>
    <x v="72"/>
    <n v="46241"/>
    <s v="Not Specified"/>
    <n v="34"/>
    <n v="62.18"/>
    <n v="0.1"/>
    <x v="439"/>
    <n v="10.84"/>
    <n v="356.48"/>
    <n v="0.63"/>
    <x v="1"/>
    <x v="5"/>
    <x v="267"/>
    <x v="5"/>
    <x v="3"/>
    <n v="6493"/>
    <d v="2012-03-16T00:00:00"/>
    <x v="0"/>
    <x v="12"/>
    <n v="33458"/>
  </r>
  <r>
    <x v="282"/>
    <m/>
    <s v="Beth Fritzler"/>
    <x v="0"/>
    <n v="1"/>
    <x v="72"/>
    <n v="24193"/>
    <s v="Not Specified"/>
    <n v="19"/>
    <n v="85.99"/>
    <n v="0.04"/>
    <x v="440"/>
    <n v="0.99"/>
    <n v="-175.17500000000001"/>
    <n v="0.85"/>
    <x v="2"/>
    <x v="3"/>
    <x v="347"/>
    <x v="9"/>
    <x v="3"/>
    <n v="3394"/>
    <d v="2012-03-16T00:00:00"/>
    <x v="0"/>
    <x v="29"/>
    <n v="37814"/>
  </r>
  <r>
    <x v="283"/>
    <m/>
    <s v="Alejandro Grove"/>
    <x v="2"/>
    <n v="1"/>
    <x v="73"/>
    <n v="1952"/>
    <s v="High"/>
    <n v="24"/>
    <n v="296.18"/>
    <n v="0.04"/>
    <x v="441"/>
    <n v="54.12"/>
    <n v="-715.77820599999995"/>
    <n v="0.76"/>
    <x v="1"/>
    <x v="4"/>
    <x v="324"/>
    <x v="4"/>
    <x v="0"/>
    <n v="281"/>
    <d v="2012-03-15T00:00:00"/>
    <x v="2"/>
    <x v="20"/>
    <n v="44708"/>
  </r>
  <r>
    <x v="284"/>
    <m/>
    <s v="Naresj Patel"/>
    <x v="0"/>
    <n v="1"/>
    <x v="73"/>
    <n v="26855"/>
    <s v="High"/>
    <n v="13"/>
    <n v="30.93"/>
    <n v="0.08"/>
    <x v="442"/>
    <n v="3.92"/>
    <n v="230.02"/>
    <n v="0.44"/>
    <x v="1"/>
    <x v="6"/>
    <x v="348"/>
    <x v="5"/>
    <x v="2"/>
    <n v="3761"/>
    <d v="2012-03-16T00:00:00"/>
    <x v="0"/>
    <x v="9"/>
    <n v="75061"/>
  </r>
  <r>
    <x v="285"/>
    <m/>
    <s v="Mike Kennedy"/>
    <x v="2"/>
    <n v="1"/>
    <x v="73"/>
    <n v="28480"/>
    <s v="Medium"/>
    <n v="17"/>
    <n v="1.76"/>
    <n v="0.01"/>
    <x v="443"/>
    <n v="0.7"/>
    <n v="-1.56"/>
    <n v="0.56000000000000005"/>
    <x v="0"/>
    <x v="3"/>
    <x v="55"/>
    <x v="6"/>
    <x v="2"/>
    <n v="3988"/>
    <d v="2012-03-16T00:00:00"/>
    <x v="0"/>
    <x v="3"/>
    <n v="55803"/>
  </r>
  <r>
    <x v="286"/>
    <m/>
    <s v="Chuck Sachs"/>
    <x v="3"/>
    <n v="1"/>
    <x v="73"/>
    <n v="11585"/>
    <s v="Medium"/>
    <n v="17"/>
    <n v="17.98"/>
    <n v="0.1"/>
    <x v="444"/>
    <n v="4"/>
    <n v="-99.55"/>
    <n v="0.79"/>
    <x v="2"/>
    <x v="0"/>
    <x v="349"/>
    <x v="8"/>
    <x v="0"/>
    <n v="1600"/>
    <d v="2012-03-16T00:00:00"/>
    <x v="0"/>
    <x v="19"/>
    <n v="4240"/>
  </r>
  <r>
    <x v="287"/>
    <m/>
    <s v="Chuck Sachs"/>
    <x v="3"/>
    <n v="1"/>
    <x v="73"/>
    <n v="11585"/>
    <s v="Medium"/>
    <n v="2"/>
    <n v="125.99"/>
    <n v="0.09"/>
    <x v="445"/>
    <n v="8.99"/>
    <n v="-605.37400000000002"/>
    <n v="0.55000000000000004"/>
    <x v="2"/>
    <x v="0"/>
    <x v="350"/>
    <x v="9"/>
    <x v="0"/>
    <n v="1601"/>
    <d v="2012-03-16T00:00:00"/>
    <x v="0"/>
    <x v="15"/>
    <n v="6614"/>
  </r>
  <r>
    <x v="288"/>
    <m/>
    <s v="Daniel Byrd"/>
    <x v="1"/>
    <n v="1"/>
    <x v="73"/>
    <n v="53573"/>
    <s v="Not Specified"/>
    <n v="6"/>
    <n v="14.2"/>
    <n v="0.03"/>
    <x v="446"/>
    <n v="5.3"/>
    <n v="51.14"/>
    <n v="0.46"/>
    <x v="1"/>
    <x v="3"/>
    <x v="351"/>
    <x v="5"/>
    <x v="1"/>
    <n v="7507"/>
    <d v="2012-03-17T00:00:00"/>
    <x v="0"/>
    <x v="18"/>
    <n v="89502"/>
  </r>
  <r>
    <x v="202"/>
    <m/>
    <s v="Michael Stewart"/>
    <x v="0"/>
    <n v="1"/>
    <x v="74"/>
    <n v="57476"/>
    <s v="High"/>
    <n v="20"/>
    <n v="68.81"/>
    <n v="0.08"/>
    <x v="447"/>
    <n v="60"/>
    <n v="-550.42999999999995"/>
    <n v="0.41"/>
    <x v="0"/>
    <x v="2"/>
    <x v="352"/>
    <x v="13"/>
    <x v="1"/>
    <n v="8048"/>
    <d v="2012-03-17T00:00:00"/>
    <x v="2"/>
    <x v="2"/>
    <n v="92236"/>
  </r>
  <r>
    <x v="289"/>
    <m/>
    <s v="Daniel Raglin"/>
    <x v="2"/>
    <n v="1"/>
    <x v="74"/>
    <n v="36807"/>
    <s v="Medium"/>
    <n v="14"/>
    <n v="15.57"/>
    <n v="0.1"/>
    <x v="448"/>
    <n v="1.39"/>
    <n v="78.45"/>
    <n v="0.38"/>
    <x v="0"/>
    <x v="0"/>
    <x v="353"/>
    <x v="15"/>
    <x v="2"/>
    <n v="5176"/>
    <d v="2012-03-17T00:00:00"/>
    <x v="0"/>
    <x v="11"/>
    <n v="73064"/>
  </r>
  <r>
    <x v="290"/>
    <m/>
    <s v="John Dryer"/>
    <x v="2"/>
    <n v="1"/>
    <x v="74"/>
    <n v="9383"/>
    <s v="Not Specified"/>
    <n v="11"/>
    <n v="7.59"/>
    <n v="7.0000000000000007E-2"/>
    <x v="449"/>
    <n v="4"/>
    <n v="18.53"/>
    <n v="0.42"/>
    <x v="1"/>
    <x v="3"/>
    <x v="354"/>
    <x v="5"/>
    <x v="3"/>
    <n v="1287"/>
    <d v="2012-03-18T00:00:00"/>
    <x v="0"/>
    <x v="42"/>
    <n v="30062"/>
  </r>
  <r>
    <x v="202"/>
    <m/>
    <s v="Michael Stewart"/>
    <x v="0"/>
    <n v="1"/>
    <x v="74"/>
    <n v="57476"/>
    <s v="High"/>
    <n v="17"/>
    <n v="21.38"/>
    <n v="0.04"/>
    <x v="450"/>
    <n v="8.99"/>
    <n v="-52.12"/>
    <n v="0.59"/>
    <x v="0"/>
    <x v="6"/>
    <x v="355"/>
    <x v="6"/>
    <x v="1"/>
    <n v="8049"/>
    <d v="2012-03-18T00:00:00"/>
    <x v="0"/>
    <x v="2"/>
    <n v="92236"/>
  </r>
  <r>
    <x v="291"/>
    <m/>
    <s v="Gene McClure"/>
    <x v="1"/>
    <n v="1"/>
    <x v="75"/>
    <n v="9733"/>
    <s v="Not Specified"/>
    <n v="39"/>
    <n v="5.98"/>
    <n v="0.1"/>
    <x v="451"/>
    <n v="5.35"/>
    <n v="-90.26"/>
    <n v="0.4"/>
    <x v="0"/>
    <x v="0"/>
    <x v="173"/>
    <x v="2"/>
    <x v="0"/>
    <n v="1333"/>
    <d v="2012-03-17T00:00:00"/>
    <x v="0"/>
    <x v="1"/>
    <n v="20746"/>
  </r>
  <r>
    <x v="292"/>
    <m/>
    <s v="Julie Prescott"/>
    <x v="1"/>
    <n v="1"/>
    <x v="75"/>
    <n v="6498"/>
    <s v="Medium"/>
    <n v="38"/>
    <n v="8.1199999999999992"/>
    <n v="0.01"/>
    <x v="452"/>
    <n v="2.83"/>
    <n v="-40.76"/>
    <n v="0.77"/>
    <x v="2"/>
    <x v="6"/>
    <x v="356"/>
    <x v="8"/>
    <x v="0"/>
    <n v="901"/>
    <d v="2012-03-18T00:00:00"/>
    <x v="1"/>
    <x v="41"/>
    <n v="26101"/>
  </r>
  <r>
    <x v="293"/>
    <m/>
    <s v="Sean Christensen"/>
    <x v="1"/>
    <n v="1"/>
    <x v="75"/>
    <n v="39906"/>
    <s v="Medium"/>
    <n v="25"/>
    <n v="3.38"/>
    <n v="0.04"/>
    <x v="453"/>
    <n v="1.0900000000000001"/>
    <n v="15.25"/>
    <n v="0.39"/>
    <x v="0"/>
    <x v="3"/>
    <x v="357"/>
    <x v="2"/>
    <x v="2"/>
    <n v="5640"/>
    <d v="2012-03-19T00:00:00"/>
    <x v="0"/>
    <x v="23"/>
    <n v="53151"/>
  </r>
  <r>
    <x v="294"/>
    <m/>
    <s v="Thomas Boland"/>
    <x v="2"/>
    <n v="1"/>
    <x v="76"/>
    <n v="15170"/>
    <s v="Critical"/>
    <n v="19"/>
    <n v="20.99"/>
    <n v="0.01"/>
    <x v="454"/>
    <n v="4.8099999999999996"/>
    <n v="-9.1080000000000005"/>
    <n v="0.57999999999999996"/>
    <x v="2"/>
    <x v="5"/>
    <x v="358"/>
    <x v="9"/>
    <x v="2"/>
    <n v="2127"/>
    <d v="2012-03-18T00:00:00"/>
    <x v="0"/>
    <x v="23"/>
    <n v="54481"/>
  </r>
  <r>
    <x v="165"/>
    <m/>
    <s v="Ricardo Block"/>
    <x v="2"/>
    <n v="1"/>
    <x v="76"/>
    <n v="23751"/>
    <s v="Medium"/>
    <n v="44"/>
    <n v="220.98"/>
    <n v="0.01"/>
    <x v="455"/>
    <n v="64.66"/>
    <n v="1049.03"/>
    <n v="0.62"/>
    <x v="1"/>
    <x v="4"/>
    <x v="359"/>
    <x v="10"/>
    <x v="1"/>
    <n v="3323"/>
    <d v="2012-03-19T00:00:00"/>
    <x v="2"/>
    <x v="40"/>
    <n v="85224"/>
  </r>
  <r>
    <x v="295"/>
    <m/>
    <s v="Kimberly Carter"/>
    <x v="0"/>
    <n v="1"/>
    <x v="76"/>
    <n v="31941"/>
    <s v="Medium"/>
    <n v="32"/>
    <n v="78.650000000000006"/>
    <n v="0.01"/>
    <x v="456"/>
    <n v="13.99"/>
    <n v="650.73"/>
    <n v="0.52"/>
    <x v="0"/>
    <x v="5"/>
    <x v="191"/>
    <x v="13"/>
    <x v="2"/>
    <n v="4488"/>
    <d v="2012-03-19T00:00:00"/>
    <x v="1"/>
    <x v="10"/>
    <n v="52732"/>
  </r>
  <r>
    <x v="296"/>
    <m/>
    <s v="Eric Barreto"/>
    <x v="0"/>
    <n v="1"/>
    <x v="76"/>
    <n v="9894"/>
    <s v="High"/>
    <n v="16"/>
    <n v="355.98"/>
    <n v="0.08"/>
    <x v="457"/>
    <n v="58.92"/>
    <n v="103.83"/>
    <n v="0.64"/>
    <x v="1"/>
    <x v="2"/>
    <x v="29"/>
    <x v="1"/>
    <x v="0"/>
    <n v="1358"/>
    <d v="2012-03-20T00:00:00"/>
    <x v="2"/>
    <x v="28"/>
    <n v="1776"/>
  </r>
  <r>
    <x v="193"/>
    <m/>
    <s v="Anna Chung"/>
    <x v="1"/>
    <n v="1"/>
    <x v="76"/>
    <n v="53920"/>
    <s v="Critical"/>
    <n v="18"/>
    <n v="20.98"/>
    <n v="0.05"/>
    <x v="458"/>
    <n v="53.03"/>
    <n v="-815.79"/>
    <n v="0.78"/>
    <x v="0"/>
    <x v="2"/>
    <x v="286"/>
    <x v="0"/>
    <x v="1"/>
    <n v="7543"/>
    <d v="2012-03-20T00:00:00"/>
    <x v="2"/>
    <x v="40"/>
    <n v="85335"/>
  </r>
  <r>
    <x v="32"/>
    <m/>
    <s v="Brendan Murry"/>
    <x v="2"/>
    <n v="1"/>
    <x v="76"/>
    <n v="19299"/>
    <s v="Not Specified"/>
    <n v="10"/>
    <n v="2.88"/>
    <n v="0.05"/>
    <x v="459"/>
    <n v="0.5"/>
    <n v="8.1"/>
    <n v="0.36"/>
    <x v="0"/>
    <x v="0"/>
    <x v="360"/>
    <x v="12"/>
    <x v="1"/>
    <n v="2668"/>
    <d v="2012-03-20T00:00:00"/>
    <x v="0"/>
    <x v="2"/>
    <n v="93727"/>
  </r>
  <r>
    <x v="297"/>
    <m/>
    <s v="Marc Harrigan"/>
    <x v="1"/>
    <n v="1"/>
    <x v="76"/>
    <n v="43140"/>
    <s v="Critical"/>
    <n v="23"/>
    <n v="5.98"/>
    <n v="0.1"/>
    <x v="460"/>
    <n v="5.14"/>
    <n v="-49.53"/>
    <n v="0.36"/>
    <x v="0"/>
    <x v="0"/>
    <x v="361"/>
    <x v="2"/>
    <x v="2"/>
    <n v="6091"/>
    <d v="2012-03-20T00:00:00"/>
    <x v="0"/>
    <x v="24"/>
    <n v="48310"/>
  </r>
  <r>
    <x v="295"/>
    <m/>
    <s v="Kimberly Carter"/>
    <x v="0"/>
    <n v="1"/>
    <x v="76"/>
    <n v="31941"/>
    <s v="Medium"/>
    <n v="7"/>
    <n v="6.48"/>
    <n v="7.0000000000000007E-2"/>
    <x v="461"/>
    <n v="9.68"/>
    <n v="-43.5"/>
    <n v="0.36"/>
    <x v="0"/>
    <x v="0"/>
    <x v="240"/>
    <x v="2"/>
    <x v="2"/>
    <n v="4489"/>
    <d v="2012-03-20T00:00:00"/>
    <x v="0"/>
    <x v="10"/>
    <n v="52732"/>
  </r>
  <r>
    <x v="298"/>
    <m/>
    <s v="Beth Thompson"/>
    <x v="2"/>
    <n v="1"/>
    <x v="77"/>
    <n v="23429"/>
    <s v="Critical"/>
    <n v="28"/>
    <n v="5.34"/>
    <n v="0.06"/>
    <x v="462"/>
    <n v="5.63"/>
    <n v="-82.822999999999993"/>
    <n v="0.39"/>
    <x v="0"/>
    <x v="0"/>
    <x v="362"/>
    <x v="3"/>
    <x v="0"/>
    <n v="3281"/>
    <d v="2012-03-19T00:00:00"/>
    <x v="0"/>
    <x v="0"/>
    <n v="19026"/>
  </r>
  <r>
    <x v="299"/>
    <m/>
    <s v="Noah Childs"/>
    <x v="1"/>
    <n v="1"/>
    <x v="77"/>
    <n v="49216"/>
    <s v="High"/>
    <n v="11"/>
    <n v="24.92"/>
    <n v="0.1"/>
    <x v="463"/>
    <n v="12.98"/>
    <n v="-45.816000000000003"/>
    <n v="0.39"/>
    <x v="0"/>
    <x v="0"/>
    <x v="363"/>
    <x v="3"/>
    <x v="2"/>
    <n v="6899"/>
    <d v="2012-03-19T00:00:00"/>
    <x v="0"/>
    <x v="36"/>
    <n v="46321"/>
  </r>
  <r>
    <x v="300"/>
    <m/>
    <s v="Noah Childs"/>
    <x v="1"/>
    <n v="1"/>
    <x v="77"/>
    <n v="49216"/>
    <s v="High"/>
    <n v="28"/>
    <n v="3.28"/>
    <n v="0.01"/>
    <x v="464"/>
    <n v="3.97"/>
    <n v="-72.44"/>
    <n v="0.56000000000000005"/>
    <x v="0"/>
    <x v="3"/>
    <x v="46"/>
    <x v="6"/>
    <x v="2"/>
    <n v="6898"/>
    <d v="2012-03-19T00:00:00"/>
    <x v="0"/>
    <x v="9"/>
    <n v="77489"/>
  </r>
  <r>
    <x v="299"/>
    <m/>
    <s v="Noah Childs"/>
    <x v="1"/>
    <n v="1"/>
    <x v="77"/>
    <n v="49216"/>
    <s v="High"/>
    <n v="9"/>
    <n v="270.97000000000003"/>
    <n v="0.06"/>
    <x v="465"/>
    <n v="28.06"/>
    <n v="-172.47749999999999"/>
    <n v="0.56000000000000005"/>
    <x v="2"/>
    <x v="2"/>
    <x v="364"/>
    <x v="7"/>
    <x v="2"/>
    <n v="6900"/>
    <d v="2012-03-19T00:00:00"/>
    <x v="2"/>
    <x v="36"/>
    <n v="46321"/>
  </r>
  <r>
    <x v="301"/>
    <m/>
    <s v="Sally Hughsby"/>
    <x v="3"/>
    <n v="1"/>
    <x v="77"/>
    <n v="16676"/>
    <s v="High"/>
    <n v="39"/>
    <n v="28.99"/>
    <n v="7.0000000000000007E-2"/>
    <x v="466"/>
    <n v="8.59"/>
    <n v="-12.077999999999999"/>
    <n v="0.56000000000000005"/>
    <x v="2"/>
    <x v="5"/>
    <x v="365"/>
    <x v="9"/>
    <x v="0"/>
    <n v="2314"/>
    <d v="2012-03-19T00:00:00"/>
    <x v="0"/>
    <x v="20"/>
    <n v="44039"/>
  </r>
  <r>
    <x v="299"/>
    <m/>
    <s v="Noah Childs"/>
    <x v="1"/>
    <n v="1"/>
    <x v="77"/>
    <n v="49216"/>
    <s v="High"/>
    <n v="29"/>
    <n v="12.28"/>
    <n v="0"/>
    <x v="467"/>
    <n v="6.35"/>
    <n v="30.63"/>
    <n v="0.38"/>
    <x v="0"/>
    <x v="0"/>
    <x v="366"/>
    <x v="2"/>
    <x v="2"/>
    <n v="6901"/>
    <d v="2012-03-20T00:00:00"/>
    <x v="1"/>
    <x v="36"/>
    <n v="46321"/>
  </r>
  <r>
    <x v="298"/>
    <m/>
    <s v="Beth Thompson"/>
    <x v="2"/>
    <n v="1"/>
    <x v="77"/>
    <n v="23429"/>
    <s v="Critical"/>
    <n v="19"/>
    <n v="65.989999999999995"/>
    <n v="7.0000000000000007E-2"/>
    <x v="468"/>
    <n v="5.26"/>
    <n v="107.08199999999999"/>
    <n v="0.56000000000000005"/>
    <x v="2"/>
    <x v="0"/>
    <x v="367"/>
    <x v="9"/>
    <x v="0"/>
    <n v="3282"/>
    <d v="2012-03-21T00:00:00"/>
    <x v="1"/>
    <x v="0"/>
    <n v="19026"/>
  </r>
  <r>
    <x v="302"/>
    <m/>
    <s v="Barry Weirich"/>
    <x v="2"/>
    <n v="1"/>
    <x v="78"/>
    <n v="6116"/>
    <s v="Medium"/>
    <n v="7"/>
    <n v="19.98"/>
    <n v="0.01"/>
    <x v="469"/>
    <n v="4"/>
    <n v="-72.23"/>
    <n v="0.68"/>
    <x v="2"/>
    <x v="0"/>
    <x v="368"/>
    <x v="8"/>
    <x v="0"/>
    <n v="852"/>
    <d v="2012-03-20T00:00:00"/>
    <x v="0"/>
    <x v="28"/>
    <n v="1007"/>
  </r>
  <r>
    <x v="303"/>
    <m/>
    <s v="Victoria Wilson"/>
    <x v="1"/>
    <n v="1"/>
    <x v="78"/>
    <n v="38084"/>
    <s v="Not Specified"/>
    <n v="33"/>
    <n v="12.64"/>
    <n v="0.06"/>
    <x v="470"/>
    <n v="4.9800000000000004"/>
    <n v="65.63"/>
    <n v="0.48"/>
    <x v="1"/>
    <x v="6"/>
    <x v="369"/>
    <x v="5"/>
    <x v="2"/>
    <n v="5360"/>
    <d v="2012-03-22T00:00:00"/>
    <x v="0"/>
    <x v="23"/>
    <n v="53095"/>
  </r>
  <r>
    <x v="304"/>
    <m/>
    <s v="Barry Weirich"/>
    <x v="2"/>
    <n v="1"/>
    <x v="78"/>
    <n v="6116"/>
    <s v="Medium"/>
    <n v="6"/>
    <n v="1637.53"/>
    <n v="0.04"/>
    <x v="471"/>
    <n v="24.49"/>
    <n v="-1759.58"/>
    <n v="0.81"/>
    <x v="0"/>
    <x v="5"/>
    <x v="370"/>
    <x v="16"/>
    <x v="2"/>
    <n v="853"/>
    <d v="2012-03-22T00:00:00"/>
    <x v="0"/>
    <x v="14"/>
    <n v="60130"/>
  </r>
  <r>
    <x v="305"/>
    <m/>
    <s v="Rob Haberlin"/>
    <x v="2"/>
    <n v="1"/>
    <x v="78"/>
    <n v="2530"/>
    <s v="Medium"/>
    <n v="9"/>
    <n v="2.61"/>
    <n v="0.06"/>
    <x v="472"/>
    <n v="0.5"/>
    <n v="4.58"/>
    <n v="0.39"/>
    <x v="0"/>
    <x v="0"/>
    <x v="371"/>
    <x v="12"/>
    <x v="2"/>
    <n v="361"/>
    <d v="2012-03-22T00:00:00"/>
    <x v="0"/>
    <x v="10"/>
    <n v="50158"/>
  </r>
  <r>
    <x v="306"/>
    <m/>
    <s v="Victoria Wilson"/>
    <x v="1"/>
    <n v="1"/>
    <x v="78"/>
    <n v="38084"/>
    <s v="Not Specified"/>
    <n v="11"/>
    <n v="9.11"/>
    <n v="0.02"/>
    <x v="473"/>
    <n v="2.15"/>
    <n v="18.41"/>
    <n v="0.4"/>
    <x v="0"/>
    <x v="3"/>
    <x v="5"/>
    <x v="2"/>
    <x v="2"/>
    <n v="5359"/>
    <d v="2012-03-22T00:00:00"/>
    <x v="0"/>
    <x v="23"/>
    <n v="53214"/>
  </r>
  <r>
    <x v="307"/>
    <m/>
    <s v="Charles Crestani"/>
    <x v="3"/>
    <n v="1"/>
    <x v="78"/>
    <n v="11077"/>
    <s v="Low"/>
    <n v="30"/>
    <n v="160.97999999999999"/>
    <n v="0.06"/>
    <x v="474"/>
    <n v="35.020000000000003"/>
    <n v="-229.68"/>
    <n v="0.72"/>
    <x v="1"/>
    <x v="4"/>
    <x v="372"/>
    <x v="10"/>
    <x v="1"/>
    <n v="1539"/>
    <d v="2012-03-24T00:00:00"/>
    <x v="2"/>
    <x v="2"/>
    <n v="95051"/>
  </r>
  <r>
    <x v="42"/>
    <m/>
    <s v="Emily Phan"/>
    <x v="3"/>
    <n v="1"/>
    <x v="79"/>
    <n v="29766"/>
    <s v="Medium"/>
    <n v="40"/>
    <n v="205.99"/>
    <n v="0.08"/>
    <x v="475"/>
    <n v="8.99"/>
    <n v="1623.6990000000001"/>
    <n v="0.56000000000000005"/>
    <x v="2"/>
    <x v="0"/>
    <x v="237"/>
    <x v="9"/>
    <x v="3"/>
    <n v="4191"/>
    <d v="2012-03-21T00:00:00"/>
    <x v="0"/>
    <x v="4"/>
    <n v="35756"/>
  </r>
  <r>
    <x v="190"/>
    <m/>
    <s v="Harold Ryan"/>
    <x v="1"/>
    <n v="1"/>
    <x v="79"/>
    <n v="26470"/>
    <s v="High"/>
    <n v="41"/>
    <n v="420.98"/>
    <n v="0.03"/>
    <x v="476"/>
    <n v="19.989999999999998"/>
    <n v="8822.2775000000001"/>
    <n v="0.35"/>
    <x v="0"/>
    <x v="0"/>
    <x v="184"/>
    <x v="3"/>
    <x v="0"/>
    <n v="3710"/>
    <d v="2012-03-22T00:00:00"/>
    <x v="0"/>
    <x v="20"/>
    <n v="43081"/>
  </r>
  <r>
    <x v="308"/>
    <m/>
    <s v="Christopher Conant"/>
    <x v="1"/>
    <n v="1"/>
    <x v="79"/>
    <n v="13825"/>
    <s v="High"/>
    <n v="30"/>
    <n v="6.48"/>
    <n v="0.09"/>
    <x v="477"/>
    <n v="6.35"/>
    <n v="-88.6"/>
    <n v="0.37"/>
    <x v="0"/>
    <x v="0"/>
    <x v="373"/>
    <x v="2"/>
    <x v="1"/>
    <n v="1933"/>
    <d v="2012-03-22T00:00:00"/>
    <x v="0"/>
    <x v="21"/>
    <n v="98408"/>
  </r>
  <r>
    <x v="42"/>
    <m/>
    <s v="Emily Phan"/>
    <x v="3"/>
    <n v="1"/>
    <x v="79"/>
    <n v="29766"/>
    <s v="Medium"/>
    <n v="13"/>
    <n v="6783.02"/>
    <n v="0"/>
    <x v="478"/>
    <n v="24.49"/>
    <n v="27220.69"/>
    <n v="0.39"/>
    <x v="2"/>
    <x v="1"/>
    <x v="51"/>
    <x v="7"/>
    <x v="3"/>
    <n v="4190"/>
    <d v="2012-03-22T00:00:00"/>
    <x v="0"/>
    <x v="4"/>
    <n v="35756"/>
  </r>
  <r>
    <x v="309"/>
    <m/>
    <s v="Tony Sayre"/>
    <x v="1"/>
    <n v="1"/>
    <x v="79"/>
    <n v="7719"/>
    <s v="Low"/>
    <n v="37"/>
    <n v="13.48"/>
    <n v="0.02"/>
    <x v="479"/>
    <n v="4.51"/>
    <n v="34.520000000000003"/>
    <n v="0.59"/>
    <x v="0"/>
    <x v="0"/>
    <x v="374"/>
    <x v="0"/>
    <x v="1"/>
    <n v="1047"/>
    <d v="2012-03-23T00:00:00"/>
    <x v="0"/>
    <x v="21"/>
    <n v="98273"/>
  </r>
  <r>
    <x v="310"/>
    <m/>
    <s v="Tonja Turnell"/>
    <x v="3"/>
    <n v="1"/>
    <x v="79"/>
    <n v="35744"/>
    <s v="Not Specified"/>
    <n v="44"/>
    <n v="55.94"/>
    <n v="0.02"/>
    <x v="480"/>
    <n v="6.55"/>
    <n v="401.85"/>
    <n v="0.68"/>
    <x v="2"/>
    <x v="0"/>
    <x v="375"/>
    <x v="8"/>
    <x v="1"/>
    <n v="5010"/>
    <d v="2012-03-23T00:00:00"/>
    <x v="0"/>
    <x v="21"/>
    <n v="98037"/>
  </r>
  <r>
    <x v="4"/>
    <m/>
    <s v="David Philippe"/>
    <x v="3"/>
    <n v="1"/>
    <x v="80"/>
    <n v="8257"/>
    <s v="Low"/>
    <n v="5"/>
    <n v="1500.97"/>
    <n v="0.05"/>
    <x v="481"/>
    <n v="29.7"/>
    <n v="-2561.3235"/>
    <n v="0.56999999999999995"/>
    <x v="2"/>
    <x v="2"/>
    <x v="376"/>
    <x v="7"/>
    <x v="2"/>
    <n v="1127"/>
    <d v="2012-03-22T00:00:00"/>
    <x v="2"/>
    <x v="3"/>
    <n v="55372"/>
  </r>
  <r>
    <x v="166"/>
    <m/>
    <s v="Jack O'Briant"/>
    <x v="0"/>
    <n v="1"/>
    <x v="80"/>
    <n v="48900"/>
    <s v="Not Specified"/>
    <n v="42"/>
    <n v="15.14"/>
    <n v="0.08"/>
    <x v="482"/>
    <n v="4.53"/>
    <n v="-99.26"/>
    <n v="0.81"/>
    <x v="0"/>
    <x v="0"/>
    <x v="377"/>
    <x v="0"/>
    <x v="3"/>
    <n v="6863"/>
    <d v="2012-03-23T00:00:00"/>
    <x v="0"/>
    <x v="32"/>
    <n v="38701"/>
  </r>
  <r>
    <x v="311"/>
    <m/>
    <s v="Dean Braden"/>
    <x v="2"/>
    <n v="1"/>
    <x v="80"/>
    <n v="55776"/>
    <s v="Not Specified"/>
    <n v="32"/>
    <n v="145.44999999999999"/>
    <n v="0.01"/>
    <x v="483"/>
    <n v="17.850000000000001"/>
    <n v="1096.6400000000001"/>
    <n v="0.56000000000000005"/>
    <x v="2"/>
    <x v="2"/>
    <x v="33"/>
    <x v="7"/>
    <x v="2"/>
    <n v="7795"/>
    <d v="2012-03-23T00:00:00"/>
    <x v="2"/>
    <x v="9"/>
    <n v="76028"/>
  </r>
  <r>
    <x v="312"/>
    <m/>
    <s v="Kelly Williams"/>
    <x v="2"/>
    <n v="1"/>
    <x v="80"/>
    <n v="39301"/>
    <s v="Medium"/>
    <n v="16"/>
    <n v="152.47999999999999"/>
    <n v="0.1"/>
    <x v="484"/>
    <n v="4"/>
    <n v="-521.09"/>
    <n v="0.79"/>
    <x v="2"/>
    <x v="0"/>
    <x v="378"/>
    <x v="8"/>
    <x v="2"/>
    <n v="5551"/>
    <d v="2012-03-23T00:00:00"/>
    <x v="1"/>
    <x v="38"/>
    <n v="66801"/>
  </r>
  <r>
    <x v="6"/>
    <m/>
    <s v="Kelly Williams"/>
    <x v="2"/>
    <n v="1"/>
    <x v="80"/>
    <n v="39301"/>
    <s v="Medium"/>
    <n v="4"/>
    <n v="6.84"/>
    <n v="0.08"/>
    <x v="485"/>
    <n v="8.3699999999999992"/>
    <n v="-29.49"/>
    <n v="0.57999999999999996"/>
    <x v="0"/>
    <x v="6"/>
    <x v="159"/>
    <x v="16"/>
    <x v="1"/>
    <n v="5550"/>
    <d v="2012-03-24T00:00:00"/>
    <x v="0"/>
    <x v="5"/>
    <n v="84020"/>
  </r>
  <r>
    <x v="313"/>
    <m/>
    <s v="Lena Cacioppo"/>
    <x v="1"/>
    <n v="1"/>
    <x v="80"/>
    <n v="7136"/>
    <s v="High"/>
    <n v="9"/>
    <n v="4.91"/>
    <n v="0"/>
    <x v="486"/>
    <n v="0.5"/>
    <n v="17.05"/>
    <n v="0.36"/>
    <x v="0"/>
    <x v="0"/>
    <x v="210"/>
    <x v="12"/>
    <x v="2"/>
    <n v="990"/>
    <d v="2012-03-24T00:00:00"/>
    <x v="0"/>
    <x v="10"/>
    <n v="51503"/>
  </r>
  <r>
    <x v="166"/>
    <m/>
    <s v="Jack O'Briant"/>
    <x v="0"/>
    <n v="1"/>
    <x v="80"/>
    <n v="48900"/>
    <s v="Not Specified"/>
    <n v="27"/>
    <n v="12.28"/>
    <n v="0.03"/>
    <x v="487"/>
    <n v="6.35"/>
    <n v="15.61"/>
    <n v="0.38"/>
    <x v="0"/>
    <x v="0"/>
    <x v="366"/>
    <x v="2"/>
    <x v="3"/>
    <n v="6862"/>
    <d v="2012-03-24T00:00:00"/>
    <x v="0"/>
    <x v="32"/>
    <n v="38701"/>
  </r>
  <r>
    <x v="314"/>
    <m/>
    <s v="Pamela Stobb"/>
    <x v="3"/>
    <n v="1"/>
    <x v="80"/>
    <n v="13252"/>
    <s v="Not Specified"/>
    <n v="39"/>
    <n v="15.98"/>
    <n v="0.09"/>
    <x v="488"/>
    <n v="4"/>
    <n v="154.65"/>
    <n v="0.37"/>
    <x v="2"/>
    <x v="0"/>
    <x v="379"/>
    <x v="8"/>
    <x v="0"/>
    <n v="1841"/>
    <d v="2012-03-24T00:00:00"/>
    <x v="0"/>
    <x v="13"/>
    <n v="10562"/>
  </r>
  <r>
    <x v="313"/>
    <m/>
    <s v="Lena Cacioppo"/>
    <x v="1"/>
    <n v="1"/>
    <x v="80"/>
    <n v="7136"/>
    <s v="High"/>
    <n v="17"/>
    <n v="39.479999999999997"/>
    <n v="7.0000000000000007E-2"/>
    <x v="489"/>
    <n v="1.99"/>
    <n v="88.72"/>
    <n v="0.54"/>
    <x v="2"/>
    <x v="6"/>
    <x v="276"/>
    <x v="8"/>
    <x v="2"/>
    <n v="989"/>
    <d v="2012-03-24T00:00:00"/>
    <x v="0"/>
    <x v="10"/>
    <n v="51503"/>
  </r>
  <r>
    <x v="314"/>
    <m/>
    <s v="Pamela Stobb"/>
    <x v="3"/>
    <n v="1"/>
    <x v="80"/>
    <n v="13252"/>
    <s v="Not Specified"/>
    <n v="44"/>
    <n v="160.97999999999999"/>
    <n v="0.03"/>
    <x v="490"/>
    <n v="30"/>
    <n v="1279.3699999999999"/>
    <n v="0.62"/>
    <x v="1"/>
    <x v="2"/>
    <x v="187"/>
    <x v="1"/>
    <x v="0"/>
    <n v="1840"/>
    <d v="2012-03-25T00:00:00"/>
    <x v="2"/>
    <x v="13"/>
    <n v="10562"/>
  </r>
  <r>
    <x v="4"/>
    <m/>
    <s v="David Philippe"/>
    <x v="3"/>
    <n v="1"/>
    <x v="80"/>
    <n v="8257"/>
    <s v="Low"/>
    <n v="18"/>
    <n v="48.04"/>
    <n v="0.02"/>
    <x v="491"/>
    <n v="5.09"/>
    <n v="373.67"/>
    <n v="0.37"/>
    <x v="0"/>
    <x v="0"/>
    <x v="93"/>
    <x v="2"/>
    <x v="2"/>
    <n v="1128"/>
    <d v="2012-03-26T00:00:00"/>
    <x v="0"/>
    <x v="3"/>
    <n v="55372"/>
  </r>
  <r>
    <x v="4"/>
    <m/>
    <s v="David Philippe"/>
    <x v="3"/>
    <n v="1"/>
    <x v="80"/>
    <n v="8257"/>
    <s v="Low"/>
    <n v="5"/>
    <n v="4.28"/>
    <n v="0.03"/>
    <x v="492"/>
    <n v="1.6"/>
    <n v="-6.2"/>
    <n v="0.57999999999999996"/>
    <x v="0"/>
    <x v="3"/>
    <x v="380"/>
    <x v="6"/>
    <x v="2"/>
    <n v="1129"/>
    <d v="2012-03-29T00:00:00"/>
    <x v="0"/>
    <x v="3"/>
    <n v="55372"/>
  </r>
  <r>
    <x v="85"/>
    <m/>
    <s v="Paul Prost"/>
    <x v="2"/>
    <n v="1"/>
    <x v="81"/>
    <n v="34017"/>
    <s v="High"/>
    <n v="20"/>
    <n v="4.84"/>
    <n v="0.05"/>
    <x v="493"/>
    <n v="0.71"/>
    <n v="29.17"/>
    <n v="0.52"/>
    <x v="0"/>
    <x v="3"/>
    <x v="381"/>
    <x v="6"/>
    <x v="2"/>
    <n v="4788"/>
    <d v="2012-03-23T00:00:00"/>
    <x v="1"/>
    <x v="34"/>
    <n v="57103"/>
  </r>
  <r>
    <x v="315"/>
    <m/>
    <s v="William Brown"/>
    <x v="2"/>
    <n v="1"/>
    <x v="81"/>
    <n v="43650"/>
    <s v="Not Specified"/>
    <n v="3"/>
    <n v="599.99"/>
    <n v="0.06"/>
    <x v="494"/>
    <n v="24.49"/>
    <n v="-2213.75"/>
    <n v="0.5"/>
    <x v="2"/>
    <x v="1"/>
    <x v="382"/>
    <x v="11"/>
    <x v="3"/>
    <n v="6160"/>
    <d v="2012-03-24T00:00:00"/>
    <x v="0"/>
    <x v="42"/>
    <n v="31204"/>
  </r>
  <r>
    <x v="242"/>
    <m/>
    <s v="George Ashbrook"/>
    <x v="3"/>
    <n v="1"/>
    <x v="81"/>
    <n v="57382"/>
    <s v="Medium"/>
    <n v="45"/>
    <n v="9.7799999999999994"/>
    <n v="7.0000000000000007E-2"/>
    <x v="495"/>
    <n v="5.76"/>
    <n v="20.14"/>
    <n v="0.35"/>
    <x v="0"/>
    <x v="0"/>
    <x v="321"/>
    <x v="15"/>
    <x v="2"/>
    <n v="8035"/>
    <d v="2012-03-25T00:00:00"/>
    <x v="1"/>
    <x v="9"/>
    <n v="76063"/>
  </r>
  <r>
    <x v="183"/>
    <m/>
    <s v="George Ashbrook"/>
    <x v="3"/>
    <n v="1"/>
    <x v="81"/>
    <n v="57382"/>
    <s v="Medium"/>
    <n v="25"/>
    <n v="4.55"/>
    <n v="0.09"/>
    <x v="496"/>
    <n v="1.49"/>
    <n v="16.898"/>
    <n v="0.35"/>
    <x v="0"/>
    <x v="0"/>
    <x v="383"/>
    <x v="3"/>
    <x v="2"/>
    <n v="8034"/>
    <d v="2012-03-25T00:00:00"/>
    <x v="0"/>
    <x v="9"/>
    <n v="75901"/>
  </r>
  <r>
    <x v="85"/>
    <m/>
    <s v="Paul Prost"/>
    <x v="2"/>
    <n v="1"/>
    <x v="81"/>
    <n v="34017"/>
    <s v="High"/>
    <n v="28"/>
    <n v="14.98"/>
    <n v="0.01"/>
    <x v="497"/>
    <n v="7.69"/>
    <n v="-48.97"/>
    <n v="0.56999999999999995"/>
    <x v="0"/>
    <x v="0"/>
    <x v="384"/>
    <x v="0"/>
    <x v="2"/>
    <n v="4789"/>
    <d v="2012-03-25T00:00:00"/>
    <x v="0"/>
    <x v="34"/>
    <n v="57103"/>
  </r>
  <r>
    <x v="315"/>
    <m/>
    <s v="William Brown"/>
    <x v="2"/>
    <n v="1"/>
    <x v="81"/>
    <n v="43650"/>
    <s v="Not Specified"/>
    <n v="7"/>
    <n v="11.97"/>
    <n v="0.05"/>
    <x v="498"/>
    <n v="5.81"/>
    <n v="-26.29"/>
    <n v="0.6"/>
    <x v="0"/>
    <x v="6"/>
    <x v="385"/>
    <x v="6"/>
    <x v="3"/>
    <n v="6161"/>
    <d v="2012-03-25T00:00:00"/>
    <x v="0"/>
    <x v="42"/>
    <n v="31204"/>
  </r>
  <r>
    <x v="316"/>
    <m/>
    <s v="Liz Price"/>
    <x v="2"/>
    <n v="1"/>
    <x v="81"/>
    <n v="50338"/>
    <s v="Not Specified"/>
    <n v="36"/>
    <n v="13.99"/>
    <n v="0"/>
    <x v="499"/>
    <n v="7.51"/>
    <n v="28.7"/>
    <n v="0.39"/>
    <x v="2"/>
    <x v="5"/>
    <x v="233"/>
    <x v="7"/>
    <x v="2"/>
    <n v="7057"/>
    <d v="2012-03-25T00:00:00"/>
    <x v="0"/>
    <x v="24"/>
    <n v="48135"/>
  </r>
  <r>
    <x v="317"/>
    <m/>
    <s v="Dionis Lloyd"/>
    <x v="0"/>
    <n v="1"/>
    <x v="82"/>
    <n v="58628"/>
    <s v="Medium"/>
    <n v="23"/>
    <n v="138.75"/>
    <n v="0.09"/>
    <x v="500"/>
    <n v="52.42"/>
    <n v="-335.31712499999998"/>
    <n v="0.74"/>
    <x v="1"/>
    <x v="4"/>
    <x v="386"/>
    <x v="4"/>
    <x v="0"/>
    <n v="8200"/>
    <d v="2012-03-25T00:00:00"/>
    <x v="2"/>
    <x v="13"/>
    <n v="11727"/>
  </r>
  <r>
    <x v="318"/>
    <m/>
    <s v="Tamara Chand"/>
    <x v="3"/>
    <n v="1"/>
    <x v="82"/>
    <n v="57415"/>
    <s v="Medium"/>
    <n v="6"/>
    <n v="15.42"/>
    <n v="0.02"/>
    <x v="501"/>
    <n v="5.41"/>
    <n v="-16.37"/>
    <n v="0.59"/>
    <x v="0"/>
    <x v="0"/>
    <x v="387"/>
    <x v="0"/>
    <x v="2"/>
    <n v="8039"/>
    <d v="2012-03-25T00:00:00"/>
    <x v="0"/>
    <x v="9"/>
    <n v="78660"/>
  </r>
  <r>
    <x v="319"/>
    <m/>
    <s v="Nat Carroll"/>
    <x v="1"/>
    <n v="1"/>
    <x v="82"/>
    <n v="32451"/>
    <s v="Not Specified"/>
    <n v="42"/>
    <n v="14.28"/>
    <n v="0.1"/>
    <x v="502"/>
    <n v="2.99"/>
    <n v="163.6335"/>
    <n v="0.39"/>
    <x v="0"/>
    <x v="0"/>
    <x v="388"/>
    <x v="3"/>
    <x v="2"/>
    <n v="4562"/>
    <d v="2012-03-25T00:00:00"/>
    <x v="0"/>
    <x v="9"/>
    <n v="76541"/>
  </r>
  <r>
    <x v="320"/>
    <m/>
    <s v="Troy Staebel"/>
    <x v="0"/>
    <n v="1"/>
    <x v="82"/>
    <n v="38721"/>
    <s v="Critical"/>
    <n v="15"/>
    <n v="90.48"/>
    <n v="0.05"/>
    <x v="503"/>
    <n v="19.989999999999998"/>
    <n v="363"/>
    <n v="0.4"/>
    <x v="0"/>
    <x v="0"/>
    <x v="97"/>
    <x v="15"/>
    <x v="0"/>
    <n v="5452"/>
    <d v="2012-03-25T00:00:00"/>
    <x v="0"/>
    <x v="28"/>
    <n v="2563"/>
  </r>
  <r>
    <x v="321"/>
    <m/>
    <s v="Troy Staebel"/>
    <x v="0"/>
    <n v="1"/>
    <x v="82"/>
    <n v="38721"/>
    <s v="Critical"/>
    <n v="17"/>
    <n v="6.64"/>
    <n v="0.1"/>
    <x v="504"/>
    <n v="54.95"/>
    <n v="-25"/>
    <n v="0.37"/>
    <x v="1"/>
    <x v="6"/>
    <x v="41"/>
    <x v="5"/>
    <x v="0"/>
    <n v="5451"/>
    <d v="2012-03-26T00:00:00"/>
    <x v="0"/>
    <x v="28"/>
    <n v="1760"/>
  </r>
  <r>
    <x v="322"/>
    <m/>
    <s v="Michael Oakman"/>
    <x v="0"/>
    <n v="1"/>
    <x v="82"/>
    <n v="37794"/>
    <s v="Low"/>
    <n v="6"/>
    <n v="9.48"/>
    <n v="0.08"/>
    <x v="505"/>
    <n v="7.29"/>
    <n v="10.29"/>
    <n v="0.45"/>
    <x v="1"/>
    <x v="6"/>
    <x v="101"/>
    <x v="5"/>
    <x v="3"/>
    <n v="5313"/>
    <d v="2012-03-26T00:00:00"/>
    <x v="0"/>
    <x v="12"/>
    <n v="33971"/>
  </r>
  <r>
    <x v="322"/>
    <m/>
    <s v="Michael Oakman"/>
    <x v="0"/>
    <n v="1"/>
    <x v="82"/>
    <n v="37794"/>
    <s v="Low"/>
    <n v="32"/>
    <n v="193.17"/>
    <n v="0.03"/>
    <x v="506"/>
    <n v="19.989999999999998"/>
    <n v="781.03"/>
    <n v="0.71"/>
    <x v="0"/>
    <x v="0"/>
    <x v="337"/>
    <x v="0"/>
    <x v="3"/>
    <n v="5314"/>
    <d v="2012-03-28T00:00:00"/>
    <x v="0"/>
    <x v="12"/>
    <n v="33971"/>
  </r>
  <r>
    <x v="323"/>
    <m/>
    <s v="Christopher Martinez"/>
    <x v="0"/>
    <n v="1"/>
    <x v="83"/>
    <n v="10148"/>
    <s v="Low"/>
    <n v="27"/>
    <n v="500.98"/>
    <n v="0.02"/>
    <x v="507"/>
    <n v="41.44"/>
    <n v="3309.55"/>
    <n v="0.66"/>
    <x v="1"/>
    <x v="4"/>
    <x v="389"/>
    <x v="10"/>
    <x v="1"/>
    <n v="1400"/>
    <d v="2012-03-25T00:00:00"/>
    <x v="2"/>
    <x v="30"/>
    <n v="80229"/>
  </r>
  <r>
    <x v="324"/>
    <m/>
    <s v="Michael Grace"/>
    <x v="2"/>
    <n v="1"/>
    <x v="83"/>
    <n v="51266"/>
    <s v="Not Specified"/>
    <n v="30"/>
    <n v="18.97"/>
    <n v="0.01"/>
    <x v="508"/>
    <n v="9.0299999999999994"/>
    <n v="98.1"/>
    <n v="0.37"/>
    <x v="0"/>
    <x v="0"/>
    <x v="138"/>
    <x v="2"/>
    <x v="3"/>
    <n v="7183"/>
    <d v="2012-03-25T00:00:00"/>
    <x v="0"/>
    <x v="17"/>
    <n v="29483"/>
  </r>
  <r>
    <x v="325"/>
    <m/>
    <s v="Joe Kamberova"/>
    <x v="0"/>
    <n v="1"/>
    <x v="83"/>
    <n v="1892"/>
    <s v="Low"/>
    <n v="9"/>
    <n v="6.48"/>
    <n v="0.01"/>
    <x v="59"/>
    <n v="5.4"/>
    <n v="-18.850000000000001"/>
    <n v="0.37"/>
    <x v="0"/>
    <x v="0"/>
    <x v="390"/>
    <x v="2"/>
    <x v="0"/>
    <n v="276"/>
    <d v="2012-03-25T00:00:00"/>
    <x v="0"/>
    <x v="0"/>
    <n v="19057"/>
  </r>
  <r>
    <x v="324"/>
    <m/>
    <s v="Michael Grace"/>
    <x v="2"/>
    <n v="1"/>
    <x v="83"/>
    <n v="51266"/>
    <s v="Not Specified"/>
    <n v="23"/>
    <n v="12.28"/>
    <n v="0.03"/>
    <x v="509"/>
    <n v="4.8600000000000003"/>
    <n v="35.159999999999997"/>
    <n v="0.38"/>
    <x v="0"/>
    <x v="0"/>
    <x v="391"/>
    <x v="2"/>
    <x v="3"/>
    <n v="7184"/>
    <d v="2012-03-26T00:00:00"/>
    <x v="0"/>
    <x v="17"/>
    <n v="29483"/>
  </r>
  <r>
    <x v="326"/>
    <m/>
    <s v="Justin Knight"/>
    <x v="2"/>
    <n v="1"/>
    <x v="83"/>
    <n v="38565"/>
    <s v="Critical"/>
    <n v="20"/>
    <n v="10.64"/>
    <n v="0.01"/>
    <x v="510"/>
    <n v="5.16"/>
    <n v="-11.69"/>
    <n v="0.56999999999999995"/>
    <x v="1"/>
    <x v="0"/>
    <x v="392"/>
    <x v="5"/>
    <x v="2"/>
    <n v="5430"/>
    <d v="2012-03-27T00:00:00"/>
    <x v="1"/>
    <x v="10"/>
    <n v="52402"/>
  </r>
  <r>
    <x v="324"/>
    <m/>
    <s v="Michael Grace"/>
    <x v="2"/>
    <n v="1"/>
    <x v="83"/>
    <n v="51266"/>
    <s v="Not Specified"/>
    <n v="46"/>
    <n v="34.99"/>
    <n v="0.05"/>
    <x v="511"/>
    <n v="7.73"/>
    <n v="230.03"/>
    <n v="0.59"/>
    <x v="0"/>
    <x v="0"/>
    <x v="284"/>
    <x v="6"/>
    <x v="3"/>
    <n v="7185"/>
    <d v="2012-03-27T00:00:00"/>
    <x v="1"/>
    <x v="17"/>
    <n v="29483"/>
  </r>
  <r>
    <x v="327"/>
    <m/>
    <s v="Dario Medina"/>
    <x v="0"/>
    <n v="1"/>
    <x v="83"/>
    <n v="323"/>
    <s v="Critical"/>
    <n v="20"/>
    <n v="5.68"/>
    <n v="7.0000000000000007E-2"/>
    <x v="512"/>
    <n v="1.39"/>
    <n v="25.76"/>
    <n v="0.38"/>
    <x v="0"/>
    <x v="0"/>
    <x v="263"/>
    <x v="15"/>
    <x v="1"/>
    <n v="54"/>
    <d v="2012-03-27T00:00:00"/>
    <x v="0"/>
    <x v="40"/>
    <n v="85254"/>
  </r>
  <r>
    <x v="327"/>
    <m/>
    <s v="Dario Medina"/>
    <x v="0"/>
    <n v="1"/>
    <x v="83"/>
    <n v="323"/>
    <s v="Critical"/>
    <n v="2"/>
    <n v="22.84"/>
    <n v="0.06"/>
    <x v="513"/>
    <n v="11.54"/>
    <n v="-31.24"/>
    <n v="0.39"/>
    <x v="0"/>
    <x v="0"/>
    <x v="393"/>
    <x v="2"/>
    <x v="1"/>
    <n v="55"/>
    <d v="2012-03-27T00:00:00"/>
    <x v="0"/>
    <x v="40"/>
    <n v="85254"/>
  </r>
  <r>
    <x v="324"/>
    <m/>
    <s v="Michael Grace"/>
    <x v="2"/>
    <n v="1"/>
    <x v="83"/>
    <n v="51266"/>
    <s v="Not Specified"/>
    <n v="11"/>
    <n v="150.97999999999999"/>
    <n v="0.04"/>
    <x v="514"/>
    <n v="13.99"/>
    <n v="221.38"/>
    <n v="0.38"/>
    <x v="2"/>
    <x v="5"/>
    <x v="170"/>
    <x v="7"/>
    <x v="3"/>
    <n v="7182"/>
    <d v="2012-03-27T00:00:00"/>
    <x v="0"/>
    <x v="17"/>
    <n v="29483"/>
  </r>
  <r>
    <x v="325"/>
    <m/>
    <s v="Joe Kamberova"/>
    <x v="0"/>
    <n v="1"/>
    <x v="83"/>
    <n v="1892"/>
    <s v="Low"/>
    <n v="47"/>
    <n v="3.98"/>
    <n v="0.05"/>
    <x v="515"/>
    <n v="5.26"/>
    <n v="-152.52449999999999"/>
    <n v="0.38"/>
    <x v="0"/>
    <x v="0"/>
    <x v="394"/>
    <x v="3"/>
    <x v="0"/>
    <n v="275"/>
    <d v="2012-03-29T00:00:00"/>
    <x v="0"/>
    <x v="0"/>
    <n v="19057"/>
  </r>
  <r>
    <x v="328"/>
    <m/>
    <s v="Muhammed Yedwab"/>
    <x v="3"/>
    <n v="1"/>
    <x v="84"/>
    <n v="31174"/>
    <s v="Not Specified"/>
    <n v="20"/>
    <n v="225.04"/>
    <n v="7.0000000000000007E-2"/>
    <x v="516"/>
    <n v="11.79"/>
    <n v="1944.38"/>
    <n v="0.42"/>
    <x v="0"/>
    <x v="5"/>
    <x v="395"/>
    <x v="13"/>
    <x v="3"/>
    <n v="4376"/>
    <d v="2012-03-26T00:00:00"/>
    <x v="0"/>
    <x v="16"/>
    <n v="23701"/>
  </r>
  <r>
    <x v="329"/>
    <m/>
    <s v="Liz Pelletier"/>
    <x v="1"/>
    <n v="1"/>
    <x v="84"/>
    <n v="51554"/>
    <s v="Medium"/>
    <n v="29"/>
    <n v="20.89"/>
    <n v="0.09"/>
    <x v="517"/>
    <n v="11.52"/>
    <n v="-271.77"/>
    <n v="0.83"/>
    <x v="0"/>
    <x v="0"/>
    <x v="396"/>
    <x v="0"/>
    <x v="3"/>
    <n v="7228"/>
    <d v="2012-03-27T00:00:00"/>
    <x v="0"/>
    <x v="45"/>
    <n v="28079"/>
  </r>
  <r>
    <x v="329"/>
    <m/>
    <s v="Liz Pelletier"/>
    <x v="1"/>
    <n v="1"/>
    <x v="84"/>
    <n v="51554"/>
    <s v="Medium"/>
    <n v="7"/>
    <n v="68.81"/>
    <n v="0.05"/>
    <x v="518"/>
    <n v="60"/>
    <n v="-210.06"/>
    <n v="0.41"/>
    <x v="0"/>
    <x v="2"/>
    <x v="352"/>
    <x v="13"/>
    <x v="3"/>
    <n v="7227"/>
    <d v="2012-03-28T00:00:00"/>
    <x v="2"/>
    <x v="45"/>
    <n v="28079"/>
  </r>
  <r>
    <x v="330"/>
    <m/>
    <s v="Lynn Smith"/>
    <x v="2"/>
    <n v="1"/>
    <x v="84"/>
    <n v="3653"/>
    <s v="Critical"/>
    <n v="41"/>
    <n v="6.68"/>
    <n v="0.08"/>
    <x v="519"/>
    <n v="1.5"/>
    <n v="64.790000000000006"/>
    <n v="0.48"/>
    <x v="0"/>
    <x v="3"/>
    <x v="397"/>
    <x v="6"/>
    <x v="3"/>
    <n v="540"/>
    <d v="2012-03-28T00:00:00"/>
    <x v="0"/>
    <x v="16"/>
    <n v="23518"/>
  </r>
  <r>
    <x v="279"/>
    <m/>
    <s v="Rick Huthwaite"/>
    <x v="2"/>
    <n v="1"/>
    <x v="84"/>
    <n v="46407"/>
    <s v="Not Specified"/>
    <n v="7"/>
    <n v="5.18"/>
    <n v="0.1"/>
    <x v="520"/>
    <n v="5.74"/>
    <n v="-29.003"/>
    <n v="0.36"/>
    <x v="0"/>
    <x v="0"/>
    <x v="181"/>
    <x v="3"/>
    <x v="1"/>
    <n v="6523"/>
    <d v="2012-03-28T00:00:00"/>
    <x v="0"/>
    <x v="2"/>
    <n v="94568"/>
  </r>
  <r>
    <x v="328"/>
    <m/>
    <s v="Muhammed Yedwab"/>
    <x v="3"/>
    <n v="1"/>
    <x v="84"/>
    <n v="31174"/>
    <s v="Not Specified"/>
    <n v="29"/>
    <n v="7.84"/>
    <n v="0.03"/>
    <x v="521"/>
    <n v="4.71"/>
    <n v="-7.59"/>
    <n v="0.35"/>
    <x v="0"/>
    <x v="0"/>
    <x v="144"/>
    <x v="3"/>
    <x v="3"/>
    <n v="4377"/>
    <d v="2012-03-29T00:00:00"/>
    <x v="0"/>
    <x v="16"/>
    <n v="23701"/>
  </r>
  <r>
    <x v="331"/>
    <m/>
    <s v="Christopher Schild"/>
    <x v="2"/>
    <n v="1"/>
    <x v="85"/>
    <n v="32869"/>
    <s v="Medium"/>
    <n v="49"/>
    <n v="51.65"/>
    <n v="0.05"/>
    <x v="522"/>
    <n v="18.45"/>
    <n v="25.04"/>
    <n v="0.65"/>
    <x v="1"/>
    <x v="5"/>
    <x v="398"/>
    <x v="5"/>
    <x v="2"/>
    <n v="4614"/>
    <d v="2012-03-28T00:00:00"/>
    <x v="0"/>
    <x v="36"/>
    <n v="46307"/>
  </r>
  <r>
    <x v="332"/>
    <m/>
    <s v="Keith Dawkins"/>
    <x v="1"/>
    <n v="1"/>
    <x v="85"/>
    <n v="21633"/>
    <s v="Medium"/>
    <n v="29"/>
    <n v="18.7"/>
    <n v="0.08"/>
    <x v="523"/>
    <n v="8.99"/>
    <n v="69.63"/>
    <n v="0.47"/>
    <x v="1"/>
    <x v="6"/>
    <x v="399"/>
    <x v="5"/>
    <x v="3"/>
    <n v="3000"/>
    <d v="2012-03-28T00:00:00"/>
    <x v="0"/>
    <x v="33"/>
    <n v="72113"/>
  </r>
  <r>
    <x v="331"/>
    <m/>
    <s v="Christopher Schild"/>
    <x v="2"/>
    <n v="1"/>
    <x v="85"/>
    <n v="32869"/>
    <s v="Medium"/>
    <n v="2"/>
    <n v="6.68"/>
    <n v="0.01"/>
    <x v="524"/>
    <n v="1.5"/>
    <n v="-7.51"/>
    <n v="0.48"/>
    <x v="0"/>
    <x v="3"/>
    <x v="397"/>
    <x v="6"/>
    <x v="2"/>
    <n v="4615"/>
    <d v="2012-03-28T00:00:00"/>
    <x v="0"/>
    <x v="36"/>
    <n v="46307"/>
  </r>
  <r>
    <x v="333"/>
    <m/>
    <s v="Heather Jas"/>
    <x v="2"/>
    <n v="1"/>
    <x v="85"/>
    <n v="53953"/>
    <s v="Not Specified"/>
    <n v="36"/>
    <n v="8.9499999999999993"/>
    <n v="7.0000000000000007E-2"/>
    <x v="525"/>
    <n v="2.0099999999999998"/>
    <n v="91.73"/>
    <n v="0.39"/>
    <x v="0"/>
    <x v="3"/>
    <x v="400"/>
    <x v="2"/>
    <x v="2"/>
    <n v="7544"/>
    <d v="2012-03-28T00:00:00"/>
    <x v="0"/>
    <x v="24"/>
    <n v="48708"/>
  </r>
  <r>
    <x v="334"/>
    <m/>
    <s v="Jennifer Ferguson"/>
    <x v="1"/>
    <n v="1"/>
    <x v="85"/>
    <n v="22562"/>
    <s v="Medium"/>
    <n v="3"/>
    <n v="16.059999999999999"/>
    <n v="0"/>
    <x v="526"/>
    <n v="8.34"/>
    <n v="-28.09"/>
    <n v="0.59"/>
    <x v="0"/>
    <x v="0"/>
    <x v="401"/>
    <x v="0"/>
    <x v="0"/>
    <n v="3147"/>
    <d v="2012-03-28T00:00:00"/>
    <x v="0"/>
    <x v="13"/>
    <n v="11542"/>
  </r>
  <r>
    <x v="335"/>
    <m/>
    <s v="Christopher Schild"/>
    <x v="2"/>
    <n v="1"/>
    <x v="85"/>
    <n v="32869"/>
    <s v="Medium"/>
    <n v="39"/>
    <n v="175.99"/>
    <n v="0.1"/>
    <x v="527"/>
    <n v="8.99"/>
    <n v="930.98699999999997"/>
    <n v="0.56999999999999995"/>
    <x v="2"/>
    <x v="0"/>
    <x v="402"/>
    <x v="9"/>
    <x v="2"/>
    <n v="4616"/>
    <d v="2012-03-28T00:00:00"/>
    <x v="0"/>
    <x v="36"/>
    <n v="46312"/>
  </r>
  <r>
    <x v="331"/>
    <m/>
    <s v="Christopher Schild"/>
    <x v="2"/>
    <n v="1"/>
    <x v="85"/>
    <n v="32869"/>
    <s v="Medium"/>
    <n v="41"/>
    <n v="8.1199999999999992"/>
    <n v="0.06"/>
    <x v="528"/>
    <n v="2.83"/>
    <n v="-82.83"/>
    <n v="0.77"/>
    <x v="2"/>
    <x v="6"/>
    <x v="356"/>
    <x v="8"/>
    <x v="2"/>
    <n v="4613"/>
    <d v="2012-03-28T00:00:00"/>
    <x v="0"/>
    <x v="36"/>
    <n v="46307"/>
  </r>
  <r>
    <x v="220"/>
    <m/>
    <s v="Adam Shillingsburg"/>
    <x v="2"/>
    <n v="1"/>
    <x v="85"/>
    <n v="39750"/>
    <s v="High"/>
    <n v="7"/>
    <n v="17.98"/>
    <n v="0.01"/>
    <x v="529"/>
    <n v="8.51"/>
    <n v="-35.878799999999998"/>
    <n v="0.4"/>
    <x v="2"/>
    <x v="5"/>
    <x v="403"/>
    <x v="7"/>
    <x v="1"/>
    <n v="5612"/>
    <d v="2012-03-28T00:00:00"/>
    <x v="0"/>
    <x v="6"/>
    <n v="97526"/>
  </r>
  <r>
    <x v="334"/>
    <m/>
    <s v="Jennifer Ferguson"/>
    <x v="1"/>
    <n v="1"/>
    <x v="85"/>
    <n v="22562"/>
    <s v="Medium"/>
    <n v="31"/>
    <n v="55.98"/>
    <n v="0.1"/>
    <x v="530"/>
    <n v="13.88"/>
    <n v="518.07000000000005"/>
    <n v="0.36"/>
    <x v="0"/>
    <x v="0"/>
    <x v="404"/>
    <x v="2"/>
    <x v="0"/>
    <n v="3146"/>
    <d v="2012-03-29T00:00:00"/>
    <x v="0"/>
    <x v="13"/>
    <n v="11542"/>
  </r>
  <r>
    <x v="117"/>
    <m/>
    <s v="Anthony Johnson"/>
    <x v="0"/>
    <n v="1"/>
    <x v="85"/>
    <n v="50816"/>
    <s v="High"/>
    <n v="25"/>
    <n v="11.97"/>
    <n v="7.0000000000000007E-2"/>
    <x v="531"/>
    <n v="4.9800000000000004"/>
    <n v="-35.94"/>
    <n v="0.57999999999999996"/>
    <x v="0"/>
    <x v="0"/>
    <x v="405"/>
    <x v="13"/>
    <x v="2"/>
    <n v="7120"/>
    <d v="2012-03-29T00:00:00"/>
    <x v="0"/>
    <x v="10"/>
    <n v="50208"/>
  </r>
  <r>
    <x v="117"/>
    <m/>
    <s v="Anthony Johnson"/>
    <x v="0"/>
    <n v="1"/>
    <x v="85"/>
    <n v="50816"/>
    <s v="High"/>
    <n v="26"/>
    <n v="28.53"/>
    <n v="0.03"/>
    <x v="532"/>
    <n v="1.49"/>
    <n v="302.80399999999997"/>
    <n v="0.38"/>
    <x v="0"/>
    <x v="0"/>
    <x v="406"/>
    <x v="3"/>
    <x v="2"/>
    <n v="7121"/>
    <d v="2012-03-29T00:00:00"/>
    <x v="0"/>
    <x v="10"/>
    <n v="50208"/>
  </r>
  <r>
    <x v="334"/>
    <m/>
    <s v="Jennifer Ferguson"/>
    <x v="1"/>
    <n v="1"/>
    <x v="85"/>
    <n v="22562"/>
    <s v="Medium"/>
    <n v="46"/>
    <n v="213.45"/>
    <n v="0.08"/>
    <x v="533"/>
    <n v="14.7"/>
    <n v="1981.17"/>
    <n v="0.59"/>
    <x v="2"/>
    <x v="2"/>
    <x v="13"/>
    <x v="7"/>
    <x v="0"/>
    <n v="3145"/>
    <d v="2012-03-29T00:00:00"/>
    <x v="2"/>
    <x v="13"/>
    <n v="11542"/>
  </r>
  <r>
    <x v="117"/>
    <m/>
    <s v="Anthony Johnson"/>
    <x v="0"/>
    <n v="1"/>
    <x v="85"/>
    <n v="50816"/>
    <s v="High"/>
    <n v="6"/>
    <n v="15.28"/>
    <n v="0.01"/>
    <x v="534"/>
    <n v="1.99"/>
    <n v="-12.46"/>
    <n v="0.42"/>
    <x v="2"/>
    <x v="6"/>
    <x v="407"/>
    <x v="8"/>
    <x v="2"/>
    <n v="7122"/>
    <d v="2012-03-29T00:00:00"/>
    <x v="0"/>
    <x v="10"/>
    <n v="50208"/>
  </r>
  <r>
    <x v="336"/>
    <m/>
    <s v="Don Weiss"/>
    <x v="2"/>
    <n v="1"/>
    <x v="85"/>
    <n v="33319"/>
    <s v="Not Specified"/>
    <n v="11"/>
    <n v="150.88999999999999"/>
    <n v="0.01"/>
    <x v="535"/>
    <n v="60.2"/>
    <n v="-505.76"/>
    <n v="0.77"/>
    <x v="1"/>
    <x v="2"/>
    <x v="408"/>
    <x v="1"/>
    <x v="0"/>
    <n v="4685"/>
    <d v="2012-03-30T00:00:00"/>
    <x v="2"/>
    <x v="0"/>
    <n v="18018"/>
  </r>
  <r>
    <x v="208"/>
    <m/>
    <s v="Dave Kipp"/>
    <x v="2"/>
    <n v="1"/>
    <x v="85"/>
    <n v="28354"/>
    <s v="Low"/>
    <n v="34"/>
    <n v="15.98"/>
    <n v="0.1"/>
    <x v="536"/>
    <n v="4"/>
    <n v="106.71"/>
    <n v="0.37"/>
    <x v="2"/>
    <x v="0"/>
    <x v="379"/>
    <x v="8"/>
    <x v="1"/>
    <n v="3970"/>
    <d v="2012-04-01T00:00:00"/>
    <x v="0"/>
    <x v="2"/>
    <n v="92374"/>
  </r>
  <r>
    <x v="337"/>
    <m/>
    <s v="Tony Sayre"/>
    <x v="1"/>
    <n v="1"/>
    <x v="86"/>
    <n v="52576"/>
    <s v="Low"/>
    <n v="10"/>
    <n v="90.97"/>
    <n v="0.03"/>
    <x v="537"/>
    <n v="14"/>
    <n v="126.81"/>
    <n v="0.36"/>
    <x v="2"/>
    <x v="2"/>
    <x v="312"/>
    <x v="7"/>
    <x v="3"/>
    <n v="7373"/>
    <d v="2012-03-28T00:00:00"/>
    <x v="2"/>
    <x v="4"/>
    <n v="36701"/>
  </r>
  <r>
    <x v="338"/>
    <m/>
    <s v="Eileen Kiefer"/>
    <x v="3"/>
    <n v="1"/>
    <x v="86"/>
    <n v="48357"/>
    <s v="Not Specified"/>
    <n v="16"/>
    <n v="150.97999999999999"/>
    <n v="0.04"/>
    <x v="538"/>
    <n v="13.99"/>
    <n v="619.71"/>
    <n v="0.38"/>
    <x v="2"/>
    <x v="5"/>
    <x v="170"/>
    <x v="7"/>
    <x v="2"/>
    <n v="6789"/>
    <d v="2012-03-28T00:00:00"/>
    <x v="0"/>
    <x v="9"/>
    <n v="76086"/>
  </r>
  <r>
    <x v="339"/>
    <m/>
    <s v="Jonathan Doherty"/>
    <x v="2"/>
    <n v="1"/>
    <x v="86"/>
    <n v="2144"/>
    <s v="Medium"/>
    <n v="40"/>
    <n v="175.99"/>
    <n v="0.08"/>
    <x v="539"/>
    <n v="4.99"/>
    <n v="1585.4760000000001"/>
    <n v="0.59"/>
    <x v="2"/>
    <x v="0"/>
    <x v="314"/>
    <x v="9"/>
    <x v="3"/>
    <n v="306"/>
    <d v="2012-03-28T00:00:00"/>
    <x v="0"/>
    <x v="45"/>
    <n v="28052"/>
  </r>
  <r>
    <x v="340"/>
    <m/>
    <s v="Nick Zandusky"/>
    <x v="0"/>
    <n v="1"/>
    <x v="86"/>
    <n v="58116"/>
    <s v="Critical"/>
    <n v="6"/>
    <n v="25.98"/>
    <n v="0.01"/>
    <x v="540"/>
    <n v="14.36"/>
    <n v="-59.88"/>
    <n v="0.6"/>
    <x v="1"/>
    <x v="2"/>
    <x v="167"/>
    <x v="1"/>
    <x v="3"/>
    <n v="8131"/>
    <d v="2012-03-29T00:00:00"/>
    <x v="2"/>
    <x v="42"/>
    <n v="30084"/>
  </r>
  <r>
    <x v="341"/>
    <m/>
    <s v="Philip Brown"/>
    <x v="2"/>
    <n v="1"/>
    <x v="86"/>
    <n v="9478"/>
    <s v="High"/>
    <n v="48"/>
    <n v="10.4"/>
    <n v="0.04"/>
    <x v="541"/>
    <n v="5.4"/>
    <n v="29.98"/>
    <n v="0.51"/>
    <x v="1"/>
    <x v="6"/>
    <x v="409"/>
    <x v="5"/>
    <x v="2"/>
    <n v="1294"/>
    <d v="2012-03-29T00:00:00"/>
    <x v="0"/>
    <x v="34"/>
    <n v="57701"/>
  </r>
  <r>
    <x v="342"/>
    <m/>
    <s v="Ryan Crowe"/>
    <x v="0"/>
    <n v="1"/>
    <x v="86"/>
    <n v="4516"/>
    <s v="Medium"/>
    <n v="42"/>
    <n v="6.68"/>
    <n v="0.05"/>
    <x v="542"/>
    <n v="6.93"/>
    <n v="-113.45"/>
    <n v="0.37"/>
    <x v="0"/>
    <x v="0"/>
    <x v="211"/>
    <x v="2"/>
    <x v="3"/>
    <n v="642"/>
    <d v="2012-03-29T00:00:00"/>
    <x v="0"/>
    <x v="12"/>
    <n v="33160"/>
  </r>
  <r>
    <x v="341"/>
    <m/>
    <s v="Philip Brown"/>
    <x v="2"/>
    <n v="1"/>
    <x v="86"/>
    <n v="9478"/>
    <s v="High"/>
    <n v="48"/>
    <n v="4.28"/>
    <n v="0.08"/>
    <x v="543"/>
    <n v="4.79"/>
    <n v="-121.2"/>
    <n v="0.4"/>
    <x v="0"/>
    <x v="0"/>
    <x v="410"/>
    <x v="2"/>
    <x v="2"/>
    <n v="1295"/>
    <d v="2012-03-30T00:00:00"/>
    <x v="0"/>
    <x v="34"/>
    <n v="57701"/>
  </r>
  <r>
    <x v="343"/>
    <m/>
    <s v="Nora Paige"/>
    <x v="0"/>
    <n v="1"/>
    <x v="87"/>
    <n v="16229"/>
    <s v="High"/>
    <n v="27"/>
    <n v="40.98"/>
    <n v="0.04"/>
    <x v="544"/>
    <n v="6.5"/>
    <n v="-89.5"/>
    <n v="0.74"/>
    <x v="2"/>
    <x v="0"/>
    <x v="88"/>
    <x v="8"/>
    <x v="1"/>
    <n v="2254"/>
    <d v="2012-03-30T00:00:00"/>
    <x v="0"/>
    <x v="2"/>
    <n v="92307"/>
  </r>
  <r>
    <x v="344"/>
    <m/>
    <s v="Edward Becker"/>
    <x v="2"/>
    <n v="1"/>
    <x v="87"/>
    <n v="49125"/>
    <s v="Not Specified"/>
    <n v="29"/>
    <n v="5.78"/>
    <n v="0.05"/>
    <x v="545"/>
    <n v="7.64"/>
    <n v="-116.05"/>
    <n v="0.36"/>
    <x v="0"/>
    <x v="0"/>
    <x v="411"/>
    <x v="2"/>
    <x v="2"/>
    <n v="6891"/>
    <d v="2012-03-31T00:00:00"/>
    <x v="1"/>
    <x v="9"/>
    <n v="75234"/>
  </r>
  <r>
    <x v="270"/>
    <m/>
    <s v="Grant Carroll"/>
    <x v="0"/>
    <n v="1"/>
    <x v="87"/>
    <n v="58688"/>
    <s v="Not Specified"/>
    <n v="18"/>
    <n v="11.97"/>
    <n v="0.08"/>
    <x v="546"/>
    <n v="5.81"/>
    <n v="-41.87"/>
    <n v="0.6"/>
    <x v="0"/>
    <x v="6"/>
    <x v="385"/>
    <x v="6"/>
    <x v="2"/>
    <n v="8208"/>
    <d v="2012-03-31T00:00:00"/>
    <x v="0"/>
    <x v="14"/>
    <n v="60016"/>
  </r>
  <r>
    <x v="345"/>
    <m/>
    <s v="Nora Paige"/>
    <x v="0"/>
    <n v="1"/>
    <x v="87"/>
    <n v="16229"/>
    <s v="High"/>
    <n v="19"/>
    <n v="35.99"/>
    <n v="0.05"/>
    <x v="547"/>
    <n v="3.3"/>
    <n v="143.79300000000001"/>
    <n v="0.39"/>
    <x v="2"/>
    <x v="6"/>
    <x v="331"/>
    <x v="9"/>
    <x v="0"/>
    <n v="2255"/>
    <d v="2012-03-31T00:00:00"/>
    <x v="0"/>
    <x v="19"/>
    <n v="4401"/>
  </r>
  <r>
    <x v="346"/>
    <m/>
    <s v="Fred Harton"/>
    <x v="1"/>
    <n v="1"/>
    <x v="88"/>
    <n v="22755"/>
    <s v="Medium"/>
    <n v="35"/>
    <n v="4.91"/>
    <n v="0"/>
    <x v="548"/>
    <n v="5.68"/>
    <n v="-95.047499999999999"/>
    <n v="0.36"/>
    <x v="0"/>
    <x v="0"/>
    <x v="412"/>
    <x v="3"/>
    <x v="1"/>
    <n v="3166"/>
    <d v="2012-03-31T00:00:00"/>
    <x v="0"/>
    <x v="30"/>
    <n v="80906"/>
  </r>
  <r>
    <x v="304"/>
    <m/>
    <s v="Ashley Jarboe"/>
    <x v="0"/>
    <n v="1"/>
    <x v="88"/>
    <n v="10949"/>
    <s v="Medium"/>
    <n v="46"/>
    <n v="80.97"/>
    <n v="0.1"/>
    <x v="549"/>
    <n v="30.06"/>
    <n v="252.77"/>
    <n v="0.4"/>
    <x v="2"/>
    <x v="4"/>
    <x v="251"/>
    <x v="7"/>
    <x v="3"/>
    <n v="1515"/>
    <d v="2012-03-31T00:00:00"/>
    <x v="2"/>
    <x v="42"/>
    <n v="30297"/>
  </r>
  <r>
    <x v="347"/>
    <m/>
    <s v="Fred Harton"/>
    <x v="1"/>
    <n v="1"/>
    <x v="88"/>
    <n v="22755"/>
    <s v="Medium"/>
    <n v="45"/>
    <n v="5.34"/>
    <n v="0.04"/>
    <x v="550"/>
    <n v="2.99"/>
    <n v="3.4510000000000001"/>
    <n v="0.38"/>
    <x v="0"/>
    <x v="0"/>
    <x v="266"/>
    <x v="3"/>
    <x v="1"/>
    <n v="3167"/>
    <d v="2012-04-01T00:00:00"/>
    <x v="0"/>
    <x v="30"/>
    <n v="80022"/>
  </r>
  <r>
    <x v="348"/>
    <m/>
    <s v="Tom Stivers"/>
    <x v="0"/>
    <n v="1"/>
    <x v="88"/>
    <n v="37859"/>
    <s v="Critical"/>
    <n v="2"/>
    <n v="11.34"/>
    <n v="0.01"/>
    <x v="551"/>
    <n v="5.01"/>
    <n v="-11.83"/>
    <n v="0.36"/>
    <x v="0"/>
    <x v="0"/>
    <x v="79"/>
    <x v="2"/>
    <x v="0"/>
    <n v="5324"/>
    <d v="2012-04-01T00:00:00"/>
    <x v="0"/>
    <x v="13"/>
    <n v="12306"/>
  </r>
  <r>
    <x v="347"/>
    <m/>
    <s v="Fred Harton"/>
    <x v="1"/>
    <n v="1"/>
    <x v="88"/>
    <n v="22755"/>
    <s v="Medium"/>
    <n v="5"/>
    <n v="55.99"/>
    <n v="0.06"/>
    <x v="552"/>
    <n v="5"/>
    <n v="-275.25299999999999"/>
    <n v="0.8"/>
    <x v="2"/>
    <x v="6"/>
    <x v="413"/>
    <x v="9"/>
    <x v="1"/>
    <n v="3168"/>
    <d v="2012-04-01T00:00:00"/>
    <x v="0"/>
    <x v="30"/>
    <n v="80022"/>
  </r>
  <r>
    <x v="70"/>
    <m/>
    <s v="Tim Brockman"/>
    <x v="3"/>
    <n v="1"/>
    <x v="88"/>
    <n v="2915"/>
    <s v="Low"/>
    <n v="41"/>
    <n v="5.98"/>
    <n v="7.0000000000000007E-2"/>
    <x v="553"/>
    <n v="0.96"/>
    <n v="32.83"/>
    <n v="0.6"/>
    <x v="0"/>
    <x v="3"/>
    <x v="274"/>
    <x v="6"/>
    <x v="1"/>
    <n v="437"/>
    <d v="2012-04-03T00:00:00"/>
    <x v="0"/>
    <x v="31"/>
    <n v="83440"/>
  </r>
  <r>
    <x v="349"/>
    <m/>
    <s v="Tim Brockman"/>
    <x v="3"/>
    <n v="1"/>
    <x v="88"/>
    <n v="2915"/>
    <s v="Low"/>
    <n v="23"/>
    <n v="39.979999999999997"/>
    <n v="0.01"/>
    <x v="554"/>
    <n v="4"/>
    <n v="51.59"/>
    <n v="0.7"/>
    <x v="2"/>
    <x v="0"/>
    <x v="414"/>
    <x v="8"/>
    <x v="1"/>
    <n v="438"/>
    <d v="2012-04-04T00:00:00"/>
    <x v="0"/>
    <x v="31"/>
    <n v="83301"/>
  </r>
  <r>
    <x v="329"/>
    <m/>
    <s v="Liz Pelletier"/>
    <x v="1"/>
    <n v="1"/>
    <x v="89"/>
    <n v="48035"/>
    <s v="Critical"/>
    <n v="8"/>
    <n v="20.99"/>
    <n v="0.09"/>
    <x v="555"/>
    <n v="4.8099999999999996"/>
    <n v="-63.118000000000002"/>
    <n v="0.57999999999999996"/>
    <x v="2"/>
    <x v="5"/>
    <x v="358"/>
    <x v="9"/>
    <x v="3"/>
    <n v="6748"/>
    <d v="2012-04-01T00:00:00"/>
    <x v="1"/>
    <x v="45"/>
    <n v="28079"/>
  </r>
  <r>
    <x v="108"/>
    <m/>
    <s v="Thea Hudgings"/>
    <x v="3"/>
    <n v="1"/>
    <x v="89"/>
    <n v="29127"/>
    <s v="Critical"/>
    <n v="18"/>
    <n v="1.68"/>
    <n v="0.06"/>
    <x v="556"/>
    <n v="1"/>
    <n v="-0.81"/>
    <n v="0.35"/>
    <x v="0"/>
    <x v="3"/>
    <x v="87"/>
    <x v="6"/>
    <x v="3"/>
    <n v="4086"/>
    <d v="2012-04-02T00:00:00"/>
    <x v="0"/>
    <x v="12"/>
    <n v="33458"/>
  </r>
  <r>
    <x v="56"/>
    <m/>
    <s v="Dorothy Wardle"/>
    <x v="2"/>
    <n v="1"/>
    <x v="89"/>
    <n v="44772"/>
    <s v="Not Specified"/>
    <n v="1"/>
    <n v="55.99"/>
    <n v="7.0000000000000007E-2"/>
    <x v="557"/>
    <n v="5"/>
    <n v="-232.99100000000001"/>
    <n v="0.83"/>
    <x v="2"/>
    <x v="6"/>
    <x v="415"/>
    <x v="9"/>
    <x v="2"/>
    <n v="6324"/>
    <d v="2012-04-02T00:00:00"/>
    <x v="1"/>
    <x v="14"/>
    <n v="62701"/>
  </r>
  <r>
    <x v="350"/>
    <m/>
    <s v="Toby Swindell"/>
    <x v="0"/>
    <n v="1"/>
    <x v="90"/>
    <n v="10978"/>
    <s v="Critical"/>
    <n v="9"/>
    <n v="60.98"/>
    <n v="0.06"/>
    <x v="558"/>
    <n v="30"/>
    <n v="-209.6"/>
    <n v="0.7"/>
    <x v="1"/>
    <x v="2"/>
    <x v="416"/>
    <x v="1"/>
    <x v="3"/>
    <n v="1517"/>
    <d v="2012-04-02T00:00:00"/>
    <x v="2"/>
    <x v="29"/>
    <n v="37066"/>
  </r>
  <r>
    <x v="351"/>
    <m/>
    <s v="Thomas Boland"/>
    <x v="2"/>
    <n v="1"/>
    <x v="90"/>
    <n v="42242"/>
    <s v="Not Specified"/>
    <n v="23"/>
    <n v="11.5"/>
    <n v="0.09"/>
    <x v="559"/>
    <n v="7.19"/>
    <n v="-33.189"/>
    <n v="0.4"/>
    <x v="0"/>
    <x v="0"/>
    <x v="417"/>
    <x v="3"/>
    <x v="2"/>
    <n v="5949"/>
    <d v="2012-04-02T00:00:00"/>
    <x v="1"/>
    <x v="23"/>
    <n v="53590"/>
  </r>
  <r>
    <x v="352"/>
    <m/>
    <s v="Karen Seio"/>
    <x v="3"/>
    <n v="1"/>
    <x v="90"/>
    <n v="8295"/>
    <s v="High"/>
    <n v="7"/>
    <n v="125.99"/>
    <n v="0.01"/>
    <x v="560"/>
    <n v="2.5"/>
    <n v="-295.42700000000002"/>
    <n v="0.6"/>
    <x v="2"/>
    <x v="0"/>
    <x v="342"/>
    <x v="9"/>
    <x v="3"/>
    <n v="1140"/>
    <d v="2012-04-02T00:00:00"/>
    <x v="0"/>
    <x v="4"/>
    <n v="36330"/>
  </r>
  <r>
    <x v="351"/>
    <m/>
    <s v="Thomas Boland"/>
    <x v="2"/>
    <n v="1"/>
    <x v="90"/>
    <n v="42242"/>
    <s v="Not Specified"/>
    <n v="15"/>
    <n v="100.97"/>
    <n v="0.1"/>
    <x v="561"/>
    <n v="7.18"/>
    <n v="236.61"/>
    <n v="0.46"/>
    <x v="2"/>
    <x v="0"/>
    <x v="418"/>
    <x v="8"/>
    <x v="2"/>
    <n v="5950"/>
    <d v="2012-04-02T00:00:00"/>
    <x v="0"/>
    <x v="23"/>
    <n v="53590"/>
  </r>
  <r>
    <x v="351"/>
    <m/>
    <s v="Thomas Boland"/>
    <x v="2"/>
    <n v="1"/>
    <x v="90"/>
    <n v="42242"/>
    <s v="Not Specified"/>
    <n v="23"/>
    <n v="99.99"/>
    <n v="7.0000000000000007E-2"/>
    <x v="562"/>
    <n v="19.989999999999998"/>
    <n v="231.49"/>
    <n v="0.52"/>
    <x v="2"/>
    <x v="0"/>
    <x v="335"/>
    <x v="7"/>
    <x v="2"/>
    <n v="5951"/>
    <d v="2012-04-02T00:00:00"/>
    <x v="0"/>
    <x v="23"/>
    <n v="53590"/>
  </r>
  <r>
    <x v="353"/>
    <m/>
    <s v="Troy Staebel"/>
    <x v="0"/>
    <n v="1"/>
    <x v="90"/>
    <n v="17795"/>
    <s v="Medium"/>
    <n v="1"/>
    <n v="11.33"/>
    <n v="0.06"/>
    <x v="563"/>
    <n v="6.12"/>
    <n v="-15.92"/>
    <n v="0.42"/>
    <x v="0"/>
    <x v="5"/>
    <x v="419"/>
    <x v="13"/>
    <x v="0"/>
    <n v="2447"/>
    <d v="2012-04-03T00:00:00"/>
    <x v="0"/>
    <x v="15"/>
    <n v="6320"/>
  </r>
  <r>
    <x v="352"/>
    <m/>
    <s v="Karen Seio"/>
    <x v="3"/>
    <n v="1"/>
    <x v="90"/>
    <n v="8295"/>
    <s v="High"/>
    <n v="30"/>
    <n v="35.99"/>
    <n v="0.09"/>
    <x v="564"/>
    <n v="1.1000000000000001"/>
    <n v="158.17500000000001"/>
    <n v="0.55000000000000004"/>
    <x v="2"/>
    <x v="0"/>
    <x v="38"/>
    <x v="9"/>
    <x v="3"/>
    <n v="1139"/>
    <d v="2012-04-03T00:00:00"/>
    <x v="0"/>
    <x v="4"/>
    <n v="36330"/>
  </r>
  <r>
    <x v="354"/>
    <m/>
    <s v="Anthony Garverick"/>
    <x v="0"/>
    <n v="1"/>
    <x v="91"/>
    <n v="22978"/>
    <s v="Medium"/>
    <n v="28"/>
    <n v="60.89"/>
    <n v="0.03"/>
    <x v="565"/>
    <n v="32.409999999999997"/>
    <n v="-182.07"/>
    <n v="0.56000000000000005"/>
    <x v="1"/>
    <x v="2"/>
    <x v="420"/>
    <x v="1"/>
    <x v="3"/>
    <n v="3203"/>
    <d v="2012-04-03T00:00:00"/>
    <x v="2"/>
    <x v="45"/>
    <n v="28227"/>
  </r>
  <r>
    <x v="355"/>
    <m/>
    <s v="Philip Brown"/>
    <x v="2"/>
    <n v="1"/>
    <x v="91"/>
    <n v="53281"/>
    <s v="Critical"/>
    <n v="40"/>
    <n v="355.98"/>
    <n v="0.08"/>
    <x v="566"/>
    <n v="58.92"/>
    <n v="1894.14"/>
    <n v="0.64"/>
    <x v="1"/>
    <x v="2"/>
    <x v="29"/>
    <x v="1"/>
    <x v="2"/>
    <n v="7464"/>
    <d v="2012-04-04T00:00:00"/>
    <x v="2"/>
    <x v="9"/>
    <n v="77566"/>
  </r>
  <r>
    <x v="356"/>
    <m/>
    <s v="Scot Coram"/>
    <x v="2"/>
    <n v="1"/>
    <x v="91"/>
    <n v="48518"/>
    <s v="Medium"/>
    <n v="17"/>
    <n v="37.94"/>
    <n v="0.1"/>
    <x v="567"/>
    <n v="5.08"/>
    <n v="178.14"/>
    <n v="0.38"/>
    <x v="0"/>
    <x v="3"/>
    <x v="421"/>
    <x v="2"/>
    <x v="2"/>
    <n v="6817"/>
    <d v="2012-04-04T00:00:00"/>
    <x v="1"/>
    <x v="23"/>
    <n v="53209"/>
  </r>
  <r>
    <x v="357"/>
    <m/>
    <s v="Philip Brown"/>
    <x v="1"/>
    <n v="1"/>
    <x v="91"/>
    <n v="2754"/>
    <s v="High"/>
    <n v="11"/>
    <n v="47.9"/>
    <n v="0.09"/>
    <x v="568"/>
    <n v="5.86"/>
    <n v="144.05000000000001"/>
    <n v="0.37"/>
    <x v="0"/>
    <x v="0"/>
    <x v="422"/>
    <x v="2"/>
    <x v="0"/>
    <n v="401"/>
    <d v="2012-04-04T00:00:00"/>
    <x v="1"/>
    <x v="20"/>
    <n v="44107"/>
  </r>
  <r>
    <x v="357"/>
    <m/>
    <s v="Philip Brown"/>
    <x v="1"/>
    <n v="1"/>
    <x v="91"/>
    <n v="2754"/>
    <s v="High"/>
    <n v="16"/>
    <n v="90.24"/>
    <n v="0.04"/>
    <x v="569"/>
    <n v="0.99"/>
    <n v="422.8"/>
    <n v="0.56000000000000005"/>
    <x v="0"/>
    <x v="0"/>
    <x v="423"/>
    <x v="13"/>
    <x v="0"/>
    <n v="400"/>
    <d v="2012-04-04T00:00:00"/>
    <x v="0"/>
    <x v="20"/>
    <n v="44107"/>
  </r>
  <r>
    <x v="358"/>
    <m/>
    <s v="Nora Price"/>
    <x v="0"/>
    <n v="1"/>
    <x v="92"/>
    <n v="44225"/>
    <s v="High"/>
    <n v="29"/>
    <n v="62.18"/>
    <n v="0"/>
    <x v="570"/>
    <n v="10.84"/>
    <n v="632.29"/>
    <n v="0.63"/>
    <x v="1"/>
    <x v="5"/>
    <x v="267"/>
    <x v="5"/>
    <x v="0"/>
    <n v="6241"/>
    <d v="2012-04-05T00:00:00"/>
    <x v="0"/>
    <x v="13"/>
    <n v="10580"/>
  </r>
  <r>
    <x v="313"/>
    <m/>
    <s v="Lena Cacioppo"/>
    <x v="1"/>
    <n v="1"/>
    <x v="93"/>
    <n v="25475"/>
    <s v="Critical"/>
    <n v="49"/>
    <n v="6.48"/>
    <n v="0.06"/>
    <x v="571"/>
    <n v="7.49"/>
    <n v="-191.49"/>
    <n v="0.37"/>
    <x v="0"/>
    <x v="0"/>
    <x v="424"/>
    <x v="2"/>
    <x v="2"/>
    <n v="3573"/>
    <d v="2012-04-04T00:00:00"/>
    <x v="0"/>
    <x v="10"/>
    <n v="51503"/>
  </r>
  <r>
    <x v="359"/>
    <m/>
    <s v="Phillip Flathmann"/>
    <x v="0"/>
    <n v="1"/>
    <x v="93"/>
    <n v="22371"/>
    <s v="High"/>
    <n v="8"/>
    <n v="7.38"/>
    <n v="0"/>
    <x v="572"/>
    <n v="11.51"/>
    <n v="-66.171000000000006"/>
    <n v="0.36"/>
    <x v="0"/>
    <x v="0"/>
    <x v="425"/>
    <x v="3"/>
    <x v="0"/>
    <n v="3114"/>
    <d v="2012-04-05T00:00:00"/>
    <x v="0"/>
    <x v="13"/>
    <n v="11803"/>
  </r>
  <r>
    <x v="7"/>
    <m/>
    <s v="Alex Russell"/>
    <x v="1"/>
    <n v="1"/>
    <x v="93"/>
    <n v="13959"/>
    <s v="Medium"/>
    <n v="19"/>
    <n v="4"/>
    <n v="0.09"/>
    <x v="573"/>
    <n v="1.3"/>
    <n v="16.79"/>
    <n v="0.37"/>
    <x v="0"/>
    <x v="3"/>
    <x v="341"/>
    <x v="2"/>
    <x v="1"/>
    <n v="1951"/>
    <d v="2012-04-06T00:00:00"/>
    <x v="1"/>
    <x v="6"/>
    <n v="97035"/>
  </r>
  <r>
    <x v="143"/>
    <m/>
    <s v="Dave Brooks"/>
    <x v="2"/>
    <n v="1"/>
    <x v="93"/>
    <n v="42693"/>
    <s v="High"/>
    <n v="33"/>
    <n v="59.76"/>
    <n v="0.01"/>
    <x v="574"/>
    <n v="9.7100000000000009"/>
    <n v="554.22"/>
    <n v="0.56999999999999995"/>
    <x v="0"/>
    <x v="0"/>
    <x v="426"/>
    <x v="0"/>
    <x v="0"/>
    <n v="6028"/>
    <d v="2012-04-06T00:00:00"/>
    <x v="0"/>
    <x v="41"/>
    <n v="26003"/>
  </r>
  <r>
    <x v="7"/>
    <m/>
    <s v="Alex Russell"/>
    <x v="1"/>
    <n v="1"/>
    <x v="93"/>
    <n v="13959"/>
    <s v="Medium"/>
    <n v="47"/>
    <n v="4.91"/>
    <n v="0.01"/>
    <x v="575"/>
    <n v="0.5"/>
    <n v="112.06"/>
    <n v="0.36"/>
    <x v="0"/>
    <x v="0"/>
    <x v="210"/>
    <x v="12"/>
    <x v="1"/>
    <n v="1950"/>
    <d v="2012-04-06T00:00:00"/>
    <x v="0"/>
    <x v="6"/>
    <n v="97035"/>
  </r>
  <r>
    <x v="360"/>
    <m/>
    <s v="Odella Nelson"/>
    <x v="0"/>
    <n v="1"/>
    <x v="93"/>
    <n v="46436"/>
    <s v="Low"/>
    <n v="46"/>
    <n v="35.99"/>
    <n v="0"/>
    <x v="576"/>
    <n v="0.99"/>
    <n v="840.05100000000004"/>
    <n v="0.35"/>
    <x v="2"/>
    <x v="6"/>
    <x v="427"/>
    <x v="9"/>
    <x v="0"/>
    <n v="6525"/>
    <d v="2012-04-11T00:00:00"/>
    <x v="0"/>
    <x v="0"/>
    <n v="17403"/>
  </r>
  <r>
    <x v="361"/>
    <m/>
    <s v="Eudokia Martin"/>
    <x v="1"/>
    <n v="1"/>
    <x v="94"/>
    <n v="36452"/>
    <s v="High"/>
    <n v="26"/>
    <n v="22.38"/>
    <n v="0.1"/>
    <x v="577"/>
    <n v="15.1"/>
    <n v="-107.51349999999999"/>
    <n v="0.38"/>
    <x v="0"/>
    <x v="0"/>
    <x v="428"/>
    <x v="3"/>
    <x v="2"/>
    <n v="5117"/>
    <d v="2012-04-06T00:00:00"/>
    <x v="0"/>
    <x v="9"/>
    <n v="78641"/>
  </r>
  <r>
    <x v="361"/>
    <m/>
    <s v="Eudokia Martin"/>
    <x v="1"/>
    <n v="1"/>
    <x v="94"/>
    <n v="36452"/>
    <s v="High"/>
    <n v="18"/>
    <n v="6.98"/>
    <n v="0.04"/>
    <x v="578"/>
    <n v="2.83"/>
    <n v="46.01"/>
    <n v="0.37"/>
    <x v="1"/>
    <x v="6"/>
    <x v="429"/>
    <x v="5"/>
    <x v="2"/>
    <n v="5118"/>
    <d v="2012-04-07T00:00:00"/>
    <x v="0"/>
    <x v="9"/>
    <n v="78641"/>
  </r>
  <r>
    <x v="362"/>
    <m/>
    <s v="Scot Wooten"/>
    <x v="2"/>
    <n v="1"/>
    <x v="94"/>
    <n v="13765"/>
    <s v="Not Specified"/>
    <n v="45"/>
    <n v="36.549999999999997"/>
    <n v="0.1"/>
    <x v="579"/>
    <n v="13.89"/>
    <n v="180.88"/>
    <n v="0.41"/>
    <x v="0"/>
    <x v="3"/>
    <x v="430"/>
    <x v="6"/>
    <x v="3"/>
    <n v="1923"/>
    <d v="2012-04-07T00:00:00"/>
    <x v="0"/>
    <x v="33"/>
    <n v="72956"/>
  </r>
  <r>
    <x v="363"/>
    <m/>
    <s v="Harold Dahlen"/>
    <x v="3"/>
    <n v="1"/>
    <x v="94"/>
    <n v="50016"/>
    <s v="High"/>
    <n v="15"/>
    <n v="85.99"/>
    <n v="0.05"/>
    <x v="580"/>
    <n v="0.99"/>
    <n v="119.169"/>
    <n v="0.55000000000000004"/>
    <x v="2"/>
    <x v="3"/>
    <x v="431"/>
    <x v="9"/>
    <x v="3"/>
    <n v="7006"/>
    <d v="2012-04-07T00:00:00"/>
    <x v="0"/>
    <x v="17"/>
    <n v="29687"/>
  </r>
  <r>
    <x v="364"/>
    <m/>
    <s v="Dave Poirier"/>
    <x v="0"/>
    <n v="1"/>
    <x v="95"/>
    <n v="14114"/>
    <s v="Critical"/>
    <n v="41"/>
    <n v="5.77"/>
    <n v="0.05"/>
    <x v="581"/>
    <n v="5.92"/>
    <n v="-136.69999999999999"/>
    <n v="0.55000000000000004"/>
    <x v="1"/>
    <x v="5"/>
    <x v="432"/>
    <x v="5"/>
    <x v="0"/>
    <n v="1975"/>
    <d v="2012-04-06T00:00:00"/>
    <x v="0"/>
    <x v="22"/>
    <n v="7050"/>
  </r>
  <r>
    <x v="365"/>
    <m/>
    <s v="Jenna Caffey"/>
    <x v="3"/>
    <n v="1"/>
    <x v="95"/>
    <n v="10851"/>
    <s v="High"/>
    <n v="50"/>
    <n v="12.88"/>
    <n v="0.09"/>
    <x v="582"/>
    <n v="4.59"/>
    <n v="-175.13"/>
    <n v="0.82"/>
    <x v="0"/>
    <x v="3"/>
    <x v="433"/>
    <x v="16"/>
    <x v="2"/>
    <n v="1501"/>
    <d v="2012-04-06T00:00:00"/>
    <x v="0"/>
    <x v="36"/>
    <n v="46322"/>
  </r>
  <r>
    <x v="41"/>
    <m/>
    <s v="Dave Poirier"/>
    <x v="0"/>
    <n v="1"/>
    <x v="95"/>
    <n v="14114"/>
    <s v="Critical"/>
    <n v="29"/>
    <n v="2.1800000000000002"/>
    <n v="0.03"/>
    <x v="583"/>
    <n v="1.38"/>
    <n v="-7.04"/>
    <n v="0.44"/>
    <x v="0"/>
    <x v="3"/>
    <x v="434"/>
    <x v="14"/>
    <x v="0"/>
    <n v="1973"/>
    <d v="2012-04-06T00:00:00"/>
    <x v="0"/>
    <x v="19"/>
    <n v="4330"/>
  </r>
  <r>
    <x v="366"/>
    <m/>
    <s v="Tracy Blumstein"/>
    <x v="1"/>
    <n v="1"/>
    <x v="95"/>
    <n v="14530"/>
    <s v="High"/>
    <n v="44"/>
    <n v="125.99"/>
    <n v="0.01"/>
    <x v="584"/>
    <n v="7.69"/>
    <n v="1371.672"/>
    <n v="0.57999999999999996"/>
    <x v="2"/>
    <x v="0"/>
    <x v="229"/>
    <x v="9"/>
    <x v="3"/>
    <n v="2041"/>
    <d v="2012-04-06T00:00:00"/>
    <x v="0"/>
    <x v="17"/>
    <n v="29203"/>
  </r>
  <r>
    <x v="367"/>
    <m/>
    <s v="Alex Grayson"/>
    <x v="3"/>
    <n v="1"/>
    <x v="95"/>
    <n v="42599"/>
    <s v="Medium"/>
    <n v="31"/>
    <n v="300.98"/>
    <n v="0.04"/>
    <x v="585"/>
    <n v="54.92"/>
    <n v="2023.75"/>
    <n v="0.55000000000000004"/>
    <x v="1"/>
    <x v="4"/>
    <x v="435"/>
    <x v="10"/>
    <x v="0"/>
    <n v="6014"/>
    <d v="2012-04-07T00:00:00"/>
    <x v="2"/>
    <x v="46"/>
    <n v="3820"/>
  </r>
  <r>
    <x v="368"/>
    <m/>
    <s v="Corey Lock"/>
    <x v="1"/>
    <n v="1"/>
    <x v="95"/>
    <n v="35361"/>
    <s v="Medium"/>
    <n v="40"/>
    <n v="18.97"/>
    <n v="0.09"/>
    <x v="586"/>
    <n v="9.0299999999999994"/>
    <n v="67.03"/>
    <n v="0.37"/>
    <x v="0"/>
    <x v="0"/>
    <x v="138"/>
    <x v="2"/>
    <x v="1"/>
    <n v="4968"/>
    <d v="2012-04-07T00:00:00"/>
    <x v="1"/>
    <x v="2"/>
    <n v="92691"/>
  </r>
  <r>
    <x v="368"/>
    <m/>
    <s v="Corey Lock"/>
    <x v="1"/>
    <n v="1"/>
    <x v="95"/>
    <n v="35361"/>
    <s v="Medium"/>
    <n v="37"/>
    <n v="8.34"/>
    <n v="0"/>
    <x v="587"/>
    <n v="4.82"/>
    <n v="-5.05"/>
    <n v="0.4"/>
    <x v="0"/>
    <x v="0"/>
    <x v="212"/>
    <x v="2"/>
    <x v="1"/>
    <n v="4969"/>
    <d v="2012-04-07T00:00:00"/>
    <x v="0"/>
    <x v="2"/>
    <n v="92691"/>
  </r>
  <r>
    <x v="369"/>
    <m/>
    <s v="Jenna Caffey"/>
    <x v="3"/>
    <n v="1"/>
    <x v="95"/>
    <n v="10851"/>
    <s v="High"/>
    <n v="14"/>
    <n v="45.99"/>
    <n v="0.02"/>
    <x v="588"/>
    <n v="4.99"/>
    <n v="3.96"/>
    <n v="0.56999999999999995"/>
    <x v="2"/>
    <x v="0"/>
    <x v="436"/>
    <x v="9"/>
    <x v="0"/>
    <n v="1502"/>
    <d v="2012-04-07T00:00:00"/>
    <x v="1"/>
    <x v="0"/>
    <n v="17602"/>
  </r>
  <r>
    <x v="370"/>
    <m/>
    <s v="Dave Poirier"/>
    <x v="0"/>
    <n v="1"/>
    <x v="95"/>
    <n v="14114"/>
    <s v="Critical"/>
    <n v="38"/>
    <n v="170.98"/>
    <n v="0.01"/>
    <x v="589"/>
    <n v="35.89"/>
    <n v="538.52"/>
    <n v="0.66"/>
    <x v="1"/>
    <x v="4"/>
    <x v="316"/>
    <x v="10"/>
    <x v="0"/>
    <n v="1974"/>
    <d v="2012-04-08T00:00:00"/>
    <x v="2"/>
    <x v="22"/>
    <n v="8857"/>
  </r>
  <r>
    <x v="371"/>
    <m/>
    <s v="Michelle Ellison"/>
    <x v="3"/>
    <n v="1"/>
    <x v="95"/>
    <n v="40544"/>
    <s v="Low"/>
    <n v="39"/>
    <n v="60.65"/>
    <n v="0.06"/>
    <x v="590"/>
    <n v="12.23"/>
    <n v="544.04"/>
    <n v="0.64"/>
    <x v="1"/>
    <x v="5"/>
    <x v="256"/>
    <x v="5"/>
    <x v="2"/>
    <n v="5721"/>
    <d v="2012-04-08T00:00:00"/>
    <x v="0"/>
    <x v="23"/>
    <n v="53220"/>
  </r>
  <r>
    <x v="366"/>
    <m/>
    <s v="Tracy Blumstein"/>
    <x v="1"/>
    <n v="1"/>
    <x v="95"/>
    <n v="14530"/>
    <s v="High"/>
    <n v="17"/>
    <n v="89.83"/>
    <n v="0.06"/>
    <x v="591"/>
    <n v="35"/>
    <n v="-485.55"/>
    <n v="0.83"/>
    <x v="0"/>
    <x v="1"/>
    <x v="437"/>
    <x v="0"/>
    <x v="3"/>
    <n v="2039"/>
    <d v="2012-04-08T00:00:00"/>
    <x v="0"/>
    <x v="17"/>
    <n v="29203"/>
  </r>
  <r>
    <x v="366"/>
    <m/>
    <s v="Tracy Blumstein"/>
    <x v="1"/>
    <n v="1"/>
    <x v="95"/>
    <n v="14530"/>
    <s v="High"/>
    <n v="49"/>
    <n v="13.43"/>
    <n v="0.1"/>
    <x v="592"/>
    <n v="5.5"/>
    <n v="-26.32"/>
    <n v="0.56999999999999995"/>
    <x v="0"/>
    <x v="0"/>
    <x v="114"/>
    <x v="0"/>
    <x v="3"/>
    <n v="2040"/>
    <d v="2012-04-08T00:00:00"/>
    <x v="0"/>
    <x v="17"/>
    <n v="29203"/>
  </r>
  <r>
    <x v="372"/>
    <m/>
    <s v="Maurice Satty"/>
    <x v="2"/>
    <n v="1"/>
    <x v="95"/>
    <n v="5921"/>
    <s v="Low"/>
    <n v="27"/>
    <n v="13.43"/>
    <n v="0.01"/>
    <x v="593"/>
    <n v="5.5"/>
    <n v="2.69"/>
    <n v="0.56999999999999995"/>
    <x v="0"/>
    <x v="0"/>
    <x v="114"/>
    <x v="0"/>
    <x v="3"/>
    <n v="820"/>
    <d v="2012-04-13T00:00:00"/>
    <x v="1"/>
    <x v="12"/>
    <n v="33801"/>
  </r>
  <r>
    <x v="373"/>
    <m/>
    <s v="Russell Applegate"/>
    <x v="1"/>
    <n v="1"/>
    <x v="95"/>
    <n v="26918"/>
    <s v="Low"/>
    <n v="16"/>
    <n v="4.84"/>
    <n v="0.05"/>
    <x v="594"/>
    <n v="0.71"/>
    <n v="16.649999999999999"/>
    <n v="0.52"/>
    <x v="0"/>
    <x v="3"/>
    <x v="381"/>
    <x v="6"/>
    <x v="2"/>
    <n v="3768"/>
    <d v="2012-04-15T00:00:00"/>
    <x v="0"/>
    <x v="7"/>
    <n v="68128"/>
  </r>
  <r>
    <x v="271"/>
    <m/>
    <s v="Christine Kargatis"/>
    <x v="0"/>
    <n v="1"/>
    <x v="96"/>
    <n v="3777"/>
    <s v="Medium"/>
    <n v="14"/>
    <n v="17.670000000000002"/>
    <n v="0.06"/>
    <x v="595"/>
    <n v="8.99"/>
    <n v="38.06"/>
    <n v="0.47"/>
    <x v="1"/>
    <x v="6"/>
    <x v="438"/>
    <x v="5"/>
    <x v="2"/>
    <n v="555"/>
    <d v="2012-04-08T00:00:00"/>
    <x v="1"/>
    <x v="7"/>
    <n v="68046"/>
  </r>
  <r>
    <x v="374"/>
    <m/>
    <s v="Nora Pelletier"/>
    <x v="1"/>
    <n v="1"/>
    <x v="96"/>
    <n v="34432"/>
    <s v="Not Specified"/>
    <n v="20"/>
    <n v="12.53"/>
    <n v="0.08"/>
    <x v="596"/>
    <n v="0.5"/>
    <n v="114.1"/>
    <n v="0.38"/>
    <x v="0"/>
    <x v="0"/>
    <x v="439"/>
    <x v="12"/>
    <x v="3"/>
    <n v="4839"/>
    <d v="2012-04-08T00:00:00"/>
    <x v="0"/>
    <x v="12"/>
    <n v="32789"/>
  </r>
  <r>
    <x v="375"/>
    <m/>
    <s v="Nora Pelletier"/>
    <x v="1"/>
    <n v="1"/>
    <x v="96"/>
    <n v="34432"/>
    <s v="Not Specified"/>
    <n v="3"/>
    <n v="178.47"/>
    <n v="0.02"/>
    <x v="597"/>
    <n v="19.989999999999998"/>
    <n v="-129.97"/>
    <n v="0.55000000000000004"/>
    <x v="0"/>
    <x v="0"/>
    <x v="218"/>
    <x v="0"/>
    <x v="3"/>
    <n v="4840"/>
    <d v="2012-04-08T00:00:00"/>
    <x v="0"/>
    <x v="12"/>
    <n v="32708"/>
  </r>
  <r>
    <x v="376"/>
    <m/>
    <s v="Grant Thornton"/>
    <x v="2"/>
    <n v="1"/>
    <x v="96"/>
    <n v="10277"/>
    <s v="Medium"/>
    <n v="36"/>
    <n v="65.989999999999995"/>
    <n v="0"/>
    <x v="598"/>
    <n v="5.26"/>
    <n v="542.25"/>
    <n v="0.59"/>
    <x v="2"/>
    <x v="0"/>
    <x v="440"/>
    <x v="9"/>
    <x v="1"/>
    <n v="1417"/>
    <d v="2012-04-08T00:00:00"/>
    <x v="0"/>
    <x v="2"/>
    <n v="92553"/>
  </r>
  <r>
    <x v="331"/>
    <m/>
    <s v="Christopher Schild"/>
    <x v="2"/>
    <n v="1"/>
    <x v="96"/>
    <n v="8994"/>
    <s v="Low"/>
    <n v="36"/>
    <n v="40.479999999999997"/>
    <n v="0.1"/>
    <x v="599"/>
    <n v="19.989999999999998"/>
    <n v="-580.32000000000005"/>
    <n v="0.77"/>
    <x v="2"/>
    <x v="0"/>
    <x v="441"/>
    <x v="8"/>
    <x v="2"/>
    <n v="1225"/>
    <d v="2012-04-09T00:00:00"/>
    <x v="0"/>
    <x v="36"/>
    <n v="46307"/>
  </r>
  <r>
    <x v="377"/>
    <m/>
    <s v="Ashley Jarboe"/>
    <x v="1"/>
    <n v="1"/>
    <x v="96"/>
    <n v="5509"/>
    <s v="Low"/>
    <n v="11"/>
    <n v="5.58"/>
    <n v="0.02"/>
    <x v="600"/>
    <n v="5.3"/>
    <n v="-22.48"/>
    <n v="0.35"/>
    <x v="0"/>
    <x v="0"/>
    <x v="442"/>
    <x v="15"/>
    <x v="1"/>
    <n v="770"/>
    <d v="2012-04-12T00:00:00"/>
    <x v="0"/>
    <x v="40"/>
    <n v="86001"/>
  </r>
  <r>
    <x v="377"/>
    <m/>
    <s v="Ashley Jarboe"/>
    <x v="1"/>
    <n v="1"/>
    <x v="96"/>
    <n v="5509"/>
    <s v="Low"/>
    <n v="21"/>
    <n v="40.89"/>
    <n v="0.03"/>
    <x v="601"/>
    <n v="18.98"/>
    <n v="78.98"/>
    <n v="0.56999999999999995"/>
    <x v="1"/>
    <x v="0"/>
    <x v="443"/>
    <x v="5"/>
    <x v="1"/>
    <n v="771"/>
    <d v="2012-04-14T00:00:00"/>
    <x v="0"/>
    <x v="40"/>
    <n v="86001"/>
  </r>
  <r>
    <x v="378"/>
    <m/>
    <s v="Stuart Van"/>
    <x v="3"/>
    <n v="1"/>
    <x v="97"/>
    <n v="13028"/>
    <s v="Critical"/>
    <n v="39"/>
    <n v="35.44"/>
    <n v="0.05"/>
    <x v="602"/>
    <n v="5.09"/>
    <n v="562.91999999999996"/>
    <n v="0.38"/>
    <x v="0"/>
    <x v="0"/>
    <x v="444"/>
    <x v="2"/>
    <x v="0"/>
    <n v="1816"/>
    <d v="2012-04-09T00:00:00"/>
    <x v="0"/>
    <x v="13"/>
    <n v="11967"/>
  </r>
  <r>
    <x v="379"/>
    <m/>
    <s v="Parhena Norris"/>
    <x v="1"/>
    <n v="1"/>
    <x v="97"/>
    <n v="31171"/>
    <s v="Not Specified"/>
    <n v="37"/>
    <n v="4.55"/>
    <n v="0.08"/>
    <x v="603"/>
    <n v="1.49"/>
    <n v="32.189500000000002"/>
    <n v="0.35"/>
    <x v="0"/>
    <x v="0"/>
    <x v="383"/>
    <x v="3"/>
    <x v="2"/>
    <n v="4374"/>
    <d v="2012-04-09T00:00:00"/>
    <x v="0"/>
    <x v="3"/>
    <n v="55432"/>
  </r>
  <r>
    <x v="107"/>
    <m/>
    <s v="Aaron Smayling"/>
    <x v="0"/>
    <n v="1"/>
    <x v="97"/>
    <n v="1189"/>
    <s v="Critical"/>
    <n v="27"/>
    <n v="4.42"/>
    <n v="0"/>
    <x v="604"/>
    <n v="4.99"/>
    <n v="-59.82"/>
    <n v="0.38"/>
    <x v="0"/>
    <x v="0"/>
    <x v="445"/>
    <x v="15"/>
    <x v="0"/>
    <n v="181"/>
    <d v="2012-04-09T00:00:00"/>
    <x v="0"/>
    <x v="13"/>
    <n v="11787"/>
  </r>
  <r>
    <x v="380"/>
    <m/>
    <s v="Kelly Lampkin"/>
    <x v="2"/>
    <n v="1"/>
    <x v="97"/>
    <n v="12768"/>
    <s v="Critical"/>
    <n v="34"/>
    <n v="42.98"/>
    <n v="0.01"/>
    <x v="605"/>
    <n v="4.62"/>
    <n v="501.59"/>
    <n v="0.56000000000000005"/>
    <x v="0"/>
    <x v="0"/>
    <x v="446"/>
    <x v="13"/>
    <x v="2"/>
    <n v="1780"/>
    <d v="2012-04-10T00:00:00"/>
    <x v="1"/>
    <x v="9"/>
    <n v="75051"/>
  </r>
  <r>
    <x v="381"/>
    <m/>
    <s v="Jay Fine"/>
    <x v="3"/>
    <n v="1"/>
    <x v="97"/>
    <n v="2722"/>
    <s v="Low"/>
    <n v="46"/>
    <n v="40.97"/>
    <n v="0.06"/>
    <x v="606"/>
    <n v="1.99"/>
    <n v="807.62"/>
    <n v="0.42"/>
    <x v="2"/>
    <x v="6"/>
    <x v="447"/>
    <x v="8"/>
    <x v="0"/>
    <n v="394"/>
    <d v="2012-04-12T00:00:00"/>
    <x v="0"/>
    <x v="28"/>
    <n v="1748"/>
  </r>
  <r>
    <x v="382"/>
    <m/>
    <s v="Marc Crier"/>
    <x v="2"/>
    <n v="1"/>
    <x v="97"/>
    <n v="36838"/>
    <s v="Low"/>
    <n v="3"/>
    <n v="6.3"/>
    <n v="0.06"/>
    <x v="607"/>
    <n v="0.5"/>
    <n v="11.29"/>
    <n v="0.39"/>
    <x v="0"/>
    <x v="0"/>
    <x v="188"/>
    <x v="12"/>
    <x v="3"/>
    <n v="5185"/>
    <d v="2012-04-17T00:00:00"/>
    <x v="1"/>
    <x v="33"/>
    <n v="72762"/>
  </r>
  <r>
    <x v="383"/>
    <m/>
    <s v="Emily Ducich"/>
    <x v="3"/>
    <n v="1"/>
    <x v="98"/>
    <n v="8646"/>
    <s v="High"/>
    <n v="29"/>
    <n v="349.45"/>
    <n v="0.09"/>
    <x v="608"/>
    <n v="60"/>
    <n v="2154.0700000000002"/>
    <m/>
    <x v="1"/>
    <x v="2"/>
    <x v="448"/>
    <x v="4"/>
    <x v="3"/>
    <n v="1185"/>
    <d v="2012-04-10T00:00:00"/>
    <x v="2"/>
    <x v="12"/>
    <n v="32701"/>
  </r>
  <r>
    <x v="384"/>
    <m/>
    <s v="Roy Collins"/>
    <x v="2"/>
    <n v="1"/>
    <x v="98"/>
    <n v="27491"/>
    <s v="Not Specified"/>
    <n v="36"/>
    <n v="9.77"/>
    <n v="0.02"/>
    <x v="609"/>
    <n v="6.02"/>
    <n v="-15.3"/>
    <n v="0.48"/>
    <x v="1"/>
    <x v="5"/>
    <x v="449"/>
    <x v="5"/>
    <x v="3"/>
    <n v="3856"/>
    <d v="2012-04-10T00:00:00"/>
    <x v="0"/>
    <x v="29"/>
    <n v="38017"/>
  </r>
  <r>
    <x v="371"/>
    <m/>
    <s v="Michelle Ellison"/>
    <x v="0"/>
    <n v="1"/>
    <x v="98"/>
    <n v="40258"/>
    <s v="Not Specified"/>
    <n v="29"/>
    <n v="2.78"/>
    <n v="0.08"/>
    <x v="610"/>
    <n v="1.25"/>
    <n v="-8.77"/>
    <n v="0.59"/>
    <x v="0"/>
    <x v="3"/>
    <x v="450"/>
    <x v="6"/>
    <x v="2"/>
    <n v="5694"/>
    <d v="2012-04-10T00:00:00"/>
    <x v="0"/>
    <x v="23"/>
    <n v="53220"/>
  </r>
  <r>
    <x v="385"/>
    <m/>
    <s v="Emily Phan"/>
    <x v="3"/>
    <n v="1"/>
    <x v="98"/>
    <n v="45120"/>
    <s v="Critical"/>
    <n v="39"/>
    <n v="400.97"/>
    <n v="7.0000000000000007E-2"/>
    <x v="611"/>
    <n v="48.26"/>
    <n v="5475.8"/>
    <n v="0.36"/>
    <x v="2"/>
    <x v="4"/>
    <x v="333"/>
    <x v="7"/>
    <x v="1"/>
    <n v="6358"/>
    <d v="2012-04-10T00:00:00"/>
    <x v="2"/>
    <x v="2"/>
    <n v="92646"/>
  </r>
  <r>
    <x v="386"/>
    <m/>
    <s v="Evan Henry"/>
    <x v="2"/>
    <n v="1"/>
    <x v="98"/>
    <n v="11174"/>
    <s v="Medium"/>
    <n v="30"/>
    <n v="125.99"/>
    <n v="7.0000000000000007E-2"/>
    <x v="612"/>
    <n v="7.69"/>
    <n v="603.45899999999995"/>
    <n v="0.59"/>
    <x v="2"/>
    <x v="0"/>
    <x v="451"/>
    <x v="9"/>
    <x v="1"/>
    <n v="1550"/>
    <d v="2012-04-10T00:00:00"/>
    <x v="0"/>
    <x v="2"/>
    <n v="91941"/>
  </r>
  <r>
    <x v="383"/>
    <m/>
    <s v="Emily Ducich"/>
    <x v="3"/>
    <n v="1"/>
    <x v="98"/>
    <n v="8646"/>
    <s v="High"/>
    <n v="41"/>
    <n v="350.99"/>
    <n v="0.06"/>
    <x v="613"/>
    <n v="39"/>
    <n v="4161.9799999999996"/>
    <n v="0.55000000000000004"/>
    <x v="1"/>
    <x v="2"/>
    <x v="86"/>
    <x v="1"/>
    <x v="3"/>
    <n v="1183"/>
    <d v="2012-04-11T00:00:00"/>
    <x v="2"/>
    <x v="12"/>
    <n v="32701"/>
  </r>
  <r>
    <x v="383"/>
    <m/>
    <s v="Emily Ducich"/>
    <x v="3"/>
    <n v="1"/>
    <x v="98"/>
    <n v="8646"/>
    <s v="High"/>
    <n v="8"/>
    <n v="4.4800000000000004"/>
    <n v="0.03"/>
    <x v="614"/>
    <n v="49"/>
    <n v="-327.64999999999998"/>
    <n v="0.6"/>
    <x v="0"/>
    <x v="1"/>
    <x v="452"/>
    <x v="13"/>
    <x v="3"/>
    <n v="1182"/>
    <d v="2012-04-11T00:00:00"/>
    <x v="0"/>
    <x v="12"/>
    <n v="32701"/>
  </r>
  <r>
    <x v="384"/>
    <m/>
    <s v="Roy Collins"/>
    <x v="2"/>
    <n v="1"/>
    <x v="98"/>
    <n v="27491"/>
    <s v="Not Specified"/>
    <n v="11"/>
    <n v="90.48"/>
    <n v="0.04"/>
    <x v="615"/>
    <n v="19.989999999999998"/>
    <n v="186.05"/>
    <n v="0.4"/>
    <x v="0"/>
    <x v="0"/>
    <x v="97"/>
    <x v="15"/>
    <x v="3"/>
    <n v="3855"/>
    <d v="2012-04-11T00:00:00"/>
    <x v="0"/>
    <x v="29"/>
    <n v="38017"/>
  </r>
  <r>
    <x v="384"/>
    <m/>
    <s v="Roy Collins"/>
    <x v="2"/>
    <n v="1"/>
    <x v="98"/>
    <n v="27491"/>
    <s v="Not Specified"/>
    <n v="2"/>
    <n v="34.99"/>
    <n v="0.09"/>
    <x v="616"/>
    <n v="7.73"/>
    <n v="-51.5"/>
    <n v="0.59"/>
    <x v="0"/>
    <x v="0"/>
    <x v="284"/>
    <x v="6"/>
    <x v="3"/>
    <n v="3857"/>
    <d v="2012-04-11T00:00:00"/>
    <x v="0"/>
    <x v="29"/>
    <n v="38017"/>
  </r>
  <r>
    <x v="371"/>
    <m/>
    <s v="Michelle Ellison"/>
    <x v="0"/>
    <n v="1"/>
    <x v="98"/>
    <n v="40258"/>
    <s v="Not Specified"/>
    <n v="31"/>
    <n v="14.81"/>
    <n v="0.05"/>
    <x v="617"/>
    <n v="13.32"/>
    <n v="-190.49"/>
    <n v="0.43"/>
    <x v="0"/>
    <x v="0"/>
    <x v="128"/>
    <x v="13"/>
    <x v="2"/>
    <n v="5693"/>
    <d v="2012-04-11T00:00:00"/>
    <x v="0"/>
    <x v="23"/>
    <n v="53220"/>
  </r>
  <r>
    <x v="383"/>
    <m/>
    <s v="Emily Ducich"/>
    <x v="3"/>
    <n v="1"/>
    <x v="98"/>
    <n v="8646"/>
    <s v="High"/>
    <n v="26"/>
    <n v="40.98"/>
    <n v="0.09"/>
    <x v="618"/>
    <n v="6.5"/>
    <n v="-127.11"/>
    <n v="0.74"/>
    <x v="2"/>
    <x v="0"/>
    <x v="88"/>
    <x v="8"/>
    <x v="3"/>
    <n v="1184"/>
    <d v="2012-04-11T00:00:00"/>
    <x v="1"/>
    <x v="12"/>
    <n v="32701"/>
  </r>
  <r>
    <x v="387"/>
    <m/>
    <s v="Alex Russell"/>
    <x v="1"/>
    <n v="1"/>
    <x v="98"/>
    <n v="58914"/>
    <s v="Low"/>
    <n v="46"/>
    <n v="2.12"/>
    <n v="7.0000000000000007E-2"/>
    <x v="619"/>
    <n v="1.99"/>
    <n v="-55.84"/>
    <n v="0.55000000000000004"/>
    <x v="2"/>
    <x v="6"/>
    <x v="453"/>
    <x v="8"/>
    <x v="1"/>
    <n v="8241"/>
    <d v="2012-04-11T00:00:00"/>
    <x v="0"/>
    <x v="6"/>
    <n v="97128"/>
  </r>
  <r>
    <x v="388"/>
    <m/>
    <s v="Roy French"/>
    <x v="3"/>
    <n v="1"/>
    <x v="98"/>
    <n v="39815"/>
    <s v="Low"/>
    <n v="43"/>
    <n v="115.99"/>
    <n v="0.05"/>
    <x v="620"/>
    <n v="8.99"/>
    <n v="841.72500000000002"/>
    <n v="0.57999999999999996"/>
    <x v="2"/>
    <x v="0"/>
    <x v="454"/>
    <x v="9"/>
    <x v="2"/>
    <n v="5622"/>
    <d v="2012-04-13T00:00:00"/>
    <x v="0"/>
    <x v="9"/>
    <n v="79762"/>
  </r>
  <r>
    <x v="389"/>
    <m/>
    <s v="Alex Russell"/>
    <x v="1"/>
    <n v="1"/>
    <x v="98"/>
    <n v="58914"/>
    <s v="Low"/>
    <n v="11"/>
    <n v="1.76"/>
    <n v="7.0000000000000007E-2"/>
    <x v="621"/>
    <n v="0.7"/>
    <n v="-3.36"/>
    <n v="0.56000000000000005"/>
    <x v="0"/>
    <x v="3"/>
    <x v="455"/>
    <x v="6"/>
    <x v="1"/>
    <n v="8242"/>
    <d v="2012-04-16T00:00:00"/>
    <x v="0"/>
    <x v="6"/>
    <n v="97504"/>
  </r>
  <r>
    <x v="390"/>
    <m/>
    <s v="Ellis Ballard"/>
    <x v="2"/>
    <n v="1"/>
    <x v="99"/>
    <n v="51047"/>
    <s v="Medium"/>
    <n v="28"/>
    <n v="1.76"/>
    <n v="0.02"/>
    <x v="622"/>
    <n v="4.8600000000000003"/>
    <n v="-83.54"/>
    <n v="0.41"/>
    <x v="1"/>
    <x v="0"/>
    <x v="456"/>
    <x v="5"/>
    <x v="0"/>
    <n v="7156"/>
    <d v="2012-04-11T00:00:00"/>
    <x v="1"/>
    <x v="22"/>
    <n v="7407"/>
  </r>
  <r>
    <x v="391"/>
    <m/>
    <s v="Ellis Ballard"/>
    <x v="2"/>
    <n v="1"/>
    <x v="99"/>
    <n v="51047"/>
    <s v="Medium"/>
    <n v="38"/>
    <n v="41.47"/>
    <n v="0.03"/>
    <x v="623"/>
    <n v="34.200000000000003"/>
    <n v="-681.97"/>
    <n v="0.73"/>
    <x v="1"/>
    <x v="3"/>
    <x v="268"/>
    <x v="5"/>
    <x v="0"/>
    <n v="7157"/>
    <d v="2012-04-11T00:00:00"/>
    <x v="0"/>
    <x v="22"/>
    <n v="8226"/>
  </r>
  <r>
    <x v="392"/>
    <m/>
    <s v="Duane Benoit"/>
    <x v="1"/>
    <n v="1"/>
    <x v="99"/>
    <n v="27456"/>
    <s v="Not Specified"/>
    <n v="29"/>
    <n v="328.14"/>
    <n v="0.05"/>
    <x v="624"/>
    <n v="91.05"/>
    <n v="772.04"/>
    <n v="0.56999999999999995"/>
    <x v="0"/>
    <x v="2"/>
    <x v="122"/>
    <x v="13"/>
    <x v="2"/>
    <n v="3847"/>
    <d v="2012-04-11T00:00:00"/>
    <x v="2"/>
    <x v="7"/>
    <n v="68046"/>
  </r>
  <r>
    <x v="393"/>
    <m/>
    <s v="Shahid Shariari"/>
    <x v="3"/>
    <n v="1"/>
    <x v="99"/>
    <n v="20838"/>
    <s v="Not Specified"/>
    <n v="21"/>
    <n v="10.98"/>
    <n v="0.03"/>
    <x v="625"/>
    <n v="3.37"/>
    <n v="11.82"/>
    <n v="0.56999999999999995"/>
    <x v="0"/>
    <x v="6"/>
    <x v="457"/>
    <x v="16"/>
    <x v="2"/>
    <n v="2891"/>
    <d v="2012-04-11T00:00:00"/>
    <x v="0"/>
    <x v="24"/>
    <n v="48237"/>
  </r>
  <r>
    <x v="393"/>
    <m/>
    <s v="Shahid Shariari"/>
    <x v="3"/>
    <n v="1"/>
    <x v="99"/>
    <n v="20838"/>
    <s v="Not Specified"/>
    <n v="5"/>
    <n v="3.28"/>
    <n v="0.05"/>
    <x v="626"/>
    <n v="3.97"/>
    <n v="-15.42"/>
    <n v="0.56000000000000005"/>
    <x v="0"/>
    <x v="3"/>
    <x v="46"/>
    <x v="6"/>
    <x v="2"/>
    <n v="2890"/>
    <d v="2012-04-11T00:00:00"/>
    <x v="0"/>
    <x v="24"/>
    <n v="48237"/>
  </r>
  <r>
    <x v="319"/>
    <m/>
    <s v="Nat Carroll"/>
    <x v="1"/>
    <n v="1"/>
    <x v="99"/>
    <n v="29219"/>
    <s v="Not Specified"/>
    <n v="29"/>
    <n v="7.08"/>
    <n v="0.04"/>
    <x v="627"/>
    <n v="2.35"/>
    <n v="24.59"/>
    <n v="0.47"/>
    <x v="0"/>
    <x v="3"/>
    <x v="458"/>
    <x v="6"/>
    <x v="2"/>
    <n v="4105"/>
    <d v="2012-04-11T00:00:00"/>
    <x v="0"/>
    <x v="9"/>
    <n v="76541"/>
  </r>
  <r>
    <x v="394"/>
    <m/>
    <s v="Brad Thomas"/>
    <x v="1"/>
    <n v="1"/>
    <x v="99"/>
    <n v="20519"/>
    <s v="High"/>
    <n v="7"/>
    <n v="15.99"/>
    <n v="0.03"/>
    <x v="628"/>
    <n v="11.28"/>
    <n v="-53.296199999999999"/>
    <n v="0.38"/>
    <x v="2"/>
    <x v="5"/>
    <x v="459"/>
    <x v="7"/>
    <x v="1"/>
    <n v="2851"/>
    <d v="2012-04-11T00:00:00"/>
    <x v="0"/>
    <x v="2"/>
    <n v="94024"/>
  </r>
  <r>
    <x v="395"/>
    <m/>
    <s v="David Kendrick"/>
    <x v="1"/>
    <n v="1"/>
    <x v="99"/>
    <n v="29284"/>
    <s v="Medium"/>
    <n v="20"/>
    <n v="400.98"/>
    <n v="0.01"/>
    <x v="629"/>
    <n v="42.52"/>
    <n v="1116.02"/>
    <n v="0.71"/>
    <x v="1"/>
    <x v="4"/>
    <x v="460"/>
    <x v="4"/>
    <x v="1"/>
    <n v="4116"/>
    <d v="2012-04-12T00:00:00"/>
    <x v="2"/>
    <x v="2"/>
    <n v="95070"/>
  </r>
  <r>
    <x v="235"/>
    <m/>
    <s v="James Lanier"/>
    <x v="2"/>
    <n v="1"/>
    <x v="99"/>
    <n v="43269"/>
    <s v="Critical"/>
    <n v="24"/>
    <n v="165.98"/>
    <n v="0.08"/>
    <x v="630"/>
    <n v="19.989999999999998"/>
    <n v="1336.9565"/>
    <n v="0.4"/>
    <x v="0"/>
    <x v="0"/>
    <x v="461"/>
    <x v="3"/>
    <x v="2"/>
    <n v="6107"/>
    <d v="2012-04-12T00:00:00"/>
    <x v="0"/>
    <x v="9"/>
    <n v="75150"/>
  </r>
  <r>
    <x v="396"/>
    <m/>
    <s v="James Lanier"/>
    <x v="2"/>
    <n v="1"/>
    <x v="99"/>
    <n v="43269"/>
    <s v="Critical"/>
    <n v="16"/>
    <n v="48.91"/>
    <n v="0"/>
    <x v="631"/>
    <n v="5.81"/>
    <n v="355"/>
    <n v="0.38"/>
    <x v="0"/>
    <x v="0"/>
    <x v="130"/>
    <x v="2"/>
    <x v="2"/>
    <n v="6106"/>
    <d v="2012-04-12T00:00:00"/>
    <x v="0"/>
    <x v="9"/>
    <n v="78501"/>
  </r>
  <r>
    <x v="42"/>
    <m/>
    <s v="Emily Phan"/>
    <x v="3"/>
    <n v="1"/>
    <x v="99"/>
    <n v="19975"/>
    <s v="Not Specified"/>
    <n v="33"/>
    <n v="11.7"/>
    <n v="0.08"/>
    <x v="632"/>
    <n v="6.96"/>
    <n v="-83.96"/>
    <n v="0.5"/>
    <x v="0"/>
    <x v="5"/>
    <x v="162"/>
    <x v="13"/>
    <x v="3"/>
    <n v="2764"/>
    <d v="2012-04-13T00:00:00"/>
    <x v="0"/>
    <x v="4"/>
    <n v="35756"/>
  </r>
  <r>
    <x v="385"/>
    <m/>
    <s v="Emily Phan"/>
    <x v="3"/>
    <n v="1"/>
    <x v="100"/>
    <n v="58279"/>
    <s v="Medium"/>
    <n v="44"/>
    <n v="30.56"/>
    <n v="0.03"/>
    <x v="633"/>
    <n v="2.99"/>
    <n v="555.93399999999997"/>
    <n v="0.35"/>
    <x v="0"/>
    <x v="0"/>
    <x v="226"/>
    <x v="3"/>
    <x v="1"/>
    <n v="8151"/>
    <d v="2012-04-11T00:00:00"/>
    <x v="0"/>
    <x v="2"/>
    <n v="92646"/>
  </r>
  <r>
    <x v="373"/>
    <m/>
    <s v="Roy Skaria"/>
    <x v="2"/>
    <n v="1"/>
    <x v="100"/>
    <n v="56677"/>
    <s v="High"/>
    <n v="35"/>
    <n v="12.22"/>
    <n v="0"/>
    <x v="634"/>
    <n v="2.85"/>
    <n v="120.01"/>
    <n v="0.55000000000000004"/>
    <x v="1"/>
    <x v="6"/>
    <x v="234"/>
    <x v="5"/>
    <x v="2"/>
    <n v="7932"/>
    <d v="2012-04-12T00:00:00"/>
    <x v="0"/>
    <x v="7"/>
    <n v="68128"/>
  </r>
  <r>
    <x v="330"/>
    <m/>
    <s v="Brad Eason"/>
    <x v="0"/>
    <n v="1"/>
    <x v="100"/>
    <n v="36706"/>
    <s v="Not Specified"/>
    <n v="47"/>
    <n v="20.98"/>
    <n v="0.1"/>
    <x v="635"/>
    <n v="1.49"/>
    <n v="365.78899999999999"/>
    <n v="0.35"/>
    <x v="0"/>
    <x v="0"/>
    <x v="462"/>
    <x v="3"/>
    <x v="2"/>
    <n v="5152"/>
    <d v="2012-04-13T00:00:00"/>
    <x v="0"/>
    <x v="7"/>
    <n v="68701"/>
  </r>
  <r>
    <x v="330"/>
    <m/>
    <s v="Brad Eason"/>
    <x v="0"/>
    <n v="1"/>
    <x v="100"/>
    <n v="36706"/>
    <s v="Not Specified"/>
    <n v="7"/>
    <n v="48.04"/>
    <n v="0.03"/>
    <x v="636"/>
    <n v="19.989999999999998"/>
    <n v="-4.46"/>
    <n v="0.37"/>
    <x v="0"/>
    <x v="0"/>
    <x v="463"/>
    <x v="2"/>
    <x v="2"/>
    <n v="5153"/>
    <d v="2012-04-13T00:00:00"/>
    <x v="0"/>
    <x v="7"/>
    <n v="68701"/>
  </r>
  <r>
    <x v="397"/>
    <m/>
    <s v="Dave Kipp"/>
    <x v="3"/>
    <n v="1"/>
    <x v="101"/>
    <n v="55040"/>
    <s v="High"/>
    <n v="24"/>
    <n v="8.34"/>
    <n v="0.1"/>
    <x v="637"/>
    <n v="2.64"/>
    <n v="-6.34"/>
    <n v="0.59"/>
    <x v="0"/>
    <x v="6"/>
    <x v="192"/>
    <x v="16"/>
    <x v="1"/>
    <n v="7677"/>
    <d v="2012-04-12T00:00:00"/>
    <x v="0"/>
    <x v="2"/>
    <n v="96003"/>
  </r>
  <r>
    <x v="208"/>
    <m/>
    <s v="Dave Kipp"/>
    <x v="3"/>
    <n v="1"/>
    <x v="101"/>
    <n v="55040"/>
    <s v="High"/>
    <n v="34"/>
    <n v="8.0399999999999991"/>
    <n v="0.03"/>
    <x v="638"/>
    <n v="8.94"/>
    <n v="-160.27549999999999"/>
    <n v="0.4"/>
    <x v="0"/>
    <x v="0"/>
    <x v="464"/>
    <x v="3"/>
    <x v="1"/>
    <n v="7678"/>
    <d v="2012-04-14T00:00:00"/>
    <x v="0"/>
    <x v="2"/>
    <n v="92374"/>
  </r>
  <r>
    <x v="398"/>
    <m/>
    <s v="Dave Kipp"/>
    <x v="3"/>
    <n v="1"/>
    <x v="101"/>
    <n v="55040"/>
    <s v="High"/>
    <n v="8"/>
    <n v="35.51"/>
    <n v="0.05"/>
    <x v="639"/>
    <n v="6.31"/>
    <n v="6.11"/>
    <n v="0.57999999999999996"/>
    <x v="0"/>
    <x v="0"/>
    <x v="465"/>
    <x v="0"/>
    <x v="1"/>
    <n v="7676"/>
    <d v="2012-04-14T00:00:00"/>
    <x v="0"/>
    <x v="2"/>
    <n v="91730"/>
  </r>
  <r>
    <x v="208"/>
    <m/>
    <s v="Dave Kipp"/>
    <x v="3"/>
    <n v="1"/>
    <x v="101"/>
    <n v="55040"/>
    <s v="High"/>
    <n v="2"/>
    <n v="2550.14"/>
    <n v="0.08"/>
    <x v="640"/>
    <n v="29.7"/>
    <n v="-7373.1282000000001"/>
    <n v="0.56999999999999995"/>
    <x v="2"/>
    <x v="2"/>
    <x v="466"/>
    <x v="7"/>
    <x v="1"/>
    <n v="7679"/>
    <d v="2012-04-14T00:00:00"/>
    <x v="2"/>
    <x v="2"/>
    <n v="92374"/>
  </r>
  <r>
    <x v="182"/>
    <m/>
    <s v="Thais Sissman"/>
    <x v="0"/>
    <n v="1"/>
    <x v="102"/>
    <n v="55046"/>
    <s v="Critical"/>
    <n v="2"/>
    <n v="7.28"/>
    <n v="0.08"/>
    <x v="641"/>
    <n v="11.15"/>
    <n v="-12.93"/>
    <n v="0.37"/>
    <x v="0"/>
    <x v="0"/>
    <x v="204"/>
    <x v="2"/>
    <x v="3"/>
    <n v="7683"/>
    <d v="2012-04-14T00:00:00"/>
    <x v="1"/>
    <x v="12"/>
    <n v="32127"/>
  </r>
  <r>
    <x v="399"/>
    <m/>
    <s v="Andy Reiter"/>
    <x v="2"/>
    <n v="1"/>
    <x v="102"/>
    <n v="9635"/>
    <s v="Critical"/>
    <n v="1"/>
    <n v="1.88"/>
    <n v="0.05"/>
    <x v="642"/>
    <n v="1.49"/>
    <n v="-2.9095"/>
    <n v="0.37"/>
    <x v="0"/>
    <x v="0"/>
    <x v="467"/>
    <x v="3"/>
    <x v="0"/>
    <n v="1314"/>
    <d v="2012-04-15T00:00:00"/>
    <x v="0"/>
    <x v="22"/>
    <n v="7024"/>
  </r>
  <r>
    <x v="97"/>
    <m/>
    <s v="Raymond Fair"/>
    <x v="0"/>
    <n v="1"/>
    <x v="102"/>
    <n v="44448"/>
    <s v="Critical"/>
    <n v="28"/>
    <n v="33.979999999999997"/>
    <n v="0.02"/>
    <x v="643"/>
    <n v="1.99"/>
    <n v="331.27"/>
    <n v="0.45"/>
    <x v="2"/>
    <x v="6"/>
    <x v="71"/>
    <x v="8"/>
    <x v="0"/>
    <n v="6278"/>
    <d v="2012-04-15T00:00:00"/>
    <x v="0"/>
    <x v="25"/>
    <n v="5403"/>
  </r>
  <r>
    <x v="100"/>
    <m/>
    <s v="Becky Martin"/>
    <x v="1"/>
    <n v="1"/>
    <x v="103"/>
    <n v="8422"/>
    <s v="Medium"/>
    <n v="18"/>
    <n v="296.18"/>
    <n v="0.06"/>
    <x v="644"/>
    <n v="54.12"/>
    <n v="-715.77820599999995"/>
    <n v="0.76"/>
    <x v="1"/>
    <x v="4"/>
    <x v="324"/>
    <x v="4"/>
    <x v="0"/>
    <n v="1159"/>
    <d v="2012-04-15T00:00:00"/>
    <x v="2"/>
    <x v="19"/>
    <n v="4073"/>
  </r>
  <r>
    <x v="400"/>
    <m/>
    <s v="Becky Martin"/>
    <x v="1"/>
    <n v="1"/>
    <x v="103"/>
    <n v="8422"/>
    <s v="Medium"/>
    <n v="33"/>
    <n v="29.1"/>
    <n v="0.01"/>
    <x v="645"/>
    <n v="4"/>
    <n v="-22.82"/>
    <n v="0.78"/>
    <x v="2"/>
    <x v="0"/>
    <x v="468"/>
    <x v="8"/>
    <x v="0"/>
    <n v="1158"/>
    <d v="2012-04-16T00:00:00"/>
    <x v="1"/>
    <x v="46"/>
    <n v="3045"/>
  </r>
  <r>
    <x v="401"/>
    <m/>
    <s v="David Flashing"/>
    <x v="1"/>
    <n v="1"/>
    <x v="103"/>
    <n v="32999"/>
    <s v="Low"/>
    <n v="14"/>
    <n v="100.98"/>
    <n v="0.09"/>
    <x v="646"/>
    <n v="35.840000000000003"/>
    <n v="-193.58"/>
    <n v="0.62"/>
    <x v="1"/>
    <x v="4"/>
    <x v="35"/>
    <x v="10"/>
    <x v="0"/>
    <n v="4638"/>
    <d v="2012-04-19T00:00:00"/>
    <x v="2"/>
    <x v="15"/>
    <n v="6776"/>
  </r>
  <r>
    <x v="252"/>
    <m/>
    <s v="Carl Weiss"/>
    <x v="3"/>
    <n v="1"/>
    <x v="104"/>
    <n v="33220"/>
    <s v="Not Specified"/>
    <n v="49"/>
    <n v="70.97"/>
    <n v="0.09"/>
    <x v="647"/>
    <n v="3.5"/>
    <n v="925.95"/>
    <n v="0.59"/>
    <x v="0"/>
    <x v="0"/>
    <x v="469"/>
    <x v="13"/>
    <x v="3"/>
    <n v="4667"/>
    <d v="2012-04-15T00:00:00"/>
    <x v="0"/>
    <x v="32"/>
    <n v="39701"/>
  </r>
  <r>
    <x v="259"/>
    <m/>
    <s v="Jasper Cacioppo"/>
    <x v="1"/>
    <n v="1"/>
    <x v="104"/>
    <n v="35041"/>
    <s v="Not Specified"/>
    <n v="28"/>
    <n v="15.16"/>
    <n v="0.01"/>
    <x v="648"/>
    <n v="15.09"/>
    <n v="-200.85900000000001"/>
    <n v="0.39"/>
    <x v="0"/>
    <x v="0"/>
    <x v="230"/>
    <x v="3"/>
    <x v="0"/>
    <n v="4921"/>
    <d v="2012-04-15T00:00:00"/>
    <x v="0"/>
    <x v="13"/>
    <n v="11520"/>
  </r>
  <r>
    <x v="218"/>
    <m/>
    <s v="James Galang"/>
    <x v="3"/>
    <n v="1"/>
    <x v="104"/>
    <n v="58818"/>
    <s v="Critical"/>
    <n v="41"/>
    <n v="22.98"/>
    <n v="0.01"/>
    <x v="649"/>
    <n v="1.99"/>
    <n v="391.14"/>
    <n v="0.46"/>
    <x v="2"/>
    <x v="6"/>
    <x v="470"/>
    <x v="8"/>
    <x v="3"/>
    <n v="8228"/>
    <d v="2012-04-16T00:00:00"/>
    <x v="0"/>
    <x v="16"/>
    <n v="22204"/>
  </r>
  <r>
    <x v="402"/>
    <m/>
    <s v="James Galang"/>
    <x v="3"/>
    <n v="1"/>
    <x v="104"/>
    <n v="58818"/>
    <s v="Critical"/>
    <n v="20"/>
    <n v="226.67"/>
    <n v="0.1"/>
    <x v="650"/>
    <n v="28.16"/>
    <n v="661.77"/>
    <n v="0.59"/>
    <x v="1"/>
    <x v="2"/>
    <x v="471"/>
    <x v="1"/>
    <x v="3"/>
    <n v="8229"/>
    <d v="2012-04-17T00:00:00"/>
    <x v="2"/>
    <x v="16"/>
    <n v="24060"/>
  </r>
  <r>
    <x v="252"/>
    <m/>
    <s v="Carl Weiss"/>
    <x v="3"/>
    <n v="1"/>
    <x v="104"/>
    <n v="33220"/>
    <s v="Not Specified"/>
    <n v="40"/>
    <n v="19.98"/>
    <n v="0.1"/>
    <x v="651"/>
    <n v="10.49"/>
    <n v="-34.29"/>
    <n v="0.49"/>
    <x v="1"/>
    <x v="0"/>
    <x v="472"/>
    <x v="5"/>
    <x v="3"/>
    <n v="4668"/>
    <d v="2012-04-18T00:00:00"/>
    <x v="0"/>
    <x v="32"/>
    <n v="39701"/>
  </r>
  <r>
    <x v="398"/>
    <m/>
    <s v="Chris Cortes"/>
    <x v="3"/>
    <n v="1"/>
    <x v="105"/>
    <n v="50337"/>
    <s v="Not Specified"/>
    <n v="37"/>
    <n v="2.78"/>
    <n v="0"/>
    <x v="652"/>
    <n v="1.49"/>
    <n v="21.479500000000002"/>
    <n v="0.36"/>
    <x v="0"/>
    <x v="0"/>
    <x v="473"/>
    <x v="3"/>
    <x v="1"/>
    <n v="7055"/>
    <d v="2012-04-17T00:00:00"/>
    <x v="1"/>
    <x v="2"/>
    <n v="91730"/>
  </r>
  <r>
    <x v="403"/>
    <m/>
    <s v="Maria Zettner"/>
    <x v="2"/>
    <n v="1"/>
    <x v="105"/>
    <n v="19584"/>
    <s v="Critical"/>
    <n v="6"/>
    <n v="2550.14"/>
    <n v="0.05"/>
    <x v="653"/>
    <n v="29.7"/>
    <n v="-3971.0628000000002"/>
    <n v="0.56999999999999995"/>
    <x v="2"/>
    <x v="2"/>
    <x v="466"/>
    <x v="7"/>
    <x v="2"/>
    <n v="2712"/>
    <d v="2012-04-17T00:00:00"/>
    <x v="2"/>
    <x v="23"/>
    <n v="53094"/>
  </r>
  <r>
    <x v="398"/>
    <m/>
    <s v="Chris Cortes"/>
    <x v="3"/>
    <n v="1"/>
    <x v="105"/>
    <n v="50337"/>
    <s v="Not Specified"/>
    <n v="6"/>
    <n v="2550.14"/>
    <n v="0.1"/>
    <x v="654"/>
    <n v="29.7"/>
    <n v="-3798.0111000000002"/>
    <n v="0.56999999999999995"/>
    <x v="2"/>
    <x v="2"/>
    <x v="466"/>
    <x v="7"/>
    <x v="1"/>
    <n v="7056"/>
    <d v="2012-04-18T00:00:00"/>
    <x v="2"/>
    <x v="2"/>
    <n v="91730"/>
  </r>
  <r>
    <x v="171"/>
    <m/>
    <s v="Keith Dawkins"/>
    <x v="1"/>
    <n v="1"/>
    <x v="105"/>
    <n v="96"/>
    <s v="High"/>
    <n v="37"/>
    <n v="125.99"/>
    <n v="0.01"/>
    <x v="655"/>
    <n v="8.99"/>
    <n v="1228.8869999999999"/>
    <n v="0.55000000000000004"/>
    <x v="2"/>
    <x v="0"/>
    <x v="350"/>
    <x v="9"/>
    <x v="3"/>
    <n v="16"/>
    <d v="2012-04-18T00:00:00"/>
    <x v="0"/>
    <x v="33"/>
    <n v="72209"/>
  </r>
  <r>
    <x v="404"/>
    <m/>
    <s v="Patrick Ryan"/>
    <x v="2"/>
    <n v="1"/>
    <x v="106"/>
    <n v="30407"/>
    <s v="Low"/>
    <n v="41"/>
    <n v="419.19"/>
    <n v="0.02"/>
    <x v="656"/>
    <n v="19.989999999999998"/>
    <n v="6227.33"/>
    <n v="0.57999999999999996"/>
    <x v="0"/>
    <x v="0"/>
    <x v="474"/>
    <x v="0"/>
    <x v="3"/>
    <n v="4275"/>
    <d v="2012-04-17T00:00:00"/>
    <x v="0"/>
    <x v="42"/>
    <n v="30605"/>
  </r>
  <r>
    <x v="405"/>
    <m/>
    <s v="Denny Ordway"/>
    <x v="0"/>
    <n v="1"/>
    <x v="106"/>
    <n v="2756"/>
    <s v="Critical"/>
    <n v="42"/>
    <n v="6.3"/>
    <n v="7.0000000000000007E-2"/>
    <x v="657"/>
    <n v="0.5"/>
    <n v="111.75"/>
    <n v="0.39"/>
    <x v="0"/>
    <x v="0"/>
    <x v="475"/>
    <x v="12"/>
    <x v="1"/>
    <n v="405"/>
    <d v="2012-04-17T00:00:00"/>
    <x v="0"/>
    <x v="2"/>
    <n v="95695"/>
  </r>
  <r>
    <x v="36"/>
    <m/>
    <s v="Ruben Dartt"/>
    <x v="2"/>
    <n v="1"/>
    <x v="106"/>
    <n v="11013"/>
    <s v="High"/>
    <n v="2"/>
    <n v="125.99"/>
    <n v="0.01"/>
    <x v="658"/>
    <n v="8.99"/>
    <n v="-582.64800000000002"/>
    <n v="0.59"/>
    <x v="2"/>
    <x v="0"/>
    <x v="67"/>
    <x v="9"/>
    <x v="1"/>
    <n v="1529"/>
    <d v="2012-04-18T00:00:00"/>
    <x v="0"/>
    <x v="21"/>
    <n v="98026"/>
  </r>
  <r>
    <x v="405"/>
    <m/>
    <s v="Denny Ordway"/>
    <x v="0"/>
    <n v="1"/>
    <x v="106"/>
    <n v="2756"/>
    <s v="Critical"/>
    <n v="25"/>
    <n v="55.94"/>
    <n v="0.06"/>
    <x v="659"/>
    <n v="4"/>
    <n v="-13.77"/>
    <n v="0.74"/>
    <x v="2"/>
    <x v="0"/>
    <x v="375"/>
    <x v="8"/>
    <x v="1"/>
    <n v="404"/>
    <d v="2012-04-18T00:00:00"/>
    <x v="0"/>
    <x v="2"/>
    <n v="95695"/>
  </r>
  <r>
    <x v="406"/>
    <m/>
    <s v="Peter Fuller"/>
    <x v="3"/>
    <n v="1"/>
    <x v="107"/>
    <n v="8259"/>
    <s v="Medium"/>
    <n v="25"/>
    <n v="89.99"/>
    <n v="0.09"/>
    <x v="660"/>
    <n v="42"/>
    <n v="-584.6"/>
    <n v="0.66"/>
    <x v="1"/>
    <x v="2"/>
    <x v="476"/>
    <x v="1"/>
    <x v="3"/>
    <n v="1131"/>
    <d v="2012-04-18T00:00:00"/>
    <x v="2"/>
    <x v="42"/>
    <n v="30318"/>
  </r>
  <r>
    <x v="82"/>
    <m/>
    <s v="Christina Anderson"/>
    <x v="2"/>
    <n v="1"/>
    <x v="107"/>
    <n v="4674"/>
    <s v="Critical"/>
    <n v="23"/>
    <n v="130.97999999999999"/>
    <n v="0.02"/>
    <x v="661"/>
    <n v="30"/>
    <n v="-260.41000000000003"/>
    <n v="0.78"/>
    <x v="1"/>
    <x v="2"/>
    <x v="477"/>
    <x v="1"/>
    <x v="3"/>
    <n v="667"/>
    <d v="2012-04-19T00:00:00"/>
    <x v="2"/>
    <x v="29"/>
    <n v="37130"/>
  </r>
  <r>
    <x v="407"/>
    <m/>
    <s v="Justin Knight"/>
    <x v="2"/>
    <n v="1"/>
    <x v="107"/>
    <n v="11553"/>
    <s v="Medium"/>
    <n v="28"/>
    <n v="52.99"/>
    <n v="0.1"/>
    <x v="662"/>
    <n v="19.989999999999998"/>
    <n v="-517.16999999999996"/>
    <n v="0.81"/>
    <x v="0"/>
    <x v="0"/>
    <x v="478"/>
    <x v="0"/>
    <x v="2"/>
    <n v="1596"/>
    <d v="2012-04-19T00:00:00"/>
    <x v="1"/>
    <x v="10"/>
    <n v="52722"/>
  </r>
  <r>
    <x v="335"/>
    <m/>
    <s v="Christopher Schild"/>
    <x v="2"/>
    <n v="1"/>
    <x v="107"/>
    <n v="54753"/>
    <s v="Medium"/>
    <n v="36"/>
    <n v="155.99"/>
    <n v="0.06"/>
    <x v="663"/>
    <n v="3.9"/>
    <n v="1380.3209999999999"/>
    <n v="0.55000000000000004"/>
    <x v="2"/>
    <x v="0"/>
    <x v="479"/>
    <x v="9"/>
    <x v="2"/>
    <n v="7642"/>
    <d v="2012-04-19T00:00:00"/>
    <x v="0"/>
    <x v="36"/>
    <n v="46312"/>
  </r>
  <r>
    <x v="24"/>
    <m/>
    <s v="Luke Schmidt"/>
    <x v="1"/>
    <n v="1"/>
    <x v="107"/>
    <n v="2817"/>
    <s v="Medium"/>
    <n v="14"/>
    <n v="300.97000000000003"/>
    <n v="0.1"/>
    <x v="664"/>
    <n v="7.18"/>
    <n v="202.25"/>
    <n v="0.48"/>
    <x v="2"/>
    <x v="0"/>
    <x v="480"/>
    <x v="8"/>
    <x v="3"/>
    <n v="417"/>
    <d v="2012-04-19T00:00:00"/>
    <x v="0"/>
    <x v="17"/>
    <n v="29915"/>
  </r>
  <r>
    <x v="408"/>
    <m/>
    <s v="Luke Schmidt"/>
    <x v="1"/>
    <n v="1"/>
    <x v="107"/>
    <n v="2817"/>
    <s v="Medium"/>
    <n v="40"/>
    <n v="39.89"/>
    <n v="0.06"/>
    <x v="665"/>
    <n v="3.04"/>
    <n v="672.37"/>
    <n v="0.53"/>
    <x v="1"/>
    <x v="3"/>
    <x v="481"/>
    <x v="5"/>
    <x v="3"/>
    <n v="418"/>
    <d v="2012-04-20T00:00:00"/>
    <x v="0"/>
    <x v="17"/>
    <n v="29464"/>
  </r>
  <r>
    <x v="153"/>
    <m/>
    <s v="Justin Knight"/>
    <x v="2"/>
    <n v="1"/>
    <x v="107"/>
    <n v="11553"/>
    <s v="Medium"/>
    <n v="20"/>
    <n v="85.99"/>
    <n v="0.03"/>
    <x v="666"/>
    <n v="0.99"/>
    <n v="365.41800000000001"/>
    <n v="0.55000000000000004"/>
    <x v="2"/>
    <x v="3"/>
    <x v="431"/>
    <x v="9"/>
    <x v="2"/>
    <n v="1598"/>
    <d v="2012-04-20T00:00:00"/>
    <x v="0"/>
    <x v="10"/>
    <n v="52601"/>
  </r>
  <r>
    <x v="153"/>
    <m/>
    <s v="Justin Knight"/>
    <x v="2"/>
    <n v="1"/>
    <x v="107"/>
    <n v="11553"/>
    <s v="Medium"/>
    <n v="8"/>
    <n v="100.98"/>
    <n v="7.0000000000000007E-2"/>
    <x v="667"/>
    <n v="57.38"/>
    <n v="-429.86"/>
    <n v="0.78"/>
    <x v="1"/>
    <x v="4"/>
    <x v="339"/>
    <x v="10"/>
    <x v="2"/>
    <n v="1597"/>
    <d v="2012-04-21T00:00:00"/>
    <x v="2"/>
    <x v="10"/>
    <n v="52601"/>
  </r>
  <r>
    <x v="63"/>
    <m/>
    <s v="Matt Collister"/>
    <x v="1"/>
    <n v="1"/>
    <x v="108"/>
    <n v="48135"/>
    <s v="High"/>
    <n v="40"/>
    <n v="17.670000000000002"/>
    <n v="0.02"/>
    <x v="668"/>
    <n v="8.99"/>
    <n v="93.68"/>
    <n v="0.47"/>
    <x v="1"/>
    <x v="6"/>
    <x v="438"/>
    <x v="5"/>
    <x v="3"/>
    <n v="6757"/>
    <d v="2012-04-19T00:00:00"/>
    <x v="0"/>
    <x v="42"/>
    <n v="30337"/>
  </r>
  <r>
    <x v="170"/>
    <m/>
    <s v="Alejandro Grove"/>
    <x v="3"/>
    <n v="1"/>
    <x v="108"/>
    <n v="59745"/>
    <s v="Not Specified"/>
    <n v="36"/>
    <n v="525.98"/>
    <n v="0.09"/>
    <x v="669"/>
    <n v="19.989999999999998"/>
    <n v="7917.7584999999999"/>
    <n v="0.37"/>
    <x v="0"/>
    <x v="0"/>
    <x v="482"/>
    <x v="3"/>
    <x v="0"/>
    <n v="8359"/>
    <d v="2012-04-21T00:00:00"/>
    <x v="0"/>
    <x v="20"/>
    <n v="44105"/>
  </r>
  <r>
    <x v="409"/>
    <m/>
    <s v="Matt Collister"/>
    <x v="1"/>
    <n v="1"/>
    <x v="108"/>
    <n v="48135"/>
    <s v="High"/>
    <n v="20"/>
    <n v="199.99"/>
    <n v="0.09"/>
    <x v="670"/>
    <n v="24.49"/>
    <n v="631.33000000000004"/>
    <n v="0.46"/>
    <x v="2"/>
    <x v="1"/>
    <x v="163"/>
    <x v="11"/>
    <x v="0"/>
    <n v="6756"/>
    <d v="2012-04-21T00:00:00"/>
    <x v="1"/>
    <x v="1"/>
    <n v="21228"/>
  </r>
  <r>
    <x v="410"/>
    <m/>
    <s v="Kelly Lampkin"/>
    <x v="2"/>
    <n v="1"/>
    <x v="108"/>
    <n v="994"/>
    <s v="Low"/>
    <n v="38"/>
    <n v="3.58"/>
    <n v="0.06"/>
    <x v="671"/>
    <n v="1.63"/>
    <n v="14"/>
    <n v="0.36"/>
    <x v="0"/>
    <x v="3"/>
    <x v="483"/>
    <x v="14"/>
    <x v="2"/>
    <n v="159"/>
    <d v="2012-04-23T00:00:00"/>
    <x v="0"/>
    <x v="9"/>
    <n v="75043"/>
  </r>
  <r>
    <x v="6"/>
    <m/>
    <s v="Kelly Williams"/>
    <x v="2"/>
    <n v="1"/>
    <x v="108"/>
    <n v="53798"/>
    <s v="Low"/>
    <n v="41"/>
    <n v="122.99"/>
    <n v="0.08"/>
    <x v="672"/>
    <n v="70.2"/>
    <n v="-1867.97"/>
    <n v="0.74"/>
    <x v="1"/>
    <x v="2"/>
    <x v="199"/>
    <x v="1"/>
    <x v="1"/>
    <n v="7532"/>
    <d v="2012-04-24T00:00:00"/>
    <x v="2"/>
    <x v="5"/>
    <n v="84020"/>
  </r>
  <r>
    <x v="74"/>
    <m/>
    <s v="Amy Hunt"/>
    <x v="1"/>
    <n v="1"/>
    <x v="108"/>
    <n v="30176"/>
    <s v="Low"/>
    <n v="30"/>
    <n v="79.52"/>
    <n v="0.01"/>
    <x v="673"/>
    <n v="48.2"/>
    <n v="-547.89"/>
    <n v="0.74"/>
    <x v="1"/>
    <x v="5"/>
    <x v="484"/>
    <x v="5"/>
    <x v="3"/>
    <n v="4243"/>
    <d v="2012-04-26T00:00:00"/>
    <x v="0"/>
    <x v="29"/>
    <n v="37918"/>
  </r>
  <r>
    <x v="6"/>
    <m/>
    <s v="Kelly Williams"/>
    <x v="2"/>
    <n v="1"/>
    <x v="108"/>
    <n v="53798"/>
    <s v="Low"/>
    <n v="29"/>
    <n v="78.650000000000006"/>
    <n v="0"/>
    <x v="674"/>
    <n v="13.99"/>
    <n v="568.6"/>
    <n v="0.52"/>
    <x v="0"/>
    <x v="5"/>
    <x v="191"/>
    <x v="13"/>
    <x v="1"/>
    <n v="7531"/>
    <d v="2012-04-26T00:00:00"/>
    <x v="0"/>
    <x v="5"/>
    <n v="84020"/>
  </r>
  <r>
    <x v="411"/>
    <m/>
    <s v="Eugene Moren"/>
    <x v="1"/>
    <n v="1"/>
    <x v="109"/>
    <n v="49511"/>
    <s v="High"/>
    <n v="35"/>
    <n v="3.69"/>
    <n v="0.03"/>
    <x v="675"/>
    <n v="2.5"/>
    <n v="5.04"/>
    <n v="0.39"/>
    <x v="0"/>
    <x v="0"/>
    <x v="485"/>
    <x v="15"/>
    <x v="3"/>
    <n v="6939"/>
    <d v="2012-04-20T00:00:00"/>
    <x v="1"/>
    <x v="27"/>
    <n v="40422"/>
  </r>
  <r>
    <x v="109"/>
    <m/>
    <s v="Anthony Rawles"/>
    <x v="0"/>
    <n v="1"/>
    <x v="109"/>
    <n v="44834"/>
    <s v="Medium"/>
    <n v="13"/>
    <n v="19.98"/>
    <n v="0.1"/>
    <x v="676"/>
    <n v="5.77"/>
    <n v="35.090000000000003"/>
    <n v="0.38"/>
    <x v="0"/>
    <x v="0"/>
    <x v="486"/>
    <x v="2"/>
    <x v="1"/>
    <n v="6327"/>
    <d v="2012-04-20T00:00:00"/>
    <x v="1"/>
    <x v="30"/>
    <n v="80817"/>
  </r>
  <r>
    <x v="412"/>
    <m/>
    <s v="Anthony Rawles"/>
    <x v="0"/>
    <n v="1"/>
    <x v="109"/>
    <n v="44834"/>
    <s v="Medium"/>
    <n v="43"/>
    <n v="259.70999999999998"/>
    <n v="0.06"/>
    <x v="677"/>
    <n v="66.67"/>
    <n v="785.63"/>
    <n v="0.61"/>
    <x v="1"/>
    <x v="4"/>
    <x v="221"/>
    <x v="4"/>
    <x v="1"/>
    <n v="6328"/>
    <d v="2012-04-21T00:00:00"/>
    <x v="2"/>
    <x v="30"/>
    <n v="81503"/>
  </r>
  <r>
    <x v="413"/>
    <m/>
    <s v="Matt Connell"/>
    <x v="2"/>
    <n v="1"/>
    <x v="109"/>
    <n v="41474"/>
    <s v="Not Specified"/>
    <n v="35"/>
    <n v="100.98"/>
    <n v="0"/>
    <x v="678"/>
    <n v="35.840000000000003"/>
    <n v="-6.8"/>
    <n v="0.62"/>
    <x v="1"/>
    <x v="4"/>
    <x v="35"/>
    <x v="10"/>
    <x v="0"/>
    <n v="5845"/>
    <d v="2012-04-22T00:00:00"/>
    <x v="2"/>
    <x v="20"/>
    <n v="44256"/>
  </r>
  <r>
    <x v="114"/>
    <m/>
    <s v="Amy Hunt"/>
    <x v="1"/>
    <n v="1"/>
    <x v="109"/>
    <n v="19367"/>
    <s v="High"/>
    <n v="20"/>
    <n v="5.98"/>
    <n v="0.09"/>
    <x v="679"/>
    <n v="2.5"/>
    <n v="7.4"/>
    <n v="0.36"/>
    <x v="0"/>
    <x v="0"/>
    <x v="487"/>
    <x v="15"/>
    <x v="3"/>
    <n v="2679"/>
    <d v="2012-04-22T00:00:00"/>
    <x v="0"/>
    <x v="29"/>
    <n v="37664"/>
  </r>
  <r>
    <x v="413"/>
    <m/>
    <s v="Matt Connell"/>
    <x v="2"/>
    <n v="1"/>
    <x v="109"/>
    <n v="41474"/>
    <s v="Not Specified"/>
    <n v="50"/>
    <n v="4.7699999999999996"/>
    <n v="0.09"/>
    <x v="680"/>
    <n v="2.39"/>
    <n v="-89.13"/>
    <n v="0.72"/>
    <x v="2"/>
    <x v="6"/>
    <x v="488"/>
    <x v="8"/>
    <x v="0"/>
    <n v="5846"/>
    <d v="2012-04-22T00:00:00"/>
    <x v="0"/>
    <x v="20"/>
    <n v="44256"/>
  </r>
  <r>
    <x v="414"/>
    <m/>
    <s v="Tracy Collins"/>
    <x v="2"/>
    <n v="1"/>
    <x v="110"/>
    <n v="35813"/>
    <s v="Critical"/>
    <n v="21"/>
    <n v="7.59"/>
    <n v="0.06"/>
    <x v="681"/>
    <n v="4"/>
    <n v="-9.81"/>
    <n v="0.42"/>
    <x v="1"/>
    <x v="3"/>
    <x v="354"/>
    <x v="5"/>
    <x v="3"/>
    <n v="5023"/>
    <d v="2012-04-21T00:00:00"/>
    <x v="1"/>
    <x v="12"/>
    <n v="33156"/>
  </r>
  <r>
    <x v="414"/>
    <m/>
    <s v="Tracy Collins"/>
    <x v="2"/>
    <n v="1"/>
    <x v="110"/>
    <n v="35813"/>
    <s v="Critical"/>
    <n v="21"/>
    <n v="363.25"/>
    <n v="0.05"/>
    <x v="682"/>
    <n v="19.989999999999998"/>
    <n v="2347.1799999999998"/>
    <n v="0.56999999999999995"/>
    <x v="0"/>
    <x v="0"/>
    <x v="489"/>
    <x v="13"/>
    <x v="3"/>
    <n v="5022"/>
    <d v="2012-04-21T00:00:00"/>
    <x v="1"/>
    <x v="12"/>
    <n v="33156"/>
  </r>
  <r>
    <x v="415"/>
    <m/>
    <s v="Odella Nelson"/>
    <x v="0"/>
    <n v="1"/>
    <x v="110"/>
    <n v="40997"/>
    <s v="Low"/>
    <n v="12"/>
    <n v="30.98"/>
    <n v="0.05"/>
    <x v="683"/>
    <n v="9.18"/>
    <n v="61.47"/>
    <n v="0.4"/>
    <x v="0"/>
    <x v="0"/>
    <x v="490"/>
    <x v="2"/>
    <x v="0"/>
    <n v="5777"/>
    <d v="2012-04-21T00:00:00"/>
    <x v="1"/>
    <x v="20"/>
    <n v="43213"/>
  </r>
  <r>
    <x v="309"/>
    <m/>
    <s v="Lindsay Castell"/>
    <x v="0"/>
    <n v="1"/>
    <x v="110"/>
    <n v="28736"/>
    <s v="High"/>
    <n v="26"/>
    <n v="40.99"/>
    <n v="0.06"/>
    <x v="684"/>
    <n v="17.48"/>
    <n v="109.16"/>
    <n v="0.36"/>
    <x v="0"/>
    <x v="0"/>
    <x v="491"/>
    <x v="2"/>
    <x v="0"/>
    <n v="4018"/>
    <d v="2012-04-21T00:00:00"/>
    <x v="0"/>
    <x v="13"/>
    <n v="10550"/>
  </r>
  <r>
    <x v="309"/>
    <m/>
    <s v="Scott Cohen"/>
    <x v="3"/>
    <n v="1"/>
    <x v="110"/>
    <n v="56807"/>
    <s v="High"/>
    <n v="1"/>
    <n v="42.98"/>
    <n v="0.06"/>
    <x v="685"/>
    <n v="4.62"/>
    <n v="-24.63"/>
    <n v="0.56000000000000005"/>
    <x v="0"/>
    <x v="0"/>
    <x v="446"/>
    <x v="13"/>
    <x v="0"/>
    <n v="7953"/>
    <d v="2012-04-23T00:00:00"/>
    <x v="0"/>
    <x v="20"/>
    <n v="43050"/>
  </r>
  <r>
    <x v="415"/>
    <m/>
    <s v="Odella Nelson"/>
    <x v="0"/>
    <n v="1"/>
    <x v="110"/>
    <n v="40997"/>
    <s v="Low"/>
    <n v="1"/>
    <n v="14.97"/>
    <n v="0.03"/>
    <x v="686"/>
    <n v="7.51"/>
    <n v="-8.4"/>
    <n v="0.56999999999999995"/>
    <x v="0"/>
    <x v="0"/>
    <x v="492"/>
    <x v="0"/>
    <x v="0"/>
    <n v="5779"/>
    <d v="2012-04-23T00:00:00"/>
    <x v="0"/>
    <x v="20"/>
    <n v="43213"/>
  </r>
  <r>
    <x v="415"/>
    <m/>
    <s v="Odella Nelson"/>
    <x v="0"/>
    <n v="1"/>
    <x v="110"/>
    <n v="40997"/>
    <s v="Low"/>
    <n v="33"/>
    <n v="212.6"/>
    <n v="0.04"/>
    <x v="687"/>
    <n v="110.2"/>
    <n v="-513.79042000000004"/>
    <n v="0.73"/>
    <x v="1"/>
    <x v="4"/>
    <x v="8"/>
    <x v="4"/>
    <x v="0"/>
    <n v="5780"/>
    <d v="2012-04-25T00:00:00"/>
    <x v="2"/>
    <x v="20"/>
    <n v="43213"/>
  </r>
  <r>
    <x v="415"/>
    <m/>
    <s v="Odella Nelson"/>
    <x v="0"/>
    <n v="1"/>
    <x v="110"/>
    <n v="40997"/>
    <s v="Low"/>
    <n v="37"/>
    <n v="22.99"/>
    <n v="0.05"/>
    <x v="688"/>
    <n v="8.99"/>
    <n v="18.27"/>
    <n v="0.56999999999999995"/>
    <x v="0"/>
    <x v="6"/>
    <x v="493"/>
    <x v="6"/>
    <x v="0"/>
    <n v="5778"/>
    <d v="2012-04-28T00:00:00"/>
    <x v="0"/>
    <x v="20"/>
    <n v="43213"/>
  </r>
  <r>
    <x v="416"/>
    <m/>
    <s v="Rick Duston"/>
    <x v="2"/>
    <n v="1"/>
    <x v="111"/>
    <n v="25927"/>
    <s v="Medium"/>
    <n v="14"/>
    <n v="29.74"/>
    <n v="0.02"/>
    <x v="689"/>
    <n v="6.64"/>
    <n v="-21.06"/>
    <n v="0.7"/>
    <x v="0"/>
    <x v="0"/>
    <x v="494"/>
    <x v="0"/>
    <x v="0"/>
    <n v="3629"/>
    <d v="2012-04-22T00:00:00"/>
    <x v="0"/>
    <x v="22"/>
    <n v="7601"/>
  </r>
  <r>
    <x v="417"/>
    <m/>
    <s v="Christine Abelman"/>
    <x v="2"/>
    <n v="1"/>
    <x v="111"/>
    <n v="9669"/>
    <s v="Medium"/>
    <n v="18"/>
    <n v="15.42"/>
    <n v="0.04"/>
    <x v="690"/>
    <n v="10.68"/>
    <n v="-91.95"/>
    <n v="0.57999999999999996"/>
    <x v="0"/>
    <x v="0"/>
    <x v="495"/>
    <x v="0"/>
    <x v="3"/>
    <n v="1326"/>
    <d v="2012-04-23T00:00:00"/>
    <x v="1"/>
    <x v="16"/>
    <n v="24281"/>
  </r>
  <r>
    <x v="418"/>
    <m/>
    <s v="Rick Duston"/>
    <x v="2"/>
    <n v="1"/>
    <x v="111"/>
    <n v="25927"/>
    <s v="Medium"/>
    <n v="43"/>
    <n v="22.01"/>
    <n v="0.08"/>
    <x v="691"/>
    <n v="5.53"/>
    <n v="105.7"/>
    <n v="0.59"/>
    <x v="0"/>
    <x v="6"/>
    <x v="496"/>
    <x v="6"/>
    <x v="0"/>
    <n v="3630"/>
    <d v="2012-04-24T00:00:00"/>
    <x v="0"/>
    <x v="15"/>
    <n v="6708"/>
  </r>
  <r>
    <x v="419"/>
    <m/>
    <s v="Raymond Fair"/>
    <x v="0"/>
    <n v="1"/>
    <x v="111"/>
    <n v="13056"/>
    <s v="Not Specified"/>
    <n v="33"/>
    <n v="100.98"/>
    <n v="0.05"/>
    <x v="692"/>
    <n v="7.18"/>
    <n v="1413.52"/>
    <n v="0.4"/>
    <x v="2"/>
    <x v="0"/>
    <x v="497"/>
    <x v="8"/>
    <x v="0"/>
    <n v="1819"/>
    <d v="2012-04-24T00:00:00"/>
    <x v="0"/>
    <x v="25"/>
    <n v="5701"/>
  </r>
  <r>
    <x v="420"/>
    <m/>
    <s v="Joy Smith"/>
    <x v="3"/>
    <n v="1"/>
    <x v="111"/>
    <n v="17315"/>
    <s v="Low"/>
    <n v="29"/>
    <n v="5.43"/>
    <n v="7.0000000000000007E-2"/>
    <x v="693"/>
    <n v="0.95"/>
    <n v="64.010000000000005"/>
    <n v="0.36"/>
    <x v="0"/>
    <x v="3"/>
    <x v="498"/>
    <x v="2"/>
    <x v="2"/>
    <n v="2391"/>
    <d v="2012-04-26T00:00:00"/>
    <x v="0"/>
    <x v="36"/>
    <n v="46383"/>
  </r>
  <r>
    <x v="421"/>
    <m/>
    <s v="Christina Anderson"/>
    <x v="2"/>
    <n v="1"/>
    <x v="111"/>
    <n v="48257"/>
    <s v="Low"/>
    <n v="45"/>
    <n v="4.57"/>
    <n v="0.02"/>
    <x v="694"/>
    <n v="5.42"/>
    <n v="-124.2805"/>
    <n v="0.37"/>
    <x v="0"/>
    <x v="0"/>
    <x v="499"/>
    <x v="3"/>
    <x v="3"/>
    <n v="6776"/>
    <d v="2012-04-26T00:00:00"/>
    <x v="0"/>
    <x v="29"/>
    <n v="37211"/>
  </r>
  <r>
    <x v="330"/>
    <m/>
    <s v="Lynn Smith"/>
    <x v="2"/>
    <n v="1"/>
    <x v="112"/>
    <n v="3808"/>
    <s v="Critical"/>
    <n v="2"/>
    <n v="2.89"/>
    <n v="0.08"/>
    <x v="695"/>
    <n v="0.49"/>
    <n v="-2.83"/>
    <n v="0.38"/>
    <x v="0"/>
    <x v="0"/>
    <x v="500"/>
    <x v="12"/>
    <x v="3"/>
    <n v="562"/>
    <d v="2012-04-23T00:00:00"/>
    <x v="0"/>
    <x v="16"/>
    <n v="23518"/>
  </r>
  <r>
    <x v="422"/>
    <m/>
    <s v="Eugene Hildebrand"/>
    <x v="1"/>
    <n v="1"/>
    <x v="112"/>
    <n v="9665"/>
    <s v="Low"/>
    <n v="50"/>
    <n v="46.89"/>
    <n v="0.02"/>
    <x v="696"/>
    <n v="5.0999999999999996"/>
    <n v="921.41"/>
    <n v="0.46"/>
    <x v="0"/>
    <x v="5"/>
    <x v="501"/>
    <x v="13"/>
    <x v="2"/>
    <n v="1322"/>
    <d v="2012-04-23T00:00:00"/>
    <x v="0"/>
    <x v="9"/>
    <n v="78613"/>
  </r>
  <r>
    <x v="423"/>
    <m/>
    <s v="Frank Merwin"/>
    <x v="3"/>
    <n v="1"/>
    <x v="112"/>
    <n v="50625"/>
    <s v="Medium"/>
    <n v="10"/>
    <n v="2.88"/>
    <n v="0.08"/>
    <x v="697"/>
    <n v="0.5"/>
    <n v="7.13"/>
    <n v="0.39"/>
    <x v="0"/>
    <x v="0"/>
    <x v="502"/>
    <x v="12"/>
    <x v="1"/>
    <n v="7092"/>
    <d v="2012-04-24T00:00:00"/>
    <x v="0"/>
    <x v="5"/>
    <n v="84084"/>
  </r>
  <r>
    <x v="424"/>
    <m/>
    <s v="Christy Brittain"/>
    <x v="3"/>
    <n v="1"/>
    <x v="112"/>
    <n v="44517"/>
    <s v="Medium"/>
    <n v="5"/>
    <n v="5.28"/>
    <n v="0.03"/>
    <x v="698"/>
    <n v="5.61"/>
    <n v="-16.670000000000002"/>
    <n v="0.4"/>
    <x v="0"/>
    <x v="0"/>
    <x v="503"/>
    <x v="2"/>
    <x v="1"/>
    <n v="6289"/>
    <d v="2012-04-24T00:00:00"/>
    <x v="0"/>
    <x v="2"/>
    <n v="95404"/>
  </r>
  <r>
    <x v="422"/>
    <m/>
    <s v="Eugene Hildebrand"/>
    <x v="1"/>
    <n v="1"/>
    <x v="112"/>
    <n v="9665"/>
    <s v="Low"/>
    <n v="19"/>
    <n v="140.97999999999999"/>
    <n v="0.05"/>
    <x v="699"/>
    <n v="36.090000000000003"/>
    <n v="-373.09"/>
    <n v="0.77"/>
    <x v="1"/>
    <x v="4"/>
    <x v="504"/>
    <x v="10"/>
    <x v="2"/>
    <n v="1323"/>
    <d v="2012-04-25T00:00:00"/>
    <x v="2"/>
    <x v="9"/>
    <n v="78613"/>
  </r>
  <r>
    <x v="422"/>
    <m/>
    <s v="Eugene Hildebrand"/>
    <x v="1"/>
    <n v="1"/>
    <x v="112"/>
    <n v="9665"/>
    <s v="Low"/>
    <n v="49"/>
    <n v="212.6"/>
    <n v="0.1"/>
    <x v="700"/>
    <n v="110.2"/>
    <n v="-3465.0720000000001"/>
    <n v="0.73"/>
    <x v="1"/>
    <x v="4"/>
    <x v="8"/>
    <x v="4"/>
    <x v="2"/>
    <n v="1324"/>
    <d v="2012-04-25T00:00:00"/>
    <x v="2"/>
    <x v="9"/>
    <n v="78613"/>
  </r>
  <r>
    <x v="425"/>
    <m/>
    <s v="Giulietta Dortch"/>
    <x v="3"/>
    <n v="1"/>
    <x v="113"/>
    <n v="18336"/>
    <s v="Not Specified"/>
    <n v="1"/>
    <n v="2.88"/>
    <n v="0"/>
    <x v="701"/>
    <n v="0.7"/>
    <n v="-0.11"/>
    <n v="0.56000000000000005"/>
    <x v="0"/>
    <x v="3"/>
    <x v="135"/>
    <x v="6"/>
    <x v="1"/>
    <n v="2523"/>
    <d v="2012-04-24T00:00:00"/>
    <x v="1"/>
    <x v="2"/>
    <n v="94086"/>
  </r>
  <r>
    <x v="426"/>
    <m/>
    <s v="Dorris Love"/>
    <x v="1"/>
    <n v="1"/>
    <x v="113"/>
    <n v="51943"/>
    <s v="High"/>
    <n v="13"/>
    <n v="14.27"/>
    <n v="0.04"/>
    <x v="702"/>
    <n v="7.27"/>
    <n v="2.125"/>
    <n v="0.38"/>
    <x v="0"/>
    <x v="0"/>
    <x v="246"/>
    <x v="3"/>
    <x v="0"/>
    <n v="7280"/>
    <d v="2012-04-25T00:00:00"/>
    <x v="0"/>
    <x v="13"/>
    <n v="11746"/>
  </r>
  <r>
    <x v="17"/>
    <m/>
    <s v="Dorris Love"/>
    <x v="1"/>
    <n v="1"/>
    <x v="113"/>
    <n v="51943"/>
    <s v="High"/>
    <n v="11"/>
    <n v="9.06"/>
    <n v="0.04"/>
    <x v="703"/>
    <n v="9.86"/>
    <n v="-53.25"/>
    <n v="0.4"/>
    <x v="0"/>
    <x v="0"/>
    <x v="505"/>
    <x v="2"/>
    <x v="0"/>
    <n v="7279"/>
    <d v="2012-04-25T00:00:00"/>
    <x v="0"/>
    <x v="13"/>
    <n v="11729"/>
  </r>
  <r>
    <x v="402"/>
    <m/>
    <s v="Jim Epp"/>
    <x v="0"/>
    <n v="1"/>
    <x v="113"/>
    <n v="24870"/>
    <s v="Low"/>
    <n v="38"/>
    <n v="35.409999999999997"/>
    <n v="0.03"/>
    <x v="704"/>
    <n v="1.99"/>
    <n v="600.72"/>
    <n v="0.43"/>
    <x v="2"/>
    <x v="6"/>
    <x v="506"/>
    <x v="8"/>
    <x v="3"/>
    <n v="3491"/>
    <d v="2012-04-26T00:00:00"/>
    <x v="0"/>
    <x v="16"/>
    <n v="24060"/>
  </r>
  <r>
    <x v="426"/>
    <m/>
    <s v="Dorris Love"/>
    <x v="1"/>
    <n v="1"/>
    <x v="113"/>
    <n v="51943"/>
    <s v="High"/>
    <n v="28"/>
    <n v="4.91"/>
    <n v="0.03"/>
    <x v="705"/>
    <n v="0.5"/>
    <n v="66.709999999999994"/>
    <n v="0.36"/>
    <x v="0"/>
    <x v="0"/>
    <x v="143"/>
    <x v="12"/>
    <x v="0"/>
    <n v="7281"/>
    <d v="2012-04-27T00:00:00"/>
    <x v="0"/>
    <x v="13"/>
    <n v="11746"/>
  </r>
  <r>
    <x v="402"/>
    <m/>
    <s v="Jim Epp"/>
    <x v="0"/>
    <n v="1"/>
    <x v="113"/>
    <n v="24870"/>
    <s v="Low"/>
    <n v="45"/>
    <n v="142.86000000000001"/>
    <n v="0"/>
    <x v="706"/>
    <n v="19.989999999999998"/>
    <n v="1663.35"/>
    <n v="0.56000000000000005"/>
    <x v="0"/>
    <x v="0"/>
    <x v="507"/>
    <x v="0"/>
    <x v="3"/>
    <n v="3492"/>
    <d v="2012-05-03T00:00:00"/>
    <x v="0"/>
    <x v="16"/>
    <n v="24060"/>
  </r>
  <r>
    <x v="427"/>
    <m/>
    <s v="Larry Tron"/>
    <x v="1"/>
    <n v="1"/>
    <x v="114"/>
    <n v="55459"/>
    <s v="Critical"/>
    <n v="5"/>
    <n v="22.84"/>
    <n v="0"/>
    <x v="707"/>
    <n v="8.18"/>
    <n v="-4.17"/>
    <n v="0.39"/>
    <x v="0"/>
    <x v="0"/>
    <x v="119"/>
    <x v="2"/>
    <x v="1"/>
    <n v="7747"/>
    <d v="2012-04-27T00:00:00"/>
    <x v="0"/>
    <x v="5"/>
    <n v="84118"/>
  </r>
  <r>
    <x v="186"/>
    <m/>
    <s v="Nicole Brennan"/>
    <x v="1"/>
    <n v="1"/>
    <x v="115"/>
    <n v="23042"/>
    <s v="Medium"/>
    <n v="20"/>
    <n v="419.19"/>
    <n v="0.04"/>
    <x v="708"/>
    <n v="19.989999999999998"/>
    <n v="1947.67"/>
    <n v="0.57999999999999996"/>
    <x v="0"/>
    <x v="0"/>
    <x v="474"/>
    <x v="0"/>
    <x v="1"/>
    <n v="3212"/>
    <d v="2012-04-27T00:00:00"/>
    <x v="0"/>
    <x v="2"/>
    <n v="94521"/>
  </r>
  <r>
    <x v="428"/>
    <m/>
    <s v="Nicole Brennan"/>
    <x v="3"/>
    <n v="1"/>
    <x v="115"/>
    <n v="11712"/>
    <s v="Low"/>
    <n v="9"/>
    <n v="4.28"/>
    <n v="0.06"/>
    <x v="709"/>
    <n v="0.94"/>
    <n v="0.37"/>
    <n v="0.56000000000000005"/>
    <x v="0"/>
    <x v="3"/>
    <x v="98"/>
    <x v="6"/>
    <x v="1"/>
    <n v="1617"/>
    <d v="2012-04-28T00:00:00"/>
    <x v="0"/>
    <x v="44"/>
    <n v="82901"/>
  </r>
  <r>
    <x v="429"/>
    <m/>
    <s v="Mike Vittorini"/>
    <x v="0"/>
    <n v="1"/>
    <x v="115"/>
    <n v="13606"/>
    <s v="Not Specified"/>
    <n v="34"/>
    <n v="3.38"/>
    <n v="7.0000000000000007E-2"/>
    <x v="437"/>
    <n v="0.85"/>
    <n v="19.04"/>
    <n v="0.48"/>
    <x v="0"/>
    <x v="3"/>
    <x v="508"/>
    <x v="6"/>
    <x v="2"/>
    <n v="1898"/>
    <d v="2012-04-28T00:00:00"/>
    <x v="0"/>
    <x v="24"/>
    <n v="49505"/>
  </r>
  <r>
    <x v="430"/>
    <m/>
    <s v="Katrina Bavinger"/>
    <x v="3"/>
    <n v="1"/>
    <x v="115"/>
    <n v="34567"/>
    <s v="Low"/>
    <n v="18"/>
    <n v="180.98"/>
    <n v="0.03"/>
    <x v="710"/>
    <n v="26.2"/>
    <n v="588.54"/>
    <n v="0.59"/>
    <x v="1"/>
    <x v="2"/>
    <x v="509"/>
    <x v="1"/>
    <x v="2"/>
    <n v="4858"/>
    <d v="2012-04-30T00:00:00"/>
    <x v="2"/>
    <x v="26"/>
    <n v="63119"/>
  </r>
  <r>
    <x v="431"/>
    <m/>
    <s v="Deborah Brumfield"/>
    <x v="2"/>
    <n v="1"/>
    <x v="116"/>
    <n v="14342"/>
    <s v="Low"/>
    <n v="38"/>
    <n v="300.97000000000003"/>
    <n v="0.09"/>
    <x v="711"/>
    <n v="7.18"/>
    <n v="3857.43"/>
    <n v="0.48"/>
    <x v="2"/>
    <x v="0"/>
    <x v="480"/>
    <x v="8"/>
    <x v="3"/>
    <n v="2010"/>
    <d v="2012-04-27T00:00:00"/>
    <x v="0"/>
    <x v="33"/>
    <n v="72143"/>
  </r>
  <r>
    <x v="432"/>
    <m/>
    <s v="Anna Gayman"/>
    <x v="2"/>
    <n v="1"/>
    <x v="116"/>
    <n v="29380"/>
    <s v="Not Specified"/>
    <n v="13"/>
    <n v="12.28"/>
    <n v="0.09"/>
    <x v="712"/>
    <n v="4.8600000000000003"/>
    <n v="1.73"/>
    <n v="0.38"/>
    <x v="0"/>
    <x v="0"/>
    <x v="391"/>
    <x v="2"/>
    <x v="2"/>
    <n v="4136"/>
    <d v="2012-04-28T00:00:00"/>
    <x v="0"/>
    <x v="11"/>
    <n v="74006"/>
  </r>
  <r>
    <x v="433"/>
    <m/>
    <s v="Fred Wasserman"/>
    <x v="1"/>
    <n v="1"/>
    <x v="116"/>
    <n v="43330"/>
    <s v="Not Specified"/>
    <n v="40"/>
    <n v="65.989999999999995"/>
    <n v="0.03"/>
    <x v="713"/>
    <n v="8.99"/>
    <n v="337.041"/>
    <n v="0.57999999999999996"/>
    <x v="2"/>
    <x v="0"/>
    <x v="510"/>
    <x v="9"/>
    <x v="2"/>
    <n v="6119"/>
    <d v="2012-04-28T00:00:00"/>
    <x v="0"/>
    <x v="14"/>
    <n v="62234"/>
  </r>
  <r>
    <x v="434"/>
    <m/>
    <s v="Neil Knudson"/>
    <x v="1"/>
    <n v="1"/>
    <x v="116"/>
    <n v="12642"/>
    <s v="Critical"/>
    <n v="10"/>
    <n v="58.1"/>
    <n v="0.09"/>
    <x v="714"/>
    <n v="1.49"/>
    <n v="181.02449999999999"/>
    <n v="0.38"/>
    <x v="0"/>
    <x v="0"/>
    <x v="129"/>
    <x v="3"/>
    <x v="3"/>
    <n v="1766"/>
    <d v="2012-04-29T00:00:00"/>
    <x v="1"/>
    <x v="45"/>
    <n v="28144"/>
  </r>
  <r>
    <x v="434"/>
    <m/>
    <s v="Neil Knudson"/>
    <x v="1"/>
    <n v="1"/>
    <x v="116"/>
    <n v="12642"/>
    <s v="Critical"/>
    <n v="14"/>
    <n v="39.979999999999997"/>
    <n v="0.01"/>
    <x v="715"/>
    <n v="7.12"/>
    <n v="-62.28"/>
    <n v="0.67"/>
    <x v="2"/>
    <x v="0"/>
    <x v="174"/>
    <x v="8"/>
    <x v="3"/>
    <n v="1767"/>
    <d v="2012-04-29T00:00:00"/>
    <x v="0"/>
    <x v="45"/>
    <n v="28144"/>
  </r>
  <r>
    <x v="435"/>
    <m/>
    <s v="Guy Phonely"/>
    <x v="2"/>
    <n v="1"/>
    <x v="117"/>
    <n v="38501"/>
    <s v="Critical"/>
    <n v="11"/>
    <n v="6.48"/>
    <n v="0.05"/>
    <x v="716"/>
    <n v="6.22"/>
    <n v="-29.07"/>
    <n v="0.37"/>
    <x v="0"/>
    <x v="0"/>
    <x v="511"/>
    <x v="2"/>
    <x v="0"/>
    <n v="5415"/>
    <d v="2012-04-29T00:00:00"/>
    <x v="0"/>
    <x v="20"/>
    <n v="44117"/>
  </r>
  <r>
    <x v="436"/>
    <m/>
    <s v="Sandra Glassco"/>
    <x v="1"/>
    <n v="1"/>
    <x v="117"/>
    <n v="23524"/>
    <s v="High"/>
    <n v="28"/>
    <n v="4.13"/>
    <n v="0.04"/>
    <x v="717"/>
    <n v="0.99"/>
    <n v="48.25"/>
    <n v="0.39"/>
    <x v="0"/>
    <x v="0"/>
    <x v="57"/>
    <x v="12"/>
    <x v="2"/>
    <n v="3290"/>
    <d v="2012-04-30T00:00:00"/>
    <x v="1"/>
    <x v="39"/>
    <n v="58201"/>
  </r>
  <r>
    <x v="117"/>
    <m/>
    <s v="Anthony Johnson"/>
    <x v="0"/>
    <n v="1"/>
    <x v="117"/>
    <n v="28839"/>
    <s v="Low"/>
    <n v="30"/>
    <n v="3.34"/>
    <n v="0.06"/>
    <x v="718"/>
    <n v="7.49"/>
    <n v="-175.86"/>
    <n v="0.54"/>
    <x v="0"/>
    <x v="3"/>
    <x v="512"/>
    <x v="6"/>
    <x v="2"/>
    <n v="4044"/>
    <d v="2012-04-30T00:00:00"/>
    <x v="1"/>
    <x v="10"/>
    <n v="50208"/>
  </r>
  <r>
    <x v="436"/>
    <m/>
    <s v="Sandra Glassco"/>
    <x v="1"/>
    <n v="1"/>
    <x v="117"/>
    <n v="23524"/>
    <s v="High"/>
    <n v="46"/>
    <n v="55.48"/>
    <n v="0.06"/>
    <x v="719"/>
    <n v="14.3"/>
    <n v="748.2"/>
    <n v="0.37"/>
    <x v="0"/>
    <x v="0"/>
    <x v="180"/>
    <x v="2"/>
    <x v="2"/>
    <n v="3291"/>
    <d v="2012-04-30T00:00:00"/>
    <x v="0"/>
    <x v="39"/>
    <n v="58201"/>
  </r>
  <r>
    <x v="437"/>
    <m/>
    <s v="Erica Hernandez"/>
    <x v="0"/>
    <n v="1"/>
    <x v="117"/>
    <n v="54595"/>
    <s v="Medium"/>
    <n v="30"/>
    <n v="8.34"/>
    <n v="0.02"/>
    <x v="720"/>
    <n v="2.64"/>
    <n v="6.79"/>
    <n v="0.59"/>
    <x v="0"/>
    <x v="6"/>
    <x v="192"/>
    <x v="16"/>
    <x v="0"/>
    <n v="7631"/>
    <d v="2012-04-30T00:00:00"/>
    <x v="0"/>
    <x v="35"/>
    <n v="2861"/>
  </r>
  <r>
    <x v="97"/>
    <m/>
    <s v="Erica Hernandez"/>
    <x v="0"/>
    <n v="1"/>
    <x v="117"/>
    <n v="54595"/>
    <s v="Medium"/>
    <n v="41"/>
    <n v="130.97999999999999"/>
    <n v="0.09"/>
    <x v="721"/>
    <n v="30"/>
    <n v="-421.76"/>
    <n v="0.78"/>
    <x v="1"/>
    <x v="2"/>
    <x v="477"/>
    <x v="1"/>
    <x v="0"/>
    <n v="7632"/>
    <d v="2012-05-01T00:00:00"/>
    <x v="2"/>
    <x v="25"/>
    <n v="5403"/>
  </r>
  <r>
    <x v="438"/>
    <m/>
    <s v="Sally Knutson"/>
    <x v="2"/>
    <n v="1"/>
    <x v="118"/>
    <n v="44320"/>
    <s v="Medium"/>
    <n v="49"/>
    <n v="154.13"/>
    <n v="0.1"/>
    <x v="722"/>
    <n v="69"/>
    <n v="-1640.511"/>
    <n v="0.68"/>
    <x v="1"/>
    <x v="1"/>
    <x v="198"/>
    <x v="4"/>
    <x v="2"/>
    <n v="6261"/>
    <d v="2012-04-30T00:00:00"/>
    <x v="0"/>
    <x v="10"/>
    <n v="50401"/>
  </r>
  <r>
    <x v="439"/>
    <m/>
    <s v="Corey Roper"/>
    <x v="0"/>
    <n v="1"/>
    <x v="118"/>
    <n v="17669"/>
    <s v="High"/>
    <n v="32"/>
    <n v="34.76"/>
    <n v="0.04"/>
    <x v="723"/>
    <n v="5.49"/>
    <n v="203.44"/>
    <n v="0.6"/>
    <x v="0"/>
    <x v="0"/>
    <x v="513"/>
    <x v="0"/>
    <x v="1"/>
    <n v="2434"/>
    <d v="2012-04-30T00:00:00"/>
    <x v="0"/>
    <x v="2"/>
    <n v="90604"/>
  </r>
  <r>
    <x v="440"/>
    <m/>
    <s v="Yoseph Carroll"/>
    <x v="3"/>
    <n v="1"/>
    <x v="118"/>
    <n v="4514"/>
    <s v="Medium"/>
    <n v="28"/>
    <n v="125.99"/>
    <n v="0.08"/>
    <x v="724"/>
    <n v="7.69"/>
    <n v="374.625"/>
    <n v="0.59"/>
    <x v="2"/>
    <x v="0"/>
    <x v="451"/>
    <x v="9"/>
    <x v="1"/>
    <n v="640"/>
    <d v="2012-04-30T00:00:00"/>
    <x v="0"/>
    <x v="21"/>
    <n v="99163"/>
  </r>
  <r>
    <x v="441"/>
    <m/>
    <s v="Janet Martin"/>
    <x v="2"/>
    <n v="1"/>
    <x v="118"/>
    <n v="55940"/>
    <s v="Not Specified"/>
    <n v="29"/>
    <n v="100.98"/>
    <n v="0.03"/>
    <x v="725"/>
    <n v="7.18"/>
    <n v="1041.29"/>
    <n v="0.4"/>
    <x v="2"/>
    <x v="0"/>
    <x v="497"/>
    <x v="8"/>
    <x v="0"/>
    <n v="7827"/>
    <d v="2012-04-30T00:00:00"/>
    <x v="0"/>
    <x v="15"/>
    <n v="6607"/>
  </r>
  <r>
    <x v="442"/>
    <m/>
    <s v="Charles Crestani"/>
    <x v="3"/>
    <n v="1"/>
    <x v="119"/>
    <n v="45380"/>
    <s v="Critical"/>
    <n v="34"/>
    <n v="65.989999999999995"/>
    <n v="0.06"/>
    <x v="726"/>
    <n v="8.8000000000000007"/>
    <n v="288.08999999999997"/>
    <n v="0.57999999999999996"/>
    <x v="2"/>
    <x v="0"/>
    <x v="319"/>
    <x v="9"/>
    <x v="1"/>
    <n v="6387"/>
    <d v="2012-05-01T00:00:00"/>
    <x v="1"/>
    <x v="2"/>
    <n v="95062"/>
  </r>
  <r>
    <x v="443"/>
    <m/>
    <s v="Roger Barcio"/>
    <x v="2"/>
    <n v="1"/>
    <x v="119"/>
    <n v="41154"/>
    <s v="Low"/>
    <n v="43"/>
    <n v="21.98"/>
    <n v="0.02"/>
    <x v="727"/>
    <n v="2.87"/>
    <n v="251.17"/>
    <n v="0.55000000000000004"/>
    <x v="0"/>
    <x v="6"/>
    <x v="514"/>
    <x v="6"/>
    <x v="1"/>
    <n v="5803"/>
    <d v="2012-05-02T00:00:00"/>
    <x v="0"/>
    <x v="18"/>
    <n v="89031"/>
  </r>
  <r>
    <x v="442"/>
    <m/>
    <s v="Charles Crestani"/>
    <x v="3"/>
    <n v="1"/>
    <x v="119"/>
    <n v="45380"/>
    <s v="Critical"/>
    <n v="24"/>
    <n v="195.99"/>
    <n v="0"/>
    <x v="728"/>
    <n v="4.2"/>
    <n v="1030.509"/>
    <n v="0.56999999999999995"/>
    <x v="2"/>
    <x v="0"/>
    <x v="515"/>
    <x v="9"/>
    <x v="1"/>
    <n v="6388"/>
    <d v="2012-05-02T00:00:00"/>
    <x v="1"/>
    <x v="2"/>
    <n v="95062"/>
  </r>
  <r>
    <x v="444"/>
    <m/>
    <s v="Beth Thompson"/>
    <x v="2"/>
    <n v="1"/>
    <x v="120"/>
    <n v="31364"/>
    <s v="Not Specified"/>
    <n v="2"/>
    <n v="415.88"/>
    <n v="7.0000000000000007E-2"/>
    <x v="729"/>
    <n v="11.37"/>
    <n v="-539.59"/>
    <n v="0.56999999999999995"/>
    <x v="0"/>
    <x v="0"/>
    <x v="516"/>
    <x v="0"/>
    <x v="2"/>
    <n v="4401"/>
    <d v="2012-05-01T00:00:00"/>
    <x v="0"/>
    <x v="14"/>
    <n v="61701"/>
  </r>
  <r>
    <x v="445"/>
    <m/>
    <s v="Mitch Willingham"/>
    <x v="2"/>
    <n v="1"/>
    <x v="120"/>
    <n v="15815"/>
    <s v="Critical"/>
    <n v="24"/>
    <n v="4.55"/>
    <n v="0.03"/>
    <x v="730"/>
    <n v="1.49"/>
    <n v="20.680499999999999"/>
    <n v="0.35"/>
    <x v="0"/>
    <x v="0"/>
    <x v="383"/>
    <x v="3"/>
    <x v="3"/>
    <n v="2198"/>
    <d v="2012-05-01T00:00:00"/>
    <x v="0"/>
    <x v="42"/>
    <n v="30328"/>
  </r>
  <r>
    <x v="207"/>
    <m/>
    <s v="Georgia Rosenberg"/>
    <x v="3"/>
    <n v="1"/>
    <x v="120"/>
    <n v="7431"/>
    <s v="Medium"/>
    <n v="33"/>
    <n v="2.23"/>
    <n v="0.03"/>
    <x v="731"/>
    <n v="4.57"/>
    <n v="-93.25"/>
    <n v="0.41"/>
    <x v="1"/>
    <x v="6"/>
    <x v="517"/>
    <x v="5"/>
    <x v="1"/>
    <n v="1018"/>
    <d v="2012-05-02T00:00:00"/>
    <x v="0"/>
    <x v="5"/>
    <n v="84120"/>
  </r>
  <r>
    <x v="446"/>
    <m/>
    <s v="Randy Ferguson"/>
    <x v="1"/>
    <n v="1"/>
    <x v="120"/>
    <n v="13635"/>
    <s v="Critical"/>
    <n v="28"/>
    <n v="4.9800000000000004"/>
    <n v="0.06"/>
    <x v="732"/>
    <n v="7.44"/>
    <n v="-119.48"/>
    <n v="0.36"/>
    <x v="0"/>
    <x v="0"/>
    <x v="518"/>
    <x v="2"/>
    <x v="3"/>
    <n v="1907"/>
    <d v="2012-05-02T00:00:00"/>
    <x v="0"/>
    <x v="29"/>
    <n v="37421"/>
  </r>
  <r>
    <x v="445"/>
    <m/>
    <s v="Mitch Willingham"/>
    <x v="2"/>
    <n v="1"/>
    <x v="120"/>
    <n v="15815"/>
    <s v="Critical"/>
    <n v="43"/>
    <n v="11.7"/>
    <n v="0.01"/>
    <x v="733"/>
    <n v="5.63"/>
    <n v="52.589500000000001"/>
    <n v="0.4"/>
    <x v="0"/>
    <x v="0"/>
    <x v="519"/>
    <x v="3"/>
    <x v="3"/>
    <n v="2197"/>
    <d v="2012-05-03T00:00:00"/>
    <x v="0"/>
    <x v="42"/>
    <n v="30328"/>
  </r>
  <r>
    <x v="446"/>
    <m/>
    <s v="Randy Ferguson"/>
    <x v="1"/>
    <n v="1"/>
    <x v="120"/>
    <n v="13635"/>
    <s v="Critical"/>
    <n v="49"/>
    <n v="6.48"/>
    <n v="0.01"/>
    <x v="734"/>
    <n v="7.37"/>
    <n v="-157.28"/>
    <n v="0.37"/>
    <x v="0"/>
    <x v="0"/>
    <x v="343"/>
    <x v="2"/>
    <x v="3"/>
    <n v="1908"/>
    <d v="2012-05-03T00:00:00"/>
    <x v="0"/>
    <x v="29"/>
    <n v="37421"/>
  </r>
  <r>
    <x v="386"/>
    <m/>
    <s v="Evan Henry"/>
    <x v="2"/>
    <n v="1"/>
    <x v="120"/>
    <n v="10146"/>
    <s v="Low"/>
    <n v="19"/>
    <n v="34.229999999999997"/>
    <n v="0.1"/>
    <x v="735"/>
    <n v="5.0199999999999996"/>
    <n v="211.59"/>
    <n v="0.55000000000000004"/>
    <x v="1"/>
    <x v="0"/>
    <x v="285"/>
    <x v="5"/>
    <x v="1"/>
    <n v="1398"/>
    <d v="2012-05-06T00:00:00"/>
    <x v="0"/>
    <x v="2"/>
    <n v="91941"/>
  </r>
  <r>
    <x v="447"/>
    <m/>
    <s v="Alyssa Tate"/>
    <x v="0"/>
    <n v="1"/>
    <x v="121"/>
    <n v="59363"/>
    <s v="High"/>
    <n v="24"/>
    <n v="6.68"/>
    <n v="0.06"/>
    <x v="736"/>
    <n v="5.2"/>
    <n v="-38.57"/>
    <n v="0.37"/>
    <x v="0"/>
    <x v="0"/>
    <x v="520"/>
    <x v="2"/>
    <x v="1"/>
    <n v="8309"/>
    <d v="2012-05-02T00:00:00"/>
    <x v="0"/>
    <x v="2"/>
    <n v="94952"/>
  </r>
  <r>
    <x v="448"/>
    <m/>
    <s v="Stephanie Ulpright"/>
    <x v="3"/>
    <n v="1"/>
    <x v="121"/>
    <n v="39460"/>
    <s v="Not Specified"/>
    <n v="19"/>
    <n v="125.99"/>
    <n v="0.02"/>
    <x v="737"/>
    <n v="2.5"/>
    <n v="251.19900000000001"/>
    <n v="0.6"/>
    <x v="2"/>
    <x v="0"/>
    <x v="342"/>
    <x v="9"/>
    <x v="0"/>
    <n v="5571"/>
    <d v="2012-05-03T00:00:00"/>
    <x v="0"/>
    <x v="20"/>
    <n v="44312"/>
  </r>
  <r>
    <x v="449"/>
    <m/>
    <s v="Nora Paige"/>
    <x v="0"/>
    <n v="1"/>
    <x v="121"/>
    <n v="40998"/>
    <s v="Medium"/>
    <n v="43"/>
    <n v="29.89"/>
    <n v="0.05"/>
    <x v="738"/>
    <n v="1.99"/>
    <n v="385.46"/>
    <n v="0.5"/>
    <x v="2"/>
    <x v="6"/>
    <x v="214"/>
    <x v="8"/>
    <x v="1"/>
    <n v="5781"/>
    <d v="2012-05-03T00:00:00"/>
    <x v="0"/>
    <x v="2"/>
    <n v="93422"/>
  </r>
  <r>
    <x v="448"/>
    <m/>
    <s v="Stephanie Ulpright"/>
    <x v="3"/>
    <n v="1"/>
    <x v="121"/>
    <n v="39460"/>
    <s v="Not Specified"/>
    <n v="25"/>
    <n v="7.1"/>
    <n v="0.09"/>
    <x v="739"/>
    <n v="6.05"/>
    <n v="-71.599000000000004"/>
    <n v="0.39"/>
    <x v="0"/>
    <x v="0"/>
    <x v="243"/>
    <x v="3"/>
    <x v="0"/>
    <n v="5570"/>
    <d v="2012-05-04T00:00:00"/>
    <x v="0"/>
    <x v="20"/>
    <n v="44312"/>
  </r>
  <r>
    <x v="449"/>
    <m/>
    <s v="Nora Paige"/>
    <x v="0"/>
    <n v="1"/>
    <x v="121"/>
    <n v="40998"/>
    <s v="Medium"/>
    <n v="39"/>
    <n v="4"/>
    <n v="0.08"/>
    <x v="740"/>
    <n v="1.3"/>
    <n v="28.4"/>
    <n v="0.37"/>
    <x v="0"/>
    <x v="3"/>
    <x v="341"/>
    <x v="2"/>
    <x v="1"/>
    <n v="5782"/>
    <d v="2012-05-04T00:00:00"/>
    <x v="0"/>
    <x v="2"/>
    <n v="93422"/>
  </r>
  <r>
    <x v="450"/>
    <m/>
    <s v="Katharine Harms"/>
    <x v="3"/>
    <n v="1"/>
    <x v="122"/>
    <n v="6310"/>
    <s v="Not Specified"/>
    <n v="27"/>
    <n v="8.09"/>
    <n v="0.08"/>
    <x v="741"/>
    <n v="7.96"/>
    <n v="-88.82"/>
    <n v="0.49"/>
    <x v="1"/>
    <x v="0"/>
    <x v="106"/>
    <x v="5"/>
    <x v="1"/>
    <n v="879"/>
    <d v="2012-05-04T00:00:00"/>
    <x v="0"/>
    <x v="37"/>
    <n v="88310"/>
  </r>
  <r>
    <x v="451"/>
    <m/>
    <s v="Jim Kriz"/>
    <x v="3"/>
    <n v="1"/>
    <x v="122"/>
    <n v="39141"/>
    <s v="Low"/>
    <n v="47"/>
    <n v="49.34"/>
    <n v="0.03"/>
    <x v="742"/>
    <n v="10.25"/>
    <n v="554.77"/>
    <n v="0.56999999999999995"/>
    <x v="1"/>
    <x v="1"/>
    <x v="521"/>
    <x v="5"/>
    <x v="0"/>
    <n v="5525"/>
    <d v="2012-05-05T00:00:00"/>
    <x v="0"/>
    <x v="20"/>
    <n v="45014"/>
  </r>
  <r>
    <x v="170"/>
    <m/>
    <s v="Robert Dilbeck"/>
    <x v="2"/>
    <n v="1"/>
    <x v="122"/>
    <n v="36224"/>
    <s v="Medium"/>
    <n v="15"/>
    <n v="120.98"/>
    <n v="0.09"/>
    <x v="743"/>
    <n v="3.99"/>
    <n v="374.82"/>
    <n v="0.6"/>
    <x v="0"/>
    <x v="0"/>
    <x v="522"/>
    <x v="13"/>
    <x v="3"/>
    <n v="5081"/>
    <d v="2012-05-05T00:00:00"/>
    <x v="1"/>
    <x v="29"/>
    <n v="37311"/>
  </r>
  <r>
    <x v="451"/>
    <m/>
    <s v="Jim Kriz"/>
    <x v="3"/>
    <n v="1"/>
    <x v="122"/>
    <n v="39141"/>
    <s v="Low"/>
    <n v="49"/>
    <n v="30.98"/>
    <n v="0.09"/>
    <x v="744"/>
    <n v="19.510000000000002"/>
    <n v="-163.53"/>
    <n v="0.36"/>
    <x v="0"/>
    <x v="0"/>
    <x v="523"/>
    <x v="15"/>
    <x v="0"/>
    <n v="5524"/>
    <d v="2012-05-05T00:00:00"/>
    <x v="0"/>
    <x v="20"/>
    <n v="45014"/>
  </r>
  <r>
    <x v="389"/>
    <m/>
    <s v="Becky Pak"/>
    <x v="2"/>
    <n v="1"/>
    <x v="123"/>
    <n v="1824"/>
    <s v="Critical"/>
    <n v="2"/>
    <n v="6.28"/>
    <n v="0.09"/>
    <x v="745"/>
    <n v="5.29"/>
    <n v="-5.2"/>
    <n v="0.43"/>
    <x v="1"/>
    <x v="0"/>
    <x v="524"/>
    <x v="5"/>
    <x v="1"/>
    <n v="262"/>
    <d v="2012-05-04T00:00:00"/>
    <x v="0"/>
    <x v="6"/>
    <n v="97504"/>
  </r>
  <r>
    <x v="150"/>
    <m/>
    <s v="Victoria Pisteka"/>
    <x v="2"/>
    <n v="1"/>
    <x v="123"/>
    <n v="4389"/>
    <s v="Medium"/>
    <n v="42"/>
    <n v="65.989999999999995"/>
    <n v="0.04"/>
    <x v="746"/>
    <n v="5.63"/>
    <n v="693.06299999999999"/>
    <n v="0.56000000000000005"/>
    <x v="2"/>
    <x v="0"/>
    <x v="525"/>
    <x v="9"/>
    <x v="1"/>
    <n v="630"/>
    <d v="2012-05-04T00:00:00"/>
    <x v="1"/>
    <x v="31"/>
    <n v="83616"/>
  </r>
  <r>
    <x v="150"/>
    <m/>
    <s v="Victoria Pisteka"/>
    <x v="2"/>
    <n v="1"/>
    <x v="123"/>
    <n v="4389"/>
    <s v="Medium"/>
    <n v="49"/>
    <n v="160.97999999999999"/>
    <n v="0.03"/>
    <x v="747"/>
    <n v="30"/>
    <n v="1304.9000000000001"/>
    <n v="0.62"/>
    <x v="1"/>
    <x v="2"/>
    <x v="187"/>
    <x v="1"/>
    <x v="1"/>
    <n v="629"/>
    <d v="2012-05-05T00:00:00"/>
    <x v="2"/>
    <x v="31"/>
    <n v="83616"/>
  </r>
  <r>
    <x v="389"/>
    <m/>
    <s v="Becky Pak"/>
    <x v="2"/>
    <n v="1"/>
    <x v="123"/>
    <n v="1824"/>
    <s v="Critical"/>
    <n v="39"/>
    <n v="276.2"/>
    <n v="0.06"/>
    <x v="748"/>
    <n v="24.49"/>
    <n v="3116.54"/>
    <m/>
    <x v="1"/>
    <x v="1"/>
    <x v="526"/>
    <x v="1"/>
    <x v="1"/>
    <n v="261"/>
    <d v="2012-05-05T00:00:00"/>
    <x v="0"/>
    <x v="6"/>
    <n v="97504"/>
  </r>
  <r>
    <x v="452"/>
    <m/>
    <s v="Georgia Rosenberg"/>
    <x v="3"/>
    <n v="1"/>
    <x v="123"/>
    <n v="49607"/>
    <s v="Medium"/>
    <n v="6"/>
    <n v="205.99"/>
    <n v="0.06"/>
    <x v="749"/>
    <n v="8.99"/>
    <n v="-586.20100000000002"/>
    <n v="0.56000000000000005"/>
    <x v="2"/>
    <x v="0"/>
    <x v="237"/>
    <x v="9"/>
    <x v="3"/>
    <n v="6946"/>
    <d v="2012-05-05T00:00:00"/>
    <x v="0"/>
    <x v="16"/>
    <n v="22304"/>
  </r>
  <r>
    <x v="150"/>
    <m/>
    <s v="Victoria Pisteka"/>
    <x v="2"/>
    <n v="1"/>
    <x v="123"/>
    <n v="4389"/>
    <s v="Medium"/>
    <n v="35"/>
    <n v="5.34"/>
    <n v="7.0000000000000007E-2"/>
    <x v="750"/>
    <n v="5.63"/>
    <n v="-116.3455"/>
    <n v="0.39"/>
    <x v="0"/>
    <x v="0"/>
    <x v="362"/>
    <x v="3"/>
    <x v="1"/>
    <n v="628"/>
    <d v="2012-05-06T00:00:00"/>
    <x v="0"/>
    <x v="31"/>
    <n v="83616"/>
  </r>
  <r>
    <x v="453"/>
    <m/>
    <s v="Bill Tyler"/>
    <x v="3"/>
    <n v="1"/>
    <x v="123"/>
    <n v="2853"/>
    <s v="High"/>
    <n v="25"/>
    <n v="178.47"/>
    <n v="0.05"/>
    <x v="751"/>
    <n v="19.989999999999998"/>
    <n v="943"/>
    <n v="0.55000000000000004"/>
    <x v="0"/>
    <x v="0"/>
    <x v="218"/>
    <x v="0"/>
    <x v="1"/>
    <n v="428"/>
    <d v="2012-05-07T00:00:00"/>
    <x v="1"/>
    <x v="2"/>
    <n v="94601"/>
  </r>
  <r>
    <x v="454"/>
    <m/>
    <s v="Melanie Page"/>
    <x v="2"/>
    <n v="1"/>
    <x v="124"/>
    <n v="38503"/>
    <s v="Low"/>
    <n v="47"/>
    <n v="120.98"/>
    <n v="0.04"/>
    <x v="752"/>
    <n v="3.99"/>
    <n v="1726.66"/>
    <n v="0.6"/>
    <x v="0"/>
    <x v="0"/>
    <x v="522"/>
    <x v="13"/>
    <x v="2"/>
    <n v="5416"/>
    <d v="2012-05-05T00:00:00"/>
    <x v="0"/>
    <x v="9"/>
    <n v="78550"/>
  </r>
  <r>
    <x v="455"/>
    <m/>
    <s v="Noel Staavos"/>
    <x v="1"/>
    <n v="1"/>
    <x v="124"/>
    <n v="27938"/>
    <s v="Medium"/>
    <n v="40"/>
    <n v="30.98"/>
    <n v="0.05"/>
    <x v="753"/>
    <n v="9.18"/>
    <n v="308.67"/>
    <n v="0.4"/>
    <x v="0"/>
    <x v="0"/>
    <x v="490"/>
    <x v="2"/>
    <x v="0"/>
    <n v="3918"/>
    <d v="2012-05-05T00:00:00"/>
    <x v="0"/>
    <x v="19"/>
    <n v="4106"/>
  </r>
  <r>
    <x v="454"/>
    <m/>
    <s v="Melanie Page"/>
    <x v="2"/>
    <n v="1"/>
    <x v="124"/>
    <n v="38503"/>
    <s v="Low"/>
    <n v="10"/>
    <n v="55.99"/>
    <n v="0.02"/>
    <x v="754"/>
    <n v="5"/>
    <n v="-222.816"/>
    <n v="0.83"/>
    <x v="2"/>
    <x v="6"/>
    <x v="415"/>
    <x v="9"/>
    <x v="2"/>
    <n v="5417"/>
    <d v="2012-05-05T00:00:00"/>
    <x v="0"/>
    <x v="9"/>
    <n v="78550"/>
  </r>
  <r>
    <x v="429"/>
    <m/>
    <s v="Mike Vittorini"/>
    <x v="0"/>
    <n v="1"/>
    <x v="124"/>
    <n v="962"/>
    <s v="Low"/>
    <n v="47"/>
    <n v="68.81"/>
    <n v="0.08"/>
    <x v="755"/>
    <n v="60"/>
    <n v="-1069.72"/>
    <n v="0.41"/>
    <x v="0"/>
    <x v="2"/>
    <x v="352"/>
    <x v="13"/>
    <x v="2"/>
    <n v="152"/>
    <d v="2012-05-07T00:00:00"/>
    <x v="2"/>
    <x v="24"/>
    <n v="49505"/>
  </r>
  <r>
    <x v="316"/>
    <m/>
    <s v="Mike Vittorini"/>
    <x v="0"/>
    <n v="1"/>
    <x v="124"/>
    <n v="962"/>
    <s v="Low"/>
    <n v="33"/>
    <n v="122.99"/>
    <n v="0.06"/>
    <x v="756"/>
    <n v="19.989999999999998"/>
    <n v="1408.1865"/>
    <n v="0.37"/>
    <x v="0"/>
    <x v="0"/>
    <x v="527"/>
    <x v="3"/>
    <x v="2"/>
    <n v="151"/>
    <d v="2012-05-07T00:00:00"/>
    <x v="0"/>
    <x v="24"/>
    <n v="48135"/>
  </r>
  <r>
    <x v="456"/>
    <m/>
    <s v="Melanie Page"/>
    <x v="2"/>
    <n v="1"/>
    <x v="124"/>
    <n v="38503"/>
    <s v="Low"/>
    <n v="32"/>
    <n v="23.99"/>
    <n v="0.05"/>
    <x v="757"/>
    <n v="15.68"/>
    <n v="-133.71"/>
    <n v="0.62"/>
    <x v="1"/>
    <x v="2"/>
    <x v="528"/>
    <x v="5"/>
    <x v="2"/>
    <n v="5418"/>
    <d v="2012-05-09T00:00:00"/>
    <x v="2"/>
    <x v="9"/>
    <n v="77036"/>
  </r>
  <r>
    <x v="457"/>
    <m/>
    <s v="Muhammed Yedwab"/>
    <x v="3"/>
    <n v="1"/>
    <x v="125"/>
    <n v="51873"/>
    <s v="High"/>
    <n v="29"/>
    <n v="9.11"/>
    <n v="0.04"/>
    <x v="758"/>
    <n v="2.15"/>
    <n v="79.67"/>
    <n v="0.4"/>
    <x v="0"/>
    <x v="3"/>
    <x v="5"/>
    <x v="2"/>
    <x v="3"/>
    <n v="7271"/>
    <d v="2012-05-06T00:00:00"/>
    <x v="0"/>
    <x v="16"/>
    <n v="23223"/>
  </r>
  <r>
    <x v="256"/>
    <m/>
    <s v="Greg Guthrie"/>
    <x v="0"/>
    <n v="1"/>
    <x v="125"/>
    <n v="50850"/>
    <s v="Critical"/>
    <n v="2"/>
    <n v="417.4"/>
    <n v="0.02"/>
    <x v="759"/>
    <n v="75.23"/>
    <n v="-634.86540000000002"/>
    <n v="0.79"/>
    <x v="1"/>
    <x v="4"/>
    <x v="257"/>
    <x v="4"/>
    <x v="2"/>
    <n v="7129"/>
    <d v="2012-05-07T00:00:00"/>
    <x v="2"/>
    <x v="36"/>
    <n v="46203"/>
  </r>
  <r>
    <x v="256"/>
    <m/>
    <s v="Greg Guthrie"/>
    <x v="0"/>
    <n v="1"/>
    <x v="125"/>
    <n v="50850"/>
    <s v="Critical"/>
    <n v="37"/>
    <n v="40.98"/>
    <n v="0"/>
    <x v="760"/>
    <n v="7.47"/>
    <n v="578.14449999999999"/>
    <n v="0.37"/>
    <x v="0"/>
    <x v="0"/>
    <x v="297"/>
    <x v="3"/>
    <x v="2"/>
    <n v="7128"/>
    <d v="2012-05-08T00:00:00"/>
    <x v="0"/>
    <x v="36"/>
    <n v="46203"/>
  </r>
  <r>
    <x v="458"/>
    <m/>
    <s v="Valerie Takahito"/>
    <x v="3"/>
    <n v="1"/>
    <x v="126"/>
    <n v="24452"/>
    <s v="High"/>
    <n v="18"/>
    <n v="6.48"/>
    <n v="0.08"/>
    <x v="761"/>
    <n v="8.4"/>
    <n v="-91.61"/>
    <n v="0.37"/>
    <x v="0"/>
    <x v="0"/>
    <x v="529"/>
    <x v="2"/>
    <x v="3"/>
    <n v="3429"/>
    <d v="2012-05-07T00:00:00"/>
    <x v="0"/>
    <x v="12"/>
    <n v="33614"/>
  </r>
  <r>
    <x v="459"/>
    <m/>
    <s v="Tom Stivers"/>
    <x v="0"/>
    <n v="1"/>
    <x v="126"/>
    <n v="1829"/>
    <s v="High"/>
    <n v="48"/>
    <n v="2.78"/>
    <n v="7.0000000000000007E-2"/>
    <x v="762"/>
    <n v="1.49"/>
    <n v="6.7320000000000002"/>
    <n v="0.36"/>
    <x v="0"/>
    <x v="0"/>
    <x v="473"/>
    <x v="3"/>
    <x v="3"/>
    <n v="265"/>
    <d v="2012-05-08T00:00:00"/>
    <x v="0"/>
    <x v="8"/>
    <n v="70458"/>
  </r>
  <r>
    <x v="24"/>
    <m/>
    <s v="Laurel Beltran"/>
    <x v="3"/>
    <n v="1"/>
    <x v="126"/>
    <n v="11426"/>
    <s v="Medium"/>
    <n v="19"/>
    <n v="16.48"/>
    <n v="0.01"/>
    <x v="763"/>
    <n v="1.99"/>
    <n v="81.96"/>
    <n v="0.42"/>
    <x v="2"/>
    <x v="6"/>
    <x v="127"/>
    <x v="8"/>
    <x v="3"/>
    <n v="1581"/>
    <d v="2012-05-08T00:00:00"/>
    <x v="0"/>
    <x v="17"/>
    <n v="29915"/>
  </r>
  <r>
    <x v="219"/>
    <m/>
    <s v="Scott Cohen"/>
    <x v="3"/>
    <n v="1"/>
    <x v="126"/>
    <n v="17313"/>
    <s v="High"/>
    <n v="27"/>
    <n v="4.76"/>
    <n v="7.0000000000000007E-2"/>
    <x v="764"/>
    <n v="0.88"/>
    <n v="47.09"/>
    <n v="0.39"/>
    <x v="0"/>
    <x v="3"/>
    <x v="530"/>
    <x v="2"/>
    <x v="1"/>
    <n v="2390"/>
    <d v="2012-05-09T00:00:00"/>
    <x v="1"/>
    <x v="30"/>
    <n v="80027"/>
  </r>
  <r>
    <x v="43"/>
    <m/>
    <s v="Benjamin Patterson"/>
    <x v="2"/>
    <n v="1"/>
    <x v="126"/>
    <n v="38756"/>
    <s v="Critical"/>
    <n v="43"/>
    <n v="65.989999999999995"/>
    <n v="0.09"/>
    <x v="765"/>
    <n v="8.99"/>
    <n v="308.93400000000003"/>
    <n v="0.56000000000000005"/>
    <x v="2"/>
    <x v="0"/>
    <x v="531"/>
    <x v="9"/>
    <x v="0"/>
    <n v="5456"/>
    <d v="2012-05-09T00:00:00"/>
    <x v="1"/>
    <x v="0"/>
    <n v="19406"/>
  </r>
  <r>
    <x v="460"/>
    <m/>
    <s v="John Lucas"/>
    <x v="2"/>
    <n v="1"/>
    <x v="126"/>
    <n v="1665"/>
    <s v="High"/>
    <n v="26"/>
    <n v="35.99"/>
    <n v="0.05"/>
    <x v="766"/>
    <n v="1.1000000000000001"/>
    <n v="149.166"/>
    <n v="0.55000000000000004"/>
    <x v="2"/>
    <x v="0"/>
    <x v="38"/>
    <x v="9"/>
    <x v="0"/>
    <n v="244"/>
    <d v="2012-05-09T00:00:00"/>
    <x v="0"/>
    <x v="20"/>
    <n v="43026"/>
  </r>
  <r>
    <x v="461"/>
    <m/>
    <s v="Steve Nguyen"/>
    <x v="0"/>
    <n v="1"/>
    <x v="126"/>
    <n v="41253"/>
    <s v="Medium"/>
    <n v="5"/>
    <n v="300.97000000000003"/>
    <n v="7.0000000000000007E-2"/>
    <x v="767"/>
    <n v="7.18"/>
    <n v="-807.59"/>
    <n v="0.48"/>
    <x v="2"/>
    <x v="0"/>
    <x v="480"/>
    <x v="8"/>
    <x v="0"/>
    <n v="5816"/>
    <d v="2012-05-09T00:00:00"/>
    <x v="0"/>
    <x v="20"/>
    <n v="44136"/>
  </r>
  <r>
    <x v="462"/>
    <m/>
    <s v="Bradley Drucker"/>
    <x v="0"/>
    <n v="1"/>
    <x v="126"/>
    <n v="33696"/>
    <s v="High"/>
    <n v="2"/>
    <n v="27.48"/>
    <n v="0.06"/>
    <x v="768"/>
    <n v="4"/>
    <n v="-101.41"/>
    <n v="0.75"/>
    <x v="2"/>
    <x v="0"/>
    <x v="532"/>
    <x v="8"/>
    <x v="1"/>
    <n v="4731"/>
    <d v="2012-05-09T00:00:00"/>
    <x v="0"/>
    <x v="2"/>
    <n v="90069"/>
  </r>
  <r>
    <x v="463"/>
    <m/>
    <s v="Liz MacKendrick"/>
    <x v="2"/>
    <n v="1"/>
    <x v="127"/>
    <n v="55525"/>
    <s v="Low"/>
    <n v="1"/>
    <n v="300.97000000000003"/>
    <n v="0.06"/>
    <x v="769"/>
    <n v="7.18"/>
    <n v="-763.16"/>
    <n v="0.48"/>
    <x v="2"/>
    <x v="0"/>
    <x v="480"/>
    <x v="8"/>
    <x v="3"/>
    <n v="7759"/>
    <d v="2012-05-08T00:00:00"/>
    <x v="0"/>
    <x v="16"/>
    <n v="23602"/>
  </r>
  <r>
    <x v="464"/>
    <m/>
    <s v="Brad Thomas"/>
    <x v="2"/>
    <n v="1"/>
    <x v="127"/>
    <n v="30759"/>
    <s v="Not Specified"/>
    <n v="2"/>
    <n v="29.34"/>
    <n v="0.03"/>
    <x v="770"/>
    <n v="7.87"/>
    <n v="-41.32"/>
    <n v="0.54"/>
    <x v="1"/>
    <x v="0"/>
    <x v="533"/>
    <x v="5"/>
    <x v="1"/>
    <n v="4318"/>
    <d v="2012-05-10T00:00:00"/>
    <x v="0"/>
    <x v="2"/>
    <n v="95032"/>
  </r>
  <r>
    <x v="465"/>
    <m/>
    <s v="Mary Zewe"/>
    <x v="2"/>
    <n v="1"/>
    <x v="127"/>
    <n v="7364"/>
    <s v="High"/>
    <n v="15"/>
    <n v="16.98"/>
    <n v="0.09"/>
    <x v="771"/>
    <n v="12.39"/>
    <n v="-48.57"/>
    <n v="0.35"/>
    <x v="0"/>
    <x v="0"/>
    <x v="534"/>
    <x v="15"/>
    <x v="2"/>
    <n v="1008"/>
    <d v="2012-05-10T00:00:00"/>
    <x v="0"/>
    <x v="26"/>
    <n v="64055"/>
  </r>
  <r>
    <x v="249"/>
    <m/>
    <s v="Sally Hughsby"/>
    <x v="3"/>
    <n v="1"/>
    <x v="128"/>
    <n v="4839"/>
    <s v="Critical"/>
    <n v="24"/>
    <n v="6.48"/>
    <n v="0.05"/>
    <x v="772"/>
    <n v="8.73"/>
    <n v="-120.59"/>
    <n v="0.37"/>
    <x v="0"/>
    <x v="0"/>
    <x v="45"/>
    <x v="2"/>
    <x v="0"/>
    <n v="694"/>
    <d v="2012-05-09T00:00:00"/>
    <x v="0"/>
    <x v="20"/>
    <n v="44070"/>
  </r>
  <r>
    <x v="466"/>
    <m/>
    <s v="Jeremy Lonsdale"/>
    <x v="2"/>
    <n v="1"/>
    <x v="128"/>
    <n v="42631"/>
    <s v="High"/>
    <n v="41"/>
    <n v="6.48"/>
    <n v="0.05"/>
    <x v="773"/>
    <n v="2.74"/>
    <n v="-69.23"/>
    <n v="0.71"/>
    <x v="2"/>
    <x v="6"/>
    <x v="535"/>
    <x v="8"/>
    <x v="3"/>
    <n v="6016"/>
    <d v="2012-05-09T00:00:00"/>
    <x v="0"/>
    <x v="45"/>
    <n v="27203"/>
  </r>
  <r>
    <x v="466"/>
    <m/>
    <s v="Jeremy Lonsdale"/>
    <x v="2"/>
    <n v="1"/>
    <x v="128"/>
    <n v="42631"/>
    <s v="High"/>
    <n v="18"/>
    <n v="12.53"/>
    <n v="0.09"/>
    <x v="774"/>
    <n v="0.5"/>
    <n v="91.63"/>
    <n v="0.38"/>
    <x v="0"/>
    <x v="0"/>
    <x v="439"/>
    <x v="12"/>
    <x v="3"/>
    <n v="6017"/>
    <d v="2012-05-10T00:00:00"/>
    <x v="0"/>
    <x v="45"/>
    <n v="27203"/>
  </r>
  <r>
    <x v="466"/>
    <m/>
    <s v="Jeremy Lonsdale"/>
    <x v="2"/>
    <n v="1"/>
    <x v="128"/>
    <n v="42631"/>
    <s v="High"/>
    <n v="44"/>
    <n v="6.68"/>
    <n v="0.06"/>
    <x v="775"/>
    <n v="5.41"/>
    <n v="-72.930000000000007"/>
    <n v="0.37"/>
    <x v="0"/>
    <x v="0"/>
    <x v="536"/>
    <x v="2"/>
    <x v="3"/>
    <n v="6018"/>
    <d v="2012-05-10T00:00:00"/>
    <x v="0"/>
    <x v="45"/>
    <n v="27203"/>
  </r>
  <r>
    <x v="466"/>
    <m/>
    <s v="Jeremy Lonsdale"/>
    <x v="2"/>
    <n v="1"/>
    <x v="128"/>
    <n v="42631"/>
    <s v="High"/>
    <n v="22"/>
    <n v="65.989999999999995"/>
    <n v="0.08"/>
    <x v="776"/>
    <n v="8.99"/>
    <n v="21.978000000000002"/>
    <n v="0.55000000000000004"/>
    <x v="2"/>
    <x v="0"/>
    <x v="537"/>
    <x v="9"/>
    <x v="3"/>
    <n v="6019"/>
    <d v="2012-05-11T00:00:00"/>
    <x v="1"/>
    <x v="45"/>
    <n v="27203"/>
  </r>
  <r>
    <x v="467"/>
    <m/>
    <s v="Neil Knudson"/>
    <x v="1"/>
    <n v="1"/>
    <x v="129"/>
    <n v="39908"/>
    <s v="Low"/>
    <n v="23"/>
    <n v="34.99"/>
    <n v="0.1"/>
    <x v="777"/>
    <n v="7.73"/>
    <n v="31.17"/>
    <n v="0.59"/>
    <x v="0"/>
    <x v="0"/>
    <x v="284"/>
    <x v="6"/>
    <x v="3"/>
    <n v="5642"/>
    <d v="2012-05-12T00:00:00"/>
    <x v="0"/>
    <x v="45"/>
    <n v="27360"/>
  </r>
  <r>
    <x v="468"/>
    <m/>
    <s v="Robert Waldorf"/>
    <x v="1"/>
    <n v="1"/>
    <x v="129"/>
    <n v="45218"/>
    <s v="Low"/>
    <n v="49"/>
    <n v="6.48"/>
    <n v="0.08"/>
    <x v="778"/>
    <n v="2.74"/>
    <n v="-82.64"/>
    <n v="0.71"/>
    <x v="2"/>
    <x v="6"/>
    <x v="535"/>
    <x v="8"/>
    <x v="2"/>
    <n v="6373"/>
    <d v="2012-05-12T00:00:00"/>
    <x v="0"/>
    <x v="26"/>
    <n v="63129"/>
  </r>
  <r>
    <x v="469"/>
    <m/>
    <s v="Neil French"/>
    <x v="3"/>
    <n v="1"/>
    <x v="130"/>
    <n v="56197"/>
    <s v="High"/>
    <n v="45"/>
    <n v="227.55"/>
    <n v="0.08"/>
    <x v="779"/>
    <n v="32.479999999999997"/>
    <n v="1366.1"/>
    <n v="0.68"/>
    <x v="1"/>
    <x v="4"/>
    <x v="538"/>
    <x v="4"/>
    <x v="3"/>
    <n v="7860"/>
    <d v="2012-05-11T00:00:00"/>
    <x v="2"/>
    <x v="8"/>
    <n v="71111"/>
  </r>
  <r>
    <x v="118"/>
    <m/>
    <s v="Jocasta Rupert"/>
    <x v="3"/>
    <n v="1"/>
    <x v="130"/>
    <n v="23360"/>
    <s v="Low"/>
    <n v="30"/>
    <n v="15.67"/>
    <n v="0.01"/>
    <x v="780"/>
    <n v="1.39"/>
    <n v="261.29000000000002"/>
    <n v="0.38"/>
    <x v="0"/>
    <x v="0"/>
    <x v="539"/>
    <x v="15"/>
    <x v="3"/>
    <n v="3262"/>
    <d v="2012-05-11T00:00:00"/>
    <x v="1"/>
    <x v="16"/>
    <n v="20190"/>
  </r>
  <r>
    <x v="470"/>
    <m/>
    <s v="Jay Fine"/>
    <x v="3"/>
    <n v="1"/>
    <x v="130"/>
    <n v="33317"/>
    <s v="High"/>
    <n v="5"/>
    <n v="9.7100000000000009"/>
    <n v="0.03"/>
    <x v="781"/>
    <n v="9.4499999999999993"/>
    <n v="-36.9"/>
    <n v="0.6"/>
    <x v="0"/>
    <x v="0"/>
    <x v="262"/>
    <x v="0"/>
    <x v="1"/>
    <n v="4683"/>
    <d v="2012-05-11T00:00:00"/>
    <x v="0"/>
    <x v="2"/>
    <n v="95823"/>
  </r>
  <r>
    <x v="471"/>
    <m/>
    <s v="Sara Luxemburg"/>
    <x v="0"/>
    <n v="1"/>
    <x v="130"/>
    <n v="49984"/>
    <s v="Low"/>
    <n v="32"/>
    <n v="6.48"/>
    <n v="0.02"/>
    <x v="782"/>
    <n v="8.4"/>
    <n v="-130.61000000000001"/>
    <n v="0.37"/>
    <x v="0"/>
    <x v="0"/>
    <x v="529"/>
    <x v="2"/>
    <x v="0"/>
    <n v="6996"/>
    <d v="2012-05-11T00:00:00"/>
    <x v="0"/>
    <x v="28"/>
    <n v="2719"/>
  </r>
  <r>
    <x v="470"/>
    <m/>
    <s v="Jay Fine"/>
    <x v="3"/>
    <n v="1"/>
    <x v="130"/>
    <n v="33317"/>
    <s v="High"/>
    <n v="18"/>
    <n v="2.16"/>
    <n v="0.03"/>
    <x v="783"/>
    <n v="6.05"/>
    <n v="-90.585499999999996"/>
    <n v="0.37"/>
    <x v="0"/>
    <x v="0"/>
    <x v="205"/>
    <x v="3"/>
    <x v="1"/>
    <n v="4682"/>
    <d v="2012-05-12T00:00:00"/>
    <x v="0"/>
    <x v="2"/>
    <n v="95823"/>
  </r>
  <r>
    <x v="469"/>
    <m/>
    <s v="Neil French"/>
    <x v="3"/>
    <n v="1"/>
    <x v="130"/>
    <n v="56197"/>
    <s v="High"/>
    <n v="11"/>
    <n v="1.74"/>
    <n v="0.09"/>
    <x v="784"/>
    <n v="4.08"/>
    <n v="-21.17"/>
    <n v="0.53"/>
    <x v="1"/>
    <x v="6"/>
    <x v="165"/>
    <x v="5"/>
    <x v="3"/>
    <n v="7859"/>
    <d v="2012-05-13T00:00:00"/>
    <x v="1"/>
    <x v="8"/>
    <n v="71111"/>
  </r>
  <r>
    <x v="470"/>
    <m/>
    <s v="Jay Fine"/>
    <x v="3"/>
    <n v="1"/>
    <x v="130"/>
    <n v="33317"/>
    <s v="High"/>
    <n v="35"/>
    <n v="4.4800000000000004"/>
    <n v="0.08"/>
    <x v="785"/>
    <n v="49"/>
    <n v="-1605.73"/>
    <n v="0.6"/>
    <x v="0"/>
    <x v="1"/>
    <x v="452"/>
    <x v="13"/>
    <x v="1"/>
    <n v="4681"/>
    <d v="2012-05-13T00:00:00"/>
    <x v="0"/>
    <x v="2"/>
    <n v="95823"/>
  </r>
  <r>
    <x v="470"/>
    <m/>
    <s v="Jay Fine"/>
    <x v="3"/>
    <n v="1"/>
    <x v="130"/>
    <n v="33317"/>
    <s v="High"/>
    <n v="13"/>
    <n v="55.99"/>
    <n v="0.09"/>
    <x v="786"/>
    <n v="1.25"/>
    <n v="10.98"/>
    <n v="0.55000000000000004"/>
    <x v="2"/>
    <x v="6"/>
    <x v="540"/>
    <x v="9"/>
    <x v="1"/>
    <n v="4684"/>
    <d v="2012-05-13T00:00:00"/>
    <x v="0"/>
    <x v="2"/>
    <n v="95823"/>
  </r>
  <r>
    <x v="472"/>
    <m/>
    <s v="Sara Luxemburg"/>
    <x v="0"/>
    <n v="1"/>
    <x v="130"/>
    <n v="49984"/>
    <s v="Low"/>
    <n v="14"/>
    <n v="3.8"/>
    <n v="0.02"/>
    <x v="787"/>
    <n v="1.49"/>
    <n v="7.31"/>
    <n v="0.38"/>
    <x v="0"/>
    <x v="0"/>
    <x v="259"/>
    <x v="3"/>
    <x v="0"/>
    <n v="6995"/>
    <d v="2012-05-15T00:00:00"/>
    <x v="0"/>
    <x v="28"/>
    <n v="2215"/>
  </r>
  <r>
    <x v="180"/>
    <m/>
    <s v="Evan Bailliet"/>
    <x v="2"/>
    <n v="1"/>
    <x v="131"/>
    <n v="27460"/>
    <s v="Not Specified"/>
    <n v="7"/>
    <n v="128.24"/>
    <n v="0.08"/>
    <x v="788"/>
    <n v="12.65"/>
    <n v="-1.68"/>
    <m/>
    <x v="1"/>
    <x v="5"/>
    <x v="541"/>
    <x v="1"/>
    <x v="3"/>
    <n v="3848"/>
    <d v="2012-05-13T00:00:00"/>
    <x v="0"/>
    <x v="12"/>
    <n v="33433"/>
  </r>
  <r>
    <x v="4"/>
    <m/>
    <s v="Aaron Smayling"/>
    <x v="0"/>
    <n v="1"/>
    <x v="131"/>
    <n v="48772"/>
    <s v="Medium"/>
    <n v="11"/>
    <n v="6.48"/>
    <n v="0.01"/>
    <x v="789"/>
    <n v="7.86"/>
    <n v="-44.54"/>
    <n v="0.37"/>
    <x v="0"/>
    <x v="0"/>
    <x v="542"/>
    <x v="2"/>
    <x v="2"/>
    <n v="6845"/>
    <d v="2012-05-13T00:00:00"/>
    <x v="0"/>
    <x v="3"/>
    <n v="55372"/>
  </r>
  <r>
    <x v="4"/>
    <m/>
    <s v="Aaron Smayling"/>
    <x v="0"/>
    <n v="1"/>
    <x v="131"/>
    <n v="48772"/>
    <s v="Medium"/>
    <n v="18"/>
    <n v="3.28"/>
    <n v="0.08"/>
    <x v="790"/>
    <n v="2.31"/>
    <n v="-24.03"/>
    <n v="0.56000000000000005"/>
    <x v="0"/>
    <x v="3"/>
    <x v="543"/>
    <x v="6"/>
    <x v="2"/>
    <n v="6846"/>
    <d v="2012-05-13T00:00:00"/>
    <x v="0"/>
    <x v="3"/>
    <n v="55372"/>
  </r>
  <r>
    <x v="4"/>
    <m/>
    <s v="Aaron Smayling"/>
    <x v="0"/>
    <n v="1"/>
    <x v="131"/>
    <n v="48772"/>
    <s v="Medium"/>
    <n v="12"/>
    <n v="3.28"/>
    <n v="0.05"/>
    <x v="791"/>
    <n v="4.2"/>
    <n v="-37.03"/>
    <n v="0.56000000000000005"/>
    <x v="0"/>
    <x v="3"/>
    <x v="544"/>
    <x v="6"/>
    <x v="2"/>
    <n v="6847"/>
    <d v="2012-05-13T00:00:00"/>
    <x v="0"/>
    <x v="3"/>
    <n v="55372"/>
  </r>
  <r>
    <x v="4"/>
    <m/>
    <s v="Aaron Smayling"/>
    <x v="0"/>
    <n v="1"/>
    <x v="131"/>
    <n v="48772"/>
    <s v="Medium"/>
    <n v="10"/>
    <n v="3.58"/>
    <n v="0.05"/>
    <x v="792"/>
    <n v="1.63"/>
    <n v="-0.71"/>
    <n v="0.36"/>
    <x v="0"/>
    <x v="3"/>
    <x v="483"/>
    <x v="14"/>
    <x v="2"/>
    <n v="6848"/>
    <d v="2012-05-13T00:00:00"/>
    <x v="0"/>
    <x v="3"/>
    <n v="55372"/>
  </r>
  <r>
    <x v="4"/>
    <m/>
    <s v="Aaron Smayling"/>
    <x v="0"/>
    <n v="1"/>
    <x v="131"/>
    <n v="48772"/>
    <s v="Medium"/>
    <n v="44"/>
    <n v="78.69"/>
    <n v="0.09"/>
    <x v="793"/>
    <n v="19.989999999999998"/>
    <n v="991.26"/>
    <n v="0.43"/>
    <x v="1"/>
    <x v="0"/>
    <x v="258"/>
    <x v="5"/>
    <x v="2"/>
    <n v="6844"/>
    <d v="2012-05-14T00:00:00"/>
    <x v="0"/>
    <x v="3"/>
    <n v="55372"/>
  </r>
  <r>
    <x v="407"/>
    <m/>
    <s v="Justin Knight"/>
    <x v="2"/>
    <n v="1"/>
    <x v="131"/>
    <n v="1314"/>
    <s v="Medium"/>
    <n v="4"/>
    <n v="9.27"/>
    <n v="0"/>
    <x v="794"/>
    <n v="4.3899999999999997"/>
    <n v="-7.61"/>
    <n v="0.38"/>
    <x v="0"/>
    <x v="3"/>
    <x v="545"/>
    <x v="2"/>
    <x v="2"/>
    <n v="199"/>
    <d v="2012-05-14T00:00:00"/>
    <x v="0"/>
    <x v="10"/>
    <n v="52722"/>
  </r>
  <r>
    <x v="180"/>
    <m/>
    <s v="Evan Bailliet"/>
    <x v="2"/>
    <n v="1"/>
    <x v="131"/>
    <n v="27460"/>
    <s v="Not Specified"/>
    <n v="31"/>
    <n v="5.98"/>
    <n v="0.04"/>
    <x v="795"/>
    <n v="4.38"/>
    <n v="-102.16"/>
    <n v="0.75"/>
    <x v="2"/>
    <x v="6"/>
    <x v="546"/>
    <x v="8"/>
    <x v="3"/>
    <n v="3849"/>
    <d v="2012-05-14T00:00:00"/>
    <x v="0"/>
    <x v="12"/>
    <n v="33433"/>
  </r>
  <r>
    <x v="473"/>
    <m/>
    <s v="Carlos Meador"/>
    <x v="2"/>
    <n v="1"/>
    <x v="132"/>
    <n v="4647"/>
    <s v="Medium"/>
    <n v="7"/>
    <n v="162.93"/>
    <n v="0.03"/>
    <x v="796"/>
    <n v="19.989999999999998"/>
    <n v="293.14"/>
    <n v="0.39"/>
    <x v="0"/>
    <x v="0"/>
    <x v="75"/>
    <x v="15"/>
    <x v="0"/>
    <n v="664"/>
    <d v="2012-05-14T00:00:00"/>
    <x v="0"/>
    <x v="15"/>
    <n v="6770"/>
  </r>
  <r>
    <x v="186"/>
    <m/>
    <s v="Carlos Meador"/>
    <x v="2"/>
    <n v="1"/>
    <x v="132"/>
    <n v="4647"/>
    <s v="Medium"/>
    <n v="34"/>
    <n v="13.9"/>
    <n v="0.06"/>
    <x v="797"/>
    <n v="7.59"/>
    <n v="-67.59"/>
    <n v="0.56000000000000005"/>
    <x v="0"/>
    <x v="6"/>
    <x v="547"/>
    <x v="16"/>
    <x v="0"/>
    <n v="663"/>
    <d v="2012-05-14T00:00:00"/>
    <x v="0"/>
    <x v="46"/>
    <n v="3301"/>
  </r>
  <r>
    <x v="17"/>
    <m/>
    <s v="Dorris Love"/>
    <x v="2"/>
    <n v="1"/>
    <x v="132"/>
    <n v="36358"/>
    <s v="Not Specified"/>
    <n v="22"/>
    <n v="37.94"/>
    <n v="0.02"/>
    <x v="798"/>
    <n v="5.08"/>
    <n v="318.25"/>
    <n v="0.38"/>
    <x v="0"/>
    <x v="3"/>
    <x v="421"/>
    <x v="2"/>
    <x v="0"/>
    <n v="5105"/>
    <d v="2012-05-14T00:00:00"/>
    <x v="0"/>
    <x v="13"/>
    <n v="11729"/>
  </r>
  <r>
    <x v="204"/>
    <m/>
    <s v="Carlos Meador"/>
    <x v="2"/>
    <n v="1"/>
    <x v="132"/>
    <n v="4647"/>
    <s v="Medium"/>
    <n v="33"/>
    <n v="55.99"/>
    <n v="0.01"/>
    <x v="799"/>
    <n v="5"/>
    <n v="-57.540999999999997"/>
    <n v="0.8"/>
    <x v="2"/>
    <x v="6"/>
    <x v="413"/>
    <x v="9"/>
    <x v="0"/>
    <n v="662"/>
    <d v="2012-05-14T00:00:00"/>
    <x v="0"/>
    <x v="19"/>
    <n v="4210"/>
  </r>
  <r>
    <x v="124"/>
    <m/>
    <s v="Giulietta Dortch"/>
    <x v="0"/>
    <n v="1"/>
    <x v="132"/>
    <n v="13314"/>
    <s v="High"/>
    <n v="34"/>
    <n v="2.62"/>
    <n v="0.08"/>
    <x v="800"/>
    <n v="0.8"/>
    <n v="22.22"/>
    <n v="0.39"/>
    <x v="0"/>
    <x v="3"/>
    <x v="548"/>
    <x v="14"/>
    <x v="1"/>
    <n v="1852"/>
    <d v="2012-05-15T00:00:00"/>
    <x v="1"/>
    <x v="2"/>
    <n v="94025"/>
  </r>
  <r>
    <x v="474"/>
    <m/>
    <s v="Carlos Meador"/>
    <x v="2"/>
    <n v="1"/>
    <x v="132"/>
    <n v="4647"/>
    <s v="Medium"/>
    <n v="6"/>
    <n v="11.58"/>
    <n v="0.01"/>
    <x v="801"/>
    <n v="5.72"/>
    <n v="-6.61"/>
    <n v="0.35"/>
    <x v="0"/>
    <x v="0"/>
    <x v="131"/>
    <x v="15"/>
    <x v="0"/>
    <n v="665"/>
    <d v="2012-05-15T00:00:00"/>
    <x v="0"/>
    <x v="15"/>
    <n v="6478"/>
  </r>
  <r>
    <x v="17"/>
    <m/>
    <s v="Dorris Love"/>
    <x v="2"/>
    <n v="1"/>
    <x v="132"/>
    <n v="36358"/>
    <s v="Not Specified"/>
    <n v="28"/>
    <n v="30.42"/>
    <n v="0.06"/>
    <x v="802"/>
    <n v="8.65"/>
    <n v="-159.25"/>
    <n v="0.74"/>
    <x v="2"/>
    <x v="0"/>
    <x v="76"/>
    <x v="8"/>
    <x v="0"/>
    <n v="5104"/>
    <d v="2012-05-15T00:00:00"/>
    <x v="0"/>
    <x v="13"/>
    <n v="11729"/>
  </r>
  <r>
    <x v="475"/>
    <m/>
    <s v="Claire Good"/>
    <x v="1"/>
    <n v="1"/>
    <x v="132"/>
    <n v="28097"/>
    <s v="Medium"/>
    <n v="43"/>
    <n v="55.5"/>
    <n v="0"/>
    <x v="803"/>
    <n v="52.2"/>
    <n v="-1413.18"/>
    <n v="0.72"/>
    <x v="1"/>
    <x v="5"/>
    <x v="549"/>
    <x v="5"/>
    <x v="1"/>
    <n v="3943"/>
    <d v="2012-05-16T00:00:00"/>
    <x v="0"/>
    <x v="6"/>
    <n v="97224"/>
  </r>
  <r>
    <x v="476"/>
    <m/>
    <s v="Dave Brooks"/>
    <x v="2"/>
    <n v="1"/>
    <x v="133"/>
    <n v="10659"/>
    <s v="Critical"/>
    <n v="40"/>
    <n v="5.28"/>
    <n v="0"/>
    <x v="804"/>
    <n v="5.61"/>
    <n v="-92.07"/>
    <n v="0.4"/>
    <x v="0"/>
    <x v="0"/>
    <x v="503"/>
    <x v="2"/>
    <x v="3"/>
    <n v="1480"/>
    <d v="2012-05-14T00:00:00"/>
    <x v="0"/>
    <x v="33"/>
    <n v="71854"/>
  </r>
  <r>
    <x v="477"/>
    <m/>
    <s v="Benjamin Farhat"/>
    <x v="1"/>
    <n v="1"/>
    <x v="133"/>
    <n v="8132"/>
    <s v="Low"/>
    <n v="46"/>
    <n v="4.8899999999999997"/>
    <n v="0.08"/>
    <x v="805"/>
    <n v="4.93"/>
    <n v="-165.45"/>
    <n v="0.66"/>
    <x v="2"/>
    <x v="6"/>
    <x v="550"/>
    <x v="8"/>
    <x v="1"/>
    <n v="1107"/>
    <d v="2012-05-14T00:00:00"/>
    <x v="1"/>
    <x v="40"/>
    <n v="85301"/>
  </r>
  <r>
    <x v="478"/>
    <m/>
    <s v="Bart Folk"/>
    <x v="2"/>
    <n v="1"/>
    <x v="133"/>
    <n v="43553"/>
    <s v="Not Specified"/>
    <n v="29"/>
    <n v="4.9800000000000004"/>
    <n v="0.05"/>
    <x v="806"/>
    <n v="4.72"/>
    <n v="-55.54"/>
    <n v="0.36"/>
    <x v="0"/>
    <x v="0"/>
    <x v="551"/>
    <x v="2"/>
    <x v="0"/>
    <n v="6150"/>
    <d v="2012-05-15T00:00:00"/>
    <x v="0"/>
    <x v="22"/>
    <n v="8052"/>
  </r>
  <r>
    <x v="479"/>
    <m/>
    <s v="Andrew Allen"/>
    <x v="2"/>
    <n v="1"/>
    <x v="133"/>
    <n v="30852"/>
    <s v="Critical"/>
    <n v="35"/>
    <n v="95.99"/>
    <n v="0.01"/>
    <x v="807"/>
    <n v="4.9000000000000004"/>
    <n v="713.88"/>
    <n v="0.56000000000000005"/>
    <x v="2"/>
    <x v="0"/>
    <x v="183"/>
    <x v="9"/>
    <x v="1"/>
    <n v="4329"/>
    <d v="2012-05-15T00:00:00"/>
    <x v="0"/>
    <x v="30"/>
    <n v="80525"/>
  </r>
  <r>
    <x v="480"/>
    <m/>
    <s v="Brad Thomas"/>
    <x v="1"/>
    <n v="1"/>
    <x v="133"/>
    <n v="36609"/>
    <s v="Not Specified"/>
    <n v="8"/>
    <n v="4.9800000000000004"/>
    <n v="0"/>
    <x v="808"/>
    <n v="5.49"/>
    <n v="-23.29"/>
    <n v="0.38"/>
    <x v="0"/>
    <x v="0"/>
    <x v="552"/>
    <x v="2"/>
    <x v="0"/>
    <n v="5134"/>
    <d v="2012-05-16T00:00:00"/>
    <x v="0"/>
    <x v="28"/>
    <n v="2457"/>
  </r>
  <r>
    <x v="477"/>
    <m/>
    <s v="Benjamin Farhat"/>
    <x v="1"/>
    <n v="1"/>
    <x v="133"/>
    <n v="8132"/>
    <s v="Low"/>
    <n v="45"/>
    <n v="6.68"/>
    <n v="7.0000000000000007E-2"/>
    <x v="809"/>
    <n v="6.92"/>
    <n v="-141.12"/>
    <n v="0.37"/>
    <x v="0"/>
    <x v="0"/>
    <x v="553"/>
    <x v="2"/>
    <x v="1"/>
    <n v="1108"/>
    <d v="2012-05-21T00:00:00"/>
    <x v="0"/>
    <x v="40"/>
    <n v="85301"/>
  </r>
  <r>
    <x v="481"/>
    <m/>
    <s v="Dennis Bolton"/>
    <x v="0"/>
    <n v="1"/>
    <x v="134"/>
    <n v="6656"/>
    <s v="Critical"/>
    <n v="45"/>
    <n v="39.06"/>
    <n v="0.02"/>
    <x v="810"/>
    <n v="10.55"/>
    <n v="508.96300000000002"/>
    <n v="0.37"/>
    <x v="0"/>
    <x v="0"/>
    <x v="554"/>
    <x v="3"/>
    <x v="0"/>
    <n v="921"/>
    <d v="2012-05-15T00:00:00"/>
    <x v="0"/>
    <x v="0"/>
    <n v="15221"/>
  </r>
  <r>
    <x v="482"/>
    <m/>
    <s v="Adam Bellavance"/>
    <x v="0"/>
    <n v="1"/>
    <x v="134"/>
    <n v="41793"/>
    <s v="High"/>
    <n v="48"/>
    <n v="26.48"/>
    <n v="0.05"/>
    <x v="811"/>
    <n v="6.93"/>
    <n v="384.38"/>
    <n v="0.49"/>
    <x v="1"/>
    <x v="0"/>
    <x v="555"/>
    <x v="5"/>
    <x v="1"/>
    <n v="5890"/>
    <d v="2012-05-16T00:00:00"/>
    <x v="0"/>
    <x v="43"/>
    <n v="59601"/>
  </r>
  <r>
    <x v="481"/>
    <m/>
    <s v="Dennis Bolton"/>
    <x v="0"/>
    <n v="1"/>
    <x v="134"/>
    <n v="6656"/>
    <s v="Critical"/>
    <n v="50"/>
    <n v="37.700000000000003"/>
    <n v="0.1"/>
    <x v="812"/>
    <n v="2.99"/>
    <n v="805.43449999999996"/>
    <n v="0.35"/>
    <x v="0"/>
    <x v="0"/>
    <x v="556"/>
    <x v="3"/>
    <x v="0"/>
    <n v="922"/>
    <d v="2012-05-16T00:00:00"/>
    <x v="0"/>
    <x v="0"/>
    <n v="15221"/>
  </r>
  <r>
    <x v="102"/>
    <m/>
    <s v="Larry Tron"/>
    <x v="2"/>
    <n v="1"/>
    <x v="134"/>
    <n v="18496"/>
    <s v="High"/>
    <n v="30"/>
    <n v="30.98"/>
    <n v="0.01"/>
    <x v="813"/>
    <n v="6.5"/>
    <n v="46.29"/>
    <n v="0.64"/>
    <x v="2"/>
    <x v="0"/>
    <x v="557"/>
    <x v="8"/>
    <x v="1"/>
    <n v="2554"/>
    <d v="2012-05-16T00:00:00"/>
    <x v="0"/>
    <x v="5"/>
    <n v="84117"/>
  </r>
  <r>
    <x v="483"/>
    <m/>
    <s v="Brendan Sweed"/>
    <x v="3"/>
    <n v="1"/>
    <x v="134"/>
    <n v="8353"/>
    <s v="Medium"/>
    <n v="16"/>
    <n v="2.94"/>
    <n v="0.08"/>
    <x v="814"/>
    <n v="0.96"/>
    <n v="-2.12"/>
    <n v="0.57999999999999996"/>
    <x v="0"/>
    <x v="3"/>
    <x v="213"/>
    <x v="6"/>
    <x v="1"/>
    <n v="1147"/>
    <d v="2012-05-17T00:00:00"/>
    <x v="0"/>
    <x v="21"/>
    <n v="98115"/>
  </r>
  <r>
    <x v="316"/>
    <m/>
    <s v="Sonia Sunley"/>
    <x v="2"/>
    <n v="1"/>
    <x v="134"/>
    <n v="10048"/>
    <s v="Not Specified"/>
    <n v="21"/>
    <n v="3.68"/>
    <n v="0.02"/>
    <x v="815"/>
    <n v="1.32"/>
    <n v="-20.65"/>
    <n v="0.83"/>
    <x v="0"/>
    <x v="3"/>
    <x v="558"/>
    <x v="16"/>
    <x v="2"/>
    <n v="1382"/>
    <d v="2012-05-17T00:00:00"/>
    <x v="0"/>
    <x v="38"/>
    <n v="67846"/>
  </r>
  <r>
    <x v="483"/>
    <m/>
    <s v="Brendan Sweed"/>
    <x v="3"/>
    <n v="1"/>
    <x v="134"/>
    <n v="8353"/>
    <s v="Medium"/>
    <n v="34"/>
    <n v="8.32"/>
    <n v="0.06"/>
    <x v="816"/>
    <n v="2.38"/>
    <n v="-36.630000000000003"/>
    <n v="0.74"/>
    <x v="2"/>
    <x v="6"/>
    <x v="308"/>
    <x v="8"/>
    <x v="1"/>
    <n v="1146"/>
    <d v="2012-05-17T00:00:00"/>
    <x v="0"/>
    <x v="21"/>
    <n v="98115"/>
  </r>
  <r>
    <x v="102"/>
    <m/>
    <s v="Larry Tron"/>
    <x v="2"/>
    <n v="1"/>
    <x v="134"/>
    <n v="18496"/>
    <s v="High"/>
    <n v="29"/>
    <n v="40.99"/>
    <n v="0.01"/>
    <x v="817"/>
    <n v="19.989999999999998"/>
    <n v="177.79"/>
    <n v="0.36"/>
    <x v="0"/>
    <x v="0"/>
    <x v="559"/>
    <x v="2"/>
    <x v="1"/>
    <n v="2555"/>
    <d v="2012-05-18T00:00:00"/>
    <x v="0"/>
    <x v="5"/>
    <n v="84117"/>
  </r>
  <r>
    <x v="316"/>
    <m/>
    <s v="Sonia Sunley"/>
    <x v="2"/>
    <n v="1"/>
    <x v="134"/>
    <n v="10048"/>
    <s v="Not Specified"/>
    <n v="46"/>
    <n v="73.98"/>
    <n v="0.08"/>
    <x v="818"/>
    <n v="4"/>
    <n v="97.16"/>
    <n v="0.77"/>
    <x v="2"/>
    <x v="0"/>
    <x v="160"/>
    <x v="8"/>
    <x v="2"/>
    <n v="1381"/>
    <d v="2012-05-18T00:00:00"/>
    <x v="0"/>
    <x v="38"/>
    <n v="67846"/>
  </r>
  <r>
    <x v="484"/>
    <m/>
    <s v="Christine Sundaresam"/>
    <x v="0"/>
    <n v="1"/>
    <x v="135"/>
    <n v="24358"/>
    <s v="Critical"/>
    <n v="27"/>
    <n v="279.48"/>
    <n v="7.0000000000000007E-2"/>
    <x v="819"/>
    <n v="35"/>
    <n v="-207.28"/>
    <n v="0.8"/>
    <x v="0"/>
    <x v="1"/>
    <x v="560"/>
    <x v="0"/>
    <x v="2"/>
    <n v="3411"/>
    <d v="2012-05-16T00:00:00"/>
    <x v="0"/>
    <x v="26"/>
    <n v="63116"/>
  </r>
  <r>
    <x v="485"/>
    <m/>
    <s v="Denny Ordway"/>
    <x v="0"/>
    <n v="1"/>
    <x v="135"/>
    <n v="21286"/>
    <s v="Critical"/>
    <n v="17"/>
    <n v="14.42"/>
    <n v="0"/>
    <x v="820"/>
    <n v="6.75"/>
    <n v="9.33"/>
    <n v="0.52"/>
    <x v="0"/>
    <x v="5"/>
    <x v="81"/>
    <x v="13"/>
    <x v="1"/>
    <n v="2937"/>
    <d v="2012-05-17T00:00:00"/>
    <x v="1"/>
    <x v="2"/>
    <n v="95991"/>
  </r>
  <r>
    <x v="486"/>
    <m/>
    <s v="Paul Lucas"/>
    <x v="2"/>
    <n v="1"/>
    <x v="135"/>
    <n v="263"/>
    <s v="High"/>
    <n v="25"/>
    <n v="5.4"/>
    <n v="0.09"/>
    <x v="821"/>
    <n v="7.78"/>
    <n v="-136.25200000000001"/>
    <n v="0.37"/>
    <x v="0"/>
    <x v="0"/>
    <x v="561"/>
    <x v="3"/>
    <x v="1"/>
    <n v="46"/>
    <d v="2012-05-17T00:00:00"/>
    <x v="0"/>
    <x v="2"/>
    <n v="95616"/>
  </r>
  <r>
    <x v="487"/>
    <m/>
    <s v="Victoria Pisteka"/>
    <x v="2"/>
    <n v="1"/>
    <x v="135"/>
    <n v="13218"/>
    <s v="High"/>
    <n v="18"/>
    <n v="28.53"/>
    <n v="0.03"/>
    <x v="822"/>
    <n v="1.49"/>
    <n v="198.9425"/>
    <n v="0.38"/>
    <x v="0"/>
    <x v="0"/>
    <x v="406"/>
    <x v="3"/>
    <x v="1"/>
    <n v="1838"/>
    <d v="2012-05-17T00:00:00"/>
    <x v="0"/>
    <x v="2"/>
    <n v="92231"/>
  </r>
  <r>
    <x v="487"/>
    <m/>
    <s v="Victoria Pisteka"/>
    <x v="2"/>
    <n v="1"/>
    <x v="135"/>
    <n v="13218"/>
    <s v="High"/>
    <n v="16"/>
    <n v="5.98"/>
    <n v="7.0000000000000007E-2"/>
    <x v="823"/>
    <n v="7.15"/>
    <n v="-62"/>
    <n v="0.36"/>
    <x v="0"/>
    <x v="0"/>
    <x v="562"/>
    <x v="2"/>
    <x v="1"/>
    <n v="1839"/>
    <d v="2012-05-18T00:00:00"/>
    <x v="0"/>
    <x v="2"/>
    <n v="92231"/>
  </r>
  <r>
    <x v="227"/>
    <m/>
    <s v="Roy Skaria"/>
    <x v="2"/>
    <n v="1"/>
    <x v="136"/>
    <n v="3553"/>
    <s v="Medium"/>
    <n v="7"/>
    <n v="2.94"/>
    <n v="0.06"/>
    <x v="824"/>
    <n v="0.96"/>
    <n v="-4.04"/>
    <n v="0.57999999999999996"/>
    <x v="0"/>
    <x v="3"/>
    <x v="213"/>
    <x v="6"/>
    <x v="3"/>
    <n v="516"/>
    <d v="2012-05-18T00:00:00"/>
    <x v="0"/>
    <x v="12"/>
    <n v="32259"/>
  </r>
  <r>
    <x v="488"/>
    <m/>
    <s v="Aleksandra Gannaway"/>
    <x v="1"/>
    <n v="1"/>
    <x v="136"/>
    <n v="36131"/>
    <s v="High"/>
    <n v="26"/>
    <n v="4.9800000000000004"/>
    <n v="0.09"/>
    <x v="825"/>
    <n v="6.07"/>
    <n v="-83.42"/>
    <n v="0.36"/>
    <x v="0"/>
    <x v="0"/>
    <x v="563"/>
    <x v="2"/>
    <x v="3"/>
    <n v="5070"/>
    <d v="2012-05-18T00:00:00"/>
    <x v="0"/>
    <x v="8"/>
    <n v="70056"/>
  </r>
  <r>
    <x v="489"/>
    <m/>
    <s v="Aleksandra Gannaway"/>
    <x v="1"/>
    <n v="1"/>
    <x v="136"/>
    <n v="36131"/>
    <s v="High"/>
    <n v="26"/>
    <n v="19.84"/>
    <n v="7.0000000000000007E-2"/>
    <x v="826"/>
    <n v="4.0999999999999996"/>
    <n v="120.18"/>
    <n v="0.44"/>
    <x v="0"/>
    <x v="3"/>
    <x v="564"/>
    <x v="6"/>
    <x v="1"/>
    <n v="5071"/>
    <d v="2012-05-18T00:00:00"/>
    <x v="0"/>
    <x v="2"/>
    <n v="94591"/>
  </r>
  <r>
    <x v="488"/>
    <m/>
    <s v="Aleksandra Gannaway"/>
    <x v="1"/>
    <n v="1"/>
    <x v="136"/>
    <n v="36131"/>
    <s v="High"/>
    <n v="43"/>
    <n v="8.34"/>
    <n v="7.0000000000000007E-2"/>
    <x v="827"/>
    <n v="1.43"/>
    <n v="151.27000000000001"/>
    <n v="0.35"/>
    <x v="0"/>
    <x v="3"/>
    <x v="565"/>
    <x v="2"/>
    <x v="3"/>
    <n v="5069"/>
    <d v="2012-05-19T00:00:00"/>
    <x v="0"/>
    <x v="8"/>
    <n v="70056"/>
  </r>
  <r>
    <x v="490"/>
    <m/>
    <s v="Stefania Perrino"/>
    <x v="2"/>
    <n v="1"/>
    <x v="136"/>
    <n v="59779"/>
    <s v="Low"/>
    <n v="30"/>
    <n v="113.98"/>
    <n v="0.04"/>
    <x v="828"/>
    <n v="30"/>
    <n v="87.88"/>
    <n v="0.69"/>
    <x v="1"/>
    <x v="2"/>
    <x v="325"/>
    <x v="1"/>
    <x v="3"/>
    <n v="8364"/>
    <d v="2012-05-24T00:00:00"/>
    <x v="2"/>
    <x v="27"/>
    <n v="42071"/>
  </r>
  <r>
    <x v="491"/>
    <m/>
    <s v="Sylvia Foulston"/>
    <x v="2"/>
    <n v="1"/>
    <x v="137"/>
    <n v="59207"/>
    <s v="Critical"/>
    <n v="42"/>
    <n v="280.98"/>
    <n v="0.02"/>
    <x v="829"/>
    <n v="81.98"/>
    <n v="-945.55799999999999"/>
    <n v="0.78"/>
    <x v="1"/>
    <x v="4"/>
    <x v="566"/>
    <x v="4"/>
    <x v="2"/>
    <n v="8290"/>
    <d v="2012-05-18T00:00:00"/>
    <x v="2"/>
    <x v="14"/>
    <n v="61761"/>
  </r>
  <r>
    <x v="492"/>
    <m/>
    <s v="Jack O'Briant"/>
    <x v="0"/>
    <n v="1"/>
    <x v="137"/>
    <n v="58147"/>
    <s v="High"/>
    <n v="41"/>
    <n v="10.98"/>
    <n v="0.04"/>
    <x v="830"/>
    <n v="3.99"/>
    <n v="24.09"/>
    <n v="0.57999999999999996"/>
    <x v="0"/>
    <x v="0"/>
    <x v="567"/>
    <x v="13"/>
    <x v="3"/>
    <n v="8135"/>
    <d v="2012-05-18T00:00:00"/>
    <x v="0"/>
    <x v="32"/>
    <n v="39503"/>
  </r>
  <r>
    <x v="493"/>
    <m/>
    <s v="Brendan Murry"/>
    <x v="2"/>
    <n v="1"/>
    <x v="137"/>
    <n v="38341"/>
    <s v="Medium"/>
    <n v="38"/>
    <n v="20.99"/>
    <n v="0.09"/>
    <x v="831"/>
    <n v="0.99"/>
    <n v="122.292"/>
    <n v="0.56999999999999995"/>
    <x v="2"/>
    <x v="3"/>
    <x v="568"/>
    <x v="9"/>
    <x v="0"/>
    <n v="5393"/>
    <d v="2012-05-18T00:00:00"/>
    <x v="0"/>
    <x v="28"/>
    <n v="2062"/>
  </r>
  <r>
    <x v="100"/>
    <m/>
    <s v="Brendan Murry"/>
    <x v="2"/>
    <n v="1"/>
    <x v="137"/>
    <n v="38341"/>
    <s v="Medium"/>
    <n v="15"/>
    <n v="3.36"/>
    <n v="0.1"/>
    <x v="832"/>
    <n v="6.27"/>
    <n v="-67.0565"/>
    <n v="0.4"/>
    <x v="0"/>
    <x v="0"/>
    <x v="19"/>
    <x v="3"/>
    <x v="0"/>
    <n v="5394"/>
    <d v="2012-05-19T00:00:00"/>
    <x v="1"/>
    <x v="19"/>
    <n v="4073"/>
  </r>
  <r>
    <x v="366"/>
    <m/>
    <s v="Roy Collins"/>
    <x v="2"/>
    <n v="1"/>
    <x v="137"/>
    <n v="59207"/>
    <s v="Critical"/>
    <n v="3"/>
    <n v="2.98"/>
    <n v="0.09"/>
    <x v="833"/>
    <n v="1.58"/>
    <n v="-4.07"/>
    <n v="0.39"/>
    <x v="0"/>
    <x v="3"/>
    <x v="248"/>
    <x v="14"/>
    <x v="3"/>
    <n v="8289"/>
    <d v="2012-05-19T00:00:00"/>
    <x v="0"/>
    <x v="29"/>
    <n v="38401"/>
  </r>
  <r>
    <x v="455"/>
    <m/>
    <s v="Brendan Murry"/>
    <x v="2"/>
    <n v="1"/>
    <x v="137"/>
    <n v="38341"/>
    <s v="Medium"/>
    <n v="5"/>
    <n v="12.28"/>
    <n v="7.0000000000000007E-2"/>
    <x v="834"/>
    <n v="4.8600000000000003"/>
    <n v="-7.94"/>
    <n v="0.38"/>
    <x v="0"/>
    <x v="0"/>
    <x v="391"/>
    <x v="2"/>
    <x v="0"/>
    <n v="5395"/>
    <d v="2012-05-20T00:00:00"/>
    <x v="0"/>
    <x v="19"/>
    <n v="4106"/>
  </r>
  <r>
    <x v="494"/>
    <m/>
    <s v="Arthur Wiediger"/>
    <x v="2"/>
    <n v="1"/>
    <x v="137"/>
    <n v="20614"/>
    <s v="Not Specified"/>
    <n v="47"/>
    <n v="73.98"/>
    <n v="0"/>
    <x v="835"/>
    <n v="12.14"/>
    <n v="326.25"/>
    <n v="0.67"/>
    <x v="2"/>
    <x v="0"/>
    <x v="160"/>
    <x v="8"/>
    <x v="2"/>
    <n v="2858"/>
    <d v="2012-05-20T00:00:00"/>
    <x v="1"/>
    <x v="9"/>
    <n v="78207"/>
  </r>
  <r>
    <x v="495"/>
    <m/>
    <s v="Tony Molinari"/>
    <x v="2"/>
    <n v="1"/>
    <x v="138"/>
    <n v="8930"/>
    <s v="Medium"/>
    <n v="14"/>
    <n v="9.99"/>
    <n v="0.04"/>
    <x v="836"/>
    <n v="11.59"/>
    <n v="-92.32"/>
    <n v="0.4"/>
    <x v="0"/>
    <x v="0"/>
    <x v="569"/>
    <x v="2"/>
    <x v="1"/>
    <n v="1214"/>
    <d v="2012-05-21T00:00:00"/>
    <x v="0"/>
    <x v="2"/>
    <n v="95501"/>
  </r>
  <r>
    <x v="496"/>
    <m/>
    <s v="Karen Ferguson"/>
    <x v="1"/>
    <n v="1"/>
    <x v="138"/>
    <n v="55909"/>
    <s v="Low"/>
    <n v="3"/>
    <n v="172.99"/>
    <n v="7.0000000000000007E-2"/>
    <x v="837"/>
    <n v="19.989999999999998"/>
    <n v="-93.828500000000005"/>
    <n v="0.39"/>
    <x v="0"/>
    <x v="0"/>
    <x v="570"/>
    <x v="3"/>
    <x v="0"/>
    <n v="7822"/>
    <d v="2012-05-23T00:00:00"/>
    <x v="0"/>
    <x v="28"/>
    <n v="1886"/>
  </r>
  <r>
    <x v="497"/>
    <m/>
    <s v="Karen Ferguson"/>
    <x v="1"/>
    <n v="1"/>
    <x v="138"/>
    <n v="55909"/>
    <s v="Low"/>
    <n v="2"/>
    <n v="13.43"/>
    <n v="0.03"/>
    <x v="838"/>
    <n v="5.5"/>
    <n v="-20.57"/>
    <n v="0.56999999999999995"/>
    <x v="0"/>
    <x v="0"/>
    <x v="114"/>
    <x v="0"/>
    <x v="0"/>
    <n v="7821"/>
    <d v="2012-05-26T00:00:00"/>
    <x v="0"/>
    <x v="22"/>
    <n v="7501"/>
  </r>
  <r>
    <x v="369"/>
    <m/>
    <s v="Duane Huffman"/>
    <x v="0"/>
    <n v="1"/>
    <x v="139"/>
    <n v="20261"/>
    <s v="Medium"/>
    <n v="25"/>
    <n v="31.74"/>
    <n v="0.09"/>
    <x v="839"/>
    <n v="12.62"/>
    <n v="67.107500000000002"/>
    <n v="0.37"/>
    <x v="0"/>
    <x v="0"/>
    <x v="571"/>
    <x v="3"/>
    <x v="2"/>
    <n v="2807"/>
    <d v="2012-05-20T00:00:00"/>
    <x v="1"/>
    <x v="9"/>
    <n v="75146"/>
  </r>
  <r>
    <x v="498"/>
    <m/>
    <s v="Elizabeth Moffitt"/>
    <x v="3"/>
    <n v="1"/>
    <x v="139"/>
    <n v="20903"/>
    <s v="High"/>
    <n v="4"/>
    <n v="100.98"/>
    <n v="0.04"/>
    <x v="840"/>
    <n v="35.840000000000003"/>
    <n v="-152.76"/>
    <n v="0.62"/>
    <x v="1"/>
    <x v="4"/>
    <x v="35"/>
    <x v="10"/>
    <x v="0"/>
    <n v="2897"/>
    <d v="2012-05-21T00:00:00"/>
    <x v="2"/>
    <x v="22"/>
    <n v="7086"/>
  </r>
  <r>
    <x v="499"/>
    <m/>
    <s v="Kristina Nunn"/>
    <x v="3"/>
    <n v="1"/>
    <x v="139"/>
    <n v="5698"/>
    <s v="Medium"/>
    <n v="15"/>
    <n v="20.48"/>
    <n v="0.09"/>
    <x v="841"/>
    <n v="6.32"/>
    <n v="-16.89"/>
    <n v="0.57999999999999996"/>
    <x v="0"/>
    <x v="0"/>
    <x v="572"/>
    <x v="13"/>
    <x v="2"/>
    <n v="795"/>
    <d v="2012-05-21T00:00:00"/>
    <x v="0"/>
    <x v="24"/>
    <n v="48127"/>
  </r>
  <r>
    <x v="499"/>
    <m/>
    <s v="Kristina Nunn"/>
    <x v="3"/>
    <n v="1"/>
    <x v="139"/>
    <n v="5698"/>
    <s v="Medium"/>
    <n v="7"/>
    <n v="15.67"/>
    <n v="0.06"/>
    <x v="842"/>
    <n v="1.39"/>
    <n v="25.51"/>
    <n v="0.38"/>
    <x v="0"/>
    <x v="0"/>
    <x v="539"/>
    <x v="15"/>
    <x v="2"/>
    <n v="796"/>
    <d v="2012-05-21T00:00:00"/>
    <x v="0"/>
    <x v="24"/>
    <n v="48127"/>
  </r>
  <r>
    <x v="369"/>
    <m/>
    <s v="Duane Huffman"/>
    <x v="0"/>
    <n v="1"/>
    <x v="139"/>
    <n v="20261"/>
    <s v="Medium"/>
    <n v="21"/>
    <n v="65.989999999999995"/>
    <n v="0.02"/>
    <x v="843"/>
    <n v="8.99"/>
    <n v="168.23699999999999"/>
    <n v="0.56000000000000005"/>
    <x v="2"/>
    <x v="0"/>
    <x v="531"/>
    <x v="9"/>
    <x v="2"/>
    <n v="2809"/>
    <d v="2012-05-21T00:00:00"/>
    <x v="1"/>
    <x v="9"/>
    <n v="75146"/>
  </r>
  <r>
    <x v="398"/>
    <m/>
    <s v="Dave Poirier"/>
    <x v="0"/>
    <n v="1"/>
    <x v="139"/>
    <n v="2725"/>
    <s v="Not Specified"/>
    <n v="39"/>
    <n v="65.989999999999995"/>
    <n v="0.01"/>
    <x v="844"/>
    <n v="8.99"/>
    <n v="396.97199999999998"/>
    <n v="0.56000000000000005"/>
    <x v="2"/>
    <x v="0"/>
    <x v="573"/>
    <x v="9"/>
    <x v="1"/>
    <n v="395"/>
    <d v="2012-05-21T00:00:00"/>
    <x v="1"/>
    <x v="2"/>
    <n v="91730"/>
  </r>
  <r>
    <x v="288"/>
    <m/>
    <s v="Daniel Byrd"/>
    <x v="1"/>
    <n v="1"/>
    <x v="139"/>
    <n v="32355"/>
    <s v="Not Specified"/>
    <n v="50"/>
    <n v="6.48"/>
    <n v="0"/>
    <x v="845"/>
    <n v="5.1100000000000003"/>
    <n v="-33.31"/>
    <n v="0.37"/>
    <x v="0"/>
    <x v="0"/>
    <x v="574"/>
    <x v="2"/>
    <x v="1"/>
    <n v="4548"/>
    <d v="2012-05-22T00:00:00"/>
    <x v="0"/>
    <x v="18"/>
    <n v="89502"/>
  </r>
  <r>
    <x v="288"/>
    <m/>
    <s v="Daniel Byrd"/>
    <x v="1"/>
    <n v="1"/>
    <x v="139"/>
    <n v="32355"/>
    <s v="Not Specified"/>
    <n v="34"/>
    <n v="5.94"/>
    <n v="0.01"/>
    <x v="846"/>
    <n v="9.92"/>
    <n v="-239.315"/>
    <n v="0.38"/>
    <x v="0"/>
    <x v="0"/>
    <x v="575"/>
    <x v="3"/>
    <x v="1"/>
    <n v="4547"/>
    <d v="2012-05-23T00:00:00"/>
    <x v="0"/>
    <x v="18"/>
    <n v="89502"/>
  </r>
  <r>
    <x v="369"/>
    <m/>
    <s v="Duane Huffman"/>
    <x v="0"/>
    <n v="1"/>
    <x v="139"/>
    <n v="20261"/>
    <s v="Medium"/>
    <n v="36"/>
    <n v="6.35"/>
    <n v="0.04"/>
    <x v="847"/>
    <n v="1.02"/>
    <n v="81.91"/>
    <n v="0.39"/>
    <x v="0"/>
    <x v="3"/>
    <x v="110"/>
    <x v="2"/>
    <x v="2"/>
    <n v="2808"/>
    <d v="2012-05-23T00:00:00"/>
    <x v="0"/>
    <x v="9"/>
    <n v="75146"/>
  </r>
  <r>
    <x v="500"/>
    <m/>
    <s v="Lisa Ryan"/>
    <x v="1"/>
    <n v="1"/>
    <x v="140"/>
    <n v="31810"/>
    <s v="Critical"/>
    <n v="46"/>
    <n v="7.28"/>
    <n v="0.03"/>
    <x v="848"/>
    <n v="7.98"/>
    <n v="-166.74"/>
    <n v="0.42"/>
    <x v="1"/>
    <x v="3"/>
    <x v="576"/>
    <x v="5"/>
    <x v="1"/>
    <n v="4462"/>
    <d v="2012-05-21T00:00:00"/>
    <x v="0"/>
    <x v="43"/>
    <n v="59750"/>
  </r>
  <r>
    <x v="231"/>
    <m/>
    <s v="Astrea Jones"/>
    <x v="2"/>
    <n v="1"/>
    <x v="140"/>
    <n v="39040"/>
    <s v="Critical"/>
    <n v="7"/>
    <n v="1.98"/>
    <n v="0.04"/>
    <x v="849"/>
    <n v="0.7"/>
    <n v="-1"/>
    <n v="0.83"/>
    <x v="0"/>
    <x v="3"/>
    <x v="91"/>
    <x v="14"/>
    <x v="0"/>
    <n v="5504"/>
    <d v="2012-05-22T00:00:00"/>
    <x v="1"/>
    <x v="15"/>
    <n v="6111"/>
  </r>
  <r>
    <x v="501"/>
    <m/>
    <s v="Bill Shonely"/>
    <x v="0"/>
    <n v="1"/>
    <x v="140"/>
    <n v="25472"/>
    <s v="High"/>
    <n v="40"/>
    <n v="4.9800000000000004"/>
    <n v="0.03"/>
    <x v="850"/>
    <n v="0.8"/>
    <n v="80.349999999999994"/>
    <n v="0.36"/>
    <x v="0"/>
    <x v="3"/>
    <x v="194"/>
    <x v="2"/>
    <x v="0"/>
    <n v="3570"/>
    <d v="2012-05-22T00:00:00"/>
    <x v="0"/>
    <x v="22"/>
    <n v="8360"/>
  </r>
  <r>
    <x v="482"/>
    <m/>
    <s v="Adam Bellavance"/>
    <x v="0"/>
    <n v="1"/>
    <x v="140"/>
    <n v="42949"/>
    <s v="Not Specified"/>
    <n v="40"/>
    <n v="5"/>
    <n v="0.08"/>
    <x v="851"/>
    <n v="3.39"/>
    <n v="-17.489999999999998"/>
    <n v="0.37"/>
    <x v="0"/>
    <x v="3"/>
    <x v="577"/>
    <x v="14"/>
    <x v="1"/>
    <n v="6062"/>
    <d v="2012-05-22T00:00:00"/>
    <x v="0"/>
    <x v="43"/>
    <n v="59601"/>
  </r>
  <r>
    <x v="502"/>
    <m/>
    <s v="Astrea Jones"/>
    <x v="2"/>
    <n v="1"/>
    <x v="140"/>
    <n v="39040"/>
    <s v="Critical"/>
    <n v="26"/>
    <n v="55.99"/>
    <n v="0.03"/>
    <x v="852"/>
    <n v="5"/>
    <n v="-221.25399999999999"/>
    <n v="0.83"/>
    <x v="2"/>
    <x v="6"/>
    <x v="415"/>
    <x v="9"/>
    <x v="0"/>
    <n v="5503"/>
    <d v="2012-05-22T00:00:00"/>
    <x v="0"/>
    <x v="22"/>
    <n v="7109"/>
  </r>
  <r>
    <x v="349"/>
    <m/>
    <s v="Tim Brockman"/>
    <x v="3"/>
    <n v="1"/>
    <x v="140"/>
    <n v="23170"/>
    <s v="Not Specified"/>
    <n v="20"/>
    <n v="218.08"/>
    <n v="0.06"/>
    <x v="853"/>
    <n v="18.059999999999999"/>
    <n v="969.42"/>
    <n v="0.56999999999999995"/>
    <x v="1"/>
    <x v="1"/>
    <x v="578"/>
    <x v="1"/>
    <x v="1"/>
    <n v="3229"/>
    <d v="2012-05-23T00:00:00"/>
    <x v="1"/>
    <x v="31"/>
    <n v="83301"/>
  </r>
  <r>
    <x v="503"/>
    <m/>
    <s v="Eugene Hildebrand"/>
    <x v="1"/>
    <n v="1"/>
    <x v="140"/>
    <n v="38726"/>
    <s v="Medium"/>
    <n v="44"/>
    <n v="2.08"/>
    <n v="0.04"/>
    <x v="854"/>
    <n v="1.49"/>
    <n v="-11.281499999999999"/>
    <n v="0.36"/>
    <x v="0"/>
    <x v="0"/>
    <x v="579"/>
    <x v="3"/>
    <x v="2"/>
    <n v="5455"/>
    <d v="2012-05-23T00:00:00"/>
    <x v="0"/>
    <x v="9"/>
    <n v="77530"/>
  </r>
  <r>
    <x v="504"/>
    <m/>
    <s v="Edward Becker"/>
    <x v="1"/>
    <n v="1"/>
    <x v="140"/>
    <n v="13735"/>
    <s v="Medium"/>
    <n v="36"/>
    <n v="7.64"/>
    <n v="0.02"/>
    <x v="855"/>
    <n v="1.39"/>
    <n v="117.38"/>
    <n v="0.36"/>
    <x v="0"/>
    <x v="0"/>
    <x v="332"/>
    <x v="15"/>
    <x v="2"/>
    <n v="1917"/>
    <d v="2012-05-23T00:00:00"/>
    <x v="0"/>
    <x v="9"/>
    <n v="79907"/>
  </r>
  <r>
    <x v="505"/>
    <m/>
    <s v="Adam Bellavance"/>
    <x v="0"/>
    <n v="1"/>
    <x v="140"/>
    <n v="42949"/>
    <s v="Not Specified"/>
    <n v="49"/>
    <n v="12.99"/>
    <n v="7.0000000000000007E-2"/>
    <x v="856"/>
    <n v="9.44"/>
    <n v="-114.6399"/>
    <n v="0.39"/>
    <x v="2"/>
    <x v="5"/>
    <x v="580"/>
    <x v="7"/>
    <x v="1"/>
    <n v="6063"/>
    <d v="2012-05-23T00:00:00"/>
    <x v="0"/>
    <x v="43"/>
    <n v="59801"/>
  </r>
  <r>
    <x v="506"/>
    <m/>
    <s v="Cyma Kinney"/>
    <x v="0"/>
    <n v="1"/>
    <x v="140"/>
    <n v="28069"/>
    <s v="Low"/>
    <n v="4"/>
    <n v="5.84"/>
    <n v="0.09"/>
    <x v="857"/>
    <n v="0.83"/>
    <n v="-2.87"/>
    <n v="0.49"/>
    <x v="0"/>
    <x v="3"/>
    <x v="581"/>
    <x v="6"/>
    <x v="1"/>
    <n v="3942"/>
    <d v="2012-05-25T00:00:00"/>
    <x v="0"/>
    <x v="21"/>
    <n v="99362"/>
  </r>
  <r>
    <x v="506"/>
    <m/>
    <s v="Cyma Kinney"/>
    <x v="0"/>
    <n v="1"/>
    <x v="140"/>
    <n v="28069"/>
    <s v="Low"/>
    <n v="1"/>
    <n v="5.18"/>
    <n v="0.02"/>
    <x v="858"/>
    <n v="2.04"/>
    <n v="-4.09"/>
    <n v="0.36"/>
    <x v="0"/>
    <x v="3"/>
    <x v="582"/>
    <x v="2"/>
    <x v="1"/>
    <n v="3941"/>
    <d v="2012-05-26T00:00:00"/>
    <x v="1"/>
    <x v="21"/>
    <n v="99362"/>
  </r>
  <r>
    <x v="507"/>
    <m/>
    <s v="Mathew Reese"/>
    <x v="0"/>
    <n v="1"/>
    <x v="141"/>
    <n v="57666"/>
    <s v="Not Specified"/>
    <n v="44"/>
    <n v="20.98"/>
    <n v="0.1"/>
    <x v="859"/>
    <n v="53.03"/>
    <n v="-2111.36"/>
    <n v="0.78"/>
    <x v="0"/>
    <x v="2"/>
    <x v="286"/>
    <x v="0"/>
    <x v="0"/>
    <n v="8084"/>
    <d v="2012-05-22T00:00:00"/>
    <x v="2"/>
    <x v="13"/>
    <n v="11757"/>
  </r>
  <r>
    <x v="508"/>
    <m/>
    <s v="Eudokia Martin"/>
    <x v="1"/>
    <n v="1"/>
    <x v="141"/>
    <n v="46853"/>
    <s v="Low"/>
    <n v="22"/>
    <n v="256.99"/>
    <n v="0.03"/>
    <x v="860"/>
    <n v="11.25"/>
    <n v="1489.8"/>
    <n v="0.51"/>
    <x v="2"/>
    <x v="0"/>
    <x v="583"/>
    <x v="8"/>
    <x v="2"/>
    <n v="6581"/>
    <d v="2012-05-22T00:00:00"/>
    <x v="0"/>
    <x v="9"/>
    <n v="75057"/>
  </r>
  <r>
    <x v="509"/>
    <m/>
    <s v="Eugene Moren"/>
    <x v="1"/>
    <n v="1"/>
    <x v="141"/>
    <n v="834"/>
    <s v="Medium"/>
    <n v="15"/>
    <n v="115.99"/>
    <n v="0.01"/>
    <x v="861"/>
    <n v="56.14"/>
    <n v="-164.39519999999999"/>
    <n v="0.4"/>
    <x v="2"/>
    <x v="2"/>
    <x v="104"/>
    <x v="7"/>
    <x v="1"/>
    <n v="131"/>
    <d v="2012-05-23T00:00:00"/>
    <x v="2"/>
    <x v="30"/>
    <n v="80013"/>
  </r>
  <r>
    <x v="510"/>
    <m/>
    <s v="Mitch Gastineau"/>
    <x v="0"/>
    <n v="1"/>
    <x v="141"/>
    <n v="22818"/>
    <s v="Critical"/>
    <n v="50"/>
    <n v="130.97999999999999"/>
    <n v="0.1"/>
    <x v="862"/>
    <n v="30"/>
    <n v="-592.42999999999995"/>
    <n v="0.78"/>
    <x v="1"/>
    <x v="2"/>
    <x v="477"/>
    <x v="1"/>
    <x v="1"/>
    <n v="3171"/>
    <d v="2012-05-24T00:00:00"/>
    <x v="2"/>
    <x v="37"/>
    <n v="88001"/>
  </r>
  <r>
    <x v="511"/>
    <m/>
    <s v="Quincy Jones"/>
    <x v="2"/>
    <n v="1"/>
    <x v="141"/>
    <n v="25509"/>
    <s v="Critical"/>
    <n v="43"/>
    <n v="4.9800000000000004"/>
    <n v="0.06"/>
    <x v="863"/>
    <n v="4.95"/>
    <n v="-103.224"/>
    <n v="0.37"/>
    <x v="0"/>
    <x v="0"/>
    <x v="584"/>
    <x v="3"/>
    <x v="1"/>
    <n v="3580"/>
    <d v="2012-05-24T00:00:00"/>
    <x v="0"/>
    <x v="40"/>
    <n v="86442"/>
  </r>
  <r>
    <x v="507"/>
    <m/>
    <s v="Mathew Reese"/>
    <x v="0"/>
    <n v="1"/>
    <x v="141"/>
    <n v="57666"/>
    <s v="Not Specified"/>
    <n v="45"/>
    <n v="25.98"/>
    <n v="0.03"/>
    <x v="864"/>
    <n v="4.08"/>
    <n v="304.2"/>
    <n v="0.56999999999999995"/>
    <x v="0"/>
    <x v="6"/>
    <x v="585"/>
    <x v="6"/>
    <x v="0"/>
    <n v="8083"/>
    <d v="2012-05-25T00:00:00"/>
    <x v="0"/>
    <x v="13"/>
    <n v="11757"/>
  </r>
  <r>
    <x v="510"/>
    <m/>
    <s v="Mitch Gastineau"/>
    <x v="0"/>
    <n v="1"/>
    <x v="141"/>
    <n v="22818"/>
    <s v="Low"/>
    <n v="19"/>
    <n v="19.98"/>
    <n v="0.08"/>
    <x v="865"/>
    <n v="4"/>
    <n v="-53.82"/>
    <n v="0.68"/>
    <x v="2"/>
    <x v="0"/>
    <x v="368"/>
    <x v="8"/>
    <x v="1"/>
    <n v="3172"/>
    <d v="2012-05-26T00:00:00"/>
    <x v="0"/>
    <x v="37"/>
    <n v="88001"/>
  </r>
  <r>
    <x v="512"/>
    <m/>
    <s v="Emily Grady"/>
    <x v="1"/>
    <n v="1"/>
    <x v="142"/>
    <n v="10663"/>
    <s v="High"/>
    <n v="40"/>
    <n v="2.61"/>
    <n v="7.0000000000000007E-2"/>
    <x v="866"/>
    <n v="0.5"/>
    <n v="38.450000000000003"/>
    <n v="0.39"/>
    <x v="0"/>
    <x v="0"/>
    <x v="586"/>
    <x v="12"/>
    <x v="1"/>
    <n v="1484"/>
    <d v="2012-05-23T00:00:00"/>
    <x v="0"/>
    <x v="5"/>
    <n v="84660"/>
  </r>
  <r>
    <x v="513"/>
    <m/>
    <s v="Tom Stivers"/>
    <x v="2"/>
    <n v="1"/>
    <x v="142"/>
    <n v="55908"/>
    <s v="High"/>
    <n v="44"/>
    <n v="42.8"/>
    <n v="0.03"/>
    <x v="867"/>
    <n v="2.99"/>
    <n v="807.38099999999997"/>
    <n v="0.36"/>
    <x v="0"/>
    <x v="0"/>
    <x v="587"/>
    <x v="3"/>
    <x v="0"/>
    <n v="7820"/>
    <d v="2012-05-24T00:00:00"/>
    <x v="0"/>
    <x v="1"/>
    <n v="21403"/>
  </r>
  <r>
    <x v="514"/>
    <m/>
    <s v="Nathan Gelder"/>
    <x v="1"/>
    <n v="1"/>
    <x v="142"/>
    <n v="19431"/>
    <s v="Not Specified"/>
    <n v="4"/>
    <n v="4.13"/>
    <n v="0.08"/>
    <x v="868"/>
    <n v="1.17"/>
    <n v="-5.54"/>
    <n v="0.56999999999999995"/>
    <x v="0"/>
    <x v="3"/>
    <x v="588"/>
    <x v="6"/>
    <x v="2"/>
    <n v="2687"/>
    <d v="2012-05-25T00:00:00"/>
    <x v="0"/>
    <x v="23"/>
    <n v="53545"/>
  </r>
  <r>
    <x v="515"/>
    <m/>
    <s v="Justin Ellison"/>
    <x v="1"/>
    <n v="1"/>
    <x v="142"/>
    <n v="26758"/>
    <s v="Not Specified"/>
    <n v="37"/>
    <n v="2.88"/>
    <n v="0"/>
    <x v="869"/>
    <n v="0.7"/>
    <n v="17"/>
    <n v="0.56000000000000005"/>
    <x v="0"/>
    <x v="3"/>
    <x v="135"/>
    <x v="6"/>
    <x v="3"/>
    <n v="3747"/>
    <d v="2012-05-25T00:00:00"/>
    <x v="0"/>
    <x v="32"/>
    <n v="38654"/>
  </r>
  <r>
    <x v="515"/>
    <m/>
    <s v="Justin Ellison"/>
    <x v="1"/>
    <n v="1"/>
    <x v="142"/>
    <n v="26758"/>
    <s v="Not Specified"/>
    <n v="46"/>
    <n v="77.510000000000005"/>
    <n v="0.09"/>
    <x v="870"/>
    <n v="4"/>
    <n v="315.33"/>
    <n v="0.76"/>
    <x v="2"/>
    <x v="0"/>
    <x v="589"/>
    <x v="8"/>
    <x v="3"/>
    <n v="3746"/>
    <d v="2012-05-25T00:00:00"/>
    <x v="1"/>
    <x v="32"/>
    <n v="38654"/>
  </r>
  <r>
    <x v="460"/>
    <m/>
    <s v="Stuart Calhoun"/>
    <x v="3"/>
    <n v="1"/>
    <x v="143"/>
    <n v="23205"/>
    <s v="High"/>
    <n v="26"/>
    <n v="262.11"/>
    <n v="0.02"/>
    <x v="871"/>
    <n v="62.74"/>
    <n v="-633.441237"/>
    <n v="0.75"/>
    <x v="1"/>
    <x v="4"/>
    <x v="590"/>
    <x v="4"/>
    <x v="0"/>
    <n v="3237"/>
    <d v="2012-05-25T00:00:00"/>
    <x v="2"/>
    <x v="20"/>
    <n v="43026"/>
  </r>
  <r>
    <x v="516"/>
    <m/>
    <s v="Nancy Lomonaco"/>
    <x v="1"/>
    <n v="1"/>
    <x v="143"/>
    <n v="5760"/>
    <s v="Not Specified"/>
    <n v="34"/>
    <n v="150.97999999999999"/>
    <n v="0.05"/>
    <x v="872"/>
    <n v="43.71"/>
    <n v="650.29999999999995"/>
    <n v="0.55000000000000004"/>
    <x v="1"/>
    <x v="2"/>
    <x v="591"/>
    <x v="1"/>
    <x v="2"/>
    <n v="802"/>
    <d v="2012-05-25T00:00:00"/>
    <x v="2"/>
    <x v="9"/>
    <n v="77340"/>
  </r>
  <r>
    <x v="517"/>
    <m/>
    <s v="Harold Dahlen"/>
    <x v="3"/>
    <n v="1"/>
    <x v="143"/>
    <n v="41091"/>
    <s v="Medium"/>
    <n v="32"/>
    <n v="218.08"/>
    <n v="0.1"/>
    <x v="873"/>
    <n v="18.059999999999999"/>
    <n v="1318.83"/>
    <n v="0.56999999999999995"/>
    <x v="1"/>
    <x v="1"/>
    <x v="578"/>
    <x v="1"/>
    <x v="1"/>
    <n v="5793"/>
    <d v="2012-05-25T00:00:00"/>
    <x v="1"/>
    <x v="2"/>
    <n v="96150"/>
  </r>
  <r>
    <x v="460"/>
    <m/>
    <s v="Stuart Calhoun"/>
    <x v="3"/>
    <n v="1"/>
    <x v="143"/>
    <n v="23205"/>
    <s v="High"/>
    <n v="8"/>
    <n v="40.98"/>
    <n v="0.08"/>
    <x v="874"/>
    <n v="7.2"/>
    <n v="-16.64"/>
    <n v="0.6"/>
    <x v="0"/>
    <x v="0"/>
    <x v="592"/>
    <x v="13"/>
    <x v="0"/>
    <n v="3235"/>
    <d v="2012-05-25T00:00:00"/>
    <x v="1"/>
    <x v="20"/>
    <n v="43026"/>
  </r>
  <r>
    <x v="460"/>
    <m/>
    <s v="Stuart Calhoun"/>
    <x v="3"/>
    <n v="1"/>
    <x v="143"/>
    <n v="23205"/>
    <s v="High"/>
    <n v="32"/>
    <n v="8.1199999999999992"/>
    <n v="0.08"/>
    <x v="875"/>
    <n v="2.83"/>
    <n v="-59.73"/>
    <n v="0.77"/>
    <x v="2"/>
    <x v="6"/>
    <x v="356"/>
    <x v="8"/>
    <x v="0"/>
    <n v="3236"/>
    <d v="2012-05-25T00:00:00"/>
    <x v="1"/>
    <x v="20"/>
    <n v="43026"/>
  </r>
  <r>
    <x v="518"/>
    <m/>
    <s v="Vivek Grady"/>
    <x v="1"/>
    <n v="1"/>
    <x v="143"/>
    <n v="12516"/>
    <s v="Low"/>
    <n v="22"/>
    <n v="6.48"/>
    <n v="0.02"/>
    <x v="876"/>
    <n v="5.1100000000000003"/>
    <n v="-23.53"/>
    <n v="0.37"/>
    <x v="0"/>
    <x v="0"/>
    <x v="574"/>
    <x v="2"/>
    <x v="0"/>
    <n v="1750"/>
    <d v="2012-05-28T00:00:00"/>
    <x v="0"/>
    <x v="20"/>
    <n v="45373"/>
  </r>
  <r>
    <x v="518"/>
    <m/>
    <s v="Vivek Grady"/>
    <x v="1"/>
    <n v="1"/>
    <x v="143"/>
    <n v="12516"/>
    <s v="Low"/>
    <n v="31"/>
    <n v="80.97"/>
    <n v="0.1"/>
    <x v="877"/>
    <n v="33.6"/>
    <n v="66.22"/>
    <n v="0.37"/>
    <x v="2"/>
    <x v="2"/>
    <x v="195"/>
    <x v="7"/>
    <x v="0"/>
    <n v="1749"/>
    <d v="2012-05-29T00:00:00"/>
    <x v="2"/>
    <x v="20"/>
    <n v="45373"/>
  </r>
  <r>
    <x v="519"/>
    <m/>
    <s v="Dianna Vittorini"/>
    <x v="2"/>
    <n v="1"/>
    <x v="144"/>
    <n v="59072"/>
    <s v="Not Specified"/>
    <n v="22"/>
    <n v="26.38"/>
    <n v="0.08"/>
    <x v="878"/>
    <n v="5.58"/>
    <n v="175.03"/>
    <n v="0.39"/>
    <x v="0"/>
    <x v="0"/>
    <x v="593"/>
    <x v="2"/>
    <x v="1"/>
    <n v="8260"/>
    <d v="2012-05-26T00:00:00"/>
    <x v="0"/>
    <x v="40"/>
    <n v="85374"/>
  </r>
  <r>
    <x v="520"/>
    <m/>
    <s v="Mitch Webber"/>
    <x v="2"/>
    <n v="1"/>
    <x v="144"/>
    <n v="39335"/>
    <s v="Not Specified"/>
    <n v="24"/>
    <n v="4.7699999999999996"/>
    <n v="0.06"/>
    <x v="879"/>
    <n v="2.39"/>
    <n v="-45.64"/>
    <n v="0.72"/>
    <x v="2"/>
    <x v="6"/>
    <x v="488"/>
    <x v="8"/>
    <x v="0"/>
    <n v="5557"/>
    <d v="2012-05-26T00:00:00"/>
    <x v="0"/>
    <x v="13"/>
    <n v="11572"/>
  </r>
  <r>
    <x v="519"/>
    <m/>
    <s v="Dianna Vittorini"/>
    <x v="2"/>
    <n v="1"/>
    <x v="144"/>
    <n v="59072"/>
    <s v="Not Specified"/>
    <n v="12"/>
    <n v="5.44"/>
    <n v="0.03"/>
    <x v="880"/>
    <n v="7.46"/>
    <n v="-51.704000000000001"/>
    <n v="0.36"/>
    <x v="0"/>
    <x v="0"/>
    <x v="594"/>
    <x v="3"/>
    <x v="1"/>
    <n v="8259"/>
    <d v="2012-05-27T00:00:00"/>
    <x v="1"/>
    <x v="40"/>
    <n v="85374"/>
  </r>
  <r>
    <x v="36"/>
    <m/>
    <s v="Ruben Dartt"/>
    <x v="2"/>
    <n v="1"/>
    <x v="144"/>
    <n v="9476"/>
    <s v="Not Specified"/>
    <n v="10"/>
    <n v="15.99"/>
    <n v="0.08"/>
    <x v="881"/>
    <n v="13.18"/>
    <n v="-66.584999999999994"/>
    <n v="0.37"/>
    <x v="0"/>
    <x v="0"/>
    <x v="48"/>
    <x v="3"/>
    <x v="1"/>
    <n v="1293"/>
    <d v="2012-05-27T00:00:00"/>
    <x v="1"/>
    <x v="21"/>
    <n v="98026"/>
  </r>
  <r>
    <x v="521"/>
    <m/>
    <s v="Peter Buhler"/>
    <x v="3"/>
    <n v="1"/>
    <x v="144"/>
    <n v="6880"/>
    <s v="Medium"/>
    <n v="5"/>
    <n v="47.9"/>
    <n v="0.06"/>
    <x v="882"/>
    <n v="5.86"/>
    <n v="21.78"/>
    <n v="0.37"/>
    <x v="0"/>
    <x v="0"/>
    <x v="422"/>
    <x v="2"/>
    <x v="1"/>
    <n v="949"/>
    <d v="2012-05-27T00:00:00"/>
    <x v="0"/>
    <x v="2"/>
    <n v="93309"/>
  </r>
  <r>
    <x v="520"/>
    <m/>
    <s v="Mitch Webber"/>
    <x v="2"/>
    <n v="1"/>
    <x v="144"/>
    <n v="39335"/>
    <s v="Not Specified"/>
    <n v="34"/>
    <n v="27.18"/>
    <n v="0.1"/>
    <x v="883"/>
    <n v="8.23"/>
    <n v="204.49"/>
    <n v="0.38"/>
    <x v="0"/>
    <x v="0"/>
    <x v="595"/>
    <x v="15"/>
    <x v="0"/>
    <n v="5558"/>
    <d v="2012-05-27T00:00:00"/>
    <x v="0"/>
    <x v="13"/>
    <n v="11572"/>
  </r>
  <r>
    <x v="226"/>
    <m/>
    <s v="Denise Leinenbach"/>
    <x v="1"/>
    <n v="1"/>
    <x v="144"/>
    <n v="3589"/>
    <s v="High"/>
    <n v="23"/>
    <n v="3.15"/>
    <n v="0.01"/>
    <x v="884"/>
    <n v="0.49"/>
    <n v="28.55"/>
    <n v="0.37"/>
    <x v="0"/>
    <x v="0"/>
    <x v="596"/>
    <x v="12"/>
    <x v="0"/>
    <n v="529"/>
    <d v="2012-05-27T00:00:00"/>
    <x v="0"/>
    <x v="19"/>
    <n v="4038"/>
  </r>
  <r>
    <x v="522"/>
    <m/>
    <s v="Tracy Hopkins"/>
    <x v="0"/>
    <n v="1"/>
    <x v="144"/>
    <n v="25445"/>
    <s v="Low"/>
    <n v="48"/>
    <n v="30.56"/>
    <n v="0.08"/>
    <x v="885"/>
    <n v="2.99"/>
    <n v="617.0575"/>
    <n v="0.35"/>
    <x v="0"/>
    <x v="0"/>
    <x v="226"/>
    <x v="3"/>
    <x v="1"/>
    <n v="3567"/>
    <d v="2012-05-27T00:00:00"/>
    <x v="0"/>
    <x v="2"/>
    <n v="95746"/>
  </r>
  <r>
    <x v="519"/>
    <m/>
    <s v="Dianna Vittorini"/>
    <x v="2"/>
    <n v="1"/>
    <x v="144"/>
    <n v="59072"/>
    <s v="Not Specified"/>
    <n v="38"/>
    <n v="125.99"/>
    <n v="0"/>
    <x v="886"/>
    <n v="2.5"/>
    <n v="1286.5319999999999"/>
    <n v="0.57999999999999996"/>
    <x v="2"/>
    <x v="0"/>
    <x v="597"/>
    <x v="9"/>
    <x v="1"/>
    <n v="8262"/>
    <d v="2012-05-27T00:00:00"/>
    <x v="0"/>
    <x v="40"/>
    <n v="85374"/>
  </r>
  <r>
    <x v="519"/>
    <m/>
    <s v="Dianna Vittorini"/>
    <x v="2"/>
    <n v="1"/>
    <x v="144"/>
    <n v="59072"/>
    <s v="Not Specified"/>
    <n v="2"/>
    <n v="20.99"/>
    <n v="0.06"/>
    <x v="887"/>
    <n v="2.5"/>
    <n v="-112.18899999999999"/>
    <n v="0.81"/>
    <x v="2"/>
    <x v="3"/>
    <x v="598"/>
    <x v="9"/>
    <x v="1"/>
    <n v="8261"/>
    <d v="2012-05-27T00:00:00"/>
    <x v="0"/>
    <x v="40"/>
    <n v="85374"/>
  </r>
  <r>
    <x v="523"/>
    <m/>
    <s v="Bruce Degenhardt"/>
    <x v="1"/>
    <n v="1"/>
    <x v="144"/>
    <n v="29637"/>
    <s v="High"/>
    <n v="34"/>
    <n v="17.98"/>
    <n v="0.09"/>
    <x v="888"/>
    <n v="8.51"/>
    <n v="-6.6120000000000001"/>
    <n v="0.4"/>
    <x v="2"/>
    <x v="5"/>
    <x v="403"/>
    <x v="7"/>
    <x v="1"/>
    <n v="4176"/>
    <d v="2012-05-27T00:00:00"/>
    <x v="0"/>
    <x v="40"/>
    <n v="85204"/>
  </r>
  <r>
    <x v="412"/>
    <m/>
    <s v="Anthony Rawles"/>
    <x v="0"/>
    <n v="1"/>
    <x v="145"/>
    <n v="51815"/>
    <s v="Low"/>
    <n v="21"/>
    <n v="125.99"/>
    <n v="0.02"/>
    <x v="889"/>
    <n v="3"/>
    <n v="398.358"/>
    <n v="0.59"/>
    <x v="2"/>
    <x v="0"/>
    <x v="599"/>
    <x v="9"/>
    <x v="1"/>
    <n v="7265"/>
    <d v="2012-05-26T00:00:00"/>
    <x v="0"/>
    <x v="30"/>
    <n v="81503"/>
  </r>
  <r>
    <x v="524"/>
    <m/>
    <s v="Tonja Turnell"/>
    <x v="3"/>
    <n v="1"/>
    <x v="145"/>
    <n v="5222"/>
    <s v="Not Specified"/>
    <n v="40"/>
    <n v="349.45"/>
    <n v="0.01"/>
    <x v="890"/>
    <n v="60"/>
    <n v="4503.63"/>
    <m/>
    <x v="1"/>
    <x v="2"/>
    <x v="448"/>
    <x v="4"/>
    <x v="1"/>
    <n v="728"/>
    <d v="2012-05-27T00:00:00"/>
    <x v="2"/>
    <x v="21"/>
    <n v="98632"/>
  </r>
  <r>
    <x v="525"/>
    <m/>
    <s v="Meg O'Connel"/>
    <x v="2"/>
    <n v="1"/>
    <x v="145"/>
    <n v="57153"/>
    <s v="Critical"/>
    <n v="45"/>
    <n v="15.67"/>
    <n v="0.01"/>
    <x v="891"/>
    <n v="1.39"/>
    <n v="336.25"/>
    <n v="0.38"/>
    <x v="0"/>
    <x v="0"/>
    <x v="539"/>
    <x v="15"/>
    <x v="2"/>
    <n v="7997"/>
    <d v="2012-05-27T00:00:00"/>
    <x v="0"/>
    <x v="26"/>
    <n v="63122"/>
  </r>
  <r>
    <x v="282"/>
    <m/>
    <s v="Sara Luxemburg"/>
    <x v="0"/>
    <n v="1"/>
    <x v="145"/>
    <n v="39426"/>
    <s v="Critical"/>
    <n v="21"/>
    <n v="2.62"/>
    <n v="0.05"/>
    <x v="892"/>
    <n v="0.8"/>
    <n v="12.71"/>
    <n v="0.39"/>
    <x v="0"/>
    <x v="3"/>
    <x v="548"/>
    <x v="14"/>
    <x v="0"/>
    <n v="5567"/>
    <d v="2012-05-27T00:00:00"/>
    <x v="0"/>
    <x v="22"/>
    <n v="7960"/>
  </r>
  <r>
    <x v="525"/>
    <m/>
    <s v="Meg O'Connel"/>
    <x v="2"/>
    <n v="1"/>
    <x v="145"/>
    <n v="57153"/>
    <s v="Critical"/>
    <n v="9"/>
    <n v="11.33"/>
    <n v="0.02"/>
    <x v="893"/>
    <n v="6.12"/>
    <n v="-14.52"/>
    <n v="0.42"/>
    <x v="0"/>
    <x v="5"/>
    <x v="419"/>
    <x v="13"/>
    <x v="2"/>
    <n v="7996"/>
    <d v="2012-05-28T00:00:00"/>
    <x v="0"/>
    <x v="26"/>
    <n v="63122"/>
  </r>
  <r>
    <x v="412"/>
    <m/>
    <s v="Anthony Rawles"/>
    <x v="0"/>
    <n v="1"/>
    <x v="145"/>
    <n v="51815"/>
    <s v="Low"/>
    <n v="37"/>
    <n v="5.94"/>
    <n v="0.01"/>
    <x v="894"/>
    <n v="9.92"/>
    <n v="-256.51900000000001"/>
    <n v="0.38"/>
    <x v="0"/>
    <x v="0"/>
    <x v="575"/>
    <x v="3"/>
    <x v="1"/>
    <n v="7264"/>
    <d v="2012-06-02T00:00:00"/>
    <x v="0"/>
    <x v="30"/>
    <n v="81503"/>
  </r>
  <r>
    <x v="335"/>
    <m/>
    <s v="Dan Reichenbach"/>
    <x v="2"/>
    <n v="1"/>
    <x v="146"/>
    <n v="23076"/>
    <s v="Critical"/>
    <n v="50"/>
    <n v="14.2"/>
    <n v="0.03"/>
    <x v="895"/>
    <n v="5.3"/>
    <n v="122.21"/>
    <n v="0.46"/>
    <x v="1"/>
    <x v="3"/>
    <x v="351"/>
    <x v="5"/>
    <x v="2"/>
    <n v="3214"/>
    <d v="2012-05-28T00:00:00"/>
    <x v="0"/>
    <x v="36"/>
    <n v="46312"/>
  </r>
  <r>
    <x v="394"/>
    <m/>
    <s v="Brad Thomas"/>
    <x v="1"/>
    <n v="1"/>
    <x v="146"/>
    <n v="22402"/>
    <s v="Critical"/>
    <n v="33"/>
    <n v="37.700000000000003"/>
    <n v="0.04"/>
    <x v="896"/>
    <n v="2.99"/>
    <n v="497.11399999999998"/>
    <n v="0.35"/>
    <x v="0"/>
    <x v="0"/>
    <x v="556"/>
    <x v="3"/>
    <x v="1"/>
    <n v="3117"/>
    <d v="2012-05-28T00:00:00"/>
    <x v="0"/>
    <x v="2"/>
    <n v="94024"/>
  </r>
  <r>
    <x v="526"/>
    <m/>
    <s v="Brad Thomas"/>
    <x v="1"/>
    <n v="1"/>
    <x v="146"/>
    <n v="22402"/>
    <s v="Critical"/>
    <n v="1"/>
    <n v="55.99"/>
    <n v="0.01"/>
    <x v="897"/>
    <n v="5"/>
    <n v="-235.89500000000001"/>
    <n v="0.83"/>
    <x v="2"/>
    <x v="6"/>
    <x v="415"/>
    <x v="9"/>
    <x v="1"/>
    <n v="3118"/>
    <d v="2012-05-28T00:00:00"/>
    <x v="0"/>
    <x v="2"/>
    <n v="93635"/>
  </r>
  <r>
    <x v="527"/>
    <m/>
    <s v="Berenike Kampe"/>
    <x v="2"/>
    <n v="1"/>
    <x v="146"/>
    <n v="17408"/>
    <s v="Not Specified"/>
    <n v="26"/>
    <n v="5.4"/>
    <n v="0.05"/>
    <x v="898"/>
    <n v="7.78"/>
    <n v="-132.62950000000001"/>
    <n v="0.37"/>
    <x v="0"/>
    <x v="0"/>
    <x v="561"/>
    <x v="3"/>
    <x v="0"/>
    <n v="2400"/>
    <d v="2012-05-29T00:00:00"/>
    <x v="1"/>
    <x v="28"/>
    <n v="2149"/>
  </r>
  <r>
    <x v="286"/>
    <m/>
    <s v="Berenike Kampe"/>
    <x v="2"/>
    <n v="1"/>
    <x v="146"/>
    <n v="17408"/>
    <s v="Not Specified"/>
    <n v="41"/>
    <n v="20.99"/>
    <n v="0.02"/>
    <x v="899"/>
    <n v="4.8099999999999996"/>
    <n v="49.787999999999997"/>
    <n v="0.57999999999999996"/>
    <x v="2"/>
    <x v="5"/>
    <x v="358"/>
    <x v="9"/>
    <x v="0"/>
    <n v="2401"/>
    <d v="2012-05-29T00:00:00"/>
    <x v="0"/>
    <x v="19"/>
    <n v="4240"/>
  </r>
  <r>
    <x v="107"/>
    <n v="41"/>
    <s v="Aaron Smayling"/>
    <x v="0"/>
    <n v="1"/>
    <x v="147"/>
    <n v="21190"/>
    <s v="Medium"/>
    <n v="28"/>
    <n v="35.94"/>
    <n v="0.01"/>
    <x v="900"/>
    <n v="6.66"/>
    <n v="401.8"/>
    <n v="0.4"/>
    <x v="0"/>
    <x v="0"/>
    <x v="600"/>
    <x v="15"/>
    <x v="0"/>
    <n v="2925"/>
    <d v="2012-05-28T00:00:00"/>
    <x v="0"/>
    <x v="13"/>
    <n v="11787"/>
  </r>
  <r>
    <x v="528"/>
    <n v="41"/>
    <s v="Sheri Gordon"/>
    <x v="2"/>
    <n v="1"/>
    <x v="147"/>
    <n v="56486"/>
    <s v="Critical"/>
    <n v="11"/>
    <n v="5.98"/>
    <n v="0.03"/>
    <x v="901"/>
    <n v="5.35"/>
    <n v="-23.5"/>
    <n v="0.4"/>
    <x v="0"/>
    <x v="0"/>
    <x v="173"/>
    <x v="2"/>
    <x v="0"/>
    <n v="7898"/>
    <d v="2012-05-29T00:00:00"/>
    <x v="0"/>
    <x v="13"/>
    <n v="13440"/>
  </r>
  <r>
    <x v="529"/>
    <n v="41"/>
    <s v="Ralph Arnett"/>
    <x v="3"/>
    <n v="1"/>
    <x v="147"/>
    <n v="6464"/>
    <s v="Medium"/>
    <n v="42"/>
    <n v="90.98"/>
    <n v="0"/>
    <x v="902"/>
    <n v="56.2"/>
    <n v="-1014.11"/>
    <n v="0.74"/>
    <x v="1"/>
    <x v="5"/>
    <x v="172"/>
    <x v="5"/>
    <x v="0"/>
    <n v="899"/>
    <d v="2012-05-30T00:00:00"/>
    <x v="0"/>
    <x v="1"/>
    <n v="21042"/>
  </r>
  <r>
    <x v="529"/>
    <n v="41"/>
    <s v="Ralph Arnett"/>
    <x v="3"/>
    <n v="1"/>
    <x v="147"/>
    <n v="6464"/>
    <s v="Medium"/>
    <n v="1"/>
    <n v="60.97"/>
    <n v="7.0000000000000007E-2"/>
    <x v="903"/>
    <n v="4.5"/>
    <n v="-41.77"/>
    <n v="0.56000000000000005"/>
    <x v="0"/>
    <x v="0"/>
    <x v="601"/>
    <x v="13"/>
    <x v="0"/>
    <n v="898"/>
    <d v="2012-05-30T00:00:00"/>
    <x v="0"/>
    <x v="1"/>
    <n v="21042"/>
  </r>
  <r>
    <x v="126"/>
    <n v="41"/>
    <s v="Tanja Norvell"/>
    <x v="3"/>
    <n v="1"/>
    <x v="147"/>
    <n v="16225"/>
    <s v="Critical"/>
    <n v="30"/>
    <n v="17.7"/>
    <n v="0.03"/>
    <x v="904"/>
    <n v="9.4700000000000006"/>
    <n v="-82.5"/>
    <n v="0.59"/>
    <x v="0"/>
    <x v="0"/>
    <x v="227"/>
    <x v="0"/>
    <x v="3"/>
    <n v="2253"/>
    <d v="2012-05-30T00:00:00"/>
    <x v="0"/>
    <x v="12"/>
    <n v="33710"/>
  </r>
  <r>
    <x v="530"/>
    <n v="41"/>
    <s v="Rick Duston"/>
    <x v="2"/>
    <n v="1"/>
    <x v="147"/>
    <n v="58337"/>
    <s v="Low"/>
    <n v="18"/>
    <n v="5.85"/>
    <n v="0.03"/>
    <x v="905"/>
    <n v="2.27"/>
    <n v="-5.08"/>
    <n v="0.56000000000000005"/>
    <x v="0"/>
    <x v="3"/>
    <x v="602"/>
    <x v="6"/>
    <x v="0"/>
    <n v="8156"/>
    <d v="2012-05-30T00:00:00"/>
    <x v="0"/>
    <x v="22"/>
    <n v="8021"/>
  </r>
  <r>
    <x v="531"/>
    <n v="41"/>
    <s v="Mitch Willingham"/>
    <x v="2"/>
    <n v="1"/>
    <x v="148"/>
    <n v="1895"/>
    <s v="Medium"/>
    <n v="5"/>
    <n v="6.48"/>
    <n v="0.02"/>
    <x v="906"/>
    <n v="7.91"/>
    <n v="-23.25"/>
    <n v="0.37"/>
    <x v="0"/>
    <x v="0"/>
    <x v="603"/>
    <x v="2"/>
    <x v="3"/>
    <n v="277"/>
    <d v="2012-05-31T00:00:00"/>
    <x v="0"/>
    <x v="42"/>
    <n v="30076"/>
  </r>
  <r>
    <x v="532"/>
    <n v="41"/>
    <s v="John Dryer"/>
    <x v="2"/>
    <n v="1"/>
    <x v="148"/>
    <n v="50501"/>
    <s v="High"/>
    <n v="31"/>
    <n v="23.99"/>
    <n v="0.01"/>
    <x v="907"/>
    <n v="6.3"/>
    <n v="227.59"/>
    <n v="0.38"/>
    <x v="2"/>
    <x v="5"/>
    <x v="604"/>
    <x v="7"/>
    <x v="3"/>
    <n v="7078"/>
    <d v="2012-05-31T00:00:00"/>
    <x v="0"/>
    <x v="42"/>
    <n v="30265"/>
  </r>
  <r>
    <x v="533"/>
    <n v="41"/>
    <s v="Claudia Miner"/>
    <x v="0"/>
    <n v="1"/>
    <x v="148"/>
    <n v="22342"/>
    <s v="Low"/>
    <n v="13"/>
    <n v="20.99"/>
    <n v="0"/>
    <x v="908"/>
    <n v="3.3"/>
    <n v="-92.960999999999999"/>
    <n v="0.81"/>
    <x v="2"/>
    <x v="6"/>
    <x v="336"/>
    <x v="9"/>
    <x v="2"/>
    <n v="3110"/>
    <d v="2012-06-05T00:00:00"/>
    <x v="0"/>
    <x v="14"/>
    <n v="62301"/>
  </r>
  <r>
    <x v="534"/>
    <n v="41"/>
    <s v="Susan Vittorini"/>
    <x v="1"/>
    <n v="1"/>
    <x v="149"/>
    <n v="50374"/>
    <s v="Not Specified"/>
    <n v="30"/>
    <n v="120.98"/>
    <n v="0.05"/>
    <x v="909"/>
    <n v="9.07"/>
    <n v="1443.3510000000001"/>
    <n v="0.35"/>
    <x v="0"/>
    <x v="0"/>
    <x v="309"/>
    <x v="3"/>
    <x v="2"/>
    <n v="7060"/>
    <d v="2012-05-31T00:00:00"/>
    <x v="0"/>
    <x v="14"/>
    <n v="61265"/>
  </r>
  <r>
    <x v="535"/>
    <n v="41"/>
    <s v="Susan Vittorini"/>
    <x v="1"/>
    <n v="1"/>
    <x v="149"/>
    <n v="42981"/>
    <s v="Critical"/>
    <n v="4"/>
    <n v="896.99"/>
    <n v="0.05"/>
    <x v="910"/>
    <n v="19.989999999999998"/>
    <n v="232.441"/>
    <n v="0.38"/>
    <x v="0"/>
    <x v="0"/>
    <x v="59"/>
    <x v="3"/>
    <x v="2"/>
    <n v="6067"/>
    <d v="2012-06-01T00:00:00"/>
    <x v="0"/>
    <x v="14"/>
    <n v="60160"/>
  </r>
  <r>
    <x v="536"/>
    <n v="41"/>
    <s v="Julie Kriz"/>
    <x v="2"/>
    <n v="1"/>
    <x v="150"/>
    <n v="35461"/>
    <s v="Critical"/>
    <n v="11"/>
    <n v="4.49"/>
    <n v="0.08"/>
    <x v="911"/>
    <n v="1.49"/>
    <n v="3.5019999999999998"/>
    <n v="0.39"/>
    <x v="0"/>
    <x v="0"/>
    <x v="605"/>
    <x v="3"/>
    <x v="3"/>
    <n v="4985"/>
    <d v="2012-06-01T00:00:00"/>
    <x v="0"/>
    <x v="12"/>
    <n v="34698"/>
  </r>
  <r>
    <x v="537"/>
    <n v="41"/>
    <s v="Robert Marley"/>
    <x v="2"/>
    <n v="1"/>
    <x v="150"/>
    <n v="42851"/>
    <s v="High"/>
    <n v="4"/>
    <n v="4.71"/>
    <n v="0.05"/>
    <x v="912"/>
    <n v="0.7"/>
    <n v="-2.97"/>
    <n v="0.8"/>
    <x v="0"/>
    <x v="3"/>
    <x v="606"/>
    <x v="14"/>
    <x v="0"/>
    <n v="6044"/>
    <d v="2012-06-02T00:00:00"/>
    <x v="1"/>
    <x v="20"/>
    <n v="43055"/>
  </r>
  <r>
    <x v="111"/>
    <n v="41"/>
    <s v="Nathan Mautz"/>
    <x v="2"/>
    <n v="1"/>
    <x v="150"/>
    <n v="52487"/>
    <s v="Critical"/>
    <n v="17"/>
    <n v="7.78"/>
    <n v="0.09"/>
    <x v="913"/>
    <n v="2.5"/>
    <n v="15.74"/>
    <n v="0.38"/>
    <x v="0"/>
    <x v="0"/>
    <x v="607"/>
    <x v="15"/>
    <x v="2"/>
    <n v="7366"/>
    <d v="2012-06-02T00:00:00"/>
    <x v="0"/>
    <x v="3"/>
    <n v="55014"/>
  </r>
  <r>
    <x v="536"/>
    <n v="41"/>
    <s v="Julie Kriz"/>
    <x v="2"/>
    <n v="1"/>
    <x v="150"/>
    <n v="35461"/>
    <s v="Critical"/>
    <n v="30"/>
    <n v="3.68"/>
    <n v="0.04"/>
    <x v="914"/>
    <n v="1.32"/>
    <n v="-25.99"/>
    <n v="0.83"/>
    <x v="0"/>
    <x v="3"/>
    <x v="558"/>
    <x v="16"/>
    <x v="3"/>
    <n v="4986"/>
    <d v="2012-06-02T00:00:00"/>
    <x v="0"/>
    <x v="12"/>
    <n v="34698"/>
  </r>
  <r>
    <x v="419"/>
    <n v="41"/>
    <s v="Raymond Fair"/>
    <x v="0"/>
    <n v="1"/>
    <x v="150"/>
    <n v="5639"/>
    <s v="Medium"/>
    <n v="31"/>
    <n v="15.31"/>
    <n v="0.03"/>
    <x v="915"/>
    <n v="8.7799999999999994"/>
    <n v="-71.95"/>
    <n v="0.56999999999999995"/>
    <x v="0"/>
    <x v="0"/>
    <x v="608"/>
    <x v="0"/>
    <x v="0"/>
    <n v="790"/>
    <d v="2012-06-02T00:00:00"/>
    <x v="0"/>
    <x v="25"/>
    <n v="5701"/>
  </r>
  <r>
    <x v="537"/>
    <n v="41"/>
    <s v="Robert Marley"/>
    <x v="2"/>
    <n v="1"/>
    <x v="150"/>
    <n v="42851"/>
    <s v="High"/>
    <n v="7"/>
    <n v="55.99"/>
    <n v="0.04"/>
    <x v="916"/>
    <n v="1.25"/>
    <n v="-22.902000000000001"/>
    <n v="0.35"/>
    <x v="2"/>
    <x v="6"/>
    <x v="609"/>
    <x v="9"/>
    <x v="0"/>
    <n v="6045"/>
    <d v="2012-06-02T00:00:00"/>
    <x v="1"/>
    <x v="20"/>
    <n v="43055"/>
  </r>
  <r>
    <x v="538"/>
    <n v="41"/>
    <s v="Steve Carroll"/>
    <x v="3"/>
    <n v="1"/>
    <x v="150"/>
    <n v="21766"/>
    <s v="High"/>
    <n v="41"/>
    <n v="120.98"/>
    <n v="0.03"/>
    <x v="917"/>
    <n v="30"/>
    <n v="531.69000000000005"/>
    <n v="0.64"/>
    <x v="1"/>
    <x v="2"/>
    <x v="610"/>
    <x v="1"/>
    <x v="2"/>
    <n v="3027"/>
    <d v="2012-06-03T00:00:00"/>
    <x v="2"/>
    <x v="3"/>
    <n v="55128"/>
  </r>
  <r>
    <x v="538"/>
    <n v="41"/>
    <s v="Steve Carroll"/>
    <x v="3"/>
    <n v="1"/>
    <x v="150"/>
    <n v="21766"/>
    <s v="High"/>
    <n v="32"/>
    <n v="15.68"/>
    <n v="0.01"/>
    <x v="918"/>
    <n v="3.73"/>
    <n v="216.43"/>
    <n v="0.46"/>
    <x v="1"/>
    <x v="6"/>
    <x v="611"/>
    <x v="5"/>
    <x v="2"/>
    <n v="3028"/>
    <d v="2012-06-03T00:00:00"/>
    <x v="0"/>
    <x v="3"/>
    <n v="55128"/>
  </r>
  <r>
    <x v="452"/>
    <n v="41"/>
    <s v="James Galang"/>
    <x v="3"/>
    <n v="1"/>
    <x v="150"/>
    <n v="2050"/>
    <s v="Not Specified"/>
    <n v="16"/>
    <n v="2.89"/>
    <n v="0.06"/>
    <x v="919"/>
    <n v="0.99"/>
    <n v="5.27"/>
    <n v="0.38"/>
    <x v="0"/>
    <x v="0"/>
    <x v="612"/>
    <x v="12"/>
    <x v="3"/>
    <n v="294"/>
    <d v="2012-06-03T00:00:00"/>
    <x v="0"/>
    <x v="16"/>
    <n v="22304"/>
  </r>
  <r>
    <x v="452"/>
    <n v="41"/>
    <s v="James Galang"/>
    <x v="3"/>
    <n v="1"/>
    <x v="150"/>
    <n v="2050"/>
    <s v="Not Specified"/>
    <n v="25"/>
    <n v="22.84"/>
    <n v="0.08"/>
    <x v="920"/>
    <n v="11.54"/>
    <n v="-14.76"/>
    <n v="0.39"/>
    <x v="0"/>
    <x v="0"/>
    <x v="393"/>
    <x v="2"/>
    <x v="3"/>
    <n v="295"/>
    <d v="2012-06-03T00:00:00"/>
    <x v="0"/>
    <x v="16"/>
    <n v="22304"/>
  </r>
  <r>
    <x v="539"/>
    <n v="41"/>
    <s v="Craig Carroll"/>
    <x v="2"/>
    <n v="1"/>
    <x v="150"/>
    <n v="7398"/>
    <s v="Not Specified"/>
    <n v="34"/>
    <n v="64.650000000000006"/>
    <n v="7.0000000000000007E-2"/>
    <x v="921"/>
    <n v="35"/>
    <n v="-896.34"/>
    <n v="0.8"/>
    <x v="0"/>
    <x v="1"/>
    <x v="613"/>
    <x v="0"/>
    <x v="1"/>
    <n v="1012"/>
    <d v="2012-06-03T00:00:00"/>
    <x v="0"/>
    <x v="5"/>
    <n v="84067"/>
  </r>
  <r>
    <x v="539"/>
    <n v="41"/>
    <s v="Craig Carroll"/>
    <x v="2"/>
    <n v="1"/>
    <x v="150"/>
    <n v="7398"/>
    <s v="Not Specified"/>
    <n v="6"/>
    <n v="9.11"/>
    <n v="0.04"/>
    <x v="922"/>
    <n v="2.25"/>
    <n v="-4.37"/>
    <n v="0.52"/>
    <x v="0"/>
    <x v="3"/>
    <x v="614"/>
    <x v="6"/>
    <x v="1"/>
    <n v="1011"/>
    <d v="2012-06-04T00:00:00"/>
    <x v="0"/>
    <x v="5"/>
    <n v="84067"/>
  </r>
  <r>
    <x v="537"/>
    <n v="41"/>
    <s v="Elpida Rittenbach"/>
    <x v="3"/>
    <n v="1"/>
    <x v="151"/>
    <n v="6179"/>
    <s v="Not Specified"/>
    <n v="50"/>
    <n v="9.7799999999999994"/>
    <n v="0.09"/>
    <x v="923"/>
    <n v="1.39"/>
    <n v="197.76"/>
    <n v="0.39"/>
    <x v="0"/>
    <x v="0"/>
    <x v="321"/>
    <x v="15"/>
    <x v="0"/>
    <n v="860"/>
    <d v="2012-06-03T00:00:00"/>
    <x v="0"/>
    <x v="47"/>
    <n v="19711"/>
  </r>
  <r>
    <x v="540"/>
    <n v="41"/>
    <s v="Amy Cox"/>
    <x v="0"/>
    <n v="1"/>
    <x v="151"/>
    <n v="48455"/>
    <s v="Critical"/>
    <n v="34"/>
    <n v="22.84"/>
    <n v="0.03"/>
    <x v="924"/>
    <n v="11.54"/>
    <n v="76.63"/>
    <n v="0.39"/>
    <x v="0"/>
    <x v="0"/>
    <x v="393"/>
    <x v="2"/>
    <x v="0"/>
    <n v="6803"/>
    <d v="2012-06-03T00:00:00"/>
    <x v="0"/>
    <x v="15"/>
    <n v="6401"/>
  </r>
  <r>
    <x v="541"/>
    <n v="41"/>
    <s v="Amy Cox"/>
    <x v="0"/>
    <n v="1"/>
    <x v="151"/>
    <n v="48455"/>
    <s v="Critical"/>
    <n v="17"/>
    <n v="10.98"/>
    <n v="0.05"/>
    <x v="925"/>
    <n v="3.37"/>
    <n v="-3.18"/>
    <n v="0.56999999999999995"/>
    <x v="0"/>
    <x v="6"/>
    <x v="457"/>
    <x v="16"/>
    <x v="0"/>
    <n v="6805"/>
    <d v="2012-06-03T00:00:00"/>
    <x v="0"/>
    <x v="28"/>
    <n v="2664"/>
  </r>
  <r>
    <x v="542"/>
    <n v="41"/>
    <s v="Amy Cox"/>
    <x v="0"/>
    <n v="1"/>
    <x v="151"/>
    <n v="48455"/>
    <s v="Critical"/>
    <n v="2"/>
    <n v="9.99"/>
    <n v="0.06"/>
    <x v="926"/>
    <n v="6.24"/>
    <n v="-29.292899999999999"/>
    <n v="0.36"/>
    <x v="2"/>
    <x v="5"/>
    <x v="615"/>
    <x v="7"/>
    <x v="0"/>
    <n v="6804"/>
    <d v="2012-06-03T00:00:00"/>
    <x v="0"/>
    <x v="25"/>
    <n v="5439"/>
  </r>
  <r>
    <x v="543"/>
    <n v="41"/>
    <s v="Vivian Mathis"/>
    <x v="2"/>
    <n v="1"/>
    <x v="151"/>
    <n v="2150"/>
    <s v="Medium"/>
    <n v="21"/>
    <n v="179.29"/>
    <n v="0.01"/>
    <x v="927"/>
    <n v="29.21"/>
    <n v="55.301850000000002"/>
    <n v="0.76"/>
    <x v="1"/>
    <x v="4"/>
    <x v="115"/>
    <x v="4"/>
    <x v="0"/>
    <n v="311"/>
    <d v="2012-06-04T00:00:00"/>
    <x v="2"/>
    <x v="1"/>
    <n v="21113"/>
  </r>
  <r>
    <x v="537"/>
    <n v="41"/>
    <s v="Elpida Rittenbach"/>
    <x v="3"/>
    <n v="1"/>
    <x v="151"/>
    <n v="6179"/>
    <s v="Not Specified"/>
    <n v="15"/>
    <n v="200.99"/>
    <n v="0"/>
    <x v="928"/>
    <n v="8.08"/>
    <n v="234.61199999999999"/>
    <n v="0.59"/>
    <x v="2"/>
    <x v="0"/>
    <x v="616"/>
    <x v="9"/>
    <x v="0"/>
    <n v="861"/>
    <d v="2012-06-04T00:00:00"/>
    <x v="0"/>
    <x v="47"/>
    <n v="19711"/>
  </r>
  <r>
    <x v="544"/>
    <n v="41"/>
    <s v="Tamara Willingham"/>
    <x v="2"/>
    <n v="1"/>
    <x v="152"/>
    <n v="11748"/>
    <s v="Not Specified"/>
    <n v="23"/>
    <n v="145.97999999999999"/>
    <n v="0.01"/>
    <x v="929"/>
    <n v="46.2"/>
    <n v="-168.14"/>
    <n v="0.69"/>
    <x v="1"/>
    <x v="4"/>
    <x v="617"/>
    <x v="4"/>
    <x v="1"/>
    <n v="1625"/>
    <d v="2012-06-03T00:00:00"/>
    <x v="2"/>
    <x v="2"/>
    <n v="92277"/>
  </r>
  <r>
    <x v="545"/>
    <n v="41"/>
    <s v="Grace Kelly"/>
    <x v="3"/>
    <n v="1"/>
    <x v="152"/>
    <n v="44294"/>
    <s v="Low"/>
    <n v="13"/>
    <n v="20.98"/>
    <n v="0.09"/>
    <x v="930"/>
    <n v="45"/>
    <n v="-445.77"/>
    <n v="0.61"/>
    <x v="0"/>
    <x v="2"/>
    <x v="618"/>
    <x v="0"/>
    <x v="1"/>
    <n v="6258"/>
    <d v="2012-06-03T00:00:00"/>
    <x v="2"/>
    <x v="5"/>
    <n v="84003"/>
  </r>
  <r>
    <x v="262"/>
    <n v="41"/>
    <s v="Jonathan Doherty"/>
    <x v="2"/>
    <n v="1"/>
    <x v="152"/>
    <n v="69"/>
    <s v="Not Specified"/>
    <n v="42"/>
    <n v="30.93"/>
    <n v="0.09"/>
    <x v="931"/>
    <n v="3.92"/>
    <n v="511.69"/>
    <n v="0.44"/>
    <x v="1"/>
    <x v="6"/>
    <x v="348"/>
    <x v="5"/>
    <x v="3"/>
    <n v="12"/>
    <d v="2012-06-05T00:00:00"/>
    <x v="0"/>
    <x v="45"/>
    <n v="27529"/>
  </r>
  <r>
    <x v="262"/>
    <n v="41"/>
    <s v="Jonathan Doherty"/>
    <x v="2"/>
    <n v="1"/>
    <x v="152"/>
    <n v="69"/>
    <s v="Not Specified"/>
    <n v="28"/>
    <n v="1.68"/>
    <n v="0.03"/>
    <x v="932"/>
    <n v="0.7"/>
    <n v="0.35"/>
    <n v="0.6"/>
    <x v="0"/>
    <x v="3"/>
    <x v="619"/>
    <x v="6"/>
    <x v="3"/>
    <n v="13"/>
    <d v="2012-06-05T00:00:00"/>
    <x v="1"/>
    <x v="45"/>
    <n v="27529"/>
  </r>
  <r>
    <x v="124"/>
    <n v="41"/>
    <s v="Giulietta Dortch"/>
    <x v="3"/>
    <n v="1"/>
    <x v="152"/>
    <n v="8161"/>
    <s v="High"/>
    <n v="45"/>
    <n v="2.61"/>
    <n v="0.09"/>
    <x v="933"/>
    <n v="0.5"/>
    <n v="39.19"/>
    <n v="0.39"/>
    <x v="0"/>
    <x v="0"/>
    <x v="586"/>
    <x v="12"/>
    <x v="1"/>
    <n v="1111"/>
    <d v="2012-06-05T00:00:00"/>
    <x v="0"/>
    <x v="2"/>
    <n v="94025"/>
  </r>
  <r>
    <x v="545"/>
    <n v="41"/>
    <s v="Grace Kelly"/>
    <x v="3"/>
    <n v="1"/>
    <x v="152"/>
    <n v="44294"/>
    <s v="Low"/>
    <n v="8"/>
    <n v="65.989999999999995"/>
    <n v="0.04"/>
    <x v="934"/>
    <n v="8.99"/>
    <n v="-206.15100000000001"/>
    <n v="0.59"/>
    <x v="2"/>
    <x v="0"/>
    <x v="620"/>
    <x v="9"/>
    <x v="1"/>
    <n v="6259"/>
    <d v="2012-06-05T00:00:00"/>
    <x v="0"/>
    <x v="5"/>
    <n v="84003"/>
  </r>
  <r>
    <x v="546"/>
    <n v="41"/>
    <s v="Gary Zandusky"/>
    <x v="1"/>
    <n v="1"/>
    <x v="152"/>
    <n v="5283"/>
    <s v="Medium"/>
    <n v="23"/>
    <n v="125.99"/>
    <n v="0.03"/>
    <x v="935"/>
    <n v="7.69"/>
    <n v="417.46499999999997"/>
    <n v="0.57999999999999996"/>
    <x v="2"/>
    <x v="0"/>
    <x v="229"/>
    <x v="9"/>
    <x v="2"/>
    <n v="733"/>
    <d v="2012-06-05T00:00:00"/>
    <x v="0"/>
    <x v="9"/>
    <n v="78596"/>
  </r>
  <r>
    <x v="547"/>
    <n v="41"/>
    <s v="Meg Tillman"/>
    <x v="0"/>
    <n v="1"/>
    <x v="152"/>
    <n v="7905"/>
    <s v="Low"/>
    <n v="46"/>
    <n v="259.70999999999998"/>
    <n v="0.08"/>
    <x v="936"/>
    <n v="66.67"/>
    <n v="183.9"/>
    <n v="0.61"/>
    <x v="1"/>
    <x v="4"/>
    <x v="221"/>
    <x v="4"/>
    <x v="3"/>
    <n v="1072"/>
    <d v="2012-06-07T00:00:00"/>
    <x v="2"/>
    <x v="12"/>
    <n v="34639"/>
  </r>
  <r>
    <x v="548"/>
    <n v="41"/>
    <s v="Alejandro Savely"/>
    <x v="2"/>
    <n v="1"/>
    <x v="152"/>
    <n v="47457"/>
    <s v="Low"/>
    <n v="50"/>
    <n v="161.55000000000001"/>
    <n v="0.05"/>
    <x v="937"/>
    <n v="19.989999999999998"/>
    <n v="1577.02"/>
    <n v="0.66"/>
    <x v="0"/>
    <x v="0"/>
    <x v="73"/>
    <x v="0"/>
    <x v="1"/>
    <n v="6663"/>
    <d v="2012-06-08T00:00:00"/>
    <x v="0"/>
    <x v="2"/>
    <n v="95687"/>
  </r>
  <r>
    <x v="545"/>
    <n v="41"/>
    <s v="Grace Kelly"/>
    <x v="3"/>
    <n v="1"/>
    <x v="152"/>
    <n v="44294"/>
    <s v="Low"/>
    <n v="15"/>
    <n v="6.48"/>
    <n v="0.09"/>
    <x v="938"/>
    <n v="9.68"/>
    <n v="-85.29"/>
    <n v="0.36"/>
    <x v="0"/>
    <x v="0"/>
    <x v="240"/>
    <x v="2"/>
    <x v="1"/>
    <n v="6257"/>
    <d v="2012-06-10T00:00:00"/>
    <x v="1"/>
    <x v="5"/>
    <n v="84003"/>
  </r>
  <r>
    <x v="549"/>
    <n v="41"/>
    <s v="Cindy Stewart"/>
    <x v="2"/>
    <n v="1"/>
    <x v="153"/>
    <n v="52002"/>
    <s v="High"/>
    <n v="11"/>
    <n v="218.75"/>
    <n v="0.06"/>
    <x v="939"/>
    <n v="69.64"/>
    <n v="-566.5"/>
    <n v="0.77"/>
    <x v="1"/>
    <x v="4"/>
    <x v="189"/>
    <x v="4"/>
    <x v="1"/>
    <n v="7291"/>
    <d v="2012-06-05T00:00:00"/>
    <x v="2"/>
    <x v="40"/>
    <n v="86314"/>
  </r>
  <r>
    <x v="520"/>
    <n v="41"/>
    <s v="Mitch Webber"/>
    <x v="2"/>
    <n v="1"/>
    <x v="153"/>
    <n v="24647"/>
    <s v="Not Specified"/>
    <n v="34"/>
    <n v="6.48"/>
    <n v="0.05"/>
    <x v="940"/>
    <n v="5.14"/>
    <n v="-28.2"/>
    <n v="0.37"/>
    <x v="0"/>
    <x v="0"/>
    <x v="621"/>
    <x v="2"/>
    <x v="0"/>
    <n v="3463"/>
    <d v="2012-06-05T00:00:00"/>
    <x v="1"/>
    <x v="13"/>
    <n v="11572"/>
  </r>
  <r>
    <x v="550"/>
    <n v="41"/>
    <s v="Clytie Kelty"/>
    <x v="0"/>
    <n v="1"/>
    <x v="153"/>
    <n v="47009"/>
    <s v="Critical"/>
    <n v="32"/>
    <n v="49.99"/>
    <n v="0.09"/>
    <x v="941"/>
    <n v="19.989999999999998"/>
    <n v="-22.33"/>
    <n v="0.45"/>
    <x v="2"/>
    <x v="0"/>
    <x v="193"/>
    <x v="8"/>
    <x v="0"/>
    <n v="6605"/>
    <d v="2012-06-06T00:00:00"/>
    <x v="1"/>
    <x v="0"/>
    <n v="16602"/>
  </r>
  <r>
    <x v="520"/>
    <n v="41"/>
    <s v="Mitch Webber"/>
    <x v="2"/>
    <n v="1"/>
    <x v="153"/>
    <n v="24647"/>
    <s v="Not Specified"/>
    <n v="3"/>
    <n v="999.99"/>
    <n v="0"/>
    <x v="942"/>
    <n v="13.99"/>
    <n v="-1819.9965"/>
    <n v="0.36"/>
    <x v="2"/>
    <x v="5"/>
    <x v="224"/>
    <x v="7"/>
    <x v="0"/>
    <n v="3462"/>
    <d v="2012-06-06T00:00:00"/>
    <x v="0"/>
    <x v="13"/>
    <n v="11572"/>
  </r>
  <r>
    <x v="551"/>
    <n v="41"/>
    <s v="Tom Boeckenhauer"/>
    <x v="2"/>
    <n v="1"/>
    <x v="153"/>
    <n v="8614"/>
    <s v="Low"/>
    <n v="13"/>
    <n v="115.99"/>
    <n v="0.06"/>
    <x v="943"/>
    <n v="5.92"/>
    <n v="-16.335000000000001"/>
    <n v="0.57999999999999996"/>
    <x v="2"/>
    <x v="0"/>
    <x v="154"/>
    <x v="9"/>
    <x v="1"/>
    <n v="1179"/>
    <d v="2012-06-06T00:00:00"/>
    <x v="0"/>
    <x v="6"/>
    <n v="97330"/>
  </r>
  <r>
    <x v="301"/>
    <n v="41"/>
    <s v="Sally Hughsby"/>
    <x v="3"/>
    <n v="1"/>
    <x v="154"/>
    <n v="21958"/>
    <s v="High"/>
    <n v="14"/>
    <n v="363.25"/>
    <n v="0.09"/>
    <x v="944"/>
    <n v="19.989999999999998"/>
    <n v="1092.94"/>
    <n v="0.56999999999999995"/>
    <x v="0"/>
    <x v="0"/>
    <x v="489"/>
    <x v="13"/>
    <x v="0"/>
    <n v="3065"/>
    <d v="2012-06-06T00:00:00"/>
    <x v="0"/>
    <x v="20"/>
    <n v="44039"/>
  </r>
  <r>
    <x v="552"/>
    <n v="41"/>
    <s v="Christy Brittain"/>
    <x v="3"/>
    <n v="1"/>
    <x v="155"/>
    <n v="55392"/>
    <s v="Critical"/>
    <n v="20"/>
    <n v="6.47"/>
    <n v="0.02"/>
    <x v="945"/>
    <n v="1.22"/>
    <n v="40.200000000000003"/>
    <n v="0.4"/>
    <x v="0"/>
    <x v="3"/>
    <x v="622"/>
    <x v="6"/>
    <x v="0"/>
    <n v="7733"/>
    <d v="2012-06-07T00:00:00"/>
    <x v="0"/>
    <x v="35"/>
    <n v="2840"/>
  </r>
  <r>
    <x v="553"/>
    <n v="41"/>
    <s v="Christy Brittain"/>
    <x v="3"/>
    <n v="1"/>
    <x v="155"/>
    <n v="55392"/>
    <s v="Critical"/>
    <n v="39"/>
    <n v="2.84"/>
    <n v="7.0000000000000007E-2"/>
    <x v="946"/>
    <n v="0.93"/>
    <n v="3.21"/>
    <n v="0.54"/>
    <x v="0"/>
    <x v="3"/>
    <x v="623"/>
    <x v="6"/>
    <x v="0"/>
    <n v="7734"/>
    <d v="2012-06-08T00:00:00"/>
    <x v="0"/>
    <x v="28"/>
    <n v="2152"/>
  </r>
  <r>
    <x v="305"/>
    <n v="41"/>
    <s v="Rob Haberlin"/>
    <x v="2"/>
    <n v="1"/>
    <x v="156"/>
    <n v="6434"/>
    <s v="High"/>
    <n v="13"/>
    <n v="4.76"/>
    <n v="7.0000000000000007E-2"/>
    <x v="947"/>
    <n v="0.88"/>
    <n v="14.49"/>
    <n v="0.39"/>
    <x v="0"/>
    <x v="3"/>
    <x v="530"/>
    <x v="2"/>
    <x v="2"/>
    <n v="895"/>
    <d v="2012-06-07T00:00:00"/>
    <x v="0"/>
    <x v="10"/>
    <n v="50158"/>
  </r>
  <r>
    <x v="554"/>
    <n v="41"/>
    <s v="George Zrebassa"/>
    <x v="1"/>
    <n v="1"/>
    <x v="156"/>
    <n v="46499"/>
    <s v="Critical"/>
    <n v="1"/>
    <n v="44.01"/>
    <n v="0.06"/>
    <x v="948"/>
    <n v="3.5"/>
    <n v="-26.54"/>
    <n v="0.59"/>
    <x v="0"/>
    <x v="0"/>
    <x v="624"/>
    <x v="13"/>
    <x v="1"/>
    <n v="6534"/>
    <d v="2012-06-08T00:00:00"/>
    <x v="0"/>
    <x v="2"/>
    <n v="95207"/>
  </r>
  <r>
    <x v="554"/>
    <n v="41"/>
    <s v="George Zrebassa"/>
    <x v="1"/>
    <n v="1"/>
    <x v="156"/>
    <n v="46499"/>
    <s v="Critical"/>
    <n v="10"/>
    <n v="1.26"/>
    <n v="0.1"/>
    <x v="949"/>
    <n v="0.7"/>
    <n v="-6.78"/>
    <n v="0.81"/>
    <x v="0"/>
    <x v="3"/>
    <x v="625"/>
    <x v="14"/>
    <x v="1"/>
    <n v="6536"/>
    <d v="2012-06-08T00:00:00"/>
    <x v="0"/>
    <x v="2"/>
    <n v="95207"/>
  </r>
  <r>
    <x v="555"/>
    <n v="41"/>
    <s v="Chuck Sachs"/>
    <x v="3"/>
    <n v="1"/>
    <x v="156"/>
    <n v="39780"/>
    <s v="Low"/>
    <n v="48"/>
    <n v="45.98"/>
    <n v="0.04"/>
    <x v="950"/>
    <n v="4.8"/>
    <n v="569.08000000000004"/>
    <n v="0.68"/>
    <x v="1"/>
    <x v="3"/>
    <x v="626"/>
    <x v="5"/>
    <x v="0"/>
    <n v="5614"/>
    <d v="2012-06-09T00:00:00"/>
    <x v="0"/>
    <x v="19"/>
    <n v="4101"/>
  </r>
  <r>
    <x v="554"/>
    <n v="41"/>
    <s v="George Zrebassa"/>
    <x v="1"/>
    <n v="1"/>
    <x v="156"/>
    <n v="46499"/>
    <s v="Critical"/>
    <n v="22"/>
    <n v="4.0599999999999996"/>
    <n v="7.0000000000000007E-2"/>
    <x v="951"/>
    <n v="6.89"/>
    <n v="-115.21"/>
    <n v="0.6"/>
    <x v="0"/>
    <x v="0"/>
    <x v="281"/>
    <x v="13"/>
    <x v="1"/>
    <n v="6535"/>
    <d v="2012-06-09T00:00:00"/>
    <x v="0"/>
    <x v="2"/>
    <n v="95207"/>
  </r>
  <r>
    <x v="411"/>
    <n v="41"/>
    <s v="Grant Carroll"/>
    <x v="0"/>
    <n v="1"/>
    <x v="156"/>
    <n v="19010"/>
    <s v="Low"/>
    <n v="18"/>
    <n v="1270.99"/>
    <n v="0"/>
    <x v="952"/>
    <n v="19.989999999999998"/>
    <n v="10951.306500000001"/>
    <n v="0.35"/>
    <x v="0"/>
    <x v="0"/>
    <x v="627"/>
    <x v="3"/>
    <x v="2"/>
    <n v="2624"/>
    <d v="2012-06-09T00:00:00"/>
    <x v="0"/>
    <x v="14"/>
    <n v="61832"/>
  </r>
  <r>
    <x v="556"/>
    <n v="41"/>
    <s v="Jim Epp"/>
    <x v="0"/>
    <n v="1"/>
    <x v="156"/>
    <n v="50432"/>
    <s v="Low"/>
    <n v="45"/>
    <n v="55.48"/>
    <n v="0.08"/>
    <x v="953"/>
    <n v="14.3"/>
    <n v="816.72"/>
    <n v="0.37"/>
    <x v="0"/>
    <x v="0"/>
    <x v="180"/>
    <x v="2"/>
    <x v="3"/>
    <n v="7067"/>
    <d v="2012-06-09T00:00:00"/>
    <x v="0"/>
    <x v="16"/>
    <n v="22901"/>
  </r>
  <r>
    <x v="556"/>
    <n v="41"/>
    <s v="Jim Epp"/>
    <x v="0"/>
    <n v="1"/>
    <x v="156"/>
    <n v="50432"/>
    <s v="Low"/>
    <n v="7"/>
    <n v="284.98"/>
    <n v="0.02"/>
    <x v="954"/>
    <n v="69.55"/>
    <n v="-92.37"/>
    <n v="0.6"/>
    <x v="1"/>
    <x v="2"/>
    <x v="628"/>
    <x v="1"/>
    <x v="3"/>
    <n v="7066"/>
    <d v="2012-06-12T00:00:00"/>
    <x v="2"/>
    <x v="16"/>
    <n v="22901"/>
  </r>
  <r>
    <x v="557"/>
    <n v="41"/>
    <s v="Chuck Sachs"/>
    <x v="3"/>
    <n v="1"/>
    <x v="156"/>
    <n v="39780"/>
    <s v="Low"/>
    <n v="33"/>
    <n v="48.04"/>
    <n v="0.02"/>
    <x v="955"/>
    <n v="5.79"/>
    <n v="809.97"/>
    <n v="0.37"/>
    <x v="0"/>
    <x v="0"/>
    <x v="629"/>
    <x v="2"/>
    <x v="0"/>
    <n v="5613"/>
    <d v="2012-06-14T00:00:00"/>
    <x v="0"/>
    <x v="22"/>
    <n v="7003"/>
  </r>
  <r>
    <x v="558"/>
    <n v="41"/>
    <s v="Pauline Webber"/>
    <x v="3"/>
    <n v="1"/>
    <x v="157"/>
    <n v="54342"/>
    <s v="Low"/>
    <n v="2"/>
    <n v="4.84"/>
    <n v="0.02"/>
    <x v="956"/>
    <n v="0.71"/>
    <n v="-5.65"/>
    <n v="0.52"/>
    <x v="0"/>
    <x v="3"/>
    <x v="381"/>
    <x v="6"/>
    <x v="1"/>
    <n v="7595"/>
    <d v="2012-06-08T00:00:00"/>
    <x v="0"/>
    <x v="31"/>
    <n v="83704"/>
  </r>
  <r>
    <x v="558"/>
    <n v="41"/>
    <s v="Pauline Webber"/>
    <x v="3"/>
    <n v="1"/>
    <x v="157"/>
    <n v="54342"/>
    <s v="Low"/>
    <n v="35"/>
    <n v="100.97"/>
    <n v="0.05"/>
    <x v="957"/>
    <n v="7.18"/>
    <n v="1057.6199999999999"/>
    <n v="0.46"/>
    <x v="2"/>
    <x v="0"/>
    <x v="418"/>
    <x v="8"/>
    <x v="1"/>
    <n v="7594"/>
    <d v="2012-06-08T00:00:00"/>
    <x v="1"/>
    <x v="31"/>
    <n v="83704"/>
  </r>
  <r>
    <x v="403"/>
    <n v="41"/>
    <s v="Ben Wallace"/>
    <x v="1"/>
    <n v="1"/>
    <x v="158"/>
    <n v="17446"/>
    <s v="Critical"/>
    <n v="15"/>
    <n v="8.34"/>
    <n v="0"/>
    <x v="958"/>
    <n v="2.64"/>
    <n v="8.75"/>
    <n v="0.59"/>
    <x v="0"/>
    <x v="6"/>
    <x v="192"/>
    <x v="16"/>
    <x v="0"/>
    <n v="2408"/>
    <d v="2012-06-11T00:00:00"/>
    <x v="1"/>
    <x v="13"/>
    <n v="13601"/>
  </r>
  <r>
    <x v="21"/>
    <n v="41"/>
    <s v="Tom Prescott"/>
    <x v="0"/>
    <n v="1"/>
    <x v="159"/>
    <n v="36230"/>
    <s v="High"/>
    <n v="7"/>
    <n v="7.28"/>
    <n v="0"/>
    <x v="959"/>
    <n v="3.52"/>
    <n v="-31.38"/>
    <n v="0.68"/>
    <x v="2"/>
    <x v="6"/>
    <x v="630"/>
    <x v="8"/>
    <x v="0"/>
    <n v="5084"/>
    <d v="2012-06-10T00:00:00"/>
    <x v="0"/>
    <x v="15"/>
    <n v="6010"/>
  </r>
  <r>
    <x v="559"/>
    <n v="41"/>
    <s v="Nat Gilpin"/>
    <x v="3"/>
    <n v="1"/>
    <x v="159"/>
    <n v="24869"/>
    <s v="Not Specified"/>
    <n v="14"/>
    <n v="8.85"/>
    <n v="0.05"/>
    <x v="960"/>
    <n v="5.6"/>
    <n v="-9.1769999999999996"/>
    <n v="0.36"/>
    <x v="0"/>
    <x v="0"/>
    <x v="631"/>
    <x v="3"/>
    <x v="2"/>
    <n v="3490"/>
    <d v="2012-06-11T00:00:00"/>
    <x v="0"/>
    <x v="11"/>
    <n v="73160"/>
  </r>
  <r>
    <x v="560"/>
    <n v="41"/>
    <s v="Steve Nguyen"/>
    <x v="0"/>
    <n v="1"/>
    <x v="160"/>
    <n v="53476"/>
    <s v="Not Specified"/>
    <n v="42"/>
    <n v="193.17"/>
    <n v="0.01"/>
    <x v="961"/>
    <n v="19.989999999999998"/>
    <n v="1141.07"/>
    <n v="0.71"/>
    <x v="0"/>
    <x v="0"/>
    <x v="337"/>
    <x v="0"/>
    <x v="0"/>
    <n v="7492"/>
    <d v="2012-06-11T00:00:00"/>
    <x v="1"/>
    <x v="20"/>
    <n v="43615"/>
  </r>
  <r>
    <x v="560"/>
    <n v="41"/>
    <s v="Steve Nguyen"/>
    <x v="0"/>
    <n v="1"/>
    <x v="160"/>
    <n v="53476"/>
    <s v="Not Specified"/>
    <n v="14"/>
    <n v="35.44"/>
    <n v="0.04"/>
    <x v="962"/>
    <n v="5.09"/>
    <n v="150.72"/>
    <n v="0.38"/>
    <x v="0"/>
    <x v="0"/>
    <x v="444"/>
    <x v="2"/>
    <x v="0"/>
    <n v="7489"/>
    <d v="2012-06-11T00:00:00"/>
    <x v="0"/>
    <x v="20"/>
    <n v="43615"/>
  </r>
  <r>
    <x v="561"/>
    <n v="41"/>
    <s v="Eva Jacobs"/>
    <x v="1"/>
    <n v="1"/>
    <x v="160"/>
    <n v="46627"/>
    <s v="Critical"/>
    <n v="3"/>
    <n v="5.28"/>
    <n v="0.05"/>
    <x v="963"/>
    <n v="6.26"/>
    <n v="-14.22"/>
    <n v="0.4"/>
    <x v="0"/>
    <x v="0"/>
    <x v="632"/>
    <x v="2"/>
    <x v="2"/>
    <n v="6559"/>
    <d v="2012-06-12T00:00:00"/>
    <x v="0"/>
    <x v="11"/>
    <n v="73521"/>
  </r>
  <r>
    <x v="560"/>
    <n v="41"/>
    <s v="Steve Nguyen"/>
    <x v="0"/>
    <n v="1"/>
    <x v="160"/>
    <n v="53476"/>
    <s v="Not Specified"/>
    <n v="47"/>
    <n v="1.76"/>
    <n v="0.01"/>
    <x v="964"/>
    <n v="0.7"/>
    <n v="3.13"/>
    <n v="0.56000000000000005"/>
    <x v="0"/>
    <x v="3"/>
    <x v="55"/>
    <x v="6"/>
    <x v="0"/>
    <n v="7491"/>
    <d v="2012-06-12T00:00:00"/>
    <x v="0"/>
    <x v="20"/>
    <n v="43615"/>
  </r>
  <r>
    <x v="562"/>
    <n v="41"/>
    <s v="Pete Takahito"/>
    <x v="2"/>
    <n v="1"/>
    <x v="160"/>
    <n v="5155"/>
    <s v="High"/>
    <n v="14"/>
    <n v="39.979999999999997"/>
    <n v="0.01"/>
    <x v="965"/>
    <n v="4"/>
    <n v="-38.51"/>
    <n v="0.7"/>
    <x v="2"/>
    <x v="0"/>
    <x v="414"/>
    <x v="8"/>
    <x v="0"/>
    <n v="720"/>
    <d v="2012-06-12T00:00:00"/>
    <x v="0"/>
    <x v="1"/>
    <n v="21040"/>
  </r>
  <r>
    <x v="563"/>
    <n v="41"/>
    <s v="Rick Wilson"/>
    <x v="2"/>
    <n v="1"/>
    <x v="160"/>
    <n v="26466"/>
    <s v="Critical"/>
    <n v="29"/>
    <n v="35.99"/>
    <n v="0.01"/>
    <x v="966"/>
    <n v="5.99"/>
    <n v="287.99099999999999"/>
    <n v="0.38"/>
    <x v="2"/>
    <x v="3"/>
    <x v="299"/>
    <x v="9"/>
    <x v="3"/>
    <n v="3707"/>
    <d v="2012-06-12T00:00:00"/>
    <x v="0"/>
    <x v="45"/>
    <n v="27893"/>
  </r>
  <r>
    <x v="561"/>
    <n v="41"/>
    <s v="Eva Jacobs"/>
    <x v="1"/>
    <n v="1"/>
    <x v="160"/>
    <n v="46627"/>
    <s v="Critical"/>
    <n v="24"/>
    <n v="65.989999999999995"/>
    <n v="0.03"/>
    <x v="967"/>
    <n v="5.26"/>
    <n v="261.52199999999999"/>
    <n v="0.56000000000000005"/>
    <x v="2"/>
    <x v="0"/>
    <x v="367"/>
    <x v="9"/>
    <x v="2"/>
    <n v="6560"/>
    <d v="2012-06-12T00:00:00"/>
    <x v="0"/>
    <x v="11"/>
    <n v="73521"/>
  </r>
  <r>
    <x v="564"/>
    <n v="41"/>
    <s v="Giulietta Dortch"/>
    <x v="0"/>
    <n v="1"/>
    <x v="160"/>
    <n v="59681"/>
    <s v="Critical"/>
    <n v="23"/>
    <n v="8.6"/>
    <n v="0.02"/>
    <x v="968"/>
    <n v="6.19"/>
    <n v="-11.948499999999999"/>
    <n v="0.38"/>
    <x v="0"/>
    <x v="0"/>
    <x v="105"/>
    <x v="3"/>
    <x v="1"/>
    <n v="8348"/>
    <d v="2012-06-13T00:00:00"/>
    <x v="1"/>
    <x v="2"/>
    <n v="91360"/>
  </r>
  <r>
    <x v="252"/>
    <n v="41"/>
    <s v="Harold Pawlan"/>
    <x v="0"/>
    <n v="1"/>
    <x v="160"/>
    <n v="40707"/>
    <s v="High"/>
    <n v="26"/>
    <n v="65.989999999999995"/>
    <n v="0"/>
    <x v="969"/>
    <n v="8.99"/>
    <n v="211.08600000000001"/>
    <n v="0.56000000000000005"/>
    <x v="2"/>
    <x v="0"/>
    <x v="573"/>
    <x v="9"/>
    <x v="2"/>
    <n v="5735"/>
    <d v="2012-06-13T00:00:00"/>
    <x v="0"/>
    <x v="7"/>
    <n v="68601"/>
  </r>
  <r>
    <x v="560"/>
    <n v="41"/>
    <s v="Steve Nguyen"/>
    <x v="0"/>
    <n v="1"/>
    <x v="160"/>
    <n v="53476"/>
    <s v="Not Specified"/>
    <n v="24"/>
    <n v="3.98"/>
    <n v="0.08"/>
    <x v="970"/>
    <n v="0.7"/>
    <n v="19.420000000000002"/>
    <n v="0.52"/>
    <x v="0"/>
    <x v="3"/>
    <x v="149"/>
    <x v="6"/>
    <x v="0"/>
    <n v="7490"/>
    <d v="2012-06-14T00:00:00"/>
    <x v="0"/>
    <x v="20"/>
    <n v="43615"/>
  </r>
  <r>
    <x v="252"/>
    <n v="41"/>
    <s v="Harold Pawlan"/>
    <x v="0"/>
    <n v="1"/>
    <x v="161"/>
    <n v="56582"/>
    <s v="Low"/>
    <n v="36"/>
    <n v="130.97999999999999"/>
    <n v="0.04"/>
    <x v="971"/>
    <n v="54.74"/>
    <n v="-904.73"/>
    <n v="0.69"/>
    <x v="1"/>
    <x v="4"/>
    <x v="305"/>
    <x v="10"/>
    <x v="2"/>
    <n v="7917"/>
    <d v="2012-06-12T00:00:00"/>
    <x v="2"/>
    <x v="7"/>
    <n v="68601"/>
  </r>
  <r>
    <x v="565"/>
    <n v="41"/>
    <s v="Brad Thomas"/>
    <x v="1"/>
    <n v="1"/>
    <x v="161"/>
    <n v="47872"/>
    <s v="Critical"/>
    <n v="50"/>
    <n v="6.64"/>
    <n v="0.05"/>
    <x v="972"/>
    <n v="4.95"/>
    <n v="-38.04"/>
    <n v="0.37"/>
    <x v="1"/>
    <x v="6"/>
    <x v="41"/>
    <x v="5"/>
    <x v="1"/>
    <n v="6720"/>
    <d v="2012-06-13T00:00:00"/>
    <x v="0"/>
    <x v="2"/>
    <n v="90266"/>
  </r>
  <r>
    <x v="566"/>
    <n v="41"/>
    <s v="Denise Monton"/>
    <x v="1"/>
    <n v="1"/>
    <x v="161"/>
    <n v="48096"/>
    <s v="High"/>
    <n v="3"/>
    <n v="6.48"/>
    <n v="0.02"/>
    <x v="973"/>
    <n v="7.86"/>
    <n v="-9.5"/>
    <n v="0.37"/>
    <x v="0"/>
    <x v="0"/>
    <x v="542"/>
    <x v="2"/>
    <x v="3"/>
    <n v="6752"/>
    <d v="2012-06-13T00:00:00"/>
    <x v="1"/>
    <x v="45"/>
    <n v="28806"/>
  </r>
  <r>
    <x v="567"/>
    <n v="41"/>
    <s v="Harold Pawlan"/>
    <x v="0"/>
    <n v="1"/>
    <x v="161"/>
    <n v="56582"/>
    <s v="Low"/>
    <n v="47"/>
    <n v="31.76"/>
    <n v="7.0000000000000007E-2"/>
    <x v="974"/>
    <n v="45.51"/>
    <n v="-1643.74"/>
    <n v="0.65"/>
    <x v="1"/>
    <x v="4"/>
    <x v="147"/>
    <x v="4"/>
    <x v="1"/>
    <n v="7916"/>
    <d v="2012-06-14T00:00:00"/>
    <x v="2"/>
    <x v="5"/>
    <n v="84015"/>
  </r>
  <r>
    <x v="568"/>
    <n v="41"/>
    <s v="Julia Barnett"/>
    <x v="2"/>
    <n v="1"/>
    <x v="161"/>
    <n v="8999"/>
    <s v="High"/>
    <n v="28"/>
    <n v="55.48"/>
    <n v="0"/>
    <x v="975"/>
    <n v="14.3"/>
    <n v="590.35"/>
    <n v="0.37"/>
    <x v="0"/>
    <x v="0"/>
    <x v="180"/>
    <x v="2"/>
    <x v="1"/>
    <n v="1237"/>
    <d v="2012-06-14T00:00:00"/>
    <x v="0"/>
    <x v="2"/>
    <n v="94070"/>
  </r>
  <r>
    <x v="153"/>
    <n v="41"/>
    <s v="Denise Monton"/>
    <x v="1"/>
    <n v="1"/>
    <x v="161"/>
    <n v="48096"/>
    <s v="High"/>
    <n v="22"/>
    <n v="17.07"/>
    <n v="0.03"/>
    <x v="976"/>
    <n v="8.1300000000000008"/>
    <n v="27.62"/>
    <n v="0.38"/>
    <x v="0"/>
    <x v="0"/>
    <x v="633"/>
    <x v="15"/>
    <x v="3"/>
    <n v="6753"/>
    <d v="2012-06-14T00:00:00"/>
    <x v="0"/>
    <x v="45"/>
    <n v="27217"/>
  </r>
  <r>
    <x v="565"/>
    <n v="41"/>
    <s v="Brad Thomas"/>
    <x v="1"/>
    <n v="1"/>
    <x v="161"/>
    <n v="47872"/>
    <s v="Critical"/>
    <n v="38"/>
    <n v="46.89"/>
    <n v="0.09"/>
    <x v="977"/>
    <n v="5.0999999999999996"/>
    <n v="649.04999999999995"/>
    <n v="0.46"/>
    <x v="0"/>
    <x v="5"/>
    <x v="501"/>
    <x v="13"/>
    <x v="1"/>
    <n v="6719"/>
    <d v="2012-06-14T00:00:00"/>
    <x v="0"/>
    <x v="2"/>
    <n v="90266"/>
  </r>
  <r>
    <x v="220"/>
    <n v="41"/>
    <s v="Adam Shillingsburg"/>
    <x v="2"/>
    <n v="1"/>
    <x v="161"/>
    <n v="29988"/>
    <s v="High"/>
    <n v="12"/>
    <n v="449.99"/>
    <n v="0.06"/>
    <x v="978"/>
    <n v="49"/>
    <n v="287.5"/>
    <n v="0.38"/>
    <x v="2"/>
    <x v="2"/>
    <x v="634"/>
    <x v="11"/>
    <x v="1"/>
    <n v="4221"/>
    <d v="2012-06-14T00:00:00"/>
    <x v="2"/>
    <x v="6"/>
    <n v="97526"/>
  </r>
  <r>
    <x v="569"/>
    <n v="41"/>
    <s v="Sam Zeldin"/>
    <x v="0"/>
    <n v="1"/>
    <x v="161"/>
    <n v="42308"/>
    <s v="Medium"/>
    <n v="16"/>
    <n v="4.8600000000000003"/>
    <n v="0.09"/>
    <x v="979"/>
    <n v="7.1"/>
    <n v="-56.56"/>
    <n v="0.42"/>
    <x v="1"/>
    <x v="0"/>
    <x v="635"/>
    <x v="5"/>
    <x v="0"/>
    <n v="5962"/>
    <d v="2012-06-15T00:00:00"/>
    <x v="0"/>
    <x v="20"/>
    <n v="43068"/>
  </r>
  <r>
    <x v="567"/>
    <n v="41"/>
    <s v="Harold Pawlan"/>
    <x v="0"/>
    <n v="1"/>
    <x v="161"/>
    <n v="56582"/>
    <s v="Low"/>
    <n v="25"/>
    <n v="105.29"/>
    <n v="0.04"/>
    <x v="980"/>
    <n v="10.119999999999999"/>
    <n v="490.99"/>
    <n v="0.79"/>
    <x v="1"/>
    <x v="1"/>
    <x v="636"/>
    <x v="5"/>
    <x v="1"/>
    <n v="7915"/>
    <d v="2012-06-16T00:00:00"/>
    <x v="0"/>
    <x v="5"/>
    <n v="84015"/>
  </r>
  <r>
    <x v="570"/>
    <n v="41"/>
    <s v="Theone Pippenger"/>
    <x v="2"/>
    <n v="1"/>
    <x v="161"/>
    <n v="25347"/>
    <s v="Low"/>
    <n v="28"/>
    <n v="35.44"/>
    <n v="7.0000000000000007E-2"/>
    <x v="981"/>
    <n v="7.5"/>
    <n v="309.31"/>
    <n v="0.38"/>
    <x v="0"/>
    <x v="0"/>
    <x v="637"/>
    <x v="2"/>
    <x v="2"/>
    <n v="3554"/>
    <d v="2012-06-19T00:00:00"/>
    <x v="0"/>
    <x v="3"/>
    <n v="55060"/>
  </r>
  <r>
    <x v="571"/>
    <n v="41"/>
    <s v="Rick Hansen"/>
    <x v="2"/>
    <n v="1"/>
    <x v="162"/>
    <n v="58339"/>
    <s v="High"/>
    <n v="9"/>
    <n v="177.98"/>
    <n v="7.0000000000000007E-2"/>
    <x v="982"/>
    <n v="0.99"/>
    <n v="346.98"/>
    <n v="0.56000000000000005"/>
    <x v="0"/>
    <x v="0"/>
    <x v="638"/>
    <x v="13"/>
    <x v="3"/>
    <n v="8157"/>
    <d v="2012-06-13T00:00:00"/>
    <x v="0"/>
    <x v="42"/>
    <n v="30344"/>
  </r>
  <r>
    <x v="571"/>
    <n v="41"/>
    <s v="Rick Hansen"/>
    <x v="2"/>
    <n v="1"/>
    <x v="162"/>
    <n v="58339"/>
    <s v="High"/>
    <n v="11"/>
    <n v="2.08"/>
    <n v="0.01"/>
    <x v="983"/>
    <n v="1.49"/>
    <n v="7.5225"/>
    <n v="0.36"/>
    <x v="0"/>
    <x v="0"/>
    <x v="579"/>
    <x v="3"/>
    <x v="3"/>
    <n v="8158"/>
    <d v="2012-06-14T00:00:00"/>
    <x v="1"/>
    <x v="42"/>
    <n v="30344"/>
  </r>
  <r>
    <x v="27"/>
    <n v="41"/>
    <s v="Maribeth Dona"/>
    <x v="1"/>
    <n v="1"/>
    <x v="162"/>
    <n v="37348"/>
    <s v="High"/>
    <n v="33"/>
    <n v="17.149999999999999"/>
    <n v="0.08"/>
    <x v="984"/>
    <n v="4.96"/>
    <n v="25.44"/>
    <n v="0.57999999999999996"/>
    <x v="0"/>
    <x v="0"/>
    <x v="639"/>
    <x v="0"/>
    <x v="3"/>
    <n v="5249"/>
    <d v="2012-06-16T00:00:00"/>
    <x v="0"/>
    <x v="16"/>
    <n v="20151"/>
  </r>
  <r>
    <x v="178"/>
    <n v="41"/>
    <s v="Edward Becker"/>
    <x v="2"/>
    <n v="1"/>
    <x v="162"/>
    <n v="39430"/>
    <s v="Low"/>
    <n v="29"/>
    <n v="30.98"/>
    <n v="0.03"/>
    <x v="985"/>
    <n v="6.5"/>
    <n v="-144.19999999999999"/>
    <n v="0.79"/>
    <x v="2"/>
    <x v="0"/>
    <x v="640"/>
    <x v="8"/>
    <x v="2"/>
    <n v="5568"/>
    <d v="2012-06-17T00:00:00"/>
    <x v="0"/>
    <x v="9"/>
    <n v="76039"/>
  </r>
  <r>
    <x v="572"/>
    <n v="41"/>
    <s v="Henry MacAllister"/>
    <x v="0"/>
    <n v="1"/>
    <x v="162"/>
    <n v="355"/>
    <s v="Low"/>
    <n v="16"/>
    <n v="85.99"/>
    <n v="0"/>
    <x v="986"/>
    <n v="0.99"/>
    <n v="-172.54599999999999"/>
    <n v="0.85"/>
    <x v="2"/>
    <x v="3"/>
    <x v="347"/>
    <x v="9"/>
    <x v="2"/>
    <n v="61"/>
    <d v="2012-06-18T00:00:00"/>
    <x v="0"/>
    <x v="9"/>
    <n v="77840"/>
  </r>
  <r>
    <x v="573"/>
    <n v="41"/>
    <s v="Dianna Arnett"/>
    <x v="1"/>
    <n v="1"/>
    <x v="163"/>
    <n v="28001"/>
    <s v="Critical"/>
    <n v="41"/>
    <n v="209.84"/>
    <n v="0.02"/>
    <x v="26"/>
    <n v="21.21"/>
    <n v="2593.14"/>
    <n v="0.59"/>
    <x v="1"/>
    <x v="1"/>
    <x v="26"/>
    <x v="5"/>
    <x v="0"/>
    <n v="3926"/>
    <d v="2012-06-14T00:00:00"/>
    <x v="0"/>
    <x v="25"/>
    <n v="5201"/>
  </r>
  <r>
    <x v="574"/>
    <n v="41"/>
    <s v="Susan Pistek"/>
    <x v="1"/>
    <n v="1"/>
    <x v="163"/>
    <n v="53350"/>
    <s v="Not Specified"/>
    <n v="24"/>
    <n v="315.98"/>
    <n v="0.08"/>
    <x v="987"/>
    <n v="19.989999999999998"/>
    <n v="2595.1774999999998"/>
    <n v="0.38"/>
    <x v="0"/>
    <x v="0"/>
    <x v="641"/>
    <x v="3"/>
    <x v="3"/>
    <n v="7473"/>
    <d v="2012-06-14T00:00:00"/>
    <x v="0"/>
    <x v="8"/>
    <n v="70117"/>
  </r>
  <r>
    <x v="575"/>
    <n v="41"/>
    <s v="Dianna Arnett"/>
    <x v="1"/>
    <n v="1"/>
    <x v="163"/>
    <n v="28001"/>
    <s v="Critical"/>
    <n v="21"/>
    <n v="194.3"/>
    <n v="0.01"/>
    <x v="31"/>
    <n v="11.54"/>
    <n v="1162.76"/>
    <n v="0.59"/>
    <x v="1"/>
    <x v="1"/>
    <x v="30"/>
    <x v="5"/>
    <x v="0"/>
    <n v="3927"/>
    <d v="2012-06-16T00:00:00"/>
    <x v="0"/>
    <x v="46"/>
    <n v="3054"/>
  </r>
  <r>
    <x v="130"/>
    <n v="41"/>
    <s v="Sean O'Donnell"/>
    <x v="2"/>
    <n v="1"/>
    <x v="163"/>
    <n v="837"/>
    <s v="Not Specified"/>
    <n v="11"/>
    <n v="5.84"/>
    <n v="0.01"/>
    <x v="622"/>
    <n v="0.83"/>
    <n v="13.41"/>
    <n v="0.49"/>
    <x v="0"/>
    <x v="3"/>
    <x v="581"/>
    <x v="6"/>
    <x v="2"/>
    <n v="133"/>
    <d v="2012-06-16T00:00:00"/>
    <x v="0"/>
    <x v="39"/>
    <n v="58601"/>
  </r>
  <r>
    <x v="576"/>
    <n v="41"/>
    <s v="Chuck Sachs"/>
    <x v="3"/>
    <n v="1"/>
    <x v="164"/>
    <n v="28161"/>
    <s v="Not Specified"/>
    <n v="10"/>
    <n v="70.98"/>
    <n v="0.02"/>
    <x v="988"/>
    <n v="46.74"/>
    <n v="-222.77"/>
    <n v="0.56000000000000005"/>
    <x v="1"/>
    <x v="4"/>
    <x v="68"/>
    <x v="10"/>
    <x v="0"/>
    <n v="3949"/>
    <d v="2012-06-16T00:00:00"/>
    <x v="2"/>
    <x v="22"/>
    <n v="7016"/>
  </r>
  <r>
    <x v="577"/>
    <n v="41"/>
    <s v="Adam Shillingsburg"/>
    <x v="2"/>
    <n v="1"/>
    <x v="164"/>
    <n v="40006"/>
    <s v="Not Specified"/>
    <n v="48"/>
    <n v="2.94"/>
    <n v="0.04"/>
    <x v="989"/>
    <n v="0.7"/>
    <n v="20.260000000000002"/>
    <n v="0.57999999999999996"/>
    <x v="0"/>
    <x v="3"/>
    <x v="175"/>
    <x v="6"/>
    <x v="1"/>
    <n v="5655"/>
    <d v="2012-06-16T00:00:00"/>
    <x v="0"/>
    <x v="6"/>
    <n v="97030"/>
  </r>
  <r>
    <x v="246"/>
    <n v="41"/>
    <s v="Chuck Sachs"/>
    <x v="3"/>
    <n v="1"/>
    <x v="164"/>
    <n v="28161"/>
    <s v="Not Specified"/>
    <n v="15"/>
    <n v="350.98"/>
    <n v="0.06"/>
    <x v="990"/>
    <n v="30"/>
    <n v="664.88"/>
    <n v="0.61"/>
    <x v="1"/>
    <x v="2"/>
    <x v="18"/>
    <x v="1"/>
    <x v="0"/>
    <n v="3950"/>
    <d v="2012-06-17T00:00:00"/>
    <x v="2"/>
    <x v="46"/>
    <n v="3079"/>
  </r>
  <r>
    <x v="577"/>
    <n v="41"/>
    <s v="Adam Shillingsburg"/>
    <x v="2"/>
    <n v="1"/>
    <x v="164"/>
    <n v="40006"/>
    <s v="Not Specified"/>
    <n v="35"/>
    <n v="4.24"/>
    <n v="0.03"/>
    <x v="991"/>
    <n v="5.41"/>
    <n v="-105.547"/>
    <n v="0.35"/>
    <x v="0"/>
    <x v="0"/>
    <x v="642"/>
    <x v="3"/>
    <x v="1"/>
    <n v="5654"/>
    <d v="2012-06-17T00:00:00"/>
    <x v="0"/>
    <x v="6"/>
    <n v="97030"/>
  </r>
  <r>
    <x v="578"/>
    <n v="41"/>
    <s v="Karl Brown"/>
    <x v="1"/>
    <n v="1"/>
    <x v="164"/>
    <n v="14528"/>
    <s v="Critical"/>
    <n v="14"/>
    <n v="5.98"/>
    <n v="0.09"/>
    <x v="992"/>
    <n v="1.49"/>
    <n v="11.0245"/>
    <n v="0.39"/>
    <x v="0"/>
    <x v="0"/>
    <x v="643"/>
    <x v="3"/>
    <x v="0"/>
    <n v="2036"/>
    <d v="2012-06-17T00:00:00"/>
    <x v="0"/>
    <x v="28"/>
    <n v="1570"/>
  </r>
  <r>
    <x v="579"/>
    <n v="41"/>
    <s v="Noel Staavos"/>
    <x v="1"/>
    <n v="1"/>
    <x v="164"/>
    <n v="22242"/>
    <s v="Not Specified"/>
    <n v="50"/>
    <n v="6.48"/>
    <n v="0.04"/>
    <x v="993"/>
    <n v="9.5399999999999991"/>
    <n v="-279.93"/>
    <n v="0.37"/>
    <x v="0"/>
    <x v="0"/>
    <x v="644"/>
    <x v="2"/>
    <x v="0"/>
    <n v="3102"/>
    <d v="2012-06-17T00:00:00"/>
    <x v="0"/>
    <x v="28"/>
    <n v="2138"/>
  </r>
  <r>
    <x v="580"/>
    <n v="41"/>
    <s v="Chuck Sachs"/>
    <x v="3"/>
    <n v="1"/>
    <x v="164"/>
    <n v="28161"/>
    <s v="Not Specified"/>
    <n v="41"/>
    <n v="27.48"/>
    <n v="0.04"/>
    <x v="994"/>
    <n v="4"/>
    <n v="-33.32"/>
    <n v="0.75"/>
    <x v="2"/>
    <x v="0"/>
    <x v="532"/>
    <x v="8"/>
    <x v="0"/>
    <n v="3951"/>
    <d v="2012-06-17T00:00:00"/>
    <x v="0"/>
    <x v="22"/>
    <n v="7901"/>
  </r>
  <r>
    <x v="581"/>
    <n v="41"/>
    <s v="Randy Bradley"/>
    <x v="0"/>
    <n v="1"/>
    <x v="165"/>
    <n v="24199"/>
    <s v="Critical"/>
    <n v="16"/>
    <n v="40.479999999999997"/>
    <n v="0"/>
    <x v="995"/>
    <n v="19.989999999999998"/>
    <n v="-314.42"/>
    <n v="0.77"/>
    <x v="2"/>
    <x v="0"/>
    <x v="441"/>
    <x v="8"/>
    <x v="3"/>
    <n v="3399"/>
    <d v="2012-06-17T00:00:00"/>
    <x v="0"/>
    <x v="42"/>
    <n v="30721"/>
  </r>
  <r>
    <x v="582"/>
    <n v="41"/>
    <s v="Bart Folk"/>
    <x v="2"/>
    <n v="1"/>
    <x v="166"/>
    <n v="224"/>
    <s v="Not Specified"/>
    <n v="25"/>
    <n v="7.38"/>
    <n v="0.09"/>
    <x v="996"/>
    <n v="5.21"/>
    <n v="-33.950000000000003"/>
    <n v="0.56000000000000005"/>
    <x v="1"/>
    <x v="0"/>
    <x v="645"/>
    <x v="5"/>
    <x v="1"/>
    <n v="32"/>
    <d v="2012-06-18T00:00:00"/>
    <x v="0"/>
    <x v="2"/>
    <n v="91945"/>
  </r>
  <r>
    <x v="460"/>
    <n v="41"/>
    <s v="Stuart Calhoun"/>
    <x v="3"/>
    <n v="1"/>
    <x v="166"/>
    <n v="57155"/>
    <s v="Critical"/>
    <n v="16"/>
    <n v="33.89"/>
    <n v="0.04"/>
    <x v="997"/>
    <n v="5.0999999999999996"/>
    <n v="60.82"/>
    <n v="0.6"/>
    <x v="0"/>
    <x v="0"/>
    <x v="646"/>
    <x v="0"/>
    <x v="0"/>
    <n v="7999"/>
    <d v="2012-06-18T00:00:00"/>
    <x v="1"/>
    <x v="20"/>
    <n v="43026"/>
  </r>
  <r>
    <x v="460"/>
    <n v="41"/>
    <s v="Stuart Calhoun"/>
    <x v="3"/>
    <n v="1"/>
    <x v="166"/>
    <n v="57155"/>
    <s v="Critical"/>
    <n v="23"/>
    <n v="6.48"/>
    <n v="0.05"/>
    <x v="998"/>
    <n v="9.68"/>
    <n v="-133.72999999999999"/>
    <n v="0.36"/>
    <x v="0"/>
    <x v="0"/>
    <x v="240"/>
    <x v="2"/>
    <x v="0"/>
    <n v="7998"/>
    <d v="2012-06-18T00:00:00"/>
    <x v="0"/>
    <x v="20"/>
    <n v="43026"/>
  </r>
  <r>
    <x v="582"/>
    <n v="41"/>
    <s v="Bart Folk"/>
    <x v="2"/>
    <n v="1"/>
    <x v="166"/>
    <n v="224"/>
    <s v="Not Specified"/>
    <n v="44"/>
    <n v="5.98"/>
    <n v="0.04"/>
    <x v="999"/>
    <n v="5.15"/>
    <n v="-65.430000000000007"/>
    <n v="0.36"/>
    <x v="0"/>
    <x v="0"/>
    <x v="647"/>
    <x v="2"/>
    <x v="1"/>
    <n v="33"/>
    <d v="2012-06-18T00:00:00"/>
    <x v="0"/>
    <x v="2"/>
    <n v="91945"/>
  </r>
  <r>
    <x v="582"/>
    <n v="41"/>
    <s v="Bart Folk"/>
    <x v="2"/>
    <n v="1"/>
    <x v="166"/>
    <n v="224"/>
    <s v="Not Specified"/>
    <n v="33"/>
    <n v="15.42"/>
    <n v="0.04"/>
    <x v="1000"/>
    <n v="10.68"/>
    <n v="-149.91999999999999"/>
    <n v="0.57999999999999996"/>
    <x v="0"/>
    <x v="0"/>
    <x v="495"/>
    <x v="0"/>
    <x v="1"/>
    <n v="34"/>
    <d v="2012-06-18T00:00:00"/>
    <x v="0"/>
    <x v="2"/>
    <n v="91945"/>
  </r>
  <r>
    <x v="385"/>
    <n v="41"/>
    <s v="Eric Barreto"/>
    <x v="3"/>
    <n v="1"/>
    <x v="166"/>
    <n v="5984"/>
    <s v="Low"/>
    <n v="11"/>
    <n v="7.96"/>
    <n v="0.03"/>
    <x v="1001"/>
    <n v="4.95"/>
    <n v="22.25"/>
    <n v="0.41"/>
    <x v="1"/>
    <x v="0"/>
    <x v="648"/>
    <x v="5"/>
    <x v="1"/>
    <n v="831"/>
    <d v="2012-06-19T00:00:00"/>
    <x v="0"/>
    <x v="2"/>
    <n v="92646"/>
  </r>
  <r>
    <x v="378"/>
    <n v="41"/>
    <s v="Stuart Van"/>
    <x v="3"/>
    <n v="1"/>
    <x v="166"/>
    <n v="32038"/>
    <s v="Low"/>
    <n v="26"/>
    <n v="11.7"/>
    <n v="0"/>
    <x v="1002"/>
    <n v="6.96"/>
    <n v="-14.06"/>
    <n v="0.5"/>
    <x v="0"/>
    <x v="5"/>
    <x v="162"/>
    <x v="13"/>
    <x v="0"/>
    <n v="4503"/>
    <d v="2012-06-19T00:00:00"/>
    <x v="1"/>
    <x v="13"/>
    <n v="11967"/>
  </r>
  <r>
    <x v="583"/>
    <n v="41"/>
    <s v="Charles Sheldon"/>
    <x v="2"/>
    <n v="1"/>
    <x v="166"/>
    <n v="48931"/>
    <s v="Low"/>
    <n v="8"/>
    <n v="30.98"/>
    <n v="0.01"/>
    <x v="1003"/>
    <n v="6.5"/>
    <n v="-117.39"/>
    <n v="0.79"/>
    <x v="2"/>
    <x v="0"/>
    <x v="640"/>
    <x v="8"/>
    <x v="2"/>
    <n v="6868"/>
    <d v="2012-06-19T00:00:00"/>
    <x v="0"/>
    <x v="3"/>
    <n v="55379"/>
  </r>
  <r>
    <x v="584"/>
    <n v="41"/>
    <s v="Barbara Fisher"/>
    <x v="0"/>
    <n v="1"/>
    <x v="166"/>
    <n v="8545"/>
    <s v="Low"/>
    <n v="24"/>
    <n v="130.97999999999999"/>
    <n v="0.1"/>
    <x v="1004"/>
    <n v="54.74"/>
    <n v="-662.8"/>
    <n v="0.69"/>
    <x v="1"/>
    <x v="4"/>
    <x v="305"/>
    <x v="10"/>
    <x v="2"/>
    <n v="1169"/>
    <d v="2012-06-21T00:00:00"/>
    <x v="2"/>
    <x v="38"/>
    <n v="66203"/>
  </r>
  <r>
    <x v="584"/>
    <n v="41"/>
    <s v="Barbara Fisher"/>
    <x v="0"/>
    <n v="1"/>
    <x v="166"/>
    <n v="8545"/>
    <s v="Low"/>
    <n v="25"/>
    <n v="4.13"/>
    <n v="0"/>
    <x v="1005"/>
    <n v="5.34"/>
    <n v="-77.337500000000006"/>
    <n v="0.38"/>
    <x v="0"/>
    <x v="0"/>
    <x v="649"/>
    <x v="3"/>
    <x v="2"/>
    <n v="1168"/>
    <d v="2012-06-21T00:00:00"/>
    <x v="0"/>
    <x v="38"/>
    <n v="66203"/>
  </r>
  <r>
    <x v="385"/>
    <n v="41"/>
    <s v="Eric Barreto"/>
    <x v="3"/>
    <n v="1"/>
    <x v="166"/>
    <n v="5984"/>
    <s v="Low"/>
    <n v="42"/>
    <n v="10.64"/>
    <n v="0.03"/>
    <x v="1006"/>
    <n v="5.16"/>
    <n v="14.48"/>
    <n v="0.56999999999999995"/>
    <x v="1"/>
    <x v="0"/>
    <x v="392"/>
    <x v="5"/>
    <x v="1"/>
    <n v="830"/>
    <d v="2012-06-22T00:00:00"/>
    <x v="0"/>
    <x v="2"/>
    <n v="92646"/>
  </r>
  <r>
    <x v="583"/>
    <n v="41"/>
    <s v="Charles Sheldon"/>
    <x v="2"/>
    <n v="1"/>
    <x v="166"/>
    <n v="48931"/>
    <s v="Low"/>
    <n v="42"/>
    <n v="51.75"/>
    <n v="0.03"/>
    <x v="1007"/>
    <n v="19.989999999999998"/>
    <n v="217.87"/>
    <n v="0.55000000000000004"/>
    <x v="1"/>
    <x v="0"/>
    <x v="650"/>
    <x v="5"/>
    <x v="2"/>
    <n v="6869"/>
    <d v="2012-06-22T00:00:00"/>
    <x v="0"/>
    <x v="3"/>
    <n v="55379"/>
  </r>
  <r>
    <x v="385"/>
    <n v="41"/>
    <s v="Eric Barreto"/>
    <x v="3"/>
    <n v="1"/>
    <x v="166"/>
    <n v="5984"/>
    <s v="Low"/>
    <n v="37"/>
    <n v="10.89"/>
    <n v="0.06"/>
    <x v="1008"/>
    <n v="4.5"/>
    <n v="-31.39"/>
    <n v="0.59"/>
    <x v="0"/>
    <x v="0"/>
    <x v="651"/>
    <x v="13"/>
    <x v="1"/>
    <n v="829"/>
    <d v="2012-06-22T00:00:00"/>
    <x v="0"/>
    <x v="2"/>
    <n v="92646"/>
  </r>
  <r>
    <x v="585"/>
    <n v="41"/>
    <s v="Charles Sheldon"/>
    <x v="2"/>
    <n v="1"/>
    <x v="166"/>
    <n v="48931"/>
    <s v="Low"/>
    <n v="33"/>
    <n v="20.95"/>
    <n v="0"/>
    <x v="1009"/>
    <n v="4"/>
    <n v="120.05"/>
    <n v="0.6"/>
    <x v="2"/>
    <x v="0"/>
    <x v="652"/>
    <x v="8"/>
    <x v="2"/>
    <n v="6867"/>
    <d v="2012-06-24T00:00:00"/>
    <x v="0"/>
    <x v="3"/>
    <n v="55378"/>
  </r>
  <r>
    <x v="187"/>
    <n v="41"/>
    <s v="Lela Donovan"/>
    <x v="2"/>
    <n v="1"/>
    <x v="167"/>
    <n v="14276"/>
    <s v="Medium"/>
    <n v="11"/>
    <n v="10.48"/>
    <n v="0.1"/>
    <x v="1010"/>
    <n v="2.89"/>
    <n v="-11.13"/>
    <n v="0.6"/>
    <x v="0"/>
    <x v="6"/>
    <x v="653"/>
    <x v="6"/>
    <x v="2"/>
    <n v="2006"/>
    <d v="2012-06-19T00:00:00"/>
    <x v="0"/>
    <x v="24"/>
    <n v="48195"/>
  </r>
  <r>
    <x v="235"/>
    <n v="41"/>
    <s v="Jesus Ocampo"/>
    <x v="0"/>
    <n v="1"/>
    <x v="167"/>
    <n v="46919"/>
    <s v="Low"/>
    <n v="31"/>
    <n v="152.47999999999999"/>
    <n v="7.0000000000000007E-2"/>
    <x v="1011"/>
    <n v="6.5"/>
    <n v="174.61"/>
    <n v="0.74"/>
    <x v="2"/>
    <x v="0"/>
    <x v="378"/>
    <x v="8"/>
    <x v="2"/>
    <n v="6595"/>
    <d v="2012-06-20T00:00:00"/>
    <x v="0"/>
    <x v="9"/>
    <n v="75150"/>
  </r>
  <r>
    <x v="586"/>
    <n v="41"/>
    <s v="Thais Sissman"/>
    <x v="2"/>
    <n v="1"/>
    <x v="168"/>
    <n v="9954"/>
    <s v="Not Specified"/>
    <n v="36"/>
    <n v="280.98"/>
    <n v="7.0000000000000007E-2"/>
    <x v="1012"/>
    <n v="57"/>
    <n v="-381.16"/>
    <n v="0.78"/>
    <x v="1"/>
    <x v="2"/>
    <x v="318"/>
    <x v="1"/>
    <x v="3"/>
    <n v="1374"/>
    <d v="2012-06-20T00:00:00"/>
    <x v="2"/>
    <x v="12"/>
    <n v="32004"/>
  </r>
  <r>
    <x v="586"/>
    <n v="41"/>
    <s v="Thais Sissman"/>
    <x v="2"/>
    <n v="1"/>
    <x v="168"/>
    <n v="9954"/>
    <s v="Not Specified"/>
    <n v="39"/>
    <n v="4.9800000000000004"/>
    <n v="0"/>
    <x v="1013"/>
    <n v="7.44"/>
    <n v="-166.44"/>
    <n v="0.36"/>
    <x v="0"/>
    <x v="0"/>
    <x v="518"/>
    <x v="2"/>
    <x v="3"/>
    <n v="1375"/>
    <d v="2012-06-21T00:00:00"/>
    <x v="0"/>
    <x v="12"/>
    <n v="32004"/>
  </r>
  <r>
    <x v="586"/>
    <n v="41"/>
    <s v="Thais Sissman"/>
    <x v="2"/>
    <n v="1"/>
    <x v="168"/>
    <n v="9954"/>
    <s v="Not Specified"/>
    <n v="30"/>
    <n v="3.98"/>
    <n v="0.1"/>
    <x v="1014"/>
    <n v="0.83"/>
    <n v="22.06"/>
    <n v="0.51"/>
    <x v="0"/>
    <x v="3"/>
    <x v="654"/>
    <x v="6"/>
    <x v="3"/>
    <n v="1376"/>
    <d v="2012-06-21T00:00:00"/>
    <x v="0"/>
    <x v="12"/>
    <n v="32004"/>
  </r>
  <r>
    <x v="271"/>
    <n v="41"/>
    <s v="Craig Carroll"/>
    <x v="2"/>
    <n v="1"/>
    <x v="168"/>
    <n v="1218"/>
    <s v="Not Specified"/>
    <n v="3"/>
    <n v="14.42"/>
    <n v="0.1"/>
    <x v="1015"/>
    <n v="6.75"/>
    <n v="-25.13"/>
    <n v="0.52"/>
    <x v="0"/>
    <x v="5"/>
    <x v="81"/>
    <x v="13"/>
    <x v="2"/>
    <n v="184"/>
    <d v="2012-06-22T00:00:00"/>
    <x v="0"/>
    <x v="7"/>
    <n v="68046"/>
  </r>
  <r>
    <x v="340"/>
    <n v="41"/>
    <s v="Nick Zandusky"/>
    <x v="0"/>
    <n v="1"/>
    <x v="169"/>
    <n v="42403"/>
    <s v="Not Specified"/>
    <n v="38"/>
    <n v="3.08"/>
    <n v="0.04"/>
    <x v="1016"/>
    <n v="0.99"/>
    <n v="30.76"/>
    <n v="0.37"/>
    <x v="0"/>
    <x v="0"/>
    <x v="655"/>
    <x v="12"/>
    <x v="3"/>
    <n v="5983"/>
    <d v="2012-06-21T00:00:00"/>
    <x v="0"/>
    <x v="42"/>
    <n v="30084"/>
  </r>
  <r>
    <x v="340"/>
    <n v="41"/>
    <s v="Nick Zandusky"/>
    <x v="0"/>
    <n v="1"/>
    <x v="169"/>
    <n v="42403"/>
    <s v="Not Specified"/>
    <n v="47"/>
    <n v="2.78"/>
    <n v="0.1"/>
    <x v="1017"/>
    <n v="1.25"/>
    <n v="-20.2"/>
    <n v="0.59"/>
    <x v="0"/>
    <x v="3"/>
    <x v="450"/>
    <x v="6"/>
    <x v="3"/>
    <n v="5984"/>
    <d v="2012-06-21T00:00:00"/>
    <x v="0"/>
    <x v="42"/>
    <n v="30084"/>
  </r>
  <r>
    <x v="587"/>
    <n v="41"/>
    <s v="Ralph Arnett"/>
    <x v="3"/>
    <n v="1"/>
    <x v="169"/>
    <n v="23303"/>
    <s v="Not Specified"/>
    <n v="39"/>
    <n v="6.48"/>
    <n v="0.09"/>
    <x v="1018"/>
    <n v="6.22"/>
    <n v="-110.56"/>
    <n v="0.37"/>
    <x v="0"/>
    <x v="0"/>
    <x v="511"/>
    <x v="2"/>
    <x v="0"/>
    <n v="3255"/>
    <d v="2012-06-22T00:00:00"/>
    <x v="0"/>
    <x v="1"/>
    <n v="21221"/>
  </r>
  <r>
    <x v="60"/>
    <n v="41"/>
    <s v="Greg Matthias"/>
    <x v="1"/>
    <n v="1"/>
    <x v="169"/>
    <n v="39812"/>
    <s v="Not Specified"/>
    <n v="40"/>
    <n v="8.0399999999999991"/>
    <n v="0.05"/>
    <x v="1019"/>
    <n v="8.94"/>
    <n v="-205.49350000000001"/>
    <n v="0.4"/>
    <x v="0"/>
    <x v="0"/>
    <x v="464"/>
    <x v="3"/>
    <x v="1"/>
    <n v="5620"/>
    <d v="2012-06-22T00:00:00"/>
    <x v="0"/>
    <x v="30"/>
    <n v="80112"/>
  </r>
  <r>
    <x v="256"/>
    <n v="41"/>
    <s v="Guy Armstrong"/>
    <x v="2"/>
    <n v="1"/>
    <x v="169"/>
    <n v="5446"/>
    <s v="Low"/>
    <n v="42"/>
    <n v="10.98"/>
    <n v="7.0000000000000007E-2"/>
    <x v="1020"/>
    <n v="4.8"/>
    <n v="44.1"/>
    <n v="0.36"/>
    <x v="0"/>
    <x v="0"/>
    <x v="656"/>
    <x v="15"/>
    <x v="2"/>
    <n v="762"/>
    <d v="2012-06-27T00:00:00"/>
    <x v="0"/>
    <x v="36"/>
    <n v="46203"/>
  </r>
  <r>
    <x v="588"/>
    <n v="41"/>
    <s v="Ralph Kennedy"/>
    <x v="2"/>
    <n v="1"/>
    <x v="170"/>
    <n v="6144"/>
    <s v="Critical"/>
    <n v="4"/>
    <n v="348.21"/>
    <n v="0.03"/>
    <x v="1021"/>
    <n v="40.19"/>
    <n v="-223.58699999999999"/>
    <n v="0.62"/>
    <x v="1"/>
    <x v="4"/>
    <x v="255"/>
    <x v="4"/>
    <x v="2"/>
    <n v="856"/>
    <d v="2012-06-22T00:00:00"/>
    <x v="2"/>
    <x v="24"/>
    <n v="49001"/>
  </r>
  <r>
    <x v="589"/>
    <n v="41"/>
    <s v="Charlotte Melton"/>
    <x v="1"/>
    <n v="1"/>
    <x v="170"/>
    <n v="26854"/>
    <s v="Not Specified"/>
    <n v="1"/>
    <n v="25.38"/>
    <n v="0.02"/>
    <x v="1022"/>
    <n v="8.99"/>
    <n v="-12.95"/>
    <n v="0.5"/>
    <x v="1"/>
    <x v="6"/>
    <x v="657"/>
    <x v="5"/>
    <x v="2"/>
    <n v="3760"/>
    <d v="2012-06-22T00:00:00"/>
    <x v="0"/>
    <x v="14"/>
    <n v="60440"/>
  </r>
  <r>
    <x v="289"/>
    <n v="41"/>
    <s v="Corinna Mitchell"/>
    <x v="2"/>
    <n v="1"/>
    <x v="170"/>
    <n v="47168"/>
    <s v="Not Specified"/>
    <n v="42"/>
    <n v="6.48"/>
    <n v="0.09"/>
    <x v="1023"/>
    <n v="9.68"/>
    <n v="-255.2"/>
    <n v="0.36"/>
    <x v="0"/>
    <x v="0"/>
    <x v="240"/>
    <x v="2"/>
    <x v="2"/>
    <n v="6629"/>
    <d v="2012-06-22T00:00:00"/>
    <x v="0"/>
    <x v="11"/>
    <n v="73064"/>
  </r>
  <r>
    <x v="289"/>
    <n v="41"/>
    <s v="Corinna Mitchell"/>
    <x v="2"/>
    <n v="1"/>
    <x v="170"/>
    <n v="47168"/>
    <s v="Not Specified"/>
    <n v="24"/>
    <n v="119.99"/>
    <n v="0.02"/>
    <x v="1024"/>
    <n v="14"/>
    <n v="1068.1600000000001"/>
    <n v="0.36"/>
    <x v="2"/>
    <x v="2"/>
    <x v="658"/>
    <x v="7"/>
    <x v="2"/>
    <n v="6628"/>
    <d v="2012-06-22T00:00:00"/>
    <x v="2"/>
    <x v="11"/>
    <n v="73064"/>
  </r>
  <r>
    <x v="588"/>
    <n v="41"/>
    <s v="Ralph Kennedy"/>
    <x v="2"/>
    <n v="1"/>
    <x v="170"/>
    <n v="6144"/>
    <s v="Critical"/>
    <n v="24"/>
    <n v="2.88"/>
    <n v="7.0000000000000007E-2"/>
    <x v="1025"/>
    <n v="0.5"/>
    <n v="22.63"/>
    <n v="0.39"/>
    <x v="0"/>
    <x v="0"/>
    <x v="659"/>
    <x v="12"/>
    <x v="2"/>
    <n v="855"/>
    <d v="2012-06-24T00:00:00"/>
    <x v="0"/>
    <x v="24"/>
    <n v="49001"/>
  </r>
  <r>
    <x v="590"/>
    <n v="41"/>
    <s v="Sylvia Foulston"/>
    <x v="2"/>
    <n v="1"/>
    <x v="171"/>
    <n v="18080"/>
    <s v="High"/>
    <n v="7"/>
    <n v="180.98"/>
    <n v="0.1"/>
    <x v="1026"/>
    <n v="26.2"/>
    <n v="-80.83"/>
    <n v="0.59"/>
    <x v="1"/>
    <x v="2"/>
    <x v="509"/>
    <x v="1"/>
    <x v="2"/>
    <n v="2483"/>
    <d v="2012-06-23T00:00:00"/>
    <x v="2"/>
    <x v="14"/>
    <n v="60060"/>
  </r>
  <r>
    <x v="591"/>
    <n v="41"/>
    <s v="Scott Cohen"/>
    <x v="3"/>
    <n v="1"/>
    <x v="171"/>
    <n v="29633"/>
    <s v="Critical"/>
    <n v="11"/>
    <n v="7.98"/>
    <n v="0.01"/>
    <x v="1027"/>
    <n v="6.5"/>
    <n v="-43.24"/>
    <n v="0.59"/>
    <x v="0"/>
    <x v="5"/>
    <x v="660"/>
    <x v="0"/>
    <x v="0"/>
    <n v="4175"/>
    <d v="2012-06-23T00:00:00"/>
    <x v="0"/>
    <x v="1"/>
    <n v="21220"/>
  </r>
  <r>
    <x v="592"/>
    <n v="41"/>
    <s v="Alex Grayson"/>
    <x v="3"/>
    <n v="1"/>
    <x v="171"/>
    <n v="3397"/>
    <s v="Medium"/>
    <n v="11"/>
    <n v="2.88"/>
    <n v="0.09"/>
    <x v="1028"/>
    <n v="1.49"/>
    <n v="-3.3809999999999998"/>
    <n v="0.36"/>
    <x v="0"/>
    <x v="0"/>
    <x v="661"/>
    <x v="3"/>
    <x v="0"/>
    <n v="495"/>
    <d v="2012-06-23T00:00:00"/>
    <x v="0"/>
    <x v="22"/>
    <n v="7644"/>
  </r>
  <r>
    <x v="373"/>
    <n v="41"/>
    <s v="Russell Applegate"/>
    <x v="1"/>
    <n v="1"/>
    <x v="171"/>
    <n v="9088"/>
    <s v="Critical"/>
    <n v="50"/>
    <n v="304.99"/>
    <n v="0.03"/>
    <x v="1029"/>
    <n v="19.989999999999998"/>
    <n v="6523.2569999999996"/>
    <n v="0.4"/>
    <x v="0"/>
    <x v="0"/>
    <x v="662"/>
    <x v="3"/>
    <x v="2"/>
    <n v="1246"/>
    <d v="2012-06-24T00:00:00"/>
    <x v="0"/>
    <x v="7"/>
    <n v="68128"/>
  </r>
  <r>
    <x v="593"/>
    <n v="41"/>
    <s v="Alex Grayson"/>
    <x v="3"/>
    <n v="1"/>
    <x v="171"/>
    <n v="3397"/>
    <s v="Medium"/>
    <n v="43"/>
    <n v="19.98"/>
    <n v="0.1"/>
    <x v="1030"/>
    <n v="4"/>
    <n v="-20.25"/>
    <n v="0.68"/>
    <x v="2"/>
    <x v="0"/>
    <x v="368"/>
    <x v="8"/>
    <x v="0"/>
    <n v="494"/>
    <d v="2012-06-24T00:00:00"/>
    <x v="0"/>
    <x v="19"/>
    <n v="4005"/>
  </r>
  <r>
    <x v="373"/>
    <n v="41"/>
    <s v="Russell Applegate"/>
    <x v="1"/>
    <n v="1"/>
    <x v="171"/>
    <n v="9088"/>
    <s v="Critical"/>
    <n v="31"/>
    <n v="65.989999999999995"/>
    <n v="0.09"/>
    <x v="1031"/>
    <n v="8.99"/>
    <n v="118.152"/>
    <n v="0.57999999999999996"/>
    <x v="2"/>
    <x v="0"/>
    <x v="663"/>
    <x v="9"/>
    <x v="2"/>
    <n v="1247"/>
    <d v="2012-06-24T00:00:00"/>
    <x v="0"/>
    <x v="7"/>
    <n v="68128"/>
  </r>
  <r>
    <x v="594"/>
    <n v="41"/>
    <s v="Michael Dominguez"/>
    <x v="1"/>
    <n v="1"/>
    <x v="171"/>
    <n v="39488"/>
    <s v="Low"/>
    <n v="18"/>
    <n v="4.4800000000000004"/>
    <n v="0.04"/>
    <x v="1032"/>
    <n v="2.5"/>
    <n v="8.6"/>
    <n v="0.37"/>
    <x v="0"/>
    <x v="0"/>
    <x v="664"/>
    <x v="15"/>
    <x v="0"/>
    <n v="5572"/>
    <d v="2012-06-26T00:00:00"/>
    <x v="1"/>
    <x v="0"/>
    <n v="15601"/>
  </r>
  <r>
    <x v="595"/>
    <n v="41"/>
    <s v="Bobby Trafton"/>
    <x v="0"/>
    <n v="1"/>
    <x v="171"/>
    <n v="14182"/>
    <s v="Low"/>
    <n v="23"/>
    <n v="125.99"/>
    <n v="0.05"/>
    <x v="1033"/>
    <n v="8.08"/>
    <n v="355.93200000000002"/>
    <n v="0.56999999999999995"/>
    <x v="2"/>
    <x v="0"/>
    <x v="665"/>
    <x v="9"/>
    <x v="0"/>
    <n v="1988"/>
    <d v="2012-06-27T00:00:00"/>
    <x v="0"/>
    <x v="28"/>
    <n v="1462"/>
  </r>
  <r>
    <x v="596"/>
    <n v="41"/>
    <s v="Matt Connell"/>
    <x v="2"/>
    <n v="1"/>
    <x v="172"/>
    <n v="39078"/>
    <s v="Low"/>
    <n v="10"/>
    <n v="3.28"/>
    <n v="7.0000000000000007E-2"/>
    <x v="1034"/>
    <n v="3.97"/>
    <n v="-27.72"/>
    <n v="0.56000000000000005"/>
    <x v="0"/>
    <x v="3"/>
    <x v="60"/>
    <x v="6"/>
    <x v="0"/>
    <n v="5512"/>
    <d v="2012-06-23T00:00:00"/>
    <x v="0"/>
    <x v="20"/>
    <n v="44646"/>
  </r>
  <r>
    <x v="330"/>
    <n v="41"/>
    <s v="Brad Eason"/>
    <x v="0"/>
    <n v="1"/>
    <x v="172"/>
    <n v="41606"/>
    <s v="High"/>
    <n v="23"/>
    <n v="200.98"/>
    <n v="0.09"/>
    <x v="1035"/>
    <n v="55.96"/>
    <n v="-641.09"/>
    <n v="0.75"/>
    <x v="1"/>
    <x v="4"/>
    <x v="346"/>
    <x v="10"/>
    <x v="2"/>
    <n v="5862"/>
    <d v="2012-06-24T00:00:00"/>
    <x v="2"/>
    <x v="7"/>
    <n v="68701"/>
  </r>
  <r>
    <x v="330"/>
    <n v="41"/>
    <s v="Brad Eason"/>
    <x v="0"/>
    <n v="1"/>
    <x v="172"/>
    <n v="41606"/>
    <s v="High"/>
    <n v="30"/>
    <n v="2.78"/>
    <n v="0.09"/>
    <x v="1036"/>
    <n v="0.97"/>
    <n v="-4.7300000000000004"/>
    <n v="0.59"/>
    <x v="0"/>
    <x v="3"/>
    <x v="666"/>
    <x v="6"/>
    <x v="2"/>
    <n v="5863"/>
    <d v="2012-06-24T00:00:00"/>
    <x v="0"/>
    <x v="7"/>
    <n v="68701"/>
  </r>
  <r>
    <x v="597"/>
    <n v="41"/>
    <s v="Jonathan Doherty"/>
    <x v="2"/>
    <n v="1"/>
    <x v="172"/>
    <n v="41799"/>
    <s v="High"/>
    <n v="21"/>
    <n v="65.989999999999995"/>
    <n v="0.04"/>
    <x v="1037"/>
    <n v="4.99"/>
    <n v="95.147999999999996"/>
    <n v="0.56999999999999995"/>
    <x v="2"/>
    <x v="0"/>
    <x v="667"/>
    <x v="9"/>
    <x v="3"/>
    <n v="5894"/>
    <d v="2012-06-24T00:00:00"/>
    <x v="0"/>
    <x v="45"/>
    <n v="27405"/>
  </r>
  <r>
    <x v="413"/>
    <n v="41"/>
    <s v="Matt Connell"/>
    <x v="2"/>
    <n v="1"/>
    <x v="172"/>
    <n v="39078"/>
    <s v="Low"/>
    <n v="26"/>
    <n v="6.48"/>
    <n v="0.01"/>
    <x v="1038"/>
    <n v="5.14"/>
    <n v="-33.67"/>
    <n v="0.37"/>
    <x v="0"/>
    <x v="0"/>
    <x v="621"/>
    <x v="2"/>
    <x v="0"/>
    <n v="5514"/>
    <d v="2012-06-25T00:00:00"/>
    <x v="0"/>
    <x v="20"/>
    <n v="44256"/>
  </r>
  <r>
    <x v="413"/>
    <n v="41"/>
    <s v="Matt Connell"/>
    <x v="2"/>
    <n v="1"/>
    <x v="172"/>
    <n v="39078"/>
    <s v="Low"/>
    <n v="8"/>
    <n v="256.99"/>
    <n v="0.02"/>
    <x v="1039"/>
    <n v="11.25"/>
    <n v="-267.63"/>
    <n v="0.51"/>
    <x v="2"/>
    <x v="0"/>
    <x v="583"/>
    <x v="8"/>
    <x v="0"/>
    <n v="5513"/>
    <d v="2012-06-30T00:00:00"/>
    <x v="0"/>
    <x v="20"/>
    <n v="44256"/>
  </r>
  <r>
    <x v="238"/>
    <n v="41"/>
    <s v="Chuck Magee"/>
    <x v="2"/>
    <n v="1"/>
    <x v="173"/>
    <n v="19073"/>
    <s v="Not Specified"/>
    <n v="16"/>
    <n v="10.64"/>
    <n v="0.04"/>
    <x v="1040"/>
    <n v="5.16"/>
    <n v="20.079999999999998"/>
    <n v="0.56999999999999995"/>
    <x v="1"/>
    <x v="0"/>
    <x v="392"/>
    <x v="5"/>
    <x v="2"/>
    <n v="2633"/>
    <d v="2012-06-25T00:00:00"/>
    <x v="0"/>
    <x v="36"/>
    <n v="46041"/>
  </r>
  <r>
    <x v="153"/>
    <n v="41"/>
    <s v="Carlos Meador"/>
    <x v="2"/>
    <n v="1"/>
    <x v="173"/>
    <n v="52006"/>
    <s v="Medium"/>
    <n v="39"/>
    <n v="10.48"/>
    <n v="0.1"/>
    <x v="1041"/>
    <n v="2.89"/>
    <n v="13.91"/>
    <n v="0.6"/>
    <x v="0"/>
    <x v="6"/>
    <x v="653"/>
    <x v="6"/>
    <x v="0"/>
    <n v="7294"/>
    <d v="2012-06-25T00:00:00"/>
    <x v="0"/>
    <x v="25"/>
    <n v="5401"/>
  </r>
  <r>
    <x v="286"/>
    <n v="41"/>
    <s v="Carlos Meador"/>
    <x v="2"/>
    <n v="1"/>
    <x v="173"/>
    <n v="52006"/>
    <s v="Medium"/>
    <n v="42"/>
    <n v="8.3699999999999992"/>
    <n v="0"/>
    <x v="1042"/>
    <n v="10.16"/>
    <n v="-241.63"/>
    <n v="0.59"/>
    <x v="1"/>
    <x v="1"/>
    <x v="668"/>
    <x v="5"/>
    <x v="0"/>
    <n v="7295"/>
    <d v="2012-06-26T00:00:00"/>
    <x v="0"/>
    <x v="19"/>
    <n v="4240"/>
  </r>
  <r>
    <x v="238"/>
    <n v="41"/>
    <s v="Chuck Magee"/>
    <x v="2"/>
    <n v="1"/>
    <x v="173"/>
    <n v="19073"/>
    <s v="Not Specified"/>
    <n v="40"/>
    <n v="2.78"/>
    <n v="0.03"/>
    <x v="1043"/>
    <n v="1.34"/>
    <n v="5.81"/>
    <n v="0.45"/>
    <x v="0"/>
    <x v="3"/>
    <x v="669"/>
    <x v="6"/>
    <x v="2"/>
    <n v="2634"/>
    <d v="2012-06-26T00:00:00"/>
    <x v="1"/>
    <x v="36"/>
    <n v="46041"/>
  </r>
  <r>
    <x v="598"/>
    <n v="41"/>
    <s v="Trudy Bell"/>
    <x v="3"/>
    <n v="1"/>
    <x v="173"/>
    <n v="18119"/>
    <s v="Low"/>
    <n v="37"/>
    <n v="8.74"/>
    <n v="0"/>
    <x v="1044"/>
    <n v="8.2899999999999991"/>
    <n v="-99.25"/>
    <n v="0.38"/>
    <x v="0"/>
    <x v="0"/>
    <x v="90"/>
    <x v="15"/>
    <x v="1"/>
    <n v="2488"/>
    <d v="2012-06-26T00:00:00"/>
    <x v="0"/>
    <x v="6"/>
    <n v="97420"/>
  </r>
  <r>
    <x v="599"/>
    <n v="41"/>
    <s v="Shirley Jackson"/>
    <x v="2"/>
    <n v="1"/>
    <x v="173"/>
    <n v="39136"/>
    <s v="High"/>
    <n v="49"/>
    <n v="65.989999999999995"/>
    <n v="0.02"/>
    <x v="1045"/>
    <n v="3.99"/>
    <n v="662.04899999999998"/>
    <n v="0.59"/>
    <x v="2"/>
    <x v="0"/>
    <x v="225"/>
    <x v="9"/>
    <x v="1"/>
    <n v="5519"/>
    <d v="2012-06-26T00:00:00"/>
    <x v="0"/>
    <x v="2"/>
    <n v="92024"/>
  </r>
  <r>
    <x v="600"/>
    <n v="41"/>
    <s v="Lindsay Williams"/>
    <x v="2"/>
    <n v="1"/>
    <x v="173"/>
    <n v="47938"/>
    <s v="Low"/>
    <n v="17"/>
    <n v="20.99"/>
    <n v="0.09"/>
    <x v="1046"/>
    <n v="2.5"/>
    <n v="-113.047"/>
    <n v="0.81"/>
    <x v="2"/>
    <x v="3"/>
    <x v="598"/>
    <x v="9"/>
    <x v="3"/>
    <n v="6731"/>
    <d v="2012-07-01T00:00:00"/>
    <x v="0"/>
    <x v="33"/>
    <n v="72756"/>
  </r>
  <r>
    <x v="569"/>
    <n v="41"/>
    <s v="Sam Zeldin"/>
    <x v="0"/>
    <n v="1"/>
    <x v="174"/>
    <n v="36705"/>
    <s v="Not Specified"/>
    <n v="17"/>
    <n v="70.89"/>
    <n v="0.06"/>
    <x v="1047"/>
    <n v="89.3"/>
    <n v="54.230849999999997"/>
    <n v="0.72"/>
    <x v="1"/>
    <x v="4"/>
    <x v="670"/>
    <x v="4"/>
    <x v="0"/>
    <n v="5151"/>
    <d v="2012-06-25T00:00:00"/>
    <x v="2"/>
    <x v="20"/>
    <n v="43068"/>
  </r>
  <r>
    <x v="601"/>
    <n v="41"/>
    <s v="Brad Norvell"/>
    <x v="2"/>
    <n v="1"/>
    <x v="174"/>
    <n v="12228"/>
    <s v="Not Specified"/>
    <n v="30"/>
    <n v="200.99"/>
    <n v="0.05"/>
    <x v="1048"/>
    <n v="4.2"/>
    <n v="1090.431"/>
    <n v="0.59"/>
    <x v="2"/>
    <x v="0"/>
    <x v="671"/>
    <x v="9"/>
    <x v="2"/>
    <n v="1695"/>
    <d v="2012-06-25T00:00:00"/>
    <x v="0"/>
    <x v="3"/>
    <n v="55113"/>
  </r>
  <r>
    <x v="602"/>
    <n v="41"/>
    <s v="Tony Chapman"/>
    <x v="3"/>
    <n v="1"/>
    <x v="174"/>
    <n v="32582"/>
    <s v="Not Specified"/>
    <n v="27"/>
    <n v="105.34"/>
    <n v="7.0000000000000007E-2"/>
    <x v="1049"/>
    <n v="24.49"/>
    <n v="595.38"/>
    <n v="0.61"/>
    <x v="1"/>
    <x v="1"/>
    <x v="141"/>
    <x v="5"/>
    <x v="2"/>
    <n v="4576"/>
    <d v="2012-06-26T00:00:00"/>
    <x v="1"/>
    <x v="24"/>
    <n v="49221"/>
  </r>
  <r>
    <x v="56"/>
    <n v="41"/>
    <s v="Guy Thornton"/>
    <x v="2"/>
    <n v="1"/>
    <x v="174"/>
    <n v="33250"/>
    <s v="Not Specified"/>
    <n v="40"/>
    <n v="177.98"/>
    <n v="0.04"/>
    <x v="1050"/>
    <n v="0.99"/>
    <n v="2998.88"/>
    <n v="0.56000000000000005"/>
    <x v="0"/>
    <x v="0"/>
    <x v="638"/>
    <x v="13"/>
    <x v="2"/>
    <n v="4672"/>
    <d v="2012-06-27T00:00:00"/>
    <x v="0"/>
    <x v="26"/>
    <n v="65807"/>
  </r>
  <r>
    <x v="601"/>
    <n v="41"/>
    <s v="Brad Norvell"/>
    <x v="2"/>
    <n v="1"/>
    <x v="174"/>
    <n v="12228"/>
    <s v="Not Specified"/>
    <n v="1"/>
    <n v="130.97999999999999"/>
    <n v="0.04"/>
    <x v="1051"/>
    <n v="30"/>
    <n v="-103.63"/>
    <n v="0.78"/>
    <x v="1"/>
    <x v="2"/>
    <x v="477"/>
    <x v="1"/>
    <x v="2"/>
    <n v="1694"/>
    <d v="2012-06-28T00:00:00"/>
    <x v="2"/>
    <x v="3"/>
    <n v="55113"/>
  </r>
  <r>
    <x v="603"/>
    <n v="41"/>
    <s v="Logan Haushalter"/>
    <x v="2"/>
    <n v="1"/>
    <x v="175"/>
    <n v="57507"/>
    <s v="Critical"/>
    <n v="10"/>
    <n v="15.01"/>
    <n v="0.03"/>
    <x v="1052"/>
    <n v="8.4"/>
    <n v="-19.676500000000001"/>
    <n v="0.39"/>
    <x v="0"/>
    <x v="0"/>
    <x v="672"/>
    <x v="3"/>
    <x v="2"/>
    <n v="8056"/>
    <d v="2012-06-29T00:00:00"/>
    <x v="0"/>
    <x v="36"/>
    <n v="47362"/>
  </r>
  <r>
    <x v="604"/>
    <n v="41"/>
    <s v="Seth Vernon"/>
    <x v="1"/>
    <n v="1"/>
    <x v="176"/>
    <n v="20322"/>
    <s v="Critical"/>
    <n v="46"/>
    <n v="100.98"/>
    <n v="0.09"/>
    <x v="1053"/>
    <n v="35.840000000000003"/>
    <n v="-129.53"/>
    <n v="0.62"/>
    <x v="1"/>
    <x v="4"/>
    <x v="35"/>
    <x v="10"/>
    <x v="2"/>
    <n v="2816"/>
    <d v="2012-06-28T00:00:00"/>
    <x v="2"/>
    <x v="10"/>
    <n v="50265"/>
  </r>
  <r>
    <x v="604"/>
    <n v="41"/>
    <s v="Seth Vernon"/>
    <x v="1"/>
    <n v="1"/>
    <x v="176"/>
    <n v="20322"/>
    <s v="Critical"/>
    <n v="15"/>
    <n v="5.78"/>
    <n v="0.1"/>
    <x v="1054"/>
    <n v="7.96"/>
    <n v="-72.28"/>
    <n v="0.36"/>
    <x v="0"/>
    <x v="0"/>
    <x v="673"/>
    <x v="2"/>
    <x v="2"/>
    <n v="2817"/>
    <d v="2012-06-28T00:00:00"/>
    <x v="0"/>
    <x v="10"/>
    <n v="50265"/>
  </r>
  <r>
    <x v="604"/>
    <n v="41"/>
    <s v="Seth Vernon"/>
    <x v="1"/>
    <n v="1"/>
    <x v="176"/>
    <n v="20322"/>
    <s v="Critical"/>
    <n v="46"/>
    <n v="3.58"/>
    <n v="0.06"/>
    <x v="1055"/>
    <n v="5.47"/>
    <n v="-183.35599999999999"/>
    <n v="0.37"/>
    <x v="0"/>
    <x v="0"/>
    <x v="674"/>
    <x v="3"/>
    <x v="2"/>
    <n v="2815"/>
    <d v="2012-06-30T00:00:00"/>
    <x v="0"/>
    <x v="10"/>
    <n v="50265"/>
  </r>
  <r>
    <x v="165"/>
    <n v="41"/>
    <s v="Rob Williams"/>
    <x v="1"/>
    <n v="1"/>
    <x v="176"/>
    <n v="18919"/>
    <s v="Low"/>
    <n v="39"/>
    <n v="17.52"/>
    <n v="0"/>
    <x v="1056"/>
    <n v="8.17"/>
    <n v="43.97"/>
    <n v="0.5"/>
    <x v="0"/>
    <x v="5"/>
    <x v="675"/>
    <x v="13"/>
    <x v="1"/>
    <n v="2618"/>
    <d v="2012-07-03T00:00:00"/>
    <x v="0"/>
    <x v="40"/>
    <n v="85224"/>
  </r>
  <r>
    <x v="605"/>
    <n v="41"/>
    <s v="Duane Huffman"/>
    <x v="3"/>
    <n v="1"/>
    <x v="177"/>
    <n v="31877"/>
    <s v="Medium"/>
    <n v="34"/>
    <n v="8.3699999999999992"/>
    <n v="0.08"/>
    <x v="1057"/>
    <n v="10.16"/>
    <n v="-211.54"/>
    <n v="0.59"/>
    <x v="1"/>
    <x v="1"/>
    <x v="668"/>
    <x v="5"/>
    <x v="2"/>
    <n v="4480"/>
    <d v="2012-06-29T00:00:00"/>
    <x v="0"/>
    <x v="9"/>
    <n v="78041"/>
  </r>
  <r>
    <x v="606"/>
    <n v="41"/>
    <s v="Emily Grady"/>
    <x v="1"/>
    <n v="1"/>
    <x v="177"/>
    <n v="25063"/>
    <s v="Not Specified"/>
    <n v="24"/>
    <n v="35.99"/>
    <n v="0.04"/>
    <x v="1058"/>
    <n v="3.3"/>
    <n v="217.33199999999999"/>
    <n v="0.39"/>
    <x v="2"/>
    <x v="6"/>
    <x v="331"/>
    <x v="9"/>
    <x v="1"/>
    <n v="3522"/>
    <d v="2012-06-29T00:00:00"/>
    <x v="0"/>
    <x v="5"/>
    <n v="84663"/>
  </r>
  <r>
    <x v="543"/>
    <n v="41"/>
    <s v="Vivian Mathis"/>
    <x v="1"/>
    <n v="1"/>
    <x v="177"/>
    <n v="2211"/>
    <s v="High"/>
    <n v="22"/>
    <n v="73.98"/>
    <n v="0.05"/>
    <x v="1059"/>
    <n v="12.14"/>
    <n v="-2.38"/>
    <n v="0.67"/>
    <x v="2"/>
    <x v="0"/>
    <x v="160"/>
    <x v="8"/>
    <x v="0"/>
    <n v="320"/>
    <d v="2012-06-30T00:00:00"/>
    <x v="0"/>
    <x v="1"/>
    <n v="21113"/>
  </r>
  <r>
    <x v="607"/>
    <n v="41"/>
    <s v="Nathan Cano"/>
    <x v="3"/>
    <n v="1"/>
    <x v="177"/>
    <n v="55429"/>
    <s v="High"/>
    <n v="43"/>
    <n v="6.48"/>
    <n v="0.09"/>
    <x v="1060"/>
    <n v="7.03"/>
    <n v="-157.76"/>
    <n v="0.37"/>
    <x v="0"/>
    <x v="0"/>
    <x v="676"/>
    <x v="2"/>
    <x v="2"/>
    <n v="7742"/>
    <d v="2012-07-01T00:00:00"/>
    <x v="0"/>
    <x v="3"/>
    <n v="55410"/>
  </r>
  <r>
    <x v="543"/>
    <n v="41"/>
    <s v="Vivian Mathis"/>
    <x v="1"/>
    <n v="1"/>
    <x v="177"/>
    <n v="2211"/>
    <s v="High"/>
    <n v="14"/>
    <n v="5.98"/>
    <n v="0"/>
    <x v="1061"/>
    <n v="7.15"/>
    <n v="-46.31"/>
    <n v="0.36"/>
    <x v="0"/>
    <x v="0"/>
    <x v="562"/>
    <x v="2"/>
    <x v="0"/>
    <n v="321"/>
    <d v="2012-07-01T00:00:00"/>
    <x v="0"/>
    <x v="1"/>
    <n v="21113"/>
  </r>
  <r>
    <x v="543"/>
    <n v="41"/>
    <s v="Vivian Mathis"/>
    <x v="1"/>
    <n v="1"/>
    <x v="177"/>
    <n v="2211"/>
    <s v="High"/>
    <n v="23"/>
    <n v="3.57"/>
    <n v="0.09"/>
    <x v="1062"/>
    <n v="4.17"/>
    <n v="-71.11"/>
    <n v="0.59"/>
    <x v="0"/>
    <x v="6"/>
    <x v="677"/>
    <x v="6"/>
    <x v="0"/>
    <n v="322"/>
    <d v="2012-07-01T00:00:00"/>
    <x v="0"/>
    <x v="1"/>
    <n v="21113"/>
  </r>
  <r>
    <x v="608"/>
    <n v="41"/>
    <s v="Susan MacKendrick"/>
    <x v="2"/>
    <n v="1"/>
    <x v="178"/>
    <n v="20135"/>
    <s v="Critical"/>
    <n v="44"/>
    <n v="2.61"/>
    <n v="0.03"/>
    <x v="1063"/>
    <n v="0.5"/>
    <n v="43.23"/>
    <n v="0.39"/>
    <x v="0"/>
    <x v="0"/>
    <x v="586"/>
    <x v="12"/>
    <x v="3"/>
    <n v="2794"/>
    <d v="2012-06-30T00:00:00"/>
    <x v="0"/>
    <x v="12"/>
    <n v="34761"/>
  </r>
  <r>
    <x v="424"/>
    <n v="41"/>
    <s v="Christy Brittain"/>
    <x v="3"/>
    <n v="1"/>
    <x v="178"/>
    <n v="36647"/>
    <s v="High"/>
    <n v="21"/>
    <n v="7.89"/>
    <n v="0.01"/>
    <x v="1064"/>
    <n v="2.82"/>
    <n v="38.700000000000003"/>
    <n v="0.4"/>
    <x v="0"/>
    <x v="3"/>
    <x v="678"/>
    <x v="14"/>
    <x v="1"/>
    <n v="5140"/>
    <d v="2012-07-01T00:00:00"/>
    <x v="0"/>
    <x v="2"/>
    <n v="95404"/>
  </r>
  <r>
    <x v="424"/>
    <n v="41"/>
    <s v="Christy Brittain"/>
    <x v="3"/>
    <n v="1"/>
    <x v="178"/>
    <n v="36647"/>
    <s v="High"/>
    <n v="16"/>
    <n v="3.68"/>
    <n v="0.09"/>
    <x v="1065"/>
    <n v="1.32"/>
    <n v="-21.91"/>
    <n v="0.83"/>
    <x v="0"/>
    <x v="3"/>
    <x v="558"/>
    <x v="16"/>
    <x v="1"/>
    <n v="5141"/>
    <d v="2012-07-01T00:00:00"/>
    <x v="0"/>
    <x v="2"/>
    <n v="95404"/>
  </r>
  <r>
    <x v="609"/>
    <n v="41"/>
    <s v="Harold Ryan"/>
    <x v="1"/>
    <n v="1"/>
    <x v="178"/>
    <n v="42279"/>
    <s v="Not Specified"/>
    <n v="44"/>
    <n v="30.98"/>
    <n v="0.02"/>
    <x v="1066"/>
    <n v="6.5"/>
    <n v="-55.78"/>
    <n v="0.79"/>
    <x v="2"/>
    <x v="0"/>
    <x v="640"/>
    <x v="8"/>
    <x v="0"/>
    <n v="5958"/>
    <d v="2012-07-01T00:00:00"/>
    <x v="1"/>
    <x v="20"/>
    <n v="44145"/>
  </r>
  <r>
    <x v="610"/>
    <n v="41"/>
    <s v="Susan MacKendrick"/>
    <x v="2"/>
    <n v="1"/>
    <x v="178"/>
    <n v="20135"/>
    <s v="Critical"/>
    <n v="28"/>
    <n v="349.45"/>
    <n v="0.08"/>
    <x v="1067"/>
    <n v="60"/>
    <n v="2428.59"/>
    <m/>
    <x v="1"/>
    <x v="2"/>
    <x v="448"/>
    <x v="4"/>
    <x v="3"/>
    <n v="2795"/>
    <d v="2012-07-02T00:00:00"/>
    <x v="2"/>
    <x v="12"/>
    <n v="32839"/>
  </r>
  <r>
    <x v="452"/>
    <n v="41"/>
    <s v="Georgia Rosenberg"/>
    <x v="3"/>
    <n v="1"/>
    <x v="178"/>
    <n v="55746"/>
    <s v="Not Specified"/>
    <n v="29"/>
    <n v="11.29"/>
    <n v="7.0000000000000007E-2"/>
    <x v="1068"/>
    <n v="5.03"/>
    <n v="-36.869999999999997"/>
    <n v="0.59"/>
    <x v="0"/>
    <x v="0"/>
    <x v="275"/>
    <x v="0"/>
    <x v="3"/>
    <n v="7790"/>
    <d v="2012-07-02T00:00:00"/>
    <x v="0"/>
    <x v="16"/>
    <n v="22304"/>
  </r>
  <r>
    <x v="424"/>
    <n v="41"/>
    <s v="Christy Brittain"/>
    <x v="3"/>
    <n v="1"/>
    <x v="178"/>
    <n v="36647"/>
    <s v="High"/>
    <n v="18"/>
    <n v="9.7100000000000009"/>
    <n v="0.1"/>
    <x v="1069"/>
    <n v="9.4499999999999993"/>
    <n v="-119.77"/>
    <n v="0.6"/>
    <x v="0"/>
    <x v="0"/>
    <x v="262"/>
    <x v="0"/>
    <x v="1"/>
    <n v="5142"/>
    <d v="2012-07-03T00:00:00"/>
    <x v="0"/>
    <x v="2"/>
    <n v="95404"/>
  </r>
  <r>
    <x v="611"/>
    <n v="41"/>
    <s v="Sally Hughsby"/>
    <x v="3"/>
    <n v="1"/>
    <x v="178"/>
    <n v="40224"/>
    <s v="Low"/>
    <n v="14"/>
    <n v="63.94"/>
    <n v="0.05"/>
    <x v="1070"/>
    <n v="14.48"/>
    <n v="404.29"/>
    <n v="0.46"/>
    <x v="1"/>
    <x v="0"/>
    <x v="679"/>
    <x v="5"/>
    <x v="0"/>
    <n v="5689"/>
    <d v="2012-07-07T00:00:00"/>
    <x v="1"/>
    <x v="20"/>
    <n v="44133"/>
  </r>
  <r>
    <x v="598"/>
    <n v="41"/>
    <s v="Frank Olsen"/>
    <x v="0"/>
    <n v="1"/>
    <x v="178"/>
    <n v="34374"/>
    <s v="Low"/>
    <n v="42"/>
    <n v="8.33"/>
    <n v="0.04"/>
    <x v="1071"/>
    <n v="1.99"/>
    <n v="37.409999999999997"/>
    <n v="0.52"/>
    <x v="2"/>
    <x v="6"/>
    <x v="294"/>
    <x v="8"/>
    <x v="1"/>
    <n v="4832"/>
    <d v="2012-07-07T00:00:00"/>
    <x v="0"/>
    <x v="6"/>
    <n v="97420"/>
  </r>
  <r>
    <x v="612"/>
    <n v="41"/>
    <s v="Marc Crier"/>
    <x v="3"/>
    <n v="1"/>
    <x v="179"/>
    <n v="47494"/>
    <s v="High"/>
    <n v="9"/>
    <n v="4.9800000000000004"/>
    <n v="0.03"/>
    <x v="1072"/>
    <n v="6.07"/>
    <n v="-28.14"/>
    <n v="0.36"/>
    <x v="0"/>
    <x v="0"/>
    <x v="563"/>
    <x v="2"/>
    <x v="3"/>
    <n v="6675"/>
    <d v="2012-07-01T00:00:00"/>
    <x v="0"/>
    <x v="33"/>
    <n v="72301"/>
  </r>
  <r>
    <x v="613"/>
    <n v="41"/>
    <s v="Kean Takahito"/>
    <x v="1"/>
    <n v="1"/>
    <x v="179"/>
    <n v="41216"/>
    <s v="Not Specified"/>
    <n v="8"/>
    <n v="29.17"/>
    <n v="0.02"/>
    <x v="1073"/>
    <n v="6.27"/>
    <n v="49.656999999999996"/>
    <n v="0.37"/>
    <x v="0"/>
    <x v="0"/>
    <x v="680"/>
    <x v="3"/>
    <x v="3"/>
    <n v="5812"/>
    <d v="2012-07-02T00:00:00"/>
    <x v="0"/>
    <x v="42"/>
    <n v="30269"/>
  </r>
  <r>
    <x v="612"/>
    <n v="41"/>
    <s v="Marc Crier"/>
    <x v="3"/>
    <n v="1"/>
    <x v="179"/>
    <n v="47494"/>
    <s v="High"/>
    <n v="42"/>
    <n v="45.19"/>
    <n v="0.04"/>
    <x v="1074"/>
    <n v="1.99"/>
    <n v="659.6"/>
    <n v="0.55000000000000004"/>
    <x v="2"/>
    <x v="6"/>
    <x v="196"/>
    <x v="8"/>
    <x v="3"/>
    <n v="6674"/>
    <d v="2012-07-02T00:00:00"/>
    <x v="0"/>
    <x v="33"/>
    <n v="72301"/>
  </r>
  <r>
    <x v="613"/>
    <n v="41"/>
    <s v="Kean Takahito"/>
    <x v="1"/>
    <n v="1"/>
    <x v="179"/>
    <n v="41216"/>
    <s v="Not Specified"/>
    <n v="45"/>
    <n v="179.29"/>
    <n v="0"/>
    <x v="1075"/>
    <n v="29.21"/>
    <n v="1117.24"/>
    <n v="0.74"/>
    <x v="1"/>
    <x v="4"/>
    <x v="115"/>
    <x v="4"/>
    <x v="3"/>
    <n v="5813"/>
    <d v="2012-07-03T00:00:00"/>
    <x v="2"/>
    <x v="42"/>
    <n v="30269"/>
  </r>
  <r>
    <x v="614"/>
    <n v="41"/>
    <s v="Greg Guthrie"/>
    <x v="0"/>
    <n v="1"/>
    <x v="179"/>
    <n v="34275"/>
    <s v="Low"/>
    <n v="27"/>
    <n v="4.84"/>
    <n v="7.0000000000000007E-2"/>
    <x v="1076"/>
    <n v="0.71"/>
    <n v="26.66"/>
    <n v="0.52"/>
    <x v="0"/>
    <x v="3"/>
    <x v="381"/>
    <x v="6"/>
    <x v="2"/>
    <n v="4823"/>
    <d v="2012-07-03T00:00:00"/>
    <x v="0"/>
    <x v="36"/>
    <n v="46901"/>
  </r>
  <r>
    <x v="295"/>
    <n v="41"/>
    <s v="Jack O'Briant"/>
    <x v="0"/>
    <n v="1"/>
    <x v="179"/>
    <n v="21602"/>
    <s v="Critical"/>
    <n v="6"/>
    <n v="348.21"/>
    <n v="0.01"/>
    <x v="1077"/>
    <n v="40.19"/>
    <n v="-62.29"/>
    <n v="0.62"/>
    <x v="1"/>
    <x v="4"/>
    <x v="255"/>
    <x v="4"/>
    <x v="3"/>
    <n v="2993"/>
    <d v="2012-07-04T00:00:00"/>
    <x v="2"/>
    <x v="32"/>
    <n v="39056"/>
  </r>
  <r>
    <x v="309"/>
    <n v="41"/>
    <s v="Tony Sayre"/>
    <x v="0"/>
    <n v="1"/>
    <x v="179"/>
    <n v="8997"/>
    <s v="Low"/>
    <n v="40"/>
    <n v="449.99"/>
    <n v="0.04"/>
    <x v="1078"/>
    <n v="24.49"/>
    <n v="4176.2529999999997"/>
    <n v="0.52"/>
    <x v="2"/>
    <x v="1"/>
    <x v="634"/>
    <x v="11"/>
    <x v="1"/>
    <n v="1232"/>
    <d v="2012-07-05T00:00:00"/>
    <x v="0"/>
    <x v="21"/>
    <n v="98273"/>
  </r>
  <r>
    <x v="479"/>
    <n v="41"/>
    <s v="Greg Matthias"/>
    <x v="0"/>
    <n v="1"/>
    <x v="179"/>
    <n v="34275"/>
    <s v="Low"/>
    <n v="3"/>
    <n v="2036.48"/>
    <n v="0.04"/>
    <x v="1079"/>
    <n v="14.7"/>
    <n v="-4793.0039999999999"/>
    <n v="0.55000000000000004"/>
    <x v="2"/>
    <x v="2"/>
    <x v="239"/>
    <x v="7"/>
    <x v="1"/>
    <n v="4824"/>
    <d v="2012-07-06T00:00:00"/>
    <x v="2"/>
    <x v="30"/>
    <n v="80525"/>
  </r>
  <r>
    <x v="615"/>
    <n v="41"/>
    <s v="Aaron Bergman"/>
    <x v="2"/>
    <n v="1"/>
    <x v="179"/>
    <n v="54019"/>
    <s v="Low"/>
    <n v="35"/>
    <n v="120.97"/>
    <n v="0.08"/>
    <x v="1080"/>
    <n v="26.3"/>
    <n v="1219.8699999999999"/>
    <n v="0.38"/>
    <x v="2"/>
    <x v="2"/>
    <x v="32"/>
    <x v="7"/>
    <x v="1"/>
    <n v="7549"/>
    <d v="2012-07-08T00:00:00"/>
    <x v="2"/>
    <x v="21"/>
    <n v="98221"/>
  </r>
  <r>
    <x v="309"/>
    <n v="41"/>
    <s v="Tony Sayre"/>
    <x v="0"/>
    <n v="1"/>
    <x v="179"/>
    <n v="8997"/>
    <s v="Low"/>
    <n v="20"/>
    <n v="5.84"/>
    <n v="0.01"/>
    <x v="1081"/>
    <n v="1.2"/>
    <n v="20.38"/>
    <n v="0.55000000000000004"/>
    <x v="0"/>
    <x v="3"/>
    <x v="681"/>
    <x v="6"/>
    <x v="1"/>
    <n v="1233"/>
    <d v="2012-07-10T00:00:00"/>
    <x v="0"/>
    <x v="21"/>
    <n v="98273"/>
  </r>
  <r>
    <x v="616"/>
    <n v="41"/>
    <s v="Arthur Gainer"/>
    <x v="3"/>
    <n v="1"/>
    <x v="180"/>
    <n v="46244"/>
    <s v="Medium"/>
    <n v="10"/>
    <n v="60.98"/>
    <n v="0.09"/>
    <x v="1082"/>
    <n v="30"/>
    <n v="-247.25"/>
    <n v="0.7"/>
    <x v="1"/>
    <x v="2"/>
    <x v="416"/>
    <x v="1"/>
    <x v="3"/>
    <n v="6497"/>
    <d v="2012-07-03T00:00:00"/>
    <x v="2"/>
    <x v="12"/>
    <n v="33772"/>
  </r>
  <r>
    <x v="617"/>
    <n v="41"/>
    <s v="Andrew Roberts"/>
    <x v="1"/>
    <n v="1"/>
    <x v="180"/>
    <n v="57827"/>
    <s v="Medium"/>
    <n v="29"/>
    <n v="4.9800000000000004"/>
    <n v="0.02"/>
    <x v="1083"/>
    <n v="5.49"/>
    <n v="-77.03"/>
    <n v="0.38"/>
    <x v="0"/>
    <x v="0"/>
    <x v="552"/>
    <x v="2"/>
    <x v="1"/>
    <n v="8103"/>
    <d v="2012-07-03T00:00:00"/>
    <x v="0"/>
    <x v="21"/>
    <n v="99352"/>
  </r>
  <r>
    <x v="618"/>
    <n v="41"/>
    <s v="Christina Vanderzanden"/>
    <x v="0"/>
    <n v="1"/>
    <x v="180"/>
    <n v="50373"/>
    <s v="Critical"/>
    <n v="9"/>
    <n v="161.55000000000001"/>
    <n v="0.06"/>
    <x v="1084"/>
    <n v="19.989999999999998"/>
    <n v="-7.58"/>
    <n v="0.66"/>
    <x v="0"/>
    <x v="0"/>
    <x v="73"/>
    <x v="0"/>
    <x v="2"/>
    <n v="7059"/>
    <d v="2012-07-03T00:00:00"/>
    <x v="0"/>
    <x v="26"/>
    <n v="64133"/>
  </r>
  <r>
    <x v="617"/>
    <n v="41"/>
    <s v="Andrew Roberts"/>
    <x v="1"/>
    <n v="1"/>
    <x v="180"/>
    <n v="57827"/>
    <s v="Medium"/>
    <n v="24"/>
    <n v="100.98"/>
    <n v="0.05"/>
    <x v="1085"/>
    <n v="35.840000000000003"/>
    <n v="-111.4"/>
    <n v="0.62"/>
    <x v="1"/>
    <x v="4"/>
    <x v="35"/>
    <x v="10"/>
    <x v="1"/>
    <n v="8102"/>
    <d v="2012-07-04T00:00:00"/>
    <x v="2"/>
    <x v="21"/>
    <n v="99352"/>
  </r>
  <r>
    <x v="403"/>
    <n v="41"/>
    <s v="Ben Wallace"/>
    <x v="1"/>
    <n v="1"/>
    <x v="180"/>
    <n v="11527"/>
    <s v="Medium"/>
    <n v="45"/>
    <n v="99.23"/>
    <n v="0.04"/>
    <x v="1086"/>
    <n v="8.99"/>
    <n v="2860.71"/>
    <n v="0.35"/>
    <x v="1"/>
    <x v="6"/>
    <x v="682"/>
    <x v="5"/>
    <x v="0"/>
    <n v="1595"/>
    <d v="2012-07-04T00:00:00"/>
    <x v="0"/>
    <x v="13"/>
    <n v="13601"/>
  </r>
  <r>
    <x v="619"/>
    <n v="41"/>
    <s v="Maxwell Schwartz"/>
    <x v="2"/>
    <n v="1"/>
    <x v="180"/>
    <n v="7782"/>
    <s v="Critical"/>
    <n v="20"/>
    <n v="60.97"/>
    <n v="7.0000000000000007E-2"/>
    <x v="1087"/>
    <n v="4.5"/>
    <n v="310.93"/>
    <n v="0.56000000000000005"/>
    <x v="0"/>
    <x v="0"/>
    <x v="601"/>
    <x v="13"/>
    <x v="3"/>
    <n v="1054"/>
    <d v="2012-07-04T00:00:00"/>
    <x v="1"/>
    <x v="45"/>
    <n v="28560"/>
  </r>
  <r>
    <x v="620"/>
    <n v="41"/>
    <s v="Edward Hooks"/>
    <x v="3"/>
    <n v="1"/>
    <x v="180"/>
    <n v="29287"/>
    <s v="High"/>
    <n v="50"/>
    <n v="5.74"/>
    <n v="0.1"/>
    <x v="1088"/>
    <n v="5.01"/>
    <n v="-106.398"/>
    <n v="0.39"/>
    <x v="0"/>
    <x v="0"/>
    <x v="683"/>
    <x v="3"/>
    <x v="2"/>
    <n v="4118"/>
    <d v="2012-07-04T00:00:00"/>
    <x v="0"/>
    <x v="14"/>
    <n v="60188"/>
  </r>
  <r>
    <x v="620"/>
    <n v="41"/>
    <s v="Edward Hooks"/>
    <x v="3"/>
    <n v="1"/>
    <x v="180"/>
    <n v="29287"/>
    <s v="High"/>
    <n v="49"/>
    <n v="270.97000000000003"/>
    <n v="0.09"/>
    <x v="1089"/>
    <n v="28.06"/>
    <n v="2699.67"/>
    <n v="0.56000000000000005"/>
    <x v="2"/>
    <x v="2"/>
    <x v="364"/>
    <x v="7"/>
    <x v="2"/>
    <n v="4119"/>
    <d v="2012-07-04T00:00:00"/>
    <x v="2"/>
    <x v="14"/>
    <n v="60188"/>
  </r>
  <r>
    <x v="616"/>
    <n v="41"/>
    <s v="Arthur Gainer"/>
    <x v="3"/>
    <n v="1"/>
    <x v="180"/>
    <n v="46244"/>
    <s v="Medium"/>
    <n v="9"/>
    <n v="17.48"/>
    <n v="0.05"/>
    <x v="1090"/>
    <n v="1.99"/>
    <n v="-18.68"/>
    <n v="0.45"/>
    <x v="2"/>
    <x v="6"/>
    <x v="684"/>
    <x v="8"/>
    <x v="3"/>
    <n v="6498"/>
    <d v="2012-07-04T00:00:00"/>
    <x v="0"/>
    <x v="12"/>
    <n v="33772"/>
  </r>
  <r>
    <x v="297"/>
    <n v="41"/>
    <s v="Marc Harrigan"/>
    <x v="1"/>
    <n v="1"/>
    <x v="181"/>
    <n v="47713"/>
    <s v="High"/>
    <n v="34"/>
    <n v="115.99"/>
    <n v="0"/>
    <x v="1091"/>
    <n v="5.92"/>
    <n v="858.58199999999999"/>
    <n v="0.57999999999999996"/>
    <x v="2"/>
    <x v="0"/>
    <x v="154"/>
    <x v="9"/>
    <x v="2"/>
    <n v="6699"/>
    <d v="2012-07-03T00:00:00"/>
    <x v="0"/>
    <x v="24"/>
    <n v="48310"/>
  </r>
  <r>
    <x v="185"/>
    <n v="41"/>
    <s v="Michael Moore"/>
    <x v="2"/>
    <n v="1"/>
    <x v="181"/>
    <n v="37987"/>
    <s v="High"/>
    <n v="5"/>
    <n v="146.34"/>
    <n v="0.1"/>
    <x v="1092"/>
    <n v="43.75"/>
    <n v="-270.85000000000002"/>
    <n v="0.64"/>
    <x v="1"/>
    <x v="4"/>
    <x v="685"/>
    <x v="4"/>
    <x v="3"/>
    <n v="5345"/>
    <d v="2012-07-04T00:00:00"/>
    <x v="2"/>
    <x v="12"/>
    <n v="32404"/>
  </r>
  <r>
    <x v="621"/>
    <n v="41"/>
    <s v="Maria Bertelson"/>
    <x v="1"/>
    <n v="1"/>
    <x v="181"/>
    <n v="27840"/>
    <s v="High"/>
    <n v="8"/>
    <n v="150.97999999999999"/>
    <n v="0.09"/>
    <x v="1093"/>
    <n v="66.27"/>
    <n v="-407.85"/>
    <n v="0.65"/>
    <x v="1"/>
    <x v="4"/>
    <x v="686"/>
    <x v="10"/>
    <x v="2"/>
    <n v="3902"/>
    <d v="2012-07-04T00:00:00"/>
    <x v="2"/>
    <x v="26"/>
    <n v="64118"/>
  </r>
  <r>
    <x v="185"/>
    <n v="41"/>
    <s v="Michael Moore"/>
    <x v="2"/>
    <n v="1"/>
    <x v="181"/>
    <n v="37987"/>
    <s v="High"/>
    <n v="26"/>
    <n v="12.53"/>
    <n v="0.1"/>
    <x v="1094"/>
    <n v="0.49"/>
    <n v="137.47"/>
    <n v="0.38"/>
    <x v="0"/>
    <x v="0"/>
    <x v="687"/>
    <x v="12"/>
    <x v="3"/>
    <n v="5344"/>
    <d v="2012-07-04T00:00:00"/>
    <x v="0"/>
    <x v="12"/>
    <n v="32404"/>
  </r>
  <r>
    <x v="622"/>
    <n v="41"/>
    <s v="Liz Willingham"/>
    <x v="2"/>
    <n v="1"/>
    <x v="181"/>
    <n v="43172"/>
    <s v="Low"/>
    <n v="19"/>
    <n v="1.48"/>
    <n v="0.09"/>
    <x v="1095"/>
    <n v="0.7"/>
    <n v="1.68"/>
    <n v="0.37"/>
    <x v="0"/>
    <x v="3"/>
    <x v="688"/>
    <x v="14"/>
    <x v="0"/>
    <n v="6094"/>
    <d v="2012-07-05T00:00:00"/>
    <x v="0"/>
    <x v="13"/>
    <n v="14853"/>
  </r>
  <r>
    <x v="607"/>
    <n v="41"/>
    <s v="Neil Ducich"/>
    <x v="1"/>
    <n v="1"/>
    <x v="181"/>
    <n v="30785"/>
    <s v="High"/>
    <n v="7"/>
    <n v="6.48"/>
    <n v="0.03"/>
    <x v="1096"/>
    <n v="8.73"/>
    <n v="-35.04"/>
    <n v="0.37"/>
    <x v="0"/>
    <x v="0"/>
    <x v="45"/>
    <x v="2"/>
    <x v="2"/>
    <n v="4321"/>
    <d v="2012-07-05T00:00:00"/>
    <x v="0"/>
    <x v="3"/>
    <n v="55410"/>
  </r>
  <r>
    <x v="379"/>
    <n v="41"/>
    <s v="Neil Ducich"/>
    <x v="1"/>
    <n v="1"/>
    <x v="181"/>
    <n v="30785"/>
    <s v="High"/>
    <n v="38"/>
    <n v="9.93"/>
    <n v="7.0000000000000007E-2"/>
    <x v="1097"/>
    <n v="1.0900000000000001"/>
    <n v="149.53"/>
    <n v="0.43"/>
    <x v="0"/>
    <x v="3"/>
    <x v="689"/>
    <x v="6"/>
    <x v="2"/>
    <n v="4322"/>
    <d v="2012-07-06T00:00:00"/>
    <x v="0"/>
    <x v="3"/>
    <n v="55432"/>
  </r>
  <r>
    <x v="420"/>
    <n v="41"/>
    <s v="Joy Smith"/>
    <x v="3"/>
    <n v="1"/>
    <x v="181"/>
    <n v="22695"/>
    <s v="Low"/>
    <n v="44"/>
    <n v="10.06"/>
    <n v="0.02"/>
    <x v="1098"/>
    <n v="2.06"/>
    <n v="161.13"/>
    <n v="0.39"/>
    <x v="0"/>
    <x v="3"/>
    <x v="690"/>
    <x v="2"/>
    <x v="2"/>
    <n v="3163"/>
    <d v="2012-07-08T00:00:00"/>
    <x v="0"/>
    <x v="36"/>
    <n v="46383"/>
  </r>
  <r>
    <x v="623"/>
    <n v="41"/>
    <s v="Edward Nazzal"/>
    <x v="1"/>
    <n v="1"/>
    <x v="182"/>
    <n v="53312"/>
    <s v="Medium"/>
    <n v="30"/>
    <n v="3.34"/>
    <n v="0.06"/>
    <x v="1099"/>
    <n v="7.49"/>
    <n v="-173.36"/>
    <n v="0.54"/>
    <x v="0"/>
    <x v="3"/>
    <x v="512"/>
    <x v="6"/>
    <x v="2"/>
    <n v="7468"/>
    <d v="2012-07-05T00:00:00"/>
    <x v="0"/>
    <x v="9"/>
    <n v="76706"/>
  </r>
  <r>
    <x v="311"/>
    <n v="41"/>
    <s v="Dave Hallsten"/>
    <x v="2"/>
    <n v="1"/>
    <x v="182"/>
    <n v="56002"/>
    <s v="Low"/>
    <n v="14"/>
    <n v="290.98"/>
    <n v="7.0000000000000007E-2"/>
    <x v="1100"/>
    <n v="69"/>
    <n v="-377.81099999999998"/>
    <n v="0.67"/>
    <x v="1"/>
    <x v="1"/>
    <x v="691"/>
    <x v="4"/>
    <x v="2"/>
    <n v="7834"/>
    <d v="2012-07-06T00:00:00"/>
    <x v="0"/>
    <x v="9"/>
    <n v="76028"/>
  </r>
  <r>
    <x v="531"/>
    <n v="41"/>
    <s v="Mitch Willingham"/>
    <x v="2"/>
    <n v="1"/>
    <x v="182"/>
    <n v="1287"/>
    <s v="High"/>
    <n v="39"/>
    <n v="105.29"/>
    <n v="0.06"/>
    <x v="1101"/>
    <n v="10.119999999999999"/>
    <n v="480.57"/>
    <n v="0.79"/>
    <x v="1"/>
    <x v="1"/>
    <x v="636"/>
    <x v="5"/>
    <x v="3"/>
    <n v="197"/>
    <d v="2012-07-06T00:00:00"/>
    <x v="0"/>
    <x v="42"/>
    <n v="30076"/>
  </r>
  <r>
    <x v="397"/>
    <n v="41"/>
    <s v="Dave Poirier"/>
    <x v="0"/>
    <n v="1"/>
    <x v="182"/>
    <n v="36067"/>
    <s v="High"/>
    <n v="37"/>
    <n v="165.2"/>
    <n v="0.04"/>
    <x v="1102"/>
    <n v="19.989999999999998"/>
    <n v="1499.94"/>
    <n v="0.59"/>
    <x v="0"/>
    <x v="0"/>
    <x v="692"/>
    <x v="0"/>
    <x v="1"/>
    <n v="5057"/>
    <d v="2012-07-06T00:00:00"/>
    <x v="1"/>
    <x v="2"/>
    <n v="96003"/>
  </r>
  <r>
    <x v="624"/>
    <n v="41"/>
    <s v="Eileen Kiefer"/>
    <x v="3"/>
    <n v="1"/>
    <x v="182"/>
    <n v="41282"/>
    <s v="Medium"/>
    <n v="39"/>
    <n v="24.92"/>
    <n v="0.08"/>
    <x v="1103"/>
    <n v="12.98"/>
    <n v="-21.896000000000001"/>
    <n v="0.39"/>
    <x v="0"/>
    <x v="0"/>
    <x v="363"/>
    <x v="3"/>
    <x v="2"/>
    <n v="5819"/>
    <d v="2012-07-06T00:00:00"/>
    <x v="0"/>
    <x v="9"/>
    <n v="75165"/>
  </r>
  <r>
    <x v="11"/>
    <n v="41"/>
    <s v="Dave Hallsten"/>
    <x v="2"/>
    <n v="1"/>
    <x v="182"/>
    <n v="56002"/>
    <s v="Low"/>
    <n v="21"/>
    <n v="23.99"/>
    <n v="0.04"/>
    <x v="1104"/>
    <n v="6.71"/>
    <n v="149.31"/>
    <n v="0.35"/>
    <x v="0"/>
    <x v="0"/>
    <x v="693"/>
    <x v="15"/>
    <x v="2"/>
    <n v="7831"/>
    <d v="2012-07-06T00:00:00"/>
    <x v="0"/>
    <x v="9"/>
    <n v="77803"/>
  </r>
  <r>
    <x v="623"/>
    <n v="41"/>
    <s v="Edward Nazzal"/>
    <x v="1"/>
    <n v="1"/>
    <x v="182"/>
    <n v="53312"/>
    <s v="Medium"/>
    <n v="23"/>
    <n v="363.25"/>
    <n v="0.05"/>
    <x v="1105"/>
    <n v="19.989999999999998"/>
    <n v="2464.75"/>
    <n v="0.56999999999999995"/>
    <x v="0"/>
    <x v="0"/>
    <x v="489"/>
    <x v="13"/>
    <x v="2"/>
    <n v="7467"/>
    <d v="2012-07-06T00:00:00"/>
    <x v="0"/>
    <x v="9"/>
    <n v="76706"/>
  </r>
  <r>
    <x v="155"/>
    <n v="41"/>
    <s v="Matt Abelman"/>
    <x v="1"/>
    <n v="1"/>
    <x v="182"/>
    <n v="32706"/>
    <s v="Critical"/>
    <n v="5"/>
    <n v="399.98"/>
    <n v="0.03"/>
    <x v="1106"/>
    <n v="12.06"/>
    <n v="-663.51419999999996"/>
    <n v="0.56000000000000005"/>
    <x v="2"/>
    <x v="4"/>
    <x v="84"/>
    <x v="7"/>
    <x v="2"/>
    <n v="4595"/>
    <d v="2012-07-06T00:00:00"/>
    <x v="2"/>
    <x v="3"/>
    <n v="55445"/>
  </r>
  <r>
    <x v="311"/>
    <n v="41"/>
    <s v="Dave Hallsten"/>
    <x v="2"/>
    <n v="1"/>
    <x v="182"/>
    <n v="56002"/>
    <s v="Low"/>
    <n v="14"/>
    <n v="55.98"/>
    <n v="0.09"/>
    <x v="1107"/>
    <n v="4.8600000000000003"/>
    <n v="286.7"/>
    <n v="0.36"/>
    <x v="0"/>
    <x v="0"/>
    <x v="694"/>
    <x v="2"/>
    <x v="2"/>
    <n v="7832"/>
    <d v="2012-07-08T00:00:00"/>
    <x v="0"/>
    <x v="9"/>
    <n v="76028"/>
  </r>
  <r>
    <x v="311"/>
    <n v="41"/>
    <s v="Dave Hallsten"/>
    <x v="2"/>
    <n v="1"/>
    <x v="182"/>
    <n v="56002"/>
    <s v="Low"/>
    <n v="9"/>
    <n v="161.55000000000001"/>
    <n v="0.05"/>
    <x v="1108"/>
    <n v="19.989999999999998"/>
    <n v="35.31"/>
    <n v="0.66"/>
    <x v="0"/>
    <x v="0"/>
    <x v="73"/>
    <x v="0"/>
    <x v="2"/>
    <n v="7833"/>
    <d v="2012-07-11T00:00:00"/>
    <x v="0"/>
    <x v="9"/>
    <n v="76028"/>
  </r>
  <r>
    <x v="347"/>
    <n v="41"/>
    <s v="Fred Harton"/>
    <x v="1"/>
    <n v="1"/>
    <x v="183"/>
    <n v="27013"/>
    <s v="Low"/>
    <n v="26"/>
    <n v="279.48"/>
    <n v="0.05"/>
    <x v="1109"/>
    <n v="35"/>
    <n v="-274.95"/>
    <n v="0.8"/>
    <x v="0"/>
    <x v="1"/>
    <x v="560"/>
    <x v="0"/>
    <x v="1"/>
    <n v="3792"/>
    <d v="2012-07-05T00:00:00"/>
    <x v="0"/>
    <x v="30"/>
    <n v="80022"/>
  </r>
  <r>
    <x v="347"/>
    <n v="41"/>
    <s v="Fred Harton"/>
    <x v="1"/>
    <n v="1"/>
    <x v="183"/>
    <n v="27013"/>
    <s v="Low"/>
    <n v="28"/>
    <n v="80.98"/>
    <n v="0.05"/>
    <x v="1110"/>
    <n v="35"/>
    <n v="-746.44"/>
    <n v="0.81"/>
    <x v="0"/>
    <x v="1"/>
    <x v="695"/>
    <x v="0"/>
    <x v="1"/>
    <n v="3791"/>
    <d v="2012-07-09T00:00:00"/>
    <x v="0"/>
    <x v="30"/>
    <n v="80022"/>
  </r>
  <r>
    <x v="394"/>
    <n v="41"/>
    <s v="Brad Thomas"/>
    <x v="1"/>
    <n v="1"/>
    <x v="183"/>
    <n v="3649"/>
    <s v="Low"/>
    <n v="8"/>
    <n v="8.8800000000000008"/>
    <n v="0.01"/>
    <x v="1111"/>
    <n v="6.28"/>
    <n v="-15.456"/>
    <n v="0.35"/>
    <x v="0"/>
    <x v="0"/>
    <x v="696"/>
    <x v="3"/>
    <x v="1"/>
    <n v="536"/>
    <d v="2012-07-10T00:00:00"/>
    <x v="0"/>
    <x v="2"/>
    <n v="94024"/>
  </r>
  <r>
    <x v="394"/>
    <n v="41"/>
    <s v="Brad Thomas"/>
    <x v="1"/>
    <n v="1"/>
    <x v="183"/>
    <n v="3649"/>
    <s v="Low"/>
    <n v="26"/>
    <n v="2.88"/>
    <n v="0.06"/>
    <x v="1112"/>
    <n v="0.99"/>
    <n v="17.14"/>
    <n v="0.36"/>
    <x v="0"/>
    <x v="0"/>
    <x v="697"/>
    <x v="12"/>
    <x v="1"/>
    <n v="537"/>
    <d v="2012-07-14T00:00:00"/>
    <x v="0"/>
    <x v="2"/>
    <n v="94024"/>
  </r>
  <r>
    <x v="211"/>
    <n v="41"/>
    <s v="Justin Knight"/>
    <x v="2"/>
    <n v="1"/>
    <x v="184"/>
    <n v="24132"/>
    <s v="Low"/>
    <n v="46"/>
    <n v="7.1"/>
    <n v="0.05"/>
    <x v="1113"/>
    <n v="6.05"/>
    <n v="-101.246"/>
    <n v="0.39"/>
    <x v="0"/>
    <x v="0"/>
    <x v="243"/>
    <x v="3"/>
    <x v="2"/>
    <n v="3383"/>
    <d v="2012-07-06T00:00:00"/>
    <x v="0"/>
    <x v="10"/>
    <n v="50613"/>
  </r>
  <r>
    <x v="625"/>
    <n v="41"/>
    <s v="Vivian Mathis"/>
    <x v="1"/>
    <n v="1"/>
    <x v="184"/>
    <n v="58727"/>
    <s v="Medium"/>
    <n v="20"/>
    <n v="26.48"/>
    <n v="0.03"/>
    <x v="1114"/>
    <n v="6.93"/>
    <n v="180.64"/>
    <n v="0.49"/>
    <x v="1"/>
    <x v="0"/>
    <x v="555"/>
    <x v="5"/>
    <x v="0"/>
    <n v="8216"/>
    <d v="2012-07-07T00:00:00"/>
    <x v="0"/>
    <x v="1"/>
    <n v="21117"/>
  </r>
  <r>
    <x v="626"/>
    <n v="41"/>
    <s v="Michael Granlund"/>
    <x v="1"/>
    <n v="1"/>
    <x v="184"/>
    <n v="23844"/>
    <s v="Not Specified"/>
    <n v="11"/>
    <n v="3.15"/>
    <n v="0.08"/>
    <x v="1115"/>
    <n v="0.5"/>
    <n v="8.4"/>
    <n v="0.37"/>
    <x v="0"/>
    <x v="0"/>
    <x v="698"/>
    <x v="12"/>
    <x v="2"/>
    <n v="3336"/>
    <d v="2012-07-07T00:00:00"/>
    <x v="0"/>
    <x v="3"/>
    <n v="55433"/>
  </r>
  <r>
    <x v="627"/>
    <n v="41"/>
    <s v="Anne Pryor"/>
    <x v="3"/>
    <n v="1"/>
    <x v="184"/>
    <n v="39744"/>
    <s v="Medium"/>
    <n v="41"/>
    <n v="155.99"/>
    <n v="0.04"/>
    <x v="1116"/>
    <n v="8.99"/>
    <n v="1595.673"/>
    <n v="0.57999999999999996"/>
    <x v="2"/>
    <x v="0"/>
    <x v="699"/>
    <x v="9"/>
    <x v="0"/>
    <n v="5607"/>
    <d v="2012-07-07T00:00:00"/>
    <x v="0"/>
    <x v="13"/>
    <n v="13501"/>
  </r>
  <r>
    <x v="627"/>
    <n v="41"/>
    <s v="Anne Pryor"/>
    <x v="3"/>
    <n v="1"/>
    <x v="184"/>
    <n v="39744"/>
    <s v="Medium"/>
    <n v="6"/>
    <n v="10.06"/>
    <n v="0.01"/>
    <x v="1117"/>
    <n v="2.06"/>
    <n v="7.59"/>
    <n v="0.39"/>
    <x v="0"/>
    <x v="3"/>
    <x v="690"/>
    <x v="2"/>
    <x v="0"/>
    <n v="5605"/>
    <d v="2012-07-08T00:00:00"/>
    <x v="0"/>
    <x v="13"/>
    <n v="13501"/>
  </r>
  <r>
    <x v="626"/>
    <n v="41"/>
    <s v="Michael Granlund"/>
    <x v="1"/>
    <n v="1"/>
    <x v="184"/>
    <n v="23844"/>
    <s v="Not Specified"/>
    <n v="42"/>
    <n v="21.78"/>
    <n v="0.03"/>
    <x v="1118"/>
    <n v="5.94"/>
    <n v="187.2"/>
    <n v="0.5"/>
    <x v="0"/>
    <x v="5"/>
    <x v="700"/>
    <x v="13"/>
    <x v="2"/>
    <n v="3335"/>
    <d v="2012-07-08T00:00:00"/>
    <x v="0"/>
    <x v="3"/>
    <n v="55433"/>
  </r>
  <r>
    <x v="626"/>
    <n v="41"/>
    <s v="Michael Granlund"/>
    <x v="1"/>
    <n v="1"/>
    <x v="184"/>
    <n v="23844"/>
    <s v="Not Specified"/>
    <n v="40"/>
    <n v="42.98"/>
    <n v="0"/>
    <x v="1119"/>
    <n v="4.62"/>
    <n v="627.85"/>
    <n v="0.56000000000000005"/>
    <x v="0"/>
    <x v="0"/>
    <x v="446"/>
    <x v="13"/>
    <x v="2"/>
    <n v="3334"/>
    <d v="2012-07-08T00:00:00"/>
    <x v="0"/>
    <x v="3"/>
    <n v="55433"/>
  </r>
  <r>
    <x v="500"/>
    <n v="41"/>
    <s v="Ken Dana"/>
    <x v="0"/>
    <n v="1"/>
    <x v="184"/>
    <n v="48416"/>
    <s v="Not Specified"/>
    <n v="23"/>
    <n v="6.68"/>
    <n v="0.01"/>
    <x v="1120"/>
    <n v="4.91"/>
    <n v="-15.48"/>
    <n v="0.37"/>
    <x v="0"/>
    <x v="0"/>
    <x v="701"/>
    <x v="2"/>
    <x v="1"/>
    <n v="6793"/>
    <d v="2012-07-08T00:00:00"/>
    <x v="0"/>
    <x v="43"/>
    <n v="59750"/>
  </r>
  <r>
    <x v="627"/>
    <n v="41"/>
    <s v="Anne Pryor"/>
    <x v="3"/>
    <n v="1"/>
    <x v="184"/>
    <n v="39744"/>
    <s v="Medium"/>
    <n v="9"/>
    <n v="65.989999999999995"/>
    <n v="0"/>
    <x v="1121"/>
    <n v="5.92"/>
    <n v="-107.98699999999999"/>
    <n v="0.55000000000000004"/>
    <x v="2"/>
    <x v="0"/>
    <x v="702"/>
    <x v="9"/>
    <x v="0"/>
    <n v="5606"/>
    <d v="2012-07-08T00:00:00"/>
    <x v="0"/>
    <x v="13"/>
    <n v="13501"/>
  </r>
  <r>
    <x v="211"/>
    <n v="41"/>
    <s v="Justin Knight"/>
    <x v="2"/>
    <n v="1"/>
    <x v="184"/>
    <n v="24132"/>
    <s v="Low"/>
    <n v="4"/>
    <n v="6.75"/>
    <n v="0.03"/>
    <x v="1122"/>
    <n v="2.99"/>
    <n v="-4.4850000000000003"/>
    <n v="0.35"/>
    <x v="0"/>
    <x v="0"/>
    <x v="703"/>
    <x v="3"/>
    <x v="2"/>
    <n v="3382"/>
    <d v="2012-07-11T00:00:00"/>
    <x v="0"/>
    <x v="10"/>
    <n v="50613"/>
  </r>
  <r>
    <x v="211"/>
    <n v="41"/>
    <s v="Justin Knight"/>
    <x v="2"/>
    <n v="1"/>
    <x v="184"/>
    <n v="24132"/>
    <s v="Low"/>
    <n v="22"/>
    <n v="20.95"/>
    <n v="0.04"/>
    <x v="1123"/>
    <n v="4"/>
    <n v="-1.88"/>
    <n v="0.6"/>
    <x v="2"/>
    <x v="0"/>
    <x v="652"/>
    <x v="8"/>
    <x v="2"/>
    <n v="3384"/>
    <d v="2012-07-11T00:00:00"/>
    <x v="0"/>
    <x v="10"/>
    <n v="50613"/>
  </r>
  <r>
    <x v="326"/>
    <n v="41"/>
    <s v="Justin Knight"/>
    <x v="2"/>
    <n v="1"/>
    <x v="184"/>
    <n v="24132"/>
    <s v="Low"/>
    <n v="31"/>
    <n v="39.06"/>
    <n v="0.05"/>
    <x v="1124"/>
    <n v="10.55"/>
    <n v="339.745"/>
    <n v="0.37"/>
    <x v="0"/>
    <x v="0"/>
    <x v="554"/>
    <x v="3"/>
    <x v="2"/>
    <n v="3385"/>
    <d v="2012-07-13T00:00:00"/>
    <x v="0"/>
    <x v="10"/>
    <n v="52402"/>
  </r>
  <r>
    <x v="326"/>
    <n v="41"/>
    <s v="Justin Knight"/>
    <x v="2"/>
    <n v="1"/>
    <x v="184"/>
    <n v="24132"/>
    <s v="Low"/>
    <n v="3"/>
    <n v="15.51"/>
    <n v="0.02"/>
    <x v="1125"/>
    <n v="17.78"/>
    <n v="-47.97"/>
    <n v="0.59"/>
    <x v="0"/>
    <x v="0"/>
    <x v="132"/>
    <x v="0"/>
    <x v="2"/>
    <n v="3387"/>
    <d v="2012-07-13T00:00:00"/>
    <x v="0"/>
    <x v="10"/>
    <n v="52402"/>
  </r>
  <r>
    <x v="326"/>
    <n v="41"/>
    <s v="Justin Knight"/>
    <x v="2"/>
    <n v="1"/>
    <x v="184"/>
    <n v="24132"/>
    <s v="Low"/>
    <n v="12"/>
    <n v="3.52"/>
    <n v="0.04"/>
    <x v="1126"/>
    <n v="6.83"/>
    <n v="-57.753"/>
    <n v="0.38"/>
    <x v="0"/>
    <x v="0"/>
    <x v="704"/>
    <x v="3"/>
    <x v="2"/>
    <n v="3386"/>
    <d v="2012-07-15T00:00:00"/>
    <x v="0"/>
    <x v="10"/>
    <n v="52402"/>
  </r>
  <r>
    <x v="187"/>
    <n v="41"/>
    <s v="Cathy Armstrong"/>
    <x v="3"/>
    <n v="1"/>
    <x v="185"/>
    <n v="53894"/>
    <s v="Critical"/>
    <n v="29"/>
    <n v="200.99"/>
    <n v="0.02"/>
    <x v="1127"/>
    <n v="8.08"/>
    <n v="1252.4760000000001"/>
    <n v="0.59"/>
    <x v="2"/>
    <x v="0"/>
    <x v="616"/>
    <x v="9"/>
    <x v="2"/>
    <n v="7541"/>
    <d v="2012-07-07T00:00:00"/>
    <x v="1"/>
    <x v="24"/>
    <n v="48195"/>
  </r>
  <r>
    <x v="628"/>
    <n v="41"/>
    <s v="Steve Nguyen"/>
    <x v="0"/>
    <n v="1"/>
    <x v="185"/>
    <n v="12480"/>
    <s v="Medium"/>
    <n v="8"/>
    <n v="137.47999999999999"/>
    <n v="0"/>
    <x v="1128"/>
    <n v="32.18"/>
    <n v="-203.27"/>
    <n v="0.78"/>
    <x v="1"/>
    <x v="4"/>
    <x v="705"/>
    <x v="10"/>
    <x v="0"/>
    <n v="1739"/>
    <d v="2012-07-08T00:00:00"/>
    <x v="2"/>
    <x v="20"/>
    <n v="44224"/>
  </r>
  <r>
    <x v="187"/>
    <n v="41"/>
    <s v="Cathy Armstrong"/>
    <x v="3"/>
    <n v="1"/>
    <x v="185"/>
    <n v="53894"/>
    <s v="Critical"/>
    <n v="37"/>
    <n v="71.37"/>
    <n v="0.04"/>
    <x v="1129"/>
    <n v="69"/>
    <n v="-1561.7159999999999"/>
    <n v="0.68"/>
    <x v="1"/>
    <x v="1"/>
    <x v="222"/>
    <x v="4"/>
    <x v="2"/>
    <n v="7540"/>
    <d v="2012-07-08T00:00:00"/>
    <x v="0"/>
    <x v="24"/>
    <n v="48195"/>
  </r>
  <r>
    <x v="187"/>
    <n v="41"/>
    <s v="Cathy Armstrong"/>
    <x v="3"/>
    <n v="1"/>
    <x v="185"/>
    <n v="53894"/>
    <s v="Critical"/>
    <n v="47"/>
    <n v="14.2"/>
    <n v="0.03"/>
    <x v="1130"/>
    <n v="5.3"/>
    <n v="107.02"/>
    <n v="0.46"/>
    <x v="1"/>
    <x v="3"/>
    <x v="351"/>
    <x v="5"/>
    <x v="2"/>
    <n v="7539"/>
    <d v="2012-07-08T00:00:00"/>
    <x v="0"/>
    <x v="24"/>
    <n v="48195"/>
  </r>
  <r>
    <x v="615"/>
    <n v="41"/>
    <s v="Aaron Bergman"/>
    <x v="2"/>
    <n v="1"/>
    <x v="185"/>
    <n v="20513"/>
    <s v="High"/>
    <n v="13"/>
    <n v="2.84"/>
    <n v="0.01"/>
    <x v="1131"/>
    <n v="0.93"/>
    <n v="4.5599999999999996"/>
    <n v="0.54"/>
    <x v="0"/>
    <x v="3"/>
    <x v="623"/>
    <x v="6"/>
    <x v="1"/>
    <n v="2847"/>
    <d v="2012-07-08T00:00:00"/>
    <x v="1"/>
    <x v="21"/>
    <n v="98221"/>
  </r>
  <r>
    <x v="535"/>
    <n v="41"/>
    <s v="Susan Vittorini"/>
    <x v="1"/>
    <n v="1"/>
    <x v="185"/>
    <n v="40902"/>
    <s v="Low"/>
    <n v="25"/>
    <n v="7.1"/>
    <n v="0.02"/>
    <x v="1132"/>
    <n v="6.05"/>
    <n v="-48.875"/>
    <n v="0.39"/>
    <x v="0"/>
    <x v="0"/>
    <x v="243"/>
    <x v="3"/>
    <x v="2"/>
    <n v="5764"/>
    <d v="2012-07-09T00:00:00"/>
    <x v="0"/>
    <x v="14"/>
    <n v="60160"/>
  </r>
  <r>
    <x v="568"/>
    <n v="41"/>
    <s v="Julia Barnett"/>
    <x v="1"/>
    <n v="1"/>
    <x v="185"/>
    <n v="10305"/>
    <s v="Low"/>
    <n v="12"/>
    <n v="5.08"/>
    <n v="0.03"/>
    <x v="1133"/>
    <n v="2.0299999999999998"/>
    <n v="20.6"/>
    <n v="0.51"/>
    <x v="1"/>
    <x v="3"/>
    <x v="706"/>
    <x v="5"/>
    <x v="1"/>
    <n v="1419"/>
    <d v="2012-07-12T00:00:00"/>
    <x v="0"/>
    <x v="2"/>
    <n v="94070"/>
  </r>
  <r>
    <x v="629"/>
    <n v="41"/>
    <s v="Troy Blackwell"/>
    <x v="1"/>
    <n v="1"/>
    <x v="185"/>
    <n v="36932"/>
    <s v="Low"/>
    <n v="20"/>
    <n v="33.89"/>
    <n v="0.04"/>
    <x v="1134"/>
    <n v="5.0999999999999996"/>
    <n v="92.34"/>
    <n v="0.6"/>
    <x v="0"/>
    <x v="0"/>
    <x v="646"/>
    <x v="0"/>
    <x v="3"/>
    <n v="5198"/>
    <d v="2012-07-12T00:00:00"/>
    <x v="0"/>
    <x v="12"/>
    <n v="33461"/>
  </r>
  <r>
    <x v="100"/>
    <n v="41"/>
    <s v="Noel Staavos"/>
    <x v="1"/>
    <n v="1"/>
    <x v="186"/>
    <n v="37447"/>
    <s v="Low"/>
    <n v="23"/>
    <n v="5.81"/>
    <n v="0.02"/>
    <x v="1135"/>
    <n v="8.49"/>
    <n v="-137.494"/>
    <n v="0.39"/>
    <x v="0"/>
    <x v="0"/>
    <x v="112"/>
    <x v="3"/>
    <x v="0"/>
    <n v="5265"/>
    <d v="2012-07-12T00:00:00"/>
    <x v="0"/>
    <x v="19"/>
    <n v="4073"/>
  </r>
  <r>
    <x v="16"/>
    <n v="41"/>
    <s v="Valerie Dominguez"/>
    <x v="2"/>
    <n v="1"/>
    <x v="187"/>
    <n v="37696"/>
    <s v="Not Specified"/>
    <n v="41"/>
    <n v="4"/>
    <n v="0.02"/>
    <x v="1136"/>
    <n v="1.3"/>
    <n v="51.29"/>
    <n v="0.37"/>
    <x v="0"/>
    <x v="3"/>
    <x v="341"/>
    <x v="2"/>
    <x v="3"/>
    <n v="5294"/>
    <d v="2012-07-09T00:00:00"/>
    <x v="0"/>
    <x v="12"/>
    <n v="32174"/>
  </r>
  <r>
    <x v="599"/>
    <n v="41"/>
    <s v="Shirley Jackson"/>
    <x v="2"/>
    <n v="1"/>
    <x v="187"/>
    <n v="28933"/>
    <s v="Critical"/>
    <n v="1"/>
    <n v="5.58"/>
    <n v="0.01"/>
    <x v="1137"/>
    <n v="5.3"/>
    <n v="-7.25"/>
    <n v="0.35"/>
    <x v="0"/>
    <x v="0"/>
    <x v="442"/>
    <x v="15"/>
    <x v="1"/>
    <n v="4064"/>
    <d v="2012-07-10T00:00:00"/>
    <x v="0"/>
    <x v="2"/>
    <n v="92024"/>
  </r>
  <r>
    <x v="599"/>
    <n v="41"/>
    <s v="Shirley Jackson"/>
    <x v="2"/>
    <n v="1"/>
    <x v="187"/>
    <n v="28933"/>
    <s v="Critical"/>
    <n v="38"/>
    <n v="3.98"/>
    <n v="0.03"/>
    <x v="1138"/>
    <n v="0.7"/>
    <n v="43"/>
    <n v="0.52"/>
    <x v="0"/>
    <x v="3"/>
    <x v="149"/>
    <x v="6"/>
    <x v="1"/>
    <n v="4065"/>
    <d v="2012-07-10T00:00:00"/>
    <x v="0"/>
    <x v="2"/>
    <n v="92024"/>
  </r>
  <r>
    <x v="630"/>
    <n v="41"/>
    <s v="Ionia McGrath"/>
    <x v="0"/>
    <n v="1"/>
    <x v="187"/>
    <n v="49830"/>
    <s v="Critical"/>
    <n v="16"/>
    <n v="30.98"/>
    <n v="0.03"/>
    <x v="1139"/>
    <n v="8.99"/>
    <n v="26.36"/>
    <n v="0.57999999999999996"/>
    <x v="0"/>
    <x v="6"/>
    <x v="707"/>
    <x v="6"/>
    <x v="3"/>
    <n v="6974"/>
    <d v="2012-07-11T00:00:00"/>
    <x v="1"/>
    <x v="4"/>
    <n v="35601"/>
  </r>
  <r>
    <x v="16"/>
    <n v="41"/>
    <s v="Valerie Dominguez"/>
    <x v="2"/>
    <n v="1"/>
    <x v="187"/>
    <n v="37696"/>
    <s v="Not Specified"/>
    <n v="5"/>
    <n v="3.81"/>
    <n v="0.04"/>
    <x v="1140"/>
    <n v="5.44"/>
    <n v="-20.2285"/>
    <n v="0.36"/>
    <x v="0"/>
    <x v="0"/>
    <x v="708"/>
    <x v="3"/>
    <x v="3"/>
    <n v="5293"/>
    <d v="2012-07-11T00:00:00"/>
    <x v="0"/>
    <x v="12"/>
    <n v="32174"/>
  </r>
  <r>
    <x v="631"/>
    <n v="41"/>
    <s v="Ionia McGrath"/>
    <x v="0"/>
    <n v="1"/>
    <x v="187"/>
    <n v="49830"/>
    <s v="Critical"/>
    <n v="31"/>
    <n v="525.98"/>
    <n v="0.01"/>
    <x v="1141"/>
    <n v="19.989999999999998"/>
    <n v="7858.08"/>
    <n v="0.37"/>
    <x v="0"/>
    <x v="0"/>
    <x v="482"/>
    <x v="3"/>
    <x v="3"/>
    <n v="6975"/>
    <d v="2012-07-11T00:00:00"/>
    <x v="0"/>
    <x v="45"/>
    <n v="27288"/>
  </r>
  <r>
    <x v="233"/>
    <n v="41"/>
    <s v="Craig Rider"/>
    <x v="0"/>
    <n v="1"/>
    <x v="187"/>
    <n v="40547"/>
    <s v="Critical"/>
    <n v="45"/>
    <n v="179.99"/>
    <n v="0.06"/>
    <x v="1142"/>
    <n v="13.99"/>
    <n v="1820.952"/>
    <n v="0.56999999999999995"/>
    <x v="2"/>
    <x v="5"/>
    <x v="709"/>
    <x v="9"/>
    <x v="3"/>
    <n v="5722"/>
    <d v="2012-07-11T00:00:00"/>
    <x v="1"/>
    <x v="27"/>
    <n v="42420"/>
  </r>
  <r>
    <x v="23"/>
    <n v="41"/>
    <s v="Muhammed Yedwab"/>
    <x v="3"/>
    <n v="1"/>
    <x v="188"/>
    <n v="26629"/>
    <s v="High"/>
    <n v="38"/>
    <n v="599.99"/>
    <n v="0.1"/>
    <x v="1143"/>
    <n v="24.49"/>
    <n v="5903.0860000000002"/>
    <n v="0.5"/>
    <x v="2"/>
    <x v="1"/>
    <x v="382"/>
    <x v="11"/>
    <x v="3"/>
    <n v="3724"/>
    <d v="2012-07-11T00:00:00"/>
    <x v="0"/>
    <x v="16"/>
    <n v="23805"/>
  </r>
  <r>
    <x v="23"/>
    <n v="41"/>
    <s v="Muhammed Yedwab"/>
    <x v="3"/>
    <n v="1"/>
    <x v="188"/>
    <n v="26629"/>
    <s v="High"/>
    <n v="32"/>
    <n v="2.78"/>
    <n v="0.06"/>
    <x v="1054"/>
    <n v="1.25"/>
    <n v="-8.16"/>
    <n v="0.59"/>
    <x v="0"/>
    <x v="3"/>
    <x v="450"/>
    <x v="6"/>
    <x v="3"/>
    <n v="3725"/>
    <d v="2012-07-12T00:00:00"/>
    <x v="0"/>
    <x v="16"/>
    <n v="23805"/>
  </r>
  <r>
    <x v="123"/>
    <n v="41"/>
    <s v="David Kendrick"/>
    <x v="1"/>
    <n v="1"/>
    <x v="189"/>
    <n v="47621"/>
    <s v="Critical"/>
    <n v="16"/>
    <n v="14.2"/>
    <n v="0.08"/>
    <x v="1144"/>
    <n v="5.3"/>
    <n v="27.23"/>
    <n v="0.46"/>
    <x v="1"/>
    <x v="3"/>
    <x v="351"/>
    <x v="5"/>
    <x v="0"/>
    <n v="6693"/>
    <d v="2012-07-13T00:00:00"/>
    <x v="1"/>
    <x v="22"/>
    <n v="7002"/>
  </r>
  <r>
    <x v="186"/>
    <n v="41"/>
    <s v="Nicole Brennan"/>
    <x v="1"/>
    <n v="1"/>
    <x v="190"/>
    <n v="23877"/>
    <s v="Not Specified"/>
    <n v="31"/>
    <n v="65.989999999999995"/>
    <n v="7.0000000000000007E-2"/>
    <x v="1145"/>
    <n v="8.8000000000000007"/>
    <n v="109.836"/>
    <n v="0.57999999999999996"/>
    <x v="2"/>
    <x v="0"/>
    <x v="319"/>
    <x v="9"/>
    <x v="1"/>
    <n v="3338"/>
    <d v="2012-07-12T00:00:00"/>
    <x v="0"/>
    <x v="2"/>
    <n v="94521"/>
  </r>
  <r>
    <x v="9"/>
    <n v="41"/>
    <s v="Alice McCarthy"/>
    <x v="2"/>
    <n v="1"/>
    <x v="190"/>
    <n v="19457"/>
    <s v="High"/>
    <n v="34"/>
    <n v="6.3"/>
    <n v="0.05"/>
    <x v="1146"/>
    <n v="0.5"/>
    <n v="90.35"/>
    <n v="0.39"/>
    <x v="0"/>
    <x v="0"/>
    <x v="188"/>
    <x v="12"/>
    <x v="1"/>
    <n v="2688"/>
    <d v="2012-07-13T00:00:00"/>
    <x v="0"/>
    <x v="5"/>
    <n v="84041"/>
  </r>
  <r>
    <x v="550"/>
    <n v="41"/>
    <s v="Darrin Martin"/>
    <x v="0"/>
    <n v="1"/>
    <x v="190"/>
    <n v="33635"/>
    <s v="High"/>
    <n v="4"/>
    <n v="20.34"/>
    <n v="7.0000000000000007E-2"/>
    <x v="1147"/>
    <n v="35"/>
    <n v="-96.16"/>
    <n v="0.84"/>
    <x v="0"/>
    <x v="1"/>
    <x v="47"/>
    <x v="0"/>
    <x v="0"/>
    <n v="4725"/>
    <d v="2012-07-13T00:00:00"/>
    <x v="0"/>
    <x v="0"/>
    <n v="16602"/>
  </r>
  <r>
    <x v="550"/>
    <n v="41"/>
    <s v="Darrin Martin"/>
    <x v="0"/>
    <n v="1"/>
    <x v="190"/>
    <n v="33635"/>
    <s v="High"/>
    <n v="5"/>
    <n v="90.97"/>
    <n v="0.04"/>
    <x v="1148"/>
    <n v="28"/>
    <n v="-173.09520000000001"/>
    <n v="0.38"/>
    <x v="2"/>
    <x v="2"/>
    <x v="710"/>
    <x v="7"/>
    <x v="0"/>
    <n v="4724"/>
    <d v="2012-07-13T00:00:00"/>
    <x v="2"/>
    <x v="0"/>
    <n v="16602"/>
  </r>
  <r>
    <x v="71"/>
    <n v="41"/>
    <s v="Jennifer Patt"/>
    <x v="1"/>
    <n v="1"/>
    <x v="190"/>
    <n v="20706"/>
    <s v="High"/>
    <n v="41"/>
    <n v="136.97999999999999"/>
    <n v="0.04"/>
    <x v="1149"/>
    <n v="24.49"/>
    <n v="1539.59"/>
    <n v="0.59"/>
    <x v="1"/>
    <x v="1"/>
    <x v="711"/>
    <x v="5"/>
    <x v="1"/>
    <n v="2869"/>
    <d v="2012-07-14T00:00:00"/>
    <x v="1"/>
    <x v="2"/>
    <n v="93905"/>
  </r>
  <r>
    <x v="632"/>
    <n v="41"/>
    <s v="Cynthia Arntzen"/>
    <x v="0"/>
    <n v="1"/>
    <x v="190"/>
    <n v="19232"/>
    <s v="Low"/>
    <n v="5"/>
    <n v="6.68"/>
    <n v="0.09"/>
    <x v="1150"/>
    <n v="1.5"/>
    <n v="-3.48"/>
    <n v="0.48"/>
    <x v="0"/>
    <x v="3"/>
    <x v="397"/>
    <x v="6"/>
    <x v="3"/>
    <n v="2662"/>
    <d v="2012-07-14T00:00:00"/>
    <x v="0"/>
    <x v="29"/>
    <n v="37167"/>
  </r>
  <r>
    <x v="9"/>
    <n v="41"/>
    <s v="Alice McCarthy"/>
    <x v="2"/>
    <n v="1"/>
    <x v="190"/>
    <n v="19457"/>
    <s v="High"/>
    <n v="33"/>
    <n v="205.99"/>
    <n v="0.09"/>
    <x v="1151"/>
    <n v="3"/>
    <n v="1406.0519999999999"/>
    <n v="0.57999999999999996"/>
    <x v="2"/>
    <x v="0"/>
    <x v="712"/>
    <x v="9"/>
    <x v="1"/>
    <n v="2689"/>
    <d v="2012-07-14T00:00:00"/>
    <x v="1"/>
    <x v="5"/>
    <n v="84041"/>
  </r>
  <r>
    <x v="200"/>
    <n v="41"/>
    <s v="Nicole Brennan"/>
    <x v="1"/>
    <n v="1"/>
    <x v="190"/>
    <n v="23877"/>
    <s v="Not Specified"/>
    <n v="35"/>
    <n v="10.01"/>
    <n v="0"/>
    <x v="1152"/>
    <n v="1.99"/>
    <n v="128.03"/>
    <n v="0.41"/>
    <x v="2"/>
    <x v="6"/>
    <x v="713"/>
    <x v="8"/>
    <x v="1"/>
    <n v="3339"/>
    <d v="2012-07-14T00:00:00"/>
    <x v="1"/>
    <x v="2"/>
    <n v="92627"/>
  </r>
  <r>
    <x v="633"/>
    <n v="41"/>
    <s v="Ralph Kennedy"/>
    <x v="2"/>
    <n v="1"/>
    <x v="190"/>
    <n v="26372"/>
    <s v="Low"/>
    <n v="1"/>
    <n v="29.89"/>
    <n v="0.01"/>
    <x v="1153"/>
    <n v="1.99"/>
    <n v="-74.64"/>
    <n v="0.5"/>
    <x v="2"/>
    <x v="6"/>
    <x v="214"/>
    <x v="8"/>
    <x v="2"/>
    <n v="3690"/>
    <d v="2012-07-16T00:00:00"/>
    <x v="0"/>
    <x v="24"/>
    <n v="48911"/>
  </r>
  <r>
    <x v="632"/>
    <n v="41"/>
    <s v="Cynthia Arntzen"/>
    <x v="0"/>
    <n v="1"/>
    <x v="190"/>
    <n v="19232"/>
    <s v="Low"/>
    <n v="43"/>
    <n v="6.24"/>
    <n v="0.04"/>
    <x v="1154"/>
    <n v="5.22"/>
    <n v="-107.59"/>
    <n v="0.6"/>
    <x v="1"/>
    <x v="0"/>
    <x v="714"/>
    <x v="5"/>
    <x v="3"/>
    <n v="2661"/>
    <d v="2012-07-17T00:00:00"/>
    <x v="0"/>
    <x v="29"/>
    <n v="37167"/>
  </r>
  <r>
    <x v="269"/>
    <n v="41"/>
    <s v="Cynthia Arntzen"/>
    <x v="0"/>
    <n v="1"/>
    <x v="190"/>
    <n v="19232"/>
    <s v="Low"/>
    <n v="28"/>
    <n v="260.98"/>
    <n v="0.09"/>
    <x v="1155"/>
    <n v="41.91"/>
    <n v="1150.33"/>
    <n v="0.59"/>
    <x v="1"/>
    <x v="4"/>
    <x v="715"/>
    <x v="10"/>
    <x v="3"/>
    <n v="2663"/>
    <d v="2012-07-19T00:00:00"/>
    <x v="2"/>
    <x v="29"/>
    <n v="37174"/>
  </r>
  <r>
    <x v="233"/>
    <n v="41"/>
    <s v="Carl Weiss"/>
    <x v="3"/>
    <n v="1"/>
    <x v="191"/>
    <n v="57412"/>
    <s v="Low"/>
    <n v="34"/>
    <n v="7.99"/>
    <n v="0.06"/>
    <x v="1156"/>
    <n v="5.03"/>
    <n v="-122.133"/>
    <n v="0.6"/>
    <x v="2"/>
    <x v="5"/>
    <x v="716"/>
    <x v="9"/>
    <x v="1"/>
    <n v="8038"/>
    <d v="2012-07-13T00:00:00"/>
    <x v="0"/>
    <x v="18"/>
    <n v="89015"/>
  </r>
  <r>
    <x v="634"/>
    <n v="41"/>
    <s v="Valerie Takahito"/>
    <x v="3"/>
    <n v="1"/>
    <x v="191"/>
    <n v="34565"/>
    <s v="Medium"/>
    <n v="47"/>
    <n v="125.99"/>
    <n v="0.08"/>
    <x v="1157"/>
    <n v="4.2"/>
    <n v="1316.79"/>
    <n v="0.56999999999999995"/>
    <x v="2"/>
    <x v="0"/>
    <x v="717"/>
    <x v="9"/>
    <x v="1"/>
    <n v="4857"/>
    <d v="2012-07-14T00:00:00"/>
    <x v="0"/>
    <x v="6"/>
    <n v="97060"/>
  </r>
  <r>
    <x v="635"/>
    <n v="41"/>
    <s v="Bryan Mills"/>
    <x v="0"/>
    <n v="1"/>
    <x v="191"/>
    <n v="41696"/>
    <s v="Not Specified"/>
    <n v="45"/>
    <n v="4.4800000000000004"/>
    <n v="0.03"/>
    <x v="1158"/>
    <n v="49"/>
    <n v="-2088.6799999999998"/>
    <n v="0.6"/>
    <x v="0"/>
    <x v="1"/>
    <x v="452"/>
    <x v="13"/>
    <x v="2"/>
    <n v="5877"/>
    <d v="2012-07-15T00:00:00"/>
    <x v="1"/>
    <x v="14"/>
    <n v="60061"/>
  </r>
  <r>
    <x v="636"/>
    <n v="41"/>
    <s v="Carlos Meador"/>
    <x v="2"/>
    <n v="1"/>
    <x v="191"/>
    <n v="23778"/>
    <s v="Low"/>
    <n v="13"/>
    <n v="4.4800000000000004"/>
    <n v="0.06"/>
    <x v="1159"/>
    <n v="49"/>
    <n v="-566"/>
    <n v="0.6"/>
    <x v="0"/>
    <x v="1"/>
    <x v="452"/>
    <x v="13"/>
    <x v="1"/>
    <n v="3325"/>
    <d v="2012-07-17T00:00:00"/>
    <x v="0"/>
    <x v="2"/>
    <n v="91767"/>
  </r>
  <r>
    <x v="468"/>
    <n v="41"/>
    <s v="Robert Waldorf"/>
    <x v="1"/>
    <n v="1"/>
    <x v="192"/>
    <n v="48034"/>
    <s v="Not Specified"/>
    <n v="12"/>
    <n v="236.97"/>
    <n v="0.04"/>
    <x v="1160"/>
    <n v="59.24"/>
    <n v="243.16"/>
    <n v="0.61"/>
    <x v="1"/>
    <x v="4"/>
    <x v="254"/>
    <x v="4"/>
    <x v="2"/>
    <n v="6747"/>
    <d v="2012-07-14T00:00:00"/>
    <x v="2"/>
    <x v="26"/>
    <n v="63129"/>
  </r>
  <r>
    <x v="468"/>
    <n v="41"/>
    <s v="Robert Waldorf"/>
    <x v="1"/>
    <n v="1"/>
    <x v="192"/>
    <n v="48034"/>
    <s v="Not Specified"/>
    <n v="47"/>
    <n v="22.01"/>
    <n v="0.1"/>
    <x v="1161"/>
    <n v="5.53"/>
    <n v="31.59"/>
    <n v="0.59"/>
    <x v="0"/>
    <x v="6"/>
    <x v="496"/>
    <x v="6"/>
    <x v="2"/>
    <n v="6746"/>
    <d v="2012-07-15T00:00:00"/>
    <x v="0"/>
    <x v="26"/>
    <n v="63129"/>
  </r>
  <r>
    <x v="462"/>
    <n v="41"/>
    <s v="Bradley Drucker"/>
    <x v="0"/>
    <n v="1"/>
    <x v="192"/>
    <n v="3175"/>
    <s v="Low"/>
    <n v="23"/>
    <n v="165.2"/>
    <n v="7.0000000000000007E-2"/>
    <x v="1162"/>
    <n v="19.989999999999998"/>
    <n v="521.69000000000005"/>
    <n v="0.59"/>
    <x v="0"/>
    <x v="0"/>
    <x v="692"/>
    <x v="0"/>
    <x v="1"/>
    <n v="467"/>
    <d v="2012-07-16T00:00:00"/>
    <x v="0"/>
    <x v="2"/>
    <n v="90069"/>
  </r>
  <r>
    <x v="637"/>
    <n v="41"/>
    <s v="Stephanie Phelps"/>
    <x v="3"/>
    <n v="1"/>
    <x v="192"/>
    <n v="41189"/>
    <s v="Low"/>
    <n v="30"/>
    <n v="6.45"/>
    <n v="0.03"/>
    <x v="1163"/>
    <n v="1.34"/>
    <n v="66.28"/>
    <n v="0.36"/>
    <x v="0"/>
    <x v="3"/>
    <x v="718"/>
    <x v="2"/>
    <x v="1"/>
    <n v="5811"/>
    <d v="2012-07-19T00:00:00"/>
    <x v="0"/>
    <x v="21"/>
    <n v="98503"/>
  </r>
  <r>
    <x v="638"/>
    <n v="41"/>
    <s v="Rob Dowd"/>
    <x v="2"/>
    <n v="1"/>
    <x v="193"/>
    <n v="13380"/>
    <s v="Critical"/>
    <n v="24"/>
    <n v="2.88"/>
    <n v="0.09"/>
    <x v="1164"/>
    <n v="0.7"/>
    <n v="4.8499999999999996"/>
    <n v="0.56000000000000005"/>
    <x v="0"/>
    <x v="3"/>
    <x v="719"/>
    <x v="6"/>
    <x v="2"/>
    <n v="1860"/>
    <d v="2012-07-15T00:00:00"/>
    <x v="0"/>
    <x v="24"/>
    <n v="48071"/>
  </r>
  <r>
    <x v="639"/>
    <n v="41"/>
    <s v="Erica Bern"/>
    <x v="2"/>
    <n v="1"/>
    <x v="193"/>
    <n v="32199"/>
    <s v="High"/>
    <n v="40"/>
    <n v="4.91"/>
    <n v="0.08"/>
    <x v="1165"/>
    <n v="4.97"/>
    <n v="-99.762500000000003"/>
    <n v="0.38"/>
    <x v="0"/>
    <x v="0"/>
    <x v="720"/>
    <x v="3"/>
    <x v="2"/>
    <n v="4528"/>
    <d v="2012-07-16T00:00:00"/>
    <x v="0"/>
    <x v="36"/>
    <n v="46404"/>
  </r>
  <r>
    <x v="639"/>
    <n v="41"/>
    <s v="Erica Bern"/>
    <x v="2"/>
    <n v="1"/>
    <x v="193"/>
    <n v="32199"/>
    <s v="High"/>
    <n v="1"/>
    <n v="3499.99"/>
    <n v="0.01"/>
    <x v="1166"/>
    <n v="24.49"/>
    <n v="-3061.82"/>
    <n v="0.37"/>
    <x v="2"/>
    <x v="1"/>
    <x v="313"/>
    <x v="11"/>
    <x v="2"/>
    <n v="4529"/>
    <d v="2012-07-16T00:00:00"/>
    <x v="0"/>
    <x v="36"/>
    <n v="46404"/>
  </r>
  <r>
    <x v="640"/>
    <n v="41"/>
    <s v="Bobby Odegard"/>
    <x v="2"/>
    <n v="1"/>
    <x v="193"/>
    <n v="31043"/>
    <s v="High"/>
    <n v="49"/>
    <n v="15.28"/>
    <n v="0.02"/>
    <x v="1167"/>
    <n v="1.99"/>
    <n v="299.33"/>
    <n v="0.42"/>
    <x v="2"/>
    <x v="6"/>
    <x v="407"/>
    <x v="8"/>
    <x v="1"/>
    <n v="4355"/>
    <d v="2012-07-16T00:00:00"/>
    <x v="0"/>
    <x v="18"/>
    <n v="89701"/>
  </r>
  <r>
    <x v="640"/>
    <n v="41"/>
    <s v="Bobby Odegard"/>
    <x v="2"/>
    <n v="1"/>
    <x v="193"/>
    <n v="31043"/>
    <s v="High"/>
    <n v="3"/>
    <n v="85.99"/>
    <n v="0"/>
    <x v="1168"/>
    <n v="3.3"/>
    <n v="-302.22500000000002"/>
    <n v="0.37"/>
    <x v="2"/>
    <x v="6"/>
    <x v="721"/>
    <x v="9"/>
    <x v="1"/>
    <n v="4356"/>
    <d v="2012-07-16T00:00:00"/>
    <x v="0"/>
    <x v="18"/>
    <n v="89701"/>
  </r>
  <r>
    <x v="95"/>
    <n v="41"/>
    <s v="Erica Bern"/>
    <x v="2"/>
    <n v="1"/>
    <x v="193"/>
    <n v="32199"/>
    <s v="High"/>
    <n v="8"/>
    <n v="5.84"/>
    <n v="0.03"/>
    <x v="1169"/>
    <n v="1.2"/>
    <n v="-0.01"/>
    <n v="0.55000000000000004"/>
    <x v="0"/>
    <x v="3"/>
    <x v="681"/>
    <x v="6"/>
    <x v="2"/>
    <n v="4530"/>
    <d v="2012-07-17T00:00:00"/>
    <x v="0"/>
    <x v="36"/>
    <n v="46530"/>
  </r>
  <r>
    <x v="375"/>
    <n v="41"/>
    <s v="Nora Pelletier"/>
    <x v="2"/>
    <n v="1"/>
    <x v="194"/>
    <n v="46656"/>
    <s v="High"/>
    <n v="27"/>
    <n v="24.92"/>
    <n v="0.1"/>
    <x v="1170"/>
    <n v="12.98"/>
    <n v="-29.9115"/>
    <n v="0.39"/>
    <x v="0"/>
    <x v="0"/>
    <x v="363"/>
    <x v="3"/>
    <x v="3"/>
    <n v="6562"/>
    <d v="2012-07-17T00:00:00"/>
    <x v="0"/>
    <x v="12"/>
    <n v="32708"/>
  </r>
  <r>
    <x v="76"/>
    <n v="41"/>
    <s v="Skye Norling"/>
    <x v="1"/>
    <n v="1"/>
    <x v="194"/>
    <n v="13313"/>
    <s v="Not Specified"/>
    <n v="47"/>
    <n v="21.66"/>
    <n v="0.04"/>
    <x v="1171"/>
    <n v="13.99"/>
    <n v="-209.61"/>
    <n v="0.52"/>
    <x v="0"/>
    <x v="5"/>
    <x v="722"/>
    <x v="13"/>
    <x v="2"/>
    <n v="1848"/>
    <d v="2012-07-17T00:00:00"/>
    <x v="0"/>
    <x v="14"/>
    <n v="60148"/>
  </r>
  <r>
    <x v="641"/>
    <n v="41"/>
    <s v="Skye Norling"/>
    <x v="1"/>
    <n v="1"/>
    <x v="194"/>
    <n v="13313"/>
    <s v="Not Specified"/>
    <n v="18"/>
    <n v="12.99"/>
    <n v="0.02"/>
    <x v="1172"/>
    <n v="14.37"/>
    <n v="-159.86000000000001"/>
    <n v="0.73"/>
    <x v="1"/>
    <x v="1"/>
    <x v="80"/>
    <x v="5"/>
    <x v="2"/>
    <n v="1849"/>
    <d v="2012-07-18T00:00:00"/>
    <x v="0"/>
    <x v="39"/>
    <n v="58554"/>
  </r>
  <r>
    <x v="641"/>
    <n v="41"/>
    <s v="Skye Norling"/>
    <x v="1"/>
    <n v="1"/>
    <x v="194"/>
    <n v="13313"/>
    <s v="Not Specified"/>
    <n v="22"/>
    <n v="35.44"/>
    <n v="0.05"/>
    <x v="1173"/>
    <n v="7.5"/>
    <n v="223.44"/>
    <n v="0.38"/>
    <x v="0"/>
    <x v="0"/>
    <x v="637"/>
    <x v="2"/>
    <x v="2"/>
    <n v="1850"/>
    <d v="2012-07-18T00:00:00"/>
    <x v="0"/>
    <x v="39"/>
    <n v="58554"/>
  </r>
  <r>
    <x v="642"/>
    <n v="41"/>
    <s v="Barbara Fisher"/>
    <x v="0"/>
    <n v="1"/>
    <x v="194"/>
    <n v="54560"/>
    <s v="Critical"/>
    <n v="45"/>
    <n v="65.989999999999995"/>
    <n v="0.08"/>
    <x v="1174"/>
    <n v="4.99"/>
    <n v="496.89"/>
    <n v="0.57999999999999996"/>
    <x v="2"/>
    <x v="0"/>
    <x v="723"/>
    <x v="9"/>
    <x v="2"/>
    <n v="7625"/>
    <d v="2012-07-18T00:00:00"/>
    <x v="1"/>
    <x v="38"/>
    <n v="67212"/>
  </r>
  <r>
    <x v="432"/>
    <n v="41"/>
    <s v="Anna Gayman"/>
    <x v="2"/>
    <n v="1"/>
    <x v="194"/>
    <n v="5572"/>
    <s v="High"/>
    <n v="37"/>
    <n v="7.37"/>
    <n v="0.03"/>
    <x v="1175"/>
    <n v="5.53"/>
    <n v="-133.69999999999999"/>
    <n v="0.69"/>
    <x v="2"/>
    <x v="6"/>
    <x v="724"/>
    <x v="8"/>
    <x v="2"/>
    <n v="783"/>
    <d v="2012-07-18T00:00:00"/>
    <x v="0"/>
    <x v="11"/>
    <n v="74006"/>
  </r>
  <r>
    <x v="641"/>
    <n v="41"/>
    <s v="Skye Norling"/>
    <x v="1"/>
    <n v="1"/>
    <x v="194"/>
    <n v="13313"/>
    <s v="Not Specified"/>
    <n v="45"/>
    <n v="12.98"/>
    <n v="0.02"/>
    <x v="1176"/>
    <n v="3.14"/>
    <n v="75.010000000000005"/>
    <n v="0.6"/>
    <x v="0"/>
    <x v="6"/>
    <x v="725"/>
    <x v="16"/>
    <x v="2"/>
    <n v="1851"/>
    <d v="2012-07-19T00:00:00"/>
    <x v="0"/>
    <x v="39"/>
    <n v="58554"/>
  </r>
  <r>
    <x v="642"/>
    <n v="41"/>
    <s v="Barbara Fisher"/>
    <x v="0"/>
    <n v="1"/>
    <x v="194"/>
    <n v="54560"/>
    <s v="Critical"/>
    <n v="22"/>
    <n v="28.48"/>
    <n v="0.09"/>
    <x v="1177"/>
    <n v="1.99"/>
    <n v="167.58"/>
    <n v="0.4"/>
    <x v="2"/>
    <x v="6"/>
    <x v="28"/>
    <x v="8"/>
    <x v="2"/>
    <n v="7624"/>
    <d v="2012-07-19T00:00:00"/>
    <x v="0"/>
    <x v="38"/>
    <n v="67212"/>
  </r>
  <r>
    <x v="5"/>
    <n v="41"/>
    <s v="Patrick Jones"/>
    <x v="1"/>
    <n v="1"/>
    <x v="195"/>
    <n v="32070"/>
    <s v="Medium"/>
    <n v="50"/>
    <n v="1.76"/>
    <n v="7.0000000000000007E-2"/>
    <x v="1178"/>
    <n v="4.8600000000000003"/>
    <n v="-185.34"/>
    <n v="0.41"/>
    <x v="1"/>
    <x v="0"/>
    <x v="456"/>
    <x v="5"/>
    <x v="3"/>
    <n v="4508"/>
    <d v="2012-07-17T00:00:00"/>
    <x v="0"/>
    <x v="4"/>
    <n v="36869"/>
  </r>
  <r>
    <x v="643"/>
    <n v="41"/>
    <s v="Irene Maddox"/>
    <x v="3"/>
    <n v="1"/>
    <x v="195"/>
    <n v="22919"/>
    <s v="Critical"/>
    <n v="21"/>
    <n v="4.91"/>
    <n v="7.0000000000000007E-2"/>
    <x v="1179"/>
    <n v="0.5"/>
    <n v="41.33"/>
    <n v="0.36"/>
    <x v="0"/>
    <x v="0"/>
    <x v="143"/>
    <x v="12"/>
    <x v="3"/>
    <n v="3199"/>
    <d v="2012-07-18T00:00:00"/>
    <x v="0"/>
    <x v="12"/>
    <n v="32137"/>
  </r>
  <r>
    <x v="523"/>
    <n v="41"/>
    <s v="Bruce Degenhardt"/>
    <x v="1"/>
    <n v="1"/>
    <x v="195"/>
    <n v="18147"/>
    <s v="Not Specified"/>
    <n v="42"/>
    <n v="1.88"/>
    <n v="0"/>
    <x v="1180"/>
    <n v="1.49"/>
    <n v="-15.5595"/>
    <n v="0.37"/>
    <x v="0"/>
    <x v="0"/>
    <x v="467"/>
    <x v="3"/>
    <x v="1"/>
    <n v="2494"/>
    <d v="2012-07-18T00:00:00"/>
    <x v="0"/>
    <x v="40"/>
    <n v="85204"/>
  </r>
  <r>
    <x v="523"/>
    <n v="41"/>
    <s v="Bruce Degenhardt"/>
    <x v="1"/>
    <n v="1"/>
    <x v="195"/>
    <n v="18147"/>
    <s v="Not Specified"/>
    <n v="50"/>
    <n v="5.78"/>
    <n v="0.06"/>
    <x v="1181"/>
    <n v="5.67"/>
    <n v="-108.19"/>
    <n v="0.36"/>
    <x v="0"/>
    <x v="0"/>
    <x v="726"/>
    <x v="2"/>
    <x v="1"/>
    <n v="2495"/>
    <d v="2012-07-18T00:00:00"/>
    <x v="0"/>
    <x v="40"/>
    <n v="85204"/>
  </r>
  <r>
    <x v="644"/>
    <n v="41"/>
    <s v="John Castell"/>
    <x v="0"/>
    <n v="1"/>
    <x v="195"/>
    <n v="55553"/>
    <s v="Medium"/>
    <n v="32"/>
    <n v="5.68"/>
    <n v="0.05"/>
    <x v="1182"/>
    <n v="1.39"/>
    <n v="52.61"/>
    <n v="0.38"/>
    <x v="0"/>
    <x v="0"/>
    <x v="263"/>
    <x v="15"/>
    <x v="0"/>
    <n v="7761"/>
    <d v="2012-07-18T00:00:00"/>
    <x v="0"/>
    <x v="20"/>
    <n v="44118"/>
  </r>
  <r>
    <x v="645"/>
    <n v="41"/>
    <s v="Liz Carlisle"/>
    <x v="2"/>
    <n v="1"/>
    <x v="195"/>
    <n v="38982"/>
    <s v="Not Specified"/>
    <n v="43"/>
    <n v="28.48"/>
    <n v="0.09"/>
    <x v="1183"/>
    <n v="1.99"/>
    <n v="425.07"/>
    <n v="0.4"/>
    <x v="2"/>
    <x v="6"/>
    <x v="28"/>
    <x v="8"/>
    <x v="3"/>
    <n v="5499"/>
    <d v="2012-07-18T00:00:00"/>
    <x v="0"/>
    <x v="45"/>
    <n v="27260"/>
  </r>
  <r>
    <x v="559"/>
    <n v="41"/>
    <s v="Pauline Chand"/>
    <x v="2"/>
    <n v="1"/>
    <x v="195"/>
    <n v="4321"/>
    <s v="Medium"/>
    <n v="47"/>
    <n v="30.53"/>
    <n v="0.02"/>
    <x v="1184"/>
    <n v="19.989999999999998"/>
    <n v="-54.63"/>
    <n v="0.39"/>
    <x v="0"/>
    <x v="0"/>
    <x v="120"/>
    <x v="12"/>
    <x v="2"/>
    <n v="623"/>
    <d v="2012-07-19T00:00:00"/>
    <x v="1"/>
    <x v="11"/>
    <n v="73160"/>
  </r>
  <r>
    <x v="135"/>
    <n v="41"/>
    <s v="Cindy Chapman"/>
    <x v="3"/>
    <n v="1"/>
    <x v="195"/>
    <n v="11843"/>
    <s v="Medium"/>
    <n v="42"/>
    <n v="119.99"/>
    <n v="0.03"/>
    <x v="1185"/>
    <n v="56.14"/>
    <n v="190.14"/>
    <n v="0.39"/>
    <x v="2"/>
    <x v="4"/>
    <x v="136"/>
    <x v="7"/>
    <x v="1"/>
    <n v="1638"/>
    <d v="2012-07-19T00:00:00"/>
    <x v="2"/>
    <x v="40"/>
    <n v="85737"/>
  </r>
  <r>
    <x v="646"/>
    <n v="41"/>
    <s v="Cindy Chapman"/>
    <x v="3"/>
    <n v="1"/>
    <x v="195"/>
    <n v="11843"/>
    <s v="Medium"/>
    <n v="9"/>
    <n v="115.79"/>
    <n v="0.05"/>
    <x v="1186"/>
    <n v="1.99"/>
    <n v="67.599999999999994"/>
    <n v="0.49"/>
    <x v="2"/>
    <x v="6"/>
    <x v="727"/>
    <x v="8"/>
    <x v="1"/>
    <n v="1639"/>
    <d v="2012-07-19T00:00:00"/>
    <x v="0"/>
    <x v="40"/>
    <n v="85345"/>
  </r>
  <r>
    <x v="518"/>
    <n v="41"/>
    <s v="Anne Pryor"/>
    <x v="1"/>
    <n v="1"/>
    <x v="195"/>
    <n v="24228"/>
    <s v="Low"/>
    <n v="31"/>
    <n v="1.86"/>
    <n v="0.05"/>
    <x v="1187"/>
    <n v="2.58"/>
    <n v="-66.62"/>
    <n v="0.82"/>
    <x v="0"/>
    <x v="3"/>
    <x v="728"/>
    <x v="14"/>
    <x v="0"/>
    <n v="3401"/>
    <d v="2012-07-21T00:00:00"/>
    <x v="0"/>
    <x v="13"/>
    <n v="12180"/>
  </r>
  <r>
    <x v="531"/>
    <n v="41"/>
    <s v="Cari MacIntyre"/>
    <x v="2"/>
    <n v="1"/>
    <x v="196"/>
    <n v="55846"/>
    <s v="Not Specified"/>
    <n v="30"/>
    <n v="7.1"/>
    <n v="0.02"/>
    <x v="1188"/>
    <n v="6.05"/>
    <n v="-66.378"/>
    <n v="0.39"/>
    <x v="0"/>
    <x v="0"/>
    <x v="243"/>
    <x v="3"/>
    <x v="1"/>
    <n v="7806"/>
    <d v="2012-07-20T00:00:00"/>
    <x v="0"/>
    <x v="37"/>
    <n v="88201"/>
  </r>
  <r>
    <x v="469"/>
    <n v="41"/>
    <s v="Neil French"/>
    <x v="3"/>
    <n v="1"/>
    <x v="196"/>
    <n v="55847"/>
    <s v="Not Specified"/>
    <n v="45"/>
    <n v="3.08"/>
    <n v="0.04"/>
    <x v="1189"/>
    <n v="0.99"/>
    <n v="34.72"/>
    <n v="0.37"/>
    <x v="0"/>
    <x v="0"/>
    <x v="655"/>
    <x v="12"/>
    <x v="3"/>
    <n v="7808"/>
    <d v="2012-07-21T00:00:00"/>
    <x v="0"/>
    <x v="8"/>
    <n v="71111"/>
  </r>
  <r>
    <x v="647"/>
    <n v="41"/>
    <s v="Brendan Sweed"/>
    <x v="3"/>
    <n v="1"/>
    <x v="196"/>
    <n v="5441"/>
    <s v="Not Specified"/>
    <n v="16"/>
    <n v="17.149999999999999"/>
    <n v="0.04"/>
    <x v="1190"/>
    <n v="4.96"/>
    <n v="6.11"/>
    <n v="0.57999999999999996"/>
    <x v="0"/>
    <x v="0"/>
    <x v="639"/>
    <x v="0"/>
    <x v="1"/>
    <n v="758"/>
    <d v="2012-07-21T00:00:00"/>
    <x v="0"/>
    <x v="21"/>
    <n v="98158"/>
  </r>
  <r>
    <x v="648"/>
    <n v="41"/>
    <s v="Brosina Hoffman"/>
    <x v="3"/>
    <n v="1"/>
    <x v="196"/>
    <n v="25060"/>
    <s v="Not Specified"/>
    <n v="6"/>
    <n v="1270.99"/>
    <n v="0.03"/>
    <x v="1191"/>
    <n v="19.989999999999998"/>
    <n v="2070.6170000000002"/>
    <n v="0.35"/>
    <x v="0"/>
    <x v="0"/>
    <x v="627"/>
    <x v="3"/>
    <x v="3"/>
    <n v="3517"/>
    <d v="2012-07-22T00:00:00"/>
    <x v="0"/>
    <x v="29"/>
    <n v="37922"/>
  </r>
  <r>
    <x v="647"/>
    <n v="41"/>
    <s v="Brendan Sweed"/>
    <x v="3"/>
    <n v="1"/>
    <x v="196"/>
    <n v="5441"/>
    <s v="Not Specified"/>
    <n v="34"/>
    <n v="6.48"/>
    <n v="0.02"/>
    <x v="1192"/>
    <n v="6.6"/>
    <n v="-92.05"/>
    <n v="0.37"/>
    <x v="0"/>
    <x v="0"/>
    <x v="206"/>
    <x v="2"/>
    <x v="1"/>
    <n v="757"/>
    <d v="2012-07-22T00:00:00"/>
    <x v="0"/>
    <x v="21"/>
    <n v="98158"/>
  </r>
  <r>
    <x v="648"/>
    <n v="41"/>
    <s v="Brosina Hoffman"/>
    <x v="3"/>
    <n v="1"/>
    <x v="196"/>
    <n v="25060"/>
    <s v="Not Specified"/>
    <n v="1"/>
    <n v="2036.48"/>
    <n v="7.0000000000000007E-2"/>
    <x v="1193"/>
    <n v="14.7"/>
    <n v="-4654.7349000000004"/>
    <n v="0.55000000000000004"/>
    <x v="2"/>
    <x v="2"/>
    <x v="239"/>
    <x v="7"/>
    <x v="3"/>
    <n v="3518"/>
    <d v="2012-07-22T00:00:00"/>
    <x v="2"/>
    <x v="29"/>
    <n v="37922"/>
  </r>
  <r>
    <x v="220"/>
    <n v="41"/>
    <s v="Adam Shillingsburg"/>
    <x v="2"/>
    <n v="1"/>
    <x v="196"/>
    <n v="37542"/>
    <s v="Medium"/>
    <n v="26"/>
    <n v="125.99"/>
    <n v="0.09"/>
    <x v="1194"/>
    <n v="7.69"/>
    <n v="209.99700000000001"/>
    <n v="0.59"/>
    <x v="2"/>
    <x v="0"/>
    <x v="451"/>
    <x v="9"/>
    <x v="1"/>
    <n v="5278"/>
    <d v="2012-07-22T00:00:00"/>
    <x v="1"/>
    <x v="6"/>
    <n v="97526"/>
  </r>
  <r>
    <x v="469"/>
    <n v="41"/>
    <s v="Neil French"/>
    <x v="3"/>
    <n v="1"/>
    <x v="196"/>
    <n v="55847"/>
    <s v="Not Specified"/>
    <n v="21"/>
    <n v="6.28"/>
    <n v="0.05"/>
    <x v="1195"/>
    <n v="5.36"/>
    <n v="-51.427999999999997"/>
    <n v="0.4"/>
    <x v="0"/>
    <x v="0"/>
    <x v="729"/>
    <x v="3"/>
    <x v="3"/>
    <n v="7807"/>
    <d v="2012-07-23T00:00:00"/>
    <x v="0"/>
    <x v="8"/>
    <n v="71111"/>
  </r>
  <r>
    <x v="649"/>
    <n v="41"/>
    <s v="Kelly Andreada"/>
    <x v="1"/>
    <n v="1"/>
    <x v="197"/>
    <n v="33350"/>
    <s v="Not Specified"/>
    <n v="1"/>
    <n v="1889.99"/>
    <n v="0.1"/>
    <x v="1196"/>
    <n v="19.989999999999998"/>
    <n v="-924.99099999999999"/>
    <n v="0.36"/>
    <x v="0"/>
    <x v="0"/>
    <x v="730"/>
    <x v="3"/>
    <x v="3"/>
    <n v="4686"/>
    <d v="2012-07-21T00:00:00"/>
    <x v="0"/>
    <x v="17"/>
    <n v="29651"/>
  </r>
  <r>
    <x v="650"/>
    <n v="41"/>
    <s v="John Castell"/>
    <x v="3"/>
    <n v="1"/>
    <x v="197"/>
    <n v="41316"/>
    <s v="Not Specified"/>
    <n v="8"/>
    <n v="14.28"/>
    <n v="0.01"/>
    <x v="1197"/>
    <n v="2.99"/>
    <n v="21.003499999999999"/>
    <n v="0.39"/>
    <x v="0"/>
    <x v="0"/>
    <x v="388"/>
    <x v="3"/>
    <x v="0"/>
    <n v="5822"/>
    <d v="2012-07-22T00:00:00"/>
    <x v="0"/>
    <x v="0"/>
    <n v="19464"/>
  </r>
  <r>
    <x v="651"/>
    <n v="41"/>
    <s v="Todd Boyes"/>
    <x v="0"/>
    <n v="1"/>
    <x v="197"/>
    <n v="6823"/>
    <s v="Not Specified"/>
    <n v="50"/>
    <n v="24.95"/>
    <n v="0.01"/>
    <x v="1198"/>
    <n v="2.99"/>
    <n v="490.28"/>
    <n v="0.39"/>
    <x v="0"/>
    <x v="0"/>
    <x v="731"/>
    <x v="3"/>
    <x v="2"/>
    <n v="940"/>
    <d v="2012-07-22T00:00:00"/>
    <x v="0"/>
    <x v="23"/>
    <n v="54880"/>
  </r>
  <r>
    <x v="652"/>
    <n v="41"/>
    <s v="Julia Dunbar"/>
    <x v="3"/>
    <n v="1"/>
    <x v="197"/>
    <n v="42310"/>
    <s v="Critical"/>
    <n v="20"/>
    <n v="205.99"/>
    <n v="0.04"/>
    <x v="1199"/>
    <n v="8.99"/>
    <n v="394.35300000000001"/>
    <n v="0.56000000000000005"/>
    <x v="2"/>
    <x v="0"/>
    <x v="237"/>
    <x v="9"/>
    <x v="3"/>
    <n v="5966"/>
    <d v="2012-07-22T00:00:00"/>
    <x v="0"/>
    <x v="42"/>
    <n v="30188"/>
  </r>
  <r>
    <x v="72"/>
    <n v="41"/>
    <s v="Giulietta Weimer"/>
    <x v="1"/>
    <n v="1"/>
    <x v="197"/>
    <n v="43079"/>
    <s v="Medium"/>
    <n v="40"/>
    <n v="30.73"/>
    <n v="0.04"/>
    <x v="1200"/>
    <n v="4"/>
    <n v="-20.79"/>
    <n v="0.75"/>
    <x v="2"/>
    <x v="0"/>
    <x v="315"/>
    <x v="8"/>
    <x v="2"/>
    <n v="6080"/>
    <d v="2012-07-22T00:00:00"/>
    <x v="0"/>
    <x v="24"/>
    <n v="49017"/>
  </r>
  <r>
    <x v="653"/>
    <n v="41"/>
    <s v="John Lucas"/>
    <x v="0"/>
    <n v="1"/>
    <x v="197"/>
    <n v="48961"/>
    <s v="Not Specified"/>
    <n v="25"/>
    <n v="14.98"/>
    <n v="0.1"/>
    <x v="1201"/>
    <n v="7.69"/>
    <n v="-76.900000000000006"/>
    <n v="0.56999999999999995"/>
    <x v="0"/>
    <x v="0"/>
    <x v="384"/>
    <x v="0"/>
    <x v="0"/>
    <n v="6872"/>
    <d v="2012-07-23T00:00:00"/>
    <x v="1"/>
    <x v="20"/>
    <n v="44240"/>
  </r>
  <r>
    <x v="654"/>
    <n v="41"/>
    <s v="Carlos Meador"/>
    <x v="2"/>
    <n v="1"/>
    <x v="197"/>
    <n v="43813"/>
    <s v="Not Specified"/>
    <n v="23"/>
    <n v="15.51"/>
    <n v="0.04"/>
    <x v="1202"/>
    <n v="17.78"/>
    <n v="-266.22000000000003"/>
    <n v="0.59"/>
    <x v="0"/>
    <x v="0"/>
    <x v="132"/>
    <x v="0"/>
    <x v="0"/>
    <n v="6180"/>
    <d v="2012-07-23T00:00:00"/>
    <x v="0"/>
    <x v="28"/>
    <n v="1801"/>
  </r>
  <r>
    <x v="653"/>
    <n v="41"/>
    <s v="John Lucas"/>
    <x v="0"/>
    <n v="1"/>
    <x v="197"/>
    <n v="48961"/>
    <s v="Not Specified"/>
    <n v="24"/>
    <n v="22.84"/>
    <n v="0.09"/>
    <x v="1203"/>
    <n v="16.87"/>
    <n v="-143.66"/>
    <n v="0.39"/>
    <x v="0"/>
    <x v="0"/>
    <x v="732"/>
    <x v="2"/>
    <x v="0"/>
    <n v="6871"/>
    <d v="2012-07-23T00:00:00"/>
    <x v="0"/>
    <x v="20"/>
    <n v="44240"/>
  </r>
  <r>
    <x v="655"/>
    <n v="41"/>
    <s v="Todd Boyes"/>
    <x v="0"/>
    <n v="1"/>
    <x v="197"/>
    <n v="6823"/>
    <s v="Not Specified"/>
    <n v="31"/>
    <n v="15.98"/>
    <n v="0"/>
    <x v="1204"/>
    <n v="8.99"/>
    <n v="-135.46"/>
    <n v="0.64"/>
    <x v="2"/>
    <x v="6"/>
    <x v="185"/>
    <x v="8"/>
    <x v="2"/>
    <n v="941"/>
    <d v="2012-07-23T00:00:00"/>
    <x v="0"/>
    <x v="23"/>
    <n v="53186"/>
  </r>
  <r>
    <x v="650"/>
    <n v="41"/>
    <s v="John Castell"/>
    <x v="3"/>
    <n v="1"/>
    <x v="197"/>
    <n v="41316"/>
    <s v="Not Specified"/>
    <n v="4"/>
    <n v="205.99"/>
    <n v="0"/>
    <x v="1205"/>
    <n v="5.99"/>
    <n v="-787.69899999999996"/>
    <n v="0.59"/>
    <x v="2"/>
    <x v="0"/>
    <x v="34"/>
    <x v="9"/>
    <x v="0"/>
    <n v="5823"/>
    <d v="2012-07-24T00:00:00"/>
    <x v="0"/>
    <x v="0"/>
    <n v="19464"/>
  </r>
  <r>
    <x v="611"/>
    <n v="41"/>
    <s v="Sally Hughsby"/>
    <x v="3"/>
    <n v="1"/>
    <x v="197"/>
    <n v="50917"/>
    <s v="Low"/>
    <n v="33"/>
    <n v="43.98"/>
    <n v="0.02"/>
    <x v="1206"/>
    <n v="1.99"/>
    <n v="498.15"/>
    <n v="0.44"/>
    <x v="2"/>
    <x v="6"/>
    <x v="733"/>
    <x v="8"/>
    <x v="0"/>
    <n v="7137"/>
    <d v="2012-07-25T00:00:00"/>
    <x v="0"/>
    <x v="20"/>
    <n v="44133"/>
  </r>
  <r>
    <x v="656"/>
    <n v="41"/>
    <s v="Nancy Lomonaco"/>
    <x v="1"/>
    <n v="1"/>
    <x v="197"/>
    <n v="50823"/>
    <s v="Low"/>
    <n v="12"/>
    <n v="100.98"/>
    <n v="0.04"/>
    <x v="1207"/>
    <n v="7.18"/>
    <n v="269.94"/>
    <n v="0.4"/>
    <x v="2"/>
    <x v="0"/>
    <x v="497"/>
    <x v="8"/>
    <x v="2"/>
    <n v="7126"/>
    <d v="2012-07-26T00:00:00"/>
    <x v="0"/>
    <x v="9"/>
    <n v="76053"/>
  </r>
  <r>
    <x v="536"/>
    <n v="41"/>
    <s v="Joseph Airdo"/>
    <x v="3"/>
    <n v="1"/>
    <x v="198"/>
    <n v="56612"/>
    <s v="High"/>
    <n v="38"/>
    <n v="115.99"/>
    <n v="0"/>
    <x v="1208"/>
    <n v="5.92"/>
    <n v="1219.338"/>
    <n v="0.57999999999999996"/>
    <x v="2"/>
    <x v="0"/>
    <x v="154"/>
    <x v="9"/>
    <x v="3"/>
    <n v="7920"/>
    <d v="2012-07-22T00:00:00"/>
    <x v="0"/>
    <x v="12"/>
    <n v="34698"/>
  </r>
  <r>
    <x v="657"/>
    <n v="41"/>
    <s v="Don Jones"/>
    <x v="2"/>
    <n v="1"/>
    <x v="198"/>
    <n v="16451"/>
    <s v="Not Specified"/>
    <n v="9"/>
    <n v="30.56"/>
    <n v="0.09"/>
    <x v="1209"/>
    <n v="2.99"/>
    <n v="58.225000000000001"/>
    <n v="0.35"/>
    <x v="0"/>
    <x v="0"/>
    <x v="226"/>
    <x v="3"/>
    <x v="2"/>
    <n v="2283"/>
    <d v="2012-07-23T00:00:00"/>
    <x v="0"/>
    <x v="14"/>
    <n v="60459"/>
  </r>
  <r>
    <x v="516"/>
    <n v="41"/>
    <s v="Nancy Lomonaco"/>
    <x v="1"/>
    <n v="1"/>
    <x v="198"/>
    <n v="13030"/>
    <s v="Medium"/>
    <n v="32"/>
    <n v="3.89"/>
    <n v="0.09"/>
    <x v="1210"/>
    <n v="7.01"/>
    <n v="-154.30699999999999"/>
    <n v="0.37"/>
    <x v="0"/>
    <x v="0"/>
    <x v="734"/>
    <x v="3"/>
    <x v="2"/>
    <n v="1817"/>
    <d v="2012-07-24T00:00:00"/>
    <x v="1"/>
    <x v="9"/>
    <n v="77340"/>
  </r>
  <r>
    <x v="63"/>
    <n v="41"/>
    <s v="Matt Collister"/>
    <x v="1"/>
    <n v="1"/>
    <x v="198"/>
    <n v="37825"/>
    <s v="Low"/>
    <n v="44"/>
    <n v="11.97"/>
    <n v="0.06"/>
    <x v="1211"/>
    <n v="4.9800000000000004"/>
    <n v="-43.52"/>
    <n v="0.57999999999999996"/>
    <x v="0"/>
    <x v="0"/>
    <x v="405"/>
    <x v="13"/>
    <x v="3"/>
    <n v="5316"/>
    <d v="2012-07-24T00:00:00"/>
    <x v="0"/>
    <x v="42"/>
    <n v="30337"/>
  </r>
  <r>
    <x v="63"/>
    <n v="41"/>
    <s v="Matt Collister"/>
    <x v="1"/>
    <n v="1"/>
    <x v="198"/>
    <n v="37825"/>
    <s v="Low"/>
    <n v="41"/>
    <n v="6.98"/>
    <n v="0.06"/>
    <x v="1212"/>
    <n v="1.6"/>
    <n v="98.44"/>
    <n v="0.38"/>
    <x v="0"/>
    <x v="3"/>
    <x v="190"/>
    <x v="2"/>
    <x v="3"/>
    <n v="5317"/>
    <d v="2012-07-29T00:00:00"/>
    <x v="0"/>
    <x v="42"/>
    <n v="30337"/>
  </r>
  <r>
    <x v="658"/>
    <n v="41"/>
    <s v="Paul Lucas"/>
    <x v="2"/>
    <n v="1"/>
    <x v="199"/>
    <n v="14112"/>
    <s v="Low"/>
    <n v="1"/>
    <n v="50.98"/>
    <n v="0.02"/>
    <x v="1213"/>
    <n v="13.66"/>
    <n v="-25.76"/>
    <n v="0.57999999999999996"/>
    <x v="0"/>
    <x v="0"/>
    <x v="735"/>
    <x v="13"/>
    <x v="0"/>
    <n v="1971"/>
    <d v="2012-07-24T00:00:00"/>
    <x v="1"/>
    <x v="22"/>
    <n v="8863"/>
  </r>
  <r>
    <x v="564"/>
    <n v="41"/>
    <s v="Jeremy Pistek"/>
    <x v="2"/>
    <n v="1"/>
    <x v="199"/>
    <n v="9092"/>
    <s v="Not Specified"/>
    <n v="33"/>
    <n v="101.41"/>
    <n v="0"/>
    <x v="1214"/>
    <n v="35"/>
    <n v="-457.73"/>
    <n v="0.82"/>
    <x v="0"/>
    <x v="1"/>
    <x v="736"/>
    <x v="0"/>
    <x v="1"/>
    <n v="1251"/>
    <d v="2012-07-25T00:00:00"/>
    <x v="1"/>
    <x v="2"/>
    <n v="91360"/>
  </r>
  <r>
    <x v="451"/>
    <n v="41"/>
    <s v="Astrea Jones"/>
    <x v="2"/>
    <n v="1"/>
    <x v="199"/>
    <n v="29667"/>
    <s v="Not Specified"/>
    <n v="14"/>
    <n v="15.28"/>
    <n v="0.09"/>
    <x v="1215"/>
    <n v="10.91"/>
    <n v="-51.75"/>
    <n v="0.36"/>
    <x v="0"/>
    <x v="0"/>
    <x v="737"/>
    <x v="3"/>
    <x v="0"/>
    <n v="4180"/>
    <d v="2012-07-25T00:00:00"/>
    <x v="0"/>
    <x v="15"/>
    <n v="6824"/>
  </r>
  <r>
    <x v="659"/>
    <n v="41"/>
    <s v="Carol Triggs"/>
    <x v="1"/>
    <n v="1"/>
    <x v="199"/>
    <n v="34882"/>
    <s v="Critical"/>
    <n v="43"/>
    <n v="1.88"/>
    <n v="0.03"/>
    <x v="1216"/>
    <n v="1.49"/>
    <n v="-15.099500000000001"/>
    <n v="0.37"/>
    <x v="0"/>
    <x v="0"/>
    <x v="467"/>
    <x v="3"/>
    <x v="0"/>
    <n v="4903"/>
    <d v="2012-07-25T00:00:00"/>
    <x v="0"/>
    <x v="13"/>
    <n v="14224"/>
  </r>
  <r>
    <x v="564"/>
    <n v="41"/>
    <s v="Jeremy Pistek"/>
    <x v="2"/>
    <n v="1"/>
    <x v="199"/>
    <n v="9092"/>
    <s v="Not Specified"/>
    <n v="8"/>
    <n v="95.99"/>
    <n v="0.1"/>
    <x v="1217"/>
    <n v="4.9000000000000004"/>
    <n v="-268.66399999999999"/>
    <n v="0.56000000000000005"/>
    <x v="2"/>
    <x v="0"/>
    <x v="183"/>
    <x v="9"/>
    <x v="1"/>
    <n v="1252"/>
    <d v="2012-07-25T00:00:00"/>
    <x v="0"/>
    <x v="2"/>
    <n v="91360"/>
  </r>
  <r>
    <x v="660"/>
    <n v="41"/>
    <s v="Jim Sink"/>
    <x v="2"/>
    <n v="1"/>
    <x v="199"/>
    <n v="34087"/>
    <s v="Low"/>
    <n v="31"/>
    <n v="115.99"/>
    <n v="0.05"/>
    <x v="1218"/>
    <n v="5.26"/>
    <n v="745.47900000000004"/>
    <n v="0.56999999999999995"/>
    <x v="2"/>
    <x v="0"/>
    <x v="738"/>
    <x v="9"/>
    <x v="0"/>
    <n v="4798"/>
    <d v="2012-07-28T00:00:00"/>
    <x v="0"/>
    <x v="0"/>
    <n v="17112"/>
  </r>
  <r>
    <x v="661"/>
    <n v="41"/>
    <s v="Stewart Carmichael"/>
    <x v="2"/>
    <n v="1"/>
    <x v="199"/>
    <n v="22119"/>
    <s v="Low"/>
    <n v="20"/>
    <n v="49.43"/>
    <n v="7.0000000000000007E-2"/>
    <x v="1219"/>
    <n v="19.989999999999998"/>
    <n v="-122.77"/>
    <n v="0.56999999999999995"/>
    <x v="0"/>
    <x v="0"/>
    <x v="739"/>
    <x v="13"/>
    <x v="2"/>
    <n v="3085"/>
    <d v="2012-07-29T00:00:00"/>
    <x v="0"/>
    <x v="38"/>
    <n v="66209"/>
  </r>
  <r>
    <x v="479"/>
    <n v="41"/>
    <s v="Andrew Allen"/>
    <x v="2"/>
    <n v="1"/>
    <x v="200"/>
    <n v="16768"/>
    <s v="High"/>
    <n v="9"/>
    <n v="10.89"/>
    <n v="0.03"/>
    <x v="1220"/>
    <n v="4.5"/>
    <n v="-18.64"/>
    <n v="0.59"/>
    <x v="0"/>
    <x v="0"/>
    <x v="651"/>
    <x v="13"/>
    <x v="1"/>
    <n v="2324"/>
    <d v="2012-07-26T00:00:00"/>
    <x v="0"/>
    <x v="30"/>
    <n v="80525"/>
  </r>
  <r>
    <x v="303"/>
    <n v="41"/>
    <s v="Victoria Wilson"/>
    <x v="1"/>
    <n v="1"/>
    <x v="201"/>
    <n v="48453"/>
    <s v="Medium"/>
    <n v="50"/>
    <n v="7.96"/>
    <n v="0.04"/>
    <x v="1221"/>
    <n v="4.95"/>
    <n v="-7.73"/>
    <n v="0.41"/>
    <x v="1"/>
    <x v="0"/>
    <x v="648"/>
    <x v="5"/>
    <x v="2"/>
    <n v="6802"/>
    <d v="2012-07-26T00:00:00"/>
    <x v="0"/>
    <x v="23"/>
    <n v="53095"/>
  </r>
  <r>
    <x v="438"/>
    <n v="41"/>
    <s v="Rob Haberlin"/>
    <x v="2"/>
    <n v="1"/>
    <x v="201"/>
    <n v="10692"/>
    <s v="Low"/>
    <n v="8"/>
    <n v="195.99"/>
    <n v="7.0000000000000007E-2"/>
    <x v="1222"/>
    <n v="8.99"/>
    <n v="-457.16"/>
    <n v="0.57999999999999996"/>
    <x v="2"/>
    <x v="0"/>
    <x v="740"/>
    <x v="9"/>
    <x v="2"/>
    <n v="1488"/>
    <d v="2012-07-26T00:00:00"/>
    <x v="0"/>
    <x v="10"/>
    <n v="50401"/>
  </r>
  <r>
    <x v="662"/>
    <n v="41"/>
    <s v="Shahid Shariari"/>
    <x v="3"/>
    <n v="1"/>
    <x v="201"/>
    <n v="24933"/>
    <s v="Low"/>
    <n v="32"/>
    <n v="100.98"/>
    <n v="0.01"/>
    <x v="1223"/>
    <n v="57.38"/>
    <n v="-1142.2"/>
    <n v="0.78"/>
    <x v="1"/>
    <x v="4"/>
    <x v="339"/>
    <x v="10"/>
    <x v="2"/>
    <n v="3498"/>
    <d v="2012-07-28T00:00:00"/>
    <x v="2"/>
    <x v="24"/>
    <n v="48342"/>
  </r>
  <r>
    <x v="663"/>
    <n v="41"/>
    <s v="Max Jones"/>
    <x v="1"/>
    <n v="1"/>
    <x v="201"/>
    <n v="44867"/>
    <s v="High"/>
    <n v="40"/>
    <n v="500.98"/>
    <n v="0.01"/>
    <x v="1224"/>
    <n v="26"/>
    <n v="7360.43"/>
    <n v="0.6"/>
    <x v="1"/>
    <x v="2"/>
    <x v="741"/>
    <x v="1"/>
    <x v="0"/>
    <n v="6332"/>
    <d v="2012-07-28T00:00:00"/>
    <x v="2"/>
    <x v="0"/>
    <n v="18705"/>
  </r>
  <r>
    <x v="662"/>
    <n v="41"/>
    <s v="Shahid Shariari"/>
    <x v="3"/>
    <n v="1"/>
    <x v="201"/>
    <n v="24933"/>
    <s v="Low"/>
    <n v="14"/>
    <n v="10.14"/>
    <n v="0.01"/>
    <x v="1225"/>
    <n v="2.27"/>
    <n v="39.64"/>
    <n v="0.36"/>
    <x v="0"/>
    <x v="3"/>
    <x v="16"/>
    <x v="2"/>
    <x v="2"/>
    <n v="3499"/>
    <d v="2012-07-28T00:00:00"/>
    <x v="0"/>
    <x v="24"/>
    <n v="48342"/>
  </r>
  <r>
    <x v="438"/>
    <n v="41"/>
    <s v="Rob Haberlin"/>
    <x v="2"/>
    <n v="1"/>
    <x v="201"/>
    <n v="10692"/>
    <s v="Low"/>
    <n v="26"/>
    <n v="3.57"/>
    <n v="0.04"/>
    <x v="1226"/>
    <n v="4.17"/>
    <n v="-69.91"/>
    <n v="0.59"/>
    <x v="0"/>
    <x v="6"/>
    <x v="677"/>
    <x v="6"/>
    <x v="2"/>
    <n v="1486"/>
    <d v="2012-07-28T00:00:00"/>
    <x v="0"/>
    <x v="10"/>
    <n v="50401"/>
  </r>
  <r>
    <x v="344"/>
    <n v="41"/>
    <s v="Edward Becker"/>
    <x v="1"/>
    <n v="1"/>
    <x v="201"/>
    <n v="57794"/>
    <s v="Low"/>
    <n v="16"/>
    <n v="4.9800000000000004"/>
    <n v="0.02"/>
    <x v="1227"/>
    <n v="6.07"/>
    <n v="-46.92"/>
    <n v="0.36"/>
    <x v="0"/>
    <x v="0"/>
    <x v="563"/>
    <x v="2"/>
    <x v="2"/>
    <n v="8099"/>
    <d v="2012-07-28T00:00:00"/>
    <x v="0"/>
    <x v="9"/>
    <n v="75234"/>
  </r>
  <r>
    <x v="664"/>
    <n v="41"/>
    <s v="Meg O'Connel"/>
    <x v="2"/>
    <n v="1"/>
    <x v="201"/>
    <n v="902"/>
    <s v="Not Specified"/>
    <n v="10"/>
    <n v="207.48"/>
    <n v="0.09"/>
    <x v="1228"/>
    <n v="0.99"/>
    <n v="359.83"/>
    <n v="0.55000000000000004"/>
    <x v="0"/>
    <x v="0"/>
    <x v="137"/>
    <x v="13"/>
    <x v="2"/>
    <n v="142"/>
    <d v="2012-07-29T00:00:00"/>
    <x v="0"/>
    <x v="26"/>
    <n v="64804"/>
  </r>
  <r>
    <x v="399"/>
    <n v="41"/>
    <s v="Troy Staebel"/>
    <x v="0"/>
    <n v="1"/>
    <x v="201"/>
    <n v="33699"/>
    <s v="Low"/>
    <n v="13"/>
    <n v="122.99"/>
    <n v="0.05"/>
    <x v="1229"/>
    <n v="70.2"/>
    <n v="-722.23"/>
    <n v="0.74"/>
    <x v="1"/>
    <x v="2"/>
    <x v="199"/>
    <x v="1"/>
    <x v="0"/>
    <n v="4733"/>
    <d v="2012-07-30T00:00:00"/>
    <x v="2"/>
    <x v="22"/>
    <n v="7024"/>
  </r>
  <r>
    <x v="438"/>
    <n v="41"/>
    <s v="Rob Haberlin"/>
    <x v="2"/>
    <n v="1"/>
    <x v="201"/>
    <n v="10692"/>
    <s v="Low"/>
    <n v="48"/>
    <n v="200.99"/>
    <n v="0.05"/>
    <x v="1230"/>
    <n v="4.2"/>
    <n v="2369.8440000000001"/>
    <n v="0.59"/>
    <x v="2"/>
    <x v="0"/>
    <x v="671"/>
    <x v="9"/>
    <x v="2"/>
    <n v="1487"/>
    <d v="2012-07-30T00:00:00"/>
    <x v="0"/>
    <x v="10"/>
    <n v="50401"/>
  </r>
  <r>
    <x v="665"/>
    <n v="41"/>
    <s v="Troy Staebel"/>
    <x v="0"/>
    <n v="1"/>
    <x v="201"/>
    <n v="33699"/>
    <s v="Low"/>
    <n v="31"/>
    <n v="6.45"/>
    <n v="0.06"/>
    <x v="1231"/>
    <n v="1.34"/>
    <n v="70.39"/>
    <n v="0.36"/>
    <x v="0"/>
    <x v="3"/>
    <x v="718"/>
    <x v="2"/>
    <x v="0"/>
    <n v="4734"/>
    <d v="2012-07-31T00:00:00"/>
    <x v="0"/>
    <x v="28"/>
    <n v="1890"/>
  </r>
  <r>
    <x v="666"/>
    <n v="41"/>
    <s v="Troy Staebel"/>
    <x v="0"/>
    <n v="1"/>
    <x v="201"/>
    <n v="33699"/>
    <s v="Low"/>
    <n v="18"/>
    <n v="16.739999999999998"/>
    <n v="7.0000000000000007E-2"/>
    <x v="1232"/>
    <n v="7.04"/>
    <n v="-114.2"/>
    <n v="0.81"/>
    <x v="0"/>
    <x v="0"/>
    <x v="742"/>
    <x v="0"/>
    <x v="0"/>
    <n v="4732"/>
    <d v="2012-08-02T00:00:00"/>
    <x v="0"/>
    <x v="28"/>
    <n v="1001"/>
  </r>
  <r>
    <x v="550"/>
    <n v="41"/>
    <s v="Darrin Martin"/>
    <x v="0"/>
    <n v="1"/>
    <x v="202"/>
    <n v="9606"/>
    <s v="Not Specified"/>
    <n v="39"/>
    <n v="12.53"/>
    <n v="0.02"/>
    <x v="1233"/>
    <n v="0.49"/>
    <n v="263.39999999999998"/>
    <n v="0.38"/>
    <x v="0"/>
    <x v="0"/>
    <x v="687"/>
    <x v="12"/>
    <x v="0"/>
    <n v="1311"/>
    <d v="2012-07-27T00:00:00"/>
    <x v="0"/>
    <x v="0"/>
    <n v="16602"/>
  </r>
  <r>
    <x v="667"/>
    <n v="41"/>
    <s v="Allen Rosenblatt"/>
    <x v="0"/>
    <n v="1"/>
    <x v="202"/>
    <n v="44708"/>
    <s v="Not Specified"/>
    <n v="15"/>
    <n v="1.74"/>
    <n v="0.02"/>
    <x v="1234"/>
    <n v="4.08"/>
    <n v="-37.39"/>
    <n v="0.53"/>
    <x v="1"/>
    <x v="6"/>
    <x v="165"/>
    <x v="5"/>
    <x v="2"/>
    <n v="6319"/>
    <d v="2012-07-28T00:00:00"/>
    <x v="0"/>
    <x v="14"/>
    <n v="62002"/>
  </r>
  <r>
    <x v="668"/>
    <n v="41"/>
    <s v="Brendan Dodson"/>
    <x v="2"/>
    <n v="1"/>
    <x v="202"/>
    <n v="19078"/>
    <s v="Critical"/>
    <n v="21"/>
    <n v="11.97"/>
    <n v="0.03"/>
    <x v="1235"/>
    <n v="4.9800000000000004"/>
    <n v="-18.190000000000001"/>
    <n v="0.57999999999999996"/>
    <x v="0"/>
    <x v="0"/>
    <x v="405"/>
    <x v="13"/>
    <x v="2"/>
    <n v="2637"/>
    <d v="2012-07-28T00:00:00"/>
    <x v="0"/>
    <x v="14"/>
    <n v="60543"/>
  </r>
  <r>
    <x v="550"/>
    <n v="41"/>
    <s v="Darrin Martin"/>
    <x v="0"/>
    <n v="1"/>
    <x v="202"/>
    <n v="9606"/>
    <s v="Not Specified"/>
    <n v="37"/>
    <n v="5.18"/>
    <n v="7.0000000000000007E-2"/>
    <x v="1236"/>
    <n v="2.04"/>
    <n v="37.31"/>
    <n v="0.36"/>
    <x v="0"/>
    <x v="3"/>
    <x v="582"/>
    <x v="2"/>
    <x v="0"/>
    <n v="1312"/>
    <d v="2012-07-29T00:00:00"/>
    <x v="1"/>
    <x v="0"/>
    <n v="16602"/>
  </r>
  <r>
    <x v="669"/>
    <n v="41"/>
    <s v="Mark Packer"/>
    <x v="0"/>
    <n v="1"/>
    <x v="202"/>
    <n v="21538"/>
    <s v="Medium"/>
    <n v="31"/>
    <n v="2.94"/>
    <n v="0.08"/>
    <x v="1237"/>
    <n v="0.96"/>
    <n v="-1.18"/>
    <n v="0.57999999999999996"/>
    <x v="0"/>
    <x v="3"/>
    <x v="213"/>
    <x v="6"/>
    <x v="0"/>
    <n v="2980"/>
    <d v="2012-07-29T00:00:00"/>
    <x v="0"/>
    <x v="28"/>
    <n v="1610"/>
  </r>
  <r>
    <x v="670"/>
    <n v="41"/>
    <s v="Gary McGarr"/>
    <x v="1"/>
    <n v="1"/>
    <x v="202"/>
    <n v="3459"/>
    <s v="Not Specified"/>
    <n v="24"/>
    <n v="110.99"/>
    <n v="0.1"/>
    <x v="1238"/>
    <n v="8.99"/>
    <n v="218.87100000000001"/>
    <n v="0.56999999999999995"/>
    <x v="2"/>
    <x v="0"/>
    <x v="743"/>
    <x v="9"/>
    <x v="3"/>
    <n v="499"/>
    <d v="2012-07-29T00:00:00"/>
    <x v="1"/>
    <x v="12"/>
    <n v="33063"/>
  </r>
  <r>
    <x v="280"/>
    <n v="41"/>
    <s v="Max Ludwig"/>
    <x v="2"/>
    <n v="1"/>
    <x v="202"/>
    <n v="53029"/>
    <s v="Low"/>
    <n v="39"/>
    <n v="6.3"/>
    <n v="0.1"/>
    <x v="1239"/>
    <n v="0.5"/>
    <n v="95.42"/>
    <n v="0.39"/>
    <x v="0"/>
    <x v="0"/>
    <x v="475"/>
    <x v="12"/>
    <x v="3"/>
    <n v="7440"/>
    <d v="2012-08-01T00:00:00"/>
    <x v="0"/>
    <x v="27"/>
    <n v="42003"/>
  </r>
  <r>
    <x v="100"/>
    <n v="41"/>
    <s v="Tony Molinari"/>
    <x v="2"/>
    <n v="1"/>
    <x v="203"/>
    <n v="24644"/>
    <s v="Critical"/>
    <n v="46"/>
    <n v="122.99"/>
    <n v="0"/>
    <x v="1240"/>
    <n v="70.2"/>
    <n v="-1764.29"/>
    <n v="0.74"/>
    <x v="1"/>
    <x v="2"/>
    <x v="199"/>
    <x v="1"/>
    <x v="0"/>
    <n v="3459"/>
    <d v="2012-07-29T00:00:00"/>
    <x v="2"/>
    <x v="19"/>
    <n v="4073"/>
  </r>
  <r>
    <x v="671"/>
    <n v="41"/>
    <s v="Tony Molinari"/>
    <x v="2"/>
    <n v="1"/>
    <x v="203"/>
    <n v="24644"/>
    <s v="Critical"/>
    <n v="40"/>
    <n v="60.97"/>
    <n v="0.01"/>
    <x v="1241"/>
    <n v="4.5"/>
    <n v="882.45"/>
    <n v="0.56000000000000005"/>
    <x v="0"/>
    <x v="0"/>
    <x v="601"/>
    <x v="13"/>
    <x v="0"/>
    <n v="3458"/>
    <d v="2012-07-30T00:00:00"/>
    <x v="1"/>
    <x v="22"/>
    <n v="7060"/>
  </r>
  <r>
    <x v="672"/>
    <n v="41"/>
    <s v="Alan Dominguez"/>
    <x v="2"/>
    <n v="1"/>
    <x v="203"/>
    <n v="29286"/>
    <s v="Critical"/>
    <n v="4"/>
    <n v="3502.14"/>
    <n v="7.0000000000000007E-2"/>
    <x v="1242"/>
    <n v="8.73"/>
    <n v="-6923.5991999999997"/>
    <n v="0.56999999999999995"/>
    <x v="2"/>
    <x v="4"/>
    <x v="744"/>
    <x v="7"/>
    <x v="1"/>
    <n v="4117"/>
    <d v="2012-07-30T00:00:00"/>
    <x v="2"/>
    <x v="21"/>
    <n v="98052"/>
  </r>
  <r>
    <x v="673"/>
    <n v="41"/>
    <s v="Christy Brittain"/>
    <x v="3"/>
    <n v="1"/>
    <x v="204"/>
    <n v="32420"/>
    <s v="Medium"/>
    <n v="19"/>
    <n v="280.98"/>
    <n v="7.0000000000000007E-2"/>
    <x v="1243"/>
    <n v="57"/>
    <n v="-439.62"/>
    <n v="0.78"/>
    <x v="1"/>
    <x v="2"/>
    <x v="318"/>
    <x v="1"/>
    <x v="0"/>
    <n v="4557"/>
    <d v="2012-07-31T00:00:00"/>
    <x v="2"/>
    <x v="19"/>
    <n v="4072"/>
  </r>
  <r>
    <x v="674"/>
    <n v="41"/>
    <s v="Meg O'Connel"/>
    <x v="2"/>
    <n v="1"/>
    <x v="204"/>
    <n v="8551"/>
    <s v="Critical"/>
    <n v="34"/>
    <n v="6.48"/>
    <n v="0.01"/>
    <x v="1244"/>
    <n v="7.86"/>
    <n v="-135.74"/>
    <n v="0.37"/>
    <x v="0"/>
    <x v="0"/>
    <x v="542"/>
    <x v="2"/>
    <x v="2"/>
    <n v="1172"/>
    <d v="2012-07-31T00:00:00"/>
    <x v="0"/>
    <x v="26"/>
    <n v="64130"/>
  </r>
  <r>
    <x v="675"/>
    <n v="41"/>
    <s v="Christy Brittain"/>
    <x v="3"/>
    <n v="1"/>
    <x v="204"/>
    <n v="32420"/>
    <s v="Medium"/>
    <n v="35"/>
    <n v="5.0199999999999996"/>
    <n v="7.0000000000000007E-2"/>
    <x v="1245"/>
    <n v="5.14"/>
    <n v="-168.72"/>
    <n v="0.79"/>
    <x v="2"/>
    <x v="6"/>
    <x v="70"/>
    <x v="8"/>
    <x v="0"/>
    <n v="4556"/>
    <d v="2012-07-31T00:00:00"/>
    <x v="0"/>
    <x v="28"/>
    <n v="1520"/>
  </r>
  <r>
    <x v="674"/>
    <n v="41"/>
    <s v="Meg O'Connel"/>
    <x v="2"/>
    <n v="1"/>
    <x v="204"/>
    <n v="8551"/>
    <s v="Critical"/>
    <n v="25"/>
    <n v="7.45"/>
    <n v="0.1"/>
    <x v="1246"/>
    <n v="6.28"/>
    <n v="-69.873999999999995"/>
    <n v="0.4"/>
    <x v="0"/>
    <x v="0"/>
    <x v="745"/>
    <x v="3"/>
    <x v="2"/>
    <n v="1171"/>
    <d v="2012-08-01T00:00:00"/>
    <x v="0"/>
    <x v="26"/>
    <n v="64130"/>
  </r>
  <r>
    <x v="56"/>
    <n v="41"/>
    <s v="Guy Thornton"/>
    <x v="2"/>
    <n v="1"/>
    <x v="205"/>
    <n v="28130"/>
    <s v="Low"/>
    <n v="32"/>
    <n v="46.94"/>
    <n v="0.09"/>
    <x v="1247"/>
    <n v="6.77"/>
    <n v="598.20000000000005"/>
    <n v="0.44"/>
    <x v="1"/>
    <x v="0"/>
    <x v="746"/>
    <x v="5"/>
    <x v="2"/>
    <n v="3946"/>
    <d v="2012-07-30T00:00:00"/>
    <x v="1"/>
    <x v="26"/>
    <n v="65807"/>
  </r>
  <r>
    <x v="676"/>
    <n v="41"/>
    <s v="Cari MacIntyre"/>
    <x v="2"/>
    <n v="1"/>
    <x v="205"/>
    <n v="43399"/>
    <s v="High"/>
    <n v="35"/>
    <n v="1.68"/>
    <n v="0.05"/>
    <x v="1248"/>
    <n v="1.57"/>
    <n v="-33.340000000000003"/>
    <n v="0.59"/>
    <x v="0"/>
    <x v="3"/>
    <x v="125"/>
    <x v="6"/>
    <x v="2"/>
    <n v="6132"/>
    <d v="2012-07-31T00:00:00"/>
    <x v="0"/>
    <x v="9"/>
    <n v="78155"/>
  </r>
  <r>
    <x v="676"/>
    <n v="41"/>
    <s v="Cari MacIntyre"/>
    <x v="2"/>
    <n v="1"/>
    <x v="205"/>
    <n v="43399"/>
    <s v="High"/>
    <n v="2"/>
    <n v="218.75"/>
    <n v="0.1"/>
    <x v="1249"/>
    <n v="69.64"/>
    <n v="-201.27600000000001"/>
    <n v="0.77"/>
    <x v="1"/>
    <x v="4"/>
    <x v="189"/>
    <x v="4"/>
    <x v="2"/>
    <n v="6133"/>
    <d v="2012-08-01T00:00:00"/>
    <x v="2"/>
    <x v="9"/>
    <n v="78155"/>
  </r>
  <r>
    <x v="677"/>
    <n v="42"/>
    <s v="Cari MacIntyre"/>
    <x v="2"/>
    <n v="1"/>
    <x v="205"/>
    <n v="43399"/>
    <s v="High"/>
    <n v="8"/>
    <n v="15.04"/>
    <n v="0"/>
    <x v="1250"/>
    <n v="1.97"/>
    <n v="31.94"/>
    <n v="0.39"/>
    <x v="0"/>
    <x v="3"/>
    <x v="3"/>
    <x v="2"/>
    <x v="2"/>
    <n v="6134"/>
    <d v="2012-08-01T00:00:00"/>
    <x v="0"/>
    <x v="9"/>
    <n v="75090"/>
  </r>
  <r>
    <x v="678"/>
    <n v="41"/>
    <s v="Edward Nazzal"/>
    <x v="1"/>
    <n v="1"/>
    <x v="205"/>
    <n v="26279"/>
    <s v="Not Specified"/>
    <n v="7"/>
    <n v="35.99"/>
    <n v="0.04"/>
    <x v="1251"/>
    <n v="1.25"/>
    <n v="-33.308"/>
    <n v="0.36"/>
    <x v="2"/>
    <x v="6"/>
    <x v="747"/>
    <x v="9"/>
    <x v="2"/>
    <n v="3671"/>
    <d v="2012-08-01T00:00:00"/>
    <x v="0"/>
    <x v="9"/>
    <n v="77901"/>
  </r>
  <r>
    <x v="56"/>
    <n v="41"/>
    <s v="Guy Thornton"/>
    <x v="2"/>
    <n v="1"/>
    <x v="205"/>
    <n v="28130"/>
    <s v="Low"/>
    <n v="23"/>
    <n v="15.99"/>
    <n v="0.02"/>
    <x v="1252"/>
    <n v="13.18"/>
    <n v="-76.992500000000007"/>
    <n v="0.37"/>
    <x v="0"/>
    <x v="0"/>
    <x v="48"/>
    <x v="3"/>
    <x v="2"/>
    <n v="3945"/>
    <d v="2012-08-03T00:00:00"/>
    <x v="1"/>
    <x v="26"/>
    <n v="65807"/>
  </r>
  <r>
    <x v="345"/>
    <n v="42"/>
    <s v="Ben Peterman"/>
    <x v="2"/>
    <n v="1"/>
    <x v="206"/>
    <n v="33959"/>
    <s v="Critical"/>
    <n v="23"/>
    <n v="15.23"/>
    <n v="0.03"/>
    <x v="1253"/>
    <n v="27.75"/>
    <n v="11.65095"/>
    <n v="0.76"/>
    <x v="1"/>
    <x v="4"/>
    <x v="748"/>
    <x v="4"/>
    <x v="0"/>
    <n v="4784"/>
    <d v="2012-08-01T00:00:00"/>
    <x v="2"/>
    <x v="19"/>
    <n v="4401"/>
  </r>
  <r>
    <x v="679"/>
    <n v="42"/>
    <s v="Erin Creighton"/>
    <x v="2"/>
    <n v="1"/>
    <x v="206"/>
    <n v="18753"/>
    <s v="Medium"/>
    <n v="33"/>
    <n v="160.97999999999999"/>
    <n v="0.01"/>
    <x v="1254"/>
    <n v="30"/>
    <n v="788.79"/>
    <n v="0.62"/>
    <x v="1"/>
    <x v="2"/>
    <x v="187"/>
    <x v="1"/>
    <x v="2"/>
    <n v="2593"/>
    <d v="2012-08-02T00:00:00"/>
    <x v="2"/>
    <x v="9"/>
    <n v="75104"/>
  </r>
  <r>
    <x v="680"/>
    <n v="42"/>
    <s v="Erin Creighton"/>
    <x v="2"/>
    <n v="1"/>
    <x v="206"/>
    <n v="18753"/>
    <s v="Medium"/>
    <n v="31"/>
    <n v="128.24"/>
    <n v="0.03"/>
    <x v="1255"/>
    <n v="12.65"/>
    <n v="1031.32"/>
    <m/>
    <x v="1"/>
    <x v="5"/>
    <x v="541"/>
    <x v="1"/>
    <x v="2"/>
    <n v="2592"/>
    <d v="2012-08-02T00:00:00"/>
    <x v="0"/>
    <x v="9"/>
    <n v="75007"/>
  </r>
  <r>
    <x v="681"/>
    <n v="42"/>
    <s v="Rick Wilson"/>
    <x v="3"/>
    <n v="1"/>
    <x v="206"/>
    <n v="29187"/>
    <s v="Low"/>
    <n v="5"/>
    <n v="24.92"/>
    <n v="0.03"/>
    <x v="1256"/>
    <n v="12.98"/>
    <n v="-24.1845"/>
    <n v="0.39"/>
    <x v="0"/>
    <x v="0"/>
    <x v="363"/>
    <x v="3"/>
    <x v="1"/>
    <n v="4094"/>
    <d v="2012-08-04T00:00:00"/>
    <x v="0"/>
    <x v="6"/>
    <n v="97071"/>
  </r>
  <r>
    <x v="681"/>
    <n v="42"/>
    <s v="Rick Wilson"/>
    <x v="3"/>
    <n v="1"/>
    <x v="206"/>
    <n v="29187"/>
    <s v="Low"/>
    <n v="8"/>
    <n v="2.16"/>
    <n v="0.09"/>
    <x v="1257"/>
    <n v="6.05"/>
    <n v="-37.789000000000001"/>
    <n v="0.37"/>
    <x v="0"/>
    <x v="0"/>
    <x v="205"/>
    <x v="3"/>
    <x v="1"/>
    <n v="4095"/>
    <d v="2012-08-04T00:00:00"/>
    <x v="0"/>
    <x v="6"/>
    <n v="97071"/>
  </r>
  <r>
    <x v="681"/>
    <n v="42"/>
    <s v="Rick Wilson"/>
    <x v="3"/>
    <n v="1"/>
    <x v="206"/>
    <n v="29187"/>
    <s v="Low"/>
    <n v="42"/>
    <n v="10.98"/>
    <n v="0.03"/>
    <x v="923"/>
    <n v="3.37"/>
    <n v="51.17"/>
    <n v="0.56999999999999995"/>
    <x v="0"/>
    <x v="6"/>
    <x v="457"/>
    <x v="16"/>
    <x v="1"/>
    <n v="4098"/>
    <d v="2012-08-04T00:00:00"/>
    <x v="0"/>
    <x v="6"/>
    <n v="97071"/>
  </r>
  <r>
    <x v="681"/>
    <n v="42"/>
    <s v="Rick Wilson"/>
    <x v="3"/>
    <n v="1"/>
    <x v="206"/>
    <n v="29187"/>
    <s v="Low"/>
    <n v="10"/>
    <n v="6.48"/>
    <n v="0"/>
    <x v="1258"/>
    <n v="8.19"/>
    <n v="-43.26"/>
    <n v="0.37"/>
    <x v="0"/>
    <x v="0"/>
    <x v="247"/>
    <x v="2"/>
    <x v="1"/>
    <n v="4097"/>
    <d v="2012-08-07T00:00:00"/>
    <x v="0"/>
    <x v="6"/>
    <n v="97071"/>
  </r>
  <r>
    <x v="681"/>
    <n v="42"/>
    <s v="Rick Wilson"/>
    <x v="3"/>
    <n v="1"/>
    <x v="206"/>
    <n v="29187"/>
    <s v="Low"/>
    <n v="35"/>
    <n v="808.49"/>
    <n v="0.03"/>
    <x v="1259"/>
    <n v="55.3"/>
    <n v="12606.81"/>
    <n v="0.4"/>
    <x v="2"/>
    <x v="2"/>
    <x v="749"/>
    <x v="7"/>
    <x v="1"/>
    <n v="4096"/>
    <d v="2012-08-07T00:00:00"/>
    <x v="2"/>
    <x v="6"/>
    <n v="97071"/>
  </r>
  <r>
    <x v="682"/>
    <n v="42"/>
    <s v="Liz Price"/>
    <x v="2"/>
    <n v="1"/>
    <x v="207"/>
    <n v="18179"/>
    <s v="Not Specified"/>
    <n v="50"/>
    <n v="60.98"/>
    <n v="0.03"/>
    <x v="1260"/>
    <n v="1.99"/>
    <n v="1207.9100000000001"/>
    <n v="0.5"/>
    <x v="2"/>
    <x v="6"/>
    <x v="750"/>
    <x v="8"/>
    <x v="2"/>
    <n v="2498"/>
    <d v="2012-08-01T00:00:00"/>
    <x v="0"/>
    <x v="24"/>
    <n v="48336"/>
  </r>
  <r>
    <x v="682"/>
    <n v="42"/>
    <s v="Liz Price"/>
    <x v="2"/>
    <n v="1"/>
    <x v="207"/>
    <n v="18179"/>
    <s v="Not Specified"/>
    <n v="24"/>
    <n v="3.08"/>
    <n v="0.04"/>
    <x v="1261"/>
    <n v="0.99"/>
    <n v="16.100000000000001"/>
    <n v="0.37"/>
    <x v="0"/>
    <x v="0"/>
    <x v="655"/>
    <x v="12"/>
    <x v="2"/>
    <n v="2499"/>
    <d v="2012-08-02T00:00:00"/>
    <x v="0"/>
    <x v="24"/>
    <n v="48336"/>
  </r>
  <r>
    <x v="64"/>
    <n v="42"/>
    <s v="Brian Stugart"/>
    <x v="2"/>
    <n v="1"/>
    <x v="207"/>
    <n v="14311"/>
    <s v="Critical"/>
    <n v="30"/>
    <n v="6.37"/>
    <n v="0.03"/>
    <x v="1262"/>
    <n v="5.19"/>
    <n v="-55.947499999999998"/>
    <n v="0.38"/>
    <x v="0"/>
    <x v="0"/>
    <x v="232"/>
    <x v="3"/>
    <x v="1"/>
    <n v="2007"/>
    <d v="2012-08-02T00:00:00"/>
    <x v="0"/>
    <x v="2"/>
    <n v="95336"/>
  </r>
  <r>
    <x v="683"/>
    <n v="42"/>
    <s v="Liz Price"/>
    <x v="2"/>
    <n v="1"/>
    <x v="207"/>
    <n v="18179"/>
    <s v="Not Specified"/>
    <n v="50"/>
    <n v="10.31"/>
    <n v="0"/>
    <x v="1263"/>
    <n v="1.79"/>
    <n v="221.59"/>
    <n v="0.38"/>
    <x v="0"/>
    <x v="3"/>
    <x v="751"/>
    <x v="2"/>
    <x v="2"/>
    <n v="2500"/>
    <d v="2012-08-03T00:00:00"/>
    <x v="0"/>
    <x v="24"/>
    <n v="48505"/>
  </r>
  <r>
    <x v="175"/>
    <n v="42"/>
    <s v="Ken Dana"/>
    <x v="0"/>
    <n v="1"/>
    <x v="207"/>
    <n v="26881"/>
    <s v="Low"/>
    <n v="26"/>
    <n v="424.21"/>
    <n v="0.05"/>
    <x v="1264"/>
    <n v="110.2"/>
    <n v="-410.39"/>
    <n v="0.67"/>
    <x v="1"/>
    <x v="4"/>
    <x v="752"/>
    <x v="4"/>
    <x v="1"/>
    <n v="3762"/>
    <d v="2012-08-05T00:00:00"/>
    <x v="2"/>
    <x v="43"/>
    <n v="59715"/>
  </r>
  <r>
    <x v="42"/>
    <n v="42"/>
    <s v="Olvera Toch"/>
    <x v="1"/>
    <n v="1"/>
    <x v="208"/>
    <n v="39589"/>
    <s v="Critical"/>
    <n v="20"/>
    <n v="4.91"/>
    <n v="0.06"/>
    <x v="1265"/>
    <n v="0.5"/>
    <n v="39.909999999999997"/>
    <n v="0.36"/>
    <x v="0"/>
    <x v="0"/>
    <x v="143"/>
    <x v="12"/>
    <x v="2"/>
    <n v="5584"/>
    <d v="2012-08-02T00:00:00"/>
    <x v="0"/>
    <x v="23"/>
    <n v="53711"/>
  </r>
  <r>
    <x v="635"/>
    <n v="42"/>
    <s v="Bryan Mills"/>
    <x v="2"/>
    <n v="1"/>
    <x v="208"/>
    <n v="55298"/>
    <s v="Critical"/>
    <n v="1"/>
    <n v="300.98"/>
    <n v="0.01"/>
    <x v="1266"/>
    <n v="64.73"/>
    <n v="-165.6"/>
    <n v="0.56000000000000005"/>
    <x v="1"/>
    <x v="2"/>
    <x v="290"/>
    <x v="1"/>
    <x v="2"/>
    <n v="7716"/>
    <d v="2012-08-03T00:00:00"/>
    <x v="2"/>
    <x v="14"/>
    <n v="60061"/>
  </r>
  <r>
    <x v="42"/>
    <n v="42"/>
    <s v="Olvera Toch"/>
    <x v="1"/>
    <n v="1"/>
    <x v="208"/>
    <n v="39589"/>
    <s v="Critical"/>
    <n v="42"/>
    <n v="12.97"/>
    <n v="0"/>
    <x v="1267"/>
    <n v="1.49"/>
    <n v="253.50399999999999"/>
    <n v="0.35"/>
    <x v="0"/>
    <x v="0"/>
    <x v="208"/>
    <x v="3"/>
    <x v="2"/>
    <n v="5583"/>
    <d v="2012-08-03T00:00:00"/>
    <x v="0"/>
    <x v="23"/>
    <n v="53711"/>
  </r>
  <r>
    <x v="684"/>
    <n v="42"/>
    <s v="Thomas Seio"/>
    <x v="1"/>
    <n v="1"/>
    <x v="208"/>
    <n v="24294"/>
    <s v="Not Specified"/>
    <n v="24"/>
    <n v="200.97"/>
    <n v="0.03"/>
    <x v="1268"/>
    <n v="15.59"/>
    <n v="1951.3"/>
    <n v="0.36"/>
    <x v="2"/>
    <x v="2"/>
    <x v="753"/>
    <x v="7"/>
    <x v="2"/>
    <n v="3406"/>
    <d v="2012-08-03T00:00:00"/>
    <x v="2"/>
    <x v="14"/>
    <n v="60062"/>
  </r>
  <r>
    <x v="685"/>
    <n v="42"/>
    <s v="Nicole Hansen"/>
    <x v="0"/>
    <n v="1"/>
    <x v="208"/>
    <n v="54567"/>
    <s v="Medium"/>
    <n v="31"/>
    <n v="6.28"/>
    <n v="0.09"/>
    <x v="1269"/>
    <n v="5.41"/>
    <n v="-61.59"/>
    <n v="0.53"/>
    <x v="1"/>
    <x v="0"/>
    <x v="754"/>
    <x v="5"/>
    <x v="2"/>
    <n v="7628"/>
    <d v="2012-08-04T00:00:00"/>
    <x v="0"/>
    <x v="14"/>
    <n v="60102"/>
  </r>
  <r>
    <x v="686"/>
    <n v="42"/>
    <s v="Grant Thornton"/>
    <x v="2"/>
    <n v="1"/>
    <x v="208"/>
    <n v="45539"/>
    <s v="Not Specified"/>
    <n v="27"/>
    <n v="3.38"/>
    <n v="0.08"/>
    <x v="1270"/>
    <n v="0.85"/>
    <n v="13.82"/>
    <n v="0.48"/>
    <x v="0"/>
    <x v="3"/>
    <x v="508"/>
    <x v="6"/>
    <x v="1"/>
    <n v="6407"/>
    <d v="2012-08-04T00:00:00"/>
    <x v="0"/>
    <x v="2"/>
    <n v="94043"/>
  </r>
  <r>
    <x v="686"/>
    <n v="42"/>
    <s v="Grant Thornton"/>
    <x v="2"/>
    <n v="1"/>
    <x v="208"/>
    <n v="45539"/>
    <s v="Not Specified"/>
    <n v="15"/>
    <n v="16.48"/>
    <n v="0.02"/>
    <x v="1271"/>
    <n v="1.99"/>
    <n v="69.61"/>
    <n v="0.42"/>
    <x v="2"/>
    <x v="6"/>
    <x v="127"/>
    <x v="8"/>
    <x v="1"/>
    <n v="6406"/>
    <d v="2012-08-04T00:00:00"/>
    <x v="1"/>
    <x v="2"/>
    <n v="94043"/>
  </r>
  <r>
    <x v="490"/>
    <n v="42"/>
    <s v="Stefania Perrino"/>
    <x v="2"/>
    <n v="1"/>
    <x v="209"/>
    <n v="56516"/>
    <s v="Medium"/>
    <n v="6"/>
    <n v="3.98"/>
    <n v="0.08"/>
    <x v="1272"/>
    <n v="5.26"/>
    <n v="-23.805"/>
    <n v="0.38"/>
    <x v="0"/>
    <x v="0"/>
    <x v="394"/>
    <x v="3"/>
    <x v="3"/>
    <n v="7903"/>
    <d v="2012-08-04T00:00:00"/>
    <x v="0"/>
    <x v="27"/>
    <n v="42071"/>
  </r>
  <r>
    <x v="167"/>
    <n v="42"/>
    <s v="Nick Zandusky"/>
    <x v="0"/>
    <n v="1"/>
    <x v="209"/>
    <n v="38978"/>
    <s v="Low"/>
    <n v="24"/>
    <n v="180.98"/>
    <n v="0"/>
    <x v="1273"/>
    <n v="30"/>
    <n v="468.27"/>
    <n v="0.69"/>
    <x v="1"/>
    <x v="2"/>
    <x v="755"/>
    <x v="1"/>
    <x v="3"/>
    <n v="5495"/>
    <d v="2012-08-05T00:00:00"/>
    <x v="2"/>
    <x v="42"/>
    <n v="30458"/>
  </r>
  <r>
    <x v="490"/>
    <n v="42"/>
    <s v="Stefania Perrino"/>
    <x v="2"/>
    <n v="1"/>
    <x v="209"/>
    <n v="56516"/>
    <s v="Medium"/>
    <n v="24"/>
    <n v="125.99"/>
    <n v="0.06"/>
    <x v="1274"/>
    <n v="2.5"/>
    <n v="457.79399999999998"/>
    <n v="0.6"/>
    <x v="2"/>
    <x v="0"/>
    <x v="342"/>
    <x v="9"/>
    <x v="3"/>
    <n v="7904"/>
    <d v="2012-08-05T00:00:00"/>
    <x v="0"/>
    <x v="27"/>
    <n v="42071"/>
  </r>
  <r>
    <x v="56"/>
    <n v="42"/>
    <s v="Sean O'Donnell"/>
    <x v="2"/>
    <n v="1"/>
    <x v="210"/>
    <n v="50981"/>
    <s v="Critical"/>
    <n v="42"/>
    <n v="155.99"/>
    <n v="0.01"/>
    <x v="1275"/>
    <n v="8.99"/>
    <n v="1550.88"/>
    <n v="0.57999999999999996"/>
    <x v="2"/>
    <x v="0"/>
    <x v="699"/>
    <x v="9"/>
    <x v="0"/>
    <n v="7145"/>
    <d v="2012-08-04T00:00:00"/>
    <x v="0"/>
    <x v="20"/>
    <n v="45503"/>
  </r>
  <r>
    <x v="687"/>
    <n v="42"/>
    <s v="Joy Smith"/>
    <x v="3"/>
    <n v="1"/>
    <x v="210"/>
    <n v="16419"/>
    <s v="Not Specified"/>
    <n v="43"/>
    <n v="5.78"/>
    <n v="0.08"/>
    <x v="1276"/>
    <n v="5.67"/>
    <n v="-103.65"/>
    <n v="0.36"/>
    <x v="0"/>
    <x v="0"/>
    <x v="726"/>
    <x v="2"/>
    <x v="2"/>
    <n v="2278"/>
    <d v="2012-08-05T00:00:00"/>
    <x v="0"/>
    <x v="36"/>
    <n v="47802"/>
  </r>
  <r>
    <x v="626"/>
    <n v="42"/>
    <s v="Michael Granlund"/>
    <x v="2"/>
    <n v="1"/>
    <x v="210"/>
    <n v="12389"/>
    <s v="Medium"/>
    <n v="16"/>
    <n v="11.35"/>
    <n v="0.08"/>
    <x v="1163"/>
    <n v="8.6"/>
    <n v="-74.77"/>
    <n v="0.56999999999999995"/>
    <x v="0"/>
    <x v="0"/>
    <x v="756"/>
    <x v="0"/>
    <x v="2"/>
    <n v="1724"/>
    <d v="2012-08-05T00:00:00"/>
    <x v="0"/>
    <x v="3"/>
    <n v="55433"/>
  </r>
  <r>
    <x v="544"/>
    <n v="42"/>
    <s v="Tamara Willingham"/>
    <x v="2"/>
    <n v="1"/>
    <x v="210"/>
    <n v="11714"/>
    <s v="Critical"/>
    <n v="9"/>
    <n v="15.73"/>
    <n v="0.06"/>
    <x v="1277"/>
    <n v="7.42"/>
    <n v="-35.69"/>
    <n v="0.56000000000000005"/>
    <x v="0"/>
    <x v="6"/>
    <x v="757"/>
    <x v="16"/>
    <x v="1"/>
    <n v="1619"/>
    <d v="2012-08-05T00:00:00"/>
    <x v="0"/>
    <x v="2"/>
    <n v="92277"/>
  </r>
  <r>
    <x v="544"/>
    <n v="42"/>
    <s v="Tamara Willingham"/>
    <x v="2"/>
    <n v="1"/>
    <x v="210"/>
    <n v="11714"/>
    <s v="Critical"/>
    <n v="1"/>
    <n v="3502.14"/>
    <n v="0.01"/>
    <x v="1278"/>
    <n v="8.73"/>
    <n v="-7838.3346000000001"/>
    <n v="0.56999999999999995"/>
    <x v="2"/>
    <x v="4"/>
    <x v="744"/>
    <x v="7"/>
    <x v="1"/>
    <n v="1618"/>
    <d v="2012-08-05T00:00:00"/>
    <x v="2"/>
    <x v="2"/>
    <n v="92277"/>
  </r>
  <r>
    <x v="688"/>
    <n v="42"/>
    <s v="Victoria Brennan"/>
    <x v="0"/>
    <n v="1"/>
    <x v="210"/>
    <n v="37319"/>
    <s v="Critical"/>
    <n v="37"/>
    <n v="10.89"/>
    <n v="0.1"/>
    <x v="1279"/>
    <n v="4.5"/>
    <n v="-37.11"/>
    <n v="0.59"/>
    <x v="0"/>
    <x v="0"/>
    <x v="651"/>
    <x v="13"/>
    <x v="1"/>
    <n v="5248"/>
    <d v="2012-08-06T00:00:00"/>
    <x v="0"/>
    <x v="21"/>
    <n v="99301"/>
  </r>
  <r>
    <x v="626"/>
    <n v="42"/>
    <s v="Michael Granlund"/>
    <x v="2"/>
    <n v="1"/>
    <x v="210"/>
    <n v="12389"/>
    <s v="Medium"/>
    <n v="34"/>
    <n v="80.98"/>
    <n v="7.0000000000000007E-2"/>
    <x v="1280"/>
    <n v="7.18"/>
    <n v="670.96"/>
    <n v="0.48"/>
    <x v="2"/>
    <x v="0"/>
    <x v="758"/>
    <x v="8"/>
    <x v="2"/>
    <n v="1723"/>
    <d v="2012-08-06T00:00:00"/>
    <x v="0"/>
    <x v="3"/>
    <n v="55433"/>
  </r>
  <r>
    <x v="689"/>
    <n v="42"/>
    <s v="Sarah Brown"/>
    <x v="3"/>
    <n v="1"/>
    <x v="210"/>
    <n v="57504"/>
    <s v="Not Specified"/>
    <n v="44"/>
    <n v="7.64"/>
    <n v="0.01"/>
    <x v="1281"/>
    <n v="1.39"/>
    <n v="160.02000000000001"/>
    <n v="0.36"/>
    <x v="0"/>
    <x v="0"/>
    <x v="124"/>
    <x v="15"/>
    <x v="0"/>
    <n v="8054"/>
    <d v="2012-08-07T00:00:00"/>
    <x v="0"/>
    <x v="13"/>
    <n v="14043"/>
  </r>
  <r>
    <x v="690"/>
    <n v="42"/>
    <s v="Luke Foster"/>
    <x v="2"/>
    <n v="1"/>
    <x v="211"/>
    <n v="4870"/>
    <s v="Medium"/>
    <n v="44"/>
    <n v="400.98"/>
    <n v="0.08"/>
    <x v="1282"/>
    <n v="42.52"/>
    <n v="2048.63"/>
    <n v="0.71"/>
    <x v="1"/>
    <x v="4"/>
    <x v="460"/>
    <x v="4"/>
    <x v="1"/>
    <n v="696"/>
    <d v="2012-08-06T00:00:00"/>
    <x v="2"/>
    <x v="2"/>
    <n v="95928"/>
  </r>
  <r>
    <x v="97"/>
    <n v="42"/>
    <s v="Deanra Eno"/>
    <x v="2"/>
    <n v="1"/>
    <x v="211"/>
    <n v="33090"/>
    <s v="Medium"/>
    <n v="26"/>
    <n v="37.76"/>
    <n v="0"/>
    <x v="1283"/>
    <n v="12.9"/>
    <n v="63.41"/>
    <n v="0.56999999999999995"/>
    <x v="0"/>
    <x v="0"/>
    <x v="288"/>
    <x v="0"/>
    <x v="0"/>
    <n v="4646"/>
    <d v="2012-08-06T00:00:00"/>
    <x v="0"/>
    <x v="25"/>
    <n v="5403"/>
  </r>
  <r>
    <x v="691"/>
    <n v="42"/>
    <s v="Michael Dominguez"/>
    <x v="1"/>
    <n v="1"/>
    <x v="211"/>
    <n v="23333"/>
    <s v="Medium"/>
    <n v="44"/>
    <n v="14.42"/>
    <n v="0.04"/>
    <x v="1284"/>
    <n v="6.75"/>
    <n v="-21.65"/>
    <n v="0.52"/>
    <x v="0"/>
    <x v="5"/>
    <x v="81"/>
    <x v="13"/>
    <x v="2"/>
    <n v="3259"/>
    <d v="2012-08-06T00:00:00"/>
    <x v="0"/>
    <x v="23"/>
    <n v="53713"/>
  </r>
  <r>
    <x v="692"/>
    <n v="42"/>
    <s v="Ed Braxton"/>
    <x v="1"/>
    <n v="1"/>
    <x v="211"/>
    <n v="25507"/>
    <s v="Not Specified"/>
    <n v="8"/>
    <n v="64.650000000000006"/>
    <n v="0.06"/>
    <x v="1285"/>
    <n v="35"/>
    <n v="-267.86"/>
    <n v="0.8"/>
    <x v="0"/>
    <x v="1"/>
    <x v="613"/>
    <x v="0"/>
    <x v="1"/>
    <n v="3579"/>
    <d v="2012-08-06T00:00:00"/>
    <x v="0"/>
    <x v="40"/>
    <n v="85705"/>
  </r>
  <r>
    <x v="685"/>
    <n v="42"/>
    <s v="Nicole Hansen"/>
    <x v="0"/>
    <n v="1"/>
    <x v="211"/>
    <n v="20007"/>
    <s v="Not Specified"/>
    <n v="49"/>
    <n v="1.68"/>
    <n v="0.08"/>
    <x v="1286"/>
    <n v="1.57"/>
    <n v="-46.25"/>
    <n v="0.59"/>
    <x v="0"/>
    <x v="3"/>
    <x v="125"/>
    <x v="6"/>
    <x v="2"/>
    <n v="2768"/>
    <d v="2012-08-06T00:00:00"/>
    <x v="0"/>
    <x v="14"/>
    <n v="60102"/>
  </r>
  <r>
    <x v="691"/>
    <n v="42"/>
    <s v="Michael Dominguez"/>
    <x v="1"/>
    <n v="1"/>
    <x v="211"/>
    <n v="23333"/>
    <s v="Medium"/>
    <n v="16"/>
    <n v="65.989999999999995"/>
    <n v="0.03"/>
    <x v="1287"/>
    <n v="8.99"/>
    <n v="-23.826000000000001"/>
    <n v="0.56000000000000005"/>
    <x v="2"/>
    <x v="0"/>
    <x v="531"/>
    <x v="9"/>
    <x v="2"/>
    <n v="3261"/>
    <d v="2012-08-06T00:00:00"/>
    <x v="0"/>
    <x v="23"/>
    <n v="53713"/>
  </r>
  <r>
    <x v="283"/>
    <n v="42"/>
    <s v="Justin Hirsh"/>
    <x v="3"/>
    <n v="1"/>
    <x v="211"/>
    <n v="34435"/>
    <s v="Low"/>
    <n v="42"/>
    <n v="10.48"/>
    <n v="0.01"/>
    <x v="1288"/>
    <n v="2.89"/>
    <n v="40.92"/>
    <n v="0.6"/>
    <x v="0"/>
    <x v="6"/>
    <x v="653"/>
    <x v="6"/>
    <x v="2"/>
    <n v="4843"/>
    <d v="2012-08-07T00:00:00"/>
    <x v="0"/>
    <x v="24"/>
    <n v="48187"/>
  </r>
  <r>
    <x v="691"/>
    <n v="42"/>
    <s v="Michael Dominguez"/>
    <x v="1"/>
    <n v="1"/>
    <x v="211"/>
    <n v="23333"/>
    <s v="Medium"/>
    <n v="32"/>
    <n v="5.98"/>
    <n v="0.04"/>
    <x v="1289"/>
    <n v="5.79"/>
    <n v="-69.290000000000006"/>
    <n v="0.36"/>
    <x v="0"/>
    <x v="0"/>
    <x v="94"/>
    <x v="2"/>
    <x v="2"/>
    <n v="3260"/>
    <d v="2012-08-07T00:00:00"/>
    <x v="0"/>
    <x v="23"/>
    <n v="53713"/>
  </r>
  <r>
    <x v="333"/>
    <n v="42"/>
    <s v="Greg Maxwell"/>
    <x v="1"/>
    <n v="1"/>
    <x v="211"/>
    <n v="31426"/>
    <s v="Low"/>
    <n v="40"/>
    <n v="125.99"/>
    <n v="0.09"/>
    <x v="1290"/>
    <n v="2.5"/>
    <n v="914.19299999999998"/>
    <n v="0.6"/>
    <x v="2"/>
    <x v="0"/>
    <x v="342"/>
    <x v="9"/>
    <x v="2"/>
    <n v="4407"/>
    <d v="2012-08-09T00:00:00"/>
    <x v="0"/>
    <x v="24"/>
    <n v="48708"/>
  </r>
  <r>
    <x v="693"/>
    <n v="42"/>
    <s v="Ivan Gibson"/>
    <x v="2"/>
    <n v="1"/>
    <x v="212"/>
    <n v="25638"/>
    <s v="High"/>
    <n v="12"/>
    <n v="10.06"/>
    <n v="7.0000000000000007E-2"/>
    <x v="1291"/>
    <n v="2.06"/>
    <n v="23.53"/>
    <n v="0.39"/>
    <x v="0"/>
    <x v="3"/>
    <x v="690"/>
    <x v="2"/>
    <x v="2"/>
    <n v="3597"/>
    <d v="2012-08-07T00:00:00"/>
    <x v="0"/>
    <x v="26"/>
    <n v="63130"/>
  </r>
  <r>
    <x v="261"/>
    <n v="42"/>
    <s v="Dennis Bolton"/>
    <x v="0"/>
    <n v="1"/>
    <x v="212"/>
    <n v="39367"/>
    <s v="Critical"/>
    <n v="45"/>
    <n v="4.13"/>
    <n v="7.0000000000000007E-2"/>
    <x v="1292"/>
    <n v="5.04"/>
    <n v="-146.97"/>
    <n v="0.38"/>
    <x v="0"/>
    <x v="0"/>
    <x v="344"/>
    <x v="3"/>
    <x v="2"/>
    <n v="5562"/>
    <d v="2012-08-07T00:00:00"/>
    <x v="0"/>
    <x v="38"/>
    <n v="66762"/>
  </r>
  <r>
    <x v="693"/>
    <n v="42"/>
    <s v="Ivan Gibson"/>
    <x v="2"/>
    <n v="1"/>
    <x v="212"/>
    <n v="25638"/>
    <s v="High"/>
    <n v="31"/>
    <n v="4.8899999999999997"/>
    <n v="0.02"/>
    <x v="1293"/>
    <n v="4.93"/>
    <n v="-108.55"/>
    <n v="0.66"/>
    <x v="2"/>
    <x v="6"/>
    <x v="550"/>
    <x v="8"/>
    <x v="2"/>
    <n v="3596"/>
    <d v="2012-08-07T00:00:00"/>
    <x v="0"/>
    <x v="26"/>
    <n v="63130"/>
  </r>
  <r>
    <x v="694"/>
    <n v="42"/>
    <s v="Maria Etezadi"/>
    <x v="1"/>
    <n v="1"/>
    <x v="212"/>
    <n v="44995"/>
    <s v="High"/>
    <n v="46"/>
    <n v="28.99"/>
    <n v="0.01"/>
    <x v="1294"/>
    <n v="8.59"/>
    <n v="132.786"/>
    <n v="0.56000000000000005"/>
    <x v="2"/>
    <x v="5"/>
    <x v="365"/>
    <x v="9"/>
    <x v="1"/>
    <n v="6348"/>
    <d v="2012-08-07T00:00:00"/>
    <x v="0"/>
    <x v="37"/>
    <n v="88101"/>
  </r>
  <r>
    <x v="261"/>
    <n v="42"/>
    <s v="Dennis Bolton"/>
    <x v="0"/>
    <n v="1"/>
    <x v="212"/>
    <n v="39367"/>
    <s v="Critical"/>
    <n v="30"/>
    <n v="4.4800000000000004"/>
    <n v="0"/>
    <x v="1295"/>
    <n v="2.5"/>
    <n v="5.9"/>
    <n v="0.37"/>
    <x v="0"/>
    <x v="0"/>
    <x v="664"/>
    <x v="15"/>
    <x v="2"/>
    <n v="5563"/>
    <d v="2012-08-08T00:00:00"/>
    <x v="0"/>
    <x v="38"/>
    <n v="66762"/>
  </r>
  <r>
    <x v="695"/>
    <n v="42"/>
    <s v="Meg Tillman"/>
    <x v="0"/>
    <n v="1"/>
    <x v="212"/>
    <n v="42309"/>
    <s v="Low"/>
    <n v="41"/>
    <n v="20.48"/>
    <n v="0.01"/>
    <x v="1296"/>
    <n v="6.32"/>
    <n v="67.14"/>
    <n v="0.57999999999999996"/>
    <x v="0"/>
    <x v="0"/>
    <x v="572"/>
    <x v="13"/>
    <x v="3"/>
    <n v="5963"/>
    <d v="2012-08-08T00:00:00"/>
    <x v="0"/>
    <x v="17"/>
    <n v="29662"/>
  </r>
  <r>
    <x v="556"/>
    <n v="42"/>
    <s v="Jim Epp"/>
    <x v="0"/>
    <n v="1"/>
    <x v="212"/>
    <n v="56960"/>
    <s v="High"/>
    <n v="48"/>
    <n v="65.989999999999995"/>
    <n v="0.01"/>
    <x v="1297"/>
    <n v="4.2"/>
    <n v="788.29200000000003"/>
    <n v="0.59"/>
    <x v="2"/>
    <x v="0"/>
    <x v="759"/>
    <x v="9"/>
    <x v="3"/>
    <n v="7967"/>
    <d v="2012-08-08T00:00:00"/>
    <x v="1"/>
    <x v="16"/>
    <n v="22901"/>
  </r>
  <r>
    <x v="259"/>
    <n v="42"/>
    <s v="Jasper Cacioppo"/>
    <x v="1"/>
    <n v="1"/>
    <x v="212"/>
    <n v="49666"/>
    <s v="Low"/>
    <n v="46"/>
    <n v="5.68"/>
    <n v="0.1"/>
    <x v="1298"/>
    <n v="3.6"/>
    <n v="-64.03"/>
    <n v="0.56000000000000005"/>
    <x v="0"/>
    <x v="6"/>
    <x v="760"/>
    <x v="16"/>
    <x v="0"/>
    <n v="6951"/>
    <d v="2012-08-10T00:00:00"/>
    <x v="1"/>
    <x v="13"/>
    <n v="11520"/>
  </r>
  <r>
    <x v="117"/>
    <n v="42"/>
    <s v="Anthony Johnson"/>
    <x v="0"/>
    <n v="1"/>
    <x v="212"/>
    <n v="29252"/>
    <s v="Low"/>
    <n v="9"/>
    <n v="6.48"/>
    <n v="0.01"/>
    <x v="1299"/>
    <n v="5.19"/>
    <n v="-15.44"/>
    <n v="0.37"/>
    <x v="0"/>
    <x v="0"/>
    <x v="761"/>
    <x v="2"/>
    <x v="2"/>
    <n v="4111"/>
    <d v="2012-08-10T00:00:00"/>
    <x v="0"/>
    <x v="10"/>
    <n v="50208"/>
  </r>
  <r>
    <x v="695"/>
    <n v="42"/>
    <s v="Meg Tillman"/>
    <x v="0"/>
    <n v="1"/>
    <x v="212"/>
    <n v="42309"/>
    <s v="Low"/>
    <n v="26"/>
    <n v="1.86"/>
    <n v="0.09"/>
    <x v="1300"/>
    <n v="2.58"/>
    <n v="-58.83"/>
    <n v="0.82"/>
    <x v="0"/>
    <x v="3"/>
    <x v="728"/>
    <x v="14"/>
    <x v="3"/>
    <n v="5964"/>
    <d v="2012-08-11T00:00:00"/>
    <x v="0"/>
    <x v="17"/>
    <n v="29662"/>
  </r>
  <r>
    <x v="695"/>
    <n v="42"/>
    <s v="Meg Tillman"/>
    <x v="0"/>
    <n v="1"/>
    <x v="212"/>
    <n v="42309"/>
    <s v="Low"/>
    <n v="38"/>
    <n v="205.99"/>
    <n v="0.08"/>
    <x v="1301"/>
    <n v="2.5"/>
    <n v="1636.4069999999999"/>
    <n v="0.59"/>
    <x v="2"/>
    <x v="0"/>
    <x v="176"/>
    <x v="9"/>
    <x v="3"/>
    <n v="5965"/>
    <d v="2012-08-11T00:00:00"/>
    <x v="0"/>
    <x v="17"/>
    <n v="29662"/>
  </r>
  <r>
    <x v="124"/>
    <n v="42"/>
    <s v="Paul Van Hugh"/>
    <x v="3"/>
    <n v="1"/>
    <x v="213"/>
    <n v="57381"/>
    <s v="High"/>
    <n v="22"/>
    <n v="1.98"/>
    <n v="0.06"/>
    <x v="1302"/>
    <n v="0.7"/>
    <n v="-13.86"/>
    <n v="0.83"/>
    <x v="0"/>
    <x v="3"/>
    <x v="91"/>
    <x v="14"/>
    <x v="1"/>
    <n v="8033"/>
    <d v="2012-08-07T00:00:00"/>
    <x v="0"/>
    <x v="2"/>
    <n v="94025"/>
  </r>
  <r>
    <x v="696"/>
    <n v="42"/>
    <s v="Dennis Kane"/>
    <x v="0"/>
    <n v="1"/>
    <x v="213"/>
    <n v="24231"/>
    <s v="Not Specified"/>
    <n v="48"/>
    <n v="65.989999999999995"/>
    <n v="0.08"/>
    <x v="1303"/>
    <n v="5.92"/>
    <n v="421.89299999999997"/>
    <n v="0.57999999999999996"/>
    <x v="2"/>
    <x v="0"/>
    <x v="762"/>
    <x v="9"/>
    <x v="0"/>
    <n v="3402"/>
    <d v="2012-08-07T00:00:00"/>
    <x v="0"/>
    <x v="13"/>
    <n v="11722"/>
  </r>
  <r>
    <x v="124"/>
    <n v="42"/>
    <s v="Paul Van Hugh"/>
    <x v="3"/>
    <n v="1"/>
    <x v="213"/>
    <n v="57381"/>
    <s v="High"/>
    <n v="13"/>
    <n v="41.94"/>
    <n v="0.1"/>
    <x v="1304"/>
    <n v="2.99"/>
    <n v="171.4025"/>
    <n v="0.35"/>
    <x v="0"/>
    <x v="0"/>
    <x v="763"/>
    <x v="3"/>
    <x v="1"/>
    <n v="8032"/>
    <d v="2012-08-08T00:00:00"/>
    <x v="0"/>
    <x v="2"/>
    <n v="94025"/>
  </r>
  <r>
    <x v="688"/>
    <n v="42"/>
    <s v="Victoria Brennan"/>
    <x v="0"/>
    <n v="1"/>
    <x v="213"/>
    <n v="38886"/>
    <s v="High"/>
    <n v="26"/>
    <n v="6.7"/>
    <n v="0.06"/>
    <x v="1305"/>
    <n v="1.56"/>
    <n v="27.47"/>
    <n v="0.52"/>
    <x v="0"/>
    <x v="3"/>
    <x v="241"/>
    <x v="6"/>
    <x v="1"/>
    <n v="5474"/>
    <d v="2012-08-09T00:00:00"/>
    <x v="1"/>
    <x v="21"/>
    <n v="99301"/>
  </r>
  <r>
    <x v="335"/>
    <n v="42"/>
    <s v="Christopher Schild"/>
    <x v="2"/>
    <n v="1"/>
    <x v="213"/>
    <n v="53410"/>
    <s v="Critical"/>
    <n v="44"/>
    <n v="14.81"/>
    <n v="0.08"/>
    <x v="1306"/>
    <n v="13.32"/>
    <n v="-253.11"/>
    <n v="0.43"/>
    <x v="0"/>
    <x v="0"/>
    <x v="128"/>
    <x v="13"/>
    <x v="2"/>
    <n v="7480"/>
    <d v="2012-08-09T00:00:00"/>
    <x v="0"/>
    <x v="36"/>
    <n v="46312"/>
  </r>
  <r>
    <x v="697"/>
    <n v="42"/>
    <s v="Evan Bailliet"/>
    <x v="2"/>
    <n v="1"/>
    <x v="214"/>
    <n v="47941"/>
    <s v="High"/>
    <n v="15"/>
    <n v="95.99"/>
    <n v="0.03"/>
    <x v="1307"/>
    <n v="4.9000000000000004"/>
    <n v="33.192"/>
    <n v="0.56000000000000005"/>
    <x v="2"/>
    <x v="0"/>
    <x v="183"/>
    <x v="9"/>
    <x v="3"/>
    <n v="6732"/>
    <d v="2012-08-08T00:00:00"/>
    <x v="0"/>
    <x v="12"/>
    <n v="33437"/>
  </r>
  <r>
    <x v="199"/>
    <n v="42"/>
    <s v="Janet Lee"/>
    <x v="3"/>
    <n v="1"/>
    <x v="215"/>
    <n v="17927"/>
    <s v="Medium"/>
    <n v="42"/>
    <n v="20.95"/>
    <n v="7.0000000000000007E-2"/>
    <x v="1308"/>
    <n v="5.99"/>
    <n v="-42.1"/>
    <n v="0.65"/>
    <x v="2"/>
    <x v="0"/>
    <x v="652"/>
    <x v="8"/>
    <x v="3"/>
    <n v="2464"/>
    <d v="2012-08-10T00:00:00"/>
    <x v="0"/>
    <x v="45"/>
    <n v="28314"/>
  </r>
  <r>
    <x v="14"/>
    <n v="42"/>
    <s v="Marina Lichtenstein"/>
    <x v="2"/>
    <n v="1"/>
    <x v="215"/>
    <n v="48388"/>
    <s v="High"/>
    <n v="3"/>
    <n v="5.74"/>
    <n v="0.08"/>
    <x v="1309"/>
    <n v="5.01"/>
    <n v="-13.3285"/>
    <n v="0.39"/>
    <x v="0"/>
    <x v="0"/>
    <x v="683"/>
    <x v="3"/>
    <x v="2"/>
    <n v="6791"/>
    <d v="2012-08-11T00:00:00"/>
    <x v="0"/>
    <x v="10"/>
    <n v="52001"/>
  </r>
  <r>
    <x v="85"/>
    <n v="42"/>
    <s v="Paul Prost"/>
    <x v="2"/>
    <n v="1"/>
    <x v="215"/>
    <n v="3136"/>
    <s v="Not Specified"/>
    <n v="8"/>
    <n v="30.98"/>
    <n v="0.1"/>
    <x v="1310"/>
    <n v="8.99"/>
    <n v="-38.89"/>
    <n v="0.57999999999999996"/>
    <x v="0"/>
    <x v="6"/>
    <x v="707"/>
    <x v="6"/>
    <x v="2"/>
    <n v="461"/>
    <d v="2012-08-11T00:00:00"/>
    <x v="0"/>
    <x v="34"/>
    <n v="57103"/>
  </r>
  <r>
    <x v="698"/>
    <n v="42"/>
    <s v="Jim Epp"/>
    <x v="0"/>
    <n v="1"/>
    <x v="215"/>
    <n v="39521"/>
    <s v="Low"/>
    <n v="28"/>
    <n v="4.13"/>
    <n v="0.1"/>
    <x v="1311"/>
    <n v="0.99"/>
    <n v="31.27"/>
    <n v="0.39"/>
    <x v="0"/>
    <x v="0"/>
    <x v="57"/>
    <x v="12"/>
    <x v="3"/>
    <n v="5578"/>
    <d v="2012-08-13T00:00:00"/>
    <x v="0"/>
    <x v="16"/>
    <n v="22015"/>
  </r>
  <r>
    <x v="699"/>
    <n v="42"/>
    <s v="Fred Wasserman"/>
    <x v="1"/>
    <n v="1"/>
    <x v="216"/>
    <n v="21636"/>
    <s v="Low"/>
    <n v="35"/>
    <n v="55.99"/>
    <n v="0.02"/>
    <x v="1312"/>
    <n v="3.3"/>
    <n v="366.50700000000001"/>
    <n v="0.59"/>
    <x v="2"/>
    <x v="6"/>
    <x v="764"/>
    <x v="9"/>
    <x v="2"/>
    <n v="3006"/>
    <d v="2012-08-10T00:00:00"/>
    <x v="0"/>
    <x v="14"/>
    <n v="60623"/>
  </r>
  <r>
    <x v="161"/>
    <n v="42"/>
    <s v="Matt Abelman"/>
    <x v="3"/>
    <n v="1"/>
    <x v="216"/>
    <n v="45731"/>
    <s v="Critical"/>
    <n v="44"/>
    <n v="296.18"/>
    <n v="0.04"/>
    <x v="1313"/>
    <n v="154.12"/>
    <n v="-169.227"/>
    <n v="0.76"/>
    <x v="1"/>
    <x v="4"/>
    <x v="324"/>
    <x v="4"/>
    <x v="2"/>
    <n v="6434"/>
    <d v="2012-08-11T00:00:00"/>
    <x v="2"/>
    <x v="3"/>
    <n v="55337"/>
  </r>
  <r>
    <x v="129"/>
    <n v="42"/>
    <s v="Gene Hale"/>
    <x v="3"/>
    <n v="1"/>
    <x v="216"/>
    <n v="45731"/>
    <s v="Critical"/>
    <n v="19"/>
    <n v="6.48"/>
    <n v="0.01"/>
    <x v="1314"/>
    <n v="6.22"/>
    <n v="-30.06"/>
    <n v="0.37"/>
    <x v="0"/>
    <x v="0"/>
    <x v="511"/>
    <x v="2"/>
    <x v="2"/>
    <n v="6432"/>
    <d v="2012-08-11T00:00:00"/>
    <x v="1"/>
    <x v="24"/>
    <n v="48101"/>
  </r>
  <r>
    <x v="483"/>
    <n v="42"/>
    <s v="Brendan Sweed"/>
    <x v="3"/>
    <n v="1"/>
    <x v="216"/>
    <n v="10464"/>
    <s v="Critical"/>
    <n v="23"/>
    <n v="4.9800000000000004"/>
    <n v="0.01"/>
    <x v="1315"/>
    <n v="6.07"/>
    <n v="-69.069999999999993"/>
    <n v="0.36"/>
    <x v="0"/>
    <x v="0"/>
    <x v="563"/>
    <x v="2"/>
    <x v="1"/>
    <n v="1450"/>
    <d v="2012-08-11T00:00:00"/>
    <x v="0"/>
    <x v="21"/>
    <n v="98115"/>
  </r>
  <r>
    <x v="129"/>
    <n v="42"/>
    <s v="Gene Hale"/>
    <x v="3"/>
    <n v="1"/>
    <x v="216"/>
    <n v="45731"/>
    <s v="Critical"/>
    <n v="35"/>
    <n v="85.99"/>
    <n v="0.03"/>
    <x v="1316"/>
    <n v="3.3"/>
    <n v="1160.577"/>
    <n v="0.37"/>
    <x v="2"/>
    <x v="6"/>
    <x v="721"/>
    <x v="9"/>
    <x v="2"/>
    <n v="6433"/>
    <d v="2012-08-12T00:00:00"/>
    <x v="0"/>
    <x v="24"/>
    <n v="48101"/>
  </r>
  <r>
    <x v="700"/>
    <n v="42"/>
    <s v="Jennifer Jackson"/>
    <x v="1"/>
    <n v="1"/>
    <x v="216"/>
    <n v="48327"/>
    <s v="Not Specified"/>
    <n v="14"/>
    <n v="5.98"/>
    <n v="0.03"/>
    <x v="1317"/>
    <n v="3.85"/>
    <n v="-44.82"/>
    <n v="0.68"/>
    <x v="2"/>
    <x v="6"/>
    <x v="765"/>
    <x v="8"/>
    <x v="3"/>
    <n v="6786"/>
    <d v="2012-08-12T00:00:00"/>
    <x v="0"/>
    <x v="32"/>
    <n v="38637"/>
  </r>
  <r>
    <x v="701"/>
    <n v="42"/>
    <s v="Shaun Chance"/>
    <x v="2"/>
    <n v="1"/>
    <x v="216"/>
    <n v="54949"/>
    <s v="Low"/>
    <n v="32"/>
    <n v="6.48"/>
    <n v="0.08"/>
    <x v="1318"/>
    <n v="6.81"/>
    <n v="-94.59"/>
    <n v="0.36"/>
    <x v="0"/>
    <x v="0"/>
    <x v="766"/>
    <x v="2"/>
    <x v="1"/>
    <n v="7664"/>
    <d v="2012-08-15T00:00:00"/>
    <x v="0"/>
    <x v="31"/>
    <n v="83402"/>
  </r>
  <r>
    <x v="702"/>
    <n v="42"/>
    <s v="Fred Wasserman"/>
    <x v="1"/>
    <n v="1"/>
    <x v="216"/>
    <n v="21636"/>
    <s v="Low"/>
    <n v="6"/>
    <n v="5.98"/>
    <n v="7.0000000000000007E-2"/>
    <x v="1319"/>
    <n v="4.6900000000000004"/>
    <n v="-24.44"/>
    <n v="0.68"/>
    <x v="0"/>
    <x v="0"/>
    <x v="0"/>
    <x v="0"/>
    <x v="0"/>
    <n v="3005"/>
    <d v="2012-08-15T00:00:00"/>
    <x v="0"/>
    <x v="0"/>
    <n v="17201"/>
  </r>
  <r>
    <x v="701"/>
    <n v="42"/>
    <s v="Shaun Chance"/>
    <x v="2"/>
    <n v="1"/>
    <x v="216"/>
    <n v="54949"/>
    <s v="Low"/>
    <n v="7"/>
    <n v="20.98"/>
    <n v="0.09"/>
    <x v="1320"/>
    <n v="53.03"/>
    <n v="-293.74"/>
    <n v="0.78"/>
    <x v="0"/>
    <x v="2"/>
    <x v="286"/>
    <x v="0"/>
    <x v="1"/>
    <n v="7665"/>
    <d v="2012-08-17T00:00:00"/>
    <x v="2"/>
    <x v="31"/>
    <n v="83402"/>
  </r>
  <r>
    <x v="702"/>
    <n v="42"/>
    <s v="Fred Wasserman"/>
    <x v="1"/>
    <n v="1"/>
    <x v="216"/>
    <n v="21636"/>
    <s v="Low"/>
    <n v="16"/>
    <n v="22.38"/>
    <n v="0"/>
    <x v="1321"/>
    <n v="15.1"/>
    <n v="-52.646999999999998"/>
    <n v="0.38"/>
    <x v="0"/>
    <x v="0"/>
    <x v="428"/>
    <x v="3"/>
    <x v="0"/>
    <n v="3004"/>
    <d v="2012-08-17T00:00:00"/>
    <x v="1"/>
    <x v="0"/>
    <n v="17201"/>
  </r>
  <r>
    <x v="338"/>
    <n v="42"/>
    <s v="Gary Mitchum"/>
    <x v="3"/>
    <n v="1"/>
    <x v="217"/>
    <n v="20709"/>
    <s v="High"/>
    <n v="4"/>
    <n v="4.13"/>
    <n v="0.1"/>
    <x v="1322"/>
    <n v="0.99"/>
    <n v="-2.06"/>
    <n v="0.39"/>
    <x v="0"/>
    <x v="0"/>
    <x v="57"/>
    <x v="12"/>
    <x v="2"/>
    <n v="2870"/>
    <d v="2012-08-11T00:00:00"/>
    <x v="0"/>
    <x v="9"/>
    <n v="76086"/>
  </r>
  <r>
    <x v="703"/>
    <n v="42"/>
    <s v="Justin Ellison"/>
    <x v="1"/>
    <n v="1"/>
    <x v="217"/>
    <n v="46018"/>
    <s v="Medium"/>
    <n v="31"/>
    <n v="90.97"/>
    <n v="0.06"/>
    <x v="1323"/>
    <n v="14"/>
    <n v="984.3"/>
    <n v="0.36"/>
    <x v="2"/>
    <x v="2"/>
    <x v="312"/>
    <x v="7"/>
    <x v="3"/>
    <n v="6463"/>
    <d v="2012-08-12T00:00:00"/>
    <x v="2"/>
    <x v="32"/>
    <n v="39208"/>
  </r>
  <r>
    <x v="683"/>
    <n v="42"/>
    <s v="Liz Price"/>
    <x v="2"/>
    <n v="1"/>
    <x v="217"/>
    <n v="20389"/>
    <s v="High"/>
    <n v="31"/>
    <n v="260.98"/>
    <n v="0.09"/>
    <x v="1324"/>
    <n v="41.91"/>
    <n v="883.29"/>
    <n v="0.59"/>
    <x v="1"/>
    <x v="4"/>
    <x v="715"/>
    <x v="10"/>
    <x v="2"/>
    <n v="2824"/>
    <d v="2012-08-13T00:00:00"/>
    <x v="2"/>
    <x v="24"/>
    <n v="48505"/>
  </r>
  <r>
    <x v="683"/>
    <n v="42"/>
    <s v="Liz Price"/>
    <x v="2"/>
    <n v="1"/>
    <x v="217"/>
    <n v="20389"/>
    <s v="High"/>
    <n v="24"/>
    <n v="10.52"/>
    <n v="0.01"/>
    <x v="1325"/>
    <n v="7.94"/>
    <n v="-30.42"/>
    <n v="0.52"/>
    <x v="1"/>
    <x v="6"/>
    <x v="767"/>
    <x v="5"/>
    <x v="2"/>
    <n v="2825"/>
    <d v="2012-08-13T00:00:00"/>
    <x v="0"/>
    <x v="24"/>
    <n v="48505"/>
  </r>
  <r>
    <x v="683"/>
    <n v="42"/>
    <s v="Liz Price"/>
    <x v="2"/>
    <n v="1"/>
    <x v="217"/>
    <n v="20389"/>
    <s v="High"/>
    <n v="30"/>
    <n v="5.98"/>
    <n v="0.02"/>
    <x v="1326"/>
    <n v="7.5"/>
    <n v="-107.37"/>
    <n v="0.4"/>
    <x v="0"/>
    <x v="0"/>
    <x v="768"/>
    <x v="2"/>
    <x v="2"/>
    <n v="2826"/>
    <d v="2012-08-13T00:00:00"/>
    <x v="1"/>
    <x v="24"/>
    <n v="48505"/>
  </r>
  <r>
    <x v="338"/>
    <n v="42"/>
    <s v="Gary Mitchum"/>
    <x v="3"/>
    <n v="1"/>
    <x v="217"/>
    <n v="20709"/>
    <s v="High"/>
    <n v="5"/>
    <n v="4.9800000000000004"/>
    <n v="0.04"/>
    <x v="1327"/>
    <n v="0.49"/>
    <n v="2.98"/>
    <n v="0.39"/>
    <x v="0"/>
    <x v="0"/>
    <x v="769"/>
    <x v="12"/>
    <x v="2"/>
    <n v="2871"/>
    <d v="2012-08-13T00:00:00"/>
    <x v="0"/>
    <x v="9"/>
    <n v="76086"/>
  </r>
  <r>
    <x v="704"/>
    <n v="42"/>
    <s v="Claire Good"/>
    <x v="1"/>
    <n v="1"/>
    <x v="217"/>
    <n v="56163"/>
    <s v="Not Specified"/>
    <n v="3"/>
    <n v="37.94"/>
    <n v="0.03"/>
    <x v="1328"/>
    <n v="5.08"/>
    <n v="-14.47"/>
    <n v="0.38"/>
    <x v="0"/>
    <x v="3"/>
    <x v="421"/>
    <x v="2"/>
    <x v="1"/>
    <n v="7856"/>
    <d v="2012-08-13T00:00:00"/>
    <x v="0"/>
    <x v="6"/>
    <n v="97062"/>
  </r>
  <r>
    <x v="565"/>
    <n v="42"/>
    <s v="Brad Thomas"/>
    <x v="2"/>
    <n v="1"/>
    <x v="218"/>
    <n v="55330"/>
    <s v="Medium"/>
    <n v="49"/>
    <n v="12.58"/>
    <n v="0"/>
    <x v="1329"/>
    <n v="5.16"/>
    <n v="141.16999999999999"/>
    <n v="0.43"/>
    <x v="1"/>
    <x v="0"/>
    <x v="770"/>
    <x v="5"/>
    <x v="1"/>
    <n v="7721"/>
    <d v="2012-08-12T00:00:00"/>
    <x v="0"/>
    <x v="2"/>
    <n v="90266"/>
  </r>
  <r>
    <x v="705"/>
    <n v="42"/>
    <s v="Ann Chong"/>
    <x v="2"/>
    <n v="1"/>
    <x v="218"/>
    <n v="5894"/>
    <s v="High"/>
    <n v="7"/>
    <n v="58.1"/>
    <n v="0.1"/>
    <x v="1330"/>
    <n v="1.49"/>
    <n v="87.677499999999995"/>
    <n v="0.38"/>
    <x v="0"/>
    <x v="0"/>
    <x v="129"/>
    <x v="3"/>
    <x v="2"/>
    <n v="817"/>
    <d v="2012-08-13T00:00:00"/>
    <x v="0"/>
    <x v="14"/>
    <n v="60004"/>
  </r>
  <r>
    <x v="661"/>
    <n v="42"/>
    <s v="Sonia Sunley"/>
    <x v="0"/>
    <n v="1"/>
    <x v="218"/>
    <n v="45573"/>
    <s v="High"/>
    <n v="5"/>
    <n v="120.98"/>
    <n v="0.05"/>
    <x v="1331"/>
    <n v="30"/>
    <n v="-151.46"/>
    <n v="0.64"/>
    <x v="1"/>
    <x v="2"/>
    <x v="610"/>
    <x v="1"/>
    <x v="2"/>
    <n v="6415"/>
    <d v="2012-08-14T00:00:00"/>
    <x v="2"/>
    <x v="38"/>
    <n v="66209"/>
  </r>
  <r>
    <x v="706"/>
    <n v="42"/>
    <s v="Jonathan Howell"/>
    <x v="3"/>
    <n v="1"/>
    <x v="218"/>
    <n v="18723"/>
    <s v="Medium"/>
    <n v="1"/>
    <n v="55.99"/>
    <n v="0"/>
    <x v="1332"/>
    <n v="2.5"/>
    <n v="-232.804"/>
    <n v="0.83"/>
    <x v="2"/>
    <x v="6"/>
    <x v="771"/>
    <x v="9"/>
    <x v="2"/>
    <n v="2591"/>
    <d v="2012-08-14T00:00:00"/>
    <x v="0"/>
    <x v="9"/>
    <n v="77546"/>
  </r>
  <r>
    <x v="509"/>
    <n v="42"/>
    <s v="Ann Chong"/>
    <x v="2"/>
    <n v="1"/>
    <x v="218"/>
    <n v="5894"/>
    <s v="High"/>
    <n v="3"/>
    <n v="80.48"/>
    <n v="0.01"/>
    <x v="1333"/>
    <n v="4.5"/>
    <n v="-68.22"/>
    <n v="0.55000000000000004"/>
    <x v="0"/>
    <x v="0"/>
    <x v="772"/>
    <x v="13"/>
    <x v="2"/>
    <n v="818"/>
    <d v="2012-08-15T00:00:00"/>
    <x v="0"/>
    <x v="14"/>
    <n v="60505"/>
  </r>
  <r>
    <x v="492"/>
    <n v="42"/>
    <s v="Jack O'Briant"/>
    <x v="3"/>
    <n v="1"/>
    <x v="219"/>
    <n v="52867"/>
    <s v="High"/>
    <n v="15"/>
    <n v="124.49"/>
    <n v="0.03"/>
    <x v="1334"/>
    <n v="51.94"/>
    <n v="-286.89999999999998"/>
    <n v="0.63"/>
    <x v="1"/>
    <x v="4"/>
    <x v="773"/>
    <x v="4"/>
    <x v="3"/>
    <n v="7409"/>
    <d v="2012-08-14T00:00:00"/>
    <x v="2"/>
    <x v="32"/>
    <n v="39503"/>
  </r>
  <r>
    <x v="707"/>
    <n v="42"/>
    <s v="Liz Carlisle"/>
    <x v="2"/>
    <n v="1"/>
    <x v="219"/>
    <n v="18049"/>
    <s v="Medium"/>
    <n v="10"/>
    <n v="5.98"/>
    <n v="7.0000000000000007E-2"/>
    <x v="1335"/>
    <n v="5.46"/>
    <n v="-22.57"/>
    <n v="0.36"/>
    <x v="0"/>
    <x v="0"/>
    <x v="272"/>
    <x v="2"/>
    <x v="3"/>
    <n v="2481"/>
    <d v="2012-08-15T00:00:00"/>
    <x v="0"/>
    <x v="45"/>
    <n v="28601"/>
  </r>
  <r>
    <x v="708"/>
    <n v="42"/>
    <s v="MaryBeth Skach"/>
    <x v="1"/>
    <n v="1"/>
    <x v="220"/>
    <n v="41636"/>
    <s v="Critical"/>
    <n v="47"/>
    <n v="107.53"/>
    <n v="0.03"/>
    <x v="1336"/>
    <n v="5.81"/>
    <n v="1521.31"/>
    <n v="0.65"/>
    <x v="1"/>
    <x v="5"/>
    <x v="320"/>
    <x v="5"/>
    <x v="3"/>
    <n v="5869"/>
    <d v="2012-08-15T00:00:00"/>
    <x v="0"/>
    <x v="45"/>
    <n v="28115"/>
  </r>
  <r>
    <x v="538"/>
    <n v="42"/>
    <s v="Steve Carroll"/>
    <x v="3"/>
    <n v="1"/>
    <x v="220"/>
    <n v="29956"/>
    <s v="Critical"/>
    <n v="48"/>
    <n v="1.82"/>
    <n v="0.09"/>
    <x v="1337"/>
    <n v="0.83"/>
    <n v="-12.95"/>
    <n v="0.56999999999999995"/>
    <x v="0"/>
    <x v="3"/>
    <x v="774"/>
    <x v="6"/>
    <x v="2"/>
    <n v="4213"/>
    <d v="2012-08-15T00:00:00"/>
    <x v="0"/>
    <x v="3"/>
    <n v="55128"/>
  </r>
  <r>
    <x v="440"/>
    <n v="42"/>
    <s v="Yoseph Carroll"/>
    <x v="3"/>
    <n v="1"/>
    <x v="220"/>
    <n v="11840"/>
    <s v="Critical"/>
    <n v="43"/>
    <n v="4.4800000000000004"/>
    <n v="0.08"/>
    <x v="1338"/>
    <n v="2.5"/>
    <n v="-6.24"/>
    <n v="0.37"/>
    <x v="0"/>
    <x v="0"/>
    <x v="664"/>
    <x v="15"/>
    <x v="1"/>
    <n v="1635"/>
    <d v="2012-08-15T00:00:00"/>
    <x v="0"/>
    <x v="21"/>
    <n v="99163"/>
  </r>
  <r>
    <x v="453"/>
    <n v="42"/>
    <s v="Berenike Kampe"/>
    <x v="2"/>
    <n v="1"/>
    <x v="220"/>
    <n v="42343"/>
    <s v="Critical"/>
    <n v="31"/>
    <n v="40.99"/>
    <n v="0.03"/>
    <x v="1339"/>
    <n v="17.48"/>
    <n v="230.37"/>
    <n v="0.36"/>
    <x v="0"/>
    <x v="0"/>
    <x v="491"/>
    <x v="2"/>
    <x v="1"/>
    <n v="5973"/>
    <d v="2012-08-15T00:00:00"/>
    <x v="0"/>
    <x v="2"/>
    <n v="94601"/>
  </r>
  <r>
    <x v="709"/>
    <n v="42"/>
    <s v="Elizabeth Moffitt"/>
    <x v="3"/>
    <n v="1"/>
    <x v="220"/>
    <n v="15971"/>
    <s v="High"/>
    <n v="15"/>
    <n v="175.99"/>
    <n v="0.06"/>
    <x v="1340"/>
    <n v="8.99"/>
    <n v="32.750999999999998"/>
    <n v="0.56999999999999995"/>
    <x v="2"/>
    <x v="0"/>
    <x v="402"/>
    <x v="9"/>
    <x v="0"/>
    <n v="2212"/>
    <d v="2012-08-15T00:00:00"/>
    <x v="0"/>
    <x v="28"/>
    <n v="1876"/>
  </r>
  <r>
    <x v="710"/>
    <n v="42"/>
    <s v="Barry Gonzalez"/>
    <x v="0"/>
    <n v="1"/>
    <x v="220"/>
    <n v="37760"/>
    <s v="High"/>
    <n v="18"/>
    <n v="8.33"/>
    <n v="0.01"/>
    <x v="1341"/>
    <n v="1.99"/>
    <n v="10.74"/>
    <n v="0.52"/>
    <x v="2"/>
    <x v="6"/>
    <x v="294"/>
    <x v="8"/>
    <x v="0"/>
    <n v="5302"/>
    <d v="2012-08-15T00:00:00"/>
    <x v="0"/>
    <x v="1"/>
    <n v="21208"/>
  </r>
  <r>
    <x v="453"/>
    <n v="42"/>
    <s v="Berenike Kampe"/>
    <x v="2"/>
    <n v="1"/>
    <x v="220"/>
    <n v="42343"/>
    <s v="Critical"/>
    <n v="46"/>
    <n v="70.98"/>
    <n v="0.04"/>
    <x v="1342"/>
    <n v="26.85"/>
    <n v="239.23"/>
    <m/>
    <x v="1"/>
    <x v="4"/>
    <x v="775"/>
    <x v="10"/>
    <x v="1"/>
    <n v="5972"/>
    <d v="2012-08-16T00:00:00"/>
    <x v="2"/>
    <x v="2"/>
    <n v="94601"/>
  </r>
  <r>
    <x v="711"/>
    <n v="42"/>
    <s v="Jim Mitchum"/>
    <x v="3"/>
    <n v="1"/>
    <x v="220"/>
    <n v="14115"/>
    <s v="Not Specified"/>
    <n v="24"/>
    <n v="6.28"/>
    <n v="0.04"/>
    <x v="1343"/>
    <n v="5.41"/>
    <n v="-38.380000000000003"/>
    <n v="0.53"/>
    <x v="1"/>
    <x v="0"/>
    <x v="754"/>
    <x v="5"/>
    <x v="2"/>
    <n v="1976"/>
    <d v="2012-08-16T00:00:00"/>
    <x v="0"/>
    <x v="9"/>
    <n v="77301"/>
  </r>
  <r>
    <x v="619"/>
    <n v="42"/>
    <s v="MaryBeth Skach"/>
    <x v="1"/>
    <n v="1"/>
    <x v="220"/>
    <n v="41636"/>
    <s v="Critical"/>
    <n v="25"/>
    <n v="16.98"/>
    <n v="0.05"/>
    <x v="1344"/>
    <n v="7.78"/>
    <n v="-47.28"/>
    <n v="0.56999999999999995"/>
    <x v="0"/>
    <x v="6"/>
    <x v="776"/>
    <x v="6"/>
    <x v="3"/>
    <n v="5870"/>
    <d v="2012-08-16T00:00:00"/>
    <x v="0"/>
    <x v="45"/>
    <n v="28560"/>
  </r>
  <r>
    <x v="181"/>
    <n v="42"/>
    <s v="Mick Crebagga"/>
    <x v="1"/>
    <n v="1"/>
    <x v="220"/>
    <n v="6406"/>
    <s v="Critical"/>
    <n v="43"/>
    <n v="2.08"/>
    <n v="0.05"/>
    <x v="1345"/>
    <n v="2.56"/>
    <n v="-70.8"/>
    <n v="0.55000000000000004"/>
    <x v="0"/>
    <x v="6"/>
    <x v="273"/>
    <x v="16"/>
    <x v="3"/>
    <n v="892"/>
    <d v="2012-08-16T00:00:00"/>
    <x v="0"/>
    <x v="12"/>
    <n v="33311"/>
  </r>
  <r>
    <x v="711"/>
    <n v="42"/>
    <s v="Jim Mitchum"/>
    <x v="3"/>
    <n v="1"/>
    <x v="220"/>
    <n v="14115"/>
    <s v="Not Specified"/>
    <n v="46"/>
    <n v="85.99"/>
    <n v="0.06"/>
    <x v="1346"/>
    <n v="10.78"/>
    <n v="591.91200000000003"/>
    <n v="0.57999999999999996"/>
    <x v="2"/>
    <x v="0"/>
    <x v="777"/>
    <x v="9"/>
    <x v="2"/>
    <n v="1977"/>
    <d v="2012-08-16T00:00:00"/>
    <x v="0"/>
    <x v="9"/>
    <n v="77301"/>
  </r>
  <r>
    <x v="619"/>
    <n v="42"/>
    <s v="MaryBeth Skach"/>
    <x v="1"/>
    <n v="1"/>
    <x v="220"/>
    <n v="41636"/>
    <s v="Critical"/>
    <n v="27"/>
    <n v="115.99"/>
    <n v="0.03"/>
    <x v="1347"/>
    <n v="4.2300000000000004"/>
    <n v="722.24099999999999"/>
    <n v="0.56000000000000005"/>
    <x v="2"/>
    <x v="0"/>
    <x v="778"/>
    <x v="9"/>
    <x v="3"/>
    <n v="5871"/>
    <d v="2012-08-16T00:00:00"/>
    <x v="0"/>
    <x v="45"/>
    <n v="28560"/>
  </r>
  <r>
    <x v="710"/>
    <n v="42"/>
    <s v="Barry Gonzalez"/>
    <x v="0"/>
    <n v="1"/>
    <x v="220"/>
    <n v="37760"/>
    <s v="High"/>
    <n v="38"/>
    <n v="85.99"/>
    <n v="0.04"/>
    <x v="1348"/>
    <n v="0.99"/>
    <n v="897.86699999999996"/>
    <n v="0.55000000000000004"/>
    <x v="2"/>
    <x v="3"/>
    <x v="431"/>
    <x v="9"/>
    <x v="0"/>
    <n v="5303"/>
    <d v="2012-08-16T00:00:00"/>
    <x v="0"/>
    <x v="1"/>
    <n v="21208"/>
  </r>
  <r>
    <x v="4"/>
    <n v="42"/>
    <s v="John Castell"/>
    <x v="3"/>
    <n v="1"/>
    <x v="221"/>
    <n v="30467"/>
    <s v="Critical"/>
    <n v="5"/>
    <n v="420.98"/>
    <n v="0.05"/>
    <x v="1349"/>
    <n v="19.989999999999998"/>
    <n v="289.87549999999999"/>
    <n v="0.35"/>
    <x v="0"/>
    <x v="0"/>
    <x v="184"/>
    <x v="3"/>
    <x v="2"/>
    <n v="4278"/>
    <d v="2012-08-16T00:00:00"/>
    <x v="0"/>
    <x v="3"/>
    <n v="55372"/>
  </r>
  <r>
    <x v="712"/>
    <n v="42"/>
    <s v="Toby Braunhardt"/>
    <x v="2"/>
    <n v="1"/>
    <x v="221"/>
    <n v="34177"/>
    <s v="High"/>
    <n v="26"/>
    <n v="7.31"/>
    <n v="0.1"/>
    <x v="1350"/>
    <n v="0.49"/>
    <n v="73.180000000000007"/>
    <n v="0.38"/>
    <x v="0"/>
    <x v="0"/>
    <x v="249"/>
    <x v="12"/>
    <x v="2"/>
    <n v="4804"/>
    <d v="2012-08-16T00:00:00"/>
    <x v="0"/>
    <x v="14"/>
    <n v="60101"/>
  </r>
  <r>
    <x v="713"/>
    <n v="42"/>
    <s v="Julie Kriz"/>
    <x v="2"/>
    <n v="1"/>
    <x v="221"/>
    <n v="56260"/>
    <s v="Not Specified"/>
    <n v="34"/>
    <n v="6.48"/>
    <n v="0.03"/>
    <x v="1351"/>
    <n v="7.91"/>
    <n v="-139.66"/>
    <n v="0.37"/>
    <x v="0"/>
    <x v="0"/>
    <x v="603"/>
    <x v="2"/>
    <x v="0"/>
    <n v="7866"/>
    <d v="2012-08-16T00:00:00"/>
    <x v="0"/>
    <x v="22"/>
    <n v="7030"/>
  </r>
  <r>
    <x v="528"/>
    <n v="42"/>
    <s v="Maya Herman"/>
    <x v="2"/>
    <n v="1"/>
    <x v="221"/>
    <n v="15751"/>
    <s v="Critical"/>
    <n v="37"/>
    <n v="4.9800000000000004"/>
    <n v="0.02"/>
    <x v="1352"/>
    <n v="0.49"/>
    <n v="89.65"/>
    <n v="0.39"/>
    <x v="0"/>
    <x v="0"/>
    <x v="769"/>
    <x v="12"/>
    <x v="3"/>
    <n v="2187"/>
    <d v="2012-08-16T00:00:00"/>
    <x v="0"/>
    <x v="42"/>
    <n v="30161"/>
  </r>
  <r>
    <x v="565"/>
    <n v="42"/>
    <s v="Brad Thomas"/>
    <x v="1"/>
    <n v="1"/>
    <x v="221"/>
    <n v="47910"/>
    <s v="High"/>
    <n v="30"/>
    <n v="178.47"/>
    <n v="0.08"/>
    <x v="1353"/>
    <n v="19.989999999999998"/>
    <n v="1389.18"/>
    <n v="0.55000000000000004"/>
    <x v="0"/>
    <x v="0"/>
    <x v="218"/>
    <x v="0"/>
    <x v="1"/>
    <n v="6730"/>
    <d v="2012-08-16T00:00:00"/>
    <x v="0"/>
    <x v="2"/>
    <n v="90266"/>
  </r>
  <r>
    <x v="712"/>
    <n v="42"/>
    <s v="Toby Braunhardt"/>
    <x v="2"/>
    <n v="1"/>
    <x v="221"/>
    <n v="34177"/>
    <s v="High"/>
    <n v="50"/>
    <n v="20.99"/>
    <n v="0.1"/>
    <x v="1354"/>
    <n v="2.5"/>
    <n v="-83.951999999999998"/>
    <n v="0.81"/>
    <x v="2"/>
    <x v="3"/>
    <x v="598"/>
    <x v="9"/>
    <x v="2"/>
    <n v="4805"/>
    <d v="2012-08-16T00:00:00"/>
    <x v="0"/>
    <x v="14"/>
    <n v="60101"/>
  </r>
  <r>
    <x v="528"/>
    <n v="42"/>
    <s v="Maya Herman"/>
    <x v="2"/>
    <n v="1"/>
    <x v="221"/>
    <n v="15751"/>
    <s v="Critical"/>
    <n v="21"/>
    <n v="20.99"/>
    <n v="0.01"/>
    <x v="1355"/>
    <n v="0.99"/>
    <n v="-26.047999999999998"/>
    <n v="0.83"/>
    <x v="2"/>
    <x v="6"/>
    <x v="779"/>
    <x v="9"/>
    <x v="3"/>
    <n v="2188"/>
    <d v="2012-08-16T00:00:00"/>
    <x v="0"/>
    <x v="42"/>
    <n v="30161"/>
  </r>
  <r>
    <x v="714"/>
    <n v="42"/>
    <s v="Aaron Hawkins"/>
    <x v="1"/>
    <n v="1"/>
    <x v="221"/>
    <n v="26949"/>
    <s v="Critical"/>
    <n v="48"/>
    <n v="9.48"/>
    <n v="0.06"/>
    <x v="1356"/>
    <n v="7.29"/>
    <n v="-103.48"/>
    <n v="0.45"/>
    <x v="1"/>
    <x v="6"/>
    <x v="101"/>
    <x v="5"/>
    <x v="0"/>
    <n v="3776"/>
    <d v="2012-08-17T00:00:00"/>
    <x v="0"/>
    <x v="22"/>
    <n v="7203"/>
  </r>
  <r>
    <x v="715"/>
    <n v="42"/>
    <s v="Sarah Foster"/>
    <x v="2"/>
    <n v="1"/>
    <x v="221"/>
    <n v="50310"/>
    <s v="Medium"/>
    <n v="42"/>
    <n v="42.98"/>
    <n v="7.0000000000000007E-2"/>
    <x v="1357"/>
    <n v="4.62"/>
    <n v="520.41"/>
    <n v="0.56000000000000005"/>
    <x v="0"/>
    <x v="0"/>
    <x v="446"/>
    <x v="13"/>
    <x v="2"/>
    <n v="7051"/>
    <d v="2012-08-17T00:00:00"/>
    <x v="1"/>
    <x v="38"/>
    <n v="67601"/>
  </r>
  <r>
    <x v="715"/>
    <n v="42"/>
    <s v="Sarah Foster"/>
    <x v="2"/>
    <n v="1"/>
    <x v="221"/>
    <n v="50310"/>
    <s v="Medium"/>
    <n v="22"/>
    <n v="20.95"/>
    <n v="0.03"/>
    <x v="1358"/>
    <n v="4"/>
    <n v="34.03"/>
    <n v="0.6"/>
    <x v="2"/>
    <x v="0"/>
    <x v="652"/>
    <x v="8"/>
    <x v="2"/>
    <n v="7053"/>
    <d v="2012-08-17T00:00:00"/>
    <x v="0"/>
    <x v="38"/>
    <n v="67601"/>
  </r>
  <r>
    <x v="715"/>
    <n v="42"/>
    <s v="Sarah Foster"/>
    <x v="2"/>
    <n v="1"/>
    <x v="221"/>
    <n v="50310"/>
    <s v="Medium"/>
    <n v="43"/>
    <n v="89.99"/>
    <n v="0.03"/>
    <x v="1359"/>
    <n v="42"/>
    <n v="-444.14"/>
    <n v="0.66"/>
    <x v="1"/>
    <x v="2"/>
    <x v="476"/>
    <x v="1"/>
    <x v="2"/>
    <n v="7052"/>
    <d v="2012-08-18T00:00:00"/>
    <x v="2"/>
    <x v="38"/>
    <n v="67601"/>
  </r>
  <r>
    <x v="712"/>
    <n v="42"/>
    <s v="Toby Braunhardt"/>
    <x v="2"/>
    <n v="1"/>
    <x v="221"/>
    <n v="34177"/>
    <s v="High"/>
    <n v="13"/>
    <n v="2.61"/>
    <n v="0.02"/>
    <x v="1360"/>
    <n v="0.5"/>
    <n v="9.4700000000000006"/>
    <n v="0.39"/>
    <x v="0"/>
    <x v="0"/>
    <x v="586"/>
    <x v="12"/>
    <x v="2"/>
    <n v="4803"/>
    <d v="2012-08-18T00:00:00"/>
    <x v="0"/>
    <x v="14"/>
    <n v="60101"/>
  </r>
  <r>
    <x v="29"/>
    <n v="42"/>
    <s v="Chloris Kastensmidt"/>
    <x v="3"/>
    <n v="1"/>
    <x v="221"/>
    <n v="38598"/>
    <s v="Low"/>
    <n v="17"/>
    <n v="880.98"/>
    <n v="0.04"/>
    <x v="1361"/>
    <n v="44.55"/>
    <n v="2860.31"/>
    <n v="0.62"/>
    <x v="1"/>
    <x v="4"/>
    <x v="36"/>
    <x v="10"/>
    <x v="1"/>
    <n v="5433"/>
    <d v="2012-08-19T00:00:00"/>
    <x v="2"/>
    <x v="18"/>
    <n v="89115"/>
  </r>
  <r>
    <x v="29"/>
    <n v="42"/>
    <s v="Chloris Kastensmidt"/>
    <x v="3"/>
    <n v="1"/>
    <x v="221"/>
    <n v="38598"/>
    <s v="Low"/>
    <n v="24"/>
    <n v="13.4"/>
    <n v="7.0000000000000007E-2"/>
    <x v="1362"/>
    <n v="4.95"/>
    <n v="113.98"/>
    <n v="0.37"/>
    <x v="1"/>
    <x v="6"/>
    <x v="780"/>
    <x v="5"/>
    <x v="1"/>
    <n v="5434"/>
    <d v="2012-08-20T00:00:00"/>
    <x v="0"/>
    <x v="18"/>
    <n v="89115"/>
  </r>
  <r>
    <x v="29"/>
    <n v="42"/>
    <s v="Chloris Kastensmidt"/>
    <x v="3"/>
    <n v="1"/>
    <x v="221"/>
    <n v="38598"/>
    <s v="Low"/>
    <n v="27"/>
    <n v="15.99"/>
    <n v="0.01"/>
    <x v="1363"/>
    <n v="11.28"/>
    <n v="-70.522199999999998"/>
    <n v="0.38"/>
    <x v="2"/>
    <x v="5"/>
    <x v="459"/>
    <x v="7"/>
    <x v="1"/>
    <n v="5435"/>
    <d v="2012-08-22T00:00:00"/>
    <x v="0"/>
    <x v="18"/>
    <n v="89115"/>
  </r>
  <r>
    <x v="577"/>
    <n v="42"/>
    <s v="Adam Shillingsburg"/>
    <x v="2"/>
    <n v="1"/>
    <x v="222"/>
    <n v="46469"/>
    <s v="Critical"/>
    <n v="17"/>
    <n v="70.98"/>
    <n v="0.05"/>
    <x v="1364"/>
    <n v="30"/>
    <n v="-382.43"/>
    <n v="0.78"/>
    <x v="1"/>
    <x v="2"/>
    <x v="781"/>
    <x v="1"/>
    <x v="1"/>
    <n v="6531"/>
    <d v="2012-08-18T00:00:00"/>
    <x v="2"/>
    <x v="6"/>
    <n v="97030"/>
  </r>
  <r>
    <x v="334"/>
    <n v="42"/>
    <s v="Jennifer Ferguson"/>
    <x v="1"/>
    <n v="1"/>
    <x v="222"/>
    <n v="23392"/>
    <s v="Medium"/>
    <n v="24"/>
    <n v="209.37"/>
    <n v="0"/>
    <x v="1365"/>
    <n v="69"/>
    <n v="-505.98447900000002"/>
    <n v="0.79"/>
    <x v="1"/>
    <x v="1"/>
    <x v="782"/>
    <x v="4"/>
    <x v="0"/>
    <n v="3270"/>
    <d v="2012-08-18T00:00:00"/>
    <x v="0"/>
    <x v="13"/>
    <n v="11542"/>
  </r>
  <r>
    <x v="544"/>
    <n v="42"/>
    <s v="Tamara Willingham"/>
    <x v="2"/>
    <n v="1"/>
    <x v="222"/>
    <n v="37830"/>
    <s v="Not Specified"/>
    <n v="39"/>
    <n v="25.99"/>
    <n v="0.05"/>
    <x v="1366"/>
    <n v="5.37"/>
    <n v="148.88999999999999"/>
    <n v="0.56000000000000005"/>
    <x v="0"/>
    <x v="0"/>
    <x v="783"/>
    <x v="6"/>
    <x v="1"/>
    <n v="5322"/>
    <d v="2012-08-18T00:00:00"/>
    <x v="1"/>
    <x v="2"/>
    <n v="92277"/>
  </r>
  <r>
    <x v="577"/>
    <n v="42"/>
    <s v="Adam Shillingsburg"/>
    <x v="2"/>
    <n v="1"/>
    <x v="222"/>
    <n v="46469"/>
    <s v="Critical"/>
    <n v="18"/>
    <n v="4.9800000000000004"/>
    <n v="0.05"/>
    <x v="1367"/>
    <n v="4.7"/>
    <n v="-35.36"/>
    <n v="0.38"/>
    <x v="0"/>
    <x v="0"/>
    <x v="784"/>
    <x v="2"/>
    <x v="1"/>
    <n v="6532"/>
    <d v="2012-08-18T00:00:00"/>
    <x v="0"/>
    <x v="6"/>
    <n v="97030"/>
  </r>
  <r>
    <x v="716"/>
    <n v="42"/>
    <s v="Edward Nazzal"/>
    <x v="1"/>
    <n v="1"/>
    <x v="222"/>
    <n v="9893"/>
    <s v="Medium"/>
    <n v="1"/>
    <n v="160.97999999999999"/>
    <n v="0.02"/>
    <x v="1368"/>
    <n v="30"/>
    <n v="-98.3"/>
    <n v="0.62"/>
    <x v="1"/>
    <x v="2"/>
    <x v="187"/>
    <x v="1"/>
    <x v="2"/>
    <n v="1357"/>
    <d v="2012-08-19T00:00:00"/>
    <x v="2"/>
    <x v="9"/>
    <n v="75056"/>
  </r>
  <r>
    <x v="717"/>
    <n v="42"/>
    <s v="Janet Martin"/>
    <x v="2"/>
    <n v="1"/>
    <x v="222"/>
    <n v="29346"/>
    <s v="Low"/>
    <n v="2"/>
    <n v="11.58"/>
    <n v="0.1"/>
    <x v="1369"/>
    <n v="6.97"/>
    <n v="-16.149999999999999"/>
    <n v="0.35"/>
    <x v="0"/>
    <x v="0"/>
    <x v="131"/>
    <x v="15"/>
    <x v="0"/>
    <n v="4127"/>
    <d v="2012-08-20T00:00:00"/>
    <x v="0"/>
    <x v="19"/>
    <n v="4901"/>
  </r>
  <r>
    <x v="432"/>
    <n v="42"/>
    <s v="Jas O'Carroll"/>
    <x v="1"/>
    <n v="1"/>
    <x v="223"/>
    <n v="55840"/>
    <s v="Medium"/>
    <n v="11"/>
    <n v="4.9800000000000004"/>
    <n v="0.04"/>
    <x v="1370"/>
    <n v="4.8600000000000003"/>
    <n v="-25.21"/>
    <n v="0.38"/>
    <x v="0"/>
    <x v="0"/>
    <x v="785"/>
    <x v="2"/>
    <x v="2"/>
    <n v="7804"/>
    <d v="2012-08-17T00:00:00"/>
    <x v="0"/>
    <x v="11"/>
    <n v="74006"/>
  </r>
  <r>
    <x v="718"/>
    <n v="42"/>
    <s v="Naresj Patel"/>
    <x v="2"/>
    <n v="1"/>
    <x v="223"/>
    <n v="40647"/>
    <s v="High"/>
    <n v="47"/>
    <n v="40.99"/>
    <n v="0.03"/>
    <x v="1371"/>
    <n v="19.989999999999998"/>
    <n v="267.10000000000002"/>
    <n v="0.36"/>
    <x v="0"/>
    <x v="0"/>
    <x v="559"/>
    <x v="2"/>
    <x v="2"/>
    <n v="5729"/>
    <d v="2012-08-18T00:00:00"/>
    <x v="0"/>
    <x v="9"/>
    <n v="76248"/>
  </r>
  <r>
    <x v="719"/>
    <n v="42"/>
    <s v="Maribeth Dona"/>
    <x v="1"/>
    <n v="1"/>
    <x v="224"/>
    <n v="2790"/>
    <s v="High"/>
    <n v="15"/>
    <n v="22.01"/>
    <n v="0.03"/>
    <x v="1372"/>
    <n v="5.53"/>
    <n v="8.48"/>
    <n v="0.59"/>
    <x v="0"/>
    <x v="6"/>
    <x v="496"/>
    <x v="6"/>
    <x v="1"/>
    <n v="411"/>
    <d v="2012-08-19T00:00:00"/>
    <x v="1"/>
    <x v="30"/>
    <n v="81301"/>
  </r>
  <r>
    <x v="719"/>
    <n v="42"/>
    <s v="Maribeth Dona"/>
    <x v="1"/>
    <n v="1"/>
    <x v="224"/>
    <n v="2790"/>
    <s v="High"/>
    <n v="7"/>
    <n v="5.44"/>
    <n v="0.01"/>
    <x v="1373"/>
    <n v="7.46"/>
    <n v="-35.534999999999997"/>
    <n v="0.36"/>
    <x v="0"/>
    <x v="0"/>
    <x v="594"/>
    <x v="3"/>
    <x v="1"/>
    <n v="409"/>
    <d v="2012-08-19T00:00:00"/>
    <x v="0"/>
    <x v="30"/>
    <n v="81301"/>
  </r>
  <r>
    <x v="657"/>
    <n v="42"/>
    <s v="Don Jones"/>
    <x v="2"/>
    <n v="1"/>
    <x v="224"/>
    <n v="10437"/>
    <s v="Critical"/>
    <n v="50"/>
    <n v="15.99"/>
    <n v="0.01"/>
    <x v="1374"/>
    <n v="13.18"/>
    <n v="-191.22200000000001"/>
    <n v="0.37"/>
    <x v="0"/>
    <x v="0"/>
    <x v="48"/>
    <x v="3"/>
    <x v="2"/>
    <n v="1445"/>
    <d v="2012-08-20T00:00:00"/>
    <x v="0"/>
    <x v="14"/>
    <n v="60459"/>
  </r>
  <r>
    <x v="719"/>
    <n v="42"/>
    <s v="Maribeth Dona"/>
    <x v="1"/>
    <n v="1"/>
    <x v="224"/>
    <n v="2790"/>
    <s v="High"/>
    <n v="15"/>
    <n v="34.76"/>
    <n v="0.09"/>
    <x v="1375"/>
    <n v="8.2200000000000006"/>
    <n v="30.63"/>
    <n v="0.56999999999999995"/>
    <x v="0"/>
    <x v="0"/>
    <x v="786"/>
    <x v="0"/>
    <x v="1"/>
    <n v="412"/>
    <d v="2012-08-20T00:00:00"/>
    <x v="0"/>
    <x v="30"/>
    <n v="81301"/>
  </r>
  <r>
    <x v="489"/>
    <n v="42"/>
    <s v="Aleksandra Gannaway"/>
    <x v="1"/>
    <n v="1"/>
    <x v="224"/>
    <n v="13536"/>
    <s v="Medium"/>
    <n v="23"/>
    <n v="5.18"/>
    <n v="0.05"/>
    <x v="1376"/>
    <n v="2.04"/>
    <n v="22.98"/>
    <n v="0.36"/>
    <x v="0"/>
    <x v="3"/>
    <x v="582"/>
    <x v="2"/>
    <x v="1"/>
    <n v="1877"/>
    <d v="2012-08-20T00:00:00"/>
    <x v="0"/>
    <x v="2"/>
    <n v="94591"/>
  </r>
  <r>
    <x v="719"/>
    <n v="42"/>
    <s v="Maribeth Dona"/>
    <x v="1"/>
    <n v="1"/>
    <x v="224"/>
    <n v="2790"/>
    <s v="High"/>
    <n v="41"/>
    <n v="549.99"/>
    <n v="0.02"/>
    <x v="1377"/>
    <n v="49"/>
    <n v="-734.31"/>
    <n v="0.35"/>
    <x v="2"/>
    <x v="2"/>
    <x v="787"/>
    <x v="11"/>
    <x v="1"/>
    <n v="410"/>
    <d v="2012-08-20T00:00:00"/>
    <x v="2"/>
    <x v="30"/>
    <n v="81301"/>
  </r>
  <r>
    <x v="720"/>
    <n v="42"/>
    <s v="Tom Zandusky"/>
    <x v="1"/>
    <n v="1"/>
    <x v="224"/>
    <n v="21861"/>
    <s v="Critical"/>
    <n v="5"/>
    <n v="47.98"/>
    <n v="0.06"/>
    <x v="1378"/>
    <n v="3.61"/>
    <n v="-135.4"/>
    <n v="0.71"/>
    <x v="2"/>
    <x v="6"/>
    <x v="340"/>
    <x v="8"/>
    <x v="3"/>
    <n v="3046"/>
    <d v="2012-08-20T00:00:00"/>
    <x v="0"/>
    <x v="12"/>
    <n v="33319"/>
  </r>
  <r>
    <x v="721"/>
    <n v="42"/>
    <s v="Noel Staavos"/>
    <x v="1"/>
    <n v="1"/>
    <x v="224"/>
    <n v="53254"/>
    <s v="Medium"/>
    <n v="34"/>
    <n v="175.99"/>
    <n v="0"/>
    <x v="1379"/>
    <n v="4.99"/>
    <n v="1640.2950000000001"/>
    <n v="0.59"/>
    <x v="2"/>
    <x v="0"/>
    <x v="314"/>
    <x v="9"/>
    <x v="2"/>
    <n v="7463"/>
    <d v="2012-08-21T00:00:00"/>
    <x v="0"/>
    <x v="9"/>
    <n v="75109"/>
  </r>
  <r>
    <x v="722"/>
    <n v="42"/>
    <s v="Lisa Hazard"/>
    <x v="1"/>
    <n v="1"/>
    <x v="225"/>
    <n v="1762"/>
    <s v="Not Specified"/>
    <n v="11"/>
    <n v="5.98"/>
    <n v="0"/>
    <x v="1380"/>
    <n v="2.5"/>
    <n v="6.46"/>
    <n v="0.36"/>
    <x v="0"/>
    <x v="0"/>
    <x v="487"/>
    <x v="15"/>
    <x v="1"/>
    <n v="252"/>
    <d v="2012-08-20T00:00:00"/>
    <x v="0"/>
    <x v="37"/>
    <n v="87105"/>
  </r>
  <r>
    <x v="722"/>
    <n v="42"/>
    <s v="Lisa Hazard"/>
    <x v="1"/>
    <n v="1"/>
    <x v="225"/>
    <n v="1762"/>
    <s v="Not Specified"/>
    <n v="43"/>
    <n v="35.99"/>
    <n v="0.1"/>
    <x v="1381"/>
    <n v="1.1000000000000001"/>
    <n v="384.20100000000002"/>
    <n v="0.55000000000000004"/>
    <x v="2"/>
    <x v="0"/>
    <x v="38"/>
    <x v="9"/>
    <x v="1"/>
    <n v="253"/>
    <d v="2012-08-20T00:00:00"/>
    <x v="1"/>
    <x v="37"/>
    <n v="87105"/>
  </r>
  <r>
    <x v="722"/>
    <n v="42"/>
    <s v="Lisa Hazard"/>
    <x v="1"/>
    <n v="1"/>
    <x v="225"/>
    <n v="1762"/>
    <s v="Not Specified"/>
    <n v="29"/>
    <n v="31.78"/>
    <n v="7.0000000000000007E-2"/>
    <x v="1382"/>
    <n v="1.99"/>
    <n v="285.2"/>
    <n v="0.42"/>
    <x v="2"/>
    <x v="6"/>
    <x v="186"/>
    <x v="8"/>
    <x v="1"/>
    <n v="251"/>
    <d v="2012-08-21T00:00:00"/>
    <x v="0"/>
    <x v="37"/>
    <n v="87105"/>
  </r>
  <r>
    <x v="324"/>
    <n v="42"/>
    <s v="Michael Grace"/>
    <x v="2"/>
    <n v="1"/>
    <x v="225"/>
    <n v="45410"/>
    <s v="Low"/>
    <n v="19"/>
    <n v="54.1"/>
    <n v="0.1"/>
    <x v="1383"/>
    <n v="19.989999999999998"/>
    <n v="-103.11"/>
    <n v="0.59"/>
    <x v="0"/>
    <x v="0"/>
    <x v="788"/>
    <x v="0"/>
    <x v="3"/>
    <n v="6396"/>
    <d v="2012-08-24T00:00:00"/>
    <x v="0"/>
    <x v="17"/>
    <n v="29483"/>
  </r>
  <r>
    <x v="213"/>
    <n v="42"/>
    <s v="Frank Merwin"/>
    <x v="3"/>
    <n v="1"/>
    <x v="225"/>
    <n v="19175"/>
    <s v="Low"/>
    <n v="19"/>
    <n v="65.989999999999995"/>
    <n v="0.01"/>
    <x v="1384"/>
    <n v="5.31"/>
    <n v="169.16399999999999"/>
    <n v="0.56999999999999995"/>
    <x v="2"/>
    <x v="0"/>
    <x v="789"/>
    <x v="9"/>
    <x v="1"/>
    <n v="2652"/>
    <d v="2012-08-26T00:00:00"/>
    <x v="0"/>
    <x v="5"/>
    <n v="84074"/>
  </r>
  <r>
    <x v="723"/>
    <n v="42"/>
    <s v="Heather Kirkland"/>
    <x v="1"/>
    <n v="1"/>
    <x v="226"/>
    <n v="33888"/>
    <s v="Not Specified"/>
    <n v="3"/>
    <n v="15.7"/>
    <n v="0.02"/>
    <x v="1385"/>
    <n v="11.25"/>
    <n v="-35.08"/>
    <n v="0.6"/>
    <x v="0"/>
    <x v="0"/>
    <x v="790"/>
    <x v="0"/>
    <x v="2"/>
    <n v="4764"/>
    <d v="2012-08-21T00:00:00"/>
    <x v="0"/>
    <x v="14"/>
    <n v="60516"/>
  </r>
  <r>
    <x v="723"/>
    <n v="42"/>
    <s v="Heather Kirkland"/>
    <x v="1"/>
    <n v="1"/>
    <x v="226"/>
    <n v="33888"/>
    <s v="Not Specified"/>
    <n v="47"/>
    <n v="225.02"/>
    <n v="0.05"/>
    <x v="1386"/>
    <n v="28.66"/>
    <n v="965.48"/>
    <n v="0.72"/>
    <x v="0"/>
    <x v="2"/>
    <x v="791"/>
    <x v="0"/>
    <x v="2"/>
    <n v="4765"/>
    <d v="2012-08-22T00:00:00"/>
    <x v="2"/>
    <x v="14"/>
    <n v="60516"/>
  </r>
  <r>
    <x v="723"/>
    <n v="42"/>
    <s v="Heather Kirkland"/>
    <x v="1"/>
    <n v="1"/>
    <x v="226"/>
    <n v="33888"/>
    <s v="Not Specified"/>
    <n v="31"/>
    <n v="11.5"/>
    <n v="0.04"/>
    <x v="1387"/>
    <n v="7.19"/>
    <n v="-44.918999999999997"/>
    <n v="0.4"/>
    <x v="0"/>
    <x v="0"/>
    <x v="417"/>
    <x v="3"/>
    <x v="2"/>
    <n v="4763"/>
    <d v="2012-08-23T00:00:00"/>
    <x v="0"/>
    <x v="14"/>
    <n v="60516"/>
  </r>
  <r>
    <x v="236"/>
    <n v="42"/>
    <s v="Cari Sayre"/>
    <x v="2"/>
    <n v="1"/>
    <x v="227"/>
    <n v="2433"/>
    <s v="Not Specified"/>
    <n v="14"/>
    <n v="2036.48"/>
    <n v="7.0000000000000007E-2"/>
    <x v="1388"/>
    <n v="14.7"/>
    <n v="4073.25"/>
    <n v="0.55000000000000004"/>
    <x v="2"/>
    <x v="2"/>
    <x v="239"/>
    <x v="7"/>
    <x v="1"/>
    <n v="349"/>
    <d v="2012-08-21T00:00:00"/>
    <x v="2"/>
    <x v="5"/>
    <n v="84062"/>
  </r>
  <r>
    <x v="724"/>
    <n v="42"/>
    <s v="Matthew Grinstein"/>
    <x v="0"/>
    <n v="1"/>
    <x v="227"/>
    <n v="43301"/>
    <s v="Critical"/>
    <n v="33"/>
    <n v="100.89"/>
    <n v="0"/>
    <x v="1389"/>
    <n v="42"/>
    <n v="-80.86"/>
    <n v="0.61"/>
    <x v="1"/>
    <x v="2"/>
    <x v="792"/>
    <x v="1"/>
    <x v="1"/>
    <n v="6113"/>
    <d v="2012-08-22T00:00:00"/>
    <x v="2"/>
    <x v="37"/>
    <n v="88240"/>
  </r>
  <r>
    <x v="725"/>
    <n v="42"/>
    <s v="Daniel Lacy"/>
    <x v="0"/>
    <n v="1"/>
    <x v="227"/>
    <n v="9187"/>
    <s v="High"/>
    <n v="40"/>
    <n v="4.37"/>
    <n v="0.04"/>
    <x v="1390"/>
    <n v="5.15"/>
    <n v="-143.22999999999999"/>
    <n v="0.59"/>
    <x v="0"/>
    <x v="0"/>
    <x v="793"/>
    <x v="13"/>
    <x v="1"/>
    <n v="1262"/>
    <d v="2012-08-22T00:00:00"/>
    <x v="0"/>
    <x v="5"/>
    <n v="84106"/>
  </r>
  <r>
    <x v="724"/>
    <n v="42"/>
    <s v="Matthew Grinstein"/>
    <x v="0"/>
    <n v="1"/>
    <x v="227"/>
    <n v="43301"/>
    <s v="Critical"/>
    <n v="43"/>
    <n v="48.91"/>
    <n v="0.01"/>
    <x v="1391"/>
    <n v="35"/>
    <n v="-1127.22"/>
    <n v="0.83"/>
    <x v="0"/>
    <x v="1"/>
    <x v="794"/>
    <x v="0"/>
    <x v="1"/>
    <n v="6114"/>
    <d v="2012-08-23T00:00:00"/>
    <x v="0"/>
    <x v="37"/>
    <n v="88240"/>
  </r>
  <r>
    <x v="725"/>
    <n v="42"/>
    <s v="Daniel Lacy"/>
    <x v="0"/>
    <n v="1"/>
    <x v="227"/>
    <n v="9187"/>
    <s v="High"/>
    <n v="8"/>
    <n v="155.99"/>
    <n v="0.09"/>
    <x v="1392"/>
    <n v="8.99"/>
    <n v="-446.57799999999997"/>
    <n v="0.57999999999999996"/>
    <x v="2"/>
    <x v="0"/>
    <x v="699"/>
    <x v="9"/>
    <x v="1"/>
    <n v="1263"/>
    <d v="2012-08-23T00:00:00"/>
    <x v="0"/>
    <x v="5"/>
    <n v="84106"/>
  </r>
  <r>
    <x v="309"/>
    <n v="42"/>
    <s v="Lindsay Castell"/>
    <x v="2"/>
    <n v="1"/>
    <x v="227"/>
    <n v="43779"/>
    <s v="High"/>
    <n v="20"/>
    <n v="209.84"/>
    <n v="0.09"/>
    <x v="1393"/>
    <n v="21.21"/>
    <n v="1397.86"/>
    <n v="0.59"/>
    <x v="1"/>
    <x v="1"/>
    <x v="26"/>
    <x v="5"/>
    <x v="0"/>
    <n v="6175"/>
    <d v="2012-08-24T00:00:00"/>
    <x v="0"/>
    <x v="13"/>
    <n v="10550"/>
  </r>
  <r>
    <x v="100"/>
    <n v="42"/>
    <s v="Sylvia Foulston"/>
    <x v="3"/>
    <n v="1"/>
    <x v="228"/>
    <n v="41825"/>
    <s v="Critical"/>
    <n v="50"/>
    <n v="150.88999999999999"/>
    <n v="0.03"/>
    <x v="1394"/>
    <n v="60.2"/>
    <n v="-1303.5999999999999"/>
    <n v="0.77"/>
    <x v="1"/>
    <x v="2"/>
    <x v="408"/>
    <x v="1"/>
    <x v="0"/>
    <n v="5898"/>
    <d v="2012-08-22T00:00:00"/>
    <x v="2"/>
    <x v="19"/>
    <n v="4073"/>
  </r>
  <r>
    <x v="726"/>
    <n v="42"/>
    <s v="Sean Braxton"/>
    <x v="0"/>
    <n v="1"/>
    <x v="228"/>
    <n v="24162"/>
    <s v="Not Specified"/>
    <n v="12"/>
    <n v="150.97999999999999"/>
    <n v="0.04"/>
    <x v="1395"/>
    <n v="16.010000000000002"/>
    <n v="-7.01"/>
    <n v="0.7"/>
    <x v="1"/>
    <x v="4"/>
    <x v="24"/>
    <x v="4"/>
    <x v="3"/>
    <n v="3391"/>
    <d v="2012-08-23T00:00:00"/>
    <x v="2"/>
    <x v="12"/>
    <n v="33021"/>
  </r>
  <r>
    <x v="113"/>
    <n v="42"/>
    <s v="Patrick Gardner"/>
    <x v="3"/>
    <n v="1"/>
    <x v="228"/>
    <n v="41825"/>
    <s v="Critical"/>
    <n v="43"/>
    <n v="73.98"/>
    <n v="0.02"/>
    <x v="1396"/>
    <n v="4"/>
    <n v="286.01"/>
    <n v="0.77"/>
    <x v="2"/>
    <x v="0"/>
    <x v="160"/>
    <x v="8"/>
    <x v="3"/>
    <n v="5897"/>
    <d v="2012-08-23T00:00:00"/>
    <x v="0"/>
    <x v="4"/>
    <n v="36608"/>
  </r>
  <r>
    <x v="727"/>
    <n v="42"/>
    <s v="Cynthia Delaney"/>
    <x v="2"/>
    <n v="1"/>
    <x v="228"/>
    <n v="44196"/>
    <s v="Not Specified"/>
    <n v="12"/>
    <n v="65.989999999999995"/>
    <n v="0.09"/>
    <x v="1397"/>
    <n v="5.31"/>
    <n v="-83.468000000000004"/>
    <n v="0.56999999999999995"/>
    <x v="2"/>
    <x v="0"/>
    <x v="789"/>
    <x v="9"/>
    <x v="0"/>
    <n v="6235"/>
    <d v="2012-08-23T00:00:00"/>
    <x v="0"/>
    <x v="1"/>
    <n v="21222"/>
  </r>
  <r>
    <x v="728"/>
    <n v="42"/>
    <s v="John Lucas"/>
    <x v="2"/>
    <n v="1"/>
    <x v="228"/>
    <n v="57542"/>
    <s v="High"/>
    <n v="23"/>
    <n v="55.48"/>
    <n v="0.04"/>
    <x v="1398"/>
    <n v="6.79"/>
    <n v="517.03"/>
    <n v="0.37"/>
    <x v="0"/>
    <x v="0"/>
    <x v="300"/>
    <x v="2"/>
    <x v="0"/>
    <n v="8066"/>
    <d v="2012-08-24T00:00:00"/>
    <x v="0"/>
    <x v="20"/>
    <n v="45429"/>
  </r>
  <r>
    <x v="476"/>
    <n v="42"/>
    <s v="Cynthia Delaney"/>
    <x v="2"/>
    <n v="1"/>
    <x v="228"/>
    <n v="44196"/>
    <s v="Not Specified"/>
    <n v="10"/>
    <n v="5.18"/>
    <n v="0.01"/>
    <x v="1399"/>
    <n v="2.04"/>
    <n v="7.5"/>
    <n v="0.36"/>
    <x v="0"/>
    <x v="3"/>
    <x v="582"/>
    <x v="2"/>
    <x v="3"/>
    <n v="6236"/>
    <d v="2012-08-24T00:00:00"/>
    <x v="0"/>
    <x v="33"/>
    <n v="71854"/>
  </r>
  <r>
    <x v="427"/>
    <n v="42"/>
    <s v="Larry Tron"/>
    <x v="1"/>
    <n v="1"/>
    <x v="228"/>
    <n v="52897"/>
    <s v="Medium"/>
    <n v="40"/>
    <n v="47.9"/>
    <n v="0"/>
    <x v="1400"/>
    <n v="5.86"/>
    <n v="1016.86"/>
    <n v="0.37"/>
    <x v="0"/>
    <x v="0"/>
    <x v="422"/>
    <x v="2"/>
    <x v="1"/>
    <n v="7417"/>
    <d v="2012-08-24T00:00:00"/>
    <x v="0"/>
    <x v="5"/>
    <n v="84118"/>
  </r>
  <r>
    <x v="726"/>
    <n v="42"/>
    <s v="Sean Braxton"/>
    <x v="0"/>
    <n v="1"/>
    <x v="228"/>
    <n v="24162"/>
    <s v="Not Specified"/>
    <n v="1"/>
    <n v="9.68"/>
    <n v="0.08"/>
    <x v="1401"/>
    <n v="2.0299999999999998"/>
    <n v="-4.3499999999999996"/>
    <n v="0.37"/>
    <x v="0"/>
    <x v="3"/>
    <x v="795"/>
    <x v="2"/>
    <x v="3"/>
    <n v="3390"/>
    <d v="2012-08-24T00:00:00"/>
    <x v="0"/>
    <x v="12"/>
    <n v="33021"/>
  </r>
  <r>
    <x v="729"/>
    <n v="42"/>
    <s v="Arianne Irving"/>
    <x v="2"/>
    <n v="1"/>
    <x v="229"/>
    <n v="6112"/>
    <s v="Medium"/>
    <n v="10"/>
    <n v="146.05000000000001"/>
    <n v="0.02"/>
    <x v="1402"/>
    <n v="80.2"/>
    <n v="-533.69000000000005"/>
    <n v="0.71"/>
    <x v="1"/>
    <x v="4"/>
    <x v="203"/>
    <x v="4"/>
    <x v="3"/>
    <n v="849"/>
    <d v="2012-08-23T00:00:00"/>
    <x v="2"/>
    <x v="29"/>
    <n v="37804"/>
  </r>
  <r>
    <x v="638"/>
    <n v="42"/>
    <s v="Sally Knutson"/>
    <x v="3"/>
    <n v="1"/>
    <x v="229"/>
    <n v="25031"/>
    <s v="High"/>
    <n v="20"/>
    <n v="4.9800000000000004"/>
    <n v="7.0000000000000007E-2"/>
    <x v="1403"/>
    <n v="4.7"/>
    <n v="-41.7"/>
    <n v="0.38"/>
    <x v="0"/>
    <x v="0"/>
    <x v="784"/>
    <x v="2"/>
    <x v="2"/>
    <n v="3515"/>
    <d v="2012-08-24T00:00:00"/>
    <x v="0"/>
    <x v="24"/>
    <n v="48071"/>
  </r>
  <r>
    <x v="730"/>
    <n v="42"/>
    <s v="Quincy Jones"/>
    <x v="2"/>
    <n v="1"/>
    <x v="229"/>
    <n v="10886"/>
    <s v="Critical"/>
    <n v="47"/>
    <n v="119.99"/>
    <n v="0.01"/>
    <x v="1404"/>
    <n v="56.14"/>
    <n v="432.98"/>
    <n v="0.39"/>
    <x v="2"/>
    <x v="4"/>
    <x v="136"/>
    <x v="7"/>
    <x v="3"/>
    <n v="1507"/>
    <d v="2012-08-24T00:00:00"/>
    <x v="2"/>
    <x v="4"/>
    <n v="35216"/>
  </r>
  <r>
    <x v="731"/>
    <n v="42"/>
    <s v="John Dryer"/>
    <x v="2"/>
    <n v="1"/>
    <x v="229"/>
    <n v="43206"/>
    <s v="Medium"/>
    <n v="16"/>
    <n v="35.409999999999997"/>
    <n v="0"/>
    <x v="1405"/>
    <n v="1.99"/>
    <n v="135.37"/>
    <n v="0.43"/>
    <x v="2"/>
    <x v="6"/>
    <x v="506"/>
    <x v="8"/>
    <x v="3"/>
    <n v="6098"/>
    <d v="2012-08-24T00:00:00"/>
    <x v="1"/>
    <x v="42"/>
    <n v="30907"/>
  </r>
  <r>
    <x v="729"/>
    <n v="42"/>
    <s v="Arianne Irving"/>
    <x v="2"/>
    <n v="1"/>
    <x v="229"/>
    <n v="6112"/>
    <s v="Medium"/>
    <n v="31"/>
    <n v="65.989999999999995"/>
    <n v="0.06"/>
    <x v="1406"/>
    <n v="5.92"/>
    <n v="382.392"/>
    <n v="0.55000000000000004"/>
    <x v="2"/>
    <x v="0"/>
    <x v="702"/>
    <x v="9"/>
    <x v="3"/>
    <n v="850"/>
    <d v="2012-08-24T00:00:00"/>
    <x v="0"/>
    <x v="29"/>
    <n v="37804"/>
  </r>
  <r>
    <x v="732"/>
    <n v="42"/>
    <s v="Sally Knutson"/>
    <x v="3"/>
    <n v="1"/>
    <x v="229"/>
    <n v="25031"/>
    <s v="High"/>
    <n v="24"/>
    <n v="209.37"/>
    <n v="0.1"/>
    <x v="1407"/>
    <n v="69"/>
    <n v="-318.45177000000001"/>
    <n v="0.79"/>
    <x v="1"/>
    <x v="1"/>
    <x v="782"/>
    <x v="4"/>
    <x v="2"/>
    <n v="3514"/>
    <d v="2012-08-25T00:00:00"/>
    <x v="0"/>
    <x v="24"/>
    <n v="48154"/>
  </r>
  <r>
    <x v="730"/>
    <n v="42"/>
    <s v="Quincy Jones"/>
    <x v="2"/>
    <n v="1"/>
    <x v="229"/>
    <n v="10886"/>
    <s v="Critical"/>
    <n v="36"/>
    <n v="1.74"/>
    <n v="0.04"/>
    <x v="1408"/>
    <n v="4.08"/>
    <n v="-112.92"/>
    <n v="0.53"/>
    <x v="1"/>
    <x v="6"/>
    <x v="165"/>
    <x v="5"/>
    <x v="3"/>
    <n v="1506"/>
    <d v="2012-08-25T00:00:00"/>
    <x v="0"/>
    <x v="4"/>
    <n v="35216"/>
  </r>
  <r>
    <x v="733"/>
    <n v="42"/>
    <s v="Dean Katz"/>
    <x v="1"/>
    <n v="1"/>
    <x v="230"/>
    <n v="19429"/>
    <s v="Not Specified"/>
    <n v="2"/>
    <n v="124.49"/>
    <n v="0.05"/>
    <x v="1409"/>
    <n v="51.94"/>
    <n v="-84.93"/>
    <n v="0.63"/>
    <x v="1"/>
    <x v="4"/>
    <x v="773"/>
    <x v="4"/>
    <x v="1"/>
    <n v="2685"/>
    <d v="2012-08-24T00:00:00"/>
    <x v="2"/>
    <x v="2"/>
    <n v="94061"/>
  </r>
  <r>
    <x v="550"/>
    <n v="42"/>
    <s v="Clytie Kelty"/>
    <x v="0"/>
    <n v="1"/>
    <x v="230"/>
    <n v="53441"/>
    <s v="Medium"/>
    <n v="7"/>
    <n v="48.04"/>
    <n v="0.01"/>
    <x v="1410"/>
    <n v="5.79"/>
    <n v="84.34"/>
    <n v="0.37"/>
    <x v="0"/>
    <x v="0"/>
    <x v="629"/>
    <x v="2"/>
    <x v="0"/>
    <n v="7483"/>
    <d v="2012-08-25T00:00:00"/>
    <x v="0"/>
    <x v="0"/>
    <n v="16602"/>
  </r>
  <r>
    <x v="734"/>
    <n v="42"/>
    <s v="Keith Dawkins"/>
    <x v="1"/>
    <n v="1"/>
    <x v="230"/>
    <n v="49799"/>
    <s v="High"/>
    <n v="12"/>
    <n v="195.99"/>
    <n v="0"/>
    <x v="1411"/>
    <n v="8.99"/>
    <n v="-6.5670000000000002"/>
    <n v="0.6"/>
    <x v="2"/>
    <x v="0"/>
    <x v="301"/>
    <x v="9"/>
    <x v="3"/>
    <n v="6971"/>
    <d v="2012-08-25T00:00:00"/>
    <x v="0"/>
    <x v="33"/>
    <n v="71603"/>
  </r>
  <r>
    <x v="734"/>
    <n v="42"/>
    <s v="Keith Dawkins"/>
    <x v="1"/>
    <n v="1"/>
    <x v="230"/>
    <n v="49799"/>
    <s v="High"/>
    <n v="4"/>
    <n v="376.13"/>
    <n v="0.05"/>
    <x v="1412"/>
    <n v="85.63"/>
    <n v="-593.15"/>
    <n v="0.74"/>
    <x v="1"/>
    <x v="4"/>
    <x v="171"/>
    <x v="4"/>
    <x v="3"/>
    <n v="6970"/>
    <d v="2012-08-26T00:00:00"/>
    <x v="2"/>
    <x v="33"/>
    <n v="71603"/>
  </r>
  <r>
    <x v="735"/>
    <n v="42"/>
    <s v="Ed Ludwig"/>
    <x v="3"/>
    <n v="1"/>
    <x v="230"/>
    <n v="28897"/>
    <s v="Medium"/>
    <n v="35"/>
    <n v="4.0599999999999996"/>
    <n v="0.02"/>
    <x v="1413"/>
    <n v="6.89"/>
    <n v="-180.26"/>
    <n v="0.6"/>
    <x v="0"/>
    <x v="0"/>
    <x v="281"/>
    <x v="13"/>
    <x v="2"/>
    <n v="4052"/>
    <d v="2012-08-26T00:00:00"/>
    <x v="0"/>
    <x v="9"/>
    <n v="78852"/>
  </r>
  <r>
    <x v="735"/>
    <n v="42"/>
    <s v="Ed Ludwig"/>
    <x v="3"/>
    <n v="1"/>
    <x v="230"/>
    <n v="28897"/>
    <s v="Medium"/>
    <n v="14"/>
    <n v="60.98"/>
    <n v="7.0000000000000007E-2"/>
    <x v="1414"/>
    <n v="19.989999999999998"/>
    <n v="151.24"/>
    <n v="0.38"/>
    <x v="0"/>
    <x v="0"/>
    <x v="796"/>
    <x v="15"/>
    <x v="2"/>
    <n v="4053"/>
    <d v="2012-08-26T00:00:00"/>
    <x v="0"/>
    <x v="9"/>
    <n v="78852"/>
  </r>
  <r>
    <x v="736"/>
    <n v="42"/>
    <s v="Monica Federle"/>
    <x v="2"/>
    <n v="1"/>
    <x v="230"/>
    <n v="31111"/>
    <s v="Not Specified"/>
    <n v="27"/>
    <n v="7.64"/>
    <n v="0.03"/>
    <x v="1415"/>
    <n v="5.83"/>
    <n v="-29.02"/>
    <n v="0.36"/>
    <x v="0"/>
    <x v="3"/>
    <x v="27"/>
    <x v="2"/>
    <x v="2"/>
    <n v="4369"/>
    <d v="2012-08-26T00:00:00"/>
    <x v="0"/>
    <x v="14"/>
    <n v="60103"/>
  </r>
  <r>
    <x v="737"/>
    <n v="42"/>
    <s v="Eric Barreto"/>
    <x v="3"/>
    <n v="1"/>
    <x v="231"/>
    <n v="29350"/>
    <s v="High"/>
    <n v="46"/>
    <n v="36.549999999999997"/>
    <n v="0.05"/>
    <x v="1416"/>
    <n v="13.89"/>
    <n v="232.8"/>
    <n v="0.41"/>
    <x v="0"/>
    <x v="3"/>
    <x v="430"/>
    <x v="6"/>
    <x v="0"/>
    <n v="4133"/>
    <d v="2012-08-26T00:00:00"/>
    <x v="1"/>
    <x v="22"/>
    <n v="7079"/>
  </r>
  <r>
    <x v="390"/>
    <n v="42"/>
    <s v="Eric Barreto"/>
    <x v="3"/>
    <n v="1"/>
    <x v="231"/>
    <n v="29350"/>
    <s v="High"/>
    <n v="47"/>
    <n v="52.4"/>
    <n v="0.05"/>
    <x v="1417"/>
    <n v="16.11"/>
    <n v="592.52650000000006"/>
    <n v="0.39"/>
    <x v="0"/>
    <x v="0"/>
    <x v="797"/>
    <x v="3"/>
    <x v="0"/>
    <n v="4131"/>
    <d v="2012-08-27T00:00:00"/>
    <x v="0"/>
    <x v="22"/>
    <n v="7407"/>
  </r>
  <r>
    <x v="132"/>
    <n v="42"/>
    <s v="Sean O'Donnell"/>
    <x v="2"/>
    <n v="1"/>
    <x v="231"/>
    <n v="17670"/>
    <s v="Medium"/>
    <n v="14"/>
    <n v="2.61"/>
    <n v="7.0000000000000007E-2"/>
    <x v="1418"/>
    <n v="0.5"/>
    <n v="10.050000000000001"/>
    <n v="0.39"/>
    <x v="0"/>
    <x v="0"/>
    <x v="586"/>
    <x v="12"/>
    <x v="0"/>
    <n v="2435"/>
    <d v="2012-08-27T00:00:00"/>
    <x v="0"/>
    <x v="20"/>
    <n v="44870"/>
  </r>
  <r>
    <x v="738"/>
    <n v="42"/>
    <s v="Eric Barreto"/>
    <x v="3"/>
    <n v="1"/>
    <x v="231"/>
    <n v="29350"/>
    <s v="High"/>
    <n v="10"/>
    <n v="15.14"/>
    <n v="0.1"/>
    <x v="1419"/>
    <n v="4.53"/>
    <n v="-47.88"/>
    <n v="0.81"/>
    <x v="0"/>
    <x v="0"/>
    <x v="377"/>
    <x v="0"/>
    <x v="0"/>
    <n v="4132"/>
    <d v="2012-08-28T00:00:00"/>
    <x v="0"/>
    <x v="46"/>
    <n v="3060"/>
  </r>
  <r>
    <x v="330"/>
    <n v="42"/>
    <s v="Lynn Smith"/>
    <x v="2"/>
    <n v="1"/>
    <x v="232"/>
    <n v="21985"/>
    <s v="Critical"/>
    <n v="1"/>
    <n v="226.67"/>
    <n v="7.0000000000000007E-2"/>
    <x v="1420"/>
    <n v="28.16"/>
    <n v="-132.74"/>
    <n v="0.59"/>
    <x v="1"/>
    <x v="2"/>
    <x v="471"/>
    <x v="1"/>
    <x v="3"/>
    <n v="3066"/>
    <d v="2012-08-27T00:00:00"/>
    <x v="2"/>
    <x v="16"/>
    <n v="23518"/>
  </r>
  <r>
    <x v="278"/>
    <n v="42"/>
    <s v="Carlos Daly"/>
    <x v="2"/>
    <n v="1"/>
    <x v="232"/>
    <n v="28486"/>
    <s v="High"/>
    <n v="2"/>
    <n v="415.88"/>
    <n v="0.08"/>
    <x v="1421"/>
    <n v="11.37"/>
    <n v="-517.47"/>
    <n v="0.56999999999999995"/>
    <x v="0"/>
    <x v="0"/>
    <x v="516"/>
    <x v="0"/>
    <x v="2"/>
    <n v="3992"/>
    <d v="2012-08-27T00:00:00"/>
    <x v="0"/>
    <x v="14"/>
    <n v="61554"/>
  </r>
  <r>
    <x v="330"/>
    <n v="42"/>
    <s v="Lynn Smith"/>
    <x v="2"/>
    <n v="1"/>
    <x v="232"/>
    <n v="21985"/>
    <s v="Critical"/>
    <n v="45"/>
    <n v="20.98"/>
    <n v="0.08"/>
    <x v="1422"/>
    <n v="53.03"/>
    <n v="-2175.09"/>
    <n v="0.78"/>
    <x v="0"/>
    <x v="2"/>
    <x v="286"/>
    <x v="0"/>
    <x v="3"/>
    <n v="3067"/>
    <d v="2012-08-28T00:00:00"/>
    <x v="2"/>
    <x v="16"/>
    <n v="23518"/>
  </r>
  <r>
    <x v="335"/>
    <n v="42"/>
    <s v="Dan Reichenbach"/>
    <x v="2"/>
    <n v="1"/>
    <x v="232"/>
    <n v="13927"/>
    <s v="Low"/>
    <n v="26"/>
    <n v="6.48"/>
    <n v="0.04"/>
    <x v="1423"/>
    <n v="5.16"/>
    <n v="-21.41"/>
    <n v="0.37"/>
    <x v="0"/>
    <x v="0"/>
    <x v="798"/>
    <x v="2"/>
    <x v="2"/>
    <n v="1947"/>
    <d v="2012-09-02T00:00:00"/>
    <x v="1"/>
    <x v="36"/>
    <n v="46312"/>
  </r>
  <r>
    <x v="739"/>
    <n v="42"/>
    <s v="Neil Knudson"/>
    <x v="2"/>
    <n v="1"/>
    <x v="233"/>
    <n v="32611"/>
    <s v="Medium"/>
    <n v="15"/>
    <n v="4.9800000000000004"/>
    <n v="0.05"/>
    <x v="1424"/>
    <n v="5.0199999999999996"/>
    <n v="-31.99"/>
    <n v="0.38"/>
    <x v="0"/>
    <x v="0"/>
    <x v="799"/>
    <x v="2"/>
    <x v="2"/>
    <n v="4583"/>
    <d v="2012-08-27T00:00:00"/>
    <x v="0"/>
    <x v="24"/>
    <n v="49783"/>
  </r>
  <r>
    <x v="740"/>
    <n v="42"/>
    <s v="Joni Wasserman"/>
    <x v="3"/>
    <n v="1"/>
    <x v="233"/>
    <n v="10658"/>
    <s v="Low"/>
    <n v="12"/>
    <n v="15.99"/>
    <n v="0.1"/>
    <x v="1425"/>
    <n v="9.4"/>
    <n v="-69.643500000000003"/>
    <n v="0.49"/>
    <x v="2"/>
    <x v="0"/>
    <x v="133"/>
    <x v="7"/>
    <x v="1"/>
    <n v="1478"/>
    <d v="2012-08-27T00:00:00"/>
    <x v="0"/>
    <x v="2"/>
    <n v="90503"/>
  </r>
  <r>
    <x v="739"/>
    <n v="42"/>
    <s v="Neil Knudson"/>
    <x v="2"/>
    <n v="1"/>
    <x v="233"/>
    <n v="32611"/>
    <s v="Medium"/>
    <n v="19"/>
    <n v="180.98"/>
    <n v="0"/>
    <x v="1426"/>
    <n v="30"/>
    <n v="232.78"/>
    <n v="0.69"/>
    <x v="1"/>
    <x v="2"/>
    <x v="755"/>
    <x v="1"/>
    <x v="2"/>
    <n v="4581"/>
    <d v="2012-08-28T00:00:00"/>
    <x v="2"/>
    <x v="24"/>
    <n v="49783"/>
  </r>
  <r>
    <x v="739"/>
    <n v="42"/>
    <s v="Neil Knudson"/>
    <x v="2"/>
    <n v="1"/>
    <x v="233"/>
    <n v="32611"/>
    <s v="Medium"/>
    <n v="18"/>
    <n v="53.98"/>
    <n v="0.02"/>
    <x v="1427"/>
    <n v="5.5"/>
    <n v="68.900000000000006"/>
    <n v="0.62"/>
    <x v="2"/>
    <x v="0"/>
    <x v="800"/>
    <x v="8"/>
    <x v="2"/>
    <n v="4582"/>
    <d v="2012-08-28T00:00:00"/>
    <x v="1"/>
    <x v="24"/>
    <n v="49783"/>
  </r>
  <r>
    <x v="739"/>
    <n v="42"/>
    <s v="Neil Knudson"/>
    <x v="2"/>
    <n v="1"/>
    <x v="233"/>
    <n v="32611"/>
    <s v="Medium"/>
    <n v="16"/>
    <n v="2.08"/>
    <n v="0.04"/>
    <x v="1428"/>
    <n v="1.49"/>
    <n v="-7.1529999999999996"/>
    <n v="0.36"/>
    <x v="0"/>
    <x v="0"/>
    <x v="579"/>
    <x v="3"/>
    <x v="2"/>
    <n v="4580"/>
    <d v="2012-08-29T00:00:00"/>
    <x v="0"/>
    <x v="24"/>
    <n v="49783"/>
  </r>
  <r>
    <x v="472"/>
    <n v="42"/>
    <s v="Dianna Arnett"/>
    <x v="1"/>
    <n v="1"/>
    <x v="233"/>
    <n v="47813"/>
    <s v="High"/>
    <n v="50"/>
    <n v="6.68"/>
    <n v="0"/>
    <x v="1429"/>
    <n v="5.66"/>
    <n v="-76.94"/>
    <n v="0.37"/>
    <x v="0"/>
    <x v="0"/>
    <x v="228"/>
    <x v="2"/>
    <x v="0"/>
    <n v="6711"/>
    <d v="2012-08-29T00:00:00"/>
    <x v="0"/>
    <x v="28"/>
    <n v="2109"/>
  </r>
  <r>
    <x v="251"/>
    <n v="42"/>
    <s v="Delfina Latchford"/>
    <x v="0"/>
    <n v="1"/>
    <x v="233"/>
    <n v="15108"/>
    <s v="High"/>
    <n v="50"/>
    <n v="40.99"/>
    <n v="0.02"/>
    <x v="1430"/>
    <n v="17.48"/>
    <n v="372.36"/>
    <n v="0.36"/>
    <x v="0"/>
    <x v="0"/>
    <x v="491"/>
    <x v="2"/>
    <x v="2"/>
    <n v="2117"/>
    <d v="2012-08-29T00:00:00"/>
    <x v="0"/>
    <x v="14"/>
    <n v="60089"/>
  </r>
  <r>
    <x v="740"/>
    <n v="42"/>
    <s v="Joni Wasserman"/>
    <x v="3"/>
    <n v="1"/>
    <x v="233"/>
    <n v="10658"/>
    <s v="Low"/>
    <n v="31"/>
    <n v="8.5"/>
    <n v="0.04"/>
    <x v="1431"/>
    <n v="1.99"/>
    <n v="29.24"/>
    <n v="0.49"/>
    <x v="2"/>
    <x v="6"/>
    <x v="801"/>
    <x v="8"/>
    <x v="1"/>
    <n v="1477"/>
    <d v="2012-08-31T00:00:00"/>
    <x v="0"/>
    <x v="2"/>
    <n v="90503"/>
  </r>
  <r>
    <x v="740"/>
    <n v="42"/>
    <s v="Joni Wasserman"/>
    <x v="3"/>
    <n v="1"/>
    <x v="233"/>
    <n v="10658"/>
    <s v="Low"/>
    <n v="17"/>
    <n v="95.99"/>
    <n v="0.09"/>
    <x v="1432"/>
    <n v="8.99"/>
    <n v="4.7519999999999998"/>
    <n v="0.56999999999999995"/>
    <x v="2"/>
    <x v="0"/>
    <x v="802"/>
    <x v="9"/>
    <x v="1"/>
    <n v="1479"/>
    <d v="2012-09-03T00:00:00"/>
    <x v="0"/>
    <x v="2"/>
    <n v="90503"/>
  </r>
  <r>
    <x v="333"/>
    <n v="42"/>
    <s v="Heather Jas"/>
    <x v="2"/>
    <n v="1"/>
    <x v="234"/>
    <n v="33732"/>
    <s v="Not Specified"/>
    <n v="33"/>
    <n v="9.65"/>
    <n v="0.05"/>
    <x v="1433"/>
    <n v="6.22"/>
    <n v="-28.16"/>
    <n v="0.55000000000000004"/>
    <x v="1"/>
    <x v="0"/>
    <x v="277"/>
    <x v="5"/>
    <x v="2"/>
    <n v="4745"/>
    <d v="2012-08-29T00:00:00"/>
    <x v="0"/>
    <x v="24"/>
    <n v="48708"/>
  </r>
  <r>
    <x v="741"/>
    <n v="42"/>
    <s v="Patrick O'Donnell"/>
    <x v="1"/>
    <n v="1"/>
    <x v="234"/>
    <n v="21479"/>
    <s v="Medium"/>
    <n v="41"/>
    <n v="6.48"/>
    <n v="0.01"/>
    <x v="1434"/>
    <n v="6.57"/>
    <n v="-89.47"/>
    <n v="0.37"/>
    <x v="0"/>
    <x v="0"/>
    <x v="803"/>
    <x v="2"/>
    <x v="2"/>
    <n v="2976"/>
    <d v="2012-08-29T00:00:00"/>
    <x v="1"/>
    <x v="23"/>
    <n v="54220"/>
  </r>
  <r>
    <x v="715"/>
    <n v="42"/>
    <s v="Roy Skaria"/>
    <x v="2"/>
    <n v="1"/>
    <x v="234"/>
    <n v="37281"/>
    <s v="Medium"/>
    <n v="25"/>
    <n v="20.99"/>
    <n v="0.05"/>
    <x v="1435"/>
    <n v="4.8099999999999996"/>
    <n v="3.3119999999999998"/>
    <n v="0.57999999999999996"/>
    <x v="2"/>
    <x v="5"/>
    <x v="358"/>
    <x v="9"/>
    <x v="2"/>
    <n v="5238"/>
    <d v="2012-08-29T00:00:00"/>
    <x v="0"/>
    <x v="38"/>
    <n v="67601"/>
  </r>
  <r>
    <x v="544"/>
    <n v="42"/>
    <s v="Tamara Willingham"/>
    <x v="1"/>
    <n v="1"/>
    <x v="234"/>
    <n v="47877"/>
    <s v="Medium"/>
    <n v="19"/>
    <n v="218.75"/>
    <n v="7.0000000000000007E-2"/>
    <x v="1436"/>
    <n v="69.64"/>
    <n v="-691.31"/>
    <n v="0.77"/>
    <x v="1"/>
    <x v="4"/>
    <x v="189"/>
    <x v="4"/>
    <x v="1"/>
    <n v="6724"/>
    <d v="2012-08-30T00:00:00"/>
    <x v="2"/>
    <x v="2"/>
    <n v="92277"/>
  </r>
  <r>
    <x v="544"/>
    <n v="42"/>
    <s v="Tamara Willingham"/>
    <x v="1"/>
    <n v="1"/>
    <x v="234"/>
    <n v="47877"/>
    <s v="Medium"/>
    <n v="49"/>
    <n v="209.37"/>
    <n v="0.08"/>
    <x v="1437"/>
    <n v="69"/>
    <n v="-1621.38"/>
    <n v="0.79"/>
    <x v="1"/>
    <x v="1"/>
    <x v="782"/>
    <x v="4"/>
    <x v="1"/>
    <n v="6725"/>
    <d v="2012-08-30T00:00:00"/>
    <x v="0"/>
    <x v="2"/>
    <n v="92277"/>
  </r>
  <r>
    <x v="544"/>
    <n v="42"/>
    <s v="Tamara Willingham"/>
    <x v="1"/>
    <n v="1"/>
    <x v="234"/>
    <n v="47877"/>
    <s v="Medium"/>
    <n v="16"/>
    <n v="17.239999999999998"/>
    <n v="0.04"/>
    <x v="1438"/>
    <n v="3.26"/>
    <n v="32.25"/>
    <n v="0.56000000000000005"/>
    <x v="0"/>
    <x v="6"/>
    <x v="804"/>
    <x v="16"/>
    <x v="1"/>
    <n v="6723"/>
    <d v="2012-08-31T00:00:00"/>
    <x v="0"/>
    <x v="2"/>
    <n v="92277"/>
  </r>
  <r>
    <x v="742"/>
    <n v="42"/>
    <s v="Matthew Clasen"/>
    <x v="3"/>
    <n v="1"/>
    <x v="234"/>
    <n v="33569"/>
    <s v="Low"/>
    <n v="9"/>
    <n v="14.2"/>
    <n v="0.09"/>
    <x v="1439"/>
    <n v="5.3"/>
    <n v="45.83"/>
    <n v="0.46"/>
    <x v="1"/>
    <x v="3"/>
    <x v="351"/>
    <x v="5"/>
    <x v="3"/>
    <n v="4712"/>
    <d v="2012-09-01T00:00:00"/>
    <x v="0"/>
    <x v="12"/>
    <n v="34787"/>
  </r>
  <r>
    <x v="743"/>
    <n v="42"/>
    <s v="Deanra Eno"/>
    <x v="2"/>
    <n v="1"/>
    <x v="235"/>
    <n v="18402"/>
    <s v="Low"/>
    <n v="3"/>
    <n v="12.99"/>
    <n v="0"/>
    <x v="1440"/>
    <n v="14.37"/>
    <n v="10.49"/>
    <n v="0.73"/>
    <x v="1"/>
    <x v="1"/>
    <x v="80"/>
    <x v="5"/>
    <x v="1"/>
    <n v="2537"/>
    <d v="2012-08-29T00:00:00"/>
    <x v="0"/>
    <x v="2"/>
    <n v="92503"/>
  </r>
  <r>
    <x v="378"/>
    <n v="42"/>
    <s v="Stuart Van"/>
    <x v="3"/>
    <n v="1"/>
    <x v="235"/>
    <n v="6727"/>
    <s v="Low"/>
    <n v="12"/>
    <n v="2.89"/>
    <n v="0.06"/>
    <x v="1441"/>
    <n v="0.5"/>
    <n v="8.4700000000000006"/>
    <n v="0.38"/>
    <x v="0"/>
    <x v="0"/>
    <x v="158"/>
    <x v="12"/>
    <x v="0"/>
    <n v="930"/>
    <d v="2012-08-29T00:00:00"/>
    <x v="0"/>
    <x v="13"/>
    <n v="11967"/>
  </r>
  <r>
    <x v="743"/>
    <n v="42"/>
    <s v="Deanra Eno"/>
    <x v="2"/>
    <n v="1"/>
    <x v="235"/>
    <n v="18402"/>
    <s v="Low"/>
    <n v="5"/>
    <n v="284.98"/>
    <n v="0.03"/>
    <x v="1442"/>
    <n v="69.55"/>
    <n v="-224.2"/>
    <n v="0.6"/>
    <x v="1"/>
    <x v="2"/>
    <x v="628"/>
    <x v="1"/>
    <x v="1"/>
    <n v="2536"/>
    <d v="2012-09-05T00:00:00"/>
    <x v="2"/>
    <x v="2"/>
    <n v="92503"/>
  </r>
  <r>
    <x v="744"/>
    <n v="42"/>
    <s v="Sara Luxemburg"/>
    <x v="0"/>
    <n v="1"/>
    <x v="236"/>
    <n v="23652"/>
    <s v="Not Specified"/>
    <n v="27"/>
    <n v="11.55"/>
    <n v="0.1"/>
    <x v="1443"/>
    <n v="2.36"/>
    <n v="47.14"/>
    <n v="0.55000000000000004"/>
    <x v="0"/>
    <x v="3"/>
    <x v="74"/>
    <x v="6"/>
    <x v="1"/>
    <n v="3313"/>
    <d v="2012-08-30T00:00:00"/>
    <x v="0"/>
    <x v="2"/>
    <n v="95630"/>
  </r>
  <r>
    <x v="745"/>
    <n v="42"/>
    <s v="Steve Chapman"/>
    <x v="2"/>
    <n v="1"/>
    <x v="237"/>
    <n v="14756"/>
    <s v="Low"/>
    <n v="2"/>
    <n v="19.23"/>
    <n v="0.06"/>
    <x v="1444"/>
    <n v="6.15"/>
    <n v="-25.38"/>
    <n v="0.44"/>
    <x v="1"/>
    <x v="6"/>
    <x v="279"/>
    <x v="5"/>
    <x v="3"/>
    <n v="2063"/>
    <d v="2012-08-31T00:00:00"/>
    <x v="0"/>
    <x v="33"/>
    <n v="72712"/>
  </r>
  <r>
    <x v="746"/>
    <n v="42"/>
    <s v="Sanjit Jacobs"/>
    <x v="3"/>
    <n v="1"/>
    <x v="237"/>
    <n v="1031"/>
    <s v="Medium"/>
    <n v="34"/>
    <n v="6.37"/>
    <n v="0"/>
    <x v="1445"/>
    <n v="5.19"/>
    <n v="-52.21"/>
    <n v="0.38"/>
    <x v="0"/>
    <x v="0"/>
    <x v="232"/>
    <x v="3"/>
    <x v="0"/>
    <n v="166"/>
    <d v="2012-09-02T00:00:00"/>
    <x v="0"/>
    <x v="1"/>
    <n v="21740"/>
  </r>
  <r>
    <x v="117"/>
    <n v="42"/>
    <s v="Michael Kennedy"/>
    <x v="2"/>
    <n v="1"/>
    <x v="237"/>
    <n v="53123"/>
    <s v="Not Specified"/>
    <n v="25"/>
    <n v="10.98"/>
    <n v="0.06"/>
    <x v="1446"/>
    <n v="5.14"/>
    <n v="13.999499999999999"/>
    <n v="0.36"/>
    <x v="0"/>
    <x v="0"/>
    <x v="805"/>
    <x v="3"/>
    <x v="0"/>
    <n v="7445"/>
    <d v="2012-09-02T00:00:00"/>
    <x v="0"/>
    <x v="28"/>
    <n v="2456"/>
  </r>
  <r>
    <x v="423"/>
    <n v="42"/>
    <s v="Frank Merwin"/>
    <x v="2"/>
    <n v="1"/>
    <x v="237"/>
    <n v="47974"/>
    <s v="Medium"/>
    <n v="6"/>
    <n v="2.78"/>
    <n v="0.01"/>
    <x v="1447"/>
    <n v="1.34"/>
    <n v="-3.09"/>
    <n v="0.45"/>
    <x v="0"/>
    <x v="3"/>
    <x v="669"/>
    <x v="6"/>
    <x v="1"/>
    <n v="6740"/>
    <d v="2012-09-02T00:00:00"/>
    <x v="0"/>
    <x v="5"/>
    <n v="84084"/>
  </r>
  <r>
    <x v="747"/>
    <n v="42"/>
    <s v="Chuck Clark"/>
    <x v="2"/>
    <n v="1"/>
    <x v="237"/>
    <n v="20128"/>
    <s v="Not Specified"/>
    <n v="5"/>
    <n v="95.43"/>
    <n v="0.03"/>
    <x v="1448"/>
    <n v="19.989999999999998"/>
    <n v="-152.54"/>
    <n v="0.79"/>
    <x v="0"/>
    <x v="0"/>
    <x v="806"/>
    <x v="0"/>
    <x v="1"/>
    <n v="2790"/>
    <d v="2012-09-02T00:00:00"/>
    <x v="0"/>
    <x v="18"/>
    <n v="89041"/>
  </r>
  <r>
    <x v="34"/>
    <n v="42"/>
    <s v="Sandra Flanagan"/>
    <x v="1"/>
    <n v="1"/>
    <x v="237"/>
    <n v="20390"/>
    <s v="Not Specified"/>
    <n v="17"/>
    <n v="3.14"/>
    <n v="0"/>
    <x v="1449"/>
    <n v="1.92"/>
    <n v="-25.26"/>
    <n v="0.84"/>
    <x v="0"/>
    <x v="3"/>
    <x v="807"/>
    <x v="16"/>
    <x v="0"/>
    <n v="2828"/>
    <d v="2012-09-02T00:00:00"/>
    <x v="0"/>
    <x v="20"/>
    <n v="44125"/>
  </r>
  <r>
    <x v="747"/>
    <n v="42"/>
    <s v="Chuck Clark"/>
    <x v="2"/>
    <n v="1"/>
    <x v="237"/>
    <n v="20128"/>
    <s v="Not Specified"/>
    <n v="32"/>
    <n v="8.5"/>
    <n v="0"/>
    <x v="1450"/>
    <n v="1.99"/>
    <n v="48.47"/>
    <n v="0.49"/>
    <x v="2"/>
    <x v="6"/>
    <x v="801"/>
    <x v="8"/>
    <x v="1"/>
    <n v="2789"/>
    <d v="2012-09-02T00:00:00"/>
    <x v="0"/>
    <x v="18"/>
    <n v="89041"/>
  </r>
  <r>
    <x v="34"/>
    <n v="42"/>
    <s v="Sandra Flanagan"/>
    <x v="1"/>
    <n v="1"/>
    <x v="237"/>
    <n v="20390"/>
    <s v="Not Specified"/>
    <n v="35"/>
    <n v="34.979999999999997"/>
    <n v="0.05"/>
    <x v="1451"/>
    <n v="7.53"/>
    <n v="-62.82"/>
    <n v="0.76"/>
    <x v="2"/>
    <x v="0"/>
    <x v="323"/>
    <x v="8"/>
    <x v="0"/>
    <n v="2827"/>
    <d v="2012-09-03T00:00:00"/>
    <x v="1"/>
    <x v="20"/>
    <n v="44125"/>
  </r>
  <r>
    <x v="204"/>
    <n v="42"/>
    <s v="David Kendrick"/>
    <x v="1"/>
    <n v="1"/>
    <x v="238"/>
    <n v="45988"/>
    <s v="Critical"/>
    <n v="43"/>
    <n v="90.98"/>
    <n v="0.09"/>
    <x v="1452"/>
    <n v="56.2"/>
    <n v="-1570.32"/>
    <n v="0.74"/>
    <x v="1"/>
    <x v="5"/>
    <x v="172"/>
    <x v="5"/>
    <x v="0"/>
    <n v="6459"/>
    <d v="2012-09-02T00:00:00"/>
    <x v="1"/>
    <x v="19"/>
    <n v="4210"/>
  </r>
  <r>
    <x v="536"/>
    <n v="42"/>
    <s v="Joseph Airdo"/>
    <x v="3"/>
    <n v="1"/>
    <x v="238"/>
    <n v="54464"/>
    <s v="High"/>
    <n v="50"/>
    <n v="1.76"/>
    <n v="0.08"/>
    <x v="1453"/>
    <n v="4.8600000000000003"/>
    <n v="-184.6"/>
    <n v="0.41"/>
    <x v="1"/>
    <x v="0"/>
    <x v="456"/>
    <x v="5"/>
    <x v="3"/>
    <n v="7609"/>
    <d v="2012-09-02T00:00:00"/>
    <x v="0"/>
    <x v="12"/>
    <n v="34698"/>
  </r>
  <r>
    <x v="536"/>
    <n v="42"/>
    <s v="Joseph Airdo"/>
    <x v="3"/>
    <n v="1"/>
    <x v="238"/>
    <n v="54464"/>
    <s v="High"/>
    <n v="11"/>
    <n v="19.98"/>
    <n v="0.06"/>
    <x v="1454"/>
    <n v="10.49"/>
    <n v="44.29"/>
    <n v="0.49"/>
    <x v="1"/>
    <x v="0"/>
    <x v="472"/>
    <x v="5"/>
    <x v="3"/>
    <n v="7608"/>
    <d v="2012-09-03T00:00:00"/>
    <x v="0"/>
    <x v="12"/>
    <n v="34698"/>
  </r>
  <r>
    <x v="332"/>
    <n v="42"/>
    <s v="Keith Dawkins"/>
    <x v="1"/>
    <n v="1"/>
    <x v="238"/>
    <n v="14055"/>
    <s v="High"/>
    <n v="21"/>
    <n v="22.23"/>
    <n v="0.08"/>
    <x v="1455"/>
    <n v="3.63"/>
    <n v="167.18"/>
    <n v="0.52"/>
    <x v="1"/>
    <x v="6"/>
    <x v="808"/>
    <x v="5"/>
    <x v="3"/>
    <n v="1967"/>
    <d v="2012-09-03T00:00:00"/>
    <x v="0"/>
    <x v="33"/>
    <n v="72113"/>
  </r>
  <r>
    <x v="633"/>
    <n v="42"/>
    <s v="Ralph Knight"/>
    <x v="3"/>
    <n v="1"/>
    <x v="238"/>
    <n v="27555"/>
    <s v="Critical"/>
    <n v="32"/>
    <n v="6.74"/>
    <n v="0.1"/>
    <x v="1456"/>
    <n v="1.72"/>
    <n v="65.41"/>
    <n v="0.35"/>
    <x v="0"/>
    <x v="3"/>
    <x v="809"/>
    <x v="2"/>
    <x v="2"/>
    <n v="3863"/>
    <d v="2012-09-03T00:00:00"/>
    <x v="0"/>
    <x v="14"/>
    <n v="60438"/>
  </r>
  <r>
    <x v="748"/>
    <n v="42"/>
    <s v="Katherine Murray"/>
    <x v="1"/>
    <n v="1"/>
    <x v="238"/>
    <n v="1985"/>
    <s v="Not Specified"/>
    <n v="1"/>
    <n v="5.78"/>
    <n v="0.09"/>
    <x v="1457"/>
    <n v="5.67"/>
    <n v="-7.96"/>
    <n v="0.36"/>
    <x v="0"/>
    <x v="0"/>
    <x v="726"/>
    <x v="2"/>
    <x v="0"/>
    <n v="284"/>
    <d v="2012-09-03T00:00:00"/>
    <x v="0"/>
    <x v="22"/>
    <n v="7036"/>
  </r>
  <r>
    <x v="749"/>
    <n v="42"/>
    <s v="Katherine Murray"/>
    <x v="1"/>
    <n v="1"/>
    <x v="238"/>
    <n v="1985"/>
    <s v="Not Specified"/>
    <n v="33"/>
    <n v="535.64"/>
    <n v="0.05"/>
    <x v="1458"/>
    <n v="14.7"/>
    <n v="4407.4399999999996"/>
    <n v="0.59"/>
    <x v="2"/>
    <x v="2"/>
    <x v="810"/>
    <x v="7"/>
    <x v="0"/>
    <n v="283"/>
    <d v="2012-09-03T00:00:00"/>
    <x v="2"/>
    <x v="35"/>
    <n v="2806"/>
  </r>
  <r>
    <x v="750"/>
    <n v="42"/>
    <s v="Aleksandra Gannaway"/>
    <x v="2"/>
    <n v="1"/>
    <x v="238"/>
    <n v="47173"/>
    <s v="Not Specified"/>
    <n v="41"/>
    <n v="7.99"/>
    <n v="0.03"/>
    <x v="1459"/>
    <n v="5.03"/>
    <n v="-128.43600000000001"/>
    <n v="0.6"/>
    <x v="2"/>
    <x v="5"/>
    <x v="716"/>
    <x v="9"/>
    <x v="3"/>
    <n v="6634"/>
    <d v="2012-09-03T00:00:00"/>
    <x v="0"/>
    <x v="16"/>
    <n v="22102"/>
  </r>
  <r>
    <x v="751"/>
    <n v="42"/>
    <s v="Stephanie Ulpright"/>
    <x v="3"/>
    <n v="1"/>
    <x v="239"/>
    <n v="51619"/>
    <s v="Not Specified"/>
    <n v="31"/>
    <n v="355.98"/>
    <n v="0.06"/>
    <x v="1460"/>
    <n v="58.92"/>
    <n v="1660.92"/>
    <n v="0.64"/>
    <x v="1"/>
    <x v="2"/>
    <x v="29"/>
    <x v="1"/>
    <x v="0"/>
    <n v="7239"/>
    <d v="2012-09-03T00:00:00"/>
    <x v="2"/>
    <x v="20"/>
    <n v="44515"/>
  </r>
  <r>
    <x v="448"/>
    <n v="42"/>
    <s v="Stephanie Ulpright"/>
    <x v="3"/>
    <n v="1"/>
    <x v="239"/>
    <n v="51619"/>
    <s v="Not Specified"/>
    <n v="6"/>
    <n v="165.2"/>
    <n v="0.09"/>
    <x v="1461"/>
    <n v="19.989999999999998"/>
    <n v="-77.09"/>
    <n v="0.59"/>
    <x v="0"/>
    <x v="0"/>
    <x v="692"/>
    <x v="0"/>
    <x v="0"/>
    <n v="7237"/>
    <d v="2012-09-03T00:00:00"/>
    <x v="0"/>
    <x v="20"/>
    <n v="44312"/>
  </r>
  <r>
    <x v="448"/>
    <n v="42"/>
    <s v="Stephanie Ulpright"/>
    <x v="3"/>
    <n v="1"/>
    <x v="239"/>
    <n v="51619"/>
    <s v="Not Specified"/>
    <n v="46"/>
    <n v="2.21"/>
    <n v="0.03"/>
    <x v="1462"/>
    <n v="1"/>
    <n v="11.55"/>
    <n v="0.38"/>
    <x v="0"/>
    <x v="3"/>
    <x v="811"/>
    <x v="6"/>
    <x v="0"/>
    <n v="7236"/>
    <d v="2012-09-03T00:00:00"/>
    <x v="0"/>
    <x v="20"/>
    <n v="44312"/>
  </r>
  <r>
    <x v="75"/>
    <n v="42"/>
    <s v="Amy Cox"/>
    <x v="0"/>
    <n v="1"/>
    <x v="239"/>
    <n v="54151"/>
    <s v="Critical"/>
    <n v="35"/>
    <n v="5.68"/>
    <n v="0.03"/>
    <x v="1463"/>
    <n v="1.46"/>
    <n v="65.88"/>
    <n v="0.39"/>
    <x v="0"/>
    <x v="3"/>
    <x v="812"/>
    <x v="2"/>
    <x v="0"/>
    <n v="7570"/>
    <d v="2012-09-03T00:00:00"/>
    <x v="0"/>
    <x v="0"/>
    <n v="15122"/>
  </r>
  <r>
    <x v="75"/>
    <n v="42"/>
    <s v="Amy Cox"/>
    <x v="0"/>
    <n v="1"/>
    <x v="239"/>
    <n v="54151"/>
    <s v="Critical"/>
    <n v="38"/>
    <n v="1.68"/>
    <n v="7.0000000000000007E-2"/>
    <x v="1464"/>
    <n v="1"/>
    <n v="1.42"/>
    <n v="0.35"/>
    <x v="0"/>
    <x v="3"/>
    <x v="87"/>
    <x v="6"/>
    <x v="0"/>
    <n v="7571"/>
    <d v="2012-09-03T00:00:00"/>
    <x v="0"/>
    <x v="0"/>
    <n v="15122"/>
  </r>
  <r>
    <x v="751"/>
    <n v="42"/>
    <s v="Stephanie Ulpright"/>
    <x v="3"/>
    <n v="1"/>
    <x v="239"/>
    <n v="51619"/>
    <s v="Not Specified"/>
    <n v="2"/>
    <n v="3.89"/>
    <n v="7.0000000000000007E-2"/>
    <x v="1465"/>
    <n v="7.01"/>
    <n v="-11.419499999999999"/>
    <n v="0.37"/>
    <x v="0"/>
    <x v="0"/>
    <x v="734"/>
    <x v="3"/>
    <x v="0"/>
    <n v="7238"/>
    <d v="2012-09-04T00:00:00"/>
    <x v="0"/>
    <x v="20"/>
    <n v="44515"/>
  </r>
  <r>
    <x v="640"/>
    <n v="42"/>
    <s v="Bobby Odegard"/>
    <x v="2"/>
    <n v="1"/>
    <x v="240"/>
    <n v="52357"/>
    <s v="Not Specified"/>
    <n v="49"/>
    <n v="10.98"/>
    <n v="0.05"/>
    <x v="1466"/>
    <n v="4.8"/>
    <n v="90.62"/>
    <n v="0.36"/>
    <x v="0"/>
    <x v="0"/>
    <x v="656"/>
    <x v="15"/>
    <x v="1"/>
    <n v="7351"/>
    <d v="2012-09-05T00:00:00"/>
    <x v="0"/>
    <x v="18"/>
    <n v="89701"/>
  </r>
  <r>
    <x v="78"/>
    <n v="42"/>
    <s v="Sylvia Foulston"/>
    <x v="2"/>
    <n v="1"/>
    <x v="241"/>
    <n v="26567"/>
    <s v="Critical"/>
    <n v="8"/>
    <n v="5.4"/>
    <n v="0.08"/>
    <x v="1467"/>
    <n v="7.78"/>
    <n v="-44.067999999999998"/>
    <n v="0.37"/>
    <x v="0"/>
    <x v="0"/>
    <x v="561"/>
    <x v="3"/>
    <x v="2"/>
    <n v="3719"/>
    <d v="2012-09-04T00:00:00"/>
    <x v="0"/>
    <x v="14"/>
    <n v="60540"/>
  </r>
  <r>
    <x v="752"/>
    <n v="42"/>
    <s v="Christine Abelman"/>
    <x v="2"/>
    <n v="1"/>
    <x v="241"/>
    <n v="25824"/>
    <s v="Medium"/>
    <n v="39"/>
    <n v="376.13"/>
    <n v="0"/>
    <x v="1468"/>
    <n v="85.63"/>
    <n v="394.52"/>
    <n v="0.74"/>
    <x v="1"/>
    <x v="4"/>
    <x v="171"/>
    <x v="4"/>
    <x v="1"/>
    <n v="3611"/>
    <d v="2012-09-05T00:00:00"/>
    <x v="2"/>
    <x v="21"/>
    <n v="98387"/>
  </r>
  <r>
    <x v="78"/>
    <n v="42"/>
    <s v="Sylvia Foulston"/>
    <x v="2"/>
    <n v="1"/>
    <x v="241"/>
    <n v="26567"/>
    <s v="Critical"/>
    <n v="22"/>
    <n v="14.98"/>
    <n v="0.21"/>
    <x v="1469"/>
    <n v="8.99"/>
    <n v="-17.75"/>
    <n v="0.39"/>
    <x v="1"/>
    <x v="6"/>
    <x v="813"/>
    <x v="5"/>
    <x v="2"/>
    <n v="3721"/>
    <d v="2012-09-05T00:00:00"/>
    <x v="0"/>
    <x v="14"/>
    <n v="60540"/>
  </r>
  <r>
    <x v="753"/>
    <n v="42"/>
    <s v="Bill Eplett"/>
    <x v="2"/>
    <n v="1"/>
    <x v="241"/>
    <n v="42342"/>
    <s v="Not Specified"/>
    <n v="25"/>
    <n v="12.28"/>
    <n v="0.01"/>
    <x v="1470"/>
    <n v="5.09"/>
    <n v="49.67"/>
    <n v="0.38"/>
    <x v="0"/>
    <x v="0"/>
    <x v="814"/>
    <x v="2"/>
    <x v="2"/>
    <n v="5971"/>
    <d v="2012-09-05T00:00:00"/>
    <x v="0"/>
    <x v="24"/>
    <n v="48509"/>
  </r>
  <r>
    <x v="752"/>
    <n v="42"/>
    <s v="Christine Abelman"/>
    <x v="2"/>
    <n v="1"/>
    <x v="241"/>
    <n v="25824"/>
    <s v="Medium"/>
    <n v="5"/>
    <n v="3.95"/>
    <n v="0.01"/>
    <x v="1471"/>
    <n v="5.13"/>
    <n v="-19.93"/>
    <n v="0.59"/>
    <x v="0"/>
    <x v="0"/>
    <x v="815"/>
    <x v="13"/>
    <x v="1"/>
    <n v="3609"/>
    <d v="2012-09-05T00:00:00"/>
    <x v="0"/>
    <x v="21"/>
    <n v="98387"/>
  </r>
  <r>
    <x v="752"/>
    <n v="42"/>
    <s v="Christine Abelman"/>
    <x v="2"/>
    <n v="1"/>
    <x v="241"/>
    <n v="25824"/>
    <s v="Medium"/>
    <n v="37"/>
    <n v="367.99"/>
    <n v="0.02"/>
    <x v="1472"/>
    <n v="19.989999999999998"/>
    <n v="6365.5820000000003"/>
    <n v="0.4"/>
    <x v="0"/>
    <x v="0"/>
    <x v="816"/>
    <x v="3"/>
    <x v="1"/>
    <n v="3610"/>
    <d v="2012-09-05T00:00:00"/>
    <x v="0"/>
    <x v="21"/>
    <n v="98387"/>
  </r>
  <r>
    <x v="78"/>
    <n v="42"/>
    <s v="Sylvia Foulston"/>
    <x v="2"/>
    <n v="1"/>
    <x v="241"/>
    <n v="26567"/>
    <s v="Critical"/>
    <n v="48"/>
    <n v="155.99"/>
    <n v="0.04"/>
    <x v="1473"/>
    <n v="8.08"/>
    <n v="1374.9480000000001"/>
    <n v="0.6"/>
    <x v="2"/>
    <x v="0"/>
    <x v="817"/>
    <x v="9"/>
    <x v="2"/>
    <n v="3722"/>
    <d v="2012-09-05T00:00:00"/>
    <x v="0"/>
    <x v="14"/>
    <n v="60540"/>
  </r>
  <r>
    <x v="754"/>
    <n v="42"/>
    <s v="Bill Eplett"/>
    <x v="2"/>
    <n v="1"/>
    <x v="241"/>
    <n v="42342"/>
    <s v="Not Specified"/>
    <n v="43"/>
    <n v="286.85000000000002"/>
    <n v="7.0000000000000007E-2"/>
    <x v="1474"/>
    <n v="61.76"/>
    <n v="-686.45"/>
    <n v="0.78"/>
    <x v="1"/>
    <x v="4"/>
    <x v="818"/>
    <x v="4"/>
    <x v="3"/>
    <n v="5970"/>
    <d v="2012-09-06T00:00:00"/>
    <x v="2"/>
    <x v="45"/>
    <n v="28001"/>
  </r>
  <r>
    <x v="489"/>
    <n v="42"/>
    <s v="Aleksandra Gannaway"/>
    <x v="2"/>
    <n v="1"/>
    <x v="241"/>
    <n v="11680"/>
    <s v="Medium"/>
    <n v="50"/>
    <n v="175.99"/>
    <n v="0.06"/>
    <x v="1475"/>
    <n v="8.99"/>
    <n v="2031.5070000000001"/>
    <n v="0.56999999999999995"/>
    <x v="2"/>
    <x v="0"/>
    <x v="402"/>
    <x v="9"/>
    <x v="1"/>
    <n v="1611"/>
    <d v="2012-09-06T00:00:00"/>
    <x v="0"/>
    <x v="2"/>
    <n v="94591"/>
  </r>
  <r>
    <x v="177"/>
    <n v="42"/>
    <s v="Christine Abelman"/>
    <x v="2"/>
    <n v="1"/>
    <x v="241"/>
    <n v="25824"/>
    <s v="Medium"/>
    <n v="6"/>
    <n v="95.99"/>
    <n v="0.04"/>
    <x v="1476"/>
    <n v="4.9000000000000004"/>
    <n v="-258.22500000000002"/>
    <n v="0.56000000000000005"/>
    <x v="2"/>
    <x v="0"/>
    <x v="183"/>
    <x v="9"/>
    <x v="1"/>
    <n v="3612"/>
    <d v="2012-09-06T00:00:00"/>
    <x v="0"/>
    <x v="21"/>
    <n v="99207"/>
  </r>
  <r>
    <x v="78"/>
    <n v="42"/>
    <s v="Sylvia Foulston"/>
    <x v="2"/>
    <n v="1"/>
    <x v="241"/>
    <n v="26567"/>
    <s v="Critical"/>
    <n v="10"/>
    <n v="8.4600000000000009"/>
    <n v="0.09"/>
    <x v="1477"/>
    <n v="8.99"/>
    <n v="-100.51"/>
    <n v="0.79"/>
    <x v="2"/>
    <x v="6"/>
    <x v="819"/>
    <x v="8"/>
    <x v="2"/>
    <n v="3720"/>
    <d v="2012-09-07T00:00:00"/>
    <x v="1"/>
    <x v="14"/>
    <n v="60540"/>
  </r>
  <r>
    <x v="241"/>
    <n v="42"/>
    <s v="Evan Minnotte"/>
    <x v="2"/>
    <n v="1"/>
    <x v="242"/>
    <n v="49990"/>
    <s v="Not Specified"/>
    <n v="11"/>
    <n v="442.14"/>
    <n v="0"/>
    <x v="1478"/>
    <n v="14.7"/>
    <n v="501.51"/>
    <n v="0.56000000000000005"/>
    <x v="2"/>
    <x v="2"/>
    <x v="283"/>
    <x v="7"/>
    <x v="2"/>
    <n v="7005"/>
    <d v="2012-09-05T00:00:00"/>
    <x v="2"/>
    <x v="36"/>
    <n v="46324"/>
  </r>
  <r>
    <x v="755"/>
    <n v="42"/>
    <s v="Mike Pelletier"/>
    <x v="2"/>
    <n v="1"/>
    <x v="242"/>
    <n v="34311"/>
    <s v="High"/>
    <n v="39"/>
    <n v="3.28"/>
    <n v="0.05"/>
    <x v="1479"/>
    <n v="3.97"/>
    <n v="-100.24"/>
    <n v="0.56000000000000005"/>
    <x v="0"/>
    <x v="3"/>
    <x v="46"/>
    <x v="6"/>
    <x v="1"/>
    <n v="4827"/>
    <d v="2012-09-06T00:00:00"/>
    <x v="0"/>
    <x v="31"/>
    <n v="83843"/>
  </r>
  <r>
    <x v="719"/>
    <n v="42"/>
    <s v="Lauren Leatherbury"/>
    <x v="1"/>
    <n v="1"/>
    <x v="242"/>
    <n v="51714"/>
    <s v="Not Specified"/>
    <n v="33"/>
    <n v="5.78"/>
    <n v="0.03"/>
    <x v="1480"/>
    <n v="5.37"/>
    <n v="-63.35"/>
    <n v="0.36"/>
    <x v="0"/>
    <x v="0"/>
    <x v="820"/>
    <x v="2"/>
    <x v="1"/>
    <n v="7251"/>
    <d v="2012-09-06T00:00:00"/>
    <x v="0"/>
    <x v="30"/>
    <n v="81301"/>
  </r>
  <r>
    <x v="206"/>
    <n v="42"/>
    <s v="Sharelle Roach"/>
    <x v="1"/>
    <n v="1"/>
    <x v="242"/>
    <n v="51968"/>
    <s v="Medium"/>
    <n v="43"/>
    <n v="85.99"/>
    <n v="0.03"/>
    <x v="1481"/>
    <n v="0.99"/>
    <n v="1166.0940000000001"/>
    <n v="0.55000000000000004"/>
    <x v="2"/>
    <x v="3"/>
    <x v="431"/>
    <x v="9"/>
    <x v="1"/>
    <n v="7282"/>
    <d v="2012-09-06T00:00:00"/>
    <x v="0"/>
    <x v="31"/>
    <n v="83814"/>
  </r>
  <r>
    <x v="756"/>
    <n v="42"/>
    <s v="Speros Goranitis"/>
    <x v="2"/>
    <n v="1"/>
    <x v="242"/>
    <n v="36867"/>
    <s v="High"/>
    <n v="21"/>
    <n v="276.2"/>
    <n v="0.06"/>
    <x v="1482"/>
    <n v="24.49"/>
    <n v="1167.3800000000001"/>
    <m/>
    <x v="1"/>
    <x v="1"/>
    <x v="526"/>
    <x v="1"/>
    <x v="1"/>
    <n v="5188"/>
    <d v="2012-09-07T00:00:00"/>
    <x v="1"/>
    <x v="2"/>
    <n v="94704"/>
  </r>
  <r>
    <x v="757"/>
    <n v="42"/>
    <s v="Sarah Bern"/>
    <x v="2"/>
    <n v="1"/>
    <x v="242"/>
    <n v="11392"/>
    <s v="Low"/>
    <n v="28"/>
    <n v="4.55"/>
    <n v="0.04"/>
    <x v="1483"/>
    <n v="1.49"/>
    <n v="28.288"/>
    <n v="0.35"/>
    <x v="0"/>
    <x v="0"/>
    <x v="383"/>
    <x v="3"/>
    <x v="2"/>
    <n v="1575"/>
    <d v="2012-09-07T00:00:00"/>
    <x v="0"/>
    <x v="24"/>
    <n v="48640"/>
  </r>
  <r>
    <x v="755"/>
    <n v="42"/>
    <s v="Mike Pelletier"/>
    <x v="2"/>
    <n v="1"/>
    <x v="242"/>
    <n v="34311"/>
    <s v="High"/>
    <n v="32"/>
    <n v="6.98"/>
    <n v="0.03"/>
    <x v="1484"/>
    <n v="9.69"/>
    <n v="-262.62"/>
    <n v="0.83"/>
    <x v="0"/>
    <x v="0"/>
    <x v="821"/>
    <x v="0"/>
    <x v="1"/>
    <n v="4828"/>
    <d v="2012-09-07T00:00:00"/>
    <x v="0"/>
    <x v="31"/>
    <n v="83843"/>
  </r>
  <r>
    <x v="756"/>
    <n v="42"/>
    <s v="Speros Goranitis"/>
    <x v="2"/>
    <n v="1"/>
    <x v="242"/>
    <n v="36867"/>
    <s v="High"/>
    <n v="16"/>
    <n v="2.88"/>
    <n v="0.09"/>
    <x v="1485"/>
    <n v="0.7"/>
    <n v="2.81"/>
    <n v="0.56000000000000005"/>
    <x v="0"/>
    <x v="3"/>
    <x v="719"/>
    <x v="6"/>
    <x v="1"/>
    <n v="5189"/>
    <d v="2012-09-07T00:00:00"/>
    <x v="0"/>
    <x v="2"/>
    <n v="94704"/>
  </r>
  <r>
    <x v="395"/>
    <n v="42"/>
    <s v="David Kendrick"/>
    <x v="1"/>
    <n v="1"/>
    <x v="243"/>
    <n v="38913"/>
    <s v="Not Specified"/>
    <n v="7"/>
    <n v="31.74"/>
    <n v="0.03"/>
    <x v="1486"/>
    <n v="12.62"/>
    <n v="-4.3010000000000002"/>
    <n v="0.37"/>
    <x v="0"/>
    <x v="0"/>
    <x v="571"/>
    <x v="3"/>
    <x v="1"/>
    <n v="5479"/>
    <d v="2012-09-06T00:00:00"/>
    <x v="0"/>
    <x v="2"/>
    <n v="95070"/>
  </r>
  <r>
    <x v="228"/>
    <n v="42"/>
    <s v="Dana Kaydos"/>
    <x v="2"/>
    <n v="1"/>
    <x v="243"/>
    <n v="48167"/>
    <s v="Critical"/>
    <n v="27"/>
    <n v="349.45"/>
    <n v="0.09"/>
    <x v="1487"/>
    <n v="60"/>
    <n v="-2946.0509999999999"/>
    <m/>
    <x v="1"/>
    <x v="2"/>
    <x v="448"/>
    <x v="4"/>
    <x v="2"/>
    <n v="6764"/>
    <d v="2012-09-07T00:00:00"/>
    <x v="2"/>
    <x v="3"/>
    <n v="55126"/>
  </r>
  <r>
    <x v="228"/>
    <n v="42"/>
    <s v="Dana Kaydos"/>
    <x v="2"/>
    <n v="1"/>
    <x v="243"/>
    <n v="48167"/>
    <s v="Critical"/>
    <n v="45"/>
    <n v="6.48"/>
    <n v="0.06"/>
    <x v="1488"/>
    <n v="8.8800000000000008"/>
    <n v="-237.47"/>
    <n v="0.37"/>
    <x v="0"/>
    <x v="0"/>
    <x v="822"/>
    <x v="2"/>
    <x v="2"/>
    <n v="6763"/>
    <d v="2012-09-07T00:00:00"/>
    <x v="0"/>
    <x v="3"/>
    <n v="55126"/>
  </r>
  <r>
    <x v="758"/>
    <n v="42"/>
    <s v="Shaun Weien"/>
    <x v="1"/>
    <n v="1"/>
    <x v="243"/>
    <n v="39845"/>
    <s v="Critical"/>
    <n v="44"/>
    <n v="9.99"/>
    <n v="0.05"/>
    <x v="1489"/>
    <n v="4.78"/>
    <n v="41.3"/>
    <n v="0.4"/>
    <x v="0"/>
    <x v="0"/>
    <x v="823"/>
    <x v="2"/>
    <x v="2"/>
    <n v="5627"/>
    <d v="2012-09-07T00:00:00"/>
    <x v="0"/>
    <x v="3"/>
    <n v="55343"/>
  </r>
  <r>
    <x v="539"/>
    <n v="42"/>
    <s v="Craig Carroll"/>
    <x v="2"/>
    <n v="1"/>
    <x v="243"/>
    <n v="48775"/>
    <s v="Low"/>
    <n v="17"/>
    <n v="6.48"/>
    <n v="0.09"/>
    <x v="1490"/>
    <n v="6.86"/>
    <n v="-62.23"/>
    <n v="0.37"/>
    <x v="0"/>
    <x v="0"/>
    <x v="326"/>
    <x v="2"/>
    <x v="1"/>
    <n v="6851"/>
    <d v="2012-09-08T00:00:00"/>
    <x v="0"/>
    <x v="5"/>
    <n v="84067"/>
  </r>
  <r>
    <x v="484"/>
    <n v="42"/>
    <s v="Christine Sundaresam"/>
    <x v="0"/>
    <n v="1"/>
    <x v="243"/>
    <n v="9668"/>
    <s v="Low"/>
    <n v="10"/>
    <n v="4.18"/>
    <n v="0.06"/>
    <x v="1491"/>
    <n v="2.99"/>
    <n v="-12.718999999999999"/>
    <n v="0.37"/>
    <x v="0"/>
    <x v="0"/>
    <x v="824"/>
    <x v="3"/>
    <x v="2"/>
    <n v="1325"/>
    <d v="2012-09-08T00:00:00"/>
    <x v="0"/>
    <x v="26"/>
    <n v="63116"/>
  </r>
  <r>
    <x v="228"/>
    <n v="42"/>
    <s v="Dana Kaydos"/>
    <x v="2"/>
    <n v="1"/>
    <x v="243"/>
    <n v="48167"/>
    <s v="Critical"/>
    <n v="43"/>
    <n v="122.99"/>
    <n v="0.06"/>
    <x v="1492"/>
    <n v="70.2"/>
    <n v="-2136.66"/>
    <n v="0.74"/>
    <x v="1"/>
    <x v="2"/>
    <x v="199"/>
    <x v="1"/>
    <x v="2"/>
    <n v="6762"/>
    <d v="2012-09-09T00:00:00"/>
    <x v="2"/>
    <x v="3"/>
    <n v="55126"/>
  </r>
  <r>
    <x v="759"/>
    <n v="42"/>
    <s v="Dan Campbell"/>
    <x v="2"/>
    <n v="1"/>
    <x v="244"/>
    <n v="10052"/>
    <s v="Not Specified"/>
    <n v="16"/>
    <n v="6.08"/>
    <n v="7.0000000000000007E-2"/>
    <x v="1493"/>
    <n v="0.91"/>
    <n v="19.57"/>
    <n v="0.51"/>
    <x v="0"/>
    <x v="3"/>
    <x v="825"/>
    <x v="6"/>
    <x v="1"/>
    <n v="1383"/>
    <d v="2012-09-08T00:00:00"/>
    <x v="0"/>
    <x v="2"/>
    <n v="93117"/>
  </r>
  <r>
    <x v="229"/>
    <n v="42"/>
    <s v="Dan Campbell"/>
    <x v="2"/>
    <n v="1"/>
    <x v="244"/>
    <n v="10052"/>
    <s v="Not Specified"/>
    <n v="28"/>
    <n v="19.899999999999999"/>
    <n v="0.08"/>
    <x v="1494"/>
    <n v="5.29"/>
    <n v="107.11"/>
    <n v="0.4"/>
    <x v="0"/>
    <x v="5"/>
    <x v="826"/>
    <x v="13"/>
    <x v="1"/>
    <n v="1384"/>
    <d v="2012-09-09T00:00:00"/>
    <x v="0"/>
    <x v="2"/>
    <n v="91745"/>
  </r>
  <r>
    <x v="229"/>
    <n v="42"/>
    <s v="Dan Campbell"/>
    <x v="2"/>
    <n v="1"/>
    <x v="244"/>
    <n v="10052"/>
    <s v="Not Specified"/>
    <n v="46"/>
    <n v="3.36"/>
    <n v="0.02"/>
    <x v="1495"/>
    <n v="6.27"/>
    <n v="-216.154"/>
    <n v="0.4"/>
    <x v="0"/>
    <x v="0"/>
    <x v="19"/>
    <x v="3"/>
    <x v="1"/>
    <n v="1385"/>
    <d v="2012-09-09T00:00:00"/>
    <x v="0"/>
    <x v="2"/>
    <n v="91745"/>
  </r>
  <r>
    <x v="760"/>
    <n v="42"/>
    <s v="Rick Hansen"/>
    <x v="2"/>
    <n v="1"/>
    <x v="245"/>
    <n v="37926"/>
    <s v="Critical"/>
    <n v="31"/>
    <n v="11.55"/>
    <n v="0.02"/>
    <x v="1496"/>
    <n v="2.36"/>
    <n v="60.06"/>
    <n v="0.55000000000000004"/>
    <x v="0"/>
    <x v="3"/>
    <x v="74"/>
    <x v="6"/>
    <x v="3"/>
    <n v="5342"/>
    <d v="2012-09-10T00:00:00"/>
    <x v="0"/>
    <x v="42"/>
    <n v="30338"/>
  </r>
  <r>
    <x v="323"/>
    <n v="42"/>
    <s v="Christopher Martinez"/>
    <x v="0"/>
    <n v="1"/>
    <x v="245"/>
    <n v="5317"/>
    <s v="Low"/>
    <n v="10"/>
    <n v="140.97999999999999"/>
    <n v="7.0000000000000007E-2"/>
    <x v="1497"/>
    <n v="53.48"/>
    <n v="-263.64999999999998"/>
    <n v="0.65"/>
    <x v="1"/>
    <x v="4"/>
    <x v="140"/>
    <x v="10"/>
    <x v="1"/>
    <n v="737"/>
    <d v="2012-09-15T00:00:00"/>
    <x v="2"/>
    <x v="30"/>
    <n v="80229"/>
  </r>
  <r>
    <x v="323"/>
    <n v="42"/>
    <s v="Christopher Martinez"/>
    <x v="0"/>
    <n v="1"/>
    <x v="245"/>
    <n v="5317"/>
    <s v="Low"/>
    <n v="38"/>
    <n v="5.34"/>
    <n v="0.09"/>
    <x v="1498"/>
    <n v="2.99"/>
    <n v="9.4860000000000007"/>
    <n v="0.38"/>
    <x v="0"/>
    <x v="0"/>
    <x v="266"/>
    <x v="3"/>
    <x v="1"/>
    <n v="736"/>
    <d v="2012-09-15T00:00:00"/>
    <x v="1"/>
    <x v="30"/>
    <n v="80229"/>
  </r>
  <r>
    <x v="323"/>
    <n v="42"/>
    <s v="Christopher Martinez"/>
    <x v="0"/>
    <n v="1"/>
    <x v="245"/>
    <n v="5317"/>
    <s v="Low"/>
    <n v="25"/>
    <n v="205.99"/>
    <n v="0.06"/>
    <x v="1499"/>
    <n v="5.26"/>
    <n v="890.18100000000004"/>
    <n v="0.56000000000000005"/>
    <x v="2"/>
    <x v="0"/>
    <x v="827"/>
    <x v="9"/>
    <x v="1"/>
    <n v="738"/>
    <d v="2012-09-15T00:00:00"/>
    <x v="0"/>
    <x v="30"/>
    <n v="80229"/>
  </r>
  <r>
    <x v="574"/>
    <n v="42"/>
    <s v="Sung Shariari"/>
    <x v="2"/>
    <n v="1"/>
    <x v="246"/>
    <n v="55648"/>
    <s v="Critical"/>
    <n v="5"/>
    <n v="2.88"/>
    <n v="0.08"/>
    <x v="1500"/>
    <n v="0.7"/>
    <n v="-2.58"/>
    <n v="0.56000000000000005"/>
    <x v="0"/>
    <x v="3"/>
    <x v="719"/>
    <x v="6"/>
    <x v="3"/>
    <n v="7773"/>
    <d v="2012-09-12T00:00:00"/>
    <x v="0"/>
    <x v="8"/>
    <n v="70117"/>
  </r>
  <r>
    <x v="761"/>
    <n v="42"/>
    <s v="Alan Dominguez"/>
    <x v="2"/>
    <n v="1"/>
    <x v="247"/>
    <n v="3746"/>
    <s v="Not Specified"/>
    <n v="14"/>
    <n v="115.99"/>
    <n v="0"/>
    <x v="1501"/>
    <n v="2.5"/>
    <n v="162.666"/>
    <n v="0.56999999999999995"/>
    <x v="2"/>
    <x v="0"/>
    <x v="828"/>
    <x v="9"/>
    <x v="1"/>
    <n v="551"/>
    <d v="2012-09-10T00:00:00"/>
    <x v="0"/>
    <x v="21"/>
    <n v="98373"/>
  </r>
  <r>
    <x v="672"/>
    <n v="42"/>
    <s v="Alan Dominguez"/>
    <x v="2"/>
    <n v="1"/>
    <x v="247"/>
    <n v="3746"/>
    <s v="Not Specified"/>
    <n v="38"/>
    <n v="5.98"/>
    <n v="0.02"/>
    <x v="1502"/>
    <n v="5.79"/>
    <n v="-67.489999999999995"/>
    <n v="0.36"/>
    <x v="0"/>
    <x v="0"/>
    <x v="94"/>
    <x v="2"/>
    <x v="1"/>
    <n v="552"/>
    <d v="2012-09-11T00:00:00"/>
    <x v="0"/>
    <x v="21"/>
    <n v="98052"/>
  </r>
  <r>
    <x v="104"/>
    <n v="42"/>
    <s v="Harold Ryan"/>
    <x v="1"/>
    <n v="1"/>
    <x v="247"/>
    <n v="43590"/>
    <s v="Critical"/>
    <n v="24"/>
    <n v="128.24"/>
    <n v="0.06"/>
    <x v="1503"/>
    <n v="12.65"/>
    <n v="804.2"/>
    <m/>
    <x v="1"/>
    <x v="5"/>
    <x v="541"/>
    <x v="1"/>
    <x v="0"/>
    <n v="6157"/>
    <d v="2012-09-12T00:00:00"/>
    <x v="1"/>
    <x v="20"/>
    <n v="44691"/>
  </r>
  <r>
    <x v="762"/>
    <n v="42"/>
    <s v="Cindy Stewart"/>
    <x v="2"/>
    <n v="1"/>
    <x v="248"/>
    <n v="12099"/>
    <s v="Critical"/>
    <n v="1"/>
    <n v="2.61"/>
    <n v="0.06"/>
    <x v="1504"/>
    <n v="0.5"/>
    <n v="10.85"/>
    <n v="0.39"/>
    <x v="0"/>
    <x v="0"/>
    <x v="371"/>
    <x v="12"/>
    <x v="1"/>
    <n v="1679"/>
    <d v="2012-09-11T00:00:00"/>
    <x v="1"/>
    <x v="40"/>
    <n v="86301"/>
  </r>
  <r>
    <x v="174"/>
    <n v="42"/>
    <s v="Helen Wasserman"/>
    <x v="2"/>
    <n v="1"/>
    <x v="248"/>
    <n v="44487"/>
    <s v="Critical"/>
    <n v="4"/>
    <n v="6.28"/>
    <n v="0.09"/>
    <x v="1505"/>
    <n v="5.29"/>
    <n v="-10.09"/>
    <n v="0.43"/>
    <x v="1"/>
    <x v="0"/>
    <x v="524"/>
    <x v="5"/>
    <x v="0"/>
    <n v="6286"/>
    <d v="2012-09-12T00:00:00"/>
    <x v="0"/>
    <x v="13"/>
    <n v="14901"/>
  </r>
  <r>
    <x v="544"/>
    <n v="42"/>
    <s v="Tamara Willingham"/>
    <x v="2"/>
    <n v="1"/>
    <x v="248"/>
    <n v="44836"/>
    <s v="Medium"/>
    <n v="21"/>
    <n v="5.98"/>
    <n v="0.02"/>
    <x v="1506"/>
    <n v="1.49"/>
    <n v="28.526"/>
    <n v="0.39"/>
    <x v="0"/>
    <x v="0"/>
    <x v="643"/>
    <x v="3"/>
    <x v="1"/>
    <n v="6329"/>
    <d v="2012-09-12T00:00:00"/>
    <x v="0"/>
    <x v="2"/>
    <n v="92277"/>
  </r>
  <r>
    <x v="411"/>
    <n v="42"/>
    <s v="Grant Carroll"/>
    <x v="0"/>
    <n v="1"/>
    <x v="248"/>
    <n v="13280"/>
    <s v="High"/>
    <n v="40"/>
    <n v="10.9"/>
    <n v="0.01"/>
    <x v="1507"/>
    <n v="7.46"/>
    <n v="-116.76"/>
    <n v="0.59"/>
    <x v="0"/>
    <x v="0"/>
    <x v="829"/>
    <x v="0"/>
    <x v="2"/>
    <n v="1842"/>
    <d v="2012-09-12T00:00:00"/>
    <x v="0"/>
    <x v="14"/>
    <n v="61832"/>
  </r>
  <r>
    <x v="411"/>
    <n v="42"/>
    <s v="Grant Carroll"/>
    <x v="0"/>
    <n v="1"/>
    <x v="248"/>
    <n v="13280"/>
    <s v="High"/>
    <n v="49"/>
    <n v="7.99"/>
    <n v="0.1"/>
    <x v="1508"/>
    <n v="5.03"/>
    <n v="-160.952"/>
    <n v="0.6"/>
    <x v="2"/>
    <x v="5"/>
    <x v="716"/>
    <x v="9"/>
    <x v="2"/>
    <n v="1843"/>
    <d v="2012-09-12T00:00:00"/>
    <x v="0"/>
    <x v="14"/>
    <n v="61832"/>
  </r>
  <r>
    <x v="727"/>
    <n v="42"/>
    <s v="Helen Wasserman"/>
    <x v="2"/>
    <n v="1"/>
    <x v="248"/>
    <n v="10629"/>
    <s v="Critical"/>
    <n v="39"/>
    <n v="8.3699999999999992"/>
    <n v="0.06"/>
    <x v="1509"/>
    <n v="10.16"/>
    <n v="-255.65"/>
    <n v="0.59"/>
    <x v="1"/>
    <x v="1"/>
    <x v="668"/>
    <x v="5"/>
    <x v="0"/>
    <n v="1472"/>
    <d v="2012-09-13T00:00:00"/>
    <x v="0"/>
    <x v="1"/>
    <n v="21222"/>
  </r>
  <r>
    <x v="727"/>
    <n v="42"/>
    <s v="Helen Wasserman"/>
    <x v="2"/>
    <n v="1"/>
    <x v="248"/>
    <n v="10629"/>
    <s v="Critical"/>
    <n v="14"/>
    <n v="6.48"/>
    <n v="0.09"/>
    <x v="1510"/>
    <n v="9.17"/>
    <n v="-76.540000000000006"/>
    <n v="0.37"/>
    <x v="0"/>
    <x v="0"/>
    <x v="69"/>
    <x v="2"/>
    <x v="0"/>
    <n v="1473"/>
    <d v="2012-09-13T00:00:00"/>
    <x v="1"/>
    <x v="1"/>
    <n v="21222"/>
  </r>
  <r>
    <x v="763"/>
    <n v="42"/>
    <s v="Paul MacIntyre"/>
    <x v="2"/>
    <n v="1"/>
    <x v="248"/>
    <n v="56901"/>
    <s v="Critical"/>
    <n v="36"/>
    <n v="2.6"/>
    <n v="0"/>
    <x v="1511"/>
    <n v="2.4"/>
    <n v="-45.21"/>
    <n v="0.57999999999999996"/>
    <x v="0"/>
    <x v="3"/>
    <x v="66"/>
    <x v="6"/>
    <x v="2"/>
    <n v="7962"/>
    <d v="2012-09-13T00:00:00"/>
    <x v="0"/>
    <x v="24"/>
    <n v="49002"/>
  </r>
  <r>
    <x v="174"/>
    <n v="42"/>
    <s v="Helen Wasserman"/>
    <x v="2"/>
    <n v="1"/>
    <x v="248"/>
    <n v="44487"/>
    <s v="Critical"/>
    <n v="37"/>
    <n v="15.14"/>
    <n v="0.03"/>
    <x v="1512"/>
    <n v="4.53"/>
    <n v="-92.87"/>
    <n v="0.81"/>
    <x v="0"/>
    <x v="0"/>
    <x v="377"/>
    <x v="0"/>
    <x v="0"/>
    <n v="6287"/>
    <d v="2012-09-13T00:00:00"/>
    <x v="0"/>
    <x v="13"/>
    <n v="14901"/>
  </r>
  <r>
    <x v="762"/>
    <n v="42"/>
    <s v="Cindy Stewart"/>
    <x v="2"/>
    <n v="1"/>
    <x v="248"/>
    <n v="12099"/>
    <s v="Critical"/>
    <n v="48"/>
    <n v="6.35"/>
    <n v="0.01"/>
    <x v="1513"/>
    <n v="1.02"/>
    <n v="128.28"/>
    <n v="0.39"/>
    <x v="0"/>
    <x v="3"/>
    <x v="110"/>
    <x v="2"/>
    <x v="1"/>
    <n v="1680"/>
    <d v="2012-09-13T00:00:00"/>
    <x v="0"/>
    <x v="40"/>
    <n v="86301"/>
  </r>
  <r>
    <x v="41"/>
    <n v="42"/>
    <s v="Darrin Sayre"/>
    <x v="3"/>
    <n v="1"/>
    <x v="249"/>
    <n v="49891"/>
    <s v="Not Specified"/>
    <n v="19"/>
    <n v="4.91"/>
    <n v="0.08"/>
    <x v="1514"/>
    <n v="0.5"/>
    <n v="35.5"/>
    <n v="0.36"/>
    <x v="0"/>
    <x v="0"/>
    <x v="143"/>
    <x v="12"/>
    <x v="0"/>
    <n v="6980"/>
    <d v="2012-09-12T00:00:00"/>
    <x v="0"/>
    <x v="19"/>
    <n v="4330"/>
  </r>
  <r>
    <x v="764"/>
    <n v="42"/>
    <s v="Amy Cox"/>
    <x v="0"/>
    <n v="1"/>
    <x v="249"/>
    <n v="38145"/>
    <s v="Not Specified"/>
    <n v="8"/>
    <n v="45.98"/>
    <n v="0.01"/>
    <x v="1515"/>
    <n v="4.8"/>
    <n v="190.6"/>
    <n v="0.68"/>
    <x v="1"/>
    <x v="3"/>
    <x v="626"/>
    <x v="5"/>
    <x v="2"/>
    <n v="5365"/>
    <d v="2012-09-13T00:00:00"/>
    <x v="0"/>
    <x v="9"/>
    <n v="76148"/>
  </r>
  <r>
    <x v="503"/>
    <n v="42"/>
    <s v="Eugene Hildebrand"/>
    <x v="1"/>
    <n v="1"/>
    <x v="249"/>
    <n v="41221"/>
    <s v="Critical"/>
    <n v="4"/>
    <n v="80.98"/>
    <n v="0.06"/>
    <x v="1516"/>
    <n v="35"/>
    <n v="-218.77"/>
    <n v="0.81"/>
    <x v="0"/>
    <x v="1"/>
    <x v="695"/>
    <x v="0"/>
    <x v="2"/>
    <n v="5815"/>
    <d v="2012-09-13T00:00:00"/>
    <x v="0"/>
    <x v="9"/>
    <n v="77530"/>
  </r>
  <r>
    <x v="184"/>
    <n v="42"/>
    <s v="Darrin Sayre"/>
    <x v="3"/>
    <n v="1"/>
    <x v="249"/>
    <n v="49891"/>
    <s v="Not Specified"/>
    <n v="40"/>
    <n v="5.98"/>
    <n v="0"/>
    <x v="1517"/>
    <n v="1.49"/>
    <n v="80.733000000000004"/>
    <n v="0.39"/>
    <x v="0"/>
    <x v="0"/>
    <x v="643"/>
    <x v="3"/>
    <x v="0"/>
    <n v="6981"/>
    <d v="2012-09-14T00:00:00"/>
    <x v="0"/>
    <x v="28"/>
    <n v="1887"/>
  </r>
  <r>
    <x v="116"/>
    <n v="42"/>
    <s v="Sally Matthias"/>
    <x v="1"/>
    <n v="1"/>
    <x v="249"/>
    <n v="1313"/>
    <s v="Critical"/>
    <n v="34"/>
    <n v="22.84"/>
    <n v="0"/>
    <x v="1518"/>
    <n v="16.920000000000002"/>
    <n v="-83.75"/>
    <n v="0.39"/>
    <x v="0"/>
    <x v="0"/>
    <x v="830"/>
    <x v="2"/>
    <x v="2"/>
    <n v="198"/>
    <d v="2012-09-14T00:00:00"/>
    <x v="0"/>
    <x v="3"/>
    <n v="56001"/>
  </r>
  <r>
    <x v="764"/>
    <n v="42"/>
    <s v="Amy Cox"/>
    <x v="0"/>
    <n v="1"/>
    <x v="249"/>
    <n v="38145"/>
    <s v="Not Specified"/>
    <n v="33"/>
    <n v="1.88"/>
    <n v="7.0000000000000007E-2"/>
    <x v="1519"/>
    <n v="1.49"/>
    <n v="-17.204000000000001"/>
    <n v="0.37"/>
    <x v="0"/>
    <x v="0"/>
    <x v="467"/>
    <x v="3"/>
    <x v="2"/>
    <n v="5364"/>
    <d v="2012-09-14T00:00:00"/>
    <x v="0"/>
    <x v="9"/>
    <n v="76148"/>
  </r>
  <r>
    <x v="404"/>
    <n v="42"/>
    <s v="Patrick Ryan"/>
    <x v="2"/>
    <n v="1"/>
    <x v="249"/>
    <n v="40928"/>
    <s v="Low"/>
    <n v="4"/>
    <n v="85.99"/>
    <n v="0.01"/>
    <x v="1520"/>
    <n v="0.99"/>
    <n v="-420.58499999999998"/>
    <n v="0.85"/>
    <x v="2"/>
    <x v="3"/>
    <x v="347"/>
    <x v="9"/>
    <x v="3"/>
    <n v="5765"/>
    <d v="2012-09-17T00:00:00"/>
    <x v="0"/>
    <x v="42"/>
    <n v="30605"/>
  </r>
  <r>
    <x v="220"/>
    <n v="42"/>
    <s v="Adam Shillingsburg"/>
    <x v="2"/>
    <n v="1"/>
    <x v="249"/>
    <n v="9888"/>
    <s v="Low"/>
    <n v="48"/>
    <n v="205.99"/>
    <n v="0.06"/>
    <x v="1521"/>
    <n v="8.99"/>
    <n v="2568.096"/>
    <n v="0.56000000000000005"/>
    <x v="2"/>
    <x v="0"/>
    <x v="237"/>
    <x v="9"/>
    <x v="1"/>
    <n v="1355"/>
    <d v="2012-09-19T00:00:00"/>
    <x v="0"/>
    <x v="6"/>
    <n v="97526"/>
  </r>
  <r>
    <x v="765"/>
    <n v="42"/>
    <s v="Nick Radford"/>
    <x v="2"/>
    <n v="1"/>
    <x v="250"/>
    <n v="46721"/>
    <s v="Medium"/>
    <n v="17"/>
    <n v="7.38"/>
    <n v="0.03"/>
    <x v="1522"/>
    <n v="11.51"/>
    <n v="-129.559"/>
    <n v="0.36"/>
    <x v="0"/>
    <x v="0"/>
    <x v="425"/>
    <x v="3"/>
    <x v="3"/>
    <n v="6567"/>
    <d v="2012-09-14T00:00:00"/>
    <x v="0"/>
    <x v="12"/>
    <n v="33881"/>
  </r>
  <r>
    <x v="765"/>
    <n v="43"/>
    <s v="Nick Radford"/>
    <x v="2"/>
    <n v="1"/>
    <x v="250"/>
    <n v="46721"/>
    <s v="Medium"/>
    <n v="35"/>
    <n v="6.48"/>
    <n v="0.05"/>
    <x v="1523"/>
    <n v="7.91"/>
    <n v="-133.12"/>
    <n v="0.37"/>
    <x v="0"/>
    <x v="0"/>
    <x v="603"/>
    <x v="2"/>
    <x v="3"/>
    <n v="6568"/>
    <d v="2012-09-14T00:00:00"/>
    <x v="0"/>
    <x v="12"/>
    <n v="33881"/>
  </r>
  <r>
    <x v="765"/>
    <n v="43"/>
    <s v="Nick Radford"/>
    <x v="2"/>
    <n v="1"/>
    <x v="250"/>
    <n v="46721"/>
    <s v="Medium"/>
    <n v="17"/>
    <n v="111.03"/>
    <n v="0.03"/>
    <x v="1524"/>
    <n v="8.64"/>
    <n v="71.56"/>
    <n v="0.78"/>
    <x v="0"/>
    <x v="0"/>
    <x v="831"/>
    <x v="0"/>
    <x v="3"/>
    <n v="6569"/>
    <d v="2012-09-14T00:00:00"/>
    <x v="0"/>
    <x v="12"/>
    <n v="33881"/>
  </r>
  <r>
    <x v="434"/>
    <n v="42"/>
    <s v="Neil Knudson"/>
    <x v="2"/>
    <n v="1"/>
    <x v="250"/>
    <n v="4772"/>
    <s v="Critical"/>
    <n v="28"/>
    <n v="65.989999999999995"/>
    <n v="0.04"/>
    <x v="1525"/>
    <n v="8.99"/>
    <n v="214.29"/>
    <n v="0.55000000000000004"/>
    <x v="2"/>
    <x v="0"/>
    <x v="537"/>
    <x v="9"/>
    <x v="3"/>
    <n v="684"/>
    <d v="2012-09-14T00:00:00"/>
    <x v="0"/>
    <x v="45"/>
    <n v="28144"/>
  </r>
  <r>
    <x v="766"/>
    <n v="42"/>
    <s v="Michael Grace"/>
    <x v="2"/>
    <n v="1"/>
    <x v="250"/>
    <n v="10528"/>
    <s v="Medium"/>
    <n v="47"/>
    <n v="17.7"/>
    <n v="0.02"/>
    <x v="1526"/>
    <n v="9.4700000000000006"/>
    <n v="-132.91"/>
    <n v="0.59"/>
    <x v="0"/>
    <x v="0"/>
    <x v="227"/>
    <x v="0"/>
    <x v="3"/>
    <n v="1460"/>
    <d v="2012-09-15T00:00:00"/>
    <x v="1"/>
    <x v="17"/>
    <n v="29730"/>
  </r>
  <r>
    <x v="641"/>
    <n v="42"/>
    <s v="Skye Norling"/>
    <x v="1"/>
    <n v="1"/>
    <x v="250"/>
    <n v="29860"/>
    <s v="Critical"/>
    <n v="48"/>
    <n v="178.47"/>
    <n v="0.08"/>
    <x v="1527"/>
    <n v="19.989999999999998"/>
    <n v="2267.2199999999998"/>
    <n v="0.55000000000000004"/>
    <x v="0"/>
    <x v="0"/>
    <x v="218"/>
    <x v="0"/>
    <x v="2"/>
    <n v="4201"/>
    <d v="2012-09-16T00:00:00"/>
    <x v="0"/>
    <x v="39"/>
    <n v="58554"/>
  </r>
  <r>
    <x v="100"/>
    <n v="43"/>
    <s v="Debra Catini"/>
    <x v="0"/>
    <n v="1"/>
    <x v="251"/>
    <n v="7297"/>
    <s v="High"/>
    <n v="4"/>
    <n v="400.98"/>
    <n v="0.1"/>
    <x v="1528"/>
    <n v="76.37"/>
    <n v="-969.04836599999999"/>
    <n v="0.6"/>
    <x v="1"/>
    <x v="4"/>
    <x v="460"/>
    <x v="4"/>
    <x v="0"/>
    <n v="1004"/>
    <d v="2012-09-15T00:00:00"/>
    <x v="2"/>
    <x v="19"/>
    <n v="4073"/>
  </r>
  <r>
    <x v="573"/>
    <n v="43"/>
    <s v="Debra Catini"/>
    <x v="0"/>
    <n v="1"/>
    <x v="251"/>
    <n v="7297"/>
    <s v="High"/>
    <n v="26"/>
    <n v="33.979999999999997"/>
    <n v="0.03"/>
    <x v="1529"/>
    <n v="19.989999999999998"/>
    <n v="-0.74"/>
    <n v="0.55000000000000004"/>
    <x v="1"/>
    <x v="0"/>
    <x v="832"/>
    <x v="5"/>
    <x v="0"/>
    <n v="1002"/>
    <d v="2012-09-15T00:00:00"/>
    <x v="0"/>
    <x v="25"/>
    <n v="5201"/>
  </r>
  <r>
    <x v="711"/>
    <n v="43"/>
    <s v="Jim Mitchum"/>
    <x v="3"/>
    <n v="1"/>
    <x v="251"/>
    <n v="38080"/>
    <s v="Not Specified"/>
    <n v="26"/>
    <n v="4.9800000000000004"/>
    <n v="0.08"/>
    <x v="1530"/>
    <n v="4.7"/>
    <n v="-56.35"/>
    <n v="0.38"/>
    <x v="0"/>
    <x v="0"/>
    <x v="784"/>
    <x v="2"/>
    <x v="2"/>
    <n v="5358"/>
    <d v="2012-09-15T00:00:00"/>
    <x v="0"/>
    <x v="9"/>
    <n v="77301"/>
  </r>
  <r>
    <x v="767"/>
    <n v="43"/>
    <s v="Muhammed Yedwab"/>
    <x v="3"/>
    <n v="1"/>
    <x v="251"/>
    <n v="7269"/>
    <s v="Medium"/>
    <n v="29"/>
    <n v="65.989999999999995"/>
    <n v="0"/>
    <x v="1531"/>
    <n v="3.99"/>
    <n v="391.185"/>
    <n v="0.59"/>
    <x v="2"/>
    <x v="0"/>
    <x v="225"/>
    <x v="9"/>
    <x v="3"/>
    <n v="1001"/>
    <d v="2012-09-15T00:00:00"/>
    <x v="0"/>
    <x v="16"/>
    <n v="22124"/>
  </r>
  <r>
    <x v="768"/>
    <n v="43"/>
    <s v="Debra Catini"/>
    <x v="0"/>
    <n v="1"/>
    <x v="251"/>
    <n v="7297"/>
    <s v="High"/>
    <n v="7"/>
    <n v="45.19"/>
    <n v="0.08"/>
    <x v="1532"/>
    <n v="1.99"/>
    <n v="-71.83"/>
    <n v="0.55000000000000004"/>
    <x v="2"/>
    <x v="6"/>
    <x v="196"/>
    <x v="8"/>
    <x v="0"/>
    <n v="1003"/>
    <d v="2012-09-15T00:00:00"/>
    <x v="0"/>
    <x v="22"/>
    <n v="7450"/>
  </r>
  <r>
    <x v="366"/>
    <n v="43"/>
    <s v="Tracy Blumstein"/>
    <x v="1"/>
    <n v="1"/>
    <x v="251"/>
    <n v="25831"/>
    <s v="Medium"/>
    <n v="6"/>
    <n v="45.99"/>
    <n v="0.01"/>
    <x v="1533"/>
    <n v="4.99"/>
    <n v="-131.846"/>
    <n v="0.56000000000000005"/>
    <x v="2"/>
    <x v="0"/>
    <x v="311"/>
    <x v="9"/>
    <x v="3"/>
    <n v="3620"/>
    <d v="2012-09-16T00:00:00"/>
    <x v="0"/>
    <x v="17"/>
    <n v="29203"/>
  </r>
  <r>
    <x v="769"/>
    <n v="43"/>
    <s v="Eric Hoffmann"/>
    <x v="0"/>
    <n v="1"/>
    <x v="252"/>
    <n v="53412"/>
    <s v="Critical"/>
    <n v="45"/>
    <n v="54.2"/>
    <n v="0.02"/>
    <x v="1534"/>
    <n v="11.1"/>
    <n v="375.87"/>
    <n v="0.64"/>
    <x v="1"/>
    <x v="5"/>
    <x v="833"/>
    <x v="5"/>
    <x v="3"/>
    <n v="7482"/>
    <d v="2012-09-16T00:00:00"/>
    <x v="0"/>
    <x v="12"/>
    <n v="32712"/>
  </r>
  <r>
    <x v="770"/>
    <n v="43"/>
    <s v="Carlos Soltero"/>
    <x v="3"/>
    <n v="1"/>
    <x v="252"/>
    <n v="35558"/>
    <s v="Critical"/>
    <n v="2"/>
    <n v="13.79"/>
    <n v="0.09"/>
    <x v="1535"/>
    <n v="8.7799999999999994"/>
    <n v="-22.12"/>
    <n v="0.43"/>
    <x v="1"/>
    <x v="0"/>
    <x v="289"/>
    <x v="5"/>
    <x v="2"/>
    <n v="4996"/>
    <d v="2012-09-17T00:00:00"/>
    <x v="0"/>
    <x v="36"/>
    <n v="46016"/>
  </r>
  <r>
    <x v="428"/>
    <n v="43"/>
    <s v="Mick Brown"/>
    <x v="3"/>
    <n v="1"/>
    <x v="252"/>
    <n v="46437"/>
    <s v="Medium"/>
    <n v="49"/>
    <n v="29.34"/>
    <n v="0"/>
    <x v="1536"/>
    <n v="7.87"/>
    <n v="385.37"/>
    <n v="0.54"/>
    <x v="1"/>
    <x v="0"/>
    <x v="533"/>
    <x v="5"/>
    <x v="1"/>
    <n v="6526"/>
    <d v="2012-09-17T00:00:00"/>
    <x v="0"/>
    <x v="44"/>
    <n v="82901"/>
  </r>
  <r>
    <x v="771"/>
    <n v="43"/>
    <s v="Jeremy Farry"/>
    <x v="0"/>
    <n v="1"/>
    <x v="252"/>
    <n v="44352"/>
    <s v="Not Specified"/>
    <n v="25"/>
    <n v="3.29"/>
    <n v="0.06"/>
    <x v="1537"/>
    <n v="1.35"/>
    <n v="8.5299999999999994"/>
    <n v="0.4"/>
    <x v="0"/>
    <x v="3"/>
    <x v="64"/>
    <x v="14"/>
    <x v="0"/>
    <n v="6265"/>
    <d v="2012-09-17T00:00:00"/>
    <x v="0"/>
    <x v="13"/>
    <n v="11714"/>
  </r>
  <r>
    <x v="601"/>
    <n v="43"/>
    <s v="Ed Jacobs"/>
    <x v="0"/>
    <n v="1"/>
    <x v="252"/>
    <n v="18855"/>
    <s v="High"/>
    <n v="31"/>
    <n v="7.3"/>
    <n v="0.03"/>
    <x v="1538"/>
    <n v="7.72"/>
    <n v="-127.05200000000001"/>
    <n v="0.38"/>
    <x v="0"/>
    <x v="0"/>
    <x v="834"/>
    <x v="3"/>
    <x v="1"/>
    <n v="2612"/>
    <d v="2012-09-18T00:00:00"/>
    <x v="0"/>
    <x v="2"/>
    <n v="95661"/>
  </r>
  <r>
    <x v="75"/>
    <n v="43"/>
    <s v="Amy Cox"/>
    <x v="1"/>
    <n v="1"/>
    <x v="253"/>
    <n v="54243"/>
    <s v="Low"/>
    <n v="6"/>
    <n v="154.13"/>
    <n v="7.0000000000000007E-2"/>
    <x v="1539"/>
    <n v="69"/>
    <n v="-634.73410000000001"/>
    <n v="0.68"/>
    <x v="1"/>
    <x v="1"/>
    <x v="198"/>
    <x v="4"/>
    <x v="0"/>
    <n v="7582"/>
    <d v="2012-09-16T00:00:00"/>
    <x v="1"/>
    <x v="0"/>
    <n v="15122"/>
  </r>
  <r>
    <x v="772"/>
    <n v="43"/>
    <s v="Mark Cousins"/>
    <x v="1"/>
    <n v="1"/>
    <x v="253"/>
    <n v="27330"/>
    <s v="Low"/>
    <n v="8"/>
    <n v="55.5"/>
    <n v="0.05"/>
    <x v="1540"/>
    <n v="52.2"/>
    <n v="-118.54"/>
    <n v="0.72"/>
    <x v="1"/>
    <x v="5"/>
    <x v="549"/>
    <x v="5"/>
    <x v="2"/>
    <n v="3834"/>
    <d v="2012-09-16T00:00:00"/>
    <x v="0"/>
    <x v="24"/>
    <n v="48093"/>
  </r>
  <r>
    <x v="773"/>
    <n v="43"/>
    <s v="Don Miller"/>
    <x v="1"/>
    <n v="1"/>
    <x v="253"/>
    <n v="17764"/>
    <s v="Low"/>
    <n v="27"/>
    <n v="22.84"/>
    <n v="0.04"/>
    <x v="1541"/>
    <n v="16.87"/>
    <n v="-97.28"/>
    <n v="0.39"/>
    <x v="0"/>
    <x v="0"/>
    <x v="732"/>
    <x v="2"/>
    <x v="2"/>
    <n v="2445"/>
    <d v="2012-09-16T00:00:00"/>
    <x v="0"/>
    <x v="14"/>
    <n v="60409"/>
  </r>
  <r>
    <x v="204"/>
    <n v="43"/>
    <s v="Erin Mull"/>
    <x v="2"/>
    <n v="1"/>
    <x v="253"/>
    <n v="21121"/>
    <s v="Not Specified"/>
    <n v="50"/>
    <n v="387.99"/>
    <n v="0"/>
    <x v="1542"/>
    <n v="19.989999999999998"/>
    <n v="9373.9614999999994"/>
    <n v="0.38"/>
    <x v="0"/>
    <x v="0"/>
    <x v="835"/>
    <x v="3"/>
    <x v="3"/>
    <n v="2920"/>
    <d v="2012-09-17T00:00:00"/>
    <x v="0"/>
    <x v="4"/>
    <n v="36830"/>
  </r>
  <r>
    <x v="517"/>
    <n v="43"/>
    <s v="Harold Dahlen"/>
    <x v="2"/>
    <n v="1"/>
    <x v="253"/>
    <n v="43974"/>
    <s v="Not Specified"/>
    <n v="8"/>
    <n v="7.64"/>
    <n v="0.03"/>
    <x v="1543"/>
    <n v="1.39"/>
    <n v="15.83"/>
    <n v="0.36"/>
    <x v="0"/>
    <x v="0"/>
    <x v="332"/>
    <x v="15"/>
    <x v="1"/>
    <n v="6207"/>
    <d v="2012-09-17T00:00:00"/>
    <x v="0"/>
    <x v="2"/>
    <n v="96150"/>
  </r>
  <r>
    <x v="774"/>
    <n v="43"/>
    <s v="Philip Brown"/>
    <x v="1"/>
    <n v="1"/>
    <x v="253"/>
    <n v="34880"/>
    <s v="High"/>
    <n v="44"/>
    <n v="6.48"/>
    <n v="0.04"/>
    <x v="1544"/>
    <n v="5.19"/>
    <n v="-62.43"/>
    <n v="0.37"/>
    <x v="0"/>
    <x v="0"/>
    <x v="761"/>
    <x v="2"/>
    <x v="2"/>
    <n v="4901"/>
    <d v="2012-09-17T00:00:00"/>
    <x v="0"/>
    <x v="36"/>
    <n v="46350"/>
  </r>
  <r>
    <x v="775"/>
    <n v="43"/>
    <s v="Melanie Page"/>
    <x v="2"/>
    <n v="1"/>
    <x v="253"/>
    <n v="10371"/>
    <s v="High"/>
    <n v="10"/>
    <n v="15.73"/>
    <n v="0.08"/>
    <x v="1545"/>
    <n v="7.42"/>
    <n v="-37.6"/>
    <n v="0.56000000000000005"/>
    <x v="0"/>
    <x v="6"/>
    <x v="757"/>
    <x v="16"/>
    <x v="2"/>
    <n v="1438"/>
    <d v="2012-09-18T00:00:00"/>
    <x v="1"/>
    <x v="9"/>
    <n v="76543"/>
  </r>
  <r>
    <x v="776"/>
    <n v="43"/>
    <s v="Dan Campbell"/>
    <x v="0"/>
    <n v="1"/>
    <x v="253"/>
    <n v="57734"/>
    <s v="High"/>
    <n v="26"/>
    <n v="4.24"/>
    <n v="0.05"/>
    <x v="1546"/>
    <n v="5.41"/>
    <n v="-89.216999999999999"/>
    <n v="0.35"/>
    <x v="0"/>
    <x v="0"/>
    <x v="642"/>
    <x v="3"/>
    <x v="1"/>
    <n v="8093"/>
    <d v="2012-09-18T00:00:00"/>
    <x v="0"/>
    <x v="2"/>
    <n v="92345"/>
  </r>
  <r>
    <x v="776"/>
    <n v="43"/>
    <s v="Dan Campbell"/>
    <x v="0"/>
    <n v="1"/>
    <x v="253"/>
    <n v="57734"/>
    <s v="High"/>
    <n v="27"/>
    <n v="16.98"/>
    <n v="0.1"/>
    <x v="1547"/>
    <n v="12.39"/>
    <n v="-75.06"/>
    <n v="0.35"/>
    <x v="0"/>
    <x v="0"/>
    <x v="534"/>
    <x v="15"/>
    <x v="1"/>
    <n v="8094"/>
    <d v="2012-09-18T00:00:00"/>
    <x v="0"/>
    <x v="2"/>
    <n v="92345"/>
  </r>
  <r>
    <x v="772"/>
    <n v="43"/>
    <s v="Mark Cousins"/>
    <x v="1"/>
    <n v="1"/>
    <x v="253"/>
    <n v="27330"/>
    <s v="Low"/>
    <n v="30"/>
    <n v="442.14"/>
    <n v="0.05"/>
    <x v="1548"/>
    <n v="14.7"/>
    <n v="2963.48"/>
    <n v="0.56000000000000005"/>
    <x v="2"/>
    <x v="2"/>
    <x v="283"/>
    <x v="7"/>
    <x v="2"/>
    <n v="3835"/>
    <d v="2012-09-25T00:00:00"/>
    <x v="2"/>
    <x v="24"/>
    <n v="48093"/>
  </r>
  <r>
    <x v="166"/>
    <n v="43"/>
    <s v="Linda Cazamias"/>
    <x v="2"/>
    <n v="1"/>
    <x v="254"/>
    <n v="29410"/>
    <s v="Critical"/>
    <n v="35"/>
    <n v="120.97"/>
    <n v="0.04"/>
    <x v="1549"/>
    <n v="7.11"/>
    <n v="1929.58"/>
    <n v="0.36"/>
    <x v="2"/>
    <x v="5"/>
    <x v="836"/>
    <x v="7"/>
    <x v="2"/>
    <n v="4145"/>
    <d v="2012-09-17T00:00:00"/>
    <x v="0"/>
    <x v="9"/>
    <n v="75401"/>
  </r>
  <r>
    <x v="252"/>
    <n v="43"/>
    <s v="Ben Ferrer"/>
    <x v="2"/>
    <n v="1"/>
    <x v="254"/>
    <n v="38915"/>
    <s v="Medium"/>
    <n v="12"/>
    <n v="7.77"/>
    <n v="0.08"/>
    <x v="1550"/>
    <n v="9.23"/>
    <n v="-83.65"/>
    <n v="0.57999999999999996"/>
    <x v="0"/>
    <x v="0"/>
    <x v="103"/>
    <x v="13"/>
    <x v="0"/>
    <n v="5481"/>
    <d v="2012-09-18T00:00:00"/>
    <x v="0"/>
    <x v="20"/>
    <n v="43229"/>
  </r>
  <r>
    <x v="252"/>
    <n v="43"/>
    <s v="Ben Ferrer"/>
    <x v="2"/>
    <n v="1"/>
    <x v="254"/>
    <n v="38915"/>
    <s v="Medium"/>
    <n v="34"/>
    <n v="7.59"/>
    <n v="7.0000000000000007E-2"/>
    <x v="1551"/>
    <n v="4"/>
    <n v="24.39"/>
    <n v="0.42"/>
    <x v="1"/>
    <x v="3"/>
    <x v="354"/>
    <x v="5"/>
    <x v="0"/>
    <n v="5482"/>
    <d v="2012-09-19T00:00:00"/>
    <x v="0"/>
    <x v="20"/>
    <n v="43229"/>
  </r>
  <r>
    <x v="521"/>
    <n v="43"/>
    <s v="Pete Kriz"/>
    <x v="2"/>
    <n v="1"/>
    <x v="254"/>
    <n v="31619"/>
    <s v="Low"/>
    <n v="9"/>
    <n v="39.979999999999997"/>
    <n v="0.01"/>
    <x v="1552"/>
    <n v="9.1999999999999993"/>
    <n v="146.51"/>
    <n v="0.65"/>
    <x v="1"/>
    <x v="3"/>
    <x v="837"/>
    <x v="5"/>
    <x v="1"/>
    <n v="4439"/>
    <d v="2012-09-19T00:00:00"/>
    <x v="0"/>
    <x v="2"/>
    <n v="93309"/>
  </r>
  <r>
    <x v="260"/>
    <n v="43"/>
    <s v="Shahid Shariari"/>
    <x v="3"/>
    <n v="1"/>
    <x v="254"/>
    <n v="41412"/>
    <s v="Not Specified"/>
    <n v="47"/>
    <n v="5.4"/>
    <n v="0.03"/>
    <x v="1553"/>
    <n v="7.78"/>
    <n v="-237.54400000000001"/>
    <n v="0.37"/>
    <x v="0"/>
    <x v="0"/>
    <x v="561"/>
    <x v="3"/>
    <x v="2"/>
    <n v="5836"/>
    <d v="2012-09-19T00:00:00"/>
    <x v="0"/>
    <x v="24"/>
    <n v="48060"/>
  </r>
  <r>
    <x v="166"/>
    <n v="43"/>
    <s v="Linda Cazamias"/>
    <x v="2"/>
    <n v="1"/>
    <x v="254"/>
    <n v="29410"/>
    <s v="Critical"/>
    <n v="36"/>
    <n v="195.99"/>
    <n v="0"/>
    <x v="1554"/>
    <n v="4.2"/>
    <n v="1585.5029999999999"/>
    <n v="0.6"/>
    <x v="2"/>
    <x v="0"/>
    <x v="838"/>
    <x v="9"/>
    <x v="2"/>
    <n v="4146"/>
    <d v="2012-09-19T00:00:00"/>
    <x v="0"/>
    <x v="9"/>
    <n v="75401"/>
  </r>
  <r>
    <x v="521"/>
    <n v="43"/>
    <s v="Pete Kriz"/>
    <x v="2"/>
    <n v="1"/>
    <x v="254"/>
    <n v="31619"/>
    <s v="Low"/>
    <n v="11"/>
    <n v="10.98"/>
    <n v="0.1"/>
    <x v="1555"/>
    <n v="3.99"/>
    <n v="-21.03"/>
    <n v="0.57999999999999996"/>
    <x v="0"/>
    <x v="0"/>
    <x v="567"/>
    <x v="13"/>
    <x v="1"/>
    <n v="4438"/>
    <d v="2012-09-24T00:00:00"/>
    <x v="0"/>
    <x v="2"/>
    <n v="93309"/>
  </r>
  <r>
    <x v="777"/>
    <n v="43"/>
    <s v="Denise Monton"/>
    <x v="1"/>
    <n v="1"/>
    <x v="255"/>
    <n v="18371"/>
    <s v="Medium"/>
    <n v="30"/>
    <n v="43.98"/>
    <n v="0"/>
    <x v="1556"/>
    <n v="8.99"/>
    <n v="271.45"/>
    <n v="0.57999999999999996"/>
    <x v="0"/>
    <x v="6"/>
    <x v="177"/>
    <x v="6"/>
    <x v="3"/>
    <n v="2531"/>
    <d v="2012-09-18T00:00:00"/>
    <x v="0"/>
    <x v="45"/>
    <n v="27502"/>
  </r>
  <r>
    <x v="778"/>
    <n v="43"/>
    <s v="Linda Cazamias"/>
    <x v="2"/>
    <n v="1"/>
    <x v="255"/>
    <n v="19204"/>
    <s v="Medium"/>
    <n v="27"/>
    <n v="8.75"/>
    <n v="0.1"/>
    <x v="1557"/>
    <n v="8.5399999999999991"/>
    <n v="-80.75"/>
    <n v="0.43"/>
    <x v="1"/>
    <x v="6"/>
    <x v="839"/>
    <x v="5"/>
    <x v="2"/>
    <n v="2653"/>
    <d v="2012-09-19T00:00:00"/>
    <x v="0"/>
    <x v="9"/>
    <n v="76051"/>
  </r>
  <r>
    <x v="225"/>
    <n v="43"/>
    <s v="Katrina Bavinger"/>
    <x v="3"/>
    <n v="1"/>
    <x v="255"/>
    <n v="37254"/>
    <s v="High"/>
    <n v="28"/>
    <n v="26.17"/>
    <n v="0.01"/>
    <x v="1558"/>
    <n v="1.39"/>
    <n v="370.23"/>
    <n v="0.38"/>
    <x v="0"/>
    <x v="0"/>
    <x v="840"/>
    <x v="15"/>
    <x v="2"/>
    <n v="5237"/>
    <d v="2012-09-19T00:00:00"/>
    <x v="0"/>
    <x v="23"/>
    <n v="54915"/>
  </r>
  <r>
    <x v="166"/>
    <n v="43"/>
    <s v="Linda Cazamias"/>
    <x v="2"/>
    <n v="1"/>
    <x v="255"/>
    <n v="19204"/>
    <s v="Medium"/>
    <n v="28"/>
    <n v="55.98"/>
    <n v="0.03"/>
    <x v="1559"/>
    <n v="4.8600000000000003"/>
    <n v="829.73"/>
    <n v="0.36"/>
    <x v="0"/>
    <x v="0"/>
    <x v="694"/>
    <x v="2"/>
    <x v="2"/>
    <n v="2654"/>
    <d v="2012-09-20T00:00:00"/>
    <x v="0"/>
    <x v="9"/>
    <n v="75401"/>
  </r>
  <r>
    <x v="204"/>
    <n v="43"/>
    <s v="Phillina Ober"/>
    <x v="0"/>
    <n v="1"/>
    <x v="255"/>
    <n v="48385"/>
    <s v="Medium"/>
    <n v="16"/>
    <n v="4.9800000000000004"/>
    <n v="0.01"/>
    <x v="1560"/>
    <n v="4.62"/>
    <n v="-56.6"/>
    <n v="0.64"/>
    <x v="2"/>
    <x v="6"/>
    <x v="264"/>
    <x v="8"/>
    <x v="1"/>
    <n v="6790"/>
    <d v="2012-09-20T00:00:00"/>
    <x v="0"/>
    <x v="21"/>
    <n v="98002"/>
  </r>
  <r>
    <x v="779"/>
    <n v="43"/>
    <s v="Jonathan Howell"/>
    <x v="3"/>
    <n v="1"/>
    <x v="256"/>
    <n v="54694"/>
    <s v="Critical"/>
    <n v="43"/>
    <n v="2.66"/>
    <n v="0.08"/>
    <x v="1561"/>
    <n v="6.35"/>
    <n v="-201.6"/>
    <n v="0.36"/>
    <x v="0"/>
    <x v="0"/>
    <x v="841"/>
    <x v="15"/>
    <x v="2"/>
    <n v="7639"/>
    <d v="2012-09-19T00:00:00"/>
    <x v="0"/>
    <x v="9"/>
    <n v="75034"/>
  </r>
  <r>
    <x v="531"/>
    <n v="43"/>
    <s v="Pauline Webber"/>
    <x v="3"/>
    <n v="1"/>
    <x v="256"/>
    <n v="21831"/>
    <s v="Not Specified"/>
    <n v="6"/>
    <n v="4.9800000000000004"/>
    <n v="0.05"/>
    <x v="1562"/>
    <n v="0.49"/>
    <n v="3.84"/>
    <n v="0.39"/>
    <x v="0"/>
    <x v="0"/>
    <x v="769"/>
    <x v="12"/>
    <x v="1"/>
    <n v="3041"/>
    <d v="2012-09-19T00:00:00"/>
    <x v="0"/>
    <x v="37"/>
    <n v="88201"/>
  </r>
  <r>
    <x v="780"/>
    <n v="43"/>
    <s v="Toby Knight"/>
    <x v="2"/>
    <n v="1"/>
    <x v="256"/>
    <n v="54436"/>
    <s v="High"/>
    <n v="17"/>
    <n v="39.479999999999997"/>
    <n v="0.04"/>
    <x v="1563"/>
    <n v="1.99"/>
    <n v="151.66999999999999"/>
    <n v="0.54"/>
    <x v="2"/>
    <x v="6"/>
    <x v="276"/>
    <x v="8"/>
    <x v="3"/>
    <n v="7605"/>
    <d v="2012-09-19T00:00:00"/>
    <x v="1"/>
    <x v="12"/>
    <n v="32303"/>
  </r>
  <r>
    <x v="704"/>
    <n v="43"/>
    <s v="Clytie Kelty"/>
    <x v="0"/>
    <n v="1"/>
    <x v="256"/>
    <n v="4645"/>
    <s v="Critical"/>
    <n v="30"/>
    <n v="30.73"/>
    <n v="0.08"/>
    <x v="1564"/>
    <n v="4"/>
    <n v="-45.07"/>
    <n v="0.75"/>
    <x v="2"/>
    <x v="0"/>
    <x v="315"/>
    <x v="8"/>
    <x v="1"/>
    <n v="659"/>
    <d v="2012-09-19T00:00:00"/>
    <x v="0"/>
    <x v="6"/>
    <n v="97062"/>
  </r>
  <r>
    <x v="781"/>
    <n v="43"/>
    <s v="Paul Prost"/>
    <x v="2"/>
    <n v="1"/>
    <x v="256"/>
    <n v="59238"/>
    <s v="High"/>
    <n v="11"/>
    <n v="40.97"/>
    <n v="0.03"/>
    <x v="1565"/>
    <n v="8.99"/>
    <n v="9.15"/>
    <n v="0.59"/>
    <x v="0"/>
    <x v="6"/>
    <x v="842"/>
    <x v="6"/>
    <x v="3"/>
    <n v="8296"/>
    <d v="2012-09-20T00:00:00"/>
    <x v="1"/>
    <x v="29"/>
    <n v="37027"/>
  </r>
  <r>
    <x v="782"/>
    <n v="43"/>
    <s v="Ross Baird"/>
    <x v="2"/>
    <n v="1"/>
    <x v="256"/>
    <n v="2816"/>
    <s v="High"/>
    <n v="35"/>
    <n v="21.98"/>
    <n v="0"/>
    <x v="1566"/>
    <n v="2.87"/>
    <n v="220.04"/>
    <n v="0.55000000000000004"/>
    <x v="0"/>
    <x v="6"/>
    <x v="514"/>
    <x v="6"/>
    <x v="3"/>
    <n v="416"/>
    <d v="2012-09-20T00:00:00"/>
    <x v="0"/>
    <x v="12"/>
    <n v="33161"/>
  </r>
  <r>
    <x v="780"/>
    <n v="43"/>
    <s v="Toby Knight"/>
    <x v="2"/>
    <n v="1"/>
    <x v="256"/>
    <n v="54436"/>
    <s v="High"/>
    <n v="37"/>
    <n v="8.1199999999999992"/>
    <n v="0"/>
    <x v="1567"/>
    <n v="2.83"/>
    <n v="-47.23"/>
    <n v="0.77"/>
    <x v="2"/>
    <x v="6"/>
    <x v="356"/>
    <x v="8"/>
    <x v="3"/>
    <n v="7606"/>
    <d v="2012-09-20T00:00:00"/>
    <x v="0"/>
    <x v="12"/>
    <n v="32303"/>
  </r>
  <r>
    <x v="783"/>
    <n v="43"/>
    <s v="Karl Brown"/>
    <x v="1"/>
    <n v="1"/>
    <x v="256"/>
    <n v="8320"/>
    <s v="Not Specified"/>
    <n v="22"/>
    <n v="6.48"/>
    <n v="0.06"/>
    <x v="1568"/>
    <n v="5.14"/>
    <n v="-28.45"/>
    <n v="0.37"/>
    <x v="0"/>
    <x v="0"/>
    <x v="621"/>
    <x v="2"/>
    <x v="1"/>
    <n v="1141"/>
    <d v="2012-09-21T00:00:00"/>
    <x v="1"/>
    <x v="2"/>
    <n v="92008"/>
  </r>
  <r>
    <x v="784"/>
    <n v="43"/>
    <s v="Clytie Kelty"/>
    <x v="0"/>
    <n v="1"/>
    <x v="256"/>
    <n v="4645"/>
    <s v="Critical"/>
    <n v="7"/>
    <n v="14.56"/>
    <n v="0.05"/>
    <x v="1569"/>
    <n v="3.5"/>
    <n v="-8.5299999999999994"/>
    <n v="0.57999999999999996"/>
    <x v="0"/>
    <x v="0"/>
    <x v="58"/>
    <x v="13"/>
    <x v="1"/>
    <n v="660"/>
    <d v="2012-09-21T00:00:00"/>
    <x v="0"/>
    <x v="6"/>
    <n v="97068"/>
  </r>
  <r>
    <x v="784"/>
    <n v="43"/>
    <s v="Clytie Kelty"/>
    <x v="0"/>
    <n v="1"/>
    <x v="256"/>
    <n v="4645"/>
    <s v="Critical"/>
    <n v="11"/>
    <n v="299.99"/>
    <n v="0"/>
    <x v="1570"/>
    <n v="11.64"/>
    <n v="285.95"/>
    <n v="0.5"/>
    <x v="2"/>
    <x v="1"/>
    <x v="843"/>
    <x v="11"/>
    <x v="1"/>
    <n v="661"/>
    <d v="2012-09-21T00:00:00"/>
    <x v="0"/>
    <x v="6"/>
    <n v="97068"/>
  </r>
  <r>
    <x v="474"/>
    <n v="43"/>
    <s v="Karl Brown"/>
    <x v="1"/>
    <n v="1"/>
    <x v="256"/>
    <n v="8320"/>
    <s v="Not Specified"/>
    <n v="35"/>
    <n v="30.73"/>
    <n v="0.02"/>
    <x v="1571"/>
    <n v="4"/>
    <n v="72.78"/>
    <n v="0.75"/>
    <x v="2"/>
    <x v="0"/>
    <x v="315"/>
    <x v="8"/>
    <x v="0"/>
    <n v="1142"/>
    <d v="2012-09-22T00:00:00"/>
    <x v="0"/>
    <x v="15"/>
    <n v="6478"/>
  </r>
  <r>
    <x v="785"/>
    <n v="43"/>
    <s v="Jim Kriz"/>
    <x v="3"/>
    <n v="1"/>
    <x v="257"/>
    <n v="960"/>
    <s v="Medium"/>
    <n v="46"/>
    <n v="13.73"/>
    <n v="7.0000000000000007E-2"/>
    <x v="1572"/>
    <n v="6.85"/>
    <n v="-22.72"/>
    <n v="0.54"/>
    <x v="1"/>
    <x v="3"/>
    <x v="844"/>
    <x v="5"/>
    <x v="0"/>
    <n v="150"/>
    <d v="2012-09-21T00:00:00"/>
    <x v="0"/>
    <x v="20"/>
    <n v="45324"/>
  </r>
  <r>
    <x v="786"/>
    <n v="43"/>
    <s v="Christina DeMoss"/>
    <x v="1"/>
    <n v="1"/>
    <x v="257"/>
    <n v="49059"/>
    <s v="Medium"/>
    <n v="5"/>
    <n v="48.91"/>
    <n v="0.02"/>
    <x v="1573"/>
    <n v="5.81"/>
    <n v="32.86"/>
    <n v="0.38"/>
    <x v="0"/>
    <x v="0"/>
    <x v="130"/>
    <x v="2"/>
    <x v="2"/>
    <n v="6883"/>
    <d v="2012-09-21T00:00:00"/>
    <x v="0"/>
    <x v="10"/>
    <n v="52501"/>
  </r>
  <r>
    <x v="490"/>
    <n v="43"/>
    <s v="Sung Chung"/>
    <x v="1"/>
    <n v="1"/>
    <x v="257"/>
    <n v="548"/>
    <s v="Critical"/>
    <n v="41"/>
    <n v="3.08"/>
    <n v="0.04"/>
    <x v="1574"/>
    <n v="0.99"/>
    <n v="36.020000000000003"/>
    <n v="0.37"/>
    <x v="0"/>
    <x v="0"/>
    <x v="655"/>
    <x v="12"/>
    <x v="3"/>
    <n v="87"/>
    <d v="2012-09-21T00:00:00"/>
    <x v="0"/>
    <x v="27"/>
    <n v="42071"/>
  </r>
  <r>
    <x v="490"/>
    <n v="43"/>
    <s v="Sung Chung"/>
    <x v="1"/>
    <n v="1"/>
    <x v="257"/>
    <n v="548"/>
    <s v="Critical"/>
    <n v="29"/>
    <n v="6.48"/>
    <n v="0.02"/>
    <x v="1575"/>
    <n v="5.9"/>
    <n v="-50.64"/>
    <n v="0.37"/>
    <x v="0"/>
    <x v="0"/>
    <x v="845"/>
    <x v="2"/>
    <x v="3"/>
    <n v="88"/>
    <d v="2012-09-21T00:00:00"/>
    <x v="0"/>
    <x v="27"/>
    <n v="42071"/>
  </r>
  <r>
    <x v="786"/>
    <n v="43"/>
    <s v="Christina DeMoss"/>
    <x v="1"/>
    <n v="1"/>
    <x v="257"/>
    <n v="49059"/>
    <s v="Medium"/>
    <n v="48"/>
    <n v="2.89"/>
    <n v="0.09"/>
    <x v="1576"/>
    <n v="0.5"/>
    <n v="45.51"/>
    <n v="0.38"/>
    <x v="0"/>
    <x v="0"/>
    <x v="158"/>
    <x v="12"/>
    <x v="2"/>
    <n v="6882"/>
    <d v="2012-09-22T00:00:00"/>
    <x v="0"/>
    <x v="10"/>
    <n v="52501"/>
  </r>
  <r>
    <x v="490"/>
    <n v="43"/>
    <s v="Sung Chung"/>
    <x v="1"/>
    <n v="1"/>
    <x v="257"/>
    <n v="548"/>
    <s v="Critical"/>
    <n v="26"/>
    <n v="125.99"/>
    <n v="0.04"/>
    <x v="1577"/>
    <n v="4.2"/>
    <n v="510.48899999999998"/>
    <n v="0.59"/>
    <x v="2"/>
    <x v="0"/>
    <x v="306"/>
    <x v="9"/>
    <x v="3"/>
    <n v="89"/>
    <d v="2012-09-22T00:00:00"/>
    <x v="0"/>
    <x v="27"/>
    <n v="42071"/>
  </r>
  <r>
    <x v="729"/>
    <n v="43"/>
    <s v="Arianne Irving"/>
    <x v="2"/>
    <n v="1"/>
    <x v="258"/>
    <n v="6020"/>
    <s v="Medium"/>
    <n v="23"/>
    <n v="2.88"/>
    <n v="0.09"/>
    <x v="1578"/>
    <n v="0.99"/>
    <n v="13.71"/>
    <n v="0.36"/>
    <x v="0"/>
    <x v="0"/>
    <x v="697"/>
    <x v="12"/>
    <x v="3"/>
    <n v="842"/>
    <d v="2012-09-23T00:00:00"/>
    <x v="0"/>
    <x v="29"/>
    <n v="37804"/>
  </r>
  <r>
    <x v="575"/>
    <n v="43"/>
    <s v="Paul Knutson"/>
    <x v="2"/>
    <n v="1"/>
    <x v="258"/>
    <n v="13378"/>
    <s v="Low"/>
    <n v="16"/>
    <n v="5.74"/>
    <n v="0.05"/>
    <x v="1579"/>
    <n v="5.3"/>
    <n v="-50.75"/>
    <n v="0.55000000000000004"/>
    <x v="0"/>
    <x v="6"/>
    <x v="846"/>
    <x v="16"/>
    <x v="0"/>
    <n v="1859"/>
    <d v="2012-09-26T00:00:00"/>
    <x v="0"/>
    <x v="46"/>
    <n v="3054"/>
  </r>
  <r>
    <x v="548"/>
    <n v="43"/>
    <s v="Alejandro Savely"/>
    <x v="2"/>
    <n v="1"/>
    <x v="259"/>
    <n v="41440"/>
    <s v="High"/>
    <n v="20"/>
    <n v="4.91"/>
    <n v="0.09"/>
    <x v="1580"/>
    <n v="0.5"/>
    <n v="37.770000000000003"/>
    <n v="0.36"/>
    <x v="0"/>
    <x v="0"/>
    <x v="210"/>
    <x v="12"/>
    <x v="1"/>
    <n v="5841"/>
    <d v="2012-09-23T00:00:00"/>
    <x v="0"/>
    <x v="2"/>
    <n v="95687"/>
  </r>
  <r>
    <x v="548"/>
    <n v="43"/>
    <s v="Alejandro Savely"/>
    <x v="2"/>
    <n v="1"/>
    <x v="259"/>
    <n v="41440"/>
    <s v="High"/>
    <n v="19"/>
    <n v="296.18"/>
    <n v="0.01"/>
    <x v="1581"/>
    <n v="54.12"/>
    <n v="173.48"/>
    <n v="0.76"/>
    <x v="1"/>
    <x v="4"/>
    <x v="324"/>
    <x v="4"/>
    <x v="1"/>
    <n v="5842"/>
    <d v="2012-09-25T00:00:00"/>
    <x v="2"/>
    <x v="2"/>
    <n v="95687"/>
  </r>
  <r>
    <x v="787"/>
    <n v="43"/>
    <s v="Kristina Nunn"/>
    <x v="3"/>
    <n v="1"/>
    <x v="260"/>
    <n v="49088"/>
    <s v="Critical"/>
    <n v="15"/>
    <n v="279.48"/>
    <n v="0.05"/>
    <x v="1582"/>
    <n v="35"/>
    <n v="-425.14"/>
    <n v="0.8"/>
    <x v="0"/>
    <x v="1"/>
    <x v="560"/>
    <x v="0"/>
    <x v="2"/>
    <n v="6886"/>
    <d v="2012-09-24T00:00:00"/>
    <x v="1"/>
    <x v="24"/>
    <n v="48227"/>
  </r>
  <r>
    <x v="89"/>
    <n v="43"/>
    <s v="Paul Prost"/>
    <x v="2"/>
    <n v="1"/>
    <x v="260"/>
    <n v="53153"/>
    <s v="Critical"/>
    <n v="29"/>
    <n v="20.27"/>
    <n v="0.1"/>
    <x v="1583"/>
    <n v="3.99"/>
    <n v="84.05"/>
    <n v="0.56999999999999995"/>
    <x v="0"/>
    <x v="0"/>
    <x v="847"/>
    <x v="13"/>
    <x v="3"/>
    <n v="7452"/>
    <d v="2012-09-24T00:00:00"/>
    <x v="0"/>
    <x v="29"/>
    <n v="38134"/>
  </r>
  <r>
    <x v="788"/>
    <n v="43"/>
    <s v="Mitch Willingham"/>
    <x v="2"/>
    <n v="1"/>
    <x v="260"/>
    <n v="49735"/>
    <s v="Not Specified"/>
    <n v="32"/>
    <n v="60.97"/>
    <n v="0.04"/>
    <x v="1584"/>
    <n v="4.5"/>
    <n v="570.66999999999996"/>
    <n v="0.56000000000000005"/>
    <x v="0"/>
    <x v="0"/>
    <x v="601"/>
    <x v="13"/>
    <x v="3"/>
    <n v="6954"/>
    <d v="2012-09-24T00:00:00"/>
    <x v="0"/>
    <x v="42"/>
    <n v="31401"/>
  </r>
  <r>
    <x v="787"/>
    <n v="43"/>
    <s v="Kristina Nunn"/>
    <x v="3"/>
    <n v="1"/>
    <x v="260"/>
    <n v="49088"/>
    <s v="Critical"/>
    <n v="16"/>
    <n v="8.1199999999999992"/>
    <n v="0.03"/>
    <x v="136"/>
    <n v="2.83"/>
    <n v="-47.69"/>
    <n v="0.77"/>
    <x v="2"/>
    <x v="6"/>
    <x v="356"/>
    <x v="8"/>
    <x v="2"/>
    <n v="6885"/>
    <d v="2012-09-24T00:00:00"/>
    <x v="0"/>
    <x v="24"/>
    <n v="48227"/>
  </r>
  <r>
    <x v="44"/>
    <n v="43"/>
    <s v="Kristina Nunn"/>
    <x v="3"/>
    <n v="1"/>
    <x v="260"/>
    <n v="49088"/>
    <s v="Critical"/>
    <n v="31"/>
    <n v="40.99"/>
    <n v="0.06"/>
    <x v="1585"/>
    <n v="17.48"/>
    <n v="214.23"/>
    <n v="0.36"/>
    <x v="0"/>
    <x v="0"/>
    <x v="491"/>
    <x v="2"/>
    <x v="2"/>
    <n v="6887"/>
    <d v="2012-09-25T00:00:00"/>
    <x v="0"/>
    <x v="24"/>
    <n v="48823"/>
  </r>
  <r>
    <x v="789"/>
    <n v="43"/>
    <s v="Scot Coram"/>
    <x v="2"/>
    <n v="1"/>
    <x v="260"/>
    <n v="55265"/>
    <s v="Low"/>
    <n v="39"/>
    <n v="20.99"/>
    <n v="0.06"/>
    <x v="1586"/>
    <n v="0.99"/>
    <n v="346.14"/>
    <n v="0.37"/>
    <x v="2"/>
    <x v="3"/>
    <x v="848"/>
    <x v="9"/>
    <x v="2"/>
    <n v="7709"/>
    <d v="2012-09-28T00:00:00"/>
    <x v="0"/>
    <x v="23"/>
    <n v="54956"/>
  </r>
  <r>
    <x v="8"/>
    <n v="43"/>
    <s v="Bill Donatelli"/>
    <x v="2"/>
    <n v="1"/>
    <x v="261"/>
    <n v="28420"/>
    <s v="Low"/>
    <n v="2"/>
    <n v="15.57"/>
    <n v="0.08"/>
    <x v="1587"/>
    <n v="1.39"/>
    <n v="-0.11"/>
    <n v="0.38"/>
    <x v="0"/>
    <x v="0"/>
    <x v="353"/>
    <x v="15"/>
    <x v="2"/>
    <n v="3980"/>
    <d v="2012-09-24T00:00:00"/>
    <x v="1"/>
    <x v="7"/>
    <n v="68847"/>
  </r>
  <r>
    <x v="365"/>
    <n v="43"/>
    <s v="Jim Sink"/>
    <x v="2"/>
    <n v="1"/>
    <x v="261"/>
    <n v="55138"/>
    <s v="High"/>
    <n v="22"/>
    <n v="48.91"/>
    <n v="0"/>
    <x v="1588"/>
    <n v="35"/>
    <n v="-628.38"/>
    <n v="0.83"/>
    <x v="0"/>
    <x v="1"/>
    <x v="794"/>
    <x v="0"/>
    <x v="2"/>
    <n v="7690"/>
    <d v="2012-09-25T00:00:00"/>
    <x v="0"/>
    <x v="36"/>
    <n v="46322"/>
  </r>
  <r>
    <x v="503"/>
    <n v="43"/>
    <s v="Eugene Hildebrand"/>
    <x v="1"/>
    <n v="1"/>
    <x v="261"/>
    <n v="42022"/>
    <s v="Medium"/>
    <n v="45"/>
    <n v="7.3"/>
    <n v="0.04"/>
    <x v="1589"/>
    <n v="7.72"/>
    <n v="-170.17699999999999"/>
    <n v="0.38"/>
    <x v="0"/>
    <x v="0"/>
    <x v="834"/>
    <x v="3"/>
    <x v="2"/>
    <n v="5925"/>
    <d v="2012-09-25T00:00:00"/>
    <x v="0"/>
    <x v="9"/>
    <n v="77530"/>
  </r>
  <r>
    <x v="503"/>
    <n v="43"/>
    <s v="Eugene Hildebrand"/>
    <x v="1"/>
    <n v="1"/>
    <x v="261"/>
    <n v="42022"/>
    <s v="Medium"/>
    <n v="11"/>
    <n v="3.95"/>
    <n v="0.06"/>
    <x v="1590"/>
    <n v="2"/>
    <n v="-9.68"/>
    <n v="0.53"/>
    <x v="0"/>
    <x v="3"/>
    <x v="849"/>
    <x v="14"/>
    <x v="2"/>
    <n v="5926"/>
    <d v="2012-09-25T00:00:00"/>
    <x v="0"/>
    <x v="9"/>
    <n v="77530"/>
  </r>
  <r>
    <x v="790"/>
    <n v="43"/>
    <s v="Cathy Armstrong"/>
    <x v="3"/>
    <n v="1"/>
    <x v="261"/>
    <n v="29826"/>
    <s v="Critical"/>
    <n v="9"/>
    <n v="17.98"/>
    <n v="0.06"/>
    <x v="1591"/>
    <n v="4"/>
    <n v="-78.13"/>
    <n v="0.79"/>
    <x v="2"/>
    <x v="0"/>
    <x v="349"/>
    <x v="8"/>
    <x v="1"/>
    <n v="4196"/>
    <d v="2012-09-25T00:00:00"/>
    <x v="0"/>
    <x v="30"/>
    <n v="81007"/>
  </r>
  <r>
    <x v="274"/>
    <n v="43"/>
    <s v="Michelle Arnett"/>
    <x v="1"/>
    <n v="1"/>
    <x v="261"/>
    <n v="53190"/>
    <s v="Medium"/>
    <n v="9"/>
    <n v="65.989999999999995"/>
    <n v="0.1"/>
    <x v="1592"/>
    <n v="3.99"/>
    <n v="-170.53299999999999"/>
    <n v="0.59"/>
    <x v="2"/>
    <x v="0"/>
    <x v="225"/>
    <x v="9"/>
    <x v="2"/>
    <n v="7457"/>
    <d v="2012-09-25T00:00:00"/>
    <x v="0"/>
    <x v="10"/>
    <n v="52302"/>
  </r>
  <r>
    <x v="619"/>
    <n v="43"/>
    <s v="Maxwell Schwartz"/>
    <x v="2"/>
    <n v="1"/>
    <x v="261"/>
    <n v="4583"/>
    <s v="Medium"/>
    <n v="44"/>
    <n v="70.98"/>
    <n v="7.0000000000000007E-2"/>
    <x v="1593"/>
    <n v="30"/>
    <n v="-720.2"/>
    <n v="0.73"/>
    <x v="1"/>
    <x v="2"/>
    <x v="850"/>
    <x v="1"/>
    <x v="3"/>
    <n v="652"/>
    <d v="2012-09-26T00:00:00"/>
    <x v="2"/>
    <x v="45"/>
    <n v="28560"/>
  </r>
  <r>
    <x v="274"/>
    <n v="43"/>
    <s v="Michelle Arnett"/>
    <x v="1"/>
    <n v="1"/>
    <x v="261"/>
    <n v="53190"/>
    <s v="Medium"/>
    <n v="10"/>
    <n v="28.53"/>
    <n v="0.06"/>
    <x v="1594"/>
    <n v="1.49"/>
    <n v="74.638499999999993"/>
    <n v="0.38"/>
    <x v="0"/>
    <x v="0"/>
    <x v="406"/>
    <x v="3"/>
    <x v="2"/>
    <n v="7456"/>
    <d v="2012-09-27T00:00:00"/>
    <x v="0"/>
    <x v="10"/>
    <n v="52302"/>
  </r>
  <r>
    <x v="652"/>
    <n v="43"/>
    <s v="Jeremy Lonsdale"/>
    <x v="2"/>
    <n v="1"/>
    <x v="262"/>
    <n v="28135"/>
    <s v="Critical"/>
    <n v="40"/>
    <n v="12.98"/>
    <n v="0.05"/>
    <x v="1595"/>
    <n v="3.14"/>
    <n v="38.229999999999997"/>
    <n v="0.6"/>
    <x v="0"/>
    <x v="6"/>
    <x v="725"/>
    <x v="16"/>
    <x v="2"/>
    <n v="3948"/>
    <d v="2012-09-25T00:00:00"/>
    <x v="0"/>
    <x v="14"/>
    <n v="60098"/>
  </r>
  <r>
    <x v="204"/>
    <n v="43"/>
    <s v="Erin Mull"/>
    <x v="0"/>
    <n v="1"/>
    <x v="262"/>
    <n v="16133"/>
    <s v="Critical"/>
    <n v="16"/>
    <n v="200.97"/>
    <n v="0.06"/>
    <x v="1596"/>
    <n v="15.59"/>
    <n v="872.13"/>
    <n v="0.36"/>
    <x v="2"/>
    <x v="2"/>
    <x v="753"/>
    <x v="7"/>
    <x v="3"/>
    <n v="2233"/>
    <d v="2012-09-25T00:00:00"/>
    <x v="2"/>
    <x v="4"/>
    <n v="36830"/>
  </r>
  <r>
    <x v="791"/>
    <n v="43"/>
    <s v="Barry Blumstein"/>
    <x v="0"/>
    <n v="1"/>
    <x v="262"/>
    <n v="23136"/>
    <s v="Not Specified"/>
    <n v="41"/>
    <n v="218.08"/>
    <n v="0.01"/>
    <x v="1597"/>
    <n v="18.059999999999999"/>
    <n v="3039.37"/>
    <n v="0.56999999999999995"/>
    <x v="1"/>
    <x v="1"/>
    <x v="578"/>
    <x v="1"/>
    <x v="1"/>
    <n v="3222"/>
    <d v="2012-09-26T00:00:00"/>
    <x v="0"/>
    <x v="30"/>
    <n v="80538"/>
  </r>
  <r>
    <x v="792"/>
    <n v="43"/>
    <s v="Roland Black"/>
    <x v="0"/>
    <n v="1"/>
    <x v="262"/>
    <n v="18754"/>
    <s v="Not Specified"/>
    <n v="32"/>
    <n v="65.989999999999995"/>
    <n v="0.08"/>
    <x v="1598"/>
    <n v="8.99"/>
    <n v="206.352"/>
    <n v="0.56000000000000005"/>
    <x v="2"/>
    <x v="0"/>
    <x v="531"/>
    <x v="9"/>
    <x v="2"/>
    <n v="2595"/>
    <d v="2012-09-26T00:00:00"/>
    <x v="0"/>
    <x v="3"/>
    <n v="55076"/>
  </r>
  <r>
    <x v="791"/>
    <n v="43"/>
    <s v="Barry Blumstein"/>
    <x v="0"/>
    <n v="1"/>
    <x v="262"/>
    <n v="23136"/>
    <s v="Not Specified"/>
    <n v="43"/>
    <n v="4.9800000000000004"/>
    <n v="0.04"/>
    <x v="1599"/>
    <n v="4.62"/>
    <n v="-135.16"/>
    <n v="0.64"/>
    <x v="2"/>
    <x v="6"/>
    <x v="264"/>
    <x v="8"/>
    <x v="1"/>
    <n v="3223"/>
    <d v="2012-09-26T00:00:00"/>
    <x v="0"/>
    <x v="30"/>
    <n v="80538"/>
  </r>
  <r>
    <x v="792"/>
    <n v="43"/>
    <s v="Roland Black"/>
    <x v="0"/>
    <n v="1"/>
    <x v="262"/>
    <n v="18754"/>
    <s v="Not Specified"/>
    <n v="8"/>
    <n v="140.97999999999999"/>
    <n v="0.03"/>
    <x v="1600"/>
    <n v="36.090000000000003"/>
    <n v="-221.5"/>
    <n v="0.77"/>
    <x v="1"/>
    <x v="4"/>
    <x v="504"/>
    <x v="10"/>
    <x v="2"/>
    <n v="2594"/>
    <d v="2012-09-27T00:00:00"/>
    <x v="2"/>
    <x v="3"/>
    <n v="55076"/>
  </r>
  <r>
    <x v="444"/>
    <n v="43"/>
    <s v="Matt Abelman"/>
    <x v="0"/>
    <n v="1"/>
    <x v="262"/>
    <n v="16133"/>
    <s v="Critical"/>
    <n v="1"/>
    <n v="14.89"/>
    <n v="0.17"/>
    <x v="1601"/>
    <n v="13.56"/>
    <n v="-9.1300000000000008"/>
    <n v="0.57999999999999996"/>
    <x v="1"/>
    <x v="1"/>
    <x v="851"/>
    <x v="5"/>
    <x v="2"/>
    <n v="2234"/>
    <d v="2012-09-27T00:00:00"/>
    <x v="0"/>
    <x v="3"/>
    <n v="55420"/>
  </r>
  <r>
    <x v="652"/>
    <n v="43"/>
    <s v="Jeremy Lonsdale"/>
    <x v="2"/>
    <n v="1"/>
    <x v="262"/>
    <n v="28135"/>
    <s v="Critical"/>
    <n v="37"/>
    <n v="46.89"/>
    <n v="0.08"/>
    <x v="1602"/>
    <n v="5.0999999999999996"/>
    <n v="520.69000000000005"/>
    <n v="0.46"/>
    <x v="0"/>
    <x v="5"/>
    <x v="501"/>
    <x v="13"/>
    <x v="2"/>
    <n v="3947"/>
    <d v="2012-09-27T00:00:00"/>
    <x v="0"/>
    <x v="14"/>
    <n v="60098"/>
  </r>
  <r>
    <x v="240"/>
    <n v="43"/>
    <s v="Sue Ann Reed"/>
    <x v="3"/>
    <n v="1"/>
    <x v="262"/>
    <n v="12903"/>
    <s v="Critical"/>
    <n v="2"/>
    <n v="35.99"/>
    <n v="7.0000000000000007E-2"/>
    <x v="1603"/>
    <n v="5"/>
    <n v="-191.785"/>
    <n v="0.82"/>
    <x v="2"/>
    <x v="3"/>
    <x v="852"/>
    <x v="9"/>
    <x v="3"/>
    <n v="1805"/>
    <d v="2012-09-27T00:00:00"/>
    <x v="0"/>
    <x v="12"/>
    <n v="33334"/>
  </r>
  <r>
    <x v="793"/>
    <n v="43"/>
    <s v="James Galang"/>
    <x v="3"/>
    <n v="1"/>
    <x v="262"/>
    <n v="3522"/>
    <s v="Low"/>
    <n v="27"/>
    <n v="29.89"/>
    <n v="0.05"/>
    <x v="1604"/>
    <n v="1.99"/>
    <n v="235.88"/>
    <n v="0.5"/>
    <x v="2"/>
    <x v="6"/>
    <x v="214"/>
    <x v="8"/>
    <x v="3"/>
    <n v="512"/>
    <d v="2012-09-27T00:00:00"/>
    <x v="0"/>
    <x v="16"/>
    <n v="22003"/>
  </r>
  <r>
    <x v="793"/>
    <n v="43"/>
    <s v="James Galang"/>
    <x v="3"/>
    <n v="1"/>
    <x v="262"/>
    <n v="3522"/>
    <s v="Low"/>
    <n v="33"/>
    <n v="60.98"/>
    <n v="0.09"/>
    <x v="1605"/>
    <n v="49"/>
    <n v="-991.07"/>
    <n v="0.59"/>
    <x v="0"/>
    <x v="1"/>
    <x v="235"/>
    <x v="13"/>
    <x v="3"/>
    <n v="511"/>
    <d v="2012-10-02T00:00:00"/>
    <x v="0"/>
    <x v="16"/>
    <n v="22003"/>
  </r>
  <r>
    <x v="612"/>
    <n v="43"/>
    <s v="Marc Crier"/>
    <x v="2"/>
    <n v="1"/>
    <x v="263"/>
    <n v="41542"/>
    <s v="High"/>
    <n v="47"/>
    <n v="124.49"/>
    <n v="0.03"/>
    <x v="1606"/>
    <n v="51.94"/>
    <n v="-194.83"/>
    <n v="0.63"/>
    <x v="1"/>
    <x v="4"/>
    <x v="773"/>
    <x v="4"/>
    <x v="3"/>
    <n v="5852"/>
    <d v="2012-09-27T00:00:00"/>
    <x v="2"/>
    <x v="33"/>
    <n v="72301"/>
  </r>
  <r>
    <x v="532"/>
    <n v="43"/>
    <s v="Joseph Holt"/>
    <x v="1"/>
    <n v="1"/>
    <x v="263"/>
    <n v="19075"/>
    <s v="Critical"/>
    <n v="36"/>
    <n v="50.98"/>
    <n v="0.01"/>
    <x v="1607"/>
    <n v="6.5"/>
    <n v="12.95"/>
    <n v="0.73"/>
    <x v="2"/>
    <x v="0"/>
    <x v="853"/>
    <x v="8"/>
    <x v="3"/>
    <n v="2636"/>
    <d v="2012-09-27T00:00:00"/>
    <x v="0"/>
    <x v="42"/>
    <n v="30265"/>
  </r>
  <r>
    <x v="794"/>
    <n v="43"/>
    <s v="Jack Garza"/>
    <x v="2"/>
    <n v="1"/>
    <x v="263"/>
    <n v="20069"/>
    <s v="Critical"/>
    <n v="6"/>
    <n v="40.89"/>
    <n v="7.0000000000000007E-2"/>
    <x v="1608"/>
    <n v="18.98"/>
    <n v="-88.35"/>
    <n v="0.56999999999999995"/>
    <x v="1"/>
    <x v="0"/>
    <x v="443"/>
    <x v="5"/>
    <x v="3"/>
    <n v="2781"/>
    <d v="2012-09-28T00:00:00"/>
    <x v="0"/>
    <x v="12"/>
    <n v="33314"/>
  </r>
  <r>
    <x v="795"/>
    <n v="43"/>
    <s v="William Brown"/>
    <x v="2"/>
    <n v="1"/>
    <x v="263"/>
    <n v="31175"/>
    <s v="Critical"/>
    <n v="26"/>
    <n v="19.98"/>
    <n v="0"/>
    <x v="1609"/>
    <n v="5.97"/>
    <n v="147.08000000000001"/>
    <n v="0.38"/>
    <x v="0"/>
    <x v="0"/>
    <x v="854"/>
    <x v="2"/>
    <x v="3"/>
    <n v="4378"/>
    <d v="2012-09-29T00:00:00"/>
    <x v="1"/>
    <x v="42"/>
    <n v="30144"/>
  </r>
  <r>
    <x v="343"/>
    <n v="43"/>
    <s v="Mary O'Rourke"/>
    <x v="1"/>
    <n v="1"/>
    <x v="264"/>
    <n v="49441"/>
    <s v="Medium"/>
    <n v="49"/>
    <n v="41.32"/>
    <n v="7.0000000000000007E-2"/>
    <x v="1610"/>
    <n v="8.66"/>
    <n v="100.8"/>
    <n v="0.76"/>
    <x v="1"/>
    <x v="5"/>
    <x v="855"/>
    <x v="5"/>
    <x v="2"/>
    <n v="6927"/>
    <d v="2012-09-28T00:00:00"/>
    <x v="1"/>
    <x v="3"/>
    <n v="55124"/>
  </r>
  <r>
    <x v="645"/>
    <n v="43"/>
    <s v="Liz Carlisle"/>
    <x v="2"/>
    <n v="1"/>
    <x v="264"/>
    <n v="25953"/>
    <s v="Critical"/>
    <n v="27"/>
    <n v="9.85"/>
    <n v="0.1"/>
    <x v="1611"/>
    <n v="4.82"/>
    <n v="-16.3"/>
    <n v="0.47"/>
    <x v="0"/>
    <x v="3"/>
    <x v="856"/>
    <x v="6"/>
    <x v="3"/>
    <n v="3632"/>
    <d v="2012-09-28T00:00:00"/>
    <x v="0"/>
    <x v="45"/>
    <n v="27260"/>
  </r>
  <r>
    <x v="645"/>
    <n v="43"/>
    <s v="Liz Carlisle"/>
    <x v="2"/>
    <n v="1"/>
    <x v="264"/>
    <n v="25953"/>
    <s v="Critical"/>
    <n v="19"/>
    <n v="125.99"/>
    <n v="0.04"/>
    <x v="1612"/>
    <n v="7.69"/>
    <n v="140.91300000000001"/>
    <n v="0.57999999999999996"/>
    <x v="2"/>
    <x v="0"/>
    <x v="229"/>
    <x v="9"/>
    <x v="3"/>
    <n v="3633"/>
    <d v="2012-09-28T00:00:00"/>
    <x v="0"/>
    <x v="45"/>
    <n v="27260"/>
  </r>
  <r>
    <x v="487"/>
    <n v="43"/>
    <s v="Victoria Pisteka"/>
    <x v="2"/>
    <n v="1"/>
    <x v="264"/>
    <n v="12007"/>
    <s v="Not Specified"/>
    <n v="42"/>
    <n v="3.69"/>
    <n v="0.04"/>
    <x v="1613"/>
    <n v="0.5"/>
    <n v="64.989999999999995"/>
    <n v="0.38"/>
    <x v="0"/>
    <x v="0"/>
    <x v="857"/>
    <x v="12"/>
    <x v="1"/>
    <n v="1666"/>
    <d v="2012-09-29T00:00:00"/>
    <x v="0"/>
    <x v="2"/>
    <n v="92231"/>
  </r>
  <r>
    <x v="525"/>
    <n v="43"/>
    <s v="Meg O'Connel"/>
    <x v="0"/>
    <n v="1"/>
    <x v="265"/>
    <n v="55461"/>
    <s v="Medium"/>
    <n v="16"/>
    <n v="4.82"/>
    <n v="0.06"/>
    <x v="1614"/>
    <n v="5.72"/>
    <n v="-34.119999999999997"/>
    <n v="0.47"/>
    <x v="1"/>
    <x v="6"/>
    <x v="858"/>
    <x v="5"/>
    <x v="2"/>
    <n v="7750"/>
    <d v="2012-09-29T00:00:00"/>
    <x v="0"/>
    <x v="26"/>
    <n v="63122"/>
  </r>
  <r>
    <x v="476"/>
    <n v="43"/>
    <s v="Dan Lawera"/>
    <x v="2"/>
    <n v="1"/>
    <x v="265"/>
    <n v="16771"/>
    <s v="High"/>
    <n v="42"/>
    <n v="39.979999999999997"/>
    <n v="0.02"/>
    <x v="1615"/>
    <n v="9.1999999999999993"/>
    <n v="339.17"/>
    <n v="0.65"/>
    <x v="1"/>
    <x v="3"/>
    <x v="837"/>
    <x v="5"/>
    <x v="2"/>
    <n v="2326"/>
    <d v="2012-09-30T00:00:00"/>
    <x v="0"/>
    <x v="9"/>
    <n v="75503"/>
  </r>
  <r>
    <x v="539"/>
    <n v="43"/>
    <s v="Craig Leslie"/>
    <x v="3"/>
    <n v="1"/>
    <x v="265"/>
    <n v="9219"/>
    <s v="Low"/>
    <n v="41"/>
    <n v="6.48"/>
    <n v="0.02"/>
    <x v="1616"/>
    <n v="5.14"/>
    <n v="-48.68"/>
    <n v="0.37"/>
    <x v="0"/>
    <x v="0"/>
    <x v="621"/>
    <x v="2"/>
    <x v="1"/>
    <n v="1266"/>
    <d v="2012-09-30T00:00:00"/>
    <x v="0"/>
    <x v="5"/>
    <n v="84067"/>
  </r>
  <r>
    <x v="726"/>
    <n v="43"/>
    <s v="Sean Braxton"/>
    <x v="0"/>
    <n v="1"/>
    <x v="265"/>
    <n v="231"/>
    <s v="High"/>
    <n v="2"/>
    <n v="363.25"/>
    <n v="0.06"/>
    <x v="1617"/>
    <n v="19.989999999999998"/>
    <n v="-490.84"/>
    <n v="0.56999999999999995"/>
    <x v="0"/>
    <x v="0"/>
    <x v="489"/>
    <x v="13"/>
    <x v="3"/>
    <n v="41"/>
    <d v="2012-09-30T00:00:00"/>
    <x v="0"/>
    <x v="12"/>
    <n v="33021"/>
  </r>
  <r>
    <x v="539"/>
    <n v="43"/>
    <s v="Craig Leslie"/>
    <x v="3"/>
    <n v="1"/>
    <x v="265"/>
    <n v="9219"/>
    <s v="Low"/>
    <n v="24"/>
    <n v="50.98"/>
    <n v="0.04"/>
    <x v="1618"/>
    <n v="6.5"/>
    <n v="-13.28"/>
    <n v="0.73"/>
    <x v="2"/>
    <x v="0"/>
    <x v="853"/>
    <x v="8"/>
    <x v="1"/>
    <n v="1265"/>
    <d v="2012-10-03T00:00:00"/>
    <x v="0"/>
    <x v="5"/>
    <n v="84067"/>
  </r>
  <r>
    <x v="63"/>
    <n v="43"/>
    <s v="Michelle Huthwaite"/>
    <x v="1"/>
    <n v="1"/>
    <x v="266"/>
    <n v="58151"/>
    <s v="High"/>
    <n v="38"/>
    <n v="142.86000000000001"/>
    <n v="0.02"/>
    <x v="1619"/>
    <n v="19.989999999999998"/>
    <n v="1515.7"/>
    <n v="0.56000000000000005"/>
    <x v="0"/>
    <x v="0"/>
    <x v="507"/>
    <x v="0"/>
    <x v="0"/>
    <n v="8138"/>
    <d v="2012-09-29T00:00:00"/>
    <x v="1"/>
    <x v="1"/>
    <n v="20740"/>
  </r>
  <r>
    <x v="63"/>
    <n v="43"/>
    <s v="Michelle Huthwaite"/>
    <x v="1"/>
    <n v="1"/>
    <x v="266"/>
    <n v="58151"/>
    <s v="High"/>
    <n v="33"/>
    <n v="6.75"/>
    <n v="0.1"/>
    <x v="1620"/>
    <n v="2.99"/>
    <n v="18.147500000000001"/>
    <n v="0.35"/>
    <x v="0"/>
    <x v="0"/>
    <x v="703"/>
    <x v="3"/>
    <x v="0"/>
    <n v="8137"/>
    <d v="2012-09-29T00:00:00"/>
    <x v="0"/>
    <x v="1"/>
    <n v="20740"/>
  </r>
  <r>
    <x v="680"/>
    <n v="43"/>
    <s v="Erin Creighton"/>
    <x v="2"/>
    <n v="1"/>
    <x v="266"/>
    <n v="4354"/>
    <s v="Not Specified"/>
    <n v="6"/>
    <n v="7.38"/>
    <n v="0.02"/>
    <x v="1621"/>
    <n v="5.21"/>
    <n v="7.74"/>
    <n v="0.56000000000000005"/>
    <x v="1"/>
    <x v="0"/>
    <x v="645"/>
    <x v="5"/>
    <x v="2"/>
    <n v="625"/>
    <d v="2012-09-30T00:00:00"/>
    <x v="0"/>
    <x v="9"/>
    <n v="75007"/>
  </r>
  <r>
    <x v="796"/>
    <n v="43"/>
    <s v="Dennis Kane"/>
    <x v="0"/>
    <n v="1"/>
    <x v="266"/>
    <n v="44775"/>
    <s v="Medium"/>
    <n v="29"/>
    <n v="7.08"/>
    <n v="7.0000000000000007E-2"/>
    <x v="1622"/>
    <n v="2.35"/>
    <n v="30.49"/>
    <n v="0.47"/>
    <x v="0"/>
    <x v="3"/>
    <x v="458"/>
    <x v="6"/>
    <x v="0"/>
    <n v="6325"/>
    <d v="2012-09-30T00:00:00"/>
    <x v="1"/>
    <x v="13"/>
    <n v="11725"/>
  </r>
  <r>
    <x v="74"/>
    <n v="43"/>
    <s v="Amy Hunt"/>
    <x v="3"/>
    <n v="1"/>
    <x v="266"/>
    <n v="26913"/>
    <s v="High"/>
    <n v="11"/>
    <n v="65.989999999999995"/>
    <n v="0.01"/>
    <x v="1623"/>
    <n v="8.99"/>
    <n v="-118.8"/>
    <n v="0.6"/>
    <x v="2"/>
    <x v="0"/>
    <x v="859"/>
    <x v="9"/>
    <x v="3"/>
    <n v="3767"/>
    <d v="2012-10-01T00:00:00"/>
    <x v="0"/>
    <x v="29"/>
    <n v="37918"/>
  </r>
  <r>
    <x v="544"/>
    <n v="43"/>
    <s v="Tamara Willingham"/>
    <x v="2"/>
    <n v="1"/>
    <x v="266"/>
    <n v="26689"/>
    <s v="High"/>
    <n v="2"/>
    <n v="99.23"/>
    <n v="0.01"/>
    <x v="1624"/>
    <n v="8.99"/>
    <n v="-87.46"/>
    <n v="0.35"/>
    <x v="1"/>
    <x v="6"/>
    <x v="682"/>
    <x v="5"/>
    <x v="1"/>
    <n v="3734"/>
    <d v="2012-10-02T00:00:00"/>
    <x v="0"/>
    <x v="2"/>
    <n v="92277"/>
  </r>
  <r>
    <x v="319"/>
    <n v="43"/>
    <s v="Nat Carroll"/>
    <x v="1"/>
    <n v="1"/>
    <x v="266"/>
    <n v="19716"/>
    <s v="Low"/>
    <n v="5"/>
    <n v="140.99"/>
    <n v="0.03"/>
    <x v="1625"/>
    <n v="4.2"/>
    <n v="-458.74400000000003"/>
    <n v="0.59"/>
    <x v="2"/>
    <x v="0"/>
    <x v="860"/>
    <x v="9"/>
    <x v="2"/>
    <n v="2731"/>
    <d v="2012-10-06T00:00:00"/>
    <x v="0"/>
    <x v="9"/>
    <n v="76541"/>
  </r>
  <r>
    <x v="126"/>
    <n v="43"/>
    <s v="Tanja Norvell"/>
    <x v="2"/>
    <n v="1"/>
    <x v="267"/>
    <n v="4451"/>
    <s v="Critical"/>
    <n v="47"/>
    <n v="21.38"/>
    <n v="0.04"/>
    <x v="1626"/>
    <n v="8.99"/>
    <n v="-65.209999999999994"/>
    <n v="0.59"/>
    <x v="0"/>
    <x v="6"/>
    <x v="355"/>
    <x v="6"/>
    <x v="3"/>
    <n v="635"/>
    <d v="2012-09-30T00:00:00"/>
    <x v="0"/>
    <x v="12"/>
    <n v="33710"/>
  </r>
  <r>
    <x v="151"/>
    <n v="43"/>
    <s v="Alejandro Grove"/>
    <x v="2"/>
    <n v="1"/>
    <x v="267"/>
    <n v="41728"/>
    <s v="High"/>
    <n v="10"/>
    <n v="243.98"/>
    <n v="0.02"/>
    <x v="1627"/>
    <n v="62.94"/>
    <n v="41.53"/>
    <n v="0.56999999999999995"/>
    <x v="1"/>
    <x v="2"/>
    <x v="861"/>
    <x v="1"/>
    <x v="0"/>
    <n v="5881"/>
    <d v="2012-10-01T00:00:00"/>
    <x v="2"/>
    <x v="20"/>
    <n v="45231"/>
  </r>
  <r>
    <x v="9"/>
    <n v="43"/>
    <s v="Ann Steele"/>
    <x v="2"/>
    <n v="1"/>
    <x v="267"/>
    <n v="19140"/>
    <s v="Medium"/>
    <n v="47"/>
    <n v="6.54"/>
    <n v="7.0000000000000007E-2"/>
    <x v="1628"/>
    <n v="5.27"/>
    <n v="-66.044499999999999"/>
    <n v="0.36"/>
    <x v="0"/>
    <x v="0"/>
    <x v="862"/>
    <x v="3"/>
    <x v="1"/>
    <n v="2645"/>
    <d v="2012-10-01T00:00:00"/>
    <x v="0"/>
    <x v="5"/>
    <n v="84041"/>
  </r>
  <r>
    <x v="46"/>
    <n v="43"/>
    <s v="Ann Steele"/>
    <x v="2"/>
    <n v="1"/>
    <x v="267"/>
    <n v="19140"/>
    <s v="Medium"/>
    <n v="50"/>
    <n v="3.29"/>
    <n v="0.09"/>
    <x v="1629"/>
    <n v="1.35"/>
    <n v="15.66"/>
    <n v="0.4"/>
    <x v="0"/>
    <x v="3"/>
    <x v="64"/>
    <x v="14"/>
    <x v="1"/>
    <n v="2646"/>
    <d v="2012-10-01T00:00:00"/>
    <x v="0"/>
    <x v="5"/>
    <n v="84043"/>
  </r>
  <r>
    <x v="797"/>
    <n v="43"/>
    <s v="Karen Carlisle"/>
    <x v="1"/>
    <n v="1"/>
    <x v="267"/>
    <n v="900"/>
    <s v="Not Specified"/>
    <n v="29"/>
    <n v="40.98"/>
    <n v="7.0000000000000007E-2"/>
    <x v="1630"/>
    <n v="2.99"/>
    <n v="507.57749999999999"/>
    <n v="0.36"/>
    <x v="0"/>
    <x v="0"/>
    <x v="6"/>
    <x v="3"/>
    <x v="0"/>
    <n v="141"/>
    <d v="2012-10-01T00:00:00"/>
    <x v="0"/>
    <x v="28"/>
    <n v="1469"/>
  </r>
  <r>
    <x v="798"/>
    <n v="43"/>
    <s v="Michelle Tran"/>
    <x v="2"/>
    <n v="1"/>
    <x v="267"/>
    <n v="4708"/>
    <s v="Critical"/>
    <n v="29"/>
    <n v="6.48"/>
    <n v="0.08"/>
    <x v="1631"/>
    <n v="7.49"/>
    <n v="-119.32"/>
    <n v="0.37"/>
    <x v="0"/>
    <x v="0"/>
    <x v="424"/>
    <x v="2"/>
    <x v="0"/>
    <n v="675"/>
    <d v="2012-10-02T00:00:00"/>
    <x v="0"/>
    <x v="1"/>
    <n v="21114"/>
  </r>
  <r>
    <x v="151"/>
    <n v="43"/>
    <s v="Alejandro Grove"/>
    <x v="2"/>
    <n v="1"/>
    <x v="267"/>
    <n v="41728"/>
    <s v="High"/>
    <n v="28"/>
    <n v="896.99"/>
    <n v="0.08"/>
    <x v="1632"/>
    <n v="19.989999999999998"/>
    <n v="9527.4714999999997"/>
    <n v="0.38"/>
    <x v="0"/>
    <x v="0"/>
    <x v="59"/>
    <x v="3"/>
    <x v="0"/>
    <n v="5880"/>
    <d v="2012-10-02T00:00:00"/>
    <x v="0"/>
    <x v="20"/>
    <n v="45231"/>
  </r>
  <r>
    <x v="630"/>
    <n v="43"/>
    <s v="Ionia McGrath"/>
    <x v="1"/>
    <n v="1"/>
    <x v="267"/>
    <n v="30278"/>
    <s v="Low"/>
    <n v="50"/>
    <n v="65.989999999999995"/>
    <n v="0.03"/>
    <x v="1633"/>
    <n v="5.26"/>
    <n v="832.61699999999996"/>
    <n v="0.56000000000000005"/>
    <x v="2"/>
    <x v="0"/>
    <x v="367"/>
    <x v="9"/>
    <x v="3"/>
    <n v="4253"/>
    <d v="2012-10-09T00:00:00"/>
    <x v="0"/>
    <x v="4"/>
    <n v="35601"/>
  </r>
  <r>
    <x v="799"/>
    <n v="43"/>
    <s v="Doug Bickford"/>
    <x v="0"/>
    <n v="1"/>
    <x v="268"/>
    <n v="53797"/>
    <s v="Critical"/>
    <n v="10"/>
    <n v="58.14"/>
    <n v="0.01"/>
    <x v="1634"/>
    <n v="36.61"/>
    <n v="-213.32"/>
    <n v="0.61"/>
    <x v="1"/>
    <x v="4"/>
    <x v="863"/>
    <x v="10"/>
    <x v="2"/>
    <n v="7530"/>
    <d v="2012-10-01T00:00:00"/>
    <x v="2"/>
    <x v="14"/>
    <n v="60193"/>
  </r>
  <r>
    <x v="800"/>
    <n v="43"/>
    <s v="Tom Prescott"/>
    <x v="0"/>
    <n v="1"/>
    <x v="268"/>
    <n v="37473"/>
    <s v="Low"/>
    <n v="8"/>
    <n v="5.18"/>
    <n v="0.06"/>
    <x v="1635"/>
    <n v="2.04"/>
    <n v="2.12"/>
    <n v="0.36"/>
    <x v="0"/>
    <x v="3"/>
    <x v="582"/>
    <x v="2"/>
    <x v="0"/>
    <n v="5267"/>
    <d v="2012-10-01T00:00:00"/>
    <x v="0"/>
    <x v="46"/>
    <n v="3051"/>
  </r>
  <r>
    <x v="419"/>
    <n v="43"/>
    <s v="Cathy Hwang"/>
    <x v="1"/>
    <n v="1"/>
    <x v="268"/>
    <n v="49056"/>
    <s v="High"/>
    <n v="5"/>
    <n v="55.99"/>
    <n v="0.05"/>
    <x v="1636"/>
    <n v="5"/>
    <n v="-260.34800000000001"/>
    <n v="0.8"/>
    <x v="2"/>
    <x v="6"/>
    <x v="413"/>
    <x v="9"/>
    <x v="0"/>
    <n v="6881"/>
    <d v="2012-10-01T00:00:00"/>
    <x v="0"/>
    <x v="25"/>
    <n v="5701"/>
  </r>
  <r>
    <x v="252"/>
    <n v="43"/>
    <s v="Carl Weiss"/>
    <x v="3"/>
    <n v="1"/>
    <x v="268"/>
    <n v="33701"/>
    <s v="Medium"/>
    <n v="35"/>
    <n v="67.28"/>
    <n v="0.08"/>
    <x v="1637"/>
    <n v="19.989999999999998"/>
    <n v="473.39049999999997"/>
    <n v="0.4"/>
    <x v="0"/>
    <x v="0"/>
    <x v="864"/>
    <x v="3"/>
    <x v="3"/>
    <n v="4736"/>
    <d v="2012-10-03T00:00:00"/>
    <x v="1"/>
    <x v="32"/>
    <n v="39701"/>
  </r>
  <r>
    <x v="801"/>
    <n v="43"/>
    <s v="Roy Skaria"/>
    <x v="2"/>
    <n v="1"/>
    <x v="268"/>
    <n v="16321"/>
    <s v="Not Specified"/>
    <n v="50"/>
    <n v="142.86000000000001"/>
    <n v="0.03"/>
    <x v="1638"/>
    <n v="19.989999999999998"/>
    <n v="1871.26"/>
    <n v="0.56000000000000005"/>
    <x v="0"/>
    <x v="0"/>
    <x v="507"/>
    <x v="0"/>
    <x v="3"/>
    <n v="2270"/>
    <d v="2012-10-03T00:00:00"/>
    <x v="0"/>
    <x v="12"/>
    <n v="32601"/>
  </r>
  <r>
    <x v="802"/>
    <n v="43"/>
    <s v="Cathy Hwang"/>
    <x v="1"/>
    <n v="1"/>
    <x v="268"/>
    <n v="49056"/>
    <s v="High"/>
    <n v="46"/>
    <n v="6.48"/>
    <n v="0.05"/>
    <x v="1639"/>
    <n v="8.4"/>
    <n v="-209.58"/>
    <n v="0.37"/>
    <x v="0"/>
    <x v="0"/>
    <x v="529"/>
    <x v="2"/>
    <x v="0"/>
    <n v="6880"/>
    <d v="2012-10-03T00:00:00"/>
    <x v="0"/>
    <x v="46"/>
    <n v="3101"/>
  </r>
  <r>
    <x v="657"/>
    <n v="43"/>
    <s v="Tom Prescott"/>
    <x v="0"/>
    <n v="1"/>
    <x v="268"/>
    <n v="37473"/>
    <s v="Low"/>
    <n v="42"/>
    <n v="2.1800000000000002"/>
    <n v="0.1"/>
    <x v="1640"/>
    <n v="5"/>
    <n v="-195.93"/>
    <n v="0.81"/>
    <x v="0"/>
    <x v="3"/>
    <x v="865"/>
    <x v="16"/>
    <x v="1"/>
    <n v="5266"/>
    <d v="2012-10-05T00:00:00"/>
    <x v="0"/>
    <x v="2"/>
    <n v="91505"/>
  </r>
  <r>
    <x v="420"/>
    <n v="43"/>
    <s v="Joy Smith"/>
    <x v="2"/>
    <n v="1"/>
    <x v="269"/>
    <n v="18788"/>
    <s v="Not Specified"/>
    <n v="27"/>
    <n v="19.989999999999998"/>
    <n v="0.03"/>
    <x v="1641"/>
    <n v="11.17"/>
    <n v="-19.329999999999998"/>
    <n v="0.6"/>
    <x v="1"/>
    <x v="1"/>
    <x v="21"/>
    <x v="5"/>
    <x v="2"/>
    <n v="2600"/>
    <d v="2012-10-03T00:00:00"/>
    <x v="0"/>
    <x v="36"/>
    <n v="46383"/>
  </r>
  <r>
    <x v="803"/>
    <n v="43"/>
    <s v="Duane Noonan"/>
    <x v="2"/>
    <n v="1"/>
    <x v="269"/>
    <n v="15654"/>
    <s v="Not Specified"/>
    <n v="27"/>
    <n v="300.98"/>
    <n v="0.03"/>
    <x v="1642"/>
    <n v="54.92"/>
    <n v="1383.24"/>
    <n v="0.55000000000000004"/>
    <x v="1"/>
    <x v="4"/>
    <x v="435"/>
    <x v="10"/>
    <x v="1"/>
    <n v="2176"/>
    <d v="2012-10-04T00:00:00"/>
    <x v="2"/>
    <x v="2"/>
    <n v="92399"/>
  </r>
  <r>
    <x v="804"/>
    <n v="43"/>
    <s v="Anna Andreadi"/>
    <x v="0"/>
    <n v="1"/>
    <x v="269"/>
    <n v="51072"/>
    <s v="Critical"/>
    <n v="43"/>
    <n v="161.55000000000001"/>
    <n v="0"/>
    <x v="1643"/>
    <n v="19.989999999999998"/>
    <n v="1268.6500000000001"/>
    <n v="0.66"/>
    <x v="0"/>
    <x v="0"/>
    <x v="73"/>
    <x v="0"/>
    <x v="2"/>
    <n v="7158"/>
    <d v="2012-10-04T00:00:00"/>
    <x v="0"/>
    <x v="38"/>
    <n v="66212"/>
  </r>
  <r>
    <x v="803"/>
    <n v="43"/>
    <s v="Duane Noonan"/>
    <x v="2"/>
    <n v="1"/>
    <x v="269"/>
    <n v="15654"/>
    <s v="Not Specified"/>
    <n v="4"/>
    <n v="2550.14"/>
    <n v="0.02"/>
    <x v="1644"/>
    <n v="29.7"/>
    <n v="-4991.4249"/>
    <n v="0.56999999999999995"/>
    <x v="2"/>
    <x v="2"/>
    <x v="466"/>
    <x v="7"/>
    <x v="1"/>
    <n v="2177"/>
    <d v="2012-10-04T00:00:00"/>
    <x v="2"/>
    <x v="2"/>
    <n v="92399"/>
  </r>
  <r>
    <x v="805"/>
    <n v="43"/>
    <s v="Jas O'Carroll"/>
    <x v="2"/>
    <n v="1"/>
    <x v="270"/>
    <n v="50051"/>
    <s v="Medium"/>
    <n v="15"/>
    <n v="19.04"/>
    <n v="0.03"/>
    <x v="1645"/>
    <n v="6.38"/>
    <n v="91.08"/>
    <n v="0.56000000000000005"/>
    <x v="1"/>
    <x v="0"/>
    <x v="866"/>
    <x v="5"/>
    <x v="0"/>
    <n v="7013"/>
    <d v="2012-10-04T00:00:00"/>
    <x v="1"/>
    <x v="20"/>
    <n v="44094"/>
  </r>
  <r>
    <x v="806"/>
    <n v="43"/>
    <s v="Grant Carroll"/>
    <x v="0"/>
    <n v="1"/>
    <x v="270"/>
    <n v="49313"/>
    <s v="Medium"/>
    <n v="34"/>
    <n v="9.3800000000000008"/>
    <n v="0.1"/>
    <x v="1646"/>
    <n v="4.93"/>
    <n v="-22.88"/>
    <n v="0.56999999999999995"/>
    <x v="1"/>
    <x v="0"/>
    <x v="867"/>
    <x v="5"/>
    <x v="0"/>
    <n v="6911"/>
    <d v="2012-10-04T00:00:00"/>
    <x v="1"/>
    <x v="41"/>
    <n v="26554"/>
  </r>
  <r>
    <x v="807"/>
    <n v="43"/>
    <s v="Natalie Webber"/>
    <x v="3"/>
    <n v="1"/>
    <x v="270"/>
    <n v="15075"/>
    <s v="Medium"/>
    <n v="24"/>
    <n v="63.94"/>
    <n v="0.02"/>
    <x v="1647"/>
    <n v="14.48"/>
    <n v="622.89"/>
    <n v="0.46"/>
    <x v="1"/>
    <x v="0"/>
    <x v="679"/>
    <x v="5"/>
    <x v="3"/>
    <n v="2107"/>
    <d v="2012-10-04T00:00:00"/>
    <x v="0"/>
    <x v="12"/>
    <n v="32935"/>
  </r>
  <r>
    <x v="806"/>
    <n v="43"/>
    <s v="Grant Carroll"/>
    <x v="0"/>
    <n v="1"/>
    <x v="270"/>
    <n v="49313"/>
    <s v="Medium"/>
    <n v="36"/>
    <n v="35.99"/>
    <n v="0.05"/>
    <x v="1648"/>
    <n v="1.25"/>
    <n v="574.15499999999997"/>
    <n v="0.36"/>
    <x v="2"/>
    <x v="6"/>
    <x v="747"/>
    <x v="9"/>
    <x v="0"/>
    <n v="6912"/>
    <d v="2012-10-05T00:00:00"/>
    <x v="0"/>
    <x v="41"/>
    <n v="26554"/>
  </r>
  <r>
    <x v="432"/>
    <n v="43"/>
    <s v="Jas O'Carroll"/>
    <x v="2"/>
    <n v="1"/>
    <x v="270"/>
    <n v="50051"/>
    <s v="Medium"/>
    <n v="4"/>
    <n v="41.47"/>
    <n v="0.09"/>
    <x v="1649"/>
    <n v="34.200000000000003"/>
    <n v="10.199999999999999"/>
    <n v="0.73"/>
    <x v="1"/>
    <x v="3"/>
    <x v="268"/>
    <x v="5"/>
    <x v="2"/>
    <n v="7012"/>
    <d v="2012-10-06T00:00:00"/>
    <x v="0"/>
    <x v="11"/>
    <n v="74006"/>
  </r>
  <r>
    <x v="808"/>
    <n v="43"/>
    <s v="Deanra Eno"/>
    <x v="2"/>
    <n v="1"/>
    <x v="270"/>
    <n v="44583"/>
    <s v="Low"/>
    <n v="21"/>
    <n v="14.2"/>
    <n v="0.02"/>
    <x v="1650"/>
    <n v="5.3"/>
    <n v="95"/>
    <n v="0.46"/>
    <x v="1"/>
    <x v="3"/>
    <x v="351"/>
    <x v="5"/>
    <x v="0"/>
    <n v="6299"/>
    <d v="2012-10-06T00:00:00"/>
    <x v="0"/>
    <x v="22"/>
    <n v="7031"/>
  </r>
  <r>
    <x v="432"/>
    <n v="43"/>
    <s v="Jas O'Carroll"/>
    <x v="2"/>
    <n v="1"/>
    <x v="270"/>
    <n v="50051"/>
    <s v="Medium"/>
    <n v="17"/>
    <n v="5.53"/>
    <n v="0.02"/>
    <x v="1651"/>
    <n v="6.98"/>
    <n v="-72.058999999999997"/>
    <n v="0.39"/>
    <x v="0"/>
    <x v="0"/>
    <x v="868"/>
    <x v="3"/>
    <x v="2"/>
    <n v="7011"/>
    <d v="2012-10-06T00:00:00"/>
    <x v="0"/>
    <x v="11"/>
    <n v="74006"/>
  </r>
  <r>
    <x v="809"/>
    <n v="43"/>
    <s v="John Stevenson"/>
    <x v="0"/>
    <n v="1"/>
    <x v="270"/>
    <n v="3841"/>
    <s v="Not Specified"/>
    <n v="19"/>
    <n v="60.98"/>
    <n v="0.02"/>
    <x v="1652"/>
    <n v="49"/>
    <n v="-552.1"/>
    <n v="0.59"/>
    <x v="0"/>
    <x v="1"/>
    <x v="235"/>
    <x v="13"/>
    <x v="0"/>
    <n v="566"/>
    <d v="2012-10-06T00:00:00"/>
    <x v="0"/>
    <x v="13"/>
    <n v="10528"/>
  </r>
  <r>
    <x v="809"/>
    <n v="43"/>
    <s v="John Stevenson"/>
    <x v="0"/>
    <n v="1"/>
    <x v="270"/>
    <n v="3841"/>
    <s v="Not Specified"/>
    <n v="20"/>
    <n v="1270.99"/>
    <n v="0.02"/>
    <x v="1653"/>
    <n v="19.989999999999998"/>
    <n v="11535.281999999999"/>
    <n v="0.35"/>
    <x v="0"/>
    <x v="0"/>
    <x v="627"/>
    <x v="3"/>
    <x v="0"/>
    <n v="567"/>
    <d v="2012-10-06T00:00:00"/>
    <x v="0"/>
    <x v="13"/>
    <n v="10528"/>
  </r>
  <r>
    <x v="809"/>
    <n v="43"/>
    <s v="John Stevenson"/>
    <x v="0"/>
    <n v="1"/>
    <x v="270"/>
    <n v="3841"/>
    <s v="Not Specified"/>
    <n v="43"/>
    <n v="205.99"/>
    <n v="0.05"/>
    <x v="1654"/>
    <n v="8.99"/>
    <n v="1680.2280000000001"/>
    <n v="0.6"/>
    <x v="2"/>
    <x v="0"/>
    <x v="223"/>
    <x v="9"/>
    <x v="0"/>
    <n v="568"/>
    <d v="2012-10-06T00:00:00"/>
    <x v="1"/>
    <x v="13"/>
    <n v="10528"/>
  </r>
  <r>
    <x v="810"/>
    <n v="43"/>
    <s v="Natalie Webber"/>
    <x v="3"/>
    <n v="1"/>
    <x v="270"/>
    <n v="15075"/>
    <s v="Medium"/>
    <n v="10"/>
    <n v="5.0199999999999996"/>
    <n v="0.01"/>
    <x v="1655"/>
    <n v="5.14"/>
    <n v="-56.3"/>
    <n v="0.79"/>
    <x v="2"/>
    <x v="6"/>
    <x v="70"/>
    <x v="8"/>
    <x v="3"/>
    <n v="2108"/>
    <d v="2012-10-06T00:00:00"/>
    <x v="0"/>
    <x v="12"/>
    <n v="32953"/>
  </r>
  <r>
    <x v="472"/>
    <n v="43"/>
    <s v="Deanra Eno"/>
    <x v="2"/>
    <n v="1"/>
    <x v="270"/>
    <n v="44583"/>
    <s v="Low"/>
    <n v="6"/>
    <n v="2.2200000000000002"/>
    <n v="0.1"/>
    <x v="1504"/>
    <n v="5"/>
    <n v="-19.739999999999998"/>
    <n v="0.55000000000000004"/>
    <x v="0"/>
    <x v="0"/>
    <x v="869"/>
    <x v="13"/>
    <x v="0"/>
    <n v="6298"/>
    <d v="2012-10-09T00:00:00"/>
    <x v="0"/>
    <x v="28"/>
    <n v="2108"/>
  </r>
  <r>
    <x v="811"/>
    <n v="43"/>
    <s v="Bart Pistole"/>
    <x v="3"/>
    <n v="1"/>
    <x v="270"/>
    <n v="19111"/>
    <s v="Low"/>
    <n v="24"/>
    <n v="8.33"/>
    <n v="0.04"/>
    <x v="1656"/>
    <n v="1.99"/>
    <n v="10.79"/>
    <n v="0.52"/>
    <x v="2"/>
    <x v="6"/>
    <x v="294"/>
    <x v="8"/>
    <x v="0"/>
    <n v="2641"/>
    <d v="2012-10-09T00:00:00"/>
    <x v="0"/>
    <x v="1"/>
    <n v="20854"/>
  </r>
  <r>
    <x v="812"/>
    <n v="43"/>
    <s v="Keith Dawkins"/>
    <x v="1"/>
    <n v="1"/>
    <x v="270"/>
    <n v="30214"/>
    <s v="Low"/>
    <n v="38"/>
    <n v="10.44"/>
    <n v="0.1"/>
    <x v="1657"/>
    <n v="5.75"/>
    <n v="-21.263500000000001"/>
    <n v="0.39"/>
    <x v="0"/>
    <x v="0"/>
    <x v="293"/>
    <x v="3"/>
    <x v="3"/>
    <n v="4246"/>
    <d v="2012-10-11T00:00:00"/>
    <x v="1"/>
    <x v="33"/>
    <n v="72450"/>
  </r>
  <r>
    <x v="813"/>
    <n v="43"/>
    <s v="Chad Sievert"/>
    <x v="2"/>
    <n v="1"/>
    <x v="271"/>
    <n v="9923"/>
    <s v="High"/>
    <n v="27"/>
    <n v="2.08"/>
    <n v="0.01"/>
    <x v="1658"/>
    <n v="5.33"/>
    <n v="-96.03"/>
    <n v="0.43"/>
    <x v="1"/>
    <x v="0"/>
    <x v="92"/>
    <x v="5"/>
    <x v="2"/>
    <n v="1364"/>
    <d v="2012-10-05T00:00:00"/>
    <x v="0"/>
    <x v="3"/>
    <n v="55106"/>
  </r>
  <r>
    <x v="813"/>
    <n v="43"/>
    <s v="Chad Sievert"/>
    <x v="2"/>
    <n v="1"/>
    <x v="271"/>
    <n v="9923"/>
    <s v="High"/>
    <n v="14"/>
    <n v="370.98"/>
    <n v="0.03"/>
    <x v="1659"/>
    <n v="99"/>
    <n v="-115.08"/>
    <n v="0.65"/>
    <x v="0"/>
    <x v="2"/>
    <x v="870"/>
    <x v="0"/>
    <x v="2"/>
    <n v="1365"/>
    <d v="2012-10-06T00:00:00"/>
    <x v="2"/>
    <x v="3"/>
    <n v="55106"/>
  </r>
  <r>
    <x v="814"/>
    <n v="43"/>
    <s v="Paul Knutson"/>
    <x v="2"/>
    <n v="1"/>
    <x v="271"/>
    <n v="20518"/>
    <s v="Critical"/>
    <n v="7"/>
    <n v="297.48"/>
    <n v="0.01"/>
    <x v="1660"/>
    <n v="18.059999999999999"/>
    <n v="-313.13040000000001"/>
    <n v="0.6"/>
    <x v="2"/>
    <x v="2"/>
    <x v="78"/>
    <x v="7"/>
    <x v="0"/>
    <n v="2850"/>
    <d v="2012-10-06T00:00:00"/>
    <x v="2"/>
    <x v="22"/>
    <n v="8830"/>
  </r>
  <r>
    <x v="416"/>
    <n v="43"/>
    <s v="Paul Knutson"/>
    <x v="2"/>
    <n v="1"/>
    <x v="271"/>
    <n v="20518"/>
    <s v="Critical"/>
    <n v="49"/>
    <n v="200.99"/>
    <n v="7.0000000000000007E-2"/>
    <x v="1661"/>
    <n v="4.2"/>
    <n v="2418.5610000000001"/>
    <n v="0.59"/>
    <x v="2"/>
    <x v="0"/>
    <x v="671"/>
    <x v="9"/>
    <x v="0"/>
    <n v="2849"/>
    <d v="2012-10-06T00:00:00"/>
    <x v="0"/>
    <x v="22"/>
    <n v="7601"/>
  </r>
  <r>
    <x v="815"/>
    <n v="43"/>
    <s v="Katherine Nockton"/>
    <x v="1"/>
    <n v="1"/>
    <x v="271"/>
    <n v="41764"/>
    <s v="Not Specified"/>
    <n v="16"/>
    <n v="320.64"/>
    <n v="0.03"/>
    <x v="1662"/>
    <n v="29.2"/>
    <n v="467.12430000000001"/>
    <n v="0.66"/>
    <x v="1"/>
    <x v="4"/>
    <x v="871"/>
    <x v="4"/>
    <x v="0"/>
    <n v="5886"/>
    <d v="2012-10-07T00:00:00"/>
    <x v="2"/>
    <x v="20"/>
    <n v="45801"/>
  </r>
  <r>
    <x v="816"/>
    <n v="43"/>
    <s v="Duane Noonan"/>
    <x v="2"/>
    <n v="1"/>
    <x v="272"/>
    <n v="57511"/>
    <s v="Critical"/>
    <n v="32"/>
    <n v="2.89"/>
    <n v="0.01"/>
    <x v="1663"/>
    <n v="0.5"/>
    <n v="41.54"/>
    <n v="0.38"/>
    <x v="0"/>
    <x v="0"/>
    <x v="158"/>
    <x v="12"/>
    <x v="1"/>
    <n v="8060"/>
    <d v="2012-10-07T00:00:00"/>
    <x v="0"/>
    <x v="30"/>
    <n v="80004"/>
  </r>
  <r>
    <x v="817"/>
    <n v="43"/>
    <s v="Nick Crebassa"/>
    <x v="2"/>
    <n v="1"/>
    <x v="272"/>
    <n v="46881"/>
    <s v="Critical"/>
    <n v="31"/>
    <n v="5.18"/>
    <n v="7.0000000000000007E-2"/>
    <x v="1664"/>
    <n v="5.74"/>
    <n v="-80.304500000000004"/>
    <n v="0.36"/>
    <x v="0"/>
    <x v="0"/>
    <x v="181"/>
    <x v="3"/>
    <x v="3"/>
    <n v="6584"/>
    <d v="2012-10-08T00:00:00"/>
    <x v="1"/>
    <x v="8"/>
    <n v="70506"/>
  </r>
  <r>
    <x v="816"/>
    <n v="43"/>
    <s v="Duane Noonan"/>
    <x v="2"/>
    <n v="1"/>
    <x v="272"/>
    <n v="57511"/>
    <s v="Critical"/>
    <n v="11"/>
    <n v="55.99"/>
    <n v="0"/>
    <x v="1665"/>
    <n v="5"/>
    <n v="-173.25"/>
    <n v="0.8"/>
    <x v="2"/>
    <x v="6"/>
    <x v="413"/>
    <x v="9"/>
    <x v="1"/>
    <n v="8061"/>
    <d v="2012-10-08T00:00:00"/>
    <x v="0"/>
    <x v="30"/>
    <n v="80004"/>
  </r>
  <r>
    <x v="755"/>
    <n v="43"/>
    <s v="John Murray"/>
    <x v="0"/>
    <n v="1"/>
    <x v="273"/>
    <n v="46533"/>
    <s v="High"/>
    <n v="3"/>
    <n v="55.5"/>
    <n v="0.04"/>
    <x v="1666"/>
    <n v="52.2"/>
    <n v="49.76"/>
    <n v="0.72"/>
    <x v="1"/>
    <x v="5"/>
    <x v="549"/>
    <x v="5"/>
    <x v="1"/>
    <n v="6544"/>
    <d v="2012-10-08T00:00:00"/>
    <x v="0"/>
    <x v="31"/>
    <n v="83843"/>
  </r>
  <r>
    <x v="818"/>
    <n v="43"/>
    <s v="Mathew Reese"/>
    <x v="0"/>
    <n v="1"/>
    <x v="273"/>
    <n v="8162"/>
    <s v="Medium"/>
    <n v="25"/>
    <n v="27.48"/>
    <n v="0.03"/>
    <x v="1667"/>
    <n v="4"/>
    <n v="-82.26"/>
    <n v="0.75"/>
    <x v="2"/>
    <x v="0"/>
    <x v="532"/>
    <x v="8"/>
    <x v="0"/>
    <n v="1112"/>
    <d v="2012-10-08T00:00:00"/>
    <x v="0"/>
    <x v="13"/>
    <n v="14701"/>
  </r>
  <r>
    <x v="818"/>
    <n v="43"/>
    <s v="Mathew Reese"/>
    <x v="0"/>
    <n v="1"/>
    <x v="273"/>
    <n v="8162"/>
    <s v="Medium"/>
    <n v="32"/>
    <n v="179.99"/>
    <n v="0.1"/>
    <x v="1668"/>
    <n v="19.989999999999998"/>
    <n v="1314.12"/>
    <n v="0.48"/>
    <x v="2"/>
    <x v="0"/>
    <x v="156"/>
    <x v="8"/>
    <x v="0"/>
    <n v="1113"/>
    <d v="2012-10-08T00:00:00"/>
    <x v="0"/>
    <x v="13"/>
    <n v="14701"/>
  </r>
  <r>
    <x v="316"/>
    <n v="43"/>
    <s v="Liz Price"/>
    <x v="3"/>
    <n v="1"/>
    <x v="273"/>
    <n v="47520"/>
    <s v="Not Specified"/>
    <n v="13"/>
    <n v="291.73"/>
    <n v="0.05"/>
    <x v="1669"/>
    <n v="48.8"/>
    <n v="598.24"/>
    <n v="0.56000000000000005"/>
    <x v="1"/>
    <x v="2"/>
    <x v="2"/>
    <x v="1"/>
    <x v="2"/>
    <n v="6677"/>
    <d v="2012-10-09T00:00:00"/>
    <x v="2"/>
    <x v="24"/>
    <n v="48135"/>
  </r>
  <r>
    <x v="316"/>
    <n v="43"/>
    <s v="Liz Price"/>
    <x v="3"/>
    <n v="1"/>
    <x v="273"/>
    <n v="47520"/>
    <s v="Not Specified"/>
    <n v="36"/>
    <n v="7.68"/>
    <n v="0.09"/>
    <x v="1670"/>
    <n v="6.16"/>
    <n v="-64.411500000000004"/>
    <n v="0.35"/>
    <x v="0"/>
    <x v="0"/>
    <x v="42"/>
    <x v="3"/>
    <x v="2"/>
    <n v="6676"/>
    <d v="2012-10-09T00:00:00"/>
    <x v="0"/>
    <x v="24"/>
    <n v="48135"/>
  </r>
  <r>
    <x v="316"/>
    <n v="43"/>
    <s v="Liz Price"/>
    <x v="3"/>
    <n v="1"/>
    <x v="273"/>
    <n v="47520"/>
    <s v="Not Specified"/>
    <n v="47"/>
    <n v="19.98"/>
    <n v="0.04"/>
    <x v="1671"/>
    <n v="5.77"/>
    <n v="257.31"/>
    <n v="0.38"/>
    <x v="0"/>
    <x v="0"/>
    <x v="486"/>
    <x v="2"/>
    <x v="2"/>
    <n v="6678"/>
    <d v="2012-10-09T00:00:00"/>
    <x v="0"/>
    <x v="24"/>
    <n v="48135"/>
  </r>
  <r>
    <x v="818"/>
    <n v="43"/>
    <s v="Mathew Reese"/>
    <x v="0"/>
    <n v="1"/>
    <x v="273"/>
    <n v="8162"/>
    <s v="Medium"/>
    <n v="42"/>
    <n v="140.85"/>
    <n v="0.1"/>
    <x v="1672"/>
    <n v="19.989999999999998"/>
    <n v="10.86"/>
    <n v="0.73"/>
    <x v="0"/>
    <x v="0"/>
    <x v="872"/>
    <x v="0"/>
    <x v="0"/>
    <n v="1114"/>
    <d v="2012-10-09T00:00:00"/>
    <x v="0"/>
    <x v="13"/>
    <n v="14701"/>
  </r>
  <r>
    <x v="693"/>
    <n v="43"/>
    <s v="Ken Lonsdale"/>
    <x v="3"/>
    <n v="1"/>
    <x v="273"/>
    <n v="26016"/>
    <s v="High"/>
    <n v="44"/>
    <n v="45.99"/>
    <n v="0.08"/>
    <x v="1673"/>
    <n v="4.99"/>
    <n v="314.83800000000002"/>
    <n v="0.56000000000000005"/>
    <x v="2"/>
    <x v="0"/>
    <x v="311"/>
    <x v="9"/>
    <x v="2"/>
    <n v="3639"/>
    <d v="2012-10-09T00:00:00"/>
    <x v="1"/>
    <x v="26"/>
    <n v="63130"/>
  </r>
  <r>
    <x v="755"/>
    <n v="43"/>
    <s v="John Murray"/>
    <x v="0"/>
    <n v="1"/>
    <x v="273"/>
    <n v="46533"/>
    <s v="High"/>
    <n v="12"/>
    <n v="65.989999999999995"/>
    <n v="0.1"/>
    <x v="1674"/>
    <n v="3.99"/>
    <n v="-82.06"/>
    <n v="0.59"/>
    <x v="2"/>
    <x v="0"/>
    <x v="225"/>
    <x v="9"/>
    <x v="1"/>
    <n v="6545"/>
    <d v="2012-10-09T00:00:00"/>
    <x v="1"/>
    <x v="31"/>
    <n v="83843"/>
  </r>
  <r>
    <x v="693"/>
    <n v="43"/>
    <s v="Ken Lonsdale"/>
    <x v="3"/>
    <n v="1"/>
    <x v="273"/>
    <n v="26016"/>
    <s v="High"/>
    <n v="2"/>
    <n v="77.510000000000005"/>
    <n v="0.09"/>
    <x v="1675"/>
    <n v="4"/>
    <n v="-358.43"/>
    <n v="0.76"/>
    <x v="2"/>
    <x v="0"/>
    <x v="589"/>
    <x v="8"/>
    <x v="2"/>
    <n v="3638"/>
    <d v="2012-10-09T00:00:00"/>
    <x v="0"/>
    <x v="26"/>
    <n v="63130"/>
  </r>
  <r>
    <x v="314"/>
    <n v="43"/>
    <s v="Pamela Stobb"/>
    <x v="3"/>
    <n v="1"/>
    <x v="274"/>
    <n v="36739"/>
    <s v="Not Specified"/>
    <n v="27"/>
    <n v="12.22"/>
    <n v="7.0000000000000007E-2"/>
    <x v="1676"/>
    <n v="2.85"/>
    <n v="97.19"/>
    <n v="0.55000000000000004"/>
    <x v="1"/>
    <x v="6"/>
    <x v="234"/>
    <x v="5"/>
    <x v="0"/>
    <n v="5162"/>
    <d v="2012-10-08T00:00:00"/>
    <x v="0"/>
    <x v="13"/>
    <n v="10562"/>
  </r>
  <r>
    <x v="819"/>
    <n v="43"/>
    <s v="Denise Monton"/>
    <x v="1"/>
    <n v="1"/>
    <x v="274"/>
    <n v="50147"/>
    <s v="Medium"/>
    <n v="13"/>
    <n v="11.48"/>
    <n v="0"/>
    <x v="1677"/>
    <n v="5.43"/>
    <n v="16.34"/>
    <n v="0.36"/>
    <x v="0"/>
    <x v="0"/>
    <x v="873"/>
    <x v="2"/>
    <x v="3"/>
    <n v="7028"/>
    <d v="2012-10-08T00:00:00"/>
    <x v="0"/>
    <x v="45"/>
    <n v="27511"/>
  </r>
  <r>
    <x v="406"/>
    <n v="43"/>
    <s v="Peter Fuller"/>
    <x v="2"/>
    <n v="1"/>
    <x v="274"/>
    <n v="35136"/>
    <s v="Critical"/>
    <n v="23"/>
    <n v="2.94"/>
    <n v="7.0000000000000007E-2"/>
    <x v="1678"/>
    <n v="0.81"/>
    <n v="17.170000000000002"/>
    <n v="0.4"/>
    <x v="0"/>
    <x v="3"/>
    <x v="874"/>
    <x v="6"/>
    <x v="3"/>
    <n v="4938"/>
    <d v="2012-10-09T00:00:00"/>
    <x v="0"/>
    <x v="42"/>
    <n v="30318"/>
  </r>
  <r>
    <x v="819"/>
    <n v="43"/>
    <s v="Denise Monton"/>
    <x v="1"/>
    <n v="1"/>
    <x v="274"/>
    <n v="50147"/>
    <s v="Medium"/>
    <n v="42"/>
    <n v="35.89"/>
    <n v="0.05"/>
    <x v="1679"/>
    <n v="14.72"/>
    <n v="211.04"/>
    <n v="0.4"/>
    <x v="0"/>
    <x v="0"/>
    <x v="875"/>
    <x v="15"/>
    <x v="3"/>
    <n v="7027"/>
    <d v="2012-10-09T00:00:00"/>
    <x v="0"/>
    <x v="45"/>
    <n v="27511"/>
  </r>
  <r>
    <x v="633"/>
    <n v="43"/>
    <s v="Ralph Knight"/>
    <x v="3"/>
    <n v="1"/>
    <x v="274"/>
    <n v="28675"/>
    <s v="Critical"/>
    <n v="15"/>
    <n v="65.989999999999995"/>
    <n v="0.1"/>
    <x v="1680"/>
    <n v="5.92"/>
    <n v="4.3920000000000003"/>
    <n v="0.55000000000000004"/>
    <x v="2"/>
    <x v="0"/>
    <x v="702"/>
    <x v="9"/>
    <x v="2"/>
    <n v="4017"/>
    <d v="2012-10-09T00:00:00"/>
    <x v="0"/>
    <x v="14"/>
    <n v="60438"/>
  </r>
  <r>
    <x v="511"/>
    <n v="43"/>
    <s v="Quincy Jones"/>
    <x v="2"/>
    <n v="1"/>
    <x v="274"/>
    <n v="21541"/>
    <s v="Not Specified"/>
    <n v="43"/>
    <n v="70.98"/>
    <n v="0.04"/>
    <x v="1681"/>
    <n v="26.74"/>
    <n v="-78.36"/>
    <n v="0.6"/>
    <x v="1"/>
    <x v="4"/>
    <x v="876"/>
    <x v="10"/>
    <x v="1"/>
    <n v="2983"/>
    <d v="2012-10-10T00:00:00"/>
    <x v="2"/>
    <x v="40"/>
    <n v="86442"/>
  </r>
  <r>
    <x v="314"/>
    <n v="43"/>
    <s v="Pamela Stobb"/>
    <x v="3"/>
    <n v="1"/>
    <x v="274"/>
    <n v="36739"/>
    <s v="Not Specified"/>
    <n v="16"/>
    <n v="3.98"/>
    <n v="7.0000000000000007E-2"/>
    <x v="1682"/>
    <n v="5.26"/>
    <n v="-55.521999999999998"/>
    <n v="0.38"/>
    <x v="0"/>
    <x v="0"/>
    <x v="394"/>
    <x v="3"/>
    <x v="0"/>
    <n v="5161"/>
    <d v="2012-10-10T00:00:00"/>
    <x v="0"/>
    <x v="13"/>
    <n v="10562"/>
  </r>
  <r>
    <x v="820"/>
    <n v="43"/>
    <s v="Nicole Brennan"/>
    <x v="3"/>
    <n v="1"/>
    <x v="275"/>
    <n v="14785"/>
    <s v="High"/>
    <n v="20"/>
    <n v="4.91"/>
    <n v="0.08"/>
    <x v="1683"/>
    <n v="0.5"/>
    <n v="39.69"/>
    <n v="0.36"/>
    <x v="0"/>
    <x v="0"/>
    <x v="210"/>
    <x v="12"/>
    <x v="3"/>
    <n v="2065"/>
    <d v="2012-10-09T00:00:00"/>
    <x v="0"/>
    <x v="33"/>
    <n v="72023"/>
  </r>
  <r>
    <x v="821"/>
    <n v="43"/>
    <s v="Eugene Barchas"/>
    <x v="2"/>
    <n v="1"/>
    <x v="275"/>
    <n v="2791"/>
    <s v="High"/>
    <n v="47"/>
    <n v="3.89"/>
    <n v="0"/>
    <x v="1684"/>
    <n v="7.01"/>
    <n v="-236.26750000000001"/>
    <n v="0.37"/>
    <x v="0"/>
    <x v="0"/>
    <x v="734"/>
    <x v="3"/>
    <x v="2"/>
    <n v="413"/>
    <d v="2012-10-09T00:00:00"/>
    <x v="0"/>
    <x v="14"/>
    <n v="60110"/>
  </r>
  <r>
    <x v="509"/>
    <n v="43"/>
    <s v="Ann Chong"/>
    <x v="2"/>
    <n v="1"/>
    <x v="275"/>
    <n v="18308"/>
    <s v="Not Specified"/>
    <n v="15"/>
    <n v="30.73"/>
    <n v="0.09"/>
    <x v="1685"/>
    <n v="4"/>
    <n v="-92.58"/>
    <n v="0.75"/>
    <x v="2"/>
    <x v="0"/>
    <x v="315"/>
    <x v="8"/>
    <x v="2"/>
    <n v="2521"/>
    <d v="2012-10-09T00:00:00"/>
    <x v="0"/>
    <x v="14"/>
    <n v="60505"/>
  </r>
  <r>
    <x v="820"/>
    <n v="43"/>
    <s v="Nicole Brennan"/>
    <x v="3"/>
    <n v="1"/>
    <x v="275"/>
    <n v="14785"/>
    <s v="High"/>
    <n v="25"/>
    <n v="28.15"/>
    <n v="0.02"/>
    <x v="1686"/>
    <n v="6.17"/>
    <n v="146.51"/>
    <n v="0.55000000000000004"/>
    <x v="0"/>
    <x v="6"/>
    <x v="121"/>
    <x v="6"/>
    <x v="3"/>
    <n v="2066"/>
    <d v="2012-10-10T00:00:00"/>
    <x v="0"/>
    <x v="33"/>
    <n v="72023"/>
  </r>
  <r>
    <x v="821"/>
    <n v="43"/>
    <s v="Eugene Barchas"/>
    <x v="2"/>
    <n v="1"/>
    <x v="275"/>
    <n v="2791"/>
    <s v="High"/>
    <n v="18"/>
    <n v="30.98"/>
    <n v="0.1"/>
    <x v="1687"/>
    <n v="5.76"/>
    <n v="118.94"/>
    <n v="0.4"/>
    <x v="0"/>
    <x v="0"/>
    <x v="31"/>
    <x v="2"/>
    <x v="2"/>
    <n v="415"/>
    <d v="2012-10-10T00:00:00"/>
    <x v="0"/>
    <x v="14"/>
    <n v="60110"/>
  </r>
  <r>
    <x v="750"/>
    <n v="43"/>
    <s v="Allen Armold"/>
    <x v="1"/>
    <n v="1"/>
    <x v="275"/>
    <n v="13920"/>
    <s v="Critical"/>
    <n v="24"/>
    <n v="8.57"/>
    <n v="0.06"/>
    <x v="1688"/>
    <n v="6.14"/>
    <n v="-78.64"/>
    <n v="0.59"/>
    <x v="0"/>
    <x v="6"/>
    <x v="877"/>
    <x v="16"/>
    <x v="3"/>
    <n v="1942"/>
    <d v="2012-10-10T00:00:00"/>
    <x v="0"/>
    <x v="16"/>
    <n v="22102"/>
  </r>
  <r>
    <x v="822"/>
    <n v="43"/>
    <s v="Jennifer Jackson"/>
    <x v="1"/>
    <n v="1"/>
    <x v="275"/>
    <n v="59591"/>
    <s v="Not Specified"/>
    <n v="34"/>
    <n v="100.97"/>
    <n v="0.08"/>
    <x v="1689"/>
    <n v="14"/>
    <n v="1211.76"/>
    <n v="0.37"/>
    <x v="2"/>
    <x v="2"/>
    <x v="878"/>
    <x v="7"/>
    <x v="3"/>
    <n v="8340"/>
    <d v="2012-10-10T00:00:00"/>
    <x v="2"/>
    <x v="32"/>
    <n v="39212"/>
  </r>
  <r>
    <x v="509"/>
    <n v="43"/>
    <s v="Ann Chong"/>
    <x v="2"/>
    <n v="1"/>
    <x v="275"/>
    <n v="18308"/>
    <s v="Not Specified"/>
    <n v="49"/>
    <n v="125.99"/>
    <n v="0"/>
    <x v="1690"/>
    <n v="8.08"/>
    <n v="1465.866"/>
    <n v="0.56999999999999995"/>
    <x v="2"/>
    <x v="0"/>
    <x v="665"/>
    <x v="9"/>
    <x v="2"/>
    <n v="2522"/>
    <d v="2012-10-10T00:00:00"/>
    <x v="0"/>
    <x v="14"/>
    <n v="60505"/>
  </r>
  <r>
    <x v="821"/>
    <n v="43"/>
    <s v="Eugene Barchas"/>
    <x v="2"/>
    <n v="1"/>
    <x v="275"/>
    <n v="2791"/>
    <s v="High"/>
    <n v="49"/>
    <n v="120.98"/>
    <n v="0.09"/>
    <x v="1691"/>
    <n v="30"/>
    <n v="80.44"/>
    <n v="0.64"/>
    <x v="1"/>
    <x v="2"/>
    <x v="610"/>
    <x v="1"/>
    <x v="2"/>
    <n v="414"/>
    <d v="2012-10-11T00:00:00"/>
    <x v="2"/>
    <x v="14"/>
    <n v="60110"/>
  </r>
  <r>
    <x v="823"/>
    <n v="43"/>
    <s v="Erin Ashbrook"/>
    <x v="3"/>
    <n v="1"/>
    <x v="275"/>
    <n v="23008"/>
    <s v="Critical"/>
    <n v="10"/>
    <n v="120.98"/>
    <n v="0.1"/>
    <x v="1692"/>
    <n v="9.07"/>
    <n v="323.32299999999998"/>
    <n v="0.35"/>
    <x v="0"/>
    <x v="0"/>
    <x v="309"/>
    <x v="3"/>
    <x v="2"/>
    <n v="3206"/>
    <d v="2012-10-11T00:00:00"/>
    <x v="1"/>
    <x v="9"/>
    <n v="75028"/>
  </r>
  <r>
    <x v="750"/>
    <n v="43"/>
    <s v="Allen Armold"/>
    <x v="1"/>
    <n v="1"/>
    <x v="275"/>
    <n v="13920"/>
    <s v="Critical"/>
    <n v="25"/>
    <n v="37.94"/>
    <n v="0.1"/>
    <x v="1693"/>
    <n v="5.08"/>
    <n v="338.01"/>
    <n v="0.38"/>
    <x v="0"/>
    <x v="3"/>
    <x v="421"/>
    <x v="2"/>
    <x v="3"/>
    <n v="1941"/>
    <d v="2012-10-11T00:00:00"/>
    <x v="1"/>
    <x v="16"/>
    <n v="22102"/>
  </r>
  <r>
    <x v="509"/>
    <n v="43"/>
    <s v="Ann Chong"/>
    <x v="2"/>
    <n v="1"/>
    <x v="275"/>
    <n v="18308"/>
    <s v="Not Specified"/>
    <n v="30"/>
    <n v="3.8"/>
    <n v="0.05"/>
    <x v="1694"/>
    <n v="1.49"/>
    <n v="15.725"/>
    <n v="0.38"/>
    <x v="0"/>
    <x v="0"/>
    <x v="259"/>
    <x v="3"/>
    <x v="2"/>
    <n v="2520"/>
    <d v="2012-10-11T00:00:00"/>
    <x v="0"/>
    <x v="14"/>
    <n v="60505"/>
  </r>
  <r>
    <x v="822"/>
    <n v="43"/>
    <s v="Jennifer Jackson"/>
    <x v="1"/>
    <n v="1"/>
    <x v="275"/>
    <n v="59591"/>
    <s v="Not Specified"/>
    <n v="29"/>
    <n v="6.48"/>
    <n v="7.0000000000000007E-2"/>
    <x v="1695"/>
    <n v="7.07"/>
    <n v="-91.7"/>
    <n v="0.37"/>
    <x v="0"/>
    <x v="0"/>
    <x v="879"/>
    <x v="2"/>
    <x v="3"/>
    <n v="8341"/>
    <d v="2012-10-11T00:00:00"/>
    <x v="0"/>
    <x v="32"/>
    <n v="39212"/>
  </r>
  <r>
    <x v="823"/>
    <n v="43"/>
    <s v="Erin Ashbrook"/>
    <x v="3"/>
    <n v="1"/>
    <x v="275"/>
    <n v="23008"/>
    <s v="Critical"/>
    <n v="2"/>
    <n v="152.47999999999999"/>
    <n v="0.02"/>
    <x v="1696"/>
    <n v="6.5"/>
    <n v="-522.78"/>
    <n v="0.74"/>
    <x v="2"/>
    <x v="0"/>
    <x v="378"/>
    <x v="8"/>
    <x v="2"/>
    <n v="3207"/>
    <d v="2012-10-11T00:00:00"/>
    <x v="1"/>
    <x v="9"/>
    <n v="75028"/>
  </r>
  <r>
    <x v="203"/>
    <n v="43"/>
    <s v="Phillip Flathmann"/>
    <x v="0"/>
    <n v="1"/>
    <x v="276"/>
    <n v="54819"/>
    <s v="Low"/>
    <n v="46"/>
    <n v="65.989999999999995"/>
    <n v="0.03"/>
    <x v="1697"/>
    <n v="8.8000000000000007"/>
    <n v="624.12300000000005"/>
    <n v="0.57999999999999996"/>
    <x v="2"/>
    <x v="0"/>
    <x v="319"/>
    <x v="9"/>
    <x v="3"/>
    <n v="7651"/>
    <d v="2012-10-10T00:00:00"/>
    <x v="0"/>
    <x v="12"/>
    <n v="33952"/>
  </r>
  <r>
    <x v="294"/>
    <n v="43"/>
    <s v="Thomas Boland"/>
    <x v="2"/>
    <n v="1"/>
    <x v="276"/>
    <n v="16610"/>
    <s v="High"/>
    <n v="19"/>
    <n v="35.94"/>
    <n v="0.09"/>
    <x v="1698"/>
    <n v="6.66"/>
    <n v="187.57"/>
    <n v="0.4"/>
    <x v="0"/>
    <x v="0"/>
    <x v="600"/>
    <x v="15"/>
    <x v="2"/>
    <n v="2303"/>
    <d v="2012-10-12T00:00:00"/>
    <x v="0"/>
    <x v="23"/>
    <n v="54481"/>
  </r>
  <r>
    <x v="824"/>
    <n v="43"/>
    <s v="Jason Klamczynski"/>
    <x v="1"/>
    <n v="1"/>
    <x v="276"/>
    <n v="28002"/>
    <s v="Critical"/>
    <n v="5"/>
    <n v="9.11"/>
    <n v="0.1"/>
    <x v="1699"/>
    <n v="2.15"/>
    <n v="-3.64"/>
    <n v="0.4"/>
    <x v="0"/>
    <x v="3"/>
    <x v="5"/>
    <x v="2"/>
    <x v="0"/>
    <n v="3928"/>
    <d v="2012-10-12T00:00:00"/>
    <x v="0"/>
    <x v="1"/>
    <n v="20601"/>
  </r>
  <r>
    <x v="203"/>
    <n v="43"/>
    <s v="Phillip Flathmann"/>
    <x v="0"/>
    <n v="1"/>
    <x v="276"/>
    <n v="54819"/>
    <s v="Low"/>
    <n v="26"/>
    <n v="2.62"/>
    <n v="0.09"/>
    <x v="1700"/>
    <n v="0.8"/>
    <n v="11.42"/>
    <n v="0.39"/>
    <x v="0"/>
    <x v="3"/>
    <x v="548"/>
    <x v="14"/>
    <x v="3"/>
    <n v="7650"/>
    <d v="2012-10-12T00:00:00"/>
    <x v="0"/>
    <x v="12"/>
    <n v="33952"/>
  </r>
  <r>
    <x v="203"/>
    <n v="43"/>
    <s v="Phillip Flathmann"/>
    <x v="0"/>
    <n v="1"/>
    <x v="276"/>
    <n v="54819"/>
    <s v="Low"/>
    <n v="10"/>
    <n v="4.97"/>
    <n v="7.0000000000000007E-2"/>
    <x v="1701"/>
    <n v="5.71"/>
    <n v="-20.68"/>
    <n v="0.54"/>
    <x v="1"/>
    <x v="5"/>
    <x v="880"/>
    <x v="5"/>
    <x v="3"/>
    <n v="7649"/>
    <d v="2012-10-15T00:00:00"/>
    <x v="0"/>
    <x v="12"/>
    <n v="33952"/>
  </r>
  <r>
    <x v="453"/>
    <n v="43"/>
    <s v="Berenike Kampe"/>
    <x v="2"/>
    <n v="1"/>
    <x v="277"/>
    <n v="48420"/>
    <s v="Low"/>
    <n v="46"/>
    <n v="19.23"/>
    <n v="0.09"/>
    <x v="1702"/>
    <n v="6.15"/>
    <n v="229.6"/>
    <n v="0.44"/>
    <x v="1"/>
    <x v="6"/>
    <x v="279"/>
    <x v="5"/>
    <x v="1"/>
    <n v="6794"/>
    <d v="2012-10-13T00:00:00"/>
    <x v="1"/>
    <x v="2"/>
    <n v="94601"/>
  </r>
  <r>
    <x v="413"/>
    <n v="43"/>
    <s v="Mick Hernandez"/>
    <x v="1"/>
    <n v="1"/>
    <x v="277"/>
    <n v="9926"/>
    <s v="High"/>
    <n v="25"/>
    <n v="5.77"/>
    <n v="0"/>
    <x v="1703"/>
    <n v="5.92"/>
    <n v="-56.97"/>
    <n v="0.55000000000000004"/>
    <x v="1"/>
    <x v="5"/>
    <x v="432"/>
    <x v="5"/>
    <x v="0"/>
    <n v="1369"/>
    <d v="2012-10-13T00:00:00"/>
    <x v="0"/>
    <x v="20"/>
    <n v="44256"/>
  </r>
  <r>
    <x v="238"/>
    <n v="43"/>
    <s v="Chuck Magee"/>
    <x v="2"/>
    <n v="1"/>
    <x v="277"/>
    <n v="46756"/>
    <s v="Medium"/>
    <n v="3"/>
    <n v="7.28"/>
    <n v="0.01"/>
    <x v="1704"/>
    <n v="11.15"/>
    <n v="-22.45"/>
    <n v="0.37"/>
    <x v="0"/>
    <x v="0"/>
    <x v="204"/>
    <x v="2"/>
    <x v="2"/>
    <n v="6574"/>
    <d v="2012-10-13T00:00:00"/>
    <x v="0"/>
    <x v="36"/>
    <n v="46041"/>
  </r>
  <r>
    <x v="731"/>
    <n v="43"/>
    <s v="John Dryer"/>
    <x v="2"/>
    <n v="1"/>
    <x v="277"/>
    <n v="26146"/>
    <s v="Low"/>
    <n v="13"/>
    <n v="104.65"/>
    <n v="0.03"/>
    <x v="1705"/>
    <n v="18.93"/>
    <n v="107.31"/>
    <n v="0.57999999999999996"/>
    <x v="0"/>
    <x v="0"/>
    <x v="881"/>
    <x v="13"/>
    <x v="3"/>
    <n v="3654"/>
    <d v="2012-10-18T00:00:00"/>
    <x v="0"/>
    <x v="42"/>
    <n v="30907"/>
  </r>
  <r>
    <x v="731"/>
    <n v="43"/>
    <s v="John Dryer"/>
    <x v="2"/>
    <n v="1"/>
    <x v="277"/>
    <n v="26146"/>
    <s v="Low"/>
    <n v="49"/>
    <n v="11.66"/>
    <n v="0.03"/>
    <x v="1706"/>
    <n v="7.95"/>
    <n v="-148.85"/>
    <n v="0.57999999999999996"/>
    <x v="0"/>
    <x v="6"/>
    <x v="882"/>
    <x v="6"/>
    <x v="3"/>
    <n v="3655"/>
    <d v="2012-10-20T00:00:00"/>
    <x v="0"/>
    <x v="42"/>
    <n v="30907"/>
  </r>
  <r>
    <x v="825"/>
    <n v="43"/>
    <s v="Toby Knight"/>
    <x v="2"/>
    <n v="1"/>
    <x v="278"/>
    <n v="40708"/>
    <s v="Not Specified"/>
    <n v="15"/>
    <n v="6.68"/>
    <n v="0.03"/>
    <x v="1707"/>
    <n v="1.5"/>
    <n v="19.59"/>
    <n v="0.48"/>
    <x v="0"/>
    <x v="3"/>
    <x v="397"/>
    <x v="6"/>
    <x v="3"/>
    <n v="5736"/>
    <d v="2012-10-13T00:00:00"/>
    <x v="0"/>
    <x v="12"/>
    <n v="33322"/>
  </r>
  <r>
    <x v="549"/>
    <n v="43"/>
    <s v="Cindy Stewart"/>
    <x v="3"/>
    <n v="1"/>
    <x v="278"/>
    <n v="50786"/>
    <s v="Low"/>
    <n v="4"/>
    <n v="119.99"/>
    <n v="0.06"/>
    <x v="1708"/>
    <n v="14"/>
    <n v="-192.2961"/>
    <n v="0.36"/>
    <x v="2"/>
    <x v="2"/>
    <x v="658"/>
    <x v="7"/>
    <x v="1"/>
    <n v="7117"/>
    <d v="2012-10-19T00:00:00"/>
    <x v="2"/>
    <x v="40"/>
    <n v="86314"/>
  </r>
  <r>
    <x v="274"/>
    <n v="43"/>
    <s v="Laura Armstrong"/>
    <x v="2"/>
    <n v="1"/>
    <x v="279"/>
    <n v="53766"/>
    <s v="Not Specified"/>
    <n v="22"/>
    <n v="145.97999999999999"/>
    <n v="7.0000000000000007E-2"/>
    <x v="1709"/>
    <n v="46.2"/>
    <n v="-574.55970000000002"/>
    <n v="0.69"/>
    <x v="1"/>
    <x v="4"/>
    <x v="617"/>
    <x v="4"/>
    <x v="0"/>
    <n v="7526"/>
    <d v="2012-10-14T00:00:00"/>
    <x v="2"/>
    <x v="20"/>
    <n v="43302"/>
  </r>
  <r>
    <x v="242"/>
    <n v="43"/>
    <s v="James Lanier"/>
    <x v="2"/>
    <n v="1"/>
    <x v="279"/>
    <n v="8835"/>
    <s v="Critical"/>
    <n v="12"/>
    <n v="12.2"/>
    <n v="0.05"/>
    <x v="1710"/>
    <n v="6.02"/>
    <n v="-6.15"/>
    <n v="0.43"/>
    <x v="1"/>
    <x v="6"/>
    <x v="883"/>
    <x v="5"/>
    <x v="2"/>
    <n v="1208"/>
    <d v="2012-10-14T00:00:00"/>
    <x v="0"/>
    <x v="9"/>
    <n v="76063"/>
  </r>
  <r>
    <x v="12"/>
    <n v="43"/>
    <s v="Tamara Dahlen"/>
    <x v="2"/>
    <n v="1"/>
    <x v="279"/>
    <n v="17024"/>
    <s v="Medium"/>
    <n v="31"/>
    <n v="42.98"/>
    <n v="0.02"/>
    <x v="1711"/>
    <n v="4.62"/>
    <n v="426.44"/>
    <n v="0.56000000000000005"/>
    <x v="0"/>
    <x v="0"/>
    <x v="446"/>
    <x v="13"/>
    <x v="2"/>
    <n v="2358"/>
    <d v="2012-10-15T00:00:00"/>
    <x v="0"/>
    <x v="9"/>
    <n v="78577"/>
  </r>
  <r>
    <x v="293"/>
    <n v="43"/>
    <s v="Sean Christensen"/>
    <x v="1"/>
    <n v="1"/>
    <x v="279"/>
    <n v="22208"/>
    <s v="High"/>
    <n v="37"/>
    <n v="30.97"/>
    <n v="0.01"/>
    <x v="1712"/>
    <n v="4"/>
    <n v="18.59"/>
    <n v="0.74"/>
    <x v="2"/>
    <x v="0"/>
    <x v="884"/>
    <x v="8"/>
    <x v="2"/>
    <n v="3096"/>
    <d v="2012-10-15T00:00:00"/>
    <x v="0"/>
    <x v="23"/>
    <n v="53151"/>
  </r>
  <r>
    <x v="293"/>
    <n v="43"/>
    <s v="Sean Christensen"/>
    <x v="1"/>
    <n v="1"/>
    <x v="279"/>
    <n v="22208"/>
    <s v="High"/>
    <n v="50"/>
    <n v="125.99"/>
    <n v="0.08"/>
    <x v="1713"/>
    <n v="7.69"/>
    <n v="1379.7629999999999"/>
    <n v="0.57999999999999996"/>
    <x v="2"/>
    <x v="0"/>
    <x v="229"/>
    <x v="9"/>
    <x v="2"/>
    <n v="3097"/>
    <d v="2012-10-15T00:00:00"/>
    <x v="0"/>
    <x v="23"/>
    <n v="53151"/>
  </r>
  <r>
    <x v="826"/>
    <n v="43"/>
    <s v="Max Jones"/>
    <x v="1"/>
    <n v="1"/>
    <x v="279"/>
    <n v="43360"/>
    <s v="Low"/>
    <n v="48"/>
    <n v="2.08"/>
    <n v="0"/>
    <x v="1714"/>
    <n v="5.33"/>
    <n v="-178.29"/>
    <n v="0.43"/>
    <x v="1"/>
    <x v="0"/>
    <x v="92"/>
    <x v="5"/>
    <x v="0"/>
    <n v="6121"/>
    <d v="2012-10-20T00:00:00"/>
    <x v="0"/>
    <x v="0"/>
    <n v="16801"/>
  </r>
  <r>
    <x v="22"/>
    <n v="43"/>
    <s v="Julia West"/>
    <x v="3"/>
    <n v="1"/>
    <x v="280"/>
    <n v="40160"/>
    <s v="Critical"/>
    <n v="23"/>
    <n v="63.94"/>
    <n v="0.1"/>
    <x v="1715"/>
    <n v="14.48"/>
    <n v="202.87"/>
    <n v="0.46"/>
    <x v="1"/>
    <x v="0"/>
    <x v="679"/>
    <x v="5"/>
    <x v="2"/>
    <n v="5681"/>
    <d v="2012-10-16T00:00:00"/>
    <x v="0"/>
    <x v="14"/>
    <n v="61401"/>
  </r>
  <r>
    <x v="295"/>
    <n v="43"/>
    <s v="Justin Hirsh"/>
    <x v="3"/>
    <n v="1"/>
    <x v="280"/>
    <n v="47108"/>
    <s v="Not Specified"/>
    <n v="19"/>
    <n v="18.649999999999999"/>
    <n v="7.0000000000000007E-2"/>
    <x v="1716"/>
    <n v="3.77"/>
    <n v="187.15"/>
    <n v="0.39"/>
    <x v="1"/>
    <x v="6"/>
    <x v="885"/>
    <x v="5"/>
    <x v="2"/>
    <n v="6621"/>
    <d v="2012-10-16T00:00:00"/>
    <x v="0"/>
    <x v="24"/>
    <n v="49236"/>
  </r>
  <r>
    <x v="827"/>
    <n v="43"/>
    <s v="Justin Hirsh"/>
    <x v="3"/>
    <n v="1"/>
    <x v="280"/>
    <n v="47108"/>
    <s v="Not Specified"/>
    <n v="9"/>
    <n v="175.99"/>
    <n v="0.08"/>
    <x v="1717"/>
    <n v="8.99"/>
    <n v="-382.56900000000002"/>
    <n v="0.56999999999999995"/>
    <x v="2"/>
    <x v="0"/>
    <x v="402"/>
    <x v="9"/>
    <x v="2"/>
    <n v="6624"/>
    <d v="2012-10-16T00:00:00"/>
    <x v="1"/>
    <x v="24"/>
    <n v="48126"/>
  </r>
  <r>
    <x v="828"/>
    <n v="43"/>
    <s v="Sarah Foster"/>
    <x v="2"/>
    <n v="1"/>
    <x v="280"/>
    <n v="56995"/>
    <s v="Medium"/>
    <n v="27"/>
    <n v="5.74"/>
    <n v="0.08"/>
    <x v="1718"/>
    <n v="5.01"/>
    <n v="-57.063000000000002"/>
    <n v="0.39"/>
    <x v="0"/>
    <x v="0"/>
    <x v="683"/>
    <x v="3"/>
    <x v="0"/>
    <n v="7970"/>
    <d v="2012-10-17T00:00:00"/>
    <x v="1"/>
    <x v="20"/>
    <n v="43123"/>
  </r>
  <r>
    <x v="759"/>
    <n v="43"/>
    <s v="Damala Kotsonis"/>
    <x v="2"/>
    <n v="1"/>
    <x v="280"/>
    <n v="57248"/>
    <s v="Critical"/>
    <n v="34"/>
    <n v="4.9800000000000004"/>
    <n v="0.04"/>
    <x v="1719"/>
    <n v="4.95"/>
    <n v="-84.421499999999995"/>
    <n v="0.37"/>
    <x v="0"/>
    <x v="0"/>
    <x v="584"/>
    <x v="3"/>
    <x v="1"/>
    <n v="8009"/>
    <d v="2012-10-17T00:00:00"/>
    <x v="0"/>
    <x v="2"/>
    <n v="93117"/>
  </r>
  <r>
    <x v="73"/>
    <n v="43"/>
    <s v="Jennifer Jackson"/>
    <x v="1"/>
    <n v="1"/>
    <x v="280"/>
    <n v="17028"/>
    <s v="High"/>
    <n v="19"/>
    <n v="25.99"/>
    <n v="0.02"/>
    <x v="1720"/>
    <n v="5.37"/>
    <n v="82.96"/>
    <n v="0.56000000000000005"/>
    <x v="0"/>
    <x v="0"/>
    <x v="783"/>
    <x v="6"/>
    <x v="3"/>
    <n v="2359"/>
    <d v="2012-10-17T00:00:00"/>
    <x v="0"/>
    <x v="32"/>
    <n v="39401"/>
  </r>
  <r>
    <x v="827"/>
    <n v="43"/>
    <s v="Justin Hirsh"/>
    <x v="3"/>
    <n v="1"/>
    <x v="280"/>
    <n v="47108"/>
    <s v="Not Specified"/>
    <n v="7"/>
    <n v="17.98"/>
    <n v="0.06"/>
    <x v="1721"/>
    <n v="8.51"/>
    <n v="-43.743600000000001"/>
    <n v="0.4"/>
    <x v="2"/>
    <x v="5"/>
    <x v="403"/>
    <x v="7"/>
    <x v="2"/>
    <n v="6622"/>
    <d v="2012-10-17T00:00:00"/>
    <x v="0"/>
    <x v="24"/>
    <n v="48126"/>
  </r>
  <r>
    <x v="827"/>
    <n v="43"/>
    <s v="Justin Hirsh"/>
    <x v="3"/>
    <n v="1"/>
    <x v="280"/>
    <n v="47108"/>
    <s v="Not Specified"/>
    <n v="26"/>
    <n v="9.99"/>
    <n v="0.1"/>
    <x v="1722"/>
    <n v="4.78"/>
    <n v="9.9499999999999993"/>
    <n v="0.4"/>
    <x v="0"/>
    <x v="0"/>
    <x v="823"/>
    <x v="2"/>
    <x v="2"/>
    <n v="6623"/>
    <d v="2012-10-18T00:00:00"/>
    <x v="1"/>
    <x v="24"/>
    <n v="48126"/>
  </r>
  <r>
    <x v="236"/>
    <n v="43"/>
    <s v="Cari Sayre"/>
    <x v="2"/>
    <n v="1"/>
    <x v="280"/>
    <n v="8165"/>
    <s v="Low"/>
    <n v="35"/>
    <n v="4.9800000000000004"/>
    <n v="0.01"/>
    <x v="1723"/>
    <n v="7.44"/>
    <n v="-149.66"/>
    <n v="0.36"/>
    <x v="0"/>
    <x v="0"/>
    <x v="518"/>
    <x v="2"/>
    <x v="1"/>
    <n v="1115"/>
    <d v="2012-10-24T00:00:00"/>
    <x v="0"/>
    <x v="5"/>
    <n v="84062"/>
  </r>
  <r>
    <x v="829"/>
    <n v="43"/>
    <s v="Beth Paige"/>
    <x v="3"/>
    <n v="1"/>
    <x v="281"/>
    <n v="7906"/>
    <s v="Medium"/>
    <n v="37"/>
    <n v="25.98"/>
    <n v="0.03"/>
    <x v="1724"/>
    <n v="5.37"/>
    <n v="271.77999999999997"/>
    <n v="0.5"/>
    <x v="0"/>
    <x v="5"/>
    <x v="886"/>
    <x v="13"/>
    <x v="2"/>
    <n v="1073"/>
    <d v="2012-10-17T00:00:00"/>
    <x v="0"/>
    <x v="14"/>
    <n v="60510"/>
  </r>
  <r>
    <x v="830"/>
    <n v="43"/>
    <s v="Gary McGarr"/>
    <x v="1"/>
    <n v="1"/>
    <x v="281"/>
    <n v="31493"/>
    <s v="High"/>
    <n v="8"/>
    <n v="12.2"/>
    <n v="0"/>
    <x v="1725"/>
    <n v="6.02"/>
    <n v="46.74"/>
    <n v="0.43"/>
    <x v="1"/>
    <x v="6"/>
    <x v="883"/>
    <x v="5"/>
    <x v="3"/>
    <n v="4414"/>
    <d v="2012-10-18T00:00:00"/>
    <x v="1"/>
    <x v="12"/>
    <n v="33055"/>
  </r>
  <r>
    <x v="175"/>
    <n v="43"/>
    <s v="Laurel Workman"/>
    <x v="1"/>
    <n v="1"/>
    <x v="281"/>
    <n v="43044"/>
    <s v="Medium"/>
    <n v="23"/>
    <n v="4.24"/>
    <n v="0.06"/>
    <x v="1726"/>
    <n v="5.41"/>
    <n v="-73.070999999999998"/>
    <n v="0.35"/>
    <x v="0"/>
    <x v="0"/>
    <x v="642"/>
    <x v="3"/>
    <x v="1"/>
    <n v="6075"/>
    <d v="2012-10-19T00:00:00"/>
    <x v="0"/>
    <x v="43"/>
    <n v="59715"/>
  </r>
  <r>
    <x v="175"/>
    <n v="43"/>
    <s v="Laurel Workman"/>
    <x v="1"/>
    <n v="1"/>
    <x v="281"/>
    <n v="43044"/>
    <s v="Medium"/>
    <n v="3"/>
    <n v="6783.02"/>
    <n v="0.04"/>
    <x v="1727"/>
    <n v="24.49"/>
    <n v="-12557.997600000001"/>
    <n v="0.39"/>
    <x v="2"/>
    <x v="1"/>
    <x v="51"/>
    <x v="7"/>
    <x v="1"/>
    <n v="6076"/>
    <d v="2012-10-19T00:00:00"/>
    <x v="0"/>
    <x v="43"/>
    <n v="59715"/>
  </r>
  <r>
    <x v="728"/>
    <n v="43"/>
    <s v="Katherine Nockton"/>
    <x v="1"/>
    <n v="1"/>
    <x v="281"/>
    <n v="13761"/>
    <s v="Low"/>
    <n v="32"/>
    <n v="78.8"/>
    <n v="0.09"/>
    <x v="1728"/>
    <n v="35"/>
    <n v="-949.09"/>
    <n v="0.83"/>
    <x v="0"/>
    <x v="1"/>
    <x v="887"/>
    <x v="0"/>
    <x v="0"/>
    <n v="1918"/>
    <d v="2012-10-21T00:00:00"/>
    <x v="0"/>
    <x v="20"/>
    <n v="45429"/>
  </r>
  <r>
    <x v="831"/>
    <n v="43"/>
    <s v="Brian Moss"/>
    <x v="2"/>
    <n v="1"/>
    <x v="282"/>
    <n v="2086"/>
    <s v="Critical"/>
    <n v="38"/>
    <n v="65.989999999999995"/>
    <n v="0.04"/>
    <x v="1729"/>
    <n v="8.99"/>
    <n v="371.41199999999998"/>
    <n v="0.56000000000000005"/>
    <x v="2"/>
    <x v="0"/>
    <x v="531"/>
    <x v="9"/>
    <x v="3"/>
    <n v="304"/>
    <d v="2012-10-19T00:00:00"/>
    <x v="0"/>
    <x v="27"/>
    <n v="42104"/>
  </r>
  <r>
    <x v="831"/>
    <n v="43"/>
    <s v="Brian Moss"/>
    <x v="2"/>
    <n v="1"/>
    <x v="282"/>
    <n v="2086"/>
    <s v="Critical"/>
    <n v="24"/>
    <n v="55.98"/>
    <n v="0.01"/>
    <x v="1730"/>
    <n v="4.8600000000000003"/>
    <n v="699.31"/>
    <n v="0.36"/>
    <x v="0"/>
    <x v="0"/>
    <x v="694"/>
    <x v="2"/>
    <x v="3"/>
    <n v="303"/>
    <d v="2012-10-20T00:00:00"/>
    <x v="1"/>
    <x v="27"/>
    <n v="42104"/>
  </r>
  <r>
    <x v="222"/>
    <n v="43"/>
    <s v="Brian Moss"/>
    <x v="2"/>
    <n v="1"/>
    <x v="282"/>
    <n v="2086"/>
    <s v="Critical"/>
    <n v="9"/>
    <n v="128.24"/>
    <n v="0.01"/>
    <x v="1731"/>
    <n v="12.65"/>
    <n v="218.48"/>
    <m/>
    <x v="1"/>
    <x v="5"/>
    <x v="541"/>
    <x v="1"/>
    <x v="3"/>
    <n v="305"/>
    <d v="2012-10-21T00:00:00"/>
    <x v="0"/>
    <x v="27"/>
    <n v="41011"/>
  </r>
  <r>
    <x v="110"/>
    <n v="43"/>
    <s v="Khloe Miller"/>
    <x v="1"/>
    <n v="1"/>
    <x v="282"/>
    <n v="26342"/>
    <s v="Low"/>
    <n v="41"/>
    <n v="48.04"/>
    <n v="0.02"/>
    <x v="1732"/>
    <n v="5.79"/>
    <n v="931.7"/>
    <n v="0.37"/>
    <x v="0"/>
    <x v="0"/>
    <x v="629"/>
    <x v="2"/>
    <x v="2"/>
    <n v="3685"/>
    <d v="2012-10-23T00:00:00"/>
    <x v="0"/>
    <x v="24"/>
    <n v="48601"/>
  </r>
  <r>
    <x v="308"/>
    <n v="43"/>
    <s v="Christine Abelman"/>
    <x v="2"/>
    <n v="1"/>
    <x v="282"/>
    <n v="41255"/>
    <s v="Low"/>
    <n v="22"/>
    <n v="60.65"/>
    <n v="0.01"/>
    <x v="1733"/>
    <n v="12.23"/>
    <n v="331.48"/>
    <n v="0.64"/>
    <x v="1"/>
    <x v="5"/>
    <x v="256"/>
    <x v="5"/>
    <x v="1"/>
    <n v="5818"/>
    <d v="2012-10-25T00:00:00"/>
    <x v="0"/>
    <x v="21"/>
    <n v="98408"/>
  </r>
  <r>
    <x v="110"/>
    <n v="43"/>
    <s v="Khloe Miller"/>
    <x v="1"/>
    <n v="1"/>
    <x v="282"/>
    <n v="26342"/>
    <s v="Low"/>
    <n v="3"/>
    <n v="6.68"/>
    <n v="0.04"/>
    <x v="1734"/>
    <n v="4.91"/>
    <n v="-10.77"/>
    <n v="0.37"/>
    <x v="0"/>
    <x v="0"/>
    <x v="701"/>
    <x v="2"/>
    <x v="2"/>
    <n v="3686"/>
    <d v="2012-10-25T00:00:00"/>
    <x v="0"/>
    <x v="24"/>
    <n v="48601"/>
  </r>
  <r>
    <x v="110"/>
    <n v="43"/>
    <s v="Khloe Miller"/>
    <x v="1"/>
    <n v="1"/>
    <x v="282"/>
    <n v="26342"/>
    <s v="Low"/>
    <n v="24"/>
    <n v="9.99"/>
    <n v="0.02"/>
    <x v="1735"/>
    <n v="11.59"/>
    <n v="-128.69"/>
    <n v="0.4"/>
    <x v="0"/>
    <x v="0"/>
    <x v="569"/>
    <x v="2"/>
    <x v="2"/>
    <n v="3684"/>
    <d v="2012-10-27T00:00:00"/>
    <x v="0"/>
    <x v="24"/>
    <n v="48601"/>
  </r>
  <r>
    <x v="832"/>
    <n v="43"/>
    <s v="Nora Price"/>
    <x v="0"/>
    <n v="1"/>
    <x v="283"/>
    <n v="53222"/>
    <s v="Low"/>
    <n v="2"/>
    <n v="6.48"/>
    <n v="7.0000000000000007E-2"/>
    <x v="1736"/>
    <n v="9.5399999999999991"/>
    <n v="-15.13"/>
    <n v="0.37"/>
    <x v="0"/>
    <x v="0"/>
    <x v="644"/>
    <x v="2"/>
    <x v="3"/>
    <n v="7460"/>
    <d v="2012-10-19T00:00:00"/>
    <x v="0"/>
    <x v="16"/>
    <n v="23464"/>
  </r>
  <r>
    <x v="833"/>
    <n v="43"/>
    <s v="Karen Carlisle"/>
    <x v="2"/>
    <n v="1"/>
    <x v="283"/>
    <n v="39649"/>
    <s v="High"/>
    <n v="10"/>
    <n v="155.99"/>
    <n v="0.01"/>
    <x v="1737"/>
    <n v="8.99"/>
    <n v="-202.851"/>
    <n v="0.57999999999999996"/>
    <x v="2"/>
    <x v="0"/>
    <x v="699"/>
    <x v="9"/>
    <x v="1"/>
    <n v="5589"/>
    <d v="2012-10-20T00:00:00"/>
    <x v="1"/>
    <x v="2"/>
    <n v="94110"/>
  </r>
  <r>
    <x v="834"/>
    <n v="43"/>
    <s v="Karen Carlisle"/>
    <x v="2"/>
    <n v="1"/>
    <x v="283"/>
    <n v="39649"/>
    <s v="High"/>
    <n v="9"/>
    <n v="5.98"/>
    <n v="0.01"/>
    <x v="1738"/>
    <n v="5.46"/>
    <n v="-17.48"/>
    <n v="0.36"/>
    <x v="0"/>
    <x v="0"/>
    <x v="272"/>
    <x v="2"/>
    <x v="1"/>
    <n v="5590"/>
    <d v="2012-10-21T00:00:00"/>
    <x v="0"/>
    <x v="2"/>
    <n v="91776"/>
  </r>
  <r>
    <x v="100"/>
    <n v="43"/>
    <s v="Tanja Norvell"/>
    <x v="3"/>
    <n v="1"/>
    <x v="283"/>
    <n v="28614"/>
    <s v="Critical"/>
    <n v="50"/>
    <n v="159.99"/>
    <n v="0.05"/>
    <x v="1739"/>
    <n v="5.5"/>
    <n v="2992.8"/>
    <n v="0.49"/>
    <x v="2"/>
    <x v="0"/>
    <x v="261"/>
    <x v="8"/>
    <x v="3"/>
    <n v="4010"/>
    <d v="2012-10-21T00:00:00"/>
    <x v="0"/>
    <x v="12"/>
    <n v="32771"/>
  </r>
  <r>
    <x v="329"/>
    <n v="43"/>
    <s v="Liz Pelletier"/>
    <x v="2"/>
    <n v="1"/>
    <x v="283"/>
    <n v="52615"/>
    <s v="Low"/>
    <n v="4"/>
    <n v="4.4800000000000004"/>
    <n v="0.05"/>
    <x v="1740"/>
    <n v="49"/>
    <n v="-139.53"/>
    <n v="0.6"/>
    <x v="0"/>
    <x v="1"/>
    <x v="452"/>
    <x v="13"/>
    <x v="3"/>
    <n v="7380"/>
    <d v="2012-10-23T00:00:00"/>
    <x v="0"/>
    <x v="45"/>
    <n v="28079"/>
  </r>
  <r>
    <x v="329"/>
    <n v="43"/>
    <s v="Liz Pelletier"/>
    <x v="2"/>
    <n v="1"/>
    <x v="283"/>
    <n v="52615"/>
    <s v="Low"/>
    <n v="18"/>
    <n v="4.24"/>
    <n v="0.1"/>
    <x v="1741"/>
    <n v="5.41"/>
    <n v="-64.078000000000003"/>
    <n v="0.35"/>
    <x v="0"/>
    <x v="0"/>
    <x v="642"/>
    <x v="3"/>
    <x v="3"/>
    <n v="7381"/>
    <d v="2012-10-23T00:00:00"/>
    <x v="0"/>
    <x v="45"/>
    <n v="28079"/>
  </r>
  <r>
    <x v="417"/>
    <n v="43"/>
    <s v="Dean Percer"/>
    <x v="3"/>
    <n v="1"/>
    <x v="284"/>
    <n v="50626"/>
    <s v="Medium"/>
    <n v="18"/>
    <n v="170.98"/>
    <n v="0"/>
    <x v="1742"/>
    <n v="35.89"/>
    <n v="248.19"/>
    <n v="0.66"/>
    <x v="1"/>
    <x v="4"/>
    <x v="316"/>
    <x v="10"/>
    <x v="3"/>
    <n v="7093"/>
    <d v="2012-10-21T00:00:00"/>
    <x v="2"/>
    <x v="16"/>
    <n v="24281"/>
  </r>
  <r>
    <x v="835"/>
    <n v="43"/>
    <s v="William Brown"/>
    <x v="1"/>
    <n v="1"/>
    <x v="284"/>
    <n v="36835"/>
    <s v="Critical"/>
    <n v="25"/>
    <n v="276.2"/>
    <n v="0.09"/>
    <x v="1743"/>
    <n v="24.49"/>
    <n v="1653.6"/>
    <m/>
    <x v="1"/>
    <x v="1"/>
    <x v="526"/>
    <x v="1"/>
    <x v="3"/>
    <n v="5182"/>
    <d v="2012-10-21T00:00:00"/>
    <x v="0"/>
    <x v="42"/>
    <n v="30240"/>
  </r>
  <r>
    <x v="835"/>
    <n v="43"/>
    <s v="William Brown"/>
    <x v="1"/>
    <n v="1"/>
    <x v="284"/>
    <n v="36835"/>
    <s v="Critical"/>
    <n v="18"/>
    <n v="63.94"/>
    <n v="0.03"/>
    <x v="1744"/>
    <n v="14.48"/>
    <n v="257.58999999999997"/>
    <n v="0.46"/>
    <x v="1"/>
    <x v="0"/>
    <x v="679"/>
    <x v="5"/>
    <x v="3"/>
    <n v="5183"/>
    <d v="2012-10-21T00:00:00"/>
    <x v="0"/>
    <x v="42"/>
    <n v="30240"/>
  </r>
  <r>
    <x v="836"/>
    <n v="43"/>
    <s v="Alan Haines"/>
    <x v="3"/>
    <n v="1"/>
    <x v="284"/>
    <n v="19522"/>
    <s v="Medium"/>
    <n v="44"/>
    <n v="3.8"/>
    <n v="0.06"/>
    <x v="1745"/>
    <n v="1.49"/>
    <n v="21.335000000000001"/>
    <n v="0.38"/>
    <x v="0"/>
    <x v="0"/>
    <x v="259"/>
    <x v="3"/>
    <x v="0"/>
    <n v="2697"/>
    <d v="2012-10-21T00:00:00"/>
    <x v="0"/>
    <x v="13"/>
    <n v="14150"/>
  </r>
  <r>
    <x v="836"/>
    <n v="43"/>
    <s v="Alan Haines"/>
    <x v="3"/>
    <n v="1"/>
    <x v="284"/>
    <n v="19522"/>
    <s v="Medium"/>
    <n v="37"/>
    <n v="1.76"/>
    <n v="0.06"/>
    <x v="1746"/>
    <n v="0.7"/>
    <n v="-1.53"/>
    <n v="0.56000000000000005"/>
    <x v="0"/>
    <x v="3"/>
    <x v="55"/>
    <x v="6"/>
    <x v="0"/>
    <n v="2698"/>
    <d v="2012-10-21T00:00:00"/>
    <x v="0"/>
    <x v="13"/>
    <n v="14150"/>
  </r>
  <r>
    <x v="166"/>
    <n v="43"/>
    <s v="Magdelene Morse"/>
    <x v="1"/>
    <n v="1"/>
    <x v="284"/>
    <n v="16196"/>
    <s v="High"/>
    <n v="39"/>
    <n v="125.99"/>
    <n v="0.06"/>
    <x v="1747"/>
    <n v="8.8000000000000007"/>
    <n v="671.94899999999996"/>
    <n v="0.59"/>
    <x v="2"/>
    <x v="0"/>
    <x v="304"/>
    <x v="9"/>
    <x v="2"/>
    <n v="2250"/>
    <d v="2012-10-21T00:00:00"/>
    <x v="0"/>
    <x v="9"/>
    <n v="75401"/>
  </r>
  <r>
    <x v="166"/>
    <n v="43"/>
    <s v="Magdelene Morse"/>
    <x v="1"/>
    <n v="1"/>
    <x v="284"/>
    <n v="16196"/>
    <s v="High"/>
    <n v="44"/>
    <n v="320.98"/>
    <n v="0.03"/>
    <x v="1748"/>
    <n v="24.49"/>
    <n v="5034.1499999999996"/>
    <n v="0.55000000000000004"/>
    <x v="1"/>
    <x v="1"/>
    <x v="888"/>
    <x v="1"/>
    <x v="2"/>
    <n v="2249"/>
    <d v="2012-10-22T00:00:00"/>
    <x v="0"/>
    <x v="9"/>
    <n v="75401"/>
  </r>
  <r>
    <x v="835"/>
    <n v="43"/>
    <s v="William Brown"/>
    <x v="1"/>
    <n v="1"/>
    <x v="284"/>
    <n v="36835"/>
    <s v="Critical"/>
    <n v="39"/>
    <n v="315.98"/>
    <n v="0.03"/>
    <x v="1749"/>
    <n v="19.989999999999998"/>
    <n v="5081.8694999999998"/>
    <n v="0.38"/>
    <x v="0"/>
    <x v="0"/>
    <x v="641"/>
    <x v="3"/>
    <x v="3"/>
    <n v="5181"/>
    <d v="2012-10-22T00:00:00"/>
    <x v="0"/>
    <x v="42"/>
    <n v="30240"/>
  </r>
  <r>
    <x v="637"/>
    <n v="43"/>
    <s v="Steven Roelle"/>
    <x v="0"/>
    <n v="1"/>
    <x v="284"/>
    <n v="12581"/>
    <s v="High"/>
    <n v="31"/>
    <n v="65.989999999999995"/>
    <n v="0"/>
    <x v="1750"/>
    <n v="5.99"/>
    <n v="341.1"/>
    <n v="0.57999999999999996"/>
    <x v="2"/>
    <x v="0"/>
    <x v="52"/>
    <x v="9"/>
    <x v="1"/>
    <n v="1756"/>
    <d v="2012-10-22T00:00:00"/>
    <x v="1"/>
    <x v="21"/>
    <n v="98503"/>
  </r>
  <r>
    <x v="417"/>
    <n v="43"/>
    <s v="Dean Percer"/>
    <x v="3"/>
    <n v="1"/>
    <x v="284"/>
    <n v="50626"/>
    <s v="Medium"/>
    <n v="42"/>
    <n v="599.99"/>
    <n v="0.04"/>
    <x v="1751"/>
    <n v="24.49"/>
    <n v="9498.6"/>
    <n v="0.5"/>
    <x v="2"/>
    <x v="1"/>
    <x v="382"/>
    <x v="11"/>
    <x v="3"/>
    <n v="7094"/>
    <d v="2012-10-22T00:00:00"/>
    <x v="0"/>
    <x v="16"/>
    <n v="24281"/>
  </r>
  <r>
    <x v="837"/>
    <n v="43"/>
    <s v="Cathy Prescott"/>
    <x v="2"/>
    <n v="1"/>
    <x v="285"/>
    <n v="26565"/>
    <s v="Medium"/>
    <n v="49"/>
    <n v="419.19"/>
    <n v="0.02"/>
    <x v="1752"/>
    <n v="19.989999999999998"/>
    <n v="7606"/>
    <n v="0.57999999999999996"/>
    <x v="0"/>
    <x v="0"/>
    <x v="474"/>
    <x v="0"/>
    <x v="0"/>
    <n v="3718"/>
    <d v="2012-10-22T00:00:00"/>
    <x v="0"/>
    <x v="20"/>
    <n v="43952"/>
  </r>
  <r>
    <x v="528"/>
    <n v="43"/>
    <s v="Maya Herman"/>
    <x v="2"/>
    <n v="1"/>
    <x v="285"/>
    <n v="11335"/>
    <s v="High"/>
    <n v="3"/>
    <n v="4.9800000000000004"/>
    <n v="0.08"/>
    <x v="1753"/>
    <n v="0.49"/>
    <n v="-2.42"/>
    <n v="0.39"/>
    <x v="0"/>
    <x v="0"/>
    <x v="769"/>
    <x v="12"/>
    <x v="3"/>
    <n v="1569"/>
    <d v="2012-10-22T00:00:00"/>
    <x v="0"/>
    <x v="42"/>
    <n v="30161"/>
  </r>
  <r>
    <x v="341"/>
    <n v="43"/>
    <s v="Philip Brown"/>
    <x v="1"/>
    <n v="1"/>
    <x v="285"/>
    <n v="6246"/>
    <s v="Not Specified"/>
    <n v="13"/>
    <n v="3.93"/>
    <n v="0.06"/>
    <x v="1754"/>
    <n v="0.99"/>
    <n v="11.72"/>
    <n v="0.39"/>
    <x v="0"/>
    <x v="3"/>
    <x v="889"/>
    <x v="14"/>
    <x v="2"/>
    <n v="870"/>
    <d v="2012-10-23T00:00:00"/>
    <x v="0"/>
    <x v="34"/>
    <n v="57701"/>
  </r>
  <r>
    <x v="528"/>
    <n v="43"/>
    <s v="Maya Herman"/>
    <x v="2"/>
    <n v="1"/>
    <x v="285"/>
    <n v="11335"/>
    <s v="High"/>
    <n v="8"/>
    <n v="119.99"/>
    <n v="0.09"/>
    <x v="1755"/>
    <n v="14"/>
    <n v="-13.1022"/>
    <n v="0.36"/>
    <x v="2"/>
    <x v="2"/>
    <x v="658"/>
    <x v="7"/>
    <x v="3"/>
    <n v="1570"/>
    <d v="2012-10-23T00:00:00"/>
    <x v="2"/>
    <x v="42"/>
    <n v="30161"/>
  </r>
  <r>
    <x v="258"/>
    <n v="43"/>
    <s v="Bruce Stewart"/>
    <x v="2"/>
    <n v="1"/>
    <x v="285"/>
    <n v="58693"/>
    <s v="Low"/>
    <n v="50"/>
    <n v="15.99"/>
    <n v="0"/>
    <x v="1756"/>
    <n v="13.18"/>
    <n v="-126.684"/>
    <n v="0.37"/>
    <x v="0"/>
    <x v="0"/>
    <x v="48"/>
    <x v="3"/>
    <x v="3"/>
    <n v="8210"/>
    <d v="2012-10-25T00:00:00"/>
    <x v="0"/>
    <x v="16"/>
    <n v="22025"/>
  </r>
  <r>
    <x v="287"/>
    <n v="43"/>
    <s v="Sara Luxemburg"/>
    <x v="0"/>
    <n v="1"/>
    <x v="286"/>
    <n v="48929"/>
    <s v="High"/>
    <n v="1"/>
    <n v="35.44"/>
    <n v="0.01"/>
    <x v="1757"/>
    <n v="19.989999999999998"/>
    <n v="-48.91"/>
    <n v="0.38"/>
    <x v="0"/>
    <x v="0"/>
    <x v="890"/>
    <x v="2"/>
    <x v="0"/>
    <n v="6866"/>
    <d v="2012-10-23T00:00:00"/>
    <x v="0"/>
    <x v="15"/>
    <n v="6614"/>
  </r>
  <r>
    <x v="838"/>
    <n v="43"/>
    <s v="Sara Luxemburg"/>
    <x v="0"/>
    <n v="1"/>
    <x v="286"/>
    <n v="48929"/>
    <s v="High"/>
    <n v="45"/>
    <n v="47.9"/>
    <n v="0.03"/>
    <x v="1758"/>
    <n v="5.86"/>
    <n v="939.67"/>
    <n v="0.37"/>
    <x v="0"/>
    <x v="0"/>
    <x v="422"/>
    <x v="2"/>
    <x v="0"/>
    <n v="6865"/>
    <d v="2012-10-25T00:00:00"/>
    <x v="0"/>
    <x v="28"/>
    <n v="2180"/>
  </r>
  <r>
    <x v="764"/>
    <n v="43"/>
    <s v="Amy Cox"/>
    <x v="2"/>
    <n v="1"/>
    <x v="287"/>
    <n v="34918"/>
    <s v="Medium"/>
    <n v="12"/>
    <n v="180.98"/>
    <n v="0.06"/>
    <x v="1759"/>
    <n v="26.2"/>
    <n v="273.27"/>
    <n v="0.59"/>
    <x v="1"/>
    <x v="2"/>
    <x v="509"/>
    <x v="1"/>
    <x v="2"/>
    <n v="4907"/>
    <d v="2012-10-24T00:00:00"/>
    <x v="2"/>
    <x v="9"/>
    <n v="76148"/>
  </r>
  <r>
    <x v="668"/>
    <n v="43"/>
    <s v="Brendan Dodson"/>
    <x v="2"/>
    <n v="1"/>
    <x v="287"/>
    <n v="34631"/>
    <s v="Not Specified"/>
    <n v="5"/>
    <n v="3.36"/>
    <n v="0.06"/>
    <x v="1760"/>
    <n v="6.27"/>
    <n v="-22.275500000000001"/>
    <n v="0.4"/>
    <x v="0"/>
    <x v="0"/>
    <x v="19"/>
    <x v="3"/>
    <x v="2"/>
    <n v="4864"/>
    <d v="2012-10-24T00:00:00"/>
    <x v="0"/>
    <x v="14"/>
    <n v="60543"/>
  </r>
  <r>
    <x v="764"/>
    <n v="43"/>
    <s v="Amy Cox"/>
    <x v="2"/>
    <n v="1"/>
    <x v="287"/>
    <n v="34918"/>
    <s v="Medium"/>
    <n v="25"/>
    <n v="7.28"/>
    <n v="0.01"/>
    <x v="1761"/>
    <n v="7.98"/>
    <n v="-60.61"/>
    <n v="0.42"/>
    <x v="1"/>
    <x v="3"/>
    <x v="576"/>
    <x v="5"/>
    <x v="2"/>
    <n v="4908"/>
    <d v="2012-10-25T00:00:00"/>
    <x v="0"/>
    <x v="9"/>
    <n v="76148"/>
  </r>
  <r>
    <x v="668"/>
    <n v="43"/>
    <s v="Brendan Dodson"/>
    <x v="2"/>
    <n v="1"/>
    <x v="287"/>
    <n v="34631"/>
    <s v="Not Specified"/>
    <n v="19"/>
    <n v="699.99"/>
    <n v="7.0000000000000007E-2"/>
    <x v="1762"/>
    <n v="24.49"/>
    <n v="2808.2190000000001"/>
    <n v="0.41"/>
    <x v="2"/>
    <x v="1"/>
    <x v="50"/>
    <x v="11"/>
    <x v="2"/>
    <n v="4865"/>
    <d v="2012-10-25T00:00:00"/>
    <x v="0"/>
    <x v="14"/>
    <n v="60543"/>
  </r>
  <r>
    <x v="509"/>
    <n v="43"/>
    <s v="Eugene Moren"/>
    <x v="1"/>
    <n v="1"/>
    <x v="288"/>
    <n v="4835"/>
    <s v="Critical"/>
    <n v="3"/>
    <n v="2.52"/>
    <n v="0.04"/>
    <x v="1763"/>
    <n v="1.92"/>
    <n v="-7.6"/>
    <n v="0.82"/>
    <x v="0"/>
    <x v="3"/>
    <x v="891"/>
    <x v="16"/>
    <x v="1"/>
    <n v="693"/>
    <d v="2012-10-24T00:00:00"/>
    <x v="0"/>
    <x v="30"/>
    <n v="80013"/>
  </r>
  <r>
    <x v="598"/>
    <n v="43"/>
    <s v="Trudy Bell"/>
    <x v="3"/>
    <n v="1"/>
    <x v="288"/>
    <n v="38887"/>
    <s v="Critical"/>
    <n v="25"/>
    <n v="14.45"/>
    <n v="0.02"/>
    <x v="1764"/>
    <n v="7.17"/>
    <n v="28.457999999999998"/>
    <n v="0.38"/>
    <x v="0"/>
    <x v="0"/>
    <x v="892"/>
    <x v="3"/>
    <x v="1"/>
    <n v="5475"/>
    <d v="2012-10-25T00:00:00"/>
    <x v="0"/>
    <x v="6"/>
    <n v="97420"/>
  </r>
  <r>
    <x v="598"/>
    <n v="43"/>
    <s v="Trudy Bell"/>
    <x v="3"/>
    <n v="1"/>
    <x v="288"/>
    <n v="38887"/>
    <s v="Critical"/>
    <n v="50"/>
    <n v="5.58"/>
    <n v="7.0000000000000007E-2"/>
    <x v="1765"/>
    <n v="1.99"/>
    <n v="25.05"/>
    <n v="0.46"/>
    <x v="0"/>
    <x v="3"/>
    <x v="893"/>
    <x v="6"/>
    <x v="1"/>
    <n v="5476"/>
    <d v="2012-10-26T00:00:00"/>
    <x v="0"/>
    <x v="6"/>
    <n v="97420"/>
  </r>
  <r>
    <x v="486"/>
    <n v="43"/>
    <s v="Patrick Bzostek"/>
    <x v="3"/>
    <n v="1"/>
    <x v="289"/>
    <n v="50656"/>
    <s v="Critical"/>
    <n v="39"/>
    <n v="12.58"/>
    <n v="0.02"/>
    <x v="1766"/>
    <n v="5.16"/>
    <n v="48.6"/>
    <n v="0.43"/>
    <x v="1"/>
    <x v="0"/>
    <x v="770"/>
    <x v="5"/>
    <x v="1"/>
    <n v="7097"/>
    <d v="2012-10-25T00:00:00"/>
    <x v="0"/>
    <x v="2"/>
    <n v="95616"/>
  </r>
  <r>
    <x v="486"/>
    <n v="43"/>
    <s v="Patrick Bzostek"/>
    <x v="3"/>
    <n v="1"/>
    <x v="289"/>
    <n v="50656"/>
    <s v="Critical"/>
    <n v="31"/>
    <n v="500.98"/>
    <n v="0.01"/>
    <x v="1767"/>
    <n v="56"/>
    <n v="5325.14"/>
    <n v="0.6"/>
    <x v="1"/>
    <x v="2"/>
    <x v="741"/>
    <x v="1"/>
    <x v="1"/>
    <n v="7096"/>
    <d v="2012-10-26T00:00:00"/>
    <x v="2"/>
    <x v="2"/>
    <n v="95616"/>
  </r>
  <r>
    <x v="486"/>
    <n v="43"/>
    <s v="Patrick Bzostek"/>
    <x v="3"/>
    <n v="1"/>
    <x v="289"/>
    <n v="50656"/>
    <s v="Critical"/>
    <n v="15"/>
    <n v="7.7"/>
    <n v="0.1"/>
    <x v="1768"/>
    <n v="3.68"/>
    <n v="-20.95"/>
    <n v="0.52"/>
    <x v="1"/>
    <x v="3"/>
    <x v="894"/>
    <x v="5"/>
    <x v="1"/>
    <n v="7098"/>
    <d v="2012-10-26T00:00:00"/>
    <x v="0"/>
    <x v="2"/>
    <n v="95616"/>
  </r>
  <r>
    <x v="795"/>
    <n v="43"/>
    <s v="William Brown"/>
    <x v="1"/>
    <n v="1"/>
    <x v="289"/>
    <n v="17124"/>
    <s v="Critical"/>
    <n v="39"/>
    <n v="3.14"/>
    <n v="0.05"/>
    <x v="1769"/>
    <n v="1.92"/>
    <n v="-55.72"/>
    <n v="0.84"/>
    <x v="0"/>
    <x v="3"/>
    <x v="807"/>
    <x v="16"/>
    <x v="3"/>
    <n v="2366"/>
    <d v="2012-10-26T00:00:00"/>
    <x v="1"/>
    <x v="42"/>
    <n v="30144"/>
  </r>
  <r>
    <x v="486"/>
    <n v="43"/>
    <s v="Patrick Bzostek"/>
    <x v="3"/>
    <n v="1"/>
    <x v="289"/>
    <n v="50656"/>
    <s v="Critical"/>
    <n v="42"/>
    <n v="4.37"/>
    <n v="0"/>
    <x v="1770"/>
    <n v="5.15"/>
    <n v="-139.13"/>
    <n v="0.59"/>
    <x v="0"/>
    <x v="0"/>
    <x v="793"/>
    <x v="13"/>
    <x v="1"/>
    <n v="7095"/>
    <d v="2012-10-27T00:00:00"/>
    <x v="0"/>
    <x v="2"/>
    <n v="95616"/>
  </r>
  <r>
    <x v="153"/>
    <n v="43"/>
    <s v="Chuck Sachs"/>
    <x v="3"/>
    <n v="1"/>
    <x v="290"/>
    <n v="38599"/>
    <s v="High"/>
    <n v="27"/>
    <n v="101.41"/>
    <n v="0.09"/>
    <x v="1771"/>
    <n v="35"/>
    <n v="-741.81"/>
    <n v="0.82"/>
    <x v="0"/>
    <x v="1"/>
    <x v="736"/>
    <x v="0"/>
    <x v="0"/>
    <n v="5436"/>
    <d v="2012-10-27T00:00:00"/>
    <x v="0"/>
    <x v="28"/>
    <n v="1803"/>
  </r>
  <r>
    <x v="822"/>
    <n v="43"/>
    <s v="Trudy Brown"/>
    <x v="0"/>
    <n v="1"/>
    <x v="291"/>
    <n v="15904"/>
    <s v="Not Specified"/>
    <n v="39"/>
    <n v="3.28"/>
    <n v="0.08"/>
    <x v="1772"/>
    <n v="3.97"/>
    <n v="-109.02"/>
    <n v="0.56000000000000005"/>
    <x v="0"/>
    <x v="3"/>
    <x v="46"/>
    <x v="6"/>
    <x v="3"/>
    <n v="2203"/>
    <d v="2012-10-28T00:00:00"/>
    <x v="0"/>
    <x v="29"/>
    <n v="38301"/>
  </r>
  <r>
    <x v="822"/>
    <n v="43"/>
    <s v="Trudy Brown"/>
    <x v="0"/>
    <n v="1"/>
    <x v="291"/>
    <n v="15904"/>
    <s v="Not Specified"/>
    <n v="49"/>
    <n v="40.97"/>
    <n v="0.09"/>
    <x v="1773"/>
    <n v="8.99"/>
    <n v="129.94999999999999"/>
    <n v="0.59"/>
    <x v="0"/>
    <x v="6"/>
    <x v="842"/>
    <x v="6"/>
    <x v="3"/>
    <n v="2204"/>
    <d v="2012-10-29T00:00:00"/>
    <x v="1"/>
    <x v="29"/>
    <n v="38301"/>
  </r>
  <r>
    <x v="839"/>
    <n v="43"/>
    <s v="Clay Cheatham"/>
    <x v="0"/>
    <n v="1"/>
    <x v="291"/>
    <n v="17251"/>
    <s v="Not Specified"/>
    <n v="26"/>
    <n v="125.99"/>
    <n v="0"/>
    <x v="1774"/>
    <n v="8.99"/>
    <n v="667.27800000000002"/>
    <n v="0.56999999999999995"/>
    <x v="2"/>
    <x v="0"/>
    <x v="166"/>
    <x v="9"/>
    <x v="1"/>
    <n v="2377"/>
    <d v="2012-10-29T00:00:00"/>
    <x v="0"/>
    <x v="21"/>
    <n v="98661"/>
  </r>
  <r>
    <x v="280"/>
    <n v="43"/>
    <s v="Max Ludwig"/>
    <x v="2"/>
    <n v="1"/>
    <x v="292"/>
    <n v="19105"/>
    <s v="High"/>
    <n v="29"/>
    <n v="5.98"/>
    <n v="0.08"/>
    <x v="1775"/>
    <n v="5.46"/>
    <n v="-59.75"/>
    <n v="0.36"/>
    <x v="0"/>
    <x v="0"/>
    <x v="272"/>
    <x v="2"/>
    <x v="3"/>
    <n v="2640"/>
    <d v="2012-10-28T00:00:00"/>
    <x v="0"/>
    <x v="27"/>
    <n v="42003"/>
  </r>
  <r>
    <x v="840"/>
    <n v="43"/>
    <s v="Sheri Gordon"/>
    <x v="2"/>
    <n v="1"/>
    <x v="292"/>
    <n v="7623"/>
    <s v="Critical"/>
    <n v="32"/>
    <n v="104.85"/>
    <n v="0.1"/>
    <x v="1776"/>
    <n v="4.6500000000000004"/>
    <n v="1480.15"/>
    <n v="0.37"/>
    <x v="0"/>
    <x v="0"/>
    <x v="895"/>
    <x v="2"/>
    <x v="0"/>
    <n v="1043"/>
    <d v="2012-10-29T00:00:00"/>
    <x v="0"/>
    <x v="13"/>
    <n v="14609"/>
  </r>
  <r>
    <x v="840"/>
    <n v="43"/>
    <s v="Sheri Gordon"/>
    <x v="2"/>
    <n v="1"/>
    <x v="292"/>
    <n v="7623"/>
    <s v="Critical"/>
    <n v="18"/>
    <n v="300.64999999999998"/>
    <n v="0.03"/>
    <x v="1777"/>
    <n v="24.49"/>
    <n v="1603.12"/>
    <n v="0.52"/>
    <x v="0"/>
    <x v="1"/>
    <x v="896"/>
    <x v="13"/>
    <x v="0"/>
    <n v="1041"/>
    <d v="2012-10-30T00:00:00"/>
    <x v="0"/>
    <x v="13"/>
    <n v="14609"/>
  </r>
  <r>
    <x v="280"/>
    <n v="43"/>
    <s v="Max Ludwig"/>
    <x v="2"/>
    <n v="1"/>
    <x v="292"/>
    <n v="19105"/>
    <s v="High"/>
    <n v="31"/>
    <n v="48.91"/>
    <n v="0.1"/>
    <x v="1778"/>
    <n v="5.97"/>
    <n v="511.51"/>
    <n v="0.38"/>
    <x v="0"/>
    <x v="0"/>
    <x v="897"/>
    <x v="2"/>
    <x v="3"/>
    <n v="2639"/>
    <d v="2012-10-30T00:00:00"/>
    <x v="0"/>
    <x v="27"/>
    <n v="42003"/>
  </r>
  <r>
    <x v="841"/>
    <n v="43"/>
    <s v="Victoria Wilson"/>
    <x v="1"/>
    <n v="1"/>
    <x v="292"/>
    <n v="32737"/>
    <s v="High"/>
    <n v="14"/>
    <n v="28.53"/>
    <n v="0.09"/>
    <x v="1779"/>
    <n v="1.49"/>
    <n v="116.7985"/>
    <n v="0.38"/>
    <x v="0"/>
    <x v="0"/>
    <x v="406"/>
    <x v="3"/>
    <x v="2"/>
    <n v="4597"/>
    <d v="2012-10-30T00:00:00"/>
    <x v="0"/>
    <x v="23"/>
    <n v="53213"/>
  </r>
  <r>
    <x v="842"/>
    <n v="43"/>
    <s v="Patrick Jones"/>
    <x v="1"/>
    <n v="1"/>
    <x v="292"/>
    <n v="48896"/>
    <s v="Critical"/>
    <n v="43"/>
    <n v="18.97"/>
    <n v="0.02"/>
    <x v="1780"/>
    <n v="9.5399999999999991"/>
    <n v="106.93"/>
    <n v="0.37"/>
    <x v="0"/>
    <x v="0"/>
    <x v="102"/>
    <x v="2"/>
    <x v="3"/>
    <n v="6861"/>
    <d v="2012-10-30T00:00:00"/>
    <x v="0"/>
    <x v="4"/>
    <n v="36067"/>
  </r>
  <r>
    <x v="840"/>
    <n v="43"/>
    <s v="Sheri Gordon"/>
    <x v="2"/>
    <n v="1"/>
    <x v="292"/>
    <n v="7623"/>
    <s v="Critical"/>
    <n v="37"/>
    <n v="49.99"/>
    <n v="0.06"/>
    <x v="1781"/>
    <n v="19.989999999999998"/>
    <n v="21.5"/>
    <n v="0.45"/>
    <x v="2"/>
    <x v="0"/>
    <x v="193"/>
    <x v="8"/>
    <x v="0"/>
    <n v="1042"/>
    <d v="2012-10-30T00:00:00"/>
    <x v="0"/>
    <x v="13"/>
    <n v="14609"/>
  </r>
  <r>
    <x v="315"/>
    <n v="44"/>
    <s v="William Brown"/>
    <x v="1"/>
    <n v="1"/>
    <x v="293"/>
    <n v="56064"/>
    <s v="Medium"/>
    <n v="41"/>
    <n v="28.53"/>
    <n v="0.02"/>
    <x v="1782"/>
    <n v="1.49"/>
    <n v="515.61850000000004"/>
    <n v="0.38"/>
    <x v="0"/>
    <x v="0"/>
    <x v="406"/>
    <x v="3"/>
    <x v="3"/>
    <n v="7841"/>
    <d v="2012-10-29T00:00:00"/>
    <x v="0"/>
    <x v="42"/>
    <n v="31204"/>
  </r>
  <r>
    <x v="154"/>
    <n v="43"/>
    <s v="Cathy Armstrong"/>
    <x v="3"/>
    <n v="1"/>
    <x v="293"/>
    <n v="3395"/>
    <s v="Not Specified"/>
    <n v="7"/>
    <n v="15.57"/>
    <n v="0.02"/>
    <x v="1783"/>
    <n v="1.39"/>
    <n v="25.59"/>
    <n v="0.38"/>
    <x v="0"/>
    <x v="0"/>
    <x v="353"/>
    <x v="15"/>
    <x v="1"/>
    <n v="492"/>
    <d v="2012-10-30T00:00:00"/>
    <x v="0"/>
    <x v="30"/>
    <n v="81001"/>
  </r>
  <r>
    <x v="154"/>
    <n v="43"/>
    <s v="Cathy Armstrong"/>
    <x v="3"/>
    <n v="1"/>
    <x v="293"/>
    <n v="3395"/>
    <s v="Not Specified"/>
    <n v="29"/>
    <n v="20.89"/>
    <n v="0.02"/>
    <x v="1784"/>
    <n v="11.52"/>
    <n v="-255.66"/>
    <n v="0.83"/>
    <x v="0"/>
    <x v="0"/>
    <x v="396"/>
    <x v="0"/>
    <x v="1"/>
    <n v="493"/>
    <d v="2012-10-30T00:00:00"/>
    <x v="0"/>
    <x v="30"/>
    <n v="81001"/>
  </r>
  <r>
    <x v="562"/>
    <n v="44"/>
    <s v="Michelle Tran"/>
    <x v="2"/>
    <n v="1"/>
    <x v="293"/>
    <n v="52291"/>
    <s v="Critical"/>
    <n v="5"/>
    <n v="20.99"/>
    <n v="0.01"/>
    <x v="1785"/>
    <n v="0.99"/>
    <n v="-72.402000000000001"/>
    <n v="0.56999999999999995"/>
    <x v="2"/>
    <x v="3"/>
    <x v="568"/>
    <x v="9"/>
    <x v="0"/>
    <n v="7339"/>
    <d v="2012-10-30T00:00:00"/>
    <x v="0"/>
    <x v="1"/>
    <n v="21040"/>
  </r>
  <r>
    <x v="843"/>
    <n v="44"/>
    <s v="Craig Molinari"/>
    <x v="0"/>
    <n v="1"/>
    <x v="293"/>
    <n v="31910"/>
    <s v="Medium"/>
    <n v="6"/>
    <n v="35.99"/>
    <n v="0.03"/>
    <x v="1786"/>
    <n v="5"/>
    <n v="-190.02500000000001"/>
    <n v="0.85"/>
    <x v="2"/>
    <x v="0"/>
    <x v="202"/>
    <x v="9"/>
    <x v="3"/>
    <n v="4484"/>
    <d v="2012-10-30T00:00:00"/>
    <x v="0"/>
    <x v="12"/>
    <n v="32168"/>
  </r>
  <r>
    <x v="790"/>
    <n v="43"/>
    <s v="Cathy Armstrong"/>
    <x v="3"/>
    <n v="1"/>
    <x v="293"/>
    <n v="3395"/>
    <s v="Not Specified"/>
    <n v="31"/>
    <n v="5.38"/>
    <n v="0.06"/>
    <x v="1787"/>
    <n v="5.24"/>
    <n v="-59.880499999999998"/>
    <n v="0.36"/>
    <x v="0"/>
    <x v="0"/>
    <x v="898"/>
    <x v="3"/>
    <x v="1"/>
    <n v="490"/>
    <d v="2012-10-31T00:00:00"/>
    <x v="1"/>
    <x v="30"/>
    <n v="81007"/>
  </r>
  <r>
    <x v="790"/>
    <n v="43"/>
    <s v="Cathy Armstrong"/>
    <x v="3"/>
    <n v="1"/>
    <x v="293"/>
    <n v="3395"/>
    <s v="Not Specified"/>
    <n v="1"/>
    <n v="7.35"/>
    <n v="0.03"/>
    <x v="1788"/>
    <n v="5.96"/>
    <n v="-10.29"/>
    <n v="0.38"/>
    <x v="0"/>
    <x v="0"/>
    <x v="899"/>
    <x v="2"/>
    <x v="1"/>
    <n v="491"/>
    <d v="2012-10-31T00:00:00"/>
    <x v="0"/>
    <x v="30"/>
    <n v="81007"/>
  </r>
  <r>
    <x v="562"/>
    <n v="44"/>
    <s v="Michelle Tran"/>
    <x v="2"/>
    <n v="1"/>
    <x v="293"/>
    <n v="52291"/>
    <s v="Critical"/>
    <n v="48"/>
    <n v="5.98"/>
    <n v="0.04"/>
    <x v="1789"/>
    <n v="0.96"/>
    <n v="57.28"/>
    <n v="0.6"/>
    <x v="0"/>
    <x v="3"/>
    <x v="274"/>
    <x v="6"/>
    <x v="0"/>
    <n v="7338"/>
    <d v="2012-10-31T00:00:00"/>
    <x v="0"/>
    <x v="1"/>
    <n v="21040"/>
  </r>
  <r>
    <x v="767"/>
    <n v="43"/>
    <s v="Lynn Smith"/>
    <x v="2"/>
    <n v="1"/>
    <x v="293"/>
    <n v="22628"/>
    <s v="Medium"/>
    <n v="30"/>
    <n v="95.95"/>
    <n v="0.02"/>
    <x v="1790"/>
    <n v="74.349999999999994"/>
    <n v="-1111.45"/>
    <n v="0.56999999999999995"/>
    <x v="1"/>
    <x v="2"/>
    <x v="900"/>
    <x v="1"/>
    <x v="3"/>
    <n v="3153"/>
    <d v="2012-11-01T00:00:00"/>
    <x v="2"/>
    <x v="16"/>
    <n v="22124"/>
  </r>
  <r>
    <x v="102"/>
    <n v="44"/>
    <s v="Larry Tron"/>
    <x v="1"/>
    <n v="1"/>
    <x v="294"/>
    <n v="26627"/>
    <s v="Medium"/>
    <n v="25"/>
    <n v="1.6"/>
    <n v="0.1"/>
    <x v="520"/>
    <n v="1.29"/>
    <n v="-13.88"/>
    <n v="0.42"/>
    <x v="0"/>
    <x v="3"/>
    <x v="901"/>
    <x v="6"/>
    <x v="1"/>
    <n v="3723"/>
    <d v="2012-10-30T00:00:00"/>
    <x v="0"/>
    <x v="5"/>
    <n v="84117"/>
  </r>
  <r>
    <x v="291"/>
    <n v="44"/>
    <s v="Gary McGarr"/>
    <x v="1"/>
    <n v="1"/>
    <x v="294"/>
    <n v="44134"/>
    <s v="High"/>
    <n v="35"/>
    <n v="17.670000000000002"/>
    <n v="0.05"/>
    <x v="1791"/>
    <n v="8.99"/>
    <n v="50.04"/>
    <n v="0.47"/>
    <x v="1"/>
    <x v="6"/>
    <x v="438"/>
    <x v="5"/>
    <x v="0"/>
    <n v="6232"/>
    <d v="2012-11-01T00:00:00"/>
    <x v="0"/>
    <x v="1"/>
    <n v="20746"/>
  </r>
  <r>
    <x v="844"/>
    <n v="44"/>
    <s v="Rachel Payne"/>
    <x v="3"/>
    <n v="1"/>
    <x v="294"/>
    <n v="43554"/>
    <s v="Critical"/>
    <n v="9"/>
    <n v="3.6"/>
    <n v="0.06"/>
    <x v="1792"/>
    <n v="2.2000000000000002"/>
    <n v="-5.46"/>
    <n v="0.39"/>
    <x v="0"/>
    <x v="3"/>
    <x v="296"/>
    <x v="2"/>
    <x v="3"/>
    <n v="6151"/>
    <d v="2012-11-02T00:00:00"/>
    <x v="0"/>
    <x v="12"/>
    <n v="32503"/>
  </r>
  <r>
    <x v="845"/>
    <n v="44"/>
    <s v="Gary Hwang"/>
    <x v="1"/>
    <n v="1"/>
    <x v="294"/>
    <n v="20229"/>
    <s v="Low"/>
    <n v="47"/>
    <n v="2.62"/>
    <n v="0.1"/>
    <x v="1793"/>
    <n v="0.8"/>
    <n v="25.2"/>
    <n v="0.39"/>
    <x v="0"/>
    <x v="3"/>
    <x v="548"/>
    <x v="14"/>
    <x v="3"/>
    <n v="2804"/>
    <d v="2012-11-06T00:00:00"/>
    <x v="0"/>
    <x v="12"/>
    <n v="33511"/>
  </r>
  <r>
    <x v="229"/>
    <n v="44"/>
    <s v="Dan Campbell"/>
    <x v="2"/>
    <n v="1"/>
    <x v="295"/>
    <n v="24003"/>
    <s v="Critical"/>
    <n v="9"/>
    <n v="1.26"/>
    <n v="0.06"/>
    <x v="1794"/>
    <n v="0.7"/>
    <n v="-6.12"/>
    <n v="0.81"/>
    <x v="0"/>
    <x v="3"/>
    <x v="625"/>
    <x v="14"/>
    <x v="1"/>
    <n v="3353"/>
    <d v="2012-10-31T00:00:00"/>
    <x v="0"/>
    <x v="2"/>
    <n v="91745"/>
  </r>
  <r>
    <x v="846"/>
    <n v="44"/>
    <s v="Dan Campbell"/>
    <x v="2"/>
    <n v="1"/>
    <x v="295"/>
    <n v="24003"/>
    <s v="Critical"/>
    <n v="50"/>
    <n v="24.98"/>
    <n v="0.02"/>
    <x v="1795"/>
    <n v="8.7899999999999991"/>
    <n v="4.6900000000000004"/>
    <n v="0.66"/>
    <x v="0"/>
    <x v="0"/>
    <x v="902"/>
    <x v="0"/>
    <x v="0"/>
    <n v="3352"/>
    <d v="2012-11-01T00:00:00"/>
    <x v="0"/>
    <x v="15"/>
    <n v="6810"/>
  </r>
  <r>
    <x v="847"/>
    <n v="44"/>
    <s v="Dan Campbell"/>
    <x v="2"/>
    <n v="1"/>
    <x v="295"/>
    <n v="24003"/>
    <s v="Critical"/>
    <n v="49"/>
    <n v="1.76"/>
    <n v="0.06"/>
    <x v="1453"/>
    <n v="0.7"/>
    <n v="1.33"/>
    <n v="0.56000000000000005"/>
    <x v="0"/>
    <x v="3"/>
    <x v="55"/>
    <x v="6"/>
    <x v="0"/>
    <n v="3351"/>
    <d v="2012-11-02T00:00:00"/>
    <x v="0"/>
    <x v="15"/>
    <n v="6405"/>
  </r>
  <r>
    <x v="286"/>
    <n v="44"/>
    <s v="Dan Campbell"/>
    <x v="2"/>
    <n v="1"/>
    <x v="295"/>
    <n v="24003"/>
    <s v="Critical"/>
    <n v="4"/>
    <n v="35.99"/>
    <n v="0.05"/>
    <x v="1796"/>
    <n v="5.99"/>
    <n v="-116.512"/>
    <n v="0.38"/>
    <x v="2"/>
    <x v="3"/>
    <x v="299"/>
    <x v="9"/>
    <x v="0"/>
    <n v="3354"/>
    <d v="2012-11-02T00:00:00"/>
    <x v="1"/>
    <x v="19"/>
    <n v="4240"/>
  </r>
  <r>
    <x v="844"/>
    <n v="44"/>
    <s v="Rachel Payne"/>
    <x v="3"/>
    <n v="1"/>
    <x v="295"/>
    <n v="28419"/>
    <s v="Low"/>
    <n v="9"/>
    <n v="13.48"/>
    <n v="0.03"/>
    <x v="1797"/>
    <n v="4.51"/>
    <n v="-5.28"/>
    <n v="0.59"/>
    <x v="0"/>
    <x v="0"/>
    <x v="374"/>
    <x v="0"/>
    <x v="3"/>
    <n v="3979"/>
    <d v="2012-11-04T00:00:00"/>
    <x v="1"/>
    <x v="12"/>
    <n v="32503"/>
  </r>
  <r>
    <x v="848"/>
    <n v="44"/>
    <s v="Eric Barreto"/>
    <x v="0"/>
    <n v="1"/>
    <x v="296"/>
    <n v="38852"/>
    <s v="Not Specified"/>
    <n v="25"/>
    <n v="5.98"/>
    <n v="0.03"/>
    <x v="1798"/>
    <n v="1.49"/>
    <n v="38.08"/>
    <n v="0.39"/>
    <x v="0"/>
    <x v="0"/>
    <x v="643"/>
    <x v="3"/>
    <x v="3"/>
    <n v="5468"/>
    <d v="2012-11-03T00:00:00"/>
    <x v="0"/>
    <x v="12"/>
    <n v="34142"/>
  </r>
  <r>
    <x v="284"/>
    <n v="44"/>
    <s v="Naresj Patel"/>
    <x v="0"/>
    <n v="1"/>
    <x v="297"/>
    <n v="18178"/>
    <s v="Low"/>
    <n v="43"/>
    <n v="4.4800000000000004"/>
    <n v="0.08"/>
    <x v="1799"/>
    <n v="49"/>
    <n v="-1987.49"/>
    <n v="0.6"/>
    <x v="0"/>
    <x v="1"/>
    <x v="452"/>
    <x v="13"/>
    <x v="2"/>
    <n v="2496"/>
    <d v="2012-11-02T00:00:00"/>
    <x v="0"/>
    <x v="9"/>
    <n v="75061"/>
  </r>
  <r>
    <x v="849"/>
    <n v="44"/>
    <s v="Vivek Grady"/>
    <x v="1"/>
    <n v="1"/>
    <x v="297"/>
    <n v="38564"/>
    <s v="Critical"/>
    <n v="31"/>
    <n v="30.97"/>
    <n v="0.08"/>
    <x v="1800"/>
    <n v="4"/>
    <n v="-53.4"/>
    <n v="0.74"/>
    <x v="2"/>
    <x v="0"/>
    <x v="884"/>
    <x v="8"/>
    <x v="0"/>
    <n v="5428"/>
    <d v="2012-11-03T00:00:00"/>
    <x v="0"/>
    <x v="20"/>
    <n v="43221"/>
  </r>
  <r>
    <x v="357"/>
    <n v="44"/>
    <s v="Adam Hart"/>
    <x v="2"/>
    <n v="1"/>
    <x v="297"/>
    <n v="42338"/>
    <s v="Not Specified"/>
    <n v="14"/>
    <n v="4.1399999999999997"/>
    <n v="0.04"/>
    <x v="1801"/>
    <n v="6.6"/>
    <n v="-44.47"/>
    <n v="0.49"/>
    <x v="1"/>
    <x v="0"/>
    <x v="83"/>
    <x v="5"/>
    <x v="1"/>
    <n v="5967"/>
    <d v="2012-11-04T00:00:00"/>
    <x v="0"/>
    <x v="2"/>
    <n v="90712"/>
  </r>
  <r>
    <x v="849"/>
    <n v="44"/>
    <s v="Vivek Grady"/>
    <x v="1"/>
    <n v="1"/>
    <x v="297"/>
    <n v="38564"/>
    <s v="Critical"/>
    <n v="21"/>
    <n v="4.13"/>
    <n v="0.1"/>
    <x v="1802"/>
    <n v="0.5"/>
    <n v="45.93"/>
    <n v="0.39"/>
    <x v="0"/>
    <x v="0"/>
    <x v="903"/>
    <x v="12"/>
    <x v="0"/>
    <n v="5429"/>
    <d v="2012-11-04T00:00:00"/>
    <x v="1"/>
    <x v="20"/>
    <n v="43221"/>
  </r>
  <r>
    <x v="850"/>
    <n v="44"/>
    <s v="Patrick Jones"/>
    <x v="1"/>
    <n v="1"/>
    <x v="297"/>
    <n v="21314"/>
    <s v="Low"/>
    <n v="6"/>
    <n v="8.6"/>
    <n v="0.04"/>
    <x v="1803"/>
    <n v="6.19"/>
    <n v="-20.389500000000002"/>
    <n v="0.38"/>
    <x v="0"/>
    <x v="0"/>
    <x v="105"/>
    <x v="3"/>
    <x v="3"/>
    <n v="2938"/>
    <d v="2012-11-04T00:00:00"/>
    <x v="0"/>
    <x v="4"/>
    <n v="36801"/>
  </r>
  <r>
    <x v="357"/>
    <n v="44"/>
    <s v="Adam Hart"/>
    <x v="2"/>
    <n v="1"/>
    <x v="297"/>
    <n v="42338"/>
    <s v="Not Specified"/>
    <n v="32"/>
    <n v="65.989999999999995"/>
    <n v="0.01"/>
    <x v="1804"/>
    <n v="8.99"/>
    <n v="344.13299999999998"/>
    <n v="0.59"/>
    <x v="2"/>
    <x v="0"/>
    <x v="620"/>
    <x v="9"/>
    <x v="1"/>
    <n v="5968"/>
    <d v="2012-11-04T00:00:00"/>
    <x v="0"/>
    <x v="2"/>
    <n v="90712"/>
  </r>
  <r>
    <x v="576"/>
    <n v="44"/>
    <s v="Sylvia Foulston"/>
    <x v="1"/>
    <n v="1"/>
    <x v="297"/>
    <n v="38564"/>
    <s v="Critical"/>
    <n v="37"/>
    <n v="280.98"/>
    <n v="0.09"/>
    <x v="1805"/>
    <n v="57"/>
    <n v="-1262.44"/>
    <n v="0.78"/>
    <x v="1"/>
    <x v="2"/>
    <x v="318"/>
    <x v="1"/>
    <x v="0"/>
    <n v="5427"/>
    <d v="2012-11-05T00:00:00"/>
    <x v="2"/>
    <x v="22"/>
    <n v="7016"/>
  </r>
  <r>
    <x v="851"/>
    <n v="44"/>
    <s v="Bill Stewart"/>
    <x v="2"/>
    <n v="1"/>
    <x v="297"/>
    <n v="8103"/>
    <s v="Low"/>
    <n v="16"/>
    <n v="29.17"/>
    <n v="7.0000000000000007E-2"/>
    <x v="1806"/>
    <n v="6.27"/>
    <n v="107.3805"/>
    <n v="0.37"/>
    <x v="0"/>
    <x v="0"/>
    <x v="680"/>
    <x v="3"/>
    <x v="2"/>
    <n v="1104"/>
    <d v="2012-11-06T00:00:00"/>
    <x v="0"/>
    <x v="9"/>
    <n v="78589"/>
  </r>
  <r>
    <x v="850"/>
    <n v="44"/>
    <s v="Patrick Jones"/>
    <x v="1"/>
    <n v="1"/>
    <x v="297"/>
    <n v="21314"/>
    <s v="Low"/>
    <n v="30"/>
    <n v="3.58"/>
    <n v="0.01"/>
    <x v="1807"/>
    <n v="1.63"/>
    <n v="13.24"/>
    <n v="0.36"/>
    <x v="0"/>
    <x v="3"/>
    <x v="483"/>
    <x v="14"/>
    <x v="3"/>
    <n v="2939"/>
    <d v="2012-11-06T00:00:00"/>
    <x v="0"/>
    <x v="4"/>
    <n v="36801"/>
  </r>
  <r>
    <x v="850"/>
    <n v="44"/>
    <s v="Patrick Jones"/>
    <x v="1"/>
    <n v="1"/>
    <x v="297"/>
    <n v="21314"/>
    <s v="Low"/>
    <n v="40"/>
    <n v="105.49"/>
    <n v="0.08"/>
    <x v="1808"/>
    <n v="41.64"/>
    <n v="-973.3"/>
    <n v="0.75"/>
    <x v="1"/>
    <x v="4"/>
    <x v="904"/>
    <x v="4"/>
    <x v="3"/>
    <n v="2940"/>
    <d v="2012-11-09T00:00:00"/>
    <x v="2"/>
    <x v="4"/>
    <n v="36801"/>
  </r>
  <r>
    <x v="284"/>
    <n v="44"/>
    <s v="Naresj Patel"/>
    <x v="0"/>
    <n v="1"/>
    <x v="297"/>
    <n v="18178"/>
    <s v="Low"/>
    <n v="10"/>
    <n v="17.670000000000002"/>
    <n v="0"/>
    <x v="1809"/>
    <n v="8.99"/>
    <n v="49.85"/>
    <n v="0.47"/>
    <x v="1"/>
    <x v="6"/>
    <x v="438"/>
    <x v="5"/>
    <x v="2"/>
    <n v="2497"/>
    <d v="2012-11-09T00:00:00"/>
    <x v="0"/>
    <x v="9"/>
    <n v="75061"/>
  </r>
  <r>
    <x v="831"/>
    <n v="44"/>
    <s v="Xylona Price"/>
    <x v="2"/>
    <n v="1"/>
    <x v="298"/>
    <n v="36896"/>
    <s v="Critical"/>
    <n v="21"/>
    <n v="167.27"/>
    <n v="0.04"/>
    <x v="1810"/>
    <n v="35"/>
    <n v="-546.98"/>
    <n v="0.85"/>
    <x v="0"/>
    <x v="1"/>
    <x v="905"/>
    <x v="0"/>
    <x v="0"/>
    <n v="5192"/>
    <d v="2012-11-03T00:00:00"/>
    <x v="0"/>
    <x v="20"/>
    <n v="43402"/>
  </r>
  <r>
    <x v="614"/>
    <n v="44"/>
    <s v="Guy Armstrong"/>
    <x v="2"/>
    <n v="1"/>
    <x v="298"/>
    <n v="50081"/>
    <s v="Not Specified"/>
    <n v="7"/>
    <n v="70.98"/>
    <n v="0"/>
    <x v="1811"/>
    <n v="26.74"/>
    <n v="-88.75"/>
    <n v="0.6"/>
    <x v="1"/>
    <x v="4"/>
    <x v="876"/>
    <x v="10"/>
    <x v="2"/>
    <n v="7018"/>
    <d v="2012-11-04T00:00:00"/>
    <x v="2"/>
    <x v="36"/>
    <n v="46901"/>
  </r>
  <r>
    <x v="852"/>
    <n v="44"/>
    <s v="Jonathan Doherty"/>
    <x v="2"/>
    <n v="1"/>
    <x v="298"/>
    <n v="32675"/>
    <s v="High"/>
    <n v="20"/>
    <n v="349.45"/>
    <n v="0.09"/>
    <x v="1812"/>
    <n v="60"/>
    <n v="1541.68"/>
    <m/>
    <x v="1"/>
    <x v="2"/>
    <x v="448"/>
    <x v="4"/>
    <x v="3"/>
    <n v="4593"/>
    <d v="2012-11-04T00:00:00"/>
    <x v="2"/>
    <x v="45"/>
    <n v="27534"/>
  </r>
  <r>
    <x v="772"/>
    <n v="44"/>
    <s v="Mark Cousins"/>
    <x v="1"/>
    <n v="1"/>
    <x v="298"/>
    <n v="28389"/>
    <s v="High"/>
    <n v="22"/>
    <n v="30.93"/>
    <n v="7.0000000000000007E-2"/>
    <x v="1813"/>
    <n v="3.92"/>
    <n v="344.61"/>
    <n v="0.44"/>
    <x v="1"/>
    <x v="6"/>
    <x v="348"/>
    <x v="5"/>
    <x v="2"/>
    <n v="3975"/>
    <d v="2012-11-04T00:00:00"/>
    <x v="0"/>
    <x v="24"/>
    <n v="48093"/>
  </r>
  <r>
    <x v="772"/>
    <n v="44"/>
    <s v="Mark Cousins"/>
    <x v="1"/>
    <n v="1"/>
    <x v="298"/>
    <n v="28389"/>
    <s v="High"/>
    <n v="16"/>
    <n v="297.48"/>
    <n v="0.05"/>
    <x v="1814"/>
    <n v="18.059999999999999"/>
    <n v="322.66000000000003"/>
    <n v="0.6"/>
    <x v="2"/>
    <x v="2"/>
    <x v="78"/>
    <x v="7"/>
    <x v="2"/>
    <n v="3976"/>
    <d v="2012-11-04T00:00:00"/>
    <x v="2"/>
    <x v="24"/>
    <n v="48093"/>
  </r>
  <r>
    <x v="853"/>
    <n v="44"/>
    <s v="Alex Avila"/>
    <x v="1"/>
    <n v="1"/>
    <x v="298"/>
    <n v="44231"/>
    <s v="Not Specified"/>
    <n v="24"/>
    <n v="115.99"/>
    <n v="0.06"/>
    <x v="1815"/>
    <n v="8.99"/>
    <n v="311.64299999999997"/>
    <n v="0.57999999999999996"/>
    <x v="2"/>
    <x v="0"/>
    <x v="454"/>
    <x v="9"/>
    <x v="2"/>
    <n v="6245"/>
    <d v="2012-11-04T00:00:00"/>
    <x v="0"/>
    <x v="38"/>
    <n v="66502"/>
  </r>
  <r>
    <x v="772"/>
    <n v="44"/>
    <s v="Mark Cousins"/>
    <x v="1"/>
    <n v="1"/>
    <x v="298"/>
    <n v="28389"/>
    <s v="High"/>
    <n v="7"/>
    <n v="296.18"/>
    <n v="7.0000000000000007E-2"/>
    <x v="1816"/>
    <n v="54.12"/>
    <n v="-404.04599999999999"/>
    <n v="0.76"/>
    <x v="1"/>
    <x v="4"/>
    <x v="324"/>
    <x v="4"/>
    <x v="2"/>
    <n v="3977"/>
    <d v="2012-11-05T00:00:00"/>
    <x v="2"/>
    <x v="24"/>
    <n v="48093"/>
  </r>
  <r>
    <x v="853"/>
    <n v="44"/>
    <s v="Alex Avila"/>
    <x v="1"/>
    <n v="1"/>
    <x v="298"/>
    <n v="44231"/>
    <s v="Not Specified"/>
    <n v="11"/>
    <n v="160.97999999999999"/>
    <n v="0.04"/>
    <x v="1817"/>
    <n v="30"/>
    <n v="116.1"/>
    <n v="0.62"/>
    <x v="1"/>
    <x v="2"/>
    <x v="187"/>
    <x v="1"/>
    <x v="2"/>
    <n v="6243"/>
    <d v="2012-11-05T00:00:00"/>
    <x v="2"/>
    <x v="38"/>
    <n v="66502"/>
  </r>
  <r>
    <x v="831"/>
    <n v="44"/>
    <s v="Xylona Price"/>
    <x v="2"/>
    <n v="1"/>
    <x v="298"/>
    <n v="36896"/>
    <s v="Critical"/>
    <n v="12"/>
    <n v="2.61"/>
    <n v="0"/>
    <x v="1818"/>
    <n v="0.5"/>
    <n v="10.58"/>
    <n v="0.39"/>
    <x v="0"/>
    <x v="0"/>
    <x v="586"/>
    <x v="12"/>
    <x v="0"/>
    <n v="5190"/>
    <d v="2012-11-05T00:00:00"/>
    <x v="0"/>
    <x v="20"/>
    <n v="43402"/>
  </r>
  <r>
    <x v="853"/>
    <n v="44"/>
    <s v="Alex Avila"/>
    <x v="1"/>
    <n v="1"/>
    <x v="298"/>
    <n v="44231"/>
    <s v="Not Specified"/>
    <n v="43"/>
    <n v="17.98"/>
    <n v="0.01"/>
    <x v="1819"/>
    <n v="4"/>
    <n v="-87.96"/>
    <n v="0.79"/>
    <x v="2"/>
    <x v="0"/>
    <x v="349"/>
    <x v="8"/>
    <x v="2"/>
    <n v="6244"/>
    <d v="2012-11-05T00:00:00"/>
    <x v="0"/>
    <x v="38"/>
    <n v="66502"/>
  </r>
  <r>
    <x v="831"/>
    <n v="44"/>
    <s v="Xylona Price"/>
    <x v="2"/>
    <n v="1"/>
    <x v="298"/>
    <n v="36896"/>
    <s v="Critical"/>
    <n v="41"/>
    <n v="25.38"/>
    <n v="0.04"/>
    <x v="1820"/>
    <n v="8.99"/>
    <n v="69.31"/>
    <n v="0.5"/>
    <x v="1"/>
    <x v="6"/>
    <x v="657"/>
    <x v="5"/>
    <x v="0"/>
    <n v="5191"/>
    <d v="2012-11-06T00:00:00"/>
    <x v="1"/>
    <x v="20"/>
    <n v="43402"/>
  </r>
  <r>
    <x v="425"/>
    <n v="44"/>
    <s v="Giulietta Dortch"/>
    <x v="0"/>
    <n v="1"/>
    <x v="298"/>
    <n v="15105"/>
    <s v="Low"/>
    <n v="39"/>
    <n v="12.28"/>
    <n v="7.0000000000000007E-2"/>
    <x v="1821"/>
    <n v="6.13"/>
    <n v="-76.180000000000007"/>
    <n v="0.56999999999999995"/>
    <x v="0"/>
    <x v="0"/>
    <x v="906"/>
    <x v="0"/>
    <x v="1"/>
    <n v="2113"/>
    <d v="2012-11-10T00:00:00"/>
    <x v="0"/>
    <x v="2"/>
    <n v="94086"/>
  </r>
  <r>
    <x v="161"/>
    <n v="44"/>
    <s v="Michael Granlund"/>
    <x v="1"/>
    <n v="1"/>
    <x v="299"/>
    <n v="9057"/>
    <s v="Critical"/>
    <n v="20"/>
    <n v="7.59"/>
    <n v="0.01"/>
    <x v="1822"/>
    <n v="4"/>
    <n v="1.35"/>
    <n v="0.42"/>
    <x v="1"/>
    <x v="3"/>
    <x v="354"/>
    <x v="5"/>
    <x v="2"/>
    <n v="1243"/>
    <d v="2012-11-04T00:00:00"/>
    <x v="0"/>
    <x v="3"/>
    <n v="55337"/>
  </r>
  <r>
    <x v="573"/>
    <n v="44"/>
    <s v="Pierre Wener"/>
    <x v="1"/>
    <n v="1"/>
    <x v="299"/>
    <n v="37731"/>
    <s v="Critical"/>
    <n v="24"/>
    <n v="30.98"/>
    <n v="0.01"/>
    <x v="1823"/>
    <n v="9.18"/>
    <n v="172.94"/>
    <n v="0.4"/>
    <x v="0"/>
    <x v="0"/>
    <x v="490"/>
    <x v="2"/>
    <x v="0"/>
    <n v="5298"/>
    <d v="2012-11-04T00:00:00"/>
    <x v="0"/>
    <x v="25"/>
    <n v="5201"/>
  </r>
  <r>
    <x v="854"/>
    <n v="44"/>
    <s v="Joseph Airdo"/>
    <x v="3"/>
    <n v="1"/>
    <x v="299"/>
    <n v="50336"/>
    <s v="Not Specified"/>
    <n v="9"/>
    <n v="5.77"/>
    <n v="0"/>
    <x v="1824"/>
    <n v="4.97"/>
    <n v="-17.790500000000002"/>
    <n v="0.35"/>
    <x v="0"/>
    <x v="0"/>
    <x v="907"/>
    <x v="3"/>
    <x v="2"/>
    <n v="7054"/>
    <d v="2012-11-05T00:00:00"/>
    <x v="0"/>
    <x v="26"/>
    <n v="63141"/>
  </r>
  <r>
    <x v="855"/>
    <n v="44"/>
    <s v="Pete Takahito"/>
    <x v="2"/>
    <n v="1"/>
    <x v="299"/>
    <n v="34883"/>
    <s v="Critical"/>
    <n v="31"/>
    <n v="35.99"/>
    <n v="0.05"/>
    <x v="1825"/>
    <n v="5.99"/>
    <n v="248.67"/>
    <n v="0.38"/>
    <x v="2"/>
    <x v="3"/>
    <x v="299"/>
    <x v="9"/>
    <x v="0"/>
    <n v="4904"/>
    <d v="2012-11-05T00:00:00"/>
    <x v="0"/>
    <x v="0"/>
    <n v="15234"/>
  </r>
  <r>
    <x v="697"/>
    <n v="44"/>
    <s v="Evan Bailliet"/>
    <x v="2"/>
    <n v="1"/>
    <x v="299"/>
    <n v="40261"/>
    <s v="Critical"/>
    <n v="36"/>
    <n v="9.06"/>
    <n v="0.03"/>
    <x v="1826"/>
    <n v="9.86"/>
    <n v="-172.17"/>
    <n v="0.4"/>
    <x v="0"/>
    <x v="0"/>
    <x v="505"/>
    <x v="2"/>
    <x v="3"/>
    <n v="5696"/>
    <d v="2012-11-06T00:00:00"/>
    <x v="1"/>
    <x v="12"/>
    <n v="33437"/>
  </r>
  <r>
    <x v="555"/>
    <n v="44"/>
    <s v="Ben Peterman"/>
    <x v="2"/>
    <n v="1"/>
    <x v="299"/>
    <n v="3332"/>
    <s v="Critical"/>
    <n v="6"/>
    <n v="3.26"/>
    <n v="0.01"/>
    <x v="1827"/>
    <n v="1.86"/>
    <n v="-3.51"/>
    <n v="0.41"/>
    <x v="0"/>
    <x v="3"/>
    <x v="908"/>
    <x v="6"/>
    <x v="0"/>
    <n v="480"/>
    <d v="2012-11-06T00:00:00"/>
    <x v="0"/>
    <x v="19"/>
    <n v="4101"/>
  </r>
  <r>
    <x v="697"/>
    <n v="44"/>
    <s v="Evan Bailliet"/>
    <x v="2"/>
    <n v="1"/>
    <x v="299"/>
    <n v="40261"/>
    <s v="Critical"/>
    <n v="26"/>
    <n v="2.94"/>
    <n v="0.05"/>
    <x v="1828"/>
    <n v="1.05"/>
    <n v="0.51"/>
    <n v="0.57999999999999996"/>
    <x v="0"/>
    <x v="3"/>
    <x v="909"/>
    <x v="6"/>
    <x v="3"/>
    <n v="5697"/>
    <d v="2012-11-06T00:00:00"/>
    <x v="0"/>
    <x v="12"/>
    <n v="33437"/>
  </r>
  <r>
    <x v="856"/>
    <n v="44"/>
    <s v="Pierre Wener"/>
    <x v="1"/>
    <n v="1"/>
    <x v="299"/>
    <n v="37731"/>
    <s v="Critical"/>
    <n v="25"/>
    <n v="3.75"/>
    <n v="0.09"/>
    <x v="1829"/>
    <n v="0.5"/>
    <n v="33.68"/>
    <n v="0.37"/>
    <x v="0"/>
    <x v="0"/>
    <x v="910"/>
    <x v="12"/>
    <x v="0"/>
    <n v="5299"/>
    <d v="2012-11-06T00:00:00"/>
    <x v="0"/>
    <x v="22"/>
    <n v="7011"/>
  </r>
  <r>
    <x v="857"/>
    <n v="44"/>
    <s v="Thea Hudgings"/>
    <x v="3"/>
    <n v="1"/>
    <x v="299"/>
    <n v="28259"/>
    <s v="High"/>
    <n v="22"/>
    <n v="10.97"/>
    <n v="0.06"/>
    <x v="1830"/>
    <n v="6.5"/>
    <n v="-92.1"/>
    <n v="0.64"/>
    <x v="2"/>
    <x v="0"/>
    <x v="911"/>
    <x v="8"/>
    <x v="3"/>
    <n v="3961"/>
    <d v="2012-11-06T00:00:00"/>
    <x v="0"/>
    <x v="12"/>
    <n v="32216"/>
  </r>
  <r>
    <x v="210"/>
    <n v="44"/>
    <s v="Doug O'Connell"/>
    <x v="0"/>
    <n v="1"/>
    <x v="300"/>
    <n v="32291"/>
    <s v="Medium"/>
    <n v="13"/>
    <n v="12.99"/>
    <n v="0.01"/>
    <x v="1831"/>
    <n v="14.37"/>
    <n v="-100.89"/>
    <n v="0.73"/>
    <x v="1"/>
    <x v="1"/>
    <x v="80"/>
    <x v="5"/>
    <x v="1"/>
    <n v="4536"/>
    <d v="2012-11-05T00:00:00"/>
    <x v="0"/>
    <x v="2"/>
    <n v="93030"/>
  </r>
  <r>
    <x v="438"/>
    <n v="44"/>
    <s v="Rob Haberlin"/>
    <x v="2"/>
    <n v="1"/>
    <x v="300"/>
    <n v="18247"/>
    <s v="Not Specified"/>
    <n v="20"/>
    <n v="7.59"/>
    <n v="0"/>
    <x v="1832"/>
    <n v="4"/>
    <n v="27.22"/>
    <n v="0.42"/>
    <x v="1"/>
    <x v="3"/>
    <x v="354"/>
    <x v="5"/>
    <x v="2"/>
    <n v="2513"/>
    <d v="2012-11-06T00:00:00"/>
    <x v="0"/>
    <x v="10"/>
    <n v="50401"/>
  </r>
  <r>
    <x v="210"/>
    <n v="44"/>
    <s v="Doug O'Connell"/>
    <x v="0"/>
    <n v="1"/>
    <x v="300"/>
    <n v="32291"/>
    <s v="Medium"/>
    <n v="4"/>
    <n v="15.14"/>
    <n v="0.02"/>
    <x v="1833"/>
    <n v="4.53"/>
    <n v="-29.42"/>
    <n v="0.81"/>
    <x v="0"/>
    <x v="0"/>
    <x v="377"/>
    <x v="0"/>
    <x v="1"/>
    <n v="4537"/>
    <d v="2012-11-06T00:00:00"/>
    <x v="0"/>
    <x v="2"/>
    <n v="93030"/>
  </r>
  <r>
    <x v="858"/>
    <n v="44"/>
    <s v="Art Miller"/>
    <x v="2"/>
    <n v="1"/>
    <x v="300"/>
    <n v="26374"/>
    <s v="Not Specified"/>
    <n v="5"/>
    <n v="20.99"/>
    <n v="0.05"/>
    <x v="1834"/>
    <n v="3.3"/>
    <n v="-109.417"/>
    <n v="0.81"/>
    <x v="2"/>
    <x v="6"/>
    <x v="336"/>
    <x v="9"/>
    <x v="1"/>
    <n v="3692"/>
    <d v="2012-11-06T00:00:00"/>
    <x v="0"/>
    <x v="30"/>
    <n v="80122"/>
  </r>
  <r>
    <x v="323"/>
    <n v="44"/>
    <s v="Christopher Martinez"/>
    <x v="0"/>
    <n v="1"/>
    <x v="300"/>
    <n v="5856"/>
    <s v="High"/>
    <n v="42"/>
    <n v="230.98"/>
    <n v="0"/>
    <x v="1835"/>
    <n v="23.78"/>
    <n v="3025.59"/>
    <n v="0.6"/>
    <x v="1"/>
    <x v="4"/>
    <x v="327"/>
    <x v="4"/>
    <x v="1"/>
    <n v="810"/>
    <d v="2012-11-07T00:00:00"/>
    <x v="2"/>
    <x v="30"/>
    <n v="80229"/>
  </r>
  <r>
    <x v="757"/>
    <n v="44"/>
    <s v="Larry Hughes"/>
    <x v="1"/>
    <n v="1"/>
    <x v="301"/>
    <n v="18533"/>
    <s v="Not Specified"/>
    <n v="27"/>
    <n v="15.31"/>
    <n v="0.01"/>
    <x v="1836"/>
    <n v="8.7799999999999994"/>
    <n v="-60.73"/>
    <n v="0.56999999999999995"/>
    <x v="0"/>
    <x v="0"/>
    <x v="608"/>
    <x v="0"/>
    <x v="2"/>
    <n v="2568"/>
    <d v="2012-11-07T00:00:00"/>
    <x v="0"/>
    <x v="9"/>
    <n v="79701"/>
  </r>
  <r>
    <x v="757"/>
    <n v="44"/>
    <s v="Larry Hughes"/>
    <x v="1"/>
    <n v="1"/>
    <x v="301"/>
    <n v="18533"/>
    <s v="Not Specified"/>
    <n v="5"/>
    <n v="7.99"/>
    <n v="0.05"/>
    <x v="1837"/>
    <n v="5.03"/>
    <n v="-28.434999999999999"/>
    <n v="0.6"/>
    <x v="2"/>
    <x v="5"/>
    <x v="716"/>
    <x v="9"/>
    <x v="2"/>
    <n v="2569"/>
    <d v="2012-11-08T00:00:00"/>
    <x v="1"/>
    <x v="9"/>
    <n v="79701"/>
  </r>
  <r>
    <x v="859"/>
    <n v="44"/>
    <s v="Henry Goldwyn"/>
    <x v="0"/>
    <n v="1"/>
    <x v="302"/>
    <n v="26337"/>
    <s v="Critical"/>
    <n v="45"/>
    <n v="3.69"/>
    <n v="0.08"/>
    <x v="1838"/>
    <n v="0.5"/>
    <n v="60.29"/>
    <n v="0.38"/>
    <x v="0"/>
    <x v="0"/>
    <x v="857"/>
    <x v="12"/>
    <x v="3"/>
    <n v="3682"/>
    <d v="2012-11-10T00:00:00"/>
    <x v="0"/>
    <x v="12"/>
    <n v="33065"/>
  </r>
  <r>
    <x v="860"/>
    <n v="44"/>
    <s v="Eva Jacobs"/>
    <x v="1"/>
    <n v="1"/>
    <x v="302"/>
    <n v="26944"/>
    <s v="Critical"/>
    <n v="6"/>
    <n v="73.98"/>
    <n v="0.02"/>
    <x v="1839"/>
    <n v="14.52"/>
    <n v="-217.69"/>
    <n v="0.65"/>
    <x v="2"/>
    <x v="0"/>
    <x v="54"/>
    <x v="8"/>
    <x v="1"/>
    <n v="3771"/>
    <d v="2012-11-10T00:00:00"/>
    <x v="0"/>
    <x v="30"/>
    <n v="80020"/>
  </r>
  <r>
    <x v="861"/>
    <n v="44"/>
    <s v="Dorothy Wardle"/>
    <x v="2"/>
    <n v="1"/>
    <x v="303"/>
    <n v="37793"/>
    <s v="Not Specified"/>
    <n v="16"/>
    <n v="13.9"/>
    <n v="0.08"/>
    <x v="1840"/>
    <n v="7.59"/>
    <n v="-49.31"/>
    <n v="0.56000000000000005"/>
    <x v="0"/>
    <x v="6"/>
    <x v="547"/>
    <x v="16"/>
    <x v="2"/>
    <n v="5312"/>
    <d v="2012-11-09T00:00:00"/>
    <x v="0"/>
    <x v="14"/>
    <n v="60174"/>
  </r>
  <r>
    <x v="796"/>
    <n v="44"/>
    <s v="Dennis Kane"/>
    <x v="0"/>
    <n v="1"/>
    <x v="303"/>
    <n v="38371"/>
    <s v="Not Specified"/>
    <n v="24"/>
    <n v="83.1"/>
    <n v="0.05"/>
    <x v="1841"/>
    <n v="6.13"/>
    <n v="544.29999999999995"/>
    <n v="0.45"/>
    <x v="2"/>
    <x v="0"/>
    <x v="200"/>
    <x v="8"/>
    <x v="0"/>
    <n v="5398"/>
    <d v="2012-11-09T00:00:00"/>
    <x v="1"/>
    <x v="13"/>
    <n v="11725"/>
  </r>
  <r>
    <x v="451"/>
    <n v="44"/>
    <s v="Tony Molinari"/>
    <x v="2"/>
    <n v="1"/>
    <x v="303"/>
    <n v="46151"/>
    <s v="Critical"/>
    <n v="23"/>
    <n v="8.6"/>
    <n v="0.02"/>
    <x v="1842"/>
    <n v="6.19"/>
    <n v="-35.442999999999998"/>
    <n v="0.38"/>
    <x v="0"/>
    <x v="0"/>
    <x v="105"/>
    <x v="3"/>
    <x v="1"/>
    <n v="6486"/>
    <d v="2012-11-10T00:00:00"/>
    <x v="0"/>
    <x v="2"/>
    <n v="94533"/>
  </r>
  <r>
    <x v="342"/>
    <n v="44"/>
    <s v="Ryan Crowe"/>
    <x v="0"/>
    <n v="1"/>
    <x v="303"/>
    <n v="16679"/>
    <s v="Low"/>
    <n v="29"/>
    <n v="243.98"/>
    <n v="0.09"/>
    <x v="1843"/>
    <n v="43.32"/>
    <n v="846.23"/>
    <n v="0.55000000000000004"/>
    <x v="1"/>
    <x v="2"/>
    <x v="23"/>
    <x v="1"/>
    <x v="3"/>
    <n v="2315"/>
    <d v="2012-11-13T00:00:00"/>
    <x v="2"/>
    <x v="12"/>
    <n v="33160"/>
  </r>
  <r>
    <x v="862"/>
    <n v="44"/>
    <s v="Shahid Collister"/>
    <x v="1"/>
    <n v="1"/>
    <x v="303"/>
    <n v="31873"/>
    <s v="Low"/>
    <n v="2"/>
    <n v="70.97"/>
    <n v="0.05"/>
    <x v="989"/>
    <n v="3.5"/>
    <n v="-91.09"/>
    <n v="0.59"/>
    <x v="0"/>
    <x v="0"/>
    <x v="469"/>
    <x v="13"/>
    <x v="2"/>
    <n v="4473"/>
    <d v="2012-11-13T00:00:00"/>
    <x v="0"/>
    <x v="23"/>
    <n v="53402"/>
  </r>
  <r>
    <x v="863"/>
    <n v="44"/>
    <s v="Shahid Collister"/>
    <x v="1"/>
    <n v="1"/>
    <x v="303"/>
    <n v="31873"/>
    <s v="Low"/>
    <n v="42"/>
    <n v="5.28"/>
    <n v="0"/>
    <x v="1844"/>
    <n v="6.26"/>
    <n v="-125.29"/>
    <n v="0.4"/>
    <x v="0"/>
    <x v="0"/>
    <x v="632"/>
    <x v="2"/>
    <x v="2"/>
    <n v="4476"/>
    <d v="2012-11-15T00:00:00"/>
    <x v="0"/>
    <x v="23"/>
    <n v="53081"/>
  </r>
  <r>
    <x v="862"/>
    <n v="44"/>
    <s v="Shahid Collister"/>
    <x v="1"/>
    <n v="1"/>
    <x v="303"/>
    <n v="31873"/>
    <s v="Low"/>
    <n v="14"/>
    <n v="205.99"/>
    <n v="0.06"/>
    <x v="1845"/>
    <n v="8.99"/>
    <n v="13.013999999999999"/>
    <n v="0.6"/>
    <x v="2"/>
    <x v="0"/>
    <x v="223"/>
    <x v="9"/>
    <x v="2"/>
    <n v="4474"/>
    <d v="2012-11-15T00:00:00"/>
    <x v="0"/>
    <x v="23"/>
    <n v="53402"/>
  </r>
  <r>
    <x v="862"/>
    <n v="44"/>
    <s v="Shahid Collister"/>
    <x v="1"/>
    <n v="1"/>
    <x v="303"/>
    <n v="31873"/>
    <s v="Low"/>
    <n v="50"/>
    <n v="205.99"/>
    <n v="0.06"/>
    <x v="1846"/>
    <n v="8.99"/>
    <n v="2539.4580000000001"/>
    <n v="0.56000000000000005"/>
    <x v="2"/>
    <x v="0"/>
    <x v="237"/>
    <x v="9"/>
    <x v="2"/>
    <n v="4475"/>
    <d v="2012-11-15T00:00:00"/>
    <x v="0"/>
    <x v="23"/>
    <n v="53402"/>
  </r>
  <r>
    <x v="864"/>
    <n v="44"/>
    <s v="Alan Hwang"/>
    <x v="2"/>
    <n v="1"/>
    <x v="304"/>
    <n v="34788"/>
    <s v="High"/>
    <n v="4"/>
    <n v="5.98"/>
    <n v="0.02"/>
    <x v="1847"/>
    <n v="5.15"/>
    <n v="-10.7"/>
    <n v="0.36"/>
    <x v="0"/>
    <x v="0"/>
    <x v="647"/>
    <x v="2"/>
    <x v="2"/>
    <n v="4890"/>
    <d v="2012-11-11T00:00:00"/>
    <x v="0"/>
    <x v="9"/>
    <n v="78664"/>
  </r>
  <r>
    <x v="148"/>
    <n v="44"/>
    <s v="Joy Smith"/>
    <x v="3"/>
    <n v="1"/>
    <x v="305"/>
    <n v="53508"/>
    <s v="High"/>
    <n v="4"/>
    <n v="15.04"/>
    <n v="0.06"/>
    <x v="1848"/>
    <n v="1.97"/>
    <n v="1.06"/>
    <n v="0.39"/>
    <x v="0"/>
    <x v="3"/>
    <x v="3"/>
    <x v="2"/>
    <x v="2"/>
    <n v="7499"/>
    <d v="2012-11-10T00:00:00"/>
    <x v="0"/>
    <x v="36"/>
    <n v="47906"/>
  </r>
  <r>
    <x v="672"/>
    <n v="44"/>
    <s v="Adrian Shami"/>
    <x v="3"/>
    <n v="1"/>
    <x v="305"/>
    <n v="56706"/>
    <s v="High"/>
    <n v="7"/>
    <n v="99.99"/>
    <n v="0"/>
    <x v="1849"/>
    <n v="19.989999999999998"/>
    <n v="-129.56909999999999"/>
    <n v="0.52"/>
    <x v="2"/>
    <x v="0"/>
    <x v="335"/>
    <x v="7"/>
    <x v="1"/>
    <n v="7933"/>
    <d v="2012-11-11T00:00:00"/>
    <x v="0"/>
    <x v="21"/>
    <n v="98052"/>
  </r>
  <r>
    <x v="414"/>
    <n v="44"/>
    <s v="Tracy Collins"/>
    <x v="2"/>
    <n v="1"/>
    <x v="305"/>
    <n v="37025"/>
    <s v="High"/>
    <n v="37"/>
    <n v="17.48"/>
    <n v="0.03"/>
    <x v="1850"/>
    <n v="1.99"/>
    <n v="207.3"/>
    <n v="0.45"/>
    <x v="2"/>
    <x v="6"/>
    <x v="684"/>
    <x v="8"/>
    <x v="3"/>
    <n v="5211"/>
    <d v="2012-11-11T00:00:00"/>
    <x v="0"/>
    <x v="12"/>
    <n v="33156"/>
  </r>
  <r>
    <x v="650"/>
    <n v="44"/>
    <s v="John Castell"/>
    <x v="0"/>
    <n v="1"/>
    <x v="305"/>
    <n v="46848"/>
    <s v="Medium"/>
    <n v="39"/>
    <n v="95.43"/>
    <n v="0.04"/>
    <x v="1851"/>
    <n v="19.989999999999998"/>
    <n v="-67.680000000000007"/>
    <n v="0.79"/>
    <x v="0"/>
    <x v="0"/>
    <x v="806"/>
    <x v="0"/>
    <x v="0"/>
    <n v="6577"/>
    <d v="2012-11-12T00:00:00"/>
    <x v="0"/>
    <x v="0"/>
    <n v="19464"/>
  </r>
  <r>
    <x v="148"/>
    <n v="44"/>
    <s v="Joy Smith"/>
    <x v="3"/>
    <n v="1"/>
    <x v="305"/>
    <n v="53508"/>
    <s v="High"/>
    <n v="25"/>
    <n v="13.99"/>
    <n v="0.06"/>
    <x v="1852"/>
    <n v="7.51"/>
    <n v="-32.416200000000003"/>
    <n v="0.39"/>
    <x v="2"/>
    <x v="5"/>
    <x v="233"/>
    <x v="7"/>
    <x v="2"/>
    <n v="7498"/>
    <d v="2012-11-12T00:00:00"/>
    <x v="0"/>
    <x v="36"/>
    <n v="47906"/>
  </r>
  <r>
    <x v="148"/>
    <n v="44"/>
    <s v="Joy Smith"/>
    <x v="3"/>
    <n v="1"/>
    <x v="305"/>
    <n v="53508"/>
    <s v="High"/>
    <n v="13"/>
    <n v="80.98"/>
    <n v="0.03"/>
    <x v="1853"/>
    <n v="7.18"/>
    <n v="149.63999999999999"/>
    <n v="0.48"/>
    <x v="2"/>
    <x v="0"/>
    <x v="758"/>
    <x v="8"/>
    <x v="2"/>
    <n v="7497"/>
    <d v="2012-11-12T00:00:00"/>
    <x v="0"/>
    <x v="36"/>
    <n v="47906"/>
  </r>
  <r>
    <x v="865"/>
    <n v="44"/>
    <s v="Debra Catini"/>
    <x v="0"/>
    <n v="1"/>
    <x v="305"/>
    <n v="41415"/>
    <s v="Low"/>
    <n v="10"/>
    <n v="7.64"/>
    <n v="0.09"/>
    <x v="1854"/>
    <n v="5.83"/>
    <n v="-20.16"/>
    <n v="0.36"/>
    <x v="0"/>
    <x v="3"/>
    <x v="27"/>
    <x v="2"/>
    <x v="0"/>
    <n v="5840"/>
    <d v="2012-11-15T00:00:00"/>
    <x v="0"/>
    <x v="19"/>
    <n v="4070"/>
  </r>
  <r>
    <x v="866"/>
    <n v="44"/>
    <s v="Jason Fortune"/>
    <x v="2"/>
    <n v="1"/>
    <x v="306"/>
    <n v="21922"/>
    <s v="High"/>
    <n v="17"/>
    <n v="500.98"/>
    <n v="0.01"/>
    <x v="1855"/>
    <n v="26"/>
    <n v="2383.42"/>
    <n v="0.6"/>
    <x v="1"/>
    <x v="2"/>
    <x v="741"/>
    <x v="1"/>
    <x v="0"/>
    <n v="3059"/>
    <d v="2012-11-12T00:00:00"/>
    <x v="2"/>
    <x v="41"/>
    <n v="25705"/>
  </r>
  <r>
    <x v="866"/>
    <n v="44"/>
    <s v="Jason Fortune"/>
    <x v="2"/>
    <n v="1"/>
    <x v="306"/>
    <n v="21922"/>
    <s v="High"/>
    <n v="11"/>
    <n v="9.77"/>
    <n v="0.08"/>
    <x v="1856"/>
    <n v="6.02"/>
    <n v="10.58"/>
    <n v="0.48"/>
    <x v="1"/>
    <x v="5"/>
    <x v="449"/>
    <x v="5"/>
    <x v="0"/>
    <n v="3060"/>
    <d v="2012-11-12T00:00:00"/>
    <x v="0"/>
    <x v="41"/>
    <n v="25705"/>
  </r>
  <r>
    <x v="451"/>
    <n v="44"/>
    <s v="Yana Sorensen"/>
    <x v="2"/>
    <n v="1"/>
    <x v="306"/>
    <n v="10562"/>
    <s v="Not Specified"/>
    <n v="10"/>
    <n v="95.99"/>
    <n v="0.03"/>
    <x v="1857"/>
    <n v="35"/>
    <n v="-335.06"/>
    <m/>
    <x v="0"/>
    <x v="1"/>
    <x v="1"/>
    <x v="0"/>
    <x v="1"/>
    <n v="1464"/>
    <d v="2012-11-12T00:00:00"/>
    <x v="0"/>
    <x v="2"/>
    <n v="94533"/>
  </r>
  <r>
    <x v="866"/>
    <n v="44"/>
    <s v="Jason Fortune"/>
    <x v="2"/>
    <n v="1"/>
    <x v="306"/>
    <n v="21922"/>
    <s v="High"/>
    <n v="49"/>
    <n v="3.28"/>
    <n v="0.09"/>
    <x v="1858"/>
    <n v="0.98"/>
    <n v="8.07"/>
    <n v="0.59"/>
    <x v="0"/>
    <x v="3"/>
    <x v="912"/>
    <x v="6"/>
    <x v="0"/>
    <n v="3061"/>
    <d v="2012-11-13T00:00:00"/>
    <x v="0"/>
    <x v="41"/>
    <n v="25705"/>
  </r>
  <r>
    <x v="698"/>
    <n v="44"/>
    <s v="Jim Epp"/>
    <x v="0"/>
    <n v="1"/>
    <x v="307"/>
    <n v="28583"/>
    <s v="Critical"/>
    <n v="25"/>
    <n v="223.98"/>
    <n v="0.03"/>
    <x v="1859"/>
    <n v="15.01"/>
    <n v="2431.5949999999998"/>
    <n v="0.38"/>
    <x v="0"/>
    <x v="0"/>
    <x v="913"/>
    <x v="3"/>
    <x v="3"/>
    <n v="4007"/>
    <d v="2012-11-13T00:00:00"/>
    <x v="0"/>
    <x v="16"/>
    <n v="22015"/>
  </r>
  <r>
    <x v="867"/>
    <n v="44"/>
    <s v="Jamie Frazer"/>
    <x v="0"/>
    <n v="1"/>
    <x v="307"/>
    <n v="51392"/>
    <s v="Medium"/>
    <n v="10"/>
    <n v="26.31"/>
    <n v="0.09"/>
    <x v="1860"/>
    <n v="5.89"/>
    <n v="-106.58"/>
    <n v="0.75"/>
    <x v="2"/>
    <x v="0"/>
    <x v="914"/>
    <x v="8"/>
    <x v="3"/>
    <n v="7203"/>
    <d v="2012-11-13T00:00:00"/>
    <x v="0"/>
    <x v="12"/>
    <n v="32720"/>
  </r>
  <r>
    <x v="627"/>
    <n v="44"/>
    <s v="Anne Pryor"/>
    <x v="3"/>
    <n v="1"/>
    <x v="307"/>
    <n v="42144"/>
    <s v="Medium"/>
    <n v="10"/>
    <n v="64.650000000000006"/>
    <n v="0.01"/>
    <x v="1861"/>
    <n v="35"/>
    <n v="-326.47000000000003"/>
    <n v="0.8"/>
    <x v="0"/>
    <x v="1"/>
    <x v="613"/>
    <x v="0"/>
    <x v="0"/>
    <n v="5939"/>
    <d v="2012-11-14T00:00:00"/>
    <x v="1"/>
    <x v="13"/>
    <n v="13501"/>
  </r>
  <r>
    <x v="524"/>
    <n v="44"/>
    <s v="Tonja Turnell"/>
    <x v="3"/>
    <n v="1"/>
    <x v="308"/>
    <n v="27463"/>
    <s v="Medium"/>
    <n v="10"/>
    <n v="4.9800000000000004"/>
    <n v="0.01"/>
    <x v="1862"/>
    <n v="4.72"/>
    <n v="-20.57"/>
    <n v="0.36"/>
    <x v="0"/>
    <x v="0"/>
    <x v="551"/>
    <x v="2"/>
    <x v="1"/>
    <n v="3853"/>
    <d v="2012-11-14T00:00:00"/>
    <x v="0"/>
    <x v="21"/>
    <n v="98632"/>
  </r>
  <r>
    <x v="524"/>
    <n v="44"/>
    <s v="Tonja Turnell"/>
    <x v="3"/>
    <n v="1"/>
    <x v="308"/>
    <n v="27463"/>
    <s v="Medium"/>
    <n v="31"/>
    <n v="25.38"/>
    <n v="0"/>
    <x v="1863"/>
    <n v="8.99"/>
    <n v="213.79"/>
    <n v="0.5"/>
    <x v="1"/>
    <x v="6"/>
    <x v="657"/>
    <x v="5"/>
    <x v="1"/>
    <n v="3852"/>
    <d v="2012-11-15T00:00:00"/>
    <x v="0"/>
    <x v="21"/>
    <n v="98632"/>
  </r>
  <r>
    <x v="868"/>
    <n v="44"/>
    <s v="Don Miller"/>
    <x v="1"/>
    <n v="1"/>
    <x v="309"/>
    <n v="47943"/>
    <s v="Medium"/>
    <n v="12"/>
    <n v="4.91"/>
    <n v="0.04"/>
    <x v="1864"/>
    <n v="0.5"/>
    <n v="24.06"/>
    <n v="0.36"/>
    <x v="0"/>
    <x v="0"/>
    <x v="915"/>
    <x v="12"/>
    <x v="2"/>
    <n v="6736"/>
    <d v="2012-11-14T00:00:00"/>
    <x v="0"/>
    <x v="14"/>
    <n v="62901"/>
  </r>
  <r>
    <x v="868"/>
    <n v="44"/>
    <s v="Don Miller"/>
    <x v="1"/>
    <n v="1"/>
    <x v="309"/>
    <n v="47943"/>
    <s v="Medium"/>
    <n v="48"/>
    <n v="15.94"/>
    <n v="0.02"/>
    <x v="1865"/>
    <n v="5.45"/>
    <n v="63.46"/>
    <n v="0.55000000000000004"/>
    <x v="0"/>
    <x v="6"/>
    <x v="916"/>
    <x v="6"/>
    <x v="2"/>
    <n v="6737"/>
    <d v="2012-11-15T00:00:00"/>
    <x v="0"/>
    <x v="14"/>
    <n v="62901"/>
  </r>
  <r>
    <x v="869"/>
    <n v="44"/>
    <s v="Bryan Mills"/>
    <x v="0"/>
    <n v="1"/>
    <x v="309"/>
    <n v="20263"/>
    <s v="Medium"/>
    <n v="8"/>
    <n v="59.78"/>
    <n v="0.05"/>
    <x v="1866"/>
    <n v="10.29"/>
    <n v="72.513499999999993"/>
    <n v="0.39"/>
    <x v="0"/>
    <x v="0"/>
    <x v="917"/>
    <x v="3"/>
    <x v="2"/>
    <n v="2811"/>
    <d v="2012-11-15T00:00:00"/>
    <x v="0"/>
    <x v="14"/>
    <n v="61801"/>
  </r>
  <r>
    <x v="635"/>
    <n v="44"/>
    <s v="Bryan Mills"/>
    <x v="0"/>
    <n v="1"/>
    <x v="309"/>
    <n v="20263"/>
    <s v="Medium"/>
    <n v="33"/>
    <n v="20.99"/>
    <n v="0.08"/>
    <x v="1867"/>
    <n v="1.25"/>
    <n v="-76.856999999999999"/>
    <n v="0.83"/>
    <x v="2"/>
    <x v="6"/>
    <x v="918"/>
    <x v="9"/>
    <x v="2"/>
    <n v="2812"/>
    <d v="2012-11-16T00:00:00"/>
    <x v="0"/>
    <x v="14"/>
    <n v="60061"/>
  </r>
  <r>
    <x v="82"/>
    <n v="44"/>
    <s v="Brian Dahlen"/>
    <x v="0"/>
    <n v="1"/>
    <x v="309"/>
    <n v="59396"/>
    <s v="Critical"/>
    <n v="41"/>
    <n v="152.47999999999999"/>
    <n v="7.0000000000000007E-2"/>
    <x v="1868"/>
    <n v="6.5"/>
    <n v="427.68"/>
    <n v="0.74"/>
    <x v="2"/>
    <x v="0"/>
    <x v="378"/>
    <x v="8"/>
    <x v="3"/>
    <n v="8315"/>
    <d v="2012-11-16T00:00:00"/>
    <x v="0"/>
    <x v="29"/>
    <n v="37130"/>
  </r>
  <r>
    <x v="494"/>
    <n v="44"/>
    <s v="Arthur Wiediger"/>
    <x v="2"/>
    <n v="1"/>
    <x v="310"/>
    <n v="13091"/>
    <s v="Medium"/>
    <n v="39"/>
    <n v="20.34"/>
    <n v="0.01"/>
    <x v="1869"/>
    <n v="35"/>
    <n v="-1148.19"/>
    <n v="0.84"/>
    <x v="0"/>
    <x v="1"/>
    <x v="47"/>
    <x v="0"/>
    <x v="2"/>
    <n v="1824"/>
    <d v="2012-11-16T00:00:00"/>
    <x v="0"/>
    <x v="9"/>
    <n v="78207"/>
  </r>
  <r>
    <x v="494"/>
    <n v="44"/>
    <s v="Arthur Wiediger"/>
    <x v="2"/>
    <n v="1"/>
    <x v="310"/>
    <n v="13091"/>
    <s v="Medium"/>
    <n v="12"/>
    <n v="6.48"/>
    <n v="0.08"/>
    <x v="1870"/>
    <n v="7.03"/>
    <n v="-44.66"/>
    <n v="0.37"/>
    <x v="0"/>
    <x v="0"/>
    <x v="676"/>
    <x v="2"/>
    <x v="2"/>
    <n v="1823"/>
    <d v="2012-11-16T00:00:00"/>
    <x v="0"/>
    <x v="9"/>
    <n v="78207"/>
  </r>
  <r>
    <x v="554"/>
    <n v="44"/>
    <s v="Giulietta Dortch"/>
    <x v="2"/>
    <n v="1"/>
    <x v="311"/>
    <n v="4931"/>
    <s v="Critical"/>
    <n v="22"/>
    <n v="8.17"/>
    <n v="0.1"/>
    <x v="1871"/>
    <n v="1.69"/>
    <n v="46.49"/>
    <n v="0.38"/>
    <x v="0"/>
    <x v="3"/>
    <x v="919"/>
    <x v="2"/>
    <x v="1"/>
    <n v="702"/>
    <d v="2012-11-16T00:00:00"/>
    <x v="0"/>
    <x v="2"/>
    <n v="95207"/>
  </r>
  <r>
    <x v="24"/>
    <n v="44"/>
    <s v="Larry Blacks"/>
    <x v="3"/>
    <n v="1"/>
    <x v="311"/>
    <n v="49504"/>
    <s v="Not Specified"/>
    <n v="45"/>
    <n v="7.37"/>
    <n v="0.1"/>
    <x v="1872"/>
    <n v="5.53"/>
    <n v="-195.6"/>
    <n v="0.69"/>
    <x v="2"/>
    <x v="6"/>
    <x v="724"/>
    <x v="8"/>
    <x v="3"/>
    <n v="6935"/>
    <d v="2012-11-16T00:00:00"/>
    <x v="0"/>
    <x v="17"/>
    <n v="29915"/>
  </r>
  <r>
    <x v="555"/>
    <n v="44"/>
    <s v="Becky Pak"/>
    <x v="2"/>
    <n v="1"/>
    <x v="311"/>
    <n v="55490"/>
    <s v="Medium"/>
    <n v="3"/>
    <n v="70.89"/>
    <n v="0.04"/>
    <x v="1873"/>
    <n v="89.3"/>
    <n v="-184.16"/>
    <n v="0.72"/>
    <x v="1"/>
    <x v="4"/>
    <x v="670"/>
    <x v="4"/>
    <x v="1"/>
    <n v="7754"/>
    <d v="2012-11-17T00:00:00"/>
    <x v="2"/>
    <x v="6"/>
    <n v="97206"/>
  </r>
  <r>
    <x v="146"/>
    <n v="44"/>
    <s v="John Lee"/>
    <x v="2"/>
    <n v="1"/>
    <x v="311"/>
    <n v="32710"/>
    <s v="High"/>
    <n v="43"/>
    <n v="12.44"/>
    <n v="0.04"/>
    <x v="1874"/>
    <n v="6.27"/>
    <n v="-59.06"/>
    <n v="0.56999999999999995"/>
    <x v="0"/>
    <x v="5"/>
    <x v="920"/>
    <x v="0"/>
    <x v="3"/>
    <n v="4596"/>
    <d v="2012-11-17T00:00:00"/>
    <x v="0"/>
    <x v="33"/>
    <n v="72401"/>
  </r>
  <r>
    <x v="447"/>
    <n v="44"/>
    <s v="Alyssa Tate"/>
    <x v="0"/>
    <n v="1"/>
    <x v="311"/>
    <n v="55554"/>
    <s v="Critical"/>
    <n v="6"/>
    <n v="18.97"/>
    <n v="0.04"/>
    <x v="1875"/>
    <n v="9.5399999999999991"/>
    <n v="-15.2"/>
    <n v="0.37"/>
    <x v="0"/>
    <x v="0"/>
    <x v="102"/>
    <x v="2"/>
    <x v="1"/>
    <n v="7762"/>
    <d v="2012-11-17T00:00:00"/>
    <x v="0"/>
    <x v="2"/>
    <n v="94952"/>
  </r>
  <r>
    <x v="447"/>
    <n v="44"/>
    <s v="Alyssa Tate"/>
    <x v="0"/>
    <n v="1"/>
    <x v="311"/>
    <n v="55554"/>
    <s v="Critical"/>
    <n v="9"/>
    <n v="10.98"/>
    <n v="0.09"/>
    <x v="1876"/>
    <n v="3.37"/>
    <n v="-13.53"/>
    <n v="0.56999999999999995"/>
    <x v="0"/>
    <x v="6"/>
    <x v="457"/>
    <x v="16"/>
    <x v="1"/>
    <n v="7764"/>
    <d v="2012-11-17T00:00:00"/>
    <x v="0"/>
    <x v="2"/>
    <n v="94952"/>
  </r>
  <r>
    <x v="554"/>
    <n v="44"/>
    <s v="Giulietta Dortch"/>
    <x v="2"/>
    <n v="1"/>
    <x v="311"/>
    <n v="4931"/>
    <s v="Critical"/>
    <n v="45"/>
    <n v="110.99"/>
    <n v="0.03"/>
    <x v="1877"/>
    <n v="2.5"/>
    <n v="1371.7439999999999"/>
    <n v="0.56999999999999995"/>
    <x v="2"/>
    <x v="0"/>
    <x v="15"/>
    <x v="9"/>
    <x v="1"/>
    <n v="703"/>
    <d v="2012-11-18T00:00:00"/>
    <x v="0"/>
    <x v="2"/>
    <n v="95207"/>
  </r>
  <r>
    <x v="447"/>
    <n v="44"/>
    <s v="Alyssa Tate"/>
    <x v="0"/>
    <n v="1"/>
    <x v="311"/>
    <n v="55554"/>
    <s v="Critical"/>
    <n v="49"/>
    <n v="2.88"/>
    <n v="0.02"/>
    <x v="1878"/>
    <n v="0.7"/>
    <n v="30.97"/>
    <n v="0.56000000000000005"/>
    <x v="0"/>
    <x v="3"/>
    <x v="135"/>
    <x v="6"/>
    <x v="1"/>
    <n v="7763"/>
    <d v="2012-11-19T00:00:00"/>
    <x v="0"/>
    <x v="2"/>
    <n v="94952"/>
  </r>
  <r>
    <x v="870"/>
    <n v="44"/>
    <s v="Liz Price"/>
    <x v="2"/>
    <n v="1"/>
    <x v="311"/>
    <n v="11332"/>
    <s v="Low"/>
    <n v="6"/>
    <n v="35.99"/>
    <n v="7.0000000000000007E-2"/>
    <x v="1879"/>
    <n v="5.99"/>
    <n v="-89.198999999999998"/>
    <n v="0.38"/>
    <x v="2"/>
    <x v="3"/>
    <x v="299"/>
    <x v="9"/>
    <x v="2"/>
    <n v="1567"/>
    <d v="2012-11-20T00:00:00"/>
    <x v="0"/>
    <x v="24"/>
    <n v="48021"/>
  </r>
  <r>
    <x v="682"/>
    <n v="44"/>
    <s v="Liz Price"/>
    <x v="2"/>
    <n v="1"/>
    <x v="311"/>
    <n v="11332"/>
    <s v="Low"/>
    <n v="23"/>
    <n v="65.989999999999995"/>
    <n v="0.08"/>
    <x v="1880"/>
    <n v="5.92"/>
    <n v="83.564999999999998"/>
    <n v="0.57999999999999996"/>
    <x v="2"/>
    <x v="0"/>
    <x v="762"/>
    <x v="9"/>
    <x v="2"/>
    <n v="1568"/>
    <d v="2012-11-23T00:00:00"/>
    <x v="1"/>
    <x v="24"/>
    <n v="48336"/>
  </r>
  <r>
    <x v="815"/>
    <n v="44"/>
    <s v="Kean Nguyen"/>
    <x v="2"/>
    <n v="1"/>
    <x v="312"/>
    <n v="7744"/>
    <s v="Low"/>
    <n v="26"/>
    <n v="172.99"/>
    <n v="7.0000000000000007E-2"/>
    <x v="1881"/>
    <n v="19.989999999999998"/>
    <n v="1416.7035000000001"/>
    <n v="0.39"/>
    <x v="0"/>
    <x v="0"/>
    <x v="570"/>
    <x v="3"/>
    <x v="0"/>
    <n v="1048"/>
    <d v="2012-11-17T00:00:00"/>
    <x v="0"/>
    <x v="20"/>
    <n v="45801"/>
  </r>
  <r>
    <x v="871"/>
    <n v="44"/>
    <s v="Sung Shariari"/>
    <x v="2"/>
    <n v="1"/>
    <x v="312"/>
    <n v="22407"/>
    <s v="Not Specified"/>
    <n v="10"/>
    <n v="12.28"/>
    <n v="0.02"/>
    <x v="1882"/>
    <n v="6.47"/>
    <n v="-7.9"/>
    <n v="0.38"/>
    <x v="0"/>
    <x v="0"/>
    <x v="921"/>
    <x v="2"/>
    <x v="3"/>
    <n v="3121"/>
    <d v="2012-11-17T00:00:00"/>
    <x v="0"/>
    <x v="8"/>
    <n v="70560"/>
  </r>
  <r>
    <x v="590"/>
    <n v="44"/>
    <s v="Sylvia Foulston"/>
    <x v="2"/>
    <n v="1"/>
    <x v="312"/>
    <n v="9126"/>
    <s v="Medium"/>
    <n v="47"/>
    <n v="62.05"/>
    <n v="0.04"/>
    <x v="1883"/>
    <n v="3.99"/>
    <n v="884.08"/>
    <n v="0.55000000000000004"/>
    <x v="0"/>
    <x v="0"/>
    <x v="922"/>
    <x v="13"/>
    <x v="2"/>
    <n v="1258"/>
    <d v="2012-11-18T00:00:00"/>
    <x v="0"/>
    <x v="14"/>
    <n v="60060"/>
  </r>
  <r>
    <x v="871"/>
    <n v="44"/>
    <s v="Sung Shariari"/>
    <x v="2"/>
    <n v="1"/>
    <x v="312"/>
    <n v="22407"/>
    <s v="Not Specified"/>
    <n v="20"/>
    <n v="34.54"/>
    <n v="7.0000000000000007E-2"/>
    <x v="1884"/>
    <n v="14.72"/>
    <n v="48.756"/>
    <n v="0.37"/>
    <x v="0"/>
    <x v="0"/>
    <x v="923"/>
    <x v="3"/>
    <x v="3"/>
    <n v="3120"/>
    <d v="2012-11-18T00:00:00"/>
    <x v="0"/>
    <x v="8"/>
    <n v="70560"/>
  </r>
  <r>
    <x v="871"/>
    <n v="44"/>
    <s v="Sung Shariari"/>
    <x v="2"/>
    <n v="1"/>
    <x v="312"/>
    <n v="22407"/>
    <s v="Not Specified"/>
    <n v="15"/>
    <n v="34.58"/>
    <n v="0.06"/>
    <x v="1885"/>
    <n v="8.99"/>
    <n v="32.340000000000003"/>
    <n v="0.56000000000000005"/>
    <x v="0"/>
    <x v="6"/>
    <x v="924"/>
    <x v="6"/>
    <x v="3"/>
    <n v="3122"/>
    <d v="2012-11-19T00:00:00"/>
    <x v="1"/>
    <x v="8"/>
    <n v="70560"/>
  </r>
  <r>
    <x v="68"/>
    <n v="44"/>
    <s v="Clytie Kelty"/>
    <x v="0"/>
    <n v="1"/>
    <x v="312"/>
    <n v="21445"/>
    <s v="Low"/>
    <n v="14"/>
    <n v="4.0599999999999996"/>
    <n v="0.02"/>
    <x v="1886"/>
    <n v="6.89"/>
    <n v="-63.53"/>
    <n v="0.6"/>
    <x v="0"/>
    <x v="0"/>
    <x v="281"/>
    <x v="13"/>
    <x v="0"/>
    <n v="2967"/>
    <d v="2012-11-21T00:00:00"/>
    <x v="1"/>
    <x v="0"/>
    <n v="18103"/>
  </r>
  <r>
    <x v="68"/>
    <n v="44"/>
    <s v="Clytie Kelty"/>
    <x v="0"/>
    <n v="1"/>
    <x v="312"/>
    <n v="21445"/>
    <s v="Low"/>
    <n v="43"/>
    <n v="9.49"/>
    <n v="7.0000000000000007E-2"/>
    <x v="1887"/>
    <n v="5.76"/>
    <n v="-38.575800000000001"/>
    <n v="0.39"/>
    <x v="2"/>
    <x v="5"/>
    <x v="925"/>
    <x v="7"/>
    <x v="0"/>
    <n v="2968"/>
    <d v="2012-11-21T00:00:00"/>
    <x v="0"/>
    <x v="0"/>
    <n v="18103"/>
  </r>
  <r>
    <x v="872"/>
    <n v="44"/>
    <s v="Kean Nguyen"/>
    <x v="2"/>
    <n v="1"/>
    <x v="312"/>
    <n v="7744"/>
    <s v="Low"/>
    <n v="1"/>
    <n v="7.64"/>
    <n v="0.09"/>
    <x v="1888"/>
    <n v="1.39"/>
    <n v="-3.44"/>
    <n v="0.36"/>
    <x v="0"/>
    <x v="0"/>
    <x v="332"/>
    <x v="15"/>
    <x v="0"/>
    <n v="1049"/>
    <d v="2012-11-26T00:00:00"/>
    <x v="0"/>
    <x v="20"/>
    <n v="44052"/>
  </r>
  <r>
    <x v="873"/>
    <n v="44"/>
    <s v="Steven Ward"/>
    <x v="3"/>
    <n v="1"/>
    <x v="313"/>
    <n v="14336"/>
    <s v="High"/>
    <n v="4"/>
    <n v="39.99"/>
    <n v="0.05"/>
    <x v="1889"/>
    <n v="10.25"/>
    <n v="-114.39"/>
    <n v="0.55000000000000004"/>
    <x v="2"/>
    <x v="0"/>
    <x v="926"/>
    <x v="8"/>
    <x v="3"/>
    <n v="2008"/>
    <d v="2012-11-19T00:00:00"/>
    <x v="1"/>
    <x v="12"/>
    <n v="34287"/>
  </r>
  <r>
    <x v="83"/>
    <n v="44"/>
    <s v="Linda Southworth"/>
    <x v="3"/>
    <n v="1"/>
    <x v="313"/>
    <n v="56608"/>
    <s v="Critical"/>
    <n v="23"/>
    <n v="1.89"/>
    <n v="0.1"/>
    <x v="1890"/>
    <n v="0.76"/>
    <n v="-15.11"/>
    <n v="0.83"/>
    <x v="0"/>
    <x v="3"/>
    <x v="927"/>
    <x v="14"/>
    <x v="3"/>
    <n v="7918"/>
    <d v="2012-11-20T00:00:00"/>
    <x v="0"/>
    <x v="12"/>
    <n v="33403"/>
  </r>
  <r>
    <x v="777"/>
    <n v="44"/>
    <s v="Denise Monton"/>
    <x v="1"/>
    <n v="1"/>
    <x v="313"/>
    <n v="17282"/>
    <s v="Low"/>
    <n v="37"/>
    <n v="29.17"/>
    <n v="0.09"/>
    <x v="1891"/>
    <n v="6.27"/>
    <n v="253.9375"/>
    <n v="0.37"/>
    <x v="0"/>
    <x v="0"/>
    <x v="680"/>
    <x v="3"/>
    <x v="3"/>
    <n v="2382"/>
    <d v="2012-11-20T00:00:00"/>
    <x v="0"/>
    <x v="45"/>
    <n v="27502"/>
  </r>
  <r>
    <x v="255"/>
    <n v="44"/>
    <s v="Guy Armstrong"/>
    <x v="2"/>
    <n v="1"/>
    <x v="314"/>
    <n v="15139"/>
    <s v="High"/>
    <n v="33"/>
    <n v="20.98"/>
    <n v="0.01"/>
    <x v="1686"/>
    <n v="45"/>
    <n v="-1163.21"/>
    <n v="0.61"/>
    <x v="0"/>
    <x v="2"/>
    <x v="618"/>
    <x v="0"/>
    <x v="2"/>
    <n v="2125"/>
    <d v="2012-11-19T00:00:00"/>
    <x v="2"/>
    <x v="36"/>
    <n v="47130"/>
  </r>
  <r>
    <x v="874"/>
    <n v="44"/>
    <s v="Nat Gilpin"/>
    <x v="3"/>
    <n v="1"/>
    <x v="314"/>
    <n v="5920"/>
    <s v="High"/>
    <n v="4"/>
    <n v="155.06"/>
    <n v="7.0000000000000007E-2"/>
    <x v="1892"/>
    <n v="7.07"/>
    <n v="-121.75"/>
    <n v="0.59"/>
    <x v="0"/>
    <x v="0"/>
    <x v="7"/>
    <x v="0"/>
    <x v="2"/>
    <n v="819"/>
    <d v="2012-11-19T00:00:00"/>
    <x v="0"/>
    <x v="11"/>
    <n v="73110"/>
  </r>
  <r>
    <x v="255"/>
    <n v="44"/>
    <s v="Guy Armstrong"/>
    <x v="2"/>
    <n v="1"/>
    <x v="314"/>
    <n v="15139"/>
    <s v="High"/>
    <n v="17"/>
    <n v="300.98"/>
    <n v="7.0000000000000007E-2"/>
    <x v="1893"/>
    <n v="64.73"/>
    <n v="636.20000000000005"/>
    <n v="0.56000000000000005"/>
    <x v="1"/>
    <x v="2"/>
    <x v="290"/>
    <x v="1"/>
    <x v="2"/>
    <n v="2124"/>
    <d v="2012-11-21T00:00:00"/>
    <x v="2"/>
    <x v="36"/>
    <n v="47130"/>
  </r>
  <r>
    <x v="51"/>
    <n v="44"/>
    <s v="Michelle Moray"/>
    <x v="2"/>
    <n v="1"/>
    <x v="315"/>
    <n v="25926"/>
    <s v="High"/>
    <n v="20"/>
    <n v="218.75"/>
    <n v="0.1"/>
    <x v="1894"/>
    <n v="69.64"/>
    <n v="-855.03"/>
    <n v="0.77"/>
    <x v="1"/>
    <x v="4"/>
    <x v="189"/>
    <x v="4"/>
    <x v="3"/>
    <n v="3627"/>
    <d v="2012-11-21T00:00:00"/>
    <x v="2"/>
    <x v="27"/>
    <n v="40258"/>
  </r>
  <r>
    <x v="398"/>
    <n v="44"/>
    <s v="Dave Kipp"/>
    <x v="2"/>
    <n v="1"/>
    <x v="315"/>
    <n v="12706"/>
    <s v="Critical"/>
    <n v="46"/>
    <n v="58.14"/>
    <n v="0.09"/>
    <x v="1895"/>
    <n v="36.61"/>
    <n v="-937.06"/>
    <n v="0.61"/>
    <x v="1"/>
    <x v="4"/>
    <x v="863"/>
    <x v="10"/>
    <x v="1"/>
    <n v="1772"/>
    <d v="2012-11-21T00:00:00"/>
    <x v="2"/>
    <x v="2"/>
    <n v="91730"/>
  </r>
  <r>
    <x v="198"/>
    <n v="44"/>
    <s v="Christy Brittain"/>
    <x v="3"/>
    <n v="1"/>
    <x v="315"/>
    <n v="3042"/>
    <s v="Medium"/>
    <n v="26"/>
    <n v="4.26"/>
    <n v="0.1"/>
    <x v="1896"/>
    <n v="1.2"/>
    <n v="15.42"/>
    <n v="0.44"/>
    <x v="0"/>
    <x v="3"/>
    <x v="11"/>
    <x v="6"/>
    <x v="1"/>
    <n v="448"/>
    <d v="2012-11-21T00:00:00"/>
    <x v="0"/>
    <x v="2"/>
    <n v="93454"/>
  </r>
  <r>
    <x v="875"/>
    <n v="44"/>
    <s v="Mark Cousins"/>
    <x v="2"/>
    <n v="1"/>
    <x v="315"/>
    <n v="40965"/>
    <s v="Medium"/>
    <n v="29"/>
    <n v="30.98"/>
    <n v="0.08"/>
    <x v="1897"/>
    <n v="8.74"/>
    <n v="168.76"/>
    <n v="0.4"/>
    <x v="0"/>
    <x v="0"/>
    <x v="307"/>
    <x v="2"/>
    <x v="2"/>
    <n v="5775"/>
    <d v="2012-11-21T00:00:00"/>
    <x v="0"/>
    <x v="24"/>
    <n v="48185"/>
  </r>
  <r>
    <x v="293"/>
    <n v="44"/>
    <s v="Sean Christensen"/>
    <x v="1"/>
    <n v="1"/>
    <x v="315"/>
    <n v="48198"/>
    <s v="Critical"/>
    <n v="7"/>
    <n v="442.14"/>
    <n v="0.1"/>
    <x v="1898"/>
    <n v="14.7"/>
    <n v="-688.43970000000002"/>
    <n v="0.56000000000000005"/>
    <x v="2"/>
    <x v="2"/>
    <x v="283"/>
    <x v="7"/>
    <x v="2"/>
    <n v="6770"/>
    <d v="2012-11-21T00:00:00"/>
    <x v="2"/>
    <x v="23"/>
    <n v="53151"/>
  </r>
  <r>
    <x v="644"/>
    <n v="44"/>
    <s v="John Castell"/>
    <x v="0"/>
    <n v="1"/>
    <x v="315"/>
    <n v="57409"/>
    <s v="Not Specified"/>
    <n v="1"/>
    <n v="100.98"/>
    <n v="0.1"/>
    <x v="1899"/>
    <n v="7.18"/>
    <n v="-259.63"/>
    <n v="0.4"/>
    <x v="2"/>
    <x v="0"/>
    <x v="497"/>
    <x v="8"/>
    <x v="0"/>
    <n v="8036"/>
    <d v="2012-11-21T00:00:00"/>
    <x v="0"/>
    <x v="20"/>
    <n v="44118"/>
  </r>
  <r>
    <x v="644"/>
    <n v="44"/>
    <s v="John Castell"/>
    <x v="0"/>
    <n v="1"/>
    <x v="315"/>
    <n v="57409"/>
    <s v="Not Specified"/>
    <n v="34"/>
    <n v="205.99"/>
    <n v="0.03"/>
    <x v="1900"/>
    <n v="3"/>
    <n v="1928.664"/>
    <n v="0.57999999999999996"/>
    <x v="2"/>
    <x v="0"/>
    <x v="712"/>
    <x v="9"/>
    <x v="0"/>
    <n v="8037"/>
    <d v="2012-11-21T00:00:00"/>
    <x v="0"/>
    <x v="20"/>
    <n v="44118"/>
  </r>
  <r>
    <x v="876"/>
    <n v="44"/>
    <s v="Mark Cousins"/>
    <x v="2"/>
    <n v="1"/>
    <x v="315"/>
    <n v="40965"/>
    <s v="Medium"/>
    <n v="48"/>
    <n v="159.31"/>
    <n v="0.09"/>
    <x v="1901"/>
    <n v="60"/>
    <n v="-385.00447700000001"/>
    <n v="0.55000000000000004"/>
    <x v="1"/>
    <x v="2"/>
    <x v="928"/>
    <x v="4"/>
    <x v="0"/>
    <n v="5773"/>
    <d v="2012-11-22T00:00:00"/>
    <x v="2"/>
    <x v="0"/>
    <n v="16146"/>
  </r>
  <r>
    <x v="457"/>
    <n v="44"/>
    <s v="Michelle Moray"/>
    <x v="2"/>
    <n v="1"/>
    <x v="315"/>
    <n v="25926"/>
    <s v="High"/>
    <n v="23"/>
    <n v="14.27"/>
    <n v="0.05"/>
    <x v="1902"/>
    <n v="7.27"/>
    <n v="9.4094999999999995"/>
    <n v="0.38"/>
    <x v="0"/>
    <x v="0"/>
    <x v="246"/>
    <x v="3"/>
    <x v="3"/>
    <n v="3628"/>
    <d v="2012-11-22T00:00:00"/>
    <x v="0"/>
    <x v="27"/>
    <n v="40475"/>
  </r>
  <r>
    <x v="877"/>
    <n v="44"/>
    <s v="Sean Christensen"/>
    <x v="1"/>
    <n v="1"/>
    <x v="315"/>
    <n v="48198"/>
    <s v="Critical"/>
    <n v="45"/>
    <n v="60.22"/>
    <n v="0.01"/>
    <x v="1903"/>
    <n v="3.5"/>
    <n v="860.22"/>
    <n v="0.56999999999999995"/>
    <x v="0"/>
    <x v="0"/>
    <x v="139"/>
    <x v="13"/>
    <x v="2"/>
    <n v="6771"/>
    <d v="2012-11-22T00:00:00"/>
    <x v="0"/>
    <x v="23"/>
    <n v="53154"/>
  </r>
  <r>
    <x v="876"/>
    <n v="44"/>
    <s v="Mark Cousins"/>
    <x v="2"/>
    <n v="1"/>
    <x v="315"/>
    <n v="40965"/>
    <s v="Medium"/>
    <n v="39"/>
    <n v="55.99"/>
    <n v="0.06"/>
    <x v="1904"/>
    <n v="5"/>
    <n v="-139.84299999999999"/>
    <n v="0.83"/>
    <x v="2"/>
    <x v="6"/>
    <x v="415"/>
    <x v="9"/>
    <x v="0"/>
    <n v="5774"/>
    <d v="2012-11-22T00:00:00"/>
    <x v="0"/>
    <x v="0"/>
    <n v="16146"/>
  </r>
  <r>
    <x v="558"/>
    <n v="44"/>
    <s v="Roger Demir"/>
    <x v="3"/>
    <n v="1"/>
    <x v="315"/>
    <n v="33189"/>
    <s v="Low"/>
    <n v="5"/>
    <n v="10.06"/>
    <n v="0.08"/>
    <x v="1905"/>
    <n v="2.06"/>
    <n v="0.15"/>
    <n v="0.39"/>
    <x v="0"/>
    <x v="3"/>
    <x v="690"/>
    <x v="2"/>
    <x v="1"/>
    <n v="4661"/>
    <d v="2012-11-24T00:00:00"/>
    <x v="0"/>
    <x v="31"/>
    <n v="83701"/>
  </r>
  <r>
    <x v="558"/>
    <n v="44"/>
    <s v="Roger Demir"/>
    <x v="3"/>
    <n v="1"/>
    <x v="315"/>
    <n v="33189"/>
    <s v="Low"/>
    <n v="3"/>
    <n v="27.48"/>
    <n v="0.02"/>
    <x v="1906"/>
    <n v="4"/>
    <n v="-96.54"/>
    <n v="0.75"/>
    <x v="2"/>
    <x v="0"/>
    <x v="532"/>
    <x v="8"/>
    <x v="1"/>
    <n v="4660"/>
    <d v="2012-11-27T00:00:00"/>
    <x v="0"/>
    <x v="31"/>
    <n v="83701"/>
  </r>
  <r>
    <x v="69"/>
    <n v="44"/>
    <s v="Trudy Brown"/>
    <x v="0"/>
    <n v="1"/>
    <x v="316"/>
    <n v="10309"/>
    <s v="Low"/>
    <n v="23"/>
    <n v="20.98"/>
    <n v="0.03"/>
    <x v="1907"/>
    <n v="1.49"/>
    <n v="213.37549999999999"/>
    <n v="0.35"/>
    <x v="0"/>
    <x v="0"/>
    <x v="462"/>
    <x v="3"/>
    <x v="3"/>
    <n v="1422"/>
    <d v="2012-11-21T00:00:00"/>
    <x v="0"/>
    <x v="29"/>
    <n v="37075"/>
  </r>
  <r>
    <x v="355"/>
    <n v="44"/>
    <s v="Duane Huffman"/>
    <x v="0"/>
    <n v="1"/>
    <x v="316"/>
    <n v="646"/>
    <s v="High"/>
    <n v="18"/>
    <n v="9.31"/>
    <n v="0.01"/>
    <x v="1908"/>
    <n v="3.98"/>
    <n v="-10.9"/>
    <n v="0.56000000000000005"/>
    <x v="0"/>
    <x v="6"/>
    <x v="929"/>
    <x v="16"/>
    <x v="2"/>
    <n v="106"/>
    <d v="2012-11-22T00:00:00"/>
    <x v="0"/>
    <x v="9"/>
    <n v="77566"/>
  </r>
  <r>
    <x v="878"/>
    <n v="44"/>
    <s v="Cynthia Arntzen"/>
    <x v="1"/>
    <n v="1"/>
    <x v="316"/>
    <n v="23971"/>
    <s v="Critical"/>
    <n v="5"/>
    <n v="11.97"/>
    <n v="0"/>
    <x v="1909"/>
    <n v="4.9800000000000004"/>
    <n v="-16.920000000000002"/>
    <n v="0.57999999999999996"/>
    <x v="0"/>
    <x v="0"/>
    <x v="405"/>
    <x v="13"/>
    <x v="2"/>
    <n v="3350"/>
    <d v="2012-11-24T00:00:00"/>
    <x v="0"/>
    <x v="9"/>
    <n v="79605"/>
  </r>
  <r>
    <x v="630"/>
    <n v="44"/>
    <s v="Ionia McGrath"/>
    <x v="1"/>
    <n v="1"/>
    <x v="316"/>
    <n v="24614"/>
    <s v="Low"/>
    <n v="33"/>
    <n v="50.98"/>
    <n v="0.09"/>
    <x v="1910"/>
    <n v="6.5"/>
    <n v="-52.92"/>
    <n v="0.73"/>
    <x v="2"/>
    <x v="0"/>
    <x v="853"/>
    <x v="8"/>
    <x v="3"/>
    <n v="3455"/>
    <d v="2012-11-28T00:00:00"/>
    <x v="0"/>
    <x v="4"/>
    <n v="35601"/>
  </r>
  <r>
    <x v="801"/>
    <n v="44"/>
    <s v="Ann Blume"/>
    <x v="2"/>
    <n v="1"/>
    <x v="317"/>
    <n v="3585"/>
    <s v="High"/>
    <n v="27"/>
    <n v="10.06"/>
    <n v="7.0000000000000007E-2"/>
    <x v="1911"/>
    <n v="2.06"/>
    <n v="78.05"/>
    <n v="0.39"/>
    <x v="0"/>
    <x v="3"/>
    <x v="690"/>
    <x v="2"/>
    <x v="2"/>
    <n v="521"/>
    <d v="2012-11-22T00:00:00"/>
    <x v="0"/>
    <x v="9"/>
    <n v="76240"/>
  </r>
  <r>
    <x v="766"/>
    <n v="44"/>
    <s v="Luke Schmidt"/>
    <x v="1"/>
    <n v="1"/>
    <x v="317"/>
    <n v="55045"/>
    <s v="High"/>
    <n v="20"/>
    <n v="32.479999999999997"/>
    <n v="0.09"/>
    <x v="1912"/>
    <n v="35"/>
    <n v="-626.61"/>
    <n v="0.81"/>
    <x v="0"/>
    <x v="1"/>
    <x v="169"/>
    <x v="0"/>
    <x v="3"/>
    <n v="7682"/>
    <d v="2012-11-22T00:00:00"/>
    <x v="0"/>
    <x v="17"/>
    <n v="29730"/>
  </r>
  <r>
    <x v="801"/>
    <n v="44"/>
    <s v="Ann Blume"/>
    <x v="2"/>
    <n v="1"/>
    <x v="317"/>
    <n v="3585"/>
    <s v="High"/>
    <n v="34"/>
    <n v="1.68"/>
    <n v="7.0000000000000007E-2"/>
    <x v="1913"/>
    <n v="1.57"/>
    <n v="-35.75"/>
    <n v="0.59"/>
    <x v="0"/>
    <x v="3"/>
    <x v="125"/>
    <x v="6"/>
    <x v="2"/>
    <n v="522"/>
    <d v="2012-11-23T00:00:00"/>
    <x v="0"/>
    <x v="9"/>
    <n v="76240"/>
  </r>
  <r>
    <x v="877"/>
    <n v="44"/>
    <s v="Sean Miller"/>
    <x v="0"/>
    <n v="1"/>
    <x v="317"/>
    <n v="11584"/>
    <s v="Medium"/>
    <n v="48"/>
    <n v="35.99"/>
    <n v="0.01"/>
    <x v="1914"/>
    <n v="0.99"/>
    <n v="836.505"/>
    <n v="0.35"/>
    <x v="2"/>
    <x v="6"/>
    <x v="427"/>
    <x v="9"/>
    <x v="2"/>
    <n v="1599"/>
    <d v="2012-11-23T00:00:00"/>
    <x v="0"/>
    <x v="23"/>
    <n v="53154"/>
  </r>
  <r>
    <x v="227"/>
    <n v="44"/>
    <s v="Roy Skaria"/>
    <x v="2"/>
    <n v="1"/>
    <x v="318"/>
    <n v="3492"/>
    <s v="Low"/>
    <n v="49"/>
    <n v="130.97999999999999"/>
    <n v="0.1"/>
    <x v="1915"/>
    <n v="54.74"/>
    <n v="-1195.1199999999999"/>
    <n v="0.69"/>
    <x v="1"/>
    <x v="4"/>
    <x v="305"/>
    <x v="10"/>
    <x v="3"/>
    <n v="507"/>
    <d v="2012-11-23T00:00:00"/>
    <x v="2"/>
    <x v="12"/>
    <n v="32259"/>
  </r>
  <r>
    <x v="227"/>
    <n v="44"/>
    <s v="Roy Skaria"/>
    <x v="2"/>
    <n v="1"/>
    <x v="318"/>
    <n v="3492"/>
    <s v="Low"/>
    <n v="33"/>
    <n v="2.78"/>
    <n v="0.04"/>
    <x v="1916"/>
    <n v="1.25"/>
    <n v="-6.34"/>
    <n v="0.59"/>
    <x v="0"/>
    <x v="3"/>
    <x v="450"/>
    <x v="6"/>
    <x v="3"/>
    <n v="508"/>
    <d v="2012-11-23T00:00:00"/>
    <x v="0"/>
    <x v="12"/>
    <n v="32259"/>
  </r>
  <r>
    <x v="879"/>
    <n v="44"/>
    <s v="Frank Hawley"/>
    <x v="1"/>
    <n v="1"/>
    <x v="318"/>
    <n v="19521"/>
    <s v="Not Specified"/>
    <n v="9"/>
    <n v="35.479999999999997"/>
    <n v="0.02"/>
    <x v="1917"/>
    <n v="35"/>
    <n v="-306.32"/>
    <n v="0.85"/>
    <x v="0"/>
    <x v="1"/>
    <x v="930"/>
    <x v="0"/>
    <x v="1"/>
    <n v="2696"/>
    <d v="2012-11-24T00:00:00"/>
    <x v="0"/>
    <x v="21"/>
    <n v="98902"/>
  </r>
  <r>
    <x v="880"/>
    <n v="44"/>
    <s v="Bill Overfelt"/>
    <x v="2"/>
    <n v="1"/>
    <x v="318"/>
    <n v="46052"/>
    <s v="Medium"/>
    <n v="39"/>
    <n v="17.78"/>
    <n v="0"/>
    <x v="1918"/>
    <n v="5.03"/>
    <n v="194.15"/>
    <n v="0.54"/>
    <x v="1"/>
    <x v="0"/>
    <x v="931"/>
    <x v="5"/>
    <x v="0"/>
    <n v="6472"/>
    <d v="2012-11-25T00:00:00"/>
    <x v="1"/>
    <x v="20"/>
    <n v="45406"/>
  </r>
  <r>
    <x v="880"/>
    <n v="44"/>
    <s v="Bill Overfelt"/>
    <x v="2"/>
    <n v="1"/>
    <x v="318"/>
    <n v="46052"/>
    <s v="Medium"/>
    <n v="37"/>
    <n v="63.94"/>
    <n v="0.05"/>
    <x v="1919"/>
    <n v="14.48"/>
    <n v="878.21"/>
    <n v="0.46"/>
    <x v="1"/>
    <x v="0"/>
    <x v="679"/>
    <x v="5"/>
    <x v="0"/>
    <n v="6471"/>
    <d v="2012-11-25T00:00:00"/>
    <x v="0"/>
    <x v="20"/>
    <n v="45406"/>
  </r>
  <r>
    <x v="817"/>
    <n v="44"/>
    <s v="Nona Balk"/>
    <x v="2"/>
    <n v="1"/>
    <x v="318"/>
    <n v="6211"/>
    <s v="Critical"/>
    <n v="28"/>
    <n v="2.16"/>
    <n v="0.01"/>
    <x v="1920"/>
    <n v="6.05"/>
    <n v="-142.66900000000001"/>
    <n v="0.37"/>
    <x v="0"/>
    <x v="0"/>
    <x v="205"/>
    <x v="3"/>
    <x v="3"/>
    <n v="866"/>
    <d v="2012-11-25T00:00:00"/>
    <x v="0"/>
    <x v="8"/>
    <n v="70506"/>
  </r>
  <r>
    <x v="881"/>
    <n v="44"/>
    <s v="Nona Balk"/>
    <x v="2"/>
    <n v="1"/>
    <x v="318"/>
    <n v="6211"/>
    <s v="Critical"/>
    <n v="3"/>
    <n v="21.38"/>
    <n v="7.0000000000000007E-2"/>
    <x v="1921"/>
    <n v="8.99"/>
    <n v="-38.93"/>
    <n v="0.59"/>
    <x v="0"/>
    <x v="6"/>
    <x v="355"/>
    <x v="6"/>
    <x v="3"/>
    <n v="867"/>
    <d v="2012-11-25T00:00:00"/>
    <x v="0"/>
    <x v="8"/>
    <n v="70601"/>
  </r>
  <r>
    <x v="607"/>
    <n v="44"/>
    <s v="Neil Ducich"/>
    <x v="1"/>
    <n v="1"/>
    <x v="318"/>
    <n v="22885"/>
    <s v="Medium"/>
    <n v="4"/>
    <n v="12.88"/>
    <n v="0.05"/>
    <x v="1922"/>
    <n v="4.59"/>
    <n v="-29.9"/>
    <n v="0.82"/>
    <x v="0"/>
    <x v="3"/>
    <x v="433"/>
    <x v="16"/>
    <x v="2"/>
    <n v="3190"/>
    <d v="2012-11-25T00:00:00"/>
    <x v="0"/>
    <x v="3"/>
    <n v="55410"/>
  </r>
  <r>
    <x v="635"/>
    <n v="44"/>
    <s v="Bryan Mills"/>
    <x v="0"/>
    <n v="1"/>
    <x v="318"/>
    <n v="48295"/>
    <s v="Medium"/>
    <n v="48"/>
    <n v="204.1"/>
    <n v="0.05"/>
    <x v="1923"/>
    <n v="13.99"/>
    <n v="4938.78"/>
    <n v="0.37"/>
    <x v="2"/>
    <x v="5"/>
    <x v="932"/>
    <x v="7"/>
    <x v="2"/>
    <n v="6783"/>
    <d v="2012-11-25T00:00:00"/>
    <x v="0"/>
    <x v="14"/>
    <n v="60061"/>
  </r>
  <r>
    <x v="227"/>
    <n v="44"/>
    <s v="Roy Skaria"/>
    <x v="2"/>
    <n v="1"/>
    <x v="318"/>
    <n v="3492"/>
    <s v="Low"/>
    <n v="35"/>
    <n v="67.28"/>
    <n v="0.04"/>
    <x v="1924"/>
    <n v="19.989999999999998"/>
    <n v="524.875"/>
    <n v="0.4"/>
    <x v="0"/>
    <x v="0"/>
    <x v="864"/>
    <x v="3"/>
    <x v="3"/>
    <n v="506"/>
    <d v="2012-11-28T00:00:00"/>
    <x v="0"/>
    <x v="12"/>
    <n v="32259"/>
  </r>
  <r>
    <x v="882"/>
    <n v="44"/>
    <s v="Brad Thomas"/>
    <x v="1"/>
    <n v="1"/>
    <x v="318"/>
    <n v="34689"/>
    <s v="Low"/>
    <n v="36"/>
    <n v="16.91"/>
    <n v="7.0000000000000007E-2"/>
    <x v="1925"/>
    <n v="6.25"/>
    <n v="-39.5"/>
    <n v="0.57999999999999996"/>
    <x v="0"/>
    <x v="0"/>
    <x v="933"/>
    <x v="0"/>
    <x v="0"/>
    <n v="4874"/>
    <d v="2012-11-30T00:00:00"/>
    <x v="0"/>
    <x v="22"/>
    <n v="8332"/>
  </r>
  <r>
    <x v="883"/>
    <n v="44"/>
    <s v="Darren Budd"/>
    <x v="2"/>
    <n v="1"/>
    <x v="319"/>
    <n v="10183"/>
    <s v="Critical"/>
    <n v="48"/>
    <n v="25.98"/>
    <n v="0.06"/>
    <x v="1926"/>
    <n v="14.36"/>
    <n v="-279.44"/>
    <n v="0.6"/>
    <x v="1"/>
    <x v="2"/>
    <x v="167"/>
    <x v="1"/>
    <x v="2"/>
    <n v="1401"/>
    <d v="2012-11-25T00:00:00"/>
    <x v="2"/>
    <x v="9"/>
    <n v="79109"/>
  </r>
  <r>
    <x v="884"/>
    <n v="44"/>
    <s v="Benjamin Patterson"/>
    <x v="2"/>
    <n v="1"/>
    <x v="319"/>
    <n v="19943"/>
    <s v="Critical"/>
    <n v="16"/>
    <n v="124.49"/>
    <n v="7.0000000000000007E-2"/>
    <x v="1927"/>
    <n v="51.94"/>
    <n v="-374.96"/>
    <n v="0.63"/>
    <x v="1"/>
    <x v="4"/>
    <x v="773"/>
    <x v="4"/>
    <x v="1"/>
    <n v="2760"/>
    <d v="2012-11-25T00:00:00"/>
    <x v="2"/>
    <x v="40"/>
    <n v="86401"/>
  </r>
  <r>
    <x v="885"/>
    <n v="44"/>
    <s v="Jennifer Braxton"/>
    <x v="0"/>
    <n v="1"/>
    <x v="319"/>
    <n v="40835"/>
    <s v="High"/>
    <n v="1"/>
    <n v="12.28"/>
    <n v="0.05"/>
    <x v="1928"/>
    <n v="6.13"/>
    <n v="-6.68"/>
    <n v="0.56999999999999995"/>
    <x v="0"/>
    <x v="0"/>
    <x v="906"/>
    <x v="0"/>
    <x v="2"/>
    <n v="5752"/>
    <d v="2012-11-25T00:00:00"/>
    <x v="0"/>
    <x v="36"/>
    <n v="46375"/>
  </r>
  <r>
    <x v="885"/>
    <n v="44"/>
    <s v="Jennifer Braxton"/>
    <x v="0"/>
    <n v="1"/>
    <x v="319"/>
    <n v="40835"/>
    <s v="High"/>
    <n v="26"/>
    <n v="15.01"/>
    <n v="0.06"/>
    <x v="1929"/>
    <n v="8.4"/>
    <n v="-8.0845000000000002"/>
    <n v="0.39"/>
    <x v="0"/>
    <x v="0"/>
    <x v="672"/>
    <x v="3"/>
    <x v="2"/>
    <n v="5750"/>
    <d v="2012-11-26T00:00:00"/>
    <x v="0"/>
    <x v="36"/>
    <n v="46375"/>
  </r>
  <r>
    <x v="232"/>
    <n v="44"/>
    <s v="Stephanie Phelps"/>
    <x v="3"/>
    <n v="1"/>
    <x v="319"/>
    <n v="11909"/>
    <s v="Not Specified"/>
    <n v="11"/>
    <n v="20.99"/>
    <n v="0.03"/>
    <x v="1930"/>
    <n v="0.99"/>
    <n v="-20.911000000000001"/>
    <n v="0.56999999999999995"/>
    <x v="2"/>
    <x v="3"/>
    <x v="568"/>
    <x v="9"/>
    <x v="1"/>
    <n v="1652"/>
    <d v="2012-11-26T00:00:00"/>
    <x v="0"/>
    <x v="21"/>
    <n v="98034"/>
  </r>
  <r>
    <x v="885"/>
    <n v="44"/>
    <s v="Jennifer Braxton"/>
    <x v="0"/>
    <n v="1"/>
    <x v="319"/>
    <n v="40835"/>
    <s v="High"/>
    <n v="14"/>
    <n v="40.479999999999997"/>
    <n v="0.09"/>
    <x v="1931"/>
    <n v="19.989999999999998"/>
    <n v="-326.97000000000003"/>
    <n v="0.77"/>
    <x v="2"/>
    <x v="0"/>
    <x v="441"/>
    <x v="8"/>
    <x v="2"/>
    <n v="5751"/>
    <d v="2012-11-26T00:00:00"/>
    <x v="0"/>
    <x v="36"/>
    <n v="46375"/>
  </r>
  <r>
    <x v="869"/>
    <n v="44"/>
    <s v="Brad Eason"/>
    <x v="0"/>
    <n v="1"/>
    <x v="320"/>
    <n v="55875"/>
    <s v="Critical"/>
    <n v="31"/>
    <n v="5.98"/>
    <n v="0.09"/>
    <x v="1932"/>
    <n v="4.6900000000000004"/>
    <n v="-104.96"/>
    <n v="0.68"/>
    <x v="0"/>
    <x v="0"/>
    <x v="0"/>
    <x v="0"/>
    <x v="2"/>
    <n v="7814"/>
    <d v="2012-11-25T00:00:00"/>
    <x v="0"/>
    <x v="14"/>
    <n v="61801"/>
  </r>
  <r>
    <x v="883"/>
    <n v="44"/>
    <s v="Cynthia Arntzen"/>
    <x v="1"/>
    <n v="1"/>
    <x v="320"/>
    <n v="48710"/>
    <s v="Medium"/>
    <n v="4"/>
    <n v="6.98"/>
    <n v="0.01"/>
    <x v="1933"/>
    <n v="1.6"/>
    <n v="-1.73"/>
    <n v="0.38"/>
    <x v="0"/>
    <x v="3"/>
    <x v="190"/>
    <x v="2"/>
    <x v="2"/>
    <n v="6842"/>
    <d v="2012-11-26T00:00:00"/>
    <x v="0"/>
    <x v="9"/>
    <n v="79109"/>
  </r>
  <r>
    <x v="609"/>
    <n v="44"/>
    <s v="Harold Ryan"/>
    <x v="1"/>
    <n v="1"/>
    <x v="320"/>
    <n v="30726"/>
    <s v="Medium"/>
    <n v="35"/>
    <n v="20.27"/>
    <n v="0.05"/>
    <x v="1934"/>
    <n v="3.99"/>
    <n v="140.57"/>
    <n v="0.56999999999999995"/>
    <x v="0"/>
    <x v="0"/>
    <x v="847"/>
    <x v="13"/>
    <x v="0"/>
    <n v="4313"/>
    <d v="2012-11-26T00:00:00"/>
    <x v="0"/>
    <x v="20"/>
    <n v="44145"/>
  </r>
  <r>
    <x v="667"/>
    <n v="44"/>
    <s v="Allen Rosenblatt"/>
    <x v="0"/>
    <n v="1"/>
    <x v="320"/>
    <n v="998"/>
    <s v="Not Specified"/>
    <n v="16"/>
    <n v="15.74"/>
    <n v="7.0000000000000007E-2"/>
    <x v="1935"/>
    <n v="1.39"/>
    <n v="93.8"/>
    <n v="0.4"/>
    <x v="0"/>
    <x v="0"/>
    <x v="134"/>
    <x v="15"/>
    <x v="2"/>
    <n v="161"/>
    <d v="2012-11-26T00:00:00"/>
    <x v="0"/>
    <x v="14"/>
    <n v="62002"/>
  </r>
  <r>
    <x v="680"/>
    <n v="44"/>
    <s v="Erin Creighton"/>
    <x v="2"/>
    <n v="1"/>
    <x v="320"/>
    <n v="17668"/>
    <s v="Medium"/>
    <n v="13"/>
    <n v="205.99"/>
    <n v="0.04"/>
    <x v="1936"/>
    <n v="5"/>
    <n v="-69.784000000000006"/>
    <n v="0.59"/>
    <x v="2"/>
    <x v="0"/>
    <x v="934"/>
    <x v="9"/>
    <x v="2"/>
    <n v="2433"/>
    <d v="2012-11-26T00:00:00"/>
    <x v="1"/>
    <x v="9"/>
    <n v="75007"/>
  </r>
  <r>
    <x v="680"/>
    <n v="44"/>
    <s v="Erin Creighton"/>
    <x v="2"/>
    <n v="1"/>
    <x v="320"/>
    <n v="17668"/>
    <s v="Medium"/>
    <n v="24"/>
    <n v="300.98"/>
    <n v="0.05"/>
    <x v="1937"/>
    <n v="13.99"/>
    <n v="2574.12"/>
    <n v="0.39"/>
    <x v="2"/>
    <x v="5"/>
    <x v="935"/>
    <x v="7"/>
    <x v="2"/>
    <n v="2432"/>
    <d v="2012-11-26T00:00:00"/>
    <x v="0"/>
    <x v="9"/>
    <n v="75007"/>
  </r>
  <r>
    <x v="680"/>
    <n v="44"/>
    <s v="Erin Creighton"/>
    <x v="2"/>
    <n v="1"/>
    <x v="320"/>
    <n v="17668"/>
    <s v="Medium"/>
    <n v="49"/>
    <n v="17.48"/>
    <n v="0.04"/>
    <x v="1938"/>
    <n v="1.99"/>
    <n v="296.06"/>
    <n v="0.45"/>
    <x v="2"/>
    <x v="6"/>
    <x v="684"/>
    <x v="8"/>
    <x v="2"/>
    <n v="2431"/>
    <d v="2012-11-27T00:00:00"/>
    <x v="0"/>
    <x v="9"/>
    <n v="75007"/>
  </r>
  <r>
    <x v="869"/>
    <n v="44"/>
    <s v="Brad Eason"/>
    <x v="0"/>
    <n v="1"/>
    <x v="320"/>
    <n v="55875"/>
    <s v="Critical"/>
    <n v="50"/>
    <n v="7.59"/>
    <n v="0"/>
    <x v="1939"/>
    <n v="4"/>
    <n v="39.29"/>
    <n v="0.42"/>
    <x v="1"/>
    <x v="3"/>
    <x v="354"/>
    <x v="5"/>
    <x v="2"/>
    <n v="7813"/>
    <d v="2012-11-28T00:00:00"/>
    <x v="0"/>
    <x v="14"/>
    <n v="61801"/>
  </r>
  <r>
    <x v="886"/>
    <n v="44"/>
    <s v="Michelle Huthwaite"/>
    <x v="1"/>
    <n v="1"/>
    <x v="320"/>
    <n v="32195"/>
    <s v="Medium"/>
    <n v="7"/>
    <n v="11.58"/>
    <n v="0.05"/>
    <x v="1940"/>
    <n v="6.97"/>
    <n v="-14.03"/>
    <n v="0.35"/>
    <x v="0"/>
    <x v="0"/>
    <x v="131"/>
    <x v="15"/>
    <x v="2"/>
    <n v="4526"/>
    <d v="2012-11-28T00:00:00"/>
    <x v="0"/>
    <x v="9"/>
    <n v="77015"/>
  </r>
  <r>
    <x v="135"/>
    <n v="44"/>
    <s v="Cindy Chapman"/>
    <x v="3"/>
    <n v="1"/>
    <x v="320"/>
    <n v="10884"/>
    <s v="Low"/>
    <n v="24"/>
    <n v="125.99"/>
    <n v="0.09"/>
    <x v="1941"/>
    <n v="8.99"/>
    <n v="416.673"/>
    <n v="0.55000000000000004"/>
    <x v="2"/>
    <x v="0"/>
    <x v="350"/>
    <x v="9"/>
    <x v="1"/>
    <n v="1505"/>
    <d v="2012-12-02T00:00:00"/>
    <x v="0"/>
    <x v="40"/>
    <n v="85737"/>
  </r>
  <r>
    <x v="887"/>
    <n v="44"/>
    <s v="Saphhira Shifley"/>
    <x v="3"/>
    <n v="1"/>
    <x v="321"/>
    <n v="55906"/>
    <s v="Critical"/>
    <n v="42"/>
    <n v="54.1"/>
    <n v="0.02"/>
    <x v="1942"/>
    <n v="19.989999999999998"/>
    <n v="-19.37"/>
    <n v="0.59"/>
    <x v="0"/>
    <x v="0"/>
    <x v="788"/>
    <x v="0"/>
    <x v="3"/>
    <n v="7819"/>
    <d v="2012-11-27T00:00:00"/>
    <x v="0"/>
    <x v="17"/>
    <n v="29418"/>
  </r>
  <r>
    <x v="887"/>
    <n v="44"/>
    <s v="Saphhira Shifley"/>
    <x v="3"/>
    <n v="1"/>
    <x v="321"/>
    <n v="55906"/>
    <s v="Critical"/>
    <n v="15"/>
    <n v="7.98"/>
    <n v="0.06"/>
    <x v="1943"/>
    <n v="1.25"/>
    <n v="43.92"/>
    <n v="0.35"/>
    <x v="0"/>
    <x v="3"/>
    <x v="260"/>
    <x v="2"/>
    <x v="3"/>
    <n v="7818"/>
    <d v="2012-11-27T00:00:00"/>
    <x v="0"/>
    <x v="17"/>
    <n v="29418"/>
  </r>
  <r>
    <x v="887"/>
    <n v="44"/>
    <s v="Saphhira Shifley"/>
    <x v="3"/>
    <n v="1"/>
    <x v="321"/>
    <n v="55906"/>
    <s v="Critical"/>
    <n v="49"/>
    <n v="5.58"/>
    <n v="0.02"/>
    <x v="1944"/>
    <n v="2.99"/>
    <n v="14.840999999999999"/>
    <n v="0.37"/>
    <x v="0"/>
    <x v="0"/>
    <x v="10"/>
    <x v="3"/>
    <x v="3"/>
    <n v="7817"/>
    <d v="2012-11-28T00:00:00"/>
    <x v="0"/>
    <x v="17"/>
    <n v="29418"/>
  </r>
  <r>
    <x v="715"/>
    <n v="44"/>
    <s v="Roy Skaria"/>
    <x v="2"/>
    <n v="1"/>
    <x v="322"/>
    <n v="52035"/>
    <s v="High"/>
    <n v="29"/>
    <n v="699.99"/>
    <n v="0.03"/>
    <x v="1945"/>
    <n v="24.49"/>
    <n v="-4437.91"/>
    <n v="0.41"/>
    <x v="2"/>
    <x v="1"/>
    <x v="50"/>
    <x v="11"/>
    <x v="2"/>
    <n v="7298"/>
    <d v="2012-11-30T00:00:00"/>
    <x v="0"/>
    <x v="38"/>
    <n v="67601"/>
  </r>
  <r>
    <x v="888"/>
    <n v="44"/>
    <s v="Art Ferguson"/>
    <x v="2"/>
    <n v="1"/>
    <x v="323"/>
    <n v="5511"/>
    <s v="Critical"/>
    <n v="46"/>
    <n v="2.58"/>
    <n v="0.02"/>
    <x v="1946"/>
    <n v="1.3"/>
    <n v="-5.54"/>
    <n v="0.59"/>
    <x v="0"/>
    <x v="3"/>
    <x v="936"/>
    <x v="6"/>
    <x v="2"/>
    <n v="773"/>
    <d v="2012-11-29T00:00:00"/>
    <x v="1"/>
    <x v="3"/>
    <n v="55423"/>
  </r>
  <r>
    <x v="349"/>
    <n v="44"/>
    <s v="Tim Brockman"/>
    <x v="3"/>
    <n v="1"/>
    <x v="323"/>
    <n v="15074"/>
    <s v="Not Specified"/>
    <n v="27"/>
    <n v="35.44"/>
    <n v="0.05"/>
    <x v="1947"/>
    <n v="5.09"/>
    <n v="369.48"/>
    <n v="0.38"/>
    <x v="0"/>
    <x v="0"/>
    <x v="444"/>
    <x v="2"/>
    <x v="1"/>
    <n v="2106"/>
    <d v="2012-11-29T00:00:00"/>
    <x v="0"/>
    <x v="31"/>
    <n v="83301"/>
  </r>
  <r>
    <x v="888"/>
    <n v="44"/>
    <s v="Art Ferguson"/>
    <x v="2"/>
    <n v="1"/>
    <x v="323"/>
    <n v="5511"/>
    <s v="Critical"/>
    <n v="32"/>
    <n v="65.989999999999995"/>
    <n v="0.02"/>
    <x v="1948"/>
    <n v="3.9"/>
    <n v="482.44499999999999"/>
    <n v="0.55000000000000004"/>
    <x v="2"/>
    <x v="0"/>
    <x v="937"/>
    <x v="9"/>
    <x v="2"/>
    <n v="774"/>
    <d v="2012-11-29T00:00:00"/>
    <x v="0"/>
    <x v="3"/>
    <n v="55423"/>
  </r>
  <r>
    <x v="889"/>
    <n v="44"/>
    <s v="Jennifer Ferguson"/>
    <x v="2"/>
    <n v="1"/>
    <x v="323"/>
    <n v="39717"/>
    <s v="High"/>
    <n v="20"/>
    <n v="43.57"/>
    <n v="0.06"/>
    <x v="1949"/>
    <n v="16.36"/>
    <n v="-58.13"/>
    <n v="0.55000000000000004"/>
    <x v="0"/>
    <x v="0"/>
    <x v="938"/>
    <x v="0"/>
    <x v="3"/>
    <n v="5604"/>
    <d v="2012-11-30T00:00:00"/>
    <x v="0"/>
    <x v="29"/>
    <n v="37743"/>
  </r>
  <r>
    <x v="890"/>
    <n v="44"/>
    <s v="Philip Fox"/>
    <x v="1"/>
    <n v="1"/>
    <x v="324"/>
    <n v="37924"/>
    <s v="High"/>
    <n v="21"/>
    <n v="17.989999999999998"/>
    <n v="0.09"/>
    <x v="1950"/>
    <n v="8.65"/>
    <n v="-80.53"/>
    <n v="0.56999999999999995"/>
    <x v="0"/>
    <x v="0"/>
    <x v="939"/>
    <x v="6"/>
    <x v="0"/>
    <n v="5339"/>
    <d v="2012-11-29T00:00:00"/>
    <x v="0"/>
    <x v="41"/>
    <n v="26301"/>
  </r>
  <r>
    <x v="781"/>
    <n v="44"/>
    <s v="Philip Fox"/>
    <x v="1"/>
    <n v="1"/>
    <x v="324"/>
    <n v="37924"/>
    <s v="High"/>
    <n v="49"/>
    <n v="165.2"/>
    <n v="0.05"/>
    <x v="1951"/>
    <n v="19.989999999999998"/>
    <n v="2008.71"/>
    <n v="0.59"/>
    <x v="0"/>
    <x v="0"/>
    <x v="692"/>
    <x v="0"/>
    <x v="3"/>
    <n v="5338"/>
    <d v="2012-11-29T00:00:00"/>
    <x v="0"/>
    <x v="29"/>
    <n v="37027"/>
  </r>
  <r>
    <x v="251"/>
    <n v="44"/>
    <s v="Charlotte Melton"/>
    <x v="1"/>
    <n v="1"/>
    <x v="324"/>
    <n v="36707"/>
    <s v="Medium"/>
    <n v="47"/>
    <n v="3.78"/>
    <n v="0.02"/>
    <x v="1952"/>
    <n v="0.71"/>
    <n v="71.56"/>
    <n v="0.39"/>
    <x v="0"/>
    <x v="3"/>
    <x v="940"/>
    <x v="14"/>
    <x v="2"/>
    <n v="5154"/>
    <d v="2012-11-30T00:00:00"/>
    <x v="0"/>
    <x v="14"/>
    <n v="60089"/>
  </r>
  <r>
    <x v="696"/>
    <n v="44"/>
    <s v="Dennis Kane"/>
    <x v="0"/>
    <n v="1"/>
    <x v="324"/>
    <n v="20710"/>
    <s v="High"/>
    <n v="31"/>
    <n v="5.98"/>
    <n v="0.1"/>
    <x v="1953"/>
    <n v="3.85"/>
    <n v="-94.61"/>
    <n v="0.68"/>
    <x v="2"/>
    <x v="6"/>
    <x v="765"/>
    <x v="8"/>
    <x v="0"/>
    <n v="2872"/>
    <d v="2012-11-30T00:00:00"/>
    <x v="0"/>
    <x v="13"/>
    <n v="11722"/>
  </r>
  <r>
    <x v="837"/>
    <n v="44"/>
    <s v="Chris Selesnick"/>
    <x v="1"/>
    <n v="1"/>
    <x v="324"/>
    <n v="38947"/>
    <s v="Critical"/>
    <n v="20"/>
    <n v="14.58"/>
    <n v="0.02"/>
    <x v="1954"/>
    <n v="7.4"/>
    <n v="4.91"/>
    <n v="0.48"/>
    <x v="1"/>
    <x v="0"/>
    <x v="941"/>
    <x v="5"/>
    <x v="0"/>
    <n v="5487"/>
    <d v="2012-12-01T00:00:00"/>
    <x v="0"/>
    <x v="20"/>
    <n v="43952"/>
  </r>
  <r>
    <x v="696"/>
    <n v="44"/>
    <s v="Dennis Kane"/>
    <x v="0"/>
    <n v="1"/>
    <x v="324"/>
    <n v="20710"/>
    <s v="High"/>
    <n v="26"/>
    <n v="2.61"/>
    <n v="7.0000000000000007E-2"/>
    <x v="1955"/>
    <n v="0.5"/>
    <n v="22.71"/>
    <n v="0.39"/>
    <x v="0"/>
    <x v="0"/>
    <x v="586"/>
    <x v="12"/>
    <x v="0"/>
    <n v="2873"/>
    <d v="2012-12-01T00:00:00"/>
    <x v="0"/>
    <x v="13"/>
    <n v="11722"/>
  </r>
  <r>
    <x v="237"/>
    <n v="44"/>
    <s v="Kelly Lampkin"/>
    <x v="1"/>
    <n v="1"/>
    <x v="325"/>
    <n v="12258"/>
    <s v="Low"/>
    <n v="3"/>
    <n v="180.98"/>
    <n v="0.04"/>
    <x v="1956"/>
    <n v="30"/>
    <n v="-264.94"/>
    <n v="0.69"/>
    <x v="1"/>
    <x v="2"/>
    <x v="755"/>
    <x v="1"/>
    <x v="2"/>
    <n v="1697"/>
    <d v="2012-11-30T00:00:00"/>
    <x v="2"/>
    <x v="9"/>
    <n v="78626"/>
  </r>
  <r>
    <x v="317"/>
    <n v="44"/>
    <s v="Dionis Lloyd"/>
    <x v="0"/>
    <n v="1"/>
    <x v="325"/>
    <n v="57061"/>
    <s v="Low"/>
    <n v="6"/>
    <n v="6.3"/>
    <n v="7.0000000000000007E-2"/>
    <x v="1957"/>
    <n v="0.5"/>
    <n v="6.22"/>
    <n v="0.39"/>
    <x v="0"/>
    <x v="0"/>
    <x v="188"/>
    <x v="12"/>
    <x v="0"/>
    <n v="7980"/>
    <d v="2012-11-30T00:00:00"/>
    <x v="0"/>
    <x v="13"/>
    <n v="11727"/>
  </r>
  <r>
    <x v="317"/>
    <n v="44"/>
    <s v="Dionis Lloyd"/>
    <x v="0"/>
    <n v="1"/>
    <x v="325"/>
    <n v="57061"/>
    <s v="Low"/>
    <n v="3"/>
    <n v="17.78"/>
    <n v="0.06"/>
    <x v="1958"/>
    <n v="5.03"/>
    <n v="46.84"/>
    <n v="0.54"/>
    <x v="1"/>
    <x v="0"/>
    <x v="931"/>
    <x v="5"/>
    <x v="0"/>
    <n v="7981"/>
    <d v="2012-12-02T00:00:00"/>
    <x v="0"/>
    <x v="13"/>
    <n v="11727"/>
  </r>
  <r>
    <x v="380"/>
    <n v="44"/>
    <s v="Kelly Lampkin"/>
    <x v="1"/>
    <n v="1"/>
    <x v="325"/>
    <n v="12258"/>
    <s v="Low"/>
    <n v="22"/>
    <n v="110.98"/>
    <n v="0.01"/>
    <x v="1959"/>
    <n v="13.99"/>
    <n v="660.63"/>
    <n v="0.69"/>
    <x v="1"/>
    <x v="5"/>
    <x v="116"/>
    <x v="5"/>
    <x v="2"/>
    <n v="1699"/>
    <d v="2012-12-04T00:00:00"/>
    <x v="0"/>
    <x v="9"/>
    <n v="75051"/>
  </r>
  <r>
    <x v="132"/>
    <n v="44"/>
    <s v="Sean O'Donnell"/>
    <x v="2"/>
    <n v="1"/>
    <x v="325"/>
    <n v="36416"/>
    <s v="Low"/>
    <n v="44"/>
    <n v="6.48"/>
    <n v="0.08"/>
    <x v="1960"/>
    <n v="5.82"/>
    <n v="-98.53"/>
    <n v="0.37"/>
    <x v="0"/>
    <x v="0"/>
    <x v="942"/>
    <x v="2"/>
    <x v="0"/>
    <n v="5109"/>
    <d v="2012-12-04T00:00:00"/>
    <x v="0"/>
    <x v="20"/>
    <n v="44870"/>
  </r>
  <r>
    <x v="132"/>
    <n v="44"/>
    <s v="Sean O'Donnell"/>
    <x v="2"/>
    <n v="1"/>
    <x v="325"/>
    <n v="36416"/>
    <s v="Low"/>
    <n v="46"/>
    <n v="2.88"/>
    <n v="0.04"/>
    <x v="1961"/>
    <n v="1.01"/>
    <n v="6.93"/>
    <n v="0.55000000000000004"/>
    <x v="0"/>
    <x v="3"/>
    <x v="219"/>
    <x v="6"/>
    <x v="0"/>
    <n v="5110"/>
    <d v="2012-12-04T00:00:00"/>
    <x v="0"/>
    <x v="20"/>
    <n v="44870"/>
  </r>
  <r>
    <x v="380"/>
    <n v="44"/>
    <s v="Kelly Lampkin"/>
    <x v="1"/>
    <n v="1"/>
    <x v="325"/>
    <n v="12258"/>
    <s v="Low"/>
    <n v="2"/>
    <n v="3.25"/>
    <n v="0.06"/>
    <x v="1962"/>
    <n v="49"/>
    <n v="-52.54"/>
    <n v="0.56000000000000005"/>
    <x v="0"/>
    <x v="1"/>
    <x v="330"/>
    <x v="13"/>
    <x v="2"/>
    <n v="1698"/>
    <d v="2012-12-05T00:00:00"/>
    <x v="0"/>
    <x v="9"/>
    <n v="75051"/>
  </r>
  <r>
    <x v="380"/>
    <n v="44"/>
    <s v="Kelly Lampkin"/>
    <x v="1"/>
    <n v="1"/>
    <x v="325"/>
    <n v="12258"/>
    <s v="Low"/>
    <n v="27"/>
    <n v="3.95"/>
    <n v="0.05"/>
    <x v="1963"/>
    <n v="2"/>
    <n v="-5.0199999999999996"/>
    <n v="0.53"/>
    <x v="0"/>
    <x v="3"/>
    <x v="849"/>
    <x v="14"/>
    <x v="2"/>
    <n v="1700"/>
    <d v="2012-12-07T00:00:00"/>
    <x v="1"/>
    <x v="9"/>
    <n v="75051"/>
  </r>
  <r>
    <x v="317"/>
    <n v="44"/>
    <s v="Dionis Lloyd"/>
    <x v="0"/>
    <n v="1"/>
    <x v="325"/>
    <n v="57061"/>
    <s v="Low"/>
    <n v="21"/>
    <n v="22.38"/>
    <n v="0.04"/>
    <x v="1964"/>
    <n v="15.1"/>
    <n v="-80.108999999999995"/>
    <n v="0.38"/>
    <x v="0"/>
    <x v="0"/>
    <x v="428"/>
    <x v="3"/>
    <x v="0"/>
    <n v="7979"/>
    <d v="2012-12-07T00:00:00"/>
    <x v="0"/>
    <x v="13"/>
    <n v="11727"/>
  </r>
  <r>
    <x v="660"/>
    <n v="44"/>
    <s v="Jim Sink"/>
    <x v="2"/>
    <n v="1"/>
    <x v="326"/>
    <n v="39844"/>
    <s v="Not Specified"/>
    <n v="47"/>
    <n v="95.43"/>
    <n v="0.09"/>
    <x v="1965"/>
    <n v="19.989999999999998"/>
    <n v="-286.47000000000003"/>
    <n v="0.79"/>
    <x v="0"/>
    <x v="0"/>
    <x v="806"/>
    <x v="0"/>
    <x v="0"/>
    <n v="5626"/>
    <d v="2012-12-02T00:00:00"/>
    <x v="0"/>
    <x v="0"/>
    <n v="17112"/>
  </r>
  <r>
    <x v="212"/>
    <n v="44"/>
    <s v="Roland Fjeld"/>
    <x v="2"/>
    <n v="1"/>
    <x v="326"/>
    <n v="38594"/>
    <s v="Medium"/>
    <n v="26"/>
    <n v="39.479999999999997"/>
    <n v="7.0000000000000007E-2"/>
    <x v="1966"/>
    <n v="1.99"/>
    <n v="247.94"/>
    <n v="0.54"/>
    <x v="2"/>
    <x v="6"/>
    <x v="276"/>
    <x v="8"/>
    <x v="1"/>
    <n v="5431"/>
    <d v="2012-12-02T00:00:00"/>
    <x v="0"/>
    <x v="2"/>
    <n v="92243"/>
  </r>
  <r>
    <x v="37"/>
    <n v="44"/>
    <s v="Tamara Chand"/>
    <x v="3"/>
    <n v="1"/>
    <x v="326"/>
    <n v="6592"/>
    <s v="Low"/>
    <n v="33"/>
    <n v="48.91"/>
    <n v="7.0000000000000007E-2"/>
    <x v="1967"/>
    <n v="35"/>
    <n v="-971.36"/>
    <n v="0.83"/>
    <x v="0"/>
    <x v="1"/>
    <x v="794"/>
    <x v="0"/>
    <x v="2"/>
    <n v="918"/>
    <d v="2012-12-03T00:00:00"/>
    <x v="1"/>
    <x v="9"/>
    <n v="77506"/>
  </r>
  <r>
    <x v="92"/>
    <n v="44"/>
    <s v="Natalie Webber"/>
    <x v="2"/>
    <n v="1"/>
    <x v="326"/>
    <n v="52070"/>
    <s v="Not Specified"/>
    <n v="29"/>
    <n v="2.2799999999999998"/>
    <n v="0.06"/>
    <x v="1968"/>
    <n v="5.2"/>
    <n v="-109.94"/>
    <n v="0.41"/>
    <x v="0"/>
    <x v="3"/>
    <x v="943"/>
    <x v="6"/>
    <x v="3"/>
    <n v="7304"/>
    <d v="2012-12-03T00:00:00"/>
    <x v="0"/>
    <x v="12"/>
    <n v="33142"/>
  </r>
  <r>
    <x v="37"/>
    <n v="44"/>
    <s v="Tamara Chand"/>
    <x v="3"/>
    <n v="1"/>
    <x v="326"/>
    <n v="6592"/>
    <s v="Low"/>
    <n v="29"/>
    <n v="6.84"/>
    <n v="0.09"/>
    <x v="1969"/>
    <n v="8.3699999999999992"/>
    <n v="-177.17"/>
    <n v="0.57999999999999996"/>
    <x v="0"/>
    <x v="6"/>
    <x v="159"/>
    <x v="16"/>
    <x v="2"/>
    <n v="917"/>
    <d v="2012-12-08T00:00:00"/>
    <x v="0"/>
    <x v="9"/>
    <n v="77506"/>
  </r>
  <r>
    <x v="518"/>
    <n v="44"/>
    <s v="Anne Pryor"/>
    <x v="1"/>
    <n v="1"/>
    <x v="327"/>
    <n v="36355"/>
    <s v="Medium"/>
    <n v="6"/>
    <n v="20.28"/>
    <n v="0.02"/>
    <x v="1970"/>
    <n v="6.68"/>
    <n v="65.489999999999995"/>
    <n v="0.53"/>
    <x v="1"/>
    <x v="0"/>
    <x v="944"/>
    <x v="5"/>
    <x v="0"/>
    <n v="5098"/>
    <d v="2012-12-02T00:00:00"/>
    <x v="0"/>
    <x v="13"/>
    <n v="12180"/>
  </r>
  <r>
    <x v="518"/>
    <n v="44"/>
    <s v="Anne Pryor"/>
    <x v="1"/>
    <n v="1"/>
    <x v="327"/>
    <n v="36355"/>
    <s v="Medium"/>
    <n v="9"/>
    <n v="5.4"/>
    <n v="0.09"/>
    <x v="1971"/>
    <n v="7.78"/>
    <n v="-42.975499999999997"/>
    <n v="0.37"/>
    <x v="0"/>
    <x v="0"/>
    <x v="561"/>
    <x v="3"/>
    <x v="0"/>
    <n v="5097"/>
    <d v="2012-12-02T00:00:00"/>
    <x v="1"/>
    <x v="13"/>
    <n v="12180"/>
  </r>
  <r>
    <x v="24"/>
    <n v="44"/>
    <s v="Laurel Beltran"/>
    <x v="3"/>
    <n v="1"/>
    <x v="327"/>
    <n v="21635"/>
    <s v="Low"/>
    <n v="2"/>
    <n v="24.92"/>
    <n v="0"/>
    <x v="1972"/>
    <n v="12.98"/>
    <n v="-34.419499999999999"/>
    <n v="0.39"/>
    <x v="0"/>
    <x v="0"/>
    <x v="363"/>
    <x v="3"/>
    <x v="3"/>
    <n v="3003"/>
    <d v="2012-12-02T00:00:00"/>
    <x v="0"/>
    <x v="17"/>
    <n v="29915"/>
  </r>
  <r>
    <x v="340"/>
    <n v="44"/>
    <s v="Nick Zandusky"/>
    <x v="0"/>
    <n v="1"/>
    <x v="327"/>
    <n v="46113"/>
    <s v="Not Specified"/>
    <n v="18"/>
    <n v="136.97999999999999"/>
    <n v="0.02"/>
    <x v="1973"/>
    <n v="24.49"/>
    <n v="945.54"/>
    <n v="0.59"/>
    <x v="1"/>
    <x v="1"/>
    <x v="711"/>
    <x v="5"/>
    <x v="3"/>
    <n v="6476"/>
    <d v="2012-12-03T00:00:00"/>
    <x v="1"/>
    <x v="42"/>
    <n v="30084"/>
  </r>
  <r>
    <x v="627"/>
    <n v="44"/>
    <s v="Anne Pryor"/>
    <x v="1"/>
    <n v="1"/>
    <x v="327"/>
    <n v="36355"/>
    <s v="Medium"/>
    <n v="43"/>
    <n v="2.08"/>
    <n v="0.05"/>
    <x v="1974"/>
    <n v="2.56"/>
    <n v="-72.5"/>
    <n v="0.55000000000000004"/>
    <x v="0"/>
    <x v="6"/>
    <x v="273"/>
    <x v="16"/>
    <x v="0"/>
    <n v="5100"/>
    <d v="2012-12-03T00:00:00"/>
    <x v="0"/>
    <x v="13"/>
    <n v="13501"/>
  </r>
  <r>
    <x v="518"/>
    <n v="44"/>
    <s v="Anne Pryor"/>
    <x v="1"/>
    <n v="1"/>
    <x v="327"/>
    <n v="36355"/>
    <s v="Medium"/>
    <n v="10"/>
    <n v="11.55"/>
    <n v="0"/>
    <x v="1975"/>
    <n v="2.36"/>
    <n v="15.73"/>
    <n v="0.55000000000000004"/>
    <x v="0"/>
    <x v="3"/>
    <x v="74"/>
    <x v="6"/>
    <x v="0"/>
    <n v="5099"/>
    <d v="2012-12-03T00:00:00"/>
    <x v="0"/>
    <x v="13"/>
    <n v="12180"/>
  </r>
  <r>
    <x v="817"/>
    <n v="44"/>
    <s v="Harold Engle"/>
    <x v="3"/>
    <n v="1"/>
    <x v="327"/>
    <n v="645"/>
    <s v="High"/>
    <n v="42"/>
    <n v="12.95"/>
    <n v="0.05"/>
    <x v="1976"/>
    <n v="4.9800000000000004"/>
    <n v="89.445499999999996"/>
    <n v="0.4"/>
    <x v="0"/>
    <x v="0"/>
    <x v="945"/>
    <x v="3"/>
    <x v="2"/>
    <n v="105"/>
    <d v="2012-12-04T00:00:00"/>
    <x v="0"/>
    <x v="36"/>
    <n v="47905"/>
  </r>
  <r>
    <x v="371"/>
    <n v="44"/>
    <s v="Michelle Ellison"/>
    <x v="1"/>
    <n v="1"/>
    <x v="327"/>
    <n v="49668"/>
    <s v="Low"/>
    <n v="25"/>
    <n v="3.74"/>
    <n v="0.06"/>
    <x v="1977"/>
    <n v="0.94"/>
    <n v="-15.37"/>
    <n v="0.83"/>
    <x v="0"/>
    <x v="3"/>
    <x v="946"/>
    <x v="14"/>
    <x v="2"/>
    <n v="6952"/>
    <d v="2012-12-09T00:00:00"/>
    <x v="0"/>
    <x v="23"/>
    <n v="53220"/>
  </r>
  <r>
    <x v="891"/>
    <n v="44"/>
    <s v="Laurel Elliston"/>
    <x v="2"/>
    <n v="1"/>
    <x v="328"/>
    <n v="17317"/>
    <s v="Not Specified"/>
    <n v="7"/>
    <n v="4.42"/>
    <n v="0.06"/>
    <x v="1978"/>
    <n v="4.99"/>
    <n v="-20.87"/>
    <n v="0.38"/>
    <x v="0"/>
    <x v="0"/>
    <x v="445"/>
    <x v="15"/>
    <x v="0"/>
    <n v="2392"/>
    <d v="2012-12-05T00:00:00"/>
    <x v="0"/>
    <x v="13"/>
    <n v="11758"/>
  </r>
  <r>
    <x v="823"/>
    <n v="44"/>
    <s v="Erin Ashbrook"/>
    <x v="3"/>
    <n v="1"/>
    <x v="329"/>
    <n v="13479"/>
    <s v="High"/>
    <n v="13"/>
    <n v="205.99"/>
    <n v="0.04"/>
    <x v="1979"/>
    <n v="5.26"/>
    <n v="-1.6279999999999999"/>
    <n v="0.56000000000000005"/>
    <x v="2"/>
    <x v="0"/>
    <x v="827"/>
    <x v="9"/>
    <x v="2"/>
    <n v="1875"/>
    <d v="2012-12-05T00:00:00"/>
    <x v="0"/>
    <x v="9"/>
    <n v="75028"/>
  </r>
  <r>
    <x v="823"/>
    <n v="44"/>
    <s v="Erin Ashbrook"/>
    <x v="3"/>
    <n v="1"/>
    <x v="329"/>
    <n v="13479"/>
    <s v="High"/>
    <n v="3"/>
    <n v="99.99"/>
    <n v="0.09"/>
    <x v="1980"/>
    <n v="19.989999999999998"/>
    <n v="-322.95"/>
    <n v="0.52"/>
    <x v="2"/>
    <x v="0"/>
    <x v="338"/>
    <x v="8"/>
    <x v="2"/>
    <n v="1874"/>
    <d v="2012-12-06T00:00:00"/>
    <x v="0"/>
    <x v="9"/>
    <n v="75028"/>
  </r>
  <r>
    <x v="415"/>
    <n v="44"/>
    <s v="Odella Nelson"/>
    <x v="0"/>
    <n v="1"/>
    <x v="329"/>
    <n v="29889"/>
    <s v="Not Specified"/>
    <n v="44"/>
    <n v="5.98"/>
    <n v="0.09"/>
    <x v="1981"/>
    <n v="1.67"/>
    <n v="23.87"/>
    <n v="0.51"/>
    <x v="0"/>
    <x v="3"/>
    <x v="947"/>
    <x v="6"/>
    <x v="0"/>
    <n v="4204"/>
    <d v="2012-12-07T00:00:00"/>
    <x v="0"/>
    <x v="20"/>
    <n v="43213"/>
  </r>
  <r>
    <x v="252"/>
    <n v="44"/>
    <s v="Carl Weiss"/>
    <x v="3"/>
    <n v="1"/>
    <x v="329"/>
    <n v="15040"/>
    <s v="Low"/>
    <n v="48"/>
    <n v="9.11"/>
    <n v="0.1"/>
    <x v="1982"/>
    <n v="2.15"/>
    <n v="114.02"/>
    <n v="0.4"/>
    <x v="0"/>
    <x v="3"/>
    <x v="5"/>
    <x v="2"/>
    <x v="3"/>
    <n v="2103"/>
    <d v="2012-12-08T00:00:00"/>
    <x v="1"/>
    <x v="32"/>
    <n v="39701"/>
  </r>
  <r>
    <x v="892"/>
    <n v="44"/>
    <s v="Noel Staavos"/>
    <x v="1"/>
    <n v="1"/>
    <x v="330"/>
    <n v="1444"/>
    <s v="Medium"/>
    <n v="25"/>
    <n v="30.98"/>
    <n v="7.0000000000000007E-2"/>
    <x v="1983"/>
    <n v="8.74"/>
    <n v="181.98"/>
    <n v="0.4"/>
    <x v="0"/>
    <x v="0"/>
    <x v="307"/>
    <x v="2"/>
    <x v="0"/>
    <n v="221"/>
    <d v="2012-12-06T00:00:00"/>
    <x v="0"/>
    <x v="35"/>
    <n v="2908"/>
  </r>
  <r>
    <x v="670"/>
    <n v="44"/>
    <s v="Gary Hwang"/>
    <x v="1"/>
    <n v="1"/>
    <x v="330"/>
    <n v="50275"/>
    <s v="Medium"/>
    <n v="31"/>
    <n v="6.48"/>
    <n v="0.05"/>
    <x v="1984"/>
    <n v="5.84"/>
    <n v="-56.39"/>
    <n v="0.37"/>
    <x v="0"/>
    <x v="0"/>
    <x v="948"/>
    <x v="2"/>
    <x v="3"/>
    <n v="7040"/>
    <d v="2012-12-06T00:00:00"/>
    <x v="0"/>
    <x v="12"/>
    <n v="33063"/>
  </r>
  <r>
    <x v="670"/>
    <n v="44"/>
    <s v="Gary Hwang"/>
    <x v="1"/>
    <n v="1"/>
    <x v="330"/>
    <n v="50275"/>
    <s v="Medium"/>
    <n v="5"/>
    <n v="1938.02"/>
    <n v="0.03"/>
    <x v="1985"/>
    <n v="13.99"/>
    <n v="-1565.913"/>
    <n v="0.38"/>
    <x v="2"/>
    <x v="5"/>
    <x v="270"/>
    <x v="7"/>
    <x v="3"/>
    <n v="7039"/>
    <d v="2012-12-06T00:00:00"/>
    <x v="1"/>
    <x v="12"/>
    <n v="33063"/>
  </r>
  <r>
    <x v="893"/>
    <n v="44"/>
    <s v="Noel Staavos"/>
    <x v="1"/>
    <n v="1"/>
    <x v="330"/>
    <n v="1444"/>
    <s v="Medium"/>
    <n v="2"/>
    <n v="6.48"/>
    <n v="0.02"/>
    <x v="1986"/>
    <n v="8.74"/>
    <n v="-13.67"/>
    <n v="0.36"/>
    <x v="0"/>
    <x v="0"/>
    <x v="949"/>
    <x v="2"/>
    <x v="0"/>
    <n v="219"/>
    <d v="2012-12-07T00:00:00"/>
    <x v="0"/>
    <x v="15"/>
    <n v="6408"/>
  </r>
  <r>
    <x v="60"/>
    <n v="44"/>
    <s v="Noel Staavos"/>
    <x v="1"/>
    <n v="1"/>
    <x v="330"/>
    <n v="1444"/>
    <s v="Medium"/>
    <n v="24"/>
    <n v="17.149999999999999"/>
    <n v="0.02"/>
    <x v="1987"/>
    <n v="4.96"/>
    <n v="24.33"/>
    <n v="0.57999999999999996"/>
    <x v="0"/>
    <x v="0"/>
    <x v="639"/>
    <x v="0"/>
    <x v="0"/>
    <n v="220"/>
    <d v="2012-12-07T00:00:00"/>
    <x v="0"/>
    <x v="22"/>
    <n v="7631"/>
  </r>
  <r>
    <x v="894"/>
    <n v="44"/>
    <s v="Ashley Jarboe"/>
    <x v="1"/>
    <n v="1"/>
    <x v="330"/>
    <n v="36069"/>
    <s v="Low"/>
    <n v="20"/>
    <n v="4.9800000000000004"/>
    <n v="0.09"/>
    <x v="1988"/>
    <n v="7.44"/>
    <n v="-92.01"/>
    <n v="0.36"/>
    <x v="0"/>
    <x v="0"/>
    <x v="518"/>
    <x v="2"/>
    <x v="1"/>
    <n v="5061"/>
    <d v="2012-12-07T00:00:00"/>
    <x v="0"/>
    <x v="40"/>
    <n v="85234"/>
  </r>
  <r>
    <x v="345"/>
    <n v="44"/>
    <s v="Noel Staavos"/>
    <x v="1"/>
    <n v="1"/>
    <x v="330"/>
    <n v="1444"/>
    <s v="Medium"/>
    <n v="32"/>
    <n v="699.99"/>
    <n v="0.06"/>
    <x v="1989"/>
    <n v="24.49"/>
    <n v="8249.86"/>
    <n v="0.41"/>
    <x v="2"/>
    <x v="1"/>
    <x v="50"/>
    <x v="11"/>
    <x v="0"/>
    <n v="217"/>
    <d v="2012-12-07T00:00:00"/>
    <x v="1"/>
    <x v="19"/>
    <n v="4401"/>
  </r>
  <r>
    <x v="153"/>
    <n v="44"/>
    <s v="Noel Staavos"/>
    <x v="1"/>
    <n v="1"/>
    <x v="330"/>
    <n v="1444"/>
    <s v="Medium"/>
    <n v="13"/>
    <n v="1360.14"/>
    <n v="0.04"/>
    <x v="1990"/>
    <n v="14.7"/>
    <n v="1759.34"/>
    <n v="0.59"/>
    <x v="2"/>
    <x v="2"/>
    <x v="950"/>
    <x v="7"/>
    <x v="0"/>
    <n v="218"/>
    <d v="2012-12-08T00:00:00"/>
    <x v="2"/>
    <x v="25"/>
    <n v="5401"/>
  </r>
  <r>
    <x v="894"/>
    <n v="44"/>
    <s v="Ashley Jarboe"/>
    <x v="1"/>
    <n v="1"/>
    <x v="330"/>
    <n v="36069"/>
    <s v="Low"/>
    <n v="13"/>
    <n v="35.94"/>
    <n v="0.09"/>
    <x v="1991"/>
    <n v="6.66"/>
    <n v="107.74"/>
    <n v="0.4"/>
    <x v="0"/>
    <x v="0"/>
    <x v="600"/>
    <x v="15"/>
    <x v="1"/>
    <n v="5059"/>
    <d v="2012-12-10T00:00:00"/>
    <x v="0"/>
    <x v="40"/>
    <n v="85234"/>
  </r>
  <r>
    <x v="257"/>
    <n v="44"/>
    <s v="Brian Thompson"/>
    <x v="1"/>
    <n v="1"/>
    <x v="330"/>
    <n v="16032"/>
    <s v="Low"/>
    <n v="35"/>
    <n v="12.64"/>
    <n v="7.0000000000000007E-2"/>
    <x v="1992"/>
    <n v="4.9800000000000004"/>
    <n v="75.61"/>
    <n v="0.48"/>
    <x v="1"/>
    <x v="6"/>
    <x v="369"/>
    <x v="5"/>
    <x v="2"/>
    <n v="2216"/>
    <d v="2012-12-12T00:00:00"/>
    <x v="0"/>
    <x v="26"/>
    <n v="63105"/>
  </r>
  <r>
    <x v="894"/>
    <n v="44"/>
    <s v="Ashley Jarboe"/>
    <x v="1"/>
    <n v="1"/>
    <x v="330"/>
    <n v="36069"/>
    <s v="Low"/>
    <n v="15"/>
    <n v="170.98"/>
    <n v="0"/>
    <x v="1993"/>
    <n v="13.99"/>
    <n v="966.81"/>
    <n v="0.75"/>
    <x v="1"/>
    <x v="5"/>
    <x v="951"/>
    <x v="5"/>
    <x v="1"/>
    <n v="5060"/>
    <d v="2012-12-12T00:00:00"/>
    <x v="0"/>
    <x v="40"/>
    <n v="85234"/>
  </r>
  <r>
    <x v="895"/>
    <n v="44"/>
    <s v="Lycoris Saunders"/>
    <x v="2"/>
    <n v="1"/>
    <x v="331"/>
    <n v="39015"/>
    <s v="Medium"/>
    <n v="11"/>
    <n v="6.48"/>
    <n v="7.0000000000000007E-2"/>
    <x v="1994"/>
    <n v="5.74"/>
    <n v="-28.45"/>
    <n v="0.37"/>
    <x v="0"/>
    <x v="0"/>
    <x v="952"/>
    <x v="2"/>
    <x v="2"/>
    <n v="5502"/>
    <d v="2012-12-06T00:00:00"/>
    <x v="0"/>
    <x v="26"/>
    <n v="63129"/>
  </r>
  <r>
    <x v="895"/>
    <n v="44"/>
    <s v="Lycoris Saunders"/>
    <x v="2"/>
    <n v="1"/>
    <x v="331"/>
    <n v="39015"/>
    <s v="Medium"/>
    <n v="13"/>
    <n v="399.98"/>
    <n v="0.05"/>
    <x v="1995"/>
    <n v="12.06"/>
    <n v="567.59"/>
    <n v="0.56000000000000005"/>
    <x v="2"/>
    <x v="4"/>
    <x v="84"/>
    <x v="7"/>
    <x v="2"/>
    <n v="5501"/>
    <d v="2012-12-06T00:00:00"/>
    <x v="2"/>
    <x v="26"/>
    <n v="63129"/>
  </r>
  <r>
    <x v="152"/>
    <n v="44"/>
    <s v="Ben Ferrer"/>
    <x v="2"/>
    <n v="1"/>
    <x v="331"/>
    <n v="41185"/>
    <s v="Critical"/>
    <n v="2"/>
    <n v="5.78"/>
    <n v="0.08"/>
    <x v="1996"/>
    <n v="7.96"/>
    <n v="-12.83"/>
    <n v="0.36"/>
    <x v="0"/>
    <x v="0"/>
    <x v="673"/>
    <x v="2"/>
    <x v="0"/>
    <n v="5806"/>
    <d v="2012-12-07T00:00:00"/>
    <x v="0"/>
    <x v="20"/>
    <n v="44221"/>
  </r>
  <r>
    <x v="896"/>
    <n v="44"/>
    <s v="Sonia Sunley"/>
    <x v="0"/>
    <n v="1"/>
    <x v="331"/>
    <n v="24737"/>
    <s v="High"/>
    <n v="26"/>
    <n v="6.48"/>
    <n v="0"/>
    <x v="1997"/>
    <n v="5.19"/>
    <n v="-28.15"/>
    <n v="0.37"/>
    <x v="0"/>
    <x v="0"/>
    <x v="761"/>
    <x v="2"/>
    <x v="2"/>
    <n v="3475"/>
    <d v="2012-12-07T00:00:00"/>
    <x v="0"/>
    <x v="38"/>
    <n v="66048"/>
  </r>
  <r>
    <x v="623"/>
    <n v="44"/>
    <s v="Edward Nazzal"/>
    <x v="1"/>
    <n v="1"/>
    <x v="331"/>
    <n v="46528"/>
    <s v="Medium"/>
    <n v="43"/>
    <n v="70.709999999999994"/>
    <n v="0.05"/>
    <x v="1998"/>
    <n v="37.58"/>
    <n v="-865.98"/>
    <n v="0.78"/>
    <x v="1"/>
    <x v="3"/>
    <x v="953"/>
    <x v="5"/>
    <x v="2"/>
    <n v="6538"/>
    <d v="2012-12-08T00:00:00"/>
    <x v="1"/>
    <x v="9"/>
    <n v="76706"/>
  </r>
  <r>
    <x v="605"/>
    <n v="44"/>
    <s v="Duane Huffman"/>
    <x v="3"/>
    <n v="1"/>
    <x v="331"/>
    <n v="45824"/>
    <s v="Not Specified"/>
    <n v="44"/>
    <n v="140.81"/>
    <n v="0.08"/>
    <x v="1999"/>
    <n v="24.49"/>
    <n v="1232.79"/>
    <n v="0.56999999999999995"/>
    <x v="1"/>
    <x v="1"/>
    <x v="954"/>
    <x v="1"/>
    <x v="2"/>
    <n v="6443"/>
    <d v="2012-12-08T00:00:00"/>
    <x v="0"/>
    <x v="9"/>
    <n v="78041"/>
  </r>
  <r>
    <x v="874"/>
    <n v="44"/>
    <s v="Nat Gilpin"/>
    <x v="3"/>
    <n v="1"/>
    <x v="331"/>
    <n v="16480"/>
    <s v="Not Specified"/>
    <n v="14"/>
    <n v="5.4"/>
    <n v="0.09"/>
    <x v="2000"/>
    <n v="7.78"/>
    <n v="-69.528999999999996"/>
    <n v="0.37"/>
    <x v="0"/>
    <x v="0"/>
    <x v="561"/>
    <x v="3"/>
    <x v="2"/>
    <n v="2286"/>
    <d v="2012-12-08T00:00:00"/>
    <x v="1"/>
    <x v="11"/>
    <n v="73110"/>
  </r>
  <r>
    <x v="384"/>
    <n v="44"/>
    <s v="Roy Collins"/>
    <x v="2"/>
    <n v="1"/>
    <x v="331"/>
    <n v="45959"/>
    <s v="Medium"/>
    <n v="15"/>
    <n v="12.53"/>
    <n v="0.08"/>
    <x v="2001"/>
    <n v="7.17"/>
    <n v="-2.6335000000000002"/>
    <n v="0.38"/>
    <x v="0"/>
    <x v="0"/>
    <x v="242"/>
    <x v="3"/>
    <x v="3"/>
    <n v="6454"/>
    <d v="2012-12-08T00:00:00"/>
    <x v="1"/>
    <x v="29"/>
    <n v="38017"/>
  </r>
  <r>
    <x v="366"/>
    <n v="44"/>
    <s v="Roy Collins"/>
    <x v="2"/>
    <n v="1"/>
    <x v="331"/>
    <n v="45959"/>
    <s v="Medium"/>
    <n v="35"/>
    <n v="49.99"/>
    <n v="0"/>
    <x v="2002"/>
    <n v="19.989999999999998"/>
    <n v="155.16999999999999"/>
    <n v="0.41"/>
    <x v="2"/>
    <x v="0"/>
    <x v="282"/>
    <x v="8"/>
    <x v="3"/>
    <n v="6455"/>
    <d v="2012-12-08T00:00:00"/>
    <x v="0"/>
    <x v="29"/>
    <n v="38401"/>
  </r>
  <r>
    <x v="702"/>
    <n v="44"/>
    <s v="Fred Wasserman"/>
    <x v="1"/>
    <n v="1"/>
    <x v="331"/>
    <n v="24455"/>
    <s v="Not Specified"/>
    <n v="8"/>
    <n v="20.89"/>
    <n v="0"/>
    <x v="2003"/>
    <n v="1.99"/>
    <n v="-10.59"/>
    <n v="0.48"/>
    <x v="2"/>
    <x v="6"/>
    <x v="955"/>
    <x v="8"/>
    <x v="0"/>
    <n v="3430"/>
    <d v="2012-12-08T00:00:00"/>
    <x v="0"/>
    <x v="0"/>
    <n v="17201"/>
  </r>
  <r>
    <x v="896"/>
    <n v="44"/>
    <s v="Sonia Sunley"/>
    <x v="0"/>
    <n v="1"/>
    <x v="331"/>
    <n v="24737"/>
    <s v="High"/>
    <n v="3"/>
    <n v="180.98"/>
    <n v="0.09"/>
    <x v="2004"/>
    <n v="26.2"/>
    <n v="-210.97"/>
    <n v="0.59"/>
    <x v="1"/>
    <x v="2"/>
    <x v="509"/>
    <x v="1"/>
    <x v="2"/>
    <n v="3474"/>
    <d v="2012-12-09T00:00:00"/>
    <x v="2"/>
    <x v="38"/>
    <n v="66048"/>
  </r>
  <r>
    <x v="623"/>
    <n v="44"/>
    <s v="Edward Nazzal"/>
    <x v="1"/>
    <n v="1"/>
    <x v="331"/>
    <n v="46528"/>
    <s v="Medium"/>
    <n v="23"/>
    <n v="18.97"/>
    <n v="0.01"/>
    <x v="2005"/>
    <n v="9.5399999999999991"/>
    <n v="57.25"/>
    <n v="0.37"/>
    <x v="0"/>
    <x v="0"/>
    <x v="102"/>
    <x v="2"/>
    <x v="2"/>
    <n v="6539"/>
    <d v="2012-12-09T00:00:00"/>
    <x v="0"/>
    <x v="9"/>
    <n v="76706"/>
  </r>
  <r>
    <x v="702"/>
    <n v="44"/>
    <s v="Fred Wasserman"/>
    <x v="1"/>
    <n v="1"/>
    <x v="331"/>
    <n v="24455"/>
    <s v="Not Specified"/>
    <n v="41"/>
    <n v="3.98"/>
    <n v="7.0000000000000007E-2"/>
    <x v="2006"/>
    <n v="0.83"/>
    <n v="27.38"/>
    <n v="0.51"/>
    <x v="0"/>
    <x v="3"/>
    <x v="654"/>
    <x v="6"/>
    <x v="0"/>
    <n v="3431"/>
    <d v="2012-12-09T00:00:00"/>
    <x v="0"/>
    <x v="0"/>
    <n v="17201"/>
  </r>
  <r>
    <x v="488"/>
    <n v="44"/>
    <s v="Aleksandra Gannaway"/>
    <x v="2"/>
    <n v="1"/>
    <x v="332"/>
    <n v="36992"/>
    <s v="Medium"/>
    <n v="34"/>
    <n v="12.98"/>
    <n v="0.04"/>
    <x v="2007"/>
    <n v="3.14"/>
    <n v="61.57"/>
    <n v="0.6"/>
    <x v="0"/>
    <x v="6"/>
    <x v="725"/>
    <x v="16"/>
    <x v="3"/>
    <n v="5203"/>
    <d v="2012-12-09T00:00:00"/>
    <x v="1"/>
    <x v="8"/>
    <n v="70056"/>
  </r>
  <r>
    <x v="897"/>
    <n v="44"/>
    <s v="Patrick O'Brill"/>
    <x v="1"/>
    <n v="1"/>
    <x v="332"/>
    <n v="8229"/>
    <s v="Medium"/>
    <n v="50"/>
    <n v="4.76"/>
    <n v="0"/>
    <x v="2008"/>
    <n v="3.01"/>
    <n v="-4.6900000000000004"/>
    <n v="0.36"/>
    <x v="0"/>
    <x v="3"/>
    <x v="956"/>
    <x v="2"/>
    <x v="2"/>
    <n v="1124"/>
    <d v="2012-12-09T00:00:00"/>
    <x v="0"/>
    <x v="24"/>
    <n v="49423"/>
  </r>
  <r>
    <x v="897"/>
    <n v="44"/>
    <s v="Patrick O'Brill"/>
    <x v="1"/>
    <n v="1"/>
    <x v="332"/>
    <n v="8229"/>
    <s v="Medium"/>
    <n v="7"/>
    <n v="510.14"/>
    <n v="0.04"/>
    <x v="2009"/>
    <n v="14.7"/>
    <n v="-502.80779999999999"/>
    <n v="0.56000000000000005"/>
    <x v="2"/>
    <x v="2"/>
    <x v="957"/>
    <x v="7"/>
    <x v="2"/>
    <n v="1123"/>
    <d v="2012-12-09T00:00:00"/>
    <x v="2"/>
    <x v="24"/>
    <n v="49423"/>
  </r>
  <r>
    <x v="726"/>
    <n v="44"/>
    <s v="Sanjit Engle"/>
    <x v="1"/>
    <n v="1"/>
    <x v="332"/>
    <n v="59365"/>
    <s v="Medium"/>
    <n v="1"/>
    <n v="535.64"/>
    <n v="0.05"/>
    <x v="2010"/>
    <n v="14.7"/>
    <n v="-1220.9145000000001"/>
    <n v="0.59"/>
    <x v="2"/>
    <x v="2"/>
    <x v="810"/>
    <x v="7"/>
    <x v="3"/>
    <n v="8310"/>
    <d v="2012-12-09T00:00:00"/>
    <x v="2"/>
    <x v="12"/>
    <n v="33021"/>
  </r>
  <r>
    <x v="886"/>
    <n v="44"/>
    <s v="Matt Collister"/>
    <x v="1"/>
    <n v="1"/>
    <x v="332"/>
    <n v="54755"/>
    <s v="Critical"/>
    <n v="44"/>
    <n v="73.98"/>
    <n v="0"/>
    <x v="2011"/>
    <n v="4"/>
    <n v="443.52"/>
    <n v="0.77"/>
    <x v="2"/>
    <x v="0"/>
    <x v="160"/>
    <x v="8"/>
    <x v="2"/>
    <n v="7643"/>
    <d v="2012-12-10T00:00:00"/>
    <x v="0"/>
    <x v="9"/>
    <n v="77015"/>
  </r>
  <r>
    <x v="452"/>
    <n v="44"/>
    <s v="Georgia Rosenberg"/>
    <x v="3"/>
    <n v="1"/>
    <x v="332"/>
    <n v="35457"/>
    <s v="Low"/>
    <n v="45"/>
    <n v="70.97"/>
    <n v="0.02"/>
    <x v="2012"/>
    <n v="3.5"/>
    <n v="1102.58"/>
    <n v="0.59"/>
    <x v="0"/>
    <x v="0"/>
    <x v="469"/>
    <x v="13"/>
    <x v="3"/>
    <n v="4984"/>
    <d v="2012-12-14T00:00:00"/>
    <x v="0"/>
    <x v="16"/>
    <n v="22304"/>
  </r>
  <r>
    <x v="898"/>
    <n v="44"/>
    <s v="Sylvia Foulston"/>
    <x v="2"/>
    <n v="1"/>
    <x v="333"/>
    <n v="47617"/>
    <s v="Not Specified"/>
    <n v="17"/>
    <n v="304.99"/>
    <n v="0.09"/>
    <x v="2013"/>
    <n v="19.989999999999998"/>
    <n v="1680.9175"/>
    <n v="0.4"/>
    <x v="0"/>
    <x v="0"/>
    <x v="662"/>
    <x v="3"/>
    <x v="0"/>
    <n v="6691"/>
    <d v="2012-12-09T00:00:00"/>
    <x v="0"/>
    <x v="46"/>
    <n v="3246"/>
  </r>
  <r>
    <x v="206"/>
    <n v="44"/>
    <s v="Shaun Chance"/>
    <x v="2"/>
    <n v="1"/>
    <x v="333"/>
    <n v="37700"/>
    <s v="Critical"/>
    <n v="27"/>
    <n v="122.99"/>
    <n v="0.05"/>
    <x v="2014"/>
    <n v="19.989999999999998"/>
    <n v="1169.7104999999999"/>
    <n v="0.37"/>
    <x v="0"/>
    <x v="0"/>
    <x v="527"/>
    <x v="3"/>
    <x v="1"/>
    <n v="5295"/>
    <d v="2012-12-11T00:00:00"/>
    <x v="1"/>
    <x v="31"/>
    <n v="83814"/>
  </r>
  <r>
    <x v="899"/>
    <n v="44"/>
    <s v="Eleni McCrary"/>
    <x v="2"/>
    <n v="1"/>
    <x v="334"/>
    <n v="51233"/>
    <s v="Low"/>
    <n v="3"/>
    <n v="7.59"/>
    <n v="0.05"/>
    <x v="2015"/>
    <n v="4"/>
    <n v="20.12"/>
    <n v="0.42"/>
    <x v="1"/>
    <x v="3"/>
    <x v="354"/>
    <x v="5"/>
    <x v="0"/>
    <n v="7179"/>
    <d v="2012-12-09T00:00:00"/>
    <x v="0"/>
    <x v="28"/>
    <n v="1075"/>
  </r>
  <r>
    <x v="829"/>
    <n v="44"/>
    <s v="Becky Castell"/>
    <x v="3"/>
    <n v="1"/>
    <x v="334"/>
    <n v="50754"/>
    <s v="Not Specified"/>
    <n v="9"/>
    <n v="7.99"/>
    <n v="0.06"/>
    <x v="2016"/>
    <n v="5.03"/>
    <n v="-58.344000000000001"/>
    <n v="0.6"/>
    <x v="2"/>
    <x v="5"/>
    <x v="716"/>
    <x v="9"/>
    <x v="2"/>
    <n v="7111"/>
    <d v="2012-12-10T00:00:00"/>
    <x v="0"/>
    <x v="14"/>
    <n v="60510"/>
  </r>
  <r>
    <x v="900"/>
    <n v="44"/>
    <s v="Patrick O'Brill"/>
    <x v="1"/>
    <n v="1"/>
    <x v="334"/>
    <n v="8290"/>
    <s v="Critical"/>
    <n v="32"/>
    <n v="6.3"/>
    <n v="0.04"/>
    <x v="2017"/>
    <n v="0.5"/>
    <n v="101.8"/>
    <n v="0.39"/>
    <x v="0"/>
    <x v="0"/>
    <x v="475"/>
    <x v="12"/>
    <x v="2"/>
    <n v="1134"/>
    <d v="2012-12-11T00:00:00"/>
    <x v="0"/>
    <x v="24"/>
    <n v="48141"/>
  </r>
  <r>
    <x v="303"/>
    <n v="44"/>
    <s v="Victoria Wilson"/>
    <x v="1"/>
    <n v="1"/>
    <x v="334"/>
    <n v="41765"/>
    <s v="Medium"/>
    <n v="41"/>
    <n v="4.9800000000000004"/>
    <n v="0.03"/>
    <x v="2018"/>
    <n v="4.95"/>
    <n v="-95.990499999999997"/>
    <n v="0.37"/>
    <x v="0"/>
    <x v="0"/>
    <x v="584"/>
    <x v="3"/>
    <x v="2"/>
    <n v="5887"/>
    <d v="2012-12-11T00:00:00"/>
    <x v="0"/>
    <x v="23"/>
    <n v="53095"/>
  </r>
  <r>
    <x v="490"/>
    <n v="44"/>
    <s v="Annie Thurman"/>
    <x v="3"/>
    <n v="1"/>
    <x v="334"/>
    <n v="59297"/>
    <s v="Medium"/>
    <n v="13"/>
    <n v="119.99"/>
    <n v="0.05"/>
    <x v="2019"/>
    <n v="56.14"/>
    <n v="-205.02420000000001"/>
    <n v="0.39"/>
    <x v="2"/>
    <x v="4"/>
    <x v="136"/>
    <x v="7"/>
    <x v="1"/>
    <n v="8303"/>
    <d v="2012-12-11T00:00:00"/>
    <x v="2"/>
    <x v="5"/>
    <n v="84107"/>
  </r>
  <r>
    <x v="252"/>
    <n v="44"/>
    <s v="Carlos Soltero"/>
    <x v="0"/>
    <n v="1"/>
    <x v="335"/>
    <n v="56803"/>
    <s v="Not Specified"/>
    <n v="42"/>
    <n v="6.48"/>
    <n v="0.1"/>
    <x v="2020"/>
    <n v="5.9"/>
    <n v="-103.27"/>
    <n v="0.37"/>
    <x v="0"/>
    <x v="0"/>
    <x v="845"/>
    <x v="2"/>
    <x v="2"/>
    <n v="7949"/>
    <d v="2012-12-10T00:00:00"/>
    <x v="0"/>
    <x v="36"/>
    <n v="47201"/>
  </r>
  <r>
    <x v="901"/>
    <n v="44"/>
    <s v="Art Foster"/>
    <x v="1"/>
    <n v="1"/>
    <x v="335"/>
    <n v="5735"/>
    <s v="Medium"/>
    <n v="10"/>
    <n v="280.98"/>
    <n v="0.1"/>
    <x v="2021"/>
    <n v="35.67"/>
    <n v="-107.49"/>
    <n v="0.66"/>
    <x v="1"/>
    <x v="4"/>
    <x v="566"/>
    <x v="4"/>
    <x v="1"/>
    <n v="801"/>
    <d v="2012-12-11T00:00:00"/>
    <x v="2"/>
    <x v="30"/>
    <n v="80126"/>
  </r>
  <r>
    <x v="560"/>
    <n v="44"/>
    <s v="Steve Nguyen"/>
    <x v="0"/>
    <n v="1"/>
    <x v="335"/>
    <n v="48483"/>
    <s v="Critical"/>
    <n v="18"/>
    <n v="2.21"/>
    <n v="0"/>
    <x v="2022"/>
    <n v="1"/>
    <n v="10.01"/>
    <n v="0.38"/>
    <x v="0"/>
    <x v="3"/>
    <x v="811"/>
    <x v="6"/>
    <x v="0"/>
    <n v="6807"/>
    <d v="2012-12-11T00:00:00"/>
    <x v="1"/>
    <x v="20"/>
    <n v="43615"/>
  </r>
  <r>
    <x v="782"/>
    <n v="44"/>
    <s v="Ross Baird"/>
    <x v="2"/>
    <n v="1"/>
    <x v="336"/>
    <n v="2818"/>
    <s v="Medium"/>
    <n v="39"/>
    <n v="14.98"/>
    <n v="0"/>
    <x v="2023"/>
    <n v="8.99"/>
    <n v="44.71"/>
    <n v="0.39"/>
    <x v="1"/>
    <x v="6"/>
    <x v="813"/>
    <x v="5"/>
    <x v="3"/>
    <n v="420"/>
    <d v="2012-12-12T00:00:00"/>
    <x v="0"/>
    <x v="12"/>
    <n v="33161"/>
  </r>
  <r>
    <x v="457"/>
    <n v="44"/>
    <s v="Nora Price"/>
    <x v="0"/>
    <n v="1"/>
    <x v="336"/>
    <n v="7527"/>
    <s v="Medium"/>
    <n v="37"/>
    <n v="15.68"/>
    <n v="0.05"/>
    <x v="2024"/>
    <n v="3.73"/>
    <n v="186.87"/>
    <n v="0.46"/>
    <x v="1"/>
    <x v="6"/>
    <x v="611"/>
    <x v="5"/>
    <x v="3"/>
    <n v="1031"/>
    <d v="2012-12-12T00:00:00"/>
    <x v="0"/>
    <x v="16"/>
    <n v="23223"/>
  </r>
  <r>
    <x v="348"/>
    <n v="44"/>
    <s v="Tom Stivers"/>
    <x v="2"/>
    <n v="1"/>
    <x v="336"/>
    <n v="39076"/>
    <s v="Critical"/>
    <n v="41"/>
    <n v="5.28"/>
    <n v="0.02"/>
    <x v="2025"/>
    <n v="6.26"/>
    <n v="-131.16"/>
    <n v="0.4"/>
    <x v="0"/>
    <x v="0"/>
    <x v="632"/>
    <x v="2"/>
    <x v="0"/>
    <n v="5511"/>
    <d v="2012-12-12T00:00:00"/>
    <x v="0"/>
    <x v="13"/>
    <n v="12306"/>
  </r>
  <r>
    <x v="782"/>
    <n v="44"/>
    <s v="Ross Baird"/>
    <x v="2"/>
    <n v="1"/>
    <x v="336"/>
    <n v="2818"/>
    <s v="Medium"/>
    <n v="2"/>
    <n v="38.76"/>
    <n v="0.02"/>
    <x v="2026"/>
    <n v="13.26"/>
    <n v="-42.72"/>
    <n v="0.36"/>
    <x v="0"/>
    <x v="0"/>
    <x v="958"/>
    <x v="2"/>
    <x v="3"/>
    <n v="421"/>
    <d v="2012-12-12T00:00:00"/>
    <x v="0"/>
    <x v="12"/>
    <n v="33161"/>
  </r>
  <r>
    <x v="758"/>
    <n v="44"/>
    <s v="Shaun Weien"/>
    <x v="1"/>
    <n v="1"/>
    <x v="336"/>
    <n v="49283"/>
    <s v="High"/>
    <n v="25"/>
    <n v="12.28"/>
    <n v="0.01"/>
    <x v="2027"/>
    <n v="6.47"/>
    <n v="31.74"/>
    <n v="0.38"/>
    <x v="0"/>
    <x v="0"/>
    <x v="921"/>
    <x v="2"/>
    <x v="2"/>
    <n v="6908"/>
    <d v="2012-12-12T00:00:00"/>
    <x v="0"/>
    <x v="3"/>
    <n v="55343"/>
  </r>
  <r>
    <x v="457"/>
    <n v="44"/>
    <s v="Nora Price"/>
    <x v="0"/>
    <n v="1"/>
    <x v="336"/>
    <n v="7527"/>
    <s v="Medium"/>
    <n v="42"/>
    <n v="195.99"/>
    <n v="0.02"/>
    <x v="2028"/>
    <n v="4.2"/>
    <n v="2288.6370000000002"/>
    <n v="0.56000000000000005"/>
    <x v="2"/>
    <x v="0"/>
    <x v="959"/>
    <x v="9"/>
    <x v="3"/>
    <n v="1032"/>
    <d v="2012-12-12T00:00:00"/>
    <x v="0"/>
    <x v="16"/>
    <n v="23223"/>
  </r>
  <r>
    <x v="782"/>
    <n v="44"/>
    <s v="Ross Baird"/>
    <x v="2"/>
    <n v="1"/>
    <x v="336"/>
    <n v="2818"/>
    <s v="Medium"/>
    <n v="37"/>
    <n v="15.68"/>
    <n v="0.05"/>
    <x v="2029"/>
    <n v="3.73"/>
    <n v="192.39"/>
    <n v="0.46"/>
    <x v="1"/>
    <x v="6"/>
    <x v="611"/>
    <x v="5"/>
    <x v="3"/>
    <n v="419"/>
    <d v="2012-12-13T00:00:00"/>
    <x v="0"/>
    <x v="12"/>
    <n v="33161"/>
  </r>
  <r>
    <x v="902"/>
    <n v="44"/>
    <s v="Joni Blumstein"/>
    <x v="3"/>
    <n v="1"/>
    <x v="337"/>
    <n v="12224"/>
    <s v="High"/>
    <n v="29"/>
    <n v="35.99"/>
    <n v="0.1"/>
    <x v="2030"/>
    <n v="5"/>
    <n v="-208.428"/>
    <n v="0.82"/>
    <x v="2"/>
    <x v="3"/>
    <x v="852"/>
    <x v="9"/>
    <x v="2"/>
    <n v="1693"/>
    <d v="2012-12-12T00:00:00"/>
    <x v="0"/>
    <x v="11"/>
    <n v="73703"/>
  </r>
  <r>
    <x v="903"/>
    <n v="44"/>
    <s v="Lisa DeCherney"/>
    <x v="2"/>
    <n v="1"/>
    <x v="337"/>
    <n v="35364"/>
    <s v="Critical"/>
    <n v="37"/>
    <n v="424.21"/>
    <n v="0.06"/>
    <x v="2031"/>
    <n v="110.2"/>
    <n v="455.02"/>
    <n v="0.67"/>
    <x v="1"/>
    <x v="4"/>
    <x v="752"/>
    <x v="4"/>
    <x v="2"/>
    <n v="4972"/>
    <d v="2012-12-13T00:00:00"/>
    <x v="2"/>
    <x v="38"/>
    <n v="67901"/>
  </r>
  <r>
    <x v="904"/>
    <n v="44"/>
    <s v="Maxwell Schwartz"/>
    <x v="2"/>
    <n v="1"/>
    <x v="337"/>
    <n v="28037"/>
    <s v="High"/>
    <n v="31"/>
    <n v="6.68"/>
    <n v="0.06"/>
    <x v="2032"/>
    <n v="6.93"/>
    <n v="-101.28"/>
    <n v="0.37"/>
    <x v="0"/>
    <x v="0"/>
    <x v="211"/>
    <x v="2"/>
    <x v="3"/>
    <n v="3937"/>
    <d v="2012-12-13T00:00:00"/>
    <x v="0"/>
    <x v="45"/>
    <n v="27604"/>
  </r>
  <r>
    <x v="676"/>
    <n v="44"/>
    <s v="Cari MacIntyre"/>
    <x v="2"/>
    <n v="1"/>
    <x v="337"/>
    <n v="36999"/>
    <s v="Medium"/>
    <n v="28"/>
    <n v="549.99"/>
    <n v="0.06"/>
    <x v="2033"/>
    <n v="49"/>
    <n v="4963.8900000000003"/>
    <n v="0.35"/>
    <x v="2"/>
    <x v="2"/>
    <x v="787"/>
    <x v="11"/>
    <x v="2"/>
    <n v="5209"/>
    <d v="2012-12-13T00:00:00"/>
    <x v="2"/>
    <x v="9"/>
    <n v="78155"/>
  </r>
  <r>
    <x v="676"/>
    <n v="44"/>
    <s v="Cari MacIntyre"/>
    <x v="2"/>
    <n v="1"/>
    <x v="337"/>
    <n v="36999"/>
    <s v="Medium"/>
    <n v="3"/>
    <n v="115.99"/>
    <n v="0.08"/>
    <x v="2034"/>
    <n v="5.99"/>
    <n v="-479.08300000000003"/>
    <n v="0.56999999999999995"/>
    <x v="2"/>
    <x v="0"/>
    <x v="960"/>
    <x v="9"/>
    <x v="2"/>
    <n v="5210"/>
    <d v="2012-12-13T00:00:00"/>
    <x v="1"/>
    <x v="9"/>
    <n v="78155"/>
  </r>
  <r>
    <x v="902"/>
    <n v="44"/>
    <s v="Joni Blumstein"/>
    <x v="3"/>
    <n v="1"/>
    <x v="337"/>
    <n v="12224"/>
    <s v="High"/>
    <n v="2"/>
    <n v="124.49"/>
    <n v="0.04"/>
    <x v="2035"/>
    <n v="51.94"/>
    <n v="-186.12899999999999"/>
    <n v="0.63"/>
    <x v="1"/>
    <x v="4"/>
    <x v="773"/>
    <x v="4"/>
    <x v="2"/>
    <n v="1692"/>
    <d v="2012-12-14T00:00:00"/>
    <x v="2"/>
    <x v="11"/>
    <n v="73703"/>
  </r>
  <r>
    <x v="905"/>
    <n v="44"/>
    <s v="Angele Hood"/>
    <x v="3"/>
    <n v="1"/>
    <x v="337"/>
    <n v="29857"/>
    <s v="Medium"/>
    <n v="41"/>
    <n v="140.97999999999999"/>
    <n v="7.0000000000000007E-2"/>
    <x v="2036"/>
    <n v="36.090000000000003"/>
    <n v="-639.47"/>
    <n v="0.77"/>
    <x v="1"/>
    <x v="4"/>
    <x v="504"/>
    <x v="10"/>
    <x v="2"/>
    <n v="4200"/>
    <d v="2012-12-14T00:00:00"/>
    <x v="2"/>
    <x v="38"/>
    <n v="66062"/>
  </r>
  <r>
    <x v="903"/>
    <n v="44"/>
    <s v="Lisa DeCherney"/>
    <x v="2"/>
    <n v="1"/>
    <x v="337"/>
    <n v="35364"/>
    <s v="Critical"/>
    <n v="29"/>
    <n v="376.13"/>
    <n v="0.06"/>
    <x v="2037"/>
    <n v="85.63"/>
    <n v="-871.51499999999999"/>
    <n v="0.74"/>
    <x v="1"/>
    <x v="4"/>
    <x v="171"/>
    <x v="4"/>
    <x v="2"/>
    <n v="4971"/>
    <d v="2012-12-14T00:00:00"/>
    <x v="2"/>
    <x v="38"/>
    <n v="67901"/>
  </r>
  <r>
    <x v="906"/>
    <n v="44"/>
    <s v="Bill Donatelli"/>
    <x v="2"/>
    <n v="1"/>
    <x v="337"/>
    <n v="21091"/>
    <s v="High"/>
    <n v="32"/>
    <n v="8.8800000000000008"/>
    <n v="0.1"/>
    <x v="2038"/>
    <n v="6.28"/>
    <n v="-54.567500000000003"/>
    <n v="0.35"/>
    <x v="0"/>
    <x v="0"/>
    <x v="696"/>
    <x v="3"/>
    <x v="2"/>
    <n v="2919"/>
    <d v="2012-12-14T00:00:00"/>
    <x v="1"/>
    <x v="7"/>
    <n v="68801"/>
  </r>
  <r>
    <x v="903"/>
    <n v="44"/>
    <s v="Lisa DeCherney"/>
    <x v="2"/>
    <n v="1"/>
    <x v="337"/>
    <n v="35364"/>
    <s v="Critical"/>
    <n v="16"/>
    <n v="4.28"/>
    <n v="0.04"/>
    <x v="2039"/>
    <n v="5.68"/>
    <n v="-54.75"/>
    <n v="0.4"/>
    <x v="0"/>
    <x v="0"/>
    <x v="961"/>
    <x v="2"/>
    <x v="2"/>
    <n v="4970"/>
    <d v="2012-12-14T00:00:00"/>
    <x v="0"/>
    <x v="38"/>
    <n v="67901"/>
  </r>
  <r>
    <x v="864"/>
    <n v="44"/>
    <s v="Alan Hwang"/>
    <x v="2"/>
    <n v="1"/>
    <x v="337"/>
    <n v="52391"/>
    <s v="High"/>
    <n v="39"/>
    <n v="20.89"/>
    <n v="0.02"/>
    <x v="2040"/>
    <n v="11.52"/>
    <n v="-309.43"/>
    <n v="0.83"/>
    <x v="0"/>
    <x v="0"/>
    <x v="396"/>
    <x v="0"/>
    <x v="2"/>
    <n v="7355"/>
    <d v="2012-12-14T00:00:00"/>
    <x v="0"/>
    <x v="9"/>
    <n v="78664"/>
  </r>
  <r>
    <x v="864"/>
    <n v="44"/>
    <s v="Alan Hwang"/>
    <x v="2"/>
    <n v="1"/>
    <x v="337"/>
    <n v="52391"/>
    <s v="High"/>
    <n v="36"/>
    <n v="29.14"/>
    <n v="0.04"/>
    <x v="2041"/>
    <n v="4.8600000000000003"/>
    <n v="440.48"/>
    <n v="0.38"/>
    <x v="0"/>
    <x v="3"/>
    <x v="962"/>
    <x v="2"/>
    <x v="2"/>
    <n v="7354"/>
    <d v="2012-12-14T00:00:00"/>
    <x v="0"/>
    <x v="9"/>
    <n v="78664"/>
  </r>
  <r>
    <x v="903"/>
    <n v="44"/>
    <s v="Lisa DeCherney"/>
    <x v="2"/>
    <n v="1"/>
    <x v="337"/>
    <n v="35364"/>
    <s v="Critical"/>
    <n v="8"/>
    <n v="195.99"/>
    <n v="0.06"/>
    <x v="2042"/>
    <n v="8.99"/>
    <n v="-554.44399999999996"/>
    <n v="0.6"/>
    <x v="2"/>
    <x v="0"/>
    <x v="301"/>
    <x v="9"/>
    <x v="2"/>
    <n v="4973"/>
    <d v="2012-12-14T00:00:00"/>
    <x v="0"/>
    <x v="38"/>
    <n v="67901"/>
  </r>
  <r>
    <x v="655"/>
    <n v="44"/>
    <s v="Todd Boyes"/>
    <x v="0"/>
    <n v="1"/>
    <x v="338"/>
    <n v="7845"/>
    <s v="Critical"/>
    <n v="22"/>
    <n v="4.91"/>
    <n v="0.06"/>
    <x v="2043"/>
    <n v="5.68"/>
    <n v="-63.3765"/>
    <n v="0.36"/>
    <x v="0"/>
    <x v="0"/>
    <x v="412"/>
    <x v="3"/>
    <x v="2"/>
    <n v="1062"/>
    <d v="2012-12-13T00:00:00"/>
    <x v="1"/>
    <x v="23"/>
    <n v="53186"/>
  </r>
  <r>
    <x v="655"/>
    <n v="44"/>
    <s v="Todd Boyes"/>
    <x v="0"/>
    <n v="1"/>
    <x v="338"/>
    <n v="7845"/>
    <s v="Critical"/>
    <n v="45"/>
    <n v="48.94"/>
    <n v="7.0000000000000007E-2"/>
    <x v="2044"/>
    <n v="5.86"/>
    <n v="1012.67"/>
    <n v="0.35"/>
    <x v="0"/>
    <x v="0"/>
    <x v="963"/>
    <x v="2"/>
    <x v="2"/>
    <n v="1063"/>
    <d v="2012-12-14T00:00:00"/>
    <x v="1"/>
    <x v="23"/>
    <n v="53186"/>
  </r>
  <r>
    <x v="834"/>
    <n v="44"/>
    <s v="Aaron Hawkins"/>
    <x v="1"/>
    <n v="1"/>
    <x v="338"/>
    <n v="16102"/>
    <s v="Not Specified"/>
    <n v="25"/>
    <n v="500.98"/>
    <n v="0.02"/>
    <x v="2045"/>
    <n v="26"/>
    <n v="4089.27"/>
    <n v="0.6"/>
    <x v="1"/>
    <x v="2"/>
    <x v="741"/>
    <x v="1"/>
    <x v="1"/>
    <n v="2228"/>
    <d v="2012-12-15T00:00:00"/>
    <x v="2"/>
    <x v="2"/>
    <n v="91776"/>
  </r>
  <r>
    <x v="907"/>
    <n v="44"/>
    <s v="Joy Smith"/>
    <x v="3"/>
    <n v="1"/>
    <x v="339"/>
    <n v="13120"/>
    <s v="Low"/>
    <n v="8"/>
    <n v="24.92"/>
    <n v="0"/>
    <x v="2046"/>
    <n v="12.98"/>
    <n v="-17.364999999999998"/>
    <n v="0.39"/>
    <x v="0"/>
    <x v="0"/>
    <x v="363"/>
    <x v="3"/>
    <x v="2"/>
    <n v="1827"/>
    <d v="2012-12-14T00:00:00"/>
    <x v="0"/>
    <x v="36"/>
    <n v="46614"/>
  </r>
  <r>
    <x v="204"/>
    <n v="44"/>
    <s v="Hunter Lopez"/>
    <x v="3"/>
    <n v="1"/>
    <x v="339"/>
    <n v="38882"/>
    <s v="Critical"/>
    <n v="40"/>
    <n v="55.48"/>
    <n v="0.06"/>
    <x v="2047"/>
    <n v="4.8499999999999996"/>
    <n v="1043.43"/>
    <n v="0.37"/>
    <x v="0"/>
    <x v="0"/>
    <x v="964"/>
    <x v="2"/>
    <x v="0"/>
    <n v="5470"/>
    <d v="2012-12-14T00:00:00"/>
    <x v="0"/>
    <x v="19"/>
    <n v="4210"/>
  </r>
  <r>
    <x v="908"/>
    <n v="44"/>
    <s v="Hunter Lopez"/>
    <x v="3"/>
    <n v="1"/>
    <x v="339"/>
    <n v="38882"/>
    <s v="Critical"/>
    <n v="37"/>
    <n v="122.99"/>
    <n v="0.1"/>
    <x v="2048"/>
    <n v="70.2"/>
    <n v="-1799.35"/>
    <n v="0.74"/>
    <x v="1"/>
    <x v="2"/>
    <x v="199"/>
    <x v="1"/>
    <x v="2"/>
    <n v="5471"/>
    <d v="2012-12-15T00:00:00"/>
    <x v="2"/>
    <x v="3"/>
    <n v="55305"/>
  </r>
  <r>
    <x v="909"/>
    <n v="44"/>
    <s v="Candace McMahon"/>
    <x v="2"/>
    <n v="1"/>
    <x v="339"/>
    <n v="38400"/>
    <s v="Not Specified"/>
    <n v="8"/>
    <n v="13.73"/>
    <n v="0.03"/>
    <x v="2049"/>
    <n v="6.85"/>
    <n v="28.08"/>
    <n v="0.54"/>
    <x v="1"/>
    <x v="3"/>
    <x v="844"/>
    <x v="5"/>
    <x v="0"/>
    <n v="5401"/>
    <d v="2012-12-15T00:00:00"/>
    <x v="1"/>
    <x v="41"/>
    <n v="26501"/>
  </r>
  <r>
    <x v="910"/>
    <n v="44"/>
    <s v="Valerie Takahito"/>
    <x v="3"/>
    <n v="1"/>
    <x v="339"/>
    <n v="54468"/>
    <s v="High"/>
    <n v="15"/>
    <n v="2.61"/>
    <n v="0.03"/>
    <x v="2050"/>
    <n v="0.5"/>
    <n v="12.76"/>
    <n v="0.39"/>
    <x v="0"/>
    <x v="0"/>
    <x v="586"/>
    <x v="12"/>
    <x v="3"/>
    <n v="7613"/>
    <d v="2012-12-15T00:00:00"/>
    <x v="0"/>
    <x v="12"/>
    <n v="32780"/>
  </r>
  <r>
    <x v="910"/>
    <n v="44"/>
    <s v="Valerie Takahito"/>
    <x v="3"/>
    <n v="1"/>
    <x v="339"/>
    <n v="54468"/>
    <s v="High"/>
    <n v="35"/>
    <n v="11.66"/>
    <n v="0.01"/>
    <x v="2051"/>
    <n v="7.95"/>
    <n v="-114.18"/>
    <n v="0.57999999999999996"/>
    <x v="0"/>
    <x v="6"/>
    <x v="882"/>
    <x v="6"/>
    <x v="3"/>
    <n v="7614"/>
    <d v="2012-12-15T00:00:00"/>
    <x v="0"/>
    <x v="12"/>
    <n v="32780"/>
  </r>
  <r>
    <x v="706"/>
    <n v="44"/>
    <s v="Jeremy Ellison"/>
    <x v="0"/>
    <n v="1"/>
    <x v="339"/>
    <n v="1891"/>
    <s v="Low"/>
    <n v="3"/>
    <n v="107.53"/>
    <n v="0.09"/>
    <x v="2052"/>
    <n v="5.81"/>
    <n v="290.31"/>
    <n v="0.65"/>
    <x v="1"/>
    <x v="5"/>
    <x v="320"/>
    <x v="5"/>
    <x v="2"/>
    <n v="274"/>
    <d v="2012-12-16T00:00:00"/>
    <x v="0"/>
    <x v="9"/>
    <n v="77546"/>
  </r>
  <r>
    <x v="907"/>
    <n v="44"/>
    <s v="Joy Smith"/>
    <x v="3"/>
    <n v="1"/>
    <x v="339"/>
    <n v="13120"/>
    <s v="Low"/>
    <n v="46"/>
    <n v="12.95"/>
    <n v="0.09"/>
    <x v="2053"/>
    <n v="4.9800000000000004"/>
    <n v="82.594499999999996"/>
    <n v="0.4"/>
    <x v="0"/>
    <x v="0"/>
    <x v="945"/>
    <x v="3"/>
    <x v="2"/>
    <n v="1826"/>
    <d v="2012-12-21T00:00:00"/>
    <x v="0"/>
    <x v="36"/>
    <n v="46614"/>
  </r>
  <r>
    <x v="339"/>
    <n v="44"/>
    <s v="Jonathan Doherty"/>
    <x v="2"/>
    <n v="1"/>
    <x v="339"/>
    <n v="5765"/>
    <s v="Low"/>
    <n v="23"/>
    <n v="35.44"/>
    <n v="0.04"/>
    <x v="2054"/>
    <n v="19.989999999999998"/>
    <n v="9.06"/>
    <n v="0.38"/>
    <x v="0"/>
    <x v="0"/>
    <x v="890"/>
    <x v="2"/>
    <x v="3"/>
    <n v="804"/>
    <d v="2012-12-21T00:00:00"/>
    <x v="0"/>
    <x v="45"/>
    <n v="28052"/>
  </r>
  <r>
    <x v="911"/>
    <n v="44"/>
    <s v="Mark Van Huff"/>
    <x v="1"/>
    <n v="1"/>
    <x v="340"/>
    <n v="59556"/>
    <s v="Not Specified"/>
    <n v="5"/>
    <n v="205.99"/>
    <n v="0"/>
    <x v="2055"/>
    <n v="8.99"/>
    <n v="-615.91200000000003"/>
    <n v="0.56000000000000005"/>
    <x v="2"/>
    <x v="0"/>
    <x v="237"/>
    <x v="9"/>
    <x v="3"/>
    <n v="8332"/>
    <d v="2012-12-16T00:00:00"/>
    <x v="0"/>
    <x v="27"/>
    <n v="42301"/>
  </r>
  <r>
    <x v="911"/>
    <n v="44"/>
    <s v="Mark Van Huff"/>
    <x v="1"/>
    <n v="1"/>
    <x v="340"/>
    <n v="59556"/>
    <s v="Not Specified"/>
    <n v="27"/>
    <n v="1.48"/>
    <n v="0"/>
    <x v="2056"/>
    <n v="0.7"/>
    <n v="6.81"/>
    <n v="0.37"/>
    <x v="0"/>
    <x v="3"/>
    <x v="688"/>
    <x v="14"/>
    <x v="3"/>
    <n v="8331"/>
    <d v="2012-12-17T00:00:00"/>
    <x v="0"/>
    <x v="27"/>
    <n v="42301"/>
  </r>
  <r>
    <x v="665"/>
    <n v="44"/>
    <s v="Phillina Ober"/>
    <x v="0"/>
    <n v="1"/>
    <x v="341"/>
    <n v="930"/>
    <s v="Critical"/>
    <n v="11"/>
    <n v="6.88"/>
    <n v="0"/>
    <x v="2057"/>
    <n v="2"/>
    <n v="13.91"/>
    <n v="0.39"/>
    <x v="0"/>
    <x v="3"/>
    <x v="179"/>
    <x v="2"/>
    <x v="3"/>
    <n v="148"/>
    <d v="2012-12-16T00:00:00"/>
    <x v="0"/>
    <x v="16"/>
    <n v="22601"/>
  </r>
  <r>
    <x v="230"/>
    <n v="44"/>
    <s v="Jill Matthias"/>
    <x v="3"/>
    <n v="1"/>
    <x v="341"/>
    <n v="48192"/>
    <s v="Critical"/>
    <n v="15"/>
    <n v="140.97999999999999"/>
    <n v="0"/>
    <x v="2058"/>
    <n v="36.090000000000003"/>
    <n v="-173.96"/>
    <n v="0.77"/>
    <x v="1"/>
    <x v="4"/>
    <x v="504"/>
    <x v="10"/>
    <x v="1"/>
    <n v="6765"/>
    <d v="2012-12-17T00:00:00"/>
    <x v="2"/>
    <x v="2"/>
    <n v="92653"/>
  </r>
  <r>
    <x v="665"/>
    <n v="44"/>
    <s v="Phillina Ober"/>
    <x v="0"/>
    <n v="1"/>
    <x v="341"/>
    <n v="930"/>
    <s v="Critical"/>
    <n v="22"/>
    <n v="41.32"/>
    <n v="0.03"/>
    <x v="2059"/>
    <n v="58.66"/>
    <n v="-41.64"/>
    <n v="0.76"/>
    <x v="1"/>
    <x v="5"/>
    <x v="855"/>
    <x v="5"/>
    <x v="3"/>
    <n v="147"/>
    <d v="2012-12-17T00:00:00"/>
    <x v="1"/>
    <x v="16"/>
    <n v="22601"/>
  </r>
  <r>
    <x v="912"/>
    <n v="44"/>
    <s v="Denny Joy"/>
    <x v="2"/>
    <n v="1"/>
    <x v="341"/>
    <n v="19300"/>
    <s v="Critical"/>
    <n v="10"/>
    <n v="7.64"/>
    <n v="0.1"/>
    <x v="2060"/>
    <n v="5.83"/>
    <n v="-22.36"/>
    <n v="0.36"/>
    <x v="0"/>
    <x v="3"/>
    <x v="27"/>
    <x v="2"/>
    <x v="3"/>
    <n v="2669"/>
    <d v="2012-12-17T00:00:00"/>
    <x v="0"/>
    <x v="12"/>
    <n v="33430"/>
  </r>
  <r>
    <x v="202"/>
    <n v="44"/>
    <s v="Mick Brown"/>
    <x v="3"/>
    <n v="1"/>
    <x v="341"/>
    <n v="25027"/>
    <s v="Medium"/>
    <n v="25"/>
    <n v="146.34"/>
    <n v="0.06"/>
    <x v="2061"/>
    <n v="43.75"/>
    <n v="-178.54"/>
    <n v="0.65"/>
    <x v="1"/>
    <x v="4"/>
    <x v="685"/>
    <x v="4"/>
    <x v="1"/>
    <n v="3511"/>
    <d v="2012-12-18T00:00:00"/>
    <x v="2"/>
    <x v="2"/>
    <n v="92236"/>
  </r>
  <r>
    <x v="913"/>
    <n v="44"/>
    <s v="Helen Andreada"/>
    <x v="2"/>
    <n v="1"/>
    <x v="341"/>
    <n v="3110"/>
    <s v="High"/>
    <n v="13"/>
    <n v="119.99"/>
    <n v="0.04"/>
    <x v="2062"/>
    <n v="14"/>
    <n v="377.81"/>
    <n v="0.36"/>
    <x v="2"/>
    <x v="2"/>
    <x v="658"/>
    <x v="7"/>
    <x v="2"/>
    <n v="460"/>
    <d v="2012-12-18T00:00:00"/>
    <x v="2"/>
    <x v="26"/>
    <n v="65721"/>
  </r>
  <r>
    <x v="217"/>
    <n v="44"/>
    <s v="Muhammed MacIntyre"/>
    <x v="0"/>
    <n v="1"/>
    <x v="341"/>
    <n v="58144"/>
    <s v="Low"/>
    <n v="29"/>
    <n v="26.38"/>
    <n v="0.01"/>
    <x v="2063"/>
    <n v="5.86"/>
    <n v="257.32"/>
    <n v="0.39"/>
    <x v="0"/>
    <x v="0"/>
    <x v="965"/>
    <x v="2"/>
    <x v="2"/>
    <n v="8133"/>
    <d v="2012-12-23T00:00:00"/>
    <x v="0"/>
    <x v="14"/>
    <n v="60432"/>
  </r>
  <r>
    <x v="537"/>
    <n v="44"/>
    <s v="Astrea Jones"/>
    <x v="2"/>
    <n v="1"/>
    <x v="342"/>
    <n v="46341"/>
    <s v="High"/>
    <n v="23"/>
    <n v="1.68"/>
    <n v="0.1"/>
    <x v="2064"/>
    <n v="1.57"/>
    <n v="-23.14"/>
    <n v="0.59"/>
    <x v="0"/>
    <x v="3"/>
    <x v="125"/>
    <x v="6"/>
    <x v="0"/>
    <n v="6512"/>
    <d v="2012-12-18T00:00:00"/>
    <x v="0"/>
    <x v="22"/>
    <n v="7101"/>
  </r>
  <r>
    <x v="833"/>
    <n v="44"/>
    <s v="Juliana Krohn"/>
    <x v="2"/>
    <n v="1"/>
    <x v="342"/>
    <n v="15111"/>
    <s v="Not Specified"/>
    <n v="13"/>
    <n v="81.319999999999993"/>
    <n v="0.1"/>
    <x v="2065"/>
    <n v="0.99"/>
    <n v="192.38"/>
    <n v="0.56999999999999995"/>
    <x v="0"/>
    <x v="0"/>
    <x v="966"/>
    <x v="13"/>
    <x v="1"/>
    <n v="2123"/>
    <d v="2012-12-19T00:00:00"/>
    <x v="0"/>
    <x v="2"/>
    <n v="94110"/>
  </r>
  <r>
    <x v="233"/>
    <n v="44"/>
    <s v="Darrin Van Huff"/>
    <x v="1"/>
    <n v="1"/>
    <x v="342"/>
    <n v="23936"/>
    <s v="Medium"/>
    <n v="27"/>
    <n v="2.6"/>
    <n v="0.09"/>
    <x v="2066"/>
    <n v="2.4"/>
    <n v="-39.33"/>
    <n v="0.57999999999999996"/>
    <x v="0"/>
    <x v="3"/>
    <x v="66"/>
    <x v="6"/>
    <x v="3"/>
    <n v="3345"/>
    <d v="2012-12-19T00:00:00"/>
    <x v="0"/>
    <x v="27"/>
    <n v="42420"/>
  </r>
  <r>
    <x v="236"/>
    <n v="44"/>
    <s v="Cari Sayre"/>
    <x v="2"/>
    <n v="1"/>
    <x v="343"/>
    <n v="359"/>
    <s v="Medium"/>
    <n v="30"/>
    <n v="124.49"/>
    <n v="0.08"/>
    <x v="2067"/>
    <n v="51.94"/>
    <n v="-500.38"/>
    <n v="0.63"/>
    <x v="1"/>
    <x v="4"/>
    <x v="773"/>
    <x v="4"/>
    <x v="1"/>
    <n v="64"/>
    <d v="2012-12-19T00:00:00"/>
    <x v="2"/>
    <x v="5"/>
    <n v="84062"/>
  </r>
  <r>
    <x v="754"/>
    <n v="44"/>
    <s v="Bill Eplett"/>
    <x v="2"/>
    <n v="1"/>
    <x v="343"/>
    <n v="47203"/>
    <s v="Critical"/>
    <n v="8"/>
    <n v="15.98"/>
    <n v="0.04"/>
    <x v="2068"/>
    <n v="4"/>
    <n v="-30.02"/>
    <n v="0.37"/>
    <x v="2"/>
    <x v="0"/>
    <x v="379"/>
    <x v="8"/>
    <x v="3"/>
    <n v="6638"/>
    <d v="2012-12-19T00:00:00"/>
    <x v="0"/>
    <x v="45"/>
    <n v="28001"/>
  </r>
  <r>
    <x v="754"/>
    <n v="44"/>
    <s v="Bill Eplett"/>
    <x v="2"/>
    <n v="1"/>
    <x v="343"/>
    <n v="47203"/>
    <s v="Critical"/>
    <n v="44"/>
    <n v="22.84"/>
    <n v="0.06"/>
    <x v="2069"/>
    <n v="5.47"/>
    <n v="337.97"/>
    <n v="0.39"/>
    <x v="0"/>
    <x v="0"/>
    <x v="967"/>
    <x v="2"/>
    <x v="3"/>
    <n v="6639"/>
    <d v="2012-12-20T00:00:00"/>
    <x v="0"/>
    <x v="45"/>
    <n v="28001"/>
  </r>
  <r>
    <x v="784"/>
    <n v="44"/>
    <s v="Ken Lonsdale"/>
    <x v="3"/>
    <n v="1"/>
    <x v="343"/>
    <n v="47207"/>
    <s v="Low"/>
    <n v="15"/>
    <n v="30.98"/>
    <n v="0.09"/>
    <x v="2070"/>
    <n v="6.5"/>
    <n v="-111.94"/>
    <n v="0.64"/>
    <x v="2"/>
    <x v="0"/>
    <x v="557"/>
    <x v="8"/>
    <x v="1"/>
    <n v="6640"/>
    <d v="2012-12-22T00:00:00"/>
    <x v="1"/>
    <x v="6"/>
    <n v="97068"/>
  </r>
  <r>
    <x v="914"/>
    <n v="44"/>
    <s v="Michael Granlund"/>
    <x v="1"/>
    <n v="1"/>
    <x v="343"/>
    <n v="51975"/>
    <s v="Low"/>
    <n v="12"/>
    <n v="115.99"/>
    <n v="0.1"/>
    <x v="2071"/>
    <n v="2.5"/>
    <n v="-181.005"/>
    <n v="0.57999999999999996"/>
    <x v="2"/>
    <x v="0"/>
    <x v="968"/>
    <x v="9"/>
    <x v="2"/>
    <n v="7290"/>
    <d v="2012-12-22T00:00:00"/>
    <x v="0"/>
    <x v="3"/>
    <n v="55016"/>
  </r>
  <r>
    <x v="74"/>
    <n v="44"/>
    <s v="Amy Hunt"/>
    <x v="0"/>
    <n v="1"/>
    <x v="343"/>
    <n v="31847"/>
    <s v="Low"/>
    <n v="46"/>
    <n v="39.979999999999997"/>
    <n v="0.1"/>
    <x v="2072"/>
    <n v="4"/>
    <n v="61"/>
    <n v="0.7"/>
    <x v="2"/>
    <x v="0"/>
    <x v="414"/>
    <x v="8"/>
    <x v="3"/>
    <n v="4470"/>
    <d v="2012-12-22T00:00:00"/>
    <x v="0"/>
    <x v="29"/>
    <n v="37918"/>
  </r>
  <r>
    <x v="915"/>
    <n v="44"/>
    <s v="Sarah Jordon"/>
    <x v="3"/>
    <n v="1"/>
    <x v="343"/>
    <n v="22947"/>
    <s v="Low"/>
    <n v="19"/>
    <n v="12.22"/>
    <n v="0.09"/>
    <x v="2073"/>
    <n v="2.85"/>
    <n v="58.84"/>
    <n v="0.55000000000000004"/>
    <x v="1"/>
    <x v="6"/>
    <x v="234"/>
    <x v="5"/>
    <x v="2"/>
    <n v="3200"/>
    <d v="2012-12-25T00:00:00"/>
    <x v="0"/>
    <x v="3"/>
    <n v="55119"/>
  </r>
  <r>
    <x v="693"/>
    <n v="44"/>
    <s v="Ken Lonsdale"/>
    <x v="3"/>
    <n v="1"/>
    <x v="344"/>
    <n v="38240"/>
    <s v="High"/>
    <n v="4"/>
    <n v="8.6"/>
    <n v="0.04"/>
    <x v="2074"/>
    <n v="6.19"/>
    <n v="-15.525"/>
    <n v="0.38"/>
    <x v="0"/>
    <x v="0"/>
    <x v="105"/>
    <x v="3"/>
    <x v="2"/>
    <n v="5379"/>
    <d v="2012-12-19T00:00:00"/>
    <x v="0"/>
    <x v="26"/>
    <n v="63130"/>
  </r>
  <r>
    <x v="202"/>
    <n v="44"/>
    <s v="Michael Stewart"/>
    <x v="0"/>
    <n v="1"/>
    <x v="344"/>
    <n v="36033"/>
    <s v="Not Specified"/>
    <n v="15"/>
    <n v="4.9800000000000004"/>
    <n v="0.06"/>
    <x v="2075"/>
    <n v="4.62"/>
    <n v="-54.01"/>
    <n v="0.64"/>
    <x v="2"/>
    <x v="6"/>
    <x v="264"/>
    <x v="8"/>
    <x v="1"/>
    <n v="5053"/>
    <d v="2012-12-19T00:00:00"/>
    <x v="1"/>
    <x v="2"/>
    <n v="92236"/>
  </r>
  <r>
    <x v="770"/>
    <n v="44"/>
    <s v="Carlos Soltero"/>
    <x v="3"/>
    <n v="1"/>
    <x v="344"/>
    <n v="26240"/>
    <s v="Critical"/>
    <n v="39"/>
    <n v="3.7"/>
    <n v="0.04"/>
    <x v="2076"/>
    <n v="1.61"/>
    <n v="12"/>
    <n v="0.44"/>
    <x v="1"/>
    <x v="3"/>
    <x v="969"/>
    <x v="5"/>
    <x v="2"/>
    <n v="3663"/>
    <d v="2012-12-20T00:00:00"/>
    <x v="0"/>
    <x v="36"/>
    <n v="46016"/>
  </r>
  <r>
    <x v="673"/>
    <n v="44"/>
    <s v="Denise Leinenbach"/>
    <x v="2"/>
    <n v="1"/>
    <x v="344"/>
    <n v="6369"/>
    <s v="High"/>
    <n v="30"/>
    <n v="550.98"/>
    <n v="0.1"/>
    <x v="2077"/>
    <n v="45.7"/>
    <n v="545.69745"/>
    <n v="0.71"/>
    <x v="1"/>
    <x v="4"/>
    <x v="970"/>
    <x v="4"/>
    <x v="0"/>
    <n v="886"/>
    <d v="2012-12-21T00:00:00"/>
    <x v="2"/>
    <x v="19"/>
    <n v="4072"/>
  </r>
  <r>
    <x v="916"/>
    <n v="44"/>
    <s v="Sylvia Foulston"/>
    <x v="2"/>
    <n v="1"/>
    <x v="344"/>
    <n v="40356"/>
    <s v="Not Specified"/>
    <n v="48"/>
    <n v="4.0599999999999996"/>
    <n v="0.05"/>
    <x v="2078"/>
    <n v="6.89"/>
    <n v="-245.67"/>
    <n v="0.6"/>
    <x v="0"/>
    <x v="0"/>
    <x v="281"/>
    <x v="13"/>
    <x v="0"/>
    <n v="5706"/>
    <d v="2012-12-21T00:00:00"/>
    <x v="1"/>
    <x v="46"/>
    <n v="3053"/>
  </r>
  <r>
    <x v="917"/>
    <n v="44"/>
    <s v="Barry Franz"/>
    <x v="2"/>
    <n v="1"/>
    <x v="344"/>
    <n v="41607"/>
    <s v="Medium"/>
    <n v="36"/>
    <n v="120.98"/>
    <n v="0.1"/>
    <x v="2079"/>
    <n v="9.07"/>
    <n v="1719.4735000000001"/>
    <n v="0.35"/>
    <x v="0"/>
    <x v="0"/>
    <x v="309"/>
    <x v="3"/>
    <x v="0"/>
    <n v="5864"/>
    <d v="2012-12-21T00:00:00"/>
    <x v="0"/>
    <x v="15"/>
    <n v="6855"/>
  </r>
  <r>
    <x v="219"/>
    <n v="44"/>
    <s v="Ken Lonsdale"/>
    <x v="3"/>
    <n v="1"/>
    <x v="344"/>
    <n v="38240"/>
    <s v="High"/>
    <n v="42"/>
    <n v="40.98"/>
    <n v="0.09"/>
    <x v="2080"/>
    <n v="6.5"/>
    <n v="-100.49"/>
    <n v="0.74"/>
    <x v="2"/>
    <x v="0"/>
    <x v="88"/>
    <x v="8"/>
    <x v="1"/>
    <n v="5378"/>
    <d v="2012-12-21T00:00:00"/>
    <x v="0"/>
    <x v="30"/>
    <n v="80027"/>
  </r>
  <r>
    <x v="770"/>
    <n v="44"/>
    <s v="Carlos Soltero"/>
    <x v="3"/>
    <n v="1"/>
    <x v="344"/>
    <n v="26240"/>
    <s v="Critical"/>
    <n v="38"/>
    <n v="39.479999999999997"/>
    <n v="0.04"/>
    <x v="2081"/>
    <n v="1.99"/>
    <n v="439.77"/>
    <n v="0.54"/>
    <x v="2"/>
    <x v="6"/>
    <x v="276"/>
    <x v="8"/>
    <x v="2"/>
    <n v="3662"/>
    <d v="2012-12-22T00:00:00"/>
    <x v="0"/>
    <x v="36"/>
    <n v="46016"/>
  </r>
  <r>
    <x v="918"/>
    <n v="44"/>
    <s v="Ed Jacobs"/>
    <x v="0"/>
    <n v="1"/>
    <x v="345"/>
    <n v="1411"/>
    <s v="High"/>
    <n v="39"/>
    <n v="160.97999999999999"/>
    <n v="0.09"/>
    <x v="2082"/>
    <n v="35.020000000000003"/>
    <n v="-459.86"/>
    <n v="0.72"/>
    <x v="1"/>
    <x v="4"/>
    <x v="372"/>
    <x v="10"/>
    <x v="0"/>
    <n v="211"/>
    <d v="2012-12-21T00:00:00"/>
    <x v="2"/>
    <x v="15"/>
    <n v="6360"/>
  </r>
  <r>
    <x v="483"/>
    <n v="45"/>
    <s v="Brendan Sweed"/>
    <x v="3"/>
    <n v="1"/>
    <x v="345"/>
    <n v="42852"/>
    <s v="Not Specified"/>
    <n v="13"/>
    <n v="9.06"/>
    <n v="0.02"/>
    <x v="2083"/>
    <n v="9.86"/>
    <n v="-63.51"/>
    <n v="0.4"/>
    <x v="0"/>
    <x v="0"/>
    <x v="505"/>
    <x v="2"/>
    <x v="1"/>
    <n v="6046"/>
    <d v="2012-12-22T00:00:00"/>
    <x v="0"/>
    <x v="21"/>
    <n v="98115"/>
  </r>
  <r>
    <x v="483"/>
    <n v="44"/>
    <s v="Brendan Sweed"/>
    <x v="3"/>
    <n v="1"/>
    <x v="345"/>
    <n v="6562"/>
    <s v="Critical"/>
    <n v="12"/>
    <n v="1360.14"/>
    <n v="0.02"/>
    <x v="2084"/>
    <n v="14.7"/>
    <n v="2028.12"/>
    <n v="0.59"/>
    <x v="2"/>
    <x v="2"/>
    <x v="950"/>
    <x v="7"/>
    <x v="1"/>
    <n v="914"/>
    <d v="2012-12-22T00:00:00"/>
    <x v="2"/>
    <x v="21"/>
    <n v="98115"/>
  </r>
  <r>
    <x v="45"/>
    <n v="44"/>
    <s v="Darren Powers"/>
    <x v="2"/>
    <n v="1"/>
    <x v="345"/>
    <n v="10624"/>
    <s v="Critical"/>
    <n v="23"/>
    <n v="47.98"/>
    <n v="0.06"/>
    <x v="2085"/>
    <n v="3.61"/>
    <n v="23.97"/>
    <n v="0.71"/>
    <x v="2"/>
    <x v="6"/>
    <x v="340"/>
    <x v="8"/>
    <x v="2"/>
    <n v="1470"/>
    <d v="2012-12-22T00:00:00"/>
    <x v="0"/>
    <x v="9"/>
    <n v="76201"/>
  </r>
  <r>
    <x v="601"/>
    <n v="44"/>
    <s v="Ed Jacobs"/>
    <x v="0"/>
    <n v="1"/>
    <x v="345"/>
    <n v="1411"/>
    <s v="High"/>
    <n v="47"/>
    <n v="175.99"/>
    <n v="0.09"/>
    <x v="2086"/>
    <n v="4.99"/>
    <n v="1717.893"/>
    <n v="0.59"/>
    <x v="2"/>
    <x v="0"/>
    <x v="314"/>
    <x v="9"/>
    <x v="1"/>
    <n v="212"/>
    <d v="2012-12-22T00:00:00"/>
    <x v="0"/>
    <x v="2"/>
    <n v="95661"/>
  </r>
  <r>
    <x v="919"/>
    <n v="44"/>
    <s v="Michelle Tran"/>
    <x v="3"/>
    <n v="1"/>
    <x v="345"/>
    <n v="20965"/>
    <s v="Critical"/>
    <n v="38"/>
    <n v="59.76"/>
    <n v="0.06"/>
    <x v="2087"/>
    <n v="9.7100000000000009"/>
    <n v="532.21"/>
    <n v="0.56999999999999995"/>
    <x v="0"/>
    <x v="0"/>
    <x v="426"/>
    <x v="0"/>
    <x v="0"/>
    <n v="2904"/>
    <d v="2012-12-23T00:00:00"/>
    <x v="0"/>
    <x v="1"/>
    <n v="21501"/>
  </r>
  <r>
    <x v="919"/>
    <n v="45"/>
    <s v="Michelle Tran"/>
    <x v="3"/>
    <n v="1"/>
    <x v="345"/>
    <n v="20965"/>
    <s v="Critical"/>
    <n v="8"/>
    <n v="195.99"/>
    <n v="7.0000000000000007E-2"/>
    <x v="2088"/>
    <n v="4.2"/>
    <n v="-444.68599999999998"/>
    <n v="0.56000000000000005"/>
    <x v="2"/>
    <x v="0"/>
    <x v="959"/>
    <x v="9"/>
    <x v="0"/>
    <n v="2905"/>
    <d v="2012-12-23T00:00:00"/>
    <x v="0"/>
    <x v="1"/>
    <n v="21501"/>
  </r>
  <r>
    <x v="920"/>
    <n v="45"/>
    <s v="Lisa DeCherney"/>
    <x v="2"/>
    <n v="1"/>
    <x v="346"/>
    <n v="3458"/>
    <s v="High"/>
    <n v="41"/>
    <n v="15.28"/>
    <n v="0.03"/>
    <x v="2089"/>
    <n v="1.99"/>
    <n v="222.08"/>
    <n v="0.42"/>
    <x v="2"/>
    <x v="6"/>
    <x v="407"/>
    <x v="8"/>
    <x v="3"/>
    <n v="497"/>
    <d v="2012-12-23T00:00:00"/>
    <x v="0"/>
    <x v="16"/>
    <n v="22801"/>
  </r>
  <r>
    <x v="920"/>
    <n v="45"/>
    <s v="Lisa DeCherney"/>
    <x v="2"/>
    <n v="1"/>
    <x v="346"/>
    <n v="3458"/>
    <s v="High"/>
    <n v="28"/>
    <n v="1.76"/>
    <n v="0.09"/>
    <x v="2090"/>
    <n v="0.7"/>
    <n v="-3.83"/>
    <n v="0.56000000000000005"/>
    <x v="0"/>
    <x v="3"/>
    <x v="455"/>
    <x v="6"/>
    <x v="3"/>
    <n v="498"/>
    <d v="2012-12-24T00:00:00"/>
    <x v="0"/>
    <x v="16"/>
    <n v="22801"/>
  </r>
  <r>
    <x v="403"/>
    <n v="45"/>
    <s v="Michael Nguyen"/>
    <x v="0"/>
    <n v="1"/>
    <x v="346"/>
    <n v="13830"/>
    <s v="High"/>
    <n v="27"/>
    <n v="90.48"/>
    <n v="0"/>
    <x v="2091"/>
    <n v="19.989999999999998"/>
    <n v="911.66"/>
    <n v="0.4"/>
    <x v="0"/>
    <x v="0"/>
    <x v="97"/>
    <x v="15"/>
    <x v="2"/>
    <n v="1934"/>
    <d v="2012-12-24T00:00:00"/>
    <x v="0"/>
    <x v="34"/>
    <n v="57201"/>
  </r>
  <r>
    <x v="672"/>
    <n v="45"/>
    <s v="Brooke Gillingham"/>
    <x v="0"/>
    <n v="1"/>
    <x v="347"/>
    <n v="36934"/>
    <s v="Medium"/>
    <n v="45"/>
    <n v="179.29"/>
    <n v="0.01"/>
    <x v="2092"/>
    <n v="29.21"/>
    <n v="871.97"/>
    <n v="0.74"/>
    <x v="1"/>
    <x v="4"/>
    <x v="115"/>
    <x v="4"/>
    <x v="1"/>
    <n v="5202"/>
    <d v="2012-12-23T00:00:00"/>
    <x v="2"/>
    <x v="6"/>
    <n v="97756"/>
  </r>
  <r>
    <x v="921"/>
    <n v="45"/>
    <s v="Hilary Holden"/>
    <x v="2"/>
    <n v="1"/>
    <x v="347"/>
    <n v="37888"/>
    <s v="Critical"/>
    <n v="31"/>
    <n v="20.98"/>
    <n v="0.09"/>
    <x v="2093"/>
    <n v="1.49"/>
    <n v="274.89850000000001"/>
    <n v="0.35"/>
    <x v="0"/>
    <x v="0"/>
    <x v="462"/>
    <x v="3"/>
    <x v="2"/>
    <n v="5329"/>
    <d v="2012-12-24T00:00:00"/>
    <x v="0"/>
    <x v="36"/>
    <n v="47302"/>
  </r>
  <r>
    <x v="672"/>
    <n v="45"/>
    <s v="Brooke Gillingham"/>
    <x v="0"/>
    <n v="1"/>
    <x v="347"/>
    <n v="36934"/>
    <s v="Medium"/>
    <n v="2"/>
    <n v="5.43"/>
    <n v="0.1"/>
    <x v="2094"/>
    <n v="0.95"/>
    <n v="-5.16"/>
    <n v="0.36"/>
    <x v="0"/>
    <x v="3"/>
    <x v="498"/>
    <x v="2"/>
    <x v="1"/>
    <n v="5201"/>
    <d v="2012-12-24T00:00:00"/>
    <x v="0"/>
    <x v="6"/>
    <n v="97756"/>
  </r>
  <r>
    <x v="672"/>
    <n v="45"/>
    <s v="Brooke Gillingham"/>
    <x v="0"/>
    <n v="1"/>
    <x v="347"/>
    <n v="36934"/>
    <s v="Medium"/>
    <n v="7"/>
    <n v="150.97999999999999"/>
    <n v="0.02"/>
    <x v="2095"/>
    <n v="13.99"/>
    <n v="17.399999999999999"/>
    <n v="0.38"/>
    <x v="2"/>
    <x v="5"/>
    <x v="170"/>
    <x v="7"/>
    <x v="1"/>
    <n v="5200"/>
    <d v="2012-12-24T00:00:00"/>
    <x v="1"/>
    <x v="6"/>
    <n v="97756"/>
  </r>
  <r>
    <x v="225"/>
    <n v="45"/>
    <s v="Lena Radford"/>
    <x v="0"/>
    <n v="1"/>
    <x v="347"/>
    <n v="22279"/>
    <s v="Not Specified"/>
    <n v="43"/>
    <n v="54.96"/>
    <n v="0.03"/>
    <x v="2096"/>
    <n v="10.75"/>
    <n v="1040.6500000000001"/>
    <n v="0.36"/>
    <x v="0"/>
    <x v="0"/>
    <x v="971"/>
    <x v="2"/>
    <x v="2"/>
    <n v="3106"/>
    <d v="2012-12-25T00:00:00"/>
    <x v="0"/>
    <x v="23"/>
    <n v="54915"/>
  </r>
  <r>
    <x v="735"/>
    <n v="45"/>
    <s v="Ed Ludwig"/>
    <x v="3"/>
    <n v="1"/>
    <x v="347"/>
    <n v="59845"/>
    <s v="Low"/>
    <n v="42"/>
    <n v="4.71"/>
    <n v="0.04"/>
    <x v="2097"/>
    <n v="0.7"/>
    <n v="3.02"/>
    <n v="0.8"/>
    <x v="0"/>
    <x v="3"/>
    <x v="606"/>
    <x v="14"/>
    <x v="2"/>
    <n v="8377"/>
    <d v="2012-12-26T00:00:00"/>
    <x v="0"/>
    <x v="9"/>
    <n v="78852"/>
  </r>
  <r>
    <x v="922"/>
    <n v="45"/>
    <s v="Ed Ludwig"/>
    <x v="3"/>
    <n v="1"/>
    <x v="347"/>
    <n v="59845"/>
    <s v="Low"/>
    <n v="28"/>
    <n v="4.2"/>
    <n v="0.06"/>
    <x v="2098"/>
    <n v="2.2599999999999998"/>
    <n v="6.52"/>
    <n v="0.36"/>
    <x v="0"/>
    <x v="3"/>
    <x v="123"/>
    <x v="2"/>
    <x v="2"/>
    <n v="8378"/>
    <d v="2012-12-27T00:00:00"/>
    <x v="0"/>
    <x v="9"/>
    <n v="78539"/>
  </r>
  <r>
    <x v="923"/>
    <n v="45"/>
    <s v="Michelle Ellison"/>
    <x v="0"/>
    <n v="1"/>
    <x v="348"/>
    <n v="10434"/>
    <s v="High"/>
    <n v="2"/>
    <n v="180.98"/>
    <n v="0.06"/>
    <x v="2099"/>
    <n v="26.2"/>
    <n v="-244.47"/>
    <n v="0.59"/>
    <x v="1"/>
    <x v="2"/>
    <x v="509"/>
    <x v="1"/>
    <x v="2"/>
    <n v="1441"/>
    <d v="2012-12-24T00:00:00"/>
    <x v="2"/>
    <x v="23"/>
    <n v="54302"/>
  </r>
  <r>
    <x v="919"/>
    <n v="45"/>
    <s v="Michelle Tran"/>
    <x v="1"/>
    <n v="1"/>
    <x v="348"/>
    <n v="9248"/>
    <s v="Not Specified"/>
    <n v="41"/>
    <n v="71.37"/>
    <n v="0.09"/>
    <x v="2100"/>
    <n v="69"/>
    <n v="-3074.2712000000001"/>
    <n v="0.68"/>
    <x v="1"/>
    <x v="1"/>
    <x v="222"/>
    <x v="4"/>
    <x v="0"/>
    <n v="1270"/>
    <d v="2012-12-24T00:00:00"/>
    <x v="0"/>
    <x v="1"/>
    <n v="21501"/>
  </r>
  <r>
    <x v="457"/>
    <n v="45"/>
    <s v="Jack Lebron"/>
    <x v="2"/>
    <n v="1"/>
    <x v="348"/>
    <n v="36677"/>
    <s v="Low"/>
    <n v="38"/>
    <n v="599.99"/>
    <n v="0"/>
    <x v="2101"/>
    <n v="24.49"/>
    <n v="-734.33"/>
    <n v="0.44"/>
    <x v="2"/>
    <x v="1"/>
    <x v="972"/>
    <x v="11"/>
    <x v="2"/>
    <n v="5147"/>
    <d v="2012-12-25T00:00:00"/>
    <x v="0"/>
    <x v="36"/>
    <n v="47374"/>
  </r>
  <r>
    <x v="637"/>
    <n v="45"/>
    <s v="Steven Roelle"/>
    <x v="0"/>
    <n v="1"/>
    <x v="349"/>
    <n v="18689"/>
    <s v="Not Specified"/>
    <n v="38"/>
    <n v="7.1"/>
    <n v="0.01"/>
    <x v="2102"/>
    <n v="6.05"/>
    <n v="-78.372500000000002"/>
    <n v="0.39"/>
    <x v="0"/>
    <x v="0"/>
    <x v="243"/>
    <x v="3"/>
    <x v="1"/>
    <n v="2589"/>
    <d v="2012-12-25T00:00:00"/>
    <x v="0"/>
    <x v="21"/>
    <n v="98503"/>
  </r>
  <r>
    <x v="637"/>
    <n v="45"/>
    <s v="Steven Roelle"/>
    <x v="0"/>
    <n v="1"/>
    <x v="349"/>
    <n v="18689"/>
    <s v="Not Specified"/>
    <n v="10"/>
    <n v="18.97"/>
    <n v="0.05"/>
    <x v="2103"/>
    <n v="9.0299999999999994"/>
    <n v="-3.78"/>
    <n v="0.37"/>
    <x v="0"/>
    <x v="0"/>
    <x v="138"/>
    <x v="2"/>
    <x v="1"/>
    <n v="2590"/>
    <d v="2012-12-25T00:00:00"/>
    <x v="0"/>
    <x v="21"/>
    <n v="98503"/>
  </r>
  <r>
    <x v="757"/>
    <n v="45"/>
    <s v="Rob Dowd"/>
    <x v="2"/>
    <n v="1"/>
    <x v="349"/>
    <n v="36834"/>
    <s v="Low"/>
    <n v="11"/>
    <n v="170.98"/>
    <n v="0.01"/>
    <x v="2104"/>
    <n v="35.89"/>
    <n v="-42.96"/>
    <n v="0.66"/>
    <x v="1"/>
    <x v="4"/>
    <x v="316"/>
    <x v="10"/>
    <x v="2"/>
    <n v="5180"/>
    <d v="2012-12-26T00:00:00"/>
    <x v="2"/>
    <x v="24"/>
    <n v="48640"/>
  </r>
  <r>
    <x v="817"/>
    <n v="45"/>
    <s v="Greg Guthrie"/>
    <x v="0"/>
    <n v="1"/>
    <x v="350"/>
    <n v="44576"/>
    <s v="Not Specified"/>
    <n v="38"/>
    <n v="124.49"/>
    <n v="0.01"/>
    <x v="2105"/>
    <n v="51.94"/>
    <n v="-189.34929"/>
    <n v="0.63"/>
    <x v="1"/>
    <x v="4"/>
    <x v="773"/>
    <x v="4"/>
    <x v="2"/>
    <n v="6295"/>
    <d v="2012-12-26T00:00:00"/>
    <x v="2"/>
    <x v="36"/>
    <n v="47905"/>
  </r>
  <r>
    <x v="479"/>
    <n v="45"/>
    <s v="Greg Matthias"/>
    <x v="0"/>
    <n v="1"/>
    <x v="350"/>
    <n v="44576"/>
    <s v="Not Specified"/>
    <n v="30"/>
    <n v="65.989999999999995"/>
    <n v="0.02"/>
    <x v="2106"/>
    <n v="5.31"/>
    <n v="294.96600000000001"/>
    <n v="0.56999999999999995"/>
    <x v="2"/>
    <x v="0"/>
    <x v="789"/>
    <x v="9"/>
    <x v="1"/>
    <n v="6296"/>
    <d v="2012-12-26T00:00:00"/>
    <x v="0"/>
    <x v="30"/>
    <n v="80525"/>
  </r>
  <r>
    <x v="256"/>
    <n v="45"/>
    <s v="Greg Guthrie"/>
    <x v="0"/>
    <n v="1"/>
    <x v="350"/>
    <n v="47876"/>
    <s v="High"/>
    <n v="8"/>
    <n v="46.89"/>
    <n v="0.04"/>
    <x v="2107"/>
    <n v="5.0999999999999996"/>
    <n v="58.08"/>
    <n v="0.46"/>
    <x v="0"/>
    <x v="5"/>
    <x v="501"/>
    <x v="13"/>
    <x v="2"/>
    <n v="6722"/>
    <d v="2012-12-27T00:00:00"/>
    <x v="0"/>
    <x v="36"/>
    <n v="46203"/>
  </r>
  <r>
    <x v="924"/>
    <n v="45"/>
    <s v="Suzanne McNair"/>
    <x v="0"/>
    <n v="1"/>
    <x v="350"/>
    <n v="45986"/>
    <s v="Low"/>
    <n v="20"/>
    <n v="3.69"/>
    <n v="0.08"/>
    <x v="2108"/>
    <n v="2.5"/>
    <n v="-15.09"/>
    <n v="0.39"/>
    <x v="0"/>
    <x v="0"/>
    <x v="485"/>
    <x v="15"/>
    <x v="3"/>
    <n v="6457"/>
    <d v="2012-12-30T00:00:00"/>
    <x v="0"/>
    <x v="8"/>
    <n v="71109"/>
  </r>
  <r>
    <x v="857"/>
    <n v="45"/>
    <s v="Thea Hudgings"/>
    <x v="3"/>
    <n v="1"/>
    <x v="350"/>
    <n v="21442"/>
    <s v="Low"/>
    <n v="48"/>
    <n v="58.14"/>
    <n v="0.02"/>
    <x v="2109"/>
    <n v="36.61"/>
    <n v="-612.94000000000005"/>
    <n v="0.61"/>
    <x v="1"/>
    <x v="4"/>
    <x v="863"/>
    <x v="10"/>
    <x v="3"/>
    <n v="2964"/>
    <d v="2013-01-01T00:00:00"/>
    <x v="2"/>
    <x v="12"/>
    <n v="32216"/>
  </r>
  <r>
    <x v="857"/>
    <n v="45"/>
    <s v="Thea Hudgings"/>
    <x v="3"/>
    <n v="1"/>
    <x v="350"/>
    <n v="21442"/>
    <s v="Low"/>
    <n v="48"/>
    <n v="15.57"/>
    <n v="0.03"/>
    <x v="2110"/>
    <n v="1.39"/>
    <n v="401.07"/>
    <n v="0.38"/>
    <x v="0"/>
    <x v="0"/>
    <x v="353"/>
    <x v="15"/>
    <x v="3"/>
    <n v="2965"/>
    <d v="2013-01-01T00:00:00"/>
    <x v="0"/>
    <x v="12"/>
    <n v="32216"/>
  </r>
  <r>
    <x v="925"/>
    <n v="45"/>
    <s v="Jack O'Briant"/>
    <x v="3"/>
    <n v="1"/>
    <x v="350"/>
    <n v="11777"/>
    <s v="Low"/>
    <n v="39"/>
    <n v="17.7"/>
    <n v="7.0000000000000007E-2"/>
    <x v="2111"/>
    <n v="9.4700000000000006"/>
    <n v="-160.56"/>
    <n v="0.59"/>
    <x v="0"/>
    <x v="0"/>
    <x v="227"/>
    <x v="0"/>
    <x v="3"/>
    <n v="1627"/>
    <d v="2013-01-01T00:00:00"/>
    <x v="0"/>
    <x v="32"/>
    <n v="39530"/>
  </r>
  <r>
    <x v="741"/>
    <n v="45"/>
    <s v="Patrick O'Donnell"/>
    <x v="1"/>
    <n v="1"/>
    <x v="351"/>
    <n v="20262"/>
    <s v="Not Specified"/>
    <n v="27"/>
    <n v="22.72"/>
    <n v="0.02"/>
    <x v="2112"/>
    <n v="8.99"/>
    <n v="185.04"/>
    <n v="0.44"/>
    <x v="1"/>
    <x v="6"/>
    <x v="56"/>
    <x v="5"/>
    <x v="2"/>
    <n v="2810"/>
    <d v="2012-12-26T00:00:00"/>
    <x v="0"/>
    <x v="23"/>
    <n v="54220"/>
  </r>
  <r>
    <x v="325"/>
    <n v="45"/>
    <s v="Mathew Reese"/>
    <x v="0"/>
    <n v="1"/>
    <x v="351"/>
    <n v="37734"/>
    <s v="Critical"/>
    <n v="42"/>
    <n v="13.4"/>
    <n v="0"/>
    <x v="2113"/>
    <n v="4.95"/>
    <n v="171.98"/>
    <n v="0.37"/>
    <x v="1"/>
    <x v="6"/>
    <x v="780"/>
    <x v="5"/>
    <x v="0"/>
    <n v="5301"/>
    <d v="2012-12-27T00:00:00"/>
    <x v="0"/>
    <x v="13"/>
    <n v="11756"/>
  </r>
  <r>
    <x v="325"/>
    <n v="45"/>
    <s v="Mathew Reese"/>
    <x v="0"/>
    <n v="1"/>
    <x v="351"/>
    <n v="37734"/>
    <s v="Critical"/>
    <n v="15"/>
    <n v="100.97"/>
    <n v="0.08"/>
    <x v="2114"/>
    <n v="7.18"/>
    <n v="84.15"/>
    <n v="0.46"/>
    <x v="2"/>
    <x v="0"/>
    <x v="418"/>
    <x v="8"/>
    <x v="0"/>
    <n v="5300"/>
    <d v="2012-12-27T00:00:00"/>
    <x v="0"/>
    <x v="13"/>
    <n v="11756"/>
  </r>
  <r>
    <x v="138"/>
    <n v="45"/>
    <s v="Liz MacKendrick"/>
    <x v="2"/>
    <n v="1"/>
    <x v="351"/>
    <n v="32101"/>
    <s v="Low"/>
    <n v="48"/>
    <n v="291.73"/>
    <n v="0.04"/>
    <x v="2115"/>
    <n v="48.8"/>
    <n v="3799.59"/>
    <n v="0.56000000000000005"/>
    <x v="1"/>
    <x v="2"/>
    <x v="2"/>
    <x v="1"/>
    <x v="3"/>
    <n v="4511"/>
    <d v="2012-12-30T00:00:00"/>
    <x v="2"/>
    <x v="16"/>
    <n v="23111"/>
  </r>
  <r>
    <x v="208"/>
    <n v="45"/>
    <s v="David Bremer"/>
    <x v="2"/>
    <n v="1"/>
    <x v="352"/>
    <n v="40485"/>
    <s v="Not Specified"/>
    <n v="36"/>
    <n v="5.98"/>
    <n v="0.05"/>
    <x v="2116"/>
    <n v="5.46"/>
    <n v="-63.77"/>
    <n v="0.36"/>
    <x v="0"/>
    <x v="0"/>
    <x v="272"/>
    <x v="2"/>
    <x v="1"/>
    <n v="5716"/>
    <d v="2012-12-27T00:00:00"/>
    <x v="0"/>
    <x v="2"/>
    <n v="92374"/>
  </r>
  <r>
    <x v="926"/>
    <n v="45"/>
    <s v="Paul MacIntyre"/>
    <x v="2"/>
    <n v="1"/>
    <x v="352"/>
    <n v="53382"/>
    <s v="Not Specified"/>
    <n v="15"/>
    <n v="300.98"/>
    <n v="0"/>
    <x v="2117"/>
    <n v="64.73"/>
    <n v="658.88"/>
    <n v="0.56000000000000005"/>
    <x v="1"/>
    <x v="2"/>
    <x v="290"/>
    <x v="1"/>
    <x v="2"/>
    <n v="7479"/>
    <d v="2012-12-28T00:00:00"/>
    <x v="2"/>
    <x v="34"/>
    <n v="57401"/>
  </r>
  <r>
    <x v="926"/>
    <n v="45"/>
    <s v="Paul MacIntyre"/>
    <x v="2"/>
    <n v="1"/>
    <x v="352"/>
    <n v="53382"/>
    <s v="Not Specified"/>
    <n v="13"/>
    <n v="3.25"/>
    <n v="0.1"/>
    <x v="2118"/>
    <n v="49"/>
    <n v="-572.49"/>
    <n v="0.56000000000000005"/>
    <x v="0"/>
    <x v="1"/>
    <x v="330"/>
    <x v="13"/>
    <x v="2"/>
    <n v="7478"/>
    <d v="2012-12-28T00:00:00"/>
    <x v="0"/>
    <x v="34"/>
    <n v="57401"/>
  </r>
  <r>
    <x v="162"/>
    <n v="45"/>
    <s v="David Bremer"/>
    <x v="2"/>
    <n v="1"/>
    <x v="352"/>
    <n v="40485"/>
    <s v="Not Specified"/>
    <n v="7"/>
    <n v="65.989999999999995"/>
    <n v="0.01"/>
    <x v="2119"/>
    <n v="3.99"/>
    <n v="-190.42099999999999"/>
    <n v="0.59"/>
    <x v="2"/>
    <x v="0"/>
    <x v="225"/>
    <x v="9"/>
    <x v="1"/>
    <n v="5717"/>
    <d v="2012-12-28T00:00:00"/>
    <x v="0"/>
    <x v="2"/>
    <n v="90278"/>
  </r>
  <r>
    <x v="328"/>
    <n v="45"/>
    <s v="George Zrebassa"/>
    <x v="1"/>
    <n v="1"/>
    <x v="352"/>
    <n v="13824"/>
    <s v="Low"/>
    <n v="19"/>
    <n v="2.89"/>
    <n v="0.05"/>
    <x v="2120"/>
    <n v="0.5"/>
    <n v="19.12"/>
    <n v="0.38"/>
    <x v="0"/>
    <x v="0"/>
    <x v="158"/>
    <x v="12"/>
    <x v="0"/>
    <n v="1932"/>
    <d v="2013-01-03T00:00:00"/>
    <x v="0"/>
    <x v="46"/>
    <n v="3801"/>
  </r>
  <r>
    <x v="927"/>
    <n v="45"/>
    <s v="Sibella Parks"/>
    <x v="0"/>
    <n v="1"/>
    <x v="353"/>
    <n v="57378"/>
    <s v="Not Specified"/>
    <n v="10"/>
    <n v="3.28"/>
    <n v="0.01"/>
    <x v="2121"/>
    <n v="3.97"/>
    <n v="-26.19"/>
    <n v="0.56000000000000005"/>
    <x v="0"/>
    <x v="3"/>
    <x v="60"/>
    <x v="6"/>
    <x v="1"/>
    <n v="8030"/>
    <d v="2012-12-28T00:00:00"/>
    <x v="1"/>
    <x v="6"/>
    <n v="97701"/>
  </r>
  <r>
    <x v="928"/>
    <n v="45"/>
    <s v="John Stevenson"/>
    <x v="0"/>
    <n v="1"/>
    <x v="353"/>
    <n v="59937"/>
    <s v="High"/>
    <n v="7"/>
    <n v="30.98"/>
    <n v="0.02"/>
    <x v="625"/>
    <n v="17.079999999999998"/>
    <n v="-32.28"/>
    <n v="0.4"/>
    <x v="0"/>
    <x v="0"/>
    <x v="973"/>
    <x v="2"/>
    <x v="0"/>
    <n v="8389"/>
    <d v="2012-12-29T00:00:00"/>
    <x v="0"/>
    <x v="13"/>
    <n v="11550"/>
  </r>
  <r>
    <x v="273"/>
    <n v="45"/>
    <s v="Dennis Kane"/>
    <x v="0"/>
    <n v="1"/>
    <x v="353"/>
    <n v="30725"/>
    <s v="Medium"/>
    <n v="39"/>
    <n v="449.99"/>
    <n v="0.08"/>
    <x v="2122"/>
    <n v="49"/>
    <n v="5638.75"/>
    <n v="0.38"/>
    <x v="2"/>
    <x v="2"/>
    <x v="634"/>
    <x v="11"/>
    <x v="0"/>
    <n v="4312"/>
    <d v="2012-12-29T00:00:00"/>
    <x v="2"/>
    <x v="13"/>
    <n v="14225"/>
  </r>
  <r>
    <x v="929"/>
    <n v="45"/>
    <s v="Tim Taslimi"/>
    <x v="2"/>
    <n v="1"/>
    <x v="353"/>
    <n v="47201"/>
    <s v="Critical"/>
    <n v="18"/>
    <n v="4.9800000000000004"/>
    <n v="0.03"/>
    <x v="2123"/>
    <n v="4.62"/>
    <n v="-60.9"/>
    <n v="0.64"/>
    <x v="2"/>
    <x v="6"/>
    <x v="264"/>
    <x v="8"/>
    <x v="1"/>
    <n v="6637"/>
    <d v="2012-12-29T00:00:00"/>
    <x v="1"/>
    <x v="2"/>
    <n v="90210"/>
  </r>
  <r>
    <x v="927"/>
    <n v="45"/>
    <s v="Sibella Parks"/>
    <x v="0"/>
    <n v="1"/>
    <x v="353"/>
    <n v="57378"/>
    <s v="Not Specified"/>
    <n v="9"/>
    <n v="29.89"/>
    <n v="0.02"/>
    <x v="2124"/>
    <n v="1.99"/>
    <n v="-5.7"/>
    <n v="0.5"/>
    <x v="2"/>
    <x v="6"/>
    <x v="214"/>
    <x v="8"/>
    <x v="1"/>
    <n v="8029"/>
    <d v="2012-12-29T00:00:00"/>
    <x v="0"/>
    <x v="6"/>
    <n v="97701"/>
  </r>
  <r>
    <x v="546"/>
    <n v="45"/>
    <s v="Gary Zandusky"/>
    <x v="1"/>
    <n v="1"/>
    <x v="353"/>
    <n v="4550"/>
    <s v="High"/>
    <n v="32"/>
    <n v="119.99"/>
    <n v="7.0000000000000007E-2"/>
    <x v="2125"/>
    <n v="16.8"/>
    <n v="1369.09"/>
    <n v="0.35"/>
    <x v="2"/>
    <x v="4"/>
    <x v="974"/>
    <x v="7"/>
    <x v="2"/>
    <n v="645"/>
    <d v="2012-12-30T00:00:00"/>
    <x v="2"/>
    <x v="9"/>
    <n v="78596"/>
  </r>
  <r>
    <x v="87"/>
    <n v="45"/>
    <s v="Eric Barreto"/>
    <x v="0"/>
    <n v="1"/>
    <x v="353"/>
    <n v="11206"/>
    <s v="Low"/>
    <n v="26"/>
    <n v="49.99"/>
    <n v="0.09"/>
    <x v="2126"/>
    <n v="19.989999999999998"/>
    <n v="-17.03"/>
    <n v="0.41"/>
    <x v="2"/>
    <x v="0"/>
    <x v="282"/>
    <x v="8"/>
    <x v="0"/>
    <n v="1552"/>
    <d v="2012-12-30T00:00:00"/>
    <x v="0"/>
    <x v="35"/>
    <n v="2920"/>
  </r>
  <r>
    <x v="69"/>
    <n v="45"/>
    <s v="Toby Swindell"/>
    <x v="0"/>
    <n v="1"/>
    <x v="353"/>
    <n v="44962"/>
    <s v="Medium"/>
    <n v="27"/>
    <n v="22.24"/>
    <n v="0.06"/>
    <x v="2127"/>
    <n v="1.99"/>
    <n v="152.6"/>
    <n v="0.43"/>
    <x v="2"/>
    <x v="6"/>
    <x v="975"/>
    <x v="8"/>
    <x v="3"/>
    <n v="6343"/>
    <d v="2012-12-30T00:00:00"/>
    <x v="0"/>
    <x v="29"/>
    <n v="37075"/>
  </r>
  <r>
    <x v="930"/>
    <n v="45"/>
    <s v="Eric Barreto"/>
    <x v="0"/>
    <n v="1"/>
    <x v="353"/>
    <n v="11206"/>
    <s v="Low"/>
    <n v="6"/>
    <n v="28.53"/>
    <n v="0.03"/>
    <x v="2128"/>
    <n v="1.49"/>
    <n v="39.627000000000002"/>
    <n v="0.38"/>
    <x v="0"/>
    <x v="0"/>
    <x v="406"/>
    <x v="3"/>
    <x v="0"/>
    <n v="1553"/>
    <d v="2013-01-01T00:00:00"/>
    <x v="0"/>
    <x v="15"/>
    <n v="6050"/>
  </r>
  <r>
    <x v="859"/>
    <n v="45"/>
    <s v="Henry Goldwyn"/>
    <x v="0"/>
    <n v="1"/>
    <x v="354"/>
    <n v="6241"/>
    <s v="Low"/>
    <n v="29"/>
    <n v="205.99"/>
    <n v="0"/>
    <x v="2129"/>
    <n v="8.99"/>
    <n v="1365.2819999999999"/>
    <n v="0.6"/>
    <x v="2"/>
    <x v="0"/>
    <x v="223"/>
    <x v="9"/>
    <x v="3"/>
    <n v="869"/>
    <d v="2013-01-02T00:00:00"/>
    <x v="0"/>
    <x v="12"/>
    <n v="33065"/>
  </r>
  <r>
    <x v="859"/>
    <n v="45"/>
    <s v="Henry Goldwyn"/>
    <x v="0"/>
    <n v="1"/>
    <x v="354"/>
    <n v="6241"/>
    <s v="Low"/>
    <n v="24"/>
    <n v="5.84"/>
    <n v="0.08"/>
    <x v="2130"/>
    <n v="1"/>
    <n v="45"/>
    <n v="0.38"/>
    <x v="0"/>
    <x v="3"/>
    <x v="976"/>
    <x v="6"/>
    <x v="3"/>
    <n v="868"/>
    <d v="2013-01-03T00:00:00"/>
    <x v="1"/>
    <x v="12"/>
    <n v="33065"/>
  </r>
  <r>
    <x v="931"/>
    <n v="45"/>
    <s v="Logan Haushalter"/>
    <x v="2"/>
    <n v="1"/>
    <x v="355"/>
    <n v="26432"/>
    <s v="Low"/>
    <n v="11"/>
    <n v="3.98"/>
    <n v="0.1"/>
    <x v="2131"/>
    <n v="2.97"/>
    <n v="-10.77"/>
    <n v="0.35"/>
    <x v="0"/>
    <x v="3"/>
    <x v="977"/>
    <x v="2"/>
    <x v="0"/>
    <n v="3699"/>
    <d v="2013-01-04T00:00:00"/>
    <x v="1"/>
    <x v="13"/>
    <n v="10956"/>
  </r>
  <r>
    <x v="931"/>
    <n v="45"/>
    <s v="Logan Haushalter"/>
    <x v="2"/>
    <n v="1"/>
    <x v="355"/>
    <n v="26432"/>
    <s v="Low"/>
    <n v="37"/>
    <n v="38.06"/>
    <n v="0.06"/>
    <x v="2132"/>
    <n v="4.5"/>
    <n v="389.67"/>
    <n v="0.56000000000000005"/>
    <x v="0"/>
    <x v="0"/>
    <x v="978"/>
    <x v="13"/>
    <x v="0"/>
    <n v="3697"/>
    <d v="2013-01-06T00:00:00"/>
    <x v="0"/>
    <x v="13"/>
    <n v="10956"/>
  </r>
  <r>
    <x v="931"/>
    <n v="45"/>
    <s v="Logan Haushalter"/>
    <x v="2"/>
    <n v="1"/>
    <x v="355"/>
    <n v="26432"/>
    <s v="Low"/>
    <n v="48"/>
    <n v="599.99"/>
    <n v="0.08"/>
    <x v="2133"/>
    <n v="24.49"/>
    <n v="11630.146000000001"/>
    <n v="0.37"/>
    <x v="2"/>
    <x v="1"/>
    <x v="979"/>
    <x v="11"/>
    <x v="0"/>
    <n v="3698"/>
    <d v="2013-01-08T00:00:00"/>
    <x v="0"/>
    <x v="13"/>
    <n v="10956"/>
  </r>
  <r>
    <x v="932"/>
    <n v="45"/>
    <s v="Michael Chen"/>
    <x v="3"/>
    <n v="1"/>
    <x v="356"/>
    <n v="46597"/>
    <s v="Not Specified"/>
    <n v="47"/>
    <n v="195.99"/>
    <n v="0.01"/>
    <x v="2134"/>
    <n v="8.99"/>
    <n v="2463.462"/>
    <n v="0.6"/>
    <x v="2"/>
    <x v="0"/>
    <x v="301"/>
    <x v="9"/>
    <x v="0"/>
    <n v="6552"/>
    <d v="2012-12-31T00:00:00"/>
    <x v="0"/>
    <x v="13"/>
    <n v="14304"/>
  </r>
  <r>
    <x v="933"/>
    <n v="45"/>
    <s v="Michael Chen"/>
    <x v="3"/>
    <n v="1"/>
    <x v="356"/>
    <n v="46597"/>
    <s v="Not Specified"/>
    <n v="1"/>
    <n v="122.99"/>
    <n v="0"/>
    <x v="2135"/>
    <n v="70.2"/>
    <n v="-83.63"/>
    <n v="0.74"/>
    <x v="1"/>
    <x v="2"/>
    <x v="199"/>
    <x v="1"/>
    <x v="0"/>
    <n v="6554"/>
    <d v="2013-01-02T00:00:00"/>
    <x v="2"/>
    <x v="13"/>
    <n v="14120"/>
  </r>
  <r>
    <x v="933"/>
    <n v="45"/>
    <s v="Michael Chen"/>
    <x v="3"/>
    <n v="1"/>
    <x v="356"/>
    <n v="46597"/>
    <s v="Not Specified"/>
    <n v="10"/>
    <n v="12.95"/>
    <n v="0.06"/>
    <x v="2136"/>
    <n v="4.9800000000000004"/>
    <n v="2.431"/>
    <n v="0.4"/>
    <x v="0"/>
    <x v="0"/>
    <x v="945"/>
    <x v="3"/>
    <x v="0"/>
    <n v="6553"/>
    <d v="2013-01-02T00:00:00"/>
    <x v="0"/>
    <x v="13"/>
    <n v="14120"/>
  </r>
  <r>
    <x v="608"/>
    <n v="45"/>
    <s v="Susan MacKendrick"/>
    <x v="2"/>
    <n v="1"/>
    <x v="357"/>
    <n v="710"/>
    <s v="Low"/>
    <n v="11"/>
    <n v="41.32"/>
    <n v="0.09"/>
    <x v="2137"/>
    <n v="8.66"/>
    <n v="89.03"/>
    <n v="0.76"/>
    <x v="1"/>
    <x v="5"/>
    <x v="855"/>
    <x v="5"/>
    <x v="3"/>
    <n v="110"/>
    <d v="2013-01-03T00:00:00"/>
    <x v="0"/>
    <x v="12"/>
    <n v="34761"/>
  </r>
  <r>
    <x v="32"/>
    <n v="45"/>
    <s v="Benjamin Venier"/>
    <x v="0"/>
    <n v="1"/>
    <x v="357"/>
    <n v="39841"/>
    <s v="Medium"/>
    <n v="43"/>
    <n v="6.68"/>
    <n v="0.01"/>
    <x v="2138"/>
    <n v="6.92"/>
    <n v="-123.07"/>
    <n v="0.37"/>
    <x v="0"/>
    <x v="0"/>
    <x v="553"/>
    <x v="2"/>
    <x v="1"/>
    <n v="5623"/>
    <d v="2013-01-03T00:00:00"/>
    <x v="0"/>
    <x v="2"/>
    <n v="93727"/>
  </r>
  <r>
    <x v="383"/>
    <n v="45"/>
    <s v="Emily Ducich"/>
    <x v="3"/>
    <n v="1"/>
    <x v="357"/>
    <n v="59174"/>
    <s v="Medium"/>
    <n v="6"/>
    <n v="204.1"/>
    <n v="0.09"/>
    <x v="2139"/>
    <n v="13.99"/>
    <n v="-139.4958"/>
    <n v="0.37"/>
    <x v="2"/>
    <x v="5"/>
    <x v="932"/>
    <x v="7"/>
    <x v="3"/>
    <n v="8279"/>
    <d v="2013-01-03T00:00:00"/>
    <x v="1"/>
    <x v="12"/>
    <n v="32701"/>
  </r>
  <r>
    <x v="608"/>
    <n v="45"/>
    <s v="Susan MacKendrick"/>
    <x v="2"/>
    <n v="1"/>
    <x v="357"/>
    <n v="710"/>
    <s v="Low"/>
    <n v="42"/>
    <n v="3.58"/>
    <n v="0.01"/>
    <x v="2140"/>
    <n v="5.47"/>
    <n v="-150.374"/>
    <n v="0.37"/>
    <x v="0"/>
    <x v="0"/>
    <x v="674"/>
    <x v="3"/>
    <x v="3"/>
    <n v="109"/>
    <d v="2013-01-05T00:00:00"/>
    <x v="0"/>
    <x v="12"/>
    <n v="34761"/>
  </r>
  <r>
    <x v="608"/>
    <n v="45"/>
    <s v="Susan MacKendrick"/>
    <x v="2"/>
    <n v="1"/>
    <x v="357"/>
    <n v="710"/>
    <s v="Low"/>
    <n v="29"/>
    <n v="145.44999999999999"/>
    <n v="0.02"/>
    <x v="2141"/>
    <n v="17.850000000000001"/>
    <n v="731.32"/>
    <n v="0.56000000000000005"/>
    <x v="2"/>
    <x v="2"/>
    <x v="33"/>
    <x v="7"/>
    <x v="3"/>
    <n v="111"/>
    <d v="2013-01-05T00:00:00"/>
    <x v="2"/>
    <x v="12"/>
    <n v="34761"/>
  </r>
  <r>
    <x v="874"/>
    <n v="45"/>
    <s v="Joni Blumstein"/>
    <x v="1"/>
    <n v="1"/>
    <x v="358"/>
    <n v="54145"/>
    <s v="Low"/>
    <n v="34"/>
    <n v="2.08"/>
    <n v="0.1"/>
    <x v="2142"/>
    <n v="5.33"/>
    <n v="-133.06"/>
    <n v="0.43"/>
    <x v="1"/>
    <x v="0"/>
    <x v="92"/>
    <x v="5"/>
    <x v="2"/>
    <n v="7567"/>
    <d v="2013-01-02T00:00:00"/>
    <x v="0"/>
    <x v="11"/>
    <n v="73110"/>
  </r>
  <r>
    <x v="934"/>
    <n v="45"/>
    <s v="Dennis Pardue"/>
    <x v="0"/>
    <n v="1"/>
    <x v="358"/>
    <n v="38215"/>
    <s v="Critical"/>
    <n v="42"/>
    <n v="20.99"/>
    <n v="7.0000000000000007E-2"/>
    <x v="2143"/>
    <n v="4.8099999999999996"/>
    <n v="64.781999999999996"/>
    <n v="0.57999999999999996"/>
    <x v="2"/>
    <x v="5"/>
    <x v="358"/>
    <x v="9"/>
    <x v="3"/>
    <n v="5376"/>
    <d v="2013-01-03T00:00:00"/>
    <x v="0"/>
    <x v="45"/>
    <n v="28205"/>
  </r>
  <r>
    <x v="184"/>
    <n v="45"/>
    <s v="Elpida Rittenbach"/>
    <x v="3"/>
    <n v="1"/>
    <x v="358"/>
    <n v="25860"/>
    <s v="Low"/>
    <n v="9"/>
    <n v="83.98"/>
    <n v="0.05"/>
    <x v="2144"/>
    <n v="5.01"/>
    <n v="239.94"/>
    <n v="0.38"/>
    <x v="0"/>
    <x v="0"/>
    <x v="980"/>
    <x v="15"/>
    <x v="0"/>
    <n v="3621"/>
    <d v="2013-01-04T00:00:00"/>
    <x v="1"/>
    <x v="47"/>
    <n v="19805"/>
  </r>
  <r>
    <x v="186"/>
    <n v="45"/>
    <s v="Dennis Pardue"/>
    <x v="0"/>
    <n v="1"/>
    <x v="358"/>
    <n v="38215"/>
    <s v="Critical"/>
    <n v="38"/>
    <n v="104.85"/>
    <n v="0.09"/>
    <x v="2145"/>
    <n v="19.989999999999998"/>
    <n v="1233.45"/>
    <n v="0.37"/>
    <x v="0"/>
    <x v="0"/>
    <x v="981"/>
    <x v="2"/>
    <x v="3"/>
    <n v="5377"/>
    <d v="2013-01-04T00:00:00"/>
    <x v="1"/>
    <x v="45"/>
    <n v="28027"/>
  </r>
  <r>
    <x v="758"/>
    <n v="45"/>
    <s v="Sean Wendt"/>
    <x v="2"/>
    <n v="1"/>
    <x v="358"/>
    <n v="48480"/>
    <s v="Critical"/>
    <n v="32"/>
    <n v="370.98"/>
    <n v="0.1"/>
    <x v="2146"/>
    <n v="99"/>
    <n v="-522.59"/>
    <n v="0.65"/>
    <x v="0"/>
    <x v="2"/>
    <x v="870"/>
    <x v="0"/>
    <x v="2"/>
    <n v="6806"/>
    <d v="2013-01-05T00:00:00"/>
    <x v="2"/>
    <x v="3"/>
    <n v="55343"/>
  </r>
  <r>
    <x v="184"/>
    <n v="45"/>
    <s v="Elpida Rittenbach"/>
    <x v="3"/>
    <n v="1"/>
    <x v="358"/>
    <n v="25860"/>
    <s v="Low"/>
    <n v="23"/>
    <n v="65.989999999999995"/>
    <n v="7.0000000000000007E-2"/>
    <x v="2147"/>
    <n v="19.989999999999998"/>
    <n v="-185.88900000000001"/>
    <n v="0.59"/>
    <x v="2"/>
    <x v="0"/>
    <x v="982"/>
    <x v="9"/>
    <x v="0"/>
    <n v="3622"/>
    <d v="2013-01-11T00:00:00"/>
    <x v="0"/>
    <x v="47"/>
    <n v="19805"/>
  </r>
  <r>
    <x v="458"/>
    <n v="45"/>
    <s v="Valerie Takahito"/>
    <x v="3"/>
    <n v="1"/>
    <x v="359"/>
    <n v="29058"/>
    <s v="High"/>
    <n v="41"/>
    <n v="24.98"/>
    <n v="0.04"/>
    <x v="2148"/>
    <n v="8.7899999999999991"/>
    <n v="-74.64"/>
    <n v="0.66"/>
    <x v="0"/>
    <x v="0"/>
    <x v="902"/>
    <x v="0"/>
    <x v="3"/>
    <n v="4078"/>
    <d v="2013-01-03T00:00:00"/>
    <x v="0"/>
    <x v="12"/>
    <n v="33614"/>
  </r>
  <r>
    <x v="458"/>
    <n v="45"/>
    <s v="Valerie Takahito"/>
    <x v="3"/>
    <n v="1"/>
    <x v="359"/>
    <n v="29058"/>
    <s v="High"/>
    <n v="23"/>
    <n v="5.84"/>
    <n v="0.06"/>
    <x v="2149"/>
    <n v="1"/>
    <n v="42.8"/>
    <n v="0.38"/>
    <x v="0"/>
    <x v="3"/>
    <x v="976"/>
    <x v="6"/>
    <x v="3"/>
    <n v="4077"/>
    <d v="2013-01-04T00:00:00"/>
    <x v="0"/>
    <x v="12"/>
    <n v="33614"/>
  </r>
  <r>
    <x v="542"/>
    <n v="45"/>
    <s v="Nora Paige"/>
    <x v="0"/>
    <n v="1"/>
    <x v="359"/>
    <n v="20449"/>
    <s v="Medium"/>
    <n v="19"/>
    <n v="67.28"/>
    <n v="0.1"/>
    <x v="2150"/>
    <n v="19.989999999999998"/>
    <n v="162.18"/>
    <n v="0.4"/>
    <x v="0"/>
    <x v="0"/>
    <x v="864"/>
    <x v="3"/>
    <x v="0"/>
    <n v="2832"/>
    <d v="2013-01-04T00:00:00"/>
    <x v="0"/>
    <x v="15"/>
    <n v="6415"/>
  </r>
  <r>
    <x v="13"/>
    <n v="45"/>
    <s v="Darren Budd"/>
    <x v="3"/>
    <n v="1"/>
    <x v="359"/>
    <n v="57606"/>
    <s v="Not Specified"/>
    <n v="37"/>
    <n v="8.4600000000000009"/>
    <n v="0.08"/>
    <x v="2151"/>
    <n v="3.62"/>
    <n v="-64.239999999999995"/>
    <n v="0.61"/>
    <x v="2"/>
    <x v="6"/>
    <x v="983"/>
    <x v="8"/>
    <x v="2"/>
    <n v="8077"/>
    <d v="2013-01-04T00:00:00"/>
    <x v="0"/>
    <x v="9"/>
    <n v="76021"/>
  </r>
  <r>
    <x v="634"/>
    <n v="45"/>
    <s v="Valerie Takahito"/>
    <x v="3"/>
    <n v="1"/>
    <x v="359"/>
    <n v="29058"/>
    <s v="High"/>
    <n v="33"/>
    <n v="880.98"/>
    <n v="7.0000000000000007E-2"/>
    <x v="2152"/>
    <n v="44.55"/>
    <n v="7132.18"/>
    <n v="0.62"/>
    <x v="1"/>
    <x v="4"/>
    <x v="36"/>
    <x v="10"/>
    <x v="1"/>
    <n v="4079"/>
    <d v="2013-01-05T00:00:00"/>
    <x v="2"/>
    <x v="6"/>
    <n v="97060"/>
  </r>
  <r>
    <x v="458"/>
    <n v="45"/>
    <s v="Valerie Takahito"/>
    <x v="3"/>
    <n v="1"/>
    <x v="359"/>
    <n v="29058"/>
    <s v="High"/>
    <n v="43"/>
    <n v="6.48"/>
    <n v="0.02"/>
    <x v="2153"/>
    <n v="6.35"/>
    <n v="-101.5"/>
    <n v="0.37"/>
    <x v="0"/>
    <x v="0"/>
    <x v="373"/>
    <x v="2"/>
    <x v="3"/>
    <n v="4076"/>
    <d v="2013-01-05T00:00:00"/>
    <x v="0"/>
    <x v="12"/>
    <n v="33614"/>
  </r>
  <r>
    <x v="935"/>
    <n v="45"/>
    <s v="Linda Southworth"/>
    <x v="3"/>
    <n v="1"/>
    <x v="359"/>
    <n v="8998"/>
    <s v="Low"/>
    <n v="12"/>
    <n v="22.24"/>
    <n v="0.01"/>
    <x v="2154"/>
    <n v="1.99"/>
    <n v="49.82"/>
    <n v="0.43"/>
    <x v="2"/>
    <x v="6"/>
    <x v="975"/>
    <x v="8"/>
    <x v="3"/>
    <n v="1235"/>
    <d v="2013-01-05T00:00:00"/>
    <x v="0"/>
    <x v="12"/>
    <n v="32765"/>
  </r>
  <r>
    <x v="935"/>
    <n v="45"/>
    <s v="Linda Southworth"/>
    <x v="3"/>
    <n v="1"/>
    <x v="359"/>
    <n v="8998"/>
    <s v="Low"/>
    <n v="37"/>
    <n v="50.98"/>
    <n v="7.0000000000000007E-2"/>
    <x v="2155"/>
    <n v="13.66"/>
    <n v="66.47"/>
    <n v="0.57999999999999996"/>
    <x v="0"/>
    <x v="0"/>
    <x v="735"/>
    <x v="13"/>
    <x v="3"/>
    <n v="1234"/>
    <d v="2013-01-07T00:00:00"/>
    <x v="0"/>
    <x v="12"/>
    <n v="32765"/>
  </r>
  <r>
    <x v="935"/>
    <n v="45"/>
    <s v="Linda Southworth"/>
    <x v="3"/>
    <n v="1"/>
    <x v="359"/>
    <n v="8998"/>
    <s v="Low"/>
    <n v="13"/>
    <n v="13.43"/>
    <n v="0.04"/>
    <x v="2156"/>
    <n v="5.5"/>
    <n v="-19.75"/>
    <n v="0.56999999999999995"/>
    <x v="0"/>
    <x v="0"/>
    <x v="114"/>
    <x v="0"/>
    <x v="3"/>
    <n v="1236"/>
    <d v="2013-01-08T00:00:00"/>
    <x v="0"/>
    <x v="12"/>
    <n v="32765"/>
  </r>
  <r>
    <x v="292"/>
    <n v="45"/>
    <s v="Julie Prescott"/>
    <x v="1"/>
    <n v="1"/>
    <x v="360"/>
    <n v="46050"/>
    <s v="High"/>
    <n v="5"/>
    <n v="449.99"/>
    <n v="0.02"/>
    <x v="2157"/>
    <n v="24.49"/>
    <n v="-571.24"/>
    <n v="0.52"/>
    <x v="2"/>
    <x v="1"/>
    <x v="634"/>
    <x v="11"/>
    <x v="0"/>
    <n v="6468"/>
    <d v="2013-01-05T00:00:00"/>
    <x v="0"/>
    <x v="41"/>
    <n v="26101"/>
  </r>
  <r>
    <x v="292"/>
    <n v="45"/>
    <s v="Julie Prescott"/>
    <x v="1"/>
    <n v="1"/>
    <x v="360"/>
    <n v="46050"/>
    <s v="High"/>
    <n v="48"/>
    <n v="95.43"/>
    <n v="0.03"/>
    <x v="2158"/>
    <n v="19.989999999999998"/>
    <n v="44.58"/>
    <n v="0.79"/>
    <x v="0"/>
    <x v="0"/>
    <x v="806"/>
    <x v="0"/>
    <x v="0"/>
    <n v="6469"/>
    <d v="2013-01-07T00:00:00"/>
    <x v="1"/>
    <x v="41"/>
    <n v="26101"/>
  </r>
  <r>
    <x v="430"/>
    <n v="45"/>
    <s v="Julie Prescott"/>
    <x v="1"/>
    <n v="1"/>
    <x v="360"/>
    <n v="46050"/>
    <s v="High"/>
    <n v="3"/>
    <n v="289.52999999999997"/>
    <n v="0.02"/>
    <x v="2159"/>
    <n v="19.989999999999998"/>
    <n v="-248.69"/>
    <n v="0.56000000000000005"/>
    <x v="0"/>
    <x v="0"/>
    <x v="984"/>
    <x v="13"/>
    <x v="2"/>
    <n v="6470"/>
    <d v="2013-01-07T00:00:00"/>
    <x v="0"/>
    <x v="26"/>
    <n v="63119"/>
  </r>
  <r>
    <x v="274"/>
    <n v="45"/>
    <s v="Michelle Arnett"/>
    <x v="1"/>
    <n v="1"/>
    <x v="361"/>
    <n v="56293"/>
    <s v="Not Specified"/>
    <n v="34"/>
    <n v="19.989999999999998"/>
    <n v="0.04"/>
    <x v="2160"/>
    <n v="11.17"/>
    <n v="-44.81"/>
    <n v="0.6"/>
    <x v="1"/>
    <x v="1"/>
    <x v="21"/>
    <x v="5"/>
    <x v="2"/>
    <n v="7873"/>
    <d v="2013-01-05T00:00:00"/>
    <x v="0"/>
    <x v="10"/>
    <n v="52302"/>
  </r>
  <r>
    <x v="628"/>
    <n v="45"/>
    <s v="Steve Nguyen"/>
    <x v="3"/>
    <n v="1"/>
    <x v="361"/>
    <n v="14755"/>
    <s v="High"/>
    <n v="31"/>
    <n v="3.85"/>
    <n v="0.09"/>
    <x v="2161"/>
    <n v="0.7"/>
    <n v="29.57"/>
    <n v="0.44"/>
    <x v="0"/>
    <x v="3"/>
    <x v="985"/>
    <x v="6"/>
    <x v="0"/>
    <n v="2061"/>
    <d v="2013-01-05T00:00:00"/>
    <x v="0"/>
    <x v="20"/>
    <n v="44224"/>
  </r>
  <r>
    <x v="274"/>
    <n v="45"/>
    <s v="Michelle Arnett"/>
    <x v="1"/>
    <n v="1"/>
    <x v="361"/>
    <n v="56293"/>
    <s v="Not Specified"/>
    <n v="44"/>
    <n v="16.91"/>
    <n v="0.06"/>
    <x v="2162"/>
    <n v="6.25"/>
    <n v="-27.72"/>
    <n v="0.57999999999999996"/>
    <x v="0"/>
    <x v="0"/>
    <x v="933"/>
    <x v="0"/>
    <x v="2"/>
    <n v="7874"/>
    <d v="2013-01-06T00:00:00"/>
    <x v="0"/>
    <x v="10"/>
    <n v="52302"/>
  </r>
  <r>
    <x v="905"/>
    <n v="45"/>
    <s v="Anna Andreadi"/>
    <x v="0"/>
    <n v="1"/>
    <x v="361"/>
    <n v="5504"/>
    <s v="High"/>
    <n v="6"/>
    <n v="5.78"/>
    <n v="0.06"/>
    <x v="2163"/>
    <n v="7.64"/>
    <n v="-20.329999999999998"/>
    <n v="0.36"/>
    <x v="0"/>
    <x v="0"/>
    <x v="411"/>
    <x v="2"/>
    <x v="2"/>
    <n v="767"/>
    <d v="2013-01-07T00:00:00"/>
    <x v="1"/>
    <x v="38"/>
    <n v="66062"/>
  </r>
  <r>
    <x v="628"/>
    <n v="45"/>
    <s v="Steve Nguyen"/>
    <x v="3"/>
    <n v="1"/>
    <x v="361"/>
    <n v="14755"/>
    <s v="High"/>
    <n v="44"/>
    <n v="65.989999999999995"/>
    <n v="0.1"/>
    <x v="2164"/>
    <n v="4.2"/>
    <n v="454.38299999999998"/>
    <n v="0.59"/>
    <x v="2"/>
    <x v="0"/>
    <x v="759"/>
    <x v="9"/>
    <x v="0"/>
    <n v="2062"/>
    <d v="2013-01-07T00:00:00"/>
    <x v="1"/>
    <x v="20"/>
    <n v="44224"/>
  </r>
  <r>
    <x v="905"/>
    <n v="45"/>
    <s v="Anna Andreadi"/>
    <x v="0"/>
    <n v="1"/>
    <x v="361"/>
    <n v="5504"/>
    <s v="High"/>
    <n v="15"/>
    <n v="45.99"/>
    <n v="0.04"/>
    <x v="2165"/>
    <n v="4.99"/>
    <n v="20.231999999999999"/>
    <n v="0.56000000000000005"/>
    <x v="2"/>
    <x v="0"/>
    <x v="311"/>
    <x v="9"/>
    <x v="2"/>
    <n v="768"/>
    <d v="2013-01-07T00:00:00"/>
    <x v="0"/>
    <x v="38"/>
    <n v="66062"/>
  </r>
  <r>
    <x v="769"/>
    <n v="45"/>
    <s v="Eric Hoffmann"/>
    <x v="0"/>
    <n v="1"/>
    <x v="362"/>
    <n v="33218"/>
    <s v="Not Specified"/>
    <n v="29"/>
    <n v="16.16"/>
    <n v="0.04"/>
    <x v="2166"/>
    <n v="7.74"/>
    <n v="53.67"/>
    <n v="0.5"/>
    <x v="1"/>
    <x v="0"/>
    <x v="986"/>
    <x v="5"/>
    <x v="3"/>
    <n v="4665"/>
    <d v="2013-01-07T00:00:00"/>
    <x v="0"/>
    <x v="12"/>
    <n v="32712"/>
  </r>
  <r>
    <x v="936"/>
    <n v="45"/>
    <s v="Mark Packer"/>
    <x v="0"/>
    <n v="1"/>
    <x v="362"/>
    <n v="44133"/>
    <s v="High"/>
    <n v="35"/>
    <n v="5.28"/>
    <n v="0.06"/>
    <x v="2167"/>
    <n v="3.96"/>
    <n v="-46.68"/>
    <n v="0.54"/>
    <x v="1"/>
    <x v="3"/>
    <x v="987"/>
    <x v="5"/>
    <x v="1"/>
    <n v="6231"/>
    <d v="2013-01-07T00:00:00"/>
    <x v="0"/>
    <x v="2"/>
    <n v="91911"/>
  </r>
  <r>
    <x v="769"/>
    <n v="45"/>
    <s v="Eric Hoffmann"/>
    <x v="0"/>
    <n v="1"/>
    <x v="362"/>
    <n v="33218"/>
    <s v="Not Specified"/>
    <n v="25"/>
    <n v="4.57"/>
    <n v="7.0000000000000007E-2"/>
    <x v="2168"/>
    <n v="5.42"/>
    <n v="-84.076499999999996"/>
    <n v="0.37"/>
    <x v="0"/>
    <x v="0"/>
    <x v="499"/>
    <x v="3"/>
    <x v="3"/>
    <n v="4664"/>
    <d v="2013-01-08T00:00:00"/>
    <x v="0"/>
    <x v="12"/>
    <n v="32712"/>
  </r>
  <r>
    <x v="937"/>
    <n v="45"/>
    <s v="Sandra Glassco"/>
    <x v="1"/>
    <n v="1"/>
    <x v="363"/>
    <n v="47171"/>
    <s v="Medium"/>
    <n v="32"/>
    <n v="217.85"/>
    <n v="0.05"/>
    <x v="2169"/>
    <n v="29.1"/>
    <n v="875.55"/>
    <n v="0.68"/>
    <x v="1"/>
    <x v="4"/>
    <x v="152"/>
    <x v="4"/>
    <x v="2"/>
    <n v="6633"/>
    <d v="2013-01-07T00:00:00"/>
    <x v="2"/>
    <x v="39"/>
    <n v="58701"/>
  </r>
  <r>
    <x v="937"/>
    <n v="45"/>
    <s v="Sandra Glassco"/>
    <x v="1"/>
    <n v="1"/>
    <x v="363"/>
    <n v="47171"/>
    <s v="Medium"/>
    <n v="21"/>
    <n v="6.48"/>
    <n v="0.01"/>
    <x v="2170"/>
    <n v="8.4"/>
    <n v="-92.55"/>
    <n v="0.37"/>
    <x v="0"/>
    <x v="0"/>
    <x v="529"/>
    <x v="2"/>
    <x v="2"/>
    <n v="6631"/>
    <d v="2013-01-08T00:00:00"/>
    <x v="0"/>
    <x v="39"/>
    <n v="58701"/>
  </r>
  <r>
    <x v="937"/>
    <n v="45"/>
    <s v="Sandra Glassco"/>
    <x v="1"/>
    <n v="1"/>
    <x v="363"/>
    <n v="47171"/>
    <s v="Medium"/>
    <n v="19"/>
    <n v="2.67"/>
    <n v="0.03"/>
    <x v="2171"/>
    <n v="0.86"/>
    <n v="-0.53"/>
    <n v="0.56999999999999995"/>
    <x v="0"/>
    <x v="3"/>
    <x v="988"/>
    <x v="6"/>
    <x v="2"/>
    <n v="6632"/>
    <d v="2013-01-08T00:00:00"/>
    <x v="0"/>
    <x v="39"/>
    <n v="58701"/>
  </r>
  <r>
    <x v="230"/>
    <n v="45"/>
    <s v="Jill Matthias"/>
    <x v="3"/>
    <n v="1"/>
    <x v="363"/>
    <n v="48935"/>
    <s v="Low"/>
    <n v="21"/>
    <n v="4.91"/>
    <n v="0"/>
    <x v="2172"/>
    <n v="0.5"/>
    <n v="48.76"/>
    <n v="0.36"/>
    <x v="0"/>
    <x v="0"/>
    <x v="143"/>
    <x v="12"/>
    <x v="1"/>
    <n v="6870"/>
    <d v="2013-01-09T00:00:00"/>
    <x v="0"/>
    <x v="2"/>
    <n v="92653"/>
  </r>
  <r>
    <x v="455"/>
    <n v="45"/>
    <s v="Denise Leinenbach"/>
    <x v="1"/>
    <n v="1"/>
    <x v="363"/>
    <n v="5510"/>
    <s v="Medium"/>
    <n v="12"/>
    <n v="9.68"/>
    <n v="0.08"/>
    <x v="2173"/>
    <n v="2.0299999999999998"/>
    <n v="29.68"/>
    <n v="0.37"/>
    <x v="0"/>
    <x v="3"/>
    <x v="795"/>
    <x v="2"/>
    <x v="0"/>
    <n v="772"/>
    <d v="2013-01-10T00:00:00"/>
    <x v="0"/>
    <x v="19"/>
    <n v="4106"/>
  </r>
  <r>
    <x v="451"/>
    <n v="45"/>
    <s v="Yana Sorensen"/>
    <x v="2"/>
    <n v="1"/>
    <x v="363"/>
    <n v="12708"/>
    <s v="Low"/>
    <n v="44"/>
    <n v="3.28"/>
    <n v="0"/>
    <x v="2174"/>
    <n v="0.98"/>
    <n v="34.68"/>
    <n v="0.52"/>
    <x v="0"/>
    <x v="3"/>
    <x v="989"/>
    <x v="6"/>
    <x v="1"/>
    <n v="1774"/>
    <d v="2013-01-12T00:00:00"/>
    <x v="1"/>
    <x v="2"/>
    <n v="94533"/>
  </r>
  <r>
    <x v="239"/>
    <n v="45"/>
    <s v="Victoria Pisteka"/>
    <x v="2"/>
    <n v="1"/>
    <x v="364"/>
    <n v="37668"/>
    <s v="Low"/>
    <n v="33"/>
    <n v="13.99"/>
    <n v="0.01"/>
    <x v="2175"/>
    <n v="7.51"/>
    <n v="-4.8459000000000003"/>
    <n v="0.39"/>
    <x v="2"/>
    <x v="5"/>
    <x v="233"/>
    <x v="7"/>
    <x v="1"/>
    <n v="5289"/>
    <d v="2013-01-08T00:00:00"/>
    <x v="0"/>
    <x v="2"/>
    <n v="93010"/>
  </r>
  <r>
    <x v="537"/>
    <n v="45"/>
    <s v="Elpida Rittenbach"/>
    <x v="3"/>
    <n v="1"/>
    <x v="364"/>
    <n v="2244"/>
    <s v="Critical"/>
    <n v="19"/>
    <n v="3.8"/>
    <n v="0.01"/>
    <x v="2176"/>
    <n v="1.49"/>
    <n v="21.471"/>
    <n v="0.38"/>
    <x v="0"/>
    <x v="0"/>
    <x v="259"/>
    <x v="3"/>
    <x v="0"/>
    <n v="327"/>
    <d v="2013-01-10T00:00:00"/>
    <x v="1"/>
    <x v="47"/>
    <n v="19711"/>
  </r>
  <r>
    <x v="801"/>
    <n v="45"/>
    <s v="Susan Gilcrest"/>
    <x v="1"/>
    <n v="1"/>
    <x v="364"/>
    <n v="58053"/>
    <s v="Medium"/>
    <n v="42"/>
    <n v="6.68"/>
    <n v="0.02"/>
    <x v="2177"/>
    <n v="7.3"/>
    <n v="-136.02000000000001"/>
    <n v="0.37"/>
    <x v="0"/>
    <x v="0"/>
    <x v="990"/>
    <x v="2"/>
    <x v="3"/>
    <n v="8122"/>
    <d v="2013-01-10T00:00:00"/>
    <x v="0"/>
    <x v="42"/>
    <n v="30501"/>
  </r>
  <r>
    <x v="938"/>
    <n v="45"/>
    <s v="Pamela Coakley"/>
    <x v="2"/>
    <n v="1"/>
    <x v="364"/>
    <n v="13447"/>
    <s v="High"/>
    <n v="24"/>
    <n v="20.99"/>
    <n v="0.01"/>
    <x v="2178"/>
    <n v="4.8099999999999996"/>
    <n v="0.84599999999999997"/>
    <n v="0.57999999999999996"/>
    <x v="2"/>
    <x v="5"/>
    <x v="358"/>
    <x v="9"/>
    <x v="0"/>
    <n v="1869"/>
    <d v="2013-01-10T00:00:00"/>
    <x v="0"/>
    <x v="20"/>
    <n v="44060"/>
  </r>
  <r>
    <x v="873"/>
    <n v="45"/>
    <s v="Steven Ward"/>
    <x v="3"/>
    <n v="1"/>
    <x v="365"/>
    <n v="4611"/>
    <s v="High"/>
    <n v="32"/>
    <n v="500.98"/>
    <n v="0.03"/>
    <x v="2179"/>
    <n v="28.14"/>
    <n v="7176.12"/>
    <n v="0.38"/>
    <x v="2"/>
    <x v="2"/>
    <x v="216"/>
    <x v="7"/>
    <x v="3"/>
    <n v="655"/>
    <d v="2013-01-09T00:00:00"/>
    <x v="2"/>
    <x v="12"/>
    <n v="34287"/>
  </r>
  <r>
    <x v="833"/>
    <n v="45"/>
    <s v="Karen Carlisle"/>
    <x v="2"/>
    <n v="1"/>
    <x v="365"/>
    <n v="32932"/>
    <s v="Low"/>
    <n v="49"/>
    <n v="599.99"/>
    <n v="0.05"/>
    <x v="2180"/>
    <n v="24.49"/>
    <n v="12748.86"/>
    <n v="0.44"/>
    <x v="2"/>
    <x v="1"/>
    <x v="972"/>
    <x v="11"/>
    <x v="1"/>
    <n v="4629"/>
    <d v="2013-01-13T00:00:00"/>
    <x v="0"/>
    <x v="2"/>
    <n v="94110"/>
  </r>
  <r>
    <x v="939"/>
    <n v="45"/>
    <s v="Justin MacKendrick"/>
    <x v="2"/>
    <n v="1"/>
    <x v="366"/>
    <n v="23782"/>
    <s v="Low"/>
    <n v="46"/>
    <n v="500.98"/>
    <n v="0.09"/>
    <x v="2181"/>
    <n v="26"/>
    <n v="5365.43"/>
    <n v="0.6"/>
    <x v="1"/>
    <x v="2"/>
    <x v="741"/>
    <x v="1"/>
    <x v="0"/>
    <n v="3327"/>
    <d v="2013-01-10T00:00:00"/>
    <x v="2"/>
    <x v="13"/>
    <n v="11801"/>
  </r>
  <r>
    <x v="931"/>
    <n v="45"/>
    <s v="Logan Haushalter"/>
    <x v="2"/>
    <n v="1"/>
    <x v="366"/>
    <n v="24740"/>
    <s v="Medium"/>
    <n v="35"/>
    <n v="3.28"/>
    <n v="0.09"/>
    <x v="2182"/>
    <n v="5"/>
    <n v="-126.7"/>
    <n v="0.56000000000000005"/>
    <x v="0"/>
    <x v="3"/>
    <x v="991"/>
    <x v="6"/>
    <x v="0"/>
    <n v="3477"/>
    <d v="2013-01-10T00:00:00"/>
    <x v="1"/>
    <x v="13"/>
    <n v="10956"/>
  </r>
  <r>
    <x v="940"/>
    <n v="45"/>
    <s v="Harold Dahlen"/>
    <x v="2"/>
    <n v="1"/>
    <x v="366"/>
    <n v="1280"/>
    <s v="Low"/>
    <n v="40"/>
    <n v="20.97"/>
    <n v="0.05"/>
    <x v="2183"/>
    <n v="6.5"/>
    <n v="-170.87"/>
    <n v="0.78"/>
    <x v="2"/>
    <x v="0"/>
    <x v="992"/>
    <x v="8"/>
    <x v="1"/>
    <n v="190"/>
    <d v="2013-01-10T00:00:00"/>
    <x v="0"/>
    <x v="6"/>
    <n v="97801"/>
  </r>
  <r>
    <x v="931"/>
    <n v="45"/>
    <s v="Logan Haushalter"/>
    <x v="2"/>
    <n v="1"/>
    <x v="366"/>
    <n v="24740"/>
    <s v="Medium"/>
    <n v="11"/>
    <n v="92.23"/>
    <n v="0.04"/>
    <x v="2184"/>
    <n v="39.61"/>
    <n v="160.47999999999999"/>
    <n v="0.67"/>
    <x v="1"/>
    <x v="5"/>
    <x v="153"/>
    <x v="5"/>
    <x v="0"/>
    <n v="3476"/>
    <d v="2013-01-11T00:00:00"/>
    <x v="0"/>
    <x v="13"/>
    <n v="10956"/>
  </r>
  <r>
    <x v="922"/>
    <n v="45"/>
    <s v="Edward Becker"/>
    <x v="1"/>
    <n v="1"/>
    <x v="366"/>
    <n v="10247"/>
    <s v="Medium"/>
    <n v="21"/>
    <n v="4.9800000000000004"/>
    <n v="0.06"/>
    <x v="2185"/>
    <n v="5.49"/>
    <n v="-53.33"/>
    <n v="0.38"/>
    <x v="0"/>
    <x v="0"/>
    <x v="552"/>
    <x v="2"/>
    <x v="2"/>
    <n v="1413"/>
    <d v="2013-01-11T00:00:00"/>
    <x v="0"/>
    <x v="9"/>
    <n v="78539"/>
  </r>
  <r>
    <x v="117"/>
    <n v="45"/>
    <s v="Christina Vanderzanden"/>
    <x v="0"/>
    <n v="1"/>
    <x v="366"/>
    <n v="8227"/>
    <s v="Not Specified"/>
    <n v="32"/>
    <n v="4.7699999999999996"/>
    <n v="0.05"/>
    <x v="2186"/>
    <n v="2.39"/>
    <n v="-43.21"/>
    <n v="0.72"/>
    <x v="2"/>
    <x v="6"/>
    <x v="488"/>
    <x v="8"/>
    <x v="2"/>
    <n v="1122"/>
    <d v="2013-01-11T00:00:00"/>
    <x v="1"/>
    <x v="10"/>
    <n v="50208"/>
  </r>
  <r>
    <x v="941"/>
    <n v="45"/>
    <s v="Eric Barreto"/>
    <x v="0"/>
    <n v="1"/>
    <x v="366"/>
    <n v="57318"/>
    <s v="Medium"/>
    <n v="33"/>
    <n v="4.91"/>
    <n v="0.02"/>
    <x v="2187"/>
    <n v="0.5"/>
    <n v="74.14"/>
    <n v="0.36"/>
    <x v="0"/>
    <x v="0"/>
    <x v="143"/>
    <x v="12"/>
    <x v="1"/>
    <n v="8022"/>
    <d v="2013-01-12T00:00:00"/>
    <x v="0"/>
    <x v="2"/>
    <n v="90301"/>
  </r>
  <r>
    <x v="941"/>
    <n v="45"/>
    <s v="Eric Barreto"/>
    <x v="0"/>
    <n v="1"/>
    <x v="366"/>
    <n v="57318"/>
    <s v="Medium"/>
    <n v="12"/>
    <n v="6.68"/>
    <n v="0.1"/>
    <x v="2188"/>
    <n v="6.92"/>
    <n v="-47"/>
    <n v="0.37"/>
    <x v="0"/>
    <x v="0"/>
    <x v="553"/>
    <x v="2"/>
    <x v="1"/>
    <n v="8023"/>
    <d v="2013-01-12T00:00:00"/>
    <x v="0"/>
    <x v="2"/>
    <n v="90301"/>
  </r>
  <r>
    <x v="504"/>
    <n v="45"/>
    <s v="Edward Becker"/>
    <x v="1"/>
    <n v="1"/>
    <x v="366"/>
    <n v="10247"/>
    <s v="Medium"/>
    <n v="24"/>
    <n v="9.7799999999999994"/>
    <n v="0.03"/>
    <x v="2189"/>
    <n v="1.99"/>
    <n v="44.14"/>
    <n v="0.43"/>
    <x v="2"/>
    <x v="6"/>
    <x v="146"/>
    <x v="8"/>
    <x v="2"/>
    <n v="1414"/>
    <d v="2013-01-12T00:00:00"/>
    <x v="0"/>
    <x v="9"/>
    <n v="79907"/>
  </r>
  <r>
    <x v="939"/>
    <n v="45"/>
    <s v="Justin MacKendrick"/>
    <x v="2"/>
    <n v="1"/>
    <x v="366"/>
    <n v="23782"/>
    <s v="Low"/>
    <n v="7"/>
    <n v="20.34"/>
    <n v="0.09"/>
    <x v="2190"/>
    <n v="35"/>
    <n v="-194.85"/>
    <n v="0.84"/>
    <x v="0"/>
    <x v="1"/>
    <x v="47"/>
    <x v="0"/>
    <x v="0"/>
    <n v="3328"/>
    <d v="2013-01-15T00:00:00"/>
    <x v="0"/>
    <x v="13"/>
    <n v="11801"/>
  </r>
  <r>
    <x v="942"/>
    <n v="45"/>
    <s v="Deborah Brumfield"/>
    <x v="0"/>
    <n v="1"/>
    <x v="367"/>
    <n v="59270"/>
    <s v="High"/>
    <n v="5"/>
    <n v="122.99"/>
    <n v="0.08"/>
    <x v="2191"/>
    <n v="70.2"/>
    <n v="-404.77"/>
    <n v="0.74"/>
    <x v="1"/>
    <x v="2"/>
    <x v="199"/>
    <x v="1"/>
    <x v="0"/>
    <n v="8299"/>
    <d v="2013-01-11T00:00:00"/>
    <x v="2"/>
    <x v="22"/>
    <n v="7650"/>
  </r>
  <r>
    <x v="440"/>
    <n v="45"/>
    <s v="Victoria Brennan"/>
    <x v="0"/>
    <n v="1"/>
    <x v="367"/>
    <n v="56327"/>
    <s v="Medium"/>
    <n v="47"/>
    <n v="29.18"/>
    <n v="0.08"/>
    <x v="2192"/>
    <n v="8.5500000000000007"/>
    <n v="357.23"/>
    <n v="0.42"/>
    <x v="1"/>
    <x v="0"/>
    <x v="77"/>
    <x v="5"/>
    <x v="1"/>
    <n v="7880"/>
    <d v="2013-01-12T00:00:00"/>
    <x v="1"/>
    <x v="21"/>
    <n v="99163"/>
  </r>
  <r>
    <x v="943"/>
    <n v="45"/>
    <s v="Deborah Brumfield"/>
    <x v="0"/>
    <n v="1"/>
    <x v="367"/>
    <n v="59270"/>
    <s v="High"/>
    <n v="14"/>
    <n v="142.86000000000001"/>
    <n v="0.01"/>
    <x v="2193"/>
    <n v="19.989999999999998"/>
    <n v="453.03"/>
    <n v="0.56000000000000005"/>
    <x v="0"/>
    <x v="0"/>
    <x v="507"/>
    <x v="0"/>
    <x v="0"/>
    <n v="8298"/>
    <d v="2013-01-12T00:00:00"/>
    <x v="0"/>
    <x v="28"/>
    <n v="1040"/>
  </r>
  <r>
    <x v="688"/>
    <n v="45"/>
    <s v="Victoria Brennan"/>
    <x v="0"/>
    <n v="1"/>
    <x v="367"/>
    <n v="56327"/>
    <s v="Medium"/>
    <n v="42"/>
    <n v="40.99"/>
    <n v="0.05"/>
    <x v="2194"/>
    <n v="17.48"/>
    <n v="331.56"/>
    <n v="0.36"/>
    <x v="0"/>
    <x v="0"/>
    <x v="491"/>
    <x v="2"/>
    <x v="1"/>
    <n v="7878"/>
    <d v="2013-01-12T00:00:00"/>
    <x v="0"/>
    <x v="21"/>
    <n v="99301"/>
  </r>
  <r>
    <x v="657"/>
    <n v="45"/>
    <s v="Tom Prescott"/>
    <x v="0"/>
    <n v="1"/>
    <x v="367"/>
    <n v="42567"/>
    <s v="Critical"/>
    <n v="12"/>
    <n v="146.34"/>
    <n v="0"/>
    <x v="2195"/>
    <n v="43.75"/>
    <n v="-18.809999999999999"/>
    <n v="0.65"/>
    <x v="1"/>
    <x v="4"/>
    <x v="685"/>
    <x v="4"/>
    <x v="1"/>
    <n v="6011"/>
    <d v="2013-01-13T00:00:00"/>
    <x v="2"/>
    <x v="2"/>
    <n v="91505"/>
  </r>
  <r>
    <x v="440"/>
    <n v="45"/>
    <s v="Victoria Brennan"/>
    <x v="0"/>
    <n v="1"/>
    <x v="367"/>
    <n v="56327"/>
    <s v="Medium"/>
    <n v="11"/>
    <n v="180.98"/>
    <n v="0.01"/>
    <x v="2196"/>
    <n v="55.24"/>
    <n v="59.73"/>
    <n v="0.56999999999999995"/>
    <x v="0"/>
    <x v="2"/>
    <x v="993"/>
    <x v="13"/>
    <x v="1"/>
    <n v="7879"/>
    <d v="2013-01-13T00:00:00"/>
    <x v="2"/>
    <x v="21"/>
    <n v="99163"/>
  </r>
  <r>
    <x v="659"/>
    <n v="45"/>
    <s v="Carol Triggs"/>
    <x v="1"/>
    <n v="1"/>
    <x v="367"/>
    <n v="48487"/>
    <s v="Low"/>
    <n v="27"/>
    <n v="12.97"/>
    <n v="0"/>
    <x v="2197"/>
    <n v="1.49"/>
    <n v="146.166"/>
    <n v="0.35"/>
    <x v="0"/>
    <x v="0"/>
    <x v="208"/>
    <x v="3"/>
    <x v="0"/>
    <n v="6813"/>
    <d v="2013-01-13T00:00:00"/>
    <x v="0"/>
    <x v="13"/>
    <n v="14224"/>
  </r>
  <r>
    <x v="944"/>
    <n v="45"/>
    <s v="Deborah Brumfield"/>
    <x v="0"/>
    <n v="1"/>
    <x v="367"/>
    <n v="59270"/>
    <s v="High"/>
    <n v="48"/>
    <n v="517.48"/>
    <n v="0.01"/>
    <x v="2198"/>
    <n v="16.63"/>
    <n v="8788.81"/>
    <n v="0.59"/>
    <x v="2"/>
    <x v="4"/>
    <x v="328"/>
    <x v="7"/>
    <x v="0"/>
    <n v="8297"/>
    <d v="2013-01-13T00:00:00"/>
    <x v="2"/>
    <x v="28"/>
    <n v="1701"/>
  </r>
  <r>
    <x v="455"/>
    <n v="45"/>
    <s v="Deborah Brumfield"/>
    <x v="0"/>
    <n v="1"/>
    <x v="367"/>
    <n v="59270"/>
    <s v="High"/>
    <n v="47"/>
    <n v="31.78"/>
    <n v="0.01"/>
    <x v="2199"/>
    <n v="1.99"/>
    <n v="749.03"/>
    <n v="0.42"/>
    <x v="2"/>
    <x v="6"/>
    <x v="186"/>
    <x v="8"/>
    <x v="0"/>
    <n v="8300"/>
    <d v="2013-01-13T00:00:00"/>
    <x v="0"/>
    <x v="19"/>
    <n v="4106"/>
  </r>
  <r>
    <x v="56"/>
    <n v="45"/>
    <s v="Catherine Glotzbach"/>
    <x v="1"/>
    <n v="1"/>
    <x v="368"/>
    <n v="34948"/>
    <s v="Critical"/>
    <n v="15"/>
    <n v="68.81"/>
    <n v="0.08"/>
    <x v="2200"/>
    <n v="60"/>
    <n v="-403.74"/>
    <n v="0.41"/>
    <x v="0"/>
    <x v="2"/>
    <x v="352"/>
    <x v="13"/>
    <x v="1"/>
    <n v="4909"/>
    <d v="2013-01-12T00:00:00"/>
    <x v="2"/>
    <x v="6"/>
    <n v="97477"/>
  </r>
  <r>
    <x v="153"/>
    <n v="45"/>
    <s v="Eric Barreto"/>
    <x v="3"/>
    <n v="1"/>
    <x v="368"/>
    <n v="38369"/>
    <s v="Not Specified"/>
    <n v="3"/>
    <n v="71.37"/>
    <n v="0.02"/>
    <x v="2201"/>
    <n v="69"/>
    <n v="54.598050000000001"/>
    <n v="0.68"/>
    <x v="1"/>
    <x v="1"/>
    <x v="222"/>
    <x v="4"/>
    <x v="0"/>
    <n v="5396"/>
    <d v="2013-01-13T00:00:00"/>
    <x v="0"/>
    <x v="25"/>
    <n v="5401"/>
  </r>
  <r>
    <x v="945"/>
    <n v="45"/>
    <s v="Roy Phan"/>
    <x v="3"/>
    <n v="1"/>
    <x v="368"/>
    <n v="1857"/>
    <s v="High"/>
    <n v="37"/>
    <n v="5.58"/>
    <n v="7.0000000000000007E-2"/>
    <x v="2202"/>
    <n v="1.99"/>
    <n v="20"/>
    <n v="0.46"/>
    <x v="0"/>
    <x v="3"/>
    <x v="893"/>
    <x v="6"/>
    <x v="1"/>
    <n v="270"/>
    <d v="2013-01-13T00:00:00"/>
    <x v="0"/>
    <x v="21"/>
    <n v="98310"/>
  </r>
  <r>
    <x v="68"/>
    <n v="45"/>
    <s v="Clytie Kelty"/>
    <x v="0"/>
    <n v="1"/>
    <x v="368"/>
    <n v="19494"/>
    <s v="High"/>
    <n v="39"/>
    <n v="22.23"/>
    <n v="0.05"/>
    <x v="2203"/>
    <n v="8.99"/>
    <n v="195.71"/>
    <n v="0.41"/>
    <x v="1"/>
    <x v="6"/>
    <x v="994"/>
    <x v="5"/>
    <x v="0"/>
    <n v="2694"/>
    <d v="2013-01-14T00:00:00"/>
    <x v="0"/>
    <x v="0"/>
    <n v="18103"/>
  </r>
  <r>
    <x v="68"/>
    <n v="45"/>
    <s v="Clytie Kelty"/>
    <x v="0"/>
    <n v="1"/>
    <x v="368"/>
    <n v="19494"/>
    <s v="High"/>
    <n v="2"/>
    <n v="2.74"/>
    <n v="0.03"/>
    <x v="2204"/>
    <n v="3.5"/>
    <n v="-6.79"/>
    <n v="0.57999999999999996"/>
    <x v="0"/>
    <x v="6"/>
    <x v="995"/>
    <x v="6"/>
    <x v="0"/>
    <n v="2695"/>
    <d v="2013-01-15T00:00:00"/>
    <x v="0"/>
    <x v="0"/>
    <n v="18103"/>
  </r>
  <r>
    <x v="153"/>
    <n v="45"/>
    <s v="Pierre Wener"/>
    <x v="1"/>
    <n v="1"/>
    <x v="369"/>
    <n v="59552"/>
    <s v="Not Specified"/>
    <n v="39"/>
    <n v="7.45"/>
    <n v="0"/>
    <x v="2205"/>
    <n v="6.28"/>
    <n v="-71.046999999999997"/>
    <n v="0.4"/>
    <x v="0"/>
    <x v="0"/>
    <x v="745"/>
    <x v="3"/>
    <x v="0"/>
    <n v="8327"/>
    <d v="2013-01-14T00:00:00"/>
    <x v="0"/>
    <x v="25"/>
    <n v="5401"/>
  </r>
  <r>
    <x v="946"/>
    <n v="45"/>
    <s v="Dave Poirier"/>
    <x v="0"/>
    <n v="1"/>
    <x v="369"/>
    <n v="12580"/>
    <s v="Low"/>
    <n v="43"/>
    <n v="3.28"/>
    <n v="0.04"/>
    <x v="2206"/>
    <n v="3.97"/>
    <n v="-115.53"/>
    <n v="0.56000000000000005"/>
    <x v="0"/>
    <x v="3"/>
    <x v="46"/>
    <x v="6"/>
    <x v="0"/>
    <n v="1754"/>
    <d v="2013-01-15T00:00:00"/>
    <x v="0"/>
    <x v="22"/>
    <n v="7008"/>
  </r>
  <r>
    <x v="398"/>
    <n v="45"/>
    <s v="Dave Poirier"/>
    <x v="0"/>
    <n v="1"/>
    <x v="369"/>
    <n v="12580"/>
    <s v="Low"/>
    <n v="50"/>
    <n v="172.99"/>
    <n v="0.1"/>
    <x v="2207"/>
    <n v="19.989999999999998"/>
    <n v="2821.4050000000002"/>
    <n v="0.39"/>
    <x v="0"/>
    <x v="0"/>
    <x v="570"/>
    <x v="3"/>
    <x v="1"/>
    <n v="1755"/>
    <d v="2013-01-15T00:00:00"/>
    <x v="0"/>
    <x v="2"/>
    <n v="91730"/>
  </r>
  <r>
    <x v="757"/>
    <n v="45"/>
    <s v="Larry Hughes"/>
    <x v="1"/>
    <n v="1"/>
    <x v="369"/>
    <n v="17825"/>
    <s v="Not Specified"/>
    <n v="26"/>
    <n v="37.76"/>
    <n v="0.06"/>
    <x v="2208"/>
    <n v="12.9"/>
    <n v="11.38"/>
    <n v="0.56999999999999995"/>
    <x v="0"/>
    <x v="0"/>
    <x v="288"/>
    <x v="0"/>
    <x v="2"/>
    <n v="2451"/>
    <d v="2013-01-16T00:00:00"/>
    <x v="0"/>
    <x v="9"/>
    <n v="79701"/>
  </r>
  <r>
    <x v="286"/>
    <n v="45"/>
    <s v="Dianna Wilson"/>
    <x v="0"/>
    <n v="1"/>
    <x v="370"/>
    <n v="58599"/>
    <s v="Critical"/>
    <n v="49"/>
    <n v="113.98"/>
    <n v="0.06"/>
    <x v="2209"/>
    <n v="30"/>
    <n v="-219.2"/>
    <n v="0.69"/>
    <x v="1"/>
    <x v="2"/>
    <x v="325"/>
    <x v="1"/>
    <x v="0"/>
    <n v="8195"/>
    <d v="2013-01-15T00:00:00"/>
    <x v="2"/>
    <x v="19"/>
    <n v="4240"/>
  </r>
  <r>
    <x v="738"/>
    <n v="45"/>
    <s v="Dianna Wilson"/>
    <x v="0"/>
    <n v="1"/>
    <x v="370"/>
    <n v="58599"/>
    <s v="Critical"/>
    <n v="19"/>
    <n v="120.98"/>
    <n v="0"/>
    <x v="2210"/>
    <n v="30"/>
    <n v="45.54"/>
    <n v="0.64"/>
    <x v="1"/>
    <x v="2"/>
    <x v="610"/>
    <x v="1"/>
    <x v="0"/>
    <n v="8196"/>
    <d v="2013-01-15T00:00:00"/>
    <x v="2"/>
    <x v="46"/>
    <n v="3060"/>
  </r>
  <r>
    <x v="219"/>
    <n v="45"/>
    <s v="Sanjit Jacobs"/>
    <x v="3"/>
    <n v="1"/>
    <x v="370"/>
    <n v="37125"/>
    <s v="High"/>
    <n v="46"/>
    <n v="1.48"/>
    <n v="0"/>
    <x v="2211"/>
    <n v="0.7"/>
    <n v="11.83"/>
    <n v="0.37"/>
    <x v="0"/>
    <x v="3"/>
    <x v="688"/>
    <x v="14"/>
    <x v="1"/>
    <n v="5217"/>
    <d v="2013-01-15T00:00:00"/>
    <x v="0"/>
    <x v="30"/>
    <n v="80027"/>
  </r>
  <r>
    <x v="143"/>
    <n v="45"/>
    <s v="Carl Ludwig"/>
    <x v="2"/>
    <n v="1"/>
    <x v="370"/>
    <n v="28289"/>
    <s v="High"/>
    <n v="31"/>
    <n v="4.9800000000000004"/>
    <n v="0.01"/>
    <x v="2212"/>
    <n v="4.75"/>
    <n v="-46.03"/>
    <n v="0.36"/>
    <x v="0"/>
    <x v="0"/>
    <x v="109"/>
    <x v="2"/>
    <x v="2"/>
    <n v="3963"/>
    <d v="2013-01-15T00:00:00"/>
    <x v="0"/>
    <x v="14"/>
    <n v="60090"/>
  </r>
  <r>
    <x v="947"/>
    <n v="45"/>
    <s v="Amy Cox"/>
    <x v="2"/>
    <n v="1"/>
    <x v="370"/>
    <n v="19524"/>
    <s v="Critical"/>
    <n v="9"/>
    <n v="10.23"/>
    <n v="7.0000000000000007E-2"/>
    <x v="2213"/>
    <n v="4.68"/>
    <n v="-24.88"/>
    <n v="0.59"/>
    <x v="0"/>
    <x v="6"/>
    <x v="996"/>
    <x v="16"/>
    <x v="1"/>
    <n v="2700"/>
    <d v="2013-01-15T00:00:00"/>
    <x v="0"/>
    <x v="2"/>
    <n v="93277"/>
  </r>
  <r>
    <x v="948"/>
    <n v="45"/>
    <s v="Grant Thornton"/>
    <x v="2"/>
    <n v="1"/>
    <x v="370"/>
    <n v="37250"/>
    <s v="High"/>
    <n v="13"/>
    <n v="35.94"/>
    <n v="0.03"/>
    <x v="2214"/>
    <n v="6.66"/>
    <n v="128.11000000000001"/>
    <n v="0.4"/>
    <x v="0"/>
    <x v="0"/>
    <x v="600"/>
    <x v="15"/>
    <x v="1"/>
    <n v="5231"/>
    <d v="2013-01-15T00:00:00"/>
    <x v="0"/>
    <x v="2"/>
    <n v="95037"/>
  </r>
  <r>
    <x v="569"/>
    <n v="45"/>
    <s v="Sam Zeldin"/>
    <x v="0"/>
    <n v="1"/>
    <x v="370"/>
    <n v="2213"/>
    <s v="Not Specified"/>
    <n v="6"/>
    <n v="5.78"/>
    <n v="0.08"/>
    <x v="2215"/>
    <n v="8.09"/>
    <n v="-32.270000000000003"/>
    <n v="0.36"/>
    <x v="0"/>
    <x v="0"/>
    <x v="997"/>
    <x v="2"/>
    <x v="0"/>
    <n v="323"/>
    <d v="2013-01-15T00:00:00"/>
    <x v="0"/>
    <x v="20"/>
    <n v="43068"/>
  </r>
  <r>
    <x v="297"/>
    <n v="45"/>
    <s v="Lela Donovan"/>
    <x v="2"/>
    <n v="1"/>
    <x v="370"/>
    <n v="20961"/>
    <s v="Not Specified"/>
    <n v="34"/>
    <n v="199.99"/>
    <n v="0.06"/>
    <x v="2216"/>
    <n v="24.49"/>
    <n v="1462.7239999999999"/>
    <n v="0.46"/>
    <x v="2"/>
    <x v="1"/>
    <x v="163"/>
    <x v="11"/>
    <x v="2"/>
    <n v="2902"/>
    <d v="2013-01-16T00:00:00"/>
    <x v="0"/>
    <x v="24"/>
    <n v="48310"/>
  </r>
  <r>
    <x v="354"/>
    <n v="45"/>
    <s v="Anthony Garverick"/>
    <x v="0"/>
    <n v="1"/>
    <x v="370"/>
    <n v="23586"/>
    <s v="Medium"/>
    <n v="32"/>
    <n v="6.48"/>
    <n v="0.03"/>
    <x v="2217"/>
    <n v="5.74"/>
    <n v="-62.46"/>
    <n v="0.37"/>
    <x v="0"/>
    <x v="0"/>
    <x v="952"/>
    <x v="2"/>
    <x v="3"/>
    <n v="3302"/>
    <d v="2013-01-17T00:00:00"/>
    <x v="0"/>
    <x v="45"/>
    <n v="28227"/>
  </r>
  <r>
    <x v="408"/>
    <n v="45"/>
    <s v="Luke Schmidt"/>
    <x v="1"/>
    <n v="1"/>
    <x v="371"/>
    <n v="2852"/>
    <s v="Critical"/>
    <n v="10"/>
    <n v="6.48"/>
    <n v="0.02"/>
    <x v="2218"/>
    <n v="8.19"/>
    <n v="-43.97"/>
    <n v="0.37"/>
    <x v="0"/>
    <x v="0"/>
    <x v="247"/>
    <x v="2"/>
    <x v="3"/>
    <n v="426"/>
    <d v="2013-01-15T00:00:00"/>
    <x v="0"/>
    <x v="17"/>
    <n v="29464"/>
  </r>
  <r>
    <x v="949"/>
    <n v="45"/>
    <s v="Erica Hackney"/>
    <x v="0"/>
    <n v="1"/>
    <x v="371"/>
    <n v="15079"/>
    <s v="Medium"/>
    <n v="23"/>
    <n v="48.91"/>
    <n v="0.01"/>
    <x v="2219"/>
    <n v="5.97"/>
    <n v="468.19"/>
    <n v="0.38"/>
    <x v="0"/>
    <x v="0"/>
    <x v="897"/>
    <x v="2"/>
    <x v="0"/>
    <n v="2111"/>
    <d v="2013-01-16T00:00:00"/>
    <x v="0"/>
    <x v="0"/>
    <n v="19013"/>
  </r>
  <r>
    <x v="35"/>
    <n v="45"/>
    <s v="Luke Schmidt"/>
    <x v="1"/>
    <n v="1"/>
    <x v="371"/>
    <n v="2852"/>
    <s v="Critical"/>
    <n v="42"/>
    <n v="115.99"/>
    <n v="0.06"/>
    <x v="2220"/>
    <n v="4.2300000000000004"/>
    <n v="1025.451"/>
    <n v="0.56000000000000005"/>
    <x v="2"/>
    <x v="0"/>
    <x v="778"/>
    <x v="9"/>
    <x v="3"/>
    <n v="427"/>
    <d v="2013-01-16T00:00:00"/>
    <x v="0"/>
    <x v="17"/>
    <n v="29577"/>
  </r>
  <r>
    <x v="56"/>
    <n v="45"/>
    <s v="Eric Barreto"/>
    <x v="0"/>
    <n v="1"/>
    <x v="371"/>
    <n v="21574"/>
    <s v="Critical"/>
    <n v="33"/>
    <n v="2.12"/>
    <n v="0"/>
    <x v="2221"/>
    <n v="1.99"/>
    <n v="-37.200000000000003"/>
    <n v="0.55000000000000004"/>
    <x v="2"/>
    <x v="6"/>
    <x v="453"/>
    <x v="8"/>
    <x v="0"/>
    <n v="2990"/>
    <d v="2013-01-16T00:00:00"/>
    <x v="0"/>
    <x v="28"/>
    <n v="1108"/>
  </r>
  <r>
    <x v="949"/>
    <n v="45"/>
    <s v="Erica Hackney"/>
    <x v="0"/>
    <n v="1"/>
    <x v="371"/>
    <n v="15079"/>
    <s v="Medium"/>
    <n v="45"/>
    <n v="80.98"/>
    <n v="0"/>
    <x v="2222"/>
    <n v="7.18"/>
    <n v="1276.25"/>
    <n v="0.48"/>
    <x v="2"/>
    <x v="0"/>
    <x v="758"/>
    <x v="8"/>
    <x v="0"/>
    <n v="2110"/>
    <d v="2013-01-18T00:00:00"/>
    <x v="0"/>
    <x v="0"/>
    <n v="19013"/>
  </r>
  <r>
    <x v="159"/>
    <n v="45"/>
    <s v="Doug Bickford"/>
    <x v="2"/>
    <n v="1"/>
    <x v="372"/>
    <n v="26182"/>
    <s v="Not Specified"/>
    <n v="4"/>
    <n v="200.98"/>
    <n v="0.08"/>
    <x v="2223"/>
    <n v="23.76"/>
    <n v="-192.51"/>
    <n v="0.57999999999999996"/>
    <x v="1"/>
    <x v="2"/>
    <x v="345"/>
    <x v="1"/>
    <x v="2"/>
    <n v="3659"/>
    <d v="2013-01-16T00:00:00"/>
    <x v="2"/>
    <x v="26"/>
    <n v="63376"/>
  </r>
  <r>
    <x v="404"/>
    <n v="45"/>
    <s v="Patrick Ryan"/>
    <x v="2"/>
    <n v="1"/>
    <x v="372"/>
    <n v="8642"/>
    <s v="High"/>
    <n v="26"/>
    <n v="5.8"/>
    <n v="0.09"/>
    <x v="2224"/>
    <n v="5.59"/>
    <n v="-76.141499999999994"/>
    <n v="0.4"/>
    <x v="0"/>
    <x v="0"/>
    <x v="998"/>
    <x v="3"/>
    <x v="3"/>
    <n v="1180"/>
    <d v="2013-01-17T00:00:00"/>
    <x v="0"/>
    <x v="42"/>
    <n v="30605"/>
  </r>
  <r>
    <x v="404"/>
    <n v="45"/>
    <s v="Patrick Ryan"/>
    <x v="2"/>
    <n v="1"/>
    <x v="372"/>
    <n v="8642"/>
    <s v="High"/>
    <n v="13"/>
    <n v="10.35"/>
    <n v="0.04"/>
    <x v="762"/>
    <n v="0.99"/>
    <n v="49.69"/>
    <n v="0.37"/>
    <x v="0"/>
    <x v="0"/>
    <x v="999"/>
    <x v="12"/>
    <x v="3"/>
    <n v="1181"/>
    <d v="2013-01-17T00:00:00"/>
    <x v="0"/>
    <x v="42"/>
    <n v="30605"/>
  </r>
  <r>
    <x v="950"/>
    <n v="45"/>
    <s v="Pauline Chand"/>
    <x v="0"/>
    <n v="1"/>
    <x v="372"/>
    <n v="4545"/>
    <s v="Not Specified"/>
    <n v="4"/>
    <n v="6.48"/>
    <n v="0.06"/>
    <x v="2225"/>
    <n v="8.74"/>
    <n v="-24.15"/>
    <n v="0.36"/>
    <x v="0"/>
    <x v="0"/>
    <x v="949"/>
    <x v="2"/>
    <x v="2"/>
    <n v="644"/>
    <d v="2013-01-17T00:00:00"/>
    <x v="0"/>
    <x v="11"/>
    <n v="74403"/>
  </r>
  <r>
    <x v="951"/>
    <n v="45"/>
    <s v="Chad McGuire"/>
    <x v="0"/>
    <n v="1"/>
    <x v="372"/>
    <n v="36161"/>
    <s v="Critical"/>
    <n v="6"/>
    <n v="4.49"/>
    <n v="0.03"/>
    <x v="2226"/>
    <n v="1.49"/>
    <n v="0.64600000000000002"/>
    <n v="0.39"/>
    <x v="0"/>
    <x v="0"/>
    <x v="605"/>
    <x v="3"/>
    <x v="0"/>
    <n v="5077"/>
    <d v="2013-01-17T00:00:00"/>
    <x v="0"/>
    <x v="1"/>
    <n v="20852"/>
  </r>
  <r>
    <x v="950"/>
    <n v="45"/>
    <s v="Pauline Chand"/>
    <x v="0"/>
    <n v="1"/>
    <x v="372"/>
    <n v="4545"/>
    <s v="Not Specified"/>
    <n v="33"/>
    <n v="4"/>
    <n v="0.08"/>
    <x v="2227"/>
    <n v="1.3"/>
    <n v="26.64"/>
    <n v="0.37"/>
    <x v="0"/>
    <x v="3"/>
    <x v="341"/>
    <x v="2"/>
    <x v="2"/>
    <n v="643"/>
    <d v="2013-01-18T00:00:00"/>
    <x v="0"/>
    <x v="11"/>
    <n v="74403"/>
  </r>
  <r>
    <x v="265"/>
    <n v="45"/>
    <s v="Doug Bickford"/>
    <x v="2"/>
    <n v="1"/>
    <x v="372"/>
    <n v="26182"/>
    <s v="Not Specified"/>
    <n v="30"/>
    <n v="150.97999999999999"/>
    <n v="0.01"/>
    <x v="2228"/>
    <n v="66.27"/>
    <n v="-549.27"/>
    <n v="0.65"/>
    <x v="1"/>
    <x v="4"/>
    <x v="686"/>
    <x v="10"/>
    <x v="2"/>
    <n v="3658"/>
    <d v="2013-01-19T00:00:00"/>
    <x v="2"/>
    <x v="14"/>
    <n v="60441"/>
  </r>
  <r>
    <x v="952"/>
    <n v="45"/>
    <s v="Bobby Elias"/>
    <x v="0"/>
    <n v="1"/>
    <x v="373"/>
    <n v="55139"/>
    <s v="Not Specified"/>
    <n v="26"/>
    <n v="3.28"/>
    <n v="0.08"/>
    <x v="2229"/>
    <n v="0.98"/>
    <n v="9.32"/>
    <n v="0.52"/>
    <x v="0"/>
    <x v="3"/>
    <x v="989"/>
    <x v="6"/>
    <x v="0"/>
    <n v="7691"/>
    <d v="2013-01-18T00:00:00"/>
    <x v="0"/>
    <x v="28"/>
    <n v="2358"/>
  </r>
  <r>
    <x v="953"/>
    <n v="45"/>
    <s v="Bobby Elias"/>
    <x v="0"/>
    <n v="1"/>
    <x v="373"/>
    <n v="55139"/>
    <s v="Not Specified"/>
    <n v="41"/>
    <n v="13.9"/>
    <n v="0.04"/>
    <x v="2230"/>
    <n v="7.59"/>
    <n v="-81.55"/>
    <n v="0.56000000000000005"/>
    <x v="0"/>
    <x v="6"/>
    <x v="547"/>
    <x v="16"/>
    <x v="1"/>
    <n v="7692"/>
    <d v="2013-01-18T00:00:00"/>
    <x v="0"/>
    <x v="2"/>
    <n v="94403"/>
  </r>
  <r>
    <x v="954"/>
    <n v="45"/>
    <s v="Gary Hwang"/>
    <x v="1"/>
    <n v="1"/>
    <x v="373"/>
    <n v="18853"/>
    <s v="Critical"/>
    <n v="33"/>
    <n v="6.68"/>
    <n v="0.03"/>
    <x v="2231"/>
    <n v="1.5"/>
    <n v="55.21"/>
    <n v="0.48"/>
    <x v="0"/>
    <x v="3"/>
    <x v="397"/>
    <x v="6"/>
    <x v="3"/>
    <n v="2611"/>
    <d v="2013-01-19T00:00:00"/>
    <x v="0"/>
    <x v="12"/>
    <n v="34210"/>
  </r>
  <r>
    <x v="955"/>
    <n v="45"/>
    <s v="Sam Craven"/>
    <x v="1"/>
    <n v="1"/>
    <x v="374"/>
    <n v="39267"/>
    <s v="High"/>
    <n v="46"/>
    <n v="28.28"/>
    <n v="0.09"/>
    <x v="2232"/>
    <n v="13.99"/>
    <n v="-233.14"/>
    <n v="0.57999999999999996"/>
    <x v="0"/>
    <x v="5"/>
    <x v="43"/>
    <x v="0"/>
    <x v="3"/>
    <n v="5544"/>
    <d v="2013-01-19T00:00:00"/>
    <x v="0"/>
    <x v="42"/>
    <n v="30809"/>
  </r>
  <r>
    <x v="722"/>
    <n v="45"/>
    <s v="Lauren Leatherbury"/>
    <x v="1"/>
    <n v="1"/>
    <x v="374"/>
    <n v="35139"/>
    <s v="High"/>
    <n v="29"/>
    <n v="8.69"/>
    <n v="0.02"/>
    <x v="2233"/>
    <n v="2.99"/>
    <n v="53.048499999999997"/>
    <n v="0.39"/>
    <x v="0"/>
    <x v="0"/>
    <x v="1000"/>
    <x v="3"/>
    <x v="1"/>
    <n v="4941"/>
    <d v="2013-01-19T00:00:00"/>
    <x v="0"/>
    <x v="37"/>
    <n v="87105"/>
  </r>
  <r>
    <x v="719"/>
    <n v="45"/>
    <s v="Lauren Leatherbury"/>
    <x v="1"/>
    <n v="1"/>
    <x v="374"/>
    <n v="35139"/>
    <s v="High"/>
    <n v="3"/>
    <n v="3502.14"/>
    <n v="0.05"/>
    <x v="2234"/>
    <n v="8.73"/>
    <n v="-8389.4709000000003"/>
    <n v="0.56999999999999995"/>
    <x v="2"/>
    <x v="4"/>
    <x v="744"/>
    <x v="7"/>
    <x v="1"/>
    <n v="4942"/>
    <d v="2013-01-19T00:00:00"/>
    <x v="2"/>
    <x v="30"/>
    <n v="81301"/>
  </r>
  <r>
    <x v="733"/>
    <n v="45"/>
    <s v="Dean Katz"/>
    <x v="1"/>
    <n v="1"/>
    <x v="374"/>
    <n v="24610"/>
    <s v="Not Specified"/>
    <n v="4"/>
    <n v="200.98"/>
    <n v="0.01"/>
    <x v="2235"/>
    <n v="23.76"/>
    <n v="-79.959999999999994"/>
    <n v="0.57999999999999996"/>
    <x v="1"/>
    <x v="2"/>
    <x v="345"/>
    <x v="1"/>
    <x v="1"/>
    <n v="3451"/>
    <d v="2013-01-20T00:00:00"/>
    <x v="2"/>
    <x v="2"/>
    <n v="94061"/>
  </r>
  <r>
    <x v="955"/>
    <n v="45"/>
    <s v="Sam Craven"/>
    <x v="1"/>
    <n v="1"/>
    <x v="374"/>
    <n v="39267"/>
    <s v="High"/>
    <n v="26"/>
    <n v="17.78"/>
    <n v="0.08"/>
    <x v="2236"/>
    <n v="5.03"/>
    <n v="85.48"/>
    <n v="0.54"/>
    <x v="1"/>
    <x v="0"/>
    <x v="931"/>
    <x v="5"/>
    <x v="3"/>
    <n v="5543"/>
    <d v="2013-01-20T00:00:00"/>
    <x v="0"/>
    <x v="42"/>
    <n v="30809"/>
  </r>
  <r>
    <x v="585"/>
    <n v="45"/>
    <s v="Chad Sievert"/>
    <x v="2"/>
    <n v="1"/>
    <x v="374"/>
    <n v="50048"/>
    <s v="High"/>
    <n v="1"/>
    <n v="6.84"/>
    <n v="0.05"/>
    <x v="2237"/>
    <n v="8.3699999999999992"/>
    <n v="-11.02"/>
    <n v="0.57999999999999996"/>
    <x v="0"/>
    <x v="6"/>
    <x v="159"/>
    <x v="16"/>
    <x v="2"/>
    <n v="7010"/>
    <d v="2013-01-20T00:00:00"/>
    <x v="0"/>
    <x v="3"/>
    <n v="55378"/>
  </r>
  <r>
    <x v="585"/>
    <n v="45"/>
    <s v="Chad Sievert"/>
    <x v="2"/>
    <n v="1"/>
    <x v="374"/>
    <n v="50048"/>
    <s v="High"/>
    <n v="14"/>
    <n v="2.58"/>
    <n v="0.09"/>
    <x v="2238"/>
    <n v="1.3"/>
    <n v="-9.19"/>
    <n v="0.59"/>
    <x v="0"/>
    <x v="3"/>
    <x v="936"/>
    <x v="6"/>
    <x v="2"/>
    <n v="7009"/>
    <d v="2013-01-20T00:00:00"/>
    <x v="0"/>
    <x v="3"/>
    <n v="55378"/>
  </r>
  <r>
    <x v="719"/>
    <n v="45"/>
    <s v="Lauren Leatherbury"/>
    <x v="1"/>
    <n v="1"/>
    <x v="374"/>
    <n v="35139"/>
    <s v="High"/>
    <n v="32"/>
    <n v="12.21"/>
    <n v="7.0000000000000007E-2"/>
    <x v="2239"/>
    <n v="4.8099999999999996"/>
    <n v="-14.98"/>
    <n v="0.57999999999999996"/>
    <x v="0"/>
    <x v="0"/>
    <x v="1001"/>
    <x v="0"/>
    <x v="1"/>
    <n v="4944"/>
    <d v="2013-01-20T00:00:00"/>
    <x v="0"/>
    <x v="30"/>
    <n v="81301"/>
  </r>
  <r>
    <x v="719"/>
    <n v="45"/>
    <s v="Lauren Leatherbury"/>
    <x v="1"/>
    <n v="1"/>
    <x v="374"/>
    <n v="35139"/>
    <s v="High"/>
    <n v="25"/>
    <n v="34.58"/>
    <n v="0.05"/>
    <x v="2240"/>
    <n v="8.99"/>
    <n v="76.87"/>
    <n v="0.56000000000000005"/>
    <x v="0"/>
    <x v="6"/>
    <x v="924"/>
    <x v="6"/>
    <x v="1"/>
    <n v="4943"/>
    <d v="2013-01-20T00:00:00"/>
    <x v="0"/>
    <x v="30"/>
    <n v="81301"/>
  </r>
  <r>
    <x v="956"/>
    <n v="45"/>
    <s v="Barbara Fisher"/>
    <x v="0"/>
    <n v="1"/>
    <x v="374"/>
    <n v="34753"/>
    <s v="Not Specified"/>
    <n v="7"/>
    <n v="20.99"/>
    <n v="0.09"/>
    <x v="2241"/>
    <n v="0.99"/>
    <n v="-63.701000000000001"/>
    <n v="0.56999999999999995"/>
    <x v="2"/>
    <x v="3"/>
    <x v="568"/>
    <x v="9"/>
    <x v="2"/>
    <n v="4885"/>
    <d v="2013-01-20T00:00:00"/>
    <x v="0"/>
    <x v="38"/>
    <n v="66614"/>
  </r>
  <r>
    <x v="21"/>
    <n v="45"/>
    <s v="Philip Fox"/>
    <x v="1"/>
    <n v="1"/>
    <x v="375"/>
    <n v="54497"/>
    <s v="Not Specified"/>
    <n v="1"/>
    <n v="142.86000000000001"/>
    <n v="7.0000000000000007E-2"/>
    <x v="2242"/>
    <n v="19.989999999999998"/>
    <n v="-87.34"/>
    <n v="0.56000000000000005"/>
    <x v="0"/>
    <x v="0"/>
    <x v="507"/>
    <x v="0"/>
    <x v="3"/>
    <n v="7615"/>
    <d v="2013-01-22T00:00:00"/>
    <x v="0"/>
    <x v="29"/>
    <n v="37620"/>
  </r>
  <r>
    <x v="638"/>
    <n v="45"/>
    <s v="Rob Dowd"/>
    <x v="2"/>
    <n v="1"/>
    <x v="376"/>
    <n v="29185"/>
    <s v="High"/>
    <n v="8"/>
    <n v="56.96"/>
    <n v="0.03"/>
    <x v="2243"/>
    <n v="13.22"/>
    <n v="-6.37"/>
    <n v="0.56000000000000005"/>
    <x v="0"/>
    <x v="0"/>
    <x v="1002"/>
    <x v="13"/>
    <x v="2"/>
    <n v="4091"/>
    <d v="2013-01-21T00:00:00"/>
    <x v="0"/>
    <x v="24"/>
    <n v="48071"/>
  </r>
  <r>
    <x v="957"/>
    <n v="45"/>
    <s v="Lena Radford"/>
    <x v="0"/>
    <n v="1"/>
    <x v="376"/>
    <n v="55398"/>
    <s v="Medium"/>
    <n v="21"/>
    <n v="2.1"/>
    <n v="0.04"/>
    <x v="2244"/>
    <n v="0.7"/>
    <n v="2.38"/>
    <n v="0.56999999999999995"/>
    <x v="0"/>
    <x v="3"/>
    <x v="37"/>
    <x v="6"/>
    <x v="0"/>
    <n v="7736"/>
    <d v="2013-01-21T00:00:00"/>
    <x v="0"/>
    <x v="20"/>
    <n v="44017"/>
  </r>
  <r>
    <x v="204"/>
    <n v="45"/>
    <s v="Bill Eplett"/>
    <x v="2"/>
    <n v="1"/>
    <x v="376"/>
    <n v="20934"/>
    <s v="Critical"/>
    <n v="5"/>
    <n v="264.98"/>
    <n v="0.09"/>
    <x v="2245"/>
    <n v="17.86"/>
    <n v="-577.47990000000004"/>
    <n v="0.57999999999999996"/>
    <x v="2"/>
    <x v="2"/>
    <x v="99"/>
    <x v="7"/>
    <x v="0"/>
    <n v="2900"/>
    <d v="2013-01-21T00:00:00"/>
    <x v="2"/>
    <x v="13"/>
    <n v="13021"/>
  </r>
  <r>
    <x v="638"/>
    <n v="45"/>
    <s v="Rob Dowd"/>
    <x v="2"/>
    <n v="1"/>
    <x v="376"/>
    <n v="29185"/>
    <s v="High"/>
    <n v="48"/>
    <n v="8.3699999999999992"/>
    <n v="0.04"/>
    <x v="2246"/>
    <n v="10.16"/>
    <n v="-261.45"/>
    <n v="0.59"/>
    <x v="1"/>
    <x v="1"/>
    <x v="668"/>
    <x v="5"/>
    <x v="2"/>
    <n v="4092"/>
    <d v="2013-01-22T00:00:00"/>
    <x v="1"/>
    <x v="24"/>
    <n v="48071"/>
  </r>
  <r>
    <x v="516"/>
    <n v="45"/>
    <s v="Nathan Mautz"/>
    <x v="2"/>
    <n v="1"/>
    <x v="376"/>
    <n v="34661"/>
    <s v="Critical"/>
    <n v="26"/>
    <n v="33.979999999999997"/>
    <n v="0.09"/>
    <x v="2247"/>
    <n v="19.989999999999998"/>
    <n v="-175.47"/>
    <n v="0.55000000000000004"/>
    <x v="1"/>
    <x v="0"/>
    <x v="832"/>
    <x v="5"/>
    <x v="3"/>
    <n v="4871"/>
    <d v="2013-01-22T00:00:00"/>
    <x v="0"/>
    <x v="4"/>
    <n v="35810"/>
  </r>
  <r>
    <x v="757"/>
    <n v="45"/>
    <s v="Rob Dowd"/>
    <x v="2"/>
    <n v="1"/>
    <x v="376"/>
    <n v="29185"/>
    <s v="High"/>
    <n v="5"/>
    <n v="40.99"/>
    <n v="0.02"/>
    <x v="2248"/>
    <n v="17.48"/>
    <n v="-25.31"/>
    <n v="0.36"/>
    <x v="0"/>
    <x v="0"/>
    <x v="491"/>
    <x v="2"/>
    <x v="2"/>
    <n v="4093"/>
    <d v="2013-01-22T00:00:00"/>
    <x v="1"/>
    <x v="24"/>
    <n v="48640"/>
  </r>
  <r>
    <x v="958"/>
    <n v="45"/>
    <s v="Lena Radford"/>
    <x v="0"/>
    <n v="1"/>
    <x v="376"/>
    <n v="55398"/>
    <s v="Medium"/>
    <n v="24"/>
    <n v="4.4800000000000004"/>
    <n v="7.0000000000000007E-2"/>
    <x v="2249"/>
    <n v="49"/>
    <n v="-1085.52"/>
    <n v="0.6"/>
    <x v="0"/>
    <x v="1"/>
    <x v="452"/>
    <x v="13"/>
    <x v="2"/>
    <n v="7737"/>
    <d v="2013-01-22T00:00:00"/>
    <x v="0"/>
    <x v="23"/>
    <n v="53005"/>
  </r>
  <r>
    <x v="731"/>
    <n v="45"/>
    <s v="John Dryer"/>
    <x v="2"/>
    <n v="1"/>
    <x v="376"/>
    <n v="25155"/>
    <s v="Low"/>
    <n v="3"/>
    <n v="4.9800000000000004"/>
    <n v="0.01"/>
    <x v="2250"/>
    <n v="5.49"/>
    <n v="-1.74"/>
    <n v="0.38"/>
    <x v="0"/>
    <x v="0"/>
    <x v="552"/>
    <x v="2"/>
    <x v="3"/>
    <n v="3536"/>
    <d v="2013-01-25T00:00:00"/>
    <x v="1"/>
    <x v="42"/>
    <n v="30907"/>
  </r>
  <r>
    <x v="731"/>
    <n v="45"/>
    <s v="John Dryer"/>
    <x v="2"/>
    <n v="1"/>
    <x v="376"/>
    <n v="25155"/>
    <s v="Low"/>
    <n v="48"/>
    <n v="19.940000000000001"/>
    <n v="0"/>
    <x v="2251"/>
    <n v="14.87"/>
    <n v="-180.45"/>
    <n v="0.56999999999999995"/>
    <x v="1"/>
    <x v="1"/>
    <x v="1003"/>
    <x v="5"/>
    <x v="3"/>
    <n v="3534"/>
    <d v="2013-01-27T00:00:00"/>
    <x v="0"/>
    <x v="42"/>
    <n v="30907"/>
  </r>
  <r>
    <x v="731"/>
    <n v="45"/>
    <s v="John Dryer"/>
    <x v="2"/>
    <n v="1"/>
    <x v="376"/>
    <n v="25155"/>
    <s v="Low"/>
    <n v="17"/>
    <n v="6.69"/>
    <n v="0.08"/>
    <x v="2252"/>
    <n v="3.1"/>
    <n v="6.99"/>
    <n v="0.36"/>
    <x v="0"/>
    <x v="3"/>
    <x v="1004"/>
    <x v="2"/>
    <x v="3"/>
    <n v="3535"/>
    <d v="2013-01-27T00:00:00"/>
    <x v="0"/>
    <x v="42"/>
    <n v="30907"/>
  </r>
  <r>
    <x v="641"/>
    <n v="45"/>
    <s v="Skye Norling"/>
    <x v="1"/>
    <n v="1"/>
    <x v="377"/>
    <n v="42405"/>
    <s v="High"/>
    <n v="13"/>
    <n v="5.98"/>
    <n v="0.08"/>
    <x v="2253"/>
    <n v="5.15"/>
    <n v="-25.22"/>
    <n v="0.36"/>
    <x v="0"/>
    <x v="0"/>
    <x v="647"/>
    <x v="2"/>
    <x v="2"/>
    <n v="5985"/>
    <d v="2013-01-23T00:00:00"/>
    <x v="0"/>
    <x v="39"/>
    <n v="58554"/>
  </r>
  <r>
    <x v="37"/>
    <n v="45"/>
    <s v="Tamara Chand"/>
    <x v="3"/>
    <n v="1"/>
    <x v="378"/>
    <n v="640"/>
    <s v="High"/>
    <n v="39"/>
    <n v="120.98"/>
    <n v="0.02"/>
    <x v="2254"/>
    <n v="58.64"/>
    <n v="-1153.9000000000001"/>
    <n v="0.75"/>
    <x v="1"/>
    <x v="4"/>
    <x v="252"/>
    <x v="10"/>
    <x v="2"/>
    <n v="101"/>
    <d v="2013-01-23T00:00:00"/>
    <x v="2"/>
    <x v="9"/>
    <n v="77506"/>
  </r>
  <r>
    <x v="37"/>
    <n v="45"/>
    <s v="Tamara Chand"/>
    <x v="3"/>
    <n v="1"/>
    <x v="378"/>
    <n v="640"/>
    <s v="High"/>
    <n v="24"/>
    <n v="18.97"/>
    <n v="0.01"/>
    <x v="2255"/>
    <n v="9.5399999999999991"/>
    <n v="29.42"/>
    <n v="0.37"/>
    <x v="0"/>
    <x v="0"/>
    <x v="102"/>
    <x v="2"/>
    <x v="2"/>
    <n v="102"/>
    <d v="2013-01-23T00:00:00"/>
    <x v="0"/>
    <x v="9"/>
    <n v="77506"/>
  </r>
  <r>
    <x v="369"/>
    <n v="45"/>
    <s v="Adam Hart"/>
    <x v="2"/>
    <n v="1"/>
    <x v="378"/>
    <n v="49925"/>
    <s v="High"/>
    <n v="1"/>
    <n v="2.88"/>
    <n v="0.06"/>
    <x v="2256"/>
    <n v="0.7"/>
    <n v="-1.78"/>
    <n v="0.56000000000000005"/>
    <x v="0"/>
    <x v="3"/>
    <x v="719"/>
    <x v="6"/>
    <x v="1"/>
    <n v="6987"/>
    <d v="2013-01-23T00:00:00"/>
    <x v="0"/>
    <x v="2"/>
    <n v="93534"/>
  </r>
  <r>
    <x v="624"/>
    <n v="45"/>
    <s v="Edward Nazzal"/>
    <x v="1"/>
    <n v="1"/>
    <x v="378"/>
    <n v="55270"/>
    <s v="Medium"/>
    <n v="1"/>
    <n v="29.17"/>
    <n v="0.02"/>
    <x v="2257"/>
    <n v="6.27"/>
    <n v="-12.753500000000001"/>
    <n v="0.37"/>
    <x v="0"/>
    <x v="0"/>
    <x v="680"/>
    <x v="3"/>
    <x v="2"/>
    <n v="7712"/>
    <d v="2013-01-23T00:00:00"/>
    <x v="0"/>
    <x v="9"/>
    <n v="75165"/>
  </r>
  <r>
    <x v="959"/>
    <n v="45"/>
    <s v="Mike Kennedy"/>
    <x v="0"/>
    <n v="1"/>
    <x v="378"/>
    <n v="44999"/>
    <s v="Medium"/>
    <n v="17"/>
    <n v="6.48"/>
    <n v="0.09"/>
    <x v="2258"/>
    <n v="7.49"/>
    <n v="-70.31"/>
    <n v="0.37"/>
    <x v="0"/>
    <x v="0"/>
    <x v="424"/>
    <x v="2"/>
    <x v="2"/>
    <n v="6350"/>
    <d v="2013-01-23T00:00:00"/>
    <x v="0"/>
    <x v="3"/>
    <n v="55122"/>
  </r>
  <r>
    <x v="956"/>
    <n v="45"/>
    <s v="Barbara Fisher"/>
    <x v="0"/>
    <n v="1"/>
    <x v="378"/>
    <n v="35812"/>
    <s v="Critical"/>
    <n v="24"/>
    <n v="113.98"/>
    <n v="0.08"/>
    <x v="2259"/>
    <n v="30"/>
    <n v="-112.62"/>
    <n v="0.69"/>
    <x v="1"/>
    <x v="2"/>
    <x v="325"/>
    <x v="1"/>
    <x v="2"/>
    <n v="5019"/>
    <d v="2013-01-24T00:00:00"/>
    <x v="2"/>
    <x v="38"/>
    <n v="66614"/>
  </r>
  <r>
    <x v="960"/>
    <n v="45"/>
    <s v="Ed Ludwig"/>
    <x v="3"/>
    <n v="1"/>
    <x v="378"/>
    <n v="24135"/>
    <s v="Low"/>
    <n v="12"/>
    <n v="30.44"/>
    <n v="0.1"/>
    <x v="2260"/>
    <n v="1.49"/>
    <n v="111.58799999999999"/>
    <n v="0.37"/>
    <x v="0"/>
    <x v="0"/>
    <x v="148"/>
    <x v="3"/>
    <x v="2"/>
    <n v="3388"/>
    <d v="2013-01-24T00:00:00"/>
    <x v="0"/>
    <x v="9"/>
    <n v="75116"/>
  </r>
  <r>
    <x v="956"/>
    <n v="45"/>
    <s v="Barbara Fisher"/>
    <x v="0"/>
    <n v="1"/>
    <x v="378"/>
    <n v="35812"/>
    <s v="Critical"/>
    <n v="19"/>
    <n v="47.9"/>
    <n v="0.08"/>
    <x v="2261"/>
    <n v="5.86"/>
    <n v="307.64"/>
    <n v="0.37"/>
    <x v="0"/>
    <x v="0"/>
    <x v="422"/>
    <x v="2"/>
    <x v="2"/>
    <n v="5021"/>
    <d v="2013-01-24T00:00:00"/>
    <x v="0"/>
    <x v="38"/>
    <n v="66614"/>
  </r>
  <r>
    <x v="956"/>
    <n v="45"/>
    <s v="Barbara Fisher"/>
    <x v="0"/>
    <n v="1"/>
    <x v="378"/>
    <n v="35812"/>
    <s v="Critical"/>
    <n v="2"/>
    <n v="30.73"/>
    <n v="0.09"/>
    <x v="2262"/>
    <n v="4"/>
    <n v="-147.81"/>
    <n v="0.75"/>
    <x v="2"/>
    <x v="0"/>
    <x v="315"/>
    <x v="8"/>
    <x v="2"/>
    <n v="5020"/>
    <d v="2013-01-24T00:00:00"/>
    <x v="0"/>
    <x v="38"/>
    <n v="66614"/>
  </r>
  <r>
    <x v="387"/>
    <n v="45"/>
    <s v="Alex Russell"/>
    <x v="1"/>
    <n v="1"/>
    <x v="379"/>
    <n v="44295"/>
    <s v="Medium"/>
    <n v="47"/>
    <n v="115.99"/>
    <n v="7.0000000000000007E-2"/>
    <x v="2263"/>
    <n v="2.5"/>
    <n v="1464.867"/>
    <n v="0.55000000000000004"/>
    <x v="2"/>
    <x v="0"/>
    <x v="245"/>
    <x v="9"/>
    <x v="1"/>
    <n v="6260"/>
    <d v="2013-01-25T00:00:00"/>
    <x v="0"/>
    <x v="6"/>
    <n v="97128"/>
  </r>
  <r>
    <x v="174"/>
    <n v="45"/>
    <s v="Helen Wasserman"/>
    <x v="1"/>
    <n v="1"/>
    <x v="379"/>
    <n v="41472"/>
    <s v="Low"/>
    <n v="48"/>
    <n v="5.38"/>
    <n v="0.01"/>
    <x v="2264"/>
    <n v="7.57"/>
    <n v="-214.15299999999999"/>
    <n v="0.36"/>
    <x v="0"/>
    <x v="0"/>
    <x v="62"/>
    <x v="3"/>
    <x v="0"/>
    <n v="5844"/>
    <d v="2013-01-30T00:00:00"/>
    <x v="1"/>
    <x v="13"/>
    <n v="14901"/>
  </r>
  <r>
    <x v="230"/>
    <n v="45"/>
    <s v="Jill Matthias"/>
    <x v="3"/>
    <n v="1"/>
    <x v="379"/>
    <n v="13958"/>
    <s v="Low"/>
    <n v="11"/>
    <n v="85.99"/>
    <n v="0.06"/>
    <x v="2265"/>
    <n v="0.99"/>
    <n v="-10.67"/>
    <n v="0.55000000000000004"/>
    <x v="2"/>
    <x v="3"/>
    <x v="431"/>
    <x v="9"/>
    <x v="1"/>
    <n v="1949"/>
    <d v="2013-02-01T00:00:00"/>
    <x v="0"/>
    <x v="2"/>
    <n v="92653"/>
  </r>
  <r>
    <x v="378"/>
    <n v="45"/>
    <s v="Ted Butterfield"/>
    <x v="2"/>
    <n v="1"/>
    <x v="380"/>
    <n v="38048"/>
    <s v="High"/>
    <n v="42"/>
    <n v="65.989999999999995"/>
    <n v="0.1"/>
    <x v="2266"/>
    <n v="5.63"/>
    <n v="478.10700000000003"/>
    <n v="0.56000000000000005"/>
    <x v="2"/>
    <x v="0"/>
    <x v="525"/>
    <x v="9"/>
    <x v="0"/>
    <n v="5352"/>
    <d v="2013-01-24T00:00:00"/>
    <x v="0"/>
    <x v="13"/>
    <n v="11967"/>
  </r>
  <r>
    <x v="107"/>
    <n v="45"/>
    <s v="Ted Butterfield"/>
    <x v="2"/>
    <n v="1"/>
    <x v="380"/>
    <n v="38048"/>
    <s v="High"/>
    <n v="47"/>
    <n v="5.77"/>
    <n v="0.05"/>
    <x v="2267"/>
    <n v="5.92"/>
    <n v="-136.84"/>
    <n v="0.55000000000000004"/>
    <x v="1"/>
    <x v="5"/>
    <x v="432"/>
    <x v="5"/>
    <x v="0"/>
    <n v="5353"/>
    <d v="2013-01-25T00:00:00"/>
    <x v="0"/>
    <x v="13"/>
    <n v="11787"/>
  </r>
  <r>
    <x v="719"/>
    <n v="45"/>
    <s v="Lauren Leatherbury"/>
    <x v="1"/>
    <n v="1"/>
    <x v="380"/>
    <n v="14661"/>
    <s v="Not Specified"/>
    <n v="38"/>
    <n v="35.770000000000003"/>
    <n v="0.06"/>
    <x v="2268"/>
    <n v="9.02"/>
    <n v="-180.23"/>
    <n v="0.75"/>
    <x v="2"/>
    <x v="0"/>
    <x v="1005"/>
    <x v="8"/>
    <x v="1"/>
    <n v="2051"/>
    <d v="2013-01-25T00:00:00"/>
    <x v="0"/>
    <x v="30"/>
    <n v="81301"/>
  </r>
  <r>
    <x v="558"/>
    <n v="45"/>
    <s v="Penelope Sewall"/>
    <x v="1"/>
    <n v="1"/>
    <x v="380"/>
    <n v="40162"/>
    <s v="Critical"/>
    <n v="28"/>
    <n v="55.98"/>
    <n v="0.03"/>
    <x v="2269"/>
    <n v="5.15"/>
    <n v="760.79"/>
    <n v="0.36"/>
    <x v="0"/>
    <x v="0"/>
    <x v="1006"/>
    <x v="2"/>
    <x v="1"/>
    <n v="5682"/>
    <d v="2013-01-26T00:00:00"/>
    <x v="0"/>
    <x v="31"/>
    <n v="83701"/>
  </r>
  <r>
    <x v="961"/>
    <n v="45"/>
    <s v="Tanja Norvell"/>
    <x v="3"/>
    <n v="1"/>
    <x v="381"/>
    <n v="1253"/>
    <s v="Critical"/>
    <n v="15"/>
    <n v="31.98"/>
    <n v="0.05"/>
    <x v="2270"/>
    <n v="6.72"/>
    <n v="-30.19"/>
    <n v="0.75"/>
    <x v="0"/>
    <x v="0"/>
    <x v="1007"/>
    <x v="0"/>
    <x v="3"/>
    <n v="189"/>
    <d v="2013-01-25T00:00:00"/>
    <x v="0"/>
    <x v="12"/>
    <n v="34769"/>
  </r>
  <r>
    <x v="57"/>
    <n v="45"/>
    <s v="Maribeth Dona"/>
    <x v="1"/>
    <n v="1"/>
    <x v="381"/>
    <n v="2305"/>
    <s v="High"/>
    <n v="11"/>
    <n v="120.33"/>
    <n v="0.01"/>
    <x v="2271"/>
    <n v="19.989999999999998"/>
    <n v="141.31"/>
    <n v="0.59"/>
    <x v="0"/>
    <x v="0"/>
    <x v="1008"/>
    <x v="0"/>
    <x v="0"/>
    <n v="337"/>
    <d v="2013-01-25T00:00:00"/>
    <x v="0"/>
    <x v="22"/>
    <n v="7506"/>
  </r>
  <r>
    <x v="962"/>
    <n v="45"/>
    <s v="Carl Jackson"/>
    <x v="1"/>
    <n v="1"/>
    <x v="381"/>
    <n v="14819"/>
    <s v="Not Specified"/>
    <n v="27"/>
    <n v="58.14"/>
    <n v="7.0000000000000007E-2"/>
    <x v="2272"/>
    <n v="36.61"/>
    <n v="-478.22"/>
    <n v="0.61"/>
    <x v="1"/>
    <x v="4"/>
    <x v="863"/>
    <x v="10"/>
    <x v="2"/>
    <n v="2071"/>
    <d v="2013-01-26T00:00:00"/>
    <x v="2"/>
    <x v="14"/>
    <n v="60185"/>
  </r>
  <r>
    <x v="719"/>
    <n v="45"/>
    <s v="Maribeth Dona"/>
    <x v="1"/>
    <n v="1"/>
    <x v="381"/>
    <n v="2305"/>
    <s v="High"/>
    <n v="1"/>
    <n v="6.68"/>
    <n v="0.01"/>
    <x v="2273"/>
    <n v="5.66"/>
    <n v="-9.08"/>
    <n v="0.37"/>
    <x v="0"/>
    <x v="0"/>
    <x v="228"/>
    <x v="2"/>
    <x v="1"/>
    <n v="336"/>
    <d v="2013-01-26T00:00:00"/>
    <x v="0"/>
    <x v="30"/>
    <n v="81301"/>
  </r>
  <r>
    <x v="719"/>
    <n v="45"/>
    <s v="Maribeth Dona"/>
    <x v="1"/>
    <n v="1"/>
    <x v="381"/>
    <n v="2305"/>
    <s v="High"/>
    <n v="33"/>
    <n v="100.98"/>
    <n v="0.1"/>
    <x v="2274"/>
    <n v="57.38"/>
    <n v="-1578.26"/>
    <n v="0.78"/>
    <x v="1"/>
    <x v="4"/>
    <x v="339"/>
    <x v="10"/>
    <x v="1"/>
    <n v="335"/>
    <d v="2013-01-27T00:00:00"/>
    <x v="2"/>
    <x v="30"/>
    <n v="81301"/>
  </r>
  <r>
    <x v="962"/>
    <n v="45"/>
    <s v="Carl Jackson"/>
    <x v="1"/>
    <n v="1"/>
    <x v="381"/>
    <n v="14819"/>
    <s v="Not Specified"/>
    <n v="48"/>
    <n v="207.48"/>
    <n v="0.09"/>
    <x v="2275"/>
    <n v="0.99"/>
    <n v="3122.78"/>
    <n v="0.55000000000000004"/>
    <x v="0"/>
    <x v="0"/>
    <x v="137"/>
    <x v="13"/>
    <x v="2"/>
    <n v="2070"/>
    <d v="2013-01-27T00:00:00"/>
    <x v="0"/>
    <x v="14"/>
    <n v="60185"/>
  </r>
  <r>
    <x v="660"/>
    <n v="45"/>
    <s v="Jim Sink"/>
    <x v="2"/>
    <n v="1"/>
    <x v="381"/>
    <n v="34785"/>
    <s v="Critical"/>
    <n v="45"/>
    <n v="400.98"/>
    <n v="0.01"/>
    <x v="2276"/>
    <n v="42.52"/>
    <n v="-969.04836599999999"/>
    <n v="0.71"/>
    <x v="1"/>
    <x v="4"/>
    <x v="460"/>
    <x v="4"/>
    <x v="0"/>
    <n v="4888"/>
    <d v="2013-01-28T00:00:00"/>
    <x v="2"/>
    <x v="0"/>
    <n v="17112"/>
  </r>
  <r>
    <x v="657"/>
    <n v="45"/>
    <s v="Delfina Latchford"/>
    <x v="0"/>
    <n v="1"/>
    <x v="382"/>
    <n v="27680"/>
    <s v="Critical"/>
    <n v="32"/>
    <n v="10.89"/>
    <n v="0.1"/>
    <x v="2277"/>
    <n v="4.5"/>
    <n v="-46.98"/>
    <n v="0.59"/>
    <x v="0"/>
    <x v="0"/>
    <x v="651"/>
    <x v="13"/>
    <x v="2"/>
    <n v="3873"/>
    <d v="2013-01-27T00:00:00"/>
    <x v="0"/>
    <x v="14"/>
    <n v="60459"/>
  </r>
  <r>
    <x v="657"/>
    <n v="45"/>
    <s v="Delfina Latchford"/>
    <x v="0"/>
    <n v="1"/>
    <x v="382"/>
    <n v="27680"/>
    <s v="Critical"/>
    <n v="19"/>
    <n v="6.48"/>
    <n v="0.01"/>
    <x v="2278"/>
    <n v="6.6"/>
    <n v="-46.89"/>
    <n v="0.37"/>
    <x v="0"/>
    <x v="0"/>
    <x v="206"/>
    <x v="2"/>
    <x v="2"/>
    <n v="3874"/>
    <d v="2013-01-27T00:00:00"/>
    <x v="0"/>
    <x v="14"/>
    <n v="60459"/>
  </r>
  <r>
    <x v="170"/>
    <n v="45"/>
    <s v="Arthur Prichep"/>
    <x v="1"/>
    <n v="1"/>
    <x v="382"/>
    <n v="611"/>
    <s v="Critical"/>
    <n v="47"/>
    <n v="17.7"/>
    <n v="0.04"/>
    <x v="2279"/>
    <n v="9.4700000000000006"/>
    <n v="-131.27000000000001"/>
    <n v="0.59"/>
    <x v="0"/>
    <x v="0"/>
    <x v="227"/>
    <x v="0"/>
    <x v="0"/>
    <n v="94"/>
    <d v="2013-01-28T00:00:00"/>
    <x v="0"/>
    <x v="20"/>
    <n v="44105"/>
  </r>
  <r>
    <x v="600"/>
    <n v="45"/>
    <s v="Ken Black"/>
    <x v="3"/>
    <n v="1"/>
    <x v="382"/>
    <n v="24961"/>
    <s v="Low"/>
    <n v="8"/>
    <n v="58.14"/>
    <n v="0.04"/>
    <x v="2280"/>
    <n v="36.61"/>
    <n v="-205.29"/>
    <n v="0.61"/>
    <x v="1"/>
    <x v="4"/>
    <x v="863"/>
    <x v="10"/>
    <x v="3"/>
    <n v="3504"/>
    <d v="2013-02-02T00:00:00"/>
    <x v="2"/>
    <x v="33"/>
    <n v="72756"/>
  </r>
  <r>
    <x v="923"/>
    <n v="45"/>
    <s v="Michelle Ellison"/>
    <x v="3"/>
    <n v="1"/>
    <x v="382"/>
    <n v="27808"/>
    <s v="Low"/>
    <n v="9"/>
    <n v="20.89"/>
    <n v="0.01"/>
    <x v="2281"/>
    <n v="1.99"/>
    <n v="4.41"/>
    <n v="0.48"/>
    <x v="2"/>
    <x v="6"/>
    <x v="955"/>
    <x v="8"/>
    <x v="2"/>
    <n v="3897"/>
    <d v="2013-02-02T00:00:00"/>
    <x v="1"/>
    <x v="23"/>
    <n v="54302"/>
  </r>
  <r>
    <x v="963"/>
    <n v="45"/>
    <s v="John Grady"/>
    <x v="2"/>
    <n v="1"/>
    <x v="383"/>
    <n v="44098"/>
    <s v="Low"/>
    <n v="1"/>
    <n v="3.14"/>
    <n v="0.01"/>
    <x v="2282"/>
    <n v="1.92"/>
    <n v="-2.64"/>
    <n v="0.84"/>
    <x v="0"/>
    <x v="3"/>
    <x v="807"/>
    <x v="16"/>
    <x v="2"/>
    <n v="6228"/>
    <d v="2013-01-31T00:00:00"/>
    <x v="0"/>
    <x v="24"/>
    <n v="49534"/>
  </r>
  <r>
    <x v="549"/>
    <n v="45"/>
    <s v="Craig Yedwab"/>
    <x v="3"/>
    <n v="1"/>
    <x v="384"/>
    <n v="97"/>
    <s v="Medium"/>
    <n v="26"/>
    <n v="2.89"/>
    <n v="0.03"/>
    <x v="2283"/>
    <n v="0.5"/>
    <n v="28.24"/>
    <n v="0.38"/>
    <x v="0"/>
    <x v="0"/>
    <x v="158"/>
    <x v="12"/>
    <x v="1"/>
    <n v="17"/>
    <d v="2013-01-29T00:00:00"/>
    <x v="0"/>
    <x v="40"/>
    <n v="86314"/>
  </r>
  <r>
    <x v="652"/>
    <n v="45"/>
    <s v="Julia Dunbar"/>
    <x v="3"/>
    <n v="1"/>
    <x v="384"/>
    <n v="27810"/>
    <s v="High"/>
    <n v="32"/>
    <n v="6.3"/>
    <n v="0.02"/>
    <x v="2284"/>
    <n v="0.5"/>
    <n v="109.29"/>
    <n v="0.39"/>
    <x v="0"/>
    <x v="0"/>
    <x v="188"/>
    <x v="12"/>
    <x v="3"/>
    <n v="3898"/>
    <d v="2013-01-30T00:00:00"/>
    <x v="1"/>
    <x v="42"/>
    <n v="30188"/>
  </r>
  <r>
    <x v="716"/>
    <n v="45"/>
    <s v="Edward Nazzal"/>
    <x v="1"/>
    <n v="1"/>
    <x v="384"/>
    <n v="5381"/>
    <s v="Low"/>
    <n v="47"/>
    <n v="107.53"/>
    <n v="7.0000000000000007E-2"/>
    <x v="2285"/>
    <n v="5.81"/>
    <n v="1545.09"/>
    <n v="0.65"/>
    <x v="1"/>
    <x v="5"/>
    <x v="320"/>
    <x v="5"/>
    <x v="2"/>
    <n v="750"/>
    <d v="2013-02-04T00:00:00"/>
    <x v="0"/>
    <x v="9"/>
    <n v="75056"/>
  </r>
  <r>
    <x v="716"/>
    <n v="45"/>
    <s v="Edward Nazzal"/>
    <x v="1"/>
    <n v="1"/>
    <x v="384"/>
    <n v="5381"/>
    <s v="Low"/>
    <n v="27"/>
    <n v="2.1800000000000002"/>
    <n v="0.09"/>
    <x v="2286"/>
    <n v="7.09"/>
    <n v="-149.93"/>
    <n v="0.38"/>
    <x v="0"/>
    <x v="3"/>
    <x v="1009"/>
    <x v="2"/>
    <x v="2"/>
    <n v="751"/>
    <d v="2013-02-04T00:00:00"/>
    <x v="0"/>
    <x v="9"/>
    <n v="75056"/>
  </r>
  <r>
    <x v="280"/>
    <n v="45"/>
    <s v="Max Ludwig"/>
    <x v="2"/>
    <n v="1"/>
    <x v="385"/>
    <n v="31780"/>
    <s v="Medium"/>
    <n v="17"/>
    <n v="42.98"/>
    <n v="0.08"/>
    <x v="2287"/>
    <n v="4.62"/>
    <n v="160.58000000000001"/>
    <n v="0.56000000000000005"/>
    <x v="0"/>
    <x v="0"/>
    <x v="446"/>
    <x v="13"/>
    <x v="3"/>
    <n v="4458"/>
    <d v="2013-01-31T00:00:00"/>
    <x v="1"/>
    <x v="27"/>
    <n v="42003"/>
  </r>
  <r>
    <x v="964"/>
    <n v="45"/>
    <s v="Karen Daniels"/>
    <x v="3"/>
    <n v="1"/>
    <x v="385"/>
    <n v="13413"/>
    <s v="Critical"/>
    <n v="29"/>
    <n v="4.9800000000000004"/>
    <n v="0.04"/>
    <x v="2288"/>
    <n v="4.7"/>
    <n v="-50.86"/>
    <n v="0.38"/>
    <x v="0"/>
    <x v="0"/>
    <x v="784"/>
    <x v="2"/>
    <x v="0"/>
    <n v="1866"/>
    <d v="2013-01-31T00:00:00"/>
    <x v="0"/>
    <x v="20"/>
    <n v="45840"/>
  </r>
  <r>
    <x v="118"/>
    <n v="45"/>
    <s v="Katrina Willman"/>
    <x v="3"/>
    <n v="1"/>
    <x v="385"/>
    <n v="6279"/>
    <s v="Critical"/>
    <n v="49"/>
    <n v="67.28"/>
    <n v="0.01"/>
    <x v="2289"/>
    <n v="19.989999999999998"/>
    <n v="723.33299999999997"/>
    <n v="0.4"/>
    <x v="0"/>
    <x v="0"/>
    <x v="864"/>
    <x v="3"/>
    <x v="3"/>
    <n v="876"/>
    <d v="2013-01-31T00:00:00"/>
    <x v="0"/>
    <x v="16"/>
    <n v="20190"/>
  </r>
  <r>
    <x v="965"/>
    <n v="45"/>
    <s v="Caroline Jumper"/>
    <x v="2"/>
    <n v="1"/>
    <x v="385"/>
    <n v="30336"/>
    <s v="Medium"/>
    <n v="28"/>
    <n v="193.17"/>
    <n v="0.06"/>
    <x v="2290"/>
    <n v="19.989999999999998"/>
    <n v="368.79"/>
    <n v="0.71"/>
    <x v="0"/>
    <x v="0"/>
    <x v="337"/>
    <x v="0"/>
    <x v="0"/>
    <n v="4258"/>
    <d v="2013-01-31T00:00:00"/>
    <x v="0"/>
    <x v="13"/>
    <n v="10701"/>
  </r>
  <r>
    <x v="966"/>
    <n v="45"/>
    <s v="Adam Hart"/>
    <x v="2"/>
    <n v="1"/>
    <x v="386"/>
    <n v="52196"/>
    <s v="Not Specified"/>
    <n v="1"/>
    <n v="3.08"/>
    <n v="0.08"/>
    <x v="2291"/>
    <n v="0.99"/>
    <n v="-1.36"/>
    <n v="0.37"/>
    <x v="0"/>
    <x v="0"/>
    <x v="655"/>
    <x v="12"/>
    <x v="1"/>
    <n v="7323"/>
    <d v="2013-01-31T00:00:00"/>
    <x v="0"/>
    <x v="2"/>
    <n v="90260"/>
  </r>
  <r>
    <x v="966"/>
    <n v="45"/>
    <s v="Adam Hart"/>
    <x v="2"/>
    <n v="1"/>
    <x v="386"/>
    <n v="52196"/>
    <s v="Not Specified"/>
    <n v="10"/>
    <n v="65.989999999999995"/>
    <n v="0.08"/>
    <x v="2292"/>
    <n v="3.9"/>
    <n v="-97.195999999999998"/>
    <n v="0.55000000000000004"/>
    <x v="2"/>
    <x v="0"/>
    <x v="937"/>
    <x v="9"/>
    <x v="1"/>
    <n v="7324"/>
    <d v="2013-02-01T00:00:00"/>
    <x v="0"/>
    <x v="2"/>
    <n v="90260"/>
  </r>
  <r>
    <x v="801"/>
    <n v="45"/>
    <s v="Susan Gilcrest"/>
    <x v="1"/>
    <n v="1"/>
    <x v="386"/>
    <n v="3461"/>
    <s v="Critical"/>
    <n v="35"/>
    <n v="115.99"/>
    <n v="0.08"/>
    <x v="2293"/>
    <n v="2.5"/>
    <n v="784.77300000000002"/>
    <n v="0.55000000000000004"/>
    <x v="2"/>
    <x v="0"/>
    <x v="245"/>
    <x v="9"/>
    <x v="3"/>
    <n v="502"/>
    <d v="2013-02-01T00:00:00"/>
    <x v="0"/>
    <x v="42"/>
    <n v="30501"/>
  </r>
  <r>
    <x v="801"/>
    <n v="45"/>
    <s v="Susan Gilcrest"/>
    <x v="1"/>
    <n v="1"/>
    <x v="386"/>
    <n v="3461"/>
    <s v="Critical"/>
    <n v="47"/>
    <n v="55.99"/>
    <n v="0.1"/>
    <x v="2294"/>
    <n v="1.25"/>
    <n v="1040.4000000000001"/>
    <n v="0.35"/>
    <x v="2"/>
    <x v="6"/>
    <x v="609"/>
    <x v="9"/>
    <x v="3"/>
    <n v="501"/>
    <d v="2013-02-01T00:00:00"/>
    <x v="0"/>
    <x v="42"/>
    <n v="30501"/>
  </r>
  <r>
    <x v="221"/>
    <n v="45"/>
    <s v="Rick Duston"/>
    <x v="2"/>
    <n v="1"/>
    <x v="387"/>
    <n v="14375"/>
    <s v="Medium"/>
    <n v="7"/>
    <n v="5.78"/>
    <n v="7.0000000000000007E-2"/>
    <x v="2295"/>
    <n v="5.67"/>
    <n v="-21.77"/>
    <n v="0.36"/>
    <x v="0"/>
    <x v="0"/>
    <x v="726"/>
    <x v="2"/>
    <x v="2"/>
    <n v="2014"/>
    <d v="2013-02-01T00:00:00"/>
    <x v="0"/>
    <x v="38"/>
    <n v="67037"/>
  </r>
  <r>
    <x v="967"/>
    <n v="45"/>
    <s v="Rick Duston"/>
    <x v="2"/>
    <n v="1"/>
    <x v="387"/>
    <n v="14375"/>
    <s v="Medium"/>
    <n v="50"/>
    <n v="83.93"/>
    <n v="0.1"/>
    <x v="2296"/>
    <n v="19.989999999999998"/>
    <n v="1110.3499999999999"/>
    <n v="0.38"/>
    <x v="0"/>
    <x v="0"/>
    <x v="1010"/>
    <x v="15"/>
    <x v="0"/>
    <n v="2015"/>
    <d v="2013-02-01T00:00:00"/>
    <x v="0"/>
    <x v="28"/>
    <n v="2050"/>
  </r>
  <r>
    <x v="109"/>
    <n v="45"/>
    <s v="Anthony Rawles"/>
    <x v="0"/>
    <n v="1"/>
    <x v="387"/>
    <n v="16166"/>
    <s v="Critical"/>
    <n v="36"/>
    <n v="2.1800000000000002"/>
    <n v="0.09"/>
    <x v="2297"/>
    <n v="1.38"/>
    <n v="-10.06"/>
    <n v="0.44"/>
    <x v="0"/>
    <x v="3"/>
    <x v="434"/>
    <x v="14"/>
    <x v="1"/>
    <n v="2245"/>
    <d v="2013-02-01T00:00:00"/>
    <x v="0"/>
    <x v="30"/>
    <n v="80817"/>
  </r>
  <r>
    <x v="166"/>
    <n v="45"/>
    <s v="Jonathan Doherty"/>
    <x v="2"/>
    <n v="1"/>
    <x v="387"/>
    <n v="50304"/>
    <s v="Critical"/>
    <n v="3"/>
    <n v="15.23"/>
    <n v="0.05"/>
    <x v="2298"/>
    <n v="27.75"/>
    <n v="-60.74"/>
    <n v="0.76"/>
    <x v="1"/>
    <x v="4"/>
    <x v="748"/>
    <x v="4"/>
    <x v="3"/>
    <n v="7045"/>
    <d v="2013-02-02T00:00:00"/>
    <x v="2"/>
    <x v="45"/>
    <n v="27834"/>
  </r>
  <r>
    <x v="597"/>
    <n v="45"/>
    <s v="Jonathan Doherty"/>
    <x v="2"/>
    <n v="1"/>
    <x v="387"/>
    <n v="50304"/>
    <s v="Critical"/>
    <n v="22"/>
    <n v="39.979999999999997"/>
    <n v="0.04"/>
    <x v="2299"/>
    <n v="9.83"/>
    <n v="239.94"/>
    <n v="0.4"/>
    <x v="0"/>
    <x v="0"/>
    <x v="1011"/>
    <x v="15"/>
    <x v="3"/>
    <n v="7044"/>
    <d v="2013-02-02T00:00:00"/>
    <x v="0"/>
    <x v="45"/>
    <n v="27405"/>
  </r>
  <r>
    <x v="109"/>
    <n v="45"/>
    <s v="Anthony Rawles"/>
    <x v="0"/>
    <n v="1"/>
    <x v="387"/>
    <n v="12449"/>
    <s v="Medium"/>
    <n v="36"/>
    <n v="39.979999999999997"/>
    <n v="0.03"/>
    <x v="2300"/>
    <n v="4"/>
    <n v="88.68"/>
    <n v="0.7"/>
    <x v="2"/>
    <x v="0"/>
    <x v="414"/>
    <x v="8"/>
    <x v="1"/>
    <n v="1732"/>
    <d v="2013-02-02T00:00:00"/>
    <x v="0"/>
    <x v="30"/>
    <n v="80817"/>
  </r>
  <r>
    <x v="914"/>
    <n v="45"/>
    <s v="Mike Kennedy"/>
    <x v="0"/>
    <n v="1"/>
    <x v="387"/>
    <n v="14338"/>
    <s v="Low"/>
    <n v="34"/>
    <n v="200.97"/>
    <n v="0.1"/>
    <x v="2301"/>
    <n v="15.59"/>
    <n v="2786.35"/>
    <n v="0.36"/>
    <x v="2"/>
    <x v="2"/>
    <x v="753"/>
    <x v="7"/>
    <x v="2"/>
    <n v="2009"/>
    <d v="2013-02-07T00:00:00"/>
    <x v="2"/>
    <x v="3"/>
    <n v="55016"/>
  </r>
  <r>
    <x v="409"/>
    <n v="45"/>
    <s v="Matt Collister"/>
    <x v="1"/>
    <n v="1"/>
    <x v="388"/>
    <n v="48642"/>
    <s v="High"/>
    <n v="36"/>
    <n v="2.94"/>
    <n v="0"/>
    <x v="2302"/>
    <n v="0.7"/>
    <n v="19.36"/>
    <n v="0.57999999999999996"/>
    <x v="0"/>
    <x v="3"/>
    <x v="175"/>
    <x v="6"/>
    <x v="0"/>
    <n v="6829"/>
    <d v="2013-02-01T00:00:00"/>
    <x v="0"/>
    <x v="1"/>
    <n v="21228"/>
  </r>
  <r>
    <x v="409"/>
    <n v="45"/>
    <s v="Matt Collister"/>
    <x v="1"/>
    <n v="1"/>
    <x v="388"/>
    <n v="48642"/>
    <s v="High"/>
    <n v="50"/>
    <n v="95.99"/>
    <n v="0.05"/>
    <x v="2303"/>
    <n v="4.9000000000000004"/>
    <n v="1332.9090000000001"/>
    <n v="0.56000000000000005"/>
    <x v="2"/>
    <x v="0"/>
    <x v="183"/>
    <x v="9"/>
    <x v="0"/>
    <n v="6830"/>
    <d v="2013-02-01T00:00:00"/>
    <x v="1"/>
    <x v="1"/>
    <n v="21228"/>
  </r>
  <r>
    <x v="968"/>
    <n v="45"/>
    <s v="Ellis Ballard"/>
    <x v="2"/>
    <n v="1"/>
    <x v="388"/>
    <n v="8292"/>
    <s v="Not Specified"/>
    <n v="18"/>
    <n v="15.74"/>
    <n v="0.02"/>
    <x v="2304"/>
    <n v="1.39"/>
    <n v="130.04"/>
    <n v="0.4"/>
    <x v="0"/>
    <x v="0"/>
    <x v="134"/>
    <x v="15"/>
    <x v="0"/>
    <n v="1135"/>
    <d v="2013-02-02T00:00:00"/>
    <x v="0"/>
    <x v="22"/>
    <n v="8101"/>
  </r>
  <r>
    <x v="886"/>
    <n v="45"/>
    <s v="Matt Collister"/>
    <x v="1"/>
    <n v="1"/>
    <x v="388"/>
    <n v="48642"/>
    <s v="High"/>
    <n v="5"/>
    <n v="100.98"/>
    <n v="0.02"/>
    <x v="2305"/>
    <n v="7.18"/>
    <n v="-122.09"/>
    <n v="0.4"/>
    <x v="2"/>
    <x v="0"/>
    <x v="497"/>
    <x v="8"/>
    <x v="2"/>
    <n v="6832"/>
    <d v="2013-02-02T00:00:00"/>
    <x v="1"/>
    <x v="9"/>
    <n v="77015"/>
  </r>
  <r>
    <x v="470"/>
    <n v="45"/>
    <s v="Jay Fine"/>
    <x v="3"/>
    <n v="1"/>
    <x v="388"/>
    <n v="27524"/>
    <s v="Not Specified"/>
    <n v="50"/>
    <n v="6.48"/>
    <n v="0.02"/>
    <x v="2306"/>
    <n v="7.37"/>
    <n v="-157.4"/>
    <n v="0.37"/>
    <x v="0"/>
    <x v="0"/>
    <x v="343"/>
    <x v="2"/>
    <x v="1"/>
    <n v="3858"/>
    <d v="2013-02-03T00:00:00"/>
    <x v="0"/>
    <x v="2"/>
    <n v="95823"/>
  </r>
  <r>
    <x v="886"/>
    <n v="45"/>
    <s v="Matt Collister"/>
    <x v="1"/>
    <n v="1"/>
    <x v="388"/>
    <n v="48642"/>
    <s v="High"/>
    <n v="4"/>
    <n v="8.67"/>
    <n v="0.06"/>
    <x v="2307"/>
    <n v="3.5"/>
    <n v="-13.72"/>
    <n v="0.57999999999999996"/>
    <x v="0"/>
    <x v="0"/>
    <x v="1012"/>
    <x v="13"/>
    <x v="2"/>
    <n v="6831"/>
    <d v="2013-02-03T00:00:00"/>
    <x v="0"/>
    <x v="9"/>
    <n v="77015"/>
  </r>
  <r>
    <x v="335"/>
    <n v="45"/>
    <s v="Christopher Schild"/>
    <x v="2"/>
    <n v="1"/>
    <x v="388"/>
    <n v="58788"/>
    <s v="Low"/>
    <n v="31"/>
    <n v="30.98"/>
    <n v="0.04"/>
    <x v="2308"/>
    <n v="6.5"/>
    <n v="43.72"/>
    <n v="0.64"/>
    <x v="2"/>
    <x v="0"/>
    <x v="557"/>
    <x v="8"/>
    <x v="2"/>
    <n v="8225"/>
    <d v="2013-02-03T00:00:00"/>
    <x v="0"/>
    <x v="36"/>
    <n v="46312"/>
  </r>
  <r>
    <x v="934"/>
    <n v="45"/>
    <s v="Dennis Pardue"/>
    <x v="2"/>
    <n v="1"/>
    <x v="389"/>
    <n v="18307"/>
    <s v="Low"/>
    <n v="34"/>
    <n v="7.08"/>
    <n v="0.03"/>
    <x v="2309"/>
    <n v="2.35"/>
    <n v="37.99"/>
    <n v="0.47"/>
    <x v="0"/>
    <x v="3"/>
    <x v="458"/>
    <x v="6"/>
    <x v="3"/>
    <n v="2519"/>
    <d v="2013-02-02T00:00:00"/>
    <x v="0"/>
    <x v="45"/>
    <n v="28205"/>
  </r>
  <r>
    <x v="297"/>
    <n v="45"/>
    <s v="Marc Harrigan"/>
    <x v="1"/>
    <n v="1"/>
    <x v="389"/>
    <n v="3687"/>
    <s v="Critical"/>
    <n v="25"/>
    <n v="3.29"/>
    <n v="7.0000000000000007E-2"/>
    <x v="2310"/>
    <n v="1.35"/>
    <n v="6.14"/>
    <n v="0.4"/>
    <x v="0"/>
    <x v="3"/>
    <x v="64"/>
    <x v="14"/>
    <x v="2"/>
    <n v="549"/>
    <d v="2013-02-02T00:00:00"/>
    <x v="0"/>
    <x v="24"/>
    <n v="48310"/>
  </r>
  <r>
    <x v="533"/>
    <n v="45"/>
    <s v="Claudia Miner"/>
    <x v="0"/>
    <n v="1"/>
    <x v="389"/>
    <n v="43781"/>
    <s v="Not Specified"/>
    <n v="45"/>
    <n v="10.94"/>
    <n v="0.05"/>
    <x v="2311"/>
    <n v="1.39"/>
    <n v="240.41"/>
    <n v="0.35"/>
    <x v="0"/>
    <x v="0"/>
    <x v="1013"/>
    <x v="15"/>
    <x v="2"/>
    <n v="6176"/>
    <d v="2013-02-02T00:00:00"/>
    <x v="0"/>
    <x v="14"/>
    <n v="62301"/>
  </r>
  <r>
    <x v="506"/>
    <n v="45"/>
    <s v="Erica Smith"/>
    <x v="0"/>
    <n v="1"/>
    <x v="389"/>
    <n v="32164"/>
    <s v="Not Specified"/>
    <n v="23"/>
    <n v="296.18"/>
    <n v="0.1"/>
    <x v="2312"/>
    <n v="54.12"/>
    <n v="-461.45"/>
    <n v="0.76"/>
    <x v="1"/>
    <x v="4"/>
    <x v="324"/>
    <x v="4"/>
    <x v="1"/>
    <n v="4520"/>
    <d v="2013-02-03T00:00:00"/>
    <x v="2"/>
    <x v="21"/>
    <n v="99362"/>
  </r>
  <r>
    <x v="140"/>
    <n v="45"/>
    <s v="Claudia Miner"/>
    <x v="0"/>
    <n v="1"/>
    <x v="389"/>
    <n v="43781"/>
    <s v="Not Specified"/>
    <n v="21"/>
    <n v="40.98"/>
    <n v="0.02"/>
    <x v="2313"/>
    <n v="2.99"/>
    <n v="393.40550000000002"/>
    <n v="0.36"/>
    <x v="0"/>
    <x v="0"/>
    <x v="6"/>
    <x v="3"/>
    <x v="2"/>
    <n v="6177"/>
    <d v="2013-02-03T00:00:00"/>
    <x v="1"/>
    <x v="14"/>
    <n v="61201"/>
  </r>
  <r>
    <x v="969"/>
    <n v="45"/>
    <s v="Erin Mull"/>
    <x v="2"/>
    <n v="1"/>
    <x v="389"/>
    <n v="55877"/>
    <s v="Not Specified"/>
    <n v="19"/>
    <n v="5.98"/>
    <n v="0.03"/>
    <x v="2314"/>
    <n v="7.5"/>
    <n v="-73.38"/>
    <n v="0.4"/>
    <x v="0"/>
    <x v="0"/>
    <x v="768"/>
    <x v="2"/>
    <x v="3"/>
    <n v="7816"/>
    <d v="2013-02-03T00:00:00"/>
    <x v="0"/>
    <x v="4"/>
    <n v="35020"/>
  </r>
  <r>
    <x v="506"/>
    <n v="45"/>
    <s v="Erica Smith"/>
    <x v="0"/>
    <n v="1"/>
    <x v="389"/>
    <n v="32164"/>
    <s v="Not Specified"/>
    <n v="12"/>
    <n v="5.78"/>
    <n v="0.02"/>
    <x v="2315"/>
    <n v="4.96"/>
    <n v="-19.04"/>
    <n v="0.36"/>
    <x v="0"/>
    <x v="0"/>
    <x v="1014"/>
    <x v="2"/>
    <x v="1"/>
    <n v="4518"/>
    <d v="2013-02-03T00:00:00"/>
    <x v="0"/>
    <x v="21"/>
    <n v="99362"/>
  </r>
  <r>
    <x v="506"/>
    <n v="45"/>
    <s v="Erica Smith"/>
    <x v="0"/>
    <n v="1"/>
    <x v="389"/>
    <n v="32164"/>
    <s v="Not Specified"/>
    <n v="34"/>
    <n v="3.28"/>
    <n v="7.0000000000000007E-2"/>
    <x v="2302"/>
    <n v="3.97"/>
    <n v="-92.16"/>
    <n v="0.56000000000000005"/>
    <x v="0"/>
    <x v="3"/>
    <x v="60"/>
    <x v="6"/>
    <x v="1"/>
    <n v="4519"/>
    <d v="2013-02-03T00:00:00"/>
    <x v="0"/>
    <x v="21"/>
    <n v="99362"/>
  </r>
  <r>
    <x v="969"/>
    <n v="45"/>
    <s v="Erin Mull"/>
    <x v="2"/>
    <n v="1"/>
    <x v="389"/>
    <n v="55877"/>
    <s v="Not Specified"/>
    <n v="40"/>
    <n v="3.08"/>
    <n v="0.01"/>
    <x v="2316"/>
    <n v="0.99"/>
    <n v="52.94"/>
    <n v="0.37"/>
    <x v="0"/>
    <x v="0"/>
    <x v="1015"/>
    <x v="12"/>
    <x v="3"/>
    <n v="7815"/>
    <d v="2013-02-04T00:00:00"/>
    <x v="1"/>
    <x v="4"/>
    <n v="35020"/>
  </r>
  <r>
    <x v="934"/>
    <n v="45"/>
    <s v="Dennis Pardue"/>
    <x v="2"/>
    <n v="1"/>
    <x v="389"/>
    <n v="18307"/>
    <s v="Low"/>
    <n v="23"/>
    <n v="19.98"/>
    <n v="0.08"/>
    <x v="2317"/>
    <n v="8.68"/>
    <n v="32.36"/>
    <n v="0.37"/>
    <x v="0"/>
    <x v="0"/>
    <x v="145"/>
    <x v="2"/>
    <x v="3"/>
    <n v="2518"/>
    <d v="2013-02-06T00:00:00"/>
    <x v="1"/>
    <x v="45"/>
    <n v="28205"/>
  </r>
  <r>
    <x v="874"/>
    <n v="45"/>
    <s v="Joni Blumstein"/>
    <x v="3"/>
    <n v="1"/>
    <x v="389"/>
    <n v="52322"/>
    <s v="Low"/>
    <n v="1"/>
    <n v="3.95"/>
    <n v="0.1"/>
    <x v="2318"/>
    <n v="2"/>
    <n v="-2.34"/>
    <n v="0.53"/>
    <x v="0"/>
    <x v="3"/>
    <x v="849"/>
    <x v="14"/>
    <x v="2"/>
    <n v="7345"/>
    <d v="2013-02-09T00:00:00"/>
    <x v="0"/>
    <x v="11"/>
    <n v="73110"/>
  </r>
  <r>
    <x v="317"/>
    <n v="45"/>
    <s v="Dionis Lloyd"/>
    <x v="0"/>
    <n v="1"/>
    <x v="390"/>
    <n v="56931"/>
    <s v="High"/>
    <n v="34"/>
    <n v="7.99"/>
    <n v="0.05"/>
    <x v="2319"/>
    <n v="5.03"/>
    <n v="-110.59399999999999"/>
    <n v="0.6"/>
    <x v="2"/>
    <x v="5"/>
    <x v="716"/>
    <x v="9"/>
    <x v="0"/>
    <n v="7966"/>
    <d v="2013-02-05T00:00:00"/>
    <x v="0"/>
    <x v="13"/>
    <n v="11727"/>
  </r>
  <r>
    <x v="188"/>
    <n v="45"/>
    <s v="David Smith"/>
    <x v="0"/>
    <n v="1"/>
    <x v="390"/>
    <n v="24197"/>
    <s v="Low"/>
    <n v="41"/>
    <n v="55.94"/>
    <n v="0"/>
    <x v="2320"/>
    <n v="6.55"/>
    <n v="246.54"/>
    <n v="0.68"/>
    <x v="2"/>
    <x v="0"/>
    <x v="375"/>
    <x v="8"/>
    <x v="2"/>
    <n v="3397"/>
    <d v="2013-02-10T00:00:00"/>
    <x v="1"/>
    <x v="9"/>
    <n v="75067"/>
  </r>
  <r>
    <x v="188"/>
    <n v="45"/>
    <s v="David Smith"/>
    <x v="0"/>
    <n v="1"/>
    <x v="390"/>
    <n v="24197"/>
    <s v="Low"/>
    <n v="2"/>
    <n v="20.99"/>
    <n v="0.05"/>
    <x v="2321"/>
    <n v="1.25"/>
    <n v="-110.396"/>
    <n v="0.83"/>
    <x v="2"/>
    <x v="6"/>
    <x v="918"/>
    <x v="9"/>
    <x v="2"/>
    <n v="3398"/>
    <d v="2013-02-10T00:00:00"/>
    <x v="0"/>
    <x v="9"/>
    <n v="75067"/>
  </r>
  <r>
    <x v="428"/>
    <n v="45"/>
    <s v="Nicole Brennan"/>
    <x v="1"/>
    <n v="1"/>
    <x v="391"/>
    <n v="1222"/>
    <s v="Medium"/>
    <n v="48"/>
    <n v="5.28"/>
    <n v="0.08"/>
    <x v="2322"/>
    <n v="5.57"/>
    <n v="-121.91"/>
    <n v="0.4"/>
    <x v="0"/>
    <x v="0"/>
    <x v="1016"/>
    <x v="2"/>
    <x v="1"/>
    <n v="188"/>
    <d v="2013-02-04T00:00:00"/>
    <x v="0"/>
    <x v="44"/>
    <n v="82901"/>
  </r>
  <r>
    <x v="350"/>
    <n v="45"/>
    <s v="Toby Swindell"/>
    <x v="0"/>
    <n v="1"/>
    <x v="391"/>
    <n v="12067"/>
    <s v="Critical"/>
    <n v="45"/>
    <n v="5.74"/>
    <n v="0"/>
    <x v="2323"/>
    <n v="5.01"/>
    <n v="-76.601500000000001"/>
    <n v="0.39"/>
    <x v="0"/>
    <x v="0"/>
    <x v="683"/>
    <x v="3"/>
    <x v="3"/>
    <n v="1670"/>
    <d v="2013-02-04T00:00:00"/>
    <x v="0"/>
    <x v="29"/>
    <n v="37066"/>
  </r>
  <r>
    <x v="404"/>
    <n v="45"/>
    <s v="Patrick Ryan"/>
    <x v="2"/>
    <n v="1"/>
    <x v="391"/>
    <n v="27141"/>
    <s v="Not Specified"/>
    <n v="25"/>
    <n v="19.04"/>
    <n v="0.03"/>
    <x v="2324"/>
    <n v="6.38"/>
    <n v="107.82"/>
    <n v="0.56000000000000005"/>
    <x v="1"/>
    <x v="0"/>
    <x v="866"/>
    <x v="5"/>
    <x v="3"/>
    <n v="3812"/>
    <d v="2013-02-05T00:00:00"/>
    <x v="0"/>
    <x v="42"/>
    <n v="30605"/>
  </r>
  <r>
    <x v="350"/>
    <n v="45"/>
    <s v="Toby Swindell"/>
    <x v="0"/>
    <n v="1"/>
    <x v="391"/>
    <n v="12067"/>
    <s v="Critical"/>
    <n v="6"/>
    <n v="9.48"/>
    <n v="0.05"/>
    <x v="2325"/>
    <n v="3.72"/>
    <n v="4.29"/>
    <n v="0.4"/>
    <x v="1"/>
    <x v="6"/>
    <x v="1017"/>
    <x v="5"/>
    <x v="3"/>
    <n v="1671"/>
    <d v="2013-02-05T00:00:00"/>
    <x v="0"/>
    <x v="29"/>
    <n v="37066"/>
  </r>
  <r>
    <x v="350"/>
    <n v="45"/>
    <s v="Toby Swindell"/>
    <x v="0"/>
    <n v="1"/>
    <x v="391"/>
    <n v="12067"/>
    <s v="Critical"/>
    <n v="12"/>
    <n v="99.23"/>
    <n v="0.04"/>
    <x v="2326"/>
    <n v="8.99"/>
    <n v="587.84"/>
    <n v="0.35"/>
    <x v="1"/>
    <x v="6"/>
    <x v="682"/>
    <x v="5"/>
    <x v="3"/>
    <n v="1672"/>
    <d v="2013-02-05T00:00:00"/>
    <x v="0"/>
    <x v="29"/>
    <n v="37066"/>
  </r>
  <r>
    <x v="404"/>
    <n v="45"/>
    <s v="Patrick Ryan"/>
    <x v="2"/>
    <n v="1"/>
    <x v="391"/>
    <n v="27141"/>
    <s v="Not Specified"/>
    <n v="28"/>
    <n v="59.76"/>
    <n v="0.06"/>
    <x v="2327"/>
    <n v="9.7100000000000009"/>
    <n v="300.33999999999997"/>
    <n v="0.56999999999999995"/>
    <x v="0"/>
    <x v="0"/>
    <x v="426"/>
    <x v="0"/>
    <x v="3"/>
    <n v="3813"/>
    <d v="2013-02-05T00:00:00"/>
    <x v="0"/>
    <x v="42"/>
    <n v="30605"/>
  </r>
  <r>
    <x v="350"/>
    <n v="45"/>
    <s v="Toby Swindell"/>
    <x v="0"/>
    <n v="1"/>
    <x v="391"/>
    <n v="12067"/>
    <s v="Critical"/>
    <n v="9"/>
    <n v="7.64"/>
    <n v="0.01"/>
    <x v="2328"/>
    <n v="5.83"/>
    <n v="-17.239999999999998"/>
    <n v="0.36"/>
    <x v="0"/>
    <x v="3"/>
    <x v="27"/>
    <x v="2"/>
    <x v="3"/>
    <n v="1673"/>
    <d v="2013-02-05T00:00:00"/>
    <x v="0"/>
    <x v="29"/>
    <n v="37066"/>
  </r>
  <r>
    <x v="350"/>
    <n v="45"/>
    <s v="Toby Swindell"/>
    <x v="0"/>
    <n v="1"/>
    <x v="391"/>
    <n v="12067"/>
    <s v="Critical"/>
    <n v="7"/>
    <n v="65.989999999999995"/>
    <n v="0.08"/>
    <x v="2329"/>
    <n v="19.989999999999998"/>
    <n v="-289.80599999999998"/>
    <n v="0.59"/>
    <x v="2"/>
    <x v="0"/>
    <x v="982"/>
    <x v="9"/>
    <x v="3"/>
    <n v="1674"/>
    <d v="2013-02-05T00:00:00"/>
    <x v="0"/>
    <x v="29"/>
    <n v="37066"/>
  </r>
  <r>
    <x v="832"/>
    <n v="45"/>
    <s v="Pauline Johnson"/>
    <x v="2"/>
    <n v="1"/>
    <x v="391"/>
    <n v="10630"/>
    <s v="Medium"/>
    <n v="44"/>
    <n v="58.14"/>
    <n v="0"/>
    <x v="2330"/>
    <n v="36.61"/>
    <n v="-513.76"/>
    <n v="0.61"/>
    <x v="1"/>
    <x v="4"/>
    <x v="863"/>
    <x v="10"/>
    <x v="3"/>
    <n v="1474"/>
    <d v="2013-02-06T00:00:00"/>
    <x v="2"/>
    <x v="16"/>
    <n v="23464"/>
  </r>
  <r>
    <x v="27"/>
    <n v="45"/>
    <s v="Maribeth Schnelling"/>
    <x v="2"/>
    <n v="1"/>
    <x v="391"/>
    <n v="18055"/>
    <s v="Critical"/>
    <n v="3"/>
    <n v="4.9800000000000004"/>
    <n v="0.02"/>
    <x v="2331"/>
    <n v="4.75"/>
    <n v="-9.61"/>
    <n v="0.36"/>
    <x v="0"/>
    <x v="0"/>
    <x v="109"/>
    <x v="2"/>
    <x v="3"/>
    <n v="2482"/>
    <d v="2013-02-06T00:00:00"/>
    <x v="0"/>
    <x v="16"/>
    <n v="20151"/>
  </r>
  <r>
    <x v="970"/>
    <n v="45"/>
    <s v="Eva Jacobs"/>
    <x v="1"/>
    <n v="1"/>
    <x v="392"/>
    <n v="39110"/>
    <s v="Medium"/>
    <n v="14"/>
    <n v="194.3"/>
    <n v="0.1"/>
    <x v="2332"/>
    <n v="11.54"/>
    <n v="1217.19"/>
    <n v="0.59"/>
    <x v="1"/>
    <x v="1"/>
    <x v="30"/>
    <x v="5"/>
    <x v="1"/>
    <n v="5516"/>
    <d v="2013-02-05T00:00:00"/>
    <x v="0"/>
    <x v="30"/>
    <n v="80104"/>
  </r>
  <r>
    <x v="971"/>
    <n v="45"/>
    <s v="Michelle Arnett"/>
    <x v="1"/>
    <n v="1"/>
    <x v="392"/>
    <n v="42500"/>
    <s v="Not Specified"/>
    <n v="39"/>
    <n v="48.92"/>
    <n v="0.04"/>
    <x v="2333"/>
    <n v="4.5"/>
    <n v="437.07"/>
    <n v="0.59"/>
    <x v="0"/>
    <x v="0"/>
    <x v="1018"/>
    <x v="13"/>
    <x v="2"/>
    <n v="5997"/>
    <d v="2013-02-07T00:00:00"/>
    <x v="0"/>
    <x v="10"/>
    <n v="52240"/>
  </r>
  <r>
    <x v="971"/>
    <n v="45"/>
    <s v="Michelle Arnett"/>
    <x v="1"/>
    <n v="1"/>
    <x v="392"/>
    <n v="42500"/>
    <s v="Not Specified"/>
    <n v="2"/>
    <n v="8.69"/>
    <n v="0.03"/>
    <x v="2334"/>
    <n v="2.99"/>
    <n v="-10.4765"/>
    <n v="0.39"/>
    <x v="0"/>
    <x v="0"/>
    <x v="1000"/>
    <x v="3"/>
    <x v="2"/>
    <n v="5998"/>
    <d v="2013-02-07T00:00:00"/>
    <x v="0"/>
    <x v="10"/>
    <n v="52240"/>
  </r>
  <r>
    <x v="972"/>
    <n v="45"/>
    <s v="Alejandro Ballentine"/>
    <x v="0"/>
    <n v="1"/>
    <x v="393"/>
    <n v="10913"/>
    <s v="Low"/>
    <n v="27"/>
    <n v="180.98"/>
    <n v="0.03"/>
    <x v="2335"/>
    <n v="30"/>
    <n v="605.44000000000005"/>
    <n v="0.69"/>
    <x v="1"/>
    <x v="2"/>
    <x v="755"/>
    <x v="1"/>
    <x v="1"/>
    <n v="1508"/>
    <d v="2013-02-06T00:00:00"/>
    <x v="2"/>
    <x v="6"/>
    <n v="97303"/>
  </r>
  <r>
    <x v="973"/>
    <n v="46"/>
    <s v="Troy Blackwell"/>
    <x v="1"/>
    <n v="1"/>
    <x v="393"/>
    <n v="15397"/>
    <s v="Critical"/>
    <n v="29"/>
    <n v="40.98"/>
    <n v="7.0000000000000007E-2"/>
    <x v="2336"/>
    <n v="6.5"/>
    <n v="-53.81"/>
    <n v="0.74"/>
    <x v="2"/>
    <x v="0"/>
    <x v="88"/>
    <x v="8"/>
    <x v="0"/>
    <n v="2149"/>
    <d v="2013-02-06T00:00:00"/>
    <x v="0"/>
    <x v="0"/>
    <n v="18201"/>
  </r>
  <r>
    <x v="143"/>
    <n v="46"/>
    <s v="Carl Ludwig"/>
    <x v="2"/>
    <n v="1"/>
    <x v="393"/>
    <n v="33703"/>
    <s v="Not Specified"/>
    <n v="25"/>
    <n v="29.74"/>
    <n v="0"/>
    <x v="2337"/>
    <n v="6.64"/>
    <n v="56.26"/>
    <n v="0.7"/>
    <x v="0"/>
    <x v="0"/>
    <x v="494"/>
    <x v="0"/>
    <x v="2"/>
    <n v="4739"/>
    <d v="2013-02-07T00:00:00"/>
    <x v="0"/>
    <x v="14"/>
    <n v="60090"/>
  </r>
  <r>
    <x v="973"/>
    <n v="46"/>
    <s v="Troy Blackwell"/>
    <x v="1"/>
    <n v="1"/>
    <x v="393"/>
    <n v="15397"/>
    <s v="Critical"/>
    <n v="43"/>
    <n v="2.6"/>
    <n v="0.01"/>
    <x v="2338"/>
    <n v="2.4"/>
    <n v="-51.3"/>
    <n v="0.57999999999999996"/>
    <x v="0"/>
    <x v="3"/>
    <x v="66"/>
    <x v="6"/>
    <x v="0"/>
    <n v="2150"/>
    <d v="2013-02-07T00:00:00"/>
    <x v="0"/>
    <x v="0"/>
    <n v="18201"/>
  </r>
  <r>
    <x v="646"/>
    <n v="46"/>
    <s v="Chad Cunningham"/>
    <x v="0"/>
    <n v="1"/>
    <x v="393"/>
    <n v="54276"/>
    <s v="Not Specified"/>
    <n v="21"/>
    <n v="35.44"/>
    <n v="0"/>
    <x v="2339"/>
    <n v="4.92"/>
    <n v="299.58999999999997"/>
    <n v="0.38"/>
    <x v="0"/>
    <x v="0"/>
    <x v="1019"/>
    <x v="2"/>
    <x v="2"/>
    <n v="7585"/>
    <d v="2013-02-07T00:00:00"/>
    <x v="0"/>
    <x v="14"/>
    <n v="61604"/>
  </r>
  <r>
    <x v="143"/>
    <n v="46"/>
    <s v="Carl Ludwig"/>
    <x v="2"/>
    <n v="1"/>
    <x v="393"/>
    <n v="33703"/>
    <s v="Not Specified"/>
    <n v="4"/>
    <n v="60.98"/>
    <n v="0.08"/>
    <x v="2340"/>
    <n v="1.99"/>
    <n v="-131.47999999999999"/>
    <n v="0.5"/>
    <x v="2"/>
    <x v="6"/>
    <x v="750"/>
    <x v="8"/>
    <x v="2"/>
    <n v="4738"/>
    <d v="2013-02-07T00:00:00"/>
    <x v="0"/>
    <x v="14"/>
    <n v="60090"/>
  </r>
  <r>
    <x v="143"/>
    <n v="46"/>
    <s v="Carl Ludwig"/>
    <x v="2"/>
    <n v="1"/>
    <x v="393"/>
    <n v="33703"/>
    <s v="Not Specified"/>
    <n v="4"/>
    <n v="12.21"/>
    <n v="0.08"/>
    <x v="2341"/>
    <n v="4.8099999999999996"/>
    <n v="-8.4700000000000006"/>
    <n v="0.57999999999999996"/>
    <x v="0"/>
    <x v="0"/>
    <x v="1001"/>
    <x v="0"/>
    <x v="2"/>
    <n v="4740"/>
    <d v="2013-02-08T00:00:00"/>
    <x v="1"/>
    <x v="14"/>
    <n v="60090"/>
  </r>
  <r>
    <x v="502"/>
    <n v="46"/>
    <s v="Beth Paige"/>
    <x v="3"/>
    <n v="1"/>
    <x v="393"/>
    <n v="42561"/>
    <s v="Low"/>
    <n v="15"/>
    <n v="85.99"/>
    <n v="7.0000000000000007E-2"/>
    <x v="2342"/>
    <n v="2.5"/>
    <n v="298.476"/>
    <n v="0.35"/>
    <x v="2"/>
    <x v="0"/>
    <x v="1020"/>
    <x v="9"/>
    <x v="2"/>
    <n v="6007"/>
    <d v="2013-02-08T00:00:00"/>
    <x v="1"/>
    <x v="14"/>
    <n v="62223"/>
  </r>
  <r>
    <x v="973"/>
    <n v="46"/>
    <s v="Troy Blackwell"/>
    <x v="1"/>
    <n v="1"/>
    <x v="393"/>
    <n v="15397"/>
    <s v="Critical"/>
    <n v="42"/>
    <n v="4.9800000000000004"/>
    <n v="0"/>
    <x v="2343"/>
    <n v="4.32"/>
    <n v="-111.89"/>
    <n v="0.64"/>
    <x v="2"/>
    <x v="6"/>
    <x v="1021"/>
    <x v="8"/>
    <x v="0"/>
    <n v="2148"/>
    <d v="2013-02-08T00:00:00"/>
    <x v="1"/>
    <x v="0"/>
    <n v="18201"/>
  </r>
  <r>
    <x v="177"/>
    <n v="46"/>
    <s v="Christine Abelman"/>
    <x v="2"/>
    <n v="1"/>
    <x v="394"/>
    <n v="36292"/>
    <s v="Critical"/>
    <n v="37"/>
    <n v="22.84"/>
    <n v="0.09"/>
    <x v="2344"/>
    <n v="16.87"/>
    <n v="-182.8"/>
    <n v="0.39"/>
    <x v="0"/>
    <x v="0"/>
    <x v="732"/>
    <x v="2"/>
    <x v="1"/>
    <n v="5090"/>
    <d v="2013-02-07T00:00:00"/>
    <x v="0"/>
    <x v="21"/>
    <n v="99207"/>
  </r>
  <r>
    <x v="537"/>
    <n v="46"/>
    <s v="Robert Marley"/>
    <x v="2"/>
    <n v="1"/>
    <x v="394"/>
    <n v="45542"/>
    <s v="High"/>
    <n v="40"/>
    <n v="124.49"/>
    <n v="0.01"/>
    <x v="2345"/>
    <n v="51.94"/>
    <n v="-300.854983"/>
    <n v="0.63"/>
    <x v="1"/>
    <x v="4"/>
    <x v="773"/>
    <x v="4"/>
    <x v="0"/>
    <n v="6409"/>
    <d v="2013-02-08T00:00:00"/>
    <x v="2"/>
    <x v="20"/>
    <n v="43055"/>
  </r>
  <r>
    <x v="545"/>
    <n v="46"/>
    <s v="Grace Kelly"/>
    <x v="3"/>
    <n v="1"/>
    <x v="394"/>
    <n v="34245"/>
    <s v="Medium"/>
    <n v="42"/>
    <n v="4.28"/>
    <n v="0.05"/>
    <x v="2346"/>
    <n v="4.79"/>
    <n v="-92.42"/>
    <n v="0.4"/>
    <x v="0"/>
    <x v="0"/>
    <x v="410"/>
    <x v="2"/>
    <x v="1"/>
    <n v="4819"/>
    <d v="2013-02-08T00:00:00"/>
    <x v="0"/>
    <x v="5"/>
    <n v="84003"/>
  </r>
  <r>
    <x v="177"/>
    <n v="46"/>
    <s v="Christine Abelman"/>
    <x v="2"/>
    <n v="1"/>
    <x v="394"/>
    <n v="36292"/>
    <s v="Critical"/>
    <n v="21"/>
    <n v="4.9800000000000004"/>
    <n v="0.05"/>
    <x v="2347"/>
    <n v="7.54"/>
    <n v="-98.17"/>
    <n v="0.38"/>
    <x v="0"/>
    <x v="0"/>
    <x v="334"/>
    <x v="2"/>
    <x v="1"/>
    <n v="5089"/>
    <d v="2013-02-08T00:00:00"/>
    <x v="0"/>
    <x v="21"/>
    <n v="99207"/>
  </r>
  <r>
    <x v="913"/>
    <n v="46"/>
    <s v="Helen Andreada"/>
    <x v="2"/>
    <n v="1"/>
    <x v="394"/>
    <n v="7175"/>
    <s v="Critical"/>
    <n v="10"/>
    <n v="70.98"/>
    <n v="0.05"/>
    <x v="2348"/>
    <n v="26.74"/>
    <n v="-86.99"/>
    <n v="0.6"/>
    <x v="1"/>
    <x v="4"/>
    <x v="876"/>
    <x v="10"/>
    <x v="2"/>
    <n v="997"/>
    <d v="2013-02-09T00:00:00"/>
    <x v="2"/>
    <x v="26"/>
    <n v="65721"/>
  </r>
  <r>
    <x v="537"/>
    <n v="46"/>
    <s v="Robert Marley"/>
    <x v="2"/>
    <n v="1"/>
    <x v="394"/>
    <n v="45542"/>
    <s v="High"/>
    <n v="37"/>
    <n v="7.64"/>
    <n v="0.04"/>
    <x v="2349"/>
    <n v="5.83"/>
    <n v="-50.96"/>
    <n v="0.36"/>
    <x v="0"/>
    <x v="3"/>
    <x v="27"/>
    <x v="2"/>
    <x v="0"/>
    <n v="6408"/>
    <d v="2013-02-10T00:00:00"/>
    <x v="1"/>
    <x v="20"/>
    <n v="43055"/>
  </r>
  <r>
    <x v="665"/>
    <n v="46"/>
    <s v="Pauline Johnson"/>
    <x v="2"/>
    <n v="1"/>
    <x v="395"/>
    <n v="30625"/>
    <s v="Critical"/>
    <n v="37"/>
    <n v="12.53"/>
    <n v="0.04"/>
    <x v="2350"/>
    <n v="7.17"/>
    <n v="10.557"/>
    <n v="0.38"/>
    <x v="0"/>
    <x v="0"/>
    <x v="242"/>
    <x v="3"/>
    <x v="3"/>
    <n v="4300"/>
    <d v="2013-02-08T00:00:00"/>
    <x v="0"/>
    <x v="16"/>
    <n v="22601"/>
  </r>
  <r>
    <x v="974"/>
    <n v="46"/>
    <s v="Brenda Bowman"/>
    <x v="0"/>
    <n v="1"/>
    <x v="395"/>
    <n v="7079"/>
    <s v="Medium"/>
    <n v="44"/>
    <n v="280.98"/>
    <n v="0.01"/>
    <x v="2351"/>
    <n v="57"/>
    <n v="-416.7"/>
    <n v="0.78"/>
    <x v="1"/>
    <x v="2"/>
    <x v="318"/>
    <x v="1"/>
    <x v="0"/>
    <n v="979"/>
    <d v="2013-02-09T00:00:00"/>
    <x v="2"/>
    <x v="13"/>
    <n v="11704"/>
  </r>
  <r>
    <x v="665"/>
    <n v="46"/>
    <s v="Pauline Johnson"/>
    <x v="2"/>
    <n v="1"/>
    <x v="395"/>
    <n v="30625"/>
    <s v="Critical"/>
    <n v="24"/>
    <n v="105.29"/>
    <n v="0.06"/>
    <x v="2352"/>
    <n v="10.119999999999999"/>
    <n v="-20.67"/>
    <n v="0.79"/>
    <x v="1"/>
    <x v="1"/>
    <x v="636"/>
    <x v="5"/>
    <x v="3"/>
    <n v="4301"/>
    <d v="2013-02-10T00:00:00"/>
    <x v="1"/>
    <x v="16"/>
    <n v="22601"/>
  </r>
  <r>
    <x v="975"/>
    <n v="46"/>
    <s v="Michael Paige"/>
    <x v="0"/>
    <n v="1"/>
    <x v="395"/>
    <n v="10114"/>
    <s v="Critical"/>
    <n v="39"/>
    <n v="3.58"/>
    <n v="0"/>
    <x v="2353"/>
    <n v="5.47"/>
    <n v="-142.91050000000001"/>
    <n v="0.37"/>
    <x v="0"/>
    <x v="0"/>
    <x v="674"/>
    <x v="3"/>
    <x v="0"/>
    <n v="1392"/>
    <d v="2013-02-10T00:00:00"/>
    <x v="0"/>
    <x v="46"/>
    <n v="3431"/>
  </r>
  <r>
    <x v="974"/>
    <n v="46"/>
    <s v="Brenda Bowman"/>
    <x v="0"/>
    <n v="1"/>
    <x v="395"/>
    <n v="7079"/>
    <s v="Medium"/>
    <n v="18"/>
    <n v="6.48"/>
    <n v="0.03"/>
    <x v="2354"/>
    <n v="5.94"/>
    <n v="-34.909999999999997"/>
    <n v="0.37"/>
    <x v="0"/>
    <x v="0"/>
    <x v="1022"/>
    <x v="2"/>
    <x v="0"/>
    <n v="980"/>
    <d v="2013-02-10T00:00:00"/>
    <x v="0"/>
    <x v="13"/>
    <n v="11704"/>
  </r>
  <r>
    <x v="84"/>
    <n v="46"/>
    <s v="Carlos Soltero"/>
    <x v="0"/>
    <n v="1"/>
    <x v="396"/>
    <n v="12704"/>
    <s v="Low"/>
    <n v="44"/>
    <n v="499.99"/>
    <n v="0.06"/>
    <x v="2355"/>
    <n v="24.49"/>
    <n v="1260.51"/>
    <n v="0.36"/>
    <x v="2"/>
    <x v="1"/>
    <x v="298"/>
    <x v="11"/>
    <x v="2"/>
    <n v="1770"/>
    <d v="2013-02-09T00:00:00"/>
    <x v="0"/>
    <x v="14"/>
    <n v="60091"/>
  </r>
  <r>
    <x v="757"/>
    <n v="46"/>
    <s v="Joni Sundaresam"/>
    <x v="1"/>
    <n v="1"/>
    <x v="396"/>
    <n v="44900"/>
    <s v="Medium"/>
    <n v="4"/>
    <n v="11.19"/>
    <n v="0.08"/>
    <x v="2356"/>
    <n v="5.03"/>
    <n v="-12.03"/>
    <n v="0.37"/>
    <x v="0"/>
    <x v="0"/>
    <x v="1023"/>
    <x v="2"/>
    <x v="2"/>
    <n v="6336"/>
    <d v="2013-02-10T00:00:00"/>
    <x v="0"/>
    <x v="9"/>
    <n v="79701"/>
  </r>
  <r>
    <x v="84"/>
    <n v="46"/>
    <s v="Carlos Soltero"/>
    <x v="0"/>
    <n v="1"/>
    <x v="396"/>
    <n v="12704"/>
    <s v="Low"/>
    <n v="28"/>
    <n v="20.98"/>
    <n v="0.02"/>
    <x v="2357"/>
    <n v="53.03"/>
    <n v="-1274.02"/>
    <n v="0.78"/>
    <x v="0"/>
    <x v="2"/>
    <x v="286"/>
    <x v="0"/>
    <x v="2"/>
    <n v="1771"/>
    <d v="2013-02-11T00:00:00"/>
    <x v="2"/>
    <x v="14"/>
    <n v="60091"/>
  </r>
  <r>
    <x v="741"/>
    <n v="46"/>
    <s v="Patrick O'Donnell"/>
    <x v="1"/>
    <n v="1"/>
    <x v="396"/>
    <n v="20577"/>
    <s v="Critical"/>
    <n v="15"/>
    <n v="39.06"/>
    <n v="0.05"/>
    <x v="2358"/>
    <n v="10.55"/>
    <n v="134.75049999999999"/>
    <n v="0.37"/>
    <x v="0"/>
    <x v="0"/>
    <x v="554"/>
    <x v="3"/>
    <x v="2"/>
    <n v="2856"/>
    <d v="2013-02-11T00:00:00"/>
    <x v="0"/>
    <x v="23"/>
    <n v="54220"/>
  </r>
  <r>
    <x v="88"/>
    <n v="46"/>
    <s v="Justin Ellison"/>
    <x v="1"/>
    <n v="1"/>
    <x v="397"/>
    <n v="20704"/>
    <s v="Low"/>
    <n v="1"/>
    <n v="4.71"/>
    <n v="0.03"/>
    <x v="2359"/>
    <n v="0.7"/>
    <n v="-3.55"/>
    <n v="0.8"/>
    <x v="0"/>
    <x v="3"/>
    <x v="606"/>
    <x v="14"/>
    <x v="3"/>
    <n v="2866"/>
    <d v="2013-02-10T00:00:00"/>
    <x v="0"/>
    <x v="32"/>
    <n v="39301"/>
  </r>
  <r>
    <x v="558"/>
    <n v="46"/>
    <s v="Resi Polking"/>
    <x v="0"/>
    <n v="1"/>
    <x v="397"/>
    <n v="7654"/>
    <s v="High"/>
    <n v="3"/>
    <n v="4.13"/>
    <n v="0.06"/>
    <x v="2360"/>
    <n v="6.89"/>
    <n v="-14.29"/>
    <n v="0.39"/>
    <x v="0"/>
    <x v="0"/>
    <x v="61"/>
    <x v="12"/>
    <x v="1"/>
    <n v="1045"/>
    <d v="2013-02-12T00:00:00"/>
    <x v="0"/>
    <x v="31"/>
    <n v="83704"/>
  </r>
  <r>
    <x v="976"/>
    <n v="46"/>
    <s v="Ted Trevino"/>
    <x v="2"/>
    <n v="1"/>
    <x v="397"/>
    <n v="15014"/>
    <s v="Medium"/>
    <n v="10"/>
    <n v="58.14"/>
    <n v="0.05"/>
    <x v="2361"/>
    <n v="36.61"/>
    <n v="-203.9"/>
    <n v="0.61"/>
    <x v="1"/>
    <x v="4"/>
    <x v="863"/>
    <x v="10"/>
    <x v="2"/>
    <n v="2101"/>
    <d v="2013-02-13T00:00:00"/>
    <x v="2"/>
    <x v="9"/>
    <n v="75023"/>
  </r>
  <r>
    <x v="432"/>
    <n v="46"/>
    <s v="Anna Gayman"/>
    <x v="2"/>
    <n v="1"/>
    <x v="397"/>
    <n v="6311"/>
    <s v="Medium"/>
    <n v="18"/>
    <n v="85.99"/>
    <n v="0.04"/>
    <x v="2362"/>
    <n v="10.78"/>
    <n v="4.2119999999999997"/>
    <n v="0.57999999999999996"/>
    <x v="2"/>
    <x v="0"/>
    <x v="777"/>
    <x v="9"/>
    <x v="2"/>
    <n v="880"/>
    <d v="2013-02-13T00:00:00"/>
    <x v="0"/>
    <x v="11"/>
    <n v="74006"/>
  </r>
  <r>
    <x v="60"/>
    <n v="46"/>
    <s v="Greg Matthias"/>
    <x v="1"/>
    <n v="1"/>
    <x v="397"/>
    <n v="47329"/>
    <s v="Low"/>
    <n v="2"/>
    <n v="11.55"/>
    <n v="0.09"/>
    <x v="2363"/>
    <n v="2.36"/>
    <n v="-13.88"/>
    <n v="0.55000000000000004"/>
    <x v="0"/>
    <x v="3"/>
    <x v="74"/>
    <x v="6"/>
    <x v="1"/>
    <n v="6654"/>
    <d v="2013-02-15T00:00:00"/>
    <x v="1"/>
    <x v="30"/>
    <n v="80112"/>
  </r>
  <r>
    <x v="515"/>
    <n v="46"/>
    <s v="Justin Ellison"/>
    <x v="1"/>
    <n v="1"/>
    <x v="397"/>
    <n v="20704"/>
    <s v="Low"/>
    <n v="5"/>
    <n v="3.08"/>
    <n v="0.06"/>
    <x v="2364"/>
    <n v="0.99"/>
    <n v="-0.33"/>
    <n v="0.37"/>
    <x v="0"/>
    <x v="0"/>
    <x v="655"/>
    <x v="12"/>
    <x v="3"/>
    <n v="2867"/>
    <d v="2013-02-15T00:00:00"/>
    <x v="0"/>
    <x v="32"/>
    <n v="38654"/>
  </r>
  <r>
    <x v="515"/>
    <n v="46"/>
    <s v="Justin Ellison"/>
    <x v="1"/>
    <n v="1"/>
    <x v="397"/>
    <n v="20704"/>
    <s v="Low"/>
    <n v="38"/>
    <n v="419.19"/>
    <n v="0.09"/>
    <x v="2365"/>
    <n v="19.989999999999998"/>
    <n v="4818.29"/>
    <n v="0.57999999999999996"/>
    <x v="0"/>
    <x v="0"/>
    <x v="474"/>
    <x v="0"/>
    <x v="3"/>
    <n v="2868"/>
    <d v="2013-02-15T00:00:00"/>
    <x v="0"/>
    <x v="32"/>
    <n v="38654"/>
  </r>
  <r>
    <x v="479"/>
    <n v="46"/>
    <s v="Greg Matthias"/>
    <x v="1"/>
    <n v="1"/>
    <x v="397"/>
    <n v="47329"/>
    <s v="Low"/>
    <n v="16"/>
    <n v="4.9800000000000004"/>
    <n v="0.03"/>
    <x v="2366"/>
    <n v="4.72"/>
    <n v="-25.97"/>
    <n v="0.36"/>
    <x v="0"/>
    <x v="0"/>
    <x v="551"/>
    <x v="2"/>
    <x v="1"/>
    <n v="6655"/>
    <d v="2013-02-19T00:00:00"/>
    <x v="0"/>
    <x v="30"/>
    <n v="80525"/>
  </r>
  <r>
    <x v="29"/>
    <n v="46"/>
    <s v="Chuck Clark"/>
    <x v="2"/>
    <n v="1"/>
    <x v="398"/>
    <n v="6850"/>
    <s v="High"/>
    <n v="8"/>
    <n v="10.01"/>
    <n v="0.08"/>
    <x v="2367"/>
    <n v="1.99"/>
    <n v="-7.23"/>
    <n v="0.41"/>
    <x v="2"/>
    <x v="6"/>
    <x v="713"/>
    <x v="8"/>
    <x v="1"/>
    <n v="943"/>
    <d v="2013-02-11T00:00:00"/>
    <x v="0"/>
    <x v="18"/>
    <n v="89115"/>
  </r>
  <r>
    <x v="443"/>
    <n v="46"/>
    <s v="Chuck Clark"/>
    <x v="2"/>
    <n v="1"/>
    <x v="398"/>
    <n v="6850"/>
    <s v="High"/>
    <n v="26"/>
    <n v="138.75"/>
    <n v="0.05"/>
    <x v="2368"/>
    <n v="52.42"/>
    <n v="-556.25"/>
    <n v="0.74"/>
    <x v="1"/>
    <x v="4"/>
    <x v="386"/>
    <x v="4"/>
    <x v="1"/>
    <n v="946"/>
    <d v="2013-02-12T00:00:00"/>
    <x v="2"/>
    <x v="18"/>
    <n v="89031"/>
  </r>
  <r>
    <x v="486"/>
    <n v="46"/>
    <s v="Paul Lucas"/>
    <x v="2"/>
    <n v="1"/>
    <x v="398"/>
    <n v="3078"/>
    <s v="High"/>
    <n v="12"/>
    <n v="2.88"/>
    <n v="0.05"/>
    <x v="2369"/>
    <n v="0.7"/>
    <n v="0.35"/>
    <n v="0.56000000000000005"/>
    <x v="0"/>
    <x v="3"/>
    <x v="135"/>
    <x v="6"/>
    <x v="1"/>
    <n v="453"/>
    <d v="2013-02-12T00:00:00"/>
    <x v="0"/>
    <x v="2"/>
    <n v="95616"/>
  </r>
  <r>
    <x v="282"/>
    <n v="46"/>
    <s v="Brian Dahlen"/>
    <x v="0"/>
    <n v="1"/>
    <x v="398"/>
    <n v="14245"/>
    <s v="Critical"/>
    <n v="17"/>
    <n v="28.15"/>
    <n v="0.1"/>
    <x v="2370"/>
    <n v="6.17"/>
    <n v="29.7"/>
    <n v="0.55000000000000004"/>
    <x v="0"/>
    <x v="6"/>
    <x v="121"/>
    <x v="6"/>
    <x v="3"/>
    <n v="1998"/>
    <d v="2013-02-12T00:00:00"/>
    <x v="0"/>
    <x v="29"/>
    <n v="37814"/>
  </r>
  <r>
    <x v="29"/>
    <n v="46"/>
    <s v="Chuck Clark"/>
    <x v="2"/>
    <n v="1"/>
    <x v="398"/>
    <n v="6850"/>
    <s v="High"/>
    <n v="41"/>
    <n v="51.98"/>
    <n v="0.08"/>
    <x v="2371"/>
    <n v="10.17"/>
    <n v="675.07"/>
    <n v="0.37"/>
    <x v="2"/>
    <x v="5"/>
    <x v="329"/>
    <x v="7"/>
    <x v="1"/>
    <n v="944"/>
    <d v="2013-02-12T00:00:00"/>
    <x v="0"/>
    <x v="18"/>
    <n v="89115"/>
  </r>
  <r>
    <x v="586"/>
    <n v="46"/>
    <s v="Thais Sissman"/>
    <x v="0"/>
    <n v="1"/>
    <x v="398"/>
    <n v="20103"/>
    <s v="Medium"/>
    <n v="30"/>
    <n v="9.99"/>
    <n v="0"/>
    <x v="2372"/>
    <n v="6.24"/>
    <n v="-17.5044"/>
    <n v="0.36"/>
    <x v="2"/>
    <x v="5"/>
    <x v="615"/>
    <x v="7"/>
    <x v="3"/>
    <n v="2787"/>
    <d v="2013-02-12T00:00:00"/>
    <x v="0"/>
    <x v="12"/>
    <n v="32004"/>
  </r>
  <r>
    <x v="977"/>
    <n v="46"/>
    <s v="Paul Lucas"/>
    <x v="2"/>
    <n v="1"/>
    <x v="398"/>
    <n v="3078"/>
    <s v="High"/>
    <n v="1"/>
    <n v="291.73"/>
    <n v="0.1"/>
    <x v="2373"/>
    <n v="48.8"/>
    <n v="-187.29"/>
    <n v="0.56000000000000005"/>
    <x v="1"/>
    <x v="2"/>
    <x v="2"/>
    <x v="1"/>
    <x v="0"/>
    <n v="454"/>
    <d v="2013-02-13T00:00:00"/>
    <x v="2"/>
    <x v="28"/>
    <n v="2777"/>
  </r>
  <r>
    <x v="443"/>
    <n v="46"/>
    <s v="Chuck Clark"/>
    <x v="2"/>
    <n v="1"/>
    <x v="398"/>
    <n v="6850"/>
    <s v="High"/>
    <n v="34"/>
    <n v="64.98"/>
    <n v="0.05"/>
    <x v="2374"/>
    <n v="6.88"/>
    <n v="150.04"/>
    <n v="0.73"/>
    <x v="0"/>
    <x v="0"/>
    <x v="1024"/>
    <x v="0"/>
    <x v="1"/>
    <n v="945"/>
    <d v="2013-02-13T00:00:00"/>
    <x v="0"/>
    <x v="18"/>
    <n v="89031"/>
  </r>
  <r>
    <x v="203"/>
    <n v="46"/>
    <s v="Thais Sissman"/>
    <x v="0"/>
    <n v="1"/>
    <x v="398"/>
    <n v="20103"/>
    <s v="Medium"/>
    <n v="25"/>
    <n v="30.42"/>
    <n v="0.1"/>
    <x v="2375"/>
    <n v="8.65"/>
    <n v="-173.88"/>
    <n v="0.74"/>
    <x v="2"/>
    <x v="0"/>
    <x v="76"/>
    <x v="8"/>
    <x v="3"/>
    <n v="2788"/>
    <d v="2013-02-13T00:00:00"/>
    <x v="1"/>
    <x v="12"/>
    <n v="33952"/>
  </r>
  <r>
    <x v="978"/>
    <n v="46"/>
    <s v="Carol Darley"/>
    <x v="0"/>
    <n v="1"/>
    <x v="398"/>
    <n v="19555"/>
    <s v="Low"/>
    <n v="36"/>
    <n v="6.68"/>
    <n v="0.08"/>
    <x v="2376"/>
    <n v="7.3"/>
    <n v="-118.9"/>
    <n v="0.37"/>
    <x v="0"/>
    <x v="0"/>
    <x v="990"/>
    <x v="2"/>
    <x v="1"/>
    <n v="2701"/>
    <d v="2013-02-15T00:00:00"/>
    <x v="0"/>
    <x v="30"/>
    <n v="80134"/>
  </r>
  <r>
    <x v="154"/>
    <n v="46"/>
    <s v="Carol Darley"/>
    <x v="0"/>
    <n v="1"/>
    <x v="398"/>
    <n v="19555"/>
    <s v="Low"/>
    <n v="8"/>
    <n v="9.11"/>
    <n v="0"/>
    <x v="2377"/>
    <n v="2.15"/>
    <n v="14.1"/>
    <n v="0.4"/>
    <x v="0"/>
    <x v="3"/>
    <x v="5"/>
    <x v="2"/>
    <x v="1"/>
    <n v="2702"/>
    <d v="2013-02-18T00:00:00"/>
    <x v="0"/>
    <x v="30"/>
    <n v="81001"/>
  </r>
  <r>
    <x v="979"/>
    <n v="46"/>
    <s v="Hilary Holden"/>
    <x v="2"/>
    <n v="1"/>
    <x v="399"/>
    <n v="57159"/>
    <s v="Critical"/>
    <n v="42"/>
    <n v="9.99"/>
    <n v="0.01"/>
    <x v="2378"/>
    <n v="11.59"/>
    <n v="-214.39"/>
    <n v="0.4"/>
    <x v="0"/>
    <x v="0"/>
    <x v="569"/>
    <x v="2"/>
    <x v="2"/>
    <n v="8002"/>
    <d v="2013-02-12T00:00:00"/>
    <x v="0"/>
    <x v="36"/>
    <n v="47150"/>
  </r>
  <r>
    <x v="979"/>
    <n v="46"/>
    <s v="Hilary Holden"/>
    <x v="2"/>
    <n v="1"/>
    <x v="399"/>
    <n v="57159"/>
    <s v="Critical"/>
    <n v="17"/>
    <n v="280.98"/>
    <n v="0.09"/>
    <x v="2379"/>
    <n v="57"/>
    <n v="-635.65"/>
    <n v="0.78"/>
    <x v="1"/>
    <x v="2"/>
    <x v="318"/>
    <x v="1"/>
    <x v="2"/>
    <n v="8001"/>
    <d v="2013-02-13T00:00:00"/>
    <x v="2"/>
    <x v="36"/>
    <n v="47150"/>
  </r>
  <r>
    <x v="980"/>
    <n v="46"/>
    <s v="Harold Engle"/>
    <x v="3"/>
    <n v="1"/>
    <x v="399"/>
    <n v="58502"/>
    <s v="Critical"/>
    <n v="23"/>
    <n v="226.67"/>
    <n v="0.03"/>
    <x v="2380"/>
    <n v="28.16"/>
    <n v="1009.38"/>
    <n v="0.59"/>
    <x v="1"/>
    <x v="2"/>
    <x v="471"/>
    <x v="1"/>
    <x v="2"/>
    <n v="8185"/>
    <d v="2013-02-14T00:00:00"/>
    <x v="2"/>
    <x v="36"/>
    <n v="46410"/>
  </r>
  <r>
    <x v="275"/>
    <n v="46"/>
    <s v="Resi Polking"/>
    <x v="0"/>
    <n v="1"/>
    <x v="399"/>
    <n v="26054"/>
    <s v="Critical"/>
    <n v="47"/>
    <n v="8.3699999999999992"/>
    <n v="0.09"/>
    <x v="2381"/>
    <n v="10.16"/>
    <n v="-321.20999999999998"/>
    <n v="0.59"/>
    <x v="1"/>
    <x v="1"/>
    <x v="668"/>
    <x v="5"/>
    <x v="1"/>
    <n v="3646"/>
    <d v="2013-02-14T00:00:00"/>
    <x v="0"/>
    <x v="31"/>
    <n v="83605"/>
  </r>
  <r>
    <x v="376"/>
    <n v="46"/>
    <s v="Grant Thornton"/>
    <x v="2"/>
    <n v="1"/>
    <x v="399"/>
    <n v="10080"/>
    <s v="Low"/>
    <n v="20"/>
    <n v="30.73"/>
    <n v="0"/>
    <x v="2382"/>
    <n v="4"/>
    <n v="-26.83"/>
    <n v="0.75"/>
    <x v="2"/>
    <x v="0"/>
    <x v="315"/>
    <x v="8"/>
    <x v="1"/>
    <n v="1390"/>
    <d v="2013-02-19T00:00:00"/>
    <x v="0"/>
    <x v="2"/>
    <n v="92553"/>
  </r>
  <r>
    <x v="981"/>
    <n v="46"/>
    <s v="Maureen Gastineau"/>
    <x v="3"/>
    <n v="1"/>
    <x v="400"/>
    <n v="59619"/>
    <s v="Not Specified"/>
    <n v="12"/>
    <n v="5.98"/>
    <n v="0.04"/>
    <x v="2383"/>
    <n v="7.15"/>
    <n v="-47.55"/>
    <n v="0.36"/>
    <x v="0"/>
    <x v="0"/>
    <x v="562"/>
    <x v="2"/>
    <x v="0"/>
    <n v="8343"/>
    <d v="2013-02-15T00:00:00"/>
    <x v="0"/>
    <x v="28"/>
    <n v="1752"/>
  </r>
  <r>
    <x v="982"/>
    <n v="46"/>
    <s v="Maureen Gastineau"/>
    <x v="3"/>
    <n v="1"/>
    <x v="400"/>
    <n v="59619"/>
    <s v="Not Specified"/>
    <n v="35"/>
    <n v="6.48"/>
    <n v="0.08"/>
    <x v="2384"/>
    <n v="8.4"/>
    <n v="-165.48"/>
    <n v="0.37"/>
    <x v="0"/>
    <x v="0"/>
    <x v="529"/>
    <x v="2"/>
    <x v="0"/>
    <n v="8342"/>
    <d v="2013-02-15T00:00:00"/>
    <x v="0"/>
    <x v="22"/>
    <n v="7410"/>
  </r>
  <r>
    <x v="23"/>
    <n v="46"/>
    <s v="Muhammed Yedwab"/>
    <x v="3"/>
    <n v="1"/>
    <x v="401"/>
    <n v="12259"/>
    <s v="High"/>
    <n v="45"/>
    <n v="31.98"/>
    <n v="0.1"/>
    <x v="2385"/>
    <n v="6.72"/>
    <n v="-66.069999999999993"/>
    <n v="0.75"/>
    <x v="0"/>
    <x v="0"/>
    <x v="1007"/>
    <x v="0"/>
    <x v="3"/>
    <n v="1702"/>
    <d v="2013-02-15T00:00:00"/>
    <x v="0"/>
    <x v="16"/>
    <n v="23805"/>
  </r>
  <r>
    <x v="983"/>
    <n v="46"/>
    <s v="Lisa DeCherney"/>
    <x v="3"/>
    <n v="1"/>
    <x v="401"/>
    <n v="14791"/>
    <s v="Medium"/>
    <n v="29"/>
    <n v="65.989999999999995"/>
    <n v="0.05"/>
    <x v="2386"/>
    <n v="3.99"/>
    <n v="286.11900000000003"/>
    <n v="0.56999999999999995"/>
    <x v="2"/>
    <x v="0"/>
    <x v="1025"/>
    <x v="9"/>
    <x v="2"/>
    <n v="2069"/>
    <d v="2013-02-15T00:00:00"/>
    <x v="0"/>
    <x v="34"/>
    <n v="57006"/>
  </r>
  <r>
    <x v="23"/>
    <n v="46"/>
    <s v="Muhammed Yedwab"/>
    <x v="3"/>
    <n v="1"/>
    <x v="401"/>
    <n v="12259"/>
    <s v="High"/>
    <n v="45"/>
    <n v="114.98"/>
    <n v="7.0000000000000007E-2"/>
    <x v="2387"/>
    <n v="51.42"/>
    <n v="-899.34"/>
    <n v="0.65"/>
    <x v="1"/>
    <x v="4"/>
    <x v="1026"/>
    <x v="10"/>
    <x v="3"/>
    <n v="1701"/>
    <d v="2013-02-16T00:00:00"/>
    <x v="2"/>
    <x v="16"/>
    <n v="23805"/>
  </r>
  <r>
    <x v="423"/>
    <n v="46"/>
    <s v="Frank Merwin"/>
    <x v="2"/>
    <n v="1"/>
    <x v="401"/>
    <n v="47778"/>
    <s v="Critical"/>
    <n v="12"/>
    <n v="13.73"/>
    <n v="0.06"/>
    <x v="2388"/>
    <n v="6.85"/>
    <n v="-24.52"/>
    <n v="0.54"/>
    <x v="1"/>
    <x v="3"/>
    <x v="844"/>
    <x v="5"/>
    <x v="1"/>
    <n v="6709"/>
    <d v="2013-02-16T00:00:00"/>
    <x v="0"/>
    <x v="5"/>
    <n v="84084"/>
  </r>
  <r>
    <x v="984"/>
    <n v="46"/>
    <s v="Bill Stewart"/>
    <x v="2"/>
    <n v="1"/>
    <x v="402"/>
    <n v="37349"/>
    <s v="Critical"/>
    <n v="8"/>
    <n v="78.69"/>
    <n v="0.03"/>
    <x v="2389"/>
    <n v="19.989999999999998"/>
    <n v="122.43"/>
    <n v="0.43"/>
    <x v="1"/>
    <x v="0"/>
    <x v="258"/>
    <x v="5"/>
    <x v="2"/>
    <n v="5250"/>
    <d v="2013-02-17T00:00:00"/>
    <x v="1"/>
    <x v="9"/>
    <n v="78666"/>
  </r>
  <r>
    <x v="206"/>
    <n v="46"/>
    <s v="Shaun Chance"/>
    <x v="2"/>
    <n v="1"/>
    <x v="402"/>
    <n v="32931"/>
    <s v="Low"/>
    <n v="25"/>
    <n v="12.44"/>
    <n v="0.08"/>
    <x v="2390"/>
    <n v="6.27"/>
    <n v="-60.79"/>
    <n v="0.56999999999999995"/>
    <x v="0"/>
    <x v="5"/>
    <x v="920"/>
    <x v="0"/>
    <x v="1"/>
    <n v="4628"/>
    <d v="2013-02-20T00:00:00"/>
    <x v="0"/>
    <x v="31"/>
    <n v="83814"/>
  </r>
  <r>
    <x v="206"/>
    <n v="46"/>
    <s v="Shaun Chance"/>
    <x v="2"/>
    <n v="1"/>
    <x v="402"/>
    <n v="32931"/>
    <s v="Low"/>
    <n v="31"/>
    <n v="2.88"/>
    <n v="0.06"/>
    <x v="2391"/>
    <n v="0.5"/>
    <n v="32.700000000000003"/>
    <n v="0.36"/>
    <x v="0"/>
    <x v="0"/>
    <x v="1027"/>
    <x v="12"/>
    <x v="1"/>
    <n v="4627"/>
    <d v="2013-02-22T00:00:00"/>
    <x v="0"/>
    <x v="31"/>
    <n v="83814"/>
  </r>
  <r>
    <x v="633"/>
    <n v="46"/>
    <s v="Ralph Knight"/>
    <x v="3"/>
    <n v="1"/>
    <x v="403"/>
    <n v="57127"/>
    <s v="Low"/>
    <n v="13"/>
    <n v="55.48"/>
    <n v="0"/>
    <x v="2392"/>
    <n v="14.3"/>
    <n v="171.82"/>
    <n v="0.37"/>
    <x v="0"/>
    <x v="0"/>
    <x v="180"/>
    <x v="2"/>
    <x v="2"/>
    <n v="7993"/>
    <d v="2013-02-18T00:00:00"/>
    <x v="0"/>
    <x v="14"/>
    <n v="60438"/>
  </r>
  <r>
    <x v="976"/>
    <n v="46"/>
    <s v="Ted Trevino"/>
    <x v="2"/>
    <n v="1"/>
    <x v="403"/>
    <n v="42820"/>
    <s v="Low"/>
    <n v="27"/>
    <n v="5.28"/>
    <n v="0.1"/>
    <x v="2393"/>
    <n v="2.99"/>
    <n v="-2.8519999999999999"/>
    <n v="0.37"/>
    <x v="0"/>
    <x v="0"/>
    <x v="1028"/>
    <x v="3"/>
    <x v="2"/>
    <n v="6040"/>
    <d v="2013-02-23T00:00:00"/>
    <x v="0"/>
    <x v="9"/>
    <n v="75023"/>
  </r>
  <r>
    <x v="923"/>
    <n v="46"/>
    <s v="Michelle Ellison"/>
    <x v="3"/>
    <n v="1"/>
    <x v="404"/>
    <n v="39333"/>
    <s v="Critical"/>
    <n v="18"/>
    <n v="4.9800000000000004"/>
    <n v="0.01"/>
    <x v="2394"/>
    <n v="4.7"/>
    <n v="-33.4"/>
    <n v="0.38"/>
    <x v="0"/>
    <x v="0"/>
    <x v="784"/>
    <x v="2"/>
    <x v="2"/>
    <n v="5556"/>
    <d v="2013-02-17T00:00:00"/>
    <x v="0"/>
    <x v="23"/>
    <n v="54302"/>
  </r>
  <r>
    <x v="985"/>
    <n v="46"/>
    <s v="Dionis Lloyd"/>
    <x v="0"/>
    <n v="1"/>
    <x v="404"/>
    <n v="36065"/>
    <s v="High"/>
    <n v="31"/>
    <n v="16.98"/>
    <n v="0.03"/>
    <x v="2395"/>
    <n v="12.39"/>
    <n v="-63.98"/>
    <n v="0.35"/>
    <x v="0"/>
    <x v="0"/>
    <x v="534"/>
    <x v="15"/>
    <x v="0"/>
    <n v="5056"/>
    <d v="2013-02-17T00:00:00"/>
    <x v="0"/>
    <x v="13"/>
    <n v="10573"/>
  </r>
  <r>
    <x v="923"/>
    <n v="46"/>
    <s v="Michelle Ellison"/>
    <x v="3"/>
    <n v="1"/>
    <x v="404"/>
    <n v="39333"/>
    <s v="Critical"/>
    <n v="31"/>
    <n v="320.98"/>
    <n v="0.1"/>
    <x v="2396"/>
    <n v="24.49"/>
    <n v="2081.48"/>
    <n v="0.55000000000000004"/>
    <x v="1"/>
    <x v="1"/>
    <x v="888"/>
    <x v="1"/>
    <x v="2"/>
    <n v="5555"/>
    <d v="2013-02-19T00:00:00"/>
    <x v="0"/>
    <x v="23"/>
    <n v="54302"/>
  </r>
  <r>
    <x v="499"/>
    <n v="46"/>
    <s v="Justin Hirsh"/>
    <x v="3"/>
    <n v="1"/>
    <x v="404"/>
    <n v="54304"/>
    <s v="High"/>
    <n v="11"/>
    <n v="48.58"/>
    <n v="0.03"/>
    <x v="2397"/>
    <n v="3.99"/>
    <n v="118.32"/>
    <n v="0.56000000000000005"/>
    <x v="0"/>
    <x v="0"/>
    <x v="291"/>
    <x v="13"/>
    <x v="2"/>
    <n v="7587"/>
    <d v="2013-02-19T00:00:00"/>
    <x v="0"/>
    <x v="24"/>
    <n v="48127"/>
  </r>
  <r>
    <x v="685"/>
    <n v="46"/>
    <s v="Ralph Knight"/>
    <x v="3"/>
    <n v="1"/>
    <x v="405"/>
    <n v="6980"/>
    <s v="Not Specified"/>
    <n v="18"/>
    <n v="7.3"/>
    <n v="0.05"/>
    <x v="2398"/>
    <n v="7.72"/>
    <n v="-77.28"/>
    <n v="0.38"/>
    <x v="0"/>
    <x v="0"/>
    <x v="834"/>
    <x v="3"/>
    <x v="2"/>
    <n v="963"/>
    <d v="2013-02-19T00:00:00"/>
    <x v="0"/>
    <x v="14"/>
    <n v="60102"/>
  </r>
  <r>
    <x v="915"/>
    <n v="46"/>
    <s v="Sarah Jordon"/>
    <x v="3"/>
    <n v="1"/>
    <x v="406"/>
    <n v="22368"/>
    <s v="Medium"/>
    <n v="34"/>
    <n v="80.98"/>
    <n v="0.01"/>
    <x v="2399"/>
    <n v="35"/>
    <n v="-849.18"/>
    <n v="0.83"/>
    <x v="0"/>
    <x v="1"/>
    <x v="157"/>
    <x v="0"/>
    <x v="2"/>
    <n v="3113"/>
    <d v="2013-02-20T00:00:00"/>
    <x v="0"/>
    <x v="3"/>
    <n v="55119"/>
  </r>
  <r>
    <x v="812"/>
    <n v="46"/>
    <s v="Keith Dawkins"/>
    <x v="1"/>
    <n v="1"/>
    <x v="406"/>
    <n v="33060"/>
    <s v="High"/>
    <n v="3"/>
    <n v="3.74"/>
    <n v="0.05"/>
    <x v="2400"/>
    <n v="4.6900000000000004"/>
    <n v="-11.04"/>
    <n v="0.35"/>
    <x v="0"/>
    <x v="0"/>
    <x v="1029"/>
    <x v="3"/>
    <x v="3"/>
    <n v="4644"/>
    <d v="2013-02-20T00:00:00"/>
    <x v="0"/>
    <x v="33"/>
    <n v="72450"/>
  </r>
  <r>
    <x v="915"/>
    <n v="46"/>
    <s v="Sarah Jordon"/>
    <x v="3"/>
    <n v="1"/>
    <x v="406"/>
    <n v="22368"/>
    <s v="Medium"/>
    <n v="5"/>
    <n v="39.24"/>
    <n v="0.04"/>
    <x v="2401"/>
    <n v="1.99"/>
    <n v="-74.849999999999994"/>
    <n v="0.51"/>
    <x v="2"/>
    <x v="6"/>
    <x v="82"/>
    <x v="8"/>
    <x v="2"/>
    <n v="3111"/>
    <d v="2013-02-20T00:00:00"/>
    <x v="0"/>
    <x v="3"/>
    <n v="55119"/>
  </r>
  <r>
    <x v="915"/>
    <n v="46"/>
    <s v="Sarah Jordon"/>
    <x v="3"/>
    <n v="1"/>
    <x v="406"/>
    <n v="22368"/>
    <s v="Medium"/>
    <n v="33"/>
    <n v="119.99"/>
    <n v="0.08"/>
    <x v="2402"/>
    <n v="56.14"/>
    <n v="40.76"/>
    <n v="0.39"/>
    <x v="2"/>
    <x v="4"/>
    <x v="136"/>
    <x v="7"/>
    <x v="2"/>
    <n v="3112"/>
    <d v="2013-02-21T00:00:00"/>
    <x v="2"/>
    <x v="3"/>
    <n v="55119"/>
  </r>
  <r>
    <x v="986"/>
    <n v="46"/>
    <s v="Lena Creighton"/>
    <x v="2"/>
    <n v="1"/>
    <x v="406"/>
    <n v="25091"/>
    <s v="Medium"/>
    <n v="4"/>
    <n v="34.54"/>
    <n v="0.01"/>
    <x v="2403"/>
    <n v="14.72"/>
    <n v="-25.426500000000001"/>
    <n v="0.37"/>
    <x v="0"/>
    <x v="0"/>
    <x v="923"/>
    <x v="3"/>
    <x v="0"/>
    <n v="3523"/>
    <d v="2013-02-22T00:00:00"/>
    <x v="0"/>
    <x v="0"/>
    <n v="15235"/>
  </r>
  <r>
    <x v="782"/>
    <n v="46"/>
    <s v="Roland Murray"/>
    <x v="1"/>
    <n v="1"/>
    <x v="407"/>
    <n v="56835"/>
    <s v="Not Specified"/>
    <n v="1"/>
    <n v="9.11"/>
    <n v="0.1"/>
    <x v="1401"/>
    <n v="2.25"/>
    <n v="-5.16"/>
    <n v="0.52"/>
    <x v="0"/>
    <x v="3"/>
    <x v="614"/>
    <x v="6"/>
    <x v="3"/>
    <n v="7956"/>
    <d v="2013-02-20T00:00:00"/>
    <x v="0"/>
    <x v="12"/>
    <n v="33161"/>
  </r>
  <r>
    <x v="357"/>
    <n v="46"/>
    <s v="Art Foster"/>
    <x v="1"/>
    <n v="1"/>
    <x v="407"/>
    <n v="59780"/>
    <s v="Critical"/>
    <n v="21"/>
    <n v="306.14"/>
    <n v="0"/>
    <x v="2404"/>
    <n v="26.53"/>
    <n v="1395.02"/>
    <n v="0.56000000000000005"/>
    <x v="2"/>
    <x v="2"/>
    <x v="96"/>
    <x v="7"/>
    <x v="1"/>
    <n v="8365"/>
    <d v="2013-02-20T00:00:00"/>
    <x v="2"/>
    <x v="30"/>
    <n v="80232"/>
  </r>
  <r>
    <x v="504"/>
    <n v="46"/>
    <s v="Edward Becker"/>
    <x v="2"/>
    <n v="1"/>
    <x v="407"/>
    <n v="14023"/>
    <s v="Not Specified"/>
    <n v="48"/>
    <n v="9.99"/>
    <n v="0.03"/>
    <x v="2405"/>
    <n v="5.12"/>
    <n v="40.61"/>
    <n v="0.4"/>
    <x v="0"/>
    <x v="0"/>
    <x v="1030"/>
    <x v="2"/>
    <x v="2"/>
    <n v="1963"/>
    <d v="2013-02-21T00:00:00"/>
    <x v="0"/>
    <x v="9"/>
    <n v="79907"/>
  </r>
  <r>
    <x v="618"/>
    <n v="46"/>
    <s v="Christina Vanderzanden"/>
    <x v="0"/>
    <n v="1"/>
    <x v="407"/>
    <n v="57538"/>
    <s v="Critical"/>
    <n v="40"/>
    <n v="33.979999999999997"/>
    <n v="0.08"/>
    <x v="2406"/>
    <n v="19.989999999999998"/>
    <n v="-244.63"/>
    <n v="0.55000000000000004"/>
    <x v="1"/>
    <x v="0"/>
    <x v="832"/>
    <x v="5"/>
    <x v="2"/>
    <n v="8065"/>
    <d v="2013-02-22T00:00:00"/>
    <x v="0"/>
    <x v="26"/>
    <n v="64133"/>
  </r>
  <r>
    <x v="987"/>
    <n v="46"/>
    <s v="Pauline Chand"/>
    <x v="2"/>
    <n v="1"/>
    <x v="407"/>
    <n v="38496"/>
    <s v="Critical"/>
    <n v="23"/>
    <n v="4.9800000000000004"/>
    <n v="7.0000000000000007E-2"/>
    <x v="2407"/>
    <n v="4.72"/>
    <n v="-43.18"/>
    <n v="0.36"/>
    <x v="0"/>
    <x v="0"/>
    <x v="551"/>
    <x v="2"/>
    <x v="2"/>
    <n v="5412"/>
    <d v="2013-02-22T00:00:00"/>
    <x v="0"/>
    <x v="11"/>
    <n v="73120"/>
  </r>
  <r>
    <x v="504"/>
    <n v="46"/>
    <s v="Edward Becker"/>
    <x v="2"/>
    <n v="1"/>
    <x v="407"/>
    <n v="14023"/>
    <s v="Not Specified"/>
    <n v="36"/>
    <n v="21.38"/>
    <n v="0.08"/>
    <x v="2408"/>
    <n v="2.99"/>
    <n v="241.077"/>
    <n v="0.36"/>
    <x v="0"/>
    <x v="0"/>
    <x v="1031"/>
    <x v="3"/>
    <x v="2"/>
    <n v="1962"/>
    <d v="2013-02-22T00:00:00"/>
    <x v="0"/>
    <x v="9"/>
    <n v="79907"/>
  </r>
  <r>
    <x v="940"/>
    <n v="46"/>
    <s v="Harold Dahlen"/>
    <x v="2"/>
    <n v="1"/>
    <x v="407"/>
    <n v="1060"/>
    <s v="Medium"/>
    <n v="30"/>
    <n v="37.700000000000003"/>
    <n v="0"/>
    <x v="2409"/>
    <n v="2.99"/>
    <n v="532.61"/>
    <n v="0.35"/>
    <x v="0"/>
    <x v="0"/>
    <x v="556"/>
    <x v="3"/>
    <x v="1"/>
    <n v="171"/>
    <d v="2013-02-22T00:00:00"/>
    <x v="0"/>
    <x v="6"/>
    <n v="97801"/>
  </r>
  <r>
    <x v="516"/>
    <n v="46"/>
    <s v="Nathan Mautz"/>
    <x v="1"/>
    <n v="1"/>
    <x v="407"/>
    <n v="37157"/>
    <s v="High"/>
    <n v="39"/>
    <n v="5.28"/>
    <n v="0.01"/>
    <x v="2410"/>
    <n v="5.0599999999999996"/>
    <n v="-71.09"/>
    <n v="0.37"/>
    <x v="0"/>
    <x v="0"/>
    <x v="1032"/>
    <x v="2"/>
    <x v="3"/>
    <n v="5221"/>
    <d v="2013-02-22T00:00:00"/>
    <x v="0"/>
    <x v="4"/>
    <n v="35810"/>
  </r>
  <r>
    <x v="330"/>
    <n v="46"/>
    <s v="Lynn Smith"/>
    <x v="2"/>
    <n v="1"/>
    <x v="407"/>
    <n v="4739"/>
    <s v="Low"/>
    <n v="16"/>
    <n v="2.94"/>
    <n v="0.04"/>
    <x v="2411"/>
    <n v="0.7"/>
    <n v="4.21"/>
    <n v="0.57999999999999996"/>
    <x v="0"/>
    <x v="3"/>
    <x v="175"/>
    <x v="6"/>
    <x v="3"/>
    <n v="678"/>
    <d v="2013-02-24T00:00:00"/>
    <x v="0"/>
    <x v="16"/>
    <n v="23518"/>
  </r>
  <r>
    <x v="988"/>
    <n v="46"/>
    <s v="Anne Pryor"/>
    <x v="3"/>
    <n v="1"/>
    <x v="408"/>
    <n v="43940"/>
    <s v="Critical"/>
    <n v="44"/>
    <n v="40.97"/>
    <n v="0.08"/>
    <x v="2412"/>
    <n v="8.99"/>
    <n v="176.13"/>
    <n v="0.59"/>
    <x v="0"/>
    <x v="6"/>
    <x v="842"/>
    <x v="6"/>
    <x v="0"/>
    <n v="6205"/>
    <d v="2013-02-22T00:00:00"/>
    <x v="0"/>
    <x v="13"/>
    <n v="11580"/>
  </r>
  <r>
    <x v="590"/>
    <n v="46"/>
    <s v="Sylvia Foulston"/>
    <x v="2"/>
    <n v="1"/>
    <x v="408"/>
    <n v="26499"/>
    <s v="Medium"/>
    <n v="11"/>
    <n v="2.88"/>
    <n v="0.05"/>
    <x v="2413"/>
    <n v="0.5"/>
    <n v="8.7799999999999994"/>
    <n v="0.39"/>
    <x v="0"/>
    <x v="0"/>
    <x v="502"/>
    <x v="12"/>
    <x v="2"/>
    <n v="3711"/>
    <d v="2013-02-22T00:00:00"/>
    <x v="0"/>
    <x v="14"/>
    <n v="60060"/>
  </r>
  <r>
    <x v="366"/>
    <n v="46"/>
    <s v="Liz Thompson"/>
    <x v="2"/>
    <n v="1"/>
    <x v="408"/>
    <n v="17632"/>
    <s v="Medium"/>
    <n v="38"/>
    <n v="1.98"/>
    <n v="0.1"/>
    <x v="2414"/>
    <n v="0.7"/>
    <n v="-21.89"/>
    <n v="0.83"/>
    <x v="0"/>
    <x v="3"/>
    <x v="91"/>
    <x v="14"/>
    <x v="2"/>
    <n v="2426"/>
    <d v="2013-02-22T00:00:00"/>
    <x v="0"/>
    <x v="26"/>
    <n v="65203"/>
  </r>
  <r>
    <x v="627"/>
    <n v="46"/>
    <s v="Anne Pryor"/>
    <x v="3"/>
    <n v="1"/>
    <x v="408"/>
    <n v="43940"/>
    <s v="Critical"/>
    <n v="12"/>
    <n v="200.99"/>
    <n v="0.09"/>
    <x v="2415"/>
    <n v="4.2"/>
    <n v="-215.33600000000001"/>
    <n v="0.59"/>
    <x v="2"/>
    <x v="0"/>
    <x v="671"/>
    <x v="9"/>
    <x v="0"/>
    <n v="6204"/>
    <d v="2013-02-22T00:00:00"/>
    <x v="0"/>
    <x v="13"/>
    <n v="13501"/>
  </r>
  <r>
    <x v="989"/>
    <n v="46"/>
    <s v="Darren Budd"/>
    <x v="1"/>
    <n v="1"/>
    <x v="408"/>
    <n v="41122"/>
    <s v="Not Specified"/>
    <n v="29"/>
    <n v="1.74"/>
    <n v="0.06"/>
    <x v="2416"/>
    <n v="4.08"/>
    <n v="-76.88"/>
    <n v="0.53"/>
    <x v="1"/>
    <x v="6"/>
    <x v="165"/>
    <x v="5"/>
    <x v="2"/>
    <n v="5798"/>
    <d v="2013-02-23T00:00:00"/>
    <x v="1"/>
    <x v="9"/>
    <n v="77705"/>
  </r>
  <r>
    <x v="305"/>
    <n v="46"/>
    <s v="Rob Haberlin"/>
    <x v="2"/>
    <n v="1"/>
    <x v="409"/>
    <n v="2279"/>
    <s v="Medium"/>
    <n v="49"/>
    <n v="90.98"/>
    <n v="0"/>
    <x v="2417"/>
    <n v="30"/>
    <n v="205.83"/>
    <n v="0.61"/>
    <x v="1"/>
    <x v="2"/>
    <x v="1033"/>
    <x v="1"/>
    <x v="2"/>
    <n v="333"/>
    <d v="2013-02-23T00:00:00"/>
    <x v="2"/>
    <x v="10"/>
    <n v="50158"/>
  </r>
  <r>
    <x v="411"/>
    <n v="46"/>
    <s v="Patrick Bzostek"/>
    <x v="3"/>
    <n v="1"/>
    <x v="409"/>
    <n v="37606"/>
    <s v="Critical"/>
    <n v="1"/>
    <n v="4.9800000000000004"/>
    <n v="0.05"/>
    <x v="2418"/>
    <n v="4.8600000000000003"/>
    <n v="3.25"/>
    <n v="0.38"/>
    <x v="0"/>
    <x v="0"/>
    <x v="785"/>
    <x v="2"/>
    <x v="1"/>
    <n v="5283"/>
    <d v="2013-02-23T00:00:00"/>
    <x v="1"/>
    <x v="2"/>
    <n v="94526"/>
  </r>
  <r>
    <x v="937"/>
    <n v="46"/>
    <s v="Sandra Glassco"/>
    <x v="1"/>
    <n v="1"/>
    <x v="409"/>
    <n v="39872"/>
    <s v="Critical"/>
    <n v="5"/>
    <n v="2.88"/>
    <n v="0.01"/>
    <x v="2419"/>
    <n v="0.99"/>
    <n v="0.35"/>
    <n v="0.36"/>
    <x v="0"/>
    <x v="0"/>
    <x v="697"/>
    <x v="12"/>
    <x v="2"/>
    <n v="5633"/>
    <d v="2013-02-23T00:00:00"/>
    <x v="0"/>
    <x v="39"/>
    <n v="58701"/>
  </r>
  <r>
    <x v="990"/>
    <n v="46"/>
    <s v="Scott Williamson"/>
    <x v="0"/>
    <n v="1"/>
    <x v="409"/>
    <n v="4487"/>
    <s v="Medium"/>
    <n v="50"/>
    <n v="6.54"/>
    <n v="0.05"/>
    <x v="2420"/>
    <n v="5.27"/>
    <n v="-79.418999999999997"/>
    <n v="0.36"/>
    <x v="0"/>
    <x v="0"/>
    <x v="862"/>
    <x v="3"/>
    <x v="2"/>
    <n v="638"/>
    <d v="2013-02-23T00:00:00"/>
    <x v="0"/>
    <x v="3"/>
    <n v="55407"/>
  </r>
  <r>
    <x v="546"/>
    <n v="46"/>
    <s v="Gary Zandusky"/>
    <x v="1"/>
    <n v="1"/>
    <x v="409"/>
    <n v="29475"/>
    <s v="High"/>
    <n v="49"/>
    <n v="4.91"/>
    <n v="0.09"/>
    <x v="2421"/>
    <n v="3.05"/>
    <n v="-29.62"/>
    <n v="0.52"/>
    <x v="1"/>
    <x v="6"/>
    <x v="1034"/>
    <x v="5"/>
    <x v="2"/>
    <n v="4154"/>
    <d v="2013-02-24T00:00:00"/>
    <x v="0"/>
    <x v="9"/>
    <n v="78596"/>
  </r>
  <r>
    <x v="411"/>
    <n v="46"/>
    <s v="Patrick Bzostek"/>
    <x v="3"/>
    <n v="1"/>
    <x v="409"/>
    <n v="37606"/>
    <s v="Critical"/>
    <n v="41"/>
    <n v="3.57"/>
    <n v="0.03"/>
    <x v="2422"/>
    <n v="4.17"/>
    <n v="-115.48"/>
    <n v="0.59"/>
    <x v="0"/>
    <x v="6"/>
    <x v="677"/>
    <x v="6"/>
    <x v="1"/>
    <n v="5284"/>
    <d v="2013-02-24T00:00:00"/>
    <x v="0"/>
    <x v="2"/>
    <n v="94526"/>
  </r>
  <r>
    <x v="411"/>
    <n v="46"/>
    <s v="Patrick Bzostek"/>
    <x v="3"/>
    <n v="1"/>
    <x v="409"/>
    <n v="37606"/>
    <s v="Critical"/>
    <n v="21"/>
    <n v="3.28"/>
    <n v="0.06"/>
    <x v="2423"/>
    <n v="3.97"/>
    <n v="-57.84"/>
    <n v="0.56000000000000005"/>
    <x v="0"/>
    <x v="3"/>
    <x v="46"/>
    <x v="6"/>
    <x v="1"/>
    <n v="5285"/>
    <d v="2013-02-24T00:00:00"/>
    <x v="0"/>
    <x v="2"/>
    <n v="94526"/>
  </r>
  <r>
    <x v="305"/>
    <n v="46"/>
    <s v="Rob Haberlin"/>
    <x v="2"/>
    <n v="1"/>
    <x v="409"/>
    <n v="2279"/>
    <s v="Medium"/>
    <n v="39"/>
    <n v="20.98"/>
    <n v="0.04"/>
    <x v="2424"/>
    <n v="5.42"/>
    <n v="52.53"/>
    <n v="0.66"/>
    <x v="0"/>
    <x v="0"/>
    <x v="1035"/>
    <x v="0"/>
    <x v="2"/>
    <n v="334"/>
    <d v="2013-02-24T00:00:00"/>
    <x v="0"/>
    <x v="10"/>
    <n v="50158"/>
  </r>
  <r>
    <x v="929"/>
    <n v="46"/>
    <s v="Tim Taslimi"/>
    <x v="2"/>
    <n v="1"/>
    <x v="409"/>
    <n v="51362"/>
    <s v="Medium"/>
    <n v="47"/>
    <n v="30.97"/>
    <n v="0.02"/>
    <x v="2425"/>
    <n v="4"/>
    <n v="112.78"/>
    <n v="0.74"/>
    <x v="2"/>
    <x v="0"/>
    <x v="884"/>
    <x v="8"/>
    <x v="1"/>
    <n v="7200"/>
    <d v="2013-02-24T00:00:00"/>
    <x v="0"/>
    <x v="2"/>
    <n v="90210"/>
  </r>
  <r>
    <x v="991"/>
    <n v="46"/>
    <s v="Gary Zandusky"/>
    <x v="1"/>
    <n v="1"/>
    <x v="409"/>
    <n v="29475"/>
    <s v="High"/>
    <n v="2"/>
    <n v="880.98"/>
    <n v="0"/>
    <x v="2426"/>
    <n v="44.55"/>
    <n v="-1128.6600000000001"/>
    <n v="0.62"/>
    <x v="1"/>
    <x v="4"/>
    <x v="36"/>
    <x v="10"/>
    <x v="2"/>
    <n v="4155"/>
    <d v="2013-02-25T00:00:00"/>
    <x v="2"/>
    <x v="9"/>
    <n v="76308"/>
  </r>
  <r>
    <x v="992"/>
    <n v="46"/>
    <s v="Alex Grayson"/>
    <x v="3"/>
    <n v="1"/>
    <x v="410"/>
    <n v="42528"/>
    <s v="Medium"/>
    <n v="29"/>
    <n v="6.48"/>
    <n v="0.02"/>
    <x v="2427"/>
    <n v="9.17"/>
    <n v="-147.72"/>
    <n v="0.37"/>
    <x v="0"/>
    <x v="0"/>
    <x v="69"/>
    <x v="2"/>
    <x v="0"/>
    <n v="6003"/>
    <d v="2013-02-24T00:00:00"/>
    <x v="0"/>
    <x v="22"/>
    <n v="7110"/>
  </r>
  <r>
    <x v="993"/>
    <n v="46"/>
    <s v="Alex Grayson"/>
    <x v="3"/>
    <n v="1"/>
    <x v="410"/>
    <n v="42528"/>
    <s v="Medium"/>
    <n v="13"/>
    <n v="17.7"/>
    <n v="0.02"/>
    <x v="2428"/>
    <n v="9.4700000000000006"/>
    <n v="-43.52"/>
    <n v="0.59"/>
    <x v="0"/>
    <x v="0"/>
    <x v="227"/>
    <x v="0"/>
    <x v="0"/>
    <n v="6000"/>
    <d v="2013-02-24T00:00:00"/>
    <x v="0"/>
    <x v="28"/>
    <n v="1852"/>
  </r>
  <r>
    <x v="981"/>
    <n v="46"/>
    <s v="Alex Grayson"/>
    <x v="3"/>
    <n v="1"/>
    <x v="410"/>
    <n v="42528"/>
    <s v="Medium"/>
    <n v="31"/>
    <n v="9.7799999999999994"/>
    <n v="0.02"/>
    <x v="2429"/>
    <n v="1.99"/>
    <n v="81.87"/>
    <n v="0.43"/>
    <x v="2"/>
    <x v="6"/>
    <x v="146"/>
    <x v="8"/>
    <x v="0"/>
    <n v="6001"/>
    <d v="2013-02-24T00:00:00"/>
    <x v="1"/>
    <x v="28"/>
    <n v="1752"/>
  </r>
  <r>
    <x v="122"/>
    <n v="46"/>
    <s v="Alex Grayson"/>
    <x v="3"/>
    <n v="1"/>
    <x v="410"/>
    <n v="42528"/>
    <s v="Medium"/>
    <n v="37"/>
    <n v="35.44"/>
    <n v="0.02"/>
    <x v="2430"/>
    <n v="19.989999999999998"/>
    <n v="47.65"/>
    <n v="0.38"/>
    <x v="0"/>
    <x v="0"/>
    <x v="890"/>
    <x v="2"/>
    <x v="0"/>
    <n v="5999"/>
    <d v="2013-02-25T00:00:00"/>
    <x v="0"/>
    <x v="28"/>
    <n v="2038"/>
  </r>
  <r>
    <x v="994"/>
    <n v="46"/>
    <s v="Alex Grayson"/>
    <x v="3"/>
    <n v="1"/>
    <x v="410"/>
    <n v="42528"/>
    <s v="Medium"/>
    <n v="46"/>
    <n v="3.49"/>
    <n v="0.01"/>
    <x v="2431"/>
    <n v="0.76"/>
    <n v="56.73"/>
    <n v="0.39"/>
    <x v="0"/>
    <x v="3"/>
    <x v="1036"/>
    <x v="14"/>
    <x v="0"/>
    <n v="6002"/>
    <d v="2013-02-25T00:00:00"/>
    <x v="0"/>
    <x v="15"/>
    <n v="6510"/>
  </r>
  <r>
    <x v="795"/>
    <n v="46"/>
    <s v="William Brown"/>
    <x v="1"/>
    <n v="1"/>
    <x v="410"/>
    <n v="27426"/>
    <s v="Low"/>
    <n v="41"/>
    <n v="9.99"/>
    <n v="0.01"/>
    <x v="2432"/>
    <n v="4.78"/>
    <n v="58.86"/>
    <n v="0.4"/>
    <x v="0"/>
    <x v="0"/>
    <x v="823"/>
    <x v="2"/>
    <x v="3"/>
    <n v="3843"/>
    <d v="2013-02-25T00:00:00"/>
    <x v="0"/>
    <x v="42"/>
    <n v="30144"/>
  </r>
  <r>
    <x v="795"/>
    <n v="46"/>
    <s v="William Brown"/>
    <x v="1"/>
    <n v="1"/>
    <x v="410"/>
    <n v="27426"/>
    <s v="Low"/>
    <n v="32"/>
    <n v="12.88"/>
    <n v="0.02"/>
    <x v="2433"/>
    <n v="4.59"/>
    <n v="-93.62"/>
    <n v="0.82"/>
    <x v="0"/>
    <x v="3"/>
    <x v="433"/>
    <x v="16"/>
    <x v="3"/>
    <n v="3844"/>
    <d v="2013-03-02T00:00:00"/>
    <x v="1"/>
    <x v="42"/>
    <n v="30144"/>
  </r>
  <r>
    <x v="665"/>
    <n v="46"/>
    <s v="Pauline Johnson"/>
    <x v="2"/>
    <n v="1"/>
    <x v="411"/>
    <n v="48609"/>
    <s v="High"/>
    <n v="5"/>
    <n v="37.44"/>
    <n v="0.04"/>
    <x v="2434"/>
    <n v="4.2699999999999996"/>
    <n v="4.16"/>
    <n v="0.46"/>
    <x v="0"/>
    <x v="3"/>
    <x v="1037"/>
    <x v="6"/>
    <x v="3"/>
    <n v="6824"/>
    <d v="2013-02-25T00:00:00"/>
    <x v="1"/>
    <x v="16"/>
    <n v="22601"/>
  </r>
  <r>
    <x v="665"/>
    <n v="46"/>
    <s v="Pauline Johnson"/>
    <x v="2"/>
    <n v="1"/>
    <x v="411"/>
    <n v="48609"/>
    <s v="High"/>
    <n v="26"/>
    <n v="6.48"/>
    <n v="0"/>
    <x v="2435"/>
    <n v="7.86"/>
    <n v="-103.32"/>
    <n v="0.37"/>
    <x v="0"/>
    <x v="0"/>
    <x v="542"/>
    <x v="2"/>
    <x v="3"/>
    <n v="6823"/>
    <d v="2013-02-25T00:00:00"/>
    <x v="0"/>
    <x v="16"/>
    <n v="22601"/>
  </r>
  <r>
    <x v="235"/>
    <n v="46"/>
    <s v="Jesus Ocampo"/>
    <x v="0"/>
    <n v="1"/>
    <x v="411"/>
    <n v="11878"/>
    <s v="Not Specified"/>
    <n v="18"/>
    <n v="6.3"/>
    <n v="0.1"/>
    <x v="2436"/>
    <n v="0.5"/>
    <n v="36.229999999999997"/>
    <n v="0.39"/>
    <x v="0"/>
    <x v="0"/>
    <x v="475"/>
    <x v="12"/>
    <x v="2"/>
    <n v="1648"/>
    <d v="2013-02-25T00:00:00"/>
    <x v="0"/>
    <x v="9"/>
    <n v="75150"/>
  </r>
  <r>
    <x v="235"/>
    <n v="46"/>
    <s v="Jesus Ocampo"/>
    <x v="0"/>
    <n v="1"/>
    <x v="411"/>
    <n v="11878"/>
    <s v="Not Specified"/>
    <n v="15"/>
    <n v="6.48"/>
    <n v="0.08"/>
    <x v="2437"/>
    <n v="7.03"/>
    <n v="-52.55"/>
    <n v="0.37"/>
    <x v="0"/>
    <x v="0"/>
    <x v="676"/>
    <x v="2"/>
    <x v="2"/>
    <n v="1649"/>
    <d v="2013-02-25T00:00:00"/>
    <x v="0"/>
    <x v="9"/>
    <n v="75150"/>
  </r>
  <r>
    <x v="449"/>
    <n v="46"/>
    <s v="Nora Paige"/>
    <x v="0"/>
    <n v="1"/>
    <x v="411"/>
    <n v="53344"/>
    <s v="High"/>
    <n v="36"/>
    <n v="4.8899999999999997"/>
    <n v="0.03"/>
    <x v="2438"/>
    <n v="6.07"/>
    <n v="-132.26150000000001"/>
    <n v="0.39"/>
    <x v="0"/>
    <x v="0"/>
    <x v="1038"/>
    <x v="3"/>
    <x v="1"/>
    <n v="7471"/>
    <d v="2013-02-26T00:00:00"/>
    <x v="0"/>
    <x v="2"/>
    <n v="93422"/>
  </r>
  <r>
    <x v="1"/>
    <n v="46"/>
    <s v="Matt Collister"/>
    <x v="1"/>
    <n v="1"/>
    <x v="411"/>
    <n v="10627"/>
    <s v="Low"/>
    <n v="4"/>
    <n v="7.77"/>
    <n v="0.05"/>
    <x v="2439"/>
    <n v="9.23"/>
    <n v="-30.26"/>
    <n v="0.57999999999999996"/>
    <x v="0"/>
    <x v="0"/>
    <x v="103"/>
    <x v="13"/>
    <x v="0"/>
    <n v="1471"/>
    <d v="2013-03-01T00:00:00"/>
    <x v="0"/>
    <x v="1"/>
    <n v="20715"/>
  </r>
  <r>
    <x v="243"/>
    <n v="46"/>
    <s v="Denise Monton"/>
    <x v="1"/>
    <n v="1"/>
    <x v="411"/>
    <n v="29156"/>
    <s v="Low"/>
    <n v="10"/>
    <n v="20.97"/>
    <n v="7.0000000000000007E-2"/>
    <x v="2440"/>
    <n v="4"/>
    <n v="-76.58"/>
    <n v="0.77"/>
    <x v="2"/>
    <x v="0"/>
    <x v="992"/>
    <x v="8"/>
    <x v="3"/>
    <n v="4089"/>
    <d v="2013-03-01T00:00:00"/>
    <x v="0"/>
    <x v="33"/>
    <n v="72022"/>
  </r>
  <r>
    <x v="367"/>
    <n v="46"/>
    <s v="David Wiener"/>
    <x v="3"/>
    <n v="1"/>
    <x v="412"/>
    <n v="11747"/>
    <s v="Medium"/>
    <n v="3"/>
    <n v="99.99"/>
    <n v="0.08"/>
    <x v="2441"/>
    <n v="19.989999999999998"/>
    <n v="-261.54809999999998"/>
    <n v="0.52"/>
    <x v="2"/>
    <x v="0"/>
    <x v="335"/>
    <x v="7"/>
    <x v="0"/>
    <n v="1624"/>
    <d v="2013-02-25T00:00:00"/>
    <x v="0"/>
    <x v="47"/>
    <n v="19901"/>
  </r>
  <r>
    <x v="995"/>
    <n v="46"/>
    <s v="Natalie Webber"/>
    <x v="3"/>
    <n v="1"/>
    <x v="412"/>
    <n v="8807"/>
    <s v="Low"/>
    <n v="19"/>
    <n v="22.84"/>
    <n v="0.04"/>
    <x v="2442"/>
    <n v="11.54"/>
    <n v="-6.04"/>
    <n v="0.39"/>
    <x v="0"/>
    <x v="0"/>
    <x v="393"/>
    <x v="2"/>
    <x v="0"/>
    <n v="1202"/>
    <d v="2013-02-27T00:00:00"/>
    <x v="0"/>
    <x v="28"/>
    <n v="1938"/>
  </r>
  <r>
    <x v="850"/>
    <n v="46"/>
    <s v="Patrick Jones"/>
    <x v="1"/>
    <n v="1"/>
    <x v="412"/>
    <n v="12803"/>
    <s v="Not Specified"/>
    <n v="32"/>
    <n v="12.21"/>
    <n v="0.03"/>
    <x v="2443"/>
    <n v="4.8099999999999996"/>
    <n v="-21.15"/>
    <n v="0.57999999999999996"/>
    <x v="0"/>
    <x v="0"/>
    <x v="1001"/>
    <x v="0"/>
    <x v="3"/>
    <n v="1787"/>
    <d v="2013-02-27T00:00:00"/>
    <x v="0"/>
    <x v="4"/>
    <n v="36801"/>
  </r>
  <r>
    <x v="918"/>
    <n v="46"/>
    <s v="Natalie Webber"/>
    <x v="3"/>
    <n v="1"/>
    <x v="412"/>
    <n v="8807"/>
    <s v="Low"/>
    <n v="14"/>
    <n v="125.99"/>
    <n v="0.08"/>
    <x v="2444"/>
    <n v="4.2"/>
    <n v="-78.540000000000006"/>
    <n v="0.56999999999999995"/>
    <x v="2"/>
    <x v="0"/>
    <x v="717"/>
    <x v="9"/>
    <x v="0"/>
    <n v="1203"/>
    <d v="2013-03-04T00:00:00"/>
    <x v="0"/>
    <x v="15"/>
    <n v="6360"/>
  </r>
  <r>
    <x v="199"/>
    <n v="46"/>
    <s v="Steve Chapman"/>
    <x v="2"/>
    <n v="1"/>
    <x v="413"/>
    <n v="38979"/>
    <s v="Low"/>
    <n v="48"/>
    <n v="70.98"/>
    <n v="7.0000000000000007E-2"/>
    <x v="2445"/>
    <n v="59.81"/>
    <n v="-1701.96"/>
    <n v="0.6"/>
    <x v="1"/>
    <x v="2"/>
    <x v="1039"/>
    <x v="1"/>
    <x v="3"/>
    <n v="5496"/>
    <d v="2013-02-26T00:00:00"/>
    <x v="2"/>
    <x v="33"/>
    <n v="72701"/>
  </r>
  <r>
    <x v="909"/>
    <n v="46"/>
    <s v="Candace McMahon"/>
    <x v="2"/>
    <n v="1"/>
    <x v="413"/>
    <n v="27461"/>
    <s v="Critical"/>
    <n v="40"/>
    <n v="2.88"/>
    <n v="0.09"/>
    <x v="2446"/>
    <n v="0.5"/>
    <n v="51.23"/>
    <n v="0.39"/>
    <x v="0"/>
    <x v="0"/>
    <x v="502"/>
    <x v="12"/>
    <x v="0"/>
    <n v="3850"/>
    <d v="2013-02-26T00:00:00"/>
    <x v="1"/>
    <x v="41"/>
    <n v="26501"/>
  </r>
  <r>
    <x v="909"/>
    <n v="46"/>
    <s v="Candace McMahon"/>
    <x v="2"/>
    <n v="1"/>
    <x v="413"/>
    <n v="27461"/>
    <s v="Critical"/>
    <n v="26"/>
    <n v="40.99"/>
    <n v="0.01"/>
    <x v="2447"/>
    <n v="19.989999999999998"/>
    <n v="110.78"/>
    <n v="0.36"/>
    <x v="0"/>
    <x v="0"/>
    <x v="559"/>
    <x v="2"/>
    <x v="0"/>
    <n v="3851"/>
    <d v="2013-02-26T00:00:00"/>
    <x v="0"/>
    <x v="41"/>
    <n v="26501"/>
  </r>
  <r>
    <x v="996"/>
    <n v="46"/>
    <s v="Dorothy Badders"/>
    <x v="1"/>
    <n v="1"/>
    <x v="413"/>
    <n v="678"/>
    <s v="Low"/>
    <n v="44"/>
    <n v="4.9800000000000004"/>
    <n v="7.0000000000000007E-2"/>
    <x v="2448"/>
    <n v="8.33"/>
    <n v="-226.36"/>
    <n v="0.38"/>
    <x v="0"/>
    <x v="0"/>
    <x v="1040"/>
    <x v="2"/>
    <x v="2"/>
    <n v="107"/>
    <d v="2013-02-26T00:00:00"/>
    <x v="0"/>
    <x v="14"/>
    <n v="61107"/>
  </r>
  <r>
    <x v="533"/>
    <n v="46"/>
    <s v="Claudia Miner"/>
    <x v="0"/>
    <n v="1"/>
    <x v="413"/>
    <n v="37541"/>
    <s v="Medium"/>
    <n v="10"/>
    <n v="55.98"/>
    <n v="0.08"/>
    <x v="2449"/>
    <n v="13.88"/>
    <n v="98.32"/>
    <n v="0.36"/>
    <x v="0"/>
    <x v="0"/>
    <x v="404"/>
    <x v="2"/>
    <x v="2"/>
    <n v="5276"/>
    <d v="2013-02-27T00:00:00"/>
    <x v="1"/>
    <x v="14"/>
    <n v="62301"/>
  </r>
  <r>
    <x v="997"/>
    <n v="46"/>
    <s v="Anemone Ratner"/>
    <x v="0"/>
    <n v="1"/>
    <x v="413"/>
    <n v="27879"/>
    <s v="Medium"/>
    <n v="44"/>
    <n v="15.74"/>
    <n v="0.08"/>
    <x v="2450"/>
    <n v="1.39"/>
    <n v="299.35000000000002"/>
    <n v="0.4"/>
    <x v="0"/>
    <x v="0"/>
    <x v="134"/>
    <x v="15"/>
    <x v="3"/>
    <n v="3911"/>
    <d v="2013-02-27T00:00:00"/>
    <x v="0"/>
    <x v="16"/>
    <n v="23834"/>
  </r>
  <r>
    <x v="43"/>
    <n v="46"/>
    <s v="Benjamin Patterson"/>
    <x v="2"/>
    <n v="1"/>
    <x v="413"/>
    <n v="55394"/>
    <s v="Critical"/>
    <n v="21"/>
    <n v="15.23"/>
    <n v="0.05"/>
    <x v="2451"/>
    <n v="27.75"/>
    <n v="11.65095"/>
    <n v="0.76"/>
    <x v="1"/>
    <x v="4"/>
    <x v="748"/>
    <x v="4"/>
    <x v="0"/>
    <n v="7735"/>
    <d v="2013-02-28T00:00:00"/>
    <x v="2"/>
    <x v="0"/>
    <n v="19406"/>
  </r>
  <r>
    <x v="997"/>
    <n v="46"/>
    <s v="Anemone Ratner"/>
    <x v="0"/>
    <n v="1"/>
    <x v="413"/>
    <n v="27879"/>
    <s v="Medium"/>
    <n v="30"/>
    <n v="9.65"/>
    <n v="0.01"/>
    <x v="2452"/>
    <n v="6.22"/>
    <n v="-24.93"/>
    <n v="0.55000000000000004"/>
    <x v="1"/>
    <x v="0"/>
    <x v="277"/>
    <x v="5"/>
    <x v="3"/>
    <n v="3912"/>
    <d v="2013-02-28T00:00:00"/>
    <x v="1"/>
    <x v="16"/>
    <n v="23834"/>
  </r>
  <r>
    <x v="757"/>
    <n v="46"/>
    <s v="Sally Knutson"/>
    <x v="3"/>
    <n v="1"/>
    <x v="413"/>
    <n v="20038"/>
    <s v="Low"/>
    <n v="42"/>
    <n v="4.1399999999999997"/>
    <n v="0.05"/>
    <x v="2453"/>
    <n v="6.6"/>
    <n v="-172.4"/>
    <n v="0.49"/>
    <x v="1"/>
    <x v="0"/>
    <x v="83"/>
    <x v="5"/>
    <x v="2"/>
    <n v="2777"/>
    <d v="2013-02-28T00:00:00"/>
    <x v="0"/>
    <x v="24"/>
    <n v="48640"/>
  </r>
  <r>
    <x v="533"/>
    <n v="46"/>
    <s v="Claudia Miner"/>
    <x v="0"/>
    <n v="1"/>
    <x v="413"/>
    <n v="37541"/>
    <s v="Medium"/>
    <n v="18"/>
    <n v="80.98"/>
    <n v="0.1"/>
    <x v="2454"/>
    <n v="35"/>
    <n v="-599.54"/>
    <n v="0.81"/>
    <x v="0"/>
    <x v="1"/>
    <x v="695"/>
    <x v="0"/>
    <x v="2"/>
    <n v="5277"/>
    <d v="2013-02-28T00:00:00"/>
    <x v="0"/>
    <x v="14"/>
    <n v="62301"/>
  </r>
  <r>
    <x v="533"/>
    <n v="46"/>
    <s v="Claudia Miner"/>
    <x v="0"/>
    <n v="1"/>
    <x v="413"/>
    <n v="37541"/>
    <s v="Medium"/>
    <n v="3"/>
    <n v="20.95"/>
    <n v="0.01"/>
    <x v="2455"/>
    <n v="5.99"/>
    <n v="-70.680000000000007"/>
    <n v="0.65"/>
    <x v="2"/>
    <x v="0"/>
    <x v="652"/>
    <x v="8"/>
    <x v="2"/>
    <n v="5275"/>
    <d v="2013-02-28T00:00:00"/>
    <x v="0"/>
    <x v="14"/>
    <n v="62301"/>
  </r>
  <r>
    <x v="833"/>
    <n v="46"/>
    <s v="Karen Carlisle"/>
    <x v="2"/>
    <n v="1"/>
    <x v="413"/>
    <n v="36836"/>
    <s v="Medium"/>
    <n v="43"/>
    <n v="387.99"/>
    <n v="0.08"/>
    <x v="2456"/>
    <n v="19.989999999999998"/>
    <n v="6919.8670000000002"/>
    <n v="0.38"/>
    <x v="0"/>
    <x v="0"/>
    <x v="835"/>
    <x v="3"/>
    <x v="1"/>
    <n v="5184"/>
    <d v="2013-03-01T00:00:00"/>
    <x v="0"/>
    <x v="2"/>
    <n v="94110"/>
  </r>
  <r>
    <x v="199"/>
    <n v="46"/>
    <s v="Steve Chapman"/>
    <x v="2"/>
    <n v="1"/>
    <x v="413"/>
    <n v="38979"/>
    <s v="Low"/>
    <n v="31"/>
    <n v="1.95"/>
    <n v="0.02"/>
    <x v="2457"/>
    <n v="1.63"/>
    <n v="-16.63"/>
    <n v="0.46"/>
    <x v="0"/>
    <x v="3"/>
    <x v="1041"/>
    <x v="6"/>
    <x v="3"/>
    <n v="5498"/>
    <d v="2013-03-03T00:00:00"/>
    <x v="0"/>
    <x v="33"/>
    <n v="72701"/>
  </r>
  <r>
    <x v="199"/>
    <n v="46"/>
    <s v="Steve Chapman"/>
    <x v="2"/>
    <n v="1"/>
    <x v="413"/>
    <n v="38979"/>
    <s v="Low"/>
    <n v="34"/>
    <n v="82.99"/>
    <n v="0.06"/>
    <x v="2458"/>
    <n v="5.5"/>
    <n v="1021.07"/>
    <n v="0.44"/>
    <x v="2"/>
    <x v="0"/>
    <x v="200"/>
    <x v="8"/>
    <x v="3"/>
    <n v="5497"/>
    <d v="2013-03-03T00:00:00"/>
    <x v="0"/>
    <x v="33"/>
    <n v="72701"/>
  </r>
  <r>
    <x v="285"/>
    <n v="46"/>
    <s v="Mike Kennedy"/>
    <x v="2"/>
    <n v="1"/>
    <x v="414"/>
    <n v="20386"/>
    <s v="Critical"/>
    <n v="35"/>
    <n v="1.26"/>
    <n v="0.09"/>
    <x v="2459"/>
    <n v="0.7"/>
    <n v="-21.51"/>
    <n v="0.81"/>
    <x v="0"/>
    <x v="3"/>
    <x v="625"/>
    <x v="14"/>
    <x v="2"/>
    <n v="2823"/>
    <d v="2013-02-27T00:00:00"/>
    <x v="0"/>
    <x v="3"/>
    <n v="55803"/>
  </r>
  <r>
    <x v="998"/>
    <n v="46"/>
    <s v="Patrick Ryan"/>
    <x v="2"/>
    <n v="1"/>
    <x v="414"/>
    <n v="4166"/>
    <s v="Low"/>
    <n v="19"/>
    <n v="7.1"/>
    <n v="0.08"/>
    <x v="2460"/>
    <n v="6.05"/>
    <n v="-49.346499999999999"/>
    <n v="0.39"/>
    <x v="0"/>
    <x v="0"/>
    <x v="243"/>
    <x v="3"/>
    <x v="3"/>
    <n v="610"/>
    <d v="2013-02-27T00:00:00"/>
    <x v="0"/>
    <x v="42"/>
    <n v="31707"/>
  </r>
  <r>
    <x v="278"/>
    <n v="46"/>
    <s v="Carlos Daly"/>
    <x v="1"/>
    <n v="1"/>
    <x v="414"/>
    <n v="33922"/>
    <s v="Not Specified"/>
    <n v="31"/>
    <n v="500.97"/>
    <n v="0.06"/>
    <x v="2461"/>
    <n v="69.3"/>
    <n v="5353.19"/>
    <n v="0.37"/>
    <x v="2"/>
    <x v="2"/>
    <x v="1042"/>
    <x v="7"/>
    <x v="2"/>
    <n v="4777"/>
    <d v="2013-02-27T00:00:00"/>
    <x v="2"/>
    <x v="14"/>
    <n v="61554"/>
  </r>
  <r>
    <x v="363"/>
    <n v="46"/>
    <s v="Harold Dahlen"/>
    <x v="2"/>
    <n v="1"/>
    <x v="414"/>
    <n v="47942"/>
    <s v="Medium"/>
    <n v="9"/>
    <n v="125.99"/>
    <n v="0.06"/>
    <x v="2462"/>
    <n v="7.69"/>
    <n v="-303.55599999999998"/>
    <n v="0.57999999999999996"/>
    <x v="2"/>
    <x v="0"/>
    <x v="229"/>
    <x v="9"/>
    <x v="3"/>
    <n v="6735"/>
    <d v="2013-02-28T00:00:00"/>
    <x v="1"/>
    <x v="17"/>
    <n v="29687"/>
  </r>
  <r>
    <x v="674"/>
    <n v="46"/>
    <s v="Sonia Sunley"/>
    <x v="2"/>
    <n v="1"/>
    <x v="414"/>
    <n v="16230"/>
    <s v="Low"/>
    <n v="27"/>
    <n v="130.97999999999999"/>
    <n v="0.06"/>
    <x v="2463"/>
    <n v="54.74"/>
    <n v="-801.09"/>
    <n v="0.69"/>
    <x v="1"/>
    <x v="4"/>
    <x v="305"/>
    <x v="10"/>
    <x v="2"/>
    <n v="2257"/>
    <d v="2013-03-01T00:00:00"/>
    <x v="2"/>
    <x v="38"/>
    <n v="66104"/>
  </r>
  <r>
    <x v="21"/>
    <n v="46"/>
    <s v="Randy Ferguson"/>
    <x v="2"/>
    <n v="1"/>
    <x v="414"/>
    <n v="6272"/>
    <s v="High"/>
    <n v="48"/>
    <n v="124.49"/>
    <n v="0"/>
    <x v="2464"/>
    <n v="51.94"/>
    <n v="-175.46"/>
    <n v="0.63"/>
    <x v="1"/>
    <x v="4"/>
    <x v="773"/>
    <x v="4"/>
    <x v="3"/>
    <n v="872"/>
    <d v="2013-03-01T00:00:00"/>
    <x v="2"/>
    <x v="29"/>
    <n v="37620"/>
  </r>
  <r>
    <x v="446"/>
    <n v="46"/>
    <s v="Randy Ferguson"/>
    <x v="2"/>
    <n v="1"/>
    <x v="414"/>
    <n v="6272"/>
    <s v="High"/>
    <n v="31"/>
    <n v="105.98"/>
    <n v="0.03"/>
    <x v="2465"/>
    <n v="13.99"/>
    <n v="875.45"/>
    <n v="0.65"/>
    <x v="1"/>
    <x v="5"/>
    <x v="231"/>
    <x v="5"/>
    <x v="3"/>
    <n v="874"/>
    <d v="2013-03-01T00:00:00"/>
    <x v="0"/>
    <x v="29"/>
    <n v="37421"/>
  </r>
  <r>
    <x v="21"/>
    <n v="46"/>
    <s v="Randy Ferguson"/>
    <x v="2"/>
    <n v="1"/>
    <x v="414"/>
    <n v="6272"/>
    <s v="High"/>
    <n v="33"/>
    <n v="14.98"/>
    <n v="0.05"/>
    <x v="2466"/>
    <n v="8.99"/>
    <n v="37.9"/>
    <n v="0.39"/>
    <x v="1"/>
    <x v="6"/>
    <x v="813"/>
    <x v="5"/>
    <x v="3"/>
    <n v="871"/>
    <d v="2013-03-01T00:00:00"/>
    <x v="0"/>
    <x v="29"/>
    <n v="37620"/>
  </r>
  <r>
    <x v="363"/>
    <n v="46"/>
    <s v="Harold Dahlen"/>
    <x v="2"/>
    <n v="1"/>
    <x v="414"/>
    <n v="47942"/>
    <s v="Medium"/>
    <n v="3"/>
    <n v="5.88"/>
    <n v="0.04"/>
    <x v="2467"/>
    <n v="3.04"/>
    <n v="-4.63"/>
    <n v="0.36"/>
    <x v="0"/>
    <x v="3"/>
    <x v="1043"/>
    <x v="2"/>
    <x v="3"/>
    <n v="6734"/>
    <d v="2013-03-01T00:00:00"/>
    <x v="1"/>
    <x v="17"/>
    <n v="29687"/>
  </r>
  <r>
    <x v="158"/>
    <n v="46"/>
    <s v="Sonia Sunley"/>
    <x v="2"/>
    <n v="1"/>
    <x v="414"/>
    <n v="16230"/>
    <s v="Low"/>
    <n v="2"/>
    <n v="7.31"/>
    <n v="0.09"/>
    <x v="2468"/>
    <n v="0.49"/>
    <n v="-7.86"/>
    <n v="0.38"/>
    <x v="0"/>
    <x v="0"/>
    <x v="249"/>
    <x v="12"/>
    <x v="2"/>
    <n v="2256"/>
    <d v="2013-03-01T00:00:00"/>
    <x v="0"/>
    <x v="38"/>
    <n v="67501"/>
  </r>
  <r>
    <x v="21"/>
    <n v="46"/>
    <s v="Randy Ferguson"/>
    <x v="2"/>
    <n v="1"/>
    <x v="414"/>
    <n v="6272"/>
    <s v="High"/>
    <n v="8"/>
    <n v="55.99"/>
    <n v="0.09"/>
    <x v="2469"/>
    <n v="2.5"/>
    <n v="-275.05500000000001"/>
    <n v="0.83"/>
    <x v="2"/>
    <x v="6"/>
    <x v="771"/>
    <x v="9"/>
    <x v="3"/>
    <n v="873"/>
    <d v="2013-03-01T00:00:00"/>
    <x v="1"/>
    <x v="29"/>
    <n v="37620"/>
  </r>
  <r>
    <x v="363"/>
    <n v="46"/>
    <s v="Harold Dahlen"/>
    <x v="2"/>
    <n v="1"/>
    <x v="414"/>
    <n v="47942"/>
    <s v="Medium"/>
    <n v="30"/>
    <n v="599.99"/>
    <n v="0.09"/>
    <x v="2470"/>
    <n v="24.49"/>
    <n v="5916.3429999999998"/>
    <n v="0.37"/>
    <x v="2"/>
    <x v="1"/>
    <x v="979"/>
    <x v="11"/>
    <x v="3"/>
    <n v="6733"/>
    <d v="2013-03-01T00:00:00"/>
    <x v="0"/>
    <x v="17"/>
    <n v="29687"/>
  </r>
  <r>
    <x v="435"/>
    <n v="46"/>
    <s v="Herbert Flentye"/>
    <x v="0"/>
    <n v="1"/>
    <x v="414"/>
    <n v="9701"/>
    <s v="Low"/>
    <n v="9"/>
    <n v="110.99"/>
    <n v="0.04"/>
    <x v="2471"/>
    <n v="2.5"/>
    <n v="-153.923"/>
    <n v="0.56999999999999995"/>
    <x v="2"/>
    <x v="0"/>
    <x v="15"/>
    <x v="9"/>
    <x v="0"/>
    <n v="1332"/>
    <d v="2013-03-03T00:00:00"/>
    <x v="0"/>
    <x v="20"/>
    <n v="44117"/>
  </r>
  <r>
    <x v="244"/>
    <n v="46"/>
    <s v="Patricia Hirasaki"/>
    <x v="1"/>
    <n v="1"/>
    <x v="414"/>
    <n v="58820"/>
    <s v="Low"/>
    <n v="24"/>
    <n v="12.2"/>
    <n v="0.01"/>
    <x v="2472"/>
    <n v="6.02"/>
    <n v="61.51"/>
    <n v="0.43"/>
    <x v="1"/>
    <x v="6"/>
    <x v="883"/>
    <x v="5"/>
    <x v="2"/>
    <n v="8230"/>
    <d v="2013-03-04T00:00:00"/>
    <x v="0"/>
    <x v="23"/>
    <n v="53150"/>
  </r>
  <r>
    <x v="674"/>
    <n v="46"/>
    <s v="Sonia Sunley"/>
    <x v="2"/>
    <n v="1"/>
    <x v="414"/>
    <n v="16230"/>
    <s v="Low"/>
    <n v="40"/>
    <n v="111.03"/>
    <n v="0"/>
    <x v="2473"/>
    <n v="8.64"/>
    <n v="506.86"/>
    <n v="0.78"/>
    <x v="0"/>
    <x v="0"/>
    <x v="831"/>
    <x v="0"/>
    <x v="2"/>
    <n v="2259"/>
    <d v="2013-03-04T00:00:00"/>
    <x v="0"/>
    <x v="38"/>
    <n v="66104"/>
  </r>
  <r>
    <x v="435"/>
    <n v="46"/>
    <s v="Herbert Flentye"/>
    <x v="0"/>
    <n v="1"/>
    <x v="414"/>
    <n v="9701"/>
    <s v="Low"/>
    <n v="8"/>
    <n v="12.97"/>
    <n v="0.01"/>
    <x v="2474"/>
    <n v="1.49"/>
    <n v="25.134499999999999"/>
    <n v="0.35"/>
    <x v="0"/>
    <x v="0"/>
    <x v="208"/>
    <x v="3"/>
    <x v="0"/>
    <n v="1331"/>
    <d v="2013-03-04T00:00:00"/>
    <x v="0"/>
    <x v="20"/>
    <n v="44117"/>
  </r>
  <r>
    <x v="674"/>
    <n v="46"/>
    <s v="Sonia Sunley"/>
    <x v="2"/>
    <n v="1"/>
    <x v="414"/>
    <n v="16230"/>
    <s v="Low"/>
    <n v="15"/>
    <n v="48.91"/>
    <n v="0.08"/>
    <x v="2475"/>
    <n v="5.81"/>
    <n v="223.76"/>
    <n v="0.38"/>
    <x v="0"/>
    <x v="0"/>
    <x v="130"/>
    <x v="2"/>
    <x v="2"/>
    <n v="2258"/>
    <d v="2013-03-06T00:00:00"/>
    <x v="0"/>
    <x v="38"/>
    <n v="66104"/>
  </r>
  <r>
    <x v="50"/>
    <n v="46"/>
    <s v="Sean Wendt"/>
    <x v="2"/>
    <n v="1"/>
    <x v="415"/>
    <n v="34787"/>
    <s v="Low"/>
    <n v="14"/>
    <n v="30.98"/>
    <n v="0.05"/>
    <x v="2476"/>
    <n v="8.99"/>
    <n v="14.61"/>
    <n v="0.57999999999999996"/>
    <x v="0"/>
    <x v="6"/>
    <x v="707"/>
    <x v="6"/>
    <x v="2"/>
    <n v="4889"/>
    <d v="2013-03-02T00:00:00"/>
    <x v="0"/>
    <x v="3"/>
    <n v="55345"/>
  </r>
  <r>
    <x v="641"/>
    <n v="46"/>
    <s v="Susan Vittorini"/>
    <x v="1"/>
    <n v="1"/>
    <x v="415"/>
    <n v="17506"/>
    <s v="Low"/>
    <n v="33"/>
    <n v="294.62"/>
    <n v="0.03"/>
    <x v="2477"/>
    <n v="42.52"/>
    <n v="1939.11"/>
    <n v="0.56999999999999995"/>
    <x v="0"/>
    <x v="2"/>
    <x v="302"/>
    <x v="13"/>
    <x v="2"/>
    <n v="2410"/>
    <d v="2013-03-04T00:00:00"/>
    <x v="2"/>
    <x v="39"/>
    <n v="58554"/>
  </r>
  <r>
    <x v="369"/>
    <n v="46"/>
    <s v="Katherine Nockton"/>
    <x v="2"/>
    <n v="1"/>
    <x v="416"/>
    <n v="36517"/>
    <s v="Not Specified"/>
    <n v="18"/>
    <n v="48.58"/>
    <n v="0.03"/>
    <x v="2478"/>
    <n v="3.99"/>
    <n v="218.97"/>
    <n v="0.56000000000000005"/>
    <x v="0"/>
    <x v="0"/>
    <x v="291"/>
    <x v="13"/>
    <x v="0"/>
    <n v="5129"/>
    <d v="2013-03-02T00:00:00"/>
    <x v="0"/>
    <x v="20"/>
    <n v="43130"/>
  </r>
  <r>
    <x v="999"/>
    <n v="46"/>
    <s v="Caroline Jumper"/>
    <x v="2"/>
    <n v="1"/>
    <x v="416"/>
    <n v="738"/>
    <s v="Not Specified"/>
    <n v="31"/>
    <n v="6.48"/>
    <n v="0.08"/>
    <x v="2479"/>
    <n v="5.14"/>
    <n v="-56.68"/>
    <n v="0.37"/>
    <x v="0"/>
    <x v="0"/>
    <x v="621"/>
    <x v="2"/>
    <x v="0"/>
    <n v="113"/>
    <d v="2013-03-02T00:00:00"/>
    <x v="0"/>
    <x v="13"/>
    <n v="10605"/>
  </r>
  <r>
    <x v="1000"/>
    <n v="46"/>
    <s v="Steve Chapman"/>
    <x v="2"/>
    <n v="1"/>
    <x v="416"/>
    <n v="24577"/>
    <s v="Medium"/>
    <n v="8"/>
    <n v="22.84"/>
    <n v="0.05"/>
    <x v="2480"/>
    <n v="5.47"/>
    <n v="20.09"/>
    <n v="0.39"/>
    <x v="0"/>
    <x v="0"/>
    <x v="967"/>
    <x v="2"/>
    <x v="3"/>
    <n v="3443"/>
    <d v="2013-03-02T00:00:00"/>
    <x v="0"/>
    <x v="33"/>
    <n v="72032"/>
  </r>
  <r>
    <x v="999"/>
    <n v="46"/>
    <s v="Caroline Jumper"/>
    <x v="2"/>
    <n v="1"/>
    <x v="416"/>
    <n v="738"/>
    <s v="Not Specified"/>
    <n v="7"/>
    <n v="80.98"/>
    <n v="0.04"/>
    <x v="2481"/>
    <n v="4.5"/>
    <n v="32.6"/>
    <n v="0.59"/>
    <x v="0"/>
    <x v="0"/>
    <x v="1044"/>
    <x v="13"/>
    <x v="0"/>
    <n v="112"/>
    <d v="2013-03-03T00:00:00"/>
    <x v="0"/>
    <x v="13"/>
    <n v="10605"/>
  </r>
  <r>
    <x v="369"/>
    <n v="46"/>
    <s v="Katherine Nockton"/>
    <x v="2"/>
    <n v="1"/>
    <x v="416"/>
    <n v="36517"/>
    <s v="Not Specified"/>
    <n v="9"/>
    <n v="20.95"/>
    <n v="0.06"/>
    <x v="2482"/>
    <n v="4"/>
    <n v="-63.78"/>
    <n v="0.6"/>
    <x v="2"/>
    <x v="0"/>
    <x v="652"/>
    <x v="8"/>
    <x v="0"/>
    <n v="5130"/>
    <d v="2013-03-03T00:00:00"/>
    <x v="0"/>
    <x v="20"/>
    <n v="43130"/>
  </r>
  <r>
    <x v="936"/>
    <n v="46"/>
    <s v="Maureen Gastineau"/>
    <x v="3"/>
    <n v="1"/>
    <x v="417"/>
    <n v="2914"/>
    <s v="Medium"/>
    <n v="3"/>
    <n v="18.97"/>
    <n v="0.09"/>
    <x v="2483"/>
    <n v="9.5399999999999991"/>
    <n v="-24.74"/>
    <n v="0.37"/>
    <x v="0"/>
    <x v="0"/>
    <x v="102"/>
    <x v="2"/>
    <x v="1"/>
    <n v="436"/>
    <d v="2013-03-03T00:00:00"/>
    <x v="0"/>
    <x v="2"/>
    <n v="91911"/>
  </r>
  <r>
    <x v="1001"/>
    <n v="46"/>
    <s v="Dan Reichenbach"/>
    <x v="2"/>
    <n v="1"/>
    <x v="417"/>
    <n v="35300"/>
    <s v="Medium"/>
    <n v="10"/>
    <n v="2.89"/>
    <n v="0.02"/>
    <x v="2484"/>
    <n v="0.49"/>
    <n v="7.15"/>
    <n v="0.38"/>
    <x v="0"/>
    <x v="0"/>
    <x v="500"/>
    <x v="12"/>
    <x v="2"/>
    <n v="4962"/>
    <d v="2013-03-03T00:00:00"/>
    <x v="0"/>
    <x v="36"/>
    <n v="46514"/>
  </r>
  <r>
    <x v="136"/>
    <n v="46"/>
    <s v="Liz MacKendrick"/>
    <x v="2"/>
    <n v="1"/>
    <x v="417"/>
    <n v="1600"/>
    <s v="Medium"/>
    <n v="36"/>
    <n v="4.9800000000000004"/>
    <n v="0.04"/>
    <x v="2485"/>
    <n v="7.44"/>
    <n v="-150.74"/>
    <n v="0.36"/>
    <x v="0"/>
    <x v="0"/>
    <x v="518"/>
    <x v="2"/>
    <x v="2"/>
    <n v="238"/>
    <d v="2013-03-03T00:00:00"/>
    <x v="0"/>
    <x v="7"/>
    <n v="69101"/>
  </r>
  <r>
    <x v="1001"/>
    <n v="46"/>
    <s v="Dan Reichenbach"/>
    <x v="2"/>
    <n v="1"/>
    <x v="417"/>
    <n v="35300"/>
    <s v="Medium"/>
    <n v="13"/>
    <n v="8.9499999999999993"/>
    <n v="0.06"/>
    <x v="2486"/>
    <n v="2.0099999999999998"/>
    <n v="29.62"/>
    <n v="0.39"/>
    <x v="0"/>
    <x v="3"/>
    <x v="400"/>
    <x v="2"/>
    <x v="2"/>
    <n v="4964"/>
    <d v="2013-03-03T00:00:00"/>
    <x v="0"/>
    <x v="36"/>
    <n v="46514"/>
  </r>
  <r>
    <x v="1002"/>
    <n v="46"/>
    <s v="Alan Hwang"/>
    <x v="0"/>
    <n v="1"/>
    <x v="417"/>
    <n v="27236"/>
    <s v="High"/>
    <n v="20"/>
    <n v="19.98"/>
    <n v="0.04"/>
    <x v="2487"/>
    <n v="5.86"/>
    <n v="84.3"/>
    <n v="0.38"/>
    <x v="0"/>
    <x v="0"/>
    <x v="1045"/>
    <x v="2"/>
    <x v="2"/>
    <n v="3820"/>
    <d v="2013-03-03T00:00:00"/>
    <x v="0"/>
    <x v="9"/>
    <n v="77471"/>
  </r>
  <r>
    <x v="313"/>
    <n v="46"/>
    <s v="Lena Cacioppo"/>
    <x v="1"/>
    <n v="1"/>
    <x v="417"/>
    <n v="19813"/>
    <s v="Critical"/>
    <n v="29"/>
    <n v="45.99"/>
    <n v="0.05"/>
    <x v="2488"/>
    <n v="2.5"/>
    <n v="218.727"/>
    <n v="0.56000000000000005"/>
    <x v="2"/>
    <x v="0"/>
    <x v="1046"/>
    <x v="9"/>
    <x v="2"/>
    <n v="2745"/>
    <d v="2013-03-03T00:00:00"/>
    <x v="0"/>
    <x v="10"/>
    <n v="51503"/>
  </r>
  <r>
    <x v="688"/>
    <n v="46"/>
    <s v="Victoria Brennan"/>
    <x v="0"/>
    <n v="1"/>
    <x v="417"/>
    <n v="55424"/>
    <s v="Medium"/>
    <n v="6"/>
    <n v="1.76"/>
    <n v="0.04"/>
    <x v="2489"/>
    <n v="4.8600000000000003"/>
    <n v="-4.13"/>
    <n v="0.41"/>
    <x v="1"/>
    <x v="0"/>
    <x v="456"/>
    <x v="5"/>
    <x v="1"/>
    <n v="7738"/>
    <d v="2013-03-04T00:00:00"/>
    <x v="1"/>
    <x v="21"/>
    <n v="99301"/>
  </r>
  <r>
    <x v="136"/>
    <n v="46"/>
    <s v="Liz MacKendrick"/>
    <x v="2"/>
    <n v="1"/>
    <x v="417"/>
    <n v="1600"/>
    <s v="Medium"/>
    <n v="32"/>
    <n v="9.65"/>
    <n v="0.1"/>
    <x v="2490"/>
    <n v="6.22"/>
    <n v="-45.99"/>
    <n v="0.55000000000000004"/>
    <x v="1"/>
    <x v="0"/>
    <x v="277"/>
    <x v="5"/>
    <x v="2"/>
    <n v="237"/>
    <d v="2013-03-04T00:00:00"/>
    <x v="0"/>
    <x v="7"/>
    <n v="69101"/>
  </r>
  <r>
    <x v="166"/>
    <n v="46"/>
    <s v="Kelly Andreada"/>
    <x v="1"/>
    <n v="1"/>
    <x v="417"/>
    <n v="4359"/>
    <s v="Critical"/>
    <n v="21"/>
    <n v="10.9"/>
    <n v="0.09"/>
    <x v="2491"/>
    <n v="7.46"/>
    <n v="-97.75"/>
    <n v="0.59"/>
    <x v="0"/>
    <x v="0"/>
    <x v="829"/>
    <x v="0"/>
    <x v="3"/>
    <n v="626"/>
    <d v="2013-03-04T00:00:00"/>
    <x v="0"/>
    <x v="17"/>
    <n v="29611"/>
  </r>
  <r>
    <x v="1001"/>
    <n v="46"/>
    <s v="Dan Reichenbach"/>
    <x v="2"/>
    <n v="1"/>
    <x v="417"/>
    <n v="35300"/>
    <s v="Medium"/>
    <n v="35"/>
    <n v="41.32"/>
    <n v="0.08"/>
    <x v="2492"/>
    <n v="8.66"/>
    <n v="126.03"/>
    <n v="0.76"/>
    <x v="1"/>
    <x v="5"/>
    <x v="855"/>
    <x v="5"/>
    <x v="2"/>
    <n v="4963"/>
    <d v="2013-03-05T00:00:00"/>
    <x v="0"/>
    <x v="36"/>
    <n v="46514"/>
  </r>
  <r>
    <x v="974"/>
    <n v="46"/>
    <s v="Brenda Bowman"/>
    <x v="0"/>
    <n v="1"/>
    <x v="418"/>
    <n v="43271"/>
    <s v="Medium"/>
    <n v="2"/>
    <n v="2.6"/>
    <n v="0.03"/>
    <x v="2493"/>
    <n v="2.4"/>
    <n v="-5.27"/>
    <n v="0.57999999999999996"/>
    <x v="0"/>
    <x v="3"/>
    <x v="66"/>
    <x v="6"/>
    <x v="0"/>
    <n v="6109"/>
    <d v="2013-03-04T00:00:00"/>
    <x v="0"/>
    <x v="13"/>
    <n v="11704"/>
  </r>
  <r>
    <x v="226"/>
    <n v="46"/>
    <s v="Doug Jacobs"/>
    <x v="1"/>
    <n v="1"/>
    <x v="418"/>
    <n v="47169"/>
    <s v="Medium"/>
    <n v="15"/>
    <n v="65.989999999999995"/>
    <n v="0.06"/>
    <x v="2494"/>
    <n v="5.26"/>
    <n v="-19.965"/>
    <n v="0.56000000000000005"/>
    <x v="2"/>
    <x v="0"/>
    <x v="367"/>
    <x v="9"/>
    <x v="0"/>
    <n v="6630"/>
    <d v="2013-03-04T00:00:00"/>
    <x v="0"/>
    <x v="19"/>
    <n v="4038"/>
  </r>
  <r>
    <x v="824"/>
    <n v="46"/>
    <s v="Jason Klamczynski"/>
    <x v="1"/>
    <n v="1"/>
    <x v="418"/>
    <n v="11429"/>
    <s v="Low"/>
    <n v="46"/>
    <n v="400.98"/>
    <n v="0.06"/>
    <x v="2495"/>
    <n v="42.52"/>
    <n v="-969.04836599999999"/>
    <n v="0.71"/>
    <x v="1"/>
    <x v="4"/>
    <x v="460"/>
    <x v="4"/>
    <x v="0"/>
    <n v="1586"/>
    <d v="2013-03-05T00:00:00"/>
    <x v="2"/>
    <x v="1"/>
    <n v="20601"/>
  </r>
  <r>
    <x v="248"/>
    <n v="46"/>
    <s v="Theresa Swint"/>
    <x v="3"/>
    <n v="1"/>
    <x v="418"/>
    <n v="44064"/>
    <s v="Medium"/>
    <n v="43"/>
    <n v="11.34"/>
    <n v="7.0000000000000007E-2"/>
    <x v="2496"/>
    <n v="11.25"/>
    <n v="-213.49"/>
    <n v="0.36"/>
    <x v="0"/>
    <x v="0"/>
    <x v="310"/>
    <x v="2"/>
    <x v="3"/>
    <n v="6221"/>
    <d v="2013-03-05T00:00:00"/>
    <x v="1"/>
    <x v="12"/>
    <n v="33569"/>
  </r>
  <r>
    <x v="248"/>
    <n v="46"/>
    <s v="Theresa Swint"/>
    <x v="3"/>
    <n v="1"/>
    <x v="418"/>
    <n v="44064"/>
    <s v="Medium"/>
    <n v="23"/>
    <n v="11.66"/>
    <n v="0.05"/>
    <x v="2497"/>
    <n v="8.99"/>
    <n v="-104.18"/>
    <n v="0.59"/>
    <x v="0"/>
    <x v="6"/>
    <x v="63"/>
    <x v="6"/>
    <x v="3"/>
    <n v="6222"/>
    <d v="2013-03-06T00:00:00"/>
    <x v="0"/>
    <x v="12"/>
    <n v="33569"/>
  </r>
  <r>
    <x v="4"/>
    <n v="46"/>
    <s v="John Castell"/>
    <x v="0"/>
    <n v="1"/>
    <x v="418"/>
    <n v="34599"/>
    <s v="Low"/>
    <n v="26"/>
    <n v="7.7"/>
    <n v="0.08"/>
    <x v="2498"/>
    <n v="3.68"/>
    <n v="7.17"/>
    <n v="0.52"/>
    <x v="1"/>
    <x v="3"/>
    <x v="894"/>
    <x v="5"/>
    <x v="2"/>
    <n v="4862"/>
    <d v="2013-03-07T00:00:00"/>
    <x v="0"/>
    <x v="3"/>
    <n v="55372"/>
  </r>
  <r>
    <x v="824"/>
    <n v="46"/>
    <s v="Jason Klamczynski"/>
    <x v="1"/>
    <n v="1"/>
    <x v="418"/>
    <n v="11429"/>
    <s v="Low"/>
    <n v="39"/>
    <n v="10.98"/>
    <n v="0.01"/>
    <x v="2499"/>
    <n v="5.14"/>
    <n v="59.040999999999997"/>
    <n v="0.36"/>
    <x v="0"/>
    <x v="0"/>
    <x v="805"/>
    <x v="3"/>
    <x v="0"/>
    <n v="1585"/>
    <d v="2013-03-07T00:00:00"/>
    <x v="0"/>
    <x v="1"/>
    <n v="20601"/>
  </r>
  <r>
    <x v="4"/>
    <n v="46"/>
    <s v="John Castell"/>
    <x v="0"/>
    <n v="1"/>
    <x v="418"/>
    <n v="34599"/>
    <s v="Low"/>
    <n v="29"/>
    <n v="30.98"/>
    <n v="0.05"/>
    <x v="2500"/>
    <n v="17.079999999999998"/>
    <n v="22.21"/>
    <n v="0.4"/>
    <x v="0"/>
    <x v="0"/>
    <x v="973"/>
    <x v="2"/>
    <x v="2"/>
    <n v="4863"/>
    <d v="2013-03-07T00:00:00"/>
    <x v="0"/>
    <x v="3"/>
    <n v="55372"/>
  </r>
  <r>
    <x v="1003"/>
    <n v="46"/>
    <s v="Maureen Gastineau"/>
    <x v="3"/>
    <n v="1"/>
    <x v="419"/>
    <n v="8101"/>
    <s v="Medium"/>
    <n v="35"/>
    <n v="95.95"/>
    <n v="0.04"/>
    <x v="2501"/>
    <n v="74.349999999999994"/>
    <n v="-1216.6400000000001"/>
    <n v="0.56999999999999995"/>
    <x v="1"/>
    <x v="2"/>
    <x v="900"/>
    <x v="1"/>
    <x v="1"/>
    <n v="1102"/>
    <d v="2013-03-06T00:00:00"/>
    <x v="2"/>
    <x v="2"/>
    <n v="95610"/>
  </r>
  <r>
    <x v="1004"/>
    <n v="46"/>
    <s v="Maureen Gastineau"/>
    <x v="3"/>
    <n v="1"/>
    <x v="419"/>
    <n v="8101"/>
    <s v="Medium"/>
    <n v="15"/>
    <n v="34.58"/>
    <n v="0.1"/>
    <x v="2502"/>
    <n v="8.99"/>
    <n v="-9.32"/>
    <n v="0.56000000000000005"/>
    <x v="0"/>
    <x v="6"/>
    <x v="924"/>
    <x v="6"/>
    <x v="1"/>
    <n v="1103"/>
    <d v="2013-03-06T00:00:00"/>
    <x v="0"/>
    <x v="2"/>
    <n v="91711"/>
  </r>
  <r>
    <x v="756"/>
    <n v="46"/>
    <s v="Speros Goranitis"/>
    <x v="2"/>
    <n v="1"/>
    <x v="419"/>
    <n v="27712"/>
    <s v="Low"/>
    <n v="20"/>
    <n v="12.28"/>
    <n v="0.08"/>
    <x v="2503"/>
    <n v="4.8600000000000003"/>
    <n v="31.54"/>
    <n v="0.38"/>
    <x v="0"/>
    <x v="0"/>
    <x v="391"/>
    <x v="2"/>
    <x v="1"/>
    <n v="3879"/>
    <d v="2013-03-11T00:00:00"/>
    <x v="0"/>
    <x v="2"/>
    <n v="94704"/>
  </r>
  <r>
    <x v="781"/>
    <n v="46"/>
    <s v="Tom Ashbrook"/>
    <x v="1"/>
    <n v="1"/>
    <x v="420"/>
    <n v="54692"/>
    <s v="Medium"/>
    <n v="16"/>
    <n v="2.78"/>
    <n v="0.05"/>
    <x v="2504"/>
    <n v="0.97"/>
    <n v="-3.67"/>
    <n v="0.59"/>
    <x v="0"/>
    <x v="3"/>
    <x v="666"/>
    <x v="6"/>
    <x v="1"/>
    <n v="7637"/>
    <d v="2013-03-05T00:00:00"/>
    <x v="0"/>
    <x v="2"/>
    <n v="94513"/>
  </r>
  <r>
    <x v="989"/>
    <n v="46"/>
    <s v="Darren Budd"/>
    <x v="2"/>
    <n v="1"/>
    <x v="420"/>
    <n v="46855"/>
    <s v="High"/>
    <n v="32"/>
    <n v="1.68"/>
    <n v="0.04"/>
    <x v="2505"/>
    <n v="0.7"/>
    <n v="-4.68"/>
    <n v="0.68"/>
    <x v="1"/>
    <x v="3"/>
    <x v="626"/>
    <x v="5"/>
    <x v="2"/>
    <n v="6582"/>
    <d v="2013-03-06T00:00:00"/>
    <x v="0"/>
    <x v="9"/>
    <n v="77705"/>
  </r>
  <r>
    <x v="818"/>
    <n v="46"/>
    <s v="Mathew Reese"/>
    <x v="0"/>
    <n v="1"/>
    <x v="420"/>
    <n v="8870"/>
    <s v="Not Specified"/>
    <n v="15"/>
    <n v="30.98"/>
    <n v="7.0000000000000007E-2"/>
    <x v="2506"/>
    <n v="5.09"/>
    <n v="117.39"/>
    <n v="0.4"/>
    <x v="0"/>
    <x v="0"/>
    <x v="44"/>
    <x v="2"/>
    <x v="0"/>
    <n v="1211"/>
    <d v="2013-03-06T00:00:00"/>
    <x v="0"/>
    <x v="13"/>
    <n v="14701"/>
  </r>
  <r>
    <x v="1005"/>
    <n v="46"/>
    <s v="Mike Pelletier"/>
    <x v="2"/>
    <n v="1"/>
    <x v="420"/>
    <n v="52193"/>
    <s v="Not Specified"/>
    <n v="1"/>
    <n v="2.88"/>
    <n v="0.04"/>
    <x v="2507"/>
    <n v="0.5"/>
    <n v="10.51"/>
    <n v="0.39"/>
    <x v="0"/>
    <x v="0"/>
    <x v="659"/>
    <x v="12"/>
    <x v="2"/>
    <n v="7318"/>
    <d v="2013-03-07T00:00:00"/>
    <x v="1"/>
    <x v="14"/>
    <n v="60031"/>
  </r>
  <r>
    <x v="1005"/>
    <n v="46"/>
    <s v="Mike Pelletier"/>
    <x v="2"/>
    <n v="1"/>
    <x v="420"/>
    <n v="52193"/>
    <s v="Not Specified"/>
    <n v="47"/>
    <n v="2.94"/>
    <n v="7.0000000000000007E-2"/>
    <x v="2508"/>
    <n v="0.96"/>
    <n v="6.04"/>
    <n v="0.57999999999999996"/>
    <x v="0"/>
    <x v="3"/>
    <x v="213"/>
    <x v="6"/>
    <x v="2"/>
    <n v="7319"/>
    <d v="2013-03-07T00:00:00"/>
    <x v="0"/>
    <x v="14"/>
    <n v="60031"/>
  </r>
  <r>
    <x v="781"/>
    <n v="46"/>
    <s v="Tom Ashbrook"/>
    <x v="1"/>
    <n v="1"/>
    <x v="420"/>
    <n v="54692"/>
    <s v="Medium"/>
    <n v="27"/>
    <n v="115.99"/>
    <n v="0.09"/>
    <x v="2509"/>
    <n v="8.99"/>
    <n v="249.102"/>
    <n v="0.57999999999999996"/>
    <x v="2"/>
    <x v="0"/>
    <x v="454"/>
    <x v="9"/>
    <x v="1"/>
    <n v="7638"/>
    <d v="2013-03-07T00:00:00"/>
    <x v="0"/>
    <x v="2"/>
    <n v="94513"/>
  </r>
  <r>
    <x v="451"/>
    <n v="46"/>
    <s v="Jim Kriz"/>
    <x v="3"/>
    <n v="1"/>
    <x v="421"/>
    <n v="26852"/>
    <s v="Critical"/>
    <n v="2"/>
    <n v="4.9800000000000004"/>
    <n v="0.06"/>
    <x v="2510"/>
    <n v="6.07"/>
    <n v="-9.8800000000000008"/>
    <n v="0.36"/>
    <x v="0"/>
    <x v="0"/>
    <x v="563"/>
    <x v="2"/>
    <x v="0"/>
    <n v="3758"/>
    <d v="2013-03-08T00:00:00"/>
    <x v="0"/>
    <x v="20"/>
    <n v="45014"/>
  </r>
  <r>
    <x v="189"/>
    <n v="46"/>
    <s v="Nathan Gelder"/>
    <x v="1"/>
    <n v="1"/>
    <x v="422"/>
    <n v="58720"/>
    <s v="Not Specified"/>
    <n v="43"/>
    <n v="52.4"/>
    <n v="0.02"/>
    <x v="2511"/>
    <n v="16.11"/>
    <n v="597.15899999999999"/>
    <n v="0.39"/>
    <x v="0"/>
    <x v="0"/>
    <x v="797"/>
    <x v="3"/>
    <x v="2"/>
    <n v="8211"/>
    <d v="2013-03-07T00:00:00"/>
    <x v="0"/>
    <x v="23"/>
    <n v="53142"/>
  </r>
  <r>
    <x v="499"/>
    <n v="46"/>
    <s v="Justin Hirsh"/>
    <x v="3"/>
    <n v="1"/>
    <x v="422"/>
    <n v="56610"/>
    <s v="Medium"/>
    <n v="20"/>
    <n v="43.22"/>
    <n v="0.08"/>
    <x v="2512"/>
    <n v="4"/>
    <n v="51.85"/>
    <n v="0.64"/>
    <x v="2"/>
    <x v="0"/>
    <x v="14"/>
    <x v="8"/>
    <x v="2"/>
    <n v="7919"/>
    <d v="2013-03-07T00:00:00"/>
    <x v="1"/>
    <x v="24"/>
    <n v="48127"/>
  </r>
  <r>
    <x v="189"/>
    <n v="46"/>
    <s v="Nathan Gelder"/>
    <x v="1"/>
    <n v="1"/>
    <x v="422"/>
    <n v="58720"/>
    <s v="Not Specified"/>
    <n v="6"/>
    <n v="30.98"/>
    <n v="0.02"/>
    <x v="2513"/>
    <n v="8.74"/>
    <n v="13.87"/>
    <n v="0.4"/>
    <x v="0"/>
    <x v="0"/>
    <x v="307"/>
    <x v="2"/>
    <x v="2"/>
    <n v="8212"/>
    <d v="2013-03-08T00:00:00"/>
    <x v="1"/>
    <x v="23"/>
    <n v="53142"/>
  </r>
  <r>
    <x v="976"/>
    <n v="46"/>
    <s v="Theresa Coyne"/>
    <x v="1"/>
    <n v="1"/>
    <x v="422"/>
    <n v="14147"/>
    <s v="Not Specified"/>
    <n v="16"/>
    <n v="4.28"/>
    <n v="0.08"/>
    <x v="2514"/>
    <n v="6.72"/>
    <n v="-69.34"/>
    <n v="0.4"/>
    <x v="0"/>
    <x v="0"/>
    <x v="1047"/>
    <x v="2"/>
    <x v="2"/>
    <n v="1985"/>
    <d v="2013-03-08T00:00:00"/>
    <x v="0"/>
    <x v="9"/>
    <n v="75023"/>
  </r>
  <r>
    <x v="1006"/>
    <n v="46"/>
    <s v="Adam Bellavance"/>
    <x v="0"/>
    <n v="1"/>
    <x v="422"/>
    <n v="55269"/>
    <s v="Medium"/>
    <n v="1"/>
    <n v="30.98"/>
    <n v="0"/>
    <x v="2515"/>
    <n v="17.079999999999998"/>
    <n v="-41.82"/>
    <n v="0.4"/>
    <x v="0"/>
    <x v="0"/>
    <x v="973"/>
    <x v="2"/>
    <x v="2"/>
    <n v="7711"/>
    <d v="2013-03-08T00:00:00"/>
    <x v="0"/>
    <x v="7"/>
    <n v="68005"/>
  </r>
  <r>
    <x v="77"/>
    <n v="46"/>
    <s v="Xylona Price"/>
    <x v="2"/>
    <n v="1"/>
    <x v="422"/>
    <n v="13121"/>
    <s v="High"/>
    <n v="36"/>
    <n v="30.98"/>
    <n v="0"/>
    <x v="2516"/>
    <n v="6.5"/>
    <n v="-27.99"/>
    <n v="0.79"/>
    <x v="2"/>
    <x v="0"/>
    <x v="640"/>
    <x v="8"/>
    <x v="0"/>
    <n v="1828"/>
    <d v="2013-03-08T00:00:00"/>
    <x v="0"/>
    <x v="20"/>
    <n v="44512"/>
  </r>
  <r>
    <x v="1007"/>
    <n v="46"/>
    <s v="Max Engle"/>
    <x v="2"/>
    <n v="1"/>
    <x v="422"/>
    <n v="19329"/>
    <s v="Not Specified"/>
    <n v="6"/>
    <n v="45.99"/>
    <n v="0.03"/>
    <x v="2517"/>
    <n v="4.99"/>
    <n v="-155.947"/>
    <n v="0.56000000000000005"/>
    <x v="2"/>
    <x v="0"/>
    <x v="311"/>
    <x v="9"/>
    <x v="0"/>
    <n v="2671"/>
    <d v="2013-03-08T00:00:00"/>
    <x v="0"/>
    <x v="13"/>
    <n v="11561"/>
  </r>
  <r>
    <x v="1008"/>
    <n v="46"/>
    <s v="Mick Crebagga"/>
    <x v="1"/>
    <n v="1"/>
    <x v="422"/>
    <n v="46949"/>
    <s v="High"/>
    <n v="37"/>
    <n v="8.4600000000000009"/>
    <n v="0.03"/>
    <x v="2518"/>
    <n v="3.62"/>
    <n v="-39.33"/>
    <n v="0.61"/>
    <x v="2"/>
    <x v="6"/>
    <x v="983"/>
    <x v="8"/>
    <x v="3"/>
    <n v="6597"/>
    <d v="2013-03-08T00:00:00"/>
    <x v="0"/>
    <x v="12"/>
    <n v="34982"/>
  </r>
  <r>
    <x v="1007"/>
    <n v="46"/>
    <s v="Max Engle"/>
    <x v="2"/>
    <n v="1"/>
    <x v="422"/>
    <n v="19329"/>
    <s v="Not Specified"/>
    <n v="37"/>
    <n v="7.96"/>
    <n v="7.0000000000000007E-2"/>
    <x v="2519"/>
    <n v="4.95"/>
    <n v="-6.39"/>
    <n v="0.41"/>
    <x v="1"/>
    <x v="0"/>
    <x v="648"/>
    <x v="5"/>
    <x v="0"/>
    <n v="2670"/>
    <d v="2013-03-09T00:00:00"/>
    <x v="0"/>
    <x v="13"/>
    <n v="11561"/>
  </r>
  <r>
    <x v="1009"/>
    <n v="46"/>
    <s v="John Lucas"/>
    <x v="2"/>
    <n v="1"/>
    <x v="422"/>
    <n v="9568"/>
    <s v="Not Specified"/>
    <n v="46"/>
    <n v="76.72"/>
    <n v="0"/>
    <x v="2520"/>
    <n v="19.95"/>
    <n v="748.67"/>
    <n v="0.54"/>
    <x v="0"/>
    <x v="1"/>
    <x v="1048"/>
    <x v="13"/>
    <x v="0"/>
    <n v="1304"/>
    <d v="2013-03-09T00:00:00"/>
    <x v="0"/>
    <x v="20"/>
    <n v="45424"/>
  </r>
  <r>
    <x v="976"/>
    <n v="46"/>
    <s v="Theresa Coyne"/>
    <x v="1"/>
    <n v="1"/>
    <x v="422"/>
    <n v="14147"/>
    <s v="Not Specified"/>
    <n v="45"/>
    <n v="4.28"/>
    <n v="0.09"/>
    <x v="2521"/>
    <n v="5.74"/>
    <n v="-148.87"/>
    <n v="0.4"/>
    <x v="0"/>
    <x v="0"/>
    <x v="1049"/>
    <x v="2"/>
    <x v="2"/>
    <n v="1986"/>
    <d v="2013-03-09T00:00:00"/>
    <x v="0"/>
    <x v="9"/>
    <n v="75023"/>
  </r>
  <r>
    <x v="861"/>
    <n v="46"/>
    <s v="Doug Bickford"/>
    <x v="2"/>
    <n v="1"/>
    <x v="422"/>
    <n v="43329"/>
    <s v="Medium"/>
    <n v="42"/>
    <n v="59.98"/>
    <n v="0.09"/>
    <x v="2522"/>
    <n v="3.99"/>
    <n v="752.37"/>
    <n v="0.56999999999999995"/>
    <x v="0"/>
    <x v="0"/>
    <x v="89"/>
    <x v="13"/>
    <x v="2"/>
    <n v="6118"/>
    <d v="2013-03-10T00:00:00"/>
    <x v="0"/>
    <x v="14"/>
    <n v="60174"/>
  </r>
  <r>
    <x v="976"/>
    <n v="46"/>
    <s v="Theresa Coyne"/>
    <x v="1"/>
    <n v="1"/>
    <x v="422"/>
    <n v="14147"/>
    <s v="Not Specified"/>
    <n v="8"/>
    <n v="41.94"/>
    <n v="0.03"/>
    <x v="2523"/>
    <n v="2.99"/>
    <n v="107.321"/>
    <n v="0.35"/>
    <x v="0"/>
    <x v="0"/>
    <x v="763"/>
    <x v="3"/>
    <x v="2"/>
    <n v="1984"/>
    <d v="2013-03-10T00:00:00"/>
    <x v="0"/>
    <x v="9"/>
    <n v="75023"/>
  </r>
  <r>
    <x v="77"/>
    <n v="46"/>
    <s v="Xylona Price"/>
    <x v="2"/>
    <n v="1"/>
    <x v="422"/>
    <n v="13121"/>
    <s v="High"/>
    <n v="28"/>
    <n v="205.99"/>
    <n v="7.0000000000000007E-2"/>
    <x v="2524"/>
    <n v="8.99"/>
    <n v="1049.5350000000001"/>
    <n v="0.57999999999999996"/>
    <x v="2"/>
    <x v="0"/>
    <x v="236"/>
    <x v="9"/>
    <x v="0"/>
    <n v="1829"/>
    <d v="2013-03-10T00:00:00"/>
    <x v="0"/>
    <x v="20"/>
    <n v="44512"/>
  </r>
  <r>
    <x v="716"/>
    <n v="46"/>
    <s v="Edward Nazzal"/>
    <x v="1"/>
    <n v="1"/>
    <x v="423"/>
    <n v="896"/>
    <s v="Critical"/>
    <n v="50"/>
    <n v="24.92"/>
    <n v="0.01"/>
    <x v="2525"/>
    <n v="12.98"/>
    <n v="52.478999999999999"/>
    <n v="0.39"/>
    <x v="0"/>
    <x v="0"/>
    <x v="363"/>
    <x v="3"/>
    <x v="2"/>
    <n v="138"/>
    <d v="2013-03-08T00:00:00"/>
    <x v="0"/>
    <x v="9"/>
    <n v="75056"/>
  </r>
  <r>
    <x v="432"/>
    <n v="46"/>
    <s v="Jennifer Halladay"/>
    <x v="1"/>
    <n v="1"/>
    <x v="423"/>
    <n v="28482"/>
    <s v="Critical"/>
    <n v="40"/>
    <n v="4.28"/>
    <n v="0"/>
    <x v="2526"/>
    <n v="6.72"/>
    <n v="-167.92"/>
    <n v="0.4"/>
    <x v="0"/>
    <x v="0"/>
    <x v="1047"/>
    <x v="2"/>
    <x v="2"/>
    <n v="3990"/>
    <d v="2013-03-08T00:00:00"/>
    <x v="0"/>
    <x v="11"/>
    <n v="74006"/>
  </r>
  <r>
    <x v="265"/>
    <n v="46"/>
    <s v="Dorothy Wardle"/>
    <x v="2"/>
    <n v="1"/>
    <x v="423"/>
    <n v="3908"/>
    <s v="Medium"/>
    <n v="8"/>
    <n v="115.99"/>
    <n v="0"/>
    <x v="2527"/>
    <n v="2.5"/>
    <n v="-180.202"/>
    <n v="0.56999999999999995"/>
    <x v="2"/>
    <x v="0"/>
    <x v="828"/>
    <x v="9"/>
    <x v="2"/>
    <n v="577"/>
    <d v="2013-03-08T00:00:00"/>
    <x v="0"/>
    <x v="14"/>
    <n v="60441"/>
  </r>
  <r>
    <x v="432"/>
    <n v="46"/>
    <s v="Jennifer Halladay"/>
    <x v="1"/>
    <n v="1"/>
    <x v="423"/>
    <n v="28482"/>
    <s v="Critical"/>
    <n v="22"/>
    <n v="5.08"/>
    <n v="0.03"/>
    <x v="2528"/>
    <n v="3.63"/>
    <n v="-27.39"/>
    <n v="0.51"/>
    <x v="1"/>
    <x v="3"/>
    <x v="201"/>
    <x v="5"/>
    <x v="2"/>
    <n v="3989"/>
    <d v="2013-03-10T00:00:00"/>
    <x v="0"/>
    <x v="11"/>
    <n v="74006"/>
  </r>
  <r>
    <x v="583"/>
    <n v="46"/>
    <s v="Charles Sheldon"/>
    <x v="2"/>
    <n v="1"/>
    <x v="423"/>
    <n v="14406"/>
    <s v="Medium"/>
    <n v="20"/>
    <n v="20.98"/>
    <n v="0.06"/>
    <x v="2529"/>
    <n v="53.03"/>
    <n v="-932.55"/>
    <n v="0.78"/>
    <x v="0"/>
    <x v="2"/>
    <x v="286"/>
    <x v="0"/>
    <x v="2"/>
    <n v="2022"/>
    <d v="2013-03-10T00:00:00"/>
    <x v="2"/>
    <x v="3"/>
    <n v="55379"/>
  </r>
  <r>
    <x v="583"/>
    <n v="46"/>
    <s v="Charles Sheldon"/>
    <x v="2"/>
    <n v="1"/>
    <x v="423"/>
    <n v="14406"/>
    <s v="Medium"/>
    <n v="35"/>
    <n v="85.99"/>
    <n v="0.1"/>
    <x v="2530"/>
    <n v="0.99"/>
    <n v="-310.24400000000003"/>
    <n v="0.85"/>
    <x v="2"/>
    <x v="3"/>
    <x v="347"/>
    <x v="9"/>
    <x v="2"/>
    <n v="2023"/>
    <d v="2013-03-10T00:00:00"/>
    <x v="1"/>
    <x v="3"/>
    <n v="55379"/>
  </r>
  <r>
    <x v="583"/>
    <n v="46"/>
    <s v="Charles Sheldon"/>
    <x v="2"/>
    <n v="1"/>
    <x v="423"/>
    <n v="14406"/>
    <s v="Medium"/>
    <n v="37"/>
    <n v="150.97999999999999"/>
    <n v="7.0000000000000007E-2"/>
    <x v="2531"/>
    <n v="13.99"/>
    <n v="2366.5100000000002"/>
    <n v="0.38"/>
    <x v="2"/>
    <x v="5"/>
    <x v="170"/>
    <x v="7"/>
    <x v="2"/>
    <n v="2021"/>
    <d v="2013-03-10T00:00:00"/>
    <x v="0"/>
    <x v="3"/>
    <n v="55379"/>
  </r>
  <r>
    <x v="572"/>
    <n v="46"/>
    <s v="Henry MacAllister"/>
    <x v="0"/>
    <n v="1"/>
    <x v="423"/>
    <n v="12736"/>
    <s v="Low"/>
    <n v="2"/>
    <n v="9.65"/>
    <n v="0.01"/>
    <x v="2532"/>
    <n v="6.22"/>
    <n v="21.77"/>
    <n v="0.55000000000000004"/>
    <x v="1"/>
    <x v="0"/>
    <x v="277"/>
    <x v="5"/>
    <x v="2"/>
    <n v="1778"/>
    <d v="2013-03-15T00:00:00"/>
    <x v="0"/>
    <x v="9"/>
    <n v="77840"/>
  </r>
  <r>
    <x v="417"/>
    <n v="46"/>
    <s v="Dean Percer"/>
    <x v="1"/>
    <n v="1"/>
    <x v="424"/>
    <n v="47909"/>
    <s v="Medium"/>
    <n v="38"/>
    <n v="4.9800000000000004"/>
    <n v="7.0000000000000007E-2"/>
    <x v="2533"/>
    <n v="7.44"/>
    <n v="-175.62"/>
    <n v="0.36"/>
    <x v="0"/>
    <x v="0"/>
    <x v="518"/>
    <x v="2"/>
    <x v="3"/>
    <n v="6727"/>
    <d v="2013-03-09T00:00:00"/>
    <x v="0"/>
    <x v="16"/>
    <n v="24281"/>
  </r>
  <r>
    <x v="1010"/>
    <n v="46"/>
    <s v="Anemone Ratner"/>
    <x v="0"/>
    <n v="1"/>
    <x v="424"/>
    <n v="43367"/>
    <s v="Critical"/>
    <n v="18"/>
    <n v="64.650000000000006"/>
    <n v="0.01"/>
    <x v="2534"/>
    <n v="35"/>
    <n v="-468.64"/>
    <n v="0.8"/>
    <x v="0"/>
    <x v="1"/>
    <x v="613"/>
    <x v="0"/>
    <x v="2"/>
    <n v="6128"/>
    <d v="2013-03-09T00:00:00"/>
    <x v="0"/>
    <x v="9"/>
    <n v="78415"/>
  </r>
  <r>
    <x v="1010"/>
    <n v="46"/>
    <s v="Anemone Ratner"/>
    <x v="0"/>
    <n v="1"/>
    <x v="424"/>
    <n v="43367"/>
    <s v="Critical"/>
    <n v="16"/>
    <n v="8.34"/>
    <n v="0.04"/>
    <x v="2535"/>
    <n v="2.64"/>
    <n v="1.72"/>
    <n v="0.59"/>
    <x v="0"/>
    <x v="6"/>
    <x v="192"/>
    <x v="16"/>
    <x v="2"/>
    <n v="6127"/>
    <d v="2013-03-10T00:00:00"/>
    <x v="1"/>
    <x v="9"/>
    <n v="78415"/>
  </r>
  <r>
    <x v="876"/>
    <n v="46"/>
    <s v="Alex Grayson"/>
    <x v="3"/>
    <n v="1"/>
    <x v="424"/>
    <n v="48263"/>
    <s v="Medium"/>
    <n v="28"/>
    <n v="5.98"/>
    <n v="0.1"/>
    <x v="2536"/>
    <n v="7.5"/>
    <n v="-124.72"/>
    <n v="0.4"/>
    <x v="0"/>
    <x v="0"/>
    <x v="768"/>
    <x v="2"/>
    <x v="0"/>
    <n v="6778"/>
    <d v="2013-03-10T00:00:00"/>
    <x v="0"/>
    <x v="28"/>
    <n v="2067"/>
  </r>
  <r>
    <x v="1011"/>
    <n v="46"/>
    <s v="Alex Grayson"/>
    <x v="3"/>
    <n v="1"/>
    <x v="424"/>
    <n v="48263"/>
    <s v="Medium"/>
    <n v="25"/>
    <n v="5.68"/>
    <n v="7.0000000000000007E-2"/>
    <x v="2537"/>
    <n v="1.21"/>
    <n v="37.5"/>
    <n v="0.4"/>
    <x v="0"/>
    <x v="3"/>
    <x v="1050"/>
    <x v="2"/>
    <x v="0"/>
    <n v="6779"/>
    <d v="2013-03-10T00:00:00"/>
    <x v="0"/>
    <x v="35"/>
    <n v="2895"/>
  </r>
  <r>
    <x v="417"/>
    <n v="46"/>
    <s v="Dean Percer"/>
    <x v="1"/>
    <n v="1"/>
    <x v="424"/>
    <n v="47909"/>
    <s v="Medium"/>
    <n v="22"/>
    <n v="10.23"/>
    <n v="7.0000000000000007E-2"/>
    <x v="2538"/>
    <n v="4.68"/>
    <n v="-35.950000000000003"/>
    <n v="0.59"/>
    <x v="0"/>
    <x v="6"/>
    <x v="996"/>
    <x v="16"/>
    <x v="3"/>
    <n v="6728"/>
    <d v="2013-03-10T00:00:00"/>
    <x v="0"/>
    <x v="16"/>
    <n v="24281"/>
  </r>
  <r>
    <x v="1012"/>
    <n v="46"/>
    <s v="Liz Pelletier"/>
    <x v="2"/>
    <n v="1"/>
    <x v="424"/>
    <n v="21735"/>
    <s v="Not Specified"/>
    <n v="23"/>
    <n v="9.98"/>
    <n v="0.04"/>
    <x v="2539"/>
    <n v="12.52"/>
    <n v="-159.35"/>
    <n v="0.56999999999999995"/>
    <x v="1"/>
    <x v="0"/>
    <x v="217"/>
    <x v="5"/>
    <x v="1"/>
    <n v="3023"/>
    <d v="2013-03-11T00:00:00"/>
    <x v="0"/>
    <x v="21"/>
    <n v="98387"/>
  </r>
  <r>
    <x v="707"/>
    <n v="46"/>
    <s v="Kelly Collister"/>
    <x v="3"/>
    <n v="1"/>
    <x v="424"/>
    <n v="44897"/>
    <s v="High"/>
    <n v="11"/>
    <n v="7.28"/>
    <n v="7.0000000000000007E-2"/>
    <x v="2540"/>
    <n v="11.15"/>
    <n v="-81.22"/>
    <n v="0.37"/>
    <x v="0"/>
    <x v="0"/>
    <x v="204"/>
    <x v="2"/>
    <x v="3"/>
    <n v="6335"/>
    <d v="2013-03-11T00:00:00"/>
    <x v="0"/>
    <x v="45"/>
    <n v="28601"/>
  </r>
  <r>
    <x v="417"/>
    <n v="46"/>
    <s v="Dean Percer"/>
    <x v="1"/>
    <n v="1"/>
    <x v="424"/>
    <n v="47909"/>
    <s v="Medium"/>
    <n v="48"/>
    <n v="20.99"/>
    <n v="0.08"/>
    <x v="2541"/>
    <n v="0.99"/>
    <n v="419.89499999999998"/>
    <n v="0.37"/>
    <x v="2"/>
    <x v="3"/>
    <x v="848"/>
    <x v="9"/>
    <x v="3"/>
    <n v="6729"/>
    <d v="2013-03-11T00:00:00"/>
    <x v="0"/>
    <x v="16"/>
    <n v="24281"/>
  </r>
  <r>
    <x v="1010"/>
    <n v="46"/>
    <s v="Anemone Ratner"/>
    <x v="0"/>
    <n v="1"/>
    <x v="424"/>
    <n v="43367"/>
    <s v="Critical"/>
    <n v="3"/>
    <n v="6.48"/>
    <n v="0.08"/>
    <x v="2542"/>
    <n v="5.14"/>
    <n v="-12.19"/>
    <n v="0.37"/>
    <x v="0"/>
    <x v="0"/>
    <x v="621"/>
    <x v="2"/>
    <x v="2"/>
    <n v="6126"/>
    <d v="2013-03-12T00:00:00"/>
    <x v="0"/>
    <x v="9"/>
    <n v="78415"/>
  </r>
  <r>
    <x v="1012"/>
    <n v="46"/>
    <s v="Liz Pelletier"/>
    <x v="2"/>
    <n v="1"/>
    <x v="424"/>
    <n v="21735"/>
    <s v="Not Specified"/>
    <n v="14"/>
    <n v="155.99"/>
    <n v="0.02"/>
    <x v="2543"/>
    <n v="8.99"/>
    <n v="-35.497"/>
    <n v="0.57999999999999996"/>
    <x v="2"/>
    <x v="0"/>
    <x v="1051"/>
    <x v="9"/>
    <x v="1"/>
    <n v="3024"/>
    <d v="2013-03-12T00:00:00"/>
    <x v="0"/>
    <x v="21"/>
    <n v="98387"/>
  </r>
  <r>
    <x v="1013"/>
    <n v="46"/>
    <s v="Carlos Meador"/>
    <x v="2"/>
    <n v="1"/>
    <x v="424"/>
    <n v="31682"/>
    <s v="Low"/>
    <n v="42"/>
    <n v="76.72"/>
    <n v="0.09"/>
    <x v="2544"/>
    <n v="19.95"/>
    <n v="455.42"/>
    <n v="0.54"/>
    <x v="0"/>
    <x v="1"/>
    <x v="1048"/>
    <x v="13"/>
    <x v="0"/>
    <n v="4445"/>
    <d v="2013-03-18T00:00:00"/>
    <x v="0"/>
    <x v="28"/>
    <n v="2032"/>
  </r>
  <r>
    <x v="989"/>
    <n v="46"/>
    <s v="Darren Budd"/>
    <x v="2"/>
    <n v="1"/>
    <x v="425"/>
    <n v="52098"/>
    <s v="Medium"/>
    <n v="19"/>
    <n v="39.06"/>
    <n v="0"/>
    <x v="2545"/>
    <n v="10.55"/>
    <n v="220.065"/>
    <n v="0.61"/>
    <x v="1"/>
    <x v="2"/>
    <x v="18"/>
    <x v="1"/>
    <x v="2"/>
    <n v="7307"/>
    <d v="2013-03-10T00:00:00"/>
    <x v="0"/>
    <x v="9"/>
    <n v="77705"/>
  </r>
  <r>
    <x v="170"/>
    <n v="46"/>
    <s v="Roy Collins"/>
    <x v="2"/>
    <n v="1"/>
    <x v="425"/>
    <n v="4737"/>
    <s v="Not Specified"/>
    <n v="49"/>
    <n v="5.88"/>
    <n v="0"/>
    <x v="2546"/>
    <n v="3.04"/>
    <n v="49.77"/>
    <n v="0.36"/>
    <x v="0"/>
    <x v="3"/>
    <x v="1043"/>
    <x v="2"/>
    <x v="3"/>
    <n v="676"/>
    <d v="2013-03-11T00:00:00"/>
    <x v="0"/>
    <x v="29"/>
    <n v="37311"/>
  </r>
  <r>
    <x v="282"/>
    <n v="46"/>
    <s v="Beth Fritzler"/>
    <x v="0"/>
    <n v="1"/>
    <x v="426"/>
    <n v="24993"/>
    <s v="High"/>
    <n v="36"/>
    <n v="55.99"/>
    <n v="0.09"/>
    <x v="2547"/>
    <n v="2.5"/>
    <n v="-226.82"/>
    <n v="0.83"/>
    <x v="2"/>
    <x v="6"/>
    <x v="771"/>
    <x v="9"/>
    <x v="3"/>
    <n v="3508"/>
    <d v="2013-03-13T00:00:00"/>
    <x v="0"/>
    <x v="29"/>
    <n v="37814"/>
  </r>
  <r>
    <x v="1014"/>
    <n v="46"/>
    <s v="Muhammed Yedwab"/>
    <x v="3"/>
    <n v="1"/>
    <x v="427"/>
    <n v="42884"/>
    <s v="Not Specified"/>
    <n v="29"/>
    <n v="400.98"/>
    <n v="0.04"/>
    <x v="2548"/>
    <n v="42.52"/>
    <n v="-969.04836599999999"/>
    <n v="0.71"/>
    <x v="1"/>
    <x v="4"/>
    <x v="460"/>
    <x v="4"/>
    <x v="0"/>
    <n v="6049"/>
    <d v="2013-03-12T00:00:00"/>
    <x v="2"/>
    <x v="15"/>
    <n v="6074"/>
  </r>
  <r>
    <x v="825"/>
    <n v="46"/>
    <s v="Toby Knight"/>
    <x v="3"/>
    <n v="1"/>
    <x v="427"/>
    <n v="15234"/>
    <s v="Not Specified"/>
    <n v="12"/>
    <n v="125.99"/>
    <n v="0"/>
    <x v="2549"/>
    <n v="8.08"/>
    <n v="-34.726999999999997"/>
    <n v="0.56999999999999995"/>
    <x v="2"/>
    <x v="0"/>
    <x v="1052"/>
    <x v="9"/>
    <x v="3"/>
    <n v="2133"/>
    <d v="2013-03-13T00:00:00"/>
    <x v="1"/>
    <x v="12"/>
    <n v="33322"/>
  </r>
  <r>
    <x v="269"/>
    <n v="46"/>
    <s v="Toby Knight"/>
    <x v="3"/>
    <n v="1"/>
    <x v="427"/>
    <n v="15234"/>
    <s v="Not Specified"/>
    <n v="21"/>
    <n v="125.99"/>
    <n v="0.1"/>
    <x v="2550"/>
    <n v="8.99"/>
    <n v="268.01100000000002"/>
    <n v="0.55000000000000004"/>
    <x v="2"/>
    <x v="0"/>
    <x v="1053"/>
    <x v="9"/>
    <x v="3"/>
    <n v="2132"/>
    <d v="2013-03-13T00:00:00"/>
    <x v="0"/>
    <x v="12"/>
    <n v="34609"/>
  </r>
  <r>
    <x v="1015"/>
    <n v="46"/>
    <s v="Barry French"/>
    <x v="3"/>
    <n v="1"/>
    <x v="427"/>
    <n v="40804"/>
    <s v="Medium"/>
    <n v="36"/>
    <n v="122.99"/>
    <n v="0.06"/>
    <x v="2551"/>
    <n v="70.2"/>
    <n v="-1775.83"/>
    <n v="0.74"/>
    <x v="1"/>
    <x v="2"/>
    <x v="199"/>
    <x v="1"/>
    <x v="2"/>
    <n v="5746"/>
    <d v="2013-03-14T00:00:00"/>
    <x v="2"/>
    <x v="14"/>
    <n v="60477"/>
  </r>
  <r>
    <x v="84"/>
    <n v="46"/>
    <s v="Carlos Soltero"/>
    <x v="3"/>
    <n v="1"/>
    <x v="427"/>
    <n v="1412"/>
    <s v="Not Specified"/>
    <n v="13"/>
    <n v="3.69"/>
    <n v="0.1"/>
    <x v="1370"/>
    <n v="0.5"/>
    <n v="26.92"/>
    <n v="0.38"/>
    <x v="0"/>
    <x v="0"/>
    <x v="1054"/>
    <x v="12"/>
    <x v="2"/>
    <n v="213"/>
    <d v="2013-03-14T00:00:00"/>
    <x v="1"/>
    <x v="14"/>
    <n v="60091"/>
  </r>
  <r>
    <x v="84"/>
    <n v="46"/>
    <s v="Carlos Soltero"/>
    <x v="3"/>
    <n v="1"/>
    <x v="427"/>
    <n v="1412"/>
    <s v="Not Specified"/>
    <n v="21"/>
    <n v="4.71"/>
    <n v="0.05"/>
    <x v="2552"/>
    <n v="0.7"/>
    <n v="-5.77"/>
    <n v="0.8"/>
    <x v="0"/>
    <x v="3"/>
    <x v="606"/>
    <x v="14"/>
    <x v="2"/>
    <n v="214"/>
    <d v="2013-03-14T00:00:00"/>
    <x v="0"/>
    <x v="14"/>
    <n v="60091"/>
  </r>
  <r>
    <x v="1016"/>
    <n v="46"/>
    <s v="Lori Olson"/>
    <x v="3"/>
    <n v="1"/>
    <x v="427"/>
    <n v="2149"/>
    <s v="Low"/>
    <n v="4"/>
    <n v="9.3800000000000008"/>
    <n v="0.01"/>
    <x v="2553"/>
    <n v="4.93"/>
    <n v="21.21"/>
    <n v="0.56999999999999995"/>
    <x v="1"/>
    <x v="0"/>
    <x v="867"/>
    <x v="5"/>
    <x v="3"/>
    <n v="310"/>
    <d v="2013-03-16T00:00:00"/>
    <x v="0"/>
    <x v="4"/>
    <n v="35904"/>
  </r>
  <r>
    <x v="731"/>
    <n v="46"/>
    <s v="John Dryer"/>
    <x v="2"/>
    <n v="1"/>
    <x v="428"/>
    <n v="47554"/>
    <s v="Low"/>
    <n v="9"/>
    <n v="50.98"/>
    <n v="0.08"/>
    <x v="2554"/>
    <n v="14.19"/>
    <n v="-50.31"/>
    <n v="0.56000000000000005"/>
    <x v="1"/>
    <x v="2"/>
    <x v="1055"/>
    <x v="1"/>
    <x v="3"/>
    <n v="6685"/>
    <d v="2013-03-13T00:00:00"/>
    <x v="2"/>
    <x v="42"/>
    <n v="30907"/>
  </r>
  <r>
    <x v="476"/>
    <n v="46"/>
    <s v="Dave Brooks"/>
    <x v="2"/>
    <n v="1"/>
    <x v="428"/>
    <n v="29957"/>
    <s v="Critical"/>
    <n v="28"/>
    <n v="95.98"/>
    <n v="0.08"/>
    <x v="2555"/>
    <n v="58.2"/>
    <n v="-824.91"/>
    <n v="0.57999999999999996"/>
    <x v="1"/>
    <x v="2"/>
    <x v="1056"/>
    <x v="1"/>
    <x v="3"/>
    <n v="4214"/>
    <d v="2013-03-14T00:00:00"/>
    <x v="2"/>
    <x v="33"/>
    <n v="71854"/>
  </r>
  <r>
    <x v="252"/>
    <n v="46"/>
    <s v="Carl Weiss"/>
    <x v="3"/>
    <n v="1"/>
    <x v="428"/>
    <n v="43936"/>
    <s v="Critical"/>
    <n v="42"/>
    <n v="15.94"/>
    <n v="0.08"/>
    <x v="2556"/>
    <n v="5.45"/>
    <n v="41.66"/>
    <n v="0.55000000000000004"/>
    <x v="0"/>
    <x v="6"/>
    <x v="916"/>
    <x v="6"/>
    <x v="3"/>
    <n v="6203"/>
    <d v="2013-03-14T00:00:00"/>
    <x v="0"/>
    <x v="32"/>
    <n v="39701"/>
  </r>
  <r>
    <x v="143"/>
    <n v="46"/>
    <s v="Dave Brooks"/>
    <x v="2"/>
    <n v="1"/>
    <x v="428"/>
    <n v="29957"/>
    <s v="Critical"/>
    <n v="31"/>
    <n v="48.04"/>
    <n v="7.0000000000000007E-2"/>
    <x v="2557"/>
    <n v="7.23"/>
    <n v="576.39"/>
    <n v="0.37"/>
    <x v="0"/>
    <x v="0"/>
    <x v="1057"/>
    <x v="2"/>
    <x v="0"/>
    <n v="4215"/>
    <d v="2013-03-14T00:00:00"/>
    <x v="0"/>
    <x v="41"/>
    <n v="26003"/>
  </r>
  <r>
    <x v="542"/>
    <n v="46"/>
    <s v="Carlos Meador"/>
    <x v="2"/>
    <n v="1"/>
    <x v="428"/>
    <n v="7938"/>
    <s v="Medium"/>
    <n v="34"/>
    <n v="9.93"/>
    <n v="0.05"/>
    <x v="2558"/>
    <n v="1.0900000000000001"/>
    <n v="132.56"/>
    <n v="0.43"/>
    <x v="0"/>
    <x v="3"/>
    <x v="689"/>
    <x v="6"/>
    <x v="0"/>
    <n v="1079"/>
    <d v="2013-03-14T00:00:00"/>
    <x v="0"/>
    <x v="15"/>
    <n v="6415"/>
  </r>
  <r>
    <x v="1017"/>
    <n v="46"/>
    <s v="Alex Avila"/>
    <x v="1"/>
    <n v="1"/>
    <x v="428"/>
    <n v="33632"/>
    <s v="Critical"/>
    <n v="8"/>
    <n v="115.99"/>
    <n v="0.06"/>
    <x v="2559"/>
    <n v="5.26"/>
    <n v="-277.78300000000002"/>
    <n v="0.56999999999999995"/>
    <x v="2"/>
    <x v="0"/>
    <x v="738"/>
    <x v="9"/>
    <x v="2"/>
    <n v="4722"/>
    <d v="2013-03-14T00:00:00"/>
    <x v="0"/>
    <x v="38"/>
    <n v="66215"/>
  </r>
  <r>
    <x v="636"/>
    <n v="46"/>
    <s v="Carlos Meador"/>
    <x v="2"/>
    <n v="1"/>
    <x v="428"/>
    <n v="7938"/>
    <s v="Medium"/>
    <n v="16"/>
    <n v="135.99"/>
    <n v="0.1"/>
    <x v="2560"/>
    <n v="28.63"/>
    <n v="-357.65"/>
    <n v="0.76"/>
    <x v="1"/>
    <x v="2"/>
    <x v="1058"/>
    <x v="1"/>
    <x v="1"/>
    <n v="1081"/>
    <d v="2013-03-15T00:00:00"/>
    <x v="2"/>
    <x v="2"/>
    <n v="91767"/>
  </r>
  <r>
    <x v="1018"/>
    <n v="46"/>
    <s v="Carlos Meador"/>
    <x v="2"/>
    <n v="1"/>
    <x v="428"/>
    <n v="7938"/>
    <s v="Medium"/>
    <n v="23"/>
    <n v="5.98"/>
    <n v="0.04"/>
    <x v="2561"/>
    <n v="7.15"/>
    <n v="-86.73"/>
    <n v="0.36"/>
    <x v="0"/>
    <x v="0"/>
    <x v="562"/>
    <x v="2"/>
    <x v="0"/>
    <n v="1080"/>
    <d v="2013-03-15T00:00:00"/>
    <x v="0"/>
    <x v="22"/>
    <n v="7054"/>
  </r>
  <r>
    <x v="532"/>
    <n v="46"/>
    <s v="John Dryer"/>
    <x v="2"/>
    <n v="1"/>
    <x v="428"/>
    <n v="47554"/>
    <s v="Low"/>
    <n v="47"/>
    <n v="7.59"/>
    <n v="0.01"/>
    <x v="2562"/>
    <n v="4"/>
    <n v="41.58"/>
    <n v="0.42"/>
    <x v="1"/>
    <x v="3"/>
    <x v="354"/>
    <x v="5"/>
    <x v="3"/>
    <n v="6686"/>
    <d v="2013-03-20T00:00:00"/>
    <x v="0"/>
    <x v="42"/>
    <n v="30265"/>
  </r>
  <r>
    <x v="987"/>
    <n v="46"/>
    <s v="Pauline Chand"/>
    <x v="0"/>
    <n v="1"/>
    <x v="429"/>
    <n v="51524"/>
    <s v="Medium"/>
    <n v="16"/>
    <n v="167.27"/>
    <n v="7.0000000000000007E-2"/>
    <x v="2563"/>
    <n v="35"/>
    <n v="-446.31"/>
    <n v="0.85"/>
    <x v="0"/>
    <x v="1"/>
    <x v="905"/>
    <x v="0"/>
    <x v="2"/>
    <n v="7219"/>
    <d v="2013-03-15T00:00:00"/>
    <x v="0"/>
    <x v="11"/>
    <n v="73120"/>
  </r>
  <r>
    <x v="810"/>
    <n v="46"/>
    <s v="Natalie Webber"/>
    <x v="3"/>
    <n v="1"/>
    <x v="429"/>
    <n v="19744"/>
    <s v="Medium"/>
    <n v="41"/>
    <n v="11.97"/>
    <n v="0.09"/>
    <x v="2564"/>
    <n v="4.9800000000000004"/>
    <n v="-34.39"/>
    <n v="0.57999999999999996"/>
    <x v="0"/>
    <x v="0"/>
    <x v="405"/>
    <x v="13"/>
    <x v="3"/>
    <n v="2733"/>
    <d v="2013-03-16T00:00:00"/>
    <x v="0"/>
    <x v="12"/>
    <n v="32953"/>
  </r>
  <r>
    <x v="987"/>
    <n v="46"/>
    <s v="Pauline Chand"/>
    <x v="0"/>
    <n v="1"/>
    <x v="429"/>
    <n v="51524"/>
    <s v="Medium"/>
    <n v="20"/>
    <n v="20.99"/>
    <n v="0.06"/>
    <x v="2565"/>
    <n v="0.99"/>
    <n v="-71.093000000000004"/>
    <n v="0.83"/>
    <x v="2"/>
    <x v="6"/>
    <x v="779"/>
    <x v="9"/>
    <x v="2"/>
    <n v="7220"/>
    <d v="2013-03-16T00:00:00"/>
    <x v="1"/>
    <x v="11"/>
    <n v="73120"/>
  </r>
  <r>
    <x v="387"/>
    <n v="46"/>
    <s v="Alyssa Crouse"/>
    <x v="1"/>
    <n v="1"/>
    <x v="429"/>
    <n v="38791"/>
    <s v="Low"/>
    <n v="24"/>
    <n v="70.89"/>
    <n v="0.03"/>
    <x v="2566"/>
    <n v="89.3"/>
    <n v="-1565.89"/>
    <n v="0.69"/>
    <x v="1"/>
    <x v="4"/>
    <x v="670"/>
    <x v="4"/>
    <x v="1"/>
    <n v="5463"/>
    <d v="2013-03-21T00:00:00"/>
    <x v="2"/>
    <x v="6"/>
    <n v="97128"/>
  </r>
  <r>
    <x v="17"/>
    <n v="46"/>
    <s v="Dorris Love"/>
    <x v="2"/>
    <n v="1"/>
    <x v="430"/>
    <n v="43877"/>
    <s v="Low"/>
    <n v="36"/>
    <n v="16.91"/>
    <n v="0.09"/>
    <x v="2567"/>
    <n v="6.25"/>
    <n v="-31.86"/>
    <n v="0.57999999999999996"/>
    <x v="0"/>
    <x v="0"/>
    <x v="933"/>
    <x v="0"/>
    <x v="0"/>
    <n v="6194"/>
    <d v="2013-03-15T00:00:00"/>
    <x v="1"/>
    <x v="13"/>
    <n v="11729"/>
  </r>
  <r>
    <x v="517"/>
    <n v="46"/>
    <s v="Harold Dahlen"/>
    <x v="3"/>
    <n v="1"/>
    <x v="430"/>
    <n v="36737"/>
    <s v="Not Specified"/>
    <n v="10"/>
    <n v="3.28"/>
    <n v="0.04"/>
    <x v="2568"/>
    <n v="4.2"/>
    <n v="-31.24"/>
    <n v="0.56000000000000005"/>
    <x v="0"/>
    <x v="3"/>
    <x v="544"/>
    <x v="6"/>
    <x v="1"/>
    <n v="5160"/>
    <d v="2013-03-16T00:00:00"/>
    <x v="0"/>
    <x v="2"/>
    <n v="96150"/>
  </r>
  <r>
    <x v="474"/>
    <n v="46"/>
    <s v="Harold Dahlen"/>
    <x v="3"/>
    <n v="1"/>
    <x v="430"/>
    <n v="36737"/>
    <s v="Not Specified"/>
    <n v="26"/>
    <n v="65.989999999999995"/>
    <n v="0.03"/>
    <x v="2569"/>
    <n v="5.99"/>
    <n v="215.43299999999999"/>
    <n v="0.57999999999999996"/>
    <x v="2"/>
    <x v="0"/>
    <x v="52"/>
    <x v="9"/>
    <x v="0"/>
    <n v="5158"/>
    <d v="2013-03-16T00:00:00"/>
    <x v="0"/>
    <x v="15"/>
    <n v="6478"/>
  </r>
  <r>
    <x v="517"/>
    <n v="46"/>
    <s v="Harold Dahlen"/>
    <x v="3"/>
    <n v="1"/>
    <x v="430"/>
    <n v="36737"/>
    <s v="Not Specified"/>
    <n v="10"/>
    <n v="99.99"/>
    <n v="0.02"/>
    <x v="2570"/>
    <n v="19.989999999999998"/>
    <n v="-119.92"/>
    <n v="0.52"/>
    <x v="2"/>
    <x v="0"/>
    <x v="338"/>
    <x v="8"/>
    <x v="1"/>
    <n v="5159"/>
    <d v="2013-03-16T00:00:00"/>
    <x v="0"/>
    <x v="2"/>
    <n v="96150"/>
  </r>
  <r>
    <x v="524"/>
    <n v="46"/>
    <s v="Frank Carlisle"/>
    <x v="0"/>
    <n v="1"/>
    <x v="430"/>
    <n v="27077"/>
    <s v="Critical"/>
    <n v="11"/>
    <n v="140.99"/>
    <n v="0"/>
    <x v="2571"/>
    <n v="13.99"/>
    <n v="321.25"/>
    <n v="0.37"/>
    <x v="2"/>
    <x v="5"/>
    <x v="1059"/>
    <x v="7"/>
    <x v="2"/>
    <n v="3796"/>
    <d v="2013-03-17T00:00:00"/>
    <x v="0"/>
    <x v="9"/>
    <n v="75601"/>
  </r>
  <r>
    <x v="1019"/>
    <n v="46"/>
    <s v="Cari Schnelling"/>
    <x v="0"/>
    <n v="1"/>
    <x v="431"/>
    <n v="47749"/>
    <s v="Medium"/>
    <n v="46"/>
    <n v="8.4499999999999993"/>
    <n v="0.04"/>
    <x v="2572"/>
    <n v="7.77"/>
    <n v="-188.53"/>
    <n v="0.55000000000000004"/>
    <x v="0"/>
    <x v="6"/>
    <x v="1060"/>
    <x v="16"/>
    <x v="2"/>
    <n v="6704"/>
    <d v="2013-03-16T00:00:00"/>
    <x v="0"/>
    <x v="14"/>
    <n v="60067"/>
  </r>
  <r>
    <x v="1020"/>
    <n v="46"/>
    <s v="Andy Reiter"/>
    <x v="2"/>
    <n v="1"/>
    <x v="431"/>
    <n v="2084"/>
    <s v="High"/>
    <n v="16"/>
    <n v="40.99"/>
    <n v="0.01"/>
    <x v="2573"/>
    <n v="17.48"/>
    <n v="94.97"/>
    <n v="0.36"/>
    <x v="0"/>
    <x v="0"/>
    <x v="491"/>
    <x v="2"/>
    <x v="0"/>
    <n v="302"/>
    <d v="2013-03-18T00:00:00"/>
    <x v="0"/>
    <x v="19"/>
    <n v="4092"/>
  </r>
  <r>
    <x v="21"/>
    <n v="46"/>
    <s v="Chris Cortes"/>
    <x v="3"/>
    <n v="1"/>
    <x v="431"/>
    <n v="43972"/>
    <s v="Low"/>
    <n v="12"/>
    <n v="65.989999999999995"/>
    <n v="0"/>
    <x v="2574"/>
    <n v="8.99"/>
    <n v="-62.326000000000001"/>
    <n v="0.57999999999999996"/>
    <x v="2"/>
    <x v="0"/>
    <x v="510"/>
    <x v="9"/>
    <x v="0"/>
    <n v="6206"/>
    <d v="2013-03-18T00:00:00"/>
    <x v="0"/>
    <x v="15"/>
    <n v="6010"/>
  </r>
  <r>
    <x v="499"/>
    <n v="46"/>
    <s v="Justin Hirsh"/>
    <x v="3"/>
    <n v="1"/>
    <x v="432"/>
    <n v="53025"/>
    <s v="Critical"/>
    <n v="32"/>
    <n v="5.98"/>
    <n v="0.09"/>
    <x v="2575"/>
    <n v="7.5"/>
    <n v="-132.93"/>
    <n v="0.4"/>
    <x v="0"/>
    <x v="0"/>
    <x v="768"/>
    <x v="2"/>
    <x v="2"/>
    <n v="7437"/>
    <d v="2013-03-18T00:00:00"/>
    <x v="0"/>
    <x v="24"/>
    <n v="48127"/>
  </r>
  <r>
    <x v="1021"/>
    <n v="46"/>
    <s v="Saphhira Shifley"/>
    <x v="2"/>
    <n v="1"/>
    <x v="432"/>
    <n v="10754"/>
    <s v="Low"/>
    <n v="7"/>
    <n v="6.48"/>
    <n v="0.09"/>
    <x v="2576"/>
    <n v="5.94"/>
    <n v="-23.28"/>
    <n v="0.37"/>
    <x v="0"/>
    <x v="0"/>
    <x v="1022"/>
    <x v="2"/>
    <x v="3"/>
    <n v="1492"/>
    <d v="2013-03-19T00:00:00"/>
    <x v="0"/>
    <x v="17"/>
    <n v="29801"/>
  </r>
  <r>
    <x v="989"/>
    <n v="46"/>
    <s v="Darren Budd"/>
    <x v="3"/>
    <n v="1"/>
    <x v="432"/>
    <n v="49538"/>
    <s v="Low"/>
    <n v="29"/>
    <n v="26.38"/>
    <n v="0.08"/>
    <x v="2577"/>
    <n v="5.58"/>
    <n v="217.57"/>
    <n v="0.62"/>
    <x v="1"/>
    <x v="2"/>
    <x v="528"/>
    <x v="5"/>
    <x v="2"/>
    <n v="6940"/>
    <d v="2013-03-21T00:00:00"/>
    <x v="0"/>
    <x v="9"/>
    <n v="77705"/>
  </r>
  <r>
    <x v="519"/>
    <n v="46"/>
    <s v="Dianna Vittorini"/>
    <x v="2"/>
    <n v="1"/>
    <x v="433"/>
    <n v="50118"/>
    <s v="Not Specified"/>
    <n v="19"/>
    <n v="15.23"/>
    <n v="0"/>
    <x v="2578"/>
    <n v="27.75"/>
    <n v="-409.79"/>
    <n v="0.76"/>
    <x v="1"/>
    <x v="4"/>
    <x v="748"/>
    <x v="4"/>
    <x v="1"/>
    <n v="7022"/>
    <d v="2013-03-19T00:00:00"/>
    <x v="2"/>
    <x v="40"/>
    <n v="85374"/>
  </r>
  <r>
    <x v="407"/>
    <n v="46"/>
    <s v="Julie Creighton"/>
    <x v="2"/>
    <n v="1"/>
    <x v="434"/>
    <n v="44162"/>
    <s v="High"/>
    <n v="46"/>
    <n v="10.98"/>
    <n v="0.04"/>
    <x v="1687"/>
    <n v="3.37"/>
    <n v="42.76"/>
    <n v="0.56999999999999995"/>
    <x v="0"/>
    <x v="6"/>
    <x v="457"/>
    <x v="16"/>
    <x v="2"/>
    <n v="6233"/>
    <d v="2013-03-20T00:00:00"/>
    <x v="0"/>
    <x v="10"/>
    <n v="52722"/>
  </r>
  <r>
    <x v="1022"/>
    <n v="46"/>
    <s v="Ann Blume"/>
    <x v="0"/>
    <n v="1"/>
    <x v="434"/>
    <n v="12643"/>
    <s v="Low"/>
    <n v="22"/>
    <n v="15.04"/>
    <n v="0.02"/>
    <x v="2579"/>
    <n v="1.97"/>
    <n v="143.22999999999999"/>
    <n v="0.39"/>
    <x v="0"/>
    <x v="3"/>
    <x v="3"/>
    <x v="2"/>
    <x v="0"/>
    <n v="1768"/>
    <d v="2013-03-21T00:00:00"/>
    <x v="0"/>
    <x v="46"/>
    <n v="3038"/>
  </r>
  <r>
    <x v="840"/>
    <n v="46"/>
    <s v="Deborah Brumfield"/>
    <x v="2"/>
    <n v="1"/>
    <x v="434"/>
    <n v="50759"/>
    <s v="Low"/>
    <n v="46"/>
    <n v="65.989999999999995"/>
    <n v="0.1"/>
    <x v="2580"/>
    <n v="8.99"/>
    <n v="366.18299999999999"/>
    <n v="0.56000000000000005"/>
    <x v="2"/>
    <x v="0"/>
    <x v="531"/>
    <x v="9"/>
    <x v="0"/>
    <n v="7115"/>
    <d v="2013-03-24T00:00:00"/>
    <x v="0"/>
    <x v="46"/>
    <n v="3839"/>
  </r>
  <r>
    <x v="879"/>
    <n v="46"/>
    <s v="Frank Hawley"/>
    <x v="1"/>
    <n v="1"/>
    <x v="435"/>
    <n v="33283"/>
    <s v="Medium"/>
    <n v="48"/>
    <n v="218.75"/>
    <n v="0.02"/>
    <x v="2581"/>
    <n v="69.64"/>
    <n v="-1402.68"/>
    <n v="0.77"/>
    <x v="1"/>
    <x v="4"/>
    <x v="189"/>
    <x v="4"/>
    <x v="1"/>
    <n v="4677"/>
    <d v="2013-03-20T00:00:00"/>
    <x v="2"/>
    <x v="21"/>
    <n v="98902"/>
  </r>
  <r>
    <x v="66"/>
    <n v="46"/>
    <s v="Tamara Manning"/>
    <x v="2"/>
    <n v="1"/>
    <x v="435"/>
    <n v="8387"/>
    <s v="Not Specified"/>
    <n v="35"/>
    <n v="31.74"/>
    <n v="0.02"/>
    <x v="2582"/>
    <n v="12.62"/>
    <n v="185.08750000000001"/>
    <n v="0.37"/>
    <x v="0"/>
    <x v="0"/>
    <x v="571"/>
    <x v="3"/>
    <x v="1"/>
    <n v="1149"/>
    <d v="2013-03-21T00:00:00"/>
    <x v="0"/>
    <x v="31"/>
    <n v="83854"/>
  </r>
  <r>
    <x v="1023"/>
    <n v="46"/>
    <s v="George Bell"/>
    <x v="2"/>
    <n v="1"/>
    <x v="436"/>
    <n v="30308"/>
    <s v="Medium"/>
    <n v="15"/>
    <n v="1.8"/>
    <n v="0.08"/>
    <x v="2583"/>
    <n v="4.79"/>
    <n v="-59.179000000000002"/>
    <n v="0.37"/>
    <x v="0"/>
    <x v="0"/>
    <x v="1061"/>
    <x v="3"/>
    <x v="2"/>
    <n v="4256"/>
    <d v="2013-03-22T00:00:00"/>
    <x v="0"/>
    <x v="9"/>
    <n v="75098"/>
  </r>
  <r>
    <x v="1024"/>
    <n v="46"/>
    <s v="Jas O'Carroll"/>
    <x v="2"/>
    <n v="1"/>
    <x v="436"/>
    <n v="15744"/>
    <s v="Critical"/>
    <n v="16"/>
    <n v="55.48"/>
    <n v="0.09"/>
    <x v="2584"/>
    <n v="6.79"/>
    <n v="290.77"/>
    <n v="0.37"/>
    <x v="0"/>
    <x v="0"/>
    <x v="300"/>
    <x v="2"/>
    <x v="0"/>
    <n v="2186"/>
    <d v="2013-03-22T00:00:00"/>
    <x v="0"/>
    <x v="20"/>
    <n v="44511"/>
  </r>
  <r>
    <x v="457"/>
    <n v="46"/>
    <s v="Michelle Moray"/>
    <x v="2"/>
    <n v="1"/>
    <x v="436"/>
    <n v="30374"/>
    <s v="Critical"/>
    <n v="12"/>
    <n v="59.98"/>
    <n v="7.0000000000000007E-2"/>
    <x v="2585"/>
    <n v="3.99"/>
    <n v="131.44"/>
    <n v="0.56999999999999995"/>
    <x v="0"/>
    <x v="0"/>
    <x v="89"/>
    <x v="13"/>
    <x v="3"/>
    <n v="4268"/>
    <d v="2013-03-22T00:00:00"/>
    <x v="0"/>
    <x v="27"/>
    <n v="40475"/>
  </r>
  <r>
    <x v="1025"/>
    <n v="46"/>
    <s v="Fred Harton"/>
    <x v="1"/>
    <n v="1"/>
    <x v="436"/>
    <n v="32641"/>
    <s v="High"/>
    <n v="18"/>
    <n v="8.85"/>
    <n v="0.05"/>
    <x v="2586"/>
    <n v="5.6"/>
    <n v="-9.5679999999999996"/>
    <n v="0.36"/>
    <x v="0"/>
    <x v="0"/>
    <x v="631"/>
    <x v="3"/>
    <x v="1"/>
    <n v="4589"/>
    <d v="2013-03-22T00:00:00"/>
    <x v="0"/>
    <x v="30"/>
    <n v="80219"/>
  </r>
  <r>
    <x v="457"/>
    <n v="46"/>
    <s v="Michelle Moray"/>
    <x v="2"/>
    <n v="1"/>
    <x v="436"/>
    <n v="30374"/>
    <s v="Critical"/>
    <n v="42"/>
    <n v="28.48"/>
    <n v="0"/>
    <x v="2587"/>
    <n v="1.99"/>
    <n v="515.64"/>
    <n v="0.4"/>
    <x v="2"/>
    <x v="6"/>
    <x v="28"/>
    <x v="8"/>
    <x v="3"/>
    <n v="4269"/>
    <d v="2013-03-22T00:00:00"/>
    <x v="0"/>
    <x v="27"/>
    <n v="40475"/>
  </r>
  <r>
    <x v="41"/>
    <n v="46"/>
    <s v="Peter Fuller"/>
    <x v="2"/>
    <n v="1"/>
    <x v="436"/>
    <n v="44290"/>
    <s v="Medium"/>
    <n v="49"/>
    <n v="10.4"/>
    <n v="0.06"/>
    <x v="2588"/>
    <n v="5.4"/>
    <n v="4.68"/>
    <n v="0.51"/>
    <x v="1"/>
    <x v="6"/>
    <x v="409"/>
    <x v="5"/>
    <x v="3"/>
    <n v="6253"/>
    <d v="2013-03-23T00:00:00"/>
    <x v="0"/>
    <x v="42"/>
    <n v="30904"/>
  </r>
  <r>
    <x v="41"/>
    <n v="46"/>
    <s v="Peter Fuller"/>
    <x v="2"/>
    <n v="1"/>
    <x v="436"/>
    <n v="44290"/>
    <s v="Medium"/>
    <n v="28"/>
    <n v="9.06"/>
    <n v="0.01"/>
    <x v="2589"/>
    <n v="9.86"/>
    <n v="-114.58"/>
    <n v="0.4"/>
    <x v="0"/>
    <x v="0"/>
    <x v="505"/>
    <x v="2"/>
    <x v="3"/>
    <n v="6254"/>
    <d v="2013-03-23T00:00:00"/>
    <x v="0"/>
    <x v="42"/>
    <n v="30904"/>
  </r>
  <r>
    <x v="41"/>
    <n v="46"/>
    <s v="Peter Fuller"/>
    <x v="2"/>
    <n v="1"/>
    <x v="436"/>
    <n v="44290"/>
    <s v="Medium"/>
    <n v="41"/>
    <n v="6.48"/>
    <n v="0.02"/>
    <x v="2590"/>
    <n v="5.87"/>
    <n v="-75.28"/>
    <n v="0.37"/>
    <x v="0"/>
    <x v="0"/>
    <x v="1062"/>
    <x v="2"/>
    <x v="3"/>
    <n v="6255"/>
    <d v="2013-03-23T00:00:00"/>
    <x v="0"/>
    <x v="42"/>
    <n v="30904"/>
  </r>
  <r>
    <x v="369"/>
    <n v="46"/>
    <s v="Duane Huffman"/>
    <x v="3"/>
    <n v="1"/>
    <x v="437"/>
    <n v="29671"/>
    <s v="Critical"/>
    <n v="43"/>
    <n v="34.99"/>
    <n v="0.02"/>
    <x v="2591"/>
    <n v="7.73"/>
    <n v="221.63"/>
    <n v="0.59"/>
    <x v="0"/>
    <x v="0"/>
    <x v="284"/>
    <x v="6"/>
    <x v="2"/>
    <n v="4181"/>
    <d v="2013-03-23T00:00:00"/>
    <x v="0"/>
    <x v="9"/>
    <n v="75146"/>
  </r>
  <r>
    <x v="941"/>
    <n v="46"/>
    <s v="Eric Barreto"/>
    <x v="3"/>
    <n v="1"/>
    <x v="437"/>
    <n v="53060"/>
    <s v="Critical"/>
    <n v="4"/>
    <n v="9.11"/>
    <n v="0.02"/>
    <x v="2592"/>
    <n v="2.15"/>
    <n v="-2.82"/>
    <n v="0.4"/>
    <x v="0"/>
    <x v="3"/>
    <x v="5"/>
    <x v="2"/>
    <x v="1"/>
    <n v="7443"/>
    <d v="2013-03-24T00:00:00"/>
    <x v="0"/>
    <x v="2"/>
    <n v="90301"/>
  </r>
  <r>
    <x v="941"/>
    <n v="46"/>
    <s v="Eric Barreto"/>
    <x v="3"/>
    <n v="1"/>
    <x v="437"/>
    <n v="53060"/>
    <s v="Critical"/>
    <n v="36"/>
    <n v="20.95"/>
    <n v="0.1"/>
    <x v="2593"/>
    <n v="5.99"/>
    <n v="-71.55"/>
    <n v="0.65"/>
    <x v="2"/>
    <x v="0"/>
    <x v="652"/>
    <x v="8"/>
    <x v="1"/>
    <n v="7442"/>
    <d v="2013-03-24T00:00:00"/>
    <x v="0"/>
    <x v="2"/>
    <n v="90301"/>
  </r>
  <r>
    <x v="1026"/>
    <n v="46"/>
    <s v="Bruce Stewart"/>
    <x v="2"/>
    <n v="1"/>
    <x v="438"/>
    <n v="4037"/>
    <s v="High"/>
    <n v="27"/>
    <n v="6.48"/>
    <n v="0"/>
    <x v="2594"/>
    <n v="7.86"/>
    <n v="-101.85"/>
    <n v="0.37"/>
    <x v="0"/>
    <x v="0"/>
    <x v="542"/>
    <x v="2"/>
    <x v="2"/>
    <n v="593"/>
    <d v="2013-03-24T00:00:00"/>
    <x v="0"/>
    <x v="26"/>
    <n v="64064"/>
  </r>
  <r>
    <x v="1027"/>
    <n v="46"/>
    <s v="Shirley Jackson"/>
    <x v="2"/>
    <n v="1"/>
    <x v="439"/>
    <n v="5830"/>
    <s v="Medium"/>
    <n v="49"/>
    <n v="40.97"/>
    <n v="7.0000000000000007E-2"/>
    <x v="2595"/>
    <n v="14.45"/>
    <n v="241.74"/>
    <n v="0.56999999999999995"/>
    <x v="1"/>
    <x v="1"/>
    <x v="1063"/>
    <x v="5"/>
    <x v="0"/>
    <n v="809"/>
    <d v="2013-03-25T00:00:00"/>
    <x v="0"/>
    <x v="28"/>
    <n v="2145"/>
  </r>
  <r>
    <x v="798"/>
    <n v="46"/>
    <s v="Michelle Tran"/>
    <x v="2"/>
    <n v="1"/>
    <x v="439"/>
    <n v="5414"/>
    <s v="Not Specified"/>
    <n v="14"/>
    <n v="20.98"/>
    <n v="0.1"/>
    <x v="2596"/>
    <n v="5.42"/>
    <n v="-27.08"/>
    <n v="0.66"/>
    <x v="0"/>
    <x v="0"/>
    <x v="1035"/>
    <x v="0"/>
    <x v="0"/>
    <n v="756"/>
    <d v="2013-03-25T00:00:00"/>
    <x v="1"/>
    <x v="1"/>
    <n v="21114"/>
  </r>
  <r>
    <x v="1028"/>
    <n v="46"/>
    <s v="Vivek Sundaresam"/>
    <x v="1"/>
    <n v="1"/>
    <x v="439"/>
    <n v="44546"/>
    <s v="Critical"/>
    <n v="15"/>
    <n v="3.58"/>
    <n v="0.05"/>
    <x v="2597"/>
    <n v="1.63"/>
    <n v="4.26"/>
    <n v="0.36"/>
    <x v="0"/>
    <x v="3"/>
    <x v="483"/>
    <x v="14"/>
    <x v="0"/>
    <n v="6293"/>
    <d v="2013-03-25T00:00:00"/>
    <x v="0"/>
    <x v="1"/>
    <n v="20814"/>
  </r>
  <r>
    <x v="1029"/>
    <n v="46"/>
    <s v="Brian Stugart"/>
    <x v="3"/>
    <n v="1"/>
    <x v="439"/>
    <n v="36866"/>
    <s v="Low"/>
    <n v="32"/>
    <n v="210.55"/>
    <n v="0.1"/>
    <x v="2598"/>
    <n v="9.99"/>
    <n v="1462.42"/>
    <n v="0.6"/>
    <x v="0"/>
    <x v="0"/>
    <x v="1064"/>
    <x v="0"/>
    <x v="2"/>
    <n v="5187"/>
    <d v="2013-03-26T00:00:00"/>
    <x v="0"/>
    <x v="9"/>
    <n v="76067"/>
  </r>
  <r>
    <x v="706"/>
    <n v="46"/>
    <s v="Jeremy Ellison"/>
    <x v="0"/>
    <n v="1"/>
    <x v="439"/>
    <n v="52135"/>
    <s v="Low"/>
    <n v="38"/>
    <n v="99.99"/>
    <n v="0.04"/>
    <x v="2599"/>
    <n v="19.989999999999998"/>
    <n v="863.57"/>
    <n v="0.5"/>
    <x v="2"/>
    <x v="0"/>
    <x v="1065"/>
    <x v="8"/>
    <x v="2"/>
    <n v="7312"/>
    <d v="2013-03-26T00:00:00"/>
    <x v="0"/>
    <x v="9"/>
    <n v="77546"/>
  </r>
  <r>
    <x v="1030"/>
    <n v="46"/>
    <s v="Benjamin Venier"/>
    <x v="0"/>
    <n v="1"/>
    <x v="440"/>
    <n v="18017"/>
    <s v="Critical"/>
    <n v="22"/>
    <n v="296.18"/>
    <n v="0.02"/>
    <x v="2600"/>
    <n v="54.12"/>
    <n v="-715.77820599999995"/>
    <n v="0.76"/>
    <x v="1"/>
    <x v="4"/>
    <x v="324"/>
    <x v="4"/>
    <x v="0"/>
    <n v="2478"/>
    <d v="2013-03-27T00:00:00"/>
    <x v="2"/>
    <x v="22"/>
    <n v="7628"/>
  </r>
  <r>
    <x v="85"/>
    <n v="46"/>
    <s v="Paul Prost"/>
    <x v="2"/>
    <n v="1"/>
    <x v="440"/>
    <n v="42597"/>
    <s v="Medium"/>
    <n v="5"/>
    <n v="4.9800000000000004"/>
    <n v="0.04"/>
    <x v="2601"/>
    <n v="4.32"/>
    <n v="-32.78"/>
    <n v="0.64"/>
    <x v="2"/>
    <x v="6"/>
    <x v="1021"/>
    <x v="8"/>
    <x v="2"/>
    <n v="6013"/>
    <d v="2013-03-27T00:00:00"/>
    <x v="0"/>
    <x v="34"/>
    <n v="57103"/>
  </r>
  <r>
    <x v="800"/>
    <n v="46"/>
    <s v="Liz Willingham"/>
    <x v="1"/>
    <n v="1"/>
    <x v="440"/>
    <n v="35430"/>
    <s v="Low"/>
    <n v="31"/>
    <n v="65.989999999999995"/>
    <n v="0.08"/>
    <x v="2602"/>
    <n v="8.99"/>
    <n v="173.934"/>
    <n v="0.56000000000000005"/>
    <x v="2"/>
    <x v="0"/>
    <x v="573"/>
    <x v="9"/>
    <x v="0"/>
    <n v="4982"/>
    <d v="2013-03-27T00:00:00"/>
    <x v="0"/>
    <x v="20"/>
    <n v="44236"/>
  </r>
  <r>
    <x v="833"/>
    <n v="46"/>
    <s v="Karen Carlisle"/>
    <x v="1"/>
    <n v="1"/>
    <x v="440"/>
    <n v="19815"/>
    <s v="Not Specified"/>
    <n v="33"/>
    <n v="4.9800000000000004"/>
    <n v="0.03"/>
    <x v="2603"/>
    <n v="6.07"/>
    <n v="-102.36"/>
    <n v="0.36"/>
    <x v="0"/>
    <x v="0"/>
    <x v="563"/>
    <x v="2"/>
    <x v="1"/>
    <n v="2746"/>
    <d v="2013-03-28T00:00:00"/>
    <x v="0"/>
    <x v="2"/>
    <n v="94110"/>
  </r>
  <r>
    <x v="800"/>
    <n v="46"/>
    <s v="Liz Willingham"/>
    <x v="1"/>
    <n v="1"/>
    <x v="440"/>
    <n v="35430"/>
    <s v="Low"/>
    <n v="48"/>
    <n v="2.84"/>
    <n v="0.1"/>
    <x v="2604"/>
    <n v="0.93"/>
    <n v="9.5"/>
    <n v="0.54"/>
    <x v="0"/>
    <x v="3"/>
    <x v="623"/>
    <x v="6"/>
    <x v="0"/>
    <n v="4981"/>
    <d v="2013-03-29T00:00:00"/>
    <x v="0"/>
    <x v="20"/>
    <n v="44236"/>
  </r>
  <r>
    <x v="800"/>
    <n v="46"/>
    <s v="Liz Willingham"/>
    <x v="1"/>
    <n v="1"/>
    <x v="440"/>
    <n v="35430"/>
    <s v="Low"/>
    <n v="16"/>
    <n v="110.98"/>
    <n v="0.05"/>
    <x v="2605"/>
    <n v="13.99"/>
    <n v="608.74"/>
    <n v="0.69"/>
    <x v="1"/>
    <x v="5"/>
    <x v="116"/>
    <x v="5"/>
    <x v="0"/>
    <n v="4980"/>
    <d v="2013-04-01T00:00:00"/>
    <x v="0"/>
    <x v="20"/>
    <n v="44236"/>
  </r>
  <r>
    <x v="187"/>
    <n v="46"/>
    <s v="Lela Donovan"/>
    <x v="2"/>
    <n v="1"/>
    <x v="441"/>
    <n v="7169"/>
    <s v="Medium"/>
    <n v="22"/>
    <n v="20.28"/>
    <n v="0.05"/>
    <x v="2606"/>
    <n v="14.39"/>
    <n v="-39"/>
    <n v="0.47"/>
    <x v="1"/>
    <x v="0"/>
    <x v="150"/>
    <x v="5"/>
    <x v="2"/>
    <n v="992"/>
    <d v="2013-03-28T00:00:00"/>
    <x v="0"/>
    <x v="24"/>
    <n v="48195"/>
  </r>
  <r>
    <x v="187"/>
    <n v="46"/>
    <s v="Lela Donovan"/>
    <x v="2"/>
    <n v="1"/>
    <x v="441"/>
    <n v="7169"/>
    <s v="Medium"/>
    <n v="30"/>
    <n v="65.989999999999995"/>
    <n v="7.0000000000000007E-2"/>
    <x v="2607"/>
    <n v="2.79"/>
    <n v="303.52499999999998"/>
    <n v="0.56000000000000005"/>
    <x v="2"/>
    <x v="0"/>
    <x v="1066"/>
    <x v="9"/>
    <x v="2"/>
    <n v="993"/>
    <d v="2013-03-28T00:00:00"/>
    <x v="0"/>
    <x v="24"/>
    <n v="48195"/>
  </r>
  <r>
    <x v="328"/>
    <n v="46"/>
    <s v="Muhammed Yedwab"/>
    <x v="3"/>
    <n v="1"/>
    <x v="441"/>
    <n v="27875"/>
    <s v="Low"/>
    <n v="5"/>
    <n v="3.48"/>
    <n v="0.1"/>
    <x v="2608"/>
    <n v="49"/>
    <n v="-190.3"/>
    <n v="0.59"/>
    <x v="0"/>
    <x v="1"/>
    <x v="1067"/>
    <x v="13"/>
    <x v="3"/>
    <n v="3909"/>
    <d v="2013-03-31T00:00:00"/>
    <x v="0"/>
    <x v="16"/>
    <n v="23701"/>
  </r>
  <r>
    <x v="1031"/>
    <n v="46"/>
    <s v="Ross DeVincentis"/>
    <x v="2"/>
    <n v="1"/>
    <x v="442"/>
    <n v="10919"/>
    <s v="High"/>
    <n v="42"/>
    <n v="48.91"/>
    <n v="7.0000000000000007E-2"/>
    <x v="2609"/>
    <n v="35"/>
    <n v="-1231.8699999999999"/>
    <n v="0.83"/>
    <x v="0"/>
    <x v="1"/>
    <x v="794"/>
    <x v="0"/>
    <x v="0"/>
    <n v="1511"/>
    <d v="2013-03-27T00:00:00"/>
    <x v="0"/>
    <x v="1"/>
    <n v="21061"/>
  </r>
  <r>
    <x v="184"/>
    <n v="46"/>
    <s v="Paul Stevenson"/>
    <x v="2"/>
    <n v="1"/>
    <x v="442"/>
    <n v="37923"/>
    <s v="Not Specified"/>
    <n v="29"/>
    <n v="6.48"/>
    <n v="0.01"/>
    <x v="2610"/>
    <n v="6.81"/>
    <n v="-79.67"/>
    <n v="0.36"/>
    <x v="0"/>
    <x v="0"/>
    <x v="766"/>
    <x v="2"/>
    <x v="3"/>
    <n v="5337"/>
    <d v="2013-03-28T00:00:00"/>
    <x v="0"/>
    <x v="45"/>
    <n v="28403"/>
  </r>
  <r>
    <x v="6"/>
    <n v="46"/>
    <s v="Kelly Williams"/>
    <x v="2"/>
    <n v="1"/>
    <x v="442"/>
    <n v="58657"/>
    <s v="Critical"/>
    <n v="43"/>
    <n v="31.78"/>
    <n v="0.04"/>
    <x v="2611"/>
    <n v="1.99"/>
    <n v="519.70000000000005"/>
    <n v="0.42"/>
    <x v="2"/>
    <x v="6"/>
    <x v="186"/>
    <x v="8"/>
    <x v="1"/>
    <n v="8203"/>
    <d v="2013-03-29T00:00:00"/>
    <x v="0"/>
    <x v="5"/>
    <n v="84020"/>
  </r>
  <r>
    <x v="564"/>
    <n v="46"/>
    <s v="Jeremy Pistek"/>
    <x v="2"/>
    <n v="1"/>
    <x v="443"/>
    <n v="21988"/>
    <s v="Medium"/>
    <n v="4"/>
    <n v="328.14"/>
    <n v="0.06"/>
    <x v="2612"/>
    <n v="91.05"/>
    <n v="-431.45"/>
    <n v="0.56999999999999995"/>
    <x v="0"/>
    <x v="2"/>
    <x v="122"/>
    <x v="13"/>
    <x v="1"/>
    <n v="3068"/>
    <d v="2013-03-30T00:00:00"/>
    <x v="2"/>
    <x v="2"/>
    <n v="91360"/>
  </r>
  <r>
    <x v="59"/>
    <n v="46"/>
    <s v="Tracy Blumstein"/>
    <x v="1"/>
    <n v="1"/>
    <x v="443"/>
    <n v="35425"/>
    <s v="Not Specified"/>
    <n v="25"/>
    <n v="3.58"/>
    <n v="0"/>
    <x v="2613"/>
    <n v="5.47"/>
    <n v="-88.1935"/>
    <n v="0.37"/>
    <x v="0"/>
    <x v="0"/>
    <x v="674"/>
    <x v="3"/>
    <x v="3"/>
    <n v="4977"/>
    <d v="2013-03-30T00:00:00"/>
    <x v="0"/>
    <x v="17"/>
    <n v="29501"/>
  </r>
  <r>
    <x v="59"/>
    <n v="46"/>
    <s v="Tracy Blumstein"/>
    <x v="1"/>
    <n v="1"/>
    <x v="443"/>
    <n v="35425"/>
    <s v="Not Specified"/>
    <n v="45"/>
    <n v="1.81"/>
    <n v="0.08"/>
    <x v="2614"/>
    <n v="0.75"/>
    <n v="-4.04"/>
    <n v="0.52"/>
    <x v="0"/>
    <x v="3"/>
    <x v="113"/>
    <x v="14"/>
    <x v="3"/>
    <n v="4978"/>
    <d v="2013-03-30T00:00:00"/>
    <x v="0"/>
    <x v="17"/>
    <n v="29501"/>
  </r>
  <r>
    <x v="37"/>
    <n v="46"/>
    <s v="Mark Haberlin"/>
    <x v="0"/>
    <n v="1"/>
    <x v="443"/>
    <n v="5094"/>
    <s v="Not Specified"/>
    <n v="2"/>
    <n v="37.44"/>
    <n v="0.06"/>
    <x v="2615"/>
    <n v="4.2699999999999996"/>
    <n v="-38.28"/>
    <n v="0.46"/>
    <x v="0"/>
    <x v="3"/>
    <x v="1037"/>
    <x v="6"/>
    <x v="1"/>
    <n v="716"/>
    <d v="2013-03-30T00:00:00"/>
    <x v="0"/>
    <x v="2"/>
    <n v="91104"/>
  </r>
  <r>
    <x v="359"/>
    <n v="46"/>
    <s v="Phillip Flathmann"/>
    <x v="0"/>
    <n v="1"/>
    <x v="443"/>
    <n v="6050"/>
    <s v="Low"/>
    <n v="47"/>
    <n v="209.37"/>
    <n v="0.08"/>
    <x v="2616"/>
    <n v="69"/>
    <n v="-505.98447900000002"/>
    <n v="0.79"/>
    <x v="1"/>
    <x v="1"/>
    <x v="782"/>
    <x v="4"/>
    <x v="0"/>
    <n v="844"/>
    <d v="2013-04-02T00:00:00"/>
    <x v="0"/>
    <x v="13"/>
    <n v="11803"/>
  </r>
  <r>
    <x v="359"/>
    <n v="46"/>
    <s v="Phillip Flathmann"/>
    <x v="0"/>
    <n v="1"/>
    <x v="443"/>
    <n v="6050"/>
    <s v="Low"/>
    <n v="3"/>
    <n v="80.97"/>
    <n v="0.06"/>
    <x v="2617"/>
    <n v="33.6"/>
    <n v="-219.77940000000001"/>
    <n v="0.37"/>
    <x v="2"/>
    <x v="2"/>
    <x v="195"/>
    <x v="7"/>
    <x v="0"/>
    <n v="843"/>
    <d v="2013-04-04T00:00:00"/>
    <x v="2"/>
    <x v="13"/>
    <n v="11803"/>
  </r>
  <r>
    <x v="256"/>
    <n v="46"/>
    <s v="Greg Guthrie"/>
    <x v="2"/>
    <n v="1"/>
    <x v="444"/>
    <n v="51558"/>
    <s v="Not Specified"/>
    <n v="47"/>
    <n v="85.29"/>
    <n v="0.04"/>
    <x v="2618"/>
    <n v="60"/>
    <n v="85.29"/>
    <n v="0.56000000000000005"/>
    <x v="1"/>
    <x v="2"/>
    <x v="1068"/>
    <x v="4"/>
    <x v="2"/>
    <n v="7233"/>
    <d v="2013-03-29T00:00:00"/>
    <x v="2"/>
    <x v="36"/>
    <n v="46203"/>
  </r>
  <r>
    <x v="247"/>
    <n v="46"/>
    <s v="Alan Barnes"/>
    <x v="2"/>
    <n v="1"/>
    <x v="444"/>
    <n v="42209"/>
    <s v="High"/>
    <n v="5"/>
    <n v="67.84"/>
    <n v="0.08"/>
    <x v="2619"/>
    <n v="0.99"/>
    <n v="-12.82"/>
    <n v="0.57999999999999996"/>
    <x v="0"/>
    <x v="0"/>
    <x v="164"/>
    <x v="13"/>
    <x v="2"/>
    <n v="5944"/>
    <d v="2013-03-29T00:00:00"/>
    <x v="0"/>
    <x v="14"/>
    <n v="60107"/>
  </r>
  <r>
    <x v="256"/>
    <n v="46"/>
    <s v="Greg Guthrie"/>
    <x v="2"/>
    <n v="1"/>
    <x v="444"/>
    <n v="51558"/>
    <s v="Not Specified"/>
    <n v="34"/>
    <n v="6.68"/>
    <n v="0"/>
    <x v="2620"/>
    <n v="6.92"/>
    <n v="-87.27"/>
    <n v="0.37"/>
    <x v="0"/>
    <x v="0"/>
    <x v="553"/>
    <x v="2"/>
    <x v="2"/>
    <n v="7232"/>
    <d v="2013-03-29T00:00:00"/>
    <x v="0"/>
    <x v="36"/>
    <n v="46203"/>
  </r>
  <r>
    <x v="969"/>
    <n v="46"/>
    <s v="Erin Mull"/>
    <x v="0"/>
    <n v="1"/>
    <x v="444"/>
    <n v="40832"/>
    <s v="High"/>
    <n v="22"/>
    <n v="20.239999999999998"/>
    <n v="0.03"/>
    <x v="2621"/>
    <n v="6.67"/>
    <n v="122.78"/>
    <n v="0.49"/>
    <x v="1"/>
    <x v="6"/>
    <x v="1069"/>
    <x v="5"/>
    <x v="3"/>
    <n v="5748"/>
    <d v="2013-03-30T00:00:00"/>
    <x v="0"/>
    <x v="4"/>
    <n v="35020"/>
  </r>
  <r>
    <x v="1015"/>
    <n v="46"/>
    <s v="Alan Barnes"/>
    <x v="2"/>
    <n v="1"/>
    <x v="444"/>
    <n v="42209"/>
    <s v="High"/>
    <n v="31"/>
    <n v="276.2"/>
    <n v="0.04"/>
    <x v="2622"/>
    <n v="24.49"/>
    <n v="2795.36"/>
    <m/>
    <x v="1"/>
    <x v="1"/>
    <x v="526"/>
    <x v="1"/>
    <x v="2"/>
    <n v="5945"/>
    <d v="2013-04-01T00:00:00"/>
    <x v="0"/>
    <x v="14"/>
    <n v="60477"/>
  </r>
  <r>
    <x v="584"/>
    <n v="46"/>
    <s v="Ritsa Hightower"/>
    <x v="2"/>
    <n v="1"/>
    <x v="445"/>
    <n v="44706"/>
    <s v="Low"/>
    <n v="18"/>
    <n v="424.21"/>
    <n v="0.08"/>
    <x v="2623"/>
    <n v="110.2"/>
    <n v="-352.24200000000002"/>
    <n v="0.67"/>
    <x v="1"/>
    <x v="4"/>
    <x v="752"/>
    <x v="4"/>
    <x v="2"/>
    <n v="6317"/>
    <d v="2013-04-01T00:00:00"/>
    <x v="2"/>
    <x v="11"/>
    <n v="74801"/>
  </r>
  <r>
    <x v="51"/>
    <n v="46"/>
    <s v="Michelle Moray"/>
    <x v="2"/>
    <n v="1"/>
    <x v="445"/>
    <n v="19206"/>
    <s v="Low"/>
    <n v="32"/>
    <n v="25.98"/>
    <n v="0.1"/>
    <x v="2624"/>
    <n v="14.36"/>
    <n v="-210.3"/>
    <n v="0.6"/>
    <x v="1"/>
    <x v="2"/>
    <x v="167"/>
    <x v="1"/>
    <x v="3"/>
    <n v="2658"/>
    <d v="2013-04-01T00:00:00"/>
    <x v="2"/>
    <x v="27"/>
    <n v="40258"/>
  </r>
  <r>
    <x v="51"/>
    <n v="46"/>
    <s v="Michelle Moray"/>
    <x v="2"/>
    <n v="1"/>
    <x v="445"/>
    <n v="19206"/>
    <s v="Low"/>
    <n v="40"/>
    <n v="2.08"/>
    <n v="0"/>
    <x v="2625"/>
    <n v="1.49"/>
    <n v="-6.5434999999999999"/>
    <n v="0.36"/>
    <x v="0"/>
    <x v="0"/>
    <x v="579"/>
    <x v="3"/>
    <x v="3"/>
    <n v="2657"/>
    <d v="2013-04-03T00:00:00"/>
    <x v="0"/>
    <x v="27"/>
    <n v="40258"/>
  </r>
  <r>
    <x v="546"/>
    <n v="46"/>
    <s v="Gary Zandusky"/>
    <x v="1"/>
    <n v="1"/>
    <x v="445"/>
    <n v="4743"/>
    <s v="Low"/>
    <n v="29"/>
    <n v="12.97"/>
    <n v="0.09"/>
    <x v="2626"/>
    <n v="1.49"/>
    <n v="128.98750000000001"/>
    <n v="0.35"/>
    <x v="0"/>
    <x v="0"/>
    <x v="208"/>
    <x v="3"/>
    <x v="2"/>
    <n v="680"/>
    <d v="2013-04-03T00:00:00"/>
    <x v="0"/>
    <x v="9"/>
    <n v="78596"/>
  </r>
  <r>
    <x v="597"/>
    <n v="46"/>
    <s v="Jonathan Doherty"/>
    <x v="2"/>
    <n v="1"/>
    <x v="445"/>
    <n v="38659"/>
    <s v="Low"/>
    <n v="48"/>
    <n v="83.1"/>
    <n v="0.04"/>
    <x v="2627"/>
    <n v="6.13"/>
    <n v="1560.82"/>
    <n v="0.45"/>
    <x v="2"/>
    <x v="0"/>
    <x v="200"/>
    <x v="8"/>
    <x v="3"/>
    <n v="5445"/>
    <d v="2013-04-03T00:00:00"/>
    <x v="0"/>
    <x v="45"/>
    <n v="27405"/>
  </r>
  <r>
    <x v="1032"/>
    <n v="46"/>
    <s v="Ritsa Hightower"/>
    <x v="2"/>
    <n v="1"/>
    <x v="445"/>
    <n v="44706"/>
    <s v="Low"/>
    <n v="33"/>
    <n v="1.48"/>
    <n v="7.0000000000000007E-2"/>
    <x v="2628"/>
    <n v="0.7"/>
    <n v="3.35"/>
    <n v="0.37"/>
    <x v="0"/>
    <x v="3"/>
    <x v="688"/>
    <x v="14"/>
    <x v="2"/>
    <n v="6318"/>
    <d v="2013-04-04T00:00:00"/>
    <x v="0"/>
    <x v="11"/>
    <n v="74074"/>
  </r>
  <r>
    <x v="597"/>
    <n v="46"/>
    <s v="Jonathan Doherty"/>
    <x v="2"/>
    <n v="1"/>
    <x v="445"/>
    <n v="38659"/>
    <s v="Low"/>
    <n v="32"/>
    <n v="124.49"/>
    <n v="0.05"/>
    <x v="2629"/>
    <n v="51.94"/>
    <n v="-395.12"/>
    <n v="0.63"/>
    <x v="1"/>
    <x v="4"/>
    <x v="773"/>
    <x v="4"/>
    <x v="3"/>
    <n v="5446"/>
    <d v="2013-04-06T00:00:00"/>
    <x v="2"/>
    <x v="45"/>
    <n v="27405"/>
  </r>
  <r>
    <x v="546"/>
    <n v="46"/>
    <s v="Gary Zandusky"/>
    <x v="1"/>
    <n v="1"/>
    <x v="445"/>
    <n v="4743"/>
    <s v="Low"/>
    <n v="32"/>
    <n v="20.89"/>
    <n v="0.01"/>
    <x v="2630"/>
    <n v="11.52"/>
    <n v="-245.62"/>
    <n v="0.83"/>
    <x v="0"/>
    <x v="0"/>
    <x v="396"/>
    <x v="0"/>
    <x v="2"/>
    <n v="681"/>
    <d v="2013-04-06T00:00:00"/>
    <x v="0"/>
    <x v="9"/>
    <n v="78596"/>
  </r>
  <r>
    <x v="1033"/>
    <n v="46"/>
    <s v="Daniel Lacy"/>
    <x v="0"/>
    <n v="1"/>
    <x v="445"/>
    <n v="33921"/>
    <s v="Low"/>
    <n v="35"/>
    <n v="50.98"/>
    <n v="0.05"/>
    <x v="2631"/>
    <n v="14.19"/>
    <n v="196.21"/>
    <n v="0.56000000000000005"/>
    <x v="1"/>
    <x v="2"/>
    <x v="1055"/>
    <x v="1"/>
    <x v="0"/>
    <n v="4776"/>
    <d v="2013-04-08T00:00:00"/>
    <x v="2"/>
    <x v="13"/>
    <n v="11575"/>
  </r>
  <r>
    <x v="1034"/>
    <n v="46"/>
    <s v="Jim Radford"/>
    <x v="2"/>
    <n v="1"/>
    <x v="446"/>
    <n v="52964"/>
    <s v="Critical"/>
    <n v="44"/>
    <n v="136.97999999999999"/>
    <n v="0.08"/>
    <x v="2632"/>
    <n v="24.49"/>
    <n v="828.27"/>
    <n v="0.59"/>
    <x v="1"/>
    <x v="1"/>
    <x v="711"/>
    <x v="5"/>
    <x v="2"/>
    <n v="7430"/>
    <d v="2013-04-01T00:00:00"/>
    <x v="0"/>
    <x v="14"/>
    <n v="60007"/>
  </r>
  <r>
    <x v="426"/>
    <n v="46"/>
    <s v="Dorris Love"/>
    <x v="2"/>
    <n v="1"/>
    <x v="446"/>
    <n v="53668"/>
    <s v="Not Specified"/>
    <n v="9"/>
    <n v="10.98"/>
    <n v="0.04"/>
    <x v="2633"/>
    <n v="3.37"/>
    <n v="-10.38"/>
    <n v="0.56999999999999995"/>
    <x v="0"/>
    <x v="6"/>
    <x v="457"/>
    <x v="16"/>
    <x v="0"/>
    <n v="7517"/>
    <d v="2013-04-01T00:00:00"/>
    <x v="0"/>
    <x v="13"/>
    <n v="11746"/>
  </r>
  <r>
    <x v="462"/>
    <n v="46"/>
    <s v="Bradley Drucker"/>
    <x v="0"/>
    <n v="1"/>
    <x v="446"/>
    <n v="23238"/>
    <s v="Not Specified"/>
    <n v="25"/>
    <n v="115.99"/>
    <n v="0.05"/>
    <x v="2634"/>
    <n v="56.14"/>
    <n v="-44.517899999999997"/>
    <n v="0.4"/>
    <x v="2"/>
    <x v="2"/>
    <x v="104"/>
    <x v="7"/>
    <x v="1"/>
    <n v="3243"/>
    <d v="2013-04-02T00:00:00"/>
    <x v="2"/>
    <x v="2"/>
    <n v="90069"/>
  </r>
  <r>
    <x v="191"/>
    <n v="46"/>
    <s v="David Philippe"/>
    <x v="3"/>
    <n v="1"/>
    <x v="447"/>
    <n v="46434"/>
    <s v="Critical"/>
    <n v="34"/>
    <n v="24.95"/>
    <n v="0.06"/>
    <x v="2635"/>
    <n v="2.99"/>
    <n v="270.29149999999998"/>
    <n v="0.39"/>
    <x v="0"/>
    <x v="0"/>
    <x v="731"/>
    <x v="3"/>
    <x v="2"/>
    <n v="6524"/>
    <d v="2013-04-02T00:00:00"/>
    <x v="0"/>
    <x v="9"/>
    <n v="75482"/>
  </r>
  <r>
    <x v="727"/>
    <n v="46"/>
    <s v="Cynthia Delaney"/>
    <x v="1"/>
    <n v="1"/>
    <x v="447"/>
    <n v="44358"/>
    <s v="High"/>
    <n v="22"/>
    <n v="227.55"/>
    <n v="0"/>
    <x v="2636"/>
    <n v="32.479999999999997"/>
    <n v="547.03620000000001"/>
    <n v="0.68"/>
    <x v="1"/>
    <x v="4"/>
    <x v="538"/>
    <x v="4"/>
    <x v="0"/>
    <n v="6266"/>
    <d v="2013-04-03T00:00:00"/>
    <x v="2"/>
    <x v="1"/>
    <n v="21222"/>
  </r>
  <r>
    <x v="829"/>
    <n v="46"/>
    <s v="Becky Castell"/>
    <x v="3"/>
    <n v="1"/>
    <x v="447"/>
    <n v="21889"/>
    <s v="Low"/>
    <n v="16"/>
    <n v="55.29"/>
    <n v="0.1"/>
    <x v="2637"/>
    <n v="5.08"/>
    <n v="103.38"/>
    <n v="0.59"/>
    <x v="0"/>
    <x v="0"/>
    <x v="1070"/>
    <x v="0"/>
    <x v="2"/>
    <n v="3053"/>
    <d v="2013-04-03T00:00:00"/>
    <x v="0"/>
    <x v="14"/>
    <n v="60510"/>
  </r>
  <r>
    <x v="309"/>
    <n v="46"/>
    <s v="Scott Cohen"/>
    <x v="3"/>
    <n v="1"/>
    <x v="447"/>
    <n v="34371"/>
    <s v="Medium"/>
    <n v="18"/>
    <n v="510.14"/>
    <n v="0.05"/>
    <x v="2638"/>
    <n v="14.7"/>
    <n v="1886.66"/>
    <n v="0.56000000000000005"/>
    <x v="2"/>
    <x v="2"/>
    <x v="957"/>
    <x v="7"/>
    <x v="0"/>
    <n v="4831"/>
    <d v="2013-04-03T00:00:00"/>
    <x v="2"/>
    <x v="20"/>
    <n v="43050"/>
  </r>
  <r>
    <x v="829"/>
    <n v="46"/>
    <s v="Becky Castell"/>
    <x v="3"/>
    <n v="1"/>
    <x v="447"/>
    <n v="21889"/>
    <s v="Low"/>
    <n v="21"/>
    <n v="51.75"/>
    <n v="0.08"/>
    <x v="2639"/>
    <n v="19.989999999999998"/>
    <n v="135.79"/>
    <n v="0.55000000000000004"/>
    <x v="1"/>
    <x v="0"/>
    <x v="650"/>
    <x v="5"/>
    <x v="2"/>
    <n v="3052"/>
    <d v="2013-04-08T00:00:00"/>
    <x v="0"/>
    <x v="14"/>
    <n v="60510"/>
  </r>
  <r>
    <x v="488"/>
    <n v="46"/>
    <s v="Aleksandra Gannaway"/>
    <x v="2"/>
    <n v="1"/>
    <x v="448"/>
    <n v="38596"/>
    <s v="Medium"/>
    <n v="20"/>
    <n v="9.85"/>
    <n v="0.06"/>
    <x v="2640"/>
    <n v="4.82"/>
    <n v="-14.99"/>
    <n v="0.47"/>
    <x v="0"/>
    <x v="3"/>
    <x v="856"/>
    <x v="6"/>
    <x v="3"/>
    <n v="5432"/>
    <d v="2013-04-03T00:00:00"/>
    <x v="0"/>
    <x v="8"/>
    <n v="70056"/>
  </r>
  <r>
    <x v="387"/>
    <n v="46"/>
    <s v="Alex Russell"/>
    <x v="1"/>
    <n v="1"/>
    <x v="448"/>
    <n v="19812"/>
    <s v="Low"/>
    <n v="3"/>
    <n v="550.98"/>
    <n v="0.01"/>
    <x v="2641"/>
    <n v="45.7"/>
    <n v="-163.19999999999999"/>
    <n v="0.71"/>
    <x v="1"/>
    <x v="4"/>
    <x v="970"/>
    <x v="4"/>
    <x v="1"/>
    <n v="2744"/>
    <d v="2013-04-07T00:00:00"/>
    <x v="2"/>
    <x v="6"/>
    <n v="97128"/>
  </r>
  <r>
    <x v="592"/>
    <n v="46"/>
    <s v="Bill Shonely"/>
    <x v="0"/>
    <n v="1"/>
    <x v="449"/>
    <n v="22627"/>
    <s v="Low"/>
    <n v="46"/>
    <n v="150.97999999999999"/>
    <n v="0.03"/>
    <x v="2642"/>
    <n v="66.27"/>
    <n v="-1061.68"/>
    <n v="0.65"/>
    <x v="1"/>
    <x v="4"/>
    <x v="686"/>
    <x v="10"/>
    <x v="1"/>
    <n v="3152"/>
    <d v="2013-04-03T00:00:00"/>
    <x v="2"/>
    <x v="2"/>
    <n v="95240"/>
  </r>
  <r>
    <x v="452"/>
    <n v="46"/>
    <s v="Georgia Rosenberg"/>
    <x v="3"/>
    <n v="1"/>
    <x v="449"/>
    <n v="12999"/>
    <s v="High"/>
    <n v="31"/>
    <n v="95.43"/>
    <n v="0.09"/>
    <x v="2643"/>
    <n v="19.989999999999998"/>
    <n v="-435.56"/>
    <n v="0.79"/>
    <x v="0"/>
    <x v="0"/>
    <x v="806"/>
    <x v="0"/>
    <x v="3"/>
    <n v="1814"/>
    <d v="2013-04-04T00:00:00"/>
    <x v="0"/>
    <x v="16"/>
    <n v="22304"/>
  </r>
  <r>
    <x v="1035"/>
    <n v="46"/>
    <s v="Hallie Redmond"/>
    <x v="0"/>
    <n v="1"/>
    <x v="449"/>
    <n v="22022"/>
    <s v="Critical"/>
    <n v="1"/>
    <n v="1500.97"/>
    <n v="7.0000000000000007E-2"/>
    <x v="2644"/>
    <n v="29.7"/>
    <n v="-3461.1210000000001"/>
    <n v="0.56999999999999995"/>
    <x v="2"/>
    <x v="2"/>
    <x v="376"/>
    <x v="7"/>
    <x v="2"/>
    <n v="3072"/>
    <d v="2013-04-04T00:00:00"/>
    <x v="2"/>
    <x v="26"/>
    <n v="63135"/>
  </r>
  <r>
    <x v="18"/>
    <n v="46"/>
    <s v="Matt Collins"/>
    <x v="3"/>
    <n v="1"/>
    <x v="449"/>
    <n v="5318"/>
    <s v="High"/>
    <n v="29"/>
    <n v="200.99"/>
    <n v="0.03"/>
    <x v="2645"/>
    <n v="4.2"/>
    <n v="1196.3699999999999"/>
    <n v="0.59"/>
    <x v="2"/>
    <x v="0"/>
    <x v="671"/>
    <x v="9"/>
    <x v="2"/>
    <n v="740"/>
    <d v="2013-04-04T00:00:00"/>
    <x v="1"/>
    <x v="10"/>
    <n v="50501"/>
  </r>
  <r>
    <x v="18"/>
    <n v="46"/>
    <s v="Matt Collins"/>
    <x v="3"/>
    <n v="1"/>
    <x v="449"/>
    <n v="5318"/>
    <s v="High"/>
    <n v="8"/>
    <n v="131.12"/>
    <n v="0.08"/>
    <x v="2646"/>
    <n v="0.99"/>
    <n v="195.16"/>
    <n v="0.55000000000000004"/>
    <x v="0"/>
    <x v="0"/>
    <x v="1071"/>
    <x v="13"/>
    <x v="2"/>
    <n v="739"/>
    <d v="2013-04-05T00:00:00"/>
    <x v="0"/>
    <x v="10"/>
    <n v="50501"/>
  </r>
  <r>
    <x v="345"/>
    <n v="46"/>
    <s v="Bill Shonely"/>
    <x v="0"/>
    <n v="1"/>
    <x v="449"/>
    <n v="22627"/>
    <s v="Low"/>
    <n v="33"/>
    <n v="63.94"/>
    <n v="0.09"/>
    <x v="2647"/>
    <n v="14.48"/>
    <n v="614.03"/>
    <n v="0.46"/>
    <x v="1"/>
    <x v="0"/>
    <x v="679"/>
    <x v="5"/>
    <x v="0"/>
    <n v="3151"/>
    <d v="2013-04-08T00:00:00"/>
    <x v="0"/>
    <x v="19"/>
    <n v="4401"/>
  </r>
  <r>
    <x v="71"/>
    <n v="46"/>
    <s v="Jennifer Patt"/>
    <x v="1"/>
    <n v="1"/>
    <x v="450"/>
    <n v="39847"/>
    <s v="Not Specified"/>
    <n v="29"/>
    <n v="4.38"/>
    <n v="0.08"/>
    <x v="2648"/>
    <n v="6.21"/>
    <n v="-127.006"/>
    <n v="0.37"/>
    <x v="0"/>
    <x v="0"/>
    <x v="1072"/>
    <x v="3"/>
    <x v="1"/>
    <n v="5630"/>
    <d v="2013-04-05T00:00:00"/>
    <x v="0"/>
    <x v="2"/>
    <n v="93905"/>
  </r>
  <r>
    <x v="71"/>
    <n v="46"/>
    <s v="Jennifer Patt"/>
    <x v="1"/>
    <n v="1"/>
    <x v="450"/>
    <n v="39847"/>
    <s v="Not Specified"/>
    <n v="49"/>
    <n v="64.98"/>
    <n v="0.08"/>
    <x v="2649"/>
    <n v="6.88"/>
    <n v="379.11"/>
    <n v="0.73"/>
    <x v="0"/>
    <x v="0"/>
    <x v="1024"/>
    <x v="0"/>
    <x v="1"/>
    <n v="5631"/>
    <d v="2013-04-05T00:00:00"/>
    <x v="0"/>
    <x v="2"/>
    <n v="93905"/>
  </r>
  <r>
    <x v="71"/>
    <n v="46"/>
    <s v="Jennifer Patt"/>
    <x v="1"/>
    <n v="1"/>
    <x v="450"/>
    <n v="39847"/>
    <s v="Not Specified"/>
    <n v="20"/>
    <n v="155.99"/>
    <n v="0.08"/>
    <x v="2650"/>
    <n v="8.99"/>
    <n v="142.55099999999999"/>
    <n v="0.57999999999999996"/>
    <x v="2"/>
    <x v="0"/>
    <x v="699"/>
    <x v="9"/>
    <x v="1"/>
    <n v="5632"/>
    <d v="2013-04-06T00:00:00"/>
    <x v="0"/>
    <x v="2"/>
    <n v="93905"/>
  </r>
  <r>
    <x v="304"/>
    <n v="46"/>
    <s v="Ashley Jarboe"/>
    <x v="1"/>
    <n v="1"/>
    <x v="450"/>
    <n v="21600"/>
    <s v="Low"/>
    <n v="17"/>
    <n v="10.14"/>
    <n v="0.03"/>
    <x v="2651"/>
    <n v="2.27"/>
    <n v="48.55"/>
    <n v="0.36"/>
    <x v="0"/>
    <x v="3"/>
    <x v="16"/>
    <x v="2"/>
    <x v="3"/>
    <n v="2991"/>
    <d v="2013-04-11T00:00:00"/>
    <x v="0"/>
    <x v="42"/>
    <n v="30297"/>
  </r>
  <r>
    <x v="562"/>
    <n v="46"/>
    <s v="Pete Takahito"/>
    <x v="2"/>
    <n v="1"/>
    <x v="451"/>
    <n v="7936"/>
    <s v="Low"/>
    <n v="50"/>
    <n v="58.14"/>
    <n v="0.06"/>
    <x v="2652"/>
    <n v="36.61"/>
    <n v="-868.88"/>
    <n v="0.61"/>
    <x v="1"/>
    <x v="4"/>
    <x v="863"/>
    <x v="10"/>
    <x v="0"/>
    <n v="1077"/>
    <d v="2013-04-05T00:00:00"/>
    <x v="2"/>
    <x v="1"/>
    <n v="21040"/>
  </r>
  <r>
    <x v="562"/>
    <n v="46"/>
    <s v="Pete Takahito"/>
    <x v="2"/>
    <n v="1"/>
    <x v="451"/>
    <n v="7936"/>
    <s v="Low"/>
    <n v="15"/>
    <n v="12.44"/>
    <n v="0.06"/>
    <x v="2653"/>
    <n v="6.27"/>
    <n v="-41.86"/>
    <n v="0.56999999999999995"/>
    <x v="0"/>
    <x v="5"/>
    <x v="920"/>
    <x v="0"/>
    <x v="0"/>
    <n v="1078"/>
    <d v="2013-04-10T00:00:00"/>
    <x v="0"/>
    <x v="1"/>
    <n v="21040"/>
  </r>
  <r>
    <x v="1036"/>
    <n v="46"/>
    <s v="Katrina Willman"/>
    <x v="3"/>
    <n v="1"/>
    <x v="452"/>
    <n v="56003"/>
    <s v="Critical"/>
    <n v="13"/>
    <n v="150.97999999999999"/>
    <n v="0.1"/>
    <x v="2654"/>
    <n v="16.010000000000002"/>
    <n v="-364.87336599999998"/>
    <n v="0.7"/>
    <x v="1"/>
    <x v="4"/>
    <x v="24"/>
    <x v="4"/>
    <x v="0"/>
    <n v="7835"/>
    <d v="2013-04-07T00:00:00"/>
    <x v="2"/>
    <x v="0"/>
    <n v="15241"/>
  </r>
  <r>
    <x v="916"/>
    <n v="46"/>
    <s v="Eric Barreto"/>
    <x v="3"/>
    <n v="1"/>
    <x v="452"/>
    <n v="29700"/>
    <s v="Medium"/>
    <n v="9"/>
    <n v="3.08"/>
    <n v="0.01"/>
    <x v="2655"/>
    <n v="0.99"/>
    <n v="5.0199999999999996"/>
    <n v="0.37"/>
    <x v="0"/>
    <x v="0"/>
    <x v="655"/>
    <x v="12"/>
    <x v="0"/>
    <n v="4182"/>
    <d v="2013-04-07T00:00:00"/>
    <x v="0"/>
    <x v="46"/>
    <n v="3053"/>
  </r>
  <r>
    <x v="454"/>
    <n v="46"/>
    <s v="Melanie Page"/>
    <x v="2"/>
    <n v="1"/>
    <x v="452"/>
    <n v="22881"/>
    <s v="Medium"/>
    <n v="33"/>
    <n v="14.03"/>
    <n v="0.04"/>
    <x v="2656"/>
    <n v="9.3699999999999992"/>
    <n v="-120.48"/>
    <n v="0.56000000000000005"/>
    <x v="0"/>
    <x v="0"/>
    <x v="1073"/>
    <x v="0"/>
    <x v="2"/>
    <n v="3188"/>
    <d v="2013-04-07T00:00:00"/>
    <x v="0"/>
    <x v="9"/>
    <n v="78550"/>
  </r>
  <r>
    <x v="386"/>
    <n v="46"/>
    <s v="Evan Henry"/>
    <x v="2"/>
    <n v="1"/>
    <x v="453"/>
    <n v="26786"/>
    <s v="Medium"/>
    <n v="29"/>
    <n v="10.98"/>
    <n v="0.08"/>
    <x v="2657"/>
    <n v="3.99"/>
    <n v="-25.41"/>
    <n v="0.57999999999999996"/>
    <x v="0"/>
    <x v="0"/>
    <x v="567"/>
    <x v="13"/>
    <x v="1"/>
    <n v="3751"/>
    <d v="2013-04-08T00:00:00"/>
    <x v="0"/>
    <x v="2"/>
    <n v="91941"/>
  </r>
  <r>
    <x v="941"/>
    <n v="46"/>
    <s v="Eric Murdock"/>
    <x v="1"/>
    <n v="1"/>
    <x v="453"/>
    <n v="5990"/>
    <s v="Critical"/>
    <n v="9"/>
    <n v="6.48"/>
    <n v="0.06"/>
    <x v="1801"/>
    <n v="6.35"/>
    <n v="-27.78"/>
    <n v="0.37"/>
    <x v="0"/>
    <x v="0"/>
    <x v="373"/>
    <x v="2"/>
    <x v="1"/>
    <n v="838"/>
    <d v="2013-04-08T00:00:00"/>
    <x v="0"/>
    <x v="2"/>
    <n v="90301"/>
  </r>
  <r>
    <x v="232"/>
    <n v="46"/>
    <s v="Stephanie Phelps"/>
    <x v="3"/>
    <n v="1"/>
    <x v="453"/>
    <n v="11943"/>
    <s v="Low"/>
    <n v="19"/>
    <n v="70.98"/>
    <n v="0.08"/>
    <x v="2658"/>
    <n v="30"/>
    <n v="-425.72"/>
    <n v="0.73"/>
    <x v="1"/>
    <x v="2"/>
    <x v="850"/>
    <x v="1"/>
    <x v="1"/>
    <n v="1658"/>
    <d v="2013-04-09T00:00:00"/>
    <x v="2"/>
    <x v="21"/>
    <n v="98034"/>
  </r>
  <r>
    <x v="694"/>
    <n v="46"/>
    <s v="Matthew Grinstein"/>
    <x v="0"/>
    <n v="1"/>
    <x v="453"/>
    <n v="9664"/>
    <s v="High"/>
    <n v="13"/>
    <n v="6.48"/>
    <n v="0.06"/>
    <x v="2659"/>
    <n v="8.4"/>
    <n v="-64.95"/>
    <n v="0.37"/>
    <x v="0"/>
    <x v="0"/>
    <x v="529"/>
    <x v="2"/>
    <x v="1"/>
    <n v="1321"/>
    <d v="2013-04-10T00:00:00"/>
    <x v="0"/>
    <x v="37"/>
    <n v="88101"/>
  </r>
  <r>
    <x v="193"/>
    <n v="46"/>
    <s v="Trudy Bell"/>
    <x v="3"/>
    <n v="1"/>
    <x v="453"/>
    <n v="57889"/>
    <s v="Low"/>
    <n v="39"/>
    <n v="20.99"/>
    <n v="0.01"/>
    <x v="2660"/>
    <n v="0.99"/>
    <n v="216.702"/>
    <n v="0.56999999999999995"/>
    <x v="2"/>
    <x v="3"/>
    <x v="568"/>
    <x v="9"/>
    <x v="1"/>
    <n v="8108"/>
    <d v="2013-04-11T00:00:00"/>
    <x v="0"/>
    <x v="40"/>
    <n v="85335"/>
  </r>
  <r>
    <x v="232"/>
    <n v="46"/>
    <s v="Stephanie Phelps"/>
    <x v="3"/>
    <n v="1"/>
    <x v="453"/>
    <n v="11943"/>
    <s v="Low"/>
    <n v="49"/>
    <n v="14.45"/>
    <n v="0.09"/>
    <x v="2661"/>
    <n v="7.17"/>
    <n v="7.3525"/>
    <n v="0.38"/>
    <x v="0"/>
    <x v="0"/>
    <x v="892"/>
    <x v="3"/>
    <x v="1"/>
    <n v="1657"/>
    <d v="2013-04-14T00:00:00"/>
    <x v="0"/>
    <x v="21"/>
    <n v="98034"/>
  </r>
  <r>
    <x v="1037"/>
    <n v="46"/>
    <s v="Deborah Brumfield"/>
    <x v="0"/>
    <n v="1"/>
    <x v="454"/>
    <n v="28007"/>
    <s v="Not Specified"/>
    <n v="23"/>
    <n v="3.48"/>
    <n v="0.03"/>
    <x v="2662"/>
    <n v="49"/>
    <n v="-1045.25"/>
    <n v="0.59"/>
    <x v="0"/>
    <x v="1"/>
    <x v="1067"/>
    <x v="13"/>
    <x v="1"/>
    <n v="3930"/>
    <d v="2013-04-09T00:00:00"/>
    <x v="0"/>
    <x v="2"/>
    <n v="91761"/>
  </r>
  <r>
    <x v="1037"/>
    <n v="46"/>
    <s v="Deborah Brumfield"/>
    <x v="0"/>
    <n v="1"/>
    <x v="454"/>
    <n v="28007"/>
    <s v="Not Specified"/>
    <n v="20"/>
    <n v="11.66"/>
    <n v="0.02"/>
    <x v="2663"/>
    <n v="7.95"/>
    <n v="-78.81"/>
    <n v="0.57999999999999996"/>
    <x v="0"/>
    <x v="6"/>
    <x v="882"/>
    <x v="6"/>
    <x v="1"/>
    <n v="3931"/>
    <d v="2013-04-09T00:00:00"/>
    <x v="0"/>
    <x v="2"/>
    <n v="91761"/>
  </r>
  <r>
    <x v="1037"/>
    <n v="46"/>
    <s v="Deborah Brumfield"/>
    <x v="0"/>
    <n v="1"/>
    <x v="454"/>
    <n v="28007"/>
    <s v="Not Specified"/>
    <n v="20"/>
    <n v="12.98"/>
    <n v="0.04"/>
    <x v="2664"/>
    <n v="3.14"/>
    <n v="12.82"/>
    <n v="0.6"/>
    <x v="0"/>
    <x v="6"/>
    <x v="725"/>
    <x v="16"/>
    <x v="1"/>
    <n v="3932"/>
    <d v="2013-04-09T00:00:00"/>
    <x v="0"/>
    <x v="2"/>
    <n v="91761"/>
  </r>
  <r>
    <x v="613"/>
    <n v="46"/>
    <s v="Kean Takahito"/>
    <x v="1"/>
    <n v="1"/>
    <x v="454"/>
    <n v="26951"/>
    <s v="Not Specified"/>
    <n v="3"/>
    <n v="150.97999999999999"/>
    <n v="0.05"/>
    <x v="2665"/>
    <n v="13.99"/>
    <n v="-318.59399999999999"/>
    <n v="0.38"/>
    <x v="2"/>
    <x v="5"/>
    <x v="170"/>
    <x v="7"/>
    <x v="3"/>
    <n v="3777"/>
    <d v="2013-04-09T00:00:00"/>
    <x v="0"/>
    <x v="42"/>
    <n v="30269"/>
  </r>
  <r>
    <x v="183"/>
    <n v="46"/>
    <s v="George Ashbrook"/>
    <x v="3"/>
    <n v="1"/>
    <x v="455"/>
    <n v="24581"/>
    <s v="High"/>
    <n v="8"/>
    <n v="4.55"/>
    <n v="0.03"/>
    <x v="2666"/>
    <n v="1.49"/>
    <n v="4.08"/>
    <n v="0.35"/>
    <x v="0"/>
    <x v="0"/>
    <x v="383"/>
    <x v="3"/>
    <x v="2"/>
    <n v="3448"/>
    <d v="2013-04-10T00:00:00"/>
    <x v="0"/>
    <x v="9"/>
    <n v="75901"/>
  </r>
  <r>
    <x v="412"/>
    <n v="46"/>
    <s v="Anthony Rawles"/>
    <x v="0"/>
    <n v="1"/>
    <x v="455"/>
    <n v="54917"/>
    <s v="High"/>
    <n v="12"/>
    <n v="499.99"/>
    <n v="0.06"/>
    <x v="2667"/>
    <n v="24.49"/>
    <n v="-517.08000000000004"/>
    <n v="0.36"/>
    <x v="2"/>
    <x v="1"/>
    <x v="298"/>
    <x v="11"/>
    <x v="1"/>
    <n v="7661"/>
    <d v="2013-04-10T00:00:00"/>
    <x v="0"/>
    <x v="30"/>
    <n v="81503"/>
  </r>
  <r>
    <x v="1038"/>
    <n v="46"/>
    <s v="Russell D'Ascenzo"/>
    <x v="3"/>
    <n v="1"/>
    <x v="455"/>
    <n v="29478"/>
    <s v="High"/>
    <n v="15"/>
    <n v="20.99"/>
    <n v="0.01"/>
    <x v="2668"/>
    <n v="0.99"/>
    <n v="19.611000000000001"/>
    <n v="0.56999999999999995"/>
    <x v="2"/>
    <x v="3"/>
    <x v="568"/>
    <x v="9"/>
    <x v="3"/>
    <n v="4156"/>
    <d v="2013-04-12T00:00:00"/>
    <x v="0"/>
    <x v="12"/>
    <n v="34759"/>
  </r>
  <r>
    <x v="1039"/>
    <n v="46"/>
    <s v="Richard Eichhorn"/>
    <x v="3"/>
    <n v="1"/>
    <x v="456"/>
    <n v="12613"/>
    <s v="Medium"/>
    <n v="18"/>
    <n v="12.22"/>
    <n v="0.04"/>
    <x v="2669"/>
    <n v="2.85"/>
    <n v="77.53"/>
    <n v="0.55000000000000004"/>
    <x v="1"/>
    <x v="6"/>
    <x v="234"/>
    <x v="5"/>
    <x v="3"/>
    <n v="1762"/>
    <d v="2013-04-11T00:00:00"/>
    <x v="1"/>
    <x v="8"/>
    <n v="70072"/>
  </r>
  <r>
    <x v="1039"/>
    <n v="46"/>
    <s v="Richard Eichhorn"/>
    <x v="3"/>
    <n v="1"/>
    <x v="456"/>
    <n v="12613"/>
    <s v="Medium"/>
    <n v="28"/>
    <n v="59.78"/>
    <n v="0"/>
    <x v="2670"/>
    <n v="10.29"/>
    <n v="587.01"/>
    <n v="0.39"/>
    <x v="0"/>
    <x v="0"/>
    <x v="917"/>
    <x v="3"/>
    <x v="3"/>
    <n v="1761"/>
    <d v="2013-04-11T00:00:00"/>
    <x v="0"/>
    <x v="8"/>
    <n v="70072"/>
  </r>
  <r>
    <x v="449"/>
    <n v="46"/>
    <s v="Nora Paige"/>
    <x v="0"/>
    <n v="1"/>
    <x v="456"/>
    <n v="45605"/>
    <s v="Medium"/>
    <n v="7"/>
    <n v="212.6"/>
    <n v="0.05"/>
    <x v="2671"/>
    <n v="52.2"/>
    <n v="-248.78"/>
    <n v="0.64"/>
    <x v="1"/>
    <x v="4"/>
    <x v="8"/>
    <x v="4"/>
    <x v="1"/>
    <n v="6418"/>
    <d v="2013-04-12T00:00:00"/>
    <x v="2"/>
    <x v="2"/>
    <n v="93422"/>
  </r>
  <r>
    <x v="1040"/>
    <n v="46"/>
    <s v="Chuck Clark"/>
    <x v="2"/>
    <n v="1"/>
    <x v="456"/>
    <n v="40164"/>
    <s v="Not Specified"/>
    <n v="8"/>
    <n v="22.98"/>
    <n v="0.04"/>
    <x v="2672"/>
    <n v="7.58"/>
    <n v="75.63"/>
    <n v="0.51"/>
    <x v="1"/>
    <x v="0"/>
    <x v="1074"/>
    <x v="5"/>
    <x v="2"/>
    <n v="5683"/>
    <d v="2013-04-12T00:00:00"/>
    <x v="0"/>
    <x v="24"/>
    <n v="48841"/>
  </r>
  <r>
    <x v="941"/>
    <n v="46"/>
    <s v="Eric Murdock"/>
    <x v="1"/>
    <n v="1"/>
    <x v="456"/>
    <n v="19296"/>
    <s v="High"/>
    <n v="43"/>
    <n v="1.68"/>
    <n v="0.04"/>
    <x v="2673"/>
    <n v="1.57"/>
    <n v="-37.76"/>
    <n v="0.59"/>
    <x v="0"/>
    <x v="3"/>
    <x v="125"/>
    <x v="6"/>
    <x v="1"/>
    <n v="2667"/>
    <d v="2013-04-12T00:00:00"/>
    <x v="1"/>
    <x v="2"/>
    <n v="90301"/>
  </r>
  <r>
    <x v="783"/>
    <n v="46"/>
    <s v="Karl Brown"/>
    <x v="2"/>
    <n v="1"/>
    <x v="456"/>
    <n v="5472"/>
    <s v="Low"/>
    <n v="32"/>
    <n v="6.48"/>
    <n v="0"/>
    <x v="2674"/>
    <n v="6.65"/>
    <n v="-84.33"/>
    <n v="0.36"/>
    <x v="0"/>
    <x v="0"/>
    <x v="1075"/>
    <x v="2"/>
    <x v="1"/>
    <n v="763"/>
    <d v="2013-04-12T00:00:00"/>
    <x v="0"/>
    <x v="2"/>
    <n v="92008"/>
  </r>
  <r>
    <x v="833"/>
    <n v="46"/>
    <s v="Juliana Krohn"/>
    <x v="2"/>
    <n v="1"/>
    <x v="456"/>
    <n v="45158"/>
    <s v="Low"/>
    <n v="40"/>
    <n v="9.68"/>
    <n v="0.09"/>
    <x v="2675"/>
    <n v="2.0299999999999998"/>
    <n v="131.69999999999999"/>
    <n v="0.37"/>
    <x v="0"/>
    <x v="3"/>
    <x v="795"/>
    <x v="2"/>
    <x v="1"/>
    <n v="6367"/>
    <d v="2013-04-12T00:00:00"/>
    <x v="0"/>
    <x v="2"/>
    <n v="94110"/>
  </r>
  <r>
    <x v="783"/>
    <n v="46"/>
    <s v="Karl Brown"/>
    <x v="2"/>
    <n v="1"/>
    <x v="456"/>
    <n v="5472"/>
    <s v="Low"/>
    <n v="12"/>
    <n v="115.99"/>
    <n v="0.09"/>
    <x v="2676"/>
    <n v="5.92"/>
    <n v="-182.97399999999999"/>
    <n v="0.57999999999999996"/>
    <x v="2"/>
    <x v="0"/>
    <x v="154"/>
    <x v="9"/>
    <x v="1"/>
    <n v="765"/>
    <d v="2013-04-12T00:00:00"/>
    <x v="0"/>
    <x v="2"/>
    <n v="92008"/>
  </r>
  <r>
    <x v="1039"/>
    <n v="46"/>
    <s v="Richard Eichhorn"/>
    <x v="3"/>
    <n v="1"/>
    <x v="456"/>
    <n v="12613"/>
    <s v="Medium"/>
    <n v="3"/>
    <n v="3.36"/>
    <n v="0.08"/>
    <x v="2677"/>
    <n v="6.27"/>
    <n v="-16.007999999999999"/>
    <n v="0.4"/>
    <x v="0"/>
    <x v="0"/>
    <x v="19"/>
    <x v="3"/>
    <x v="3"/>
    <n v="1760"/>
    <d v="2013-04-13T00:00:00"/>
    <x v="0"/>
    <x v="8"/>
    <n v="70072"/>
  </r>
  <r>
    <x v="783"/>
    <n v="46"/>
    <s v="Karl Brown"/>
    <x v="2"/>
    <n v="1"/>
    <x v="456"/>
    <n v="5472"/>
    <s v="Low"/>
    <n v="27"/>
    <n v="13.48"/>
    <n v="0.09"/>
    <x v="2678"/>
    <n v="4.51"/>
    <n v="-24.44"/>
    <n v="0.59"/>
    <x v="0"/>
    <x v="0"/>
    <x v="374"/>
    <x v="0"/>
    <x v="1"/>
    <n v="764"/>
    <d v="2013-04-14T00:00:00"/>
    <x v="0"/>
    <x v="2"/>
    <n v="92008"/>
  </r>
  <r>
    <x v="833"/>
    <n v="46"/>
    <s v="Juliana Krohn"/>
    <x v="2"/>
    <n v="1"/>
    <x v="456"/>
    <n v="45158"/>
    <s v="Low"/>
    <n v="15"/>
    <n v="3.78"/>
    <n v="0.03"/>
    <x v="1125"/>
    <n v="0.71"/>
    <n v="23.52"/>
    <n v="0.39"/>
    <x v="0"/>
    <x v="3"/>
    <x v="940"/>
    <x v="14"/>
    <x v="1"/>
    <n v="6368"/>
    <d v="2013-04-15T00:00:00"/>
    <x v="1"/>
    <x v="2"/>
    <n v="94110"/>
  </r>
  <r>
    <x v="170"/>
    <n v="46"/>
    <s v="Alejandro Grove"/>
    <x v="2"/>
    <n v="1"/>
    <x v="456"/>
    <n v="53349"/>
    <s v="Low"/>
    <n v="46"/>
    <n v="243.98"/>
    <n v="7.0000000000000007E-2"/>
    <x v="2679"/>
    <n v="43.32"/>
    <n v="2349.29"/>
    <n v="0.55000000000000004"/>
    <x v="1"/>
    <x v="2"/>
    <x v="23"/>
    <x v="1"/>
    <x v="0"/>
    <n v="7472"/>
    <d v="2013-04-19T00:00:00"/>
    <x v="2"/>
    <x v="20"/>
    <n v="44105"/>
  </r>
  <r>
    <x v="56"/>
    <n v="46"/>
    <s v="Catherine Glotzbach"/>
    <x v="1"/>
    <n v="1"/>
    <x v="457"/>
    <n v="52839"/>
    <s v="High"/>
    <n v="8"/>
    <n v="3.28"/>
    <n v="0.04"/>
    <x v="2680"/>
    <n v="3.97"/>
    <n v="-22.84"/>
    <n v="0.56000000000000005"/>
    <x v="0"/>
    <x v="3"/>
    <x v="60"/>
    <x v="6"/>
    <x v="1"/>
    <n v="7407"/>
    <d v="2013-04-11T00:00:00"/>
    <x v="0"/>
    <x v="6"/>
    <n v="97477"/>
  </r>
  <r>
    <x v="124"/>
    <n v="46"/>
    <s v="Natalie Webber"/>
    <x v="2"/>
    <n v="1"/>
    <x v="457"/>
    <n v="55203"/>
    <s v="Low"/>
    <n v="18"/>
    <n v="65.989999999999995"/>
    <n v="0.05"/>
    <x v="2681"/>
    <n v="7.69"/>
    <n v="0.71099999999999997"/>
    <n v="0.59"/>
    <x v="2"/>
    <x v="0"/>
    <x v="1076"/>
    <x v="9"/>
    <x v="1"/>
    <n v="7702"/>
    <d v="2013-04-11T00:00:00"/>
    <x v="0"/>
    <x v="2"/>
    <n v="94025"/>
  </r>
  <r>
    <x v="286"/>
    <n v="46"/>
    <s v="Ricardo Block"/>
    <x v="2"/>
    <n v="1"/>
    <x v="457"/>
    <n v="7078"/>
    <s v="High"/>
    <n v="29"/>
    <n v="14.98"/>
    <n v="0.02"/>
    <x v="2682"/>
    <n v="8.99"/>
    <n v="65.349999999999994"/>
    <n v="0.39"/>
    <x v="1"/>
    <x v="6"/>
    <x v="813"/>
    <x v="5"/>
    <x v="1"/>
    <n v="978"/>
    <d v="2013-04-12T00:00:00"/>
    <x v="1"/>
    <x v="31"/>
    <n v="83501"/>
  </r>
  <r>
    <x v="1041"/>
    <n v="46"/>
    <s v="Tracy Zic"/>
    <x v="3"/>
    <n v="1"/>
    <x v="457"/>
    <n v="3040"/>
    <s v="Medium"/>
    <n v="13"/>
    <n v="6.48"/>
    <n v="0.01"/>
    <x v="2683"/>
    <n v="6.6"/>
    <n v="-31.54"/>
    <n v="0.37"/>
    <x v="0"/>
    <x v="0"/>
    <x v="206"/>
    <x v="2"/>
    <x v="3"/>
    <n v="447"/>
    <d v="2013-04-12T00:00:00"/>
    <x v="1"/>
    <x v="12"/>
    <n v="33404"/>
  </r>
  <r>
    <x v="286"/>
    <n v="46"/>
    <s v="Ricardo Block"/>
    <x v="2"/>
    <n v="1"/>
    <x v="457"/>
    <n v="7078"/>
    <s v="High"/>
    <n v="11"/>
    <n v="3.36"/>
    <n v="0.1"/>
    <x v="2684"/>
    <n v="6.27"/>
    <n v="-47.023499999999999"/>
    <n v="0.4"/>
    <x v="0"/>
    <x v="0"/>
    <x v="19"/>
    <x v="3"/>
    <x v="1"/>
    <n v="976"/>
    <d v="2013-04-12T00:00:00"/>
    <x v="1"/>
    <x v="31"/>
    <n v="83501"/>
  </r>
  <r>
    <x v="475"/>
    <n v="46"/>
    <s v="Catherine Glotzbach"/>
    <x v="1"/>
    <n v="1"/>
    <x v="457"/>
    <n v="52839"/>
    <s v="High"/>
    <n v="25"/>
    <n v="55.99"/>
    <n v="0.1"/>
    <x v="2685"/>
    <n v="2.5"/>
    <n v="-155.298"/>
    <n v="0.83"/>
    <x v="2"/>
    <x v="6"/>
    <x v="771"/>
    <x v="9"/>
    <x v="1"/>
    <n v="7408"/>
    <d v="2013-04-12T00:00:00"/>
    <x v="0"/>
    <x v="6"/>
    <n v="97224"/>
  </r>
  <r>
    <x v="286"/>
    <n v="46"/>
    <s v="Ricardo Block"/>
    <x v="2"/>
    <n v="1"/>
    <x v="457"/>
    <n v="7078"/>
    <s v="High"/>
    <n v="16"/>
    <n v="122.99"/>
    <n v="0.05"/>
    <x v="2686"/>
    <n v="70.2"/>
    <n v="-885.73"/>
    <n v="0.74"/>
    <x v="1"/>
    <x v="2"/>
    <x v="199"/>
    <x v="1"/>
    <x v="1"/>
    <n v="977"/>
    <d v="2013-04-13T00:00:00"/>
    <x v="2"/>
    <x v="31"/>
    <n v="83501"/>
  </r>
  <r>
    <x v="286"/>
    <n v="46"/>
    <s v="Ricardo Block"/>
    <x v="2"/>
    <n v="1"/>
    <x v="457"/>
    <n v="7078"/>
    <s v="High"/>
    <n v="9"/>
    <n v="11.33"/>
    <n v="0.01"/>
    <x v="2687"/>
    <n v="6.12"/>
    <n v="-8.4499999999999993"/>
    <n v="0.42"/>
    <x v="0"/>
    <x v="5"/>
    <x v="419"/>
    <x v="13"/>
    <x v="1"/>
    <n v="975"/>
    <d v="2013-04-13T00:00:00"/>
    <x v="0"/>
    <x v="31"/>
    <n v="83501"/>
  </r>
  <r>
    <x v="763"/>
    <n v="46"/>
    <s v="Jack Lebron"/>
    <x v="2"/>
    <n v="1"/>
    <x v="457"/>
    <n v="29121"/>
    <s v="Medium"/>
    <n v="31"/>
    <n v="125.99"/>
    <n v="0.08"/>
    <x v="2688"/>
    <n v="7.69"/>
    <n v="575.33399999999995"/>
    <n v="0.57999999999999996"/>
    <x v="2"/>
    <x v="0"/>
    <x v="229"/>
    <x v="9"/>
    <x v="2"/>
    <n v="4085"/>
    <d v="2013-04-13T00:00:00"/>
    <x v="0"/>
    <x v="36"/>
    <n v="46368"/>
  </r>
  <r>
    <x v="1042"/>
    <n v="46"/>
    <s v="Quincy Jones"/>
    <x v="1"/>
    <n v="1"/>
    <x v="457"/>
    <n v="16643"/>
    <s v="Low"/>
    <n v="40"/>
    <n v="7.31"/>
    <n v="0.01"/>
    <x v="2689"/>
    <n v="0.49"/>
    <n v="167.3"/>
    <n v="0.38"/>
    <x v="0"/>
    <x v="0"/>
    <x v="249"/>
    <x v="12"/>
    <x v="1"/>
    <n v="2310"/>
    <d v="2013-04-15T00:00:00"/>
    <x v="0"/>
    <x v="40"/>
    <n v="85323"/>
  </r>
  <r>
    <x v="1042"/>
    <n v="46"/>
    <s v="Quincy Jones"/>
    <x v="1"/>
    <n v="1"/>
    <x v="457"/>
    <n v="16643"/>
    <s v="Low"/>
    <n v="46"/>
    <n v="10.06"/>
    <n v="0.06"/>
    <x v="2690"/>
    <n v="2.06"/>
    <n v="146.04"/>
    <n v="0.39"/>
    <x v="0"/>
    <x v="3"/>
    <x v="690"/>
    <x v="2"/>
    <x v="1"/>
    <n v="2311"/>
    <d v="2013-04-15T00:00:00"/>
    <x v="0"/>
    <x v="40"/>
    <n v="85323"/>
  </r>
  <r>
    <x v="887"/>
    <n v="46"/>
    <s v="Grant Donatelli"/>
    <x v="3"/>
    <n v="1"/>
    <x v="458"/>
    <n v="2272"/>
    <s v="High"/>
    <n v="39"/>
    <n v="212.6"/>
    <n v="0.08"/>
    <x v="2691"/>
    <n v="52.2"/>
    <n v="-513.79042000000004"/>
    <n v="0.64"/>
    <x v="1"/>
    <x v="4"/>
    <x v="8"/>
    <x v="4"/>
    <x v="0"/>
    <n v="329"/>
    <d v="2013-04-12T00:00:00"/>
    <x v="2"/>
    <x v="41"/>
    <n v="25314"/>
  </r>
  <r>
    <x v="759"/>
    <n v="46"/>
    <s v="Damala Kotsonis"/>
    <x v="2"/>
    <n v="1"/>
    <x v="458"/>
    <n v="45409"/>
    <s v="Critical"/>
    <n v="10"/>
    <n v="3.28"/>
    <n v="0.08"/>
    <x v="2692"/>
    <n v="3.97"/>
    <n v="-28.37"/>
    <n v="0.56000000000000005"/>
    <x v="0"/>
    <x v="3"/>
    <x v="60"/>
    <x v="6"/>
    <x v="1"/>
    <n v="6394"/>
    <d v="2013-04-13T00:00:00"/>
    <x v="0"/>
    <x v="2"/>
    <n v="93117"/>
  </r>
  <r>
    <x v="759"/>
    <n v="46"/>
    <s v="Damala Kotsonis"/>
    <x v="2"/>
    <n v="1"/>
    <x v="458"/>
    <n v="45409"/>
    <s v="Critical"/>
    <n v="11"/>
    <n v="320.98"/>
    <n v="0.1"/>
    <x v="2693"/>
    <n v="58.95"/>
    <n v="124.36"/>
    <n v="0.56999999999999995"/>
    <x v="1"/>
    <x v="2"/>
    <x v="100"/>
    <x v="1"/>
    <x v="1"/>
    <n v="6393"/>
    <d v="2013-04-15T00:00:00"/>
    <x v="2"/>
    <x v="2"/>
    <n v="93117"/>
  </r>
  <r>
    <x v="759"/>
    <n v="46"/>
    <s v="Damala Kotsonis"/>
    <x v="2"/>
    <n v="1"/>
    <x v="458"/>
    <n v="45409"/>
    <s v="Critical"/>
    <n v="50"/>
    <n v="20.99"/>
    <n v="0"/>
    <x v="2694"/>
    <n v="1.25"/>
    <n v="10.997999999999999"/>
    <n v="0.83"/>
    <x v="2"/>
    <x v="6"/>
    <x v="918"/>
    <x v="9"/>
    <x v="1"/>
    <n v="6395"/>
    <d v="2013-04-15T00:00:00"/>
    <x v="0"/>
    <x v="2"/>
    <n v="93117"/>
  </r>
  <r>
    <x v="905"/>
    <n v="46"/>
    <s v="Alex Avila"/>
    <x v="1"/>
    <n v="1"/>
    <x v="458"/>
    <n v="56001"/>
    <s v="Low"/>
    <n v="17"/>
    <n v="6.48"/>
    <n v="0.08"/>
    <x v="2695"/>
    <n v="7.37"/>
    <n v="-60.65"/>
    <n v="0.37"/>
    <x v="0"/>
    <x v="0"/>
    <x v="343"/>
    <x v="2"/>
    <x v="2"/>
    <n v="7830"/>
    <d v="2013-04-16T00:00:00"/>
    <x v="1"/>
    <x v="38"/>
    <n v="66062"/>
  </r>
  <r>
    <x v="996"/>
    <n v="46"/>
    <s v="Doug Bickford"/>
    <x v="2"/>
    <n v="1"/>
    <x v="458"/>
    <n v="11456"/>
    <s v="Low"/>
    <n v="15"/>
    <n v="105.34"/>
    <n v="0.09"/>
    <x v="2696"/>
    <n v="24.49"/>
    <n v="399.37"/>
    <n v="0.61"/>
    <x v="1"/>
    <x v="1"/>
    <x v="141"/>
    <x v="5"/>
    <x v="2"/>
    <n v="1589"/>
    <d v="2013-04-19T00:00:00"/>
    <x v="0"/>
    <x v="14"/>
    <n v="61107"/>
  </r>
  <r>
    <x v="170"/>
    <n v="46"/>
    <s v="Arthur Prichep"/>
    <x v="1"/>
    <n v="1"/>
    <x v="458"/>
    <n v="20899"/>
    <s v="Low"/>
    <n v="9"/>
    <n v="54.96"/>
    <n v="0.04"/>
    <x v="2697"/>
    <n v="10.75"/>
    <n v="110.36"/>
    <n v="0.36"/>
    <x v="0"/>
    <x v="0"/>
    <x v="971"/>
    <x v="2"/>
    <x v="0"/>
    <n v="2895"/>
    <d v="2013-04-21T00:00:00"/>
    <x v="0"/>
    <x v="20"/>
    <n v="44105"/>
  </r>
  <r>
    <x v="90"/>
    <n v="46"/>
    <s v="Carlos Soltero"/>
    <x v="3"/>
    <n v="1"/>
    <x v="459"/>
    <n v="16932"/>
    <s v="Critical"/>
    <n v="20"/>
    <n v="6.7"/>
    <n v="0.09"/>
    <x v="2698"/>
    <n v="1.56"/>
    <n v="12.88"/>
    <n v="0.52"/>
    <x v="0"/>
    <x v="3"/>
    <x v="241"/>
    <x v="6"/>
    <x v="2"/>
    <n v="2347"/>
    <d v="2013-04-15T00:00:00"/>
    <x v="0"/>
    <x v="14"/>
    <n v="60517"/>
  </r>
  <r>
    <x v="466"/>
    <n v="46"/>
    <s v="Jeremy Lonsdale"/>
    <x v="2"/>
    <n v="1"/>
    <x v="459"/>
    <n v="47524"/>
    <s v="Medium"/>
    <n v="40"/>
    <n v="6.45"/>
    <n v="0.08"/>
    <x v="109"/>
    <n v="1.34"/>
    <n v="86.44"/>
    <n v="0.36"/>
    <x v="0"/>
    <x v="3"/>
    <x v="718"/>
    <x v="2"/>
    <x v="3"/>
    <n v="6680"/>
    <d v="2013-04-15T00:00:00"/>
    <x v="0"/>
    <x v="45"/>
    <n v="27203"/>
  </r>
  <r>
    <x v="1043"/>
    <n v="46"/>
    <s v="Mark Packer"/>
    <x v="0"/>
    <n v="1"/>
    <x v="459"/>
    <n v="37443"/>
    <s v="Not Specified"/>
    <n v="50"/>
    <n v="59.98"/>
    <n v="0.08"/>
    <x v="2699"/>
    <n v="3.99"/>
    <n v="840.55"/>
    <n v="0.56999999999999995"/>
    <x v="0"/>
    <x v="0"/>
    <x v="89"/>
    <x v="13"/>
    <x v="0"/>
    <n v="5262"/>
    <d v="2013-04-15T00:00:00"/>
    <x v="0"/>
    <x v="28"/>
    <n v="1013"/>
  </r>
  <r>
    <x v="90"/>
    <n v="46"/>
    <s v="Carlos Soltero"/>
    <x v="3"/>
    <n v="1"/>
    <x v="459"/>
    <n v="16932"/>
    <s v="Critical"/>
    <n v="25"/>
    <n v="5.78"/>
    <n v="0.09"/>
    <x v="2700"/>
    <n v="8.09"/>
    <n v="-120.99"/>
    <n v="0.36"/>
    <x v="0"/>
    <x v="0"/>
    <x v="997"/>
    <x v="2"/>
    <x v="2"/>
    <n v="2346"/>
    <d v="2013-04-16T00:00:00"/>
    <x v="0"/>
    <x v="14"/>
    <n v="60517"/>
  </r>
  <r>
    <x v="694"/>
    <n v="46"/>
    <s v="Matthew Grinstein"/>
    <x v="0"/>
    <n v="1"/>
    <x v="459"/>
    <n v="19559"/>
    <s v="High"/>
    <n v="18"/>
    <n v="155.99"/>
    <n v="0.02"/>
    <x v="2701"/>
    <n v="8.99"/>
    <n v="275.76900000000001"/>
    <n v="0.57999999999999996"/>
    <x v="2"/>
    <x v="0"/>
    <x v="699"/>
    <x v="9"/>
    <x v="1"/>
    <n v="2710"/>
    <d v="2013-04-16T00:00:00"/>
    <x v="1"/>
    <x v="37"/>
    <n v="88101"/>
  </r>
  <r>
    <x v="559"/>
    <n v="46"/>
    <s v="Nat Gilpin"/>
    <x v="3"/>
    <n v="1"/>
    <x v="459"/>
    <n v="37318"/>
    <s v="Medium"/>
    <n v="32"/>
    <n v="33.979999999999997"/>
    <n v="7.0000000000000007E-2"/>
    <x v="2702"/>
    <n v="19.989999999999998"/>
    <n v="-138.54"/>
    <n v="0.55000000000000004"/>
    <x v="1"/>
    <x v="0"/>
    <x v="832"/>
    <x v="5"/>
    <x v="2"/>
    <n v="5247"/>
    <d v="2013-04-17T00:00:00"/>
    <x v="0"/>
    <x v="11"/>
    <n v="73160"/>
  </r>
  <r>
    <x v="548"/>
    <n v="46"/>
    <s v="Alejandro Savely"/>
    <x v="2"/>
    <n v="1"/>
    <x v="459"/>
    <n v="54336"/>
    <s v="Medium"/>
    <n v="50"/>
    <n v="18.84"/>
    <n v="0.05"/>
    <x v="2703"/>
    <n v="3.62"/>
    <n v="403.83"/>
    <n v="0.43"/>
    <x v="1"/>
    <x v="3"/>
    <x v="1077"/>
    <x v="5"/>
    <x v="1"/>
    <n v="7591"/>
    <d v="2013-04-17T00:00:00"/>
    <x v="0"/>
    <x v="2"/>
    <n v="95687"/>
  </r>
  <r>
    <x v="242"/>
    <n v="46"/>
    <s v="Laura Armstrong"/>
    <x v="0"/>
    <n v="1"/>
    <x v="459"/>
    <n v="18465"/>
    <s v="High"/>
    <n v="12"/>
    <n v="64.650000000000006"/>
    <n v="0.05"/>
    <x v="2704"/>
    <n v="35"/>
    <n v="-353.71"/>
    <n v="0.8"/>
    <x v="0"/>
    <x v="1"/>
    <x v="613"/>
    <x v="0"/>
    <x v="0"/>
    <n v="2548"/>
    <d v="2013-04-17T00:00:00"/>
    <x v="0"/>
    <x v="20"/>
    <n v="44903"/>
  </r>
  <r>
    <x v="694"/>
    <n v="46"/>
    <s v="Matthew Grinstein"/>
    <x v="0"/>
    <n v="1"/>
    <x v="459"/>
    <n v="19559"/>
    <s v="High"/>
    <n v="31"/>
    <n v="8.34"/>
    <n v="0.01"/>
    <x v="2705"/>
    <n v="4.82"/>
    <n v="-8.75"/>
    <n v="0.4"/>
    <x v="0"/>
    <x v="0"/>
    <x v="212"/>
    <x v="2"/>
    <x v="1"/>
    <n v="2709"/>
    <d v="2013-04-17T00:00:00"/>
    <x v="0"/>
    <x v="37"/>
    <n v="88101"/>
  </r>
  <r>
    <x v="1044"/>
    <n v="46"/>
    <s v="Jeremy Lonsdale"/>
    <x v="2"/>
    <n v="1"/>
    <x v="459"/>
    <n v="47524"/>
    <s v="Medium"/>
    <n v="8"/>
    <n v="35.770000000000003"/>
    <n v="0.1"/>
    <x v="2706"/>
    <n v="9.02"/>
    <n v="-160.72"/>
    <n v="0.75"/>
    <x v="2"/>
    <x v="0"/>
    <x v="1005"/>
    <x v="8"/>
    <x v="1"/>
    <n v="6681"/>
    <d v="2013-04-17T00:00:00"/>
    <x v="0"/>
    <x v="21"/>
    <n v="98072"/>
  </r>
  <r>
    <x v="1045"/>
    <n v="46"/>
    <s v="Mark Packer"/>
    <x v="0"/>
    <n v="1"/>
    <x v="459"/>
    <n v="37443"/>
    <s v="Not Specified"/>
    <n v="21"/>
    <n v="115.99"/>
    <n v="0.01"/>
    <x v="2707"/>
    <n v="2.5"/>
    <n v="481.74299999999999"/>
    <n v="0.56999999999999995"/>
    <x v="2"/>
    <x v="0"/>
    <x v="828"/>
    <x v="9"/>
    <x v="0"/>
    <n v="5263"/>
    <d v="2013-04-17T00:00:00"/>
    <x v="0"/>
    <x v="22"/>
    <n v="7652"/>
  </r>
  <r>
    <x v="1046"/>
    <n v="46"/>
    <s v="Matthew Grinstein"/>
    <x v="0"/>
    <n v="1"/>
    <x v="459"/>
    <n v="19559"/>
    <s v="High"/>
    <n v="14"/>
    <n v="85.99"/>
    <n v="7.0000000000000007E-2"/>
    <x v="2708"/>
    <n v="0.99"/>
    <n v="97.397999999999996"/>
    <n v="0.55000000000000004"/>
    <x v="2"/>
    <x v="3"/>
    <x v="431"/>
    <x v="9"/>
    <x v="1"/>
    <n v="2711"/>
    <d v="2013-04-18T00:00:00"/>
    <x v="1"/>
    <x v="37"/>
    <n v="87401"/>
  </r>
  <r>
    <x v="674"/>
    <n v="46"/>
    <s v="Sonia Sunley"/>
    <x v="0"/>
    <n v="1"/>
    <x v="459"/>
    <n v="22629"/>
    <s v="Low"/>
    <n v="5"/>
    <n v="73.98"/>
    <n v="0.05"/>
    <x v="2709"/>
    <n v="14.52"/>
    <n v="-243.02"/>
    <n v="0.65"/>
    <x v="2"/>
    <x v="0"/>
    <x v="54"/>
    <x v="8"/>
    <x v="2"/>
    <n v="3154"/>
    <d v="2013-04-20T00:00:00"/>
    <x v="0"/>
    <x v="38"/>
    <n v="66104"/>
  </r>
  <r>
    <x v="1047"/>
    <n v="46"/>
    <s v="Penelope Sewall"/>
    <x v="1"/>
    <n v="1"/>
    <x v="460"/>
    <n v="23232"/>
    <s v="High"/>
    <n v="20"/>
    <n v="6.48"/>
    <n v="0.06"/>
    <x v="2710"/>
    <n v="8.74"/>
    <n v="-94.11"/>
    <n v="0.36"/>
    <x v="0"/>
    <x v="0"/>
    <x v="949"/>
    <x v="2"/>
    <x v="3"/>
    <n v="3241"/>
    <d v="2013-04-16T00:00:00"/>
    <x v="0"/>
    <x v="12"/>
    <n v="33023"/>
  </r>
  <r>
    <x v="1047"/>
    <n v="46"/>
    <s v="Penelope Sewall"/>
    <x v="1"/>
    <n v="1"/>
    <x v="460"/>
    <n v="23232"/>
    <s v="High"/>
    <n v="31"/>
    <n v="4.9800000000000004"/>
    <n v="0.03"/>
    <x v="2711"/>
    <n v="0.49"/>
    <n v="68.88"/>
    <n v="0.39"/>
    <x v="0"/>
    <x v="0"/>
    <x v="769"/>
    <x v="12"/>
    <x v="3"/>
    <n v="3240"/>
    <d v="2013-04-17T00:00:00"/>
    <x v="0"/>
    <x v="12"/>
    <n v="33023"/>
  </r>
  <r>
    <x v="1047"/>
    <n v="46"/>
    <s v="Penelope Sewall"/>
    <x v="1"/>
    <n v="1"/>
    <x v="460"/>
    <n v="23232"/>
    <s v="High"/>
    <n v="15"/>
    <n v="39.979999999999997"/>
    <n v="0.03"/>
    <x v="2712"/>
    <n v="7.12"/>
    <n v="-54.37"/>
    <n v="0.67"/>
    <x v="2"/>
    <x v="0"/>
    <x v="174"/>
    <x v="8"/>
    <x v="3"/>
    <n v="3239"/>
    <d v="2013-04-17T00:00:00"/>
    <x v="1"/>
    <x v="12"/>
    <n v="33023"/>
  </r>
  <r>
    <x v="260"/>
    <n v="46"/>
    <s v="Shahid Shariari"/>
    <x v="3"/>
    <n v="1"/>
    <x v="460"/>
    <n v="56321"/>
    <s v="Critical"/>
    <n v="24"/>
    <n v="5.8"/>
    <n v="0.1"/>
    <x v="2713"/>
    <n v="5.59"/>
    <n v="-75.394000000000005"/>
    <n v="0.4"/>
    <x v="0"/>
    <x v="0"/>
    <x v="998"/>
    <x v="3"/>
    <x v="2"/>
    <n v="7875"/>
    <d v="2013-04-18T00:00:00"/>
    <x v="0"/>
    <x v="24"/>
    <n v="48060"/>
  </r>
  <r>
    <x v="520"/>
    <n v="46"/>
    <s v="Pamela Stobb"/>
    <x v="3"/>
    <n v="1"/>
    <x v="460"/>
    <n v="772"/>
    <s v="High"/>
    <n v="35"/>
    <n v="17.52"/>
    <n v="0.08"/>
    <x v="2714"/>
    <n v="8.17"/>
    <n v="-38.35"/>
    <n v="0.5"/>
    <x v="0"/>
    <x v="5"/>
    <x v="675"/>
    <x v="13"/>
    <x v="0"/>
    <n v="117"/>
    <d v="2013-04-18T00:00:00"/>
    <x v="0"/>
    <x v="13"/>
    <n v="11572"/>
  </r>
  <r>
    <x v="520"/>
    <n v="46"/>
    <s v="Pamela Stobb"/>
    <x v="3"/>
    <n v="1"/>
    <x v="460"/>
    <n v="772"/>
    <s v="High"/>
    <n v="25"/>
    <n v="9.9"/>
    <n v="0.1"/>
    <x v="2715"/>
    <n v="1.39"/>
    <n v="86.93"/>
    <n v="0.37"/>
    <x v="0"/>
    <x v="0"/>
    <x v="1078"/>
    <x v="15"/>
    <x v="0"/>
    <n v="118"/>
    <d v="2013-04-18T00:00:00"/>
    <x v="0"/>
    <x v="13"/>
    <n v="11572"/>
  </r>
  <r>
    <x v="784"/>
    <n v="46"/>
    <s v="Clytie Kelty"/>
    <x v="0"/>
    <n v="1"/>
    <x v="460"/>
    <n v="6661"/>
    <s v="Low"/>
    <n v="47"/>
    <n v="449.99"/>
    <n v="0.1"/>
    <x v="2716"/>
    <n v="49"/>
    <n v="6635.15"/>
    <n v="0.38"/>
    <x v="2"/>
    <x v="2"/>
    <x v="634"/>
    <x v="11"/>
    <x v="1"/>
    <n v="923"/>
    <d v="2013-04-20T00:00:00"/>
    <x v="2"/>
    <x v="6"/>
    <n v="97068"/>
  </r>
  <r>
    <x v="784"/>
    <n v="46"/>
    <s v="Clytie Kelty"/>
    <x v="0"/>
    <n v="1"/>
    <x v="460"/>
    <n v="6661"/>
    <s v="Low"/>
    <n v="39"/>
    <n v="19.23"/>
    <n v="0"/>
    <x v="2717"/>
    <n v="6.15"/>
    <n v="247.24"/>
    <n v="0.44"/>
    <x v="1"/>
    <x v="6"/>
    <x v="279"/>
    <x v="5"/>
    <x v="1"/>
    <n v="924"/>
    <d v="2013-04-23T00:00:00"/>
    <x v="0"/>
    <x v="6"/>
    <n v="97068"/>
  </r>
  <r>
    <x v="1048"/>
    <n v="46"/>
    <s v="Vivek Sundaresam"/>
    <x v="1"/>
    <n v="1"/>
    <x v="461"/>
    <n v="38630"/>
    <s v="Medium"/>
    <n v="13"/>
    <n v="195.99"/>
    <n v="7.0000000000000007E-2"/>
    <x v="2718"/>
    <n v="3.99"/>
    <n v="44.55"/>
    <n v="0.57999999999999996"/>
    <x v="2"/>
    <x v="0"/>
    <x v="220"/>
    <x v="9"/>
    <x v="0"/>
    <n v="5440"/>
    <d v="2013-04-18T00:00:00"/>
    <x v="0"/>
    <x v="1"/>
    <n v="21215"/>
  </r>
  <r>
    <x v="403"/>
    <n v="46"/>
    <s v="Maria Zettner"/>
    <x v="2"/>
    <n v="1"/>
    <x v="462"/>
    <n v="56992"/>
    <s v="Not Specified"/>
    <n v="10"/>
    <n v="30.98"/>
    <n v="0.1"/>
    <x v="2719"/>
    <n v="17.079999999999998"/>
    <n v="-41.26"/>
    <n v="0.4"/>
    <x v="0"/>
    <x v="0"/>
    <x v="973"/>
    <x v="2"/>
    <x v="2"/>
    <n v="7969"/>
    <d v="2013-04-18T00:00:00"/>
    <x v="0"/>
    <x v="23"/>
    <n v="53094"/>
  </r>
  <r>
    <x v="59"/>
    <n v="46"/>
    <s v="Karen Seio"/>
    <x v="3"/>
    <n v="1"/>
    <x v="463"/>
    <n v="47078"/>
    <s v="Medium"/>
    <n v="18"/>
    <n v="4.91"/>
    <n v="0.06"/>
    <x v="2720"/>
    <n v="0.5"/>
    <n v="34.1"/>
    <n v="0.36"/>
    <x v="0"/>
    <x v="0"/>
    <x v="210"/>
    <x v="12"/>
    <x v="3"/>
    <n v="6615"/>
    <d v="2013-04-19T00:00:00"/>
    <x v="0"/>
    <x v="4"/>
    <n v="35630"/>
  </r>
  <r>
    <x v="59"/>
    <n v="46"/>
    <s v="Karen Seio"/>
    <x v="3"/>
    <n v="1"/>
    <x v="463"/>
    <n v="47078"/>
    <s v="Medium"/>
    <n v="20"/>
    <n v="4.9800000000000004"/>
    <n v="7.0000000000000007E-2"/>
    <x v="2721"/>
    <n v="5.0199999999999996"/>
    <n v="-49.64"/>
    <n v="0.38"/>
    <x v="0"/>
    <x v="0"/>
    <x v="799"/>
    <x v="2"/>
    <x v="3"/>
    <n v="6617"/>
    <d v="2013-04-20T00:00:00"/>
    <x v="0"/>
    <x v="4"/>
    <n v="35630"/>
  </r>
  <r>
    <x v="59"/>
    <n v="46"/>
    <s v="Karen Seio"/>
    <x v="3"/>
    <n v="1"/>
    <x v="463"/>
    <n v="47078"/>
    <s v="Medium"/>
    <n v="43"/>
    <n v="6.04"/>
    <n v="0.01"/>
    <x v="2722"/>
    <n v="2.14"/>
    <n v="77.040000000000006"/>
    <n v="0.38"/>
    <x v="0"/>
    <x v="3"/>
    <x v="269"/>
    <x v="2"/>
    <x v="3"/>
    <n v="6616"/>
    <d v="2013-04-20T00:00:00"/>
    <x v="0"/>
    <x v="4"/>
    <n v="35630"/>
  </r>
  <r>
    <x v="600"/>
    <n v="46"/>
    <s v="Lindsay Williams"/>
    <x v="2"/>
    <n v="1"/>
    <x v="463"/>
    <n v="4774"/>
    <s v="Medium"/>
    <n v="4"/>
    <n v="32.979999999999997"/>
    <n v="0.08"/>
    <x v="2723"/>
    <n v="5.5"/>
    <n v="-125.99"/>
    <n v="0.75"/>
    <x v="2"/>
    <x v="0"/>
    <x v="155"/>
    <x v="8"/>
    <x v="3"/>
    <n v="687"/>
    <d v="2013-04-20T00:00:00"/>
    <x v="0"/>
    <x v="33"/>
    <n v="72756"/>
  </r>
  <r>
    <x v="586"/>
    <n v="46"/>
    <s v="Thais Sissman"/>
    <x v="0"/>
    <n v="1"/>
    <x v="463"/>
    <n v="12451"/>
    <s v="Low"/>
    <n v="26"/>
    <n v="130.97999999999999"/>
    <n v="0.01"/>
    <x v="2724"/>
    <n v="54.74"/>
    <n v="-372.82"/>
    <n v="0.69"/>
    <x v="1"/>
    <x v="4"/>
    <x v="305"/>
    <x v="10"/>
    <x v="3"/>
    <n v="1734"/>
    <d v="2013-04-21T00:00:00"/>
    <x v="2"/>
    <x v="12"/>
    <n v="32004"/>
  </r>
  <r>
    <x v="586"/>
    <n v="46"/>
    <s v="Thais Sissman"/>
    <x v="0"/>
    <n v="1"/>
    <x v="463"/>
    <n v="12451"/>
    <s v="Low"/>
    <n v="21"/>
    <n v="15.14"/>
    <n v="0.04"/>
    <x v="2725"/>
    <n v="4.53"/>
    <n v="-53.57"/>
    <n v="0.81"/>
    <x v="0"/>
    <x v="0"/>
    <x v="377"/>
    <x v="0"/>
    <x v="3"/>
    <n v="1735"/>
    <d v="2013-04-21T00:00:00"/>
    <x v="1"/>
    <x v="12"/>
    <n v="32004"/>
  </r>
  <r>
    <x v="1049"/>
    <n v="46"/>
    <s v="Jennifer Patt"/>
    <x v="1"/>
    <n v="1"/>
    <x v="464"/>
    <n v="40068"/>
    <s v="Low"/>
    <n v="24"/>
    <n v="348.21"/>
    <n v="0"/>
    <x v="2726"/>
    <n v="40.19"/>
    <n v="1903.1"/>
    <n v="0.62"/>
    <x v="1"/>
    <x v="4"/>
    <x v="255"/>
    <x v="4"/>
    <x v="1"/>
    <n v="5665"/>
    <d v="2013-04-20T00:00:00"/>
    <x v="2"/>
    <x v="2"/>
    <n v="92404"/>
  </r>
  <r>
    <x v="454"/>
    <n v="46"/>
    <s v="Melanie Page"/>
    <x v="2"/>
    <n v="1"/>
    <x v="464"/>
    <n v="11841"/>
    <s v="Medium"/>
    <n v="46"/>
    <n v="11.97"/>
    <n v="7.0000000000000007E-2"/>
    <x v="2727"/>
    <n v="5.81"/>
    <n v="-88.32"/>
    <n v="0.6"/>
    <x v="0"/>
    <x v="6"/>
    <x v="385"/>
    <x v="6"/>
    <x v="2"/>
    <n v="1637"/>
    <d v="2013-04-20T00:00:00"/>
    <x v="0"/>
    <x v="9"/>
    <n v="78550"/>
  </r>
  <r>
    <x v="647"/>
    <n v="46"/>
    <s v="Andy Yotov"/>
    <x v="2"/>
    <n v="1"/>
    <x v="464"/>
    <n v="57281"/>
    <s v="High"/>
    <n v="26"/>
    <n v="22.38"/>
    <n v="7.0000000000000007E-2"/>
    <x v="2728"/>
    <n v="15.1"/>
    <n v="-111.33150000000001"/>
    <n v="0.38"/>
    <x v="0"/>
    <x v="0"/>
    <x v="428"/>
    <x v="3"/>
    <x v="1"/>
    <n v="8017"/>
    <d v="2013-04-20T00:00:00"/>
    <x v="0"/>
    <x v="21"/>
    <n v="98158"/>
  </r>
  <r>
    <x v="949"/>
    <n v="46"/>
    <s v="Erica Hackney"/>
    <x v="0"/>
    <n v="1"/>
    <x v="464"/>
    <n v="7910"/>
    <s v="Critical"/>
    <n v="22"/>
    <n v="35.44"/>
    <n v="0.08"/>
    <x v="2729"/>
    <n v="5.09"/>
    <n v="250.43"/>
    <n v="0.38"/>
    <x v="0"/>
    <x v="0"/>
    <x v="444"/>
    <x v="2"/>
    <x v="0"/>
    <n v="1076"/>
    <d v="2013-04-20T00:00:00"/>
    <x v="0"/>
    <x v="0"/>
    <n v="19013"/>
  </r>
  <r>
    <x v="531"/>
    <n v="46"/>
    <s v="Mitch Gastineau"/>
    <x v="0"/>
    <n v="1"/>
    <x v="464"/>
    <n v="38944"/>
    <s v="Medium"/>
    <n v="46"/>
    <n v="500.98"/>
    <n v="0.01"/>
    <x v="2730"/>
    <n v="26"/>
    <n v="8614.7900000000009"/>
    <n v="0.6"/>
    <x v="1"/>
    <x v="2"/>
    <x v="741"/>
    <x v="1"/>
    <x v="1"/>
    <n v="5485"/>
    <d v="2013-04-21T00:00:00"/>
    <x v="2"/>
    <x v="37"/>
    <n v="88201"/>
  </r>
  <r>
    <x v="1050"/>
    <n v="46"/>
    <s v="Mitch Gastineau"/>
    <x v="0"/>
    <n v="1"/>
    <x v="464"/>
    <n v="38944"/>
    <s v="Medium"/>
    <n v="17"/>
    <n v="125.99"/>
    <n v="0.02"/>
    <x v="2731"/>
    <n v="8.08"/>
    <n v="194.21100000000001"/>
    <n v="0.56999999999999995"/>
    <x v="2"/>
    <x v="0"/>
    <x v="1052"/>
    <x v="9"/>
    <x v="1"/>
    <n v="5484"/>
    <d v="2013-04-21T00:00:00"/>
    <x v="0"/>
    <x v="37"/>
    <n v="87124"/>
  </r>
  <r>
    <x v="647"/>
    <n v="46"/>
    <s v="Andy Yotov"/>
    <x v="2"/>
    <n v="1"/>
    <x v="464"/>
    <n v="57281"/>
    <s v="High"/>
    <n v="19"/>
    <n v="100.98"/>
    <n v="0.09"/>
    <x v="2732"/>
    <n v="35.840000000000003"/>
    <n v="-220.84"/>
    <n v="0.62"/>
    <x v="1"/>
    <x v="4"/>
    <x v="35"/>
    <x v="10"/>
    <x v="1"/>
    <n v="8018"/>
    <d v="2013-04-22T00:00:00"/>
    <x v="2"/>
    <x v="21"/>
    <n v="98158"/>
  </r>
  <r>
    <x v="1049"/>
    <n v="46"/>
    <s v="Jennifer Patt"/>
    <x v="1"/>
    <n v="1"/>
    <x v="464"/>
    <n v="40068"/>
    <s v="Low"/>
    <n v="1"/>
    <n v="160.97999999999999"/>
    <n v="0.02"/>
    <x v="2733"/>
    <n v="30"/>
    <n v="-90.41"/>
    <n v="0.62"/>
    <x v="1"/>
    <x v="2"/>
    <x v="187"/>
    <x v="1"/>
    <x v="1"/>
    <n v="5663"/>
    <d v="2013-04-22T00:00:00"/>
    <x v="2"/>
    <x v="2"/>
    <n v="92404"/>
  </r>
  <r>
    <x v="1012"/>
    <n v="46"/>
    <s v="Liz Pelletier"/>
    <x v="2"/>
    <n v="1"/>
    <x v="464"/>
    <n v="18758"/>
    <s v="Not Specified"/>
    <n v="20"/>
    <n v="102.3"/>
    <n v="0.09"/>
    <x v="2734"/>
    <n v="21.26"/>
    <n v="594.44000000000005"/>
    <n v="0.59"/>
    <x v="1"/>
    <x v="1"/>
    <x v="1079"/>
    <x v="5"/>
    <x v="1"/>
    <n v="2599"/>
    <d v="2013-04-22T00:00:00"/>
    <x v="1"/>
    <x v="21"/>
    <n v="98387"/>
  </r>
  <r>
    <x v="454"/>
    <n v="46"/>
    <s v="Melanie Page"/>
    <x v="2"/>
    <n v="1"/>
    <x v="464"/>
    <n v="11841"/>
    <s v="Medium"/>
    <n v="44"/>
    <n v="54.96"/>
    <n v="0.1"/>
    <x v="2735"/>
    <n v="10.75"/>
    <n v="886.03"/>
    <n v="0.36"/>
    <x v="0"/>
    <x v="0"/>
    <x v="971"/>
    <x v="2"/>
    <x v="2"/>
    <n v="1636"/>
    <d v="2013-04-22T00:00:00"/>
    <x v="0"/>
    <x v="9"/>
    <n v="78550"/>
  </r>
  <r>
    <x v="531"/>
    <n v="46"/>
    <s v="Mitch Gastineau"/>
    <x v="0"/>
    <n v="1"/>
    <x v="464"/>
    <n v="38944"/>
    <s v="Medium"/>
    <n v="32"/>
    <n v="29.14"/>
    <n v="0.09"/>
    <x v="2736"/>
    <n v="4.8600000000000003"/>
    <n v="353.16"/>
    <n v="0.38"/>
    <x v="0"/>
    <x v="3"/>
    <x v="962"/>
    <x v="2"/>
    <x v="1"/>
    <n v="5486"/>
    <d v="2013-04-22T00:00:00"/>
    <x v="0"/>
    <x v="37"/>
    <n v="88201"/>
  </r>
  <r>
    <x v="949"/>
    <n v="46"/>
    <s v="Erica Hackney"/>
    <x v="0"/>
    <n v="1"/>
    <x v="464"/>
    <n v="7910"/>
    <s v="Critical"/>
    <n v="41"/>
    <n v="45.98"/>
    <n v="0.01"/>
    <x v="2737"/>
    <n v="4.8"/>
    <n v="346.43"/>
    <n v="0.68"/>
    <x v="1"/>
    <x v="3"/>
    <x v="626"/>
    <x v="5"/>
    <x v="0"/>
    <n v="1075"/>
    <d v="2013-04-23T00:00:00"/>
    <x v="0"/>
    <x v="0"/>
    <n v="19013"/>
  </r>
  <r>
    <x v="1049"/>
    <n v="46"/>
    <s v="Jennifer Patt"/>
    <x v="1"/>
    <n v="1"/>
    <x v="464"/>
    <n v="40068"/>
    <s v="Low"/>
    <n v="2"/>
    <n v="64.98"/>
    <n v="0.1"/>
    <x v="2149"/>
    <n v="6.88"/>
    <n v="-110.07"/>
    <n v="0.73"/>
    <x v="0"/>
    <x v="0"/>
    <x v="1024"/>
    <x v="0"/>
    <x v="1"/>
    <n v="5664"/>
    <d v="2013-04-24T00:00:00"/>
    <x v="0"/>
    <x v="2"/>
    <n v="92404"/>
  </r>
  <r>
    <x v="1051"/>
    <n v="46"/>
    <s v="Adam Bellavance"/>
    <x v="0"/>
    <n v="1"/>
    <x v="464"/>
    <n v="9895"/>
    <s v="Low"/>
    <n v="9"/>
    <n v="5.85"/>
    <n v="0.05"/>
    <x v="2738"/>
    <n v="2.27"/>
    <n v="-6.82"/>
    <n v="0.56000000000000005"/>
    <x v="0"/>
    <x v="3"/>
    <x v="602"/>
    <x v="6"/>
    <x v="1"/>
    <n v="1359"/>
    <d v="2013-04-24T00:00:00"/>
    <x v="0"/>
    <x v="43"/>
    <n v="59405"/>
  </r>
  <r>
    <x v="1052"/>
    <n v="46"/>
    <s v="Ken Dana"/>
    <x v="2"/>
    <n v="1"/>
    <x v="464"/>
    <n v="11846"/>
    <s v="Low"/>
    <n v="49"/>
    <n v="152.47999999999999"/>
    <n v="0.03"/>
    <x v="2739"/>
    <n v="4"/>
    <n v="611.42999999999995"/>
    <n v="0.79"/>
    <x v="2"/>
    <x v="0"/>
    <x v="378"/>
    <x v="8"/>
    <x v="1"/>
    <n v="1640"/>
    <d v="2013-04-24T00:00:00"/>
    <x v="0"/>
    <x v="43"/>
    <n v="59102"/>
  </r>
  <r>
    <x v="413"/>
    <n v="46"/>
    <s v="Mick Hernandez"/>
    <x v="1"/>
    <n v="1"/>
    <x v="464"/>
    <n v="38117"/>
    <s v="Low"/>
    <n v="28"/>
    <n v="15.7"/>
    <n v="0.01"/>
    <x v="2740"/>
    <n v="11.25"/>
    <n v="-128.88999999999999"/>
    <n v="0.6"/>
    <x v="0"/>
    <x v="0"/>
    <x v="790"/>
    <x v="0"/>
    <x v="0"/>
    <n v="5362"/>
    <d v="2013-04-25T00:00:00"/>
    <x v="0"/>
    <x v="20"/>
    <n v="44256"/>
  </r>
  <r>
    <x v="1052"/>
    <n v="46"/>
    <s v="Ken Dana"/>
    <x v="2"/>
    <n v="1"/>
    <x v="464"/>
    <n v="11846"/>
    <s v="Low"/>
    <n v="28"/>
    <n v="24.98"/>
    <n v="0.01"/>
    <x v="2741"/>
    <n v="8.7899999999999991"/>
    <n v="-50.27"/>
    <n v="0.66"/>
    <x v="0"/>
    <x v="0"/>
    <x v="902"/>
    <x v="0"/>
    <x v="1"/>
    <n v="1641"/>
    <d v="2013-04-27T00:00:00"/>
    <x v="1"/>
    <x v="43"/>
    <n v="59102"/>
  </r>
  <r>
    <x v="1053"/>
    <n v="47"/>
    <s v="Arianne Irving"/>
    <x v="2"/>
    <n v="1"/>
    <x v="465"/>
    <n v="45412"/>
    <s v="Medium"/>
    <n v="20"/>
    <n v="35.99"/>
    <n v="0.06"/>
    <x v="2742"/>
    <n v="1.1000000000000001"/>
    <n v="83.07"/>
    <n v="0.55000000000000004"/>
    <x v="2"/>
    <x v="0"/>
    <x v="38"/>
    <x v="9"/>
    <x v="3"/>
    <n v="6397"/>
    <d v="2013-04-23T00:00:00"/>
    <x v="0"/>
    <x v="29"/>
    <n v="38109"/>
  </r>
  <r>
    <x v="1054"/>
    <n v="47"/>
    <s v="Joel Jenkins"/>
    <x v="2"/>
    <n v="1"/>
    <x v="465"/>
    <n v="35142"/>
    <s v="Low"/>
    <n v="11"/>
    <n v="20.239999999999998"/>
    <n v="0.03"/>
    <x v="2743"/>
    <n v="6.67"/>
    <n v="89.29"/>
    <n v="0.49"/>
    <x v="1"/>
    <x v="6"/>
    <x v="1069"/>
    <x v="5"/>
    <x v="2"/>
    <n v="4946"/>
    <d v="2013-04-24T00:00:00"/>
    <x v="0"/>
    <x v="7"/>
    <n v="68901"/>
  </r>
  <r>
    <x v="252"/>
    <n v="47"/>
    <s v="Ben Ferrer"/>
    <x v="2"/>
    <n v="1"/>
    <x v="465"/>
    <n v="13088"/>
    <s v="Not Specified"/>
    <n v="46"/>
    <n v="3.25"/>
    <n v="0.08"/>
    <x v="2744"/>
    <n v="49"/>
    <n v="-2149.8000000000002"/>
    <n v="0.56000000000000005"/>
    <x v="0"/>
    <x v="1"/>
    <x v="330"/>
    <x v="13"/>
    <x v="0"/>
    <n v="1820"/>
    <d v="2013-04-24T00:00:00"/>
    <x v="0"/>
    <x v="20"/>
    <n v="43229"/>
  </r>
  <r>
    <x v="219"/>
    <n v="47"/>
    <s v="Maribeth Yedwab"/>
    <x v="1"/>
    <n v="1"/>
    <x v="465"/>
    <n v="27687"/>
    <s v="Medium"/>
    <n v="38"/>
    <n v="7.1"/>
    <n v="0.1"/>
    <x v="2745"/>
    <n v="6.05"/>
    <n v="-112.723"/>
    <n v="0.39"/>
    <x v="0"/>
    <x v="0"/>
    <x v="243"/>
    <x v="3"/>
    <x v="3"/>
    <n v="3878"/>
    <d v="2013-04-24T00:00:00"/>
    <x v="0"/>
    <x v="27"/>
    <n v="40214"/>
  </r>
  <r>
    <x v="1055"/>
    <n v="47"/>
    <s v="Vivek Gonzalez"/>
    <x v="3"/>
    <n v="1"/>
    <x v="466"/>
    <n v="13347"/>
    <s v="Not Specified"/>
    <n v="24"/>
    <n v="3.8"/>
    <n v="7.0000000000000007E-2"/>
    <x v="2746"/>
    <n v="1.49"/>
    <n v="22.839500000000001"/>
    <n v="0.38"/>
    <x v="0"/>
    <x v="0"/>
    <x v="259"/>
    <x v="3"/>
    <x v="0"/>
    <n v="1856"/>
    <d v="2013-04-24T00:00:00"/>
    <x v="1"/>
    <x v="1"/>
    <n v="20906"/>
  </r>
  <r>
    <x v="998"/>
    <n v="47"/>
    <s v="Arthur Gainer"/>
    <x v="2"/>
    <n v="1"/>
    <x v="467"/>
    <n v="58854"/>
    <s v="Critical"/>
    <n v="35"/>
    <n v="170.98"/>
    <n v="0.03"/>
    <x v="2747"/>
    <n v="35.89"/>
    <n v="583.15"/>
    <n v="0.66"/>
    <x v="1"/>
    <x v="4"/>
    <x v="316"/>
    <x v="10"/>
    <x v="0"/>
    <n v="8234"/>
    <d v="2013-04-25T00:00:00"/>
    <x v="2"/>
    <x v="13"/>
    <n v="12208"/>
  </r>
  <r>
    <x v="998"/>
    <n v="47"/>
    <s v="Arthur Gainer"/>
    <x v="2"/>
    <n v="1"/>
    <x v="467"/>
    <n v="58854"/>
    <s v="Critical"/>
    <n v="10"/>
    <n v="20.99"/>
    <n v="0"/>
    <x v="2748"/>
    <n v="4.8099999999999996"/>
    <n v="-52.238999999999997"/>
    <n v="0.57999999999999996"/>
    <x v="2"/>
    <x v="5"/>
    <x v="358"/>
    <x v="9"/>
    <x v="0"/>
    <n v="8235"/>
    <d v="2013-04-26T00:00:00"/>
    <x v="0"/>
    <x v="13"/>
    <n v="12208"/>
  </r>
  <r>
    <x v="1056"/>
    <n v="47"/>
    <s v="Christopher Martinez"/>
    <x v="0"/>
    <n v="1"/>
    <x v="468"/>
    <n v="47461"/>
    <s v="High"/>
    <n v="34"/>
    <n v="8.69"/>
    <n v="0.08"/>
    <x v="2749"/>
    <n v="2.99"/>
    <n v="46.970999999999997"/>
    <n v="0.39"/>
    <x v="0"/>
    <x v="0"/>
    <x v="1000"/>
    <x v="3"/>
    <x v="1"/>
    <n v="6667"/>
    <d v="2013-04-26T00:00:00"/>
    <x v="1"/>
    <x v="30"/>
    <n v="80030"/>
  </r>
  <r>
    <x v="466"/>
    <n v="47"/>
    <s v="Jeremy Lonsdale"/>
    <x v="2"/>
    <n v="1"/>
    <x v="468"/>
    <n v="47175"/>
    <s v="Not Specified"/>
    <n v="40"/>
    <n v="1.82"/>
    <n v="0.1"/>
    <x v="2750"/>
    <n v="1"/>
    <n v="-2.31"/>
    <n v="0.4"/>
    <x v="0"/>
    <x v="3"/>
    <x v="1080"/>
    <x v="6"/>
    <x v="3"/>
    <n v="6636"/>
    <d v="2013-04-26T00:00:00"/>
    <x v="0"/>
    <x v="45"/>
    <n v="27203"/>
  </r>
  <r>
    <x v="323"/>
    <n v="47"/>
    <s v="Christopher Martinez"/>
    <x v="0"/>
    <n v="1"/>
    <x v="468"/>
    <n v="47461"/>
    <s v="High"/>
    <n v="39"/>
    <n v="8.17"/>
    <n v="0.08"/>
    <x v="2751"/>
    <n v="1.69"/>
    <n v="114.95"/>
    <n v="0.38"/>
    <x v="0"/>
    <x v="3"/>
    <x v="919"/>
    <x v="2"/>
    <x v="1"/>
    <n v="6666"/>
    <d v="2013-04-26T00:00:00"/>
    <x v="0"/>
    <x v="30"/>
    <n v="80229"/>
  </r>
  <r>
    <x v="402"/>
    <n v="47"/>
    <s v="Jim Epp"/>
    <x v="0"/>
    <n v="1"/>
    <x v="468"/>
    <n v="1058"/>
    <s v="Medium"/>
    <n v="3"/>
    <n v="195.99"/>
    <n v="7.0000000000000007E-2"/>
    <x v="2752"/>
    <n v="8.99"/>
    <n v="-888.16200000000003"/>
    <n v="0.6"/>
    <x v="2"/>
    <x v="0"/>
    <x v="301"/>
    <x v="9"/>
    <x v="3"/>
    <n v="168"/>
    <d v="2013-04-26T00:00:00"/>
    <x v="0"/>
    <x v="16"/>
    <n v="24060"/>
  </r>
  <r>
    <x v="1056"/>
    <n v="47"/>
    <s v="Christopher Martinez"/>
    <x v="0"/>
    <n v="1"/>
    <x v="468"/>
    <n v="47461"/>
    <s v="High"/>
    <n v="45"/>
    <n v="7.08"/>
    <n v="0.06"/>
    <x v="2753"/>
    <n v="2.35"/>
    <n v="53.15"/>
    <n v="0.47"/>
    <x v="0"/>
    <x v="3"/>
    <x v="458"/>
    <x v="6"/>
    <x v="1"/>
    <n v="6668"/>
    <d v="2013-04-27T00:00:00"/>
    <x v="0"/>
    <x v="30"/>
    <n v="80030"/>
  </r>
  <r>
    <x v="213"/>
    <n v="47"/>
    <s v="Frank Merwin"/>
    <x v="3"/>
    <n v="1"/>
    <x v="469"/>
    <n v="1383"/>
    <s v="High"/>
    <n v="43"/>
    <n v="415.88"/>
    <n v="7.0000000000000007E-2"/>
    <x v="2754"/>
    <n v="11.37"/>
    <n v="5616.08"/>
    <n v="0.56999999999999995"/>
    <x v="0"/>
    <x v="0"/>
    <x v="516"/>
    <x v="0"/>
    <x v="1"/>
    <n v="210"/>
    <d v="2013-04-27T00:00:00"/>
    <x v="0"/>
    <x v="5"/>
    <n v="84074"/>
  </r>
  <r>
    <x v="812"/>
    <n v="47"/>
    <s v="Keith Dawkins"/>
    <x v="1"/>
    <n v="1"/>
    <x v="469"/>
    <n v="46624"/>
    <s v="Not Specified"/>
    <n v="28"/>
    <n v="4.13"/>
    <n v="7.0000000000000007E-2"/>
    <x v="2755"/>
    <n v="0.5"/>
    <n v="42.84"/>
    <n v="0.39"/>
    <x v="0"/>
    <x v="0"/>
    <x v="903"/>
    <x v="12"/>
    <x v="3"/>
    <n v="6556"/>
    <d v="2013-04-27T00:00:00"/>
    <x v="0"/>
    <x v="33"/>
    <n v="72450"/>
  </r>
  <r>
    <x v="919"/>
    <n v="47"/>
    <s v="Dianna Wilson"/>
    <x v="0"/>
    <n v="1"/>
    <x v="469"/>
    <n v="49989"/>
    <s v="Not Specified"/>
    <n v="6"/>
    <n v="300.97000000000003"/>
    <n v="0.04"/>
    <x v="2756"/>
    <n v="7.18"/>
    <n v="-559.78"/>
    <n v="0.48"/>
    <x v="2"/>
    <x v="0"/>
    <x v="480"/>
    <x v="8"/>
    <x v="0"/>
    <n v="7004"/>
    <d v="2013-04-27T00:00:00"/>
    <x v="0"/>
    <x v="35"/>
    <n v="2864"/>
  </r>
  <r>
    <x v="734"/>
    <n v="47"/>
    <s v="Keith Dawkins"/>
    <x v="1"/>
    <n v="1"/>
    <x v="469"/>
    <n v="46624"/>
    <s v="Not Specified"/>
    <n v="12"/>
    <n v="4.28"/>
    <n v="0.09"/>
    <x v="2757"/>
    <n v="6.72"/>
    <n v="-50.6"/>
    <n v="0.4"/>
    <x v="0"/>
    <x v="0"/>
    <x v="1047"/>
    <x v="2"/>
    <x v="3"/>
    <n v="6557"/>
    <d v="2013-04-28T00:00:00"/>
    <x v="0"/>
    <x v="33"/>
    <n v="71603"/>
  </r>
  <r>
    <x v="495"/>
    <n v="47"/>
    <s v="Thomas Thornton"/>
    <x v="3"/>
    <n v="1"/>
    <x v="470"/>
    <n v="28643"/>
    <s v="Not Specified"/>
    <n v="16"/>
    <n v="41.94"/>
    <n v="0.09"/>
    <x v="2758"/>
    <n v="2.99"/>
    <n v="248.982"/>
    <n v="0.35"/>
    <x v="0"/>
    <x v="0"/>
    <x v="763"/>
    <x v="3"/>
    <x v="1"/>
    <n v="4014"/>
    <d v="2013-04-28T00:00:00"/>
    <x v="0"/>
    <x v="2"/>
    <n v="95501"/>
  </r>
  <r>
    <x v="1057"/>
    <n v="47"/>
    <s v="Lindsay Castell"/>
    <x v="2"/>
    <n v="1"/>
    <x v="470"/>
    <n v="28512"/>
    <s v="Medium"/>
    <n v="11"/>
    <n v="30.73"/>
    <n v="0.09"/>
    <x v="2759"/>
    <n v="4"/>
    <n v="-96.53"/>
    <n v="0.75"/>
    <x v="2"/>
    <x v="0"/>
    <x v="315"/>
    <x v="8"/>
    <x v="3"/>
    <n v="3993"/>
    <d v="2013-04-28T00:00:00"/>
    <x v="0"/>
    <x v="45"/>
    <n v="28352"/>
  </r>
  <r>
    <x v="1057"/>
    <n v="47"/>
    <s v="Lindsay Castell"/>
    <x v="2"/>
    <n v="1"/>
    <x v="470"/>
    <n v="28512"/>
    <s v="Medium"/>
    <n v="10"/>
    <n v="19.98"/>
    <n v="0.1"/>
    <x v="2760"/>
    <n v="5.77"/>
    <n v="12.01"/>
    <n v="0.38"/>
    <x v="0"/>
    <x v="0"/>
    <x v="486"/>
    <x v="2"/>
    <x v="3"/>
    <n v="3994"/>
    <d v="2013-04-29T00:00:00"/>
    <x v="0"/>
    <x v="45"/>
    <n v="28352"/>
  </r>
  <r>
    <x v="1057"/>
    <n v="47"/>
    <s v="Lindsay Castell"/>
    <x v="2"/>
    <n v="1"/>
    <x v="470"/>
    <n v="28512"/>
    <s v="Medium"/>
    <n v="18"/>
    <n v="419.19"/>
    <n v="0.05"/>
    <x v="2761"/>
    <n v="19.989999999999998"/>
    <n v="1593.61"/>
    <n v="0.57999999999999996"/>
    <x v="0"/>
    <x v="0"/>
    <x v="474"/>
    <x v="0"/>
    <x v="3"/>
    <n v="3995"/>
    <d v="2013-04-29T00:00:00"/>
    <x v="0"/>
    <x v="45"/>
    <n v="28352"/>
  </r>
  <r>
    <x v="255"/>
    <n v="47"/>
    <s v="Greg Guthrie"/>
    <x v="2"/>
    <n v="1"/>
    <x v="471"/>
    <n v="17090"/>
    <s v="Low"/>
    <n v="30"/>
    <n v="140.97999999999999"/>
    <n v="0.04"/>
    <x v="2762"/>
    <n v="36.090000000000003"/>
    <n v="-443.78"/>
    <n v="0.77"/>
    <x v="1"/>
    <x v="4"/>
    <x v="504"/>
    <x v="10"/>
    <x v="2"/>
    <n v="2362"/>
    <d v="2013-04-30T00:00:00"/>
    <x v="2"/>
    <x v="36"/>
    <n v="47130"/>
  </r>
  <r>
    <x v="1058"/>
    <n v="47"/>
    <s v="Robert Marley"/>
    <x v="2"/>
    <n v="1"/>
    <x v="471"/>
    <n v="14854"/>
    <s v="Low"/>
    <n v="24"/>
    <n v="16.91"/>
    <n v="7.0000000000000007E-2"/>
    <x v="2763"/>
    <n v="6.25"/>
    <n v="-27.98"/>
    <n v="0.57999999999999996"/>
    <x v="0"/>
    <x v="0"/>
    <x v="933"/>
    <x v="0"/>
    <x v="0"/>
    <n v="2078"/>
    <d v="2013-05-02T00:00:00"/>
    <x v="0"/>
    <x v="20"/>
    <n v="45042"/>
  </r>
  <r>
    <x v="255"/>
    <n v="47"/>
    <s v="Greg Guthrie"/>
    <x v="2"/>
    <n v="1"/>
    <x v="471"/>
    <n v="17090"/>
    <s v="Low"/>
    <n v="26"/>
    <n v="122.99"/>
    <n v="0.05"/>
    <x v="2764"/>
    <n v="70.2"/>
    <n v="-1086.43"/>
    <n v="0.74"/>
    <x v="1"/>
    <x v="2"/>
    <x v="199"/>
    <x v="1"/>
    <x v="2"/>
    <n v="2363"/>
    <d v="2013-05-03T00:00:00"/>
    <x v="2"/>
    <x v="36"/>
    <n v="47130"/>
  </r>
  <r>
    <x v="288"/>
    <n v="47"/>
    <s v="Daniel Byrd"/>
    <x v="1"/>
    <n v="1"/>
    <x v="471"/>
    <n v="40678"/>
    <s v="Low"/>
    <n v="42"/>
    <n v="67.28"/>
    <n v="7.0000000000000007E-2"/>
    <x v="2765"/>
    <n v="19.989999999999998"/>
    <n v="551.33550000000002"/>
    <n v="0.4"/>
    <x v="0"/>
    <x v="0"/>
    <x v="864"/>
    <x v="3"/>
    <x v="1"/>
    <n v="5732"/>
    <d v="2013-05-05T00:00:00"/>
    <x v="0"/>
    <x v="18"/>
    <n v="89502"/>
  </r>
  <r>
    <x v="1020"/>
    <n v="47"/>
    <s v="Chuck Sachs"/>
    <x v="3"/>
    <n v="1"/>
    <x v="472"/>
    <n v="21319"/>
    <s v="Medium"/>
    <n v="42"/>
    <n v="23.99"/>
    <n v="0.04"/>
    <x v="2766"/>
    <n v="15.68"/>
    <n v="-174.94"/>
    <n v="0.62"/>
    <x v="1"/>
    <x v="2"/>
    <x v="528"/>
    <x v="5"/>
    <x v="0"/>
    <n v="2944"/>
    <d v="2013-04-30T00:00:00"/>
    <x v="2"/>
    <x v="19"/>
    <n v="4092"/>
  </r>
  <r>
    <x v="629"/>
    <n v="47"/>
    <s v="Troy Blackwell"/>
    <x v="1"/>
    <n v="1"/>
    <x v="472"/>
    <n v="33857"/>
    <s v="Critical"/>
    <n v="18"/>
    <n v="7.04"/>
    <n v="0"/>
    <x v="460"/>
    <n v="2.17"/>
    <n v="28.87"/>
    <n v="0.38"/>
    <x v="0"/>
    <x v="3"/>
    <x v="108"/>
    <x v="2"/>
    <x v="3"/>
    <n v="4761"/>
    <d v="2013-04-30T00:00:00"/>
    <x v="0"/>
    <x v="12"/>
    <n v="33461"/>
  </r>
  <r>
    <x v="872"/>
    <n v="47"/>
    <s v="Kean Nguyen"/>
    <x v="0"/>
    <n v="1"/>
    <x v="472"/>
    <n v="23394"/>
    <s v="High"/>
    <n v="45"/>
    <n v="2.08"/>
    <n v="0.01"/>
    <x v="2767"/>
    <n v="1.49"/>
    <n v="-5.9915000000000003"/>
    <n v="0.38"/>
    <x v="0"/>
    <x v="0"/>
    <x v="1081"/>
    <x v="3"/>
    <x v="0"/>
    <n v="3271"/>
    <d v="2013-04-30T00:00:00"/>
    <x v="0"/>
    <x v="20"/>
    <n v="44052"/>
  </r>
  <r>
    <x v="1059"/>
    <n v="47"/>
    <s v="Chuck Sachs"/>
    <x v="3"/>
    <n v="1"/>
    <x v="472"/>
    <n v="21319"/>
    <s v="Medium"/>
    <n v="5"/>
    <n v="449.99"/>
    <n v="0.01"/>
    <x v="2768"/>
    <n v="49"/>
    <n v="-1042.7139999999999"/>
    <n v="0.38"/>
    <x v="2"/>
    <x v="2"/>
    <x v="634"/>
    <x v="11"/>
    <x v="0"/>
    <n v="2943"/>
    <d v="2013-04-30T00:00:00"/>
    <x v="2"/>
    <x v="28"/>
    <n v="1089"/>
  </r>
  <r>
    <x v="368"/>
    <n v="47"/>
    <s v="Corey Lock"/>
    <x v="1"/>
    <n v="1"/>
    <x v="472"/>
    <n v="38850"/>
    <s v="Medium"/>
    <n v="34"/>
    <n v="348.21"/>
    <n v="0.02"/>
    <x v="2769"/>
    <n v="40.19"/>
    <n v="-4560.43"/>
    <n v="0.62"/>
    <x v="1"/>
    <x v="4"/>
    <x v="255"/>
    <x v="4"/>
    <x v="1"/>
    <n v="5466"/>
    <d v="2013-05-01T00:00:00"/>
    <x v="2"/>
    <x v="2"/>
    <n v="92691"/>
  </r>
  <r>
    <x v="139"/>
    <n v="47"/>
    <s v="Frank Price"/>
    <x v="2"/>
    <n v="1"/>
    <x v="472"/>
    <n v="5569"/>
    <s v="Not Specified"/>
    <n v="12"/>
    <n v="9.65"/>
    <n v="0.09"/>
    <x v="2770"/>
    <n v="6.22"/>
    <n v="-0.06"/>
    <n v="0.55000000000000004"/>
    <x v="1"/>
    <x v="0"/>
    <x v="277"/>
    <x v="5"/>
    <x v="2"/>
    <n v="782"/>
    <d v="2013-05-01T00:00:00"/>
    <x v="0"/>
    <x v="14"/>
    <n v="61821"/>
  </r>
  <r>
    <x v="33"/>
    <n v="47"/>
    <s v="Chuck Sachs"/>
    <x v="3"/>
    <n v="1"/>
    <x v="472"/>
    <n v="21319"/>
    <s v="Medium"/>
    <n v="11"/>
    <n v="14.98"/>
    <n v="0.03"/>
    <x v="2586"/>
    <n v="7.69"/>
    <n v="-40.94"/>
    <n v="0.56999999999999995"/>
    <x v="0"/>
    <x v="0"/>
    <x v="384"/>
    <x v="0"/>
    <x v="0"/>
    <n v="2942"/>
    <d v="2013-05-02T00:00:00"/>
    <x v="0"/>
    <x v="19"/>
    <n v="4011"/>
  </r>
  <r>
    <x v="374"/>
    <n v="47"/>
    <s v="Nora Pelletier"/>
    <x v="2"/>
    <n v="1"/>
    <x v="473"/>
    <n v="28928"/>
    <s v="Low"/>
    <n v="22"/>
    <n v="256.99"/>
    <n v="0.09"/>
    <x v="2771"/>
    <n v="11.25"/>
    <n v="729.06"/>
    <n v="0.51"/>
    <x v="2"/>
    <x v="0"/>
    <x v="583"/>
    <x v="8"/>
    <x v="3"/>
    <n v="4058"/>
    <d v="2013-04-30T00:00:00"/>
    <x v="0"/>
    <x v="12"/>
    <n v="32789"/>
  </r>
  <r>
    <x v="79"/>
    <n v="47"/>
    <s v="John Lee"/>
    <x v="2"/>
    <n v="1"/>
    <x v="473"/>
    <n v="14855"/>
    <s v="Not Specified"/>
    <n v="19"/>
    <n v="124.49"/>
    <n v="0.01"/>
    <x v="2772"/>
    <n v="51.94"/>
    <n v="-168.48"/>
    <n v="0.63"/>
    <x v="1"/>
    <x v="4"/>
    <x v="773"/>
    <x v="4"/>
    <x v="3"/>
    <n v="2081"/>
    <d v="2013-05-02T00:00:00"/>
    <x v="2"/>
    <x v="33"/>
    <n v="71901"/>
  </r>
  <r>
    <x v="79"/>
    <n v="47"/>
    <s v="John Lee"/>
    <x v="2"/>
    <n v="1"/>
    <x v="473"/>
    <n v="14855"/>
    <s v="Not Specified"/>
    <n v="48"/>
    <n v="2.23"/>
    <n v="0.1"/>
    <x v="2773"/>
    <n v="4.57"/>
    <n v="-150.53"/>
    <n v="0.41"/>
    <x v="1"/>
    <x v="6"/>
    <x v="517"/>
    <x v="5"/>
    <x v="3"/>
    <n v="2080"/>
    <d v="2013-05-02T00:00:00"/>
    <x v="0"/>
    <x v="33"/>
    <n v="71901"/>
  </r>
  <r>
    <x v="79"/>
    <n v="47"/>
    <s v="John Lee"/>
    <x v="2"/>
    <n v="1"/>
    <x v="473"/>
    <n v="14855"/>
    <s v="Not Specified"/>
    <n v="44"/>
    <n v="3.58"/>
    <n v="0.06"/>
    <x v="2774"/>
    <n v="5.47"/>
    <n v="-150.90299999999999"/>
    <n v="0.37"/>
    <x v="0"/>
    <x v="0"/>
    <x v="674"/>
    <x v="3"/>
    <x v="3"/>
    <n v="2079"/>
    <d v="2013-05-02T00:00:00"/>
    <x v="1"/>
    <x v="33"/>
    <n v="71901"/>
  </r>
  <r>
    <x v="374"/>
    <n v="47"/>
    <s v="Nora Pelletier"/>
    <x v="2"/>
    <n v="1"/>
    <x v="473"/>
    <n v="28928"/>
    <s v="Low"/>
    <n v="3"/>
    <n v="59.98"/>
    <n v="0.02"/>
    <x v="2775"/>
    <n v="3.99"/>
    <n v="-49.34"/>
    <n v="0.56999999999999995"/>
    <x v="0"/>
    <x v="0"/>
    <x v="89"/>
    <x v="13"/>
    <x v="3"/>
    <n v="4057"/>
    <d v="2013-05-02T00:00:00"/>
    <x v="0"/>
    <x v="12"/>
    <n v="32789"/>
  </r>
  <r>
    <x v="374"/>
    <n v="47"/>
    <s v="Nora Pelletier"/>
    <x v="2"/>
    <n v="1"/>
    <x v="473"/>
    <n v="28928"/>
    <s v="Low"/>
    <n v="46"/>
    <n v="35.99"/>
    <n v="0.01"/>
    <x v="2776"/>
    <n v="5"/>
    <n v="-135.86099999999999"/>
    <n v="0.82"/>
    <x v="2"/>
    <x v="3"/>
    <x v="852"/>
    <x v="9"/>
    <x v="3"/>
    <n v="4059"/>
    <d v="2013-05-02T00:00:00"/>
    <x v="0"/>
    <x v="12"/>
    <n v="32789"/>
  </r>
  <r>
    <x v="1052"/>
    <n v="47"/>
    <s v="Julia Dunbar"/>
    <x v="3"/>
    <n v="1"/>
    <x v="473"/>
    <n v="57766"/>
    <s v="High"/>
    <n v="17"/>
    <n v="30.53"/>
    <n v="0.05"/>
    <x v="2777"/>
    <n v="19.989999999999998"/>
    <n v="-85.32"/>
    <n v="0.39"/>
    <x v="0"/>
    <x v="0"/>
    <x v="120"/>
    <x v="12"/>
    <x v="1"/>
    <n v="8097"/>
    <d v="2013-05-03T00:00:00"/>
    <x v="0"/>
    <x v="43"/>
    <n v="59102"/>
  </r>
  <r>
    <x v="1060"/>
    <n v="47"/>
    <s v="Anthony Rawles"/>
    <x v="0"/>
    <n v="1"/>
    <x v="474"/>
    <n v="57857"/>
    <s v="High"/>
    <n v="18"/>
    <n v="18.649999999999999"/>
    <n v="0.1"/>
    <x v="2778"/>
    <n v="3.77"/>
    <n v="153.47999999999999"/>
    <n v="0.39"/>
    <x v="1"/>
    <x v="6"/>
    <x v="885"/>
    <x v="5"/>
    <x v="1"/>
    <n v="8106"/>
    <d v="2013-05-01T00:00:00"/>
    <x v="0"/>
    <x v="30"/>
    <n v="80634"/>
  </r>
  <r>
    <x v="191"/>
    <n v="47"/>
    <s v="David Philippe"/>
    <x v="3"/>
    <n v="1"/>
    <x v="474"/>
    <n v="57092"/>
    <s v="Critical"/>
    <n v="29"/>
    <n v="110.99"/>
    <n v="0.03"/>
    <x v="2779"/>
    <n v="8.99"/>
    <n v="601.33500000000004"/>
    <n v="0.56999999999999995"/>
    <x v="2"/>
    <x v="0"/>
    <x v="743"/>
    <x v="9"/>
    <x v="2"/>
    <n v="7985"/>
    <d v="2013-05-02T00:00:00"/>
    <x v="0"/>
    <x v="9"/>
    <n v="75482"/>
  </r>
  <r>
    <x v="1061"/>
    <n v="47"/>
    <s v="Michael Oakman"/>
    <x v="0"/>
    <n v="1"/>
    <x v="474"/>
    <n v="43904"/>
    <s v="Not Specified"/>
    <n v="30"/>
    <n v="125.99"/>
    <n v="0.01"/>
    <x v="2780"/>
    <n v="7.69"/>
    <n v="788.50800000000004"/>
    <n v="0.57999999999999996"/>
    <x v="2"/>
    <x v="0"/>
    <x v="229"/>
    <x v="9"/>
    <x v="3"/>
    <n v="6196"/>
    <d v="2013-05-02T00:00:00"/>
    <x v="0"/>
    <x v="12"/>
    <n v="33063"/>
  </r>
  <r>
    <x v="1061"/>
    <n v="47"/>
    <s v="Michael Oakman"/>
    <x v="0"/>
    <n v="1"/>
    <x v="474"/>
    <n v="43904"/>
    <s v="Not Specified"/>
    <n v="43"/>
    <n v="10.01"/>
    <n v="0.08"/>
    <x v="2781"/>
    <n v="1.99"/>
    <n v="111.74"/>
    <n v="0.41"/>
    <x v="2"/>
    <x v="6"/>
    <x v="713"/>
    <x v="8"/>
    <x v="3"/>
    <n v="6195"/>
    <d v="2013-05-03T00:00:00"/>
    <x v="0"/>
    <x v="12"/>
    <n v="33063"/>
  </r>
  <r>
    <x v="463"/>
    <n v="47"/>
    <s v="Liz MacKendrick"/>
    <x v="2"/>
    <n v="1"/>
    <x v="475"/>
    <n v="51488"/>
    <s v="High"/>
    <n v="31"/>
    <n v="50.98"/>
    <n v="0.03"/>
    <x v="2782"/>
    <n v="13.66"/>
    <n v="119.92"/>
    <n v="0.57999999999999996"/>
    <x v="0"/>
    <x v="0"/>
    <x v="735"/>
    <x v="13"/>
    <x v="3"/>
    <n v="7213"/>
    <d v="2013-05-03T00:00:00"/>
    <x v="0"/>
    <x v="16"/>
    <n v="23602"/>
  </r>
  <r>
    <x v="739"/>
    <n v="47"/>
    <s v="Neil Knudson"/>
    <x v="1"/>
    <n v="1"/>
    <x v="475"/>
    <n v="29408"/>
    <s v="Not Specified"/>
    <n v="44"/>
    <n v="119.99"/>
    <n v="7.0000000000000007E-2"/>
    <x v="2783"/>
    <n v="56.14"/>
    <n v="251.58"/>
    <n v="0.39"/>
    <x v="2"/>
    <x v="4"/>
    <x v="136"/>
    <x v="7"/>
    <x v="2"/>
    <n v="4143"/>
    <d v="2013-05-03T00:00:00"/>
    <x v="2"/>
    <x v="24"/>
    <n v="49783"/>
  </r>
  <r>
    <x v="445"/>
    <n v="47"/>
    <s v="Mitch Willingham"/>
    <x v="2"/>
    <n v="1"/>
    <x v="475"/>
    <n v="34402"/>
    <s v="High"/>
    <n v="38"/>
    <n v="80.98"/>
    <n v="0.05"/>
    <x v="2784"/>
    <n v="35"/>
    <n v="-967.67"/>
    <n v="0.81"/>
    <x v="0"/>
    <x v="1"/>
    <x v="695"/>
    <x v="0"/>
    <x v="3"/>
    <n v="4835"/>
    <d v="2013-05-04T00:00:00"/>
    <x v="0"/>
    <x v="42"/>
    <n v="30328"/>
  </r>
  <r>
    <x v="788"/>
    <n v="47"/>
    <s v="Mitch Willingham"/>
    <x v="2"/>
    <n v="1"/>
    <x v="475"/>
    <n v="34402"/>
    <s v="High"/>
    <n v="11"/>
    <n v="3.15"/>
    <n v="7.0000000000000007E-2"/>
    <x v="2785"/>
    <n v="0.5"/>
    <n v="23.88"/>
    <n v="0.37"/>
    <x v="0"/>
    <x v="0"/>
    <x v="698"/>
    <x v="12"/>
    <x v="3"/>
    <n v="4836"/>
    <d v="2013-05-05T00:00:00"/>
    <x v="1"/>
    <x v="42"/>
    <n v="31401"/>
  </r>
  <r>
    <x v="1062"/>
    <n v="47"/>
    <s v="Helen Abelman"/>
    <x v="1"/>
    <n v="1"/>
    <x v="476"/>
    <n v="8131"/>
    <s v="Critical"/>
    <n v="24"/>
    <n v="29.89"/>
    <n v="0.01"/>
    <x v="2786"/>
    <n v="1.99"/>
    <n v="191.29"/>
    <n v="0.5"/>
    <x v="2"/>
    <x v="6"/>
    <x v="214"/>
    <x v="8"/>
    <x v="2"/>
    <n v="1106"/>
    <d v="2013-05-03T00:00:00"/>
    <x v="0"/>
    <x v="36"/>
    <n v="46360"/>
  </r>
  <r>
    <x v="1063"/>
    <n v="47"/>
    <s v="Nathan Cano"/>
    <x v="3"/>
    <n v="1"/>
    <x v="476"/>
    <n v="2656"/>
    <s v="Critical"/>
    <n v="3"/>
    <n v="159.31"/>
    <n v="0.05"/>
    <x v="2787"/>
    <n v="60"/>
    <n v="-214.53299999999999"/>
    <n v="0.55000000000000004"/>
    <x v="1"/>
    <x v="2"/>
    <x v="928"/>
    <x v="4"/>
    <x v="2"/>
    <n v="382"/>
    <d v="2013-05-04T00:00:00"/>
    <x v="2"/>
    <x v="3"/>
    <n v="55343"/>
  </r>
  <r>
    <x v="411"/>
    <n v="47"/>
    <s v="Laurel Elliston"/>
    <x v="2"/>
    <n v="1"/>
    <x v="476"/>
    <n v="12900"/>
    <s v="High"/>
    <n v="50"/>
    <n v="12.64"/>
    <n v="0.08"/>
    <x v="2788"/>
    <n v="4.9800000000000004"/>
    <n v="100.04"/>
    <n v="0.48"/>
    <x v="1"/>
    <x v="6"/>
    <x v="369"/>
    <x v="5"/>
    <x v="3"/>
    <n v="1801"/>
    <d v="2013-05-04T00:00:00"/>
    <x v="0"/>
    <x v="16"/>
    <n v="24541"/>
  </r>
  <r>
    <x v="411"/>
    <n v="47"/>
    <s v="Laurel Elliston"/>
    <x v="2"/>
    <n v="1"/>
    <x v="476"/>
    <n v="12900"/>
    <s v="High"/>
    <n v="18"/>
    <n v="306.14"/>
    <n v="0.08"/>
    <x v="2789"/>
    <n v="26.53"/>
    <n v="308.22000000000003"/>
    <n v="0.56000000000000005"/>
    <x v="2"/>
    <x v="2"/>
    <x v="96"/>
    <x v="7"/>
    <x v="3"/>
    <n v="1802"/>
    <d v="2013-05-05T00:00:00"/>
    <x v="2"/>
    <x v="16"/>
    <n v="24541"/>
  </r>
  <r>
    <x v="1063"/>
    <n v="47"/>
    <s v="Nathan Cano"/>
    <x v="3"/>
    <n v="1"/>
    <x v="476"/>
    <n v="2656"/>
    <s v="Critical"/>
    <n v="29"/>
    <n v="35.99"/>
    <n v="0.01"/>
    <x v="2790"/>
    <n v="1.25"/>
    <n v="237.14099999999999"/>
    <n v="0.56999999999999995"/>
    <x v="2"/>
    <x v="6"/>
    <x v="1082"/>
    <x v="9"/>
    <x v="2"/>
    <n v="383"/>
    <d v="2013-05-05T00:00:00"/>
    <x v="0"/>
    <x v="3"/>
    <n v="55343"/>
  </r>
  <r>
    <x v="166"/>
    <n v="47"/>
    <s v="Kelly Andreada"/>
    <x v="1"/>
    <n v="1"/>
    <x v="477"/>
    <n v="18946"/>
    <s v="Critical"/>
    <n v="32"/>
    <n v="6.48"/>
    <n v="7.0000000000000007E-2"/>
    <x v="2791"/>
    <n v="10.050000000000001"/>
    <n v="-201.91"/>
    <n v="0.37"/>
    <x v="0"/>
    <x v="0"/>
    <x v="253"/>
    <x v="2"/>
    <x v="3"/>
    <n v="2620"/>
    <d v="2013-05-04T00:00:00"/>
    <x v="0"/>
    <x v="17"/>
    <n v="29611"/>
  </r>
  <r>
    <x v="619"/>
    <n v="47"/>
    <s v="Maxwell Schwartz"/>
    <x v="2"/>
    <n v="1"/>
    <x v="477"/>
    <n v="3012"/>
    <s v="Critical"/>
    <n v="41"/>
    <n v="2.78"/>
    <n v="0"/>
    <x v="2792"/>
    <n v="1.49"/>
    <n v="10.4975"/>
    <n v="0.36"/>
    <x v="0"/>
    <x v="0"/>
    <x v="473"/>
    <x v="3"/>
    <x v="3"/>
    <n v="445"/>
    <d v="2013-05-06T00:00:00"/>
    <x v="0"/>
    <x v="45"/>
    <n v="28560"/>
  </r>
  <r>
    <x v="1064"/>
    <n v="47"/>
    <s v="Craig Molinari"/>
    <x v="0"/>
    <n v="1"/>
    <x v="477"/>
    <n v="42912"/>
    <s v="Not Specified"/>
    <n v="4"/>
    <n v="11.35"/>
    <n v="0.05"/>
    <x v="1072"/>
    <n v="8.6"/>
    <n v="-30.39"/>
    <n v="0.56999999999999995"/>
    <x v="0"/>
    <x v="0"/>
    <x v="756"/>
    <x v="0"/>
    <x v="3"/>
    <n v="6054"/>
    <d v="2013-05-06T00:00:00"/>
    <x v="0"/>
    <x v="29"/>
    <n v="37830"/>
  </r>
  <r>
    <x v="62"/>
    <n v="47"/>
    <s v="Liz Price"/>
    <x v="2"/>
    <n v="1"/>
    <x v="477"/>
    <n v="27776"/>
    <s v="Low"/>
    <n v="41"/>
    <n v="4.9800000000000004"/>
    <n v="0.04"/>
    <x v="2793"/>
    <n v="7.28"/>
    <n v="-159.35"/>
    <n v="0.38"/>
    <x v="0"/>
    <x v="0"/>
    <x v="1083"/>
    <x v="2"/>
    <x v="3"/>
    <n v="3889"/>
    <d v="2013-05-08T00:00:00"/>
    <x v="1"/>
    <x v="27"/>
    <n v="41075"/>
  </r>
  <r>
    <x v="1065"/>
    <n v="47"/>
    <s v="Bobby Trafton"/>
    <x v="0"/>
    <n v="1"/>
    <x v="478"/>
    <n v="48832"/>
    <s v="High"/>
    <n v="48"/>
    <n v="90.98"/>
    <n v="0.02"/>
    <x v="2794"/>
    <n v="30"/>
    <n v="195.04"/>
    <n v="0.61"/>
    <x v="1"/>
    <x v="2"/>
    <x v="1033"/>
    <x v="1"/>
    <x v="1"/>
    <n v="6855"/>
    <d v="2013-05-05T00:00:00"/>
    <x v="2"/>
    <x v="2"/>
    <n v="94583"/>
  </r>
  <r>
    <x v="3"/>
    <n v="47"/>
    <s v="Emily Burns"/>
    <x v="1"/>
    <n v="1"/>
    <x v="478"/>
    <n v="32099"/>
    <s v="Not Specified"/>
    <n v="41"/>
    <n v="12.28"/>
    <n v="0.08"/>
    <x v="2795"/>
    <n v="6.47"/>
    <n v="25.58"/>
    <n v="0.38"/>
    <x v="0"/>
    <x v="0"/>
    <x v="921"/>
    <x v="2"/>
    <x v="1"/>
    <n v="4509"/>
    <d v="2013-05-05T00:00:00"/>
    <x v="0"/>
    <x v="2"/>
    <n v="90640"/>
  </r>
  <r>
    <x v="547"/>
    <n v="47"/>
    <s v="Meg Tillman"/>
    <x v="0"/>
    <n v="1"/>
    <x v="478"/>
    <n v="8384"/>
    <s v="High"/>
    <n v="37"/>
    <n v="140.97999999999999"/>
    <n v="7.0000000000000007E-2"/>
    <x v="2796"/>
    <n v="36.090000000000003"/>
    <n v="-698.09"/>
    <n v="0.77"/>
    <x v="1"/>
    <x v="4"/>
    <x v="504"/>
    <x v="10"/>
    <x v="3"/>
    <n v="1148"/>
    <d v="2013-05-06T00:00:00"/>
    <x v="2"/>
    <x v="12"/>
    <n v="34639"/>
  </r>
  <r>
    <x v="385"/>
    <n v="47"/>
    <s v="Eric Barreto"/>
    <x v="0"/>
    <n v="1"/>
    <x v="478"/>
    <n v="3621"/>
    <s v="Medium"/>
    <n v="14"/>
    <n v="5.58"/>
    <n v="0.06"/>
    <x v="2797"/>
    <n v="5.3"/>
    <n v="-28.83"/>
    <n v="0.35"/>
    <x v="0"/>
    <x v="0"/>
    <x v="442"/>
    <x v="15"/>
    <x v="1"/>
    <n v="532"/>
    <d v="2013-05-06T00:00:00"/>
    <x v="0"/>
    <x v="2"/>
    <n v="92646"/>
  </r>
  <r>
    <x v="1066"/>
    <n v="47"/>
    <s v="Hilary Holden"/>
    <x v="2"/>
    <n v="1"/>
    <x v="478"/>
    <n v="30243"/>
    <s v="Critical"/>
    <n v="44"/>
    <n v="60.22"/>
    <n v="0.09"/>
    <x v="2798"/>
    <n v="3.5"/>
    <n v="650.55999999999995"/>
    <n v="0.56999999999999995"/>
    <x v="0"/>
    <x v="0"/>
    <x v="139"/>
    <x v="13"/>
    <x v="2"/>
    <n v="4249"/>
    <d v="2013-05-07T00:00:00"/>
    <x v="0"/>
    <x v="36"/>
    <n v="46544"/>
  </r>
  <r>
    <x v="1066"/>
    <n v="47"/>
    <s v="Hilary Holden"/>
    <x v="2"/>
    <n v="1"/>
    <x v="478"/>
    <n v="30243"/>
    <s v="Critical"/>
    <n v="21"/>
    <n v="199.99"/>
    <n v="7.0000000000000007E-2"/>
    <x v="2799"/>
    <n v="24.49"/>
    <n v="340.88"/>
    <n v="0.46"/>
    <x v="2"/>
    <x v="1"/>
    <x v="163"/>
    <x v="11"/>
    <x v="2"/>
    <n v="4250"/>
    <d v="2013-05-07T00:00:00"/>
    <x v="0"/>
    <x v="36"/>
    <n v="46544"/>
  </r>
  <r>
    <x v="1067"/>
    <n v="47"/>
    <s v="Fred Chung"/>
    <x v="2"/>
    <n v="1"/>
    <x v="478"/>
    <n v="34657"/>
    <s v="Low"/>
    <n v="46"/>
    <n v="30.98"/>
    <n v="0.04"/>
    <x v="2800"/>
    <n v="19.510000000000002"/>
    <n v="-75.7"/>
    <n v="0.36"/>
    <x v="0"/>
    <x v="0"/>
    <x v="523"/>
    <x v="15"/>
    <x v="0"/>
    <n v="4866"/>
    <d v="2013-05-14T00:00:00"/>
    <x v="1"/>
    <x v="13"/>
    <n v="11554"/>
  </r>
  <r>
    <x v="283"/>
    <n v="47"/>
    <s v="Justin Hirsh"/>
    <x v="3"/>
    <n v="1"/>
    <x v="479"/>
    <n v="25830"/>
    <s v="Low"/>
    <n v="5"/>
    <n v="4.0599999999999996"/>
    <n v="0.1"/>
    <x v="2801"/>
    <n v="6.89"/>
    <n v="-21.29"/>
    <n v="0.6"/>
    <x v="0"/>
    <x v="0"/>
    <x v="281"/>
    <x v="13"/>
    <x v="2"/>
    <n v="3618"/>
    <d v="2013-05-06T00:00:00"/>
    <x v="0"/>
    <x v="24"/>
    <n v="48187"/>
  </r>
  <r>
    <x v="840"/>
    <n v="47"/>
    <s v="Sheri Gordon"/>
    <x v="2"/>
    <n v="1"/>
    <x v="479"/>
    <n v="4004"/>
    <s v="Medium"/>
    <n v="44"/>
    <n v="34.58"/>
    <n v="0.05"/>
    <x v="2802"/>
    <n v="8.99"/>
    <n v="195.48"/>
    <n v="0.56000000000000005"/>
    <x v="0"/>
    <x v="6"/>
    <x v="924"/>
    <x v="6"/>
    <x v="0"/>
    <n v="585"/>
    <d v="2013-05-07T00:00:00"/>
    <x v="0"/>
    <x v="13"/>
    <n v="14609"/>
  </r>
  <r>
    <x v="1068"/>
    <n v="47"/>
    <s v="Karl Brown"/>
    <x v="2"/>
    <n v="1"/>
    <x v="479"/>
    <n v="13351"/>
    <s v="Medium"/>
    <n v="20"/>
    <n v="179.99"/>
    <n v="0.08"/>
    <x v="2803"/>
    <n v="19.989999999999998"/>
    <n v="484.15"/>
    <n v="0.48"/>
    <x v="2"/>
    <x v="0"/>
    <x v="156"/>
    <x v="8"/>
    <x v="0"/>
    <n v="1858"/>
    <d v="2013-05-07T00:00:00"/>
    <x v="0"/>
    <x v="35"/>
    <n v="2808"/>
  </r>
  <r>
    <x v="791"/>
    <n v="47"/>
    <s v="Barry Blumstein"/>
    <x v="0"/>
    <n v="1"/>
    <x v="479"/>
    <n v="15778"/>
    <s v="High"/>
    <n v="9"/>
    <n v="3.98"/>
    <n v="0"/>
    <x v="2804"/>
    <n v="5.26"/>
    <n v="-29.532"/>
    <n v="0.38"/>
    <x v="0"/>
    <x v="0"/>
    <x v="394"/>
    <x v="3"/>
    <x v="1"/>
    <n v="2189"/>
    <d v="2013-05-08T00:00:00"/>
    <x v="0"/>
    <x v="30"/>
    <n v="80538"/>
  </r>
  <r>
    <x v="821"/>
    <n v="47"/>
    <s v="Eugene Barchas"/>
    <x v="1"/>
    <n v="1"/>
    <x v="479"/>
    <n v="24515"/>
    <s v="Critical"/>
    <n v="41"/>
    <n v="80.97"/>
    <n v="0.1"/>
    <x v="2805"/>
    <n v="33.6"/>
    <n v="121.48"/>
    <n v="0.37"/>
    <x v="2"/>
    <x v="2"/>
    <x v="195"/>
    <x v="7"/>
    <x v="2"/>
    <n v="3434"/>
    <d v="2013-05-08T00:00:00"/>
    <x v="2"/>
    <x v="14"/>
    <n v="60110"/>
  </r>
  <r>
    <x v="840"/>
    <n v="47"/>
    <s v="Sheri Gordon"/>
    <x v="2"/>
    <n v="1"/>
    <x v="479"/>
    <n v="4004"/>
    <s v="Medium"/>
    <n v="14"/>
    <n v="4.84"/>
    <n v="0.1"/>
    <x v="2341"/>
    <n v="0.71"/>
    <n v="8.66"/>
    <n v="0.52"/>
    <x v="0"/>
    <x v="3"/>
    <x v="381"/>
    <x v="6"/>
    <x v="0"/>
    <n v="584"/>
    <d v="2013-05-09T00:00:00"/>
    <x v="0"/>
    <x v="13"/>
    <n v="14609"/>
  </r>
  <r>
    <x v="153"/>
    <n v="47"/>
    <s v="George Zrebassa"/>
    <x v="1"/>
    <n v="1"/>
    <x v="479"/>
    <n v="31392"/>
    <s v="Low"/>
    <n v="44"/>
    <n v="78.8"/>
    <n v="0.1"/>
    <x v="2806"/>
    <n v="35"/>
    <n v="-1326.29"/>
    <n v="0.83"/>
    <x v="0"/>
    <x v="1"/>
    <x v="887"/>
    <x v="0"/>
    <x v="0"/>
    <n v="4403"/>
    <d v="2013-05-10T00:00:00"/>
    <x v="0"/>
    <x v="25"/>
    <n v="5401"/>
  </r>
  <r>
    <x v="283"/>
    <n v="47"/>
    <s v="Justin Hirsh"/>
    <x v="3"/>
    <n v="1"/>
    <x v="479"/>
    <n v="25830"/>
    <s v="Low"/>
    <n v="11"/>
    <n v="15.28"/>
    <n v="0.05"/>
    <x v="2807"/>
    <n v="10.91"/>
    <n v="-37.386499999999998"/>
    <n v="0.36"/>
    <x v="0"/>
    <x v="0"/>
    <x v="737"/>
    <x v="3"/>
    <x v="2"/>
    <n v="3619"/>
    <d v="2013-05-11T00:00:00"/>
    <x v="0"/>
    <x v="24"/>
    <n v="48187"/>
  </r>
  <r>
    <x v="41"/>
    <n v="47"/>
    <s v="George Zrebassa"/>
    <x v="1"/>
    <n v="1"/>
    <x v="479"/>
    <n v="31392"/>
    <s v="Low"/>
    <n v="21"/>
    <n v="6.48"/>
    <n v="0.1"/>
    <x v="2808"/>
    <n v="5.16"/>
    <n v="-42.81"/>
    <n v="0.37"/>
    <x v="0"/>
    <x v="0"/>
    <x v="798"/>
    <x v="2"/>
    <x v="0"/>
    <n v="4402"/>
    <d v="2013-05-13T00:00:00"/>
    <x v="0"/>
    <x v="19"/>
    <n v="4330"/>
  </r>
  <r>
    <x v="20"/>
    <n v="47"/>
    <s v="Susan Vittorini"/>
    <x v="2"/>
    <n v="1"/>
    <x v="480"/>
    <n v="58150"/>
    <s v="Critical"/>
    <n v="24"/>
    <n v="2.16"/>
    <n v="0.03"/>
    <x v="2809"/>
    <n v="6.05"/>
    <n v="-119.623"/>
    <n v="0.37"/>
    <x v="0"/>
    <x v="0"/>
    <x v="205"/>
    <x v="3"/>
    <x v="2"/>
    <n v="8136"/>
    <d v="2013-05-07T00:00:00"/>
    <x v="0"/>
    <x v="14"/>
    <n v="60056"/>
  </r>
  <r>
    <x v="1069"/>
    <n v="47"/>
    <s v="Vivian Mathis"/>
    <x v="1"/>
    <n v="1"/>
    <x v="480"/>
    <n v="22529"/>
    <s v="Medium"/>
    <n v="28"/>
    <n v="56.96"/>
    <n v="0.02"/>
    <x v="2810"/>
    <n v="13.22"/>
    <n v="245.88"/>
    <n v="0.56000000000000005"/>
    <x v="0"/>
    <x v="0"/>
    <x v="1002"/>
    <x v="13"/>
    <x v="0"/>
    <n v="3139"/>
    <d v="2013-05-07T00:00:00"/>
    <x v="0"/>
    <x v="1"/>
    <n v="20832"/>
  </r>
  <r>
    <x v="309"/>
    <n v="47"/>
    <s v="Tony Sayre"/>
    <x v="1"/>
    <n v="1"/>
    <x v="480"/>
    <n v="7553"/>
    <s v="Medium"/>
    <n v="12"/>
    <n v="92.23"/>
    <n v="7.0000000000000007E-2"/>
    <x v="2811"/>
    <n v="39.61"/>
    <n v="46.8"/>
    <n v="0.67"/>
    <x v="1"/>
    <x v="5"/>
    <x v="153"/>
    <x v="5"/>
    <x v="1"/>
    <n v="1035"/>
    <d v="2013-05-08T00:00:00"/>
    <x v="0"/>
    <x v="21"/>
    <n v="98273"/>
  </r>
  <r>
    <x v="159"/>
    <n v="47"/>
    <s v="Dorothy Dickinson"/>
    <x v="2"/>
    <n v="1"/>
    <x v="480"/>
    <n v="39265"/>
    <s v="Critical"/>
    <n v="47"/>
    <n v="4.28"/>
    <n v="0.02"/>
    <x v="2812"/>
    <n v="0.94"/>
    <n v="32.69"/>
    <n v="0.56000000000000005"/>
    <x v="0"/>
    <x v="3"/>
    <x v="98"/>
    <x v="6"/>
    <x v="2"/>
    <n v="5539"/>
    <d v="2013-05-08T00:00:00"/>
    <x v="0"/>
    <x v="26"/>
    <n v="63376"/>
  </r>
  <r>
    <x v="14"/>
    <n v="47"/>
    <s v="Marina Lichtenstein"/>
    <x v="2"/>
    <n v="1"/>
    <x v="480"/>
    <n v="53572"/>
    <s v="Medium"/>
    <n v="17"/>
    <n v="11.09"/>
    <n v="7.0000000000000007E-2"/>
    <x v="2813"/>
    <n v="5.25"/>
    <n v="4.79"/>
    <n v="0.36"/>
    <x v="0"/>
    <x v="0"/>
    <x v="1084"/>
    <x v="15"/>
    <x v="2"/>
    <n v="7506"/>
    <d v="2013-05-08T00:00:00"/>
    <x v="0"/>
    <x v="10"/>
    <n v="52001"/>
  </r>
  <r>
    <x v="251"/>
    <n v="47"/>
    <s v="Charlotte Melton"/>
    <x v="1"/>
    <n v="1"/>
    <x v="480"/>
    <n v="45766"/>
    <s v="High"/>
    <n v="28"/>
    <n v="140.99"/>
    <n v="0.01"/>
    <x v="2814"/>
    <n v="13.99"/>
    <n v="1765.48"/>
    <n v="0.37"/>
    <x v="2"/>
    <x v="5"/>
    <x v="1059"/>
    <x v="7"/>
    <x v="2"/>
    <n v="6440"/>
    <d v="2013-05-08T00:00:00"/>
    <x v="0"/>
    <x v="14"/>
    <n v="60089"/>
  </r>
  <r>
    <x v="251"/>
    <n v="47"/>
    <s v="Charlotte Melton"/>
    <x v="1"/>
    <n v="1"/>
    <x v="480"/>
    <n v="45766"/>
    <s v="High"/>
    <n v="37"/>
    <n v="63.94"/>
    <n v="0"/>
    <x v="2815"/>
    <n v="14.48"/>
    <n v="1026.07"/>
    <n v="0.46"/>
    <x v="1"/>
    <x v="0"/>
    <x v="679"/>
    <x v="5"/>
    <x v="2"/>
    <n v="6439"/>
    <d v="2013-05-09T00:00:00"/>
    <x v="0"/>
    <x v="14"/>
    <n v="60089"/>
  </r>
  <r>
    <x v="630"/>
    <n v="47"/>
    <s v="Grant Carroll"/>
    <x v="2"/>
    <n v="1"/>
    <x v="480"/>
    <n v="32743"/>
    <s v="Critical"/>
    <n v="19"/>
    <n v="177.98"/>
    <n v="0.01"/>
    <x v="2816"/>
    <n v="0.99"/>
    <n v="1280.19"/>
    <n v="0.56000000000000005"/>
    <x v="0"/>
    <x v="0"/>
    <x v="638"/>
    <x v="13"/>
    <x v="2"/>
    <n v="4599"/>
    <d v="2013-05-09T00:00:00"/>
    <x v="0"/>
    <x v="14"/>
    <n v="62521"/>
  </r>
  <r>
    <x v="309"/>
    <n v="47"/>
    <s v="Tony Sayre"/>
    <x v="1"/>
    <n v="1"/>
    <x v="480"/>
    <n v="7553"/>
    <s v="Medium"/>
    <n v="3"/>
    <n v="4.28"/>
    <n v="0.04"/>
    <x v="2817"/>
    <n v="6.72"/>
    <n v="-14.81"/>
    <n v="0.4"/>
    <x v="0"/>
    <x v="0"/>
    <x v="1047"/>
    <x v="2"/>
    <x v="1"/>
    <n v="1036"/>
    <d v="2013-05-10T00:00:00"/>
    <x v="0"/>
    <x v="21"/>
    <n v="98273"/>
  </r>
  <r>
    <x v="1070"/>
    <n v="47"/>
    <s v="Erica Hernandez"/>
    <x v="0"/>
    <n v="1"/>
    <x v="481"/>
    <n v="41350"/>
    <s v="Medium"/>
    <n v="1"/>
    <n v="419.19"/>
    <n v="0.01"/>
    <x v="2818"/>
    <n v="19.989999999999998"/>
    <n v="-259.01"/>
    <n v="0.57999999999999996"/>
    <x v="0"/>
    <x v="0"/>
    <x v="474"/>
    <x v="0"/>
    <x v="0"/>
    <n v="5829"/>
    <d v="2013-05-09T00:00:00"/>
    <x v="0"/>
    <x v="22"/>
    <n v="7712"/>
  </r>
  <r>
    <x v="430"/>
    <n v="47"/>
    <s v="Julie Prescott"/>
    <x v="1"/>
    <n v="1"/>
    <x v="481"/>
    <n v="55107"/>
    <s v="Low"/>
    <n v="32"/>
    <n v="5.68"/>
    <n v="0.1"/>
    <x v="2819"/>
    <n v="1.39"/>
    <n v="46.61"/>
    <n v="0.38"/>
    <x v="0"/>
    <x v="0"/>
    <x v="263"/>
    <x v="15"/>
    <x v="2"/>
    <n v="7688"/>
    <d v="2013-05-13T00:00:00"/>
    <x v="0"/>
    <x v="26"/>
    <n v="63119"/>
  </r>
  <r>
    <x v="344"/>
    <n v="47"/>
    <s v="Edward Becker"/>
    <x v="1"/>
    <n v="1"/>
    <x v="482"/>
    <n v="44615"/>
    <s v="Medium"/>
    <n v="19"/>
    <n v="1.88"/>
    <n v="7.0000000000000007E-2"/>
    <x v="2820"/>
    <n v="1.49"/>
    <n v="-10.257999999999999"/>
    <n v="0.37"/>
    <x v="0"/>
    <x v="0"/>
    <x v="467"/>
    <x v="3"/>
    <x v="2"/>
    <n v="6309"/>
    <d v="2013-05-10T00:00:00"/>
    <x v="0"/>
    <x v="9"/>
    <n v="75234"/>
  </r>
  <r>
    <x v="90"/>
    <n v="47"/>
    <s v="Carlos Soltero"/>
    <x v="0"/>
    <n v="1"/>
    <x v="482"/>
    <n v="16545"/>
    <s v="Not Specified"/>
    <n v="10"/>
    <n v="5.16"/>
    <n v="0.09"/>
    <x v="2821"/>
    <n v="0.73"/>
    <n v="4.45"/>
    <n v="0.56000000000000005"/>
    <x v="0"/>
    <x v="3"/>
    <x v="1085"/>
    <x v="6"/>
    <x v="2"/>
    <n v="2294"/>
    <d v="2013-05-11T00:00:00"/>
    <x v="0"/>
    <x v="14"/>
    <n v="60517"/>
  </r>
  <r>
    <x v="90"/>
    <n v="47"/>
    <s v="Carlos Soltero"/>
    <x v="0"/>
    <n v="1"/>
    <x v="482"/>
    <n v="16545"/>
    <s v="Not Specified"/>
    <n v="1"/>
    <n v="3.68"/>
    <n v="0.04"/>
    <x v="2822"/>
    <n v="1.32"/>
    <n v="-3.06"/>
    <n v="0.83"/>
    <x v="0"/>
    <x v="3"/>
    <x v="558"/>
    <x v="16"/>
    <x v="2"/>
    <n v="2295"/>
    <d v="2013-05-11T00:00:00"/>
    <x v="0"/>
    <x v="14"/>
    <n v="60517"/>
  </r>
  <r>
    <x v="1071"/>
    <n v="47"/>
    <s v="Tom Prescott"/>
    <x v="0"/>
    <n v="1"/>
    <x v="482"/>
    <n v="13731"/>
    <s v="Not Specified"/>
    <n v="10"/>
    <n v="4.4800000000000004"/>
    <n v="0.08"/>
    <x v="2823"/>
    <n v="1.22"/>
    <n v="6.79"/>
    <n v="0.36"/>
    <x v="0"/>
    <x v="3"/>
    <x v="1086"/>
    <x v="2"/>
    <x v="0"/>
    <n v="1916"/>
    <d v="2013-05-12T00:00:00"/>
    <x v="0"/>
    <x v="22"/>
    <n v="7701"/>
  </r>
  <r>
    <x v="906"/>
    <n v="47"/>
    <s v="Bill Donatelli"/>
    <x v="2"/>
    <n v="1"/>
    <x v="483"/>
    <n v="16326"/>
    <s v="High"/>
    <n v="39"/>
    <n v="3.71"/>
    <n v="0.06"/>
    <x v="2824"/>
    <n v="1.93"/>
    <n v="14.13"/>
    <n v="0.35"/>
    <x v="0"/>
    <x v="3"/>
    <x v="20"/>
    <x v="2"/>
    <x v="2"/>
    <n v="2272"/>
    <d v="2013-05-10T00:00:00"/>
    <x v="0"/>
    <x v="7"/>
    <n v="68801"/>
  </r>
  <r>
    <x v="67"/>
    <n v="47"/>
    <s v="Toby Swindell"/>
    <x v="0"/>
    <n v="1"/>
    <x v="483"/>
    <n v="24352"/>
    <s v="Critical"/>
    <n v="32"/>
    <n v="3.14"/>
    <n v="0.03"/>
    <x v="2825"/>
    <n v="1.1399999999999999"/>
    <n v="20.53"/>
    <n v="0.4"/>
    <x v="0"/>
    <x v="3"/>
    <x v="1087"/>
    <x v="2"/>
    <x v="3"/>
    <n v="3409"/>
    <d v="2013-05-10T00:00:00"/>
    <x v="0"/>
    <x v="29"/>
    <n v="38138"/>
  </r>
  <r>
    <x v="1072"/>
    <n v="47"/>
    <s v="Bryan Spruell"/>
    <x v="1"/>
    <n v="1"/>
    <x v="483"/>
    <n v="16641"/>
    <s v="High"/>
    <n v="33"/>
    <n v="44.43"/>
    <n v="0.03"/>
    <x v="2826"/>
    <n v="46.59"/>
    <n v="-1052.79"/>
    <n v="0.67"/>
    <x v="1"/>
    <x v="4"/>
    <x v="1088"/>
    <x v="4"/>
    <x v="1"/>
    <n v="2308"/>
    <d v="2013-05-11T00:00:00"/>
    <x v="2"/>
    <x v="2"/>
    <n v="92704"/>
  </r>
  <r>
    <x v="371"/>
    <n v="47"/>
    <s v="Michelle Ellison"/>
    <x v="0"/>
    <n v="1"/>
    <x v="483"/>
    <n v="45632"/>
    <s v="Not Specified"/>
    <n v="50"/>
    <n v="8.34"/>
    <n v="0.02"/>
    <x v="2827"/>
    <n v="0.96"/>
    <n v="231.68"/>
    <n v="0.43"/>
    <x v="1"/>
    <x v="3"/>
    <x v="72"/>
    <x v="5"/>
    <x v="2"/>
    <n v="6421"/>
    <d v="2013-05-11T00:00:00"/>
    <x v="0"/>
    <x v="23"/>
    <n v="53220"/>
  </r>
  <r>
    <x v="366"/>
    <n v="47"/>
    <s v="Sarah Brown"/>
    <x v="3"/>
    <n v="1"/>
    <x v="483"/>
    <n v="2241"/>
    <s v="Critical"/>
    <n v="38"/>
    <n v="24.95"/>
    <n v="0.04"/>
    <x v="2828"/>
    <n v="2.99"/>
    <n v="369.32499999999999"/>
    <n v="0.39"/>
    <x v="0"/>
    <x v="0"/>
    <x v="731"/>
    <x v="3"/>
    <x v="3"/>
    <n v="326"/>
    <d v="2013-05-12T00:00:00"/>
    <x v="0"/>
    <x v="29"/>
    <n v="38401"/>
  </r>
  <r>
    <x v="906"/>
    <n v="47"/>
    <s v="Bill Donatelli"/>
    <x v="2"/>
    <n v="1"/>
    <x v="483"/>
    <n v="16326"/>
    <s v="High"/>
    <n v="39"/>
    <n v="39.479999999999997"/>
    <n v="0.03"/>
    <x v="2829"/>
    <n v="1.99"/>
    <n v="471.35"/>
    <n v="0.54"/>
    <x v="2"/>
    <x v="6"/>
    <x v="276"/>
    <x v="8"/>
    <x v="2"/>
    <n v="2271"/>
    <d v="2013-05-12T00:00:00"/>
    <x v="0"/>
    <x v="7"/>
    <n v="68801"/>
  </r>
  <r>
    <x v="43"/>
    <n v="47"/>
    <s v="Bruce Degenhardt"/>
    <x v="1"/>
    <n v="1"/>
    <x v="484"/>
    <n v="9857"/>
    <s v="High"/>
    <n v="49"/>
    <n v="13.79"/>
    <n v="0.06"/>
    <x v="2830"/>
    <n v="8.7799999999999994"/>
    <n v="-17.489999999999998"/>
    <n v="0.43"/>
    <x v="1"/>
    <x v="0"/>
    <x v="289"/>
    <x v="5"/>
    <x v="0"/>
    <n v="1349"/>
    <d v="2013-05-11T00:00:00"/>
    <x v="0"/>
    <x v="0"/>
    <n v="19406"/>
  </r>
  <r>
    <x v="711"/>
    <n v="47"/>
    <s v="Jim Mitchum"/>
    <x v="3"/>
    <n v="1"/>
    <x v="484"/>
    <n v="56710"/>
    <s v="Not Specified"/>
    <n v="34"/>
    <n v="13.43"/>
    <n v="0.02"/>
    <x v="2831"/>
    <n v="5.5"/>
    <n v="5.71"/>
    <n v="0.56999999999999995"/>
    <x v="0"/>
    <x v="0"/>
    <x v="114"/>
    <x v="0"/>
    <x v="2"/>
    <n v="7936"/>
    <d v="2013-05-12T00:00:00"/>
    <x v="0"/>
    <x v="9"/>
    <n v="77301"/>
  </r>
  <r>
    <x v="966"/>
    <n v="47"/>
    <s v="Barry Pond"/>
    <x v="3"/>
    <n v="1"/>
    <x v="484"/>
    <n v="58371"/>
    <s v="Medium"/>
    <n v="44"/>
    <n v="6.48"/>
    <n v="0.02"/>
    <x v="2832"/>
    <n v="9.68"/>
    <n v="-238.45"/>
    <n v="0.36"/>
    <x v="0"/>
    <x v="0"/>
    <x v="240"/>
    <x v="2"/>
    <x v="1"/>
    <n v="8168"/>
    <d v="2013-05-12T00:00:00"/>
    <x v="0"/>
    <x v="2"/>
    <n v="90260"/>
  </r>
  <r>
    <x v="711"/>
    <n v="47"/>
    <s v="Jim Mitchum"/>
    <x v="3"/>
    <n v="1"/>
    <x v="484"/>
    <n v="56710"/>
    <s v="Not Specified"/>
    <n v="16"/>
    <n v="65.989999999999995"/>
    <n v="0.08"/>
    <x v="2833"/>
    <n v="3.99"/>
    <n v="-39.215000000000003"/>
    <n v="0.59"/>
    <x v="2"/>
    <x v="0"/>
    <x v="225"/>
    <x v="9"/>
    <x v="2"/>
    <n v="7937"/>
    <d v="2013-05-12T00:00:00"/>
    <x v="0"/>
    <x v="9"/>
    <n v="77301"/>
  </r>
  <r>
    <x v="1073"/>
    <n v="47"/>
    <s v="Barry Gonzalez"/>
    <x v="3"/>
    <n v="1"/>
    <x v="484"/>
    <n v="24356"/>
    <s v="Medium"/>
    <n v="37"/>
    <n v="350.99"/>
    <n v="0.06"/>
    <x v="2834"/>
    <n v="39"/>
    <n v="3325.03"/>
    <n v="0.55000000000000004"/>
    <x v="1"/>
    <x v="2"/>
    <x v="86"/>
    <x v="1"/>
    <x v="0"/>
    <n v="3410"/>
    <d v="2013-05-13T00:00:00"/>
    <x v="2"/>
    <x v="1"/>
    <n v="21128"/>
  </r>
  <r>
    <x v="966"/>
    <n v="47"/>
    <s v="Barry Pond"/>
    <x v="3"/>
    <n v="1"/>
    <x v="484"/>
    <n v="58371"/>
    <s v="Medium"/>
    <n v="5"/>
    <n v="420.98"/>
    <n v="0"/>
    <x v="2835"/>
    <n v="19.989999999999998"/>
    <n v="416.01549999999997"/>
    <n v="0.35"/>
    <x v="0"/>
    <x v="0"/>
    <x v="184"/>
    <x v="3"/>
    <x v="1"/>
    <n v="8167"/>
    <d v="2013-05-13T00:00:00"/>
    <x v="0"/>
    <x v="2"/>
    <n v="90260"/>
  </r>
  <r>
    <x v="582"/>
    <n v="47"/>
    <s v="Barry Pond"/>
    <x v="3"/>
    <n v="1"/>
    <x v="484"/>
    <n v="58371"/>
    <s v="Medium"/>
    <n v="48"/>
    <n v="36.549999999999997"/>
    <n v="7.0000000000000007E-2"/>
    <x v="2836"/>
    <n v="13.89"/>
    <n v="202.68"/>
    <n v="0.41"/>
    <x v="0"/>
    <x v="3"/>
    <x v="430"/>
    <x v="6"/>
    <x v="1"/>
    <n v="8169"/>
    <d v="2013-05-13T00:00:00"/>
    <x v="0"/>
    <x v="2"/>
    <n v="91945"/>
  </r>
  <r>
    <x v="408"/>
    <n v="47"/>
    <s v="Sarah Bern"/>
    <x v="2"/>
    <n v="1"/>
    <x v="484"/>
    <n v="58913"/>
    <s v="Medium"/>
    <n v="23"/>
    <n v="6.48"/>
    <n v="7.0000000000000007E-2"/>
    <x v="2837"/>
    <n v="5.94"/>
    <n v="-60.17"/>
    <n v="0.37"/>
    <x v="0"/>
    <x v="0"/>
    <x v="1022"/>
    <x v="2"/>
    <x v="2"/>
    <n v="8240"/>
    <d v="2013-05-13T00:00:00"/>
    <x v="0"/>
    <x v="24"/>
    <n v="48858"/>
  </r>
  <r>
    <x v="43"/>
    <n v="47"/>
    <s v="Bruce Degenhardt"/>
    <x v="1"/>
    <n v="1"/>
    <x v="484"/>
    <n v="9857"/>
    <s v="High"/>
    <n v="16"/>
    <n v="162.93"/>
    <n v="0.1"/>
    <x v="2838"/>
    <n v="19.989999999999998"/>
    <n v="703.8"/>
    <n v="0.39"/>
    <x v="0"/>
    <x v="0"/>
    <x v="75"/>
    <x v="15"/>
    <x v="0"/>
    <n v="1348"/>
    <d v="2013-05-13T00:00:00"/>
    <x v="0"/>
    <x v="0"/>
    <n v="19406"/>
  </r>
  <r>
    <x v="1074"/>
    <n v="47"/>
    <s v="Jim Mitchum"/>
    <x v="3"/>
    <n v="1"/>
    <x v="484"/>
    <n v="56710"/>
    <s v="Not Specified"/>
    <n v="6"/>
    <n v="30.98"/>
    <n v="0.08"/>
    <x v="2839"/>
    <n v="6.5"/>
    <n v="-99.24"/>
    <n v="0.64"/>
    <x v="2"/>
    <x v="0"/>
    <x v="557"/>
    <x v="8"/>
    <x v="2"/>
    <n v="7938"/>
    <d v="2013-05-13T00:00:00"/>
    <x v="0"/>
    <x v="9"/>
    <n v="75019"/>
  </r>
  <r>
    <x v="1074"/>
    <n v="47"/>
    <s v="Jim Mitchum"/>
    <x v="3"/>
    <n v="1"/>
    <x v="484"/>
    <n v="56710"/>
    <s v="Not Specified"/>
    <n v="21"/>
    <n v="35.409999999999997"/>
    <n v="0.01"/>
    <x v="2840"/>
    <n v="1.99"/>
    <n v="232.99"/>
    <n v="0.43"/>
    <x v="2"/>
    <x v="6"/>
    <x v="506"/>
    <x v="8"/>
    <x v="2"/>
    <n v="7939"/>
    <d v="2013-05-13T00:00:00"/>
    <x v="0"/>
    <x v="9"/>
    <n v="75019"/>
  </r>
  <r>
    <x v="43"/>
    <n v="47"/>
    <s v="Bruce Degenhardt"/>
    <x v="1"/>
    <n v="1"/>
    <x v="484"/>
    <n v="9857"/>
    <s v="High"/>
    <n v="16"/>
    <n v="20.99"/>
    <n v="0.05"/>
    <x v="2841"/>
    <n v="3.3"/>
    <n v="-93.61"/>
    <n v="0.81"/>
    <x v="2"/>
    <x v="6"/>
    <x v="336"/>
    <x v="9"/>
    <x v="0"/>
    <n v="1350"/>
    <d v="2013-05-13T00:00:00"/>
    <x v="0"/>
    <x v="0"/>
    <n v="19406"/>
  </r>
  <r>
    <x v="523"/>
    <n v="47"/>
    <s v="Bruce Degenhardt"/>
    <x v="1"/>
    <n v="1"/>
    <x v="484"/>
    <n v="9857"/>
    <s v="High"/>
    <n v="50"/>
    <n v="85.99"/>
    <n v="0.03"/>
    <x v="2842"/>
    <n v="3.3"/>
    <n v="1861.3530000000001"/>
    <n v="0.37"/>
    <x v="2"/>
    <x v="6"/>
    <x v="721"/>
    <x v="9"/>
    <x v="1"/>
    <n v="1351"/>
    <d v="2013-05-13T00:00:00"/>
    <x v="0"/>
    <x v="40"/>
    <n v="85204"/>
  </r>
  <r>
    <x v="1022"/>
    <n v="47"/>
    <s v="Anthony Garverick"/>
    <x v="0"/>
    <n v="1"/>
    <x v="485"/>
    <n v="47842"/>
    <s v="Medium"/>
    <n v="50"/>
    <n v="4.28"/>
    <n v="0.06"/>
    <x v="2843"/>
    <n v="5.74"/>
    <n v="-150.93"/>
    <n v="0.4"/>
    <x v="0"/>
    <x v="0"/>
    <x v="1049"/>
    <x v="2"/>
    <x v="0"/>
    <n v="6713"/>
    <d v="2013-05-12T00:00:00"/>
    <x v="1"/>
    <x v="46"/>
    <n v="3038"/>
  </r>
  <r>
    <x v="1066"/>
    <n v="47"/>
    <s v="Hilary Holden"/>
    <x v="2"/>
    <n v="1"/>
    <x v="485"/>
    <n v="28995"/>
    <s v="High"/>
    <n v="9"/>
    <n v="30.98"/>
    <n v="0"/>
    <x v="2844"/>
    <n v="5.76"/>
    <n v="73.19"/>
    <n v="0.4"/>
    <x v="0"/>
    <x v="0"/>
    <x v="31"/>
    <x v="2"/>
    <x v="2"/>
    <n v="4071"/>
    <d v="2013-05-13T00:00:00"/>
    <x v="0"/>
    <x v="36"/>
    <n v="46544"/>
  </r>
  <r>
    <x v="1066"/>
    <n v="47"/>
    <s v="Hilary Holden"/>
    <x v="2"/>
    <n v="1"/>
    <x v="485"/>
    <n v="28995"/>
    <s v="High"/>
    <n v="34"/>
    <n v="19.98"/>
    <n v="0.04"/>
    <x v="2845"/>
    <n v="8.68"/>
    <n v="80.92"/>
    <n v="0.37"/>
    <x v="0"/>
    <x v="0"/>
    <x v="145"/>
    <x v="2"/>
    <x v="2"/>
    <n v="4072"/>
    <d v="2013-05-13T00:00:00"/>
    <x v="0"/>
    <x v="36"/>
    <n v="46544"/>
  </r>
  <r>
    <x v="218"/>
    <n v="47"/>
    <s v="James Galang"/>
    <x v="3"/>
    <n v="1"/>
    <x v="485"/>
    <n v="29120"/>
    <s v="Low"/>
    <n v="43"/>
    <n v="40.98"/>
    <n v="0.08"/>
    <x v="2846"/>
    <n v="7.47"/>
    <n v="528.79349999999999"/>
    <n v="0.37"/>
    <x v="0"/>
    <x v="0"/>
    <x v="297"/>
    <x v="3"/>
    <x v="3"/>
    <n v="4083"/>
    <d v="2013-05-14T00:00:00"/>
    <x v="0"/>
    <x v="16"/>
    <n v="22204"/>
  </r>
  <r>
    <x v="1048"/>
    <n v="47"/>
    <s v="Vivek Sundaresam"/>
    <x v="1"/>
    <n v="1"/>
    <x v="485"/>
    <n v="44480"/>
    <s v="Medium"/>
    <n v="25"/>
    <n v="54.96"/>
    <n v="0.1"/>
    <x v="2847"/>
    <n v="10.75"/>
    <n v="448.24"/>
    <n v="0.36"/>
    <x v="0"/>
    <x v="0"/>
    <x v="971"/>
    <x v="2"/>
    <x v="0"/>
    <n v="6284"/>
    <d v="2013-05-14T00:00:00"/>
    <x v="0"/>
    <x v="1"/>
    <n v="21215"/>
  </r>
  <r>
    <x v="1075"/>
    <n v="47"/>
    <s v="Fred McMath"/>
    <x v="0"/>
    <n v="1"/>
    <x v="485"/>
    <n v="41383"/>
    <s v="Low"/>
    <n v="38"/>
    <n v="70.98"/>
    <n v="0.03"/>
    <x v="2848"/>
    <n v="59.81"/>
    <n v="-1330.78"/>
    <n v="0.6"/>
    <x v="1"/>
    <x v="2"/>
    <x v="1039"/>
    <x v="1"/>
    <x v="0"/>
    <n v="5834"/>
    <d v="2013-05-16T00:00:00"/>
    <x v="2"/>
    <x v="22"/>
    <n v="8028"/>
  </r>
  <r>
    <x v="218"/>
    <n v="47"/>
    <s v="James Galang"/>
    <x v="3"/>
    <n v="1"/>
    <x v="485"/>
    <n v="29120"/>
    <s v="Low"/>
    <n v="21"/>
    <n v="70.98"/>
    <n v="0.05"/>
    <x v="2849"/>
    <n v="26.74"/>
    <n v="-41.77"/>
    <n v="0.6"/>
    <x v="1"/>
    <x v="4"/>
    <x v="876"/>
    <x v="10"/>
    <x v="3"/>
    <n v="4084"/>
    <d v="2013-05-17T00:00:00"/>
    <x v="2"/>
    <x v="16"/>
    <n v="22204"/>
  </r>
  <r>
    <x v="33"/>
    <n v="47"/>
    <s v="Fred McMath"/>
    <x v="0"/>
    <n v="1"/>
    <x v="485"/>
    <n v="41383"/>
    <s v="Low"/>
    <n v="36"/>
    <n v="41.94"/>
    <n v="0.04"/>
    <x v="2850"/>
    <n v="2.99"/>
    <n v="620.06650000000002"/>
    <n v="0.35"/>
    <x v="0"/>
    <x v="0"/>
    <x v="763"/>
    <x v="3"/>
    <x v="0"/>
    <n v="5833"/>
    <d v="2013-05-19T00:00:00"/>
    <x v="0"/>
    <x v="19"/>
    <n v="4011"/>
  </r>
  <r>
    <x v="1076"/>
    <n v="47"/>
    <s v="Lena Creighton"/>
    <x v="1"/>
    <n v="1"/>
    <x v="486"/>
    <n v="1286"/>
    <s v="Not Specified"/>
    <n v="46"/>
    <n v="5.18"/>
    <n v="0.05"/>
    <x v="2851"/>
    <n v="5.74"/>
    <n v="-144.6815"/>
    <n v="0.36"/>
    <x v="0"/>
    <x v="0"/>
    <x v="181"/>
    <x v="3"/>
    <x v="0"/>
    <n v="195"/>
    <d v="2013-05-14T00:00:00"/>
    <x v="0"/>
    <x v="0"/>
    <n v="19401"/>
  </r>
  <r>
    <x v="1076"/>
    <n v="47"/>
    <s v="Lena Creighton"/>
    <x v="1"/>
    <n v="1"/>
    <x v="486"/>
    <n v="1286"/>
    <s v="Not Specified"/>
    <n v="14"/>
    <n v="85.99"/>
    <n v="0.06"/>
    <x v="2852"/>
    <n v="3.3"/>
    <n v="229.779"/>
    <n v="0.37"/>
    <x v="2"/>
    <x v="6"/>
    <x v="721"/>
    <x v="9"/>
    <x v="0"/>
    <n v="196"/>
    <d v="2013-05-15T00:00:00"/>
    <x v="0"/>
    <x v="0"/>
    <n v="19401"/>
  </r>
  <r>
    <x v="1077"/>
    <n v="47"/>
    <s v="Michael Stewart"/>
    <x v="0"/>
    <n v="1"/>
    <x v="486"/>
    <n v="12515"/>
    <s v="Medium"/>
    <n v="16"/>
    <n v="125.99"/>
    <n v="0.08"/>
    <x v="2853"/>
    <n v="5.99"/>
    <n v="133.452"/>
    <n v="0.56000000000000005"/>
    <x v="2"/>
    <x v="0"/>
    <x v="1089"/>
    <x v="9"/>
    <x v="0"/>
    <n v="1748"/>
    <d v="2013-05-16T00:00:00"/>
    <x v="0"/>
    <x v="22"/>
    <n v="7843"/>
  </r>
  <r>
    <x v="1078"/>
    <n v="47"/>
    <s v="Michael Oakman"/>
    <x v="0"/>
    <n v="1"/>
    <x v="486"/>
    <n v="47012"/>
    <s v="Low"/>
    <n v="35"/>
    <n v="16.989999999999998"/>
    <n v="0.08"/>
    <x v="2854"/>
    <n v="8.99"/>
    <n v="-97.21"/>
    <n v="0.56000000000000005"/>
    <x v="0"/>
    <x v="6"/>
    <x v="1090"/>
    <x v="6"/>
    <x v="0"/>
    <n v="6608"/>
    <d v="2013-05-17T00:00:00"/>
    <x v="1"/>
    <x v="22"/>
    <n v="8002"/>
  </r>
  <r>
    <x v="953"/>
    <n v="47"/>
    <s v="Bobby Elias"/>
    <x v="0"/>
    <n v="1"/>
    <x v="486"/>
    <n v="43170"/>
    <s v="Low"/>
    <n v="40"/>
    <n v="30.98"/>
    <n v="0"/>
    <x v="2855"/>
    <n v="17.079999999999998"/>
    <n v="65.010000000000005"/>
    <n v="0.4"/>
    <x v="0"/>
    <x v="0"/>
    <x v="973"/>
    <x v="2"/>
    <x v="1"/>
    <n v="6093"/>
    <d v="2013-05-17T00:00:00"/>
    <x v="0"/>
    <x v="2"/>
    <n v="94403"/>
  </r>
  <r>
    <x v="953"/>
    <n v="47"/>
    <s v="Bobby Elias"/>
    <x v="0"/>
    <n v="1"/>
    <x v="486"/>
    <n v="43170"/>
    <s v="Low"/>
    <n v="25"/>
    <n v="306.14"/>
    <n v="0.04"/>
    <x v="2856"/>
    <n v="26.53"/>
    <n v="1494.01"/>
    <n v="0.56000000000000005"/>
    <x v="2"/>
    <x v="2"/>
    <x v="96"/>
    <x v="7"/>
    <x v="1"/>
    <n v="6092"/>
    <d v="2013-05-20T00:00:00"/>
    <x v="2"/>
    <x v="2"/>
    <n v="94403"/>
  </r>
  <r>
    <x v="361"/>
    <n v="47"/>
    <s v="Erin Smith"/>
    <x v="1"/>
    <n v="1"/>
    <x v="487"/>
    <n v="44229"/>
    <s v="Medium"/>
    <n v="39"/>
    <n v="4.84"/>
    <n v="0.02"/>
    <x v="2857"/>
    <n v="0.71"/>
    <n v="50.16"/>
    <n v="0.52"/>
    <x v="0"/>
    <x v="3"/>
    <x v="381"/>
    <x v="6"/>
    <x v="2"/>
    <n v="6242"/>
    <d v="2013-05-14T00:00:00"/>
    <x v="0"/>
    <x v="9"/>
    <n v="78641"/>
  </r>
  <r>
    <x v="352"/>
    <n v="47"/>
    <s v="Karen Seio"/>
    <x v="3"/>
    <n v="1"/>
    <x v="487"/>
    <n v="10502"/>
    <s v="Not Specified"/>
    <n v="33"/>
    <n v="243.98"/>
    <n v="0.1"/>
    <x v="2858"/>
    <n v="43.32"/>
    <n v="1523.46"/>
    <n v="0.55000000000000004"/>
    <x v="1"/>
    <x v="2"/>
    <x v="23"/>
    <x v="1"/>
    <x v="3"/>
    <n v="1458"/>
    <d v="2013-05-15T00:00:00"/>
    <x v="2"/>
    <x v="4"/>
    <n v="36330"/>
  </r>
  <r>
    <x v="204"/>
    <n v="47"/>
    <s v="Bill Eplett"/>
    <x v="2"/>
    <n v="1"/>
    <x v="487"/>
    <n v="34337"/>
    <s v="Medium"/>
    <n v="36"/>
    <n v="99.23"/>
    <n v="0.04"/>
    <x v="2859"/>
    <n v="8.99"/>
    <n v="2235.37"/>
    <n v="0.35"/>
    <x v="1"/>
    <x v="6"/>
    <x v="682"/>
    <x v="5"/>
    <x v="0"/>
    <n v="4829"/>
    <d v="2013-05-15T00:00:00"/>
    <x v="1"/>
    <x v="13"/>
    <n v="13021"/>
  </r>
  <r>
    <x v="14"/>
    <n v="47"/>
    <s v="Luke Weiss"/>
    <x v="2"/>
    <n v="1"/>
    <x v="487"/>
    <n v="51073"/>
    <s v="Not Specified"/>
    <n v="49"/>
    <n v="30.93"/>
    <n v="0"/>
    <x v="2860"/>
    <n v="3.92"/>
    <n v="813.35"/>
    <n v="0.44"/>
    <x v="1"/>
    <x v="6"/>
    <x v="348"/>
    <x v="5"/>
    <x v="2"/>
    <n v="7160"/>
    <d v="2013-05-15T00:00:00"/>
    <x v="0"/>
    <x v="10"/>
    <n v="52001"/>
  </r>
  <r>
    <x v="345"/>
    <n v="47"/>
    <s v="Bill Tyler"/>
    <x v="3"/>
    <n v="1"/>
    <x v="487"/>
    <n v="22338"/>
    <s v="Medium"/>
    <n v="36"/>
    <n v="5.28"/>
    <n v="0.05"/>
    <x v="2861"/>
    <n v="5.0599999999999996"/>
    <n v="-62.97"/>
    <n v="0.37"/>
    <x v="0"/>
    <x v="0"/>
    <x v="1032"/>
    <x v="2"/>
    <x v="0"/>
    <n v="3108"/>
    <d v="2013-05-15T00:00:00"/>
    <x v="0"/>
    <x v="19"/>
    <n v="4401"/>
  </r>
  <r>
    <x v="1079"/>
    <n v="47"/>
    <s v="Bill Tyler"/>
    <x v="3"/>
    <n v="1"/>
    <x v="487"/>
    <n v="22338"/>
    <s v="Medium"/>
    <n v="24"/>
    <n v="35.770000000000003"/>
    <n v="0.09"/>
    <x v="2862"/>
    <n v="9.02"/>
    <n v="-213.18"/>
    <n v="0.75"/>
    <x v="2"/>
    <x v="0"/>
    <x v="1005"/>
    <x v="8"/>
    <x v="0"/>
    <n v="3109"/>
    <d v="2013-05-15T00:00:00"/>
    <x v="0"/>
    <x v="22"/>
    <n v="7111"/>
  </r>
  <r>
    <x v="14"/>
    <n v="47"/>
    <s v="Luke Weiss"/>
    <x v="2"/>
    <n v="1"/>
    <x v="487"/>
    <n v="51073"/>
    <s v="Not Specified"/>
    <n v="17"/>
    <n v="136.97999999999999"/>
    <n v="0"/>
    <x v="2863"/>
    <n v="24.49"/>
    <n v="958.8"/>
    <n v="0.59"/>
    <x v="1"/>
    <x v="1"/>
    <x v="711"/>
    <x v="5"/>
    <x v="2"/>
    <n v="7159"/>
    <d v="2013-05-16T00:00:00"/>
    <x v="1"/>
    <x v="10"/>
    <n v="52001"/>
  </r>
  <r>
    <x v="352"/>
    <n v="47"/>
    <s v="Karen Seio"/>
    <x v="3"/>
    <n v="1"/>
    <x v="487"/>
    <n v="10502"/>
    <s v="Not Specified"/>
    <n v="36"/>
    <n v="25.38"/>
    <n v="0.04"/>
    <x v="2864"/>
    <n v="8.99"/>
    <n v="182.72"/>
    <n v="0.5"/>
    <x v="1"/>
    <x v="6"/>
    <x v="657"/>
    <x v="5"/>
    <x v="3"/>
    <n v="1459"/>
    <d v="2013-05-16T00:00:00"/>
    <x v="0"/>
    <x v="4"/>
    <n v="36330"/>
  </r>
  <r>
    <x v="24"/>
    <n v="47"/>
    <s v="Craig Leslie"/>
    <x v="3"/>
    <n v="1"/>
    <x v="487"/>
    <n v="9254"/>
    <s v="Medium"/>
    <n v="24"/>
    <n v="4.91"/>
    <n v="0.01"/>
    <x v="2865"/>
    <n v="0.5"/>
    <n v="67.41"/>
    <n v="0.36"/>
    <x v="0"/>
    <x v="0"/>
    <x v="915"/>
    <x v="12"/>
    <x v="3"/>
    <n v="1276"/>
    <d v="2013-05-16T00:00:00"/>
    <x v="1"/>
    <x v="17"/>
    <n v="29915"/>
  </r>
  <r>
    <x v="475"/>
    <n v="47"/>
    <s v="Claire Good"/>
    <x v="1"/>
    <n v="1"/>
    <x v="487"/>
    <n v="10981"/>
    <s v="High"/>
    <n v="41"/>
    <n v="1.86"/>
    <n v="0.09"/>
    <x v="2866"/>
    <n v="2.58"/>
    <n v="-94.95"/>
    <n v="0.82"/>
    <x v="0"/>
    <x v="3"/>
    <x v="728"/>
    <x v="14"/>
    <x v="1"/>
    <n v="1520"/>
    <d v="2013-05-16T00:00:00"/>
    <x v="0"/>
    <x v="6"/>
    <n v="97224"/>
  </r>
  <r>
    <x v="475"/>
    <n v="47"/>
    <s v="Claire Good"/>
    <x v="1"/>
    <n v="1"/>
    <x v="487"/>
    <n v="10981"/>
    <s v="High"/>
    <n v="33"/>
    <n v="125.99"/>
    <n v="0.04"/>
    <x v="2867"/>
    <n v="8.99"/>
    <n v="951.678"/>
    <n v="0.55000000000000004"/>
    <x v="2"/>
    <x v="0"/>
    <x v="1053"/>
    <x v="9"/>
    <x v="1"/>
    <n v="1521"/>
    <d v="2013-05-16T00:00:00"/>
    <x v="0"/>
    <x v="6"/>
    <n v="97224"/>
  </r>
  <r>
    <x v="1080"/>
    <n v="47"/>
    <s v="Dean Percer"/>
    <x v="3"/>
    <n v="1"/>
    <x v="488"/>
    <n v="38372"/>
    <s v="High"/>
    <n v="46"/>
    <n v="20.98"/>
    <n v="0"/>
    <x v="2868"/>
    <n v="21.2"/>
    <n v="-632.16"/>
    <n v="0.78"/>
    <x v="1"/>
    <x v="5"/>
    <x v="9"/>
    <x v="5"/>
    <x v="0"/>
    <n v="5399"/>
    <d v="2013-05-15T00:00:00"/>
    <x v="0"/>
    <x v="22"/>
    <n v="8618"/>
  </r>
  <r>
    <x v="1081"/>
    <n v="47"/>
    <s v="Frank Hawley"/>
    <x v="1"/>
    <n v="1"/>
    <x v="488"/>
    <n v="36772"/>
    <s v="Medium"/>
    <n v="8"/>
    <n v="2.88"/>
    <n v="7.0000000000000007E-2"/>
    <x v="2869"/>
    <n v="0.99"/>
    <n v="0.88"/>
    <n v="0.36"/>
    <x v="0"/>
    <x v="0"/>
    <x v="1091"/>
    <x v="12"/>
    <x v="1"/>
    <n v="5166"/>
    <d v="2013-05-15T00:00:00"/>
    <x v="0"/>
    <x v="44"/>
    <n v="82604"/>
  </r>
  <r>
    <x v="879"/>
    <n v="47"/>
    <s v="Frank Hawley"/>
    <x v="1"/>
    <n v="1"/>
    <x v="488"/>
    <n v="36772"/>
    <s v="Medium"/>
    <n v="47"/>
    <n v="6.48"/>
    <n v="0.1"/>
    <x v="2870"/>
    <n v="6.35"/>
    <n v="-143.65"/>
    <n v="0.37"/>
    <x v="0"/>
    <x v="0"/>
    <x v="373"/>
    <x v="2"/>
    <x v="1"/>
    <n v="5168"/>
    <d v="2013-05-15T00:00:00"/>
    <x v="0"/>
    <x v="21"/>
    <n v="98902"/>
  </r>
  <r>
    <x v="902"/>
    <n v="47"/>
    <s v="Joni Blumstein"/>
    <x v="3"/>
    <n v="1"/>
    <x v="488"/>
    <n v="5703"/>
    <s v="Medium"/>
    <n v="29"/>
    <n v="12.28"/>
    <n v="0.06"/>
    <x v="2871"/>
    <n v="6.47"/>
    <n v="10.44"/>
    <n v="0.38"/>
    <x v="0"/>
    <x v="0"/>
    <x v="921"/>
    <x v="2"/>
    <x v="2"/>
    <n v="800"/>
    <d v="2013-05-16T00:00:00"/>
    <x v="0"/>
    <x v="11"/>
    <n v="73703"/>
  </r>
  <r>
    <x v="1082"/>
    <n v="47"/>
    <s v="Dean Percer"/>
    <x v="3"/>
    <n v="1"/>
    <x v="488"/>
    <n v="38372"/>
    <s v="High"/>
    <n v="33"/>
    <n v="9.68"/>
    <n v="7.0000000000000007E-2"/>
    <x v="2872"/>
    <n v="2.0299999999999998"/>
    <n v="106.45"/>
    <n v="0.37"/>
    <x v="0"/>
    <x v="3"/>
    <x v="795"/>
    <x v="2"/>
    <x v="0"/>
    <n v="5400"/>
    <d v="2013-05-16T00:00:00"/>
    <x v="0"/>
    <x v="15"/>
    <n v="6105"/>
  </r>
  <r>
    <x v="406"/>
    <n v="47"/>
    <s v="Patrick Ryan"/>
    <x v="2"/>
    <n v="1"/>
    <x v="488"/>
    <n v="50087"/>
    <s v="Not Specified"/>
    <n v="17"/>
    <n v="3.29"/>
    <n v="0.03"/>
    <x v="2873"/>
    <n v="1.35"/>
    <n v="6.96"/>
    <n v="0.4"/>
    <x v="0"/>
    <x v="3"/>
    <x v="64"/>
    <x v="14"/>
    <x v="3"/>
    <n v="7020"/>
    <d v="2013-05-17T00:00:00"/>
    <x v="0"/>
    <x v="42"/>
    <n v="30318"/>
  </r>
  <r>
    <x v="1081"/>
    <n v="47"/>
    <s v="Frank Hawley"/>
    <x v="1"/>
    <n v="1"/>
    <x v="488"/>
    <n v="36772"/>
    <s v="Medium"/>
    <n v="16"/>
    <n v="808.49"/>
    <n v="0.09"/>
    <x v="2874"/>
    <n v="55.3"/>
    <n v="2713.95"/>
    <n v="0.4"/>
    <x v="2"/>
    <x v="2"/>
    <x v="749"/>
    <x v="7"/>
    <x v="1"/>
    <n v="5167"/>
    <d v="2013-05-17T00:00:00"/>
    <x v="2"/>
    <x v="44"/>
    <n v="82604"/>
  </r>
  <r>
    <x v="1083"/>
    <n v="47"/>
    <s v="Anna Haberlin"/>
    <x v="2"/>
    <n v="1"/>
    <x v="489"/>
    <n v="6438"/>
    <s v="Not Specified"/>
    <n v="7"/>
    <n v="9.77"/>
    <n v="0.02"/>
    <x v="2875"/>
    <n v="6.02"/>
    <n v="20.29"/>
    <n v="0.48"/>
    <x v="1"/>
    <x v="5"/>
    <x v="449"/>
    <x v="5"/>
    <x v="2"/>
    <n v="896"/>
    <d v="2013-05-16T00:00:00"/>
    <x v="0"/>
    <x v="9"/>
    <n v="75217"/>
  </r>
  <r>
    <x v="1083"/>
    <n v="47"/>
    <s v="Anna Haberlin"/>
    <x v="2"/>
    <n v="1"/>
    <x v="489"/>
    <n v="6438"/>
    <s v="Not Specified"/>
    <n v="38"/>
    <n v="5.98"/>
    <n v="0.06"/>
    <x v="2876"/>
    <n v="5.2"/>
    <n v="-66.16"/>
    <n v="0.36"/>
    <x v="0"/>
    <x v="0"/>
    <x v="1092"/>
    <x v="2"/>
    <x v="2"/>
    <n v="897"/>
    <d v="2013-05-17T00:00:00"/>
    <x v="0"/>
    <x v="9"/>
    <n v="75217"/>
  </r>
  <r>
    <x v="343"/>
    <n v="47"/>
    <s v="Nora Paige"/>
    <x v="0"/>
    <n v="1"/>
    <x v="490"/>
    <n v="14048"/>
    <s v="Not Specified"/>
    <n v="47"/>
    <n v="40.97"/>
    <n v="0.06"/>
    <x v="2877"/>
    <n v="8.99"/>
    <n v="196.58"/>
    <n v="0.59"/>
    <x v="0"/>
    <x v="6"/>
    <x v="842"/>
    <x v="6"/>
    <x v="1"/>
    <n v="1964"/>
    <d v="2013-05-17T00:00:00"/>
    <x v="0"/>
    <x v="2"/>
    <n v="92307"/>
  </r>
  <r>
    <x v="403"/>
    <n v="47"/>
    <s v="Harold Dahlen"/>
    <x v="2"/>
    <n v="1"/>
    <x v="490"/>
    <n v="22020"/>
    <s v="Critical"/>
    <n v="37"/>
    <n v="13.48"/>
    <n v="0.01"/>
    <x v="2878"/>
    <n v="4.51"/>
    <n v="10.18"/>
    <n v="0.59"/>
    <x v="0"/>
    <x v="0"/>
    <x v="374"/>
    <x v="0"/>
    <x v="0"/>
    <n v="3071"/>
    <d v="2013-05-18T00:00:00"/>
    <x v="0"/>
    <x v="15"/>
    <n v="6795"/>
  </r>
  <r>
    <x v="1084"/>
    <n v="47"/>
    <s v="Shui Tom"/>
    <x v="3"/>
    <n v="1"/>
    <x v="490"/>
    <n v="50594"/>
    <s v="Low"/>
    <n v="39"/>
    <n v="4.63"/>
    <n v="0.05"/>
    <x v="2879"/>
    <n v="1.93"/>
    <n v="-4.96"/>
    <n v="0.52"/>
    <x v="0"/>
    <x v="3"/>
    <x v="1093"/>
    <x v="6"/>
    <x v="1"/>
    <n v="7090"/>
    <d v="2013-05-19T00:00:00"/>
    <x v="0"/>
    <x v="21"/>
    <n v="99336"/>
  </r>
  <r>
    <x v="343"/>
    <n v="47"/>
    <s v="Nora Paige"/>
    <x v="0"/>
    <n v="1"/>
    <x v="490"/>
    <n v="14048"/>
    <s v="Not Specified"/>
    <n v="5"/>
    <n v="101.41"/>
    <n v="0.06"/>
    <x v="2880"/>
    <n v="35"/>
    <n v="-253.38"/>
    <n v="0.82"/>
    <x v="0"/>
    <x v="1"/>
    <x v="736"/>
    <x v="0"/>
    <x v="1"/>
    <n v="1965"/>
    <d v="2013-05-19T00:00:00"/>
    <x v="0"/>
    <x v="2"/>
    <n v="92307"/>
  </r>
  <r>
    <x v="343"/>
    <n v="47"/>
    <s v="Nora Paige"/>
    <x v="0"/>
    <n v="1"/>
    <x v="490"/>
    <n v="14048"/>
    <s v="Not Specified"/>
    <n v="40"/>
    <n v="55.99"/>
    <n v="0.01"/>
    <x v="2881"/>
    <n v="1.25"/>
    <n v="1152.693"/>
    <n v="0.35"/>
    <x v="2"/>
    <x v="6"/>
    <x v="609"/>
    <x v="9"/>
    <x v="1"/>
    <n v="1966"/>
    <d v="2013-05-19T00:00:00"/>
    <x v="0"/>
    <x v="2"/>
    <n v="92307"/>
  </r>
  <r>
    <x v="1085"/>
    <n v="47"/>
    <s v="Darrin Sayre"/>
    <x v="3"/>
    <n v="1"/>
    <x v="490"/>
    <n v="20132"/>
    <s v="Low"/>
    <n v="30"/>
    <n v="270.97000000000003"/>
    <n v="0.01"/>
    <x v="2882"/>
    <n v="28.06"/>
    <n v="2241.71"/>
    <n v="0.56000000000000005"/>
    <x v="2"/>
    <x v="2"/>
    <x v="364"/>
    <x v="7"/>
    <x v="1"/>
    <n v="2791"/>
    <d v="2013-05-24T00:00:00"/>
    <x v="2"/>
    <x v="2"/>
    <n v="95351"/>
  </r>
  <r>
    <x v="1084"/>
    <n v="47"/>
    <s v="Shui Tom"/>
    <x v="3"/>
    <n v="1"/>
    <x v="490"/>
    <n v="50594"/>
    <s v="Low"/>
    <n v="48"/>
    <n v="65.989999999999995"/>
    <n v="0.01"/>
    <x v="2883"/>
    <n v="8.8000000000000007"/>
    <n v="668.96100000000001"/>
    <n v="0.57999999999999996"/>
    <x v="2"/>
    <x v="0"/>
    <x v="319"/>
    <x v="9"/>
    <x v="1"/>
    <n v="7091"/>
    <d v="2013-05-26T00:00:00"/>
    <x v="0"/>
    <x v="21"/>
    <n v="99336"/>
  </r>
  <r>
    <x v="247"/>
    <n v="47"/>
    <s v="Alan Barnes"/>
    <x v="2"/>
    <n v="1"/>
    <x v="491"/>
    <n v="22501"/>
    <s v="High"/>
    <n v="2"/>
    <n v="7.64"/>
    <n v="0.04"/>
    <x v="2884"/>
    <n v="1.39"/>
    <n v="7.27"/>
    <n v="0.36"/>
    <x v="0"/>
    <x v="0"/>
    <x v="332"/>
    <x v="15"/>
    <x v="2"/>
    <n v="3138"/>
    <d v="2013-05-19T00:00:00"/>
    <x v="1"/>
    <x v="14"/>
    <n v="60107"/>
  </r>
  <r>
    <x v="81"/>
    <n v="47"/>
    <s v="Sanjit Jacobs"/>
    <x v="3"/>
    <n v="1"/>
    <x v="491"/>
    <n v="31907"/>
    <s v="Low"/>
    <n v="38"/>
    <n v="8.4600000000000009"/>
    <n v="0"/>
    <x v="2885"/>
    <n v="3.62"/>
    <n v="-35.97"/>
    <n v="0.61"/>
    <x v="2"/>
    <x v="6"/>
    <x v="983"/>
    <x v="8"/>
    <x v="0"/>
    <n v="4483"/>
    <d v="2013-05-23T00:00:00"/>
    <x v="0"/>
    <x v="1"/>
    <n v="20707"/>
  </r>
  <r>
    <x v="1086"/>
    <n v="47"/>
    <s v="Dorothy Wardle"/>
    <x v="2"/>
    <n v="1"/>
    <x v="492"/>
    <n v="44519"/>
    <s v="High"/>
    <n v="48"/>
    <n v="4.57"/>
    <n v="0.03"/>
    <x v="2886"/>
    <n v="5.42"/>
    <n v="-144.762"/>
    <n v="0.37"/>
    <x v="0"/>
    <x v="0"/>
    <x v="499"/>
    <x v="3"/>
    <x v="2"/>
    <n v="6290"/>
    <d v="2013-05-20T00:00:00"/>
    <x v="0"/>
    <x v="14"/>
    <n v="60076"/>
  </r>
  <r>
    <x v="1086"/>
    <n v="47"/>
    <s v="Dorothy Wardle"/>
    <x v="2"/>
    <n v="1"/>
    <x v="492"/>
    <n v="44519"/>
    <s v="High"/>
    <n v="34"/>
    <n v="10.67"/>
    <n v="7.0000000000000007E-2"/>
    <x v="2887"/>
    <n v="1.39"/>
    <n v="155.69"/>
    <n v="0.39"/>
    <x v="0"/>
    <x v="0"/>
    <x v="1094"/>
    <x v="15"/>
    <x v="2"/>
    <n v="6291"/>
    <d v="2013-05-20T00:00:00"/>
    <x v="0"/>
    <x v="14"/>
    <n v="60076"/>
  </r>
  <r>
    <x v="972"/>
    <n v="47"/>
    <s v="Alejandro Ballentine"/>
    <x v="0"/>
    <n v="1"/>
    <x v="492"/>
    <n v="9249"/>
    <s v="High"/>
    <n v="42"/>
    <n v="37.76"/>
    <n v="7.0000000000000007E-2"/>
    <x v="2888"/>
    <n v="12.9"/>
    <n v="25.51"/>
    <n v="0.56999999999999995"/>
    <x v="0"/>
    <x v="0"/>
    <x v="288"/>
    <x v="0"/>
    <x v="1"/>
    <n v="1272"/>
    <d v="2013-05-20T00:00:00"/>
    <x v="0"/>
    <x v="6"/>
    <n v="97303"/>
  </r>
  <r>
    <x v="972"/>
    <n v="47"/>
    <s v="Alejandro Ballentine"/>
    <x v="0"/>
    <n v="1"/>
    <x v="492"/>
    <n v="9249"/>
    <s v="High"/>
    <n v="46"/>
    <n v="3.57"/>
    <n v="0.01"/>
    <x v="2889"/>
    <n v="4.17"/>
    <n v="-119.35"/>
    <n v="0.59"/>
    <x v="0"/>
    <x v="6"/>
    <x v="677"/>
    <x v="6"/>
    <x v="1"/>
    <n v="1271"/>
    <d v="2013-05-20T00:00:00"/>
    <x v="0"/>
    <x v="6"/>
    <n v="97303"/>
  </r>
  <r>
    <x v="1086"/>
    <n v="47"/>
    <s v="Dorothy Wardle"/>
    <x v="2"/>
    <n v="1"/>
    <x v="492"/>
    <n v="44519"/>
    <s v="High"/>
    <n v="34"/>
    <n v="442.14"/>
    <n v="0.01"/>
    <x v="2890"/>
    <n v="14.7"/>
    <n v="5386.32"/>
    <n v="0.56000000000000005"/>
    <x v="2"/>
    <x v="2"/>
    <x v="283"/>
    <x v="7"/>
    <x v="2"/>
    <n v="6292"/>
    <d v="2013-05-20T00:00:00"/>
    <x v="2"/>
    <x v="14"/>
    <n v="60076"/>
  </r>
  <r>
    <x v="1087"/>
    <n v="47"/>
    <s v="Duane Benoit"/>
    <x v="1"/>
    <n v="1"/>
    <x v="492"/>
    <n v="56646"/>
    <s v="Critical"/>
    <n v="41"/>
    <n v="125.99"/>
    <n v="0.04"/>
    <x v="2891"/>
    <n v="2.5"/>
    <n v="1059.0840000000001"/>
    <n v="0.6"/>
    <x v="2"/>
    <x v="0"/>
    <x v="342"/>
    <x v="9"/>
    <x v="0"/>
    <n v="7926"/>
    <d v="2013-05-20T00:00:00"/>
    <x v="0"/>
    <x v="0"/>
    <n v="18040"/>
  </r>
  <r>
    <x v="972"/>
    <n v="47"/>
    <s v="Alejandro Ballentine"/>
    <x v="0"/>
    <n v="1"/>
    <x v="492"/>
    <n v="9249"/>
    <s v="High"/>
    <n v="35"/>
    <n v="124.49"/>
    <n v="0.02"/>
    <x v="2892"/>
    <n v="51.94"/>
    <n v="-365.44"/>
    <n v="0.63"/>
    <x v="1"/>
    <x v="4"/>
    <x v="773"/>
    <x v="4"/>
    <x v="1"/>
    <n v="1273"/>
    <d v="2013-05-21T00:00:00"/>
    <x v="2"/>
    <x v="6"/>
    <n v="97303"/>
  </r>
  <r>
    <x v="1088"/>
    <n v="47"/>
    <s v="Paul Knutson"/>
    <x v="2"/>
    <n v="1"/>
    <x v="493"/>
    <n v="3877"/>
    <s v="Low"/>
    <n v="14"/>
    <n v="48.04"/>
    <n v="0.02"/>
    <x v="2893"/>
    <n v="7.23"/>
    <n v="254.31"/>
    <n v="0.37"/>
    <x v="0"/>
    <x v="0"/>
    <x v="1057"/>
    <x v="2"/>
    <x v="0"/>
    <n v="572"/>
    <d v="2013-05-20T00:00:00"/>
    <x v="1"/>
    <x v="22"/>
    <n v="8901"/>
  </r>
  <r>
    <x v="160"/>
    <n v="47"/>
    <s v="Gene McClure"/>
    <x v="3"/>
    <n v="1"/>
    <x v="493"/>
    <n v="36102"/>
    <s v="Not Specified"/>
    <n v="36"/>
    <n v="12.07"/>
    <n v="0.03"/>
    <x v="2894"/>
    <n v="6.2"/>
    <n v="36.39"/>
    <n v="0.52"/>
    <x v="1"/>
    <x v="3"/>
    <x v="1095"/>
    <x v="5"/>
    <x v="3"/>
    <n v="5065"/>
    <d v="2013-05-21T00:00:00"/>
    <x v="0"/>
    <x v="12"/>
    <n v="32707"/>
  </r>
  <r>
    <x v="4"/>
    <n v="47"/>
    <s v="Joel Jenkins"/>
    <x v="2"/>
    <n v="1"/>
    <x v="493"/>
    <n v="58725"/>
    <s v="Not Specified"/>
    <n v="39"/>
    <n v="8.74"/>
    <n v="0.05"/>
    <x v="2895"/>
    <n v="8.2899999999999991"/>
    <n v="-134.97"/>
    <n v="0.38"/>
    <x v="0"/>
    <x v="0"/>
    <x v="90"/>
    <x v="15"/>
    <x v="2"/>
    <n v="8215"/>
    <d v="2013-05-21T00:00:00"/>
    <x v="0"/>
    <x v="3"/>
    <n v="55372"/>
  </r>
  <r>
    <x v="1054"/>
    <n v="47"/>
    <s v="Joel Jenkins"/>
    <x v="2"/>
    <n v="1"/>
    <x v="493"/>
    <n v="58725"/>
    <s v="Not Specified"/>
    <n v="20"/>
    <n v="7.04"/>
    <n v="0.03"/>
    <x v="2896"/>
    <n v="2.17"/>
    <n v="37.33"/>
    <n v="0.38"/>
    <x v="0"/>
    <x v="3"/>
    <x v="108"/>
    <x v="2"/>
    <x v="2"/>
    <n v="8214"/>
    <d v="2013-05-21T00:00:00"/>
    <x v="0"/>
    <x v="7"/>
    <n v="68901"/>
  </r>
  <r>
    <x v="268"/>
    <n v="47"/>
    <s v="Neil Knudson"/>
    <x v="2"/>
    <n v="1"/>
    <x v="493"/>
    <n v="3331"/>
    <s v="High"/>
    <n v="31"/>
    <n v="4.91"/>
    <n v="0.05"/>
    <x v="2897"/>
    <n v="0.5"/>
    <n v="73.16"/>
    <n v="0.36"/>
    <x v="0"/>
    <x v="0"/>
    <x v="143"/>
    <x v="12"/>
    <x v="3"/>
    <n v="479"/>
    <d v="2013-05-21T00:00:00"/>
    <x v="0"/>
    <x v="45"/>
    <n v="27801"/>
  </r>
  <r>
    <x v="668"/>
    <n v="47"/>
    <s v="Brendan Dodson"/>
    <x v="2"/>
    <n v="1"/>
    <x v="493"/>
    <n v="59651"/>
    <s v="Critical"/>
    <n v="18"/>
    <n v="2.23"/>
    <n v="0.04"/>
    <x v="2898"/>
    <n v="4.57"/>
    <n v="-52.92"/>
    <n v="0.41"/>
    <x v="1"/>
    <x v="6"/>
    <x v="517"/>
    <x v="5"/>
    <x v="2"/>
    <n v="8345"/>
    <d v="2013-05-22T00:00:00"/>
    <x v="0"/>
    <x v="14"/>
    <n v="60543"/>
  </r>
  <r>
    <x v="668"/>
    <n v="47"/>
    <s v="Brendan Dodson"/>
    <x v="2"/>
    <n v="1"/>
    <x v="493"/>
    <n v="59651"/>
    <s v="Critical"/>
    <n v="36"/>
    <n v="8.0399999999999991"/>
    <n v="0.08"/>
    <x v="2899"/>
    <n v="8.94"/>
    <n v="-196.0635"/>
    <n v="0.4"/>
    <x v="0"/>
    <x v="0"/>
    <x v="464"/>
    <x v="3"/>
    <x v="2"/>
    <n v="8344"/>
    <d v="2013-05-22T00:00:00"/>
    <x v="0"/>
    <x v="14"/>
    <n v="60543"/>
  </r>
  <r>
    <x v="596"/>
    <n v="47"/>
    <s v="Lindsay Shagiari"/>
    <x v="1"/>
    <n v="1"/>
    <x v="493"/>
    <n v="59906"/>
    <s v="High"/>
    <n v="32"/>
    <n v="9.11"/>
    <n v="0.03"/>
    <x v="2900"/>
    <n v="2.15"/>
    <n v="81.290000000000006"/>
    <n v="0.4"/>
    <x v="0"/>
    <x v="3"/>
    <x v="5"/>
    <x v="2"/>
    <x v="0"/>
    <n v="8385"/>
    <d v="2013-05-22T00:00:00"/>
    <x v="0"/>
    <x v="20"/>
    <n v="44646"/>
  </r>
  <r>
    <x v="1063"/>
    <n v="47"/>
    <s v="Mike Kennedy"/>
    <x v="2"/>
    <n v="1"/>
    <x v="493"/>
    <n v="46948"/>
    <s v="Low"/>
    <n v="10"/>
    <n v="6.54"/>
    <n v="0.1"/>
    <x v="2901"/>
    <n v="5.27"/>
    <n v="-28.968499999999999"/>
    <n v="0.36"/>
    <x v="0"/>
    <x v="0"/>
    <x v="862"/>
    <x v="3"/>
    <x v="2"/>
    <n v="6596"/>
    <d v="2013-05-24T00:00:00"/>
    <x v="0"/>
    <x v="3"/>
    <n v="55343"/>
  </r>
  <r>
    <x v="290"/>
    <n v="47"/>
    <s v="William Brown"/>
    <x v="2"/>
    <n v="1"/>
    <x v="494"/>
    <n v="58308"/>
    <s v="Not Specified"/>
    <n v="35"/>
    <n v="58.14"/>
    <n v="0"/>
    <x v="2902"/>
    <n v="36.61"/>
    <n v="-465.66"/>
    <n v="0.61"/>
    <x v="1"/>
    <x v="4"/>
    <x v="863"/>
    <x v="10"/>
    <x v="3"/>
    <n v="8152"/>
    <d v="2013-05-21T00:00:00"/>
    <x v="2"/>
    <x v="42"/>
    <n v="30062"/>
  </r>
  <r>
    <x v="752"/>
    <n v="47"/>
    <s v="Christine Abelman"/>
    <x v="2"/>
    <n v="1"/>
    <x v="494"/>
    <n v="11169"/>
    <s v="Medium"/>
    <n v="44"/>
    <n v="2.61"/>
    <n v="0.09"/>
    <x v="2903"/>
    <n v="0.5"/>
    <n v="37.17"/>
    <n v="0.39"/>
    <x v="0"/>
    <x v="0"/>
    <x v="371"/>
    <x v="12"/>
    <x v="1"/>
    <n v="1547"/>
    <d v="2013-05-21T00:00:00"/>
    <x v="0"/>
    <x v="21"/>
    <n v="98387"/>
  </r>
  <r>
    <x v="752"/>
    <n v="47"/>
    <s v="Christine Abelman"/>
    <x v="2"/>
    <n v="1"/>
    <x v="494"/>
    <n v="11169"/>
    <s v="Medium"/>
    <n v="46"/>
    <n v="8.85"/>
    <n v="0.08"/>
    <x v="2904"/>
    <n v="5.6"/>
    <n v="-26.45"/>
    <n v="0.36"/>
    <x v="0"/>
    <x v="0"/>
    <x v="631"/>
    <x v="3"/>
    <x v="1"/>
    <n v="1546"/>
    <d v="2013-05-22T00:00:00"/>
    <x v="0"/>
    <x v="21"/>
    <n v="98387"/>
  </r>
  <r>
    <x v="752"/>
    <n v="47"/>
    <s v="Christine Abelman"/>
    <x v="2"/>
    <n v="1"/>
    <x v="494"/>
    <n v="11169"/>
    <s v="Medium"/>
    <n v="5"/>
    <n v="4.9800000000000004"/>
    <n v="0.05"/>
    <x v="2905"/>
    <n v="4.7"/>
    <n v="-14.33"/>
    <n v="0.38"/>
    <x v="0"/>
    <x v="0"/>
    <x v="784"/>
    <x v="2"/>
    <x v="1"/>
    <n v="1548"/>
    <d v="2013-05-22T00:00:00"/>
    <x v="0"/>
    <x v="21"/>
    <n v="98387"/>
  </r>
  <r>
    <x v="288"/>
    <n v="47"/>
    <s v="Daniel Byrd"/>
    <x v="1"/>
    <n v="1"/>
    <x v="494"/>
    <n v="28357"/>
    <s v="Not Specified"/>
    <n v="50"/>
    <n v="7.3"/>
    <n v="0.02"/>
    <x v="2906"/>
    <n v="7.72"/>
    <n v="-171.166"/>
    <n v="0.38"/>
    <x v="0"/>
    <x v="0"/>
    <x v="834"/>
    <x v="3"/>
    <x v="1"/>
    <n v="3971"/>
    <d v="2013-05-22T00:00:00"/>
    <x v="0"/>
    <x v="18"/>
    <n v="89502"/>
  </r>
  <r>
    <x v="288"/>
    <n v="47"/>
    <s v="Daniel Byrd"/>
    <x v="1"/>
    <n v="1"/>
    <x v="494"/>
    <n v="28357"/>
    <s v="Not Specified"/>
    <n v="43"/>
    <n v="2.4700000000000002"/>
    <n v="0.02"/>
    <x v="2907"/>
    <n v="1.02"/>
    <n v="24.27"/>
    <n v="0.38"/>
    <x v="0"/>
    <x v="3"/>
    <x v="1096"/>
    <x v="14"/>
    <x v="1"/>
    <n v="3972"/>
    <d v="2013-05-22T00:00:00"/>
    <x v="0"/>
    <x v="18"/>
    <n v="89502"/>
  </r>
  <r>
    <x v="290"/>
    <n v="47"/>
    <s v="William Brown"/>
    <x v="2"/>
    <n v="1"/>
    <x v="494"/>
    <n v="58308"/>
    <s v="Not Specified"/>
    <n v="20"/>
    <n v="29.99"/>
    <n v="0"/>
    <x v="2908"/>
    <n v="5.5"/>
    <n v="57.44"/>
    <n v="0.51"/>
    <x v="2"/>
    <x v="0"/>
    <x v="1097"/>
    <x v="8"/>
    <x v="3"/>
    <n v="8153"/>
    <d v="2013-05-22T00:00:00"/>
    <x v="0"/>
    <x v="42"/>
    <n v="30062"/>
  </r>
  <r>
    <x v="290"/>
    <n v="47"/>
    <s v="William Brown"/>
    <x v="2"/>
    <n v="1"/>
    <x v="494"/>
    <n v="58308"/>
    <s v="Not Specified"/>
    <n v="2"/>
    <n v="16.16"/>
    <n v="0.03"/>
    <x v="2909"/>
    <n v="7.74"/>
    <n v="-23.62"/>
    <n v="0.5"/>
    <x v="1"/>
    <x v="0"/>
    <x v="986"/>
    <x v="5"/>
    <x v="3"/>
    <n v="8154"/>
    <d v="2013-05-23T00:00:00"/>
    <x v="0"/>
    <x v="42"/>
    <n v="30062"/>
  </r>
  <r>
    <x v="979"/>
    <n v="47"/>
    <s v="Jack Lebron"/>
    <x v="2"/>
    <n v="1"/>
    <x v="494"/>
    <n v="20033"/>
    <s v="Critical"/>
    <n v="5"/>
    <n v="499.99"/>
    <n v="0.04"/>
    <x v="2910"/>
    <n v="24.49"/>
    <n v="-1011.32"/>
    <n v="0.36"/>
    <x v="2"/>
    <x v="1"/>
    <x v="298"/>
    <x v="11"/>
    <x v="2"/>
    <n v="2770"/>
    <d v="2013-05-23T00:00:00"/>
    <x v="0"/>
    <x v="36"/>
    <n v="47150"/>
  </r>
  <r>
    <x v="866"/>
    <n v="47"/>
    <s v="Jason Fortune"/>
    <x v="2"/>
    <n v="1"/>
    <x v="494"/>
    <n v="27205"/>
    <s v="Not Specified"/>
    <n v="12"/>
    <n v="7.28"/>
    <n v="0.08"/>
    <x v="2911"/>
    <n v="3.52"/>
    <n v="-43.65"/>
    <n v="0.68"/>
    <x v="2"/>
    <x v="6"/>
    <x v="630"/>
    <x v="8"/>
    <x v="0"/>
    <n v="3818"/>
    <d v="2013-05-23T00:00:00"/>
    <x v="0"/>
    <x v="41"/>
    <n v="25705"/>
  </r>
  <r>
    <x v="1089"/>
    <n v="47"/>
    <s v="Monica Federle"/>
    <x v="2"/>
    <n v="1"/>
    <x v="495"/>
    <n v="54119"/>
    <s v="Medium"/>
    <n v="45"/>
    <n v="5.81"/>
    <n v="0.04"/>
    <x v="2912"/>
    <n v="3.37"/>
    <n v="-43.45"/>
    <n v="0.54"/>
    <x v="0"/>
    <x v="3"/>
    <x v="209"/>
    <x v="14"/>
    <x v="2"/>
    <n v="7565"/>
    <d v="2013-05-23T00:00:00"/>
    <x v="1"/>
    <x v="10"/>
    <n v="52241"/>
  </r>
  <r>
    <x v="1089"/>
    <n v="47"/>
    <s v="Monica Federle"/>
    <x v="2"/>
    <n v="1"/>
    <x v="495"/>
    <n v="54119"/>
    <s v="Medium"/>
    <n v="4"/>
    <n v="29.74"/>
    <n v="0.05"/>
    <x v="2913"/>
    <n v="6.64"/>
    <n v="-41.75"/>
    <n v="0.7"/>
    <x v="0"/>
    <x v="0"/>
    <x v="494"/>
    <x v="0"/>
    <x v="2"/>
    <n v="7566"/>
    <d v="2013-05-25T00:00:00"/>
    <x v="0"/>
    <x v="10"/>
    <n v="52241"/>
  </r>
  <r>
    <x v="194"/>
    <n v="47"/>
    <s v="Theresa Swint"/>
    <x v="3"/>
    <n v="1"/>
    <x v="496"/>
    <n v="13540"/>
    <s v="High"/>
    <n v="33"/>
    <n v="12.28"/>
    <n v="0.02"/>
    <x v="2914"/>
    <n v="6.13"/>
    <n v="-26.78"/>
    <n v="0.56999999999999995"/>
    <x v="0"/>
    <x v="0"/>
    <x v="906"/>
    <x v="0"/>
    <x v="3"/>
    <n v="1883"/>
    <d v="2013-05-23T00:00:00"/>
    <x v="0"/>
    <x v="12"/>
    <n v="34952"/>
  </r>
  <r>
    <x v="194"/>
    <n v="47"/>
    <s v="Theresa Swint"/>
    <x v="3"/>
    <n v="1"/>
    <x v="496"/>
    <n v="13540"/>
    <s v="High"/>
    <n v="16"/>
    <n v="2.1800000000000002"/>
    <n v="0.04"/>
    <x v="2915"/>
    <n v="0.78"/>
    <n v="-0.05"/>
    <n v="0.52"/>
    <x v="0"/>
    <x v="3"/>
    <x v="118"/>
    <x v="14"/>
    <x v="3"/>
    <n v="1882"/>
    <d v="2013-05-23T00:00:00"/>
    <x v="0"/>
    <x v="12"/>
    <n v="34952"/>
  </r>
  <r>
    <x v="194"/>
    <n v="47"/>
    <s v="Theresa Swint"/>
    <x v="3"/>
    <n v="1"/>
    <x v="496"/>
    <n v="13540"/>
    <s v="High"/>
    <n v="31"/>
    <n v="8.5"/>
    <n v="0.06"/>
    <x v="2916"/>
    <n v="1.99"/>
    <n v="34.79"/>
    <n v="0.49"/>
    <x v="2"/>
    <x v="6"/>
    <x v="801"/>
    <x v="8"/>
    <x v="3"/>
    <n v="1881"/>
    <d v="2013-05-23T00:00:00"/>
    <x v="0"/>
    <x v="12"/>
    <n v="34952"/>
  </r>
  <r>
    <x v="367"/>
    <n v="47"/>
    <s v="David Wiener"/>
    <x v="3"/>
    <n v="1"/>
    <x v="496"/>
    <n v="11877"/>
    <s v="Not Specified"/>
    <n v="19"/>
    <n v="41.94"/>
    <n v="0.03"/>
    <x v="2917"/>
    <n v="2.99"/>
    <n v="320.0675"/>
    <n v="0.35"/>
    <x v="0"/>
    <x v="0"/>
    <x v="763"/>
    <x v="3"/>
    <x v="0"/>
    <n v="1646"/>
    <d v="2013-05-24T00:00:00"/>
    <x v="0"/>
    <x v="47"/>
    <n v="19901"/>
  </r>
  <r>
    <x v="1068"/>
    <n v="47"/>
    <s v="Rick Duston"/>
    <x v="2"/>
    <n v="1"/>
    <x v="496"/>
    <n v="40866"/>
    <s v="High"/>
    <n v="3"/>
    <n v="300.64999999999998"/>
    <n v="0.06"/>
    <x v="2918"/>
    <n v="24.49"/>
    <n v="-236.6"/>
    <n v="0.52"/>
    <x v="0"/>
    <x v="1"/>
    <x v="896"/>
    <x v="13"/>
    <x v="0"/>
    <n v="5756"/>
    <d v="2013-05-24T00:00:00"/>
    <x v="0"/>
    <x v="35"/>
    <n v="2891"/>
  </r>
  <r>
    <x v="637"/>
    <n v="47"/>
    <s v="Steven Roelle"/>
    <x v="0"/>
    <n v="1"/>
    <x v="496"/>
    <n v="9089"/>
    <s v="Critical"/>
    <n v="8"/>
    <n v="125.99"/>
    <n v="0.1"/>
    <x v="2919"/>
    <n v="8.8000000000000007"/>
    <n v="-360.30500000000001"/>
    <n v="0.59"/>
    <x v="2"/>
    <x v="0"/>
    <x v="304"/>
    <x v="9"/>
    <x v="1"/>
    <n v="1248"/>
    <d v="2013-05-24T00:00:00"/>
    <x v="1"/>
    <x v="21"/>
    <n v="98503"/>
  </r>
  <r>
    <x v="524"/>
    <n v="47"/>
    <s v="Tonja Turnell"/>
    <x v="3"/>
    <n v="1"/>
    <x v="496"/>
    <n v="10212"/>
    <s v="Low"/>
    <n v="14"/>
    <n v="5.08"/>
    <n v="0.02"/>
    <x v="1994"/>
    <n v="3.63"/>
    <n v="-2.91"/>
    <n v="0.51"/>
    <x v="1"/>
    <x v="3"/>
    <x v="201"/>
    <x v="5"/>
    <x v="1"/>
    <n v="1405"/>
    <d v="2013-05-25T00:00:00"/>
    <x v="0"/>
    <x v="21"/>
    <n v="98632"/>
  </r>
  <r>
    <x v="985"/>
    <n v="47"/>
    <s v="Theresa Swint"/>
    <x v="3"/>
    <n v="1"/>
    <x v="496"/>
    <n v="13540"/>
    <s v="High"/>
    <n v="33"/>
    <n v="3.75"/>
    <n v="0.09"/>
    <x v="2920"/>
    <n v="0.5"/>
    <n v="51.21"/>
    <n v="0.37"/>
    <x v="0"/>
    <x v="0"/>
    <x v="278"/>
    <x v="12"/>
    <x v="0"/>
    <n v="1879"/>
    <d v="2013-05-25T00:00:00"/>
    <x v="0"/>
    <x v="13"/>
    <n v="10573"/>
  </r>
  <r>
    <x v="367"/>
    <n v="47"/>
    <s v="David Wiener"/>
    <x v="3"/>
    <n v="1"/>
    <x v="496"/>
    <n v="11877"/>
    <s v="Not Specified"/>
    <n v="31"/>
    <n v="4.7300000000000004"/>
    <n v="0.09"/>
    <x v="2921"/>
    <n v="1.52"/>
    <n v="33.590000000000003"/>
    <n v="0.36"/>
    <x v="0"/>
    <x v="3"/>
    <x v="1098"/>
    <x v="2"/>
    <x v="0"/>
    <n v="1647"/>
    <d v="2013-05-25T00:00:00"/>
    <x v="0"/>
    <x v="47"/>
    <n v="19901"/>
  </r>
  <r>
    <x v="985"/>
    <n v="47"/>
    <s v="Theresa Swint"/>
    <x v="3"/>
    <n v="1"/>
    <x v="496"/>
    <n v="13540"/>
    <s v="High"/>
    <n v="27"/>
    <n v="65.989999999999995"/>
    <n v="0.02"/>
    <x v="2922"/>
    <n v="4.99"/>
    <n v="239.24700000000001"/>
    <n v="0.56999999999999995"/>
    <x v="2"/>
    <x v="0"/>
    <x v="667"/>
    <x v="9"/>
    <x v="0"/>
    <n v="1880"/>
    <d v="2013-05-25T00:00:00"/>
    <x v="0"/>
    <x v="13"/>
    <n v="10573"/>
  </r>
  <r>
    <x v="524"/>
    <n v="47"/>
    <s v="Tonja Turnell"/>
    <x v="3"/>
    <n v="1"/>
    <x v="496"/>
    <n v="10212"/>
    <s v="Low"/>
    <n v="22"/>
    <n v="55.48"/>
    <n v="0"/>
    <x v="2923"/>
    <n v="6.79"/>
    <n v="564.22"/>
    <n v="0.37"/>
    <x v="0"/>
    <x v="0"/>
    <x v="300"/>
    <x v="2"/>
    <x v="1"/>
    <n v="1406"/>
    <d v="2013-05-27T00:00:00"/>
    <x v="0"/>
    <x v="21"/>
    <n v="98632"/>
  </r>
  <r>
    <x v="1090"/>
    <n v="47"/>
    <s v="Dario Medina"/>
    <x v="0"/>
    <n v="1"/>
    <x v="497"/>
    <n v="50183"/>
    <s v="High"/>
    <n v="20"/>
    <n v="5.58"/>
    <n v="0.09"/>
    <x v="2924"/>
    <n v="5.3"/>
    <n v="-39.67"/>
    <n v="0.35"/>
    <x v="0"/>
    <x v="0"/>
    <x v="442"/>
    <x v="15"/>
    <x v="1"/>
    <n v="7031"/>
    <d v="2013-05-25T00:00:00"/>
    <x v="1"/>
    <x v="40"/>
    <n v="85635"/>
  </r>
  <r>
    <x v="1091"/>
    <n v="47"/>
    <s v="Roland Fjeld"/>
    <x v="2"/>
    <n v="1"/>
    <x v="497"/>
    <n v="2535"/>
    <s v="Low"/>
    <n v="6"/>
    <n v="14.48"/>
    <n v="0.08"/>
    <x v="2925"/>
    <n v="1.99"/>
    <n v="-29.71"/>
    <n v="0.49"/>
    <x v="2"/>
    <x v="6"/>
    <x v="1099"/>
    <x v="8"/>
    <x v="1"/>
    <n v="364"/>
    <d v="2013-05-26T00:00:00"/>
    <x v="0"/>
    <x v="2"/>
    <n v="92020"/>
  </r>
  <r>
    <x v="1092"/>
    <n v="47"/>
    <s v="Xylona Price"/>
    <x v="2"/>
    <n v="1"/>
    <x v="497"/>
    <n v="4935"/>
    <s v="Not Specified"/>
    <n v="30"/>
    <n v="3.68"/>
    <n v="0.1"/>
    <x v="2926"/>
    <n v="1.32"/>
    <n v="-31.95"/>
    <n v="0.83"/>
    <x v="0"/>
    <x v="3"/>
    <x v="558"/>
    <x v="16"/>
    <x v="0"/>
    <n v="705"/>
    <d v="2013-05-27T00:00:00"/>
    <x v="0"/>
    <x v="20"/>
    <n v="45431"/>
  </r>
  <r>
    <x v="1093"/>
    <n v="47"/>
    <s v="Dianna Vittorini"/>
    <x v="2"/>
    <n v="1"/>
    <x v="497"/>
    <n v="19840"/>
    <s v="Critical"/>
    <n v="25"/>
    <n v="400.97"/>
    <n v="0.08"/>
    <x v="2927"/>
    <n v="48.26"/>
    <n v="2851.46"/>
    <n v="0.36"/>
    <x v="2"/>
    <x v="4"/>
    <x v="333"/>
    <x v="7"/>
    <x v="1"/>
    <n v="2747"/>
    <d v="2013-05-27T00:00:00"/>
    <x v="2"/>
    <x v="40"/>
    <n v="85351"/>
  </r>
  <r>
    <x v="1094"/>
    <n v="47"/>
    <s v="Noel Staavos"/>
    <x v="1"/>
    <n v="1"/>
    <x v="497"/>
    <n v="42691"/>
    <s v="Low"/>
    <n v="7"/>
    <n v="161.55000000000001"/>
    <n v="0.09"/>
    <x v="2928"/>
    <n v="19.989999999999998"/>
    <n v="-139.75"/>
    <n v="0.66"/>
    <x v="0"/>
    <x v="0"/>
    <x v="73"/>
    <x v="0"/>
    <x v="1"/>
    <n v="6025"/>
    <d v="2013-05-28T00:00:00"/>
    <x v="0"/>
    <x v="2"/>
    <n v="94015"/>
  </r>
  <r>
    <x v="1094"/>
    <n v="47"/>
    <s v="Noel Staavos"/>
    <x v="1"/>
    <n v="1"/>
    <x v="497"/>
    <n v="42691"/>
    <s v="Low"/>
    <n v="50"/>
    <n v="46.94"/>
    <n v="0"/>
    <x v="2929"/>
    <n v="6.77"/>
    <n v="1170.3499999999999"/>
    <n v="0.44"/>
    <x v="1"/>
    <x v="0"/>
    <x v="746"/>
    <x v="5"/>
    <x v="1"/>
    <n v="6024"/>
    <d v="2013-06-02T00:00:00"/>
    <x v="0"/>
    <x v="2"/>
    <n v="94015"/>
  </r>
  <r>
    <x v="589"/>
    <n v="47"/>
    <s v="Beth Thompson"/>
    <x v="2"/>
    <n v="1"/>
    <x v="498"/>
    <n v="50278"/>
    <s v="High"/>
    <n v="2"/>
    <n v="20.98"/>
    <n v="0"/>
    <x v="2930"/>
    <n v="8.83"/>
    <n v="-27.530999999999999"/>
    <n v="0.37"/>
    <x v="0"/>
    <x v="0"/>
    <x v="53"/>
    <x v="3"/>
    <x v="2"/>
    <n v="7042"/>
    <d v="2013-05-25T00:00:00"/>
    <x v="0"/>
    <x v="14"/>
    <n v="60440"/>
  </r>
  <r>
    <x v="419"/>
    <n v="47"/>
    <s v="Tony Molinari"/>
    <x v="2"/>
    <n v="1"/>
    <x v="498"/>
    <n v="25157"/>
    <s v="Not Specified"/>
    <n v="47"/>
    <n v="5.84"/>
    <n v="7.0000000000000007E-2"/>
    <x v="2931"/>
    <n v="1.2"/>
    <n v="52.74"/>
    <n v="0.55000000000000004"/>
    <x v="0"/>
    <x v="3"/>
    <x v="681"/>
    <x v="6"/>
    <x v="0"/>
    <n v="3538"/>
    <d v="2013-05-26T00:00:00"/>
    <x v="0"/>
    <x v="25"/>
    <n v="5701"/>
  </r>
  <r>
    <x v="1095"/>
    <n v="47"/>
    <s v="Deirdre Greer"/>
    <x v="1"/>
    <n v="1"/>
    <x v="498"/>
    <n v="3778"/>
    <s v="Critical"/>
    <n v="3"/>
    <n v="6.68"/>
    <n v="0.05"/>
    <x v="2932"/>
    <n v="6.92"/>
    <n v="-15"/>
    <n v="0.37"/>
    <x v="0"/>
    <x v="0"/>
    <x v="553"/>
    <x v="2"/>
    <x v="0"/>
    <n v="558"/>
    <d v="2013-05-26T00:00:00"/>
    <x v="0"/>
    <x v="13"/>
    <n v="14215"/>
  </r>
  <r>
    <x v="1095"/>
    <n v="47"/>
    <s v="Deirdre Greer"/>
    <x v="1"/>
    <n v="1"/>
    <x v="498"/>
    <n v="3778"/>
    <s v="Critical"/>
    <n v="34"/>
    <n v="175.99"/>
    <n v="0.02"/>
    <x v="2933"/>
    <n v="4.99"/>
    <n v="1313.9459999999999"/>
    <n v="0.59"/>
    <x v="2"/>
    <x v="0"/>
    <x v="314"/>
    <x v="9"/>
    <x v="0"/>
    <n v="559"/>
    <d v="2013-05-26T00:00:00"/>
    <x v="0"/>
    <x v="13"/>
    <n v="14215"/>
  </r>
  <r>
    <x v="1095"/>
    <n v="47"/>
    <s v="Deirdre Greer"/>
    <x v="1"/>
    <n v="1"/>
    <x v="498"/>
    <n v="3778"/>
    <s v="Critical"/>
    <n v="12"/>
    <n v="45.19"/>
    <n v="0.04"/>
    <x v="2934"/>
    <n v="1.99"/>
    <n v="8.9499999999999993"/>
    <n v="0.55000000000000004"/>
    <x v="2"/>
    <x v="6"/>
    <x v="196"/>
    <x v="8"/>
    <x v="0"/>
    <n v="557"/>
    <d v="2013-05-26T00:00:00"/>
    <x v="0"/>
    <x v="13"/>
    <n v="14215"/>
  </r>
  <r>
    <x v="589"/>
    <n v="47"/>
    <s v="Beth Thompson"/>
    <x v="2"/>
    <n v="1"/>
    <x v="498"/>
    <n v="50278"/>
    <s v="High"/>
    <n v="20"/>
    <n v="100.8"/>
    <n v="0.01"/>
    <x v="2935"/>
    <n v="60"/>
    <n v="-355.94099999999997"/>
    <n v="0.59"/>
    <x v="1"/>
    <x v="2"/>
    <x v="1100"/>
    <x v="4"/>
    <x v="2"/>
    <n v="7043"/>
    <d v="2013-05-27T00:00:00"/>
    <x v="2"/>
    <x v="14"/>
    <n v="60440"/>
  </r>
  <r>
    <x v="1096"/>
    <n v="47"/>
    <s v="Marc Crier"/>
    <x v="2"/>
    <n v="1"/>
    <x v="498"/>
    <n v="11908"/>
    <s v="Not Specified"/>
    <n v="5"/>
    <n v="280.98"/>
    <n v="0.09"/>
    <x v="2936"/>
    <n v="57"/>
    <n v="-556.17999999999995"/>
    <n v="0.78"/>
    <x v="1"/>
    <x v="2"/>
    <x v="318"/>
    <x v="1"/>
    <x v="3"/>
    <n v="1651"/>
    <d v="2013-05-27T00:00:00"/>
    <x v="2"/>
    <x v="33"/>
    <n v="72801"/>
  </r>
  <r>
    <x v="826"/>
    <n v="47"/>
    <s v="Max Jones"/>
    <x v="1"/>
    <n v="1"/>
    <x v="498"/>
    <n v="31522"/>
    <s v="Medium"/>
    <n v="42"/>
    <n v="25.98"/>
    <n v="0.03"/>
    <x v="2937"/>
    <n v="14.36"/>
    <n v="-226.41"/>
    <n v="0.6"/>
    <x v="1"/>
    <x v="2"/>
    <x v="167"/>
    <x v="1"/>
    <x v="0"/>
    <n v="4419"/>
    <d v="2013-05-27T00:00:00"/>
    <x v="2"/>
    <x v="0"/>
    <n v="16801"/>
  </r>
  <r>
    <x v="1097"/>
    <n v="47"/>
    <s v="Max Jones"/>
    <x v="1"/>
    <n v="1"/>
    <x v="498"/>
    <n v="31522"/>
    <s v="Medium"/>
    <n v="14"/>
    <n v="22.23"/>
    <n v="0.04"/>
    <x v="2938"/>
    <n v="3.63"/>
    <n v="134.21"/>
    <n v="0.52"/>
    <x v="1"/>
    <x v="6"/>
    <x v="808"/>
    <x v="5"/>
    <x v="0"/>
    <n v="4418"/>
    <d v="2013-05-27T00:00:00"/>
    <x v="0"/>
    <x v="0"/>
    <n v="18504"/>
  </r>
  <r>
    <x v="451"/>
    <n v="47"/>
    <s v="Tony Molinari"/>
    <x v="2"/>
    <n v="1"/>
    <x v="498"/>
    <n v="25157"/>
    <s v="Not Specified"/>
    <n v="24"/>
    <n v="22.84"/>
    <n v="0.02"/>
    <x v="2939"/>
    <n v="8.18"/>
    <n v="89.6"/>
    <n v="0.39"/>
    <x v="0"/>
    <x v="0"/>
    <x v="119"/>
    <x v="2"/>
    <x v="1"/>
    <n v="3537"/>
    <d v="2013-05-27T00:00:00"/>
    <x v="0"/>
    <x v="2"/>
    <n v="94533"/>
  </r>
  <r>
    <x v="1095"/>
    <n v="47"/>
    <s v="Deirdre Greer"/>
    <x v="1"/>
    <n v="1"/>
    <x v="498"/>
    <n v="3778"/>
    <s v="Critical"/>
    <n v="34"/>
    <n v="8.32"/>
    <n v="7.0000000000000007E-2"/>
    <x v="2940"/>
    <n v="2.38"/>
    <n v="-63.76"/>
    <n v="0.74"/>
    <x v="2"/>
    <x v="6"/>
    <x v="308"/>
    <x v="8"/>
    <x v="0"/>
    <n v="556"/>
    <d v="2013-05-27T00:00:00"/>
    <x v="0"/>
    <x v="13"/>
    <n v="14215"/>
  </r>
  <r>
    <x v="422"/>
    <n v="47"/>
    <s v="Erin Creighton"/>
    <x v="2"/>
    <n v="1"/>
    <x v="498"/>
    <n v="35877"/>
    <s v="High"/>
    <n v="30"/>
    <n v="4.28"/>
    <n v="0.08"/>
    <x v="2941"/>
    <n v="5.68"/>
    <n v="-100.61"/>
    <n v="0.4"/>
    <x v="0"/>
    <x v="0"/>
    <x v="961"/>
    <x v="2"/>
    <x v="2"/>
    <n v="5033"/>
    <d v="2013-05-28T00:00:00"/>
    <x v="0"/>
    <x v="9"/>
    <n v="78613"/>
  </r>
  <r>
    <x v="811"/>
    <n v="47"/>
    <s v="Barry Gonzalez"/>
    <x v="3"/>
    <n v="1"/>
    <x v="499"/>
    <n v="43526"/>
    <s v="High"/>
    <n v="49"/>
    <n v="11.58"/>
    <n v="7.0000000000000007E-2"/>
    <x v="2942"/>
    <n v="6.97"/>
    <n v="-2.23"/>
    <n v="0.35"/>
    <x v="0"/>
    <x v="0"/>
    <x v="131"/>
    <x v="15"/>
    <x v="0"/>
    <n v="6148"/>
    <d v="2013-05-26T00:00:00"/>
    <x v="0"/>
    <x v="1"/>
    <n v="20854"/>
  </r>
  <r>
    <x v="1098"/>
    <n v="47"/>
    <s v="Aaron Hawkins"/>
    <x v="1"/>
    <n v="1"/>
    <x v="499"/>
    <n v="48294"/>
    <s v="High"/>
    <n v="43"/>
    <n v="90.24"/>
    <n v="0.01"/>
    <x v="2943"/>
    <n v="0.99"/>
    <n v="1675.98"/>
    <n v="0.56000000000000005"/>
    <x v="0"/>
    <x v="0"/>
    <x v="423"/>
    <x v="13"/>
    <x v="1"/>
    <n v="6782"/>
    <d v="2013-05-26T00:00:00"/>
    <x v="0"/>
    <x v="2"/>
    <n v="95123"/>
  </r>
  <r>
    <x v="145"/>
    <n v="47"/>
    <s v="Art Foster"/>
    <x v="1"/>
    <n v="1"/>
    <x v="499"/>
    <n v="7429"/>
    <s v="Not Specified"/>
    <n v="6"/>
    <n v="26.48"/>
    <n v="0.09"/>
    <x v="2944"/>
    <n v="6.93"/>
    <n v="101.78"/>
    <n v="0.49"/>
    <x v="1"/>
    <x v="0"/>
    <x v="555"/>
    <x v="5"/>
    <x v="0"/>
    <n v="1016"/>
    <d v="2013-05-27T00:00:00"/>
    <x v="1"/>
    <x v="0"/>
    <n v="17331"/>
  </r>
  <r>
    <x v="811"/>
    <n v="47"/>
    <s v="Barry Gonzalez"/>
    <x v="3"/>
    <n v="1"/>
    <x v="499"/>
    <n v="43526"/>
    <s v="High"/>
    <n v="19"/>
    <n v="15.31"/>
    <n v="0"/>
    <x v="2945"/>
    <n v="8.7799999999999994"/>
    <n v="-43.22"/>
    <n v="0.56999999999999995"/>
    <x v="0"/>
    <x v="0"/>
    <x v="608"/>
    <x v="0"/>
    <x v="0"/>
    <n v="6149"/>
    <d v="2013-05-27T00:00:00"/>
    <x v="0"/>
    <x v="1"/>
    <n v="20854"/>
  </r>
  <r>
    <x v="145"/>
    <n v="47"/>
    <s v="Art Foster"/>
    <x v="1"/>
    <n v="1"/>
    <x v="499"/>
    <n v="7429"/>
    <s v="Not Specified"/>
    <n v="33"/>
    <n v="40.479999999999997"/>
    <n v="0.04"/>
    <x v="2946"/>
    <n v="19.989999999999998"/>
    <n v="-470.85"/>
    <n v="0.77"/>
    <x v="2"/>
    <x v="0"/>
    <x v="441"/>
    <x v="8"/>
    <x v="0"/>
    <n v="1015"/>
    <d v="2013-05-27T00:00:00"/>
    <x v="0"/>
    <x v="0"/>
    <n v="17331"/>
  </r>
  <r>
    <x v="65"/>
    <n v="47"/>
    <s v="Mike Gockenbach"/>
    <x v="3"/>
    <n v="1"/>
    <x v="499"/>
    <n v="24902"/>
    <s v="High"/>
    <n v="43"/>
    <n v="5.18"/>
    <n v="0.03"/>
    <x v="2886"/>
    <n v="2.04"/>
    <n v="46.31"/>
    <n v="0.36"/>
    <x v="0"/>
    <x v="3"/>
    <x v="582"/>
    <x v="2"/>
    <x v="3"/>
    <n v="3495"/>
    <d v="2013-05-28T00:00:00"/>
    <x v="0"/>
    <x v="12"/>
    <n v="33024"/>
  </r>
  <r>
    <x v="925"/>
    <n v="47"/>
    <s v="Jack O'Briant"/>
    <x v="3"/>
    <n v="1"/>
    <x v="499"/>
    <n v="17859"/>
    <s v="Critical"/>
    <n v="7"/>
    <n v="27.48"/>
    <n v="7.0000000000000007E-2"/>
    <x v="2947"/>
    <n v="4"/>
    <n v="-99.3"/>
    <n v="0.75"/>
    <x v="2"/>
    <x v="0"/>
    <x v="532"/>
    <x v="8"/>
    <x v="3"/>
    <n v="2458"/>
    <d v="2013-05-28T00:00:00"/>
    <x v="0"/>
    <x v="32"/>
    <n v="39530"/>
  </r>
  <r>
    <x v="581"/>
    <n v="47"/>
    <s v="Randy Bradley"/>
    <x v="2"/>
    <n v="1"/>
    <x v="500"/>
    <n v="14978"/>
    <s v="Critical"/>
    <n v="14"/>
    <n v="880.98"/>
    <n v="7.0000000000000007E-2"/>
    <x v="2948"/>
    <n v="44.55"/>
    <n v="2011.31"/>
    <n v="0.62"/>
    <x v="1"/>
    <x v="4"/>
    <x v="36"/>
    <x v="10"/>
    <x v="3"/>
    <n v="2092"/>
    <d v="2013-05-28T00:00:00"/>
    <x v="2"/>
    <x v="42"/>
    <n v="30721"/>
  </r>
  <r>
    <x v="581"/>
    <n v="47"/>
    <s v="Randy Bradley"/>
    <x v="2"/>
    <n v="1"/>
    <x v="500"/>
    <n v="14978"/>
    <s v="Critical"/>
    <n v="14"/>
    <n v="13.48"/>
    <n v="0"/>
    <x v="2949"/>
    <n v="4.51"/>
    <n v="-6.32"/>
    <n v="0.59"/>
    <x v="0"/>
    <x v="0"/>
    <x v="374"/>
    <x v="0"/>
    <x v="3"/>
    <n v="2093"/>
    <d v="2013-05-28T00:00:00"/>
    <x v="0"/>
    <x v="42"/>
    <n v="30721"/>
  </r>
  <r>
    <x v="218"/>
    <n v="47"/>
    <s v="James Galang"/>
    <x v="3"/>
    <n v="1"/>
    <x v="500"/>
    <n v="35940"/>
    <s v="Critical"/>
    <n v="47"/>
    <n v="2.88"/>
    <n v="0.03"/>
    <x v="2950"/>
    <n v="5.33"/>
    <n v="-162.61000000000001"/>
    <n v="0.36"/>
    <x v="0"/>
    <x v="0"/>
    <x v="1101"/>
    <x v="12"/>
    <x v="3"/>
    <n v="5046"/>
    <d v="2013-05-30T00:00:00"/>
    <x v="0"/>
    <x v="16"/>
    <n v="22204"/>
  </r>
  <r>
    <x v="551"/>
    <n v="47"/>
    <s v="Tom Boeckenhauer"/>
    <x v="2"/>
    <n v="1"/>
    <x v="500"/>
    <n v="7904"/>
    <s v="Low"/>
    <n v="47"/>
    <n v="6.3"/>
    <n v="0.08"/>
    <x v="2951"/>
    <n v="0.5"/>
    <n v="146.72"/>
    <n v="0.39"/>
    <x v="0"/>
    <x v="0"/>
    <x v="188"/>
    <x v="12"/>
    <x v="1"/>
    <n v="1071"/>
    <d v="2013-06-05T00:00:00"/>
    <x v="1"/>
    <x v="6"/>
    <n v="97330"/>
  </r>
  <r>
    <x v="1099"/>
    <n v="47"/>
    <s v="Joy Smith"/>
    <x v="3"/>
    <n v="1"/>
    <x v="501"/>
    <n v="59584"/>
    <s v="Medium"/>
    <n v="7"/>
    <n v="150.97999999999999"/>
    <n v="0"/>
    <x v="2952"/>
    <n v="13.99"/>
    <n v="16.809999999999999"/>
    <n v="0.38"/>
    <x v="2"/>
    <x v="5"/>
    <x v="170"/>
    <x v="7"/>
    <x v="2"/>
    <n v="8336"/>
    <d v="2013-05-28T00:00:00"/>
    <x v="0"/>
    <x v="10"/>
    <n v="50010"/>
  </r>
  <r>
    <x v="397"/>
    <n v="47"/>
    <s v="Dave Poirier"/>
    <x v="0"/>
    <n v="1"/>
    <x v="501"/>
    <n v="57190"/>
    <s v="Medium"/>
    <n v="48"/>
    <n v="40.99"/>
    <n v="0.02"/>
    <x v="2953"/>
    <n v="8.9700000000000006"/>
    <n v="395.85"/>
    <n v="0.54"/>
    <x v="2"/>
    <x v="0"/>
    <x v="1102"/>
    <x v="7"/>
    <x v="1"/>
    <n v="8004"/>
    <d v="2013-05-28T00:00:00"/>
    <x v="0"/>
    <x v="2"/>
    <n v="96003"/>
  </r>
  <r>
    <x v="1099"/>
    <n v="47"/>
    <s v="Joy Smith"/>
    <x v="3"/>
    <n v="1"/>
    <x v="501"/>
    <n v="59584"/>
    <s v="Medium"/>
    <n v="3"/>
    <n v="100.98"/>
    <n v="0.08"/>
    <x v="2954"/>
    <n v="35.840000000000003"/>
    <n v="-160.46"/>
    <n v="0.62"/>
    <x v="1"/>
    <x v="4"/>
    <x v="35"/>
    <x v="10"/>
    <x v="2"/>
    <n v="8335"/>
    <d v="2013-05-29T00:00:00"/>
    <x v="2"/>
    <x v="10"/>
    <n v="50010"/>
  </r>
  <r>
    <x v="3"/>
    <n v="47"/>
    <s v="Elizabeth Moffitt"/>
    <x v="3"/>
    <n v="1"/>
    <x v="501"/>
    <n v="38657"/>
    <s v="Not Specified"/>
    <n v="38"/>
    <n v="31.78"/>
    <n v="0.01"/>
    <x v="2955"/>
    <n v="1.99"/>
    <n v="569.29999999999995"/>
    <n v="0.42"/>
    <x v="2"/>
    <x v="6"/>
    <x v="186"/>
    <x v="8"/>
    <x v="1"/>
    <n v="5444"/>
    <d v="2013-05-29T00:00:00"/>
    <x v="0"/>
    <x v="2"/>
    <n v="90640"/>
  </r>
  <r>
    <x v="208"/>
    <n v="47"/>
    <s v="Dave Poirier"/>
    <x v="0"/>
    <n v="1"/>
    <x v="501"/>
    <n v="57190"/>
    <s v="Medium"/>
    <n v="36"/>
    <n v="17.48"/>
    <n v="0.09"/>
    <x v="2956"/>
    <n v="1.99"/>
    <n v="171.94"/>
    <n v="0.46"/>
    <x v="2"/>
    <x v="6"/>
    <x v="1103"/>
    <x v="8"/>
    <x v="1"/>
    <n v="8005"/>
    <d v="2013-05-29T00:00:00"/>
    <x v="0"/>
    <x v="2"/>
    <n v="92374"/>
  </r>
  <r>
    <x v="858"/>
    <n v="47"/>
    <s v="Art Miller"/>
    <x v="2"/>
    <n v="1"/>
    <x v="501"/>
    <n v="4195"/>
    <s v="Not Specified"/>
    <n v="30"/>
    <n v="8.5"/>
    <n v="7.0000000000000007E-2"/>
    <x v="2957"/>
    <n v="1.99"/>
    <n v="37.090000000000003"/>
    <n v="0.49"/>
    <x v="2"/>
    <x v="6"/>
    <x v="801"/>
    <x v="8"/>
    <x v="1"/>
    <n v="613"/>
    <d v="2013-05-30T00:00:00"/>
    <x v="0"/>
    <x v="30"/>
    <n v="80122"/>
  </r>
  <r>
    <x v="894"/>
    <n v="47"/>
    <s v="Ashley Jarboe"/>
    <x v="1"/>
    <n v="1"/>
    <x v="502"/>
    <n v="35840"/>
    <s v="High"/>
    <n v="36"/>
    <n v="4.91"/>
    <n v="0.04"/>
    <x v="2958"/>
    <n v="0.5"/>
    <n v="81.63"/>
    <n v="0.36"/>
    <x v="0"/>
    <x v="0"/>
    <x v="143"/>
    <x v="12"/>
    <x v="1"/>
    <n v="5025"/>
    <d v="2013-05-30T00:00:00"/>
    <x v="0"/>
    <x v="40"/>
    <n v="85234"/>
  </r>
  <r>
    <x v="972"/>
    <n v="47"/>
    <s v="Alejandro Ballentine"/>
    <x v="0"/>
    <n v="1"/>
    <x v="502"/>
    <n v="12707"/>
    <s v="High"/>
    <n v="20"/>
    <n v="105.98"/>
    <n v="0.03"/>
    <x v="2959"/>
    <n v="13.99"/>
    <n v="768.34"/>
    <n v="0.65"/>
    <x v="1"/>
    <x v="5"/>
    <x v="231"/>
    <x v="5"/>
    <x v="1"/>
    <n v="1773"/>
    <d v="2013-05-31T00:00:00"/>
    <x v="0"/>
    <x v="6"/>
    <n v="97303"/>
  </r>
  <r>
    <x v="894"/>
    <n v="47"/>
    <s v="Ashley Jarboe"/>
    <x v="1"/>
    <n v="1"/>
    <x v="502"/>
    <n v="35840"/>
    <s v="High"/>
    <n v="49"/>
    <n v="85.99"/>
    <n v="0.08"/>
    <x v="2960"/>
    <n v="0.99"/>
    <n v="1181.808"/>
    <n v="0.55000000000000004"/>
    <x v="2"/>
    <x v="3"/>
    <x v="431"/>
    <x v="9"/>
    <x v="1"/>
    <n v="5026"/>
    <d v="2013-05-31T00:00:00"/>
    <x v="0"/>
    <x v="40"/>
    <n v="85234"/>
  </r>
  <r>
    <x v="372"/>
    <n v="47"/>
    <s v="Maureen Grace"/>
    <x v="2"/>
    <n v="1"/>
    <x v="502"/>
    <n v="7335"/>
    <s v="Low"/>
    <n v="43"/>
    <n v="95.99"/>
    <n v="0.01"/>
    <x v="2961"/>
    <n v="4.9000000000000004"/>
    <n v="1196.442"/>
    <n v="0.56000000000000005"/>
    <x v="2"/>
    <x v="0"/>
    <x v="183"/>
    <x v="9"/>
    <x v="3"/>
    <n v="1006"/>
    <d v="2013-06-03T00:00:00"/>
    <x v="0"/>
    <x v="12"/>
    <n v="33801"/>
  </r>
  <r>
    <x v="212"/>
    <n v="47"/>
    <s v="Sara Luxemburg"/>
    <x v="0"/>
    <n v="1"/>
    <x v="502"/>
    <n v="2341"/>
    <s v="Low"/>
    <n v="29"/>
    <n v="5.78"/>
    <n v="0.09"/>
    <x v="2962"/>
    <n v="4.96"/>
    <n v="-58.25"/>
    <n v="0.36"/>
    <x v="0"/>
    <x v="0"/>
    <x v="1014"/>
    <x v="2"/>
    <x v="1"/>
    <n v="343"/>
    <d v="2013-06-05T00:00:00"/>
    <x v="0"/>
    <x v="2"/>
    <n v="92243"/>
  </r>
  <r>
    <x v="295"/>
    <n v="47"/>
    <s v="Jack O'Briant"/>
    <x v="0"/>
    <n v="1"/>
    <x v="503"/>
    <n v="28455"/>
    <s v="Medium"/>
    <n v="37"/>
    <n v="20.89"/>
    <n v="0.02"/>
    <x v="2963"/>
    <n v="1.99"/>
    <n v="238.84"/>
    <n v="0.48"/>
    <x v="2"/>
    <x v="6"/>
    <x v="955"/>
    <x v="8"/>
    <x v="3"/>
    <n v="3987"/>
    <d v="2013-05-31T00:00:00"/>
    <x v="0"/>
    <x v="32"/>
    <n v="39056"/>
  </r>
  <r>
    <x v="621"/>
    <n v="47"/>
    <s v="Maria Bertelson"/>
    <x v="1"/>
    <n v="1"/>
    <x v="503"/>
    <n v="15332"/>
    <s v="Not Specified"/>
    <n v="6"/>
    <n v="52.4"/>
    <n v="0.1"/>
    <x v="2964"/>
    <n v="16.11"/>
    <n v="-2.7254999999999998"/>
    <n v="0.39"/>
    <x v="0"/>
    <x v="0"/>
    <x v="797"/>
    <x v="3"/>
    <x v="2"/>
    <n v="2146"/>
    <d v="2013-06-01T00:00:00"/>
    <x v="0"/>
    <x v="26"/>
    <n v="64118"/>
  </r>
  <r>
    <x v="1076"/>
    <n v="47"/>
    <s v="Lena Creighton"/>
    <x v="1"/>
    <n v="1"/>
    <x v="503"/>
    <n v="13537"/>
    <s v="Low"/>
    <n v="41"/>
    <n v="7.4"/>
    <n v="0.03"/>
    <x v="2373"/>
    <n v="1.71"/>
    <n v="110.34"/>
    <n v="0.4"/>
    <x v="0"/>
    <x v="3"/>
    <x v="1104"/>
    <x v="2"/>
    <x v="0"/>
    <n v="1878"/>
    <d v="2013-06-01T00:00:00"/>
    <x v="0"/>
    <x v="0"/>
    <n v="19401"/>
  </r>
  <r>
    <x v="295"/>
    <n v="47"/>
    <s v="Jack O'Briant"/>
    <x v="0"/>
    <n v="1"/>
    <x v="503"/>
    <n v="28455"/>
    <s v="Medium"/>
    <n v="12"/>
    <n v="20.95"/>
    <n v="0.06"/>
    <x v="2965"/>
    <n v="5.99"/>
    <n v="-64.97"/>
    <n v="0.65"/>
    <x v="2"/>
    <x v="0"/>
    <x v="652"/>
    <x v="8"/>
    <x v="3"/>
    <n v="3986"/>
    <d v="2013-06-01T00:00:00"/>
    <x v="0"/>
    <x v="32"/>
    <n v="39056"/>
  </r>
  <r>
    <x v="555"/>
    <n v="47"/>
    <s v="Bradley Talbott"/>
    <x v="0"/>
    <n v="1"/>
    <x v="503"/>
    <n v="22880"/>
    <s v="Medium"/>
    <n v="13"/>
    <n v="1.7"/>
    <n v="0.01"/>
    <x v="2966"/>
    <n v="1.99"/>
    <n v="-20.68"/>
    <n v="0.51"/>
    <x v="2"/>
    <x v="6"/>
    <x v="39"/>
    <x v="8"/>
    <x v="0"/>
    <n v="3187"/>
    <d v="2013-06-02T00:00:00"/>
    <x v="0"/>
    <x v="19"/>
    <n v="4101"/>
  </r>
  <r>
    <x v="876"/>
    <n v="47"/>
    <s v="Mark Cousins"/>
    <x v="2"/>
    <n v="1"/>
    <x v="504"/>
    <n v="41476"/>
    <s v="High"/>
    <n v="48"/>
    <n v="1.86"/>
    <n v="7.0000000000000007E-2"/>
    <x v="2967"/>
    <n v="2.58"/>
    <n v="-104.8"/>
    <n v="0.82"/>
    <x v="0"/>
    <x v="3"/>
    <x v="728"/>
    <x v="14"/>
    <x v="0"/>
    <n v="5847"/>
    <d v="2013-06-01T00:00:00"/>
    <x v="0"/>
    <x v="0"/>
    <n v="16146"/>
  </r>
  <r>
    <x v="973"/>
    <n v="47"/>
    <s v="Troy Blackwell"/>
    <x v="1"/>
    <n v="1"/>
    <x v="504"/>
    <n v="14119"/>
    <s v="Low"/>
    <n v="31"/>
    <n v="35.99"/>
    <n v="0.05"/>
    <x v="2968"/>
    <n v="5"/>
    <n v="-158.60900000000001"/>
    <n v="0.85"/>
    <x v="2"/>
    <x v="0"/>
    <x v="202"/>
    <x v="9"/>
    <x v="0"/>
    <n v="1983"/>
    <d v="2013-06-02T00:00:00"/>
    <x v="0"/>
    <x v="0"/>
    <n v="18201"/>
  </r>
  <r>
    <x v="1100"/>
    <n v="47"/>
    <s v="George Zrebassa"/>
    <x v="0"/>
    <n v="1"/>
    <x v="504"/>
    <n v="3456"/>
    <s v="Low"/>
    <n v="20"/>
    <n v="280.98"/>
    <n v="7.0000000000000007E-2"/>
    <x v="2969"/>
    <n v="35.67"/>
    <n v="332.30070000000001"/>
    <n v="0.66"/>
    <x v="1"/>
    <x v="4"/>
    <x v="566"/>
    <x v="4"/>
    <x v="0"/>
    <n v="496"/>
    <d v="2013-06-04T00:00:00"/>
    <x v="2"/>
    <x v="28"/>
    <n v="2703"/>
  </r>
  <r>
    <x v="973"/>
    <n v="47"/>
    <s v="Troy Blackwell"/>
    <x v="1"/>
    <n v="1"/>
    <x v="504"/>
    <n v="14119"/>
    <s v="Low"/>
    <n v="24"/>
    <n v="4.18"/>
    <n v="0.06"/>
    <x v="2970"/>
    <n v="6.92"/>
    <n v="-95.41"/>
    <n v="0.49"/>
    <x v="1"/>
    <x v="0"/>
    <x v="1105"/>
    <x v="5"/>
    <x v="0"/>
    <n v="1981"/>
    <d v="2013-06-04T00:00:00"/>
    <x v="0"/>
    <x v="0"/>
    <n v="18201"/>
  </r>
  <r>
    <x v="973"/>
    <n v="47"/>
    <s v="Troy Blackwell"/>
    <x v="1"/>
    <n v="1"/>
    <x v="504"/>
    <n v="14119"/>
    <s v="Low"/>
    <n v="35"/>
    <n v="55.99"/>
    <n v="0.04"/>
    <x v="2971"/>
    <n v="3.3"/>
    <n v="296.65800000000002"/>
    <n v="0.59"/>
    <x v="2"/>
    <x v="6"/>
    <x v="764"/>
    <x v="9"/>
    <x v="0"/>
    <n v="1982"/>
    <d v="2013-06-05T00:00:00"/>
    <x v="0"/>
    <x v="0"/>
    <n v="18201"/>
  </r>
  <r>
    <x v="1101"/>
    <n v="47"/>
    <s v="Paul Stevenson"/>
    <x v="2"/>
    <n v="1"/>
    <x v="505"/>
    <n v="31330"/>
    <s v="High"/>
    <n v="38"/>
    <n v="13.43"/>
    <n v="0.02"/>
    <x v="2972"/>
    <n v="5.5"/>
    <n v="13.89"/>
    <n v="0.56999999999999995"/>
    <x v="0"/>
    <x v="0"/>
    <x v="114"/>
    <x v="0"/>
    <x v="3"/>
    <n v="4400"/>
    <d v="2013-06-02T00:00:00"/>
    <x v="0"/>
    <x v="45"/>
    <n v="27587"/>
  </r>
  <r>
    <x v="1101"/>
    <n v="47"/>
    <s v="Paul Stevenson"/>
    <x v="2"/>
    <n v="1"/>
    <x v="505"/>
    <n v="31330"/>
    <s v="High"/>
    <n v="2"/>
    <n v="5.98"/>
    <n v="0.04"/>
    <x v="2973"/>
    <n v="1.67"/>
    <n v="-7.9"/>
    <n v="0.51"/>
    <x v="0"/>
    <x v="3"/>
    <x v="947"/>
    <x v="6"/>
    <x v="3"/>
    <n v="4399"/>
    <d v="2013-06-02T00:00:00"/>
    <x v="0"/>
    <x v="45"/>
    <n v="27587"/>
  </r>
  <r>
    <x v="299"/>
    <n v="47"/>
    <s v="Roy French"/>
    <x v="3"/>
    <n v="1"/>
    <x v="505"/>
    <n v="769"/>
    <s v="Medium"/>
    <n v="37"/>
    <n v="115.99"/>
    <n v="0.02"/>
    <x v="2974"/>
    <n v="56.14"/>
    <n v="4.1500000000000004"/>
    <n v="0.4"/>
    <x v="2"/>
    <x v="2"/>
    <x v="104"/>
    <x v="7"/>
    <x v="2"/>
    <n v="115"/>
    <d v="2013-06-02T00:00:00"/>
    <x v="2"/>
    <x v="36"/>
    <n v="46321"/>
  </r>
  <r>
    <x v="1102"/>
    <n v="47"/>
    <s v="Bill Tyler"/>
    <x v="3"/>
    <n v="1"/>
    <x v="505"/>
    <n v="4033"/>
    <s v="Low"/>
    <n v="21"/>
    <n v="34.76"/>
    <n v="0.03"/>
    <x v="2975"/>
    <n v="5.49"/>
    <n v="140.33000000000001"/>
    <n v="0.6"/>
    <x v="0"/>
    <x v="0"/>
    <x v="513"/>
    <x v="0"/>
    <x v="0"/>
    <n v="589"/>
    <d v="2013-06-03T00:00:00"/>
    <x v="0"/>
    <x v="22"/>
    <n v="7026"/>
  </r>
  <r>
    <x v="555"/>
    <n v="47"/>
    <s v="Bill Tyler"/>
    <x v="3"/>
    <n v="1"/>
    <x v="505"/>
    <n v="4033"/>
    <s v="Low"/>
    <n v="38"/>
    <n v="500.98"/>
    <n v="0"/>
    <x v="2976"/>
    <n v="41.44"/>
    <n v="4127.79"/>
    <n v="0.66"/>
    <x v="1"/>
    <x v="4"/>
    <x v="389"/>
    <x v="10"/>
    <x v="0"/>
    <n v="590"/>
    <d v="2013-06-08T00:00:00"/>
    <x v="2"/>
    <x v="19"/>
    <n v="4101"/>
  </r>
  <r>
    <x v="746"/>
    <n v="47"/>
    <s v="Sanjit Jacobs"/>
    <x v="3"/>
    <n v="1"/>
    <x v="506"/>
    <n v="898"/>
    <s v="High"/>
    <n v="26"/>
    <n v="296.18"/>
    <n v="0.04"/>
    <x v="2977"/>
    <n v="54.12"/>
    <n v="-715.77820599999995"/>
    <n v="0.76"/>
    <x v="1"/>
    <x v="4"/>
    <x v="324"/>
    <x v="4"/>
    <x v="0"/>
    <n v="140"/>
    <d v="2013-06-02T00:00:00"/>
    <x v="2"/>
    <x v="1"/>
    <n v="21740"/>
  </r>
  <r>
    <x v="1041"/>
    <n v="47"/>
    <s v="Tracy Zic"/>
    <x v="3"/>
    <n v="1"/>
    <x v="506"/>
    <n v="12196"/>
    <s v="Not Specified"/>
    <n v="25"/>
    <n v="419.19"/>
    <n v="7.0000000000000007E-2"/>
    <x v="2978"/>
    <n v="19.989999999999998"/>
    <n v="2914.56"/>
    <n v="0.57999999999999996"/>
    <x v="0"/>
    <x v="0"/>
    <x v="474"/>
    <x v="0"/>
    <x v="3"/>
    <n v="1689"/>
    <d v="2013-06-02T00:00:00"/>
    <x v="0"/>
    <x v="12"/>
    <n v="33404"/>
  </r>
  <r>
    <x v="1041"/>
    <n v="47"/>
    <s v="Tracy Zic"/>
    <x v="3"/>
    <n v="1"/>
    <x v="506"/>
    <n v="12196"/>
    <s v="Not Specified"/>
    <n v="32"/>
    <n v="17.98"/>
    <n v="0.04"/>
    <x v="2979"/>
    <n v="8.51"/>
    <n v="25.14"/>
    <n v="0.4"/>
    <x v="2"/>
    <x v="5"/>
    <x v="403"/>
    <x v="7"/>
    <x v="3"/>
    <n v="1688"/>
    <d v="2013-06-03T00:00:00"/>
    <x v="0"/>
    <x v="12"/>
    <n v="33404"/>
  </r>
  <r>
    <x v="746"/>
    <n v="47"/>
    <s v="Sanjit Jacobs"/>
    <x v="3"/>
    <n v="1"/>
    <x v="506"/>
    <n v="898"/>
    <s v="High"/>
    <n v="40"/>
    <n v="15.98"/>
    <n v="0.03"/>
    <x v="2980"/>
    <n v="6.5"/>
    <n v="45.39"/>
    <n v="0.48"/>
    <x v="2"/>
    <x v="0"/>
    <x v="379"/>
    <x v="8"/>
    <x v="0"/>
    <n v="139"/>
    <d v="2013-06-04T00:00:00"/>
    <x v="0"/>
    <x v="1"/>
    <n v="21740"/>
  </r>
  <r>
    <x v="611"/>
    <n v="47"/>
    <s v="Sally Hughsby"/>
    <x v="1"/>
    <n v="1"/>
    <x v="507"/>
    <n v="29572"/>
    <s v="Not Specified"/>
    <n v="18"/>
    <n v="150.97999999999999"/>
    <n v="0.1"/>
    <x v="2981"/>
    <n v="16.010000000000002"/>
    <n v="126.27855"/>
    <n v="0.7"/>
    <x v="1"/>
    <x v="4"/>
    <x v="24"/>
    <x v="4"/>
    <x v="0"/>
    <n v="4172"/>
    <d v="2013-06-04T00:00:00"/>
    <x v="2"/>
    <x v="20"/>
    <n v="44133"/>
  </r>
  <r>
    <x v="293"/>
    <n v="47"/>
    <s v="Sean Christensen"/>
    <x v="1"/>
    <n v="1"/>
    <x v="507"/>
    <n v="21447"/>
    <s v="Not Specified"/>
    <n v="15"/>
    <n v="10.98"/>
    <n v="0.02"/>
    <x v="2982"/>
    <n v="3.37"/>
    <n v="9.85"/>
    <n v="0.56999999999999995"/>
    <x v="0"/>
    <x v="6"/>
    <x v="457"/>
    <x v="16"/>
    <x v="2"/>
    <n v="2969"/>
    <d v="2013-06-05T00:00:00"/>
    <x v="1"/>
    <x v="23"/>
    <n v="53151"/>
  </r>
  <r>
    <x v="945"/>
    <n v="47"/>
    <s v="Raymond Book"/>
    <x v="3"/>
    <n v="1"/>
    <x v="507"/>
    <n v="57125"/>
    <s v="Medium"/>
    <n v="19"/>
    <n v="2.84"/>
    <n v="0"/>
    <x v="2983"/>
    <n v="5.44"/>
    <n v="-71.035499999999999"/>
    <n v="0.36"/>
    <x v="0"/>
    <x v="0"/>
    <x v="1106"/>
    <x v="3"/>
    <x v="1"/>
    <n v="7991"/>
    <d v="2013-06-05T00:00:00"/>
    <x v="0"/>
    <x v="21"/>
    <n v="98310"/>
  </r>
  <r>
    <x v="945"/>
    <n v="47"/>
    <s v="Raymond Book"/>
    <x v="3"/>
    <n v="1"/>
    <x v="507"/>
    <n v="57125"/>
    <s v="Medium"/>
    <n v="31"/>
    <n v="28.53"/>
    <n v="0.08"/>
    <x v="2984"/>
    <n v="1.49"/>
    <n v="373.524"/>
    <n v="0.38"/>
    <x v="0"/>
    <x v="0"/>
    <x v="406"/>
    <x v="3"/>
    <x v="1"/>
    <n v="7992"/>
    <d v="2013-06-05T00:00:00"/>
    <x v="0"/>
    <x v="21"/>
    <n v="98310"/>
  </r>
  <r>
    <x v="786"/>
    <n v="47"/>
    <s v="Christina DeMoss"/>
    <x v="1"/>
    <n v="1"/>
    <x v="507"/>
    <n v="53863"/>
    <s v="High"/>
    <n v="46"/>
    <n v="161.55000000000001"/>
    <n v="0.02"/>
    <x v="2985"/>
    <n v="19.989999999999998"/>
    <n v="1660.15"/>
    <n v="0.66"/>
    <x v="0"/>
    <x v="0"/>
    <x v="73"/>
    <x v="0"/>
    <x v="2"/>
    <n v="7534"/>
    <d v="2013-06-06T00:00:00"/>
    <x v="1"/>
    <x v="10"/>
    <n v="52501"/>
  </r>
  <r>
    <x v="266"/>
    <n v="47"/>
    <s v="Ann Steele"/>
    <x v="2"/>
    <n v="1"/>
    <x v="508"/>
    <n v="49218"/>
    <s v="Low"/>
    <n v="21"/>
    <n v="3.98"/>
    <n v="0.09"/>
    <x v="2986"/>
    <n v="5.26"/>
    <n v="-73.070999999999998"/>
    <n v="0.38"/>
    <x v="0"/>
    <x v="0"/>
    <x v="394"/>
    <x v="3"/>
    <x v="1"/>
    <n v="6902"/>
    <d v="2013-06-04T00:00:00"/>
    <x v="0"/>
    <x v="5"/>
    <n v="84321"/>
  </r>
  <r>
    <x v="1103"/>
    <n v="47"/>
    <s v="Bruce Money"/>
    <x v="2"/>
    <n v="1"/>
    <x v="508"/>
    <n v="26947"/>
    <s v="High"/>
    <n v="4"/>
    <n v="100.8"/>
    <n v="0.01"/>
    <x v="2987"/>
    <n v="60"/>
    <n v="-212.34"/>
    <n v="0.59"/>
    <x v="1"/>
    <x v="2"/>
    <x v="1100"/>
    <x v="4"/>
    <x v="1"/>
    <n v="3773"/>
    <d v="2013-06-07T00:00:00"/>
    <x v="2"/>
    <x v="5"/>
    <n v="84057"/>
  </r>
  <r>
    <x v="1104"/>
    <n v="47"/>
    <s v="Andrew Gjertsen"/>
    <x v="3"/>
    <n v="1"/>
    <x v="508"/>
    <n v="6916"/>
    <s v="Low"/>
    <n v="40"/>
    <n v="10.9"/>
    <n v="0.08"/>
    <x v="2988"/>
    <n v="7.46"/>
    <n v="-141.27000000000001"/>
    <n v="0.59"/>
    <x v="0"/>
    <x v="0"/>
    <x v="829"/>
    <x v="0"/>
    <x v="2"/>
    <n v="956"/>
    <d v="2013-06-08T00:00:00"/>
    <x v="1"/>
    <x v="14"/>
    <n v="60452"/>
  </r>
  <r>
    <x v="575"/>
    <n v="47"/>
    <s v="Brad Thomas"/>
    <x v="1"/>
    <n v="1"/>
    <x v="508"/>
    <n v="35201"/>
    <s v="Low"/>
    <n v="18"/>
    <n v="10.97"/>
    <n v="0.03"/>
    <x v="2989"/>
    <n v="6.5"/>
    <n v="-75.81"/>
    <n v="0.64"/>
    <x v="2"/>
    <x v="0"/>
    <x v="911"/>
    <x v="8"/>
    <x v="0"/>
    <n v="4950"/>
    <d v="2013-06-11T00:00:00"/>
    <x v="0"/>
    <x v="46"/>
    <n v="3054"/>
  </r>
  <r>
    <x v="690"/>
    <n v="47"/>
    <s v="Luke Foster"/>
    <x v="2"/>
    <n v="1"/>
    <x v="509"/>
    <n v="31590"/>
    <s v="Critical"/>
    <n v="5"/>
    <n v="8.33"/>
    <n v="0.06"/>
    <x v="2990"/>
    <n v="1.99"/>
    <n v="-21.44"/>
    <n v="0.52"/>
    <x v="2"/>
    <x v="6"/>
    <x v="294"/>
    <x v="8"/>
    <x v="1"/>
    <n v="4433"/>
    <d v="2013-06-06T00:00:00"/>
    <x v="0"/>
    <x v="2"/>
    <n v="95928"/>
  </r>
  <r>
    <x v="433"/>
    <n v="47"/>
    <s v="Fred Wasserman"/>
    <x v="1"/>
    <n v="1"/>
    <x v="509"/>
    <n v="54628"/>
    <s v="High"/>
    <n v="21"/>
    <n v="22.98"/>
    <n v="7.0000000000000007E-2"/>
    <x v="2991"/>
    <n v="1.99"/>
    <n v="115.54"/>
    <n v="0.46"/>
    <x v="2"/>
    <x v="6"/>
    <x v="470"/>
    <x v="8"/>
    <x v="2"/>
    <n v="7633"/>
    <d v="2013-06-06T00:00:00"/>
    <x v="0"/>
    <x v="14"/>
    <n v="62234"/>
  </r>
  <r>
    <x v="690"/>
    <n v="47"/>
    <s v="Luke Foster"/>
    <x v="2"/>
    <n v="1"/>
    <x v="509"/>
    <n v="31590"/>
    <s v="Critical"/>
    <n v="27"/>
    <n v="111.03"/>
    <n v="0.06"/>
    <x v="2992"/>
    <n v="8.64"/>
    <n v="61.13"/>
    <n v="0.78"/>
    <x v="0"/>
    <x v="0"/>
    <x v="831"/>
    <x v="0"/>
    <x v="1"/>
    <n v="4434"/>
    <d v="2013-06-07T00:00:00"/>
    <x v="0"/>
    <x v="2"/>
    <n v="95928"/>
  </r>
  <r>
    <x v="66"/>
    <n v="47"/>
    <s v="Sung Pak"/>
    <x v="0"/>
    <n v="1"/>
    <x v="509"/>
    <n v="35111"/>
    <s v="Critical"/>
    <n v="39"/>
    <n v="23.99"/>
    <n v="0.08"/>
    <x v="2993"/>
    <n v="6.71"/>
    <n v="256.16000000000003"/>
    <n v="0.35"/>
    <x v="0"/>
    <x v="0"/>
    <x v="693"/>
    <x v="15"/>
    <x v="1"/>
    <n v="4937"/>
    <d v="2013-06-07T00:00:00"/>
    <x v="0"/>
    <x v="31"/>
    <n v="83854"/>
  </r>
  <r>
    <x v="1105"/>
    <n v="47"/>
    <s v="Christine Phan"/>
    <x v="0"/>
    <n v="1"/>
    <x v="509"/>
    <n v="8960"/>
    <s v="Medium"/>
    <n v="46"/>
    <n v="99.99"/>
    <n v="7.0000000000000007E-2"/>
    <x v="2994"/>
    <n v="19.989999999999998"/>
    <n v="524.09"/>
    <n v="0.52"/>
    <x v="2"/>
    <x v="0"/>
    <x v="338"/>
    <x v="8"/>
    <x v="2"/>
    <n v="1217"/>
    <d v="2013-06-07T00:00:00"/>
    <x v="1"/>
    <x v="9"/>
    <n v="77373"/>
  </r>
  <r>
    <x v="1105"/>
    <n v="47"/>
    <s v="Christine Phan"/>
    <x v="0"/>
    <n v="1"/>
    <x v="509"/>
    <n v="8960"/>
    <s v="Medium"/>
    <n v="15"/>
    <n v="85.99"/>
    <n v="0.01"/>
    <x v="2995"/>
    <n v="1.25"/>
    <n v="361.64699999999999"/>
    <n v="0.39"/>
    <x v="2"/>
    <x v="6"/>
    <x v="1107"/>
    <x v="9"/>
    <x v="2"/>
    <n v="1218"/>
    <d v="2013-06-07T00:00:00"/>
    <x v="0"/>
    <x v="9"/>
    <n v="77373"/>
  </r>
  <r>
    <x v="1106"/>
    <n v="47"/>
    <s v="Annie Thurman"/>
    <x v="3"/>
    <n v="1"/>
    <x v="510"/>
    <n v="14018"/>
    <s v="High"/>
    <n v="30"/>
    <n v="4.9800000000000004"/>
    <n v="0.08"/>
    <x v="2996"/>
    <n v="0.49"/>
    <n v="77.75"/>
    <n v="0.39"/>
    <x v="0"/>
    <x v="0"/>
    <x v="769"/>
    <x v="12"/>
    <x v="1"/>
    <n v="1960"/>
    <d v="2013-06-06T00:00:00"/>
    <x v="1"/>
    <x v="5"/>
    <n v="84044"/>
  </r>
  <r>
    <x v="392"/>
    <n v="47"/>
    <s v="Bobby Odegard"/>
    <x v="2"/>
    <n v="1"/>
    <x v="510"/>
    <n v="13410"/>
    <s v="Not Specified"/>
    <n v="29"/>
    <n v="23.99"/>
    <n v="0.01"/>
    <x v="2997"/>
    <n v="6.3"/>
    <n v="158.91"/>
    <n v="0.38"/>
    <x v="2"/>
    <x v="5"/>
    <x v="604"/>
    <x v="7"/>
    <x v="2"/>
    <n v="1865"/>
    <d v="2013-06-07T00:00:00"/>
    <x v="0"/>
    <x v="7"/>
    <n v="68104"/>
  </r>
  <r>
    <x v="352"/>
    <n v="47"/>
    <s v="Justin Deggeller"/>
    <x v="2"/>
    <n v="1"/>
    <x v="510"/>
    <n v="26695"/>
    <s v="Not Specified"/>
    <n v="43"/>
    <n v="8.34"/>
    <n v="0.01"/>
    <x v="1779"/>
    <n v="1.43"/>
    <n v="163.41999999999999"/>
    <n v="0.35"/>
    <x v="0"/>
    <x v="3"/>
    <x v="565"/>
    <x v="2"/>
    <x v="3"/>
    <n v="3737"/>
    <d v="2013-06-08T00:00:00"/>
    <x v="0"/>
    <x v="4"/>
    <n v="36330"/>
  </r>
  <r>
    <x v="495"/>
    <n v="47"/>
    <s v="Thomas Thornton"/>
    <x v="3"/>
    <n v="1"/>
    <x v="510"/>
    <n v="51011"/>
    <s v="Low"/>
    <n v="41"/>
    <n v="155.99"/>
    <n v="0.09"/>
    <x v="2998"/>
    <n v="3.9"/>
    <n v="1435.8330000000001"/>
    <n v="0.55000000000000004"/>
    <x v="2"/>
    <x v="0"/>
    <x v="479"/>
    <x v="9"/>
    <x v="1"/>
    <n v="7151"/>
    <d v="2013-06-08T00:00:00"/>
    <x v="0"/>
    <x v="2"/>
    <n v="95501"/>
  </r>
  <r>
    <x v="392"/>
    <n v="47"/>
    <s v="Bobby Odegard"/>
    <x v="2"/>
    <n v="1"/>
    <x v="510"/>
    <n v="13410"/>
    <s v="Not Specified"/>
    <n v="4"/>
    <n v="8.1199999999999992"/>
    <n v="7.0000000000000007E-2"/>
    <x v="1704"/>
    <n v="2.83"/>
    <n v="-35.17"/>
    <n v="0.77"/>
    <x v="2"/>
    <x v="6"/>
    <x v="356"/>
    <x v="8"/>
    <x v="2"/>
    <n v="1864"/>
    <d v="2013-06-08T00:00:00"/>
    <x v="0"/>
    <x v="7"/>
    <n v="68104"/>
  </r>
  <r>
    <x v="796"/>
    <n v="47"/>
    <s v="Dennis Kane"/>
    <x v="0"/>
    <n v="1"/>
    <x v="511"/>
    <n v="35302"/>
    <s v="Medium"/>
    <n v="6"/>
    <n v="30.98"/>
    <n v="0.09"/>
    <x v="2999"/>
    <n v="5.76"/>
    <n v="17.57"/>
    <n v="0.4"/>
    <x v="0"/>
    <x v="0"/>
    <x v="31"/>
    <x v="2"/>
    <x v="0"/>
    <n v="4965"/>
    <d v="2013-06-07T00:00:00"/>
    <x v="0"/>
    <x v="13"/>
    <n v="11725"/>
  </r>
  <r>
    <x v="1107"/>
    <n v="47"/>
    <s v="Sibella Parks"/>
    <x v="0"/>
    <n v="1"/>
    <x v="511"/>
    <n v="30211"/>
    <s v="Medium"/>
    <n v="19"/>
    <n v="7.4"/>
    <n v="0.05"/>
    <x v="3000"/>
    <n v="1.71"/>
    <n v="38.43"/>
    <n v="0.4"/>
    <x v="0"/>
    <x v="3"/>
    <x v="1104"/>
    <x v="2"/>
    <x v="1"/>
    <n v="4245"/>
    <d v="2013-06-08T00:00:00"/>
    <x v="0"/>
    <x v="6"/>
    <n v="97005"/>
  </r>
  <r>
    <x v="723"/>
    <n v="47"/>
    <s v="Heather Kirkland"/>
    <x v="1"/>
    <n v="1"/>
    <x v="511"/>
    <n v="40036"/>
    <s v="Not Specified"/>
    <n v="10"/>
    <n v="65.989999999999995"/>
    <n v="0.02"/>
    <x v="3001"/>
    <n v="8.99"/>
    <n v="-147.35599999999999"/>
    <n v="0.57999999999999996"/>
    <x v="2"/>
    <x v="0"/>
    <x v="510"/>
    <x v="9"/>
    <x v="2"/>
    <n v="5659"/>
    <d v="2013-06-08T00:00:00"/>
    <x v="0"/>
    <x v="14"/>
    <n v="60516"/>
  </r>
  <r>
    <x v="796"/>
    <n v="47"/>
    <s v="Dennis Kane"/>
    <x v="0"/>
    <n v="1"/>
    <x v="511"/>
    <n v="35302"/>
    <s v="Medium"/>
    <n v="13"/>
    <n v="125.99"/>
    <n v="0.1"/>
    <x v="3002"/>
    <n v="7.69"/>
    <n v="-228.184"/>
    <n v="0.59"/>
    <x v="2"/>
    <x v="0"/>
    <x v="451"/>
    <x v="9"/>
    <x v="0"/>
    <n v="4966"/>
    <d v="2013-06-08T00:00:00"/>
    <x v="0"/>
    <x v="13"/>
    <n v="11725"/>
  </r>
  <r>
    <x v="187"/>
    <n v="47"/>
    <s v="Christopher Martinez"/>
    <x v="0"/>
    <n v="1"/>
    <x v="511"/>
    <n v="2720"/>
    <s v="Critical"/>
    <n v="36"/>
    <n v="65.989999999999995"/>
    <n v="0.02"/>
    <x v="3003"/>
    <n v="3.99"/>
    <n v="483.96600000000001"/>
    <n v="0.59"/>
    <x v="2"/>
    <x v="0"/>
    <x v="225"/>
    <x v="9"/>
    <x v="2"/>
    <n v="393"/>
    <d v="2013-06-10T00:00:00"/>
    <x v="1"/>
    <x v="24"/>
    <n v="48195"/>
  </r>
  <r>
    <x v="1108"/>
    <n v="47"/>
    <s v="Alan Hwang"/>
    <x v="2"/>
    <n v="1"/>
    <x v="511"/>
    <n v="58851"/>
    <s v="Low"/>
    <n v="3"/>
    <n v="8.34"/>
    <n v="0.1"/>
    <x v="3004"/>
    <n v="0.96"/>
    <n v="-6.39"/>
    <n v="0.43"/>
    <x v="1"/>
    <x v="3"/>
    <x v="72"/>
    <x v="5"/>
    <x v="2"/>
    <n v="8231"/>
    <d v="2013-06-11T00:00:00"/>
    <x v="0"/>
    <x v="9"/>
    <n v="75088"/>
  </r>
  <r>
    <x v="1108"/>
    <n v="47"/>
    <s v="Alan Hwang"/>
    <x v="2"/>
    <n v="1"/>
    <x v="511"/>
    <n v="58851"/>
    <s v="Low"/>
    <n v="14"/>
    <n v="140.99"/>
    <n v="0.04"/>
    <x v="3005"/>
    <n v="13.99"/>
    <n v="537.4"/>
    <n v="0.37"/>
    <x v="2"/>
    <x v="5"/>
    <x v="1059"/>
    <x v="7"/>
    <x v="2"/>
    <n v="8232"/>
    <d v="2013-06-14T00:00:00"/>
    <x v="0"/>
    <x v="9"/>
    <n v="75088"/>
  </r>
  <r>
    <x v="848"/>
    <n v="47"/>
    <s v="Eric Barreto"/>
    <x v="0"/>
    <n v="1"/>
    <x v="512"/>
    <n v="45413"/>
    <s v="High"/>
    <n v="24"/>
    <n v="5.28"/>
    <n v="0.04"/>
    <x v="3006"/>
    <n v="2.99"/>
    <n v="2.3205"/>
    <n v="0.37"/>
    <x v="0"/>
    <x v="0"/>
    <x v="1028"/>
    <x v="3"/>
    <x v="3"/>
    <n v="6400"/>
    <d v="2013-06-08T00:00:00"/>
    <x v="0"/>
    <x v="12"/>
    <n v="34142"/>
  </r>
  <r>
    <x v="1109"/>
    <n v="47"/>
    <s v="Muhammed MacIntyre"/>
    <x v="0"/>
    <n v="1"/>
    <x v="512"/>
    <n v="36646"/>
    <s v="Medium"/>
    <n v="24"/>
    <n v="48.91"/>
    <n v="0.04"/>
    <x v="3007"/>
    <n v="35"/>
    <n v="-743.96"/>
    <n v="0.83"/>
    <x v="0"/>
    <x v="1"/>
    <x v="794"/>
    <x v="0"/>
    <x v="2"/>
    <n v="5139"/>
    <d v="2013-06-09T00:00:00"/>
    <x v="1"/>
    <x v="14"/>
    <n v="60035"/>
  </r>
  <r>
    <x v="304"/>
    <n v="47"/>
    <s v="Barry Weirich"/>
    <x v="2"/>
    <n v="1"/>
    <x v="512"/>
    <n v="7430"/>
    <s v="Medium"/>
    <n v="50"/>
    <n v="15.67"/>
    <n v="0.05"/>
    <x v="3008"/>
    <n v="1.39"/>
    <n v="353.2"/>
    <n v="0.38"/>
    <x v="0"/>
    <x v="0"/>
    <x v="539"/>
    <x v="15"/>
    <x v="2"/>
    <n v="1017"/>
    <d v="2013-06-09T00:00:00"/>
    <x v="0"/>
    <x v="14"/>
    <n v="60130"/>
  </r>
  <r>
    <x v="848"/>
    <n v="47"/>
    <s v="Eric Barreto"/>
    <x v="0"/>
    <n v="1"/>
    <x v="512"/>
    <n v="45413"/>
    <s v="High"/>
    <n v="18"/>
    <n v="4.38"/>
    <n v="0.03"/>
    <x v="3009"/>
    <n v="6.21"/>
    <n v="-73.5655"/>
    <n v="0.37"/>
    <x v="0"/>
    <x v="0"/>
    <x v="1072"/>
    <x v="3"/>
    <x v="3"/>
    <n v="6398"/>
    <d v="2013-06-09T00:00:00"/>
    <x v="0"/>
    <x v="12"/>
    <n v="34142"/>
  </r>
  <r>
    <x v="848"/>
    <n v="47"/>
    <s v="Eric Barreto"/>
    <x v="0"/>
    <n v="1"/>
    <x v="512"/>
    <n v="45413"/>
    <s v="High"/>
    <n v="17"/>
    <n v="120.98"/>
    <n v="0.05"/>
    <x v="3010"/>
    <n v="9.07"/>
    <n v="778.6"/>
    <n v="0.35"/>
    <x v="0"/>
    <x v="0"/>
    <x v="309"/>
    <x v="3"/>
    <x v="3"/>
    <n v="6399"/>
    <d v="2013-06-09T00:00:00"/>
    <x v="0"/>
    <x v="12"/>
    <n v="34142"/>
  </r>
  <r>
    <x v="439"/>
    <n v="47"/>
    <s v="Chris McAfee"/>
    <x v="3"/>
    <n v="1"/>
    <x v="512"/>
    <n v="25889"/>
    <s v="Low"/>
    <n v="23"/>
    <n v="14.34"/>
    <n v="0.04"/>
    <x v="3011"/>
    <n v="5"/>
    <n v="73.7"/>
    <n v="0.49"/>
    <x v="1"/>
    <x v="6"/>
    <x v="168"/>
    <x v="5"/>
    <x v="1"/>
    <n v="3625"/>
    <d v="2013-06-10T00:00:00"/>
    <x v="0"/>
    <x v="2"/>
    <n v="90604"/>
  </r>
  <r>
    <x v="692"/>
    <n v="47"/>
    <s v="Ed Braxton"/>
    <x v="1"/>
    <n v="1"/>
    <x v="512"/>
    <n v="27969"/>
    <s v="Low"/>
    <n v="9"/>
    <n v="83.1"/>
    <n v="0.03"/>
    <x v="3012"/>
    <n v="6.13"/>
    <n v="8.6"/>
    <n v="0.45"/>
    <x v="2"/>
    <x v="0"/>
    <x v="200"/>
    <x v="8"/>
    <x v="1"/>
    <n v="3921"/>
    <d v="2013-06-12T00:00:00"/>
    <x v="0"/>
    <x v="40"/>
    <n v="85705"/>
  </r>
  <r>
    <x v="692"/>
    <n v="47"/>
    <s v="Ed Braxton"/>
    <x v="1"/>
    <n v="1"/>
    <x v="512"/>
    <n v="27969"/>
    <s v="Low"/>
    <n v="32"/>
    <n v="20.98"/>
    <n v="0.1"/>
    <x v="3013"/>
    <n v="53.03"/>
    <n v="-1533.15"/>
    <n v="0.78"/>
    <x v="0"/>
    <x v="2"/>
    <x v="286"/>
    <x v="0"/>
    <x v="1"/>
    <n v="3922"/>
    <d v="2013-06-13T00:00:00"/>
    <x v="2"/>
    <x v="40"/>
    <n v="85705"/>
  </r>
  <r>
    <x v="692"/>
    <n v="47"/>
    <s v="Ed Braxton"/>
    <x v="1"/>
    <n v="1"/>
    <x v="512"/>
    <n v="27969"/>
    <s v="Low"/>
    <n v="43"/>
    <n v="130.97999999999999"/>
    <n v="0.04"/>
    <x v="3014"/>
    <n v="54.74"/>
    <n v="-824.09"/>
    <n v="0.69"/>
    <x v="1"/>
    <x v="4"/>
    <x v="305"/>
    <x v="10"/>
    <x v="1"/>
    <n v="3920"/>
    <d v="2013-06-15T00:00:00"/>
    <x v="2"/>
    <x v="40"/>
    <n v="85705"/>
  </r>
  <r>
    <x v="514"/>
    <n v="47"/>
    <s v="Nathan Gelder"/>
    <x v="1"/>
    <n v="1"/>
    <x v="513"/>
    <n v="30433"/>
    <s v="Medium"/>
    <n v="17"/>
    <n v="13.9"/>
    <n v="0"/>
    <x v="3015"/>
    <n v="7.59"/>
    <n v="-35.78"/>
    <n v="0.56000000000000005"/>
    <x v="0"/>
    <x v="6"/>
    <x v="547"/>
    <x v="16"/>
    <x v="2"/>
    <n v="4276"/>
    <d v="2013-06-09T00:00:00"/>
    <x v="1"/>
    <x v="23"/>
    <n v="53545"/>
  </r>
  <r>
    <x v="858"/>
    <n v="47"/>
    <s v="Art Miller"/>
    <x v="2"/>
    <n v="1"/>
    <x v="513"/>
    <n v="6309"/>
    <s v="Medium"/>
    <n v="10"/>
    <n v="2.88"/>
    <n v="0.01"/>
    <x v="3016"/>
    <n v="0.99"/>
    <n v="3.76"/>
    <n v="0.36"/>
    <x v="0"/>
    <x v="0"/>
    <x v="1091"/>
    <x v="12"/>
    <x v="1"/>
    <n v="878"/>
    <d v="2013-06-10T00:00:00"/>
    <x v="0"/>
    <x v="30"/>
    <n v="80122"/>
  </r>
  <r>
    <x v="631"/>
    <n v="47"/>
    <s v="Ionia McGrath"/>
    <x v="1"/>
    <n v="1"/>
    <x v="513"/>
    <n v="59943"/>
    <s v="Critical"/>
    <n v="43"/>
    <n v="15.01"/>
    <n v="0"/>
    <x v="3017"/>
    <n v="8.4"/>
    <n v="31.203499999999998"/>
    <n v="0.39"/>
    <x v="0"/>
    <x v="0"/>
    <x v="672"/>
    <x v="3"/>
    <x v="3"/>
    <n v="8392"/>
    <d v="2013-06-10T00:00:00"/>
    <x v="0"/>
    <x v="45"/>
    <n v="27288"/>
  </r>
  <r>
    <x v="652"/>
    <n v="47"/>
    <s v="Julia Dunbar"/>
    <x v="3"/>
    <n v="1"/>
    <x v="513"/>
    <n v="43207"/>
    <s v="Low"/>
    <n v="8"/>
    <n v="1.81"/>
    <n v="0.05"/>
    <x v="3018"/>
    <n v="1.56"/>
    <n v="-7.75"/>
    <n v="0.49"/>
    <x v="0"/>
    <x v="3"/>
    <x v="1108"/>
    <x v="14"/>
    <x v="3"/>
    <n v="6101"/>
    <d v="2013-06-11T00:00:00"/>
    <x v="0"/>
    <x v="42"/>
    <n v="30188"/>
  </r>
  <r>
    <x v="251"/>
    <n v="47"/>
    <s v="Charlotte Melton"/>
    <x v="1"/>
    <n v="1"/>
    <x v="513"/>
    <n v="35047"/>
    <s v="Medium"/>
    <n v="31"/>
    <n v="4.71"/>
    <n v="0"/>
    <x v="3019"/>
    <n v="0.7"/>
    <n v="-7.06"/>
    <n v="0.85"/>
    <x v="0"/>
    <x v="3"/>
    <x v="1109"/>
    <x v="14"/>
    <x v="2"/>
    <n v="4929"/>
    <d v="2013-06-11T00:00:00"/>
    <x v="0"/>
    <x v="14"/>
    <n v="60089"/>
  </r>
  <r>
    <x v="652"/>
    <n v="47"/>
    <s v="Julia Dunbar"/>
    <x v="3"/>
    <n v="1"/>
    <x v="513"/>
    <n v="43207"/>
    <s v="Low"/>
    <n v="45"/>
    <n v="49.34"/>
    <n v="0.02"/>
    <x v="3020"/>
    <n v="10.25"/>
    <n v="579.76"/>
    <n v="0.56999999999999995"/>
    <x v="1"/>
    <x v="1"/>
    <x v="521"/>
    <x v="5"/>
    <x v="3"/>
    <n v="6099"/>
    <d v="2013-06-13T00:00:00"/>
    <x v="0"/>
    <x v="42"/>
    <n v="30188"/>
  </r>
  <r>
    <x v="359"/>
    <n v="47"/>
    <s v="Lena Creighton"/>
    <x v="2"/>
    <n v="1"/>
    <x v="513"/>
    <n v="51395"/>
    <s v="Low"/>
    <n v="10"/>
    <n v="4.9800000000000004"/>
    <n v="0.1"/>
    <x v="3021"/>
    <n v="5.49"/>
    <n v="-32.130000000000003"/>
    <n v="0.38"/>
    <x v="0"/>
    <x v="0"/>
    <x v="552"/>
    <x v="2"/>
    <x v="2"/>
    <n v="7205"/>
    <d v="2013-06-13T00:00:00"/>
    <x v="0"/>
    <x v="9"/>
    <n v="79072"/>
  </r>
  <r>
    <x v="359"/>
    <n v="47"/>
    <s v="Lena Creighton"/>
    <x v="2"/>
    <n v="1"/>
    <x v="513"/>
    <n v="51395"/>
    <s v="Low"/>
    <n v="26"/>
    <n v="2.88"/>
    <n v="0.03"/>
    <x v="3022"/>
    <n v="0.5"/>
    <n v="32.5"/>
    <n v="0.36"/>
    <x v="0"/>
    <x v="0"/>
    <x v="1027"/>
    <x v="12"/>
    <x v="2"/>
    <n v="7204"/>
    <d v="2013-06-14T00:00:00"/>
    <x v="0"/>
    <x v="9"/>
    <n v="79072"/>
  </r>
  <r>
    <x v="652"/>
    <n v="47"/>
    <s v="Julia Dunbar"/>
    <x v="3"/>
    <n v="1"/>
    <x v="513"/>
    <n v="43207"/>
    <s v="Low"/>
    <n v="41"/>
    <n v="3.28"/>
    <n v="0.05"/>
    <x v="3023"/>
    <n v="1.95"/>
    <n v="-3.06"/>
    <n v="0.42"/>
    <x v="0"/>
    <x v="3"/>
    <x v="1110"/>
    <x v="6"/>
    <x v="3"/>
    <n v="6100"/>
    <d v="2013-06-16T00:00:00"/>
    <x v="0"/>
    <x v="42"/>
    <n v="30188"/>
  </r>
  <r>
    <x v="628"/>
    <n v="47"/>
    <s v="Steve Nguyen"/>
    <x v="0"/>
    <n v="1"/>
    <x v="514"/>
    <n v="22468"/>
    <s v="Not Specified"/>
    <n v="14"/>
    <n v="20.98"/>
    <n v="0"/>
    <x v="3024"/>
    <n v="8.83"/>
    <n v="41.522500000000001"/>
    <n v="0.37"/>
    <x v="0"/>
    <x v="0"/>
    <x v="53"/>
    <x v="3"/>
    <x v="0"/>
    <n v="3130"/>
    <d v="2013-06-10T00:00:00"/>
    <x v="0"/>
    <x v="20"/>
    <n v="44224"/>
  </r>
  <r>
    <x v="628"/>
    <n v="47"/>
    <s v="Steve Nguyen"/>
    <x v="0"/>
    <n v="1"/>
    <x v="514"/>
    <n v="22468"/>
    <s v="Not Specified"/>
    <n v="11"/>
    <n v="5.68"/>
    <n v="0.03"/>
    <x v="3025"/>
    <n v="1.46"/>
    <n v="13.31"/>
    <n v="0.39"/>
    <x v="0"/>
    <x v="3"/>
    <x v="812"/>
    <x v="2"/>
    <x v="0"/>
    <n v="3131"/>
    <d v="2013-06-11T00:00:00"/>
    <x v="0"/>
    <x v="20"/>
    <n v="44224"/>
  </r>
  <r>
    <x v="1110"/>
    <n v="47"/>
    <s v="Emily Phan"/>
    <x v="3"/>
    <n v="1"/>
    <x v="514"/>
    <n v="132"/>
    <s v="Medium"/>
    <n v="27"/>
    <n v="7.99"/>
    <n v="0.03"/>
    <x v="3026"/>
    <n v="5.03"/>
    <n v="-86.195999999999998"/>
    <n v="0.6"/>
    <x v="2"/>
    <x v="5"/>
    <x v="716"/>
    <x v="9"/>
    <x v="0"/>
    <n v="22"/>
    <d v="2013-06-11T00:00:00"/>
    <x v="0"/>
    <x v="22"/>
    <n v="7001"/>
  </r>
  <r>
    <x v="461"/>
    <n v="47"/>
    <s v="Steve Nguyen"/>
    <x v="0"/>
    <n v="1"/>
    <x v="514"/>
    <n v="22468"/>
    <s v="Not Specified"/>
    <n v="19"/>
    <n v="7.96"/>
    <n v="0"/>
    <x v="3027"/>
    <n v="4.95"/>
    <n v="23.61"/>
    <n v="0.41"/>
    <x v="1"/>
    <x v="0"/>
    <x v="648"/>
    <x v="5"/>
    <x v="0"/>
    <n v="3132"/>
    <d v="2013-06-12T00:00:00"/>
    <x v="0"/>
    <x v="20"/>
    <n v="44136"/>
  </r>
  <r>
    <x v="1111"/>
    <n v="47"/>
    <s v="Bobby Trafton"/>
    <x v="0"/>
    <n v="1"/>
    <x v="514"/>
    <n v="29349"/>
    <s v="High"/>
    <n v="33"/>
    <n v="5.28"/>
    <n v="0.1"/>
    <x v="3028"/>
    <n v="5.57"/>
    <n v="-101.68"/>
    <n v="0.4"/>
    <x v="0"/>
    <x v="0"/>
    <x v="1016"/>
    <x v="2"/>
    <x v="0"/>
    <n v="4130"/>
    <d v="2013-06-12T00:00:00"/>
    <x v="0"/>
    <x v="22"/>
    <n v="7480"/>
  </r>
  <r>
    <x v="41"/>
    <n v="47"/>
    <s v="Bobby Trafton"/>
    <x v="0"/>
    <n v="1"/>
    <x v="514"/>
    <n v="29349"/>
    <s v="High"/>
    <n v="46"/>
    <n v="65.989999999999995"/>
    <n v="0.04"/>
    <x v="3029"/>
    <n v="2.5"/>
    <n v="772.11"/>
    <n v="0.55000000000000004"/>
    <x v="2"/>
    <x v="0"/>
    <x v="1111"/>
    <x v="9"/>
    <x v="0"/>
    <n v="4129"/>
    <d v="2013-06-12T00:00:00"/>
    <x v="0"/>
    <x v="19"/>
    <n v="4330"/>
  </r>
  <r>
    <x v="286"/>
    <n v="47"/>
    <s v="Emily Phan"/>
    <x v="3"/>
    <n v="1"/>
    <x v="514"/>
    <n v="132"/>
    <s v="Medium"/>
    <n v="30"/>
    <n v="130.97999999999999"/>
    <n v="0.05"/>
    <x v="3030"/>
    <n v="54.74"/>
    <n v="-603.79999999999995"/>
    <n v="0.69"/>
    <x v="1"/>
    <x v="4"/>
    <x v="305"/>
    <x v="10"/>
    <x v="0"/>
    <n v="23"/>
    <d v="2013-06-13T00:00:00"/>
    <x v="2"/>
    <x v="19"/>
    <n v="4240"/>
  </r>
  <r>
    <x v="670"/>
    <n v="47"/>
    <s v="Gary Hwang"/>
    <x v="1"/>
    <n v="1"/>
    <x v="515"/>
    <n v="46211"/>
    <s v="Low"/>
    <n v="47"/>
    <n v="26.48"/>
    <n v="0.08"/>
    <x v="3031"/>
    <n v="6.93"/>
    <n v="360.94"/>
    <n v="0.49"/>
    <x v="1"/>
    <x v="0"/>
    <x v="555"/>
    <x v="5"/>
    <x v="3"/>
    <n v="6490"/>
    <d v="2013-06-18T00:00:00"/>
    <x v="0"/>
    <x v="12"/>
    <n v="33063"/>
  </r>
  <r>
    <x v="0"/>
    <n v="47"/>
    <s v="Jessica Myrick"/>
    <x v="0"/>
    <n v="1"/>
    <x v="516"/>
    <n v="21795"/>
    <s v="Not Specified"/>
    <n v="10"/>
    <n v="27.48"/>
    <n v="0.05"/>
    <x v="3032"/>
    <n v="4"/>
    <n v="-77.36"/>
    <n v="0.75"/>
    <x v="2"/>
    <x v="0"/>
    <x v="532"/>
    <x v="8"/>
    <x v="0"/>
    <n v="3030"/>
    <d v="2013-06-14T00:00:00"/>
    <x v="1"/>
    <x v="0"/>
    <n v="15131"/>
  </r>
  <r>
    <x v="125"/>
    <n v="47"/>
    <s v="Gene Hale"/>
    <x v="3"/>
    <n v="1"/>
    <x v="516"/>
    <n v="14275"/>
    <s v="Low"/>
    <n v="4"/>
    <n v="160.97999999999999"/>
    <n v="0.06"/>
    <x v="3033"/>
    <n v="30"/>
    <n v="-187.75"/>
    <n v="0.62"/>
    <x v="1"/>
    <x v="2"/>
    <x v="187"/>
    <x v="1"/>
    <x v="2"/>
    <n v="2005"/>
    <d v="2013-06-15T00:00:00"/>
    <x v="2"/>
    <x v="10"/>
    <n v="52761"/>
  </r>
  <r>
    <x v="837"/>
    <n v="47"/>
    <s v="Cathy Prescott"/>
    <x v="2"/>
    <n v="1"/>
    <x v="516"/>
    <n v="35588"/>
    <s v="Low"/>
    <n v="32"/>
    <n v="58.14"/>
    <n v="0.1"/>
    <x v="3034"/>
    <n v="36.61"/>
    <n v="-694.9"/>
    <n v="0.61"/>
    <x v="1"/>
    <x v="4"/>
    <x v="863"/>
    <x v="10"/>
    <x v="0"/>
    <n v="4999"/>
    <d v="2013-06-15T00:00:00"/>
    <x v="2"/>
    <x v="20"/>
    <n v="43952"/>
  </r>
  <r>
    <x v="125"/>
    <n v="47"/>
    <s v="Gene Hale"/>
    <x v="3"/>
    <n v="1"/>
    <x v="516"/>
    <n v="14275"/>
    <s v="Low"/>
    <n v="20"/>
    <n v="2.08"/>
    <n v="0.04"/>
    <x v="3035"/>
    <n v="1.49"/>
    <n v="-7.7279999999999998"/>
    <n v="0.36"/>
    <x v="0"/>
    <x v="0"/>
    <x v="579"/>
    <x v="3"/>
    <x v="2"/>
    <n v="2004"/>
    <d v="2013-06-15T00:00:00"/>
    <x v="0"/>
    <x v="10"/>
    <n v="52761"/>
  </r>
  <r>
    <x v="0"/>
    <n v="47"/>
    <s v="Jessica Myrick"/>
    <x v="0"/>
    <n v="1"/>
    <x v="516"/>
    <n v="21795"/>
    <s v="Not Specified"/>
    <n v="28"/>
    <n v="18.97"/>
    <n v="0.1"/>
    <x v="3036"/>
    <n v="9.0299999999999994"/>
    <n v="4.54"/>
    <n v="0.37"/>
    <x v="0"/>
    <x v="0"/>
    <x v="138"/>
    <x v="2"/>
    <x v="0"/>
    <n v="3031"/>
    <d v="2013-06-15T00:00:00"/>
    <x v="0"/>
    <x v="0"/>
    <n v="15131"/>
  </r>
  <r>
    <x v="265"/>
    <n v="47"/>
    <s v="Doug Bickford"/>
    <x v="2"/>
    <n v="1"/>
    <x v="517"/>
    <n v="33894"/>
    <s v="Critical"/>
    <n v="5"/>
    <n v="6.84"/>
    <n v="0.02"/>
    <x v="3037"/>
    <n v="8.3699999999999992"/>
    <n v="-32.479999999999997"/>
    <n v="0.57999999999999996"/>
    <x v="0"/>
    <x v="6"/>
    <x v="159"/>
    <x v="16"/>
    <x v="2"/>
    <n v="4773"/>
    <d v="2013-06-15T00:00:00"/>
    <x v="0"/>
    <x v="14"/>
    <n v="60441"/>
  </r>
  <r>
    <x v="614"/>
    <n v="47"/>
    <s v="Guy Armstrong"/>
    <x v="2"/>
    <n v="1"/>
    <x v="517"/>
    <n v="53703"/>
    <s v="Not Specified"/>
    <n v="14"/>
    <n v="140.85"/>
    <n v="0.06"/>
    <x v="3038"/>
    <n v="19.989999999999998"/>
    <n v="-34.79"/>
    <n v="0.73"/>
    <x v="0"/>
    <x v="0"/>
    <x v="872"/>
    <x v="0"/>
    <x v="2"/>
    <n v="7522"/>
    <d v="2013-06-15T00:00:00"/>
    <x v="0"/>
    <x v="36"/>
    <n v="46901"/>
  </r>
  <r>
    <x v="562"/>
    <n v="47"/>
    <s v="Natalie DeCherney"/>
    <x v="3"/>
    <n v="1"/>
    <x v="517"/>
    <n v="33478"/>
    <s v="High"/>
    <n v="21"/>
    <n v="5.88"/>
    <n v="0.04"/>
    <x v="3039"/>
    <n v="3.04"/>
    <n v="5.85"/>
    <n v="0.36"/>
    <x v="0"/>
    <x v="3"/>
    <x v="1043"/>
    <x v="2"/>
    <x v="0"/>
    <n v="4698"/>
    <d v="2013-06-16T00:00:00"/>
    <x v="1"/>
    <x v="1"/>
    <n v="21040"/>
  </r>
  <r>
    <x v="861"/>
    <n v="47"/>
    <s v="Doug Bickford"/>
    <x v="2"/>
    <n v="1"/>
    <x v="517"/>
    <n v="33894"/>
    <s v="Critical"/>
    <n v="13"/>
    <n v="32.979999999999997"/>
    <n v="0.04"/>
    <x v="3040"/>
    <n v="5.5"/>
    <n v="-119.02"/>
    <n v="0.75"/>
    <x v="2"/>
    <x v="0"/>
    <x v="155"/>
    <x v="8"/>
    <x v="2"/>
    <n v="4775"/>
    <d v="2013-06-16T00:00:00"/>
    <x v="1"/>
    <x v="14"/>
    <n v="60174"/>
  </r>
  <r>
    <x v="861"/>
    <n v="47"/>
    <s v="Doug Bickford"/>
    <x v="2"/>
    <n v="1"/>
    <x v="517"/>
    <n v="33894"/>
    <s v="Critical"/>
    <n v="48"/>
    <n v="4.9800000000000004"/>
    <n v="0.09"/>
    <x v="3041"/>
    <n v="4.62"/>
    <n v="-173.15"/>
    <n v="0.64"/>
    <x v="2"/>
    <x v="6"/>
    <x v="264"/>
    <x v="8"/>
    <x v="2"/>
    <n v="4774"/>
    <d v="2013-06-16T00:00:00"/>
    <x v="0"/>
    <x v="14"/>
    <n v="60174"/>
  </r>
  <r>
    <x v="265"/>
    <n v="47"/>
    <s v="Doug Bickford"/>
    <x v="2"/>
    <n v="1"/>
    <x v="517"/>
    <n v="33894"/>
    <s v="Critical"/>
    <n v="14"/>
    <n v="9.27"/>
    <n v="0"/>
    <x v="3042"/>
    <n v="4.3899999999999997"/>
    <n v="11.34"/>
    <n v="0.38"/>
    <x v="0"/>
    <x v="3"/>
    <x v="545"/>
    <x v="2"/>
    <x v="2"/>
    <n v="4772"/>
    <d v="2013-06-17T00:00:00"/>
    <x v="0"/>
    <x v="14"/>
    <n v="60441"/>
  </r>
  <r>
    <x v="1023"/>
    <n v="47"/>
    <s v="George Bell"/>
    <x v="2"/>
    <n v="1"/>
    <x v="517"/>
    <n v="44614"/>
    <s v="Low"/>
    <n v="18"/>
    <n v="2.2200000000000002"/>
    <n v="0"/>
    <x v="3043"/>
    <n v="5"/>
    <n v="-56.63"/>
    <n v="0.55000000000000004"/>
    <x v="0"/>
    <x v="0"/>
    <x v="869"/>
    <x v="13"/>
    <x v="2"/>
    <n v="6307"/>
    <d v="2013-06-18T00:00:00"/>
    <x v="1"/>
    <x v="9"/>
    <n v="75098"/>
  </r>
  <r>
    <x v="1023"/>
    <n v="47"/>
    <s v="George Bell"/>
    <x v="2"/>
    <n v="1"/>
    <x v="517"/>
    <n v="44614"/>
    <s v="Low"/>
    <n v="27"/>
    <n v="26.31"/>
    <n v="0.06"/>
    <x v="3044"/>
    <n v="5.89"/>
    <n v="-123.01"/>
    <n v="0.75"/>
    <x v="2"/>
    <x v="0"/>
    <x v="914"/>
    <x v="8"/>
    <x v="2"/>
    <n v="6308"/>
    <d v="2013-06-23T00:00:00"/>
    <x v="0"/>
    <x v="9"/>
    <n v="75098"/>
  </r>
  <r>
    <x v="757"/>
    <n v="47"/>
    <s v="Sally Knutson"/>
    <x v="2"/>
    <n v="1"/>
    <x v="518"/>
    <n v="47750"/>
    <s v="Low"/>
    <n v="1"/>
    <n v="167.27"/>
    <n v="0.08"/>
    <x v="3045"/>
    <n v="35"/>
    <n v="-149.41"/>
    <n v="0.85"/>
    <x v="0"/>
    <x v="1"/>
    <x v="905"/>
    <x v="0"/>
    <x v="2"/>
    <n v="6707"/>
    <d v="2013-06-15T00:00:00"/>
    <x v="0"/>
    <x v="24"/>
    <n v="48640"/>
  </r>
  <r>
    <x v="1112"/>
    <n v="47"/>
    <s v="Sung Chung"/>
    <x v="1"/>
    <n v="1"/>
    <x v="518"/>
    <n v="42658"/>
    <s v="Medium"/>
    <n v="29"/>
    <n v="5.28"/>
    <n v="0.08"/>
    <x v="3046"/>
    <n v="2.99"/>
    <n v="-8.3260000000000005"/>
    <n v="0.37"/>
    <x v="0"/>
    <x v="0"/>
    <x v="1028"/>
    <x v="3"/>
    <x v="1"/>
    <n v="6021"/>
    <d v="2013-06-15T00:00:00"/>
    <x v="0"/>
    <x v="31"/>
    <n v="83686"/>
  </r>
  <r>
    <x v="593"/>
    <n v="47"/>
    <s v="Eric Barreto"/>
    <x v="3"/>
    <n v="1"/>
    <x v="518"/>
    <n v="22115"/>
    <s v="Low"/>
    <n v="5"/>
    <n v="145.44999999999999"/>
    <n v="0.02"/>
    <x v="163"/>
    <n v="17.850000000000001"/>
    <n v="-283.94189999999998"/>
    <n v="0.56000000000000005"/>
    <x v="2"/>
    <x v="2"/>
    <x v="33"/>
    <x v="7"/>
    <x v="0"/>
    <n v="3081"/>
    <d v="2013-06-15T00:00:00"/>
    <x v="2"/>
    <x v="19"/>
    <n v="4005"/>
  </r>
  <r>
    <x v="661"/>
    <n v="47"/>
    <s v="Sonia Sunley"/>
    <x v="0"/>
    <n v="1"/>
    <x v="518"/>
    <n v="59712"/>
    <s v="Critical"/>
    <n v="25"/>
    <n v="2.62"/>
    <n v="0.09"/>
    <x v="3047"/>
    <n v="0.8"/>
    <n v="16.8"/>
    <n v="0.39"/>
    <x v="0"/>
    <x v="3"/>
    <x v="548"/>
    <x v="14"/>
    <x v="2"/>
    <n v="8357"/>
    <d v="2013-06-17T00:00:00"/>
    <x v="1"/>
    <x v="38"/>
    <n v="66209"/>
  </r>
  <r>
    <x v="52"/>
    <n v="47"/>
    <s v="Thomas Brumley"/>
    <x v="3"/>
    <n v="1"/>
    <x v="518"/>
    <n v="21671"/>
    <s v="High"/>
    <n v="15"/>
    <n v="45.19"/>
    <n v="0.02"/>
    <x v="3048"/>
    <n v="1.99"/>
    <n v="87.51"/>
    <n v="0.55000000000000004"/>
    <x v="2"/>
    <x v="6"/>
    <x v="196"/>
    <x v="8"/>
    <x v="2"/>
    <n v="3014"/>
    <d v="2013-06-18T00:00:00"/>
    <x v="0"/>
    <x v="24"/>
    <n v="48183"/>
  </r>
  <r>
    <x v="438"/>
    <n v="47"/>
    <s v="Sally Knutson"/>
    <x v="2"/>
    <n v="1"/>
    <x v="518"/>
    <n v="47750"/>
    <s v="Low"/>
    <n v="43"/>
    <n v="25.38"/>
    <n v="0.05"/>
    <x v="3049"/>
    <n v="8.99"/>
    <n v="216.12"/>
    <n v="0.5"/>
    <x v="1"/>
    <x v="6"/>
    <x v="657"/>
    <x v="5"/>
    <x v="2"/>
    <n v="6706"/>
    <d v="2013-06-20T00:00:00"/>
    <x v="0"/>
    <x v="10"/>
    <n v="50401"/>
  </r>
  <r>
    <x v="305"/>
    <n v="47"/>
    <s v="Sally Knutson"/>
    <x v="2"/>
    <n v="1"/>
    <x v="518"/>
    <n v="47750"/>
    <s v="Low"/>
    <n v="37"/>
    <n v="2.88"/>
    <n v="0.08"/>
    <x v="3050"/>
    <n v="0.5"/>
    <n v="36.64"/>
    <n v="0.39"/>
    <x v="0"/>
    <x v="0"/>
    <x v="659"/>
    <x v="12"/>
    <x v="2"/>
    <n v="6705"/>
    <d v="2013-06-20T00:00:00"/>
    <x v="0"/>
    <x v="10"/>
    <n v="50158"/>
  </r>
  <r>
    <x v="312"/>
    <n v="47"/>
    <s v="Kelly Williams"/>
    <x v="2"/>
    <n v="1"/>
    <x v="518"/>
    <n v="23011"/>
    <s v="Low"/>
    <n v="1"/>
    <n v="10.01"/>
    <n v="0.01"/>
    <x v="3051"/>
    <n v="1.99"/>
    <n v="-33.93"/>
    <n v="0.41"/>
    <x v="2"/>
    <x v="6"/>
    <x v="713"/>
    <x v="8"/>
    <x v="2"/>
    <n v="3208"/>
    <d v="2013-06-22T00:00:00"/>
    <x v="0"/>
    <x v="38"/>
    <n v="66801"/>
  </r>
  <r>
    <x v="1048"/>
    <n v="47"/>
    <s v="Vivek Sundaresam"/>
    <x v="1"/>
    <n v="1"/>
    <x v="519"/>
    <n v="43076"/>
    <s v="Not Specified"/>
    <n v="33"/>
    <n v="113.98"/>
    <n v="0.06"/>
    <x v="3052"/>
    <n v="30"/>
    <n v="-176.91"/>
    <n v="0.69"/>
    <x v="1"/>
    <x v="2"/>
    <x v="325"/>
    <x v="1"/>
    <x v="0"/>
    <n v="6079"/>
    <d v="2013-06-16T00:00:00"/>
    <x v="2"/>
    <x v="1"/>
    <n v="21215"/>
  </r>
  <r>
    <x v="1113"/>
    <n v="47"/>
    <s v="Maureen Fritzler"/>
    <x v="2"/>
    <n v="1"/>
    <x v="519"/>
    <n v="54407"/>
    <s v="Medium"/>
    <n v="24"/>
    <n v="420.98"/>
    <n v="7.0000000000000007E-2"/>
    <x v="3053"/>
    <n v="19.989999999999998"/>
    <n v="3857.5720000000001"/>
    <n v="0.35"/>
    <x v="0"/>
    <x v="0"/>
    <x v="184"/>
    <x v="3"/>
    <x v="0"/>
    <n v="7604"/>
    <d v="2013-06-17T00:00:00"/>
    <x v="0"/>
    <x v="0"/>
    <n v="19087"/>
  </r>
  <r>
    <x v="128"/>
    <n v="47"/>
    <s v="Ken Brennan"/>
    <x v="3"/>
    <n v="1"/>
    <x v="519"/>
    <n v="29730"/>
    <s v="Critical"/>
    <n v="21"/>
    <n v="150.97999999999999"/>
    <n v="0.08"/>
    <x v="3054"/>
    <n v="39.25"/>
    <n v="-364.87336599999998"/>
    <n v="0.75"/>
    <x v="1"/>
    <x v="4"/>
    <x v="24"/>
    <x v="4"/>
    <x v="0"/>
    <n v="4183"/>
    <d v="2013-06-18T00:00:00"/>
    <x v="2"/>
    <x v="0"/>
    <n v="15228"/>
  </r>
  <r>
    <x v="341"/>
    <n v="47"/>
    <s v="Philip Brown"/>
    <x v="1"/>
    <n v="1"/>
    <x v="519"/>
    <n v="3648"/>
    <s v="Low"/>
    <n v="46"/>
    <n v="3.15"/>
    <n v="0.1"/>
    <x v="3055"/>
    <n v="0.49"/>
    <n v="52.36"/>
    <n v="0.37"/>
    <x v="0"/>
    <x v="0"/>
    <x v="596"/>
    <x v="12"/>
    <x v="2"/>
    <n v="534"/>
    <d v="2013-06-18T00:00:00"/>
    <x v="0"/>
    <x v="34"/>
    <n v="57701"/>
  </r>
  <r>
    <x v="636"/>
    <n v="47"/>
    <s v="Carlos Meador"/>
    <x v="2"/>
    <n v="1"/>
    <x v="519"/>
    <n v="12039"/>
    <s v="High"/>
    <n v="13"/>
    <n v="205.99"/>
    <n v="0.1"/>
    <x v="3056"/>
    <n v="8.99"/>
    <n v="-259.98500000000001"/>
    <n v="0.56000000000000005"/>
    <x v="2"/>
    <x v="0"/>
    <x v="237"/>
    <x v="9"/>
    <x v="1"/>
    <n v="1668"/>
    <d v="2013-06-18T00:00:00"/>
    <x v="0"/>
    <x v="2"/>
    <n v="91767"/>
  </r>
  <r>
    <x v="341"/>
    <n v="47"/>
    <s v="Philip Brown"/>
    <x v="1"/>
    <n v="1"/>
    <x v="519"/>
    <n v="3648"/>
    <s v="Low"/>
    <n v="34"/>
    <n v="195.99"/>
    <n v="0.05"/>
    <x v="3057"/>
    <n v="4.2"/>
    <n v="1382.4449999999999"/>
    <n v="0.56999999999999995"/>
    <x v="2"/>
    <x v="0"/>
    <x v="515"/>
    <x v="9"/>
    <x v="2"/>
    <n v="535"/>
    <d v="2013-06-23T00:00:00"/>
    <x v="0"/>
    <x v="34"/>
    <n v="57701"/>
  </r>
  <r>
    <x v="979"/>
    <n v="47"/>
    <s v="Jack Lebron"/>
    <x v="2"/>
    <n v="1"/>
    <x v="520"/>
    <n v="4007"/>
    <s v="High"/>
    <n v="1"/>
    <n v="279.48"/>
    <n v="0.05"/>
    <x v="3058"/>
    <n v="35"/>
    <n v="-232.24"/>
    <n v="0.8"/>
    <x v="0"/>
    <x v="1"/>
    <x v="560"/>
    <x v="0"/>
    <x v="2"/>
    <n v="588"/>
    <d v="2013-06-18T00:00:00"/>
    <x v="0"/>
    <x v="36"/>
    <n v="47150"/>
  </r>
  <r>
    <x v="979"/>
    <n v="47"/>
    <s v="Jack Lebron"/>
    <x v="2"/>
    <n v="1"/>
    <x v="520"/>
    <n v="4007"/>
    <s v="High"/>
    <n v="18"/>
    <n v="56.96"/>
    <n v="0.01"/>
    <x v="3059"/>
    <n v="13.22"/>
    <n v="112.36"/>
    <n v="0.56000000000000005"/>
    <x v="0"/>
    <x v="0"/>
    <x v="1002"/>
    <x v="13"/>
    <x v="2"/>
    <n v="587"/>
    <d v="2013-06-18T00:00:00"/>
    <x v="0"/>
    <x v="36"/>
    <n v="47150"/>
  </r>
  <r>
    <x v="197"/>
    <n v="48"/>
    <s v="Vicky Freymann"/>
    <x v="1"/>
    <n v="1"/>
    <x v="520"/>
    <n v="16806"/>
    <s v="High"/>
    <n v="4"/>
    <n v="43.22"/>
    <n v="0.1"/>
    <x v="3060"/>
    <n v="4"/>
    <n v="-132.15"/>
    <n v="0.64"/>
    <x v="2"/>
    <x v="0"/>
    <x v="14"/>
    <x v="8"/>
    <x v="2"/>
    <n v="2335"/>
    <d v="2013-06-18T00:00:00"/>
    <x v="0"/>
    <x v="24"/>
    <n v="48307"/>
  </r>
  <r>
    <x v="137"/>
    <n v="48"/>
    <s v="Jim Epp"/>
    <x v="0"/>
    <n v="1"/>
    <x v="520"/>
    <n v="57568"/>
    <s v="Not Specified"/>
    <n v="38"/>
    <n v="15.67"/>
    <n v="7.0000000000000007E-2"/>
    <x v="3061"/>
    <n v="1.39"/>
    <n v="282.11"/>
    <n v="0.38"/>
    <x v="0"/>
    <x v="0"/>
    <x v="539"/>
    <x v="15"/>
    <x v="3"/>
    <n v="8067"/>
    <d v="2013-06-19T00:00:00"/>
    <x v="0"/>
    <x v="16"/>
    <n v="23320"/>
  </r>
  <r>
    <x v="197"/>
    <n v="48"/>
    <s v="Vicky Freymann"/>
    <x v="1"/>
    <n v="1"/>
    <x v="520"/>
    <n v="16806"/>
    <s v="High"/>
    <n v="18"/>
    <n v="65.989999999999995"/>
    <n v="0"/>
    <x v="3062"/>
    <n v="19.989999999999998"/>
    <n v="-201.047"/>
    <n v="0.59"/>
    <x v="2"/>
    <x v="0"/>
    <x v="1112"/>
    <x v="9"/>
    <x v="2"/>
    <n v="2336"/>
    <d v="2013-06-19T00:00:00"/>
    <x v="0"/>
    <x v="24"/>
    <n v="48307"/>
  </r>
  <r>
    <x v="663"/>
    <n v="47"/>
    <s v="Odella Nelson"/>
    <x v="0"/>
    <n v="1"/>
    <x v="520"/>
    <n v="4610"/>
    <s v="Low"/>
    <n v="8"/>
    <n v="8.33"/>
    <n v="0.09"/>
    <x v="3063"/>
    <n v="1.99"/>
    <n v="-17.010000000000002"/>
    <n v="0.52"/>
    <x v="2"/>
    <x v="6"/>
    <x v="294"/>
    <x v="8"/>
    <x v="0"/>
    <n v="653"/>
    <d v="2013-06-19T00:00:00"/>
    <x v="0"/>
    <x v="0"/>
    <n v="18705"/>
  </r>
  <r>
    <x v="663"/>
    <n v="47"/>
    <s v="Odella Nelson"/>
    <x v="0"/>
    <n v="1"/>
    <x v="520"/>
    <n v="4610"/>
    <s v="Low"/>
    <n v="29"/>
    <n v="15.67"/>
    <n v="0.08"/>
    <x v="3064"/>
    <n v="1.39"/>
    <n v="203.01"/>
    <n v="0.38"/>
    <x v="0"/>
    <x v="0"/>
    <x v="539"/>
    <x v="15"/>
    <x v="0"/>
    <n v="654"/>
    <d v="2013-06-21T00:00:00"/>
    <x v="0"/>
    <x v="0"/>
    <n v="18705"/>
  </r>
  <r>
    <x v="359"/>
    <n v="48"/>
    <s v="Lena Creighton"/>
    <x v="2"/>
    <n v="1"/>
    <x v="520"/>
    <n v="44864"/>
    <s v="Low"/>
    <n v="25"/>
    <n v="7.77"/>
    <n v="0.1"/>
    <x v="3065"/>
    <n v="9.23"/>
    <n v="-171.41"/>
    <n v="0.57999999999999996"/>
    <x v="0"/>
    <x v="0"/>
    <x v="103"/>
    <x v="13"/>
    <x v="2"/>
    <n v="6331"/>
    <d v="2013-06-24T00:00:00"/>
    <x v="0"/>
    <x v="9"/>
    <n v="79072"/>
  </r>
  <r>
    <x v="303"/>
    <n v="48"/>
    <s v="Victoria Wilson"/>
    <x v="1"/>
    <n v="1"/>
    <x v="520"/>
    <n v="45184"/>
    <s v="Low"/>
    <n v="10"/>
    <n v="2.62"/>
    <n v="0.08"/>
    <x v="3066"/>
    <n v="0.8"/>
    <n v="2.65"/>
    <n v="0.39"/>
    <x v="0"/>
    <x v="3"/>
    <x v="548"/>
    <x v="14"/>
    <x v="2"/>
    <n v="6370"/>
    <d v="2013-06-24T00:00:00"/>
    <x v="0"/>
    <x v="23"/>
    <n v="53095"/>
  </r>
  <r>
    <x v="303"/>
    <n v="48"/>
    <s v="Victoria Wilson"/>
    <x v="1"/>
    <n v="1"/>
    <x v="520"/>
    <n v="45184"/>
    <s v="Low"/>
    <n v="25"/>
    <n v="599.99"/>
    <n v="7.0000000000000007E-2"/>
    <x v="3067"/>
    <n v="24.49"/>
    <n v="5485.15"/>
    <n v="0.37"/>
    <x v="2"/>
    <x v="1"/>
    <x v="979"/>
    <x v="11"/>
    <x v="2"/>
    <n v="6369"/>
    <d v="2013-06-26T00:00:00"/>
    <x v="0"/>
    <x v="23"/>
    <n v="53095"/>
  </r>
  <r>
    <x v="511"/>
    <n v="48"/>
    <s v="Quincy Jones"/>
    <x v="1"/>
    <n v="1"/>
    <x v="521"/>
    <n v="23396"/>
    <s v="Low"/>
    <n v="30"/>
    <n v="399.98"/>
    <n v="0.08"/>
    <x v="3068"/>
    <n v="12.06"/>
    <n v="2799.65"/>
    <n v="0.56000000000000005"/>
    <x v="2"/>
    <x v="4"/>
    <x v="84"/>
    <x v="7"/>
    <x v="1"/>
    <n v="3273"/>
    <d v="2013-06-20T00:00:00"/>
    <x v="2"/>
    <x v="40"/>
    <n v="86442"/>
  </r>
  <r>
    <x v="610"/>
    <n v="48"/>
    <s v="Valerie Dominguez"/>
    <x v="2"/>
    <n v="1"/>
    <x v="522"/>
    <n v="870"/>
    <s v="Not Specified"/>
    <n v="23"/>
    <n v="70.97"/>
    <n v="0.04"/>
    <x v="3069"/>
    <n v="3.5"/>
    <n v="475.54"/>
    <n v="0.59"/>
    <x v="0"/>
    <x v="0"/>
    <x v="469"/>
    <x v="13"/>
    <x v="3"/>
    <n v="136"/>
    <d v="2013-06-19T00:00:00"/>
    <x v="0"/>
    <x v="12"/>
    <n v="32839"/>
  </r>
  <r>
    <x v="359"/>
    <n v="48"/>
    <s v="Pamela Stobb"/>
    <x v="3"/>
    <n v="1"/>
    <x v="522"/>
    <n v="42439"/>
    <s v="Not Specified"/>
    <n v="28"/>
    <n v="5.84"/>
    <n v="0.01"/>
    <x v="3070"/>
    <n v="1"/>
    <n v="62.68"/>
    <n v="0.38"/>
    <x v="0"/>
    <x v="3"/>
    <x v="976"/>
    <x v="6"/>
    <x v="0"/>
    <n v="5989"/>
    <d v="2013-06-20T00:00:00"/>
    <x v="0"/>
    <x v="13"/>
    <n v="11803"/>
  </r>
  <r>
    <x v="784"/>
    <n v="48"/>
    <s v="Maria Zettner"/>
    <x v="2"/>
    <n v="1"/>
    <x v="522"/>
    <n v="2503"/>
    <s v="Medium"/>
    <n v="21"/>
    <n v="4.13"/>
    <n v="0.03"/>
    <x v="3071"/>
    <n v="5.34"/>
    <n v="-71.541499999999999"/>
    <n v="0.38"/>
    <x v="0"/>
    <x v="0"/>
    <x v="649"/>
    <x v="3"/>
    <x v="1"/>
    <n v="358"/>
    <d v="2013-06-20T00:00:00"/>
    <x v="0"/>
    <x v="6"/>
    <n v="97068"/>
  </r>
  <r>
    <x v="784"/>
    <n v="48"/>
    <s v="Maria Zettner"/>
    <x v="2"/>
    <n v="1"/>
    <x v="522"/>
    <n v="2503"/>
    <s v="Medium"/>
    <n v="46"/>
    <n v="4.13"/>
    <n v="0.1"/>
    <x v="3072"/>
    <n v="0.5"/>
    <n v="66.13"/>
    <n v="0.39"/>
    <x v="0"/>
    <x v="0"/>
    <x v="903"/>
    <x v="12"/>
    <x v="1"/>
    <n v="359"/>
    <d v="2013-06-20T00:00:00"/>
    <x v="0"/>
    <x v="6"/>
    <n v="97068"/>
  </r>
  <r>
    <x v="156"/>
    <n v="48"/>
    <s v="Harry Marie"/>
    <x v="3"/>
    <n v="1"/>
    <x v="522"/>
    <n v="50469"/>
    <s v="Not Specified"/>
    <n v="44"/>
    <n v="17.98"/>
    <n v="0"/>
    <x v="3073"/>
    <n v="8.51"/>
    <n v="76.38"/>
    <n v="0.4"/>
    <x v="2"/>
    <x v="5"/>
    <x v="403"/>
    <x v="7"/>
    <x v="3"/>
    <n v="7072"/>
    <d v="2013-06-20T00:00:00"/>
    <x v="0"/>
    <x v="12"/>
    <n v="33134"/>
  </r>
  <r>
    <x v="1069"/>
    <n v="48"/>
    <s v="Vivian Mathis"/>
    <x v="1"/>
    <n v="1"/>
    <x v="522"/>
    <n v="43233"/>
    <s v="Critical"/>
    <n v="30"/>
    <n v="6.48"/>
    <n v="0.04"/>
    <x v="3074"/>
    <n v="6.35"/>
    <n v="-71.91"/>
    <n v="0.37"/>
    <x v="0"/>
    <x v="0"/>
    <x v="373"/>
    <x v="2"/>
    <x v="0"/>
    <n v="6102"/>
    <d v="2013-06-21T00:00:00"/>
    <x v="1"/>
    <x v="1"/>
    <n v="20832"/>
  </r>
  <r>
    <x v="784"/>
    <n v="48"/>
    <s v="Maria Zettner"/>
    <x v="2"/>
    <n v="1"/>
    <x v="522"/>
    <n v="2503"/>
    <s v="Medium"/>
    <n v="9"/>
    <n v="20.99"/>
    <n v="0.08"/>
    <x v="3075"/>
    <n v="4.8099999999999996"/>
    <n v="-73.744"/>
    <n v="0.57999999999999996"/>
    <x v="2"/>
    <x v="5"/>
    <x v="358"/>
    <x v="9"/>
    <x v="1"/>
    <n v="360"/>
    <d v="2013-06-21T00:00:00"/>
    <x v="0"/>
    <x v="6"/>
    <n v="97068"/>
  </r>
  <r>
    <x v="1114"/>
    <n v="48"/>
    <s v="Roland Black"/>
    <x v="0"/>
    <n v="1"/>
    <x v="522"/>
    <n v="33122"/>
    <s v="Low"/>
    <n v="21"/>
    <n v="400.97"/>
    <n v="0"/>
    <x v="3076"/>
    <n v="48.26"/>
    <n v="2819.96"/>
    <n v="0.36"/>
    <x v="2"/>
    <x v="4"/>
    <x v="333"/>
    <x v="7"/>
    <x v="2"/>
    <n v="4650"/>
    <d v="2013-06-26T00:00:00"/>
    <x v="2"/>
    <x v="3"/>
    <n v="55044"/>
  </r>
  <r>
    <x v="463"/>
    <n v="48"/>
    <s v="Liz MacKendrick"/>
    <x v="2"/>
    <n v="1"/>
    <x v="523"/>
    <n v="58273"/>
    <s v="High"/>
    <n v="31"/>
    <n v="8.4600000000000009"/>
    <n v="0.08"/>
    <x v="1378"/>
    <n v="3.62"/>
    <n v="-61.14"/>
    <n v="0.61"/>
    <x v="2"/>
    <x v="6"/>
    <x v="983"/>
    <x v="8"/>
    <x v="3"/>
    <n v="8147"/>
    <d v="2013-06-20T00:00:00"/>
    <x v="0"/>
    <x v="16"/>
    <n v="23602"/>
  </r>
  <r>
    <x v="1115"/>
    <n v="48"/>
    <s v="Sandra Glassco"/>
    <x v="1"/>
    <n v="1"/>
    <x v="523"/>
    <n v="2020"/>
    <s v="Medium"/>
    <n v="42"/>
    <n v="5.0199999999999996"/>
    <n v="0.03"/>
    <x v="3077"/>
    <n v="5.14"/>
    <n v="-188.77"/>
    <n v="0.79"/>
    <x v="2"/>
    <x v="6"/>
    <x v="70"/>
    <x v="8"/>
    <x v="2"/>
    <n v="288"/>
    <d v="2013-06-22T00:00:00"/>
    <x v="0"/>
    <x v="39"/>
    <n v="58501"/>
  </r>
  <r>
    <x v="487"/>
    <n v="48"/>
    <s v="Victoria Pisteka"/>
    <x v="2"/>
    <n v="1"/>
    <x v="524"/>
    <n v="30885"/>
    <s v="High"/>
    <n v="24"/>
    <n v="9.7100000000000009"/>
    <n v="0.09"/>
    <x v="3078"/>
    <n v="9.4499999999999993"/>
    <n v="-151.80000000000001"/>
    <n v="0.6"/>
    <x v="0"/>
    <x v="0"/>
    <x v="262"/>
    <x v="0"/>
    <x v="1"/>
    <n v="4334"/>
    <d v="2013-06-22T00:00:00"/>
    <x v="0"/>
    <x v="2"/>
    <n v="92231"/>
  </r>
  <r>
    <x v="455"/>
    <n v="48"/>
    <s v="Keith Herrera"/>
    <x v="0"/>
    <n v="1"/>
    <x v="524"/>
    <n v="45728"/>
    <s v="High"/>
    <n v="11"/>
    <n v="2.88"/>
    <n v="0.02"/>
    <x v="3079"/>
    <n v="5.33"/>
    <n v="-37.549999999999997"/>
    <n v="0.36"/>
    <x v="0"/>
    <x v="0"/>
    <x v="1101"/>
    <x v="12"/>
    <x v="0"/>
    <n v="6431"/>
    <d v="2013-06-22T00:00:00"/>
    <x v="0"/>
    <x v="19"/>
    <n v="4106"/>
  </r>
  <r>
    <x v="37"/>
    <n v="48"/>
    <s v="Keith Herrera"/>
    <x v="0"/>
    <n v="1"/>
    <x v="524"/>
    <n v="45728"/>
    <s v="High"/>
    <n v="49"/>
    <n v="33.29"/>
    <n v="0.01"/>
    <x v="3080"/>
    <n v="1.99"/>
    <n v="812.32"/>
    <n v="0.41"/>
    <x v="2"/>
    <x v="6"/>
    <x v="1113"/>
    <x v="8"/>
    <x v="1"/>
    <n v="6430"/>
    <d v="2013-06-22T00:00:00"/>
    <x v="0"/>
    <x v="2"/>
    <n v="91104"/>
  </r>
  <r>
    <x v="912"/>
    <n v="48"/>
    <s v="Denny Joy"/>
    <x v="2"/>
    <n v="1"/>
    <x v="524"/>
    <n v="13762"/>
    <s v="Medium"/>
    <n v="7"/>
    <n v="7.64"/>
    <n v="0.06"/>
    <x v="3081"/>
    <n v="1.39"/>
    <n v="7.4"/>
    <n v="0.36"/>
    <x v="0"/>
    <x v="0"/>
    <x v="124"/>
    <x v="15"/>
    <x v="3"/>
    <n v="1920"/>
    <d v="2013-06-23T00:00:00"/>
    <x v="0"/>
    <x v="12"/>
    <n v="33430"/>
  </r>
  <r>
    <x v="912"/>
    <n v="48"/>
    <s v="Denny Joy"/>
    <x v="2"/>
    <n v="1"/>
    <x v="524"/>
    <n v="13762"/>
    <s v="Medium"/>
    <n v="37"/>
    <n v="3.15"/>
    <n v="0.08"/>
    <x v="3082"/>
    <n v="0.5"/>
    <n v="39.81"/>
    <n v="0.37"/>
    <x v="0"/>
    <x v="0"/>
    <x v="698"/>
    <x v="12"/>
    <x v="3"/>
    <n v="1921"/>
    <d v="2013-06-23T00:00:00"/>
    <x v="0"/>
    <x v="12"/>
    <n v="33430"/>
  </r>
  <r>
    <x v="936"/>
    <n v="48"/>
    <s v="Mark Packer"/>
    <x v="0"/>
    <n v="1"/>
    <x v="524"/>
    <n v="51171"/>
    <s v="High"/>
    <n v="34"/>
    <n v="22.38"/>
    <n v="0.01"/>
    <x v="3083"/>
    <n v="15.1"/>
    <n v="-73.404499999999999"/>
    <n v="0.38"/>
    <x v="0"/>
    <x v="0"/>
    <x v="428"/>
    <x v="3"/>
    <x v="1"/>
    <n v="7169"/>
    <d v="2013-06-23T00:00:00"/>
    <x v="0"/>
    <x v="2"/>
    <n v="91911"/>
  </r>
  <r>
    <x v="912"/>
    <n v="48"/>
    <s v="Denny Joy"/>
    <x v="2"/>
    <n v="1"/>
    <x v="524"/>
    <n v="13762"/>
    <s v="Medium"/>
    <n v="8"/>
    <n v="6.28"/>
    <n v="0.05"/>
    <x v="3084"/>
    <n v="5.36"/>
    <n v="-23.620999999999999"/>
    <n v="0.4"/>
    <x v="0"/>
    <x v="0"/>
    <x v="729"/>
    <x v="3"/>
    <x v="3"/>
    <n v="1919"/>
    <d v="2013-06-24T00:00:00"/>
    <x v="0"/>
    <x v="12"/>
    <n v="33430"/>
  </r>
  <r>
    <x v="222"/>
    <n v="48"/>
    <s v="Brian Moss"/>
    <x v="2"/>
    <n v="1"/>
    <x v="524"/>
    <n v="7105"/>
    <s v="Low"/>
    <n v="17"/>
    <n v="4.0599999999999996"/>
    <n v="0.03"/>
    <x v="3085"/>
    <n v="6.89"/>
    <n v="-81.349999999999994"/>
    <n v="0.6"/>
    <x v="0"/>
    <x v="0"/>
    <x v="281"/>
    <x v="13"/>
    <x v="3"/>
    <n v="981"/>
    <d v="2013-06-28T00:00:00"/>
    <x v="0"/>
    <x v="27"/>
    <n v="41011"/>
  </r>
  <r>
    <x v="1055"/>
    <n v="48"/>
    <s v="Vivek Gonzalez"/>
    <x v="3"/>
    <n v="1"/>
    <x v="525"/>
    <n v="33862"/>
    <s v="Not Specified"/>
    <n v="22"/>
    <n v="5.58"/>
    <n v="0.03"/>
    <x v="3086"/>
    <n v="5.3"/>
    <n v="-45.16"/>
    <n v="0.35"/>
    <x v="0"/>
    <x v="0"/>
    <x v="442"/>
    <x v="15"/>
    <x v="0"/>
    <n v="4762"/>
    <d v="2013-06-23T00:00:00"/>
    <x v="0"/>
    <x v="1"/>
    <n v="20906"/>
  </r>
  <r>
    <x v="598"/>
    <n v="48"/>
    <s v="Trudy Bell"/>
    <x v="3"/>
    <n v="1"/>
    <x v="525"/>
    <n v="28519"/>
    <s v="High"/>
    <n v="4"/>
    <n v="85.99"/>
    <n v="0.09"/>
    <x v="3087"/>
    <n v="0.99"/>
    <n v="-337.65600000000001"/>
    <n v="0.55000000000000004"/>
    <x v="2"/>
    <x v="3"/>
    <x v="431"/>
    <x v="9"/>
    <x v="1"/>
    <n v="3998"/>
    <d v="2013-06-24T00:00:00"/>
    <x v="0"/>
    <x v="6"/>
    <n v="97420"/>
  </r>
  <r>
    <x v="642"/>
    <n v="48"/>
    <s v="Barbara Fisher"/>
    <x v="0"/>
    <n v="1"/>
    <x v="526"/>
    <n v="48484"/>
    <s v="Medium"/>
    <n v="41"/>
    <n v="20.239999999999998"/>
    <n v="0.08"/>
    <x v="3088"/>
    <n v="6.67"/>
    <n v="133.83000000000001"/>
    <n v="0.49"/>
    <x v="1"/>
    <x v="6"/>
    <x v="1069"/>
    <x v="5"/>
    <x v="2"/>
    <n v="6809"/>
    <d v="2013-06-24T00:00:00"/>
    <x v="1"/>
    <x v="38"/>
    <n v="67212"/>
  </r>
  <r>
    <x v="681"/>
    <n v="48"/>
    <s v="Rick Wilson"/>
    <x v="2"/>
    <n v="1"/>
    <x v="526"/>
    <n v="37440"/>
    <s v="Not Specified"/>
    <n v="39"/>
    <n v="208.16"/>
    <n v="0.04"/>
    <x v="3089"/>
    <n v="68.02"/>
    <n v="629.4"/>
    <n v="0.57999999999999996"/>
    <x v="0"/>
    <x v="2"/>
    <x v="95"/>
    <x v="13"/>
    <x v="1"/>
    <n v="5259"/>
    <d v="2013-06-24T00:00:00"/>
    <x v="2"/>
    <x v="6"/>
    <n v="97071"/>
  </r>
  <r>
    <x v="729"/>
    <n v="48"/>
    <s v="Andy Gerbode"/>
    <x v="3"/>
    <n v="1"/>
    <x v="526"/>
    <n v="40321"/>
    <s v="High"/>
    <n v="18"/>
    <n v="42.76"/>
    <n v="0.1"/>
    <x v="3090"/>
    <n v="6.22"/>
    <n v="88.9"/>
    <m/>
    <x v="0"/>
    <x v="0"/>
    <x v="1114"/>
    <x v="0"/>
    <x v="3"/>
    <n v="5701"/>
    <d v="2013-06-24T00:00:00"/>
    <x v="0"/>
    <x v="29"/>
    <n v="37804"/>
  </r>
  <r>
    <x v="956"/>
    <n v="48"/>
    <s v="Barbara Fisher"/>
    <x v="0"/>
    <n v="1"/>
    <x v="526"/>
    <n v="48484"/>
    <s v="Medium"/>
    <n v="22"/>
    <n v="16.48"/>
    <n v="0.05"/>
    <x v="3091"/>
    <n v="1.99"/>
    <n v="67.959999999999994"/>
    <n v="0.42"/>
    <x v="2"/>
    <x v="6"/>
    <x v="127"/>
    <x v="8"/>
    <x v="2"/>
    <n v="6808"/>
    <d v="2013-06-24T00:00:00"/>
    <x v="0"/>
    <x v="38"/>
    <n v="66614"/>
  </r>
  <r>
    <x v="1115"/>
    <n v="48"/>
    <s v="Rick Wilson"/>
    <x v="2"/>
    <n v="1"/>
    <x v="526"/>
    <n v="37440"/>
    <s v="Not Specified"/>
    <n v="31"/>
    <n v="9.3800000000000008"/>
    <n v="0.03"/>
    <x v="3092"/>
    <n v="4.93"/>
    <n v="-4.3600000000000003"/>
    <n v="0.56999999999999995"/>
    <x v="1"/>
    <x v="0"/>
    <x v="867"/>
    <x v="5"/>
    <x v="2"/>
    <n v="5258"/>
    <d v="2013-06-25T00:00:00"/>
    <x v="0"/>
    <x v="39"/>
    <n v="58501"/>
  </r>
  <r>
    <x v="729"/>
    <n v="48"/>
    <s v="Andy Gerbode"/>
    <x v="3"/>
    <n v="1"/>
    <x v="526"/>
    <n v="40321"/>
    <s v="High"/>
    <n v="23"/>
    <n v="67.28"/>
    <n v="0.09"/>
    <x v="3093"/>
    <n v="19.989999999999998"/>
    <n v="230.50299999999999"/>
    <n v="0.4"/>
    <x v="0"/>
    <x v="0"/>
    <x v="864"/>
    <x v="3"/>
    <x v="3"/>
    <n v="5700"/>
    <d v="2013-06-25T00:00:00"/>
    <x v="0"/>
    <x v="29"/>
    <n v="37804"/>
  </r>
  <r>
    <x v="642"/>
    <n v="48"/>
    <s v="Barbara Fisher"/>
    <x v="0"/>
    <n v="1"/>
    <x v="526"/>
    <n v="48484"/>
    <s v="Medium"/>
    <n v="43"/>
    <n v="18.97"/>
    <n v="0"/>
    <x v="3094"/>
    <n v="9.0299999999999994"/>
    <n v="153.80000000000001"/>
    <n v="0.37"/>
    <x v="0"/>
    <x v="0"/>
    <x v="138"/>
    <x v="2"/>
    <x v="2"/>
    <n v="6810"/>
    <d v="2013-06-25T00:00:00"/>
    <x v="0"/>
    <x v="38"/>
    <n v="67212"/>
  </r>
  <r>
    <x v="518"/>
    <n v="48"/>
    <s v="Mark Cousins"/>
    <x v="2"/>
    <n v="1"/>
    <x v="526"/>
    <n v="12743"/>
    <s v="High"/>
    <n v="39"/>
    <n v="20.99"/>
    <n v="0.09"/>
    <x v="3095"/>
    <n v="0.99"/>
    <n v="168.21899999999999"/>
    <n v="0.56999999999999995"/>
    <x v="2"/>
    <x v="3"/>
    <x v="568"/>
    <x v="9"/>
    <x v="2"/>
    <n v="1779"/>
    <d v="2013-06-25T00:00:00"/>
    <x v="0"/>
    <x v="24"/>
    <n v="48098"/>
  </r>
  <r>
    <x v="642"/>
    <n v="48"/>
    <s v="Barbara Fisher"/>
    <x v="0"/>
    <n v="1"/>
    <x v="526"/>
    <n v="48484"/>
    <s v="Medium"/>
    <n v="50"/>
    <n v="125.99"/>
    <n v="0.09"/>
    <x v="3096"/>
    <n v="8.99"/>
    <n v="1275.912"/>
    <n v="0.55000000000000004"/>
    <x v="2"/>
    <x v="0"/>
    <x v="1053"/>
    <x v="9"/>
    <x v="2"/>
    <n v="6811"/>
    <d v="2013-06-25T00:00:00"/>
    <x v="0"/>
    <x v="38"/>
    <n v="67212"/>
  </r>
  <r>
    <x v="1116"/>
    <n v="48"/>
    <s v="Jamie Kunitz"/>
    <x v="2"/>
    <n v="1"/>
    <x v="527"/>
    <n v="11941"/>
    <s v="Critical"/>
    <n v="26"/>
    <n v="179.29"/>
    <n v="0.05"/>
    <x v="3097"/>
    <n v="29.21"/>
    <n v="111.52"/>
    <n v="0.74"/>
    <x v="1"/>
    <x v="4"/>
    <x v="115"/>
    <x v="4"/>
    <x v="2"/>
    <n v="1656"/>
    <d v="2013-06-25T00:00:00"/>
    <x v="2"/>
    <x v="14"/>
    <n v="62205"/>
  </r>
  <r>
    <x v="373"/>
    <n v="48"/>
    <s v="Russell Applegate"/>
    <x v="1"/>
    <n v="1"/>
    <x v="527"/>
    <n v="33255"/>
    <s v="Critical"/>
    <n v="19"/>
    <n v="5.28"/>
    <n v="0.08"/>
    <x v="3098"/>
    <n v="5.66"/>
    <n v="-50.02"/>
    <n v="0.4"/>
    <x v="0"/>
    <x v="0"/>
    <x v="12"/>
    <x v="2"/>
    <x v="2"/>
    <n v="4676"/>
    <d v="2013-06-25T00:00:00"/>
    <x v="1"/>
    <x v="7"/>
    <n v="68128"/>
  </r>
  <r>
    <x v="1116"/>
    <n v="48"/>
    <s v="Jamie Kunitz"/>
    <x v="2"/>
    <n v="1"/>
    <x v="527"/>
    <n v="11941"/>
    <s v="Critical"/>
    <n v="4"/>
    <n v="15.7"/>
    <n v="0.08"/>
    <x v="3099"/>
    <n v="11.25"/>
    <n v="-41.01"/>
    <n v="0.6"/>
    <x v="0"/>
    <x v="0"/>
    <x v="790"/>
    <x v="0"/>
    <x v="2"/>
    <n v="1655"/>
    <d v="2013-06-25T00:00:00"/>
    <x v="0"/>
    <x v="14"/>
    <n v="62205"/>
  </r>
  <r>
    <x v="425"/>
    <n v="48"/>
    <s v="Giulietta Dortch"/>
    <x v="2"/>
    <n v="1"/>
    <x v="528"/>
    <n v="22913"/>
    <s v="Critical"/>
    <n v="32"/>
    <n v="4.9800000000000004"/>
    <n v="0.06"/>
    <x v="3100"/>
    <n v="4.72"/>
    <n v="-41.6"/>
    <n v="0.36"/>
    <x v="0"/>
    <x v="0"/>
    <x v="551"/>
    <x v="2"/>
    <x v="1"/>
    <n v="3193"/>
    <d v="2013-06-26T00:00:00"/>
    <x v="1"/>
    <x v="2"/>
    <n v="94086"/>
  </r>
  <r>
    <x v="599"/>
    <n v="48"/>
    <s v="Shirley Jackson"/>
    <x v="2"/>
    <n v="1"/>
    <x v="528"/>
    <n v="12965"/>
    <s v="Medium"/>
    <n v="7"/>
    <n v="5.74"/>
    <n v="0.04"/>
    <x v="3101"/>
    <n v="5.01"/>
    <n v="-20.102"/>
    <n v="0.39"/>
    <x v="0"/>
    <x v="0"/>
    <x v="683"/>
    <x v="3"/>
    <x v="1"/>
    <n v="1812"/>
    <d v="2013-06-26T00:00:00"/>
    <x v="0"/>
    <x v="2"/>
    <n v="92024"/>
  </r>
  <r>
    <x v="599"/>
    <n v="48"/>
    <s v="Shirley Jackson"/>
    <x v="2"/>
    <n v="1"/>
    <x v="528"/>
    <n v="12965"/>
    <s v="Medium"/>
    <n v="21"/>
    <n v="4.24"/>
    <n v="0.06"/>
    <x v="3102"/>
    <n v="5.41"/>
    <n v="-71.840500000000006"/>
    <n v="0.35"/>
    <x v="0"/>
    <x v="0"/>
    <x v="642"/>
    <x v="3"/>
    <x v="1"/>
    <n v="1813"/>
    <d v="2013-06-26T00:00:00"/>
    <x v="0"/>
    <x v="2"/>
    <n v="92024"/>
  </r>
  <r>
    <x v="604"/>
    <n v="48"/>
    <s v="Seth Vernon"/>
    <x v="1"/>
    <n v="1"/>
    <x v="528"/>
    <n v="26978"/>
    <s v="Medium"/>
    <n v="2"/>
    <n v="18.97"/>
    <n v="0.01"/>
    <x v="3103"/>
    <n v="9.0299999999999994"/>
    <n v="-21.2"/>
    <n v="0.37"/>
    <x v="0"/>
    <x v="0"/>
    <x v="138"/>
    <x v="2"/>
    <x v="2"/>
    <n v="3784"/>
    <d v="2013-06-26T00:00:00"/>
    <x v="0"/>
    <x v="10"/>
    <n v="50265"/>
  </r>
  <r>
    <x v="172"/>
    <n v="48"/>
    <s v="Giulietta Dortch"/>
    <x v="2"/>
    <n v="1"/>
    <x v="528"/>
    <n v="22913"/>
    <s v="Critical"/>
    <n v="50"/>
    <n v="35.99"/>
    <n v="0.02"/>
    <x v="3104"/>
    <n v="5.99"/>
    <n v="624.97799999999995"/>
    <n v="0.38"/>
    <x v="2"/>
    <x v="3"/>
    <x v="299"/>
    <x v="9"/>
    <x v="1"/>
    <n v="3195"/>
    <d v="2013-06-26T00:00:00"/>
    <x v="0"/>
    <x v="2"/>
    <n v="92592"/>
  </r>
  <r>
    <x v="199"/>
    <n v="48"/>
    <s v="Steve Chapman"/>
    <x v="2"/>
    <n v="1"/>
    <x v="528"/>
    <n v="42823"/>
    <s v="Medium"/>
    <n v="8"/>
    <n v="4.28"/>
    <n v="0.05"/>
    <x v="3105"/>
    <n v="6.18"/>
    <n v="-22.56"/>
    <n v="0.4"/>
    <x v="0"/>
    <x v="0"/>
    <x v="1115"/>
    <x v="2"/>
    <x v="3"/>
    <n v="6041"/>
    <d v="2013-06-27T00:00:00"/>
    <x v="1"/>
    <x v="33"/>
    <n v="72701"/>
  </r>
  <r>
    <x v="1117"/>
    <n v="48"/>
    <s v="Seth Vernon"/>
    <x v="1"/>
    <n v="1"/>
    <x v="528"/>
    <n v="26978"/>
    <s v="Medium"/>
    <n v="47"/>
    <n v="15.31"/>
    <n v="0.09"/>
    <x v="3106"/>
    <n v="8.7799999999999994"/>
    <n v="-157.44"/>
    <n v="0.56999999999999995"/>
    <x v="0"/>
    <x v="0"/>
    <x v="608"/>
    <x v="0"/>
    <x v="2"/>
    <n v="3783"/>
    <d v="2013-06-27T00:00:00"/>
    <x v="1"/>
    <x v="38"/>
    <n v="67801"/>
  </r>
  <r>
    <x v="301"/>
    <n v="48"/>
    <s v="Sally Hughsby"/>
    <x v="3"/>
    <n v="1"/>
    <x v="528"/>
    <n v="10373"/>
    <s v="Critical"/>
    <n v="28"/>
    <n v="6.48"/>
    <n v="0.03"/>
    <x v="3107"/>
    <n v="6.6"/>
    <n v="-71.73"/>
    <n v="0.37"/>
    <x v="0"/>
    <x v="0"/>
    <x v="206"/>
    <x v="2"/>
    <x v="0"/>
    <n v="1439"/>
    <d v="2013-06-27T00:00:00"/>
    <x v="0"/>
    <x v="20"/>
    <n v="44039"/>
  </r>
  <r>
    <x v="1117"/>
    <n v="48"/>
    <s v="Seth Vernon"/>
    <x v="1"/>
    <n v="1"/>
    <x v="528"/>
    <n v="26978"/>
    <s v="Medium"/>
    <n v="49"/>
    <n v="40.99"/>
    <n v="0.04"/>
    <x v="3108"/>
    <n v="5.86"/>
    <n v="938.26"/>
    <n v="0.36"/>
    <x v="0"/>
    <x v="0"/>
    <x v="1116"/>
    <x v="2"/>
    <x v="2"/>
    <n v="3782"/>
    <d v="2013-06-27T00:00:00"/>
    <x v="0"/>
    <x v="38"/>
    <n v="67801"/>
  </r>
  <r>
    <x v="1117"/>
    <n v="48"/>
    <s v="Seth Vernon"/>
    <x v="1"/>
    <n v="1"/>
    <x v="528"/>
    <n v="26978"/>
    <s v="Medium"/>
    <n v="46"/>
    <n v="599.99"/>
    <n v="0"/>
    <x v="3109"/>
    <n v="24.49"/>
    <n v="-635.69000000000005"/>
    <n v="0.44"/>
    <x v="2"/>
    <x v="1"/>
    <x v="972"/>
    <x v="11"/>
    <x v="2"/>
    <n v="3781"/>
    <d v="2013-06-27T00:00:00"/>
    <x v="0"/>
    <x v="38"/>
    <n v="67801"/>
  </r>
  <r>
    <x v="172"/>
    <n v="48"/>
    <s v="Giulietta Dortch"/>
    <x v="2"/>
    <n v="1"/>
    <x v="528"/>
    <n v="22913"/>
    <s v="Critical"/>
    <n v="24"/>
    <n v="348.21"/>
    <n v="0.06"/>
    <x v="3110"/>
    <n v="40.19"/>
    <n v="1715.9"/>
    <n v="0.62"/>
    <x v="1"/>
    <x v="4"/>
    <x v="255"/>
    <x v="4"/>
    <x v="1"/>
    <n v="3194"/>
    <d v="2013-06-28T00:00:00"/>
    <x v="2"/>
    <x v="2"/>
    <n v="92592"/>
  </r>
  <r>
    <x v="656"/>
    <n v="48"/>
    <s v="Nancy Lomonaco"/>
    <x v="1"/>
    <n v="1"/>
    <x v="528"/>
    <n v="39172"/>
    <s v="Low"/>
    <n v="38"/>
    <n v="232.58"/>
    <n v="0.04"/>
    <x v="3111"/>
    <n v="19.989999999999998"/>
    <n v="2574.36"/>
    <n v="0.59"/>
    <x v="0"/>
    <x v="0"/>
    <x v="1117"/>
    <x v="13"/>
    <x v="2"/>
    <n v="5531"/>
    <d v="2013-07-02T00:00:00"/>
    <x v="0"/>
    <x v="9"/>
    <n v="76053"/>
  </r>
  <r>
    <x v="656"/>
    <n v="48"/>
    <s v="Nancy Lomonaco"/>
    <x v="1"/>
    <n v="1"/>
    <x v="528"/>
    <n v="39172"/>
    <s v="Low"/>
    <n v="26"/>
    <n v="5.98"/>
    <n v="0"/>
    <x v="3112"/>
    <n v="7.5"/>
    <n v="-93.73"/>
    <n v="0.4"/>
    <x v="0"/>
    <x v="0"/>
    <x v="768"/>
    <x v="2"/>
    <x v="2"/>
    <n v="5532"/>
    <d v="2013-07-02T00:00:00"/>
    <x v="0"/>
    <x v="9"/>
    <n v="76053"/>
  </r>
  <r>
    <x v="971"/>
    <n v="48"/>
    <s v="Matt Collins"/>
    <x v="3"/>
    <n v="1"/>
    <x v="529"/>
    <n v="9123"/>
    <s v="Critical"/>
    <n v="27"/>
    <n v="14.03"/>
    <n v="7.0000000000000007E-2"/>
    <x v="3113"/>
    <n v="9.3699999999999992"/>
    <n v="-108.28"/>
    <n v="0.56000000000000005"/>
    <x v="0"/>
    <x v="0"/>
    <x v="1073"/>
    <x v="0"/>
    <x v="2"/>
    <n v="1255"/>
    <d v="2013-06-27T00:00:00"/>
    <x v="1"/>
    <x v="10"/>
    <n v="52240"/>
  </r>
  <r>
    <x v="987"/>
    <n v="48"/>
    <s v="Pauline Chand"/>
    <x v="2"/>
    <n v="1"/>
    <x v="529"/>
    <n v="59392"/>
    <s v="Medium"/>
    <n v="19"/>
    <n v="2.12"/>
    <n v="0.08"/>
    <x v="3114"/>
    <n v="1.99"/>
    <n v="-29.02"/>
    <n v="0.55000000000000004"/>
    <x v="2"/>
    <x v="6"/>
    <x v="453"/>
    <x v="8"/>
    <x v="2"/>
    <n v="8311"/>
    <d v="2013-06-27T00:00:00"/>
    <x v="0"/>
    <x v="11"/>
    <n v="73120"/>
  </r>
  <r>
    <x v="1118"/>
    <n v="48"/>
    <s v="Mark Packer"/>
    <x v="0"/>
    <n v="1"/>
    <x v="529"/>
    <n v="29797"/>
    <s v="High"/>
    <n v="50"/>
    <n v="14.89"/>
    <n v="0.05"/>
    <x v="3115"/>
    <n v="13.56"/>
    <n v="-337.98"/>
    <n v="0.57999999999999996"/>
    <x v="1"/>
    <x v="1"/>
    <x v="851"/>
    <x v="5"/>
    <x v="0"/>
    <n v="4195"/>
    <d v="2013-06-28T00:00:00"/>
    <x v="0"/>
    <x v="28"/>
    <n v="1721"/>
  </r>
  <r>
    <x v="1119"/>
    <n v="48"/>
    <s v="Pauline Chand"/>
    <x v="2"/>
    <n v="1"/>
    <x v="529"/>
    <n v="59392"/>
    <s v="Medium"/>
    <n v="45"/>
    <n v="28.48"/>
    <n v="0.03"/>
    <x v="3116"/>
    <n v="1.99"/>
    <n v="589.20000000000005"/>
    <n v="0.4"/>
    <x v="2"/>
    <x v="6"/>
    <x v="28"/>
    <x v="8"/>
    <x v="2"/>
    <n v="8312"/>
    <d v="2013-06-28T00:00:00"/>
    <x v="0"/>
    <x v="11"/>
    <n v="74055"/>
  </r>
  <r>
    <x v="1120"/>
    <n v="48"/>
    <s v="Keith Herrera"/>
    <x v="0"/>
    <n v="1"/>
    <x v="530"/>
    <n v="3942"/>
    <s v="Not Specified"/>
    <n v="11"/>
    <n v="20.149999999999999"/>
    <n v="0.08"/>
    <x v="3117"/>
    <n v="8.99"/>
    <n v="-42.61"/>
    <n v="0.57999999999999996"/>
    <x v="0"/>
    <x v="6"/>
    <x v="1118"/>
    <x v="6"/>
    <x v="0"/>
    <n v="579"/>
    <d v="2013-06-28T00:00:00"/>
    <x v="0"/>
    <x v="28"/>
    <n v="2351"/>
  </r>
  <r>
    <x v="1121"/>
    <n v="48"/>
    <s v="Annie Cyprus"/>
    <x v="1"/>
    <n v="1"/>
    <x v="530"/>
    <n v="26051"/>
    <s v="Not Specified"/>
    <n v="31"/>
    <n v="8.33"/>
    <n v="7.0000000000000007E-2"/>
    <x v="3118"/>
    <n v="1.99"/>
    <n v="22.46"/>
    <n v="0.52"/>
    <x v="2"/>
    <x v="6"/>
    <x v="294"/>
    <x v="8"/>
    <x v="2"/>
    <n v="3644"/>
    <d v="2013-06-28T00:00:00"/>
    <x v="0"/>
    <x v="14"/>
    <n v="60453"/>
  </r>
  <r>
    <x v="1046"/>
    <n v="48"/>
    <s v="Keith Herrera"/>
    <x v="0"/>
    <n v="1"/>
    <x v="530"/>
    <n v="3942"/>
    <s v="Not Specified"/>
    <n v="22"/>
    <n v="85.99"/>
    <n v="0.03"/>
    <x v="3119"/>
    <n v="0.99"/>
    <n v="-247.18100000000001"/>
    <n v="0.85"/>
    <x v="2"/>
    <x v="3"/>
    <x v="347"/>
    <x v="9"/>
    <x v="0"/>
    <n v="580"/>
    <d v="2013-06-28T00:00:00"/>
    <x v="0"/>
    <x v="15"/>
    <n v="6030"/>
  </r>
  <r>
    <x v="1121"/>
    <n v="48"/>
    <s v="Annie Cyprus"/>
    <x v="1"/>
    <n v="1"/>
    <x v="530"/>
    <n v="26051"/>
    <s v="Not Specified"/>
    <n v="22"/>
    <n v="33.94"/>
    <n v="0"/>
    <x v="3120"/>
    <n v="19.190000000000001"/>
    <n v="-127.39"/>
    <n v="0.57999999999999996"/>
    <x v="1"/>
    <x v="2"/>
    <x v="25"/>
    <x v="1"/>
    <x v="2"/>
    <n v="3643"/>
    <d v="2013-06-29T00:00:00"/>
    <x v="2"/>
    <x v="14"/>
    <n v="60453"/>
  </r>
  <r>
    <x v="735"/>
    <n v="48"/>
    <s v="Ed Ludwig"/>
    <x v="3"/>
    <n v="1"/>
    <x v="530"/>
    <n v="39749"/>
    <s v="High"/>
    <n v="14"/>
    <n v="7.96"/>
    <n v="0"/>
    <x v="3121"/>
    <n v="4.95"/>
    <n v="26.24"/>
    <n v="0.41"/>
    <x v="1"/>
    <x v="0"/>
    <x v="648"/>
    <x v="5"/>
    <x v="2"/>
    <n v="5609"/>
    <d v="2013-06-29T00:00:00"/>
    <x v="0"/>
    <x v="9"/>
    <n v="78852"/>
  </r>
  <r>
    <x v="735"/>
    <n v="48"/>
    <s v="Ed Ludwig"/>
    <x v="3"/>
    <n v="1"/>
    <x v="530"/>
    <n v="39749"/>
    <s v="High"/>
    <n v="43"/>
    <n v="2.6"/>
    <n v="0.06"/>
    <x v="3122"/>
    <n v="2.4"/>
    <n v="-62.6"/>
    <n v="0.57999999999999996"/>
    <x v="0"/>
    <x v="3"/>
    <x v="66"/>
    <x v="6"/>
    <x v="2"/>
    <n v="5611"/>
    <d v="2013-06-29T00:00:00"/>
    <x v="0"/>
    <x v="9"/>
    <n v="78852"/>
  </r>
  <r>
    <x v="735"/>
    <n v="48"/>
    <s v="Ed Ludwig"/>
    <x v="3"/>
    <n v="1"/>
    <x v="530"/>
    <n v="39749"/>
    <s v="High"/>
    <n v="45"/>
    <n v="264.98"/>
    <n v="0.01"/>
    <x v="3123"/>
    <n v="17.86"/>
    <n v="3497.45"/>
    <n v="0.57999999999999996"/>
    <x v="2"/>
    <x v="2"/>
    <x v="99"/>
    <x v="7"/>
    <x v="2"/>
    <n v="5610"/>
    <d v="2013-06-29T00:00:00"/>
    <x v="2"/>
    <x v="9"/>
    <n v="78852"/>
  </r>
  <r>
    <x v="173"/>
    <n v="48"/>
    <s v="Carol Adams"/>
    <x v="2"/>
    <n v="1"/>
    <x v="531"/>
    <n v="2307"/>
    <s v="Low"/>
    <n v="32"/>
    <n v="5.98"/>
    <n v="0.1"/>
    <x v="3124"/>
    <n v="1.49"/>
    <n v="40.850999999999999"/>
    <n v="0.39"/>
    <x v="0"/>
    <x v="0"/>
    <x v="643"/>
    <x v="3"/>
    <x v="0"/>
    <n v="339"/>
    <d v="2013-06-28T00:00:00"/>
    <x v="0"/>
    <x v="1"/>
    <n v="21133"/>
  </r>
  <r>
    <x v="670"/>
    <n v="48"/>
    <s v="Gary Hwang"/>
    <x v="1"/>
    <n v="1"/>
    <x v="531"/>
    <n v="53568"/>
    <s v="Medium"/>
    <n v="34"/>
    <n v="122.99"/>
    <n v="0.05"/>
    <x v="3125"/>
    <n v="70.2"/>
    <n v="-1446.08"/>
    <n v="0.74"/>
    <x v="1"/>
    <x v="2"/>
    <x v="199"/>
    <x v="1"/>
    <x v="3"/>
    <n v="7504"/>
    <d v="2013-06-29T00:00:00"/>
    <x v="2"/>
    <x v="12"/>
    <n v="33063"/>
  </r>
  <r>
    <x v="228"/>
    <n v="48"/>
    <s v="Dana Kaydos"/>
    <x v="2"/>
    <n v="1"/>
    <x v="531"/>
    <n v="20455"/>
    <s v="Critical"/>
    <n v="7"/>
    <n v="65.989999999999995"/>
    <n v="0.08"/>
    <x v="3126"/>
    <n v="8.99"/>
    <n v="-233.56299999999999"/>
    <n v="0.57999999999999996"/>
    <x v="2"/>
    <x v="0"/>
    <x v="663"/>
    <x v="9"/>
    <x v="2"/>
    <n v="2839"/>
    <d v="2013-06-29T00:00:00"/>
    <x v="1"/>
    <x v="3"/>
    <n v="55126"/>
  </r>
  <r>
    <x v="316"/>
    <n v="48"/>
    <s v="Sonia Sunley"/>
    <x v="0"/>
    <n v="1"/>
    <x v="531"/>
    <n v="261"/>
    <s v="Medium"/>
    <n v="47"/>
    <n v="140.99"/>
    <n v="0.04"/>
    <x v="3127"/>
    <n v="4.2"/>
    <n v="1680.7860000000001"/>
    <n v="0.59"/>
    <x v="2"/>
    <x v="0"/>
    <x v="860"/>
    <x v="9"/>
    <x v="2"/>
    <n v="45"/>
    <d v="2013-06-29T00:00:00"/>
    <x v="0"/>
    <x v="38"/>
    <n v="67846"/>
  </r>
  <r>
    <x v="1122"/>
    <n v="48"/>
    <s v="Alex Grayson"/>
    <x v="3"/>
    <n v="1"/>
    <x v="532"/>
    <n v="11779"/>
    <s v="Not Specified"/>
    <n v="43"/>
    <n v="10.97"/>
    <n v="0.09"/>
    <x v="495"/>
    <n v="6.5"/>
    <n v="-172.34"/>
    <n v="0.64"/>
    <x v="2"/>
    <x v="0"/>
    <x v="911"/>
    <x v="8"/>
    <x v="0"/>
    <n v="1629"/>
    <d v="2013-06-30T00:00:00"/>
    <x v="0"/>
    <x v="22"/>
    <n v="7095"/>
  </r>
  <r>
    <x v="1009"/>
    <n v="48"/>
    <s v="John Lucas"/>
    <x v="0"/>
    <n v="1"/>
    <x v="532"/>
    <n v="22626"/>
    <s v="Critical"/>
    <n v="35"/>
    <n v="218.75"/>
    <n v="0.04"/>
    <x v="3128"/>
    <n v="69.64"/>
    <n v="-528.65312500000005"/>
    <n v="0.77"/>
    <x v="1"/>
    <x v="4"/>
    <x v="189"/>
    <x v="4"/>
    <x v="0"/>
    <n v="3150"/>
    <d v="2013-07-01T00:00:00"/>
    <x v="2"/>
    <x v="20"/>
    <n v="45424"/>
  </r>
  <r>
    <x v="1080"/>
    <n v="48"/>
    <s v="Alex Grayson"/>
    <x v="3"/>
    <n v="1"/>
    <x v="532"/>
    <n v="11779"/>
    <s v="Not Specified"/>
    <n v="45"/>
    <n v="6.88"/>
    <n v="0.04"/>
    <x v="3129"/>
    <n v="2"/>
    <n v="86.6"/>
    <n v="0.39"/>
    <x v="0"/>
    <x v="3"/>
    <x v="179"/>
    <x v="2"/>
    <x v="0"/>
    <n v="1628"/>
    <d v="2013-07-01T00:00:00"/>
    <x v="0"/>
    <x v="22"/>
    <n v="8618"/>
  </r>
  <r>
    <x v="1009"/>
    <n v="48"/>
    <s v="John Lucas"/>
    <x v="0"/>
    <n v="1"/>
    <x v="532"/>
    <n v="22626"/>
    <s v="Critical"/>
    <n v="17"/>
    <n v="5.18"/>
    <n v="0.02"/>
    <x v="1974"/>
    <n v="2.04"/>
    <n v="14.19"/>
    <n v="0.36"/>
    <x v="0"/>
    <x v="3"/>
    <x v="582"/>
    <x v="2"/>
    <x v="0"/>
    <n v="3149"/>
    <d v="2013-07-01T00:00:00"/>
    <x v="0"/>
    <x v="20"/>
    <n v="45424"/>
  </r>
  <r>
    <x v="325"/>
    <n v="48"/>
    <s v="Mathew Reese"/>
    <x v="0"/>
    <n v="1"/>
    <x v="533"/>
    <n v="56288"/>
    <s v="Not Specified"/>
    <n v="37"/>
    <n v="35.89"/>
    <n v="0.06"/>
    <x v="3130"/>
    <n v="14.72"/>
    <n v="140.35"/>
    <n v="0.4"/>
    <x v="0"/>
    <x v="0"/>
    <x v="875"/>
    <x v="15"/>
    <x v="0"/>
    <n v="7868"/>
    <d v="2013-06-30T00:00:00"/>
    <x v="0"/>
    <x v="13"/>
    <n v="11756"/>
  </r>
  <r>
    <x v="353"/>
    <n v="48"/>
    <s v="Frank Atkinson"/>
    <x v="2"/>
    <n v="1"/>
    <x v="533"/>
    <n v="28515"/>
    <s v="High"/>
    <n v="33"/>
    <n v="21.38"/>
    <n v="0"/>
    <x v="3131"/>
    <n v="2.99"/>
    <n v="302.12400000000002"/>
    <n v="0.36"/>
    <x v="0"/>
    <x v="0"/>
    <x v="1031"/>
    <x v="3"/>
    <x v="0"/>
    <n v="3997"/>
    <d v="2013-07-01T00:00:00"/>
    <x v="0"/>
    <x v="15"/>
    <n v="6320"/>
  </r>
  <r>
    <x v="507"/>
    <n v="48"/>
    <s v="Mathew Reese"/>
    <x v="0"/>
    <n v="1"/>
    <x v="533"/>
    <n v="56288"/>
    <s v="Not Specified"/>
    <n v="39"/>
    <n v="15.57"/>
    <n v="7.0000000000000007E-2"/>
    <x v="3132"/>
    <n v="1.39"/>
    <n v="269.26"/>
    <n v="0.38"/>
    <x v="0"/>
    <x v="0"/>
    <x v="353"/>
    <x v="15"/>
    <x v="0"/>
    <n v="7869"/>
    <d v="2013-07-02T00:00:00"/>
    <x v="1"/>
    <x v="13"/>
    <n v="11757"/>
  </r>
  <r>
    <x v="593"/>
    <n v="48"/>
    <s v="Frank Atkinson"/>
    <x v="2"/>
    <n v="1"/>
    <x v="533"/>
    <n v="28515"/>
    <s v="High"/>
    <n v="48"/>
    <n v="8.32"/>
    <n v="0.1"/>
    <x v="3133"/>
    <n v="2.38"/>
    <n v="-71.59"/>
    <n v="0.74"/>
    <x v="2"/>
    <x v="6"/>
    <x v="308"/>
    <x v="8"/>
    <x v="0"/>
    <n v="3996"/>
    <d v="2013-07-02T00:00:00"/>
    <x v="0"/>
    <x v="19"/>
    <n v="4005"/>
  </r>
  <r>
    <x v="551"/>
    <n v="48"/>
    <s v="Sonia Cooley"/>
    <x v="2"/>
    <n v="1"/>
    <x v="533"/>
    <n v="34338"/>
    <s v="Low"/>
    <n v="26"/>
    <n v="38.76"/>
    <n v="0.04"/>
    <x v="3134"/>
    <n v="13.26"/>
    <n v="265.08999999999997"/>
    <n v="0.36"/>
    <x v="0"/>
    <x v="0"/>
    <x v="958"/>
    <x v="2"/>
    <x v="1"/>
    <n v="4830"/>
    <d v="2013-07-05T00:00:00"/>
    <x v="1"/>
    <x v="6"/>
    <n v="97330"/>
  </r>
  <r>
    <x v="298"/>
    <n v="48"/>
    <s v="Gene McClure"/>
    <x v="3"/>
    <n v="1"/>
    <x v="534"/>
    <n v="45029"/>
    <s v="High"/>
    <n v="20"/>
    <n v="262.11"/>
    <n v="0.01"/>
    <x v="3135"/>
    <n v="62.74"/>
    <n v="-633.441237"/>
    <n v="0.75"/>
    <x v="1"/>
    <x v="4"/>
    <x v="590"/>
    <x v="4"/>
    <x v="0"/>
    <n v="6352"/>
    <d v="2013-07-03T00:00:00"/>
    <x v="2"/>
    <x v="0"/>
    <n v="19026"/>
  </r>
  <r>
    <x v="884"/>
    <n v="48"/>
    <s v="Benjamin Patterson"/>
    <x v="2"/>
    <n v="1"/>
    <x v="534"/>
    <n v="23361"/>
    <s v="Critical"/>
    <n v="7"/>
    <n v="65.989999999999995"/>
    <n v="7.0000000000000007E-2"/>
    <x v="3136"/>
    <n v="5.26"/>
    <n v="-204.93"/>
    <n v="0.56000000000000005"/>
    <x v="2"/>
    <x v="0"/>
    <x v="367"/>
    <x v="9"/>
    <x v="1"/>
    <n v="3265"/>
    <d v="2013-07-03T00:00:00"/>
    <x v="0"/>
    <x v="40"/>
    <n v="86401"/>
  </r>
  <r>
    <x v="667"/>
    <n v="48"/>
    <s v="Adrian Hane"/>
    <x v="2"/>
    <n v="1"/>
    <x v="534"/>
    <n v="21285"/>
    <s v="Medium"/>
    <n v="32"/>
    <n v="1.68"/>
    <n v="0.02"/>
    <x v="3137"/>
    <n v="1.57"/>
    <n v="-30.54"/>
    <n v="0.59"/>
    <x v="0"/>
    <x v="3"/>
    <x v="125"/>
    <x v="6"/>
    <x v="2"/>
    <n v="2935"/>
    <d v="2013-07-04T00:00:00"/>
    <x v="0"/>
    <x v="14"/>
    <n v="62002"/>
  </r>
  <r>
    <x v="1113"/>
    <n v="48"/>
    <s v="Maureen Fritzler"/>
    <x v="2"/>
    <n v="1"/>
    <x v="534"/>
    <n v="49221"/>
    <s v="Not Specified"/>
    <n v="41"/>
    <n v="6.48"/>
    <n v="0.02"/>
    <x v="3138"/>
    <n v="6.57"/>
    <n v="-103.28"/>
    <n v="0.37"/>
    <x v="0"/>
    <x v="0"/>
    <x v="803"/>
    <x v="2"/>
    <x v="0"/>
    <n v="6905"/>
    <d v="2013-07-04T00:00:00"/>
    <x v="0"/>
    <x v="0"/>
    <n v="19087"/>
  </r>
  <r>
    <x v="884"/>
    <n v="48"/>
    <s v="Benjamin Patterson"/>
    <x v="2"/>
    <n v="1"/>
    <x v="534"/>
    <n v="23361"/>
    <s v="Critical"/>
    <n v="36"/>
    <n v="80.98"/>
    <n v="0.04"/>
    <x v="3139"/>
    <n v="35"/>
    <n v="-921.68"/>
    <n v="0.81"/>
    <x v="0"/>
    <x v="1"/>
    <x v="695"/>
    <x v="0"/>
    <x v="1"/>
    <n v="3264"/>
    <d v="2013-07-04T00:00:00"/>
    <x v="0"/>
    <x v="40"/>
    <n v="86401"/>
  </r>
  <r>
    <x v="884"/>
    <n v="48"/>
    <s v="Benjamin Patterson"/>
    <x v="2"/>
    <n v="1"/>
    <x v="534"/>
    <n v="23361"/>
    <s v="Critical"/>
    <n v="2"/>
    <n v="1.26"/>
    <n v="0.06"/>
    <x v="3140"/>
    <n v="0.7"/>
    <n v="-2.73"/>
    <n v="0.81"/>
    <x v="0"/>
    <x v="3"/>
    <x v="625"/>
    <x v="14"/>
    <x v="1"/>
    <n v="3263"/>
    <d v="2013-07-04T00:00:00"/>
    <x v="0"/>
    <x v="40"/>
    <n v="86401"/>
  </r>
  <r>
    <x v="1113"/>
    <n v="48"/>
    <s v="Maureen Fritzler"/>
    <x v="2"/>
    <n v="1"/>
    <x v="534"/>
    <n v="49221"/>
    <s v="Not Specified"/>
    <n v="22"/>
    <n v="17.98"/>
    <n v="0.04"/>
    <x v="3141"/>
    <n v="8.51"/>
    <n v="-15.416399999999999"/>
    <n v="0.4"/>
    <x v="2"/>
    <x v="5"/>
    <x v="403"/>
    <x v="7"/>
    <x v="0"/>
    <n v="6904"/>
    <d v="2013-07-04T00:00:00"/>
    <x v="0"/>
    <x v="0"/>
    <n v="19087"/>
  </r>
  <r>
    <x v="250"/>
    <n v="48"/>
    <s v="Jamie Kunitz"/>
    <x v="2"/>
    <n v="1"/>
    <x v="534"/>
    <n v="43236"/>
    <s v="Not Specified"/>
    <n v="20"/>
    <n v="9.77"/>
    <n v="0"/>
    <x v="3142"/>
    <n v="6.02"/>
    <n v="10.68"/>
    <n v="0.48"/>
    <x v="1"/>
    <x v="5"/>
    <x v="449"/>
    <x v="5"/>
    <x v="2"/>
    <n v="6103"/>
    <d v="2013-07-05T00:00:00"/>
    <x v="0"/>
    <x v="14"/>
    <n v="60123"/>
  </r>
  <r>
    <x v="1123"/>
    <n v="48"/>
    <s v="Tonja Turnell"/>
    <x v="3"/>
    <n v="1"/>
    <x v="534"/>
    <n v="54913"/>
    <s v="High"/>
    <n v="11"/>
    <n v="4.76"/>
    <n v="0.08"/>
    <x v="3143"/>
    <n v="0.88"/>
    <n v="14.99"/>
    <n v="0.39"/>
    <x v="0"/>
    <x v="3"/>
    <x v="530"/>
    <x v="2"/>
    <x v="1"/>
    <n v="7658"/>
    <d v="2013-07-05T00:00:00"/>
    <x v="1"/>
    <x v="21"/>
    <n v="98270"/>
  </r>
  <r>
    <x v="667"/>
    <n v="48"/>
    <s v="Adrian Hane"/>
    <x v="2"/>
    <n v="1"/>
    <x v="534"/>
    <n v="21285"/>
    <s v="Medium"/>
    <n v="47"/>
    <n v="7.08"/>
    <n v="0.1"/>
    <x v="3144"/>
    <n v="2.35"/>
    <n v="23.82"/>
    <n v="0.47"/>
    <x v="0"/>
    <x v="3"/>
    <x v="458"/>
    <x v="6"/>
    <x v="2"/>
    <n v="2936"/>
    <d v="2013-07-05T00:00:00"/>
    <x v="0"/>
    <x v="14"/>
    <n v="62002"/>
  </r>
  <r>
    <x v="834"/>
    <n v="48"/>
    <s v="Karen Carlisle"/>
    <x v="2"/>
    <n v="1"/>
    <x v="534"/>
    <n v="46880"/>
    <s v="Critical"/>
    <n v="1"/>
    <n v="21.98"/>
    <n v="7.0000000000000007E-2"/>
    <x v="3145"/>
    <n v="8.32"/>
    <n v="-8.8800000000000008"/>
    <n v="0.39"/>
    <x v="0"/>
    <x v="3"/>
    <x v="1119"/>
    <x v="2"/>
    <x v="1"/>
    <n v="6583"/>
    <d v="2013-07-05T00:00:00"/>
    <x v="0"/>
    <x v="2"/>
    <n v="91776"/>
  </r>
  <r>
    <x v="744"/>
    <n v="48"/>
    <s v="Sara Luxemburg"/>
    <x v="0"/>
    <n v="1"/>
    <x v="534"/>
    <n v="20325"/>
    <s v="Critical"/>
    <n v="35"/>
    <n v="119.99"/>
    <n v="0.06"/>
    <x v="3146"/>
    <n v="56.14"/>
    <n v="-34.304099999999998"/>
    <n v="0.39"/>
    <x v="2"/>
    <x v="4"/>
    <x v="136"/>
    <x v="7"/>
    <x v="1"/>
    <n v="2818"/>
    <d v="2013-07-05T00:00:00"/>
    <x v="2"/>
    <x v="2"/>
    <n v="95630"/>
  </r>
  <r>
    <x v="744"/>
    <n v="48"/>
    <s v="Sara Luxemburg"/>
    <x v="0"/>
    <n v="1"/>
    <x v="534"/>
    <n v="20325"/>
    <s v="Critical"/>
    <n v="24"/>
    <n v="36.549999999999997"/>
    <n v="7.0000000000000007E-2"/>
    <x v="3147"/>
    <n v="13.89"/>
    <n v="104.37"/>
    <n v="0.41"/>
    <x v="0"/>
    <x v="3"/>
    <x v="430"/>
    <x v="6"/>
    <x v="1"/>
    <n v="2819"/>
    <d v="2013-07-06T00:00:00"/>
    <x v="0"/>
    <x v="2"/>
    <n v="95630"/>
  </r>
  <r>
    <x v="537"/>
    <n v="48"/>
    <s v="Keith Herrera"/>
    <x v="0"/>
    <n v="1"/>
    <x v="534"/>
    <n v="44065"/>
    <s v="Low"/>
    <n v="23"/>
    <n v="80.97"/>
    <n v="0.01"/>
    <x v="3148"/>
    <n v="33.6"/>
    <n v="128.43"/>
    <n v="0.37"/>
    <x v="2"/>
    <x v="2"/>
    <x v="195"/>
    <x v="7"/>
    <x v="0"/>
    <n v="6223"/>
    <d v="2013-07-10T00:00:00"/>
    <x v="2"/>
    <x v="22"/>
    <n v="7101"/>
  </r>
  <r>
    <x v="477"/>
    <n v="48"/>
    <s v="Ashley Jarboe"/>
    <x v="0"/>
    <n v="1"/>
    <x v="535"/>
    <n v="52743"/>
    <s v="High"/>
    <n v="46"/>
    <n v="150.97999999999999"/>
    <n v="0.09"/>
    <x v="3149"/>
    <n v="13.99"/>
    <n v="2812.63"/>
    <n v="0.38"/>
    <x v="2"/>
    <x v="5"/>
    <x v="170"/>
    <x v="7"/>
    <x v="1"/>
    <n v="7401"/>
    <d v="2013-07-04T00:00:00"/>
    <x v="0"/>
    <x v="40"/>
    <n v="85301"/>
  </r>
  <r>
    <x v="1124"/>
    <n v="48"/>
    <s v="Art Miller"/>
    <x v="2"/>
    <n v="1"/>
    <x v="535"/>
    <n v="41824"/>
    <s v="Not Specified"/>
    <n v="8"/>
    <n v="18.940000000000001"/>
    <n v="0.01"/>
    <x v="3150"/>
    <n v="1.49"/>
    <n v="46.478000000000002"/>
    <n v="0.35"/>
    <x v="0"/>
    <x v="0"/>
    <x v="1120"/>
    <x v="3"/>
    <x v="1"/>
    <n v="5895"/>
    <d v="2013-07-05T00:00:00"/>
    <x v="0"/>
    <x v="30"/>
    <n v="80501"/>
  </r>
  <r>
    <x v="211"/>
    <n v="48"/>
    <s v="Justin Knight"/>
    <x v="2"/>
    <n v="1"/>
    <x v="535"/>
    <n v="21892"/>
    <s v="High"/>
    <n v="6"/>
    <n v="4.91"/>
    <n v="0.06"/>
    <x v="1535"/>
    <n v="4.97"/>
    <n v="-18.342500000000001"/>
    <n v="0.38"/>
    <x v="0"/>
    <x v="0"/>
    <x v="720"/>
    <x v="3"/>
    <x v="2"/>
    <n v="3056"/>
    <d v="2013-07-06T00:00:00"/>
    <x v="0"/>
    <x v="10"/>
    <n v="50613"/>
  </r>
  <r>
    <x v="909"/>
    <n v="48"/>
    <s v="Candace McMahon"/>
    <x v="2"/>
    <n v="1"/>
    <x v="535"/>
    <n v="55140"/>
    <s v="Critical"/>
    <n v="39"/>
    <n v="11.7"/>
    <n v="0.09"/>
    <x v="3151"/>
    <n v="6.96"/>
    <n v="-84.19"/>
    <n v="0.5"/>
    <x v="0"/>
    <x v="5"/>
    <x v="162"/>
    <x v="13"/>
    <x v="0"/>
    <n v="7693"/>
    <d v="2013-07-06T00:00:00"/>
    <x v="0"/>
    <x v="41"/>
    <n v="26501"/>
  </r>
  <r>
    <x v="791"/>
    <n v="48"/>
    <s v="Art Miller"/>
    <x v="2"/>
    <n v="1"/>
    <x v="535"/>
    <n v="41824"/>
    <s v="Not Specified"/>
    <n v="33"/>
    <n v="2.98"/>
    <n v="0.09"/>
    <x v="3152"/>
    <n v="2.0299999999999998"/>
    <n v="-31.22"/>
    <n v="0.56999999999999995"/>
    <x v="0"/>
    <x v="3"/>
    <x v="111"/>
    <x v="6"/>
    <x v="1"/>
    <n v="5896"/>
    <d v="2013-07-06T00:00:00"/>
    <x v="0"/>
    <x v="30"/>
    <n v="80538"/>
  </r>
  <r>
    <x v="722"/>
    <n v="48"/>
    <s v="Lisa Hazard"/>
    <x v="1"/>
    <n v="1"/>
    <x v="535"/>
    <n v="21318"/>
    <s v="High"/>
    <n v="40"/>
    <n v="37.700000000000003"/>
    <n v="0.1"/>
    <x v="3153"/>
    <n v="2.99"/>
    <n v="562.30899999999997"/>
    <n v="0.35"/>
    <x v="0"/>
    <x v="0"/>
    <x v="556"/>
    <x v="3"/>
    <x v="1"/>
    <n v="2941"/>
    <d v="2013-07-06T00:00:00"/>
    <x v="0"/>
    <x v="37"/>
    <n v="87105"/>
  </r>
  <r>
    <x v="394"/>
    <n v="48"/>
    <s v="Brad Thomas"/>
    <x v="1"/>
    <n v="1"/>
    <x v="535"/>
    <n v="11682"/>
    <s v="Low"/>
    <n v="5"/>
    <n v="19.98"/>
    <n v="0.09"/>
    <x v="3154"/>
    <n v="4"/>
    <n v="-65.67"/>
    <n v="0.68"/>
    <x v="2"/>
    <x v="0"/>
    <x v="368"/>
    <x v="8"/>
    <x v="1"/>
    <n v="1612"/>
    <d v="2013-07-11T00:00:00"/>
    <x v="0"/>
    <x v="2"/>
    <n v="94024"/>
  </r>
  <r>
    <x v="543"/>
    <n v="48"/>
    <s v="Vivian Mathis"/>
    <x v="1"/>
    <n v="1"/>
    <x v="536"/>
    <n v="10784"/>
    <s v="Not Specified"/>
    <n v="2"/>
    <n v="6.78"/>
    <n v="0.1"/>
    <x v="849"/>
    <n v="6.18"/>
    <n v="-11.85"/>
    <n v="0.39"/>
    <x v="0"/>
    <x v="0"/>
    <x v="1121"/>
    <x v="2"/>
    <x v="0"/>
    <n v="1493"/>
    <d v="2013-07-06T00:00:00"/>
    <x v="0"/>
    <x v="1"/>
    <n v="21113"/>
  </r>
  <r>
    <x v="1069"/>
    <n v="48"/>
    <s v="Vivian Mathis"/>
    <x v="1"/>
    <n v="1"/>
    <x v="536"/>
    <n v="10784"/>
    <s v="Not Specified"/>
    <n v="30"/>
    <n v="6.81"/>
    <n v="0.09"/>
    <x v="3155"/>
    <n v="5.48"/>
    <n v="-54.441000000000003"/>
    <n v="0.37"/>
    <x v="0"/>
    <x v="0"/>
    <x v="1122"/>
    <x v="3"/>
    <x v="0"/>
    <n v="1494"/>
    <d v="2013-07-07T00:00:00"/>
    <x v="0"/>
    <x v="1"/>
    <n v="20832"/>
  </r>
  <r>
    <x v="464"/>
    <n v="48"/>
    <s v="Brad Thomas"/>
    <x v="1"/>
    <n v="1"/>
    <x v="537"/>
    <n v="30887"/>
    <s v="Critical"/>
    <n v="44"/>
    <n v="115.99"/>
    <n v="7.0000000000000007E-2"/>
    <x v="3156"/>
    <n v="5.92"/>
    <n v="1192.9770000000001"/>
    <n v="0.57999999999999996"/>
    <x v="2"/>
    <x v="0"/>
    <x v="154"/>
    <x v="9"/>
    <x v="1"/>
    <n v="4336"/>
    <d v="2013-07-07T00:00:00"/>
    <x v="0"/>
    <x v="2"/>
    <n v="95032"/>
  </r>
  <r>
    <x v="903"/>
    <n v="48"/>
    <s v="Lisa DeCherney"/>
    <x v="2"/>
    <n v="1"/>
    <x v="537"/>
    <n v="45763"/>
    <s v="High"/>
    <n v="25"/>
    <n v="2.61"/>
    <n v="0.05"/>
    <x v="3157"/>
    <n v="0.5"/>
    <n v="24.28"/>
    <n v="0.39"/>
    <x v="0"/>
    <x v="0"/>
    <x v="586"/>
    <x v="12"/>
    <x v="2"/>
    <n v="6438"/>
    <d v="2013-07-08T00:00:00"/>
    <x v="0"/>
    <x v="38"/>
    <n v="67901"/>
  </r>
  <r>
    <x v="435"/>
    <n v="48"/>
    <s v="Herbert Flentye"/>
    <x v="0"/>
    <n v="1"/>
    <x v="537"/>
    <n v="46374"/>
    <s v="High"/>
    <n v="7"/>
    <n v="259.70999999999998"/>
    <n v="0.08"/>
    <x v="3158"/>
    <n v="66.67"/>
    <n v="-627.64115700000002"/>
    <n v="0.65"/>
    <x v="1"/>
    <x v="4"/>
    <x v="221"/>
    <x v="4"/>
    <x v="0"/>
    <n v="6516"/>
    <d v="2013-07-09T00:00:00"/>
    <x v="2"/>
    <x v="20"/>
    <n v="44117"/>
  </r>
  <r>
    <x v="1125"/>
    <n v="48"/>
    <s v="Christy Brittain"/>
    <x v="3"/>
    <n v="1"/>
    <x v="538"/>
    <n v="21539"/>
    <s v="Medium"/>
    <n v="39"/>
    <n v="71.37"/>
    <n v="0.05"/>
    <x v="3159"/>
    <n v="69"/>
    <n v="-1730.3"/>
    <n v="0.68"/>
    <x v="1"/>
    <x v="1"/>
    <x v="222"/>
    <x v="4"/>
    <x v="1"/>
    <n v="2982"/>
    <d v="2013-07-09T00:00:00"/>
    <x v="0"/>
    <x v="2"/>
    <n v="90405"/>
  </r>
  <r>
    <x v="1125"/>
    <n v="48"/>
    <s v="Christy Brittain"/>
    <x v="3"/>
    <n v="1"/>
    <x v="538"/>
    <n v="21539"/>
    <s v="Medium"/>
    <n v="18"/>
    <n v="21.98"/>
    <n v="0.04"/>
    <x v="3160"/>
    <n v="8.32"/>
    <n v="40.11"/>
    <n v="0.39"/>
    <x v="0"/>
    <x v="3"/>
    <x v="1119"/>
    <x v="2"/>
    <x v="1"/>
    <n v="2981"/>
    <d v="2013-07-10T00:00:00"/>
    <x v="0"/>
    <x v="2"/>
    <n v="90405"/>
  </r>
  <r>
    <x v="1085"/>
    <n v="48"/>
    <s v="Darrin Sayre"/>
    <x v="3"/>
    <n v="1"/>
    <x v="538"/>
    <n v="15202"/>
    <s v="High"/>
    <n v="36"/>
    <n v="39.979999999999997"/>
    <n v="0.09"/>
    <x v="3161"/>
    <n v="9.1999999999999993"/>
    <n v="154.16"/>
    <n v="0.65"/>
    <x v="1"/>
    <x v="3"/>
    <x v="837"/>
    <x v="5"/>
    <x v="1"/>
    <n v="2128"/>
    <d v="2013-07-11T00:00:00"/>
    <x v="1"/>
    <x v="2"/>
    <n v="95351"/>
  </r>
  <r>
    <x v="365"/>
    <n v="48"/>
    <s v="Jim Sink"/>
    <x v="2"/>
    <n v="1"/>
    <x v="538"/>
    <n v="59750"/>
    <s v="Low"/>
    <n v="34"/>
    <n v="6.48"/>
    <n v="0.04"/>
    <x v="3162"/>
    <n v="5.74"/>
    <n v="-66.05"/>
    <n v="0.37"/>
    <x v="0"/>
    <x v="0"/>
    <x v="952"/>
    <x v="2"/>
    <x v="2"/>
    <n v="8360"/>
    <d v="2013-07-13T00:00:00"/>
    <x v="0"/>
    <x v="36"/>
    <n v="46322"/>
  </r>
  <r>
    <x v="278"/>
    <n v="48"/>
    <s v="Carlos Daly"/>
    <x v="2"/>
    <n v="1"/>
    <x v="539"/>
    <n v="48839"/>
    <s v="Critical"/>
    <n v="1"/>
    <n v="98.31"/>
    <n v="0.05"/>
    <x v="3163"/>
    <n v="0.49"/>
    <n v="-37.06"/>
    <n v="0.36"/>
    <x v="0"/>
    <x v="0"/>
    <x v="1123"/>
    <x v="12"/>
    <x v="2"/>
    <n v="6858"/>
    <d v="2013-07-12T00:00:00"/>
    <x v="0"/>
    <x v="14"/>
    <n v="61554"/>
  </r>
  <r>
    <x v="291"/>
    <n v="48"/>
    <s v="Gary McGarr"/>
    <x v="1"/>
    <n v="1"/>
    <x v="540"/>
    <n v="47712"/>
    <s v="Low"/>
    <n v="50"/>
    <n v="5.38"/>
    <n v="0.1"/>
    <x v="3164"/>
    <n v="7.57"/>
    <n v="-243.869"/>
    <n v="0.36"/>
    <x v="0"/>
    <x v="0"/>
    <x v="62"/>
    <x v="3"/>
    <x v="0"/>
    <n v="6698"/>
    <d v="2013-07-18T00:00:00"/>
    <x v="1"/>
    <x v="1"/>
    <n v="20746"/>
  </r>
  <r>
    <x v="17"/>
    <n v="48"/>
    <s v="Dorris Love"/>
    <x v="1"/>
    <n v="1"/>
    <x v="541"/>
    <n v="17255"/>
    <s v="Not Specified"/>
    <n v="17"/>
    <n v="9.3800000000000008"/>
    <n v="0.09"/>
    <x v="3165"/>
    <n v="7.28"/>
    <n v="-75.22"/>
    <n v="0.56999999999999995"/>
    <x v="0"/>
    <x v="0"/>
    <x v="1124"/>
    <x v="0"/>
    <x v="0"/>
    <n v="2381"/>
    <d v="2013-07-15T00:00:00"/>
    <x v="0"/>
    <x v="13"/>
    <n v="11729"/>
  </r>
  <r>
    <x v="719"/>
    <n v="48"/>
    <s v="Lauren Leatherbury"/>
    <x v="2"/>
    <n v="1"/>
    <x v="541"/>
    <n v="39235"/>
    <s v="Medium"/>
    <n v="34"/>
    <n v="21.66"/>
    <n v="0"/>
    <x v="3166"/>
    <n v="13.99"/>
    <n v="-99.95"/>
    <n v="0.52"/>
    <x v="0"/>
    <x v="5"/>
    <x v="722"/>
    <x v="13"/>
    <x v="1"/>
    <n v="5537"/>
    <d v="2013-07-16T00:00:00"/>
    <x v="0"/>
    <x v="30"/>
    <n v="81301"/>
  </r>
  <r>
    <x v="801"/>
    <n v="48"/>
    <s v="Andy Reiter"/>
    <x v="2"/>
    <n v="1"/>
    <x v="541"/>
    <n v="37920"/>
    <s v="Critical"/>
    <n v="48"/>
    <n v="8.4600000000000009"/>
    <n v="0.04"/>
    <x v="3167"/>
    <n v="8.99"/>
    <n v="-380.2"/>
    <n v="0.79"/>
    <x v="2"/>
    <x v="6"/>
    <x v="819"/>
    <x v="8"/>
    <x v="2"/>
    <n v="5336"/>
    <d v="2013-07-16T00:00:00"/>
    <x v="0"/>
    <x v="9"/>
    <n v="76240"/>
  </r>
  <r>
    <x v="479"/>
    <n v="48"/>
    <s v="Andrew Allen"/>
    <x v="2"/>
    <n v="1"/>
    <x v="541"/>
    <n v="2438"/>
    <s v="High"/>
    <n v="23"/>
    <n v="35.99"/>
    <n v="0.01"/>
    <x v="3168"/>
    <n v="0.99"/>
    <n v="316.476"/>
    <n v="0.35"/>
    <x v="2"/>
    <x v="6"/>
    <x v="427"/>
    <x v="9"/>
    <x v="1"/>
    <n v="352"/>
    <d v="2013-07-16T00:00:00"/>
    <x v="0"/>
    <x v="30"/>
    <n v="80525"/>
  </r>
  <r>
    <x v="479"/>
    <n v="48"/>
    <s v="Andrew Allen"/>
    <x v="2"/>
    <n v="1"/>
    <x v="541"/>
    <n v="2438"/>
    <s v="High"/>
    <n v="20"/>
    <n v="14.48"/>
    <n v="0.06"/>
    <x v="3169"/>
    <n v="6.46"/>
    <n v="8.8994999999999997"/>
    <n v="0.38"/>
    <x v="0"/>
    <x v="0"/>
    <x v="207"/>
    <x v="3"/>
    <x v="1"/>
    <n v="351"/>
    <d v="2013-07-17T00:00:00"/>
    <x v="0"/>
    <x v="30"/>
    <n v="80525"/>
  </r>
  <r>
    <x v="40"/>
    <n v="48"/>
    <s v="Charles McCrossin"/>
    <x v="2"/>
    <n v="1"/>
    <x v="541"/>
    <n v="30947"/>
    <s v="Low"/>
    <n v="17"/>
    <n v="41.94"/>
    <n v="0.03"/>
    <x v="3170"/>
    <n v="2.99"/>
    <n v="261.23899999999998"/>
    <n v="0.35"/>
    <x v="0"/>
    <x v="0"/>
    <x v="763"/>
    <x v="3"/>
    <x v="2"/>
    <n v="4346"/>
    <d v="2013-07-18T00:00:00"/>
    <x v="0"/>
    <x v="14"/>
    <n v="60544"/>
  </r>
  <r>
    <x v="40"/>
    <n v="48"/>
    <s v="Charles McCrossin"/>
    <x v="2"/>
    <n v="1"/>
    <x v="541"/>
    <n v="30947"/>
    <s v="Low"/>
    <n v="45"/>
    <n v="7.31"/>
    <n v="0.01"/>
    <x v="3171"/>
    <n v="0.49"/>
    <n v="183.53"/>
    <n v="0.38"/>
    <x v="0"/>
    <x v="0"/>
    <x v="249"/>
    <x v="12"/>
    <x v="2"/>
    <n v="4347"/>
    <d v="2013-07-18T00:00:00"/>
    <x v="0"/>
    <x v="14"/>
    <n v="60544"/>
  </r>
  <r>
    <x v="1126"/>
    <n v="48"/>
    <s v="Sanjit Chand"/>
    <x v="1"/>
    <n v="1"/>
    <x v="542"/>
    <n v="294"/>
    <s v="Medium"/>
    <n v="35"/>
    <n v="193.17"/>
    <n v="0.06"/>
    <x v="3172"/>
    <n v="19.989999999999998"/>
    <n v="489.02"/>
    <n v="0.71"/>
    <x v="0"/>
    <x v="0"/>
    <x v="337"/>
    <x v="0"/>
    <x v="2"/>
    <n v="51"/>
    <d v="2013-07-16T00:00:00"/>
    <x v="0"/>
    <x v="10"/>
    <n v="50322"/>
  </r>
  <r>
    <x v="662"/>
    <n v="48"/>
    <s v="Shahid Shariari"/>
    <x v="2"/>
    <n v="1"/>
    <x v="542"/>
    <n v="26368"/>
    <s v="Medium"/>
    <n v="25"/>
    <n v="85.99"/>
    <n v="0.01"/>
    <x v="3173"/>
    <n v="2.5"/>
    <n v="795.05100000000004"/>
    <n v="0.35"/>
    <x v="2"/>
    <x v="0"/>
    <x v="1020"/>
    <x v="9"/>
    <x v="2"/>
    <n v="3687"/>
    <d v="2013-07-17T00:00:00"/>
    <x v="0"/>
    <x v="24"/>
    <n v="48342"/>
  </r>
  <r>
    <x v="274"/>
    <n v="48"/>
    <s v="Laura Armstrong"/>
    <x v="0"/>
    <n v="1"/>
    <x v="542"/>
    <n v="38405"/>
    <s v="Medium"/>
    <n v="29"/>
    <n v="7.59"/>
    <n v="0.1"/>
    <x v="3174"/>
    <n v="4"/>
    <n v="14.77"/>
    <n v="0.42"/>
    <x v="1"/>
    <x v="3"/>
    <x v="354"/>
    <x v="5"/>
    <x v="0"/>
    <n v="5403"/>
    <d v="2013-07-18T00:00:00"/>
    <x v="0"/>
    <x v="20"/>
    <n v="43302"/>
  </r>
  <r>
    <x v="295"/>
    <n v="48"/>
    <s v="Michelle Huthwaite"/>
    <x v="1"/>
    <n v="1"/>
    <x v="542"/>
    <n v="40833"/>
    <s v="Low"/>
    <n v="48"/>
    <n v="65.989999999999995"/>
    <n v="0.04"/>
    <x v="3175"/>
    <n v="2.5"/>
    <n v="844.82100000000003"/>
    <n v="0.56000000000000005"/>
    <x v="2"/>
    <x v="0"/>
    <x v="1125"/>
    <x v="9"/>
    <x v="0"/>
    <n v="5749"/>
    <d v="2013-07-24T00:00:00"/>
    <x v="0"/>
    <x v="1"/>
    <n v="20735"/>
  </r>
  <r>
    <x v="184"/>
    <n v="48"/>
    <s v="Rick Wilson"/>
    <x v="3"/>
    <n v="1"/>
    <x v="543"/>
    <n v="1604"/>
    <s v="Low"/>
    <n v="47"/>
    <n v="12.64"/>
    <n v="0"/>
    <x v="3176"/>
    <n v="4.9800000000000004"/>
    <n v="128.88"/>
    <n v="0.48"/>
    <x v="1"/>
    <x v="6"/>
    <x v="369"/>
    <x v="5"/>
    <x v="3"/>
    <n v="239"/>
    <d v="2013-07-16T00:00:00"/>
    <x v="0"/>
    <x v="45"/>
    <n v="28403"/>
  </r>
  <r>
    <x v="910"/>
    <n v="48"/>
    <s v="Joy Daniels"/>
    <x v="2"/>
    <n v="1"/>
    <x v="543"/>
    <n v="31842"/>
    <s v="Medium"/>
    <n v="9"/>
    <n v="17.48"/>
    <n v="0.06"/>
    <x v="3177"/>
    <n v="1.99"/>
    <n v="-18.84"/>
    <n v="0.45"/>
    <x v="2"/>
    <x v="6"/>
    <x v="684"/>
    <x v="8"/>
    <x v="3"/>
    <n v="4465"/>
    <d v="2013-07-17T00:00:00"/>
    <x v="0"/>
    <x v="12"/>
    <n v="32780"/>
  </r>
  <r>
    <x v="1127"/>
    <n v="48"/>
    <s v="Fred McMath"/>
    <x v="0"/>
    <n v="1"/>
    <x v="543"/>
    <n v="19174"/>
    <s v="Medium"/>
    <n v="19"/>
    <n v="65.989999999999995"/>
    <n v="0.06"/>
    <x v="3178"/>
    <n v="2.5"/>
    <n v="152.74799999999999"/>
    <n v="0.56000000000000005"/>
    <x v="2"/>
    <x v="0"/>
    <x v="1125"/>
    <x v="9"/>
    <x v="0"/>
    <n v="2650"/>
    <d v="2013-07-17T00:00:00"/>
    <x v="0"/>
    <x v="28"/>
    <n v="1453"/>
  </r>
  <r>
    <x v="638"/>
    <n v="48"/>
    <s v="Sally Knutson"/>
    <x v="0"/>
    <n v="1"/>
    <x v="543"/>
    <n v="24833"/>
    <s v="Not Specified"/>
    <n v="45"/>
    <n v="124.49"/>
    <n v="0.08"/>
    <x v="3179"/>
    <n v="51.94"/>
    <n v="-818.76599999999996"/>
    <n v="0.63"/>
    <x v="1"/>
    <x v="4"/>
    <x v="773"/>
    <x v="4"/>
    <x v="2"/>
    <n v="3488"/>
    <d v="2013-07-18T00:00:00"/>
    <x v="2"/>
    <x v="24"/>
    <n v="48071"/>
  </r>
  <r>
    <x v="204"/>
    <n v="48"/>
    <s v="Fred McMath"/>
    <x v="0"/>
    <n v="1"/>
    <x v="543"/>
    <n v="19174"/>
    <s v="Medium"/>
    <n v="49"/>
    <n v="4.24"/>
    <n v="0.05"/>
    <x v="3180"/>
    <n v="5.41"/>
    <n v="-151.4205"/>
    <n v="0.35"/>
    <x v="0"/>
    <x v="0"/>
    <x v="642"/>
    <x v="3"/>
    <x v="0"/>
    <n v="2648"/>
    <d v="2013-07-18T00:00:00"/>
    <x v="0"/>
    <x v="19"/>
    <n v="4210"/>
  </r>
  <r>
    <x v="1128"/>
    <n v="48"/>
    <s v="Fred McMath"/>
    <x v="0"/>
    <n v="1"/>
    <x v="543"/>
    <n v="19174"/>
    <s v="Medium"/>
    <n v="35"/>
    <n v="179.99"/>
    <n v="0.02"/>
    <x v="3181"/>
    <n v="13.99"/>
    <n v="1142.0820000000001"/>
    <n v="0.56999999999999995"/>
    <x v="2"/>
    <x v="5"/>
    <x v="709"/>
    <x v="9"/>
    <x v="0"/>
    <n v="2649"/>
    <d v="2013-07-18T00:00:00"/>
    <x v="0"/>
    <x v="28"/>
    <n v="2478"/>
  </r>
  <r>
    <x v="480"/>
    <n v="48"/>
    <s v="Fred McMath"/>
    <x v="0"/>
    <n v="1"/>
    <x v="543"/>
    <n v="19174"/>
    <s v="Medium"/>
    <n v="48"/>
    <n v="33.979999999999997"/>
    <n v="0"/>
    <x v="3182"/>
    <n v="1.99"/>
    <n v="665.63"/>
    <n v="0.45"/>
    <x v="2"/>
    <x v="6"/>
    <x v="71"/>
    <x v="8"/>
    <x v="0"/>
    <n v="2651"/>
    <d v="2013-07-18T00:00:00"/>
    <x v="0"/>
    <x v="28"/>
    <n v="2457"/>
  </r>
  <r>
    <x v="1129"/>
    <n v="48"/>
    <s v="Robert Barroso"/>
    <x v="0"/>
    <n v="1"/>
    <x v="543"/>
    <n v="49472"/>
    <s v="Low"/>
    <n v="9"/>
    <n v="3.29"/>
    <n v="0.03"/>
    <x v="3183"/>
    <n v="1.35"/>
    <n v="0.08"/>
    <n v="0.4"/>
    <x v="0"/>
    <x v="3"/>
    <x v="64"/>
    <x v="14"/>
    <x v="0"/>
    <n v="6932"/>
    <d v="2013-07-20T00:00:00"/>
    <x v="0"/>
    <x v="28"/>
    <n v="1950"/>
  </r>
  <r>
    <x v="204"/>
    <n v="48"/>
    <s v="Robert Barroso"/>
    <x v="0"/>
    <n v="1"/>
    <x v="543"/>
    <n v="49472"/>
    <s v="Low"/>
    <n v="23"/>
    <n v="4.28"/>
    <n v="0.02"/>
    <x v="3184"/>
    <n v="0.94"/>
    <n v="17.89"/>
    <n v="0.56000000000000005"/>
    <x v="0"/>
    <x v="3"/>
    <x v="98"/>
    <x v="6"/>
    <x v="0"/>
    <n v="6930"/>
    <d v="2013-07-21T00:00:00"/>
    <x v="0"/>
    <x v="19"/>
    <n v="4210"/>
  </r>
  <r>
    <x v="1130"/>
    <n v="48"/>
    <s v="Robert Barroso"/>
    <x v="0"/>
    <n v="1"/>
    <x v="543"/>
    <n v="49472"/>
    <s v="Low"/>
    <n v="15"/>
    <n v="9.7799999999999994"/>
    <n v="0.05"/>
    <x v="3185"/>
    <n v="1.99"/>
    <n v="12.09"/>
    <n v="0.43"/>
    <x v="2"/>
    <x v="6"/>
    <x v="146"/>
    <x v="8"/>
    <x v="0"/>
    <n v="6931"/>
    <d v="2013-07-21T00:00:00"/>
    <x v="0"/>
    <x v="28"/>
    <n v="1901"/>
  </r>
  <r>
    <x v="518"/>
    <n v="48"/>
    <s v="Anne Pryor"/>
    <x v="1"/>
    <n v="1"/>
    <x v="543"/>
    <n v="24069"/>
    <s v="Low"/>
    <n v="21"/>
    <n v="376.13"/>
    <n v="0.02"/>
    <x v="3186"/>
    <n v="85.63"/>
    <n v="-592.52049999999997"/>
    <n v="0.74"/>
    <x v="1"/>
    <x v="4"/>
    <x v="171"/>
    <x v="4"/>
    <x v="0"/>
    <n v="3367"/>
    <d v="2013-07-23T00:00:00"/>
    <x v="2"/>
    <x v="13"/>
    <n v="12180"/>
  </r>
  <r>
    <x v="110"/>
    <n v="48"/>
    <s v="Andy Yotov"/>
    <x v="2"/>
    <n v="1"/>
    <x v="544"/>
    <n v="39330"/>
    <s v="Critical"/>
    <n v="29"/>
    <n v="5.74"/>
    <n v="0"/>
    <x v="3187"/>
    <n v="5.3"/>
    <n v="-71.959999999999994"/>
    <n v="0.55000000000000004"/>
    <x v="0"/>
    <x v="6"/>
    <x v="846"/>
    <x v="16"/>
    <x v="2"/>
    <n v="5552"/>
    <d v="2013-07-18T00:00:00"/>
    <x v="1"/>
    <x v="9"/>
    <n v="76131"/>
  </r>
  <r>
    <x v="91"/>
    <n v="48"/>
    <s v="John Lee"/>
    <x v="2"/>
    <n v="1"/>
    <x v="544"/>
    <n v="16289"/>
    <s v="High"/>
    <n v="37"/>
    <n v="12.22"/>
    <n v="0.09"/>
    <x v="3188"/>
    <n v="2.85"/>
    <n v="96.95"/>
    <n v="0.55000000000000004"/>
    <x v="1"/>
    <x v="6"/>
    <x v="234"/>
    <x v="5"/>
    <x v="3"/>
    <n v="2267"/>
    <d v="2013-07-19T00:00:00"/>
    <x v="0"/>
    <x v="4"/>
    <n v="35473"/>
  </r>
  <r>
    <x v="1131"/>
    <n v="48"/>
    <s v="Joe Elijah"/>
    <x v="1"/>
    <n v="1"/>
    <x v="544"/>
    <n v="35137"/>
    <s v="High"/>
    <n v="41"/>
    <n v="5.34"/>
    <n v="0.05"/>
    <x v="3189"/>
    <n v="2.99"/>
    <n v="7.3014999999999999"/>
    <n v="0.38"/>
    <x v="0"/>
    <x v="0"/>
    <x v="266"/>
    <x v="3"/>
    <x v="3"/>
    <n v="4939"/>
    <d v="2013-07-19T00:00:00"/>
    <x v="1"/>
    <x v="33"/>
    <n v="72903"/>
  </r>
  <r>
    <x v="1132"/>
    <n v="48"/>
    <s v="Jill Fjeld"/>
    <x v="1"/>
    <n v="1"/>
    <x v="544"/>
    <n v="6531"/>
    <s v="High"/>
    <n v="42"/>
    <n v="4.37"/>
    <n v="0.05"/>
    <x v="3190"/>
    <n v="5.15"/>
    <n v="-145.1"/>
    <n v="0.59"/>
    <x v="0"/>
    <x v="0"/>
    <x v="793"/>
    <x v="13"/>
    <x v="1"/>
    <n v="909"/>
    <d v="2013-07-19T00:00:00"/>
    <x v="0"/>
    <x v="2"/>
    <n v="92262"/>
  </r>
  <r>
    <x v="1132"/>
    <n v="48"/>
    <s v="Jill Fjeld"/>
    <x v="1"/>
    <n v="1"/>
    <x v="544"/>
    <n v="6531"/>
    <s v="High"/>
    <n v="28"/>
    <n v="19.84"/>
    <n v="0.06"/>
    <x v="3191"/>
    <n v="4.0999999999999996"/>
    <n v="143.04"/>
    <n v="0.44"/>
    <x v="0"/>
    <x v="3"/>
    <x v="564"/>
    <x v="6"/>
    <x v="1"/>
    <n v="910"/>
    <d v="2013-07-19T00:00:00"/>
    <x v="0"/>
    <x v="2"/>
    <n v="92262"/>
  </r>
  <r>
    <x v="79"/>
    <n v="48"/>
    <s v="John Lee"/>
    <x v="2"/>
    <n v="1"/>
    <x v="544"/>
    <n v="16289"/>
    <s v="High"/>
    <n v="49"/>
    <n v="125.99"/>
    <n v="0.01"/>
    <x v="3192"/>
    <n v="2.5"/>
    <n v="2040.867"/>
    <n v="0.57999999999999996"/>
    <x v="2"/>
    <x v="0"/>
    <x v="597"/>
    <x v="9"/>
    <x v="3"/>
    <n v="2266"/>
    <d v="2013-07-19T00:00:00"/>
    <x v="0"/>
    <x v="33"/>
    <n v="71901"/>
  </r>
  <r>
    <x v="1131"/>
    <n v="48"/>
    <s v="Joe Elijah"/>
    <x v="1"/>
    <n v="1"/>
    <x v="544"/>
    <n v="35137"/>
    <s v="High"/>
    <n v="47"/>
    <n v="23.99"/>
    <n v="0.1"/>
    <x v="3193"/>
    <n v="6.71"/>
    <n v="283.79000000000002"/>
    <n v="0.35"/>
    <x v="0"/>
    <x v="0"/>
    <x v="693"/>
    <x v="15"/>
    <x v="3"/>
    <n v="4940"/>
    <d v="2013-07-20T00:00:00"/>
    <x v="0"/>
    <x v="33"/>
    <n v="72903"/>
  </r>
  <r>
    <x v="173"/>
    <n v="48"/>
    <s v="Bradley Nguyen"/>
    <x v="3"/>
    <n v="1"/>
    <x v="545"/>
    <n v="18341"/>
    <s v="Critical"/>
    <n v="39"/>
    <n v="5.78"/>
    <n v="0"/>
    <x v="3194"/>
    <n v="7.96"/>
    <n v="-165.26"/>
    <n v="0.36"/>
    <x v="0"/>
    <x v="0"/>
    <x v="673"/>
    <x v="2"/>
    <x v="0"/>
    <n v="2526"/>
    <d v="2013-07-18T00:00:00"/>
    <x v="0"/>
    <x v="1"/>
    <n v="21133"/>
  </r>
  <r>
    <x v="16"/>
    <n v="48"/>
    <s v="Valerie Dominguez"/>
    <x v="2"/>
    <n v="1"/>
    <x v="545"/>
    <n v="14534"/>
    <s v="Medium"/>
    <n v="46"/>
    <n v="15.98"/>
    <n v="0.02"/>
    <x v="3195"/>
    <n v="4"/>
    <n v="226.09"/>
    <n v="0.37"/>
    <x v="2"/>
    <x v="0"/>
    <x v="379"/>
    <x v="8"/>
    <x v="3"/>
    <n v="2042"/>
    <d v="2013-07-18T00:00:00"/>
    <x v="0"/>
    <x v="12"/>
    <n v="32174"/>
  </r>
  <r>
    <x v="88"/>
    <n v="48"/>
    <s v="Joel Eaton"/>
    <x v="1"/>
    <n v="1"/>
    <x v="545"/>
    <n v="34499"/>
    <s v="Medium"/>
    <n v="2"/>
    <n v="243.98"/>
    <n v="0.01"/>
    <x v="3196"/>
    <n v="62.94"/>
    <n v="-336.3"/>
    <n v="0.56999999999999995"/>
    <x v="1"/>
    <x v="2"/>
    <x v="861"/>
    <x v="1"/>
    <x v="3"/>
    <n v="4850"/>
    <d v="2013-07-19T00:00:00"/>
    <x v="2"/>
    <x v="32"/>
    <n v="39301"/>
  </r>
  <r>
    <x v="269"/>
    <n v="48"/>
    <s v="Cynthia Arntzen"/>
    <x v="1"/>
    <n v="1"/>
    <x v="545"/>
    <n v="23559"/>
    <s v="Low"/>
    <n v="9"/>
    <n v="17.98"/>
    <n v="0.02"/>
    <x v="2453"/>
    <n v="8.51"/>
    <n v="-34.625999999999998"/>
    <n v="0.4"/>
    <x v="2"/>
    <x v="5"/>
    <x v="403"/>
    <x v="7"/>
    <x v="3"/>
    <n v="3299"/>
    <d v="2013-07-23T00:00:00"/>
    <x v="0"/>
    <x v="29"/>
    <n v="37174"/>
  </r>
  <r>
    <x v="269"/>
    <n v="48"/>
    <s v="Cynthia Arntzen"/>
    <x v="1"/>
    <n v="1"/>
    <x v="545"/>
    <n v="23559"/>
    <s v="Low"/>
    <n v="14"/>
    <n v="28.53"/>
    <n v="0.03"/>
    <x v="3197"/>
    <n v="1.49"/>
    <n v="166.5745"/>
    <n v="0.38"/>
    <x v="0"/>
    <x v="0"/>
    <x v="406"/>
    <x v="3"/>
    <x v="3"/>
    <n v="3298"/>
    <d v="2013-07-25T00:00:00"/>
    <x v="1"/>
    <x v="29"/>
    <n v="37174"/>
  </r>
  <r>
    <x v="1133"/>
    <n v="48"/>
    <s v="Maribeth Yedwab"/>
    <x v="1"/>
    <n v="1"/>
    <x v="546"/>
    <n v="35043"/>
    <s v="Not Specified"/>
    <n v="45"/>
    <n v="2.62"/>
    <n v="0.01"/>
    <x v="3198"/>
    <n v="0.8"/>
    <n v="37.99"/>
    <n v="0.39"/>
    <x v="0"/>
    <x v="3"/>
    <x v="548"/>
    <x v="14"/>
    <x v="3"/>
    <n v="4923"/>
    <d v="2013-07-20T00:00:00"/>
    <x v="1"/>
    <x v="27"/>
    <n v="40356"/>
  </r>
  <r>
    <x v="1133"/>
    <n v="48"/>
    <s v="Maribeth Yedwab"/>
    <x v="1"/>
    <n v="1"/>
    <x v="546"/>
    <n v="35043"/>
    <s v="Not Specified"/>
    <n v="9"/>
    <n v="125.99"/>
    <n v="0.06"/>
    <x v="3199"/>
    <n v="8.08"/>
    <n v="-287.99099999999999"/>
    <n v="0.56999999999999995"/>
    <x v="2"/>
    <x v="0"/>
    <x v="1052"/>
    <x v="9"/>
    <x v="3"/>
    <n v="4924"/>
    <d v="2013-07-20T00:00:00"/>
    <x v="0"/>
    <x v="27"/>
    <n v="40356"/>
  </r>
  <r>
    <x v="169"/>
    <n v="48"/>
    <s v="Bill Donatelli"/>
    <x v="2"/>
    <n v="1"/>
    <x v="546"/>
    <n v="56101"/>
    <s v="Not Specified"/>
    <n v="1"/>
    <n v="14.42"/>
    <n v="0.01"/>
    <x v="3200"/>
    <n v="6.75"/>
    <n v="-7.22"/>
    <n v="0.52"/>
    <x v="0"/>
    <x v="5"/>
    <x v="81"/>
    <x v="13"/>
    <x v="2"/>
    <n v="7845"/>
    <d v="2013-07-21T00:00:00"/>
    <x v="0"/>
    <x v="7"/>
    <n v="68502"/>
  </r>
  <r>
    <x v="638"/>
    <n v="48"/>
    <s v="Rob Dowd"/>
    <x v="2"/>
    <n v="1"/>
    <x v="546"/>
    <n v="17344"/>
    <s v="Critical"/>
    <n v="40"/>
    <n v="65.989999999999995"/>
    <n v="0.01"/>
    <x v="3201"/>
    <n v="7.69"/>
    <n v="571.53599999999994"/>
    <n v="0.59"/>
    <x v="2"/>
    <x v="0"/>
    <x v="1076"/>
    <x v="9"/>
    <x v="2"/>
    <n v="2393"/>
    <d v="2013-07-21T00:00:00"/>
    <x v="0"/>
    <x v="24"/>
    <n v="48071"/>
  </r>
  <r>
    <x v="342"/>
    <n v="48"/>
    <s v="Ross Baird"/>
    <x v="2"/>
    <n v="1"/>
    <x v="546"/>
    <n v="50242"/>
    <s v="Not Specified"/>
    <n v="8"/>
    <n v="205.99"/>
    <n v="0.08"/>
    <x v="3202"/>
    <n v="8.99"/>
    <n v="-426.07400000000001"/>
    <n v="0.56000000000000005"/>
    <x v="2"/>
    <x v="0"/>
    <x v="237"/>
    <x v="9"/>
    <x v="3"/>
    <n v="7037"/>
    <d v="2013-07-21T00:00:00"/>
    <x v="0"/>
    <x v="12"/>
    <n v="33160"/>
  </r>
  <r>
    <x v="169"/>
    <n v="48"/>
    <s v="Bill Donatelli"/>
    <x v="2"/>
    <n v="1"/>
    <x v="546"/>
    <n v="56101"/>
    <s v="Not Specified"/>
    <n v="44"/>
    <n v="122.99"/>
    <n v="0.08"/>
    <x v="3203"/>
    <n v="19.989999999999998"/>
    <n v="1886.4135000000001"/>
    <n v="0.37"/>
    <x v="0"/>
    <x v="0"/>
    <x v="527"/>
    <x v="3"/>
    <x v="2"/>
    <n v="7846"/>
    <d v="2013-07-22T00:00:00"/>
    <x v="0"/>
    <x v="7"/>
    <n v="68502"/>
  </r>
  <r>
    <x v="274"/>
    <n v="48"/>
    <s v="Michelle Arnett"/>
    <x v="1"/>
    <n v="1"/>
    <x v="546"/>
    <n v="50210"/>
    <s v="Low"/>
    <n v="47"/>
    <n v="3.75"/>
    <n v="0"/>
    <x v="3204"/>
    <n v="0.5"/>
    <n v="82.3"/>
    <n v="0.37"/>
    <x v="0"/>
    <x v="0"/>
    <x v="278"/>
    <x v="12"/>
    <x v="2"/>
    <n v="7035"/>
    <d v="2013-07-24T00:00:00"/>
    <x v="0"/>
    <x v="10"/>
    <n v="52302"/>
  </r>
  <r>
    <x v="274"/>
    <n v="48"/>
    <s v="Michelle Arnett"/>
    <x v="1"/>
    <n v="1"/>
    <x v="546"/>
    <n v="50210"/>
    <s v="Low"/>
    <n v="15"/>
    <n v="1.86"/>
    <n v="0"/>
    <x v="3205"/>
    <n v="2.58"/>
    <n v="-30.26"/>
    <n v="0.82"/>
    <x v="0"/>
    <x v="3"/>
    <x v="728"/>
    <x v="14"/>
    <x v="2"/>
    <n v="7036"/>
    <d v="2013-07-28T00:00:00"/>
    <x v="0"/>
    <x v="10"/>
    <n v="52302"/>
  </r>
  <r>
    <x v="451"/>
    <n v="48"/>
    <s v="Jim Kriz"/>
    <x v="3"/>
    <n v="1"/>
    <x v="547"/>
    <n v="32002"/>
    <s v="Low"/>
    <n v="7"/>
    <n v="13.79"/>
    <n v="7.0000000000000007E-2"/>
    <x v="3206"/>
    <n v="8.7799999999999994"/>
    <n v="23.16"/>
    <n v="0.43"/>
    <x v="1"/>
    <x v="0"/>
    <x v="289"/>
    <x v="5"/>
    <x v="0"/>
    <n v="4497"/>
    <d v="2013-07-20T00:00:00"/>
    <x v="0"/>
    <x v="20"/>
    <n v="45014"/>
  </r>
  <r>
    <x v="388"/>
    <n v="48"/>
    <s v="Ruben Ausman"/>
    <x v="2"/>
    <n v="1"/>
    <x v="547"/>
    <n v="16065"/>
    <s v="High"/>
    <n v="15"/>
    <n v="449.99"/>
    <n v="0.04"/>
    <x v="3207"/>
    <n v="49"/>
    <n v="1200.2049999999999"/>
    <n v="0.38"/>
    <x v="2"/>
    <x v="2"/>
    <x v="634"/>
    <x v="11"/>
    <x v="2"/>
    <n v="2222"/>
    <d v="2013-07-20T00:00:00"/>
    <x v="2"/>
    <x v="9"/>
    <n v="79762"/>
  </r>
  <r>
    <x v="1134"/>
    <n v="48"/>
    <s v="David Kendrick"/>
    <x v="1"/>
    <n v="1"/>
    <x v="547"/>
    <n v="57249"/>
    <s v="High"/>
    <n v="30"/>
    <n v="60.65"/>
    <n v="0.05"/>
    <x v="3208"/>
    <n v="12.23"/>
    <n v="365.25"/>
    <n v="0.64"/>
    <x v="1"/>
    <x v="5"/>
    <x v="256"/>
    <x v="5"/>
    <x v="0"/>
    <n v="8010"/>
    <d v="2013-07-21T00:00:00"/>
    <x v="0"/>
    <x v="35"/>
    <n v="2914"/>
  </r>
  <r>
    <x v="223"/>
    <n v="48"/>
    <s v="Ruben Ausman"/>
    <x v="2"/>
    <n v="1"/>
    <x v="547"/>
    <n v="16065"/>
    <s v="High"/>
    <n v="14"/>
    <n v="4"/>
    <n v="0.06"/>
    <x v="3209"/>
    <n v="1.3"/>
    <n v="8.07"/>
    <n v="0.37"/>
    <x v="0"/>
    <x v="3"/>
    <x v="341"/>
    <x v="2"/>
    <x v="2"/>
    <n v="2223"/>
    <d v="2013-07-21T00:00:00"/>
    <x v="0"/>
    <x v="9"/>
    <n v="75460"/>
  </r>
  <r>
    <x v="1041"/>
    <n v="48"/>
    <s v="Tracy Zic"/>
    <x v="3"/>
    <n v="1"/>
    <x v="547"/>
    <n v="23041"/>
    <s v="Low"/>
    <n v="5"/>
    <n v="367.99"/>
    <n v="0.08"/>
    <x v="3210"/>
    <n v="19.989999999999998"/>
    <n v="203.43899999999999"/>
    <n v="0.4"/>
    <x v="0"/>
    <x v="0"/>
    <x v="816"/>
    <x v="3"/>
    <x v="3"/>
    <n v="3210"/>
    <d v="2013-07-22T00:00:00"/>
    <x v="0"/>
    <x v="12"/>
    <n v="33404"/>
  </r>
  <r>
    <x v="1117"/>
    <n v="48"/>
    <s v="Seth Vernon"/>
    <x v="1"/>
    <n v="1"/>
    <x v="547"/>
    <n v="38017"/>
    <s v="Low"/>
    <n v="26"/>
    <n v="4.9800000000000004"/>
    <n v="0.06"/>
    <x v="3211"/>
    <n v="0.8"/>
    <n v="45.14"/>
    <n v="0.36"/>
    <x v="0"/>
    <x v="3"/>
    <x v="194"/>
    <x v="2"/>
    <x v="2"/>
    <n v="5347"/>
    <d v="2013-07-24T00:00:00"/>
    <x v="0"/>
    <x v="38"/>
    <n v="67801"/>
  </r>
  <r>
    <x v="451"/>
    <n v="48"/>
    <s v="Jim Kriz"/>
    <x v="3"/>
    <n v="1"/>
    <x v="547"/>
    <n v="32002"/>
    <s v="Low"/>
    <n v="37"/>
    <n v="30.98"/>
    <n v="0.03"/>
    <x v="3212"/>
    <n v="6.5"/>
    <n v="-73.77"/>
    <n v="0.79"/>
    <x v="2"/>
    <x v="0"/>
    <x v="640"/>
    <x v="8"/>
    <x v="0"/>
    <n v="4496"/>
    <d v="2013-07-24T00:00:00"/>
    <x v="0"/>
    <x v="20"/>
    <n v="45014"/>
  </r>
  <r>
    <x v="1041"/>
    <n v="48"/>
    <s v="Tracy Zic"/>
    <x v="3"/>
    <n v="1"/>
    <x v="547"/>
    <n v="23041"/>
    <s v="Low"/>
    <n v="10"/>
    <n v="262.11"/>
    <n v="0.08"/>
    <x v="3213"/>
    <n v="62.74"/>
    <n v="-474.49"/>
    <n v="0.75"/>
    <x v="1"/>
    <x v="4"/>
    <x v="590"/>
    <x v="4"/>
    <x v="3"/>
    <n v="3211"/>
    <d v="2013-07-27T00:00:00"/>
    <x v="2"/>
    <x v="12"/>
    <n v="33404"/>
  </r>
  <r>
    <x v="1041"/>
    <n v="48"/>
    <s v="Tracy Zic"/>
    <x v="3"/>
    <n v="1"/>
    <x v="547"/>
    <n v="23041"/>
    <s v="Low"/>
    <n v="21"/>
    <n v="7.68"/>
    <n v="0.02"/>
    <x v="3214"/>
    <n v="6.16"/>
    <n v="-31.590499999999999"/>
    <n v="0.35"/>
    <x v="0"/>
    <x v="0"/>
    <x v="42"/>
    <x v="3"/>
    <x v="3"/>
    <n v="3209"/>
    <d v="2013-07-27T00:00:00"/>
    <x v="0"/>
    <x v="12"/>
    <n v="33404"/>
  </r>
  <r>
    <x v="1117"/>
    <n v="48"/>
    <s v="Seth Vernon"/>
    <x v="1"/>
    <n v="1"/>
    <x v="547"/>
    <n v="38017"/>
    <s v="Low"/>
    <n v="27"/>
    <n v="125.99"/>
    <n v="0.08"/>
    <x v="3215"/>
    <n v="7.69"/>
    <n v="453.654"/>
    <n v="0.59"/>
    <x v="2"/>
    <x v="0"/>
    <x v="451"/>
    <x v="9"/>
    <x v="2"/>
    <n v="5348"/>
    <d v="2013-07-27T00:00:00"/>
    <x v="0"/>
    <x v="38"/>
    <n v="67801"/>
  </r>
  <r>
    <x v="338"/>
    <n v="48"/>
    <s v="Gary Mitchum"/>
    <x v="3"/>
    <n v="1"/>
    <x v="548"/>
    <n v="28932"/>
    <s v="Low"/>
    <n v="24"/>
    <n v="10.4"/>
    <n v="0"/>
    <x v="3216"/>
    <n v="5.4"/>
    <n v="33.47"/>
    <n v="0.51"/>
    <x v="1"/>
    <x v="6"/>
    <x v="409"/>
    <x v="5"/>
    <x v="2"/>
    <n v="4062"/>
    <d v="2013-07-21T00:00:00"/>
    <x v="1"/>
    <x v="9"/>
    <n v="76086"/>
  </r>
  <r>
    <x v="644"/>
    <n v="48"/>
    <s v="John Castell"/>
    <x v="3"/>
    <n v="1"/>
    <x v="548"/>
    <n v="57639"/>
    <s v="Critical"/>
    <n v="24"/>
    <n v="95.46"/>
    <n v="0.04"/>
    <x v="3217"/>
    <n v="18.13"/>
    <n v="330.5"/>
    <n v="0.56000000000000005"/>
    <x v="1"/>
    <x v="1"/>
    <x v="1126"/>
    <x v="5"/>
    <x v="0"/>
    <n v="8082"/>
    <d v="2013-07-21T00:00:00"/>
    <x v="0"/>
    <x v="20"/>
    <n v="44118"/>
  </r>
  <r>
    <x v="187"/>
    <n v="48"/>
    <s v="Lela Donovan"/>
    <x v="2"/>
    <n v="1"/>
    <x v="548"/>
    <n v="10306"/>
    <s v="Low"/>
    <n v="20"/>
    <n v="14.58"/>
    <n v="0.02"/>
    <x v="3218"/>
    <n v="7.4"/>
    <n v="51.5"/>
    <n v="0.48"/>
    <x v="1"/>
    <x v="0"/>
    <x v="941"/>
    <x v="5"/>
    <x v="2"/>
    <n v="1420"/>
    <d v="2013-07-21T00:00:00"/>
    <x v="0"/>
    <x v="24"/>
    <n v="48195"/>
  </r>
  <r>
    <x v="1135"/>
    <n v="48"/>
    <s v="Annie Thurman"/>
    <x v="1"/>
    <n v="1"/>
    <x v="548"/>
    <n v="46310"/>
    <s v="High"/>
    <n v="42"/>
    <n v="120.33"/>
    <n v="0.01"/>
    <x v="3219"/>
    <n v="19.989999999999998"/>
    <n v="1361.56"/>
    <n v="0.59"/>
    <x v="0"/>
    <x v="0"/>
    <x v="1008"/>
    <x v="0"/>
    <x v="2"/>
    <n v="6506"/>
    <d v="2013-07-21T00:00:00"/>
    <x v="0"/>
    <x v="26"/>
    <n v="63114"/>
  </r>
  <r>
    <x v="242"/>
    <n v="48"/>
    <s v="Kean Nguyen"/>
    <x v="2"/>
    <n v="1"/>
    <x v="548"/>
    <n v="41569"/>
    <s v="Critical"/>
    <n v="49"/>
    <n v="12.28"/>
    <n v="0.06"/>
    <x v="3220"/>
    <n v="6.47"/>
    <n v="47.1"/>
    <n v="0.38"/>
    <x v="0"/>
    <x v="0"/>
    <x v="921"/>
    <x v="2"/>
    <x v="0"/>
    <n v="5855"/>
    <d v="2013-07-22T00:00:00"/>
    <x v="0"/>
    <x v="20"/>
    <n v="44903"/>
  </r>
  <r>
    <x v="1135"/>
    <n v="48"/>
    <s v="Annie Thurman"/>
    <x v="1"/>
    <n v="1"/>
    <x v="548"/>
    <n v="46310"/>
    <s v="High"/>
    <n v="29"/>
    <n v="63.98"/>
    <n v="0.04"/>
    <x v="3221"/>
    <n v="11.55"/>
    <n v="652.18799999999999"/>
    <n v="0.38"/>
    <x v="0"/>
    <x v="0"/>
    <x v="1127"/>
    <x v="3"/>
    <x v="2"/>
    <n v="6504"/>
    <d v="2013-07-22T00:00:00"/>
    <x v="0"/>
    <x v="26"/>
    <n v="63114"/>
  </r>
  <r>
    <x v="1135"/>
    <n v="48"/>
    <s v="Annie Thurman"/>
    <x v="1"/>
    <n v="1"/>
    <x v="548"/>
    <n v="46310"/>
    <s v="High"/>
    <n v="13"/>
    <n v="22.01"/>
    <n v="0.1"/>
    <x v="3222"/>
    <n v="5.53"/>
    <n v="-6.23"/>
    <n v="0.59"/>
    <x v="0"/>
    <x v="6"/>
    <x v="496"/>
    <x v="6"/>
    <x v="2"/>
    <n v="6505"/>
    <d v="2013-07-22T00:00:00"/>
    <x v="0"/>
    <x v="26"/>
    <n v="63114"/>
  </r>
  <r>
    <x v="1136"/>
    <n v="48"/>
    <s v="Khloe Miller"/>
    <x v="2"/>
    <n v="1"/>
    <x v="548"/>
    <n v="41569"/>
    <s v="Critical"/>
    <n v="16"/>
    <n v="3.7"/>
    <n v="0.03"/>
    <x v="3223"/>
    <n v="1.61"/>
    <n v="5.25"/>
    <n v="0.44"/>
    <x v="1"/>
    <x v="3"/>
    <x v="969"/>
    <x v="5"/>
    <x v="2"/>
    <n v="5856"/>
    <d v="2013-07-23T00:00:00"/>
    <x v="0"/>
    <x v="24"/>
    <n v="48080"/>
  </r>
  <r>
    <x v="1137"/>
    <n v="48"/>
    <s v="Barry Weirich"/>
    <x v="2"/>
    <n v="1"/>
    <x v="548"/>
    <n v="45762"/>
    <s v="Low"/>
    <n v="21"/>
    <n v="37.94"/>
    <n v="0.01"/>
    <x v="3224"/>
    <n v="5.08"/>
    <n v="308.52999999999997"/>
    <n v="0.38"/>
    <x v="0"/>
    <x v="3"/>
    <x v="421"/>
    <x v="2"/>
    <x v="1"/>
    <n v="6437"/>
    <d v="2013-07-26T00:00:00"/>
    <x v="0"/>
    <x v="2"/>
    <n v="94404"/>
  </r>
  <r>
    <x v="546"/>
    <n v="48"/>
    <s v="Gary Mitchum"/>
    <x v="3"/>
    <n v="1"/>
    <x v="548"/>
    <n v="28932"/>
    <s v="Low"/>
    <n v="18"/>
    <n v="5.85"/>
    <n v="0.1"/>
    <x v="3225"/>
    <n v="2.27"/>
    <n v="-12.59"/>
    <n v="0.56000000000000005"/>
    <x v="0"/>
    <x v="3"/>
    <x v="602"/>
    <x v="6"/>
    <x v="2"/>
    <n v="4063"/>
    <d v="2013-07-28T00:00:00"/>
    <x v="0"/>
    <x v="9"/>
    <n v="78596"/>
  </r>
  <r>
    <x v="1035"/>
    <n v="48"/>
    <s v="Hallie Redmond"/>
    <x v="0"/>
    <n v="1"/>
    <x v="549"/>
    <n v="16165"/>
    <s v="Not Specified"/>
    <n v="19"/>
    <n v="193.17"/>
    <n v="0.09"/>
    <x v="3226"/>
    <n v="19.989999999999998"/>
    <n v="183.28"/>
    <n v="0.71"/>
    <x v="0"/>
    <x v="0"/>
    <x v="337"/>
    <x v="0"/>
    <x v="2"/>
    <n v="2244"/>
    <d v="2013-07-22T00:00:00"/>
    <x v="1"/>
    <x v="26"/>
    <n v="63135"/>
  </r>
  <r>
    <x v="1035"/>
    <n v="48"/>
    <s v="Hallie Redmond"/>
    <x v="0"/>
    <n v="1"/>
    <x v="549"/>
    <n v="16165"/>
    <s v="Not Specified"/>
    <n v="24"/>
    <n v="62.18"/>
    <n v="7.0000000000000007E-2"/>
    <x v="3227"/>
    <n v="10.84"/>
    <n v="376.52"/>
    <n v="0.63"/>
    <x v="1"/>
    <x v="5"/>
    <x v="267"/>
    <x v="5"/>
    <x v="2"/>
    <n v="2243"/>
    <d v="2013-07-23T00:00:00"/>
    <x v="1"/>
    <x v="26"/>
    <n v="63135"/>
  </r>
  <r>
    <x v="1138"/>
    <n v="48"/>
    <s v="Erin Smith"/>
    <x v="1"/>
    <n v="1"/>
    <x v="549"/>
    <n v="42086"/>
    <s v="High"/>
    <n v="18"/>
    <n v="2.78"/>
    <n v="0.09"/>
    <x v="3228"/>
    <n v="0.97"/>
    <n v="-2.39"/>
    <n v="0.59"/>
    <x v="0"/>
    <x v="3"/>
    <x v="65"/>
    <x v="6"/>
    <x v="2"/>
    <n v="5935"/>
    <d v="2013-07-23T00:00:00"/>
    <x v="0"/>
    <x v="9"/>
    <n v="77573"/>
  </r>
  <r>
    <x v="1035"/>
    <n v="48"/>
    <s v="Hallie Redmond"/>
    <x v="0"/>
    <n v="1"/>
    <x v="549"/>
    <n v="16165"/>
    <s v="Not Specified"/>
    <n v="4"/>
    <n v="30.73"/>
    <n v="0.01"/>
    <x v="3229"/>
    <n v="4"/>
    <n v="-125.16"/>
    <n v="0.75"/>
    <x v="2"/>
    <x v="0"/>
    <x v="315"/>
    <x v="8"/>
    <x v="2"/>
    <n v="2242"/>
    <d v="2013-07-24T00:00:00"/>
    <x v="1"/>
    <x v="26"/>
    <n v="63135"/>
  </r>
  <r>
    <x v="804"/>
    <n v="48"/>
    <s v="Anna Andreadi"/>
    <x v="0"/>
    <n v="1"/>
    <x v="549"/>
    <n v="26373"/>
    <s v="Medium"/>
    <n v="7"/>
    <n v="40.98"/>
    <n v="0.08"/>
    <x v="3230"/>
    <n v="5.33"/>
    <n v="2.2999999999999998"/>
    <n v="0.56999999999999995"/>
    <x v="0"/>
    <x v="0"/>
    <x v="1128"/>
    <x v="13"/>
    <x v="2"/>
    <n v="3691"/>
    <d v="2013-07-25T00:00:00"/>
    <x v="0"/>
    <x v="38"/>
    <n v="66212"/>
  </r>
  <r>
    <x v="957"/>
    <n v="48"/>
    <s v="Lena Radford"/>
    <x v="0"/>
    <n v="1"/>
    <x v="550"/>
    <n v="32323"/>
    <s v="High"/>
    <n v="3"/>
    <n v="22.84"/>
    <n v="0.06"/>
    <x v="3231"/>
    <n v="8.18"/>
    <n v="-21.13"/>
    <n v="0.39"/>
    <x v="0"/>
    <x v="0"/>
    <x v="119"/>
    <x v="2"/>
    <x v="0"/>
    <n v="4542"/>
    <d v="2013-07-23T00:00:00"/>
    <x v="0"/>
    <x v="20"/>
    <n v="44017"/>
  </r>
  <r>
    <x v="1139"/>
    <n v="48"/>
    <s v="Christy Brittain"/>
    <x v="3"/>
    <n v="1"/>
    <x v="550"/>
    <n v="26784"/>
    <s v="Critical"/>
    <n v="12"/>
    <n v="120.98"/>
    <n v="0.02"/>
    <x v="3232"/>
    <n v="30"/>
    <n v="-64.14"/>
    <n v="0.64"/>
    <x v="1"/>
    <x v="2"/>
    <x v="610"/>
    <x v="1"/>
    <x v="0"/>
    <n v="3749"/>
    <d v="2013-07-24T00:00:00"/>
    <x v="2"/>
    <x v="22"/>
    <n v="7067"/>
  </r>
  <r>
    <x v="57"/>
    <n v="48"/>
    <s v="Christy Brittain"/>
    <x v="3"/>
    <n v="1"/>
    <x v="550"/>
    <n v="26784"/>
    <s v="Critical"/>
    <n v="33"/>
    <n v="13.99"/>
    <n v="0.09"/>
    <x v="3233"/>
    <n v="7.51"/>
    <n v="-37.9407"/>
    <n v="0.39"/>
    <x v="2"/>
    <x v="5"/>
    <x v="233"/>
    <x v="7"/>
    <x v="0"/>
    <n v="3750"/>
    <d v="2013-07-24T00:00:00"/>
    <x v="0"/>
    <x v="22"/>
    <n v="7506"/>
  </r>
  <r>
    <x v="957"/>
    <n v="48"/>
    <s v="Lena Radford"/>
    <x v="0"/>
    <n v="1"/>
    <x v="550"/>
    <n v="32323"/>
    <s v="High"/>
    <n v="3"/>
    <n v="8.4600000000000009"/>
    <n v="0.01"/>
    <x v="3234"/>
    <n v="3.62"/>
    <n v="-31.43"/>
    <n v="0.61"/>
    <x v="2"/>
    <x v="6"/>
    <x v="983"/>
    <x v="8"/>
    <x v="0"/>
    <n v="4541"/>
    <d v="2013-07-24T00:00:00"/>
    <x v="0"/>
    <x v="20"/>
    <n v="44017"/>
  </r>
  <r>
    <x v="124"/>
    <n v="48"/>
    <s v="Natalie Webber"/>
    <x v="3"/>
    <n v="1"/>
    <x v="550"/>
    <n v="56869"/>
    <s v="Low"/>
    <n v="10"/>
    <n v="80.98"/>
    <n v="0"/>
    <x v="3235"/>
    <n v="4.5"/>
    <n v="157.44999999999999"/>
    <n v="0.59"/>
    <x v="0"/>
    <x v="0"/>
    <x v="1044"/>
    <x v="13"/>
    <x v="1"/>
    <n v="7960"/>
    <d v="2013-07-25T00:00:00"/>
    <x v="0"/>
    <x v="2"/>
    <n v="94025"/>
  </r>
  <r>
    <x v="957"/>
    <n v="48"/>
    <s v="Lena Radford"/>
    <x v="0"/>
    <n v="1"/>
    <x v="550"/>
    <n v="32323"/>
    <s v="High"/>
    <n v="38"/>
    <n v="7.99"/>
    <n v="0.02"/>
    <x v="3236"/>
    <n v="5.03"/>
    <n v="-118.48099999999999"/>
    <n v="0.6"/>
    <x v="2"/>
    <x v="5"/>
    <x v="716"/>
    <x v="9"/>
    <x v="0"/>
    <n v="4543"/>
    <d v="2013-07-25T00:00:00"/>
    <x v="0"/>
    <x v="20"/>
    <n v="44017"/>
  </r>
  <r>
    <x v="136"/>
    <n v="48"/>
    <s v="Liz MacKendrick"/>
    <x v="2"/>
    <n v="1"/>
    <x v="550"/>
    <n v="3109"/>
    <s v="Low"/>
    <n v="47"/>
    <n v="22.23"/>
    <n v="0.1"/>
    <x v="3237"/>
    <n v="8.99"/>
    <n v="199.3"/>
    <n v="0.41"/>
    <x v="1"/>
    <x v="6"/>
    <x v="994"/>
    <x v="5"/>
    <x v="2"/>
    <n v="458"/>
    <d v="2013-07-30T00:00:00"/>
    <x v="0"/>
    <x v="7"/>
    <n v="69101"/>
  </r>
  <r>
    <x v="165"/>
    <n v="48"/>
    <s v="Rob Williams"/>
    <x v="1"/>
    <n v="1"/>
    <x v="550"/>
    <n v="57440"/>
    <s v="Low"/>
    <n v="12"/>
    <n v="115.99"/>
    <n v="0.04"/>
    <x v="3238"/>
    <n v="2.5"/>
    <n v="-43.252000000000002"/>
    <n v="0.57999999999999996"/>
    <x v="2"/>
    <x v="0"/>
    <x v="968"/>
    <x v="9"/>
    <x v="1"/>
    <n v="8040"/>
    <d v="2013-07-30T00:00:00"/>
    <x v="1"/>
    <x v="40"/>
    <n v="85224"/>
  </r>
  <r>
    <x v="136"/>
    <n v="48"/>
    <s v="Liz MacKendrick"/>
    <x v="2"/>
    <n v="1"/>
    <x v="550"/>
    <n v="3109"/>
    <s v="Low"/>
    <n v="37"/>
    <n v="205.99"/>
    <n v="0.01"/>
    <x v="3239"/>
    <n v="8.99"/>
    <n v="1653.9659999999999"/>
    <n v="0.57999999999999996"/>
    <x v="2"/>
    <x v="0"/>
    <x v="236"/>
    <x v="9"/>
    <x v="2"/>
    <n v="459"/>
    <d v="2013-07-30T00:00:00"/>
    <x v="0"/>
    <x v="7"/>
    <n v="69101"/>
  </r>
  <r>
    <x v="272"/>
    <n v="48"/>
    <s v="Rob Beeghly"/>
    <x v="3"/>
    <n v="1"/>
    <x v="551"/>
    <n v="51780"/>
    <s v="Low"/>
    <n v="44"/>
    <n v="4.2"/>
    <n v="0.05"/>
    <x v="3240"/>
    <n v="2.2599999999999998"/>
    <n v="11.45"/>
    <n v="0.36"/>
    <x v="0"/>
    <x v="3"/>
    <x v="123"/>
    <x v="2"/>
    <x v="3"/>
    <n v="7257"/>
    <d v="2013-07-24T00:00:00"/>
    <x v="1"/>
    <x v="8"/>
    <n v="70003"/>
  </r>
  <r>
    <x v="133"/>
    <n v="48"/>
    <s v="Cari Sayre"/>
    <x v="2"/>
    <n v="1"/>
    <x v="551"/>
    <n v="35046"/>
    <s v="Medium"/>
    <n v="21"/>
    <n v="7.1"/>
    <n v="0.1"/>
    <x v="3241"/>
    <n v="6.05"/>
    <n v="-54.670999999999999"/>
    <n v="0.39"/>
    <x v="0"/>
    <x v="0"/>
    <x v="243"/>
    <x v="3"/>
    <x v="1"/>
    <n v="4926"/>
    <d v="2013-07-24T00:00:00"/>
    <x v="1"/>
    <x v="5"/>
    <n v="84604"/>
  </r>
  <r>
    <x v="133"/>
    <n v="48"/>
    <s v="Cari Sayre"/>
    <x v="2"/>
    <n v="1"/>
    <x v="551"/>
    <n v="35046"/>
    <s v="Medium"/>
    <n v="13"/>
    <n v="284.98"/>
    <n v="7.0000000000000007E-2"/>
    <x v="3242"/>
    <n v="69.55"/>
    <n v="-113.08"/>
    <n v="0.6"/>
    <x v="1"/>
    <x v="2"/>
    <x v="628"/>
    <x v="1"/>
    <x v="1"/>
    <n v="4927"/>
    <d v="2013-07-25T00:00:00"/>
    <x v="2"/>
    <x v="5"/>
    <n v="84604"/>
  </r>
  <r>
    <x v="133"/>
    <n v="48"/>
    <s v="Cari Sayre"/>
    <x v="2"/>
    <n v="1"/>
    <x v="551"/>
    <n v="35046"/>
    <s v="Medium"/>
    <n v="45"/>
    <n v="107.53"/>
    <n v="0.03"/>
    <x v="3243"/>
    <n v="5.81"/>
    <n v="1759.72"/>
    <n v="0.65"/>
    <x v="1"/>
    <x v="5"/>
    <x v="320"/>
    <x v="5"/>
    <x v="1"/>
    <n v="4928"/>
    <d v="2013-07-25T00:00:00"/>
    <x v="1"/>
    <x v="5"/>
    <n v="84604"/>
  </r>
  <r>
    <x v="272"/>
    <n v="48"/>
    <s v="Rob Beeghly"/>
    <x v="3"/>
    <n v="1"/>
    <x v="551"/>
    <n v="51780"/>
    <s v="Low"/>
    <n v="26"/>
    <n v="68.81"/>
    <n v="0.04"/>
    <x v="3244"/>
    <n v="60"/>
    <n v="-584.92999999999995"/>
    <n v="0.41"/>
    <x v="0"/>
    <x v="2"/>
    <x v="352"/>
    <x v="13"/>
    <x v="3"/>
    <n v="7255"/>
    <d v="2013-07-26T00:00:00"/>
    <x v="2"/>
    <x v="8"/>
    <n v="70003"/>
  </r>
  <r>
    <x v="241"/>
    <n v="48"/>
    <s v="Evan Minnotte"/>
    <x v="2"/>
    <n v="1"/>
    <x v="551"/>
    <n v="15463"/>
    <s v="Low"/>
    <n v="48"/>
    <n v="5.98"/>
    <n v="0.04"/>
    <x v="3245"/>
    <n v="7.5"/>
    <n v="-193.48"/>
    <n v="0.4"/>
    <x v="0"/>
    <x v="0"/>
    <x v="768"/>
    <x v="2"/>
    <x v="2"/>
    <n v="2158"/>
    <d v="2013-07-26T00:00:00"/>
    <x v="1"/>
    <x v="36"/>
    <n v="46324"/>
  </r>
  <r>
    <x v="1139"/>
    <n v="48"/>
    <s v="Giulietta Dortch"/>
    <x v="3"/>
    <n v="1"/>
    <x v="551"/>
    <n v="45030"/>
    <s v="High"/>
    <n v="1"/>
    <n v="12.28"/>
    <n v="0.03"/>
    <x v="3246"/>
    <n v="6.13"/>
    <n v="-7.25"/>
    <n v="0.56999999999999995"/>
    <x v="0"/>
    <x v="0"/>
    <x v="906"/>
    <x v="0"/>
    <x v="0"/>
    <n v="6353"/>
    <d v="2013-07-26T00:00:00"/>
    <x v="0"/>
    <x v="22"/>
    <n v="7067"/>
  </r>
  <r>
    <x v="468"/>
    <n v="48"/>
    <s v="Rob Beeghly"/>
    <x v="3"/>
    <n v="1"/>
    <x v="551"/>
    <n v="51780"/>
    <s v="Low"/>
    <n v="42"/>
    <n v="8.0399999999999991"/>
    <n v="0.01"/>
    <x v="3247"/>
    <n v="8.94"/>
    <n v="-177.03100000000001"/>
    <n v="0.4"/>
    <x v="0"/>
    <x v="0"/>
    <x v="464"/>
    <x v="3"/>
    <x v="2"/>
    <n v="7258"/>
    <d v="2013-07-31T00:00:00"/>
    <x v="1"/>
    <x v="26"/>
    <n v="63129"/>
  </r>
  <r>
    <x v="272"/>
    <n v="48"/>
    <s v="Rob Beeghly"/>
    <x v="3"/>
    <n v="1"/>
    <x v="551"/>
    <n v="51780"/>
    <s v="Low"/>
    <n v="11"/>
    <n v="3.15"/>
    <n v="0.09"/>
    <x v="3248"/>
    <n v="0.5"/>
    <n v="7.41"/>
    <n v="0.37"/>
    <x v="0"/>
    <x v="0"/>
    <x v="698"/>
    <x v="12"/>
    <x v="3"/>
    <n v="7256"/>
    <d v="2013-07-31T00:00:00"/>
    <x v="0"/>
    <x v="8"/>
    <n v="70003"/>
  </r>
  <r>
    <x v="184"/>
    <n v="48"/>
    <s v="Elpida Rittenbach"/>
    <x v="3"/>
    <n v="1"/>
    <x v="552"/>
    <n v="15271"/>
    <s v="Critical"/>
    <n v="18"/>
    <n v="128.24"/>
    <n v="0.01"/>
    <x v="3249"/>
    <n v="12.65"/>
    <n v="589.38"/>
    <m/>
    <x v="1"/>
    <x v="5"/>
    <x v="541"/>
    <x v="1"/>
    <x v="0"/>
    <n v="2139"/>
    <d v="2013-07-25T00:00:00"/>
    <x v="0"/>
    <x v="47"/>
    <n v="19805"/>
  </r>
  <r>
    <x v="105"/>
    <n v="48"/>
    <s v="Arthur Prichep"/>
    <x v="1"/>
    <n v="1"/>
    <x v="552"/>
    <n v="31073"/>
    <s v="Medium"/>
    <n v="26"/>
    <n v="167.27"/>
    <n v="7.0000000000000007E-2"/>
    <x v="3250"/>
    <n v="35"/>
    <n v="-618.95000000000005"/>
    <n v="0.85"/>
    <x v="0"/>
    <x v="1"/>
    <x v="905"/>
    <x v="0"/>
    <x v="0"/>
    <n v="4361"/>
    <d v="2013-07-25T00:00:00"/>
    <x v="0"/>
    <x v="20"/>
    <n v="44106"/>
  </r>
  <r>
    <x v="1140"/>
    <n v="48"/>
    <s v="Mark Packer"/>
    <x v="0"/>
    <n v="1"/>
    <x v="552"/>
    <n v="40005"/>
    <s v="High"/>
    <n v="9"/>
    <n v="13.48"/>
    <n v="0.03"/>
    <x v="3251"/>
    <n v="4.51"/>
    <n v="-8.6999999999999993"/>
    <n v="0.59"/>
    <x v="0"/>
    <x v="0"/>
    <x v="374"/>
    <x v="0"/>
    <x v="0"/>
    <n v="5653"/>
    <d v="2013-07-25T00:00:00"/>
    <x v="0"/>
    <x v="22"/>
    <n v="7047"/>
  </r>
  <r>
    <x v="184"/>
    <n v="48"/>
    <s v="Elpida Rittenbach"/>
    <x v="3"/>
    <n v="1"/>
    <x v="552"/>
    <n v="15271"/>
    <s v="Critical"/>
    <n v="7"/>
    <n v="35.99"/>
    <n v="0.03"/>
    <x v="3252"/>
    <n v="1.25"/>
    <n v="-77.902000000000001"/>
    <n v="0.56999999999999995"/>
    <x v="2"/>
    <x v="6"/>
    <x v="1082"/>
    <x v="9"/>
    <x v="0"/>
    <n v="2140"/>
    <d v="2013-07-25T00:00:00"/>
    <x v="0"/>
    <x v="47"/>
    <n v="19805"/>
  </r>
  <r>
    <x v="64"/>
    <n v="48"/>
    <s v="Brian Stugart"/>
    <x v="3"/>
    <n v="1"/>
    <x v="552"/>
    <n v="23719"/>
    <s v="Critical"/>
    <n v="17"/>
    <n v="7.28"/>
    <n v="0.08"/>
    <x v="3253"/>
    <n v="5.47"/>
    <n v="-28.13"/>
    <n v="0.35"/>
    <x v="0"/>
    <x v="0"/>
    <x v="250"/>
    <x v="2"/>
    <x v="1"/>
    <n v="3318"/>
    <d v="2013-07-27T00:00:00"/>
    <x v="0"/>
    <x v="2"/>
    <n v="95336"/>
  </r>
  <r>
    <x v="1028"/>
    <n v="48"/>
    <s v="Vivek Sundaresam"/>
    <x v="1"/>
    <n v="1"/>
    <x v="552"/>
    <n v="47556"/>
    <s v="Low"/>
    <n v="29"/>
    <n v="15.98"/>
    <n v="0.04"/>
    <x v="3254"/>
    <n v="4"/>
    <n v="108.21"/>
    <n v="0.37"/>
    <x v="2"/>
    <x v="0"/>
    <x v="379"/>
    <x v="8"/>
    <x v="0"/>
    <n v="6687"/>
    <d v="2013-07-27T00:00:00"/>
    <x v="0"/>
    <x v="1"/>
    <n v="20814"/>
  </r>
  <r>
    <x v="105"/>
    <n v="48"/>
    <s v="Arthur Prichep"/>
    <x v="1"/>
    <n v="1"/>
    <x v="552"/>
    <n v="31073"/>
    <s v="Medium"/>
    <n v="39"/>
    <n v="46.94"/>
    <n v="0.02"/>
    <x v="3255"/>
    <n v="6.77"/>
    <n v="843.12"/>
    <n v="0.44"/>
    <x v="1"/>
    <x v="0"/>
    <x v="746"/>
    <x v="5"/>
    <x v="0"/>
    <n v="4360"/>
    <d v="2013-07-28T00:00:00"/>
    <x v="0"/>
    <x v="20"/>
    <n v="44106"/>
  </r>
  <r>
    <x v="345"/>
    <n v="48"/>
    <s v="Mark Packer"/>
    <x v="0"/>
    <n v="1"/>
    <x v="552"/>
    <n v="40005"/>
    <s v="High"/>
    <n v="20"/>
    <n v="45.98"/>
    <n v="0.1"/>
    <x v="3256"/>
    <n v="4.8"/>
    <n v="244.45"/>
    <n v="0.68"/>
    <x v="1"/>
    <x v="3"/>
    <x v="626"/>
    <x v="5"/>
    <x v="0"/>
    <n v="5652"/>
    <d v="2013-07-28T00:00:00"/>
    <x v="0"/>
    <x v="19"/>
    <n v="4401"/>
  </r>
  <r>
    <x v="1126"/>
    <n v="48"/>
    <s v="Sanjit Chand"/>
    <x v="1"/>
    <n v="1"/>
    <x v="552"/>
    <n v="24064"/>
    <s v="Medium"/>
    <n v="23"/>
    <n v="297.64"/>
    <n v="7.0000000000000007E-2"/>
    <x v="3257"/>
    <n v="14.7"/>
    <n v="935.8"/>
    <n v="0.56999999999999995"/>
    <x v="2"/>
    <x v="2"/>
    <x v="78"/>
    <x v="7"/>
    <x v="2"/>
    <n v="3362"/>
    <d v="2013-07-28T00:00:00"/>
    <x v="2"/>
    <x v="10"/>
    <n v="50322"/>
  </r>
  <r>
    <x v="131"/>
    <n v="48"/>
    <s v="Michael Dominguez"/>
    <x v="1"/>
    <n v="1"/>
    <x v="552"/>
    <n v="5445"/>
    <s v="Low"/>
    <n v="4"/>
    <n v="3.69"/>
    <n v="0.06"/>
    <x v="3258"/>
    <n v="0.5"/>
    <n v="14.43"/>
    <n v="0.38"/>
    <x v="0"/>
    <x v="0"/>
    <x v="1054"/>
    <x v="12"/>
    <x v="2"/>
    <n v="760"/>
    <d v="2013-07-30T00:00:00"/>
    <x v="1"/>
    <x v="23"/>
    <n v="54703"/>
  </r>
  <r>
    <x v="131"/>
    <n v="48"/>
    <s v="Michael Dominguez"/>
    <x v="1"/>
    <n v="1"/>
    <x v="552"/>
    <n v="5445"/>
    <s v="Low"/>
    <n v="9"/>
    <n v="4.63"/>
    <n v="0.01"/>
    <x v="3259"/>
    <n v="1.93"/>
    <n v="-1.82"/>
    <n v="0.52"/>
    <x v="0"/>
    <x v="3"/>
    <x v="1093"/>
    <x v="6"/>
    <x v="2"/>
    <n v="761"/>
    <d v="2013-08-01T00:00:00"/>
    <x v="0"/>
    <x v="23"/>
    <n v="54703"/>
  </r>
  <r>
    <x v="368"/>
    <n v="48"/>
    <s v="Corey Lock"/>
    <x v="1"/>
    <n v="1"/>
    <x v="553"/>
    <n v="45254"/>
    <s v="High"/>
    <n v="45"/>
    <n v="70.89"/>
    <n v="0.06"/>
    <x v="3260"/>
    <n v="89.3"/>
    <n v="-3033.57"/>
    <n v="0.69"/>
    <x v="1"/>
    <x v="4"/>
    <x v="670"/>
    <x v="4"/>
    <x v="1"/>
    <n v="6377"/>
    <d v="2013-07-27T00:00:00"/>
    <x v="2"/>
    <x v="2"/>
    <n v="92691"/>
  </r>
  <r>
    <x v="208"/>
    <n v="48"/>
    <s v="David Bremer"/>
    <x v="2"/>
    <n v="1"/>
    <x v="553"/>
    <n v="13090"/>
    <s v="Not Specified"/>
    <n v="15"/>
    <n v="9.27"/>
    <n v="0.02"/>
    <x v="221"/>
    <n v="4.3899999999999997"/>
    <n v="12.97"/>
    <n v="0.38"/>
    <x v="0"/>
    <x v="3"/>
    <x v="545"/>
    <x v="2"/>
    <x v="1"/>
    <n v="1822"/>
    <d v="2013-07-27T00:00:00"/>
    <x v="0"/>
    <x v="2"/>
    <n v="92374"/>
  </r>
  <r>
    <x v="663"/>
    <n v="48"/>
    <s v="Odella Nelson"/>
    <x v="0"/>
    <n v="1"/>
    <x v="553"/>
    <n v="19205"/>
    <s v="Medium"/>
    <n v="47"/>
    <n v="26.38"/>
    <n v="0.04"/>
    <x v="3261"/>
    <n v="5.86"/>
    <n v="479.62"/>
    <n v="0.39"/>
    <x v="0"/>
    <x v="0"/>
    <x v="965"/>
    <x v="2"/>
    <x v="0"/>
    <n v="2655"/>
    <d v="2013-07-27T00:00:00"/>
    <x v="0"/>
    <x v="0"/>
    <n v="18705"/>
  </r>
  <r>
    <x v="555"/>
    <n v="48"/>
    <s v="Dean Percer"/>
    <x v="1"/>
    <n v="1"/>
    <x v="553"/>
    <n v="35271"/>
    <s v="High"/>
    <n v="19"/>
    <n v="65.989999999999995"/>
    <n v="0.02"/>
    <x v="3262"/>
    <n v="8.99"/>
    <n v="64.53"/>
    <n v="0.56000000000000005"/>
    <x v="2"/>
    <x v="0"/>
    <x v="573"/>
    <x v="9"/>
    <x v="0"/>
    <n v="4959"/>
    <d v="2013-07-27T00:00:00"/>
    <x v="0"/>
    <x v="19"/>
    <n v="4101"/>
  </r>
  <r>
    <x v="663"/>
    <n v="48"/>
    <s v="Odella Nelson"/>
    <x v="0"/>
    <n v="1"/>
    <x v="553"/>
    <n v="19205"/>
    <s v="Medium"/>
    <n v="31"/>
    <n v="3.26"/>
    <n v="0"/>
    <x v="3263"/>
    <n v="1.86"/>
    <n v="2.36"/>
    <n v="0.41"/>
    <x v="0"/>
    <x v="3"/>
    <x v="908"/>
    <x v="6"/>
    <x v="0"/>
    <n v="2656"/>
    <d v="2013-07-28T00:00:00"/>
    <x v="0"/>
    <x v="0"/>
    <n v="18705"/>
  </r>
  <r>
    <x v="1141"/>
    <n v="48"/>
    <s v="Kean Thornton"/>
    <x v="2"/>
    <n v="1"/>
    <x v="553"/>
    <n v="20225"/>
    <s v="Low"/>
    <n v="33"/>
    <n v="3.98"/>
    <n v="0.09"/>
    <x v="3264"/>
    <n v="5.26"/>
    <n v="-122.6705"/>
    <n v="0.38"/>
    <x v="0"/>
    <x v="0"/>
    <x v="394"/>
    <x v="3"/>
    <x v="1"/>
    <n v="2802"/>
    <d v="2013-08-02T00:00:00"/>
    <x v="0"/>
    <x v="2"/>
    <n v="95969"/>
  </r>
  <r>
    <x v="1141"/>
    <n v="48"/>
    <s v="Kean Thornton"/>
    <x v="2"/>
    <n v="1"/>
    <x v="553"/>
    <n v="20225"/>
    <s v="Low"/>
    <n v="22"/>
    <n v="5.84"/>
    <n v="0.1"/>
    <x v="3265"/>
    <n v="0.83"/>
    <n v="30.5"/>
    <n v="0.49"/>
    <x v="0"/>
    <x v="3"/>
    <x v="581"/>
    <x v="6"/>
    <x v="1"/>
    <n v="2803"/>
    <d v="2013-08-02T00:00:00"/>
    <x v="0"/>
    <x v="2"/>
    <n v="95969"/>
  </r>
  <r>
    <x v="615"/>
    <n v="48"/>
    <s v="Aaron Bergman"/>
    <x v="2"/>
    <n v="1"/>
    <x v="554"/>
    <n v="36262"/>
    <s v="Not Specified"/>
    <n v="26"/>
    <n v="205.99"/>
    <n v="0"/>
    <x v="3266"/>
    <n v="2.5"/>
    <n v="1148.904"/>
    <n v="0.59"/>
    <x v="2"/>
    <x v="0"/>
    <x v="176"/>
    <x v="9"/>
    <x v="1"/>
    <n v="5088"/>
    <d v="2013-07-27T00:00:00"/>
    <x v="1"/>
    <x v="21"/>
    <n v="98221"/>
  </r>
  <r>
    <x v="615"/>
    <n v="48"/>
    <s v="Aaron Bergman"/>
    <x v="2"/>
    <n v="1"/>
    <x v="554"/>
    <n v="36262"/>
    <s v="Not Specified"/>
    <n v="23"/>
    <n v="6.68"/>
    <n v="0.03"/>
    <x v="3267"/>
    <n v="6.15"/>
    <n v="-47.64"/>
    <n v="0.37"/>
    <x v="0"/>
    <x v="0"/>
    <x v="1129"/>
    <x v="2"/>
    <x v="1"/>
    <n v="5086"/>
    <d v="2013-07-28T00:00:00"/>
    <x v="1"/>
    <x v="21"/>
    <n v="98221"/>
  </r>
  <r>
    <x v="615"/>
    <n v="48"/>
    <s v="Aaron Bergman"/>
    <x v="2"/>
    <n v="1"/>
    <x v="554"/>
    <n v="36262"/>
    <s v="Not Specified"/>
    <n v="23"/>
    <n v="5.68"/>
    <n v="0.01"/>
    <x v="3268"/>
    <n v="3.6"/>
    <n v="-30.51"/>
    <n v="0.56000000000000005"/>
    <x v="0"/>
    <x v="6"/>
    <x v="760"/>
    <x v="16"/>
    <x v="1"/>
    <n v="5087"/>
    <d v="2013-07-28T00:00:00"/>
    <x v="0"/>
    <x v="21"/>
    <n v="98221"/>
  </r>
  <r>
    <x v="307"/>
    <n v="48"/>
    <s v="Bryan Spruell"/>
    <x v="1"/>
    <n v="1"/>
    <x v="554"/>
    <n v="47584"/>
    <s v="Critical"/>
    <n v="43"/>
    <n v="1.82"/>
    <n v="0.08"/>
    <x v="3269"/>
    <n v="0.83"/>
    <n v="-8.9499999999999993"/>
    <n v="0.56999999999999995"/>
    <x v="0"/>
    <x v="3"/>
    <x v="774"/>
    <x v="6"/>
    <x v="1"/>
    <n v="6689"/>
    <d v="2013-07-28T00:00:00"/>
    <x v="0"/>
    <x v="2"/>
    <n v="95051"/>
  </r>
  <r>
    <x v="1142"/>
    <n v="48"/>
    <s v="Stewart Visinsky"/>
    <x v="2"/>
    <n v="1"/>
    <x v="554"/>
    <n v="16640"/>
    <s v="Low"/>
    <n v="6"/>
    <n v="113.98"/>
    <n v="0.09"/>
    <x v="3270"/>
    <n v="30"/>
    <n v="-227.51"/>
    <n v="0.69"/>
    <x v="1"/>
    <x v="2"/>
    <x v="325"/>
    <x v="1"/>
    <x v="0"/>
    <n v="2307"/>
    <d v="2013-07-29T00:00:00"/>
    <x v="2"/>
    <x v="13"/>
    <n v="12306"/>
  </r>
  <r>
    <x v="276"/>
    <n v="48"/>
    <s v="Denny Blanton"/>
    <x v="1"/>
    <n v="1"/>
    <x v="554"/>
    <n v="18241"/>
    <s v="Low"/>
    <n v="25"/>
    <n v="400.98"/>
    <n v="0.08"/>
    <x v="3271"/>
    <n v="76.37"/>
    <n v="-969.04836599999999"/>
    <n v="0.6"/>
    <x v="1"/>
    <x v="4"/>
    <x v="460"/>
    <x v="4"/>
    <x v="0"/>
    <n v="2511"/>
    <d v="2013-07-29T00:00:00"/>
    <x v="2"/>
    <x v="20"/>
    <n v="43015"/>
  </r>
  <r>
    <x v="988"/>
    <n v="48"/>
    <s v="Anne Pryor"/>
    <x v="1"/>
    <n v="1"/>
    <x v="554"/>
    <n v="52480"/>
    <s v="Not Specified"/>
    <n v="47"/>
    <n v="22.72"/>
    <n v="0.08"/>
    <x v="3272"/>
    <n v="8.99"/>
    <n v="173.94"/>
    <n v="0.44"/>
    <x v="1"/>
    <x v="6"/>
    <x v="56"/>
    <x v="5"/>
    <x v="0"/>
    <n v="7362"/>
    <d v="2013-07-29T00:00:00"/>
    <x v="0"/>
    <x v="13"/>
    <n v="11580"/>
  </r>
  <r>
    <x v="307"/>
    <n v="48"/>
    <s v="Bryan Spruell"/>
    <x v="1"/>
    <n v="1"/>
    <x v="554"/>
    <n v="47584"/>
    <s v="Critical"/>
    <n v="4"/>
    <n v="4.91"/>
    <n v="0.03"/>
    <x v="3273"/>
    <n v="0.5"/>
    <n v="1.3"/>
    <n v="0.36"/>
    <x v="0"/>
    <x v="0"/>
    <x v="143"/>
    <x v="12"/>
    <x v="1"/>
    <n v="6688"/>
    <d v="2013-07-29T00:00:00"/>
    <x v="0"/>
    <x v="2"/>
    <n v="95051"/>
  </r>
  <r>
    <x v="276"/>
    <n v="48"/>
    <s v="Denny Blanton"/>
    <x v="1"/>
    <n v="1"/>
    <x v="554"/>
    <n v="18241"/>
    <s v="Low"/>
    <n v="3"/>
    <n v="20.89"/>
    <n v="0.05"/>
    <x v="3274"/>
    <n v="1.99"/>
    <n v="-55.11"/>
    <n v="0.48"/>
    <x v="2"/>
    <x v="6"/>
    <x v="955"/>
    <x v="8"/>
    <x v="0"/>
    <n v="2510"/>
    <d v="2013-07-29T00:00:00"/>
    <x v="0"/>
    <x v="20"/>
    <n v="43015"/>
  </r>
  <r>
    <x v="1143"/>
    <n v="48"/>
    <s v="Karen Ferguson"/>
    <x v="2"/>
    <n v="1"/>
    <x v="555"/>
    <n v="26341"/>
    <s v="Critical"/>
    <n v="8"/>
    <n v="124.49"/>
    <n v="0.03"/>
    <x v="3275"/>
    <n v="51.94"/>
    <n v="-281.22379999999998"/>
    <n v="0.63"/>
    <x v="1"/>
    <x v="4"/>
    <x v="773"/>
    <x v="4"/>
    <x v="0"/>
    <n v="3683"/>
    <d v="2013-07-30T00:00:00"/>
    <x v="2"/>
    <x v="13"/>
    <n v="11741"/>
  </r>
  <r>
    <x v="887"/>
    <n v="48"/>
    <s v="Tiffany House"/>
    <x v="2"/>
    <n v="1"/>
    <x v="555"/>
    <n v="55234"/>
    <s v="Low"/>
    <n v="5"/>
    <n v="2.98"/>
    <n v="0.03"/>
    <x v="745"/>
    <n v="2.0299999999999998"/>
    <n v="-7.54"/>
    <n v="0.56999999999999995"/>
    <x v="0"/>
    <x v="3"/>
    <x v="111"/>
    <x v="6"/>
    <x v="3"/>
    <n v="7705"/>
    <d v="2013-07-30T00:00:00"/>
    <x v="0"/>
    <x v="17"/>
    <n v="29418"/>
  </r>
  <r>
    <x v="722"/>
    <n v="48"/>
    <s v="Lauren Leatherbury"/>
    <x v="2"/>
    <n v="1"/>
    <x v="555"/>
    <n v="31809"/>
    <s v="High"/>
    <n v="1"/>
    <n v="9.7799999999999994"/>
    <n v="0.1"/>
    <x v="2237"/>
    <n v="5.76"/>
    <n v="-13.74"/>
    <n v="0.35"/>
    <x v="0"/>
    <x v="0"/>
    <x v="321"/>
    <x v="15"/>
    <x v="1"/>
    <n v="4461"/>
    <d v="2013-07-30T00:00:00"/>
    <x v="0"/>
    <x v="37"/>
    <n v="87105"/>
  </r>
  <r>
    <x v="887"/>
    <n v="48"/>
    <s v="Tiffany House"/>
    <x v="2"/>
    <n v="1"/>
    <x v="555"/>
    <n v="55234"/>
    <s v="Low"/>
    <n v="12"/>
    <n v="53.98"/>
    <n v="0.09"/>
    <x v="3276"/>
    <n v="5.5"/>
    <n v="-82.67"/>
    <n v="0.62"/>
    <x v="2"/>
    <x v="0"/>
    <x v="800"/>
    <x v="8"/>
    <x v="3"/>
    <n v="7704"/>
    <d v="2013-08-01T00:00:00"/>
    <x v="0"/>
    <x v="17"/>
    <n v="29418"/>
  </r>
  <r>
    <x v="1144"/>
    <n v="48"/>
    <s v="Ruben Dartt"/>
    <x v="2"/>
    <n v="1"/>
    <x v="556"/>
    <n v="57216"/>
    <s v="High"/>
    <n v="46"/>
    <n v="280.98"/>
    <n v="0.03"/>
    <x v="3277"/>
    <n v="57"/>
    <n v="-545.82000000000005"/>
    <n v="0.78"/>
    <x v="1"/>
    <x v="2"/>
    <x v="318"/>
    <x v="1"/>
    <x v="1"/>
    <n v="8006"/>
    <d v="2013-07-29T00:00:00"/>
    <x v="2"/>
    <x v="21"/>
    <n v="98023"/>
  </r>
  <r>
    <x v="1145"/>
    <n v="48"/>
    <s v="Eugene Moren"/>
    <x v="1"/>
    <n v="1"/>
    <x v="556"/>
    <n v="19843"/>
    <s v="Medium"/>
    <n v="33"/>
    <n v="155.99"/>
    <n v="0.02"/>
    <x v="3278"/>
    <n v="8.99"/>
    <n v="1020.4109999999999"/>
    <n v="0.57999999999999996"/>
    <x v="2"/>
    <x v="0"/>
    <x v="1051"/>
    <x v="9"/>
    <x v="1"/>
    <n v="2751"/>
    <d v="2013-07-29T00:00:00"/>
    <x v="0"/>
    <x v="30"/>
    <n v="80303"/>
  </r>
  <r>
    <x v="1146"/>
    <n v="48"/>
    <s v="Mike Pelletier"/>
    <x v="2"/>
    <n v="1"/>
    <x v="556"/>
    <n v="25634"/>
    <s v="Not Specified"/>
    <n v="26"/>
    <n v="23.99"/>
    <n v="0.03"/>
    <x v="3279"/>
    <n v="6.71"/>
    <n v="185.32"/>
    <n v="0.35"/>
    <x v="0"/>
    <x v="0"/>
    <x v="693"/>
    <x v="15"/>
    <x v="2"/>
    <n v="3592"/>
    <d v="2013-07-30T00:00:00"/>
    <x v="1"/>
    <x v="14"/>
    <n v="60025"/>
  </r>
  <r>
    <x v="349"/>
    <n v="48"/>
    <s v="Tim Brockman"/>
    <x v="3"/>
    <n v="1"/>
    <x v="556"/>
    <n v="48321"/>
    <s v="High"/>
    <n v="31"/>
    <n v="178.47"/>
    <n v="0.02"/>
    <x v="3280"/>
    <n v="19.989999999999998"/>
    <n v="1856.12"/>
    <n v="0.55000000000000004"/>
    <x v="0"/>
    <x v="0"/>
    <x v="218"/>
    <x v="0"/>
    <x v="1"/>
    <n v="6784"/>
    <d v="2013-07-30T00:00:00"/>
    <x v="0"/>
    <x v="31"/>
    <n v="83301"/>
  </r>
  <r>
    <x v="379"/>
    <n v="48"/>
    <s v="Neil Ducich"/>
    <x v="1"/>
    <n v="1"/>
    <x v="556"/>
    <n v="51041"/>
    <s v="High"/>
    <n v="47"/>
    <n v="65.989999999999995"/>
    <n v="0.03"/>
    <x v="3281"/>
    <n v="5.92"/>
    <n v="846.94500000000005"/>
    <n v="0.55000000000000004"/>
    <x v="2"/>
    <x v="0"/>
    <x v="702"/>
    <x v="9"/>
    <x v="2"/>
    <n v="7152"/>
    <d v="2013-07-30T00:00:00"/>
    <x v="0"/>
    <x v="3"/>
    <n v="55432"/>
  </r>
  <r>
    <x v="984"/>
    <n v="48"/>
    <s v="Candace McMahon"/>
    <x v="2"/>
    <n v="1"/>
    <x v="556"/>
    <n v="22054"/>
    <s v="Medium"/>
    <n v="32"/>
    <n v="6.98"/>
    <n v="7.0000000000000007E-2"/>
    <x v="3282"/>
    <n v="2.83"/>
    <n v="57.55"/>
    <n v="0.37"/>
    <x v="1"/>
    <x v="6"/>
    <x v="429"/>
    <x v="5"/>
    <x v="2"/>
    <n v="3075"/>
    <d v="2013-07-31T00:00:00"/>
    <x v="0"/>
    <x v="9"/>
    <n v="78666"/>
  </r>
  <r>
    <x v="1147"/>
    <n v="48"/>
    <s v="Ruben Dartt"/>
    <x v="2"/>
    <n v="1"/>
    <x v="556"/>
    <n v="57216"/>
    <s v="High"/>
    <n v="48"/>
    <n v="2.2000000000000002"/>
    <n v="0.03"/>
    <x v="3283"/>
    <n v="1.2"/>
    <n v="4.4800000000000004"/>
    <n v="0.41"/>
    <x v="0"/>
    <x v="3"/>
    <x v="1130"/>
    <x v="6"/>
    <x v="1"/>
    <n v="8007"/>
    <d v="2013-07-31T00:00:00"/>
    <x v="0"/>
    <x v="21"/>
    <n v="98027"/>
  </r>
  <r>
    <x v="1146"/>
    <n v="48"/>
    <s v="Mike Pelletier"/>
    <x v="2"/>
    <n v="1"/>
    <x v="556"/>
    <n v="25634"/>
    <s v="Not Specified"/>
    <n v="29"/>
    <n v="20.95"/>
    <n v="0.03"/>
    <x v="3284"/>
    <n v="4"/>
    <n v="28.99"/>
    <n v="0.6"/>
    <x v="2"/>
    <x v="0"/>
    <x v="652"/>
    <x v="8"/>
    <x v="2"/>
    <n v="3591"/>
    <d v="2013-08-01T00:00:00"/>
    <x v="0"/>
    <x v="14"/>
    <n v="60025"/>
  </r>
  <r>
    <x v="411"/>
    <n v="48"/>
    <s v="Eugene Moren"/>
    <x v="1"/>
    <n v="1"/>
    <x v="557"/>
    <n v="20832"/>
    <s v="Not Specified"/>
    <n v="47"/>
    <n v="1.88"/>
    <n v="0.06"/>
    <x v="3285"/>
    <n v="1.49"/>
    <n v="-20.446999999999999"/>
    <n v="0.37"/>
    <x v="0"/>
    <x v="0"/>
    <x v="467"/>
    <x v="3"/>
    <x v="3"/>
    <n v="2888"/>
    <d v="2013-07-30T00:00:00"/>
    <x v="0"/>
    <x v="27"/>
    <n v="40422"/>
  </r>
  <r>
    <x v="1148"/>
    <n v="48"/>
    <s v="Hallie Redmond"/>
    <x v="0"/>
    <n v="1"/>
    <x v="557"/>
    <n v="56128"/>
    <s v="Medium"/>
    <n v="41"/>
    <n v="22.99"/>
    <n v="0.08"/>
    <x v="3286"/>
    <n v="8.99"/>
    <n v="-49.66"/>
    <n v="0.56999999999999995"/>
    <x v="0"/>
    <x v="6"/>
    <x v="493"/>
    <x v="6"/>
    <x v="0"/>
    <n v="7848"/>
    <d v="2013-07-30T00:00:00"/>
    <x v="0"/>
    <x v="0"/>
    <n v="16509"/>
  </r>
  <r>
    <x v="660"/>
    <n v="48"/>
    <s v="Hallie Redmond"/>
    <x v="0"/>
    <n v="1"/>
    <x v="557"/>
    <n v="56128"/>
    <s v="Medium"/>
    <n v="19"/>
    <n v="44.43"/>
    <n v="0.1"/>
    <x v="3287"/>
    <n v="46.59"/>
    <n v="33.988950000000003"/>
    <n v="0.67"/>
    <x v="1"/>
    <x v="4"/>
    <x v="1088"/>
    <x v="4"/>
    <x v="0"/>
    <n v="7849"/>
    <d v="2013-07-31T00:00:00"/>
    <x v="2"/>
    <x v="0"/>
    <n v="17112"/>
  </r>
  <r>
    <x v="0"/>
    <n v="48"/>
    <s v="Jessica Myrick"/>
    <x v="0"/>
    <n v="1"/>
    <x v="557"/>
    <n v="39650"/>
    <s v="Not Specified"/>
    <n v="47"/>
    <n v="7.28"/>
    <n v="0.08"/>
    <x v="3288"/>
    <n v="7.98"/>
    <n v="-175.15"/>
    <n v="0.42"/>
    <x v="1"/>
    <x v="3"/>
    <x v="576"/>
    <x v="5"/>
    <x v="0"/>
    <n v="5592"/>
    <d v="2013-07-31T00:00:00"/>
    <x v="0"/>
    <x v="0"/>
    <n v="15131"/>
  </r>
  <r>
    <x v="319"/>
    <n v="48"/>
    <s v="Nat Carroll"/>
    <x v="1"/>
    <n v="1"/>
    <x v="557"/>
    <n v="24196"/>
    <s v="High"/>
    <n v="2"/>
    <n v="4.28"/>
    <n v="0.08"/>
    <x v="3289"/>
    <n v="5.17"/>
    <n v="-8.8800000000000008"/>
    <n v="0.4"/>
    <x v="0"/>
    <x v="0"/>
    <x v="271"/>
    <x v="2"/>
    <x v="2"/>
    <n v="3395"/>
    <d v="2013-07-31T00:00:00"/>
    <x v="0"/>
    <x v="9"/>
    <n v="76541"/>
  </r>
  <r>
    <x v="319"/>
    <n v="48"/>
    <s v="Nat Carroll"/>
    <x v="1"/>
    <n v="1"/>
    <x v="557"/>
    <n v="24196"/>
    <s v="High"/>
    <n v="24"/>
    <n v="43.57"/>
    <n v="0.05"/>
    <x v="3290"/>
    <n v="16.36"/>
    <n v="-5.41"/>
    <n v="0.55000000000000004"/>
    <x v="0"/>
    <x v="0"/>
    <x v="938"/>
    <x v="0"/>
    <x v="2"/>
    <n v="3396"/>
    <d v="2013-08-01T00:00:00"/>
    <x v="0"/>
    <x v="9"/>
    <n v="76541"/>
  </r>
  <r>
    <x v="411"/>
    <n v="48"/>
    <s v="Eugene Moren"/>
    <x v="1"/>
    <n v="1"/>
    <x v="557"/>
    <n v="20832"/>
    <s v="Not Specified"/>
    <n v="39"/>
    <n v="2.84"/>
    <n v="0.08"/>
    <x v="3291"/>
    <n v="0.93"/>
    <n v="4.13"/>
    <n v="0.54"/>
    <x v="0"/>
    <x v="3"/>
    <x v="623"/>
    <x v="6"/>
    <x v="3"/>
    <n v="2889"/>
    <d v="2013-08-01T00:00:00"/>
    <x v="0"/>
    <x v="27"/>
    <n v="40422"/>
  </r>
  <r>
    <x v="0"/>
    <n v="48"/>
    <s v="Jessica Myrick"/>
    <x v="0"/>
    <n v="1"/>
    <x v="557"/>
    <n v="39650"/>
    <s v="Not Specified"/>
    <n v="10"/>
    <n v="89.99"/>
    <n v="0"/>
    <x v="3292"/>
    <n v="42"/>
    <n v="-189.02"/>
    <n v="0.66"/>
    <x v="1"/>
    <x v="2"/>
    <x v="476"/>
    <x v="1"/>
    <x v="0"/>
    <n v="5591"/>
    <d v="2013-08-02T00:00:00"/>
    <x v="2"/>
    <x v="0"/>
    <n v="15131"/>
  </r>
  <r>
    <x v="1149"/>
    <n v="48"/>
    <s v="Beth Thompson"/>
    <x v="2"/>
    <n v="1"/>
    <x v="558"/>
    <n v="22151"/>
    <s v="High"/>
    <n v="49"/>
    <n v="9.65"/>
    <n v="0.1"/>
    <x v="3293"/>
    <n v="6.22"/>
    <n v="-79.72"/>
    <n v="0.55000000000000004"/>
    <x v="1"/>
    <x v="0"/>
    <x v="277"/>
    <x v="5"/>
    <x v="2"/>
    <n v="3089"/>
    <d v="2013-07-31T00:00:00"/>
    <x v="0"/>
    <x v="14"/>
    <n v="61008"/>
  </r>
  <r>
    <x v="844"/>
    <n v="48"/>
    <s v="Rachel Payne"/>
    <x v="3"/>
    <n v="1"/>
    <x v="558"/>
    <n v="34407"/>
    <s v="Low"/>
    <n v="41"/>
    <n v="35.89"/>
    <n v="0.03"/>
    <x v="3294"/>
    <n v="14.72"/>
    <n v="220.99"/>
    <n v="0.4"/>
    <x v="0"/>
    <x v="0"/>
    <x v="875"/>
    <x v="15"/>
    <x v="3"/>
    <n v="4838"/>
    <d v="2013-07-31T00:00:00"/>
    <x v="0"/>
    <x v="12"/>
    <n v="32503"/>
  </r>
  <r>
    <x v="298"/>
    <n v="48"/>
    <s v="Beth Thompson"/>
    <x v="2"/>
    <n v="1"/>
    <x v="558"/>
    <n v="22151"/>
    <s v="High"/>
    <n v="20"/>
    <n v="24.92"/>
    <n v="0.04"/>
    <x v="3295"/>
    <n v="12.98"/>
    <n v="9.8175000000000008"/>
    <n v="0.39"/>
    <x v="0"/>
    <x v="0"/>
    <x v="363"/>
    <x v="3"/>
    <x v="0"/>
    <n v="3090"/>
    <d v="2013-08-01T00:00:00"/>
    <x v="0"/>
    <x v="0"/>
    <n v="19026"/>
  </r>
  <r>
    <x v="367"/>
    <n v="48"/>
    <s v="Sara Luxemburg"/>
    <x v="0"/>
    <n v="1"/>
    <x v="558"/>
    <n v="43200"/>
    <s v="Not Specified"/>
    <n v="3"/>
    <n v="172.99"/>
    <n v="0.01"/>
    <x v="3296"/>
    <n v="19.989999999999998"/>
    <n v="-62.134500000000003"/>
    <n v="0.39"/>
    <x v="0"/>
    <x v="0"/>
    <x v="570"/>
    <x v="3"/>
    <x v="0"/>
    <n v="6095"/>
    <d v="2013-08-01T00:00:00"/>
    <x v="0"/>
    <x v="22"/>
    <n v="7801"/>
  </r>
  <r>
    <x v="882"/>
    <n v="48"/>
    <s v="Sara Luxemburg"/>
    <x v="0"/>
    <n v="1"/>
    <x v="558"/>
    <n v="43200"/>
    <s v="Not Specified"/>
    <n v="15"/>
    <n v="85.99"/>
    <n v="0.04"/>
    <x v="3297"/>
    <n v="0.99"/>
    <n v="-305.96499999999997"/>
    <n v="0.85"/>
    <x v="2"/>
    <x v="3"/>
    <x v="347"/>
    <x v="9"/>
    <x v="0"/>
    <n v="6096"/>
    <d v="2013-08-01T00:00:00"/>
    <x v="0"/>
    <x v="22"/>
    <n v="8332"/>
  </r>
  <r>
    <x v="955"/>
    <n v="48"/>
    <s v="Sam Craven"/>
    <x v="1"/>
    <n v="1"/>
    <x v="558"/>
    <n v="13127"/>
    <s v="Medium"/>
    <n v="13"/>
    <n v="68.81"/>
    <n v="0.06"/>
    <x v="3298"/>
    <n v="60"/>
    <n v="-333.07"/>
    <n v="0.41"/>
    <x v="0"/>
    <x v="2"/>
    <x v="352"/>
    <x v="13"/>
    <x v="3"/>
    <n v="1834"/>
    <d v="2013-08-03T00:00:00"/>
    <x v="2"/>
    <x v="42"/>
    <n v="30809"/>
  </r>
  <r>
    <x v="461"/>
    <n v="48"/>
    <s v="Steve Nguyen"/>
    <x v="3"/>
    <n v="1"/>
    <x v="559"/>
    <n v="28321"/>
    <s v="Medium"/>
    <n v="28"/>
    <n v="3.08"/>
    <n v="0.03"/>
    <x v="3299"/>
    <n v="0.99"/>
    <n v="24.71"/>
    <n v="0.37"/>
    <x v="0"/>
    <x v="0"/>
    <x v="1015"/>
    <x v="12"/>
    <x v="0"/>
    <n v="3968"/>
    <d v="2013-08-01T00:00:00"/>
    <x v="0"/>
    <x v="20"/>
    <n v="44136"/>
  </r>
  <r>
    <x v="487"/>
    <n v="48"/>
    <s v="Victoria Pisteka"/>
    <x v="2"/>
    <n v="1"/>
    <x v="560"/>
    <n v="34980"/>
    <s v="Not Specified"/>
    <n v="7"/>
    <n v="18.649999999999999"/>
    <n v="0.01"/>
    <x v="3300"/>
    <n v="3.77"/>
    <n v="100.77"/>
    <n v="0.39"/>
    <x v="1"/>
    <x v="6"/>
    <x v="885"/>
    <x v="5"/>
    <x v="1"/>
    <n v="4914"/>
    <d v="2013-08-04T00:00:00"/>
    <x v="0"/>
    <x v="2"/>
    <n v="92231"/>
  </r>
  <r>
    <x v="487"/>
    <n v="48"/>
    <s v="Victoria Pisteka"/>
    <x v="2"/>
    <n v="1"/>
    <x v="560"/>
    <n v="34980"/>
    <s v="Not Specified"/>
    <n v="25"/>
    <n v="34.76"/>
    <n v="0.06"/>
    <x v="3301"/>
    <n v="5.49"/>
    <n v="120.02"/>
    <n v="0.6"/>
    <x v="0"/>
    <x v="0"/>
    <x v="513"/>
    <x v="0"/>
    <x v="1"/>
    <n v="4915"/>
    <d v="2013-08-04T00:00:00"/>
    <x v="1"/>
    <x v="2"/>
    <n v="92231"/>
  </r>
  <r>
    <x v="239"/>
    <n v="48"/>
    <s v="Victoria Pisteka"/>
    <x v="2"/>
    <n v="1"/>
    <x v="560"/>
    <n v="34980"/>
    <s v="Not Specified"/>
    <n v="12"/>
    <n v="46.89"/>
    <n v="0.01"/>
    <x v="3302"/>
    <n v="5.0999999999999996"/>
    <n v="148.34"/>
    <n v="0.46"/>
    <x v="0"/>
    <x v="5"/>
    <x v="501"/>
    <x v="13"/>
    <x v="1"/>
    <n v="4916"/>
    <d v="2013-08-04T00:00:00"/>
    <x v="0"/>
    <x v="2"/>
    <n v="93010"/>
  </r>
  <r>
    <x v="566"/>
    <n v="48"/>
    <s v="Denise Monton"/>
    <x v="1"/>
    <n v="1"/>
    <x v="560"/>
    <n v="47270"/>
    <s v="Critical"/>
    <n v="9"/>
    <n v="6.48"/>
    <n v="0.08"/>
    <x v="3303"/>
    <n v="6.81"/>
    <n v="-34.25"/>
    <n v="0.36"/>
    <x v="0"/>
    <x v="0"/>
    <x v="766"/>
    <x v="2"/>
    <x v="3"/>
    <n v="6647"/>
    <d v="2013-08-04T00:00:00"/>
    <x v="0"/>
    <x v="45"/>
    <n v="28806"/>
  </r>
  <r>
    <x v="566"/>
    <n v="48"/>
    <s v="Denise Monton"/>
    <x v="1"/>
    <n v="1"/>
    <x v="560"/>
    <n v="47270"/>
    <s v="Critical"/>
    <n v="19"/>
    <n v="205.99"/>
    <n v="0"/>
    <x v="3304"/>
    <n v="3"/>
    <n v="747.73800000000006"/>
    <n v="0.57999999999999996"/>
    <x v="2"/>
    <x v="0"/>
    <x v="712"/>
    <x v="9"/>
    <x v="3"/>
    <n v="6648"/>
    <d v="2013-08-04T00:00:00"/>
    <x v="0"/>
    <x v="45"/>
    <n v="28806"/>
  </r>
  <r>
    <x v="566"/>
    <n v="48"/>
    <s v="Denise Monton"/>
    <x v="1"/>
    <n v="1"/>
    <x v="560"/>
    <n v="47270"/>
    <s v="Critical"/>
    <n v="40"/>
    <n v="9.27"/>
    <n v="0.03"/>
    <x v="3305"/>
    <n v="4.3899999999999997"/>
    <n v="47.61"/>
    <n v="0.38"/>
    <x v="0"/>
    <x v="3"/>
    <x v="545"/>
    <x v="2"/>
    <x v="3"/>
    <n v="6646"/>
    <d v="2013-08-05T00:00:00"/>
    <x v="1"/>
    <x v="45"/>
    <n v="28806"/>
  </r>
  <r>
    <x v="341"/>
    <n v="48"/>
    <s v="Philip Brown"/>
    <x v="1"/>
    <n v="1"/>
    <x v="561"/>
    <n v="29762"/>
    <s v="Critical"/>
    <n v="33"/>
    <n v="95.95"/>
    <n v="0.03"/>
    <x v="3306"/>
    <n v="74.349999999999994"/>
    <n v="-1181.71"/>
    <n v="0.56999999999999995"/>
    <x v="1"/>
    <x v="2"/>
    <x v="900"/>
    <x v="1"/>
    <x v="2"/>
    <n v="4188"/>
    <d v="2013-08-04T00:00:00"/>
    <x v="2"/>
    <x v="34"/>
    <n v="57701"/>
  </r>
  <r>
    <x v="521"/>
    <n v="48"/>
    <s v="Pete Kriz"/>
    <x v="2"/>
    <n v="1"/>
    <x v="561"/>
    <n v="27744"/>
    <s v="Critical"/>
    <n v="22"/>
    <n v="4.54"/>
    <n v="0.01"/>
    <x v="3307"/>
    <n v="5.83"/>
    <n v="-76.601500000000001"/>
    <n v="0.36"/>
    <x v="0"/>
    <x v="0"/>
    <x v="1131"/>
    <x v="3"/>
    <x v="1"/>
    <n v="3882"/>
    <d v="2013-08-04T00:00:00"/>
    <x v="0"/>
    <x v="2"/>
    <n v="93309"/>
  </r>
  <r>
    <x v="59"/>
    <n v="48"/>
    <s v="Karen Seio"/>
    <x v="3"/>
    <n v="1"/>
    <x v="561"/>
    <n v="53605"/>
    <s v="Medium"/>
    <n v="48"/>
    <n v="170.98"/>
    <n v="0.06"/>
    <x v="3308"/>
    <n v="35.89"/>
    <n v="886.35"/>
    <n v="0.66"/>
    <x v="1"/>
    <x v="4"/>
    <x v="316"/>
    <x v="10"/>
    <x v="3"/>
    <n v="7511"/>
    <d v="2013-08-05T00:00:00"/>
    <x v="2"/>
    <x v="4"/>
    <n v="35630"/>
  </r>
  <r>
    <x v="59"/>
    <n v="48"/>
    <s v="Karen Seio"/>
    <x v="3"/>
    <n v="1"/>
    <x v="561"/>
    <n v="53605"/>
    <s v="Medium"/>
    <n v="1"/>
    <n v="41.47"/>
    <n v="7.0000000000000007E-2"/>
    <x v="3309"/>
    <n v="34.200000000000003"/>
    <n v="-73.099999999999994"/>
    <n v="0.73"/>
    <x v="1"/>
    <x v="3"/>
    <x v="268"/>
    <x v="5"/>
    <x v="3"/>
    <n v="7512"/>
    <d v="2013-08-05T00:00:00"/>
    <x v="0"/>
    <x v="4"/>
    <n v="35630"/>
  </r>
  <r>
    <x v="59"/>
    <n v="48"/>
    <s v="Karen Seio"/>
    <x v="3"/>
    <n v="1"/>
    <x v="561"/>
    <n v="53605"/>
    <s v="Medium"/>
    <n v="19"/>
    <n v="25.98"/>
    <n v="0.06"/>
    <x v="3310"/>
    <n v="5.37"/>
    <n v="105.69"/>
    <n v="0.5"/>
    <x v="0"/>
    <x v="5"/>
    <x v="886"/>
    <x v="13"/>
    <x v="3"/>
    <n v="7510"/>
    <d v="2013-08-05T00:00:00"/>
    <x v="0"/>
    <x v="4"/>
    <n v="35630"/>
  </r>
  <r>
    <x v="805"/>
    <n v="48"/>
    <s v="Jas O'Carroll"/>
    <x v="2"/>
    <n v="1"/>
    <x v="561"/>
    <n v="37572"/>
    <s v="High"/>
    <n v="22"/>
    <n v="5.34"/>
    <n v="0.01"/>
    <x v="3311"/>
    <n v="2.99"/>
    <n v="2.4224999999999999"/>
    <n v="0.38"/>
    <x v="0"/>
    <x v="0"/>
    <x v="266"/>
    <x v="3"/>
    <x v="0"/>
    <n v="5280"/>
    <d v="2013-08-05T00:00:00"/>
    <x v="0"/>
    <x v="20"/>
    <n v="44094"/>
  </r>
  <r>
    <x v="774"/>
    <n v="48"/>
    <s v="Philip Brown"/>
    <x v="1"/>
    <n v="1"/>
    <x v="561"/>
    <n v="29762"/>
    <s v="Critical"/>
    <n v="15"/>
    <n v="1.48"/>
    <n v="0.03"/>
    <x v="3312"/>
    <n v="0.7"/>
    <n v="0.78"/>
    <n v="0.37"/>
    <x v="0"/>
    <x v="3"/>
    <x v="688"/>
    <x v="14"/>
    <x v="2"/>
    <n v="4187"/>
    <d v="2013-08-05T00:00:00"/>
    <x v="0"/>
    <x v="36"/>
    <n v="46350"/>
  </r>
  <r>
    <x v="691"/>
    <n v="48"/>
    <s v="Michael Dominguez"/>
    <x v="1"/>
    <n v="1"/>
    <x v="561"/>
    <n v="26244"/>
    <s v="High"/>
    <n v="16"/>
    <n v="8.4600000000000009"/>
    <n v="0.09"/>
    <x v="3313"/>
    <n v="3.62"/>
    <n v="-42.61"/>
    <n v="0.61"/>
    <x v="2"/>
    <x v="6"/>
    <x v="983"/>
    <x v="8"/>
    <x v="2"/>
    <n v="3665"/>
    <d v="2013-08-05T00:00:00"/>
    <x v="0"/>
    <x v="23"/>
    <n v="53713"/>
  </r>
  <r>
    <x v="1150"/>
    <n v="48"/>
    <s v="Harold Dahlen"/>
    <x v="2"/>
    <n v="1"/>
    <x v="561"/>
    <n v="33154"/>
    <s v="Critical"/>
    <n v="7"/>
    <n v="65.989999999999995"/>
    <n v="0.09"/>
    <x v="3314"/>
    <n v="4.2"/>
    <n v="-218.81200000000001"/>
    <n v="0.59"/>
    <x v="2"/>
    <x v="0"/>
    <x v="759"/>
    <x v="9"/>
    <x v="0"/>
    <n v="4655"/>
    <d v="2013-08-06T00:00:00"/>
    <x v="0"/>
    <x v="22"/>
    <n v="8816"/>
  </r>
  <r>
    <x v="780"/>
    <n v="48"/>
    <s v="Tom Zandusky"/>
    <x v="1"/>
    <n v="1"/>
    <x v="562"/>
    <n v="12483"/>
    <s v="Critical"/>
    <n v="14"/>
    <n v="120.98"/>
    <n v="0.02"/>
    <x v="3315"/>
    <n v="9.07"/>
    <n v="607.495"/>
    <n v="0.35"/>
    <x v="0"/>
    <x v="0"/>
    <x v="309"/>
    <x v="3"/>
    <x v="3"/>
    <n v="1742"/>
    <d v="2013-08-04T00:00:00"/>
    <x v="0"/>
    <x v="12"/>
    <n v="32303"/>
  </r>
  <r>
    <x v="393"/>
    <n v="48"/>
    <s v="Anthony Johnson"/>
    <x v="0"/>
    <n v="1"/>
    <x v="562"/>
    <n v="24097"/>
    <s v="High"/>
    <n v="1"/>
    <n v="14.48"/>
    <n v="0"/>
    <x v="3316"/>
    <n v="1.99"/>
    <n v="-35.340000000000003"/>
    <n v="0.49"/>
    <x v="2"/>
    <x v="6"/>
    <x v="1099"/>
    <x v="8"/>
    <x v="2"/>
    <n v="3371"/>
    <d v="2013-08-04T00:00:00"/>
    <x v="0"/>
    <x v="14"/>
    <n v="60302"/>
  </r>
  <r>
    <x v="1058"/>
    <n v="48"/>
    <s v="Nicole Brennan"/>
    <x v="3"/>
    <n v="1"/>
    <x v="562"/>
    <n v="56166"/>
    <s v="Critical"/>
    <n v="1"/>
    <n v="100.89"/>
    <n v="0.08"/>
    <x v="3317"/>
    <n v="42"/>
    <n v="-62.19"/>
    <n v="0.61"/>
    <x v="1"/>
    <x v="2"/>
    <x v="792"/>
    <x v="1"/>
    <x v="0"/>
    <n v="7858"/>
    <d v="2013-08-05T00:00:00"/>
    <x v="2"/>
    <x v="15"/>
    <n v="6457"/>
  </r>
  <r>
    <x v="794"/>
    <n v="48"/>
    <s v="Jack Garza"/>
    <x v="2"/>
    <n v="1"/>
    <x v="562"/>
    <n v="3108"/>
    <s v="Critical"/>
    <n v="36"/>
    <n v="1.82"/>
    <n v="0.09"/>
    <x v="3318"/>
    <n v="1"/>
    <n v="-0.46"/>
    <n v="0.4"/>
    <x v="0"/>
    <x v="3"/>
    <x v="1080"/>
    <x v="6"/>
    <x v="3"/>
    <n v="457"/>
    <d v="2013-08-05T00:00:00"/>
    <x v="0"/>
    <x v="12"/>
    <n v="33314"/>
  </r>
  <r>
    <x v="619"/>
    <n v="48"/>
    <s v="Maxwell Schwartz"/>
    <x v="2"/>
    <n v="1"/>
    <x v="562"/>
    <n v="19748"/>
    <s v="Not Specified"/>
    <n v="6"/>
    <n v="18.97"/>
    <n v="0.01"/>
    <x v="3319"/>
    <n v="5.21"/>
    <n v="13.34"/>
    <n v="0.37"/>
    <x v="0"/>
    <x v="0"/>
    <x v="1132"/>
    <x v="2"/>
    <x v="3"/>
    <n v="2738"/>
    <d v="2013-08-05T00:00:00"/>
    <x v="0"/>
    <x v="45"/>
    <n v="28560"/>
  </r>
  <r>
    <x v="780"/>
    <n v="48"/>
    <s v="Tom Zandusky"/>
    <x v="1"/>
    <n v="1"/>
    <x v="562"/>
    <n v="12483"/>
    <s v="Critical"/>
    <n v="30"/>
    <n v="59.76"/>
    <n v="0.09"/>
    <x v="3320"/>
    <n v="9.7100000000000009"/>
    <n v="338.95"/>
    <n v="0.56999999999999995"/>
    <x v="0"/>
    <x v="0"/>
    <x v="426"/>
    <x v="0"/>
    <x v="3"/>
    <n v="1744"/>
    <d v="2013-08-05T00:00:00"/>
    <x v="0"/>
    <x v="12"/>
    <n v="32303"/>
  </r>
  <r>
    <x v="780"/>
    <n v="48"/>
    <s v="Tom Zandusky"/>
    <x v="1"/>
    <n v="1"/>
    <x v="562"/>
    <n v="12483"/>
    <s v="Critical"/>
    <n v="14"/>
    <n v="100.98"/>
    <n v="0.1"/>
    <x v="3321"/>
    <n v="57.38"/>
    <n v="-701.91"/>
    <n v="0.78"/>
    <x v="1"/>
    <x v="4"/>
    <x v="339"/>
    <x v="10"/>
    <x v="3"/>
    <n v="1743"/>
    <d v="2013-08-06T00:00:00"/>
    <x v="2"/>
    <x v="12"/>
    <n v="32303"/>
  </r>
  <r>
    <x v="687"/>
    <n v="48"/>
    <s v="Joy Smith"/>
    <x v="3"/>
    <n v="1"/>
    <x v="562"/>
    <n v="15618"/>
    <s v="Medium"/>
    <n v="44"/>
    <n v="18.97"/>
    <n v="0.08"/>
    <x v="3322"/>
    <n v="9.5399999999999991"/>
    <n v="26.27"/>
    <n v="0.37"/>
    <x v="0"/>
    <x v="0"/>
    <x v="102"/>
    <x v="2"/>
    <x v="2"/>
    <n v="2165"/>
    <d v="2013-08-06T00:00:00"/>
    <x v="0"/>
    <x v="36"/>
    <n v="47802"/>
  </r>
  <r>
    <x v="1151"/>
    <n v="48"/>
    <s v="Nicole Brennan"/>
    <x v="3"/>
    <n v="1"/>
    <x v="562"/>
    <n v="56166"/>
    <s v="Critical"/>
    <n v="45"/>
    <n v="14.42"/>
    <n v="0.08"/>
    <x v="3323"/>
    <n v="6.75"/>
    <n v="-54.34"/>
    <n v="0.52"/>
    <x v="0"/>
    <x v="5"/>
    <x v="81"/>
    <x v="13"/>
    <x v="0"/>
    <n v="7857"/>
    <d v="2013-08-06T00:00:00"/>
    <x v="0"/>
    <x v="28"/>
    <n v="1913"/>
  </r>
  <r>
    <x v="393"/>
    <n v="48"/>
    <s v="Anthony Johnson"/>
    <x v="0"/>
    <n v="1"/>
    <x v="562"/>
    <n v="24097"/>
    <s v="High"/>
    <n v="2"/>
    <n v="4.9800000000000004"/>
    <n v="0.01"/>
    <x v="3324"/>
    <n v="4.8600000000000003"/>
    <n v="-8.15"/>
    <n v="0.38"/>
    <x v="0"/>
    <x v="0"/>
    <x v="785"/>
    <x v="2"/>
    <x v="2"/>
    <n v="3373"/>
    <d v="2013-08-06T00:00:00"/>
    <x v="0"/>
    <x v="14"/>
    <n v="60302"/>
  </r>
  <r>
    <x v="687"/>
    <n v="48"/>
    <s v="Joy Smith"/>
    <x v="3"/>
    <n v="1"/>
    <x v="562"/>
    <n v="15618"/>
    <s v="Medium"/>
    <n v="14"/>
    <n v="65.989999999999995"/>
    <n v="0.06"/>
    <x v="3325"/>
    <n v="3.99"/>
    <n v="-11.396000000000001"/>
    <n v="0.59"/>
    <x v="2"/>
    <x v="0"/>
    <x v="225"/>
    <x v="9"/>
    <x v="2"/>
    <n v="2166"/>
    <d v="2013-08-06T00:00:00"/>
    <x v="0"/>
    <x v="36"/>
    <n v="47802"/>
  </r>
  <r>
    <x v="51"/>
    <n v="48"/>
    <s v="Michelle Moray"/>
    <x v="2"/>
    <n v="1"/>
    <x v="562"/>
    <n v="19136"/>
    <s v="Not Specified"/>
    <n v="44"/>
    <n v="35.99"/>
    <n v="0"/>
    <x v="3326"/>
    <n v="1.25"/>
    <n v="429.88499999999999"/>
    <n v="0.56999999999999995"/>
    <x v="2"/>
    <x v="6"/>
    <x v="1082"/>
    <x v="9"/>
    <x v="3"/>
    <n v="2642"/>
    <d v="2013-08-06T00:00:00"/>
    <x v="0"/>
    <x v="27"/>
    <n v="40258"/>
  </r>
  <r>
    <x v="393"/>
    <n v="48"/>
    <s v="Anthony Johnson"/>
    <x v="0"/>
    <n v="1"/>
    <x v="562"/>
    <n v="24097"/>
    <s v="High"/>
    <n v="27"/>
    <n v="99.99"/>
    <n v="0.04"/>
    <x v="3327"/>
    <n v="19.989999999999998"/>
    <n v="399.93"/>
    <n v="0.5"/>
    <x v="2"/>
    <x v="0"/>
    <x v="1065"/>
    <x v="8"/>
    <x v="2"/>
    <n v="3372"/>
    <d v="2013-08-06T00:00:00"/>
    <x v="0"/>
    <x v="14"/>
    <n v="60302"/>
  </r>
  <r>
    <x v="687"/>
    <n v="48"/>
    <s v="Joy Smith"/>
    <x v="3"/>
    <n v="1"/>
    <x v="562"/>
    <n v="15618"/>
    <s v="Medium"/>
    <n v="9"/>
    <n v="5.28"/>
    <n v="0.06"/>
    <x v="3328"/>
    <n v="6.26"/>
    <n v="-34.979999999999997"/>
    <n v="0.4"/>
    <x v="0"/>
    <x v="0"/>
    <x v="632"/>
    <x v="2"/>
    <x v="2"/>
    <n v="2164"/>
    <d v="2013-08-07T00:00:00"/>
    <x v="0"/>
    <x v="36"/>
    <n v="47802"/>
  </r>
  <r>
    <x v="706"/>
    <n v="48"/>
    <s v="Gary Hansen"/>
    <x v="3"/>
    <n v="1"/>
    <x v="562"/>
    <n v="31495"/>
    <s v="Low"/>
    <n v="20"/>
    <n v="8.69"/>
    <n v="0.06"/>
    <x v="3329"/>
    <n v="2.99"/>
    <n v="39.499499999999998"/>
    <n v="0.39"/>
    <x v="0"/>
    <x v="0"/>
    <x v="1000"/>
    <x v="3"/>
    <x v="2"/>
    <n v="4415"/>
    <d v="2013-08-08T00:00:00"/>
    <x v="1"/>
    <x v="9"/>
    <n v="77546"/>
  </r>
  <r>
    <x v="261"/>
    <n v="48"/>
    <s v="Dennis Bolton"/>
    <x v="3"/>
    <n v="1"/>
    <x v="562"/>
    <n v="52326"/>
    <s v="Low"/>
    <n v="41"/>
    <n v="3.81"/>
    <n v="0.06"/>
    <x v="3330"/>
    <n v="5.44"/>
    <n v="-154.81299999999999"/>
    <n v="0.36"/>
    <x v="0"/>
    <x v="0"/>
    <x v="708"/>
    <x v="3"/>
    <x v="2"/>
    <n v="7348"/>
    <d v="2013-08-08T00:00:00"/>
    <x v="0"/>
    <x v="38"/>
    <n v="66762"/>
  </r>
  <r>
    <x v="706"/>
    <n v="48"/>
    <s v="Gary Hansen"/>
    <x v="3"/>
    <n v="1"/>
    <x v="562"/>
    <n v="31495"/>
    <s v="Low"/>
    <n v="34"/>
    <n v="34.76"/>
    <n v="0.03"/>
    <x v="3331"/>
    <n v="8.2200000000000006"/>
    <n v="212.2"/>
    <n v="0.56999999999999995"/>
    <x v="0"/>
    <x v="0"/>
    <x v="786"/>
    <x v="0"/>
    <x v="2"/>
    <n v="4416"/>
    <d v="2013-08-11T00:00:00"/>
    <x v="0"/>
    <x v="9"/>
    <n v="77546"/>
  </r>
  <r>
    <x v="380"/>
    <n v="48"/>
    <s v="Kelly Lampkin"/>
    <x v="2"/>
    <n v="1"/>
    <x v="563"/>
    <n v="17956"/>
    <s v="Critical"/>
    <n v="17"/>
    <n v="111.03"/>
    <n v="0.01"/>
    <x v="3332"/>
    <n v="8.64"/>
    <n v="73.45"/>
    <n v="0.78"/>
    <x v="0"/>
    <x v="0"/>
    <x v="831"/>
    <x v="0"/>
    <x v="2"/>
    <n v="2470"/>
    <d v="2013-08-06T00:00:00"/>
    <x v="0"/>
    <x v="9"/>
    <n v="75051"/>
  </r>
  <r>
    <x v="244"/>
    <n v="48"/>
    <s v="Patricia Hirasaki"/>
    <x v="1"/>
    <n v="1"/>
    <x v="563"/>
    <n v="42369"/>
    <s v="Critical"/>
    <n v="44"/>
    <n v="17.48"/>
    <n v="0.01"/>
    <x v="3333"/>
    <n v="1.99"/>
    <n v="274.98"/>
    <n v="0.46"/>
    <x v="2"/>
    <x v="6"/>
    <x v="1103"/>
    <x v="8"/>
    <x v="2"/>
    <n v="5974"/>
    <d v="2013-08-06T00:00:00"/>
    <x v="0"/>
    <x v="23"/>
    <n v="53150"/>
  </r>
  <r>
    <x v="380"/>
    <n v="48"/>
    <s v="Kelly Lampkin"/>
    <x v="2"/>
    <n v="1"/>
    <x v="563"/>
    <n v="17956"/>
    <s v="Critical"/>
    <n v="40"/>
    <n v="37.94"/>
    <n v="0.01"/>
    <x v="3334"/>
    <n v="5.08"/>
    <n v="711.74"/>
    <n v="0.38"/>
    <x v="0"/>
    <x v="3"/>
    <x v="421"/>
    <x v="2"/>
    <x v="2"/>
    <n v="2469"/>
    <d v="2013-08-08T00:00:00"/>
    <x v="1"/>
    <x v="9"/>
    <n v="75051"/>
  </r>
  <r>
    <x v="861"/>
    <n v="48"/>
    <s v="Christina Vanderzanden"/>
    <x v="0"/>
    <n v="1"/>
    <x v="563"/>
    <n v="58789"/>
    <s v="Low"/>
    <n v="26"/>
    <n v="7.3"/>
    <n v="0.03"/>
    <x v="3335"/>
    <n v="7.72"/>
    <n v="-105.7195"/>
    <n v="0.38"/>
    <x v="0"/>
    <x v="0"/>
    <x v="834"/>
    <x v="3"/>
    <x v="2"/>
    <n v="8226"/>
    <d v="2013-08-09T00:00:00"/>
    <x v="0"/>
    <x v="26"/>
    <n v="63301"/>
  </r>
  <r>
    <x v="861"/>
    <n v="48"/>
    <s v="Christina Vanderzanden"/>
    <x v="0"/>
    <n v="1"/>
    <x v="563"/>
    <n v="58789"/>
    <s v="Low"/>
    <n v="38"/>
    <n v="9.77"/>
    <n v="0.02"/>
    <x v="3336"/>
    <n v="6.02"/>
    <n v="-10.29"/>
    <n v="0.48"/>
    <x v="1"/>
    <x v="5"/>
    <x v="449"/>
    <x v="5"/>
    <x v="2"/>
    <n v="8227"/>
    <d v="2013-08-10T00:00:00"/>
    <x v="0"/>
    <x v="26"/>
    <n v="63301"/>
  </r>
  <r>
    <x v="255"/>
    <n v="48"/>
    <s v="Greg Guthrie"/>
    <x v="0"/>
    <n v="1"/>
    <x v="564"/>
    <n v="18210"/>
    <s v="Not Specified"/>
    <n v="27"/>
    <n v="363.25"/>
    <n v="0.08"/>
    <x v="3337"/>
    <n v="19.989999999999998"/>
    <n v="2437.17"/>
    <n v="0.56999999999999995"/>
    <x v="0"/>
    <x v="0"/>
    <x v="489"/>
    <x v="13"/>
    <x v="2"/>
    <n v="2506"/>
    <d v="2013-08-07T00:00:00"/>
    <x v="0"/>
    <x v="36"/>
    <n v="47130"/>
  </r>
  <r>
    <x v="614"/>
    <n v="48"/>
    <s v="Greg Guthrie"/>
    <x v="0"/>
    <n v="1"/>
    <x v="564"/>
    <n v="18210"/>
    <s v="Not Specified"/>
    <n v="27"/>
    <n v="2.88"/>
    <n v="0"/>
    <x v="3338"/>
    <n v="0.7"/>
    <n v="12.58"/>
    <n v="0.56000000000000005"/>
    <x v="0"/>
    <x v="3"/>
    <x v="107"/>
    <x v="6"/>
    <x v="2"/>
    <n v="2507"/>
    <d v="2013-08-07T00:00:00"/>
    <x v="0"/>
    <x v="36"/>
    <n v="46901"/>
  </r>
  <r>
    <x v="346"/>
    <n v="48"/>
    <s v="Fred Harton"/>
    <x v="1"/>
    <n v="1"/>
    <x v="564"/>
    <n v="18598"/>
    <s v="Critical"/>
    <n v="46"/>
    <n v="102.3"/>
    <n v="0.03"/>
    <x v="3339"/>
    <n v="21.26"/>
    <n v="855.14"/>
    <n v="0.59"/>
    <x v="1"/>
    <x v="1"/>
    <x v="1079"/>
    <x v="5"/>
    <x v="1"/>
    <n v="2582"/>
    <d v="2013-08-08T00:00:00"/>
    <x v="0"/>
    <x v="30"/>
    <n v="80906"/>
  </r>
  <r>
    <x v="346"/>
    <n v="48"/>
    <s v="Fred Harton"/>
    <x v="1"/>
    <n v="1"/>
    <x v="564"/>
    <n v="18598"/>
    <s v="Critical"/>
    <n v="24"/>
    <n v="14.48"/>
    <n v="0.1"/>
    <x v="3340"/>
    <n v="6.46"/>
    <n v="28.551500000000001"/>
    <n v="0.38"/>
    <x v="0"/>
    <x v="0"/>
    <x v="207"/>
    <x v="3"/>
    <x v="1"/>
    <n v="2581"/>
    <d v="2013-08-09T00:00:00"/>
    <x v="1"/>
    <x v="30"/>
    <n v="80906"/>
  </r>
  <r>
    <x v="817"/>
    <n v="48"/>
    <s v="Nicole Fjeld"/>
    <x v="0"/>
    <n v="1"/>
    <x v="564"/>
    <n v="8416"/>
    <s v="Low"/>
    <n v="2"/>
    <n v="5.98"/>
    <n v="7.0000000000000007E-2"/>
    <x v="3341"/>
    <n v="10.39"/>
    <n v="-15.45"/>
    <n v="0.4"/>
    <x v="0"/>
    <x v="0"/>
    <x v="1133"/>
    <x v="2"/>
    <x v="3"/>
    <n v="1155"/>
    <d v="2013-08-10T00:00:00"/>
    <x v="0"/>
    <x v="8"/>
    <n v="70506"/>
  </r>
  <r>
    <x v="1006"/>
    <n v="48"/>
    <s v="Raymond Book"/>
    <x v="3"/>
    <n v="1"/>
    <x v="565"/>
    <n v="9985"/>
    <s v="Low"/>
    <n v="12"/>
    <n v="6.68"/>
    <n v="0.08"/>
    <x v="3342"/>
    <n v="5.2"/>
    <n v="-23.52"/>
    <n v="0.37"/>
    <x v="0"/>
    <x v="0"/>
    <x v="520"/>
    <x v="2"/>
    <x v="1"/>
    <n v="1379"/>
    <d v="2013-08-07T00:00:00"/>
    <x v="0"/>
    <x v="21"/>
    <n v="98006"/>
  </r>
  <r>
    <x v="821"/>
    <n v="48"/>
    <s v="Eugene Barchas"/>
    <x v="1"/>
    <n v="1"/>
    <x v="565"/>
    <n v="12485"/>
    <s v="Critical"/>
    <n v="24"/>
    <n v="226.67"/>
    <n v="0.04"/>
    <x v="3343"/>
    <n v="28.16"/>
    <n v="1068.48"/>
    <n v="0.59"/>
    <x v="1"/>
    <x v="2"/>
    <x v="471"/>
    <x v="1"/>
    <x v="2"/>
    <n v="1745"/>
    <d v="2013-08-08T00:00:00"/>
    <x v="2"/>
    <x v="14"/>
    <n v="60110"/>
  </r>
  <r>
    <x v="112"/>
    <n v="48"/>
    <s v="Sanjit Engle"/>
    <x v="1"/>
    <n v="1"/>
    <x v="565"/>
    <n v="10081"/>
    <s v="Not Specified"/>
    <n v="49"/>
    <n v="20.28"/>
    <n v="0.02"/>
    <x v="3344"/>
    <n v="6.68"/>
    <n v="245"/>
    <n v="0.53"/>
    <x v="1"/>
    <x v="0"/>
    <x v="944"/>
    <x v="5"/>
    <x v="3"/>
    <n v="1391"/>
    <d v="2013-08-08T00:00:00"/>
    <x v="0"/>
    <x v="12"/>
    <n v="33012"/>
  </r>
  <r>
    <x v="166"/>
    <n v="48"/>
    <s v="Jack O'Briant"/>
    <x v="1"/>
    <n v="1"/>
    <x v="565"/>
    <n v="49638"/>
    <s v="Medium"/>
    <n v="17"/>
    <n v="10.97"/>
    <n v="0.05"/>
    <x v="3345"/>
    <n v="6.5"/>
    <n v="-77.66"/>
    <n v="0.64"/>
    <x v="2"/>
    <x v="0"/>
    <x v="911"/>
    <x v="8"/>
    <x v="3"/>
    <n v="6950"/>
    <d v="2013-08-08T00:00:00"/>
    <x v="0"/>
    <x v="32"/>
    <n v="38701"/>
  </r>
  <r>
    <x v="771"/>
    <n v="48"/>
    <s v="Justin Hirsh"/>
    <x v="3"/>
    <n v="1"/>
    <x v="565"/>
    <n v="193"/>
    <s v="Critical"/>
    <n v="14"/>
    <n v="12.44"/>
    <n v="0.06"/>
    <x v="3346"/>
    <n v="6.27"/>
    <n v="-37.04"/>
    <n v="0.56999999999999995"/>
    <x v="0"/>
    <x v="5"/>
    <x v="920"/>
    <x v="0"/>
    <x v="0"/>
    <n v="27"/>
    <d v="2013-08-09T00:00:00"/>
    <x v="0"/>
    <x v="13"/>
    <n v="11714"/>
  </r>
  <r>
    <x v="229"/>
    <n v="48"/>
    <s v="Cyra Reiten"/>
    <x v="3"/>
    <n v="1"/>
    <x v="566"/>
    <n v="57669"/>
    <s v="Critical"/>
    <n v="41"/>
    <n v="40.98"/>
    <n v="0"/>
    <x v="3347"/>
    <n v="5.33"/>
    <n v="544.92999999999995"/>
    <n v="0.56999999999999995"/>
    <x v="0"/>
    <x v="0"/>
    <x v="1128"/>
    <x v="13"/>
    <x v="1"/>
    <n v="8085"/>
    <d v="2013-08-09T00:00:00"/>
    <x v="0"/>
    <x v="2"/>
    <n v="91745"/>
  </r>
  <r>
    <x v="428"/>
    <n v="49"/>
    <s v="Mick Brown"/>
    <x v="3"/>
    <n v="1"/>
    <x v="567"/>
    <n v="55558"/>
    <s v="Medium"/>
    <n v="8"/>
    <n v="150.97999999999999"/>
    <n v="0.05"/>
    <x v="3348"/>
    <n v="66.27"/>
    <n v="-323.18"/>
    <n v="0.65"/>
    <x v="1"/>
    <x v="4"/>
    <x v="686"/>
    <x v="10"/>
    <x v="1"/>
    <n v="7765"/>
    <d v="2013-08-09T00:00:00"/>
    <x v="2"/>
    <x v="44"/>
    <n v="82901"/>
  </r>
  <r>
    <x v="1084"/>
    <n v="49"/>
    <s v="Shui Tom"/>
    <x v="3"/>
    <n v="1"/>
    <x v="567"/>
    <n v="50146"/>
    <s v="Not Specified"/>
    <n v="32"/>
    <n v="85.99"/>
    <n v="0.05"/>
    <x v="3349"/>
    <n v="2.79"/>
    <n v="519.58799999999997"/>
    <n v="0.57999999999999996"/>
    <x v="2"/>
    <x v="0"/>
    <x v="1134"/>
    <x v="9"/>
    <x v="1"/>
    <n v="7026"/>
    <d v="2013-08-09T00:00:00"/>
    <x v="0"/>
    <x v="21"/>
    <n v="99336"/>
  </r>
  <r>
    <x v="601"/>
    <n v="48"/>
    <s v="Bart Watters"/>
    <x v="2"/>
    <n v="1"/>
    <x v="567"/>
    <n v="45570"/>
    <s v="Critical"/>
    <n v="19"/>
    <n v="3.58"/>
    <n v="0"/>
    <x v="3350"/>
    <n v="5.47"/>
    <n v="-67.493499999999997"/>
    <n v="0.37"/>
    <x v="0"/>
    <x v="0"/>
    <x v="674"/>
    <x v="3"/>
    <x v="2"/>
    <n v="6411"/>
    <d v="2013-08-10T00:00:00"/>
    <x v="0"/>
    <x v="3"/>
    <n v="55113"/>
  </r>
  <r>
    <x v="92"/>
    <n v="48"/>
    <s v="Natalie Webber"/>
    <x v="2"/>
    <n v="1"/>
    <x v="567"/>
    <n v="44224"/>
    <s v="High"/>
    <n v="32"/>
    <n v="6.48"/>
    <n v="0.1"/>
    <x v="3351"/>
    <n v="2.74"/>
    <n v="-62.13"/>
    <n v="0.71"/>
    <x v="2"/>
    <x v="6"/>
    <x v="535"/>
    <x v="8"/>
    <x v="3"/>
    <n v="6240"/>
    <d v="2013-08-10T00:00:00"/>
    <x v="0"/>
    <x v="12"/>
    <n v="33142"/>
  </r>
  <r>
    <x v="985"/>
    <n v="48"/>
    <s v="Theresa Swint"/>
    <x v="3"/>
    <n v="1"/>
    <x v="567"/>
    <n v="34916"/>
    <s v="High"/>
    <n v="3"/>
    <n v="4.82"/>
    <n v="0.08"/>
    <x v="3352"/>
    <n v="5.72"/>
    <n v="10.039999999999999"/>
    <n v="0.47"/>
    <x v="1"/>
    <x v="6"/>
    <x v="858"/>
    <x v="5"/>
    <x v="0"/>
    <n v="4906"/>
    <d v="2013-08-11T00:00:00"/>
    <x v="1"/>
    <x v="13"/>
    <n v="10573"/>
  </r>
  <r>
    <x v="428"/>
    <n v="49"/>
    <s v="Mick Brown"/>
    <x v="3"/>
    <n v="1"/>
    <x v="567"/>
    <n v="55558"/>
    <s v="Medium"/>
    <n v="23"/>
    <n v="17.07"/>
    <n v="0.04"/>
    <x v="3353"/>
    <n v="8.1300000000000008"/>
    <n v="22.25"/>
    <n v="0.38"/>
    <x v="0"/>
    <x v="0"/>
    <x v="633"/>
    <x v="15"/>
    <x v="1"/>
    <n v="7766"/>
    <d v="2013-08-11T00:00:00"/>
    <x v="0"/>
    <x v="44"/>
    <n v="82901"/>
  </r>
  <r>
    <x v="392"/>
    <n v="48"/>
    <s v="Bobby Odegard"/>
    <x v="2"/>
    <n v="1"/>
    <x v="567"/>
    <n v="4932"/>
    <s v="Critical"/>
    <n v="11"/>
    <n v="10.31"/>
    <n v="7.0000000000000007E-2"/>
    <x v="3354"/>
    <n v="1.79"/>
    <n v="25.96"/>
    <n v="0.38"/>
    <x v="0"/>
    <x v="3"/>
    <x v="751"/>
    <x v="2"/>
    <x v="2"/>
    <n v="704"/>
    <d v="2013-08-11T00:00:00"/>
    <x v="0"/>
    <x v="7"/>
    <n v="68104"/>
  </r>
  <r>
    <x v="1152"/>
    <n v="49"/>
    <s v="Evan Minnotte"/>
    <x v="2"/>
    <n v="1"/>
    <x v="568"/>
    <n v="10435"/>
    <s v="Medium"/>
    <n v="46"/>
    <n v="11.66"/>
    <n v="0.05"/>
    <x v="3355"/>
    <n v="7.95"/>
    <n v="-162.24"/>
    <n v="0.57999999999999996"/>
    <x v="0"/>
    <x v="6"/>
    <x v="882"/>
    <x v="6"/>
    <x v="2"/>
    <n v="1443"/>
    <d v="2013-08-11T00:00:00"/>
    <x v="0"/>
    <x v="36"/>
    <n v="46142"/>
  </r>
  <r>
    <x v="1152"/>
    <n v="49"/>
    <s v="Evan Minnotte"/>
    <x v="2"/>
    <n v="1"/>
    <x v="568"/>
    <n v="10435"/>
    <s v="Medium"/>
    <n v="38"/>
    <n v="22.99"/>
    <n v="0.06"/>
    <x v="3356"/>
    <n v="8.99"/>
    <n v="-14.31"/>
    <n v="0.56999999999999995"/>
    <x v="0"/>
    <x v="6"/>
    <x v="493"/>
    <x v="6"/>
    <x v="2"/>
    <n v="1442"/>
    <d v="2013-08-12T00:00:00"/>
    <x v="0"/>
    <x v="36"/>
    <n v="46142"/>
  </r>
  <r>
    <x v="511"/>
    <n v="49"/>
    <s v="Quincy Jones"/>
    <x v="0"/>
    <n v="1"/>
    <x v="568"/>
    <n v="19104"/>
    <s v="High"/>
    <n v="48"/>
    <n v="125.99"/>
    <n v="0.03"/>
    <x v="3357"/>
    <n v="8.08"/>
    <n v="1366.6859999999999"/>
    <n v="0.56999999999999995"/>
    <x v="2"/>
    <x v="0"/>
    <x v="665"/>
    <x v="9"/>
    <x v="1"/>
    <n v="2638"/>
    <d v="2013-08-12T00:00:00"/>
    <x v="0"/>
    <x v="40"/>
    <n v="86442"/>
  </r>
  <r>
    <x v="110"/>
    <n v="49"/>
    <s v="Andy Yotov"/>
    <x v="2"/>
    <n v="1"/>
    <x v="569"/>
    <n v="13861"/>
    <s v="High"/>
    <n v="7"/>
    <n v="4.84"/>
    <n v="0"/>
    <x v="3358"/>
    <n v="0.71"/>
    <n v="5.03"/>
    <n v="0.52"/>
    <x v="0"/>
    <x v="3"/>
    <x v="381"/>
    <x v="6"/>
    <x v="2"/>
    <n v="1935"/>
    <d v="2013-08-11T00:00:00"/>
    <x v="0"/>
    <x v="9"/>
    <n v="76131"/>
  </r>
  <r>
    <x v="840"/>
    <n v="49"/>
    <s v="Elizabeth Moffitt"/>
    <x v="3"/>
    <n v="1"/>
    <x v="569"/>
    <n v="31650"/>
    <s v="Not Specified"/>
    <n v="19"/>
    <n v="77.510000000000005"/>
    <n v="0.02"/>
    <x v="3359"/>
    <n v="4"/>
    <n v="-0.31"/>
    <n v="0.76"/>
    <x v="2"/>
    <x v="0"/>
    <x v="589"/>
    <x v="8"/>
    <x v="0"/>
    <n v="4443"/>
    <d v="2013-08-12T00:00:00"/>
    <x v="0"/>
    <x v="46"/>
    <n v="3839"/>
  </r>
  <r>
    <x v="740"/>
    <n v="49"/>
    <s v="Jeremy Pistek"/>
    <x v="2"/>
    <n v="1"/>
    <x v="570"/>
    <n v="42563"/>
    <s v="Medium"/>
    <n v="7"/>
    <n v="4.24"/>
    <n v="7.0000000000000007E-2"/>
    <x v="3360"/>
    <n v="5.41"/>
    <n v="-14.3635"/>
    <n v="0.35"/>
    <x v="0"/>
    <x v="0"/>
    <x v="642"/>
    <x v="3"/>
    <x v="1"/>
    <n v="6008"/>
    <d v="2013-08-12T00:00:00"/>
    <x v="1"/>
    <x v="2"/>
    <n v="90503"/>
  </r>
  <r>
    <x v="760"/>
    <n v="49"/>
    <s v="Rick Hansen"/>
    <x v="1"/>
    <n v="1"/>
    <x v="570"/>
    <n v="22117"/>
    <s v="Critical"/>
    <n v="16"/>
    <n v="35.44"/>
    <n v="0.03"/>
    <x v="3361"/>
    <n v="7.5"/>
    <n v="175.16"/>
    <n v="0.38"/>
    <x v="0"/>
    <x v="0"/>
    <x v="637"/>
    <x v="2"/>
    <x v="3"/>
    <n v="3082"/>
    <d v="2013-08-13T00:00:00"/>
    <x v="1"/>
    <x v="42"/>
    <n v="30338"/>
  </r>
  <r>
    <x v="457"/>
    <n v="49"/>
    <s v="Jack Lebron"/>
    <x v="2"/>
    <n v="1"/>
    <x v="570"/>
    <n v="59074"/>
    <s v="Low"/>
    <n v="37"/>
    <n v="14.98"/>
    <n v="0.03"/>
    <x v="3362"/>
    <n v="8.99"/>
    <n v="70.8"/>
    <n v="0.39"/>
    <x v="1"/>
    <x v="6"/>
    <x v="813"/>
    <x v="5"/>
    <x v="2"/>
    <n v="8263"/>
    <d v="2013-08-14T00:00:00"/>
    <x v="0"/>
    <x v="36"/>
    <n v="47374"/>
  </r>
  <r>
    <x v="760"/>
    <n v="49"/>
    <s v="Rick Hansen"/>
    <x v="1"/>
    <n v="1"/>
    <x v="570"/>
    <n v="22117"/>
    <s v="Critical"/>
    <n v="5"/>
    <n v="3.28"/>
    <n v="0.1"/>
    <x v="3363"/>
    <n v="3.97"/>
    <n v="-16.420000000000002"/>
    <n v="0.56000000000000005"/>
    <x v="0"/>
    <x v="3"/>
    <x v="46"/>
    <x v="6"/>
    <x v="3"/>
    <n v="3083"/>
    <d v="2013-08-15T00:00:00"/>
    <x v="0"/>
    <x v="42"/>
    <n v="30338"/>
  </r>
  <r>
    <x v="31"/>
    <n v="49"/>
    <s v="George Ashbrook"/>
    <x v="3"/>
    <n v="1"/>
    <x v="571"/>
    <n v="19687"/>
    <s v="Medium"/>
    <n v="33"/>
    <n v="1.48"/>
    <n v="0.06"/>
    <x v="3364"/>
    <n v="0.7"/>
    <n v="3.86"/>
    <n v="0.37"/>
    <x v="0"/>
    <x v="3"/>
    <x v="688"/>
    <x v="14"/>
    <x v="2"/>
    <n v="2729"/>
    <d v="2013-08-14T00:00:00"/>
    <x v="0"/>
    <x v="9"/>
    <n v="79424"/>
  </r>
  <r>
    <x v="909"/>
    <n v="49"/>
    <s v="Cari MacIntyre"/>
    <x v="2"/>
    <n v="1"/>
    <x v="571"/>
    <n v="35878"/>
    <s v="Medium"/>
    <n v="11"/>
    <n v="40.99"/>
    <n v="0.03"/>
    <x v="3365"/>
    <n v="17.48"/>
    <n v="48.88"/>
    <n v="0.36"/>
    <x v="0"/>
    <x v="0"/>
    <x v="491"/>
    <x v="2"/>
    <x v="0"/>
    <n v="5034"/>
    <d v="2013-08-14T00:00:00"/>
    <x v="0"/>
    <x v="41"/>
    <n v="26501"/>
  </r>
  <r>
    <x v="163"/>
    <n v="49"/>
    <s v="Mick Crebagga"/>
    <x v="2"/>
    <n v="1"/>
    <x v="571"/>
    <n v="33537"/>
    <s v="Medium"/>
    <n v="9"/>
    <n v="20.99"/>
    <n v="0.02"/>
    <x v="3366"/>
    <n v="3.3"/>
    <n v="-105.09399999999999"/>
    <n v="0.81"/>
    <x v="2"/>
    <x v="6"/>
    <x v="336"/>
    <x v="9"/>
    <x v="3"/>
    <n v="4707"/>
    <d v="2013-08-14T00:00:00"/>
    <x v="0"/>
    <x v="12"/>
    <n v="33917"/>
  </r>
  <r>
    <x v="990"/>
    <n v="49"/>
    <s v="Sean Wendt"/>
    <x v="2"/>
    <n v="1"/>
    <x v="571"/>
    <n v="5061"/>
    <s v="Critical"/>
    <n v="4"/>
    <n v="2.88"/>
    <n v="0"/>
    <x v="3367"/>
    <n v="0.7"/>
    <n v="-2.21"/>
    <n v="0.56000000000000005"/>
    <x v="0"/>
    <x v="3"/>
    <x v="719"/>
    <x v="6"/>
    <x v="2"/>
    <n v="713"/>
    <d v="2013-08-15T00:00:00"/>
    <x v="0"/>
    <x v="3"/>
    <n v="55407"/>
  </r>
  <r>
    <x v="676"/>
    <n v="49"/>
    <s v="Cari MacIntyre"/>
    <x v="2"/>
    <n v="1"/>
    <x v="571"/>
    <n v="35878"/>
    <s v="Medium"/>
    <n v="45"/>
    <n v="3.6"/>
    <n v="0.08"/>
    <x v="3368"/>
    <n v="2.2000000000000002"/>
    <n v="-7.71"/>
    <n v="0.39"/>
    <x v="0"/>
    <x v="3"/>
    <x v="296"/>
    <x v="2"/>
    <x v="2"/>
    <n v="5035"/>
    <d v="2013-08-15T00:00:00"/>
    <x v="0"/>
    <x v="9"/>
    <n v="78155"/>
  </r>
  <r>
    <x v="163"/>
    <n v="49"/>
    <s v="Mick Crebagga"/>
    <x v="2"/>
    <n v="1"/>
    <x v="571"/>
    <n v="33537"/>
    <s v="Medium"/>
    <n v="26"/>
    <n v="1.76"/>
    <n v="7.0000000000000007E-2"/>
    <x v="3369"/>
    <n v="0.7"/>
    <n v="-1.97"/>
    <n v="0.56000000000000005"/>
    <x v="0"/>
    <x v="3"/>
    <x v="55"/>
    <x v="6"/>
    <x v="3"/>
    <n v="4706"/>
    <d v="2013-08-15T00:00:00"/>
    <x v="0"/>
    <x v="12"/>
    <n v="33917"/>
  </r>
  <r>
    <x v="31"/>
    <n v="49"/>
    <s v="George Ashbrook"/>
    <x v="3"/>
    <n v="1"/>
    <x v="571"/>
    <n v="19687"/>
    <s v="Medium"/>
    <n v="23"/>
    <n v="45.99"/>
    <n v="0.1"/>
    <x v="3370"/>
    <n v="4.99"/>
    <n v="25.533000000000001"/>
    <n v="0.56999999999999995"/>
    <x v="2"/>
    <x v="0"/>
    <x v="436"/>
    <x v="9"/>
    <x v="2"/>
    <n v="2730"/>
    <d v="2013-08-15T00:00:00"/>
    <x v="0"/>
    <x v="9"/>
    <n v="79424"/>
  </r>
  <r>
    <x v="522"/>
    <n v="49"/>
    <s v="Tracy Hopkins"/>
    <x v="0"/>
    <n v="1"/>
    <x v="572"/>
    <n v="20679"/>
    <s v="Medium"/>
    <n v="32"/>
    <n v="161.55000000000001"/>
    <n v="0.06"/>
    <x v="3371"/>
    <n v="19.989999999999998"/>
    <n v="601.88"/>
    <n v="0.66"/>
    <x v="0"/>
    <x v="0"/>
    <x v="73"/>
    <x v="0"/>
    <x v="1"/>
    <n v="2865"/>
    <d v="2013-08-14T00:00:00"/>
    <x v="0"/>
    <x v="2"/>
    <n v="95746"/>
  </r>
  <r>
    <x v="563"/>
    <n v="49"/>
    <s v="Rick Wilson"/>
    <x v="2"/>
    <n v="1"/>
    <x v="572"/>
    <n v="17381"/>
    <s v="High"/>
    <n v="28"/>
    <n v="3.75"/>
    <n v="0.05"/>
    <x v="3372"/>
    <n v="0.5"/>
    <n v="40.9"/>
    <n v="0.37"/>
    <x v="0"/>
    <x v="0"/>
    <x v="910"/>
    <x v="12"/>
    <x v="3"/>
    <n v="2398"/>
    <d v="2013-08-15T00:00:00"/>
    <x v="0"/>
    <x v="45"/>
    <n v="27893"/>
  </r>
  <r>
    <x v="1153"/>
    <n v="49"/>
    <s v="Darren Budd"/>
    <x v="3"/>
    <n v="1"/>
    <x v="572"/>
    <n v="35079"/>
    <s v="High"/>
    <n v="32"/>
    <n v="60.98"/>
    <n v="0.01"/>
    <x v="3373"/>
    <n v="19.989999999999998"/>
    <n v="559.59"/>
    <n v="0.63"/>
    <x v="1"/>
    <x v="1"/>
    <x v="1135"/>
    <x v="4"/>
    <x v="2"/>
    <n v="4932"/>
    <d v="2013-08-16T00:00:00"/>
    <x v="1"/>
    <x v="9"/>
    <n v="77520"/>
  </r>
  <r>
    <x v="1154"/>
    <n v="49"/>
    <s v="Darren Budd"/>
    <x v="3"/>
    <n v="1"/>
    <x v="572"/>
    <n v="35079"/>
    <s v="High"/>
    <n v="13"/>
    <n v="4.9800000000000004"/>
    <n v="0.02"/>
    <x v="3374"/>
    <n v="4.95"/>
    <n v="-30.6935"/>
    <n v="0.65"/>
    <x v="1"/>
    <x v="4"/>
    <x v="686"/>
    <x v="10"/>
    <x v="2"/>
    <n v="4931"/>
    <d v="2013-08-16T00:00:00"/>
    <x v="0"/>
    <x v="9"/>
    <n v="78745"/>
  </r>
  <r>
    <x v="56"/>
    <n v="49"/>
    <s v="Alan Barnes"/>
    <x v="2"/>
    <n v="1"/>
    <x v="573"/>
    <n v="19686"/>
    <s v="Medium"/>
    <n v="2"/>
    <n v="17.98"/>
    <n v="0.06"/>
    <x v="3375"/>
    <n v="8.51"/>
    <n v="-53.078699999999998"/>
    <n v="0.4"/>
    <x v="2"/>
    <x v="5"/>
    <x v="403"/>
    <x v="7"/>
    <x v="2"/>
    <n v="2727"/>
    <d v="2013-08-15T00:00:00"/>
    <x v="0"/>
    <x v="14"/>
    <n v="62701"/>
  </r>
  <r>
    <x v="516"/>
    <n v="49"/>
    <s v="Nathan Mautz"/>
    <x v="2"/>
    <n v="1"/>
    <x v="573"/>
    <n v="38176"/>
    <s v="High"/>
    <n v="39"/>
    <n v="5.28"/>
    <n v="0.01"/>
    <x v="3376"/>
    <n v="5.57"/>
    <n v="-79.08"/>
    <n v="0.4"/>
    <x v="0"/>
    <x v="0"/>
    <x v="1016"/>
    <x v="2"/>
    <x v="3"/>
    <n v="5368"/>
    <d v="2013-08-16T00:00:00"/>
    <x v="1"/>
    <x v="4"/>
    <n v="35810"/>
  </r>
  <r>
    <x v="801"/>
    <n v="49"/>
    <s v="Roy Skaria"/>
    <x v="2"/>
    <n v="1"/>
    <x v="573"/>
    <n v="6625"/>
    <s v="High"/>
    <n v="23"/>
    <n v="880.98"/>
    <n v="0.01"/>
    <x v="3377"/>
    <n v="44.55"/>
    <n v="5713.53"/>
    <n v="0.62"/>
    <x v="1"/>
    <x v="4"/>
    <x v="36"/>
    <x v="10"/>
    <x v="3"/>
    <n v="920"/>
    <d v="2013-08-17T00:00:00"/>
    <x v="2"/>
    <x v="12"/>
    <n v="32601"/>
  </r>
  <r>
    <x v="516"/>
    <n v="49"/>
    <s v="Nathan Mautz"/>
    <x v="2"/>
    <n v="1"/>
    <x v="573"/>
    <n v="38176"/>
    <s v="High"/>
    <n v="48"/>
    <n v="9.11"/>
    <n v="0.06"/>
    <x v="3378"/>
    <n v="2.25"/>
    <n v="74.75"/>
    <n v="0.52"/>
    <x v="0"/>
    <x v="3"/>
    <x v="614"/>
    <x v="6"/>
    <x v="3"/>
    <n v="5369"/>
    <d v="2013-08-17T00:00:00"/>
    <x v="1"/>
    <x v="4"/>
    <n v="35810"/>
  </r>
  <r>
    <x v="247"/>
    <n v="49"/>
    <s v="Alan Barnes"/>
    <x v="2"/>
    <n v="1"/>
    <x v="573"/>
    <n v="19686"/>
    <s v="Medium"/>
    <n v="11"/>
    <n v="12.95"/>
    <n v="0.04"/>
    <x v="3379"/>
    <n v="4.9800000000000004"/>
    <n v="12.7585"/>
    <n v="0.4"/>
    <x v="0"/>
    <x v="0"/>
    <x v="945"/>
    <x v="3"/>
    <x v="2"/>
    <n v="2728"/>
    <d v="2013-08-17T00:00:00"/>
    <x v="0"/>
    <x v="14"/>
    <n v="60107"/>
  </r>
  <r>
    <x v="272"/>
    <n v="49"/>
    <s v="Rob Beeghly"/>
    <x v="3"/>
    <n v="1"/>
    <x v="574"/>
    <n v="47040"/>
    <s v="High"/>
    <n v="38"/>
    <n v="12.53"/>
    <n v="0.01"/>
    <x v="3380"/>
    <n v="7.17"/>
    <n v="8.1005000000000003"/>
    <n v="0.38"/>
    <x v="0"/>
    <x v="0"/>
    <x v="242"/>
    <x v="3"/>
    <x v="3"/>
    <n v="6611"/>
    <d v="2013-08-17T00:00:00"/>
    <x v="0"/>
    <x v="8"/>
    <n v="70003"/>
  </r>
  <r>
    <x v="59"/>
    <n v="49"/>
    <s v="Karen Seio"/>
    <x v="3"/>
    <n v="1"/>
    <x v="574"/>
    <n v="24227"/>
    <s v="Medium"/>
    <n v="24"/>
    <n v="85.99"/>
    <n v="0.01"/>
    <x v="3381"/>
    <n v="2.79"/>
    <n v="424.63799999999998"/>
    <n v="0.57999999999999996"/>
    <x v="2"/>
    <x v="0"/>
    <x v="1134"/>
    <x v="9"/>
    <x v="3"/>
    <n v="3400"/>
    <d v="2013-08-18T00:00:00"/>
    <x v="0"/>
    <x v="4"/>
    <n v="35630"/>
  </r>
  <r>
    <x v="1155"/>
    <n v="49"/>
    <s v="Corey Catlett"/>
    <x v="1"/>
    <n v="1"/>
    <x v="574"/>
    <n v="1382"/>
    <s v="Low"/>
    <n v="5"/>
    <n v="20.99"/>
    <n v="0.06"/>
    <x v="3382"/>
    <n v="2.5"/>
    <n v="-107.096"/>
    <n v="0.81"/>
    <x v="2"/>
    <x v="3"/>
    <x v="598"/>
    <x v="9"/>
    <x v="0"/>
    <n v="207"/>
    <d v="2013-08-20T00:00:00"/>
    <x v="0"/>
    <x v="15"/>
    <n v="6033"/>
  </r>
  <r>
    <x v="1156"/>
    <n v="49"/>
    <s v="Corey Catlett"/>
    <x v="1"/>
    <n v="1"/>
    <x v="574"/>
    <n v="1382"/>
    <s v="Low"/>
    <n v="31"/>
    <n v="220.98"/>
    <n v="0.02"/>
    <x v="3383"/>
    <n v="64.66"/>
    <n v="487.17"/>
    <n v="0.62"/>
    <x v="1"/>
    <x v="4"/>
    <x v="359"/>
    <x v="10"/>
    <x v="0"/>
    <n v="209"/>
    <d v="2013-08-23T00:00:00"/>
    <x v="2"/>
    <x v="15"/>
    <n v="6484"/>
  </r>
  <r>
    <x v="918"/>
    <n v="49"/>
    <s v="Corey Catlett"/>
    <x v="1"/>
    <n v="1"/>
    <x v="574"/>
    <n v="1382"/>
    <s v="Low"/>
    <n v="39"/>
    <n v="3.98"/>
    <n v="0.06"/>
    <x v="3384"/>
    <n v="5.26"/>
    <n v="-130.66300000000001"/>
    <n v="0.38"/>
    <x v="0"/>
    <x v="0"/>
    <x v="394"/>
    <x v="3"/>
    <x v="0"/>
    <n v="208"/>
    <d v="2013-08-23T00:00:00"/>
    <x v="0"/>
    <x v="15"/>
    <n v="6360"/>
  </r>
  <r>
    <x v="999"/>
    <n v="49"/>
    <s v="Caroline Jumper"/>
    <x v="2"/>
    <n v="1"/>
    <x v="574"/>
    <n v="30114"/>
    <s v="Low"/>
    <n v="7"/>
    <n v="699.99"/>
    <n v="0.09"/>
    <x v="3385"/>
    <n v="24.49"/>
    <n v="-362.88"/>
    <n v="0.41"/>
    <x v="2"/>
    <x v="1"/>
    <x v="50"/>
    <x v="11"/>
    <x v="0"/>
    <n v="4235"/>
    <d v="2013-08-23T00:00:00"/>
    <x v="1"/>
    <x v="13"/>
    <n v="10605"/>
  </r>
  <r>
    <x v="4"/>
    <n v="49"/>
    <s v="John Castell"/>
    <x v="0"/>
    <n v="1"/>
    <x v="575"/>
    <n v="12710"/>
    <s v="Critical"/>
    <n v="37"/>
    <n v="55.98"/>
    <n v="0.06"/>
    <x v="3386"/>
    <n v="13.88"/>
    <n v="745.45"/>
    <n v="0.36"/>
    <x v="0"/>
    <x v="0"/>
    <x v="404"/>
    <x v="2"/>
    <x v="2"/>
    <n v="1775"/>
    <d v="2013-08-17T00:00:00"/>
    <x v="0"/>
    <x v="3"/>
    <n v="55372"/>
  </r>
  <r>
    <x v="1157"/>
    <n v="49"/>
    <s v="Julia Dunbar"/>
    <x v="3"/>
    <n v="1"/>
    <x v="575"/>
    <n v="3463"/>
    <s v="Critical"/>
    <n v="43"/>
    <n v="6.48"/>
    <n v="0.08"/>
    <x v="3387"/>
    <n v="8.4"/>
    <n v="-212.51"/>
    <n v="0.37"/>
    <x v="0"/>
    <x v="0"/>
    <x v="529"/>
    <x v="2"/>
    <x v="2"/>
    <n v="503"/>
    <d v="2013-08-18T00:00:00"/>
    <x v="0"/>
    <x v="26"/>
    <n v="63385"/>
  </r>
  <r>
    <x v="218"/>
    <n v="49"/>
    <s v="Darren Budd"/>
    <x v="1"/>
    <n v="1"/>
    <x v="575"/>
    <n v="11491"/>
    <s v="Low"/>
    <n v="38"/>
    <n v="48.04"/>
    <n v="0.03"/>
    <x v="3388"/>
    <n v="7.23"/>
    <n v="739.48"/>
    <n v="0.41"/>
    <x v="1"/>
    <x v="0"/>
    <x v="648"/>
    <x v="5"/>
    <x v="2"/>
    <n v="1592"/>
    <d v="2013-08-19T00:00:00"/>
    <x v="1"/>
    <x v="9"/>
    <n v="76017"/>
  </r>
  <r>
    <x v="222"/>
    <n v="49"/>
    <s v="Brian Moss"/>
    <x v="2"/>
    <n v="1"/>
    <x v="575"/>
    <n v="47232"/>
    <s v="Not Specified"/>
    <n v="39"/>
    <n v="15.14"/>
    <n v="0.1"/>
    <x v="3389"/>
    <n v="4.53"/>
    <n v="-138.82"/>
    <n v="0.81"/>
    <x v="0"/>
    <x v="0"/>
    <x v="377"/>
    <x v="0"/>
    <x v="3"/>
    <n v="6641"/>
    <d v="2013-08-19T00:00:00"/>
    <x v="1"/>
    <x v="27"/>
    <n v="41011"/>
  </r>
  <r>
    <x v="419"/>
    <n v="49"/>
    <s v="Craig Yedwab"/>
    <x v="3"/>
    <n v="1"/>
    <x v="575"/>
    <n v="22820"/>
    <s v="High"/>
    <n v="34"/>
    <n v="5.98"/>
    <n v="0.05"/>
    <x v="3390"/>
    <n v="4.38"/>
    <n v="-116.21"/>
    <n v="0.75"/>
    <x v="2"/>
    <x v="6"/>
    <x v="546"/>
    <x v="8"/>
    <x v="0"/>
    <n v="3174"/>
    <d v="2013-08-19T00:00:00"/>
    <x v="0"/>
    <x v="25"/>
    <n v="5701"/>
  </r>
  <r>
    <x v="1109"/>
    <n v="49"/>
    <s v="Muhammed MacIntyre"/>
    <x v="0"/>
    <n v="1"/>
    <x v="575"/>
    <n v="17409"/>
    <s v="Not Specified"/>
    <n v="31"/>
    <n v="20.97"/>
    <n v="0.09"/>
    <x v="3391"/>
    <n v="6.5"/>
    <n v="-158.87"/>
    <n v="0.78"/>
    <x v="2"/>
    <x v="0"/>
    <x v="992"/>
    <x v="8"/>
    <x v="2"/>
    <n v="2402"/>
    <d v="2013-08-19T00:00:00"/>
    <x v="0"/>
    <x v="14"/>
    <n v="60035"/>
  </r>
  <r>
    <x v="673"/>
    <n v="49"/>
    <s v="Craig Yedwab"/>
    <x v="3"/>
    <n v="1"/>
    <x v="575"/>
    <n v="22820"/>
    <s v="High"/>
    <n v="18"/>
    <n v="7.89"/>
    <n v="0"/>
    <x v="2700"/>
    <n v="2.82"/>
    <n v="21.49"/>
    <n v="0.4"/>
    <x v="0"/>
    <x v="3"/>
    <x v="678"/>
    <x v="14"/>
    <x v="0"/>
    <n v="3175"/>
    <d v="2013-08-20T00:00:00"/>
    <x v="0"/>
    <x v="19"/>
    <n v="4072"/>
  </r>
  <r>
    <x v="218"/>
    <n v="49"/>
    <s v="Darren Budd"/>
    <x v="1"/>
    <n v="1"/>
    <x v="575"/>
    <n v="11491"/>
    <s v="Low"/>
    <n v="26"/>
    <n v="6.6"/>
    <n v="0.06"/>
    <x v="3392"/>
    <n v="4.07"/>
    <n v="-80.11"/>
    <n v="0.66"/>
    <x v="2"/>
    <x v="6"/>
    <x v="1136"/>
    <x v="8"/>
    <x v="2"/>
    <n v="1591"/>
    <d v="2013-08-26T00:00:00"/>
    <x v="0"/>
    <x v="9"/>
    <n v="76017"/>
  </r>
  <r>
    <x v="616"/>
    <n v="49"/>
    <s v="Arthur Gainer"/>
    <x v="3"/>
    <n v="1"/>
    <x v="576"/>
    <n v="57921"/>
    <s v="Medium"/>
    <n v="8"/>
    <n v="4.9800000000000004"/>
    <n v="0.01"/>
    <x v="3393"/>
    <n v="4.62"/>
    <n v="-42.12"/>
    <n v="0.64"/>
    <x v="2"/>
    <x v="6"/>
    <x v="264"/>
    <x v="8"/>
    <x v="3"/>
    <n v="8112"/>
    <d v="2013-08-18T00:00:00"/>
    <x v="0"/>
    <x v="12"/>
    <n v="33772"/>
  </r>
  <r>
    <x v="150"/>
    <n v="49"/>
    <s v="Darren Powers"/>
    <x v="2"/>
    <n v="1"/>
    <x v="576"/>
    <n v="50246"/>
    <s v="Medium"/>
    <n v="14"/>
    <n v="6.48"/>
    <n v="0.05"/>
    <x v="3394"/>
    <n v="7.37"/>
    <n v="-47.67"/>
    <n v="0.37"/>
    <x v="0"/>
    <x v="0"/>
    <x v="343"/>
    <x v="2"/>
    <x v="1"/>
    <n v="7038"/>
    <d v="2013-08-19T00:00:00"/>
    <x v="1"/>
    <x v="31"/>
    <n v="83616"/>
  </r>
  <r>
    <x v="24"/>
    <n v="49"/>
    <s v="Craig Leslie"/>
    <x v="3"/>
    <n v="1"/>
    <x v="576"/>
    <n v="13094"/>
    <s v="Not Specified"/>
    <n v="7"/>
    <n v="37.94"/>
    <n v="0.02"/>
    <x v="3395"/>
    <n v="5.08"/>
    <n v="71.209999999999994"/>
    <n v="0.38"/>
    <x v="0"/>
    <x v="3"/>
    <x v="421"/>
    <x v="2"/>
    <x v="3"/>
    <n v="1825"/>
    <d v="2013-08-19T00:00:00"/>
    <x v="0"/>
    <x v="17"/>
    <n v="29915"/>
  </r>
  <r>
    <x v="175"/>
    <n v="49"/>
    <s v="Laurel Workman"/>
    <x v="1"/>
    <n v="1"/>
    <x v="576"/>
    <n v="26688"/>
    <s v="Medium"/>
    <n v="7"/>
    <n v="9.93"/>
    <n v="0.09"/>
    <x v="3396"/>
    <n v="1.0900000000000001"/>
    <n v="12.02"/>
    <n v="0.43"/>
    <x v="0"/>
    <x v="3"/>
    <x v="689"/>
    <x v="6"/>
    <x v="1"/>
    <n v="3733"/>
    <d v="2013-08-19T00:00:00"/>
    <x v="0"/>
    <x v="43"/>
    <n v="59715"/>
  </r>
  <r>
    <x v="587"/>
    <n v="49"/>
    <s v="Ralph Arnett"/>
    <x v="3"/>
    <n v="1"/>
    <x v="576"/>
    <n v="27232"/>
    <s v="Not Specified"/>
    <n v="19"/>
    <n v="34.99"/>
    <n v="0.05"/>
    <x v="3397"/>
    <n v="7.73"/>
    <n v="30.21"/>
    <n v="0.59"/>
    <x v="0"/>
    <x v="0"/>
    <x v="284"/>
    <x v="6"/>
    <x v="0"/>
    <n v="3819"/>
    <d v="2013-08-20T00:00:00"/>
    <x v="0"/>
    <x v="1"/>
    <n v="21221"/>
  </r>
  <r>
    <x v="616"/>
    <n v="49"/>
    <s v="Arthur Gainer"/>
    <x v="3"/>
    <n v="1"/>
    <x v="576"/>
    <n v="57921"/>
    <s v="Medium"/>
    <n v="7"/>
    <n v="21.38"/>
    <n v="0.08"/>
    <x v="3398"/>
    <n v="8.99"/>
    <n v="-45.94"/>
    <n v="0.59"/>
    <x v="0"/>
    <x v="6"/>
    <x v="355"/>
    <x v="6"/>
    <x v="3"/>
    <n v="8113"/>
    <d v="2013-08-20T00:00:00"/>
    <x v="0"/>
    <x v="12"/>
    <n v="33772"/>
  </r>
  <r>
    <x v="175"/>
    <n v="49"/>
    <s v="Laurel Workman"/>
    <x v="1"/>
    <n v="1"/>
    <x v="576"/>
    <n v="26688"/>
    <s v="Medium"/>
    <n v="21"/>
    <n v="20.27"/>
    <n v="0.06"/>
    <x v="3399"/>
    <n v="3.99"/>
    <n v="57.17"/>
    <n v="0.56999999999999995"/>
    <x v="0"/>
    <x v="0"/>
    <x v="847"/>
    <x v="13"/>
    <x v="1"/>
    <n v="3732"/>
    <d v="2013-08-20T00:00:00"/>
    <x v="0"/>
    <x v="43"/>
    <n v="59715"/>
  </r>
  <r>
    <x v="249"/>
    <n v="49"/>
    <s v="Sally Hughsby"/>
    <x v="3"/>
    <n v="1"/>
    <x v="577"/>
    <n v="2368"/>
    <s v="Critical"/>
    <n v="36"/>
    <n v="14.81"/>
    <n v="0.08"/>
    <x v="3400"/>
    <n v="13.32"/>
    <n v="-229.67"/>
    <n v="0.43"/>
    <x v="0"/>
    <x v="0"/>
    <x v="128"/>
    <x v="13"/>
    <x v="0"/>
    <n v="344"/>
    <d v="2013-08-21T00:00:00"/>
    <x v="0"/>
    <x v="20"/>
    <n v="44070"/>
  </r>
  <r>
    <x v="1158"/>
    <n v="49"/>
    <s v="Cindy Chapman"/>
    <x v="2"/>
    <n v="1"/>
    <x v="577"/>
    <n v="59783"/>
    <s v="Low"/>
    <n v="36"/>
    <n v="2.08"/>
    <n v="0.01"/>
    <x v="3401"/>
    <n v="2.56"/>
    <n v="-60.07"/>
    <n v="0.55000000000000004"/>
    <x v="0"/>
    <x v="6"/>
    <x v="273"/>
    <x v="16"/>
    <x v="1"/>
    <n v="8371"/>
    <d v="2013-08-24T00:00:00"/>
    <x v="0"/>
    <x v="40"/>
    <n v="85023"/>
  </r>
  <r>
    <x v="457"/>
    <n v="49"/>
    <s v="Jack Lebron"/>
    <x v="2"/>
    <n v="1"/>
    <x v="578"/>
    <n v="59233"/>
    <s v="High"/>
    <n v="30"/>
    <n v="14.34"/>
    <n v="0.1"/>
    <x v="3402"/>
    <n v="5"/>
    <n v="7.69"/>
    <n v="0.49"/>
    <x v="1"/>
    <x v="6"/>
    <x v="168"/>
    <x v="5"/>
    <x v="2"/>
    <n v="8293"/>
    <d v="2013-08-20T00:00:00"/>
    <x v="1"/>
    <x v="36"/>
    <n v="47374"/>
  </r>
  <r>
    <x v="1159"/>
    <n v="49"/>
    <s v="Steven Cartwright"/>
    <x v="1"/>
    <n v="1"/>
    <x v="578"/>
    <n v="9152"/>
    <s v="Not Specified"/>
    <n v="43"/>
    <n v="7.99"/>
    <n v="0.05"/>
    <x v="3403"/>
    <n v="5.03"/>
    <n v="-129.69"/>
    <n v="0.6"/>
    <x v="2"/>
    <x v="5"/>
    <x v="716"/>
    <x v="9"/>
    <x v="3"/>
    <n v="1260"/>
    <d v="2013-08-20T00:00:00"/>
    <x v="0"/>
    <x v="12"/>
    <n v="34239"/>
  </r>
  <r>
    <x v="40"/>
    <n v="49"/>
    <s v="Charles McCrossin"/>
    <x v="2"/>
    <n v="1"/>
    <x v="578"/>
    <n v="26023"/>
    <s v="High"/>
    <n v="49"/>
    <n v="2.4700000000000002"/>
    <n v="0.03"/>
    <x v="3404"/>
    <n v="1.02"/>
    <n v="19.86"/>
    <n v="0.38"/>
    <x v="0"/>
    <x v="3"/>
    <x v="1096"/>
    <x v="14"/>
    <x v="2"/>
    <n v="3641"/>
    <d v="2013-08-21T00:00:00"/>
    <x v="0"/>
    <x v="14"/>
    <n v="60544"/>
  </r>
  <r>
    <x v="1160"/>
    <n v="49"/>
    <s v="Giulietta Baptist"/>
    <x v="1"/>
    <n v="1"/>
    <x v="578"/>
    <n v="25154"/>
    <s v="High"/>
    <n v="16"/>
    <n v="6.68"/>
    <n v="0.1"/>
    <x v="3405"/>
    <n v="1.5"/>
    <n v="13.84"/>
    <n v="0.48"/>
    <x v="0"/>
    <x v="3"/>
    <x v="397"/>
    <x v="6"/>
    <x v="2"/>
    <n v="3533"/>
    <d v="2013-08-21T00:00:00"/>
    <x v="0"/>
    <x v="36"/>
    <n v="46342"/>
  </r>
  <r>
    <x v="457"/>
    <n v="49"/>
    <s v="Jack Lebron"/>
    <x v="2"/>
    <n v="1"/>
    <x v="578"/>
    <n v="59233"/>
    <s v="High"/>
    <n v="3"/>
    <n v="100.98"/>
    <n v="0.08"/>
    <x v="2954"/>
    <n v="35.840000000000003"/>
    <n v="-160.46"/>
    <n v="0.62"/>
    <x v="1"/>
    <x v="4"/>
    <x v="35"/>
    <x v="10"/>
    <x v="2"/>
    <n v="8292"/>
    <d v="2013-08-22T00:00:00"/>
    <x v="2"/>
    <x v="36"/>
    <n v="47374"/>
  </r>
  <r>
    <x v="1096"/>
    <n v="49"/>
    <s v="Logan Currie"/>
    <x v="0"/>
    <n v="1"/>
    <x v="578"/>
    <n v="15045"/>
    <s v="Not Specified"/>
    <n v="11"/>
    <n v="122.99"/>
    <n v="7.0000000000000007E-2"/>
    <x v="3406"/>
    <n v="70.2"/>
    <n v="-640.6"/>
    <n v="0.74"/>
    <x v="1"/>
    <x v="2"/>
    <x v="199"/>
    <x v="1"/>
    <x v="3"/>
    <n v="2105"/>
    <d v="2013-08-22T00:00:00"/>
    <x v="2"/>
    <x v="33"/>
    <n v="72801"/>
  </r>
  <r>
    <x v="323"/>
    <n v="49"/>
    <s v="Christopher Martinez"/>
    <x v="0"/>
    <n v="1"/>
    <x v="579"/>
    <n v="31204"/>
    <s v="Low"/>
    <n v="8"/>
    <n v="1.1399999999999999"/>
    <n v="0"/>
    <x v="3407"/>
    <n v="0.7"/>
    <n v="-0.89"/>
    <n v="0.38"/>
    <x v="0"/>
    <x v="3"/>
    <x v="178"/>
    <x v="14"/>
    <x v="1"/>
    <n v="4380"/>
    <d v="2013-08-21T00:00:00"/>
    <x v="0"/>
    <x v="30"/>
    <n v="80229"/>
  </r>
  <r>
    <x v="648"/>
    <n v="49"/>
    <s v="Brosina Hoffman"/>
    <x v="3"/>
    <n v="1"/>
    <x v="579"/>
    <n v="40257"/>
    <s v="Not Specified"/>
    <n v="24"/>
    <n v="140.81"/>
    <n v="0.06"/>
    <x v="3408"/>
    <n v="24.49"/>
    <n v="405.5"/>
    <n v="0.56999999999999995"/>
    <x v="1"/>
    <x v="1"/>
    <x v="954"/>
    <x v="1"/>
    <x v="3"/>
    <n v="5692"/>
    <d v="2013-08-22T00:00:00"/>
    <x v="0"/>
    <x v="29"/>
    <n v="37922"/>
  </r>
  <r>
    <x v="1017"/>
    <n v="49"/>
    <s v="Alex Avila"/>
    <x v="1"/>
    <n v="1"/>
    <x v="579"/>
    <n v="30883"/>
    <s v="Medium"/>
    <n v="30"/>
    <n v="6.98"/>
    <n v="0.1"/>
    <x v="3409"/>
    <n v="1.6"/>
    <n v="59.84"/>
    <n v="0.38"/>
    <x v="0"/>
    <x v="3"/>
    <x v="190"/>
    <x v="2"/>
    <x v="2"/>
    <n v="4332"/>
    <d v="2013-08-22T00:00:00"/>
    <x v="0"/>
    <x v="38"/>
    <n v="66215"/>
  </r>
  <r>
    <x v="50"/>
    <n v="49"/>
    <s v="Sean Wendt"/>
    <x v="2"/>
    <n v="1"/>
    <x v="579"/>
    <n v="22053"/>
    <s v="Critical"/>
    <n v="32"/>
    <n v="18.989999999999998"/>
    <n v="0.1"/>
    <x v="3410"/>
    <n v="5.23"/>
    <n v="112.965"/>
    <n v="0.37"/>
    <x v="0"/>
    <x v="0"/>
    <x v="1137"/>
    <x v="3"/>
    <x v="2"/>
    <n v="3074"/>
    <d v="2013-08-23T00:00:00"/>
    <x v="0"/>
    <x v="3"/>
    <n v="55345"/>
  </r>
  <r>
    <x v="795"/>
    <n v="49"/>
    <s v="William Brown"/>
    <x v="2"/>
    <n v="1"/>
    <x v="579"/>
    <n v="26693"/>
    <s v="Medium"/>
    <n v="44"/>
    <n v="55.99"/>
    <n v="0.06"/>
    <x v="3411"/>
    <n v="1.25"/>
    <n v="697.29300000000001"/>
    <n v="0.55000000000000004"/>
    <x v="2"/>
    <x v="6"/>
    <x v="540"/>
    <x v="9"/>
    <x v="3"/>
    <n v="3736"/>
    <d v="2013-08-23T00:00:00"/>
    <x v="1"/>
    <x v="42"/>
    <n v="30144"/>
  </r>
  <r>
    <x v="323"/>
    <n v="49"/>
    <s v="Christopher Martinez"/>
    <x v="0"/>
    <n v="1"/>
    <x v="579"/>
    <n v="31204"/>
    <s v="Low"/>
    <n v="14"/>
    <n v="14.34"/>
    <n v="0.02"/>
    <x v="3412"/>
    <n v="5"/>
    <n v="75.83"/>
    <n v="0.49"/>
    <x v="1"/>
    <x v="6"/>
    <x v="168"/>
    <x v="5"/>
    <x v="1"/>
    <n v="4379"/>
    <d v="2013-08-26T00:00:00"/>
    <x v="0"/>
    <x v="30"/>
    <n v="80229"/>
  </r>
  <r>
    <x v="551"/>
    <n v="49"/>
    <s v="Sonia Cooley"/>
    <x v="2"/>
    <n v="1"/>
    <x v="579"/>
    <n v="45511"/>
    <s v="Low"/>
    <n v="31"/>
    <n v="31.76"/>
    <n v="0.08"/>
    <x v="3298"/>
    <n v="45.51"/>
    <n v="-1099.46"/>
    <n v="0.65"/>
    <x v="1"/>
    <x v="4"/>
    <x v="147"/>
    <x v="4"/>
    <x v="1"/>
    <n v="6405"/>
    <d v="2013-08-28T00:00:00"/>
    <x v="2"/>
    <x v="6"/>
    <n v="97330"/>
  </r>
  <r>
    <x v="297"/>
    <n v="49"/>
    <s v="Lela Donovan"/>
    <x v="2"/>
    <n v="1"/>
    <x v="580"/>
    <n v="36480"/>
    <s v="Medium"/>
    <n v="44"/>
    <n v="28.53"/>
    <n v="7.0000000000000007E-2"/>
    <x v="3413"/>
    <n v="1.49"/>
    <n v="502.48599999999999"/>
    <n v="0.38"/>
    <x v="0"/>
    <x v="0"/>
    <x v="406"/>
    <x v="3"/>
    <x v="2"/>
    <n v="5121"/>
    <d v="2013-08-23T00:00:00"/>
    <x v="0"/>
    <x v="24"/>
    <n v="48310"/>
  </r>
  <r>
    <x v="985"/>
    <n v="49"/>
    <s v="Theresa Swint"/>
    <x v="0"/>
    <n v="1"/>
    <x v="580"/>
    <n v="42950"/>
    <s v="High"/>
    <n v="38"/>
    <n v="35.99"/>
    <n v="0.09"/>
    <x v="3414"/>
    <n v="1.25"/>
    <n v="303.399"/>
    <n v="0.56999999999999995"/>
    <x v="2"/>
    <x v="6"/>
    <x v="1082"/>
    <x v="9"/>
    <x v="0"/>
    <n v="6064"/>
    <d v="2013-08-23T00:00:00"/>
    <x v="0"/>
    <x v="13"/>
    <n v="10573"/>
  </r>
  <r>
    <x v="854"/>
    <n v="49"/>
    <s v="Joseph Airdo"/>
    <x v="2"/>
    <n v="1"/>
    <x v="580"/>
    <n v="31238"/>
    <s v="Medium"/>
    <n v="21"/>
    <n v="363.25"/>
    <n v="0.09"/>
    <x v="3415"/>
    <n v="19.989999999999998"/>
    <n v="2017.64"/>
    <n v="0.56999999999999995"/>
    <x v="0"/>
    <x v="0"/>
    <x v="489"/>
    <x v="13"/>
    <x v="2"/>
    <n v="4387"/>
    <d v="2013-08-24T00:00:00"/>
    <x v="1"/>
    <x v="26"/>
    <n v="63141"/>
  </r>
  <r>
    <x v="724"/>
    <n v="49"/>
    <s v="Matthew Grinstein"/>
    <x v="0"/>
    <n v="1"/>
    <x v="581"/>
    <n v="45989"/>
    <s v="High"/>
    <n v="26"/>
    <n v="5.58"/>
    <n v="0.08"/>
    <x v="3416"/>
    <n v="5.3"/>
    <n v="-51.62"/>
    <n v="0.35"/>
    <x v="0"/>
    <x v="0"/>
    <x v="442"/>
    <x v="15"/>
    <x v="1"/>
    <n v="6460"/>
    <d v="2013-08-23T00:00:00"/>
    <x v="0"/>
    <x v="37"/>
    <n v="88240"/>
  </r>
  <r>
    <x v="1161"/>
    <n v="49"/>
    <s v="Mark Cousins"/>
    <x v="1"/>
    <n v="1"/>
    <x v="581"/>
    <n v="11907"/>
    <s v="Low"/>
    <n v="45"/>
    <n v="100.97"/>
    <n v="0.03"/>
    <x v="3417"/>
    <n v="14"/>
    <n v="2014.82"/>
    <n v="0.37"/>
    <x v="2"/>
    <x v="2"/>
    <x v="878"/>
    <x v="7"/>
    <x v="2"/>
    <n v="1650"/>
    <d v="2013-08-23T00:00:00"/>
    <x v="2"/>
    <x v="24"/>
    <n v="48180"/>
  </r>
  <r>
    <x v="1116"/>
    <n v="49"/>
    <s v="Jamie Kunitz"/>
    <x v="2"/>
    <n v="1"/>
    <x v="581"/>
    <n v="10789"/>
    <s v="Not Specified"/>
    <n v="15"/>
    <n v="19.84"/>
    <n v="0"/>
    <x v="3418"/>
    <n v="4.0999999999999996"/>
    <n v="76.42"/>
    <n v="0.44"/>
    <x v="0"/>
    <x v="3"/>
    <x v="564"/>
    <x v="6"/>
    <x v="2"/>
    <n v="1495"/>
    <d v="2013-08-24T00:00:00"/>
    <x v="1"/>
    <x v="14"/>
    <n v="62205"/>
  </r>
  <r>
    <x v="974"/>
    <n v="49"/>
    <s v="Brenda Bowman"/>
    <x v="0"/>
    <n v="1"/>
    <x v="581"/>
    <n v="49831"/>
    <s v="Critical"/>
    <n v="18"/>
    <n v="15.14"/>
    <n v="0.01"/>
    <x v="3419"/>
    <n v="4.53"/>
    <n v="-58.24"/>
    <n v="0.81"/>
    <x v="0"/>
    <x v="0"/>
    <x v="377"/>
    <x v="0"/>
    <x v="0"/>
    <n v="6976"/>
    <d v="2013-08-25T00:00:00"/>
    <x v="0"/>
    <x v="13"/>
    <n v="11704"/>
  </r>
  <r>
    <x v="1162"/>
    <n v="49"/>
    <s v="Patrick Jones"/>
    <x v="1"/>
    <n v="1"/>
    <x v="581"/>
    <n v="3493"/>
    <s v="High"/>
    <n v="48"/>
    <n v="152.47999999999999"/>
    <n v="0.04"/>
    <x v="3420"/>
    <n v="6.5"/>
    <n v="1027.6300000000001"/>
    <n v="0.74"/>
    <x v="2"/>
    <x v="0"/>
    <x v="378"/>
    <x v="8"/>
    <x v="3"/>
    <n v="509"/>
    <d v="2013-08-25T00:00:00"/>
    <x v="0"/>
    <x v="4"/>
    <n v="36116"/>
  </r>
  <r>
    <x v="500"/>
    <n v="49"/>
    <s v="Ken Dana"/>
    <x v="0"/>
    <n v="1"/>
    <x v="581"/>
    <n v="50470"/>
    <s v="Low"/>
    <n v="38"/>
    <n v="22.99"/>
    <n v="0.09"/>
    <x v="3421"/>
    <n v="8.99"/>
    <n v="-57.73"/>
    <n v="0.56999999999999995"/>
    <x v="0"/>
    <x v="6"/>
    <x v="493"/>
    <x v="6"/>
    <x v="1"/>
    <n v="7073"/>
    <d v="2013-08-28T00:00:00"/>
    <x v="0"/>
    <x v="43"/>
    <n v="59750"/>
  </r>
  <r>
    <x v="429"/>
    <n v="49"/>
    <s v="Mike Vittorini"/>
    <x v="0"/>
    <n v="1"/>
    <x v="582"/>
    <n v="10819"/>
    <s v="Critical"/>
    <n v="35"/>
    <n v="6.48"/>
    <n v="0.06"/>
    <x v="3422"/>
    <n v="9.5399999999999991"/>
    <n v="-197.39"/>
    <n v="0.37"/>
    <x v="0"/>
    <x v="0"/>
    <x v="644"/>
    <x v="2"/>
    <x v="2"/>
    <n v="1497"/>
    <d v="2013-08-24T00:00:00"/>
    <x v="0"/>
    <x v="24"/>
    <n v="49505"/>
  </r>
  <r>
    <x v="299"/>
    <n v="49"/>
    <s v="Paul Gonzalez"/>
    <x v="2"/>
    <n v="1"/>
    <x v="582"/>
    <n v="42754"/>
    <s v="Critical"/>
    <n v="31"/>
    <n v="10.98"/>
    <n v="0.04"/>
    <x v="3423"/>
    <n v="5.14"/>
    <n v="32.189500000000002"/>
    <n v="0.36"/>
    <x v="0"/>
    <x v="0"/>
    <x v="805"/>
    <x v="3"/>
    <x v="2"/>
    <n v="6036"/>
    <d v="2013-08-25T00:00:00"/>
    <x v="0"/>
    <x v="36"/>
    <n v="46321"/>
  </r>
  <r>
    <x v="1089"/>
    <n v="49"/>
    <s v="Monica Federle"/>
    <x v="2"/>
    <n v="1"/>
    <x v="582"/>
    <n v="51879"/>
    <s v="Not Specified"/>
    <n v="46"/>
    <n v="19.98"/>
    <n v="0.01"/>
    <x v="1383"/>
    <n v="8.68"/>
    <n v="212.06"/>
    <n v="0.37"/>
    <x v="0"/>
    <x v="0"/>
    <x v="145"/>
    <x v="2"/>
    <x v="2"/>
    <n v="7274"/>
    <d v="2013-08-25T00:00:00"/>
    <x v="0"/>
    <x v="10"/>
    <n v="52241"/>
  </r>
  <r>
    <x v="584"/>
    <n v="49"/>
    <s v="Ritsa Hightower"/>
    <x v="2"/>
    <n v="1"/>
    <x v="582"/>
    <n v="34209"/>
    <s v="High"/>
    <n v="48"/>
    <n v="14.2"/>
    <n v="0.04"/>
    <x v="3424"/>
    <n v="5.3"/>
    <n v="165.9"/>
    <n v="0.46"/>
    <x v="1"/>
    <x v="3"/>
    <x v="351"/>
    <x v="5"/>
    <x v="2"/>
    <n v="4809"/>
    <d v="2013-08-26T00:00:00"/>
    <x v="0"/>
    <x v="11"/>
    <n v="74801"/>
  </r>
  <r>
    <x v="1089"/>
    <n v="49"/>
    <s v="Monica Federle"/>
    <x v="2"/>
    <n v="1"/>
    <x v="582"/>
    <n v="51879"/>
    <s v="Not Specified"/>
    <n v="26"/>
    <n v="51.94"/>
    <n v="0.03"/>
    <x v="3425"/>
    <n v="19.989999999999998"/>
    <n v="372.26"/>
    <n v="0.44"/>
    <x v="1"/>
    <x v="0"/>
    <x v="1138"/>
    <x v="5"/>
    <x v="2"/>
    <n v="7273"/>
    <d v="2013-08-26T00:00:00"/>
    <x v="0"/>
    <x v="10"/>
    <n v="52241"/>
  </r>
  <r>
    <x v="584"/>
    <n v="49"/>
    <s v="Ritsa Hightower"/>
    <x v="2"/>
    <n v="1"/>
    <x v="582"/>
    <n v="34209"/>
    <s v="High"/>
    <n v="29"/>
    <n v="35.44"/>
    <n v="0.03"/>
    <x v="3426"/>
    <n v="4.92"/>
    <n v="437.61"/>
    <n v="0.38"/>
    <x v="0"/>
    <x v="0"/>
    <x v="1019"/>
    <x v="2"/>
    <x v="2"/>
    <n v="4810"/>
    <d v="2013-08-26T00:00:00"/>
    <x v="0"/>
    <x v="11"/>
    <n v="74801"/>
  </r>
  <r>
    <x v="1163"/>
    <n v="49"/>
    <s v="Carl Jackson"/>
    <x v="1"/>
    <n v="1"/>
    <x v="582"/>
    <n v="11460"/>
    <s v="High"/>
    <n v="30"/>
    <n v="3.69"/>
    <n v="0.09"/>
    <x v="3427"/>
    <n v="0.5"/>
    <n v="37.79"/>
    <n v="0.38"/>
    <x v="0"/>
    <x v="0"/>
    <x v="857"/>
    <x v="12"/>
    <x v="2"/>
    <n v="1590"/>
    <d v="2013-08-26T00:00:00"/>
    <x v="0"/>
    <x v="14"/>
    <n v="60087"/>
  </r>
  <r>
    <x v="1009"/>
    <n v="49"/>
    <s v="John Lucas"/>
    <x v="0"/>
    <n v="1"/>
    <x v="582"/>
    <n v="34562"/>
    <s v="Low"/>
    <n v="22"/>
    <n v="28.38"/>
    <n v="0.1"/>
    <x v="3428"/>
    <n v="1.99"/>
    <n v="57.82"/>
    <n v="0.51"/>
    <x v="2"/>
    <x v="6"/>
    <x v="1139"/>
    <x v="8"/>
    <x v="0"/>
    <n v="4855"/>
    <d v="2013-08-26T00:00:00"/>
    <x v="0"/>
    <x v="20"/>
    <n v="45424"/>
  </r>
  <r>
    <x v="1009"/>
    <n v="49"/>
    <s v="John Lucas"/>
    <x v="0"/>
    <n v="1"/>
    <x v="582"/>
    <n v="34562"/>
    <s v="Low"/>
    <n v="19"/>
    <n v="18.97"/>
    <n v="0.03"/>
    <x v="3429"/>
    <n v="9.0299999999999994"/>
    <n v="22.77"/>
    <n v="0.37"/>
    <x v="0"/>
    <x v="0"/>
    <x v="138"/>
    <x v="2"/>
    <x v="0"/>
    <n v="4856"/>
    <d v="2013-08-28T00:00:00"/>
    <x v="0"/>
    <x v="20"/>
    <n v="45424"/>
  </r>
  <r>
    <x v="1164"/>
    <n v="49"/>
    <s v="Nathan Mautz"/>
    <x v="2"/>
    <n v="1"/>
    <x v="583"/>
    <n v="14117"/>
    <s v="Not Specified"/>
    <n v="4"/>
    <n v="1.1399999999999999"/>
    <n v="0"/>
    <x v="3430"/>
    <n v="0.7"/>
    <n v="-1.5"/>
    <n v="0.38"/>
    <x v="0"/>
    <x v="3"/>
    <x v="178"/>
    <x v="14"/>
    <x v="3"/>
    <n v="1980"/>
    <d v="2013-08-27T00:00:00"/>
    <x v="0"/>
    <x v="4"/>
    <n v="35209"/>
  </r>
  <r>
    <x v="171"/>
    <n v="49"/>
    <s v="John Lee"/>
    <x v="2"/>
    <n v="1"/>
    <x v="584"/>
    <n v="48032"/>
    <s v="High"/>
    <n v="42"/>
    <n v="7.77"/>
    <n v="0.09"/>
    <x v="3431"/>
    <n v="9.23"/>
    <n v="-283.31"/>
    <n v="0.57999999999999996"/>
    <x v="0"/>
    <x v="0"/>
    <x v="103"/>
    <x v="13"/>
    <x v="3"/>
    <n v="6744"/>
    <d v="2013-08-27T00:00:00"/>
    <x v="0"/>
    <x v="33"/>
    <n v="72209"/>
  </r>
  <r>
    <x v="171"/>
    <n v="49"/>
    <s v="John Lee"/>
    <x v="2"/>
    <n v="1"/>
    <x v="584"/>
    <n v="48032"/>
    <s v="High"/>
    <n v="29"/>
    <n v="15.14"/>
    <n v="7.0000000000000007E-2"/>
    <x v="3432"/>
    <n v="4.53"/>
    <n v="-104.43"/>
    <n v="0.81"/>
    <x v="0"/>
    <x v="0"/>
    <x v="377"/>
    <x v="0"/>
    <x v="3"/>
    <n v="6745"/>
    <d v="2013-08-27T00:00:00"/>
    <x v="0"/>
    <x v="33"/>
    <n v="72209"/>
  </r>
  <r>
    <x v="881"/>
    <n v="49"/>
    <s v="Nona Balk"/>
    <x v="2"/>
    <n v="1"/>
    <x v="584"/>
    <n v="13767"/>
    <s v="High"/>
    <n v="10"/>
    <n v="155.99"/>
    <n v="0.06"/>
    <x v="3433"/>
    <n v="8.99"/>
    <n v="-339.108"/>
    <n v="0.57999999999999996"/>
    <x v="2"/>
    <x v="0"/>
    <x v="1051"/>
    <x v="9"/>
    <x v="3"/>
    <n v="1926"/>
    <d v="2013-08-27T00:00:00"/>
    <x v="0"/>
    <x v="8"/>
    <n v="70601"/>
  </r>
  <r>
    <x v="379"/>
    <n v="49"/>
    <s v="Parhena Norris"/>
    <x v="1"/>
    <n v="1"/>
    <x v="584"/>
    <n v="46375"/>
    <s v="Medium"/>
    <n v="16"/>
    <n v="125.99"/>
    <n v="0.08"/>
    <x v="2853"/>
    <n v="5.26"/>
    <n v="162.108"/>
    <n v="0.55000000000000004"/>
    <x v="2"/>
    <x v="0"/>
    <x v="22"/>
    <x v="9"/>
    <x v="2"/>
    <n v="6518"/>
    <d v="2013-08-27T00:00:00"/>
    <x v="0"/>
    <x v="3"/>
    <n v="55432"/>
  </r>
  <r>
    <x v="99"/>
    <n v="49"/>
    <s v="Nona Balk"/>
    <x v="2"/>
    <n v="1"/>
    <x v="584"/>
    <n v="13767"/>
    <s v="High"/>
    <n v="12"/>
    <n v="218.75"/>
    <n v="0.05"/>
    <x v="3434"/>
    <n v="69.64"/>
    <n v="-381.04"/>
    <n v="0.72"/>
    <x v="1"/>
    <x v="4"/>
    <x v="189"/>
    <x v="4"/>
    <x v="3"/>
    <n v="1927"/>
    <d v="2013-08-28T00:00:00"/>
    <x v="2"/>
    <x v="4"/>
    <n v="36203"/>
  </r>
  <r>
    <x v="881"/>
    <n v="49"/>
    <s v="Nona Balk"/>
    <x v="2"/>
    <n v="1"/>
    <x v="584"/>
    <n v="13767"/>
    <s v="High"/>
    <n v="29"/>
    <n v="21.66"/>
    <n v="0.08"/>
    <x v="3435"/>
    <n v="13.99"/>
    <n v="-178"/>
    <n v="0.52"/>
    <x v="0"/>
    <x v="5"/>
    <x v="722"/>
    <x v="13"/>
    <x v="3"/>
    <n v="1924"/>
    <d v="2013-08-28T00:00:00"/>
    <x v="0"/>
    <x v="8"/>
    <n v="70601"/>
  </r>
  <r>
    <x v="379"/>
    <n v="49"/>
    <s v="Parhena Norris"/>
    <x v="1"/>
    <n v="1"/>
    <x v="584"/>
    <n v="46375"/>
    <s v="Medium"/>
    <n v="24"/>
    <n v="35.44"/>
    <n v="0.02"/>
    <x v="3436"/>
    <n v="5.09"/>
    <n v="389.07"/>
    <n v="0.38"/>
    <x v="0"/>
    <x v="0"/>
    <x v="444"/>
    <x v="2"/>
    <x v="2"/>
    <n v="6517"/>
    <d v="2013-08-28T00:00:00"/>
    <x v="0"/>
    <x v="3"/>
    <n v="55432"/>
  </r>
  <r>
    <x v="1165"/>
    <n v="49"/>
    <s v="Julie Creighton"/>
    <x v="2"/>
    <n v="1"/>
    <x v="584"/>
    <n v="28068"/>
    <s v="Low"/>
    <n v="23"/>
    <n v="27.48"/>
    <n v="0.08"/>
    <x v="3437"/>
    <n v="4"/>
    <n v="-43.96"/>
    <n v="0.75"/>
    <x v="2"/>
    <x v="0"/>
    <x v="532"/>
    <x v="8"/>
    <x v="2"/>
    <n v="3940"/>
    <d v="2013-08-28T00:00:00"/>
    <x v="0"/>
    <x v="10"/>
    <n v="50021"/>
  </r>
  <r>
    <x v="881"/>
    <n v="49"/>
    <s v="Nona Balk"/>
    <x v="2"/>
    <n v="1"/>
    <x v="584"/>
    <n v="13767"/>
    <s v="High"/>
    <n v="45"/>
    <n v="35.99"/>
    <n v="0.01"/>
    <x v="3438"/>
    <n v="3.3"/>
    <n v="622.25099999999998"/>
    <n v="0.39"/>
    <x v="2"/>
    <x v="6"/>
    <x v="331"/>
    <x v="9"/>
    <x v="3"/>
    <n v="1925"/>
    <d v="2013-08-28T00:00:00"/>
    <x v="0"/>
    <x v="8"/>
    <n v="70601"/>
  </r>
  <r>
    <x v="900"/>
    <n v="49"/>
    <s v="Patrick O'Brill"/>
    <x v="1"/>
    <n v="1"/>
    <x v="584"/>
    <n v="42947"/>
    <s v="Low"/>
    <n v="5"/>
    <n v="35.409999999999997"/>
    <n v="0"/>
    <x v="3439"/>
    <n v="1.99"/>
    <n v="-50.67"/>
    <n v="0.43"/>
    <x v="2"/>
    <x v="6"/>
    <x v="506"/>
    <x v="8"/>
    <x v="2"/>
    <n v="6061"/>
    <d v="2013-08-28T00:00:00"/>
    <x v="0"/>
    <x v="24"/>
    <n v="48141"/>
  </r>
  <r>
    <x v="1166"/>
    <n v="49"/>
    <s v="Joy Bell"/>
    <x v="1"/>
    <n v="1"/>
    <x v="584"/>
    <n v="24007"/>
    <s v="Low"/>
    <n v="42"/>
    <n v="4.13"/>
    <n v="0.09"/>
    <x v="3440"/>
    <n v="0.5"/>
    <n v="66.17"/>
    <n v="0.39"/>
    <x v="0"/>
    <x v="0"/>
    <x v="903"/>
    <x v="12"/>
    <x v="2"/>
    <n v="3357"/>
    <d v="2013-08-30T00:00:00"/>
    <x v="0"/>
    <x v="14"/>
    <n v="60201"/>
  </r>
  <r>
    <x v="316"/>
    <n v="49"/>
    <s v="Liz Price"/>
    <x v="3"/>
    <n v="1"/>
    <x v="584"/>
    <n v="52933"/>
    <s v="Low"/>
    <n v="44"/>
    <n v="4.49"/>
    <n v="0.03"/>
    <x v="3441"/>
    <n v="1.49"/>
    <n v="50.039499999999997"/>
    <n v="0.39"/>
    <x v="0"/>
    <x v="0"/>
    <x v="605"/>
    <x v="3"/>
    <x v="2"/>
    <n v="7428"/>
    <d v="2013-09-02T00:00:00"/>
    <x v="1"/>
    <x v="24"/>
    <n v="48135"/>
  </r>
  <r>
    <x v="1166"/>
    <n v="49"/>
    <s v="Joy Bell"/>
    <x v="1"/>
    <n v="1"/>
    <x v="584"/>
    <n v="24007"/>
    <s v="Low"/>
    <n v="28"/>
    <n v="11.58"/>
    <n v="0.06"/>
    <x v="3442"/>
    <n v="6.97"/>
    <n v="-13.95"/>
    <n v="0.35"/>
    <x v="0"/>
    <x v="0"/>
    <x v="131"/>
    <x v="15"/>
    <x v="2"/>
    <n v="3356"/>
    <d v="2013-09-02T00:00:00"/>
    <x v="0"/>
    <x v="14"/>
    <n v="60201"/>
  </r>
  <r>
    <x v="1166"/>
    <n v="49"/>
    <s v="Joy Bell"/>
    <x v="1"/>
    <n v="1"/>
    <x v="584"/>
    <n v="24007"/>
    <s v="Low"/>
    <n v="26"/>
    <n v="20.89"/>
    <n v="0.08"/>
    <x v="3443"/>
    <n v="1.99"/>
    <n v="135.65"/>
    <n v="0.48"/>
    <x v="2"/>
    <x v="6"/>
    <x v="955"/>
    <x v="8"/>
    <x v="2"/>
    <n v="3355"/>
    <d v="2013-09-02T00:00:00"/>
    <x v="0"/>
    <x v="14"/>
    <n v="60201"/>
  </r>
  <r>
    <x v="300"/>
    <n v="49"/>
    <s v="Noah Childs"/>
    <x v="1"/>
    <n v="1"/>
    <x v="585"/>
    <n v="32834"/>
    <s v="Critical"/>
    <n v="39"/>
    <n v="115.99"/>
    <n v="0.1"/>
    <x v="3444"/>
    <n v="5.92"/>
    <n v="573.05700000000002"/>
    <n v="0.57999999999999996"/>
    <x v="2"/>
    <x v="0"/>
    <x v="154"/>
    <x v="9"/>
    <x v="2"/>
    <n v="4610"/>
    <d v="2013-08-28T00:00:00"/>
    <x v="0"/>
    <x v="9"/>
    <n v="77489"/>
  </r>
  <r>
    <x v="340"/>
    <n v="49"/>
    <s v="Nick Zandusky"/>
    <x v="0"/>
    <n v="1"/>
    <x v="585"/>
    <n v="55750"/>
    <s v="Critical"/>
    <n v="31"/>
    <n v="218.75"/>
    <n v="0.08"/>
    <x v="3445"/>
    <n v="69.64"/>
    <n v="-791.66"/>
    <n v="0.77"/>
    <x v="1"/>
    <x v="4"/>
    <x v="189"/>
    <x v="4"/>
    <x v="3"/>
    <n v="7794"/>
    <d v="2013-08-29T00:00:00"/>
    <x v="2"/>
    <x v="42"/>
    <n v="30084"/>
  </r>
  <r>
    <x v="1005"/>
    <n v="49"/>
    <s v="Mike Pelletier"/>
    <x v="2"/>
    <n v="1"/>
    <x v="585"/>
    <n v="37860"/>
    <s v="Medium"/>
    <n v="1"/>
    <n v="55.5"/>
    <n v="7.0000000000000007E-2"/>
    <x v="3446"/>
    <n v="52.2"/>
    <n v="-98.31"/>
    <n v="0.72"/>
    <x v="1"/>
    <x v="5"/>
    <x v="549"/>
    <x v="5"/>
    <x v="2"/>
    <n v="5325"/>
    <d v="2013-08-29T00:00:00"/>
    <x v="0"/>
    <x v="14"/>
    <n v="60031"/>
  </r>
  <r>
    <x v="581"/>
    <n v="49"/>
    <s v="Randy Bradley"/>
    <x v="0"/>
    <n v="1"/>
    <x v="585"/>
    <n v="23362"/>
    <s v="Medium"/>
    <n v="45"/>
    <n v="19.98"/>
    <n v="0.1"/>
    <x v="3447"/>
    <n v="10.49"/>
    <n v="-20.6"/>
    <n v="0.49"/>
    <x v="1"/>
    <x v="0"/>
    <x v="472"/>
    <x v="5"/>
    <x v="3"/>
    <n v="3266"/>
    <d v="2013-08-29T00:00:00"/>
    <x v="0"/>
    <x v="42"/>
    <n v="30721"/>
  </r>
  <r>
    <x v="65"/>
    <n v="49"/>
    <s v="Mike Gockenbach"/>
    <x v="3"/>
    <n v="1"/>
    <x v="586"/>
    <n v="28769"/>
    <s v="Low"/>
    <n v="6"/>
    <n v="33.29"/>
    <n v="0.02"/>
    <x v="3448"/>
    <n v="1.99"/>
    <n v="-31.24"/>
    <n v="0.41"/>
    <x v="2"/>
    <x v="6"/>
    <x v="1113"/>
    <x v="8"/>
    <x v="3"/>
    <n v="4027"/>
    <d v="2013-08-28T00:00:00"/>
    <x v="0"/>
    <x v="12"/>
    <n v="33024"/>
  </r>
  <r>
    <x v="81"/>
    <n v="49"/>
    <s v="Sanjit Jacobs"/>
    <x v="3"/>
    <n v="1"/>
    <x v="586"/>
    <n v="31616"/>
    <s v="Critical"/>
    <n v="45"/>
    <n v="4.24"/>
    <n v="0.08"/>
    <x v="3449"/>
    <n v="5.41"/>
    <n v="-156.41149999999999"/>
    <n v="0.35"/>
    <x v="0"/>
    <x v="0"/>
    <x v="642"/>
    <x v="3"/>
    <x v="0"/>
    <n v="4435"/>
    <d v="2013-08-29T00:00:00"/>
    <x v="0"/>
    <x v="1"/>
    <n v="20707"/>
  </r>
  <r>
    <x v="81"/>
    <n v="49"/>
    <s v="Sanjit Jacobs"/>
    <x v="3"/>
    <n v="1"/>
    <x v="586"/>
    <n v="31616"/>
    <s v="Critical"/>
    <n v="46"/>
    <n v="3.08"/>
    <n v="0.04"/>
    <x v="3450"/>
    <n v="0.99"/>
    <n v="36.96"/>
    <n v="0.37"/>
    <x v="0"/>
    <x v="0"/>
    <x v="655"/>
    <x v="12"/>
    <x v="0"/>
    <n v="4436"/>
    <d v="2013-08-29T00:00:00"/>
    <x v="0"/>
    <x v="1"/>
    <n v="20707"/>
  </r>
  <r>
    <x v="84"/>
    <n v="49"/>
    <s v="Carlos Soltero"/>
    <x v="3"/>
    <n v="1"/>
    <x v="586"/>
    <n v="515"/>
    <s v="Not Specified"/>
    <n v="21"/>
    <n v="6.64"/>
    <n v="0.05"/>
    <x v="3451"/>
    <n v="4.95"/>
    <n v="4.43"/>
    <n v="0.37"/>
    <x v="1"/>
    <x v="6"/>
    <x v="41"/>
    <x v="5"/>
    <x v="2"/>
    <n v="86"/>
    <d v="2013-08-30T00:00:00"/>
    <x v="0"/>
    <x v="14"/>
    <n v="60091"/>
  </r>
  <r>
    <x v="143"/>
    <n v="49"/>
    <s v="Carlos Soltero"/>
    <x v="3"/>
    <n v="1"/>
    <x v="586"/>
    <n v="515"/>
    <s v="Not Specified"/>
    <n v="19"/>
    <n v="21.78"/>
    <n v="0.08"/>
    <x v="3452"/>
    <n v="5.94"/>
    <n v="30.94"/>
    <n v="0.5"/>
    <x v="0"/>
    <x v="5"/>
    <x v="700"/>
    <x v="13"/>
    <x v="2"/>
    <n v="85"/>
    <d v="2013-08-30T00:00:00"/>
    <x v="0"/>
    <x v="14"/>
    <n v="60090"/>
  </r>
  <r>
    <x v="79"/>
    <n v="49"/>
    <s v="Joe Elijah"/>
    <x v="1"/>
    <n v="1"/>
    <x v="586"/>
    <n v="55200"/>
    <s v="Medium"/>
    <n v="33"/>
    <n v="15.15"/>
    <n v="0.01"/>
    <x v="3453"/>
    <n v="10.130000000000001"/>
    <n v="-56.913499999999999"/>
    <n v="0.38"/>
    <x v="0"/>
    <x v="0"/>
    <x v="1140"/>
    <x v="3"/>
    <x v="3"/>
    <n v="7698"/>
    <d v="2013-08-30T00:00:00"/>
    <x v="0"/>
    <x v="33"/>
    <n v="71901"/>
  </r>
  <r>
    <x v="79"/>
    <n v="49"/>
    <s v="Joe Elijah"/>
    <x v="1"/>
    <n v="1"/>
    <x v="586"/>
    <n v="55200"/>
    <s v="Medium"/>
    <n v="4"/>
    <n v="205.99"/>
    <n v="0.1"/>
    <x v="3454"/>
    <n v="2.79"/>
    <n v="-830.72"/>
    <n v="0.57999999999999996"/>
    <x v="2"/>
    <x v="0"/>
    <x v="1141"/>
    <x v="9"/>
    <x v="3"/>
    <n v="7699"/>
    <d v="2013-08-30T00:00:00"/>
    <x v="0"/>
    <x v="33"/>
    <n v="71901"/>
  </r>
  <r>
    <x v="153"/>
    <n v="49"/>
    <s v="Eleni McCrary"/>
    <x v="2"/>
    <n v="1"/>
    <x v="586"/>
    <n v="31239"/>
    <s v="Low"/>
    <n v="20"/>
    <n v="33.979999999999997"/>
    <n v="0.05"/>
    <x v="3455"/>
    <n v="1.99"/>
    <n v="196.36"/>
    <n v="0.45"/>
    <x v="2"/>
    <x v="6"/>
    <x v="71"/>
    <x v="8"/>
    <x v="0"/>
    <n v="4388"/>
    <d v="2013-09-02T00:00:00"/>
    <x v="0"/>
    <x v="25"/>
    <n v="5401"/>
  </r>
  <r>
    <x v="467"/>
    <n v="49"/>
    <s v="Neil Knudson"/>
    <x v="1"/>
    <n v="1"/>
    <x v="587"/>
    <n v="58595"/>
    <s v="High"/>
    <n v="41"/>
    <n v="20.28"/>
    <n v="0.06"/>
    <x v="3456"/>
    <n v="14.39"/>
    <n v="-128.02000000000001"/>
    <n v="0.47"/>
    <x v="1"/>
    <x v="0"/>
    <x v="150"/>
    <x v="5"/>
    <x v="3"/>
    <n v="8192"/>
    <d v="2013-08-30T00:00:00"/>
    <x v="1"/>
    <x v="45"/>
    <n v="27360"/>
  </r>
  <r>
    <x v="124"/>
    <n v="49"/>
    <s v="Giulietta Dortch"/>
    <x v="2"/>
    <n v="1"/>
    <x v="587"/>
    <n v="9251"/>
    <s v="Medium"/>
    <n v="38"/>
    <n v="89.99"/>
    <n v="0"/>
    <x v="3457"/>
    <n v="42"/>
    <n v="-400.33"/>
    <n v="0.66"/>
    <x v="1"/>
    <x v="2"/>
    <x v="476"/>
    <x v="1"/>
    <x v="1"/>
    <n v="1274"/>
    <d v="2013-08-31T00:00:00"/>
    <x v="2"/>
    <x v="2"/>
    <n v="94025"/>
  </r>
  <r>
    <x v="1049"/>
    <n v="49"/>
    <s v="Jennifer Patt"/>
    <x v="1"/>
    <n v="1"/>
    <x v="587"/>
    <n v="39907"/>
    <s v="Low"/>
    <n v="12"/>
    <n v="30.73"/>
    <n v="0.05"/>
    <x v="3458"/>
    <n v="4"/>
    <n v="-99.38"/>
    <n v="0.75"/>
    <x v="2"/>
    <x v="0"/>
    <x v="315"/>
    <x v="8"/>
    <x v="1"/>
    <n v="5641"/>
    <d v="2013-09-07T00:00:00"/>
    <x v="0"/>
    <x v="2"/>
    <n v="92404"/>
  </r>
  <r>
    <x v="278"/>
    <n v="49"/>
    <s v="Carlos Daly"/>
    <x v="2"/>
    <n v="1"/>
    <x v="588"/>
    <n v="32229"/>
    <s v="High"/>
    <n v="8"/>
    <n v="150.97999999999999"/>
    <n v="0.02"/>
    <x v="3459"/>
    <n v="13.99"/>
    <n v="44.37"/>
    <n v="0.38"/>
    <x v="2"/>
    <x v="5"/>
    <x v="170"/>
    <x v="7"/>
    <x v="2"/>
    <n v="4532"/>
    <d v="2013-08-30T00:00:00"/>
    <x v="0"/>
    <x v="14"/>
    <n v="61554"/>
  </r>
  <r>
    <x v="1034"/>
    <n v="49"/>
    <s v="Jim Radford"/>
    <x v="2"/>
    <n v="1"/>
    <x v="588"/>
    <n v="12929"/>
    <s v="Critical"/>
    <n v="19"/>
    <n v="270.98"/>
    <n v="0.02"/>
    <x v="3460"/>
    <n v="50"/>
    <n v="-158.93"/>
    <n v="0.77"/>
    <x v="1"/>
    <x v="2"/>
    <x v="238"/>
    <x v="1"/>
    <x v="2"/>
    <n v="1806"/>
    <d v="2013-08-31T00:00:00"/>
    <x v="2"/>
    <x v="14"/>
    <n v="60007"/>
  </r>
  <r>
    <x v="722"/>
    <n v="49"/>
    <s v="Lauren Leatherbury"/>
    <x v="2"/>
    <n v="1"/>
    <x v="588"/>
    <n v="14597"/>
    <s v="Critical"/>
    <n v="35"/>
    <n v="7.96"/>
    <n v="7.0000000000000007E-2"/>
    <x v="3461"/>
    <n v="4.95"/>
    <n v="-36.76"/>
    <n v="0.41"/>
    <x v="1"/>
    <x v="0"/>
    <x v="648"/>
    <x v="5"/>
    <x v="1"/>
    <n v="2048"/>
    <d v="2013-08-31T00:00:00"/>
    <x v="0"/>
    <x v="37"/>
    <n v="87105"/>
  </r>
  <r>
    <x v="722"/>
    <n v="49"/>
    <s v="Lauren Leatherbury"/>
    <x v="2"/>
    <n v="1"/>
    <x v="588"/>
    <n v="14597"/>
    <s v="Critical"/>
    <n v="41"/>
    <n v="7.68"/>
    <n v="0.03"/>
    <x v="3462"/>
    <n v="6.16"/>
    <n v="-66.366500000000002"/>
    <n v="0.35"/>
    <x v="0"/>
    <x v="0"/>
    <x v="42"/>
    <x v="3"/>
    <x v="1"/>
    <n v="2047"/>
    <d v="2013-08-31T00:00:00"/>
    <x v="1"/>
    <x v="37"/>
    <n v="87105"/>
  </r>
  <r>
    <x v="1034"/>
    <n v="49"/>
    <s v="Jim Radford"/>
    <x v="2"/>
    <n v="1"/>
    <x v="588"/>
    <n v="12929"/>
    <s v="Critical"/>
    <n v="20"/>
    <n v="4.4800000000000004"/>
    <n v="0"/>
    <x v="3463"/>
    <n v="1.22"/>
    <n v="29.68"/>
    <n v="0.36"/>
    <x v="0"/>
    <x v="3"/>
    <x v="1086"/>
    <x v="2"/>
    <x v="2"/>
    <n v="1807"/>
    <d v="2013-08-31T00:00:00"/>
    <x v="0"/>
    <x v="14"/>
    <n v="60007"/>
  </r>
  <r>
    <x v="278"/>
    <n v="49"/>
    <s v="Carlos Daly"/>
    <x v="2"/>
    <n v="1"/>
    <x v="588"/>
    <n v="32229"/>
    <s v="High"/>
    <n v="15"/>
    <n v="1.76"/>
    <n v="0"/>
    <x v="3464"/>
    <n v="0.7"/>
    <n v="-0.12"/>
    <n v="0.56000000000000005"/>
    <x v="0"/>
    <x v="3"/>
    <x v="55"/>
    <x v="6"/>
    <x v="2"/>
    <n v="4533"/>
    <d v="2013-08-31T00:00:00"/>
    <x v="0"/>
    <x v="14"/>
    <n v="61554"/>
  </r>
  <r>
    <x v="632"/>
    <n v="49"/>
    <s v="Neoma Murray"/>
    <x v="0"/>
    <n v="1"/>
    <x v="588"/>
    <n v="44613"/>
    <s v="High"/>
    <n v="34"/>
    <n v="55.98"/>
    <n v="7.0000000000000007E-2"/>
    <x v="3465"/>
    <n v="5.15"/>
    <n v="939.43"/>
    <n v="0.36"/>
    <x v="0"/>
    <x v="0"/>
    <x v="1006"/>
    <x v="2"/>
    <x v="3"/>
    <n v="6304"/>
    <d v="2013-08-31T00:00:00"/>
    <x v="0"/>
    <x v="42"/>
    <n v="30080"/>
  </r>
  <r>
    <x v="167"/>
    <n v="49"/>
    <s v="Neoma Murray"/>
    <x v="0"/>
    <n v="1"/>
    <x v="588"/>
    <n v="44613"/>
    <s v="High"/>
    <n v="45"/>
    <n v="5.28"/>
    <n v="0.03"/>
    <x v="3466"/>
    <n v="8.16"/>
    <n v="-227.25"/>
    <n v="0.4"/>
    <x v="0"/>
    <x v="0"/>
    <x v="1142"/>
    <x v="2"/>
    <x v="3"/>
    <n v="6306"/>
    <d v="2013-08-31T00:00:00"/>
    <x v="0"/>
    <x v="42"/>
    <n v="30458"/>
  </r>
  <r>
    <x v="632"/>
    <n v="49"/>
    <s v="Neoma Murray"/>
    <x v="0"/>
    <n v="1"/>
    <x v="588"/>
    <n v="44613"/>
    <s v="High"/>
    <n v="17"/>
    <n v="7.99"/>
    <n v="0.03"/>
    <x v="3467"/>
    <n v="5.03"/>
    <n v="-71.39"/>
    <n v="0.6"/>
    <x v="2"/>
    <x v="5"/>
    <x v="716"/>
    <x v="9"/>
    <x v="3"/>
    <n v="6305"/>
    <d v="2013-08-31T00:00:00"/>
    <x v="0"/>
    <x v="42"/>
    <n v="30080"/>
  </r>
  <r>
    <x v="331"/>
    <n v="49"/>
    <s v="Christopher Schild"/>
    <x v="2"/>
    <n v="1"/>
    <x v="588"/>
    <n v="30372"/>
    <s v="High"/>
    <n v="1"/>
    <n v="12.22"/>
    <n v="0.1"/>
    <x v="3468"/>
    <n v="2.85"/>
    <n v="-7.39"/>
    <n v="0.55000000000000004"/>
    <x v="1"/>
    <x v="6"/>
    <x v="234"/>
    <x v="5"/>
    <x v="2"/>
    <n v="4267"/>
    <d v="2013-09-01T00:00:00"/>
    <x v="0"/>
    <x v="36"/>
    <n v="46307"/>
  </r>
  <r>
    <x v="964"/>
    <n v="49"/>
    <s v="Karen Daniels"/>
    <x v="3"/>
    <n v="1"/>
    <x v="588"/>
    <n v="34530"/>
    <s v="Low"/>
    <n v="22"/>
    <n v="67.84"/>
    <n v="0.06"/>
    <x v="3469"/>
    <n v="0.99"/>
    <n v="493.03"/>
    <n v="0.57999999999999996"/>
    <x v="0"/>
    <x v="0"/>
    <x v="164"/>
    <x v="13"/>
    <x v="0"/>
    <n v="4851"/>
    <d v="2013-09-01T00:00:00"/>
    <x v="1"/>
    <x v="20"/>
    <n v="45840"/>
  </r>
  <r>
    <x v="964"/>
    <n v="49"/>
    <s v="Karen Daniels"/>
    <x v="3"/>
    <n v="1"/>
    <x v="588"/>
    <n v="34530"/>
    <s v="Low"/>
    <n v="7"/>
    <n v="150.97999999999999"/>
    <n v="0.03"/>
    <x v="3470"/>
    <n v="16.010000000000002"/>
    <n v="-364.87336599999998"/>
    <n v="0.7"/>
    <x v="1"/>
    <x v="4"/>
    <x v="24"/>
    <x v="4"/>
    <x v="0"/>
    <n v="4853"/>
    <d v="2013-09-04T00:00:00"/>
    <x v="2"/>
    <x v="20"/>
    <n v="45840"/>
  </r>
  <r>
    <x v="964"/>
    <n v="49"/>
    <s v="Karen Daniels"/>
    <x v="3"/>
    <n v="1"/>
    <x v="588"/>
    <n v="34530"/>
    <s v="Low"/>
    <n v="38"/>
    <n v="17.48"/>
    <n v="0.09"/>
    <x v="3471"/>
    <n v="1.99"/>
    <n v="168.04"/>
    <n v="0.45"/>
    <x v="2"/>
    <x v="6"/>
    <x v="684"/>
    <x v="8"/>
    <x v="0"/>
    <n v="4852"/>
    <d v="2013-09-04T00:00:00"/>
    <x v="0"/>
    <x v="20"/>
    <n v="45840"/>
  </r>
  <r>
    <x v="598"/>
    <n v="49"/>
    <s v="Trudy Bell"/>
    <x v="3"/>
    <n v="1"/>
    <x v="589"/>
    <n v="50882"/>
    <s v="High"/>
    <n v="37"/>
    <n v="10.23"/>
    <n v="0.08"/>
    <x v="3472"/>
    <n v="4.68"/>
    <n v="-50.1"/>
    <n v="0.59"/>
    <x v="0"/>
    <x v="6"/>
    <x v="996"/>
    <x v="16"/>
    <x v="1"/>
    <n v="7134"/>
    <d v="2013-08-31T00:00:00"/>
    <x v="0"/>
    <x v="6"/>
    <n v="97420"/>
  </r>
  <r>
    <x v="307"/>
    <n v="49"/>
    <s v="Charles Crestani"/>
    <x v="3"/>
    <n v="1"/>
    <x v="589"/>
    <n v="17542"/>
    <s v="Low"/>
    <n v="37"/>
    <n v="2.88"/>
    <n v="0.01"/>
    <x v="3473"/>
    <n v="0.5"/>
    <n v="43.37"/>
    <n v="0.36"/>
    <x v="0"/>
    <x v="0"/>
    <x v="360"/>
    <x v="12"/>
    <x v="1"/>
    <n v="2417"/>
    <d v="2013-09-02T00:00:00"/>
    <x v="0"/>
    <x v="2"/>
    <n v="95051"/>
  </r>
  <r>
    <x v="672"/>
    <n v="49"/>
    <s v="Brooke Gillingham"/>
    <x v="0"/>
    <n v="1"/>
    <x v="589"/>
    <n v="33634"/>
    <s v="Not Specified"/>
    <n v="40"/>
    <n v="6.48"/>
    <n v="0.05"/>
    <x v="3474"/>
    <n v="7.86"/>
    <n v="-151.91999999999999"/>
    <n v="0.37"/>
    <x v="0"/>
    <x v="0"/>
    <x v="542"/>
    <x v="2"/>
    <x v="1"/>
    <n v="4723"/>
    <d v="2013-09-02T00:00:00"/>
    <x v="0"/>
    <x v="6"/>
    <n v="97756"/>
  </r>
  <r>
    <x v="817"/>
    <n v="49"/>
    <s v="Nicole Fjeld"/>
    <x v="0"/>
    <n v="1"/>
    <x v="590"/>
    <n v="59939"/>
    <s v="Medium"/>
    <n v="42"/>
    <n v="3.14"/>
    <n v="0.05"/>
    <x v="3475"/>
    <n v="1.92"/>
    <n v="-66.739999999999995"/>
    <n v="0.84"/>
    <x v="0"/>
    <x v="3"/>
    <x v="807"/>
    <x v="16"/>
    <x v="3"/>
    <n v="8390"/>
    <d v="2013-09-01T00:00:00"/>
    <x v="0"/>
    <x v="8"/>
    <n v="70506"/>
  </r>
  <r>
    <x v="633"/>
    <n v="49"/>
    <s v="Ralph Knight"/>
    <x v="3"/>
    <n v="1"/>
    <x v="590"/>
    <n v="45217"/>
    <s v="Not Specified"/>
    <n v="40"/>
    <n v="200.99"/>
    <n v="0.08"/>
    <x v="3476"/>
    <n v="4.2"/>
    <n v="1864.6559999999999"/>
    <n v="0.59"/>
    <x v="2"/>
    <x v="0"/>
    <x v="671"/>
    <x v="9"/>
    <x v="2"/>
    <n v="6372"/>
    <d v="2013-09-02T00:00:00"/>
    <x v="0"/>
    <x v="14"/>
    <n v="60438"/>
  </r>
  <r>
    <x v="542"/>
    <n v="49"/>
    <s v="Noel Staavos"/>
    <x v="1"/>
    <n v="1"/>
    <x v="590"/>
    <n v="17410"/>
    <s v="Low"/>
    <n v="45"/>
    <n v="8.4499999999999993"/>
    <n v="7.0000000000000007E-2"/>
    <x v="3477"/>
    <n v="7.77"/>
    <n v="-203.68"/>
    <n v="0.55000000000000004"/>
    <x v="0"/>
    <x v="6"/>
    <x v="1060"/>
    <x v="16"/>
    <x v="0"/>
    <n v="2404"/>
    <d v="2013-09-06T00:00:00"/>
    <x v="0"/>
    <x v="25"/>
    <n v="5439"/>
  </r>
  <r>
    <x v="472"/>
    <n v="49"/>
    <s v="Noel Staavos"/>
    <x v="1"/>
    <n v="1"/>
    <x v="590"/>
    <n v="17410"/>
    <s v="Low"/>
    <n v="5"/>
    <n v="65.989999999999995"/>
    <n v="0.04"/>
    <x v="3478"/>
    <n v="8.99"/>
    <n v="-247.23599999999999"/>
    <n v="0.56000000000000005"/>
    <x v="2"/>
    <x v="0"/>
    <x v="573"/>
    <x v="9"/>
    <x v="0"/>
    <n v="2403"/>
    <d v="2013-09-06T00:00:00"/>
    <x v="1"/>
    <x v="28"/>
    <n v="2111"/>
  </r>
  <r>
    <x v="517"/>
    <n v="49"/>
    <s v="Harold Dahlen"/>
    <x v="2"/>
    <n v="1"/>
    <x v="590"/>
    <n v="47683"/>
    <s v="Low"/>
    <n v="38"/>
    <n v="1.98"/>
    <n v="0.05"/>
    <x v="3479"/>
    <n v="4.7699999999999996"/>
    <n v="-148.79849999999999"/>
    <n v="0.4"/>
    <x v="0"/>
    <x v="0"/>
    <x v="49"/>
    <x v="3"/>
    <x v="1"/>
    <n v="6696"/>
    <d v="2013-09-08T00:00:00"/>
    <x v="0"/>
    <x v="2"/>
    <n v="96150"/>
  </r>
  <r>
    <x v="105"/>
    <n v="49"/>
    <s v="Arthur Prichep"/>
    <x v="1"/>
    <n v="1"/>
    <x v="591"/>
    <n v="28064"/>
    <s v="Medium"/>
    <n v="43"/>
    <n v="19.84"/>
    <n v="0.03"/>
    <x v="3480"/>
    <n v="4.0999999999999996"/>
    <n v="265.10000000000002"/>
    <n v="0.44"/>
    <x v="0"/>
    <x v="3"/>
    <x v="564"/>
    <x v="6"/>
    <x v="0"/>
    <n v="3938"/>
    <d v="2013-09-02T00:00:00"/>
    <x v="0"/>
    <x v="20"/>
    <n v="44106"/>
  </r>
  <r>
    <x v="105"/>
    <n v="49"/>
    <s v="Arthur Prichep"/>
    <x v="1"/>
    <n v="1"/>
    <x v="591"/>
    <n v="28064"/>
    <s v="Medium"/>
    <n v="1"/>
    <n v="5.84"/>
    <n v="0.08"/>
    <x v="3481"/>
    <n v="1"/>
    <n v="-2.31"/>
    <n v="0.38"/>
    <x v="0"/>
    <x v="3"/>
    <x v="976"/>
    <x v="6"/>
    <x v="0"/>
    <n v="3939"/>
    <d v="2013-09-02T00:00:00"/>
    <x v="0"/>
    <x v="20"/>
    <n v="44106"/>
  </r>
  <r>
    <x v="290"/>
    <n v="49"/>
    <s v="John Dryer"/>
    <x v="2"/>
    <n v="1"/>
    <x v="592"/>
    <n v="2593"/>
    <s v="High"/>
    <n v="15"/>
    <n v="243.98"/>
    <n v="0.03"/>
    <x v="3482"/>
    <n v="43.32"/>
    <n v="691.13"/>
    <n v="0.55000000000000004"/>
    <x v="1"/>
    <x v="2"/>
    <x v="23"/>
    <x v="1"/>
    <x v="3"/>
    <n v="373"/>
    <d v="2013-09-04T00:00:00"/>
    <x v="2"/>
    <x v="42"/>
    <n v="30062"/>
  </r>
  <r>
    <x v="1167"/>
    <n v="49"/>
    <s v="Dennis Kane"/>
    <x v="0"/>
    <n v="1"/>
    <x v="592"/>
    <n v="16513"/>
    <s v="Critical"/>
    <n v="10"/>
    <n v="150.88999999999999"/>
    <n v="0.02"/>
    <x v="3483"/>
    <n v="60.2"/>
    <n v="-423.2"/>
    <n v="0.77"/>
    <x v="1"/>
    <x v="2"/>
    <x v="408"/>
    <x v="1"/>
    <x v="0"/>
    <n v="2289"/>
    <d v="2013-09-04T00:00:00"/>
    <x v="2"/>
    <x v="13"/>
    <n v="11720"/>
  </r>
  <r>
    <x v="701"/>
    <n v="49"/>
    <s v="Shaun Chance"/>
    <x v="2"/>
    <n v="1"/>
    <x v="592"/>
    <n v="44005"/>
    <s v="Medium"/>
    <n v="7"/>
    <n v="99.99"/>
    <n v="0.02"/>
    <x v="3484"/>
    <n v="19.989999999999998"/>
    <n v="-270.48"/>
    <n v="0.52"/>
    <x v="2"/>
    <x v="0"/>
    <x v="338"/>
    <x v="8"/>
    <x v="1"/>
    <n v="6215"/>
    <d v="2013-09-04T00:00:00"/>
    <x v="0"/>
    <x v="31"/>
    <n v="83402"/>
  </r>
  <r>
    <x v="290"/>
    <n v="49"/>
    <s v="John Dryer"/>
    <x v="2"/>
    <n v="1"/>
    <x v="592"/>
    <n v="2593"/>
    <s v="High"/>
    <n v="5"/>
    <n v="420.98"/>
    <n v="0.1"/>
    <x v="3485"/>
    <n v="19.989999999999998"/>
    <n v="276.67500000000001"/>
    <n v="0.35"/>
    <x v="0"/>
    <x v="0"/>
    <x v="184"/>
    <x v="3"/>
    <x v="3"/>
    <n v="372"/>
    <d v="2013-09-05T00:00:00"/>
    <x v="1"/>
    <x v="42"/>
    <n v="30062"/>
  </r>
  <r>
    <x v="1168"/>
    <n v="49"/>
    <s v="Nora Paige"/>
    <x v="0"/>
    <n v="1"/>
    <x v="592"/>
    <n v="2055"/>
    <s v="Critical"/>
    <n v="7"/>
    <n v="8.74"/>
    <n v="0.05"/>
    <x v="3486"/>
    <n v="8.2899999999999991"/>
    <n v="-32.35"/>
    <n v="0.38"/>
    <x v="0"/>
    <x v="0"/>
    <x v="90"/>
    <x v="15"/>
    <x v="1"/>
    <n v="301"/>
    <d v="2013-09-05T00:00:00"/>
    <x v="0"/>
    <x v="2"/>
    <n v="94509"/>
  </r>
  <r>
    <x v="722"/>
    <n v="49"/>
    <s v="Lauren Leatherbury"/>
    <x v="2"/>
    <n v="1"/>
    <x v="593"/>
    <n v="18145"/>
    <s v="Medium"/>
    <n v="47"/>
    <n v="5.81"/>
    <n v="0.06"/>
    <x v="3487"/>
    <n v="3.37"/>
    <n v="-47.15"/>
    <n v="0.54"/>
    <x v="0"/>
    <x v="3"/>
    <x v="209"/>
    <x v="14"/>
    <x v="1"/>
    <n v="2492"/>
    <d v="2013-09-05T00:00:00"/>
    <x v="0"/>
    <x v="37"/>
    <n v="87105"/>
  </r>
  <r>
    <x v="719"/>
    <n v="49"/>
    <s v="Lauren Leatherbury"/>
    <x v="2"/>
    <n v="1"/>
    <x v="593"/>
    <n v="18145"/>
    <s v="Medium"/>
    <n v="21"/>
    <n v="15.99"/>
    <n v="0"/>
    <x v="3488"/>
    <n v="9.4"/>
    <n v="-55.610399999999998"/>
    <n v="0.49"/>
    <x v="2"/>
    <x v="0"/>
    <x v="133"/>
    <x v="7"/>
    <x v="1"/>
    <n v="2493"/>
    <d v="2013-09-05T00:00:00"/>
    <x v="0"/>
    <x v="30"/>
    <n v="81301"/>
  </r>
  <r>
    <x v="692"/>
    <n v="49"/>
    <s v="Ed Braxton"/>
    <x v="1"/>
    <n v="1"/>
    <x v="593"/>
    <n v="25952"/>
    <s v="High"/>
    <n v="50"/>
    <n v="65.989999999999995"/>
    <n v="0.03"/>
    <x v="3489"/>
    <n v="8.99"/>
    <n v="697.82399999999996"/>
    <n v="0.55000000000000004"/>
    <x v="2"/>
    <x v="0"/>
    <x v="537"/>
    <x v="9"/>
    <x v="1"/>
    <n v="3631"/>
    <d v="2013-09-05T00:00:00"/>
    <x v="0"/>
    <x v="40"/>
    <n v="85705"/>
  </r>
  <r>
    <x v="375"/>
    <n v="49"/>
    <s v="Nora Pelletier"/>
    <x v="2"/>
    <n v="1"/>
    <x v="593"/>
    <n v="36295"/>
    <s v="Medium"/>
    <n v="10"/>
    <n v="30.56"/>
    <n v="0.09"/>
    <x v="3490"/>
    <n v="2.99"/>
    <n v="68.102000000000004"/>
    <n v="0.35"/>
    <x v="0"/>
    <x v="0"/>
    <x v="226"/>
    <x v="3"/>
    <x v="3"/>
    <n v="5094"/>
    <d v="2013-09-06T00:00:00"/>
    <x v="0"/>
    <x v="12"/>
    <n v="32708"/>
  </r>
  <r>
    <x v="1113"/>
    <n v="49"/>
    <s v="Max Jones"/>
    <x v="1"/>
    <n v="1"/>
    <x v="593"/>
    <n v="999"/>
    <s v="Low"/>
    <n v="6"/>
    <n v="95.43"/>
    <n v="0.08"/>
    <x v="3491"/>
    <n v="19.989999999999998"/>
    <n v="-179.5"/>
    <n v="0.79"/>
    <x v="0"/>
    <x v="0"/>
    <x v="806"/>
    <x v="0"/>
    <x v="0"/>
    <n v="162"/>
    <d v="2013-09-11T00:00:00"/>
    <x v="0"/>
    <x v="0"/>
    <n v="19087"/>
  </r>
  <r>
    <x v="1169"/>
    <n v="49"/>
    <s v="Bruce Stewart"/>
    <x v="2"/>
    <n v="1"/>
    <x v="594"/>
    <n v="36449"/>
    <s v="Not Specified"/>
    <n v="6"/>
    <n v="12.99"/>
    <n v="0.02"/>
    <x v="3492"/>
    <n v="14.37"/>
    <n v="-26.39"/>
    <n v="0.73"/>
    <x v="1"/>
    <x v="1"/>
    <x v="80"/>
    <x v="5"/>
    <x v="2"/>
    <n v="5114"/>
    <d v="2013-09-05T00:00:00"/>
    <x v="0"/>
    <x v="26"/>
    <n v="63043"/>
  </r>
  <r>
    <x v="1170"/>
    <n v="49"/>
    <s v="Becky Pak"/>
    <x v="2"/>
    <n v="1"/>
    <x v="594"/>
    <n v="9639"/>
    <s v="Not Specified"/>
    <n v="11"/>
    <n v="4.13"/>
    <n v="0.09"/>
    <x v="3493"/>
    <n v="0.99"/>
    <n v="6.7"/>
    <n v="0.39"/>
    <x v="0"/>
    <x v="0"/>
    <x v="57"/>
    <x v="12"/>
    <x v="1"/>
    <n v="1319"/>
    <d v="2013-09-05T00:00:00"/>
    <x v="0"/>
    <x v="6"/>
    <n v="97045"/>
  </r>
  <r>
    <x v="1170"/>
    <n v="49"/>
    <s v="Becky Pak"/>
    <x v="2"/>
    <n v="1"/>
    <x v="594"/>
    <n v="9639"/>
    <s v="Not Specified"/>
    <n v="23"/>
    <n v="125.99"/>
    <n v="0"/>
    <x v="3494"/>
    <n v="5.63"/>
    <n v="516.18600000000004"/>
    <n v="0.6"/>
    <x v="2"/>
    <x v="0"/>
    <x v="1143"/>
    <x v="9"/>
    <x v="1"/>
    <n v="1320"/>
    <d v="2013-09-05T00:00:00"/>
    <x v="0"/>
    <x v="6"/>
    <n v="97045"/>
  </r>
  <r>
    <x v="1170"/>
    <n v="49"/>
    <s v="Becky Pak"/>
    <x v="2"/>
    <n v="1"/>
    <x v="594"/>
    <n v="9639"/>
    <s v="Not Specified"/>
    <n v="47"/>
    <n v="25.98"/>
    <n v="0.1"/>
    <x v="3495"/>
    <n v="14.36"/>
    <n v="-335.22"/>
    <n v="0.6"/>
    <x v="1"/>
    <x v="2"/>
    <x v="167"/>
    <x v="1"/>
    <x v="1"/>
    <n v="1318"/>
    <d v="2013-09-07T00:00:00"/>
    <x v="2"/>
    <x v="6"/>
    <n v="97045"/>
  </r>
  <r>
    <x v="258"/>
    <n v="49"/>
    <s v="Bruce Stewart"/>
    <x v="2"/>
    <n v="1"/>
    <x v="594"/>
    <n v="36449"/>
    <s v="Not Specified"/>
    <n v="43"/>
    <n v="20.239999999999998"/>
    <n v="0.02"/>
    <x v="3496"/>
    <n v="6.67"/>
    <n v="255.03"/>
    <n v="0.49"/>
    <x v="1"/>
    <x v="6"/>
    <x v="1069"/>
    <x v="5"/>
    <x v="3"/>
    <n v="5115"/>
    <d v="2013-09-07T00:00:00"/>
    <x v="0"/>
    <x v="16"/>
    <n v="22025"/>
  </r>
  <r>
    <x v="783"/>
    <n v="49"/>
    <s v="Lisa Hazard"/>
    <x v="1"/>
    <n v="1"/>
    <x v="594"/>
    <n v="27843"/>
    <s v="Medium"/>
    <n v="26"/>
    <n v="4.8899999999999997"/>
    <n v="0.01"/>
    <x v="3497"/>
    <n v="4.93"/>
    <n v="-92.04"/>
    <n v="0.66"/>
    <x v="2"/>
    <x v="6"/>
    <x v="550"/>
    <x v="8"/>
    <x v="1"/>
    <n v="3904"/>
    <d v="2013-09-07T00:00:00"/>
    <x v="0"/>
    <x v="37"/>
    <n v="88220"/>
  </r>
  <r>
    <x v="258"/>
    <n v="49"/>
    <s v="Bruce Stewart"/>
    <x v="2"/>
    <n v="1"/>
    <x v="594"/>
    <n v="36449"/>
    <s v="Not Specified"/>
    <n v="27"/>
    <n v="4.71"/>
    <n v="0.09"/>
    <x v="3498"/>
    <n v="0.7"/>
    <n v="-6.69"/>
    <n v="0.8"/>
    <x v="0"/>
    <x v="3"/>
    <x v="606"/>
    <x v="14"/>
    <x v="3"/>
    <n v="5116"/>
    <d v="2013-09-08T00:00:00"/>
    <x v="0"/>
    <x v="16"/>
    <n v="22025"/>
  </r>
  <r>
    <x v="476"/>
    <n v="49"/>
    <s v="Cynthia Delaney"/>
    <x v="2"/>
    <n v="1"/>
    <x v="595"/>
    <n v="50054"/>
    <s v="Not Specified"/>
    <n v="41"/>
    <n v="33.29"/>
    <n v="0.02"/>
    <x v="3499"/>
    <n v="8.74"/>
    <n v="182.46"/>
    <n v="0.61"/>
    <x v="0"/>
    <x v="0"/>
    <x v="287"/>
    <x v="0"/>
    <x v="3"/>
    <n v="7015"/>
    <d v="2013-09-08T00:00:00"/>
    <x v="0"/>
    <x v="33"/>
    <n v="71854"/>
  </r>
  <r>
    <x v="121"/>
    <n v="49"/>
    <s v="Filia McAdams"/>
    <x v="0"/>
    <n v="1"/>
    <x v="595"/>
    <n v="24806"/>
    <s v="Not Specified"/>
    <n v="20"/>
    <n v="5.18"/>
    <n v="0.05"/>
    <x v="3500"/>
    <n v="5.74"/>
    <n v="-57.994500000000002"/>
    <n v="0.36"/>
    <x v="0"/>
    <x v="0"/>
    <x v="181"/>
    <x v="3"/>
    <x v="2"/>
    <n v="3487"/>
    <d v="2013-09-08T00:00:00"/>
    <x v="0"/>
    <x v="36"/>
    <n v="47591"/>
  </r>
  <r>
    <x v="476"/>
    <n v="49"/>
    <s v="Cynthia Delaney"/>
    <x v="2"/>
    <n v="1"/>
    <x v="595"/>
    <n v="50054"/>
    <s v="Not Specified"/>
    <n v="50"/>
    <n v="99.99"/>
    <n v="0"/>
    <x v="1243"/>
    <n v="19.989999999999998"/>
    <n v="1370.26"/>
    <n v="0.52"/>
    <x v="2"/>
    <x v="0"/>
    <x v="335"/>
    <x v="7"/>
    <x v="3"/>
    <n v="7014"/>
    <d v="2013-09-08T00:00:00"/>
    <x v="0"/>
    <x v="33"/>
    <n v="71854"/>
  </r>
  <r>
    <x v="376"/>
    <n v="49"/>
    <s v="Grant Thornton"/>
    <x v="2"/>
    <n v="1"/>
    <x v="595"/>
    <n v="5702"/>
    <s v="Not Specified"/>
    <n v="20"/>
    <n v="99.99"/>
    <n v="0.01"/>
    <x v="3501"/>
    <n v="19.989999999999998"/>
    <n v="199.73"/>
    <n v="0.52"/>
    <x v="2"/>
    <x v="0"/>
    <x v="338"/>
    <x v="8"/>
    <x v="1"/>
    <n v="799"/>
    <d v="2013-09-08T00:00:00"/>
    <x v="0"/>
    <x v="2"/>
    <n v="92553"/>
  </r>
  <r>
    <x v="601"/>
    <n v="49"/>
    <s v="Vicky Freymann"/>
    <x v="1"/>
    <n v="1"/>
    <x v="595"/>
    <n v="31872"/>
    <s v="Low"/>
    <n v="30"/>
    <n v="159.31"/>
    <n v="0.09"/>
    <x v="3502"/>
    <n v="60"/>
    <n v="-265.12200000000001"/>
    <n v="0.55000000000000004"/>
    <x v="1"/>
    <x v="2"/>
    <x v="928"/>
    <x v="4"/>
    <x v="2"/>
    <n v="4472"/>
    <d v="2013-09-10T00:00:00"/>
    <x v="2"/>
    <x v="24"/>
    <n v="48066"/>
  </r>
  <r>
    <x v="601"/>
    <n v="49"/>
    <s v="Vicky Freymann"/>
    <x v="1"/>
    <n v="1"/>
    <x v="595"/>
    <n v="31872"/>
    <s v="Low"/>
    <n v="34"/>
    <n v="83.98"/>
    <n v="0.06"/>
    <x v="3503"/>
    <n v="5.01"/>
    <n v="1409.87"/>
    <n v="0.38"/>
    <x v="0"/>
    <x v="0"/>
    <x v="980"/>
    <x v="15"/>
    <x v="2"/>
    <n v="4471"/>
    <d v="2013-09-10T00:00:00"/>
    <x v="1"/>
    <x v="24"/>
    <n v="48066"/>
  </r>
  <r>
    <x v="150"/>
    <n v="49"/>
    <s v="Victoria Pisteka"/>
    <x v="2"/>
    <n v="1"/>
    <x v="596"/>
    <n v="11014"/>
    <s v="High"/>
    <n v="39"/>
    <n v="7.64"/>
    <n v="7.0000000000000007E-2"/>
    <x v="3504"/>
    <n v="1.39"/>
    <n v="110.05"/>
    <n v="0.36"/>
    <x v="0"/>
    <x v="0"/>
    <x v="332"/>
    <x v="15"/>
    <x v="1"/>
    <n v="1531"/>
    <d v="2013-09-08T00:00:00"/>
    <x v="0"/>
    <x v="31"/>
    <n v="83616"/>
  </r>
  <r>
    <x v="254"/>
    <n v="49"/>
    <s v="Patrick Jones"/>
    <x v="1"/>
    <n v="1"/>
    <x v="596"/>
    <n v="58241"/>
    <s v="Critical"/>
    <n v="36"/>
    <n v="4"/>
    <n v="0.01"/>
    <x v="3505"/>
    <n v="1.3"/>
    <n v="38.630000000000003"/>
    <n v="0.37"/>
    <x v="0"/>
    <x v="3"/>
    <x v="341"/>
    <x v="2"/>
    <x v="3"/>
    <n v="8143"/>
    <d v="2013-09-08T00:00:00"/>
    <x v="0"/>
    <x v="4"/>
    <n v="35401"/>
  </r>
  <r>
    <x v="254"/>
    <n v="49"/>
    <s v="Patrick Jones"/>
    <x v="1"/>
    <n v="1"/>
    <x v="596"/>
    <n v="58241"/>
    <s v="Critical"/>
    <n v="36"/>
    <n v="12.88"/>
    <n v="0.05"/>
    <x v="3506"/>
    <n v="4.59"/>
    <n v="-95.3"/>
    <n v="0.82"/>
    <x v="0"/>
    <x v="3"/>
    <x v="433"/>
    <x v="16"/>
    <x v="3"/>
    <n v="8144"/>
    <d v="2013-09-08T00:00:00"/>
    <x v="0"/>
    <x v="4"/>
    <n v="35401"/>
  </r>
  <r>
    <x v="487"/>
    <n v="49"/>
    <s v="Victoria Pisteka"/>
    <x v="2"/>
    <n v="1"/>
    <x v="596"/>
    <n v="11014"/>
    <s v="High"/>
    <n v="13"/>
    <n v="11.7"/>
    <n v="0.05"/>
    <x v="2187"/>
    <n v="5.63"/>
    <n v="1.1559999999999999"/>
    <n v="0.4"/>
    <x v="0"/>
    <x v="0"/>
    <x v="519"/>
    <x v="3"/>
    <x v="1"/>
    <n v="1530"/>
    <d v="2013-09-09T00:00:00"/>
    <x v="0"/>
    <x v="2"/>
    <n v="92231"/>
  </r>
  <r>
    <x v="715"/>
    <n v="49"/>
    <s v="Sarah Foster"/>
    <x v="2"/>
    <n v="1"/>
    <x v="596"/>
    <n v="27876"/>
    <s v="Low"/>
    <n v="44"/>
    <n v="16.989999999999998"/>
    <n v="0.03"/>
    <x v="3507"/>
    <n v="8.99"/>
    <n v="-70.540000000000006"/>
    <n v="0.56000000000000005"/>
    <x v="0"/>
    <x v="6"/>
    <x v="1090"/>
    <x v="6"/>
    <x v="2"/>
    <n v="3910"/>
    <d v="2013-09-14T00:00:00"/>
    <x v="0"/>
    <x v="38"/>
    <n v="67601"/>
  </r>
  <r>
    <x v="596"/>
    <n v="49"/>
    <s v="Matt Connell"/>
    <x v="2"/>
    <n v="1"/>
    <x v="596"/>
    <n v="29894"/>
    <s v="Low"/>
    <n v="43"/>
    <n v="13.73"/>
    <n v="0.05"/>
    <x v="3508"/>
    <n v="6.85"/>
    <n v="21.08"/>
    <n v="0.54"/>
    <x v="1"/>
    <x v="3"/>
    <x v="844"/>
    <x v="5"/>
    <x v="0"/>
    <n v="4206"/>
    <d v="2013-09-16T00:00:00"/>
    <x v="0"/>
    <x v="20"/>
    <n v="44646"/>
  </r>
  <r>
    <x v="596"/>
    <n v="49"/>
    <s v="Matt Connell"/>
    <x v="2"/>
    <n v="1"/>
    <x v="596"/>
    <n v="29894"/>
    <s v="Low"/>
    <n v="48"/>
    <n v="6.68"/>
    <n v="0.09"/>
    <x v="3509"/>
    <n v="6.92"/>
    <n v="-162.54"/>
    <n v="0.37"/>
    <x v="0"/>
    <x v="0"/>
    <x v="553"/>
    <x v="2"/>
    <x v="0"/>
    <n v="4207"/>
    <d v="2013-09-16T00:00:00"/>
    <x v="0"/>
    <x v="20"/>
    <n v="44646"/>
  </r>
  <r>
    <x v="955"/>
    <n v="49"/>
    <s v="Sam Craven"/>
    <x v="1"/>
    <n v="1"/>
    <x v="597"/>
    <n v="17666"/>
    <s v="Medium"/>
    <n v="11"/>
    <n v="12.98"/>
    <n v="0.08"/>
    <x v="3510"/>
    <n v="3.14"/>
    <n v="-5.0999999999999996"/>
    <n v="0.6"/>
    <x v="0"/>
    <x v="6"/>
    <x v="725"/>
    <x v="16"/>
    <x v="3"/>
    <n v="2430"/>
    <d v="2013-09-08T00:00:00"/>
    <x v="0"/>
    <x v="42"/>
    <n v="30809"/>
  </r>
  <r>
    <x v="1171"/>
    <n v="49"/>
    <s v="Dianna Arnett"/>
    <x v="1"/>
    <n v="1"/>
    <x v="597"/>
    <n v="35777"/>
    <s v="Critical"/>
    <n v="35"/>
    <n v="4.13"/>
    <n v="0.09"/>
    <x v="3511"/>
    <n v="1.23"/>
    <n v="5.91"/>
    <n v="0.55000000000000004"/>
    <x v="0"/>
    <x v="3"/>
    <x v="1144"/>
    <x v="6"/>
    <x v="0"/>
    <n v="5013"/>
    <d v="2013-09-10T00:00:00"/>
    <x v="0"/>
    <x v="15"/>
    <n v="6473"/>
  </r>
  <r>
    <x v="955"/>
    <n v="49"/>
    <s v="Sam Craven"/>
    <x v="1"/>
    <n v="1"/>
    <x v="597"/>
    <n v="17666"/>
    <s v="Medium"/>
    <n v="19"/>
    <n v="4"/>
    <n v="0.01"/>
    <x v="3512"/>
    <n v="1.3"/>
    <n v="21.74"/>
    <n v="0.37"/>
    <x v="0"/>
    <x v="3"/>
    <x v="341"/>
    <x v="2"/>
    <x v="3"/>
    <n v="2429"/>
    <d v="2013-09-10T00:00:00"/>
    <x v="0"/>
    <x v="42"/>
    <n v="30809"/>
  </r>
  <r>
    <x v="1036"/>
    <n v="49"/>
    <s v="Katrina Willman"/>
    <x v="3"/>
    <n v="1"/>
    <x v="598"/>
    <n v="59428"/>
    <s v="High"/>
    <n v="43"/>
    <n v="27.42"/>
    <n v="0.02"/>
    <x v="3513"/>
    <n v="19.46"/>
    <n v="-125.79"/>
    <n v="0.44"/>
    <x v="1"/>
    <x v="0"/>
    <x v="1145"/>
    <x v="5"/>
    <x v="0"/>
    <n v="8319"/>
    <d v="2013-09-09T00:00:00"/>
    <x v="0"/>
    <x v="0"/>
    <n v="15241"/>
  </r>
  <r>
    <x v="631"/>
    <n v="49"/>
    <s v="Ionia McGrath"/>
    <x v="1"/>
    <n v="1"/>
    <x v="598"/>
    <n v="50756"/>
    <s v="Not Specified"/>
    <n v="2"/>
    <n v="7.31"/>
    <n v="0.02"/>
    <x v="3514"/>
    <n v="0.49"/>
    <n v="-6.12"/>
    <n v="0.38"/>
    <x v="0"/>
    <x v="0"/>
    <x v="249"/>
    <x v="12"/>
    <x v="3"/>
    <n v="7113"/>
    <d v="2013-09-09T00:00:00"/>
    <x v="0"/>
    <x v="45"/>
    <n v="27288"/>
  </r>
  <r>
    <x v="1036"/>
    <n v="49"/>
    <s v="Katrina Willman"/>
    <x v="3"/>
    <n v="1"/>
    <x v="598"/>
    <n v="59428"/>
    <s v="High"/>
    <n v="36"/>
    <n v="100.98"/>
    <n v="0.05"/>
    <x v="3515"/>
    <n v="45"/>
    <n v="-728.18"/>
    <n v="0.69"/>
    <x v="1"/>
    <x v="2"/>
    <x v="4"/>
    <x v="1"/>
    <x v="0"/>
    <n v="8318"/>
    <d v="2013-09-10T00:00:00"/>
    <x v="2"/>
    <x v="0"/>
    <n v="15241"/>
  </r>
  <r>
    <x v="1162"/>
    <n v="49"/>
    <s v="Patrick Jones"/>
    <x v="1"/>
    <n v="1"/>
    <x v="598"/>
    <n v="6720"/>
    <s v="Not Specified"/>
    <n v="31"/>
    <n v="5.18"/>
    <n v="0.03"/>
    <x v="3516"/>
    <n v="5.74"/>
    <n v="-93.713499999999996"/>
    <n v="0.36"/>
    <x v="0"/>
    <x v="0"/>
    <x v="181"/>
    <x v="3"/>
    <x v="3"/>
    <n v="927"/>
    <d v="2013-09-10T00:00:00"/>
    <x v="0"/>
    <x v="4"/>
    <n v="36116"/>
  </r>
  <r>
    <x v="631"/>
    <n v="49"/>
    <s v="Ionia McGrath"/>
    <x v="1"/>
    <n v="1"/>
    <x v="598"/>
    <n v="50756"/>
    <s v="Not Specified"/>
    <n v="19"/>
    <n v="26.31"/>
    <n v="0.08"/>
    <x v="3517"/>
    <n v="5.89"/>
    <n v="-147.99"/>
    <n v="0.75"/>
    <x v="2"/>
    <x v="0"/>
    <x v="914"/>
    <x v="8"/>
    <x v="3"/>
    <n v="7112"/>
    <d v="2013-09-10T00:00:00"/>
    <x v="0"/>
    <x v="45"/>
    <n v="27288"/>
  </r>
  <r>
    <x v="850"/>
    <n v="49"/>
    <s v="Patrick Jones"/>
    <x v="1"/>
    <n v="1"/>
    <x v="598"/>
    <n v="6720"/>
    <s v="Not Specified"/>
    <n v="8"/>
    <n v="6.3"/>
    <n v="0.01"/>
    <x v="3518"/>
    <n v="0.5"/>
    <n v="17.63"/>
    <n v="0.39"/>
    <x v="0"/>
    <x v="0"/>
    <x v="475"/>
    <x v="12"/>
    <x v="3"/>
    <n v="929"/>
    <d v="2013-09-11T00:00:00"/>
    <x v="0"/>
    <x v="4"/>
    <n v="36801"/>
  </r>
  <r>
    <x v="850"/>
    <n v="49"/>
    <s v="Patrick Jones"/>
    <x v="1"/>
    <n v="1"/>
    <x v="598"/>
    <n v="6720"/>
    <s v="Not Specified"/>
    <n v="36"/>
    <n v="120.98"/>
    <n v="0.08"/>
    <x v="3519"/>
    <n v="58.64"/>
    <n v="-1393.69"/>
    <n v="0.75"/>
    <x v="1"/>
    <x v="4"/>
    <x v="252"/>
    <x v="10"/>
    <x v="3"/>
    <n v="928"/>
    <d v="2013-09-12T00:00:00"/>
    <x v="2"/>
    <x v="4"/>
    <n v="36801"/>
  </r>
  <r>
    <x v="1172"/>
    <n v="49"/>
    <s v="Allen Golden"/>
    <x v="3"/>
    <n v="1"/>
    <x v="599"/>
    <n v="36448"/>
    <s v="Medium"/>
    <n v="6"/>
    <n v="6.08"/>
    <n v="0.03"/>
    <x v="3520"/>
    <n v="0.91"/>
    <n v="0.43"/>
    <n v="0.51"/>
    <x v="0"/>
    <x v="3"/>
    <x v="825"/>
    <x v="6"/>
    <x v="2"/>
    <n v="5112"/>
    <d v="2013-09-10T00:00:00"/>
    <x v="0"/>
    <x v="9"/>
    <n v="76903"/>
  </r>
  <r>
    <x v="1137"/>
    <n v="49"/>
    <s v="Barry Weirich"/>
    <x v="2"/>
    <n v="1"/>
    <x v="599"/>
    <n v="52448"/>
    <s v="Not Specified"/>
    <n v="22"/>
    <n v="320.98"/>
    <n v="0.05"/>
    <x v="3521"/>
    <n v="58.95"/>
    <n v="803.48"/>
    <n v="0.56999999999999995"/>
    <x v="1"/>
    <x v="2"/>
    <x v="100"/>
    <x v="1"/>
    <x v="1"/>
    <n v="7361"/>
    <d v="2013-09-11T00:00:00"/>
    <x v="2"/>
    <x v="2"/>
    <n v="94404"/>
  </r>
  <r>
    <x v="1173"/>
    <n v="49"/>
    <s v="Barry Franz"/>
    <x v="2"/>
    <n v="1"/>
    <x v="599"/>
    <n v="36800"/>
    <s v="High"/>
    <n v="4"/>
    <n v="10.89"/>
    <n v="0.05"/>
    <x v="3522"/>
    <n v="4.5"/>
    <n v="-7.04"/>
    <n v="0.59"/>
    <x v="0"/>
    <x v="0"/>
    <x v="651"/>
    <x v="13"/>
    <x v="0"/>
    <n v="5170"/>
    <d v="2013-09-11T00:00:00"/>
    <x v="1"/>
    <x v="28"/>
    <n v="2725"/>
  </r>
  <r>
    <x v="494"/>
    <n v="49"/>
    <s v="Allen Golden"/>
    <x v="3"/>
    <n v="1"/>
    <x v="599"/>
    <n v="36448"/>
    <s v="Medium"/>
    <n v="44"/>
    <n v="22.01"/>
    <n v="0.02"/>
    <x v="3523"/>
    <n v="5.53"/>
    <n v="105.37"/>
    <n v="0.59"/>
    <x v="0"/>
    <x v="6"/>
    <x v="496"/>
    <x v="6"/>
    <x v="2"/>
    <n v="5113"/>
    <d v="2013-09-11T00:00:00"/>
    <x v="0"/>
    <x v="9"/>
    <n v="78207"/>
  </r>
  <r>
    <x v="417"/>
    <n v="49"/>
    <s v="Brendan Sweed"/>
    <x v="3"/>
    <n v="1"/>
    <x v="599"/>
    <n v="50209"/>
    <s v="High"/>
    <n v="2"/>
    <n v="20.89"/>
    <n v="0"/>
    <x v="3524"/>
    <n v="11.52"/>
    <n v="-46.2"/>
    <n v="0.83"/>
    <x v="0"/>
    <x v="0"/>
    <x v="396"/>
    <x v="0"/>
    <x v="3"/>
    <n v="7034"/>
    <d v="2013-09-11T00:00:00"/>
    <x v="0"/>
    <x v="16"/>
    <n v="24281"/>
  </r>
  <r>
    <x v="761"/>
    <n v="49"/>
    <s v="Alan Dominguez"/>
    <x v="2"/>
    <n v="1"/>
    <x v="599"/>
    <n v="9796"/>
    <s v="Critical"/>
    <n v="29"/>
    <n v="40.97"/>
    <n v="0.02"/>
    <x v="3525"/>
    <n v="1.99"/>
    <n v="501.99"/>
    <n v="0.42"/>
    <x v="2"/>
    <x v="6"/>
    <x v="447"/>
    <x v="8"/>
    <x v="1"/>
    <n v="1341"/>
    <d v="2013-09-11T00:00:00"/>
    <x v="0"/>
    <x v="21"/>
    <n v="98373"/>
  </r>
  <r>
    <x v="417"/>
    <n v="49"/>
    <s v="Brendan Sweed"/>
    <x v="3"/>
    <n v="1"/>
    <x v="599"/>
    <n v="50209"/>
    <s v="High"/>
    <n v="34"/>
    <n v="55.48"/>
    <n v="0.03"/>
    <x v="198"/>
    <n v="6.79"/>
    <n v="823.26"/>
    <n v="0.37"/>
    <x v="0"/>
    <x v="0"/>
    <x v="300"/>
    <x v="2"/>
    <x v="3"/>
    <n v="7033"/>
    <d v="2013-09-12T00:00:00"/>
    <x v="1"/>
    <x v="16"/>
    <n v="24281"/>
  </r>
  <r>
    <x v="115"/>
    <n v="49"/>
    <s v="Guy Phonely"/>
    <x v="2"/>
    <n v="1"/>
    <x v="599"/>
    <n v="18213"/>
    <s v="Medium"/>
    <n v="29"/>
    <n v="40.99"/>
    <n v="0.1"/>
    <x v="3526"/>
    <n v="19.989999999999998"/>
    <n v="21.6"/>
    <n v="0.36"/>
    <x v="0"/>
    <x v="0"/>
    <x v="559"/>
    <x v="2"/>
    <x v="0"/>
    <n v="2508"/>
    <d v="2013-09-12T00:00:00"/>
    <x v="0"/>
    <x v="20"/>
    <n v="44035"/>
  </r>
  <r>
    <x v="18"/>
    <n v="49"/>
    <s v="Matt Collins"/>
    <x v="3"/>
    <n v="1"/>
    <x v="600"/>
    <n v="6115"/>
    <s v="Medium"/>
    <n v="25"/>
    <n v="17.78"/>
    <n v="0.1"/>
    <x v="3527"/>
    <n v="5.03"/>
    <n v="78.86"/>
    <n v="0.54"/>
    <x v="1"/>
    <x v="0"/>
    <x v="931"/>
    <x v="5"/>
    <x v="2"/>
    <n v="851"/>
    <d v="2013-09-12T00:00:00"/>
    <x v="0"/>
    <x v="10"/>
    <n v="50501"/>
  </r>
  <r>
    <x v="885"/>
    <n v="49"/>
    <s v="Jennifer Braxton"/>
    <x v="0"/>
    <n v="1"/>
    <x v="600"/>
    <n v="35141"/>
    <s v="Medium"/>
    <n v="29"/>
    <n v="67.28"/>
    <n v="0.02"/>
    <x v="3528"/>
    <n v="19.989999999999998"/>
    <n v="469.2765"/>
    <n v="0.4"/>
    <x v="0"/>
    <x v="0"/>
    <x v="864"/>
    <x v="3"/>
    <x v="2"/>
    <n v="4945"/>
    <d v="2013-09-12T00:00:00"/>
    <x v="0"/>
    <x v="36"/>
    <n v="46375"/>
  </r>
  <r>
    <x v="31"/>
    <n v="49"/>
    <s v="George Ashbrook"/>
    <x v="0"/>
    <n v="1"/>
    <x v="600"/>
    <n v="21025"/>
    <s v="Not Specified"/>
    <n v="38"/>
    <n v="15.98"/>
    <n v="0.1"/>
    <x v="3529"/>
    <n v="6.5"/>
    <n v="-49.38"/>
    <n v="0.48"/>
    <x v="2"/>
    <x v="0"/>
    <x v="379"/>
    <x v="8"/>
    <x v="2"/>
    <n v="2913"/>
    <d v="2013-09-13T00:00:00"/>
    <x v="0"/>
    <x v="9"/>
    <n v="79424"/>
  </r>
  <r>
    <x v="558"/>
    <n v="49"/>
    <s v="Roger Demir"/>
    <x v="3"/>
    <n v="1"/>
    <x v="601"/>
    <n v="21862"/>
    <s v="Not Specified"/>
    <n v="1"/>
    <n v="14.27"/>
    <n v="0.09"/>
    <x v="3234"/>
    <n v="7.27"/>
    <n v="-14.352"/>
    <n v="0.38"/>
    <x v="0"/>
    <x v="0"/>
    <x v="246"/>
    <x v="3"/>
    <x v="1"/>
    <n v="3047"/>
    <d v="2013-09-12T00:00:00"/>
    <x v="1"/>
    <x v="31"/>
    <n v="83701"/>
  </r>
  <r>
    <x v="355"/>
    <n v="49"/>
    <s v="Philip Brown"/>
    <x v="2"/>
    <n v="1"/>
    <x v="601"/>
    <n v="52102"/>
    <s v="Medium"/>
    <n v="8"/>
    <n v="11.97"/>
    <n v="0.03"/>
    <x v="3530"/>
    <n v="5.81"/>
    <n v="-23.61"/>
    <n v="0.6"/>
    <x v="0"/>
    <x v="6"/>
    <x v="385"/>
    <x v="6"/>
    <x v="2"/>
    <n v="7308"/>
    <d v="2013-09-12T00:00:00"/>
    <x v="0"/>
    <x v="9"/>
    <n v="77566"/>
  </r>
  <r>
    <x v="558"/>
    <n v="49"/>
    <s v="Roger Demir"/>
    <x v="3"/>
    <n v="1"/>
    <x v="601"/>
    <n v="21862"/>
    <s v="Not Specified"/>
    <n v="46"/>
    <n v="8.14"/>
    <n v="0"/>
    <x v="3531"/>
    <n v="3.12"/>
    <n v="56.75"/>
    <n v="0.45"/>
    <x v="0"/>
    <x v="3"/>
    <x v="1146"/>
    <x v="6"/>
    <x v="1"/>
    <n v="3049"/>
    <d v="2013-09-13T00:00:00"/>
    <x v="0"/>
    <x v="31"/>
    <n v="83701"/>
  </r>
  <r>
    <x v="558"/>
    <n v="49"/>
    <s v="Roger Demir"/>
    <x v="3"/>
    <n v="1"/>
    <x v="601"/>
    <n v="21862"/>
    <s v="Not Specified"/>
    <n v="4"/>
    <n v="6783.02"/>
    <n v="0.06"/>
    <x v="3532"/>
    <n v="24.49"/>
    <n v="-10263.6597"/>
    <n v="0.39"/>
    <x v="2"/>
    <x v="1"/>
    <x v="51"/>
    <x v="7"/>
    <x v="1"/>
    <n v="3048"/>
    <d v="2013-09-14T00:00:00"/>
    <x v="0"/>
    <x v="31"/>
    <n v="83701"/>
  </r>
  <r>
    <x v="1174"/>
    <n v="49"/>
    <s v="Janet Martin"/>
    <x v="2"/>
    <n v="1"/>
    <x v="601"/>
    <n v="26276"/>
    <s v="Low"/>
    <n v="19"/>
    <n v="999.99"/>
    <n v="0"/>
    <x v="3533"/>
    <n v="13.99"/>
    <n v="9224.1"/>
    <n v="0.36"/>
    <x v="2"/>
    <x v="5"/>
    <x v="224"/>
    <x v="7"/>
    <x v="0"/>
    <n v="3668"/>
    <d v="2013-09-16T00:00:00"/>
    <x v="0"/>
    <x v="22"/>
    <n v="8401"/>
  </r>
  <r>
    <x v="480"/>
    <n v="49"/>
    <s v="Janet Martin"/>
    <x v="2"/>
    <n v="1"/>
    <x v="601"/>
    <n v="26276"/>
    <s v="Low"/>
    <n v="21"/>
    <n v="170.98"/>
    <n v="0"/>
    <x v="3534"/>
    <n v="13.99"/>
    <n v="1040.6199999999999"/>
    <n v="0.75"/>
    <x v="1"/>
    <x v="5"/>
    <x v="951"/>
    <x v="5"/>
    <x v="0"/>
    <n v="3669"/>
    <d v="2013-09-19T00:00:00"/>
    <x v="1"/>
    <x v="28"/>
    <n v="2457"/>
  </r>
  <r>
    <x v="688"/>
    <n v="49"/>
    <s v="Victoria Brennan"/>
    <x v="0"/>
    <n v="1"/>
    <x v="602"/>
    <n v="46599"/>
    <s v="Not Specified"/>
    <n v="4"/>
    <n v="62.18"/>
    <n v="0.01"/>
    <x v="3535"/>
    <n v="10.84"/>
    <n v="208.31"/>
    <n v="0.63"/>
    <x v="1"/>
    <x v="5"/>
    <x v="267"/>
    <x v="5"/>
    <x v="1"/>
    <n v="6555"/>
    <d v="2013-09-14T00:00:00"/>
    <x v="1"/>
    <x v="21"/>
    <n v="99301"/>
  </r>
  <r>
    <x v="166"/>
    <n v="49"/>
    <s v="Kelly Collister"/>
    <x v="3"/>
    <n v="1"/>
    <x v="602"/>
    <n v="6848"/>
    <s v="High"/>
    <n v="22"/>
    <n v="5.4"/>
    <n v="0.1"/>
    <x v="3536"/>
    <n v="7.78"/>
    <n v="-125.44199999999999"/>
    <n v="0.37"/>
    <x v="0"/>
    <x v="0"/>
    <x v="561"/>
    <x v="3"/>
    <x v="3"/>
    <n v="942"/>
    <d v="2013-09-14T00:00:00"/>
    <x v="0"/>
    <x v="45"/>
    <n v="27834"/>
  </r>
  <r>
    <x v="346"/>
    <n v="49"/>
    <s v="Fred Harton"/>
    <x v="1"/>
    <n v="1"/>
    <x v="602"/>
    <n v="15303"/>
    <s v="Critical"/>
    <n v="21"/>
    <n v="4.54"/>
    <n v="0.02"/>
    <x v="3537"/>
    <n v="5.83"/>
    <n v="-74.405000000000001"/>
    <n v="0.36"/>
    <x v="0"/>
    <x v="0"/>
    <x v="1131"/>
    <x v="3"/>
    <x v="1"/>
    <n v="2143"/>
    <d v="2013-09-14T00:00:00"/>
    <x v="0"/>
    <x v="30"/>
    <n v="80906"/>
  </r>
  <r>
    <x v="35"/>
    <n v="49"/>
    <s v="Luke Schmidt"/>
    <x v="1"/>
    <n v="1"/>
    <x v="602"/>
    <n v="22882"/>
    <s v="Critical"/>
    <n v="10"/>
    <n v="6.69"/>
    <n v="0.03"/>
    <x v="3538"/>
    <n v="3.1"/>
    <n v="2.78"/>
    <n v="0.36"/>
    <x v="0"/>
    <x v="3"/>
    <x v="1004"/>
    <x v="2"/>
    <x v="3"/>
    <n v="3189"/>
    <d v="2013-09-15T00:00:00"/>
    <x v="0"/>
    <x v="17"/>
    <n v="29577"/>
  </r>
  <r>
    <x v="346"/>
    <n v="49"/>
    <s v="Fred Harton"/>
    <x v="1"/>
    <n v="1"/>
    <x v="602"/>
    <n v="15303"/>
    <s v="Critical"/>
    <n v="18"/>
    <n v="28.48"/>
    <n v="0.02"/>
    <x v="3539"/>
    <n v="8.99"/>
    <n v="-108.14"/>
    <n v="0.7"/>
    <x v="2"/>
    <x v="6"/>
    <x v="1147"/>
    <x v="8"/>
    <x v="1"/>
    <n v="2144"/>
    <d v="2013-09-15T00:00:00"/>
    <x v="0"/>
    <x v="30"/>
    <n v="80906"/>
  </r>
  <r>
    <x v="1175"/>
    <n v="49"/>
    <s v="Annie Thurman"/>
    <x v="1"/>
    <n v="1"/>
    <x v="602"/>
    <n v="36673"/>
    <s v="Low"/>
    <n v="20"/>
    <n v="55.99"/>
    <n v="0"/>
    <x v="3540"/>
    <n v="5"/>
    <n v="-129.13999999999999"/>
    <n v="0.8"/>
    <x v="2"/>
    <x v="6"/>
    <x v="413"/>
    <x v="9"/>
    <x v="1"/>
    <n v="5143"/>
    <d v="2013-09-20T00:00:00"/>
    <x v="0"/>
    <x v="5"/>
    <n v="84047"/>
  </r>
  <r>
    <x v="895"/>
    <n v="50"/>
    <s v="Lycoris Saunders"/>
    <x v="2"/>
    <n v="1"/>
    <x v="603"/>
    <n v="41059"/>
    <s v="Medium"/>
    <n v="26"/>
    <n v="14.27"/>
    <n v="0.08"/>
    <x v="3541"/>
    <n v="7.27"/>
    <n v="3.9184999999999999"/>
    <n v="0.38"/>
    <x v="0"/>
    <x v="0"/>
    <x v="246"/>
    <x v="3"/>
    <x v="2"/>
    <n v="5786"/>
    <d v="2013-09-14T00:00:00"/>
    <x v="1"/>
    <x v="26"/>
    <n v="63129"/>
  </r>
  <r>
    <x v="895"/>
    <n v="50"/>
    <s v="Lycoris Saunders"/>
    <x v="2"/>
    <n v="1"/>
    <x v="603"/>
    <n v="41059"/>
    <s v="Medium"/>
    <n v="45"/>
    <n v="400.98"/>
    <n v="0.04"/>
    <x v="3542"/>
    <n v="42.52"/>
    <n v="2357.86"/>
    <n v="0.71"/>
    <x v="1"/>
    <x v="4"/>
    <x v="460"/>
    <x v="4"/>
    <x v="2"/>
    <n v="5789"/>
    <d v="2013-09-15T00:00:00"/>
    <x v="2"/>
    <x v="26"/>
    <n v="63129"/>
  </r>
  <r>
    <x v="895"/>
    <n v="50"/>
    <s v="Lycoris Saunders"/>
    <x v="2"/>
    <n v="1"/>
    <x v="603"/>
    <n v="41059"/>
    <s v="Medium"/>
    <n v="45"/>
    <n v="300.98"/>
    <n v="0.09"/>
    <x v="3543"/>
    <n v="13.99"/>
    <n v="5455.96"/>
    <n v="0.39"/>
    <x v="2"/>
    <x v="5"/>
    <x v="935"/>
    <x v="7"/>
    <x v="2"/>
    <n v="5787"/>
    <d v="2013-09-15T00:00:00"/>
    <x v="0"/>
    <x v="26"/>
    <n v="63129"/>
  </r>
  <r>
    <x v="476"/>
    <n v="49"/>
    <s v="Dan Lawera"/>
    <x v="2"/>
    <n v="1"/>
    <x v="603"/>
    <n v="28033"/>
    <s v="High"/>
    <n v="16"/>
    <n v="180.98"/>
    <n v="7.0000000000000007E-2"/>
    <x v="3544"/>
    <n v="26.2"/>
    <n v="337.29"/>
    <n v="0.59"/>
    <x v="1"/>
    <x v="2"/>
    <x v="509"/>
    <x v="1"/>
    <x v="2"/>
    <n v="3933"/>
    <d v="2013-09-16T00:00:00"/>
    <x v="2"/>
    <x v="9"/>
    <n v="75503"/>
  </r>
  <r>
    <x v="476"/>
    <n v="49"/>
    <s v="Dan Lawera"/>
    <x v="2"/>
    <n v="1"/>
    <x v="603"/>
    <n v="28033"/>
    <s v="High"/>
    <n v="37"/>
    <n v="216.6"/>
    <n v="0.04"/>
    <x v="3545"/>
    <n v="64.2"/>
    <n v="297.79000000000002"/>
    <n v="0.59"/>
    <x v="1"/>
    <x v="2"/>
    <x v="1148"/>
    <x v="1"/>
    <x v="2"/>
    <n v="3934"/>
    <d v="2013-09-16T00:00:00"/>
    <x v="2"/>
    <x v="9"/>
    <n v="75503"/>
  </r>
  <r>
    <x v="895"/>
    <n v="50"/>
    <s v="Lycoris Saunders"/>
    <x v="2"/>
    <n v="1"/>
    <x v="603"/>
    <n v="41059"/>
    <s v="Medium"/>
    <n v="21"/>
    <n v="5.84"/>
    <n v="0"/>
    <x v="2808"/>
    <n v="1.2"/>
    <n v="24.53"/>
    <n v="0.55000000000000004"/>
    <x v="0"/>
    <x v="3"/>
    <x v="681"/>
    <x v="6"/>
    <x v="2"/>
    <n v="5788"/>
    <d v="2013-09-16T00:00:00"/>
    <x v="1"/>
    <x v="26"/>
    <n v="63129"/>
  </r>
  <r>
    <x v="16"/>
    <n v="49"/>
    <s v="Linda Southworth"/>
    <x v="3"/>
    <n v="1"/>
    <x v="603"/>
    <n v="1542"/>
    <s v="Medium"/>
    <n v="47"/>
    <n v="48.58"/>
    <n v="0.06"/>
    <x v="3546"/>
    <n v="3.99"/>
    <n v="586.92999999999995"/>
    <n v="0.56000000000000005"/>
    <x v="0"/>
    <x v="0"/>
    <x v="291"/>
    <x v="13"/>
    <x v="3"/>
    <n v="232"/>
    <d v="2013-09-16T00:00:00"/>
    <x v="0"/>
    <x v="12"/>
    <n v="32174"/>
  </r>
  <r>
    <x v="935"/>
    <n v="49"/>
    <s v="Linda Southworth"/>
    <x v="3"/>
    <n v="1"/>
    <x v="603"/>
    <n v="1542"/>
    <s v="Medium"/>
    <n v="13"/>
    <n v="35.51"/>
    <n v="0.08"/>
    <x v="3547"/>
    <n v="6.31"/>
    <n v="27.2"/>
    <n v="0.57999999999999996"/>
    <x v="0"/>
    <x v="0"/>
    <x v="465"/>
    <x v="0"/>
    <x v="3"/>
    <n v="233"/>
    <d v="2013-09-16T00:00:00"/>
    <x v="0"/>
    <x v="12"/>
    <n v="32765"/>
  </r>
  <r>
    <x v="965"/>
    <n v="50"/>
    <s v="Caroline Jumper"/>
    <x v="2"/>
    <n v="1"/>
    <x v="603"/>
    <n v="31040"/>
    <s v="Not Specified"/>
    <n v="19"/>
    <n v="29.74"/>
    <n v="0.1"/>
    <x v="3548"/>
    <n v="6.64"/>
    <n v="-35.47"/>
    <n v="0.7"/>
    <x v="0"/>
    <x v="0"/>
    <x v="494"/>
    <x v="0"/>
    <x v="0"/>
    <n v="4352"/>
    <d v="2013-09-16T00:00:00"/>
    <x v="0"/>
    <x v="13"/>
    <n v="10701"/>
  </r>
  <r>
    <x v="965"/>
    <n v="50"/>
    <s v="Caroline Jumper"/>
    <x v="2"/>
    <n v="1"/>
    <x v="603"/>
    <n v="31040"/>
    <s v="Not Specified"/>
    <n v="23"/>
    <n v="39.979999999999997"/>
    <n v="0.1"/>
    <x v="3549"/>
    <n v="4"/>
    <n v="-22.63"/>
    <n v="0.7"/>
    <x v="2"/>
    <x v="0"/>
    <x v="414"/>
    <x v="8"/>
    <x v="0"/>
    <n v="4351"/>
    <d v="2013-09-16T00:00:00"/>
    <x v="0"/>
    <x v="13"/>
    <n v="10701"/>
  </r>
  <r>
    <x v="476"/>
    <n v="49"/>
    <s v="Dan Lawera"/>
    <x v="2"/>
    <n v="1"/>
    <x v="603"/>
    <n v="28033"/>
    <s v="High"/>
    <n v="18"/>
    <n v="6.6"/>
    <n v="0.01"/>
    <x v="2913"/>
    <n v="4.07"/>
    <n v="-57.11"/>
    <n v="0.66"/>
    <x v="2"/>
    <x v="6"/>
    <x v="1136"/>
    <x v="8"/>
    <x v="2"/>
    <n v="3935"/>
    <d v="2013-09-17T00:00:00"/>
    <x v="0"/>
    <x v="9"/>
    <n v="75503"/>
  </r>
  <r>
    <x v="125"/>
    <n v="50"/>
    <s v="Gene Hale"/>
    <x v="3"/>
    <n v="1"/>
    <x v="604"/>
    <n v="7968"/>
    <s v="Low"/>
    <n v="10"/>
    <n v="150.97999999999999"/>
    <n v="0.06"/>
    <x v="3550"/>
    <n v="30"/>
    <n v="-270"/>
    <n v="0.74"/>
    <x v="1"/>
    <x v="2"/>
    <x v="40"/>
    <x v="1"/>
    <x v="2"/>
    <n v="1083"/>
    <d v="2013-09-15T00:00:00"/>
    <x v="2"/>
    <x v="10"/>
    <n v="52761"/>
  </r>
  <r>
    <x v="367"/>
    <n v="50"/>
    <s v="David Wiener"/>
    <x v="3"/>
    <n v="1"/>
    <x v="604"/>
    <n v="3104"/>
    <s v="Medium"/>
    <n v="24"/>
    <n v="15.94"/>
    <n v="0.06"/>
    <x v="3551"/>
    <n v="5.45"/>
    <n v="7.29"/>
    <n v="0.55000000000000004"/>
    <x v="0"/>
    <x v="6"/>
    <x v="916"/>
    <x v="6"/>
    <x v="0"/>
    <n v="456"/>
    <d v="2013-09-15T00:00:00"/>
    <x v="1"/>
    <x v="47"/>
    <n v="19901"/>
  </r>
  <r>
    <x v="275"/>
    <n v="50"/>
    <s v="Resi Polking"/>
    <x v="0"/>
    <n v="1"/>
    <x v="604"/>
    <n v="23328"/>
    <s v="High"/>
    <n v="39"/>
    <n v="145.44999999999999"/>
    <n v="0.03"/>
    <x v="3552"/>
    <n v="17.850000000000001"/>
    <n v="1285.74"/>
    <n v="0.56000000000000005"/>
    <x v="2"/>
    <x v="2"/>
    <x v="33"/>
    <x v="7"/>
    <x v="1"/>
    <n v="3256"/>
    <d v="2013-09-16T00:00:00"/>
    <x v="2"/>
    <x v="31"/>
    <n v="83605"/>
  </r>
  <r>
    <x v="367"/>
    <n v="50"/>
    <s v="David Wiener"/>
    <x v="3"/>
    <n v="1"/>
    <x v="604"/>
    <n v="3104"/>
    <s v="Medium"/>
    <n v="50"/>
    <n v="6.48"/>
    <n v="0.01"/>
    <x v="3553"/>
    <n v="8.8800000000000008"/>
    <n v="-240.78"/>
    <n v="0.37"/>
    <x v="0"/>
    <x v="0"/>
    <x v="822"/>
    <x v="2"/>
    <x v="0"/>
    <n v="455"/>
    <d v="2013-09-17T00:00:00"/>
    <x v="0"/>
    <x v="47"/>
    <n v="19901"/>
  </r>
  <r>
    <x v="822"/>
    <n v="50"/>
    <s v="Trudy Brown"/>
    <x v="0"/>
    <n v="1"/>
    <x v="604"/>
    <n v="20517"/>
    <s v="Low"/>
    <n v="39"/>
    <n v="2.94"/>
    <n v="0.03"/>
    <x v="3554"/>
    <n v="0.96"/>
    <n v="6.81"/>
    <n v="0.57999999999999996"/>
    <x v="0"/>
    <x v="3"/>
    <x v="213"/>
    <x v="6"/>
    <x v="3"/>
    <n v="2848"/>
    <d v="2013-09-17T00:00:00"/>
    <x v="0"/>
    <x v="29"/>
    <n v="38301"/>
  </r>
  <r>
    <x v="449"/>
    <n v="50"/>
    <s v="Darren Budd"/>
    <x v="1"/>
    <n v="1"/>
    <x v="604"/>
    <n v="23168"/>
    <s v="Low"/>
    <n v="46"/>
    <n v="499.99"/>
    <n v="0"/>
    <x v="3555"/>
    <n v="24.49"/>
    <n v="-1312.84"/>
    <n v="0.36"/>
    <x v="2"/>
    <x v="1"/>
    <x v="298"/>
    <x v="11"/>
    <x v="1"/>
    <n v="3226"/>
    <d v="2013-09-22T00:00:00"/>
    <x v="1"/>
    <x v="2"/>
    <n v="93422"/>
  </r>
  <r>
    <x v="1176"/>
    <n v="50"/>
    <s v="Greg Hansen"/>
    <x v="1"/>
    <n v="1"/>
    <x v="605"/>
    <n v="59559"/>
    <s v="Critical"/>
    <n v="30"/>
    <n v="14.34"/>
    <n v="0.1"/>
    <x v="3402"/>
    <n v="5"/>
    <n v="7.69"/>
    <n v="0.49"/>
    <x v="1"/>
    <x v="6"/>
    <x v="168"/>
    <x v="5"/>
    <x v="0"/>
    <n v="8334"/>
    <d v="2013-09-17T00:00:00"/>
    <x v="1"/>
    <x v="20"/>
    <n v="44112"/>
  </r>
  <r>
    <x v="333"/>
    <n v="50"/>
    <s v="Greg Maxwell"/>
    <x v="1"/>
    <n v="1"/>
    <x v="605"/>
    <n v="47527"/>
    <s v="Medium"/>
    <n v="48"/>
    <n v="243.98"/>
    <n v="0.04"/>
    <x v="3556"/>
    <n v="43.32"/>
    <n v="3064.51"/>
    <n v="0.55000000000000004"/>
    <x v="1"/>
    <x v="2"/>
    <x v="23"/>
    <x v="1"/>
    <x v="2"/>
    <n v="6683"/>
    <d v="2013-09-18T00:00:00"/>
    <x v="2"/>
    <x v="24"/>
    <n v="48708"/>
  </r>
  <r>
    <x v="1177"/>
    <n v="50"/>
    <s v="Greg Hansen"/>
    <x v="1"/>
    <n v="1"/>
    <x v="605"/>
    <n v="40512"/>
    <s v="Medium"/>
    <n v="41"/>
    <n v="9.9"/>
    <n v="0.06"/>
    <x v="3557"/>
    <n v="1.39"/>
    <n v="178.86"/>
    <n v="0.37"/>
    <x v="0"/>
    <x v="0"/>
    <x v="1078"/>
    <x v="15"/>
    <x v="3"/>
    <n v="5718"/>
    <d v="2013-09-18T00:00:00"/>
    <x v="0"/>
    <x v="45"/>
    <n v="28031"/>
  </r>
  <r>
    <x v="246"/>
    <n v="50"/>
    <s v="Catherine Glotzbach"/>
    <x v="1"/>
    <n v="1"/>
    <x v="605"/>
    <n v="22212"/>
    <s v="Medium"/>
    <n v="19"/>
    <n v="5.98"/>
    <n v="0.01"/>
    <x v="3558"/>
    <n v="1.49"/>
    <n v="26.893999999999998"/>
    <n v="0.39"/>
    <x v="0"/>
    <x v="0"/>
    <x v="643"/>
    <x v="3"/>
    <x v="1"/>
    <n v="3101"/>
    <d v="2013-09-18T00:00:00"/>
    <x v="0"/>
    <x v="6"/>
    <n v="97301"/>
  </r>
  <r>
    <x v="1178"/>
    <n v="50"/>
    <s v="Shirley Schmidt"/>
    <x v="2"/>
    <n v="1"/>
    <x v="605"/>
    <n v="50692"/>
    <s v="High"/>
    <n v="47"/>
    <n v="124.49"/>
    <n v="0.06"/>
    <x v="3559"/>
    <n v="51.94"/>
    <n v="-300.854983"/>
    <n v="0.63"/>
    <x v="1"/>
    <x v="4"/>
    <x v="773"/>
    <x v="4"/>
    <x v="0"/>
    <n v="7105"/>
    <d v="2013-09-19T00:00:00"/>
    <x v="2"/>
    <x v="13"/>
    <n v="10583"/>
  </r>
  <r>
    <x v="1178"/>
    <n v="50"/>
    <s v="Shirley Schmidt"/>
    <x v="2"/>
    <n v="1"/>
    <x v="605"/>
    <n v="50692"/>
    <s v="High"/>
    <n v="28"/>
    <n v="10.98"/>
    <n v="0"/>
    <x v="3560"/>
    <n v="5.14"/>
    <n v="43.6815"/>
    <n v="0.36"/>
    <x v="0"/>
    <x v="0"/>
    <x v="805"/>
    <x v="3"/>
    <x v="0"/>
    <n v="7104"/>
    <d v="2013-09-19T00:00:00"/>
    <x v="0"/>
    <x v="13"/>
    <n v="10583"/>
  </r>
  <r>
    <x v="1105"/>
    <n v="50"/>
    <s v="Christine Phan"/>
    <x v="0"/>
    <n v="1"/>
    <x v="605"/>
    <n v="25254"/>
    <s v="Critical"/>
    <n v="35"/>
    <n v="8.85"/>
    <n v="0.06"/>
    <x v="3561"/>
    <n v="5.6"/>
    <n v="-29.359500000000001"/>
    <n v="0.36"/>
    <x v="0"/>
    <x v="0"/>
    <x v="631"/>
    <x v="3"/>
    <x v="2"/>
    <n v="3544"/>
    <d v="2013-09-19T00:00:00"/>
    <x v="0"/>
    <x v="9"/>
    <n v="77373"/>
  </r>
  <r>
    <x v="857"/>
    <n v="50"/>
    <s v="Thea Hudgings"/>
    <x v="3"/>
    <n v="1"/>
    <x v="605"/>
    <n v="15335"/>
    <s v="Medium"/>
    <n v="26"/>
    <n v="31.78"/>
    <n v="0.1"/>
    <x v="3562"/>
    <n v="1.99"/>
    <n v="240.06"/>
    <n v="0.42"/>
    <x v="2"/>
    <x v="6"/>
    <x v="186"/>
    <x v="8"/>
    <x v="3"/>
    <n v="2147"/>
    <d v="2013-09-19T00:00:00"/>
    <x v="0"/>
    <x v="12"/>
    <n v="32216"/>
  </r>
  <r>
    <x v="474"/>
    <n v="50"/>
    <s v="Fred McMath"/>
    <x v="0"/>
    <n v="1"/>
    <x v="605"/>
    <n v="36005"/>
    <s v="Low"/>
    <n v="1"/>
    <n v="14.98"/>
    <n v="0.05"/>
    <x v="3563"/>
    <n v="7.69"/>
    <n v="-16.54"/>
    <n v="0.56999999999999995"/>
    <x v="0"/>
    <x v="0"/>
    <x v="384"/>
    <x v="0"/>
    <x v="0"/>
    <n v="5052"/>
    <d v="2013-09-21T00:00:00"/>
    <x v="1"/>
    <x v="15"/>
    <n v="6478"/>
  </r>
  <r>
    <x v="379"/>
    <n v="50"/>
    <s v="Neil Ducich"/>
    <x v="1"/>
    <n v="1"/>
    <x v="605"/>
    <n v="36099"/>
    <s v="Low"/>
    <n v="15"/>
    <n v="64.650000000000006"/>
    <n v="0.09"/>
    <x v="3564"/>
    <n v="35"/>
    <n v="-503.8"/>
    <n v="0.8"/>
    <x v="0"/>
    <x v="1"/>
    <x v="613"/>
    <x v="0"/>
    <x v="2"/>
    <n v="5063"/>
    <d v="2013-09-22T00:00:00"/>
    <x v="0"/>
    <x v="3"/>
    <n v="55432"/>
  </r>
  <r>
    <x v="379"/>
    <n v="50"/>
    <s v="Neil Ducich"/>
    <x v="1"/>
    <n v="1"/>
    <x v="605"/>
    <n v="36099"/>
    <s v="Low"/>
    <n v="32"/>
    <n v="2.88"/>
    <n v="0.08"/>
    <x v="3565"/>
    <n v="0.7"/>
    <n v="5.72"/>
    <n v="0.56000000000000005"/>
    <x v="0"/>
    <x v="3"/>
    <x v="135"/>
    <x v="6"/>
    <x v="2"/>
    <n v="5062"/>
    <d v="2013-09-22T00:00:00"/>
    <x v="0"/>
    <x v="3"/>
    <n v="55432"/>
  </r>
  <r>
    <x v="761"/>
    <n v="50"/>
    <s v="Yoseph Carroll"/>
    <x v="3"/>
    <n v="1"/>
    <x v="605"/>
    <n v="23842"/>
    <s v="Low"/>
    <n v="20"/>
    <n v="6.68"/>
    <n v="0.1"/>
    <x v="2698"/>
    <n v="6.92"/>
    <n v="-74.03"/>
    <n v="0.37"/>
    <x v="0"/>
    <x v="0"/>
    <x v="553"/>
    <x v="2"/>
    <x v="1"/>
    <n v="3333"/>
    <d v="2013-09-24T00:00:00"/>
    <x v="0"/>
    <x v="21"/>
    <n v="98373"/>
  </r>
  <r>
    <x v="185"/>
    <n v="50"/>
    <s v="Mike Gockenbach"/>
    <x v="3"/>
    <n v="1"/>
    <x v="606"/>
    <n v="20966"/>
    <s v="Low"/>
    <n v="10"/>
    <n v="3.85"/>
    <n v="0.06"/>
    <x v="3114"/>
    <n v="0.7"/>
    <n v="7.78"/>
    <n v="0.44"/>
    <x v="0"/>
    <x v="3"/>
    <x v="985"/>
    <x v="6"/>
    <x v="3"/>
    <n v="2906"/>
    <d v="2013-09-22T00:00:00"/>
    <x v="0"/>
    <x v="12"/>
    <n v="32404"/>
  </r>
  <r>
    <x v="65"/>
    <n v="50"/>
    <s v="Mike Gockenbach"/>
    <x v="3"/>
    <n v="1"/>
    <x v="606"/>
    <n v="20966"/>
    <s v="Low"/>
    <n v="35"/>
    <n v="22.24"/>
    <n v="0.01"/>
    <x v="3566"/>
    <n v="1.99"/>
    <n v="308.12"/>
    <n v="0.43"/>
    <x v="2"/>
    <x v="6"/>
    <x v="975"/>
    <x v="8"/>
    <x v="3"/>
    <n v="2907"/>
    <d v="2013-09-22T00:00:00"/>
    <x v="0"/>
    <x v="12"/>
    <n v="33024"/>
  </r>
  <r>
    <x v="695"/>
    <n v="50"/>
    <s v="Meg Tillman"/>
    <x v="0"/>
    <n v="1"/>
    <x v="606"/>
    <n v="49155"/>
    <s v="Low"/>
    <n v="22"/>
    <n v="195.99"/>
    <n v="0.05"/>
    <x v="3567"/>
    <n v="8.99"/>
    <n v="593.18100000000004"/>
    <n v="0.6"/>
    <x v="2"/>
    <x v="0"/>
    <x v="301"/>
    <x v="9"/>
    <x v="3"/>
    <n v="6895"/>
    <d v="2013-09-23T00:00:00"/>
    <x v="0"/>
    <x v="17"/>
    <n v="29662"/>
  </r>
  <r>
    <x v="65"/>
    <n v="50"/>
    <s v="Mike Gockenbach"/>
    <x v="3"/>
    <n v="1"/>
    <x v="606"/>
    <n v="20966"/>
    <s v="Low"/>
    <n v="22"/>
    <n v="54.74"/>
    <n v="0.04"/>
    <x v="3568"/>
    <n v="14.83"/>
    <n v="326.97000000000003"/>
    <n v="0.54"/>
    <x v="1"/>
    <x v="0"/>
    <x v="1149"/>
    <x v="5"/>
    <x v="3"/>
    <n v="2908"/>
    <d v="2013-09-25T00:00:00"/>
    <x v="0"/>
    <x v="12"/>
    <n v="33024"/>
  </r>
  <r>
    <x v="271"/>
    <n v="50"/>
    <s v="Cari Sayre"/>
    <x v="1"/>
    <n v="1"/>
    <x v="607"/>
    <n v="53314"/>
    <s v="High"/>
    <n v="33"/>
    <n v="78.69"/>
    <n v="0.01"/>
    <x v="3569"/>
    <n v="19.989999999999998"/>
    <n v="1049.02"/>
    <n v="0.43"/>
    <x v="1"/>
    <x v="0"/>
    <x v="258"/>
    <x v="5"/>
    <x v="2"/>
    <n v="7469"/>
    <d v="2013-09-19T00:00:00"/>
    <x v="0"/>
    <x v="7"/>
    <n v="68046"/>
  </r>
  <r>
    <x v="286"/>
    <n v="50"/>
    <s v="Ricardo Block"/>
    <x v="2"/>
    <n v="1"/>
    <x v="607"/>
    <n v="358"/>
    <s v="High"/>
    <n v="33"/>
    <n v="39.479999999999997"/>
    <n v="7.0000000000000007E-2"/>
    <x v="3570"/>
    <n v="1.99"/>
    <n v="269.27"/>
    <n v="0.54"/>
    <x v="2"/>
    <x v="6"/>
    <x v="276"/>
    <x v="8"/>
    <x v="1"/>
    <n v="63"/>
    <d v="2013-09-19T00:00:00"/>
    <x v="0"/>
    <x v="31"/>
    <n v="83501"/>
  </r>
  <r>
    <x v="509"/>
    <n v="50"/>
    <s v="Eugene Moren"/>
    <x v="1"/>
    <n v="1"/>
    <x v="607"/>
    <n v="18215"/>
    <s v="Medium"/>
    <n v="29"/>
    <n v="34.99"/>
    <n v="0.09"/>
    <x v="3571"/>
    <n v="5.5"/>
    <n v="169.15"/>
    <n v="0.49"/>
    <x v="2"/>
    <x v="0"/>
    <x v="1150"/>
    <x v="8"/>
    <x v="1"/>
    <n v="2509"/>
    <d v="2013-09-20T00:00:00"/>
    <x v="0"/>
    <x v="30"/>
    <n v="80013"/>
  </r>
  <r>
    <x v="286"/>
    <n v="50"/>
    <s v="Ricardo Block"/>
    <x v="2"/>
    <n v="1"/>
    <x v="607"/>
    <n v="358"/>
    <s v="High"/>
    <n v="33"/>
    <n v="48.58"/>
    <n v="0.02"/>
    <x v="3572"/>
    <n v="54.11"/>
    <n v="-1348.06"/>
    <n v="0.69"/>
    <x v="1"/>
    <x v="4"/>
    <x v="1151"/>
    <x v="10"/>
    <x v="1"/>
    <n v="62"/>
    <d v="2013-09-21T00:00:00"/>
    <x v="2"/>
    <x v="31"/>
    <n v="83501"/>
  </r>
  <r>
    <x v="271"/>
    <n v="50"/>
    <s v="Cari Sayre"/>
    <x v="1"/>
    <n v="1"/>
    <x v="607"/>
    <n v="53314"/>
    <s v="High"/>
    <n v="15"/>
    <n v="145.97999999999999"/>
    <n v="0.05"/>
    <x v="3573"/>
    <n v="51.92"/>
    <n v="-310.95"/>
    <n v="0.69"/>
    <x v="1"/>
    <x v="4"/>
    <x v="617"/>
    <x v="4"/>
    <x v="2"/>
    <n v="7470"/>
    <d v="2013-09-21T00:00:00"/>
    <x v="2"/>
    <x v="7"/>
    <n v="68046"/>
  </r>
  <r>
    <x v="122"/>
    <n v="50"/>
    <s v="Toby Carlisle"/>
    <x v="1"/>
    <n v="1"/>
    <x v="607"/>
    <n v="55654"/>
    <s v="High"/>
    <n v="2"/>
    <n v="6.98"/>
    <n v="0.04"/>
    <x v="3574"/>
    <n v="2.83"/>
    <n v="-7.49"/>
    <n v="0.37"/>
    <x v="1"/>
    <x v="6"/>
    <x v="429"/>
    <x v="5"/>
    <x v="3"/>
    <n v="7779"/>
    <d v="2013-09-21T00:00:00"/>
    <x v="0"/>
    <x v="29"/>
    <n v="37064"/>
  </r>
  <r>
    <x v="250"/>
    <n v="50"/>
    <s v="Jim Radford"/>
    <x v="2"/>
    <n v="1"/>
    <x v="607"/>
    <n v="4612"/>
    <s v="Medium"/>
    <n v="9"/>
    <n v="4.4800000000000004"/>
    <n v="0.06"/>
    <x v="3575"/>
    <n v="49"/>
    <n v="-375.64"/>
    <n v="0.6"/>
    <x v="0"/>
    <x v="1"/>
    <x v="452"/>
    <x v="13"/>
    <x v="2"/>
    <n v="656"/>
    <d v="2013-09-21T00:00:00"/>
    <x v="0"/>
    <x v="14"/>
    <n v="60123"/>
  </r>
  <r>
    <x v="1073"/>
    <n v="50"/>
    <s v="Barry Gonzalez"/>
    <x v="0"/>
    <n v="1"/>
    <x v="607"/>
    <n v="21249"/>
    <s v="Low"/>
    <n v="22"/>
    <n v="48.58"/>
    <n v="0.02"/>
    <x v="3576"/>
    <n v="3.99"/>
    <n v="299.35000000000002"/>
    <n v="0.56000000000000005"/>
    <x v="0"/>
    <x v="0"/>
    <x v="291"/>
    <x v="13"/>
    <x v="0"/>
    <n v="2932"/>
    <d v="2013-09-21T00:00:00"/>
    <x v="0"/>
    <x v="1"/>
    <n v="21128"/>
  </r>
  <r>
    <x v="809"/>
    <n v="50"/>
    <s v="John Stevenson"/>
    <x v="0"/>
    <n v="1"/>
    <x v="607"/>
    <n v="8000"/>
    <s v="Low"/>
    <n v="10"/>
    <n v="15.01"/>
    <n v="0.08"/>
    <x v="3577"/>
    <n v="8.4"/>
    <n v="-26.8065"/>
    <n v="0.39"/>
    <x v="0"/>
    <x v="0"/>
    <x v="672"/>
    <x v="3"/>
    <x v="0"/>
    <n v="1084"/>
    <d v="2013-09-21T00:00:00"/>
    <x v="0"/>
    <x v="13"/>
    <n v="10528"/>
  </r>
  <r>
    <x v="809"/>
    <n v="50"/>
    <s v="John Stevenson"/>
    <x v="0"/>
    <n v="1"/>
    <x v="607"/>
    <n v="8000"/>
    <s v="Low"/>
    <n v="1"/>
    <n v="4.82"/>
    <n v="0.04"/>
    <x v="3578"/>
    <n v="5.24"/>
    <n v="-7.6130000000000004"/>
    <n v="0.39"/>
    <x v="0"/>
    <x v="0"/>
    <x v="1152"/>
    <x v="3"/>
    <x v="0"/>
    <n v="1085"/>
    <d v="2013-09-21T00:00:00"/>
    <x v="0"/>
    <x v="13"/>
    <n v="10528"/>
  </r>
  <r>
    <x v="1073"/>
    <n v="50"/>
    <s v="Barry Gonzalez"/>
    <x v="0"/>
    <n v="1"/>
    <x v="607"/>
    <n v="21249"/>
    <s v="Low"/>
    <n v="7"/>
    <n v="205.99"/>
    <n v="0.03"/>
    <x v="3579"/>
    <n v="8.99"/>
    <n v="-522.995"/>
    <n v="0.6"/>
    <x v="2"/>
    <x v="0"/>
    <x v="223"/>
    <x v="9"/>
    <x v="0"/>
    <n v="2933"/>
    <d v="2013-09-21T00:00:00"/>
    <x v="0"/>
    <x v="1"/>
    <n v="21128"/>
  </r>
  <r>
    <x v="5"/>
    <n v="50"/>
    <s v="Patrick Jones"/>
    <x v="1"/>
    <n v="1"/>
    <x v="607"/>
    <n v="45863"/>
    <s v="Low"/>
    <n v="5"/>
    <n v="195.99"/>
    <n v="0.01"/>
    <x v="3580"/>
    <n v="4.2"/>
    <n v="-653.48800000000006"/>
    <n v="0.6"/>
    <x v="2"/>
    <x v="0"/>
    <x v="838"/>
    <x v="9"/>
    <x v="3"/>
    <n v="6447"/>
    <d v="2013-09-23T00:00:00"/>
    <x v="1"/>
    <x v="4"/>
    <n v="36869"/>
  </r>
  <r>
    <x v="7"/>
    <n v="50"/>
    <s v="Alyssa Crouse"/>
    <x v="2"/>
    <n v="1"/>
    <x v="608"/>
    <n v="23906"/>
    <s v="Critical"/>
    <n v="37"/>
    <n v="8.67"/>
    <n v="0.1"/>
    <x v="3581"/>
    <n v="3.5"/>
    <n v="-11.88"/>
    <n v="0.57999999999999996"/>
    <x v="0"/>
    <x v="0"/>
    <x v="1012"/>
    <x v="13"/>
    <x v="1"/>
    <n v="3340"/>
    <d v="2013-09-21T00:00:00"/>
    <x v="1"/>
    <x v="6"/>
    <n v="97035"/>
  </r>
  <r>
    <x v="988"/>
    <n v="50"/>
    <s v="Anne Pryor"/>
    <x v="3"/>
    <n v="1"/>
    <x v="608"/>
    <n v="46725"/>
    <s v="Not Specified"/>
    <n v="8"/>
    <n v="16.91"/>
    <n v="0.04"/>
    <x v="3582"/>
    <n v="6.25"/>
    <n v="-24.86"/>
    <n v="0.57999999999999996"/>
    <x v="0"/>
    <x v="0"/>
    <x v="933"/>
    <x v="0"/>
    <x v="0"/>
    <n v="6571"/>
    <d v="2013-09-21T00:00:00"/>
    <x v="0"/>
    <x v="13"/>
    <n v="11580"/>
  </r>
  <r>
    <x v="870"/>
    <n v="50"/>
    <s v="Lena Hernandez"/>
    <x v="1"/>
    <n v="1"/>
    <x v="608"/>
    <n v="14529"/>
    <s v="Low"/>
    <n v="42"/>
    <n v="5.08"/>
    <n v="0.05"/>
    <x v="3583"/>
    <n v="2.0299999999999998"/>
    <n v="24.87"/>
    <n v="0.51"/>
    <x v="1"/>
    <x v="3"/>
    <x v="706"/>
    <x v="5"/>
    <x v="2"/>
    <n v="2038"/>
    <d v="2013-09-22T00:00:00"/>
    <x v="0"/>
    <x v="24"/>
    <n v="48021"/>
  </r>
  <r>
    <x v="988"/>
    <n v="50"/>
    <s v="Anne Pryor"/>
    <x v="3"/>
    <n v="1"/>
    <x v="608"/>
    <n v="46725"/>
    <s v="Not Specified"/>
    <n v="13"/>
    <n v="5.84"/>
    <n v="0.03"/>
    <x v="3584"/>
    <n v="1.2"/>
    <n v="10.96"/>
    <n v="0.55000000000000004"/>
    <x v="0"/>
    <x v="3"/>
    <x v="681"/>
    <x v="6"/>
    <x v="0"/>
    <n v="6570"/>
    <d v="2013-09-22T00:00:00"/>
    <x v="0"/>
    <x v="13"/>
    <n v="11580"/>
  </r>
  <r>
    <x v="39"/>
    <n v="50"/>
    <s v="Brendan Murry"/>
    <x v="2"/>
    <n v="1"/>
    <x v="608"/>
    <n v="41574"/>
    <s v="High"/>
    <n v="23"/>
    <n v="11.97"/>
    <n v="0.01"/>
    <x v="3585"/>
    <n v="5.81"/>
    <n v="-38.94"/>
    <n v="0.6"/>
    <x v="0"/>
    <x v="6"/>
    <x v="385"/>
    <x v="6"/>
    <x v="1"/>
    <n v="5859"/>
    <d v="2013-09-22T00:00:00"/>
    <x v="0"/>
    <x v="2"/>
    <n v="95020"/>
  </r>
  <r>
    <x v="870"/>
    <n v="50"/>
    <s v="Lena Hernandez"/>
    <x v="1"/>
    <n v="1"/>
    <x v="608"/>
    <n v="14529"/>
    <s v="Low"/>
    <n v="44"/>
    <n v="89.99"/>
    <n v="0.1"/>
    <x v="3586"/>
    <n v="42"/>
    <n v="-821.87"/>
    <n v="0.66"/>
    <x v="1"/>
    <x v="2"/>
    <x v="476"/>
    <x v="1"/>
    <x v="2"/>
    <n v="2037"/>
    <d v="2013-09-24T00:00:00"/>
    <x v="2"/>
    <x v="24"/>
    <n v="48021"/>
  </r>
  <r>
    <x v="526"/>
    <n v="50"/>
    <s v="Brad Thomas"/>
    <x v="1"/>
    <n v="1"/>
    <x v="608"/>
    <n v="27745"/>
    <s v="Low"/>
    <n v="41"/>
    <n v="146.05000000000001"/>
    <n v="0.01"/>
    <x v="3587"/>
    <n v="80.2"/>
    <n v="-1704.89"/>
    <n v="0.71"/>
    <x v="1"/>
    <x v="4"/>
    <x v="203"/>
    <x v="4"/>
    <x v="1"/>
    <n v="3883"/>
    <d v="2013-09-24T00:00:00"/>
    <x v="2"/>
    <x v="2"/>
    <n v="93635"/>
  </r>
  <r>
    <x v="1109"/>
    <n v="50"/>
    <s v="Muhammed MacIntyre"/>
    <x v="0"/>
    <n v="1"/>
    <x v="609"/>
    <n v="17286"/>
    <s v="High"/>
    <n v="7"/>
    <n v="270.98"/>
    <n v="0.09"/>
    <x v="3588"/>
    <n v="50"/>
    <n v="-541.87"/>
    <n v="0.77"/>
    <x v="1"/>
    <x v="2"/>
    <x v="238"/>
    <x v="1"/>
    <x v="2"/>
    <n v="2384"/>
    <d v="2013-09-22T00:00:00"/>
    <x v="2"/>
    <x v="14"/>
    <n v="60035"/>
  </r>
  <r>
    <x v="781"/>
    <n v="50"/>
    <s v="Tom Prescott"/>
    <x v="0"/>
    <n v="1"/>
    <x v="609"/>
    <n v="11780"/>
    <s v="Critical"/>
    <n v="7"/>
    <n v="7.28"/>
    <n v="0.08"/>
    <x v="3589"/>
    <n v="5.47"/>
    <n v="-16.46"/>
    <n v="0.35"/>
    <x v="0"/>
    <x v="0"/>
    <x v="250"/>
    <x v="2"/>
    <x v="1"/>
    <n v="1630"/>
    <d v="2013-09-22T00:00:00"/>
    <x v="0"/>
    <x v="2"/>
    <n v="94513"/>
  </r>
  <r>
    <x v="681"/>
    <n v="50"/>
    <s v="Rick Wilson"/>
    <x v="2"/>
    <n v="1"/>
    <x v="609"/>
    <n v="35652"/>
    <s v="Low"/>
    <n v="21"/>
    <n v="100.98"/>
    <n v="0.01"/>
    <x v="3590"/>
    <n v="26.22"/>
    <n v="226.63"/>
    <n v="0.6"/>
    <x v="1"/>
    <x v="4"/>
    <x v="1153"/>
    <x v="10"/>
    <x v="1"/>
    <n v="5003"/>
    <d v="2013-09-23T00:00:00"/>
    <x v="2"/>
    <x v="6"/>
    <n v="97071"/>
  </r>
  <r>
    <x v="244"/>
    <n v="50"/>
    <s v="Phillip Breyer"/>
    <x v="2"/>
    <n v="1"/>
    <x v="609"/>
    <n v="25056"/>
    <s v="Not Specified"/>
    <n v="41"/>
    <n v="6.48"/>
    <n v="0"/>
    <x v="3591"/>
    <n v="8.19"/>
    <n v="-151.93"/>
    <n v="0.37"/>
    <x v="0"/>
    <x v="0"/>
    <x v="247"/>
    <x v="2"/>
    <x v="2"/>
    <n v="3516"/>
    <d v="2013-09-23T00:00:00"/>
    <x v="0"/>
    <x v="23"/>
    <n v="53150"/>
  </r>
  <r>
    <x v="217"/>
    <n v="50"/>
    <s v="Neola Schneider"/>
    <x v="1"/>
    <n v="1"/>
    <x v="609"/>
    <n v="45957"/>
    <s v="Critical"/>
    <n v="19"/>
    <n v="7.64"/>
    <n v="0.08"/>
    <x v="3592"/>
    <n v="5.83"/>
    <n v="-30.92"/>
    <n v="0.36"/>
    <x v="0"/>
    <x v="3"/>
    <x v="27"/>
    <x v="2"/>
    <x v="2"/>
    <n v="6451"/>
    <d v="2013-09-23T00:00:00"/>
    <x v="0"/>
    <x v="14"/>
    <n v="60432"/>
  </r>
  <r>
    <x v="217"/>
    <n v="50"/>
    <s v="Neola Schneider"/>
    <x v="1"/>
    <n v="1"/>
    <x v="609"/>
    <n v="45957"/>
    <s v="Critical"/>
    <n v="20"/>
    <n v="39.24"/>
    <n v="0.06"/>
    <x v="3593"/>
    <n v="1.99"/>
    <n v="162.83000000000001"/>
    <n v="0.51"/>
    <x v="2"/>
    <x v="6"/>
    <x v="82"/>
    <x v="8"/>
    <x v="2"/>
    <n v="6450"/>
    <d v="2013-09-23T00:00:00"/>
    <x v="0"/>
    <x v="14"/>
    <n v="60432"/>
  </r>
  <r>
    <x v="42"/>
    <n v="50"/>
    <s v="Emily Phan"/>
    <x v="3"/>
    <n v="1"/>
    <x v="609"/>
    <n v="30851"/>
    <s v="Low"/>
    <n v="16"/>
    <n v="21.38"/>
    <n v="0.08"/>
    <x v="3594"/>
    <n v="8.99"/>
    <n v="-52.14"/>
    <n v="0.59"/>
    <x v="0"/>
    <x v="6"/>
    <x v="355"/>
    <x v="6"/>
    <x v="3"/>
    <n v="4328"/>
    <d v="2013-09-25T00:00:00"/>
    <x v="0"/>
    <x v="4"/>
    <n v="35756"/>
  </r>
  <r>
    <x v="1112"/>
    <n v="50"/>
    <s v="Sung Pak"/>
    <x v="0"/>
    <n v="1"/>
    <x v="610"/>
    <n v="1863"/>
    <s v="Not Specified"/>
    <n v="26"/>
    <n v="95.95"/>
    <n v="0.08"/>
    <x v="3595"/>
    <n v="74.349999999999994"/>
    <n v="-1131.5999999999999"/>
    <n v="0.56999999999999995"/>
    <x v="1"/>
    <x v="2"/>
    <x v="900"/>
    <x v="1"/>
    <x v="1"/>
    <n v="271"/>
    <d v="2013-09-23T00:00:00"/>
    <x v="2"/>
    <x v="31"/>
    <n v="83686"/>
  </r>
  <r>
    <x v="354"/>
    <n v="50"/>
    <s v="Anthony Garverick"/>
    <x v="0"/>
    <n v="1"/>
    <x v="610"/>
    <n v="17988"/>
    <s v="Low"/>
    <n v="46"/>
    <n v="65.989999999999995"/>
    <n v="0.03"/>
    <x v="3596"/>
    <n v="8.99"/>
    <n v="618.06600000000003"/>
    <n v="0.56000000000000005"/>
    <x v="2"/>
    <x v="0"/>
    <x v="573"/>
    <x v="9"/>
    <x v="3"/>
    <n v="2477"/>
    <d v="2013-09-24T00:00:00"/>
    <x v="0"/>
    <x v="45"/>
    <n v="28227"/>
  </r>
  <r>
    <x v="1131"/>
    <n v="50"/>
    <s v="Joe Elijah"/>
    <x v="1"/>
    <n v="1"/>
    <x v="610"/>
    <n v="42565"/>
    <s v="Low"/>
    <n v="33"/>
    <n v="8.69"/>
    <n v="0.04"/>
    <x v="3597"/>
    <n v="2.99"/>
    <n v="47.523499999999999"/>
    <n v="0.39"/>
    <x v="0"/>
    <x v="0"/>
    <x v="1000"/>
    <x v="3"/>
    <x v="3"/>
    <n v="6010"/>
    <d v="2013-09-29T00:00:00"/>
    <x v="0"/>
    <x v="33"/>
    <n v="72903"/>
  </r>
  <r>
    <x v="263"/>
    <n v="50"/>
    <s v="Richard Bierner"/>
    <x v="0"/>
    <n v="1"/>
    <x v="611"/>
    <n v="29504"/>
    <s v="Not Specified"/>
    <n v="34"/>
    <n v="38.76"/>
    <n v="0.1"/>
    <x v="3598"/>
    <n v="13.26"/>
    <n v="208.4"/>
    <n v="0.36"/>
    <x v="0"/>
    <x v="0"/>
    <x v="958"/>
    <x v="2"/>
    <x v="3"/>
    <n v="4158"/>
    <d v="2013-09-23T00:00:00"/>
    <x v="0"/>
    <x v="16"/>
    <n v="22980"/>
  </r>
  <r>
    <x v="137"/>
    <n v="50"/>
    <s v="Katherine Hughes"/>
    <x v="3"/>
    <n v="1"/>
    <x v="611"/>
    <n v="41351"/>
    <s v="Not Specified"/>
    <n v="48"/>
    <n v="205.99"/>
    <n v="0.08"/>
    <x v="3599"/>
    <n v="8.99"/>
    <n v="2461.3110000000001"/>
    <n v="0.56000000000000005"/>
    <x v="2"/>
    <x v="0"/>
    <x v="237"/>
    <x v="9"/>
    <x v="3"/>
    <n v="5830"/>
    <d v="2013-09-24T00:00:00"/>
    <x v="0"/>
    <x v="16"/>
    <n v="23320"/>
  </r>
  <r>
    <x v="406"/>
    <n v="50"/>
    <s v="Peter Fuller"/>
    <x v="2"/>
    <n v="1"/>
    <x v="611"/>
    <n v="32455"/>
    <s v="High"/>
    <n v="43"/>
    <n v="99.99"/>
    <n v="0"/>
    <x v="3600"/>
    <n v="19.989999999999998"/>
    <n v="1025.23"/>
    <n v="0.52"/>
    <x v="2"/>
    <x v="0"/>
    <x v="338"/>
    <x v="8"/>
    <x v="3"/>
    <n v="4565"/>
    <d v="2013-09-24T00:00:00"/>
    <x v="0"/>
    <x v="42"/>
    <n v="30318"/>
  </r>
  <r>
    <x v="263"/>
    <n v="50"/>
    <s v="Richard Bierner"/>
    <x v="0"/>
    <n v="1"/>
    <x v="611"/>
    <n v="29504"/>
    <s v="Not Specified"/>
    <n v="20"/>
    <n v="70.98"/>
    <n v="0.04"/>
    <x v="3601"/>
    <n v="26.85"/>
    <n v="25.32"/>
    <m/>
    <x v="1"/>
    <x v="4"/>
    <x v="775"/>
    <x v="10"/>
    <x v="3"/>
    <n v="4157"/>
    <d v="2013-09-25T00:00:00"/>
    <x v="2"/>
    <x v="16"/>
    <n v="22980"/>
  </r>
  <r>
    <x v="755"/>
    <n v="50"/>
    <s v="John Murray"/>
    <x v="0"/>
    <n v="1"/>
    <x v="611"/>
    <n v="36773"/>
    <s v="Not Specified"/>
    <n v="24"/>
    <n v="83.98"/>
    <n v="0.05"/>
    <x v="3602"/>
    <n v="5.01"/>
    <n v="994.68"/>
    <n v="0.38"/>
    <x v="0"/>
    <x v="0"/>
    <x v="980"/>
    <x v="15"/>
    <x v="1"/>
    <n v="5169"/>
    <d v="2013-09-25T00:00:00"/>
    <x v="0"/>
    <x v="31"/>
    <n v="83843"/>
  </r>
  <r>
    <x v="1179"/>
    <n v="50"/>
    <s v="Jack Garza"/>
    <x v="2"/>
    <n v="1"/>
    <x v="611"/>
    <n v="2631"/>
    <s v="Low"/>
    <n v="27"/>
    <n v="40.96"/>
    <n v="0.08"/>
    <x v="3603"/>
    <n v="1.99"/>
    <n v="252.66"/>
    <n v="0.55000000000000004"/>
    <x v="2"/>
    <x v="6"/>
    <x v="1154"/>
    <x v="8"/>
    <x v="2"/>
    <n v="381"/>
    <d v="2013-09-25T00:00:00"/>
    <x v="0"/>
    <x v="14"/>
    <n v="60478"/>
  </r>
  <r>
    <x v="241"/>
    <n v="50"/>
    <s v="Evan Minnotte"/>
    <x v="2"/>
    <n v="1"/>
    <x v="611"/>
    <n v="33763"/>
    <s v="Not Specified"/>
    <n v="23"/>
    <n v="499.99"/>
    <n v="0.08"/>
    <x v="3604"/>
    <n v="24.49"/>
    <n v="-234.79"/>
    <n v="0.36"/>
    <x v="2"/>
    <x v="1"/>
    <x v="298"/>
    <x v="11"/>
    <x v="2"/>
    <n v="4748"/>
    <d v="2013-09-25T00:00:00"/>
    <x v="0"/>
    <x v="36"/>
    <n v="46324"/>
  </r>
  <r>
    <x v="398"/>
    <n v="50"/>
    <s v="Dave Kipp"/>
    <x v="2"/>
    <n v="1"/>
    <x v="612"/>
    <n v="28832"/>
    <s v="Medium"/>
    <n v="46"/>
    <n v="35.89"/>
    <n v="0.1"/>
    <x v="3605"/>
    <n v="14.72"/>
    <n v="91.56"/>
    <n v="0.4"/>
    <x v="0"/>
    <x v="0"/>
    <x v="875"/>
    <x v="15"/>
    <x v="1"/>
    <n v="4039"/>
    <d v="2013-09-25T00:00:00"/>
    <x v="1"/>
    <x v="2"/>
    <n v="91730"/>
  </r>
  <r>
    <x v="800"/>
    <n v="50"/>
    <s v="Liz Willingham"/>
    <x v="1"/>
    <n v="1"/>
    <x v="612"/>
    <n v="41508"/>
    <s v="High"/>
    <n v="39"/>
    <n v="500.98"/>
    <n v="0.05"/>
    <x v="3606"/>
    <n v="26"/>
    <n v="4822.42"/>
    <n v="0.6"/>
    <x v="1"/>
    <x v="2"/>
    <x v="741"/>
    <x v="1"/>
    <x v="0"/>
    <n v="5849"/>
    <d v="2013-09-26T00:00:00"/>
    <x v="2"/>
    <x v="20"/>
    <n v="44236"/>
  </r>
  <r>
    <x v="426"/>
    <n v="50"/>
    <s v="Fred Chung"/>
    <x v="2"/>
    <n v="1"/>
    <x v="612"/>
    <n v="5543"/>
    <s v="Medium"/>
    <n v="15"/>
    <n v="48.58"/>
    <n v="0.04"/>
    <x v="3607"/>
    <n v="3.99"/>
    <n v="138.46"/>
    <n v="0.56000000000000005"/>
    <x v="0"/>
    <x v="0"/>
    <x v="291"/>
    <x v="13"/>
    <x v="0"/>
    <n v="778"/>
    <d v="2013-09-26T00:00:00"/>
    <x v="0"/>
    <x v="13"/>
    <n v="11746"/>
  </r>
  <r>
    <x v="1067"/>
    <n v="50"/>
    <s v="Fred Chung"/>
    <x v="2"/>
    <n v="1"/>
    <x v="612"/>
    <n v="5543"/>
    <s v="Medium"/>
    <n v="27"/>
    <n v="2.1800000000000002"/>
    <n v="0.02"/>
    <x v="3608"/>
    <n v="5"/>
    <n v="-115.38"/>
    <n v="0.81"/>
    <x v="0"/>
    <x v="3"/>
    <x v="865"/>
    <x v="16"/>
    <x v="0"/>
    <n v="780"/>
    <d v="2013-09-26T00:00:00"/>
    <x v="0"/>
    <x v="13"/>
    <n v="11554"/>
  </r>
  <r>
    <x v="208"/>
    <n v="50"/>
    <s v="Dave Kipp"/>
    <x v="2"/>
    <n v="1"/>
    <x v="612"/>
    <n v="28832"/>
    <s v="Medium"/>
    <n v="45"/>
    <n v="2.08"/>
    <n v="0.03"/>
    <x v="3609"/>
    <n v="1.49"/>
    <n v="-9.3610000000000007"/>
    <n v="0.38"/>
    <x v="0"/>
    <x v="0"/>
    <x v="1081"/>
    <x v="3"/>
    <x v="1"/>
    <n v="4040"/>
    <d v="2013-09-26T00:00:00"/>
    <x v="0"/>
    <x v="2"/>
    <n v="92374"/>
  </r>
  <r>
    <x v="914"/>
    <n v="50"/>
    <s v="Michael Granlund"/>
    <x v="1"/>
    <n v="1"/>
    <x v="612"/>
    <n v="51814"/>
    <s v="Critical"/>
    <n v="13"/>
    <n v="7.84"/>
    <n v="0.04"/>
    <x v="3610"/>
    <n v="4.71"/>
    <n v="-9.2805"/>
    <n v="0.35"/>
    <x v="0"/>
    <x v="0"/>
    <x v="144"/>
    <x v="3"/>
    <x v="2"/>
    <n v="7263"/>
    <d v="2013-09-26T00:00:00"/>
    <x v="0"/>
    <x v="3"/>
    <n v="55016"/>
  </r>
  <r>
    <x v="1180"/>
    <n v="50"/>
    <s v="Lindsay Shagiari"/>
    <x v="1"/>
    <n v="1"/>
    <x v="612"/>
    <n v="27654"/>
    <s v="High"/>
    <n v="12"/>
    <n v="7.64"/>
    <n v="0.02"/>
    <x v="3611"/>
    <n v="1.39"/>
    <n v="29.87"/>
    <n v="0.36"/>
    <x v="0"/>
    <x v="0"/>
    <x v="124"/>
    <x v="15"/>
    <x v="0"/>
    <n v="3872"/>
    <d v="2013-09-26T00:00:00"/>
    <x v="0"/>
    <x v="20"/>
    <n v="45040"/>
  </r>
  <r>
    <x v="491"/>
    <n v="50"/>
    <s v="Sylvia Foulston"/>
    <x v="2"/>
    <n v="1"/>
    <x v="612"/>
    <n v="57344"/>
    <s v="High"/>
    <n v="47"/>
    <n v="28.99"/>
    <n v="0.1"/>
    <x v="3612"/>
    <n v="8.59"/>
    <n v="-71.027000000000001"/>
    <n v="0.56000000000000005"/>
    <x v="2"/>
    <x v="5"/>
    <x v="365"/>
    <x v="9"/>
    <x v="2"/>
    <n v="8024"/>
    <d v="2013-09-26T00:00:00"/>
    <x v="0"/>
    <x v="14"/>
    <n v="61761"/>
  </r>
  <r>
    <x v="1067"/>
    <n v="50"/>
    <s v="Fred Chung"/>
    <x v="2"/>
    <n v="1"/>
    <x v="612"/>
    <n v="5543"/>
    <s v="Medium"/>
    <n v="6"/>
    <n v="10.31"/>
    <n v="0.04"/>
    <x v="3613"/>
    <n v="1.79"/>
    <n v="11.06"/>
    <n v="0.38"/>
    <x v="0"/>
    <x v="3"/>
    <x v="751"/>
    <x v="2"/>
    <x v="0"/>
    <n v="779"/>
    <d v="2013-09-27T00:00:00"/>
    <x v="0"/>
    <x v="13"/>
    <n v="11554"/>
  </r>
  <r>
    <x v="97"/>
    <n v="50"/>
    <s v="Amy Cox"/>
    <x v="0"/>
    <n v="1"/>
    <x v="612"/>
    <n v="40103"/>
    <s v="Not Specified"/>
    <n v="7"/>
    <n v="46.89"/>
    <n v="0"/>
    <x v="3614"/>
    <n v="5.0999999999999996"/>
    <n v="72.55"/>
    <n v="0.46"/>
    <x v="0"/>
    <x v="5"/>
    <x v="501"/>
    <x v="13"/>
    <x v="0"/>
    <n v="5672"/>
    <d v="2013-09-27T00:00:00"/>
    <x v="0"/>
    <x v="25"/>
    <n v="5403"/>
  </r>
  <r>
    <x v="1181"/>
    <n v="50"/>
    <s v="Pete Armstrong"/>
    <x v="3"/>
    <n v="1"/>
    <x v="613"/>
    <n v="33505"/>
    <s v="Low"/>
    <n v="35"/>
    <n v="85.99"/>
    <n v="7.0000000000000007E-2"/>
    <x v="3615"/>
    <n v="10.78"/>
    <n v="310.572"/>
    <n v="0.57999999999999996"/>
    <x v="2"/>
    <x v="0"/>
    <x v="777"/>
    <x v="9"/>
    <x v="2"/>
    <n v="4703"/>
    <d v="2013-09-25T00:00:00"/>
    <x v="1"/>
    <x v="11"/>
    <n v="74601"/>
  </r>
  <r>
    <x v="793"/>
    <n v="50"/>
    <s v="James Galang"/>
    <x v="3"/>
    <n v="1"/>
    <x v="613"/>
    <n v="10657"/>
    <s v="Medium"/>
    <n v="8"/>
    <n v="218.75"/>
    <n v="0.05"/>
    <x v="3616"/>
    <n v="69.64"/>
    <n v="-493.6"/>
    <n v="0.77"/>
    <x v="1"/>
    <x v="4"/>
    <x v="189"/>
    <x v="4"/>
    <x v="3"/>
    <n v="1476"/>
    <d v="2013-09-26T00:00:00"/>
    <x v="2"/>
    <x v="16"/>
    <n v="22003"/>
  </r>
  <r>
    <x v="432"/>
    <n v="50"/>
    <s v="Becky Castell"/>
    <x v="3"/>
    <n v="1"/>
    <x v="613"/>
    <n v="17858"/>
    <s v="Medium"/>
    <n v="46"/>
    <n v="22.98"/>
    <n v="0.06"/>
    <x v="3617"/>
    <n v="7.58"/>
    <n v="206.56"/>
    <n v="0.51"/>
    <x v="1"/>
    <x v="0"/>
    <x v="1074"/>
    <x v="5"/>
    <x v="2"/>
    <n v="2457"/>
    <d v="2013-09-26T00:00:00"/>
    <x v="1"/>
    <x v="11"/>
    <n v="74006"/>
  </r>
  <r>
    <x v="432"/>
    <n v="50"/>
    <s v="Becky Castell"/>
    <x v="3"/>
    <n v="1"/>
    <x v="613"/>
    <n v="17858"/>
    <s v="Medium"/>
    <n v="12"/>
    <n v="30.98"/>
    <n v="0"/>
    <x v="3618"/>
    <n v="6.5"/>
    <n v="-109.91"/>
    <n v="0.79"/>
    <x v="2"/>
    <x v="0"/>
    <x v="640"/>
    <x v="8"/>
    <x v="2"/>
    <n v="2456"/>
    <d v="2013-09-26T00:00:00"/>
    <x v="0"/>
    <x v="11"/>
    <n v="74006"/>
  </r>
  <r>
    <x v="980"/>
    <n v="50"/>
    <s v="Helen Abelman"/>
    <x v="1"/>
    <n v="1"/>
    <x v="613"/>
    <n v="773"/>
    <s v="Medium"/>
    <n v="38"/>
    <n v="65.989999999999995"/>
    <n v="0.06"/>
    <x v="3619"/>
    <n v="8.99"/>
    <n v="324.92700000000002"/>
    <n v="0.56000000000000005"/>
    <x v="2"/>
    <x v="0"/>
    <x v="531"/>
    <x v="9"/>
    <x v="2"/>
    <n v="119"/>
    <d v="2013-09-26T00:00:00"/>
    <x v="0"/>
    <x v="36"/>
    <n v="46410"/>
  </r>
  <r>
    <x v="793"/>
    <n v="50"/>
    <s v="James Galang"/>
    <x v="3"/>
    <n v="1"/>
    <x v="613"/>
    <n v="10657"/>
    <s v="Medium"/>
    <n v="44"/>
    <n v="6.48"/>
    <n v="7.0000000000000007E-2"/>
    <x v="3620"/>
    <n v="6.22"/>
    <n v="-102.19"/>
    <n v="0.37"/>
    <x v="0"/>
    <x v="0"/>
    <x v="511"/>
    <x v="2"/>
    <x v="3"/>
    <n v="1475"/>
    <d v="2013-09-27T00:00:00"/>
    <x v="0"/>
    <x v="16"/>
    <n v="22003"/>
  </r>
  <r>
    <x v="432"/>
    <n v="50"/>
    <s v="Becky Castell"/>
    <x v="3"/>
    <n v="1"/>
    <x v="613"/>
    <n v="17858"/>
    <s v="Medium"/>
    <n v="21"/>
    <n v="8.33"/>
    <n v="0.02"/>
    <x v="3621"/>
    <n v="1.99"/>
    <n v="21.07"/>
    <n v="0.52"/>
    <x v="2"/>
    <x v="6"/>
    <x v="294"/>
    <x v="8"/>
    <x v="2"/>
    <n v="2455"/>
    <d v="2013-09-27T00:00:00"/>
    <x v="0"/>
    <x v="11"/>
    <n v="74006"/>
  </r>
  <r>
    <x v="596"/>
    <n v="50"/>
    <s v="Matt Connell"/>
    <x v="2"/>
    <n v="1"/>
    <x v="613"/>
    <n v="17249"/>
    <s v="Low"/>
    <n v="37"/>
    <n v="73.98"/>
    <n v="0.02"/>
    <x v="3622"/>
    <n v="14.52"/>
    <n v="225.28"/>
    <n v="0.65"/>
    <x v="2"/>
    <x v="0"/>
    <x v="54"/>
    <x v="8"/>
    <x v="0"/>
    <n v="2376"/>
    <d v="2013-09-27T00:00:00"/>
    <x v="0"/>
    <x v="20"/>
    <n v="44646"/>
  </r>
  <r>
    <x v="1181"/>
    <n v="50"/>
    <s v="Pete Armstrong"/>
    <x v="3"/>
    <n v="1"/>
    <x v="613"/>
    <n v="33505"/>
    <s v="Low"/>
    <n v="32"/>
    <n v="4"/>
    <n v="0.09"/>
    <x v="3623"/>
    <n v="1.3"/>
    <n v="20.82"/>
    <n v="0.37"/>
    <x v="0"/>
    <x v="3"/>
    <x v="341"/>
    <x v="2"/>
    <x v="2"/>
    <n v="4702"/>
    <d v="2013-09-29T00:00:00"/>
    <x v="0"/>
    <x v="11"/>
    <n v="74601"/>
  </r>
  <r>
    <x v="425"/>
    <n v="50"/>
    <s v="Giulietta Dortch"/>
    <x v="0"/>
    <n v="1"/>
    <x v="614"/>
    <n v="14950"/>
    <s v="Low"/>
    <n v="48"/>
    <n v="10.48"/>
    <n v="0.03"/>
    <x v="3624"/>
    <n v="2.89"/>
    <n v="63.5"/>
    <n v="0.6"/>
    <x v="0"/>
    <x v="6"/>
    <x v="653"/>
    <x v="6"/>
    <x v="1"/>
    <n v="2088"/>
    <d v="2013-09-26T00:00:00"/>
    <x v="0"/>
    <x v="2"/>
    <n v="94086"/>
  </r>
  <r>
    <x v="1075"/>
    <n v="50"/>
    <s v="Tracy Poddar"/>
    <x v="2"/>
    <n v="1"/>
    <x v="614"/>
    <n v="39238"/>
    <s v="Critical"/>
    <n v="9"/>
    <n v="40.98"/>
    <n v="0.1"/>
    <x v="3625"/>
    <n v="2.99"/>
    <n v="112.05549999999999"/>
    <n v="0.36"/>
    <x v="0"/>
    <x v="0"/>
    <x v="6"/>
    <x v="3"/>
    <x v="0"/>
    <n v="5538"/>
    <d v="2013-09-27T00:00:00"/>
    <x v="1"/>
    <x v="22"/>
    <n v="8028"/>
  </r>
  <r>
    <x v="58"/>
    <n v="50"/>
    <s v="Andy Gerbode"/>
    <x v="3"/>
    <n v="1"/>
    <x v="614"/>
    <n v="18597"/>
    <s v="Medium"/>
    <n v="37"/>
    <n v="2.88"/>
    <n v="0.1"/>
    <x v="3626"/>
    <n v="0.5"/>
    <n v="38.58"/>
    <n v="0.36"/>
    <x v="0"/>
    <x v="0"/>
    <x v="1155"/>
    <x v="12"/>
    <x v="3"/>
    <n v="2580"/>
    <d v="2013-09-27T00:00:00"/>
    <x v="0"/>
    <x v="29"/>
    <n v="37087"/>
  </r>
  <r>
    <x v="833"/>
    <n v="50"/>
    <s v="Juliana Krohn"/>
    <x v="2"/>
    <n v="1"/>
    <x v="614"/>
    <n v="53381"/>
    <s v="Critical"/>
    <n v="26"/>
    <n v="10.98"/>
    <n v="0.01"/>
    <x v="3627"/>
    <n v="4.8"/>
    <n v="37.9"/>
    <n v="0.36"/>
    <x v="0"/>
    <x v="0"/>
    <x v="656"/>
    <x v="15"/>
    <x v="1"/>
    <n v="7477"/>
    <d v="2013-09-27T00:00:00"/>
    <x v="0"/>
    <x v="2"/>
    <n v="94110"/>
  </r>
  <r>
    <x v="103"/>
    <n v="50"/>
    <s v="Luke Weiss"/>
    <x v="2"/>
    <n v="1"/>
    <x v="614"/>
    <n v="37925"/>
    <s v="Medium"/>
    <n v="46"/>
    <n v="90.97"/>
    <n v="0.1"/>
    <x v="3628"/>
    <n v="14"/>
    <n v="1265.82"/>
    <n v="0.36"/>
    <x v="2"/>
    <x v="2"/>
    <x v="312"/>
    <x v="7"/>
    <x v="2"/>
    <n v="5340"/>
    <d v="2013-09-27T00:00:00"/>
    <x v="2"/>
    <x v="10"/>
    <n v="50315"/>
  </r>
  <r>
    <x v="103"/>
    <n v="50"/>
    <s v="Luke Weiss"/>
    <x v="2"/>
    <n v="1"/>
    <x v="614"/>
    <n v="37925"/>
    <s v="Medium"/>
    <n v="31"/>
    <n v="65.989999999999995"/>
    <n v="0.05"/>
    <x v="3629"/>
    <n v="3.99"/>
    <n v="394.452"/>
    <n v="0.59"/>
    <x v="2"/>
    <x v="0"/>
    <x v="225"/>
    <x v="9"/>
    <x v="2"/>
    <n v="5341"/>
    <d v="2013-09-27T00:00:00"/>
    <x v="0"/>
    <x v="10"/>
    <n v="50315"/>
  </r>
  <r>
    <x v="127"/>
    <n v="50"/>
    <s v="Ed Braxton"/>
    <x v="1"/>
    <n v="1"/>
    <x v="614"/>
    <n v="57477"/>
    <s v="High"/>
    <n v="45"/>
    <n v="85.99"/>
    <n v="0.08"/>
    <x v="3630"/>
    <n v="2.5"/>
    <n v="1560.96"/>
    <n v="0.35"/>
    <x v="2"/>
    <x v="0"/>
    <x v="1020"/>
    <x v="9"/>
    <x v="3"/>
    <n v="8051"/>
    <d v="2013-09-27T00:00:00"/>
    <x v="0"/>
    <x v="33"/>
    <n v="72015"/>
  </r>
  <r>
    <x v="164"/>
    <n v="50"/>
    <s v="Robert Barroso"/>
    <x v="0"/>
    <n v="1"/>
    <x v="614"/>
    <n v="6753"/>
    <s v="Low"/>
    <n v="7"/>
    <n v="6.64"/>
    <n v="0.04"/>
    <x v="3631"/>
    <n v="4.95"/>
    <n v="14.57"/>
    <n v="0.37"/>
    <x v="1"/>
    <x v="6"/>
    <x v="41"/>
    <x v="5"/>
    <x v="1"/>
    <n v="931"/>
    <d v="2013-09-28T00:00:00"/>
    <x v="0"/>
    <x v="2"/>
    <n v="90022"/>
  </r>
  <r>
    <x v="127"/>
    <n v="50"/>
    <s v="Ed Braxton"/>
    <x v="1"/>
    <n v="1"/>
    <x v="614"/>
    <n v="57477"/>
    <s v="High"/>
    <n v="50"/>
    <n v="14.56"/>
    <n v="0.02"/>
    <x v="3632"/>
    <n v="3.5"/>
    <n v="119.12"/>
    <n v="0.57999999999999996"/>
    <x v="0"/>
    <x v="0"/>
    <x v="58"/>
    <x v="13"/>
    <x v="3"/>
    <n v="8050"/>
    <d v="2013-09-28T00:00:00"/>
    <x v="0"/>
    <x v="33"/>
    <n v="72015"/>
  </r>
  <r>
    <x v="1093"/>
    <n v="50"/>
    <s v="Dianna Vittorini"/>
    <x v="2"/>
    <n v="1"/>
    <x v="614"/>
    <n v="22661"/>
    <s v="Not Specified"/>
    <n v="11"/>
    <n v="1.68"/>
    <n v="0.05"/>
    <x v="3633"/>
    <n v="0.7"/>
    <n v="-3.89"/>
    <n v="0.6"/>
    <x v="0"/>
    <x v="3"/>
    <x v="619"/>
    <x v="6"/>
    <x v="1"/>
    <n v="3158"/>
    <d v="2013-09-29T00:00:00"/>
    <x v="0"/>
    <x v="40"/>
    <n v="85351"/>
  </r>
  <r>
    <x v="555"/>
    <n v="50"/>
    <s v="Carlos Meador"/>
    <x v="2"/>
    <n v="1"/>
    <x v="614"/>
    <n v="30884"/>
    <s v="Low"/>
    <n v="6"/>
    <n v="146.05000000000001"/>
    <n v="0.05"/>
    <x v="3634"/>
    <n v="80.2"/>
    <n v="-352.95903499999997"/>
    <n v="0.71"/>
    <x v="1"/>
    <x v="4"/>
    <x v="203"/>
    <x v="4"/>
    <x v="0"/>
    <n v="4333"/>
    <d v="2013-10-01T00:00:00"/>
    <x v="2"/>
    <x v="19"/>
    <n v="4101"/>
  </r>
  <r>
    <x v="828"/>
    <n v="50"/>
    <s v="Stuart Calhoun"/>
    <x v="3"/>
    <n v="1"/>
    <x v="614"/>
    <n v="416"/>
    <s v="Low"/>
    <n v="20"/>
    <n v="65.989999999999995"/>
    <n v="0.01"/>
    <x v="3635"/>
    <n v="7.69"/>
    <n v="88.524000000000001"/>
    <n v="0.59"/>
    <x v="2"/>
    <x v="0"/>
    <x v="1076"/>
    <x v="9"/>
    <x v="0"/>
    <n v="69"/>
    <d v="2013-10-01T00:00:00"/>
    <x v="1"/>
    <x v="20"/>
    <n v="43123"/>
  </r>
  <r>
    <x v="342"/>
    <n v="50"/>
    <s v="Ross Baird"/>
    <x v="2"/>
    <n v="1"/>
    <x v="615"/>
    <n v="15906"/>
    <s v="Low"/>
    <n v="8"/>
    <n v="264.98"/>
    <n v="0.05"/>
    <x v="3636"/>
    <n v="17.86"/>
    <n v="-223.89449999999999"/>
    <n v="0.57999999999999996"/>
    <x v="2"/>
    <x v="2"/>
    <x v="99"/>
    <x v="7"/>
    <x v="3"/>
    <n v="2205"/>
    <d v="2013-09-29T00:00:00"/>
    <x v="2"/>
    <x v="12"/>
    <n v="33160"/>
  </r>
  <r>
    <x v="310"/>
    <n v="50"/>
    <s v="Tonja Turnell"/>
    <x v="3"/>
    <n v="1"/>
    <x v="615"/>
    <n v="39140"/>
    <s v="Low"/>
    <n v="26"/>
    <n v="81.94"/>
    <n v="0.02"/>
    <x v="3637"/>
    <n v="55.81"/>
    <n v="-624.29"/>
    <n v="0.6"/>
    <x v="1"/>
    <x v="4"/>
    <x v="1156"/>
    <x v="10"/>
    <x v="1"/>
    <n v="5523"/>
    <d v="2013-10-02T00:00:00"/>
    <x v="2"/>
    <x v="21"/>
    <n v="98037"/>
  </r>
  <r>
    <x v="1138"/>
    <n v="50"/>
    <s v="Erin Smith"/>
    <x v="1"/>
    <n v="1"/>
    <x v="616"/>
    <n v="3745"/>
    <s v="Low"/>
    <n v="38"/>
    <n v="29.18"/>
    <n v="0.04"/>
    <x v="3638"/>
    <n v="8.5500000000000007"/>
    <n v="411.1"/>
    <n v="0.42"/>
    <x v="1"/>
    <x v="0"/>
    <x v="77"/>
    <x v="5"/>
    <x v="2"/>
    <n v="550"/>
    <d v="2013-09-30T00:00:00"/>
    <x v="1"/>
    <x v="9"/>
    <n v="77573"/>
  </r>
  <r>
    <x v="531"/>
    <n v="50"/>
    <s v="Quincy Jones"/>
    <x v="0"/>
    <n v="1"/>
    <x v="616"/>
    <n v="34979"/>
    <s v="Critical"/>
    <n v="15"/>
    <n v="39.479999999999997"/>
    <n v="0"/>
    <x v="3639"/>
    <n v="1.99"/>
    <n v="62.93"/>
    <n v="0.54"/>
    <x v="2"/>
    <x v="6"/>
    <x v="276"/>
    <x v="8"/>
    <x v="1"/>
    <n v="4913"/>
    <d v="2013-09-30T00:00:00"/>
    <x v="0"/>
    <x v="37"/>
    <n v="88201"/>
  </r>
  <r>
    <x v="42"/>
    <n v="50"/>
    <s v="Olvera Toch"/>
    <x v="1"/>
    <n v="1"/>
    <x v="616"/>
    <n v="42690"/>
    <s v="Low"/>
    <n v="44"/>
    <n v="420.98"/>
    <n v="0.02"/>
    <x v="3640"/>
    <n v="19.989999999999998"/>
    <n v="8918.7355000000007"/>
    <n v="0.35"/>
    <x v="0"/>
    <x v="0"/>
    <x v="184"/>
    <x v="3"/>
    <x v="2"/>
    <n v="6022"/>
    <d v="2013-10-02T00:00:00"/>
    <x v="0"/>
    <x v="23"/>
    <n v="53711"/>
  </r>
  <r>
    <x v="42"/>
    <n v="50"/>
    <s v="Olvera Toch"/>
    <x v="1"/>
    <n v="1"/>
    <x v="616"/>
    <n v="42690"/>
    <s v="Low"/>
    <n v="48"/>
    <n v="16.739999999999998"/>
    <n v="0.04"/>
    <x v="3641"/>
    <n v="7.04"/>
    <n v="-236.12"/>
    <n v="0.81"/>
    <x v="0"/>
    <x v="0"/>
    <x v="742"/>
    <x v="0"/>
    <x v="2"/>
    <n v="6023"/>
    <d v="2013-10-02T00:00:00"/>
    <x v="0"/>
    <x v="23"/>
    <n v="53711"/>
  </r>
  <r>
    <x v="19"/>
    <n v="50"/>
    <s v="Lycoris Saunders"/>
    <x v="2"/>
    <n v="1"/>
    <x v="617"/>
    <n v="59008"/>
    <s v="Critical"/>
    <n v="39"/>
    <n v="90.97"/>
    <n v="0.05"/>
    <x v="3642"/>
    <n v="14"/>
    <n v="1264.75"/>
    <n v="0.36"/>
    <x v="2"/>
    <x v="2"/>
    <x v="312"/>
    <x v="7"/>
    <x v="3"/>
    <n v="8250"/>
    <d v="2013-09-29T00:00:00"/>
    <x v="2"/>
    <x v="45"/>
    <n v="28110"/>
  </r>
  <r>
    <x v="1032"/>
    <n v="50"/>
    <s v="Ritsa Hightower"/>
    <x v="2"/>
    <n v="1"/>
    <x v="617"/>
    <n v="45347"/>
    <s v="Medium"/>
    <n v="10"/>
    <n v="880.98"/>
    <n v="0.05"/>
    <x v="3643"/>
    <n v="44.55"/>
    <n v="1034.54"/>
    <n v="0.62"/>
    <x v="1"/>
    <x v="4"/>
    <x v="36"/>
    <x v="10"/>
    <x v="2"/>
    <n v="6383"/>
    <d v="2013-09-30T00:00:00"/>
    <x v="2"/>
    <x v="11"/>
    <n v="74074"/>
  </r>
  <r>
    <x v="56"/>
    <n v="50"/>
    <s v="Guy Thornton"/>
    <x v="2"/>
    <n v="1"/>
    <x v="617"/>
    <n v="32998"/>
    <s v="Not Specified"/>
    <n v="13"/>
    <n v="130.97999999999999"/>
    <n v="0.1"/>
    <x v="3644"/>
    <n v="54.74"/>
    <n v="-484.64"/>
    <n v="0.69"/>
    <x v="1"/>
    <x v="4"/>
    <x v="305"/>
    <x v="10"/>
    <x v="2"/>
    <n v="4637"/>
    <d v="2013-09-30T00:00:00"/>
    <x v="2"/>
    <x v="26"/>
    <n v="65807"/>
  </r>
  <r>
    <x v="568"/>
    <n v="50"/>
    <s v="Julia Barnett"/>
    <x v="2"/>
    <n v="1"/>
    <x v="617"/>
    <n v="10563"/>
    <s v="Critical"/>
    <n v="38"/>
    <n v="289.52999999999997"/>
    <n v="0.08"/>
    <x v="3645"/>
    <n v="19.989999999999998"/>
    <n v="2723.31"/>
    <n v="0.56000000000000005"/>
    <x v="0"/>
    <x v="0"/>
    <x v="984"/>
    <x v="13"/>
    <x v="1"/>
    <n v="1465"/>
    <d v="2013-09-30T00:00:00"/>
    <x v="0"/>
    <x v="2"/>
    <n v="94070"/>
  </r>
  <r>
    <x v="1182"/>
    <n v="50"/>
    <s v="Eleni McCrary"/>
    <x v="2"/>
    <n v="1"/>
    <x v="617"/>
    <n v="37829"/>
    <s v="Not Specified"/>
    <n v="28"/>
    <n v="8.74"/>
    <n v="0"/>
    <x v="3646"/>
    <n v="8.2899999999999991"/>
    <n v="-84.69"/>
    <n v="0.38"/>
    <x v="0"/>
    <x v="0"/>
    <x v="90"/>
    <x v="15"/>
    <x v="0"/>
    <n v="5321"/>
    <d v="2013-10-01T00:00:00"/>
    <x v="0"/>
    <x v="28"/>
    <n v="1821"/>
  </r>
  <r>
    <x v="568"/>
    <n v="50"/>
    <s v="Julia Barnett"/>
    <x v="2"/>
    <n v="1"/>
    <x v="617"/>
    <n v="10563"/>
    <s v="Critical"/>
    <n v="50"/>
    <n v="6.48"/>
    <n v="0.08"/>
    <x v="3647"/>
    <n v="5.4"/>
    <n v="-90.42"/>
    <n v="0.37"/>
    <x v="0"/>
    <x v="0"/>
    <x v="390"/>
    <x v="2"/>
    <x v="1"/>
    <n v="1466"/>
    <d v="2013-10-01T00:00:00"/>
    <x v="0"/>
    <x v="2"/>
    <n v="94070"/>
  </r>
  <r>
    <x v="274"/>
    <n v="50"/>
    <s v="Harold Engle"/>
    <x v="3"/>
    <n v="1"/>
    <x v="617"/>
    <n v="29445"/>
    <s v="High"/>
    <n v="28"/>
    <n v="90.97"/>
    <n v="0.09"/>
    <x v="3648"/>
    <n v="28"/>
    <n v="415.55"/>
    <n v="0.38"/>
    <x v="2"/>
    <x v="2"/>
    <x v="710"/>
    <x v="7"/>
    <x v="2"/>
    <n v="4151"/>
    <d v="2013-10-01T00:00:00"/>
    <x v="2"/>
    <x v="36"/>
    <n v="46952"/>
  </r>
  <r>
    <x v="1032"/>
    <n v="50"/>
    <s v="Ritsa Hightower"/>
    <x v="2"/>
    <n v="1"/>
    <x v="617"/>
    <n v="45347"/>
    <s v="Medium"/>
    <n v="41"/>
    <n v="599.99"/>
    <n v="7.0000000000000007E-2"/>
    <x v="3649"/>
    <n v="24.49"/>
    <n v="9791.0409999999993"/>
    <n v="0.37"/>
    <x v="2"/>
    <x v="1"/>
    <x v="979"/>
    <x v="11"/>
    <x v="2"/>
    <n v="6384"/>
    <d v="2013-10-01T00:00:00"/>
    <x v="1"/>
    <x v="11"/>
    <n v="74074"/>
  </r>
  <r>
    <x v="605"/>
    <n v="50"/>
    <s v="Duane Huffman"/>
    <x v="3"/>
    <n v="1"/>
    <x v="617"/>
    <n v="34244"/>
    <s v="Low"/>
    <n v="4"/>
    <n v="31.78"/>
    <n v="0.04"/>
    <x v="3650"/>
    <n v="1.99"/>
    <n v="-62.77"/>
    <n v="0.42"/>
    <x v="2"/>
    <x v="6"/>
    <x v="186"/>
    <x v="8"/>
    <x v="2"/>
    <n v="4818"/>
    <d v="2013-10-01T00:00:00"/>
    <x v="0"/>
    <x v="9"/>
    <n v="78041"/>
  </r>
  <r>
    <x v="605"/>
    <n v="50"/>
    <s v="Duane Huffman"/>
    <x v="3"/>
    <n v="1"/>
    <x v="617"/>
    <n v="34244"/>
    <s v="Low"/>
    <n v="25"/>
    <n v="7.37"/>
    <n v="0"/>
    <x v="3651"/>
    <n v="5.53"/>
    <n v="-89.56"/>
    <n v="0.69"/>
    <x v="2"/>
    <x v="6"/>
    <x v="724"/>
    <x v="8"/>
    <x v="2"/>
    <n v="4817"/>
    <d v="2013-10-08T00:00:00"/>
    <x v="1"/>
    <x v="9"/>
    <n v="78041"/>
  </r>
  <r>
    <x v="678"/>
    <n v="50"/>
    <s v="Edward Nazzal"/>
    <x v="0"/>
    <n v="1"/>
    <x v="618"/>
    <n v="41187"/>
    <s v="Low"/>
    <n v="9"/>
    <n v="5.58"/>
    <n v="0"/>
    <x v="3652"/>
    <n v="0.7"/>
    <n v="5.34"/>
    <n v="0.6"/>
    <x v="0"/>
    <x v="3"/>
    <x v="1157"/>
    <x v="6"/>
    <x v="2"/>
    <n v="5809"/>
    <d v="2013-09-30T00:00:00"/>
    <x v="0"/>
    <x v="9"/>
    <n v="77901"/>
  </r>
  <r>
    <x v="209"/>
    <n v="50"/>
    <s v="Nicole Hansen"/>
    <x v="0"/>
    <n v="1"/>
    <x v="618"/>
    <n v="16741"/>
    <s v="Medium"/>
    <n v="6"/>
    <n v="22.84"/>
    <n v="0.01"/>
    <x v="3653"/>
    <n v="16.87"/>
    <n v="-42.38"/>
    <n v="0.39"/>
    <x v="0"/>
    <x v="0"/>
    <x v="732"/>
    <x v="2"/>
    <x v="2"/>
    <n v="2323"/>
    <d v="2013-10-01T00:00:00"/>
    <x v="0"/>
    <x v="14"/>
    <n v="60901"/>
  </r>
  <r>
    <x v="769"/>
    <n v="50"/>
    <s v="Eric Hoffmann"/>
    <x v="0"/>
    <n v="1"/>
    <x v="618"/>
    <n v="7457"/>
    <s v="Not Specified"/>
    <n v="46"/>
    <n v="11.55"/>
    <n v="0.04"/>
    <x v="3654"/>
    <n v="2.36"/>
    <n v="124.24"/>
    <n v="0.55000000000000004"/>
    <x v="0"/>
    <x v="3"/>
    <x v="74"/>
    <x v="6"/>
    <x v="3"/>
    <n v="1020"/>
    <d v="2013-10-02T00:00:00"/>
    <x v="0"/>
    <x v="12"/>
    <n v="32712"/>
  </r>
  <r>
    <x v="326"/>
    <n v="50"/>
    <s v="Kimberly Carter"/>
    <x v="1"/>
    <n v="1"/>
    <x v="618"/>
    <n v="7489"/>
    <s v="Critical"/>
    <n v="38"/>
    <n v="180.98"/>
    <n v="0.01"/>
    <x v="3655"/>
    <n v="23.58"/>
    <n v="552.97"/>
    <n v="0.74"/>
    <x v="1"/>
    <x v="4"/>
    <x v="1158"/>
    <x v="10"/>
    <x v="2"/>
    <n v="1029"/>
    <d v="2013-10-03T00:00:00"/>
    <x v="2"/>
    <x v="10"/>
    <n v="52402"/>
  </r>
  <r>
    <x v="769"/>
    <n v="50"/>
    <s v="Eric Hoffmann"/>
    <x v="0"/>
    <n v="1"/>
    <x v="618"/>
    <n v="7457"/>
    <s v="Not Specified"/>
    <n v="36"/>
    <n v="60.98"/>
    <n v="0.02"/>
    <x v="3656"/>
    <n v="19.989999999999998"/>
    <n v="624.64"/>
    <n v="0.38"/>
    <x v="0"/>
    <x v="0"/>
    <x v="796"/>
    <x v="15"/>
    <x v="3"/>
    <n v="1019"/>
    <d v="2013-10-03T00:00:00"/>
    <x v="0"/>
    <x v="12"/>
    <n v="32712"/>
  </r>
  <r>
    <x v="706"/>
    <n v="50"/>
    <s v="Jonathan Howell"/>
    <x v="3"/>
    <n v="1"/>
    <x v="618"/>
    <n v="24710"/>
    <s v="Low"/>
    <n v="3"/>
    <n v="4.9800000000000004"/>
    <n v="0.05"/>
    <x v="1760"/>
    <n v="7.44"/>
    <n v="-15.6"/>
    <n v="0.36"/>
    <x v="0"/>
    <x v="0"/>
    <x v="518"/>
    <x v="2"/>
    <x v="2"/>
    <n v="3473"/>
    <d v="2013-10-04T00:00:00"/>
    <x v="0"/>
    <x v="9"/>
    <n v="77546"/>
  </r>
  <r>
    <x v="623"/>
    <n v="50"/>
    <s v="Edward Nazzal"/>
    <x v="0"/>
    <n v="1"/>
    <x v="618"/>
    <n v="41187"/>
    <s v="Low"/>
    <n v="25"/>
    <n v="5.78"/>
    <n v="0.03"/>
    <x v="3657"/>
    <n v="4.96"/>
    <n v="-42.45"/>
    <n v="0.36"/>
    <x v="0"/>
    <x v="0"/>
    <x v="1014"/>
    <x v="2"/>
    <x v="2"/>
    <n v="5810"/>
    <d v="2013-10-04T00:00:00"/>
    <x v="0"/>
    <x v="9"/>
    <n v="76706"/>
  </r>
  <r>
    <x v="805"/>
    <n v="50"/>
    <s v="Jas O'Carroll"/>
    <x v="1"/>
    <n v="1"/>
    <x v="619"/>
    <n v="42375"/>
    <s v="High"/>
    <n v="45"/>
    <n v="2.94"/>
    <n v="0.03"/>
    <x v="3658"/>
    <n v="0.7"/>
    <n v="24.34"/>
    <n v="0.57999999999999996"/>
    <x v="0"/>
    <x v="3"/>
    <x v="175"/>
    <x v="6"/>
    <x v="0"/>
    <n v="5980"/>
    <d v="2013-10-02T00:00:00"/>
    <x v="1"/>
    <x v="20"/>
    <n v="44094"/>
  </r>
  <r>
    <x v="125"/>
    <n v="50"/>
    <s v="Gene Hale"/>
    <x v="3"/>
    <n v="1"/>
    <x v="619"/>
    <n v="14535"/>
    <s v="Not Specified"/>
    <n v="22"/>
    <n v="11.29"/>
    <n v="0.03"/>
    <x v="3659"/>
    <n v="5.03"/>
    <n v="-33.82"/>
    <n v="0.59"/>
    <x v="0"/>
    <x v="0"/>
    <x v="275"/>
    <x v="0"/>
    <x v="2"/>
    <n v="2043"/>
    <d v="2013-10-02T00:00:00"/>
    <x v="0"/>
    <x v="10"/>
    <n v="52761"/>
  </r>
  <r>
    <x v="731"/>
    <n v="50"/>
    <s v="John Dryer"/>
    <x v="2"/>
    <n v="1"/>
    <x v="620"/>
    <n v="37127"/>
    <s v="High"/>
    <n v="19"/>
    <n v="9.11"/>
    <n v="0.03"/>
    <x v="3660"/>
    <n v="2.15"/>
    <n v="50.13"/>
    <n v="0.4"/>
    <x v="0"/>
    <x v="3"/>
    <x v="5"/>
    <x v="2"/>
    <x v="3"/>
    <n v="5218"/>
    <d v="2013-10-03T00:00:00"/>
    <x v="0"/>
    <x v="42"/>
    <n v="30907"/>
  </r>
  <r>
    <x v="725"/>
    <n v="50"/>
    <s v="Daniel Lacy"/>
    <x v="0"/>
    <n v="1"/>
    <x v="620"/>
    <n v="5764"/>
    <s v="Not Specified"/>
    <n v="23"/>
    <n v="8.0399999999999991"/>
    <n v="0.02"/>
    <x v="3661"/>
    <n v="8.94"/>
    <n v="-117.16200000000001"/>
    <n v="0.4"/>
    <x v="0"/>
    <x v="0"/>
    <x v="464"/>
    <x v="3"/>
    <x v="1"/>
    <n v="803"/>
    <d v="2013-10-03T00:00:00"/>
    <x v="0"/>
    <x v="5"/>
    <n v="84106"/>
  </r>
  <r>
    <x v="122"/>
    <n v="50"/>
    <s v="Toby Carlisle"/>
    <x v="1"/>
    <n v="1"/>
    <x v="620"/>
    <n v="57984"/>
    <s v="High"/>
    <n v="6"/>
    <n v="30.97"/>
    <n v="7.0000000000000007E-2"/>
    <x v="3662"/>
    <n v="4"/>
    <n v="-123.37"/>
    <n v="0.74"/>
    <x v="2"/>
    <x v="0"/>
    <x v="884"/>
    <x v="8"/>
    <x v="3"/>
    <n v="8118"/>
    <d v="2013-10-03T00:00:00"/>
    <x v="1"/>
    <x v="29"/>
    <n v="37064"/>
  </r>
  <r>
    <x v="617"/>
    <n v="50"/>
    <s v="Andrew Roberts"/>
    <x v="1"/>
    <n v="1"/>
    <x v="620"/>
    <n v="35686"/>
    <s v="High"/>
    <n v="48"/>
    <n v="6.48"/>
    <n v="0.05"/>
    <x v="3663"/>
    <n v="9.17"/>
    <n v="-254.68"/>
    <n v="0.37"/>
    <x v="0"/>
    <x v="0"/>
    <x v="69"/>
    <x v="2"/>
    <x v="1"/>
    <n v="5005"/>
    <d v="2013-10-04T00:00:00"/>
    <x v="0"/>
    <x v="21"/>
    <n v="99352"/>
  </r>
  <r>
    <x v="350"/>
    <n v="50"/>
    <s v="Toby Carlisle"/>
    <x v="1"/>
    <n v="1"/>
    <x v="620"/>
    <n v="57984"/>
    <s v="High"/>
    <n v="20"/>
    <n v="599.99"/>
    <n v="7.0000000000000007E-2"/>
    <x v="3664"/>
    <n v="24.49"/>
    <n v="3899.72"/>
    <n v="0.37"/>
    <x v="2"/>
    <x v="1"/>
    <x v="979"/>
    <x v="11"/>
    <x v="3"/>
    <n v="8119"/>
    <d v="2013-10-04T00:00:00"/>
    <x v="0"/>
    <x v="29"/>
    <n v="37066"/>
  </r>
  <r>
    <x v="520"/>
    <n v="50"/>
    <s v="Corey Catlett"/>
    <x v="1"/>
    <n v="1"/>
    <x v="621"/>
    <n v="52292"/>
    <s v="Not Specified"/>
    <n v="18"/>
    <n v="130.97999999999999"/>
    <n v="0.06"/>
    <x v="3665"/>
    <n v="30"/>
    <n v="-261.77"/>
    <n v="0.78"/>
    <x v="1"/>
    <x v="2"/>
    <x v="477"/>
    <x v="1"/>
    <x v="1"/>
    <n v="7340"/>
    <d v="2013-10-04T00:00:00"/>
    <x v="2"/>
    <x v="2"/>
    <n v="92054"/>
  </r>
  <r>
    <x v="558"/>
    <n v="50"/>
    <s v="Roger Barcio"/>
    <x v="2"/>
    <n v="1"/>
    <x v="621"/>
    <n v="24260"/>
    <s v="Not Specified"/>
    <n v="48"/>
    <n v="11.97"/>
    <n v="0.09"/>
    <x v="3666"/>
    <n v="4.9800000000000004"/>
    <n v="-47.92"/>
    <n v="0.57999999999999996"/>
    <x v="0"/>
    <x v="0"/>
    <x v="405"/>
    <x v="13"/>
    <x v="1"/>
    <n v="3403"/>
    <d v="2013-10-04T00:00:00"/>
    <x v="1"/>
    <x v="31"/>
    <n v="83701"/>
  </r>
  <r>
    <x v="1177"/>
    <n v="50"/>
    <s v="Greg Hansen"/>
    <x v="1"/>
    <n v="1"/>
    <x v="621"/>
    <n v="57478"/>
    <s v="Critical"/>
    <n v="36"/>
    <n v="1.88"/>
    <n v="0.1"/>
    <x v="3667"/>
    <n v="0.79"/>
    <n v="-2.5099999999999998"/>
    <n v="0.5"/>
    <x v="0"/>
    <x v="3"/>
    <x v="1159"/>
    <x v="14"/>
    <x v="3"/>
    <n v="8052"/>
    <d v="2013-10-04T00:00:00"/>
    <x v="0"/>
    <x v="45"/>
    <n v="28031"/>
  </r>
  <r>
    <x v="204"/>
    <n v="50"/>
    <s v="Phillina Ober"/>
    <x v="0"/>
    <n v="1"/>
    <x v="621"/>
    <n v="35426"/>
    <s v="High"/>
    <n v="5"/>
    <n v="10.31"/>
    <n v="0.08"/>
    <x v="3668"/>
    <n v="1.79"/>
    <n v="3.85"/>
    <n v="0.38"/>
    <x v="0"/>
    <x v="3"/>
    <x v="751"/>
    <x v="2"/>
    <x v="1"/>
    <n v="4979"/>
    <d v="2013-10-04T00:00:00"/>
    <x v="0"/>
    <x v="21"/>
    <n v="98002"/>
  </r>
  <r>
    <x v="1183"/>
    <n v="50"/>
    <s v="Benjamin Farhat"/>
    <x v="1"/>
    <n v="1"/>
    <x v="621"/>
    <n v="49764"/>
    <s v="Low"/>
    <n v="37"/>
    <n v="10.98"/>
    <n v="7.0000000000000007E-2"/>
    <x v="3669"/>
    <n v="3.37"/>
    <n v="17.149999999999999"/>
    <n v="0.56999999999999995"/>
    <x v="0"/>
    <x v="6"/>
    <x v="457"/>
    <x v="16"/>
    <x v="1"/>
    <n v="6962"/>
    <d v="2013-10-07T00:00:00"/>
    <x v="1"/>
    <x v="40"/>
    <n v="85338"/>
  </r>
  <r>
    <x v="849"/>
    <n v="50"/>
    <s v="Vivek Grady"/>
    <x v="2"/>
    <n v="1"/>
    <x v="622"/>
    <n v="33573"/>
    <s v="Critical"/>
    <n v="15"/>
    <n v="150.97999999999999"/>
    <n v="0.06"/>
    <x v="3670"/>
    <n v="16.010000000000002"/>
    <n v="111.0474"/>
    <n v="0.7"/>
    <x v="1"/>
    <x v="4"/>
    <x v="24"/>
    <x v="4"/>
    <x v="0"/>
    <n v="4717"/>
    <d v="2013-10-04T00:00:00"/>
    <x v="2"/>
    <x v="20"/>
    <n v="43221"/>
  </r>
  <r>
    <x v="337"/>
    <n v="50"/>
    <s v="Tony Sayre"/>
    <x v="1"/>
    <n v="1"/>
    <x v="622"/>
    <n v="57475"/>
    <s v="Low"/>
    <n v="34"/>
    <n v="15.99"/>
    <n v="0.06"/>
    <x v="3671"/>
    <n v="13.18"/>
    <n v="-145.32550000000001"/>
    <n v="0.37"/>
    <x v="0"/>
    <x v="0"/>
    <x v="48"/>
    <x v="3"/>
    <x v="3"/>
    <n v="8045"/>
    <d v="2013-10-04T00:00:00"/>
    <x v="0"/>
    <x v="4"/>
    <n v="36701"/>
  </r>
  <r>
    <x v="337"/>
    <n v="50"/>
    <s v="Tony Sayre"/>
    <x v="1"/>
    <n v="1"/>
    <x v="622"/>
    <n v="57475"/>
    <s v="Low"/>
    <n v="48"/>
    <n v="6.54"/>
    <n v="0.04"/>
    <x v="3672"/>
    <n v="5.27"/>
    <n v="-79.81"/>
    <n v="0.36"/>
    <x v="0"/>
    <x v="0"/>
    <x v="862"/>
    <x v="3"/>
    <x v="3"/>
    <n v="8046"/>
    <d v="2013-10-04T00:00:00"/>
    <x v="0"/>
    <x v="4"/>
    <n v="36701"/>
  </r>
  <r>
    <x v="1184"/>
    <n v="50"/>
    <s v="Aaron Hawkins"/>
    <x v="1"/>
    <n v="1"/>
    <x v="622"/>
    <n v="30150"/>
    <s v="Critical"/>
    <n v="30"/>
    <n v="15.57"/>
    <n v="0.06"/>
    <x v="3673"/>
    <n v="1.39"/>
    <n v="193.12"/>
    <n v="0.38"/>
    <x v="0"/>
    <x v="0"/>
    <x v="353"/>
    <x v="15"/>
    <x v="0"/>
    <n v="4241"/>
    <d v="2013-10-05T00:00:00"/>
    <x v="0"/>
    <x v="22"/>
    <n v="8109"/>
  </r>
  <r>
    <x v="572"/>
    <n v="50"/>
    <s v="Fred Hopkins"/>
    <x v="1"/>
    <n v="1"/>
    <x v="622"/>
    <n v="54563"/>
    <s v="Critical"/>
    <n v="24"/>
    <n v="20.239999999999998"/>
    <n v="0.01"/>
    <x v="3674"/>
    <n v="8.99"/>
    <n v="43.87"/>
    <n v="0.46"/>
    <x v="1"/>
    <x v="6"/>
    <x v="1160"/>
    <x v="5"/>
    <x v="2"/>
    <n v="7626"/>
    <d v="2013-10-06T00:00:00"/>
    <x v="0"/>
    <x v="9"/>
    <n v="77840"/>
  </r>
  <r>
    <x v="337"/>
    <n v="50"/>
    <s v="Tony Sayre"/>
    <x v="1"/>
    <n v="1"/>
    <x v="622"/>
    <n v="57475"/>
    <s v="Low"/>
    <n v="24"/>
    <n v="6.48"/>
    <n v="0.09"/>
    <x v="3675"/>
    <n v="6.6"/>
    <n v="-76.53"/>
    <n v="0.37"/>
    <x v="0"/>
    <x v="0"/>
    <x v="206"/>
    <x v="2"/>
    <x v="3"/>
    <n v="8047"/>
    <d v="2013-10-06T00:00:00"/>
    <x v="0"/>
    <x v="4"/>
    <n v="36701"/>
  </r>
  <r>
    <x v="525"/>
    <n v="50"/>
    <s v="Meg O'Connel"/>
    <x v="0"/>
    <n v="1"/>
    <x v="622"/>
    <n v="55969"/>
    <s v="Medium"/>
    <n v="37"/>
    <n v="64.98"/>
    <n v="0.08"/>
    <x v="3676"/>
    <n v="6.88"/>
    <n v="189.77"/>
    <n v="0.73"/>
    <x v="0"/>
    <x v="0"/>
    <x v="1024"/>
    <x v="0"/>
    <x v="2"/>
    <n v="7829"/>
    <d v="2013-10-07T00:00:00"/>
    <x v="0"/>
    <x v="26"/>
    <n v="63122"/>
  </r>
  <r>
    <x v="337"/>
    <n v="50"/>
    <s v="Tony Sayre"/>
    <x v="1"/>
    <n v="1"/>
    <x v="622"/>
    <n v="57475"/>
    <s v="Low"/>
    <n v="32"/>
    <n v="4.91"/>
    <n v="0.04"/>
    <x v="2603"/>
    <n v="5.68"/>
    <n v="-93.230500000000006"/>
    <n v="0.36"/>
    <x v="0"/>
    <x v="0"/>
    <x v="412"/>
    <x v="3"/>
    <x v="3"/>
    <n v="8044"/>
    <d v="2013-10-11T00:00:00"/>
    <x v="0"/>
    <x v="4"/>
    <n v="36701"/>
  </r>
  <r>
    <x v="457"/>
    <n v="50"/>
    <s v="Michelle Moray"/>
    <x v="2"/>
    <n v="1"/>
    <x v="623"/>
    <n v="56099"/>
    <s v="Low"/>
    <n v="11"/>
    <n v="10.98"/>
    <n v="0.02"/>
    <x v="3677"/>
    <n v="3.99"/>
    <n v="-13.55"/>
    <n v="0.57999999999999996"/>
    <x v="0"/>
    <x v="0"/>
    <x v="567"/>
    <x v="13"/>
    <x v="3"/>
    <n v="7844"/>
    <d v="2013-10-12T00:00:00"/>
    <x v="0"/>
    <x v="27"/>
    <n v="40475"/>
  </r>
  <r>
    <x v="452"/>
    <n v="50"/>
    <s v="Michelle Moray"/>
    <x v="2"/>
    <n v="1"/>
    <x v="623"/>
    <n v="56099"/>
    <s v="Low"/>
    <n v="6"/>
    <n v="15.7"/>
    <n v="0.1"/>
    <x v="3678"/>
    <n v="11.25"/>
    <n v="-59.39"/>
    <n v="0.6"/>
    <x v="0"/>
    <x v="0"/>
    <x v="790"/>
    <x v="0"/>
    <x v="3"/>
    <n v="7843"/>
    <d v="2013-10-12T00:00:00"/>
    <x v="0"/>
    <x v="8"/>
    <n v="71301"/>
  </r>
  <r>
    <x v="811"/>
    <n v="50"/>
    <s v="Barry Gonzalez"/>
    <x v="3"/>
    <n v="1"/>
    <x v="624"/>
    <n v="40194"/>
    <s v="Not Specified"/>
    <n v="30"/>
    <n v="160.97999999999999"/>
    <n v="0.1"/>
    <x v="3679"/>
    <n v="30"/>
    <n v="290.66000000000003"/>
    <n v="0.62"/>
    <x v="1"/>
    <x v="2"/>
    <x v="187"/>
    <x v="1"/>
    <x v="0"/>
    <n v="5686"/>
    <d v="2013-10-07T00:00:00"/>
    <x v="2"/>
    <x v="1"/>
    <n v="20854"/>
  </r>
  <r>
    <x v="192"/>
    <n v="50"/>
    <s v="Alan Haines"/>
    <x v="1"/>
    <n v="1"/>
    <x v="624"/>
    <n v="14081"/>
    <s v="High"/>
    <n v="31"/>
    <n v="44.43"/>
    <n v="0.03"/>
    <x v="3680"/>
    <n v="46.59"/>
    <n v="-1401.1712"/>
    <n v="0.67"/>
    <x v="1"/>
    <x v="4"/>
    <x v="1088"/>
    <x v="4"/>
    <x v="0"/>
    <n v="1968"/>
    <d v="2013-10-07T00:00:00"/>
    <x v="2"/>
    <x v="13"/>
    <n v="13210"/>
  </r>
  <r>
    <x v="896"/>
    <n v="50"/>
    <s v="Sonia Sunley"/>
    <x v="2"/>
    <n v="1"/>
    <x v="624"/>
    <n v="33600"/>
    <s v="Low"/>
    <n v="42"/>
    <n v="4.28"/>
    <n v="0.06"/>
    <x v="3681"/>
    <n v="4.79"/>
    <n v="-94.36"/>
    <n v="0.4"/>
    <x v="0"/>
    <x v="0"/>
    <x v="410"/>
    <x v="2"/>
    <x v="2"/>
    <n v="4718"/>
    <d v="2013-10-08T00:00:00"/>
    <x v="0"/>
    <x v="38"/>
    <n v="66048"/>
  </r>
  <r>
    <x v="220"/>
    <n v="50"/>
    <s v="Adam Shillingsburg"/>
    <x v="2"/>
    <n v="1"/>
    <x v="624"/>
    <n v="23046"/>
    <s v="Critical"/>
    <n v="33"/>
    <n v="8.9499999999999993"/>
    <n v="0.08"/>
    <x v="3682"/>
    <n v="2.0099999999999998"/>
    <n v="93.33"/>
    <n v="0.39"/>
    <x v="0"/>
    <x v="3"/>
    <x v="400"/>
    <x v="2"/>
    <x v="1"/>
    <n v="3213"/>
    <d v="2013-10-08T00:00:00"/>
    <x v="0"/>
    <x v="6"/>
    <n v="97526"/>
  </r>
  <r>
    <x v="811"/>
    <n v="50"/>
    <s v="Barry Gonzalez"/>
    <x v="3"/>
    <n v="1"/>
    <x v="624"/>
    <n v="40194"/>
    <s v="Not Specified"/>
    <n v="16"/>
    <n v="119.99"/>
    <n v="0"/>
    <x v="3683"/>
    <n v="56.14"/>
    <n v="-14.415900000000001"/>
    <n v="0.39"/>
    <x v="2"/>
    <x v="4"/>
    <x v="136"/>
    <x v="7"/>
    <x v="0"/>
    <n v="5687"/>
    <d v="2013-10-08T00:00:00"/>
    <x v="2"/>
    <x v="1"/>
    <n v="20854"/>
  </r>
  <r>
    <x v="811"/>
    <n v="50"/>
    <s v="Barry Gonzalez"/>
    <x v="3"/>
    <n v="1"/>
    <x v="624"/>
    <n v="40194"/>
    <s v="Not Specified"/>
    <n v="34"/>
    <n v="35.99"/>
    <n v="0.02"/>
    <x v="3684"/>
    <n v="5"/>
    <n v="-112.123"/>
    <n v="0.85"/>
    <x v="2"/>
    <x v="0"/>
    <x v="202"/>
    <x v="9"/>
    <x v="0"/>
    <n v="5688"/>
    <d v="2013-10-08T00:00:00"/>
    <x v="0"/>
    <x v="1"/>
    <n v="20854"/>
  </r>
  <r>
    <x v="1185"/>
    <n v="50"/>
    <s v="Jane Waco"/>
    <x v="2"/>
    <n v="1"/>
    <x v="624"/>
    <n v="55235"/>
    <s v="Low"/>
    <n v="33"/>
    <n v="85.99"/>
    <n v="0"/>
    <x v="3685"/>
    <n v="2.79"/>
    <n v="730.51199999999994"/>
    <n v="0.57999999999999996"/>
    <x v="2"/>
    <x v="0"/>
    <x v="1134"/>
    <x v="9"/>
    <x v="0"/>
    <n v="7706"/>
    <d v="2013-10-08T00:00:00"/>
    <x v="0"/>
    <x v="20"/>
    <n v="45385"/>
  </r>
  <r>
    <x v="156"/>
    <n v="50"/>
    <s v="Henia Zydlo"/>
    <x v="1"/>
    <n v="1"/>
    <x v="624"/>
    <n v="20192"/>
    <s v="Low"/>
    <n v="35"/>
    <n v="45.19"/>
    <n v="0.04"/>
    <x v="3686"/>
    <n v="1.99"/>
    <n v="504.35"/>
    <n v="0.55000000000000004"/>
    <x v="2"/>
    <x v="6"/>
    <x v="196"/>
    <x v="8"/>
    <x v="3"/>
    <n v="2799"/>
    <d v="2013-10-13T00:00:00"/>
    <x v="0"/>
    <x v="12"/>
    <n v="33134"/>
  </r>
  <r>
    <x v="145"/>
    <n v="50"/>
    <s v="Art Foster"/>
    <x v="1"/>
    <n v="1"/>
    <x v="625"/>
    <n v="27974"/>
    <s v="High"/>
    <n v="35"/>
    <n v="26.64"/>
    <n v="0.08"/>
    <x v="3687"/>
    <n v="5.3"/>
    <n v="127.17"/>
    <m/>
    <x v="1"/>
    <x v="5"/>
    <x v="1161"/>
    <x v="1"/>
    <x v="0"/>
    <n v="3923"/>
    <d v="2013-10-08T00:00:00"/>
    <x v="0"/>
    <x v="0"/>
    <n v="17331"/>
  </r>
  <r>
    <x v="145"/>
    <n v="50"/>
    <s v="Art Foster"/>
    <x v="1"/>
    <n v="1"/>
    <x v="625"/>
    <n v="27974"/>
    <s v="High"/>
    <n v="27"/>
    <n v="12.07"/>
    <n v="0.08"/>
    <x v="3688"/>
    <n v="6.2"/>
    <n v="-6.7"/>
    <n v="0.52"/>
    <x v="1"/>
    <x v="3"/>
    <x v="1095"/>
    <x v="5"/>
    <x v="0"/>
    <n v="3924"/>
    <d v="2013-10-08T00:00:00"/>
    <x v="0"/>
    <x v="0"/>
    <n v="17331"/>
  </r>
  <r>
    <x v="1016"/>
    <n v="50"/>
    <s v="Lori Olson"/>
    <x v="3"/>
    <n v="1"/>
    <x v="625"/>
    <n v="8933"/>
    <s v="High"/>
    <n v="37"/>
    <n v="42.8"/>
    <n v="0.04"/>
    <x v="3689"/>
    <n v="2.99"/>
    <n v="640.84050000000002"/>
    <n v="0.36"/>
    <x v="0"/>
    <x v="0"/>
    <x v="587"/>
    <x v="3"/>
    <x v="3"/>
    <n v="1215"/>
    <d v="2013-10-08T00:00:00"/>
    <x v="0"/>
    <x v="4"/>
    <n v="35904"/>
  </r>
  <r>
    <x v="684"/>
    <n v="50"/>
    <s v="Thomas Seio"/>
    <x v="1"/>
    <n v="1"/>
    <x v="625"/>
    <n v="34246"/>
    <s v="Critical"/>
    <n v="49"/>
    <n v="4.0599999999999996"/>
    <n v="0.03"/>
    <x v="3690"/>
    <n v="6.89"/>
    <n v="-257.11"/>
    <n v="0.6"/>
    <x v="0"/>
    <x v="0"/>
    <x v="281"/>
    <x v="13"/>
    <x v="2"/>
    <n v="4820"/>
    <d v="2013-10-08T00:00:00"/>
    <x v="0"/>
    <x v="14"/>
    <n v="60062"/>
  </r>
  <r>
    <x v="684"/>
    <n v="50"/>
    <s v="Thomas Seio"/>
    <x v="1"/>
    <n v="1"/>
    <x v="625"/>
    <n v="34246"/>
    <s v="Critical"/>
    <n v="18"/>
    <n v="99.99"/>
    <n v="0.03"/>
    <x v="3691"/>
    <n v="19.989999999999998"/>
    <n v="192.33"/>
    <n v="0.52"/>
    <x v="2"/>
    <x v="0"/>
    <x v="335"/>
    <x v="7"/>
    <x v="2"/>
    <n v="4821"/>
    <d v="2013-10-08T00:00:00"/>
    <x v="0"/>
    <x v="14"/>
    <n v="60062"/>
  </r>
  <r>
    <x v="1016"/>
    <n v="50"/>
    <s v="Lori Olson"/>
    <x v="3"/>
    <n v="1"/>
    <x v="625"/>
    <n v="8933"/>
    <s v="High"/>
    <n v="30"/>
    <n v="22.98"/>
    <n v="0.06"/>
    <x v="3692"/>
    <n v="7.58"/>
    <n v="154.99"/>
    <n v="0.51"/>
    <x v="1"/>
    <x v="0"/>
    <x v="1074"/>
    <x v="5"/>
    <x v="3"/>
    <n v="1216"/>
    <d v="2013-10-09T00:00:00"/>
    <x v="0"/>
    <x v="4"/>
    <n v="35904"/>
  </r>
  <r>
    <x v="1104"/>
    <n v="50"/>
    <s v="Thomas Seio"/>
    <x v="1"/>
    <n v="1"/>
    <x v="625"/>
    <n v="34246"/>
    <s v="Critical"/>
    <n v="27"/>
    <n v="11.58"/>
    <n v="0.01"/>
    <x v="3693"/>
    <n v="6.97"/>
    <n v="1.91"/>
    <n v="0.35"/>
    <x v="0"/>
    <x v="0"/>
    <x v="131"/>
    <x v="15"/>
    <x v="2"/>
    <n v="4822"/>
    <d v="2013-10-09T00:00:00"/>
    <x v="0"/>
    <x v="14"/>
    <n v="60452"/>
  </r>
  <r>
    <x v="357"/>
    <n v="50"/>
    <s v="Art Foster"/>
    <x v="1"/>
    <n v="1"/>
    <x v="625"/>
    <n v="27974"/>
    <s v="High"/>
    <n v="31"/>
    <n v="28.48"/>
    <n v="0.09"/>
    <x v="3694"/>
    <n v="1.99"/>
    <n v="284.64999999999998"/>
    <n v="0.4"/>
    <x v="2"/>
    <x v="6"/>
    <x v="28"/>
    <x v="8"/>
    <x v="1"/>
    <n v="3925"/>
    <d v="2013-10-09T00:00:00"/>
    <x v="1"/>
    <x v="30"/>
    <n v="80232"/>
  </r>
  <r>
    <x v="345"/>
    <n v="50"/>
    <s v="Benjamin Venier"/>
    <x v="0"/>
    <n v="1"/>
    <x v="625"/>
    <n v="16194"/>
    <s v="Not Specified"/>
    <n v="24"/>
    <n v="125.99"/>
    <n v="0.08"/>
    <x v="3695"/>
    <n v="4.2"/>
    <n v="315.48599999999999"/>
    <n v="0.59"/>
    <x v="2"/>
    <x v="0"/>
    <x v="306"/>
    <x v="9"/>
    <x v="0"/>
    <n v="2248"/>
    <d v="2013-10-09T00:00:00"/>
    <x v="0"/>
    <x v="19"/>
    <n v="4401"/>
  </r>
  <r>
    <x v="249"/>
    <n v="50"/>
    <s v="Sally Hughsby"/>
    <x v="3"/>
    <n v="1"/>
    <x v="626"/>
    <n v="7619"/>
    <s v="Not Specified"/>
    <n v="8"/>
    <n v="17.48"/>
    <n v="0.02"/>
    <x v="3696"/>
    <n v="1.99"/>
    <n v="-24.48"/>
    <n v="0.45"/>
    <x v="2"/>
    <x v="6"/>
    <x v="684"/>
    <x v="8"/>
    <x v="0"/>
    <n v="1040"/>
    <d v="2013-10-09T00:00:00"/>
    <x v="0"/>
    <x v="20"/>
    <n v="44070"/>
  </r>
  <r>
    <x v="394"/>
    <n v="50"/>
    <s v="Brad Thomas"/>
    <x v="1"/>
    <n v="1"/>
    <x v="626"/>
    <n v="17568"/>
    <s v="Not Specified"/>
    <n v="31"/>
    <n v="16.48"/>
    <n v="0"/>
    <x v="3697"/>
    <n v="1.99"/>
    <n v="170.69"/>
    <n v="0.42"/>
    <x v="2"/>
    <x v="6"/>
    <x v="127"/>
    <x v="8"/>
    <x v="1"/>
    <n v="2421"/>
    <d v="2013-10-09T00:00:00"/>
    <x v="0"/>
    <x v="2"/>
    <n v="94024"/>
  </r>
  <r>
    <x v="1081"/>
    <n v="50"/>
    <s v="Frank Hawley"/>
    <x v="1"/>
    <n v="1"/>
    <x v="626"/>
    <n v="47360"/>
    <s v="Not Specified"/>
    <n v="25"/>
    <n v="89.99"/>
    <n v="0.05"/>
    <x v="3698"/>
    <n v="42"/>
    <n v="-514.17999999999995"/>
    <n v="0.66"/>
    <x v="1"/>
    <x v="2"/>
    <x v="476"/>
    <x v="1"/>
    <x v="1"/>
    <n v="6657"/>
    <d v="2013-10-10T00:00:00"/>
    <x v="2"/>
    <x v="44"/>
    <n v="82604"/>
  </r>
  <r>
    <x v="652"/>
    <n v="50"/>
    <s v="Julia Dunbar"/>
    <x v="3"/>
    <n v="1"/>
    <x v="626"/>
    <n v="52641"/>
    <s v="Not Specified"/>
    <n v="6"/>
    <n v="155.99"/>
    <n v="0.02"/>
    <x v="3699"/>
    <n v="8.08"/>
    <n v="-449.416"/>
    <n v="0.6"/>
    <x v="2"/>
    <x v="0"/>
    <x v="817"/>
    <x v="9"/>
    <x v="3"/>
    <n v="7383"/>
    <d v="2013-10-10T00:00:00"/>
    <x v="0"/>
    <x v="42"/>
    <n v="30188"/>
  </r>
  <r>
    <x v="1186"/>
    <n v="50"/>
    <s v="Jill Stevenson"/>
    <x v="3"/>
    <n v="1"/>
    <x v="626"/>
    <n v="32519"/>
    <s v="Low"/>
    <n v="8"/>
    <n v="10.89"/>
    <n v="0.09"/>
    <x v="3700"/>
    <n v="4.5"/>
    <n v="-23.82"/>
    <n v="0.59"/>
    <x v="0"/>
    <x v="0"/>
    <x v="651"/>
    <x v="13"/>
    <x v="3"/>
    <n v="4571"/>
    <d v="2013-10-13T00:00:00"/>
    <x v="0"/>
    <x v="12"/>
    <n v="33445"/>
  </r>
  <r>
    <x v="50"/>
    <n v="50"/>
    <s v="Sean Wendt"/>
    <x v="2"/>
    <n v="1"/>
    <x v="627"/>
    <n v="44450"/>
    <s v="Critical"/>
    <n v="24"/>
    <n v="65.989999999999995"/>
    <n v="0.03"/>
    <x v="3701"/>
    <n v="8.99"/>
    <n v="58.167000000000002"/>
    <n v="0.6"/>
    <x v="2"/>
    <x v="0"/>
    <x v="859"/>
    <x v="9"/>
    <x v="2"/>
    <n v="6280"/>
    <d v="2013-10-09T00:00:00"/>
    <x v="0"/>
    <x v="3"/>
    <n v="55345"/>
  </r>
  <r>
    <x v="72"/>
    <n v="50"/>
    <s v="Giulietta Weimer"/>
    <x v="2"/>
    <n v="1"/>
    <x v="627"/>
    <n v="48452"/>
    <s v="High"/>
    <n v="19"/>
    <n v="99.99"/>
    <n v="0.1"/>
    <x v="3702"/>
    <n v="19.989999999999998"/>
    <n v="51.44"/>
    <n v="0.5"/>
    <x v="2"/>
    <x v="0"/>
    <x v="1065"/>
    <x v="8"/>
    <x v="2"/>
    <n v="6798"/>
    <d v="2013-10-09T00:00:00"/>
    <x v="0"/>
    <x v="24"/>
    <n v="49017"/>
  </r>
  <r>
    <x v="1187"/>
    <n v="50"/>
    <s v="Sean Miller"/>
    <x v="0"/>
    <n v="1"/>
    <x v="627"/>
    <n v="20545"/>
    <s v="Not Specified"/>
    <n v="1"/>
    <n v="284.98"/>
    <n v="0.05"/>
    <x v="3703"/>
    <n v="69.55"/>
    <n v="-163.58000000000001"/>
    <n v="0.6"/>
    <x v="1"/>
    <x v="2"/>
    <x v="628"/>
    <x v="1"/>
    <x v="2"/>
    <n v="2852"/>
    <d v="2013-10-10T00:00:00"/>
    <x v="2"/>
    <x v="23"/>
    <n v="54901"/>
  </r>
  <r>
    <x v="72"/>
    <n v="50"/>
    <s v="Giulietta Weimer"/>
    <x v="2"/>
    <n v="1"/>
    <x v="627"/>
    <n v="48452"/>
    <s v="High"/>
    <n v="44"/>
    <n v="4.18"/>
    <n v="0.03"/>
    <x v="3704"/>
    <n v="6.92"/>
    <n v="-192.56"/>
    <n v="0.49"/>
    <x v="1"/>
    <x v="0"/>
    <x v="1105"/>
    <x v="5"/>
    <x v="2"/>
    <n v="6799"/>
    <d v="2013-10-10T00:00:00"/>
    <x v="0"/>
    <x v="24"/>
    <n v="49017"/>
  </r>
  <r>
    <x v="432"/>
    <n v="50"/>
    <s v="Jennifer Halladay"/>
    <x v="1"/>
    <n v="1"/>
    <x v="627"/>
    <n v="10147"/>
    <s v="High"/>
    <n v="22"/>
    <n v="4.24"/>
    <n v="0.04"/>
    <x v="3705"/>
    <n v="5.41"/>
    <n v="-72.91"/>
    <n v="0.35"/>
    <x v="0"/>
    <x v="0"/>
    <x v="642"/>
    <x v="3"/>
    <x v="2"/>
    <n v="1399"/>
    <d v="2013-10-10T00:00:00"/>
    <x v="0"/>
    <x v="11"/>
    <n v="74006"/>
  </r>
  <r>
    <x v="50"/>
    <n v="50"/>
    <s v="Sean Wendt"/>
    <x v="2"/>
    <n v="1"/>
    <x v="627"/>
    <n v="44450"/>
    <s v="Critical"/>
    <n v="14"/>
    <n v="17.48"/>
    <n v="7.0000000000000007E-2"/>
    <x v="3706"/>
    <n v="1.99"/>
    <n v="35.33"/>
    <n v="0.45"/>
    <x v="2"/>
    <x v="6"/>
    <x v="684"/>
    <x v="8"/>
    <x v="2"/>
    <n v="6279"/>
    <d v="2013-10-10T00:00:00"/>
    <x v="0"/>
    <x v="3"/>
    <n v="55345"/>
  </r>
  <r>
    <x v="72"/>
    <n v="50"/>
    <s v="Giulietta Weimer"/>
    <x v="2"/>
    <n v="1"/>
    <x v="627"/>
    <n v="48452"/>
    <s v="High"/>
    <n v="32"/>
    <n v="60.98"/>
    <n v="0.09"/>
    <x v="3707"/>
    <n v="30"/>
    <n v="-588.9"/>
    <n v="0.7"/>
    <x v="1"/>
    <x v="2"/>
    <x v="416"/>
    <x v="1"/>
    <x v="2"/>
    <n v="6797"/>
    <d v="2013-10-11T00:00:00"/>
    <x v="2"/>
    <x v="24"/>
    <n v="49017"/>
  </r>
  <r>
    <x v="1187"/>
    <n v="50"/>
    <s v="Sean Miller"/>
    <x v="0"/>
    <n v="1"/>
    <x v="627"/>
    <n v="20545"/>
    <s v="Not Specified"/>
    <n v="40"/>
    <n v="71.37"/>
    <n v="0.02"/>
    <x v="3708"/>
    <n v="69"/>
    <n v="-1754.3879999999999"/>
    <n v="0.68"/>
    <x v="1"/>
    <x v="1"/>
    <x v="222"/>
    <x v="4"/>
    <x v="2"/>
    <n v="2854"/>
    <d v="2013-10-11T00:00:00"/>
    <x v="0"/>
    <x v="23"/>
    <n v="54901"/>
  </r>
  <r>
    <x v="640"/>
    <n v="50"/>
    <s v="Carl Weiss"/>
    <x v="3"/>
    <n v="1"/>
    <x v="627"/>
    <n v="5350"/>
    <s v="Low"/>
    <n v="39"/>
    <n v="11.33"/>
    <n v="0.03"/>
    <x v="3709"/>
    <n v="6.12"/>
    <n v="-12.2"/>
    <n v="0.42"/>
    <x v="0"/>
    <x v="5"/>
    <x v="419"/>
    <x v="13"/>
    <x v="1"/>
    <n v="747"/>
    <d v="2013-10-11T00:00:00"/>
    <x v="0"/>
    <x v="18"/>
    <n v="89701"/>
  </r>
  <r>
    <x v="333"/>
    <n v="50"/>
    <s v="Giulietta Weimer"/>
    <x v="2"/>
    <n v="1"/>
    <x v="627"/>
    <n v="48452"/>
    <s v="High"/>
    <n v="15"/>
    <n v="4.91"/>
    <n v="0.08"/>
    <x v="3710"/>
    <n v="4.97"/>
    <n v="-44.792499999999997"/>
    <n v="0.38"/>
    <x v="0"/>
    <x v="0"/>
    <x v="720"/>
    <x v="3"/>
    <x v="2"/>
    <n v="6800"/>
    <d v="2013-10-11T00:00:00"/>
    <x v="0"/>
    <x v="24"/>
    <n v="48708"/>
  </r>
  <r>
    <x v="333"/>
    <n v="50"/>
    <s v="Giulietta Weimer"/>
    <x v="2"/>
    <n v="1"/>
    <x v="627"/>
    <n v="48452"/>
    <s v="High"/>
    <n v="28"/>
    <n v="1.48"/>
    <n v="0.04"/>
    <x v="3711"/>
    <n v="0.7"/>
    <n v="5.77"/>
    <n v="0.37"/>
    <x v="0"/>
    <x v="3"/>
    <x v="688"/>
    <x v="14"/>
    <x v="2"/>
    <n v="6801"/>
    <d v="2013-10-11T00:00:00"/>
    <x v="0"/>
    <x v="24"/>
    <n v="48708"/>
  </r>
  <r>
    <x v="315"/>
    <n v="50"/>
    <s v="William Brown"/>
    <x v="1"/>
    <n v="1"/>
    <x v="627"/>
    <n v="55136"/>
    <s v="Critical"/>
    <n v="29"/>
    <n v="4.9800000000000004"/>
    <n v="0.1"/>
    <x v="3712"/>
    <n v="4.7"/>
    <n v="-66.459999999999994"/>
    <n v="0.38"/>
    <x v="0"/>
    <x v="0"/>
    <x v="784"/>
    <x v="2"/>
    <x v="3"/>
    <n v="7689"/>
    <d v="2013-10-11T00:00:00"/>
    <x v="0"/>
    <x v="42"/>
    <n v="31204"/>
  </r>
  <r>
    <x v="1187"/>
    <n v="50"/>
    <s v="Sean Miller"/>
    <x v="0"/>
    <n v="1"/>
    <x v="627"/>
    <n v="20545"/>
    <s v="Not Specified"/>
    <n v="31"/>
    <n v="40.99"/>
    <n v="0.02"/>
    <x v="3713"/>
    <n v="5.86"/>
    <n v="554.95000000000005"/>
    <n v="0.36"/>
    <x v="0"/>
    <x v="0"/>
    <x v="1116"/>
    <x v="2"/>
    <x v="2"/>
    <n v="2853"/>
    <d v="2013-10-11T00:00:00"/>
    <x v="0"/>
    <x v="23"/>
    <n v="54901"/>
  </r>
  <r>
    <x v="252"/>
    <n v="50"/>
    <s v="Carl Weiss"/>
    <x v="3"/>
    <n v="1"/>
    <x v="627"/>
    <n v="5350"/>
    <s v="Low"/>
    <n v="50"/>
    <n v="140.85"/>
    <n v="0.08"/>
    <x v="3714"/>
    <n v="19.989999999999998"/>
    <n v="595.20000000000005"/>
    <n v="0.73"/>
    <x v="0"/>
    <x v="0"/>
    <x v="872"/>
    <x v="0"/>
    <x v="3"/>
    <n v="748"/>
    <d v="2013-10-16T00:00:00"/>
    <x v="0"/>
    <x v="32"/>
    <n v="39701"/>
  </r>
  <r>
    <x v="165"/>
    <n v="50"/>
    <s v="Rob Williams"/>
    <x v="1"/>
    <n v="1"/>
    <x v="627"/>
    <n v="20868"/>
    <s v="Low"/>
    <n v="9"/>
    <n v="178.47"/>
    <n v="0.03"/>
    <x v="3715"/>
    <n v="19.989999999999998"/>
    <n v="188.91"/>
    <n v="0.55000000000000004"/>
    <x v="0"/>
    <x v="0"/>
    <x v="218"/>
    <x v="0"/>
    <x v="1"/>
    <n v="2893"/>
    <d v="2013-10-16T00:00:00"/>
    <x v="0"/>
    <x v="40"/>
    <n v="85224"/>
  </r>
  <r>
    <x v="1188"/>
    <n v="50"/>
    <s v="Todd Boyes"/>
    <x v="0"/>
    <n v="1"/>
    <x v="628"/>
    <n v="52800"/>
    <s v="Not Specified"/>
    <n v="13"/>
    <n v="1.86"/>
    <n v="0.1"/>
    <x v="3716"/>
    <n v="2.58"/>
    <n v="-27.29"/>
    <n v="0.82"/>
    <x v="0"/>
    <x v="3"/>
    <x v="728"/>
    <x v="14"/>
    <x v="2"/>
    <n v="7402"/>
    <d v="2013-10-11T00:00:00"/>
    <x v="0"/>
    <x v="23"/>
    <n v="54401"/>
  </r>
  <r>
    <x v="326"/>
    <n v="50"/>
    <s v="Kimberly Carter"/>
    <x v="1"/>
    <n v="1"/>
    <x v="628"/>
    <n v="9860"/>
    <s v="Critical"/>
    <n v="43"/>
    <n v="7.28"/>
    <n v="0"/>
    <x v="3717"/>
    <n v="3.52"/>
    <n v="-73.66"/>
    <n v="0.68"/>
    <x v="2"/>
    <x v="6"/>
    <x v="630"/>
    <x v="8"/>
    <x v="2"/>
    <n v="1352"/>
    <d v="2013-10-11T00:00:00"/>
    <x v="0"/>
    <x v="10"/>
    <n v="52402"/>
  </r>
  <r>
    <x v="915"/>
    <n v="50"/>
    <s v="Michael Paige"/>
    <x v="0"/>
    <n v="1"/>
    <x v="628"/>
    <n v="4455"/>
    <s v="Medium"/>
    <n v="39"/>
    <n v="7.59"/>
    <n v="7.0000000000000007E-2"/>
    <x v="3718"/>
    <n v="4"/>
    <n v="14.15"/>
    <n v="0.42"/>
    <x v="1"/>
    <x v="3"/>
    <x v="354"/>
    <x v="5"/>
    <x v="0"/>
    <n v="637"/>
    <d v="2013-10-12T00:00:00"/>
    <x v="0"/>
    <x v="22"/>
    <n v="7040"/>
  </r>
  <r>
    <x v="250"/>
    <n v="50"/>
    <s v="Jamie Kunitz"/>
    <x v="2"/>
    <n v="1"/>
    <x v="628"/>
    <n v="47460"/>
    <s v="Critical"/>
    <n v="12"/>
    <n v="2.84"/>
    <n v="0.1"/>
    <x v="3719"/>
    <n v="0.93"/>
    <n v="-3.64"/>
    <n v="0.54"/>
    <x v="0"/>
    <x v="3"/>
    <x v="623"/>
    <x v="6"/>
    <x v="2"/>
    <n v="6665"/>
    <d v="2013-10-12T00:00:00"/>
    <x v="0"/>
    <x v="14"/>
    <n v="60123"/>
  </r>
  <r>
    <x v="1189"/>
    <n v="50"/>
    <s v="Bobby Elias"/>
    <x v="0"/>
    <n v="1"/>
    <x v="628"/>
    <n v="42529"/>
    <s v="Low"/>
    <n v="48"/>
    <n v="60.22"/>
    <n v="0.04"/>
    <x v="3720"/>
    <n v="3.5"/>
    <n v="1060.8699999999999"/>
    <n v="0.56999999999999995"/>
    <x v="0"/>
    <x v="0"/>
    <x v="139"/>
    <x v="13"/>
    <x v="0"/>
    <n v="6006"/>
    <d v="2013-10-14T00:00:00"/>
    <x v="0"/>
    <x v="22"/>
    <n v="7666"/>
  </r>
  <r>
    <x v="1190"/>
    <n v="50"/>
    <s v="Bobby Elias"/>
    <x v="0"/>
    <n v="1"/>
    <x v="628"/>
    <n v="42529"/>
    <s v="Low"/>
    <n v="2"/>
    <n v="2.78"/>
    <n v="0.08"/>
    <x v="3721"/>
    <n v="0.97"/>
    <n v="-4.4400000000000004"/>
    <n v="0.59"/>
    <x v="0"/>
    <x v="3"/>
    <x v="65"/>
    <x v="6"/>
    <x v="0"/>
    <n v="6004"/>
    <d v="2013-10-14T00:00:00"/>
    <x v="0"/>
    <x v="22"/>
    <n v="7032"/>
  </r>
  <r>
    <x v="953"/>
    <n v="50"/>
    <s v="Bobby Elias"/>
    <x v="0"/>
    <n v="1"/>
    <x v="628"/>
    <n v="42529"/>
    <s v="Low"/>
    <n v="8"/>
    <n v="5.98"/>
    <n v="0.03"/>
    <x v="3722"/>
    <n v="7.5"/>
    <n v="-33.950000000000003"/>
    <n v="0.4"/>
    <x v="0"/>
    <x v="0"/>
    <x v="768"/>
    <x v="2"/>
    <x v="1"/>
    <n v="6005"/>
    <d v="2013-10-15T00:00:00"/>
    <x v="0"/>
    <x v="2"/>
    <n v="94403"/>
  </r>
  <r>
    <x v="175"/>
    <n v="50"/>
    <s v="Ken Dana"/>
    <x v="0"/>
    <n v="1"/>
    <x v="629"/>
    <n v="17952"/>
    <s v="Medium"/>
    <n v="28"/>
    <n v="14.42"/>
    <n v="0.02"/>
    <x v="3723"/>
    <n v="6.75"/>
    <n v="2.33"/>
    <n v="0.52"/>
    <x v="0"/>
    <x v="5"/>
    <x v="81"/>
    <x v="13"/>
    <x v="1"/>
    <n v="2465"/>
    <d v="2013-10-12T00:00:00"/>
    <x v="0"/>
    <x v="43"/>
    <n v="59715"/>
  </r>
  <r>
    <x v="1191"/>
    <n v="50"/>
    <s v="Jack Lebron"/>
    <x v="2"/>
    <n v="1"/>
    <x v="629"/>
    <n v="22469"/>
    <s v="High"/>
    <n v="23"/>
    <n v="290.98"/>
    <n v="0.02"/>
    <x v="3724"/>
    <n v="69"/>
    <n v="40.32"/>
    <n v="0.67"/>
    <x v="1"/>
    <x v="1"/>
    <x v="691"/>
    <x v="4"/>
    <x v="2"/>
    <n v="3134"/>
    <d v="2013-10-13T00:00:00"/>
    <x v="0"/>
    <x v="36"/>
    <n v="46060"/>
  </r>
  <r>
    <x v="39"/>
    <n v="50"/>
    <s v="Brendan Murry"/>
    <x v="2"/>
    <n v="1"/>
    <x v="629"/>
    <n v="47972"/>
    <s v="Medium"/>
    <n v="46"/>
    <n v="165.2"/>
    <n v="0.02"/>
    <x v="3725"/>
    <n v="19.989999999999998"/>
    <n v="1952.15"/>
    <n v="0.59"/>
    <x v="0"/>
    <x v="0"/>
    <x v="692"/>
    <x v="0"/>
    <x v="1"/>
    <n v="6739"/>
    <d v="2013-10-13T00:00:00"/>
    <x v="1"/>
    <x v="2"/>
    <n v="95020"/>
  </r>
  <r>
    <x v="1191"/>
    <n v="50"/>
    <s v="Jack Lebron"/>
    <x v="2"/>
    <n v="1"/>
    <x v="629"/>
    <n v="22469"/>
    <s v="High"/>
    <n v="24"/>
    <n v="60.98"/>
    <n v="0.03"/>
    <x v="3726"/>
    <n v="49"/>
    <n v="-678.63"/>
    <n v="0.59"/>
    <x v="0"/>
    <x v="1"/>
    <x v="235"/>
    <x v="13"/>
    <x v="2"/>
    <n v="3133"/>
    <d v="2013-10-13T00:00:00"/>
    <x v="0"/>
    <x v="36"/>
    <n v="46060"/>
  </r>
  <r>
    <x v="40"/>
    <n v="50"/>
    <s v="Jack Lebron"/>
    <x v="2"/>
    <n v="1"/>
    <x v="629"/>
    <n v="22469"/>
    <s v="High"/>
    <n v="44"/>
    <n v="7.99"/>
    <n v="0.1"/>
    <x v="3727"/>
    <n v="5.03"/>
    <n v="-162.37100000000001"/>
    <n v="0.6"/>
    <x v="2"/>
    <x v="5"/>
    <x v="716"/>
    <x v="9"/>
    <x v="2"/>
    <n v="3135"/>
    <d v="2013-10-13T00:00:00"/>
    <x v="0"/>
    <x v="14"/>
    <n v="60544"/>
  </r>
  <r>
    <x v="1192"/>
    <n v="50"/>
    <s v="Lycoris Saunders"/>
    <x v="1"/>
    <n v="1"/>
    <x v="630"/>
    <n v="34849"/>
    <s v="Critical"/>
    <n v="3"/>
    <n v="419.19"/>
    <n v="7.0000000000000007E-2"/>
    <x v="3728"/>
    <n v="19.989999999999998"/>
    <n v="-434.81"/>
    <n v="0.57999999999999996"/>
    <x v="0"/>
    <x v="0"/>
    <x v="474"/>
    <x v="0"/>
    <x v="3"/>
    <n v="4898"/>
    <d v="2013-10-13T00:00:00"/>
    <x v="0"/>
    <x v="45"/>
    <n v="28081"/>
  </r>
  <r>
    <x v="1192"/>
    <n v="50"/>
    <s v="Lycoris Saunders"/>
    <x v="1"/>
    <n v="1"/>
    <x v="630"/>
    <n v="34849"/>
    <s v="Critical"/>
    <n v="22"/>
    <n v="4.7300000000000004"/>
    <n v="0.08"/>
    <x v="3729"/>
    <n v="1.52"/>
    <n v="19.77"/>
    <n v="0.36"/>
    <x v="0"/>
    <x v="3"/>
    <x v="1098"/>
    <x v="2"/>
    <x v="3"/>
    <n v="4897"/>
    <d v="2013-10-13T00:00:00"/>
    <x v="0"/>
    <x v="45"/>
    <n v="28081"/>
  </r>
  <r>
    <x v="570"/>
    <n v="50"/>
    <s v="Theone Pippenger"/>
    <x v="2"/>
    <n v="1"/>
    <x v="630"/>
    <n v="40259"/>
    <s v="Medium"/>
    <n v="4"/>
    <n v="4.9800000000000004"/>
    <n v="0.08"/>
    <x v="3730"/>
    <n v="4.32"/>
    <n v="-20.9"/>
    <n v="0.64"/>
    <x v="2"/>
    <x v="6"/>
    <x v="1021"/>
    <x v="8"/>
    <x v="2"/>
    <n v="5695"/>
    <d v="2013-10-13T00:00:00"/>
    <x v="1"/>
    <x v="3"/>
    <n v="55060"/>
  </r>
  <r>
    <x v="224"/>
    <n v="50"/>
    <s v="Matt Abelman"/>
    <x v="1"/>
    <n v="1"/>
    <x v="630"/>
    <n v="7015"/>
    <s v="Not Specified"/>
    <n v="42"/>
    <n v="195.99"/>
    <n v="0.02"/>
    <x v="3731"/>
    <n v="4.2"/>
    <n v="2374.7310000000002"/>
    <n v="0.56000000000000005"/>
    <x v="2"/>
    <x v="0"/>
    <x v="959"/>
    <x v="9"/>
    <x v="2"/>
    <n v="968"/>
    <d v="2013-10-13T00:00:00"/>
    <x v="1"/>
    <x v="3"/>
    <n v="55434"/>
  </r>
  <r>
    <x v="998"/>
    <n v="50"/>
    <s v="Patrick Ryan"/>
    <x v="2"/>
    <n v="1"/>
    <x v="630"/>
    <n v="7559"/>
    <s v="Critical"/>
    <n v="39"/>
    <n v="20.95"/>
    <n v="0.04"/>
    <x v="3732"/>
    <n v="5.99"/>
    <n v="-63.39"/>
    <n v="0.65"/>
    <x v="2"/>
    <x v="0"/>
    <x v="652"/>
    <x v="8"/>
    <x v="3"/>
    <n v="1038"/>
    <d v="2013-10-13T00:00:00"/>
    <x v="0"/>
    <x v="42"/>
    <n v="31707"/>
  </r>
  <r>
    <x v="998"/>
    <n v="50"/>
    <s v="Patrick Ryan"/>
    <x v="2"/>
    <n v="1"/>
    <x v="630"/>
    <n v="7559"/>
    <s v="Critical"/>
    <n v="9"/>
    <n v="4.4800000000000004"/>
    <n v="0.05"/>
    <x v="3733"/>
    <n v="49"/>
    <n v="-374.82"/>
    <n v="0.6"/>
    <x v="0"/>
    <x v="1"/>
    <x v="452"/>
    <x v="13"/>
    <x v="3"/>
    <n v="1037"/>
    <d v="2013-10-14T00:00:00"/>
    <x v="0"/>
    <x v="42"/>
    <n v="31707"/>
  </r>
  <r>
    <x v="1192"/>
    <n v="50"/>
    <s v="Lycoris Saunders"/>
    <x v="1"/>
    <n v="1"/>
    <x v="630"/>
    <n v="34849"/>
    <s v="Critical"/>
    <n v="3"/>
    <n v="4.13"/>
    <n v="0.1"/>
    <x v="3734"/>
    <n v="0.5"/>
    <n v="-2.83"/>
    <n v="0.39"/>
    <x v="0"/>
    <x v="0"/>
    <x v="903"/>
    <x v="12"/>
    <x v="3"/>
    <n v="4896"/>
    <d v="2013-10-14T00:00:00"/>
    <x v="0"/>
    <x v="45"/>
    <n v="28081"/>
  </r>
  <r>
    <x v="1040"/>
    <n v="50"/>
    <s v="Chuck Clark"/>
    <x v="2"/>
    <n v="1"/>
    <x v="630"/>
    <n v="37410"/>
    <s v="Medium"/>
    <n v="45"/>
    <n v="400.97"/>
    <n v="0.03"/>
    <x v="3735"/>
    <n v="48.26"/>
    <n v="8504.4699999999993"/>
    <n v="0.36"/>
    <x v="2"/>
    <x v="4"/>
    <x v="333"/>
    <x v="7"/>
    <x v="2"/>
    <n v="5255"/>
    <d v="2013-10-14T00:00:00"/>
    <x v="2"/>
    <x v="24"/>
    <n v="48841"/>
  </r>
  <r>
    <x v="224"/>
    <n v="50"/>
    <s v="Matt Abelman"/>
    <x v="1"/>
    <n v="1"/>
    <x v="630"/>
    <n v="7015"/>
    <s v="Not Specified"/>
    <n v="47"/>
    <n v="40.98"/>
    <n v="7.0000000000000007E-2"/>
    <x v="3736"/>
    <n v="1.99"/>
    <n v="775.88"/>
    <n v="0.44"/>
    <x v="2"/>
    <x v="6"/>
    <x v="1162"/>
    <x v="8"/>
    <x v="2"/>
    <n v="967"/>
    <d v="2013-10-14T00:00:00"/>
    <x v="0"/>
    <x v="3"/>
    <n v="55434"/>
  </r>
  <r>
    <x v="822"/>
    <n v="50"/>
    <s v="Patrick O'Brill"/>
    <x v="1"/>
    <n v="1"/>
    <x v="630"/>
    <n v="57314"/>
    <s v="Low"/>
    <n v="22"/>
    <n v="37.94"/>
    <n v="0.04"/>
    <x v="3737"/>
    <n v="5.08"/>
    <n v="341.53"/>
    <n v="0.38"/>
    <x v="0"/>
    <x v="3"/>
    <x v="421"/>
    <x v="2"/>
    <x v="2"/>
    <n v="8020"/>
    <d v="2013-10-16T00:00:00"/>
    <x v="1"/>
    <x v="24"/>
    <n v="49201"/>
  </r>
  <r>
    <x v="822"/>
    <n v="50"/>
    <s v="Patrick O'Brill"/>
    <x v="1"/>
    <n v="1"/>
    <x v="630"/>
    <n v="57314"/>
    <s v="Low"/>
    <n v="26"/>
    <n v="85.99"/>
    <n v="0"/>
    <x v="3738"/>
    <n v="2.79"/>
    <n v="473.35500000000002"/>
    <n v="0.57999999999999996"/>
    <x v="2"/>
    <x v="0"/>
    <x v="1134"/>
    <x v="9"/>
    <x v="2"/>
    <n v="8021"/>
    <d v="2013-10-19T00:00:00"/>
    <x v="0"/>
    <x v="24"/>
    <n v="49201"/>
  </r>
  <r>
    <x v="41"/>
    <n v="50"/>
    <s v="Dave Poirier"/>
    <x v="0"/>
    <n v="1"/>
    <x v="631"/>
    <n v="26401"/>
    <s v="Medium"/>
    <n v="1"/>
    <n v="420.98"/>
    <n v="7.0000000000000007E-2"/>
    <x v="3739"/>
    <n v="19.989999999999998"/>
    <n v="-199.3065"/>
    <n v="0.35"/>
    <x v="0"/>
    <x v="0"/>
    <x v="184"/>
    <x v="3"/>
    <x v="0"/>
    <n v="3693"/>
    <d v="2013-10-15T00:00:00"/>
    <x v="0"/>
    <x v="19"/>
    <n v="4330"/>
  </r>
  <r>
    <x v="711"/>
    <n v="50"/>
    <s v="Jim Mitchum"/>
    <x v="3"/>
    <n v="1"/>
    <x v="631"/>
    <n v="13440"/>
    <s v="Not Specified"/>
    <n v="22"/>
    <n v="43.98"/>
    <n v="7.0000000000000007E-2"/>
    <x v="3740"/>
    <n v="1.99"/>
    <n v="326.39"/>
    <n v="0.44"/>
    <x v="2"/>
    <x v="6"/>
    <x v="733"/>
    <x v="8"/>
    <x v="2"/>
    <n v="1867"/>
    <d v="2013-10-15T00:00:00"/>
    <x v="0"/>
    <x v="9"/>
    <n v="77301"/>
  </r>
  <r>
    <x v="190"/>
    <n v="50"/>
    <s v="Harold Ryan"/>
    <x v="1"/>
    <n v="1"/>
    <x v="631"/>
    <n v="1507"/>
    <s v="Medium"/>
    <n v="29"/>
    <n v="152.47999999999999"/>
    <n v="0.09"/>
    <x v="3741"/>
    <n v="4"/>
    <n v="126.62"/>
    <n v="0.79"/>
    <x v="2"/>
    <x v="0"/>
    <x v="378"/>
    <x v="8"/>
    <x v="0"/>
    <n v="226"/>
    <d v="2013-10-15T00:00:00"/>
    <x v="0"/>
    <x v="20"/>
    <n v="43081"/>
  </r>
  <r>
    <x v="1109"/>
    <n v="50"/>
    <s v="Muhammed MacIntyre"/>
    <x v="0"/>
    <n v="1"/>
    <x v="631"/>
    <n v="3"/>
    <s v="Low"/>
    <n v="6"/>
    <n v="38.94"/>
    <n v="0.04"/>
    <x v="3742"/>
    <n v="35"/>
    <n v="-213.25"/>
    <n v="0.8"/>
    <x v="0"/>
    <x v="1"/>
    <x v="1163"/>
    <x v="0"/>
    <x v="2"/>
    <n v="1"/>
    <d v="2013-10-20T00:00:00"/>
    <x v="0"/>
    <x v="14"/>
    <n v="60035"/>
  </r>
  <r>
    <x v="1193"/>
    <n v="50"/>
    <s v="Julia Barnett"/>
    <x v="1"/>
    <n v="1"/>
    <x v="632"/>
    <n v="42467"/>
    <s v="High"/>
    <n v="10"/>
    <n v="22.38"/>
    <n v="0.01"/>
    <x v="3743"/>
    <n v="15.1"/>
    <n v="-48.207999999999998"/>
    <n v="0.38"/>
    <x v="0"/>
    <x v="0"/>
    <x v="428"/>
    <x v="3"/>
    <x v="1"/>
    <n v="5991"/>
    <d v="2013-10-14T00:00:00"/>
    <x v="0"/>
    <x v="2"/>
    <n v="92105"/>
  </r>
  <r>
    <x v="0"/>
    <n v="50"/>
    <s v="Jessica Myrick"/>
    <x v="0"/>
    <n v="1"/>
    <x v="632"/>
    <n v="14402"/>
    <s v="Medium"/>
    <n v="1"/>
    <n v="160.97999999999999"/>
    <n v="0.05"/>
    <x v="3744"/>
    <n v="30"/>
    <n v="-106.33"/>
    <n v="0.62"/>
    <x v="1"/>
    <x v="2"/>
    <x v="187"/>
    <x v="1"/>
    <x v="0"/>
    <n v="2020"/>
    <d v="2013-10-16T00:00:00"/>
    <x v="2"/>
    <x v="0"/>
    <n v="15131"/>
  </r>
  <r>
    <x v="854"/>
    <n v="50"/>
    <s v="Joseph Airdo"/>
    <x v="3"/>
    <n v="1"/>
    <x v="632"/>
    <n v="49986"/>
    <s v="Critical"/>
    <n v="39"/>
    <n v="2.84"/>
    <n v="0.05"/>
    <x v="3745"/>
    <n v="0.93"/>
    <n v="8.6"/>
    <n v="0.54"/>
    <x v="0"/>
    <x v="3"/>
    <x v="623"/>
    <x v="6"/>
    <x v="2"/>
    <n v="6997"/>
    <d v="2013-10-16T00:00:00"/>
    <x v="0"/>
    <x v="26"/>
    <n v="63141"/>
  </r>
  <r>
    <x v="1193"/>
    <n v="50"/>
    <s v="Julia Barnett"/>
    <x v="1"/>
    <n v="1"/>
    <x v="632"/>
    <n v="42467"/>
    <s v="High"/>
    <n v="39"/>
    <n v="30.98"/>
    <n v="0"/>
    <x v="3746"/>
    <n v="6.5"/>
    <n v="53.63"/>
    <n v="0.64"/>
    <x v="2"/>
    <x v="0"/>
    <x v="557"/>
    <x v="8"/>
    <x v="1"/>
    <n v="5992"/>
    <d v="2013-10-16T00:00:00"/>
    <x v="1"/>
    <x v="2"/>
    <n v="92105"/>
  </r>
  <r>
    <x v="1193"/>
    <n v="50"/>
    <s v="Julia Barnett"/>
    <x v="1"/>
    <n v="1"/>
    <x v="632"/>
    <n v="42467"/>
    <s v="High"/>
    <n v="12"/>
    <n v="195.99"/>
    <n v="0.09"/>
    <x v="3747"/>
    <n v="8.99"/>
    <n v="-253.374"/>
    <n v="0.6"/>
    <x v="2"/>
    <x v="0"/>
    <x v="301"/>
    <x v="9"/>
    <x v="1"/>
    <n v="5993"/>
    <d v="2013-10-16T00:00:00"/>
    <x v="0"/>
    <x v="2"/>
    <n v="92105"/>
  </r>
  <r>
    <x v="717"/>
    <n v="50"/>
    <s v="Giulietta Dortch"/>
    <x v="3"/>
    <n v="1"/>
    <x v="633"/>
    <n v="30023"/>
    <s v="Low"/>
    <n v="36"/>
    <n v="21.38"/>
    <n v="0"/>
    <x v="3748"/>
    <n v="8.99"/>
    <n v="19.73"/>
    <n v="0.59"/>
    <x v="0"/>
    <x v="6"/>
    <x v="355"/>
    <x v="6"/>
    <x v="0"/>
    <n v="4228"/>
    <d v="2013-10-15T00:00:00"/>
    <x v="0"/>
    <x v="19"/>
    <n v="4901"/>
  </r>
  <r>
    <x v="880"/>
    <n v="50"/>
    <s v="Bill Overfelt"/>
    <x v="2"/>
    <n v="1"/>
    <x v="633"/>
    <n v="50307"/>
    <s v="Low"/>
    <n v="31"/>
    <n v="17.48"/>
    <n v="0.06"/>
    <x v="3749"/>
    <n v="1.99"/>
    <n v="161.37"/>
    <n v="0.45"/>
    <x v="2"/>
    <x v="6"/>
    <x v="684"/>
    <x v="8"/>
    <x v="0"/>
    <n v="7047"/>
    <d v="2013-10-15T00:00:00"/>
    <x v="0"/>
    <x v="20"/>
    <n v="45406"/>
  </r>
  <r>
    <x v="685"/>
    <n v="50"/>
    <s v="Nicole Hansen"/>
    <x v="0"/>
    <n v="1"/>
    <x v="633"/>
    <n v="31492"/>
    <s v="Critical"/>
    <n v="23"/>
    <n v="95.43"/>
    <n v="0.03"/>
    <x v="3750"/>
    <n v="19.989999999999998"/>
    <n v="-235.56"/>
    <n v="0.79"/>
    <x v="0"/>
    <x v="0"/>
    <x v="806"/>
    <x v="0"/>
    <x v="2"/>
    <n v="4413"/>
    <d v="2013-10-16T00:00:00"/>
    <x v="0"/>
    <x v="14"/>
    <n v="60102"/>
  </r>
  <r>
    <x v="276"/>
    <n v="50"/>
    <s v="Bill Overfelt"/>
    <x v="2"/>
    <n v="1"/>
    <x v="633"/>
    <n v="50307"/>
    <s v="Low"/>
    <n v="32"/>
    <n v="54.96"/>
    <n v="0.06"/>
    <x v="3751"/>
    <n v="10.75"/>
    <n v="647.25"/>
    <n v="0.36"/>
    <x v="0"/>
    <x v="0"/>
    <x v="971"/>
    <x v="2"/>
    <x v="0"/>
    <n v="7048"/>
    <d v="2013-10-17T00:00:00"/>
    <x v="1"/>
    <x v="20"/>
    <n v="43015"/>
  </r>
  <r>
    <x v="685"/>
    <n v="50"/>
    <s v="Nicole Hansen"/>
    <x v="0"/>
    <n v="1"/>
    <x v="633"/>
    <n v="31492"/>
    <s v="Critical"/>
    <n v="26"/>
    <n v="11.97"/>
    <n v="0.04"/>
    <x v="3752"/>
    <n v="4.9800000000000004"/>
    <n v="-12.25"/>
    <n v="0.57999999999999996"/>
    <x v="0"/>
    <x v="0"/>
    <x v="405"/>
    <x v="13"/>
    <x v="2"/>
    <n v="4411"/>
    <d v="2013-10-17T00:00:00"/>
    <x v="0"/>
    <x v="14"/>
    <n v="60102"/>
  </r>
  <r>
    <x v="1194"/>
    <n v="50"/>
    <s v="Giulietta Dortch"/>
    <x v="3"/>
    <n v="1"/>
    <x v="633"/>
    <n v="30023"/>
    <s v="Low"/>
    <n v="28"/>
    <n v="400.97"/>
    <n v="0.1"/>
    <x v="3753"/>
    <n v="48.26"/>
    <n v="3256.81"/>
    <n v="0.36"/>
    <x v="2"/>
    <x v="4"/>
    <x v="333"/>
    <x v="7"/>
    <x v="0"/>
    <n v="4227"/>
    <d v="2013-10-17T00:00:00"/>
    <x v="2"/>
    <x v="28"/>
    <n v="1867"/>
  </r>
  <r>
    <x v="685"/>
    <n v="50"/>
    <s v="Nicole Hansen"/>
    <x v="0"/>
    <n v="1"/>
    <x v="633"/>
    <n v="31492"/>
    <s v="Critical"/>
    <n v="34"/>
    <n v="29.74"/>
    <n v="0.09"/>
    <x v="3754"/>
    <n v="6.64"/>
    <n v="-21.1"/>
    <n v="0.7"/>
    <x v="0"/>
    <x v="0"/>
    <x v="494"/>
    <x v="0"/>
    <x v="2"/>
    <n v="4412"/>
    <d v="2013-10-18T00:00:00"/>
    <x v="1"/>
    <x v="14"/>
    <n v="60102"/>
  </r>
  <r>
    <x v="592"/>
    <n v="50"/>
    <s v="Giulietta Dortch"/>
    <x v="3"/>
    <n v="1"/>
    <x v="633"/>
    <n v="30023"/>
    <s v="Low"/>
    <n v="34"/>
    <n v="449.99"/>
    <n v="0.02"/>
    <x v="3755"/>
    <n v="49"/>
    <n v="6463.34"/>
    <n v="0.38"/>
    <x v="2"/>
    <x v="2"/>
    <x v="634"/>
    <x v="11"/>
    <x v="0"/>
    <n v="4225"/>
    <d v="2013-10-19T00:00:00"/>
    <x v="2"/>
    <x v="22"/>
    <n v="7644"/>
  </r>
  <r>
    <x v="473"/>
    <n v="50"/>
    <s v="Giulietta Dortch"/>
    <x v="3"/>
    <n v="1"/>
    <x v="633"/>
    <n v="30023"/>
    <s v="Low"/>
    <n v="14"/>
    <n v="11.35"/>
    <n v="0.1"/>
    <x v="3756"/>
    <n v="8.6"/>
    <n v="-76.34"/>
    <n v="0.56999999999999995"/>
    <x v="0"/>
    <x v="0"/>
    <x v="756"/>
    <x v="0"/>
    <x v="0"/>
    <n v="4226"/>
    <d v="2013-10-24T00:00:00"/>
    <x v="0"/>
    <x v="15"/>
    <n v="6770"/>
  </r>
  <r>
    <x v="1195"/>
    <n v="50"/>
    <s v="Noel Staavos"/>
    <x v="1"/>
    <n v="1"/>
    <x v="634"/>
    <n v="13476"/>
    <s v="Not Specified"/>
    <n v="31"/>
    <n v="30.73"/>
    <n v="0.05"/>
    <x v="3757"/>
    <n v="4"/>
    <n v="10.96"/>
    <n v="0.75"/>
    <x v="2"/>
    <x v="0"/>
    <x v="315"/>
    <x v="8"/>
    <x v="0"/>
    <n v="1872"/>
    <d v="2013-10-16T00:00:00"/>
    <x v="0"/>
    <x v="35"/>
    <n v="2863"/>
  </r>
  <r>
    <x v="1196"/>
    <n v="50"/>
    <s v="Noel Staavos"/>
    <x v="1"/>
    <n v="1"/>
    <x v="634"/>
    <n v="13476"/>
    <s v="Not Specified"/>
    <n v="3"/>
    <n v="52.99"/>
    <n v="0.09"/>
    <x v="3758"/>
    <n v="19.989999999999998"/>
    <n v="-121.39"/>
    <n v="0.81"/>
    <x v="0"/>
    <x v="0"/>
    <x v="478"/>
    <x v="0"/>
    <x v="0"/>
    <n v="1871"/>
    <d v="2013-10-17T00:00:00"/>
    <x v="0"/>
    <x v="28"/>
    <n v="1810"/>
  </r>
  <r>
    <x v="1197"/>
    <n v="50"/>
    <s v="Chuck Sachs"/>
    <x v="3"/>
    <n v="1"/>
    <x v="634"/>
    <n v="41826"/>
    <s v="Medium"/>
    <n v="2"/>
    <n v="258.98"/>
    <n v="0.05"/>
    <x v="3759"/>
    <n v="54.31"/>
    <n v="-340.48"/>
    <n v="0.55000000000000004"/>
    <x v="1"/>
    <x v="2"/>
    <x v="1164"/>
    <x v="1"/>
    <x v="0"/>
    <n v="5900"/>
    <d v="2013-10-18T00:00:00"/>
    <x v="2"/>
    <x v="22"/>
    <n v="8232"/>
  </r>
  <r>
    <x v="593"/>
    <n v="50"/>
    <s v="Chuck Sachs"/>
    <x v="3"/>
    <n v="1"/>
    <x v="634"/>
    <n v="41826"/>
    <s v="Medium"/>
    <n v="4"/>
    <n v="9.77"/>
    <n v="0.03"/>
    <x v="3760"/>
    <n v="6.02"/>
    <n v="40.630000000000003"/>
    <n v="0.48"/>
    <x v="1"/>
    <x v="5"/>
    <x v="449"/>
    <x v="5"/>
    <x v="0"/>
    <n v="5899"/>
    <d v="2013-10-18T00:00:00"/>
    <x v="1"/>
    <x v="19"/>
    <n v="4005"/>
  </r>
  <r>
    <x v="714"/>
    <n v="50"/>
    <s v="Noel Staavos"/>
    <x v="1"/>
    <n v="1"/>
    <x v="634"/>
    <n v="13476"/>
    <s v="Not Specified"/>
    <n v="47"/>
    <n v="4.91"/>
    <n v="0.09"/>
    <x v="3761"/>
    <n v="5.68"/>
    <n v="-147.85550000000001"/>
    <n v="0.36"/>
    <x v="0"/>
    <x v="0"/>
    <x v="412"/>
    <x v="3"/>
    <x v="0"/>
    <n v="1873"/>
    <d v="2013-10-18T00:00:00"/>
    <x v="1"/>
    <x v="22"/>
    <n v="7203"/>
  </r>
  <r>
    <x v="833"/>
    <n v="50"/>
    <s v="Juliana Krohn"/>
    <x v="2"/>
    <n v="1"/>
    <x v="634"/>
    <n v="22912"/>
    <s v="Low"/>
    <n v="33"/>
    <n v="304.99"/>
    <n v="0.03"/>
    <x v="3762"/>
    <n v="19.989999999999998"/>
    <n v="4141.8035"/>
    <n v="0.4"/>
    <x v="0"/>
    <x v="0"/>
    <x v="662"/>
    <x v="3"/>
    <x v="1"/>
    <n v="3192"/>
    <d v="2013-10-20T00:00:00"/>
    <x v="1"/>
    <x v="2"/>
    <n v="94110"/>
  </r>
  <r>
    <x v="100"/>
    <n v="50"/>
    <s v="Craig Yedwab"/>
    <x v="2"/>
    <n v="1"/>
    <x v="634"/>
    <n v="325"/>
    <s v="Low"/>
    <n v="9"/>
    <n v="115.99"/>
    <n v="0.06"/>
    <x v="3763"/>
    <n v="4.2300000000000004"/>
    <n v="-178.70599999999999"/>
    <n v="0.56000000000000005"/>
    <x v="2"/>
    <x v="0"/>
    <x v="778"/>
    <x v="9"/>
    <x v="0"/>
    <n v="57"/>
    <d v="2013-10-20T00:00:00"/>
    <x v="0"/>
    <x v="19"/>
    <n v="4073"/>
  </r>
  <r>
    <x v="106"/>
    <n v="50"/>
    <s v="Rob Haberlin"/>
    <x v="2"/>
    <n v="1"/>
    <x v="635"/>
    <n v="51584"/>
    <s v="Critical"/>
    <n v="48"/>
    <n v="110.98"/>
    <n v="0.01"/>
    <x v="3764"/>
    <n v="30"/>
    <n v="176.04"/>
    <n v="0.71"/>
    <x v="1"/>
    <x v="2"/>
    <x v="1165"/>
    <x v="1"/>
    <x v="2"/>
    <n v="7235"/>
    <d v="2013-10-18T00:00:00"/>
    <x v="2"/>
    <x v="10"/>
    <n v="51106"/>
  </r>
  <r>
    <x v="1056"/>
    <n v="50"/>
    <s v="Bradley Drucker"/>
    <x v="0"/>
    <n v="1"/>
    <x v="636"/>
    <n v="54467"/>
    <s v="Low"/>
    <n v="30"/>
    <n v="5.08"/>
    <n v="0.06"/>
    <x v="3765"/>
    <n v="2.0299999999999998"/>
    <n v="18.260000000000002"/>
    <n v="0.51"/>
    <x v="1"/>
    <x v="3"/>
    <x v="706"/>
    <x v="5"/>
    <x v="1"/>
    <n v="7611"/>
    <d v="2013-10-20T00:00:00"/>
    <x v="0"/>
    <x v="2"/>
    <n v="92683"/>
  </r>
  <r>
    <x v="369"/>
    <n v="50"/>
    <s v="Duane Huffman"/>
    <x v="3"/>
    <n v="1"/>
    <x v="636"/>
    <n v="31301"/>
    <s v="Low"/>
    <n v="31"/>
    <n v="3.75"/>
    <n v="0.06"/>
    <x v="3283"/>
    <n v="0.5"/>
    <n v="43.77"/>
    <n v="0.37"/>
    <x v="0"/>
    <x v="0"/>
    <x v="278"/>
    <x v="12"/>
    <x v="2"/>
    <n v="4396"/>
    <d v="2013-10-20T00:00:00"/>
    <x v="0"/>
    <x v="9"/>
    <n v="75146"/>
  </r>
  <r>
    <x v="1056"/>
    <n v="50"/>
    <s v="Bradley Drucker"/>
    <x v="0"/>
    <n v="1"/>
    <x v="636"/>
    <n v="54467"/>
    <s v="Low"/>
    <n v="37"/>
    <n v="11.58"/>
    <n v="0.06"/>
    <x v="3766"/>
    <n v="5.72"/>
    <n v="51.91"/>
    <n v="0.35"/>
    <x v="0"/>
    <x v="0"/>
    <x v="131"/>
    <x v="15"/>
    <x v="1"/>
    <n v="7610"/>
    <d v="2013-10-20T00:00:00"/>
    <x v="0"/>
    <x v="2"/>
    <n v="92683"/>
  </r>
  <r>
    <x v="547"/>
    <n v="50"/>
    <s v="Maurice Satty"/>
    <x v="2"/>
    <n v="1"/>
    <x v="636"/>
    <n v="36323"/>
    <s v="High"/>
    <n v="5"/>
    <n v="15.98"/>
    <n v="0.08"/>
    <x v="3767"/>
    <n v="6.5"/>
    <n v="-48.88"/>
    <n v="0.48"/>
    <x v="2"/>
    <x v="0"/>
    <x v="379"/>
    <x v="8"/>
    <x v="3"/>
    <n v="5095"/>
    <d v="2013-10-20T00:00:00"/>
    <x v="0"/>
    <x v="12"/>
    <n v="34639"/>
  </r>
  <r>
    <x v="439"/>
    <n v="50"/>
    <s v="Bradley Drucker"/>
    <x v="0"/>
    <n v="1"/>
    <x v="636"/>
    <n v="54467"/>
    <s v="Low"/>
    <n v="17"/>
    <n v="4.0599999999999996"/>
    <n v="0.08"/>
    <x v="3768"/>
    <n v="6.89"/>
    <n v="-83.71"/>
    <n v="0.6"/>
    <x v="0"/>
    <x v="0"/>
    <x v="281"/>
    <x v="13"/>
    <x v="1"/>
    <n v="7612"/>
    <d v="2013-10-23T00:00:00"/>
    <x v="0"/>
    <x v="2"/>
    <n v="90604"/>
  </r>
  <r>
    <x v="920"/>
    <n v="50"/>
    <s v="Laurel Elliston"/>
    <x v="2"/>
    <n v="1"/>
    <x v="636"/>
    <n v="54146"/>
    <s v="Low"/>
    <n v="3"/>
    <n v="40.96"/>
    <n v="0.06"/>
    <x v="3769"/>
    <n v="1.99"/>
    <n v="-112.64"/>
    <n v="0.55000000000000004"/>
    <x v="2"/>
    <x v="6"/>
    <x v="1154"/>
    <x v="8"/>
    <x v="3"/>
    <n v="7568"/>
    <d v="2013-10-23T00:00:00"/>
    <x v="0"/>
    <x v="16"/>
    <n v="22801"/>
  </r>
  <r>
    <x v="669"/>
    <n v="50"/>
    <s v="David Flashing"/>
    <x v="1"/>
    <n v="1"/>
    <x v="637"/>
    <n v="48963"/>
    <s v="Not Specified"/>
    <n v="12"/>
    <n v="6.48"/>
    <n v="7.0000000000000007E-2"/>
    <x v="3770"/>
    <n v="5.94"/>
    <n v="-31.14"/>
    <n v="0.37"/>
    <x v="0"/>
    <x v="0"/>
    <x v="1022"/>
    <x v="2"/>
    <x v="0"/>
    <n v="6873"/>
    <d v="2013-10-21T00:00:00"/>
    <x v="0"/>
    <x v="28"/>
    <n v="1605"/>
  </r>
  <r>
    <x v="867"/>
    <n v="50"/>
    <s v="Jamie Frazer"/>
    <x v="0"/>
    <n v="1"/>
    <x v="637"/>
    <n v="55297"/>
    <s v="Medium"/>
    <n v="29"/>
    <n v="19.98"/>
    <n v="0.1"/>
    <x v="3771"/>
    <n v="8.68"/>
    <n v="60.59"/>
    <n v="0.37"/>
    <x v="0"/>
    <x v="0"/>
    <x v="145"/>
    <x v="2"/>
    <x v="3"/>
    <n v="7715"/>
    <d v="2013-10-21T00:00:00"/>
    <x v="0"/>
    <x v="12"/>
    <n v="32720"/>
  </r>
  <r>
    <x v="85"/>
    <n v="50"/>
    <s v="Paul Prost"/>
    <x v="2"/>
    <n v="1"/>
    <x v="637"/>
    <n v="24903"/>
    <s v="Low"/>
    <n v="33"/>
    <n v="48.91"/>
    <n v="0.05"/>
    <x v="3772"/>
    <n v="5.81"/>
    <n v="743.59"/>
    <n v="0.38"/>
    <x v="0"/>
    <x v="0"/>
    <x v="130"/>
    <x v="2"/>
    <x v="2"/>
    <n v="3496"/>
    <d v="2013-10-26T00:00:00"/>
    <x v="0"/>
    <x v="34"/>
    <n v="57103"/>
  </r>
  <r>
    <x v="1198"/>
    <n v="50"/>
    <s v="Paul Lucas"/>
    <x v="2"/>
    <n v="1"/>
    <x v="638"/>
    <n v="4965"/>
    <s v="Low"/>
    <n v="14"/>
    <n v="76.72"/>
    <n v="7.0000000000000007E-2"/>
    <x v="3773"/>
    <n v="19.95"/>
    <n v="56.05"/>
    <n v="0.54"/>
    <x v="0"/>
    <x v="1"/>
    <x v="1048"/>
    <x v="13"/>
    <x v="0"/>
    <n v="708"/>
    <d v="2013-10-20T00:00:00"/>
    <x v="0"/>
    <x v="28"/>
    <n v="2184"/>
  </r>
  <r>
    <x v="1199"/>
    <n v="50"/>
    <s v="Theresa Coyne"/>
    <x v="1"/>
    <n v="1"/>
    <x v="638"/>
    <n v="29895"/>
    <s v="Medium"/>
    <n v="43"/>
    <n v="160.97999999999999"/>
    <n v="0.03"/>
    <x v="3774"/>
    <n v="35.020000000000003"/>
    <n v="474.89"/>
    <n v="0.72"/>
    <x v="1"/>
    <x v="4"/>
    <x v="372"/>
    <x v="10"/>
    <x v="2"/>
    <n v="4208"/>
    <d v="2013-10-21T00:00:00"/>
    <x v="2"/>
    <x v="9"/>
    <n v="77642"/>
  </r>
  <r>
    <x v="646"/>
    <n v="50"/>
    <s v="Chad Cunningham"/>
    <x v="0"/>
    <n v="1"/>
    <x v="638"/>
    <n v="32193"/>
    <s v="Low"/>
    <n v="4"/>
    <n v="6.68"/>
    <n v="0.1"/>
    <x v="3775"/>
    <n v="6.93"/>
    <n v="-10.25"/>
    <n v="0.37"/>
    <x v="0"/>
    <x v="0"/>
    <x v="211"/>
    <x v="2"/>
    <x v="2"/>
    <n v="4524"/>
    <d v="2013-10-22T00:00:00"/>
    <x v="1"/>
    <x v="14"/>
    <n v="61604"/>
  </r>
  <r>
    <x v="138"/>
    <n v="50"/>
    <s v="Liz MacKendrick"/>
    <x v="2"/>
    <n v="1"/>
    <x v="638"/>
    <n v="23106"/>
    <s v="Medium"/>
    <n v="35"/>
    <n v="810.98"/>
    <n v="0.05"/>
    <x v="3776"/>
    <n v="16.059999999999999"/>
    <n v="8612.11"/>
    <n v="0.56000000000000005"/>
    <x v="2"/>
    <x v="2"/>
    <x v="1166"/>
    <x v="7"/>
    <x v="3"/>
    <n v="3220"/>
    <d v="2013-10-22T00:00:00"/>
    <x v="2"/>
    <x v="16"/>
    <n v="23111"/>
  </r>
  <r>
    <x v="192"/>
    <n v="50"/>
    <s v="Alan Haines"/>
    <x v="3"/>
    <n v="1"/>
    <x v="638"/>
    <n v="14086"/>
    <s v="Low"/>
    <n v="13"/>
    <n v="130.97999999999999"/>
    <n v="7.0000000000000007E-2"/>
    <x v="3777"/>
    <n v="54.74"/>
    <n v="-383.5"/>
    <n v="0.69"/>
    <x v="1"/>
    <x v="4"/>
    <x v="305"/>
    <x v="10"/>
    <x v="0"/>
    <n v="1969"/>
    <d v="2013-10-25T00:00:00"/>
    <x v="2"/>
    <x v="13"/>
    <n v="13210"/>
  </r>
  <r>
    <x v="97"/>
    <n v="50"/>
    <s v="Paul Lucas"/>
    <x v="2"/>
    <n v="1"/>
    <x v="638"/>
    <n v="4965"/>
    <s v="Low"/>
    <n v="46"/>
    <n v="5.78"/>
    <n v="0"/>
    <x v="3778"/>
    <n v="7.96"/>
    <n v="-186.31"/>
    <n v="0.36"/>
    <x v="0"/>
    <x v="0"/>
    <x v="673"/>
    <x v="2"/>
    <x v="0"/>
    <n v="709"/>
    <d v="2013-10-25T00:00:00"/>
    <x v="0"/>
    <x v="25"/>
    <n v="5403"/>
  </r>
  <r>
    <x v="646"/>
    <n v="50"/>
    <s v="Chad Cunningham"/>
    <x v="0"/>
    <n v="1"/>
    <x v="638"/>
    <n v="32193"/>
    <s v="Low"/>
    <n v="27"/>
    <n v="3.93"/>
    <n v="0.02"/>
    <x v="3779"/>
    <n v="0.99"/>
    <n v="37.33"/>
    <n v="0.39"/>
    <x v="0"/>
    <x v="3"/>
    <x v="889"/>
    <x v="14"/>
    <x v="2"/>
    <n v="4525"/>
    <d v="2013-10-25T00:00:00"/>
    <x v="0"/>
    <x v="14"/>
    <n v="61604"/>
  </r>
  <r>
    <x v="836"/>
    <n v="50"/>
    <s v="Alan Haines"/>
    <x v="3"/>
    <n v="1"/>
    <x v="638"/>
    <n v="14086"/>
    <s v="Low"/>
    <n v="50"/>
    <n v="4.76"/>
    <n v="0.04"/>
    <x v="3780"/>
    <n v="3.01"/>
    <n v="-7.36"/>
    <n v="0.36"/>
    <x v="0"/>
    <x v="3"/>
    <x v="956"/>
    <x v="2"/>
    <x v="0"/>
    <n v="1970"/>
    <d v="2013-10-27T00:00:00"/>
    <x v="0"/>
    <x v="13"/>
    <n v="14150"/>
  </r>
  <r>
    <x v="147"/>
    <n v="50"/>
    <s v="Marc Crier"/>
    <x v="3"/>
    <n v="1"/>
    <x v="639"/>
    <n v="21696"/>
    <s v="Medium"/>
    <n v="14"/>
    <n v="19.350000000000001"/>
    <n v="0.02"/>
    <x v="3781"/>
    <n v="12.79"/>
    <n v="-51.911000000000001"/>
    <n v="0.39"/>
    <x v="0"/>
    <x v="0"/>
    <x v="1167"/>
    <x v="3"/>
    <x v="3"/>
    <n v="3015"/>
    <d v="2013-10-22T00:00:00"/>
    <x v="0"/>
    <x v="33"/>
    <n v="72116"/>
  </r>
  <r>
    <x v="624"/>
    <n v="50"/>
    <s v="Eileen Kiefer"/>
    <x v="3"/>
    <n v="1"/>
    <x v="639"/>
    <n v="2628"/>
    <s v="Low"/>
    <n v="14"/>
    <n v="2.1800000000000002"/>
    <n v="0.04"/>
    <x v="3782"/>
    <n v="5"/>
    <n v="-60.13"/>
    <n v="0.81"/>
    <x v="0"/>
    <x v="3"/>
    <x v="865"/>
    <x v="16"/>
    <x v="2"/>
    <n v="378"/>
    <d v="2013-10-26T00:00:00"/>
    <x v="0"/>
    <x v="9"/>
    <n v="75165"/>
  </r>
  <r>
    <x v="624"/>
    <n v="50"/>
    <s v="Eileen Kiefer"/>
    <x v="3"/>
    <n v="1"/>
    <x v="639"/>
    <n v="2628"/>
    <s v="Low"/>
    <n v="29"/>
    <n v="218.75"/>
    <n v="0.02"/>
    <x v="3783"/>
    <n v="69.64"/>
    <n v="-752.83199999999999"/>
    <n v="0.77"/>
    <x v="1"/>
    <x v="4"/>
    <x v="189"/>
    <x v="4"/>
    <x v="2"/>
    <n v="379"/>
    <d v="2013-10-30T00:00:00"/>
    <x v="2"/>
    <x v="9"/>
    <n v="75165"/>
  </r>
  <r>
    <x v="359"/>
    <n v="50"/>
    <s v="Lena Creighton"/>
    <x v="1"/>
    <n v="1"/>
    <x v="640"/>
    <n v="52896"/>
    <s v="High"/>
    <n v="6"/>
    <n v="259.70999999999998"/>
    <n v="0"/>
    <x v="3784"/>
    <n v="66.67"/>
    <n v="-192.49199999999999"/>
    <n v="0.65"/>
    <x v="1"/>
    <x v="4"/>
    <x v="221"/>
    <x v="4"/>
    <x v="2"/>
    <n v="7413"/>
    <d v="2013-10-23T00:00:00"/>
    <x v="2"/>
    <x v="9"/>
    <n v="79072"/>
  </r>
  <r>
    <x v="1200"/>
    <n v="50"/>
    <s v="Ralph Kennedy"/>
    <x v="2"/>
    <n v="1"/>
    <x v="640"/>
    <n v="23207"/>
    <s v="Critical"/>
    <n v="11"/>
    <n v="30.98"/>
    <n v="0.1"/>
    <x v="3785"/>
    <n v="8.74"/>
    <n v="42.5"/>
    <n v="0.4"/>
    <x v="0"/>
    <x v="0"/>
    <x v="307"/>
    <x v="2"/>
    <x v="2"/>
    <n v="3238"/>
    <d v="2013-10-23T00:00:00"/>
    <x v="0"/>
    <x v="24"/>
    <n v="49508"/>
  </r>
  <r>
    <x v="792"/>
    <n v="50"/>
    <s v="Parhena Norris"/>
    <x v="1"/>
    <n v="1"/>
    <x v="640"/>
    <n v="48800"/>
    <s v="Not Specified"/>
    <n v="8"/>
    <n v="3499.99"/>
    <n v="0.04"/>
    <x v="3786"/>
    <n v="24.49"/>
    <n v="285.113"/>
    <n v="0.37"/>
    <x v="2"/>
    <x v="1"/>
    <x v="313"/>
    <x v="11"/>
    <x v="2"/>
    <n v="6852"/>
    <d v="2013-10-23T00:00:00"/>
    <x v="0"/>
    <x v="3"/>
    <n v="55076"/>
  </r>
  <r>
    <x v="196"/>
    <n v="50"/>
    <s v="Lena Creighton"/>
    <x v="1"/>
    <n v="1"/>
    <x v="640"/>
    <n v="52896"/>
    <s v="High"/>
    <n v="36"/>
    <n v="400.98"/>
    <n v="0.03"/>
    <x v="3787"/>
    <n v="76.37"/>
    <n v="-969.04836599999999"/>
    <n v="0.6"/>
    <x v="1"/>
    <x v="4"/>
    <x v="460"/>
    <x v="4"/>
    <x v="0"/>
    <n v="7416"/>
    <d v="2013-10-24T00:00:00"/>
    <x v="2"/>
    <x v="0"/>
    <n v="15239"/>
  </r>
  <r>
    <x v="359"/>
    <n v="50"/>
    <s v="Lena Creighton"/>
    <x v="1"/>
    <n v="1"/>
    <x v="640"/>
    <n v="52896"/>
    <s v="High"/>
    <n v="9"/>
    <n v="5.18"/>
    <n v="0.09"/>
    <x v="3788"/>
    <n v="2.04"/>
    <n v="2.76"/>
    <n v="0.36"/>
    <x v="0"/>
    <x v="3"/>
    <x v="582"/>
    <x v="2"/>
    <x v="2"/>
    <n v="7412"/>
    <d v="2013-10-24T00:00:00"/>
    <x v="1"/>
    <x v="9"/>
    <n v="79072"/>
  </r>
  <r>
    <x v="1201"/>
    <n v="50"/>
    <s v="Christy Brittain"/>
    <x v="3"/>
    <n v="1"/>
    <x v="640"/>
    <n v="48994"/>
    <s v="Not Specified"/>
    <n v="6"/>
    <n v="167.27"/>
    <n v="0.03"/>
    <x v="3789"/>
    <n v="35"/>
    <n v="-311.23"/>
    <n v="0.85"/>
    <x v="0"/>
    <x v="1"/>
    <x v="905"/>
    <x v="0"/>
    <x v="0"/>
    <n v="6875"/>
    <d v="2013-10-24T00:00:00"/>
    <x v="0"/>
    <x v="15"/>
    <n v="6460"/>
  </r>
  <r>
    <x v="196"/>
    <n v="50"/>
    <s v="Lena Creighton"/>
    <x v="1"/>
    <n v="1"/>
    <x v="640"/>
    <n v="52896"/>
    <s v="High"/>
    <n v="24"/>
    <n v="367.99"/>
    <n v="0"/>
    <x v="3790"/>
    <n v="19.989999999999998"/>
    <n v="3545.8939999999998"/>
    <n v="0.4"/>
    <x v="0"/>
    <x v="0"/>
    <x v="816"/>
    <x v="3"/>
    <x v="0"/>
    <n v="7414"/>
    <d v="2013-10-25T00:00:00"/>
    <x v="0"/>
    <x v="0"/>
    <n v="15239"/>
  </r>
  <r>
    <x v="196"/>
    <n v="50"/>
    <s v="Lena Creighton"/>
    <x v="1"/>
    <n v="1"/>
    <x v="640"/>
    <n v="52896"/>
    <s v="High"/>
    <n v="49"/>
    <n v="4.13"/>
    <n v="7.0000000000000007E-2"/>
    <x v="3791"/>
    <n v="0.5"/>
    <n v="77.02"/>
    <n v="0.39"/>
    <x v="0"/>
    <x v="0"/>
    <x v="903"/>
    <x v="12"/>
    <x v="0"/>
    <n v="7415"/>
    <d v="2013-10-25T00:00:00"/>
    <x v="0"/>
    <x v="0"/>
    <n v="15239"/>
  </r>
  <r>
    <x v="240"/>
    <n v="50"/>
    <s v="Sue Ann Reed"/>
    <x v="3"/>
    <n v="1"/>
    <x v="641"/>
    <n v="16834"/>
    <s v="Low"/>
    <n v="33"/>
    <n v="14.45"/>
    <n v="0.08"/>
    <x v="3792"/>
    <n v="7.17"/>
    <n v="14.2035"/>
    <n v="0.38"/>
    <x v="0"/>
    <x v="0"/>
    <x v="892"/>
    <x v="3"/>
    <x v="3"/>
    <n v="2340"/>
    <d v="2013-10-25T00:00:00"/>
    <x v="0"/>
    <x v="12"/>
    <n v="33334"/>
  </r>
  <r>
    <x v="635"/>
    <n v="50"/>
    <s v="Bryan Mills"/>
    <x v="0"/>
    <n v="1"/>
    <x v="641"/>
    <n v="31077"/>
    <s v="Not Specified"/>
    <n v="36"/>
    <n v="65.989999999999995"/>
    <n v="0.06"/>
    <x v="3793"/>
    <n v="3.9"/>
    <n v="470.82600000000002"/>
    <n v="0.55000000000000004"/>
    <x v="2"/>
    <x v="0"/>
    <x v="937"/>
    <x v="9"/>
    <x v="2"/>
    <n v="4362"/>
    <d v="2013-10-25T00:00:00"/>
    <x v="0"/>
    <x v="14"/>
    <n v="60061"/>
  </r>
  <r>
    <x v="1181"/>
    <n v="50"/>
    <s v="Ritsa Hightower"/>
    <x v="2"/>
    <n v="1"/>
    <x v="641"/>
    <n v="12261"/>
    <s v="Low"/>
    <n v="4"/>
    <n v="3.98"/>
    <n v="0.02"/>
    <x v="3794"/>
    <n v="0.83"/>
    <n v="1.19"/>
    <n v="0.51"/>
    <x v="0"/>
    <x v="3"/>
    <x v="654"/>
    <x v="6"/>
    <x v="2"/>
    <n v="1704"/>
    <d v="2013-10-27T00:00:00"/>
    <x v="1"/>
    <x v="11"/>
    <n v="74601"/>
  </r>
  <r>
    <x v="1181"/>
    <n v="50"/>
    <s v="Ritsa Hightower"/>
    <x v="2"/>
    <n v="1"/>
    <x v="641"/>
    <n v="12261"/>
    <s v="Low"/>
    <n v="12"/>
    <n v="200.98"/>
    <n v="0.1"/>
    <x v="3795"/>
    <n v="23.76"/>
    <n v="151.86000000000001"/>
    <n v="0.57999999999999996"/>
    <x v="1"/>
    <x v="2"/>
    <x v="345"/>
    <x v="1"/>
    <x v="2"/>
    <n v="1703"/>
    <d v="2013-10-28T00:00:00"/>
    <x v="2"/>
    <x v="11"/>
    <n v="74601"/>
  </r>
  <r>
    <x v="584"/>
    <n v="50"/>
    <s v="Ritsa Hightower"/>
    <x v="2"/>
    <n v="1"/>
    <x v="641"/>
    <n v="12261"/>
    <s v="Low"/>
    <n v="19"/>
    <n v="14.56"/>
    <n v="0.06"/>
    <x v="3796"/>
    <n v="3.5"/>
    <n v="25.67"/>
    <n v="0.57999999999999996"/>
    <x v="0"/>
    <x v="0"/>
    <x v="58"/>
    <x v="13"/>
    <x v="2"/>
    <n v="1705"/>
    <d v="2013-10-28T00:00:00"/>
    <x v="0"/>
    <x v="11"/>
    <n v="74801"/>
  </r>
  <r>
    <x v="584"/>
    <n v="50"/>
    <s v="Ritsa Hightower"/>
    <x v="2"/>
    <n v="1"/>
    <x v="641"/>
    <n v="12261"/>
    <s v="Low"/>
    <n v="15"/>
    <n v="178.47"/>
    <n v="0.03"/>
    <x v="3797"/>
    <n v="19.989999999999998"/>
    <n v="617.4"/>
    <n v="0.55000000000000004"/>
    <x v="0"/>
    <x v="0"/>
    <x v="218"/>
    <x v="0"/>
    <x v="2"/>
    <n v="1707"/>
    <d v="2013-10-28T00:00:00"/>
    <x v="0"/>
    <x v="11"/>
    <n v="74801"/>
  </r>
  <r>
    <x v="275"/>
    <n v="50"/>
    <s v="Sue Ann Reed"/>
    <x v="3"/>
    <n v="1"/>
    <x v="641"/>
    <n v="16834"/>
    <s v="Low"/>
    <n v="23"/>
    <n v="7.04"/>
    <n v="7.0000000000000007E-2"/>
    <x v="1343"/>
    <n v="2.17"/>
    <n v="33.26"/>
    <n v="0.38"/>
    <x v="0"/>
    <x v="3"/>
    <x v="108"/>
    <x v="2"/>
    <x v="1"/>
    <n v="2339"/>
    <d v="2013-10-30T00:00:00"/>
    <x v="0"/>
    <x v="31"/>
    <n v="83605"/>
  </r>
  <r>
    <x v="584"/>
    <n v="50"/>
    <s v="Ritsa Hightower"/>
    <x v="2"/>
    <n v="1"/>
    <x v="641"/>
    <n v="12261"/>
    <s v="Low"/>
    <n v="23"/>
    <n v="8.74"/>
    <n v="0"/>
    <x v="3798"/>
    <n v="8.2899999999999991"/>
    <n v="-67.19"/>
    <n v="0.38"/>
    <x v="0"/>
    <x v="0"/>
    <x v="90"/>
    <x v="15"/>
    <x v="2"/>
    <n v="1706"/>
    <d v="2013-10-30T00:00:00"/>
    <x v="0"/>
    <x v="11"/>
    <n v="74801"/>
  </r>
  <r>
    <x v="235"/>
    <n v="50"/>
    <s v="Jesus Ocampo"/>
    <x v="0"/>
    <n v="1"/>
    <x v="641"/>
    <n v="10498"/>
    <s v="Low"/>
    <n v="47"/>
    <n v="40.97"/>
    <n v="0.04"/>
    <x v="3799"/>
    <n v="8.99"/>
    <n v="327.9"/>
    <n v="0.59"/>
    <x v="0"/>
    <x v="6"/>
    <x v="842"/>
    <x v="6"/>
    <x v="2"/>
    <n v="1456"/>
    <d v="2013-10-30T00:00:00"/>
    <x v="0"/>
    <x v="9"/>
    <n v="75150"/>
  </r>
  <r>
    <x v="149"/>
    <n v="50"/>
    <s v="Erica Bern"/>
    <x v="2"/>
    <n v="1"/>
    <x v="642"/>
    <n v="28836"/>
    <s v="High"/>
    <n v="50"/>
    <n v="195.99"/>
    <n v="0.06"/>
    <x v="3800"/>
    <n v="4.2"/>
    <n v="2342.2139999999999"/>
    <n v="0.6"/>
    <x v="2"/>
    <x v="0"/>
    <x v="838"/>
    <x v="9"/>
    <x v="2"/>
    <n v="4042"/>
    <d v="2013-10-25T00:00:00"/>
    <x v="0"/>
    <x v="36"/>
    <n v="46806"/>
  </r>
  <r>
    <x v="639"/>
    <n v="50"/>
    <s v="Erica Bern"/>
    <x v="2"/>
    <n v="1"/>
    <x v="642"/>
    <n v="28836"/>
    <s v="High"/>
    <n v="7"/>
    <n v="172.99"/>
    <n v="0.06"/>
    <x v="3801"/>
    <n v="19.989999999999998"/>
    <n v="170.07650000000001"/>
    <n v="0.39"/>
    <x v="0"/>
    <x v="0"/>
    <x v="570"/>
    <x v="3"/>
    <x v="2"/>
    <n v="4043"/>
    <d v="2013-10-26T00:00:00"/>
    <x v="0"/>
    <x v="36"/>
    <n v="46404"/>
  </r>
  <r>
    <x v="1058"/>
    <n v="50"/>
    <s v="Robert Marley"/>
    <x v="2"/>
    <n v="1"/>
    <x v="642"/>
    <n v="32516"/>
    <s v="Critical"/>
    <n v="15"/>
    <n v="2.78"/>
    <n v="0.03"/>
    <x v="3802"/>
    <n v="1.49"/>
    <n v="-0.24149999999999999"/>
    <n v="0.39"/>
    <x v="0"/>
    <x v="0"/>
    <x v="1168"/>
    <x v="3"/>
    <x v="0"/>
    <n v="4569"/>
    <d v="2013-10-26T00:00:00"/>
    <x v="0"/>
    <x v="20"/>
    <n v="45042"/>
  </r>
  <r>
    <x v="1058"/>
    <n v="50"/>
    <s v="Robert Marley"/>
    <x v="2"/>
    <n v="1"/>
    <x v="642"/>
    <n v="32516"/>
    <s v="Critical"/>
    <n v="7"/>
    <n v="7.78"/>
    <n v="0.01"/>
    <x v="3803"/>
    <n v="2.5"/>
    <n v="6.44"/>
    <n v="0.38"/>
    <x v="0"/>
    <x v="0"/>
    <x v="607"/>
    <x v="15"/>
    <x v="0"/>
    <n v="4570"/>
    <d v="2013-10-26T00:00:00"/>
    <x v="0"/>
    <x v="20"/>
    <n v="45042"/>
  </r>
  <r>
    <x v="531"/>
    <n v="50"/>
    <s v="Cathy Prescott"/>
    <x v="2"/>
    <n v="1"/>
    <x v="642"/>
    <n v="12417"/>
    <s v="Critical"/>
    <n v="19"/>
    <n v="7.4"/>
    <n v="0.06"/>
    <x v="3804"/>
    <n v="1.71"/>
    <n v="34.31"/>
    <n v="0.4"/>
    <x v="0"/>
    <x v="3"/>
    <x v="1104"/>
    <x v="2"/>
    <x v="1"/>
    <n v="1725"/>
    <d v="2013-10-26T00:00:00"/>
    <x v="0"/>
    <x v="37"/>
    <n v="88201"/>
  </r>
  <r>
    <x v="1055"/>
    <n v="50"/>
    <s v="Tom Stivers"/>
    <x v="0"/>
    <n v="1"/>
    <x v="642"/>
    <n v="58659"/>
    <s v="High"/>
    <n v="2"/>
    <n v="6.48"/>
    <n v="0.03"/>
    <x v="3805"/>
    <n v="8.19"/>
    <n v="-13.13"/>
    <n v="0.37"/>
    <x v="0"/>
    <x v="0"/>
    <x v="247"/>
    <x v="2"/>
    <x v="0"/>
    <n v="8207"/>
    <d v="2013-10-26T00:00:00"/>
    <x v="0"/>
    <x v="1"/>
    <n v="20906"/>
  </r>
  <r>
    <x v="349"/>
    <n v="50"/>
    <s v="Tim Brockman"/>
    <x v="3"/>
    <n v="1"/>
    <x v="643"/>
    <n v="51271"/>
    <s v="High"/>
    <n v="31"/>
    <n v="140.97999999999999"/>
    <n v="0.1"/>
    <x v="3806"/>
    <n v="36.090000000000003"/>
    <n v="-796.51"/>
    <n v="0.77"/>
    <x v="1"/>
    <x v="4"/>
    <x v="504"/>
    <x v="10"/>
    <x v="1"/>
    <n v="7189"/>
    <d v="2013-10-27T00:00:00"/>
    <x v="2"/>
    <x v="31"/>
    <n v="83301"/>
  </r>
  <r>
    <x v="349"/>
    <n v="50"/>
    <s v="Tim Brockman"/>
    <x v="3"/>
    <n v="1"/>
    <x v="643"/>
    <n v="51271"/>
    <s v="High"/>
    <n v="16"/>
    <n v="205.99"/>
    <n v="0.02"/>
    <x v="3807"/>
    <n v="5"/>
    <n v="303.22800000000001"/>
    <n v="0.59"/>
    <x v="2"/>
    <x v="0"/>
    <x v="934"/>
    <x v="9"/>
    <x v="1"/>
    <n v="7190"/>
    <d v="2013-10-27T00:00:00"/>
    <x v="0"/>
    <x v="31"/>
    <n v="83301"/>
  </r>
  <r>
    <x v="914"/>
    <n v="50"/>
    <s v="Michael Granlund"/>
    <x v="1"/>
    <n v="1"/>
    <x v="643"/>
    <n v="35522"/>
    <s v="Low"/>
    <n v="27"/>
    <n v="99.99"/>
    <n v="0.09"/>
    <x v="3808"/>
    <n v="19.989999999999998"/>
    <n v="231.46"/>
    <n v="0.52"/>
    <x v="2"/>
    <x v="0"/>
    <x v="338"/>
    <x v="8"/>
    <x v="2"/>
    <n v="4991"/>
    <d v="2013-11-01T00:00:00"/>
    <x v="0"/>
    <x v="3"/>
    <n v="55016"/>
  </r>
  <r>
    <x v="206"/>
    <n v="51"/>
    <s v="Sharelle Roach"/>
    <x v="1"/>
    <n v="1"/>
    <x v="644"/>
    <n v="53027"/>
    <s v="Low"/>
    <n v="38"/>
    <n v="35.89"/>
    <n v="0.05"/>
    <x v="3809"/>
    <n v="14.72"/>
    <n v="146.63999999999999"/>
    <n v="0.4"/>
    <x v="0"/>
    <x v="0"/>
    <x v="875"/>
    <x v="15"/>
    <x v="1"/>
    <n v="7439"/>
    <d v="2013-10-26T00:00:00"/>
    <x v="0"/>
    <x v="31"/>
    <n v="83814"/>
  </r>
  <r>
    <x v="817"/>
    <n v="50"/>
    <s v="Harold Engle"/>
    <x v="1"/>
    <n v="1"/>
    <x v="644"/>
    <n v="10852"/>
    <s v="High"/>
    <n v="40"/>
    <n v="300.98"/>
    <n v="0.01"/>
    <x v="3810"/>
    <n v="54.92"/>
    <n v="3030.16"/>
    <n v="0.55000000000000004"/>
    <x v="1"/>
    <x v="4"/>
    <x v="435"/>
    <x v="10"/>
    <x v="2"/>
    <n v="1504"/>
    <d v="2013-10-27T00:00:00"/>
    <x v="2"/>
    <x v="36"/>
    <n v="47905"/>
  </r>
  <r>
    <x v="35"/>
    <n v="50"/>
    <s v="Luke Schmidt"/>
    <x v="1"/>
    <n v="1"/>
    <x v="644"/>
    <n v="38050"/>
    <s v="Not Specified"/>
    <n v="31"/>
    <n v="5.98"/>
    <n v="0.09"/>
    <x v="3811"/>
    <n v="1.67"/>
    <n v="28.91"/>
    <n v="0.51"/>
    <x v="0"/>
    <x v="3"/>
    <x v="947"/>
    <x v="6"/>
    <x v="3"/>
    <n v="5354"/>
    <d v="2013-10-27T00:00:00"/>
    <x v="1"/>
    <x v="17"/>
    <n v="29577"/>
  </r>
  <r>
    <x v="172"/>
    <n v="50"/>
    <s v="Ed Braxton"/>
    <x v="1"/>
    <n v="1"/>
    <x v="644"/>
    <n v="14981"/>
    <s v="Medium"/>
    <n v="8"/>
    <n v="34.76"/>
    <n v="7.0000000000000007E-2"/>
    <x v="3812"/>
    <n v="8.2200000000000006"/>
    <n v="-14.02"/>
    <n v="0.56999999999999995"/>
    <x v="0"/>
    <x v="0"/>
    <x v="786"/>
    <x v="0"/>
    <x v="1"/>
    <n v="2095"/>
    <d v="2013-10-27T00:00:00"/>
    <x v="0"/>
    <x v="2"/>
    <n v="92592"/>
  </r>
  <r>
    <x v="172"/>
    <n v="50"/>
    <s v="Ed Braxton"/>
    <x v="1"/>
    <n v="1"/>
    <x v="644"/>
    <n v="14981"/>
    <s v="Medium"/>
    <n v="8"/>
    <n v="15.23"/>
    <n v="0.03"/>
    <x v="3813"/>
    <n v="27.75"/>
    <n v="-160.38999999999999"/>
    <n v="0.76"/>
    <x v="1"/>
    <x v="4"/>
    <x v="748"/>
    <x v="4"/>
    <x v="1"/>
    <n v="2096"/>
    <d v="2013-10-28T00:00:00"/>
    <x v="2"/>
    <x v="2"/>
    <n v="92592"/>
  </r>
  <r>
    <x v="35"/>
    <n v="50"/>
    <s v="Luke Schmidt"/>
    <x v="1"/>
    <n v="1"/>
    <x v="644"/>
    <n v="38050"/>
    <s v="Not Specified"/>
    <n v="14"/>
    <n v="111.96"/>
    <n v="0.04"/>
    <x v="3814"/>
    <n v="69"/>
    <n v="-401.42"/>
    <n v="0.63"/>
    <x v="1"/>
    <x v="1"/>
    <x v="1135"/>
    <x v="4"/>
    <x v="3"/>
    <n v="5356"/>
    <d v="2013-10-28T00:00:00"/>
    <x v="0"/>
    <x v="17"/>
    <n v="29577"/>
  </r>
  <r>
    <x v="311"/>
    <n v="50"/>
    <s v="Erin Creighton"/>
    <x v="2"/>
    <n v="1"/>
    <x v="644"/>
    <n v="230"/>
    <s v="Critical"/>
    <n v="47"/>
    <n v="43.98"/>
    <n v="0.06"/>
    <x v="3815"/>
    <n v="8.99"/>
    <n v="320.37"/>
    <n v="0.57999999999999996"/>
    <x v="0"/>
    <x v="6"/>
    <x v="177"/>
    <x v="6"/>
    <x v="2"/>
    <n v="39"/>
    <d v="2013-10-28T00:00:00"/>
    <x v="0"/>
    <x v="9"/>
    <n v="76028"/>
  </r>
  <r>
    <x v="817"/>
    <n v="50"/>
    <s v="Harold Engle"/>
    <x v="1"/>
    <n v="1"/>
    <x v="644"/>
    <n v="10852"/>
    <s v="High"/>
    <n v="17"/>
    <n v="15.28"/>
    <n v="0.02"/>
    <x v="3816"/>
    <n v="10.91"/>
    <n v="-27.254999999999999"/>
    <n v="0.36"/>
    <x v="0"/>
    <x v="0"/>
    <x v="737"/>
    <x v="3"/>
    <x v="2"/>
    <n v="1503"/>
    <d v="2013-10-28T00:00:00"/>
    <x v="0"/>
    <x v="36"/>
    <n v="47905"/>
  </r>
  <r>
    <x v="35"/>
    <n v="50"/>
    <s v="Luke Schmidt"/>
    <x v="1"/>
    <n v="1"/>
    <x v="644"/>
    <n v="38050"/>
    <s v="Not Specified"/>
    <n v="36"/>
    <n v="2.88"/>
    <n v="0.04"/>
    <x v="3817"/>
    <n v="0.7"/>
    <n v="15.19"/>
    <n v="0.56000000000000005"/>
    <x v="0"/>
    <x v="3"/>
    <x v="135"/>
    <x v="6"/>
    <x v="3"/>
    <n v="5355"/>
    <d v="2013-10-28T00:00:00"/>
    <x v="0"/>
    <x v="17"/>
    <n v="29577"/>
  </r>
  <r>
    <x v="311"/>
    <n v="50"/>
    <s v="Erin Creighton"/>
    <x v="2"/>
    <n v="1"/>
    <x v="644"/>
    <n v="230"/>
    <s v="Critical"/>
    <n v="11"/>
    <n v="125.99"/>
    <n v="0.06"/>
    <x v="3818"/>
    <n v="8.08"/>
    <n v="-212.333"/>
    <n v="0.56999999999999995"/>
    <x v="2"/>
    <x v="0"/>
    <x v="665"/>
    <x v="9"/>
    <x v="2"/>
    <n v="40"/>
    <d v="2013-10-28T00:00:00"/>
    <x v="0"/>
    <x v="9"/>
    <n v="76028"/>
  </r>
  <r>
    <x v="990"/>
    <n v="51"/>
    <s v="Sarah Jordon"/>
    <x v="3"/>
    <n v="1"/>
    <x v="644"/>
    <n v="51328"/>
    <s v="Low"/>
    <n v="38"/>
    <n v="18.7"/>
    <n v="7.0000000000000007E-2"/>
    <x v="3819"/>
    <n v="8.99"/>
    <n v="51.47"/>
    <n v="0.47"/>
    <x v="1"/>
    <x v="6"/>
    <x v="399"/>
    <x v="5"/>
    <x v="2"/>
    <n v="7194"/>
    <d v="2013-10-31T00:00:00"/>
    <x v="0"/>
    <x v="3"/>
    <n v="55407"/>
  </r>
  <r>
    <x v="774"/>
    <n v="51"/>
    <s v="Janet Martin"/>
    <x v="2"/>
    <n v="1"/>
    <x v="645"/>
    <n v="58528"/>
    <s v="Medium"/>
    <n v="41"/>
    <n v="3.69"/>
    <n v="0.08"/>
    <x v="3820"/>
    <n v="2.5"/>
    <n v="-9.14"/>
    <n v="0.39"/>
    <x v="0"/>
    <x v="0"/>
    <x v="485"/>
    <x v="15"/>
    <x v="2"/>
    <n v="8187"/>
    <d v="2013-10-28T00:00:00"/>
    <x v="1"/>
    <x v="9"/>
    <n v="77571"/>
  </r>
  <r>
    <x v="774"/>
    <n v="51"/>
    <s v="Janet Martin"/>
    <x v="2"/>
    <n v="1"/>
    <x v="645"/>
    <n v="58528"/>
    <s v="Medium"/>
    <n v="14"/>
    <n v="46.89"/>
    <n v="0"/>
    <x v="3821"/>
    <n v="5.0999999999999996"/>
    <n v="233.8"/>
    <n v="0.46"/>
    <x v="0"/>
    <x v="5"/>
    <x v="501"/>
    <x v="13"/>
    <x v="2"/>
    <n v="8186"/>
    <d v="2013-10-28T00:00:00"/>
    <x v="0"/>
    <x v="9"/>
    <n v="77571"/>
  </r>
  <r>
    <x v="594"/>
    <n v="51"/>
    <s v="Michael Dominguez"/>
    <x v="1"/>
    <n v="1"/>
    <x v="645"/>
    <n v="42882"/>
    <s v="Low"/>
    <n v="17"/>
    <n v="11.97"/>
    <n v="0.08"/>
    <x v="3822"/>
    <n v="4.9800000000000004"/>
    <n v="-22.55"/>
    <n v="0.57999999999999996"/>
    <x v="0"/>
    <x v="0"/>
    <x v="405"/>
    <x v="13"/>
    <x v="0"/>
    <n v="6048"/>
    <d v="2013-10-29T00:00:00"/>
    <x v="1"/>
    <x v="0"/>
    <n v="15601"/>
  </r>
  <r>
    <x v="1055"/>
    <n v="51"/>
    <s v="Vivek Gonzalez"/>
    <x v="3"/>
    <n v="1"/>
    <x v="646"/>
    <n v="2374"/>
    <s v="Not Specified"/>
    <n v="21"/>
    <n v="2.84"/>
    <n v="0.01"/>
    <x v="3823"/>
    <n v="5.44"/>
    <n v="-72.703000000000003"/>
    <n v="0.36"/>
    <x v="0"/>
    <x v="0"/>
    <x v="1106"/>
    <x v="3"/>
    <x v="0"/>
    <n v="348"/>
    <d v="2013-10-30T00:00:00"/>
    <x v="1"/>
    <x v="1"/>
    <n v="20906"/>
  </r>
  <r>
    <x v="1202"/>
    <n v="51"/>
    <s v="Dennis Bolton"/>
    <x v="0"/>
    <n v="1"/>
    <x v="647"/>
    <n v="57986"/>
    <s v="High"/>
    <n v="14"/>
    <n v="14.81"/>
    <n v="0.1"/>
    <x v="3824"/>
    <n v="13.32"/>
    <n v="-105.33"/>
    <n v="0.43"/>
    <x v="0"/>
    <x v="0"/>
    <x v="128"/>
    <x v="13"/>
    <x v="2"/>
    <n v="8120"/>
    <d v="2013-10-29T00:00:00"/>
    <x v="0"/>
    <x v="3"/>
    <n v="55125"/>
  </r>
  <r>
    <x v="281"/>
    <n v="51"/>
    <s v="Brenda Bowman"/>
    <x v="1"/>
    <n v="1"/>
    <x v="647"/>
    <n v="53248"/>
    <s v="Critical"/>
    <n v="7"/>
    <n v="348.21"/>
    <n v="0.06"/>
    <x v="3825"/>
    <n v="40.19"/>
    <n v="-94.265600000000006"/>
    <n v="0.62"/>
    <x v="1"/>
    <x v="4"/>
    <x v="255"/>
    <x v="4"/>
    <x v="0"/>
    <n v="7462"/>
    <d v="2013-10-30T00:00:00"/>
    <x v="2"/>
    <x v="13"/>
    <n v="11795"/>
  </r>
  <r>
    <x v="817"/>
    <n v="51"/>
    <s v="Nick Crebassa"/>
    <x v="2"/>
    <n v="1"/>
    <x v="647"/>
    <n v="48391"/>
    <s v="Not Specified"/>
    <n v="45"/>
    <n v="5.98"/>
    <n v="0.1"/>
    <x v="3826"/>
    <n v="5.46"/>
    <n v="-99.62"/>
    <n v="0.36"/>
    <x v="0"/>
    <x v="0"/>
    <x v="272"/>
    <x v="2"/>
    <x v="3"/>
    <n v="6792"/>
    <d v="2013-10-30T00:00:00"/>
    <x v="0"/>
    <x v="8"/>
    <n v="70506"/>
  </r>
  <r>
    <x v="288"/>
    <n v="51"/>
    <s v="Daniel Byrd"/>
    <x v="1"/>
    <n v="1"/>
    <x v="647"/>
    <n v="12902"/>
    <s v="Not Specified"/>
    <n v="30"/>
    <n v="120.98"/>
    <n v="0.04"/>
    <x v="3827"/>
    <n v="56.7"/>
    <n v="-765.5"/>
    <n v="0.68"/>
    <x v="1"/>
    <x v="4"/>
    <x v="1169"/>
    <x v="10"/>
    <x v="1"/>
    <n v="1804"/>
    <d v="2013-10-31T00:00:00"/>
    <x v="2"/>
    <x v="18"/>
    <n v="89502"/>
  </r>
  <r>
    <x v="151"/>
    <n v="51"/>
    <s v="Alejandro Grove"/>
    <x v="2"/>
    <n v="1"/>
    <x v="647"/>
    <n v="37669"/>
    <s v="Not Specified"/>
    <n v="39"/>
    <n v="232.58"/>
    <n v="0.02"/>
    <x v="3828"/>
    <n v="19.989999999999998"/>
    <n v="2485.54"/>
    <n v="0.59"/>
    <x v="0"/>
    <x v="0"/>
    <x v="1117"/>
    <x v="13"/>
    <x v="0"/>
    <n v="5290"/>
    <d v="2013-10-31T00:00:00"/>
    <x v="1"/>
    <x v="20"/>
    <n v="45231"/>
  </r>
  <r>
    <x v="151"/>
    <n v="51"/>
    <s v="Alejandro Grove"/>
    <x v="2"/>
    <n v="1"/>
    <x v="647"/>
    <n v="37669"/>
    <s v="Not Specified"/>
    <n v="31"/>
    <n v="26.17"/>
    <n v="0.08"/>
    <x v="3829"/>
    <n v="1.39"/>
    <n v="402.37"/>
    <n v="0.38"/>
    <x v="0"/>
    <x v="0"/>
    <x v="840"/>
    <x v="15"/>
    <x v="0"/>
    <n v="5291"/>
    <d v="2013-10-31T00:00:00"/>
    <x v="0"/>
    <x v="20"/>
    <n v="45231"/>
  </r>
  <r>
    <x v="1040"/>
    <n v="51"/>
    <s v="Daniel Byrd"/>
    <x v="1"/>
    <n v="1"/>
    <x v="647"/>
    <n v="12902"/>
    <s v="Not Specified"/>
    <n v="9"/>
    <n v="30.98"/>
    <n v="0"/>
    <x v="3830"/>
    <n v="6.5"/>
    <n v="-58.81"/>
    <n v="0.64"/>
    <x v="2"/>
    <x v="0"/>
    <x v="557"/>
    <x v="8"/>
    <x v="2"/>
    <n v="1803"/>
    <d v="2013-10-31T00:00:00"/>
    <x v="0"/>
    <x v="24"/>
    <n v="48841"/>
  </r>
  <r>
    <x v="151"/>
    <n v="51"/>
    <s v="Alejandro Grove"/>
    <x v="2"/>
    <n v="1"/>
    <x v="647"/>
    <n v="37669"/>
    <s v="Not Specified"/>
    <n v="4"/>
    <n v="15.31"/>
    <n v="0"/>
    <x v="3831"/>
    <n v="8.7799999999999994"/>
    <n v="-30.63"/>
    <n v="0.56999999999999995"/>
    <x v="0"/>
    <x v="0"/>
    <x v="608"/>
    <x v="0"/>
    <x v="0"/>
    <n v="5292"/>
    <d v="2013-11-01T00:00:00"/>
    <x v="0"/>
    <x v="20"/>
    <n v="45231"/>
  </r>
  <r>
    <x v="1203"/>
    <n v="51"/>
    <s v="Kean Thornton"/>
    <x v="2"/>
    <n v="1"/>
    <x v="648"/>
    <n v="1888"/>
    <s v="Not Specified"/>
    <n v="38"/>
    <n v="31.76"/>
    <n v="0"/>
    <x v="3832"/>
    <n v="45.51"/>
    <n v="-1249.3900000000001"/>
    <n v="0.65"/>
    <x v="1"/>
    <x v="4"/>
    <x v="147"/>
    <x v="4"/>
    <x v="1"/>
    <n v="272"/>
    <d v="2013-10-30T00:00:00"/>
    <x v="2"/>
    <x v="2"/>
    <n v="94306"/>
  </r>
  <r>
    <x v="164"/>
    <n v="51"/>
    <s v="Robert Barroso"/>
    <x v="0"/>
    <n v="1"/>
    <x v="648"/>
    <n v="11236"/>
    <s v="High"/>
    <n v="45"/>
    <n v="6.88"/>
    <n v="7.0000000000000007E-2"/>
    <x v="3833"/>
    <n v="2"/>
    <n v="74.069999999999993"/>
    <n v="0.39"/>
    <x v="0"/>
    <x v="3"/>
    <x v="179"/>
    <x v="2"/>
    <x v="1"/>
    <n v="1555"/>
    <d v="2013-10-30T00:00:00"/>
    <x v="0"/>
    <x v="2"/>
    <n v="90022"/>
  </r>
  <r>
    <x v="164"/>
    <n v="51"/>
    <s v="Robert Barroso"/>
    <x v="0"/>
    <n v="1"/>
    <x v="648"/>
    <n v="11236"/>
    <s v="High"/>
    <n v="15"/>
    <n v="2.52"/>
    <n v="0.01"/>
    <x v="3834"/>
    <n v="4.28"/>
    <n v="-41.55"/>
    <n v="0.44"/>
    <x v="0"/>
    <x v="3"/>
    <x v="1170"/>
    <x v="6"/>
    <x v="1"/>
    <n v="1556"/>
    <d v="2013-10-30T00:00:00"/>
    <x v="0"/>
    <x v="2"/>
    <n v="90022"/>
  </r>
  <r>
    <x v="1141"/>
    <n v="51"/>
    <s v="Kean Thornton"/>
    <x v="2"/>
    <n v="1"/>
    <x v="648"/>
    <n v="1888"/>
    <s v="Not Specified"/>
    <n v="35"/>
    <n v="4.57"/>
    <n v="0.09"/>
    <x v="3835"/>
    <n v="5.42"/>
    <n v="-114.7355"/>
    <n v="0.37"/>
    <x v="0"/>
    <x v="0"/>
    <x v="499"/>
    <x v="3"/>
    <x v="1"/>
    <n v="273"/>
    <d v="2013-10-31T00:00:00"/>
    <x v="0"/>
    <x v="2"/>
    <n v="95969"/>
  </r>
  <r>
    <x v="1204"/>
    <n v="51"/>
    <s v="Robert Barroso"/>
    <x v="0"/>
    <n v="1"/>
    <x v="648"/>
    <n v="11236"/>
    <s v="High"/>
    <n v="49"/>
    <n v="4.9800000000000004"/>
    <n v="0.01"/>
    <x v="3836"/>
    <n v="4.95"/>
    <n v="-94.046999999999997"/>
    <n v="0.37"/>
    <x v="0"/>
    <x v="0"/>
    <x v="584"/>
    <x v="3"/>
    <x v="0"/>
    <n v="1558"/>
    <d v="2013-10-31T00:00:00"/>
    <x v="0"/>
    <x v="22"/>
    <n v="7083"/>
  </r>
  <r>
    <x v="301"/>
    <n v="51"/>
    <s v="Sally Hughsby"/>
    <x v="3"/>
    <n v="1"/>
    <x v="648"/>
    <n v="25062"/>
    <s v="Critical"/>
    <n v="5"/>
    <n v="14.42"/>
    <n v="0.03"/>
    <x v="3837"/>
    <n v="6.75"/>
    <n v="-21.29"/>
    <n v="0.52"/>
    <x v="0"/>
    <x v="5"/>
    <x v="81"/>
    <x v="13"/>
    <x v="0"/>
    <n v="3520"/>
    <d v="2013-11-01T00:00:00"/>
    <x v="0"/>
    <x v="20"/>
    <n v="44039"/>
  </r>
  <r>
    <x v="301"/>
    <n v="51"/>
    <s v="Sally Hughsby"/>
    <x v="3"/>
    <n v="1"/>
    <x v="648"/>
    <n v="25062"/>
    <s v="Critical"/>
    <n v="9"/>
    <n v="420.98"/>
    <n v="0.04"/>
    <x v="3838"/>
    <n v="19.989999999999998"/>
    <n v="1343.2465"/>
    <n v="0.35"/>
    <x v="0"/>
    <x v="0"/>
    <x v="184"/>
    <x v="3"/>
    <x v="0"/>
    <n v="3521"/>
    <d v="2013-11-01T00:00:00"/>
    <x v="0"/>
    <x v="20"/>
    <n v="44039"/>
  </r>
  <r>
    <x v="175"/>
    <n v="51"/>
    <s v="Max Engle"/>
    <x v="2"/>
    <n v="1"/>
    <x v="648"/>
    <n v="36548"/>
    <s v="Low"/>
    <n v="8"/>
    <n v="4.9800000000000004"/>
    <n v="0.06"/>
    <x v="3839"/>
    <n v="7.54"/>
    <n v="-40.43"/>
    <n v="0.38"/>
    <x v="0"/>
    <x v="0"/>
    <x v="334"/>
    <x v="2"/>
    <x v="1"/>
    <n v="5131"/>
    <d v="2013-11-01T00:00:00"/>
    <x v="0"/>
    <x v="43"/>
    <n v="59715"/>
  </r>
  <r>
    <x v="246"/>
    <n v="51"/>
    <s v="Robert Barroso"/>
    <x v="0"/>
    <n v="1"/>
    <x v="648"/>
    <n v="11236"/>
    <s v="High"/>
    <n v="4"/>
    <n v="415.88"/>
    <n v="0.03"/>
    <x v="3840"/>
    <n v="11.37"/>
    <n v="-195.7"/>
    <n v="0.56999999999999995"/>
    <x v="0"/>
    <x v="0"/>
    <x v="516"/>
    <x v="0"/>
    <x v="0"/>
    <n v="1557"/>
    <d v="2013-11-01T00:00:00"/>
    <x v="0"/>
    <x v="46"/>
    <n v="3079"/>
  </r>
  <r>
    <x v="213"/>
    <n v="51"/>
    <s v="Frank Merwin"/>
    <x v="2"/>
    <n v="1"/>
    <x v="648"/>
    <n v="20741"/>
    <s v="Low"/>
    <n v="43"/>
    <n v="43.98"/>
    <n v="0.1"/>
    <x v="3841"/>
    <n v="8.99"/>
    <n v="139.63"/>
    <n v="0.57999999999999996"/>
    <x v="0"/>
    <x v="6"/>
    <x v="177"/>
    <x v="6"/>
    <x v="1"/>
    <n v="2878"/>
    <d v="2013-11-06T00:00:00"/>
    <x v="0"/>
    <x v="5"/>
    <n v="84074"/>
  </r>
  <r>
    <x v="740"/>
    <n v="51"/>
    <s v="Jeremy Pistek"/>
    <x v="2"/>
    <n v="1"/>
    <x v="649"/>
    <n v="58855"/>
    <s v="Medium"/>
    <n v="38"/>
    <n v="1.74"/>
    <n v="7.0000000000000007E-2"/>
    <x v="3842"/>
    <n v="4.08"/>
    <n v="-113.86"/>
    <n v="0.53"/>
    <x v="1"/>
    <x v="6"/>
    <x v="165"/>
    <x v="5"/>
    <x v="1"/>
    <n v="8236"/>
    <d v="2013-10-31T00:00:00"/>
    <x v="0"/>
    <x v="2"/>
    <n v="90503"/>
  </r>
  <r>
    <x v="1037"/>
    <n v="51"/>
    <s v="Deborah Brumfield"/>
    <x v="0"/>
    <n v="1"/>
    <x v="649"/>
    <n v="43844"/>
    <s v="High"/>
    <n v="25"/>
    <n v="45.99"/>
    <n v="0.02"/>
    <x v="3843"/>
    <n v="4.99"/>
    <n v="170.56800000000001"/>
    <n v="0.56000000000000005"/>
    <x v="2"/>
    <x v="0"/>
    <x v="311"/>
    <x v="9"/>
    <x v="1"/>
    <n v="6186"/>
    <d v="2013-10-31T00:00:00"/>
    <x v="0"/>
    <x v="2"/>
    <n v="91761"/>
  </r>
  <r>
    <x v="542"/>
    <n v="51"/>
    <s v="Dave Poirier"/>
    <x v="0"/>
    <n v="1"/>
    <x v="649"/>
    <n v="32389"/>
    <s v="Medium"/>
    <n v="8"/>
    <n v="15.23"/>
    <n v="0"/>
    <x v="3844"/>
    <n v="27.75"/>
    <n v="11.65095"/>
    <n v="0.76"/>
    <x v="1"/>
    <x v="4"/>
    <x v="748"/>
    <x v="4"/>
    <x v="0"/>
    <n v="4552"/>
    <d v="2013-11-01T00:00:00"/>
    <x v="2"/>
    <x v="25"/>
    <n v="5439"/>
  </r>
  <r>
    <x v="80"/>
    <n v="51"/>
    <s v="Jason Klamczynski"/>
    <x v="0"/>
    <n v="1"/>
    <x v="649"/>
    <n v="32326"/>
    <s v="High"/>
    <n v="50"/>
    <n v="19.989999999999998"/>
    <n v="0.09"/>
    <x v="3845"/>
    <n v="11.17"/>
    <n v="-188.41"/>
    <n v="0.6"/>
    <x v="1"/>
    <x v="1"/>
    <x v="21"/>
    <x v="5"/>
    <x v="0"/>
    <n v="4545"/>
    <d v="2013-11-01T00:00:00"/>
    <x v="0"/>
    <x v="13"/>
    <n v="11598"/>
  </r>
  <r>
    <x v="1011"/>
    <n v="51"/>
    <s v="Dave Poirier"/>
    <x v="0"/>
    <n v="1"/>
    <x v="649"/>
    <n v="32389"/>
    <s v="Medium"/>
    <n v="1"/>
    <n v="65.989999999999995"/>
    <n v="0.06"/>
    <x v="3846"/>
    <n v="8.8000000000000007"/>
    <n v="-257.411"/>
    <n v="0.57999999999999996"/>
    <x v="2"/>
    <x v="0"/>
    <x v="319"/>
    <x v="9"/>
    <x v="0"/>
    <n v="4554"/>
    <d v="2013-11-01T00:00:00"/>
    <x v="1"/>
    <x v="35"/>
    <n v="2895"/>
  </r>
  <r>
    <x v="1205"/>
    <n v="51"/>
    <s v="Linda Southworth"/>
    <x v="3"/>
    <n v="1"/>
    <x v="649"/>
    <n v="36003"/>
    <s v="Medium"/>
    <n v="40"/>
    <n v="4.91"/>
    <n v="0.04"/>
    <x v="3847"/>
    <n v="5.68"/>
    <n v="-115.345"/>
    <n v="0.36"/>
    <x v="0"/>
    <x v="0"/>
    <x v="412"/>
    <x v="3"/>
    <x v="3"/>
    <n v="5050"/>
    <d v="2013-11-02T00:00:00"/>
    <x v="0"/>
    <x v="12"/>
    <n v="32905"/>
  </r>
  <r>
    <x v="1205"/>
    <n v="51"/>
    <s v="Linda Southworth"/>
    <x v="3"/>
    <n v="1"/>
    <x v="649"/>
    <n v="36003"/>
    <s v="Medium"/>
    <n v="48"/>
    <n v="19.98"/>
    <n v="0.01"/>
    <x v="3848"/>
    <n v="5.77"/>
    <n v="349.82"/>
    <n v="0.38"/>
    <x v="0"/>
    <x v="0"/>
    <x v="486"/>
    <x v="2"/>
    <x v="3"/>
    <n v="5051"/>
    <d v="2013-11-02T00:00:00"/>
    <x v="0"/>
    <x v="12"/>
    <n v="32905"/>
  </r>
  <r>
    <x v="153"/>
    <n v="51"/>
    <s v="Tracy Poddar"/>
    <x v="2"/>
    <n v="1"/>
    <x v="649"/>
    <n v="38337"/>
    <s v="Medium"/>
    <n v="46"/>
    <n v="2.88"/>
    <n v="0.09"/>
    <x v="3849"/>
    <n v="0.7"/>
    <n v="18.75"/>
    <n v="0.56000000000000005"/>
    <x v="0"/>
    <x v="3"/>
    <x v="135"/>
    <x v="6"/>
    <x v="0"/>
    <n v="5391"/>
    <d v="2013-11-02T00:00:00"/>
    <x v="0"/>
    <x v="25"/>
    <n v="5401"/>
  </r>
  <r>
    <x v="1206"/>
    <n v="51"/>
    <s v="Dave Poirier"/>
    <x v="0"/>
    <n v="1"/>
    <x v="649"/>
    <n v="32389"/>
    <s v="Medium"/>
    <n v="23"/>
    <n v="39.99"/>
    <n v="7.0000000000000007E-2"/>
    <x v="3850"/>
    <n v="10.25"/>
    <n v="-7.5"/>
    <n v="0.55000000000000004"/>
    <x v="2"/>
    <x v="0"/>
    <x v="926"/>
    <x v="8"/>
    <x v="0"/>
    <n v="4553"/>
    <d v="2013-11-02T00:00:00"/>
    <x v="0"/>
    <x v="28"/>
    <n v="1463"/>
  </r>
  <r>
    <x v="891"/>
    <n v="51"/>
    <s v="Laurel Elliston"/>
    <x v="2"/>
    <n v="1"/>
    <x v="650"/>
    <n v="43745"/>
    <s v="Low"/>
    <n v="43"/>
    <n v="54.48"/>
    <n v="0.02"/>
    <x v="3851"/>
    <n v="0.99"/>
    <n v="946.7"/>
    <n v="0.56999999999999995"/>
    <x v="0"/>
    <x v="0"/>
    <x v="1171"/>
    <x v="13"/>
    <x v="0"/>
    <n v="6168"/>
    <d v="2013-11-01T00:00:00"/>
    <x v="0"/>
    <x v="13"/>
    <n v="11758"/>
  </r>
  <r>
    <x v="564"/>
    <n v="51"/>
    <s v="Jeremy Pistek"/>
    <x v="2"/>
    <n v="1"/>
    <x v="650"/>
    <n v="26631"/>
    <s v="Critical"/>
    <n v="37"/>
    <n v="5.98"/>
    <n v="0"/>
    <x v="3852"/>
    <n v="10.39"/>
    <n v="-241.28"/>
    <n v="0.4"/>
    <x v="0"/>
    <x v="0"/>
    <x v="1133"/>
    <x v="2"/>
    <x v="1"/>
    <n v="3727"/>
    <d v="2013-11-01T00:00:00"/>
    <x v="0"/>
    <x v="2"/>
    <n v="91360"/>
  </r>
  <r>
    <x v="891"/>
    <n v="51"/>
    <s v="Laurel Elliston"/>
    <x v="2"/>
    <n v="1"/>
    <x v="650"/>
    <n v="43745"/>
    <s v="Low"/>
    <n v="32"/>
    <n v="45.99"/>
    <n v="0.02"/>
    <x v="3853"/>
    <n v="2.5"/>
    <n v="303.3"/>
    <n v="0.56000000000000005"/>
    <x v="2"/>
    <x v="0"/>
    <x v="1046"/>
    <x v="9"/>
    <x v="0"/>
    <n v="6171"/>
    <d v="2013-11-01T00:00:00"/>
    <x v="0"/>
    <x v="13"/>
    <n v="11758"/>
  </r>
  <r>
    <x v="601"/>
    <n v="51"/>
    <s v="Bart Watters"/>
    <x v="2"/>
    <n v="1"/>
    <x v="650"/>
    <n v="34721"/>
    <s v="Not Specified"/>
    <n v="46"/>
    <n v="10.23"/>
    <n v="0.01"/>
    <x v="3854"/>
    <n v="4.68"/>
    <n v="-10.210000000000001"/>
    <n v="0.59"/>
    <x v="0"/>
    <x v="6"/>
    <x v="996"/>
    <x v="16"/>
    <x v="2"/>
    <n v="4879"/>
    <d v="2013-11-02T00:00:00"/>
    <x v="0"/>
    <x v="3"/>
    <n v="55113"/>
  </r>
  <r>
    <x v="531"/>
    <n v="51"/>
    <s v="Quincy Jones"/>
    <x v="0"/>
    <n v="1"/>
    <x v="650"/>
    <n v="55014"/>
    <s v="High"/>
    <n v="38"/>
    <n v="5.85"/>
    <n v="0.03"/>
    <x v="3855"/>
    <n v="2.27"/>
    <n v="12.7"/>
    <n v="0.56000000000000005"/>
    <x v="0"/>
    <x v="3"/>
    <x v="602"/>
    <x v="6"/>
    <x v="1"/>
    <n v="7675"/>
    <d v="2013-11-02T00:00:00"/>
    <x v="0"/>
    <x v="37"/>
    <n v="88201"/>
  </r>
  <r>
    <x v="891"/>
    <n v="51"/>
    <s v="Laurel Elliston"/>
    <x v="2"/>
    <n v="1"/>
    <x v="650"/>
    <n v="43745"/>
    <s v="Low"/>
    <n v="41"/>
    <n v="6.68"/>
    <n v="0.08"/>
    <x v="3856"/>
    <n v="6.15"/>
    <n v="-106.21"/>
    <n v="0.37"/>
    <x v="0"/>
    <x v="0"/>
    <x v="1129"/>
    <x v="2"/>
    <x v="0"/>
    <n v="6170"/>
    <d v="2013-11-03T00:00:00"/>
    <x v="0"/>
    <x v="13"/>
    <n v="11758"/>
  </r>
  <r>
    <x v="891"/>
    <n v="51"/>
    <s v="Laurel Elliston"/>
    <x v="2"/>
    <n v="1"/>
    <x v="650"/>
    <n v="43745"/>
    <s v="Low"/>
    <n v="26"/>
    <n v="50.98"/>
    <n v="0.04"/>
    <x v="3857"/>
    <n v="6.5"/>
    <n v="27.51"/>
    <n v="0.73"/>
    <x v="2"/>
    <x v="0"/>
    <x v="853"/>
    <x v="8"/>
    <x v="0"/>
    <n v="6169"/>
    <d v="2013-11-03T00:00:00"/>
    <x v="0"/>
    <x v="13"/>
    <n v="11758"/>
  </r>
  <r>
    <x v="147"/>
    <n v="51"/>
    <s v="Marc Crier"/>
    <x v="2"/>
    <n v="1"/>
    <x v="650"/>
    <n v="30917"/>
    <s v="Low"/>
    <n v="11"/>
    <n v="8.1199999999999992"/>
    <n v="0.06"/>
    <x v="3858"/>
    <n v="2.83"/>
    <n v="-45.6"/>
    <n v="0.77"/>
    <x v="2"/>
    <x v="6"/>
    <x v="356"/>
    <x v="8"/>
    <x v="3"/>
    <n v="4343"/>
    <d v="2013-11-03T00:00:00"/>
    <x v="0"/>
    <x v="33"/>
    <n v="72116"/>
  </r>
  <r>
    <x v="1207"/>
    <n v="51"/>
    <s v="Laurel Elliston"/>
    <x v="2"/>
    <n v="1"/>
    <x v="650"/>
    <n v="43745"/>
    <s v="Low"/>
    <n v="1"/>
    <n v="3.55"/>
    <n v="0.04"/>
    <x v="3859"/>
    <n v="1.43"/>
    <n v="-4.91"/>
    <n v="0.38"/>
    <x v="0"/>
    <x v="3"/>
    <x v="1172"/>
    <x v="14"/>
    <x v="3"/>
    <n v="6173"/>
    <d v="2013-11-05T00:00:00"/>
    <x v="0"/>
    <x v="16"/>
    <n v="23666"/>
  </r>
  <r>
    <x v="147"/>
    <n v="51"/>
    <s v="Marc Crier"/>
    <x v="2"/>
    <n v="1"/>
    <x v="650"/>
    <n v="30917"/>
    <s v="Low"/>
    <n v="8"/>
    <n v="96.45"/>
    <n v="0.06"/>
    <x v="3860"/>
    <n v="13.99"/>
    <n v="-32.303100000000001"/>
    <n v="0.38"/>
    <x v="2"/>
    <x v="5"/>
    <x v="1173"/>
    <x v="7"/>
    <x v="3"/>
    <n v="4344"/>
    <d v="2013-11-05T00:00:00"/>
    <x v="0"/>
    <x v="33"/>
    <n v="72116"/>
  </r>
  <r>
    <x v="1207"/>
    <n v="51"/>
    <s v="Laurel Elliston"/>
    <x v="2"/>
    <n v="1"/>
    <x v="650"/>
    <n v="43745"/>
    <s v="Low"/>
    <n v="5"/>
    <n v="25.98"/>
    <n v="7.0000000000000007E-2"/>
    <x v="3861"/>
    <n v="5.37"/>
    <n v="-15.17"/>
    <n v="0.5"/>
    <x v="0"/>
    <x v="5"/>
    <x v="886"/>
    <x v="13"/>
    <x v="3"/>
    <n v="6172"/>
    <d v="2013-11-08T00:00:00"/>
    <x v="0"/>
    <x v="16"/>
    <n v="23666"/>
  </r>
  <r>
    <x v="1208"/>
    <n v="51"/>
    <s v="Ann Blume"/>
    <x v="0"/>
    <n v="1"/>
    <x v="651"/>
    <n v="23271"/>
    <s v="High"/>
    <n v="1"/>
    <n v="808.49"/>
    <n v="0.09"/>
    <x v="3862"/>
    <n v="55.3"/>
    <n v="-1748.3433"/>
    <n v="0.4"/>
    <x v="2"/>
    <x v="2"/>
    <x v="749"/>
    <x v="7"/>
    <x v="0"/>
    <n v="3250"/>
    <d v="2013-11-04T00:00:00"/>
    <x v="2"/>
    <x v="28"/>
    <n v="1580"/>
  </r>
  <r>
    <x v="563"/>
    <n v="51"/>
    <s v="Rick Wilson"/>
    <x v="2"/>
    <n v="1"/>
    <x v="651"/>
    <n v="19974"/>
    <s v="High"/>
    <n v="14"/>
    <n v="279.81"/>
    <n v="0.1"/>
    <x v="3863"/>
    <n v="23.19"/>
    <n v="635.33000000000004"/>
    <n v="0.59"/>
    <x v="0"/>
    <x v="2"/>
    <x v="142"/>
    <x v="13"/>
    <x v="3"/>
    <n v="2762"/>
    <d v="2013-11-05T00:00:00"/>
    <x v="2"/>
    <x v="45"/>
    <n v="27893"/>
  </r>
  <r>
    <x v="563"/>
    <n v="51"/>
    <s v="Rick Wilson"/>
    <x v="2"/>
    <n v="1"/>
    <x v="651"/>
    <n v="19974"/>
    <s v="High"/>
    <n v="22"/>
    <n v="12.28"/>
    <n v="7.0000000000000007E-2"/>
    <x v="3864"/>
    <n v="6.13"/>
    <n v="-45.98"/>
    <n v="0.56999999999999995"/>
    <x v="0"/>
    <x v="0"/>
    <x v="906"/>
    <x v="0"/>
    <x v="3"/>
    <n v="2763"/>
    <d v="2013-11-05T00:00:00"/>
    <x v="0"/>
    <x v="45"/>
    <n v="27893"/>
  </r>
  <r>
    <x v="1126"/>
    <n v="51"/>
    <s v="Sanjit Chand"/>
    <x v="1"/>
    <n v="1"/>
    <x v="652"/>
    <n v="28802"/>
    <s v="High"/>
    <n v="23"/>
    <n v="17.670000000000002"/>
    <n v="0.08"/>
    <x v="3865"/>
    <n v="8.99"/>
    <n v="51.36"/>
    <n v="0.47"/>
    <x v="1"/>
    <x v="6"/>
    <x v="438"/>
    <x v="5"/>
    <x v="2"/>
    <n v="4032"/>
    <d v="2013-11-06T00:00:00"/>
    <x v="1"/>
    <x v="10"/>
    <n v="50322"/>
  </r>
  <r>
    <x v="914"/>
    <n v="51"/>
    <s v="Mike Kennedy"/>
    <x v="2"/>
    <n v="1"/>
    <x v="652"/>
    <n v="15878"/>
    <s v="High"/>
    <n v="36"/>
    <n v="7.28"/>
    <n v="0.05"/>
    <x v="3866"/>
    <n v="11.15"/>
    <n v="-237.87"/>
    <n v="0.37"/>
    <x v="0"/>
    <x v="0"/>
    <x v="204"/>
    <x v="2"/>
    <x v="2"/>
    <n v="2202"/>
    <d v="2013-11-06T00:00:00"/>
    <x v="0"/>
    <x v="3"/>
    <n v="55016"/>
  </r>
  <r>
    <x v="1209"/>
    <n v="51"/>
    <s v="Andrew Roberts"/>
    <x v="1"/>
    <n v="1"/>
    <x v="652"/>
    <n v="32228"/>
    <s v="Critical"/>
    <n v="35"/>
    <n v="5.84"/>
    <n v="0.01"/>
    <x v="3867"/>
    <n v="1.2"/>
    <n v="43.53"/>
    <n v="0.55000000000000004"/>
    <x v="0"/>
    <x v="3"/>
    <x v="681"/>
    <x v="6"/>
    <x v="1"/>
    <n v="4531"/>
    <d v="2013-11-06T00:00:00"/>
    <x v="0"/>
    <x v="21"/>
    <n v="98059"/>
  </r>
  <r>
    <x v="677"/>
    <n v="51"/>
    <s v="Cari MacIntyre"/>
    <x v="2"/>
    <n v="1"/>
    <x v="652"/>
    <n v="52256"/>
    <s v="Not Specified"/>
    <n v="23"/>
    <n v="65.989999999999995"/>
    <n v="0.06"/>
    <x v="3868"/>
    <n v="4.2"/>
    <n v="119.889"/>
    <n v="0.59"/>
    <x v="2"/>
    <x v="0"/>
    <x v="759"/>
    <x v="9"/>
    <x v="2"/>
    <n v="7332"/>
    <d v="2013-11-06T00:00:00"/>
    <x v="0"/>
    <x v="9"/>
    <n v="75090"/>
  </r>
  <r>
    <x v="1210"/>
    <n v="51"/>
    <s v="Sanjit Chand"/>
    <x v="1"/>
    <n v="1"/>
    <x v="652"/>
    <n v="28802"/>
    <s v="High"/>
    <n v="22"/>
    <n v="205.99"/>
    <n v="0.02"/>
    <x v="3869"/>
    <n v="3"/>
    <n v="884.90700000000004"/>
    <n v="0.57999999999999996"/>
    <x v="2"/>
    <x v="0"/>
    <x v="712"/>
    <x v="9"/>
    <x v="2"/>
    <n v="4034"/>
    <d v="2013-11-06T00:00:00"/>
    <x v="0"/>
    <x v="10"/>
    <n v="50701"/>
  </r>
  <r>
    <x v="1210"/>
    <n v="51"/>
    <s v="Sanjit Chand"/>
    <x v="1"/>
    <n v="1"/>
    <x v="652"/>
    <n v="28802"/>
    <s v="High"/>
    <n v="36"/>
    <n v="8.34"/>
    <n v="0"/>
    <x v="3870"/>
    <n v="4.82"/>
    <n v="25.95"/>
    <n v="0.4"/>
    <x v="0"/>
    <x v="0"/>
    <x v="212"/>
    <x v="2"/>
    <x v="2"/>
    <n v="4033"/>
    <d v="2013-11-07T00:00:00"/>
    <x v="1"/>
    <x v="10"/>
    <n v="50701"/>
  </r>
  <r>
    <x v="164"/>
    <n v="51"/>
    <s v="Rob Lucas"/>
    <x v="0"/>
    <n v="1"/>
    <x v="652"/>
    <n v="15206"/>
    <s v="Low"/>
    <n v="35"/>
    <n v="150.97999999999999"/>
    <n v="0.05"/>
    <x v="3871"/>
    <n v="66.27"/>
    <n v="-769.05"/>
    <n v="0.65"/>
    <x v="1"/>
    <x v="4"/>
    <x v="686"/>
    <x v="10"/>
    <x v="1"/>
    <n v="2131"/>
    <d v="2013-11-09T00:00:00"/>
    <x v="2"/>
    <x v="2"/>
    <n v="90022"/>
  </r>
  <r>
    <x v="305"/>
    <n v="51"/>
    <s v="Sally Knutson"/>
    <x v="2"/>
    <n v="1"/>
    <x v="653"/>
    <n v="34816"/>
    <s v="Not Specified"/>
    <n v="29"/>
    <n v="41.71"/>
    <n v="0.1"/>
    <x v="3872"/>
    <n v="4.5"/>
    <n v="267.16000000000003"/>
    <n v="0.56000000000000005"/>
    <x v="0"/>
    <x v="0"/>
    <x v="1174"/>
    <x v="13"/>
    <x v="2"/>
    <n v="4893"/>
    <d v="2013-11-05T00:00:00"/>
    <x v="0"/>
    <x v="10"/>
    <n v="50158"/>
  </r>
  <r>
    <x v="1065"/>
    <n v="51"/>
    <s v="Bobby Trafton"/>
    <x v="0"/>
    <n v="1"/>
    <x v="653"/>
    <n v="37957"/>
    <s v="Not Specified"/>
    <n v="31"/>
    <n v="6.81"/>
    <n v="0"/>
    <x v="3873"/>
    <n v="5.48"/>
    <n v="-37.202500000000001"/>
    <n v="0.37"/>
    <x v="0"/>
    <x v="0"/>
    <x v="1122"/>
    <x v="3"/>
    <x v="1"/>
    <n v="5343"/>
    <d v="2013-11-06T00:00:00"/>
    <x v="0"/>
    <x v="2"/>
    <n v="94583"/>
  </r>
  <r>
    <x v="106"/>
    <n v="51"/>
    <s v="Sally Knutson"/>
    <x v="2"/>
    <n v="1"/>
    <x v="653"/>
    <n v="34816"/>
    <s v="Not Specified"/>
    <n v="43"/>
    <n v="60.98"/>
    <n v="0.1"/>
    <x v="3874"/>
    <n v="19.989999999999998"/>
    <n v="590.77"/>
    <n v="0.38"/>
    <x v="0"/>
    <x v="0"/>
    <x v="796"/>
    <x v="15"/>
    <x v="2"/>
    <n v="4894"/>
    <d v="2013-11-07T00:00:00"/>
    <x v="0"/>
    <x v="10"/>
    <n v="51106"/>
  </r>
  <r>
    <x v="261"/>
    <n v="51"/>
    <s v="Dennis Bolton"/>
    <x v="0"/>
    <n v="1"/>
    <x v="653"/>
    <n v="48165"/>
    <s v="High"/>
    <n v="28"/>
    <n v="6.48"/>
    <n v="0.01"/>
    <x v="3875"/>
    <n v="9.5399999999999991"/>
    <n v="-147.27000000000001"/>
    <n v="0.37"/>
    <x v="0"/>
    <x v="0"/>
    <x v="644"/>
    <x v="2"/>
    <x v="2"/>
    <n v="6761"/>
    <d v="2013-11-07T00:00:00"/>
    <x v="0"/>
    <x v="38"/>
    <n v="66762"/>
  </r>
  <r>
    <x v="472"/>
    <n v="51"/>
    <s v="Karl Brown"/>
    <x v="2"/>
    <n v="1"/>
    <x v="654"/>
    <n v="27335"/>
    <s v="Low"/>
    <n v="23"/>
    <n v="2.66"/>
    <n v="0.03"/>
    <x v="3876"/>
    <n v="6.35"/>
    <n v="-100.6"/>
    <n v="0.36"/>
    <x v="0"/>
    <x v="0"/>
    <x v="841"/>
    <x v="15"/>
    <x v="0"/>
    <n v="3836"/>
    <d v="2013-11-06T00:00:00"/>
    <x v="0"/>
    <x v="28"/>
    <n v="2110"/>
  </r>
  <r>
    <x v="1211"/>
    <n v="51"/>
    <s v="Ivan Liston"/>
    <x v="3"/>
    <n v="1"/>
    <x v="654"/>
    <n v="23680"/>
    <s v="Not Specified"/>
    <n v="8"/>
    <n v="320.64"/>
    <n v="0.1"/>
    <x v="3877"/>
    <n v="43.57"/>
    <n v="251.64"/>
    <n v="0.63"/>
    <x v="1"/>
    <x v="4"/>
    <x v="871"/>
    <x v="4"/>
    <x v="1"/>
    <n v="3314"/>
    <d v="2013-11-07T00:00:00"/>
    <x v="2"/>
    <x v="2"/>
    <n v="92253"/>
  </r>
  <r>
    <x v="618"/>
    <n v="51"/>
    <s v="Christina Vanderzanden"/>
    <x v="0"/>
    <n v="1"/>
    <x v="654"/>
    <n v="33889"/>
    <s v="Low"/>
    <n v="39"/>
    <n v="2.88"/>
    <n v="0.01"/>
    <x v="3878"/>
    <n v="0.5"/>
    <n v="50.44"/>
    <n v="0.36"/>
    <x v="0"/>
    <x v="0"/>
    <x v="360"/>
    <x v="12"/>
    <x v="2"/>
    <n v="4769"/>
    <d v="2013-11-08T00:00:00"/>
    <x v="0"/>
    <x v="26"/>
    <n v="64133"/>
  </r>
  <r>
    <x v="618"/>
    <n v="51"/>
    <s v="Christina Vanderzanden"/>
    <x v="0"/>
    <n v="1"/>
    <x v="654"/>
    <n v="33889"/>
    <s v="Low"/>
    <n v="27"/>
    <n v="5.98"/>
    <n v="0.04"/>
    <x v="48"/>
    <n v="2.5"/>
    <n v="21.46"/>
    <n v="0.36"/>
    <x v="0"/>
    <x v="0"/>
    <x v="487"/>
    <x v="15"/>
    <x v="2"/>
    <n v="4768"/>
    <d v="2013-11-10T00:00:00"/>
    <x v="0"/>
    <x v="26"/>
    <n v="64133"/>
  </r>
  <r>
    <x v="618"/>
    <n v="51"/>
    <s v="Christina Vanderzanden"/>
    <x v="0"/>
    <n v="1"/>
    <x v="654"/>
    <n v="33889"/>
    <s v="Low"/>
    <n v="46"/>
    <n v="180.98"/>
    <n v="0"/>
    <x v="3879"/>
    <n v="55.24"/>
    <n v="1398.03"/>
    <n v="0.56999999999999995"/>
    <x v="0"/>
    <x v="2"/>
    <x v="993"/>
    <x v="13"/>
    <x v="2"/>
    <n v="4766"/>
    <d v="2013-11-11T00:00:00"/>
    <x v="2"/>
    <x v="26"/>
    <n v="64133"/>
  </r>
  <r>
    <x v="618"/>
    <n v="51"/>
    <s v="Christina Vanderzanden"/>
    <x v="0"/>
    <n v="1"/>
    <x v="654"/>
    <n v="33889"/>
    <s v="Low"/>
    <n v="43"/>
    <n v="8.67"/>
    <n v="0.06"/>
    <x v="3880"/>
    <n v="3.5"/>
    <n v="-16.11"/>
    <n v="0.57999999999999996"/>
    <x v="0"/>
    <x v="0"/>
    <x v="1012"/>
    <x v="13"/>
    <x v="2"/>
    <n v="4767"/>
    <d v="2013-11-13T00:00:00"/>
    <x v="0"/>
    <x v="26"/>
    <n v="64133"/>
  </r>
  <r>
    <x v="785"/>
    <n v="51"/>
    <s v="Jim Kriz"/>
    <x v="3"/>
    <n v="1"/>
    <x v="655"/>
    <n v="13348"/>
    <s v="Medium"/>
    <n v="35"/>
    <n v="140.85"/>
    <n v="0.05"/>
    <x v="3881"/>
    <n v="19.989999999999998"/>
    <n v="310.51"/>
    <n v="0.73"/>
    <x v="0"/>
    <x v="0"/>
    <x v="872"/>
    <x v="0"/>
    <x v="0"/>
    <n v="1857"/>
    <d v="2013-11-08T00:00:00"/>
    <x v="0"/>
    <x v="20"/>
    <n v="45324"/>
  </r>
  <r>
    <x v="1149"/>
    <n v="51"/>
    <s v="Beth Thompson"/>
    <x v="2"/>
    <n v="1"/>
    <x v="655"/>
    <n v="5506"/>
    <s v="Critical"/>
    <n v="22"/>
    <n v="5.88"/>
    <n v="0.05"/>
    <x v="3882"/>
    <n v="3.04"/>
    <n v="4.41"/>
    <n v="0.36"/>
    <x v="0"/>
    <x v="3"/>
    <x v="1043"/>
    <x v="2"/>
    <x v="2"/>
    <n v="769"/>
    <d v="2013-11-08T00:00:00"/>
    <x v="0"/>
    <x v="14"/>
    <n v="61008"/>
  </r>
  <r>
    <x v="176"/>
    <n v="51"/>
    <s v="Harry Greene"/>
    <x v="2"/>
    <n v="1"/>
    <x v="655"/>
    <n v="20193"/>
    <s v="Medium"/>
    <n v="23"/>
    <n v="3.52"/>
    <n v="7.0000000000000007E-2"/>
    <x v="3883"/>
    <n v="6.83"/>
    <n v="-121.5895"/>
    <n v="0.38"/>
    <x v="0"/>
    <x v="0"/>
    <x v="704"/>
    <x v="3"/>
    <x v="1"/>
    <n v="2800"/>
    <d v="2013-11-09T00:00:00"/>
    <x v="0"/>
    <x v="44"/>
    <n v="82001"/>
  </r>
  <r>
    <x v="450"/>
    <n v="51"/>
    <s v="John Murray"/>
    <x v="0"/>
    <n v="1"/>
    <x v="656"/>
    <n v="49767"/>
    <s v="Critical"/>
    <n v="43"/>
    <n v="15.74"/>
    <n v="0.09"/>
    <x v="3884"/>
    <n v="1.39"/>
    <n v="272.39999999999998"/>
    <n v="0.4"/>
    <x v="0"/>
    <x v="0"/>
    <x v="134"/>
    <x v="15"/>
    <x v="1"/>
    <n v="6963"/>
    <d v="2013-11-08T00:00:00"/>
    <x v="0"/>
    <x v="37"/>
    <n v="88310"/>
  </r>
  <r>
    <x v="693"/>
    <n v="51"/>
    <s v="Ken Lonsdale"/>
    <x v="3"/>
    <n v="1"/>
    <x v="656"/>
    <n v="8834"/>
    <s v="High"/>
    <n v="1"/>
    <n v="12.64"/>
    <n v="0.08"/>
    <x v="3885"/>
    <n v="4.9800000000000004"/>
    <n v="-6.96"/>
    <n v="0.48"/>
    <x v="1"/>
    <x v="6"/>
    <x v="369"/>
    <x v="5"/>
    <x v="2"/>
    <n v="1207"/>
    <d v="2013-11-09T00:00:00"/>
    <x v="0"/>
    <x v="26"/>
    <n v="63130"/>
  </r>
  <r>
    <x v="853"/>
    <n v="51"/>
    <s v="Alex Avila"/>
    <x v="1"/>
    <n v="1"/>
    <x v="656"/>
    <n v="52737"/>
    <s v="Not Specified"/>
    <n v="14"/>
    <n v="7.68"/>
    <n v="0.03"/>
    <x v="3886"/>
    <n v="6.16"/>
    <n v="-15.743499999999999"/>
    <n v="0.35"/>
    <x v="0"/>
    <x v="0"/>
    <x v="42"/>
    <x v="3"/>
    <x v="2"/>
    <n v="7400"/>
    <d v="2013-11-09T00:00:00"/>
    <x v="1"/>
    <x v="38"/>
    <n v="66502"/>
  </r>
  <r>
    <x v="1212"/>
    <n v="51"/>
    <s v="Ken Lonsdale"/>
    <x v="3"/>
    <n v="1"/>
    <x v="656"/>
    <n v="8834"/>
    <s v="High"/>
    <n v="45"/>
    <n v="150.97999999999999"/>
    <n v="0.08"/>
    <x v="3887"/>
    <n v="13.99"/>
    <n v="2872.88"/>
    <n v="0.38"/>
    <x v="2"/>
    <x v="5"/>
    <x v="170"/>
    <x v="7"/>
    <x v="3"/>
    <n v="1206"/>
    <d v="2013-11-09T00:00:00"/>
    <x v="0"/>
    <x v="4"/>
    <n v="35160"/>
  </r>
  <r>
    <x v="450"/>
    <n v="51"/>
    <s v="John Murray"/>
    <x v="0"/>
    <n v="1"/>
    <x v="656"/>
    <n v="49767"/>
    <s v="Critical"/>
    <n v="39"/>
    <n v="140.99"/>
    <n v="0.1"/>
    <x v="3888"/>
    <n v="13.99"/>
    <n v="2052.13"/>
    <n v="0.37"/>
    <x v="2"/>
    <x v="5"/>
    <x v="1059"/>
    <x v="7"/>
    <x v="1"/>
    <n v="6964"/>
    <d v="2013-11-09T00:00:00"/>
    <x v="0"/>
    <x v="37"/>
    <n v="88310"/>
  </r>
  <r>
    <x v="450"/>
    <n v="51"/>
    <s v="John Murray"/>
    <x v="0"/>
    <n v="1"/>
    <x v="656"/>
    <n v="49767"/>
    <s v="Critical"/>
    <n v="7"/>
    <n v="6.48"/>
    <n v="0.08"/>
    <x v="3889"/>
    <n v="7.49"/>
    <n v="-31.7"/>
    <n v="0.37"/>
    <x v="0"/>
    <x v="0"/>
    <x v="424"/>
    <x v="2"/>
    <x v="1"/>
    <n v="6965"/>
    <d v="2013-11-10T00:00:00"/>
    <x v="0"/>
    <x v="37"/>
    <n v="88310"/>
  </r>
  <r>
    <x v="84"/>
    <n v="51"/>
    <s v="Carlos Soltero"/>
    <x v="3"/>
    <n v="1"/>
    <x v="656"/>
    <n v="1792"/>
    <s v="Low"/>
    <n v="28"/>
    <n v="13.48"/>
    <n v="0.04"/>
    <x v="3890"/>
    <n v="4.51"/>
    <n v="-5.45"/>
    <n v="0.59"/>
    <x v="0"/>
    <x v="0"/>
    <x v="374"/>
    <x v="0"/>
    <x v="2"/>
    <n v="256"/>
    <d v="2013-11-13T00:00:00"/>
    <x v="0"/>
    <x v="14"/>
    <n v="60091"/>
  </r>
  <r>
    <x v="753"/>
    <n v="51"/>
    <s v="Bill Eplett"/>
    <x v="2"/>
    <n v="1"/>
    <x v="657"/>
    <n v="41633"/>
    <s v="Low"/>
    <n v="29"/>
    <n v="122.99"/>
    <n v="0"/>
    <x v="3891"/>
    <n v="70.2"/>
    <n v="-1284.24"/>
    <n v="0.74"/>
    <x v="1"/>
    <x v="2"/>
    <x v="199"/>
    <x v="1"/>
    <x v="2"/>
    <n v="5866"/>
    <d v="2013-11-09T00:00:00"/>
    <x v="2"/>
    <x v="24"/>
    <n v="48509"/>
  </r>
  <r>
    <x v="126"/>
    <n v="51"/>
    <s v="Tanja Norvell"/>
    <x v="3"/>
    <n v="1"/>
    <x v="657"/>
    <n v="12097"/>
    <s v="Critical"/>
    <n v="25"/>
    <n v="85.99"/>
    <n v="0"/>
    <x v="3892"/>
    <n v="0.99"/>
    <n v="-139.97499999999999"/>
    <n v="0.85"/>
    <x v="2"/>
    <x v="3"/>
    <x v="347"/>
    <x v="9"/>
    <x v="3"/>
    <n v="1678"/>
    <d v="2013-11-09T00:00:00"/>
    <x v="1"/>
    <x v="12"/>
    <n v="33710"/>
  </r>
  <r>
    <x v="451"/>
    <n v="51"/>
    <s v="Jim Kriz"/>
    <x v="3"/>
    <n v="1"/>
    <x v="657"/>
    <n v="50663"/>
    <s v="Critical"/>
    <n v="26"/>
    <n v="60.98"/>
    <n v="0.02"/>
    <x v="3893"/>
    <n v="49"/>
    <n v="-716.55"/>
    <n v="0.59"/>
    <x v="0"/>
    <x v="1"/>
    <x v="235"/>
    <x v="13"/>
    <x v="0"/>
    <n v="7102"/>
    <d v="2013-11-10T00:00:00"/>
    <x v="1"/>
    <x v="20"/>
    <n v="45014"/>
  </r>
  <r>
    <x v="728"/>
    <n v="51"/>
    <s v="Katherine Nockton"/>
    <x v="2"/>
    <n v="1"/>
    <x v="657"/>
    <n v="15078"/>
    <s v="High"/>
    <n v="33"/>
    <n v="5.78"/>
    <n v="0.01"/>
    <x v="3894"/>
    <n v="4.96"/>
    <n v="-36.9"/>
    <n v="0.36"/>
    <x v="0"/>
    <x v="0"/>
    <x v="1014"/>
    <x v="2"/>
    <x v="0"/>
    <n v="2109"/>
    <d v="2013-11-10T00:00:00"/>
    <x v="0"/>
    <x v="20"/>
    <n v="45429"/>
  </r>
  <r>
    <x v="689"/>
    <n v="51"/>
    <s v="Sarah Brown"/>
    <x v="3"/>
    <n v="1"/>
    <x v="657"/>
    <n v="22498"/>
    <s v="Critical"/>
    <n v="20"/>
    <n v="1.7"/>
    <n v="0.05"/>
    <x v="3895"/>
    <n v="1.99"/>
    <n v="-30.7"/>
    <n v="0.51"/>
    <x v="2"/>
    <x v="6"/>
    <x v="39"/>
    <x v="8"/>
    <x v="0"/>
    <n v="3137"/>
    <d v="2013-11-10T00:00:00"/>
    <x v="0"/>
    <x v="13"/>
    <n v="14043"/>
  </r>
  <r>
    <x v="19"/>
    <n v="51"/>
    <s v="Sung Shariari"/>
    <x v="2"/>
    <n v="1"/>
    <x v="657"/>
    <n v="7363"/>
    <s v="Medium"/>
    <n v="24"/>
    <n v="37.93"/>
    <n v="0.09"/>
    <x v="3896"/>
    <n v="13.99"/>
    <n v="5.71"/>
    <n v="0.67"/>
    <x v="1"/>
    <x v="3"/>
    <x v="1175"/>
    <x v="5"/>
    <x v="3"/>
    <n v="1007"/>
    <d v="2013-11-11T00:00:00"/>
    <x v="0"/>
    <x v="8"/>
    <n v="71203"/>
  </r>
  <r>
    <x v="615"/>
    <n v="51"/>
    <s v="Aaron Bergman"/>
    <x v="2"/>
    <n v="1"/>
    <x v="657"/>
    <n v="39682"/>
    <s v="Medium"/>
    <n v="43"/>
    <n v="55.48"/>
    <n v="0.09"/>
    <x v="3897"/>
    <n v="14.3"/>
    <n v="729.34"/>
    <n v="0.37"/>
    <x v="0"/>
    <x v="0"/>
    <x v="180"/>
    <x v="2"/>
    <x v="1"/>
    <n v="5597"/>
    <d v="2013-11-11T00:00:00"/>
    <x v="1"/>
    <x v="21"/>
    <n v="98221"/>
  </r>
  <r>
    <x v="581"/>
    <n v="51"/>
    <s v="Randy Bradley"/>
    <x v="0"/>
    <n v="1"/>
    <x v="657"/>
    <n v="5059"/>
    <s v="High"/>
    <n v="5"/>
    <n v="5.44"/>
    <n v="0.1"/>
    <x v="3898"/>
    <n v="7.46"/>
    <n v="-19.308499999999999"/>
    <n v="0.36"/>
    <x v="0"/>
    <x v="0"/>
    <x v="594"/>
    <x v="3"/>
    <x v="3"/>
    <n v="712"/>
    <d v="2013-11-11T00:00:00"/>
    <x v="1"/>
    <x v="42"/>
    <n v="30721"/>
  </r>
  <r>
    <x v="126"/>
    <n v="51"/>
    <s v="Tanja Norvell"/>
    <x v="3"/>
    <n v="1"/>
    <x v="657"/>
    <n v="12097"/>
    <s v="Critical"/>
    <n v="9"/>
    <n v="4.9800000000000004"/>
    <n v="0.06"/>
    <x v="3899"/>
    <n v="6.07"/>
    <n v="-30.84"/>
    <n v="0.36"/>
    <x v="0"/>
    <x v="0"/>
    <x v="563"/>
    <x v="2"/>
    <x v="3"/>
    <n v="1677"/>
    <d v="2013-11-11T00:00:00"/>
    <x v="0"/>
    <x v="12"/>
    <n v="33710"/>
  </r>
  <r>
    <x v="448"/>
    <n v="51"/>
    <s v="Stephanie Ulpright"/>
    <x v="3"/>
    <n v="1"/>
    <x v="658"/>
    <n v="43585"/>
    <s v="Critical"/>
    <n v="19"/>
    <n v="55.48"/>
    <n v="0.08"/>
    <x v="3900"/>
    <n v="6.79"/>
    <n v="374.19"/>
    <n v="0.37"/>
    <x v="0"/>
    <x v="0"/>
    <x v="300"/>
    <x v="2"/>
    <x v="0"/>
    <n v="6154"/>
    <d v="2013-11-12T00:00:00"/>
    <x v="1"/>
    <x v="20"/>
    <n v="44312"/>
  </r>
  <r>
    <x v="620"/>
    <n v="51"/>
    <s v="Edward Hooks"/>
    <x v="3"/>
    <n v="1"/>
    <x v="658"/>
    <n v="11911"/>
    <s v="Critical"/>
    <n v="25"/>
    <n v="15.22"/>
    <n v="0"/>
    <x v="3901"/>
    <n v="9.73"/>
    <n v="-14.7545"/>
    <n v="0.36"/>
    <x v="0"/>
    <x v="0"/>
    <x v="151"/>
    <x v="3"/>
    <x v="2"/>
    <n v="1654"/>
    <d v="2013-11-12T00:00:00"/>
    <x v="0"/>
    <x v="14"/>
    <n v="60188"/>
  </r>
  <r>
    <x v="230"/>
    <n v="51"/>
    <s v="Adam Hart"/>
    <x v="2"/>
    <n v="1"/>
    <x v="659"/>
    <n v="9091"/>
    <s v="High"/>
    <n v="42"/>
    <n v="14.34"/>
    <n v="0.05"/>
    <x v="3902"/>
    <n v="5"/>
    <n v="129.33000000000001"/>
    <n v="0.49"/>
    <x v="1"/>
    <x v="6"/>
    <x v="168"/>
    <x v="5"/>
    <x v="1"/>
    <n v="1249"/>
    <d v="2013-11-12T00:00:00"/>
    <x v="0"/>
    <x v="2"/>
    <n v="92653"/>
  </r>
  <r>
    <x v="230"/>
    <n v="51"/>
    <s v="Adam Hart"/>
    <x v="2"/>
    <n v="1"/>
    <x v="659"/>
    <n v="9091"/>
    <s v="High"/>
    <n v="44"/>
    <n v="30.98"/>
    <n v="0"/>
    <x v="3903"/>
    <n v="8.74"/>
    <n v="489.14"/>
    <n v="0.4"/>
    <x v="0"/>
    <x v="0"/>
    <x v="307"/>
    <x v="2"/>
    <x v="1"/>
    <n v="1250"/>
    <d v="2013-11-12T00:00:00"/>
    <x v="0"/>
    <x v="2"/>
    <n v="92653"/>
  </r>
  <r>
    <x v="393"/>
    <n v="51"/>
    <s v="Shahid Shariari"/>
    <x v="2"/>
    <n v="1"/>
    <x v="660"/>
    <n v="8992"/>
    <s v="High"/>
    <n v="3"/>
    <n v="140.81"/>
    <n v="0.06"/>
    <x v="3904"/>
    <n v="24.49"/>
    <n v="-154.44999999999999"/>
    <n v="0.56999999999999995"/>
    <x v="1"/>
    <x v="1"/>
    <x v="954"/>
    <x v="1"/>
    <x v="2"/>
    <n v="1221"/>
    <d v="2013-11-13T00:00:00"/>
    <x v="0"/>
    <x v="24"/>
    <n v="48237"/>
  </r>
  <r>
    <x v="279"/>
    <n v="51"/>
    <s v="Raymond Fair"/>
    <x v="0"/>
    <n v="1"/>
    <x v="660"/>
    <n v="59553"/>
    <s v="Not Specified"/>
    <n v="15"/>
    <n v="11.34"/>
    <n v="0.04"/>
    <x v="3905"/>
    <n v="5.01"/>
    <n v="12.5"/>
    <n v="0.36"/>
    <x v="0"/>
    <x v="0"/>
    <x v="79"/>
    <x v="2"/>
    <x v="1"/>
    <n v="8328"/>
    <d v="2013-11-13T00:00:00"/>
    <x v="0"/>
    <x v="2"/>
    <n v="94568"/>
  </r>
  <r>
    <x v="393"/>
    <n v="51"/>
    <s v="Shahid Shariari"/>
    <x v="2"/>
    <n v="1"/>
    <x v="660"/>
    <n v="8992"/>
    <s v="High"/>
    <n v="18"/>
    <n v="85.99"/>
    <n v="0"/>
    <x v="3906"/>
    <n v="2.79"/>
    <n v="180.78299999999999"/>
    <n v="0.57999999999999996"/>
    <x v="2"/>
    <x v="0"/>
    <x v="1134"/>
    <x v="9"/>
    <x v="2"/>
    <n v="1223"/>
    <d v="2013-11-13T00:00:00"/>
    <x v="0"/>
    <x v="24"/>
    <n v="48237"/>
  </r>
  <r>
    <x v="393"/>
    <n v="51"/>
    <s v="Shahid Shariari"/>
    <x v="2"/>
    <n v="1"/>
    <x v="660"/>
    <n v="8992"/>
    <s v="High"/>
    <n v="14"/>
    <n v="195.99"/>
    <n v="0.08"/>
    <x v="3907"/>
    <n v="4.2"/>
    <n v="-176.792"/>
    <n v="0.6"/>
    <x v="2"/>
    <x v="0"/>
    <x v="838"/>
    <x v="9"/>
    <x v="2"/>
    <n v="1222"/>
    <d v="2013-11-14T00:00:00"/>
    <x v="0"/>
    <x v="24"/>
    <n v="48237"/>
  </r>
  <r>
    <x v="279"/>
    <n v="51"/>
    <s v="Raymond Fair"/>
    <x v="0"/>
    <n v="1"/>
    <x v="660"/>
    <n v="59553"/>
    <s v="Not Specified"/>
    <n v="42"/>
    <n v="65.989999999999995"/>
    <n v="0.1"/>
    <x v="3908"/>
    <n v="8.99"/>
    <n v="264.32100000000003"/>
    <n v="0.56000000000000005"/>
    <x v="2"/>
    <x v="0"/>
    <x v="573"/>
    <x v="9"/>
    <x v="1"/>
    <n v="8329"/>
    <d v="2013-11-14T00:00:00"/>
    <x v="0"/>
    <x v="2"/>
    <n v="94568"/>
  </r>
  <r>
    <x v="692"/>
    <n v="51"/>
    <s v="Ed Braxton"/>
    <x v="1"/>
    <n v="1"/>
    <x v="661"/>
    <n v="39139"/>
    <s v="Not Specified"/>
    <n v="6"/>
    <n v="125.99"/>
    <n v="7.0000000000000007E-2"/>
    <x v="3909"/>
    <n v="8.08"/>
    <n v="-408.25400000000002"/>
    <n v="0.56999999999999995"/>
    <x v="2"/>
    <x v="0"/>
    <x v="1052"/>
    <x v="9"/>
    <x v="1"/>
    <n v="5520"/>
    <d v="2013-11-13T00:00:00"/>
    <x v="0"/>
    <x v="40"/>
    <n v="85705"/>
  </r>
  <r>
    <x v="484"/>
    <n v="51"/>
    <s v="Christine Sundaresam"/>
    <x v="0"/>
    <n v="1"/>
    <x v="661"/>
    <n v="4034"/>
    <s v="Not Specified"/>
    <n v="37"/>
    <n v="145.97999999999999"/>
    <n v="0"/>
    <x v="3910"/>
    <n v="51.92"/>
    <n v="-194.96700000000001"/>
    <n v="0.69"/>
    <x v="1"/>
    <x v="4"/>
    <x v="617"/>
    <x v="4"/>
    <x v="2"/>
    <n v="592"/>
    <d v="2013-11-14T00:00:00"/>
    <x v="2"/>
    <x v="26"/>
    <n v="63116"/>
  </r>
  <r>
    <x v="484"/>
    <n v="51"/>
    <s v="Christine Sundaresam"/>
    <x v="0"/>
    <n v="1"/>
    <x v="661"/>
    <n v="4034"/>
    <s v="Not Specified"/>
    <n v="44"/>
    <n v="79.52"/>
    <n v="7.0000000000000007E-2"/>
    <x v="3911"/>
    <n v="48.2"/>
    <n v="-1183.69"/>
    <n v="0.74"/>
    <x v="1"/>
    <x v="5"/>
    <x v="484"/>
    <x v="5"/>
    <x v="2"/>
    <n v="591"/>
    <d v="2013-11-14T00:00:00"/>
    <x v="0"/>
    <x v="26"/>
    <n v="63116"/>
  </r>
  <r>
    <x v="888"/>
    <n v="51"/>
    <s v="Theone Pippenger"/>
    <x v="2"/>
    <n v="1"/>
    <x v="661"/>
    <n v="56135"/>
    <s v="Medium"/>
    <n v="48"/>
    <n v="1.81"/>
    <n v="0.1"/>
    <x v="3912"/>
    <n v="1.56"/>
    <n v="-41.32"/>
    <n v="0.49"/>
    <x v="0"/>
    <x v="3"/>
    <x v="1108"/>
    <x v="14"/>
    <x v="2"/>
    <n v="7853"/>
    <d v="2013-11-14T00:00:00"/>
    <x v="0"/>
    <x v="3"/>
    <n v="55423"/>
  </r>
  <r>
    <x v="888"/>
    <n v="51"/>
    <s v="Theone Pippenger"/>
    <x v="2"/>
    <n v="1"/>
    <x v="661"/>
    <n v="56135"/>
    <s v="Medium"/>
    <n v="8"/>
    <n v="140.97999999999999"/>
    <n v="0.04"/>
    <x v="3913"/>
    <n v="36.090000000000003"/>
    <n v="-320.3"/>
    <n v="0.77"/>
    <x v="1"/>
    <x v="4"/>
    <x v="504"/>
    <x v="10"/>
    <x v="2"/>
    <n v="7852"/>
    <d v="2013-11-15T00:00:00"/>
    <x v="2"/>
    <x v="3"/>
    <n v="55423"/>
  </r>
  <r>
    <x v="1213"/>
    <n v="51"/>
    <s v="Ed Braxton"/>
    <x v="1"/>
    <n v="1"/>
    <x v="661"/>
    <n v="39139"/>
    <s v="Not Specified"/>
    <n v="50"/>
    <n v="58.14"/>
    <n v="0.01"/>
    <x v="3914"/>
    <n v="36.61"/>
    <n v="-719.17"/>
    <n v="0.61"/>
    <x v="1"/>
    <x v="4"/>
    <x v="863"/>
    <x v="10"/>
    <x v="1"/>
    <n v="5521"/>
    <d v="2013-11-15T00:00:00"/>
    <x v="2"/>
    <x v="40"/>
    <n v="85364"/>
  </r>
  <r>
    <x v="861"/>
    <n v="51"/>
    <s v="Doug Bickford"/>
    <x v="2"/>
    <n v="1"/>
    <x v="661"/>
    <n v="47873"/>
    <s v="Critical"/>
    <n v="8"/>
    <n v="5.89"/>
    <n v="0.08"/>
    <x v="3915"/>
    <n v="5.57"/>
    <n v="-17.38"/>
    <n v="0.41"/>
    <x v="1"/>
    <x v="0"/>
    <x v="1176"/>
    <x v="5"/>
    <x v="2"/>
    <n v="6721"/>
    <d v="2013-11-15T00:00:00"/>
    <x v="0"/>
    <x v="14"/>
    <n v="60174"/>
  </r>
  <r>
    <x v="1213"/>
    <n v="51"/>
    <s v="Ed Braxton"/>
    <x v="1"/>
    <n v="1"/>
    <x v="661"/>
    <n v="39139"/>
    <s v="Not Specified"/>
    <n v="31"/>
    <n v="209.84"/>
    <n v="0.09"/>
    <x v="3916"/>
    <n v="21.21"/>
    <n v="2042.58"/>
    <n v="0.59"/>
    <x v="1"/>
    <x v="1"/>
    <x v="26"/>
    <x v="5"/>
    <x v="1"/>
    <n v="5522"/>
    <d v="2013-11-15T00:00:00"/>
    <x v="0"/>
    <x v="40"/>
    <n v="85364"/>
  </r>
  <r>
    <x v="1214"/>
    <n v="51"/>
    <s v="Rick Bensley"/>
    <x v="3"/>
    <n v="1"/>
    <x v="661"/>
    <n v="43782"/>
    <s v="Medium"/>
    <n v="27"/>
    <n v="6.75"/>
    <n v="0"/>
    <x v="3917"/>
    <n v="2.99"/>
    <n v="30.880500000000001"/>
    <n v="0.35"/>
    <x v="0"/>
    <x v="0"/>
    <x v="703"/>
    <x v="3"/>
    <x v="3"/>
    <n v="6178"/>
    <d v="2013-11-15T00:00:00"/>
    <x v="0"/>
    <x v="12"/>
    <n v="33566"/>
  </r>
  <r>
    <x v="1215"/>
    <n v="51"/>
    <s v="Helen Andreada"/>
    <x v="2"/>
    <n v="1"/>
    <x v="661"/>
    <n v="19430"/>
    <s v="Critical"/>
    <n v="39"/>
    <n v="167.27"/>
    <n v="0.03"/>
    <x v="3918"/>
    <n v="35"/>
    <n v="-502.05"/>
    <n v="0.85"/>
    <x v="0"/>
    <x v="1"/>
    <x v="905"/>
    <x v="0"/>
    <x v="1"/>
    <n v="2686"/>
    <d v="2013-11-15T00:00:00"/>
    <x v="0"/>
    <x v="2"/>
    <n v="94044"/>
  </r>
  <r>
    <x v="186"/>
    <n v="51"/>
    <s v="Carlos Meador"/>
    <x v="3"/>
    <n v="1"/>
    <x v="662"/>
    <n v="4580"/>
    <s v="Not Specified"/>
    <n v="28"/>
    <n v="280.98"/>
    <n v="0.09"/>
    <x v="3919"/>
    <n v="81.98"/>
    <n v="-2301.5277999999998"/>
    <n v="0.78"/>
    <x v="1"/>
    <x v="4"/>
    <x v="566"/>
    <x v="4"/>
    <x v="0"/>
    <n v="650"/>
    <d v="2013-11-15T00:00:00"/>
    <x v="2"/>
    <x v="46"/>
    <n v="3301"/>
  </r>
  <r>
    <x v="325"/>
    <n v="51"/>
    <s v="Mathew Reese"/>
    <x v="0"/>
    <n v="1"/>
    <x v="662"/>
    <n v="38789"/>
    <s v="High"/>
    <n v="4"/>
    <n v="23.99"/>
    <n v="0.04"/>
    <x v="3920"/>
    <n v="15.68"/>
    <n v="40.93"/>
    <n v="0.62"/>
    <x v="1"/>
    <x v="2"/>
    <x v="528"/>
    <x v="5"/>
    <x v="0"/>
    <n v="5462"/>
    <d v="2013-11-15T00:00:00"/>
    <x v="2"/>
    <x v="13"/>
    <n v="11756"/>
  </r>
  <r>
    <x v="325"/>
    <n v="51"/>
    <s v="Mathew Reese"/>
    <x v="0"/>
    <n v="1"/>
    <x v="662"/>
    <n v="38789"/>
    <s v="High"/>
    <n v="9"/>
    <n v="10.64"/>
    <n v="0.1"/>
    <x v="3921"/>
    <n v="5.16"/>
    <n v="16.78"/>
    <n v="0.56999999999999995"/>
    <x v="1"/>
    <x v="0"/>
    <x v="392"/>
    <x v="5"/>
    <x v="0"/>
    <n v="5461"/>
    <d v="2013-11-15T00:00:00"/>
    <x v="0"/>
    <x v="13"/>
    <n v="11756"/>
  </r>
  <r>
    <x v="417"/>
    <n v="51"/>
    <s v="Deanra Eno"/>
    <x v="2"/>
    <n v="1"/>
    <x v="662"/>
    <n v="2048"/>
    <s v="Critical"/>
    <n v="12"/>
    <n v="294.62"/>
    <n v="0.01"/>
    <x v="3922"/>
    <n v="42.52"/>
    <n v="637.92999999999995"/>
    <n v="0.56999999999999995"/>
    <x v="0"/>
    <x v="2"/>
    <x v="302"/>
    <x v="13"/>
    <x v="3"/>
    <n v="292"/>
    <d v="2013-11-15T00:00:00"/>
    <x v="2"/>
    <x v="16"/>
    <n v="24281"/>
  </r>
  <r>
    <x v="417"/>
    <n v="51"/>
    <s v="Deanra Eno"/>
    <x v="2"/>
    <n v="1"/>
    <x v="662"/>
    <n v="2048"/>
    <s v="Critical"/>
    <n v="9"/>
    <n v="60.97"/>
    <n v="0.1"/>
    <x v="3923"/>
    <n v="4.5"/>
    <n v="78.63"/>
    <n v="0.56000000000000005"/>
    <x v="0"/>
    <x v="0"/>
    <x v="601"/>
    <x v="13"/>
    <x v="3"/>
    <n v="293"/>
    <d v="2013-11-15T00:00:00"/>
    <x v="1"/>
    <x v="16"/>
    <n v="24281"/>
  </r>
  <r>
    <x v="298"/>
    <n v="51"/>
    <s v="Harry Marie"/>
    <x v="3"/>
    <n v="1"/>
    <x v="662"/>
    <n v="14499"/>
    <s v="Low"/>
    <n v="28"/>
    <n v="20.97"/>
    <n v="0.06"/>
    <x v="3924"/>
    <n v="6.5"/>
    <n v="-148.87"/>
    <n v="0.78"/>
    <x v="2"/>
    <x v="0"/>
    <x v="992"/>
    <x v="8"/>
    <x v="0"/>
    <n v="2032"/>
    <d v="2013-11-19T00:00:00"/>
    <x v="0"/>
    <x v="0"/>
    <n v="19026"/>
  </r>
  <r>
    <x v="996"/>
    <n v="51"/>
    <s v="Doug Bickford"/>
    <x v="2"/>
    <n v="1"/>
    <x v="663"/>
    <n v="10499"/>
    <s v="Not Specified"/>
    <n v="29"/>
    <n v="262.11"/>
    <n v="0.01"/>
    <x v="3925"/>
    <n v="62.74"/>
    <n v="31.21"/>
    <n v="0.75"/>
    <x v="1"/>
    <x v="4"/>
    <x v="590"/>
    <x v="4"/>
    <x v="2"/>
    <n v="1457"/>
    <d v="2013-11-17T00:00:00"/>
    <x v="2"/>
    <x v="14"/>
    <n v="61107"/>
  </r>
  <r>
    <x v="64"/>
    <n v="51"/>
    <s v="Brian Stugart"/>
    <x v="3"/>
    <n v="1"/>
    <x v="663"/>
    <n v="10117"/>
    <s v="Medium"/>
    <n v="6"/>
    <n v="8.85"/>
    <n v="7.0000000000000007E-2"/>
    <x v="3926"/>
    <n v="5.6"/>
    <n v="-6.9574999999999996"/>
    <n v="0.36"/>
    <x v="0"/>
    <x v="0"/>
    <x v="631"/>
    <x v="3"/>
    <x v="1"/>
    <n v="1393"/>
    <d v="2013-11-17T00:00:00"/>
    <x v="1"/>
    <x v="2"/>
    <n v="95336"/>
  </r>
  <r>
    <x v="64"/>
    <n v="51"/>
    <s v="Brian Stugart"/>
    <x v="3"/>
    <n v="1"/>
    <x v="663"/>
    <n v="10117"/>
    <s v="Medium"/>
    <n v="10"/>
    <n v="449.99"/>
    <n v="0.01"/>
    <x v="3927"/>
    <n v="24.49"/>
    <n v="-266.62400000000002"/>
    <n v="0.52"/>
    <x v="2"/>
    <x v="1"/>
    <x v="634"/>
    <x v="11"/>
    <x v="1"/>
    <n v="1394"/>
    <d v="2013-11-18T00:00:00"/>
    <x v="0"/>
    <x v="2"/>
    <n v="95336"/>
  </r>
  <r>
    <x v="532"/>
    <n v="51"/>
    <s v="Joseph Holt"/>
    <x v="1"/>
    <n v="1"/>
    <x v="663"/>
    <n v="22404"/>
    <s v="Low"/>
    <n v="35"/>
    <n v="218.08"/>
    <n v="0.06"/>
    <x v="3928"/>
    <n v="18.059999999999999"/>
    <n v="1845.68"/>
    <n v="0.56999999999999995"/>
    <x v="1"/>
    <x v="1"/>
    <x v="578"/>
    <x v="1"/>
    <x v="3"/>
    <n v="3119"/>
    <d v="2013-11-23T00:00:00"/>
    <x v="0"/>
    <x v="42"/>
    <n v="30265"/>
  </r>
  <r>
    <x v="96"/>
    <n v="51"/>
    <s v="Arthur Gainer"/>
    <x v="3"/>
    <n v="1"/>
    <x v="664"/>
    <n v="44935"/>
    <s v="High"/>
    <n v="37"/>
    <n v="3.08"/>
    <n v="0.06"/>
    <x v="3929"/>
    <n v="0.5"/>
    <n v="58.5"/>
    <n v="0.37"/>
    <x v="0"/>
    <x v="0"/>
    <x v="197"/>
    <x v="12"/>
    <x v="1"/>
    <n v="6338"/>
    <d v="2013-11-18T00:00:00"/>
    <x v="1"/>
    <x v="37"/>
    <n v="87505"/>
  </r>
  <r>
    <x v="96"/>
    <n v="51"/>
    <s v="Arthur Gainer"/>
    <x v="3"/>
    <n v="1"/>
    <x v="664"/>
    <n v="44935"/>
    <s v="High"/>
    <n v="39"/>
    <n v="232.58"/>
    <n v="0"/>
    <x v="3930"/>
    <n v="19.989999999999998"/>
    <n v="2766.29"/>
    <n v="0.59"/>
    <x v="0"/>
    <x v="0"/>
    <x v="1117"/>
    <x v="13"/>
    <x v="1"/>
    <n v="6337"/>
    <d v="2013-11-18T00:00:00"/>
    <x v="0"/>
    <x v="37"/>
    <n v="87505"/>
  </r>
  <r>
    <x v="614"/>
    <n v="51"/>
    <s v="Greg Guthrie"/>
    <x v="0"/>
    <n v="1"/>
    <x v="664"/>
    <n v="29382"/>
    <s v="High"/>
    <n v="34"/>
    <n v="19.98"/>
    <n v="7.0000000000000007E-2"/>
    <x v="3931"/>
    <n v="10.49"/>
    <n v="35.090000000000003"/>
    <n v="0.49"/>
    <x v="1"/>
    <x v="0"/>
    <x v="472"/>
    <x v="5"/>
    <x v="2"/>
    <n v="4138"/>
    <d v="2013-11-19T00:00:00"/>
    <x v="1"/>
    <x v="36"/>
    <n v="46901"/>
  </r>
  <r>
    <x v="585"/>
    <n v="51"/>
    <s v="Chad Sievert"/>
    <x v="2"/>
    <n v="1"/>
    <x v="664"/>
    <n v="38625"/>
    <s v="Not Specified"/>
    <n v="12"/>
    <n v="5.98"/>
    <n v="0.02"/>
    <x v="3932"/>
    <n v="2.5"/>
    <n v="5.03"/>
    <n v="0.36"/>
    <x v="0"/>
    <x v="0"/>
    <x v="487"/>
    <x v="15"/>
    <x v="2"/>
    <n v="5438"/>
    <d v="2013-11-19T00:00:00"/>
    <x v="0"/>
    <x v="3"/>
    <n v="55378"/>
  </r>
  <r>
    <x v="585"/>
    <n v="51"/>
    <s v="Chad Sievert"/>
    <x v="2"/>
    <n v="1"/>
    <x v="664"/>
    <n v="38625"/>
    <s v="Not Specified"/>
    <n v="28"/>
    <n v="99.99"/>
    <n v="0.06"/>
    <x v="3933"/>
    <n v="19.989999999999998"/>
    <n v="336.47"/>
    <n v="0.52"/>
    <x v="2"/>
    <x v="0"/>
    <x v="338"/>
    <x v="8"/>
    <x v="2"/>
    <n v="5437"/>
    <d v="2013-11-19T00:00:00"/>
    <x v="1"/>
    <x v="3"/>
    <n v="55378"/>
  </r>
  <r>
    <x v="371"/>
    <n v="51"/>
    <s v="Troy Staebel"/>
    <x v="0"/>
    <n v="1"/>
    <x v="664"/>
    <n v="39393"/>
    <s v="Not Specified"/>
    <n v="23"/>
    <n v="9.49"/>
    <n v="0.09"/>
    <x v="3934"/>
    <n v="5.76"/>
    <n v="-32.433599999999998"/>
    <n v="0.39"/>
    <x v="2"/>
    <x v="5"/>
    <x v="925"/>
    <x v="7"/>
    <x v="0"/>
    <n v="5564"/>
    <d v="2013-11-19T00:00:00"/>
    <x v="0"/>
    <x v="28"/>
    <n v="1301"/>
  </r>
  <r>
    <x v="616"/>
    <n v="51"/>
    <s v="Arthur Gainer"/>
    <x v="3"/>
    <n v="1"/>
    <x v="664"/>
    <n v="44935"/>
    <s v="High"/>
    <n v="37"/>
    <n v="2.62"/>
    <n v="0.01"/>
    <x v="3935"/>
    <n v="0.8"/>
    <n v="27"/>
    <n v="0.39"/>
    <x v="0"/>
    <x v="3"/>
    <x v="548"/>
    <x v="14"/>
    <x v="3"/>
    <n v="6339"/>
    <d v="2013-11-20T00:00:00"/>
    <x v="0"/>
    <x v="12"/>
    <n v="33772"/>
  </r>
  <r>
    <x v="614"/>
    <n v="51"/>
    <s v="Greg Guthrie"/>
    <x v="0"/>
    <n v="1"/>
    <x v="664"/>
    <n v="29382"/>
    <s v="High"/>
    <n v="42"/>
    <n v="5.68"/>
    <n v="0.05"/>
    <x v="3936"/>
    <n v="1.39"/>
    <n v="78.959999999999994"/>
    <n v="0.38"/>
    <x v="0"/>
    <x v="0"/>
    <x v="263"/>
    <x v="15"/>
    <x v="2"/>
    <n v="4137"/>
    <d v="2013-11-20T00:00:00"/>
    <x v="0"/>
    <x v="36"/>
    <n v="46901"/>
  </r>
  <r>
    <x v="463"/>
    <n v="51"/>
    <s v="Liz MacKendrick"/>
    <x v="2"/>
    <n v="1"/>
    <x v="664"/>
    <n v="40775"/>
    <s v="Low"/>
    <n v="23"/>
    <n v="12.58"/>
    <n v="7.0000000000000007E-2"/>
    <x v="3937"/>
    <n v="5.16"/>
    <n v="61.69"/>
    <n v="0.43"/>
    <x v="1"/>
    <x v="0"/>
    <x v="770"/>
    <x v="5"/>
    <x v="3"/>
    <n v="5739"/>
    <d v="2013-11-22T00:00:00"/>
    <x v="0"/>
    <x v="16"/>
    <n v="23602"/>
  </r>
  <r>
    <x v="1002"/>
    <n v="51"/>
    <s v="Alan Hwang"/>
    <x v="0"/>
    <n v="1"/>
    <x v="665"/>
    <n v="34658"/>
    <s v="Medium"/>
    <n v="33"/>
    <n v="81.94"/>
    <n v="0.05"/>
    <x v="3938"/>
    <n v="55.81"/>
    <n v="-926.33"/>
    <n v="0.6"/>
    <x v="1"/>
    <x v="4"/>
    <x v="1156"/>
    <x v="10"/>
    <x v="2"/>
    <n v="4867"/>
    <d v="2013-11-18T00:00:00"/>
    <x v="2"/>
    <x v="9"/>
    <n v="77471"/>
  </r>
  <r>
    <x v="651"/>
    <n v="51"/>
    <s v="Todd Boyes"/>
    <x v="0"/>
    <n v="1"/>
    <x v="665"/>
    <n v="2752"/>
    <s v="High"/>
    <n v="10"/>
    <n v="34.76"/>
    <n v="0.03"/>
    <x v="3939"/>
    <n v="8.2200000000000006"/>
    <n v="15.77"/>
    <n v="0.56999999999999995"/>
    <x v="0"/>
    <x v="0"/>
    <x v="786"/>
    <x v="0"/>
    <x v="2"/>
    <n v="398"/>
    <d v="2013-11-18T00:00:00"/>
    <x v="0"/>
    <x v="23"/>
    <n v="54880"/>
  </r>
  <r>
    <x v="411"/>
    <n v="51"/>
    <s v="Eugene Moren"/>
    <x v="1"/>
    <n v="1"/>
    <x v="665"/>
    <n v="22887"/>
    <s v="Not Specified"/>
    <n v="34"/>
    <n v="276.2"/>
    <n v="7.0000000000000007E-2"/>
    <x v="3940"/>
    <n v="24.49"/>
    <n v="2463.36"/>
    <m/>
    <x v="1"/>
    <x v="1"/>
    <x v="526"/>
    <x v="1"/>
    <x v="3"/>
    <n v="3191"/>
    <d v="2013-11-19T00:00:00"/>
    <x v="0"/>
    <x v="27"/>
    <n v="40422"/>
  </r>
  <r>
    <x v="694"/>
    <n v="51"/>
    <s v="Matthew Grinstein"/>
    <x v="0"/>
    <n v="1"/>
    <x v="665"/>
    <n v="13607"/>
    <s v="Critical"/>
    <n v="37"/>
    <n v="2.61"/>
    <n v="0.09"/>
    <x v="3941"/>
    <n v="0.5"/>
    <n v="48.52"/>
    <n v="0.39"/>
    <x v="0"/>
    <x v="0"/>
    <x v="371"/>
    <x v="12"/>
    <x v="1"/>
    <n v="1900"/>
    <d v="2013-11-19T00:00:00"/>
    <x v="1"/>
    <x v="37"/>
    <n v="88101"/>
  </r>
  <r>
    <x v="1216"/>
    <n v="51"/>
    <s v="Brenda Bowman"/>
    <x v="0"/>
    <n v="1"/>
    <x v="665"/>
    <n v="2563"/>
    <s v="Not Specified"/>
    <n v="12"/>
    <n v="2.61"/>
    <n v="0.04"/>
    <x v="3942"/>
    <n v="0.5"/>
    <n v="8.34"/>
    <n v="0.39"/>
    <x v="0"/>
    <x v="0"/>
    <x v="586"/>
    <x v="12"/>
    <x v="3"/>
    <n v="370"/>
    <d v="2013-11-19T00:00:00"/>
    <x v="0"/>
    <x v="32"/>
    <n v="39180"/>
  </r>
  <r>
    <x v="1216"/>
    <n v="51"/>
    <s v="Brenda Bowman"/>
    <x v="0"/>
    <n v="1"/>
    <x v="665"/>
    <n v="2563"/>
    <s v="Not Specified"/>
    <n v="33"/>
    <n v="5.98"/>
    <n v="0.01"/>
    <x v="3943"/>
    <n v="0.96"/>
    <n v="46.01"/>
    <n v="0.6"/>
    <x v="0"/>
    <x v="3"/>
    <x v="274"/>
    <x v="6"/>
    <x v="3"/>
    <n v="371"/>
    <d v="2013-11-19T00:00:00"/>
    <x v="0"/>
    <x v="32"/>
    <n v="39180"/>
  </r>
  <r>
    <x v="694"/>
    <n v="51"/>
    <s v="Matthew Grinstein"/>
    <x v="0"/>
    <n v="1"/>
    <x v="665"/>
    <n v="13607"/>
    <s v="Critical"/>
    <n v="12"/>
    <n v="39.479999999999997"/>
    <n v="7.0000000000000007E-2"/>
    <x v="3944"/>
    <n v="1.99"/>
    <n v="2.97"/>
    <n v="0.54"/>
    <x v="2"/>
    <x v="6"/>
    <x v="276"/>
    <x v="8"/>
    <x v="1"/>
    <n v="1899"/>
    <d v="2013-11-19T00:00:00"/>
    <x v="0"/>
    <x v="37"/>
    <n v="88101"/>
  </r>
  <r>
    <x v="651"/>
    <n v="51"/>
    <s v="Todd Boyes"/>
    <x v="0"/>
    <n v="1"/>
    <x v="665"/>
    <n v="2752"/>
    <s v="High"/>
    <n v="41"/>
    <n v="3.78"/>
    <n v="0.02"/>
    <x v="2006"/>
    <n v="0.71"/>
    <n v="55.48"/>
    <n v="0.39"/>
    <x v="0"/>
    <x v="3"/>
    <x v="940"/>
    <x v="14"/>
    <x v="2"/>
    <n v="397"/>
    <d v="2013-11-20T00:00:00"/>
    <x v="0"/>
    <x v="23"/>
    <n v="54880"/>
  </r>
  <r>
    <x v="694"/>
    <n v="51"/>
    <s v="Matthew Grinstein"/>
    <x v="0"/>
    <n v="1"/>
    <x v="665"/>
    <n v="13607"/>
    <s v="Critical"/>
    <n v="13"/>
    <n v="20.34"/>
    <n v="0"/>
    <x v="3945"/>
    <n v="35"/>
    <n v="-361.82"/>
    <n v="0.84"/>
    <x v="0"/>
    <x v="1"/>
    <x v="47"/>
    <x v="0"/>
    <x v="1"/>
    <n v="1901"/>
    <d v="2013-11-20T00:00:00"/>
    <x v="0"/>
    <x v="37"/>
    <n v="88101"/>
  </r>
  <r>
    <x v="651"/>
    <n v="51"/>
    <s v="Todd Boyes"/>
    <x v="0"/>
    <n v="1"/>
    <x v="665"/>
    <n v="2752"/>
    <s v="High"/>
    <n v="10"/>
    <n v="65.989999999999995"/>
    <n v="0.04"/>
    <x v="3946"/>
    <n v="5.63"/>
    <n v="-86.515000000000001"/>
    <n v="0.56000000000000005"/>
    <x v="2"/>
    <x v="0"/>
    <x v="525"/>
    <x v="9"/>
    <x v="2"/>
    <n v="399"/>
    <d v="2013-11-20T00:00:00"/>
    <x v="0"/>
    <x v="23"/>
    <n v="54880"/>
  </r>
  <r>
    <x v="651"/>
    <n v="51"/>
    <s v="Todd Boyes"/>
    <x v="0"/>
    <n v="1"/>
    <x v="665"/>
    <n v="2752"/>
    <s v="High"/>
    <n v="30"/>
    <n v="22.98"/>
    <n v="0.03"/>
    <x v="3947"/>
    <n v="1.99"/>
    <n v="226.73"/>
    <n v="0.46"/>
    <x v="2"/>
    <x v="6"/>
    <x v="470"/>
    <x v="8"/>
    <x v="2"/>
    <n v="396"/>
    <d v="2013-11-20T00:00:00"/>
    <x v="0"/>
    <x v="23"/>
    <n v="54880"/>
  </r>
  <r>
    <x v="183"/>
    <n v="51"/>
    <s v="George Ashbrook"/>
    <x v="0"/>
    <n v="1"/>
    <x v="666"/>
    <n v="45190"/>
    <s v="High"/>
    <n v="13"/>
    <n v="150.97999999999999"/>
    <n v="0"/>
    <x v="3948"/>
    <n v="43.71"/>
    <n v="135.26"/>
    <n v="0.55000000000000004"/>
    <x v="1"/>
    <x v="2"/>
    <x v="591"/>
    <x v="1"/>
    <x v="2"/>
    <n v="6371"/>
    <d v="2013-11-19T00:00:00"/>
    <x v="2"/>
    <x v="9"/>
    <n v="75901"/>
  </r>
  <r>
    <x v="756"/>
    <n v="51"/>
    <s v="Tim Taslimi"/>
    <x v="2"/>
    <n v="1"/>
    <x v="666"/>
    <n v="23366"/>
    <s v="Not Specified"/>
    <n v="5"/>
    <n v="54.1"/>
    <n v="0.04"/>
    <x v="3949"/>
    <n v="19.989999999999998"/>
    <n v="-69.89"/>
    <n v="0.59"/>
    <x v="0"/>
    <x v="0"/>
    <x v="788"/>
    <x v="0"/>
    <x v="1"/>
    <n v="3269"/>
    <d v="2013-11-19T00:00:00"/>
    <x v="0"/>
    <x v="2"/>
    <n v="94704"/>
  </r>
  <r>
    <x v="756"/>
    <n v="51"/>
    <s v="Tim Taslimi"/>
    <x v="2"/>
    <n v="1"/>
    <x v="666"/>
    <n v="23366"/>
    <s v="Not Specified"/>
    <n v="12"/>
    <n v="10.52"/>
    <n v="0.06"/>
    <x v="3950"/>
    <n v="7.94"/>
    <n v="-3.78"/>
    <n v="0.52"/>
    <x v="1"/>
    <x v="6"/>
    <x v="767"/>
    <x v="5"/>
    <x v="1"/>
    <n v="3268"/>
    <d v="2013-11-21T00:00:00"/>
    <x v="0"/>
    <x v="2"/>
    <n v="94704"/>
  </r>
  <r>
    <x v="307"/>
    <n v="51"/>
    <s v="Charles Crestani"/>
    <x v="3"/>
    <n v="1"/>
    <x v="666"/>
    <n v="8001"/>
    <s v="High"/>
    <n v="47"/>
    <n v="20.98"/>
    <n v="0.01"/>
    <x v="3951"/>
    <n v="5.42"/>
    <n v="112.22"/>
    <n v="0.66"/>
    <x v="0"/>
    <x v="0"/>
    <x v="1035"/>
    <x v="0"/>
    <x v="1"/>
    <n v="1087"/>
    <d v="2013-11-21T00:00:00"/>
    <x v="0"/>
    <x v="2"/>
    <n v="95051"/>
  </r>
  <r>
    <x v="307"/>
    <n v="51"/>
    <s v="Charles Crestani"/>
    <x v="3"/>
    <n v="1"/>
    <x v="666"/>
    <n v="8001"/>
    <s v="High"/>
    <n v="15"/>
    <n v="2.1800000000000002"/>
    <n v="0.1"/>
    <x v="3952"/>
    <n v="7.09"/>
    <n v="-81.08"/>
    <n v="0.38"/>
    <x v="0"/>
    <x v="3"/>
    <x v="1009"/>
    <x v="2"/>
    <x v="1"/>
    <n v="1086"/>
    <d v="2013-11-21T00:00:00"/>
    <x v="0"/>
    <x v="2"/>
    <n v="95051"/>
  </r>
  <r>
    <x v="395"/>
    <n v="51"/>
    <s v="David Kendrick"/>
    <x v="1"/>
    <n v="1"/>
    <x v="667"/>
    <n v="8582"/>
    <s v="Low"/>
    <n v="15"/>
    <n v="105.34"/>
    <n v="0.04"/>
    <x v="3953"/>
    <n v="24.49"/>
    <n v="436.02"/>
    <n v="0.61"/>
    <x v="1"/>
    <x v="1"/>
    <x v="141"/>
    <x v="5"/>
    <x v="1"/>
    <n v="1177"/>
    <d v="2013-11-20T00:00:00"/>
    <x v="0"/>
    <x v="2"/>
    <n v="95070"/>
  </r>
  <r>
    <x v="923"/>
    <n v="51"/>
    <s v="Michelle Ellison"/>
    <x v="0"/>
    <n v="1"/>
    <x v="667"/>
    <n v="13895"/>
    <s v="High"/>
    <n v="44"/>
    <n v="14.03"/>
    <n v="0.02"/>
    <x v="3954"/>
    <n v="9.3699999999999992"/>
    <n v="-171.7"/>
    <n v="0.56000000000000005"/>
    <x v="0"/>
    <x v="0"/>
    <x v="1073"/>
    <x v="0"/>
    <x v="2"/>
    <n v="1940"/>
    <d v="2013-11-20T00:00:00"/>
    <x v="0"/>
    <x v="23"/>
    <n v="54302"/>
  </r>
  <r>
    <x v="316"/>
    <n v="51"/>
    <s v="Seth Vernon"/>
    <x v="1"/>
    <n v="1"/>
    <x v="667"/>
    <n v="59393"/>
    <s v="Medium"/>
    <n v="34"/>
    <n v="11.58"/>
    <n v="7.0000000000000007E-2"/>
    <x v="3955"/>
    <n v="6.97"/>
    <n v="0.82"/>
    <n v="0.35"/>
    <x v="0"/>
    <x v="0"/>
    <x v="131"/>
    <x v="15"/>
    <x v="2"/>
    <n v="8313"/>
    <d v="2013-11-21T00:00:00"/>
    <x v="0"/>
    <x v="38"/>
    <n v="67846"/>
  </r>
  <r>
    <x v="159"/>
    <n v="51"/>
    <s v="Guy Thornton"/>
    <x v="2"/>
    <n v="1"/>
    <x v="668"/>
    <n v="5863"/>
    <s v="Medium"/>
    <n v="40"/>
    <n v="22.98"/>
    <n v="0.05"/>
    <x v="3956"/>
    <n v="7.58"/>
    <n v="207.18"/>
    <n v="0.51"/>
    <x v="1"/>
    <x v="0"/>
    <x v="1074"/>
    <x v="5"/>
    <x v="2"/>
    <n v="814"/>
    <d v="2013-11-22T00:00:00"/>
    <x v="0"/>
    <x v="26"/>
    <n v="63376"/>
  </r>
  <r>
    <x v="484"/>
    <n v="51"/>
    <s v="Christine Sundaresam"/>
    <x v="0"/>
    <n v="1"/>
    <x v="668"/>
    <n v="21863"/>
    <s v="Not Specified"/>
    <n v="27"/>
    <n v="2.84"/>
    <n v="0.03"/>
    <x v="3957"/>
    <n v="5.44"/>
    <n v="-102.01649999999999"/>
    <n v="0.36"/>
    <x v="0"/>
    <x v="0"/>
    <x v="1106"/>
    <x v="3"/>
    <x v="2"/>
    <n v="3050"/>
    <d v="2013-11-22T00:00:00"/>
    <x v="0"/>
    <x v="26"/>
    <n v="63116"/>
  </r>
  <r>
    <x v="484"/>
    <n v="51"/>
    <s v="Christine Sundaresam"/>
    <x v="0"/>
    <n v="1"/>
    <x v="668"/>
    <n v="21863"/>
    <s v="Not Specified"/>
    <n v="13"/>
    <n v="10.98"/>
    <n v="0"/>
    <x v="3958"/>
    <n v="5.14"/>
    <n v="7.7690000000000001"/>
    <n v="0.36"/>
    <x v="0"/>
    <x v="0"/>
    <x v="805"/>
    <x v="3"/>
    <x v="2"/>
    <n v="3051"/>
    <d v="2013-11-22T00:00:00"/>
    <x v="0"/>
    <x v="26"/>
    <n v="63116"/>
  </r>
  <r>
    <x v="1126"/>
    <n v="51"/>
    <s v="Sanjit Chand"/>
    <x v="1"/>
    <n v="1"/>
    <x v="668"/>
    <n v="5988"/>
    <s v="Not Specified"/>
    <n v="40"/>
    <n v="499.99"/>
    <n v="0.1"/>
    <x v="3959"/>
    <n v="24.49"/>
    <n v="-379.29"/>
    <n v="0.36"/>
    <x v="2"/>
    <x v="1"/>
    <x v="298"/>
    <x v="11"/>
    <x v="2"/>
    <n v="835"/>
    <d v="2013-11-22T00:00:00"/>
    <x v="1"/>
    <x v="10"/>
    <n v="50322"/>
  </r>
  <r>
    <x v="965"/>
    <n v="51"/>
    <s v="Caroline Jumper"/>
    <x v="2"/>
    <n v="1"/>
    <x v="668"/>
    <n v="33152"/>
    <s v="Critical"/>
    <n v="19"/>
    <n v="155.99"/>
    <n v="0"/>
    <x v="3960"/>
    <n v="8.99"/>
    <n v="398.00700000000001"/>
    <n v="0.55000000000000004"/>
    <x v="2"/>
    <x v="0"/>
    <x v="1177"/>
    <x v="9"/>
    <x v="0"/>
    <n v="4654"/>
    <d v="2013-11-23T00:00:00"/>
    <x v="0"/>
    <x v="13"/>
    <n v="10701"/>
  </r>
  <r>
    <x v="854"/>
    <n v="51"/>
    <s v="Joseph Airdo"/>
    <x v="3"/>
    <n v="1"/>
    <x v="668"/>
    <n v="38917"/>
    <s v="Low"/>
    <n v="11"/>
    <n v="65.989999999999995"/>
    <n v="0.02"/>
    <x v="3961"/>
    <n v="8.8000000000000007"/>
    <n v="-132.52799999999999"/>
    <n v="0.57999999999999996"/>
    <x v="2"/>
    <x v="0"/>
    <x v="319"/>
    <x v="9"/>
    <x v="2"/>
    <n v="5483"/>
    <d v="2013-11-28T00:00:00"/>
    <x v="0"/>
    <x v="26"/>
    <n v="63141"/>
  </r>
  <r>
    <x v="630"/>
    <n v="51"/>
    <s v="Grant Carroll"/>
    <x v="2"/>
    <n v="1"/>
    <x v="669"/>
    <n v="36134"/>
    <s v="Low"/>
    <n v="6"/>
    <n v="155.99"/>
    <n v="0.01"/>
    <x v="3962"/>
    <n v="8.99"/>
    <n v="-413.32499999999999"/>
    <n v="0.55000000000000004"/>
    <x v="2"/>
    <x v="0"/>
    <x v="1177"/>
    <x v="9"/>
    <x v="2"/>
    <n v="5074"/>
    <d v="2013-11-22T00:00:00"/>
    <x v="0"/>
    <x v="14"/>
    <n v="62521"/>
  </r>
  <r>
    <x v="721"/>
    <n v="51"/>
    <s v="Patrick Bzostek"/>
    <x v="3"/>
    <n v="1"/>
    <x v="669"/>
    <n v="27047"/>
    <s v="High"/>
    <n v="38"/>
    <n v="4.28"/>
    <n v="0.05"/>
    <x v="3963"/>
    <n v="6.72"/>
    <n v="-161.57"/>
    <n v="0.4"/>
    <x v="0"/>
    <x v="0"/>
    <x v="1047"/>
    <x v="2"/>
    <x v="2"/>
    <n v="3795"/>
    <d v="2013-11-23T00:00:00"/>
    <x v="0"/>
    <x v="9"/>
    <n v="75109"/>
  </r>
  <r>
    <x v="721"/>
    <n v="51"/>
    <s v="Patrick Bzostek"/>
    <x v="3"/>
    <n v="1"/>
    <x v="669"/>
    <n v="27047"/>
    <s v="High"/>
    <n v="25"/>
    <n v="599.99"/>
    <n v="0.06"/>
    <x v="3964"/>
    <n v="24.49"/>
    <n v="3128.69"/>
    <n v="0.5"/>
    <x v="2"/>
    <x v="1"/>
    <x v="382"/>
    <x v="11"/>
    <x v="2"/>
    <n v="3794"/>
    <d v="2013-11-23T00:00:00"/>
    <x v="0"/>
    <x v="9"/>
    <n v="75109"/>
  </r>
  <r>
    <x v="219"/>
    <n v="51"/>
    <s v="Sanjit Jacobs"/>
    <x v="3"/>
    <n v="1"/>
    <x v="669"/>
    <n v="52128"/>
    <s v="Not Specified"/>
    <n v="11"/>
    <n v="0.99"/>
    <n v="0.03"/>
    <x v="3965"/>
    <n v="2.96"/>
    <n v="-27.66"/>
    <n v="0.61"/>
    <x v="2"/>
    <x v="6"/>
    <x v="1178"/>
    <x v="8"/>
    <x v="1"/>
    <n v="7309"/>
    <d v="2013-11-23T00:00:00"/>
    <x v="0"/>
    <x v="30"/>
    <n v="80027"/>
  </r>
  <r>
    <x v="488"/>
    <n v="51"/>
    <s v="Aleksandra Gannaway"/>
    <x v="2"/>
    <n v="1"/>
    <x v="669"/>
    <n v="41186"/>
    <s v="High"/>
    <n v="33"/>
    <n v="20.99"/>
    <n v="0.08"/>
    <x v="3966"/>
    <n v="0.99"/>
    <n v="-67.704999999999998"/>
    <n v="0.83"/>
    <x v="2"/>
    <x v="6"/>
    <x v="779"/>
    <x v="9"/>
    <x v="3"/>
    <n v="5807"/>
    <d v="2013-11-23T00:00:00"/>
    <x v="0"/>
    <x v="8"/>
    <n v="70056"/>
  </r>
  <r>
    <x v="750"/>
    <n v="51"/>
    <s v="Aleksandra Gannaway"/>
    <x v="2"/>
    <n v="1"/>
    <x v="669"/>
    <n v="41186"/>
    <s v="High"/>
    <n v="13"/>
    <n v="9.7799999999999994"/>
    <n v="0.01"/>
    <x v="3967"/>
    <n v="1.39"/>
    <n v="54.91"/>
    <n v="0.39"/>
    <x v="0"/>
    <x v="0"/>
    <x v="321"/>
    <x v="15"/>
    <x v="3"/>
    <n v="5808"/>
    <d v="2013-11-24T00:00:00"/>
    <x v="1"/>
    <x v="16"/>
    <n v="22102"/>
  </r>
  <r>
    <x v="308"/>
    <n v="51"/>
    <s v="Christopher Conant"/>
    <x v="1"/>
    <n v="1"/>
    <x v="669"/>
    <n v="45088"/>
    <s v="Low"/>
    <n v="9"/>
    <n v="195.99"/>
    <n v="0.09"/>
    <x v="3968"/>
    <n v="4.2"/>
    <n v="-447.41399999999999"/>
    <n v="0.6"/>
    <x v="2"/>
    <x v="0"/>
    <x v="838"/>
    <x v="9"/>
    <x v="1"/>
    <n v="6357"/>
    <d v="2013-11-29T00:00:00"/>
    <x v="0"/>
    <x v="21"/>
    <n v="98408"/>
  </r>
  <r>
    <x v="1007"/>
    <n v="51"/>
    <s v="Michael Oakman"/>
    <x v="0"/>
    <n v="1"/>
    <x v="670"/>
    <n v="25828"/>
    <s v="Not Specified"/>
    <n v="31"/>
    <n v="286.85000000000002"/>
    <n v="0.01"/>
    <x v="3969"/>
    <n v="61.76"/>
    <n v="-383.03"/>
    <n v="0.78"/>
    <x v="1"/>
    <x v="4"/>
    <x v="818"/>
    <x v="4"/>
    <x v="3"/>
    <n v="3617"/>
    <d v="2013-11-23T00:00:00"/>
    <x v="2"/>
    <x v="32"/>
    <n v="39560"/>
  </r>
  <r>
    <x v="998"/>
    <n v="51"/>
    <s v="Muhammed Yedwab"/>
    <x v="3"/>
    <n v="1"/>
    <x v="670"/>
    <n v="50725"/>
    <s v="Medium"/>
    <n v="1"/>
    <n v="110.98"/>
    <n v="0.1"/>
    <x v="3970"/>
    <n v="30"/>
    <n v="-89.9"/>
    <n v="0.71"/>
    <x v="1"/>
    <x v="2"/>
    <x v="1165"/>
    <x v="1"/>
    <x v="0"/>
    <n v="7107"/>
    <d v="2013-11-24T00:00:00"/>
    <x v="2"/>
    <x v="13"/>
    <n v="12208"/>
  </r>
  <r>
    <x v="217"/>
    <n v="51"/>
    <s v="Neola Schneider"/>
    <x v="1"/>
    <n v="1"/>
    <x v="670"/>
    <n v="807"/>
    <s v="Medium"/>
    <n v="45"/>
    <n v="4.28"/>
    <n v="0.01"/>
    <x v="3971"/>
    <n v="6.18"/>
    <n v="-166.85"/>
    <n v="0.4"/>
    <x v="0"/>
    <x v="0"/>
    <x v="1115"/>
    <x v="2"/>
    <x v="2"/>
    <n v="127"/>
    <d v="2013-11-24T00:00:00"/>
    <x v="0"/>
    <x v="14"/>
    <n v="60432"/>
  </r>
  <r>
    <x v="217"/>
    <n v="51"/>
    <s v="Neola Schneider"/>
    <x v="1"/>
    <n v="1"/>
    <x v="670"/>
    <n v="807"/>
    <s v="Medium"/>
    <n v="32"/>
    <n v="3.95"/>
    <n v="0.04"/>
    <x v="3972"/>
    <n v="2"/>
    <n v="-14.33"/>
    <n v="0.53"/>
    <x v="0"/>
    <x v="3"/>
    <x v="849"/>
    <x v="14"/>
    <x v="2"/>
    <n v="128"/>
    <d v="2013-11-24T00:00:00"/>
    <x v="0"/>
    <x v="14"/>
    <n v="60432"/>
  </r>
  <r>
    <x v="1007"/>
    <n v="51"/>
    <s v="Michael Oakman"/>
    <x v="0"/>
    <n v="1"/>
    <x v="670"/>
    <n v="25828"/>
    <s v="Not Specified"/>
    <n v="29"/>
    <n v="5.84"/>
    <n v="0.08"/>
    <x v="3973"/>
    <n v="1"/>
    <n v="58"/>
    <n v="0.38"/>
    <x v="0"/>
    <x v="3"/>
    <x v="976"/>
    <x v="6"/>
    <x v="3"/>
    <n v="3616"/>
    <d v="2013-11-24T00:00:00"/>
    <x v="0"/>
    <x v="32"/>
    <n v="39560"/>
  </r>
  <r>
    <x v="821"/>
    <n v="51"/>
    <s v="Eugene Barchas"/>
    <x v="2"/>
    <n v="1"/>
    <x v="670"/>
    <n v="24128"/>
    <s v="High"/>
    <n v="13"/>
    <n v="21.98"/>
    <n v="0.1"/>
    <x v="3974"/>
    <n v="8.32"/>
    <n v="7.07"/>
    <n v="0.39"/>
    <x v="0"/>
    <x v="3"/>
    <x v="1119"/>
    <x v="2"/>
    <x v="2"/>
    <n v="3380"/>
    <d v="2013-11-25T00:00:00"/>
    <x v="0"/>
    <x v="14"/>
    <n v="60110"/>
  </r>
  <r>
    <x v="773"/>
    <n v="51"/>
    <s v="Don Jones"/>
    <x v="2"/>
    <n v="1"/>
    <x v="670"/>
    <n v="54274"/>
    <s v="Not Specified"/>
    <n v="20"/>
    <n v="78.650000000000006"/>
    <n v="0.05"/>
    <x v="3975"/>
    <n v="13.99"/>
    <n v="328"/>
    <n v="0.52"/>
    <x v="0"/>
    <x v="5"/>
    <x v="191"/>
    <x v="13"/>
    <x v="2"/>
    <n v="7584"/>
    <d v="2013-11-25T00:00:00"/>
    <x v="0"/>
    <x v="14"/>
    <n v="60409"/>
  </r>
  <r>
    <x v="322"/>
    <n v="51"/>
    <s v="Michael Oakman"/>
    <x v="0"/>
    <n v="1"/>
    <x v="670"/>
    <n v="25828"/>
    <s v="Not Specified"/>
    <n v="35"/>
    <n v="6.84"/>
    <n v="0.01"/>
    <x v="3976"/>
    <n v="4.42"/>
    <n v="-65.8"/>
    <n v="0.57999999999999996"/>
    <x v="0"/>
    <x v="6"/>
    <x v="1179"/>
    <x v="16"/>
    <x v="3"/>
    <n v="3615"/>
    <d v="2013-11-25T00:00:00"/>
    <x v="0"/>
    <x v="12"/>
    <n v="33971"/>
  </r>
  <r>
    <x v="252"/>
    <n v="51"/>
    <s v="Carlos Soltero"/>
    <x v="0"/>
    <n v="1"/>
    <x v="670"/>
    <n v="51075"/>
    <s v="Not Specified"/>
    <n v="43"/>
    <n v="35.99"/>
    <n v="0.06"/>
    <x v="3977"/>
    <n v="5"/>
    <n v="-160.67699999999999"/>
    <n v="0.82"/>
    <x v="2"/>
    <x v="3"/>
    <x v="852"/>
    <x v="9"/>
    <x v="2"/>
    <n v="7161"/>
    <d v="2013-11-25T00:00:00"/>
    <x v="1"/>
    <x v="36"/>
    <n v="47201"/>
  </r>
  <r>
    <x v="457"/>
    <n v="51"/>
    <s v="Muhammed Yedwab"/>
    <x v="3"/>
    <n v="1"/>
    <x v="670"/>
    <n v="50725"/>
    <s v="Medium"/>
    <n v="19"/>
    <n v="155.99"/>
    <n v="0.05"/>
    <x v="3978"/>
    <n v="8.99"/>
    <n v="261.96300000000002"/>
    <n v="0.55000000000000004"/>
    <x v="2"/>
    <x v="0"/>
    <x v="1177"/>
    <x v="9"/>
    <x v="3"/>
    <n v="7108"/>
    <d v="2013-11-25T00:00:00"/>
    <x v="0"/>
    <x v="16"/>
    <n v="23223"/>
  </r>
  <r>
    <x v="821"/>
    <n v="51"/>
    <s v="Eugene Barchas"/>
    <x v="2"/>
    <n v="1"/>
    <x v="670"/>
    <n v="24128"/>
    <s v="High"/>
    <n v="43"/>
    <n v="195.99"/>
    <n v="0.09"/>
    <x v="3979"/>
    <n v="3.99"/>
    <n v="1459.7909999999999"/>
    <n v="0.59"/>
    <x v="2"/>
    <x v="0"/>
    <x v="1180"/>
    <x v="9"/>
    <x v="2"/>
    <n v="3381"/>
    <d v="2013-11-25T00:00:00"/>
    <x v="0"/>
    <x v="14"/>
    <n v="60110"/>
  </r>
  <r>
    <x v="1217"/>
    <n v="51"/>
    <s v="Dave Hallsten"/>
    <x v="1"/>
    <n v="1"/>
    <x v="671"/>
    <n v="27681"/>
    <s v="Medium"/>
    <n v="7"/>
    <n v="4.9800000000000004"/>
    <n v="0.06"/>
    <x v="3980"/>
    <n v="4.7"/>
    <n v="-18.309999999999999"/>
    <n v="0.38"/>
    <x v="0"/>
    <x v="0"/>
    <x v="784"/>
    <x v="2"/>
    <x v="2"/>
    <n v="3875"/>
    <d v="2013-11-25T00:00:00"/>
    <x v="0"/>
    <x v="9"/>
    <n v="78521"/>
  </r>
  <r>
    <x v="1218"/>
    <n v="51"/>
    <s v="Nora Price"/>
    <x v="0"/>
    <n v="1"/>
    <x v="671"/>
    <n v="11427"/>
    <s v="Medium"/>
    <n v="27"/>
    <n v="2.21"/>
    <n v="0.08"/>
    <x v="3981"/>
    <n v="1"/>
    <n v="4.55"/>
    <n v="0.38"/>
    <x v="0"/>
    <x v="3"/>
    <x v="811"/>
    <x v="6"/>
    <x v="3"/>
    <n v="1582"/>
    <d v="2013-11-25T00:00:00"/>
    <x v="0"/>
    <x v="16"/>
    <n v="24017"/>
  </r>
  <r>
    <x v="267"/>
    <n v="51"/>
    <s v="Kristen Hastings"/>
    <x v="2"/>
    <n v="1"/>
    <x v="671"/>
    <n v="35910"/>
    <s v="High"/>
    <n v="28"/>
    <n v="35.99"/>
    <n v="0.02"/>
    <x v="3982"/>
    <n v="3.3"/>
    <n v="334.53"/>
    <n v="0.39"/>
    <x v="2"/>
    <x v="6"/>
    <x v="331"/>
    <x v="9"/>
    <x v="3"/>
    <n v="5039"/>
    <d v="2013-11-25T00:00:00"/>
    <x v="1"/>
    <x v="32"/>
    <n v="38671"/>
  </r>
  <r>
    <x v="1219"/>
    <n v="51"/>
    <s v="Roy Skaria"/>
    <x v="2"/>
    <n v="1"/>
    <x v="671"/>
    <n v="33123"/>
    <s v="Medium"/>
    <n v="41"/>
    <n v="150.97999999999999"/>
    <n v="0.08"/>
    <x v="3983"/>
    <n v="66.27"/>
    <n v="-996.67"/>
    <n v="0.65"/>
    <x v="1"/>
    <x v="4"/>
    <x v="686"/>
    <x v="10"/>
    <x v="2"/>
    <n v="4651"/>
    <d v="2013-11-26T00:00:00"/>
    <x v="2"/>
    <x v="14"/>
    <n v="62040"/>
  </r>
  <r>
    <x v="184"/>
    <n v="51"/>
    <s v="Rick Wilson"/>
    <x v="3"/>
    <n v="1"/>
    <x v="671"/>
    <n v="4675"/>
    <s v="Not Specified"/>
    <n v="4"/>
    <n v="3.98"/>
    <n v="0"/>
    <x v="2507"/>
    <n v="0.7"/>
    <n v="-1.1499999999999999"/>
    <n v="0.52"/>
    <x v="0"/>
    <x v="3"/>
    <x v="149"/>
    <x v="6"/>
    <x v="3"/>
    <n v="668"/>
    <d v="2013-11-26T00:00:00"/>
    <x v="0"/>
    <x v="45"/>
    <n v="28403"/>
  </r>
  <r>
    <x v="93"/>
    <n v="51"/>
    <s v="Kristen Hastings"/>
    <x v="2"/>
    <n v="1"/>
    <x v="671"/>
    <n v="35910"/>
    <s v="High"/>
    <n v="25"/>
    <n v="6.48"/>
    <n v="0.09"/>
    <x v="3984"/>
    <n v="8.4"/>
    <n v="-121.18"/>
    <n v="0.37"/>
    <x v="0"/>
    <x v="0"/>
    <x v="529"/>
    <x v="2"/>
    <x v="3"/>
    <n v="5040"/>
    <d v="2013-11-26T00:00:00"/>
    <x v="0"/>
    <x v="32"/>
    <n v="38801"/>
  </r>
  <r>
    <x v="1217"/>
    <n v="51"/>
    <s v="Dave Hallsten"/>
    <x v="1"/>
    <n v="1"/>
    <x v="671"/>
    <n v="27681"/>
    <s v="Medium"/>
    <n v="30"/>
    <n v="6.08"/>
    <n v="0.04"/>
    <x v="3985"/>
    <n v="1.17"/>
    <n v="33.880000000000003"/>
    <n v="0.56000000000000005"/>
    <x v="0"/>
    <x v="3"/>
    <x v="1181"/>
    <x v="6"/>
    <x v="2"/>
    <n v="3876"/>
    <d v="2013-11-26T00:00:00"/>
    <x v="0"/>
    <x v="9"/>
    <n v="78521"/>
  </r>
  <r>
    <x v="56"/>
    <n v="51"/>
    <s v="Nora Price"/>
    <x v="0"/>
    <n v="1"/>
    <x v="671"/>
    <n v="11427"/>
    <s v="Medium"/>
    <n v="20"/>
    <n v="6.37"/>
    <n v="0.04"/>
    <x v="3986"/>
    <n v="5.19"/>
    <n v="-33.223500000000001"/>
    <n v="0.38"/>
    <x v="0"/>
    <x v="0"/>
    <x v="232"/>
    <x v="3"/>
    <x v="3"/>
    <n v="1583"/>
    <d v="2013-11-26T00:00:00"/>
    <x v="0"/>
    <x v="16"/>
    <n v="22153"/>
  </r>
  <r>
    <x v="62"/>
    <n v="51"/>
    <s v="Liz Price"/>
    <x v="3"/>
    <n v="1"/>
    <x v="671"/>
    <n v="37603"/>
    <s v="Medium"/>
    <n v="50"/>
    <n v="45.19"/>
    <n v="0"/>
    <x v="3987"/>
    <n v="1.99"/>
    <n v="917.28"/>
    <n v="0.55000000000000004"/>
    <x v="2"/>
    <x v="6"/>
    <x v="196"/>
    <x v="8"/>
    <x v="3"/>
    <n v="5281"/>
    <d v="2013-11-26T00:00:00"/>
    <x v="0"/>
    <x v="27"/>
    <n v="41075"/>
  </r>
  <r>
    <x v="62"/>
    <n v="51"/>
    <s v="Liz Price"/>
    <x v="3"/>
    <n v="1"/>
    <x v="671"/>
    <n v="37603"/>
    <s v="Medium"/>
    <n v="23"/>
    <n v="45.19"/>
    <n v="0.03"/>
    <x v="3988"/>
    <n v="1.99"/>
    <n v="210.01"/>
    <n v="0.55000000000000004"/>
    <x v="2"/>
    <x v="6"/>
    <x v="196"/>
    <x v="8"/>
    <x v="3"/>
    <n v="5282"/>
    <d v="2013-11-26T00:00:00"/>
    <x v="0"/>
    <x v="27"/>
    <n v="41075"/>
  </r>
  <r>
    <x v="328"/>
    <n v="51"/>
    <s v="Ellis Ballard"/>
    <x v="2"/>
    <n v="1"/>
    <x v="671"/>
    <n v="20900"/>
    <s v="Low"/>
    <n v="50"/>
    <n v="45.99"/>
    <n v="0"/>
    <x v="3989"/>
    <n v="4.99"/>
    <n v="483.59699999999998"/>
    <n v="0.56999999999999995"/>
    <x v="2"/>
    <x v="0"/>
    <x v="436"/>
    <x v="9"/>
    <x v="0"/>
    <n v="2896"/>
    <d v="2013-11-26T00:00:00"/>
    <x v="0"/>
    <x v="46"/>
    <n v="3801"/>
  </r>
  <r>
    <x v="93"/>
    <n v="51"/>
    <s v="Kristen Hastings"/>
    <x v="2"/>
    <n v="1"/>
    <x v="671"/>
    <n v="35910"/>
    <s v="High"/>
    <n v="36"/>
    <n v="20.99"/>
    <n v="0.05"/>
    <x v="3990"/>
    <n v="1.25"/>
    <n v="-0.64900000000000002"/>
    <n v="0.83"/>
    <x v="2"/>
    <x v="6"/>
    <x v="918"/>
    <x v="9"/>
    <x v="3"/>
    <n v="5041"/>
    <d v="2013-11-26T00:00:00"/>
    <x v="0"/>
    <x v="32"/>
    <n v="38801"/>
  </r>
  <r>
    <x v="1216"/>
    <n v="51"/>
    <s v="Brenda Bowman"/>
    <x v="0"/>
    <n v="1"/>
    <x v="671"/>
    <n v="2759"/>
    <s v="Not Specified"/>
    <n v="25"/>
    <n v="30.98"/>
    <n v="0"/>
    <x v="3991"/>
    <n v="6.5"/>
    <n v="45.37"/>
    <n v="0.64"/>
    <x v="2"/>
    <x v="0"/>
    <x v="557"/>
    <x v="8"/>
    <x v="3"/>
    <n v="408"/>
    <d v="2013-11-26T00:00:00"/>
    <x v="0"/>
    <x v="32"/>
    <n v="39180"/>
  </r>
  <r>
    <x v="694"/>
    <n v="51"/>
    <s v="Matthew Grinstein"/>
    <x v="0"/>
    <n v="1"/>
    <x v="672"/>
    <n v="15015"/>
    <s v="High"/>
    <n v="47"/>
    <n v="6.24"/>
    <n v="0.03"/>
    <x v="3992"/>
    <n v="5.22"/>
    <n v="-102.06"/>
    <n v="0.6"/>
    <x v="1"/>
    <x v="0"/>
    <x v="714"/>
    <x v="5"/>
    <x v="1"/>
    <n v="2102"/>
    <d v="2013-11-26T00:00:00"/>
    <x v="0"/>
    <x v="37"/>
    <n v="88101"/>
  </r>
  <r>
    <x v="1104"/>
    <n v="51"/>
    <s v="Andrew Gjertsen"/>
    <x v="3"/>
    <n v="1"/>
    <x v="672"/>
    <n v="52807"/>
    <s v="Medium"/>
    <n v="28"/>
    <n v="21.98"/>
    <n v="0"/>
    <x v="3993"/>
    <n v="2.87"/>
    <n v="204.74"/>
    <n v="0.55000000000000004"/>
    <x v="0"/>
    <x v="6"/>
    <x v="514"/>
    <x v="6"/>
    <x v="2"/>
    <n v="7404"/>
    <d v="2013-11-27T00:00:00"/>
    <x v="0"/>
    <x v="14"/>
    <n v="60452"/>
  </r>
  <r>
    <x v="357"/>
    <n v="51"/>
    <s v="Evan Henry"/>
    <x v="2"/>
    <n v="1"/>
    <x v="672"/>
    <n v="5189"/>
    <s v="Low"/>
    <n v="14"/>
    <n v="140.85"/>
    <n v="0.03"/>
    <x v="3994"/>
    <n v="19.989999999999998"/>
    <n v="65.58"/>
    <n v="0.73"/>
    <x v="0"/>
    <x v="0"/>
    <x v="872"/>
    <x v="0"/>
    <x v="0"/>
    <n v="723"/>
    <d v="2013-11-27T00:00:00"/>
    <x v="0"/>
    <x v="22"/>
    <n v="8701"/>
  </r>
  <r>
    <x v="286"/>
    <n v="51"/>
    <s v="Evan Henry"/>
    <x v="2"/>
    <n v="1"/>
    <x v="672"/>
    <n v="5189"/>
    <s v="Low"/>
    <n v="8"/>
    <n v="2.74"/>
    <n v="0.06"/>
    <x v="3995"/>
    <n v="3.5"/>
    <n v="-21.47"/>
    <n v="0.57999999999999996"/>
    <x v="0"/>
    <x v="6"/>
    <x v="995"/>
    <x v="6"/>
    <x v="0"/>
    <n v="724"/>
    <d v="2013-11-27T00:00:00"/>
    <x v="0"/>
    <x v="19"/>
    <n v="4240"/>
  </r>
  <r>
    <x v="1220"/>
    <n v="51"/>
    <s v="Magdelene Morse"/>
    <x v="1"/>
    <n v="1"/>
    <x v="672"/>
    <n v="32135"/>
    <s v="High"/>
    <n v="16"/>
    <n v="11.99"/>
    <n v="0.08"/>
    <x v="3996"/>
    <n v="5.99"/>
    <n v="-21.819600000000001"/>
    <n v="0.36"/>
    <x v="2"/>
    <x v="5"/>
    <x v="303"/>
    <x v="7"/>
    <x v="2"/>
    <n v="4517"/>
    <d v="2013-11-27T00:00:00"/>
    <x v="0"/>
    <x v="9"/>
    <n v="76117"/>
  </r>
  <r>
    <x v="1220"/>
    <n v="51"/>
    <s v="Magdelene Morse"/>
    <x v="1"/>
    <n v="1"/>
    <x v="672"/>
    <n v="32135"/>
    <s v="High"/>
    <n v="37"/>
    <n v="39.979999999999997"/>
    <n v="0"/>
    <x v="3997"/>
    <n v="7.12"/>
    <n v="160.68"/>
    <n v="0.67"/>
    <x v="2"/>
    <x v="0"/>
    <x v="174"/>
    <x v="8"/>
    <x v="2"/>
    <n v="4516"/>
    <d v="2013-11-27T00:00:00"/>
    <x v="0"/>
    <x v="9"/>
    <n v="76117"/>
  </r>
  <r>
    <x v="1022"/>
    <n v="51"/>
    <s v="David Flashing"/>
    <x v="1"/>
    <n v="1"/>
    <x v="672"/>
    <n v="30754"/>
    <s v="Low"/>
    <n v="20"/>
    <n v="209.37"/>
    <n v="0.09"/>
    <x v="3998"/>
    <n v="69"/>
    <n v="-505.98447900000002"/>
    <n v="0.79"/>
    <x v="1"/>
    <x v="1"/>
    <x v="782"/>
    <x v="4"/>
    <x v="0"/>
    <n v="4315"/>
    <d v="2013-11-29T00:00:00"/>
    <x v="0"/>
    <x v="46"/>
    <n v="3038"/>
  </r>
  <r>
    <x v="386"/>
    <n v="51"/>
    <s v="Evan Henry"/>
    <x v="2"/>
    <n v="1"/>
    <x v="672"/>
    <n v="5189"/>
    <s v="Low"/>
    <n v="12"/>
    <n v="73.98"/>
    <n v="0.05"/>
    <x v="3999"/>
    <n v="14.52"/>
    <n v="-221.12"/>
    <n v="0.65"/>
    <x v="2"/>
    <x v="0"/>
    <x v="54"/>
    <x v="8"/>
    <x v="1"/>
    <n v="722"/>
    <d v="2013-12-02T00:00:00"/>
    <x v="0"/>
    <x v="2"/>
    <n v="91941"/>
  </r>
  <r>
    <x v="884"/>
    <n v="51"/>
    <s v="Benjamin Farhat"/>
    <x v="1"/>
    <n v="1"/>
    <x v="673"/>
    <n v="55653"/>
    <s v="Medium"/>
    <n v="34"/>
    <n v="500.98"/>
    <n v="0.05"/>
    <x v="4000"/>
    <n v="28.14"/>
    <n v="7719.21"/>
    <n v="0.38"/>
    <x v="2"/>
    <x v="2"/>
    <x v="216"/>
    <x v="7"/>
    <x v="1"/>
    <n v="7778"/>
    <d v="2013-11-27T00:00:00"/>
    <x v="2"/>
    <x v="40"/>
    <n v="86401"/>
  </r>
  <r>
    <x v="1221"/>
    <n v="51"/>
    <s v="Kalyca Meade"/>
    <x v="2"/>
    <n v="1"/>
    <x v="673"/>
    <n v="41861"/>
    <s v="Low"/>
    <n v="24"/>
    <n v="19.98"/>
    <n v="0.02"/>
    <x v="4001"/>
    <n v="5.97"/>
    <n v="110.44"/>
    <n v="0.38"/>
    <x v="0"/>
    <x v="0"/>
    <x v="854"/>
    <x v="2"/>
    <x v="0"/>
    <n v="5905"/>
    <d v="2013-11-28T00:00:00"/>
    <x v="0"/>
    <x v="0"/>
    <n v="15146"/>
  </r>
  <r>
    <x v="223"/>
    <n v="51"/>
    <s v="Ruben Ausman"/>
    <x v="2"/>
    <n v="1"/>
    <x v="674"/>
    <n v="48195"/>
    <s v="Not Specified"/>
    <n v="35"/>
    <n v="35.99"/>
    <n v="0.09"/>
    <x v="4002"/>
    <n v="5.99"/>
    <n v="296.86500000000001"/>
    <n v="0.38"/>
    <x v="2"/>
    <x v="3"/>
    <x v="299"/>
    <x v="9"/>
    <x v="2"/>
    <n v="6767"/>
    <d v="2013-11-27T00:00:00"/>
    <x v="0"/>
    <x v="9"/>
    <n v="75460"/>
  </r>
  <r>
    <x v="223"/>
    <n v="51"/>
    <s v="Ruben Ausman"/>
    <x v="2"/>
    <n v="1"/>
    <x v="674"/>
    <n v="48195"/>
    <s v="Not Specified"/>
    <n v="35"/>
    <n v="115.99"/>
    <n v="7.0000000000000007E-2"/>
    <x v="4003"/>
    <n v="2.5"/>
    <n v="850.53599999999994"/>
    <n v="0.56999999999999995"/>
    <x v="2"/>
    <x v="0"/>
    <x v="1182"/>
    <x v="9"/>
    <x v="2"/>
    <n v="6766"/>
    <d v="2013-11-28T00:00:00"/>
    <x v="0"/>
    <x v="9"/>
    <n v="75460"/>
  </r>
  <r>
    <x v="37"/>
    <n v="51"/>
    <s v="Ruben Ausman"/>
    <x v="2"/>
    <n v="1"/>
    <x v="674"/>
    <n v="48195"/>
    <s v="Not Specified"/>
    <n v="47"/>
    <n v="65.989999999999995"/>
    <n v="0.01"/>
    <x v="4004"/>
    <n v="19.989999999999998"/>
    <n v="47.277000000000001"/>
    <n v="0.59"/>
    <x v="2"/>
    <x v="0"/>
    <x v="1112"/>
    <x v="9"/>
    <x v="2"/>
    <n v="6768"/>
    <d v="2013-11-28T00:00:00"/>
    <x v="0"/>
    <x v="9"/>
    <n v="77506"/>
  </r>
  <r>
    <x v="931"/>
    <n v="51"/>
    <s v="Logan Haushalter"/>
    <x v="2"/>
    <n v="1"/>
    <x v="674"/>
    <n v="26630"/>
    <s v="High"/>
    <n v="9"/>
    <n v="6.48"/>
    <n v="0.02"/>
    <x v="4005"/>
    <n v="7.37"/>
    <n v="-35.200000000000003"/>
    <n v="0.37"/>
    <x v="0"/>
    <x v="0"/>
    <x v="343"/>
    <x v="2"/>
    <x v="0"/>
    <n v="3726"/>
    <d v="2013-11-29T00:00:00"/>
    <x v="0"/>
    <x v="13"/>
    <n v="10956"/>
  </r>
  <r>
    <x v="99"/>
    <n v="51"/>
    <s v="Nona Balk"/>
    <x v="2"/>
    <n v="1"/>
    <x v="674"/>
    <n v="31718"/>
    <s v="Low"/>
    <n v="24"/>
    <n v="65.989999999999995"/>
    <n v="0.03"/>
    <x v="4006"/>
    <n v="7.69"/>
    <n v="168.46199999999999"/>
    <n v="0.59"/>
    <x v="2"/>
    <x v="0"/>
    <x v="1076"/>
    <x v="9"/>
    <x v="3"/>
    <n v="4452"/>
    <d v="2013-12-01T00:00:00"/>
    <x v="0"/>
    <x v="4"/>
    <n v="36203"/>
  </r>
  <r>
    <x v="116"/>
    <n v="51"/>
    <s v="Roland Black"/>
    <x v="0"/>
    <n v="1"/>
    <x v="674"/>
    <n v="45249"/>
    <s v="Low"/>
    <n v="24"/>
    <n v="55.99"/>
    <n v="0.04"/>
    <x v="4007"/>
    <n v="5"/>
    <n v="-126.995"/>
    <n v="0.8"/>
    <x v="2"/>
    <x v="6"/>
    <x v="413"/>
    <x v="9"/>
    <x v="2"/>
    <n v="6376"/>
    <d v="2013-12-02T00:00:00"/>
    <x v="0"/>
    <x v="3"/>
    <n v="56001"/>
  </r>
  <r>
    <x v="99"/>
    <n v="51"/>
    <s v="Nona Balk"/>
    <x v="2"/>
    <n v="1"/>
    <x v="674"/>
    <n v="31718"/>
    <s v="Low"/>
    <n v="20"/>
    <n v="65.989999999999995"/>
    <n v="0.1"/>
    <x v="4008"/>
    <n v="8.99"/>
    <n v="-115.30200000000001"/>
    <n v="0.6"/>
    <x v="2"/>
    <x v="0"/>
    <x v="859"/>
    <x v="9"/>
    <x v="3"/>
    <n v="4453"/>
    <d v="2013-12-04T00:00:00"/>
    <x v="0"/>
    <x v="4"/>
    <n v="36203"/>
  </r>
  <r>
    <x v="473"/>
    <n v="51"/>
    <s v="Barry Franz"/>
    <x v="2"/>
    <n v="1"/>
    <x v="675"/>
    <n v="10209"/>
    <s v="Medium"/>
    <n v="14"/>
    <n v="33.979999999999997"/>
    <n v="0.09"/>
    <x v="4009"/>
    <n v="19.989999999999998"/>
    <n v="-12"/>
    <n v="0.55000000000000004"/>
    <x v="1"/>
    <x v="0"/>
    <x v="832"/>
    <x v="5"/>
    <x v="0"/>
    <n v="1402"/>
    <d v="2013-11-29T00:00:00"/>
    <x v="0"/>
    <x v="15"/>
    <n v="6770"/>
  </r>
  <r>
    <x v="569"/>
    <n v="51"/>
    <s v="Sam Zeldin"/>
    <x v="0"/>
    <n v="1"/>
    <x v="675"/>
    <n v="1953"/>
    <s v="Medium"/>
    <n v="13"/>
    <n v="10.91"/>
    <n v="0.06"/>
    <x v="4010"/>
    <n v="2.99"/>
    <n v="19.592500000000001"/>
    <n v="0.38"/>
    <x v="0"/>
    <x v="0"/>
    <x v="322"/>
    <x v="3"/>
    <x v="0"/>
    <n v="282"/>
    <d v="2013-11-29T00:00:00"/>
    <x v="0"/>
    <x v="20"/>
    <n v="43068"/>
  </r>
  <r>
    <x v="726"/>
    <n v="51"/>
    <s v="Sean Braxton"/>
    <x v="0"/>
    <n v="1"/>
    <x v="675"/>
    <n v="35265"/>
    <s v="Not Specified"/>
    <n v="16"/>
    <n v="33.94"/>
    <n v="0.04"/>
    <x v="4011"/>
    <n v="19.190000000000001"/>
    <n v="-112.88"/>
    <n v="0.57999999999999996"/>
    <x v="1"/>
    <x v="2"/>
    <x v="25"/>
    <x v="1"/>
    <x v="3"/>
    <n v="4955"/>
    <d v="2013-11-30T00:00:00"/>
    <x v="2"/>
    <x v="12"/>
    <n v="33021"/>
  </r>
  <r>
    <x v="222"/>
    <n v="51"/>
    <s v="Sarah Brown"/>
    <x v="3"/>
    <n v="1"/>
    <x v="675"/>
    <n v="14789"/>
    <s v="Not Specified"/>
    <n v="19"/>
    <n v="5.58"/>
    <n v="0.03"/>
    <x v="4012"/>
    <n v="5.3"/>
    <n v="-32.6"/>
    <n v="0.35"/>
    <x v="0"/>
    <x v="0"/>
    <x v="442"/>
    <x v="15"/>
    <x v="1"/>
    <n v="2068"/>
    <d v="2013-11-30T00:00:00"/>
    <x v="0"/>
    <x v="21"/>
    <n v="98042"/>
  </r>
  <r>
    <x v="726"/>
    <n v="51"/>
    <s v="Sean Braxton"/>
    <x v="0"/>
    <n v="1"/>
    <x v="675"/>
    <n v="35265"/>
    <s v="Not Specified"/>
    <n v="4"/>
    <n v="30.56"/>
    <n v="0.02"/>
    <x v="4013"/>
    <n v="2.99"/>
    <n v="8.4320000000000004"/>
    <n v="0.35"/>
    <x v="0"/>
    <x v="0"/>
    <x v="226"/>
    <x v="3"/>
    <x v="3"/>
    <n v="4954"/>
    <d v="2013-11-30T00:00:00"/>
    <x v="0"/>
    <x v="12"/>
    <n v="33021"/>
  </r>
  <r>
    <x v="549"/>
    <n v="51"/>
    <s v="Cindy Stewart"/>
    <x v="3"/>
    <n v="1"/>
    <x v="675"/>
    <n v="56769"/>
    <s v="Medium"/>
    <n v="11"/>
    <n v="37.93"/>
    <n v="0.02"/>
    <x v="4014"/>
    <n v="13.99"/>
    <n v="98.02"/>
    <n v="0.67"/>
    <x v="1"/>
    <x v="3"/>
    <x v="1175"/>
    <x v="5"/>
    <x v="1"/>
    <n v="7947"/>
    <d v="2013-12-01T00:00:00"/>
    <x v="0"/>
    <x v="40"/>
    <n v="86314"/>
  </r>
  <r>
    <x v="222"/>
    <n v="51"/>
    <s v="Sarah Brown"/>
    <x v="3"/>
    <n v="1"/>
    <x v="675"/>
    <n v="14789"/>
    <s v="Not Specified"/>
    <n v="37"/>
    <n v="10.89"/>
    <n v="0"/>
    <x v="4015"/>
    <n v="4.5"/>
    <n v="12.06"/>
    <n v="0.59"/>
    <x v="0"/>
    <x v="0"/>
    <x v="651"/>
    <x v="13"/>
    <x v="1"/>
    <n v="2067"/>
    <d v="2013-12-01T00:00:00"/>
    <x v="1"/>
    <x v="21"/>
    <n v="98042"/>
  </r>
  <r>
    <x v="100"/>
    <n v="51"/>
    <s v="Barry Franz"/>
    <x v="2"/>
    <n v="1"/>
    <x v="675"/>
    <n v="10209"/>
    <s v="Medium"/>
    <n v="48"/>
    <n v="8.6"/>
    <n v="0.02"/>
    <x v="4016"/>
    <n v="6.19"/>
    <n v="-60.213999999999999"/>
    <n v="0.38"/>
    <x v="0"/>
    <x v="0"/>
    <x v="105"/>
    <x v="3"/>
    <x v="0"/>
    <n v="1403"/>
    <d v="2013-12-01T00:00:00"/>
    <x v="0"/>
    <x v="19"/>
    <n v="4073"/>
  </r>
  <r>
    <x v="812"/>
    <n v="51"/>
    <s v="Keith Dawkins"/>
    <x v="1"/>
    <n v="1"/>
    <x v="675"/>
    <n v="44359"/>
    <s v="High"/>
    <n v="19"/>
    <n v="6.08"/>
    <n v="0.1"/>
    <x v="4017"/>
    <n v="0.91"/>
    <n v="24.83"/>
    <n v="0.51"/>
    <x v="0"/>
    <x v="3"/>
    <x v="825"/>
    <x v="6"/>
    <x v="3"/>
    <n v="6267"/>
    <d v="2013-12-01T00:00:00"/>
    <x v="0"/>
    <x v="33"/>
    <n v="72450"/>
  </r>
  <r>
    <x v="726"/>
    <n v="51"/>
    <s v="Sean Braxton"/>
    <x v="0"/>
    <n v="1"/>
    <x v="675"/>
    <n v="35265"/>
    <s v="Not Specified"/>
    <n v="2"/>
    <n v="9.49"/>
    <n v="0.04"/>
    <x v="4018"/>
    <n v="5.76"/>
    <n v="-28.144500000000001"/>
    <n v="0.39"/>
    <x v="2"/>
    <x v="5"/>
    <x v="925"/>
    <x v="7"/>
    <x v="3"/>
    <n v="4956"/>
    <d v="2013-12-01T00:00:00"/>
    <x v="0"/>
    <x v="12"/>
    <n v="33021"/>
  </r>
  <r>
    <x v="132"/>
    <n v="51"/>
    <s v="Sean O'Donnell"/>
    <x v="2"/>
    <n v="1"/>
    <x v="675"/>
    <n v="31072"/>
    <s v="Low"/>
    <n v="4"/>
    <n v="172.99"/>
    <n v="0.08"/>
    <x v="4019"/>
    <n v="19.989999999999998"/>
    <n v="4.556"/>
    <n v="0.39"/>
    <x v="0"/>
    <x v="0"/>
    <x v="570"/>
    <x v="3"/>
    <x v="0"/>
    <n v="4359"/>
    <d v="2013-12-04T00:00:00"/>
    <x v="0"/>
    <x v="20"/>
    <n v="44870"/>
  </r>
  <r>
    <x v="924"/>
    <n v="51"/>
    <s v="Suzanne McNair"/>
    <x v="2"/>
    <n v="1"/>
    <x v="676"/>
    <n v="9957"/>
    <s v="Not Specified"/>
    <n v="31"/>
    <n v="2.2799999999999998"/>
    <n v="0.06"/>
    <x v="4020"/>
    <n v="5.2"/>
    <n v="-115.43"/>
    <n v="0.41"/>
    <x v="0"/>
    <x v="3"/>
    <x v="943"/>
    <x v="6"/>
    <x v="3"/>
    <n v="1378"/>
    <d v="2013-12-01T00:00:00"/>
    <x v="1"/>
    <x v="8"/>
    <n v="71109"/>
  </r>
  <r>
    <x v="361"/>
    <n v="51"/>
    <s v="Eudokia Martin"/>
    <x v="1"/>
    <n v="1"/>
    <x v="676"/>
    <n v="37216"/>
    <s v="High"/>
    <n v="24"/>
    <n v="20.98"/>
    <n v="0.01"/>
    <x v="4021"/>
    <n v="8.83"/>
    <n v="74.009500000000003"/>
    <n v="0.37"/>
    <x v="0"/>
    <x v="0"/>
    <x v="53"/>
    <x v="3"/>
    <x v="2"/>
    <n v="5225"/>
    <d v="2013-12-01T00:00:00"/>
    <x v="0"/>
    <x v="9"/>
    <n v="78641"/>
  </r>
  <r>
    <x v="345"/>
    <n v="51"/>
    <s v="Fred McMath"/>
    <x v="0"/>
    <n v="1"/>
    <x v="676"/>
    <n v="24102"/>
    <s v="Critical"/>
    <n v="50"/>
    <n v="37.76"/>
    <n v="0.03"/>
    <x v="4022"/>
    <n v="12.9"/>
    <n v="47.58"/>
    <n v="0.56999999999999995"/>
    <x v="0"/>
    <x v="0"/>
    <x v="288"/>
    <x v="0"/>
    <x v="0"/>
    <n v="3379"/>
    <d v="2013-12-01T00:00:00"/>
    <x v="0"/>
    <x v="19"/>
    <n v="4401"/>
  </r>
  <r>
    <x v="47"/>
    <n v="51"/>
    <s v="Rob Haberlin"/>
    <x v="3"/>
    <n v="1"/>
    <x v="676"/>
    <n v="27527"/>
    <s v="Medium"/>
    <n v="37"/>
    <n v="10.4"/>
    <n v="0.09"/>
    <x v="4023"/>
    <n v="5.4"/>
    <n v="1.33"/>
    <n v="0.51"/>
    <x v="1"/>
    <x v="6"/>
    <x v="409"/>
    <x v="5"/>
    <x v="0"/>
    <n v="3859"/>
    <d v="2013-12-03T00:00:00"/>
    <x v="0"/>
    <x v="0"/>
    <n v="15122"/>
  </r>
  <r>
    <x v="128"/>
    <n v="51"/>
    <s v="Ken Brennan"/>
    <x v="1"/>
    <n v="1"/>
    <x v="677"/>
    <n v="1831"/>
    <s v="Critical"/>
    <n v="33"/>
    <n v="370.98"/>
    <n v="0"/>
    <x v="4024"/>
    <n v="99"/>
    <n v="619.71"/>
    <n v="0.65"/>
    <x v="0"/>
    <x v="2"/>
    <x v="870"/>
    <x v="0"/>
    <x v="0"/>
    <n v="266"/>
    <d v="2013-12-02T00:00:00"/>
    <x v="2"/>
    <x v="0"/>
    <n v="15228"/>
  </r>
  <r>
    <x v="887"/>
    <n v="51"/>
    <s v="Saphhira Shifley"/>
    <x v="3"/>
    <n v="1"/>
    <x v="677"/>
    <n v="51426"/>
    <s v="Medium"/>
    <n v="41"/>
    <n v="8.33"/>
    <n v="0.01"/>
    <x v="4025"/>
    <n v="1.99"/>
    <n v="64.5"/>
    <n v="0.52"/>
    <x v="2"/>
    <x v="6"/>
    <x v="294"/>
    <x v="8"/>
    <x v="3"/>
    <n v="7208"/>
    <d v="2013-12-02T00:00:00"/>
    <x v="0"/>
    <x v="17"/>
    <n v="29418"/>
  </r>
  <r>
    <x v="1222"/>
    <n v="51"/>
    <s v="Sibella Parks"/>
    <x v="0"/>
    <n v="1"/>
    <x v="677"/>
    <n v="13799"/>
    <s v="Critical"/>
    <n v="5"/>
    <n v="22.23"/>
    <n v="0.05"/>
    <x v="4026"/>
    <n v="5.08"/>
    <n v="2.63"/>
    <n v="0.41"/>
    <x v="1"/>
    <x v="6"/>
    <x v="1183"/>
    <x v="5"/>
    <x v="1"/>
    <n v="1931"/>
    <d v="2013-12-03T00:00:00"/>
    <x v="0"/>
    <x v="6"/>
    <n v="97007"/>
  </r>
  <r>
    <x v="1223"/>
    <n v="51"/>
    <s v="Katrina Willman"/>
    <x v="3"/>
    <n v="1"/>
    <x v="677"/>
    <n v="25092"/>
    <s v="High"/>
    <n v="6"/>
    <n v="21.38"/>
    <n v="0.08"/>
    <x v="4027"/>
    <n v="2.99"/>
    <n v="28.1435"/>
    <n v="0.37"/>
    <x v="0"/>
    <x v="0"/>
    <x v="1184"/>
    <x v="3"/>
    <x v="0"/>
    <n v="3524"/>
    <d v="2013-12-03T00:00:00"/>
    <x v="1"/>
    <x v="28"/>
    <n v="1028"/>
  </r>
  <r>
    <x v="419"/>
    <n v="51"/>
    <s v="Katrina Willman"/>
    <x v="3"/>
    <n v="1"/>
    <x v="677"/>
    <n v="25092"/>
    <s v="High"/>
    <n v="42"/>
    <n v="5.84"/>
    <n v="7.0000000000000007E-2"/>
    <x v="4028"/>
    <n v="1"/>
    <n v="95.91"/>
    <n v="0.38"/>
    <x v="0"/>
    <x v="3"/>
    <x v="976"/>
    <x v="6"/>
    <x v="0"/>
    <n v="3526"/>
    <d v="2013-12-03T00:00:00"/>
    <x v="0"/>
    <x v="25"/>
    <n v="5701"/>
  </r>
  <r>
    <x v="1224"/>
    <n v="51"/>
    <s v="Katrina Willman"/>
    <x v="3"/>
    <n v="1"/>
    <x v="677"/>
    <n v="25092"/>
    <s v="High"/>
    <n v="9"/>
    <n v="1.81"/>
    <n v="0.09"/>
    <x v="4029"/>
    <n v="0.75"/>
    <n v="-2.82"/>
    <n v="0.52"/>
    <x v="0"/>
    <x v="3"/>
    <x v="113"/>
    <x v="14"/>
    <x v="0"/>
    <n v="3525"/>
    <d v="2013-12-03T00:00:00"/>
    <x v="0"/>
    <x v="28"/>
    <n v="2186"/>
  </r>
  <r>
    <x v="5"/>
    <n v="51"/>
    <s v="Patrick Jones"/>
    <x v="1"/>
    <n v="1"/>
    <x v="677"/>
    <n v="41632"/>
    <s v="Low"/>
    <n v="34"/>
    <n v="55.99"/>
    <n v="0.05"/>
    <x v="4030"/>
    <n v="5"/>
    <n v="-238.161"/>
    <n v="0.83"/>
    <x v="2"/>
    <x v="6"/>
    <x v="415"/>
    <x v="9"/>
    <x v="3"/>
    <n v="5865"/>
    <d v="2013-12-08T00:00:00"/>
    <x v="0"/>
    <x v="4"/>
    <n v="36869"/>
  </r>
  <r>
    <x v="420"/>
    <n v="51"/>
    <s v="Joy Smith"/>
    <x v="3"/>
    <n v="1"/>
    <x v="678"/>
    <n v="25315"/>
    <s v="Low"/>
    <n v="36"/>
    <n v="225.04"/>
    <n v="7.0000000000000007E-2"/>
    <x v="4031"/>
    <n v="11.79"/>
    <n v="3506.24"/>
    <n v="0.42"/>
    <x v="0"/>
    <x v="5"/>
    <x v="395"/>
    <x v="13"/>
    <x v="2"/>
    <n v="3549"/>
    <d v="2013-12-02T00:00:00"/>
    <x v="1"/>
    <x v="36"/>
    <n v="46383"/>
  </r>
  <r>
    <x v="420"/>
    <n v="51"/>
    <s v="Joy Smith"/>
    <x v="3"/>
    <n v="1"/>
    <x v="678"/>
    <n v="25315"/>
    <s v="Low"/>
    <n v="21"/>
    <n v="2.84"/>
    <n v="0"/>
    <x v="4032"/>
    <n v="0.93"/>
    <n v="4.34"/>
    <n v="0.54"/>
    <x v="0"/>
    <x v="3"/>
    <x v="623"/>
    <x v="6"/>
    <x v="2"/>
    <n v="3550"/>
    <d v="2013-12-02T00:00:00"/>
    <x v="0"/>
    <x v="36"/>
    <n v="46383"/>
  </r>
  <r>
    <x v="1097"/>
    <n v="51"/>
    <s v="Max Jones"/>
    <x v="1"/>
    <n v="1"/>
    <x v="678"/>
    <n v="26305"/>
    <s v="Medium"/>
    <n v="13"/>
    <n v="262.11"/>
    <n v="0.01"/>
    <x v="4033"/>
    <n v="62.74"/>
    <n v="-633.441237"/>
    <n v="0.75"/>
    <x v="1"/>
    <x v="4"/>
    <x v="590"/>
    <x v="4"/>
    <x v="0"/>
    <n v="3674"/>
    <d v="2013-12-03T00:00:00"/>
    <x v="2"/>
    <x v="0"/>
    <n v="18504"/>
  </r>
  <r>
    <x v="485"/>
    <n v="51"/>
    <s v="Denny Ordway"/>
    <x v="0"/>
    <n v="1"/>
    <x v="678"/>
    <n v="38406"/>
    <s v="Medium"/>
    <n v="12"/>
    <n v="58.14"/>
    <n v="0.01"/>
    <x v="4034"/>
    <n v="36.61"/>
    <n v="-226.24"/>
    <n v="0.61"/>
    <x v="1"/>
    <x v="4"/>
    <x v="863"/>
    <x v="10"/>
    <x v="1"/>
    <n v="5404"/>
    <d v="2013-12-03T00:00:00"/>
    <x v="2"/>
    <x v="2"/>
    <n v="95991"/>
  </r>
  <r>
    <x v="691"/>
    <n v="51"/>
    <s v="Michael Dominguez"/>
    <x v="1"/>
    <n v="1"/>
    <x v="678"/>
    <n v="35042"/>
    <s v="Not Specified"/>
    <n v="23"/>
    <n v="50.98"/>
    <n v="0.06"/>
    <x v="4035"/>
    <n v="6.5"/>
    <n v="-12.51"/>
    <n v="0.73"/>
    <x v="2"/>
    <x v="0"/>
    <x v="853"/>
    <x v="8"/>
    <x v="2"/>
    <n v="4922"/>
    <d v="2013-12-03T00:00:00"/>
    <x v="0"/>
    <x v="23"/>
    <n v="53713"/>
  </r>
  <r>
    <x v="420"/>
    <n v="51"/>
    <s v="Joy Smith"/>
    <x v="3"/>
    <n v="1"/>
    <x v="678"/>
    <n v="25315"/>
    <s v="Low"/>
    <n v="36"/>
    <n v="31.76"/>
    <n v="0"/>
    <x v="4036"/>
    <n v="45.51"/>
    <n v="-1048.248"/>
    <n v="0.65"/>
    <x v="1"/>
    <x v="4"/>
    <x v="147"/>
    <x v="4"/>
    <x v="2"/>
    <n v="3551"/>
    <d v="2013-12-04T00:00:00"/>
    <x v="2"/>
    <x v="36"/>
    <n v="46383"/>
  </r>
  <r>
    <x v="1097"/>
    <n v="51"/>
    <s v="Max Jones"/>
    <x v="1"/>
    <n v="1"/>
    <x v="678"/>
    <n v="26305"/>
    <s v="Medium"/>
    <n v="50"/>
    <n v="22.38"/>
    <n v="7.0000000000000007E-2"/>
    <x v="4037"/>
    <n v="15.1"/>
    <n v="-122.7855"/>
    <n v="0.38"/>
    <x v="0"/>
    <x v="0"/>
    <x v="428"/>
    <x v="3"/>
    <x v="0"/>
    <n v="3673"/>
    <d v="2013-12-04T00:00:00"/>
    <x v="0"/>
    <x v="0"/>
    <n v="18504"/>
  </r>
  <r>
    <x v="727"/>
    <n v="51"/>
    <s v="Helen Wasserman"/>
    <x v="2"/>
    <n v="1"/>
    <x v="679"/>
    <n v="19139"/>
    <s v="Not Specified"/>
    <n v="15"/>
    <n v="5.98"/>
    <n v="0.01"/>
    <x v="4038"/>
    <n v="5.15"/>
    <n v="-26.66"/>
    <n v="0.36"/>
    <x v="0"/>
    <x v="0"/>
    <x v="647"/>
    <x v="2"/>
    <x v="0"/>
    <n v="2644"/>
    <d v="2013-12-04T00:00:00"/>
    <x v="0"/>
    <x v="1"/>
    <n v="21222"/>
  </r>
  <r>
    <x v="815"/>
    <n v="51"/>
    <s v="Katherine Nockton"/>
    <x v="2"/>
    <n v="1"/>
    <x v="679"/>
    <n v="55172"/>
    <s v="Not Specified"/>
    <n v="1"/>
    <n v="35.409999999999997"/>
    <n v="0"/>
    <x v="4039"/>
    <n v="1.99"/>
    <n v="-120.97"/>
    <n v="0.43"/>
    <x v="2"/>
    <x v="6"/>
    <x v="506"/>
    <x v="8"/>
    <x v="0"/>
    <n v="7697"/>
    <d v="2013-12-04T00:00:00"/>
    <x v="0"/>
    <x v="20"/>
    <n v="45801"/>
  </r>
  <r>
    <x v="721"/>
    <n v="51"/>
    <s v="Noel Staavos"/>
    <x v="1"/>
    <n v="1"/>
    <x v="679"/>
    <n v="44390"/>
    <s v="Not Specified"/>
    <n v="32"/>
    <n v="99.23"/>
    <n v="0.03"/>
    <x v="4040"/>
    <n v="8.99"/>
    <n v="2033.5"/>
    <n v="0.35"/>
    <x v="1"/>
    <x v="6"/>
    <x v="682"/>
    <x v="5"/>
    <x v="2"/>
    <n v="6272"/>
    <d v="2013-12-05T00:00:00"/>
    <x v="0"/>
    <x v="9"/>
    <n v="75109"/>
  </r>
  <r>
    <x v="274"/>
    <n v="51"/>
    <s v="Harold Engle"/>
    <x v="3"/>
    <n v="1"/>
    <x v="679"/>
    <n v="41570"/>
    <s v="Not Specified"/>
    <n v="24"/>
    <n v="104.85"/>
    <n v="0.09"/>
    <x v="4041"/>
    <n v="4.6500000000000004"/>
    <n v="1037.55"/>
    <n v="0.37"/>
    <x v="0"/>
    <x v="0"/>
    <x v="895"/>
    <x v="2"/>
    <x v="2"/>
    <n v="5857"/>
    <d v="2013-12-05T00:00:00"/>
    <x v="0"/>
    <x v="36"/>
    <n v="46952"/>
  </r>
  <r>
    <x v="629"/>
    <n v="51"/>
    <s v="Troy Blackwell"/>
    <x v="1"/>
    <n v="1"/>
    <x v="679"/>
    <n v="25350"/>
    <s v="Not Specified"/>
    <n v="30"/>
    <n v="80.98"/>
    <n v="0"/>
    <x v="4042"/>
    <n v="4.5"/>
    <n v="747.68"/>
    <n v="0.59"/>
    <x v="0"/>
    <x v="0"/>
    <x v="1044"/>
    <x v="13"/>
    <x v="3"/>
    <n v="3557"/>
    <d v="2013-12-05T00:00:00"/>
    <x v="0"/>
    <x v="12"/>
    <n v="33461"/>
  </r>
  <r>
    <x v="629"/>
    <n v="51"/>
    <s v="Troy Blackwell"/>
    <x v="1"/>
    <n v="1"/>
    <x v="679"/>
    <n v="25350"/>
    <s v="Not Specified"/>
    <n v="23"/>
    <n v="2.1"/>
    <n v="0.06"/>
    <x v="4043"/>
    <n v="0.7"/>
    <n v="1"/>
    <n v="0.56999999999999995"/>
    <x v="0"/>
    <x v="3"/>
    <x v="37"/>
    <x v="6"/>
    <x v="3"/>
    <n v="3558"/>
    <d v="2013-12-05T00:00:00"/>
    <x v="0"/>
    <x v="12"/>
    <n v="33461"/>
  </r>
  <r>
    <x v="660"/>
    <n v="51"/>
    <s v="Jim Sink"/>
    <x v="2"/>
    <n v="1"/>
    <x v="680"/>
    <n v="40800"/>
    <s v="Not Specified"/>
    <n v="41"/>
    <n v="6.48"/>
    <n v="0.05"/>
    <x v="4044"/>
    <n v="7.91"/>
    <n v="-175.26"/>
    <n v="0.37"/>
    <x v="0"/>
    <x v="0"/>
    <x v="603"/>
    <x v="2"/>
    <x v="0"/>
    <n v="5740"/>
    <d v="2013-12-04T00:00:00"/>
    <x v="0"/>
    <x v="0"/>
    <n v="17112"/>
  </r>
  <r>
    <x v="369"/>
    <n v="51"/>
    <s v="Jenna Caffey"/>
    <x v="3"/>
    <n v="1"/>
    <x v="680"/>
    <n v="27746"/>
    <s v="Critical"/>
    <n v="3"/>
    <n v="499.99"/>
    <n v="0.04"/>
    <x v="4045"/>
    <n v="24.49"/>
    <n v="-1572.64"/>
    <n v="0.36"/>
    <x v="2"/>
    <x v="1"/>
    <x v="298"/>
    <x v="11"/>
    <x v="0"/>
    <n v="3886"/>
    <d v="2013-12-04T00:00:00"/>
    <x v="0"/>
    <x v="0"/>
    <n v="17602"/>
  </r>
  <r>
    <x v="1225"/>
    <n v="51"/>
    <s v="Jenna Caffey"/>
    <x v="3"/>
    <n v="1"/>
    <x v="680"/>
    <n v="27746"/>
    <s v="Critical"/>
    <n v="3"/>
    <n v="29.34"/>
    <n v="0.1"/>
    <x v="4046"/>
    <n v="7.87"/>
    <n v="-42.73"/>
    <n v="0.54"/>
    <x v="1"/>
    <x v="0"/>
    <x v="533"/>
    <x v="5"/>
    <x v="1"/>
    <n v="3884"/>
    <d v="2013-12-05T00:00:00"/>
    <x v="0"/>
    <x v="6"/>
    <n v="97601"/>
  </r>
  <r>
    <x v="1226"/>
    <n v="51"/>
    <s v="Lena Cacioppo"/>
    <x v="1"/>
    <n v="1"/>
    <x v="680"/>
    <n v="3586"/>
    <s v="High"/>
    <n v="32"/>
    <n v="12.58"/>
    <n v="0.06"/>
    <x v="4047"/>
    <n v="5.16"/>
    <n v="70.510000000000005"/>
    <n v="0.43"/>
    <x v="1"/>
    <x v="0"/>
    <x v="770"/>
    <x v="5"/>
    <x v="0"/>
    <n v="523"/>
    <d v="2013-12-05T00:00:00"/>
    <x v="0"/>
    <x v="13"/>
    <n v="12047"/>
  </r>
  <r>
    <x v="1225"/>
    <n v="51"/>
    <s v="Jenna Caffey"/>
    <x v="3"/>
    <n v="1"/>
    <x v="680"/>
    <n v="27746"/>
    <s v="Critical"/>
    <n v="42"/>
    <n v="4.76"/>
    <n v="7.0000000000000007E-2"/>
    <x v="4048"/>
    <n v="0.88"/>
    <n v="71.650000000000006"/>
    <n v="0.39"/>
    <x v="0"/>
    <x v="3"/>
    <x v="530"/>
    <x v="2"/>
    <x v="1"/>
    <n v="3885"/>
    <d v="2013-12-05T00:00:00"/>
    <x v="0"/>
    <x v="6"/>
    <n v="97601"/>
  </r>
  <r>
    <x v="1226"/>
    <n v="51"/>
    <s v="Lena Cacioppo"/>
    <x v="1"/>
    <n v="1"/>
    <x v="680"/>
    <n v="3586"/>
    <s v="High"/>
    <n v="31"/>
    <n v="14.34"/>
    <n v="0.05"/>
    <x v="4049"/>
    <n v="5"/>
    <n v="116.96"/>
    <n v="0.49"/>
    <x v="1"/>
    <x v="6"/>
    <x v="168"/>
    <x v="5"/>
    <x v="0"/>
    <n v="524"/>
    <d v="2013-12-06T00:00:00"/>
    <x v="0"/>
    <x v="13"/>
    <n v="12047"/>
  </r>
  <r>
    <x v="913"/>
    <n v="51"/>
    <s v="Doug O'Connell"/>
    <x v="0"/>
    <n v="1"/>
    <x v="680"/>
    <n v="58656"/>
    <s v="High"/>
    <n v="3"/>
    <n v="2.08"/>
    <n v="0.09"/>
    <x v="4050"/>
    <n v="5.33"/>
    <n v="-1.42"/>
    <n v="0.43"/>
    <x v="1"/>
    <x v="0"/>
    <x v="92"/>
    <x v="5"/>
    <x v="2"/>
    <n v="8202"/>
    <d v="2013-12-06T00:00:00"/>
    <x v="0"/>
    <x v="26"/>
    <n v="65721"/>
  </r>
  <r>
    <x v="365"/>
    <n v="51"/>
    <s v="Jim Sink"/>
    <x v="2"/>
    <n v="1"/>
    <x v="680"/>
    <n v="40800"/>
    <s v="Not Specified"/>
    <n v="18"/>
    <n v="5.68"/>
    <n v="0.06"/>
    <x v="4051"/>
    <n v="1.39"/>
    <n v="26.11"/>
    <n v="0.38"/>
    <x v="0"/>
    <x v="0"/>
    <x v="263"/>
    <x v="15"/>
    <x v="2"/>
    <n v="5741"/>
    <d v="2013-12-06T00:00:00"/>
    <x v="0"/>
    <x v="36"/>
    <n v="46322"/>
  </r>
  <r>
    <x v="913"/>
    <n v="51"/>
    <s v="Doug O'Connell"/>
    <x v="0"/>
    <n v="1"/>
    <x v="680"/>
    <n v="58656"/>
    <s v="High"/>
    <n v="5"/>
    <n v="6.75"/>
    <n v="0"/>
    <x v="4052"/>
    <n v="2.99"/>
    <n v="-0.94299999999999995"/>
    <n v="0.35"/>
    <x v="0"/>
    <x v="0"/>
    <x v="703"/>
    <x v="3"/>
    <x v="2"/>
    <n v="8201"/>
    <d v="2013-12-06T00:00:00"/>
    <x v="0"/>
    <x v="26"/>
    <n v="65721"/>
  </r>
  <r>
    <x v="107"/>
    <n v="51"/>
    <s v="Aaron Smayling"/>
    <x v="0"/>
    <n v="1"/>
    <x v="680"/>
    <n v="1825"/>
    <s v="Medium"/>
    <n v="22"/>
    <n v="1.76"/>
    <n v="0.03"/>
    <x v="4053"/>
    <n v="0.7"/>
    <n v="-2.34"/>
    <n v="0.56000000000000005"/>
    <x v="0"/>
    <x v="3"/>
    <x v="55"/>
    <x v="6"/>
    <x v="0"/>
    <n v="263"/>
    <d v="2013-12-06T00:00:00"/>
    <x v="0"/>
    <x v="13"/>
    <n v="11787"/>
  </r>
  <r>
    <x v="1171"/>
    <n v="51"/>
    <s v="Rick Duston"/>
    <x v="2"/>
    <n v="1"/>
    <x v="681"/>
    <n v="46177"/>
    <s v="Low"/>
    <n v="33"/>
    <n v="12.99"/>
    <n v="0.01"/>
    <x v="4054"/>
    <n v="14.37"/>
    <n v="-292.7"/>
    <n v="0.73"/>
    <x v="1"/>
    <x v="1"/>
    <x v="80"/>
    <x v="5"/>
    <x v="0"/>
    <n v="6488"/>
    <d v="2013-12-05T00:00:00"/>
    <x v="0"/>
    <x v="15"/>
    <n v="6473"/>
  </r>
  <r>
    <x v="1227"/>
    <n v="51"/>
    <s v="Rick Duston"/>
    <x v="2"/>
    <n v="1"/>
    <x v="681"/>
    <n v="46177"/>
    <s v="Low"/>
    <n v="13"/>
    <n v="896.99"/>
    <n v="7.0000000000000007E-2"/>
    <x v="4055"/>
    <n v="19.989999999999998"/>
    <n v="3982.2244999999998"/>
    <n v="0.38"/>
    <x v="0"/>
    <x v="0"/>
    <x v="59"/>
    <x v="3"/>
    <x v="0"/>
    <n v="6487"/>
    <d v="2013-12-05T00:00:00"/>
    <x v="0"/>
    <x v="22"/>
    <n v="7039"/>
  </r>
  <r>
    <x v="91"/>
    <n v="51"/>
    <s v="John Lee"/>
    <x v="2"/>
    <n v="1"/>
    <x v="681"/>
    <n v="20036"/>
    <s v="Not Specified"/>
    <n v="25"/>
    <n v="11.97"/>
    <n v="0.1"/>
    <x v="4056"/>
    <n v="4.9800000000000004"/>
    <n v="-31.55"/>
    <n v="0.57999999999999996"/>
    <x v="0"/>
    <x v="0"/>
    <x v="405"/>
    <x v="13"/>
    <x v="3"/>
    <n v="2773"/>
    <d v="2013-12-05T00:00:00"/>
    <x v="0"/>
    <x v="4"/>
    <n v="35473"/>
  </r>
  <r>
    <x v="339"/>
    <n v="51"/>
    <s v="Jonathan Doherty"/>
    <x v="2"/>
    <n v="1"/>
    <x v="681"/>
    <n v="3783"/>
    <s v="Not Specified"/>
    <n v="11"/>
    <n v="8.1199999999999992"/>
    <n v="0.01"/>
    <x v="4057"/>
    <n v="2.83"/>
    <n v="-40.25"/>
    <n v="0.77"/>
    <x v="2"/>
    <x v="6"/>
    <x v="356"/>
    <x v="8"/>
    <x v="3"/>
    <n v="560"/>
    <d v="2013-12-05T00:00:00"/>
    <x v="0"/>
    <x v="45"/>
    <n v="28052"/>
  </r>
  <r>
    <x v="751"/>
    <n v="51"/>
    <s v="Stephanie Ulpright"/>
    <x v="3"/>
    <n v="1"/>
    <x v="681"/>
    <n v="54950"/>
    <s v="High"/>
    <n v="22"/>
    <n v="424.21"/>
    <n v="7.0000000000000007E-2"/>
    <x v="4058"/>
    <n v="110.2"/>
    <n v="-1025.1883069999999"/>
    <n v="0.67"/>
    <x v="1"/>
    <x v="4"/>
    <x v="752"/>
    <x v="4"/>
    <x v="0"/>
    <n v="7667"/>
    <d v="2013-12-06T00:00:00"/>
    <x v="2"/>
    <x v="20"/>
    <n v="44515"/>
  </r>
  <r>
    <x v="751"/>
    <n v="51"/>
    <s v="Stephanie Ulpright"/>
    <x v="3"/>
    <n v="1"/>
    <x v="681"/>
    <n v="54950"/>
    <s v="High"/>
    <n v="26"/>
    <n v="6.84"/>
    <n v="0.08"/>
    <x v="4059"/>
    <n v="4.42"/>
    <n v="-57.17"/>
    <n v="0.57999999999999996"/>
    <x v="0"/>
    <x v="6"/>
    <x v="1179"/>
    <x v="16"/>
    <x v="0"/>
    <n v="7666"/>
    <d v="2013-12-06T00:00:00"/>
    <x v="0"/>
    <x v="20"/>
    <n v="44515"/>
  </r>
  <r>
    <x v="349"/>
    <n v="51"/>
    <s v="Tim Brockman"/>
    <x v="3"/>
    <n v="1"/>
    <x v="681"/>
    <n v="36997"/>
    <s v="Not Specified"/>
    <n v="39"/>
    <n v="2.61"/>
    <n v="0"/>
    <x v="4060"/>
    <n v="0.5"/>
    <n v="39.909999999999997"/>
    <n v="0.39"/>
    <x v="0"/>
    <x v="0"/>
    <x v="586"/>
    <x v="12"/>
    <x v="1"/>
    <n v="5205"/>
    <d v="2013-12-06T00:00:00"/>
    <x v="0"/>
    <x v="31"/>
    <n v="83301"/>
  </r>
  <r>
    <x v="455"/>
    <n v="51"/>
    <s v="Rick Duston"/>
    <x v="2"/>
    <n v="1"/>
    <x v="681"/>
    <n v="46177"/>
    <s v="Low"/>
    <n v="48"/>
    <n v="218.75"/>
    <n v="0.1"/>
    <x v="4061"/>
    <n v="69.64"/>
    <n v="-528.65312500000005"/>
    <n v="0.77"/>
    <x v="1"/>
    <x v="4"/>
    <x v="189"/>
    <x v="4"/>
    <x v="0"/>
    <n v="6489"/>
    <d v="2013-12-07T00:00:00"/>
    <x v="2"/>
    <x v="19"/>
    <n v="4106"/>
  </r>
  <r>
    <x v="558"/>
    <n v="51"/>
    <s v="Roger Demir"/>
    <x v="3"/>
    <n v="1"/>
    <x v="681"/>
    <n v="7746"/>
    <s v="Medium"/>
    <n v="1"/>
    <n v="19.98"/>
    <n v="0.06"/>
    <x v="4062"/>
    <n v="8.68"/>
    <n v="-27.07"/>
    <n v="0.37"/>
    <x v="0"/>
    <x v="0"/>
    <x v="145"/>
    <x v="2"/>
    <x v="1"/>
    <n v="1050"/>
    <d v="2013-12-07T00:00:00"/>
    <x v="0"/>
    <x v="31"/>
    <n v="83701"/>
  </r>
  <r>
    <x v="339"/>
    <n v="51"/>
    <s v="Jonathan Doherty"/>
    <x v="2"/>
    <n v="1"/>
    <x v="681"/>
    <n v="3783"/>
    <s v="Not Specified"/>
    <n v="40"/>
    <n v="6.48"/>
    <n v="0.05"/>
    <x v="4063"/>
    <n v="8.73"/>
    <n v="-200.63"/>
    <n v="0.37"/>
    <x v="0"/>
    <x v="0"/>
    <x v="45"/>
    <x v="2"/>
    <x v="3"/>
    <n v="561"/>
    <d v="2013-12-07T00:00:00"/>
    <x v="0"/>
    <x v="45"/>
    <n v="28052"/>
  </r>
  <r>
    <x v="826"/>
    <n v="51"/>
    <s v="Max Jones"/>
    <x v="1"/>
    <n v="1"/>
    <x v="681"/>
    <n v="44738"/>
    <s v="Not Specified"/>
    <n v="34"/>
    <n v="2.1"/>
    <n v="0.02"/>
    <x v="2283"/>
    <n v="0.7"/>
    <n v="6.87"/>
    <n v="0.56999999999999995"/>
    <x v="0"/>
    <x v="3"/>
    <x v="37"/>
    <x v="6"/>
    <x v="0"/>
    <n v="6322"/>
    <d v="2013-12-07T00:00:00"/>
    <x v="0"/>
    <x v="0"/>
    <n v="16801"/>
  </r>
  <r>
    <x v="140"/>
    <n v="51"/>
    <s v="Clay Rozendal"/>
    <x v="2"/>
    <n v="1"/>
    <x v="681"/>
    <n v="18887"/>
    <s v="Not Specified"/>
    <n v="9"/>
    <n v="20.99"/>
    <n v="0"/>
    <x v="4064"/>
    <n v="0.99"/>
    <n v="18.234000000000002"/>
    <n v="0.37"/>
    <x v="2"/>
    <x v="3"/>
    <x v="848"/>
    <x v="9"/>
    <x v="2"/>
    <n v="2615"/>
    <d v="2013-12-07T00:00:00"/>
    <x v="0"/>
    <x v="14"/>
    <n v="61201"/>
  </r>
  <r>
    <x v="91"/>
    <n v="51"/>
    <s v="John Lee"/>
    <x v="2"/>
    <n v="1"/>
    <x v="681"/>
    <n v="20036"/>
    <s v="Not Specified"/>
    <n v="44"/>
    <n v="26.31"/>
    <n v="0.03"/>
    <x v="4065"/>
    <n v="5.89"/>
    <n v="-25.23"/>
    <n v="0.75"/>
    <x v="2"/>
    <x v="0"/>
    <x v="914"/>
    <x v="8"/>
    <x v="3"/>
    <n v="2774"/>
    <d v="2013-12-07T00:00:00"/>
    <x v="0"/>
    <x v="4"/>
    <n v="35473"/>
  </r>
  <r>
    <x v="146"/>
    <n v="51"/>
    <s v="John Lee"/>
    <x v="2"/>
    <n v="1"/>
    <x v="681"/>
    <n v="20036"/>
    <s v="Not Specified"/>
    <n v="21"/>
    <n v="95.99"/>
    <n v="0.03"/>
    <x v="4066"/>
    <n v="4.9000000000000004"/>
    <n v="307.25099999999998"/>
    <n v="0.56000000000000005"/>
    <x v="2"/>
    <x v="0"/>
    <x v="183"/>
    <x v="9"/>
    <x v="3"/>
    <n v="2772"/>
    <d v="2013-12-07T00:00:00"/>
    <x v="0"/>
    <x v="33"/>
    <n v="72401"/>
  </r>
  <r>
    <x v="146"/>
    <n v="51"/>
    <s v="John Lee"/>
    <x v="2"/>
    <n v="1"/>
    <x v="681"/>
    <n v="20036"/>
    <s v="Not Specified"/>
    <n v="28"/>
    <n v="150.97999999999999"/>
    <n v="0.03"/>
    <x v="4067"/>
    <n v="66.27"/>
    <n v="-533.44000000000005"/>
    <n v="0.65"/>
    <x v="1"/>
    <x v="4"/>
    <x v="686"/>
    <x v="10"/>
    <x v="3"/>
    <n v="2771"/>
    <d v="2013-12-08T00:00:00"/>
    <x v="2"/>
    <x v="33"/>
    <n v="72401"/>
  </r>
  <r>
    <x v="528"/>
    <n v="51"/>
    <s v="Maya Herman"/>
    <x v="2"/>
    <n v="1"/>
    <x v="682"/>
    <n v="45733"/>
    <s v="Critical"/>
    <n v="39"/>
    <n v="22.38"/>
    <n v="7.0000000000000007E-2"/>
    <x v="4068"/>
    <n v="15.1"/>
    <n v="-131.28399999999999"/>
    <n v="0.38"/>
    <x v="0"/>
    <x v="0"/>
    <x v="428"/>
    <x v="3"/>
    <x v="3"/>
    <n v="6435"/>
    <d v="2013-12-07T00:00:00"/>
    <x v="0"/>
    <x v="42"/>
    <n v="30161"/>
  </r>
  <r>
    <x v="39"/>
    <n v="51"/>
    <s v="Brendan Murry"/>
    <x v="2"/>
    <n v="1"/>
    <x v="682"/>
    <n v="54564"/>
    <s v="High"/>
    <n v="27"/>
    <n v="65.989999999999995"/>
    <n v="0.04"/>
    <x v="4069"/>
    <n v="5.92"/>
    <n v="322.50599999999997"/>
    <n v="0.55000000000000004"/>
    <x v="2"/>
    <x v="0"/>
    <x v="702"/>
    <x v="9"/>
    <x v="1"/>
    <n v="7627"/>
    <d v="2013-12-08T00:00:00"/>
    <x v="1"/>
    <x v="2"/>
    <n v="95020"/>
  </r>
  <r>
    <x v="213"/>
    <n v="51"/>
    <s v="Frank Gastineau"/>
    <x v="0"/>
    <n v="1"/>
    <x v="682"/>
    <n v="41123"/>
    <s v="Low"/>
    <n v="27"/>
    <n v="11.34"/>
    <n v="0.04"/>
    <x v="4070"/>
    <n v="5.01"/>
    <n v="54.29"/>
    <n v="0.36"/>
    <x v="0"/>
    <x v="0"/>
    <x v="79"/>
    <x v="2"/>
    <x v="1"/>
    <n v="5799"/>
    <d v="2013-12-11T00:00:00"/>
    <x v="0"/>
    <x v="5"/>
    <n v="84074"/>
  </r>
  <r>
    <x v="435"/>
    <n v="51"/>
    <s v="Herbert Flentye"/>
    <x v="0"/>
    <n v="1"/>
    <x v="683"/>
    <n v="3591"/>
    <s v="Medium"/>
    <n v="12"/>
    <n v="89.99"/>
    <n v="0.08"/>
    <x v="4071"/>
    <n v="42"/>
    <n v="-311.54000000000002"/>
    <n v="0.66"/>
    <x v="1"/>
    <x v="2"/>
    <x v="476"/>
    <x v="1"/>
    <x v="0"/>
    <n v="531"/>
    <d v="2013-12-08T00:00:00"/>
    <x v="2"/>
    <x v="20"/>
    <n v="44117"/>
  </r>
  <r>
    <x v="1006"/>
    <n v="51"/>
    <s v="Bill Donatelli"/>
    <x v="2"/>
    <n v="1"/>
    <x v="683"/>
    <n v="12452"/>
    <s v="Medium"/>
    <n v="1"/>
    <n v="387.99"/>
    <n v="0.08"/>
    <x v="4072"/>
    <n v="19.989999999999998"/>
    <n v="-228.2405"/>
    <n v="0.38"/>
    <x v="0"/>
    <x v="0"/>
    <x v="835"/>
    <x v="3"/>
    <x v="2"/>
    <n v="1736"/>
    <d v="2013-12-08T00:00:00"/>
    <x v="0"/>
    <x v="7"/>
    <n v="68005"/>
  </r>
  <r>
    <x v="435"/>
    <n v="51"/>
    <s v="Herbert Flentye"/>
    <x v="0"/>
    <n v="1"/>
    <x v="683"/>
    <n v="3591"/>
    <s v="Medium"/>
    <n v="3"/>
    <n v="100.98"/>
    <n v="0.01"/>
    <x v="4073"/>
    <n v="15.66"/>
    <n v="-100.05"/>
    <n v="0.56999999999999995"/>
    <x v="0"/>
    <x v="2"/>
    <x v="1185"/>
    <x v="13"/>
    <x v="0"/>
    <n v="530"/>
    <d v="2013-12-09T00:00:00"/>
    <x v="2"/>
    <x v="20"/>
    <n v="44117"/>
  </r>
  <r>
    <x v="119"/>
    <n v="51"/>
    <s v="Victoria Brennan"/>
    <x v="0"/>
    <n v="1"/>
    <x v="683"/>
    <n v="35490"/>
    <s v="High"/>
    <n v="7"/>
    <n v="5.84"/>
    <n v="0.03"/>
    <x v="4074"/>
    <n v="1.2"/>
    <n v="2.08"/>
    <n v="0.55000000000000004"/>
    <x v="0"/>
    <x v="3"/>
    <x v="681"/>
    <x v="6"/>
    <x v="1"/>
    <n v="4987"/>
    <d v="2013-12-09T00:00:00"/>
    <x v="1"/>
    <x v="21"/>
    <n v="98444"/>
  </r>
  <r>
    <x v="996"/>
    <n v="51"/>
    <s v="Clay Rozendal"/>
    <x v="2"/>
    <n v="1"/>
    <x v="683"/>
    <n v="23264"/>
    <s v="Critical"/>
    <n v="27"/>
    <n v="2.88"/>
    <n v="0.06"/>
    <x v="4075"/>
    <n v="0.99"/>
    <n v="17.989999999999998"/>
    <n v="0.36"/>
    <x v="0"/>
    <x v="0"/>
    <x v="1091"/>
    <x v="12"/>
    <x v="2"/>
    <n v="3245"/>
    <d v="2013-12-09T00:00:00"/>
    <x v="0"/>
    <x v="14"/>
    <n v="61107"/>
  </r>
  <r>
    <x v="140"/>
    <n v="51"/>
    <s v="Clay Rozendal"/>
    <x v="2"/>
    <n v="1"/>
    <x v="683"/>
    <n v="23264"/>
    <s v="Critical"/>
    <n v="16"/>
    <n v="6.48"/>
    <n v="0.02"/>
    <x v="4076"/>
    <n v="6.81"/>
    <n v="-50.82"/>
    <n v="0.36"/>
    <x v="0"/>
    <x v="0"/>
    <x v="766"/>
    <x v="2"/>
    <x v="2"/>
    <n v="3244"/>
    <d v="2013-12-09T00:00:00"/>
    <x v="0"/>
    <x v="14"/>
    <n v="61201"/>
  </r>
  <r>
    <x v="1228"/>
    <n v="51"/>
    <s v="Bill Donatelli"/>
    <x v="2"/>
    <n v="1"/>
    <x v="683"/>
    <n v="12452"/>
    <s v="Medium"/>
    <n v="38"/>
    <n v="55.98"/>
    <n v="0.03"/>
    <x v="4077"/>
    <n v="5.15"/>
    <n v="989.95"/>
    <n v="0.36"/>
    <x v="0"/>
    <x v="0"/>
    <x v="1006"/>
    <x v="2"/>
    <x v="2"/>
    <n v="1738"/>
    <d v="2013-12-09T00:00:00"/>
    <x v="0"/>
    <x v="7"/>
    <n v="68025"/>
  </r>
  <r>
    <x v="1228"/>
    <n v="51"/>
    <s v="Bill Donatelli"/>
    <x v="2"/>
    <n v="1"/>
    <x v="683"/>
    <n v="12452"/>
    <s v="Medium"/>
    <n v="17"/>
    <n v="6.6"/>
    <n v="0.04"/>
    <x v="4078"/>
    <n v="4.07"/>
    <n v="-56.78"/>
    <n v="0.66"/>
    <x v="2"/>
    <x v="6"/>
    <x v="1136"/>
    <x v="8"/>
    <x v="2"/>
    <n v="1737"/>
    <d v="2013-12-09T00:00:00"/>
    <x v="0"/>
    <x v="7"/>
    <n v="68025"/>
  </r>
  <r>
    <x v="119"/>
    <n v="51"/>
    <s v="Victoria Brennan"/>
    <x v="0"/>
    <n v="1"/>
    <x v="683"/>
    <n v="35490"/>
    <s v="High"/>
    <n v="41"/>
    <n v="35.99"/>
    <n v="0.03"/>
    <x v="4079"/>
    <n v="1.1000000000000001"/>
    <n v="432.52199999999999"/>
    <n v="0.55000000000000004"/>
    <x v="2"/>
    <x v="0"/>
    <x v="38"/>
    <x v="9"/>
    <x v="1"/>
    <n v="4988"/>
    <d v="2013-12-09T00:00:00"/>
    <x v="0"/>
    <x v="21"/>
    <n v="98444"/>
  </r>
  <r>
    <x v="341"/>
    <n v="51"/>
    <s v="Philip Brown"/>
    <x v="2"/>
    <n v="1"/>
    <x v="684"/>
    <n v="20674"/>
    <s v="High"/>
    <n v="37"/>
    <n v="500.97"/>
    <n v="0"/>
    <x v="4080"/>
    <n v="69.3"/>
    <n v="8291.08"/>
    <n v="0.37"/>
    <x v="2"/>
    <x v="2"/>
    <x v="1042"/>
    <x v="7"/>
    <x v="2"/>
    <n v="2863"/>
    <d v="2013-12-09T00:00:00"/>
    <x v="2"/>
    <x v="34"/>
    <n v="57701"/>
  </r>
  <r>
    <x v="50"/>
    <n v="51"/>
    <s v="Sean Wendt"/>
    <x v="2"/>
    <n v="1"/>
    <x v="684"/>
    <n v="27396"/>
    <s v="Critical"/>
    <n v="14"/>
    <n v="9.77"/>
    <n v="7.0000000000000007E-2"/>
    <x v="4081"/>
    <n v="6.02"/>
    <n v="-31.16"/>
    <n v="0.48"/>
    <x v="1"/>
    <x v="5"/>
    <x v="449"/>
    <x v="5"/>
    <x v="2"/>
    <n v="3842"/>
    <d v="2013-12-10T00:00:00"/>
    <x v="0"/>
    <x v="3"/>
    <n v="55345"/>
  </r>
  <r>
    <x v="244"/>
    <n v="51"/>
    <s v="Phillip Breyer"/>
    <x v="2"/>
    <n v="1"/>
    <x v="685"/>
    <n v="6948"/>
    <s v="Not Specified"/>
    <n v="15"/>
    <n v="73.98"/>
    <n v="0.04"/>
    <x v="4082"/>
    <n v="4"/>
    <n v="-88.7"/>
    <n v="0.79"/>
    <x v="2"/>
    <x v="0"/>
    <x v="54"/>
    <x v="8"/>
    <x v="2"/>
    <n v="959"/>
    <d v="2013-12-10T00:00:00"/>
    <x v="0"/>
    <x v="23"/>
    <n v="53150"/>
  </r>
  <r>
    <x v="901"/>
    <n v="51"/>
    <s v="Art Foster"/>
    <x v="1"/>
    <n v="1"/>
    <x v="685"/>
    <n v="6978"/>
    <s v="High"/>
    <n v="47"/>
    <n v="8.1199999999999992"/>
    <n v="7.0000000000000007E-2"/>
    <x v="4083"/>
    <n v="2.83"/>
    <n v="-87.4"/>
    <n v="0.77"/>
    <x v="2"/>
    <x v="6"/>
    <x v="356"/>
    <x v="8"/>
    <x v="1"/>
    <n v="961"/>
    <d v="2013-12-10T00:00:00"/>
    <x v="0"/>
    <x v="30"/>
    <n v="80126"/>
  </r>
  <r>
    <x v="868"/>
    <n v="51"/>
    <s v="Edward Hooks"/>
    <x v="3"/>
    <n v="1"/>
    <x v="685"/>
    <n v="2976"/>
    <s v="Not Specified"/>
    <n v="30"/>
    <n v="500.98"/>
    <n v="0.09"/>
    <x v="4084"/>
    <n v="26"/>
    <n v="3424.22"/>
    <n v="0.6"/>
    <x v="1"/>
    <x v="2"/>
    <x v="741"/>
    <x v="1"/>
    <x v="2"/>
    <n v="440"/>
    <d v="2013-12-11T00:00:00"/>
    <x v="2"/>
    <x v="14"/>
    <n v="62901"/>
  </r>
  <r>
    <x v="1022"/>
    <n v="51"/>
    <s v="Doug Jacobs"/>
    <x v="1"/>
    <n v="1"/>
    <x v="685"/>
    <n v="8097"/>
    <s v="Medium"/>
    <n v="48"/>
    <n v="162.93"/>
    <n v="0.04"/>
    <x v="4085"/>
    <n v="19.989999999999998"/>
    <n v="3187.37"/>
    <n v="0.39"/>
    <x v="0"/>
    <x v="0"/>
    <x v="75"/>
    <x v="15"/>
    <x v="0"/>
    <n v="1101"/>
    <d v="2013-12-11T00:00:00"/>
    <x v="1"/>
    <x v="46"/>
    <n v="3038"/>
  </r>
  <r>
    <x v="179"/>
    <n v="51"/>
    <s v="Ionia McGrath"/>
    <x v="1"/>
    <n v="1"/>
    <x v="686"/>
    <n v="11047"/>
    <s v="Low"/>
    <n v="24"/>
    <n v="550.98"/>
    <n v="7.0000000000000007E-2"/>
    <x v="4086"/>
    <n v="64.59"/>
    <n v="2271.6799999999998"/>
    <n v="0.66"/>
    <x v="1"/>
    <x v="4"/>
    <x v="1186"/>
    <x v="4"/>
    <x v="3"/>
    <n v="1536"/>
    <d v="2013-12-12T00:00:00"/>
    <x v="2"/>
    <x v="4"/>
    <n v="35211"/>
  </r>
  <r>
    <x v="179"/>
    <n v="51"/>
    <s v="Ionia McGrath"/>
    <x v="1"/>
    <n v="1"/>
    <x v="686"/>
    <n v="11047"/>
    <s v="Low"/>
    <n v="27"/>
    <n v="68.81"/>
    <n v="0.01"/>
    <x v="4087"/>
    <n v="60"/>
    <n v="-528.09"/>
    <n v="0.41"/>
    <x v="0"/>
    <x v="2"/>
    <x v="352"/>
    <x v="13"/>
    <x v="3"/>
    <n v="1535"/>
    <d v="2013-12-17T00:00:00"/>
    <x v="2"/>
    <x v="4"/>
    <n v="35211"/>
  </r>
  <r>
    <x v="1229"/>
    <n v="51"/>
    <s v="Greg Tran"/>
    <x v="1"/>
    <n v="1"/>
    <x v="687"/>
    <n v="52194"/>
    <s v="Critical"/>
    <n v="12"/>
    <n v="120.98"/>
    <n v="0.03"/>
    <x v="4088"/>
    <n v="78.64"/>
    <n v="-483.12"/>
    <n v="0.75"/>
    <x v="1"/>
    <x v="4"/>
    <x v="252"/>
    <x v="10"/>
    <x v="0"/>
    <n v="7321"/>
    <d v="2013-12-12T00:00:00"/>
    <x v="2"/>
    <x v="1"/>
    <n v="20901"/>
  </r>
  <r>
    <x v="274"/>
    <n v="51"/>
    <s v="Harold Engle"/>
    <x v="3"/>
    <n v="1"/>
    <x v="687"/>
    <n v="34438"/>
    <s v="High"/>
    <n v="28"/>
    <n v="20.149999999999999"/>
    <n v="0.04"/>
    <x v="4089"/>
    <n v="8.99"/>
    <n v="-30.72"/>
    <n v="0.57999999999999996"/>
    <x v="0"/>
    <x v="6"/>
    <x v="1118"/>
    <x v="6"/>
    <x v="2"/>
    <n v="4844"/>
    <d v="2013-12-12T00:00:00"/>
    <x v="0"/>
    <x v="36"/>
    <n v="46952"/>
  </r>
  <r>
    <x v="1229"/>
    <n v="51"/>
    <s v="Greg Tran"/>
    <x v="1"/>
    <n v="1"/>
    <x v="687"/>
    <n v="52194"/>
    <s v="Critical"/>
    <n v="25"/>
    <n v="24.92"/>
    <n v="0.1"/>
    <x v="4090"/>
    <n v="12.98"/>
    <n v="-5.0369999999999999"/>
    <n v="0.39"/>
    <x v="0"/>
    <x v="0"/>
    <x v="363"/>
    <x v="3"/>
    <x v="0"/>
    <n v="7320"/>
    <d v="2013-12-12T00:00:00"/>
    <x v="0"/>
    <x v="1"/>
    <n v="20901"/>
  </r>
  <r>
    <x v="196"/>
    <n v="51"/>
    <s v="Maureen Fritzler"/>
    <x v="2"/>
    <n v="1"/>
    <x v="687"/>
    <n v="6053"/>
    <s v="Medium"/>
    <n v="4"/>
    <n v="3.8"/>
    <n v="0.04"/>
    <x v="4091"/>
    <n v="1.49"/>
    <n v="-3.7490000000000001"/>
    <n v="0.38"/>
    <x v="0"/>
    <x v="0"/>
    <x v="259"/>
    <x v="3"/>
    <x v="0"/>
    <n v="845"/>
    <d v="2013-12-13T00:00:00"/>
    <x v="0"/>
    <x v="0"/>
    <n v="15239"/>
  </r>
  <r>
    <x v="252"/>
    <n v="51"/>
    <s v="Ben Ferrer"/>
    <x v="2"/>
    <n v="1"/>
    <x v="688"/>
    <n v="38210"/>
    <s v="Low"/>
    <n v="10"/>
    <n v="4.9800000000000004"/>
    <n v="0.09"/>
    <x v="4092"/>
    <n v="7.44"/>
    <n v="-49.53"/>
    <n v="0.36"/>
    <x v="0"/>
    <x v="0"/>
    <x v="518"/>
    <x v="2"/>
    <x v="0"/>
    <n v="5372"/>
    <d v="2013-12-12T00:00:00"/>
    <x v="0"/>
    <x v="20"/>
    <n v="43229"/>
  </r>
  <r>
    <x v="701"/>
    <n v="51"/>
    <s v="Shaun Chance"/>
    <x v="2"/>
    <n v="1"/>
    <x v="688"/>
    <n v="45668"/>
    <s v="Not Specified"/>
    <n v="8"/>
    <n v="81.94"/>
    <n v="0.01"/>
    <x v="4093"/>
    <n v="55.81"/>
    <n v="-298.89999999999998"/>
    <n v="0.6"/>
    <x v="1"/>
    <x v="4"/>
    <x v="1156"/>
    <x v="10"/>
    <x v="1"/>
    <n v="6424"/>
    <d v="2013-12-13T00:00:00"/>
    <x v="2"/>
    <x v="31"/>
    <n v="83402"/>
  </r>
  <r>
    <x v="366"/>
    <n v="51"/>
    <s v="Maria Bertelson"/>
    <x v="1"/>
    <n v="1"/>
    <x v="688"/>
    <n v="10242"/>
    <s v="Medium"/>
    <n v="32"/>
    <n v="22.98"/>
    <n v="0.08"/>
    <x v="4094"/>
    <n v="7.58"/>
    <n v="119.25"/>
    <n v="0.51"/>
    <x v="1"/>
    <x v="0"/>
    <x v="1074"/>
    <x v="5"/>
    <x v="2"/>
    <n v="1408"/>
    <d v="2013-12-13T00:00:00"/>
    <x v="0"/>
    <x v="26"/>
    <n v="65203"/>
  </r>
  <r>
    <x v="330"/>
    <n v="51"/>
    <s v="Brad Eason"/>
    <x v="0"/>
    <n v="1"/>
    <x v="688"/>
    <n v="35908"/>
    <s v="Not Specified"/>
    <n v="45"/>
    <n v="12.21"/>
    <n v="0.1"/>
    <x v="4095"/>
    <n v="4.8099999999999996"/>
    <n v="-30.27"/>
    <n v="0.57999999999999996"/>
    <x v="0"/>
    <x v="0"/>
    <x v="1001"/>
    <x v="0"/>
    <x v="2"/>
    <n v="5038"/>
    <d v="2013-12-13T00:00:00"/>
    <x v="1"/>
    <x v="7"/>
    <n v="68701"/>
  </r>
  <r>
    <x v="1021"/>
    <n v="51"/>
    <s v="Saphhira Shifley"/>
    <x v="3"/>
    <n v="1"/>
    <x v="688"/>
    <n v="16579"/>
    <s v="Not Specified"/>
    <n v="33"/>
    <n v="1.88"/>
    <n v="0.05"/>
    <x v="4096"/>
    <n v="1.49"/>
    <n v="-13.708"/>
    <n v="0.37"/>
    <x v="0"/>
    <x v="0"/>
    <x v="467"/>
    <x v="3"/>
    <x v="3"/>
    <n v="2300"/>
    <d v="2013-12-13T00:00:00"/>
    <x v="0"/>
    <x v="17"/>
    <n v="29801"/>
  </r>
  <r>
    <x v="1021"/>
    <n v="51"/>
    <s v="Saphhira Shifley"/>
    <x v="3"/>
    <n v="1"/>
    <x v="688"/>
    <n v="16579"/>
    <s v="Not Specified"/>
    <n v="23"/>
    <n v="8.14"/>
    <n v="7.0000000000000007E-2"/>
    <x v="4097"/>
    <n v="3.12"/>
    <n v="4.9400000000000004"/>
    <n v="0.45"/>
    <x v="0"/>
    <x v="3"/>
    <x v="1146"/>
    <x v="6"/>
    <x v="3"/>
    <n v="2301"/>
    <d v="2013-12-13T00:00:00"/>
    <x v="0"/>
    <x v="17"/>
    <n v="29801"/>
  </r>
  <r>
    <x v="1230"/>
    <n v="51"/>
    <s v="Mark Cousins"/>
    <x v="2"/>
    <n v="1"/>
    <x v="688"/>
    <n v="30149"/>
    <s v="Medium"/>
    <n v="8"/>
    <n v="2.08"/>
    <n v="0.1"/>
    <x v="4098"/>
    <n v="1.49"/>
    <n v="-6.8194999999999997"/>
    <n v="0.38"/>
    <x v="0"/>
    <x v="0"/>
    <x v="1081"/>
    <x v="3"/>
    <x v="2"/>
    <n v="4238"/>
    <d v="2013-12-13T00:00:00"/>
    <x v="0"/>
    <x v="24"/>
    <n v="48329"/>
  </r>
  <r>
    <x v="1231"/>
    <n v="51"/>
    <s v="Jason Gross"/>
    <x v="0"/>
    <n v="1"/>
    <x v="688"/>
    <n v="19492"/>
    <s v="High"/>
    <n v="33"/>
    <n v="21.98"/>
    <n v="0.02"/>
    <x v="4099"/>
    <n v="2.87"/>
    <n v="176.09"/>
    <n v="0.55000000000000004"/>
    <x v="0"/>
    <x v="6"/>
    <x v="514"/>
    <x v="6"/>
    <x v="2"/>
    <n v="2692"/>
    <d v="2013-12-13T00:00:00"/>
    <x v="0"/>
    <x v="26"/>
    <n v="63044"/>
  </r>
  <r>
    <x v="601"/>
    <n v="51"/>
    <s v="Ed Jacobs"/>
    <x v="0"/>
    <n v="1"/>
    <x v="688"/>
    <n v="16992"/>
    <s v="High"/>
    <n v="15"/>
    <n v="8.67"/>
    <n v="0.08"/>
    <x v="4100"/>
    <n v="3.5"/>
    <n v="-18.53"/>
    <n v="0.57999999999999996"/>
    <x v="0"/>
    <x v="0"/>
    <x v="1012"/>
    <x v="13"/>
    <x v="1"/>
    <n v="2354"/>
    <d v="2013-12-13T00:00:00"/>
    <x v="0"/>
    <x v="2"/>
    <n v="95661"/>
  </r>
  <r>
    <x v="801"/>
    <n v="51"/>
    <s v="Sam Craven"/>
    <x v="1"/>
    <n v="1"/>
    <x v="688"/>
    <n v="59777"/>
    <s v="High"/>
    <n v="19"/>
    <n v="49.99"/>
    <n v="0.05"/>
    <x v="4101"/>
    <n v="19.989999999999998"/>
    <n v="-139.86000000000001"/>
    <n v="0.45"/>
    <x v="2"/>
    <x v="0"/>
    <x v="193"/>
    <x v="8"/>
    <x v="3"/>
    <n v="8363"/>
    <d v="2013-12-13T00:00:00"/>
    <x v="1"/>
    <x v="42"/>
    <n v="30501"/>
  </r>
  <r>
    <x v="1159"/>
    <n v="51"/>
    <s v="Tanja Norvell"/>
    <x v="3"/>
    <n v="1"/>
    <x v="688"/>
    <n v="47844"/>
    <s v="Critical"/>
    <n v="41"/>
    <n v="150.97999999999999"/>
    <n v="0.1"/>
    <x v="4102"/>
    <n v="30"/>
    <n v="-288.68"/>
    <n v="0.74"/>
    <x v="1"/>
    <x v="2"/>
    <x v="40"/>
    <x v="1"/>
    <x v="3"/>
    <n v="6714"/>
    <d v="2013-12-14T00:00:00"/>
    <x v="2"/>
    <x v="12"/>
    <n v="34239"/>
  </r>
  <r>
    <x v="875"/>
    <n v="51"/>
    <s v="Mark Cousins"/>
    <x v="2"/>
    <n v="1"/>
    <x v="688"/>
    <n v="30149"/>
    <s v="Medium"/>
    <n v="5"/>
    <n v="33.94"/>
    <n v="0.09"/>
    <x v="4103"/>
    <n v="19.190000000000001"/>
    <n v="-88.64"/>
    <n v="0.57999999999999996"/>
    <x v="1"/>
    <x v="2"/>
    <x v="25"/>
    <x v="1"/>
    <x v="2"/>
    <n v="4239"/>
    <d v="2013-12-14T00:00:00"/>
    <x v="2"/>
    <x v="24"/>
    <n v="48185"/>
  </r>
  <r>
    <x v="1231"/>
    <n v="51"/>
    <s v="Jason Gross"/>
    <x v="0"/>
    <n v="1"/>
    <x v="688"/>
    <n v="19492"/>
    <s v="High"/>
    <n v="9"/>
    <n v="78.69"/>
    <n v="0.08"/>
    <x v="4104"/>
    <n v="19.989999999999998"/>
    <n v="364.03"/>
    <n v="0.43"/>
    <x v="1"/>
    <x v="0"/>
    <x v="258"/>
    <x v="5"/>
    <x v="2"/>
    <n v="2691"/>
    <d v="2013-12-14T00:00:00"/>
    <x v="0"/>
    <x v="26"/>
    <n v="63044"/>
  </r>
  <r>
    <x v="330"/>
    <n v="51"/>
    <s v="Brad Eason"/>
    <x v="0"/>
    <n v="1"/>
    <x v="688"/>
    <n v="35908"/>
    <s v="Not Specified"/>
    <n v="40"/>
    <n v="5.78"/>
    <n v="0.06"/>
    <x v="4105"/>
    <n v="7.64"/>
    <n v="-160.21"/>
    <n v="0.36"/>
    <x v="0"/>
    <x v="0"/>
    <x v="411"/>
    <x v="2"/>
    <x v="2"/>
    <n v="5037"/>
    <d v="2013-12-14T00:00:00"/>
    <x v="0"/>
    <x v="7"/>
    <n v="68701"/>
  </r>
  <r>
    <x v="875"/>
    <n v="51"/>
    <s v="Mark Cousins"/>
    <x v="2"/>
    <n v="1"/>
    <x v="688"/>
    <n v="30149"/>
    <s v="Medium"/>
    <n v="50"/>
    <n v="13.79"/>
    <n v="0.03"/>
    <x v="4106"/>
    <n v="8.7799999999999994"/>
    <n v="-16.940000000000001"/>
    <n v="0.43"/>
    <x v="1"/>
    <x v="0"/>
    <x v="289"/>
    <x v="5"/>
    <x v="2"/>
    <n v="4240"/>
    <d v="2013-12-15T00:00:00"/>
    <x v="0"/>
    <x v="24"/>
    <n v="48185"/>
  </r>
  <r>
    <x v="218"/>
    <n v="51"/>
    <s v="Darren Budd"/>
    <x v="2"/>
    <n v="1"/>
    <x v="688"/>
    <n v="12160"/>
    <s v="Low"/>
    <n v="2"/>
    <n v="24.98"/>
    <n v="0.08"/>
    <x v="4107"/>
    <n v="8.7899999999999991"/>
    <n v="-45.3"/>
    <n v="0.56000000000000005"/>
    <x v="1"/>
    <x v="2"/>
    <x v="1055"/>
    <x v="1"/>
    <x v="2"/>
    <n v="1685"/>
    <d v="2013-12-16T00:00:00"/>
    <x v="0"/>
    <x v="9"/>
    <n v="76017"/>
  </r>
  <r>
    <x v="218"/>
    <n v="51"/>
    <s v="Darren Budd"/>
    <x v="2"/>
    <n v="1"/>
    <x v="688"/>
    <n v="12160"/>
    <s v="Low"/>
    <n v="48"/>
    <n v="208.16"/>
    <n v="0.03"/>
    <x v="4108"/>
    <n v="68.02"/>
    <n v="865.02"/>
    <n v="0.56999999999999995"/>
    <x v="1"/>
    <x v="2"/>
    <x v="900"/>
    <x v="1"/>
    <x v="2"/>
    <n v="1684"/>
    <d v="2013-12-17T00:00:00"/>
    <x v="2"/>
    <x v="9"/>
    <n v="76017"/>
  </r>
  <r>
    <x v="218"/>
    <n v="51"/>
    <s v="Darren Budd"/>
    <x v="2"/>
    <n v="1"/>
    <x v="688"/>
    <n v="12160"/>
    <s v="Low"/>
    <n v="9"/>
    <n v="3.36"/>
    <n v="0.01"/>
    <x v="4109"/>
    <n v="6.27"/>
    <n v="-42.4925"/>
    <n v="0.55000000000000004"/>
    <x v="1"/>
    <x v="1"/>
    <x v="295"/>
    <x v="5"/>
    <x v="2"/>
    <n v="1686"/>
    <d v="2013-12-17T00:00:00"/>
    <x v="0"/>
    <x v="9"/>
    <n v="76017"/>
  </r>
  <r>
    <x v="439"/>
    <n v="51"/>
    <s v="Bradley Drucker"/>
    <x v="0"/>
    <n v="1"/>
    <x v="689"/>
    <n v="54727"/>
    <s v="Medium"/>
    <n v="29"/>
    <n v="48.04"/>
    <n v="0.02"/>
    <x v="4110"/>
    <n v="7.23"/>
    <n v="605.91999999999996"/>
    <n v="0.37"/>
    <x v="0"/>
    <x v="0"/>
    <x v="1057"/>
    <x v="2"/>
    <x v="1"/>
    <n v="7641"/>
    <d v="2013-12-14T00:00:00"/>
    <x v="0"/>
    <x v="2"/>
    <n v="90604"/>
  </r>
  <r>
    <x v="408"/>
    <n v="51"/>
    <s v="Sarah Bern"/>
    <x v="2"/>
    <n v="1"/>
    <x v="689"/>
    <n v="46849"/>
    <s v="Not Specified"/>
    <n v="23"/>
    <n v="8.33"/>
    <n v="0.09"/>
    <x v="4111"/>
    <n v="1.99"/>
    <n v="9.82"/>
    <n v="0.52"/>
    <x v="2"/>
    <x v="6"/>
    <x v="294"/>
    <x v="8"/>
    <x v="2"/>
    <n v="6578"/>
    <d v="2013-12-14T00:00:00"/>
    <x v="0"/>
    <x v="24"/>
    <n v="48858"/>
  </r>
  <r>
    <x v="537"/>
    <n v="51"/>
    <s v="Julia Barnett"/>
    <x v="2"/>
    <n v="1"/>
    <x v="689"/>
    <n v="59714"/>
    <s v="Critical"/>
    <n v="26"/>
    <n v="349.45"/>
    <n v="0.03"/>
    <x v="4112"/>
    <n v="60"/>
    <n v="1656.4621500000001"/>
    <m/>
    <x v="1"/>
    <x v="2"/>
    <x v="448"/>
    <x v="4"/>
    <x v="0"/>
    <n v="8358"/>
    <d v="2013-12-15T00:00:00"/>
    <x v="2"/>
    <x v="22"/>
    <n v="7101"/>
  </r>
  <r>
    <x v="885"/>
    <n v="51"/>
    <s v="Jennifer Braxton"/>
    <x v="0"/>
    <n v="1"/>
    <x v="689"/>
    <n v="55331"/>
    <s v="High"/>
    <n v="13"/>
    <n v="3.69"/>
    <n v="0.05"/>
    <x v="4113"/>
    <n v="2.5"/>
    <n v="-8.24"/>
    <n v="0.39"/>
    <x v="0"/>
    <x v="0"/>
    <x v="485"/>
    <x v="15"/>
    <x v="2"/>
    <n v="7722"/>
    <d v="2013-12-15T00:00:00"/>
    <x v="0"/>
    <x v="36"/>
    <n v="46375"/>
  </r>
  <r>
    <x v="48"/>
    <n v="51"/>
    <s v="Alejandro Savely"/>
    <x v="2"/>
    <n v="1"/>
    <x v="689"/>
    <n v="13125"/>
    <s v="Not Specified"/>
    <n v="30"/>
    <n v="30.73"/>
    <n v="0.02"/>
    <x v="4114"/>
    <n v="4"/>
    <n v="56.39"/>
    <n v="0.75"/>
    <x v="2"/>
    <x v="0"/>
    <x v="315"/>
    <x v="8"/>
    <x v="0"/>
    <n v="1830"/>
    <d v="2013-12-15T00:00:00"/>
    <x v="1"/>
    <x v="25"/>
    <n v="5451"/>
  </r>
  <r>
    <x v="1228"/>
    <n v="51"/>
    <s v="Bill Donatelli"/>
    <x v="2"/>
    <n v="1"/>
    <x v="690"/>
    <n v="15808"/>
    <s v="Critical"/>
    <n v="33"/>
    <n v="3.7"/>
    <n v="0.05"/>
    <x v="4115"/>
    <n v="1.61"/>
    <n v="12.63"/>
    <n v="0.44"/>
    <x v="1"/>
    <x v="3"/>
    <x v="969"/>
    <x v="5"/>
    <x v="2"/>
    <n v="2193"/>
    <d v="2013-12-14T00:00:00"/>
    <x v="0"/>
    <x v="7"/>
    <n v="68025"/>
  </r>
  <r>
    <x v="906"/>
    <n v="51"/>
    <s v="Bill Donatelli"/>
    <x v="2"/>
    <n v="1"/>
    <x v="690"/>
    <n v="15808"/>
    <s v="Critical"/>
    <n v="42"/>
    <n v="22.38"/>
    <n v="7.0000000000000007E-2"/>
    <x v="4116"/>
    <n v="15.1"/>
    <n v="-148.92500000000001"/>
    <n v="0.38"/>
    <x v="0"/>
    <x v="0"/>
    <x v="428"/>
    <x v="3"/>
    <x v="2"/>
    <n v="2194"/>
    <d v="2013-12-14T00:00:00"/>
    <x v="1"/>
    <x v="7"/>
    <n v="68801"/>
  </r>
  <r>
    <x v="1232"/>
    <n v="51"/>
    <s v="Maria Bertelson"/>
    <x v="1"/>
    <n v="1"/>
    <x v="690"/>
    <n v="15109"/>
    <s v="Not Specified"/>
    <n v="23"/>
    <n v="10.98"/>
    <n v="0.04"/>
    <x v="4117"/>
    <n v="3.37"/>
    <n v="19.36"/>
    <n v="0.56999999999999995"/>
    <x v="0"/>
    <x v="6"/>
    <x v="457"/>
    <x v="16"/>
    <x v="2"/>
    <n v="2121"/>
    <d v="2013-12-15T00:00:00"/>
    <x v="0"/>
    <x v="26"/>
    <n v="63031"/>
  </r>
  <r>
    <x v="906"/>
    <n v="51"/>
    <s v="Bill Donatelli"/>
    <x v="2"/>
    <n v="1"/>
    <x v="690"/>
    <n v="15808"/>
    <s v="Critical"/>
    <n v="3"/>
    <n v="20.99"/>
    <n v="0.01"/>
    <x v="4118"/>
    <n v="4.8099999999999996"/>
    <n v="-96.25"/>
    <n v="0.57999999999999996"/>
    <x v="2"/>
    <x v="5"/>
    <x v="358"/>
    <x v="9"/>
    <x v="2"/>
    <n v="2196"/>
    <d v="2013-12-15T00:00:00"/>
    <x v="0"/>
    <x v="7"/>
    <n v="68801"/>
  </r>
  <r>
    <x v="260"/>
    <n v="51"/>
    <s v="Shahid Shariari"/>
    <x v="2"/>
    <n v="1"/>
    <x v="690"/>
    <n v="36805"/>
    <s v="Medium"/>
    <n v="7"/>
    <n v="34.229999999999997"/>
    <n v="0"/>
    <x v="4119"/>
    <n v="5.0199999999999996"/>
    <n v="165.33"/>
    <n v="0.55000000000000004"/>
    <x v="1"/>
    <x v="0"/>
    <x v="285"/>
    <x v="5"/>
    <x v="2"/>
    <n v="5174"/>
    <d v="2013-12-16T00:00:00"/>
    <x v="0"/>
    <x v="24"/>
    <n v="48060"/>
  </r>
  <r>
    <x v="1232"/>
    <n v="51"/>
    <s v="Maria Bertelson"/>
    <x v="1"/>
    <n v="1"/>
    <x v="690"/>
    <n v="15109"/>
    <s v="Not Specified"/>
    <n v="45"/>
    <n v="6.48"/>
    <n v="0.06"/>
    <x v="4120"/>
    <n v="8.4"/>
    <n v="-205.38"/>
    <n v="0.37"/>
    <x v="0"/>
    <x v="0"/>
    <x v="529"/>
    <x v="2"/>
    <x v="2"/>
    <n v="2119"/>
    <d v="2013-12-16T00:00:00"/>
    <x v="0"/>
    <x v="26"/>
    <n v="63031"/>
  </r>
  <r>
    <x v="1232"/>
    <n v="51"/>
    <s v="Maria Bertelson"/>
    <x v="1"/>
    <n v="1"/>
    <x v="690"/>
    <n v="15109"/>
    <s v="Not Specified"/>
    <n v="10"/>
    <n v="14.03"/>
    <n v="0.09"/>
    <x v="4121"/>
    <n v="9.3699999999999992"/>
    <n v="-58.18"/>
    <n v="0.56000000000000005"/>
    <x v="0"/>
    <x v="0"/>
    <x v="1073"/>
    <x v="0"/>
    <x v="2"/>
    <n v="2122"/>
    <d v="2013-12-16T00:00:00"/>
    <x v="0"/>
    <x v="26"/>
    <n v="63031"/>
  </r>
  <r>
    <x v="1232"/>
    <n v="51"/>
    <s v="Maria Bertelson"/>
    <x v="1"/>
    <n v="1"/>
    <x v="690"/>
    <n v="15109"/>
    <s v="Not Specified"/>
    <n v="33"/>
    <n v="2.52"/>
    <n v="0.06"/>
    <x v="3285"/>
    <n v="4.28"/>
    <n v="-89.13"/>
    <n v="0.44"/>
    <x v="0"/>
    <x v="3"/>
    <x v="1170"/>
    <x v="6"/>
    <x v="2"/>
    <n v="2120"/>
    <d v="2013-12-16T00:00:00"/>
    <x v="0"/>
    <x v="26"/>
    <n v="63031"/>
  </r>
  <r>
    <x v="457"/>
    <n v="51"/>
    <s v="Jennifer Braxton"/>
    <x v="0"/>
    <n v="1"/>
    <x v="690"/>
    <n v="2339"/>
    <s v="Low"/>
    <n v="12"/>
    <n v="140.85"/>
    <n v="0.09"/>
    <x v="4122"/>
    <n v="19.989999999999998"/>
    <n v="-120.45"/>
    <n v="0.73"/>
    <x v="0"/>
    <x v="0"/>
    <x v="872"/>
    <x v="0"/>
    <x v="2"/>
    <n v="342"/>
    <d v="2013-12-16T00:00:00"/>
    <x v="0"/>
    <x v="36"/>
    <n v="47374"/>
  </r>
  <r>
    <x v="260"/>
    <n v="51"/>
    <s v="Shahid Shariari"/>
    <x v="2"/>
    <n v="1"/>
    <x v="690"/>
    <n v="36805"/>
    <s v="Medium"/>
    <n v="28"/>
    <n v="65.989999999999995"/>
    <n v="7.0000000000000007E-2"/>
    <x v="4123"/>
    <n v="5.26"/>
    <n v="226.71899999999999"/>
    <n v="0.59"/>
    <x v="2"/>
    <x v="0"/>
    <x v="440"/>
    <x v="9"/>
    <x v="2"/>
    <n v="5175"/>
    <d v="2013-12-16T00:00:00"/>
    <x v="1"/>
    <x v="24"/>
    <n v="48060"/>
  </r>
  <r>
    <x v="906"/>
    <n v="51"/>
    <s v="Bill Donatelli"/>
    <x v="2"/>
    <n v="1"/>
    <x v="690"/>
    <n v="15808"/>
    <s v="Critical"/>
    <n v="45"/>
    <n v="19.98"/>
    <n v="0.06"/>
    <x v="4124"/>
    <n v="4"/>
    <n v="11.65"/>
    <n v="0.68"/>
    <x v="2"/>
    <x v="0"/>
    <x v="368"/>
    <x v="8"/>
    <x v="2"/>
    <n v="2195"/>
    <d v="2013-12-16T00:00:00"/>
    <x v="0"/>
    <x v="7"/>
    <n v="68801"/>
  </r>
  <r>
    <x v="1232"/>
    <n v="51"/>
    <s v="Maria Bertelson"/>
    <x v="1"/>
    <n v="1"/>
    <x v="690"/>
    <n v="15109"/>
    <s v="Not Specified"/>
    <n v="11"/>
    <n v="20.95"/>
    <n v="0.08"/>
    <x v="4125"/>
    <n v="5.99"/>
    <n v="-68.760000000000005"/>
    <n v="0.65"/>
    <x v="2"/>
    <x v="0"/>
    <x v="652"/>
    <x v="8"/>
    <x v="2"/>
    <n v="2118"/>
    <d v="2013-12-17T00:00:00"/>
    <x v="0"/>
    <x v="26"/>
    <n v="63031"/>
  </r>
  <r>
    <x v="560"/>
    <n v="51"/>
    <s v="Steve Nguyen"/>
    <x v="3"/>
    <n v="1"/>
    <x v="690"/>
    <n v="56837"/>
    <s v="Low"/>
    <n v="10"/>
    <n v="90.98"/>
    <n v="0.03"/>
    <x v="4126"/>
    <n v="30"/>
    <n v="-71.48"/>
    <n v="0.61"/>
    <x v="1"/>
    <x v="2"/>
    <x v="1033"/>
    <x v="1"/>
    <x v="0"/>
    <n v="7957"/>
    <d v="2013-12-18T00:00:00"/>
    <x v="2"/>
    <x v="20"/>
    <n v="43615"/>
  </r>
  <r>
    <x v="606"/>
    <n v="51"/>
    <s v="Emily Grady"/>
    <x v="1"/>
    <n v="1"/>
    <x v="691"/>
    <n v="23746"/>
    <s v="High"/>
    <n v="10"/>
    <n v="40.97"/>
    <n v="0.06"/>
    <x v="4127"/>
    <n v="1.99"/>
    <n v="52.38"/>
    <n v="0.42"/>
    <x v="2"/>
    <x v="6"/>
    <x v="447"/>
    <x v="8"/>
    <x v="1"/>
    <n v="3321"/>
    <d v="2013-12-16T00:00:00"/>
    <x v="0"/>
    <x v="5"/>
    <n v="84663"/>
  </r>
  <r>
    <x v="395"/>
    <n v="51"/>
    <s v="Christy Brittain"/>
    <x v="3"/>
    <n v="1"/>
    <x v="691"/>
    <n v="59815"/>
    <s v="Not Specified"/>
    <n v="14"/>
    <n v="3.71"/>
    <n v="0.09"/>
    <x v="4128"/>
    <n v="1.93"/>
    <n v="-1.06"/>
    <n v="0.35"/>
    <x v="0"/>
    <x v="3"/>
    <x v="20"/>
    <x v="2"/>
    <x v="1"/>
    <n v="8376"/>
    <d v="2013-12-17T00:00:00"/>
    <x v="0"/>
    <x v="2"/>
    <n v="95070"/>
  </r>
  <r>
    <x v="349"/>
    <n v="51"/>
    <s v="Tim Brockman"/>
    <x v="3"/>
    <n v="1"/>
    <x v="691"/>
    <n v="42151"/>
    <s v="High"/>
    <n v="35"/>
    <n v="155.99"/>
    <n v="0.05"/>
    <x v="4129"/>
    <n v="3.9"/>
    <n v="1140.6690000000001"/>
    <n v="0.55000000000000004"/>
    <x v="2"/>
    <x v="0"/>
    <x v="479"/>
    <x v="9"/>
    <x v="1"/>
    <n v="5941"/>
    <d v="2013-12-18T00:00:00"/>
    <x v="0"/>
    <x v="31"/>
    <n v="83301"/>
  </r>
  <r>
    <x v="1221"/>
    <n v="51"/>
    <s v="Kalyca Meade"/>
    <x v="2"/>
    <n v="1"/>
    <x v="692"/>
    <n v="49575"/>
    <s v="High"/>
    <n v="12"/>
    <n v="42.8"/>
    <n v="0.05"/>
    <x v="4130"/>
    <n v="2.99"/>
    <n v="170.90100000000001"/>
    <n v="0.36"/>
    <x v="0"/>
    <x v="0"/>
    <x v="587"/>
    <x v="3"/>
    <x v="0"/>
    <n v="6942"/>
    <d v="2013-12-17T00:00:00"/>
    <x v="0"/>
    <x v="0"/>
    <n v="15146"/>
  </r>
  <r>
    <x v="464"/>
    <n v="51"/>
    <s v="Brad Thomas"/>
    <x v="1"/>
    <n v="1"/>
    <x v="692"/>
    <n v="34597"/>
    <s v="Medium"/>
    <n v="8"/>
    <n v="125.99"/>
    <n v="7.0000000000000007E-2"/>
    <x v="4131"/>
    <n v="2.5"/>
    <n v="-258.85199999999998"/>
    <n v="0.57999999999999996"/>
    <x v="2"/>
    <x v="0"/>
    <x v="597"/>
    <x v="9"/>
    <x v="1"/>
    <n v="4861"/>
    <d v="2013-12-18T00:00:00"/>
    <x v="1"/>
    <x v="2"/>
    <n v="95032"/>
  </r>
  <r>
    <x v="1085"/>
    <n v="51"/>
    <s v="Corey Lock"/>
    <x v="1"/>
    <n v="1"/>
    <x v="693"/>
    <n v="57891"/>
    <s v="Medium"/>
    <n v="17"/>
    <n v="65.989999999999995"/>
    <n v="0.08"/>
    <x v="4132"/>
    <n v="5.92"/>
    <n v="47.097000000000001"/>
    <n v="0.55000000000000004"/>
    <x v="2"/>
    <x v="0"/>
    <x v="702"/>
    <x v="9"/>
    <x v="1"/>
    <n v="8110"/>
    <d v="2013-12-17T00:00:00"/>
    <x v="0"/>
    <x v="2"/>
    <n v="95351"/>
  </r>
  <r>
    <x v="1164"/>
    <n v="51"/>
    <s v="Nathan Mautz"/>
    <x v="1"/>
    <n v="1"/>
    <x v="693"/>
    <n v="21702"/>
    <s v="Not Specified"/>
    <n v="40"/>
    <n v="122.99"/>
    <n v="0.01"/>
    <x v="4133"/>
    <n v="70.2"/>
    <n v="-1461.65"/>
    <n v="0.74"/>
    <x v="1"/>
    <x v="2"/>
    <x v="199"/>
    <x v="1"/>
    <x v="3"/>
    <n v="3016"/>
    <d v="2013-12-18T00:00:00"/>
    <x v="2"/>
    <x v="4"/>
    <n v="35209"/>
  </r>
  <r>
    <x v="427"/>
    <n v="51"/>
    <s v="Alice McCarthy"/>
    <x v="2"/>
    <n v="1"/>
    <x v="693"/>
    <n v="2659"/>
    <s v="Not Specified"/>
    <n v="50"/>
    <n v="18.97"/>
    <n v="0.08"/>
    <x v="4134"/>
    <n v="9.0299999999999994"/>
    <n v="41.27"/>
    <n v="0.37"/>
    <x v="0"/>
    <x v="0"/>
    <x v="138"/>
    <x v="2"/>
    <x v="1"/>
    <n v="388"/>
    <d v="2013-12-19T00:00:00"/>
    <x v="0"/>
    <x v="5"/>
    <n v="84118"/>
  </r>
  <r>
    <x v="1233"/>
    <n v="51"/>
    <s v="Janet Lee"/>
    <x v="3"/>
    <n v="1"/>
    <x v="693"/>
    <n v="32996"/>
    <s v="Critical"/>
    <n v="2"/>
    <n v="65.989999999999995"/>
    <n v="0.04"/>
    <x v="4135"/>
    <n v="3.9"/>
    <n v="-300.85000000000002"/>
    <n v="0.55000000000000004"/>
    <x v="2"/>
    <x v="0"/>
    <x v="937"/>
    <x v="9"/>
    <x v="3"/>
    <n v="4636"/>
    <d v="2013-12-19T00:00:00"/>
    <x v="0"/>
    <x v="45"/>
    <n v="28307"/>
  </r>
  <r>
    <x v="1233"/>
    <n v="51"/>
    <s v="Janet Lee"/>
    <x v="3"/>
    <n v="1"/>
    <x v="693"/>
    <n v="32996"/>
    <s v="Critical"/>
    <n v="15"/>
    <n v="17.78"/>
    <n v="0.09"/>
    <x v="4136"/>
    <n v="5.03"/>
    <n v="7.26"/>
    <n v="0.54"/>
    <x v="1"/>
    <x v="0"/>
    <x v="931"/>
    <x v="5"/>
    <x v="3"/>
    <n v="4635"/>
    <d v="2013-12-20T00:00:00"/>
    <x v="0"/>
    <x v="45"/>
    <n v="28307"/>
  </r>
  <r>
    <x v="1067"/>
    <n v="51"/>
    <s v="Helen Wasserman"/>
    <x v="1"/>
    <n v="1"/>
    <x v="693"/>
    <n v="70"/>
    <s v="Low"/>
    <n v="48"/>
    <n v="1.86"/>
    <n v="0.03"/>
    <x v="4137"/>
    <n v="2.58"/>
    <n v="-107"/>
    <n v="0.82"/>
    <x v="0"/>
    <x v="3"/>
    <x v="728"/>
    <x v="14"/>
    <x v="0"/>
    <n v="14"/>
    <d v="2013-12-22T00:00:00"/>
    <x v="0"/>
    <x v="13"/>
    <n v="11554"/>
  </r>
  <r>
    <x v="1067"/>
    <n v="51"/>
    <s v="Helen Wasserman"/>
    <x v="1"/>
    <n v="1"/>
    <x v="693"/>
    <n v="70"/>
    <s v="Low"/>
    <n v="46"/>
    <n v="205.99"/>
    <n v="0.05"/>
    <x v="4138"/>
    <n v="5.99"/>
    <n v="2057.1660000000002"/>
    <n v="0.59"/>
    <x v="2"/>
    <x v="0"/>
    <x v="34"/>
    <x v="9"/>
    <x v="0"/>
    <n v="15"/>
    <d v="2013-12-22T00:00:00"/>
    <x v="0"/>
    <x v="13"/>
    <n v="11554"/>
  </r>
  <r>
    <x v="1085"/>
    <n v="51"/>
    <s v="Darrin Sayre"/>
    <x v="3"/>
    <n v="1"/>
    <x v="694"/>
    <n v="16995"/>
    <s v="Not Specified"/>
    <n v="42"/>
    <n v="1.1399999999999999"/>
    <n v="0.06"/>
    <x v="4139"/>
    <n v="0.7"/>
    <n v="-1.46"/>
    <n v="0.38"/>
    <x v="0"/>
    <x v="3"/>
    <x v="178"/>
    <x v="14"/>
    <x v="1"/>
    <n v="2356"/>
    <d v="2013-12-20T00:00:00"/>
    <x v="0"/>
    <x v="2"/>
    <n v="95351"/>
  </r>
  <r>
    <x v="472"/>
    <n v="52"/>
    <s v="Chris Cortes"/>
    <x v="3"/>
    <n v="1"/>
    <x v="695"/>
    <n v="39842"/>
    <s v="Medium"/>
    <n v="38"/>
    <n v="41.32"/>
    <n v="0.08"/>
    <x v="4140"/>
    <n v="8.66"/>
    <n v="114.45"/>
    <n v="0.76"/>
    <x v="1"/>
    <x v="5"/>
    <x v="855"/>
    <x v="5"/>
    <x v="0"/>
    <n v="5624"/>
    <d v="2013-12-19T00:00:00"/>
    <x v="1"/>
    <x v="28"/>
    <n v="2116"/>
  </r>
  <r>
    <x v="603"/>
    <n v="52"/>
    <s v="Logan Haushalter"/>
    <x v="2"/>
    <n v="1"/>
    <x v="695"/>
    <n v="54437"/>
    <s v="High"/>
    <n v="15"/>
    <n v="55.99"/>
    <n v="0.09"/>
    <x v="4141"/>
    <n v="5"/>
    <n v="-311.04700000000003"/>
    <n v="0.83"/>
    <x v="2"/>
    <x v="6"/>
    <x v="415"/>
    <x v="9"/>
    <x v="2"/>
    <n v="7607"/>
    <d v="2013-12-19T00:00:00"/>
    <x v="0"/>
    <x v="36"/>
    <n v="47362"/>
  </r>
  <r>
    <x v="423"/>
    <n v="52"/>
    <s v="Frank Merwin"/>
    <x v="2"/>
    <n v="1"/>
    <x v="695"/>
    <n v="37218"/>
    <s v="High"/>
    <n v="23"/>
    <n v="6.48"/>
    <n v="0.08"/>
    <x v="4142"/>
    <n v="5.82"/>
    <n v="-54.91"/>
    <n v="0.37"/>
    <x v="0"/>
    <x v="0"/>
    <x v="942"/>
    <x v="2"/>
    <x v="1"/>
    <n v="5227"/>
    <d v="2013-12-20T00:00:00"/>
    <x v="0"/>
    <x v="5"/>
    <n v="84084"/>
  </r>
  <r>
    <x v="865"/>
    <n v="52"/>
    <s v="Chris Cortes"/>
    <x v="3"/>
    <n v="1"/>
    <x v="695"/>
    <n v="39842"/>
    <s v="Medium"/>
    <n v="22"/>
    <n v="65.989999999999995"/>
    <n v="0.01"/>
    <x v="4143"/>
    <n v="3.99"/>
    <n v="224.85599999999999"/>
    <n v="0.59"/>
    <x v="2"/>
    <x v="0"/>
    <x v="225"/>
    <x v="9"/>
    <x v="0"/>
    <n v="5625"/>
    <d v="2013-12-20T00:00:00"/>
    <x v="1"/>
    <x v="19"/>
    <n v="4070"/>
  </r>
  <r>
    <x v="423"/>
    <n v="52"/>
    <s v="Frank Merwin"/>
    <x v="2"/>
    <n v="1"/>
    <x v="695"/>
    <n v="37218"/>
    <s v="High"/>
    <n v="29"/>
    <n v="60.97"/>
    <n v="0"/>
    <x v="4144"/>
    <n v="4.5"/>
    <n v="525.54"/>
    <n v="0.56000000000000005"/>
    <x v="0"/>
    <x v="0"/>
    <x v="601"/>
    <x v="13"/>
    <x v="1"/>
    <n v="5226"/>
    <d v="2013-12-21T00:00:00"/>
    <x v="0"/>
    <x v="5"/>
    <n v="84084"/>
  </r>
  <r>
    <x v="1234"/>
    <n v="52"/>
    <s v="Fred Hopkins"/>
    <x v="1"/>
    <n v="1"/>
    <x v="695"/>
    <n v="36741"/>
    <s v="Critical"/>
    <n v="6"/>
    <n v="55.99"/>
    <n v="0.01"/>
    <x v="4145"/>
    <n v="5"/>
    <n v="-254.364"/>
    <n v="0.83"/>
    <x v="2"/>
    <x v="6"/>
    <x v="415"/>
    <x v="9"/>
    <x v="2"/>
    <n v="5164"/>
    <d v="2013-12-21T00:00:00"/>
    <x v="0"/>
    <x v="9"/>
    <n v="76031"/>
  </r>
  <r>
    <x v="1234"/>
    <n v="51"/>
    <s v="Fred Hopkins"/>
    <x v="1"/>
    <n v="1"/>
    <x v="695"/>
    <n v="36741"/>
    <s v="Critical"/>
    <n v="26"/>
    <n v="5.68"/>
    <n v="0.08"/>
    <x v="4146"/>
    <n v="1.46"/>
    <n v="34.479999999999997"/>
    <n v="0.39"/>
    <x v="0"/>
    <x v="3"/>
    <x v="812"/>
    <x v="2"/>
    <x v="2"/>
    <n v="5163"/>
    <d v="2013-12-22T00:00:00"/>
    <x v="0"/>
    <x v="9"/>
    <n v="76031"/>
  </r>
  <r>
    <x v="894"/>
    <n v="51"/>
    <s v="Ashley Jarboe"/>
    <x v="0"/>
    <n v="1"/>
    <x v="695"/>
    <n v="33826"/>
    <s v="Low"/>
    <n v="13"/>
    <n v="14.34"/>
    <n v="0.03"/>
    <x v="4147"/>
    <n v="5"/>
    <n v="58.16"/>
    <n v="0.49"/>
    <x v="1"/>
    <x v="6"/>
    <x v="168"/>
    <x v="5"/>
    <x v="1"/>
    <n v="4760"/>
    <d v="2013-12-23T00:00:00"/>
    <x v="0"/>
    <x v="40"/>
    <n v="85234"/>
  </r>
  <r>
    <x v="673"/>
    <n v="52"/>
    <s v="Muhammed Lee"/>
    <x v="3"/>
    <n v="1"/>
    <x v="696"/>
    <n v="3905"/>
    <s v="Not Specified"/>
    <n v="42"/>
    <n v="60.89"/>
    <n v="0.03"/>
    <x v="4148"/>
    <n v="32.409999999999997"/>
    <n v="-377.25"/>
    <n v="0.56000000000000005"/>
    <x v="1"/>
    <x v="2"/>
    <x v="420"/>
    <x v="1"/>
    <x v="0"/>
    <n v="573"/>
    <d v="2013-12-21T00:00:00"/>
    <x v="2"/>
    <x v="19"/>
    <n v="4072"/>
  </r>
  <r>
    <x v="568"/>
    <n v="52"/>
    <s v="Jennifer Patt"/>
    <x v="1"/>
    <n v="1"/>
    <x v="696"/>
    <n v="59173"/>
    <s v="High"/>
    <n v="27"/>
    <n v="100.98"/>
    <n v="0.01"/>
    <x v="4149"/>
    <n v="35.840000000000003"/>
    <n v="36.94"/>
    <n v="0.62"/>
    <x v="1"/>
    <x v="4"/>
    <x v="35"/>
    <x v="10"/>
    <x v="1"/>
    <n v="8278"/>
    <d v="2013-12-21T00:00:00"/>
    <x v="2"/>
    <x v="2"/>
    <n v="94070"/>
  </r>
  <r>
    <x v="707"/>
    <n v="52"/>
    <s v="Liz Carlisle"/>
    <x v="2"/>
    <n v="1"/>
    <x v="696"/>
    <n v="3169"/>
    <s v="Medium"/>
    <n v="7"/>
    <n v="4.42"/>
    <n v="0.04"/>
    <x v="4150"/>
    <n v="4.99"/>
    <n v="-19.95"/>
    <n v="0.38"/>
    <x v="0"/>
    <x v="0"/>
    <x v="445"/>
    <x v="15"/>
    <x v="3"/>
    <n v="465"/>
    <d v="2013-12-21T00:00:00"/>
    <x v="0"/>
    <x v="45"/>
    <n v="28601"/>
  </r>
  <r>
    <x v="359"/>
    <n v="52"/>
    <s v="Phillip Flathmann"/>
    <x v="0"/>
    <n v="1"/>
    <x v="696"/>
    <n v="18627"/>
    <s v="Medium"/>
    <n v="4"/>
    <n v="3.69"/>
    <n v="0.01"/>
    <x v="4151"/>
    <n v="0.5"/>
    <n v="0.71"/>
    <n v="0.38"/>
    <x v="0"/>
    <x v="0"/>
    <x v="857"/>
    <x v="12"/>
    <x v="0"/>
    <n v="2583"/>
    <d v="2013-12-21T00:00:00"/>
    <x v="0"/>
    <x v="13"/>
    <n v="11803"/>
  </r>
  <r>
    <x v="174"/>
    <n v="52"/>
    <s v="Helen Wasserman"/>
    <x v="1"/>
    <n v="1"/>
    <x v="696"/>
    <n v="49988"/>
    <s v="High"/>
    <n v="33"/>
    <n v="400.98"/>
    <n v="0.08"/>
    <x v="4152"/>
    <n v="42.52"/>
    <n v="-969.04836599999999"/>
    <n v="0.71"/>
    <x v="1"/>
    <x v="4"/>
    <x v="460"/>
    <x v="4"/>
    <x v="0"/>
    <n v="7002"/>
    <d v="2013-12-22T00:00:00"/>
    <x v="2"/>
    <x v="13"/>
    <n v="14901"/>
  </r>
  <r>
    <x v="174"/>
    <n v="52"/>
    <s v="Helen Wasserman"/>
    <x v="1"/>
    <n v="1"/>
    <x v="696"/>
    <n v="49988"/>
    <s v="High"/>
    <n v="43"/>
    <n v="167.27"/>
    <n v="0"/>
    <x v="4153"/>
    <n v="35"/>
    <n v="-222.17"/>
    <n v="0.85"/>
    <x v="0"/>
    <x v="1"/>
    <x v="905"/>
    <x v="0"/>
    <x v="0"/>
    <n v="7001"/>
    <d v="2013-12-23T00:00:00"/>
    <x v="0"/>
    <x v="13"/>
    <n v="14901"/>
  </r>
  <r>
    <x v="174"/>
    <n v="52"/>
    <s v="Helen Wasserman"/>
    <x v="1"/>
    <n v="1"/>
    <x v="696"/>
    <n v="49988"/>
    <s v="High"/>
    <n v="33"/>
    <n v="205.99"/>
    <n v="0.01"/>
    <x v="4154"/>
    <n v="2.79"/>
    <n v="1619.6579999999999"/>
    <n v="0.57999999999999996"/>
    <x v="2"/>
    <x v="0"/>
    <x v="1141"/>
    <x v="9"/>
    <x v="0"/>
    <n v="7003"/>
    <d v="2013-12-23T00:00:00"/>
    <x v="0"/>
    <x v="13"/>
    <n v="14901"/>
  </r>
  <r>
    <x v="28"/>
    <n v="52"/>
    <s v="Julia Barnett"/>
    <x v="1"/>
    <n v="1"/>
    <x v="697"/>
    <n v="12612"/>
    <s v="Low"/>
    <n v="29"/>
    <n v="78.650000000000006"/>
    <n v="0.02"/>
    <x v="4155"/>
    <n v="13.99"/>
    <n v="611.92999999999995"/>
    <n v="0.52"/>
    <x v="0"/>
    <x v="5"/>
    <x v="191"/>
    <x v="13"/>
    <x v="1"/>
    <n v="1758"/>
    <d v="2013-12-21T00:00:00"/>
    <x v="0"/>
    <x v="2"/>
    <n v="92672"/>
  </r>
  <r>
    <x v="12"/>
    <n v="52"/>
    <s v="Tamara Dahlen"/>
    <x v="2"/>
    <n v="1"/>
    <x v="697"/>
    <n v="42465"/>
    <s v="Medium"/>
    <n v="15"/>
    <n v="6.48"/>
    <n v="0.08"/>
    <x v="4156"/>
    <n v="5.74"/>
    <n v="-32.700000000000003"/>
    <n v="0.37"/>
    <x v="0"/>
    <x v="0"/>
    <x v="952"/>
    <x v="2"/>
    <x v="2"/>
    <n v="5990"/>
    <d v="2013-12-22T00:00:00"/>
    <x v="0"/>
    <x v="9"/>
    <n v="78577"/>
  </r>
  <r>
    <x v="1235"/>
    <n v="52"/>
    <s v="Trudy Schmidt"/>
    <x v="0"/>
    <n v="1"/>
    <x v="697"/>
    <n v="8515"/>
    <s v="Critical"/>
    <n v="33"/>
    <n v="20.95"/>
    <n v="0"/>
    <x v="4157"/>
    <n v="4"/>
    <n v="99.31"/>
    <n v="0.6"/>
    <x v="2"/>
    <x v="0"/>
    <x v="652"/>
    <x v="8"/>
    <x v="2"/>
    <n v="1167"/>
    <d v="2013-12-22T00:00:00"/>
    <x v="0"/>
    <x v="24"/>
    <n v="48239"/>
  </r>
  <r>
    <x v="204"/>
    <n v="52"/>
    <s v="Phillina Ober"/>
    <x v="0"/>
    <n v="1"/>
    <x v="697"/>
    <n v="40519"/>
    <s v="Critical"/>
    <n v="38"/>
    <n v="2.1800000000000002"/>
    <n v="0.08"/>
    <x v="4158"/>
    <n v="1.38"/>
    <n v="-10.32"/>
    <n v="0.44"/>
    <x v="0"/>
    <x v="3"/>
    <x v="434"/>
    <x v="14"/>
    <x v="1"/>
    <n v="5720"/>
    <d v="2013-12-23T00:00:00"/>
    <x v="0"/>
    <x v="21"/>
    <n v="98002"/>
  </r>
  <r>
    <x v="403"/>
    <n v="52"/>
    <s v="Michael Nguyen"/>
    <x v="0"/>
    <n v="1"/>
    <x v="697"/>
    <n v="9028"/>
    <s v="Low"/>
    <n v="48"/>
    <n v="306.14"/>
    <n v="0.04"/>
    <x v="4159"/>
    <n v="26.53"/>
    <n v="3829.63"/>
    <n v="0.56000000000000005"/>
    <x v="2"/>
    <x v="2"/>
    <x v="96"/>
    <x v="7"/>
    <x v="2"/>
    <n v="1242"/>
    <d v="2013-12-25T00:00:00"/>
    <x v="2"/>
    <x v="34"/>
    <n v="57201"/>
  </r>
  <r>
    <x v="28"/>
    <n v="52"/>
    <s v="Julia Barnett"/>
    <x v="1"/>
    <n v="1"/>
    <x v="697"/>
    <n v="12612"/>
    <s v="Low"/>
    <n v="49"/>
    <n v="3.75"/>
    <n v="0.09"/>
    <x v="4160"/>
    <n v="0.5"/>
    <n v="82.21"/>
    <n v="0.37"/>
    <x v="0"/>
    <x v="0"/>
    <x v="910"/>
    <x v="12"/>
    <x v="1"/>
    <n v="1759"/>
    <d v="2013-12-26T00:00:00"/>
    <x v="1"/>
    <x v="2"/>
    <n v="92672"/>
  </r>
  <r>
    <x v="1207"/>
    <n v="52"/>
    <s v="Laurel Elliston"/>
    <x v="2"/>
    <n v="1"/>
    <x v="697"/>
    <n v="45924"/>
    <s v="Low"/>
    <n v="1"/>
    <n v="24.95"/>
    <n v="0.02"/>
    <x v="4161"/>
    <n v="2.99"/>
    <n v="-11.7645"/>
    <n v="0.39"/>
    <x v="0"/>
    <x v="0"/>
    <x v="731"/>
    <x v="3"/>
    <x v="3"/>
    <n v="6449"/>
    <d v="2013-12-26T00:00:00"/>
    <x v="0"/>
    <x v="16"/>
    <n v="23666"/>
  </r>
  <r>
    <x v="632"/>
    <n v="52"/>
    <s v="Cynthia Arntzen"/>
    <x v="0"/>
    <n v="1"/>
    <x v="697"/>
    <n v="18822"/>
    <s v="Low"/>
    <n v="34"/>
    <n v="65.989999999999995"/>
    <n v="0.03"/>
    <x v="4162"/>
    <n v="8.99"/>
    <n v="361.89"/>
    <n v="0.56000000000000005"/>
    <x v="2"/>
    <x v="0"/>
    <x v="531"/>
    <x v="9"/>
    <x v="3"/>
    <n v="2605"/>
    <d v="2013-12-30T00:00:00"/>
    <x v="0"/>
    <x v="29"/>
    <n v="37167"/>
  </r>
  <r>
    <x v="1236"/>
    <n v="52"/>
    <s v="Luke Schmidt"/>
    <x v="1"/>
    <n v="1"/>
    <x v="698"/>
    <n v="39043"/>
    <s v="Not Specified"/>
    <n v="37"/>
    <n v="20.34"/>
    <n v="7.0000000000000007E-2"/>
    <x v="4163"/>
    <n v="35"/>
    <n v="-1176.28"/>
    <n v="0.84"/>
    <x v="0"/>
    <x v="1"/>
    <x v="47"/>
    <x v="0"/>
    <x v="3"/>
    <n v="5508"/>
    <d v="2013-12-23T00:00:00"/>
    <x v="1"/>
    <x v="17"/>
    <n v="29406"/>
  </r>
  <r>
    <x v="35"/>
    <n v="52"/>
    <s v="Luke Schmidt"/>
    <x v="1"/>
    <n v="1"/>
    <x v="698"/>
    <n v="39043"/>
    <s v="Not Specified"/>
    <n v="14"/>
    <n v="3.69"/>
    <n v="0.09"/>
    <x v="4164"/>
    <n v="0.5"/>
    <n v="16.79"/>
    <n v="0.38"/>
    <x v="0"/>
    <x v="0"/>
    <x v="317"/>
    <x v="12"/>
    <x v="3"/>
    <n v="5507"/>
    <d v="2013-12-23T00:00:00"/>
    <x v="0"/>
    <x v="17"/>
    <n v="29577"/>
  </r>
  <r>
    <x v="289"/>
    <n v="52"/>
    <s v="Corinna Mitchell"/>
    <x v="2"/>
    <n v="1"/>
    <x v="698"/>
    <n v="41702"/>
    <s v="Not Specified"/>
    <n v="21"/>
    <n v="152.47999999999999"/>
    <n v="0.03"/>
    <x v="4165"/>
    <n v="4"/>
    <n v="99.88"/>
    <n v="0.79"/>
    <x v="2"/>
    <x v="0"/>
    <x v="378"/>
    <x v="8"/>
    <x v="2"/>
    <n v="5878"/>
    <d v="2013-12-23T00:00:00"/>
    <x v="0"/>
    <x v="11"/>
    <n v="73064"/>
  </r>
  <r>
    <x v="289"/>
    <n v="52"/>
    <s v="Corinna Mitchell"/>
    <x v="2"/>
    <n v="1"/>
    <x v="698"/>
    <n v="41702"/>
    <s v="Not Specified"/>
    <n v="5"/>
    <n v="4.28"/>
    <n v="0.02"/>
    <x v="4166"/>
    <n v="6.72"/>
    <n v="-22.82"/>
    <n v="0.4"/>
    <x v="0"/>
    <x v="0"/>
    <x v="1047"/>
    <x v="2"/>
    <x v="2"/>
    <n v="5879"/>
    <d v="2013-12-24T00:00:00"/>
    <x v="0"/>
    <x v="11"/>
    <n v="73064"/>
  </r>
  <r>
    <x v="241"/>
    <n v="52"/>
    <s v="Evan Minnotte"/>
    <x v="2"/>
    <n v="1"/>
    <x v="698"/>
    <n v="22656"/>
    <s v="Not Specified"/>
    <n v="10"/>
    <n v="30.98"/>
    <n v="0.05"/>
    <x v="4167"/>
    <n v="6.5"/>
    <n v="-77.89"/>
    <n v="0.64"/>
    <x v="2"/>
    <x v="0"/>
    <x v="557"/>
    <x v="8"/>
    <x v="2"/>
    <n v="3155"/>
    <d v="2013-12-24T00:00:00"/>
    <x v="1"/>
    <x v="36"/>
    <n v="46324"/>
  </r>
  <r>
    <x v="657"/>
    <n v="52"/>
    <s v="Delfina Latchford"/>
    <x v="0"/>
    <n v="1"/>
    <x v="698"/>
    <n v="42695"/>
    <s v="Not Specified"/>
    <n v="12"/>
    <n v="65.989999999999995"/>
    <n v="0.02"/>
    <x v="4168"/>
    <n v="5.31"/>
    <n v="-10.295999999999999"/>
    <n v="0.56999999999999995"/>
    <x v="2"/>
    <x v="0"/>
    <x v="789"/>
    <x v="9"/>
    <x v="2"/>
    <n v="6029"/>
    <d v="2013-12-24T00:00:00"/>
    <x v="0"/>
    <x v="14"/>
    <n v="60459"/>
  </r>
  <r>
    <x v="143"/>
    <n v="52"/>
    <s v="Carl Ludwig"/>
    <x v="2"/>
    <n v="1"/>
    <x v="699"/>
    <n v="1761"/>
    <s v="High"/>
    <n v="25"/>
    <n v="449.99"/>
    <n v="0.01"/>
    <x v="4169"/>
    <n v="49"/>
    <n v="-547.61"/>
    <n v="0.38"/>
    <x v="2"/>
    <x v="2"/>
    <x v="634"/>
    <x v="11"/>
    <x v="2"/>
    <n v="250"/>
    <d v="2013-12-25T00:00:00"/>
    <x v="2"/>
    <x v="14"/>
    <n v="60090"/>
  </r>
  <r>
    <x v="357"/>
    <n v="52"/>
    <s v="Nat Carroll"/>
    <x v="1"/>
    <n v="1"/>
    <x v="700"/>
    <n v="54850"/>
    <s v="Not Specified"/>
    <n v="16"/>
    <n v="178.47"/>
    <n v="7.0000000000000007E-2"/>
    <x v="4170"/>
    <n v="19.989999999999998"/>
    <n v="587.64"/>
    <n v="0.55000000000000004"/>
    <x v="0"/>
    <x v="0"/>
    <x v="218"/>
    <x v="0"/>
    <x v="0"/>
    <n v="7652"/>
    <d v="2013-12-24T00:00:00"/>
    <x v="0"/>
    <x v="20"/>
    <n v="44107"/>
  </r>
  <r>
    <x v="1157"/>
    <n v="52"/>
    <s v="Julia Dunbar"/>
    <x v="3"/>
    <n v="1"/>
    <x v="700"/>
    <n v="5538"/>
    <s v="Critical"/>
    <n v="13"/>
    <n v="146.05000000000001"/>
    <n v="0.03"/>
    <x v="4171"/>
    <n v="80.2"/>
    <n v="-668.18700000000001"/>
    <n v="0.71"/>
    <x v="1"/>
    <x v="4"/>
    <x v="203"/>
    <x v="4"/>
    <x v="2"/>
    <n v="776"/>
    <d v="2013-12-25T00:00:00"/>
    <x v="2"/>
    <x v="26"/>
    <n v="63385"/>
  </r>
  <r>
    <x v="357"/>
    <n v="52"/>
    <s v="Nat Carroll"/>
    <x v="1"/>
    <n v="1"/>
    <x v="700"/>
    <n v="54850"/>
    <s v="Not Specified"/>
    <n v="9"/>
    <n v="125.99"/>
    <n v="0.02"/>
    <x v="4172"/>
    <n v="8.08"/>
    <n v="-249.32599999999999"/>
    <n v="0.56999999999999995"/>
    <x v="2"/>
    <x v="0"/>
    <x v="665"/>
    <x v="9"/>
    <x v="0"/>
    <n v="7653"/>
    <d v="2013-12-25T00:00:00"/>
    <x v="0"/>
    <x v="20"/>
    <n v="44107"/>
  </r>
  <r>
    <x v="1019"/>
    <n v="52"/>
    <s v="Cari Schnelling"/>
    <x v="1"/>
    <n v="1"/>
    <x v="700"/>
    <n v="51169"/>
    <s v="High"/>
    <n v="2"/>
    <n v="136.97999999999999"/>
    <n v="0.08"/>
    <x v="4173"/>
    <n v="24.49"/>
    <n v="-192.92"/>
    <n v="0.59"/>
    <x v="1"/>
    <x v="1"/>
    <x v="711"/>
    <x v="5"/>
    <x v="2"/>
    <n v="7168"/>
    <d v="2013-12-26T00:00:00"/>
    <x v="0"/>
    <x v="14"/>
    <n v="60067"/>
  </r>
  <r>
    <x v="656"/>
    <n v="52"/>
    <s v="Nancy Lomonaco"/>
    <x v="1"/>
    <n v="1"/>
    <x v="700"/>
    <n v="16613"/>
    <s v="High"/>
    <n v="28"/>
    <n v="1.74"/>
    <n v="0.08"/>
    <x v="4174"/>
    <n v="4.08"/>
    <n v="-81.96"/>
    <n v="0.53"/>
    <x v="1"/>
    <x v="6"/>
    <x v="165"/>
    <x v="5"/>
    <x v="2"/>
    <n v="2306"/>
    <d v="2013-12-26T00:00:00"/>
    <x v="0"/>
    <x v="9"/>
    <n v="76053"/>
  </r>
  <r>
    <x v="1157"/>
    <n v="52"/>
    <s v="Julia Dunbar"/>
    <x v="3"/>
    <n v="1"/>
    <x v="700"/>
    <n v="5538"/>
    <s v="Critical"/>
    <n v="43"/>
    <n v="29.17"/>
    <n v="0.05"/>
    <x v="4175"/>
    <n v="6.27"/>
    <n v="415.85399999999998"/>
    <n v="0.37"/>
    <x v="0"/>
    <x v="0"/>
    <x v="680"/>
    <x v="3"/>
    <x v="2"/>
    <n v="775"/>
    <d v="2013-12-26T00:00:00"/>
    <x v="0"/>
    <x v="26"/>
    <n v="63385"/>
  </r>
  <r>
    <x v="753"/>
    <n v="52"/>
    <s v="Bill Eplett"/>
    <x v="2"/>
    <n v="1"/>
    <x v="700"/>
    <n v="42112"/>
    <s v="Not Specified"/>
    <n v="16"/>
    <n v="195.99"/>
    <n v="0.01"/>
    <x v="4176"/>
    <n v="8.99"/>
    <n v="201.03299999999999"/>
    <n v="0.6"/>
    <x v="2"/>
    <x v="0"/>
    <x v="301"/>
    <x v="9"/>
    <x v="2"/>
    <n v="5936"/>
    <d v="2013-12-26T00:00:00"/>
    <x v="0"/>
    <x v="24"/>
    <n v="48509"/>
  </r>
  <r>
    <x v="1157"/>
    <n v="52"/>
    <s v="Julia Dunbar"/>
    <x v="3"/>
    <n v="1"/>
    <x v="700"/>
    <n v="5538"/>
    <s v="Critical"/>
    <n v="4"/>
    <n v="125.99"/>
    <n v="0.06"/>
    <x v="4177"/>
    <n v="5.63"/>
    <n v="-492.767"/>
    <n v="0.6"/>
    <x v="2"/>
    <x v="0"/>
    <x v="1143"/>
    <x v="9"/>
    <x v="2"/>
    <n v="777"/>
    <d v="2013-12-27T00:00:00"/>
    <x v="0"/>
    <x v="26"/>
    <n v="63385"/>
  </r>
  <r>
    <x v="601"/>
    <n v="52"/>
    <s v="Khloe Miller"/>
    <x v="1"/>
    <n v="1"/>
    <x v="701"/>
    <n v="5346"/>
    <s v="Critical"/>
    <n v="34"/>
    <n v="90.98"/>
    <n v="7.0000000000000007E-2"/>
    <x v="4178"/>
    <n v="56.2"/>
    <n v="-1448.83"/>
    <n v="0.74"/>
    <x v="1"/>
    <x v="5"/>
    <x v="172"/>
    <x v="5"/>
    <x v="2"/>
    <n v="741"/>
    <d v="2013-12-26T00:00:00"/>
    <x v="0"/>
    <x v="24"/>
    <n v="48066"/>
  </r>
  <r>
    <x v="1237"/>
    <n v="52"/>
    <s v="Nora Price"/>
    <x v="0"/>
    <n v="1"/>
    <x v="701"/>
    <n v="41605"/>
    <s v="Medium"/>
    <n v="4"/>
    <n v="24.92"/>
    <n v="0.02"/>
    <x v="4179"/>
    <n v="12.98"/>
    <n v="-29.980499999999999"/>
    <n v="0.39"/>
    <x v="0"/>
    <x v="0"/>
    <x v="363"/>
    <x v="3"/>
    <x v="3"/>
    <n v="5861"/>
    <d v="2013-12-26T00:00:00"/>
    <x v="0"/>
    <x v="16"/>
    <n v="23434"/>
  </r>
  <r>
    <x v="1238"/>
    <n v="52"/>
    <s v="Paul Knutson"/>
    <x v="2"/>
    <n v="1"/>
    <x v="701"/>
    <n v="38976"/>
    <s v="Critical"/>
    <n v="16"/>
    <n v="449.99"/>
    <n v="0.09"/>
    <x v="4180"/>
    <n v="49"/>
    <n v="358.19"/>
    <n v="0.38"/>
    <x v="2"/>
    <x v="2"/>
    <x v="634"/>
    <x v="11"/>
    <x v="0"/>
    <n v="5494"/>
    <d v="2013-12-26T00:00:00"/>
    <x v="2"/>
    <x v="28"/>
    <n v="1550"/>
  </r>
  <r>
    <x v="1239"/>
    <n v="52"/>
    <s v="Khloe Miller"/>
    <x v="1"/>
    <n v="1"/>
    <x v="701"/>
    <n v="5346"/>
    <s v="Critical"/>
    <n v="17"/>
    <n v="140.97999999999999"/>
    <n v="0.08"/>
    <x v="4181"/>
    <n v="36.090000000000003"/>
    <n v="-455.8"/>
    <n v="0.77"/>
    <x v="1"/>
    <x v="4"/>
    <x v="504"/>
    <x v="10"/>
    <x v="2"/>
    <n v="743"/>
    <d v="2013-12-27T00:00:00"/>
    <x v="2"/>
    <x v="24"/>
    <n v="48073"/>
  </r>
  <r>
    <x v="601"/>
    <n v="52"/>
    <s v="Khloe Miller"/>
    <x v="1"/>
    <n v="1"/>
    <x v="701"/>
    <n v="5346"/>
    <s v="Critical"/>
    <n v="45"/>
    <n v="218.75"/>
    <n v="0.1"/>
    <x v="4182"/>
    <n v="69.64"/>
    <n v="-1760.5709999999999"/>
    <n v="0.77"/>
    <x v="1"/>
    <x v="4"/>
    <x v="189"/>
    <x v="4"/>
    <x v="2"/>
    <n v="742"/>
    <d v="2013-12-27T00:00:00"/>
    <x v="2"/>
    <x v="24"/>
    <n v="48066"/>
  </r>
  <r>
    <x v="1240"/>
    <n v="52"/>
    <s v="Paul Knutson"/>
    <x v="2"/>
    <n v="1"/>
    <x v="701"/>
    <n v="38976"/>
    <s v="Critical"/>
    <n v="46"/>
    <n v="19.98"/>
    <n v="0.03"/>
    <x v="4183"/>
    <n v="8.68"/>
    <n v="165.46"/>
    <n v="0.37"/>
    <x v="0"/>
    <x v="0"/>
    <x v="145"/>
    <x v="2"/>
    <x v="0"/>
    <n v="5493"/>
    <d v="2013-12-27T00:00:00"/>
    <x v="0"/>
    <x v="22"/>
    <n v="7621"/>
  </r>
  <r>
    <x v="822"/>
    <n v="52"/>
    <s v="Joel Eaton"/>
    <x v="1"/>
    <n v="1"/>
    <x v="702"/>
    <n v="12420"/>
    <s v="Medium"/>
    <n v="34"/>
    <n v="15.99"/>
    <n v="0.06"/>
    <x v="4184"/>
    <n v="13.18"/>
    <n v="-166.75"/>
    <n v="0.37"/>
    <x v="0"/>
    <x v="0"/>
    <x v="48"/>
    <x v="3"/>
    <x v="3"/>
    <n v="1728"/>
    <d v="2013-12-26T00:00:00"/>
    <x v="1"/>
    <x v="32"/>
    <n v="39212"/>
  </r>
  <r>
    <x v="475"/>
    <n v="52"/>
    <s v="Claire Good"/>
    <x v="1"/>
    <n v="1"/>
    <x v="702"/>
    <n v="30757"/>
    <s v="Medium"/>
    <n v="5"/>
    <n v="3.38"/>
    <n v="0.08"/>
    <x v="4185"/>
    <n v="0.85"/>
    <n v="2.2000000000000002"/>
    <n v="0.48"/>
    <x v="0"/>
    <x v="3"/>
    <x v="508"/>
    <x v="6"/>
    <x v="1"/>
    <n v="4316"/>
    <d v="2013-12-26T00:00:00"/>
    <x v="1"/>
    <x v="6"/>
    <n v="97224"/>
  </r>
  <r>
    <x v="822"/>
    <n v="52"/>
    <s v="Joel Eaton"/>
    <x v="1"/>
    <n v="1"/>
    <x v="702"/>
    <n v="12420"/>
    <s v="Medium"/>
    <n v="1"/>
    <n v="4.9800000000000004"/>
    <n v="0.01"/>
    <x v="4186"/>
    <n v="0.8"/>
    <n v="-1.84"/>
    <n v="0.36"/>
    <x v="0"/>
    <x v="3"/>
    <x v="194"/>
    <x v="2"/>
    <x v="3"/>
    <n v="1729"/>
    <d v="2013-12-27T00:00:00"/>
    <x v="0"/>
    <x v="32"/>
    <n v="39212"/>
  </r>
  <r>
    <x v="475"/>
    <n v="52"/>
    <s v="Claire Good"/>
    <x v="1"/>
    <n v="1"/>
    <x v="702"/>
    <n v="30757"/>
    <s v="Medium"/>
    <n v="42"/>
    <n v="11.66"/>
    <n v="0.1"/>
    <x v="4187"/>
    <n v="7.95"/>
    <n v="-183.75"/>
    <n v="0.57999999999999996"/>
    <x v="0"/>
    <x v="6"/>
    <x v="882"/>
    <x v="6"/>
    <x v="1"/>
    <n v="4317"/>
    <d v="2013-12-27T00:00:00"/>
    <x v="0"/>
    <x v="6"/>
    <n v="97224"/>
  </r>
  <r>
    <x v="969"/>
    <n v="52"/>
    <s v="Ionia McGrath"/>
    <x v="0"/>
    <n v="1"/>
    <x v="702"/>
    <n v="5957"/>
    <s v="High"/>
    <n v="15"/>
    <n v="4.28"/>
    <n v="0.05"/>
    <x v="4188"/>
    <n v="6.72"/>
    <n v="-66.72"/>
    <n v="0.4"/>
    <x v="0"/>
    <x v="0"/>
    <x v="1047"/>
    <x v="2"/>
    <x v="3"/>
    <n v="824"/>
    <d v="2013-12-27T00:00:00"/>
    <x v="0"/>
    <x v="4"/>
    <n v="35020"/>
  </r>
  <r>
    <x v="179"/>
    <n v="52"/>
    <s v="Ionia McGrath"/>
    <x v="0"/>
    <n v="1"/>
    <x v="702"/>
    <n v="5957"/>
    <s v="High"/>
    <n v="3"/>
    <n v="150.97999999999999"/>
    <n v="0.03"/>
    <x v="4189"/>
    <n v="66.27"/>
    <n v="-258.8"/>
    <n v="0.65"/>
    <x v="1"/>
    <x v="4"/>
    <x v="686"/>
    <x v="10"/>
    <x v="3"/>
    <n v="825"/>
    <d v="2013-12-28T00:00:00"/>
    <x v="2"/>
    <x v="4"/>
    <n v="35211"/>
  </r>
  <r>
    <x v="887"/>
    <n v="52"/>
    <s v="Saphhira Shifley"/>
    <x v="2"/>
    <n v="1"/>
    <x v="702"/>
    <n v="56103"/>
    <s v="High"/>
    <n v="24"/>
    <n v="115.99"/>
    <n v="7.0000000000000007E-2"/>
    <x v="4190"/>
    <n v="5.92"/>
    <n v="366.858"/>
    <n v="0.57999999999999996"/>
    <x v="2"/>
    <x v="0"/>
    <x v="154"/>
    <x v="9"/>
    <x v="3"/>
    <n v="7847"/>
    <d v="2013-12-28T00:00:00"/>
    <x v="0"/>
    <x v="17"/>
    <n v="29418"/>
  </r>
  <r>
    <x v="179"/>
    <n v="52"/>
    <s v="Ionia McGrath"/>
    <x v="0"/>
    <n v="1"/>
    <x v="702"/>
    <n v="5957"/>
    <s v="High"/>
    <n v="23"/>
    <n v="20.99"/>
    <n v="0.1"/>
    <x v="4191"/>
    <n v="4.8099999999999996"/>
    <n v="-38.015999999999998"/>
    <n v="0.57999999999999996"/>
    <x v="2"/>
    <x v="5"/>
    <x v="358"/>
    <x v="9"/>
    <x v="3"/>
    <n v="826"/>
    <d v="2013-12-29T00:00:00"/>
    <x v="0"/>
    <x v="4"/>
    <n v="35211"/>
  </r>
  <r>
    <x v="37"/>
    <n v="52"/>
    <s v="Maris LaWare"/>
    <x v="1"/>
    <n v="1"/>
    <x v="702"/>
    <n v="23329"/>
    <s v="Low"/>
    <n v="47"/>
    <n v="125.99"/>
    <n v="0.05"/>
    <x v="4192"/>
    <n v="8.99"/>
    <n v="1235.1510000000001"/>
    <n v="0.55000000000000004"/>
    <x v="2"/>
    <x v="0"/>
    <x v="350"/>
    <x v="9"/>
    <x v="1"/>
    <n v="3258"/>
    <d v="2013-12-30T00:00:00"/>
    <x v="0"/>
    <x v="2"/>
    <n v="91104"/>
  </r>
  <r>
    <x v="459"/>
    <n v="52"/>
    <s v="Tom Stivers"/>
    <x v="2"/>
    <n v="1"/>
    <x v="702"/>
    <n v="19841"/>
    <s v="Low"/>
    <n v="43"/>
    <n v="125.99"/>
    <n v="0.06"/>
    <x v="4193"/>
    <n v="8.08"/>
    <n v="1304.559"/>
    <n v="0.56999999999999995"/>
    <x v="2"/>
    <x v="0"/>
    <x v="1052"/>
    <x v="9"/>
    <x v="3"/>
    <n v="2750"/>
    <d v="2014-01-14T00:00:00"/>
    <x v="1"/>
    <x v="8"/>
    <n v="70458"/>
  </r>
  <r>
    <x v="27"/>
    <n v="52"/>
    <s v="Maribeth Dona"/>
    <x v="1"/>
    <n v="1"/>
    <x v="702"/>
    <n v="45408"/>
    <s v="Low"/>
    <n v="25"/>
    <n v="29.89"/>
    <n v="0.05"/>
    <x v="4194"/>
    <n v="1.99"/>
    <n v="174.06"/>
    <n v="0.5"/>
    <x v="2"/>
    <x v="6"/>
    <x v="214"/>
    <x v="8"/>
    <x v="3"/>
    <n v="6392"/>
    <d v="2014-01-17T00:00:00"/>
    <x v="0"/>
    <x v="16"/>
    <n v="20151"/>
  </r>
  <r>
    <x v="37"/>
    <n v="52"/>
    <s v="Maris LaWare"/>
    <x v="1"/>
    <n v="1"/>
    <x v="702"/>
    <n v="23329"/>
    <s v="Low"/>
    <n v="4"/>
    <n v="7.99"/>
    <n v="0.05"/>
    <x v="4195"/>
    <n v="5.03"/>
    <n v="-46.904000000000003"/>
    <n v="0.6"/>
    <x v="2"/>
    <x v="5"/>
    <x v="716"/>
    <x v="9"/>
    <x v="1"/>
    <n v="3257"/>
    <d v="2014-01-19T00:00:00"/>
    <x v="0"/>
    <x v="2"/>
    <n v="91104"/>
  </r>
  <r>
    <x v="348"/>
    <n v="52"/>
    <s v="Tom Stivers"/>
    <x v="2"/>
    <n v="1"/>
    <x v="702"/>
    <n v="19841"/>
    <s v="Low"/>
    <n v="17"/>
    <n v="11.97"/>
    <n v="0.03"/>
    <x v="4196"/>
    <n v="5.81"/>
    <n v="-31.74"/>
    <n v="0.6"/>
    <x v="0"/>
    <x v="6"/>
    <x v="385"/>
    <x v="6"/>
    <x v="0"/>
    <n v="2748"/>
    <d v="2014-01-22T00:00:00"/>
    <x v="0"/>
    <x v="13"/>
    <n v="12306"/>
  </r>
  <r>
    <x v="348"/>
    <n v="52"/>
    <s v="Tom Stivers"/>
    <x v="2"/>
    <n v="1"/>
    <x v="702"/>
    <n v="19841"/>
    <s v="Low"/>
    <n v="7"/>
    <n v="195.99"/>
    <n v="0.08"/>
    <x v="4197"/>
    <n v="4.2"/>
    <n v="-557.95299999999997"/>
    <n v="0.6"/>
    <x v="2"/>
    <x v="0"/>
    <x v="838"/>
    <x v="9"/>
    <x v="0"/>
    <n v="2749"/>
    <d v="2014-01-26T00:00:00"/>
    <x v="0"/>
    <x v="13"/>
    <n v="12306"/>
  </r>
  <r>
    <x v="1007"/>
    <n v="52"/>
    <s v="Brad Thomas"/>
    <x v="1"/>
    <n v="1"/>
    <x v="703"/>
    <n v="195"/>
    <s v="Medium"/>
    <n v="34"/>
    <n v="36.549999999999997"/>
    <n v="0.03"/>
    <x v="4198"/>
    <n v="13.89"/>
    <n v="260.87"/>
    <n v="0.41"/>
    <x v="0"/>
    <x v="3"/>
    <x v="430"/>
    <x v="6"/>
    <x v="1"/>
    <n v="30"/>
    <d v="2013-12-29T00:00:00"/>
    <x v="0"/>
    <x v="2"/>
    <n v="90805"/>
  </r>
  <r>
    <x v="188"/>
    <n v="52"/>
    <s v="David Smith"/>
    <x v="0"/>
    <n v="1"/>
    <x v="703"/>
    <n v="32131"/>
    <s v="Critical"/>
    <n v="34"/>
    <n v="3.78"/>
    <n v="0.03"/>
    <x v="4199"/>
    <n v="0.71"/>
    <n v="44.8"/>
    <n v="0.39"/>
    <x v="0"/>
    <x v="3"/>
    <x v="940"/>
    <x v="14"/>
    <x v="2"/>
    <n v="4515"/>
    <d v="2013-12-29T00:00:00"/>
    <x v="0"/>
    <x v="9"/>
    <n v="75067"/>
  </r>
  <r>
    <x v="33"/>
    <n v="52"/>
    <s v="Liz Willingham"/>
    <x v="1"/>
    <n v="1"/>
    <x v="704"/>
    <n v="258"/>
    <s v="Critical"/>
    <n v="7"/>
    <n v="20.98"/>
    <n v="0"/>
    <x v="4200"/>
    <n v="53.03"/>
    <n v="-284.39999999999998"/>
    <n v="0.78"/>
    <x v="0"/>
    <x v="2"/>
    <x v="286"/>
    <x v="0"/>
    <x v="0"/>
    <n v="43"/>
    <d v="2013-12-29T00:00:00"/>
    <x v="2"/>
    <x v="19"/>
    <n v="4011"/>
  </r>
  <r>
    <x v="406"/>
    <n v="52"/>
    <s v="Peter Fuller"/>
    <x v="3"/>
    <n v="1"/>
    <x v="704"/>
    <n v="229"/>
    <s v="Critical"/>
    <n v="24"/>
    <n v="24.92"/>
    <n v="0.02"/>
    <x v="4201"/>
    <n v="12.98"/>
    <n v="3.8165"/>
    <n v="0.39"/>
    <x v="0"/>
    <x v="0"/>
    <x v="363"/>
    <x v="3"/>
    <x v="3"/>
    <n v="38"/>
    <d v="2013-12-29T00:00:00"/>
    <x v="0"/>
    <x v="42"/>
    <n v="30318"/>
  </r>
  <r>
    <x v="224"/>
    <n v="52"/>
    <s v="Matt Abelman"/>
    <x v="3"/>
    <n v="1"/>
    <x v="704"/>
    <n v="229"/>
    <s v="Critical"/>
    <n v="43"/>
    <n v="12.64"/>
    <n v="0.11"/>
    <x v="4202"/>
    <n v="4.9800000000000004"/>
    <n v="98.44"/>
    <n v="0.48"/>
    <x v="1"/>
    <x v="6"/>
    <x v="369"/>
    <x v="5"/>
    <x v="2"/>
    <n v="37"/>
    <d v="2013-12-30T00:00:00"/>
    <x v="0"/>
    <x v="3"/>
    <n v="55434"/>
  </r>
  <r>
    <x v="141"/>
    <n v="52"/>
    <s v="Ralph Arnett"/>
    <x v="3"/>
    <n v="1"/>
    <x v="704"/>
    <n v="55363"/>
    <s v="High"/>
    <n v="14"/>
    <n v="155.06"/>
    <n v="0.03"/>
    <x v="4203"/>
    <n v="7.07"/>
    <n v="542.16"/>
    <n v="0.59"/>
    <x v="0"/>
    <x v="0"/>
    <x v="7"/>
    <x v="0"/>
    <x v="2"/>
    <n v="7729"/>
    <d v="2013-12-30T00:00:00"/>
    <x v="0"/>
    <x v="14"/>
    <n v="60131"/>
  </r>
  <r>
    <x v="661"/>
    <n v="52"/>
    <s v="Stewart Carmichael"/>
    <x v="2"/>
    <n v="1"/>
    <x v="704"/>
    <n v="21024"/>
    <s v="Medium"/>
    <n v="34"/>
    <n v="5.84"/>
    <n v="0.05"/>
    <x v="4204"/>
    <n v="1.2"/>
    <n v="33.799999999999997"/>
    <n v="0.55000000000000004"/>
    <x v="0"/>
    <x v="3"/>
    <x v="681"/>
    <x v="6"/>
    <x v="2"/>
    <n v="2912"/>
    <d v="2013-12-30T00:00:00"/>
    <x v="0"/>
    <x v="38"/>
    <n v="66209"/>
  </r>
  <r>
    <x v="800"/>
    <n v="52"/>
    <s v="Liz Willingham"/>
    <x v="1"/>
    <n v="1"/>
    <x v="704"/>
    <n v="258"/>
    <s v="Critical"/>
    <n v="33"/>
    <n v="6.54"/>
    <n v="0.02"/>
    <x v="4205"/>
    <n v="5.27"/>
    <n v="-55.107999999999997"/>
    <n v="0.36"/>
    <x v="0"/>
    <x v="0"/>
    <x v="862"/>
    <x v="3"/>
    <x v="0"/>
    <n v="44"/>
    <d v="2013-12-30T00:00:00"/>
    <x v="0"/>
    <x v="46"/>
    <n v="3051"/>
  </r>
  <r>
    <x v="204"/>
    <n v="52"/>
    <s v="Liz Willingham"/>
    <x v="1"/>
    <n v="1"/>
    <x v="704"/>
    <n v="258"/>
    <s v="Critical"/>
    <n v="21"/>
    <n v="6.48"/>
    <n v="0"/>
    <x v="4206"/>
    <n v="8.74"/>
    <n v="-91.14"/>
    <n v="0.36"/>
    <x v="0"/>
    <x v="0"/>
    <x v="949"/>
    <x v="2"/>
    <x v="0"/>
    <n v="42"/>
    <d v="2013-12-30T00:00:00"/>
    <x v="0"/>
    <x v="19"/>
    <n v="4210"/>
  </r>
  <r>
    <x v="309"/>
    <n v="52"/>
    <s v="Logan Haushalter"/>
    <x v="2"/>
    <n v="1"/>
    <x v="704"/>
    <n v="7301"/>
    <s v="Low"/>
    <n v="17"/>
    <n v="65.989999999999995"/>
    <n v="0.06"/>
    <x v="4207"/>
    <n v="2.5"/>
    <n v="124.992"/>
    <n v="0.55000000000000004"/>
    <x v="2"/>
    <x v="0"/>
    <x v="1111"/>
    <x v="9"/>
    <x v="0"/>
    <n v="1005"/>
    <d v="2014-01-14T00:00:00"/>
    <x v="0"/>
    <x v="13"/>
    <n v="10550"/>
  </r>
  <r>
    <x v="581"/>
    <n v="52"/>
    <s v="Randy Bradley"/>
    <x v="0"/>
    <n v="1"/>
    <x v="705"/>
    <n v="23399"/>
    <s v="High"/>
    <n v="14"/>
    <n v="13.48"/>
    <n v="0.01"/>
    <x v="1622"/>
    <n v="4.51"/>
    <n v="7.86"/>
    <n v="0.59"/>
    <x v="0"/>
    <x v="0"/>
    <x v="374"/>
    <x v="0"/>
    <x v="3"/>
    <n v="3275"/>
    <d v="2013-12-29T00:00:00"/>
    <x v="1"/>
    <x v="42"/>
    <n v="30721"/>
  </r>
  <r>
    <x v="570"/>
    <n v="52"/>
    <s v="Theone Pippenger"/>
    <x v="2"/>
    <n v="1"/>
    <x v="705"/>
    <n v="47267"/>
    <s v="Medium"/>
    <n v="14"/>
    <n v="70.89"/>
    <n v="0.04"/>
    <x v="4208"/>
    <n v="89.3"/>
    <n v="-931.24800000000005"/>
    <n v="0.69"/>
    <x v="1"/>
    <x v="4"/>
    <x v="670"/>
    <x v="4"/>
    <x v="2"/>
    <n v="6645"/>
    <d v="2013-12-30T00:00:00"/>
    <x v="2"/>
    <x v="3"/>
    <n v="55060"/>
  </r>
  <r>
    <x v="570"/>
    <n v="52"/>
    <s v="Theone Pippenger"/>
    <x v="2"/>
    <n v="1"/>
    <x v="705"/>
    <n v="47267"/>
    <s v="Medium"/>
    <n v="24"/>
    <n v="19.98"/>
    <n v="0.02"/>
    <x v="4209"/>
    <n v="8.68"/>
    <n v="67.010000000000005"/>
    <n v="0.37"/>
    <x v="0"/>
    <x v="0"/>
    <x v="145"/>
    <x v="2"/>
    <x v="2"/>
    <n v="6644"/>
    <d v="2013-12-30T00:00:00"/>
    <x v="0"/>
    <x v="3"/>
    <n v="55060"/>
  </r>
  <r>
    <x v="610"/>
    <n v="52"/>
    <s v="Susan MacKendrick"/>
    <x v="2"/>
    <n v="1"/>
    <x v="705"/>
    <n v="59684"/>
    <s v="Medium"/>
    <n v="25"/>
    <n v="6.48"/>
    <n v="0.03"/>
    <x v="4210"/>
    <n v="9.68"/>
    <n v="-144.88999999999999"/>
    <n v="0.36"/>
    <x v="0"/>
    <x v="0"/>
    <x v="240"/>
    <x v="2"/>
    <x v="3"/>
    <n v="8353"/>
    <d v="2013-12-30T00:00:00"/>
    <x v="0"/>
    <x v="12"/>
    <n v="32839"/>
  </r>
  <r>
    <x v="610"/>
    <n v="52"/>
    <s v="Susan MacKendrick"/>
    <x v="2"/>
    <n v="1"/>
    <x v="705"/>
    <n v="59684"/>
    <s v="Medium"/>
    <n v="50"/>
    <n v="180.98"/>
    <n v="7.0000000000000007E-2"/>
    <x v="4211"/>
    <n v="55.24"/>
    <n v="778.01"/>
    <n v="0.56999999999999995"/>
    <x v="0"/>
    <x v="2"/>
    <x v="993"/>
    <x v="13"/>
    <x v="3"/>
    <n v="8350"/>
    <d v="2014-01-15T00:00:00"/>
    <x v="2"/>
    <x v="12"/>
    <n v="32839"/>
  </r>
  <r>
    <x v="610"/>
    <n v="52"/>
    <s v="Susan MacKendrick"/>
    <x v="2"/>
    <n v="1"/>
    <x v="705"/>
    <n v="59684"/>
    <s v="Medium"/>
    <n v="41"/>
    <n v="8.32"/>
    <n v="0"/>
    <x v="4212"/>
    <n v="2.38"/>
    <n v="-15.12"/>
    <n v="0.74"/>
    <x v="2"/>
    <x v="6"/>
    <x v="308"/>
    <x v="8"/>
    <x v="3"/>
    <n v="8351"/>
    <d v="2014-01-16T00:00:00"/>
    <x v="1"/>
    <x v="12"/>
    <n v="32839"/>
  </r>
  <r>
    <x v="610"/>
    <n v="52"/>
    <s v="Susan MacKendrick"/>
    <x v="2"/>
    <n v="1"/>
    <x v="705"/>
    <n v="59684"/>
    <s v="Medium"/>
    <n v="3"/>
    <n v="4.2"/>
    <n v="0.06"/>
    <x v="4213"/>
    <n v="2.2599999999999998"/>
    <n v="-5.26"/>
    <n v="0.36"/>
    <x v="0"/>
    <x v="3"/>
    <x v="123"/>
    <x v="2"/>
    <x v="3"/>
    <n v="8352"/>
    <d v="2014-01-17T00:00:00"/>
    <x v="0"/>
    <x v="12"/>
    <n v="32839"/>
  </r>
  <r>
    <x v="888"/>
    <n v="52"/>
    <s v="Art Ferguson"/>
    <x v="2"/>
    <n v="1"/>
    <x v="705"/>
    <n v="1699"/>
    <s v="Critical"/>
    <n v="40"/>
    <n v="11.09"/>
    <n v="0.05"/>
    <x v="4214"/>
    <n v="5.25"/>
    <n v="39"/>
    <n v="0.36"/>
    <x v="0"/>
    <x v="0"/>
    <x v="1084"/>
    <x v="15"/>
    <x v="2"/>
    <n v="246"/>
    <d v="2014-03-23T00:00:00"/>
    <x v="0"/>
    <x v="3"/>
    <n v="55423"/>
  </r>
  <r>
    <x v="518"/>
    <n v="52"/>
    <s v="Anne Pryor"/>
    <x v="1"/>
    <n v="1"/>
    <x v="706"/>
    <n v="27011"/>
    <s v="Medium"/>
    <n v="5"/>
    <n v="10.94"/>
    <n v="0.09"/>
    <x v="4215"/>
    <n v="1.39"/>
    <n v="5.69"/>
    <n v="0.35"/>
    <x v="0"/>
    <x v="0"/>
    <x v="1013"/>
    <x v="15"/>
    <x v="0"/>
    <n v="3790"/>
    <d v="2013-12-30T00:00:00"/>
    <x v="0"/>
    <x v="13"/>
    <n v="12180"/>
  </r>
  <r>
    <x v="307"/>
    <n v="52"/>
    <s v="Charles Crestani"/>
    <x v="3"/>
    <n v="1"/>
    <x v="706"/>
    <n v="19556"/>
    <s v="Not Specified"/>
    <n v="22"/>
    <n v="55.98"/>
    <n v="0.09"/>
    <x v="4216"/>
    <n v="4.8600000000000003"/>
    <n v="469.69"/>
    <n v="0.36"/>
    <x v="0"/>
    <x v="0"/>
    <x v="694"/>
    <x v="2"/>
    <x v="1"/>
    <n v="2704"/>
    <d v="2014-01-10T00:00:00"/>
    <x v="0"/>
    <x v="2"/>
    <n v="95051"/>
  </r>
  <r>
    <x v="444"/>
    <n v="52"/>
    <s v="Carlos Soltero"/>
    <x v="0"/>
    <n v="1"/>
    <x v="706"/>
    <n v="36293"/>
    <s v="Medium"/>
    <n v="13"/>
    <n v="100.98"/>
    <n v="0.04"/>
    <x v="4217"/>
    <n v="7.18"/>
    <n v="250.47"/>
    <n v="0.4"/>
    <x v="2"/>
    <x v="0"/>
    <x v="497"/>
    <x v="8"/>
    <x v="2"/>
    <n v="5091"/>
    <d v="2014-01-10T00:00:00"/>
    <x v="0"/>
    <x v="36"/>
    <n v="47401"/>
  </r>
  <r>
    <x v="983"/>
    <n v="52"/>
    <s v="Lisa DeCherney"/>
    <x v="3"/>
    <n v="1"/>
    <x v="706"/>
    <n v="25735"/>
    <s v="Not Specified"/>
    <n v="45"/>
    <n v="5.58"/>
    <n v="0.02"/>
    <x v="4218"/>
    <n v="1.99"/>
    <n v="44.15"/>
    <n v="0.46"/>
    <x v="0"/>
    <x v="3"/>
    <x v="893"/>
    <x v="6"/>
    <x v="2"/>
    <n v="3603"/>
    <d v="2014-01-13T00:00:00"/>
    <x v="0"/>
    <x v="34"/>
    <n v="57006"/>
  </r>
  <r>
    <x v="444"/>
    <n v="52"/>
    <s v="Carlos Soltero"/>
    <x v="0"/>
    <n v="1"/>
    <x v="706"/>
    <n v="36293"/>
    <s v="Medium"/>
    <n v="25"/>
    <n v="6.48"/>
    <n v="0.09"/>
    <x v="4219"/>
    <n v="7.49"/>
    <n v="-94.79"/>
    <n v="0.37"/>
    <x v="0"/>
    <x v="0"/>
    <x v="424"/>
    <x v="2"/>
    <x v="2"/>
    <n v="5092"/>
    <d v="2014-01-14T00:00:00"/>
    <x v="1"/>
    <x v="36"/>
    <n v="47401"/>
  </r>
  <r>
    <x v="307"/>
    <n v="52"/>
    <s v="Charles Crestani"/>
    <x v="3"/>
    <n v="1"/>
    <x v="706"/>
    <n v="19556"/>
    <s v="Not Specified"/>
    <n v="45"/>
    <n v="130.97999999999999"/>
    <n v="7.0000000000000007E-2"/>
    <x v="4220"/>
    <n v="30"/>
    <n v="-423.77"/>
    <n v="0.78"/>
    <x v="1"/>
    <x v="2"/>
    <x v="477"/>
    <x v="1"/>
    <x v="1"/>
    <n v="2703"/>
    <d v="2014-01-16T00:00:00"/>
    <x v="2"/>
    <x v="2"/>
    <n v="95051"/>
  </r>
  <r>
    <x v="307"/>
    <n v="52"/>
    <s v="Charles Crestani"/>
    <x v="3"/>
    <n v="1"/>
    <x v="706"/>
    <n v="19556"/>
    <s v="Not Specified"/>
    <n v="35"/>
    <n v="115.99"/>
    <n v="0.08"/>
    <x v="4221"/>
    <n v="4.2300000000000004"/>
    <n v="727.36199999999997"/>
    <n v="0.56000000000000005"/>
    <x v="2"/>
    <x v="0"/>
    <x v="778"/>
    <x v="9"/>
    <x v="1"/>
    <n v="2705"/>
    <d v="2014-01-27T00:00:00"/>
    <x v="0"/>
    <x v="2"/>
    <n v="95051"/>
  </r>
  <r>
    <x v="733"/>
    <n v="52"/>
    <s v="Dean Percer"/>
    <x v="1"/>
    <n v="1"/>
    <x v="706"/>
    <n v="353"/>
    <s v="Low"/>
    <n v="21"/>
    <n v="2.21"/>
    <n v="0.02"/>
    <x v="948"/>
    <n v="1"/>
    <n v="3.88"/>
    <n v="0.38"/>
    <x v="0"/>
    <x v="3"/>
    <x v="811"/>
    <x v="6"/>
    <x v="1"/>
    <n v="60"/>
    <d v="2014-04-01T00:00:00"/>
    <x v="0"/>
    <x v="2"/>
    <n v="94061"/>
  </r>
  <r>
    <x v="376"/>
    <n v="52"/>
    <s v="Grant Thornton"/>
    <x v="2"/>
    <n v="1"/>
    <x v="707"/>
    <n v="18530"/>
    <s v="Not Specified"/>
    <n v="2"/>
    <n v="20.28"/>
    <n v="0.02"/>
    <x v="4222"/>
    <n v="14.39"/>
    <n v="48.85"/>
    <n v="0.47"/>
    <x v="1"/>
    <x v="0"/>
    <x v="150"/>
    <x v="5"/>
    <x v="1"/>
    <n v="2563"/>
    <d v="2013-12-31T00:00:00"/>
    <x v="0"/>
    <x v="2"/>
    <n v="92553"/>
  </r>
  <r>
    <x v="555"/>
    <n v="52"/>
    <s v="Brooke Gillingham"/>
    <x v="0"/>
    <n v="1"/>
    <x v="707"/>
    <n v="28262"/>
    <s v="Medium"/>
    <n v="26"/>
    <n v="11.34"/>
    <n v="0.05"/>
    <x v="4223"/>
    <n v="5.01"/>
    <n v="40.03"/>
    <n v="0.36"/>
    <x v="0"/>
    <x v="0"/>
    <x v="79"/>
    <x v="2"/>
    <x v="1"/>
    <n v="3962"/>
    <d v="2014-01-01T00:00:00"/>
    <x v="0"/>
    <x v="6"/>
    <n v="97206"/>
  </r>
  <r>
    <x v="861"/>
    <n v="52"/>
    <s v="Doug Bickford"/>
    <x v="0"/>
    <n v="1"/>
    <x v="707"/>
    <n v="43392"/>
    <s v="Medium"/>
    <n v="39"/>
    <n v="162.93"/>
    <n v="0.03"/>
    <x v="4224"/>
    <n v="19.989999999999998"/>
    <n v="2969.81"/>
    <n v="0.39"/>
    <x v="0"/>
    <x v="0"/>
    <x v="75"/>
    <x v="15"/>
    <x v="2"/>
    <n v="6129"/>
    <d v="2014-01-02T00:00:00"/>
    <x v="0"/>
    <x v="14"/>
    <n v="60174"/>
  </r>
  <r>
    <x v="948"/>
    <n v="52"/>
    <s v="Grant Thornton"/>
    <x v="2"/>
    <n v="1"/>
    <x v="707"/>
    <n v="18530"/>
    <s v="Not Specified"/>
    <n v="25"/>
    <n v="65.989999999999995"/>
    <n v="0"/>
    <x v="4225"/>
    <n v="5.99"/>
    <n v="286.36200000000002"/>
    <n v="0.57999999999999996"/>
    <x v="2"/>
    <x v="0"/>
    <x v="52"/>
    <x v="9"/>
    <x v="1"/>
    <n v="2564"/>
    <d v="2014-01-02T00:00:00"/>
    <x v="0"/>
    <x v="2"/>
    <n v="95037"/>
  </r>
  <r>
    <x v="954"/>
    <n v="52"/>
    <s v="Gary Hwang"/>
    <x v="1"/>
    <n v="1"/>
    <x v="708"/>
    <n v="17058"/>
    <s v="High"/>
    <n v="15"/>
    <n v="4.28"/>
    <n v="0.04"/>
    <x v="4226"/>
    <n v="6.72"/>
    <n v="-62.37"/>
    <n v="0.4"/>
    <x v="0"/>
    <x v="0"/>
    <x v="1047"/>
    <x v="2"/>
    <x v="3"/>
    <n v="2360"/>
    <d v="2014-01-02T00:00:00"/>
    <x v="0"/>
    <x v="12"/>
    <n v="34210"/>
  </r>
  <r>
    <x v="773"/>
    <n v="52"/>
    <s v="Don Miller"/>
    <x v="1"/>
    <n v="1"/>
    <x v="708"/>
    <n v="2277"/>
    <s v="Not Specified"/>
    <n v="10"/>
    <n v="5.98"/>
    <n v="0.01"/>
    <x v="4227"/>
    <n v="4.38"/>
    <n v="-46.03"/>
    <n v="0.75"/>
    <x v="2"/>
    <x v="6"/>
    <x v="546"/>
    <x v="8"/>
    <x v="2"/>
    <n v="331"/>
    <d v="2014-01-02T00:00:00"/>
    <x v="0"/>
    <x v="14"/>
    <n v="60409"/>
  </r>
  <r>
    <x v="773"/>
    <n v="52"/>
    <s v="Don Miller"/>
    <x v="1"/>
    <n v="1"/>
    <x v="708"/>
    <n v="2277"/>
    <s v="Not Specified"/>
    <n v="21"/>
    <n v="40.99"/>
    <n v="0.06"/>
    <x v="4228"/>
    <n v="19.989999999999998"/>
    <n v="33.67"/>
    <n v="0.36"/>
    <x v="0"/>
    <x v="0"/>
    <x v="559"/>
    <x v="2"/>
    <x v="2"/>
    <n v="332"/>
    <d v="2014-01-03T00:00:00"/>
    <x v="0"/>
    <x v="14"/>
    <n v="60409"/>
  </r>
  <r>
    <x v="240"/>
    <n v="52"/>
    <s v="Steven Ward"/>
    <x v="3"/>
    <n v="1"/>
    <x v="708"/>
    <n v="52640"/>
    <s v="Medium"/>
    <n v="18"/>
    <n v="63.98"/>
    <n v="0.05"/>
    <x v="4229"/>
    <n v="19.989999999999998"/>
    <n v="222.173"/>
    <n v="0.36"/>
    <x v="0"/>
    <x v="0"/>
    <x v="1187"/>
    <x v="3"/>
    <x v="3"/>
    <n v="7382"/>
    <d v="2014-01-04T00:00:00"/>
    <x v="1"/>
    <x v="12"/>
    <n v="33334"/>
  </r>
  <r>
    <x v="935"/>
    <n v="52"/>
    <s v="Linda Southworth"/>
    <x v="3"/>
    <n v="1"/>
    <x v="708"/>
    <n v="16262"/>
    <s v="Low"/>
    <n v="11"/>
    <n v="5.18"/>
    <n v="0.06"/>
    <x v="4230"/>
    <n v="2.04"/>
    <n v="9.5299999999999994"/>
    <n v="0.36"/>
    <x v="0"/>
    <x v="3"/>
    <x v="582"/>
    <x v="2"/>
    <x v="3"/>
    <n v="2265"/>
    <d v="2014-01-08T00:00:00"/>
    <x v="1"/>
    <x v="12"/>
    <n v="32765"/>
  </r>
  <r>
    <x v="158"/>
    <n v="52"/>
    <s v="Sonia Sunley"/>
    <x v="2"/>
    <n v="1"/>
    <x v="709"/>
    <n v="10144"/>
    <s v="Critical"/>
    <n v="24"/>
    <n v="280.98"/>
    <n v="0.1"/>
    <x v="4231"/>
    <n v="35.67"/>
    <n v="539.54"/>
    <n v="0.66"/>
    <x v="1"/>
    <x v="4"/>
    <x v="566"/>
    <x v="4"/>
    <x v="2"/>
    <n v="1397"/>
    <d v="2014-01-02T00:00:00"/>
    <x v="2"/>
    <x v="38"/>
    <n v="67501"/>
  </r>
  <r>
    <x v="240"/>
    <n v="52"/>
    <s v="Steven Ward"/>
    <x v="3"/>
    <n v="1"/>
    <x v="709"/>
    <n v="24033"/>
    <s v="High"/>
    <n v="50"/>
    <n v="23.99"/>
    <n v="0"/>
    <x v="4232"/>
    <n v="15.68"/>
    <n v="-252.53"/>
    <n v="0.62"/>
    <x v="1"/>
    <x v="2"/>
    <x v="528"/>
    <x v="5"/>
    <x v="3"/>
    <n v="3358"/>
    <d v="2014-01-04T00:00:00"/>
    <x v="2"/>
    <x v="12"/>
    <n v="33334"/>
  </r>
  <r>
    <x v="158"/>
    <n v="52"/>
    <s v="Sonia Sunley"/>
    <x v="2"/>
    <n v="1"/>
    <x v="709"/>
    <n v="10144"/>
    <s v="Critical"/>
    <n v="16"/>
    <n v="355.98"/>
    <n v="0.08"/>
    <x v="457"/>
    <n v="58.92"/>
    <n v="103.83"/>
    <n v="0.64"/>
    <x v="1"/>
    <x v="2"/>
    <x v="29"/>
    <x v="1"/>
    <x v="2"/>
    <n v="1395"/>
    <d v="2014-01-04T00:00:00"/>
    <x v="2"/>
    <x v="38"/>
    <n v="67501"/>
  </r>
  <r>
    <x v="158"/>
    <n v="52"/>
    <s v="Sonia Sunley"/>
    <x v="2"/>
    <n v="1"/>
    <x v="709"/>
    <n v="10144"/>
    <s v="Critical"/>
    <n v="1"/>
    <n v="160.97999999999999"/>
    <n v="0.02"/>
    <x v="1368"/>
    <n v="30"/>
    <n v="-98.3"/>
    <n v="0.62"/>
    <x v="1"/>
    <x v="2"/>
    <x v="187"/>
    <x v="1"/>
    <x v="2"/>
    <n v="1396"/>
    <d v="2014-01-04T00:00:00"/>
    <x v="2"/>
    <x v="38"/>
    <n v="67501"/>
  </r>
  <r>
    <x v="1241"/>
    <n v="52"/>
    <s v="Karl Brown"/>
    <x v="2"/>
    <n v="1"/>
    <x v="709"/>
    <n v="10436"/>
    <s v="Low"/>
    <n v="24"/>
    <n v="5.84"/>
    <n v="0.09"/>
    <x v="4233"/>
    <n v="1"/>
    <n v="49.81"/>
    <n v="0.38"/>
    <x v="0"/>
    <x v="3"/>
    <x v="976"/>
    <x v="6"/>
    <x v="0"/>
    <n v="1444"/>
    <d v="2014-01-09T00:00:00"/>
    <x v="0"/>
    <x v="22"/>
    <n v="7080"/>
  </r>
  <r>
    <x v="1185"/>
    <n v="52"/>
    <s v="Jas O'Carroll"/>
    <x v="2"/>
    <n v="1"/>
    <x v="710"/>
    <n v="4006"/>
    <s v="Medium"/>
    <n v="38"/>
    <n v="37.94"/>
    <n v="0.06"/>
    <x v="4234"/>
    <n v="5.08"/>
    <n v="624.84"/>
    <n v="0.38"/>
    <x v="0"/>
    <x v="3"/>
    <x v="421"/>
    <x v="2"/>
    <x v="0"/>
    <n v="586"/>
    <d v="2014-01-04T00:00:00"/>
    <x v="0"/>
    <x v="20"/>
    <n v="45385"/>
  </r>
  <r>
    <x v="727"/>
    <n v="52"/>
    <s v="Valerie Mitchum"/>
    <x v="1"/>
    <n v="1"/>
    <x v="710"/>
    <n v="25188"/>
    <s v="Medium"/>
    <n v="20"/>
    <n v="85.99"/>
    <n v="0"/>
    <x v="4235"/>
    <n v="2.5"/>
    <n v="682.47900000000004"/>
    <n v="0.35"/>
    <x v="2"/>
    <x v="0"/>
    <x v="1020"/>
    <x v="9"/>
    <x v="0"/>
    <n v="3539"/>
    <d v="2014-01-05T00:00:00"/>
    <x v="0"/>
    <x v="1"/>
    <n v="21222"/>
  </r>
  <r>
    <x v="308"/>
    <n v="52"/>
    <s v="Christopher Conant"/>
    <x v="3"/>
    <n v="1"/>
    <x v="710"/>
    <n v="9221"/>
    <s v="Low"/>
    <n v="9"/>
    <n v="3.25"/>
    <n v="0.03"/>
    <x v="4236"/>
    <n v="49"/>
    <n v="-377.74"/>
    <n v="0.56000000000000005"/>
    <x v="0"/>
    <x v="1"/>
    <x v="330"/>
    <x v="13"/>
    <x v="1"/>
    <n v="1267"/>
    <d v="2014-01-07T00:00:00"/>
    <x v="0"/>
    <x v="21"/>
    <n v="98408"/>
  </r>
  <r>
    <x v="308"/>
    <n v="52"/>
    <s v="Christopher Conant"/>
    <x v="3"/>
    <n v="1"/>
    <x v="710"/>
    <n v="9221"/>
    <s v="Low"/>
    <n v="25"/>
    <n v="60.98"/>
    <n v="0.04"/>
    <x v="4237"/>
    <n v="19.989999999999998"/>
    <n v="326.39999999999998"/>
    <n v="0.38"/>
    <x v="0"/>
    <x v="0"/>
    <x v="796"/>
    <x v="15"/>
    <x v="1"/>
    <n v="1268"/>
    <d v="2014-01-07T00:00:00"/>
    <x v="0"/>
    <x v="21"/>
    <n v="98408"/>
  </r>
  <r>
    <x v="191"/>
    <n v="52"/>
    <s v="David Philippe"/>
    <x v="3"/>
    <n v="1"/>
    <x v="711"/>
    <n v="58054"/>
    <s v="High"/>
    <n v="26"/>
    <n v="2.08"/>
    <n v="0.04"/>
    <x v="4238"/>
    <n v="5.33"/>
    <n v="-92.11"/>
    <n v="0.43"/>
    <x v="1"/>
    <x v="0"/>
    <x v="92"/>
    <x v="5"/>
    <x v="2"/>
    <n v="8123"/>
    <d v="2014-01-04T00:00:00"/>
    <x v="0"/>
    <x v="9"/>
    <n v="75482"/>
  </r>
  <r>
    <x v="457"/>
    <n v="52"/>
    <s v="Michelle Moray"/>
    <x v="2"/>
    <n v="1"/>
    <x v="711"/>
    <n v="33473"/>
    <s v="Low"/>
    <n v="50"/>
    <n v="12.98"/>
    <n v="0.08"/>
    <x v="4239"/>
    <n v="3.14"/>
    <n v="27.86"/>
    <n v="0.6"/>
    <x v="0"/>
    <x v="6"/>
    <x v="725"/>
    <x v="16"/>
    <x v="3"/>
    <n v="4696"/>
    <d v="2014-01-04T00:00:00"/>
    <x v="0"/>
    <x v="27"/>
    <n v="40475"/>
  </r>
  <r>
    <x v="60"/>
    <n v="52"/>
    <s v="Greg Matthias"/>
    <x v="1"/>
    <n v="1"/>
    <x v="711"/>
    <n v="44198"/>
    <s v="Critical"/>
    <n v="35"/>
    <n v="20.99"/>
    <n v="0.04"/>
    <x v="4240"/>
    <n v="3.3"/>
    <n v="-87.021000000000001"/>
    <n v="0.81"/>
    <x v="2"/>
    <x v="6"/>
    <x v="336"/>
    <x v="9"/>
    <x v="1"/>
    <n v="6238"/>
    <d v="2014-01-04T00:00:00"/>
    <x v="1"/>
    <x v="30"/>
    <n v="80112"/>
  </r>
  <r>
    <x v="815"/>
    <n v="52"/>
    <s v="Kean Nguyen"/>
    <x v="2"/>
    <n v="1"/>
    <x v="711"/>
    <n v="802"/>
    <s v="Critical"/>
    <n v="2"/>
    <n v="15.99"/>
    <n v="0.09"/>
    <x v="4241"/>
    <n v="9.4"/>
    <n v="-52.139099999999999"/>
    <n v="0.49"/>
    <x v="2"/>
    <x v="0"/>
    <x v="133"/>
    <x v="7"/>
    <x v="0"/>
    <n v="125"/>
    <d v="2014-01-04T00:00:00"/>
    <x v="0"/>
    <x v="20"/>
    <n v="45801"/>
  </r>
  <r>
    <x v="587"/>
    <n v="52"/>
    <s v="Ralph Arnett"/>
    <x v="3"/>
    <n v="1"/>
    <x v="711"/>
    <n v="54528"/>
    <s v="Medium"/>
    <n v="15"/>
    <n v="6.08"/>
    <n v="0.03"/>
    <x v="4242"/>
    <n v="0.91"/>
    <n v="19.71"/>
    <n v="0.51"/>
    <x v="0"/>
    <x v="3"/>
    <x v="825"/>
    <x v="6"/>
    <x v="0"/>
    <n v="7619"/>
    <d v="2014-01-05T00:00:00"/>
    <x v="0"/>
    <x v="1"/>
    <n v="21221"/>
  </r>
  <r>
    <x v="426"/>
    <n v="52"/>
    <s v="Dorris Love"/>
    <x v="1"/>
    <n v="1"/>
    <x v="711"/>
    <n v="52486"/>
    <s v="Not Specified"/>
    <n v="41"/>
    <n v="300.97000000000003"/>
    <n v="0.1"/>
    <x v="4243"/>
    <n v="7.18"/>
    <n v="4160.88"/>
    <n v="0.48"/>
    <x v="2"/>
    <x v="0"/>
    <x v="480"/>
    <x v="8"/>
    <x v="0"/>
    <n v="7365"/>
    <d v="2014-01-05T00:00:00"/>
    <x v="0"/>
    <x v="13"/>
    <n v="11746"/>
  </r>
  <r>
    <x v="141"/>
    <n v="52"/>
    <s v="Ralph Arnett"/>
    <x v="3"/>
    <n v="1"/>
    <x v="711"/>
    <n v="54528"/>
    <s v="Medium"/>
    <n v="17"/>
    <n v="11.66"/>
    <n v="0.01"/>
    <x v="4244"/>
    <n v="8.99"/>
    <n v="-85.91"/>
    <n v="0.59"/>
    <x v="0"/>
    <x v="6"/>
    <x v="63"/>
    <x v="6"/>
    <x v="2"/>
    <n v="7620"/>
    <d v="2014-01-06T00:00:00"/>
    <x v="0"/>
    <x v="14"/>
    <n v="60131"/>
  </r>
  <r>
    <x v="141"/>
    <n v="52"/>
    <s v="Ralph Arnett"/>
    <x v="3"/>
    <n v="1"/>
    <x v="711"/>
    <n v="54528"/>
    <s v="Medium"/>
    <n v="8"/>
    <n v="10.48"/>
    <n v="0.06"/>
    <x v="4245"/>
    <n v="2.89"/>
    <n v="-6.38"/>
    <n v="0.6"/>
    <x v="0"/>
    <x v="6"/>
    <x v="653"/>
    <x v="6"/>
    <x v="2"/>
    <n v="7621"/>
    <d v="2014-01-06T00:00:00"/>
    <x v="0"/>
    <x v="14"/>
    <n v="60131"/>
  </r>
  <r>
    <x v="815"/>
    <n v="52"/>
    <s v="Kean Nguyen"/>
    <x v="2"/>
    <n v="1"/>
    <x v="711"/>
    <n v="802"/>
    <s v="Critical"/>
    <n v="33"/>
    <n v="11.7"/>
    <n v="0.08"/>
    <x v="4246"/>
    <n v="5.63"/>
    <n v="12.724500000000001"/>
    <n v="0.4"/>
    <x v="0"/>
    <x v="0"/>
    <x v="519"/>
    <x v="3"/>
    <x v="0"/>
    <n v="124"/>
    <d v="2014-01-06T00:00:00"/>
    <x v="0"/>
    <x v="20"/>
    <n v="45801"/>
  </r>
  <r>
    <x v="911"/>
    <n v="52"/>
    <s v="Max Ludwig"/>
    <x v="2"/>
    <n v="1"/>
    <x v="711"/>
    <n v="6560"/>
    <s v="Low"/>
    <n v="20"/>
    <n v="8.67"/>
    <n v="0.09"/>
    <x v="4247"/>
    <n v="3.5"/>
    <n v="-18.73"/>
    <n v="0.57999999999999996"/>
    <x v="0"/>
    <x v="0"/>
    <x v="1012"/>
    <x v="13"/>
    <x v="3"/>
    <n v="912"/>
    <d v="2014-01-08T00:00:00"/>
    <x v="0"/>
    <x v="27"/>
    <n v="42301"/>
  </r>
  <r>
    <x v="280"/>
    <n v="52"/>
    <s v="Max Ludwig"/>
    <x v="2"/>
    <n v="1"/>
    <x v="711"/>
    <n v="6560"/>
    <s v="Low"/>
    <n v="37"/>
    <n v="280.98"/>
    <n v="0.04"/>
    <x v="4248"/>
    <n v="35.67"/>
    <n v="1853.19"/>
    <n v="0.66"/>
    <x v="1"/>
    <x v="4"/>
    <x v="566"/>
    <x v="4"/>
    <x v="3"/>
    <n v="913"/>
    <d v="2014-01-09T00:00:00"/>
    <x v="2"/>
    <x v="27"/>
    <n v="42003"/>
  </r>
  <r>
    <x v="490"/>
    <n v="52"/>
    <s v="Anthony Jacobs"/>
    <x v="1"/>
    <n v="1"/>
    <x v="712"/>
    <n v="25028"/>
    <s v="Critical"/>
    <n v="5"/>
    <n v="81.94"/>
    <n v="0.02"/>
    <x v="4249"/>
    <n v="55.81"/>
    <n v="-211.36"/>
    <n v="0.6"/>
    <x v="1"/>
    <x v="4"/>
    <x v="1156"/>
    <x v="10"/>
    <x v="1"/>
    <n v="3512"/>
    <d v="2014-01-06T00:00:00"/>
    <x v="2"/>
    <x v="5"/>
    <n v="84107"/>
  </r>
  <r>
    <x v="490"/>
    <n v="52"/>
    <s v="Anthony Jacobs"/>
    <x v="1"/>
    <n v="1"/>
    <x v="712"/>
    <n v="25028"/>
    <s v="Critical"/>
    <n v="14"/>
    <n v="37.94"/>
    <n v="0"/>
    <x v="4250"/>
    <n v="5.08"/>
    <n v="203.24"/>
    <n v="0.38"/>
    <x v="0"/>
    <x v="3"/>
    <x v="421"/>
    <x v="2"/>
    <x v="1"/>
    <n v="3513"/>
    <d v="2014-01-07T00:00:00"/>
    <x v="1"/>
    <x v="5"/>
    <n v="84107"/>
  </r>
  <r>
    <x v="529"/>
    <n v="52"/>
    <s v="Ralph Arnett"/>
    <x v="3"/>
    <n v="1"/>
    <x v="713"/>
    <n v="8195"/>
    <s v="Medium"/>
    <n v="5"/>
    <n v="7.28"/>
    <n v="0.05"/>
    <x v="4251"/>
    <n v="11.15"/>
    <n v="-32.479999999999997"/>
    <n v="0.37"/>
    <x v="0"/>
    <x v="0"/>
    <x v="204"/>
    <x v="2"/>
    <x v="0"/>
    <n v="1118"/>
    <d v="2014-01-07T00:00:00"/>
    <x v="1"/>
    <x v="1"/>
    <n v="21042"/>
  </r>
  <r>
    <x v="1073"/>
    <n v="52"/>
    <s v="Barry Gonzalez"/>
    <x v="3"/>
    <n v="1"/>
    <x v="713"/>
    <n v="29958"/>
    <s v="High"/>
    <n v="47"/>
    <n v="6.37"/>
    <n v="0"/>
    <x v="4252"/>
    <n v="5.19"/>
    <n v="-72.3005"/>
    <n v="0.38"/>
    <x v="0"/>
    <x v="0"/>
    <x v="232"/>
    <x v="3"/>
    <x v="0"/>
    <n v="4216"/>
    <d v="2014-01-07T00:00:00"/>
    <x v="0"/>
    <x v="1"/>
    <n v="21128"/>
  </r>
  <r>
    <x v="587"/>
    <n v="52"/>
    <s v="Ralph Arnett"/>
    <x v="3"/>
    <n v="1"/>
    <x v="713"/>
    <n v="8195"/>
    <s v="Medium"/>
    <n v="26"/>
    <n v="3.28"/>
    <n v="0.03"/>
    <x v="4253"/>
    <n v="3.97"/>
    <n v="-70.02"/>
    <n v="0.56000000000000005"/>
    <x v="0"/>
    <x v="3"/>
    <x v="60"/>
    <x v="6"/>
    <x v="0"/>
    <n v="1120"/>
    <d v="2014-01-07T00:00:00"/>
    <x v="0"/>
    <x v="1"/>
    <n v="21221"/>
  </r>
  <r>
    <x v="1073"/>
    <n v="52"/>
    <s v="Barry Gonzalez"/>
    <x v="3"/>
    <n v="1"/>
    <x v="713"/>
    <n v="29958"/>
    <s v="High"/>
    <n v="32"/>
    <n v="500.98"/>
    <n v="0.1"/>
    <x v="4254"/>
    <n v="26"/>
    <n v="3408.29"/>
    <n v="0.6"/>
    <x v="1"/>
    <x v="2"/>
    <x v="741"/>
    <x v="1"/>
    <x v="0"/>
    <n v="4217"/>
    <d v="2014-01-08T00:00:00"/>
    <x v="2"/>
    <x v="1"/>
    <n v="21128"/>
  </r>
  <r>
    <x v="737"/>
    <n v="52"/>
    <s v="Deanra Eno"/>
    <x v="2"/>
    <n v="1"/>
    <x v="713"/>
    <n v="35845"/>
    <s v="High"/>
    <n v="15"/>
    <n v="376.13"/>
    <n v="0.05"/>
    <x v="4255"/>
    <n v="85.63"/>
    <n v="-712.52610000000004"/>
    <n v="0.74"/>
    <x v="1"/>
    <x v="4"/>
    <x v="171"/>
    <x v="4"/>
    <x v="0"/>
    <n v="5030"/>
    <d v="2014-01-08T00:00:00"/>
    <x v="2"/>
    <x v="22"/>
    <n v="7079"/>
  </r>
  <r>
    <x v="587"/>
    <n v="52"/>
    <s v="Ralph Arnett"/>
    <x v="3"/>
    <n v="1"/>
    <x v="713"/>
    <n v="8195"/>
    <s v="Medium"/>
    <n v="1"/>
    <n v="5.08"/>
    <n v="0.1"/>
    <x v="4256"/>
    <n v="3.63"/>
    <n v="-7.9"/>
    <n v="0.51"/>
    <x v="1"/>
    <x v="3"/>
    <x v="201"/>
    <x v="5"/>
    <x v="0"/>
    <n v="1119"/>
    <d v="2014-01-08T00:00:00"/>
    <x v="0"/>
    <x v="1"/>
    <n v="21221"/>
  </r>
  <r>
    <x v="159"/>
    <n v="52"/>
    <s v="Christine Sundaresam"/>
    <x v="0"/>
    <n v="1"/>
    <x v="713"/>
    <n v="43808"/>
    <s v="Low"/>
    <n v="16"/>
    <n v="6.24"/>
    <n v="0.04"/>
    <x v="4257"/>
    <n v="5.22"/>
    <n v="-22.21"/>
    <n v="0.6"/>
    <x v="1"/>
    <x v="0"/>
    <x v="714"/>
    <x v="5"/>
    <x v="2"/>
    <n v="6179"/>
    <d v="2014-01-13T00:00:00"/>
    <x v="0"/>
    <x v="26"/>
    <n v="63376"/>
  </r>
  <r>
    <x v="181"/>
    <n v="52"/>
    <s v="Mick Crebagga"/>
    <x v="1"/>
    <n v="1"/>
    <x v="714"/>
    <n v="3488"/>
    <s v="Medium"/>
    <n v="6"/>
    <n v="21.98"/>
    <n v="0.02"/>
    <x v="4258"/>
    <n v="2.87"/>
    <n v="-0.31"/>
    <n v="0.55000000000000004"/>
    <x v="0"/>
    <x v="6"/>
    <x v="514"/>
    <x v="6"/>
    <x v="3"/>
    <n v="505"/>
    <d v="2014-01-08T00:00:00"/>
    <x v="0"/>
    <x v="12"/>
    <n v="33311"/>
  </r>
  <r>
    <x v="601"/>
    <n v="52"/>
    <s v="Vicky Freymann"/>
    <x v="1"/>
    <n v="1"/>
    <x v="714"/>
    <n v="50945"/>
    <s v="Critical"/>
    <n v="27"/>
    <n v="35.99"/>
    <n v="0.01"/>
    <x v="4259"/>
    <n v="1.25"/>
    <n v="192.29400000000001"/>
    <n v="0.56999999999999995"/>
    <x v="2"/>
    <x v="6"/>
    <x v="1082"/>
    <x v="9"/>
    <x v="2"/>
    <n v="7138"/>
    <d v="2014-01-09T00:00:00"/>
    <x v="0"/>
    <x v="24"/>
    <n v="48066"/>
  </r>
  <r>
    <x v="181"/>
    <n v="52"/>
    <s v="Mick Crebagga"/>
    <x v="1"/>
    <n v="1"/>
    <x v="714"/>
    <n v="3488"/>
    <s v="Medium"/>
    <n v="39"/>
    <n v="122.99"/>
    <n v="0.06"/>
    <x v="4260"/>
    <n v="70.2"/>
    <n v="-1864.08"/>
    <n v="0.74"/>
    <x v="1"/>
    <x v="2"/>
    <x v="199"/>
    <x v="1"/>
    <x v="3"/>
    <n v="504"/>
    <d v="2014-01-10T00:00:00"/>
    <x v="2"/>
    <x v="12"/>
    <n v="33311"/>
  </r>
  <r>
    <x v="491"/>
    <n v="52"/>
    <s v="Sylvia Foulston"/>
    <x v="2"/>
    <n v="1"/>
    <x v="715"/>
    <n v="58340"/>
    <s v="Medium"/>
    <n v="36"/>
    <n v="50.98"/>
    <n v="0.03"/>
    <x v="4261"/>
    <n v="13.66"/>
    <n v="278.12"/>
    <n v="0.57999999999999996"/>
    <x v="0"/>
    <x v="0"/>
    <x v="735"/>
    <x v="13"/>
    <x v="2"/>
    <n v="8159"/>
    <d v="2014-01-09T00:00:00"/>
    <x v="0"/>
    <x v="14"/>
    <n v="61761"/>
  </r>
  <r>
    <x v="249"/>
    <n v="52"/>
    <s v="Ryan Akin"/>
    <x v="3"/>
    <n v="1"/>
    <x v="715"/>
    <n v="46402"/>
    <s v="Medium"/>
    <n v="12"/>
    <n v="115.99"/>
    <n v="0.01"/>
    <x v="4262"/>
    <n v="2.5"/>
    <n v="52.929000000000002"/>
    <n v="0.55000000000000004"/>
    <x v="2"/>
    <x v="0"/>
    <x v="245"/>
    <x v="9"/>
    <x v="0"/>
    <n v="6521"/>
    <d v="2014-01-09T00:00:00"/>
    <x v="1"/>
    <x v="20"/>
    <n v="44070"/>
  </r>
  <r>
    <x v="249"/>
    <n v="52"/>
    <s v="Ryan Akin"/>
    <x v="3"/>
    <n v="1"/>
    <x v="715"/>
    <n v="46402"/>
    <s v="Medium"/>
    <n v="29"/>
    <n v="66.989999999999995"/>
    <n v="0.01"/>
    <x v="4263"/>
    <n v="13.99"/>
    <n v="166.36500000000001"/>
    <n v="0.6"/>
    <x v="2"/>
    <x v="5"/>
    <x v="1188"/>
    <x v="9"/>
    <x v="0"/>
    <n v="6520"/>
    <d v="2014-01-09T00:00:00"/>
    <x v="0"/>
    <x v="20"/>
    <n v="44070"/>
  </r>
  <r>
    <x v="249"/>
    <n v="52"/>
    <s v="Ryan Akin"/>
    <x v="3"/>
    <n v="1"/>
    <x v="715"/>
    <n v="46402"/>
    <s v="Medium"/>
    <n v="27"/>
    <n v="29.18"/>
    <n v="0.03"/>
    <x v="4264"/>
    <n v="8.5500000000000007"/>
    <n v="322.88"/>
    <n v="0.42"/>
    <x v="1"/>
    <x v="0"/>
    <x v="77"/>
    <x v="5"/>
    <x v="0"/>
    <n v="6519"/>
    <d v="2014-01-10T00:00:00"/>
    <x v="0"/>
    <x v="20"/>
    <n v="44070"/>
  </r>
  <r>
    <x v="521"/>
    <n v="52"/>
    <s v="Peter Buhler"/>
    <x v="3"/>
    <n v="1"/>
    <x v="715"/>
    <n v="7840"/>
    <s v="Low"/>
    <n v="34"/>
    <n v="4.8899999999999997"/>
    <n v="0.1"/>
    <x v="4265"/>
    <n v="4.93"/>
    <n v="-139.35"/>
    <n v="0.66"/>
    <x v="2"/>
    <x v="6"/>
    <x v="550"/>
    <x v="8"/>
    <x v="1"/>
    <n v="1059"/>
    <d v="2014-01-12T00:00:00"/>
    <x v="0"/>
    <x v="2"/>
    <n v="93309"/>
  </r>
  <r>
    <x v="492"/>
    <n v="52"/>
    <s v="Jack O'Briant"/>
    <x v="1"/>
    <n v="1"/>
    <x v="715"/>
    <n v="52672"/>
    <s v="Low"/>
    <n v="29"/>
    <n v="65.989999999999995"/>
    <n v="0.09"/>
    <x v="4266"/>
    <n v="5.26"/>
    <n v="188.982"/>
    <n v="0.56000000000000005"/>
    <x v="2"/>
    <x v="0"/>
    <x v="367"/>
    <x v="9"/>
    <x v="3"/>
    <n v="7389"/>
    <d v="2014-01-13T00:00:00"/>
    <x v="0"/>
    <x v="32"/>
    <n v="39503"/>
  </r>
  <r>
    <x v="219"/>
    <n v="52"/>
    <s v="Maribeth Yedwab"/>
    <x v="1"/>
    <n v="1"/>
    <x v="716"/>
    <n v="19654"/>
    <s v="High"/>
    <n v="8"/>
    <n v="46.94"/>
    <n v="0.04"/>
    <x v="4267"/>
    <n v="6.77"/>
    <n v="256.18"/>
    <n v="0.44"/>
    <x v="1"/>
    <x v="0"/>
    <x v="746"/>
    <x v="5"/>
    <x v="3"/>
    <n v="2725"/>
    <d v="2014-01-09T00:00:00"/>
    <x v="0"/>
    <x v="27"/>
    <n v="40214"/>
  </r>
  <r>
    <x v="113"/>
    <n v="52"/>
    <s v="Patrick Gardner"/>
    <x v="3"/>
    <n v="1"/>
    <x v="716"/>
    <n v="23556"/>
    <s v="Medium"/>
    <n v="34"/>
    <n v="363.25"/>
    <n v="0.05"/>
    <x v="4268"/>
    <n v="19.989999999999998"/>
    <n v="3302.03"/>
    <n v="0.56999999999999995"/>
    <x v="0"/>
    <x v="0"/>
    <x v="489"/>
    <x v="13"/>
    <x v="3"/>
    <n v="3294"/>
    <d v="2014-01-10T00:00:00"/>
    <x v="1"/>
    <x v="4"/>
    <n v="36608"/>
  </r>
  <r>
    <x v="948"/>
    <n v="52"/>
    <s v="Grant Thornton"/>
    <x v="2"/>
    <n v="1"/>
    <x v="716"/>
    <n v="43814"/>
    <s v="Medium"/>
    <n v="40"/>
    <n v="5.28"/>
    <n v="0.09"/>
    <x v="4269"/>
    <n v="2.99"/>
    <n v="-12.88"/>
    <n v="0.37"/>
    <x v="0"/>
    <x v="0"/>
    <x v="1028"/>
    <x v="3"/>
    <x v="1"/>
    <n v="6181"/>
    <d v="2014-01-10T00:00:00"/>
    <x v="0"/>
    <x v="2"/>
    <n v="95037"/>
  </r>
  <r>
    <x v="948"/>
    <n v="52"/>
    <s v="Grant Thornton"/>
    <x v="2"/>
    <n v="1"/>
    <x v="716"/>
    <n v="43814"/>
    <s v="Medium"/>
    <n v="47"/>
    <n v="4.2"/>
    <n v="0.03"/>
    <x v="383"/>
    <n v="2.2599999999999998"/>
    <n v="13.8"/>
    <n v="0.36"/>
    <x v="0"/>
    <x v="3"/>
    <x v="123"/>
    <x v="2"/>
    <x v="1"/>
    <n v="6182"/>
    <d v="2014-01-10T00:00:00"/>
    <x v="0"/>
    <x v="2"/>
    <n v="95037"/>
  </r>
  <r>
    <x v="100"/>
    <n v="52"/>
    <s v="Frank Gastineau"/>
    <x v="0"/>
    <n v="1"/>
    <x v="716"/>
    <n v="40225"/>
    <s v="Low"/>
    <n v="45"/>
    <n v="122.99"/>
    <n v="0.05"/>
    <x v="4270"/>
    <n v="70.2"/>
    <n v="-1857.06"/>
    <n v="0.74"/>
    <x v="1"/>
    <x v="2"/>
    <x v="199"/>
    <x v="1"/>
    <x v="3"/>
    <n v="5691"/>
    <d v="2014-01-11T00:00:00"/>
    <x v="2"/>
    <x v="45"/>
    <n v="27237"/>
  </r>
  <r>
    <x v="45"/>
    <n v="52"/>
    <s v="Darren Powers"/>
    <x v="2"/>
    <n v="1"/>
    <x v="716"/>
    <n v="14693"/>
    <s v="Critical"/>
    <n v="38"/>
    <n v="20.98"/>
    <n v="0.05"/>
    <x v="4271"/>
    <n v="45"/>
    <n v="-1348.5"/>
    <n v="0.61"/>
    <x v="0"/>
    <x v="2"/>
    <x v="618"/>
    <x v="0"/>
    <x v="2"/>
    <n v="2056"/>
    <d v="2014-01-11T00:00:00"/>
    <x v="2"/>
    <x v="9"/>
    <n v="76201"/>
  </r>
  <r>
    <x v="45"/>
    <n v="52"/>
    <s v="Darren Powers"/>
    <x v="2"/>
    <n v="1"/>
    <x v="716"/>
    <n v="14693"/>
    <s v="Critical"/>
    <n v="39"/>
    <n v="6.48"/>
    <n v="0.02"/>
    <x v="4272"/>
    <n v="6.41"/>
    <n v="-87.52"/>
    <n v="0.37"/>
    <x v="0"/>
    <x v="0"/>
    <x v="1189"/>
    <x v="2"/>
    <x v="2"/>
    <n v="2055"/>
    <d v="2014-01-11T00:00:00"/>
    <x v="0"/>
    <x v="9"/>
    <n v="76201"/>
  </r>
  <r>
    <x v="1242"/>
    <n v="52"/>
    <s v="Shahid Shariari"/>
    <x v="2"/>
    <n v="1"/>
    <x v="716"/>
    <n v="1445"/>
    <s v="Medium"/>
    <n v="30"/>
    <n v="11.97"/>
    <n v="0.08"/>
    <x v="4273"/>
    <n v="5.81"/>
    <n v="-74.209999999999994"/>
    <n v="0.6"/>
    <x v="0"/>
    <x v="6"/>
    <x v="385"/>
    <x v="6"/>
    <x v="2"/>
    <n v="223"/>
    <d v="2014-01-11T00:00:00"/>
    <x v="0"/>
    <x v="24"/>
    <n v="48375"/>
  </r>
  <r>
    <x v="1242"/>
    <n v="52"/>
    <s v="Shahid Shariari"/>
    <x v="2"/>
    <n v="1"/>
    <x v="716"/>
    <n v="1445"/>
    <s v="Medium"/>
    <n v="3"/>
    <n v="420.98"/>
    <n v="0"/>
    <x v="4274"/>
    <n v="19.989999999999998"/>
    <n v="-20.5505"/>
    <n v="0.35"/>
    <x v="0"/>
    <x v="0"/>
    <x v="184"/>
    <x v="3"/>
    <x v="2"/>
    <n v="222"/>
    <d v="2014-01-12T00:00:00"/>
    <x v="0"/>
    <x v="24"/>
    <n v="48375"/>
  </r>
  <r>
    <x v="100"/>
    <n v="52"/>
    <s v="Frank Gastineau"/>
    <x v="0"/>
    <n v="1"/>
    <x v="716"/>
    <n v="40225"/>
    <s v="Low"/>
    <n v="50"/>
    <n v="16.739999999999998"/>
    <n v="0.06"/>
    <x v="4275"/>
    <n v="5.08"/>
    <n v="212.7295"/>
    <n v="0.36"/>
    <x v="0"/>
    <x v="0"/>
    <x v="1190"/>
    <x v="3"/>
    <x v="3"/>
    <n v="5690"/>
    <d v="2014-01-16T00:00:00"/>
    <x v="0"/>
    <x v="45"/>
    <n v="27237"/>
  </r>
  <r>
    <x v="444"/>
    <n v="52"/>
    <s v="Beth Thompson"/>
    <x v="2"/>
    <n v="1"/>
    <x v="717"/>
    <n v="35266"/>
    <s v="Not Specified"/>
    <n v="39"/>
    <n v="5.84"/>
    <n v="7.0000000000000007E-2"/>
    <x v="4276"/>
    <n v="1.2"/>
    <n v="33.5"/>
    <n v="0.55000000000000004"/>
    <x v="0"/>
    <x v="3"/>
    <x v="681"/>
    <x v="6"/>
    <x v="2"/>
    <n v="4957"/>
    <d v="2014-01-10T00:00:00"/>
    <x v="0"/>
    <x v="14"/>
    <n v="61701"/>
  </r>
  <r>
    <x v="739"/>
    <n v="52"/>
    <s v="Neil Knudson"/>
    <x v="2"/>
    <n v="1"/>
    <x v="717"/>
    <n v="32901"/>
    <s v="Critical"/>
    <n v="13"/>
    <n v="3.75"/>
    <n v="0"/>
    <x v="4277"/>
    <n v="0.5"/>
    <n v="17.7"/>
    <n v="0.37"/>
    <x v="0"/>
    <x v="0"/>
    <x v="910"/>
    <x v="12"/>
    <x v="2"/>
    <n v="4620"/>
    <d v="2014-01-11T00:00:00"/>
    <x v="0"/>
    <x v="24"/>
    <n v="49783"/>
  </r>
  <r>
    <x v="1243"/>
    <n v="52"/>
    <s v="Sandra Glassco"/>
    <x v="1"/>
    <n v="1"/>
    <x v="717"/>
    <n v="20805"/>
    <s v="High"/>
    <n v="3"/>
    <n v="4.28"/>
    <n v="0.06"/>
    <x v="4278"/>
    <n v="4.79"/>
    <n v="-10.37"/>
    <n v="0.4"/>
    <x v="0"/>
    <x v="0"/>
    <x v="410"/>
    <x v="2"/>
    <x v="2"/>
    <n v="2884"/>
    <d v="2014-01-11T00:00:00"/>
    <x v="0"/>
    <x v="39"/>
    <n v="58103"/>
  </r>
  <r>
    <x v="1243"/>
    <n v="52"/>
    <s v="Sandra Glassco"/>
    <x v="1"/>
    <n v="1"/>
    <x v="717"/>
    <n v="20805"/>
    <s v="High"/>
    <n v="12"/>
    <n v="3.85"/>
    <n v="0.1"/>
    <x v="4279"/>
    <n v="0.7"/>
    <n v="9.18"/>
    <n v="0.44"/>
    <x v="0"/>
    <x v="3"/>
    <x v="985"/>
    <x v="6"/>
    <x v="2"/>
    <n v="2885"/>
    <d v="2014-01-11T00:00:00"/>
    <x v="0"/>
    <x v="39"/>
    <n v="58103"/>
  </r>
  <r>
    <x v="444"/>
    <n v="52"/>
    <s v="Beth Thompson"/>
    <x v="2"/>
    <n v="1"/>
    <x v="717"/>
    <n v="35266"/>
    <s v="Not Specified"/>
    <n v="28"/>
    <n v="218.75"/>
    <n v="7.0000000000000007E-2"/>
    <x v="4280"/>
    <n v="69.64"/>
    <n v="-998.93700000000001"/>
    <n v="0.77"/>
    <x v="1"/>
    <x v="4"/>
    <x v="189"/>
    <x v="4"/>
    <x v="2"/>
    <n v="4958"/>
    <d v="2014-01-12T00:00:00"/>
    <x v="2"/>
    <x v="14"/>
    <n v="61701"/>
  </r>
  <r>
    <x v="520"/>
    <n v="52"/>
    <s v="Mitch Webber"/>
    <x v="2"/>
    <n v="1"/>
    <x v="717"/>
    <n v="41254"/>
    <s v="Critical"/>
    <n v="17"/>
    <n v="107.53"/>
    <n v="0.08"/>
    <x v="4281"/>
    <n v="5.81"/>
    <n v="280.64"/>
    <n v="0.65"/>
    <x v="1"/>
    <x v="5"/>
    <x v="320"/>
    <x v="5"/>
    <x v="0"/>
    <n v="5817"/>
    <d v="2014-01-12T00:00:00"/>
    <x v="0"/>
    <x v="13"/>
    <n v="11572"/>
  </r>
  <r>
    <x v="1243"/>
    <n v="52"/>
    <s v="Sandra Glassco"/>
    <x v="1"/>
    <n v="1"/>
    <x v="717"/>
    <n v="20805"/>
    <s v="High"/>
    <n v="35"/>
    <n v="12.58"/>
    <n v="0.08"/>
    <x v="4282"/>
    <n v="5.16"/>
    <n v="73.569999999999993"/>
    <n v="0.43"/>
    <x v="1"/>
    <x v="0"/>
    <x v="770"/>
    <x v="5"/>
    <x v="2"/>
    <n v="2883"/>
    <d v="2014-01-12T00:00:00"/>
    <x v="0"/>
    <x v="39"/>
    <n v="58103"/>
  </r>
  <r>
    <x v="564"/>
    <n v="52"/>
    <s v="Jeremy Pistek"/>
    <x v="2"/>
    <n v="1"/>
    <x v="717"/>
    <n v="40420"/>
    <s v="High"/>
    <n v="22"/>
    <n v="2.88"/>
    <n v="0.1"/>
    <x v="4283"/>
    <n v="1.49"/>
    <n v="-2.6105"/>
    <n v="0.36"/>
    <x v="0"/>
    <x v="0"/>
    <x v="661"/>
    <x v="3"/>
    <x v="1"/>
    <n v="5710"/>
    <d v="2014-01-12T00:00:00"/>
    <x v="0"/>
    <x v="2"/>
    <n v="91360"/>
  </r>
  <r>
    <x v="1244"/>
    <n v="52"/>
    <s v="Christine Phan"/>
    <x v="0"/>
    <n v="1"/>
    <x v="717"/>
    <n v="42081"/>
    <s v="Low"/>
    <n v="3"/>
    <n v="10.94"/>
    <n v="0.08"/>
    <x v="4284"/>
    <n v="1.39"/>
    <n v="-5.05"/>
    <n v="0.35"/>
    <x v="0"/>
    <x v="0"/>
    <x v="1013"/>
    <x v="15"/>
    <x v="2"/>
    <n v="5929"/>
    <d v="2014-01-12T00:00:00"/>
    <x v="0"/>
    <x v="9"/>
    <n v="77478"/>
  </r>
  <r>
    <x v="602"/>
    <n v="52"/>
    <s v="Tony Chapman"/>
    <x v="3"/>
    <n v="1"/>
    <x v="717"/>
    <n v="41895"/>
    <s v="Critical"/>
    <n v="8"/>
    <n v="3499.99"/>
    <n v="0.05"/>
    <x v="4285"/>
    <n v="24.49"/>
    <n v="-391.92"/>
    <n v="0.37"/>
    <x v="2"/>
    <x v="1"/>
    <x v="313"/>
    <x v="11"/>
    <x v="2"/>
    <n v="5910"/>
    <d v="2014-01-12T00:00:00"/>
    <x v="0"/>
    <x v="24"/>
    <n v="49221"/>
  </r>
  <r>
    <x v="564"/>
    <n v="52"/>
    <s v="Jeremy Pistek"/>
    <x v="2"/>
    <n v="1"/>
    <x v="717"/>
    <n v="40420"/>
    <s v="High"/>
    <n v="50"/>
    <n v="20.99"/>
    <n v="0.08"/>
    <x v="4286"/>
    <n v="0.99"/>
    <n v="450.01799999999997"/>
    <n v="0.37"/>
    <x v="2"/>
    <x v="3"/>
    <x v="848"/>
    <x v="9"/>
    <x v="1"/>
    <n v="5711"/>
    <d v="2014-01-12T00:00:00"/>
    <x v="0"/>
    <x v="2"/>
    <n v="91360"/>
  </r>
  <r>
    <x v="1243"/>
    <n v="52"/>
    <s v="Sandra Glassco"/>
    <x v="1"/>
    <n v="1"/>
    <x v="717"/>
    <n v="20805"/>
    <s v="High"/>
    <n v="12"/>
    <n v="5.53"/>
    <n v="0.06"/>
    <x v="4287"/>
    <n v="6.98"/>
    <n v="-58.328000000000003"/>
    <n v="0.39"/>
    <x v="0"/>
    <x v="0"/>
    <x v="868"/>
    <x v="3"/>
    <x v="2"/>
    <n v="2882"/>
    <d v="2014-01-13T00:00:00"/>
    <x v="0"/>
    <x v="39"/>
    <n v="58103"/>
  </r>
  <r>
    <x v="1244"/>
    <n v="52"/>
    <s v="Christine Phan"/>
    <x v="0"/>
    <n v="1"/>
    <x v="717"/>
    <n v="42081"/>
    <s v="Low"/>
    <n v="36"/>
    <n v="5.18"/>
    <n v="0.04"/>
    <x v="4288"/>
    <n v="5.74"/>
    <n v="-110.1585"/>
    <n v="0.36"/>
    <x v="0"/>
    <x v="0"/>
    <x v="181"/>
    <x v="3"/>
    <x v="2"/>
    <n v="5928"/>
    <d v="2014-01-15T00:00:00"/>
    <x v="0"/>
    <x v="9"/>
    <n v="77478"/>
  </r>
  <r>
    <x v="1244"/>
    <n v="52"/>
    <s v="Christine Phan"/>
    <x v="0"/>
    <n v="1"/>
    <x v="717"/>
    <n v="42081"/>
    <s v="Low"/>
    <n v="26"/>
    <n v="65.989999999999995"/>
    <n v="0.02"/>
    <x v="4289"/>
    <n v="8.8000000000000007"/>
    <n v="183.24"/>
    <n v="0.57999999999999996"/>
    <x v="2"/>
    <x v="0"/>
    <x v="319"/>
    <x v="9"/>
    <x v="2"/>
    <n v="5930"/>
    <d v="2014-01-15T00:00:00"/>
    <x v="0"/>
    <x v="9"/>
    <n v="77478"/>
  </r>
  <r>
    <x v="1245"/>
    <n v="52"/>
    <s v="Anthony Garverick"/>
    <x v="0"/>
    <n v="1"/>
    <x v="718"/>
    <n v="4134"/>
    <s v="Critical"/>
    <n v="23"/>
    <n v="30.97"/>
    <n v="0.02"/>
    <x v="4290"/>
    <n v="4"/>
    <n v="-16.05"/>
    <n v="0.74"/>
    <x v="2"/>
    <x v="0"/>
    <x v="884"/>
    <x v="8"/>
    <x v="1"/>
    <n v="608"/>
    <d v="2014-01-11T00:00:00"/>
    <x v="0"/>
    <x v="2"/>
    <n v="90660"/>
  </r>
  <r>
    <x v="874"/>
    <n v="52"/>
    <s v="Joni Blumstein"/>
    <x v="1"/>
    <n v="1"/>
    <x v="718"/>
    <n v="21670"/>
    <s v="High"/>
    <n v="24"/>
    <n v="78.69"/>
    <n v="0"/>
    <x v="4291"/>
    <n v="19.989999999999998"/>
    <n v="830.75"/>
    <n v="0.43"/>
    <x v="1"/>
    <x v="0"/>
    <x v="258"/>
    <x v="5"/>
    <x v="2"/>
    <n v="3013"/>
    <d v="2014-01-12T00:00:00"/>
    <x v="0"/>
    <x v="11"/>
    <n v="73110"/>
  </r>
  <r>
    <x v="772"/>
    <n v="52"/>
    <s v="Vivek Grady"/>
    <x v="1"/>
    <n v="1"/>
    <x v="718"/>
    <n v="46468"/>
    <s v="Critical"/>
    <n v="46"/>
    <n v="165.98"/>
    <n v="0.08"/>
    <x v="4292"/>
    <n v="19.989999999999998"/>
    <n v="2745.8654999999999"/>
    <n v="0.4"/>
    <x v="0"/>
    <x v="0"/>
    <x v="461"/>
    <x v="3"/>
    <x v="0"/>
    <n v="6528"/>
    <d v="2014-01-12T00:00:00"/>
    <x v="0"/>
    <x v="20"/>
    <n v="44483"/>
  </r>
  <r>
    <x v="1245"/>
    <n v="52"/>
    <s v="Anthony Garverick"/>
    <x v="0"/>
    <n v="1"/>
    <x v="718"/>
    <n v="4134"/>
    <s v="Critical"/>
    <n v="48"/>
    <n v="130.97999999999999"/>
    <n v="0.01"/>
    <x v="4293"/>
    <n v="54.74"/>
    <n v="-824.15"/>
    <n v="0.69"/>
    <x v="1"/>
    <x v="4"/>
    <x v="305"/>
    <x v="10"/>
    <x v="1"/>
    <n v="607"/>
    <d v="2014-01-13T00:00:00"/>
    <x v="2"/>
    <x v="2"/>
    <n v="90660"/>
  </r>
  <r>
    <x v="256"/>
    <n v="52"/>
    <s v="Greg Guthrie"/>
    <x v="2"/>
    <n v="1"/>
    <x v="718"/>
    <n v="12773"/>
    <s v="Low"/>
    <n v="6"/>
    <n v="2.78"/>
    <n v="7.0000000000000007E-2"/>
    <x v="4294"/>
    <n v="1.49"/>
    <n v="-4.6115000000000004"/>
    <n v="0.39"/>
    <x v="0"/>
    <x v="0"/>
    <x v="1168"/>
    <x v="3"/>
    <x v="2"/>
    <n v="1783"/>
    <d v="2014-01-13T00:00:00"/>
    <x v="0"/>
    <x v="36"/>
    <n v="46203"/>
  </r>
  <r>
    <x v="772"/>
    <n v="52"/>
    <s v="Vivek Grady"/>
    <x v="1"/>
    <n v="1"/>
    <x v="718"/>
    <n v="46468"/>
    <s v="Critical"/>
    <n v="1"/>
    <n v="6.48"/>
    <n v="0.04"/>
    <x v="4295"/>
    <n v="5.4"/>
    <n v="-8.89"/>
    <n v="0.37"/>
    <x v="0"/>
    <x v="0"/>
    <x v="390"/>
    <x v="2"/>
    <x v="0"/>
    <n v="6530"/>
    <d v="2014-01-13T00:00:00"/>
    <x v="0"/>
    <x v="20"/>
    <n v="44483"/>
  </r>
  <r>
    <x v="772"/>
    <n v="52"/>
    <s v="Vivek Grady"/>
    <x v="1"/>
    <n v="1"/>
    <x v="718"/>
    <n v="46468"/>
    <s v="Critical"/>
    <n v="41"/>
    <n v="39.479999999999997"/>
    <n v="0.08"/>
    <x v="4296"/>
    <n v="1.99"/>
    <n v="504.71"/>
    <n v="0.54"/>
    <x v="2"/>
    <x v="6"/>
    <x v="276"/>
    <x v="8"/>
    <x v="0"/>
    <n v="6529"/>
    <d v="2014-01-13T00:00:00"/>
    <x v="1"/>
    <x v="20"/>
    <n v="44483"/>
  </r>
  <r>
    <x v="256"/>
    <n v="52"/>
    <s v="Greg Guthrie"/>
    <x v="2"/>
    <n v="1"/>
    <x v="718"/>
    <n v="12773"/>
    <s v="Low"/>
    <n v="19"/>
    <n v="6.48"/>
    <n v="0.05"/>
    <x v="4297"/>
    <n v="7.86"/>
    <n v="-77.180000000000007"/>
    <n v="0.37"/>
    <x v="0"/>
    <x v="0"/>
    <x v="542"/>
    <x v="2"/>
    <x v="2"/>
    <n v="1785"/>
    <d v="2014-01-16T00:00:00"/>
    <x v="0"/>
    <x v="36"/>
    <n v="46203"/>
  </r>
  <r>
    <x v="255"/>
    <n v="52"/>
    <s v="Greg Guthrie"/>
    <x v="2"/>
    <n v="1"/>
    <x v="718"/>
    <n v="12773"/>
    <s v="Low"/>
    <n v="21"/>
    <n v="3.28"/>
    <n v="0.01"/>
    <x v="4298"/>
    <n v="3.97"/>
    <n v="-50.88"/>
    <n v="0.56000000000000005"/>
    <x v="0"/>
    <x v="3"/>
    <x v="46"/>
    <x v="6"/>
    <x v="2"/>
    <n v="1786"/>
    <d v="2014-01-16T00:00:00"/>
    <x v="0"/>
    <x v="36"/>
    <n v="47130"/>
  </r>
  <r>
    <x v="256"/>
    <n v="52"/>
    <s v="Greg Guthrie"/>
    <x v="2"/>
    <n v="1"/>
    <x v="718"/>
    <n v="12773"/>
    <s v="Low"/>
    <n v="15"/>
    <n v="4.1399999999999997"/>
    <n v="0.04"/>
    <x v="4299"/>
    <n v="6.6"/>
    <n v="-49.6"/>
    <n v="0.49"/>
    <x v="1"/>
    <x v="0"/>
    <x v="83"/>
    <x v="5"/>
    <x v="2"/>
    <n v="1784"/>
    <d v="2014-01-20T00:00:00"/>
    <x v="0"/>
    <x v="36"/>
    <n v="46203"/>
  </r>
  <r>
    <x v="1246"/>
    <n v="52"/>
    <s v="Cynthia Voltz"/>
    <x v="2"/>
    <n v="1"/>
    <x v="719"/>
    <n v="55815"/>
    <s v="High"/>
    <n v="28"/>
    <n v="105.29"/>
    <n v="0.04"/>
    <x v="4300"/>
    <n v="10.119999999999999"/>
    <n v="458.4"/>
    <n v="0.79"/>
    <x v="1"/>
    <x v="1"/>
    <x v="636"/>
    <x v="5"/>
    <x v="0"/>
    <n v="7803"/>
    <d v="2014-01-14T00:00:00"/>
    <x v="1"/>
    <x v="15"/>
    <n v="6511"/>
  </r>
  <r>
    <x v="195"/>
    <n v="52"/>
    <s v="Sally Matthias"/>
    <x v="1"/>
    <n v="1"/>
    <x v="719"/>
    <n v="29409"/>
    <s v="High"/>
    <n v="23"/>
    <n v="1.7"/>
    <n v="0.09"/>
    <x v="4301"/>
    <n v="1.99"/>
    <n v="-33.520000000000003"/>
    <n v="0.51"/>
    <x v="2"/>
    <x v="6"/>
    <x v="39"/>
    <x v="8"/>
    <x v="2"/>
    <n v="4144"/>
    <d v="2014-01-15T00:00:00"/>
    <x v="0"/>
    <x v="3"/>
    <n v="55369"/>
  </r>
  <r>
    <x v="563"/>
    <n v="52"/>
    <s v="Rick Wilson"/>
    <x v="3"/>
    <n v="1"/>
    <x v="719"/>
    <n v="18370"/>
    <s v="Low"/>
    <n v="41"/>
    <n v="35.99"/>
    <n v="0"/>
    <x v="4302"/>
    <n v="5"/>
    <n v="-158.23500000000001"/>
    <n v="0.85"/>
    <x v="2"/>
    <x v="0"/>
    <x v="202"/>
    <x v="9"/>
    <x v="3"/>
    <n v="2530"/>
    <d v="2014-01-17T00:00:00"/>
    <x v="0"/>
    <x v="45"/>
    <n v="27893"/>
  </r>
  <r>
    <x v="585"/>
    <n v="52"/>
    <s v="Charles Sheldon"/>
    <x v="2"/>
    <n v="1"/>
    <x v="720"/>
    <n v="21379"/>
    <s v="High"/>
    <n v="35"/>
    <n v="150.88999999999999"/>
    <n v="0.05"/>
    <x v="4303"/>
    <n v="60.2"/>
    <n v="-1046.78"/>
    <n v="0.77"/>
    <x v="1"/>
    <x v="2"/>
    <x v="408"/>
    <x v="1"/>
    <x v="2"/>
    <n v="2952"/>
    <d v="2014-01-16T00:00:00"/>
    <x v="2"/>
    <x v="3"/>
    <n v="55378"/>
  </r>
  <r>
    <x v="1008"/>
    <n v="52"/>
    <s v="Mick Crebagga"/>
    <x v="2"/>
    <n v="1"/>
    <x v="721"/>
    <n v="46147"/>
    <s v="Critical"/>
    <n v="12"/>
    <n v="550.98"/>
    <n v="0.09"/>
    <x v="4304"/>
    <n v="64.59"/>
    <n v="261.66000000000003"/>
    <n v="0.66"/>
    <x v="1"/>
    <x v="4"/>
    <x v="1186"/>
    <x v="4"/>
    <x v="3"/>
    <n v="6485"/>
    <d v="2014-01-17T00:00:00"/>
    <x v="2"/>
    <x v="12"/>
    <n v="34982"/>
  </r>
  <r>
    <x v="1008"/>
    <n v="52"/>
    <s v="Mick Crebagga"/>
    <x v="2"/>
    <n v="1"/>
    <x v="721"/>
    <n v="46147"/>
    <s v="Critical"/>
    <n v="39"/>
    <n v="7.1"/>
    <n v="0.08"/>
    <x v="4305"/>
    <n v="6.05"/>
    <n v="-87.009"/>
    <n v="0.39"/>
    <x v="0"/>
    <x v="0"/>
    <x v="243"/>
    <x v="3"/>
    <x v="3"/>
    <n v="6484"/>
    <d v="2014-01-17T00:00:00"/>
    <x v="1"/>
    <x v="12"/>
    <n v="34982"/>
  </r>
  <r>
    <x v="1008"/>
    <n v="52"/>
    <s v="Mick Crebagga"/>
    <x v="2"/>
    <n v="1"/>
    <x v="721"/>
    <n v="46147"/>
    <s v="Critical"/>
    <n v="37"/>
    <n v="24.92"/>
    <n v="0.01"/>
    <x v="4306"/>
    <n v="12.98"/>
    <n v="30.684999999999999"/>
    <n v="0.39"/>
    <x v="0"/>
    <x v="0"/>
    <x v="363"/>
    <x v="3"/>
    <x v="3"/>
    <n v="6483"/>
    <d v="2014-01-17T00:00:00"/>
    <x v="0"/>
    <x v="12"/>
    <n v="34982"/>
  </r>
  <r>
    <x v="257"/>
    <n v="52"/>
    <s v="Brian Thompson"/>
    <x v="1"/>
    <n v="1"/>
    <x v="721"/>
    <n v="49189"/>
    <s v="Critical"/>
    <n v="32"/>
    <n v="7.64"/>
    <n v="0.06"/>
    <x v="4307"/>
    <n v="1.39"/>
    <n v="101.82"/>
    <n v="0.36"/>
    <x v="0"/>
    <x v="0"/>
    <x v="124"/>
    <x v="15"/>
    <x v="2"/>
    <n v="6896"/>
    <d v="2014-01-18T00:00:00"/>
    <x v="0"/>
    <x v="26"/>
    <n v="63105"/>
  </r>
  <r>
    <x v="1247"/>
    <n v="52"/>
    <s v="Ann Blume"/>
    <x v="0"/>
    <n v="1"/>
    <x v="722"/>
    <n v="25669"/>
    <s v="Critical"/>
    <n v="12"/>
    <n v="3.69"/>
    <n v="0.02"/>
    <x v="4308"/>
    <n v="0.5"/>
    <n v="15.42"/>
    <n v="0.38"/>
    <x v="0"/>
    <x v="0"/>
    <x v="857"/>
    <x v="12"/>
    <x v="0"/>
    <n v="3600"/>
    <d v="2014-01-16T00:00:00"/>
    <x v="0"/>
    <x v="28"/>
    <n v="2540"/>
  </r>
  <r>
    <x v="121"/>
    <n v="52"/>
    <s v="Filia McAdams"/>
    <x v="0"/>
    <n v="1"/>
    <x v="722"/>
    <n v="19365"/>
    <s v="Medium"/>
    <n v="29"/>
    <n v="5.98"/>
    <n v="0.03"/>
    <x v="4309"/>
    <n v="5.2"/>
    <n v="-43.36"/>
    <n v="0.36"/>
    <x v="0"/>
    <x v="0"/>
    <x v="1092"/>
    <x v="2"/>
    <x v="2"/>
    <n v="2678"/>
    <d v="2014-01-17T00:00:00"/>
    <x v="0"/>
    <x v="36"/>
    <n v="47591"/>
  </r>
  <r>
    <x v="736"/>
    <n v="52"/>
    <s v="Monica Federle"/>
    <x v="2"/>
    <n v="1"/>
    <x v="723"/>
    <n v="46980"/>
    <s v="Critical"/>
    <n v="34"/>
    <n v="6.3"/>
    <n v="0.01"/>
    <x v="4310"/>
    <n v="0.5"/>
    <n v="103.16"/>
    <n v="0.39"/>
    <x v="0"/>
    <x v="0"/>
    <x v="188"/>
    <x v="12"/>
    <x v="2"/>
    <n v="6603"/>
    <d v="2014-01-17T00:00:00"/>
    <x v="0"/>
    <x v="14"/>
    <n v="60103"/>
  </r>
  <r>
    <x v="115"/>
    <n v="52"/>
    <s v="Guy Phonely"/>
    <x v="2"/>
    <n v="1"/>
    <x v="723"/>
    <n v="11111"/>
    <s v="Medium"/>
    <n v="7"/>
    <n v="41.47"/>
    <n v="0.1"/>
    <x v="4311"/>
    <n v="34.200000000000003"/>
    <n v="-59.85"/>
    <n v="0.73"/>
    <x v="1"/>
    <x v="3"/>
    <x v="268"/>
    <x v="5"/>
    <x v="0"/>
    <n v="1542"/>
    <d v="2014-01-19T00:00:00"/>
    <x v="0"/>
    <x v="20"/>
    <n v="44035"/>
  </r>
  <r>
    <x v="439"/>
    <n v="52"/>
    <s v="Chris McAfee"/>
    <x v="3"/>
    <n v="1"/>
    <x v="723"/>
    <n v="35780"/>
    <s v="Medium"/>
    <n v="6"/>
    <n v="4.28"/>
    <n v="0.01"/>
    <x v="4312"/>
    <n v="1.6"/>
    <n v="-4.5"/>
    <n v="0.57999999999999996"/>
    <x v="0"/>
    <x v="3"/>
    <x v="380"/>
    <x v="6"/>
    <x v="1"/>
    <n v="5014"/>
    <d v="2014-01-19T00:00:00"/>
    <x v="0"/>
    <x v="2"/>
    <n v="90604"/>
  </r>
  <r>
    <x v="115"/>
    <n v="52"/>
    <s v="Guy Phonely"/>
    <x v="2"/>
    <n v="1"/>
    <x v="723"/>
    <n v="11111"/>
    <s v="Medium"/>
    <n v="29"/>
    <n v="6.48"/>
    <n v="0.1"/>
    <x v="2889"/>
    <n v="7.37"/>
    <n v="-119.72"/>
    <n v="0.37"/>
    <x v="0"/>
    <x v="0"/>
    <x v="343"/>
    <x v="2"/>
    <x v="0"/>
    <n v="1543"/>
    <d v="2014-01-19T00:00:00"/>
    <x v="0"/>
    <x v="20"/>
    <n v="44035"/>
  </r>
  <r>
    <x v="973"/>
    <n v="52"/>
    <s v="Troy Blackwell"/>
    <x v="1"/>
    <n v="1"/>
    <x v="724"/>
    <n v="15719"/>
    <s v="Critical"/>
    <n v="18"/>
    <n v="300.98"/>
    <n v="7.0000000000000007E-2"/>
    <x v="4313"/>
    <n v="64.73"/>
    <n v="604.46"/>
    <n v="0.56000000000000005"/>
    <x v="1"/>
    <x v="2"/>
    <x v="290"/>
    <x v="1"/>
    <x v="0"/>
    <n v="2185"/>
    <d v="2014-01-19T00:00:00"/>
    <x v="2"/>
    <x v="0"/>
    <n v="18201"/>
  </r>
  <r>
    <x v="15"/>
    <n v="52"/>
    <s v="Pauline Chand"/>
    <x v="2"/>
    <n v="1"/>
    <x v="724"/>
    <n v="28642"/>
    <s v="High"/>
    <n v="41"/>
    <n v="5.28"/>
    <n v="0"/>
    <x v="1486"/>
    <n v="2.99"/>
    <n v="14.484"/>
    <n v="0.37"/>
    <x v="0"/>
    <x v="0"/>
    <x v="1028"/>
    <x v="3"/>
    <x v="2"/>
    <n v="4012"/>
    <d v="2014-01-20T00:00:00"/>
    <x v="0"/>
    <x v="11"/>
    <n v="73071"/>
  </r>
  <r>
    <x v="15"/>
    <n v="52"/>
    <s v="Pauline Chand"/>
    <x v="2"/>
    <n v="1"/>
    <x v="724"/>
    <n v="28642"/>
    <s v="High"/>
    <n v="27"/>
    <n v="65.989999999999995"/>
    <n v="0"/>
    <x v="4314"/>
    <n v="19.989999999999998"/>
    <n v="-52.701000000000001"/>
    <n v="0.59"/>
    <x v="2"/>
    <x v="0"/>
    <x v="1112"/>
    <x v="9"/>
    <x v="2"/>
    <n v="4013"/>
    <d v="2014-01-20T00:00:00"/>
    <x v="0"/>
    <x v="11"/>
    <n v="73071"/>
  </r>
  <r>
    <x v="477"/>
    <n v="52"/>
    <s v="Ashley Jarboe"/>
    <x v="1"/>
    <n v="1"/>
    <x v="725"/>
    <n v="36931"/>
    <s v="Not Specified"/>
    <n v="46"/>
    <n v="4.28"/>
    <n v="0.1"/>
    <x v="4315"/>
    <n v="1.6"/>
    <n v="-15.79"/>
    <n v="0.57999999999999996"/>
    <x v="0"/>
    <x v="3"/>
    <x v="380"/>
    <x v="6"/>
    <x v="1"/>
    <n v="5197"/>
    <d v="2014-01-19T00:00:00"/>
    <x v="0"/>
    <x v="40"/>
    <n v="85301"/>
  </r>
  <r>
    <x v="388"/>
    <n v="52"/>
    <s v="Roy French"/>
    <x v="3"/>
    <n v="1"/>
    <x v="725"/>
    <n v="16096"/>
    <s v="High"/>
    <n v="9"/>
    <n v="2.88"/>
    <n v="0"/>
    <x v="4316"/>
    <n v="0.99"/>
    <n v="18.21"/>
    <n v="0.36"/>
    <x v="0"/>
    <x v="0"/>
    <x v="1091"/>
    <x v="12"/>
    <x v="2"/>
    <n v="2224"/>
    <d v="2014-01-20T00:00:00"/>
    <x v="1"/>
    <x v="9"/>
    <n v="79762"/>
  </r>
  <r>
    <x v="17"/>
    <n v="52"/>
    <s v="Dorris Love"/>
    <x v="1"/>
    <n v="1"/>
    <x v="725"/>
    <n v="10722"/>
    <s v="Not Specified"/>
    <n v="8"/>
    <n v="4.28"/>
    <n v="0.01"/>
    <x v="4317"/>
    <n v="5.68"/>
    <n v="-27.44"/>
    <n v="0.4"/>
    <x v="0"/>
    <x v="0"/>
    <x v="961"/>
    <x v="2"/>
    <x v="0"/>
    <n v="1490"/>
    <d v="2014-01-21T00:00:00"/>
    <x v="0"/>
    <x v="13"/>
    <n v="11729"/>
  </r>
  <r>
    <x v="1159"/>
    <n v="52"/>
    <s v="Tanja Norvell"/>
    <x v="3"/>
    <n v="1"/>
    <x v="725"/>
    <n v="49987"/>
    <s v="High"/>
    <n v="14"/>
    <n v="20.99"/>
    <n v="0.03"/>
    <x v="4318"/>
    <n v="0.99"/>
    <n v="51.75"/>
    <n v="0.37"/>
    <x v="2"/>
    <x v="3"/>
    <x v="848"/>
    <x v="9"/>
    <x v="3"/>
    <n v="6998"/>
    <d v="2014-01-21T00:00:00"/>
    <x v="0"/>
    <x v="12"/>
    <n v="34239"/>
  </r>
  <r>
    <x v="52"/>
    <n v="52"/>
    <s v="Tanja Norvell"/>
    <x v="3"/>
    <n v="1"/>
    <x v="725"/>
    <n v="49987"/>
    <s v="High"/>
    <n v="15"/>
    <n v="114.98"/>
    <n v="0.05"/>
    <x v="4319"/>
    <n v="58.72"/>
    <n v="-626.04"/>
    <n v="0.76"/>
    <x v="1"/>
    <x v="4"/>
    <x v="1191"/>
    <x v="10"/>
    <x v="2"/>
    <n v="6999"/>
    <d v="2014-01-22T00:00:00"/>
    <x v="2"/>
    <x v="24"/>
    <n v="48183"/>
  </r>
  <r>
    <x v="52"/>
    <n v="52"/>
    <s v="Tanja Norvell"/>
    <x v="3"/>
    <n v="1"/>
    <x v="725"/>
    <n v="49987"/>
    <s v="High"/>
    <n v="4"/>
    <n v="212.6"/>
    <n v="0.03"/>
    <x v="4320"/>
    <n v="52.2"/>
    <n v="-226.512"/>
    <n v="0.64"/>
    <x v="1"/>
    <x v="4"/>
    <x v="8"/>
    <x v="4"/>
    <x v="2"/>
    <n v="7000"/>
    <d v="2014-01-22T00:00:00"/>
    <x v="2"/>
    <x v="24"/>
    <n v="48183"/>
  </r>
  <r>
    <x v="367"/>
    <n v="52"/>
    <s v="David Wiener"/>
    <x v="3"/>
    <n v="1"/>
    <x v="726"/>
    <n v="22561"/>
    <s v="Critical"/>
    <n v="7"/>
    <n v="17.670000000000002"/>
    <n v="7.0000000000000007E-2"/>
    <x v="4321"/>
    <n v="8.99"/>
    <n v="-27.78"/>
    <n v="0.47"/>
    <x v="1"/>
    <x v="6"/>
    <x v="438"/>
    <x v="5"/>
    <x v="0"/>
    <n v="3142"/>
    <d v="2014-01-22T00:00:00"/>
    <x v="0"/>
    <x v="47"/>
    <n v="19901"/>
  </r>
  <r>
    <x v="537"/>
    <n v="52"/>
    <s v="David Wiener"/>
    <x v="3"/>
    <n v="1"/>
    <x v="726"/>
    <n v="22561"/>
    <s v="Critical"/>
    <n v="50"/>
    <n v="8.67"/>
    <n v="0.03"/>
    <x v="4322"/>
    <n v="3.5"/>
    <n v="-19.77"/>
    <n v="0.57999999999999996"/>
    <x v="0"/>
    <x v="0"/>
    <x v="1012"/>
    <x v="13"/>
    <x v="0"/>
    <n v="3143"/>
    <d v="2014-01-22T00:00:00"/>
    <x v="0"/>
    <x v="47"/>
    <n v="19711"/>
  </r>
  <r>
    <x v="537"/>
    <n v="52"/>
    <s v="David Wiener"/>
    <x v="3"/>
    <n v="1"/>
    <x v="726"/>
    <n v="22561"/>
    <s v="Critical"/>
    <n v="5"/>
    <n v="99.99"/>
    <n v="0.03"/>
    <x v="4323"/>
    <n v="19.989999999999998"/>
    <n v="-245.09"/>
    <n v="0.5"/>
    <x v="2"/>
    <x v="0"/>
    <x v="1065"/>
    <x v="8"/>
    <x v="0"/>
    <n v="3144"/>
    <d v="2014-01-22T00:00:00"/>
    <x v="1"/>
    <x v="47"/>
    <n v="19711"/>
  </r>
  <r>
    <x v="447"/>
    <n v="52"/>
    <s v="Anne McFarland"/>
    <x v="3"/>
    <n v="1"/>
    <x v="727"/>
    <n v="6564"/>
    <s v="Low"/>
    <n v="26"/>
    <n v="15.98"/>
    <n v="0.01"/>
    <x v="4324"/>
    <n v="4"/>
    <n v="110.6"/>
    <n v="0.37"/>
    <x v="2"/>
    <x v="0"/>
    <x v="379"/>
    <x v="8"/>
    <x v="1"/>
    <n v="915"/>
    <d v="2014-01-21T00:00:00"/>
    <x v="0"/>
    <x v="2"/>
    <n v="94952"/>
  </r>
  <r>
    <x v="867"/>
    <n v="52"/>
    <s v="Jill Stevenson"/>
    <x v="3"/>
    <n v="1"/>
    <x v="727"/>
    <n v="16837"/>
    <s v="Not Specified"/>
    <n v="4"/>
    <n v="258.98"/>
    <n v="0.09"/>
    <x v="4325"/>
    <n v="54.31"/>
    <n v="-307.95999999999998"/>
    <n v="0.55000000000000004"/>
    <x v="1"/>
    <x v="2"/>
    <x v="1164"/>
    <x v="1"/>
    <x v="3"/>
    <n v="2341"/>
    <d v="2014-01-22T00:00:00"/>
    <x v="2"/>
    <x v="12"/>
    <n v="32720"/>
  </r>
  <r>
    <x v="518"/>
    <n v="52"/>
    <s v="Alan Haines"/>
    <x v="3"/>
    <n v="1"/>
    <x v="727"/>
    <n v="57217"/>
    <s v="Medium"/>
    <n v="35"/>
    <n v="11.66"/>
    <n v="0.06"/>
    <x v="4326"/>
    <n v="7.95"/>
    <n v="-116.02"/>
    <n v="0.57999999999999996"/>
    <x v="0"/>
    <x v="6"/>
    <x v="882"/>
    <x v="6"/>
    <x v="0"/>
    <n v="8008"/>
    <d v="2014-01-23T00:00:00"/>
    <x v="0"/>
    <x v="13"/>
    <n v="12180"/>
  </r>
  <r>
    <x v="703"/>
    <n v="52"/>
    <s v="Karen Bern"/>
    <x v="2"/>
    <n v="1"/>
    <x v="727"/>
    <n v="35399"/>
    <s v="Low"/>
    <n v="38"/>
    <n v="4.91"/>
    <n v="0.04"/>
    <x v="4327"/>
    <n v="5.68"/>
    <n v="-120.11750000000001"/>
    <n v="0.36"/>
    <x v="0"/>
    <x v="0"/>
    <x v="412"/>
    <x v="3"/>
    <x v="3"/>
    <n v="4976"/>
    <d v="2014-01-23T00:00:00"/>
    <x v="0"/>
    <x v="32"/>
    <n v="39208"/>
  </r>
  <r>
    <x v="408"/>
    <n v="52"/>
    <s v="Sarah Bern"/>
    <x v="2"/>
    <n v="1"/>
    <x v="728"/>
    <n v="50208"/>
    <s v="Medium"/>
    <n v="4"/>
    <n v="6.23"/>
    <n v="0.1"/>
    <x v="4328"/>
    <n v="6.97"/>
    <n v="-12.1325"/>
    <n v="0.36"/>
    <x v="0"/>
    <x v="0"/>
    <x v="1192"/>
    <x v="3"/>
    <x v="2"/>
    <n v="7032"/>
    <d v="2014-01-23T00:00:00"/>
    <x v="1"/>
    <x v="24"/>
    <n v="48858"/>
  </r>
  <r>
    <x v="153"/>
    <n v="52"/>
    <s v="Troy Staebel"/>
    <x v="0"/>
    <n v="1"/>
    <x v="728"/>
    <n v="21606"/>
    <s v="Not Specified"/>
    <n v="43"/>
    <n v="32.979999999999997"/>
    <n v="0.06"/>
    <x v="4329"/>
    <n v="5.5"/>
    <n v="-90.3"/>
    <n v="0.75"/>
    <x v="2"/>
    <x v="0"/>
    <x v="155"/>
    <x v="8"/>
    <x v="0"/>
    <n v="2997"/>
    <d v="2014-01-23T00:00:00"/>
    <x v="1"/>
    <x v="25"/>
    <n v="5401"/>
  </r>
  <r>
    <x v="946"/>
    <n v="52"/>
    <s v="Troy Staebel"/>
    <x v="0"/>
    <n v="1"/>
    <x v="728"/>
    <n v="21606"/>
    <s v="Not Specified"/>
    <n v="29"/>
    <n v="17.48"/>
    <n v="0.06"/>
    <x v="4330"/>
    <n v="1.99"/>
    <n v="138.33000000000001"/>
    <n v="0.46"/>
    <x v="2"/>
    <x v="6"/>
    <x v="1103"/>
    <x v="8"/>
    <x v="0"/>
    <n v="2998"/>
    <d v="2014-01-23T00:00:00"/>
    <x v="0"/>
    <x v="22"/>
    <n v="7008"/>
  </r>
  <r>
    <x v="1248"/>
    <n v="52"/>
    <s v="Thomas Thornton"/>
    <x v="3"/>
    <n v="1"/>
    <x v="728"/>
    <n v="9824"/>
    <s v="Critical"/>
    <n v="39"/>
    <n v="48.92"/>
    <n v="0.03"/>
    <x v="4331"/>
    <n v="4.5"/>
    <n v="540.66999999999996"/>
    <n v="0.59"/>
    <x v="0"/>
    <x v="0"/>
    <x v="1018"/>
    <x v="13"/>
    <x v="1"/>
    <n v="1342"/>
    <d v="2014-01-24T00:00:00"/>
    <x v="1"/>
    <x v="2"/>
    <n v="92025"/>
  </r>
  <r>
    <x v="305"/>
    <n v="52"/>
    <s v="Rob Haberlin"/>
    <x v="3"/>
    <n v="1"/>
    <x v="728"/>
    <n v="2883"/>
    <s v="Low"/>
    <n v="34"/>
    <n v="64.98"/>
    <n v="0.1"/>
    <x v="4332"/>
    <n v="6.88"/>
    <n v="177.66"/>
    <n v="0.73"/>
    <x v="0"/>
    <x v="0"/>
    <x v="1024"/>
    <x v="0"/>
    <x v="2"/>
    <n v="431"/>
    <d v="2014-01-24T00:00:00"/>
    <x v="0"/>
    <x v="10"/>
    <n v="50158"/>
  </r>
  <r>
    <x v="1248"/>
    <n v="52"/>
    <s v="Thomas Thornton"/>
    <x v="3"/>
    <n v="1"/>
    <x v="728"/>
    <n v="9824"/>
    <s v="Critical"/>
    <n v="5"/>
    <n v="4.13"/>
    <n v="0"/>
    <x v="4333"/>
    <n v="0.5"/>
    <n v="2.75"/>
    <n v="0.39"/>
    <x v="0"/>
    <x v="0"/>
    <x v="903"/>
    <x v="12"/>
    <x v="1"/>
    <n v="1343"/>
    <d v="2014-01-24T00:00:00"/>
    <x v="0"/>
    <x v="2"/>
    <n v="92025"/>
  </r>
  <r>
    <x v="1248"/>
    <n v="52"/>
    <s v="Thomas Thornton"/>
    <x v="3"/>
    <n v="1"/>
    <x v="728"/>
    <n v="9824"/>
    <s v="Critical"/>
    <n v="43"/>
    <n v="2.88"/>
    <n v="0.1"/>
    <x v="1014"/>
    <n v="1.01"/>
    <n v="-1.49"/>
    <n v="0.55000000000000004"/>
    <x v="0"/>
    <x v="3"/>
    <x v="219"/>
    <x v="6"/>
    <x v="1"/>
    <n v="1344"/>
    <d v="2014-01-24T00:00:00"/>
    <x v="0"/>
    <x v="2"/>
    <n v="92025"/>
  </r>
  <r>
    <x v="1249"/>
    <n v="52"/>
    <s v="Nicole Brennan"/>
    <x v="1"/>
    <n v="1"/>
    <x v="729"/>
    <n v="49443"/>
    <s v="High"/>
    <n v="41"/>
    <n v="9.85"/>
    <n v="0.05"/>
    <x v="4334"/>
    <n v="4.82"/>
    <n v="-10.98"/>
    <n v="0.47"/>
    <x v="0"/>
    <x v="3"/>
    <x v="856"/>
    <x v="6"/>
    <x v="0"/>
    <n v="6929"/>
    <d v="2014-01-24T00:00:00"/>
    <x v="0"/>
    <x v="22"/>
    <n v="7205"/>
  </r>
  <r>
    <x v="903"/>
    <n v="52"/>
    <s v="Lisa DeCherney"/>
    <x v="2"/>
    <n v="1"/>
    <x v="730"/>
    <n v="49761"/>
    <s v="Not Specified"/>
    <n v="45"/>
    <n v="23.99"/>
    <n v="7.0000000000000007E-2"/>
    <x v="4335"/>
    <n v="6.3"/>
    <n v="300.91000000000003"/>
    <n v="0.38"/>
    <x v="2"/>
    <x v="5"/>
    <x v="604"/>
    <x v="7"/>
    <x v="2"/>
    <n v="6958"/>
    <d v="2014-01-25T00:00:00"/>
    <x v="0"/>
    <x v="38"/>
    <n v="67901"/>
  </r>
  <r>
    <x v="309"/>
    <n v="52"/>
    <s v="Tracy Poddar"/>
    <x v="2"/>
    <n v="1"/>
    <x v="730"/>
    <n v="386"/>
    <s v="High"/>
    <n v="4"/>
    <n v="3.69"/>
    <n v="0.02"/>
    <x v="4336"/>
    <n v="0.5"/>
    <n v="-0.03"/>
    <n v="0.38"/>
    <x v="0"/>
    <x v="0"/>
    <x v="317"/>
    <x v="12"/>
    <x v="0"/>
    <n v="66"/>
    <d v="2014-01-26T00:00:00"/>
    <x v="0"/>
    <x v="20"/>
    <n v="43050"/>
  </r>
  <r>
    <x v="309"/>
    <n v="52"/>
    <s v="Tracy Poddar"/>
    <x v="2"/>
    <n v="1"/>
    <x v="730"/>
    <n v="386"/>
    <s v="High"/>
    <n v="4"/>
    <n v="3.85"/>
    <n v="0.09"/>
    <x v="4337"/>
    <n v="0.7"/>
    <n v="-1.59"/>
    <n v="0.44"/>
    <x v="0"/>
    <x v="3"/>
    <x v="985"/>
    <x v="6"/>
    <x v="0"/>
    <n v="67"/>
    <d v="2014-01-26T00:00:00"/>
    <x v="0"/>
    <x v="20"/>
    <n v="43050"/>
  </r>
  <r>
    <x v="1250"/>
    <n v="52"/>
    <s v="Deborah Brumfield"/>
    <x v="0"/>
    <n v="1"/>
    <x v="730"/>
    <n v="47136"/>
    <s v="Medium"/>
    <n v="18"/>
    <n v="4.82"/>
    <n v="0"/>
    <x v="4338"/>
    <n v="1.49"/>
    <n v="18.954999999999998"/>
    <n v="0.36"/>
    <x v="0"/>
    <x v="0"/>
    <x v="1193"/>
    <x v="3"/>
    <x v="0"/>
    <n v="6626"/>
    <d v="2014-01-26T00:00:00"/>
    <x v="0"/>
    <x v="28"/>
    <n v="1718"/>
  </r>
  <r>
    <x v="918"/>
    <n v="52"/>
    <s v="Amy Cox"/>
    <x v="0"/>
    <n v="1"/>
    <x v="730"/>
    <n v="21890"/>
    <s v="Not Specified"/>
    <n v="27"/>
    <n v="2.94"/>
    <n v="0.01"/>
    <x v="3342"/>
    <n v="0.96"/>
    <n v="4.0599999999999996"/>
    <n v="0.57999999999999996"/>
    <x v="0"/>
    <x v="3"/>
    <x v="213"/>
    <x v="6"/>
    <x v="0"/>
    <n v="3054"/>
    <d v="2014-01-26T00:00:00"/>
    <x v="0"/>
    <x v="15"/>
    <n v="6360"/>
  </r>
  <r>
    <x v="947"/>
    <n v="52"/>
    <s v="Amy Cox"/>
    <x v="0"/>
    <n v="1"/>
    <x v="730"/>
    <n v="21890"/>
    <s v="Not Specified"/>
    <n v="44"/>
    <n v="11.58"/>
    <n v="0.06"/>
    <x v="4339"/>
    <n v="6.97"/>
    <n v="-12.67"/>
    <n v="0.35"/>
    <x v="0"/>
    <x v="0"/>
    <x v="131"/>
    <x v="15"/>
    <x v="1"/>
    <n v="3055"/>
    <d v="2014-01-26T00:00:00"/>
    <x v="0"/>
    <x v="2"/>
    <n v="93277"/>
  </r>
  <r>
    <x v="1029"/>
    <n v="52"/>
    <s v="Brian Stugart"/>
    <x v="3"/>
    <n v="1"/>
    <x v="731"/>
    <n v="25095"/>
    <s v="Low"/>
    <n v="41"/>
    <n v="115.99"/>
    <n v="0.08"/>
    <x v="4340"/>
    <n v="56.14"/>
    <n v="-167.83170000000001"/>
    <n v="0.4"/>
    <x v="2"/>
    <x v="2"/>
    <x v="104"/>
    <x v="7"/>
    <x v="2"/>
    <n v="3528"/>
    <d v="2014-01-25T00:00:00"/>
    <x v="2"/>
    <x v="9"/>
    <n v="76067"/>
  </r>
  <r>
    <x v="468"/>
    <n v="52"/>
    <s v="Robert Waldorf"/>
    <x v="1"/>
    <n v="1"/>
    <x v="731"/>
    <n v="33091"/>
    <s v="High"/>
    <n v="24"/>
    <n v="9.99"/>
    <n v="0.02"/>
    <x v="1735"/>
    <n v="11.59"/>
    <n v="-128.69"/>
    <n v="0.4"/>
    <x v="0"/>
    <x v="0"/>
    <x v="569"/>
    <x v="2"/>
    <x v="2"/>
    <n v="4647"/>
    <d v="2014-01-27T00:00:00"/>
    <x v="0"/>
    <x v="26"/>
    <n v="63129"/>
  </r>
  <r>
    <x v="1029"/>
    <n v="52"/>
    <s v="Brian Stugart"/>
    <x v="3"/>
    <n v="1"/>
    <x v="731"/>
    <n v="25095"/>
    <s v="Low"/>
    <n v="18"/>
    <n v="39.979999999999997"/>
    <n v="0.06"/>
    <x v="4341"/>
    <n v="9.83"/>
    <n v="148.30000000000001"/>
    <n v="0.4"/>
    <x v="0"/>
    <x v="0"/>
    <x v="1011"/>
    <x v="15"/>
    <x v="2"/>
    <n v="3527"/>
    <d v="2014-01-30T00:00:00"/>
    <x v="0"/>
    <x v="9"/>
    <n v="76067"/>
  </r>
  <r>
    <x v="577"/>
    <n v="52"/>
    <s v="Adam Shillingsburg"/>
    <x v="2"/>
    <n v="1"/>
    <x v="732"/>
    <n v="52199"/>
    <s v="Medium"/>
    <n v="19"/>
    <n v="4.82"/>
    <n v="0.05"/>
    <x v="4342"/>
    <n v="5.24"/>
    <n v="-60.582000000000001"/>
    <n v="0.39"/>
    <x v="0"/>
    <x v="0"/>
    <x v="1152"/>
    <x v="3"/>
    <x v="1"/>
    <n v="7327"/>
    <d v="2014-01-27T00:00:00"/>
    <x v="0"/>
    <x v="6"/>
    <n v="97030"/>
  </r>
  <r>
    <x v="114"/>
    <n v="52"/>
    <s v="Trudy Brown"/>
    <x v="0"/>
    <n v="1"/>
    <x v="732"/>
    <n v="51974"/>
    <s v="High"/>
    <n v="10"/>
    <n v="123.38"/>
    <n v="0.05"/>
    <x v="4343"/>
    <n v="24.49"/>
    <n v="231.16"/>
    <n v="0.46"/>
    <x v="0"/>
    <x v="1"/>
    <x v="1194"/>
    <x v="13"/>
    <x v="3"/>
    <n v="7288"/>
    <d v="2014-01-27T00:00:00"/>
    <x v="0"/>
    <x v="29"/>
    <n v="37664"/>
  </r>
  <r>
    <x v="114"/>
    <n v="52"/>
    <s v="Trudy Brown"/>
    <x v="0"/>
    <n v="1"/>
    <x v="732"/>
    <n v="51974"/>
    <s v="High"/>
    <n v="2"/>
    <n v="8.6"/>
    <n v="0.05"/>
    <x v="4344"/>
    <n v="6.19"/>
    <n v="-14.881"/>
    <n v="0.38"/>
    <x v="0"/>
    <x v="0"/>
    <x v="105"/>
    <x v="3"/>
    <x v="3"/>
    <n v="7289"/>
    <d v="2014-01-27T00:00:00"/>
    <x v="0"/>
    <x v="29"/>
    <n v="37664"/>
  </r>
  <r>
    <x v="149"/>
    <n v="52"/>
    <s v="Erica Bern"/>
    <x v="2"/>
    <n v="1"/>
    <x v="732"/>
    <n v="24388"/>
    <s v="Critical"/>
    <n v="15"/>
    <n v="549.99"/>
    <n v="0"/>
    <x v="4345"/>
    <n v="49"/>
    <n v="-704.66"/>
    <n v="0.35"/>
    <x v="2"/>
    <x v="2"/>
    <x v="787"/>
    <x v="11"/>
    <x v="2"/>
    <n v="3420"/>
    <d v="2014-01-27T00:00:00"/>
    <x v="2"/>
    <x v="36"/>
    <n v="46806"/>
  </r>
  <r>
    <x v="343"/>
    <n v="52"/>
    <s v="Mark Cousins"/>
    <x v="1"/>
    <n v="1"/>
    <x v="732"/>
    <n v="49601"/>
    <s v="Low"/>
    <n v="15"/>
    <n v="113.98"/>
    <n v="0.01"/>
    <x v="4346"/>
    <n v="30"/>
    <n v="-101.19"/>
    <n v="0.69"/>
    <x v="1"/>
    <x v="2"/>
    <x v="325"/>
    <x v="1"/>
    <x v="2"/>
    <n v="6944"/>
    <d v="2014-02-02T00:00:00"/>
    <x v="2"/>
    <x v="3"/>
    <n v="55124"/>
  </r>
  <r>
    <x v="996"/>
    <n v="52"/>
    <s v="Dorothy Badders"/>
    <x v="1"/>
    <n v="1"/>
    <x v="733"/>
    <n v="15106"/>
    <s v="Not Specified"/>
    <n v="39"/>
    <n v="145.44999999999999"/>
    <n v="0.06"/>
    <x v="4347"/>
    <n v="17.850000000000001"/>
    <n v="948.79"/>
    <n v="0.56000000000000005"/>
    <x v="2"/>
    <x v="2"/>
    <x v="33"/>
    <x v="7"/>
    <x v="2"/>
    <n v="2115"/>
    <d v="2014-01-27T00:00:00"/>
    <x v="2"/>
    <x v="14"/>
    <n v="61107"/>
  </r>
  <r>
    <x v="878"/>
    <n v="52"/>
    <s v="Cynthia Arntzen"/>
    <x v="0"/>
    <n v="1"/>
    <x v="733"/>
    <n v="24960"/>
    <s v="High"/>
    <n v="37"/>
    <n v="37.94"/>
    <n v="0"/>
    <x v="4348"/>
    <n v="5.08"/>
    <n v="639.66"/>
    <n v="0.38"/>
    <x v="0"/>
    <x v="3"/>
    <x v="421"/>
    <x v="2"/>
    <x v="2"/>
    <n v="3501"/>
    <d v="2014-01-28T00:00:00"/>
    <x v="0"/>
    <x v="9"/>
    <n v="79605"/>
  </r>
  <r>
    <x v="878"/>
    <n v="52"/>
    <s v="Cynthia Arntzen"/>
    <x v="0"/>
    <n v="1"/>
    <x v="733"/>
    <n v="24960"/>
    <s v="High"/>
    <n v="48"/>
    <n v="34.979999999999997"/>
    <n v="0.01"/>
    <x v="4349"/>
    <n v="7.53"/>
    <n v="-17.079999999999998"/>
    <n v="0.76"/>
    <x v="2"/>
    <x v="0"/>
    <x v="323"/>
    <x v="8"/>
    <x v="2"/>
    <n v="3500"/>
    <d v="2014-01-28T00:00:00"/>
    <x v="1"/>
    <x v="9"/>
    <n v="79605"/>
  </r>
  <r>
    <x v="878"/>
    <n v="52"/>
    <s v="Cynthia Arntzen"/>
    <x v="0"/>
    <n v="1"/>
    <x v="733"/>
    <n v="24960"/>
    <s v="High"/>
    <n v="35"/>
    <n v="200.99"/>
    <n v="0.04"/>
    <x v="4350"/>
    <n v="4.2"/>
    <n v="1366.569"/>
    <n v="0.59"/>
    <x v="2"/>
    <x v="0"/>
    <x v="671"/>
    <x v="9"/>
    <x v="2"/>
    <n v="3503"/>
    <d v="2014-01-28T00:00:00"/>
    <x v="0"/>
    <x v="9"/>
    <n v="79605"/>
  </r>
  <r>
    <x v="996"/>
    <n v="52"/>
    <s v="Dorothy Badders"/>
    <x v="1"/>
    <n v="1"/>
    <x v="733"/>
    <n v="15106"/>
    <s v="Not Specified"/>
    <n v="42"/>
    <n v="6.64"/>
    <n v="0.03"/>
    <x v="4351"/>
    <n v="4.95"/>
    <n v="-14.23"/>
    <n v="0.37"/>
    <x v="1"/>
    <x v="6"/>
    <x v="41"/>
    <x v="5"/>
    <x v="2"/>
    <n v="2114"/>
    <d v="2014-01-29T00:00:00"/>
    <x v="0"/>
    <x v="14"/>
    <n v="61107"/>
  </r>
  <r>
    <x v="996"/>
    <n v="52"/>
    <s v="Dorothy Badders"/>
    <x v="1"/>
    <n v="1"/>
    <x v="733"/>
    <n v="15106"/>
    <s v="Not Specified"/>
    <n v="35"/>
    <n v="2.21"/>
    <n v="0.03"/>
    <x v="4352"/>
    <n v="1.1200000000000001"/>
    <n v="-6.33"/>
    <n v="0.57999999999999996"/>
    <x v="0"/>
    <x v="3"/>
    <x v="1195"/>
    <x v="6"/>
    <x v="2"/>
    <n v="2116"/>
    <d v="2014-01-29T00:00:00"/>
    <x v="0"/>
    <x v="14"/>
    <n v="61107"/>
  </r>
  <r>
    <x v="878"/>
    <n v="52"/>
    <s v="Cynthia Arntzen"/>
    <x v="0"/>
    <n v="1"/>
    <x v="733"/>
    <n v="24960"/>
    <s v="High"/>
    <n v="18"/>
    <n v="6.48"/>
    <n v="0.03"/>
    <x v="4353"/>
    <n v="5.87"/>
    <n v="-35.979999999999997"/>
    <n v="0.37"/>
    <x v="0"/>
    <x v="0"/>
    <x v="1062"/>
    <x v="2"/>
    <x v="2"/>
    <n v="3502"/>
    <d v="2014-01-29T00:00:00"/>
    <x v="0"/>
    <x v="9"/>
    <n v="79605"/>
  </r>
  <r>
    <x v="193"/>
    <n v="52"/>
    <s v="Anna Chung"/>
    <x v="1"/>
    <n v="1"/>
    <x v="733"/>
    <n v="59652"/>
    <s v="Medium"/>
    <n v="17"/>
    <n v="20.99"/>
    <n v="0.05"/>
    <x v="4354"/>
    <n v="0.99"/>
    <n v="-55.935000000000002"/>
    <n v="0.83"/>
    <x v="2"/>
    <x v="6"/>
    <x v="779"/>
    <x v="9"/>
    <x v="1"/>
    <n v="8346"/>
    <d v="2014-01-29T00:00:00"/>
    <x v="0"/>
    <x v="40"/>
    <n v="85335"/>
  </r>
  <r>
    <x v="589"/>
    <n v="52"/>
    <s v="Beth Thompson"/>
    <x v="2"/>
    <n v="1"/>
    <x v="734"/>
    <n v="59047"/>
    <s v="Not Specified"/>
    <n v="10"/>
    <n v="28.48"/>
    <n v="0.09"/>
    <x v="4355"/>
    <n v="1.99"/>
    <n v="19.2"/>
    <n v="0.4"/>
    <x v="2"/>
    <x v="6"/>
    <x v="28"/>
    <x v="8"/>
    <x v="2"/>
    <n v="8257"/>
    <d v="2014-01-28T00:00:00"/>
    <x v="0"/>
    <x v="14"/>
    <n v="60440"/>
  </r>
  <r>
    <x v="589"/>
    <n v="52"/>
    <s v="Beth Thompson"/>
    <x v="2"/>
    <n v="1"/>
    <x v="734"/>
    <n v="59047"/>
    <s v="Not Specified"/>
    <n v="26"/>
    <n v="4.1399999999999997"/>
    <n v="0.06"/>
    <x v="4356"/>
    <n v="6.6"/>
    <n v="-93.93"/>
    <n v="0.49"/>
    <x v="1"/>
    <x v="0"/>
    <x v="83"/>
    <x v="5"/>
    <x v="2"/>
    <n v="8258"/>
    <d v="2014-01-30T00:00:00"/>
    <x v="0"/>
    <x v="14"/>
    <n v="60440"/>
  </r>
  <r>
    <x v="531"/>
    <n v="52"/>
    <s v="Pauline Webber"/>
    <x v="3"/>
    <n v="1"/>
    <x v="734"/>
    <n v="26529"/>
    <s v="Low"/>
    <n v="17"/>
    <n v="11.34"/>
    <n v="0.05"/>
    <x v="4357"/>
    <n v="11.25"/>
    <n v="-81.61"/>
    <n v="0.36"/>
    <x v="0"/>
    <x v="0"/>
    <x v="310"/>
    <x v="2"/>
    <x v="1"/>
    <n v="3714"/>
    <d v="2014-02-01T00:00:00"/>
    <x v="0"/>
    <x v="37"/>
    <n v="88201"/>
  </r>
  <r>
    <x v="1251"/>
    <n v="52"/>
    <s v="Pauline Webber"/>
    <x v="3"/>
    <n v="1"/>
    <x v="734"/>
    <n v="26529"/>
    <s v="Low"/>
    <n v="41"/>
    <n v="297.64"/>
    <n v="0.08"/>
    <x v="4358"/>
    <n v="14.7"/>
    <n v="3376.03"/>
    <n v="0.56999999999999995"/>
    <x v="2"/>
    <x v="2"/>
    <x v="78"/>
    <x v="7"/>
    <x v="3"/>
    <n v="3715"/>
    <d v="2014-02-01T00:00:00"/>
    <x v="2"/>
    <x v="42"/>
    <n v="31088"/>
  </r>
  <r>
    <x v="741"/>
    <n v="52"/>
    <s v="Patrick O'Donnell"/>
    <x v="1"/>
    <n v="1"/>
    <x v="735"/>
    <n v="24640"/>
    <s v="Medium"/>
    <n v="12"/>
    <n v="113.98"/>
    <n v="0.06"/>
    <x v="4359"/>
    <n v="30"/>
    <n v="-151.72999999999999"/>
    <n v="0.69"/>
    <x v="1"/>
    <x v="2"/>
    <x v="325"/>
    <x v="1"/>
    <x v="2"/>
    <n v="3456"/>
    <d v="2014-01-30T00:00:00"/>
    <x v="2"/>
    <x v="23"/>
    <n v="54220"/>
  </r>
  <r>
    <x v="1252"/>
    <n v="52"/>
    <s v="Helen Wasserman"/>
    <x v="1"/>
    <n v="1"/>
    <x v="735"/>
    <n v="59139"/>
    <s v="Critical"/>
    <n v="12"/>
    <n v="70.97"/>
    <n v="0.05"/>
    <x v="4360"/>
    <n v="3.5"/>
    <n v="163.1"/>
    <n v="0.59"/>
    <x v="0"/>
    <x v="0"/>
    <x v="469"/>
    <x v="13"/>
    <x v="1"/>
    <n v="8271"/>
    <d v="2014-01-30T00:00:00"/>
    <x v="0"/>
    <x v="43"/>
    <n v="59901"/>
  </r>
  <r>
    <x v="1252"/>
    <n v="52"/>
    <s v="Helen Wasserman"/>
    <x v="1"/>
    <n v="1"/>
    <x v="735"/>
    <n v="59139"/>
    <s v="Critical"/>
    <n v="38"/>
    <n v="5.34"/>
    <n v="0.09"/>
    <x v="4361"/>
    <n v="2.99"/>
    <n v="-13.708"/>
    <n v="0.38"/>
    <x v="0"/>
    <x v="0"/>
    <x v="266"/>
    <x v="3"/>
    <x v="1"/>
    <n v="8272"/>
    <d v="2014-01-30T00:00:00"/>
    <x v="0"/>
    <x v="43"/>
    <n v="59901"/>
  </r>
  <r>
    <x v="938"/>
    <n v="52"/>
    <s v="Robert Marley"/>
    <x v="2"/>
    <n v="1"/>
    <x v="735"/>
    <n v="8480"/>
    <s v="High"/>
    <n v="11"/>
    <n v="6.48"/>
    <n v="7.0000000000000007E-2"/>
    <x v="4362"/>
    <n v="8.74"/>
    <n v="-58.4"/>
    <n v="0.36"/>
    <x v="0"/>
    <x v="0"/>
    <x v="949"/>
    <x v="2"/>
    <x v="0"/>
    <n v="1163"/>
    <d v="2014-01-31T00:00:00"/>
    <x v="0"/>
    <x v="20"/>
    <n v="44060"/>
  </r>
  <r>
    <x v="1070"/>
    <n v="52"/>
    <s v="Karl Brown"/>
    <x v="1"/>
    <n v="1"/>
    <x v="735"/>
    <n v="30151"/>
    <s v="Not Specified"/>
    <n v="31"/>
    <n v="24.92"/>
    <n v="0.02"/>
    <x v="4363"/>
    <n v="12.98"/>
    <n v="33.371000000000002"/>
    <n v="0.39"/>
    <x v="0"/>
    <x v="0"/>
    <x v="363"/>
    <x v="3"/>
    <x v="0"/>
    <n v="4242"/>
    <d v="2014-01-31T00:00:00"/>
    <x v="0"/>
    <x v="22"/>
    <n v="7712"/>
  </r>
  <r>
    <x v="938"/>
    <n v="52"/>
    <s v="Robert Marley"/>
    <x v="2"/>
    <n v="1"/>
    <x v="735"/>
    <n v="8480"/>
    <s v="High"/>
    <n v="3"/>
    <n v="125.99"/>
    <n v="0.09"/>
    <x v="4364"/>
    <n v="7.69"/>
    <n v="-558.41499999999996"/>
    <n v="0.57999999999999996"/>
    <x v="2"/>
    <x v="0"/>
    <x v="229"/>
    <x v="9"/>
    <x v="0"/>
    <n v="1164"/>
    <d v="2014-01-31T00:00:00"/>
    <x v="0"/>
    <x v="20"/>
    <n v="44060"/>
  </r>
  <r>
    <x v="186"/>
    <n v="52"/>
    <s v="Nicole Brennan"/>
    <x v="1"/>
    <n v="1"/>
    <x v="736"/>
    <n v="21760"/>
    <s v="Not Specified"/>
    <n v="9"/>
    <n v="7.38"/>
    <n v="0.08"/>
    <x v="4365"/>
    <n v="5.21"/>
    <n v="1.87"/>
    <n v="0.56000000000000005"/>
    <x v="1"/>
    <x v="0"/>
    <x v="645"/>
    <x v="5"/>
    <x v="1"/>
    <n v="3025"/>
    <d v="2014-01-31T00:00:00"/>
    <x v="0"/>
    <x v="2"/>
    <n v="94521"/>
  </r>
  <r>
    <x v="256"/>
    <n v="52"/>
    <s v="Greg Guthrie"/>
    <x v="2"/>
    <n v="1"/>
    <x v="737"/>
    <n v="52482"/>
    <s v="Critical"/>
    <n v="21"/>
    <n v="40.98"/>
    <n v="0.06"/>
    <x v="4366"/>
    <n v="5.33"/>
    <n v="163.78"/>
    <n v="0.56999999999999995"/>
    <x v="0"/>
    <x v="0"/>
    <x v="1128"/>
    <x v="13"/>
    <x v="2"/>
    <n v="7363"/>
    <d v="2014-01-31T00:00:00"/>
    <x v="1"/>
    <x v="36"/>
    <n v="46203"/>
  </r>
  <r>
    <x v="1253"/>
    <n v="52"/>
    <s v="Anthony Garverick"/>
    <x v="0"/>
    <n v="1"/>
    <x v="737"/>
    <n v="27430"/>
    <s v="High"/>
    <n v="3"/>
    <n v="105.98"/>
    <n v="0.08"/>
    <x v="4367"/>
    <n v="13.99"/>
    <n v="278.60000000000002"/>
    <n v="0.65"/>
    <x v="1"/>
    <x v="5"/>
    <x v="231"/>
    <x v="5"/>
    <x v="0"/>
    <n v="3846"/>
    <d v="2014-02-01T00:00:00"/>
    <x v="0"/>
    <x v="28"/>
    <n v="2766"/>
  </r>
  <r>
    <x v="537"/>
    <n v="52"/>
    <s v="Anthony Garverick"/>
    <x v="0"/>
    <n v="1"/>
    <x v="737"/>
    <n v="27430"/>
    <s v="High"/>
    <n v="12"/>
    <n v="7.08"/>
    <n v="0.1"/>
    <x v="4368"/>
    <n v="2.35"/>
    <n v="0.35"/>
    <n v="0.47"/>
    <x v="0"/>
    <x v="3"/>
    <x v="458"/>
    <x v="6"/>
    <x v="0"/>
    <n v="3845"/>
    <d v="2014-02-01T00:00:00"/>
    <x v="0"/>
    <x v="22"/>
    <n v="7101"/>
  </r>
  <r>
    <x v="256"/>
    <n v="52"/>
    <s v="Greg Guthrie"/>
    <x v="2"/>
    <n v="1"/>
    <x v="737"/>
    <n v="52482"/>
    <s v="Critical"/>
    <n v="30"/>
    <n v="22.23"/>
    <n v="0"/>
    <x v="4369"/>
    <n v="3.63"/>
    <n v="217.06"/>
    <n v="0.52"/>
    <x v="1"/>
    <x v="6"/>
    <x v="808"/>
    <x v="5"/>
    <x v="2"/>
    <n v="7364"/>
    <d v="2014-02-02T00:00:00"/>
    <x v="0"/>
    <x v="36"/>
    <n v="46203"/>
  </r>
  <r>
    <x v="70"/>
    <n v="52"/>
    <s v="Tamara Manning"/>
    <x v="2"/>
    <n v="1"/>
    <x v="737"/>
    <n v="58981"/>
    <s v="High"/>
    <n v="28"/>
    <n v="46.89"/>
    <n v="7.0000000000000007E-2"/>
    <x v="4370"/>
    <n v="5.0999999999999996"/>
    <n v="422.23"/>
    <n v="0.46"/>
    <x v="0"/>
    <x v="5"/>
    <x v="501"/>
    <x v="13"/>
    <x v="1"/>
    <n v="8249"/>
    <d v="2014-02-02T00:00:00"/>
    <x v="0"/>
    <x v="31"/>
    <n v="83440"/>
  </r>
  <r>
    <x v="924"/>
    <n v="52"/>
    <s v="Suzanne McNair"/>
    <x v="0"/>
    <n v="1"/>
    <x v="737"/>
    <n v="8802"/>
    <s v="Medium"/>
    <n v="15"/>
    <n v="123.38"/>
    <n v="7.0000000000000007E-2"/>
    <x v="4371"/>
    <n v="24.49"/>
    <n v="400.69"/>
    <n v="0.46"/>
    <x v="0"/>
    <x v="1"/>
    <x v="1194"/>
    <x v="13"/>
    <x v="3"/>
    <n v="1199"/>
    <d v="2014-02-02T00:00:00"/>
    <x v="0"/>
    <x v="8"/>
    <n v="71109"/>
  </r>
  <r>
    <x v="574"/>
    <n v="53"/>
    <s v="Susan Pistek"/>
    <x v="1"/>
    <n v="1"/>
    <x v="738"/>
    <n v="31140"/>
    <s v="Critical"/>
    <n v="4"/>
    <n v="3.08"/>
    <n v="0.03"/>
    <x v="4372"/>
    <n v="0.99"/>
    <n v="-1.26"/>
    <n v="0.37"/>
    <x v="0"/>
    <x v="0"/>
    <x v="655"/>
    <x v="12"/>
    <x v="3"/>
    <n v="4371"/>
    <d v="2014-02-02T00:00:00"/>
    <x v="0"/>
    <x v="8"/>
    <n v="70117"/>
  </r>
  <r>
    <x v="74"/>
    <n v="53"/>
    <s v="Amy Hunt"/>
    <x v="1"/>
    <n v="1"/>
    <x v="738"/>
    <n v="24160"/>
    <s v="Medium"/>
    <n v="44"/>
    <n v="95.99"/>
    <n v="0.06"/>
    <x v="4373"/>
    <n v="4.9000000000000004"/>
    <n v="1104.318"/>
    <n v="0.56000000000000005"/>
    <x v="2"/>
    <x v="0"/>
    <x v="183"/>
    <x v="9"/>
    <x v="3"/>
    <n v="3389"/>
    <d v="2014-02-02T00:00:00"/>
    <x v="0"/>
    <x v="29"/>
    <n v="37918"/>
  </r>
  <r>
    <x v="175"/>
    <n v="52"/>
    <s v="Lindsay Castell"/>
    <x v="0"/>
    <n v="1"/>
    <x v="738"/>
    <n v="6791"/>
    <s v="Medium"/>
    <n v="14"/>
    <n v="51.98"/>
    <n v="0.1"/>
    <x v="4374"/>
    <n v="10.17"/>
    <n v="110.77"/>
    <n v="0.37"/>
    <x v="2"/>
    <x v="5"/>
    <x v="329"/>
    <x v="7"/>
    <x v="1"/>
    <n v="939"/>
    <d v="2014-02-03T00:00:00"/>
    <x v="1"/>
    <x v="43"/>
    <n v="59715"/>
  </r>
  <r>
    <x v="810"/>
    <n v="52"/>
    <s v="Natalie Webber"/>
    <x v="3"/>
    <n v="1"/>
    <x v="738"/>
    <n v="21956"/>
    <s v="High"/>
    <n v="2"/>
    <n v="65.989999999999995"/>
    <n v="0.02"/>
    <x v="4375"/>
    <n v="8.99"/>
    <n v="-301.90600000000001"/>
    <n v="0.56000000000000005"/>
    <x v="2"/>
    <x v="0"/>
    <x v="573"/>
    <x v="9"/>
    <x v="3"/>
    <n v="3064"/>
    <d v="2014-02-03T00:00:00"/>
    <x v="0"/>
    <x v="12"/>
    <n v="32953"/>
  </r>
  <r>
    <x v="870"/>
    <n v="53"/>
    <s v="Lena Hernandez"/>
    <x v="1"/>
    <n v="1"/>
    <x v="738"/>
    <n v="55075"/>
    <s v="Critical"/>
    <n v="21"/>
    <n v="25.98"/>
    <n v="0.08"/>
    <x v="4376"/>
    <n v="14.36"/>
    <n v="-124.42"/>
    <n v="0.6"/>
    <x v="1"/>
    <x v="2"/>
    <x v="167"/>
    <x v="1"/>
    <x v="2"/>
    <n v="7685"/>
    <d v="2014-02-04T00:00:00"/>
    <x v="2"/>
    <x v="24"/>
    <n v="48021"/>
  </r>
  <r>
    <x v="929"/>
    <n v="53"/>
    <s v="Tom Ashbrook"/>
    <x v="1"/>
    <n v="1"/>
    <x v="739"/>
    <n v="21639"/>
    <s v="Not Specified"/>
    <n v="38"/>
    <n v="194.3"/>
    <n v="0.02"/>
    <x v="4377"/>
    <n v="11.54"/>
    <n v="3408.46"/>
    <n v="0.59"/>
    <x v="1"/>
    <x v="1"/>
    <x v="30"/>
    <x v="5"/>
    <x v="1"/>
    <n v="3010"/>
    <d v="2014-02-02T00:00:00"/>
    <x v="0"/>
    <x v="2"/>
    <n v="90210"/>
  </r>
  <r>
    <x v="929"/>
    <n v="53"/>
    <s v="Tom Ashbrook"/>
    <x v="1"/>
    <n v="1"/>
    <x v="739"/>
    <n v="21639"/>
    <s v="Not Specified"/>
    <n v="23"/>
    <n v="6.98"/>
    <n v="7.0000000000000007E-2"/>
    <x v="4378"/>
    <n v="9.69"/>
    <n v="-197.13"/>
    <n v="0.83"/>
    <x v="0"/>
    <x v="0"/>
    <x v="821"/>
    <x v="0"/>
    <x v="1"/>
    <n v="3011"/>
    <d v="2014-02-02T00:00:00"/>
    <x v="0"/>
    <x v="2"/>
    <n v="90210"/>
  </r>
  <r>
    <x v="929"/>
    <n v="53"/>
    <s v="Tom Ashbrook"/>
    <x v="1"/>
    <n v="1"/>
    <x v="739"/>
    <n v="21639"/>
    <s v="Not Specified"/>
    <n v="3"/>
    <n v="39.979999999999997"/>
    <n v="0.01"/>
    <x v="4379"/>
    <n v="9.1999999999999993"/>
    <n v="105.9"/>
    <n v="0.65"/>
    <x v="1"/>
    <x v="3"/>
    <x v="837"/>
    <x v="5"/>
    <x v="1"/>
    <n v="3009"/>
    <d v="2014-02-03T00:00:00"/>
    <x v="0"/>
    <x v="2"/>
    <n v="90210"/>
  </r>
  <r>
    <x v="153"/>
    <n v="53"/>
    <s v="Troy Staebel"/>
    <x v="0"/>
    <n v="1"/>
    <x v="739"/>
    <n v="12326"/>
    <s v="Critical"/>
    <n v="4"/>
    <n v="29.34"/>
    <n v="0.05"/>
    <x v="4380"/>
    <n v="57.87"/>
    <n v="-0.37"/>
    <n v="0.54"/>
    <x v="1"/>
    <x v="0"/>
    <x v="533"/>
    <x v="5"/>
    <x v="0"/>
    <n v="1717"/>
    <d v="2014-02-04T00:00:00"/>
    <x v="0"/>
    <x v="25"/>
    <n v="5401"/>
  </r>
  <r>
    <x v="929"/>
    <n v="53"/>
    <s v="Tom Ashbrook"/>
    <x v="1"/>
    <n v="1"/>
    <x v="739"/>
    <n v="21639"/>
    <s v="Not Specified"/>
    <n v="24"/>
    <n v="5.94"/>
    <n v="7.0000000000000007E-2"/>
    <x v="4381"/>
    <n v="9.92"/>
    <n v="-169.16499999999999"/>
    <n v="0.38"/>
    <x v="0"/>
    <x v="0"/>
    <x v="575"/>
    <x v="3"/>
    <x v="1"/>
    <n v="3008"/>
    <d v="2014-02-04T00:00:00"/>
    <x v="0"/>
    <x v="2"/>
    <n v="90210"/>
  </r>
  <r>
    <x v="1254"/>
    <n v="53"/>
    <s v="Mark Haberlin"/>
    <x v="0"/>
    <n v="1"/>
    <x v="739"/>
    <n v="33958"/>
    <s v="Critical"/>
    <n v="14"/>
    <n v="25.99"/>
    <n v="0.09"/>
    <x v="4382"/>
    <n v="5.37"/>
    <n v="5.56"/>
    <n v="0.56000000000000005"/>
    <x v="0"/>
    <x v="0"/>
    <x v="783"/>
    <x v="6"/>
    <x v="0"/>
    <n v="4783"/>
    <d v="2014-02-04T00:00:00"/>
    <x v="0"/>
    <x v="28"/>
    <n v="2026"/>
  </r>
  <r>
    <x v="1255"/>
    <n v="53"/>
    <s v="Mark Haberlin"/>
    <x v="0"/>
    <n v="1"/>
    <x v="739"/>
    <n v="33958"/>
    <s v="Critical"/>
    <n v="27"/>
    <n v="20.99"/>
    <n v="0.1"/>
    <x v="4383"/>
    <n v="3.3"/>
    <n v="-120.054"/>
    <n v="0.81"/>
    <x v="2"/>
    <x v="6"/>
    <x v="336"/>
    <x v="9"/>
    <x v="0"/>
    <n v="4782"/>
    <d v="2014-02-04T00:00:00"/>
    <x v="0"/>
    <x v="28"/>
    <n v="2532"/>
  </r>
  <r>
    <x v="1256"/>
    <n v="53"/>
    <s v="Denny Joy"/>
    <x v="2"/>
    <n v="1"/>
    <x v="739"/>
    <n v="45543"/>
    <s v="Low"/>
    <n v="16"/>
    <n v="70.89"/>
    <n v="0.01"/>
    <x v="4384"/>
    <n v="89.3"/>
    <n v="-1615.5853999999999"/>
    <n v="0.69"/>
    <x v="1"/>
    <x v="4"/>
    <x v="670"/>
    <x v="4"/>
    <x v="0"/>
    <n v="6410"/>
    <d v="2014-02-06T00:00:00"/>
    <x v="2"/>
    <x v="0"/>
    <n v="15102"/>
  </r>
  <r>
    <x v="602"/>
    <n v="53"/>
    <s v="Tony Chapman"/>
    <x v="3"/>
    <n v="1"/>
    <x v="740"/>
    <n v="45059"/>
    <s v="Not Specified"/>
    <n v="35"/>
    <n v="37.74"/>
    <n v="0.05"/>
    <x v="4385"/>
    <n v="2.9"/>
    <n v="371.28"/>
    <n v="0.59"/>
    <x v="0"/>
    <x v="6"/>
    <x v="1196"/>
    <x v="6"/>
    <x v="2"/>
    <n v="6354"/>
    <d v="2014-02-04T00:00:00"/>
    <x v="1"/>
    <x v="24"/>
    <n v="49221"/>
  </r>
  <r>
    <x v="602"/>
    <n v="53"/>
    <s v="Tony Chapman"/>
    <x v="3"/>
    <n v="1"/>
    <x v="740"/>
    <n v="45059"/>
    <s v="Not Specified"/>
    <n v="39"/>
    <n v="95.43"/>
    <n v="0.09"/>
    <x v="4386"/>
    <n v="19.989999999999998"/>
    <n v="-508.87"/>
    <n v="0.79"/>
    <x v="0"/>
    <x v="0"/>
    <x v="806"/>
    <x v="0"/>
    <x v="2"/>
    <n v="6355"/>
    <d v="2014-02-05T00:00:00"/>
    <x v="1"/>
    <x v="24"/>
    <n v="49221"/>
  </r>
  <r>
    <x v="9"/>
    <n v="53"/>
    <s v="Alice McCarthy"/>
    <x v="2"/>
    <n v="1"/>
    <x v="740"/>
    <n v="40102"/>
    <s v="Medium"/>
    <n v="46"/>
    <n v="8.67"/>
    <n v="0.06"/>
    <x v="4387"/>
    <n v="3.5"/>
    <n v="2.71"/>
    <n v="0.57999999999999996"/>
    <x v="0"/>
    <x v="0"/>
    <x v="1012"/>
    <x v="13"/>
    <x v="1"/>
    <n v="5671"/>
    <d v="2014-02-05T00:00:00"/>
    <x v="1"/>
    <x v="5"/>
    <n v="84041"/>
  </r>
  <r>
    <x v="343"/>
    <n v="53"/>
    <s v="Mark Cousins"/>
    <x v="1"/>
    <n v="1"/>
    <x v="740"/>
    <n v="38784"/>
    <s v="Medium"/>
    <n v="50"/>
    <n v="6.3"/>
    <n v="0.09"/>
    <x v="4388"/>
    <n v="0.5"/>
    <n v="137.66999999999999"/>
    <n v="0.39"/>
    <x v="0"/>
    <x v="0"/>
    <x v="188"/>
    <x v="12"/>
    <x v="2"/>
    <n v="5458"/>
    <d v="2014-02-05T00:00:00"/>
    <x v="0"/>
    <x v="3"/>
    <n v="55124"/>
  </r>
  <r>
    <x v="1092"/>
    <n v="53"/>
    <s v="Tony Chapman"/>
    <x v="3"/>
    <n v="1"/>
    <x v="740"/>
    <n v="45059"/>
    <s v="Not Specified"/>
    <n v="4"/>
    <n v="30.42"/>
    <n v="0.04"/>
    <x v="4389"/>
    <n v="8.65"/>
    <n v="-116.18"/>
    <n v="0.74"/>
    <x v="2"/>
    <x v="0"/>
    <x v="76"/>
    <x v="8"/>
    <x v="0"/>
    <n v="6356"/>
    <d v="2014-02-05T00:00:00"/>
    <x v="0"/>
    <x v="20"/>
    <n v="45431"/>
  </r>
  <r>
    <x v="928"/>
    <n v="53"/>
    <s v="Justin MacKendrick"/>
    <x v="2"/>
    <n v="1"/>
    <x v="740"/>
    <n v="21057"/>
    <s v="Low"/>
    <n v="28"/>
    <n v="39.479999999999997"/>
    <n v="0.04"/>
    <x v="4390"/>
    <n v="1.99"/>
    <n v="253.61"/>
    <n v="0.54"/>
    <x v="2"/>
    <x v="6"/>
    <x v="276"/>
    <x v="8"/>
    <x v="0"/>
    <n v="2915"/>
    <d v="2014-02-10T00:00:00"/>
    <x v="0"/>
    <x v="13"/>
    <n v="11550"/>
  </r>
  <r>
    <x v="795"/>
    <n v="53"/>
    <s v="William Brown"/>
    <x v="2"/>
    <n v="1"/>
    <x v="741"/>
    <n v="32484"/>
    <s v="Not Specified"/>
    <n v="9"/>
    <n v="300.98"/>
    <n v="0.1"/>
    <x v="4391"/>
    <n v="64.73"/>
    <n v="-198.8"/>
    <n v="0.56000000000000005"/>
    <x v="1"/>
    <x v="2"/>
    <x v="290"/>
    <x v="1"/>
    <x v="3"/>
    <n v="4566"/>
    <d v="2014-02-05T00:00:00"/>
    <x v="2"/>
    <x v="42"/>
    <n v="30144"/>
  </r>
  <r>
    <x v="56"/>
    <n v="53"/>
    <s v="Guy Thornton"/>
    <x v="2"/>
    <n v="1"/>
    <x v="741"/>
    <n v="50949"/>
    <s v="Medium"/>
    <n v="32"/>
    <n v="2.1800000000000002"/>
    <n v="0.09"/>
    <x v="4392"/>
    <n v="0.78"/>
    <n v="7.95"/>
    <n v="0.52"/>
    <x v="0"/>
    <x v="3"/>
    <x v="118"/>
    <x v="14"/>
    <x v="2"/>
    <n v="7139"/>
    <d v="2014-02-05T00:00:00"/>
    <x v="1"/>
    <x v="26"/>
    <n v="65807"/>
  </r>
  <r>
    <x v="770"/>
    <n v="53"/>
    <s v="Carlos Soltero"/>
    <x v="3"/>
    <n v="1"/>
    <x v="741"/>
    <n v="34978"/>
    <s v="High"/>
    <n v="49"/>
    <n v="3.52"/>
    <n v="0.08"/>
    <x v="4393"/>
    <n v="6.83"/>
    <n v="-269.90499999999997"/>
    <n v="0.38"/>
    <x v="0"/>
    <x v="0"/>
    <x v="704"/>
    <x v="3"/>
    <x v="2"/>
    <n v="4912"/>
    <d v="2014-02-06T00:00:00"/>
    <x v="0"/>
    <x v="36"/>
    <n v="46016"/>
  </r>
  <r>
    <x v="693"/>
    <n v="53"/>
    <s v="Guy Thornton"/>
    <x v="2"/>
    <n v="1"/>
    <x v="741"/>
    <n v="50949"/>
    <s v="Medium"/>
    <n v="46"/>
    <n v="125.99"/>
    <n v="0.08"/>
    <x v="4394"/>
    <n v="8.8000000000000007"/>
    <n v="1077.921"/>
    <n v="0.59"/>
    <x v="2"/>
    <x v="0"/>
    <x v="304"/>
    <x v="9"/>
    <x v="2"/>
    <n v="7140"/>
    <d v="2014-02-06T00:00:00"/>
    <x v="0"/>
    <x v="26"/>
    <n v="63130"/>
  </r>
  <r>
    <x v="332"/>
    <n v="53"/>
    <s v="Keith Dawkins"/>
    <x v="1"/>
    <n v="1"/>
    <x v="742"/>
    <n v="11719"/>
    <s v="Not Specified"/>
    <n v="30"/>
    <n v="21.38"/>
    <n v="0.09"/>
    <x v="4395"/>
    <n v="8.99"/>
    <n v="-74.88"/>
    <n v="0.59"/>
    <x v="0"/>
    <x v="6"/>
    <x v="355"/>
    <x v="6"/>
    <x v="3"/>
    <n v="1621"/>
    <d v="2014-02-05T00:00:00"/>
    <x v="0"/>
    <x v="33"/>
    <n v="72113"/>
  </r>
  <r>
    <x v="252"/>
    <n v="53"/>
    <s v="Harold Pawlan"/>
    <x v="0"/>
    <n v="1"/>
    <x v="742"/>
    <n v="41926"/>
    <s v="High"/>
    <n v="43"/>
    <n v="34.76"/>
    <n v="0"/>
    <x v="4396"/>
    <n v="8.2200000000000006"/>
    <n v="287.74"/>
    <n v="0.56999999999999995"/>
    <x v="0"/>
    <x v="0"/>
    <x v="786"/>
    <x v="0"/>
    <x v="2"/>
    <n v="5914"/>
    <d v="2014-02-05T00:00:00"/>
    <x v="0"/>
    <x v="7"/>
    <n v="68601"/>
  </r>
  <r>
    <x v="332"/>
    <n v="53"/>
    <s v="Keith Dawkins"/>
    <x v="1"/>
    <n v="1"/>
    <x v="742"/>
    <n v="11719"/>
    <s v="Not Specified"/>
    <n v="17"/>
    <n v="28.99"/>
    <n v="0.01"/>
    <x v="4397"/>
    <n v="8.59"/>
    <n v="-56.045000000000002"/>
    <n v="0.56000000000000005"/>
    <x v="2"/>
    <x v="5"/>
    <x v="365"/>
    <x v="9"/>
    <x v="3"/>
    <n v="1622"/>
    <d v="2014-02-05T00:00:00"/>
    <x v="0"/>
    <x v="33"/>
    <n v="72113"/>
  </r>
  <r>
    <x v="1026"/>
    <n v="53"/>
    <s v="Bruce Stewart"/>
    <x v="2"/>
    <n v="1"/>
    <x v="742"/>
    <n v="14503"/>
    <s v="Not Specified"/>
    <n v="14"/>
    <n v="30.56"/>
    <n v="0.02"/>
    <x v="4398"/>
    <n v="2.99"/>
    <n v="157.88749999999999"/>
    <n v="0.35"/>
    <x v="0"/>
    <x v="0"/>
    <x v="226"/>
    <x v="3"/>
    <x v="2"/>
    <n v="2035"/>
    <d v="2014-02-06T00:00:00"/>
    <x v="1"/>
    <x v="26"/>
    <n v="64064"/>
  </r>
  <r>
    <x v="23"/>
    <n v="53"/>
    <s v="Muhammed Yedwab"/>
    <x v="3"/>
    <n v="1"/>
    <x v="742"/>
    <n v="21155"/>
    <s v="High"/>
    <n v="4"/>
    <n v="19.98"/>
    <n v="7.0000000000000007E-2"/>
    <x v="4399"/>
    <n v="5.97"/>
    <n v="-12.43"/>
    <n v="0.38"/>
    <x v="0"/>
    <x v="0"/>
    <x v="854"/>
    <x v="2"/>
    <x v="3"/>
    <n v="2922"/>
    <d v="2014-02-06T00:00:00"/>
    <x v="0"/>
    <x v="16"/>
    <n v="23805"/>
  </r>
  <r>
    <x v="860"/>
    <n v="53"/>
    <s v="Eva Jacobs"/>
    <x v="1"/>
    <n v="1"/>
    <x v="742"/>
    <n v="29767"/>
    <s v="High"/>
    <n v="48"/>
    <n v="90.24"/>
    <n v="0.06"/>
    <x v="4400"/>
    <n v="0.99"/>
    <n v="1499.41"/>
    <n v="0.56000000000000005"/>
    <x v="0"/>
    <x v="0"/>
    <x v="423"/>
    <x v="13"/>
    <x v="1"/>
    <n v="4192"/>
    <d v="2014-02-06T00:00:00"/>
    <x v="0"/>
    <x v="30"/>
    <n v="80020"/>
  </r>
  <r>
    <x v="252"/>
    <n v="53"/>
    <s v="Harold Pawlan"/>
    <x v="0"/>
    <n v="1"/>
    <x v="742"/>
    <n v="41926"/>
    <s v="High"/>
    <n v="17"/>
    <n v="6.48"/>
    <n v="0.08"/>
    <x v="112"/>
    <n v="5.14"/>
    <n v="-28.53"/>
    <n v="0.37"/>
    <x v="0"/>
    <x v="0"/>
    <x v="621"/>
    <x v="2"/>
    <x v="2"/>
    <n v="5913"/>
    <d v="2014-02-06T00:00:00"/>
    <x v="0"/>
    <x v="7"/>
    <n v="68601"/>
  </r>
  <r>
    <x v="332"/>
    <n v="53"/>
    <s v="Keith Dawkins"/>
    <x v="1"/>
    <n v="1"/>
    <x v="742"/>
    <n v="11719"/>
    <s v="Not Specified"/>
    <n v="3"/>
    <n v="500.97"/>
    <n v="0.06"/>
    <x v="4401"/>
    <n v="69.3"/>
    <n v="-1044.9222"/>
    <n v="0.37"/>
    <x v="2"/>
    <x v="2"/>
    <x v="1042"/>
    <x v="7"/>
    <x v="3"/>
    <n v="1620"/>
    <d v="2014-02-06T00:00:00"/>
    <x v="2"/>
    <x v="33"/>
    <n v="72113"/>
  </r>
  <r>
    <x v="147"/>
    <n v="53"/>
    <s v="Marc Crier"/>
    <x v="2"/>
    <n v="1"/>
    <x v="742"/>
    <n v="29028"/>
    <s v="Critical"/>
    <n v="43"/>
    <n v="400.97"/>
    <n v="0.08"/>
    <x v="4402"/>
    <n v="14.7"/>
    <n v="4722.7700000000004"/>
    <n v="0.59"/>
    <x v="2"/>
    <x v="2"/>
    <x v="1197"/>
    <x v="7"/>
    <x v="3"/>
    <n v="4074"/>
    <d v="2014-02-07T00:00:00"/>
    <x v="2"/>
    <x v="33"/>
    <n v="72116"/>
  </r>
  <r>
    <x v="310"/>
    <n v="53"/>
    <s v="Tonja Turnell"/>
    <x v="3"/>
    <n v="1"/>
    <x v="742"/>
    <n v="32007"/>
    <s v="Low"/>
    <n v="41"/>
    <n v="417.4"/>
    <n v="0.06"/>
    <x v="4403"/>
    <n v="75.23"/>
    <n v="9.93"/>
    <n v="0.79"/>
    <x v="1"/>
    <x v="4"/>
    <x v="257"/>
    <x v="4"/>
    <x v="1"/>
    <n v="4498"/>
    <d v="2014-02-09T00:00:00"/>
    <x v="2"/>
    <x v="21"/>
    <n v="98037"/>
  </r>
  <r>
    <x v="779"/>
    <n v="53"/>
    <s v="Jonathan Howell"/>
    <x v="3"/>
    <n v="1"/>
    <x v="743"/>
    <n v="46307"/>
    <s v="Medium"/>
    <n v="32"/>
    <n v="19.98"/>
    <n v="0.05"/>
    <x v="4404"/>
    <n v="5.77"/>
    <n v="175.97"/>
    <n v="0.38"/>
    <x v="0"/>
    <x v="0"/>
    <x v="486"/>
    <x v="2"/>
    <x v="2"/>
    <n v="6502"/>
    <d v="2014-02-06T00:00:00"/>
    <x v="0"/>
    <x v="9"/>
    <n v="75034"/>
  </r>
  <r>
    <x v="904"/>
    <n v="53"/>
    <s v="Maxwell Schwartz"/>
    <x v="2"/>
    <n v="1"/>
    <x v="743"/>
    <n v="43110"/>
    <s v="High"/>
    <n v="3"/>
    <n v="4.9800000000000004"/>
    <n v="0"/>
    <x v="3805"/>
    <n v="5.0199999999999996"/>
    <n v="-9.69"/>
    <n v="0.38"/>
    <x v="0"/>
    <x v="0"/>
    <x v="799"/>
    <x v="2"/>
    <x v="3"/>
    <n v="6085"/>
    <d v="2014-02-06T00:00:00"/>
    <x v="0"/>
    <x v="45"/>
    <n v="27604"/>
  </r>
  <r>
    <x v="60"/>
    <n v="53"/>
    <s v="Greg Matthias"/>
    <x v="1"/>
    <n v="1"/>
    <x v="743"/>
    <n v="39270"/>
    <s v="High"/>
    <n v="11"/>
    <n v="5.81"/>
    <n v="7.0000000000000007E-2"/>
    <x v="4405"/>
    <n v="3.37"/>
    <n v="-17.420000000000002"/>
    <n v="0.54"/>
    <x v="0"/>
    <x v="3"/>
    <x v="209"/>
    <x v="14"/>
    <x v="1"/>
    <n v="5548"/>
    <d v="2014-02-06T00:00:00"/>
    <x v="0"/>
    <x v="30"/>
    <n v="80112"/>
  </r>
  <r>
    <x v="351"/>
    <n v="53"/>
    <s v="Todd Boyes"/>
    <x v="3"/>
    <n v="1"/>
    <x v="743"/>
    <n v="2053"/>
    <s v="Critical"/>
    <n v="39"/>
    <n v="500.98"/>
    <n v="0.01"/>
    <x v="4406"/>
    <n v="126"/>
    <n v="5603.95"/>
    <n v="0.6"/>
    <x v="1"/>
    <x v="2"/>
    <x v="741"/>
    <x v="1"/>
    <x v="2"/>
    <n v="297"/>
    <d v="2014-02-07T00:00:00"/>
    <x v="2"/>
    <x v="23"/>
    <n v="53590"/>
  </r>
  <r>
    <x v="919"/>
    <n v="53"/>
    <s v="Michelle Tran"/>
    <x v="3"/>
    <n v="1"/>
    <x v="743"/>
    <n v="27622"/>
    <s v="Medium"/>
    <n v="4"/>
    <n v="320.64"/>
    <n v="0.09"/>
    <x v="4407"/>
    <n v="43.57"/>
    <n v="-774.89068799999995"/>
    <n v="0.63"/>
    <x v="1"/>
    <x v="4"/>
    <x v="871"/>
    <x v="4"/>
    <x v="0"/>
    <n v="3871"/>
    <d v="2014-02-07T00:00:00"/>
    <x v="2"/>
    <x v="1"/>
    <n v="21501"/>
  </r>
  <r>
    <x v="756"/>
    <n v="53"/>
    <s v="Speros Goranitis"/>
    <x v="2"/>
    <n v="1"/>
    <x v="743"/>
    <n v="57633"/>
    <s v="High"/>
    <n v="12"/>
    <n v="30.93"/>
    <n v="0.09"/>
    <x v="4408"/>
    <n v="3.92"/>
    <n v="202.63"/>
    <n v="0.44"/>
    <x v="1"/>
    <x v="6"/>
    <x v="348"/>
    <x v="5"/>
    <x v="1"/>
    <n v="8078"/>
    <d v="2014-02-07T00:00:00"/>
    <x v="1"/>
    <x v="2"/>
    <n v="94704"/>
  </r>
  <r>
    <x v="405"/>
    <n v="53"/>
    <s v="Denny Ordway"/>
    <x v="0"/>
    <n v="1"/>
    <x v="743"/>
    <n v="12066"/>
    <s v="Medium"/>
    <n v="27"/>
    <n v="200.99"/>
    <n v="0.1"/>
    <x v="4409"/>
    <n v="8.08"/>
    <n v="720.95399999999995"/>
    <n v="0.59"/>
    <x v="2"/>
    <x v="0"/>
    <x v="616"/>
    <x v="9"/>
    <x v="1"/>
    <n v="1669"/>
    <d v="2014-02-07T00:00:00"/>
    <x v="0"/>
    <x v="2"/>
    <n v="95695"/>
  </r>
  <r>
    <x v="1000"/>
    <n v="53"/>
    <s v="Steve Chapman"/>
    <x v="2"/>
    <n v="1"/>
    <x v="743"/>
    <n v="30497"/>
    <s v="Critical"/>
    <n v="34"/>
    <n v="20.98"/>
    <n v="0.03"/>
    <x v="4410"/>
    <n v="8.83"/>
    <n v="85.68"/>
    <n v="0.37"/>
    <x v="0"/>
    <x v="0"/>
    <x v="53"/>
    <x v="3"/>
    <x v="3"/>
    <n v="4280"/>
    <d v="2014-02-08T00:00:00"/>
    <x v="1"/>
    <x v="33"/>
    <n v="72032"/>
  </r>
  <r>
    <x v="92"/>
    <n v="53"/>
    <s v="Natalie Webber"/>
    <x v="3"/>
    <n v="1"/>
    <x v="743"/>
    <n v="54882"/>
    <s v="Critical"/>
    <n v="2"/>
    <n v="36.549999999999997"/>
    <n v="0.03"/>
    <x v="4411"/>
    <n v="13.89"/>
    <n v="-43.93"/>
    <n v="0.41"/>
    <x v="0"/>
    <x v="3"/>
    <x v="430"/>
    <x v="6"/>
    <x v="3"/>
    <n v="7655"/>
    <d v="2014-02-08T00:00:00"/>
    <x v="0"/>
    <x v="12"/>
    <n v="33142"/>
  </r>
  <r>
    <x v="1000"/>
    <n v="53"/>
    <s v="Steve Chapman"/>
    <x v="2"/>
    <n v="1"/>
    <x v="743"/>
    <n v="30497"/>
    <s v="Critical"/>
    <n v="31"/>
    <n v="5.98"/>
    <n v="0.06"/>
    <x v="4412"/>
    <n v="5.35"/>
    <n v="-61.9"/>
    <n v="0.4"/>
    <x v="0"/>
    <x v="0"/>
    <x v="173"/>
    <x v="2"/>
    <x v="3"/>
    <n v="4281"/>
    <d v="2014-02-08T00:00:00"/>
    <x v="0"/>
    <x v="33"/>
    <n v="72032"/>
  </r>
  <r>
    <x v="351"/>
    <n v="53"/>
    <s v="Todd Boyes"/>
    <x v="3"/>
    <n v="1"/>
    <x v="743"/>
    <n v="2053"/>
    <s v="Critical"/>
    <n v="7"/>
    <n v="140.99"/>
    <n v="0.08"/>
    <x v="4413"/>
    <n v="4.2"/>
    <n v="-449.52600000000001"/>
    <n v="0.59"/>
    <x v="2"/>
    <x v="0"/>
    <x v="860"/>
    <x v="9"/>
    <x v="2"/>
    <n v="298"/>
    <d v="2014-02-08T00:00:00"/>
    <x v="0"/>
    <x v="23"/>
    <n v="53590"/>
  </r>
  <r>
    <x v="268"/>
    <n v="53"/>
    <s v="Maxwell Schwartz"/>
    <x v="2"/>
    <n v="1"/>
    <x v="743"/>
    <n v="43110"/>
    <s v="High"/>
    <n v="1"/>
    <n v="3499.99"/>
    <n v="0.05"/>
    <x v="4414"/>
    <n v="24.49"/>
    <n v="-11861.46"/>
    <n v="0.37"/>
    <x v="2"/>
    <x v="1"/>
    <x v="313"/>
    <x v="11"/>
    <x v="3"/>
    <n v="6086"/>
    <d v="2014-02-08T00:00:00"/>
    <x v="0"/>
    <x v="45"/>
    <n v="27801"/>
  </r>
  <r>
    <x v="779"/>
    <n v="53"/>
    <s v="Jonathan Howell"/>
    <x v="3"/>
    <n v="1"/>
    <x v="743"/>
    <n v="46307"/>
    <s v="Medium"/>
    <n v="27"/>
    <n v="42.76"/>
    <n v="0.01"/>
    <x v="4415"/>
    <n v="6.22"/>
    <n v="283.14"/>
    <m/>
    <x v="0"/>
    <x v="0"/>
    <x v="1114"/>
    <x v="0"/>
    <x v="2"/>
    <n v="6503"/>
    <d v="2014-02-09T00:00:00"/>
    <x v="0"/>
    <x v="9"/>
    <n v="75034"/>
  </r>
  <r>
    <x v="92"/>
    <n v="53"/>
    <s v="Natalie Webber"/>
    <x v="3"/>
    <n v="1"/>
    <x v="743"/>
    <n v="54882"/>
    <s v="Critical"/>
    <n v="17"/>
    <n v="4.9800000000000004"/>
    <n v="0.02"/>
    <x v="1940"/>
    <n v="0.49"/>
    <n v="34.979999999999997"/>
    <n v="0.39"/>
    <x v="0"/>
    <x v="0"/>
    <x v="769"/>
    <x v="12"/>
    <x v="3"/>
    <n v="7654"/>
    <d v="2014-02-09T00:00:00"/>
    <x v="0"/>
    <x v="12"/>
    <n v="33142"/>
  </r>
  <r>
    <x v="193"/>
    <n v="53"/>
    <s v="Trudy Bell"/>
    <x v="3"/>
    <n v="1"/>
    <x v="743"/>
    <n v="56711"/>
    <s v="Low"/>
    <n v="25"/>
    <n v="48.04"/>
    <n v="0.01"/>
    <x v="4416"/>
    <n v="7.23"/>
    <n v="558.25"/>
    <n v="0.37"/>
    <x v="0"/>
    <x v="0"/>
    <x v="1057"/>
    <x v="2"/>
    <x v="1"/>
    <n v="7940"/>
    <d v="2014-02-11T00:00:00"/>
    <x v="0"/>
    <x v="40"/>
    <n v="85335"/>
  </r>
  <r>
    <x v="548"/>
    <n v="53"/>
    <s v="Aleksandra Gannaway"/>
    <x v="2"/>
    <n v="1"/>
    <x v="744"/>
    <n v="1637"/>
    <s v="Not Specified"/>
    <n v="36"/>
    <n v="35.479999999999997"/>
    <n v="0.1"/>
    <x v="4417"/>
    <n v="35"/>
    <n v="-1191.1300000000001"/>
    <n v="0.85"/>
    <x v="0"/>
    <x v="1"/>
    <x v="930"/>
    <x v="0"/>
    <x v="1"/>
    <n v="240"/>
    <d v="2014-02-07T00:00:00"/>
    <x v="1"/>
    <x v="2"/>
    <n v="95687"/>
  </r>
  <r>
    <x v="489"/>
    <n v="53"/>
    <s v="Aleksandra Gannaway"/>
    <x v="2"/>
    <n v="1"/>
    <x v="744"/>
    <n v="1637"/>
    <s v="Not Specified"/>
    <n v="10"/>
    <n v="99.99"/>
    <n v="7.0000000000000007E-2"/>
    <x v="4418"/>
    <n v="19.989999999999998"/>
    <n v="-95.52"/>
    <n v="0.52"/>
    <x v="2"/>
    <x v="0"/>
    <x v="338"/>
    <x v="8"/>
    <x v="1"/>
    <n v="241"/>
    <d v="2014-02-07T00:00:00"/>
    <x v="0"/>
    <x v="2"/>
    <n v="94591"/>
  </r>
  <r>
    <x v="679"/>
    <n v="53"/>
    <s v="Erin Creighton"/>
    <x v="2"/>
    <n v="1"/>
    <x v="744"/>
    <n v="31046"/>
    <s v="Critical"/>
    <n v="42"/>
    <n v="110.99"/>
    <n v="0.08"/>
    <x v="4419"/>
    <n v="2.5"/>
    <n v="1144.6289999999999"/>
    <n v="0.56999999999999995"/>
    <x v="2"/>
    <x v="0"/>
    <x v="15"/>
    <x v="9"/>
    <x v="2"/>
    <n v="4357"/>
    <d v="2014-02-08T00:00:00"/>
    <x v="0"/>
    <x v="9"/>
    <n v="75104"/>
  </r>
  <r>
    <x v="965"/>
    <n v="53"/>
    <s v="Caroline Jumper"/>
    <x v="2"/>
    <n v="1"/>
    <x v="744"/>
    <n v="34881"/>
    <s v="Medium"/>
    <n v="37"/>
    <n v="4.9800000000000004"/>
    <n v="0.01"/>
    <x v="172"/>
    <n v="4.95"/>
    <n v="-85.007999999999996"/>
    <n v="0.37"/>
    <x v="0"/>
    <x v="0"/>
    <x v="584"/>
    <x v="3"/>
    <x v="0"/>
    <n v="4902"/>
    <d v="2014-02-09T00:00:00"/>
    <x v="0"/>
    <x v="13"/>
    <n v="10701"/>
  </r>
  <r>
    <x v="489"/>
    <n v="53"/>
    <s v="Aleksandra Gannaway"/>
    <x v="2"/>
    <n v="1"/>
    <x v="744"/>
    <n v="1637"/>
    <s v="Not Specified"/>
    <n v="47"/>
    <n v="30.98"/>
    <n v="0.08"/>
    <x v="4420"/>
    <n v="8.99"/>
    <n v="19.57"/>
    <n v="0.57999999999999996"/>
    <x v="0"/>
    <x v="6"/>
    <x v="707"/>
    <x v="6"/>
    <x v="1"/>
    <n v="242"/>
    <d v="2014-02-09T00:00:00"/>
    <x v="0"/>
    <x v="2"/>
    <n v="94591"/>
  </r>
  <r>
    <x v="422"/>
    <n v="53"/>
    <s v="Erin Creighton"/>
    <x v="2"/>
    <n v="1"/>
    <x v="744"/>
    <n v="31046"/>
    <s v="Critical"/>
    <n v="35"/>
    <n v="6.84"/>
    <n v="0.02"/>
    <x v="4421"/>
    <n v="4.42"/>
    <n v="-58.81"/>
    <n v="0.57999999999999996"/>
    <x v="0"/>
    <x v="6"/>
    <x v="1179"/>
    <x v="16"/>
    <x v="2"/>
    <n v="4358"/>
    <d v="2014-02-10T00:00:00"/>
    <x v="0"/>
    <x v="9"/>
    <n v="78613"/>
  </r>
  <r>
    <x v="257"/>
    <n v="53"/>
    <s v="Brian Thompson"/>
    <x v="1"/>
    <n v="1"/>
    <x v="744"/>
    <n v="29953"/>
    <s v="Critical"/>
    <n v="42"/>
    <n v="14.45"/>
    <n v="0.02"/>
    <x v="4422"/>
    <n v="7.17"/>
    <n v="50.243499999999997"/>
    <n v="0.38"/>
    <x v="0"/>
    <x v="0"/>
    <x v="892"/>
    <x v="3"/>
    <x v="2"/>
    <n v="4212"/>
    <d v="2014-02-10T00:00:00"/>
    <x v="0"/>
    <x v="26"/>
    <n v="63105"/>
  </r>
  <r>
    <x v="1217"/>
    <n v="53"/>
    <s v="Dave Hallsten"/>
    <x v="1"/>
    <n v="1"/>
    <x v="744"/>
    <n v="21824"/>
    <s v="Low"/>
    <n v="37"/>
    <n v="90.98"/>
    <n v="0.04"/>
    <x v="4423"/>
    <n v="56.2"/>
    <n v="-1036.92"/>
    <n v="0.74"/>
    <x v="1"/>
    <x v="5"/>
    <x v="172"/>
    <x v="5"/>
    <x v="2"/>
    <n v="3037"/>
    <d v="2014-02-14T00:00:00"/>
    <x v="1"/>
    <x v="9"/>
    <n v="78521"/>
  </r>
  <r>
    <x v="90"/>
    <n v="53"/>
    <s v="Carlos Soltero"/>
    <x v="3"/>
    <n v="1"/>
    <x v="745"/>
    <n v="22532"/>
    <s v="Critical"/>
    <n v="13"/>
    <n v="8.85"/>
    <n v="0.03"/>
    <x v="4424"/>
    <n v="5.6"/>
    <n v="-11.798999999999999"/>
    <n v="0.36"/>
    <x v="0"/>
    <x v="0"/>
    <x v="631"/>
    <x v="3"/>
    <x v="2"/>
    <n v="3140"/>
    <d v="2014-02-08T00:00:00"/>
    <x v="0"/>
    <x v="14"/>
    <n v="60517"/>
  </r>
  <r>
    <x v="817"/>
    <n v="53"/>
    <s v="Guy Armstrong"/>
    <x v="2"/>
    <n v="1"/>
    <x v="745"/>
    <n v="57922"/>
    <s v="Critical"/>
    <n v="50"/>
    <n v="6.84"/>
    <n v="0.04"/>
    <x v="4425"/>
    <n v="8.3699999999999992"/>
    <n v="-287.27999999999997"/>
    <n v="0.57999999999999996"/>
    <x v="0"/>
    <x v="6"/>
    <x v="159"/>
    <x v="16"/>
    <x v="2"/>
    <n v="8114"/>
    <d v="2014-02-08T00:00:00"/>
    <x v="0"/>
    <x v="36"/>
    <n v="47905"/>
  </r>
  <r>
    <x v="133"/>
    <n v="53"/>
    <s v="Cari Sayre"/>
    <x v="1"/>
    <n v="1"/>
    <x v="745"/>
    <n v="15300"/>
    <s v="High"/>
    <n v="42"/>
    <n v="5.28"/>
    <n v="0.05"/>
    <x v="4426"/>
    <n v="5.0599999999999996"/>
    <n v="-75.25"/>
    <n v="0.37"/>
    <x v="0"/>
    <x v="0"/>
    <x v="1032"/>
    <x v="2"/>
    <x v="1"/>
    <n v="2142"/>
    <d v="2014-02-10T00:00:00"/>
    <x v="1"/>
    <x v="5"/>
    <n v="84604"/>
  </r>
  <r>
    <x v="1222"/>
    <n v="53"/>
    <s v="Sibella Parks"/>
    <x v="0"/>
    <n v="1"/>
    <x v="746"/>
    <n v="15428"/>
    <s v="Critical"/>
    <n v="50"/>
    <n v="29.1"/>
    <n v="0.09"/>
    <x v="4427"/>
    <n v="4"/>
    <n v="-6.34"/>
    <n v="0.78"/>
    <x v="2"/>
    <x v="0"/>
    <x v="468"/>
    <x v="8"/>
    <x v="1"/>
    <n v="2155"/>
    <d v="2014-02-10T00:00:00"/>
    <x v="1"/>
    <x v="6"/>
    <n v="97007"/>
  </r>
  <r>
    <x v="1222"/>
    <n v="53"/>
    <s v="Sibella Parks"/>
    <x v="0"/>
    <n v="1"/>
    <x v="746"/>
    <n v="15428"/>
    <s v="Critical"/>
    <n v="10"/>
    <n v="110.99"/>
    <n v="0.01"/>
    <x v="4428"/>
    <n v="8.99"/>
    <n v="-186.67"/>
    <n v="0.56999999999999995"/>
    <x v="2"/>
    <x v="0"/>
    <x v="743"/>
    <x v="9"/>
    <x v="1"/>
    <n v="2156"/>
    <d v="2014-02-12T00:00:00"/>
    <x v="0"/>
    <x v="6"/>
    <n v="97007"/>
  </r>
  <r>
    <x v="986"/>
    <n v="53"/>
    <s v="Lena Creighton"/>
    <x v="1"/>
    <n v="1"/>
    <x v="747"/>
    <n v="21989"/>
    <s v="Low"/>
    <n v="9"/>
    <n v="12.07"/>
    <n v="0.03"/>
    <x v="4429"/>
    <n v="6.2"/>
    <n v="30.8"/>
    <n v="0.52"/>
    <x v="1"/>
    <x v="3"/>
    <x v="1095"/>
    <x v="5"/>
    <x v="0"/>
    <n v="3069"/>
    <d v="2014-02-10T00:00:00"/>
    <x v="0"/>
    <x v="0"/>
    <n v="15235"/>
  </r>
  <r>
    <x v="253"/>
    <n v="53"/>
    <s v="Bill Eplett"/>
    <x v="2"/>
    <n v="1"/>
    <x v="747"/>
    <n v="49892"/>
    <s v="Low"/>
    <n v="26"/>
    <n v="4.4800000000000004"/>
    <n v="0.02"/>
    <x v="4430"/>
    <n v="49"/>
    <n v="-1172.75"/>
    <n v="0.6"/>
    <x v="0"/>
    <x v="1"/>
    <x v="452"/>
    <x v="13"/>
    <x v="0"/>
    <n v="6982"/>
    <d v="2014-02-10T00:00:00"/>
    <x v="0"/>
    <x v="13"/>
    <n v="13905"/>
  </r>
  <r>
    <x v="986"/>
    <n v="53"/>
    <s v="Lena Creighton"/>
    <x v="1"/>
    <n v="1"/>
    <x v="747"/>
    <n v="21989"/>
    <s v="Low"/>
    <n v="35"/>
    <n v="125.99"/>
    <n v="0.04"/>
    <x v="4431"/>
    <n v="4.2"/>
    <n v="1077.1289999999999"/>
    <n v="0.56999999999999995"/>
    <x v="2"/>
    <x v="0"/>
    <x v="717"/>
    <x v="9"/>
    <x v="0"/>
    <n v="3070"/>
    <d v="2014-02-10T00:00:00"/>
    <x v="0"/>
    <x v="0"/>
    <n v="15235"/>
  </r>
  <r>
    <x v="1257"/>
    <n v="53"/>
    <s v="Tony Sayre"/>
    <x v="0"/>
    <n v="1"/>
    <x v="747"/>
    <n v="33764"/>
    <s v="Critical"/>
    <n v="31"/>
    <n v="7.08"/>
    <n v="0.01"/>
    <x v="4432"/>
    <n v="2.35"/>
    <n v="35.979999999999997"/>
    <n v="0.47"/>
    <x v="0"/>
    <x v="3"/>
    <x v="458"/>
    <x v="6"/>
    <x v="0"/>
    <n v="4749"/>
    <d v="2014-02-11T00:00:00"/>
    <x v="0"/>
    <x v="13"/>
    <n v="11703"/>
  </r>
  <r>
    <x v="1258"/>
    <n v="53"/>
    <s v="Tony Sayre"/>
    <x v="0"/>
    <n v="1"/>
    <x v="747"/>
    <n v="33764"/>
    <s v="Critical"/>
    <n v="6"/>
    <n v="205.99"/>
    <n v="0.06"/>
    <x v="4433"/>
    <n v="8.99"/>
    <n v="-620.82899999999995"/>
    <n v="0.56000000000000005"/>
    <x v="2"/>
    <x v="0"/>
    <x v="237"/>
    <x v="9"/>
    <x v="1"/>
    <n v="4751"/>
    <d v="2014-02-11T00:00:00"/>
    <x v="1"/>
    <x v="21"/>
    <n v="98502"/>
  </r>
  <r>
    <x v="256"/>
    <n v="53"/>
    <s v="Greg Guthrie"/>
    <x v="2"/>
    <n v="1"/>
    <x v="747"/>
    <n v="51461"/>
    <s v="Not Specified"/>
    <n v="43"/>
    <n v="19.989999999999998"/>
    <n v="7.0000000000000007E-2"/>
    <x v="4434"/>
    <n v="11.17"/>
    <n v="-97.54"/>
    <n v="0.6"/>
    <x v="1"/>
    <x v="1"/>
    <x v="21"/>
    <x v="5"/>
    <x v="2"/>
    <n v="7209"/>
    <d v="2014-02-12T00:00:00"/>
    <x v="0"/>
    <x v="36"/>
    <n v="46203"/>
  </r>
  <r>
    <x v="1258"/>
    <n v="53"/>
    <s v="Tony Sayre"/>
    <x v="0"/>
    <n v="1"/>
    <x v="747"/>
    <n v="33764"/>
    <s v="Critical"/>
    <n v="4"/>
    <n v="120.33"/>
    <n v="0"/>
    <x v="4435"/>
    <n v="19.989999999999998"/>
    <n v="-64.78"/>
    <n v="0.59"/>
    <x v="0"/>
    <x v="0"/>
    <x v="1008"/>
    <x v="0"/>
    <x v="1"/>
    <n v="4750"/>
    <d v="2014-02-12T00:00:00"/>
    <x v="0"/>
    <x v="21"/>
    <n v="98502"/>
  </r>
  <r>
    <x v="510"/>
    <n v="53"/>
    <s v="Mitch Gastineau"/>
    <x v="0"/>
    <n v="1"/>
    <x v="747"/>
    <n v="28773"/>
    <s v="Low"/>
    <n v="48"/>
    <n v="55.99"/>
    <n v="0.05"/>
    <x v="4436"/>
    <n v="5"/>
    <n v="-211.69499999999999"/>
    <n v="0.83"/>
    <x v="2"/>
    <x v="6"/>
    <x v="415"/>
    <x v="9"/>
    <x v="1"/>
    <n v="4030"/>
    <d v="2014-02-17T00:00:00"/>
    <x v="0"/>
    <x v="37"/>
    <n v="88001"/>
  </r>
  <r>
    <x v="781"/>
    <n v="53"/>
    <s v="Tom Ashbrook"/>
    <x v="1"/>
    <n v="1"/>
    <x v="748"/>
    <n v="34243"/>
    <s v="High"/>
    <n v="40"/>
    <n v="7.28"/>
    <n v="0.04"/>
    <x v="4437"/>
    <n v="11.15"/>
    <n v="-270.95999999999998"/>
    <n v="0.37"/>
    <x v="0"/>
    <x v="0"/>
    <x v="204"/>
    <x v="2"/>
    <x v="1"/>
    <n v="4815"/>
    <d v="2014-02-12T00:00:00"/>
    <x v="1"/>
    <x v="2"/>
    <n v="94513"/>
  </r>
  <r>
    <x v="837"/>
    <n v="53"/>
    <s v="Chris Selesnick"/>
    <x v="1"/>
    <n v="1"/>
    <x v="748"/>
    <n v="18244"/>
    <s v="Critical"/>
    <n v="1"/>
    <n v="140.81"/>
    <n v="0"/>
    <x v="4438"/>
    <n v="24.49"/>
    <n v="-73.22"/>
    <n v="0.56999999999999995"/>
    <x v="1"/>
    <x v="1"/>
    <x v="954"/>
    <x v="1"/>
    <x v="0"/>
    <n v="2512"/>
    <d v="2014-02-13T00:00:00"/>
    <x v="0"/>
    <x v="20"/>
    <n v="43952"/>
  </r>
  <r>
    <x v="781"/>
    <n v="53"/>
    <s v="Tom Ashbrook"/>
    <x v="1"/>
    <n v="1"/>
    <x v="748"/>
    <n v="34243"/>
    <s v="High"/>
    <n v="10"/>
    <n v="8.75"/>
    <n v="0.08"/>
    <x v="4439"/>
    <n v="8.5399999999999991"/>
    <n v="-16.489999999999998"/>
    <n v="0.43"/>
    <x v="1"/>
    <x v="6"/>
    <x v="839"/>
    <x v="5"/>
    <x v="1"/>
    <n v="4814"/>
    <d v="2014-02-13T00:00:00"/>
    <x v="0"/>
    <x v="2"/>
    <n v="94513"/>
  </r>
  <r>
    <x v="781"/>
    <n v="53"/>
    <s v="Tom Ashbrook"/>
    <x v="1"/>
    <n v="1"/>
    <x v="748"/>
    <n v="34243"/>
    <s v="High"/>
    <n v="35"/>
    <n v="35.479999999999997"/>
    <n v="0.02"/>
    <x v="4440"/>
    <n v="35"/>
    <n v="-1087.3599999999999"/>
    <n v="0.85"/>
    <x v="0"/>
    <x v="1"/>
    <x v="930"/>
    <x v="0"/>
    <x v="1"/>
    <n v="4816"/>
    <d v="2014-02-13T00:00:00"/>
    <x v="0"/>
    <x v="2"/>
    <n v="94513"/>
  </r>
  <r>
    <x v="460"/>
    <n v="53"/>
    <s v="John Lucas"/>
    <x v="0"/>
    <n v="1"/>
    <x v="748"/>
    <n v="6403"/>
    <s v="Low"/>
    <n v="41"/>
    <n v="419.19"/>
    <n v="0"/>
    <x v="4441"/>
    <n v="19.989999999999998"/>
    <n v="6247.95"/>
    <n v="0.57999999999999996"/>
    <x v="0"/>
    <x v="0"/>
    <x v="474"/>
    <x v="0"/>
    <x v="0"/>
    <n v="891"/>
    <d v="2014-02-13T00:00:00"/>
    <x v="0"/>
    <x v="20"/>
    <n v="43026"/>
  </r>
  <r>
    <x v="766"/>
    <n v="53"/>
    <s v="Luke Schmidt"/>
    <x v="1"/>
    <n v="1"/>
    <x v="749"/>
    <n v="45156"/>
    <s v="Low"/>
    <n v="30"/>
    <n v="20.48"/>
    <n v="0.01"/>
    <x v="4442"/>
    <n v="6.32"/>
    <n v="76.33"/>
    <n v="0.57999999999999996"/>
    <x v="0"/>
    <x v="0"/>
    <x v="572"/>
    <x v="13"/>
    <x v="3"/>
    <n v="6364"/>
    <d v="2014-02-12T00:00:00"/>
    <x v="0"/>
    <x v="17"/>
    <n v="29730"/>
  </r>
  <r>
    <x v="988"/>
    <n v="53"/>
    <s v="Anne Pryor"/>
    <x v="1"/>
    <n v="1"/>
    <x v="749"/>
    <n v="46562"/>
    <s v="Not Specified"/>
    <n v="35"/>
    <n v="145.97999999999999"/>
    <n v="0.01"/>
    <x v="4443"/>
    <n v="46.2"/>
    <n v="-352.78986600000002"/>
    <n v="0.69"/>
    <x v="1"/>
    <x v="4"/>
    <x v="617"/>
    <x v="4"/>
    <x v="0"/>
    <n v="6547"/>
    <d v="2014-02-14T00:00:00"/>
    <x v="2"/>
    <x v="13"/>
    <n v="11580"/>
  </r>
  <r>
    <x v="766"/>
    <n v="53"/>
    <s v="Luke Schmidt"/>
    <x v="1"/>
    <n v="1"/>
    <x v="749"/>
    <n v="45156"/>
    <s v="Low"/>
    <n v="14"/>
    <n v="12.53"/>
    <n v="0.08"/>
    <x v="4444"/>
    <n v="0.5"/>
    <n v="75.58"/>
    <n v="0.38"/>
    <x v="0"/>
    <x v="0"/>
    <x v="439"/>
    <x v="12"/>
    <x v="3"/>
    <n v="6366"/>
    <d v="2014-02-17T00:00:00"/>
    <x v="0"/>
    <x v="17"/>
    <n v="29730"/>
  </r>
  <r>
    <x v="766"/>
    <n v="53"/>
    <s v="Luke Schmidt"/>
    <x v="1"/>
    <n v="1"/>
    <x v="749"/>
    <n v="45156"/>
    <s v="Low"/>
    <n v="35"/>
    <n v="6.75"/>
    <n v="7.0000000000000007E-2"/>
    <x v="4445"/>
    <n v="2.99"/>
    <n v="31.654"/>
    <n v="0.35"/>
    <x v="0"/>
    <x v="0"/>
    <x v="703"/>
    <x v="3"/>
    <x v="3"/>
    <n v="6365"/>
    <d v="2014-02-19T00:00:00"/>
    <x v="0"/>
    <x v="17"/>
    <n v="29730"/>
  </r>
  <r>
    <x v="961"/>
    <n v="53"/>
    <s v="Brad Norvell"/>
    <x v="2"/>
    <n v="1"/>
    <x v="750"/>
    <n v="49763"/>
    <s v="Critical"/>
    <n v="6"/>
    <n v="348.21"/>
    <n v="0"/>
    <x v="4446"/>
    <n v="84.84"/>
    <n v="-237.61799999999999"/>
    <n v="0.66"/>
    <x v="1"/>
    <x v="4"/>
    <x v="255"/>
    <x v="4"/>
    <x v="2"/>
    <n v="6961"/>
    <d v="2014-02-13T00:00:00"/>
    <x v="2"/>
    <x v="3"/>
    <n v="56301"/>
  </r>
  <r>
    <x v="97"/>
    <n v="53"/>
    <s v="Astrea Jones"/>
    <x v="2"/>
    <n v="1"/>
    <x v="750"/>
    <n v="10245"/>
    <s v="Medium"/>
    <n v="20"/>
    <n v="122.99"/>
    <n v="0.04"/>
    <x v="4447"/>
    <n v="70.2"/>
    <n v="-896.94"/>
    <n v="0.74"/>
    <x v="1"/>
    <x v="2"/>
    <x v="199"/>
    <x v="1"/>
    <x v="0"/>
    <n v="1411"/>
    <d v="2014-02-14T00:00:00"/>
    <x v="2"/>
    <x v="25"/>
    <n v="5403"/>
  </r>
  <r>
    <x v="466"/>
    <n v="53"/>
    <s v="Jeremy Lonsdale"/>
    <x v="2"/>
    <n v="1"/>
    <x v="750"/>
    <n v="47015"/>
    <s v="Not Specified"/>
    <n v="19"/>
    <n v="286.85000000000002"/>
    <n v="0.06"/>
    <x v="4448"/>
    <n v="61.76"/>
    <n v="-557.20000000000005"/>
    <n v="0.78"/>
    <x v="1"/>
    <x v="4"/>
    <x v="818"/>
    <x v="4"/>
    <x v="3"/>
    <n v="6610"/>
    <d v="2014-02-14T00:00:00"/>
    <x v="2"/>
    <x v="45"/>
    <n v="27203"/>
  </r>
  <r>
    <x v="1098"/>
    <n v="53"/>
    <s v="Astrea Jones"/>
    <x v="2"/>
    <n v="1"/>
    <x v="750"/>
    <n v="10245"/>
    <s v="Medium"/>
    <n v="27"/>
    <n v="100.98"/>
    <n v="0.06"/>
    <x v="4449"/>
    <n v="57.38"/>
    <n v="-1231.98"/>
    <n v="0.78"/>
    <x v="1"/>
    <x v="4"/>
    <x v="339"/>
    <x v="10"/>
    <x v="1"/>
    <n v="1410"/>
    <d v="2014-02-14T00:00:00"/>
    <x v="2"/>
    <x v="2"/>
    <n v="95123"/>
  </r>
  <r>
    <x v="961"/>
    <n v="53"/>
    <s v="Brad Norvell"/>
    <x v="2"/>
    <n v="1"/>
    <x v="750"/>
    <n v="49763"/>
    <s v="Critical"/>
    <n v="8"/>
    <n v="5.68"/>
    <n v="0.02"/>
    <x v="1621"/>
    <n v="1.39"/>
    <n v="9.2899999999999991"/>
    <n v="0.38"/>
    <x v="0"/>
    <x v="0"/>
    <x v="263"/>
    <x v="15"/>
    <x v="2"/>
    <n v="6960"/>
    <d v="2014-02-14T00:00:00"/>
    <x v="0"/>
    <x v="3"/>
    <n v="56301"/>
  </r>
  <r>
    <x v="457"/>
    <n v="53"/>
    <s v="Jennifer Braxton"/>
    <x v="0"/>
    <n v="1"/>
    <x v="750"/>
    <n v="9537"/>
    <s v="Not Specified"/>
    <n v="6"/>
    <n v="150.97999999999999"/>
    <n v="0.1"/>
    <x v="4450"/>
    <n v="66.27"/>
    <n v="-382.38"/>
    <n v="0.65"/>
    <x v="1"/>
    <x v="4"/>
    <x v="686"/>
    <x v="10"/>
    <x v="2"/>
    <n v="1302"/>
    <d v="2014-02-15T00:00:00"/>
    <x v="2"/>
    <x v="36"/>
    <n v="47374"/>
  </r>
  <r>
    <x v="865"/>
    <n v="53"/>
    <s v="Astrea Jones"/>
    <x v="2"/>
    <n v="1"/>
    <x v="750"/>
    <n v="10245"/>
    <s v="Medium"/>
    <n v="23"/>
    <n v="5.53"/>
    <n v="0.1"/>
    <x v="4451"/>
    <n v="6.98"/>
    <n v="-108.1345"/>
    <n v="0.39"/>
    <x v="0"/>
    <x v="0"/>
    <x v="868"/>
    <x v="3"/>
    <x v="0"/>
    <n v="1412"/>
    <d v="2014-02-15T00:00:00"/>
    <x v="0"/>
    <x v="19"/>
    <n v="4070"/>
  </r>
  <r>
    <x v="646"/>
    <n v="53"/>
    <s v="Chad Cunningham"/>
    <x v="0"/>
    <n v="1"/>
    <x v="750"/>
    <n v="59045"/>
    <s v="Critical"/>
    <n v="30"/>
    <n v="4.55"/>
    <n v="0.05"/>
    <x v="4452"/>
    <n v="1.49"/>
    <n v="32.869500000000002"/>
    <n v="0.35"/>
    <x v="0"/>
    <x v="0"/>
    <x v="383"/>
    <x v="3"/>
    <x v="2"/>
    <n v="8256"/>
    <d v="2014-02-15T00:00:00"/>
    <x v="0"/>
    <x v="14"/>
    <n v="61604"/>
  </r>
  <r>
    <x v="885"/>
    <n v="53"/>
    <s v="Jennifer Braxton"/>
    <x v="0"/>
    <n v="1"/>
    <x v="750"/>
    <n v="9537"/>
    <s v="Not Specified"/>
    <n v="43"/>
    <n v="3.81"/>
    <n v="0.01"/>
    <x v="4453"/>
    <n v="5.44"/>
    <n v="-149.08600000000001"/>
    <n v="0.36"/>
    <x v="0"/>
    <x v="0"/>
    <x v="708"/>
    <x v="3"/>
    <x v="2"/>
    <n v="1303"/>
    <d v="2014-02-15T00:00:00"/>
    <x v="0"/>
    <x v="36"/>
    <n v="46375"/>
  </r>
  <r>
    <x v="58"/>
    <n v="53"/>
    <s v="Andy Gerbode"/>
    <x v="3"/>
    <n v="1"/>
    <x v="750"/>
    <n v="7171"/>
    <s v="Medium"/>
    <n v="28"/>
    <n v="65.989999999999995"/>
    <n v="0"/>
    <x v="4454"/>
    <n v="8.99"/>
    <n v="316.06200000000001"/>
    <n v="0.57999999999999996"/>
    <x v="2"/>
    <x v="0"/>
    <x v="510"/>
    <x v="9"/>
    <x v="3"/>
    <n v="994"/>
    <d v="2014-02-15T00:00:00"/>
    <x v="0"/>
    <x v="29"/>
    <n v="37087"/>
  </r>
  <r>
    <x v="58"/>
    <n v="53"/>
    <s v="Andy Gerbode"/>
    <x v="3"/>
    <n v="1"/>
    <x v="750"/>
    <n v="7171"/>
    <s v="Medium"/>
    <n v="17"/>
    <n v="20.99"/>
    <n v="0.02"/>
    <x v="4455"/>
    <n v="0.99"/>
    <n v="92.591999999999999"/>
    <n v="0.37"/>
    <x v="2"/>
    <x v="3"/>
    <x v="848"/>
    <x v="9"/>
    <x v="3"/>
    <n v="995"/>
    <d v="2014-02-15T00:00:00"/>
    <x v="0"/>
    <x v="29"/>
    <n v="37087"/>
  </r>
  <r>
    <x v="786"/>
    <n v="53"/>
    <s v="Christina DeMoss"/>
    <x v="1"/>
    <n v="1"/>
    <x v="751"/>
    <n v="58500"/>
    <s v="Low"/>
    <n v="17"/>
    <n v="110.99"/>
    <n v="7.0000000000000007E-2"/>
    <x v="4456"/>
    <n v="8.99"/>
    <n v="14.013"/>
    <n v="0.56999999999999995"/>
    <x v="2"/>
    <x v="0"/>
    <x v="743"/>
    <x v="9"/>
    <x v="2"/>
    <n v="8184"/>
    <d v="2014-02-14T00:00:00"/>
    <x v="0"/>
    <x v="10"/>
    <n v="52501"/>
  </r>
  <r>
    <x v="416"/>
    <n v="53"/>
    <s v="Joni Wasserman"/>
    <x v="3"/>
    <n v="1"/>
    <x v="751"/>
    <n v="35494"/>
    <s v="Medium"/>
    <n v="18"/>
    <n v="111.96"/>
    <n v="0.01"/>
    <x v="4457"/>
    <n v="69"/>
    <n v="-270.57373200000001"/>
    <n v="0.63"/>
    <x v="1"/>
    <x v="1"/>
    <x v="1135"/>
    <x v="4"/>
    <x v="0"/>
    <n v="4990"/>
    <d v="2014-02-15T00:00:00"/>
    <x v="0"/>
    <x v="22"/>
    <n v="7601"/>
  </r>
  <r>
    <x v="679"/>
    <n v="53"/>
    <s v="Erin Creighton"/>
    <x v="2"/>
    <n v="1"/>
    <x v="751"/>
    <n v="22849"/>
    <s v="Not Specified"/>
    <n v="27"/>
    <n v="11.7"/>
    <n v="0.08"/>
    <x v="4458"/>
    <n v="5.63"/>
    <n v="2.7284999999999999"/>
    <n v="0.4"/>
    <x v="0"/>
    <x v="0"/>
    <x v="519"/>
    <x v="3"/>
    <x v="2"/>
    <n v="3179"/>
    <d v="2014-02-15T00:00:00"/>
    <x v="0"/>
    <x v="9"/>
    <n v="75104"/>
  </r>
  <r>
    <x v="100"/>
    <n v="53"/>
    <s v="Bradley Talbott"/>
    <x v="0"/>
    <n v="1"/>
    <x v="751"/>
    <n v="50276"/>
    <s v="Not Specified"/>
    <n v="34"/>
    <n v="11.55"/>
    <n v="0.05"/>
    <x v="4459"/>
    <n v="2.36"/>
    <n v="71.03"/>
    <n v="0.55000000000000004"/>
    <x v="0"/>
    <x v="3"/>
    <x v="74"/>
    <x v="6"/>
    <x v="0"/>
    <n v="7041"/>
    <d v="2014-02-15T00:00:00"/>
    <x v="0"/>
    <x v="19"/>
    <n v="4073"/>
  </r>
  <r>
    <x v="183"/>
    <n v="53"/>
    <s v="George Ashbrook"/>
    <x v="3"/>
    <n v="1"/>
    <x v="751"/>
    <n v="45991"/>
    <s v="Low"/>
    <n v="1"/>
    <n v="100.98"/>
    <n v="0.1"/>
    <x v="4460"/>
    <n v="35.840000000000003"/>
    <n v="-68.16"/>
    <n v="0.62"/>
    <x v="1"/>
    <x v="4"/>
    <x v="35"/>
    <x v="10"/>
    <x v="2"/>
    <n v="6461"/>
    <d v="2014-02-16T00:00:00"/>
    <x v="2"/>
    <x v="9"/>
    <n v="75901"/>
  </r>
  <r>
    <x v="1259"/>
    <n v="53"/>
    <s v="Ed Braxton"/>
    <x v="1"/>
    <n v="1"/>
    <x v="751"/>
    <n v="55808"/>
    <s v="Not Specified"/>
    <n v="6"/>
    <n v="122.99"/>
    <n v="0"/>
    <x v="4461"/>
    <n v="70.2"/>
    <n v="-382.98"/>
    <n v="0.74"/>
    <x v="1"/>
    <x v="2"/>
    <x v="199"/>
    <x v="1"/>
    <x v="3"/>
    <n v="7799"/>
    <d v="2014-02-16T00:00:00"/>
    <x v="2"/>
    <x v="33"/>
    <n v="72714"/>
  </r>
  <r>
    <x v="679"/>
    <n v="53"/>
    <s v="Erin Creighton"/>
    <x v="2"/>
    <n v="1"/>
    <x v="751"/>
    <n v="22849"/>
    <s v="Not Specified"/>
    <n v="34"/>
    <n v="2.78"/>
    <n v="0"/>
    <x v="4462"/>
    <n v="1.34"/>
    <n v="10.59"/>
    <n v="0.45"/>
    <x v="0"/>
    <x v="3"/>
    <x v="669"/>
    <x v="6"/>
    <x v="2"/>
    <n v="3180"/>
    <d v="2014-02-16T00:00:00"/>
    <x v="1"/>
    <x v="9"/>
    <n v="75104"/>
  </r>
  <r>
    <x v="679"/>
    <n v="53"/>
    <s v="Erin Creighton"/>
    <x v="2"/>
    <n v="1"/>
    <x v="751"/>
    <n v="22849"/>
    <s v="Not Specified"/>
    <n v="27"/>
    <n v="6.98"/>
    <n v="0.01"/>
    <x v="4463"/>
    <n v="9.69"/>
    <n v="-219.92"/>
    <n v="0.83"/>
    <x v="0"/>
    <x v="0"/>
    <x v="821"/>
    <x v="0"/>
    <x v="2"/>
    <n v="3181"/>
    <d v="2014-02-16T00:00:00"/>
    <x v="0"/>
    <x v="9"/>
    <n v="75104"/>
  </r>
  <r>
    <x v="679"/>
    <n v="53"/>
    <s v="Erin Creighton"/>
    <x v="2"/>
    <n v="1"/>
    <x v="751"/>
    <n v="22849"/>
    <s v="Not Specified"/>
    <n v="25"/>
    <n v="205.99"/>
    <n v="0.05"/>
    <x v="4464"/>
    <n v="3"/>
    <n v="940.572"/>
    <n v="0.57999999999999996"/>
    <x v="2"/>
    <x v="0"/>
    <x v="712"/>
    <x v="9"/>
    <x v="2"/>
    <n v="3182"/>
    <d v="2014-02-16T00:00:00"/>
    <x v="0"/>
    <x v="9"/>
    <n v="75104"/>
  </r>
  <r>
    <x v="1259"/>
    <n v="53"/>
    <s v="Ed Braxton"/>
    <x v="1"/>
    <n v="1"/>
    <x v="751"/>
    <n v="55808"/>
    <s v="Not Specified"/>
    <n v="45"/>
    <n v="20.99"/>
    <n v="0.03"/>
    <x v="4465"/>
    <n v="4.8099999999999996"/>
    <n v="104.328"/>
    <n v="0.57999999999999996"/>
    <x v="2"/>
    <x v="5"/>
    <x v="358"/>
    <x v="9"/>
    <x v="3"/>
    <n v="7800"/>
    <d v="2014-02-16T00:00:00"/>
    <x v="0"/>
    <x v="33"/>
    <n v="72714"/>
  </r>
  <r>
    <x v="183"/>
    <n v="53"/>
    <s v="George Ashbrook"/>
    <x v="3"/>
    <n v="1"/>
    <x v="751"/>
    <n v="45991"/>
    <s v="Low"/>
    <n v="50"/>
    <n v="4.13"/>
    <n v="7.0000000000000007E-2"/>
    <x v="4466"/>
    <n v="0.5"/>
    <n v="82.6"/>
    <n v="0.39"/>
    <x v="0"/>
    <x v="0"/>
    <x v="903"/>
    <x v="12"/>
    <x v="2"/>
    <n v="6462"/>
    <d v="2014-02-18T00:00:00"/>
    <x v="0"/>
    <x v="9"/>
    <n v="75901"/>
  </r>
  <r>
    <x v="633"/>
    <n v="53"/>
    <s v="Ralph Kennedy"/>
    <x v="2"/>
    <n v="1"/>
    <x v="752"/>
    <n v="45155"/>
    <s v="Low"/>
    <n v="35"/>
    <n v="3.14"/>
    <n v="0.05"/>
    <x v="4467"/>
    <n v="1.92"/>
    <n v="-54.25"/>
    <n v="0.84"/>
    <x v="0"/>
    <x v="3"/>
    <x v="807"/>
    <x v="16"/>
    <x v="2"/>
    <n v="6363"/>
    <d v="2014-02-15T00:00:00"/>
    <x v="0"/>
    <x v="24"/>
    <n v="48911"/>
  </r>
  <r>
    <x v="514"/>
    <n v="53"/>
    <s v="Nathan Gelder"/>
    <x v="1"/>
    <n v="1"/>
    <x v="752"/>
    <n v="30981"/>
    <s v="Low"/>
    <n v="22"/>
    <n v="180.98"/>
    <n v="0.09"/>
    <x v="4468"/>
    <n v="30"/>
    <n v="-116.02"/>
    <n v="0.69"/>
    <x v="1"/>
    <x v="2"/>
    <x v="755"/>
    <x v="1"/>
    <x v="2"/>
    <n v="4350"/>
    <d v="2014-02-17T00:00:00"/>
    <x v="2"/>
    <x v="23"/>
    <n v="53545"/>
  </r>
  <r>
    <x v="1167"/>
    <n v="53"/>
    <s v="Dennis Kane"/>
    <x v="0"/>
    <n v="1"/>
    <x v="752"/>
    <n v="5636"/>
    <s v="Medium"/>
    <n v="23"/>
    <n v="5.85"/>
    <n v="0"/>
    <x v="87"/>
    <n v="2.27"/>
    <n v="-1.0900000000000001"/>
    <n v="0.56000000000000005"/>
    <x v="0"/>
    <x v="3"/>
    <x v="602"/>
    <x v="6"/>
    <x v="0"/>
    <n v="789"/>
    <d v="2014-02-17T00:00:00"/>
    <x v="0"/>
    <x v="13"/>
    <n v="11720"/>
  </r>
  <r>
    <x v="756"/>
    <n v="53"/>
    <s v="Tim Taslimi"/>
    <x v="2"/>
    <n v="1"/>
    <x v="752"/>
    <n v="14434"/>
    <s v="Not Specified"/>
    <n v="39"/>
    <n v="119.99"/>
    <n v="0.02"/>
    <x v="4469"/>
    <n v="56.14"/>
    <n v="239.41"/>
    <n v="0.39"/>
    <x v="2"/>
    <x v="4"/>
    <x v="136"/>
    <x v="7"/>
    <x v="1"/>
    <n v="2024"/>
    <d v="2014-02-17T00:00:00"/>
    <x v="2"/>
    <x v="2"/>
    <n v="94704"/>
  </r>
  <r>
    <x v="514"/>
    <n v="53"/>
    <s v="Nathan Gelder"/>
    <x v="1"/>
    <n v="1"/>
    <x v="752"/>
    <n v="30981"/>
    <s v="Low"/>
    <n v="29"/>
    <n v="279.81"/>
    <n v="0.1"/>
    <x v="4470"/>
    <n v="23.19"/>
    <n v="1817.76"/>
    <n v="0.59"/>
    <x v="0"/>
    <x v="2"/>
    <x v="142"/>
    <x v="13"/>
    <x v="2"/>
    <n v="4349"/>
    <d v="2014-02-19T00:00:00"/>
    <x v="2"/>
    <x v="23"/>
    <n v="53545"/>
  </r>
  <r>
    <x v="633"/>
    <n v="53"/>
    <s v="Ralph Kennedy"/>
    <x v="2"/>
    <n v="1"/>
    <x v="752"/>
    <n v="45155"/>
    <s v="Low"/>
    <n v="44"/>
    <n v="4.13"/>
    <n v="0.03"/>
    <x v="4471"/>
    <n v="5.34"/>
    <n v="-150.25899999999999"/>
    <n v="0.38"/>
    <x v="0"/>
    <x v="0"/>
    <x v="649"/>
    <x v="3"/>
    <x v="2"/>
    <n v="6362"/>
    <d v="2014-02-22T00:00:00"/>
    <x v="0"/>
    <x v="24"/>
    <n v="48911"/>
  </r>
  <r>
    <x v="1126"/>
    <n v="53"/>
    <s v="Sanjit Chand"/>
    <x v="1"/>
    <n v="1"/>
    <x v="753"/>
    <n v="27105"/>
    <s v="Not Specified"/>
    <n v="2"/>
    <n v="10.4"/>
    <n v="0"/>
    <x v="4472"/>
    <n v="5.4"/>
    <n v="26.21"/>
    <n v="0.51"/>
    <x v="1"/>
    <x v="6"/>
    <x v="409"/>
    <x v="5"/>
    <x v="2"/>
    <n v="3799"/>
    <d v="2014-02-17T00:00:00"/>
    <x v="0"/>
    <x v="10"/>
    <n v="50322"/>
  </r>
  <r>
    <x v="1260"/>
    <n v="53"/>
    <s v="Erin Ashbrook"/>
    <x v="3"/>
    <n v="1"/>
    <x v="753"/>
    <n v="23426"/>
    <s v="Critical"/>
    <n v="12"/>
    <n v="2.52"/>
    <n v="0.09"/>
    <x v="4473"/>
    <n v="1.92"/>
    <n v="-23.17"/>
    <n v="0.82"/>
    <x v="0"/>
    <x v="3"/>
    <x v="891"/>
    <x v="16"/>
    <x v="2"/>
    <n v="3277"/>
    <d v="2014-02-17T00:00:00"/>
    <x v="0"/>
    <x v="9"/>
    <n v="76106"/>
  </r>
  <r>
    <x v="1126"/>
    <n v="53"/>
    <s v="Sanjit Chand"/>
    <x v="1"/>
    <n v="1"/>
    <x v="753"/>
    <n v="27105"/>
    <s v="Not Specified"/>
    <n v="37"/>
    <n v="5.98"/>
    <n v="0.01"/>
    <x v="4474"/>
    <n v="2.5"/>
    <n v="39.630000000000003"/>
    <n v="0.36"/>
    <x v="0"/>
    <x v="0"/>
    <x v="487"/>
    <x v="15"/>
    <x v="2"/>
    <n v="3798"/>
    <d v="2014-02-17T00:00:00"/>
    <x v="0"/>
    <x v="10"/>
    <n v="50322"/>
  </r>
  <r>
    <x v="1260"/>
    <n v="53"/>
    <s v="Erin Ashbrook"/>
    <x v="3"/>
    <n v="1"/>
    <x v="753"/>
    <n v="23426"/>
    <s v="Critical"/>
    <n v="45"/>
    <n v="22.98"/>
    <n v="7.0000000000000007E-2"/>
    <x v="4475"/>
    <n v="1.99"/>
    <n v="352.64"/>
    <n v="0.46"/>
    <x v="2"/>
    <x v="6"/>
    <x v="470"/>
    <x v="8"/>
    <x v="2"/>
    <n v="3276"/>
    <d v="2014-02-18T00:00:00"/>
    <x v="0"/>
    <x v="9"/>
    <n v="76106"/>
  </r>
  <r>
    <x v="1261"/>
    <n v="53"/>
    <s v="Ken Heidel"/>
    <x v="2"/>
    <n v="1"/>
    <x v="753"/>
    <n v="52868"/>
    <s v="Low"/>
    <n v="19"/>
    <n v="7.37"/>
    <n v="0.09"/>
    <x v="4476"/>
    <n v="5.53"/>
    <n v="-100.49"/>
    <n v="0.69"/>
    <x v="2"/>
    <x v="6"/>
    <x v="724"/>
    <x v="8"/>
    <x v="2"/>
    <n v="7410"/>
    <d v="2014-02-18T00:00:00"/>
    <x v="0"/>
    <x v="3"/>
    <n v="55066"/>
  </r>
  <r>
    <x v="140"/>
    <n v="53"/>
    <s v="Claudia Miner"/>
    <x v="0"/>
    <n v="1"/>
    <x v="754"/>
    <n v="49921"/>
    <s v="Low"/>
    <n v="1"/>
    <n v="12.28"/>
    <n v="0.04"/>
    <x v="4477"/>
    <n v="6.13"/>
    <n v="-7.26"/>
    <n v="0.56999999999999995"/>
    <x v="0"/>
    <x v="0"/>
    <x v="906"/>
    <x v="0"/>
    <x v="2"/>
    <n v="6984"/>
    <d v="2014-02-19T00:00:00"/>
    <x v="0"/>
    <x v="14"/>
    <n v="61201"/>
  </r>
  <r>
    <x v="1090"/>
    <n v="53"/>
    <s v="Dianna Vittorini"/>
    <x v="2"/>
    <n v="1"/>
    <x v="754"/>
    <n v="10213"/>
    <s v="High"/>
    <n v="12"/>
    <n v="39.979999999999997"/>
    <n v="0.04"/>
    <x v="4478"/>
    <n v="4"/>
    <n v="-79.180000000000007"/>
    <n v="0.7"/>
    <x v="2"/>
    <x v="0"/>
    <x v="414"/>
    <x v="8"/>
    <x v="1"/>
    <n v="1407"/>
    <d v="2014-02-19T00:00:00"/>
    <x v="0"/>
    <x v="40"/>
    <n v="85635"/>
  </r>
  <r>
    <x v="140"/>
    <n v="53"/>
    <s v="Claudia Miner"/>
    <x v="0"/>
    <n v="1"/>
    <x v="754"/>
    <n v="49921"/>
    <s v="Low"/>
    <n v="5"/>
    <n v="145.44999999999999"/>
    <n v="0.06"/>
    <x v="4479"/>
    <n v="17.850000000000001"/>
    <n v="-280.2792"/>
    <n v="0.56000000000000005"/>
    <x v="2"/>
    <x v="2"/>
    <x v="33"/>
    <x v="7"/>
    <x v="2"/>
    <n v="6983"/>
    <d v="2014-02-21T00:00:00"/>
    <x v="2"/>
    <x v="14"/>
    <n v="61201"/>
  </r>
  <r>
    <x v="235"/>
    <n v="53"/>
    <s v="Jesus Ocampo"/>
    <x v="0"/>
    <n v="1"/>
    <x v="755"/>
    <n v="40386"/>
    <s v="High"/>
    <n v="28"/>
    <n v="98.31"/>
    <n v="0"/>
    <x v="4480"/>
    <n v="0.49"/>
    <n v="1704"/>
    <n v="0.36"/>
    <x v="0"/>
    <x v="0"/>
    <x v="1123"/>
    <x v="12"/>
    <x v="2"/>
    <n v="5708"/>
    <d v="2014-02-20T00:00:00"/>
    <x v="1"/>
    <x v="9"/>
    <n v="75150"/>
  </r>
  <r>
    <x v="283"/>
    <n v="53"/>
    <s v="Anthony Garverick"/>
    <x v="0"/>
    <n v="1"/>
    <x v="755"/>
    <n v="36454"/>
    <s v="Critical"/>
    <n v="8"/>
    <n v="7.98"/>
    <n v="0.05"/>
    <x v="4481"/>
    <n v="6.5"/>
    <n v="-36.06"/>
    <n v="0.59"/>
    <x v="0"/>
    <x v="5"/>
    <x v="660"/>
    <x v="0"/>
    <x v="0"/>
    <n v="5119"/>
    <d v="2014-02-21T00:00:00"/>
    <x v="0"/>
    <x v="28"/>
    <n v="2021"/>
  </r>
  <r>
    <x v="124"/>
    <n v="53"/>
    <s v="Paul Van Hugh"/>
    <x v="2"/>
    <n v="1"/>
    <x v="755"/>
    <n v="16481"/>
    <s v="Low"/>
    <n v="50"/>
    <n v="56.96"/>
    <n v="0"/>
    <x v="4482"/>
    <n v="13.22"/>
    <n v="719.26"/>
    <n v="0.56000000000000005"/>
    <x v="0"/>
    <x v="0"/>
    <x v="1002"/>
    <x v="13"/>
    <x v="1"/>
    <n v="2287"/>
    <d v="2014-02-23T00:00:00"/>
    <x v="0"/>
    <x v="2"/>
    <n v="94025"/>
  </r>
  <r>
    <x v="124"/>
    <n v="53"/>
    <s v="Paul Van Hugh"/>
    <x v="2"/>
    <n v="1"/>
    <x v="755"/>
    <n v="16481"/>
    <s v="Low"/>
    <n v="47"/>
    <n v="442.14"/>
    <n v="0.08"/>
    <x v="4483"/>
    <n v="14.7"/>
    <n v="6168.64"/>
    <n v="0.56000000000000005"/>
    <x v="2"/>
    <x v="2"/>
    <x v="283"/>
    <x v="7"/>
    <x v="1"/>
    <n v="2288"/>
    <d v="2014-02-23T00:00:00"/>
    <x v="2"/>
    <x v="2"/>
    <n v="94025"/>
  </r>
  <r>
    <x v="1063"/>
    <n v="53"/>
    <s v="Mike Kennedy"/>
    <x v="0"/>
    <n v="1"/>
    <x v="756"/>
    <n v="51777"/>
    <s v="Medium"/>
    <n v="4"/>
    <n v="896.99"/>
    <n v="0.08"/>
    <x v="4484"/>
    <n v="19.989999999999998"/>
    <n v="194.3185"/>
    <n v="0.38"/>
    <x v="0"/>
    <x v="0"/>
    <x v="59"/>
    <x v="3"/>
    <x v="2"/>
    <n v="7253"/>
    <d v="2014-02-20T00:00:00"/>
    <x v="0"/>
    <x v="3"/>
    <n v="55343"/>
  </r>
  <r>
    <x v="940"/>
    <n v="53"/>
    <s v="Harold Dahlen"/>
    <x v="2"/>
    <n v="1"/>
    <x v="756"/>
    <n v="9696"/>
    <s v="Not Specified"/>
    <n v="13"/>
    <n v="243.98"/>
    <n v="0.03"/>
    <x v="4485"/>
    <n v="43.32"/>
    <n v="539.69000000000005"/>
    <n v="0.55000000000000004"/>
    <x v="1"/>
    <x v="2"/>
    <x v="23"/>
    <x v="1"/>
    <x v="1"/>
    <n v="1329"/>
    <d v="2014-02-21T00:00:00"/>
    <x v="2"/>
    <x v="6"/>
    <n v="97801"/>
  </r>
  <r>
    <x v="940"/>
    <n v="53"/>
    <s v="Harold Dahlen"/>
    <x v="2"/>
    <n v="1"/>
    <x v="756"/>
    <n v="9696"/>
    <s v="Not Specified"/>
    <n v="15"/>
    <n v="6.75"/>
    <n v="0.02"/>
    <x v="4486"/>
    <n v="2.99"/>
    <n v="13.906000000000001"/>
    <n v="0.35"/>
    <x v="0"/>
    <x v="0"/>
    <x v="703"/>
    <x v="3"/>
    <x v="1"/>
    <n v="1328"/>
    <d v="2014-02-21T00:00:00"/>
    <x v="0"/>
    <x v="6"/>
    <n v="97801"/>
  </r>
  <r>
    <x v="1063"/>
    <n v="53"/>
    <s v="Mike Kennedy"/>
    <x v="0"/>
    <n v="1"/>
    <x v="756"/>
    <n v="51777"/>
    <s v="Medium"/>
    <n v="13"/>
    <n v="100.97"/>
    <n v="0.06"/>
    <x v="4487"/>
    <n v="7.18"/>
    <n v="206.86"/>
    <n v="0.46"/>
    <x v="2"/>
    <x v="0"/>
    <x v="418"/>
    <x v="8"/>
    <x v="2"/>
    <n v="7254"/>
    <d v="2014-02-21T00:00:00"/>
    <x v="0"/>
    <x v="3"/>
    <n v="55343"/>
  </r>
  <r>
    <x v="425"/>
    <n v="53"/>
    <s v="Giulietta Dortch"/>
    <x v="3"/>
    <n v="1"/>
    <x v="757"/>
    <n v="21475"/>
    <s v="Critical"/>
    <n v="15"/>
    <n v="417.4"/>
    <n v="0.06"/>
    <x v="4488"/>
    <n v="75.23"/>
    <n v="-296.06"/>
    <n v="0.79"/>
    <x v="1"/>
    <x v="4"/>
    <x v="257"/>
    <x v="4"/>
    <x v="1"/>
    <n v="2971"/>
    <d v="2014-02-21T00:00:00"/>
    <x v="2"/>
    <x v="2"/>
    <n v="94086"/>
  </r>
  <r>
    <x v="398"/>
    <n v="53"/>
    <s v="Dave Kipp"/>
    <x v="2"/>
    <n v="1"/>
    <x v="757"/>
    <n v="12486"/>
    <s v="High"/>
    <n v="31"/>
    <n v="100.98"/>
    <n v="0.08"/>
    <x v="4489"/>
    <n v="57.38"/>
    <n v="-1341.11"/>
    <n v="0.78"/>
    <x v="1"/>
    <x v="4"/>
    <x v="339"/>
    <x v="10"/>
    <x v="1"/>
    <n v="1746"/>
    <d v="2014-02-21T00:00:00"/>
    <x v="2"/>
    <x v="2"/>
    <n v="91730"/>
  </r>
  <r>
    <x v="225"/>
    <n v="53"/>
    <s v="Lena Radford"/>
    <x v="0"/>
    <n v="1"/>
    <x v="757"/>
    <n v="7462"/>
    <s v="High"/>
    <n v="3"/>
    <n v="22.01"/>
    <n v="7.0000000000000007E-2"/>
    <x v="4490"/>
    <n v="5.53"/>
    <n v="-26.94"/>
    <n v="0.59"/>
    <x v="0"/>
    <x v="6"/>
    <x v="496"/>
    <x v="6"/>
    <x v="2"/>
    <n v="1027"/>
    <d v="2014-02-21T00:00:00"/>
    <x v="1"/>
    <x v="23"/>
    <n v="54915"/>
  </r>
  <r>
    <x v="1262"/>
    <n v="53"/>
    <s v="Mary Zewe"/>
    <x v="2"/>
    <n v="1"/>
    <x v="757"/>
    <n v="40962"/>
    <s v="Critical"/>
    <n v="28"/>
    <n v="54.48"/>
    <n v="0.03"/>
    <x v="4491"/>
    <n v="0.99"/>
    <n v="547.48"/>
    <n v="0.56999999999999995"/>
    <x v="0"/>
    <x v="0"/>
    <x v="1171"/>
    <x v="13"/>
    <x v="2"/>
    <n v="5770"/>
    <d v="2014-02-21T00:00:00"/>
    <x v="0"/>
    <x v="26"/>
    <n v="65109"/>
  </r>
  <r>
    <x v="95"/>
    <n v="53"/>
    <s v="Erica Bern"/>
    <x v="2"/>
    <n v="1"/>
    <x v="757"/>
    <n v="58117"/>
    <s v="Critical"/>
    <n v="42"/>
    <n v="3.14"/>
    <n v="0.04"/>
    <x v="4492"/>
    <n v="1.92"/>
    <n v="-62.84"/>
    <n v="0.84"/>
    <x v="0"/>
    <x v="3"/>
    <x v="807"/>
    <x v="16"/>
    <x v="2"/>
    <n v="8132"/>
    <d v="2014-02-21T00:00:00"/>
    <x v="0"/>
    <x v="36"/>
    <n v="46530"/>
  </r>
  <r>
    <x v="397"/>
    <n v="53"/>
    <s v="Dave Kipp"/>
    <x v="2"/>
    <n v="1"/>
    <x v="757"/>
    <n v="12486"/>
    <s v="High"/>
    <n v="42"/>
    <n v="40.98"/>
    <n v="0.04"/>
    <x v="4493"/>
    <n v="7.2"/>
    <n v="275.5"/>
    <n v="0.6"/>
    <x v="0"/>
    <x v="0"/>
    <x v="592"/>
    <x v="13"/>
    <x v="1"/>
    <n v="1747"/>
    <d v="2014-02-21T00:00:00"/>
    <x v="0"/>
    <x v="2"/>
    <n v="96003"/>
  </r>
  <r>
    <x v="1262"/>
    <n v="53"/>
    <s v="Mary Zewe"/>
    <x v="2"/>
    <n v="1"/>
    <x v="757"/>
    <n v="40962"/>
    <s v="Critical"/>
    <n v="30"/>
    <n v="125.99"/>
    <n v="0"/>
    <x v="4494"/>
    <n v="8.99"/>
    <n v="653.05799999999999"/>
    <n v="0.59"/>
    <x v="2"/>
    <x v="0"/>
    <x v="67"/>
    <x v="9"/>
    <x v="2"/>
    <n v="5771"/>
    <d v="2014-02-21T00:00:00"/>
    <x v="0"/>
    <x v="26"/>
    <n v="65109"/>
  </r>
  <r>
    <x v="425"/>
    <n v="53"/>
    <s v="Giulietta Dortch"/>
    <x v="3"/>
    <n v="1"/>
    <x v="757"/>
    <n v="21475"/>
    <s v="Critical"/>
    <n v="39"/>
    <n v="14.48"/>
    <n v="0.06"/>
    <x v="4495"/>
    <n v="1.99"/>
    <n v="111.42"/>
    <n v="0.49"/>
    <x v="2"/>
    <x v="6"/>
    <x v="1099"/>
    <x v="8"/>
    <x v="1"/>
    <n v="2970"/>
    <d v="2014-02-22T00:00:00"/>
    <x v="0"/>
    <x v="2"/>
    <n v="94086"/>
  </r>
  <r>
    <x v="145"/>
    <n v="53"/>
    <s v="Deanra Eno"/>
    <x v="2"/>
    <n v="1"/>
    <x v="758"/>
    <n v="49312"/>
    <s v="Critical"/>
    <n v="30"/>
    <n v="4.9800000000000004"/>
    <n v="0"/>
    <x v="4496"/>
    <n v="7.54"/>
    <n v="-128.52000000000001"/>
    <n v="0.38"/>
    <x v="0"/>
    <x v="0"/>
    <x v="334"/>
    <x v="2"/>
    <x v="0"/>
    <n v="6909"/>
    <d v="2014-02-22T00:00:00"/>
    <x v="0"/>
    <x v="28"/>
    <n v="2339"/>
  </r>
  <r>
    <x v="567"/>
    <n v="53"/>
    <s v="Kelly Williams"/>
    <x v="2"/>
    <n v="1"/>
    <x v="758"/>
    <n v="5347"/>
    <s v="Medium"/>
    <n v="1"/>
    <n v="205.99"/>
    <n v="0.01"/>
    <x v="4497"/>
    <n v="5.26"/>
    <n v="-796.76300000000003"/>
    <n v="0.56000000000000005"/>
    <x v="2"/>
    <x v="0"/>
    <x v="827"/>
    <x v="9"/>
    <x v="1"/>
    <n v="746"/>
    <d v="2014-02-22T00:00:00"/>
    <x v="0"/>
    <x v="5"/>
    <n v="84015"/>
  </r>
  <r>
    <x v="673"/>
    <n v="53"/>
    <s v="Deanra Eno"/>
    <x v="2"/>
    <n v="1"/>
    <x v="758"/>
    <n v="49312"/>
    <s v="Critical"/>
    <n v="19"/>
    <n v="107.53"/>
    <n v="0.09"/>
    <x v="4498"/>
    <n v="5.81"/>
    <n v="336.26"/>
    <n v="0.65"/>
    <x v="1"/>
    <x v="5"/>
    <x v="320"/>
    <x v="5"/>
    <x v="0"/>
    <n v="6910"/>
    <d v="2014-02-23T00:00:00"/>
    <x v="1"/>
    <x v="19"/>
    <n v="4072"/>
  </r>
  <r>
    <x v="567"/>
    <n v="53"/>
    <s v="Kelly Williams"/>
    <x v="2"/>
    <n v="1"/>
    <x v="758"/>
    <n v="5347"/>
    <s v="Medium"/>
    <n v="7"/>
    <n v="85.99"/>
    <n v="0.04"/>
    <x v="4499"/>
    <n v="1.25"/>
    <n v="-60.664999999999999"/>
    <n v="0.39"/>
    <x v="2"/>
    <x v="6"/>
    <x v="1107"/>
    <x v="9"/>
    <x v="1"/>
    <n v="744"/>
    <d v="2014-02-23T00:00:00"/>
    <x v="0"/>
    <x v="5"/>
    <n v="84015"/>
  </r>
  <r>
    <x v="567"/>
    <n v="53"/>
    <s v="Kelly Williams"/>
    <x v="2"/>
    <n v="1"/>
    <x v="758"/>
    <n v="5347"/>
    <s v="Medium"/>
    <n v="39"/>
    <n v="7.99"/>
    <n v="0.05"/>
    <x v="4500"/>
    <n v="5.03"/>
    <n v="-108.185"/>
    <n v="0.6"/>
    <x v="2"/>
    <x v="5"/>
    <x v="716"/>
    <x v="9"/>
    <x v="1"/>
    <n v="745"/>
    <d v="2014-02-24T00:00:00"/>
    <x v="0"/>
    <x v="5"/>
    <n v="84015"/>
  </r>
  <r>
    <x v="1248"/>
    <n v="53"/>
    <s v="Thomas Thornton"/>
    <x v="3"/>
    <n v="1"/>
    <x v="758"/>
    <n v="3814"/>
    <s v="Low"/>
    <n v="43"/>
    <n v="28.28"/>
    <n v="0.04"/>
    <x v="4501"/>
    <n v="13.99"/>
    <n v="-138.02000000000001"/>
    <n v="0.57999999999999996"/>
    <x v="0"/>
    <x v="5"/>
    <x v="43"/>
    <x v="0"/>
    <x v="1"/>
    <n v="565"/>
    <d v="2014-02-27T00:00:00"/>
    <x v="1"/>
    <x v="2"/>
    <n v="92025"/>
  </r>
  <r>
    <x v="342"/>
    <n v="53"/>
    <s v="Ryan Crowe"/>
    <x v="0"/>
    <n v="1"/>
    <x v="759"/>
    <n v="33794"/>
    <s v="Critical"/>
    <n v="18"/>
    <n v="4.91"/>
    <n v="0.06"/>
    <x v="4502"/>
    <n v="3.05"/>
    <n v="-17.91"/>
    <n v="0.52"/>
    <x v="1"/>
    <x v="6"/>
    <x v="1034"/>
    <x v="5"/>
    <x v="3"/>
    <n v="4753"/>
    <d v="2014-02-24T00:00:00"/>
    <x v="0"/>
    <x v="12"/>
    <n v="33160"/>
  </r>
  <r>
    <x v="506"/>
    <n v="53"/>
    <s v="Erica Smith"/>
    <x v="0"/>
    <n v="1"/>
    <x v="759"/>
    <n v="11651"/>
    <s v="Medium"/>
    <n v="19"/>
    <n v="3.28"/>
    <n v="7.0000000000000007E-2"/>
    <x v="4503"/>
    <n v="0.98"/>
    <n v="3.9"/>
    <n v="0.59"/>
    <x v="0"/>
    <x v="3"/>
    <x v="912"/>
    <x v="6"/>
    <x v="1"/>
    <n v="1606"/>
    <d v="2014-02-24T00:00:00"/>
    <x v="1"/>
    <x v="21"/>
    <n v="99362"/>
  </r>
  <r>
    <x v="1106"/>
    <n v="53"/>
    <s v="Annie Thurman"/>
    <x v="1"/>
    <n v="1"/>
    <x v="759"/>
    <n v="12641"/>
    <s v="Low"/>
    <n v="25"/>
    <n v="26.38"/>
    <n v="0.05"/>
    <x v="4504"/>
    <n v="5.86"/>
    <n v="219.78"/>
    <n v="0.39"/>
    <x v="0"/>
    <x v="0"/>
    <x v="965"/>
    <x v="2"/>
    <x v="1"/>
    <n v="1764"/>
    <d v="2014-02-26T00:00:00"/>
    <x v="0"/>
    <x v="5"/>
    <n v="84044"/>
  </r>
  <r>
    <x v="1106"/>
    <n v="53"/>
    <s v="Annie Thurman"/>
    <x v="1"/>
    <n v="1"/>
    <x v="759"/>
    <n v="12641"/>
    <s v="Low"/>
    <n v="24"/>
    <n v="155.06"/>
    <n v="7.0000000000000007E-2"/>
    <x v="4505"/>
    <n v="7.07"/>
    <n v="993.15"/>
    <n v="0.59"/>
    <x v="0"/>
    <x v="0"/>
    <x v="7"/>
    <x v="0"/>
    <x v="1"/>
    <n v="1765"/>
    <d v="2014-02-26T00:00:00"/>
    <x v="0"/>
    <x v="5"/>
    <n v="84044"/>
  </r>
  <r>
    <x v="1106"/>
    <n v="53"/>
    <s v="Annie Thurman"/>
    <x v="1"/>
    <n v="1"/>
    <x v="759"/>
    <n v="12641"/>
    <s v="Low"/>
    <n v="2"/>
    <n v="55.98"/>
    <n v="0.08"/>
    <x v="4506"/>
    <n v="4.8600000000000003"/>
    <n v="-54.87"/>
    <n v="0.36"/>
    <x v="0"/>
    <x v="0"/>
    <x v="694"/>
    <x v="2"/>
    <x v="1"/>
    <n v="1763"/>
    <d v="2014-02-28T00:00:00"/>
    <x v="0"/>
    <x v="5"/>
    <n v="84044"/>
  </r>
  <r>
    <x v="734"/>
    <n v="53"/>
    <s v="Ken Black"/>
    <x v="3"/>
    <n v="1"/>
    <x v="760"/>
    <n v="3749"/>
    <s v="Medium"/>
    <n v="27"/>
    <n v="12.97"/>
    <n v="0.01"/>
    <x v="4507"/>
    <n v="1.49"/>
    <n v="140.148"/>
    <n v="0.35"/>
    <x v="0"/>
    <x v="0"/>
    <x v="208"/>
    <x v="3"/>
    <x v="3"/>
    <n v="553"/>
    <d v="2014-02-25T00:00:00"/>
    <x v="0"/>
    <x v="33"/>
    <n v="71603"/>
  </r>
  <r>
    <x v="1200"/>
    <n v="53"/>
    <s v="Ralph Kennedy"/>
    <x v="2"/>
    <n v="1"/>
    <x v="761"/>
    <n v="21350"/>
    <s v="Medium"/>
    <n v="30"/>
    <n v="9.06"/>
    <n v="0.01"/>
    <x v="4508"/>
    <n v="9.86"/>
    <n v="-143.69999999999999"/>
    <n v="0.4"/>
    <x v="0"/>
    <x v="0"/>
    <x v="505"/>
    <x v="2"/>
    <x v="2"/>
    <n v="2949"/>
    <d v="2014-02-25T00:00:00"/>
    <x v="0"/>
    <x v="24"/>
    <n v="49508"/>
  </r>
  <r>
    <x v="727"/>
    <n v="53"/>
    <s v="Valerie Mitchum"/>
    <x v="1"/>
    <n v="1"/>
    <x v="761"/>
    <n v="18023"/>
    <s v="Medium"/>
    <n v="34"/>
    <n v="5.78"/>
    <n v="7.0000000000000007E-2"/>
    <x v="4509"/>
    <n v="7.64"/>
    <n v="-149.84"/>
    <n v="0.36"/>
    <x v="0"/>
    <x v="0"/>
    <x v="411"/>
    <x v="2"/>
    <x v="0"/>
    <n v="2480"/>
    <d v="2014-02-25T00:00:00"/>
    <x v="0"/>
    <x v="1"/>
    <n v="21222"/>
  </r>
  <r>
    <x v="246"/>
    <n v="53"/>
    <s v="Cassandra Brandow"/>
    <x v="1"/>
    <n v="1"/>
    <x v="761"/>
    <n v="54787"/>
    <s v="High"/>
    <n v="7"/>
    <n v="22.84"/>
    <n v="7.0000000000000007E-2"/>
    <x v="4510"/>
    <n v="16.87"/>
    <n v="-56.1"/>
    <n v="0.39"/>
    <x v="0"/>
    <x v="0"/>
    <x v="732"/>
    <x v="2"/>
    <x v="1"/>
    <n v="7645"/>
    <d v="2014-02-25T00:00:00"/>
    <x v="0"/>
    <x v="6"/>
    <n v="97301"/>
  </r>
  <r>
    <x v="345"/>
    <n v="53"/>
    <s v="Michael Paige"/>
    <x v="0"/>
    <n v="1"/>
    <x v="761"/>
    <n v="32965"/>
    <s v="High"/>
    <n v="2"/>
    <n v="3.98"/>
    <n v="0.04"/>
    <x v="4511"/>
    <n v="2.97"/>
    <n v="-5.54"/>
    <n v="0.35"/>
    <x v="0"/>
    <x v="3"/>
    <x v="977"/>
    <x v="2"/>
    <x v="0"/>
    <n v="4630"/>
    <d v="2014-02-25T00:00:00"/>
    <x v="0"/>
    <x v="19"/>
    <n v="4401"/>
  </r>
  <r>
    <x v="727"/>
    <n v="53"/>
    <s v="Valerie Mitchum"/>
    <x v="1"/>
    <n v="1"/>
    <x v="761"/>
    <n v="18023"/>
    <s v="Medium"/>
    <n v="38"/>
    <n v="120.97"/>
    <n v="0.09"/>
    <x v="4512"/>
    <n v="26.3"/>
    <n v="1272.17"/>
    <n v="0.38"/>
    <x v="2"/>
    <x v="2"/>
    <x v="32"/>
    <x v="7"/>
    <x v="0"/>
    <n v="2479"/>
    <d v="2014-02-25T00:00:00"/>
    <x v="2"/>
    <x v="1"/>
    <n v="21222"/>
  </r>
  <r>
    <x v="557"/>
    <n v="53"/>
    <s v="Michael Paige"/>
    <x v="0"/>
    <n v="1"/>
    <x v="761"/>
    <n v="32965"/>
    <s v="High"/>
    <n v="25"/>
    <n v="99.99"/>
    <n v="0.1"/>
    <x v="4513"/>
    <n v="19.989999999999998"/>
    <n v="227.67"/>
    <n v="0.52"/>
    <x v="2"/>
    <x v="0"/>
    <x v="338"/>
    <x v="8"/>
    <x v="0"/>
    <n v="4631"/>
    <d v="2014-02-25T00:00:00"/>
    <x v="0"/>
    <x v="22"/>
    <n v="7003"/>
  </r>
  <r>
    <x v="1074"/>
    <n v="53"/>
    <s v="Aimee Bixby"/>
    <x v="1"/>
    <n v="1"/>
    <x v="761"/>
    <n v="40001"/>
    <s v="Medium"/>
    <n v="46"/>
    <n v="39.479999999999997"/>
    <n v="0.1"/>
    <x v="4514"/>
    <n v="3.99"/>
    <n v="457.03"/>
    <n v="0.56000000000000005"/>
    <x v="0"/>
    <x v="0"/>
    <x v="1198"/>
    <x v="13"/>
    <x v="2"/>
    <n v="5651"/>
    <d v="2014-02-26T00:00:00"/>
    <x v="0"/>
    <x v="9"/>
    <n v="75019"/>
  </r>
  <r>
    <x v="87"/>
    <n v="53"/>
    <s v="Aaron Hawkins"/>
    <x v="1"/>
    <n v="1"/>
    <x v="761"/>
    <n v="37863"/>
    <s v="High"/>
    <n v="27"/>
    <n v="10.98"/>
    <n v="0.04"/>
    <x v="4515"/>
    <n v="3.37"/>
    <n v="23.12"/>
    <n v="0.56999999999999995"/>
    <x v="0"/>
    <x v="6"/>
    <x v="457"/>
    <x v="16"/>
    <x v="0"/>
    <n v="5328"/>
    <d v="2014-02-26T00:00:00"/>
    <x v="0"/>
    <x v="35"/>
    <n v="2907"/>
  </r>
  <r>
    <x v="1021"/>
    <n v="53"/>
    <s v="Saphhira Shifley"/>
    <x v="2"/>
    <n v="1"/>
    <x v="761"/>
    <n v="25799"/>
    <s v="Low"/>
    <n v="38"/>
    <n v="3.34"/>
    <n v="0.05"/>
    <x v="4516"/>
    <n v="7.49"/>
    <n v="-216.66"/>
    <n v="0.54"/>
    <x v="0"/>
    <x v="3"/>
    <x v="512"/>
    <x v="6"/>
    <x v="3"/>
    <n v="3608"/>
    <d v="2014-02-27T00:00:00"/>
    <x v="0"/>
    <x v="17"/>
    <n v="29801"/>
  </r>
  <r>
    <x v="837"/>
    <n v="53"/>
    <s v="Chris Selesnick"/>
    <x v="1"/>
    <n v="1"/>
    <x v="761"/>
    <n v="39909"/>
    <s v="Low"/>
    <n v="50"/>
    <n v="175.99"/>
    <n v="0"/>
    <x v="4517"/>
    <n v="4.99"/>
    <n v="2547.297"/>
    <n v="0.59"/>
    <x v="2"/>
    <x v="0"/>
    <x v="314"/>
    <x v="9"/>
    <x v="0"/>
    <n v="5643"/>
    <d v="2014-03-04T00:00:00"/>
    <x v="0"/>
    <x v="20"/>
    <n v="43952"/>
  </r>
  <r>
    <x v="1110"/>
    <n v="53"/>
    <s v="Corinna Mitchell"/>
    <x v="2"/>
    <n v="1"/>
    <x v="762"/>
    <n v="4960"/>
    <s v="Low"/>
    <n v="4"/>
    <n v="6.48"/>
    <n v="0.04"/>
    <x v="4518"/>
    <n v="8.74"/>
    <n v="-16.38"/>
    <n v="0.36"/>
    <x v="0"/>
    <x v="0"/>
    <x v="949"/>
    <x v="2"/>
    <x v="0"/>
    <n v="706"/>
    <d v="2014-02-27T00:00:00"/>
    <x v="1"/>
    <x v="22"/>
    <n v="7001"/>
  </r>
  <r>
    <x v="1263"/>
    <n v="53"/>
    <s v="Ellis Ballard"/>
    <x v="2"/>
    <n v="1"/>
    <x v="762"/>
    <n v="19558"/>
    <s v="Low"/>
    <n v="2"/>
    <n v="3.29"/>
    <n v="0.04"/>
    <x v="4519"/>
    <n v="1.35"/>
    <n v="-3.93"/>
    <n v="0.4"/>
    <x v="0"/>
    <x v="3"/>
    <x v="64"/>
    <x v="14"/>
    <x v="0"/>
    <n v="2708"/>
    <d v="2014-02-28T00:00:00"/>
    <x v="0"/>
    <x v="22"/>
    <n v="7070"/>
  </r>
  <r>
    <x v="1264"/>
    <n v="53"/>
    <s v="Corinna Mitchell"/>
    <x v="2"/>
    <n v="1"/>
    <x v="762"/>
    <n v="4960"/>
    <s v="Low"/>
    <n v="30"/>
    <n v="300.98"/>
    <n v="0.09"/>
    <x v="4520"/>
    <n v="64.73"/>
    <n v="763.33"/>
    <n v="0.56000000000000005"/>
    <x v="1"/>
    <x v="2"/>
    <x v="290"/>
    <x v="1"/>
    <x v="0"/>
    <n v="707"/>
    <d v="2014-03-01T00:00:00"/>
    <x v="2"/>
    <x v="15"/>
    <n v="6512"/>
  </r>
  <r>
    <x v="324"/>
    <n v="53"/>
    <s v="Michael Grace"/>
    <x v="2"/>
    <n v="1"/>
    <x v="763"/>
    <n v="50145"/>
    <s v="High"/>
    <n v="9"/>
    <n v="46.94"/>
    <n v="0"/>
    <x v="4521"/>
    <n v="6.77"/>
    <n v="305.87"/>
    <n v="0.44"/>
    <x v="1"/>
    <x v="0"/>
    <x v="746"/>
    <x v="5"/>
    <x v="3"/>
    <n v="7025"/>
    <d v="2014-02-26T00:00:00"/>
    <x v="0"/>
    <x v="17"/>
    <n v="29483"/>
  </r>
  <r>
    <x v="393"/>
    <n v="53"/>
    <s v="Shahid Shariari"/>
    <x v="2"/>
    <n v="1"/>
    <x v="763"/>
    <n v="4642"/>
    <s v="Critical"/>
    <n v="21"/>
    <n v="14.03"/>
    <n v="0"/>
    <x v="4522"/>
    <n v="9.3699999999999992"/>
    <n v="-80.2"/>
    <n v="0.56000000000000005"/>
    <x v="0"/>
    <x v="0"/>
    <x v="1073"/>
    <x v="0"/>
    <x v="2"/>
    <n v="658"/>
    <d v="2014-02-26T00:00:00"/>
    <x v="1"/>
    <x v="24"/>
    <n v="48237"/>
  </r>
  <r>
    <x v="100"/>
    <n v="53"/>
    <s v="Tanja Norvell"/>
    <x v="3"/>
    <n v="1"/>
    <x v="763"/>
    <n v="46372"/>
    <s v="High"/>
    <n v="7"/>
    <n v="52.4"/>
    <n v="0.02"/>
    <x v="4523"/>
    <n v="16.11"/>
    <n v="12.7075"/>
    <n v="0.39"/>
    <x v="0"/>
    <x v="0"/>
    <x v="797"/>
    <x v="3"/>
    <x v="3"/>
    <n v="6514"/>
    <d v="2014-02-26T00:00:00"/>
    <x v="0"/>
    <x v="12"/>
    <n v="32771"/>
  </r>
  <r>
    <x v="324"/>
    <n v="53"/>
    <s v="Michael Grace"/>
    <x v="2"/>
    <n v="1"/>
    <x v="763"/>
    <n v="50145"/>
    <s v="High"/>
    <n v="18"/>
    <n v="18.84"/>
    <n v="0.06"/>
    <x v="4524"/>
    <n v="3.62"/>
    <n v="152.28"/>
    <n v="0.43"/>
    <x v="1"/>
    <x v="3"/>
    <x v="1077"/>
    <x v="5"/>
    <x v="3"/>
    <n v="7024"/>
    <d v="2014-02-27T00:00:00"/>
    <x v="0"/>
    <x v="17"/>
    <n v="29483"/>
  </r>
  <r>
    <x v="1159"/>
    <n v="53"/>
    <s v="Tanja Norvell"/>
    <x v="3"/>
    <n v="1"/>
    <x v="763"/>
    <n v="46372"/>
    <s v="High"/>
    <n v="15"/>
    <n v="4.9800000000000004"/>
    <n v="7.0000000000000007E-2"/>
    <x v="3479"/>
    <n v="8.33"/>
    <n v="-81.33"/>
    <n v="0.38"/>
    <x v="0"/>
    <x v="0"/>
    <x v="1040"/>
    <x v="2"/>
    <x v="3"/>
    <n v="6515"/>
    <d v="2014-02-27T00:00:00"/>
    <x v="0"/>
    <x v="12"/>
    <n v="34239"/>
  </r>
  <r>
    <x v="1205"/>
    <n v="53"/>
    <s v="Linda Southworth"/>
    <x v="3"/>
    <n v="1"/>
    <x v="763"/>
    <n v="43137"/>
    <s v="High"/>
    <n v="40"/>
    <n v="155.06"/>
    <n v="0.05"/>
    <x v="4525"/>
    <n v="7.07"/>
    <n v="1816.71"/>
    <n v="0.59"/>
    <x v="0"/>
    <x v="0"/>
    <x v="7"/>
    <x v="0"/>
    <x v="3"/>
    <n v="6088"/>
    <d v="2014-02-27T00:00:00"/>
    <x v="0"/>
    <x v="12"/>
    <n v="32905"/>
  </r>
  <r>
    <x v="452"/>
    <n v="53"/>
    <s v="Neil French"/>
    <x v="2"/>
    <n v="1"/>
    <x v="763"/>
    <n v="8133"/>
    <s v="Medium"/>
    <n v="11"/>
    <n v="35.44"/>
    <n v="0.04"/>
    <x v="4526"/>
    <n v="5.09"/>
    <n v="130.52000000000001"/>
    <n v="0.38"/>
    <x v="0"/>
    <x v="0"/>
    <x v="444"/>
    <x v="2"/>
    <x v="3"/>
    <n v="1109"/>
    <d v="2014-02-27T00:00:00"/>
    <x v="0"/>
    <x v="8"/>
    <n v="71301"/>
  </r>
  <r>
    <x v="775"/>
    <n v="53"/>
    <s v="Matt Hagelstein"/>
    <x v="1"/>
    <n v="1"/>
    <x v="763"/>
    <n v="21125"/>
    <s v="Not Specified"/>
    <n v="17"/>
    <n v="9.27"/>
    <n v="0.08"/>
    <x v="4527"/>
    <n v="4.3899999999999997"/>
    <n v="2.12"/>
    <n v="0.38"/>
    <x v="0"/>
    <x v="3"/>
    <x v="545"/>
    <x v="2"/>
    <x v="2"/>
    <n v="2921"/>
    <d v="2014-02-27T00:00:00"/>
    <x v="0"/>
    <x v="9"/>
    <n v="76543"/>
  </r>
  <r>
    <x v="35"/>
    <n v="53"/>
    <s v="Luke Schmidt"/>
    <x v="1"/>
    <n v="1"/>
    <x v="763"/>
    <n v="15462"/>
    <s v="Critical"/>
    <n v="20"/>
    <n v="43.41"/>
    <n v="0.08"/>
    <x v="4528"/>
    <n v="2.99"/>
    <n v="320.80700000000002"/>
    <n v="0.39"/>
    <x v="0"/>
    <x v="0"/>
    <x v="1199"/>
    <x v="3"/>
    <x v="3"/>
    <n v="2157"/>
    <d v="2014-02-27T00:00:00"/>
    <x v="0"/>
    <x v="17"/>
    <n v="29577"/>
  </r>
  <r>
    <x v="393"/>
    <n v="53"/>
    <s v="Shahid Shariari"/>
    <x v="2"/>
    <n v="1"/>
    <x v="763"/>
    <n v="4642"/>
    <s v="Critical"/>
    <n v="9"/>
    <n v="7.28"/>
    <n v="0.08"/>
    <x v="2457"/>
    <n v="3.52"/>
    <n v="-39.74"/>
    <n v="0.68"/>
    <x v="2"/>
    <x v="6"/>
    <x v="630"/>
    <x v="8"/>
    <x v="2"/>
    <n v="657"/>
    <d v="2014-02-27T00:00:00"/>
    <x v="0"/>
    <x v="24"/>
    <n v="48237"/>
  </r>
  <r>
    <x v="1265"/>
    <n v="53"/>
    <s v="Mark Packer"/>
    <x v="0"/>
    <n v="1"/>
    <x v="764"/>
    <n v="7521"/>
    <s v="Low"/>
    <n v="19"/>
    <n v="115.99"/>
    <n v="0"/>
    <x v="4529"/>
    <n v="2.5"/>
    <n v="400.82400000000001"/>
    <n v="0.55000000000000004"/>
    <x v="2"/>
    <x v="0"/>
    <x v="245"/>
    <x v="9"/>
    <x v="0"/>
    <n v="1030"/>
    <d v="2014-03-05T00:00:00"/>
    <x v="1"/>
    <x v="35"/>
    <n v="2852"/>
  </r>
  <r>
    <x v="206"/>
    <n v="53"/>
    <s v="Shaun Chance"/>
    <x v="2"/>
    <n v="1"/>
    <x v="765"/>
    <n v="40612"/>
    <s v="High"/>
    <n v="9"/>
    <n v="2.21"/>
    <n v="0.1"/>
    <x v="4530"/>
    <n v="1.1200000000000001"/>
    <n v="-6.84"/>
    <n v="0.57999999999999996"/>
    <x v="0"/>
    <x v="3"/>
    <x v="1195"/>
    <x v="6"/>
    <x v="1"/>
    <n v="5727"/>
    <d v="2014-03-01T00:00:00"/>
    <x v="0"/>
    <x v="31"/>
    <n v="83814"/>
  </r>
  <r>
    <x v="281"/>
    <n v="53"/>
    <s v="Carol Triggs"/>
    <x v="1"/>
    <n v="1"/>
    <x v="765"/>
    <n v="20068"/>
    <s v="Critical"/>
    <n v="9"/>
    <n v="5.53"/>
    <n v="0.09"/>
    <x v="4531"/>
    <n v="6.98"/>
    <n v="-46.1265"/>
    <n v="0.39"/>
    <x v="0"/>
    <x v="0"/>
    <x v="868"/>
    <x v="3"/>
    <x v="0"/>
    <n v="2780"/>
    <d v="2014-03-01T00:00:00"/>
    <x v="0"/>
    <x v="13"/>
    <n v="11795"/>
  </r>
  <r>
    <x v="843"/>
    <n v="53"/>
    <s v="Craig Molinari"/>
    <x v="0"/>
    <n v="1"/>
    <x v="765"/>
    <n v="28741"/>
    <s v="Not Specified"/>
    <n v="5"/>
    <n v="10.98"/>
    <n v="0.04"/>
    <x v="4532"/>
    <n v="3.37"/>
    <n v="-10.34"/>
    <n v="0.56999999999999995"/>
    <x v="0"/>
    <x v="6"/>
    <x v="457"/>
    <x v="16"/>
    <x v="3"/>
    <n v="4024"/>
    <d v="2014-03-01T00:00:00"/>
    <x v="0"/>
    <x v="12"/>
    <n v="32168"/>
  </r>
  <r>
    <x v="843"/>
    <n v="53"/>
    <s v="Craig Molinari"/>
    <x v="0"/>
    <n v="1"/>
    <x v="765"/>
    <n v="28741"/>
    <s v="Not Specified"/>
    <n v="13"/>
    <n v="5.43"/>
    <n v="0.02"/>
    <x v="4533"/>
    <n v="0.95"/>
    <n v="21.51"/>
    <n v="0.36"/>
    <x v="0"/>
    <x v="3"/>
    <x v="498"/>
    <x v="2"/>
    <x v="3"/>
    <n v="4023"/>
    <d v="2014-03-01T00:00:00"/>
    <x v="0"/>
    <x v="12"/>
    <n v="32168"/>
  </r>
  <r>
    <x v="282"/>
    <n v="53"/>
    <s v="Muhammed Lee"/>
    <x v="3"/>
    <n v="1"/>
    <x v="766"/>
    <n v="12868"/>
    <s v="Critical"/>
    <n v="31"/>
    <n v="1.76"/>
    <n v="0.09"/>
    <x v="4534"/>
    <n v="0.7"/>
    <n v="-2.44"/>
    <n v="0.56000000000000005"/>
    <x v="0"/>
    <x v="3"/>
    <x v="55"/>
    <x v="6"/>
    <x v="0"/>
    <n v="1795"/>
    <d v="2014-03-02T00:00:00"/>
    <x v="0"/>
    <x v="22"/>
    <n v="7960"/>
  </r>
  <r>
    <x v="619"/>
    <n v="53"/>
    <s v="Maxwell Schwartz"/>
    <x v="2"/>
    <n v="1"/>
    <x v="766"/>
    <n v="12194"/>
    <s v="Critical"/>
    <n v="19"/>
    <n v="195.99"/>
    <n v="0"/>
    <x v="4535"/>
    <n v="3.99"/>
    <n v="658.50300000000004"/>
    <n v="0.57999999999999996"/>
    <x v="2"/>
    <x v="0"/>
    <x v="220"/>
    <x v="9"/>
    <x v="3"/>
    <n v="1687"/>
    <d v="2014-03-02T00:00:00"/>
    <x v="0"/>
    <x v="45"/>
    <n v="28560"/>
  </r>
  <r>
    <x v="804"/>
    <n v="53"/>
    <s v="Anthony O'Donnell"/>
    <x v="3"/>
    <n v="1"/>
    <x v="766"/>
    <n v="928"/>
    <s v="Low"/>
    <n v="26"/>
    <n v="14.58"/>
    <n v="0.02"/>
    <x v="4536"/>
    <n v="7.4"/>
    <n v="45"/>
    <n v="0.48"/>
    <x v="1"/>
    <x v="0"/>
    <x v="941"/>
    <x v="5"/>
    <x v="2"/>
    <n v="144"/>
    <d v="2014-03-03T00:00:00"/>
    <x v="1"/>
    <x v="38"/>
    <n v="66212"/>
  </r>
  <r>
    <x v="918"/>
    <n v="53"/>
    <s v="Muhammed Lee"/>
    <x v="3"/>
    <n v="1"/>
    <x v="766"/>
    <n v="12868"/>
    <s v="Critical"/>
    <n v="2"/>
    <n v="4.4800000000000004"/>
    <n v="0.09"/>
    <x v="4537"/>
    <n v="1.22"/>
    <n v="-5.26"/>
    <n v="0.36"/>
    <x v="0"/>
    <x v="3"/>
    <x v="1086"/>
    <x v="2"/>
    <x v="0"/>
    <n v="1796"/>
    <d v="2014-03-03T00:00:00"/>
    <x v="0"/>
    <x v="15"/>
    <n v="6360"/>
  </r>
  <r>
    <x v="462"/>
    <n v="53"/>
    <s v="Bradley Drucker"/>
    <x v="0"/>
    <n v="1"/>
    <x v="766"/>
    <n v="5188"/>
    <s v="Not Specified"/>
    <n v="24"/>
    <n v="8.01"/>
    <n v="0.05"/>
    <x v="4538"/>
    <n v="2.87"/>
    <n v="31"/>
    <n v="0.4"/>
    <x v="0"/>
    <x v="3"/>
    <x v="117"/>
    <x v="2"/>
    <x v="1"/>
    <n v="721"/>
    <d v="2014-03-04T00:00:00"/>
    <x v="0"/>
    <x v="2"/>
    <n v="90069"/>
  </r>
  <r>
    <x v="804"/>
    <n v="53"/>
    <s v="Anthony O'Donnell"/>
    <x v="3"/>
    <n v="1"/>
    <x v="766"/>
    <n v="928"/>
    <s v="Low"/>
    <n v="21"/>
    <n v="59.98"/>
    <n v="0.06"/>
    <x v="4539"/>
    <n v="3.99"/>
    <n v="300.97000000000003"/>
    <n v="0.56999999999999995"/>
    <x v="0"/>
    <x v="0"/>
    <x v="89"/>
    <x v="13"/>
    <x v="2"/>
    <n v="143"/>
    <d v="2014-03-06T00:00:00"/>
    <x v="1"/>
    <x v="38"/>
    <n v="66212"/>
  </r>
  <r>
    <x v="513"/>
    <n v="53"/>
    <s v="Tom Stivers"/>
    <x v="0"/>
    <n v="1"/>
    <x v="767"/>
    <n v="46115"/>
    <s v="Critical"/>
    <n v="38"/>
    <n v="12.28"/>
    <n v="0"/>
    <x v="4540"/>
    <n v="6.47"/>
    <n v="44.04"/>
    <n v="0.38"/>
    <x v="0"/>
    <x v="0"/>
    <x v="921"/>
    <x v="2"/>
    <x v="0"/>
    <n v="6478"/>
    <d v="2014-03-02T00:00:00"/>
    <x v="0"/>
    <x v="1"/>
    <n v="21403"/>
  </r>
  <r>
    <x v="567"/>
    <n v="53"/>
    <s v="Katrina Edelman"/>
    <x v="2"/>
    <n v="1"/>
    <x v="767"/>
    <n v="33824"/>
    <s v="Critical"/>
    <n v="19"/>
    <n v="2.78"/>
    <n v="0.06"/>
    <x v="4541"/>
    <n v="1.34"/>
    <n v="-3.8"/>
    <n v="0.45"/>
    <x v="0"/>
    <x v="3"/>
    <x v="669"/>
    <x v="6"/>
    <x v="1"/>
    <n v="4759"/>
    <d v="2014-03-03T00:00:00"/>
    <x v="0"/>
    <x v="5"/>
    <n v="84015"/>
  </r>
  <r>
    <x v="134"/>
    <n v="53"/>
    <s v="Adam Hart"/>
    <x v="2"/>
    <n v="1"/>
    <x v="767"/>
    <n v="16642"/>
    <s v="Not Specified"/>
    <n v="46"/>
    <n v="205.99"/>
    <n v="7.0000000000000007E-2"/>
    <x v="4542"/>
    <n v="2.5"/>
    <n v="2027.682"/>
    <n v="0.59"/>
    <x v="2"/>
    <x v="0"/>
    <x v="176"/>
    <x v="9"/>
    <x v="1"/>
    <n v="2309"/>
    <d v="2014-03-04T00:00:00"/>
    <x v="0"/>
    <x v="2"/>
    <n v="92677"/>
  </r>
  <r>
    <x v="513"/>
    <n v="53"/>
    <s v="Tom Stivers"/>
    <x v="0"/>
    <n v="1"/>
    <x v="767"/>
    <n v="46115"/>
    <s v="Critical"/>
    <n v="35"/>
    <n v="19.98"/>
    <n v="0.1"/>
    <x v="4543"/>
    <n v="4"/>
    <n v="-37.99"/>
    <n v="0.68"/>
    <x v="2"/>
    <x v="0"/>
    <x v="368"/>
    <x v="8"/>
    <x v="0"/>
    <n v="6477"/>
    <d v="2014-03-04T00:00:00"/>
    <x v="0"/>
    <x v="1"/>
    <n v="21403"/>
  </r>
  <r>
    <x v="173"/>
    <n v="53"/>
    <s v="Bradley Nguyen"/>
    <x v="3"/>
    <n v="1"/>
    <x v="767"/>
    <n v="40165"/>
    <s v="High"/>
    <n v="50"/>
    <n v="8.6199999999999992"/>
    <n v="7.0000000000000007E-2"/>
    <x v="4544"/>
    <n v="4.5"/>
    <n v="-75.17"/>
    <n v="0.59"/>
    <x v="0"/>
    <x v="0"/>
    <x v="1200"/>
    <x v="13"/>
    <x v="0"/>
    <n v="5684"/>
    <d v="2014-03-05T00:00:00"/>
    <x v="0"/>
    <x v="1"/>
    <n v="21133"/>
  </r>
  <r>
    <x v="412"/>
    <n v="53"/>
    <s v="Anthony Rawles"/>
    <x v="0"/>
    <n v="1"/>
    <x v="768"/>
    <n v="47525"/>
    <s v="Medium"/>
    <n v="40"/>
    <n v="15.98"/>
    <n v="0.01"/>
    <x v="4545"/>
    <n v="4"/>
    <n v="189.04"/>
    <n v="0.37"/>
    <x v="2"/>
    <x v="0"/>
    <x v="379"/>
    <x v="8"/>
    <x v="1"/>
    <n v="6682"/>
    <d v="2014-03-04T00:00:00"/>
    <x v="0"/>
    <x v="30"/>
    <n v="81503"/>
  </r>
  <r>
    <x v="1072"/>
    <n v="53"/>
    <s v="Bryan Spruell"/>
    <x v="1"/>
    <n v="1"/>
    <x v="768"/>
    <n v="22433"/>
    <s v="Critical"/>
    <n v="44"/>
    <n v="20.99"/>
    <n v="0.05"/>
    <x v="4546"/>
    <n v="0.99"/>
    <n v="237.47399999999999"/>
    <n v="0.56999999999999995"/>
    <x v="2"/>
    <x v="3"/>
    <x v="568"/>
    <x v="9"/>
    <x v="1"/>
    <n v="3124"/>
    <d v="2014-03-05T00:00:00"/>
    <x v="0"/>
    <x v="2"/>
    <n v="92704"/>
  </r>
  <r>
    <x v="1266"/>
    <n v="53"/>
    <s v="Roy Phan"/>
    <x v="3"/>
    <n v="1"/>
    <x v="768"/>
    <n v="26723"/>
    <s v="Low"/>
    <n v="8"/>
    <n v="65.989999999999995"/>
    <n v="0.03"/>
    <x v="4547"/>
    <n v="7.69"/>
    <n v="-201.48699999999999"/>
    <n v="0.59"/>
    <x v="2"/>
    <x v="0"/>
    <x v="1076"/>
    <x v="9"/>
    <x v="1"/>
    <n v="3738"/>
    <d v="2014-03-08T00:00:00"/>
    <x v="0"/>
    <x v="21"/>
    <n v="98146"/>
  </r>
  <r>
    <x v="717"/>
    <n v="53"/>
    <s v="Emily Burns"/>
    <x v="1"/>
    <n v="1"/>
    <x v="768"/>
    <n v="48071"/>
    <s v="Low"/>
    <n v="1"/>
    <n v="12.64"/>
    <n v="0.03"/>
    <x v="4548"/>
    <n v="4.9800000000000004"/>
    <n v="-13.59"/>
    <n v="0.48"/>
    <x v="1"/>
    <x v="6"/>
    <x v="369"/>
    <x v="5"/>
    <x v="0"/>
    <n v="6751"/>
    <d v="2014-03-12T00:00:00"/>
    <x v="1"/>
    <x v="19"/>
    <n v="4901"/>
  </r>
  <r>
    <x v="396"/>
    <n v="53"/>
    <s v="James Lanier"/>
    <x v="2"/>
    <n v="1"/>
    <x v="769"/>
    <n v="35555"/>
    <s v="Medium"/>
    <n v="2"/>
    <n v="4.9800000000000004"/>
    <n v="7.0000000000000007E-2"/>
    <x v="4549"/>
    <n v="0.8"/>
    <n v="-4.72"/>
    <n v="0.36"/>
    <x v="0"/>
    <x v="3"/>
    <x v="194"/>
    <x v="2"/>
    <x v="2"/>
    <n v="4995"/>
    <d v="2014-03-04T00:00:00"/>
    <x v="0"/>
    <x v="9"/>
    <n v="78501"/>
  </r>
  <r>
    <x v="242"/>
    <n v="53"/>
    <s v="James Lanier"/>
    <x v="2"/>
    <n v="1"/>
    <x v="769"/>
    <n v="35555"/>
    <s v="Medium"/>
    <n v="50"/>
    <n v="243.98"/>
    <n v="0.08"/>
    <x v="4550"/>
    <n v="43.32"/>
    <n v="1902.99"/>
    <n v="0.55000000000000004"/>
    <x v="1"/>
    <x v="2"/>
    <x v="23"/>
    <x v="1"/>
    <x v="2"/>
    <n v="4993"/>
    <d v="2014-03-05T00:00:00"/>
    <x v="2"/>
    <x v="9"/>
    <n v="76063"/>
  </r>
  <r>
    <x v="18"/>
    <n v="53"/>
    <s v="Matt Collins"/>
    <x v="3"/>
    <n v="1"/>
    <x v="769"/>
    <n v="450"/>
    <s v="Not Specified"/>
    <n v="29"/>
    <n v="34.58"/>
    <n v="0.05"/>
    <x v="4551"/>
    <n v="8.99"/>
    <n v="109.33"/>
    <n v="0.56000000000000005"/>
    <x v="0"/>
    <x v="6"/>
    <x v="924"/>
    <x v="6"/>
    <x v="2"/>
    <n v="76"/>
    <d v="2014-03-05T00:00:00"/>
    <x v="1"/>
    <x v="10"/>
    <n v="50501"/>
  </r>
  <r>
    <x v="663"/>
    <n v="53"/>
    <s v="Odella Nelson"/>
    <x v="0"/>
    <n v="1"/>
    <x v="769"/>
    <n v="27811"/>
    <s v="Not Specified"/>
    <n v="4"/>
    <n v="15.99"/>
    <n v="0.06"/>
    <x v="4552"/>
    <n v="13.18"/>
    <n v="-39.640500000000003"/>
    <n v="0.37"/>
    <x v="0"/>
    <x v="0"/>
    <x v="48"/>
    <x v="3"/>
    <x v="0"/>
    <n v="3900"/>
    <d v="2014-03-05T00:00:00"/>
    <x v="0"/>
    <x v="0"/>
    <n v="18705"/>
  </r>
  <r>
    <x v="161"/>
    <n v="53"/>
    <s v="Matt Abelman"/>
    <x v="1"/>
    <n v="1"/>
    <x v="769"/>
    <n v="53955"/>
    <s v="Critical"/>
    <n v="43"/>
    <n v="130.97999999999999"/>
    <n v="0.04"/>
    <x v="4553"/>
    <n v="130"/>
    <n v="-3404.24"/>
    <n v="0.78"/>
    <x v="1"/>
    <x v="2"/>
    <x v="477"/>
    <x v="1"/>
    <x v="2"/>
    <n v="7545"/>
    <d v="2014-03-06T00:00:00"/>
    <x v="2"/>
    <x v="3"/>
    <n v="55337"/>
  </r>
  <r>
    <x v="18"/>
    <n v="53"/>
    <s v="Matt Collins"/>
    <x v="3"/>
    <n v="1"/>
    <x v="769"/>
    <n v="450"/>
    <s v="Not Specified"/>
    <n v="35"/>
    <n v="15.7"/>
    <n v="0.05"/>
    <x v="4554"/>
    <n v="11.25"/>
    <n v="-211.13"/>
    <n v="0.6"/>
    <x v="0"/>
    <x v="0"/>
    <x v="790"/>
    <x v="0"/>
    <x v="2"/>
    <n v="77"/>
    <d v="2014-03-06T00:00:00"/>
    <x v="0"/>
    <x v="10"/>
    <n v="50501"/>
  </r>
  <r>
    <x v="415"/>
    <n v="53"/>
    <s v="Odella Nelson"/>
    <x v="0"/>
    <n v="1"/>
    <x v="769"/>
    <n v="27811"/>
    <s v="Not Specified"/>
    <n v="31"/>
    <n v="6.81"/>
    <n v="0.09"/>
    <x v="4555"/>
    <n v="5.48"/>
    <n v="-73.623000000000005"/>
    <n v="0.37"/>
    <x v="0"/>
    <x v="0"/>
    <x v="1122"/>
    <x v="3"/>
    <x v="0"/>
    <n v="3899"/>
    <d v="2014-03-06T00:00:00"/>
    <x v="0"/>
    <x v="20"/>
    <n v="43213"/>
  </r>
  <r>
    <x v="396"/>
    <n v="53"/>
    <s v="James Lanier"/>
    <x v="2"/>
    <n v="1"/>
    <x v="769"/>
    <n v="35555"/>
    <s v="Medium"/>
    <n v="15"/>
    <n v="4.8899999999999997"/>
    <n v="0.1"/>
    <x v="4556"/>
    <n v="4.93"/>
    <n v="-70.31"/>
    <n v="0.66"/>
    <x v="2"/>
    <x v="6"/>
    <x v="550"/>
    <x v="8"/>
    <x v="2"/>
    <n v="4994"/>
    <d v="2014-03-06T00:00:00"/>
    <x v="0"/>
    <x v="9"/>
    <n v="78501"/>
  </r>
  <r>
    <x v="1240"/>
    <n v="53"/>
    <s v="Tracy Poddar"/>
    <x v="2"/>
    <n v="1"/>
    <x v="769"/>
    <n v="23968"/>
    <s v="Critical"/>
    <n v="19"/>
    <n v="6.48"/>
    <n v="0.05"/>
    <x v="4557"/>
    <n v="5.84"/>
    <n v="-41.99"/>
    <n v="0.37"/>
    <x v="0"/>
    <x v="0"/>
    <x v="948"/>
    <x v="2"/>
    <x v="0"/>
    <n v="3349"/>
    <d v="2014-03-07T00:00:00"/>
    <x v="0"/>
    <x v="22"/>
    <n v="7621"/>
  </r>
  <r>
    <x v="283"/>
    <n v="53"/>
    <s v="Alejandro Grove"/>
    <x v="2"/>
    <n v="1"/>
    <x v="770"/>
    <n v="20486"/>
    <s v="High"/>
    <n v="34"/>
    <n v="9.27"/>
    <n v="7.0000000000000007E-2"/>
    <x v="4558"/>
    <n v="4.3899999999999997"/>
    <n v="18.73"/>
    <n v="0.38"/>
    <x v="0"/>
    <x v="3"/>
    <x v="545"/>
    <x v="2"/>
    <x v="0"/>
    <n v="2845"/>
    <d v="2014-03-06T00:00:00"/>
    <x v="0"/>
    <x v="20"/>
    <n v="44708"/>
  </r>
  <r>
    <x v="283"/>
    <n v="53"/>
    <s v="Alejandro Grove"/>
    <x v="2"/>
    <n v="1"/>
    <x v="770"/>
    <n v="20486"/>
    <s v="High"/>
    <n v="42"/>
    <n v="3.85"/>
    <n v="0.01"/>
    <x v="4559"/>
    <n v="0.7"/>
    <n v="55.73"/>
    <n v="0.44"/>
    <x v="0"/>
    <x v="3"/>
    <x v="985"/>
    <x v="6"/>
    <x v="0"/>
    <n v="2846"/>
    <d v="2014-03-06T00:00:00"/>
    <x v="0"/>
    <x v="20"/>
    <n v="44708"/>
  </r>
  <r>
    <x v="512"/>
    <n v="53"/>
    <s v="Emily Grady"/>
    <x v="1"/>
    <n v="1"/>
    <x v="770"/>
    <n v="18688"/>
    <s v="Not Specified"/>
    <n v="41"/>
    <n v="125.99"/>
    <n v="0.1"/>
    <x v="4560"/>
    <n v="4.2"/>
    <n v="812.24099999999999"/>
    <n v="0.56999999999999995"/>
    <x v="2"/>
    <x v="0"/>
    <x v="717"/>
    <x v="9"/>
    <x v="1"/>
    <n v="2588"/>
    <d v="2014-03-06T00:00:00"/>
    <x v="0"/>
    <x v="5"/>
    <n v="84660"/>
  </r>
  <r>
    <x v="840"/>
    <n v="53"/>
    <s v="Sheri Gordon"/>
    <x v="2"/>
    <n v="1"/>
    <x v="770"/>
    <n v="39878"/>
    <s v="Not Specified"/>
    <n v="50"/>
    <n v="150.97999999999999"/>
    <n v="0"/>
    <x v="4561"/>
    <n v="39.25"/>
    <n v="-375.33210000000003"/>
    <n v="0.75"/>
    <x v="1"/>
    <x v="4"/>
    <x v="24"/>
    <x v="4"/>
    <x v="0"/>
    <n v="5638"/>
    <d v="2014-03-07T00:00:00"/>
    <x v="2"/>
    <x v="13"/>
    <n v="14609"/>
  </r>
  <r>
    <x v="387"/>
    <n v="53"/>
    <s v="Alyssa Crouse"/>
    <x v="2"/>
    <n v="1"/>
    <x v="770"/>
    <n v="25603"/>
    <s v="Low"/>
    <n v="23"/>
    <n v="35.89"/>
    <n v="0.04"/>
    <x v="4528"/>
    <n v="14.72"/>
    <n v="122.11"/>
    <n v="0.4"/>
    <x v="0"/>
    <x v="0"/>
    <x v="875"/>
    <x v="15"/>
    <x v="1"/>
    <n v="3589"/>
    <d v="2014-03-07T00:00:00"/>
    <x v="0"/>
    <x v="6"/>
    <n v="97128"/>
  </r>
  <r>
    <x v="512"/>
    <n v="53"/>
    <s v="Emily Grady"/>
    <x v="1"/>
    <n v="1"/>
    <x v="770"/>
    <n v="18688"/>
    <s v="Not Specified"/>
    <n v="49"/>
    <n v="304.99"/>
    <n v="0.04"/>
    <x v="4562"/>
    <n v="19.989999999999998"/>
    <n v="5762.5240000000003"/>
    <n v="0.4"/>
    <x v="0"/>
    <x v="0"/>
    <x v="662"/>
    <x v="3"/>
    <x v="1"/>
    <n v="2586"/>
    <d v="2014-03-07T00:00:00"/>
    <x v="0"/>
    <x v="5"/>
    <n v="84660"/>
  </r>
  <r>
    <x v="512"/>
    <n v="53"/>
    <s v="Emily Grady"/>
    <x v="1"/>
    <n v="1"/>
    <x v="770"/>
    <n v="18688"/>
    <s v="Not Specified"/>
    <n v="15"/>
    <n v="2.89"/>
    <n v="0.09"/>
    <x v="2909"/>
    <n v="0.5"/>
    <n v="10.59"/>
    <n v="0.38"/>
    <x v="0"/>
    <x v="0"/>
    <x v="158"/>
    <x v="12"/>
    <x v="1"/>
    <n v="2587"/>
    <d v="2014-03-07T00:00:00"/>
    <x v="0"/>
    <x v="5"/>
    <n v="84660"/>
  </r>
  <r>
    <x v="299"/>
    <n v="53"/>
    <s v="Paul Gonzalez"/>
    <x v="2"/>
    <n v="1"/>
    <x v="771"/>
    <n v="16100"/>
    <s v="Medium"/>
    <n v="44"/>
    <n v="4.82"/>
    <n v="0.01"/>
    <x v="4563"/>
    <n v="5.72"/>
    <n v="-115.54"/>
    <n v="0.47"/>
    <x v="1"/>
    <x v="6"/>
    <x v="858"/>
    <x v="5"/>
    <x v="2"/>
    <n v="2227"/>
    <d v="2014-03-08T00:00:00"/>
    <x v="0"/>
    <x v="36"/>
    <n v="46321"/>
  </r>
  <r>
    <x v="1261"/>
    <n v="53"/>
    <s v="Ken Heidel"/>
    <x v="2"/>
    <n v="1"/>
    <x v="771"/>
    <n v="14021"/>
    <s v="High"/>
    <n v="12"/>
    <n v="1.82"/>
    <n v="0"/>
    <x v="4564"/>
    <n v="0.83"/>
    <n v="1"/>
    <n v="0.56999999999999995"/>
    <x v="0"/>
    <x v="3"/>
    <x v="774"/>
    <x v="6"/>
    <x v="2"/>
    <n v="1961"/>
    <d v="2014-03-08T00:00:00"/>
    <x v="1"/>
    <x v="3"/>
    <n v="55066"/>
  </r>
  <r>
    <x v="558"/>
    <n v="53"/>
    <s v="Pauline Webber"/>
    <x v="3"/>
    <n v="1"/>
    <x v="771"/>
    <n v="52578"/>
    <s v="Critical"/>
    <n v="38"/>
    <n v="217.85"/>
    <n v="0.09"/>
    <x v="4565"/>
    <n v="29.1"/>
    <n v="835.46"/>
    <n v="0.68"/>
    <x v="1"/>
    <x v="4"/>
    <x v="152"/>
    <x v="4"/>
    <x v="1"/>
    <n v="7374"/>
    <d v="2014-03-09T00:00:00"/>
    <x v="2"/>
    <x v="31"/>
    <n v="83704"/>
  </r>
  <r>
    <x v="558"/>
    <n v="53"/>
    <s v="Pauline Webber"/>
    <x v="3"/>
    <n v="1"/>
    <x v="771"/>
    <n v="52578"/>
    <s v="Critical"/>
    <n v="8"/>
    <n v="209.37"/>
    <n v="0.05"/>
    <x v="4566"/>
    <n v="69"/>
    <n v="-344.82"/>
    <n v="0.79"/>
    <x v="1"/>
    <x v="1"/>
    <x v="782"/>
    <x v="4"/>
    <x v="1"/>
    <n v="7375"/>
    <d v="2014-03-10T00:00:00"/>
    <x v="0"/>
    <x v="31"/>
    <n v="83704"/>
  </r>
  <r>
    <x v="212"/>
    <n v="53"/>
    <s v="Roland Fjeld"/>
    <x v="2"/>
    <n v="1"/>
    <x v="771"/>
    <n v="49026"/>
    <s v="Low"/>
    <n v="36"/>
    <n v="11.66"/>
    <n v="0.05"/>
    <x v="4567"/>
    <n v="8.99"/>
    <n v="-182.87"/>
    <n v="0.59"/>
    <x v="0"/>
    <x v="6"/>
    <x v="63"/>
    <x v="6"/>
    <x v="1"/>
    <n v="6877"/>
    <d v="2014-03-12T00:00:00"/>
    <x v="0"/>
    <x v="2"/>
    <n v="92243"/>
  </r>
  <r>
    <x v="629"/>
    <n v="53"/>
    <s v="Troy Blackwell"/>
    <x v="1"/>
    <n v="1"/>
    <x v="771"/>
    <n v="49600"/>
    <s v="Low"/>
    <n v="33"/>
    <n v="54.96"/>
    <n v="0.1"/>
    <x v="4568"/>
    <n v="10.75"/>
    <n v="574.44000000000005"/>
    <n v="0.36"/>
    <x v="0"/>
    <x v="0"/>
    <x v="971"/>
    <x v="2"/>
    <x v="3"/>
    <n v="6943"/>
    <d v="2014-03-12T00:00:00"/>
    <x v="0"/>
    <x v="12"/>
    <n v="33461"/>
  </r>
  <r>
    <x v="957"/>
    <n v="53"/>
    <s v="Lena Radford"/>
    <x v="0"/>
    <n v="1"/>
    <x v="772"/>
    <n v="49797"/>
    <s v="Not Specified"/>
    <n v="26"/>
    <n v="6.48"/>
    <n v="7.0000000000000007E-2"/>
    <x v="4569"/>
    <n v="8.19"/>
    <n v="-116.56"/>
    <n v="0.37"/>
    <x v="0"/>
    <x v="0"/>
    <x v="247"/>
    <x v="2"/>
    <x v="0"/>
    <n v="6967"/>
    <d v="2014-03-09T00:00:00"/>
    <x v="1"/>
    <x v="20"/>
    <n v="44017"/>
  </r>
  <r>
    <x v="1055"/>
    <n v="53"/>
    <s v="Vivek Gonzalez"/>
    <x v="3"/>
    <n v="1"/>
    <x v="772"/>
    <n v="57029"/>
    <s v="Critical"/>
    <n v="17"/>
    <n v="3.98"/>
    <n v="0.01"/>
    <x v="4570"/>
    <n v="5.26"/>
    <n v="-56.165999999999997"/>
    <n v="0.38"/>
    <x v="0"/>
    <x v="0"/>
    <x v="394"/>
    <x v="3"/>
    <x v="0"/>
    <n v="7972"/>
    <d v="2014-03-09T00:00:00"/>
    <x v="0"/>
    <x v="1"/>
    <n v="20906"/>
  </r>
  <r>
    <x v="1048"/>
    <n v="53"/>
    <s v="Vivek Gonzalez"/>
    <x v="3"/>
    <n v="1"/>
    <x v="772"/>
    <n v="57029"/>
    <s v="Critical"/>
    <n v="4"/>
    <n v="4.28"/>
    <n v="0.09"/>
    <x v="4571"/>
    <n v="6.72"/>
    <n v="-19.059999999999999"/>
    <n v="0.4"/>
    <x v="0"/>
    <x v="0"/>
    <x v="1047"/>
    <x v="2"/>
    <x v="0"/>
    <n v="7973"/>
    <d v="2014-03-09T00:00:00"/>
    <x v="0"/>
    <x v="1"/>
    <n v="21215"/>
  </r>
  <r>
    <x v="657"/>
    <n v="53"/>
    <s v="Delfina Latchford"/>
    <x v="0"/>
    <n v="1"/>
    <x v="772"/>
    <n v="29095"/>
    <s v="Not Specified"/>
    <n v="40"/>
    <n v="6.75"/>
    <n v="0.01"/>
    <x v="4572"/>
    <n v="2.99"/>
    <n v="54.459499999999998"/>
    <n v="0.35"/>
    <x v="0"/>
    <x v="0"/>
    <x v="703"/>
    <x v="3"/>
    <x v="2"/>
    <n v="4082"/>
    <d v="2014-03-09T00:00:00"/>
    <x v="0"/>
    <x v="14"/>
    <n v="60459"/>
  </r>
  <r>
    <x v="957"/>
    <n v="53"/>
    <s v="Lena Radford"/>
    <x v="0"/>
    <n v="1"/>
    <x v="772"/>
    <n v="49797"/>
    <s v="Not Specified"/>
    <n v="27"/>
    <n v="11.97"/>
    <n v="0"/>
    <x v="4573"/>
    <n v="4.9800000000000004"/>
    <n v="-4.75"/>
    <n v="0.57999999999999996"/>
    <x v="0"/>
    <x v="0"/>
    <x v="405"/>
    <x v="13"/>
    <x v="0"/>
    <n v="6966"/>
    <d v="2014-03-09T00:00:00"/>
    <x v="0"/>
    <x v="20"/>
    <n v="44017"/>
  </r>
  <r>
    <x v="819"/>
    <n v="53"/>
    <s v="Denise Monton"/>
    <x v="1"/>
    <n v="1"/>
    <x v="772"/>
    <n v="59809"/>
    <s v="Not Specified"/>
    <n v="16"/>
    <n v="30.98"/>
    <n v="0.02"/>
    <x v="4574"/>
    <n v="6.5"/>
    <n v="-38.32"/>
    <n v="0.64"/>
    <x v="2"/>
    <x v="0"/>
    <x v="557"/>
    <x v="8"/>
    <x v="3"/>
    <n v="8373"/>
    <d v="2014-03-09T00:00:00"/>
    <x v="0"/>
    <x v="45"/>
    <n v="27511"/>
  </r>
  <r>
    <x v="819"/>
    <n v="53"/>
    <s v="Denise Monton"/>
    <x v="1"/>
    <n v="1"/>
    <x v="772"/>
    <n v="59809"/>
    <s v="Not Specified"/>
    <n v="12"/>
    <n v="11.7"/>
    <n v="0.08"/>
    <x v="4575"/>
    <n v="5.63"/>
    <n v="-9.7174999999999994"/>
    <n v="0.4"/>
    <x v="0"/>
    <x v="0"/>
    <x v="519"/>
    <x v="3"/>
    <x v="3"/>
    <n v="8372"/>
    <d v="2014-03-10T00:00:00"/>
    <x v="0"/>
    <x v="45"/>
    <n v="27511"/>
  </r>
  <r>
    <x v="701"/>
    <n v="53"/>
    <s v="Shaun Chance"/>
    <x v="2"/>
    <n v="1"/>
    <x v="772"/>
    <n v="59686"/>
    <s v="Low"/>
    <n v="41"/>
    <n v="5.8"/>
    <n v="0.01"/>
    <x v="4576"/>
    <n v="5.59"/>
    <n v="-106.42100000000001"/>
    <n v="0.4"/>
    <x v="0"/>
    <x v="0"/>
    <x v="998"/>
    <x v="3"/>
    <x v="1"/>
    <n v="8356"/>
    <d v="2014-03-13T00:00:00"/>
    <x v="0"/>
    <x v="31"/>
    <n v="83402"/>
  </r>
  <r>
    <x v="1267"/>
    <n v="53"/>
    <s v="Carl Ludwig"/>
    <x v="2"/>
    <n v="1"/>
    <x v="773"/>
    <n v="1539"/>
    <s v="Low"/>
    <n v="33"/>
    <n v="15.99"/>
    <n v="0.1"/>
    <x v="4577"/>
    <n v="13.18"/>
    <n v="-172.87950000000001"/>
    <n v="0.37"/>
    <x v="0"/>
    <x v="0"/>
    <x v="48"/>
    <x v="3"/>
    <x v="2"/>
    <n v="229"/>
    <d v="2014-03-11T00:00:00"/>
    <x v="0"/>
    <x v="14"/>
    <n v="60187"/>
  </r>
  <r>
    <x v="1267"/>
    <n v="53"/>
    <s v="Carl Ludwig"/>
    <x v="2"/>
    <n v="1"/>
    <x v="773"/>
    <n v="1539"/>
    <s v="Low"/>
    <n v="38"/>
    <n v="4.8899999999999997"/>
    <n v="0.05"/>
    <x v="4578"/>
    <n v="4.93"/>
    <n v="-144.55000000000001"/>
    <n v="0.66"/>
    <x v="2"/>
    <x v="6"/>
    <x v="550"/>
    <x v="8"/>
    <x v="2"/>
    <n v="230"/>
    <d v="2014-03-14T00:00:00"/>
    <x v="0"/>
    <x v="14"/>
    <n v="60187"/>
  </r>
  <r>
    <x v="908"/>
    <n v="53"/>
    <s v="Hunter Lopez"/>
    <x v="3"/>
    <n v="1"/>
    <x v="774"/>
    <n v="44610"/>
    <s v="High"/>
    <n v="31"/>
    <n v="4.13"/>
    <n v="7.0000000000000007E-2"/>
    <x v="4579"/>
    <n v="0.5"/>
    <n v="54.21"/>
    <n v="0.39"/>
    <x v="0"/>
    <x v="0"/>
    <x v="903"/>
    <x v="12"/>
    <x v="2"/>
    <n v="6302"/>
    <d v="2014-03-10T00:00:00"/>
    <x v="0"/>
    <x v="3"/>
    <n v="55305"/>
  </r>
  <r>
    <x v="1235"/>
    <n v="53"/>
    <s v="Trudy Schmidt"/>
    <x v="0"/>
    <n v="1"/>
    <x v="774"/>
    <n v="10916"/>
    <s v="Medium"/>
    <n v="23"/>
    <n v="5.74"/>
    <n v="0.06"/>
    <x v="4580"/>
    <n v="5.01"/>
    <n v="-49.323500000000003"/>
    <n v="0.39"/>
    <x v="0"/>
    <x v="0"/>
    <x v="683"/>
    <x v="3"/>
    <x v="2"/>
    <n v="1509"/>
    <d v="2014-03-10T00:00:00"/>
    <x v="0"/>
    <x v="24"/>
    <n v="48239"/>
  </r>
  <r>
    <x v="355"/>
    <n v="53"/>
    <s v="Philip Brown"/>
    <x v="2"/>
    <n v="1"/>
    <x v="774"/>
    <n v="47714"/>
    <s v="Medium"/>
    <n v="29"/>
    <n v="105.49"/>
    <n v="0.06"/>
    <x v="4581"/>
    <n v="41.64"/>
    <n v="-690.21"/>
    <n v="0.75"/>
    <x v="1"/>
    <x v="4"/>
    <x v="904"/>
    <x v="4"/>
    <x v="2"/>
    <n v="6701"/>
    <d v="2014-03-11T00:00:00"/>
    <x v="2"/>
    <x v="9"/>
    <n v="77566"/>
  </r>
  <r>
    <x v="761"/>
    <n v="53"/>
    <s v="Yoseph Carroll"/>
    <x v="3"/>
    <n v="1"/>
    <x v="774"/>
    <n v="40034"/>
    <s v="Medium"/>
    <n v="47"/>
    <n v="12.28"/>
    <n v="0"/>
    <x v="4582"/>
    <n v="4.8600000000000003"/>
    <n v="131.38999999999999"/>
    <n v="0.38"/>
    <x v="0"/>
    <x v="0"/>
    <x v="391"/>
    <x v="2"/>
    <x v="1"/>
    <n v="5658"/>
    <d v="2014-03-11T00:00:00"/>
    <x v="1"/>
    <x v="21"/>
    <n v="98373"/>
  </r>
  <r>
    <x v="774"/>
    <n v="53"/>
    <s v="Philip Brown"/>
    <x v="2"/>
    <n v="1"/>
    <x v="774"/>
    <n v="47714"/>
    <s v="Medium"/>
    <n v="30"/>
    <n v="5.53"/>
    <n v="0.01"/>
    <x v="4583"/>
    <n v="6.98"/>
    <n v="-125.36150000000001"/>
    <n v="0.39"/>
    <x v="0"/>
    <x v="0"/>
    <x v="868"/>
    <x v="3"/>
    <x v="2"/>
    <n v="6700"/>
    <d v="2014-03-11T00:00:00"/>
    <x v="0"/>
    <x v="36"/>
    <n v="46350"/>
  </r>
  <r>
    <x v="616"/>
    <n v="53"/>
    <s v="Arthur Gainer"/>
    <x v="2"/>
    <n v="1"/>
    <x v="774"/>
    <n v="58086"/>
    <s v="Medium"/>
    <n v="27"/>
    <n v="5.53"/>
    <n v="0.04"/>
    <x v="4584"/>
    <n v="6.98"/>
    <n v="-118.59950000000001"/>
    <n v="0.39"/>
    <x v="0"/>
    <x v="0"/>
    <x v="868"/>
    <x v="3"/>
    <x v="3"/>
    <n v="8127"/>
    <d v="2014-03-11T00:00:00"/>
    <x v="0"/>
    <x v="12"/>
    <n v="33772"/>
  </r>
  <r>
    <x v="616"/>
    <n v="53"/>
    <s v="Arthur Gainer"/>
    <x v="2"/>
    <n v="1"/>
    <x v="774"/>
    <n v="58086"/>
    <s v="Medium"/>
    <n v="31"/>
    <n v="55.98"/>
    <n v="0.1"/>
    <x v="4585"/>
    <n v="13.88"/>
    <n v="471.22"/>
    <n v="0.36"/>
    <x v="0"/>
    <x v="0"/>
    <x v="404"/>
    <x v="2"/>
    <x v="3"/>
    <n v="8128"/>
    <d v="2014-03-11T00:00:00"/>
    <x v="0"/>
    <x v="12"/>
    <n v="33772"/>
  </r>
  <r>
    <x v="32"/>
    <n v="53"/>
    <s v="Benjamin Venier"/>
    <x v="0"/>
    <n v="1"/>
    <x v="774"/>
    <n v="27554"/>
    <s v="Critical"/>
    <n v="45"/>
    <n v="348.21"/>
    <n v="0.02"/>
    <x v="4586"/>
    <n v="40.19"/>
    <n v="3985.11"/>
    <n v="0.62"/>
    <x v="1"/>
    <x v="4"/>
    <x v="255"/>
    <x v="4"/>
    <x v="1"/>
    <n v="3862"/>
    <d v="2014-03-12T00:00:00"/>
    <x v="2"/>
    <x v="2"/>
    <n v="93727"/>
  </r>
  <r>
    <x v="1220"/>
    <n v="53"/>
    <s v="Magdelene Morse"/>
    <x v="1"/>
    <n v="1"/>
    <x v="774"/>
    <n v="20453"/>
    <s v="Medium"/>
    <n v="23"/>
    <n v="19.23"/>
    <n v="7.0000000000000007E-2"/>
    <x v="4587"/>
    <n v="6.15"/>
    <n v="152.79"/>
    <n v="0.44"/>
    <x v="1"/>
    <x v="6"/>
    <x v="279"/>
    <x v="5"/>
    <x v="2"/>
    <n v="2837"/>
    <d v="2014-03-12T00:00:00"/>
    <x v="0"/>
    <x v="9"/>
    <n v="76117"/>
  </r>
  <r>
    <x v="1220"/>
    <n v="53"/>
    <s v="Magdelene Morse"/>
    <x v="1"/>
    <n v="1"/>
    <x v="774"/>
    <n v="20453"/>
    <s v="Medium"/>
    <n v="17"/>
    <n v="85.99"/>
    <n v="0.08"/>
    <x v="4588"/>
    <n v="0.99"/>
    <n v="137.59200000000001"/>
    <n v="0.55000000000000004"/>
    <x v="2"/>
    <x v="3"/>
    <x v="431"/>
    <x v="9"/>
    <x v="2"/>
    <n v="2838"/>
    <d v="2014-03-12T00:00:00"/>
    <x v="1"/>
    <x v="9"/>
    <n v="76117"/>
  </r>
  <r>
    <x v="1117"/>
    <n v="53"/>
    <s v="Seth Vernon"/>
    <x v="1"/>
    <n v="1"/>
    <x v="774"/>
    <n v="54081"/>
    <s v="Low"/>
    <n v="2"/>
    <n v="28.48"/>
    <n v="0.02"/>
    <x v="4589"/>
    <n v="1.99"/>
    <n v="-83.18"/>
    <n v="0.4"/>
    <x v="2"/>
    <x v="6"/>
    <x v="28"/>
    <x v="8"/>
    <x v="2"/>
    <n v="7558"/>
    <d v="2014-03-12T00:00:00"/>
    <x v="0"/>
    <x v="38"/>
    <n v="67801"/>
  </r>
  <r>
    <x v="586"/>
    <n v="53"/>
    <s v="Thais Sissman"/>
    <x v="2"/>
    <n v="1"/>
    <x v="775"/>
    <n v="12867"/>
    <s v="Not Specified"/>
    <n v="6"/>
    <n v="19.98"/>
    <n v="0.08"/>
    <x v="4590"/>
    <n v="4"/>
    <n v="-57.95"/>
    <n v="0.68"/>
    <x v="2"/>
    <x v="0"/>
    <x v="368"/>
    <x v="8"/>
    <x v="3"/>
    <n v="1794"/>
    <d v="2014-03-11T00:00:00"/>
    <x v="1"/>
    <x v="12"/>
    <n v="32004"/>
  </r>
  <r>
    <x v="252"/>
    <n v="53"/>
    <s v="Carlos Soltero"/>
    <x v="3"/>
    <n v="1"/>
    <x v="775"/>
    <n v="55271"/>
    <s v="Medium"/>
    <n v="16"/>
    <n v="100.89"/>
    <n v="7.0000000000000007E-2"/>
    <x v="4591"/>
    <n v="42"/>
    <n v="-210.14"/>
    <n v="0.61"/>
    <x v="1"/>
    <x v="2"/>
    <x v="792"/>
    <x v="1"/>
    <x v="2"/>
    <n v="7713"/>
    <d v="2014-03-13T00:00:00"/>
    <x v="2"/>
    <x v="36"/>
    <n v="47201"/>
  </r>
  <r>
    <x v="182"/>
    <n v="53"/>
    <s v="Thais Sissman"/>
    <x v="0"/>
    <n v="1"/>
    <x v="775"/>
    <n v="50465"/>
    <s v="Medium"/>
    <n v="29"/>
    <n v="48.91"/>
    <n v="0.1"/>
    <x v="4592"/>
    <n v="35"/>
    <n v="-953"/>
    <n v="0.83"/>
    <x v="0"/>
    <x v="1"/>
    <x v="794"/>
    <x v="0"/>
    <x v="3"/>
    <n v="7070"/>
    <d v="2014-03-13T00:00:00"/>
    <x v="0"/>
    <x v="12"/>
    <n v="32127"/>
  </r>
  <r>
    <x v="888"/>
    <n v="53"/>
    <s v="Art Ferguson"/>
    <x v="2"/>
    <n v="1"/>
    <x v="776"/>
    <n v="18432"/>
    <s v="High"/>
    <n v="42"/>
    <n v="10.64"/>
    <n v="0.04"/>
    <x v="4593"/>
    <n v="5.16"/>
    <n v="1.1599999999999999"/>
    <n v="0.56999999999999995"/>
    <x v="1"/>
    <x v="0"/>
    <x v="392"/>
    <x v="5"/>
    <x v="2"/>
    <n v="2540"/>
    <d v="2014-03-12T00:00:00"/>
    <x v="0"/>
    <x v="3"/>
    <n v="55423"/>
  </r>
  <r>
    <x v="840"/>
    <n v="53"/>
    <s v="Art Ferguson"/>
    <x v="2"/>
    <n v="1"/>
    <x v="776"/>
    <n v="18432"/>
    <s v="High"/>
    <n v="15"/>
    <n v="14.42"/>
    <n v="0.1"/>
    <x v="4594"/>
    <n v="6.75"/>
    <n v="-24.91"/>
    <n v="0.52"/>
    <x v="0"/>
    <x v="5"/>
    <x v="81"/>
    <x v="13"/>
    <x v="2"/>
    <n v="2541"/>
    <d v="2014-03-12T00:00:00"/>
    <x v="1"/>
    <x v="3"/>
    <n v="55901"/>
  </r>
  <r>
    <x v="840"/>
    <n v="53"/>
    <s v="Art Ferguson"/>
    <x v="2"/>
    <n v="1"/>
    <x v="776"/>
    <n v="18432"/>
    <s v="High"/>
    <n v="5"/>
    <n v="279.81"/>
    <n v="0.08"/>
    <x v="4595"/>
    <n v="23.19"/>
    <n v="-126.34"/>
    <n v="0.59"/>
    <x v="0"/>
    <x v="2"/>
    <x v="142"/>
    <x v="13"/>
    <x v="2"/>
    <n v="2542"/>
    <d v="2014-03-14T00:00:00"/>
    <x v="2"/>
    <x v="3"/>
    <n v="55901"/>
  </r>
  <r>
    <x v="840"/>
    <n v="53"/>
    <s v="Art Ferguson"/>
    <x v="2"/>
    <n v="1"/>
    <x v="776"/>
    <n v="18432"/>
    <s v="High"/>
    <n v="12"/>
    <n v="5.84"/>
    <n v="0.02"/>
    <x v="4596"/>
    <n v="0.83"/>
    <n v="20.440000000000001"/>
    <n v="0.49"/>
    <x v="0"/>
    <x v="3"/>
    <x v="581"/>
    <x v="6"/>
    <x v="2"/>
    <n v="2543"/>
    <d v="2014-03-14T00:00:00"/>
    <x v="1"/>
    <x v="3"/>
    <n v="55901"/>
  </r>
  <r>
    <x v="216"/>
    <n v="53"/>
    <s v="Tracy Collins"/>
    <x v="3"/>
    <n v="1"/>
    <x v="776"/>
    <n v="50789"/>
    <s v="Not Specified"/>
    <n v="23"/>
    <n v="387.99"/>
    <n v="0.1"/>
    <x v="4597"/>
    <n v="19.989999999999998"/>
    <n v="3440.0520000000001"/>
    <n v="0.38"/>
    <x v="0"/>
    <x v="0"/>
    <x v="835"/>
    <x v="3"/>
    <x v="3"/>
    <n v="7118"/>
    <d v="2014-03-14T00:00:00"/>
    <x v="0"/>
    <x v="12"/>
    <n v="34741"/>
  </r>
  <r>
    <x v="396"/>
    <n v="53"/>
    <s v="James Lanier"/>
    <x v="2"/>
    <n v="1"/>
    <x v="776"/>
    <n v="20134"/>
    <s v="Low"/>
    <n v="26"/>
    <n v="20.97"/>
    <n v="0.02"/>
    <x v="4598"/>
    <n v="6.5"/>
    <n v="-94.59"/>
    <n v="0.78"/>
    <x v="2"/>
    <x v="0"/>
    <x v="992"/>
    <x v="8"/>
    <x v="2"/>
    <n v="2792"/>
    <d v="2014-03-16T00:00:00"/>
    <x v="0"/>
    <x v="9"/>
    <n v="78501"/>
  </r>
  <r>
    <x v="396"/>
    <n v="53"/>
    <s v="James Lanier"/>
    <x v="2"/>
    <n v="1"/>
    <x v="776"/>
    <n v="20134"/>
    <s v="Low"/>
    <n v="47"/>
    <n v="6.48"/>
    <n v="0.1"/>
    <x v="4599"/>
    <n v="7.37"/>
    <n v="-190.57"/>
    <n v="0.37"/>
    <x v="0"/>
    <x v="0"/>
    <x v="343"/>
    <x v="2"/>
    <x v="2"/>
    <n v="2793"/>
    <d v="2014-03-19T00:00:00"/>
    <x v="0"/>
    <x v="9"/>
    <n v="78501"/>
  </r>
  <r>
    <x v="558"/>
    <n v="54"/>
    <s v="Roger Barcio"/>
    <x v="2"/>
    <n v="1"/>
    <x v="777"/>
    <n v="1767"/>
    <s v="High"/>
    <n v="10"/>
    <n v="4.71"/>
    <n v="0.05"/>
    <x v="4600"/>
    <n v="0.7"/>
    <n v="-7.76"/>
    <n v="0.8"/>
    <x v="0"/>
    <x v="3"/>
    <x v="606"/>
    <x v="14"/>
    <x v="1"/>
    <n v="255"/>
    <d v="2014-03-15T00:00:00"/>
    <x v="0"/>
    <x v="31"/>
    <n v="83701"/>
  </r>
  <r>
    <x v="311"/>
    <n v="54"/>
    <s v="Dean Braden"/>
    <x v="2"/>
    <n v="1"/>
    <x v="777"/>
    <n v="44612"/>
    <s v="High"/>
    <n v="6"/>
    <n v="85.99"/>
    <n v="0.06"/>
    <x v="4601"/>
    <n v="1.25"/>
    <n v="-147.71899999999999"/>
    <n v="0.39"/>
    <x v="2"/>
    <x v="6"/>
    <x v="1107"/>
    <x v="9"/>
    <x v="2"/>
    <n v="6303"/>
    <d v="2014-03-15T00:00:00"/>
    <x v="0"/>
    <x v="9"/>
    <n v="76028"/>
  </r>
  <r>
    <x v="181"/>
    <n v="54"/>
    <s v="Mick Crebagga"/>
    <x v="1"/>
    <n v="1"/>
    <x v="777"/>
    <n v="23270"/>
    <s v="Low"/>
    <n v="20"/>
    <n v="68.81"/>
    <n v="0.04"/>
    <x v="4602"/>
    <n v="60"/>
    <n v="-441.44"/>
    <n v="0.41"/>
    <x v="0"/>
    <x v="2"/>
    <x v="352"/>
    <x v="13"/>
    <x v="3"/>
    <n v="3248"/>
    <d v="2014-03-17T00:00:00"/>
    <x v="2"/>
    <x v="12"/>
    <n v="33311"/>
  </r>
  <r>
    <x v="17"/>
    <n v="54"/>
    <s v="Dorris Love"/>
    <x v="2"/>
    <n v="1"/>
    <x v="777"/>
    <n v="34727"/>
    <s v="Low"/>
    <n v="20"/>
    <n v="8.0399999999999991"/>
    <n v="0.1"/>
    <x v="4603"/>
    <n v="8.94"/>
    <n v="-114.4135"/>
    <n v="0.4"/>
    <x v="0"/>
    <x v="0"/>
    <x v="464"/>
    <x v="3"/>
    <x v="0"/>
    <n v="4884"/>
    <d v="2014-03-17T00:00:00"/>
    <x v="1"/>
    <x v="13"/>
    <n v="11729"/>
  </r>
  <r>
    <x v="181"/>
    <n v="54"/>
    <s v="Mick Crebagga"/>
    <x v="1"/>
    <n v="1"/>
    <x v="777"/>
    <n v="23270"/>
    <s v="Low"/>
    <n v="42"/>
    <n v="195.99"/>
    <n v="0.05"/>
    <x v="4604"/>
    <n v="3.99"/>
    <n v="1647.7470000000001"/>
    <n v="0.59"/>
    <x v="2"/>
    <x v="0"/>
    <x v="1180"/>
    <x v="9"/>
    <x v="3"/>
    <n v="3249"/>
    <d v="2014-03-18T00:00:00"/>
    <x v="1"/>
    <x v="12"/>
    <n v="33311"/>
  </r>
  <r>
    <x v="1268"/>
    <n v="54"/>
    <s v="Deanra Eno"/>
    <x v="2"/>
    <n v="1"/>
    <x v="778"/>
    <n v="24548"/>
    <s v="High"/>
    <n v="32"/>
    <n v="7.96"/>
    <n v="0.04"/>
    <x v="4605"/>
    <n v="4.95"/>
    <n v="22.38"/>
    <n v="0.41"/>
    <x v="1"/>
    <x v="0"/>
    <x v="648"/>
    <x v="5"/>
    <x v="1"/>
    <n v="3440"/>
    <d v="2014-03-15T00:00:00"/>
    <x v="1"/>
    <x v="2"/>
    <n v="95677"/>
  </r>
  <r>
    <x v="431"/>
    <n v="54"/>
    <s v="Deborah Brumfield"/>
    <x v="0"/>
    <n v="1"/>
    <x v="779"/>
    <n v="20967"/>
    <s v="High"/>
    <n v="50"/>
    <n v="599.99"/>
    <n v="0.09"/>
    <x v="4606"/>
    <n v="24.49"/>
    <n v="13340.26"/>
    <n v="0.37"/>
    <x v="2"/>
    <x v="1"/>
    <x v="979"/>
    <x v="11"/>
    <x v="3"/>
    <n v="2909"/>
    <d v="2014-03-15T00:00:00"/>
    <x v="0"/>
    <x v="33"/>
    <n v="72143"/>
  </r>
  <r>
    <x v="8"/>
    <n v="54"/>
    <s v="Bill Donatelli"/>
    <x v="2"/>
    <n v="1"/>
    <x v="779"/>
    <n v="37121"/>
    <s v="Not Specified"/>
    <n v="44"/>
    <n v="216.6"/>
    <n v="0.01"/>
    <x v="4607"/>
    <n v="64.2"/>
    <n v="618.36"/>
    <n v="0.59"/>
    <x v="1"/>
    <x v="2"/>
    <x v="1148"/>
    <x v="1"/>
    <x v="2"/>
    <n v="5214"/>
    <d v="2014-03-16T00:00:00"/>
    <x v="2"/>
    <x v="7"/>
    <n v="68847"/>
  </r>
  <r>
    <x v="1269"/>
    <n v="54"/>
    <s v="Sonia Sunley"/>
    <x v="2"/>
    <n v="1"/>
    <x v="779"/>
    <n v="24070"/>
    <s v="High"/>
    <n v="3"/>
    <n v="140.81"/>
    <n v="0.1"/>
    <x v="4608"/>
    <n v="24.49"/>
    <n v="-164.59"/>
    <n v="0.56999999999999995"/>
    <x v="1"/>
    <x v="1"/>
    <x v="954"/>
    <x v="1"/>
    <x v="2"/>
    <n v="3369"/>
    <d v="2014-03-16T00:00:00"/>
    <x v="0"/>
    <x v="38"/>
    <n v="66044"/>
  </r>
  <r>
    <x v="896"/>
    <n v="54"/>
    <s v="Sonia Sunley"/>
    <x v="2"/>
    <n v="1"/>
    <x v="779"/>
    <n v="24070"/>
    <s v="High"/>
    <n v="48"/>
    <n v="5.58"/>
    <n v="0"/>
    <x v="4609"/>
    <n v="0.7"/>
    <n v="88.8"/>
    <n v="0.6"/>
    <x v="0"/>
    <x v="3"/>
    <x v="1157"/>
    <x v="6"/>
    <x v="2"/>
    <n v="3370"/>
    <d v="2014-03-16T00:00:00"/>
    <x v="1"/>
    <x v="38"/>
    <n v="66048"/>
  </r>
  <r>
    <x v="1021"/>
    <n v="54"/>
    <s v="Saphhira Shifley"/>
    <x v="3"/>
    <n v="1"/>
    <x v="779"/>
    <n v="11109"/>
    <s v="Medium"/>
    <n v="18"/>
    <n v="7.4"/>
    <n v="0.08"/>
    <x v="4610"/>
    <n v="1.71"/>
    <n v="31.52"/>
    <n v="0.4"/>
    <x v="0"/>
    <x v="3"/>
    <x v="1104"/>
    <x v="2"/>
    <x v="3"/>
    <n v="1541"/>
    <d v="2014-03-16T00:00:00"/>
    <x v="0"/>
    <x v="17"/>
    <n v="29801"/>
  </r>
  <r>
    <x v="1269"/>
    <n v="54"/>
    <s v="Sonia Sunley"/>
    <x v="2"/>
    <n v="1"/>
    <x v="779"/>
    <n v="24070"/>
    <s v="High"/>
    <n v="36"/>
    <n v="4.91"/>
    <n v="0.1"/>
    <x v="4611"/>
    <n v="4.97"/>
    <n v="-98.313500000000005"/>
    <n v="0.38"/>
    <x v="0"/>
    <x v="0"/>
    <x v="720"/>
    <x v="3"/>
    <x v="2"/>
    <n v="3368"/>
    <d v="2014-03-16T00:00:00"/>
    <x v="0"/>
    <x v="38"/>
    <n v="66044"/>
  </r>
  <r>
    <x v="75"/>
    <n v="54"/>
    <s v="Amy Cox"/>
    <x v="2"/>
    <n v="1"/>
    <x v="779"/>
    <n v="57479"/>
    <s v="High"/>
    <n v="37"/>
    <n v="3.75"/>
    <n v="7.0000000000000007E-2"/>
    <x v="4612"/>
    <n v="0.5"/>
    <n v="54.78"/>
    <n v="0.37"/>
    <x v="0"/>
    <x v="0"/>
    <x v="910"/>
    <x v="12"/>
    <x v="0"/>
    <n v="8053"/>
    <d v="2014-03-16T00:00:00"/>
    <x v="0"/>
    <x v="0"/>
    <n v="15122"/>
  </r>
  <r>
    <x v="431"/>
    <n v="54"/>
    <s v="Deborah Brumfield"/>
    <x v="0"/>
    <n v="1"/>
    <x v="779"/>
    <n v="20967"/>
    <s v="High"/>
    <n v="6"/>
    <n v="125.99"/>
    <n v="0.03"/>
    <x v="4613"/>
    <n v="8.08"/>
    <n v="-397.529"/>
    <n v="0.56999999999999995"/>
    <x v="2"/>
    <x v="0"/>
    <x v="1052"/>
    <x v="9"/>
    <x v="3"/>
    <n v="2910"/>
    <d v="2014-03-16T00:00:00"/>
    <x v="0"/>
    <x v="33"/>
    <n v="72143"/>
  </r>
  <r>
    <x v="467"/>
    <n v="54"/>
    <s v="Neil Knudson"/>
    <x v="1"/>
    <n v="1"/>
    <x v="779"/>
    <n v="55621"/>
    <s v="Low"/>
    <n v="50"/>
    <n v="128.24"/>
    <n v="0.03"/>
    <x v="4614"/>
    <n v="12.65"/>
    <n v="1812.86"/>
    <m/>
    <x v="1"/>
    <x v="5"/>
    <x v="541"/>
    <x v="1"/>
    <x v="3"/>
    <n v="7770"/>
    <d v="2014-03-17T00:00:00"/>
    <x v="0"/>
    <x v="45"/>
    <n v="27360"/>
  </r>
  <r>
    <x v="781"/>
    <n v="54"/>
    <s v="Tom Prescott"/>
    <x v="0"/>
    <n v="1"/>
    <x v="779"/>
    <n v="3526"/>
    <s v="Low"/>
    <n v="20"/>
    <n v="12.07"/>
    <n v="0.08"/>
    <x v="4615"/>
    <n v="6.2"/>
    <n v="20.67"/>
    <n v="0.52"/>
    <x v="1"/>
    <x v="3"/>
    <x v="1095"/>
    <x v="5"/>
    <x v="1"/>
    <n v="515"/>
    <d v="2014-03-17T00:00:00"/>
    <x v="0"/>
    <x v="2"/>
    <n v="94513"/>
  </r>
  <r>
    <x v="467"/>
    <n v="54"/>
    <s v="Neil Knudson"/>
    <x v="1"/>
    <n v="1"/>
    <x v="779"/>
    <n v="55621"/>
    <s v="Low"/>
    <n v="47"/>
    <n v="4.28"/>
    <n v="0.09"/>
    <x v="4616"/>
    <n v="0.94"/>
    <n v="27.76"/>
    <n v="0.56000000000000005"/>
    <x v="0"/>
    <x v="3"/>
    <x v="98"/>
    <x v="6"/>
    <x v="3"/>
    <n v="7771"/>
    <d v="2014-03-22T00:00:00"/>
    <x v="0"/>
    <x v="45"/>
    <n v="27360"/>
  </r>
  <r>
    <x v="244"/>
    <n v="54"/>
    <s v="Michael Nguyen"/>
    <x v="0"/>
    <n v="1"/>
    <x v="779"/>
    <n v="50309"/>
    <s v="Low"/>
    <n v="36"/>
    <n v="6.98"/>
    <n v="0.08"/>
    <x v="4617"/>
    <n v="9.69"/>
    <n v="-314.22000000000003"/>
    <n v="0.83"/>
    <x v="0"/>
    <x v="0"/>
    <x v="821"/>
    <x v="0"/>
    <x v="2"/>
    <n v="7050"/>
    <d v="2014-03-22T00:00:00"/>
    <x v="0"/>
    <x v="23"/>
    <n v="53150"/>
  </r>
  <r>
    <x v="331"/>
    <n v="54"/>
    <s v="Christopher Schild"/>
    <x v="2"/>
    <n v="1"/>
    <x v="780"/>
    <n v="11968"/>
    <s v="Low"/>
    <n v="31"/>
    <n v="3.38"/>
    <n v="0.04"/>
    <x v="4618"/>
    <n v="0.85"/>
    <n v="26.09"/>
    <n v="0.48"/>
    <x v="0"/>
    <x v="3"/>
    <x v="508"/>
    <x v="6"/>
    <x v="2"/>
    <n v="1659"/>
    <d v="2014-03-16T00:00:00"/>
    <x v="0"/>
    <x v="36"/>
    <n v="46307"/>
  </r>
  <r>
    <x v="1270"/>
    <n v="54"/>
    <s v="Bobby Elias"/>
    <x v="0"/>
    <n v="1"/>
    <x v="780"/>
    <n v="3911"/>
    <s v="Not Specified"/>
    <n v="24"/>
    <n v="15.7"/>
    <n v="0.1"/>
    <x v="4619"/>
    <n v="11.25"/>
    <n v="-156.76"/>
    <n v="0.6"/>
    <x v="0"/>
    <x v="0"/>
    <x v="790"/>
    <x v="0"/>
    <x v="1"/>
    <n v="578"/>
    <d v="2014-03-16T00:00:00"/>
    <x v="0"/>
    <x v="2"/>
    <n v="93405"/>
  </r>
  <r>
    <x v="19"/>
    <n v="54"/>
    <s v="Lycoris Saunders"/>
    <x v="1"/>
    <n v="1"/>
    <x v="780"/>
    <n v="43239"/>
    <s v="Not Specified"/>
    <n v="14"/>
    <n v="18.940000000000001"/>
    <n v="0.02"/>
    <x v="4620"/>
    <n v="1.49"/>
    <n v="100.895"/>
    <n v="0.35"/>
    <x v="0"/>
    <x v="0"/>
    <x v="1120"/>
    <x v="3"/>
    <x v="3"/>
    <n v="6104"/>
    <d v="2014-03-18T00:00:00"/>
    <x v="0"/>
    <x v="45"/>
    <n v="28110"/>
  </r>
  <r>
    <x v="237"/>
    <n v="54"/>
    <s v="Craig Rider"/>
    <x v="0"/>
    <n v="1"/>
    <x v="780"/>
    <n v="18789"/>
    <s v="High"/>
    <n v="50"/>
    <n v="30.98"/>
    <n v="0"/>
    <x v="4621"/>
    <n v="9.18"/>
    <n v="417.62"/>
    <n v="0.4"/>
    <x v="0"/>
    <x v="0"/>
    <x v="490"/>
    <x v="2"/>
    <x v="3"/>
    <n v="2601"/>
    <d v="2014-03-18T00:00:00"/>
    <x v="0"/>
    <x v="27"/>
    <n v="40324"/>
  </r>
  <r>
    <x v="922"/>
    <n v="54"/>
    <s v="Edward Becker"/>
    <x v="2"/>
    <n v="1"/>
    <x v="780"/>
    <n v="3266"/>
    <s v="Low"/>
    <n v="4"/>
    <n v="3.8"/>
    <n v="0.03"/>
    <x v="4622"/>
    <n v="1.49"/>
    <n v="-2.5529999999999999"/>
    <n v="0.38"/>
    <x v="0"/>
    <x v="0"/>
    <x v="259"/>
    <x v="3"/>
    <x v="2"/>
    <n v="473"/>
    <d v="2014-03-20T00:00:00"/>
    <x v="0"/>
    <x v="9"/>
    <n v="78539"/>
  </r>
  <r>
    <x v="259"/>
    <n v="54"/>
    <s v="Julia West"/>
    <x v="2"/>
    <n v="1"/>
    <x v="781"/>
    <n v="15205"/>
    <s v="Critical"/>
    <n v="42"/>
    <n v="39.979999999999997"/>
    <n v="0.02"/>
    <x v="4623"/>
    <n v="9.1999999999999993"/>
    <n v="155.72"/>
    <n v="0.65"/>
    <x v="1"/>
    <x v="3"/>
    <x v="837"/>
    <x v="5"/>
    <x v="2"/>
    <n v="2130"/>
    <d v="2014-03-18T00:00:00"/>
    <x v="0"/>
    <x v="14"/>
    <n v="61032"/>
  </r>
  <r>
    <x v="1260"/>
    <n v="54"/>
    <s v="Erin Ashbrook"/>
    <x v="3"/>
    <n v="1"/>
    <x v="781"/>
    <n v="53637"/>
    <s v="High"/>
    <n v="12"/>
    <n v="39.979999999999997"/>
    <n v="0.1"/>
    <x v="4624"/>
    <n v="9.83"/>
    <n v="61.27"/>
    <n v="0.4"/>
    <x v="0"/>
    <x v="0"/>
    <x v="1011"/>
    <x v="15"/>
    <x v="2"/>
    <n v="7514"/>
    <d v="2014-03-18T00:00:00"/>
    <x v="1"/>
    <x v="9"/>
    <n v="76106"/>
  </r>
  <r>
    <x v="403"/>
    <n v="54"/>
    <s v="Peter McVee"/>
    <x v="0"/>
    <n v="1"/>
    <x v="781"/>
    <n v="775"/>
    <s v="Critical"/>
    <n v="35"/>
    <n v="1.26"/>
    <n v="0.1"/>
    <x v="3493"/>
    <n v="0.7"/>
    <n v="-19.170000000000002"/>
    <n v="0.81"/>
    <x v="0"/>
    <x v="3"/>
    <x v="625"/>
    <x v="14"/>
    <x v="0"/>
    <n v="121"/>
    <d v="2014-03-18T00:00:00"/>
    <x v="0"/>
    <x v="28"/>
    <n v="2471"/>
  </r>
  <r>
    <x v="318"/>
    <n v="54"/>
    <s v="Tamara Dahlen"/>
    <x v="2"/>
    <n v="1"/>
    <x v="781"/>
    <n v="65"/>
    <s v="Critical"/>
    <n v="32"/>
    <n v="115.79"/>
    <n v="0.02"/>
    <x v="4625"/>
    <n v="1.99"/>
    <n v="1470.3"/>
    <n v="0.49"/>
    <x v="2"/>
    <x v="6"/>
    <x v="727"/>
    <x v="8"/>
    <x v="2"/>
    <n v="10"/>
    <d v="2014-03-18T00:00:00"/>
    <x v="0"/>
    <x v="9"/>
    <n v="78660"/>
  </r>
  <r>
    <x v="259"/>
    <n v="54"/>
    <s v="Julia West"/>
    <x v="2"/>
    <n v="1"/>
    <x v="781"/>
    <n v="15205"/>
    <s v="Critical"/>
    <n v="18"/>
    <n v="243.98"/>
    <n v="0.02"/>
    <x v="4626"/>
    <n v="43.32"/>
    <n v="678.26"/>
    <n v="0.55000000000000004"/>
    <x v="1"/>
    <x v="2"/>
    <x v="23"/>
    <x v="1"/>
    <x v="2"/>
    <n v="2129"/>
    <d v="2014-03-19T00:00:00"/>
    <x v="2"/>
    <x v="14"/>
    <n v="61032"/>
  </r>
  <r>
    <x v="480"/>
    <n v="54"/>
    <s v="Peter McVee"/>
    <x v="0"/>
    <n v="1"/>
    <x v="781"/>
    <n v="775"/>
    <s v="Critical"/>
    <n v="8"/>
    <n v="4.26"/>
    <n v="0.1"/>
    <x v="4627"/>
    <n v="1.2"/>
    <n v="-1.25"/>
    <n v="0.44"/>
    <x v="0"/>
    <x v="3"/>
    <x v="11"/>
    <x v="6"/>
    <x v="0"/>
    <n v="122"/>
    <d v="2014-03-19T00:00:00"/>
    <x v="0"/>
    <x v="28"/>
    <n v="2457"/>
  </r>
  <r>
    <x v="508"/>
    <n v="54"/>
    <s v="Frank Carlisle"/>
    <x v="0"/>
    <n v="1"/>
    <x v="781"/>
    <n v="5444"/>
    <s v="Critical"/>
    <n v="2"/>
    <n v="449.99"/>
    <n v="0.08"/>
    <x v="4628"/>
    <n v="24.49"/>
    <n v="-2024.079"/>
    <n v="0.52"/>
    <x v="2"/>
    <x v="1"/>
    <x v="634"/>
    <x v="11"/>
    <x v="2"/>
    <n v="759"/>
    <d v="2014-03-19T00:00:00"/>
    <x v="0"/>
    <x v="9"/>
    <n v="75057"/>
  </r>
  <r>
    <x v="1162"/>
    <n v="54"/>
    <s v="Patrick Jones"/>
    <x v="1"/>
    <n v="1"/>
    <x v="782"/>
    <n v="3588"/>
    <s v="Not Specified"/>
    <n v="18"/>
    <n v="90.97"/>
    <n v="0.1"/>
    <x v="4629"/>
    <n v="14"/>
    <n v="326.56"/>
    <n v="0.36"/>
    <x v="2"/>
    <x v="2"/>
    <x v="312"/>
    <x v="7"/>
    <x v="3"/>
    <n v="528"/>
    <d v="2014-03-18T00:00:00"/>
    <x v="2"/>
    <x v="4"/>
    <n v="36116"/>
  </r>
  <r>
    <x v="594"/>
    <n v="54"/>
    <s v="Michael Dominguez"/>
    <x v="1"/>
    <n v="1"/>
    <x v="782"/>
    <n v="48261"/>
    <s v="Medium"/>
    <n v="15"/>
    <n v="130.97999999999999"/>
    <n v="0.01"/>
    <x v="4630"/>
    <n v="30"/>
    <n v="-113.77"/>
    <n v="0.78"/>
    <x v="1"/>
    <x v="2"/>
    <x v="477"/>
    <x v="1"/>
    <x v="0"/>
    <n v="6777"/>
    <d v="2014-03-19T00:00:00"/>
    <x v="2"/>
    <x v="0"/>
    <n v="15601"/>
  </r>
  <r>
    <x v="1162"/>
    <n v="54"/>
    <s v="Patrick Jones"/>
    <x v="1"/>
    <n v="1"/>
    <x v="782"/>
    <n v="3588"/>
    <s v="Not Specified"/>
    <n v="42"/>
    <n v="8.67"/>
    <n v="0.03"/>
    <x v="4631"/>
    <n v="3.5"/>
    <n v="-1.1599999999999999"/>
    <n v="0.57999999999999996"/>
    <x v="0"/>
    <x v="0"/>
    <x v="1012"/>
    <x v="13"/>
    <x v="3"/>
    <n v="525"/>
    <d v="2014-03-19T00:00:00"/>
    <x v="0"/>
    <x v="4"/>
    <n v="36116"/>
  </r>
  <r>
    <x v="1229"/>
    <n v="54"/>
    <s v="Greg Tran"/>
    <x v="1"/>
    <n v="1"/>
    <x v="782"/>
    <n v="32546"/>
    <s v="Critical"/>
    <n v="47"/>
    <n v="35.99"/>
    <n v="0.1"/>
    <x v="4632"/>
    <n v="1.25"/>
    <n v="607.25699999999995"/>
    <n v="0.36"/>
    <x v="2"/>
    <x v="6"/>
    <x v="747"/>
    <x v="9"/>
    <x v="0"/>
    <n v="4573"/>
    <d v="2014-03-19T00:00:00"/>
    <x v="0"/>
    <x v="1"/>
    <n v="20901"/>
  </r>
  <r>
    <x v="1162"/>
    <n v="54"/>
    <s v="Patrick Jones"/>
    <x v="1"/>
    <n v="1"/>
    <x v="782"/>
    <n v="3588"/>
    <s v="Not Specified"/>
    <n v="14"/>
    <n v="30.93"/>
    <n v="0.08"/>
    <x v="4633"/>
    <n v="3.92"/>
    <n v="226.72"/>
    <n v="0.44"/>
    <x v="1"/>
    <x v="6"/>
    <x v="348"/>
    <x v="5"/>
    <x v="3"/>
    <n v="527"/>
    <d v="2014-03-20T00:00:00"/>
    <x v="0"/>
    <x v="4"/>
    <n v="36116"/>
  </r>
  <r>
    <x v="525"/>
    <n v="54"/>
    <s v="Meg O'Connel"/>
    <x v="2"/>
    <n v="1"/>
    <x v="782"/>
    <n v="51361"/>
    <s v="Low"/>
    <n v="14"/>
    <n v="4.28"/>
    <n v="0.02"/>
    <x v="4634"/>
    <n v="5.68"/>
    <n v="-35.99"/>
    <n v="0.4"/>
    <x v="0"/>
    <x v="0"/>
    <x v="961"/>
    <x v="2"/>
    <x v="2"/>
    <n v="7198"/>
    <d v="2014-03-20T00:00:00"/>
    <x v="1"/>
    <x v="26"/>
    <n v="63122"/>
  </r>
  <r>
    <x v="1229"/>
    <n v="54"/>
    <s v="Greg Tran"/>
    <x v="1"/>
    <n v="1"/>
    <x v="782"/>
    <n v="32546"/>
    <s v="Critical"/>
    <n v="6"/>
    <n v="22.38"/>
    <n v="0"/>
    <x v="4635"/>
    <n v="15.1"/>
    <n v="-34.844999999999999"/>
    <n v="0.38"/>
    <x v="0"/>
    <x v="0"/>
    <x v="428"/>
    <x v="3"/>
    <x v="0"/>
    <n v="4572"/>
    <d v="2014-03-20T00:00:00"/>
    <x v="0"/>
    <x v="1"/>
    <n v="20901"/>
  </r>
  <r>
    <x v="1162"/>
    <n v="54"/>
    <s v="Patrick Jones"/>
    <x v="1"/>
    <n v="1"/>
    <x v="782"/>
    <n v="3588"/>
    <s v="Not Specified"/>
    <n v="21"/>
    <n v="73.98"/>
    <n v="0.01"/>
    <x v="4636"/>
    <n v="4"/>
    <n v="-123.81"/>
    <n v="0.79"/>
    <x v="2"/>
    <x v="0"/>
    <x v="54"/>
    <x v="8"/>
    <x v="3"/>
    <n v="526"/>
    <d v="2014-03-20T00:00:00"/>
    <x v="0"/>
    <x v="4"/>
    <n v="36116"/>
  </r>
  <r>
    <x v="525"/>
    <n v="54"/>
    <s v="Meg O'Connel"/>
    <x v="2"/>
    <n v="1"/>
    <x v="782"/>
    <n v="51361"/>
    <s v="Critical"/>
    <n v="50"/>
    <n v="349.45"/>
    <n v="0"/>
    <x v="4637"/>
    <n v="60"/>
    <n v="-6474.6540000000005"/>
    <m/>
    <x v="1"/>
    <x v="2"/>
    <x v="448"/>
    <x v="4"/>
    <x v="2"/>
    <n v="7199"/>
    <d v="2014-03-22T00:00:00"/>
    <x v="2"/>
    <x v="26"/>
    <n v="63122"/>
  </r>
  <r>
    <x v="276"/>
    <n v="54"/>
    <s v="Bill Overfelt"/>
    <x v="2"/>
    <n v="1"/>
    <x v="783"/>
    <n v="51713"/>
    <s v="Not Specified"/>
    <n v="35"/>
    <n v="3.74"/>
    <n v="0.02"/>
    <x v="4638"/>
    <n v="0.94"/>
    <n v="-15.96"/>
    <n v="0.83"/>
    <x v="0"/>
    <x v="3"/>
    <x v="946"/>
    <x v="14"/>
    <x v="0"/>
    <n v="7250"/>
    <d v="2014-03-20T00:00:00"/>
    <x v="0"/>
    <x v="20"/>
    <n v="43015"/>
  </r>
  <r>
    <x v="840"/>
    <n v="54"/>
    <s v="Art Ferguson"/>
    <x v="2"/>
    <n v="1"/>
    <x v="783"/>
    <n v="26304"/>
    <s v="Medium"/>
    <n v="43"/>
    <n v="205.99"/>
    <n v="0.02"/>
    <x v="4639"/>
    <n v="5.99"/>
    <n v="2028.357"/>
    <n v="0.59"/>
    <x v="2"/>
    <x v="0"/>
    <x v="34"/>
    <x v="9"/>
    <x v="2"/>
    <n v="3672"/>
    <d v="2014-03-20T00:00:00"/>
    <x v="0"/>
    <x v="3"/>
    <n v="55901"/>
  </r>
  <r>
    <x v="40"/>
    <n v="54"/>
    <s v="Charles McCrossin"/>
    <x v="2"/>
    <n v="1"/>
    <x v="783"/>
    <n v="28003"/>
    <s v="Critical"/>
    <n v="31"/>
    <n v="4.9800000000000004"/>
    <n v="0.09"/>
    <x v="4640"/>
    <n v="6.07"/>
    <n v="-95.92"/>
    <n v="0.36"/>
    <x v="0"/>
    <x v="0"/>
    <x v="563"/>
    <x v="2"/>
    <x v="2"/>
    <n v="3929"/>
    <d v="2014-03-21T00:00:00"/>
    <x v="0"/>
    <x v="14"/>
    <n v="60544"/>
  </r>
  <r>
    <x v="593"/>
    <n v="54"/>
    <s v="Eric Barreto"/>
    <x v="3"/>
    <n v="1"/>
    <x v="784"/>
    <n v="9062"/>
    <s v="High"/>
    <n v="32"/>
    <n v="3.93"/>
    <n v="0.06"/>
    <x v="4641"/>
    <n v="0.99"/>
    <n v="30.61"/>
    <n v="0.39"/>
    <x v="0"/>
    <x v="3"/>
    <x v="889"/>
    <x v="14"/>
    <x v="0"/>
    <n v="1244"/>
    <d v="2014-03-21T00:00:00"/>
    <x v="0"/>
    <x v="19"/>
    <n v="4005"/>
  </r>
  <r>
    <x v="59"/>
    <n v="54"/>
    <s v="Cindy Schnelling"/>
    <x v="2"/>
    <n v="1"/>
    <x v="784"/>
    <n v="28550"/>
    <s v="Not Specified"/>
    <n v="1"/>
    <n v="4.76"/>
    <n v="0.1"/>
    <x v="4642"/>
    <n v="3.01"/>
    <n v="-6.6"/>
    <n v="0.36"/>
    <x v="0"/>
    <x v="3"/>
    <x v="956"/>
    <x v="2"/>
    <x v="3"/>
    <n v="4002"/>
    <d v="2014-03-21T00:00:00"/>
    <x v="0"/>
    <x v="27"/>
    <n v="41042"/>
  </r>
  <r>
    <x v="865"/>
    <n v="54"/>
    <s v="Dianna Arnett"/>
    <x v="1"/>
    <n v="1"/>
    <x v="784"/>
    <n v="31303"/>
    <s v="Low"/>
    <n v="50"/>
    <n v="5.98"/>
    <n v="0.09"/>
    <x v="4643"/>
    <n v="1.49"/>
    <n v="87.600999999999999"/>
    <n v="0.39"/>
    <x v="0"/>
    <x v="0"/>
    <x v="643"/>
    <x v="3"/>
    <x v="0"/>
    <n v="4398"/>
    <d v="2014-03-22T00:00:00"/>
    <x v="1"/>
    <x v="19"/>
    <n v="4070"/>
  </r>
  <r>
    <x v="1271"/>
    <n v="54"/>
    <s v="Eric Barreto"/>
    <x v="3"/>
    <n v="1"/>
    <x v="784"/>
    <n v="9062"/>
    <s v="High"/>
    <n v="19"/>
    <n v="99.23"/>
    <n v="0.06"/>
    <x v="4644"/>
    <n v="8.99"/>
    <n v="1193.19"/>
    <n v="0.35"/>
    <x v="1"/>
    <x v="6"/>
    <x v="682"/>
    <x v="5"/>
    <x v="0"/>
    <n v="1245"/>
    <d v="2014-03-23T00:00:00"/>
    <x v="0"/>
    <x v="15"/>
    <n v="6790"/>
  </r>
  <r>
    <x v="59"/>
    <n v="54"/>
    <s v="Cindy Schnelling"/>
    <x v="2"/>
    <n v="1"/>
    <x v="784"/>
    <n v="28550"/>
    <s v="Not Specified"/>
    <n v="44"/>
    <n v="500.97"/>
    <n v="0.09"/>
    <x v="4645"/>
    <n v="69.3"/>
    <n v="8323.39"/>
    <n v="0.37"/>
    <x v="2"/>
    <x v="2"/>
    <x v="1042"/>
    <x v="7"/>
    <x v="3"/>
    <n v="4001"/>
    <d v="2014-03-23T00:00:00"/>
    <x v="2"/>
    <x v="27"/>
    <n v="41042"/>
  </r>
  <r>
    <x v="33"/>
    <n v="54"/>
    <s v="Ann Blume"/>
    <x v="0"/>
    <n v="1"/>
    <x v="785"/>
    <n v="42213"/>
    <s v="Critical"/>
    <n v="46"/>
    <n v="2.61"/>
    <n v="0.08"/>
    <x v="4646"/>
    <n v="0.5"/>
    <n v="35.92"/>
    <n v="0.39"/>
    <x v="0"/>
    <x v="0"/>
    <x v="586"/>
    <x v="12"/>
    <x v="0"/>
    <n v="5946"/>
    <d v="2014-03-23T00:00:00"/>
    <x v="0"/>
    <x v="19"/>
    <n v="4011"/>
  </r>
  <r>
    <x v="1174"/>
    <n v="54"/>
    <s v="Evan Henry"/>
    <x v="2"/>
    <n v="1"/>
    <x v="785"/>
    <n v="35296"/>
    <s v="Low"/>
    <n v="7"/>
    <n v="65.989999999999995"/>
    <n v="0.02"/>
    <x v="4647"/>
    <n v="3.99"/>
    <n v="-165.62700000000001"/>
    <n v="0.59"/>
    <x v="2"/>
    <x v="0"/>
    <x v="225"/>
    <x v="9"/>
    <x v="0"/>
    <n v="4960"/>
    <d v="2014-03-23T00:00:00"/>
    <x v="0"/>
    <x v="22"/>
    <n v="8401"/>
  </r>
  <r>
    <x v="1040"/>
    <n v="54"/>
    <s v="Chuck Clark"/>
    <x v="2"/>
    <n v="1"/>
    <x v="785"/>
    <n v="58884"/>
    <s v="Low"/>
    <n v="46"/>
    <n v="85.29"/>
    <n v="0.1"/>
    <x v="4648"/>
    <n v="60"/>
    <n v="-1255.8599999999999"/>
    <n v="0.56000000000000005"/>
    <x v="1"/>
    <x v="2"/>
    <x v="1068"/>
    <x v="4"/>
    <x v="2"/>
    <n v="8239"/>
    <d v="2014-03-26T00:00:00"/>
    <x v="2"/>
    <x v="24"/>
    <n v="48841"/>
  </r>
  <r>
    <x v="1040"/>
    <n v="54"/>
    <s v="Chuck Clark"/>
    <x v="2"/>
    <n v="1"/>
    <x v="785"/>
    <n v="58884"/>
    <s v="Low"/>
    <n v="29"/>
    <n v="2.88"/>
    <n v="0.03"/>
    <x v="4649"/>
    <n v="0.99"/>
    <n v="23.14"/>
    <n v="0.36"/>
    <x v="0"/>
    <x v="0"/>
    <x v="1091"/>
    <x v="12"/>
    <x v="2"/>
    <n v="8238"/>
    <d v="2014-03-26T00:00:00"/>
    <x v="0"/>
    <x v="24"/>
    <n v="48841"/>
  </r>
  <r>
    <x v="1186"/>
    <n v="54"/>
    <s v="Joseph Airdo"/>
    <x v="3"/>
    <n v="1"/>
    <x v="786"/>
    <n v="8580"/>
    <s v="High"/>
    <n v="12"/>
    <n v="11.58"/>
    <n v="0"/>
    <x v="4650"/>
    <n v="6.97"/>
    <n v="-3.95"/>
    <n v="0.35"/>
    <x v="0"/>
    <x v="0"/>
    <x v="131"/>
    <x v="15"/>
    <x v="3"/>
    <n v="1175"/>
    <d v="2014-03-22T00:00:00"/>
    <x v="0"/>
    <x v="12"/>
    <n v="33445"/>
  </r>
  <r>
    <x v="1272"/>
    <n v="54"/>
    <s v="Joseph Airdo"/>
    <x v="3"/>
    <n v="1"/>
    <x v="786"/>
    <n v="8580"/>
    <s v="High"/>
    <n v="37"/>
    <n v="7.77"/>
    <n v="0"/>
    <x v="4651"/>
    <n v="9.23"/>
    <n v="-215.57"/>
    <n v="0.57999999999999996"/>
    <x v="0"/>
    <x v="0"/>
    <x v="103"/>
    <x v="13"/>
    <x v="3"/>
    <n v="1176"/>
    <d v="2014-03-23T00:00:00"/>
    <x v="0"/>
    <x v="12"/>
    <n v="32725"/>
  </r>
  <r>
    <x v="401"/>
    <n v="54"/>
    <s v="Erica Hernandez"/>
    <x v="0"/>
    <n v="1"/>
    <x v="786"/>
    <n v="49824"/>
    <s v="High"/>
    <n v="33"/>
    <n v="65.989999999999995"/>
    <n v="0.01"/>
    <x v="4652"/>
    <n v="5.31"/>
    <n v="440.19900000000001"/>
    <n v="0.56999999999999995"/>
    <x v="2"/>
    <x v="0"/>
    <x v="789"/>
    <x v="9"/>
    <x v="0"/>
    <n v="6972"/>
    <d v="2014-03-23T00:00:00"/>
    <x v="1"/>
    <x v="22"/>
    <n v="7646"/>
  </r>
  <r>
    <x v="1251"/>
    <n v="54"/>
    <s v="Pauline Webber"/>
    <x v="3"/>
    <n v="1"/>
    <x v="786"/>
    <n v="38304"/>
    <s v="High"/>
    <n v="7"/>
    <n v="3.58"/>
    <n v="0.09"/>
    <x v="4653"/>
    <n v="5.47"/>
    <n v="-28.312999999999999"/>
    <n v="0.37"/>
    <x v="0"/>
    <x v="0"/>
    <x v="674"/>
    <x v="3"/>
    <x v="3"/>
    <n v="5385"/>
    <d v="2014-03-24T00:00:00"/>
    <x v="0"/>
    <x v="42"/>
    <n v="31088"/>
  </r>
  <r>
    <x v="951"/>
    <n v="54"/>
    <s v="Chad McGuire"/>
    <x v="0"/>
    <n v="1"/>
    <x v="787"/>
    <n v="55361"/>
    <s v="Not Specified"/>
    <n v="22"/>
    <n v="1.76"/>
    <n v="0.06"/>
    <x v="4654"/>
    <n v="4.8600000000000003"/>
    <n v="-64.37"/>
    <n v="0.41"/>
    <x v="1"/>
    <x v="0"/>
    <x v="456"/>
    <x v="5"/>
    <x v="0"/>
    <n v="7726"/>
    <d v="2014-03-24T00:00:00"/>
    <x v="1"/>
    <x v="1"/>
    <n v="20852"/>
  </r>
  <r>
    <x v="143"/>
    <n v="54"/>
    <s v="Carl Ludwig"/>
    <x v="2"/>
    <n v="1"/>
    <x v="787"/>
    <n v="24871"/>
    <s v="Medium"/>
    <n v="6"/>
    <n v="22.72"/>
    <n v="0.04"/>
    <x v="4655"/>
    <n v="8.99"/>
    <n v="75.3"/>
    <n v="0.44"/>
    <x v="1"/>
    <x v="6"/>
    <x v="56"/>
    <x v="5"/>
    <x v="2"/>
    <n v="3493"/>
    <d v="2014-03-24T00:00:00"/>
    <x v="0"/>
    <x v="14"/>
    <n v="60090"/>
  </r>
  <r>
    <x v="861"/>
    <n v="54"/>
    <s v="Chad McGuire"/>
    <x v="0"/>
    <n v="1"/>
    <x v="787"/>
    <n v="55361"/>
    <s v="Not Specified"/>
    <n v="31"/>
    <n v="9.3800000000000008"/>
    <n v="0.08"/>
    <x v="4656"/>
    <n v="7.28"/>
    <n v="-116.66"/>
    <n v="0.56999999999999995"/>
    <x v="0"/>
    <x v="0"/>
    <x v="1124"/>
    <x v="0"/>
    <x v="0"/>
    <n v="7727"/>
    <d v="2014-03-24T00:00:00"/>
    <x v="0"/>
    <x v="1"/>
    <n v="20602"/>
  </r>
  <r>
    <x v="89"/>
    <n v="54"/>
    <s v="Paul Prost"/>
    <x v="2"/>
    <n v="1"/>
    <x v="787"/>
    <n v="57095"/>
    <s v="Medium"/>
    <n v="37"/>
    <n v="6.81"/>
    <n v="0.01"/>
    <x v="4657"/>
    <n v="5.48"/>
    <n v="-62.881999999999998"/>
    <n v="0.37"/>
    <x v="0"/>
    <x v="0"/>
    <x v="1122"/>
    <x v="3"/>
    <x v="3"/>
    <n v="7988"/>
    <d v="2014-03-26T00:00:00"/>
    <x v="0"/>
    <x v="29"/>
    <n v="38134"/>
  </r>
  <r>
    <x v="1005"/>
    <n v="54"/>
    <s v="Monica Federle"/>
    <x v="2"/>
    <n v="1"/>
    <x v="788"/>
    <n v="643"/>
    <s v="High"/>
    <n v="21"/>
    <n v="138.13999999999999"/>
    <n v="7.0000000000000007E-2"/>
    <x v="4658"/>
    <n v="35"/>
    <n v="-695.26"/>
    <m/>
    <x v="0"/>
    <x v="1"/>
    <x v="292"/>
    <x v="0"/>
    <x v="2"/>
    <n v="103"/>
    <d v="2014-03-25T00:00:00"/>
    <x v="1"/>
    <x v="14"/>
    <n v="60031"/>
  </r>
  <r>
    <x v="279"/>
    <n v="54"/>
    <s v="Denny Blanton"/>
    <x v="1"/>
    <n v="1"/>
    <x v="788"/>
    <n v="30369"/>
    <s v="Critical"/>
    <n v="13"/>
    <n v="4.9800000000000004"/>
    <n v="0"/>
    <x v="4659"/>
    <n v="7.54"/>
    <n v="-55.77"/>
    <n v="0.38"/>
    <x v="0"/>
    <x v="0"/>
    <x v="334"/>
    <x v="2"/>
    <x v="0"/>
    <n v="4265"/>
    <d v="2014-03-25T00:00:00"/>
    <x v="0"/>
    <x v="20"/>
    <n v="43017"/>
  </r>
  <r>
    <x v="279"/>
    <n v="54"/>
    <s v="Denny Blanton"/>
    <x v="1"/>
    <n v="1"/>
    <x v="788"/>
    <n v="30369"/>
    <s v="Critical"/>
    <n v="21"/>
    <n v="8.34"/>
    <n v="0.03"/>
    <x v="4660"/>
    <n v="2.64"/>
    <n v="-1.23"/>
    <n v="0.59"/>
    <x v="0"/>
    <x v="6"/>
    <x v="192"/>
    <x v="16"/>
    <x v="0"/>
    <n v="4266"/>
    <d v="2014-03-25T00:00:00"/>
    <x v="0"/>
    <x v="20"/>
    <n v="43017"/>
  </r>
  <r>
    <x v="677"/>
    <n v="54"/>
    <s v="Cari MacIntyre"/>
    <x v="2"/>
    <n v="1"/>
    <x v="788"/>
    <n v="54245"/>
    <s v="Medium"/>
    <n v="5"/>
    <n v="20.99"/>
    <n v="0.09"/>
    <x v="4661"/>
    <n v="2.5"/>
    <n v="-114.90600000000001"/>
    <n v="0.81"/>
    <x v="2"/>
    <x v="3"/>
    <x v="598"/>
    <x v="9"/>
    <x v="2"/>
    <n v="7583"/>
    <d v="2014-03-25T00:00:00"/>
    <x v="0"/>
    <x v="9"/>
    <n v="75090"/>
  </r>
  <r>
    <x v="870"/>
    <n v="54"/>
    <s v="Liz Price"/>
    <x v="3"/>
    <n v="1"/>
    <x v="788"/>
    <n v="4257"/>
    <s v="Medium"/>
    <n v="45"/>
    <n v="5.58"/>
    <n v="0.01"/>
    <x v="4662"/>
    <n v="5.3"/>
    <n v="-83.66"/>
    <n v="0.35"/>
    <x v="0"/>
    <x v="0"/>
    <x v="442"/>
    <x v="15"/>
    <x v="2"/>
    <n v="617"/>
    <d v="2014-03-26T00:00:00"/>
    <x v="0"/>
    <x v="24"/>
    <n v="48021"/>
  </r>
  <r>
    <x v="924"/>
    <n v="54"/>
    <s v="Suzanne McNair"/>
    <x v="2"/>
    <n v="1"/>
    <x v="789"/>
    <n v="55686"/>
    <s v="Critical"/>
    <n v="22"/>
    <n v="30.98"/>
    <n v="0.1"/>
    <x v="4663"/>
    <n v="5.09"/>
    <n v="181.83"/>
    <n v="0.4"/>
    <x v="0"/>
    <x v="0"/>
    <x v="44"/>
    <x v="2"/>
    <x v="3"/>
    <n v="7784"/>
    <d v="2014-03-27T00:00:00"/>
    <x v="1"/>
    <x v="8"/>
    <n v="71109"/>
  </r>
  <r>
    <x v="924"/>
    <n v="54"/>
    <s v="Suzanne McNair"/>
    <x v="2"/>
    <n v="1"/>
    <x v="789"/>
    <n v="55686"/>
    <s v="Critical"/>
    <n v="26"/>
    <n v="15.98"/>
    <n v="0.03"/>
    <x v="4664"/>
    <n v="4"/>
    <n v="85.51"/>
    <n v="0.37"/>
    <x v="2"/>
    <x v="0"/>
    <x v="379"/>
    <x v="8"/>
    <x v="3"/>
    <n v="7783"/>
    <d v="2014-03-27T00:00:00"/>
    <x v="0"/>
    <x v="8"/>
    <n v="71109"/>
  </r>
  <r>
    <x v="459"/>
    <n v="54"/>
    <s v="Suzanne McNair"/>
    <x v="2"/>
    <n v="1"/>
    <x v="789"/>
    <n v="55686"/>
    <s v="Critical"/>
    <n v="2"/>
    <n v="81.319999999999993"/>
    <n v="0.03"/>
    <x v="4665"/>
    <n v="0.99"/>
    <n v="-94.83"/>
    <n v="0.56999999999999995"/>
    <x v="0"/>
    <x v="0"/>
    <x v="966"/>
    <x v="13"/>
    <x v="3"/>
    <n v="7785"/>
    <d v="2014-03-28T00:00:00"/>
    <x v="0"/>
    <x v="8"/>
    <n v="70458"/>
  </r>
  <r>
    <x v="614"/>
    <n v="54"/>
    <s v="Greg Guthrie"/>
    <x v="2"/>
    <n v="1"/>
    <x v="790"/>
    <n v="25376"/>
    <s v="Critical"/>
    <n v="12"/>
    <n v="6.28"/>
    <n v="0.09"/>
    <x v="4666"/>
    <n v="5.29"/>
    <n v="-31.83"/>
    <n v="0.43"/>
    <x v="1"/>
    <x v="0"/>
    <x v="524"/>
    <x v="5"/>
    <x v="2"/>
    <n v="3559"/>
    <d v="2014-03-27T00:00:00"/>
    <x v="0"/>
    <x v="36"/>
    <n v="46901"/>
  </r>
  <r>
    <x v="614"/>
    <n v="54"/>
    <s v="Guy Armstrong"/>
    <x v="2"/>
    <n v="1"/>
    <x v="790"/>
    <n v="50404"/>
    <s v="High"/>
    <n v="18"/>
    <n v="210.55"/>
    <n v="0.05"/>
    <x v="4667"/>
    <n v="9.99"/>
    <n v="905.57"/>
    <n v="0.6"/>
    <x v="0"/>
    <x v="0"/>
    <x v="1064"/>
    <x v="0"/>
    <x v="2"/>
    <n v="7063"/>
    <d v="2014-03-27T00:00:00"/>
    <x v="0"/>
    <x v="36"/>
    <n v="46901"/>
  </r>
  <r>
    <x v="367"/>
    <n v="54"/>
    <s v="Astrea Jones"/>
    <x v="2"/>
    <n v="1"/>
    <x v="790"/>
    <n v="48548"/>
    <s v="Critical"/>
    <n v="3"/>
    <n v="3.28"/>
    <n v="0.03"/>
    <x v="4668"/>
    <n v="3.97"/>
    <n v="-10.27"/>
    <n v="0.56000000000000005"/>
    <x v="0"/>
    <x v="3"/>
    <x v="60"/>
    <x v="6"/>
    <x v="0"/>
    <n v="6819"/>
    <d v="2014-03-27T00:00:00"/>
    <x v="0"/>
    <x v="46"/>
    <n v="3820"/>
  </r>
  <r>
    <x v="40"/>
    <n v="54"/>
    <s v="Charles McCrossin"/>
    <x v="2"/>
    <n v="1"/>
    <x v="790"/>
    <n v="30658"/>
    <s v="Medium"/>
    <n v="35"/>
    <n v="499.99"/>
    <n v="0.08"/>
    <x v="4669"/>
    <n v="24.49"/>
    <n v="6907.6130000000003"/>
    <n v="0.36"/>
    <x v="2"/>
    <x v="1"/>
    <x v="298"/>
    <x v="11"/>
    <x v="2"/>
    <n v="4305"/>
    <d v="2014-03-27T00:00:00"/>
    <x v="0"/>
    <x v="14"/>
    <n v="60544"/>
  </r>
  <r>
    <x v="614"/>
    <n v="54"/>
    <s v="Guy Armstrong"/>
    <x v="2"/>
    <n v="1"/>
    <x v="790"/>
    <n v="50404"/>
    <s v="High"/>
    <n v="10"/>
    <n v="182.55"/>
    <n v="0.04"/>
    <x v="4670"/>
    <n v="69"/>
    <n v="-367.00200000000001"/>
    <n v="0.72"/>
    <x v="1"/>
    <x v="1"/>
    <x v="1201"/>
    <x v="4"/>
    <x v="2"/>
    <n v="7064"/>
    <d v="2014-03-28T00:00:00"/>
    <x v="0"/>
    <x v="36"/>
    <n v="46901"/>
  </r>
  <r>
    <x v="935"/>
    <n v="54"/>
    <s v="Linda Southworth"/>
    <x v="3"/>
    <n v="1"/>
    <x v="790"/>
    <n v="24384"/>
    <s v="Medium"/>
    <n v="44"/>
    <n v="4.91"/>
    <n v="0.06"/>
    <x v="4671"/>
    <n v="0.5"/>
    <n v="95.52"/>
    <n v="0.36"/>
    <x v="0"/>
    <x v="0"/>
    <x v="143"/>
    <x v="12"/>
    <x v="3"/>
    <n v="3412"/>
    <d v="2014-03-28T00:00:00"/>
    <x v="0"/>
    <x v="12"/>
    <n v="32765"/>
  </r>
  <r>
    <x v="935"/>
    <n v="54"/>
    <s v="Linda Southworth"/>
    <x v="3"/>
    <n v="1"/>
    <x v="790"/>
    <n v="24384"/>
    <s v="Medium"/>
    <n v="21"/>
    <n v="193.17"/>
    <n v="7.0000000000000007E-2"/>
    <x v="4672"/>
    <n v="19.989999999999998"/>
    <n v="294.94"/>
    <n v="0.71"/>
    <x v="0"/>
    <x v="0"/>
    <x v="337"/>
    <x v="0"/>
    <x v="3"/>
    <n v="3413"/>
    <d v="2014-03-28T00:00:00"/>
    <x v="0"/>
    <x v="12"/>
    <n v="32765"/>
  </r>
  <r>
    <x v="40"/>
    <n v="54"/>
    <s v="Charles McCrossin"/>
    <x v="2"/>
    <n v="1"/>
    <x v="790"/>
    <n v="30658"/>
    <s v="Medium"/>
    <n v="44"/>
    <n v="138.13999999999999"/>
    <n v="0.05"/>
    <x v="4673"/>
    <n v="35"/>
    <n v="-942.5"/>
    <m/>
    <x v="0"/>
    <x v="1"/>
    <x v="292"/>
    <x v="0"/>
    <x v="2"/>
    <n v="4306"/>
    <d v="2014-03-28T00:00:00"/>
    <x v="0"/>
    <x v="14"/>
    <n v="60544"/>
  </r>
  <r>
    <x v="935"/>
    <n v="54"/>
    <s v="Linda Southworth"/>
    <x v="3"/>
    <n v="1"/>
    <x v="790"/>
    <n v="24384"/>
    <s v="Medium"/>
    <n v="20"/>
    <n v="155.99"/>
    <n v="0.1"/>
    <x v="4674"/>
    <n v="8.99"/>
    <n v="110.538"/>
    <n v="0.57999999999999996"/>
    <x v="2"/>
    <x v="0"/>
    <x v="699"/>
    <x v="9"/>
    <x v="3"/>
    <n v="3414"/>
    <d v="2014-03-28T00:00:00"/>
    <x v="0"/>
    <x v="12"/>
    <n v="32765"/>
  </r>
  <r>
    <x v="571"/>
    <n v="54"/>
    <s v="Rick Hansen"/>
    <x v="1"/>
    <n v="1"/>
    <x v="791"/>
    <n v="56804"/>
    <s v="Critical"/>
    <n v="24"/>
    <n v="4.9800000000000004"/>
    <n v="0.05"/>
    <x v="4675"/>
    <n v="4.8600000000000003"/>
    <n v="-50.21"/>
    <n v="0.38"/>
    <x v="0"/>
    <x v="0"/>
    <x v="785"/>
    <x v="2"/>
    <x v="3"/>
    <n v="7951"/>
    <d v="2014-03-28T00:00:00"/>
    <x v="0"/>
    <x v="42"/>
    <n v="30344"/>
  </r>
  <r>
    <x v="571"/>
    <n v="54"/>
    <s v="Rick Hansen"/>
    <x v="1"/>
    <n v="1"/>
    <x v="791"/>
    <n v="56804"/>
    <s v="Critical"/>
    <n v="41"/>
    <n v="3.36"/>
    <n v="0.1"/>
    <x v="4676"/>
    <n v="6.27"/>
    <n v="-202.078"/>
    <n v="0.4"/>
    <x v="0"/>
    <x v="0"/>
    <x v="19"/>
    <x v="3"/>
    <x v="3"/>
    <n v="7950"/>
    <d v="2014-03-29T00:00:00"/>
    <x v="0"/>
    <x v="42"/>
    <n v="30344"/>
  </r>
  <r>
    <x v="335"/>
    <n v="54"/>
    <s v="Christopher Schild"/>
    <x v="2"/>
    <n v="1"/>
    <x v="792"/>
    <n v="34048"/>
    <s v="Low"/>
    <n v="1"/>
    <n v="22.23"/>
    <n v="0.04"/>
    <x v="4677"/>
    <n v="3.63"/>
    <n v="-10.74"/>
    <n v="0.52"/>
    <x v="1"/>
    <x v="6"/>
    <x v="808"/>
    <x v="5"/>
    <x v="2"/>
    <n v="4792"/>
    <d v="2014-03-30T00:00:00"/>
    <x v="0"/>
    <x v="36"/>
    <n v="46312"/>
  </r>
  <r>
    <x v="1273"/>
    <n v="54"/>
    <s v="Michelle Lonsdale"/>
    <x v="1"/>
    <n v="1"/>
    <x v="792"/>
    <n v="36001"/>
    <s v="Low"/>
    <n v="45"/>
    <n v="22.38"/>
    <n v="0.05"/>
    <x v="4678"/>
    <n v="15.1"/>
    <n v="-78.361000000000004"/>
    <n v="0.38"/>
    <x v="0"/>
    <x v="0"/>
    <x v="428"/>
    <x v="3"/>
    <x v="2"/>
    <n v="5048"/>
    <d v="2014-03-30T00:00:00"/>
    <x v="0"/>
    <x v="14"/>
    <n v="60139"/>
  </r>
  <r>
    <x v="1146"/>
    <n v="54"/>
    <s v="Michelle Lonsdale"/>
    <x v="1"/>
    <n v="1"/>
    <x v="792"/>
    <n v="36001"/>
    <s v="Low"/>
    <n v="47"/>
    <n v="12.95"/>
    <n v="0.09"/>
    <x v="4679"/>
    <n v="4.9800000000000004"/>
    <n v="51.8245"/>
    <n v="0.4"/>
    <x v="0"/>
    <x v="0"/>
    <x v="945"/>
    <x v="3"/>
    <x v="2"/>
    <n v="5049"/>
    <d v="2014-04-01T00:00:00"/>
    <x v="0"/>
    <x v="14"/>
    <n v="60025"/>
  </r>
  <r>
    <x v="763"/>
    <n v="54"/>
    <s v="Jack Lebron"/>
    <x v="2"/>
    <n v="1"/>
    <x v="793"/>
    <n v="24965"/>
    <s v="Low"/>
    <n v="42"/>
    <n v="29.18"/>
    <n v="0.09"/>
    <x v="4680"/>
    <n v="8.5500000000000007"/>
    <n v="330.63"/>
    <n v="0.42"/>
    <x v="1"/>
    <x v="0"/>
    <x v="77"/>
    <x v="5"/>
    <x v="2"/>
    <n v="3506"/>
    <d v="2014-03-29T00:00:00"/>
    <x v="0"/>
    <x v="36"/>
    <n v="46368"/>
  </r>
  <r>
    <x v="763"/>
    <n v="54"/>
    <s v="Jack Lebron"/>
    <x v="2"/>
    <n v="1"/>
    <x v="793"/>
    <n v="24965"/>
    <s v="Low"/>
    <n v="6"/>
    <n v="420.98"/>
    <n v="7.0000000000000007E-2"/>
    <x v="4681"/>
    <n v="19.989999999999998"/>
    <n v="580.15049999999997"/>
    <n v="0.35"/>
    <x v="0"/>
    <x v="0"/>
    <x v="184"/>
    <x v="3"/>
    <x v="2"/>
    <n v="3505"/>
    <d v="2014-04-03T00:00:00"/>
    <x v="1"/>
    <x v="36"/>
    <n v="46368"/>
  </r>
  <r>
    <x v="1107"/>
    <n v="54"/>
    <s v="Sibella Parks"/>
    <x v="0"/>
    <n v="1"/>
    <x v="794"/>
    <n v="25191"/>
    <s v="Medium"/>
    <n v="42"/>
    <n v="115.99"/>
    <n v="0.05"/>
    <x v="4682"/>
    <n v="2.5"/>
    <n v="1303.92"/>
    <n v="0.55000000000000004"/>
    <x v="2"/>
    <x v="0"/>
    <x v="245"/>
    <x v="9"/>
    <x v="1"/>
    <n v="3540"/>
    <d v="2014-03-30T00:00:00"/>
    <x v="0"/>
    <x v="6"/>
    <n v="97005"/>
  </r>
  <r>
    <x v="8"/>
    <n v="54"/>
    <s v="Bill Donatelli"/>
    <x v="2"/>
    <n v="1"/>
    <x v="794"/>
    <n v="40961"/>
    <s v="Medium"/>
    <n v="7"/>
    <n v="3.15"/>
    <n v="0.02"/>
    <x v="4683"/>
    <n v="0.5"/>
    <n v="5.88"/>
    <n v="0.37"/>
    <x v="0"/>
    <x v="0"/>
    <x v="698"/>
    <x v="12"/>
    <x v="2"/>
    <n v="5769"/>
    <d v="2014-03-31T00:00:00"/>
    <x v="0"/>
    <x v="7"/>
    <n v="68847"/>
  </r>
  <r>
    <x v="719"/>
    <n v="54"/>
    <s v="Lauren Leatherbury"/>
    <x v="2"/>
    <n v="1"/>
    <x v="794"/>
    <n v="20646"/>
    <s v="Medium"/>
    <n v="41"/>
    <n v="35.99"/>
    <n v="0.04"/>
    <x v="4684"/>
    <n v="1.1000000000000001"/>
    <n v="341.95499999999998"/>
    <n v="0.55000000000000004"/>
    <x v="2"/>
    <x v="0"/>
    <x v="38"/>
    <x v="9"/>
    <x v="1"/>
    <n v="2862"/>
    <d v="2014-04-01T00:00:00"/>
    <x v="0"/>
    <x v="30"/>
    <n v="81301"/>
  </r>
  <r>
    <x v="411"/>
    <n v="54"/>
    <s v="Patrick Bzostek"/>
    <x v="3"/>
    <n v="1"/>
    <x v="795"/>
    <n v="28807"/>
    <s v="High"/>
    <n v="9"/>
    <n v="4.9800000000000004"/>
    <n v="0.02"/>
    <x v="4685"/>
    <n v="8.33"/>
    <n v="-42.61"/>
    <n v="0.38"/>
    <x v="0"/>
    <x v="0"/>
    <x v="1040"/>
    <x v="2"/>
    <x v="1"/>
    <n v="4038"/>
    <d v="2014-04-01T00:00:00"/>
    <x v="1"/>
    <x v="2"/>
    <n v="94526"/>
  </r>
  <r>
    <x v="249"/>
    <n v="54"/>
    <s v="Ryan Akin"/>
    <x v="3"/>
    <n v="1"/>
    <x v="795"/>
    <n v="32454"/>
    <s v="Critical"/>
    <n v="12"/>
    <n v="6.81"/>
    <n v="0.05"/>
    <x v="4686"/>
    <n v="5.48"/>
    <n v="-29.589500000000001"/>
    <n v="0.37"/>
    <x v="0"/>
    <x v="0"/>
    <x v="1122"/>
    <x v="3"/>
    <x v="0"/>
    <n v="4564"/>
    <d v="2014-04-01T00:00:00"/>
    <x v="0"/>
    <x v="20"/>
    <n v="44070"/>
  </r>
  <r>
    <x v="1038"/>
    <n v="54"/>
    <s v="Rick Bensley"/>
    <x v="3"/>
    <n v="1"/>
    <x v="796"/>
    <n v="58342"/>
    <s v="High"/>
    <n v="40"/>
    <n v="40.98"/>
    <n v="0.02"/>
    <x v="4687"/>
    <n v="1.99"/>
    <n v="754.1"/>
    <n v="0.44"/>
    <x v="2"/>
    <x v="6"/>
    <x v="1162"/>
    <x v="8"/>
    <x v="3"/>
    <n v="8160"/>
    <d v="2014-04-01T00:00:00"/>
    <x v="0"/>
    <x v="12"/>
    <n v="34759"/>
  </r>
  <r>
    <x v="1025"/>
    <n v="54"/>
    <s v="Fred Harton"/>
    <x v="1"/>
    <n v="1"/>
    <x v="796"/>
    <n v="37380"/>
    <s v="Critical"/>
    <n v="29"/>
    <n v="26.64"/>
    <n v="0.08"/>
    <x v="4688"/>
    <n v="5.3"/>
    <n v="90.04"/>
    <m/>
    <x v="1"/>
    <x v="5"/>
    <x v="1161"/>
    <x v="1"/>
    <x v="1"/>
    <n v="5252"/>
    <d v="2014-04-02T00:00:00"/>
    <x v="0"/>
    <x v="30"/>
    <n v="80219"/>
  </r>
  <r>
    <x v="1025"/>
    <n v="54"/>
    <s v="Fred Harton"/>
    <x v="1"/>
    <n v="1"/>
    <x v="796"/>
    <n v="37380"/>
    <s v="Critical"/>
    <n v="47"/>
    <n v="9.99"/>
    <n v="0"/>
    <x v="4689"/>
    <n v="4.78"/>
    <n v="74.73"/>
    <n v="0.4"/>
    <x v="0"/>
    <x v="0"/>
    <x v="823"/>
    <x v="2"/>
    <x v="1"/>
    <n v="5253"/>
    <d v="2014-04-02T00:00:00"/>
    <x v="0"/>
    <x v="30"/>
    <n v="80219"/>
  </r>
  <r>
    <x v="1025"/>
    <n v="54"/>
    <s v="Fred Harton"/>
    <x v="1"/>
    <n v="1"/>
    <x v="796"/>
    <n v="37380"/>
    <s v="Critical"/>
    <n v="42"/>
    <n v="3.55"/>
    <n v="7.0000000000000007E-2"/>
    <x v="4690"/>
    <n v="1.43"/>
    <n v="27.37"/>
    <n v="0.38"/>
    <x v="0"/>
    <x v="3"/>
    <x v="1172"/>
    <x v="14"/>
    <x v="1"/>
    <n v="5254"/>
    <d v="2014-04-02T00:00:00"/>
    <x v="0"/>
    <x v="30"/>
    <n v="80219"/>
  </r>
  <r>
    <x v="983"/>
    <n v="54"/>
    <s v="Lisa DeCherney"/>
    <x v="2"/>
    <n v="1"/>
    <x v="797"/>
    <n v="12323"/>
    <s v="Not Specified"/>
    <n v="32"/>
    <n v="15.15"/>
    <n v="0.02"/>
    <x v="4691"/>
    <n v="10.130000000000001"/>
    <n v="-28.681000000000001"/>
    <n v="0.38"/>
    <x v="0"/>
    <x v="0"/>
    <x v="1140"/>
    <x v="3"/>
    <x v="2"/>
    <n v="1715"/>
    <d v="2014-04-03T00:00:00"/>
    <x v="0"/>
    <x v="34"/>
    <n v="57006"/>
  </r>
  <r>
    <x v="983"/>
    <n v="54"/>
    <s v="Lisa DeCherney"/>
    <x v="2"/>
    <n v="1"/>
    <x v="797"/>
    <n v="12323"/>
    <s v="Not Specified"/>
    <n v="4"/>
    <n v="7.38"/>
    <n v="0"/>
    <x v="4692"/>
    <n v="5.21"/>
    <n v="14.19"/>
    <n v="0.56000000000000005"/>
    <x v="1"/>
    <x v="0"/>
    <x v="645"/>
    <x v="5"/>
    <x v="2"/>
    <n v="1716"/>
    <d v="2014-04-04T00:00:00"/>
    <x v="0"/>
    <x v="34"/>
    <n v="57006"/>
  </r>
  <r>
    <x v="139"/>
    <n v="54"/>
    <s v="Eugene Barchas"/>
    <x v="2"/>
    <n v="1"/>
    <x v="797"/>
    <n v="55715"/>
    <s v="Critical"/>
    <n v="28"/>
    <n v="5.28"/>
    <n v="0.02"/>
    <x v="4693"/>
    <n v="2.99"/>
    <n v="16.651499999999999"/>
    <n v="0.37"/>
    <x v="0"/>
    <x v="0"/>
    <x v="1028"/>
    <x v="3"/>
    <x v="2"/>
    <n v="7787"/>
    <d v="2014-04-04T00:00:00"/>
    <x v="1"/>
    <x v="14"/>
    <n v="61821"/>
  </r>
  <r>
    <x v="851"/>
    <n v="54"/>
    <s v="Bill Stewart"/>
    <x v="2"/>
    <n v="1"/>
    <x v="797"/>
    <n v="28805"/>
    <s v="Medium"/>
    <n v="14"/>
    <n v="3.48"/>
    <n v="7.0000000000000007E-2"/>
    <x v="4694"/>
    <n v="49"/>
    <n v="-616.80999999999995"/>
    <n v="0.59"/>
    <x v="0"/>
    <x v="1"/>
    <x v="1067"/>
    <x v="13"/>
    <x v="2"/>
    <n v="4035"/>
    <d v="2014-04-04T00:00:00"/>
    <x v="0"/>
    <x v="9"/>
    <n v="78589"/>
  </r>
  <r>
    <x v="851"/>
    <n v="54"/>
    <s v="Bill Stewart"/>
    <x v="2"/>
    <n v="1"/>
    <x v="797"/>
    <n v="28805"/>
    <s v="Medium"/>
    <n v="4"/>
    <n v="5.98"/>
    <n v="7.0000000000000007E-2"/>
    <x v="2532"/>
    <n v="1.49"/>
    <n v="-1.9895"/>
    <n v="0.39"/>
    <x v="0"/>
    <x v="0"/>
    <x v="643"/>
    <x v="3"/>
    <x v="2"/>
    <n v="4036"/>
    <d v="2014-04-04T00:00:00"/>
    <x v="0"/>
    <x v="9"/>
    <n v="78589"/>
  </r>
  <r>
    <x v="851"/>
    <n v="54"/>
    <s v="Bill Stewart"/>
    <x v="2"/>
    <n v="1"/>
    <x v="797"/>
    <n v="28805"/>
    <s v="Medium"/>
    <n v="46"/>
    <n v="10.23"/>
    <n v="0.05"/>
    <x v="4695"/>
    <n v="4.68"/>
    <n v="-25.88"/>
    <n v="0.59"/>
    <x v="0"/>
    <x v="6"/>
    <x v="996"/>
    <x v="16"/>
    <x v="2"/>
    <n v="4037"/>
    <d v="2014-04-04T00:00:00"/>
    <x v="0"/>
    <x v="9"/>
    <n v="78589"/>
  </r>
  <r>
    <x v="97"/>
    <n v="54"/>
    <s v="Brian Stugart"/>
    <x v="2"/>
    <n v="1"/>
    <x v="797"/>
    <n v="58372"/>
    <s v="Low"/>
    <n v="16"/>
    <n v="2.21"/>
    <n v="7.0000000000000007E-2"/>
    <x v="4696"/>
    <n v="1"/>
    <n v="4.34"/>
    <n v="0.38"/>
    <x v="0"/>
    <x v="3"/>
    <x v="811"/>
    <x v="6"/>
    <x v="0"/>
    <n v="8171"/>
    <d v="2014-04-06T00:00:00"/>
    <x v="1"/>
    <x v="25"/>
    <n v="5403"/>
  </r>
  <r>
    <x v="1274"/>
    <n v="54"/>
    <s v="Brian Stugart"/>
    <x v="2"/>
    <n v="1"/>
    <x v="797"/>
    <n v="58372"/>
    <s v="Low"/>
    <n v="48"/>
    <n v="3.98"/>
    <n v="0.04"/>
    <x v="4697"/>
    <n v="0.7"/>
    <n v="43.2"/>
    <n v="0.52"/>
    <x v="0"/>
    <x v="3"/>
    <x v="149"/>
    <x v="6"/>
    <x v="0"/>
    <n v="8170"/>
    <d v="2014-04-07T00:00:00"/>
    <x v="0"/>
    <x v="28"/>
    <n v="2148"/>
  </r>
  <r>
    <x v="1202"/>
    <n v="54"/>
    <s v="Jack O'Briant"/>
    <x v="3"/>
    <n v="1"/>
    <x v="798"/>
    <n v="9922"/>
    <s v="Not Specified"/>
    <n v="24"/>
    <n v="280.98"/>
    <n v="0.1"/>
    <x v="4231"/>
    <n v="35.67"/>
    <n v="539.54"/>
    <n v="0.66"/>
    <x v="1"/>
    <x v="4"/>
    <x v="566"/>
    <x v="4"/>
    <x v="2"/>
    <n v="1363"/>
    <d v="2014-04-04T00:00:00"/>
    <x v="2"/>
    <x v="3"/>
    <n v="55125"/>
  </r>
  <r>
    <x v="925"/>
    <n v="54"/>
    <s v="Jack O'Briant"/>
    <x v="3"/>
    <n v="1"/>
    <x v="798"/>
    <n v="9922"/>
    <s v="Not Specified"/>
    <n v="26"/>
    <n v="39.979999999999997"/>
    <n v="0.03"/>
    <x v="4698"/>
    <n v="7.12"/>
    <n v="34.42"/>
    <n v="0.67"/>
    <x v="2"/>
    <x v="0"/>
    <x v="174"/>
    <x v="8"/>
    <x v="3"/>
    <n v="1361"/>
    <d v="2014-04-04T00:00:00"/>
    <x v="0"/>
    <x v="32"/>
    <n v="39530"/>
  </r>
  <r>
    <x v="925"/>
    <n v="54"/>
    <s v="Jack O'Briant"/>
    <x v="3"/>
    <n v="1"/>
    <x v="798"/>
    <n v="9922"/>
    <s v="Not Specified"/>
    <n v="21"/>
    <n v="65.989999999999995"/>
    <n v="0.03"/>
    <x v="4699"/>
    <n v="3.99"/>
    <n v="137.86199999999999"/>
    <n v="0.59"/>
    <x v="2"/>
    <x v="0"/>
    <x v="225"/>
    <x v="9"/>
    <x v="3"/>
    <n v="1362"/>
    <d v="2014-04-04T00:00:00"/>
    <x v="0"/>
    <x v="32"/>
    <n v="39530"/>
  </r>
  <r>
    <x v="524"/>
    <n v="54"/>
    <s v="Tonja Turnell"/>
    <x v="3"/>
    <n v="1"/>
    <x v="798"/>
    <n v="9286"/>
    <s v="Critical"/>
    <n v="26"/>
    <n v="4.9800000000000004"/>
    <n v="0.1"/>
    <x v="4700"/>
    <n v="0.8"/>
    <n v="45.79"/>
    <n v="0.36"/>
    <x v="0"/>
    <x v="3"/>
    <x v="194"/>
    <x v="2"/>
    <x v="1"/>
    <n v="1280"/>
    <d v="2014-04-05T00:00:00"/>
    <x v="0"/>
    <x v="21"/>
    <n v="98632"/>
  </r>
  <r>
    <x v="56"/>
    <n v="54"/>
    <s v="Sean O'Donnell"/>
    <x v="2"/>
    <n v="1"/>
    <x v="798"/>
    <n v="38370"/>
    <s v="High"/>
    <n v="50"/>
    <n v="3.14"/>
    <n v="0"/>
    <x v="4701"/>
    <n v="1.1399999999999999"/>
    <n v="43.05"/>
    <n v="0.4"/>
    <x v="0"/>
    <x v="3"/>
    <x v="1087"/>
    <x v="2"/>
    <x v="0"/>
    <n v="5397"/>
    <d v="2014-04-05T00:00:00"/>
    <x v="0"/>
    <x v="20"/>
    <n v="45503"/>
  </r>
  <r>
    <x v="295"/>
    <n v="54"/>
    <s v="Kimberly Carter"/>
    <x v="1"/>
    <n v="1"/>
    <x v="798"/>
    <n v="45377"/>
    <s v="Low"/>
    <n v="47"/>
    <n v="2.08"/>
    <n v="0.08"/>
    <x v="4702"/>
    <n v="1.49"/>
    <n v="-22.8965"/>
    <n v="0.38"/>
    <x v="0"/>
    <x v="0"/>
    <x v="1081"/>
    <x v="3"/>
    <x v="2"/>
    <n v="6386"/>
    <d v="2014-04-05T00:00:00"/>
    <x v="0"/>
    <x v="10"/>
    <n v="52732"/>
  </r>
  <r>
    <x v="860"/>
    <n v="54"/>
    <s v="Eva Jacobs"/>
    <x v="1"/>
    <n v="1"/>
    <x v="799"/>
    <n v="38212"/>
    <s v="Medium"/>
    <n v="24"/>
    <n v="4.9800000000000004"/>
    <n v="0.09"/>
    <x v="4703"/>
    <n v="0.49"/>
    <n v="55.42"/>
    <n v="0.39"/>
    <x v="0"/>
    <x v="0"/>
    <x v="769"/>
    <x v="12"/>
    <x v="1"/>
    <n v="5373"/>
    <d v="2014-04-05T00:00:00"/>
    <x v="1"/>
    <x v="30"/>
    <n v="80020"/>
  </r>
  <r>
    <x v="970"/>
    <n v="54"/>
    <s v="Eva Jacobs"/>
    <x v="1"/>
    <n v="1"/>
    <x v="799"/>
    <n v="38212"/>
    <s v="Medium"/>
    <n v="46"/>
    <n v="80.98"/>
    <n v="7.0000000000000007E-2"/>
    <x v="4704"/>
    <n v="35"/>
    <n v="-1329.81"/>
    <n v="0.83"/>
    <x v="0"/>
    <x v="1"/>
    <x v="157"/>
    <x v="0"/>
    <x v="1"/>
    <n v="5374"/>
    <d v="2014-04-06T00:00:00"/>
    <x v="0"/>
    <x v="30"/>
    <n v="80104"/>
  </r>
  <r>
    <x v="970"/>
    <n v="54"/>
    <s v="Eva Jacobs"/>
    <x v="1"/>
    <n v="1"/>
    <x v="799"/>
    <n v="38212"/>
    <s v="Medium"/>
    <n v="38"/>
    <n v="115.99"/>
    <n v="0"/>
    <x v="4705"/>
    <n v="2.5"/>
    <n v="1256.9670000000001"/>
    <n v="0.55000000000000004"/>
    <x v="2"/>
    <x v="0"/>
    <x v="245"/>
    <x v="9"/>
    <x v="1"/>
    <n v="5375"/>
    <d v="2014-04-06T00:00:00"/>
    <x v="0"/>
    <x v="30"/>
    <n v="80104"/>
  </r>
  <r>
    <x v="286"/>
    <n v="54"/>
    <s v="Ricardo Block"/>
    <x v="2"/>
    <n v="1"/>
    <x v="800"/>
    <n v="22787"/>
    <s v="Medium"/>
    <n v="35"/>
    <n v="1.26"/>
    <n v="0.06"/>
    <x v="4706"/>
    <n v="0.7"/>
    <n v="-16.3"/>
    <n v="0.81"/>
    <x v="0"/>
    <x v="3"/>
    <x v="625"/>
    <x v="14"/>
    <x v="1"/>
    <n v="3169"/>
    <d v="2014-04-05T00:00:00"/>
    <x v="1"/>
    <x v="31"/>
    <n v="83501"/>
  </r>
  <r>
    <x v="1136"/>
    <n v="54"/>
    <s v="Khloe Miller"/>
    <x v="1"/>
    <n v="1"/>
    <x v="800"/>
    <n v="37988"/>
    <s v="Not Specified"/>
    <n v="12"/>
    <n v="16.059999999999999"/>
    <n v="0.08"/>
    <x v="4707"/>
    <n v="8.34"/>
    <n v="-56.71"/>
    <n v="0.59"/>
    <x v="0"/>
    <x v="0"/>
    <x v="401"/>
    <x v="0"/>
    <x v="2"/>
    <n v="5346"/>
    <d v="2014-04-05T00:00:00"/>
    <x v="0"/>
    <x v="24"/>
    <n v="48080"/>
  </r>
  <r>
    <x v="1147"/>
    <n v="54"/>
    <s v="Shui Tom"/>
    <x v="1"/>
    <n v="1"/>
    <x v="800"/>
    <n v="17287"/>
    <s v="High"/>
    <n v="38"/>
    <n v="150.97999999999999"/>
    <n v="0.01"/>
    <x v="4708"/>
    <n v="13.99"/>
    <n v="2477.77"/>
    <n v="0.38"/>
    <x v="2"/>
    <x v="5"/>
    <x v="170"/>
    <x v="7"/>
    <x v="1"/>
    <n v="2385"/>
    <d v="2014-04-06T00:00:00"/>
    <x v="0"/>
    <x v="21"/>
    <n v="98027"/>
  </r>
  <r>
    <x v="403"/>
    <n v="54"/>
    <s v="Ben Wallace"/>
    <x v="1"/>
    <n v="1"/>
    <x v="800"/>
    <n v="40643"/>
    <s v="Critical"/>
    <n v="23"/>
    <n v="11.58"/>
    <n v="0.05"/>
    <x v="4709"/>
    <n v="5.72"/>
    <n v="10.8"/>
    <n v="0.35"/>
    <x v="0"/>
    <x v="0"/>
    <x v="131"/>
    <x v="15"/>
    <x v="0"/>
    <n v="5728"/>
    <d v="2014-04-07T00:00:00"/>
    <x v="0"/>
    <x v="13"/>
    <n v="13601"/>
  </r>
  <r>
    <x v="1147"/>
    <n v="54"/>
    <s v="Shui Tom"/>
    <x v="1"/>
    <n v="1"/>
    <x v="800"/>
    <n v="17287"/>
    <s v="High"/>
    <n v="11"/>
    <n v="415.88"/>
    <n v="0.06"/>
    <x v="4710"/>
    <n v="11.37"/>
    <n v="993.81"/>
    <n v="0.56999999999999995"/>
    <x v="0"/>
    <x v="0"/>
    <x v="516"/>
    <x v="0"/>
    <x v="1"/>
    <n v="2386"/>
    <d v="2014-04-07T00:00:00"/>
    <x v="0"/>
    <x v="21"/>
    <n v="98027"/>
  </r>
  <r>
    <x v="1084"/>
    <n v="54"/>
    <s v="Shui Tom"/>
    <x v="1"/>
    <n v="1"/>
    <x v="800"/>
    <n v="17287"/>
    <s v="High"/>
    <n v="26"/>
    <n v="195.99"/>
    <n v="0.05"/>
    <x v="4711"/>
    <n v="4.2"/>
    <n v="1069.7850000000001"/>
    <n v="0.56000000000000005"/>
    <x v="2"/>
    <x v="0"/>
    <x v="959"/>
    <x v="9"/>
    <x v="1"/>
    <n v="2387"/>
    <d v="2014-04-07T00:00:00"/>
    <x v="0"/>
    <x v="21"/>
    <n v="99336"/>
  </r>
  <r>
    <x v="874"/>
    <n v="54"/>
    <s v="Nat Gilpin"/>
    <x v="3"/>
    <n v="1"/>
    <x v="801"/>
    <n v="21601"/>
    <s v="Low"/>
    <n v="20"/>
    <n v="113.64"/>
    <n v="0.09"/>
    <x v="4712"/>
    <n v="35"/>
    <n v="-609.09"/>
    <m/>
    <x v="0"/>
    <x v="1"/>
    <x v="1202"/>
    <x v="0"/>
    <x v="2"/>
    <n v="2992"/>
    <d v="2014-04-06T00:00:00"/>
    <x v="0"/>
    <x v="11"/>
    <n v="73110"/>
  </r>
  <r>
    <x v="1051"/>
    <n v="54"/>
    <s v="Adam Bellavance"/>
    <x v="0"/>
    <n v="1"/>
    <x v="801"/>
    <n v="17860"/>
    <s v="Critical"/>
    <n v="16"/>
    <n v="7.77"/>
    <n v="0.05"/>
    <x v="4713"/>
    <n v="9.23"/>
    <n v="-96.33"/>
    <n v="0.57999999999999996"/>
    <x v="0"/>
    <x v="0"/>
    <x v="103"/>
    <x v="13"/>
    <x v="1"/>
    <n v="2459"/>
    <d v="2014-04-08T00:00:00"/>
    <x v="1"/>
    <x v="43"/>
    <n v="59405"/>
  </r>
  <r>
    <x v="1047"/>
    <n v="54"/>
    <s v="Penelope Sewall"/>
    <x v="1"/>
    <n v="1"/>
    <x v="801"/>
    <n v="197"/>
    <s v="High"/>
    <n v="23"/>
    <n v="12.98"/>
    <n v="0.01"/>
    <x v="4714"/>
    <n v="3.14"/>
    <n v="33.22"/>
    <n v="0.6"/>
    <x v="0"/>
    <x v="6"/>
    <x v="725"/>
    <x v="16"/>
    <x v="3"/>
    <n v="31"/>
    <d v="2014-04-08T00:00:00"/>
    <x v="0"/>
    <x v="12"/>
    <n v="33023"/>
  </r>
  <r>
    <x v="752"/>
    <n v="54"/>
    <s v="Christine Abelman"/>
    <x v="2"/>
    <n v="1"/>
    <x v="802"/>
    <n v="22375"/>
    <s v="Not Specified"/>
    <n v="43"/>
    <n v="18.97"/>
    <n v="0.04"/>
    <x v="4715"/>
    <n v="9.5399999999999991"/>
    <n v="66.14"/>
    <n v="0.37"/>
    <x v="0"/>
    <x v="0"/>
    <x v="102"/>
    <x v="2"/>
    <x v="1"/>
    <n v="3116"/>
    <d v="2014-04-08T00:00:00"/>
    <x v="0"/>
    <x v="21"/>
    <n v="98387"/>
  </r>
  <r>
    <x v="747"/>
    <n v="54"/>
    <s v="Chuck Clark"/>
    <x v="2"/>
    <n v="1"/>
    <x v="802"/>
    <n v="33700"/>
    <s v="Low"/>
    <n v="36"/>
    <n v="6.48"/>
    <n v="0"/>
    <x v="4716"/>
    <n v="8.19"/>
    <n v="-133.97999999999999"/>
    <n v="0.37"/>
    <x v="0"/>
    <x v="0"/>
    <x v="247"/>
    <x v="2"/>
    <x v="1"/>
    <n v="4735"/>
    <d v="2014-04-11T00:00:00"/>
    <x v="0"/>
    <x v="18"/>
    <n v="89041"/>
  </r>
  <r>
    <x v="1044"/>
    <n v="54"/>
    <s v="Jim Karlsson"/>
    <x v="0"/>
    <n v="1"/>
    <x v="803"/>
    <n v="7680"/>
    <s v="Not Specified"/>
    <n v="32"/>
    <n v="35.44"/>
    <n v="0.04"/>
    <x v="4717"/>
    <n v="19.989999999999998"/>
    <n v="-0.14000000000000001"/>
    <n v="0.38"/>
    <x v="0"/>
    <x v="0"/>
    <x v="890"/>
    <x v="2"/>
    <x v="1"/>
    <n v="1046"/>
    <d v="2014-04-08T00:00:00"/>
    <x v="0"/>
    <x v="21"/>
    <n v="98072"/>
  </r>
  <r>
    <x v="1260"/>
    <n v="54"/>
    <s v="Gary Hansen"/>
    <x v="3"/>
    <n v="1"/>
    <x v="803"/>
    <n v="16291"/>
    <s v="Not Specified"/>
    <n v="31"/>
    <n v="27.42"/>
    <n v="0.01"/>
    <x v="4718"/>
    <n v="19.46"/>
    <n v="-27.79"/>
    <n v="0.44"/>
    <x v="1"/>
    <x v="0"/>
    <x v="1145"/>
    <x v="5"/>
    <x v="2"/>
    <n v="2268"/>
    <d v="2014-04-09T00:00:00"/>
    <x v="0"/>
    <x v="9"/>
    <n v="76106"/>
  </r>
  <r>
    <x v="1239"/>
    <n v="54"/>
    <s v="Khloe Miller"/>
    <x v="1"/>
    <n v="1"/>
    <x v="803"/>
    <n v="23940"/>
    <s v="Medium"/>
    <n v="20"/>
    <n v="4.4800000000000004"/>
    <n v="0.03"/>
    <x v="4719"/>
    <n v="49"/>
    <n v="-895.24"/>
    <n v="0.6"/>
    <x v="0"/>
    <x v="1"/>
    <x v="452"/>
    <x v="13"/>
    <x v="2"/>
    <n v="3346"/>
    <d v="2014-04-09T00:00:00"/>
    <x v="0"/>
    <x v="24"/>
    <n v="48073"/>
  </r>
  <r>
    <x v="1275"/>
    <n v="54"/>
    <s v="Muhammed MacIntyre"/>
    <x v="0"/>
    <n v="1"/>
    <x v="803"/>
    <n v="52929"/>
    <s v="High"/>
    <n v="19"/>
    <n v="2.78"/>
    <n v="0.05"/>
    <x v="4720"/>
    <n v="1.25"/>
    <n v="-6.53"/>
    <n v="0.59"/>
    <x v="0"/>
    <x v="3"/>
    <x v="450"/>
    <x v="6"/>
    <x v="2"/>
    <n v="7420"/>
    <d v="2014-04-09T00:00:00"/>
    <x v="0"/>
    <x v="14"/>
    <n v="60194"/>
  </r>
  <r>
    <x v="1275"/>
    <n v="54"/>
    <s v="Muhammed MacIntyre"/>
    <x v="0"/>
    <n v="1"/>
    <x v="803"/>
    <n v="52929"/>
    <s v="High"/>
    <n v="7"/>
    <n v="6.47"/>
    <n v="0.02"/>
    <x v="948"/>
    <n v="1.22"/>
    <n v="7.34"/>
    <n v="0.4"/>
    <x v="0"/>
    <x v="3"/>
    <x v="622"/>
    <x v="6"/>
    <x v="2"/>
    <n v="7421"/>
    <d v="2014-04-09T00:00:00"/>
    <x v="0"/>
    <x v="14"/>
    <n v="60194"/>
  </r>
  <r>
    <x v="1275"/>
    <n v="54"/>
    <s v="Muhammed MacIntyre"/>
    <x v="0"/>
    <n v="1"/>
    <x v="803"/>
    <n v="52929"/>
    <s v="High"/>
    <n v="20"/>
    <n v="3.93"/>
    <n v="0.03"/>
    <x v="4721"/>
    <n v="0.99"/>
    <n v="19.68"/>
    <n v="0.39"/>
    <x v="0"/>
    <x v="3"/>
    <x v="889"/>
    <x v="14"/>
    <x v="2"/>
    <n v="7422"/>
    <d v="2014-04-09T00:00:00"/>
    <x v="0"/>
    <x v="14"/>
    <n v="60194"/>
  </r>
  <r>
    <x v="1275"/>
    <n v="54"/>
    <s v="Muhammed MacIntyre"/>
    <x v="0"/>
    <n v="1"/>
    <x v="803"/>
    <n v="52929"/>
    <s v="High"/>
    <n v="43"/>
    <n v="15.99"/>
    <n v="0.04"/>
    <x v="4722"/>
    <n v="9.4"/>
    <n v="-90.140699999999995"/>
    <n v="0.49"/>
    <x v="2"/>
    <x v="0"/>
    <x v="133"/>
    <x v="7"/>
    <x v="2"/>
    <n v="7419"/>
    <d v="2014-04-09T00:00:00"/>
    <x v="1"/>
    <x v="14"/>
    <n v="60194"/>
  </r>
  <r>
    <x v="1081"/>
    <n v="54"/>
    <s v="Frank Hawley"/>
    <x v="1"/>
    <n v="1"/>
    <x v="803"/>
    <n v="56550"/>
    <s v="Not Specified"/>
    <n v="8"/>
    <n v="65.989999999999995"/>
    <n v="0"/>
    <x v="4723"/>
    <n v="8.99"/>
    <n v="-159.23599999999999"/>
    <n v="0.56000000000000005"/>
    <x v="2"/>
    <x v="0"/>
    <x v="531"/>
    <x v="9"/>
    <x v="1"/>
    <n v="7907"/>
    <d v="2014-04-09T00:00:00"/>
    <x v="0"/>
    <x v="44"/>
    <n v="82604"/>
  </r>
  <r>
    <x v="1081"/>
    <n v="54"/>
    <s v="Frank Hawley"/>
    <x v="1"/>
    <n v="1"/>
    <x v="803"/>
    <n v="56550"/>
    <s v="Not Specified"/>
    <n v="37"/>
    <n v="22.23"/>
    <n v="0.03"/>
    <x v="4724"/>
    <n v="5.08"/>
    <n v="343.05"/>
    <n v="0.41"/>
    <x v="1"/>
    <x v="6"/>
    <x v="1183"/>
    <x v="5"/>
    <x v="1"/>
    <n v="7906"/>
    <d v="2014-04-10T00:00:00"/>
    <x v="1"/>
    <x v="44"/>
    <n v="82604"/>
  </r>
  <r>
    <x v="644"/>
    <n v="54"/>
    <s v="John Castell"/>
    <x v="0"/>
    <n v="1"/>
    <x v="803"/>
    <n v="50083"/>
    <s v="Not Specified"/>
    <n v="33"/>
    <n v="400.97"/>
    <n v="0.01"/>
    <x v="4725"/>
    <n v="48.26"/>
    <n v="5711.96"/>
    <n v="0.36"/>
    <x v="2"/>
    <x v="4"/>
    <x v="333"/>
    <x v="7"/>
    <x v="0"/>
    <n v="7019"/>
    <d v="2014-04-10T00:00:00"/>
    <x v="2"/>
    <x v="20"/>
    <n v="44118"/>
  </r>
  <r>
    <x v="1239"/>
    <n v="54"/>
    <s v="Khloe Miller"/>
    <x v="1"/>
    <n v="1"/>
    <x v="803"/>
    <n v="23940"/>
    <s v="Medium"/>
    <n v="11"/>
    <n v="150.88999999999999"/>
    <n v="0.02"/>
    <x v="4726"/>
    <n v="60.2"/>
    <n v="-506.43"/>
    <n v="0.77"/>
    <x v="1"/>
    <x v="2"/>
    <x v="408"/>
    <x v="1"/>
    <x v="2"/>
    <n v="3347"/>
    <d v="2014-04-11T00:00:00"/>
    <x v="2"/>
    <x v="24"/>
    <n v="48073"/>
  </r>
  <r>
    <x v="887"/>
    <n v="54"/>
    <s v="Frank Hawley"/>
    <x v="1"/>
    <n v="1"/>
    <x v="803"/>
    <n v="56550"/>
    <s v="Not Specified"/>
    <n v="33"/>
    <n v="19.98"/>
    <n v="0.09"/>
    <x v="4727"/>
    <n v="5.77"/>
    <n v="166.85"/>
    <n v="0.38"/>
    <x v="0"/>
    <x v="0"/>
    <x v="486"/>
    <x v="2"/>
    <x v="0"/>
    <n v="7908"/>
    <d v="2014-04-11T00:00:00"/>
    <x v="0"/>
    <x v="41"/>
    <n v="25314"/>
  </r>
  <r>
    <x v="490"/>
    <n v="54"/>
    <s v="Brian DeCherney"/>
    <x v="2"/>
    <n v="1"/>
    <x v="804"/>
    <n v="11648"/>
    <s v="Low"/>
    <n v="33"/>
    <n v="16.739999999999998"/>
    <n v="0"/>
    <x v="4728"/>
    <n v="7.04"/>
    <n v="-142.75"/>
    <n v="0.81"/>
    <x v="0"/>
    <x v="0"/>
    <x v="742"/>
    <x v="0"/>
    <x v="1"/>
    <n v="1603"/>
    <d v="2014-04-09T00:00:00"/>
    <x v="0"/>
    <x v="5"/>
    <n v="84107"/>
  </r>
  <r>
    <x v="1222"/>
    <n v="54"/>
    <s v="Sibella Parks"/>
    <x v="0"/>
    <n v="1"/>
    <x v="804"/>
    <n v="19424"/>
    <s v="Not Specified"/>
    <n v="29"/>
    <n v="1.98"/>
    <n v="0.09"/>
    <x v="4729"/>
    <n v="4.7699999999999996"/>
    <n v="-115.71299999999999"/>
    <n v="0.4"/>
    <x v="0"/>
    <x v="0"/>
    <x v="49"/>
    <x v="3"/>
    <x v="1"/>
    <n v="2682"/>
    <d v="2014-04-09T00:00:00"/>
    <x v="0"/>
    <x v="6"/>
    <n v="97007"/>
  </r>
  <r>
    <x v="822"/>
    <n v="54"/>
    <s v="Trudy Brown"/>
    <x v="0"/>
    <n v="1"/>
    <x v="804"/>
    <n v="23104"/>
    <s v="Medium"/>
    <n v="3"/>
    <n v="6.98"/>
    <n v="0.02"/>
    <x v="4730"/>
    <n v="2.83"/>
    <n v="28.64"/>
    <n v="0.37"/>
    <x v="1"/>
    <x v="6"/>
    <x v="429"/>
    <x v="5"/>
    <x v="3"/>
    <n v="3218"/>
    <d v="2014-04-10T00:00:00"/>
    <x v="1"/>
    <x v="29"/>
    <n v="38301"/>
  </r>
  <r>
    <x v="1276"/>
    <n v="54"/>
    <s v="Rachel Payne"/>
    <x v="1"/>
    <n v="1"/>
    <x v="804"/>
    <n v="51652"/>
    <s v="Not Specified"/>
    <n v="38"/>
    <n v="140.85"/>
    <n v="7.0000000000000007E-2"/>
    <x v="4731"/>
    <n v="19.989999999999998"/>
    <n v="44.13"/>
    <n v="0.73"/>
    <x v="0"/>
    <x v="0"/>
    <x v="872"/>
    <x v="0"/>
    <x v="3"/>
    <n v="7248"/>
    <d v="2014-04-10T00:00:00"/>
    <x v="1"/>
    <x v="12"/>
    <n v="32808"/>
  </r>
  <r>
    <x v="878"/>
    <n v="54"/>
    <s v="Cynthia Arntzen"/>
    <x v="0"/>
    <n v="1"/>
    <x v="804"/>
    <n v="30820"/>
    <s v="Critical"/>
    <n v="21"/>
    <n v="2.21"/>
    <n v="0.1"/>
    <x v="4732"/>
    <n v="1.1200000000000001"/>
    <n v="-6.85"/>
    <n v="0.57999999999999996"/>
    <x v="0"/>
    <x v="3"/>
    <x v="1195"/>
    <x v="6"/>
    <x v="2"/>
    <n v="4326"/>
    <d v="2014-04-10T00:00:00"/>
    <x v="1"/>
    <x v="9"/>
    <n v="79605"/>
  </r>
  <r>
    <x v="1222"/>
    <n v="54"/>
    <s v="Sibella Parks"/>
    <x v="0"/>
    <n v="1"/>
    <x v="804"/>
    <n v="19424"/>
    <s v="Not Specified"/>
    <n v="37"/>
    <n v="35.99"/>
    <n v="0.05"/>
    <x v="4733"/>
    <n v="1.1000000000000001"/>
    <n v="337.72500000000002"/>
    <n v="0.55000000000000004"/>
    <x v="2"/>
    <x v="0"/>
    <x v="38"/>
    <x v="9"/>
    <x v="1"/>
    <n v="2683"/>
    <d v="2014-04-10T00:00:00"/>
    <x v="0"/>
    <x v="6"/>
    <n v="97007"/>
  </r>
  <r>
    <x v="1276"/>
    <n v="54"/>
    <s v="Rachel Payne"/>
    <x v="1"/>
    <n v="1"/>
    <x v="804"/>
    <n v="51652"/>
    <s v="Not Specified"/>
    <n v="37"/>
    <n v="4.9800000000000004"/>
    <n v="0.03"/>
    <x v="3335"/>
    <n v="0.49"/>
    <n v="95.56"/>
    <n v="0.39"/>
    <x v="0"/>
    <x v="0"/>
    <x v="769"/>
    <x v="12"/>
    <x v="3"/>
    <n v="7247"/>
    <d v="2014-04-11T00:00:00"/>
    <x v="1"/>
    <x v="12"/>
    <n v="32808"/>
  </r>
  <r>
    <x v="1099"/>
    <n v="54"/>
    <s v="Joy Smith"/>
    <x v="3"/>
    <n v="1"/>
    <x v="804"/>
    <n v="53825"/>
    <s v="Low"/>
    <n v="36"/>
    <n v="48.04"/>
    <n v="0.08"/>
    <x v="4734"/>
    <n v="7.23"/>
    <n v="649.79999999999995"/>
    <n v="0.37"/>
    <x v="0"/>
    <x v="0"/>
    <x v="1057"/>
    <x v="2"/>
    <x v="2"/>
    <n v="7533"/>
    <d v="2014-04-11T00:00:00"/>
    <x v="0"/>
    <x v="10"/>
    <n v="50010"/>
  </r>
  <r>
    <x v="1277"/>
    <n v="54"/>
    <s v="Trudy Brown"/>
    <x v="0"/>
    <n v="1"/>
    <x v="804"/>
    <n v="23104"/>
    <s v="Medium"/>
    <n v="24"/>
    <n v="5.81"/>
    <n v="0.01"/>
    <x v="4735"/>
    <n v="3.37"/>
    <n v="-25"/>
    <n v="0.54"/>
    <x v="0"/>
    <x v="3"/>
    <x v="209"/>
    <x v="14"/>
    <x v="3"/>
    <n v="3219"/>
    <d v="2014-04-12T00:00:00"/>
    <x v="0"/>
    <x v="29"/>
    <n v="37604"/>
  </r>
  <r>
    <x v="490"/>
    <n v="54"/>
    <s v="Brian DeCherney"/>
    <x v="2"/>
    <n v="1"/>
    <x v="804"/>
    <n v="11648"/>
    <s v="Low"/>
    <n v="1"/>
    <n v="35.409999999999997"/>
    <n v="0.1"/>
    <x v="4736"/>
    <n v="1.99"/>
    <n v="-90.94"/>
    <n v="0.43"/>
    <x v="2"/>
    <x v="6"/>
    <x v="506"/>
    <x v="8"/>
    <x v="1"/>
    <n v="1602"/>
    <d v="2014-04-16T00:00:00"/>
    <x v="0"/>
    <x v="5"/>
    <n v="84107"/>
  </r>
  <r>
    <x v="1083"/>
    <n v="54"/>
    <s v="Anna Haberlin"/>
    <x v="2"/>
    <n v="1"/>
    <x v="805"/>
    <n v="18182"/>
    <s v="Medium"/>
    <n v="45"/>
    <n v="55.5"/>
    <n v="0.01"/>
    <x v="4737"/>
    <n v="52.2"/>
    <n v="-1363.12"/>
    <n v="0.72"/>
    <x v="1"/>
    <x v="5"/>
    <x v="549"/>
    <x v="5"/>
    <x v="2"/>
    <n v="2502"/>
    <d v="2014-04-11T00:00:00"/>
    <x v="0"/>
    <x v="9"/>
    <n v="75217"/>
  </r>
  <r>
    <x v="636"/>
    <n v="54"/>
    <s v="Carlos Meador"/>
    <x v="2"/>
    <n v="1"/>
    <x v="805"/>
    <n v="13569"/>
    <s v="Critical"/>
    <n v="16"/>
    <n v="2.88"/>
    <n v="0.05"/>
    <x v="4738"/>
    <n v="1.49"/>
    <n v="1.071"/>
    <n v="0.36"/>
    <x v="0"/>
    <x v="0"/>
    <x v="661"/>
    <x v="3"/>
    <x v="1"/>
    <n v="1888"/>
    <d v="2014-04-11T00:00:00"/>
    <x v="0"/>
    <x v="2"/>
    <n v="91767"/>
  </r>
  <r>
    <x v="1109"/>
    <n v="54"/>
    <s v="Muhammed MacIntyre"/>
    <x v="0"/>
    <n v="1"/>
    <x v="805"/>
    <n v="13795"/>
    <s v="Not Specified"/>
    <n v="37"/>
    <n v="35.44"/>
    <n v="0.02"/>
    <x v="4739"/>
    <n v="5.09"/>
    <n v="545.49"/>
    <n v="0.38"/>
    <x v="0"/>
    <x v="0"/>
    <x v="444"/>
    <x v="2"/>
    <x v="2"/>
    <n v="1930"/>
    <d v="2014-04-11T00:00:00"/>
    <x v="0"/>
    <x v="14"/>
    <n v="60035"/>
  </r>
  <r>
    <x v="1083"/>
    <n v="54"/>
    <s v="Anna Haberlin"/>
    <x v="2"/>
    <n v="1"/>
    <x v="805"/>
    <n v="18182"/>
    <s v="Medium"/>
    <n v="12"/>
    <n v="33.29"/>
    <n v="0.09"/>
    <x v="4740"/>
    <n v="8.74"/>
    <n v="-18.45"/>
    <n v="0.61"/>
    <x v="0"/>
    <x v="0"/>
    <x v="287"/>
    <x v="0"/>
    <x v="2"/>
    <n v="2503"/>
    <d v="2014-04-12T00:00:00"/>
    <x v="1"/>
    <x v="9"/>
    <n v="75217"/>
  </r>
  <r>
    <x v="636"/>
    <n v="54"/>
    <s v="Carlos Meador"/>
    <x v="2"/>
    <n v="1"/>
    <x v="805"/>
    <n v="13569"/>
    <s v="Critical"/>
    <n v="13"/>
    <n v="40.98"/>
    <n v="0.02"/>
    <x v="4741"/>
    <n v="7.2"/>
    <n v="67.98"/>
    <n v="0.6"/>
    <x v="0"/>
    <x v="0"/>
    <x v="592"/>
    <x v="13"/>
    <x v="1"/>
    <n v="1887"/>
    <d v="2014-04-12T00:00:00"/>
    <x v="1"/>
    <x v="2"/>
    <n v="91767"/>
  </r>
  <r>
    <x v="1083"/>
    <n v="54"/>
    <s v="Anna Haberlin"/>
    <x v="2"/>
    <n v="1"/>
    <x v="805"/>
    <n v="18182"/>
    <s v="Medium"/>
    <n v="45"/>
    <n v="99.99"/>
    <n v="0.04"/>
    <x v="4742"/>
    <n v="19.989999999999998"/>
    <n v="1049.45"/>
    <n v="0.5"/>
    <x v="2"/>
    <x v="0"/>
    <x v="1065"/>
    <x v="8"/>
    <x v="2"/>
    <n v="2501"/>
    <d v="2014-04-12T00:00:00"/>
    <x v="0"/>
    <x v="9"/>
    <n v="75217"/>
  </r>
  <r>
    <x v="1109"/>
    <n v="54"/>
    <s v="Muhammed MacIntyre"/>
    <x v="0"/>
    <n v="1"/>
    <x v="805"/>
    <n v="13795"/>
    <s v="Not Specified"/>
    <n v="23"/>
    <n v="11.34"/>
    <n v="0.05"/>
    <x v="4743"/>
    <n v="5.01"/>
    <n v="43.35"/>
    <n v="0.36"/>
    <x v="0"/>
    <x v="0"/>
    <x v="79"/>
    <x v="2"/>
    <x v="2"/>
    <n v="1929"/>
    <d v="2014-04-13T00:00:00"/>
    <x v="1"/>
    <x v="14"/>
    <n v="60035"/>
  </r>
  <r>
    <x v="1109"/>
    <n v="54"/>
    <s v="Muhammed MacIntyre"/>
    <x v="0"/>
    <n v="1"/>
    <x v="805"/>
    <n v="13795"/>
    <s v="Not Specified"/>
    <n v="30"/>
    <n v="15.99"/>
    <n v="0.04"/>
    <x v="4744"/>
    <n v="13.18"/>
    <n v="-119.0825"/>
    <n v="0.37"/>
    <x v="0"/>
    <x v="0"/>
    <x v="48"/>
    <x v="3"/>
    <x v="2"/>
    <n v="1928"/>
    <d v="2014-04-13T00:00:00"/>
    <x v="0"/>
    <x v="14"/>
    <n v="60035"/>
  </r>
  <r>
    <x v="1025"/>
    <n v="54"/>
    <s v="Fred Harton"/>
    <x v="1"/>
    <n v="1"/>
    <x v="806"/>
    <n v="49027"/>
    <s v="High"/>
    <n v="41"/>
    <n v="17.670000000000002"/>
    <n v="0.08"/>
    <x v="4745"/>
    <n v="8.99"/>
    <n v="35.08"/>
    <n v="0.47"/>
    <x v="1"/>
    <x v="6"/>
    <x v="438"/>
    <x v="5"/>
    <x v="1"/>
    <n v="6878"/>
    <d v="2014-04-12T00:00:00"/>
    <x v="0"/>
    <x v="30"/>
    <n v="80219"/>
  </r>
  <r>
    <x v="573"/>
    <n v="54"/>
    <s v="Alan Shonely"/>
    <x v="0"/>
    <n v="1"/>
    <x v="806"/>
    <n v="23522"/>
    <s v="Critical"/>
    <n v="8"/>
    <n v="19.989999999999998"/>
    <n v="0.02"/>
    <x v="4746"/>
    <n v="11.17"/>
    <n v="-44.86"/>
    <n v="0.6"/>
    <x v="1"/>
    <x v="1"/>
    <x v="21"/>
    <x v="5"/>
    <x v="0"/>
    <n v="3286"/>
    <d v="2014-04-12T00:00:00"/>
    <x v="0"/>
    <x v="25"/>
    <n v="5201"/>
  </r>
  <r>
    <x v="684"/>
    <n v="54"/>
    <s v="Thomas Seio"/>
    <x v="1"/>
    <n v="1"/>
    <x v="806"/>
    <n v="15907"/>
    <s v="High"/>
    <n v="4"/>
    <n v="7.04"/>
    <n v="0.09"/>
    <x v="4747"/>
    <n v="2.17"/>
    <n v="-5.41"/>
    <n v="0.38"/>
    <x v="0"/>
    <x v="3"/>
    <x v="108"/>
    <x v="2"/>
    <x v="2"/>
    <n v="2208"/>
    <d v="2014-04-12T00:00:00"/>
    <x v="0"/>
    <x v="14"/>
    <n v="60062"/>
  </r>
  <r>
    <x v="947"/>
    <n v="54"/>
    <s v="Allen Armold"/>
    <x v="1"/>
    <n v="1"/>
    <x v="806"/>
    <n v="52423"/>
    <s v="Critical"/>
    <n v="25"/>
    <n v="42.76"/>
    <n v="0.01"/>
    <x v="4748"/>
    <n v="6.22"/>
    <n v="256.3"/>
    <m/>
    <x v="0"/>
    <x v="0"/>
    <x v="1114"/>
    <x v="0"/>
    <x v="1"/>
    <n v="7360"/>
    <d v="2014-04-12T00:00:00"/>
    <x v="0"/>
    <x v="2"/>
    <n v="93277"/>
  </r>
  <r>
    <x v="1278"/>
    <n v="54"/>
    <s v="Alan Shonely"/>
    <x v="0"/>
    <n v="1"/>
    <x v="806"/>
    <n v="23522"/>
    <s v="Critical"/>
    <n v="19"/>
    <n v="159.99"/>
    <n v="0.1"/>
    <x v="4749"/>
    <n v="5.5"/>
    <n v="666.01"/>
    <n v="0.49"/>
    <x v="2"/>
    <x v="0"/>
    <x v="261"/>
    <x v="8"/>
    <x v="0"/>
    <n v="3288"/>
    <d v="2014-04-12T00:00:00"/>
    <x v="0"/>
    <x v="22"/>
    <n v="7470"/>
  </r>
  <r>
    <x v="684"/>
    <n v="54"/>
    <s v="Thomas Seio"/>
    <x v="1"/>
    <n v="1"/>
    <x v="806"/>
    <n v="15907"/>
    <s v="High"/>
    <n v="36"/>
    <n v="48.58"/>
    <n v="0.01"/>
    <x v="4750"/>
    <n v="54.11"/>
    <n v="-1414.41"/>
    <n v="0.69"/>
    <x v="1"/>
    <x v="4"/>
    <x v="1151"/>
    <x v="10"/>
    <x v="2"/>
    <n v="2206"/>
    <d v="2014-04-13T00:00:00"/>
    <x v="2"/>
    <x v="14"/>
    <n v="60062"/>
  </r>
  <r>
    <x v="1279"/>
    <n v="54"/>
    <s v="Alan Shonely"/>
    <x v="0"/>
    <n v="1"/>
    <x v="806"/>
    <n v="23522"/>
    <s v="Critical"/>
    <n v="36"/>
    <n v="6.48"/>
    <n v="0.1"/>
    <x v="4751"/>
    <n v="8.73"/>
    <n v="-180.17"/>
    <n v="0.37"/>
    <x v="0"/>
    <x v="0"/>
    <x v="45"/>
    <x v="2"/>
    <x v="0"/>
    <n v="3289"/>
    <d v="2014-04-13T00:00:00"/>
    <x v="0"/>
    <x v="22"/>
    <n v="7481"/>
  </r>
  <r>
    <x v="318"/>
    <n v="54"/>
    <s v="Tamara Dahlen"/>
    <x v="2"/>
    <n v="1"/>
    <x v="806"/>
    <n v="5251"/>
    <s v="Medium"/>
    <n v="38"/>
    <n v="115.99"/>
    <n v="0.05"/>
    <x v="4752"/>
    <n v="5.99"/>
    <n v="1057.8869999999999"/>
    <n v="0.56999999999999995"/>
    <x v="2"/>
    <x v="0"/>
    <x v="960"/>
    <x v="9"/>
    <x v="2"/>
    <n v="729"/>
    <d v="2014-04-13T00:00:00"/>
    <x v="1"/>
    <x v="9"/>
    <n v="78660"/>
  </r>
  <r>
    <x v="357"/>
    <n v="54"/>
    <s v="Alan Shonely"/>
    <x v="0"/>
    <n v="1"/>
    <x v="806"/>
    <n v="23522"/>
    <s v="Critical"/>
    <n v="20"/>
    <n v="65.989999999999995"/>
    <n v="0.06"/>
    <x v="4753"/>
    <n v="8.99"/>
    <n v="17.253"/>
    <n v="0.56000000000000005"/>
    <x v="2"/>
    <x v="0"/>
    <x v="573"/>
    <x v="9"/>
    <x v="0"/>
    <n v="3287"/>
    <d v="2014-04-13T00:00:00"/>
    <x v="1"/>
    <x v="22"/>
    <n v="8701"/>
  </r>
  <r>
    <x v="947"/>
    <n v="54"/>
    <s v="Allen Armold"/>
    <x v="1"/>
    <n v="1"/>
    <x v="806"/>
    <n v="52423"/>
    <s v="Critical"/>
    <n v="49"/>
    <n v="35.409999999999997"/>
    <n v="0.02"/>
    <x v="4754"/>
    <n v="1.99"/>
    <n v="749.16"/>
    <n v="0.43"/>
    <x v="2"/>
    <x v="6"/>
    <x v="506"/>
    <x v="8"/>
    <x v="1"/>
    <n v="7359"/>
    <d v="2014-04-13T00:00:00"/>
    <x v="0"/>
    <x v="2"/>
    <n v="93277"/>
  </r>
  <r>
    <x v="88"/>
    <n v="54"/>
    <s v="Sung Chung"/>
    <x v="1"/>
    <n v="1"/>
    <x v="806"/>
    <n v="6180"/>
    <s v="Medium"/>
    <n v="44"/>
    <n v="65.989999999999995"/>
    <n v="0.01"/>
    <x v="4755"/>
    <n v="3.99"/>
    <n v="590.31899999999996"/>
    <n v="0.59"/>
    <x v="2"/>
    <x v="0"/>
    <x v="225"/>
    <x v="9"/>
    <x v="1"/>
    <n v="862"/>
    <d v="2014-04-13T00:00:00"/>
    <x v="0"/>
    <x v="31"/>
    <n v="83642"/>
  </r>
  <r>
    <x v="684"/>
    <n v="54"/>
    <s v="Thomas Seio"/>
    <x v="1"/>
    <n v="1"/>
    <x v="806"/>
    <n v="15907"/>
    <s v="High"/>
    <n v="36"/>
    <n v="105.98"/>
    <n v="0.04"/>
    <x v="4756"/>
    <n v="13.99"/>
    <n v="950.68"/>
    <n v="0.65"/>
    <x v="1"/>
    <x v="5"/>
    <x v="231"/>
    <x v="5"/>
    <x v="2"/>
    <n v="2207"/>
    <d v="2014-04-14T00:00:00"/>
    <x v="1"/>
    <x v="14"/>
    <n v="60062"/>
  </r>
  <r>
    <x v="959"/>
    <n v="54"/>
    <s v="Mike Kennedy"/>
    <x v="2"/>
    <n v="1"/>
    <x v="806"/>
    <n v="45025"/>
    <s v="High"/>
    <n v="26"/>
    <n v="2.88"/>
    <n v="0.08"/>
    <x v="4757"/>
    <n v="1.49"/>
    <n v="2.0059999999999998"/>
    <n v="0.36"/>
    <x v="0"/>
    <x v="0"/>
    <x v="661"/>
    <x v="3"/>
    <x v="2"/>
    <n v="6351"/>
    <d v="2014-04-14T00:00:00"/>
    <x v="0"/>
    <x v="3"/>
    <n v="55122"/>
  </r>
  <r>
    <x v="392"/>
    <n v="54"/>
    <s v="Duane Benoit"/>
    <x v="1"/>
    <n v="1"/>
    <x v="807"/>
    <n v="17985"/>
    <s v="Medium"/>
    <n v="4"/>
    <n v="110.98"/>
    <n v="0.01"/>
    <x v="4758"/>
    <n v="30"/>
    <n v="-183.26"/>
    <n v="0.71"/>
    <x v="1"/>
    <x v="2"/>
    <x v="1165"/>
    <x v="1"/>
    <x v="2"/>
    <n v="2474"/>
    <d v="2014-04-13T00:00:00"/>
    <x v="2"/>
    <x v="7"/>
    <n v="68046"/>
  </r>
  <r>
    <x v="392"/>
    <n v="54"/>
    <s v="Duane Benoit"/>
    <x v="1"/>
    <n v="1"/>
    <x v="807"/>
    <n v="17985"/>
    <s v="Medium"/>
    <n v="50"/>
    <n v="20.99"/>
    <n v="7.0000000000000007E-2"/>
    <x v="4759"/>
    <n v="3.3"/>
    <n v="-133.309"/>
    <n v="0.81"/>
    <x v="2"/>
    <x v="6"/>
    <x v="336"/>
    <x v="9"/>
    <x v="2"/>
    <n v="2475"/>
    <d v="2014-04-14T00:00:00"/>
    <x v="0"/>
    <x v="7"/>
    <n v="68046"/>
  </r>
  <r>
    <x v="504"/>
    <n v="54"/>
    <s v="Edward Becker"/>
    <x v="1"/>
    <n v="1"/>
    <x v="807"/>
    <n v="26406"/>
    <s v="Not Specified"/>
    <n v="40"/>
    <n v="4.24"/>
    <n v="0.09"/>
    <x v="4760"/>
    <n v="5.41"/>
    <n v="-134.297"/>
    <n v="0.35"/>
    <x v="0"/>
    <x v="0"/>
    <x v="642"/>
    <x v="3"/>
    <x v="2"/>
    <n v="3694"/>
    <d v="2014-04-15T00:00:00"/>
    <x v="0"/>
    <x v="9"/>
    <n v="79907"/>
  </r>
  <r>
    <x v="988"/>
    <n v="54"/>
    <s v="Ben Wallace"/>
    <x v="1"/>
    <n v="1"/>
    <x v="808"/>
    <n v="4769"/>
    <s v="Not Specified"/>
    <n v="41"/>
    <n v="2.88"/>
    <n v="0.01"/>
    <x v="4761"/>
    <n v="0.5"/>
    <n v="48.63"/>
    <n v="0.36"/>
    <x v="0"/>
    <x v="0"/>
    <x v="360"/>
    <x v="12"/>
    <x v="0"/>
    <n v="682"/>
    <d v="2014-04-14T00:00:00"/>
    <x v="0"/>
    <x v="13"/>
    <n v="11580"/>
  </r>
  <r>
    <x v="117"/>
    <n v="54"/>
    <s v="Jim Karlsson"/>
    <x v="0"/>
    <n v="1"/>
    <x v="808"/>
    <n v="40803"/>
    <s v="Low"/>
    <n v="35"/>
    <n v="300.98"/>
    <n v="0.04"/>
    <x v="4762"/>
    <n v="64.73"/>
    <n v="1512.07"/>
    <n v="0.56000000000000005"/>
    <x v="1"/>
    <x v="2"/>
    <x v="290"/>
    <x v="1"/>
    <x v="2"/>
    <n v="5745"/>
    <d v="2014-04-15T00:00:00"/>
    <x v="2"/>
    <x v="38"/>
    <n v="67114"/>
  </r>
  <r>
    <x v="294"/>
    <n v="54"/>
    <s v="Thomas Boland"/>
    <x v="2"/>
    <n v="1"/>
    <x v="808"/>
    <n v="15780"/>
    <s v="Critical"/>
    <n v="19"/>
    <n v="3.78"/>
    <n v="0.03"/>
    <x v="4763"/>
    <n v="0.71"/>
    <n v="22.71"/>
    <n v="0.39"/>
    <x v="0"/>
    <x v="3"/>
    <x v="940"/>
    <x v="14"/>
    <x v="2"/>
    <n v="2190"/>
    <d v="2014-04-15T00:00:00"/>
    <x v="0"/>
    <x v="23"/>
    <n v="54481"/>
  </r>
  <r>
    <x v="1097"/>
    <n v="54"/>
    <s v="Max Jones"/>
    <x v="1"/>
    <n v="1"/>
    <x v="808"/>
    <n v="11975"/>
    <s v="Critical"/>
    <n v="43"/>
    <n v="5.18"/>
    <n v="0.08"/>
    <x v="4764"/>
    <n v="5.74"/>
    <n v="-145.7165"/>
    <n v="0.36"/>
    <x v="0"/>
    <x v="0"/>
    <x v="181"/>
    <x v="3"/>
    <x v="0"/>
    <n v="1664"/>
    <d v="2014-04-15T00:00:00"/>
    <x v="0"/>
    <x v="0"/>
    <n v="18504"/>
  </r>
  <r>
    <x v="117"/>
    <n v="54"/>
    <s v="Jim Karlsson"/>
    <x v="0"/>
    <n v="1"/>
    <x v="808"/>
    <n v="40803"/>
    <s v="Low"/>
    <n v="22"/>
    <n v="3.8"/>
    <n v="0.08"/>
    <x v="2075"/>
    <n v="1.49"/>
    <n v="9.2394999999999996"/>
    <n v="0.38"/>
    <x v="0"/>
    <x v="0"/>
    <x v="259"/>
    <x v="3"/>
    <x v="2"/>
    <n v="5744"/>
    <d v="2014-04-18T00:00:00"/>
    <x v="0"/>
    <x v="38"/>
    <n v="67114"/>
  </r>
  <r>
    <x v="299"/>
    <n v="54"/>
    <s v="Roy French"/>
    <x v="3"/>
    <n v="1"/>
    <x v="809"/>
    <n v="9216"/>
    <s v="Medium"/>
    <n v="36"/>
    <n v="180.98"/>
    <n v="0.1"/>
    <x v="4765"/>
    <n v="55.24"/>
    <n v="-86.68"/>
    <n v="0.56999999999999995"/>
    <x v="0"/>
    <x v="2"/>
    <x v="993"/>
    <x v="13"/>
    <x v="2"/>
    <n v="1264"/>
    <d v="2014-04-16T00:00:00"/>
    <x v="2"/>
    <x v="36"/>
    <n v="46321"/>
  </r>
  <r>
    <x v="65"/>
    <n v="54"/>
    <s v="Mike Gockenbach"/>
    <x v="3"/>
    <n v="1"/>
    <x v="810"/>
    <n v="21063"/>
    <s v="Low"/>
    <n v="48"/>
    <n v="145.97999999999999"/>
    <n v="0"/>
    <x v="4766"/>
    <n v="51.92"/>
    <n v="-279.74"/>
    <n v="0.69"/>
    <x v="1"/>
    <x v="4"/>
    <x v="617"/>
    <x v="4"/>
    <x v="3"/>
    <n v="2917"/>
    <d v="2014-04-15T00:00:00"/>
    <x v="2"/>
    <x v="12"/>
    <n v="33024"/>
  </r>
  <r>
    <x v="784"/>
    <n v="54"/>
    <s v="Ken Lonsdale"/>
    <x v="3"/>
    <n v="1"/>
    <x v="810"/>
    <n v="52293"/>
    <s v="High"/>
    <n v="4"/>
    <n v="6.48"/>
    <n v="0.08"/>
    <x v="4767"/>
    <n v="5.86"/>
    <n v="-14.59"/>
    <n v="0.36"/>
    <x v="0"/>
    <x v="0"/>
    <x v="1203"/>
    <x v="2"/>
    <x v="1"/>
    <n v="7341"/>
    <d v="2014-04-16T00:00:00"/>
    <x v="0"/>
    <x v="6"/>
    <n v="97068"/>
  </r>
  <r>
    <x v="547"/>
    <n v="54"/>
    <s v="Maurice Satty"/>
    <x v="2"/>
    <n v="1"/>
    <x v="810"/>
    <n v="21444"/>
    <s v="Medium"/>
    <n v="17"/>
    <n v="2.1"/>
    <n v="0.09"/>
    <x v="4768"/>
    <n v="0.7"/>
    <n v="-2.29"/>
    <n v="0.56999999999999995"/>
    <x v="0"/>
    <x v="3"/>
    <x v="37"/>
    <x v="6"/>
    <x v="3"/>
    <n v="2966"/>
    <d v="2014-04-16T00:00:00"/>
    <x v="0"/>
    <x v="12"/>
    <n v="34639"/>
  </r>
  <r>
    <x v="1277"/>
    <n v="54"/>
    <s v="Trudy Brown"/>
    <x v="0"/>
    <n v="1"/>
    <x v="810"/>
    <n v="24646"/>
    <s v="Not Specified"/>
    <n v="46"/>
    <n v="15.67"/>
    <n v="0.09"/>
    <x v="4769"/>
    <n v="1.39"/>
    <n v="293.32"/>
    <n v="0.38"/>
    <x v="0"/>
    <x v="0"/>
    <x v="539"/>
    <x v="15"/>
    <x v="3"/>
    <n v="3460"/>
    <d v="2014-04-16T00:00:00"/>
    <x v="0"/>
    <x v="29"/>
    <n v="37604"/>
  </r>
  <r>
    <x v="868"/>
    <n v="54"/>
    <s v="Don Miller"/>
    <x v="1"/>
    <n v="1"/>
    <x v="810"/>
    <n v="29510"/>
    <s v="Critical"/>
    <n v="22"/>
    <n v="260.98"/>
    <n v="0.01"/>
    <x v="4770"/>
    <n v="41.91"/>
    <n v="1292.44"/>
    <n v="0.59"/>
    <x v="1"/>
    <x v="4"/>
    <x v="715"/>
    <x v="10"/>
    <x v="2"/>
    <n v="4164"/>
    <d v="2014-04-17T00:00:00"/>
    <x v="2"/>
    <x v="14"/>
    <n v="62901"/>
  </r>
  <r>
    <x v="1277"/>
    <n v="54"/>
    <s v="Trudy Brown"/>
    <x v="0"/>
    <n v="1"/>
    <x v="810"/>
    <n v="24646"/>
    <s v="Not Specified"/>
    <n v="21"/>
    <n v="2.88"/>
    <n v="0"/>
    <x v="4771"/>
    <n v="0.7"/>
    <n v="6.85"/>
    <n v="0.56000000000000005"/>
    <x v="0"/>
    <x v="3"/>
    <x v="135"/>
    <x v="6"/>
    <x v="3"/>
    <n v="3461"/>
    <d v="2014-04-17T00:00:00"/>
    <x v="0"/>
    <x v="29"/>
    <n v="37604"/>
  </r>
  <r>
    <x v="65"/>
    <n v="54"/>
    <s v="Mike Gockenbach"/>
    <x v="3"/>
    <n v="1"/>
    <x v="810"/>
    <n v="21063"/>
    <s v="Low"/>
    <n v="49"/>
    <n v="7.08"/>
    <n v="0"/>
    <x v="4772"/>
    <n v="2.35"/>
    <n v="84.66"/>
    <n v="0.47"/>
    <x v="0"/>
    <x v="3"/>
    <x v="458"/>
    <x v="6"/>
    <x v="3"/>
    <n v="2916"/>
    <d v="2014-04-19T00:00:00"/>
    <x v="0"/>
    <x v="12"/>
    <n v="33024"/>
  </r>
  <r>
    <x v="106"/>
    <n v="54"/>
    <s v="Rob Haberlin"/>
    <x v="2"/>
    <n v="1"/>
    <x v="811"/>
    <n v="47367"/>
    <s v="Medium"/>
    <n v="7"/>
    <n v="3.8"/>
    <n v="0.06"/>
    <x v="4773"/>
    <n v="1.49"/>
    <n v="-0.17249999999999999"/>
    <n v="0.38"/>
    <x v="0"/>
    <x v="0"/>
    <x v="259"/>
    <x v="3"/>
    <x v="2"/>
    <n v="6658"/>
    <d v="2014-04-16T00:00:00"/>
    <x v="0"/>
    <x v="10"/>
    <n v="51106"/>
  </r>
  <r>
    <x v="106"/>
    <n v="54"/>
    <s v="Rob Haberlin"/>
    <x v="2"/>
    <n v="1"/>
    <x v="811"/>
    <n v="47367"/>
    <s v="Medium"/>
    <n v="6"/>
    <n v="3.69"/>
    <n v="0.08"/>
    <x v="4774"/>
    <n v="0.5"/>
    <n v="2.2799999999999998"/>
    <n v="0.38"/>
    <x v="0"/>
    <x v="0"/>
    <x v="1054"/>
    <x v="12"/>
    <x v="2"/>
    <n v="6659"/>
    <d v="2014-04-17T00:00:00"/>
    <x v="0"/>
    <x v="10"/>
    <n v="51106"/>
  </r>
  <r>
    <x v="200"/>
    <n v="54"/>
    <s v="Nicole Brennan"/>
    <x v="1"/>
    <n v="1"/>
    <x v="811"/>
    <n v="41157"/>
    <s v="Medium"/>
    <n v="39"/>
    <n v="107.53"/>
    <n v="0.09"/>
    <x v="4775"/>
    <n v="5.81"/>
    <n v="1116.98"/>
    <n v="0.65"/>
    <x v="1"/>
    <x v="5"/>
    <x v="320"/>
    <x v="5"/>
    <x v="1"/>
    <n v="5804"/>
    <d v="2014-04-18T00:00:00"/>
    <x v="0"/>
    <x v="2"/>
    <n v="92627"/>
  </r>
  <r>
    <x v="343"/>
    <n v="54"/>
    <s v="Mark Cousins"/>
    <x v="2"/>
    <n v="1"/>
    <x v="811"/>
    <n v="45248"/>
    <s v="Medium"/>
    <n v="38"/>
    <n v="3.95"/>
    <n v="0.05"/>
    <x v="4776"/>
    <n v="5.13"/>
    <n v="-136.55000000000001"/>
    <n v="0.59"/>
    <x v="0"/>
    <x v="0"/>
    <x v="815"/>
    <x v="13"/>
    <x v="2"/>
    <n v="6374"/>
    <d v="2014-04-18T00:00:00"/>
    <x v="0"/>
    <x v="3"/>
    <n v="55124"/>
  </r>
  <r>
    <x v="343"/>
    <n v="54"/>
    <s v="Mark Cousins"/>
    <x v="2"/>
    <n v="1"/>
    <x v="811"/>
    <n v="45248"/>
    <s v="Medium"/>
    <n v="32"/>
    <n v="195.99"/>
    <n v="0.1"/>
    <x v="4777"/>
    <n v="8.99"/>
    <n v="704.88900000000001"/>
    <n v="0.6"/>
    <x v="2"/>
    <x v="0"/>
    <x v="301"/>
    <x v="9"/>
    <x v="2"/>
    <n v="6375"/>
    <d v="2014-04-18T00:00:00"/>
    <x v="0"/>
    <x v="3"/>
    <n v="55124"/>
  </r>
  <r>
    <x v="246"/>
    <n v="54"/>
    <s v="Cassandra Brandow"/>
    <x v="1"/>
    <n v="1"/>
    <x v="811"/>
    <n v="40770"/>
    <s v="Low"/>
    <n v="19"/>
    <n v="11.33"/>
    <n v="0.09"/>
    <x v="4778"/>
    <n v="6.12"/>
    <n v="-11.66"/>
    <n v="0.42"/>
    <x v="0"/>
    <x v="5"/>
    <x v="419"/>
    <x v="13"/>
    <x v="1"/>
    <n v="5737"/>
    <d v="2014-04-21T00:00:00"/>
    <x v="0"/>
    <x v="6"/>
    <n v="97301"/>
  </r>
  <r>
    <x v="11"/>
    <n v="54"/>
    <s v="Dave Hallsten"/>
    <x v="1"/>
    <n v="1"/>
    <x v="812"/>
    <n v="38530"/>
    <s v="Critical"/>
    <n v="13"/>
    <n v="49.43"/>
    <n v="0.05"/>
    <x v="4779"/>
    <n v="19.989999999999998"/>
    <n v="-82.35"/>
    <n v="0.56999999999999995"/>
    <x v="0"/>
    <x v="0"/>
    <x v="739"/>
    <x v="13"/>
    <x v="2"/>
    <n v="5423"/>
    <d v="2014-04-17T00:00:00"/>
    <x v="0"/>
    <x v="9"/>
    <n v="77803"/>
  </r>
  <r>
    <x v="1217"/>
    <n v="54"/>
    <s v="Dave Hallsten"/>
    <x v="1"/>
    <n v="1"/>
    <x v="812"/>
    <n v="38530"/>
    <s v="Critical"/>
    <n v="47"/>
    <n v="40.98"/>
    <n v="0.03"/>
    <x v="4780"/>
    <n v="2.99"/>
    <n v="904.82500000000005"/>
    <n v="0.36"/>
    <x v="0"/>
    <x v="0"/>
    <x v="6"/>
    <x v="3"/>
    <x v="2"/>
    <n v="5422"/>
    <d v="2014-04-17T00:00:00"/>
    <x v="0"/>
    <x v="9"/>
    <n v="78521"/>
  </r>
  <r>
    <x v="866"/>
    <n v="54"/>
    <s v="Jason Fortune"/>
    <x v="2"/>
    <n v="1"/>
    <x v="812"/>
    <n v="39492"/>
    <s v="Not Specified"/>
    <n v="40"/>
    <n v="4.28"/>
    <n v="0.08"/>
    <x v="2651"/>
    <n v="5.68"/>
    <n v="-134.76"/>
    <n v="0.4"/>
    <x v="0"/>
    <x v="0"/>
    <x v="961"/>
    <x v="2"/>
    <x v="0"/>
    <n v="5576"/>
    <d v="2014-04-19T00:00:00"/>
    <x v="0"/>
    <x v="41"/>
    <n v="25705"/>
  </r>
  <r>
    <x v="404"/>
    <n v="54"/>
    <s v="Patrick Ryan"/>
    <x v="2"/>
    <n v="1"/>
    <x v="812"/>
    <n v="29639"/>
    <s v="Critical"/>
    <n v="8"/>
    <n v="2.6"/>
    <n v="0.04"/>
    <x v="4781"/>
    <n v="2.4"/>
    <n v="-14.09"/>
    <n v="0.57999999999999996"/>
    <x v="0"/>
    <x v="3"/>
    <x v="66"/>
    <x v="6"/>
    <x v="3"/>
    <n v="4177"/>
    <d v="2014-04-19T00:00:00"/>
    <x v="0"/>
    <x v="42"/>
    <n v="30605"/>
  </r>
  <r>
    <x v="866"/>
    <n v="54"/>
    <s v="Jason Fortune"/>
    <x v="2"/>
    <n v="1"/>
    <x v="812"/>
    <n v="39492"/>
    <s v="Not Specified"/>
    <n v="38"/>
    <n v="40.479999999999997"/>
    <n v="0.03"/>
    <x v="4782"/>
    <n v="19.989999999999998"/>
    <n v="-564.05999999999995"/>
    <n v="0.77"/>
    <x v="2"/>
    <x v="0"/>
    <x v="441"/>
    <x v="8"/>
    <x v="0"/>
    <n v="5575"/>
    <d v="2014-04-19T00:00:00"/>
    <x v="0"/>
    <x v="41"/>
    <n v="25705"/>
  </r>
  <r>
    <x v="1280"/>
    <n v="54"/>
    <s v="Jason Fortune"/>
    <x v="2"/>
    <n v="1"/>
    <x v="812"/>
    <n v="39492"/>
    <s v="Not Specified"/>
    <n v="31"/>
    <n v="200.99"/>
    <n v="0.01"/>
    <x v="4783"/>
    <n v="4.2"/>
    <n v="1332.441"/>
    <n v="0.59"/>
    <x v="2"/>
    <x v="0"/>
    <x v="671"/>
    <x v="9"/>
    <x v="1"/>
    <n v="5577"/>
    <d v="2014-04-20T00:00:00"/>
    <x v="0"/>
    <x v="44"/>
    <n v="82070"/>
  </r>
  <r>
    <x v="111"/>
    <n v="54"/>
    <s v="Nathan Mautz"/>
    <x v="2"/>
    <n v="1"/>
    <x v="812"/>
    <n v="39527"/>
    <s v="Low"/>
    <n v="29"/>
    <n v="6.88"/>
    <n v="0.01"/>
    <x v="4784"/>
    <n v="2"/>
    <n v="63.78"/>
    <n v="0.39"/>
    <x v="0"/>
    <x v="3"/>
    <x v="179"/>
    <x v="2"/>
    <x v="2"/>
    <n v="5579"/>
    <d v="2014-04-26T00:00:00"/>
    <x v="0"/>
    <x v="3"/>
    <n v="55014"/>
  </r>
  <r>
    <x v="173"/>
    <n v="54"/>
    <s v="Bradley Nguyen"/>
    <x v="3"/>
    <n v="1"/>
    <x v="813"/>
    <n v="13634"/>
    <s v="High"/>
    <n v="46"/>
    <n v="39.979999999999997"/>
    <n v="0.05"/>
    <x v="4785"/>
    <n v="7.12"/>
    <n v="104.51"/>
    <n v="0.67"/>
    <x v="2"/>
    <x v="0"/>
    <x v="174"/>
    <x v="8"/>
    <x v="0"/>
    <n v="1905"/>
    <d v="2014-04-18T00:00:00"/>
    <x v="0"/>
    <x v="1"/>
    <n v="21133"/>
  </r>
  <r>
    <x v="173"/>
    <n v="54"/>
    <s v="Bradley Nguyen"/>
    <x v="3"/>
    <n v="1"/>
    <x v="813"/>
    <n v="13634"/>
    <s v="High"/>
    <n v="27"/>
    <n v="5.58"/>
    <n v="0.04"/>
    <x v="4786"/>
    <n v="5.3"/>
    <n v="-55.61"/>
    <n v="0.35"/>
    <x v="0"/>
    <x v="0"/>
    <x v="442"/>
    <x v="15"/>
    <x v="0"/>
    <n v="1906"/>
    <d v="2014-04-19T00:00:00"/>
    <x v="0"/>
    <x v="1"/>
    <n v="21133"/>
  </r>
  <r>
    <x v="367"/>
    <n v="54"/>
    <s v="Yana Sorensen"/>
    <x v="2"/>
    <n v="1"/>
    <x v="813"/>
    <n v="35360"/>
    <s v="Critical"/>
    <n v="4"/>
    <n v="8.8800000000000008"/>
    <n v="0.04"/>
    <x v="4787"/>
    <n v="6.28"/>
    <n v="-16.387499999999999"/>
    <n v="0.35"/>
    <x v="0"/>
    <x v="0"/>
    <x v="696"/>
    <x v="3"/>
    <x v="0"/>
    <n v="4967"/>
    <d v="2014-04-20T00:00:00"/>
    <x v="0"/>
    <x v="46"/>
    <n v="3820"/>
  </r>
  <r>
    <x v="1281"/>
    <n v="54"/>
    <s v="Adam Hart"/>
    <x v="2"/>
    <n v="1"/>
    <x v="813"/>
    <n v="23301"/>
    <s v="High"/>
    <n v="3"/>
    <n v="5.98"/>
    <n v="0.05"/>
    <x v="4788"/>
    <n v="5.2"/>
    <n v="-10.58"/>
    <n v="0.36"/>
    <x v="0"/>
    <x v="0"/>
    <x v="1092"/>
    <x v="2"/>
    <x v="1"/>
    <n v="3254"/>
    <d v="2014-04-20T00:00:00"/>
    <x v="0"/>
    <x v="2"/>
    <n v="92530"/>
  </r>
  <r>
    <x v="1281"/>
    <n v="54"/>
    <s v="Adam Hart"/>
    <x v="2"/>
    <n v="1"/>
    <x v="813"/>
    <n v="23301"/>
    <s v="High"/>
    <n v="4"/>
    <n v="5.98"/>
    <n v="0.02"/>
    <x v="4789"/>
    <n v="3.85"/>
    <n v="-27.13"/>
    <n v="0.68"/>
    <x v="2"/>
    <x v="6"/>
    <x v="765"/>
    <x v="8"/>
    <x v="1"/>
    <n v="3253"/>
    <d v="2014-04-20T00:00:00"/>
    <x v="0"/>
    <x v="2"/>
    <n v="92530"/>
  </r>
  <r>
    <x v="166"/>
    <n v="54"/>
    <s v="Jack O'Briant"/>
    <x v="0"/>
    <n v="1"/>
    <x v="813"/>
    <n v="38118"/>
    <s v="Not Specified"/>
    <n v="7"/>
    <n v="19.98"/>
    <n v="0.09"/>
    <x v="4790"/>
    <n v="4"/>
    <n v="-64.11"/>
    <n v="0.68"/>
    <x v="2"/>
    <x v="0"/>
    <x v="368"/>
    <x v="8"/>
    <x v="3"/>
    <n v="5363"/>
    <d v="2014-04-20T00:00:00"/>
    <x v="0"/>
    <x v="32"/>
    <n v="38701"/>
  </r>
  <r>
    <x v="392"/>
    <n v="54"/>
    <s v="Duane Benoit"/>
    <x v="1"/>
    <n v="1"/>
    <x v="814"/>
    <n v="41026"/>
    <s v="Medium"/>
    <n v="19"/>
    <n v="3.14"/>
    <n v="0.1"/>
    <x v="4532"/>
    <n v="1.92"/>
    <n v="-33.11"/>
    <n v="0.84"/>
    <x v="0"/>
    <x v="3"/>
    <x v="807"/>
    <x v="16"/>
    <x v="2"/>
    <n v="5784"/>
    <d v="2014-04-19T00:00:00"/>
    <x v="1"/>
    <x v="7"/>
    <n v="68046"/>
  </r>
  <r>
    <x v="392"/>
    <n v="54"/>
    <s v="Duane Benoit"/>
    <x v="1"/>
    <n v="1"/>
    <x v="814"/>
    <n v="41026"/>
    <s v="Medium"/>
    <n v="8"/>
    <n v="89.99"/>
    <n v="0.1"/>
    <x v="4791"/>
    <n v="42"/>
    <n v="-281.76"/>
    <n v="0.66"/>
    <x v="1"/>
    <x v="2"/>
    <x v="476"/>
    <x v="1"/>
    <x v="2"/>
    <n v="5783"/>
    <d v="2014-04-20T00:00:00"/>
    <x v="2"/>
    <x v="7"/>
    <n v="68046"/>
  </r>
  <r>
    <x v="330"/>
    <n v="54"/>
    <s v="Lynn Smith"/>
    <x v="2"/>
    <n v="1"/>
    <x v="814"/>
    <n v="21799"/>
    <s v="Not Specified"/>
    <n v="42"/>
    <n v="2.6"/>
    <n v="0.05"/>
    <x v="4792"/>
    <n v="2.4"/>
    <n v="-53.35"/>
    <n v="0.57999999999999996"/>
    <x v="0"/>
    <x v="3"/>
    <x v="66"/>
    <x v="6"/>
    <x v="3"/>
    <n v="3036"/>
    <d v="2014-04-20T00:00:00"/>
    <x v="1"/>
    <x v="16"/>
    <n v="23518"/>
  </r>
  <r>
    <x v="56"/>
    <n v="54"/>
    <s v="Nora Price"/>
    <x v="1"/>
    <n v="1"/>
    <x v="815"/>
    <n v="16802"/>
    <s v="Medium"/>
    <n v="44"/>
    <n v="6.68"/>
    <n v="0.05"/>
    <x v="4793"/>
    <n v="6.93"/>
    <n v="-124.44"/>
    <n v="0.37"/>
    <x v="0"/>
    <x v="0"/>
    <x v="211"/>
    <x v="2"/>
    <x v="3"/>
    <n v="2329"/>
    <d v="2014-04-21T00:00:00"/>
    <x v="1"/>
    <x v="16"/>
    <n v="22153"/>
  </r>
  <r>
    <x v="500"/>
    <n v="54"/>
    <s v="Lisa Ryan"/>
    <x v="1"/>
    <n v="1"/>
    <x v="815"/>
    <n v="48354"/>
    <s v="Medium"/>
    <n v="25"/>
    <n v="55.48"/>
    <n v="0.03"/>
    <x v="4794"/>
    <n v="14.3"/>
    <n v="405.64"/>
    <n v="0.37"/>
    <x v="0"/>
    <x v="0"/>
    <x v="180"/>
    <x v="2"/>
    <x v="1"/>
    <n v="6788"/>
    <d v="2014-04-21T00:00:00"/>
    <x v="1"/>
    <x v="43"/>
    <n v="59750"/>
  </r>
  <r>
    <x v="783"/>
    <n v="54"/>
    <s v="Karl Brown"/>
    <x v="2"/>
    <n v="1"/>
    <x v="815"/>
    <n v="7812"/>
    <s v="Low"/>
    <n v="12"/>
    <n v="320.64"/>
    <n v="0.09"/>
    <x v="4795"/>
    <n v="29.2"/>
    <n v="104.48"/>
    <n v="0.66"/>
    <x v="1"/>
    <x v="4"/>
    <x v="871"/>
    <x v="4"/>
    <x v="1"/>
    <n v="1057"/>
    <d v="2014-04-22T00:00:00"/>
    <x v="2"/>
    <x v="2"/>
    <n v="92008"/>
  </r>
  <r>
    <x v="516"/>
    <n v="54"/>
    <s v="Mike Caudle"/>
    <x v="2"/>
    <n v="1"/>
    <x v="815"/>
    <n v="37828"/>
    <s v="Low"/>
    <n v="42"/>
    <n v="4.91"/>
    <n v="0.01"/>
    <x v="4796"/>
    <n v="0.5"/>
    <n v="101.14"/>
    <n v="0.36"/>
    <x v="0"/>
    <x v="0"/>
    <x v="143"/>
    <x v="12"/>
    <x v="2"/>
    <n v="5320"/>
    <d v="2014-04-22T00:00:00"/>
    <x v="0"/>
    <x v="9"/>
    <n v="77340"/>
  </r>
  <r>
    <x v="237"/>
    <n v="54"/>
    <s v="Cindy Schnelling"/>
    <x v="2"/>
    <n v="1"/>
    <x v="815"/>
    <n v="55362"/>
    <s v="High"/>
    <n v="24"/>
    <n v="2.88"/>
    <n v="7.0000000000000007E-2"/>
    <x v="4797"/>
    <n v="0.99"/>
    <n v="13.44"/>
    <n v="0.36"/>
    <x v="0"/>
    <x v="0"/>
    <x v="1091"/>
    <x v="12"/>
    <x v="3"/>
    <n v="7728"/>
    <d v="2014-04-22T00:00:00"/>
    <x v="0"/>
    <x v="27"/>
    <n v="40324"/>
  </r>
  <r>
    <x v="56"/>
    <n v="54"/>
    <s v="Nora Price"/>
    <x v="1"/>
    <n v="1"/>
    <x v="815"/>
    <n v="16802"/>
    <s v="Medium"/>
    <n v="26"/>
    <n v="95.99"/>
    <n v="0.01"/>
    <x v="4798"/>
    <n v="35"/>
    <n v="-445.04"/>
    <m/>
    <x v="0"/>
    <x v="1"/>
    <x v="1"/>
    <x v="0"/>
    <x v="3"/>
    <n v="2330"/>
    <d v="2014-04-22T00:00:00"/>
    <x v="0"/>
    <x v="16"/>
    <n v="22153"/>
  </r>
  <r>
    <x v="1282"/>
    <n v="54"/>
    <s v="Dennis Pardue"/>
    <x v="0"/>
    <n v="1"/>
    <x v="815"/>
    <n v="10308"/>
    <s v="High"/>
    <n v="40"/>
    <n v="175.99"/>
    <n v="0.09"/>
    <x v="4799"/>
    <n v="8.99"/>
    <n v="1153.836"/>
    <n v="0.56999999999999995"/>
    <x v="2"/>
    <x v="0"/>
    <x v="402"/>
    <x v="9"/>
    <x v="3"/>
    <n v="1421"/>
    <d v="2014-04-22T00:00:00"/>
    <x v="0"/>
    <x v="45"/>
    <n v="27514"/>
  </r>
  <r>
    <x v="516"/>
    <n v="54"/>
    <s v="Mike Caudle"/>
    <x v="2"/>
    <n v="1"/>
    <x v="815"/>
    <n v="37828"/>
    <s v="Low"/>
    <n v="23"/>
    <n v="20.97"/>
    <n v="0.04"/>
    <x v="4800"/>
    <n v="4"/>
    <n v="-57.09"/>
    <n v="0.77"/>
    <x v="2"/>
    <x v="0"/>
    <x v="992"/>
    <x v="8"/>
    <x v="2"/>
    <n v="5319"/>
    <d v="2014-04-25T00:00:00"/>
    <x v="0"/>
    <x v="9"/>
    <n v="77340"/>
  </r>
  <r>
    <x v="783"/>
    <n v="54"/>
    <s v="Karl Brown"/>
    <x v="2"/>
    <n v="1"/>
    <x v="815"/>
    <n v="7812"/>
    <s v="Low"/>
    <n v="17"/>
    <n v="27.42"/>
    <n v="0.04"/>
    <x v="4001"/>
    <n v="19.46"/>
    <n v="-5.18"/>
    <n v="0.44"/>
    <x v="1"/>
    <x v="0"/>
    <x v="1145"/>
    <x v="5"/>
    <x v="1"/>
    <n v="1056"/>
    <d v="2014-04-27T00:00:00"/>
    <x v="0"/>
    <x v="2"/>
    <n v="92008"/>
  </r>
  <r>
    <x v="839"/>
    <n v="54"/>
    <s v="Clay Cheatham"/>
    <x v="0"/>
    <n v="1"/>
    <x v="815"/>
    <n v="31271"/>
    <s v="Low"/>
    <n v="4"/>
    <n v="8.3699999999999992"/>
    <n v="0.03"/>
    <x v="4801"/>
    <n v="10.16"/>
    <n v="-0.36"/>
    <n v="0.59"/>
    <x v="1"/>
    <x v="1"/>
    <x v="668"/>
    <x v="5"/>
    <x v="1"/>
    <n v="4393"/>
    <d v="2014-04-27T00:00:00"/>
    <x v="0"/>
    <x v="21"/>
    <n v="98661"/>
  </r>
  <r>
    <x v="135"/>
    <n v="54"/>
    <s v="Bruce Degenhardt"/>
    <x v="1"/>
    <n v="1"/>
    <x v="816"/>
    <n v="52261"/>
    <s v="Not Specified"/>
    <n v="49"/>
    <n v="212.6"/>
    <n v="0.02"/>
    <x v="4802"/>
    <n v="52.2"/>
    <n v="611.11"/>
    <n v="0.64"/>
    <x v="1"/>
    <x v="4"/>
    <x v="8"/>
    <x v="4"/>
    <x v="1"/>
    <n v="7334"/>
    <d v="2014-04-22T00:00:00"/>
    <x v="2"/>
    <x v="40"/>
    <n v="85737"/>
  </r>
  <r>
    <x v="203"/>
    <n v="54"/>
    <s v="Thais Sissman"/>
    <x v="0"/>
    <n v="1"/>
    <x v="816"/>
    <n v="26503"/>
    <s v="Medium"/>
    <n v="12"/>
    <n v="19.98"/>
    <n v="0.01"/>
    <x v="4803"/>
    <n v="10.49"/>
    <n v="58.69"/>
    <n v="0.49"/>
    <x v="1"/>
    <x v="0"/>
    <x v="472"/>
    <x v="5"/>
    <x v="3"/>
    <n v="3713"/>
    <d v="2014-04-22T00:00:00"/>
    <x v="0"/>
    <x v="12"/>
    <n v="33952"/>
  </r>
  <r>
    <x v="203"/>
    <n v="54"/>
    <s v="Thais Sissman"/>
    <x v="0"/>
    <n v="1"/>
    <x v="816"/>
    <n v="26503"/>
    <s v="Medium"/>
    <n v="47"/>
    <n v="15.57"/>
    <n v="0.1"/>
    <x v="4804"/>
    <n v="1.39"/>
    <n v="297.23"/>
    <n v="0.38"/>
    <x v="0"/>
    <x v="0"/>
    <x v="353"/>
    <x v="15"/>
    <x v="3"/>
    <n v="3712"/>
    <d v="2014-04-23T00:00:00"/>
    <x v="0"/>
    <x v="12"/>
    <n v="33952"/>
  </r>
  <r>
    <x v="727"/>
    <n v="54"/>
    <s v="Cynthia Delaney"/>
    <x v="2"/>
    <n v="1"/>
    <x v="816"/>
    <n v="40454"/>
    <s v="Not Specified"/>
    <n v="43"/>
    <n v="30.98"/>
    <n v="0.1"/>
    <x v="4805"/>
    <n v="8.99"/>
    <n v="22.71"/>
    <n v="0.57999999999999996"/>
    <x v="0"/>
    <x v="6"/>
    <x v="707"/>
    <x v="6"/>
    <x v="0"/>
    <n v="5713"/>
    <d v="2014-04-24T00:00:00"/>
    <x v="0"/>
    <x v="1"/>
    <n v="21222"/>
  </r>
  <r>
    <x v="1181"/>
    <n v="54"/>
    <s v="Pete Armstrong"/>
    <x v="3"/>
    <n v="1"/>
    <x v="817"/>
    <n v="24486"/>
    <s v="Medium"/>
    <n v="14"/>
    <n v="1.76"/>
    <n v="0"/>
    <x v="4806"/>
    <n v="0.7"/>
    <n v="-0.06"/>
    <n v="0.56000000000000005"/>
    <x v="0"/>
    <x v="3"/>
    <x v="55"/>
    <x v="6"/>
    <x v="2"/>
    <n v="3433"/>
    <d v="2014-04-23T00:00:00"/>
    <x v="0"/>
    <x v="11"/>
    <n v="74601"/>
  </r>
  <r>
    <x v="1181"/>
    <n v="54"/>
    <s v="Pete Armstrong"/>
    <x v="3"/>
    <n v="1"/>
    <x v="817"/>
    <n v="24486"/>
    <s v="Medium"/>
    <n v="3"/>
    <n v="8.1199999999999992"/>
    <n v="0.03"/>
    <x v="4807"/>
    <n v="2.83"/>
    <n v="-31.62"/>
    <n v="0.77"/>
    <x v="2"/>
    <x v="6"/>
    <x v="356"/>
    <x v="8"/>
    <x v="2"/>
    <n v="3432"/>
    <d v="2014-04-23T00:00:00"/>
    <x v="0"/>
    <x v="11"/>
    <n v="74601"/>
  </r>
  <r>
    <x v="1113"/>
    <n v="54"/>
    <s v="Maureen Fritzler"/>
    <x v="2"/>
    <n v="1"/>
    <x v="817"/>
    <n v="39268"/>
    <s v="Not Specified"/>
    <n v="44"/>
    <n v="7.1"/>
    <n v="0.02"/>
    <x v="4808"/>
    <n v="6.05"/>
    <n v="-89.745999999999995"/>
    <n v="0.39"/>
    <x v="0"/>
    <x v="0"/>
    <x v="243"/>
    <x v="3"/>
    <x v="0"/>
    <n v="5545"/>
    <d v="2014-04-24T00:00:00"/>
    <x v="1"/>
    <x v="0"/>
    <n v="19087"/>
  </r>
  <r>
    <x v="991"/>
    <n v="54"/>
    <s v="George Bell"/>
    <x v="2"/>
    <n v="1"/>
    <x v="817"/>
    <n v="25863"/>
    <s v="Not Specified"/>
    <n v="18"/>
    <n v="20.99"/>
    <n v="0"/>
    <x v="4809"/>
    <n v="4.8099999999999996"/>
    <n v="-10.846"/>
    <n v="0.57999999999999996"/>
    <x v="2"/>
    <x v="5"/>
    <x v="358"/>
    <x v="9"/>
    <x v="2"/>
    <n v="3624"/>
    <d v="2014-04-24T00:00:00"/>
    <x v="1"/>
    <x v="9"/>
    <n v="76308"/>
  </r>
  <r>
    <x v="1113"/>
    <n v="54"/>
    <s v="Maureen Fritzler"/>
    <x v="2"/>
    <n v="1"/>
    <x v="817"/>
    <n v="39268"/>
    <s v="Not Specified"/>
    <n v="45"/>
    <n v="3.74"/>
    <n v="0.1"/>
    <x v="4810"/>
    <n v="0.94"/>
    <n v="-32.520000000000003"/>
    <n v="0.83"/>
    <x v="0"/>
    <x v="3"/>
    <x v="946"/>
    <x v="14"/>
    <x v="0"/>
    <n v="5546"/>
    <d v="2014-04-25T00:00:00"/>
    <x v="0"/>
    <x v="0"/>
    <n v="19087"/>
  </r>
  <r>
    <x v="897"/>
    <n v="54"/>
    <s v="Mike Vittorini"/>
    <x v="0"/>
    <n v="1"/>
    <x v="817"/>
    <n v="33287"/>
    <s v="Critical"/>
    <n v="44"/>
    <n v="270.97000000000003"/>
    <n v="0"/>
    <x v="4811"/>
    <n v="28.06"/>
    <n v="3909.33"/>
    <n v="0.56000000000000005"/>
    <x v="2"/>
    <x v="2"/>
    <x v="364"/>
    <x v="7"/>
    <x v="2"/>
    <n v="4680"/>
    <d v="2014-04-25T00:00:00"/>
    <x v="2"/>
    <x v="24"/>
    <n v="49423"/>
  </r>
  <r>
    <x v="722"/>
    <n v="54"/>
    <s v="Lauren Leatherbury"/>
    <x v="1"/>
    <n v="1"/>
    <x v="817"/>
    <n v="43013"/>
    <s v="Low"/>
    <n v="50"/>
    <n v="50.98"/>
    <n v="0.08"/>
    <x v="4812"/>
    <n v="22.24"/>
    <n v="25.68"/>
    <n v="0.55000000000000004"/>
    <x v="1"/>
    <x v="1"/>
    <x v="295"/>
    <x v="5"/>
    <x v="1"/>
    <n v="6072"/>
    <d v="2014-04-26T00:00:00"/>
    <x v="0"/>
    <x v="37"/>
    <n v="87105"/>
  </r>
  <r>
    <x v="719"/>
    <n v="54"/>
    <s v="Lauren Leatherbury"/>
    <x v="1"/>
    <n v="1"/>
    <x v="817"/>
    <n v="43013"/>
    <s v="Low"/>
    <n v="43"/>
    <n v="34.76"/>
    <n v="0.08"/>
    <x v="4813"/>
    <n v="8.2200000000000006"/>
    <n v="163.38"/>
    <n v="0.56999999999999995"/>
    <x v="0"/>
    <x v="0"/>
    <x v="786"/>
    <x v="0"/>
    <x v="1"/>
    <n v="6073"/>
    <d v="2014-04-27T00:00:00"/>
    <x v="0"/>
    <x v="30"/>
    <n v="81301"/>
  </r>
  <r>
    <x v="10"/>
    <n v="54"/>
    <s v="Neil French"/>
    <x v="2"/>
    <n v="1"/>
    <x v="818"/>
    <n v="29539"/>
    <s v="High"/>
    <n v="24"/>
    <n v="9.7799999999999994"/>
    <n v="0.1"/>
    <x v="4814"/>
    <n v="1.39"/>
    <n v="78.739999999999995"/>
    <n v="0.39"/>
    <x v="0"/>
    <x v="0"/>
    <x v="321"/>
    <x v="15"/>
    <x v="3"/>
    <n v="4169"/>
    <d v="2014-04-24T00:00:00"/>
    <x v="0"/>
    <x v="8"/>
    <n v="70802"/>
  </r>
  <r>
    <x v="725"/>
    <n v="54"/>
    <s v="Craig Leslie"/>
    <x v="3"/>
    <n v="1"/>
    <x v="818"/>
    <n v="38311"/>
    <s v="Medium"/>
    <n v="9"/>
    <n v="140.85"/>
    <n v="0.1"/>
    <x v="4815"/>
    <n v="19.989999999999998"/>
    <n v="-185.48"/>
    <n v="0.73"/>
    <x v="0"/>
    <x v="0"/>
    <x v="872"/>
    <x v="0"/>
    <x v="1"/>
    <n v="5388"/>
    <d v="2014-04-25T00:00:00"/>
    <x v="1"/>
    <x v="5"/>
    <n v="84106"/>
  </r>
  <r>
    <x v="1283"/>
    <n v="54"/>
    <s v="Amy Hunt"/>
    <x v="3"/>
    <n v="1"/>
    <x v="818"/>
    <n v="37826"/>
    <s v="Medium"/>
    <n v="45"/>
    <n v="6.78"/>
    <n v="0.03"/>
    <x v="4816"/>
    <n v="6.18"/>
    <n v="-84.85"/>
    <n v="0.39"/>
    <x v="0"/>
    <x v="0"/>
    <x v="1121"/>
    <x v="2"/>
    <x v="3"/>
    <n v="5318"/>
    <d v="2014-04-25T00:00:00"/>
    <x v="0"/>
    <x v="29"/>
    <n v="37086"/>
  </r>
  <r>
    <x v="1164"/>
    <n v="54"/>
    <s v="Nathan Mautz"/>
    <x v="2"/>
    <n v="1"/>
    <x v="818"/>
    <n v="6402"/>
    <s v="Low"/>
    <n v="35"/>
    <n v="10.23"/>
    <n v="0.01"/>
    <x v="4817"/>
    <n v="4.68"/>
    <n v="-22.18"/>
    <n v="0.59"/>
    <x v="0"/>
    <x v="6"/>
    <x v="996"/>
    <x v="16"/>
    <x v="3"/>
    <n v="890"/>
    <d v="2014-04-28T00:00:00"/>
    <x v="0"/>
    <x v="4"/>
    <n v="35209"/>
  </r>
  <r>
    <x v="171"/>
    <n v="54"/>
    <s v="John Lee"/>
    <x v="2"/>
    <n v="1"/>
    <x v="819"/>
    <n v="43398"/>
    <s v="Not Specified"/>
    <n v="10"/>
    <n v="159.31"/>
    <n v="7.0000000000000007E-2"/>
    <x v="4818"/>
    <n v="60"/>
    <n v="-193.97"/>
    <n v="0.55000000000000004"/>
    <x v="1"/>
    <x v="2"/>
    <x v="928"/>
    <x v="4"/>
    <x v="3"/>
    <n v="6131"/>
    <d v="2014-04-25T00:00:00"/>
    <x v="2"/>
    <x v="33"/>
    <n v="72209"/>
  </r>
  <r>
    <x v="593"/>
    <n v="54"/>
    <s v="Alex Grayson"/>
    <x v="3"/>
    <n v="1"/>
    <x v="819"/>
    <n v="16710"/>
    <s v="High"/>
    <n v="47"/>
    <n v="145.44999999999999"/>
    <n v="0.09"/>
    <x v="4819"/>
    <n v="17.850000000000001"/>
    <n v="1300.8"/>
    <n v="0.56000000000000005"/>
    <x v="2"/>
    <x v="2"/>
    <x v="33"/>
    <x v="7"/>
    <x v="0"/>
    <n v="2320"/>
    <d v="2014-04-26T00:00:00"/>
    <x v="2"/>
    <x v="19"/>
    <n v="4005"/>
  </r>
  <r>
    <x v="837"/>
    <n v="55"/>
    <s v="Cathy Prescott"/>
    <x v="2"/>
    <n v="1"/>
    <x v="820"/>
    <n v="52611"/>
    <s v="Medium"/>
    <n v="11"/>
    <n v="2.1800000000000002"/>
    <n v="0.09"/>
    <x v="4820"/>
    <n v="1.38"/>
    <n v="-5.14"/>
    <n v="0.44"/>
    <x v="0"/>
    <x v="3"/>
    <x v="434"/>
    <x v="14"/>
    <x v="0"/>
    <n v="7379"/>
    <d v="2014-04-25T00:00:00"/>
    <x v="0"/>
    <x v="20"/>
    <n v="43952"/>
  </r>
  <r>
    <x v="245"/>
    <n v="55"/>
    <s v="Nathan Mautz"/>
    <x v="2"/>
    <n v="1"/>
    <x v="820"/>
    <n v="30626"/>
    <s v="Critical"/>
    <n v="23"/>
    <n v="9.93"/>
    <n v="0.1"/>
    <x v="4821"/>
    <n v="1.0900000000000001"/>
    <n v="77.680000000000007"/>
    <n v="0.43"/>
    <x v="0"/>
    <x v="3"/>
    <x v="689"/>
    <x v="6"/>
    <x v="3"/>
    <n v="4302"/>
    <d v="2014-04-26T00:00:00"/>
    <x v="1"/>
    <x v="4"/>
    <n v="35244"/>
  </r>
  <r>
    <x v="767"/>
    <n v="55"/>
    <s v="Lynn Smith"/>
    <x v="2"/>
    <n v="1"/>
    <x v="820"/>
    <n v="59271"/>
    <s v="Not Specified"/>
    <n v="40"/>
    <n v="14.81"/>
    <n v="0.02"/>
    <x v="4822"/>
    <n v="13.32"/>
    <n v="-186.77"/>
    <n v="0.43"/>
    <x v="0"/>
    <x v="0"/>
    <x v="128"/>
    <x v="13"/>
    <x v="3"/>
    <n v="8301"/>
    <d v="2014-04-26T00:00:00"/>
    <x v="1"/>
    <x v="16"/>
    <n v="22124"/>
  </r>
  <r>
    <x v="1193"/>
    <n v="55"/>
    <s v="Julia Barnett"/>
    <x v="2"/>
    <n v="1"/>
    <x v="820"/>
    <n v="56162"/>
    <s v="Not Specified"/>
    <n v="30"/>
    <n v="180.98"/>
    <n v="0.09"/>
    <x v="4823"/>
    <n v="30"/>
    <n v="209.54"/>
    <n v="0.69"/>
    <x v="1"/>
    <x v="2"/>
    <x v="755"/>
    <x v="1"/>
    <x v="1"/>
    <n v="7855"/>
    <d v="2014-04-27T00:00:00"/>
    <x v="2"/>
    <x v="2"/>
    <n v="92105"/>
  </r>
  <r>
    <x v="1119"/>
    <n v="54"/>
    <s v="Pete Armstrong"/>
    <x v="3"/>
    <n v="1"/>
    <x v="820"/>
    <n v="2947"/>
    <s v="Critical"/>
    <n v="8"/>
    <n v="6.48"/>
    <n v="0.05"/>
    <x v="4824"/>
    <n v="6.81"/>
    <n v="-29.06"/>
    <n v="0.36"/>
    <x v="0"/>
    <x v="0"/>
    <x v="766"/>
    <x v="2"/>
    <x v="2"/>
    <n v="439"/>
    <d v="2014-04-27T00:00:00"/>
    <x v="0"/>
    <x v="11"/>
    <n v="74055"/>
  </r>
  <r>
    <x v="767"/>
    <n v="55"/>
    <s v="Lynn Smith"/>
    <x v="2"/>
    <n v="1"/>
    <x v="820"/>
    <n v="59271"/>
    <s v="Not Specified"/>
    <n v="23"/>
    <n v="5.98"/>
    <n v="0.02"/>
    <x v="4825"/>
    <n v="5.2"/>
    <n v="-37.04"/>
    <n v="0.36"/>
    <x v="0"/>
    <x v="0"/>
    <x v="1092"/>
    <x v="2"/>
    <x v="3"/>
    <n v="8302"/>
    <d v="2014-04-27T00:00:00"/>
    <x v="0"/>
    <x v="16"/>
    <n v="22124"/>
  </r>
  <r>
    <x v="874"/>
    <n v="55"/>
    <s v="Joni Blumstein"/>
    <x v="3"/>
    <n v="1"/>
    <x v="821"/>
    <n v="25697"/>
    <s v="Low"/>
    <n v="46"/>
    <n v="8.4600000000000009"/>
    <n v="0.02"/>
    <x v="4826"/>
    <n v="3.62"/>
    <n v="-37.5"/>
    <n v="0.61"/>
    <x v="2"/>
    <x v="6"/>
    <x v="983"/>
    <x v="8"/>
    <x v="2"/>
    <n v="3601"/>
    <d v="2014-04-26T00:00:00"/>
    <x v="0"/>
    <x v="11"/>
    <n v="73110"/>
  </r>
  <r>
    <x v="1184"/>
    <n v="55"/>
    <s v="Elizabeth Moffitt"/>
    <x v="3"/>
    <n v="1"/>
    <x v="822"/>
    <n v="34694"/>
    <s v="Low"/>
    <n v="11"/>
    <n v="4.4800000000000004"/>
    <n v="0.04"/>
    <x v="4827"/>
    <n v="7.24"/>
    <n v="-37.32"/>
    <n v="0.54"/>
    <x v="1"/>
    <x v="0"/>
    <x v="1204"/>
    <x v="5"/>
    <x v="0"/>
    <n v="4878"/>
    <d v="2014-04-28T00:00:00"/>
    <x v="0"/>
    <x v="22"/>
    <n v="8109"/>
  </r>
  <r>
    <x v="295"/>
    <n v="55"/>
    <s v="Jack O'Briant"/>
    <x v="0"/>
    <n v="1"/>
    <x v="822"/>
    <n v="35238"/>
    <s v="Low"/>
    <n v="27"/>
    <n v="65.989999999999995"/>
    <n v="0.1"/>
    <x v="4828"/>
    <n v="5.63"/>
    <n v="153.80099999999999"/>
    <n v="0.56000000000000005"/>
    <x v="2"/>
    <x v="0"/>
    <x v="525"/>
    <x v="9"/>
    <x v="3"/>
    <n v="4951"/>
    <d v="2014-04-28T00:00:00"/>
    <x v="1"/>
    <x v="32"/>
    <n v="39056"/>
  </r>
  <r>
    <x v="204"/>
    <n v="55"/>
    <s v="Bill Eplett"/>
    <x v="2"/>
    <n v="1"/>
    <x v="822"/>
    <n v="25479"/>
    <s v="Critical"/>
    <n v="3"/>
    <n v="85.99"/>
    <n v="0.04"/>
    <x v="4829"/>
    <n v="1.25"/>
    <n v="-315.32600000000002"/>
    <n v="0.39"/>
    <x v="2"/>
    <x v="6"/>
    <x v="1107"/>
    <x v="9"/>
    <x v="0"/>
    <n v="3578"/>
    <d v="2014-04-28T00:00:00"/>
    <x v="0"/>
    <x v="13"/>
    <n v="13021"/>
  </r>
  <r>
    <x v="727"/>
    <n v="55"/>
    <s v="Helen Wasserman"/>
    <x v="1"/>
    <n v="1"/>
    <x v="822"/>
    <n v="10054"/>
    <s v="High"/>
    <n v="2"/>
    <n v="125.99"/>
    <n v="0.09"/>
    <x v="4830"/>
    <n v="5.99"/>
    <n v="-606.59500000000003"/>
    <n v="0.56000000000000005"/>
    <x v="2"/>
    <x v="0"/>
    <x v="1089"/>
    <x v="9"/>
    <x v="0"/>
    <n v="1389"/>
    <d v="2014-04-28T00:00:00"/>
    <x v="0"/>
    <x v="1"/>
    <n v="21222"/>
  </r>
  <r>
    <x v="765"/>
    <n v="55"/>
    <s v="Nick Radford"/>
    <x v="2"/>
    <n v="1"/>
    <x v="822"/>
    <n v="39008"/>
    <s v="Not Specified"/>
    <n v="28"/>
    <n v="122.99"/>
    <n v="0"/>
    <x v="4831"/>
    <n v="70.2"/>
    <n v="-1177.1400000000001"/>
    <n v="0.74"/>
    <x v="1"/>
    <x v="2"/>
    <x v="199"/>
    <x v="1"/>
    <x v="3"/>
    <n v="5500"/>
    <d v="2014-04-30T00:00:00"/>
    <x v="2"/>
    <x v="12"/>
    <n v="33881"/>
  </r>
  <r>
    <x v="727"/>
    <n v="55"/>
    <s v="Helen Wasserman"/>
    <x v="1"/>
    <n v="1"/>
    <x v="822"/>
    <n v="10054"/>
    <s v="High"/>
    <n v="2"/>
    <n v="79.52"/>
    <n v="0.08"/>
    <x v="4832"/>
    <n v="48.2"/>
    <n v="148.25"/>
    <n v="0.74"/>
    <x v="1"/>
    <x v="5"/>
    <x v="484"/>
    <x v="5"/>
    <x v="0"/>
    <n v="1388"/>
    <d v="2014-04-30T00:00:00"/>
    <x v="0"/>
    <x v="1"/>
    <n v="21222"/>
  </r>
  <r>
    <x v="770"/>
    <n v="55"/>
    <s v="Saphhira Shifley"/>
    <x v="3"/>
    <n v="1"/>
    <x v="823"/>
    <n v="42727"/>
    <s v="Not Specified"/>
    <n v="11"/>
    <n v="500.98"/>
    <n v="0.01"/>
    <x v="4833"/>
    <n v="26"/>
    <n v="915.8"/>
    <n v="0.6"/>
    <x v="1"/>
    <x v="2"/>
    <x v="741"/>
    <x v="1"/>
    <x v="3"/>
    <n v="6033"/>
    <d v="2014-04-30T00:00:00"/>
    <x v="2"/>
    <x v="17"/>
    <n v="29624"/>
  </r>
  <r>
    <x v="1284"/>
    <n v="55"/>
    <s v="Ivan Liston"/>
    <x v="3"/>
    <n v="1"/>
    <x v="823"/>
    <n v="17252"/>
    <s v="Not Specified"/>
    <n v="48"/>
    <n v="48.91"/>
    <n v="0.03"/>
    <x v="4834"/>
    <n v="5.97"/>
    <n v="1006.72"/>
    <n v="0.38"/>
    <x v="0"/>
    <x v="0"/>
    <x v="897"/>
    <x v="2"/>
    <x v="2"/>
    <n v="2378"/>
    <d v="2014-04-30T00:00:00"/>
    <x v="0"/>
    <x v="9"/>
    <n v="78363"/>
  </r>
  <r>
    <x v="770"/>
    <n v="55"/>
    <s v="Saphhira Shifley"/>
    <x v="3"/>
    <n v="1"/>
    <x v="823"/>
    <n v="42727"/>
    <s v="Not Specified"/>
    <n v="21"/>
    <n v="8.4499999999999993"/>
    <n v="0.1"/>
    <x v="4835"/>
    <n v="7.77"/>
    <n v="-100.61"/>
    <n v="0.55000000000000004"/>
    <x v="0"/>
    <x v="6"/>
    <x v="1060"/>
    <x v="16"/>
    <x v="3"/>
    <n v="6034"/>
    <d v="2014-04-30T00:00:00"/>
    <x v="0"/>
    <x v="17"/>
    <n v="29624"/>
  </r>
  <r>
    <x v="1284"/>
    <n v="55"/>
    <s v="Ivan Liston"/>
    <x v="3"/>
    <n v="1"/>
    <x v="823"/>
    <n v="17252"/>
    <s v="Not Specified"/>
    <n v="49"/>
    <n v="296.18"/>
    <n v="0.08"/>
    <x v="4836"/>
    <n v="54.12"/>
    <n v="229.22"/>
    <n v="0.76"/>
    <x v="1"/>
    <x v="4"/>
    <x v="324"/>
    <x v="4"/>
    <x v="2"/>
    <n v="2379"/>
    <d v="2014-05-01T00:00:00"/>
    <x v="2"/>
    <x v="9"/>
    <n v="78363"/>
  </r>
  <r>
    <x v="107"/>
    <n v="55"/>
    <s v="Aaron Smayling"/>
    <x v="0"/>
    <n v="1"/>
    <x v="823"/>
    <n v="3750"/>
    <s v="Medium"/>
    <n v="12"/>
    <n v="5.98"/>
    <n v="0.04"/>
    <x v="4837"/>
    <n v="5.2"/>
    <n v="-24.03"/>
    <n v="0.36"/>
    <x v="0"/>
    <x v="0"/>
    <x v="1092"/>
    <x v="2"/>
    <x v="0"/>
    <n v="554"/>
    <d v="2014-05-01T00:00:00"/>
    <x v="0"/>
    <x v="13"/>
    <n v="11787"/>
  </r>
  <r>
    <x v="1269"/>
    <n v="55"/>
    <s v="Harold Engle"/>
    <x v="1"/>
    <n v="1"/>
    <x v="823"/>
    <n v="26791"/>
    <s v="Low"/>
    <n v="45"/>
    <n v="11.29"/>
    <n v="0.08"/>
    <x v="4838"/>
    <n v="5.03"/>
    <n v="-48.2"/>
    <n v="0.59"/>
    <x v="0"/>
    <x v="0"/>
    <x v="275"/>
    <x v="0"/>
    <x v="2"/>
    <n v="3753"/>
    <d v="2014-05-06T00:00:00"/>
    <x v="0"/>
    <x v="36"/>
    <n v="46226"/>
  </r>
  <r>
    <x v="865"/>
    <n v="55"/>
    <s v="Robert Barroso"/>
    <x v="0"/>
    <n v="1"/>
    <x v="823"/>
    <n v="16674"/>
    <s v="Low"/>
    <n v="49"/>
    <n v="42.98"/>
    <n v="0.09"/>
    <x v="4839"/>
    <n v="4.62"/>
    <n v="467.72"/>
    <n v="0.56000000000000005"/>
    <x v="0"/>
    <x v="0"/>
    <x v="446"/>
    <x v="13"/>
    <x v="0"/>
    <n v="2312"/>
    <d v="2014-05-06T00:00:00"/>
    <x v="0"/>
    <x v="19"/>
    <n v="4070"/>
  </r>
  <r>
    <x v="1020"/>
    <n v="55"/>
    <s v="Robert Barroso"/>
    <x v="0"/>
    <n v="1"/>
    <x v="823"/>
    <n v="16674"/>
    <s v="Low"/>
    <n v="39"/>
    <n v="355.98"/>
    <n v="0.02"/>
    <x v="4840"/>
    <n v="58.92"/>
    <n v="2177.54"/>
    <n v="0.64"/>
    <x v="1"/>
    <x v="2"/>
    <x v="29"/>
    <x v="1"/>
    <x v="0"/>
    <n v="2313"/>
    <d v="2014-05-08T00:00:00"/>
    <x v="2"/>
    <x v="19"/>
    <n v="4092"/>
  </r>
  <r>
    <x v="170"/>
    <n v="55"/>
    <s v="Arthur Prichep"/>
    <x v="1"/>
    <n v="1"/>
    <x v="824"/>
    <n v="513"/>
    <s v="High"/>
    <n v="33"/>
    <n v="150.88999999999999"/>
    <n v="0"/>
    <x v="4841"/>
    <n v="60.2"/>
    <n v="-684.57"/>
    <n v="0.77"/>
    <x v="1"/>
    <x v="2"/>
    <x v="408"/>
    <x v="1"/>
    <x v="0"/>
    <n v="84"/>
    <d v="2014-04-30T00:00:00"/>
    <x v="2"/>
    <x v="20"/>
    <n v="44105"/>
  </r>
  <r>
    <x v="1024"/>
    <n v="55"/>
    <s v="Jas O'Carroll"/>
    <x v="2"/>
    <n v="1"/>
    <x v="824"/>
    <n v="18528"/>
    <s v="Critical"/>
    <n v="33"/>
    <n v="10.98"/>
    <n v="7.0000000000000007E-2"/>
    <x v="4842"/>
    <n v="3.99"/>
    <n v="-22.82"/>
    <n v="0.57999999999999996"/>
    <x v="0"/>
    <x v="0"/>
    <x v="567"/>
    <x v="13"/>
    <x v="0"/>
    <n v="2561"/>
    <d v="2014-05-01T00:00:00"/>
    <x v="0"/>
    <x v="20"/>
    <n v="44511"/>
  </r>
  <r>
    <x v="1202"/>
    <n v="55"/>
    <s v="Jack O'Briant"/>
    <x v="1"/>
    <n v="1"/>
    <x v="824"/>
    <n v="2208"/>
    <s v="Not Specified"/>
    <n v="41"/>
    <n v="599.99"/>
    <n v="0.09"/>
    <x v="4843"/>
    <n v="24.49"/>
    <n v="9097.6450000000004"/>
    <n v="0.37"/>
    <x v="2"/>
    <x v="1"/>
    <x v="979"/>
    <x v="11"/>
    <x v="2"/>
    <n v="315"/>
    <d v="2014-05-01T00:00:00"/>
    <x v="0"/>
    <x v="3"/>
    <n v="55125"/>
  </r>
  <r>
    <x v="947"/>
    <n v="55"/>
    <s v="Allen Armold"/>
    <x v="1"/>
    <n v="1"/>
    <x v="824"/>
    <n v="22850"/>
    <s v="Medium"/>
    <n v="4"/>
    <n v="27.48"/>
    <n v="0.08"/>
    <x v="4844"/>
    <n v="4"/>
    <n v="-103.23"/>
    <n v="0.75"/>
    <x v="2"/>
    <x v="0"/>
    <x v="532"/>
    <x v="8"/>
    <x v="1"/>
    <n v="3183"/>
    <d v="2014-05-01T00:00:00"/>
    <x v="0"/>
    <x v="2"/>
    <n v="93277"/>
  </r>
  <r>
    <x v="1024"/>
    <n v="55"/>
    <s v="Jas O'Carroll"/>
    <x v="2"/>
    <n v="1"/>
    <x v="824"/>
    <n v="18528"/>
    <s v="Critical"/>
    <n v="22"/>
    <n v="5.78"/>
    <n v="0.03"/>
    <x v="310"/>
    <n v="7.96"/>
    <n v="-96.22"/>
    <n v="0.36"/>
    <x v="0"/>
    <x v="0"/>
    <x v="673"/>
    <x v="2"/>
    <x v="0"/>
    <n v="2562"/>
    <d v="2014-05-02T00:00:00"/>
    <x v="0"/>
    <x v="20"/>
    <n v="44511"/>
  </r>
  <r>
    <x v="1202"/>
    <n v="55"/>
    <s v="Jack O'Briant"/>
    <x v="1"/>
    <n v="1"/>
    <x v="824"/>
    <n v="2208"/>
    <s v="Not Specified"/>
    <n v="7"/>
    <n v="11.5"/>
    <n v="7.0000000000000007E-2"/>
    <x v="4845"/>
    <n v="7.19"/>
    <n v="-26.990500000000001"/>
    <n v="0.4"/>
    <x v="0"/>
    <x v="0"/>
    <x v="417"/>
    <x v="3"/>
    <x v="2"/>
    <n v="314"/>
    <d v="2014-05-02T00:00:00"/>
    <x v="0"/>
    <x v="3"/>
    <n v="55125"/>
  </r>
  <r>
    <x v="932"/>
    <n v="55"/>
    <s v="Michael Chen"/>
    <x v="3"/>
    <n v="1"/>
    <x v="824"/>
    <n v="38305"/>
    <s v="Critical"/>
    <n v="21"/>
    <n v="155.99"/>
    <n v="0.08"/>
    <x v="4846"/>
    <n v="8.08"/>
    <n v="88.766999999999996"/>
    <n v="0.6"/>
    <x v="2"/>
    <x v="0"/>
    <x v="817"/>
    <x v="9"/>
    <x v="0"/>
    <n v="5386"/>
    <d v="2014-05-02T00:00:00"/>
    <x v="0"/>
    <x v="13"/>
    <n v="14304"/>
  </r>
  <r>
    <x v="346"/>
    <n v="55"/>
    <s v="Fred Harton"/>
    <x v="1"/>
    <n v="1"/>
    <x v="825"/>
    <n v="2311"/>
    <s v="High"/>
    <n v="31"/>
    <n v="40.89"/>
    <n v="0.01"/>
    <x v="4847"/>
    <n v="18.98"/>
    <n v="94.96"/>
    <n v="0.56999999999999995"/>
    <x v="1"/>
    <x v="0"/>
    <x v="443"/>
    <x v="5"/>
    <x v="1"/>
    <n v="341"/>
    <d v="2014-05-02T00:00:00"/>
    <x v="0"/>
    <x v="30"/>
    <n v="80906"/>
  </r>
  <r>
    <x v="150"/>
    <n v="55"/>
    <s v="Darren Powers"/>
    <x v="2"/>
    <n v="1"/>
    <x v="825"/>
    <n v="56834"/>
    <s v="High"/>
    <n v="33"/>
    <n v="6.48"/>
    <n v="0.09"/>
    <x v="4848"/>
    <n v="7.03"/>
    <n v="-118.55"/>
    <n v="0.37"/>
    <x v="0"/>
    <x v="0"/>
    <x v="676"/>
    <x v="2"/>
    <x v="1"/>
    <n v="7955"/>
    <d v="2014-05-02T00:00:00"/>
    <x v="0"/>
    <x v="31"/>
    <n v="83616"/>
  </r>
  <r>
    <x v="904"/>
    <n v="55"/>
    <s v="Maxwell Schwartz"/>
    <x v="2"/>
    <n v="1"/>
    <x v="825"/>
    <n v="42979"/>
    <s v="Not Specified"/>
    <n v="29"/>
    <n v="90.98"/>
    <n v="0.02"/>
    <x v="4849"/>
    <n v="30"/>
    <n v="109.39"/>
    <n v="0.61"/>
    <x v="1"/>
    <x v="2"/>
    <x v="1033"/>
    <x v="1"/>
    <x v="3"/>
    <n v="6066"/>
    <d v="2014-05-03T00:00:00"/>
    <x v="2"/>
    <x v="45"/>
    <n v="27604"/>
  </r>
  <r>
    <x v="756"/>
    <n v="55"/>
    <s v="Speros Goranitis"/>
    <x v="2"/>
    <n v="1"/>
    <x v="825"/>
    <n v="30848"/>
    <s v="Medium"/>
    <n v="13"/>
    <n v="348.21"/>
    <n v="0.09"/>
    <x v="4850"/>
    <n v="40.19"/>
    <n v="298.83"/>
    <n v="0.62"/>
    <x v="1"/>
    <x v="4"/>
    <x v="255"/>
    <x v="4"/>
    <x v="1"/>
    <n v="4327"/>
    <d v="2014-05-03T00:00:00"/>
    <x v="2"/>
    <x v="2"/>
    <n v="94704"/>
  </r>
  <r>
    <x v="664"/>
    <n v="55"/>
    <s v="Meg O'Connel"/>
    <x v="2"/>
    <n v="1"/>
    <x v="825"/>
    <n v="7878"/>
    <s v="Critical"/>
    <n v="41"/>
    <n v="8.57"/>
    <n v="0.06"/>
    <x v="4851"/>
    <n v="3.44"/>
    <n v="13.29"/>
    <n v="0.49"/>
    <x v="1"/>
    <x v="6"/>
    <x v="1205"/>
    <x v="5"/>
    <x v="2"/>
    <n v="1069"/>
    <d v="2014-05-03T00:00:00"/>
    <x v="0"/>
    <x v="26"/>
    <n v="64804"/>
  </r>
  <r>
    <x v="237"/>
    <n v="55"/>
    <s v="Kelly Lampkin"/>
    <x v="1"/>
    <n v="1"/>
    <x v="825"/>
    <n v="6755"/>
    <s v="High"/>
    <n v="20"/>
    <n v="7.1"/>
    <n v="0.01"/>
    <x v="4852"/>
    <n v="6.05"/>
    <n v="-39.226500000000001"/>
    <n v="0.39"/>
    <x v="0"/>
    <x v="0"/>
    <x v="243"/>
    <x v="3"/>
    <x v="2"/>
    <n v="933"/>
    <d v="2014-05-03T00:00:00"/>
    <x v="0"/>
    <x v="9"/>
    <n v="78626"/>
  </r>
  <r>
    <x v="150"/>
    <n v="55"/>
    <s v="Darren Powers"/>
    <x v="2"/>
    <n v="1"/>
    <x v="825"/>
    <n v="56834"/>
    <s v="High"/>
    <n v="22"/>
    <n v="80.97"/>
    <n v="0"/>
    <x v="4853"/>
    <n v="30.06"/>
    <n v="202.73"/>
    <n v="0.4"/>
    <x v="2"/>
    <x v="4"/>
    <x v="251"/>
    <x v="7"/>
    <x v="1"/>
    <n v="7954"/>
    <d v="2014-05-03T00:00:00"/>
    <x v="2"/>
    <x v="31"/>
    <n v="83616"/>
  </r>
  <r>
    <x v="664"/>
    <n v="55"/>
    <s v="Meg O'Connel"/>
    <x v="2"/>
    <n v="1"/>
    <x v="825"/>
    <n v="7878"/>
    <s v="Critical"/>
    <n v="50"/>
    <n v="81.94"/>
    <n v="7.0000000000000007E-2"/>
    <x v="4854"/>
    <n v="55.81"/>
    <n v="-1508.46"/>
    <n v="0.6"/>
    <x v="1"/>
    <x v="4"/>
    <x v="1156"/>
    <x v="10"/>
    <x v="2"/>
    <n v="1068"/>
    <d v="2014-05-06T00:00:00"/>
    <x v="2"/>
    <x v="26"/>
    <n v="64804"/>
  </r>
  <r>
    <x v="664"/>
    <n v="55"/>
    <s v="Meg O'Connel"/>
    <x v="2"/>
    <n v="1"/>
    <x v="825"/>
    <n v="7878"/>
    <s v="Low"/>
    <n v="42"/>
    <n v="5.81"/>
    <n v="0.03"/>
    <x v="4855"/>
    <n v="3.37"/>
    <n v="-28.29"/>
    <n v="0.54"/>
    <x v="0"/>
    <x v="3"/>
    <x v="209"/>
    <x v="14"/>
    <x v="2"/>
    <n v="1070"/>
    <d v="2014-05-08T00:00:00"/>
    <x v="0"/>
    <x v="26"/>
    <n v="64804"/>
  </r>
  <r>
    <x v="423"/>
    <n v="55"/>
    <s v="Frank Merwin"/>
    <x v="2"/>
    <n v="1"/>
    <x v="826"/>
    <n v="42725"/>
    <s v="Medium"/>
    <n v="18"/>
    <n v="12.28"/>
    <n v="0.04"/>
    <x v="4856"/>
    <n v="6.13"/>
    <n v="-29.83"/>
    <n v="0.56999999999999995"/>
    <x v="0"/>
    <x v="0"/>
    <x v="906"/>
    <x v="0"/>
    <x v="1"/>
    <n v="6032"/>
    <d v="2014-05-03T00:00:00"/>
    <x v="0"/>
    <x v="5"/>
    <n v="84084"/>
  </r>
  <r>
    <x v="1285"/>
    <n v="55"/>
    <s v="Alan Schoenberger"/>
    <x v="2"/>
    <n v="1"/>
    <x v="826"/>
    <n v="2978"/>
    <s v="Critical"/>
    <n v="28"/>
    <n v="200.99"/>
    <n v="7.0000000000000007E-2"/>
    <x v="4857"/>
    <n v="4.2"/>
    <n v="947.31299999999999"/>
    <n v="0.59"/>
    <x v="2"/>
    <x v="0"/>
    <x v="671"/>
    <x v="9"/>
    <x v="0"/>
    <n v="443"/>
    <d v="2014-05-03T00:00:00"/>
    <x v="0"/>
    <x v="35"/>
    <n v="2917"/>
  </r>
  <r>
    <x v="431"/>
    <n v="55"/>
    <s v="Deborah Brumfield"/>
    <x v="2"/>
    <n v="1"/>
    <x v="826"/>
    <n v="10695"/>
    <s v="High"/>
    <n v="39"/>
    <n v="205.99"/>
    <n v="0.1"/>
    <x v="4858"/>
    <n v="2.5"/>
    <n v="1421.8920000000001"/>
    <n v="0.59"/>
    <x v="2"/>
    <x v="0"/>
    <x v="176"/>
    <x v="9"/>
    <x v="3"/>
    <n v="1489"/>
    <d v="2014-05-03T00:00:00"/>
    <x v="0"/>
    <x v="33"/>
    <n v="72143"/>
  </r>
  <r>
    <x v="686"/>
    <n v="55"/>
    <s v="Alan Schoenberger"/>
    <x v="2"/>
    <n v="1"/>
    <x v="826"/>
    <n v="2978"/>
    <s v="Critical"/>
    <n v="34"/>
    <n v="205.99"/>
    <n v="0.01"/>
    <x v="4859"/>
    <n v="19.989999999999998"/>
    <n v="1312.038"/>
    <n v="0.6"/>
    <x v="2"/>
    <x v="0"/>
    <x v="1206"/>
    <x v="9"/>
    <x v="1"/>
    <n v="441"/>
    <d v="2014-05-03T00:00:00"/>
    <x v="0"/>
    <x v="2"/>
    <n v="94043"/>
  </r>
  <r>
    <x v="1286"/>
    <n v="55"/>
    <s v="Alan Schoenberger"/>
    <x v="2"/>
    <n v="1"/>
    <x v="826"/>
    <n v="2978"/>
    <s v="Critical"/>
    <n v="36"/>
    <n v="162.93"/>
    <n v="0.09"/>
    <x v="4860"/>
    <n v="19.989999999999998"/>
    <n v="2077.91"/>
    <n v="0.39"/>
    <x v="0"/>
    <x v="0"/>
    <x v="75"/>
    <x v="15"/>
    <x v="1"/>
    <n v="442"/>
    <d v="2014-05-04T00:00:00"/>
    <x v="0"/>
    <x v="2"/>
    <n v="92563"/>
  </r>
  <r>
    <x v="138"/>
    <n v="55"/>
    <s v="Liz MacKendrick"/>
    <x v="2"/>
    <n v="1"/>
    <x v="826"/>
    <n v="32929"/>
    <s v="Low"/>
    <n v="8"/>
    <n v="5.68"/>
    <n v="0.05"/>
    <x v="4861"/>
    <n v="1.39"/>
    <n v="4.8099999999999996"/>
    <n v="0.38"/>
    <x v="0"/>
    <x v="0"/>
    <x v="263"/>
    <x v="15"/>
    <x v="3"/>
    <n v="4625"/>
    <d v="2014-05-06T00:00:00"/>
    <x v="0"/>
    <x v="16"/>
    <n v="23111"/>
  </r>
  <r>
    <x v="138"/>
    <n v="55"/>
    <s v="Liz MacKendrick"/>
    <x v="2"/>
    <n v="1"/>
    <x v="826"/>
    <n v="32929"/>
    <s v="Low"/>
    <n v="13"/>
    <n v="12.21"/>
    <n v="0.09"/>
    <x v="4862"/>
    <n v="4.8099999999999996"/>
    <n v="-26.87"/>
    <n v="0.57999999999999996"/>
    <x v="0"/>
    <x v="0"/>
    <x v="1001"/>
    <x v="0"/>
    <x v="3"/>
    <n v="4626"/>
    <d v="2014-05-07T00:00:00"/>
    <x v="0"/>
    <x v="16"/>
    <n v="23111"/>
  </r>
  <r>
    <x v="1054"/>
    <n v="55"/>
    <s v="Joel Jenkins"/>
    <x v="2"/>
    <n v="1"/>
    <x v="827"/>
    <n v="35584"/>
    <s v="Medium"/>
    <n v="15"/>
    <n v="9.7100000000000009"/>
    <n v="0.08"/>
    <x v="1419"/>
    <n v="9.4499999999999993"/>
    <n v="-98.23"/>
    <n v="0.6"/>
    <x v="0"/>
    <x v="0"/>
    <x v="262"/>
    <x v="0"/>
    <x v="2"/>
    <n v="4997"/>
    <d v="2014-05-03T00:00:00"/>
    <x v="1"/>
    <x v="7"/>
    <n v="68901"/>
  </r>
  <r>
    <x v="37"/>
    <n v="55"/>
    <s v="Tamara Chand"/>
    <x v="3"/>
    <n v="1"/>
    <x v="827"/>
    <n v="44960"/>
    <s v="Low"/>
    <n v="22"/>
    <n v="8.57"/>
    <n v="0.1"/>
    <x v="4863"/>
    <n v="6.14"/>
    <n v="-82.54"/>
    <n v="0.59"/>
    <x v="0"/>
    <x v="6"/>
    <x v="877"/>
    <x v="16"/>
    <x v="2"/>
    <n v="6341"/>
    <d v="2014-05-03T00:00:00"/>
    <x v="0"/>
    <x v="9"/>
    <n v="77506"/>
  </r>
  <r>
    <x v="442"/>
    <n v="55"/>
    <s v="Charles Crestani"/>
    <x v="3"/>
    <n v="1"/>
    <x v="827"/>
    <n v="41539"/>
    <s v="High"/>
    <n v="41"/>
    <n v="65.989999999999995"/>
    <n v="0.04"/>
    <x v="4864"/>
    <n v="8.99"/>
    <n v="398.22300000000001"/>
    <n v="0.57999999999999996"/>
    <x v="2"/>
    <x v="0"/>
    <x v="663"/>
    <x v="9"/>
    <x v="1"/>
    <n v="5851"/>
    <d v="2014-05-04T00:00:00"/>
    <x v="0"/>
    <x v="2"/>
    <n v="95062"/>
  </r>
  <r>
    <x v="442"/>
    <n v="55"/>
    <s v="Charles Crestani"/>
    <x v="3"/>
    <n v="1"/>
    <x v="827"/>
    <n v="41539"/>
    <s v="High"/>
    <n v="24"/>
    <n v="1.6"/>
    <n v="0.04"/>
    <x v="4865"/>
    <n v="1.29"/>
    <n v="-8.44"/>
    <n v="0.42"/>
    <x v="0"/>
    <x v="3"/>
    <x v="901"/>
    <x v="6"/>
    <x v="1"/>
    <n v="5850"/>
    <d v="2014-05-05T00:00:00"/>
    <x v="1"/>
    <x v="2"/>
    <n v="95062"/>
  </r>
  <r>
    <x v="37"/>
    <n v="55"/>
    <s v="Tamara Chand"/>
    <x v="3"/>
    <n v="1"/>
    <x v="827"/>
    <n v="44960"/>
    <s v="Low"/>
    <n v="16"/>
    <n v="6.48"/>
    <n v="0.04"/>
    <x v="4866"/>
    <n v="8.4"/>
    <n v="-72.81"/>
    <n v="0.37"/>
    <x v="0"/>
    <x v="0"/>
    <x v="529"/>
    <x v="2"/>
    <x v="2"/>
    <n v="6340"/>
    <d v="2014-05-05T00:00:00"/>
    <x v="0"/>
    <x v="9"/>
    <n v="77506"/>
  </r>
  <r>
    <x v="194"/>
    <n v="55"/>
    <s v="Theresa Swint"/>
    <x v="3"/>
    <n v="1"/>
    <x v="827"/>
    <n v="5696"/>
    <s v="Critical"/>
    <n v="4"/>
    <n v="525.98"/>
    <n v="0.02"/>
    <x v="4867"/>
    <n v="19.989999999999998"/>
    <n v="251.43"/>
    <n v="0.37"/>
    <x v="0"/>
    <x v="0"/>
    <x v="482"/>
    <x v="3"/>
    <x v="3"/>
    <n v="791"/>
    <d v="2014-05-05T00:00:00"/>
    <x v="0"/>
    <x v="12"/>
    <n v="34952"/>
  </r>
  <r>
    <x v="194"/>
    <n v="55"/>
    <s v="Theresa Swint"/>
    <x v="3"/>
    <n v="1"/>
    <x v="827"/>
    <n v="5696"/>
    <s v="Critical"/>
    <n v="40"/>
    <n v="16.510000000000002"/>
    <n v="0.1"/>
    <x v="4868"/>
    <n v="2.99"/>
    <n v="190.5275"/>
    <n v="0.37"/>
    <x v="0"/>
    <x v="0"/>
    <x v="1207"/>
    <x v="3"/>
    <x v="3"/>
    <n v="792"/>
    <d v="2014-05-05T00:00:00"/>
    <x v="0"/>
    <x v="12"/>
    <n v="34952"/>
  </r>
  <r>
    <x v="243"/>
    <n v="55"/>
    <s v="Denise Monton"/>
    <x v="1"/>
    <n v="1"/>
    <x v="827"/>
    <n v="44871"/>
    <s v="Critical"/>
    <n v="27"/>
    <n v="3.28"/>
    <n v="0.02"/>
    <x v="4869"/>
    <n v="4.2"/>
    <n v="-75.09"/>
    <n v="0.56000000000000005"/>
    <x v="0"/>
    <x v="3"/>
    <x v="544"/>
    <x v="6"/>
    <x v="3"/>
    <n v="6334"/>
    <d v="2014-05-05T00:00:00"/>
    <x v="0"/>
    <x v="33"/>
    <n v="72022"/>
  </r>
  <r>
    <x v="194"/>
    <n v="55"/>
    <s v="Theresa Swint"/>
    <x v="3"/>
    <n v="1"/>
    <x v="827"/>
    <n v="5696"/>
    <s v="Critical"/>
    <n v="31"/>
    <n v="5.98"/>
    <n v="0.09"/>
    <x v="4870"/>
    <n v="3.85"/>
    <n v="-93.41"/>
    <n v="0.68"/>
    <x v="2"/>
    <x v="6"/>
    <x v="765"/>
    <x v="8"/>
    <x v="3"/>
    <n v="793"/>
    <d v="2014-05-05T00:00:00"/>
    <x v="0"/>
    <x v="12"/>
    <n v="34952"/>
  </r>
  <r>
    <x v="56"/>
    <n v="55"/>
    <s v="Catherine Glotzbach"/>
    <x v="1"/>
    <n v="1"/>
    <x v="827"/>
    <n v="33925"/>
    <s v="Low"/>
    <n v="47"/>
    <n v="30.98"/>
    <n v="0.03"/>
    <x v="4871"/>
    <n v="19.989999999999998"/>
    <n v="-95.05"/>
    <n v="0.4"/>
    <x v="0"/>
    <x v="0"/>
    <x v="1208"/>
    <x v="2"/>
    <x v="1"/>
    <n v="4780"/>
    <d v="2014-05-07T00:00:00"/>
    <x v="0"/>
    <x v="6"/>
    <n v="97477"/>
  </r>
  <r>
    <x v="1287"/>
    <n v="55"/>
    <s v="Tamara Chand"/>
    <x v="3"/>
    <n v="1"/>
    <x v="827"/>
    <n v="44960"/>
    <s v="Low"/>
    <n v="17"/>
    <n v="1.7"/>
    <n v="0.04"/>
    <x v="4872"/>
    <n v="1.99"/>
    <n v="-23.69"/>
    <n v="0.51"/>
    <x v="2"/>
    <x v="6"/>
    <x v="39"/>
    <x v="8"/>
    <x v="2"/>
    <n v="6342"/>
    <d v="2014-05-07T00:00:00"/>
    <x v="0"/>
    <x v="9"/>
    <n v="77581"/>
  </r>
  <r>
    <x v="298"/>
    <n v="55"/>
    <s v="Harry Marie"/>
    <x v="3"/>
    <n v="1"/>
    <x v="828"/>
    <n v="21414"/>
    <s v="Critical"/>
    <n v="43"/>
    <n v="2.52"/>
    <n v="0.09"/>
    <x v="4873"/>
    <n v="1.92"/>
    <n v="-72.86"/>
    <n v="0.82"/>
    <x v="0"/>
    <x v="3"/>
    <x v="891"/>
    <x v="16"/>
    <x v="0"/>
    <n v="2963"/>
    <d v="2014-05-04T00:00:00"/>
    <x v="1"/>
    <x v="0"/>
    <n v="19026"/>
  </r>
  <r>
    <x v="199"/>
    <n v="55"/>
    <s v="Janet Lee"/>
    <x v="3"/>
    <n v="1"/>
    <x v="828"/>
    <n v="19649"/>
    <s v="High"/>
    <n v="36"/>
    <n v="31.76"/>
    <n v="0.1"/>
    <x v="4874"/>
    <n v="45.51"/>
    <n v="-1286.43"/>
    <n v="0.65"/>
    <x v="1"/>
    <x v="4"/>
    <x v="147"/>
    <x v="4"/>
    <x v="3"/>
    <n v="2721"/>
    <d v="2014-05-05T00:00:00"/>
    <x v="2"/>
    <x v="45"/>
    <n v="28314"/>
  </r>
  <r>
    <x v="886"/>
    <n v="55"/>
    <s v="Michelle Huthwaite"/>
    <x v="1"/>
    <n v="1"/>
    <x v="828"/>
    <n v="37314"/>
    <s v="Medium"/>
    <n v="21"/>
    <n v="9.77"/>
    <n v="0.04"/>
    <x v="4875"/>
    <n v="6.02"/>
    <n v="5.5"/>
    <n v="0.48"/>
    <x v="1"/>
    <x v="5"/>
    <x v="449"/>
    <x v="5"/>
    <x v="2"/>
    <n v="5244"/>
    <d v="2014-05-05T00:00:00"/>
    <x v="0"/>
    <x v="9"/>
    <n v="77015"/>
  </r>
  <r>
    <x v="633"/>
    <n v="55"/>
    <s v="Ralph Kennedy"/>
    <x v="2"/>
    <n v="1"/>
    <x v="828"/>
    <n v="39745"/>
    <s v="Not Specified"/>
    <n v="8"/>
    <n v="115.99"/>
    <n v="0.05"/>
    <x v="4876"/>
    <n v="56.14"/>
    <n v="-286.1952"/>
    <n v="0.4"/>
    <x v="2"/>
    <x v="2"/>
    <x v="104"/>
    <x v="7"/>
    <x v="2"/>
    <n v="5608"/>
    <d v="2014-05-05T00:00:00"/>
    <x v="2"/>
    <x v="24"/>
    <n v="48911"/>
  </r>
  <r>
    <x v="1288"/>
    <n v="55"/>
    <s v="Harry Marie"/>
    <x v="3"/>
    <n v="1"/>
    <x v="828"/>
    <n v="21414"/>
    <s v="Critical"/>
    <n v="33"/>
    <n v="125.99"/>
    <n v="0.05"/>
    <x v="4877"/>
    <n v="5.63"/>
    <n v="717.69600000000003"/>
    <n v="0.6"/>
    <x v="2"/>
    <x v="0"/>
    <x v="1143"/>
    <x v="9"/>
    <x v="2"/>
    <n v="2962"/>
    <d v="2014-05-05T00:00:00"/>
    <x v="0"/>
    <x v="23"/>
    <n v="53110"/>
  </r>
  <r>
    <x v="199"/>
    <n v="55"/>
    <s v="Janet Lee"/>
    <x v="3"/>
    <n v="1"/>
    <x v="828"/>
    <n v="19649"/>
    <s v="High"/>
    <n v="25"/>
    <n v="14.42"/>
    <n v="0.05"/>
    <x v="4878"/>
    <n v="6.75"/>
    <n v="-9.31"/>
    <n v="0.52"/>
    <x v="0"/>
    <x v="5"/>
    <x v="81"/>
    <x v="13"/>
    <x v="3"/>
    <n v="2720"/>
    <d v="2014-05-06T00:00:00"/>
    <x v="1"/>
    <x v="45"/>
    <n v="28314"/>
  </r>
  <r>
    <x v="1288"/>
    <n v="55"/>
    <s v="Harry Marie"/>
    <x v="3"/>
    <n v="1"/>
    <x v="828"/>
    <n v="21414"/>
    <s v="Critical"/>
    <n v="46"/>
    <n v="80.98"/>
    <n v="0.05"/>
    <x v="4879"/>
    <n v="35"/>
    <n v="-1144.67"/>
    <n v="0.81"/>
    <x v="0"/>
    <x v="1"/>
    <x v="695"/>
    <x v="0"/>
    <x v="2"/>
    <n v="2961"/>
    <d v="2014-05-06T00:00:00"/>
    <x v="0"/>
    <x v="23"/>
    <n v="53110"/>
  </r>
  <r>
    <x v="1288"/>
    <n v="55"/>
    <s v="Harry Marie"/>
    <x v="3"/>
    <n v="1"/>
    <x v="828"/>
    <n v="21414"/>
    <s v="Critical"/>
    <n v="34"/>
    <n v="3.38"/>
    <n v="0.05"/>
    <x v="4880"/>
    <n v="1.0900000000000001"/>
    <n v="29.27"/>
    <n v="0.39"/>
    <x v="0"/>
    <x v="3"/>
    <x v="357"/>
    <x v="2"/>
    <x v="2"/>
    <n v="2960"/>
    <d v="2014-05-06T00:00:00"/>
    <x v="0"/>
    <x v="23"/>
    <n v="53110"/>
  </r>
  <r>
    <x v="258"/>
    <n v="55"/>
    <s v="Janet Martin"/>
    <x v="2"/>
    <n v="1"/>
    <x v="828"/>
    <n v="25955"/>
    <s v="Not Specified"/>
    <n v="10"/>
    <n v="16.059999999999999"/>
    <n v="0.03"/>
    <x v="4881"/>
    <n v="8.34"/>
    <n v="-39.92"/>
    <n v="0.59"/>
    <x v="0"/>
    <x v="0"/>
    <x v="401"/>
    <x v="0"/>
    <x v="0"/>
    <n v="3634"/>
    <d v="2014-05-06T00:00:00"/>
    <x v="0"/>
    <x v="22"/>
    <n v="7042"/>
  </r>
  <r>
    <x v="571"/>
    <n v="55"/>
    <s v="Rick Hansen"/>
    <x v="2"/>
    <n v="1"/>
    <x v="829"/>
    <n v="49346"/>
    <s v="Not Specified"/>
    <n v="50"/>
    <n v="5.28"/>
    <n v="0.04"/>
    <x v="4882"/>
    <n v="5.57"/>
    <n v="-117.91"/>
    <n v="0.4"/>
    <x v="0"/>
    <x v="0"/>
    <x v="1016"/>
    <x v="2"/>
    <x v="3"/>
    <n v="6918"/>
    <d v="2014-05-06T00:00:00"/>
    <x v="0"/>
    <x v="42"/>
    <n v="30344"/>
  </r>
  <r>
    <x v="219"/>
    <n v="55"/>
    <s v="Ken Lonsdale"/>
    <x v="3"/>
    <n v="1"/>
    <x v="829"/>
    <n v="42628"/>
    <s v="Not Specified"/>
    <n v="4"/>
    <n v="349.45"/>
    <n v="0.01"/>
    <x v="4883"/>
    <n v="60"/>
    <n v="224.8"/>
    <m/>
    <x v="1"/>
    <x v="2"/>
    <x v="448"/>
    <x v="4"/>
    <x v="1"/>
    <n v="6015"/>
    <d v="2014-05-07T00:00:00"/>
    <x v="2"/>
    <x v="30"/>
    <n v="80027"/>
  </r>
  <r>
    <x v="1125"/>
    <n v="55"/>
    <s v="Christy Brittain"/>
    <x v="3"/>
    <n v="1"/>
    <x v="829"/>
    <n v="23617"/>
    <s v="Not Specified"/>
    <n v="6"/>
    <n v="37.700000000000003"/>
    <n v="0.04"/>
    <x v="4884"/>
    <n v="2.99"/>
    <n v="63.605499999999999"/>
    <n v="0.35"/>
    <x v="0"/>
    <x v="0"/>
    <x v="556"/>
    <x v="3"/>
    <x v="1"/>
    <n v="3304"/>
    <d v="2014-05-07T00:00:00"/>
    <x v="1"/>
    <x v="2"/>
    <n v="90405"/>
  </r>
  <r>
    <x v="222"/>
    <n v="55"/>
    <s v="Sarah Brown"/>
    <x v="3"/>
    <n v="1"/>
    <x v="829"/>
    <n v="18503"/>
    <s v="Not Specified"/>
    <n v="46"/>
    <n v="145.44999999999999"/>
    <n v="0.03"/>
    <x v="4885"/>
    <n v="17.850000000000001"/>
    <n v="1487.94"/>
    <n v="0.56000000000000005"/>
    <x v="2"/>
    <x v="2"/>
    <x v="33"/>
    <x v="7"/>
    <x v="1"/>
    <n v="2559"/>
    <d v="2014-05-07T00:00:00"/>
    <x v="2"/>
    <x v="21"/>
    <n v="98042"/>
  </r>
  <r>
    <x v="222"/>
    <n v="55"/>
    <s v="Sarah Brown"/>
    <x v="3"/>
    <n v="1"/>
    <x v="829"/>
    <n v="18503"/>
    <s v="Not Specified"/>
    <n v="13"/>
    <n v="85.99"/>
    <n v="0.06"/>
    <x v="4886"/>
    <n v="2.79"/>
    <n v="-23.925000000000001"/>
    <n v="0.57999999999999996"/>
    <x v="2"/>
    <x v="0"/>
    <x v="1134"/>
    <x v="9"/>
    <x v="1"/>
    <n v="2560"/>
    <d v="2014-05-07T00:00:00"/>
    <x v="0"/>
    <x v="21"/>
    <n v="98042"/>
  </r>
  <r>
    <x v="571"/>
    <n v="55"/>
    <s v="Rick Hansen"/>
    <x v="2"/>
    <n v="1"/>
    <x v="829"/>
    <n v="49346"/>
    <s v="Not Specified"/>
    <n v="8"/>
    <n v="12.22"/>
    <n v="0.1"/>
    <x v="4887"/>
    <n v="2.85"/>
    <n v="42.22"/>
    <n v="0.55000000000000004"/>
    <x v="1"/>
    <x v="6"/>
    <x v="234"/>
    <x v="5"/>
    <x v="3"/>
    <n v="6917"/>
    <d v="2014-05-08T00:00:00"/>
    <x v="0"/>
    <x v="42"/>
    <n v="30344"/>
  </r>
  <r>
    <x v="1104"/>
    <n v="55"/>
    <s v="Annie Cyprus"/>
    <x v="1"/>
    <n v="1"/>
    <x v="830"/>
    <n v="1702"/>
    <s v="High"/>
    <n v="23"/>
    <n v="2.84"/>
    <n v="0.06"/>
    <x v="4888"/>
    <n v="0.93"/>
    <n v="4.9000000000000004"/>
    <n v="0.54"/>
    <x v="0"/>
    <x v="3"/>
    <x v="623"/>
    <x v="6"/>
    <x v="2"/>
    <n v="249"/>
    <d v="2014-05-07T00:00:00"/>
    <x v="0"/>
    <x v="14"/>
    <n v="60452"/>
  </r>
  <r>
    <x v="963"/>
    <n v="55"/>
    <s v="John Grady"/>
    <x v="2"/>
    <n v="1"/>
    <x v="830"/>
    <n v="58407"/>
    <s v="High"/>
    <n v="29"/>
    <n v="55.48"/>
    <n v="0.02"/>
    <x v="4889"/>
    <n v="14.3"/>
    <n v="548.91999999999996"/>
    <n v="0.37"/>
    <x v="0"/>
    <x v="0"/>
    <x v="180"/>
    <x v="2"/>
    <x v="2"/>
    <n v="8172"/>
    <d v="2014-05-09T00:00:00"/>
    <x v="0"/>
    <x v="24"/>
    <n v="49534"/>
  </r>
  <r>
    <x v="1289"/>
    <n v="55"/>
    <s v="Jason Fortune"/>
    <x v="2"/>
    <n v="1"/>
    <x v="830"/>
    <n v="14883"/>
    <s v="Low"/>
    <n v="38"/>
    <n v="25.98"/>
    <n v="7.0000000000000007E-2"/>
    <x v="4890"/>
    <n v="14.36"/>
    <n v="-211.58"/>
    <n v="0.6"/>
    <x v="1"/>
    <x v="2"/>
    <x v="167"/>
    <x v="1"/>
    <x v="1"/>
    <n v="2082"/>
    <d v="2014-05-11T00:00:00"/>
    <x v="2"/>
    <x v="44"/>
    <n v="82716"/>
  </r>
  <r>
    <x v="19"/>
    <n v="55"/>
    <s v="Lycoris Saunders"/>
    <x v="1"/>
    <n v="1"/>
    <x v="830"/>
    <n v="41857"/>
    <s v="Low"/>
    <n v="45"/>
    <n v="9.65"/>
    <n v="0.04"/>
    <x v="4891"/>
    <n v="6.22"/>
    <n v="-38.39"/>
    <n v="0.55000000000000004"/>
    <x v="1"/>
    <x v="0"/>
    <x v="277"/>
    <x v="5"/>
    <x v="3"/>
    <n v="5904"/>
    <d v="2014-05-11T00:00:00"/>
    <x v="1"/>
    <x v="45"/>
    <n v="28110"/>
  </r>
  <r>
    <x v="1289"/>
    <n v="55"/>
    <s v="Jason Fortune"/>
    <x v="2"/>
    <n v="1"/>
    <x v="830"/>
    <n v="14883"/>
    <s v="Low"/>
    <n v="47"/>
    <n v="125.99"/>
    <n v="0.03"/>
    <x v="4892"/>
    <n v="2.5"/>
    <n v="1557.6389999999999"/>
    <n v="0.6"/>
    <x v="2"/>
    <x v="0"/>
    <x v="342"/>
    <x v="9"/>
    <x v="1"/>
    <n v="2083"/>
    <d v="2014-05-15T00:00:00"/>
    <x v="0"/>
    <x v="44"/>
    <n v="82716"/>
  </r>
  <r>
    <x v="343"/>
    <n v="55"/>
    <s v="Mary O'Rourke"/>
    <x v="1"/>
    <n v="1"/>
    <x v="831"/>
    <n v="34791"/>
    <s v="Medium"/>
    <n v="9"/>
    <n v="104.85"/>
    <n v="0.01"/>
    <x v="4893"/>
    <n v="19.989999999999998"/>
    <n v="271.5"/>
    <n v="0.37"/>
    <x v="0"/>
    <x v="0"/>
    <x v="981"/>
    <x v="2"/>
    <x v="2"/>
    <n v="4892"/>
    <d v="2014-05-07T00:00:00"/>
    <x v="0"/>
    <x v="3"/>
    <n v="55124"/>
  </r>
  <r>
    <x v="222"/>
    <n v="55"/>
    <s v="Brian Moss"/>
    <x v="2"/>
    <n v="1"/>
    <x v="831"/>
    <n v="31876"/>
    <s v="High"/>
    <n v="8"/>
    <n v="95.99"/>
    <n v="0.08"/>
    <x v="4894"/>
    <n v="35"/>
    <n v="-360.18"/>
    <m/>
    <x v="0"/>
    <x v="1"/>
    <x v="1"/>
    <x v="0"/>
    <x v="3"/>
    <n v="4479"/>
    <d v="2014-05-08T00:00:00"/>
    <x v="0"/>
    <x v="27"/>
    <n v="41011"/>
  </r>
  <r>
    <x v="1090"/>
    <n v="55"/>
    <s v="Dario Medina"/>
    <x v="0"/>
    <n v="1"/>
    <x v="831"/>
    <n v="55520"/>
    <s v="Critical"/>
    <n v="43"/>
    <n v="11.99"/>
    <n v="0.08"/>
    <x v="4895"/>
    <n v="5.99"/>
    <n v="34.630000000000003"/>
    <n v="0.36"/>
    <x v="2"/>
    <x v="5"/>
    <x v="303"/>
    <x v="7"/>
    <x v="1"/>
    <n v="7758"/>
    <d v="2014-05-08T00:00:00"/>
    <x v="1"/>
    <x v="40"/>
    <n v="85635"/>
  </r>
  <r>
    <x v="1176"/>
    <n v="55"/>
    <s v="Janet Molinari"/>
    <x v="2"/>
    <n v="1"/>
    <x v="831"/>
    <n v="24679"/>
    <s v="Not Specified"/>
    <n v="7"/>
    <n v="4.7699999999999996"/>
    <n v="0.09"/>
    <x v="4896"/>
    <n v="2.39"/>
    <n v="-25.86"/>
    <n v="0.72"/>
    <x v="2"/>
    <x v="6"/>
    <x v="488"/>
    <x v="8"/>
    <x v="0"/>
    <n v="3468"/>
    <d v="2014-05-08T00:00:00"/>
    <x v="0"/>
    <x v="20"/>
    <n v="44112"/>
  </r>
  <r>
    <x v="1290"/>
    <n v="55"/>
    <s v="Tom Boeckenhauer"/>
    <x v="2"/>
    <n v="1"/>
    <x v="831"/>
    <n v="43686"/>
    <s v="Medium"/>
    <n v="16"/>
    <n v="83.1"/>
    <n v="0.05"/>
    <x v="4897"/>
    <n v="6.13"/>
    <n v="284.83999999999997"/>
    <n v="0.45"/>
    <x v="2"/>
    <x v="0"/>
    <x v="200"/>
    <x v="8"/>
    <x v="1"/>
    <n v="6166"/>
    <d v="2014-05-08T00:00:00"/>
    <x v="0"/>
    <x v="6"/>
    <n v="97405"/>
  </r>
  <r>
    <x v="343"/>
    <n v="55"/>
    <s v="Mary O'Rourke"/>
    <x v="1"/>
    <n v="1"/>
    <x v="831"/>
    <n v="34791"/>
    <s v="Medium"/>
    <n v="37"/>
    <n v="7.59"/>
    <n v="0.03"/>
    <x v="4898"/>
    <n v="4"/>
    <n v="33.81"/>
    <n v="0.42"/>
    <x v="1"/>
    <x v="3"/>
    <x v="354"/>
    <x v="5"/>
    <x v="2"/>
    <n v="4891"/>
    <d v="2014-05-09T00:00:00"/>
    <x v="0"/>
    <x v="3"/>
    <n v="55124"/>
  </r>
  <r>
    <x v="766"/>
    <n v="55"/>
    <s v="Michael Grace"/>
    <x v="2"/>
    <n v="1"/>
    <x v="832"/>
    <n v="16128"/>
    <s v="High"/>
    <n v="46"/>
    <n v="63.94"/>
    <n v="7.0000000000000007E-2"/>
    <x v="4899"/>
    <n v="14.48"/>
    <n v="1077.49"/>
    <n v="0.46"/>
    <x v="1"/>
    <x v="0"/>
    <x v="679"/>
    <x v="5"/>
    <x v="3"/>
    <n v="2231"/>
    <d v="2014-05-08T00:00:00"/>
    <x v="0"/>
    <x v="17"/>
    <n v="29730"/>
  </r>
  <r>
    <x v="818"/>
    <n v="55"/>
    <s v="Mathew Reese"/>
    <x v="0"/>
    <n v="1"/>
    <x v="832"/>
    <n v="35841"/>
    <s v="Medium"/>
    <n v="23"/>
    <n v="9.9"/>
    <n v="0.06"/>
    <x v="4900"/>
    <n v="1.39"/>
    <n v="94.39"/>
    <n v="0.37"/>
    <x v="0"/>
    <x v="0"/>
    <x v="1078"/>
    <x v="15"/>
    <x v="0"/>
    <n v="5027"/>
    <d v="2014-05-09T00:00:00"/>
    <x v="0"/>
    <x v="13"/>
    <n v="14701"/>
  </r>
  <r>
    <x v="669"/>
    <n v="55"/>
    <s v="Joni Wasserman"/>
    <x v="3"/>
    <n v="1"/>
    <x v="832"/>
    <n v="55616"/>
    <s v="High"/>
    <n v="29"/>
    <n v="5.98"/>
    <n v="0"/>
    <x v="4901"/>
    <n v="4.38"/>
    <n v="-102.25"/>
    <n v="0.75"/>
    <x v="2"/>
    <x v="6"/>
    <x v="546"/>
    <x v="8"/>
    <x v="0"/>
    <n v="7768"/>
    <d v="2014-05-09T00:00:00"/>
    <x v="0"/>
    <x v="28"/>
    <n v="1607"/>
  </r>
  <r>
    <x v="1291"/>
    <n v="55"/>
    <s v="Joni Wasserman"/>
    <x v="3"/>
    <n v="1"/>
    <x v="832"/>
    <n v="55616"/>
    <s v="High"/>
    <n v="24"/>
    <n v="20.99"/>
    <n v="0.02"/>
    <x v="4902"/>
    <n v="1.25"/>
    <n v="-42.228999999999999"/>
    <n v="0.83"/>
    <x v="2"/>
    <x v="6"/>
    <x v="918"/>
    <x v="9"/>
    <x v="0"/>
    <n v="7767"/>
    <d v="2014-05-09T00:00:00"/>
    <x v="0"/>
    <x v="22"/>
    <n v="8817"/>
  </r>
  <r>
    <x v="325"/>
    <n v="55"/>
    <s v="Mathew Reese"/>
    <x v="0"/>
    <n v="1"/>
    <x v="832"/>
    <n v="35841"/>
    <s v="Medium"/>
    <n v="48"/>
    <n v="125.99"/>
    <n v="7.0000000000000007E-2"/>
    <x v="4903"/>
    <n v="8.08"/>
    <n v="1448.325"/>
    <n v="0.56999999999999995"/>
    <x v="2"/>
    <x v="0"/>
    <x v="1052"/>
    <x v="9"/>
    <x v="0"/>
    <n v="5028"/>
    <d v="2014-05-09T00:00:00"/>
    <x v="0"/>
    <x v="13"/>
    <n v="11756"/>
  </r>
  <r>
    <x v="868"/>
    <n v="55"/>
    <s v="Don Miller"/>
    <x v="1"/>
    <n v="1"/>
    <x v="832"/>
    <n v="28035"/>
    <s v="Not Specified"/>
    <n v="19"/>
    <n v="18.989999999999998"/>
    <n v="0.03"/>
    <x v="4904"/>
    <n v="5.23"/>
    <n v="89.555999999999997"/>
    <n v="0.37"/>
    <x v="0"/>
    <x v="0"/>
    <x v="1137"/>
    <x v="3"/>
    <x v="2"/>
    <n v="3936"/>
    <d v="2014-05-10T00:00:00"/>
    <x v="0"/>
    <x v="14"/>
    <n v="62901"/>
  </r>
  <r>
    <x v="934"/>
    <n v="55"/>
    <s v="Dennis Pardue"/>
    <x v="2"/>
    <n v="1"/>
    <x v="832"/>
    <n v="14242"/>
    <s v="High"/>
    <n v="35"/>
    <n v="30.73"/>
    <n v="0.03"/>
    <x v="4905"/>
    <n v="4"/>
    <n v="9"/>
    <n v="0.75"/>
    <x v="2"/>
    <x v="0"/>
    <x v="315"/>
    <x v="8"/>
    <x v="3"/>
    <n v="1997"/>
    <d v="2014-05-10T00:00:00"/>
    <x v="0"/>
    <x v="45"/>
    <n v="28205"/>
  </r>
  <r>
    <x v="1096"/>
    <n v="55"/>
    <s v="Marc Crier"/>
    <x v="2"/>
    <n v="1"/>
    <x v="833"/>
    <n v="8288"/>
    <s v="Critical"/>
    <n v="22"/>
    <n v="59.78"/>
    <n v="0.02"/>
    <x v="4906"/>
    <n v="10.29"/>
    <n v="407.11599999999999"/>
    <n v="0.39"/>
    <x v="0"/>
    <x v="0"/>
    <x v="917"/>
    <x v="3"/>
    <x v="3"/>
    <n v="1132"/>
    <d v="2014-05-10T00:00:00"/>
    <x v="0"/>
    <x v="33"/>
    <n v="72801"/>
  </r>
  <r>
    <x v="956"/>
    <n v="55"/>
    <s v="Barbara Fisher"/>
    <x v="0"/>
    <n v="1"/>
    <x v="833"/>
    <n v="34434"/>
    <s v="Not Specified"/>
    <n v="16"/>
    <n v="1.8"/>
    <n v="0.08"/>
    <x v="4907"/>
    <n v="4.79"/>
    <n v="-63.192500000000003"/>
    <n v="0.37"/>
    <x v="0"/>
    <x v="0"/>
    <x v="1061"/>
    <x v="3"/>
    <x v="2"/>
    <n v="4841"/>
    <d v="2014-05-10T00:00:00"/>
    <x v="0"/>
    <x v="38"/>
    <n v="66614"/>
  </r>
  <r>
    <x v="173"/>
    <n v="55"/>
    <s v="Bradley Nguyen"/>
    <x v="2"/>
    <n v="1"/>
    <x v="833"/>
    <n v="13730"/>
    <s v="High"/>
    <n v="26"/>
    <n v="146.34"/>
    <n v="7.0000000000000007E-2"/>
    <x v="4908"/>
    <n v="43.75"/>
    <n v="-354.12520000000001"/>
    <n v="0.64"/>
    <x v="1"/>
    <x v="4"/>
    <x v="685"/>
    <x v="4"/>
    <x v="0"/>
    <n v="1915"/>
    <d v="2014-05-11T00:00:00"/>
    <x v="2"/>
    <x v="1"/>
    <n v="21133"/>
  </r>
  <r>
    <x v="956"/>
    <n v="55"/>
    <s v="Barbara Fisher"/>
    <x v="0"/>
    <n v="1"/>
    <x v="833"/>
    <n v="34434"/>
    <s v="Not Specified"/>
    <n v="23"/>
    <n v="4.9800000000000004"/>
    <n v="0.04"/>
    <x v="4909"/>
    <n v="0.49"/>
    <n v="50.66"/>
    <n v="0.39"/>
    <x v="0"/>
    <x v="0"/>
    <x v="769"/>
    <x v="12"/>
    <x v="2"/>
    <n v="4842"/>
    <d v="2014-05-11T00:00:00"/>
    <x v="0"/>
    <x v="38"/>
    <n v="66614"/>
  </r>
  <r>
    <x v="1101"/>
    <n v="55"/>
    <s v="Paul Stevenson"/>
    <x v="2"/>
    <n v="1"/>
    <x v="834"/>
    <n v="30657"/>
    <s v="High"/>
    <n v="6"/>
    <n v="43.22"/>
    <n v="0.06"/>
    <x v="4910"/>
    <n v="16.71"/>
    <n v="-170.91"/>
    <n v="0.66"/>
    <x v="2"/>
    <x v="0"/>
    <x v="14"/>
    <x v="8"/>
    <x v="3"/>
    <n v="4303"/>
    <d v="2014-05-11T00:00:00"/>
    <x v="1"/>
    <x v="45"/>
    <n v="27587"/>
  </r>
  <r>
    <x v="1101"/>
    <n v="55"/>
    <s v="Paul Stevenson"/>
    <x v="2"/>
    <n v="1"/>
    <x v="834"/>
    <n v="30657"/>
    <s v="High"/>
    <n v="8"/>
    <n v="22.24"/>
    <n v="0.01"/>
    <x v="4911"/>
    <n v="1.99"/>
    <n v="-1.73"/>
    <n v="0.43"/>
    <x v="2"/>
    <x v="6"/>
    <x v="975"/>
    <x v="8"/>
    <x v="3"/>
    <n v="4304"/>
    <d v="2014-05-12T00:00:00"/>
    <x v="0"/>
    <x v="45"/>
    <n v="27587"/>
  </r>
  <r>
    <x v="1092"/>
    <n v="55"/>
    <s v="Tony Chapman"/>
    <x v="3"/>
    <n v="1"/>
    <x v="835"/>
    <n v="53127"/>
    <s v="High"/>
    <n v="50"/>
    <n v="37.700000000000003"/>
    <n v="7.0000000000000007E-2"/>
    <x v="4912"/>
    <n v="2.99"/>
    <n v="857.34400000000005"/>
    <n v="0.35"/>
    <x v="0"/>
    <x v="0"/>
    <x v="556"/>
    <x v="3"/>
    <x v="0"/>
    <n v="7446"/>
    <d v="2014-05-12T00:00:00"/>
    <x v="0"/>
    <x v="20"/>
    <n v="45431"/>
  </r>
  <r>
    <x v="785"/>
    <n v="55"/>
    <s v="Jay Kimmel"/>
    <x v="0"/>
    <n v="1"/>
    <x v="835"/>
    <n v="12322"/>
    <s v="Critical"/>
    <n v="36"/>
    <n v="92.23"/>
    <n v="0.03"/>
    <x v="4913"/>
    <n v="39.61"/>
    <n v="-398.11"/>
    <n v="0.67"/>
    <x v="1"/>
    <x v="5"/>
    <x v="153"/>
    <x v="5"/>
    <x v="0"/>
    <n v="1714"/>
    <d v="2014-05-13T00:00:00"/>
    <x v="1"/>
    <x v="20"/>
    <n v="45324"/>
  </r>
  <r>
    <x v="1092"/>
    <n v="55"/>
    <s v="Tony Chapman"/>
    <x v="3"/>
    <n v="1"/>
    <x v="835"/>
    <n v="53127"/>
    <s v="High"/>
    <n v="49"/>
    <n v="65.989999999999995"/>
    <n v="0.05"/>
    <x v="4914"/>
    <n v="19.989999999999998"/>
    <n v="-137.95099999999999"/>
    <n v="0.59"/>
    <x v="2"/>
    <x v="0"/>
    <x v="982"/>
    <x v="9"/>
    <x v="0"/>
    <n v="7447"/>
    <d v="2014-05-13T00:00:00"/>
    <x v="0"/>
    <x v="20"/>
    <n v="45431"/>
  </r>
  <r>
    <x v="759"/>
    <n v="55"/>
    <s v="Damala Kotsonis"/>
    <x v="2"/>
    <n v="1"/>
    <x v="836"/>
    <n v="43397"/>
    <s v="Critical"/>
    <n v="35"/>
    <n v="60.89"/>
    <n v="0.08"/>
    <x v="4915"/>
    <n v="32.409999999999997"/>
    <n v="-319.26"/>
    <n v="0.56000000000000005"/>
    <x v="1"/>
    <x v="2"/>
    <x v="420"/>
    <x v="1"/>
    <x v="1"/>
    <n v="6130"/>
    <d v="2014-05-13T00:00:00"/>
    <x v="2"/>
    <x v="2"/>
    <n v="93117"/>
  </r>
  <r>
    <x v="830"/>
    <n v="55"/>
    <s v="Gary McGarr"/>
    <x v="1"/>
    <n v="1"/>
    <x v="836"/>
    <n v="8064"/>
    <s v="High"/>
    <n v="44"/>
    <n v="243.98"/>
    <n v="7.0000000000000007E-2"/>
    <x v="4916"/>
    <n v="62.94"/>
    <n v="1069.6099999999999"/>
    <n v="0.56999999999999995"/>
    <x v="1"/>
    <x v="2"/>
    <x v="861"/>
    <x v="1"/>
    <x v="3"/>
    <n v="1098"/>
    <d v="2014-05-13T00:00:00"/>
    <x v="2"/>
    <x v="12"/>
    <n v="33055"/>
  </r>
  <r>
    <x v="263"/>
    <n v="55"/>
    <s v="Richard Bierner"/>
    <x v="0"/>
    <n v="1"/>
    <x v="836"/>
    <n v="31973"/>
    <s v="Not Specified"/>
    <n v="15"/>
    <n v="26.64"/>
    <n v="0.03"/>
    <x v="4917"/>
    <n v="5.3"/>
    <n v="43.99"/>
    <m/>
    <x v="1"/>
    <x v="5"/>
    <x v="1161"/>
    <x v="1"/>
    <x v="3"/>
    <n v="4490"/>
    <d v="2014-05-13T00:00:00"/>
    <x v="0"/>
    <x v="16"/>
    <n v="22980"/>
  </r>
  <r>
    <x v="423"/>
    <n v="55"/>
    <s v="Frank Merwin"/>
    <x v="2"/>
    <n v="1"/>
    <x v="836"/>
    <n v="48486"/>
    <s v="High"/>
    <n v="42"/>
    <n v="6.48"/>
    <n v="7.0000000000000007E-2"/>
    <x v="4918"/>
    <n v="7.91"/>
    <n v="-174.74"/>
    <n v="0.37"/>
    <x v="0"/>
    <x v="0"/>
    <x v="603"/>
    <x v="2"/>
    <x v="1"/>
    <n v="6812"/>
    <d v="2014-05-14T00:00:00"/>
    <x v="0"/>
    <x v="5"/>
    <n v="84084"/>
  </r>
  <r>
    <x v="263"/>
    <n v="55"/>
    <s v="Richard Bierner"/>
    <x v="0"/>
    <n v="1"/>
    <x v="836"/>
    <n v="31973"/>
    <s v="Not Specified"/>
    <n v="16"/>
    <n v="7.28"/>
    <n v="7.0000000000000007E-2"/>
    <x v="4919"/>
    <n v="11.15"/>
    <n v="-111.17"/>
    <n v="0.37"/>
    <x v="0"/>
    <x v="0"/>
    <x v="204"/>
    <x v="2"/>
    <x v="3"/>
    <n v="4491"/>
    <d v="2014-05-14T00:00:00"/>
    <x v="0"/>
    <x v="16"/>
    <n v="22980"/>
  </r>
  <r>
    <x v="834"/>
    <n v="55"/>
    <s v="Aaron Hawkins"/>
    <x v="1"/>
    <n v="1"/>
    <x v="836"/>
    <n v="10662"/>
    <s v="Low"/>
    <n v="45"/>
    <n v="6.48"/>
    <n v="0.08"/>
    <x v="4920"/>
    <n v="6.81"/>
    <n v="-141.26"/>
    <n v="0.36"/>
    <x v="0"/>
    <x v="0"/>
    <x v="766"/>
    <x v="2"/>
    <x v="1"/>
    <n v="1483"/>
    <d v="2014-05-21T00:00:00"/>
    <x v="0"/>
    <x v="2"/>
    <n v="91776"/>
  </r>
  <r>
    <x v="95"/>
    <n v="55"/>
    <s v="Erica Bern"/>
    <x v="2"/>
    <n v="1"/>
    <x v="837"/>
    <n v="40327"/>
    <s v="Medium"/>
    <n v="42"/>
    <n v="3.69"/>
    <n v="0.06"/>
    <x v="4921"/>
    <n v="2.5"/>
    <n v="-20.27"/>
    <n v="0.39"/>
    <x v="0"/>
    <x v="0"/>
    <x v="485"/>
    <x v="15"/>
    <x v="2"/>
    <n v="5702"/>
    <d v="2014-05-15T00:00:00"/>
    <x v="0"/>
    <x v="36"/>
    <n v="46530"/>
  </r>
  <r>
    <x v="95"/>
    <n v="55"/>
    <s v="Erica Bern"/>
    <x v="2"/>
    <n v="1"/>
    <x v="837"/>
    <n v="40327"/>
    <s v="Medium"/>
    <n v="36"/>
    <n v="4.28"/>
    <n v="0.09"/>
    <x v="4922"/>
    <n v="5.74"/>
    <n v="-123.87"/>
    <n v="0.4"/>
    <x v="0"/>
    <x v="0"/>
    <x v="1049"/>
    <x v="2"/>
    <x v="2"/>
    <n v="5703"/>
    <d v="2014-05-15T00:00:00"/>
    <x v="0"/>
    <x v="36"/>
    <n v="46530"/>
  </r>
  <r>
    <x v="114"/>
    <n v="55"/>
    <s v="Amy Hunt"/>
    <x v="1"/>
    <n v="1"/>
    <x v="838"/>
    <n v="9921"/>
    <s v="Low"/>
    <n v="23"/>
    <n v="15.67"/>
    <n v="0.05"/>
    <x v="4923"/>
    <n v="1.39"/>
    <n v="155.82"/>
    <n v="0.38"/>
    <x v="0"/>
    <x v="0"/>
    <x v="539"/>
    <x v="15"/>
    <x v="3"/>
    <n v="1360"/>
    <d v="2014-05-14T00:00:00"/>
    <x v="0"/>
    <x v="29"/>
    <n v="37664"/>
  </r>
  <r>
    <x v="966"/>
    <n v="55"/>
    <s v="Barry Pond"/>
    <x v="3"/>
    <n v="1"/>
    <x v="838"/>
    <n v="57444"/>
    <s v="Critical"/>
    <n v="24"/>
    <n v="7.68"/>
    <n v="0.09"/>
    <x v="4924"/>
    <n v="6.16"/>
    <n v="-56.108499999999999"/>
    <n v="0.35"/>
    <x v="0"/>
    <x v="0"/>
    <x v="42"/>
    <x v="3"/>
    <x v="1"/>
    <n v="8041"/>
    <d v="2014-05-15T00:00:00"/>
    <x v="0"/>
    <x v="2"/>
    <n v="90260"/>
  </r>
  <r>
    <x v="1019"/>
    <n v="55"/>
    <s v="Cari Schnelling"/>
    <x v="1"/>
    <n v="1"/>
    <x v="838"/>
    <n v="34215"/>
    <s v="High"/>
    <n v="6"/>
    <n v="5.34"/>
    <n v="0.02"/>
    <x v="4925"/>
    <n v="2.99"/>
    <n v="-5.9225000000000003"/>
    <n v="0.38"/>
    <x v="0"/>
    <x v="0"/>
    <x v="266"/>
    <x v="3"/>
    <x v="2"/>
    <n v="4812"/>
    <d v="2014-05-15T00:00:00"/>
    <x v="0"/>
    <x v="14"/>
    <n v="60067"/>
  </r>
  <r>
    <x v="1185"/>
    <n v="55"/>
    <s v="Jas O'Carroll"/>
    <x v="2"/>
    <n v="1"/>
    <x v="838"/>
    <n v="965"/>
    <s v="Low"/>
    <n v="42"/>
    <n v="280.98"/>
    <n v="7.0000000000000007E-2"/>
    <x v="4926"/>
    <n v="35.67"/>
    <n v="-679.04436599999997"/>
    <n v="0.66"/>
    <x v="1"/>
    <x v="4"/>
    <x v="566"/>
    <x v="4"/>
    <x v="0"/>
    <n v="155"/>
    <d v="2014-05-21T00:00:00"/>
    <x v="2"/>
    <x v="20"/>
    <n v="45385"/>
  </r>
  <r>
    <x v="1054"/>
    <n v="55"/>
    <s v="Jason Gross"/>
    <x v="0"/>
    <n v="1"/>
    <x v="838"/>
    <n v="39590"/>
    <s v="Low"/>
    <n v="9"/>
    <n v="7.64"/>
    <n v="0"/>
    <x v="4927"/>
    <n v="5.83"/>
    <n v="-13.25"/>
    <n v="0.36"/>
    <x v="0"/>
    <x v="3"/>
    <x v="27"/>
    <x v="2"/>
    <x v="2"/>
    <n v="5585"/>
    <d v="2014-05-21T00:00:00"/>
    <x v="1"/>
    <x v="7"/>
    <n v="68901"/>
  </r>
  <r>
    <x v="482"/>
    <n v="55"/>
    <s v="Adam Bellavance"/>
    <x v="0"/>
    <n v="1"/>
    <x v="839"/>
    <n v="26887"/>
    <s v="Critical"/>
    <n v="23"/>
    <n v="8.0399999999999991"/>
    <n v="7.0000000000000007E-2"/>
    <x v="4928"/>
    <n v="8.94"/>
    <n v="-117.1045"/>
    <n v="0.4"/>
    <x v="0"/>
    <x v="0"/>
    <x v="464"/>
    <x v="3"/>
    <x v="1"/>
    <n v="3764"/>
    <d v="2014-05-15T00:00:00"/>
    <x v="1"/>
    <x v="43"/>
    <n v="59601"/>
  </r>
  <r>
    <x v="481"/>
    <n v="55"/>
    <s v="Dennis Bolton"/>
    <x v="0"/>
    <n v="1"/>
    <x v="839"/>
    <n v="16450"/>
    <s v="Medium"/>
    <n v="12"/>
    <n v="5.98"/>
    <n v="0.03"/>
    <x v="4929"/>
    <n v="2.5"/>
    <n v="5.71"/>
    <n v="0.36"/>
    <x v="0"/>
    <x v="0"/>
    <x v="487"/>
    <x v="15"/>
    <x v="0"/>
    <n v="2282"/>
    <d v="2014-05-15T00:00:00"/>
    <x v="0"/>
    <x v="0"/>
    <n v="15221"/>
  </r>
  <r>
    <x v="482"/>
    <n v="55"/>
    <s v="Adam Bellavance"/>
    <x v="0"/>
    <n v="1"/>
    <x v="839"/>
    <n v="26887"/>
    <s v="Critical"/>
    <n v="38"/>
    <n v="42.98"/>
    <n v="0.08"/>
    <x v="4930"/>
    <n v="4.62"/>
    <n v="461.65"/>
    <n v="0.56000000000000005"/>
    <x v="0"/>
    <x v="0"/>
    <x v="446"/>
    <x v="13"/>
    <x v="1"/>
    <n v="3763"/>
    <d v="2014-05-16T00:00:00"/>
    <x v="1"/>
    <x v="43"/>
    <n v="59601"/>
  </r>
  <r>
    <x v="433"/>
    <n v="55"/>
    <s v="Fred Wasserman"/>
    <x v="1"/>
    <n v="1"/>
    <x v="840"/>
    <n v="43267"/>
    <s v="Critical"/>
    <n v="17"/>
    <n v="76.72"/>
    <n v="0.05"/>
    <x v="4931"/>
    <n v="19.95"/>
    <n v="171.26"/>
    <n v="0.54"/>
    <x v="0"/>
    <x v="1"/>
    <x v="1048"/>
    <x v="13"/>
    <x v="2"/>
    <n v="6105"/>
    <d v="2014-05-18T00:00:00"/>
    <x v="1"/>
    <x v="14"/>
    <n v="62234"/>
  </r>
  <r>
    <x v="166"/>
    <n v="55"/>
    <s v="Jack O'Briant"/>
    <x v="0"/>
    <n v="1"/>
    <x v="840"/>
    <n v="48544"/>
    <s v="High"/>
    <n v="44"/>
    <n v="20.99"/>
    <n v="0.01"/>
    <x v="4932"/>
    <n v="0.99"/>
    <n v="273.05099999999999"/>
    <n v="0.56999999999999995"/>
    <x v="2"/>
    <x v="3"/>
    <x v="568"/>
    <x v="9"/>
    <x v="3"/>
    <n v="6818"/>
    <d v="2014-05-18T00:00:00"/>
    <x v="0"/>
    <x v="32"/>
    <n v="38701"/>
  </r>
  <r>
    <x v="777"/>
    <n v="55"/>
    <s v="Denise Monton"/>
    <x v="1"/>
    <n v="1"/>
    <x v="841"/>
    <n v="14951"/>
    <s v="Medium"/>
    <n v="26"/>
    <n v="2.6"/>
    <n v="0.08"/>
    <x v="4933"/>
    <n v="2.4"/>
    <n v="-41.6"/>
    <n v="0.57999999999999996"/>
    <x v="0"/>
    <x v="3"/>
    <x v="66"/>
    <x v="6"/>
    <x v="3"/>
    <n v="2090"/>
    <d v="2014-05-17T00:00:00"/>
    <x v="0"/>
    <x v="45"/>
    <n v="27502"/>
  </r>
  <r>
    <x v="502"/>
    <n v="55"/>
    <s v="Beth Paige"/>
    <x v="3"/>
    <n v="1"/>
    <x v="841"/>
    <n v="8995"/>
    <s v="High"/>
    <n v="35"/>
    <n v="102.3"/>
    <n v="0.08"/>
    <x v="4934"/>
    <n v="21.26"/>
    <n v="737.94"/>
    <n v="0.59"/>
    <x v="1"/>
    <x v="1"/>
    <x v="1079"/>
    <x v="5"/>
    <x v="2"/>
    <n v="1228"/>
    <d v="2014-05-18T00:00:00"/>
    <x v="1"/>
    <x v="14"/>
    <n v="62223"/>
  </r>
  <r>
    <x v="829"/>
    <n v="55"/>
    <s v="Beth Paige"/>
    <x v="3"/>
    <n v="1"/>
    <x v="841"/>
    <n v="8995"/>
    <s v="High"/>
    <n v="5"/>
    <n v="1.88"/>
    <n v="0.08"/>
    <x v="4935"/>
    <n v="1.49"/>
    <n v="8.0495000000000001"/>
    <n v="0.37"/>
    <x v="0"/>
    <x v="0"/>
    <x v="467"/>
    <x v="3"/>
    <x v="2"/>
    <n v="1226"/>
    <d v="2014-05-18T00:00:00"/>
    <x v="1"/>
    <x v="14"/>
    <n v="60510"/>
  </r>
  <r>
    <x v="829"/>
    <n v="55"/>
    <s v="Beth Paige"/>
    <x v="3"/>
    <n v="1"/>
    <x v="841"/>
    <n v="8995"/>
    <s v="High"/>
    <n v="41"/>
    <n v="6.48"/>
    <n v="0.1"/>
    <x v="4936"/>
    <n v="5.86"/>
    <n v="-78.02"/>
    <n v="0.36"/>
    <x v="0"/>
    <x v="0"/>
    <x v="1203"/>
    <x v="2"/>
    <x v="2"/>
    <n v="1227"/>
    <d v="2014-05-18T00:00:00"/>
    <x v="1"/>
    <x v="14"/>
    <n v="60510"/>
  </r>
  <r>
    <x v="502"/>
    <n v="55"/>
    <s v="Beth Paige"/>
    <x v="3"/>
    <n v="1"/>
    <x v="841"/>
    <n v="8995"/>
    <s v="High"/>
    <n v="42"/>
    <n v="6.48"/>
    <n v="7.0000000000000007E-2"/>
    <x v="4937"/>
    <n v="8.19"/>
    <n v="-191.28"/>
    <n v="0.37"/>
    <x v="0"/>
    <x v="0"/>
    <x v="247"/>
    <x v="2"/>
    <x v="2"/>
    <n v="1229"/>
    <d v="2014-05-18T00:00:00"/>
    <x v="0"/>
    <x v="14"/>
    <n v="62223"/>
  </r>
  <r>
    <x v="502"/>
    <n v="55"/>
    <s v="Beth Paige"/>
    <x v="3"/>
    <n v="1"/>
    <x v="841"/>
    <n v="8995"/>
    <s v="High"/>
    <n v="46"/>
    <n v="1.89"/>
    <n v="0.01"/>
    <x v="4938"/>
    <n v="0.76"/>
    <n v="-21.49"/>
    <n v="0.83"/>
    <x v="0"/>
    <x v="3"/>
    <x v="927"/>
    <x v="14"/>
    <x v="2"/>
    <n v="1230"/>
    <d v="2014-05-19T00:00:00"/>
    <x v="0"/>
    <x v="14"/>
    <n v="62223"/>
  </r>
  <r>
    <x v="777"/>
    <n v="55"/>
    <s v="Denise Monton"/>
    <x v="1"/>
    <n v="1"/>
    <x v="841"/>
    <n v="14951"/>
    <s v="Medium"/>
    <n v="34"/>
    <n v="80.98"/>
    <n v="0.02"/>
    <x v="4939"/>
    <n v="7.18"/>
    <n v="889.57"/>
    <n v="0.48"/>
    <x v="2"/>
    <x v="0"/>
    <x v="758"/>
    <x v="8"/>
    <x v="3"/>
    <n v="2089"/>
    <d v="2014-05-19T00:00:00"/>
    <x v="0"/>
    <x v="45"/>
    <n v="27502"/>
  </r>
  <r>
    <x v="1034"/>
    <n v="55"/>
    <s v="Jim Radford"/>
    <x v="2"/>
    <n v="1"/>
    <x v="841"/>
    <n v="51938"/>
    <s v="Low"/>
    <n v="5"/>
    <n v="125.99"/>
    <n v="0.06"/>
    <x v="4940"/>
    <n v="5.63"/>
    <n v="-488.31200000000001"/>
    <n v="0.6"/>
    <x v="2"/>
    <x v="0"/>
    <x v="1143"/>
    <x v="9"/>
    <x v="2"/>
    <n v="7277"/>
    <d v="2014-05-21T00:00:00"/>
    <x v="0"/>
    <x v="14"/>
    <n v="60007"/>
  </r>
  <r>
    <x v="199"/>
    <n v="55"/>
    <s v="Janet Lee"/>
    <x v="3"/>
    <n v="1"/>
    <x v="842"/>
    <n v="1317"/>
    <s v="High"/>
    <n v="40"/>
    <n v="4.9800000000000004"/>
    <n v="0.08"/>
    <x v="4941"/>
    <n v="7.44"/>
    <n v="-186.73"/>
    <n v="0.36"/>
    <x v="0"/>
    <x v="0"/>
    <x v="518"/>
    <x v="2"/>
    <x v="3"/>
    <n v="201"/>
    <d v="2014-05-19T00:00:00"/>
    <x v="0"/>
    <x v="45"/>
    <n v="28314"/>
  </r>
  <r>
    <x v="199"/>
    <n v="55"/>
    <s v="Janet Lee"/>
    <x v="3"/>
    <n v="1"/>
    <x v="842"/>
    <n v="1317"/>
    <s v="High"/>
    <n v="44"/>
    <n v="11.7"/>
    <n v="0.06"/>
    <x v="4942"/>
    <n v="5.63"/>
    <n v="39.423000000000002"/>
    <n v="0.4"/>
    <x v="0"/>
    <x v="0"/>
    <x v="519"/>
    <x v="3"/>
    <x v="3"/>
    <n v="200"/>
    <d v="2014-05-20T00:00:00"/>
    <x v="0"/>
    <x v="45"/>
    <n v="28314"/>
  </r>
  <r>
    <x v="199"/>
    <n v="55"/>
    <s v="Janet Lee"/>
    <x v="3"/>
    <n v="1"/>
    <x v="842"/>
    <n v="1317"/>
    <s v="High"/>
    <n v="29"/>
    <n v="5.28"/>
    <n v="0.06"/>
    <x v="4943"/>
    <n v="5.57"/>
    <n v="-76.64"/>
    <n v="0.4"/>
    <x v="0"/>
    <x v="0"/>
    <x v="1016"/>
    <x v="2"/>
    <x v="3"/>
    <n v="202"/>
    <d v="2014-05-20T00:00:00"/>
    <x v="0"/>
    <x v="45"/>
    <n v="28314"/>
  </r>
  <r>
    <x v="571"/>
    <n v="55"/>
    <s v="Sam Craven"/>
    <x v="1"/>
    <n v="1"/>
    <x v="843"/>
    <n v="512"/>
    <s v="Low"/>
    <n v="6"/>
    <n v="218.08"/>
    <n v="0.06"/>
    <x v="4944"/>
    <n v="18.059999999999999"/>
    <n v="19.18"/>
    <n v="0.56999999999999995"/>
    <x v="1"/>
    <x v="1"/>
    <x v="578"/>
    <x v="1"/>
    <x v="3"/>
    <n v="82"/>
    <d v="2014-05-19T00:00:00"/>
    <x v="0"/>
    <x v="42"/>
    <n v="30344"/>
  </r>
  <r>
    <x v="1053"/>
    <n v="55"/>
    <s v="Arianne Irving"/>
    <x v="2"/>
    <n v="1"/>
    <x v="843"/>
    <n v="31687"/>
    <s v="High"/>
    <n v="44"/>
    <n v="2.78"/>
    <n v="7.0000000000000007E-2"/>
    <x v="4945"/>
    <n v="1.34"/>
    <n v="3.5"/>
    <n v="0.45"/>
    <x v="0"/>
    <x v="3"/>
    <x v="669"/>
    <x v="6"/>
    <x v="3"/>
    <n v="4448"/>
    <d v="2014-05-19T00:00:00"/>
    <x v="0"/>
    <x v="29"/>
    <n v="38109"/>
  </r>
  <r>
    <x v="571"/>
    <n v="55"/>
    <s v="Sam Craven"/>
    <x v="1"/>
    <n v="1"/>
    <x v="843"/>
    <n v="512"/>
    <s v="Low"/>
    <n v="48"/>
    <n v="15.42"/>
    <n v="0.01"/>
    <x v="4946"/>
    <n v="10.68"/>
    <n v="-166.4"/>
    <n v="0.57999999999999996"/>
    <x v="0"/>
    <x v="0"/>
    <x v="495"/>
    <x v="0"/>
    <x v="3"/>
    <n v="83"/>
    <d v="2014-05-21T00:00:00"/>
    <x v="1"/>
    <x v="42"/>
    <n v="30344"/>
  </r>
  <r>
    <x v="186"/>
    <n v="55"/>
    <s v="Stefania Perrino"/>
    <x v="2"/>
    <n v="1"/>
    <x v="843"/>
    <n v="964"/>
    <s v="Medium"/>
    <n v="50"/>
    <n v="5.98"/>
    <n v="0.02"/>
    <x v="4947"/>
    <n v="1.49"/>
    <n v="95.157499999999999"/>
    <n v="0.39"/>
    <x v="0"/>
    <x v="0"/>
    <x v="643"/>
    <x v="3"/>
    <x v="0"/>
    <n v="153"/>
    <d v="2014-05-21T00:00:00"/>
    <x v="0"/>
    <x v="46"/>
    <n v="3301"/>
  </r>
  <r>
    <x v="1292"/>
    <n v="55"/>
    <s v="Stefania Perrino"/>
    <x v="2"/>
    <n v="1"/>
    <x v="843"/>
    <n v="964"/>
    <s v="Medium"/>
    <n v="4"/>
    <n v="9.93"/>
    <n v="0.02"/>
    <x v="4948"/>
    <n v="1.0900000000000001"/>
    <n v="-1.28"/>
    <n v="0.43"/>
    <x v="0"/>
    <x v="3"/>
    <x v="689"/>
    <x v="6"/>
    <x v="0"/>
    <n v="154"/>
    <d v="2014-05-21T00:00:00"/>
    <x v="0"/>
    <x v="28"/>
    <n v="2740"/>
  </r>
  <r>
    <x v="719"/>
    <n v="55"/>
    <s v="Lauren Leatherbury"/>
    <x v="2"/>
    <n v="1"/>
    <x v="843"/>
    <n v="39586"/>
    <s v="Not Specified"/>
    <n v="1"/>
    <n v="3.52"/>
    <n v="0.04"/>
    <x v="956"/>
    <n v="6.83"/>
    <n v="-5.4394999999999998"/>
    <n v="0.38"/>
    <x v="0"/>
    <x v="0"/>
    <x v="704"/>
    <x v="3"/>
    <x v="1"/>
    <n v="5582"/>
    <d v="2014-05-21T00:00:00"/>
    <x v="0"/>
    <x v="30"/>
    <n v="81301"/>
  </r>
  <r>
    <x v="1293"/>
    <n v="55"/>
    <s v="Darren Koutras"/>
    <x v="3"/>
    <n v="1"/>
    <x v="843"/>
    <n v="7585"/>
    <s v="High"/>
    <n v="34"/>
    <n v="20.99"/>
    <n v="0"/>
    <x v="4949"/>
    <n v="1.25"/>
    <n v="22.571999999999999"/>
    <n v="0.83"/>
    <x v="2"/>
    <x v="6"/>
    <x v="918"/>
    <x v="9"/>
    <x v="1"/>
    <n v="1039"/>
    <d v="2014-05-21T00:00:00"/>
    <x v="0"/>
    <x v="18"/>
    <n v="89431"/>
  </r>
  <r>
    <x v="1007"/>
    <n v="55"/>
    <s v="Max Engle"/>
    <x v="2"/>
    <n v="1"/>
    <x v="844"/>
    <n v="24099"/>
    <s v="Not Specified"/>
    <n v="36"/>
    <n v="20.34"/>
    <n v="0"/>
    <x v="4950"/>
    <n v="35"/>
    <n v="-1049.26"/>
    <n v="0.84"/>
    <x v="0"/>
    <x v="1"/>
    <x v="47"/>
    <x v="0"/>
    <x v="0"/>
    <n v="3378"/>
    <d v="2014-05-21T00:00:00"/>
    <x v="0"/>
    <x v="13"/>
    <n v="11561"/>
  </r>
  <r>
    <x v="656"/>
    <n v="55"/>
    <s v="Nancy Lomonaco"/>
    <x v="1"/>
    <n v="1"/>
    <x v="844"/>
    <n v="17312"/>
    <s v="Not Specified"/>
    <n v="37"/>
    <n v="6.68"/>
    <n v="0.05"/>
    <x v="1611"/>
    <n v="7.3"/>
    <n v="-116.37"/>
    <n v="0.37"/>
    <x v="0"/>
    <x v="0"/>
    <x v="990"/>
    <x v="2"/>
    <x v="2"/>
    <n v="2388"/>
    <d v="2014-05-21T00:00:00"/>
    <x v="0"/>
    <x v="9"/>
    <n v="76053"/>
  </r>
  <r>
    <x v="544"/>
    <n v="55"/>
    <s v="Thea Hendricks"/>
    <x v="1"/>
    <n v="1"/>
    <x v="844"/>
    <n v="26976"/>
    <s v="Not Specified"/>
    <n v="44"/>
    <n v="15.67"/>
    <n v="0.02"/>
    <x v="4951"/>
    <n v="1.39"/>
    <n v="375.25"/>
    <n v="0.38"/>
    <x v="0"/>
    <x v="0"/>
    <x v="539"/>
    <x v="15"/>
    <x v="1"/>
    <n v="3778"/>
    <d v="2014-05-21T00:00:00"/>
    <x v="0"/>
    <x v="2"/>
    <n v="92277"/>
  </r>
  <r>
    <x v="544"/>
    <n v="55"/>
    <s v="Thea Hendricks"/>
    <x v="1"/>
    <n v="1"/>
    <x v="844"/>
    <n v="26976"/>
    <s v="Not Specified"/>
    <n v="11"/>
    <n v="125.99"/>
    <n v="0.04"/>
    <x v="4952"/>
    <n v="8.99"/>
    <n v="-176.05500000000001"/>
    <n v="0.56999999999999995"/>
    <x v="2"/>
    <x v="0"/>
    <x v="166"/>
    <x v="9"/>
    <x v="1"/>
    <n v="3780"/>
    <d v="2014-05-21T00:00:00"/>
    <x v="1"/>
    <x v="2"/>
    <n v="92277"/>
  </r>
  <r>
    <x v="1007"/>
    <n v="55"/>
    <s v="Max Engle"/>
    <x v="2"/>
    <n v="1"/>
    <x v="844"/>
    <n v="24099"/>
    <s v="Not Specified"/>
    <n v="6"/>
    <n v="30.98"/>
    <n v="0.01"/>
    <x v="4953"/>
    <n v="6.5"/>
    <n v="-135.51"/>
    <n v="0.79"/>
    <x v="2"/>
    <x v="0"/>
    <x v="640"/>
    <x v="8"/>
    <x v="0"/>
    <n v="3377"/>
    <d v="2014-05-21T00:00:00"/>
    <x v="0"/>
    <x v="13"/>
    <n v="11561"/>
  </r>
  <r>
    <x v="656"/>
    <n v="55"/>
    <s v="Nancy Lomonaco"/>
    <x v="1"/>
    <n v="1"/>
    <x v="844"/>
    <n v="17312"/>
    <s v="Not Specified"/>
    <n v="41"/>
    <n v="125.99"/>
    <n v="0"/>
    <x v="4954"/>
    <n v="2.5"/>
    <n v="1432.8630000000001"/>
    <n v="0.6"/>
    <x v="2"/>
    <x v="0"/>
    <x v="342"/>
    <x v="9"/>
    <x v="2"/>
    <n v="2389"/>
    <d v="2014-05-21T00:00:00"/>
    <x v="0"/>
    <x v="9"/>
    <n v="76053"/>
  </r>
  <r>
    <x v="544"/>
    <n v="55"/>
    <s v="Thea Hendricks"/>
    <x v="1"/>
    <n v="1"/>
    <x v="844"/>
    <n v="26976"/>
    <s v="Not Specified"/>
    <n v="28"/>
    <n v="51.65"/>
    <n v="7.0000000000000007E-2"/>
    <x v="4955"/>
    <n v="18.45"/>
    <n v="63.88"/>
    <n v="0.65"/>
    <x v="1"/>
    <x v="5"/>
    <x v="398"/>
    <x v="5"/>
    <x v="1"/>
    <n v="3779"/>
    <d v="2014-05-22T00:00:00"/>
    <x v="0"/>
    <x v="2"/>
    <n v="92277"/>
  </r>
  <r>
    <x v="82"/>
    <n v="55"/>
    <s v="Brian Dahlen"/>
    <x v="0"/>
    <n v="1"/>
    <x v="844"/>
    <n v="56387"/>
    <s v="Medium"/>
    <n v="32"/>
    <n v="3.89"/>
    <n v="0.1"/>
    <x v="4956"/>
    <n v="7.01"/>
    <n v="-163.57599999999999"/>
    <n v="0.37"/>
    <x v="0"/>
    <x v="0"/>
    <x v="734"/>
    <x v="3"/>
    <x v="3"/>
    <n v="7884"/>
    <d v="2014-05-22T00:00:00"/>
    <x v="1"/>
    <x v="29"/>
    <n v="37130"/>
  </r>
  <r>
    <x v="1272"/>
    <n v="55"/>
    <s v="Joseph Airdo"/>
    <x v="2"/>
    <n v="1"/>
    <x v="844"/>
    <n v="27364"/>
    <s v="Medium"/>
    <n v="25"/>
    <n v="2.88"/>
    <n v="0.04"/>
    <x v="4957"/>
    <n v="1.49"/>
    <n v="4.3689999999999998"/>
    <n v="0.36"/>
    <x v="0"/>
    <x v="0"/>
    <x v="661"/>
    <x v="3"/>
    <x v="3"/>
    <n v="3839"/>
    <d v="2014-05-22T00:00:00"/>
    <x v="0"/>
    <x v="12"/>
    <n v="32725"/>
  </r>
  <r>
    <x v="1252"/>
    <n v="55"/>
    <s v="Helen Wasserman"/>
    <x v="1"/>
    <n v="1"/>
    <x v="844"/>
    <n v="52900"/>
    <s v="High"/>
    <n v="16"/>
    <n v="5.98"/>
    <n v="0"/>
    <x v="4958"/>
    <n v="5.46"/>
    <n v="-32.619999999999997"/>
    <n v="0.36"/>
    <x v="0"/>
    <x v="0"/>
    <x v="272"/>
    <x v="2"/>
    <x v="1"/>
    <n v="7418"/>
    <d v="2014-05-22T00:00:00"/>
    <x v="0"/>
    <x v="43"/>
    <n v="59901"/>
  </r>
  <r>
    <x v="1010"/>
    <n v="55"/>
    <s v="Anemone Ratner"/>
    <x v="0"/>
    <n v="1"/>
    <x v="844"/>
    <n v="50306"/>
    <s v="Medium"/>
    <n v="34"/>
    <n v="63.98"/>
    <n v="0.09"/>
    <x v="4959"/>
    <n v="11.55"/>
    <n v="564.06849999999997"/>
    <n v="0.38"/>
    <x v="0"/>
    <x v="0"/>
    <x v="1127"/>
    <x v="3"/>
    <x v="2"/>
    <n v="7046"/>
    <d v="2014-05-22T00:00:00"/>
    <x v="0"/>
    <x v="9"/>
    <n v="78415"/>
  </r>
  <r>
    <x v="82"/>
    <n v="55"/>
    <s v="Brian Dahlen"/>
    <x v="0"/>
    <n v="1"/>
    <x v="844"/>
    <n v="56387"/>
    <s v="Medium"/>
    <n v="9"/>
    <n v="6.48"/>
    <n v="0.08"/>
    <x v="4960"/>
    <n v="10.050000000000001"/>
    <n v="-57.53"/>
    <n v="0.37"/>
    <x v="0"/>
    <x v="0"/>
    <x v="253"/>
    <x v="2"/>
    <x v="3"/>
    <n v="7885"/>
    <d v="2014-05-22T00:00:00"/>
    <x v="0"/>
    <x v="29"/>
    <n v="37130"/>
  </r>
  <r>
    <x v="1272"/>
    <n v="55"/>
    <s v="Joseph Airdo"/>
    <x v="2"/>
    <n v="1"/>
    <x v="844"/>
    <n v="27364"/>
    <s v="Medium"/>
    <n v="29"/>
    <n v="65.989999999999995"/>
    <n v="0.06"/>
    <x v="4961"/>
    <n v="3.99"/>
    <n v="201.726"/>
    <n v="0.59"/>
    <x v="2"/>
    <x v="0"/>
    <x v="225"/>
    <x v="9"/>
    <x v="3"/>
    <n v="3840"/>
    <d v="2014-05-22T00:00:00"/>
    <x v="0"/>
    <x v="12"/>
    <n v="32725"/>
  </r>
  <r>
    <x v="219"/>
    <n v="55"/>
    <s v="Scott Cohen"/>
    <x v="3"/>
    <n v="1"/>
    <x v="845"/>
    <n v="4422"/>
    <s v="Medium"/>
    <n v="12"/>
    <n v="25.38"/>
    <n v="0.02"/>
    <x v="4962"/>
    <n v="8.99"/>
    <n v="104.03"/>
    <n v="0.5"/>
    <x v="1"/>
    <x v="6"/>
    <x v="657"/>
    <x v="5"/>
    <x v="1"/>
    <n v="633"/>
    <d v="2014-05-21T00:00:00"/>
    <x v="0"/>
    <x v="30"/>
    <n v="80027"/>
  </r>
  <r>
    <x v="219"/>
    <n v="55"/>
    <s v="Scott Cohen"/>
    <x v="3"/>
    <n v="1"/>
    <x v="845"/>
    <n v="4422"/>
    <s v="Medium"/>
    <n v="17"/>
    <n v="21.38"/>
    <n v="0.02"/>
    <x v="4963"/>
    <n v="8.99"/>
    <n v="-19.920000000000002"/>
    <n v="0.59"/>
    <x v="0"/>
    <x v="6"/>
    <x v="355"/>
    <x v="6"/>
    <x v="1"/>
    <n v="634"/>
    <d v="2014-05-21T00:00:00"/>
    <x v="0"/>
    <x v="30"/>
    <n v="80027"/>
  </r>
  <r>
    <x v="73"/>
    <n v="55"/>
    <s v="Jennifer Jackson"/>
    <x v="1"/>
    <n v="1"/>
    <x v="845"/>
    <n v="21477"/>
    <s v="Low"/>
    <n v="7"/>
    <n v="24.95"/>
    <n v="0.01"/>
    <x v="4964"/>
    <n v="2.99"/>
    <n v="43.171500000000002"/>
    <n v="0.39"/>
    <x v="0"/>
    <x v="0"/>
    <x v="731"/>
    <x v="3"/>
    <x v="3"/>
    <n v="2972"/>
    <d v="2014-05-21T00:00:00"/>
    <x v="0"/>
    <x v="32"/>
    <n v="39401"/>
  </r>
  <r>
    <x v="1141"/>
    <n v="55"/>
    <s v="Kean Thornton"/>
    <x v="2"/>
    <n v="1"/>
    <x v="845"/>
    <n v="6566"/>
    <s v="Critical"/>
    <n v="21"/>
    <n v="33.979999999999997"/>
    <n v="0.01"/>
    <x v="4965"/>
    <n v="1.99"/>
    <n v="250.01"/>
    <n v="0.45"/>
    <x v="2"/>
    <x v="6"/>
    <x v="71"/>
    <x v="8"/>
    <x v="1"/>
    <n v="916"/>
    <d v="2014-05-21T00:00:00"/>
    <x v="0"/>
    <x v="2"/>
    <n v="95969"/>
  </r>
  <r>
    <x v="474"/>
    <n v="55"/>
    <s v="Frank Atkinson"/>
    <x v="2"/>
    <n v="1"/>
    <x v="845"/>
    <n v="21542"/>
    <s v="High"/>
    <n v="43"/>
    <n v="348.21"/>
    <n v="0.05"/>
    <x v="4966"/>
    <n v="84.84"/>
    <n v="715.18"/>
    <n v="0.66"/>
    <x v="1"/>
    <x v="4"/>
    <x v="255"/>
    <x v="4"/>
    <x v="2"/>
    <n v="2985"/>
    <d v="2014-05-22T00:00:00"/>
    <x v="2"/>
    <x v="36"/>
    <n v="47274"/>
  </r>
  <r>
    <x v="474"/>
    <n v="55"/>
    <s v="Frank Atkinson"/>
    <x v="2"/>
    <n v="1"/>
    <x v="845"/>
    <n v="21542"/>
    <s v="High"/>
    <n v="18"/>
    <n v="21.38"/>
    <n v="0.04"/>
    <x v="4967"/>
    <n v="8.99"/>
    <n v="-27.34"/>
    <n v="0.59"/>
    <x v="0"/>
    <x v="6"/>
    <x v="355"/>
    <x v="6"/>
    <x v="2"/>
    <n v="2984"/>
    <d v="2014-05-22T00:00:00"/>
    <x v="0"/>
    <x v="36"/>
    <n v="47274"/>
  </r>
  <r>
    <x v="1294"/>
    <n v="55"/>
    <s v="Stefania Perrino"/>
    <x v="2"/>
    <n v="1"/>
    <x v="845"/>
    <n v="25280"/>
    <s v="Not Specified"/>
    <n v="47"/>
    <n v="4.13"/>
    <n v="0.03"/>
    <x v="4968"/>
    <n v="1.17"/>
    <n v="28.75"/>
    <n v="0.56999999999999995"/>
    <x v="0"/>
    <x v="3"/>
    <x v="588"/>
    <x v="6"/>
    <x v="0"/>
    <n v="3546"/>
    <d v="2014-05-22T00:00:00"/>
    <x v="0"/>
    <x v="28"/>
    <n v="1095"/>
  </r>
  <r>
    <x v="48"/>
    <n v="55"/>
    <s v="Stefania Perrino"/>
    <x v="2"/>
    <n v="1"/>
    <x v="845"/>
    <n v="25280"/>
    <s v="Not Specified"/>
    <n v="16"/>
    <n v="10.91"/>
    <n v="0.01"/>
    <x v="4969"/>
    <n v="2.99"/>
    <n v="36.779499999999999"/>
    <n v="0.38"/>
    <x v="0"/>
    <x v="0"/>
    <x v="322"/>
    <x v="3"/>
    <x v="0"/>
    <n v="3545"/>
    <d v="2014-05-23T00:00:00"/>
    <x v="0"/>
    <x v="25"/>
    <n v="5451"/>
  </r>
  <r>
    <x v="700"/>
    <n v="55"/>
    <s v="Jennifer Jackson"/>
    <x v="1"/>
    <n v="1"/>
    <x v="845"/>
    <n v="21477"/>
    <s v="Low"/>
    <n v="40"/>
    <n v="6.88"/>
    <n v="0.06"/>
    <x v="4970"/>
    <n v="2"/>
    <n v="77.709999999999994"/>
    <n v="0.39"/>
    <x v="0"/>
    <x v="3"/>
    <x v="179"/>
    <x v="2"/>
    <x v="3"/>
    <n v="2973"/>
    <d v="2014-05-23T00:00:00"/>
    <x v="0"/>
    <x v="32"/>
    <n v="38637"/>
  </r>
  <r>
    <x v="295"/>
    <n v="55"/>
    <s v="Michelle Huthwaite"/>
    <x v="1"/>
    <n v="1"/>
    <x v="845"/>
    <n v="38403"/>
    <s v="Low"/>
    <n v="49"/>
    <n v="2.88"/>
    <n v="0.01"/>
    <x v="4971"/>
    <n v="0.99"/>
    <n v="37.03"/>
    <n v="0.36"/>
    <x v="0"/>
    <x v="0"/>
    <x v="1091"/>
    <x v="12"/>
    <x v="0"/>
    <n v="5402"/>
    <d v="2014-05-25T00:00:00"/>
    <x v="0"/>
    <x v="1"/>
    <n v="20735"/>
  </r>
  <r>
    <x v="776"/>
    <n v="55"/>
    <s v="Dan Campbell"/>
    <x v="2"/>
    <n v="1"/>
    <x v="846"/>
    <n v="47553"/>
    <s v="Medium"/>
    <n v="49"/>
    <n v="550.98"/>
    <n v="0.08"/>
    <x v="4972"/>
    <n v="45.7"/>
    <n v="3918.54"/>
    <n v="0.71"/>
    <x v="1"/>
    <x v="4"/>
    <x v="970"/>
    <x v="4"/>
    <x v="1"/>
    <n v="6684"/>
    <d v="2014-05-23T00:00:00"/>
    <x v="2"/>
    <x v="2"/>
    <n v="92345"/>
  </r>
  <r>
    <x v="12"/>
    <n v="55"/>
    <s v="Tamara Dahlen"/>
    <x v="2"/>
    <n v="1"/>
    <x v="846"/>
    <n v="41891"/>
    <s v="High"/>
    <n v="22"/>
    <n v="40.89"/>
    <n v="0.08"/>
    <x v="4973"/>
    <n v="18.98"/>
    <n v="-1.95"/>
    <n v="0.56999999999999995"/>
    <x v="1"/>
    <x v="0"/>
    <x v="443"/>
    <x v="5"/>
    <x v="2"/>
    <n v="5909"/>
    <d v="2014-05-23T00:00:00"/>
    <x v="0"/>
    <x v="9"/>
    <n v="78577"/>
  </r>
  <r>
    <x v="351"/>
    <n v="55"/>
    <s v="Thomas Boland"/>
    <x v="2"/>
    <n v="1"/>
    <x v="846"/>
    <n v="37152"/>
    <s v="Medium"/>
    <n v="39"/>
    <n v="113.98"/>
    <n v="0.02"/>
    <x v="4974"/>
    <n v="30"/>
    <n v="182.53"/>
    <n v="0.69"/>
    <x v="1"/>
    <x v="2"/>
    <x v="325"/>
    <x v="1"/>
    <x v="2"/>
    <n v="5219"/>
    <d v="2014-05-24T00:00:00"/>
    <x v="2"/>
    <x v="23"/>
    <n v="53590"/>
  </r>
  <r>
    <x v="1295"/>
    <n v="55"/>
    <s v="Logan Haushalter"/>
    <x v="2"/>
    <n v="1"/>
    <x v="846"/>
    <n v="42918"/>
    <s v="High"/>
    <n v="38"/>
    <n v="11.5"/>
    <n v="0.02"/>
    <x v="4975"/>
    <n v="7.19"/>
    <n v="-2.3805000000000001"/>
    <n v="0.4"/>
    <x v="0"/>
    <x v="0"/>
    <x v="417"/>
    <x v="3"/>
    <x v="0"/>
    <n v="6057"/>
    <d v="2014-05-24T00:00:00"/>
    <x v="1"/>
    <x v="13"/>
    <n v="10801"/>
  </r>
  <r>
    <x v="603"/>
    <n v="55"/>
    <s v="Logan Haushalter"/>
    <x v="2"/>
    <n v="1"/>
    <x v="846"/>
    <n v="42918"/>
    <s v="High"/>
    <n v="46"/>
    <n v="14.27"/>
    <n v="7.0000000000000007E-2"/>
    <x v="4976"/>
    <n v="7.27"/>
    <n v="30.481000000000002"/>
    <n v="0.38"/>
    <x v="0"/>
    <x v="0"/>
    <x v="246"/>
    <x v="3"/>
    <x v="2"/>
    <n v="6055"/>
    <d v="2014-05-24T00:00:00"/>
    <x v="0"/>
    <x v="36"/>
    <n v="47362"/>
  </r>
  <r>
    <x v="603"/>
    <n v="55"/>
    <s v="Logan Haushalter"/>
    <x v="2"/>
    <n v="1"/>
    <x v="846"/>
    <n v="42918"/>
    <s v="High"/>
    <n v="46"/>
    <n v="9.49"/>
    <n v="0.1"/>
    <x v="4977"/>
    <n v="5.76"/>
    <n v="-54.583799999999997"/>
    <n v="0.39"/>
    <x v="2"/>
    <x v="5"/>
    <x v="925"/>
    <x v="7"/>
    <x v="2"/>
    <n v="6056"/>
    <d v="2014-05-24T00:00:00"/>
    <x v="0"/>
    <x v="36"/>
    <n v="47362"/>
  </r>
  <r>
    <x v="351"/>
    <n v="55"/>
    <s v="Thomas Boland"/>
    <x v="2"/>
    <n v="1"/>
    <x v="846"/>
    <n v="37152"/>
    <s v="Medium"/>
    <n v="45"/>
    <n v="65.989999999999995"/>
    <n v="0.04"/>
    <x v="4978"/>
    <n v="8.8000000000000007"/>
    <n v="447.12"/>
    <n v="0.57999999999999996"/>
    <x v="2"/>
    <x v="0"/>
    <x v="319"/>
    <x v="9"/>
    <x v="2"/>
    <n v="5220"/>
    <d v="2014-05-24T00:00:00"/>
    <x v="0"/>
    <x v="23"/>
    <n v="53590"/>
  </r>
  <r>
    <x v="49"/>
    <n v="55"/>
    <s v="Maria Bertelson"/>
    <x v="1"/>
    <n v="1"/>
    <x v="846"/>
    <n v="46117"/>
    <s v="Low"/>
    <n v="22"/>
    <n v="50.98"/>
    <n v="0.02"/>
    <x v="4979"/>
    <n v="14.19"/>
    <n v="126.07"/>
    <n v="0.56000000000000005"/>
    <x v="1"/>
    <x v="2"/>
    <x v="1055"/>
    <x v="1"/>
    <x v="2"/>
    <n v="6479"/>
    <d v="2014-05-26T00:00:00"/>
    <x v="2"/>
    <x v="26"/>
    <n v="63042"/>
  </r>
  <r>
    <x v="945"/>
    <n v="55"/>
    <s v="Raymond Book"/>
    <x v="3"/>
    <n v="1"/>
    <x v="847"/>
    <n v="39937"/>
    <s v="Medium"/>
    <n v="42"/>
    <n v="2.78"/>
    <n v="7.0000000000000007E-2"/>
    <x v="4980"/>
    <n v="1.49"/>
    <n v="-0.40250000000000002"/>
    <n v="0.39"/>
    <x v="0"/>
    <x v="0"/>
    <x v="1168"/>
    <x v="3"/>
    <x v="1"/>
    <n v="5644"/>
    <d v="2014-05-23T00:00:00"/>
    <x v="0"/>
    <x v="21"/>
    <n v="98310"/>
  </r>
  <r>
    <x v="625"/>
    <n v="55"/>
    <s v="Vivian Mathis"/>
    <x v="1"/>
    <n v="1"/>
    <x v="847"/>
    <n v="48161"/>
    <s v="Not Specified"/>
    <n v="39"/>
    <n v="195.99"/>
    <n v="0.09"/>
    <x v="4981"/>
    <n v="8.99"/>
    <n v="1197.855"/>
    <n v="0.57999999999999996"/>
    <x v="2"/>
    <x v="0"/>
    <x v="740"/>
    <x v="9"/>
    <x v="0"/>
    <n v="6759"/>
    <d v="2014-05-24T00:00:00"/>
    <x v="0"/>
    <x v="1"/>
    <n v="21117"/>
  </r>
  <r>
    <x v="413"/>
    <n v="55"/>
    <s v="Matt Connell"/>
    <x v="2"/>
    <n v="1"/>
    <x v="847"/>
    <n v="57185"/>
    <s v="Medium"/>
    <n v="28"/>
    <n v="49.34"/>
    <n v="0.06"/>
    <x v="4982"/>
    <n v="10.25"/>
    <n v="385.03"/>
    <n v="0.56999999999999995"/>
    <x v="1"/>
    <x v="1"/>
    <x v="521"/>
    <x v="5"/>
    <x v="0"/>
    <n v="8003"/>
    <d v="2014-05-25T00:00:00"/>
    <x v="0"/>
    <x v="20"/>
    <n v="44256"/>
  </r>
  <r>
    <x v="625"/>
    <n v="55"/>
    <s v="Vivian Mathis"/>
    <x v="1"/>
    <n v="1"/>
    <x v="847"/>
    <n v="48161"/>
    <s v="Not Specified"/>
    <n v="16"/>
    <n v="7.77"/>
    <n v="0.01"/>
    <x v="4983"/>
    <n v="9.23"/>
    <n v="-95.64"/>
    <n v="0.57999999999999996"/>
    <x v="0"/>
    <x v="0"/>
    <x v="103"/>
    <x v="13"/>
    <x v="0"/>
    <n v="6758"/>
    <d v="2014-05-25T00:00:00"/>
    <x v="0"/>
    <x v="1"/>
    <n v="21117"/>
  </r>
  <r>
    <x v="765"/>
    <n v="55"/>
    <s v="Nick Radford"/>
    <x v="2"/>
    <n v="1"/>
    <x v="847"/>
    <n v="40964"/>
    <s v="Critical"/>
    <n v="40"/>
    <n v="6.84"/>
    <n v="0"/>
    <x v="4984"/>
    <n v="8.3699999999999992"/>
    <n v="-206.05"/>
    <n v="0.57999999999999996"/>
    <x v="0"/>
    <x v="6"/>
    <x v="159"/>
    <x v="16"/>
    <x v="3"/>
    <n v="5772"/>
    <d v="2014-05-26T00:00:00"/>
    <x v="0"/>
    <x v="12"/>
    <n v="33881"/>
  </r>
  <r>
    <x v="1083"/>
    <n v="55"/>
    <s v="Anna Haberlin"/>
    <x v="2"/>
    <n v="1"/>
    <x v="848"/>
    <n v="20259"/>
    <s v="Critical"/>
    <n v="42"/>
    <n v="12.88"/>
    <n v="0.05"/>
    <x v="4985"/>
    <n v="4.59"/>
    <n v="-123.07"/>
    <n v="0.82"/>
    <x v="0"/>
    <x v="3"/>
    <x v="433"/>
    <x v="16"/>
    <x v="2"/>
    <n v="2806"/>
    <d v="2014-05-25T00:00:00"/>
    <x v="0"/>
    <x v="9"/>
    <n v="75217"/>
  </r>
  <r>
    <x v="1143"/>
    <n v="55"/>
    <s v="Karen Ferguson"/>
    <x v="1"/>
    <n v="1"/>
    <x v="848"/>
    <n v="225"/>
    <s v="Critical"/>
    <n v="24"/>
    <n v="5.58"/>
    <n v="0.06"/>
    <x v="4986"/>
    <n v="0.7"/>
    <n v="18.27"/>
    <n v="0.6"/>
    <x v="0"/>
    <x v="3"/>
    <x v="1157"/>
    <x v="6"/>
    <x v="0"/>
    <n v="35"/>
    <d v="2014-05-25T00:00:00"/>
    <x v="0"/>
    <x v="13"/>
    <n v="11741"/>
  </r>
  <r>
    <x v="1143"/>
    <n v="55"/>
    <s v="Karen Ferguson"/>
    <x v="1"/>
    <n v="1"/>
    <x v="848"/>
    <n v="225"/>
    <s v="Critical"/>
    <n v="1"/>
    <n v="19.84"/>
    <n v="0.05"/>
    <x v="4987"/>
    <n v="4.0999999999999996"/>
    <n v="-8.9700000000000006"/>
    <n v="0.44"/>
    <x v="0"/>
    <x v="3"/>
    <x v="564"/>
    <x v="6"/>
    <x v="0"/>
    <n v="36"/>
    <d v="2014-05-26T00:00:00"/>
    <x v="0"/>
    <x v="13"/>
    <n v="11741"/>
  </r>
  <r>
    <x v="86"/>
    <n v="55"/>
    <s v="Randy Ferguson"/>
    <x v="1"/>
    <n v="1"/>
    <x v="848"/>
    <n v="42214"/>
    <s v="Low"/>
    <n v="46"/>
    <n v="12.22"/>
    <n v="0.03"/>
    <x v="4988"/>
    <n v="2.85"/>
    <n v="154.09"/>
    <n v="0.55000000000000004"/>
    <x v="1"/>
    <x v="6"/>
    <x v="234"/>
    <x v="5"/>
    <x v="3"/>
    <n v="5947"/>
    <d v="2014-05-31T00:00:00"/>
    <x v="0"/>
    <x v="29"/>
    <n v="37042"/>
  </r>
  <r>
    <x v="86"/>
    <n v="55"/>
    <s v="Randy Ferguson"/>
    <x v="1"/>
    <n v="1"/>
    <x v="848"/>
    <n v="42214"/>
    <s v="Low"/>
    <n v="28"/>
    <n v="6.48"/>
    <n v="0.02"/>
    <x v="4989"/>
    <n v="5.84"/>
    <n v="-59.96"/>
    <n v="0.37"/>
    <x v="0"/>
    <x v="0"/>
    <x v="948"/>
    <x v="2"/>
    <x v="3"/>
    <n v="5948"/>
    <d v="2014-05-31T00:00:00"/>
    <x v="0"/>
    <x v="29"/>
    <n v="37042"/>
  </r>
  <r>
    <x v="522"/>
    <n v="55"/>
    <s v="Tracy Hopkins"/>
    <x v="0"/>
    <n v="1"/>
    <x v="849"/>
    <n v="57350"/>
    <s v="High"/>
    <n v="33"/>
    <n v="4.28"/>
    <n v="0.09"/>
    <x v="4990"/>
    <n v="5.68"/>
    <n v="-111.87"/>
    <n v="0.4"/>
    <x v="0"/>
    <x v="0"/>
    <x v="961"/>
    <x v="2"/>
    <x v="1"/>
    <n v="8025"/>
    <d v="2014-05-26T00:00:00"/>
    <x v="0"/>
    <x v="2"/>
    <n v="95746"/>
  </r>
  <r>
    <x v="522"/>
    <n v="55"/>
    <s v="Tracy Hopkins"/>
    <x v="0"/>
    <n v="1"/>
    <x v="849"/>
    <n v="57350"/>
    <s v="High"/>
    <n v="50"/>
    <n v="125.99"/>
    <n v="0.09"/>
    <x v="4991"/>
    <n v="8.8000000000000007"/>
    <n v="851.31"/>
    <n v="0.59"/>
    <x v="2"/>
    <x v="0"/>
    <x v="304"/>
    <x v="9"/>
    <x v="1"/>
    <n v="8026"/>
    <d v="2014-05-26T00:00:00"/>
    <x v="0"/>
    <x v="2"/>
    <n v="95746"/>
  </r>
  <r>
    <x v="327"/>
    <n v="55"/>
    <s v="Dario Medina"/>
    <x v="0"/>
    <n v="1"/>
    <x v="849"/>
    <n v="45958"/>
    <s v="Medium"/>
    <n v="28"/>
    <n v="599.99"/>
    <n v="0.03"/>
    <x v="4992"/>
    <n v="24.49"/>
    <n v="5513.86"/>
    <n v="0.5"/>
    <x v="2"/>
    <x v="1"/>
    <x v="382"/>
    <x v="11"/>
    <x v="1"/>
    <n v="6452"/>
    <d v="2014-05-26T00:00:00"/>
    <x v="0"/>
    <x v="40"/>
    <n v="85254"/>
  </r>
  <r>
    <x v="623"/>
    <n v="55"/>
    <s v="Edward Nazzal"/>
    <x v="1"/>
    <n v="1"/>
    <x v="849"/>
    <n v="49924"/>
    <s v="Critical"/>
    <n v="13"/>
    <n v="2.23"/>
    <n v="0.08"/>
    <x v="4993"/>
    <n v="4.57"/>
    <n v="-35.96"/>
    <n v="0.41"/>
    <x v="1"/>
    <x v="6"/>
    <x v="517"/>
    <x v="5"/>
    <x v="2"/>
    <n v="6986"/>
    <d v="2014-05-27T00:00:00"/>
    <x v="0"/>
    <x v="9"/>
    <n v="76706"/>
  </r>
  <r>
    <x v="623"/>
    <n v="55"/>
    <s v="Edward Nazzal"/>
    <x v="1"/>
    <n v="1"/>
    <x v="849"/>
    <n v="49924"/>
    <s v="Critical"/>
    <n v="48"/>
    <n v="4.24"/>
    <n v="7.0000000000000007E-2"/>
    <x v="4994"/>
    <n v="5.41"/>
    <n v="-155.52600000000001"/>
    <n v="0.35"/>
    <x v="0"/>
    <x v="0"/>
    <x v="642"/>
    <x v="3"/>
    <x v="2"/>
    <n v="6985"/>
    <d v="2014-05-27T00:00:00"/>
    <x v="0"/>
    <x v="9"/>
    <n v="76706"/>
  </r>
  <r>
    <x v="327"/>
    <n v="55"/>
    <s v="Dario Medina"/>
    <x v="0"/>
    <n v="1"/>
    <x v="849"/>
    <n v="45958"/>
    <s v="Medium"/>
    <n v="16"/>
    <n v="6.69"/>
    <n v="0.02"/>
    <x v="4995"/>
    <n v="3.1"/>
    <n v="13.83"/>
    <n v="0.36"/>
    <x v="0"/>
    <x v="3"/>
    <x v="1004"/>
    <x v="2"/>
    <x v="1"/>
    <n v="6453"/>
    <d v="2014-05-27T00:00:00"/>
    <x v="0"/>
    <x v="40"/>
    <n v="85254"/>
  </r>
  <r>
    <x v="903"/>
    <n v="55"/>
    <s v="Lisa DeCherney"/>
    <x v="2"/>
    <n v="1"/>
    <x v="849"/>
    <n v="33665"/>
    <s v="Low"/>
    <n v="45"/>
    <n v="284.98"/>
    <n v="0.08"/>
    <x v="4996"/>
    <n v="69.55"/>
    <n v="1063.46"/>
    <n v="0.6"/>
    <x v="1"/>
    <x v="2"/>
    <x v="628"/>
    <x v="1"/>
    <x v="2"/>
    <n v="4727"/>
    <d v="2014-05-30T00:00:00"/>
    <x v="2"/>
    <x v="38"/>
    <n v="67901"/>
  </r>
  <r>
    <x v="588"/>
    <n v="55"/>
    <s v="Ralph Kennedy"/>
    <x v="2"/>
    <n v="1"/>
    <x v="850"/>
    <n v="14471"/>
    <s v="Not Specified"/>
    <n v="44"/>
    <n v="18.649999999999999"/>
    <n v="0.03"/>
    <x v="4997"/>
    <n v="3.77"/>
    <n v="375.02"/>
    <n v="0.39"/>
    <x v="1"/>
    <x v="6"/>
    <x v="885"/>
    <x v="5"/>
    <x v="2"/>
    <n v="2029"/>
    <d v="2014-05-26T00:00:00"/>
    <x v="0"/>
    <x v="24"/>
    <n v="49001"/>
  </r>
  <r>
    <x v="404"/>
    <n v="55"/>
    <s v="Patrick Ryan"/>
    <x v="2"/>
    <n v="1"/>
    <x v="850"/>
    <n v="45893"/>
    <s v="High"/>
    <n v="15"/>
    <n v="4.49"/>
    <n v="0.05"/>
    <x v="1833"/>
    <n v="1.49"/>
    <n v="8.8655000000000008"/>
    <n v="0.39"/>
    <x v="0"/>
    <x v="0"/>
    <x v="605"/>
    <x v="3"/>
    <x v="3"/>
    <n v="6448"/>
    <d v="2014-05-27T00:00:00"/>
    <x v="0"/>
    <x v="42"/>
    <n v="30605"/>
  </r>
  <r>
    <x v="1188"/>
    <n v="55"/>
    <s v="Todd Boyes"/>
    <x v="0"/>
    <n v="1"/>
    <x v="850"/>
    <n v="31751"/>
    <s v="High"/>
    <n v="31"/>
    <n v="14.27"/>
    <n v="0.1"/>
    <x v="4998"/>
    <n v="7.27"/>
    <n v="-10.2235"/>
    <n v="0.38"/>
    <x v="0"/>
    <x v="0"/>
    <x v="246"/>
    <x v="3"/>
    <x v="2"/>
    <n v="4455"/>
    <d v="2014-05-28T00:00:00"/>
    <x v="1"/>
    <x v="23"/>
    <n v="54401"/>
  </r>
  <r>
    <x v="588"/>
    <n v="55"/>
    <s v="Ralph Kennedy"/>
    <x v="2"/>
    <n v="1"/>
    <x v="850"/>
    <n v="14471"/>
    <s v="Not Specified"/>
    <n v="42"/>
    <n v="6.48"/>
    <n v="0.05"/>
    <x v="4999"/>
    <n v="7.49"/>
    <n v="-141.51"/>
    <n v="0.37"/>
    <x v="0"/>
    <x v="0"/>
    <x v="424"/>
    <x v="2"/>
    <x v="2"/>
    <n v="2030"/>
    <d v="2014-05-28T00:00:00"/>
    <x v="0"/>
    <x v="24"/>
    <n v="49001"/>
  </r>
  <r>
    <x v="1296"/>
    <n v="55"/>
    <s v="Sara Luxemburg"/>
    <x v="0"/>
    <n v="1"/>
    <x v="851"/>
    <n v="56515"/>
    <s v="Medium"/>
    <n v="18"/>
    <n v="6.3"/>
    <n v="0.08"/>
    <x v="4199"/>
    <n v="0.5"/>
    <n v="60.79"/>
    <n v="0.39"/>
    <x v="0"/>
    <x v="0"/>
    <x v="188"/>
    <x v="12"/>
    <x v="0"/>
    <n v="7902"/>
    <d v="2014-05-28T00:00:00"/>
    <x v="1"/>
    <x v="28"/>
    <n v="2345"/>
  </r>
  <r>
    <x v="1297"/>
    <n v="55"/>
    <s v="Larry Tron"/>
    <x v="1"/>
    <n v="1"/>
    <x v="851"/>
    <n v="41794"/>
    <s v="Critical"/>
    <n v="48"/>
    <n v="17.989999999999998"/>
    <n v="0.06"/>
    <x v="5000"/>
    <n v="8.65"/>
    <n v="-106.8"/>
    <n v="0.56999999999999995"/>
    <x v="0"/>
    <x v="0"/>
    <x v="939"/>
    <x v="6"/>
    <x v="1"/>
    <n v="5891"/>
    <d v="2014-05-28T00:00:00"/>
    <x v="0"/>
    <x v="5"/>
    <n v="84037"/>
  </r>
  <r>
    <x v="41"/>
    <n v="55"/>
    <s v="Sara Luxemburg"/>
    <x v="0"/>
    <n v="1"/>
    <x v="851"/>
    <n v="56515"/>
    <s v="Medium"/>
    <n v="17"/>
    <n v="58.14"/>
    <n v="0.1"/>
    <x v="5001"/>
    <n v="36.61"/>
    <n v="-362.04"/>
    <n v="0.61"/>
    <x v="1"/>
    <x v="4"/>
    <x v="863"/>
    <x v="10"/>
    <x v="0"/>
    <n v="7901"/>
    <d v="2014-05-29T00:00:00"/>
    <x v="2"/>
    <x v="19"/>
    <n v="4330"/>
  </r>
  <r>
    <x v="996"/>
    <n v="55"/>
    <s v="Doug Bickford"/>
    <x v="2"/>
    <n v="1"/>
    <x v="851"/>
    <n v="10535"/>
    <s v="Low"/>
    <n v="25"/>
    <n v="33.979999999999997"/>
    <n v="0.09"/>
    <x v="5002"/>
    <n v="19.989999999999998"/>
    <n v="-44.14"/>
    <n v="0.55000000000000004"/>
    <x v="1"/>
    <x v="0"/>
    <x v="832"/>
    <x v="5"/>
    <x v="2"/>
    <n v="1462"/>
    <d v="2014-05-29T00:00:00"/>
    <x v="0"/>
    <x v="14"/>
    <n v="61107"/>
  </r>
  <r>
    <x v="1297"/>
    <n v="55"/>
    <s v="Larry Tron"/>
    <x v="1"/>
    <n v="1"/>
    <x v="851"/>
    <n v="41794"/>
    <s v="Critical"/>
    <n v="21"/>
    <n v="2.78"/>
    <n v="0.04"/>
    <x v="4118"/>
    <n v="0.97"/>
    <n v="-2.23"/>
    <n v="0.59"/>
    <x v="0"/>
    <x v="3"/>
    <x v="666"/>
    <x v="6"/>
    <x v="1"/>
    <n v="5892"/>
    <d v="2014-05-29T00:00:00"/>
    <x v="0"/>
    <x v="5"/>
    <n v="84037"/>
  </r>
  <r>
    <x v="443"/>
    <n v="55"/>
    <s v="Roland Murray"/>
    <x v="1"/>
    <n v="1"/>
    <x v="851"/>
    <n v="24804"/>
    <s v="Not Specified"/>
    <n v="20"/>
    <n v="9.7100000000000009"/>
    <n v="0"/>
    <x v="5003"/>
    <n v="9.4499999999999993"/>
    <n v="-113.52"/>
    <n v="0.6"/>
    <x v="0"/>
    <x v="0"/>
    <x v="262"/>
    <x v="0"/>
    <x v="1"/>
    <n v="3486"/>
    <d v="2014-05-29T00:00:00"/>
    <x v="0"/>
    <x v="18"/>
    <n v="89031"/>
  </r>
  <r>
    <x v="1297"/>
    <n v="55"/>
    <s v="Larry Tron"/>
    <x v="1"/>
    <n v="1"/>
    <x v="851"/>
    <n v="41794"/>
    <s v="Critical"/>
    <n v="49"/>
    <n v="20.99"/>
    <n v="0.06"/>
    <x v="5004"/>
    <n v="4.8099999999999996"/>
    <n v="100.593"/>
    <n v="0.57999999999999996"/>
    <x v="2"/>
    <x v="5"/>
    <x v="358"/>
    <x v="9"/>
    <x v="1"/>
    <n v="5893"/>
    <d v="2014-05-29T00:00:00"/>
    <x v="0"/>
    <x v="5"/>
    <n v="84037"/>
  </r>
  <r>
    <x v="996"/>
    <n v="55"/>
    <s v="Doug Bickford"/>
    <x v="2"/>
    <n v="1"/>
    <x v="851"/>
    <n v="10535"/>
    <s v="Low"/>
    <n v="46"/>
    <n v="1.76"/>
    <n v="0.09"/>
    <x v="5005"/>
    <n v="0.7"/>
    <n v="-0.79"/>
    <n v="0.56000000000000005"/>
    <x v="0"/>
    <x v="3"/>
    <x v="455"/>
    <x v="6"/>
    <x v="2"/>
    <n v="1463"/>
    <d v="2014-06-03T00:00:00"/>
    <x v="0"/>
    <x v="14"/>
    <n v="61107"/>
  </r>
  <r>
    <x v="1298"/>
    <n v="55"/>
    <s v="Mark Cousins"/>
    <x v="2"/>
    <n v="1"/>
    <x v="852"/>
    <n v="28898"/>
    <s v="Low"/>
    <n v="44"/>
    <n v="5.78"/>
    <n v="0.1"/>
    <x v="5006"/>
    <n v="7.96"/>
    <n v="-207.36"/>
    <n v="0.36"/>
    <x v="0"/>
    <x v="0"/>
    <x v="673"/>
    <x v="2"/>
    <x v="2"/>
    <n v="4054"/>
    <d v="2014-05-28T00:00:00"/>
    <x v="0"/>
    <x v="24"/>
    <n v="49509"/>
  </r>
  <r>
    <x v="1299"/>
    <n v="55"/>
    <s v="Shahid Hopkins"/>
    <x v="0"/>
    <n v="1"/>
    <x v="852"/>
    <n v="14948"/>
    <s v="Medium"/>
    <n v="6"/>
    <n v="100.98"/>
    <n v="0"/>
    <x v="5007"/>
    <n v="35.840000000000003"/>
    <n v="-144.87"/>
    <n v="0.62"/>
    <x v="1"/>
    <x v="4"/>
    <x v="35"/>
    <x v="10"/>
    <x v="2"/>
    <n v="2087"/>
    <d v="2014-05-29T00:00:00"/>
    <x v="2"/>
    <x v="24"/>
    <n v="49442"/>
  </r>
  <r>
    <x v="613"/>
    <n v="55"/>
    <s v="Ken Heidel"/>
    <x v="2"/>
    <n v="1"/>
    <x v="852"/>
    <n v="12355"/>
    <s v="Not Specified"/>
    <n v="36"/>
    <n v="5.78"/>
    <n v="0.03"/>
    <x v="5008"/>
    <n v="5.67"/>
    <n v="-81.06"/>
    <n v="0.36"/>
    <x v="0"/>
    <x v="0"/>
    <x v="726"/>
    <x v="2"/>
    <x v="3"/>
    <n v="1719"/>
    <d v="2014-05-29T00:00:00"/>
    <x v="0"/>
    <x v="42"/>
    <n v="30269"/>
  </r>
  <r>
    <x v="613"/>
    <n v="55"/>
    <s v="Ken Heidel"/>
    <x v="2"/>
    <n v="1"/>
    <x v="852"/>
    <n v="12355"/>
    <s v="Not Specified"/>
    <n v="14"/>
    <n v="14.97"/>
    <n v="0"/>
    <x v="5009"/>
    <n v="7.51"/>
    <n v="-29.07"/>
    <n v="0.56999999999999995"/>
    <x v="0"/>
    <x v="0"/>
    <x v="492"/>
    <x v="0"/>
    <x v="3"/>
    <n v="1720"/>
    <d v="2014-05-29T00:00:00"/>
    <x v="0"/>
    <x v="42"/>
    <n v="30269"/>
  </r>
  <r>
    <x v="1159"/>
    <n v="55"/>
    <s v="Stewart Visinsky"/>
    <x v="2"/>
    <n v="1"/>
    <x v="852"/>
    <n v="8993"/>
    <s v="Medium"/>
    <n v="41"/>
    <n v="3.69"/>
    <n v="0.02"/>
    <x v="5010"/>
    <n v="0.5"/>
    <n v="86.78"/>
    <n v="0.38"/>
    <x v="0"/>
    <x v="0"/>
    <x v="1054"/>
    <x v="12"/>
    <x v="3"/>
    <n v="1224"/>
    <d v="2014-05-30T00:00:00"/>
    <x v="1"/>
    <x v="12"/>
    <n v="34239"/>
  </r>
  <r>
    <x v="1261"/>
    <n v="55"/>
    <s v="Ken Heidel"/>
    <x v="2"/>
    <n v="1"/>
    <x v="852"/>
    <n v="12355"/>
    <s v="Not Specified"/>
    <n v="45"/>
    <n v="3.95"/>
    <n v="0.08"/>
    <x v="5011"/>
    <n v="5.13"/>
    <n v="-167.06"/>
    <n v="0.59"/>
    <x v="0"/>
    <x v="0"/>
    <x v="815"/>
    <x v="13"/>
    <x v="2"/>
    <n v="1721"/>
    <d v="2014-05-30T00:00:00"/>
    <x v="0"/>
    <x v="3"/>
    <n v="55066"/>
  </r>
  <r>
    <x v="712"/>
    <n v="55"/>
    <s v="Aaron Bergman"/>
    <x v="2"/>
    <n v="1"/>
    <x v="852"/>
    <n v="4132"/>
    <s v="Not Specified"/>
    <n v="5"/>
    <n v="2.88"/>
    <n v="0.01"/>
    <x v="5012"/>
    <n v="0.5"/>
    <n v="1.32"/>
    <n v="0.36"/>
    <x v="0"/>
    <x v="0"/>
    <x v="360"/>
    <x v="12"/>
    <x v="2"/>
    <n v="606"/>
    <d v="2014-05-30T00:00:00"/>
    <x v="0"/>
    <x v="14"/>
    <n v="60101"/>
  </r>
  <r>
    <x v="607"/>
    <n v="55"/>
    <s v="Nathan Cano"/>
    <x v="3"/>
    <n v="1"/>
    <x v="853"/>
    <n v="44007"/>
    <s v="Medium"/>
    <n v="50"/>
    <n v="5.98"/>
    <n v="7.0000000000000007E-2"/>
    <x v="5013"/>
    <n v="0.96"/>
    <n v="42.45"/>
    <n v="0.6"/>
    <x v="0"/>
    <x v="3"/>
    <x v="274"/>
    <x v="6"/>
    <x v="2"/>
    <n v="6216"/>
    <d v="2014-05-30T00:00:00"/>
    <x v="0"/>
    <x v="3"/>
    <n v="55410"/>
  </r>
  <r>
    <x v="217"/>
    <n v="55"/>
    <s v="Neola Schneider"/>
    <x v="1"/>
    <n v="1"/>
    <x v="853"/>
    <n v="995"/>
    <s v="Medium"/>
    <n v="46"/>
    <n v="39.89"/>
    <n v="0.03"/>
    <x v="5014"/>
    <n v="3.04"/>
    <n v="782.91"/>
    <n v="0.53"/>
    <x v="1"/>
    <x v="3"/>
    <x v="481"/>
    <x v="5"/>
    <x v="2"/>
    <n v="160"/>
    <d v="2014-05-31T00:00:00"/>
    <x v="0"/>
    <x v="14"/>
    <n v="60432"/>
  </r>
  <r>
    <x v="502"/>
    <n v="55"/>
    <s v="Beth Paige"/>
    <x v="3"/>
    <n v="1"/>
    <x v="853"/>
    <n v="36135"/>
    <s v="Not Specified"/>
    <n v="33"/>
    <n v="35.99"/>
    <n v="0.02"/>
    <x v="5015"/>
    <n v="3.3"/>
    <n v="381.16800000000001"/>
    <n v="0.39"/>
    <x v="2"/>
    <x v="6"/>
    <x v="331"/>
    <x v="9"/>
    <x v="2"/>
    <n v="5075"/>
    <d v="2014-05-31T00:00:00"/>
    <x v="0"/>
    <x v="14"/>
    <n v="62223"/>
  </r>
  <r>
    <x v="1006"/>
    <n v="55"/>
    <s v="Adam Bellavance"/>
    <x v="0"/>
    <n v="1"/>
    <x v="854"/>
    <n v="50533"/>
    <s v="Not Specified"/>
    <n v="3"/>
    <n v="15.23"/>
    <n v="0"/>
    <x v="5016"/>
    <n v="27.75"/>
    <n v="-53.783999999999999"/>
    <n v="0.76"/>
    <x v="1"/>
    <x v="4"/>
    <x v="748"/>
    <x v="4"/>
    <x v="2"/>
    <n v="7083"/>
    <d v="2014-06-01T00:00:00"/>
    <x v="2"/>
    <x v="7"/>
    <n v="68005"/>
  </r>
  <r>
    <x v="812"/>
    <n v="55"/>
    <s v="Keith Dawkins"/>
    <x v="1"/>
    <n v="1"/>
    <x v="854"/>
    <n v="23557"/>
    <s v="Not Specified"/>
    <n v="7"/>
    <n v="136.97999999999999"/>
    <n v="0.02"/>
    <x v="5017"/>
    <n v="24.49"/>
    <n v="547.96"/>
    <n v="0.59"/>
    <x v="1"/>
    <x v="1"/>
    <x v="711"/>
    <x v="5"/>
    <x v="3"/>
    <n v="3295"/>
    <d v="2014-06-01T00:00:00"/>
    <x v="0"/>
    <x v="33"/>
    <n v="72450"/>
  </r>
  <r>
    <x v="606"/>
    <n v="55"/>
    <s v="Emily Grady"/>
    <x v="1"/>
    <n v="1"/>
    <x v="854"/>
    <n v="38438"/>
    <s v="Critical"/>
    <n v="17"/>
    <n v="6.68"/>
    <n v="0.05"/>
    <x v="5018"/>
    <n v="5.66"/>
    <n v="-30.51"/>
    <n v="0.37"/>
    <x v="0"/>
    <x v="0"/>
    <x v="228"/>
    <x v="2"/>
    <x v="1"/>
    <n v="5408"/>
    <d v="2014-06-01T00:00:00"/>
    <x v="0"/>
    <x v="5"/>
    <n v="84663"/>
  </r>
  <r>
    <x v="565"/>
    <n v="55"/>
    <s v="Brad Thomas"/>
    <x v="1"/>
    <n v="1"/>
    <x v="854"/>
    <n v="59971"/>
    <s v="Critical"/>
    <n v="12"/>
    <n v="30.98"/>
    <n v="0.1"/>
    <x v="5019"/>
    <n v="5.09"/>
    <n v="84.53"/>
    <n v="0.4"/>
    <x v="0"/>
    <x v="0"/>
    <x v="44"/>
    <x v="2"/>
    <x v="1"/>
    <n v="8397"/>
    <d v="2014-06-02T00:00:00"/>
    <x v="1"/>
    <x v="2"/>
    <n v="90266"/>
  </r>
  <r>
    <x v="1006"/>
    <n v="55"/>
    <s v="Adam Bellavance"/>
    <x v="0"/>
    <n v="1"/>
    <x v="854"/>
    <n v="50533"/>
    <s v="Not Specified"/>
    <n v="32"/>
    <n v="64.650000000000006"/>
    <n v="0.06"/>
    <x v="5020"/>
    <n v="35"/>
    <n v="-929.68"/>
    <n v="0.8"/>
    <x v="0"/>
    <x v="1"/>
    <x v="613"/>
    <x v="0"/>
    <x v="2"/>
    <n v="7082"/>
    <d v="2014-06-02T00:00:00"/>
    <x v="1"/>
    <x v="7"/>
    <n v="68005"/>
  </r>
  <r>
    <x v="369"/>
    <n v="55"/>
    <s v="Jenna Caffey"/>
    <x v="3"/>
    <n v="1"/>
    <x v="854"/>
    <n v="13953"/>
    <s v="Critical"/>
    <n v="32"/>
    <n v="11.34"/>
    <n v="0.04"/>
    <x v="5021"/>
    <n v="5.01"/>
    <n v="67.599999999999994"/>
    <n v="0.36"/>
    <x v="0"/>
    <x v="0"/>
    <x v="79"/>
    <x v="2"/>
    <x v="0"/>
    <n v="1948"/>
    <d v="2014-06-02T00:00:00"/>
    <x v="0"/>
    <x v="0"/>
    <n v="17602"/>
  </r>
  <r>
    <x v="565"/>
    <n v="55"/>
    <s v="Brad Thomas"/>
    <x v="1"/>
    <n v="1"/>
    <x v="854"/>
    <n v="59971"/>
    <s v="Critical"/>
    <n v="45"/>
    <n v="12.28"/>
    <n v="0.08"/>
    <x v="5022"/>
    <n v="6.47"/>
    <n v="-10.84"/>
    <n v="0.38"/>
    <x v="0"/>
    <x v="0"/>
    <x v="921"/>
    <x v="2"/>
    <x v="1"/>
    <n v="8396"/>
    <d v="2014-06-02T00:00:00"/>
    <x v="0"/>
    <x v="2"/>
    <n v="90266"/>
  </r>
  <r>
    <x v="565"/>
    <n v="55"/>
    <s v="Brad Thomas"/>
    <x v="1"/>
    <n v="1"/>
    <x v="854"/>
    <n v="59971"/>
    <s v="Critical"/>
    <n v="26"/>
    <n v="15.98"/>
    <n v="0.01"/>
    <x v="5023"/>
    <n v="8.99"/>
    <n v="-125.8"/>
    <n v="0.64"/>
    <x v="2"/>
    <x v="6"/>
    <x v="185"/>
    <x v="8"/>
    <x v="1"/>
    <n v="8395"/>
    <d v="2014-06-02T00:00:00"/>
    <x v="1"/>
    <x v="2"/>
    <n v="90266"/>
  </r>
  <r>
    <x v="606"/>
    <n v="55"/>
    <s v="Emily Grady"/>
    <x v="1"/>
    <n v="1"/>
    <x v="854"/>
    <n v="38438"/>
    <s v="Critical"/>
    <n v="16"/>
    <n v="39.979999999999997"/>
    <n v="0.08"/>
    <x v="5024"/>
    <n v="4"/>
    <n v="-49.77"/>
    <n v="0.7"/>
    <x v="2"/>
    <x v="0"/>
    <x v="414"/>
    <x v="8"/>
    <x v="1"/>
    <n v="5407"/>
    <d v="2014-06-02T00:00:00"/>
    <x v="0"/>
    <x v="5"/>
    <n v="84663"/>
  </r>
  <r>
    <x v="42"/>
    <n v="55"/>
    <s v="Olvera Toch"/>
    <x v="1"/>
    <n v="1"/>
    <x v="855"/>
    <n v="49349"/>
    <s v="High"/>
    <n v="11"/>
    <n v="11.34"/>
    <n v="7.0000000000000007E-2"/>
    <x v="5025"/>
    <n v="5.01"/>
    <n v="0.64"/>
    <n v="0.36"/>
    <x v="0"/>
    <x v="0"/>
    <x v="79"/>
    <x v="2"/>
    <x v="2"/>
    <n v="6919"/>
    <d v="2014-06-01T00:00:00"/>
    <x v="0"/>
    <x v="23"/>
    <n v="53711"/>
  </r>
  <r>
    <x v="741"/>
    <n v="55"/>
    <s v="Olvera Toch"/>
    <x v="1"/>
    <n v="1"/>
    <x v="855"/>
    <n v="49349"/>
    <s v="High"/>
    <n v="23"/>
    <n v="68.81"/>
    <n v="0.01"/>
    <x v="5026"/>
    <n v="60"/>
    <n v="-524.03"/>
    <n v="0.41"/>
    <x v="0"/>
    <x v="2"/>
    <x v="352"/>
    <x v="13"/>
    <x v="2"/>
    <n v="6920"/>
    <d v="2014-06-03T00:00:00"/>
    <x v="2"/>
    <x v="23"/>
    <n v="54220"/>
  </r>
  <r>
    <x v="844"/>
    <n v="55"/>
    <s v="Rachel Payne"/>
    <x v="3"/>
    <n v="1"/>
    <x v="855"/>
    <n v="51650"/>
    <s v="High"/>
    <n v="25"/>
    <n v="19.98"/>
    <n v="0.08"/>
    <x v="5027"/>
    <n v="5.97"/>
    <n v="91.09"/>
    <n v="0.38"/>
    <x v="0"/>
    <x v="0"/>
    <x v="854"/>
    <x v="2"/>
    <x v="3"/>
    <n v="7244"/>
    <d v="2014-06-03T00:00:00"/>
    <x v="0"/>
    <x v="12"/>
    <n v="32503"/>
  </r>
  <r>
    <x v="1276"/>
    <n v="55"/>
    <s v="Rachel Payne"/>
    <x v="3"/>
    <n v="1"/>
    <x v="855"/>
    <n v="51650"/>
    <s v="High"/>
    <n v="19"/>
    <n v="2.94"/>
    <n v="0.1"/>
    <x v="5028"/>
    <n v="0.96"/>
    <n v="-5.29"/>
    <n v="0.57999999999999996"/>
    <x v="0"/>
    <x v="3"/>
    <x v="213"/>
    <x v="6"/>
    <x v="3"/>
    <n v="7246"/>
    <d v="2014-06-03T00:00:00"/>
    <x v="0"/>
    <x v="12"/>
    <n v="32808"/>
  </r>
  <r>
    <x v="463"/>
    <n v="55"/>
    <s v="Liz MacKendrick"/>
    <x v="2"/>
    <n v="1"/>
    <x v="855"/>
    <n v="57059"/>
    <s v="Medium"/>
    <n v="50"/>
    <n v="3.98"/>
    <n v="0.01"/>
    <x v="5029"/>
    <n v="5.26"/>
    <n v="-154.62899999999999"/>
    <n v="0.38"/>
    <x v="0"/>
    <x v="0"/>
    <x v="394"/>
    <x v="3"/>
    <x v="3"/>
    <n v="7977"/>
    <d v="2014-06-03T00:00:00"/>
    <x v="0"/>
    <x v="16"/>
    <n v="23602"/>
  </r>
  <r>
    <x v="463"/>
    <n v="55"/>
    <s v="Liz MacKendrick"/>
    <x v="2"/>
    <n v="1"/>
    <x v="855"/>
    <n v="57059"/>
    <s v="Medium"/>
    <n v="25"/>
    <n v="98.31"/>
    <n v="0.03"/>
    <x v="5030"/>
    <n v="0.49"/>
    <n v="1361.88"/>
    <n v="0.36"/>
    <x v="0"/>
    <x v="0"/>
    <x v="1123"/>
    <x v="12"/>
    <x v="3"/>
    <n v="7978"/>
    <d v="2014-06-03T00:00:00"/>
    <x v="0"/>
    <x v="16"/>
    <n v="23602"/>
  </r>
  <r>
    <x v="1276"/>
    <n v="55"/>
    <s v="Rachel Payne"/>
    <x v="3"/>
    <n v="1"/>
    <x v="855"/>
    <n v="51650"/>
    <s v="High"/>
    <n v="43"/>
    <n v="270.97000000000003"/>
    <n v="0.08"/>
    <x v="5031"/>
    <n v="28.06"/>
    <n v="2039.41"/>
    <n v="0.56000000000000005"/>
    <x v="2"/>
    <x v="2"/>
    <x v="364"/>
    <x v="7"/>
    <x v="3"/>
    <n v="7245"/>
    <d v="2014-06-03T00:00:00"/>
    <x v="2"/>
    <x v="12"/>
    <n v="32808"/>
  </r>
  <r>
    <x v="22"/>
    <n v="55"/>
    <s v="Julia West"/>
    <x v="1"/>
    <n v="1"/>
    <x v="856"/>
    <n v="39457"/>
    <s v="Critical"/>
    <n v="40"/>
    <n v="122.99"/>
    <n v="0.03"/>
    <x v="5032"/>
    <n v="70.2"/>
    <n v="-1975.26"/>
    <n v="0.74"/>
    <x v="1"/>
    <x v="2"/>
    <x v="199"/>
    <x v="1"/>
    <x v="2"/>
    <n v="5569"/>
    <d v="2014-06-02T00:00:00"/>
    <x v="2"/>
    <x v="14"/>
    <n v="61401"/>
  </r>
  <r>
    <x v="724"/>
    <n v="55"/>
    <s v="Matthew Grinstein"/>
    <x v="0"/>
    <n v="1"/>
    <x v="856"/>
    <n v="57063"/>
    <s v="Medium"/>
    <n v="26"/>
    <n v="6.48"/>
    <n v="0.06"/>
    <x v="5033"/>
    <n v="7.49"/>
    <n v="-96.26"/>
    <n v="0.37"/>
    <x v="0"/>
    <x v="0"/>
    <x v="424"/>
    <x v="2"/>
    <x v="1"/>
    <n v="7982"/>
    <d v="2014-06-02T00:00:00"/>
    <x v="0"/>
    <x v="37"/>
    <n v="88240"/>
  </r>
  <r>
    <x v="724"/>
    <n v="55"/>
    <s v="Matthew Grinstein"/>
    <x v="0"/>
    <n v="1"/>
    <x v="856"/>
    <n v="57063"/>
    <s v="Medium"/>
    <n v="22"/>
    <n v="1.88"/>
    <n v="7.0000000000000007E-2"/>
    <x v="3898"/>
    <n v="0.79"/>
    <n v="-0.64"/>
    <n v="0.5"/>
    <x v="0"/>
    <x v="3"/>
    <x v="1159"/>
    <x v="14"/>
    <x v="1"/>
    <n v="7983"/>
    <d v="2014-06-04T00:00:00"/>
    <x v="0"/>
    <x v="37"/>
    <n v="88240"/>
  </r>
  <r>
    <x v="126"/>
    <n v="55"/>
    <s v="Tanja Norvell"/>
    <x v="2"/>
    <n v="1"/>
    <x v="856"/>
    <n v="8996"/>
    <s v="Low"/>
    <n v="13"/>
    <n v="65.989999999999995"/>
    <n v="0.02"/>
    <x v="5034"/>
    <n v="8.99"/>
    <n v="-48.850999999999999"/>
    <n v="0.59"/>
    <x v="2"/>
    <x v="0"/>
    <x v="620"/>
    <x v="9"/>
    <x v="3"/>
    <n v="1231"/>
    <d v="2014-06-06T00:00:00"/>
    <x v="0"/>
    <x v="12"/>
    <n v="33710"/>
  </r>
  <r>
    <x v="550"/>
    <n v="55"/>
    <s v="Clytie Kelty"/>
    <x v="0"/>
    <n v="1"/>
    <x v="857"/>
    <n v="44579"/>
    <s v="Not Specified"/>
    <n v="19"/>
    <n v="218.08"/>
    <n v="0.1"/>
    <x v="5035"/>
    <n v="18.059999999999999"/>
    <n v="755.28"/>
    <n v="0.56999999999999995"/>
    <x v="1"/>
    <x v="1"/>
    <x v="578"/>
    <x v="1"/>
    <x v="0"/>
    <n v="6297"/>
    <d v="2014-06-04T00:00:00"/>
    <x v="0"/>
    <x v="0"/>
    <n v="16602"/>
  </r>
  <r>
    <x v="366"/>
    <n v="55"/>
    <s v="Michelle Tran"/>
    <x v="3"/>
    <n v="1"/>
    <x v="857"/>
    <n v="326"/>
    <s v="High"/>
    <n v="34"/>
    <n v="5.99"/>
    <n v="0.03"/>
    <x v="5036"/>
    <n v="4.92"/>
    <n v="-44.137"/>
    <n v="0.38"/>
    <x v="0"/>
    <x v="0"/>
    <x v="1209"/>
    <x v="3"/>
    <x v="0"/>
    <n v="58"/>
    <d v="2014-06-04T00:00:00"/>
    <x v="0"/>
    <x v="1"/>
    <n v="21044"/>
  </r>
  <r>
    <x v="798"/>
    <n v="55"/>
    <s v="Michelle Tran"/>
    <x v="3"/>
    <n v="1"/>
    <x v="857"/>
    <n v="326"/>
    <s v="High"/>
    <n v="17"/>
    <n v="5.81"/>
    <n v="0.05"/>
    <x v="5037"/>
    <n v="3.37"/>
    <n v="-21.3"/>
    <n v="0.54"/>
    <x v="0"/>
    <x v="3"/>
    <x v="209"/>
    <x v="14"/>
    <x v="0"/>
    <n v="59"/>
    <d v="2014-06-04T00:00:00"/>
    <x v="0"/>
    <x v="1"/>
    <n v="21114"/>
  </r>
  <r>
    <x v="98"/>
    <n v="55"/>
    <s v="Stuart Calhoun"/>
    <x v="3"/>
    <n v="1"/>
    <x v="857"/>
    <n v="8006"/>
    <s v="Medium"/>
    <n v="27"/>
    <n v="6.68"/>
    <n v="0"/>
    <x v="5038"/>
    <n v="5.2"/>
    <n v="-23.34"/>
    <n v="0.37"/>
    <x v="0"/>
    <x v="0"/>
    <x v="520"/>
    <x v="2"/>
    <x v="0"/>
    <n v="1089"/>
    <d v="2014-06-05T00:00:00"/>
    <x v="1"/>
    <x v="20"/>
    <n v="45011"/>
  </r>
  <r>
    <x v="307"/>
    <n v="55"/>
    <s v="Bryan Spruell"/>
    <x v="1"/>
    <n v="1"/>
    <x v="857"/>
    <n v="37505"/>
    <s v="Low"/>
    <n v="9"/>
    <n v="225.04"/>
    <n v="0.03"/>
    <x v="5039"/>
    <n v="11.79"/>
    <n v="600.4"/>
    <n v="0.42"/>
    <x v="0"/>
    <x v="5"/>
    <x v="395"/>
    <x v="13"/>
    <x v="1"/>
    <n v="5269"/>
    <d v="2014-06-05T00:00:00"/>
    <x v="1"/>
    <x v="2"/>
    <n v="95051"/>
  </r>
  <r>
    <x v="1300"/>
    <n v="55"/>
    <s v="Bryan Spruell"/>
    <x v="1"/>
    <n v="1"/>
    <x v="857"/>
    <n v="37505"/>
    <s v="Low"/>
    <n v="1"/>
    <n v="16.98"/>
    <n v="0.03"/>
    <x v="2226"/>
    <n v="12.39"/>
    <n v="-23.1"/>
    <n v="0.35"/>
    <x v="0"/>
    <x v="0"/>
    <x v="534"/>
    <x v="15"/>
    <x v="1"/>
    <n v="5268"/>
    <d v="2014-06-05T00:00:00"/>
    <x v="0"/>
    <x v="2"/>
    <n v="93101"/>
  </r>
  <r>
    <x v="705"/>
    <n v="55"/>
    <s v="Allen Rosenblatt"/>
    <x v="0"/>
    <n v="1"/>
    <x v="857"/>
    <n v="50117"/>
    <s v="Critical"/>
    <n v="17"/>
    <n v="2.89"/>
    <n v="0.09"/>
    <x v="5040"/>
    <n v="0.5"/>
    <n v="14.49"/>
    <n v="0.38"/>
    <x v="0"/>
    <x v="0"/>
    <x v="158"/>
    <x v="12"/>
    <x v="2"/>
    <n v="7021"/>
    <d v="2014-06-05T00:00:00"/>
    <x v="0"/>
    <x v="14"/>
    <n v="60004"/>
  </r>
  <r>
    <x v="307"/>
    <n v="55"/>
    <s v="Bryan Spruell"/>
    <x v="1"/>
    <n v="1"/>
    <x v="857"/>
    <n v="37505"/>
    <s v="Low"/>
    <n v="42"/>
    <n v="9.49"/>
    <n v="0.05"/>
    <x v="5041"/>
    <n v="5.76"/>
    <n v="-44.300400000000003"/>
    <n v="0.39"/>
    <x v="2"/>
    <x v="5"/>
    <x v="925"/>
    <x v="7"/>
    <x v="1"/>
    <n v="5270"/>
    <d v="2014-06-08T00:00:00"/>
    <x v="0"/>
    <x v="2"/>
    <n v="95051"/>
  </r>
  <r>
    <x v="1179"/>
    <n v="55"/>
    <s v="Henry Goldwyn"/>
    <x v="0"/>
    <n v="1"/>
    <x v="858"/>
    <n v="27264"/>
    <s v="Low"/>
    <n v="3"/>
    <n v="19.989999999999998"/>
    <n v="0.02"/>
    <x v="5042"/>
    <n v="11.17"/>
    <n v="44.54"/>
    <n v="0.6"/>
    <x v="1"/>
    <x v="1"/>
    <x v="21"/>
    <x v="5"/>
    <x v="2"/>
    <n v="3821"/>
    <d v="2014-06-06T00:00:00"/>
    <x v="0"/>
    <x v="14"/>
    <n v="60478"/>
  </r>
  <r>
    <x v="28"/>
    <n v="55"/>
    <s v="Julia Barnett"/>
    <x v="1"/>
    <n v="1"/>
    <x v="859"/>
    <n v="38948"/>
    <s v="Not Specified"/>
    <n v="9"/>
    <n v="155.06"/>
    <n v="0.03"/>
    <x v="5043"/>
    <n v="7.07"/>
    <n v="197.16"/>
    <n v="0.59"/>
    <x v="0"/>
    <x v="0"/>
    <x v="7"/>
    <x v="0"/>
    <x v="1"/>
    <n v="5488"/>
    <d v="2014-06-06T00:00:00"/>
    <x v="0"/>
    <x v="2"/>
    <n v="92672"/>
  </r>
  <r>
    <x v="28"/>
    <n v="55"/>
    <s v="Julia Barnett"/>
    <x v="1"/>
    <n v="1"/>
    <x v="859"/>
    <n v="38948"/>
    <s v="Not Specified"/>
    <n v="44"/>
    <n v="179.99"/>
    <n v="0.05"/>
    <x v="5044"/>
    <n v="13.99"/>
    <n v="1839.204"/>
    <n v="0.56999999999999995"/>
    <x v="2"/>
    <x v="5"/>
    <x v="709"/>
    <x v="9"/>
    <x v="1"/>
    <n v="5489"/>
    <d v="2014-06-06T00:00:00"/>
    <x v="1"/>
    <x v="2"/>
    <n v="92672"/>
  </r>
  <r>
    <x v="484"/>
    <n v="55"/>
    <s v="Christine Sundaresam"/>
    <x v="0"/>
    <n v="1"/>
    <x v="859"/>
    <n v="20102"/>
    <s v="High"/>
    <n v="15"/>
    <n v="22.24"/>
    <n v="0.03"/>
    <x v="5045"/>
    <n v="1.99"/>
    <n v="71.040000000000006"/>
    <n v="0.43"/>
    <x v="2"/>
    <x v="6"/>
    <x v="975"/>
    <x v="8"/>
    <x v="2"/>
    <n v="2786"/>
    <d v="2014-06-06T00:00:00"/>
    <x v="0"/>
    <x v="26"/>
    <n v="63116"/>
  </r>
  <r>
    <x v="345"/>
    <n v="55"/>
    <s v="Raymond Fair"/>
    <x v="0"/>
    <n v="1"/>
    <x v="859"/>
    <n v="7367"/>
    <s v="Low"/>
    <n v="48"/>
    <n v="5.43"/>
    <n v="0.05"/>
    <x v="5046"/>
    <n v="0.95"/>
    <n v="119.64"/>
    <n v="0.36"/>
    <x v="0"/>
    <x v="3"/>
    <x v="498"/>
    <x v="2"/>
    <x v="0"/>
    <n v="1009"/>
    <d v="2014-06-10T00:00:00"/>
    <x v="1"/>
    <x v="19"/>
    <n v="4401"/>
  </r>
  <r>
    <x v="1301"/>
    <n v="55"/>
    <s v="Raymond Fair"/>
    <x v="0"/>
    <n v="1"/>
    <x v="859"/>
    <n v="7367"/>
    <s v="Low"/>
    <n v="46"/>
    <n v="6.48"/>
    <n v="0.02"/>
    <x v="5047"/>
    <n v="2.74"/>
    <n v="-59.98"/>
    <n v="0.71"/>
    <x v="2"/>
    <x v="6"/>
    <x v="535"/>
    <x v="8"/>
    <x v="0"/>
    <n v="1010"/>
    <d v="2014-06-12T00:00:00"/>
    <x v="0"/>
    <x v="15"/>
    <n v="6241"/>
  </r>
  <r>
    <x v="21"/>
    <n v="55"/>
    <s v="Randy Ferguson"/>
    <x v="1"/>
    <n v="1"/>
    <x v="860"/>
    <n v="5568"/>
    <s v="Medium"/>
    <n v="8"/>
    <n v="14.34"/>
    <n v="7.0000000000000007E-2"/>
    <x v="5048"/>
    <n v="5"/>
    <n v="52.69"/>
    <n v="0.49"/>
    <x v="1"/>
    <x v="6"/>
    <x v="168"/>
    <x v="5"/>
    <x v="3"/>
    <n v="781"/>
    <d v="2014-06-07T00:00:00"/>
    <x v="0"/>
    <x v="29"/>
    <n v="37620"/>
  </r>
  <r>
    <x v="567"/>
    <n v="55"/>
    <s v="Katrina Edelman"/>
    <x v="2"/>
    <n v="1"/>
    <x v="860"/>
    <n v="25412"/>
    <s v="Not Specified"/>
    <n v="18"/>
    <n v="6.48"/>
    <n v="0.01"/>
    <x v="5049"/>
    <n v="9.68"/>
    <n v="-99.42"/>
    <n v="0.36"/>
    <x v="0"/>
    <x v="0"/>
    <x v="240"/>
    <x v="2"/>
    <x v="1"/>
    <n v="3562"/>
    <d v="2014-06-08T00:00:00"/>
    <x v="0"/>
    <x v="5"/>
    <n v="84015"/>
  </r>
  <r>
    <x v="710"/>
    <n v="55"/>
    <s v="Barry Gonzalez"/>
    <x v="3"/>
    <n v="1"/>
    <x v="860"/>
    <n v="33540"/>
    <s v="Low"/>
    <n v="21"/>
    <n v="9.85"/>
    <n v="0.1"/>
    <x v="5050"/>
    <n v="4.82"/>
    <n v="-27.15"/>
    <n v="0.47"/>
    <x v="0"/>
    <x v="3"/>
    <x v="856"/>
    <x v="6"/>
    <x v="0"/>
    <n v="4708"/>
    <d v="2014-06-10T00:00:00"/>
    <x v="0"/>
    <x v="1"/>
    <n v="21208"/>
  </r>
  <r>
    <x v="815"/>
    <n v="55"/>
    <s v="Katherine Nockton"/>
    <x v="2"/>
    <n v="1"/>
    <x v="860"/>
    <n v="41571"/>
    <s v="Low"/>
    <n v="42"/>
    <n v="20.149999999999999"/>
    <n v="0"/>
    <x v="5051"/>
    <n v="8.99"/>
    <n v="-2.66"/>
    <n v="0.57999999999999996"/>
    <x v="0"/>
    <x v="6"/>
    <x v="1118"/>
    <x v="6"/>
    <x v="0"/>
    <n v="5858"/>
    <d v="2014-06-15T00:00:00"/>
    <x v="0"/>
    <x v="20"/>
    <n v="45801"/>
  </r>
  <r>
    <x v="1302"/>
    <n v="55"/>
    <s v="Joni Wasserman"/>
    <x v="3"/>
    <n v="1"/>
    <x v="861"/>
    <n v="21346"/>
    <s v="High"/>
    <n v="46"/>
    <n v="9.06"/>
    <n v="0.09"/>
    <x v="5052"/>
    <n v="9.86"/>
    <n v="-237.89"/>
    <n v="0.4"/>
    <x v="0"/>
    <x v="0"/>
    <x v="505"/>
    <x v="2"/>
    <x v="1"/>
    <n v="2948"/>
    <d v="2014-06-07T00:00:00"/>
    <x v="0"/>
    <x v="2"/>
    <n v="95376"/>
  </r>
  <r>
    <x v="861"/>
    <n v="55"/>
    <s v="Dorothy Wardle"/>
    <x v="2"/>
    <n v="1"/>
    <x v="861"/>
    <n v="18144"/>
    <s v="Critical"/>
    <n v="8"/>
    <n v="28.28"/>
    <n v="0.09"/>
    <x v="5053"/>
    <n v="13.99"/>
    <n v="-65.42"/>
    <n v="0.57999999999999996"/>
    <x v="0"/>
    <x v="5"/>
    <x v="43"/>
    <x v="0"/>
    <x v="2"/>
    <n v="2490"/>
    <d v="2014-06-09T00:00:00"/>
    <x v="0"/>
    <x v="14"/>
    <n v="60174"/>
  </r>
  <r>
    <x v="861"/>
    <n v="55"/>
    <s v="Dorothy Wardle"/>
    <x v="2"/>
    <n v="1"/>
    <x v="861"/>
    <n v="18144"/>
    <s v="Critical"/>
    <n v="48"/>
    <n v="4.28"/>
    <n v="0.09"/>
    <x v="5054"/>
    <n v="5.17"/>
    <n v="-131.82"/>
    <n v="0.4"/>
    <x v="0"/>
    <x v="0"/>
    <x v="271"/>
    <x v="2"/>
    <x v="2"/>
    <n v="2489"/>
    <d v="2014-06-09T00:00:00"/>
    <x v="0"/>
    <x v="14"/>
    <n v="60174"/>
  </r>
  <r>
    <x v="861"/>
    <n v="55"/>
    <s v="Dorothy Wardle"/>
    <x v="2"/>
    <n v="1"/>
    <x v="861"/>
    <n v="18144"/>
    <s v="Critical"/>
    <n v="41"/>
    <n v="55.99"/>
    <n v="0.09"/>
    <x v="5055"/>
    <n v="5"/>
    <n v="-250.173"/>
    <n v="0.8"/>
    <x v="2"/>
    <x v="6"/>
    <x v="413"/>
    <x v="9"/>
    <x v="2"/>
    <n v="2491"/>
    <d v="2014-06-09T00:00:00"/>
    <x v="0"/>
    <x v="14"/>
    <n v="60174"/>
  </r>
  <r>
    <x v="959"/>
    <n v="55"/>
    <s v="Mike Kennedy"/>
    <x v="2"/>
    <n v="1"/>
    <x v="861"/>
    <n v="46885"/>
    <s v="Low"/>
    <n v="27"/>
    <n v="22.72"/>
    <n v="0.05"/>
    <x v="5056"/>
    <n v="8.99"/>
    <n v="165.35"/>
    <n v="0.44"/>
    <x v="1"/>
    <x v="6"/>
    <x v="56"/>
    <x v="5"/>
    <x v="2"/>
    <n v="6588"/>
    <d v="2014-06-11T00:00:00"/>
    <x v="0"/>
    <x v="3"/>
    <n v="55122"/>
  </r>
  <r>
    <x v="1302"/>
    <n v="55"/>
    <s v="Joni Wasserman"/>
    <x v="3"/>
    <n v="1"/>
    <x v="861"/>
    <n v="21159"/>
    <s v="Low"/>
    <n v="5"/>
    <n v="2.98"/>
    <n v="0.05"/>
    <x v="5057"/>
    <n v="2.0299999999999998"/>
    <n v="-4.32"/>
    <n v="0.56999999999999995"/>
    <x v="0"/>
    <x v="3"/>
    <x v="111"/>
    <x v="6"/>
    <x v="1"/>
    <n v="2923"/>
    <d v="2014-06-11T00:00:00"/>
    <x v="1"/>
    <x v="2"/>
    <n v="95376"/>
  </r>
  <r>
    <x v="959"/>
    <n v="55"/>
    <s v="Mike Kennedy"/>
    <x v="2"/>
    <n v="1"/>
    <x v="861"/>
    <n v="46885"/>
    <s v="Low"/>
    <n v="48"/>
    <n v="1.81"/>
    <n v="0.02"/>
    <x v="5058"/>
    <n v="1.56"/>
    <n v="-30.11"/>
    <n v="0.49"/>
    <x v="0"/>
    <x v="3"/>
    <x v="1108"/>
    <x v="14"/>
    <x v="2"/>
    <n v="6589"/>
    <d v="2014-06-11T00:00:00"/>
    <x v="0"/>
    <x v="3"/>
    <n v="55122"/>
  </r>
  <r>
    <x v="1063"/>
    <n v="55"/>
    <s v="Mike Kennedy"/>
    <x v="2"/>
    <n v="1"/>
    <x v="861"/>
    <n v="46885"/>
    <s v="Low"/>
    <n v="32"/>
    <n v="63.94"/>
    <n v="0.05"/>
    <x v="5059"/>
    <n v="14.48"/>
    <n v="720.45"/>
    <n v="0.46"/>
    <x v="1"/>
    <x v="0"/>
    <x v="679"/>
    <x v="5"/>
    <x v="2"/>
    <n v="6590"/>
    <d v="2014-06-12T00:00:00"/>
    <x v="0"/>
    <x v="3"/>
    <n v="55343"/>
  </r>
  <r>
    <x v="1303"/>
    <n v="55"/>
    <s v="Barry Blumstein"/>
    <x v="0"/>
    <n v="1"/>
    <x v="862"/>
    <n v="58470"/>
    <s v="High"/>
    <n v="13"/>
    <n v="3.71"/>
    <n v="0.06"/>
    <x v="5060"/>
    <n v="1.93"/>
    <n v="-0.31"/>
    <n v="0.35"/>
    <x v="0"/>
    <x v="3"/>
    <x v="20"/>
    <x v="2"/>
    <x v="1"/>
    <n v="8179"/>
    <d v="2014-06-08T00:00:00"/>
    <x v="0"/>
    <x v="30"/>
    <n v="80233"/>
  </r>
  <r>
    <x v="1303"/>
    <n v="55"/>
    <s v="Barry Blumstein"/>
    <x v="0"/>
    <n v="1"/>
    <x v="862"/>
    <n v="58470"/>
    <s v="High"/>
    <n v="24"/>
    <n v="81.319999999999993"/>
    <n v="0.09"/>
    <x v="5061"/>
    <n v="0.99"/>
    <n v="512.69000000000005"/>
    <n v="0.56999999999999995"/>
    <x v="0"/>
    <x v="0"/>
    <x v="966"/>
    <x v="13"/>
    <x v="1"/>
    <n v="8178"/>
    <d v="2014-06-09T00:00:00"/>
    <x v="0"/>
    <x v="30"/>
    <n v="80233"/>
  </r>
  <r>
    <x v="1303"/>
    <n v="55"/>
    <s v="Barry Blumstein"/>
    <x v="0"/>
    <n v="1"/>
    <x v="862"/>
    <n v="58470"/>
    <s v="High"/>
    <n v="36"/>
    <n v="6.48"/>
    <n v="0.06"/>
    <x v="5062"/>
    <n v="5.94"/>
    <n v="-76.92"/>
    <n v="0.37"/>
    <x v="0"/>
    <x v="0"/>
    <x v="1022"/>
    <x v="2"/>
    <x v="1"/>
    <n v="8180"/>
    <d v="2014-06-09T00:00:00"/>
    <x v="0"/>
    <x v="30"/>
    <n v="80233"/>
  </r>
  <r>
    <x v="978"/>
    <n v="55"/>
    <s v="Barry Blumstein"/>
    <x v="0"/>
    <n v="1"/>
    <x v="862"/>
    <n v="58470"/>
    <s v="High"/>
    <n v="5"/>
    <n v="31.98"/>
    <n v="0.09"/>
    <x v="5063"/>
    <n v="6.72"/>
    <n v="-57.98"/>
    <n v="0.75"/>
    <x v="0"/>
    <x v="0"/>
    <x v="1007"/>
    <x v="0"/>
    <x v="1"/>
    <n v="8182"/>
    <d v="2014-06-09T00:00:00"/>
    <x v="0"/>
    <x v="30"/>
    <n v="80134"/>
  </r>
  <r>
    <x v="978"/>
    <n v="55"/>
    <s v="Barry Blumstein"/>
    <x v="0"/>
    <n v="1"/>
    <x v="862"/>
    <n v="58470"/>
    <s v="High"/>
    <n v="45"/>
    <n v="18.97"/>
    <n v="0.01"/>
    <x v="5064"/>
    <n v="9.0299999999999994"/>
    <n v="94"/>
    <n v="0.37"/>
    <x v="0"/>
    <x v="0"/>
    <x v="138"/>
    <x v="2"/>
    <x v="1"/>
    <n v="8181"/>
    <d v="2014-06-10T00:00:00"/>
    <x v="0"/>
    <x v="30"/>
    <n v="80134"/>
  </r>
  <r>
    <x v="86"/>
    <n v="55"/>
    <s v="Robert Dilbeck"/>
    <x v="2"/>
    <n v="1"/>
    <x v="862"/>
    <n v="5221"/>
    <s v="Not Specified"/>
    <n v="48"/>
    <n v="28.48"/>
    <n v="7.0000000000000007E-2"/>
    <x v="5065"/>
    <n v="1.99"/>
    <n v="562.89"/>
    <n v="0.4"/>
    <x v="2"/>
    <x v="6"/>
    <x v="28"/>
    <x v="8"/>
    <x v="3"/>
    <n v="727"/>
    <d v="2014-06-10T00:00:00"/>
    <x v="0"/>
    <x v="29"/>
    <n v="37042"/>
  </r>
  <r>
    <x v="120"/>
    <n v="55"/>
    <s v="Cynthia Delaney"/>
    <x v="2"/>
    <n v="1"/>
    <x v="863"/>
    <n v="11074"/>
    <s v="High"/>
    <n v="44"/>
    <n v="205.99"/>
    <n v="7.0000000000000007E-2"/>
    <x v="5066"/>
    <n v="5.99"/>
    <n v="1609.29"/>
    <n v="0.59"/>
    <x v="2"/>
    <x v="0"/>
    <x v="34"/>
    <x v="9"/>
    <x v="1"/>
    <n v="1538"/>
    <d v="2014-06-10T00:00:00"/>
    <x v="0"/>
    <x v="30"/>
    <n v="80033"/>
  </r>
  <r>
    <x v="534"/>
    <n v="55"/>
    <s v="Susan Vittorini"/>
    <x v="2"/>
    <n v="1"/>
    <x v="863"/>
    <n v="47462"/>
    <s v="High"/>
    <n v="43"/>
    <n v="3.58"/>
    <n v="0.08"/>
    <x v="5067"/>
    <n v="5.47"/>
    <n v="-166.92250000000001"/>
    <n v="0.37"/>
    <x v="0"/>
    <x v="0"/>
    <x v="674"/>
    <x v="3"/>
    <x v="2"/>
    <n v="6669"/>
    <d v="2014-06-11T00:00:00"/>
    <x v="0"/>
    <x v="14"/>
    <n v="61265"/>
  </r>
  <r>
    <x v="534"/>
    <n v="55"/>
    <s v="Susan Vittorini"/>
    <x v="2"/>
    <n v="1"/>
    <x v="863"/>
    <n v="47462"/>
    <s v="High"/>
    <n v="18"/>
    <n v="5.85"/>
    <n v="0.05"/>
    <x v="5068"/>
    <n v="2.27"/>
    <n v="-1.22"/>
    <n v="0.56000000000000005"/>
    <x v="0"/>
    <x v="3"/>
    <x v="602"/>
    <x v="6"/>
    <x v="2"/>
    <n v="6670"/>
    <d v="2014-06-11T00:00:00"/>
    <x v="0"/>
    <x v="14"/>
    <n v="61265"/>
  </r>
  <r>
    <x v="534"/>
    <n v="55"/>
    <s v="Susan Vittorini"/>
    <x v="2"/>
    <n v="1"/>
    <x v="863"/>
    <n v="47462"/>
    <s v="High"/>
    <n v="41"/>
    <n v="3.29"/>
    <n v="0.02"/>
    <x v="5069"/>
    <n v="1.35"/>
    <n v="21.62"/>
    <n v="0.4"/>
    <x v="0"/>
    <x v="3"/>
    <x v="64"/>
    <x v="14"/>
    <x v="2"/>
    <n v="6671"/>
    <d v="2014-06-11T00:00:00"/>
    <x v="0"/>
    <x v="14"/>
    <n v="61265"/>
  </r>
  <r>
    <x v="120"/>
    <n v="55"/>
    <s v="Cynthia Delaney"/>
    <x v="2"/>
    <n v="1"/>
    <x v="863"/>
    <n v="11074"/>
    <s v="High"/>
    <n v="21"/>
    <n v="5.68"/>
    <n v="7.0000000000000007E-2"/>
    <x v="5070"/>
    <n v="3.6"/>
    <n v="-39.229999999999997"/>
    <n v="0.56000000000000005"/>
    <x v="0"/>
    <x v="6"/>
    <x v="760"/>
    <x v="16"/>
    <x v="1"/>
    <n v="1537"/>
    <d v="2014-06-11T00:00:00"/>
    <x v="0"/>
    <x v="30"/>
    <n v="80033"/>
  </r>
  <r>
    <x v="1273"/>
    <n v="55"/>
    <s v="Michelle Lonsdale"/>
    <x v="1"/>
    <n v="1"/>
    <x v="863"/>
    <n v="31169"/>
    <s v="Low"/>
    <n v="6"/>
    <n v="40.97"/>
    <n v="0.06"/>
    <x v="5071"/>
    <n v="14.45"/>
    <n v="109.88"/>
    <n v="0.56999999999999995"/>
    <x v="1"/>
    <x v="1"/>
    <x v="1063"/>
    <x v="5"/>
    <x v="2"/>
    <n v="4372"/>
    <d v="2014-06-13T00:00:00"/>
    <x v="0"/>
    <x v="14"/>
    <n v="60139"/>
  </r>
  <r>
    <x v="274"/>
    <n v="55"/>
    <s v="Laura Armstrong"/>
    <x v="0"/>
    <n v="1"/>
    <x v="864"/>
    <n v="53671"/>
    <s v="Medium"/>
    <n v="41"/>
    <n v="5.74"/>
    <n v="0.08"/>
    <x v="5072"/>
    <n v="5.01"/>
    <n v="-82.788499999999999"/>
    <n v="0.39"/>
    <x v="0"/>
    <x v="0"/>
    <x v="683"/>
    <x v="3"/>
    <x v="0"/>
    <n v="7518"/>
    <d v="2014-06-11T00:00:00"/>
    <x v="0"/>
    <x v="20"/>
    <n v="43302"/>
  </r>
  <r>
    <x v="1180"/>
    <n v="55"/>
    <s v="Laura Armstrong"/>
    <x v="0"/>
    <n v="1"/>
    <x v="864"/>
    <n v="53671"/>
    <s v="Medium"/>
    <n v="39"/>
    <n v="15.01"/>
    <n v="0.02"/>
    <x v="5073"/>
    <n v="8.4"/>
    <n v="25.992999999999999"/>
    <n v="0.39"/>
    <x v="0"/>
    <x v="0"/>
    <x v="672"/>
    <x v="3"/>
    <x v="0"/>
    <n v="7520"/>
    <d v="2014-06-11T00:00:00"/>
    <x v="0"/>
    <x v="20"/>
    <n v="45040"/>
  </r>
  <r>
    <x v="274"/>
    <n v="55"/>
    <s v="Laura Armstrong"/>
    <x v="0"/>
    <n v="1"/>
    <x v="864"/>
    <n v="53671"/>
    <s v="Medium"/>
    <n v="43"/>
    <n v="140.85"/>
    <n v="0.01"/>
    <x v="5074"/>
    <n v="19.989999999999998"/>
    <n v="693.26"/>
    <n v="0.73"/>
    <x v="0"/>
    <x v="0"/>
    <x v="872"/>
    <x v="0"/>
    <x v="0"/>
    <n v="7519"/>
    <d v="2014-06-11T00:00:00"/>
    <x v="0"/>
    <x v="20"/>
    <n v="43302"/>
  </r>
  <r>
    <x v="751"/>
    <n v="55"/>
    <s v="Todd Sumrall"/>
    <x v="3"/>
    <n v="1"/>
    <x v="864"/>
    <n v="38274"/>
    <s v="High"/>
    <n v="10"/>
    <n v="55.99"/>
    <n v="0.02"/>
    <x v="5075"/>
    <n v="1.25"/>
    <n v="-33.792000000000002"/>
    <n v="0.55000000000000004"/>
    <x v="2"/>
    <x v="6"/>
    <x v="540"/>
    <x v="9"/>
    <x v="0"/>
    <n v="5383"/>
    <d v="2014-06-11T00:00:00"/>
    <x v="1"/>
    <x v="20"/>
    <n v="44515"/>
  </r>
  <r>
    <x v="751"/>
    <n v="55"/>
    <s v="Todd Sumrall"/>
    <x v="3"/>
    <n v="1"/>
    <x v="864"/>
    <n v="38274"/>
    <s v="High"/>
    <n v="9"/>
    <n v="140.81"/>
    <n v="0.08"/>
    <x v="5076"/>
    <n v="24.49"/>
    <n v="0.98"/>
    <n v="0.56999999999999995"/>
    <x v="1"/>
    <x v="1"/>
    <x v="954"/>
    <x v="1"/>
    <x v="0"/>
    <n v="5381"/>
    <d v="2014-06-12T00:00:00"/>
    <x v="0"/>
    <x v="20"/>
    <n v="44515"/>
  </r>
  <r>
    <x v="751"/>
    <n v="55"/>
    <s v="Todd Sumrall"/>
    <x v="3"/>
    <n v="1"/>
    <x v="864"/>
    <n v="38274"/>
    <s v="High"/>
    <n v="27"/>
    <n v="43.57"/>
    <n v="0.06"/>
    <x v="5077"/>
    <n v="16.36"/>
    <n v="23.7"/>
    <n v="0.55000000000000004"/>
    <x v="0"/>
    <x v="0"/>
    <x v="938"/>
    <x v="0"/>
    <x v="0"/>
    <n v="5382"/>
    <d v="2014-06-12T00:00:00"/>
    <x v="0"/>
    <x v="20"/>
    <n v="44515"/>
  </r>
  <r>
    <x v="1205"/>
    <n v="55"/>
    <s v="Linda Southworth"/>
    <x v="3"/>
    <n v="1"/>
    <x v="864"/>
    <n v="37702"/>
    <s v="Not Specified"/>
    <n v="44"/>
    <n v="13.48"/>
    <n v="0.05"/>
    <x v="5078"/>
    <n v="4.51"/>
    <n v="26.44"/>
    <n v="0.59"/>
    <x v="0"/>
    <x v="0"/>
    <x v="374"/>
    <x v="0"/>
    <x v="3"/>
    <n v="5296"/>
    <d v="2014-06-12T00:00:00"/>
    <x v="0"/>
    <x v="12"/>
    <n v="32905"/>
  </r>
  <r>
    <x v="1304"/>
    <n v="55"/>
    <s v="Alan Hwang"/>
    <x v="0"/>
    <n v="1"/>
    <x v="864"/>
    <n v="16519"/>
    <s v="Medium"/>
    <n v="39"/>
    <n v="4.18"/>
    <n v="0.08"/>
    <x v="5079"/>
    <n v="2.99"/>
    <n v="-30.268000000000001"/>
    <n v="0.37"/>
    <x v="0"/>
    <x v="0"/>
    <x v="824"/>
    <x v="3"/>
    <x v="2"/>
    <n v="2292"/>
    <d v="2014-06-12T00:00:00"/>
    <x v="0"/>
    <x v="9"/>
    <n v="75080"/>
  </r>
  <r>
    <x v="1304"/>
    <n v="55"/>
    <s v="Alan Hwang"/>
    <x v="0"/>
    <n v="1"/>
    <x v="864"/>
    <n v="16519"/>
    <s v="Medium"/>
    <n v="49"/>
    <n v="2.88"/>
    <n v="0.03"/>
    <x v="5080"/>
    <n v="0.7"/>
    <n v="19.87"/>
    <n v="0.56000000000000005"/>
    <x v="0"/>
    <x v="3"/>
    <x v="135"/>
    <x v="6"/>
    <x v="2"/>
    <n v="2293"/>
    <d v="2014-06-12T00:00:00"/>
    <x v="0"/>
    <x v="9"/>
    <n v="75080"/>
  </r>
  <r>
    <x v="59"/>
    <n v="55"/>
    <s v="Tracy Hopkins"/>
    <x v="0"/>
    <n v="1"/>
    <x v="864"/>
    <n v="9095"/>
    <s v="High"/>
    <n v="23"/>
    <n v="12.44"/>
    <n v="0.03"/>
    <x v="5081"/>
    <n v="6.27"/>
    <n v="-37.270000000000003"/>
    <n v="0.56999999999999995"/>
    <x v="0"/>
    <x v="5"/>
    <x v="920"/>
    <x v="0"/>
    <x v="3"/>
    <n v="1254"/>
    <d v="2014-06-12T00:00:00"/>
    <x v="0"/>
    <x v="17"/>
    <n v="29501"/>
  </r>
  <r>
    <x v="199"/>
    <n v="55"/>
    <s v="Joe Elijah"/>
    <x v="1"/>
    <n v="1"/>
    <x v="865"/>
    <n v="4070"/>
    <s v="High"/>
    <n v="22"/>
    <n v="28.48"/>
    <n v="0.06"/>
    <x v="5082"/>
    <n v="1.99"/>
    <n v="237.75"/>
    <n v="0.4"/>
    <x v="2"/>
    <x v="6"/>
    <x v="28"/>
    <x v="8"/>
    <x v="3"/>
    <n v="598"/>
    <d v="2014-06-11T00:00:00"/>
    <x v="1"/>
    <x v="33"/>
    <n v="72701"/>
  </r>
  <r>
    <x v="369"/>
    <n v="55"/>
    <s v="Duane Huffman"/>
    <x v="3"/>
    <n v="1"/>
    <x v="865"/>
    <n v="24519"/>
    <s v="Critical"/>
    <n v="22"/>
    <n v="5.34"/>
    <n v="0.03"/>
    <x v="2913"/>
    <n v="5.63"/>
    <n v="-60.72"/>
    <n v="0.39"/>
    <x v="0"/>
    <x v="0"/>
    <x v="362"/>
    <x v="3"/>
    <x v="2"/>
    <n v="3435"/>
    <d v="2014-06-12T00:00:00"/>
    <x v="0"/>
    <x v="9"/>
    <n v="75146"/>
  </r>
  <r>
    <x v="452"/>
    <n v="55"/>
    <s v="Neil French"/>
    <x v="3"/>
    <n v="1"/>
    <x v="865"/>
    <n v="4871"/>
    <s v="Critical"/>
    <n v="8"/>
    <n v="89.99"/>
    <n v="0.02"/>
    <x v="5083"/>
    <n v="42"/>
    <n v="-215.39"/>
    <n v="0.66"/>
    <x v="1"/>
    <x v="2"/>
    <x v="476"/>
    <x v="1"/>
    <x v="3"/>
    <n v="697"/>
    <d v="2014-06-13T00:00:00"/>
    <x v="2"/>
    <x v="8"/>
    <n v="71301"/>
  </r>
  <r>
    <x v="317"/>
    <n v="55"/>
    <s v="Dionis Lloyd"/>
    <x v="0"/>
    <n v="1"/>
    <x v="865"/>
    <n v="58496"/>
    <s v="Not Specified"/>
    <n v="20"/>
    <n v="6.48"/>
    <n v="0.06"/>
    <x v="5084"/>
    <n v="10.050000000000001"/>
    <n v="-123.94"/>
    <n v="0.37"/>
    <x v="0"/>
    <x v="0"/>
    <x v="253"/>
    <x v="2"/>
    <x v="0"/>
    <n v="8183"/>
    <d v="2014-06-13T00:00:00"/>
    <x v="0"/>
    <x v="13"/>
    <n v="11727"/>
  </r>
  <r>
    <x v="452"/>
    <n v="55"/>
    <s v="Neil French"/>
    <x v="3"/>
    <n v="1"/>
    <x v="865"/>
    <n v="4871"/>
    <s v="Critical"/>
    <n v="26"/>
    <n v="9.31"/>
    <n v="0.06"/>
    <x v="3780"/>
    <n v="3.98"/>
    <n v="-19.309999999999999"/>
    <n v="0.56000000000000005"/>
    <x v="0"/>
    <x v="6"/>
    <x v="929"/>
    <x v="16"/>
    <x v="3"/>
    <n v="698"/>
    <d v="2014-06-14T00:00:00"/>
    <x v="0"/>
    <x v="8"/>
    <n v="71301"/>
  </r>
  <r>
    <x v="1016"/>
    <n v="55"/>
    <s v="Lori Olson"/>
    <x v="3"/>
    <n v="1"/>
    <x v="865"/>
    <n v="23107"/>
    <s v="Medium"/>
    <n v="7"/>
    <n v="5.38"/>
    <n v="7.0000000000000007E-2"/>
    <x v="4801"/>
    <n v="7.57"/>
    <n v="-39.122999999999998"/>
    <n v="0.36"/>
    <x v="0"/>
    <x v="0"/>
    <x v="62"/>
    <x v="3"/>
    <x v="3"/>
    <n v="3221"/>
    <d v="2014-06-14T00:00:00"/>
    <x v="0"/>
    <x v="4"/>
    <n v="35904"/>
  </r>
  <r>
    <x v="340"/>
    <n v="55"/>
    <s v="Nick Zandusky"/>
    <x v="0"/>
    <n v="1"/>
    <x v="866"/>
    <n v="50852"/>
    <s v="Medium"/>
    <n v="24"/>
    <n v="7.38"/>
    <n v="0.03"/>
    <x v="5085"/>
    <n v="11.51"/>
    <n v="-191.23349999999999"/>
    <n v="0.36"/>
    <x v="0"/>
    <x v="0"/>
    <x v="425"/>
    <x v="3"/>
    <x v="3"/>
    <n v="7130"/>
    <d v="2014-06-13T00:00:00"/>
    <x v="0"/>
    <x v="42"/>
    <n v="30084"/>
  </r>
  <r>
    <x v="1305"/>
    <n v="55"/>
    <s v="Erica Hernandez"/>
    <x v="0"/>
    <n v="1"/>
    <x v="866"/>
    <n v="54592"/>
    <s v="Low"/>
    <n v="34"/>
    <n v="4.18"/>
    <n v="0.03"/>
    <x v="5086"/>
    <n v="6.92"/>
    <n v="-133.77000000000001"/>
    <n v="0.49"/>
    <x v="1"/>
    <x v="0"/>
    <x v="1105"/>
    <x v="5"/>
    <x v="0"/>
    <n v="7630"/>
    <d v="2014-06-14T00:00:00"/>
    <x v="0"/>
    <x v="22"/>
    <n v="7052"/>
  </r>
  <r>
    <x v="400"/>
    <n v="55"/>
    <s v="Erica Hernandez"/>
    <x v="0"/>
    <n v="1"/>
    <x v="866"/>
    <n v="54592"/>
    <s v="Low"/>
    <n v="28"/>
    <n v="70.98"/>
    <n v="0.05"/>
    <x v="5087"/>
    <n v="26.85"/>
    <n v="-15.29"/>
    <m/>
    <x v="1"/>
    <x v="4"/>
    <x v="775"/>
    <x v="10"/>
    <x v="0"/>
    <n v="7629"/>
    <d v="2014-06-16T00:00:00"/>
    <x v="2"/>
    <x v="46"/>
    <n v="3045"/>
  </r>
  <r>
    <x v="442"/>
    <n v="55"/>
    <s v="Charles Crestani"/>
    <x v="3"/>
    <n v="1"/>
    <x v="866"/>
    <n v="45671"/>
    <s v="Low"/>
    <n v="13"/>
    <n v="9.77"/>
    <n v="0.05"/>
    <x v="5088"/>
    <n v="6.02"/>
    <n v="7"/>
    <n v="0.48"/>
    <x v="1"/>
    <x v="5"/>
    <x v="449"/>
    <x v="5"/>
    <x v="1"/>
    <n v="6426"/>
    <d v="2014-06-19T00:00:00"/>
    <x v="0"/>
    <x v="2"/>
    <n v="95062"/>
  </r>
  <r>
    <x v="1062"/>
    <n v="55"/>
    <s v="Helen Abelman"/>
    <x v="1"/>
    <n v="1"/>
    <x v="867"/>
    <n v="30048"/>
    <s v="Medium"/>
    <n v="44"/>
    <n v="180.98"/>
    <n v="0.06"/>
    <x v="5089"/>
    <n v="55.24"/>
    <n v="433.63"/>
    <n v="0.56999999999999995"/>
    <x v="0"/>
    <x v="2"/>
    <x v="993"/>
    <x v="13"/>
    <x v="2"/>
    <n v="4229"/>
    <d v="2014-06-15T00:00:00"/>
    <x v="2"/>
    <x v="36"/>
    <n v="46360"/>
  </r>
  <r>
    <x v="910"/>
    <n v="55"/>
    <s v="Joy Daniels"/>
    <x v="2"/>
    <n v="1"/>
    <x v="867"/>
    <n v="29249"/>
    <s v="Low"/>
    <n v="12"/>
    <n v="276.2"/>
    <n v="0.1"/>
    <x v="5090"/>
    <n v="24.49"/>
    <n v="454.26"/>
    <m/>
    <x v="1"/>
    <x v="1"/>
    <x v="526"/>
    <x v="1"/>
    <x v="3"/>
    <n v="4109"/>
    <d v="2014-06-17T00:00:00"/>
    <x v="0"/>
    <x v="12"/>
    <n v="32780"/>
  </r>
  <r>
    <x v="910"/>
    <n v="55"/>
    <s v="Joy Daniels"/>
    <x v="2"/>
    <n v="1"/>
    <x v="867"/>
    <n v="29249"/>
    <s v="Low"/>
    <n v="47"/>
    <n v="6.35"/>
    <n v="0.05"/>
    <x v="5091"/>
    <n v="1.02"/>
    <n v="125.65"/>
    <n v="0.39"/>
    <x v="0"/>
    <x v="3"/>
    <x v="110"/>
    <x v="2"/>
    <x v="3"/>
    <n v="4110"/>
    <d v="2014-06-18T00:00:00"/>
    <x v="1"/>
    <x v="12"/>
    <n v="32780"/>
  </r>
  <r>
    <x v="120"/>
    <n v="55"/>
    <s v="Cynthia Delaney"/>
    <x v="2"/>
    <n v="1"/>
    <x v="868"/>
    <n v="35875"/>
    <s v="High"/>
    <n v="31"/>
    <n v="10.98"/>
    <n v="0.06"/>
    <x v="5092"/>
    <n v="3.37"/>
    <n v="28.47"/>
    <n v="0.56999999999999995"/>
    <x v="0"/>
    <x v="6"/>
    <x v="457"/>
    <x v="16"/>
    <x v="1"/>
    <n v="5032"/>
    <d v="2014-06-14T00:00:00"/>
    <x v="0"/>
    <x v="30"/>
    <n v="80033"/>
  </r>
  <r>
    <x v="389"/>
    <n v="55"/>
    <s v="Frank Atkinson"/>
    <x v="2"/>
    <n v="1"/>
    <x v="868"/>
    <n v="44292"/>
    <s v="Not Specified"/>
    <n v="1"/>
    <n v="5.18"/>
    <n v="0"/>
    <x v="956"/>
    <n v="2.04"/>
    <n v="-3.78"/>
    <n v="0.36"/>
    <x v="0"/>
    <x v="3"/>
    <x v="582"/>
    <x v="2"/>
    <x v="0"/>
    <n v="6256"/>
    <d v="2014-06-15T00:00:00"/>
    <x v="1"/>
    <x v="28"/>
    <n v="2153"/>
  </r>
  <r>
    <x v="591"/>
    <n v="55"/>
    <s v="Scott Cohen"/>
    <x v="3"/>
    <n v="1"/>
    <x v="868"/>
    <n v="29506"/>
    <s v="Critical"/>
    <n v="8"/>
    <n v="1.88"/>
    <n v="0.05"/>
    <x v="5093"/>
    <n v="1.49"/>
    <n v="-5.6234999999999999"/>
    <n v="0.37"/>
    <x v="0"/>
    <x v="0"/>
    <x v="467"/>
    <x v="3"/>
    <x v="0"/>
    <n v="4161"/>
    <d v="2014-06-15T00:00:00"/>
    <x v="0"/>
    <x v="1"/>
    <n v="21220"/>
  </r>
  <r>
    <x v="591"/>
    <n v="55"/>
    <s v="Scott Cohen"/>
    <x v="3"/>
    <n v="1"/>
    <x v="868"/>
    <n v="29506"/>
    <s v="Critical"/>
    <n v="46"/>
    <n v="4.55"/>
    <n v="0.01"/>
    <x v="5094"/>
    <n v="1.49"/>
    <n v="59.704000000000001"/>
    <n v="0.35"/>
    <x v="0"/>
    <x v="0"/>
    <x v="383"/>
    <x v="3"/>
    <x v="0"/>
    <n v="4160"/>
    <d v="2014-06-16T00:00:00"/>
    <x v="0"/>
    <x v="1"/>
    <n v="21220"/>
  </r>
  <r>
    <x v="1220"/>
    <n v="55"/>
    <s v="Magdelene Morse"/>
    <x v="1"/>
    <n v="1"/>
    <x v="868"/>
    <n v="52642"/>
    <s v="Low"/>
    <n v="9"/>
    <n v="70.98"/>
    <n v="0.01"/>
    <x v="5095"/>
    <n v="59.81"/>
    <n v="-320.7"/>
    <n v="0.6"/>
    <x v="1"/>
    <x v="2"/>
    <x v="1039"/>
    <x v="1"/>
    <x v="2"/>
    <n v="7384"/>
    <d v="2014-06-18T00:00:00"/>
    <x v="2"/>
    <x v="9"/>
    <n v="76117"/>
  </r>
  <r>
    <x v="775"/>
    <n v="55"/>
    <s v="Magdelene Morse"/>
    <x v="1"/>
    <n v="1"/>
    <x v="868"/>
    <n v="52642"/>
    <s v="Low"/>
    <n v="15"/>
    <n v="55.98"/>
    <n v="0.09"/>
    <x v="5096"/>
    <n v="4.8600000000000003"/>
    <n v="276.98"/>
    <n v="0.36"/>
    <x v="0"/>
    <x v="0"/>
    <x v="694"/>
    <x v="2"/>
    <x v="2"/>
    <n v="7386"/>
    <d v="2014-06-21T00:00:00"/>
    <x v="0"/>
    <x v="9"/>
    <n v="76543"/>
  </r>
  <r>
    <x v="895"/>
    <n v="55"/>
    <s v="Lycoris Saunders"/>
    <x v="1"/>
    <n v="1"/>
    <x v="868"/>
    <n v="38693"/>
    <s v="Low"/>
    <n v="3"/>
    <n v="699.99"/>
    <n v="0.02"/>
    <x v="5097"/>
    <n v="24.49"/>
    <n v="196.08"/>
    <n v="0.41"/>
    <x v="2"/>
    <x v="1"/>
    <x v="50"/>
    <x v="11"/>
    <x v="2"/>
    <n v="5450"/>
    <d v="2014-06-21T00:00:00"/>
    <x v="0"/>
    <x v="26"/>
    <n v="63129"/>
  </r>
  <r>
    <x v="775"/>
    <n v="55"/>
    <s v="Magdelene Morse"/>
    <x v="1"/>
    <n v="1"/>
    <x v="868"/>
    <n v="52642"/>
    <s v="Low"/>
    <n v="14"/>
    <n v="152.47999999999999"/>
    <n v="0.03"/>
    <x v="5098"/>
    <n v="4"/>
    <n v="-281.67"/>
    <n v="0.79"/>
    <x v="2"/>
    <x v="0"/>
    <x v="378"/>
    <x v="8"/>
    <x v="2"/>
    <n v="7385"/>
    <d v="2014-06-21T00:00:00"/>
    <x v="0"/>
    <x v="9"/>
    <n v="76543"/>
  </r>
  <r>
    <x v="1067"/>
    <n v="55"/>
    <s v="Fred Chung"/>
    <x v="2"/>
    <n v="1"/>
    <x v="869"/>
    <n v="49762"/>
    <s v="High"/>
    <n v="35"/>
    <n v="2.94"/>
    <n v="0.09"/>
    <x v="5099"/>
    <n v="0.81"/>
    <n v="23.74"/>
    <n v="0.4"/>
    <x v="0"/>
    <x v="3"/>
    <x v="874"/>
    <x v="6"/>
    <x v="0"/>
    <n v="6959"/>
    <d v="2014-06-17T00:00:00"/>
    <x v="0"/>
    <x v="13"/>
    <n v="11554"/>
  </r>
  <r>
    <x v="308"/>
    <n v="55"/>
    <s v="Christopher Conant"/>
    <x v="1"/>
    <n v="1"/>
    <x v="869"/>
    <n v="11910"/>
    <s v="High"/>
    <n v="21"/>
    <n v="1.98"/>
    <n v="0.01"/>
    <x v="5100"/>
    <n v="4.7699999999999996"/>
    <n v="-77.705500000000001"/>
    <n v="0.4"/>
    <x v="0"/>
    <x v="0"/>
    <x v="49"/>
    <x v="3"/>
    <x v="1"/>
    <n v="1653"/>
    <d v="2014-06-17T00:00:00"/>
    <x v="0"/>
    <x v="21"/>
    <n v="98408"/>
  </r>
  <r>
    <x v="900"/>
    <n v="56"/>
    <s v="Patrick O'Brill"/>
    <x v="1"/>
    <n v="1"/>
    <x v="870"/>
    <n v="12579"/>
    <s v="Not Specified"/>
    <n v="5"/>
    <n v="15.04"/>
    <n v="0.1"/>
    <x v="5101"/>
    <n v="1.97"/>
    <n v="1.07"/>
    <n v="0.39"/>
    <x v="0"/>
    <x v="3"/>
    <x v="3"/>
    <x v="2"/>
    <x v="2"/>
    <n v="1753"/>
    <d v="2014-06-16T00:00:00"/>
    <x v="0"/>
    <x v="24"/>
    <n v="48141"/>
  </r>
  <r>
    <x v="1175"/>
    <n v="56"/>
    <s v="Annie Thurman"/>
    <x v="1"/>
    <n v="1"/>
    <x v="870"/>
    <n v="36704"/>
    <s v="High"/>
    <n v="43"/>
    <n v="3.14"/>
    <n v="7.0000000000000007E-2"/>
    <x v="5102"/>
    <n v="1.1399999999999999"/>
    <n v="25.02"/>
    <n v="0.4"/>
    <x v="0"/>
    <x v="3"/>
    <x v="1087"/>
    <x v="2"/>
    <x v="1"/>
    <n v="5149"/>
    <d v="2014-06-17T00:00:00"/>
    <x v="1"/>
    <x v="5"/>
    <n v="84047"/>
  </r>
  <r>
    <x v="678"/>
    <n v="56"/>
    <s v="Edward Nazzal"/>
    <x v="1"/>
    <n v="1"/>
    <x v="870"/>
    <n v="26050"/>
    <s v="High"/>
    <n v="44"/>
    <n v="8.74"/>
    <n v="0.09"/>
    <x v="5103"/>
    <n v="8.2899999999999991"/>
    <n v="-163.13"/>
    <n v="0.38"/>
    <x v="0"/>
    <x v="0"/>
    <x v="90"/>
    <x v="15"/>
    <x v="2"/>
    <n v="3642"/>
    <d v="2014-06-17T00:00:00"/>
    <x v="0"/>
    <x v="9"/>
    <n v="77901"/>
  </r>
  <r>
    <x v="233"/>
    <n v="56"/>
    <s v="Darrin Van Huff"/>
    <x v="1"/>
    <n v="1"/>
    <x v="870"/>
    <n v="771"/>
    <s v="Critical"/>
    <n v="18"/>
    <n v="4.9800000000000004"/>
    <n v="0.08"/>
    <x v="1227"/>
    <n v="4.72"/>
    <n v="-38.35"/>
    <n v="0.36"/>
    <x v="0"/>
    <x v="0"/>
    <x v="551"/>
    <x v="2"/>
    <x v="3"/>
    <n v="116"/>
    <d v="2014-06-17T00:00:00"/>
    <x v="0"/>
    <x v="27"/>
    <n v="42420"/>
  </r>
  <r>
    <x v="1175"/>
    <n v="56"/>
    <s v="Annie Thurman"/>
    <x v="1"/>
    <n v="1"/>
    <x v="870"/>
    <n v="36704"/>
    <s v="High"/>
    <n v="19"/>
    <n v="3.57"/>
    <n v="0.08"/>
    <x v="5104"/>
    <n v="4.17"/>
    <n v="-56.07"/>
    <n v="0.59"/>
    <x v="0"/>
    <x v="6"/>
    <x v="677"/>
    <x v="6"/>
    <x v="1"/>
    <n v="5150"/>
    <d v="2014-06-18T00:00:00"/>
    <x v="0"/>
    <x v="5"/>
    <n v="84047"/>
  </r>
  <r>
    <x v="1306"/>
    <n v="56"/>
    <s v="Greg Tran"/>
    <x v="1"/>
    <n v="1"/>
    <x v="870"/>
    <n v="9472"/>
    <s v="Critical"/>
    <n v="17"/>
    <n v="3.15"/>
    <n v="0.05"/>
    <x v="5105"/>
    <n v="0.49"/>
    <n v="19.47"/>
    <n v="0.37"/>
    <x v="0"/>
    <x v="0"/>
    <x v="596"/>
    <x v="12"/>
    <x v="0"/>
    <n v="1289"/>
    <d v="2014-06-19T00:00:00"/>
    <x v="0"/>
    <x v="1"/>
    <n v="21146"/>
  </r>
  <r>
    <x v="613"/>
    <n v="56"/>
    <s v="Ken Heidel"/>
    <x v="2"/>
    <n v="1"/>
    <x v="870"/>
    <n v="3554"/>
    <s v="Low"/>
    <n v="25"/>
    <n v="12.28"/>
    <n v="0.08"/>
    <x v="5106"/>
    <n v="6.47"/>
    <n v="-14.06"/>
    <n v="0.38"/>
    <x v="0"/>
    <x v="0"/>
    <x v="921"/>
    <x v="2"/>
    <x v="3"/>
    <n v="517"/>
    <d v="2014-06-25T00:00:00"/>
    <x v="0"/>
    <x v="42"/>
    <n v="30269"/>
  </r>
  <r>
    <x v="1050"/>
    <n v="56"/>
    <s v="Mitch Gastineau"/>
    <x v="2"/>
    <n v="1"/>
    <x v="871"/>
    <n v="36994"/>
    <s v="Critical"/>
    <n v="40"/>
    <n v="130.97999999999999"/>
    <n v="0.03"/>
    <x v="5107"/>
    <n v="30"/>
    <n v="-284.06"/>
    <n v="0.78"/>
    <x v="1"/>
    <x v="2"/>
    <x v="477"/>
    <x v="1"/>
    <x v="1"/>
    <n v="5204"/>
    <d v="2014-06-17T00:00:00"/>
    <x v="2"/>
    <x v="37"/>
    <n v="87124"/>
  </r>
  <r>
    <x v="1163"/>
    <n v="56"/>
    <s v="Carl Jackson"/>
    <x v="2"/>
    <n v="1"/>
    <x v="871"/>
    <n v="613"/>
    <s v="High"/>
    <n v="12"/>
    <n v="7.3"/>
    <n v="0.03"/>
    <x v="5108"/>
    <n v="7.72"/>
    <n v="-54.038499999999999"/>
    <n v="0.38"/>
    <x v="0"/>
    <x v="0"/>
    <x v="834"/>
    <x v="3"/>
    <x v="2"/>
    <n v="97"/>
    <d v="2014-06-17T00:00:00"/>
    <x v="0"/>
    <x v="14"/>
    <n v="60087"/>
  </r>
  <r>
    <x v="925"/>
    <n v="56"/>
    <s v="Jack O'Briant"/>
    <x v="3"/>
    <n v="1"/>
    <x v="871"/>
    <n v="18340"/>
    <s v="Medium"/>
    <n v="20"/>
    <n v="7.28"/>
    <n v="0.1"/>
    <x v="5109"/>
    <n v="11.15"/>
    <n v="-142.78"/>
    <n v="0.37"/>
    <x v="0"/>
    <x v="0"/>
    <x v="204"/>
    <x v="2"/>
    <x v="3"/>
    <n v="2524"/>
    <d v="2014-06-18T00:00:00"/>
    <x v="1"/>
    <x v="32"/>
    <n v="39530"/>
  </r>
  <r>
    <x v="295"/>
    <n v="56"/>
    <s v="Jack O'Briant"/>
    <x v="3"/>
    <n v="1"/>
    <x v="871"/>
    <n v="18340"/>
    <s v="Medium"/>
    <n v="28"/>
    <n v="6.48"/>
    <n v="0.01"/>
    <x v="5110"/>
    <n v="10.050000000000001"/>
    <n v="-163.28"/>
    <n v="0.37"/>
    <x v="0"/>
    <x v="0"/>
    <x v="253"/>
    <x v="2"/>
    <x v="3"/>
    <n v="2525"/>
    <d v="2014-06-18T00:00:00"/>
    <x v="1"/>
    <x v="32"/>
    <n v="39056"/>
  </r>
  <r>
    <x v="1163"/>
    <n v="56"/>
    <s v="Carl Jackson"/>
    <x v="2"/>
    <n v="1"/>
    <x v="871"/>
    <n v="613"/>
    <s v="High"/>
    <n v="22"/>
    <n v="42.76"/>
    <n v="0.09"/>
    <x v="5111"/>
    <n v="6.22"/>
    <n v="127.7"/>
    <m/>
    <x v="0"/>
    <x v="0"/>
    <x v="1114"/>
    <x v="0"/>
    <x v="2"/>
    <n v="98"/>
    <d v="2014-06-18T00:00:00"/>
    <x v="0"/>
    <x v="14"/>
    <n v="60087"/>
  </r>
  <r>
    <x v="12"/>
    <n v="56"/>
    <s v="Ted Trevino"/>
    <x v="2"/>
    <n v="1"/>
    <x v="871"/>
    <n v="1538"/>
    <s v="Not Specified"/>
    <n v="15"/>
    <n v="95.99"/>
    <n v="0"/>
    <x v="5112"/>
    <n v="4.9000000000000004"/>
    <n v="149.82300000000001"/>
    <n v="0.56000000000000005"/>
    <x v="2"/>
    <x v="0"/>
    <x v="183"/>
    <x v="9"/>
    <x v="2"/>
    <n v="228"/>
    <d v="2014-06-18T00:00:00"/>
    <x v="0"/>
    <x v="9"/>
    <n v="78577"/>
  </r>
  <r>
    <x v="252"/>
    <n v="56"/>
    <s v="Peter Fuller"/>
    <x v="2"/>
    <n v="1"/>
    <x v="871"/>
    <n v="47398"/>
    <s v="Medium"/>
    <n v="6"/>
    <n v="262.11"/>
    <n v="0.03"/>
    <x v="5113"/>
    <n v="62.74"/>
    <n v="-184.06"/>
    <n v="0.75"/>
    <x v="1"/>
    <x v="4"/>
    <x v="590"/>
    <x v="4"/>
    <x v="3"/>
    <n v="6660"/>
    <d v="2014-06-19T00:00:00"/>
    <x v="2"/>
    <x v="42"/>
    <n v="31907"/>
  </r>
  <r>
    <x v="1269"/>
    <n v="56"/>
    <s v="Harold Engle"/>
    <x v="1"/>
    <n v="1"/>
    <x v="872"/>
    <n v="12293"/>
    <s v="High"/>
    <n v="31"/>
    <n v="8.74"/>
    <n v="0"/>
    <x v="5114"/>
    <n v="1.39"/>
    <n v="119.64"/>
    <n v="0.38"/>
    <x v="0"/>
    <x v="0"/>
    <x v="90"/>
    <x v="15"/>
    <x v="2"/>
    <n v="1712"/>
    <d v="2014-06-19T00:00:00"/>
    <x v="0"/>
    <x v="36"/>
    <n v="46226"/>
  </r>
  <r>
    <x v="269"/>
    <n v="56"/>
    <s v="Thomas Brumley"/>
    <x v="3"/>
    <n v="1"/>
    <x v="872"/>
    <n v="38786"/>
    <s v="Medium"/>
    <n v="10"/>
    <n v="23.99"/>
    <n v="0.09"/>
    <x v="5115"/>
    <n v="15.68"/>
    <n v="-21.39"/>
    <n v="0.62"/>
    <x v="1"/>
    <x v="2"/>
    <x v="528"/>
    <x v="5"/>
    <x v="3"/>
    <n v="5459"/>
    <d v="2014-06-20T00:00:00"/>
    <x v="2"/>
    <x v="12"/>
    <n v="34609"/>
  </r>
  <r>
    <x v="1061"/>
    <n v="56"/>
    <s v="Michael Oakman"/>
    <x v="0"/>
    <n v="1"/>
    <x v="872"/>
    <n v="44609"/>
    <s v="Low"/>
    <n v="37"/>
    <n v="1.48"/>
    <n v="0.04"/>
    <x v="5116"/>
    <n v="0.7"/>
    <n v="12.65"/>
    <n v="0.37"/>
    <x v="0"/>
    <x v="3"/>
    <x v="688"/>
    <x v="14"/>
    <x v="3"/>
    <n v="6301"/>
    <d v="2014-06-22T00:00:00"/>
    <x v="1"/>
    <x v="12"/>
    <n v="33063"/>
  </r>
  <r>
    <x v="1061"/>
    <n v="56"/>
    <s v="Michael Oakman"/>
    <x v="0"/>
    <n v="1"/>
    <x v="872"/>
    <n v="44609"/>
    <s v="Low"/>
    <n v="28"/>
    <n v="19.84"/>
    <n v="0.08"/>
    <x v="5117"/>
    <n v="4.0999999999999996"/>
    <n v="126.49"/>
    <n v="0.44"/>
    <x v="0"/>
    <x v="3"/>
    <x v="564"/>
    <x v="6"/>
    <x v="3"/>
    <n v="6300"/>
    <d v="2014-06-23T00:00:00"/>
    <x v="0"/>
    <x v="12"/>
    <n v="33063"/>
  </r>
  <r>
    <x v="897"/>
    <n v="56"/>
    <s v="Mike Vittorini"/>
    <x v="0"/>
    <n v="1"/>
    <x v="873"/>
    <n v="57376"/>
    <s v="Critical"/>
    <n v="6"/>
    <n v="65.989999999999995"/>
    <n v="7.0000000000000007E-2"/>
    <x v="5118"/>
    <n v="5.31"/>
    <n v="-223.21199999999999"/>
    <n v="0.56999999999999995"/>
    <x v="2"/>
    <x v="0"/>
    <x v="789"/>
    <x v="9"/>
    <x v="2"/>
    <n v="8028"/>
    <d v="2014-06-19T00:00:00"/>
    <x v="0"/>
    <x v="24"/>
    <n v="49423"/>
  </r>
  <r>
    <x v="897"/>
    <n v="56"/>
    <s v="Mike Vittorini"/>
    <x v="0"/>
    <n v="1"/>
    <x v="873"/>
    <n v="57376"/>
    <s v="Critical"/>
    <n v="44"/>
    <n v="10.52"/>
    <n v="7.0000000000000007E-2"/>
    <x v="5119"/>
    <n v="7.94"/>
    <n v="-168.38"/>
    <n v="0.52"/>
    <x v="1"/>
    <x v="6"/>
    <x v="767"/>
    <x v="5"/>
    <x v="2"/>
    <n v="8027"/>
    <d v="2014-06-21T00:00:00"/>
    <x v="0"/>
    <x v="24"/>
    <n v="49423"/>
  </r>
  <r>
    <x v="207"/>
    <n v="56"/>
    <s v="Georgia Rosenberg"/>
    <x v="3"/>
    <n v="1"/>
    <x v="873"/>
    <n v="8902"/>
    <s v="High"/>
    <n v="27"/>
    <n v="6.48"/>
    <n v="0.05"/>
    <x v="5120"/>
    <n v="5.94"/>
    <n v="-57.62"/>
    <n v="0.37"/>
    <x v="0"/>
    <x v="0"/>
    <x v="1022"/>
    <x v="2"/>
    <x v="1"/>
    <n v="1213"/>
    <d v="2014-06-21T00:00:00"/>
    <x v="0"/>
    <x v="5"/>
    <n v="84120"/>
  </r>
  <r>
    <x v="403"/>
    <n v="56"/>
    <s v="Maria Zettner"/>
    <x v="2"/>
    <n v="1"/>
    <x v="873"/>
    <n v="29862"/>
    <s v="Medium"/>
    <n v="34"/>
    <n v="6.48"/>
    <n v="0.08"/>
    <x v="5121"/>
    <n v="5.86"/>
    <n v="-76.88"/>
    <n v="0.36"/>
    <x v="0"/>
    <x v="0"/>
    <x v="1203"/>
    <x v="2"/>
    <x v="2"/>
    <n v="4203"/>
    <d v="2014-06-21T00:00:00"/>
    <x v="0"/>
    <x v="23"/>
    <n v="53094"/>
  </r>
  <r>
    <x v="1307"/>
    <n v="56"/>
    <s v="Toby Grace"/>
    <x v="1"/>
    <n v="1"/>
    <x v="874"/>
    <n v="16737"/>
    <s v="Not Specified"/>
    <n v="15"/>
    <n v="90.48"/>
    <n v="0.01"/>
    <x v="5122"/>
    <n v="19.989999999999998"/>
    <n v="366.8"/>
    <n v="0.4"/>
    <x v="0"/>
    <x v="0"/>
    <x v="97"/>
    <x v="15"/>
    <x v="3"/>
    <n v="2322"/>
    <d v="2014-06-21T00:00:00"/>
    <x v="0"/>
    <x v="42"/>
    <n v="31313"/>
  </r>
  <r>
    <x v="492"/>
    <n v="56"/>
    <s v="Jack O'Briant"/>
    <x v="3"/>
    <n v="1"/>
    <x v="874"/>
    <n v="51360"/>
    <s v="Medium"/>
    <n v="12"/>
    <n v="3.69"/>
    <n v="0"/>
    <x v="5123"/>
    <n v="0.5"/>
    <n v="16.34"/>
    <n v="0.38"/>
    <x v="0"/>
    <x v="0"/>
    <x v="317"/>
    <x v="12"/>
    <x v="3"/>
    <n v="7197"/>
    <d v="2014-06-22T00:00:00"/>
    <x v="0"/>
    <x v="32"/>
    <n v="39503"/>
  </r>
  <r>
    <x v="40"/>
    <n v="56"/>
    <s v="Jack Lebron"/>
    <x v="2"/>
    <n v="1"/>
    <x v="874"/>
    <n v="24038"/>
    <s v="High"/>
    <n v="38"/>
    <n v="2.78"/>
    <n v="0.1"/>
    <x v="5124"/>
    <n v="1.34"/>
    <n v="-0.95"/>
    <n v="0.45"/>
    <x v="0"/>
    <x v="3"/>
    <x v="669"/>
    <x v="6"/>
    <x v="2"/>
    <n v="3359"/>
    <d v="2014-06-22T00:00:00"/>
    <x v="0"/>
    <x v="14"/>
    <n v="60544"/>
  </r>
  <r>
    <x v="763"/>
    <n v="56"/>
    <s v="Jack Lebron"/>
    <x v="2"/>
    <n v="1"/>
    <x v="874"/>
    <n v="24038"/>
    <s v="High"/>
    <n v="15"/>
    <n v="65.989999999999995"/>
    <n v="0"/>
    <x v="5125"/>
    <n v="5.26"/>
    <n v="82.043999999999997"/>
    <n v="0.56000000000000005"/>
    <x v="2"/>
    <x v="0"/>
    <x v="367"/>
    <x v="9"/>
    <x v="2"/>
    <n v="3360"/>
    <d v="2014-06-22T00:00:00"/>
    <x v="1"/>
    <x v="36"/>
    <n v="46368"/>
  </r>
  <r>
    <x v="1273"/>
    <n v="56"/>
    <s v="Michelle Lonsdale"/>
    <x v="2"/>
    <n v="1"/>
    <x v="874"/>
    <n v="26531"/>
    <s v="Medium"/>
    <n v="26"/>
    <n v="205.99"/>
    <n v="0"/>
    <x v="5126"/>
    <n v="5.26"/>
    <n v="1215.441"/>
    <n v="0.56000000000000005"/>
    <x v="2"/>
    <x v="0"/>
    <x v="827"/>
    <x v="9"/>
    <x v="2"/>
    <n v="3716"/>
    <d v="2014-06-22T00:00:00"/>
    <x v="0"/>
    <x v="14"/>
    <n v="60139"/>
  </r>
  <r>
    <x v="22"/>
    <n v="56"/>
    <s v="Julia West"/>
    <x v="1"/>
    <n v="1"/>
    <x v="875"/>
    <n v="32806"/>
    <s v="Critical"/>
    <n v="8"/>
    <n v="20.239999999999998"/>
    <n v="0.02"/>
    <x v="5127"/>
    <n v="8.99"/>
    <n v="-28.34"/>
    <n v="0.46"/>
    <x v="1"/>
    <x v="6"/>
    <x v="1160"/>
    <x v="5"/>
    <x v="2"/>
    <n v="4607"/>
    <d v="2014-06-22T00:00:00"/>
    <x v="0"/>
    <x v="14"/>
    <n v="61401"/>
  </r>
  <r>
    <x v="1192"/>
    <n v="56"/>
    <s v="Lycoris Saunders"/>
    <x v="1"/>
    <n v="1"/>
    <x v="875"/>
    <n v="32806"/>
    <s v="High"/>
    <n v="48"/>
    <n v="3.69"/>
    <n v="0.1"/>
    <x v="5128"/>
    <n v="0.5"/>
    <n v="77.3"/>
    <n v="0.38"/>
    <x v="0"/>
    <x v="0"/>
    <x v="857"/>
    <x v="12"/>
    <x v="3"/>
    <n v="4608"/>
    <d v="2014-06-22T00:00:00"/>
    <x v="1"/>
    <x v="45"/>
    <n v="28081"/>
  </r>
  <r>
    <x v="292"/>
    <n v="56"/>
    <s v="Julie Prescott"/>
    <x v="1"/>
    <n v="1"/>
    <x v="875"/>
    <n v="42850"/>
    <s v="Medium"/>
    <n v="27"/>
    <n v="29.99"/>
    <n v="0.05"/>
    <x v="5129"/>
    <n v="5.5"/>
    <n v="141.28"/>
    <n v="0.51"/>
    <x v="2"/>
    <x v="0"/>
    <x v="1097"/>
    <x v="8"/>
    <x v="0"/>
    <n v="6043"/>
    <d v="2014-06-22T00:00:00"/>
    <x v="1"/>
    <x v="41"/>
    <n v="26101"/>
  </r>
  <r>
    <x v="1192"/>
    <n v="56"/>
    <s v="Lycoris Saunders"/>
    <x v="1"/>
    <n v="1"/>
    <x v="875"/>
    <n v="32806"/>
    <s v="High"/>
    <n v="33"/>
    <n v="6.68"/>
    <n v="0.02"/>
    <x v="5130"/>
    <n v="5.2"/>
    <n v="-45.29"/>
    <n v="0.37"/>
    <x v="0"/>
    <x v="0"/>
    <x v="520"/>
    <x v="2"/>
    <x v="3"/>
    <n v="4609"/>
    <d v="2014-06-23T00:00:00"/>
    <x v="0"/>
    <x v="45"/>
    <n v="28081"/>
  </r>
  <r>
    <x v="1207"/>
    <n v="56"/>
    <s v="Laurel Elliston"/>
    <x v="1"/>
    <n v="1"/>
    <x v="876"/>
    <n v="46565"/>
    <s v="Not Specified"/>
    <n v="16"/>
    <n v="300.64999999999998"/>
    <n v="0.05"/>
    <x v="5131"/>
    <n v="24.49"/>
    <n v="1196.72"/>
    <n v="0.52"/>
    <x v="0"/>
    <x v="1"/>
    <x v="896"/>
    <x v="13"/>
    <x v="3"/>
    <n v="6548"/>
    <d v="2014-06-22T00:00:00"/>
    <x v="1"/>
    <x v="16"/>
    <n v="23666"/>
  </r>
  <r>
    <x v="1308"/>
    <n v="56"/>
    <s v="Muhammed Lee"/>
    <x v="3"/>
    <n v="1"/>
    <x v="876"/>
    <n v="59812"/>
    <s v="Medium"/>
    <n v="46"/>
    <n v="193.17"/>
    <n v="0"/>
    <x v="5132"/>
    <n v="19.989999999999998"/>
    <n v="1646.43"/>
    <n v="0.71"/>
    <x v="0"/>
    <x v="0"/>
    <x v="337"/>
    <x v="0"/>
    <x v="1"/>
    <n v="8374"/>
    <d v="2014-06-22T00:00:00"/>
    <x v="0"/>
    <x v="2"/>
    <n v="92804"/>
  </r>
  <r>
    <x v="601"/>
    <n v="56"/>
    <s v="Bart Watters"/>
    <x v="2"/>
    <n v="1"/>
    <x v="876"/>
    <n v="54150"/>
    <s v="Critical"/>
    <n v="12"/>
    <n v="195.99"/>
    <n v="0.01"/>
    <x v="5133"/>
    <n v="3.99"/>
    <n v="-53.691000000000003"/>
    <n v="0.59"/>
    <x v="2"/>
    <x v="0"/>
    <x v="1180"/>
    <x v="9"/>
    <x v="2"/>
    <n v="7569"/>
    <d v="2014-06-22T00:00:00"/>
    <x v="1"/>
    <x v="3"/>
    <n v="55113"/>
  </r>
  <r>
    <x v="1168"/>
    <n v="56"/>
    <s v="Muhammed Lee"/>
    <x v="3"/>
    <n v="1"/>
    <x v="876"/>
    <n v="59812"/>
    <s v="Medium"/>
    <n v="2"/>
    <n v="12.64"/>
    <n v="0.06"/>
    <x v="5134"/>
    <n v="4.9800000000000004"/>
    <n v="-18.39"/>
    <n v="0.48"/>
    <x v="1"/>
    <x v="6"/>
    <x v="369"/>
    <x v="5"/>
    <x v="1"/>
    <n v="8375"/>
    <d v="2014-06-23T00:00:00"/>
    <x v="0"/>
    <x v="2"/>
    <n v="94509"/>
  </r>
  <r>
    <x v="1115"/>
    <n v="56"/>
    <s v="Sandra Glassco"/>
    <x v="1"/>
    <n v="1"/>
    <x v="876"/>
    <n v="10340"/>
    <s v="High"/>
    <n v="24"/>
    <n v="320.98"/>
    <n v="0.03"/>
    <x v="5135"/>
    <n v="24.49"/>
    <n v="2080.48"/>
    <n v="0.55000000000000004"/>
    <x v="1"/>
    <x v="1"/>
    <x v="888"/>
    <x v="1"/>
    <x v="2"/>
    <n v="1428"/>
    <d v="2014-06-23T00:00:00"/>
    <x v="0"/>
    <x v="39"/>
    <n v="58501"/>
  </r>
  <r>
    <x v="1243"/>
    <n v="56"/>
    <s v="Sandra Glassco"/>
    <x v="1"/>
    <n v="1"/>
    <x v="876"/>
    <n v="10340"/>
    <s v="High"/>
    <n v="2"/>
    <n v="110.98"/>
    <n v="0.08"/>
    <x v="5136"/>
    <n v="13.99"/>
    <n v="-178.77"/>
    <n v="0.69"/>
    <x v="1"/>
    <x v="5"/>
    <x v="116"/>
    <x v="5"/>
    <x v="2"/>
    <n v="1429"/>
    <d v="2014-06-23T00:00:00"/>
    <x v="0"/>
    <x v="39"/>
    <n v="58103"/>
  </r>
  <r>
    <x v="1207"/>
    <n v="56"/>
    <s v="Laurel Elliston"/>
    <x v="1"/>
    <n v="1"/>
    <x v="876"/>
    <n v="46565"/>
    <s v="Not Specified"/>
    <n v="50"/>
    <n v="17.670000000000002"/>
    <n v="0.1"/>
    <x v="5137"/>
    <n v="8.99"/>
    <n v="-25.27"/>
    <n v="0.47"/>
    <x v="1"/>
    <x v="6"/>
    <x v="438"/>
    <x v="5"/>
    <x v="3"/>
    <n v="6549"/>
    <d v="2014-06-23T00:00:00"/>
    <x v="0"/>
    <x v="16"/>
    <n v="23666"/>
  </r>
  <r>
    <x v="721"/>
    <n v="56"/>
    <s v="Patrick Bzostek"/>
    <x v="3"/>
    <n v="1"/>
    <x v="876"/>
    <n v="11425"/>
    <s v="Critical"/>
    <n v="29"/>
    <n v="16.91"/>
    <n v="0.1"/>
    <x v="5138"/>
    <n v="6.25"/>
    <n v="-16.59"/>
    <n v="0.57999999999999996"/>
    <x v="0"/>
    <x v="0"/>
    <x v="933"/>
    <x v="0"/>
    <x v="2"/>
    <n v="1579"/>
    <d v="2014-06-23T00:00:00"/>
    <x v="0"/>
    <x v="9"/>
    <n v="75109"/>
  </r>
  <r>
    <x v="770"/>
    <n v="56"/>
    <s v="Saphhira Shifley"/>
    <x v="3"/>
    <n v="1"/>
    <x v="876"/>
    <n v="30944"/>
    <s v="Critical"/>
    <n v="32"/>
    <n v="16.739999999999998"/>
    <n v="0.01"/>
    <x v="5139"/>
    <n v="5.08"/>
    <n v="133.56049999999999"/>
    <n v="0.36"/>
    <x v="0"/>
    <x v="0"/>
    <x v="1190"/>
    <x v="3"/>
    <x v="3"/>
    <n v="4345"/>
    <d v="2014-06-23T00:00:00"/>
    <x v="0"/>
    <x v="17"/>
    <n v="29624"/>
  </r>
  <r>
    <x v="822"/>
    <n v="56"/>
    <s v="Philisse Overcash"/>
    <x v="0"/>
    <n v="1"/>
    <x v="876"/>
    <n v="51462"/>
    <s v="Medium"/>
    <n v="15"/>
    <n v="28.15"/>
    <n v="0.08"/>
    <x v="5140"/>
    <n v="8.99"/>
    <n v="-13.95"/>
    <n v="0.56999999999999995"/>
    <x v="0"/>
    <x v="6"/>
    <x v="1210"/>
    <x v="6"/>
    <x v="2"/>
    <n v="7210"/>
    <d v="2014-06-24T00:00:00"/>
    <x v="1"/>
    <x v="24"/>
    <n v="49201"/>
  </r>
  <r>
    <x v="1207"/>
    <n v="56"/>
    <s v="Laurel Elliston"/>
    <x v="1"/>
    <n v="1"/>
    <x v="876"/>
    <n v="46565"/>
    <s v="Not Specified"/>
    <n v="8"/>
    <n v="64.650000000000006"/>
    <n v="0.01"/>
    <x v="5141"/>
    <n v="35"/>
    <n v="-255.55"/>
    <n v="0.8"/>
    <x v="0"/>
    <x v="1"/>
    <x v="613"/>
    <x v="0"/>
    <x v="3"/>
    <n v="6550"/>
    <d v="2014-06-24T00:00:00"/>
    <x v="0"/>
    <x v="16"/>
    <n v="23666"/>
  </r>
  <r>
    <x v="721"/>
    <n v="56"/>
    <s v="Patrick Bzostek"/>
    <x v="3"/>
    <n v="1"/>
    <x v="876"/>
    <n v="11425"/>
    <s v="Critical"/>
    <n v="23"/>
    <n v="155.99"/>
    <n v="0.04"/>
    <x v="5142"/>
    <n v="8.99"/>
    <n v="383.45400000000001"/>
    <n v="0.57999999999999996"/>
    <x v="2"/>
    <x v="0"/>
    <x v="699"/>
    <x v="9"/>
    <x v="2"/>
    <n v="1580"/>
    <d v="2014-06-24T00:00:00"/>
    <x v="1"/>
    <x v="9"/>
    <n v="75109"/>
  </r>
  <r>
    <x v="1053"/>
    <n v="56"/>
    <s v="Arianne Irving"/>
    <x v="2"/>
    <n v="1"/>
    <x v="876"/>
    <n v="56743"/>
    <s v="Medium"/>
    <n v="23"/>
    <n v="22.23"/>
    <n v="0.06"/>
    <x v="5143"/>
    <n v="8.99"/>
    <n v="152.31"/>
    <n v="0.41"/>
    <x v="1"/>
    <x v="6"/>
    <x v="994"/>
    <x v="5"/>
    <x v="3"/>
    <n v="7944"/>
    <d v="2014-06-25T00:00:00"/>
    <x v="1"/>
    <x v="29"/>
    <n v="38109"/>
  </r>
  <r>
    <x v="1243"/>
    <n v="56"/>
    <s v="Sandra Glassco"/>
    <x v="1"/>
    <n v="1"/>
    <x v="876"/>
    <n v="10340"/>
    <s v="High"/>
    <n v="15"/>
    <n v="22.01"/>
    <n v="0.09"/>
    <x v="5144"/>
    <n v="5.53"/>
    <n v="-9.7799999999999994"/>
    <n v="0.59"/>
    <x v="0"/>
    <x v="6"/>
    <x v="496"/>
    <x v="6"/>
    <x v="2"/>
    <n v="1430"/>
    <d v="2014-06-25T00:00:00"/>
    <x v="0"/>
    <x v="39"/>
    <n v="58103"/>
  </r>
  <r>
    <x v="707"/>
    <n v="56"/>
    <s v="Liz Carlisle"/>
    <x v="2"/>
    <n v="1"/>
    <x v="877"/>
    <n v="10210"/>
    <s v="Not Specified"/>
    <n v="10"/>
    <n v="73.98"/>
    <n v="0.04"/>
    <x v="5145"/>
    <n v="14.52"/>
    <n v="-154.65"/>
    <n v="0.65"/>
    <x v="2"/>
    <x v="0"/>
    <x v="54"/>
    <x v="8"/>
    <x v="3"/>
    <n v="1404"/>
    <d v="2014-06-24T00:00:00"/>
    <x v="0"/>
    <x v="45"/>
    <n v="28601"/>
  </r>
  <r>
    <x v="762"/>
    <n v="56"/>
    <s v="Cindy Stewart"/>
    <x v="2"/>
    <n v="1"/>
    <x v="877"/>
    <n v="23943"/>
    <s v="Critical"/>
    <n v="24"/>
    <n v="15.94"/>
    <n v="0.03"/>
    <x v="5146"/>
    <n v="5.45"/>
    <n v="3.44"/>
    <n v="0.55000000000000004"/>
    <x v="0"/>
    <x v="6"/>
    <x v="916"/>
    <x v="6"/>
    <x v="1"/>
    <n v="3348"/>
    <d v="2014-06-25T00:00:00"/>
    <x v="0"/>
    <x v="40"/>
    <n v="86301"/>
  </r>
  <r>
    <x v="153"/>
    <n v="56"/>
    <s v="Karl Brown"/>
    <x v="1"/>
    <n v="1"/>
    <x v="877"/>
    <n v="23169"/>
    <s v="Critical"/>
    <n v="27"/>
    <n v="6.48"/>
    <n v="7.0000000000000007E-2"/>
    <x v="5147"/>
    <n v="5.1100000000000003"/>
    <n v="-42.97"/>
    <n v="0.37"/>
    <x v="0"/>
    <x v="0"/>
    <x v="574"/>
    <x v="2"/>
    <x v="0"/>
    <n v="3227"/>
    <d v="2014-06-25T00:00:00"/>
    <x v="0"/>
    <x v="25"/>
    <n v="5401"/>
  </r>
  <r>
    <x v="305"/>
    <n v="56"/>
    <s v="Rob Haberlin"/>
    <x v="3"/>
    <n v="1"/>
    <x v="877"/>
    <n v="2465"/>
    <s v="Critical"/>
    <n v="28"/>
    <n v="39.479999999999997"/>
    <n v="0.04"/>
    <x v="5148"/>
    <n v="1.99"/>
    <n v="271.87"/>
    <n v="0.54"/>
    <x v="2"/>
    <x v="6"/>
    <x v="276"/>
    <x v="8"/>
    <x v="2"/>
    <n v="353"/>
    <d v="2014-06-25T00:00:00"/>
    <x v="0"/>
    <x v="10"/>
    <n v="50158"/>
  </r>
  <r>
    <x v="1058"/>
    <n v="56"/>
    <s v="Karl Brown"/>
    <x v="1"/>
    <n v="1"/>
    <x v="877"/>
    <n v="23169"/>
    <s v="Critical"/>
    <n v="22"/>
    <n v="80.98"/>
    <n v="0.1"/>
    <x v="5149"/>
    <n v="7.18"/>
    <n v="346.54"/>
    <n v="0.48"/>
    <x v="2"/>
    <x v="0"/>
    <x v="758"/>
    <x v="8"/>
    <x v="0"/>
    <n v="3228"/>
    <d v="2014-06-25T00:00:00"/>
    <x v="0"/>
    <x v="35"/>
    <n v="2840"/>
  </r>
  <r>
    <x v="374"/>
    <n v="56"/>
    <s v="Nora Pelletier"/>
    <x v="1"/>
    <n v="1"/>
    <x v="878"/>
    <n v="18884"/>
    <s v="Not Specified"/>
    <n v="5"/>
    <n v="25.98"/>
    <n v="0.1"/>
    <x v="4460"/>
    <n v="14.36"/>
    <n v="-70.430000000000007"/>
    <n v="0.6"/>
    <x v="1"/>
    <x v="2"/>
    <x v="167"/>
    <x v="1"/>
    <x v="3"/>
    <n v="2613"/>
    <d v="2014-06-25T00:00:00"/>
    <x v="2"/>
    <x v="12"/>
    <n v="32789"/>
  </r>
  <r>
    <x v="108"/>
    <n v="56"/>
    <s v="Tracy Collins"/>
    <x v="3"/>
    <n v="1"/>
    <x v="878"/>
    <n v="14500"/>
    <s v="Not Specified"/>
    <n v="46"/>
    <n v="34.58"/>
    <n v="0.01"/>
    <x v="5150"/>
    <n v="8.99"/>
    <n v="289.02"/>
    <n v="0.56000000000000005"/>
    <x v="0"/>
    <x v="6"/>
    <x v="924"/>
    <x v="6"/>
    <x v="3"/>
    <n v="2034"/>
    <d v="2014-06-25T00:00:00"/>
    <x v="0"/>
    <x v="12"/>
    <n v="33458"/>
  </r>
  <r>
    <x v="108"/>
    <n v="56"/>
    <s v="Tracy Collins"/>
    <x v="3"/>
    <n v="1"/>
    <x v="878"/>
    <n v="14500"/>
    <s v="Not Specified"/>
    <n v="44"/>
    <n v="19.98"/>
    <n v="7.0000000000000007E-2"/>
    <x v="5151"/>
    <n v="5.77"/>
    <n v="211.79"/>
    <n v="0.38"/>
    <x v="0"/>
    <x v="0"/>
    <x v="486"/>
    <x v="2"/>
    <x v="3"/>
    <n v="2033"/>
    <d v="2014-06-26T00:00:00"/>
    <x v="0"/>
    <x v="12"/>
    <n v="33458"/>
  </r>
  <r>
    <x v="374"/>
    <n v="56"/>
    <s v="Nora Pelletier"/>
    <x v="1"/>
    <n v="1"/>
    <x v="878"/>
    <n v="18884"/>
    <s v="Not Specified"/>
    <n v="29"/>
    <n v="449.99"/>
    <n v="0"/>
    <x v="5152"/>
    <n v="24.49"/>
    <n v="3825.69"/>
    <n v="0.52"/>
    <x v="2"/>
    <x v="1"/>
    <x v="634"/>
    <x v="11"/>
    <x v="3"/>
    <n v="2614"/>
    <d v="2014-06-26T00:00:00"/>
    <x v="0"/>
    <x v="12"/>
    <n v="32789"/>
  </r>
  <r>
    <x v="291"/>
    <n v="56"/>
    <s v="Dave Hallsten"/>
    <x v="2"/>
    <n v="1"/>
    <x v="879"/>
    <n v="7846"/>
    <s v="Low"/>
    <n v="12"/>
    <n v="1.76"/>
    <n v="0.05"/>
    <x v="5153"/>
    <n v="4.8600000000000003"/>
    <n v="-33.61"/>
    <n v="0.41"/>
    <x v="1"/>
    <x v="0"/>
    <x v="456"/>
    <x v="5"/>
    <x v="0"/>
    <n v="1067"/>
    <d v="2014-06-25T00:00:00"/>
    <x v="0"/>
    <x v="1"/>
    <n v="20746"/>
  </r>
  <r>
    <x v="894"/>
    <n v="56"/>
    <s v="Ashley Jarboe"/>
    <x v="0"/>
    <n v="1"/>
    <x v="879"/>
    <n v="31939"/>
    <s v="High"/>
    <n v="13"/>
    <n v="140.99"/>
    <n v="7.0000000000000007E-2"/>
    <x v="5154"/>
    <n v="4.2"/>
    <n v="-75.009"/>
    <n v="0.59"/>
    <x v="2"/>
    <x v="0"/>
    <x v="860"/>
    <x v="9"/>
    <x v="1"/>
    <n v="4487"/>
    <d v="2014-06-27T00:00:00"/>
    <x v="0"/>
    <x v="40"/>
    <n v="85234"/>
  </r>
  <r>
    <x v="291"/>
    <n v="56"/>
    <s v="Dave Hallsten"/>
    <x v="2"/>
    <n v="1"/>
    <x v="879"/>
    <n v="7846"/>
    <s v="Low"/>
    <n v="47"/>
    <n v="67.28"/>
    <n v="0.09"/>
    <x v="5155"/>
    <n v="19.989999999999998"/>
    <n v="499.27300000000002"/>
    <n v="0.4"/>
    <x v="0"/>
    <x v="0"/>
    <x v="864"/>
    <x v="3"/>
    <x v="0"/>
    <n v="1064"/>
    <d v="2014-06-30T00:00:00"/>
    <x v="0"/>
    <x v="1"/>
    <n v="20746"/>
  </r>
  <r>
    <x v="291"/>
    <n v="56"/>
    <s v="Dave Hallsten"/>
    <x v="2"/>
    <n v="1"/>
    <x v="879"/>
    <n v="7846"/>
    <s v="Low"/>
    <n v="20"/>
    <n v="2.08"/>
    <n v="0.1"/>
    <x v="5156"/>
    <n v="1.49"/>
    <n v="-10.2235"/>
    <n v="0.36"/>
    <x v="0"/>
    <x v="0"/>
    <x v="579"/>
    <x v="3"/>
    <x v="0"/>
    <n v="1065"/>
    <d v="2014-06-30T00:00:00"/>
    <x v="0"/>
    <x v="1"/>
    <n v="20746"/>
  </r>
  <r>
    <x v="291"/>
    <n v="56"/>
    <s v="Dave Hallsten"/>
    <x v="2"/>
    <n v="1"/>
    <x v="879"/>
    <n v="7846"/>
    <s v="Low"/>
    <n v="20"/>
    <n v="26.31"/>
    <n v="0.01"/>
    <x v="5157"/>
    <n v="5.89"/>
    <n v="-64.819999999999993"/>
    <n v="0.75"/>
    <x v="2"/>
    <x v="0"/>
    <x v="914"/>
    <x v="8"/>
    <x v="0"/>
    <n v="1066"/>
    <d v="2014-07-02T00:00:00"/>
    <x v="0"/>
    <x v="1"/>
    <n v="20746"/>
  </r>
  <r>
    <x v="184"/>
    <n v="56"/>
    <s v="Rick Wilson"/>
    <x v="3"/>
    <n v="1"/>
    <x v="880"/>
    <n v="8135"/>
    <s v="Not Specified"/>
    <n v="16"/>
    <n v="55.99"/>
    <n v="0.03"/>
    <x v="5158"/>
    <n v="5"/>
    <n v="-184.69"/>
    <n v="0.8"/>
    <x v="2"/>
    <x v="6"/>
    <x v="413"/>
    <x v="9"/>
    <x v="3"/>
    <n v="1110"/>
    <d v="2014-06-27T00:00:00"/>
    <x v="0"/>
    <x v="45"/>
    <n v="28403"/>
  </r>
  <r>
    <x v="601"/>
    <n v="56"/>
    <s v="Ed Jacobs"/>
    <x v="0"/>
    <n v="1"/>
    <x v="880"/>
    <n v="31524"/>
    <s v="Low"/>
    <n v="10"/>
    <n v="100.89"/>
    <n v="0.08"/>
    <x v="5159"/>
    <n v="42"/>
    <n v="-211.33"/>
    <n v="0.61"/>
    <x v="1"/>
    <x v="2"/>
    <x v="792"/>
    <x v="1"/>
    <x v="1"/>
    <n v="4422"/>
    <d v="2014-06-28T00:00:00"/>
    <x v="2"/>
    <x v="2"/>
    <n v="95661"/>
  </r>
  <r>
    <x v="492"/>
    <n v="56"/>
    <s v="Jack O'Briant"/>
    <x v="3"/>
    <n v="1"/>
    <x v="881"/>
    <n v="54176"/>
    <s v="Not Specified"/>
    <n v="33"/>
    <n v="73.98"/>
    <n v="0.06"/>
    <x v="5160"/>
    <n v="14.52"/>
    <n v="131.02000000000001"/>
    <n v="0.65"/>
    <x v="2"/>
    <x v="0"/>
    <x v="54"/>
    <x v="8"/>
    <x v="3"/>
    <n v="7572"/>
    <d v="2014-06-28T00:00:00"/>
    <x v="0"/>
    <x v="32"/>
    <n v="39503"/>
  </r>
  <r>
    <x v="858"/>
    <n v="56"/>
    <s v="Art Miller"/>
    <x v="2"/>
    <n v="1"/>
    <x v="881"/>
    <n v="26277"/>
    <s v="Medium"/>
    <n v="17"/>
    <n v="49.99"/>
    <n v="0.02"/>
    <x v="5161"/>
    <n v="19.989999999999998"/>
    <n v="-44.4"/>
    <n v="0.45"/>
    <x v="2"/>
    <x v="0"/>
    <x v="193"/>
    <x v="8"/>
    <x v="1"/>
    <n v="3670"/>
    <d v="2014-06-28T00:00:00"/>
    <x v="0"/>
    <x v="30"/>
    <n v="80122"/>
  </r>
  <r>
    <x v="1309"/>
    <n v="56"/>
    <s v="Adam Hart"/>
    <x v="2"/>
    <n v="1"/>
    <x v="881"/>
    <n v="31461"/>
    <s v="Medium"/>
    <n v="26"/>
    <n v="59.98"/>
    <n v="0.08"/>
    <x v="5162"/>
    <n v="3.99"/>
    <n v="350.82"/>
    <n v="0.56999999999999995"/>
    <x v="0"/>
    <x v="0"/>
    <x v="89"/>
    <x v="13"/>
    <x v="1"/>
    <n v="4410"/>
    <d v="2014-06-29T00:00:00"/>
    <x v="0"/>
    <x v="2"/>
    <n v="92630"/>
  </r>
  <r>
    <x v="523"/>
    <n v="56"/>
    <s v="Bruce Degenhardt"/>
    <x v="1"/>
    <n v="1"/>
    <x v="882"/>
    <n v="50983"/>
    <s v="Critical"/>
    <n v="39"/>
    <n v="80.98"/>
    <n v="0.06"/>
    <x v="5163"/>
    <n v="35"/>
    <n v="-1022.02"/>
    <n v="0.81"/>
    <x v="0"/>
    <x v="1"/>
    <x v="695"/>
    <x v="0"/>
    <x v="1"/>
    <n v="7147"/>
    <d v="2014-06-29T00:00:00"/>
    <x v="0"/>
    <x v="40"/>
    <n v="85204"/>
  </r>
  <r>
    <x v="523"/>
    <n v="56"/>
    <s v="Bruce Degenhardt"/>
    <x v="1"/>
    <n v="1"/>
    <x v="882"/>
    <n v="50983"/>
    <s v="Critical"/>
    <n v="15"/>
    <n v="15.51"/>
    <n v="0.05"/>
    <x v="5164"/>
    <n v="5.8"/>
    <n v="-28.58"/>
    <n v="0.6"/>
    <x v="0"/>
    <x v="0"/>
    <x v="1211"/>
    <x v="0"/>
    <x v="1"/>
    <n v="7148"/>
    <d v="2014-06-30T00:00:00"/>
    <x v="0"/>
    <x v="40"/>
    <n v="85204"/>
  </r>
  <r>
    <x v="1310"/>
    <n v="56"/>
    <s v="Tony Molinari"/>
    <x v="2"/>
    <n v="1"/>
    <x v="882"/>
    <n v="15619"/>
    <s v="Low"/>
    <n v="36"/>
    <n v="3.29"/>
    <n v="0.05"/>
    <x v="5165"/>
    <n v="1.35"/>
    <n v="20.57"/>
    <n v="0.4"/>
    <x v="0"/>
    <x v="3"/>
    <x v="64"/>
    <x v="14"/>
    <x v="0"/>
    <n v="2167"/>
    <d v="2014-07-02T00:00:00"/>
    <x v="1"/>
    <x v="28"/>
    <n v="2364"/>
  </r>
  <r>
    <x v="1280"/>
    <n v="56"/>
    <s v="Jessica Myrick"/>
    <x v="0"/>
    <n v="1"/>
    <x v="882"/>
    <n v="8961"/>
    <s v="Low"/>
    <n v="48"/>
    <n v="100.8"/>
    <n v="0.08"/>
    <x v="5166"/>
    <n v="60"/>
    <n v="-1291.3900000000001"/>
    <n v="0.59"/>
    <x v="1"/>
    <x v="2"/>
    <x v="1100"/>
    <x v="4"/>
    <x v="1"/>
    <n v="1219"/>
    <d v="2014-07-03T00:00:00"/>
    <x v="2"/>
    <x v="44"/>
    <n v="82070"/>
  </r>
  <r>
    <x v="0"/>
    <n v="56"/>
    <s v="Jessica Myrick"/>
    <x v="0"/>
    <n v="1"/>
    <x v="882"/>
    <n v="8961"/>
    <s v="Low"/>
    <n v="15"/>
    <n v="39.979999999999997"/>
    <n v="0"/>
    <x v="5167"/>
    <n v="4"/>
    <n v="-12.02"/>
    <n v="0.7"/>
    <x v="2"/>
    <x v="0"/>
    <x v="414"/>
    <x v="8"/>
    <x v="0"/>
    <n v="1220"/>
    <d v="2014-07-03T00:00:00"/>
    <x v="0"/>
    <x v="0"/>
    <n v="15131"/>
  </r>
  <r>
    <x v="717"/>
    <n v="56"/>
    <s v="Tony Molinari"/>
    <x v="2"/>
    <n v="1"/>
    <x v="882"/>
    <n v="15619"/>
    <s v="Low"/>
    <n v="9"/>
    <n v="160.97999999999999"/>
    <n v="0.1"/>
    <x v="5168"/>
    <n v="30"/>
    <n v="-65.02"/>
    <n v="0.62"/>
    <x v="1"/>
    <x v="2"/>
    <x v="187"/>
    <x v="1"/>
    <x v="0"/>
    <n v="2168"/>
    <d v="2014-07-05T00:00:00"/>
    <x v="2"/>
    <x v="19"/>
    <n v="4901"/>
  </r>
  <r>
    <x v="617"/>
    <n v="56"/>
    <s v="Andrew Roberts"/>
    <x v="0"/>
    <n v="1"/>
    <x v="883"/>
    <n v="44516"/>
    <s v="Critical"/>
    <n v="17"/>
    <n v="3.28"/>
    <n v="0.06"/>
    <x v="5169"/>
    <n v="3.97"/>
    <n v="-47.32"/>
    <n v="0.56000000000000005"/>
    <x v="0"/>
    <x v="3"/>
    <x v="46"/>
    <x v="6"/>
    <x v="1"/>
    <n v="6288"/>
    <d v="2014-06-29T00:00:00"/>
    <x v="0"/>
    <x v="21"/>
    <n v="99352"/>
  </r>
  <r>
    <x v="345"/>
    <n v="56"/>
    <s v="Astrea Jones"/>
    <x v="2"/>
    <n v="1"/>
    <x v="883"/>
    <n v="18951"/>
    <s v="Critical"/>
    <n v="16"/>
    <n v="3.98"/>
    <n v="0.09"/>
    <x v="5170"/>
    <n v="2.97"/>
    <n v="-16.27"/>
    <n v="0.35"/>
    <x v="0"/>
    <x v="3"/>
    <x v="977"/>
    <x v="2"/>
    <x v="0"/>
    <n v="2622"/>
    <d v="2014-06-30T00:00:00"/>
    <x v="0"/>
    <x v="19"/>
    <n v="4401"/>
  </r>
  <r>
    <x v="264"/>
    <n v="56"/>
    <s v="Rose O'Brian"/>
    <x v="1"/>
    <n v="1"/>
    <x v="883"/>
    <n v="27844"/>
    <s v="Low"/>
    <n v="27"/>
    <n v="4.9800000000000004"/>
    <n v="0.04"/>
    <x v="5171"/>
    <n v="5.49"/>
    <n v="-73.42"/>
    <n v="0.38"/>
    <x v="0"/>
    <x v="0"/>
    <x v="552"/>
    <x v="2"/>
    <x v="2"/>
    <n v="3906"/>
    <d v="2014-07-01T00:00:00"/>
    <x v="0"/>
    <x v="11"/>
    <n v="74133"/>
  </r>
  <r>
    <x v="271"/>
    <n v="56"/>
    <s v="Craig Carroll"/>
    <x v="0"/>
    <n v="1"/>
    <x v="883"/>
    <n v="7239"/>
    <s v="Medium"/>
    <n v="50"/>
    <n v="120.33"/>
    <n v="0.03"/>
    <x v="5172"/>
    <n v="19.989999999999998"/>
    <n v="1416.27"/>
    <n v="0.59"/>
    <x v="0"/>
    <x v="0"/>
    <x v="1008"/>
    <x v="0"/>
    <x v="2"/>
    <n v="999"/>
    <d v="2014-07-01T00:00:00"/>
    <x v="0"/>
    <x v="7"/>
    <n v="68046"/>
  </r>
  <r>
    <x v="593"/>
    <n v="56"/>
    <s v="Astrea Jones"/>
    <x v="2"/>
    <n v="1"/>
    <x v="883"/>
    <n v="18951"/>
    <s v="Critical"/>
    <n v="10"/>
    <n v="35.99"/>
    <n v="0.03"/>
    <x v="5173"/>
    <n v="5"/>
    <n v="-169.74100000000001"/>
    <n v="0.85"/>
    <x v="2"/>
    <x v="0"/>
    <x v="202"/>
    <x v="9"/>
    <x v="0"/>
    <n v="2623"/>
    <d v="2014-07-01T00:00:00"/>
    <x v="1"/>
    <x v="19"/>
    <n v="4005"/>
  </r>
  <r>
    <x v="998"/>
    <n v="56"/>
    <s v="Rose O'Brian"/>
    <x v="1"/>
    <n v="1"/>
    <x v="883"/>
    <n v="27844"/>
    <s v="Low"/>
    <n v="1"/>
    <n v="5.8"/>
    <n v="0.09"/>
    <x v="185"/>
    <n v="5.59"/>
    <n v="-9.6944999999999997"/>
    <n v="0.4"/>
    <x v="0"/>
    <x v="0"/>
    <x v="998"/>
    <x v="3"/>
    <x v="1"/>
    <n v="3905"/>
    <d v="2014-07-06T00:00:00"/>
    <x v="0"/>
    <x v="6"/>
    <n v="97321"/>
  </r>
  <r>
    <x v="392"/>
    <n v="56"/>
    <s v="Bobby Odegard"/>
    <x v="2"/>
    <n v="1"/>
    <x v="884"/>
    <n v="29318"/>
    <s v="Not Specified"/>
    <n v="21"/>
    <n v="138.13999999999999"/>
    <n v="0.04"/>
    <x v="5174"/>
    <n v="35"/>
    <n v="-522.94000000000005"/>
    <m/>
    <x v="0"/>
    <x v="1"/>
    <x v="292"/>
    <x v="0"/>
    <x v="2"/>
    <n v="4123"/>
    <d v="2014-07-01T00:00:00"/>
    <x v="1"/>
    <x v="7"/>
    <n v="68104"/>
  </r>
  <r>
    <x v="126"/>
    <n v="56"/>
    <s v="Tanja Norvell"/>
    <x v="2"/>
    <n v="1"/>
    <x v="884"/>
    <n v="11270"/>
    <s v="High"/>
    <n v="15"/>
    <n v="8.6"/>
    <n v="0.04"/>
    <x v="5175"/>
    <n v="6.19"/>
    <n v="-21.85"/>
    <n v="0.38"/>
    <x v="0"/>
    <x v="0"/>
    <x v="105"/>
    <x v="3"/>
    <x v="3"/>
    <n v="1563"/>
    <d v="2014-07-01T00:00:00"/>
    <x v="1"/>
    <x v="12"/>
    <n v="33710"/>
  </r>
  <r>
    <x v="730"/>
    <n v="56"/>
    <s v="Quincy Jones"/>
    <x v="1"/>
    <n v="1"/>
    <x v="884"/>
    <n v="8704"/>
    <s v="Medium"/>
    <n v="43"/>
    <n v="9.93"/>
    <n v="0.01"/>
    <x v="5176"/>
    <n v="1.0900000000000001"/>
    <n v="198.83"/>
    <n v="0.43"/>
    <x v="0"/>
    <x v="3"/>
    <x v="689"/>
    <x v="6"/>
    <x v="3"/>
    <n v="1189"/>
    <d v="2014-07-01T00:00:00"/>
    <x v="0"/>
    <x v="4"/>
    <n v="35216"/>
  </r>
  <r>
    <x v="730"/>
    <n v="56"/>
    <s v="Quincy Jones"/>
    <x v="1"/>
    <n v="1"/>
    <x v="884"/>
    <n v="8704"/>
    <s v="Medium"/>
    <n v="38"/>
    <n v="2.21"/>
    <n v="0.08"/>
    <x v="5177"/>
    <n v="1"/>
    <n v="5.48"/>
    <n v="0.38"/>
    <x v="0"/>
    <x v="3"/>
    <x v="811"/>
    <x v="6"/>
    <x v="3"/>
    <n v="1190"/>
    <d v="2014-07-01T00:00:00"/>
    <x v="0"/>
    <x v="4"/>
    <n v="35216"/>
  </r>
  <r>
    <x v="392"/>
    <n v="56"/>
    <s v="Bobby Odegard"/>
    <x v="2"/>
    <n v="1"/>
    <x v="884"/>
    <n v="29318"/>
    <s v="Not Specified"/>
    <n v="34"/>
    <n v="125.99"/>
    <n v="0.1"/>
    <x v="5178"/>
    <n v="8.08"/>
    <n v="562.13099999999997"/>
    <n v="0.56999999999999995"/>
    <x v="2"/>
    <x v="0"/>
    <x v="665"/>
    <x v="9"/>
    <x v="2"/>
    <n v="4124"/>
    <d v="2014-07-01T00:00:00"/>
    <x v="0"/>
    <x v="7"/>
    <n v="68104"/>
  </r>
  <r>
    <x v="767"/>
    <n v="56"/>
    <s v="Muhammed Yedwab"/>
    <x v="3"/>
    <n v="1"/>
    <x v="884"/>
    <n v="12037"/>
    <s v="Low"/>
    <n v="14"/>
    <n v="9.27"/>
    <n v="0.04"/>
    <x v="5179"/>
    <n v="4.3899999999999997"/>
    <n v="5.89"/>
    <n v="0.38"/>
    <x v="0"/>
    <x v="3"/>
    <x v="545"/>
    <x v="2"/>
    <x v="3"/>
    <n v="1667"/>
    <d v="2014-07-05T00:00:00"/>
    <x v="0"/>
    <x v="16"/>
    <n v="22124"/>
  </r>
  <r>
    <x v="733"/>
    <n v="56"/>
    <s v="Dean Katz"/>
    <x v="1"/>
    <n v="1"/>
    <x v="885"/>
    <n v="58433"/>
    <s v="High"/>
    <n v="11"/>
    <n v="180.98"/>
    <n v="0.01"/>
    <x v="5180"/>
    <n v="30"/>
    <n v="-45.02"/>
    <n v="0.69"/>
    <x v="1"/>
    <x v="2"/>
    <x v="755"/>
    <x v="1"/>
    <x v="1"/>
    <n v="8173"/>
    <d v="2014-07-02T00:00:00"/>
    <x v="2"/>
    <x v="2"/>
    <n v="94061"/>
  </r>
  <r>
    <x v="733"/>
    <n v="56"/>
    <s v="Dean Katz"/>
    <x v="1"/>
    <n v="1"/>
    <x v="885"/>
    <n v="58433"/>
    <s v="High"/>
    <n v="20"/>
    <n v="400.98"/>
    <n v="0.09"/>
    <x v="5181"/>
    <n v="42.52"/>
    <n v="541.01"/>
    <n v="0.71"/>
    <x v="1"/>
    <x v="4"/>
    <x v="460"/>
    <x v="4"/>
    <x v="1"/>
    <n v="8175"/>
    <d v="2014-07-03T00:00:00"/>
    <x v="2"/>
    <x v="2"/>
    <n v="94061"/>
  </r>
  <r>
    <x v="733"/>
    <n v="56"/>
    <s v="Dean Katz"/>
    <x v="1"/>
    <n v="1"/>
    <x v="885"/>
    <n v="58433"/>
    <s v="High"/>
    <n v="30"/>
    <n v="48.04"/>
    <n v="0"/>
    <x v="5182"/>
    <n v="5.79"/>
    <n v="730.44"/>
    <n v="0.37"/>
    <x v="0"/>
    <x v="0"/>
    <x v="629"/>
    <x v="2"/>
    <x v="1"/>
    <n v="8174"/>
    <d v="2014-07-03T00:00:00"/>
    <x v="0"/>
    <x v="2"/>
    <n v="94061"/>
  </r>
  <r>
    <x v="791"/>
    <n v="56"/>
    <s v="Barry Blumstein"/>
    <x v="0"/>
    <n v="1"/>
    <x v="885"/>
    <n v="30566"/>
    <s v="Low"/>
    <n v="34"/>
    <n v="6.48"/>
    <n v="0.02"/>
    <x v="5183"/>
    <n v="9.5399999999999991"/>
    <n v="-193.39"/>
    <n v="0.37"/>
    <x v="0"/>
    <x v="0"/>
    <x v="644"/>
    <x v="2"/>
    <x v="1"/>
    <n v="4290"/>
    <d v="2014-07-03T00:00:00"/>
    <x v="0"/>
    <x v="30"/>
    <n v="80538"/>
  </r>
  <r>
    <x v="823"/>
    <n v="56"/>
    <s v="Erin Ashbrook"/>
    <x v="3"/>
    <n v="1"/>
    <x v="885"/>
    <n v="6918"/>
    <s v="Critical"/>
    <n v="38"/>
    <n v="39.479999999999997"/>
    <n v="0.01"/>
    <x v="5184"/>
    <n v="1.99"/>
    <n v="515.83000000000004"/>
    <n v="0.54"/>
    <x v="2"/>
    <x v="6"/>
    <x v="276"/>
    <x v="8"/>
    <x v="2"/>
    <n v="957"/>
    <d v="2014-07-03T00:00:00"/>
    <x v="0"/>
    <x v="9"/>
    <n v="75028"/>
  </r>
  <r>
    <x v="1311"/>
    <n v="56"/>
    <s v="Harold Pawlan"/>
    <x v="0"/>
    <n v="1"/>
    <x v="886"/>
    <n v="31844"/>
    <s v="Not Specified"/>
    <n v="14"/>
    <n v="150.97999999999999"/>
    <n v="0.09"/>
    <x v="5185"/>
    <n v="66.27"/>
    <n v="-517.73"/>
    <n v="0.65"/>
    <x v="1"/>
    <x v="4"/>
    <x v="686"/>
    <x v="10"/>
    <x v="1"/>
    <n v="4466"/>
    <d v="2014-07-02T00:00:00"/>
    <x v="2"/>
    <x v="5"/>
    <n v="84010"/>
  </r>
  <r>
    <x v="248"/>
    <n v="56"/>
    <s v="Theresa Swint"/>
    <x v="0"/>
    <n v="1"/>
    <x v="886"/>
    <n v="50405"/>
    <s v="Medium"/>
    <n v="8"/>
    <n v="111.03"/>
    <n v="7.0000000000000007E-2"/>
    <x v="5186"/>
    <n v="8.64"/>
    <n v="-108"/>
    <n v="0.78"/>
    <x v="0"/>
    <x v="0"/>
    <x v="831"/>
    <x v="0"/>
    <x v="3"/>
    <n v="7065"/>
    <d v="2014-07-02T00:00:00"/>
    <x v="0"/>
    <x v="12"/>
    <n v="33569"/>
  </r>
  <r>
    <x v="398"/>
    <n v="56"/>
    <s v="Dave Kipp"/>
    <x v="3"/>
    <n v="1"/>
    <x v="886"/>
    <n v="32129"/>
    <s v="Critical"/>
    <n v="20"/>
    <n v="6.48"/>
    <n v="7.0000000000000007E-2"/>
    <x v="5187"/>
    <n v="8.74"/>
    <n v="-105.15"/>
    <n v="0.36"/>
    <x v="0"/>
    <x v="0"/>
    <x v="949"/>
    <x v="2"/>
    <x v="1"/>
    <n v="4513"/>
    <d v="2014-07-03T00:00:00"/>
    <x v="0"/>
    <x v="2"/>
    <n v="91730"/>
  </r>
  <r>
    <x v="1237"/>
    <n v="56"/>
    <s v="Nora Price"/>
    <x v="0"/>
    <n v="1"/>
    <x v="886"/>
    <n v="38950"/>
    <s v="Not Specified"/>
    <n v="24"/>
    <n v="4.38"/>
    <n v="0.02"/>
    <x v="5188"/>
    <n v="6.21"/>
    <n v="-100.57899999999999"/>
    <n v="0.37"/>
    <x v="0"/>
    <x v="0"/>
    <x v="1072"/>
    <x v="3"/>
    <x v="3"/>
    <n v="5490"/>
    <d v="2014-07-03T00:00:00"/>
    <x v="0"/>
    <x v="16"/>
    <n v="23434"/>
  </r>
  <r>
    <x v="1237"/>
    <n v="56"/>
    <s v="Nora Price"/>
    <x v="0"/>
    <n v="1"/>
    <x v="886"/>
    <n v="38950"/>
    <s v="Not Specified"/>
    <n v="39"/>
    <n v="1.89"/>
    <n v="0.08"/>
    <x v="5189"/>
    <n v="0.76"/>
    <n v="-20.6"/>
    <n v="0.83"/>
    <x v="0"/>
    <x v="3"/>
    <x v="927"/>
    <x v="14"/>
    <x v="3"/>
    <n v="5491"/>
    <d v="2014-07-03T00:00:00"/>
    <x v="0"/>
    <x v="16"/>
    <n v="23434"/>
  </r>
  <r>
    <x v="397"/>
    <n v="56"/>
    <s v="Dave Kipp"/>
    <x v="3"/>
    <n v="1"/>
    <x v="886"/>
    <n v="32129"/>
    <s v="Critical"/>
    <n v="4"/>
    <n v="2036.48"/>
    <n v="0.01"/>
    <x v="5190"/>
    <n v="14.7"/>
    <n v="-3669.0509999999999"/>
    <n v="0.55000000000000004"/>
    <x v="2"/>
    <x v="2"/>
    <x v="239"/>
    <x v="7"/>
    <x v="1"/>
    <n v="4514"/>
    <d v="2014-07-04T00:00:00"/>
    <x v="2"/>
    <x v="2"/>
    <n v="96003"/>
  </r>
  <r>
    <x v="1237"/>
    <n v="56"/>
    <s v="Nora Price"/>
    <x v="0"/>
    <n v="1"/>
    <x v="886"/>
    <n v="38950"/>
    <s v="Not Specified"/>
    <n v="30"/>
    <n v="9.31"/>
    <n v="0.03"/>
    <x v="5191"/>
    <n v="3.98"/>
    <n v="-5.98"/>
    <n v="0.56000000000000005"/>
    <x v="0"/>
    <x v="6"/>
    <x v="929"/>
    <x v="16"/>
    <x v="3"/>
    <n v="5492"/>
    <d v="2014-07-05T00:00:00"/>
    <x v="0"/>
    <x v="16"/>
    <n v="23434"/>
  </r>
  <r>
    <x v="1312"/>
    <n v="56"/>
    <s v="Steve Carroll"/>
    <x v="3"/>
    <n v="1"/>
    <x v="887"/>
    <n v="3393"/>
    <s v="High"/>
    <n v="33"/>
    <n v="9.48"/>
    <n v="0.03"/>
    <x v="5192"/>
    <n v="7.29"/>
    <n v="-36.47"/>
    <n v="0.45"/>
    <x v="1"/>
    <x v="6"/>
    <x v="101"/>
    <x v="5"/>
    <x v="2"/>
    <n v="489"/>
    <d v="2014-07-03T00:00:00"/>
    <x v="0"/>
    <x v="3"/>
    <n v="56560"/>
  </r>
  <r>
    <x v="757"/>
    <n v="56"/>
    <s v="Rob Dowd"/>
    <x v="2"/>
    <n v="1"/>
    <x v="887"/>
    <n v="29986"/>
    <s v="Critical"/>
    <n v="40"/>
    <n v="37.700000000000003"/>
    <n v="0.03"/>
    <x v="5193"/>
    <n v="2.99"/>
    <n v="641.40150000000006"/>
    <n v="0.35"/>
    <x v="0"/>
    <x v="0"/>
    <x v="556"/>
    <x v="3"/>
    <x v="2"/>
    <n v="4220"/>
    <d v="2014-07-03T00:00:00"/>
    <x v="0"/>
    <x v="24"/>
    <n v="48640"/>
  </r>
  <r>
    <x v="857"/>
    <n v="56"/>
    <s v="Lycoris Saunders"/>
    <x v="2"/>
    <n v="1"/>
    <x v="887"/>
    <n v="22727"/>
    <s v="Not Specified"/>
    <n v="45"/>
    <n v="6.48"/>
    <n v="7.0000000000000007E-2"/>
    <x v="5194"/>
    <n v="6.65"/>
    <n v="-120.37"/>
    <n v="0.36"/>
    <x v="0"/>
    <x v="0"/>
    <x v="1075"/>
    <x v="2"/>
    <x v="3"/>
    <n v="3164"/>
    <d v="2014-07-03T00:00:00"/>
    <x v="0"/>
    <x v="45"/>
    <n v="28540"/>
  </r>
  <r>
    <x v="1312"/>
    <n v="56"/>
    <s v="Steve Carroll"/>
    <x v="3"/>
    <n v="1"/>
    <x v="887"/>
    <n v="3393"/>
    <s v="High"/>
    <n v="7"/>
    <n v="15.98"/>
    <n v="0.04"/>
    <x v="5195"/>
    <n v="4"/>
    <n v="-5.57"/>
    <n v="0.37"/>
    <x v="2"/>
    <x v="0"/>
    <x v="379"/>
    <x v="8"/>
    <x v="2"/>
    <n v="488"/>
    <d v="2014-07-04T00:00:00"/>
    <x v="1"/>
    <x v="3"/>
    <n v="56560"/>
  </r>
  <r>
    <x v="1313"/>
    <n v="56"/>
    <s v="Raymond Book"/>
    <x v="3"/>
    <n v="1"/>
    <x v="887"/>
    <n v="29569"/>
    <s v="High"/>
    <n v="46"/>
    <n v="599.99"/>
    <n v="7.0000000000000007E-2"/>
    <x v="5196"/>
    <n v="24.49"/>
    <n v="11984.395"/>
    <n v="0.37"/>
    <x v="2"/>
    <x v="1"/>
    <x v="979"/>
    <x v="11"/>
    <x v="1"/>
    <n v="4170"/>
    <d v="2014-07-04T00:00:00"/>
    <x v="0"/>
    <x v="21"/>
    <n v="98011"/>
  </r>
  <r>
    <x v="1313"/>
    <n v="56"/>
    <s v="Raymond Book"/>
    <x v="3"/>
    <n v="1"/>
    <x v="887"/>
    <n v="29569"/>
    <s v="High"/>
    <n v="29"/>
    <n v="18.97"/>
    <n v="0.1"/>
    <x v="5197"/>
    <n v="5.21"/>
    <n v="127.55"/>
    <n v="0.37"/>
    <x v="0"/>
    <x v="0"/>
    <x v="1132"/>
    <x v="2"/>
    <x v="1"/>
    <n v="4171"/>
    <d v="2014-07-05T00:00:00"/>
    <x v="0"/>
    <x v="21"/>
    <n v="98011"/>
  </r>
  <r>
    <x v="794"/>
    <n v="56"/>
    <s v="Jack Garza"/>
    <x v="2"/>
    <n v="1"/>
    <x v="887"/>
    <n v="52160"/>
    <s v="Critical"/>
    <n v="6"/>
    <n v="125.99"/>
    <n v="0.09"/>
    <x v="5198"/>
    <n v="8.08"/>
    <n v="-403.01799999999997"/>
    <n v="0.56999999999999995"/>
    <x v="2"/>
    <x v="0"/>
    <x v="1052"/>
    <x v="9"/>
    <x v="3"/>
    <n v="7314"/>
    <d v="2014-07-05T00:00:00"/>
    <x v="0"/>
    <x v="12"/>
    <n v="33314"/>
  </r>
  <r>
    <x v="902"/>
    <n v="56"/>
    <s v="Joni Blumstein"/>
    <x v="1"/>
    <n v="1"/>
    <x v="887"/>
    <n v="11876"/>
    <s v="High"/>
    <n v="47"/>
    <n v="107.53"/>
    <n v="0.02"/>
    <x v="5199"/>
    <n v="5.81"/>
    <n v="1708.84"/>
    <n v="0.65"/>
    <x v="1"/>
    <x v="5"/>
    <x v="320"/>
    <x v="5"/>
    <x v="2"/>
    <n v="1645"/>
    <d v="2014-07-06T00:00:00"/>
    <x v="0"/>
    <x v="11"/>
    <n v="73703"/>
  </r>
  <r>
    <x v="794"/>
    <n v="56"/>
    <s v="Jack Garza"/>
    <x v="2"/>
    <n v="1"/>
    <x v="887"/>
    <n v="52160"/>
    <s v="Critical"/>
    <n v="5"/>
    <n v="2.1800000000000002"/>
    <n v="0.09"/>
    <x v="5200"/>
    <n v="0.78"/>
    <n v="1.67"/>
    <n v="0.52"/>
    <x v="0"/>
    <x v="3"/>
    <x v="118"/>
    <x v="14"/>
    <x v="3"/>
    <n v="7313"/>
    <d v="2014-07-06T00:00:00"/>
    <x v="1"/>
    <x v="12"/>
    <n v="33314"/>
  </r>
  <r>
    <x v="159"/>
    <n v="56"/>
    <s v="Christine Sundaresam"/>
    <x v="0"/>
    <n v="1"/>
    <x v="887"/>
    <n v="36675"/>
    <s v="High"/>
    <n v="39"/>
    <n v="2.94"/>
    <n v="0.04"/>
    <x v="5201"/>
    <n v="0.81"/>
    <n v="29.76"/>
    <n v="0.4"/>
    <x v="0"/>
    <x v="3"/>
    <x v="874"/>
    <x v="6"/>
    <x v="2"/>
    <n v="5144"/>
    <d v="2014-07-06T00:00:00"/>
    <x v="0"/>
    <x v="26"/>
    <n v="63376"/>
  </r>
  <r>
    <x v="991"/>
    <n v="56"/>
    <s v="George Bell"/>
    <x v="2"/>
    <n v="1"/>
    <x v="888"/>
    <n v="26145"/>
    <s v="Low"/>
    <n v="49"/>
    <n v="9.98"/>
    <n v="0.04"/>
    <x v="5202"/>
    <n v="12.52"/>
    <n v="-362.11"/>
    <n v="0.56999999999999995"/>
    <x v="1"/>
    <x v="0"/>
    <x v="217"/>
    <x v="5"/>
    <x v="2"/>
    <n v="3652"/>
    <d v="2014-07-04T00:00:00"/>
    <x v="0"/>
    <x v="9"/>
    <n v="76308"/>
  </r>
  <r>
    <x v="806"/>
    <n v="56"/>
    <s v="Grant Carroll"/>
    <x v="2"/>
    <n v="1"/>
    <x v="888"/>
    <n v="57447"/>
    <s v="Not Specified"/>
    <n v="39"/>
    <n v="8.4600000000000009"/>
    <n v="0.09"/>
    <x v="5203"/>
    <n v="3.62"/>
    <n v="-60.4"/>
    <n v="0.61"/>
    <x v="2"/>
    <x v="6"/>
    <x v="983"/>
    <x v="8"/>
    <x v="0"/>
    <n v="8042"/>
    <d v="2014-07-04T00:00:00"/>
    <x v="0"/>
    <x v="41"/>
    <n v="26554"/>
  </r>
  <r>
    <x v="214"/>
    <n v="56"/>
    <s v="Brendan Dodson"/>
    <x v="2"/>
    <n v="1"/>
    <x v="888"/>
    <n v="11495"/>
    <s v="High"/>
    <n v="6"/>
    <n v="146.34"/>
    <n v="0"/>
    <x v="5204"/>
    <n v="43.75"/>
    <n v="-144.19800000000001"/>
    <n v="0.65"/>
    <x v="1"/>
    <x v="4"/>
    <x v="685"/>
    <x v="4"/>
    <x v="2"/>
    <n v="1594"/>
    <d v="2014-07-05T00:00:00"/>
    <x v="2"/>
    <x v="14"/>
    <n v="60462"/>
  </r>
  <r>
    <x v="870"/>
    <n v="56"/>
    <s v="Lena Hernandez"/>
    <x v="1"/>
    <n v="1"/>
    <x v="888"/>
    <n v="17382"/>
    <s v="Not Specified"/>
    <n v="20"/>
    <n v="125.99"/>
    <n v="0.01"/>
    <x v="5205"/>
    <n v="8.99"/>
    <n v="223.25399999999999"/>
    <n v="0.59"/>
    <x v="2"/>
    <x v="0"/>
    <x v="67"/>
    <x v="9"/>
    <x v="2"/>
    <n v="2399"/>
    <d v="2014-07-05T00:00:00"/>
    <x v="0"/>
    <x v="24"/>
    <n v="48021"/>
  </r>
  <r>
    <x v="991"/>
    <n v="56"/>
    <s v="George Bell"/>
    <x v="2"/>
    <n v="1"/>
    <x v="888"/>
    <n v="26145"/>
    <s v="Low"/>
    <n v="27"/>
    <n v="29.34"/>
    <n v="0.1"/>
    <x v="5206"/>
    <n v="7.87"/>
    <n v="153.5"/>
    <n v="0.54"/>
    <x v="1"/>
    <x v="0"/>
    <x v="533"/>
    <x v="5"/>
    <x v="2"/>
    <n v="3653"/>
    <d v="2014-07-06T00:00:00"/>
    <x v="0"/>
    <x v="9"/>
    <n v="76308"/>
  </r>
  <r>
    <x v="350"/>
    <n v="56"/>
    <s v="Toby Swindell"/>
    <x v="0"/>
    <n v="1"/>
    <x v="888"/>
    <n v="805"/>
    <s v="Not Specified"/>
    <n v="39"/>
    <n v="4.97"/>
    <n v="0.02"/>
    <x v="5207"/>
    <n v="5.71"/>
    <n v="-119.86"/>
    <n v="0.54"/>
    <x v="1"/>
    <x v="5"/>
    <x v="880"/>
    <x v="5"/>
    <x v="3"/>
    <n v="126"/>
    <d v="2014-07-06T00:00:00"/>
    <x v="0"/>
    <x v="29"/>
    <n v="37066"/>
  </r>
  <r>
    <x v="806"/>
    <n v="56"/>
    <s v="Grant Carroll"/>
    <x v="2"/>
    <n v="1"/>
    <x v="888"/>
    <n v="57447"/>
    <s v="Not Specified"/>
    <n v="8"/>
    <n v="30.98"/>
    <n v="0.06"/>
    <x v="1722"/>
    <n v="6.5"/>
    <n v="-113.6"/>
    <n v="0.79"/>
    <x v="2"/>
    <x v="0"/>
    <x v="640"/>
    <x v="8"/>
    <x v="0"/>
    <n v="8043"/>
    <d v="2014-07-07T00:00:00"/>
    <x v="0"/>
    <x v="41"/>
    <n v="26554"/>
  </r>
  <r>
    <x v="991"/>
    <n v="56"/>
    <s v="George Bell"/>
    <x v="2"/>
    <n v="1"/>
    <x v="888"/>
    <n v="26145"/>
    <s v="Low"/>
    <n v="18"/>
    <n v="4.91"/>
    <n v="0"/>
    <x v="5208"/>
    <n v="5.68"/>
    <n v="-51.198"/>
    <n v="0.36"/>
    <x v="0"/>
    <x v="0"/>
    <x v="412"/>
    <x v="3"/>
    <x v="2"/>
    <n v="3651"/>
    <d v="2014-07-08T00:00:00"/>
    <x v="0"/>
    <x v="9"/>
    <n v="76308"/>
  </r>
  <r>
    <x v="205"/>
    <n v="56"/>
    <s v="Erica Smith"/>
    <x v="0"/>
    <n v="1"/>
    <x v="889"/>
    <n v="36482"/>
    <s v="Medium"/>
    <n v="47"/>
    <n v="328.14"/>
    <n v="0.06"/>
    <x v="5209"/>
    <n v="91.05"/>
    <n v="861.78"/>
    <n v="0.56999999999999995"/>
    <x v="0"/>
    <x v="2"/>
    <x v="122"/>
    <x v="13"/>
    <x v="1"/>
    <n v="5123"/>
    <d v="2014-07-06T00:00:00"/>
    <x v="2"/>
    <x v="21"/>
    <n v="98801"/>
  </r>
  <r>
    <x v="506"/>
    <n v="56"/>
    <s v="Erica Smith"/>
    <x v="0"/>
    <n v="1"/>
    <x v="889"/>
    <n v="36482"/>
    <s v="Medium"/>
    <n v="7"/>
    <n v="5.98"/>
    <n v="0.1"/>
    <x v="5210"/>
    <n v="5.15"/>
    <n v="-7.4"/>
    <n v="0.36"/>
    <x v="0"/>
    <x v="0"/>
    <x v="647"/>
    <x v="2"/>
    <x v="1"/>
    <n v="5122"/>
    <d v="2014-07-06T00:00:00"/>
    <x v="1"/>
    <x v="21"/>
    <n v="99362"/>
  </r>
  <r>
    <x v="446"/>
    <n v="56"/>
    <s v="Randy Ferguson"/>
    <x v="1"/>
    <n v="1"/>
    <x v="889"/>
    <n v="19363"/>
    <s v="High"/>
    <n v="44"/>
    <n v="6.68"/>
    <n v="0.1"/>
    <x v="5211"/>
    <n v="5.66"/>
    <n v="-85.09"/>
    <n v="0.37"/>
    <x v="0"/>
    <x v="0"/>
    <x v="228"/>
    <x v="2"/>
    <x v="3"/>
    <n v="2676"/>
    <d v="2014-07-06T00:00:00"/>
    <x v="0"/>
    <x v="29"/>
    <n v="37421"/>
  </r>
  <r>
    <x v="205"/>
    <n v="56"/>
    <s v="Erica Smith"/>
    <x v="0"/>
    <n v="1"/>
    <x v="889"/>
    <n v="36482"/>
    <s v="Medium"/>
    <n v="27"/>
    <n v="105.34"/>
    <n v="7.0000000000000007E-2"/>
    <x v="5212"/>
    <n v="24.49"/>
    <n v="489.58"/>
    <n v="0.61"/>
    <x v="1"/>
    <x v="1"/>
    <x v="141"/>
    <x v="5"/>
    <x v="1"/>
    <n v="5124"/>
    <d v="2014-07-07T00:00:00"/>
    <x v="1"/>
    <x v="21"/>
    <n v="98801"/>
  </r>
  <r>
    <x v="449"/>
    <n v="56"/>
    <s v="Darren Budd"/>
    <x v="1"/>
    <n v="1"/>
    <x v="889"/>
    <n v="23235"/>
    <s v="High"/>
    <n v="6"/>
    <n v="2.88"/>
    <n v="0.02"/>
    <x v="5213"/>
    <n v="0.5"/>
    <n v="2.4500000000000002"/>
    <n v="0.71"/>
    <x v="1"/>
    <x v="4"/>
    <x v="460"/>
    <x v="4"/>
    <x v="1"/>
    <n v="3242"/>
    <d v="2014-07-07T00:00:00"/>
    <x v="0"/>
    <x v="2"/>
    <n v="93422"/>
  </r>
  <r>
    <x v="708"/>
    <n v="56"/>
    <s v="MaryBeth Skach"/>
    <x v="1"/>
    <n v="1"/>
    <x v="889"/>
    <n v="15714"/>
    <s v="High"/>
    <n v="50"/>
    <n v="49.43"/>
    <n v="0.01"/>
    <x v="5214"/>
    <n v="19.989999999999998"/>
    <n v="3.6"/>
    <n v="0.56999999999999995"/>
    <x v="0"/>
    <x v="0"/>
    <x v="739"/>
    <x v="13"/>
    <x v="3"/>
    <n v="2180"/>
    <d v="2014-07-07T00:00:00"/>
    <x v="1"/>
    <x v="45"/>
    <n v="28115"/>
  </r>
  <r>
    <x v="446"/>
    <n v="56"/>
    <s v="Randy Ferguson"/>
    <x v="1"/>
    <n v="1"/>
    <x v="889"/>
    <n v="19363"/>
    <s v="High"/>
    <n v="41"/>
    <n v="5.98"/>
    <n v="0.04"/>
    <x v="5215"/>
    <n v="0.96"/>
    <n v="49.67"/>
    <n v="0.6"/>
    <x v="0"/>
    <x v="3"/>
    <x v="274"/>
    <x v="6"/>
    <x v="3"/>
    <n v="2677"/>
    <d v="2014-07-07T00:00:00"/>
    <x v="0"/>
    <x v="29"/>
    <n v="37421"/>
  </r>
  <r>
    <x v="476"/>
    <n v="56"/>
    <s v="Dan Lawera"/>
    <x v="2"/>
    <n v="1"/>
    <x v="890"/>
    <n v="12263"/>
    <s v="High"/>
    <n v="12"/>
    <n v="39.479999999999997"/>
    <n v="0"/>
    <x v="5216"/>
    <n v="3.99"/>
    <n v="123.5"/>
    <n v="0.56000000000000005"/>
    <x v="0"/>
    <x v="0"/>
    <x v="1198"/>
    <x v="13"/>
    <x v="2"/>
    <n v="1709"/>
    <d v="2014-07-06T00:00:00"/>
    <x v="0"/>
    <x v="9"/>
    <n v="75503"/>
  </r>
  <r>
    <x v="99"/>
    <n v="56"/>
    <s v="Nona Balk"/>
    <x v="2"/>
    <n v="1"/>
    <x v="890"/>
    <n v="16258"/>
    <s v="Medium"/>
    <n v="1"/>
    <n v="4.9800000000000004"/>
    <n v="0.05"/>
    <x v="5217"/>
    <n v="4.72"/>
    <n v="-6.78"/>
    <n v="0.36"/>
    <x v="0"/>
    <x v="0"/>
    <x v="551"/>
    <x v="2"/>
    <x v="3"/>
    <n v="2262"/>
    <d v="2014-07-07T00:00:00"/>
    <x v="0"/>
    <x v="4"/>
    <n v="36203"/>
  </r>
  <r>
    <x v="99"/>
    <n v="56"/>
    <s v="Nona Balk"/>
    <x v="2"/>
    <n v="1"/>
    <x v="890"/>
    <n v="16258"/>
    <s v="Medium"/>
    <n v="48"/>
    <n v="7.08"/>
    <n v="0.03"/>
    <x v="5218"/>
    <n v="2.35"/>
    <n v="45.31"/>
    <n v="0.47"/>
    <x v="0"/>
    <x v="3"/>
    <x v="458"/>
    <x v="6"/>
    <x v="3"/>
    <n v="2263"/>
    <d v="2014-07-08T00:00:00"/>
    <x v="0"/>
    <x v="4"/>
    <n v="36203"/>
  </r>
  <r>
    <x v="1215"/>
    <n v="56"/>
    <s v="Helen Andreada"/>
    <x v="2"/>
    <n v="1"/>
    <x v="890"/>
    <n v="51493"/>
    <s v="Low"/>
    <n v="31"/>
    <n v="8.56"/>
    <n v="0.01"/>
    <x v="5219"/>
    <n v="5.16"/>
    <n v="8.34"/>
    <n v="0.38"/>
    <x v="0"/>
    <x v="3"/>
    <x v="1212"/>
    <x v="2"/>
    <x v="1"/>
    <n v="7217"/>
    <d v="2014-07-08T00:00:00"/>
    <x v="0"/>
    <x v="2"/>
    <n v="94044"/>
  </r>
  <r>
    <x v="1314"/>
    <n v="56"/>
    <s v="Nick Crebassa"/>
    <x v="2"/>
    <n v="1"/>
    <x v="890"/>
    <n v="34663"/>
    <s v="Not Specified"/>
    <n v="38"/>
    <n v="808.49"/>
    <n v="0.05"/>
    <x v="5220"/>
    <n v="55.3"/>
    <n v="11562.08"/>
    <n v="0.4"/>
    <x v="2"/>
    <x v="2"/>
    <x v="749"/>
    <x v="7"/>
    <x v="3"/>
    <n v="4873"/>
    <d v="2014-07-08T00:00:00"/>
    <x v="2"/>
    <x v="8"/>
    <n v="70065"/>
  </r>
  <r>
    <x v="646"/>
    <n v="56"/>
    <s v="Cindy Chapman"/>
    <x v="3"/>
    <n v="1"/>
    <x v="891"/>
    <n v="27558"/>
    <s v="Not Specified"/>
    <n v="21"/>
    <n v="21.38"/>
    <n v="0.1"/>
    <x v="5221"/>
    <n v="2.99"/>
    <n v="128.83449999999999"/>
    <n v="0.37"/>
    <x v="0"/>
    <x v="0"/>
    <x v="1184"/>
    <x v="3"/>
    <x v="1"/>
    <n v="3865"/>
    <d v="2014-07-08T00:00:00"/>
    <x v="0"/>
    <x v="40"/>
    <n v="85345"/>
  </r>
  <r>
    <x v="964"/>
    <n v="56"/>
    <s v="Jim Kriz"/>
    <x v="3"/>
    <n v="1"/>
    <x v="891"/>
    <n v="52512"/>
    <s v="High"/>
    <n v="32"/>
    <n v="5.74"/>
    <n v="0.08"/>
    <x v="5222"/>
    <n v="5.01"/>
    <n v="-52.842500000000001"/>
    <n v="0.39"/>
    <x v="0"/>
    <x v="0"/>
    <x v="683"/>
    <x v="3"/>
    <x v="0"/>
    <n v="7368"/>
    <d v="2014-07-09T00:00:00"/>
    <x v="1"/>
    <x v="20"/>
    <n v="45840"/>
  </r>
  <r>
    <x v="964"/>
    <n v="56"/>
    <s v="Jim Kriz"/>
    <x v="3"/>
    <n v="1"/>
    <x v="891"/>
    <n v="52512"/>
    <s v="High"/>
    <n v="4"/>
    <n v="11.97"/>
    <n v="0.09"/>
    <x v="5223"/>
    <n v="4.9800000000000004"/>
    <n v="-21.77"/>
    <n v="0.57999999999999996"/>
    <x v="0"/>
    <x v="0"/>
    <x v="405"/>
    <x v="13"/>
    <x v="0"/>
    <n v="7367"/>
    <d v="2014-07-09T00:00:00"/>
    <x v="0"/>
    <x v="20"/>
    <n v="45840"/>
  </r>
  <r>
    <x v="1132"/>
    <n v="56"/>
    <s v="Irene Maddox"/>
    <x v="3"/>
    <n v="1"/>
    <x v="891"/>
    <n v="27936"/>
    <s v="High"/>
    <n v="3"/>
    <n v="3502.14"/>
    <n v="0.06"/>
    <x v="5224"/>
    <n v="8.73"/>
    <n v="-8570.4483"/>
    <n v="0.56999999999999995"/>
    <x v="2"/>
    <x v="4"/>
    <x v="744"/>
    <x v="7"/>
    <x v="1"/>
    <n v="3917"/>
    <d v="2014-07-09T00:00:00"/>
    <x v="2"/>
    <x v="2"/>
    <n v="92262"/>
  </r>
  <r>
    <x v="643"/>
    <n v="56"/>
    <s v="Irene Maddox"/>
    <x v="3"/>
    <n v="1"/>
    <x v="891"/>
    <n v="27936"/>
    <s v="High"/>
    <n v="23"/>
    <n v="55.99"/>
    <n v="7.0000000000000007E-2"/>
    <x v="5225"/>
    <n v="1.25"/>
    <n v="405.16199999999998"/>
    <n v="0.35"/>
    <x v="2"/>
    <x v="6"/>
    <x v="609"/>
    <x v="9"/>
    <x v="3"/>
    <n v="3916"/>
    <d v="2014-07-09T00:00:00"/>
    <x v="0"/>
    <x v="12"/>
    <n v="32137"/>
  </r>
  <r>
    <x v="551"/>
    <n v="56"/>
    <s v="Sonia Cooley"/>
    <x v="2"/>
    <n v="1"/>
    <x v="892"/>
    <n v="42855"/>
    <s v="Not Specified"/>
    <n v="17"/>
    <n v="7.98"/>
    <n v="0.05"/>
    <x v="5226"/>
    <n v="6.5"/>
    <n v="-71.12"/>
    <n v="0.59"/>
    <x v="0"/>
    <x v="5"/>
    <x v="660"/>
    <x v="0"/>
    <x v="1"/>
    <n v="6047"/>
    <d v="2014-07-10T00:00:00"/>
    <x v="0"/>
    <x v="6"/>
    <n v="97330"/>
  </r>
  <r>
    <x v="1121"/>
    <n v="56"/>
    <s v="Annie Cyprus"/>
    <x v="1"/>
    <n v="1"/>
    <x v="892"/>
    <n v="5284"/>
    <s v="Not Specified"/>
    <n v="7"/>
    <n v="8.69"/>
    <n v="0.1"/>
    <x v="5227"/>
    <n v="2.99"/>
    <n v="-3.0474999999999999"/>
    <n v="0.39"/>
    <x v="0"/>
    <x v="0"/>
    <x v="1000"/>
    <x v="3"/>
    <x v="2"/>
    <n v="734"/>
    <d v="2014-07-10T00:00:00"/>
    <x v="0"/>
    <x v="14"/>
    <n v="60453"/>
  </r>
  <r>
    <x v="443"/>
    <n v="56"/>
    <s v="Chuck Clark"/>
    <x v="2"/>
    <n v="1"/>
    <x v="893"/>
    <n v="12481"/>
    <s v="Critical"/>
    <n v="12"/>
    <n v="35.99"/>
    <n v="0.01"/>
    <x v="5228"/>
    <n v="0.99"/>
    <n v="103.05"/>
    <n v="0.35"/>
    <x v="2"/>
    <x v="6"/>
    <x v="427"/>
    <x v="9"/>
    <x v="1"/>
    <n v="1741"/>
    <d v="2014-07-10T00:00:00"/>
    <x v="0"/>
    <x v="18"/>
    <n v="89031"/>
  </r>
  <r>
    <x v="310"/>
    <n v="56"/>
    <s v="Tonja Turnell"/>
    <x v="3"/>
    <n v="1"/>
    <x v="893"/>
    <n v="43298"/>
    <s v="Not Specified"/>
    <n v="15"/>
    <n v="6.48"/>
    <n v="0.03"/>
    <x v="5229"/>
    <n v="7.37"/>
    <n v="-50.27"/>
    <n v="0.37"/>
    <x v="0"/>
    <x v="0"/>
    <x v="343"/>
    <x v="2"/>
    <x v="1"/>
    <n v="6112"/>
    <d v="2014-07-12T00:00:00"/>
    <x v="0"/>
    <x v="21"/>
    <n v="98037"/>
  </r>
  <r>
    <x v="310"/>
    <n v="56"/>
    <s v="Tonja Turnell"/>
    <x v="3"/>
    <n v="1"/>
    <x v="893"/>
    <n v="43298"/>
    <s v="Not Specified"/>
    <n v="33"/>
    <n v="199.99"/>
    <n v="0.1"/>
    <x v="5230"/>
    <n v="24.49"/>
    <n v="988.19899999999996"/>
    <n v="0.46"/>
    <x v="2"/>
    <x v="1"/>
    <x v="163"/>
    <x v="11"/>
    <x v="1"/>
    <n v="6111"/>
    <d v="2014-07-12T00:00:00"/>
    <x v="0"/>
    <x v="21"/>
    <n v="98037"/>
  </r>
  <r>
    <x v="140"/>
    <n v="56"/>
    <s v="Clay Rozendal"/>
    <x v="2"/>
    <n v="1"/>
    <x v="893"/>
    <n v="483"/>
    <s v="High"/>
    <n v="30"/>
    <n v="195.99"/>
    <n v="0.08"/>
    <x v="5231"/>
    <n v="3.99"/>
    <n v="1198.971"/>
    <n v="0.57999999999999996"/>
    <x v="2"/>
    <x v="0"/>
    <x v="220"/>
    <x v="9"/>
    <x v="2"/>
    <n v="80"/>
    <d v="2014-07-12T00:00:00"/>
    <x v="0"/>
    <x v="14"/>
    <n v="61201"/>
  </r>
  <r>
    <x v="443"/>
    <n v="56"/>
    <s v="Chuck Clark"/>
    <x v="2"/>
    <n v="1"/>
    <x v="893"/>
    <n v="12481"/>
    <s v="Critical"/>
    <n v="37"/>
    <n v="20.89"/>
    <n v="0.04"/>
    <x v="5232"/>
    <n v="1.99"/>
    <n v="215.8"/>
    <n v="0.48"/>
    <x v="2"/>
    <x v="6"/>
    <x v="955"/>
    <x v="8"/>
    <x v="1"/>
    <n v="1740"/>
    <d v="2014-07-12T00:00:00"/>
    <x v="0"/>
    <x v="18"/>
    <n v="89031"/>
  </r>
  <r>
    <x v="834"/>
    <n v="56"/>
    <s v="Karen Carlisle"/>
    <x v="1"/>
    <n v="1"/>
    <x v="893"/>
    <n v="54977"/>
    <s v="Low"/>
    <n v="24"/>
    <n v="14.48"/>
    <n v="0.1"/>
    <x v="5233"/>
    <n v="6.46"/>
    <n v="23.961500000000001"/>
    <n v="0.38"/>
    <x v="0"/>
    <x v="0"/>
    <x v="207"/>
    <x v="3"/>
    <x v="1"/>
    <n v="7668"/>
    <d v="2014-07-14T00:00:00"/>
    <x v="0"/>
    <x v="2"/>
    <n v="91776"/>
  </r>
  <r>
    <x v="834"/>
    <n v="56"/>
    <s v="Karen Carlisle"/>
    <x v="1"/>
    <n v="1"/>
    <x v="893"/>
    <n v="54977"/>
    <s v="Low"/>
    <n v="12"/>
    <n v="5.84"/>
    <n v="0.09"/>
    <x v="5234"/>
    <n v="1"/>
    <n v="14.46"/>
    <n v="0.38"/>
    <x v="0"/>
    <x v="3"/>
    <x v="976"/>
    <x v="6"/>
    <x v="1"/>
    <n v="7669"/>
    <d v="2014-07-15T00:00:00"/>
    <x v="0"/>
    <x v="2"/>
    <n v="91776"/>
  </r>
  <r>
    <x v="343"/>
    <n v="56"/>
    <s v="Mark Cousins"/>
    <x v="2"/>
    <n v="1"/>
    <x v="893"/>
    <n v="49126"/>
    <s v="Low"/>
    <n v="33"/>
    <n v="160.97999999999999"/>
    <n v="0"/>
    <x v="5235"/>
    <n v="30"/>
    <n v="1055.47"/>
    <n v="0.62"/>
    <x v="1"/>
    <x v="2"/>
    <x v="187"/>
    <x v="1"/>
    <x v="2"/>
    <n v="6892"/>
    <d v="2014-07-17T00:00:00"/>
    <x v="2"/>
    <x v="3"/>
    <n v="55124"/>
  </r>
  <r>
    <x v="1219"/>
    <n v="56"/>
    <s v="Roy Skaria"/>
    <x v="2"/>
    <n v="1"/>
    <x v="894"/>
    <n v="31618"/>
    <s v="Critical"/>
    <n v="14"/>
    <n v="28.53"/>
    <n v="0.02"/>
    <x v="5236"/>
    <n v="1.49"/>
    <n v="147.4495"/>
    <n v="0.38"/>
    <x v="0"/>
    <x v="0"/>
    <x v="406"/>
    <x v="3"/>
    <x v="2"/>
    <n v="4437"/>
    <d v="2014-07-11T00:00:00"/>
    <x v="0"/>
    <x v="14"/>
    <n v="62040"/>
  </r>
  <r>
    <x v="1252"/>
    <n v="56"/>
    <s v="Helen Wasserman"/>
    <x v="1"/>
    <n v="1"/>
    <x v="895"/>
    <n v="57572"/>
    <s v="Medium"/>
    <n v="9"/>
    <n v="7.64"/>
    <n v="0"/>
    <x v="5237"/>
    <n v="5.83"/>
    <n v="-17.22"/>
    <n v="0.36"/>
    <x v="0"/>
    <x v="3"/>
    <x v="27"/>
    <x v="2"/>
    <x v="1"/>
    <n v="8071"/>
    <d v="2014-07-13T00:00:00"/>
    <x v="0"/>
    <x v="43"/>
    <n v="59901"/>
  </r>
  <r>
    <x v="1188"/>
    <n v="56"/>
    <s v="Todd Boyes"/>
    <x v="0"/>
    <n v="1"/>
    <x v="895"/>
    <n v="36933"/>
    <s v="High"/>
    <n v="32"/>
    <n v="3.69"/>
    <n v="7.0000000000000007E-2"/>
    <x v="1014"/>
    <n v="0.5"/>
    <n v="47.56"/>
    <n v="0.38"/>
    <x v="0"/>
    <x v="0"/>
    <x v="317"/>
    <x v="12"/>
    <x v="2"/>
    <n v="5199"/>
    <d v="2014-07-13T00:00:00"/>
    <x v="0"/>
    <x v="23"/>
    <n v="54401"/>
  </r>
  <r>
    <x v="279"/>
    <n v="56"/>
    <s v="Rick Huthwaite"/>
    <x v="2"/>
    <n v="1"/>
    <x v="895"/>
    <n v="57760"/>
    <s v="Not Specified"/>
    <n v="38"/>
    <n v="7.59"/>
    <n v="0.06"/>
    <x v="5238"/>
    <n v="4"/>
    <n v="17.149999999999999"/>
    <n v="0.42"/>
    <x v="1"/>
    <x v="3"/>
    <x v="354"/>
    <x v="5"/>
    <x v="1"/>
    <n v="8095"/>
    <d v="2014-07-14T00:00:00"/>
    <x v="0"/>
    <x v="2"/>
    <n v="94568"/>
  </r>
  <r>
    <x v="357"/>
    <n v="56"/>
    <s v="Adam Hart"/>
    <x v="2"/>
    <n v="1"/>
    <x v="895"/>
    <n v="39232"/>
    <s v="Low"/>
    <n v="11"/>
    <n v="35.44"/>
    <n v="0.1"/>
    <x v="5239"/>
    <n v="19.989999999999998"/>
    <n v="-47.01"/>
    <n v="0.38"/>
    <x v="0"/>
    <x v="0"/>
    <x v="890"/>
    <x v="2"/>
    <x v="1"/>
    <n v="5535"/>
    <d v="2014-07-14T00:00:00"/>
    <x v="0"/>
    <x v="2"/>
    <n v="90712"/>
  </r>
  <r>
    <x v="279"/>
    <n v="56"/>
    <s v="Rick Huthwaite"/>
    <x v="2"/>
    <n v="1"/>
    <x v="895"/>
    <n v="57760"/>
    <s v="Not Specified"/>
    <n v="34"/>
    <n v="2.98"/>
    <n v="0.01"/>
    <x v="5240"/>
    <n v="2.0299999999999998"/>
    <n v="-30.39"/>
    <n v="0.56999999999999995"/>
    <x v="0"/>
    <x v="3"/>
    <x v="111"/>
    <x v="6"/>
    <x v="1"/>
    <n v="8096"/>
    <d v="2014-07-14T00:00:00"/>
    <x v="0"/>
    <x v="2"/>
    <n v="94568"/>
  </r>
  <r>
    <x v="1252"/>
    <n v="56"/>
    <s v="Helen Wasserman"/>
    <x v="1"/>
    <n v="1"/>
    <x v="895"/>
    <n v="57572"/>
    <s v="Medium"/>
    <n v="30"/>
    <n v="4.9800000000000004"/>
    <n v="0.1"/>
    <x v="5241"/>
    <n v="4.62"/>
    <n v="-120.04"/>
    <n v="0.64"/>
    <x v="2"/>
    <x v="6"/>
    <x v="264"/>
    <x v="8"/>
    <x v="1"/>
    <n v="8070"/>
    <d v="2014-07-14T00:00:00"/>
    <x v="0"/>
    <x v="43"/>
    <n v="59901"/>
  </r>
  <r>
    <x v="357"/>
    <n v="56"/>
    <s v="Adam Hart"/>
    <x v="2"/>
    <n v="1"/>
    <x v="895"/>
    <n v="39232"/>
    <s v="Low"/>
    <n v="26"/>
    <n v="55.48"/>
    <n v="0.06"/>
    <x v="5242"/>
    <n v="14.3"/>
    <n v="435.11"/>
    <n v="0.37"/>
    <x v="0"/>
    <x v="0"/>
    <x v="180"/>
    <x v="2"/>
    <x v="1"/>
    <n v="5536"/>
    <d v="2014-07-17T00:00:00"/>
    <x v="0"/>
    <x v="2"/>
    <n v="90712"/>
  </r>
  <r>
    <x v="1315"/>
    <n v="56"/>
    <s v="Brian Thompson"/>
    <x v="1"/>
    <n v="1"/>
    <x v="895"/>
    <n v="55013"/>
    <s v="Low"/>
    <n v="14"/>
    <n v="22.01"/>
    <n v="0.02"/>
    <x v="5243"/>
    <n v="5.53"/>
    <n v="19.37"/>
    <n v="0.59"/>
    <x v="0"/>
    <x v="6"/>
    <x v="496"/>
    <x v="6"/>
    <x v="0"/>
    <n v="7674"/>
    <d v="2014-07-17T00:00:00"/>
    <x v="0"/>
    <x v="13"/>
    <n v="11226"/>
  </r>
  <r>
    <x v="945"/>
    <n v="56"/>
    <s v="Raymond Book"/>
    <x v="3"/>
    <n v="1"/>
    <x v="895"/>
    <n v="35366"/>
    <s v="Low"/>
    <n v="23"/>
    <n v="6.48"/>
    <n v="0.06"/>
    <x v="3958"/>
    <n v="7.81"/>
    <n v="-98.42"/>
    <n v="0.37"/>
    <x v="0"/>
    <x v="0"/>
    <x v="1213"/>
    <x v="2"/>
    <x v="1"/>
    <n v="4974"/>
    <d v="2014-07-19T00:00:00"/>
    <x v="0"/>
    <x v="21"/>
    <n v="98310"/>
  </r>
  <r>
    <x v="1315"/>
    <n v="56"/>
    <s v="Brian Thompson"/>
    <x v="1"/>
    <n v="1"/>
    <x v="895"/>
    <n v="55013"/>
    <s v="Low"/>
    <n v="5"/>
    <n v="4.91"/>
    <n v="0.02"/>
    <x v="5244"/>
    <n v="0.5"/>
    <n v="3.14"/>
    <n v="0.36"/>
    <x v="0"/>
    <x v="0"/>
    <x v="143"/>
    <x v="12"/>
    <x v="0"/>
    <n v="7673"/>
    <d v="2014-07-19T00:00:00"/>
    <x v="0"/>
    <x v="13"/>
    <n v="11226"/>
  </r>
  <r>
    <x v="128"/>
    <n v="56"/>
    <s v="Ken Brennan"/>
    <x v="1"/>
    <n v="1"/>
    <x v="896"/>
    <n v="13764"/>
    <s v="Medium"/>
    <n v="31"/>
    <n v="4.28"/>
    <n v="0.1"/>
    <x v="5245"/>
    <n v="0.94"/>
    <n v="11.93"/>
    <n v="0.56000000000000005"/>
    <x v="0"/>
    <x v="3"/>
    <x v="98"/>
    <x v="6"/>
    <x v="0"/>
    <n v="1922"/>
    <d v="2014-07-14T00:00:00"/>
    <x v="0"/>
    <x v="0"/>
    <n v="15228"/>
  </r>
  <r>
    <x v="374"/>
    <n v="56"/>
    <s v="Nora Pelletier"/>
    <x v="1"/>
    <n v="1"/>
    <x v="896"/>
    <n v="21412"/>
    <s v="Not Specified"/>
    <n v="28"/>
    <n v="7.28"/>
    <n v="0.02"/>
    <x v="5246"/>
    <n v="4.2300000000000004"/>
    <n v="-8.51"/>
    <n v="0.39"/>
    <x v="0"/>
    <x v="3"/>
    <x v="1214"/>
    <x v="2"/>
    <x v="3"/>
    <n v="2959"/>
    <d v="2014-07-14T00:00:00"/>
    <x v="0"/>
    <x v="12"/>
    <n v="32789"/>
  </r>
  <r>
    <x v="421"/>
    <n v="56"/>
    <s v="Craig Molinari"/>
    <x v="0"/>
    <n v="1"/>
    <x v="896"/>
    <n v="27845"/>
    <s v="Not Specified"/>
    <n v="36"/>
    <n v="6.3"/>
    <n v="0.1"/>
    <x v="5247"/>
    <n v="0.5"/>
    <n v="101.4"/>
    <n v="0.39"/>
    <x v="0"/>
    <x v="0"/>
    <x v="188"/>
    <x v="12"/>
    <x v="3"/>
    <n v="3907"/>
    <d v="2014-07-14T00:00:00"/>
    <x v="0"/>
    <x v="29"/>
    <n v="37211"/>
  </r>
  <r>
    <x v="1063"/>
    <n v="56"/>
    <s v="Nathan Cano"/>
    <x v="3"/>
    <n v="1"/>
    <x v="896"/>
    <n v="41217"/>
    <s v="High"/>
    <n v="23"/>
    <n v="55.48"/>
    <n v="0.03"/>
    <x v="5248"/>
    <n v="6.79"/>
    <n v="575.38"/>
    <n v="0.37"/>
    <x v="0"/>
    <x v="0"/>
    <x v="300"/>
    <x v="2"/>
    <x v="2"/>
    <n v="5814"/>
    <d v="2014-07-15T00:00:00"/>
    <x v="1"/>
    <x v="3"/>
    <n v="55343"/>
  </r>
  <r>
    <x v="374"/>
    <n v="56"/>
    <s v="Nora Pelletier"/>
    <x v="1"/>
    <n v="1"/>
    <x v="896"/>
    <n v="21412"/>
    <s v="Not Specified"/>
    <n v="38"/>
    <n v="3.52"/>
    <n v="0.09"/>
    <x v="5249"/>
    <n v="6.83"/>
    <n v="-199.29499999999999"/>
    <n v="0.38"/>
    <x v="0"/>
    <x v="0"/>
    <x v="704"/>
    <x v="3"/>
    <x v="3"/>
    <n v="2958"/>
    <d v="2014-07-15T00:00:00"/>
    <x v="0"/>
    <x v="12"/>
    <n v="32789"/>
  </r>
  <r>
    <x v="1165"/>
    <n v="56"/>
    <s v="Julie Creighton"/>
    <x v="2"/>
    <n v="1"/>
    <x v="897"/>
    <n v="23907"/>
    <s v="Not Specified"/>
    <n v="7"/>
    <n v="65.989999999999995"/>
    <n v="0.05"/>
    <x v="5250"/>
    <n v="2.5"/>
    <n v="-164.46100000000001"/>
    <n v="0.55000000000000004"/>
    <x v="2"/>
    <x v="0"/>
    <x v="1215"/>
    <x v="9"/>
    <x v="2"/>
    <n v="3341"/>
    <d v="2014-07-14T00:00:00"/>
    <x v="0"/>
    <x v="10"/>
    <n v="50021"/>
  </r>
  <r>
    <x v="509"/>
    <n v="56"/>
    <s v="Eugene Moren"/>
    <x v="1"/>
    <n v="1"/>
    <x v="897"/>
    <n v="6274"/>
    <s v="Not Specified"/>
    <n v="22"/>
    <n v="1.74"/>
    <n v="0.05"/>
    <x v="5251"/>
    <n v="4.08"/>
    <n v="-56.73"/>
    <n v="0.53"/>
    <x v="1"/>
    <x v="6"/>
    <x v="165"/>
    <x v="5"/>
    <x v="1"/>
    <n v="875"/>
    <d v="2014-07-15T00:00:00"/>
    <x v="1"/>
    <x v="30"/>
    <n v="80013"/>
  </r>
  <r>
    <x v="945"/>
    <n v="56"/>
    <s v="Raymond Book"/>
    <x v="3"/>
    <n v="1"/>
    <x v="897"/>
    <n v="29827"/>
    <s v="Critical"/>
    <n v="35"/>
    <n v="26.31"/>
    <n v="0.01"/>
    <x v="5252"/>
    <n v="5.89"/>
    <n v="-75.38"/>
    <n v="0.75"/>
    <x v="2"/>
    <x v="0"/>
    <x v="914"/>
    <x v="8"/>
    <x v="1"/>
    <n v="4197"/>
    <d v="2014-07-15T00:00:00"/>
    <x v="0"/>
    <x v="21"/>
    <n v="98310"/>
  </r>
  <r>
    <x v="1316"/>
    <n v="56"/>
    <s v="Barry Franz"/>
    <x v="2"/>
    <n v="1"/>
    <x v="897"/>
    <n v="10338"/>
    <s v="Not Specified"/>
    <n v="7"/>
    <n v="44.43"/>
    <n v="0.02"/>
    <x v="5253"/>
    <n v="46.59"/>
    <n v="33.988950000000003"/>
    <n v="0.67"/>
    <x v="1"/>
    <x v="4"/>
    <x v="1088"/>
    <x v="4"/>
    <x v="0"/>
    <n v="1426"/>
    <d v="2014-07-16T00:00:00"/>
    <x v="2"/>
    <x v="28"/>
    <n v="1069"/>
  </r>
  <r>
    <x v="1317"/>
    <n v="56"/>
    <s v="Barry Franz"/>
    <x v="2"/>
    <n v="1"/>
    <x v="897"/>
    <n v="10338"/>
    <s v="Not Specified"/>
    <n v="9"/>
    <n v="90.97"/>
    <n v="0.04"/>
    <x v="5254"/>
    <n v="14"/>
    <n v="15.36"/>
    <n v="0.36"/>
    <x v="2"/>
    <x v="2"/>
    <x v="312"/>
    <x v="7"/>
    <x v="0"/>
    <n v="1425"/>
    <d v="2014-07-16T00:00:00"/>
    <x v="2"/>
    <x v="15"/>
    <n v="6830"/>
  </r>
  <r>
    <x v="1072"/>
    <n v="56"/>
    <s v="Bryan Spruell"/>
    <x v="1"/>
    <n v="1"/>
    <x v="897"/>
    <n v="3300"/>
    <s v="Low"/>
    <n v="6"/>
    <n v="15.98"/>
    <n v="0.1"/>
    <x v="2213"/>
    <n v="4"/>
    <n v="-47.36"/>
    <n v="0.37"/>
    <x v="2"/>
    <x v="0"/>
    <x v="379"/>
    <x v="8"/>
    <x v="1"/>
    <n v="477"/>
    <d v="2014-07-19T00:00:00"/>
    <x v="0"/>
    <x v="2"/>
    <n v="92704"/>
  </r>
  <r>
    <x v="863"/>
    <n v="56"/>
    <s v="Thomas Boland"/>
    <x v="2"/>
    <n v="1"/>
    <x v="898"/>
    <n v="740"/>
    <s v="Medium"/>
    <n v="6"/>
    <n v="4.9800000000000004"/>
    <n v="0.09"/>
    <x v="5255"/>
    <n v="0.49"/>
    <n v="3.46"/>
    <n v="0.39"/>
    <x v="0"/>
    <x v="0"/>
    <x v="769"/>
    <x v="12"/>
    <x v="2"/>
    <n v="114"/>
    <d v="2014-07-15T00:00:00"/>
    <x v="0"/>
    <x v="23"/>
    <n v="53081"/>
  </r>
  <r>
    <x v="1012"/>
    <n v="56"/>
    <s v="Liz Pelletier"/>
    <x v="2"/>
    <n v="1"/>
    <x v="898"/>
    <n v="32"/>
    <s v="High"/>
    <n v="24"/>
    <n v="70.89"/>
    <n v="0.09"/>
    <x v="5256"/>
    <n v="89.3"/>
    <n v="-1748.56"/>
    <n v="0.72"/>
    <x v="1"/>
    <x v="4"/>
    <x v="670"/>
    <x v="4"/>
    <x v="1"/>
    <n v="4"/>
    <d v="2014-07-16T00:00:00"/>
    <x v="2"/>
    <x v="21"/>
    <n v="98387"/>
  </r>
  <r>
    <x v="999"/>
    <n v="56"/>
    <s v="Caroline Jumper"/>
    <x v="2"/>
    <n v="1"/>
    <x v="898"/>
    <n v="2467"/>
    <s v="Not Specified"/>
    <n v="30"/>
    <n v="145.44999999999999"/>
    <n v="0.09"/>
    <x v="5257"/>
    <n v="17.850000000000001"/>
    <n v="586.61"/>
    <n v="0.56000000000000005"/>
    <x v="2"/>
    <x v="2"/>
    <x v="33"/>
    <x v="7"/>
    <x v="0"/>
    <n v="355"/>
    <d v="2014-07-16T00:00:00"/>
    <x v="2"/>
    <x v="13"/>
    <n v="10605"/>
  </r>
  <r>
    <x v="645"/>
    <n v="56"/>
    <s v="Liz Pelletier"/>
    <x v="2"/>
    <n v="1"/>
    <x v="898"/>
    <n v="32"/>
    <s v="High"/>
    <n v="15"/>
    <n v="8.4600000000000009"/>
    <n v="0.04"/>
    <x v="5258"/>
    <n v="8.99"/>
    <n v="-128.38"/>
    <n v="0.79"/>
    <x v="2"/>
    <x v="6"/>
    <x v="819"/>
    <x v="8"/>
    <x v="3"/>
    <n v="6"/>
    <d v="2014-07-16T00:00:00"/>
    <x v="0"/>
    <x v="45"/>
    <n v="27260"/>
  </r>
  <r>
    <x v="1012"/>
    <n v="56"/>
    <s v="Liz Pelletier"/>
    <x v="2"/>
    <n v="1"/>
    <x v="898"/>
    <n v="32"/>
    <s v="High"/>
    <n v="26"/>
    <n v="107.53"/>
    <n v="7.0000000000000007E-2"/>
    <x v="5259"/>
    <n v="5.81"/>
    <n v="1054.82"/>
    <n v="0.65"/>
    <x v="1"/>
    <x v="5"/>
    <x v="320"/>
    <x v="5"/>
    <x v="1"/>
    <n v="3"/>
    <d v="2014-07-17T00:00:00"/>
    <x v="0"/>
    <x v="21"/>
    <n v="98387"/>
  </r>
  <r>
    <x v="543"/>
    <n v="56"/>
    <s v="Valerie Mitchum"/>
    <x v="1"/>
    <n v="1"/>
    <x v="898"/>
    <n v="33061"/>
    <s v="High"/>
    <n v="48"/>
    <n v="111.03"/>
    <n v="0.06"/>
    <x v="5260"/>
    <n v="8.64"/>
    <n v="525.15"/>
    <n v="0.78"/>
    <x v="0"/>
    <x v="0"/>
    <x v="831"/>
    <x v="0"/>
    <x v="0"/>
    <n v="4645"/>
    <d v="2014-07-17T00:00:00"/>
    <x v="0"/>
    <x v="1"/>
    <n v="21113"/>
  </r>
  <r>
    <x v="1012"/>
    <n v="56"/>
    <s v="Liz Pelletier"/>
    <x v="2"/>
    <n v="1"/>
    <x v="898"/>
    <n v="32"/>
    <s v="High"/>
    <n v="23"/>
    <n v="7.99"/>
    <n v="0.04"/>
    <x v="5261"/>
    <n v="5.03"/>
    <n v="-85.129000000000005"/>
    <n v="0.6"/>
    <x v="2"/>
    <x v="5"/>
    <x v="716"/>
    <x v="9"/>
    <x v="1"/>
    <n v="5"/>
    <d v="2014-07-17T00:00:00"/>
    <x v="0"/>
    <x v="21"/>
    <n v="98387"/>
  </r>
  <r>
    <x v="542"/>
    <n v="56"/>
    <s v="Fred McMath"/>
    <x v="0"/>
    <n v="1"/>
    <x v="898"/>
    <n v="8513"/>
    <s v="Low"/>
    <n v="9"/>
    <n v="17.98"/>
    <n v="0.05"/>
    <x v="5262"/>
    <n v="8.51"/>
    <n v="-43.030200000000001"/>
    <n v="0.4"/>
    <x v="2"/>
    <x v="5"/>
    <x v="403"/>
    <x v="7"/>
    <x v="0"/>
    <n v="1165"/>
    <d v="2014-07-17T00:00:00"/>
    <x v="0"/>
    <x v="25"/>
    <n v="5439"/>
  </r>
  <r>
    <x v="42"/>
    <n v="56"/>
    <s v="Fred McMath"/>
    <x v="0"/>
    <n v="1"/>
    <x v="898"/>
    <n v="8513"/>
    <s v="Low"/>
    <n v="8"/>
    <n v="8.6199999999999992"/>
    <n v="0"/>
    <x v="5263"/>
    <n v="4.5"/>
    <n v="-9.2899999999999991"/>
    <n v="0.59"/>
    <x v="0"/>
    <x v="0"/>
    <x v="1200"/>
    <x v="13"/>
    <x v="0"/>
    <n v="1166"/>
    <d v="2014-07-22T00:00:00"/>
    <x v="1"/>
    <x v="22"/>
    <n v="7940"/>
  </r>
  <r>
    <x v="972"/>
    <n v="56"/>
    <s v="Alejandro Ballentine"/>
    <x v="0"/>
    <n v="1"/>
    <x v="899"/>
    <n v="50563"/>
    <s v="High"/>
    <n v="2"/>
    <n v="210.55"/>
    <n v="0.05"/>
    <x v="5264"/>
    <n v="9.99"/>
    <n v="-270.7"/>
    <n v="0.6"/>
    <x v="0"/>
    <x v="0"/>
    <x v="1064"/>
    <x v="0"/>
    <x v="1"/>
    <n v="7084"/>
    <d v="2014-07-17T00:00:00"/>
    <x v="1"/>
    <x v="6"/>
    <n v="97303"/>
  </r>
  <r>
    <x v="7"/>
    <n v="56"/>
    <s v="Alejandro Ballentine"/>
    <x v="0"/>
    <n v="1"/>
    <x v="899"/>
    <n v="50563"/>
    <s v="High"/>
    <n v="20"/>
    <n v="125.99"/>
    <n v="0"/>
    <x v="5265"/>
    <n v="7.69"/>
    <n v="305.964"/>
    <n v="0.57999999999999996"/>
    <x v="2"/>
    <x v="0"/>
    <x v="229"/>
    <x v="9"/>
    <x v="1"/>
    <n v="7085"/>
    <d v="2014-07-17T00:00:00"/>
    <x v="1"/>
    <x v="6"/>
    <n v="97035"/>
  </r>
  <r>
    <x v="308"/>
    <n v="56"/>
    <s v="Christopher Conant"/>
    <x v="1"/>
    <n v="1"/>
    <x v="899"/>
    <n v="50790"/>
    <s v="Critical"/>
    <n v="47"/>
    <n v="4.97"/>
    <n v="0"/>
    <x v="5266"/>
    <n v="5.71"/>
    <n v="-148.80000000000001"/>
    <n v="0.54"/>
    <x v="1"/>
    <x v="5"/>
    <x v="880"/>
    <x v="5"/>
    <x v="1"/>
    <n v="7119"/>
    <d v="2014-07-18T00:00:00"/>
    <x v="0"/>
    <x v="21"/>
    <n v="98408"/>
  </r>
  <r>
    <x v="759"/>
    <n v="56"/>
    <s v="Dan Campbell"/>
    <x v="0"/>
    <n v="1"/>
    <x v="899"/>
    <n v="4324"/>
    <s v="Critical"/>
    <n v="28"/>
    <n v="40.97"/>
    <n v="0.04"/>
    <x v="5267"/>
    <n v="8.99"/>
    <n v="154.85"/>
    <n v="0.59"/>
    <x v="0"/>
    <x v="6"/>
    <x v="842"/>
    <x v="6"/>
    <x v="1"/>
    <n v="624"/>
    <d v="2014-07-18T00:00:00"/>
    <x v="0"/>
    <x v="2"/>
    <n v="93117"/>
  </r>
  <r>
    <x v="1318"/>
    <n v="56"/>
    <s v="Eleni McCrary"/>
    <x v="2"/>
    <n v="1"/>
    <x v="899"/>
    <n v="26243"/>
    <s v="Low"/>
    <n v="42"/>
    <n v="1.82"/>
    <n v="0.08"/>
    <x v="5268"/>
    <n v="1"/>
    <n v="-4.9000000000000004"/>
    <n v="0.4"/>
    <x v="0"/>
    <x v="3"/>
    <x v="1080"/>
    <x v="6"/>
    <x v="0"/>
    <n v="3664"/>
    <d v="2014-07-20T00:00:00"/>
    <x v="0"/>
    <x v="15"/>
    <n v="6611"/>
  </r>
  <r>
    <x v="338"/>
    <n v="56"/>
    <s v="Eileen Kiefer"/>
    <x v="3"/>
    <n v="1"/>
    <x v="900"/>
    <n v="47301"/>
    <s v="Low"/>
    <n v="6"/>
    <n v="70.98"/>
    <n v="0.02"/>
    <x v="5269"/>
    <n v="35"/>
    <n v="-231.95"/>
    <n v="0.8"/>
    <x v="0"/>
    <x v="1"/>
    <x v="1216"/>
    <x v="0"/>
    <x v="2"/>
    <n v="6650"/>
    <d v="2014-07-22T00:00:00"/>
    <x v="0"/>
    <x v="9"/>
    <n v="76086"/>
  </r>
  <r>
    <x v="1319"/>
    <n v="56"/>
    <s v="Steven Roelle"/>
    <x v="0"/>
    <n v="1"/>
    <x v="901"/>
    <n v="20482"/>
    <s v="Medium"/>
    <n v="38"/>
    <n v="120.98"/>
    <n v="0.04"/>
    <x v="5270"/>
    <n v="60.19"/>
    <n v="-1143.1500000000001"/>
    <n v="0.71"/>
    <x v="1"/>
    <x v="4"/>
    <x v="1217"/>
    <x v="10"/>
    <x v="0"/>
    <n v="2842"/>
    <d v="2014-07-18T00:00:00"/>
    <x v="2"/>
    <x v="0"/>
    <n v="16148"/>
  </r>
  <r>
    <x v="504"/>
    <n v="56"/>
    <s v="Edward Becker"/>
    <x v="2"/>
    <n v="1"/>
    <x v="901"/>
    <n v="12897"/>
    <s v="Not Specified"/>
    <n v="31"/>
    <n v="6.48"/>
    <n v="0.05"/>
    <x v="5271"/>
    <n v="7.91"/>
    <n v="-120.95"/>
    <n v="0.37"/>
    <x v="0"/>
    <x v="0"/>
    <x v="603"/>
    <x v="2"/>
    <x v="2"/>
    <n v="1800"/>
    <d v="2014-07-19T00:00:00"/>
    <x v="1"/>
    <x v="9"/>
    <n v="79907"/>
  </r>
  <r>
    <x v="854"/>
    <n v="56"/>
    <s v="Joseph Airdo"/>
    <x v="3"/>
    <n v="1"/>
    <x v="901"/>
    <n v="32452"/>
    <s v="Medium"/>
    <n v="3"/>
    <n v="2.88"/>
    <n v="0.09"/>
    <x v="5272"/>
    <n v="0.5"/>
    <n v="-2.0299999999999998"/>
    <n v="0.39"/>
    <x v="0"/>
    <x v="0"/>
    <x v="502"/>
    <x v="12"/>
    <x v="2"/>
    <n v="4563"/>
    <d v="2014-07-19T00:00:00"/>
    <x v="0"/>
    <x v="26"/>
    <n v="63141"/>
  </r>
  <r>
    <x v="504"/>
    <n v="56"/>
    <s v="Edward Becker"/>
    <x v="2"/>
    <n v="1"/>
    <x v="901"/>
    <n v="12897"/>
    <s v="Not Specified"/>
    <n v="39"/>
    <n v="3.69"/>
    <n v="0.03"/>
    <x v="5273"/>
    <n v="0.5"/>
    <n v="59.92"/>
    <n v="0.38"/>
    <x v="0"/>
    <x v="0"/>
    <x v="857"/>
    <x v="12"/>
    <x v="2"/>
    <n v="1799"/>
    <d v="2014-07-19T00:00:00"/>
    <x v="0"/>
    <x v="9"/>
    <n v="79907"/>
  </r>
  <r>
    <x v="312"/>
    <n v="56"/>
    <s v="Kelly Williams"/>
    <x v="2"/>
    <n v="1"/>
    <x v="901"/>
    <n v="22534"/>
    <s v="Medium"/>
    <n v="3"/>
    <n v="83.93"/>
    <n v="0"/>
    <x v="5274"/>
    <n v="19.989999999999998"/>
    <n v="-44.18"/>
    <n v="0.38"/>
    <x v="0"/>
    <x v="0"/>
    <x v="1010"/>
    <x v="15"/>
    <x v="2"/>
    <n v="3141"/>
    <d v="2014-07-20T00:00:00"/>
    <x v="0"/>
    <x v="38"/>
    <n v="66801"/>
  </r>
  <r>
    <x v="1319"/>
    <n v="56"/>
    <s v="Steven Roelle"/>
    <x v="0"/>
    <n v="1"/>
    <x v="901"/>
    <n v="20482"/>
    <s v="Medium"/>
    <n v="39"/>
    <n v="12.28"/>
    <n v="0.03"/>
    <x v="5275"/>
    <n v="5.09"/>
    <n v="92.46"/>
    <n v="0.38"/>
    <x v="0"/>
    <x v="0"/>
    <x v="814"/>
    <x v="2"/>
    <x v="0"/>
    <n v="2843"/>
    <d v="2014-07-20T00:00:00"/>
    <x v="0"/>
    <x v="0"/>
    <n v="16148"/>
  </r>
  <r>
    <x v="451"/>
    <n v="56"/>
    <s v="Jim Kriz"/>
    <x v="3"/>
    <n v="1"/>
    <x v="901"/>
    <n v="40422"/>
    <s v="Critical"/>
    <n v="39"/>
    <n v="65.989999999999995"/>
    <n v="0.06"/>
    <x v="5276"/>
    <n v="3.99"/>
    <n v="517.81500000000005"/>
    <n v="0.59"/>
    <x v="2"/>
    <x v="0"/>
    <x v="225"/>
    <x v="9"/>
    <x v="0"/>
    <n v="5712"/>
    <d v="2014-07-20T00:00:00"/>
    <x v="1"/>
    <x v="20"/>
    <n v="45014"/>
  </r>
  <r>
    <x v="1159"/>
    <n v="56"/>
    <s v="Tanja Norvell"/>
    <x v="2"/>
    <n v="1"/>
    <x v="901"/>
    <n v="48837"/>
    <s v="Not Specified"/>
    <n v="39"/>
    <n v="155.99"/>
    <n v="0.09"/>
    <x v="5277"/>
    <n v="3.9"/>
    <n v="1231.893"/>
    <n v="0.55000000000000004"/>
    <x v="2"/>
    <x v="0"/>
    <x v="479"/>
    <x v="9"/>
    <x v="3"/>
    <n v="6857"/>
    <d v="2014-07-20T00:00:00"/>
    <x v="0"/>
    <x v="12"/>
    <n v="34239"/>
  </r>
  <r>
    <x v="259"/>
    <n v="56"/>
    <s v="Julia West"/>
    <x v="2"/>
    <n v="1"/>
    <x v="902"/>
    <n v="2757"/>
    <s v="Critical"/>
    <n v="39"/>
    <n v="95.95"/>
    <n v="7.0000000000000007E-2"/>
    <x v="5278"/>
    <n v="74.349999999999994"/>
    <n v="-1766.01"/>
    <n v="0.56999999999999995"/>
    <x v="1"/>
    <x v="2"/>
    <x v="900"/>
    <x v="1"/>
    <x v="2"/>
    <n v="406"/>
    <d v="2014-07-19T00:00:00"/>
    <x v="2"/>
    <x v="14"/>
    <n v="61032"/>
  </r>
  <r>
    <x v="329"/>
    <n v="56"/>
    <s v="Lycoris Saunders"/>
    <x v="2"/>
    <n v="1"/>
    <x v="902"/>
    <n v="2757"/>
    <s v="High"/>
    <n v="42"/>
    <n v="12.98"/>
    <n v="0.05"/>
    <x v="5279"/>
    <n v="3.14"/>
    <n v="84.38"/>
    <n v="0.6"/>
    <x v="0"/>
    <x v="6"/>
    <x v="725"/>
    <x v="16"/>
    <x v="3"/>
    <n v="407"/>
    <d v="2014-07-20T00:00:00"/>
    <x v="1"/>
    <x v="45"/>
    <n v="28079"/>
  </r>
  <r>
    <x v="984"/>
    <n v="56"/>
    <s v="Candace McMahon"/>
    <x v="2"/>
    <n v="1"/>
    <x v="902"/>
    <n v="449"/>
    <s v="High"/>
    <n v="45"/>
    <n v="7.38"/>
    <n v="0.02"/>
    <x v="5280"/>
    <n v="5.21"/>
    <n v="-48.97"/>
    <n v="0.56000000000000005"/>
    <x v="1"/>
    <x v="0"/>
    <x v="645"/>
    <x v="5"/>
    <x v="2"/>
    <n v="75"/>
    <d v="2014-07-21T00:00:00"/>
    <x v="0"/>
    <x v="9"/>
    <n v="78666"/>
  </r>
  <r>
    <x v="600"/>
    <n v="56"/>
    <s v="Logan Currie"/>
    <x v="0"/>
    <n v="1"/>
    <x v="902"/>
    <n v="6947"/>
    <s v="Critical"/>
    <n v="9"/>
    <n v="51.65"/>
    <n v="0"/>
    <x v="5281"/>
    <n v="18.45"/>
    <n v="-51.01"/>
    <n v="0.65"/>
    <x v="1"/>
    <x v="5"/>
    <x v="398"/>
    <x v="5"/>
    <x v="3"/>
    <n v="958"/>
    <d v="2014-07-21T00:00:00"/>
    <x v="0"/>
    <x v="33"/>
    <n v="72756"/>
  </r>
  <r>
    <x v="362"/>
    <n v="56"/>
    <s v="Phillip Flathmann"/>
    <x v="0"/>
    <n v="1"/>
    <x v="903"/>
    <n v="59044"/>
    <s v="Critical"/>
    <n v="6"/>
    <n v="3.08"/>
    <n v="0.02"/>
    <x v="3273"/>
    <n v="0.99"/>
    <n v="1.25"/>
    <n v="0.37"/>
    <x v="0"/>
    <x v="0"/>
    <x v="655"/>
    <x v="12"/>
    <x v="3"/>
    <n v="8255"/>
    <d v="2014-07-22T00:00:00"/>
    <x v="0"/>
    <x v="33"/>
    <n v="72956"/>
  </r>
  <r>
    <x v="868"/>
    <n v="56"/>
    <s v="Don Miller"/>
    <x v="1"/>
    <n v="1"/>
    <x v="904"/>
    <n v="54083"/>
    <s v="High"/>
    <n v="10"/>
    <n v="279.81"/>
    <n v="0.08"/>
    <x v="5282"/>
    <n v="23.19"/>
    <n v="258.01"/>
    <n v="0.59"/>
    <x v="0"/>
    <x v="2"/>
    <x v="142"/>
    <x v="13"/>
    <x v="2"/>
    <n v="7559"/>
    <d v="2014-07-23T00:00:00"/>
    <x v="2"/>
    <x v="14"/>
    <n v="62901"/>
  </r>
  <r>
    <x v="444"/>
    <n v="56"/>
    <s v="Beth Thompson"/>
    <x v="2"/>
    <n v="1"/>
    <x v="904"/>
    <n v="41409"/>
    <s v="Not Specified"/>
    <n v="1"/>
    <n v="11.5"/>
    <n v="0"/>
    <x v="5283"/>
    <n v="7.19"/>
    <n v="-18.250499999999999"/>
    <n v="0.4"/>
    <x v="0"/>
    <x v="0"/>
    <x v="417"/>
    <x v="3"/>
    <x v="2"/>
    <n v="5835"/>
    <d v="2014-07-23T00:00:00"/>
    <x v="0"/>
    <x v="14"/>
    <n v="61701"/>
  </r>
  <r>
    <x v="236"/>
    <n v="56"/>
    <s v="Cari Sayre"/>
    <x v="2"/>
    <n v="1"/>
    <x v="904"/>
    <n v="7142"/>
    <s v="Critical"/>
    <n v="36"/>
    <n v="3.69"/>
    <n v="0.06"/>
    <x v="5284"/>
    <n v="0.5"/>
    <n v="57"/>
    <n v="0.38"/>
    <x v="0"/>
    <x v="0"/>
    <x v="317"/>
    <x v="12"/>
    <x v="1"/>
    <n v="991"/>
    <d v="2014-07-23T00:00:00"/>
    <x v="0"/>
    <x v="5"/>
    <n v="84062"/>
  </r>
  <r>
    <x v="722"/>
    <n v="56"/>
    <s v="Lauren Leatherbury"/>
    <x v="1"/>
    <n v="1"/>
    <x v="904"/>
    <n v="55845"/>
    <s v="Low"/>
    <n v="29"/>
    <n v="150.97999999999999"/>
    <n v="0.1"/>
    <x v="5285"/>
    <n v="66.27"/>
    <n v="-865.88"/>
    <n v="0.65"/>
    <x v="1"/>
    <x v="4"/>
    <x v="686"/>
    <x v="10"/>
    <x v="1"/>
    <n v="7805"/>
    <d v="2014-07-25T00:00:00"/>
    <x v="2"/>
    <x v="37"/>
    <n v="87105"/>
  </r>
  <r>
    <x v="813"/>
    <n v="56"/>
    <s v="Chad Sievert"/>
    <x v="2"/>
    <n v="1"/>
    <x v="904"/>
    <n v="6596"/>
    <s v="Low"/>
    <n v="36"/>
    <n v="500.98"/>
    <n v="0.02"/>
    <x v="5286"/>
    <n v="28.14"/>
    <n v="8157.7"/>
    <n v="0.38"/>
    <x v="2"/>
    <x v="2"/>
    <x v="216"/>
    <x v="7"/>
    <x v="2"/>
    <n v="919"/>
    <d v="2014-07-26T00:00:00"/>
    <x v="2"/>
    <x v="3"/>
    <n v="55106"/>
  </r>
  <r>
    <x v="252"/>
    <n v="56"/>
    <s v="Harold Pawlan"/>
    <x v="0"/>
    <n v="1"/>
    <x v="904"/>
    <n v="54912"/>
    <s v="Low"/>
    <n v="17"/>
    <n v="6.69"/>
    <n v="7.0000000000000007E-2"/>
    <x v="5287"/>
    <n v="3.1"/>
    <n v="10.31"/>
    <n v="0.36"/>
    <x v="0"/>
    <x v="3"/>
    <x v="1004"/>
    <x v="2"/>
    <x v="2"/>
    <n v="7657"/>
    <d v="2014-07-28T00:00:00"/>
    <x v="0"/>
    <x v="7"/>
    <n v="68601"/>
  </r>
  <r>
    <x v="48"/>
    <n v="56"/>
    <s v="Amy Cox"/>
    <x v="0"/>
    <n v="1"/>
    <x v="905"/>
    <n v="25536"/>
    <s v="Low"/>
    <n v="19"/>
    <n v="9.93"/>
    <n v="0.03"/>
    <x v="5288"/>
    <n v="1.0900000000000001"/>
    <n v="71.55"/>
    <n v="0.43"/>
    <x v="0"/>
    <x v="3"/>
    <x v="689"/>
    <x v="6"/>
    <x v="0"/>
    <n v="3581"/>
    <d v="2014-07-22T00:00:00"/>
    <x v="0"/>
    <x v="25"/>
    <n v="5451"/>
  </r>
  <r>
    <x v="904"/>
    <n v="56"/>
    <s v="Maxwell Schwartz"/>
    <x v="2"/>
    <n v="1"/>
    <x v="905"/>
    <n v="28867"/>
    <s v="Medium"/>
    <n v="6"/>
    <n v="104.85"/>
    <n v="0.03"/>
    <x v="5289"/>
    <n v="19.989999999999998"/>
    <n v="80.010000000000005"/>
    <n v="0.37"/>
    <x v="0"/>
    <x v="0"/>
    <x v="981"/>
    <x v="2"/>
    <x v="3"/>
    <n v="4046"/>
    <d v="2014-07-23T00:00:00"/>
    <x v="0"/>
    <x v="45"/>
    <n v="27604"/>
  </r>
  <r>
    <x v="904"/>
    <n v="56"/>
    <s v="Maxwell Schwartz"/>
    <x v="2"/>
    <n v="1"/>
    <x v="905"/>
    <n v="28867"/>
    <s v="Medium"/>
    <n v="43"/>
    <n v="20.97"/>
    <n v="0.1"/>
    <x v="5290"/>
    <n v="6.5"/>
    <n v="-199.98"/>
    <n v="0.78"/>
    <x v="2"/>
    <x v="0"/>
    <x v="992"/>
    <x v="8"/>
    <x v="3"/>
    <n v="4045"/>
    <d v="2014-07-23T00:00:00"/>
    <x v="0"/>
    <x v="45"/>
    <n v="27604"/>
  </r>
  <r>
    <x v="200"/>
    <n v="56"/>
    <s v="Nicole Brennan"/>
    <x v="3"/>
    <n v="1"/>
    <x v="905"/>
    <n v="48288"/>
    <s v="Medium"/>
    <n v="25"/>
    <n v="130.97999999999999"/>
    <n v="0.08"/>
    <x v="5291"/>
    <n v="54.74"/>
    <n v="-581.59"/>
    <n v="0.69"/>
    <x v="1"/>
    <x v="4"/>
    <x v="305"/>
    <x v="10"/>
    <x v="1"/>
    <n v="6780"/>
    <d v="2014-07-24T00:00:00"/>
    <x v="2"/>
    <x v="2"/>
    <n v="92627"/>
  </r>
  <r>
    <x v="730"/>
    <n v="56"/>
    <s v="Quincy Jones"/>
    <x v="2"/>
    <n v="1"/>
    <x v="905"/>
    <n v="14976"/>
    <s v="High"/>
    <n v="46"/>
    <n v="4.9800000000000004"/>
    <n v="0.03"/>
    <x v="5292"/>
    <n v="4.7"/>
    <n v="-81.86"/>
    <n v="0.38"/>
    <x v="0"/>
    <x v="0"/>
    <x v="784"/>
    <x v="2"/>
    <x v="3"/>
    <n v="2091"/>
    <d v="2014-07-24T00:00:00"/>
    <x v="0"/>
    <x v="4"/>
    <n v="35216"/>
  </r>
  <r>
    <x v="904"/>
    <n v="56"/>
    <s v="Maxwell Schwartz"/>
    <x v="2"/>
    <n v="1"/>
    <x v="905"/>
    <n v="28867"/>
    <s v="Medium"/>
    <n v="26"/>
    <n v="95.99"/>
    <n v="0.02"/>
    <x v="5293"/>
    <n v="8.99"/>
    <n v="374.75099999999998"/>
    <n v="0.56999999999999995"/>
    <x v="2"/>
    <x v="0"/>
    <x v="802"/>
    <x v="9"/>
    <x v="3"/>
    <n v="4047"/>
    <d v="2014-07-24T00:00:00"/>
    <x v="0"/>
    <x v="45"/>
    <n v="27604"/>
  </r>
  <r>
    <x v="106"/>
    <n v="56"/>
    <s v="Sally Knutson"/>
    <x v="3"/>
    <n v="1"/>
    <x v="906"/>
    <n v="9792"/>
    <s v="Low"/>
    <n v="14"/>
    <n v="5.4"/>
    <n v="0.02"/>
    <x v="5294"/>
    <n v="7.78"/>
    <n v="-73.14"/>
    <n v="0.37"/>
    <x v="0"/>
    <x v="0"/>
    <x v="561"/>
    <x v="3"/>
    <x v="2"/>
    <n v="1339"/>
    <d v="2014-07-23T00:00:00"/>
    <x v="0"/>
    <x v="10"/>
    <n v="51106"/>
  </r>
  <r>
    <x v="1320"/>
    <n v="56"/>
    <s v="Rick Hansen"/>
    <x v="2"/>
    <n v="1"/>
    <x v="906"/>
    <n v="5575"/>
    <s v="Low"/>
    <n v="41"/>
    <n v="5.98"/>
    <n v="0.06"/>
    <x v="5295"/>
    <n v="10.39"/>
    <n v="-269.37"/>
    <n v="0.4"/>
    <x v="0"/>
    <x v="0"/>
    <x v="1133"/>
    <x v="2"/>
    <x v="3"/>
    <n v="784"/>
    <d v="2014-07-23T00:00:00"/>
    <x v="0"/>
    <x v="42"/>
    <n v="30135"/>
  </r>
  <r>
    <x v="304"/>
    <n v="56"/>
    <s v="Ashley Jarboe"/>
    <x v="0"/>
    <n v="1"/>
    <x v="906"/>
    <n v="29152"/>
    <s v="Low"/>
    <n v="13"/>
    <n v="6.98"/>
    <n v="0.06"/>
    <x v="5296"/>
    <n v="9.69"/>
    <n v="-106.29"/>
    <n v="0.83"/>
    <x v="0"/>
    <x v="0"/>
    <x v="821"/>
    <x v="0"/>
    <x v="3"/>
    <n v="4088"/>
    <d v="2014-07-23T00:00:00"/>
    <x v="0"/>
    <x v="42"/>
    <n v="30297"/>
  </r>
  <r>
    <x v="1019"/>
    <n v="56"/>
    <s v="Cari Schnelling"/>
    <x v="1"/>
    <n v="1"/>
    <x v="906"/>
    <n v="31558"/>
    <s v="Low"/>
    <n v="42"/>
    <n v="45.19"/>
    <n v="0.08"/>
    <x v="5297"/>
    <n v="1.99"/>
    <n v="455.37"/>
    <n v="0.55000000000000004"/>
    <x v="2"/>
    <x v="6"/>
    <x v="196"/>
    <x v="8"/>
    <x v="2"/>
    <n v="4430"/>
    <d v="2014-07-23T00:00:00"/>
    <x v="0"/>
    <x v="14"/>
    <n v="60067"/>
  </r>
  <r>
    <x v="757"/>
    <n v="56"/>
    <s v="Larry Hughes"/>
    <x v="1"/>
    <n v="1"/>
    <x v="906"/>
    <n v="16160"/>
    <s v="Critical"/>
    <n v="50"/>
    <n v="10.89"/>
    <n v="0.09"/>
    <x v="5022"/>
    <n v="4.5"/>
    <n v="-53.18"/>
    <n v="0.59"/>
    <x v="0"/>
    <x v="0"/>
    <x v="651"/>
    <x v="13"/>
    <x v="2"/>
    <n v="2236"/>
    <d v="2014-07-24T00:00:00"/>
    <x v="0"/>
    <x v="9"/>
    <n v="79701"/>
  </r>
  <r>
    <x v="880"/>
    <n v="56"/>
    <s v="Bill Overfelt"/>
    <x v="2"/>
    <n v="1"/>
    <x v="906"/>
    <n v="47492"/>
    <s v="High"/>
    <n v="22"/>
    <n v="30.42"/>
    <n v="7.0000000000000007E-2"/>
    <x v="5298"/>
    <n v="8.65"/>
    <n v="-157.51"/>
    <n v="0.74"/>
    <x v="2"/>
    <x v="0"/>
    <x v="76"/>
    <x v="8"/>
    <x v="0"/>
    <n v="6672"/>
    <d v="2014-07-25T00:00:00"/>
    <x v="0"/>
    <x v="20"/>
    <n v="45406"/>
  </r>
  <r>
    <x v="304"/>
    <n v="56"/>
    <s v="Ashley Jarboe"/>
    <x v="0"/>
    <n v="1"/>
    <x v="906"/>
    <n v="29152"/>
    <s v="Low"/>
    <n v="3"/>
    <n v="17.48"/>
    <n v="0"/>
    <x v="5299"/>
    <n v="1.99"/>
    <n v="-40.86"/>
    <n v="0.45"/>
    <x v="2"/>
    <x v="6"/>
    <x v="684"/>
    <x v="8"/>
    <x v="3"/>
    <n v="4087"/>
    <d v="2014-07-27T00:00:00"/>
    <x v="0"/>
    <x v="42"/>
    <n v="30297"/>
  </r>
  <r>
    <x v="1019"/>
    <n v="56"/>
    <s v="Cari Schnelling"/>
    <x v="1"/>
    <n v="1"/>
    <x v="906"/>
    <n v="31558"/>
    <s v="Low"/>
    <n v="12"/>
    <n v="300.64999999999998"/>
    <n v="0.04"/>
    <x v="5300"/>
    <n v="24.49"/>
    <n v="900.06"/>
    <n v="0.52"/>
    <x v="0"/>
    <x v="1"/>
    <x v="896"/>
    <x v="13"/>
    <x v="2"/>
    <n v="4429"/>
    <d v="2014-07-28T00:00:00"/>
    <x v="0"/>
    <x v="14"/>
    <n v="60067"/>
  </r>
  <r>
    <x v="233"/>
    <n v="56"/>
    <s v="Carl Weiss"/>
    <x v="3"/>
    <n v="1"/>
    <x v="907"/>
    <n v="56420"/>
    <s v="Low"/>
    <n v="26"/>
    <n v="5.08"/>
    <n v="7.0000000000000007E-2"/>
    <x v="5301"/>
    <n v="2.0299999999999998"/>
    <n v="22.25"/>
    <n v="0.51"/>
    <x v="1"/>
    <x v="3"/>
    <x v="706"/>
    <x v="5"/>
    <x v="1"/>
    <n v="7888"/>
    <d v="2014-07-26T00:00:00"/>
    <x v="0"/>
    <x v="18"/>
    <n v="89015"/>
  </r>
  <r>
    <x v="233"/>
    <n v="56"/>
    <s v="Carl Weiss"/>
    <x v="3"/>
    <n v="1"/>
    <x v="907"/>
    <n v="56420"/>
    <s v="Low"/>
    <n v="48"/>
    <n v="125.99"/>
    <n v="0.02"/>
    <x v="5302"/>
    <n v="8.08"/>
    <n v="1422.1980000000001"/>
    <n v="0.56999999999999995"/>
    <x v="2"/>
    <x v="0"/>
    <x v="665"/>
    <x v="9"/>
    <x v="1"/>
    <n v="7890"/>
    <d v="2014-07-26T00:00:00"/>
    <x v="0"/>
    <x v="18"/>
    <n v="89015"/>
  </r>
  <r>
    <x v="333"/>
    <n v="56"/>
    <s v="Heather Jas"/>
    <x v="2"/>
    <n v="1"/>
    <x v="907"/>
    <n v="26851"/>
    <s v="High"/>
    <n v="44"/>
    <n v="1.7"/>
    <n v="7.0000000000000007E-2"/>
    <x v="5303"/>
    <n v="1.99"/>
    <n v="-58.87"/>
    <n v="0.51"/>
    <x v="2"/>
    <x v="6"/>
    <x v="39"/>
    <x v="8"/>
    <x v="2"/>
    <n v="3757"/>
    <d v="2014-07-26T00:00:00"/>
    <x v="0"/>
    <x v="24"/>
    <n v="48708"/>
  </r>
  <r>
    <x v="233"/>
    <n v="56"/>
    <s v="Carl Weiss"/>
    <x v="3"/>
    <n v="1"/>
    <x v="907"/>
    <n v="56420"/>
    <s v="Low"/>
    <n v="16"/>
    <n v="38.06"/>
    <n v="0.09"/>
    <x v="5304"/>
    <n v="4.5"/>
    <n v="108.3"/>
    <n v="0.56000000000000005"/>
    <x v="0"/>
    <x v="0"/>
    <x v="978"/>
    <x v="13"/>
    <x v="1"/>
    <n v="7887"/>
    <d v="2014-07-28T00:00:00"/>
    <x v="0"/>
    <x v="18"/>
    <n v="89015"/>
  </r>
  <r>
    <x v="233"/>
    <n v="56"/>
    <s v="Carl Weiss"/>
    <x v="3"/>
    <n v="1"/>
    <x v="907"/>
    <n v="56420"/>
    <s v="Low"/>
    <n v="22"/>
    <n v="125.99"/>
    <n v="0"/>
    <x v="5305"/>
    <n v="8.99"/>
    <n v="377.62200000000001"/>
    <n v="0.56999999999999995"/>
    <x v="2"/>
    <x v="0"/>
    <x v="166"/>
    <x v="9"/>
    <x v="1"/>
    <n v="7889"/>
    <d v="2014-07-29T00:00:00"/>
    <x v="0"/>
    <x v="18"/>
    <n v="89015"/>
  </r>
  <r>
    <x v="252"/>
    <n v="56"/>
    <s v="Peter Fuller"/>
    <x v="3"/>
    <n v="1"/>
    <x v="908"/>
    <n v="46311"/>
    <s v="High"/>
    <n v="42"/>
    <n v="28.48"/>
    <n v="0"/>
    <x v="5306"/>
    <n v="1.99"/>
    <n v="539.57000000000005"/>
    <n v="0.4"/>
    <x v="2"/>
    <x v="6"/>
    <x v="28"/>
    <x v="8"/>
    <x v="3"/>
    <n v="6507"/>
    <d v="2014-07-25T00:00:00"/>
    <x v="0"/>
    <x v="42"/>
    <n v="31907"/>
  </r>
  <r>
    <x v="252"/>
    <n v="56"/>
    <s v="Peter Fuller"/>
    <x v="3"/>
    <n v="1"/>
    <x v="908"/>
    <n v="46311"/>
    <s v="High"/>
    <n v="42"/>
    <n v="22.23"/>
    <n v="0.03"/>
    <x v="5307"/>
    <n v="3.63"/>
    <n v="388.23"/>
    <n v="0.52"/>
    <x v="1"/>
    <x v="6"/>
    <x v="808"/>
    <x v="5"/>
    <x v="3"/>
    <n v="6508"/>
    <d v="2014-07-26T00:00:00"/>
    <x v="0"/>
    <x v="42"/>
    <n v="31907"/>
  </r>
  <r>
    <x v="1321"/>
    <n v="56"/>
    <s v="Jim Karlsson"/>
    <x v="0"/>
    <n v="1"/>
    <x v="908"/>
    <n v="30593"/>
    <s v="Critical"/>
    <n v="20"/>
    <n v="4.18"/>
    <n v="0.04"/>
    <x v="5308"/>
    <n v="6.92"/>
    <n v="-90.07"/>
    <n v="0.49"/>
    <x v="1"/>
    <x v="0"/>
    <x v="1105"/>
    <x v="5"/>
    <x v="0"/>
    <n v="4295"/>
    <d v="2014-07-27T00:00:00"/>
    <x v="1"/>
    <x v="41"/>
    <n v="25801"/>
  </r>
  <r>
    <x v="252"/>
    <n v="56"/>
    <s v="Peter Fuller"/>
    <x v="3"/>
    <n v="1"/>
    <x v="908"/>
    <n v="46311"/>
    <s v="High"/>
    <n v="44"/>
    <n v="6.48"/>
    <n v="0"/>
    <x v="5309"/>
    <n v="8.4"/>
    <n v="-185.98"/>
    <n v="0.37"/>
    <x v="0"/>
    <x v="0"/>
    <x v="529"/>
    <x v="2"/>
    <x v="3"/>
    <n v="6509"/>
    <d v="2014-07-27T00:00:00"/>
    <x v="0"/>
    <x v="42"/>
    <n v="31907"/>
  </r>
  <r>
    <x v="366"/>
    <n v="56"/>
    <s v="Liz Thompson"/>
    <x v="2"/>
    <n v="1"/>
    <x v="908"/>
    <n v="2306"/>
    <s v="High"/>
    <n v="15"/>
    <n v="7.45"/>
    <n v="0.05"/>
    <x v="5310"/>
    <n v="6.28"/>
    <n v="-46.344999999999999"/>
    <n v="0.4"/>
    <x v="0"/>
    <x v="0"/>
    <x v="745"/>
    <x v="3"/>
    <x v="2"/>
    <n v="338"/>
    <d v="2014-07-27T00:00:00"/>
    <x v="0"/>
    <x v="26"/>
    <n v="65203"/>
  </r>
  <r>
    <x v="762"/>
    <n v="56"/>
    <s v="Cindy Stewart"/>
    <x v="2"/>
    <n v="1"/>
    <x v="908"/>
    <n v="39111"/>
    <s v="Medium"/>
    <n v="20"/>
    <n v="300.97000000000003"/>
    <n v="0.05"/>
    <x v="5311"/>
    <n v="7.18"/>
    <n v="1767.56"/>
    <n v="0.48"/>
    <x v="2"/>
    <x v="0"/>
    <x v="480"/>
    <x v="8"/>
    <x v="1"/>
    <n v="5518"/>
    <d v="2014-07-27T00:00:00"/>
    <x v="0"/>
    <x v="40"/>
    <n v="86301"/>
  </r>
  <r>
    <x v="549"/>
    <n v="56"/>
    <s v="Cindy Stewart"/>
    <x v="2"/>
    <n v="1"/>
    <x v="908"/>
    <n v="39111"/>
    <s v="Medium"/>
    <n v="1"/>
    <n v="178.47"/>
    <n v="0.09"/>
    <x v="5312"/>
    <n v="19.989999999999998"/>
    <n v="-114.22"/>
    <n v="0.55000000000000004"/>
    <x v="0"/>
    <x v="0"/>
    <x v="218"/>
    <x v="0"/>
    <x v="1"/>
    <n v="5517"/>
    <d v="2014-07-28T00:00:00"/>
    <x v="0"/>
    <x v="40"/>
    <n v="86314"/>
  </r>
  <r>
    <x v="1321"/>
    <n v="56"/>
    <s v="Jim Karlsson"/>
    <x v="0"/>
    <n v="1"/>
    <x v="908"/>
    <n v="30593"/>
    <s v="Critical"/>
    <n v="41"/>
    <n v="34.58"/>
    <n v="0.06"/>
    <x v="5313"/>
    <n v="8.99"/>
    <n v="176.63"/>
    <n v="0.56000000000000005"/>
    <x v="0"/>
    <x v="6"/>
    <x v="924"/>
    <x v="6"/>
    <x v="0"/>
    <n v="4296"/>
    <d v="2014-07-28T00:00:00"/>
    <x v="0"/>
    <x v="41"/>
    <n v="25801"/>
  </r>
  <r>
    <x v="1160"/>
    <n v="56"/>
    <s v="Giulietta Baptist"/>
    <x v="1"/>
    <n v="1"/>
    <x v="908"/>
    <n v="36516"/>
    <s v="Medium"/>
    <n v="9"/>
    <n v="100.98"/>
    <n v="0.1"/>
    <x v="5314"/>
    <n v="7.18"/>
    <n v="51.3"/>
    <n v="0.4"/>
    <x v="2"/>
    <x v="0"/>
    <x v="497"/>
    <x v="8"/>
    <x v="2"/>
    <n v="5128"/>
    <d v="2014-07-28T00:00:00"/>
    <x v="0"/>
    <x v="36"/>
    <n v="46342"/>
  </r>
  <r>
    <x v="6"/>
    <n v="56"/>
    <s v="Larry Tron"/>
    <x v="1"/>
    <n v="1"/>
    <x v="908"/>
    <n v="15425"/>
    <s v="Low"/>
    <n v="29"/>
    <n v="99.99"/>
    <n v="0.08"/>
    <x v="5315"/>
    <n v="19.989999999999998"/>
    <n v="366.63"/>
    <n v="0.5"/>
    <x v="2"/>
    <x v="0"/>
    <x v="1065"/>
    <x v="8"/>
    <x v="1"/>
    <n v="2154"/>
    <d v="2014-07-29T00:00:00"/>
    <x v="1"/>
    <x v="5"/>
    <n v="84020"/>
  </r>
  <r>
    <x v="366"/>
    <n v="56"/>
    <s v="Roy Collins"/>
    <x v="2"/>
    <n v="1"/>
    <x v="909"/>
    <n v="30565"/>
    <s v="Medium"/>
    <n v="32"/>
    <n v="55.94"/>
    <n v="0.04"/>
    <x v="5316"/>
    <n v="4"/>
    <n v="52.66"/>
    <n v="0.74"/>
    <x v="2"/>
    <x v="0"/>
    <x v="375"/>
    <x v="8"/>
    <x v="3"/>
    <n v="4289"/>
    <d v="2014-07-28T00:00:00"/>
    <x v="1"/>
    <x v="29"/>
    <n v="38401"/>
  </r>
  <r>
    <x v="948"/>
    <n v="56"/>
    <s v="Grant Thornton"/>
    <x v="2"/>
    <n v="1"/>
    <x v="909"/>
    <n v="19041"/>
    <s v="Low"/>
    <n v="3"/>
    <n v="10.89"/>
    <n v="0.08"/>
    <x v="5317"/>
    <n v="4.5"/>
    <n v="-18.5"/>
    <n v="0.59"/>
    <x v="0"/>
    <x v="0"/>
    <x v="651"/>
    <x v="13"/>
    <x v="1"/>
    <n v="2626"/>
    <d v="2014-07-30T00:00:00"/>
    <x v="0"/>
    <x v="2"/>
    <n v="95037"/>
  </r>
  <r>
    <x v="948"/>
    <n v="56"/>
    <s v="Grant Thornton"/>
    <x v="2"/>
    <n v="1"/>
    <x v="909"/>
    <n v="19041"/>
    <s v="Low"/>
    <n v="43"/>
    <n v="42.98"/>
    <n v="0.04"/>
    <x v="5318"/>
    <n v="4.62"/>
    <n v="530.22"/>
    <n v="0.56000000000000005"/>
    <x v="0"/>
    <x v="0"/>
    <x v="446"/>
    <x v="13"/>
    <x v="1"/>
    <n v="2627"/>
    <d v="2014-08-04T00:00:00"/>
    <x v="0"/>
    <x v="2"/>
    <n v="95037"/>
  </r>
  <r>
    <x v="662"/>
    <n v="56"/>
    <s v="Shahid Shariari"/>
    <x v="3"/>
    <n v="1"/>
    <x v="910"/>
    <n v="31938"/>
    <s v="Medium"/>
    <n v="13"/>
    <n v="89.99"/>
    <n v="0.08"/>
    <x v="5319"/>
    <n v="42"/>
    <n v="-304.47000000000003"/>
    <n v="0.66"/>
    <x v="1"/>
    <x v="2"/>
    <x v="476"/>
    <x v="1"/>
    <x v="2"/>
    <n v="4485"/>
    <d v="2014-07-28T00:00:00"/>
    <x v="2"/>
    <x v="24"/>
    <n v="48342"/>
  </r>
  <r>
    <x v="707"/>
    <n v="56"/>
    <s v="Kelly Collister"/>
    <x v="3"/>
    <n v="1"/>
    <x v="910"/>
    <n v="31556"/>
    <s v="Critical"/>
    <n v="35"/>
    <n v="7.7"/>
    <n v="7.0000000000000007E-2"/>
    <x v="5320"/>
    <n v="3.68"/>
    <n v="-14.99"/>
    <n v="0.52"/>
    <x v="1"/>
    <x v="3"/>
    <x v="894"/>
    <x v="5"/>
    <x v="3"/>
    <n v="4428"/>
    <d v="2014-07-28T00:00:00"/>
    <x v="0"/>
    <x v="45"/>
    <n v="28601"/>
  </r>
  <r>
    <x v="100"/>
    <n v="56"/>
    <s v="Sara Luxemburg"/>
    <x v="2"/>
    <n v="1"/>
    <x v="910"/>
    <n v="52934"/>
    <s v="Critical"/>
    <n v="20"/>
    <n v="4.91"/>
    <n v="0.08"/>
    <x v="5321"/>
    <n v="0.5"/>
    <n v="36.979999999999997"/>
    <n v="0.36"/>
    <x v="0"/>
    <x v="0"/>
    <x v="143"/>
    <x v="12"/>
    <x v="0"/>
    <n v="7429"/>
    <d v="2014-07-28T00:00:00"/>
    <x v="0"/>
    <x v="19"/>
    <n v="4073"/>
  </r>
  <r>
    <x v="658"/>
    <n v="56"/>
    <s v="Giulietta Dortch"/>
    <x v="2"/>
    <n v="1"/>
    <x v="910"/>
    <n v="56768"/>
    <s v="Critical"/>
    <n v="13"/>
    <n v="90.97"/>
    <n v="0.03"/>
    <x v="5322"/>
    <n v="14"/>
    <n v="235.4"/>
    <n v="0.36"/>
    <x v="2"/>
    <x v="2"/>
    <x v="312"/>
    <x v="7"/>
    <x v="0"/>
    <n v="7946"/>
    <d v="2014-07-28T00:00:00"/>
    <x v="2"/>
    <x v="22"/>
    <n v="8863"/>
  </r>
  <r>
    <x v="260"/>
    <n v="56"/>
    <s v="Shahid Shariari"/>
    <x v="3"/>
    <n v="1"/>
    <x v="910"/>
    <n v="31938"/>
    <s v="Medium"/>
    <n v="47"/>
    <n v="7.59"/>
    <n v="0.05"/>
    <x v="5323"/>
    <n v="4"/>
    <n v="40.58"/>
    <n v="0.42"/>
    <x v="1"/>
    <x v="3"/>
    <x v="354"/>
    <x v="5"/>
    <x v="2"/>
    <n v="4486"/>
    <d v="2014-07-29T00:00:00"/>
    <x v="0"/>
    <x v="24"/>
    <n v="48060"/>
  </r>
  <r>
    <x v="1322"/>
    <n v="56"/>
    <s v="Giulietta Dortch"/>
    <x v="2"/>
    <n v="1"/>
    <x v="910"/>
    <n v="56768"/>
    <s v="Critical"/>
    <n v="37"/>
    <n v="2.88"/>
    <n v="0.02"/>
    <x v="5324"/>
    <n v="0.7"/>
    <n v="20.059999999999999"/>
    <n v="0.56000000000000005"/>
    <x v="0"/>
    <x v="3"/>
    <x v="107"/>
    <x v="6"/>
    <x v="0"/>
    <n v="7945"/>
    <d v="2014-07-29T00:00:00"/>
    <x v="0"/>
    <x v="28"/>
    <n v="1027"/>
  </r>
  <r>
    <x v="1323"/>
    <n v="56"/>
    <s v="Fred McMath"/>
    <x v="0"/>
    <n v="1"/>
    <x v="910"/>
    <n v="34725"/>
    <s v="Low"/>
    <n v="14"/>
    <n v="138.13999999999999"/>
    <n v="0.08"/>
    <x v="5325"/>
    <n v="35"/>
    <n v="-524.74"/>
    <m/>
    <x v="0"/>
    <x v="1"/>
    <x v="292"/>
    <x v="0"/>
    <x v="0"/>
    <n v="4883"/>
    <d v="2014-07-29T00:00:00"/>
    <x v="0"/>
    <x v="22"/>
    <n v="7097"/>
  </r>
  <r>
    <x v="26"/>
    <n v="56"/>
    <s v="Victor Price"/>
    <x v="3"/>
    <n v="1"/>
    <x v="910"/>
    <n v="49479"/>
    <s v="Medium"/>
    <n v="46"/>
    <n v="120.97"/>
    <n v="7.0000000000000007E-2"/>
    <x v="5326"/>
    <n v="26.3"/>
    <n v="1807.16"/>
    <n v="0.38"/>
    <x v="2"/>
    <x v="2"/>
    <x v="32"/>
    <x v="7"/>
    <x v="3"/>
    <n v="6934"/>
    <d v="2014-07-29T00:00:00"/>
    <x v="2"/>
    <x v="12"/>
    <n v="33411"/>
  </r>
  <r>
    <x v="695"/>
    <n v="56"/>
    <s v="Meg Tillman"/>
    <x v="0"/>
    <n v="1"/>
    <x v="910"/>
    <n v="30853"/>
    <s v="Medium"/>
    <n v="40"/>
    <n v="6.3"/>
    <n v="0.04"/>
    <x v="5327"/>
    <n v="0.5"/>
    <n v="123.14"/>
    <n v="0.39"/>
    <x v="0"/>
    <x v="0"/>
    <x v="475"/>
    <x v="12"/>
    <x v="3"/>
    <n v="4331"/>
    <d v="2014-07-30T00:00:00"/>
    <x v="0"/>
    <x v="17"/>
    <n v="29662"/>
  </r>
  <r>
    <x v="547"/>
    <n v="56"/>
    <s v="Meg Tillman"/>
    <x v="0"/>
    <n v="1"/>
    <x v="910"/>
    <n v="30853"/>
    <s v="Medium"/>
    <n v="16"/>
    <n v="2.1800000000000002"/>
    <n v="0.06"/>
    <x v="5328"/>
    <n v="7.09"/>
    <n v="-85.17"/>
    <n v="0.38"/>
    <x v="0"/>
    <x v="3"/>
    <x v="1009"/>
    <x v="2"/>
    <x v="3"/>
    <n v="4330"/>
    <d v="2014-07-30T00:00:00"/>
    <x v="0"/>
    <x v="12"/>
    <n v="34639"/>
  </r>
  <r>
    <x v="463"/>
    <n v="56"/>
    <s v="Liz MacKendrick"/>
    <x v="2"/>
    <n v="1"/>
    <x v="911"/>
    <n v="47271"/>
    <s v="Medium"/>
    <n v="44"/>
    <n v="4.9800000000000004"/>
    <n v="0.03"/>
    <x v="5329"/>
    <n v="4.62"/>
    <n v="-142.02000000000001"/>
    <n v="0.64"/>
    <x v="2"/>
    <x v="6"/>
    <x v="264"/>
    <x v="8"/>
    <x v="3"/>
    <n v="6649"/>
    <d v="2014-07-29T00:00:00"/>
    <x v="0"/>
    <x v="16"/>
    <n v="23602"/>
  </r>
  <r>
    <x v="518"/>
    <n v="56"/>
    <s v="Vivek Grady"/>
    <x v="2"/>
    <n v="1"/>
    <x v="911"/>
    <n v="21089"/>
    <s v="Medium"/>
    <n v="4"/>
    <n v="122.99"/>
    <n v="7.0000000000000007E-2"/>
    <x v="5330"/>
    <n v="70.2"/>
    <n v="-331.08"/>
    <n v="0.74"/>
    <x v="1"/>
    <x v="2"/>
    <x v="199"/>
    <x v="1"/>
    <x v="0"/>
    <n v="2918"/>
    <d v="2014-07-30T00:00:00"/>
    <x v="2"/>
    <x v="20"/>
    <n v="45373"/>
  </r>
  <r>
    <x v="786"/>
    <n v="56"/>
    <s v="Christina Vanderzanden"/>
    <x v="0"/>
    <n v="1"/>
    <x v="911"/>
    <n v="3362"/>
    <s v="Low"/>
    <n v="40"/>
    <n v="40.98"/>
    <n v="0.04"/>
    <x v="5331"/>
    <n v="1.99"/>
    <n v="734.75"/>
    <n v="0.44"/>
    <x v="2"/>
    <x v="6"/>
    <x v="1162"/>
    <x v="8"/>
    <x v="2"/>
    <n v="485"/>
    <d v="2014-08-01T00:00:00"/>
    <x v="0"/>
    <x v="10"/>
    <n v="52501"/>
  </r>
  <r>
    <x v="786"/>
    <n v="56"/>
    <s v="Christina Vanderzanden"/>
    <x v="0"/>
    <n v="1"/>
    <x v="911"/>
    <n v="3362"/>
    <s v="Low"/>
    <n v="50"/>
    <n v="15.14"/>
    <n v="0.03"/>
    <x v="5332"/>
    <n v="4.53"/>
    <n v="-109.1"/>
    <n v="0.81"/>
    <x v="0"/>
    <x v="0"/>
    <x v="377"/>
    <x v="0"/>
    <x v="2"/>
    <n v="486"/>
    <d v="2014-08-06T00:00:00"/>
    <x v="0"/>
    <x v="10"/>
    <n v="52501"/>
  </r>
  <r>
    <x v="598"/>
    <n v="56"/>
    <s v="Frank Olsen"/>
    <x v="0"/>
    <n v="1"/>
    <x v="912"/>
    <n v="31237"/>
    <s v="Not Specified"/>
    <n v="13"/>
    <n v="42.8"/>
    <n v="0"/>
    <x v="5333"/>
    <n v="2.99"/>
    <n v="225.2585"/>
    <n v="0.36"/>
    <x v="0"/>
    <x v="0"/>
    <x v="587"/>
    <x v="3"/>
    <x v="1"/>
    <n v="4386"/>
    <d v="2014-07-29T00:00:00"/>
    <x v="0"/>
    <x v="6"/>
    <n v="97420"/>
  </r>
  <r>
    <x v="366"/>
    <n v="56"/>
    <s v="Roy Collins"/>
    <x v="2"/>
    <n v="1"/>
    <x v="912"/>
    <n v="56838"/>
    <s v="Critical"/>
    <n v="44"/>
    <n v="100.98"/>
    <n v="0.09"/>
    <x v="5334"/>
    <n v="7.18"/>
    <n v="1728.2"/>
    <n v="0.4"/>
    <x v="2"/>
    <x v="0"/>
    <x v="497"/>
    <x v="8"/>
    <x v="3"/>
    <n v="7958"/>
    <d v="2014-07-30T00:00:00"/>
    <x v="0"/>
    <x v="29"/>
    <n v="38401"/>
  </r>
  <r>
    <x v="233"/>
    <n v="56"/>
    <s v="Carl Weiss"/>
    <x v="3"/>
    <n v="1"/>
    <x v="912"/>
    <n v="46336"/>
    <s v="High"/>
    <n v="31"/>
    <n v="4.84"/>
    <n v="0.1"/>
    <x v="5335"/>
    <n v="0.71"/>
    <n v="34.14"/>
    <n v="0.52"/>
    <x v="0"/>
    <x v="3"/>
    <x v="381"/>
    <x v="6"/>
    <x v="1"/>
    <n v="6510"/>
    <d v="2014-07-31T00:00:00"/>
    <x v="0"/>
    <x v="18"/>
    <n v="89015"/>
  </r>
  <r>
    <x v="907"/>
    <n v="56"/>
    <s v="Joy Smith"/>
    <x v="2"/>
    <n v="1"/>
    <x v="913"/>
    <n v="9574"/>
    <s v="Medium"/>
    <n v="40"/>
    <n v="11.5"/>
    <n v="0.08"/>
    <x v="5336"/>
    <n v="7.19"/>
    <n v="-68.977000000000004"/>
    <n v="0.4"/>
    <x v="0"/>
    <x v="0"/>
    <x v="417"/>
    <x v="3"/>
    <x v="2"/>
    <n v="1307"/>
    <d v="2014-07-31T00:00:00"/>
    <x v="0"/>
    <x v="36"/>
    <n v="46614"/>
  </r>
  <r>
    <x v="1289"/>
    <n v="56"/>
    <s v="Harry Greene"/>
    <x v="2"/>
    <n v="1"/>
    <x v="913"/>
    <n v="54279"/>
    <s v="High"/>
    <n v="41"/>
    <n v="264.98"/>
    <n v="0.1"/>
    <x v="5337"/>
    <n v="17.86"/>
    <n v="1977.69"/>
    <n v="0.57999999999999996"/>
    <x v="2"/>
    <x v="2"/>
    <x v="99"/>
    <x v="7"/>
    <x v="1"/>
    <n v="7586"/>
    <d v="2014-07-31T00:00:00"/>
    <x v="2"/>
    <x v="44"/>
    <n v="82716"/>
  </r>
  <r>
    <x v="284"/>
    <n v="56"/>
    <s v="Naresj Patel"/>
    <x v="0"/>
    <n v="1"/>
    <x v="913"/>
    <n v="23202"/>
    <s v="High"/>
    <n v="48"/>
    <n v="11.97"/>
    <n v="0.02"/>
    <x v="5338"/>
    <n v="5.81"/>
    <n v="-39.270000000000003"/>
    <n v="0.6"/>
    <x v="0"/>
    <x v="6"/>
    <x v="385"/>
    <x v="6"/>
    <x v="2"/>
    <n v="3234"/>
    <d v="2014-08-01T00:00:00"/>
    <x v="0"/>
    <x v="9"/>
    <n v="75061"/>
  </r>
  <r>
    <x v="284"/>
    <n v="56"/>
    <s v="Naresj Patel"/>
    <x v="0"/>
    <n v="1"/>
    <x v="913"/>
    <n v="23202"/>
    <s v="High"/>
    <n v="39"/>
    <n v="8.17"/>
    <n v="0.05"/>
    <x v="5339"/>
    <n v="1.69"/>
    <n v="104.09"/>
    <n v="0.38"/>
    <x v="0"/>
    <x v="3"/>
    <x v="919"/>
    <x v="2"/>
    <x v="2"/>
    <n v="3233"/>
    <d v="2014-08-01T00:00:00"/>
    <x v="0"/>
    <x v="9"/>
    <n v="75061"/>
  </r>
  <r>
    <x v="608"/>
    <n v="56"/>
    <s v="Sue Ann Reed"/>
    <x v="3"/>
    <n v="1"/>
    <x v="913"/>
    <n v="46305"/>
    <s v="Low"/>
    <n v="30"/>
    <n v="10.44"/>
    <n v="0.08"/>
    <x v="5340"/>
    <n v="5.75"/>
    <n v="-18.250499999999999"/>
    <n v="0.39"/>
    <x v="0"/>
    <x v="0"/>
    <x v="293"/>
    <x v="3"/>
    <x v="3"/>
    <n v="6501"/>
    <d v="2014-08-03T00:00:00"/>
    <x v="0"/>
    <x v="12"/>
    <n v="34761"/>
  </r>
  <r>
    <x v="444"/>
    <n v="56"/>
    <s v="Beth Thompson"/>
    <x v="2"/>
    <n v="1"/>
    <x v="914"/>
    <n v="33377"/>
    <s v="High"/>
    <n v="19"/>
    <n v="17.239999999999998"/>
    <n v="0.04"/>
    <x v="5341"/>
    <n v="3.26"/>
    <n v="47.3"/>
    <n v="0.56000000000000005"/>
    <x v="0"/>
    <x v="6"/>
    <x v="804"/>
    <x v="16"/>
    <x v="2"/>
    <n v="4688"/>
    <d v="2014-08-01T00:00:00"/>
    <x v="0"/>
    <x v="14"/>
    <n v="61701"/>
  </r>
  <r>
    <x v="444"/>
    <n v="56"/>
    <s v="Beth Thompson"/>
    <x v="2"/>
    <n v="1"/>
    <x v="914"/>
    <n v="33377"/>
    <s v="High"/>
    <n v="20"/>
    <n v="5.18"/>
    <n v="0.06"/>
    <x v="5342"/>
    <n v="2.04"/>
    <n v="11.94"/>
    <n v="0.36"/>
    <x v="0"/>
    <x v="3"/>
    <x v="582"/>
    <x v="2"/>
    <x v="2"/>
    <n v="4687"/>
    <d v="2014-08-02T00:00:00"/>
    <x v="0"/>
    <x v="14"/>
    <n v="61701"/>
  </r>
  <r>
    <x v="242"/>
    <n v="56"/>
    <s v="Laura Armstrong"/>
    <x v="0"/>
    <n v="1"/>
    <x v="914"/>
    <n v="31812"/>
    <s v="High"/>
    <n v="14"/>
    <n v="40.99"/>
    <n v="0.02"/>
    <x v="5343"/>
    <n v="19.989999999999998"/>
    <n v="25.19"/>
    <n v="0.36"/>
    <x v="0"/>
    <x v="0"/>
    <x v="559"/>
    <x v="2"/>
    <x v="0"/>
    <n v="4463"/>
    <d v="2014-08-02T00:00:00"/>
    <x v="0"/>
    <x v="20"/>
    <n v="44903"/>
  </r>
  <r>
    <x v="274"/>
    <n v="56"/>
    <s v="Laura Armstrong"/>
    <x v="0"/>
    <n v="1"/>
    <x v="914"/>
    <n v="31812"/>
    <s v="High"/>
    <n v="31"/>
    <n v="1.26"/>
    <n v="0.06"/>
    <x v="5344"/>
    <n v="0.7"/>
    <n v="-17.34"/>
    <n v="0.81"/>
    <x v="0"/>
    <x v="3"/>
    <x v="625"/>
    <x v="14"/>
    <x v="0"/>
    <n v="4464"/>
    <d v="2014-08-02T00:00:00"/>
    <x v="0"/>
    <x v="20"/>
    <n v="43302"/>
  </r>
  <r>
    <x v="199"/>
    <n v="56"/>
    <s v="Joe Elijah"/>
    <x v="1"/>
    <n v="1"/>
    <x v="915"/>
    <n v="610"/>
    <s v="Critical"/>
    <n v="38"/>
    <n v="6.68"/>
    <n v="0.02"/>
    <x v="5345"/>
    <n v="5.41"/>
    <n v="-29.21"/>
    <n v="0.37"/>
    <x v="0"/>
    <x v="0"/>
    <x v="536"/>
    <x v="2"/>
    <x v="3"/>
    <n v="93"/>
    <d v="2014-08-03T00:00:00"/>
    <x v="1"/>
    <x v="33"/>
    <n v="72701"/>
  </r>
  <r>
    <x v="757"/>
    <n v="56"/>
    <s v="Sally Knutson"/>
    <x v="1"/>
    <n v="1"/>
    <x v="915"/>
    <n v="25633"/>
    <s v="Low"/>
    <n v="36"/>
    <n v="145.97999999999999"/>
    <n v="0.06"/>
    <x v="5346"/>
    <n v="51.92"/>
    <n v="-582.42600000000004"/>
    <n v="0.69"/>
    <x v="1"/>
    <x v="4"/>
    <x v="617"/>
    <x v="4"/>
    <x v="2"/>
    <n v="3590"/>
    <d v="2014-08-06T00:00:00"/>
    <x v="2"/>
    <x v="24"/>
    <n v="48640"/>
  </r>
  <r>
    <x v="313"/>
    <n v="56"/>
    <s v="Luke Weiss"/>
    <x v="2"/>
    <n v="1"/>
    <x v="916"/>
    <n v="20448"/>
    <s v="Critical"/>
    <n v="23"/>
    <n v="3.69"/>
    <n v="0.02"/>
    <x v="5347"/>
    <n v="2.5"/>
    <n v="6.84"/>
    <n v="0.39"/>
    <x v="0"/>
    <x v="0"/>
    <x v="485"/>
    <x v="15"/>
    <x v="2"/>
    <n v="2831"/>
    <d v="2014-08-03T00:00:00"/>
    <x v="1"/>
    <x v="10"/>
    <n v="51503"/>
  </r>
  <r>
    <x v="487"/>
    <n v="56"/>
    <s v="Victoria Pisteka"/>
    <x v="2"/>
    <n v="1"/>
    <x v="916"/>
    <n v="16356"/>
    <s v="Critical"/>
    <n v="6"/>
    <n v="22.98"/>
    <n v="0.04"/>
    <x v="5348"/>
    <n v="4.5"/>
    <n v="9.15"/>
    <n v="0.55000000000000004"/>
    <x v="0"/>
    <x v="0"/>
    <x v="1218"/>
    <x v="13"/>
    <x v="1"/>
    <n v="2274"/>
    <d v="2014-08-03T00:00:00"/>
    <x v="1"/>
    <x v="2"/>
    <n v="92231"/>
  </r>
  <r>
    <x v="1202"/>
    <n v="56"/>
    <s v="Jack O'Briant"/>
    <x v="0"/>
    <n v="1"/>
    <x v="916"/>
    <n v="5799"/>
    <s v="Critical"/>
    <n v="34"/>
    <n v="294.62"/>
    <n v="0.08"/>
    <x v="5349"/>
    <n v="42.52"/>
    <n v="1882.2"/>
    <n v="0.56999999999999995"/>
    <x v="0"/>
    <x v="2"/>
    <x v="302"/>
    <x v="13"/>
    <x v="2"/>
    <n v="807"/>
    <d v="2014-08-04T00:00:00"/>
    <x v="2"/>
    <x v="3"/>
    <n v="55125"/>
  </r>
  <r>
    <x v="632"/>
    <n v="56"/>
    <s v="Cynthia Arntzen"/>
    <x v="0"/>
    <n v="1"/>
    <x v="916"/>
    <n v="17345"/>
    <s v="Critical"/>
    <n v="23"/>
    <n v="7.64"/>
    <n v="0"/>
    <x v="5350"/>
    <n v="5.83"/>
    <n v="-17.02"/>
    <n v="0.36"/>
    <x v="0"/>
    <x v="3"/>
    <x v="27"/>
    <x v="2"/>
    <x v="3"/>
    <n v="2394"/>
    <d v="2014-08-04T00:00:00"/>
    <x v="0"/>
    <x v="29"/>
    <n v="37167"/>
  </r>
  <r>
    <x v="229"/>
    <n v="56"/>
    <s v="Cyra Reiten"/>
    <x v="3"/>
    <n v="1"/>
    <x v="917"/>
    <n v="48512"/>
    <s v="Not Specified"/>
    <n v="47"/>
    <n v="2.94"/>
    <n v="0.04"/>
    <x v="5351"/>
    <n v="0.81"/>
    <n v="49.04"/>
    <n v="0.4"/>
    <x v="0"/>
    <x v="3"/>
    <x v="874"/>
    <x v="6"/>
    <x v="1"/>
    <n v="6815"/>
    <d v="2014-08-03T00:00:00"/>
    <x v="1"/>
    <x v="2"/>
    <n v="91745"/>
  </r>
  <r>
    <x v="337"/>
    <n v="56"/>
    <s v="Tony Sayre"/>
    <x v="1"/>
    <n v="1"/>
    <x v="917"/>
    <n v="56647"/>
    <s v="Medium"/>
    <n v="41"/>
    <n v="9.98"/>
    <n v="0.02"/>
    <x v="5352"/>
    <n v="12.52"/>
    <n v="-309.06"/>
    <n v="0.56999999999999995"/>
    <x v="1"/>
    <x v="0"/>
    <x v="217"/>
    <x v="5"/>
    <x v="3"/>
    <n v="7927"/>
    <d v="2014-08-04T00:00:00"/>
    <x v="0"/>
    <x v="4"/>
    <n v="36701"/>
  </r>
  <r>
    <x v="229"/>
    <n v="56"/>
    <s v="Cyra Reiten"/>
    <x v="3"/>
    <n v="1"/>
    <x v="917"/>
    <n v="48512"/>
    <s v="Not Specified"/>
    <n v="48"/>
    <n v="4.9800000000000004"/>
    <n v="0.04"/>
    <x v="5353"/>
    <n v="4.72"/>
    <n v="-83.78"/>
    <n v="0.36"/>
    <x v="0"/>
    <x v="0"/>
    <x v="551"/>
    <x v="2"/>
    <x v="1"/>
    <n v="6814"/>
    <d v="2014-08-04T00:00:00"/>
    <x v="0"/>
    <x v="2"/>
    <n v="91745"/>
  </r>
  <r>
    <x v="827"/>
    <n v="56"/>
    <s v="Justin Hirsh"/>
    <x v="3"/>
    <n v="1"/>
    <x v="917"/>
    <n v="51494"/>
    <s v="Critical"/>
    <n v="42"/>
    <n v="11.99"/>
    <n v="0.06"/>
    <x v="5354"/>
    <n v="5.99"/>
    <n v="12.73"/>
    <n v="0.36"/>
    <x v="2"/>
    <x v="5"/>
    <x v="303"/>
    <x v="7"/>
    <x v="2"/>
    <n v="7218"/>
    <d v="2014-08-05T00:00:00"/>
    <x v="0"/>
    <x v="24"/>
    <n v="48126"/>
  </r>
  <r>
    <x v="133"/>
    <n v="56"/>
    <s v="Cari Sayre"/>
    <x v="2"/>
    <n v="1"/>
    <x v="917"/>
    <n v="35684"/>
    <s v="Low"/>
    <n v="10"/>
    <n v="96.45"/>
    <n v="7.0000000000000007E-2"/>
    <x v="5355"/>
    <n v="13.99"/>
    <n v="18.77"/>
    <n v="0.38"/>
    <x v="2"/>
    <x v="5"/>
    <x v="1173"/>
    <x v="7"/>
    <x v="1"/>
    <n v="5004"/>
    <d v="2014-08-08T00:00:00"/>
    <x v="0"/>
    <x v="5"/>
    <n v="84604"/>
  </r>
  <r>
    <x v="1270"/>
    <n v="56"/>
    <s v="Bobby Elias"/>
    <x v="0"/>
    <n v="1"/>
    <x v="918"/>
    <n v="6788"/>
    <s v="Not Specified"/>
    <n v="6"/>
    <n v="1.81"/>
    <n v="7.0000000000000007E-2"/>
    <x v="4511"/>
    <n v="0.75"/>
    <n v="-2.62"/>
    <n v="0.52"/>
    <x v="0"/>
    <x v="3"/>
    <x v="113"/>
    <x v="14"/>
    <x v="1"/>
    <n v="938"/>
    <d v="2014-08-05T00:00:00"/>
    <x v="0"/>
    <x v="2"/>
    <n v="93405"/>
  </r>
  <r>
    <x v="727"/>
    <n v="56"/>
    <s v="Helen Wasserman"/>
    <x v="1"/>
    <n v="1"/>
    <x v="918"/>
    <n v="14113"/>
    <s v="High"/>
    <n v="22"/>
    <n v="376.13"/>
    <n v="0.09"/>
    <x v="5356"/>
    <n v="85.63"/>
    <n v="-774.14480000000003"/>
    <n v="0.74"/>
    <x v="1"/>
    <x v="4"/>
    <x v="171"/>
    <x v="4"/>
    <x v="0"/>
    <n v="1972"/>
    <d v="2014-08-06T00:00:00"/>
    <x v="2"/>
    <x v="1"/>
    <n v="21222"/>
  </r>
  <r>
    <x v="1270"/>
    <n v="56"/>
    <s v="Bobby Elias"/>
    <x v="0"/>
    <n v="1"/>
    <x v="918"/>
    <n v="6788"/>
    <s v="Not Specified"/>
    <n v="41"/>
    <n v="2.94"/>
    <n v="0.02"/>
    <x v="5357"/>
    <n v="0.96"/>
    <n v="12.69"/>
    <n v="0.57999999999999996"/>
    <x v="0"/>
    <x v="3"/>
    <x v="213"/>
    <x v="6"/>
    <x v="1"/>
    <n v="937"/>
    <d v="2014-08-06T00:00:00"/>
    <x v="1"/>
    <x v="2"/>
    <n v="93405"/>
  </r>
  <r>
    <x v="824"/>
    <n v="56"/>
    <s v="Jason Klamczynski"/>
    <x v="0"/>
    <n v="1"/>
    <x v="918"/>
    <n v="14401"/>
    <s v="Not Specified"/>
    <n v="10"/>
    <n v="110.99"/>
    <n v="0.06"/>
    <x v="5358"/>
    <n v="2.5"/>
    <n v="-128.83199999999999"/>
    <n v="0.56999999999999995"/>
    <x v="2"/>
    <x v="0"/>
    <x v="15"/>
    <x v="9"/>
    <x v="0"/>
    <n v="2019"/>
    <d v="2014-08-06T00:00:00"/>
    <x v="0"/>
    <x v="1"/>
    <n v="20601"/>
  </r>
  <r>
    <x v="598"/>
    <n v="56"/>
    <s v="Trudy Bell"/>
    <x v="3"/>
    <n v="1"/>
    <x v="919"/>
    <n v="38787"/>
    <s v="Low"/>
    <n v="22"/>
    <n v="3.28"/>
    <n v="0.05"/>
    <x v="5359"/>
    <n v="5"/>
    <n v="-77.930000000000007"/>
    <n v="0.56000000000000005"/>
    <x v="0"/>
    <x v="3"/>
    <x v="991"/>
    <x v="6"/>
    <x v="1"/>
    <n v="5460"/>
    <d v="2014-08-05T00:00:00"/>
    <x v="0"/>
    <x v="6"/>
    <n v="97420"/>
  </r>
  <r>
    <x v="536"/>
    <n v="56"/>
    <s v="Julie Kriz"/>
    <x v="2"/>
    <n v="1"/>
    <x v="919"/>
    <n v="35782"/>
    <s v="Low"/>
    <n v="13"/>
    <n v="105.49"/>
    <n v="0.06"/>
    <x v="5360"/>
    <n v="41.64"/>
    <n v="-450.1"/>
    <n v="0.75"/>
    <x v="1"/>
    <x v="4"/>
    <x v="904"/>
    <x v="4"/>
    <x v="3"/>
    <n v="5016"/>
    <d v="2014-08-10T00:00:00"/>
    <x v="2"/>
    <x v="12"/>
    <n v="34698"/>
  </r>
  <r>
    <x v="536"/>
    <n v="56"/>
    <s v="Julie Kriz"/>
    <x v="2"/>
    <n v="1"/>
    <x v="919"/>
    <n v="35782"/>
    <s v="Low"/>
    <n v="42"/>
    <n v="165.98"/>
    <n v="0.09"/>
    <x v="5361"/>
    <n v="19.989999999999998"/>
    <n v="2097.1030000000001"/>
    <n v="0.4"/>
    <x v="0"/>
    <x v="0"/>
    <x v="461"/>
    <x v="3"/>
    <x v="3"/>
    <n v="5015"/>
    <d v="2014-08-12T00:00:00"/>
    <x v="0"/>
    <x v="12"/>
    <n v="34698"/>
  </r>
  <r>
    <x v="418"/>
    <n v="56"/>
    <s v="Christy Brittain"/>
    <x v="3"/>
    <n v="1"/>
    <x v="920"/>
    <n v="36196"/>
    <s v="Not Specified"/>
    <n v="6"/>
    <n v="9.77"/>
    <n v="0.09"/>
    <x v="5362"/>
    <n v="6.02"/>
    <n v="17.309999999999999"/>
    <n v="0.48"/>
    <x v="1"/>
    <x v="5"/>
    <x v="449"/>
    <x v="5"/>
    <x v="0"/>
    <n v="5080"/>
    <d v="2014-08-07T00:00:00"/>
    <x v="0"/>
    <x v="15"/>
    <n v="6702"/>
  </r>
  <r>
    <x v="424"/>
    <n v="56"/>
    <s v="Christy Brittain"/>
    <x v="3"/>
    <n v="1"/>
    <x v="920"/>
    <n v="36196"/>
    <s v="Not Specified"/>
    <n v="7"/>
    <n v="4.9800000000000004"/>
    <n v="7.0000000000000007E-2"/>
    <x v="5363"/>
    <n v="4.32"/>
    <n v="-38.44"/>
    <n v="0.64"/>
    <x v="2"/>
    <x v="6"/>
    <x v="1021"/>
    <x v="8"/>
    <x v="1"/>
    <n v="5079"/>
    <d v="2014-08-08T00:00:00"/>
    <x v="0"/>
    <x v="2"/>
    <n v="95404"/>
  </r>
  <r>
    <x v="325"/>
    <n v="56"/>
    <s v="Joe Kamberova"/>
    <x v="0"/>
    <n v="1"/>
    <x v="920"/>
    <n v="30144"/>
    <s v="Low"/>
    <n v="25"/>
    <n v="218.75"/>
    <n v="0.08"/>
    <x v="5364"/>
    <n v="69.64"/>
    <n v="-528.65312500000005"/>
    <n v="0.77"/>
    <x v="1"/>
    <x v="4"/>
    <x v="189"/>
    <x v="4"/>
    <x v="0"/>
    <n v="4236"/>
    <d v="2014-08-11T00:00:00"/>
    <x v="2"/>
    <x v="0"/>
    <n v="19057"/>
  </r>
  <r>
    <x v="1191"/>
    <n v="56"/>
    <s v="Jack Lebron"/>
    <x v="2"/>
    <n v="1"/>
    <x v="921"/>
    <n v="21378"/>
    <s v="Medium"/>
    <n v="34"/>
    <n v="28.53"/>
    <n v="0.08"/>
    <x v="5365"/>
    <n v="1.49"/>
    <n v="391.6035"/>
    <n v="0.38"/>
    <x v="0"/>
    <x v="0"/>
    <x v="406"/>
    <x v="3"/>
    <x v="2"/>
    <n v="2950"/>
    <d v="2014-08-08T00:00:00"/>
    <x v="0"/>
    <x v="36"/>
    <n v="46060"/>
  </r>
  <r>
    <x v="1324"/>
    <n v="56"/>
    <s v="Ricardo Emerson"/>
    <x v="2"/>
    <n v="1"/>
    <x v="921"/>
    <n v="6374"/>
    <s v="Critical"/>
    <n v="29"/>
    <n v="31.11"/>
    <n v="7.0000000000000007E-2"/>
    <x v="5366"/>
    <n v="3.6"/>
    <n v="51.18"/>
    <n v="0.64"/>
    <x v="2"/>
    <x v="6"/>
    <x v="1219"/>
    <x v="8"/>
    <x v="2"/>
    <n v="888"/>
    <d v="2014-08-08T00:00:00"/>
    <x v="1"/>
    <x v="24"/>
    <n v="48146"/>
  </r>
  <r>
    <x v="1324"/>
    <n v="56"/>
    <s v="Ricardo Emerson"/>
    <x v="2"/>
    <n v="1"/>
    <x v="921"/>
    <n v="6374"/>
    <s v="Critical"/>
    <n v="1"/>
    <n v="1.48"/>
    <n v="0.01"/>
    <x v="5367"/>
    <n v="0.7"/>
    <n v="-1.97"/>
    <n v="0.37"/>
    <x v="0"/>
    <x v="3"/>
    <x v="688"/>
    <x v="14"/>
    <x v="2"/>
    <n v="889"/>
    <d v="2014-08-09T00:00:00"/>
    <x v="0"/>
    <x v="24"/>
    <n v="48146"/>
  </r>
  <r>
    <x v="678"/>
    <n v="56"/>
    <s v="Edward Nazzal"/>
    <x v="0"/>
    <n v="1"/>
    <x v="921"/>
    <n v="28324"/>
    <s v="High"/>
    <n v="48"/>
    <n v="8.67"/>
    <n v="0.09"/>
    <x v="5368"/>
    <n v="3.5"/>
    <n v="-40.72"/>
    <n v="0.57999999999999996"/>
    <x v="0"/>
    <x v="0"/>
    <x v="1012"/>
    <x v="13"/>
    <x v="2"/>
    <n v="3969"/>
    <d v="2014-08-09T00:00:00"/>
    <x v="0"/>
    <x v="9"/>
    <n v="77901"/>
  </r>
  <r>
    <x v="1191"/>
    <n v="56"/>
    <s v="Jack Lebron"/>
    <x v="2"/>
    <n v="1"/>
    <x v="921"/>
    <n v="21378"/>
    <s v="Medium"/>
    <n v="17"/>
    <n v="99.99"/>
    <n v="7.0000000000000007E-2"/>
    <x v="5369"/>
    <n v="19.989999999999998"/>
    <n v="26.94"/>
    <n v="0.5"/>
    <x v="2"/>
    <x v="0"/>
    <x v="1065"/>
    <x v="8"/>
    <x v="2"/>
    <n v="2951"/>
    <d v="2014-08-10T00:00:00"/>
    <x v="0"/>
    <x v="36"/>
    <n v="46060"/>
  </r>
  <r>
    <x v="1325"/>
    <n v="56"/>
    <s v="Grant Carroll"/>
    <x v="2"/>
    <n v="1"/>
    <x v="921"/>
    <n v="7110"/>
    <s v="Low"/>
    <n v="22"/>
    <n v="276.2"/>
    <n v="0.02"/>
    <x v="5370"/>
    <n v="24.49"/>
    <n v="1902.24"/>
    <m/>
    <x v="1"/>
    <x v="1"/>
    <x v="526"/>
    <x v="1"/>
    <x v="2"/>
    <n v="988"/>
    <d v="2014-08-11T00:00:00"/>
    <x v="0"/>
    <x v="14"/>
    <n v="60014"/>
  </r>
  <r>
    <x v="240"/>
    <n v="56"/>
    <s v="Sue Ann Reed"/>
    <x v="3"/>
    <n v="1"/>
    <x v="922"/>
    <n v="9700"/>
    <s v="Critical"/>
    <n v="35"/>
    <n v="3.14"/>
    <n v="0.08"/>
    <x v="5371"/>
    <n v="1.92"/>
    <n v="-59.74"/>
    <n v="0.84"/>
    <x v="0"/>
    <x v="3"/>
    <x v="807"/>
    <x v="16"/>
    <x v="3"/>
    <n v="1330"/>
    <d v="2014-08-09T00:00:00"/>
    <x v="0"/>
    <x v="12"/>
    <n v="33334"/>
  </r>
  <r>
    <x v="383"/>
    <n v="56"/>
    <s v="Elpida Rittenbach"/>
    <x v="3"/>
    <n v="1"/>
    <x v="922"/>
    <n v="53956"/>
    <s v="High"/>
    <n v="43"/>
    <n v="40.99"/>
    <n v="0.01"/>
    <x v="5372"/>
    <n v="17.48"/>
    <n v="311.72000000000003"/>
    <n v="0.36"/>
    <x v="0"/>
    <x v="0"/>
    <x v="491"/>
    <x v="2"/>
    <x v="3"/>
    <n v="7546"/>
    <d v="2014-08-09T00:00:00"/>
    <x v="0"/>
    <x v="12"/>
    <n v="32701"/>
  </r>
  <r>
    <x v="433"/>
    <n v="56"/>
    <s v="Fred Wasserman"/>
    <x v="1"/>
    <n v="1"/>
    <x v="922"/>
    <n v="26370"/>
    <s v="Not Specified"/>
    <n v="20"/>
    <n v="34.76"/>
    <n v="0.09"/>
    <x v="5373"/>
    <n v="5.49"/>
    <n v="63.83"/>
    <n v="0.6"/>
    <x v="0"/>
    <x v="0"/>
    <x v="513"/>
    <x v="0"/>
    <x v="2"/>
    <n v="3689"/>
    <d v="2014-08-10T00:00:00"/>
    <x v="1"/>
    <x v="14"/>
    <n v="62234"/>
  </r>
  <r>
    <x v="433"/>
    <n v="56"/>
    <s v="Fred Wasserman"/>
    <x v="1"/>
    <n v="1"/>
    <x v="922"/>
    <n v="26370"/>
    <s v="Not Specified"/>
    <n v="12"/>
    <n v="22.84"/>
    <n v="0.08"/>
    <x v="5374"/>
    <n v="5.47"/>
    <n v="52.02"/>
    <n v="0.39"/>
    <x v="0"/>
    <x v="0"/>
    <x v="967"/>
    <x v="2"/>
    <x v="2"/>
    <n v="3688"/>
    <d v="2014-08-10T00:00:00"/>
    <x v="0"/>
    <x v="14"/>
    <n v="62234"/>
  </r>
  <r>
    <x v="933"/>
    <n v="56"/>
    <s v="Mitch Webber"/>
    <x v="2"/>
    <n v="1"/>
    <x v="922"/>
    <n v="19811"/>
    <s v="Low"/>
    <n v="49"/>
    <n v="8.57"/>
    <n v="0.01"/>
    <x v="5375"/>
    <n v="6.14"/>
    <n v="-115.1"/>
    <n v="0.59"/>
    <x v="0"/>
    <x v="6"/>
    <x v="877"/>
    <x v="16"/>
    <x v="0"/>
    <n v="2743"/>
    <d v="2014-08-13T00:00:00"/>
    <x v="1"/>
    <x v="13"/>
    <n v="14120"/>
  </r>
  <r>
    <x v="646"/>
    <n v="56"/>
    <s v="Cindy Chapman"/>
    <x v="2"/>
    <n v="1"/>
    <x v="922"/>
    <n v="23427"/>
    <s v="Low"/>
    <n v="30"/>
    <n v="15.01"/>
    <n v="0.09"/>
    <x v="5376"/>
    <n v="8.4"/>
    <n v="-17.111999999999998"/>
    <n v="0.39"/>
    <x v="0"/>
    <x v="0"/>
    <x v="672"/>
    <x v="3"/>
    <x v="1"/>
    <n v="3278"/>
    <d v="2014-08-15T00:00:00"/>
    <x v="0"/>
    <x v="40"/>
    <n v="85345"/>
  </r>
  <r>
    <x v="646"/>
    <n v="56"/>
    <s v="Cindy Chapman"/>
    <x v="2"/>
    <n v="1"/>
    <x v="922"/>
    <n v="23427"/>
    <s v="Low"/>
    <n v="22"/>
    <n v="120.98"/>
    <n v="0.03"/>
    <x v="5377"/>
    <n v="9.07"/>
    <n v="1115.1405"/>
    <n v="0.35"/>
    <x v="0"/>
    <x v="0"/>
    <x v="309"/>
    <x v="3"/>
    <x v="1"/>
    <n v="3279"/>
    <d v="2014-08-17T00:00:00"/>
    <x v="0"/>
    <x v="40"/>
    <n v="85345"/>
  </r>
  <r>
    <x v="656"/>
    <n v="56"/>
    <s v="Naresj Patel"/>
    <x v="0"/>
    <n v="1"/>
    <x v="923"/>
    <n v="15972"/>
    <s v="Not Specified"/>
    <n v="3"/>
    <n v="2.98"/>
    <n v="0.04"/>
    <x v="5378"/>
    <n v="1.58"/>
    <n v="-3.86"/>
    <n v="0.39"/>
    <x v="0"/>
    <x v="3"/>
    <x v="248"/>
    <x v="14"/>
    <x v="2"/>
    <n v="2213"/>
    <d v="2014-08-09T00:00:00"/>
    <x v="0"/>
    <x v="9"/>
    <n v="76053"/>
  </r>
  <r>
    <x v="284"/>
    <n v="56"/>
    <s v="Naresj Patel"/>
    <x v="0"/>
    <n v="1"/>
    <x v="923"/>
    <n v="15972"/>
    <s v="Not Specified"/>
    <n v="2"/>
    <n v="5.81"/>
    <n v="7.0000000000000007E-2"/>
    <x v="5379"/>
    <n v="3.37"/>
    <n v="-10.24"/>
    <n v="0.54"/>
    <x v="0"/>
    <x v="3"/>
    <x v="209"/>
    <x v="14"/>
    <x v="2"/>
    <n v="2214"/>
    <d v="2014-08-10T00:00:00"/>
    <x v="0"/>
    <x v="9"/>
    <n v="75061"/>
  </r>
  <r>
    <x v="127"/>
    <n v="56"/>
    <s v="Stefanie Holloman"/>
    <x v="0"/>
    <n v="1"/>
    <x v="923"/>
    <n v="1440"/>
    <s v="Low"/>
    <n v="41"/>
    <n v="17.670000000000002"/>
    <n v="0.01"/>
    <x v="5380"/>
    <n v="8.99"/>
    <n v="52.47"/>
    <n v="0.47"/>
    <x v="1"/>
    <x v="6"/>
    <x v="438"/>
    <x v="5"/>
    <x v="3"/>
    <n v="216"/>
    <d v="2014-08-11T00:00:00"/>
    <x v="0"/>
    <x v="33"/>
    <n v="72015"/>
  </r>
  <r>
    <x v="292"/>
    <n v="56"/>
    <s v="Julie Prescott"/>
    <x v="1"/>
    <n v="1"/>
    <x v="923"/>
    <n v="23558"/>
    <s v="Low"/>
    <n v="4"/>
    <n v="4.9800000000000004"/>
    <n v="0.01"/>
    <x v="5381"/>
    <n v="4.72"/>
    <n v="-10.19"/>
    <n v="0.36"/>
    <x v="0"/>
    <x v="0"/>
    <x v="551"/>
    <x v="2"/>
    <x v="0"/>
    <n v="3296"/>
    <d v="2014-08-11T00:00:00"/>
    <x v="0"/>
    <x v="41"/>
    <n v="26101"/>
  </r>
  <r>
    <x v="1170"/>
    <n v="56"/>
    <s v="Becky Pak"/>
    <x v="2"/>
    <n v="1"/>
    <x v="923"/>
    <n v="24583"/>
    <s v="Critical"/>
    <n v="17"/>
    <n v="2.16"/>
    <n v="0.06"/>
    <x v="5382"/>
    <n v="6.05"/>
    <n v="-85.272499999999994"/>
    <n v="0.37"/>
    <x v="0"/>
    <x v="0"/>
    <x v="205"/>
    <x v="3"/>
    <x v="1"/>
    <n v="3449"/>
    <d v="2014-08-12T00:00:00"/>
    <x v="0"/>
    <x v="6"/>
    <n v="97045"/>
  </r>
  <r>
    <x v="292"/>
    <n v="56"/>
    <s v="Julie Prescott"/>
    <x v="1"/>
    <n v="1"/>
    <x v="923"/>
    <n v="23558"/>
    <s v="Low"/>
    <n v="17"/>
    <n v="31.76"/>
    <n v="0.03"/>
    <x v="5383"/>
    <n v="45.51"/>
    <n v="24.296399999999998"/>
    <n v="0.65"/>
    <x v="1"/>
    <x v="4"/>
    <x v="147"/>
    <x v="4"/>
    <x v="0"/>
    <n v="3297"/>
    <d v="2014-08-14T00:00:00"/>
    <x v="2"/>
    <x v="41"/>
    <n v="26101"/>
  </r>
  <r>
    <x v="635"/>
    <n v="56"/>
    <s v="Bryan Mills"/>
    <x v="0"/>
    <n v="1"/>
    <x v="924"/>
    <n v="24387"/>
    <s v="Critical"/>
    <n v="17"/>
    <n v="349.45"/>
    <n v="0.04"/>
    <x v="5384"/>
    <n v="60"/>
    <n v="1418.36"/>
    <m/>
    <x v="1"/>
    <x v="2"/>
    <x v="448"/>
    <x v="4"/>
    <x v="2"/>
    <n v="3419"/>
    <d v="2014-08-10T00:00:00"/>
    <x v="2"/>
    <x v="14"/>
    <n v="60061"/>
  </r>
  <r>
    <x v="652"/>
    <n v="56"/>
    <s v="Jeremy Lonsdale"/>
    <x v="2"/>
    <n v="1"/>
    <x v="924"/>
    <n v="39683"/>
    <s v="High"/>
    <n v="41"/>
    <n v="218.08"/>
    <n v="0.1"/>
    <x v="5385"/>
    <n v="18.059999999999999"/>
    <n v="2113.9499999999998"/>
    <n v="0.56999999999999995"/>
    <x v="1"/>
    <x v="1"/>
    <x v="578"/>
    <x v="1"/>
    <x v="2"/>
    <n v="5599"/>
    <d v="2014-08-11T00:00:00"/>
    <x v="0"/>
    <x v="14"/>
    <n v="60098"/>
  </r>
  <r>
    <x v="652"/>
    <n v="56"/>
    <s v="Jeremy Lonsdale"/>
    <x v="2"/>
    <n v="1"/>
    <x v="924"/>
    <n v="39683"/>
    <s v="High"/>
    <n v="6"/>
    <n v="20.239999999999998"/>
    <n v="0.09"/>
    <x v="5386"/>
    <n v="6.67"/>
    <n v="66.97"/>
    <n v="0.49"/>
    <x v="1"/>
    <x v="6"/>
    <x v="1069"/>
    <x v="5"/>
    <x v="2"/>
    <n v="5600"/>
    <d v="2014-08-11T00:00:00"/>
    <x v="0"/>
    <x v="14"/>
    <n v="60098"/>
  </r>
  <r>
    <x v="295"/>
    <n v="56"/>
    <s v="Kimberly Carter"/>
    <x v="1"/>
    <n v="1"/>
    <x v="924"/>
    <n v="52288"/>
    <s v="High"/>
    <n v="19"/>
    <n v="78.69"/>
    <n v="7.0000000000000007E-2"/>
    <x v="5387"/>
    <n v="19.989999999999998"/>
    <n v="545.11"/>
    <n v="0.43"/>
    <x v="1"/>
    <x v="0"/>
    <x v="258"/>
    <x v="5"/>
    <x v="2"/>
    <n v="7335"/>
    <d v="2014-08-11T00:00:00"/>
    <x v="0"/>
    <x v="10"/>
    <n v="52732"/>
  </r>
  <r>
    <x v="635"/>
    <n v="56"/>
    <s v="Bryan Mills"/>
    <x v="0"/>
    <n v="1"/>
    <x v="924"/>
    <n v="24387"/>
    <s v="Critical"/>
    <n v="23"/>
    <n v="40.97"/>
    <n v="0.01"/>
    <x v="5388"/>
    <n v="14.45"/>
    <n v="51.9"/>
    <n v="0.56999999999999995"/>
    <x v="1"/>
    <x v="1"/>
    <x v="1063"/>
    <x v="5"/>
    <x v="2"/>
    <n v="3418"/>
    <d v="2014-08-11T00:00:00"/>
    <x v="0"/>
    <x v="14"/>
    <n v="60061"/>
  </r>
  <r>
    <x v="652"/>
    <n v="56"/>
    <s v="Jeremy Lonsdale"/>
    <x v="2"/>
    <n v="1"/>
    <x v="924"/>
    <n v="39683"/>
    <s v="High"/>
    <n v="30"/>
    <n v="2.1800000000000002"/>
    <n v="0"/>
    <x v="5389"/>
    <n v="0.78"/>
    <n v="6.37"/>
    <n v="0.52"/>
    <x v="0"/>
    <x v="3"/>
    <x v="118"/>
    <x v="14"/>
    <x v="2"/>
    <n v="5601"/>
    <d v="2014-08-12T00:00:00"/>
    <x v="0"/>
    <x v="14"/>
    <n v="60098"/>
  </r>
  <r>
    <x v="652"/>
    <n v="56"/>
    <s v="Jeremy Lonsdale"/>
    <x v="2"/>
    <n v="1"/>
    <x v="924"/>
    <n v="39683"/>
    <s v="High"/>
    <n v="31"/>
    <n v="18.989999999999998"/>
    <n v="0.04"/>
    <x v="5390"/>
    <n v="5.23"/>
    <n v="168.0025"/>
    <n v="0.37"/>
    <x v="0"/>
    <x v="0"/>
    <x v="1137"/>
    <x v="3"/>
    <x v="2"/>
    <n v="5598"/>
    <d v="2014-08-13T00:00:00"/>
    <x v="0"/>
    <x v="14"/>
    <n v="60098"/>
  </r>
  <r>
    <x v="9"/>
    <n v="56"/>
    <s v="Alice McCarthy"/>
    <x v="2"/>
    <n v="1"/>
    <x v="925"/>
    <n v="54051"/>
    <s v="Medium"/>
    <n v="28"/>
    <n v="4.13"/>
    <n v="0.06"/>
    <x v="707"/>
    <n v="0.99"/>
    <n v="45.87"/>
    <n v="0.39"/>
    <x v="0"/>
    <x v="0"/>
    <x v="57"/>
    <x v="12"/>
    <x v="1"/>
    <n v="7554"/>
    <d v="2014-08-12T00:00:00"/>
    <x v="1"/>
    <x v="5"/>
    <n v="84041"/>
  </r>
  <r>
    <x v="9"/>
    <n v="56"/>
    <s v="Alice McCarthy"/>
    <x v="2"/>
    <n v="1"/>
    <x v="925"/>
    <n v="54051"/>
    <s v="Medium"/>
    <n v="23"/>
    <n v="140.97999999999999"/>
    <n v="0.05"/>
    <x v="5391"/>
    <n v="36.090000000000003"/>
    <n v="-307.45999999999998"/>
    <n v="0.77"/>
    <x v="1"/>
    <x v="4"/>
    <x v="504"/>
    <x v="10"/>
    <x v="1"/>
    <n v="7553"/>
    <d v="2014-08-13T00:00:00"/>
    <x v="2"/>
    <x v="5"/>
    <n v="84041"/>
  </r>
  <r>
    <x v="1290"/>
    <n v="56"/>
    <s v="Adam Shillingsburg"/>
    <x v="2"/>
    <n v="1"/>
    <x v="925"/>
    <n v="6304"/>
    <s v="High"/>
    <n v="30"/>
    <n v="6.48"/>
    <n v="0.01"/>
    <x v="5392"/>
    <n v="6.65"/>
    <n v="-83.33"/>
    <n v="0.36"/>
    <x v="0"/>
    <x v="0"/>
    <x v="1075"/>
    <x v="2"/>
    <x v="1"/>
    <n v="877"/>
    <d v="2014-08-13T00:00:00"/>
    <x v="0"/>
    <x v="6"/>
    <n v="97405"/>
  </r>
  <r>
    <x v="152"/>
    <n v="56"/>
    <s v="Bill Overfelt"/>
    <x v="2"/>
    <n v="1"/>
    <x v="925"/>
    <n v="6754"/>
    <s v="High"/>
    <n v="13"/>
    <n v="205.99"/>
    <n v="0.01"/>
    <x v="5393"/>
    <n v="5.26"/>
    <n v="190.99799999999999"/>
    <n v="0.56000000000000005"/>
    <x v="2"/>
    <x v="0"/>
    <x v="827"/>
    <x v="9"/>
    <x v="0"/>
    <n v="932"/>
    <d v="2014-08-13T00:00:00"/>
    <x v="0"/>
    <x v="20"/>
    <n v="44221"/>
  </r>
  <r>
    <x v="219"/>
    <n v="56"/>
    <s v="Maribeth Yedwab"/>
    <x v="1"/>
    <n v="1"/>
    <x v="925"/>
    <n v="31620"/>
    <s v="Critical"/>
    <n v="20"/>
    <n v="65.989999999999995"/>
    <n v="0.05"/>
    <x v="5394"/>
    <n v="2.5"/>
    <n v="178.30799999999999"/>
    <n v="0.55000000000000004"/>
    <x v="2"/>
    <x v="0"/>
    <x v="1111"/>
    <x v="9"/>
    <x v="3"/>
    <n v="4440"/>
    <d v="2014-08-13T00:00:00"/>
    <x v="0"/>
    <x v="27"/>
    <n v="40214"/>
  </r>
  <r>
    <x v="30"/>
    <n v="56"/>
    <s v="Jasper Cacioppo"/>
    <x v="1"/>
    <n v="1"/>
    <x v="925"/>
    <n v="17958"/>
    <s v="Low"/>
    <n v="33"/>
    <n v="32.479999999999997"/>
    <n v="7.0000000000000007E-2"/>
    <x v="5395"/>
    <n v="7.09"/>
    <n v="359.53"/>
    <n v="0.49"/>
    <x v="1"/>
    <x v="0"/>
    <x v="1220"/>
    <x v="5"/>
    <x v="0"/>
    <n v="2471"/>
    <d v="2014-08-15T00:00:00"/>
    <x v="0"/>
    <x v="13"/>
    <n v="11010"/>
  </r>
  <r>
    <x v="1034"/>
    <n v="56"/>
    <s v="Jim Radford"/>
    <x v="2"/>
    <n v="1"/>
    <x v="926"/>
    <n v="27553"/>
    <s v="Medium"/>
    <n v="48"/>
    <n v="370.98"/>
    <n v="0.03"/>
    <x v="5396"/>
    <n v="99"/>
    <n v="1166.93"/>
    <n v="0.65"/>
    <x v="0"/>
    <x v="2"/>
    <x v="870"/>
    <x v="0"/>
    <x v="2"/>
    <n v="3860"/>
    <d v="2014-08-14T00:00:00"/>
    <x v="2"/>
    <x v="14"/>
    <n v="60007"/>
  </r>
  <r>
    <x v="1034"/>
    <n v="56"/>
    <s v="Jim Radford"/>
    <x v="2"/>
    <n v="1"/>
    <x v="926"/>
    <n v="27553"/>
    <s v="Medium"/>
    <n v="16"/>
    <n v="179.99"/>
    <n v="0"/>
    <x v="5397"/>
    <n v="13.99"/>
    <n v="297.108"/>
    <n v="0.56999999999999995"/>
    <x v="2"/>
    <x v="5"/>
    <x v="709"/>
    <x v="9"/>
    <x v="2"/>
    <n v="3861"/>
    <d v="2014-08-14T00:00:00"/>
    <x v="0"/>
    <x v="14"/>
    <n v="60007"/>
  </r>
  <r>
    <x v="865"/>
    <n v="56"/>
    <s v="Alan Shonely"/>
    <x v="0"/>
    <n v="1"/>
    <x v="926"/>
    <n v="6465"/>
    <s v="Low"/>
    <n v="36"/>
    <n v="6.88"/>
    <n v="0.06"/>
    <x v="5398"/>
    <n v="2"/>
    <n v="57.78"/>
    <n v="0.39"/>
    <x v="0"/>
    <x v="3"/>
    <x v="179"/>
    <x v="2"/>
    <x v="0"/>
    <n v="900"/>
    <d v="2014-08-19T00:00:00"/>
    <x v="1"/>
    <x v="19"/>
    <n v="4070"/>
  </r>
  <r>
    <x v="954"/>
    <n v="57"/>
    <s v="Evan Bailliet"/>
    <x v="2"/>
    <n v="1"/>
    <x v="927"/>
    <n v="49220"/>
    <s v="Critical"/>
    <n v="13"/>
    <n v="33.619999999999997"/>
    <n v="7.0000000000000007E-2"/>
    <x v="5399"/>
    <n v="3.5"/>
    <n v="39.36"/>
    <n v="0.59"/>
    <x v="0"/>
    <x v="0"/>
    <x v="1221"/>
    <x v="13"/>
    <x v="3"/>
    <n v="6903"/>
    <d v="2014-08-14T00:00:00"/>
    <x v="0"/>
    <x v="12"/>
    <n v="34210"/>
  </r>
  <r>
    <x v="334"/>
    <n v="57"/>
    <s v="Jennifer Ferguson"/>
    <x v="1"/>
    <n v="1"/>
    <x v="927"/>
    <n v="31846"/>
    <s v="Critical"/>
    <n v="7"/>
    <n v="33.94"/>
    <n v="0.03"/>
    <x v="5400"/>
    <n v="19.190000000000001"/>
    <n v="-78.84"/>
    <n v="0.57999999999999996"/>
    <x v="1"/>
    <x v="2"/>
    <x v="25"/>
    <x v="1"/>
    <x v="0"/>
    <n v="4469"/>
    <d v="2014-08-15T00:00:00"/>
    <x v="2"/>
    <x v="13"/>
    <n v="11542"/>
  </r>
  <r>
    <x v="56"/>
    <n v="56"/>
    <s v="Alan Barnes"/>
    <x v="2"/>
    <n v="1"/>
    <x v="927"/>
    <n v="9763"/>
    <s v="Medium"/>
    <n v="44"/>
    <n v="4.13"/>
    <n v="7.0000000000000007E-2"/>
    <x v="5401"/>
    <n v="0.5"/>
    <n v="75.13"/>
    <n v="0.39"/>
    <x v="0"/>
    <x v="0"/>
    <x v="903"/>
    <x v="12"/>
    <x v="2"/>
    <n v="1337"/>
    <d v="2014-08-16T00:00:00"/>
    <x v="0"/>
    <x v="14"/>
    <n v="62701"/>
  </r>
  <r>
    <x v="964"/>
    <n v="57"/>
    <s v="Karen Daniels"/>
    <x v="3"/>
    <n v="1"/>
    <x v="928"/>
    <n v="56580"/>
    <s v="Not Specified"/>
    <n v="9"/>
    <n v="8.34"/>
    <n v="0.1"/>
    <x v="5402"/>
    <n v="4.82"/>
    <n v="-17.03"/>
    <n v="0.4"/>
    <x v="0"/>
    <x v="0"/>
    <x v="212"/>
    <x v="2"/>
    <x v="0"/>
    <n v="7911"/>
    <d v="2014-08-14T00:00:00"/>
    <x v="0"/>
    <x v="20"/>
    <n v="45840"/>
  </r>
  <r>
    <x v="630"/>
    <n v="57"/>
    <s v="Ionia McGrath"/>
    <x v="1"/>
    <n v="1"/>
    <x v="928"/>
    <n v="47810"/>
    <s v="Critical"/>
    <n v="3"/>
    <n v="5.84"/>
    <n v="0.02"/>
    <x v="5403"/>
    <n v="1.2"/>
    <n v="-5.35"/>
    <n v="0.55000000000000004"/>
    <x v="0"/>
    <x v="3"/>
    <x v="681"/>
    <x v="6"/>
    <x v="3"/>
    <n v="6710"/>
    <d v="2014-08-15T00:00:00"/>
    <x v="0"/>
    <x v="4"/>
    <n v="35601"/>
  </r>
  <r>
    <x v="298"/>
    <n v="57"/>
    <s v="Harry Marie"/>
    <x v="3"/>
    <n v="1"/>
    <x v="928"/>
    <n v="17379"/>
    <s v="Critical"/>
    <n v="29"/>
    <n v="114.98"/>
    <n v="0.08"/>
    <x v="5404"/>
    <n v="58.72"/>
    <n v="-1248.58"/>
    <n v="0.76"/>
    <x v="1"/>
    <x v="4"/>
    <x v="1191"/>
    <x v="10"/>
    <x v="0"/>
    <n v="2397"/>
    <d v="2014-08-16T00:00:00"/>
    <x v="2"/>
    <x v="0"/>
    <n v="19026"/>
  </r>
  <r>
    <x v="1326"/>
    <n v="57"/>
    <s v="Karen Daniels"/>
    <x v="3"/>
    <n v="1"/>
    <x v="928"/>
    <n v="56580"/>
    <s v="Not Specified"/>
    <n v="29"/>
    <n v="286.85000000000002"/>
    <n v="0.05"/>
    <x v="5405"/>
    <n v="61.76"/>
    <n v="-693.23039500000004"/>
    <n v="0.78"/>
    <x v="1"/>
    <x v="4"/>
    <x v="818"/>
    <x v="4"/>
    <x v="0"/>
    <n v="7913"/>
    <d v="2014-08-16T00:00:00"/>
    <x v="2"/>
    <x v="20"/>
    <n v="43230"/>
  </r>
  <r>
    <x v="1326"/>
    <n v="57"/>
    <s v="Karen Daniels"/>
    <x v="3"/>
    <n v="1"/>
    <x v="928"/>
    <n v="56580"/>
    <s v="Not Specified"/>
    <n v="44"/>
    <n v="20.98"/>
    <n v="0.1"/>
    <x v="5406"/>
    <n v="53.03"/>
    <n v="-2103.0500000000002"/>
    <n v="0.78"/>
    <x v="0"/>
    <x v="2"/>
    <x v="286"/>
    <x v="0"/>
    <x v="0"/>
    <n v="7912"/>
    <d v="2014-08-16T00:00:00"/>
    <x v="2"/>
    <x v="20"/>
    <n v="43230"/>
  </r>
  <r>
    <x v="978"/>
    <n v="57"/>
    <s v="Carol Darley"/>
    <x v="0"/>
    <n v="1"/>
    <x v="929"/>
    <n v="1414"/>
    <s v="Critical"/>
    <n v="44"/>
    <n v="105.49"/>
    <n v="7.0000000000000007E-2"/>
    <x v="5407"/>
    <n v="41.64"/>
    <n v="-993.35"/>
    <n v="0.75"/>
    <x v="1"/>
    <x v="4"/>
    <x v="904"/>
    <x v="4"/>
    <x v="1"/>
    <n v="215"/>
    <d v="2014-08-15T00:00:00"/>
    <x v="2"/>
    <x v="30"/>
    <n v="80134"/>
  </r>
  <r>
    <x v="277"/>
    <n v="57"/>
    <s v="Carol Adams"/>
    <x v="2"/>
    <n v="1"/>
    <x v="929"/>
    <n v="54659"/>
    <s v="High"/>
    <n v="38"/>
    <n v="6.68"/>
    <n v="0.06"/>
    <x v="5408"/>
    <n v="5.2"/>
    <n v="-41.98"/>
    <n v="0.37"/>
    <x v="0"/>
    <x v="0"/>
    <x v="520"/>
    <x v="2"/>
    <x v="0"/>
    <n v="7636"/>
    <d v="2014-08-15T00:00:00"/>
    <x v="0"/>
    <x v="1"/>
    <n v="21136"/>
  </r>
  <r>
    <x v="801"/>
    <n v="57"/>
    <s v="Susan Gilcrest"/>
    <x v="1"/>
    <n v="1"/>
    <x v="929"/>
    <n v="28674"/>
    <s v="High"/>
    <n v="26"/>
    <n v="5.78"/>
    <n v="0"/>
    <x v="5409"/>
    <n v="5.67"/>
    <n v="-51.12"/>
    <n v="0.36"/>
    <x v="0"/>
    <x v="0"/>
    <x v="726"/>
    <x v="2"/>
    <x v="3"/>
    <n v="4016"/>
    <d v="2014-08-16T00:00:00"/>
    <x v="0"/>
    <x v="42"/>
    <n v="30501"/>
  </r>
  <r>
    <x v="1325"/>
    <n v="57"/>
    <s v="Grant Carroll"/>
    <x v="2"/>
    <n v="1"/>
    <x v="930"/>
    <n v="9927"/>
    <s v="High"/>
    <n v="32"/>
    <n v="140.97999999999999"/>
    <n v="0"/>
    <x v="5410"/>
    <n v="53.48"/>
    <n v="-270.63"/>
    <n v="0.65"/>
    <x v="1"/>
    <x v="4"/>
    <x v="140"/>
    <x v="10"/>
    <x v="2"/>
    <n v="1370"/>
    <d v="2014-08-17T00:00:00"/>
    <x v="2"/>
    <x v="14"/>
    <n v="60014"/>
  </r>
  <r>
    <x v="1325"/>
    <n v="57"/>
    <s v="Grant Carroll"/>
    <x v="2"/>
    <n v="1"/>
    <x v="930"/>
    <n v="9927"/>
    <s v="High"/>
    <n v="44"/>
    <n v="218.08"/>
    <n v="0.01"/>
    <x v="5411"/>
    <n v="18.059999999999999"/>
    <n v="3387.35"/>
    <n v="0.56999999999999995"/>
    <x v="1"/>
    <x v="1"/>
    <x v="578"/>
    <x v="1"/>
    <x v="2"/>
    <n v="1371"/>
    <d v="2014-08-17T00:00:00"/>
    <x v="0"/>
    <x v="14"/>
    <n v="60014"/>
  </r>
  <r>
    <x v="1325"/>
    <n v="57"/>
    <s v="Grant Carroll"/>
    <x v="2"/>
    <n v="1"/>
    <x v="930"/>
    <n v="9927"/>
    <s v="High"/>
    <n v="34"/>
    <n v="50.98"/>
    <n v="0.09"/>
    <x v="5412"/>
    <n v="6.5"/>
    <n v="-82.16"/>
    <n v="0.73"/>
    <x v="2"/>
    <x v="0"/>
    <x v="853"/>
    <x v="8"/>
    <x v="2"/>
    <n v="1372"/>
    <d v="2014-08-17T00:00:00"/>
    <x v="1"/>
    <x v="14"/>
    <n v="60014"/>
  </r>
  <r>
    <x v="92"/>
    <n v="57"/>
    <s v="Natalie Webber"/>
    <x v="3"/>
    <n v="1"/>
    <x v="930"/>
    <n v="49409"/>
    <s v="High"/>
    <n v="28"/>
    <n v="49.99"/>
    <n v="0.04"/>
    <x v="5413"/>
    <n v="19.989999999999998"/>
    <n v="68.23"/>
    <n v="0.45"/>
    <x v="2"/>
    <x v="0"/>
    <x v="193"/>
    <x v="8"/>
    <x v="3"/>
    <n v="6925"/>
    <d v="2014-08-17T00:00:00"/>
    <x v="0"/>
    <x v="12"/>
    <n v="33142"/>
  </r>
  <r>
    <x v="276"/>
    <n v="57"/>
    <s v="Denny Blanton"/>
    <x v="1"/>
    <n v="1"/>
    <x v="930"/>
    <n v="14247"/>
    <s v="Critical"/>
    <n v="4"/>
    <n v="3.29"/>
    <n v="0.03"/>
    <x v="1465"/>
    <n v="1.35"/>
    <n v="-2.4900000000000002"/>
    <n v="0.4"/>
    <x v="0"/>
    <x v="3"/>
    <x v="64"/>
    <x v="14"/>
    <x v="0"/>
    <n v="1999"/>
    <d v="2014-08-18T00:00:00"/>
    <x v="0"/>
    <x v="20"/>
    <n v="43015"/>
  </r>
  <r>
    <x v="1069"/>
    <n v="57"/>
    <s v="Vivian Mathis"/>
    <x v="3"/>
    <n v="1"/>
    <x v="931"/>
    <n v="13381"/>
    <s v="Medium"/>
    <n v="41"/>
    <n v="259.70999999999998"/>
    <n v="0"/>
    <x v="5414"/>
    <n v="66.67"/>
    <n v="-627.64115700000002"/>
    <n v="0.65"/>
    <x v="1"/>
    <x v="4"/>
    <x v="221"/>
    <x v="4"/>
    <x v="0"/>
    <n v="1861"/>
    <d v="2014-08-17T00:00:00"/>
    <x v="2"/>
    <x v="1"/>
    <n v="20832"/>
  </r>
  <r>
    <x v="42"/>
    <n v="57"/>
    <s v="Emily Phan"/>
    <x v="3"/>
    <n v="1"/>
    <x v="931"/>
    <n v="42373"/>
    <s v="Not Specified"/>
    <n v="11"/>
    <n v="10.91"/>
    <n v="0.1"/>
    <x v="5415"/>
    <n v="2.99"/>
    <n v="22.958500000000001"/>
    <n v="0.38"/>
    <x v="0"/>
    <x v="0"/>
    <x v="322"/>
    <x v="3"/>
    <x v="3"/>
    <n v="5976"/>
    <d v="2014-08-18T00:00:00"/>
    <x v="1"/>
    <x v="4"/>
    <n v="35756"/>
  </r>
  <r>
    <x v="104"/>
    <n v="57"/>
    <s v="Jane Waco"/>
    <x v="2"/>
    <n v="1"/>
    <x v="931"/>
    <n v="38466"/>
    <s v="Critical"/>
    <n v="22"/>
    <n v="5.98"/>
    <n v="0.08"/>
    <x v="5416"/>
    <n v="5.46"/>
    <n v="-43.26"/>
    <n v="0.36"/>
    <x v="0"/>
    <x v="0"/>
    <x v="272"/>
    <x v="2"/>
    <x v="0"/>
    <n v="5409"/>
    <d v="2014-08-18T00:00:00"/>
    <x v="0"/>
    <x v="20"/>
    <n v="44691"/>
  </r>
  <r>
    <x v="1185"/>
    <n v="57"/>
    <s v="Jane Waco"/>
    <x v="2"/>
    <n v="1"/>
    <x v="931"/>
    <n v="38466"/>
    <s v="Critical"/>
    <n v="15"/>
    <n v="6.48"/>
    <n v="0.02"/>
    <x v="5417"/>
    <n v="7.37"/>
    <n v="-53.99"/>
    <n v="0.37"/>
    <x v="0"/>
    <x v="0"/>
    <x v="343"/>
    <x v="2"/>
    <x v="0"/>
    <n v="5411"/>
    <d v="2014-08-18T00:00:00"/>
    <x v="0"/>
    <x v="20"/>
    <n v="45385"/>
  </r>
  <r>
    <x v="48"/>
    <n v="57"/>
    <s v="Denise Leinenbach"/>
    <x v="1"/>
    <n v="1"/>
    <x v="931"/>
    <n v="47459"/>
    <s v="Not Specified"/>
    <n v="10"/>
    <n v="20.98"/>
    <n v="0.06"/>
    <x v="5418"/>
    <n v="1.49"/>
    <n v="56.881999999999998"/>
    <n v="0.35"/>
    <x v="0"/>
    <x v="0"/>
    <x v="462"/>
    <x v="3"/>
    <x v="0"/>
    <n v="6664"/>
    <d v="2014-08-18T00:00:00"/>
    <x v="0"/>
    <x v="25"/>
    <n v="5451"/>
  </r>
  <r>
    <x v="1185"/>
    <n v="57"/>
    <s v="Jane Waco"/>
    <x v="2"/>
    <n v="1"/>
    <x v="931"/>
    <n v="38466"/>
    <s v="Critical"/>
    <n v="37"/>
    <n v="2.89"/>
    <n v="0.04"/>
    <x v="5419"/>
    <n v="0.5"/>
    <n v="46.46"/>
    <n v="0.38"/>
    <x v="0"/>
    <x v="0"/>
    <x v="158"/>
    <x v="12"/>
    <x v="0"/>
    <n v="5410"/>
    <d v="2014-08-19T00:00:00"/>
    <x v="0"/>
    <x v="20"/>
    <n v="45385"/>
  </r>
  <r>
    <x v="1266"/>
    <n v="57"/>
    <s v="Roy Phan"/>
    <x v="2"/>
    <n v="1"/>
    <x v="931"/>
    <n v="17253"/>
    <s v="Critical"/>
    <n v="13"/>
    <n v="3.52"/>
    <n v="0.08"/>
    <x v="1905"/>
    <n v="6.83"/>
    <n v="-64.388499999999993"/>
    <n v="0.38"/>
    <x v="0"/>
    <x v="0"/>
    <x v="704"/>
    <x v="3"/>
    <x v="1"/>
    <n v="2380"/>
    <d v="2014-08-19T00:00:00"/>
    <x v="0"/>
    <x v="21"/>
    <n v="98146"/>
  </r>
  <r>
    <x v="558"/>
    <n v="57"/>
    <s v="Resi Polking"/>
    <x v="0"/>
    <n v="1"/>
    <x v="932"/>
    <n v="8768"/>
    <s v="High"/>
    <n v="44"/>
    <n v="65.989999999999995"/>
    <n v="0.03"/>
    <x v="5420"/>
    <n v="5.31"/>
    <n v="568.17899999999997"/>
    <n v="0.56999999999999995"/>
    <x v="2"/>
    <x v="0"/>
    <x v="789"/>
    <x v="9"/>
    <x v="1"/>
    <n v="1195"/>
    <d v="2014-08-19T00:00:00"/>
    <x v="0"/>
    <x v="31"/>
    <n v="83704"/>
  </r>
  <r>
    <x v="49"/>
    <n v="57"/>
    <s v="Maria Bertelson"/>
    <x v="1"/>
    <n v="1"/>
    <x v="932"/>
    <n v="43424"/>
    <s v="Not Specified"/>
    <n v="34"/>
    <n v="22.98"/>
    <n v="0.04"/>
    <x v="5421"/>
    <n v="4.5"/>
    <n v="143.87"/>
    <n v="0.55000000000000004"/>
    <x v="0"/>
    <x v="0"/>
    <x v="1218"/>
    <x v="13"/>
    <x v="2"/>
    <n v="6135"/>
    <d v="2014-08-20T00:00:00"/>
    <x v="1"/>
    <x v="26"/>
    <n v="63042"/>
  </r>
  <r>
    <x v="451"/>
    <n v="57"/>
    <s v="Yana Sorensen"/>
    <x v="2"/>
    <n v="1"/>
    <x v="932"/>
    <n v="33604"/>
    <s v="High"/>
    <n v="10"/>
    <n v="5.4"/>
    <n v="0.04"/>
    <x v="5422"/>
    <n v="7.78"/>
    <n v="-56.304000000000002"/>
    <n v="0.37"/>
    <x v="0"/>
    <x v="0"/>
    <x v="561"/>
    <x v="3"/>
    <x v="1"/>
    <n v="4719"/>
    <d v="2014-08-20T00:00:00"/>
    <x v="0"/>
    <x v="2"/>
    <n v="94533"/>
  </r>
  <r>
    <x v="961"/>
    <n v="57"/>
    <s v="Brad Norvell"/>
    <x v="2"/>
    <n v="1"/>
    <x v="933"/>
    <n v="16967"/>
    <s v="Low"/>
    <n v="34"/>
    <n v="19.98"/>
    <n v="0.06"/>
    <x v="5423"/>
    <n v="5.77"/>
    <n v="181.98"/>
    <n v="0.38"/>
    <x v="0"/>
    <x v="0"/>
    <x v="486"/>
    <x v="2"/>
    <x v="2"/>
    <n v="2353"/>
    <d v="2014-08-19T00:00:00"/>
    <x v="0"/>
    <x v="3"/>
    <n v="56301"/>
  </r>
  <r>
    <x v="789"/>
    <n v="57"/>
    <s v="Sean Christensen"/>
    <x v="1"/>
    <n v="1"/>
    <x v="933"/>
    <n v="1639"/>
    <s v="Not Specified"/>
    <n v="24"/>
    <n v="6.78"/>
    <n v="0.09"/>
    <x v="5424"/>
    <n v="6.18"/>
    <n v="-62.2"/>
    <n v="0.39"/>
    <x v="0"/>
    <x v="0"/>
    <x v="1121"/>
    <x v="2"/>
    <x v="2"/>
    <n v="243"/>
    <d v="2014-08-20T00:00:00"/>
    <x v="0"/>
    <x v="23"/>
    <n v="54956"/>
  </r>
  <r>
    <x v="393"/>
    <n v="57"/>
    <s v="Anthony Johnson"/>
    <x v="0"/>
    <n v="1"/>
    <x v="933"/>
    <n v="10791"/>
    <s v="Not Specified"/>
    <n v="20"/>
    <n v="19.98"/>
    <n v="0.05"/>
    <x v="5425"/>
    <n v="5.77"/>
    <n v="93.36"/>
    <n v="0.38"/>
    <x v="0"/>
    <x v="0"/>
    <x v="486"/>
    <x v="2"/>
    <x v="2"/>
    <n v="1496"/>
    <d v="2014-08-21T00:00:00"/>
    <x v="0"/>
    <x v="14"/>
    <n v="60302"/>
  </r>
  <r>
    <x v="961"/>
    <n v="57"/>
    <s v="Brad Norvell"/>
    <x v="2"/>
    <n v="1"/>
    <x v="933"/>
    <n v="16967"/>
    <s v="Low"/>
    <n v="5"/>
    <n v="83.1"/>
    <n v="0.08"/>
    <x v="5426"/>
    <n v="6.13"/>
    <n v="-152.47"/>
    <n v="0.45"/>
    <x v="2"/>
    <x v="0"/>
    <x v="200"/>
    <x v="8"/>
    <x v="2"/>
    <n v="2352"/>
    <d v="2014-08-21T00:00:00"/>
    <x v="0"/>
    <x v="3"/>
    <n v="56301"/>
  </r>
  <r>
    <x v="1194"/>
    <n v="57"/>
    <s v="Max Jones"/>
    <x v="1"/>
    <n v="1"/>
    <x v="934"/>
    <n v="6502"/>
    <s v="Medium"/>
    <n v="16"/>
    <n v="7.64"/>
    <n v="0.1"/>
    <x v="5427"/>
    <n v="5.83"/>
    <n v="-36.46"/>
    <n v="0.36"/>
    <x v="0"/>
    <x v="3"/>
    <x v="27"/>
    <x v="2"/>
    <x v="0"/>
    <n v="906"/>
    <d v="2014-08-20T00:00:00"/>
    <x v="1"/>
    <x v="0"/>
    <n v="19601"/>
  </r>
  <r>
    <x v="1177"/>
    <n v="57"/>
    <s v="Greg Hansen"/>
    <x v="1"/>
    <n v="1"/>
    <x v="934"/>
    <n v="31648"/>
    <s v="High"/>
    <n v="8"/>
    <n v="8.32"/>
    <n v="0"/>
    <x v="5428"/>
    <n v="2.38"/>
    <n v="-32.630000000000003"/>
    <n v="0.74"/>
    <x v="2"/>
    <x v="6"/>
    <x v="308"/>
    <x v="8"/>
    <x v="3"/>
    <n v="4441"/>
    <d v="2014-08-20T00:00:00"/>
    <x v="0"/>
    <x v="45"/>
    <n v="28031"/>
  </r>
  <r>
    <x v="1036"/>
    <n v="57"/>
    <s v="Katrina Willman"/>
    <x v="3"/>
    <n v="1"/>
    <x v="934"/>
    <n v="36133"/>
    <s v="Medium"/>
    <n v="6"/>
    <n v="19.98"/>
    <n v="0"/>
    <x v="5429"/>
    <n v="8.68"/>
    <n v="-7.84"/>
    <n v="0.37"/>
    <x v="0"/>
    <x v="0"/>
    <x v="145"/>
    <x v="2"/>
    <x v="0"/>
    <n v="5073"/>
    <d v="2014-08-21T00:00:00"/>
    <x v="0"/>
    <x v="0"/>
    <n v="15241"/>
  </r>
  <r>
    <x v="933"/>
    <n v="57"/>
    <s v="Michael Chen"/>
    <x v="3"/>
    <n v="1"/>
    <x v="934"/>
    <n v="51008"/>
    <s v="High"/>
    <n v="20"/>
    <n v="12.88"/>
    <n v="0.02"/>
    <x v="5430"/>
    <n v="4.59"/>
    <n v="-59.13"/>
    <n v="0.82"/>
    <x v="0"/>
    <x v="3"/>
    <x v="433"/>
    <x v="16"/>
    <x v="0"/>
    <n v="7149"/>
    <d v="2014-08-22T00:00:00"/>
    <x v="0"/>
    <x v="13"/>
    <n v="14120"/>
  </r>
  <r>
    <x v="621"/>
    <n v="57"/>
    <s v="Maria Bertelson"/>
    <x v="1"/>
    <n v="1"/>
    <x v="934"/>
    <n v="24899"/>
    <s v="Not Specified"/>
    <n v="37"/>
    <n v="7.08"/>
    <n v="0.08"/>
    <x v="5431"/>
    <n v="2.35"/>
    <n v="28.76"/>
    <n v="0.47"/>
    <x v="0"/>
    <x v="3"/>
    <x v="458"/>
    <x v="6"/>
    <x v="2"/>
    <n v="3494"/>
    <d v="2014-08-22T00:00:00"/>
    <x v="0"/>
    <x v="26"/>
    <n v="64118"/>
  </r>
  <r>
    <x v="1177"/>
    <n v="57"/>
    <s v="Greg Hansen"/>
    <x v="1"/>
    <n v="1"/>
    <x v="934"/>
    <n v="31648"/>
    <s v="High"/>
    <n v="10"/>
    <n v="6.68"/>
    <n v="0.03"/>
    <x v="5432"/>
    <n v="7.3"/>
    <n v="-37.04"/>
    <n v="0.37"/>
    <x v="0"/>
    <x v="0"/>
    <x v="990"/>
    <x v="2"/>
    <x v="3"/>
    <n v="4442"/>
    <d v="2014-08-22T00:00:00"/>
    <x v="0"/>
    <x v="45"/>
    <n v="28031"/>
  </r>
  <r>
    <x v="1007"/>
    <n v="57"/>
    <s v="Brad Thomas"/>
    <x v="2"/>
    <n v="1"/>
    <x v="934"/>
    <n v="448"/>
    <s v="Medium"/>
    <n v="22"/>
    <n v="65.989999999999995"/>
    <n v="0.09"/>
    <x v="5433"/>
    <n v="19.989999999999998"/>
    <n v="-284.625"/>
    <n v="0.59"/>
    <x v="2"/>
    <x v="0"/>
    <x v="1112"/>
    <x v="9"/>
    <x v="1"/>
    <n v="74"/>
    <d v="2014-08-22T00:00:00"/>
    <x v="0"/>
    <x v="2"/>
    <n v="90805"/>
  </r>
  <r>
    <x v="1194"/>
    <n v="57"/>
    <s v="Max Jones"/>
    <x v="1"/>
    <n v="1"/>
    <x v="934"/>
    <n v="6502"/>
    <s v="Medium"/>
    <n v="30"/>
    <n v="9.99"/>
    <n v="0.05"/>
    <x v="5434"/>
    <n v="5.12"/>
    <n v="13.46"/>
    <n v="0.4"/>
    <x v="0"/>
    <x v="0"/>
    <x v="1030"/>
    <x v="2"/>
    <x v="0"/>
    <n v="907"/>
    <d v="2014-08-23T00:00:00"/>
    <x v="0"/>
    <x v="0"/>
    <n v="19601"/>
  </r>
  <r>
    <x v="966"/>
    <n v="57"/>
    <s v="Barry Pond"/>
    <x v="3"/>
    <n v="1"/>
    <x v="934"/>
    <n v="8901"/>
    <s v="Low"/>
    <n v="15"/>
    <n v="9.99"/>
    <n v="0.09"/>
    <x v="5435"/>
    <n v="6.24"/>
    <n v="-16.1907"/>
    <n v="0.36"/>
    <x v="2"/>
    <x v="5"/>
    <x v="615"/>
    <x v="7"/>
    <x v="1"/>
    <n v="1212"/>
    <d v="2014-08-27T00:00:00"/>
    <x v="1"/>
    <x v="2"/>
    <n v="90260"/>
  </r>
  <r>
    <x v="916"/>
    <n v="57"/>
    <s v="Chuck Sachs"/>
    <x v="3"/>
    <n v="1"/>
    <x v="935"/>
    <n v="46531"/>
    <s v="Low"/>
    <n v="23"/>
    <n v="3.8"/>
    <n v="0.06"/>
    <x v="5436"/>
    <n v="1.49"/>
    <n v="7.9814999999999996"/>
    <n v="0.38"/>
    <x v="0"/>
    <x v="0"/>
    <x v="259"/>
    <x v="3"/>
    <x v="0"/>
    <n v="6542"/>
    <d v="2014-08-21T00:00:00"/>
    <x v="0"/>
    <x v="46"/>
    <n v="3053"/>
  </r>
  <r>
    <x v="345"/>
    <n v="57"/>
    <s v="Michael Oakman"/>
    <x v="0"/>
    <n v="1"/>
    <x v="935"/>
    <n v="45381"/>
    <s v="Medium"/>
    <n v="26"/>
    <n v="5.74"/>
    <n v="0.03"/>
    <x v="5437"/>
    <n v="5.01"/>
    <n v="-41.216000000000001"/>
    <n v="0.39"/>
    <x v="0"/>
    <x v="0"/>
    <x v="683"/>
    <x v="3"/>
    <x v="0"/>
    <n v="6389"/>
    <d v="2014-08-22T00:00:00"/>
    <x v="1"/>
    <x v="19"/>
    <n v="4401"/>
  </r>
  <r>
    <x v="440"/>
    <n v="57"/>
    <s v="Yoseph Carroll"/>
    <x v="3"/>
    <n v="1"/>
    <x v="935"/>
    <n v="2882"/>
    <s v="High"/>
    <n v="9"/>
    <n v="40.98"/>
    <n v="7.0000000000000007E-2"/>
    <x v="5438"/>
    <n v="1.99"/>
    <n v="12.61"/>
    <n v="0.44"/>
    <x v="2"/>
    <x v="6"/>
    <x v="1162"/>
    <x v="8"/>
    <x v="1"/>
    <n v="430"/>
    <d v="2014-08-22T00:00:00"/>
    <x v="0"/>
    <x v="21"/>
    <n v="99163"/>
  </r>
  <r>
    <x v="440"/>
    <n v="57"/>
    <s v="Yoseph Carroll"/>
    <x v="3"/>
    <n v="1"/>
    <x v="935"/>
    <n v="2882"/>
    <s v="High"/>
    <n v="23"/>
    <n v="160.97999999999999"/>
    <n v="0.03"/>
    <x v="5439"/>
    <n v="30"/>
    <n v="565.34"/>
    <n v="0.62"/>
    <x v="1"/>
    <x v="2"/>
    <x v="187"/>
    <x v="1"/>
    <x v="1"/>
    <n v="429"/>
    <d v="2014-08-23T00:00:00"/>
    <x v="2"/>
    <x v="21"/>
    <n v="99163"/>
  </r>
  <r>
    <x v="1327"/>
    <n v="57"/>
    <s v="Michael Oakman"/>
    <x v="0"/>
    <n v="1"/>
    <x v="935"/>
    <n v="45381"/>
    <s v="Medium"/>
    <n v="1"/>
    <n v="5.89"/>
    <n v="0.01"/>
    <x v="5440"/>
    <n v="5.57"/>
    <n v="-7.95"/>
    <n v="0.41"/>
    <x v="1"/>
    <x v="0"/>
    <x v="1176"/>
    <x v="5"/>
    <x v="0"/>
    <n v="6391"/>
    <d v="2014-08-23T00:00:00"/>
    <x v="0"/>
    <x v="28"/>
    <n v="2451"/>
  </r>
  <r>
    <x v="519"/>
    <n v="57"/>
    <s v="Ed Braxton"/>
    <x v="3"/>
    <n v="1"/>
    <x v="935"/>
    <n v="1095"/>
    <s v="Medium"/>
    <n v="28"/>
    <n v="4.9800000000000004"/>
    <n v="7.0000000000000007E-2"/>
    <x v="5441"/>
    <n v="4.72"/>
    <n v="-50.14"/>
    <n v="0.36"/>
    <x v="0"/>
    <x v="0"/>
    <x v="551"/>
    <x v="2"/>
    <x v="1"/>
    <n v="173"/>
    <d v="2014-08-23T00:00:00"/>
    <x v="0"/>
    <x v="40"/>
    <n v="85374"/>
  </r>
  <r>
    <x v="33"/>
    <n v="57"/>
    <s v="Michael Oakman"/>
    <x v="0"/>
    <n v="1"/>
    <x v="935"/>
    <n v="45381"/>
    <s v="Medium"/>
    <n v="23"/>
    <n v="53.98"/>
    <n v="0.02"/>
    <x v="5442"/>
    <n v="5.5"/>
    <n v="204.7"/>
    <n v="0.62"/>
    <x v="2"/>
    <x v="0"/>
    <x v="800"/>
    <x v="8"/>
    <x v="0"/>
    <n v="6390"/>
    <d v="2014-08-23T00:00:00"/>
    <x v="1"/>
    <x v="19"/>
    <n v="4011"/>
  </r>
  <r>
    <x v="275"/>
    <n v="57"/>
    <s v="Resi Polking"/>
    <x v="0"/>
    <n v="1"/>
    <x v="935"/>
    <n v="17445"/>
    <s v="Not Specified"/>
    <n v="33"/>
    <n v="8.32"/>
    <n v="0.1"/>
    <x v="5443"/>
    <n v="2.38"/>
    <n v="-73.83"/>
    <n v="0.74"/>
    <x v="2"/>
    <x v="6"/>
    <x v="308"/>
    <x v="8"/>
    <x v="1"/>
    <n v="2407"/>
    <d v="2014-08-24T00:00:00"/>
    <x v="0"/>
    <x v="31"/>
    <n v="83605"/>
  </r>
  <r>
    <x v="1227"/>
    <n v="57"/>
    <s v="Chuck Sachs"/>
    <x v="3"/>
    <n v="1"/>
    <x v="935"/>
    <n v="46531"/>
    <s v="Low"/>
    <n v="17"/>
    <n v="205.99"/>
    <n v="0.01"/>
    <x v="5444"/>
    <n v="2.79"/>
    <n v="447.33600000000001"/>
    <n v="0.57999999999999996"/>
    <x v="2"/>
    <x v="0"/>
    <x v="1141"/>
    <x v="9"/>
    <x v="0"/>
    <n v="6541"/>
    <d v="2014-08-26T00:00:00"/>
    <x v="0"/>
    <x v="22"/>
    <n v="7039"/>
  </r>
  <r>
    <x v="1328"/>
    <n v="57"/>
    <s v="Chuck Sachs"/>
    <x v="3"/>
    <n v="1"/>
    <x v="935"/>
    <n v="46531"/>
    <s v="Low"/>
    <n v="39"/>
    <n v="111.96"/>
    <n v="7.0000000000000007E-2"/>
    <x v="5445"/>
    <n v="69"/>
    <n v="-270.57373200000001"/>
    <n v="0.63"/>
    <x v="1"/>
    <x v="1"/>
    <x v="1135"/>
    <x v="4"/>
    <x v="0"/>
    <n v="6543"/>
    <d v="2014-08-28T00:00:00"/>
    <x v="0"/>
    <x v="28"/>
    <n v="2190"/>
  </r>
  <r>
    <x v="48"/>
    <n v="57"/>
    <s v="Chuck Sachs"/>
    <x v="3"/>
    <n v="1"/>
    <x v="935"/>
    <n v="46531"/>
    <s v="Low"/>
    <n v="2"/>
    <n v="7.1"/>
    <n v="0.1"/>
    <x v="5446"/>
    <n v="6.05"/>
    <n v="-14.375"/>
    <n v="0.39"/>
    <x v="0"/>
    <x v="0"/>
    <x v="243"/>
    <x v="3"/>
    <x v="0"/>
    <n v="6540"/>
    <d v="2014-08-30T00:00:00"/>
    <x v="0"/>
    <x v="25"/>
    <n v="5451"/>
  </r>
  <r>
    <x v="624"/>
    <n v="57"/>
    <s v="Edward Nazzal"/>
    <x v="1"/>
    <n v="1"/>
    <x v="936"/>
    <n v="58598"/>
    <s v="Medium"/>
    <n v="50"/>
    <n v="300.98"/>
    <n v="0.1"/>
    <x v="5447"/>
    <n v="64.73"/>
    <n v="1342.93"/>
    <n v="0.56000000000000005"/>
    <x v="1"/>
    <x v="2"/>
    <x v="290"/>
    <x v="1"/>
    <x v="2"/>
    <n v="8193"/>
    <d v="2014-08-23T00:00:00"/>
    <x v="2"/>
    <x v="9"/>
    <n v="75165"/>
  </r>
  <r>
    <x v="624"/>
    <n v="57"/>
    <s v="Edward Nazzal"/>
    <x v="1"/>
    <n v="1"/>
    <x v="936"/>
    <n v="58598"/>
    <s v="Medium"/>
    <n v="25"/>
    <n v="3.41"/>
    <n v="0.01"/>
    <x v="5448"/>
    <n v="0.7"/>
    <n v="33.46"/>
    <n v="0.37"/>
    <x v="0"/>
    <x v="3"/>
    <x v="1222"/>
    <x v="14"/>
    <x v="2"/>
    <n v="8194"/>
    <d v="2014-08-23T00:00:00"/>
    <x v="0"/>
    <x v="9"/>
    <n v="75165"/>
  </r>
  <r>
    <x v="816"/>
    <n v="57"/>
    <s v="Duane Noonan"/>
    <x v="2"/>
    <n v="1"/>
    <x v="937"/>
    <n v="53189"/>
    <s v="Critical"/>
    <n v="29"/>
    <n v="6.48"/>
    <n v="0"/>
    <x v="5449"/>
    <n v="5.94"/>
    <n v="-40.56"/>
    <n v="0.37"/>
    <x v="0"/>
    <x v="0"/>
    <x v="1022"/>
    <x v="2"/>
    <x v="1"/>
    <n v="7455"/>
    <d v="2014-08-23T00:00:00"/>
    <x v="1"/>
    <x v="30"/>
    <n v="80004"/>
  </r>
  <r>
    <x v="1052"/>
    <n v="57"/>
    <s v="Julia Dunbar"/>
    <x v="3"/>
    <n v="1"/>
    <x v="937"/>
    <n v="58566"/>
    <s v="Not Specified"/>
    <n v="45"/>
    <n v="105.29"/>
    <n v="7.0000000000000007E-2"/>
    <x v="5450"/>
    <n v="10.119999999999999"/>
    <n v="693.01"/>
    <n v="0.79"/>
    <x v="1"/>
    <x v="1"/>
    <x v="636"/>
    <x v="5"/>
    <x v="1"/>
    <n v="8189"/>
    <d v="2014-08-24T00:00:00"/>
    <x v="0"/>
    <x v="43"/>
    <n v="59102"/>
  </r>
  <r>
    <x v="166"/>
    <n v="57"/>
    <s v="Kelly Andreada"/>
    <x v="1"/>
    <n v="1"/>
    <x v="937"/>
    <n v="28545"/>
    <s v="High"/>
    <n v="15"/>
    <n v="363.25"/>
    <n v="0.1"/>
    <x v="5451"/>
    <n v="19.989999999999998"/>
    <n v="1164.05"/>
    <n v="0.56999999999999995"/>
    <x v="0"/>
    <x v="0"/>
    <x v="489"/>
    <x v="13"/>
    <x v="3"/>
    <n v="4000"/>
    <d v="2014-08-24T00:00:00"/>
    <x v="0"/>
    <x v="17"/>
    <n v="29611"/>
  </r>
  <r>
    <x v="1052"/>
    <n v="57"/>
    <s v="Julia Dunbar"/>
    <x v="3"/>
    <n v="1"/>
    <x v="937"/>
    <n v="58566"/>
    <s v="Not Specified"/>
    <n v="42"/>
    <n v="65.989999999999995"/>
    <n v="0.01"/>
    <x v="5452"/>
    <n v="4.99"/>
    <n v="624.70799999999997"/>
    <n v="0.57999999999999996"/>
    <x v="2"/>
    <x v="0"/>
    <x v="723"/>
    <x v="9"/>
    <x v="1"/>
    <n v="8190"/>
    <d v="2014-08-25T00:00:00"/>
    <x v="1"/>
    <x v="43"/>
    <n v="59102"/>
  </r>
  <r>
    <x v="1329"/>
    <n v="57"/>
    <s v="Damala Kotsonis"/>
    <x v="2"/>
    <n v="1"/>
    <x v="937"/>
    <n v="43302"/>
    <s v="Low"/>
    <n v="39"/>
    <n v="205.99"/>
    <n v="0.03"/>
    <x v="5453"/>
    <n v="5"/>
    <n v="1925.577"/>
    <n v="0.59"/>
    <x v="2"/>
    <x v="0"/>
    <x v="934"/>
    <x v="9"/>
    <x v="0"/>
    <n v="6115"/>
    <d v="2014-08-30T00:00:00"/>
    <x v="0"/>
    <x v="28"/>
    <n v="1450"/>
  </r>
  <r>
    <x v="1082"/>
    <n v="57"/>
    <s v="Damala Kotsonis"/>
    <x v="2"/>
    <n v="1"/>
    <x v="937"/>
    <n v="43302"/>
    <s v="Low"/>
    <n v="4"/>
    <n v="1.95"/>
    <n v="0.09"/>
    <x v="2204"/>
    <n v="1.63"/>
    <n v="-5.14"/>
    <n v="0.46"/>
    <x v="0"/>
    <x v="3"/>
    <x v="1041"/>
    <x v="6"/>
    <x v="0"/>
    <n v="6116"/>
    <d v="2014-09-01T00:00:00"/>
    <x v="0"/>
    <x v="15"/>
    <n v="6114"/>
  </r>
  <r>
    <x v="1020"/>
    <n v="57"/>
    <s v="Damala Kotsonis"/>
    <x v="2"/>
    <n v="1"/>
    <x v="937"/>
    <n v="43302"/>
    <s v="Low"/>
    <n v="43"/>
    <n v="20.99"/>
    <n v="7.0000000000000007E-2"/>
    <x v="5454"/>
    <n v="0.99"/>
    <n v="329.67899999999997"/>
    <n v="0.37"/>
    <x v="2"/>
    <x v="3"/>
    <x v="848"/>
    <x v="9"/>
    <x v="0"/>
    <n v="6117"/>
    <d v="2014-09-01T00:00:00"/>
    <x v="0"/>
    <x v="19"/>
    <n v="4092"/>
  </r>
  <r>
    <x v="367"/>
    <n v="57"/>
    <s v="Bobby Elias"/>
    <x v="0"/>
    <n v="1"/>
    <x v="938"/>
    <n v="55202"/>
    <s v="Low"/>
    <n v="33"/>
    <n v="95.99"/>
    <n v="7.0000000000000007E-2"/>
    <x v="5455"/>
    <n v="35"/>
    <n v="-850.71"/>
    <m/>
    <x v="0"/>
    <x v="1"/>
    <x v="1"/>
    <x v="0"/>
    <x v="0"/>
    <n v="7700"/>
    <d v="2014-08-26T00:00:00"/>
    <x v="1"/>
    <x v="46"/>
    <n v="3820"/>
  </r>
  <r>
    <x v="216"/>
    <n v="57"/>
    <s v="Tracy Collins"/>
    <x v="3"/>
    <n v="1"/>
    <x v="938"/>
    <n v="51302"/>
    <s v="Not Specified"/>
    <n v="44"/>
    <n v="3.75"/>
    <n v="0.03"/>
    <x v="5456"/>
    <n v="7.5"/>
    <n v="-223.5"/>
    <n v="0.37"/>
    <x v="0"/>
    <x v="0"/>
    <x v="1223"/>
    <x v="12"/>
    <x v="3"/>
    <n v="7193"/>
    <d v="2014-08-26T00:00:00"/>
    <x v="0"/>
    <x v="12"/>
    <n v="34741"/>
  </r>
  <r>
    <x v="48"/>
    <n v="57"/>
    <s v="Bobby Elias"/>
    <x v="0"/>
    <n v="1"/>
    <x v="938"/>
    <n v="55202"/>
    <s v="Low"/>
    <n v="49"/>
    <n v="155.99"/>
    <n v="0.08"/>
    <x v="5457"/>
    <n v="8.99"/>
    <n v="1620.2249999999999"/>
    <n v="0.57999999999999996"/>
    <x v="2"/>
    <x v="0"/>
    <x v="1051"/>
    <x v="9"/>
    <x v="0"/>
    <n v="7701"/>
    <d v="2014-08-31T00:00:00"/>
    <x v="0"/>
    <x v="25"/>
    <n v="5451"/>
  </r>
  <r>
    <x v="705"/>
    <n v="57"/>
    <s v="Allen Rosenblatt"/>
    <x v="0"/>
    <n v="1"/>
    <x v="939"/>
    <n v="45861"/>
    <s v="Medium"/>
    <n v="39"/>
    <n v="20.99"/>
    <n v="0.05"/>
    <x v="5458"/>
    <n v="0.99"/>
    <n v="319.10399999999998"/>
    <n v="0.37"/>
    <x v="2"/>
    <x v="3"/>
    <x v="848"/>
    <x v="9"/>
    <x v="2"/>
    <n v="6446"/>
    <d v="2014-08-25T00:00:00"/>
    <x v="0"/>
    <x v="14"/>
    <n v="60004"/>
  </r>
  <r>
    <x v="790"/>
    <n v="57"/>
    <s v="Cathy Armstrong"/>
    <x v="3"/>
    <n v="1"/>
    <x v="939"/>
    <n v="15622"/>
    <s v="High"/>
    <n v="34"/>
    <n v="240.98"/>
    <n v="0"/>
    <x v="5459"/>
    <n v="60.2"/>
    <n v="1464.23"/>
    <n v="0.56000000000000005"/>
    <x v="1"/>
    <x v="4"/>
    <x v="182"/>
    <x v="10"/>
    <x v="1"/>
    <n v="2171"/>
    <d v="2014-08-26T00:00:00"/>
    <x v="2"/>
    <x v="30"/>
    <n v="81007"/>
  </r>
  <r>
    <x v="790"/>
    <n v="57"/>
    <s v="Cathy Armstrong"/>
    <x v="3"/>
    <n v="1"/>
    <x v="939"/>
    <n v="15622"/>
    <s v="High"/>
    <n v="21"/>
    <n v="6.48"/>
    <n v="0.09"/>
    <x v="5460"/>
    <n v="9.68"/>
    <n v="-129.24"/>
    <n v="0.36"/>
    <x v="0"/>
    <x v="0"/>
    <x v="240"/>
    <x v="2"/>
    <x v="1"/>
    <n v="2172"/>
    <d v="2014-08-26T00:00:00"/>
    <x v="0"/>
    <x v="30"/>
    <n v="81007"/>
  </r>
  <r>
    <x v="584"/>
    <n v="57"/>
    <s v="Anthony O'Donnell"/>
    <x v="2"/>
    <n v="1"/>
    <x v="939"/>
    <n v="56640"/>
    <s v="High"/>
    <n v="2"/>
    <n v="11.48"/>
    <n v="0"/>
    <x v="5461"/>
    <n v="5.43"/>
    <n v="-12.78"/>
    <n v="0.36"/>
    <x v="0"/>
    <x v="0"/>
    <x v="873"/>
    <x v="2"/>
    <x v="2"/>
    <n v="7921"/>
    <d v="2014-08-26T00:00:00"/>
    <x v="0"/>
    <x v="38"/>
    <n v="66203"/>
  </r>
  <r>
    <x v="584"/>
    <n v="57"/>
    <s v="Anthony O'Donnell"/>
    <x v="2"/>
    <n v="1"/>
    <x v="939"/>
    <n v="56640"/>
    <s v="High"/>
    <n v="11"/>
    <n v="6.68"/>
    <n v="0.06"/>
    <x v="5462"/>
    <n v="5.66"/>
    <n v="-22.55"/>
    <n v="0.37"/>
    <x v="0"/>
    <x v="0"/>
    <x v="228"/>
    <x v="2"/>
    <x v="2"/>
    <n v="7922"/>
    <d v="2014-08-26T00:00:00"/>
    <x v="0"/>
    <x v="38"/>
    <n v="66203"/>
  </r>
  <r>
    <x v="788"/>
    <n v="57"/>
    <s v="Mitch Willingham"/>
    <x v="2"/>
    <n v="1"/>
    <x v="939"/>
    <n v="36676"/>
    <s v="Not Specified"/>
    <n v="15"/>
    <n v="22.84"/>
    <n v="0.04"/>
    <x v="5463"/>
    <n v="8.18"/>
    <n v="51.53"/>
    <n v="0.39"/>
    <x v="0"/>
    <x v="0"/>
    <x v="119"/>
    <x v="2"/>
    <x v="3"/>
    <n v="5146"/>
    <d v="2014-08-26T00:00:00"/>
    <x v="0"/>
    <x v="42"/>
    <n v="31401"/>
  </r>
  <r>
    <x v="980"/>
    <n v="57"/>
    <s v="Helen Abelman"/>
    <x v="1"/>
    <n v="1"/>
    <x v="939"/>
    <n v="5153"/>
    <s v="Critical"/>
    <n v="37"/>
    <n v="128.24"/>
    <n v="0.04"/>
    <x v="5464"/>
    <n v="12.65"/>
    <n v="1467.82"/>
    <m/>
    <x v="1"/>
    <x v="5"/>
    <x v="541"/>
    <x v="1"/>
    <x v="2"/>
    <n v="719"/>
    <d v="2014-08-27T00:00:00"/>
    <x v="1"/>
    <x v="36"/>
    <n v="46410"/>
  </r>
  <r>
    <x v="703"/>
    <n v="57"/>
    <s v="Karen Bern"/>
    <x v="2"/>
    <n v="1"/>
    <x v="939"/>
    <n v="49319"/>
    <s v="Low"/>
    <n v="40"/>
    <n v="6.68"/>
    <n v="0.01"/>
    <x v="5465"/>
    <n v="6.15"/>
    <n v="-69.03"/>
    <n v="0.37"/>
    <x v="0"/>
    <x v="0"/>
    <x v="1129"/>
    <x v="2"/>
    <x v="3"/>
    <n v="6914"/>
    <d v="2014-08-27T00:00:00"/>
    <x v="0"/>
    <x v="32"/>
    <n v="39208"/>
  </r>
  <r>
    <x v="788"/>
    <n v="57"/>
    <s v="Mitch Willingham"/>
    <x v="2"/>
    <n v="1"/>
    <x v="939"/>
    <n v="36676"/>
    <s v="Not Specified"/>
    <n v="32"/>
    <n v="100.97"/>
    <n v="0.08"/>
    <x v="5466"/>
    <n v="14"/>
    <n v="998.65"/>
    <n v="0.37"/>
    <x v="2"/>
    <x v="2"/>
    <x v="878"/>
    <x v="7"/>
    <x v="3"/>
    <n v="5145"/>
    <d v="2014-08-27T00:00:00"/>
    <x v="2"/>
    <x v="42"/>
    <n v="31401"/>
  </r>
  <r>
    <x v="703"/>
    <n v="57"/>
    <s v="Karen Bern"/>
    <x v="2"/>
    <n v="1"/>
    <x v="939"/>
    <n v="49319"/>
    <s v="Low"/>
    <n v="13"/>
    <n v="7.37"/>
    <n v="0.09"/>
    <x v="5467"/>
    <n v="5.53"/>
    <n v="-68.66"/>
    <n v="0.69"/>
    <x v="2"/>
    <x v="6"/>
    <x v="724"/>
    <x v="8"/>
    <x v="3"/>
    <n v="6913"/>
    <d v="2014-08-27T00:00:00"/>
    <x v="0"/>
    <x v="32"/>
    <n v="39208"/>
  </r>
  <r>
    <x v="1039"/>
    <n v="57"/>
    <s v="Richard Eichhorn"/>
    <x v="3"/>
    <n v="1"/>
    <x v="940"/>
    <n v="17924"/>
    <s v="Critical"/>
    <n v="42"/>
    <n v="60.97"/>
    <n v="0.04"/>
    <x v="5468"/>
    <n v="4.5"/>
    <n v="762.53"/>
    <n v="0.56000000000000005"/>
    <x v="0"/>
    <x v="0"/>
    <x v="601"/>
    <x v="13"/>
    <x v="3"/>
    <n v="2462"/>
    <d v="2014-08-26T00:00:00"/>
    <x v="0"/>
    <x v="8"/>
    <n v="70072"/>
  </r>
  <r>
    <x v="1291"/>
    <n v="57"/>
    <s v="Noel Staavos"/>
    <x v="1"/>
    <n v="1"/>
    <x v="940"/>
    <n v="39169"/>
    <s v="Medium"/>
    <n v="5"/>
    <n v="4.84"/>
    <n v="0"/>
    <x v="5469"/>
    <n v="0.71"/>
    <n v="-0.9"/>
    <n v="0.52"/>
    <x v="0"/>
    <x v="3"/>
    <x v="381"/>
    <x v="6"/>
    <x v="0"/>
    <n v="5530"/>
    <d v="2014-08-27T00:00:00"/>
    <x v="0"/>
    <x v="22"/>
    <n v="8817"/>
  </r>
  <r>
    <x v="1107"/>
    <n v="57"/>
    <s v="Sibella Parks"/>
    <x v="0"/>
    <n v="1"/>
    <x v="940"/>
    <n v="53767"/>
    <s v="Not Specified"/>
    <n v="35"/>
    <n v="30.98"/>
    <n v="0.03"/>
    <x v="5470"/>
    <n v="5.76"/>
    <n v="433.87"/>
    <n v="0.4"/>
    <x v="0"/>
    <x v="0"/>
    <x v="31"/>
    <x v="2"/>
    <x v="1"/>
    <n v="7527"/>
    <d v="2014-08-27T00:00:00"/>
    <x v="0"/>
    <x v="6"/>
    <n v="97005"/>
  </r>
  <r>
    <x v="808"/>
    <n v="57"/>
    <s v="Carlos Meador"/>
    <x v="2"/>
    <n v="1"/>
    <x v="940"/>
    <n v="30276"/>
    <s v="Low"/>
    <n v="34"/>
    <n v="296.18"/>
    <n v="0.1"/>
    <x v="5471"/>
    <n v="54.12"/>
    <n v="-715.77820599999995"/>
    <n v="0.76"/>
    <x v="1"/>
    <x v="4"/>
    <x v="324"/>
    <x v="4"/>
    <x v="0"/>
    <n v="4252"/>
    <d v="2014-08-30T00:00:00"/>
    <x v="2"/>
    <x v="22"/>
    <n v="7031"/>
  </r>
  <r>
    <x v="530"/>
    <n v="57"/>
    <s v="Carlos Meador"/>
    <x v="2"/>
    <n v="1"/>
    <x v="940"/>
    <n v="30276"/>
    <s v="Low"/>
    <n v="44"/>
    <n v="35.99"/>
    <n v="0"/>
    <x v="5472"/>
    <n v="1.1000000000000001"/>
    <n v="549.83699999999999"/>
    <n v="0.55000000000000004"/>
    <x v="2"/>
    <x v="0"/>
    <x v="38"/>
    <x v="9"/>
    <x v="0"/>
    <n v="4251"/>
    <d v="2014-08-30T00:00:00"/>
    <x v="0"/>
    <x v="22"/>
    <n v="8021"/>
  </r>
  <r>
    <x v="590"/>
    <n v="57"/>
    <s v="Sylvia Foulston"/>
    <x v="2"/>
    <n v="1"/>
    <x v="941"/>
    <n v="8391"/>
    <s v="High"/>
    <n v="4"/>
    <n v="300.98"/>
    <n v="0.04"/>
    <x v="5473"/>
    <n v="64.73"/>
    <n v="-268.36"/>
    <n v="0.56000000000000005"/>
    <x v="1"/>
    <x v="2"/>
    <x v="290"/>
    <x v="1"/>
    <x v="2"/>
    <n v="1154"/>
    <d v="2014-08-29T00:00:00"/>
    <x v="2"/>
    <x v="14"/>
    <n v="60060"/>
  </r>
  <r>
    <x v="605"/>
    <n v="57"/>
    <s v="Duane Huffman"/>
    <x v="0"/>
    <n v="1"/>
    <x v="941"/>
    <n v="54914"/>
    <s v="Critical"/>
    <n v="32"/>
    <n v="5.98"/>
    <n v="0.06"/>
    <x v="5474"/>
    <n v="5.46"/>
    <n v="-57.64"/>
    <n v="0.36"/>
    <x v="0"/>
    <x v="0"/>
    <x v="272"/>
    <x v="2"/>
    <x v="2"/>
    <n v="7659"/>
    <d v="2014-08-29T00:00:00"/>
    <x v="0"/>
    <x v="9"/>
    <n v="78041"/>
  </r>
  <r>
    <x v="532"/>
    <n v="57"/>
    <s v="Joseph Holt"/>
    <x v="1"/>
    <n v="1"/>
    <x v="941"/>
    <n v="6336"/>
    <s v="High"/>
    <n v="43"/>
    <n v="7.1"/>
    <n v="0.01"/>
    <x v="5475"/>
    <n v="6.05"/>
    <n v="-84.134"/>
    <n v="0.39"/>
    <x v="0"/>
    <x v="0"/>
    <x v="243"/>
    <x v="3"/>
    <x v="3"/>
    <n v="881"/>
    <d v="2014-08-30T00:00:00"/>
    <x v="1"/>
    <x v="42"/>
    <n v="30265"/>
  </r>
  <r>
    <x v="1215"/>
    <n v="57"/>
    <s v="Helen Andreada"/>
    <x v="2"/>
    <n v="1"/>
    <x v="941"/>
    <n v="48709"/>
    <s v="High"/>
    <n v="17"/>
    <n v="2.52"/>
    <n v="0.01"/>
    <x v="308"/>
    <n v="4.28"/>
    <n v="-47.01"/>
    <n v="0.44"/>
    <x v="0"/>
    <x v="3"/>
    <x v="1170"/>
    <x v="6"/>
    <x v="1"/>
    <n v="6841"/>
    <d v="2014-08-30T00:00:00"/>
    <x v="0"/>
    <x v="2"/>
    <n v="94044"/>
  </r>
  <r>
    <x v="1138"/>
    <n v="57"/>
    <s v="Duane Huffman"/>
    <x v="0"/>
    <n v="1"/>
    <x v="941"/>
    <n v="54914"/>
    <s v="Critical"/>
    <n v="7"/>
    <n v="12.44"/>
    <n v="0.06"/>
    <x v="5476"/>
    <n v="6.27"/>
    <n v="-27.83"/>
    <n v="0.56999999999999995"/>
    <x v="0"/>
    <x v="5"/>
    <x v="920"/>
    <x v="0"/>
    <x v="2"/>
    <n v="7660"/>
    <d v="2014-08-30T00:00:00"/>
    <x v="0"/>
    <x v="9"/>
    <n v="77573"/>
  </r>
  <r>
    <x v="1259"/>
    <n v="57"/>
    <s v="Ed Braxton"/>
    <x v="3"/>
    <n v="1"/>
    <x v="942"/>
    <n v="49828"/>
    <s v="Medium"/>
    <n v="39"/>
    <n v="6.48"/>
    <n v="0.03"/>
    <x v="5477"/>
    <n v="6.6"/>
    <n v="-91.48"/>
    <n v="0.37"/>
    <x v="0"/>
    <x v="0"/>
    <x v="206"/>
    <x v="2"/>
    <x v="3"/>
    <n v="6973"/>
    <d v="2014-08-31T00:00:00"/>
    <x v="1"/>
    <x v="33"/>
    <n v="72714"/>
  </r>
  <r>
    <x v="911"/>
    <n v="57"/>
    <s v="Mark Van Huff"/>
    <x v="1"/>
    <n v="1"/>
    <x v="942"/>
    <n v="38561"/>
    <s v="Critical"/>
    <n v="19"/>
    <n v="9.48"/>
    <n v="0.1"/>
    <x v="5478"/>
    <n v="7.29"/>
    <n v="-59.64"/>
    <n v="0.45"/>
    <x v="1"/>
    <x v="6"/>
    <x v="101"/>
    <x v="5"/>
    <x v="3"/>
    <n v="5426"/>
    <d v="2014-09-01T00:00:00"/>
    <x v="0"/>
    <x v="27"/>
    <n v="42301"/>
  </r>
  <r>
    <x v="1221"/>
    <n v="57"/>
    <s v="Kalyca Meade"/>
    <x v="2"/>
    <n v="1"/>
    <x v="942"/>
    <n v="11233"/>
    <s v="Not Specified"/>
    <n v="25"/>
    <n v="10.98"/>
    <n v="0.02"/>
    <x v="5479"/>
    <n v="4.8"/>
    <n v="35.72"/>
    <n v="0.36"/>
    <x v="0"/>
    <x v="0"/>
    <x v="656"/>
    <x v="15"/>
    <x v="0"/>
    <n v="1554"/>
    <d v="2014-09-01T00:00:00"/>
    <x v="0"/>
    <x v="0"/>
    <n v="15146"/>
  </r>
  <r>
    <x v="17"/>
    <n v="57"/>
    <s v="Anna Haberlin"/>
    <x v="2"/>
    <n v="1"/>
    <x v="942"/>
    <n v="36679"/>
    <s v="Critical"/>
    <n v="28"/>
    <n v="65.989999999999995"/>
    <n v="0.1"/>
    <x v="5480"/>
    <n v="8.99"/>
    <n v="124.83"/>
    <n v="0.56000000000000005"/>
    <x v="2"/>
    <x v="0"/>
    <x v="531"/>
    <x v="9"/>
    <x v="2"/>
    <n v="5148"/>
    <d v="2014-09-02T00:00:00"/>
    <x v="0"/>
    <x v="9"/>
    <n v="77536"/>
  </r>
  <r>
    <x v="407"/>
    <n v="57"/>
    <s v="Justin Knight"/>
    <x v="2"/>
    <n v="1"/>
    <x v="943"/>
    <n v="6337"/>
    <s v="Not Specified"/>
    <n v="1"/>
    <n v="376.13"/>
    <n v="7.0000000000000007E-2"/>
    <x v="5481"/>
    <n v="85.63"/>
    <n v="-261.61200000000002"/>
    <n v="0.74"/>
    <x v="1"/>
    <x v="4"/>
    <x v="171"/>
    <x v="4"/>
    <x v="2"/>
    <n v="883"/>
    <d v="2014-09-01T00:00:00"/>
    <x v="2"/>
    <x v="10"/>
    <n v="52722"/>
  </r>
  <r>
    <x v="218"/>
    <n v="57"/>
    <s v="James Galang"/>
    <x v="3"/>
    <n v="1"/>
    <x v="943"/>
    <n v="34596"/>
    <s v="Critical"/>
    <n v="39"/>
    <n v="7.68"/>
    <n v="0.05"/>
    <x v="5482"/>
    <n v="6.16"/>
    <n v="-67.090999999999994"/>
    <n v="0.35"/>
    <x v="0"/>
    <x v="0"/>
    <x v="42"/>
    <x v="3"/>
    <x v="3"/>
    <n v="4860"/>
    <d v="2014-09-01T00:00:00"/>
    <x v="0"/>
    <x v="16"/>
    <n v="22204"/>
  </r>
  <r>
    <x v="1121"/>
    <n v="57"/>
    <s v="Annie Cyprus"/>
    <x v="1"/>
    <n v="1"/>
    <x v="943"/>
    <n v="4676"/>
    <s v="High"/>
    <n v="30"/>
    <n v="155.99"/>
    <n v="0.01"/>
    <x v="5483"/>
    <n v="8.99"/>
    <n v="1115.694"/>
    <n v="0.57999999999999996"/>
    <x v="2"/>
    <x v="0"/>
    <x v="1051"/>
    <x v="9"/>
    <x v="2"/>
    <n v="672"/>
    <d v="2014-09-01T00:00:00"/>
    <x v="0"/>
    <x v="14"/>
    <n v="60453"/>
  </r>
  <r>
    <x v="1104"/>
    <n v="57"/>
    <s v="Annie Cyprus"/>
    <x v="1"/>
    <n v="1"/>
    <x v="943"/>
    <n v="4676"/>
    <s v="High"/>
    <n v="11"/>
    <n v="125.99"/>
    <n v="0.04"/>
    <x v="5484"/>
    <n v="7.69"/>
    <n v="-104.247"/>
    <n v="0.57999999999999996"/>
    <x v="2"/>
    <x v="0"/>
    <x v="229"/>
    <x v="9"/>
    <x v="2"/>
    <n v="669"/>
    <d v="2014-09-01T00:00:00"/>
    <x v="0"/>
    <x v="14"/>
    <n v="60452"/>
  </r>
  <r>
    <x v="407"/>
    <n v="57"/>
    <s v="Justin Knight"/>
    <x v="2"/>
    <n v="1"/>
    <x v="943"/>
    <n v="6337"/>
    <s v="Not Specified"/>
    <n v="48"/>
    <n v="70.709999999999994"/>
    <n v="0.01"/>
    <x v="5485"/>
    <n v="37.58"/>
    <n v="-912.08"/>
    <n v="0.78"/>
    <x v="1"/>
    <x v="3"/>
    <x v="953"/>
    <x v="5"/>
    <x v="2"/>
    <n v="882"/>
    <d v="2014-09-02T00:00:00"/>
    <x v="0"/>
    <x v="10"/>
    <n v="52722"/>
  </r>
  <r>
    <x v="1121"/>
    <n v="57"/>
    <s v="Annie Cyprus"/>
    <x v="1"/>
    <n v="1"/>
    <x v="943"/>
    <n v="4676"/>
    <s v="High"/>
    <n v="3"/>
    <n v="12.28"/>
    <n v="7.0000000000000007E-2"/>
    <x v="5486"/>
    <n v="6.47"/>
    <n v="-8.3800000000000008"/>
    <n v="0.38"/>
    <x v="0"/>
    <x v="0"/>
    <x v="921"/>
    <x v="2"/>
    <x v="2"/>
    <n v="671"/>
    <d v="2014-09-02T00:00:00"/>
    <x v="1"/>
    <x v="14"/>
    <n v="60453"/>
  </r>
  <r>
    <x v="1121"/>
    <n v="57"/>
    <s v="Annie Cyprus"/>
    <x v="1"/>
    <n v="1"/>
    <x v="943"/>
    <n v="4676"/>
    <s v="High"/>
    <n v="50"/>
    <n v="3.75"/>
    <n v="0.03"/>
    <x v="5487"/>
    <n v="0.5"/>
    <n v="85.96"/>
    <n v="0.37"/>
    <x v="0"/>
    <x v="0"/>
    <x v="278"/>
    <x v="12"/>
    <x v="2"/>
    <n v="670"/>
    <d v="2014-09-02T00:00:00"/>
    <x v="0"/>
    <x v="14"/>
    <n v="60453"/>
  </r>
  <r>
    <x v="1233"/>
    <n v="57"/>
    <s v="Janet Lee"/>
    <x v="3"/>
    <n v="1"/>
    <x v="943"/>
    <n v="57799"/>
    <s v="High"/>
    <n v="25"/>
    <n v="500.97"/>
    <n v="0.02"/>
    <x v="5488"/>
    <n v="69.3"/>
    <n v="3972.72"/>
    <n v="0.37"/>
    <x v="2"/>
    <x v="2"/>
    <x v="1042"/>
    <x v="7"/>
    <x v="3"/>
    <n v="8101"/>
    <d v="2014-09-02T00:00:00"/>
    <x v="2"/>
    <x v="45"/>
    <n v="28307"/>
  </r>
  <r>
    <x v="357"/>
    <n v="57"/>
    <s v="Art Foster"/>
    <x v="1"/>
    <n v="1"/>
    <x v="944"/>
    <n v="51906"/>
    <s v="High"/>
    <n v="24"/>
    <n v="8.4600000000000009"/>
    <n v="0.04"/>
    <x v="5489"/>
    <n v="3.62"/>
    <n v="-38.229999999999997"/>
    <n v="0.61"/>
    <x v="2"/>
    <x v="6"/>
    <x v="983"/>
    <x v="8"/>
    <x v="1"/>
    <n v="7275"/>
    <d v="2014-09-02T00:00:00"/>
    <x v="0"/>
    <x v="30"/>
    <n v="80232"/>
  </r>
  <r>
    <x v="934"/>
    <n v="57"/>
    <s v="Dennis Pardue"/>
    <x v="0"/>
    <n v="1"/>
    <x v="944"/>
    <n v="34112"/>
    <s v="Critical"/>
    <n v="13"/>
    <n v="28.99"/>
    <n v="0.1"/>
    <x v="5490"/>
    <n v="8.59"/>
    <n v="-105.765"/>
    <n v="0.56000000000000005"/>
    <x v="2"/>
    <x v="5"/>
    <x v="365"/>
    <x v="9"/>
    <x v="3"/>
    <n v="4799"/>
    <d v="2014-09-03T00:00:00"/>
    <x v="0"/>
    <x v="45"/>
    <n v="28205"/>
  </r>
  <r>
    <x v="920"/>
    <n v="57"/>
    <s v="Lisa DeCherney"/>
    <x v="2"/>
    <n v="1"/>
    <x v="945"/>
    <n v="8578"/>
    <s v="High"/>
    <n v="40"/>
    <n v="9.74"/>
    <n v="0.1"/>
    <x v="5491"/>
    <n v="5.71"/>
    <n v="-1.79"/>
    <n v="0.41"/>
    <x v="1"/>
    <x v="0"/>
    <x v="1224"/>
    <x v="5"/>
    <x v="3"/>
    <n v="1174"/>
    <d v="2014-09-03T00:00:00"/>
    <x v="0"/>
    <x v="16"/>
    <n v="22801"/>
  </r>
  <r>
    <x v="1156"/>
    <n v="57"/>
    <s v="Tracy Poddar"/>
    <x v="2"/>
    <n v="1"/>
    <x v="945"/>
    <n v="40896"/>
    <s v="Not Specified"/>
    <n v="21"/>
    <n v="7.4"/>
    <n v="0.03"/>
    <x v="5492"/>
    <n v="1.71"/>
    <n v="42.86"/>
    <n v="0.4"/>
    <x v="0"/>
    <x v="3"/>
    <x v="1104"/>
    <x v="2"/>
    <x v="0"/>
    <n v="5761"/>
    <d v="2014-09-03T00:00:00"/>
    <x v="1"/>
    <x v="15"/>
    <n v="6484"/>
  </r>
  <r>
    <x v="1219"/>
    <n v="57"/>
    <s v="Roy Skaria"/>
    <x v="2"/>
    <n v="1"/>
    <x v="945"/>
    <n v="27778"/>
    <s v="Critical"/>
    <n v="34"/>
    <n v="140.97999999999999"/>
    <n v="7.0000000000000007E-2"/>
    <x v="5493"/>
    <n v="36.090000000000003"/>
    <n v="-393.96"/>
    <n v="0.77"/>
    <x v="1"/>
    <x v="4"/>
    <x v="504"/>
    <x v="10"/>
    <x v="2"/>
    <n v="3892"/>
    <d v="2014-09-04T00:00:00"/>
    <x v="2"/>
    <x v="14"/>
    <n v="62040"/>
  </r>
  <r>
    <x v="1219"/>
    <n v="57"/>
    <s v="Roy Skaria"/>
    <x v="2"/>
    <n v="1"/>
    <x v="945"/>
    <n v="27778"/>
    <s v="Critical"/>
    <n v="1"/>
    <n v="223.98"/>
    <n v="0.02"/>
    <x v="5494"/>
    <n v="15.01"/>
    <n v="-105.14449999999999"/>
    <n v="0.38"/>
    <x v="0"/>
    <x v="0"/>
    <x v="913"/>
    <x v="3"/>
    <x v="2"/>
    <n v="3891"/>
    <d v="2014-09-04T00:00:00"/>
    <x v="0"/>
    <x v="14"/>
    <n v="62040"/>
  </r>
  <r>
    <x v="801"/>
    <n v="57"/>
    <s v="Roy Skaria"/>
    <x v="2"/>
    <n v="1"/>
    <x v="945"/>
    <n v="27778"/>
    <s v="Critical"/>
    <n v="10"/>
    <n v="599.99"/>
    <n v="0.02"/>
    <x v="5495"/>
    <n v="24.49"/>
    <n v="-735.97"/>
    <n v="0.5"/>
    <x v="2"/>
    <x v="1"/>
    <x v="382"/>
    <x v="11"/>
    <x v="3"/>
    <n v="3890"/>
    <d v="2014-09-04T00:00:00"/>
    <x v="0"/>
    <x v="12"/>
    <n v="32601"/>
  </r>
  <r>
    <x v="299"/>
    <n v="57"/>
    <s v="Roy French"/>
    <x v="3"/>
    <n v="1"/>
    <x v="945"/>
    <n v="9027"/>
    <s v="Low"/>
    <n v="30"/>
    <n v="35.99"/>
    <n v="0.05"/>
    <x v="5496"/>
    <n v="0.99"/>
    <n v="458.98200000000003"/>
    <n v="0.35"/>
    <x v="2"/>
    <x v="6"/>
    <x v="427"/>
    <x v="9"/>
    <x v="2"/>
    <n v="1241"/>
    <d v="2014-09-11T00:00:00"/>
    <x v="0"/>
    <x v="36"/>
    <n v="46321"/>
  </r>
  <r>
    <x v="382"/>
    <n v="57"/>
    <s v="Marc Crier"/>
    <x v="2"/>
    <n v="1"/>
    <x v="946"/>
    <n v="34180"/>
    <s v="High"/>
    <n v="2"/>
    <n v="5.78"/>
    <n v="0.02"/>
    <x v="5497"/>
    <n v="8.09"/>
    <n v="-4.9000000000000004"/>
    <n v="0.36"/>
    <x v="0"/>
    <x v="0"/>
    <x v="997"/>
    <x v="2"/>
    <x v="3"/>
    <n v="4807"/>
    <d v="2014-09-03T00:00:00"/>
    <x v="1"/>
    <x v="33"/>
    <n v="72762"/>
  </r>
  <r>
    <x v="1065"/>
    <n v="57"/>
    <s v="Bobby Trafton"/>
    <x v="2"/>
    <n v="1"/>
    <x v="946"/>
    <n v="41152"/>
    <s v="High"/>
    <n v="49"/>
    <n v="76.72"/>
    <n v="0.03"/>
    <x v="5498"/>
    <n v="19.95"/>
    <n v="541.91999999999996"/>
    <n v="0.54"/>
    <x v="0"/>
    <x v="1"/>
    <x v="1048"/>
    <x v="13"/>
    <x v="1"/>
    <n v="5800"/>
    <d v="2014-09-04T00:00:00"/>
    <x v="0"/>
    <x v="2"/>
    <n v="94583"/>
  </r>
  <r>
    <x v="366"/>
    <n v="57"/>
    <s v="Tracy Blumstein"/>
    <x v="1"/>
    <n v="1"/>
    <x v="946"/>
    <n v="34660"/>
    <s v="Not Specified"/>
    <n v="4"/>
    <n v="4.91"/>
    <n v="0.1"/>
    <x v="5499"/>
    <n v="5.68"/>
    <n v="-17.065999999999999"/>
    <n v="0.36"/>
    <x v="0"/>
    <x v="0"/>
    <x v="412"/>
    <x v="3"/>
    <x v="3"/>
    <n v="4869"/>
    <d v="2014-09-04T00:00:00"/>
    <x v="0"/>
    <x v="17"/>
    <n v="29203"/>
  </r>
  <r>
    <x v="219"/>
    <n v="57"/>
    <s v="Anthony O'Donnell"/>
    <x v="3"/>
    <n v="1"/>
    <x v="946"/>
    <n v="27904"/>
    <s v="High"/>
    <n v="8"/>
    <n v="65.989999999999995"/>
    <n v="0.02"/>
    <x v="5500"/>
    <n v="8.99"/>
    <n v="-171.20400000000001"/>
    <n v="0.56000000000000005"/>
    <x v="2"/>
    <x v="0"/>
    <x v="531"/>
    <x v="9"/>
    <x v="1"/>
    <n v="3913"/>
    <d v="2014-09-04T00:00:00"/>
    <x v="0"/>
    <x v="30"/>
    <n v="80027"/>
  </r>
  <r>
    <x v="1330"/>
    <n v="57"/>
    <s v="Lena Creighton"/>
    <x v="1"/>
    <n v="1"/>
    <x v="946"/>
    <n v="42274"/>
    <s v="High"/>
    <n v="45"/>
    <n v="12.07"/>
    <n v="0.1"/>
    <x v="5501"/>
    <n v="6.2"/>
    <n v="-28.81"/>
    <n v="0.52"/>
    <x v="1"/>
    <x v="3"/>
    <x v="1095"/>
    <x v="5"/>
    <x v="0"/>
    <n v="5957"/>
    <d v="2014-09-05T00:00:00"/>
    <x v="1"/>
    <x v="0"/>
    <n v="19143"/>
  </r>
  <r>
    <x v="59"/>
    <n v="57"/>
    <s v="Tracy Blumstein"/>
    <x v="1"/>
    <n v="1"/>
    <x v="946"/>
    <n v="34660"/>
    <s v="Not Specified"/>
    <n v="36"/>
    <n v="107.53"/>
    <n v="0.01"/>
    <x v="5502"/>
    <n v="5.81"/>
    <n v="1322.07"/>
    <n v="0.65"/>
    <x v="1"/>
    <x v="5"/>
    <x v="320"/>
    <x v="5"/>
    <x v="3"/>
    <n v="4870"/>
    <d v="2014-09-05T00:00:00"/>
    <x v="0"/>
    <x v="17"/>
    <n v="29501"/>
  </r>
  <r>
    <x v="385"/>
    <n v="57"/>
    <s v="Eric Barreto"/>
    <x v="3"/>
    <n v="1"/>
    <x v="946"/>
    <n v="2309"/>
    <s v="Low"/>
    <n v="7"/>
    <n v="3.8"/>
    <n v="0.05"/>
    <x v="5503"/>
    <n v="1.49"/>
    <n v="-1.2995000000000001"/>
    <n v="0.38"/>
    <x v="0"/>
    <x v="0"/>
    <x v="259"/>
    <x v="3"/>
    <x v="1"/>
    <n v="340"/>
    <d v="2014-09-05T00:00:00"/>
    <x v="0"/>
    <x v="2"/>
    <n v="92646"/>
  </r>
  <r>
    <x v="1065"/>
    <n v="57"/>
    <s v="Bobby Trafton"/>
    <x v="2"/>
    <n v="1"/>
    <x v="946"/>
    <n v="41152"/>
    <s v="High"/>
    <n v="29"/>
    <n v="1.88"/>
    <n v="0.1"/>
    <x v="5504"/>
    <n v="1.49"/>
    <n v="-15.1225"/>
    <n v="0.37"/>
    <x v="0"/>
    <x v="0"/>
    <x v="467"/>
    <x v="3"/>
    <x v="1"/>
    <n v="5801"/>
    <d v="2014-09-05T00:00:00"/>
    <x v="0"/>
    <x v="2"/>
    <n v="94583"/>
  </r>
  <r>
    <x v="1330"/>
    <n v="57"/>
    <s v="Lena Creighton"/>
    <x v="1"/>
    <n v="1"/>
    <x v="946"/>
    <n v="42274"/>
    <s v="High"/>
    <n v="23"/>
    <n v="99.99"/>
    <n v="0.01"/>
    <x v="5505"/>
    <n v="19.989999999999998"/>
    <n v="241.15"/>
    <n v="0.52"/>
    <x v="2"/>
    <x v="0"/>
    <x v="338"/>
    <x v="8"/>
    <x v="0"/>
    <n v="5956"/>
    <d v="2014-09-05T00:00:00"/>
    <x v="0"/>
    <x v="0"/>
    <n v="19143"/>
  </r>
  <r>
    <x v="1132"/>
    <n v="57"/>
    <s v="Irene Maddox"/>
    <x v="3"/>
    <n v="1"/>
    <x v="947"/>
    <n v="51969"/>
    <s v="High"/>
    <n v="16"/>
    <n v="12.28"/>
    <n v="0.04"/>
    <x v="5506"/>
    <n v="6.47"/>
    <n v="-5.76"/>
    <n v="0.38"/>
    <x v="0"/>
    <x v="0"/>
    <x v="921"/>
    <x v="2"/>
    <x v="1"/>
    <n v="7283"/>
    <d v="2014-09-04T00:00:00"/>
    <x v="0"/>
    <x v="2"/>
    <n v="92262"/>
  </r>
  <r>
    <x v="963"/>
    <n v="57"/>
    <s v="John Murray"/>
    <x v="0"/>
    <n v="1"/>
    <x v="947"/>
    <n v="13889"/>
    <s v="Medium"/>
    <n v="49"/>
    <n v="258.98"/>
    <n v="0.03"/>
    <x v="5507"/>
    <n v="54.31"/>
    <n v="2820.44"/>
    <n v="0.55000000000000004"/>
    <x v="1"/>
    <x v="2"/>
    <x v="1164"/>
    <x v="1"/>
    <x v="2"/>
    <n v="1936"/>
    <d v="2014-09-05T00:00:00"/>
    <x v="2"/>
    <x v="24"/>
    <n v="49534"/>
  </r>
  <r>
    <x v="789"/>
    <n v="57"/>
    <s v="Sean Christensen"/>
    <x v="1"/>
    <n v="1"/>
    <x v="947"/>
    <n v="9863"/>
    <s v="Critical"/>
    <n v="18"/>
    <n v="1.76"/>
    <n v="0"/>
    <x v="5508"/>
    <n v="0.7"/>
    <n v="0.1"/>
    <n v="0.56000000000000005"/>
    <x v="0"/>
    <x v="3"/>
    <x v="55"/>
    <x v="6"/>
    <x v="2"/>
    <n v="1354"/>
    <d v="2014-09-06T00:00:00"/>
    <x v="0"/>
    <x v="23"/>
    <n v="54956"/>
  </r>
  <r>
    <x v="58"/>
    <n v="57"/>
    <s v="Amy Hunt"/>
    <x v="0"/>
    <n v="1"/>
    <x v="947"/>
    <n v="53895"/>
    <s v="Not Specified"/>
    <n v="21"/>
    <n v="419.19"/>
    <n v="0.1"/>
    <x v="5509"/>
    <n v="19.989999999999998"/>
    <n v="1558.79"/>
    <n v="0.57999999999999996"/>
    <x v="0"/>
    <x v="0"/>
    <x v="474"/>
    <x v="0"/>
    <x v="3"/>
    <n v="7542"/>
    <d v="2014-09-06T00:00:00"/>
    <x v="0"/>
    <x v="29"/>
    <n v="37087"/>
  </r>
  <r>
    <x v="784"/>
    <n v="57"/>
    <s v="Clytie Kelty"/>
    <x v="0"/>
    <n v="1"/>
    <x v="947"/>
    <n v="17573"/>
    <s v="Low"/>
    <n v="47"/>
    <n v="449.99"/>
    <n v="0.02"/>
    <x v="5510"/>
    <n v="49"/>
    <n v="8965.83"/>
    <n v="0.38"/>
    <x v="2"/>
    <x v="2"/>
    <x v="634"/>
    <x v="11"/>
    <x v="1"/>
    <n v="2425"/>
    <d v="2014-09-06T00:00:00"/>
    <x v="2"/>
    <x v="6"/>
    <n v="97068"/>
  </r>
  <r>
    <x v="1012"/>
    <n v="57"/>
    <s v="Liz Pelletier"/>
    <x v="2"/>
    <n v="1"/>
    <x v="947"/>
    <n v="9955"/>
    <s v="Critical"/>
    <n v="37"/>
    <n v="95.99"/>
    <n v="0.09"/>
    <x v="5511"/>
    <n v="4.9000000000000004"/>
    <n v="698.16600000000005"/>
    <n v="0.56000000000000005"/>
    <x v="2"/>
    <x v="0"/>
    <x v="183"/>
    <x v="9"/>
    <x v="1"/>
    <n v="1377"/>
    <d v="2014-09-06T00:00:00"/>
    <x v="0"/>
    <x v="21"/>
    <n v="98387"/>
  </r>
  <r>
    <x v="1132"/>
    <n v="57"/>
    <s v="Irene Maddox"/>
    <x v="3"/>
    <n v="1"/>
    <x v="947"/>
    <n v="51969"/>
    <s v="High"/>
    <n v="33"/>
    <n v="65.989999999999995"/>
    <n v="0.1"/>
    <x v="5512"/>
    <n v="8.8000000000000007"/>
    <n v="164.97"/>
    <n v="0.57999999999999996"/>
    <x v="2"/>
    <x v="0"/>
    <x v="319"/>
    <x v="9"/>
    <x v="1"/>
    <n v="7284"/>
    <d v="2014-09-07T00:00:00"/>
    <x v="0"/>
    <x v="2"/>
    <n v="92262"/>
  </r>
  <r>
    <x v="68"/>
    <n v="57"/>
    <s v="Clytie Kelty"/>
    <x v="0"/>
    <n v="1"/>
    <x v="947"/>
    <n v="17573"/>
    <s v="Low"/>
    <n v="23"/>
    <n v="9.48"/>
    <n v="0.02"/>
    <x v="5513"/>
    <n v="7.29"/>
    <n v="-25.86"/>
    <n v="0.45"/>
    <x v="1"/>
    <x v="6"/>
    <x v="101"/>
    <x v="5"/>
    <x v="0"/>
    <n v="2424"/>
    <d v="2014-09-08T00:00:00"/>
    <x v="0"/>
    <x v="0"/>
    <n v="18103"/>
  </r>
  <r>
    <x v="601"/>
    <n v="57"/>
    <s v="Ed Jacobs"/>
    <x v="0"/>
    <n v="1"/>
    <x v="948"/>
    <n v="58179"/>
    <s v="Medium"/>
    <n v="3"/>
    <n v="11.58"/>
    <n v="0.1"/>
    <x v="5514"/>
    <n v="5.72"/>
    <n v="-12.99"/>
    <n v="0.35"/>
    <x v="0"/>
    <x v="0"/>
    <x v="131"/>
    <x v="15"/>
    <x v="1"/>
    <n v="8139"/>
    <d v="2014-09-06T00:00:00"/>
    <x v="0"/>
    <x v="2"/>
    <n v="95661"/>
  </r>
  <r>
    <x v="1236"/>
    <n v="57"/>
    <s v="Luke Schmidt"/>
    <x v="1"/>
    <n v="1"/>
    <x v="948"/>
    <n v="43363"/>
    <s v="Critical"/>
    <n v="35"/>
    <n v="350.99"/>
    <n v="0.03"/>
    <x v="5515"/>
    <n v="59"/>
    <n v="4084.86"/>
    <n v="0.55000000000000004"/>
    <x v="1"/>
    <x v="2"/>
    <x v="86"/>
    <x v="1"/>
    <x v="3"/>
    <n v="6124"/>
    <d v="2014-09-07T00:00:00"/>
    <x v="2"/>
    <x v="17"/>
    <n v="29406"/>
  </r>
  <r>
    <x v="1009"/>
    <n v="57"/>
    <s v="John Lucas"/>
    <x v="2"/>
    <n v="1"/>
    <x v="948"/>
    <n v="27684"/>
    <s v="Low"/>
    <n v="1"/>
    <n v="10.48"/>
    <n v="0.06"/>
    <x v="5516"/>
    <n v="2.89"/>
    <n v="-6.62"/>
    <n v="0.6"/>
    <x v="0"/>
    <x v="6"/>
    <x v="653"/>
    <x v="6"/>
    <x v="0"/>
    <n v="3877"/>
    <d v="2014-09-07T00:00:00"/>
    <x v="0"/>
    <x v="20"/>
    <n v="45424"/>
  </r>
  <r>
    <x v="1331"/>
    <n v="57"/>
    <s v="Carlos Daly"/>
    <x v="1"/>
    <n v="1"/>
    <x v="948"/>
    <n v="19138"/>
    <s v="Low"/>
    <n v="30"/>
    <n v="12.28"/>
    <n v="0.01"/>
    <x v="5517"/>
    <n v="6.13"/>
    <n v="-31.45"/>
    <n v="0.56999999999999995"/>
    <x v="0"/>
    <x v="0"/>
    <x v="906"/>
    <x v="0"/>
    <x v="2"/>
    <n v="2643"/>
    <d v="2014-09-10T00:00:00"/>
    <x v="1"/>
    <x v="14"/>
    <n v="60068"/>
  </r>
  <r>
    <x v="1332"/>
    <n v="57"/>
    <s v="Lisa DeCherney"/>
    <x v="3"/>
    <n v="1"/>
    <x v="949"/>
    <n v="50500"/>
    <s v="Low"/>
    <n v="45"/>
    <n v="2.4700000000000002"/>
    <n v="7.0000000000000007E-2"/>
    <x v="5518"/>
    <n v="1.02"/>
    <n v="16.309999999999999"/>
    <n v="0.38"/>
    <x v="0"/>
    <x v="3"/>
    <x v="1096"/>
    <x v="14"/>
    <x v="3"/>
    <n v="7077"/>
    <d v="2014-09-06T00:00:00"/>
    <x v="1"/>
    <x v="16"/>
    <n v="24501"/>
  </r>
  <r>
    <x v="956"/>
    <n v="57"/>
    <s v="Barbara Fisher"/>
    <x v="0"/>
    <n v="1"/>
    <x v="949"/>
    <n v="40806"/>
    <s v="Critical"/>
    <n v="8"/>
    <n v="5.4"/>
    <n v="0"/>
    <x v="3631"/>
    <n v="7.78"/>
    <n v="-41.262"/>
    <n v="0.37"/>
    <x v="0"/>
    <x v="0"/>
    <x v="561"/>
    <x v="3"/>
    <x v="2"/>
    <n v="5747"/>
    <d v="2014-09-07T00:00:00"/>
    <x v="0"/>
    <x v="38"/>
    <n v="66614"/>
  </r>
  <r>
    <x v="1024"/>
    <n v="57"/>
    <s v="Jas O'Carroll"/>
    <x v="1"/>
    <n v="1"/>
    <x v="949"/>
    <n v="8323"/>
    <s v="High"/>
    <n v="45"/>
    <n v="20.99"/>
    <n v="0.05"/>
    <x v="5519"/>
    <n v="2.5"/>
    <n v="-88.253"/>
    <n v="0.81"/>
    <x v="2"/>
    <x v="3"/>
    <x v="598"/>
    <x v="9"/>
    <x v="0"/>
    <n v="1143"/>
    <d v="2014-09-07T00:00:00"/>
    <x v="1"/>
    <x v="20"/>
    <n v="44511"/>
  </r>
  <r>
    <x v="1332"/>
    <n v="57"/>
    <s v="Lisa DeCherney"/>
    <x v="3"/>
    <n v="1"/>
    <x v="949"/>
    <n v="50500"/>
    <s v="Low"/>
    <n v="11"/>
    <n v="5.43"/>
    <n v="0"/>
    <x v="5520"/>
    <n v="0.95"/>
    <n v="22.05"/>
    <n v="0.36"/>
    <x v="0"/>
    <x v="3"/>
    <x v="498"/>
    <x v="2"/>
    <x v="3"/>
    <n v="7076"/>
    <d v="2014-09-10T00:00:00"/>
    <x v="0"/>
    <x v="16"/>
    <n v="24501"/>
  </r>
  <r>
    <x v="975"/>
    <n v="57"/>
    <s v="Debra Catini"/>
    <x v="0"/>
    <n v="1"/>
    <x v="950"/>
    <n v="39079"/>
    <s v="High"/>
    <n v="46"/>
    <n v="1.68"/>
    <n v="0.09"/>
    <x v="1112"/>
    <n v="5.28"/>
    <n v="-225.25049999999999"/>
    <n v="0.37"/>
    <x v="0"/>
    <x v="0"/>
    <x v="1225"/>
    <x v="3"/>
    <x v="0"/>
    <n v="5515"/>
    <d v="2014-09-07T00:00:00"/>
    <x v="0"/>
    <x v="46"/>
    <n v="3431"/>
  </r>
  <r>
    <x v="195"/>
    <n v="57"/>
    <s v="Sally Matthias"/>
    <x v="1"/>
    <n v="1"/>
    <x v="950"/>
    <n v="47333"/>
    <s v="Critical"/>
    <n v="16"/>
    <n v="55.99"/>
    <n v="0.04"/>
    <x v="5521"/>
    <n v="3.3"/>
    <n v="29.798999999999999"/>
    <n v="0.59"/>
    <x v="2"/>
    <x v="6"/>
    <x v="764"/>
    <x v="9"/>
    <x v="2"/>
    <n v="6656"/>
    <d v="2014-09-07T00:00:00"/>
    <x v="0"/>
    <x v="3"/>
    <n v="55369"/>
  </r>
  <r>
    <x v="147"/>
    <n v="57"/>
    <s v="Marc Crier"/>
    <x v="2"/>
    <n v="1"/>
    <x v="950"/>
    <n v="19621"/>
    <s v="Critical"/>
    <n v="15"/>
    <n v="7.98"/>
    <n v="0.08"/>
    <x v="5522"/>
    <n v="6.5"/>
    <n v="-43.26"/>
    <n v="0.59"/>
    <x v="0"/>
    <x v="5"/>
    <x v="660"/>
    <x v="0"/>
    <x v="3"/>
    <n v="2719"/>
    <d v="2014-09-08T00:00:00"/>
    <x v="1"/>
    <x v="33"/>
    <n v="72116"/>
  </r>
  <r>
    <x v="147"/>
    <n v="57"/>
    <s v="Marc Crier"/>
    <x v="2"/>
    <n v="1"/>
    <x v="950"/>
    <n v="19621"/>
    <s v="Critical"/>
    <n v="20"/>
    <n v="3.14"/>
    <n v="0.04"/>
    <x v="5523"/>
    <n v="1.92"/>
    <n v="-30.4"/>
    <n v="0.84"/>
    <x v="0"/>
    <x v="3"/>
    <x v="807"/>
    <x v="16"/>
    <x v="3"/>
    <n v="2718"/>
    <d v="2014-09-08T00:00:00"/>
    <x v="0"/>
    <x v="33"/>
    <n v="72116"/>
  </r>
  <r>
    <x v="1333"/>
    <n v="57"/>
    <s v="Dan Lawera"/>
    <x v="2"/>
    <n v="1"/>
    <x v="950"/>
    <n v="50566"/>
    <s v="Not Specified"/>
    <n v="48"/>
    <n v="8.67"/>
    <n v="0.1"/>
    <x v="5524"/>
    <n v="3.5"/>
    <n v="-37.43"/>
    <n v="0.57999999999999996"/>
    <x v="0"/>
    <x v="0"/>
    <x v="1012"/>
    <x v="13"/>
    <x v="2"/>
    <n v="7088"/>
    <d v="2014-09-09T00:00:00"/>
    <x v="0"/>
    <x v="9"/>
    <n v="77590"/>
  </r>
  <r>
    <x v="271"/>
    <n v="57"/>
    <s v="Christine Kargatis"/>
    <x v="0"/>
    <n v="1"/>
    <x v="950"/>
    <n v="2626"/>
    <s v="Not Specified"/>
    <n v="16"/>
    <n v="2.88"/>
    <n v="0.02"/>
    <x v="5525"/>
    <n v="0.5"/>
    <n v="18.02"/>
    <n v="0.36"/>
    <x v="0"/>
    <x v="0"/>
    <x v="1155"/>
    <x v="12"/>
    <x v="2"/>
    <n v="377"/>
    <d v="2014-09-09T00:00:00"/>
    <x v="0"/>
    <x v="7"/>
    <n v="68046"/>
  </r>
  <r>
    <x v="732"/>
    <n v="57"/>
    <s v="Ricardo Emerson"/>
    <x v="2"/>
    <n v="1"/>
    <x v="951"/>
    <n v="58593"/>
    <s v="Critical"/>
    <n v="29"/>
    <n v="70.709999999999994"/>
    <n v="0.08"/>
    <x v="5526"/>
    <n v="37.58"/>
    <n v="-812.25"/>
    <n v="0.78"/>
    <x v="1"/>
    <x v="3"/>
    <x v="953"/>
    <x v="5"/>
    <x v="2"/>
    <n v="8191"/>
    <d v="2014-09-09T00:00:00"/>
    <x v="0"/>
    <x v="24"/>
    <n v="48154"/>
  </r>
  <r>
    <x v="468"/>
    <n v="57"/>
    <s v="Robert Waldorf"/>
    <x v="1"/>
    <n v="1"/>
    <x v="951"/>
    <n v="2823"/>
    <s v="High"/>
    <n v="21"/>
    <n v="225.02"/>
    <n v="0"/>
    <x v="5527"/>
    <n v="28.66"/>
    <n v="299.88"/>
    <n v="0.72"/>
    <x v="0"/>
    <x v="2"/>
    <x v="791"/>
    <x v="0"/>
    <x v="2"/>
    <n v="423"/>
    <d v="2014-09-09T00:00:00"/>
    <x v="2"/>
    <x v="26"/>
    <n v="63129"/>
  </r>
  <r>
    <x v="468"/>
    <n v="57"/>
    <s v="Robert Waldorf"/>
    <x v="1"/>
    <n v="1"/>
    <x v="951"/>
    <n v="2823"/>
    <s v="High"/>
    <n v="17"/>
    <n v="20.97"/>
    <n v="0.08"/>
    <x v="5528"/>
    <n v="6.5"/>
    <n v="-135.97999999999999"/>
    <n v="0.78"/>
    <x v="2"/>
    <x v="0"/>
    <x v="992"/>
    <x v="8"/>
    <x v="2"/>
    <n v="422"/>
    <d v="2014-09-09T00:00:00"/>
    <x v="0"/>
    <x v="26"/>
    <n v="63129"/>
  </r>
  <r>
    <x v="489"/>
    <n v="57"/>
    <s v="Aleksandra Gannaway"/>
    <x v="2"/>
    <n v="1"/>
    <x v="951"/>
    <n v="6054"/>
    <s v="Low"/>
    <n v="6"/>
    <n v="2.08"/>
    <n v="0.05"/>
    <x v="5529"/>
    <n v="5.33"/>
    <n v="-5.87"/>
    <n v="0.43"/>
    <x v="1"/>
    <x v="0"/>
    <x v="92"/>
    <x v="5"/>
    <x v="1"/>
    <n v="846"/>
    <d v="2014-09-10T00:00:00"/>
    <x v="1"/>
    <x v="2"/>
    <n v="94591"/>
  </r>
  <r>
    <x v="915"/>
    <n v="57"/>
    <s v="Sarah Jordon"/>
    <x v="3"/>
    <n v="1"/>
    <x v="951"/>
    <n v="706"/>
    <s v="Critical"/>
    <n v="42"/>
    <n v="1.76"/>
    <n v="0.05"/>
    <x v="5530"/>
    <n v="0.7"/>
    <n v="0.82"/>
    <n v="0.56000000000000005"/>
    <x v="0"/>
    <x v="3"/>
    <x v="455"/>
    <x v="6"/>
    <x v="2"/>
    <n v="108"/>
    <d v="2014-09-10T00:00:00"/>
    <x v="0"/>
    <x v="3"/>
    <n v="55119"/>
  </r>
  <r>
    <x v="840"/>
    <n v="57"/>
    <s v="Art Ferguson"/>
    <x v="2"/>
    <n v="1"/>
    <x v="951"/>
    <n v="27266"/>
    <s v="Critical"/>
    <n v="9"/>
    <n v="115.79"/>
    <n v="0.03"/>
    <x v="5531"/>
    <n v="1.99"/>
    <n v="39.36"/>
    <n v="0.49"/>
    <x v="2"/>
    <x v="6"/>
    <x v="727"/>
    <x v="8"/>
    <x v="2"/>
    <n v="3825"/>
    <d v="2014-09-11T00:00:00"/>
    <x v="0"/>
    <x v="3"/>
    <n v="55901"/>
  </r>
  <r>
    <x v="489"/>
    <n v="57"/>
    <s v="Aleksandra Gannaway"/>
    <x v="2"/>
    <n v="1"/>
    <x v="951"/>
    <n v="6054"/>
    <s v="Low"/>
    <n v="43"/>
    <n v="15.42"/>
    <n v="0.08"/>
    <x v="5532"/>
    <n v="10.68"/>
    <n v="-231.34"/>
    <n v="0.57999999999999996"/>
    <x v="0"/>
    <x v="0"/>
    <x v="495"/>
    <x v="0"/>
    <x v="1"/>
    <n v="847"/>
    <d v="2014-09-13T00:00:00"/>
    <x v="1"/>
    <x v="2"/>
    <n v="94591"/>
  </r>
  <r>
    <x v="291"/>
    <n v="57"/>
    <s v="Gary McGarr"/>
    <x v="1"/>
    <n v="1"/>
    <x v="952"/>
    <n v="56257"/>
    <s v="Medium"/>
    <n v="49"/>
    <n v="4.97"/>
    <n v="0.03"/>
    <x v="5533"/>
    <n v="5.71"/>
    <n v="-135.06"/>
    <n v="0.54"/>
    <x v="1"/>
    <x v="5"/>
    <x v="880"/>
    <x v="5"/>
    <x v="0"/>
    <n v="7865"/>
    <d v="2014-09-10T00:00:00"/>
    <x v="1"/>
    <x v="1"/>
    <n v="20746"/>
  </r>
  <r>
    <x v="327"/>
    <n v="57"/>
    <s v="Craig Yedwab"/>
    <x v="2"/>
    <n v="1"/>
    <x v="952"/>
    <n v="34151"/>
    <s v="Not Specified"/>
    <n v="26"/>
    <n v="205.99"/>
    <n v="0.1"/>
    <x v="5534"/>
    <n v="8.99"/>
    <n v="501.54300000000001"/>
    <n v="0.56000000000000005"/>
    <x v="2"/>
    <x v="0"/>
    <x v="237"/>
    <x v="9"/>
    <x v="1"/>
    <n v="4802"/>
    <d v="2014-09-10T00:00:00"/>
    <x v="0"/>
    <x v="40"/>
    <n v="85254"/>
  </r>
  <r>
    <x v="403"/>
    <n v="57"/>
    <s v="Ben Wallace"/>
    <x v="1"/>
    <n v="1"/>
    <x v="952"/>
    <n v="37414"/>
    <s v="Low"/>
    <n v="39"/>
    <n v="550.98"/>
    <n v="0.09"/>
    <x v="5535"/>
    <n v="64.59"/>
    <n v="-1331.5533660000001"/>
    <n v="0.66"/>
    <x v="1"/>
    <x v="4"/>
    <x v="1186"/>
    <x v="4"/>
    <x v="0"/>
    <n v="5257"/>
    <d v="2014-09-11T00:00:00"/>
    <x v="2"/>
    <x v="13"/>
    <n v="13601"/>
  </r>
  <r>
    <x v="1284"/>
    <n v="57"/>
    <s v="Ivan Liston"/>
    <x v="3"/>
    <n v="1"/>
    <x v="953"/>
    <n v="14368"/>
    <s v="High"/>
    <n v="5"/>
    <n v="105.98"/>
    <n v="0.06"/>
    <x v="5536"/>
    <n v="13.99"/>
    <n v="319.64"/>
    <n v="0.65"/>
    <x v="1"/>
    <x v="5"/>
    <x v="231"/>
    <x v="5"/>
    <x v="2"/>
    <n v="2011"/>
    <d v="2014-09-11T00:00:00"/>
    <x v="0"/>
    <x v="9"/>
    <n v="78363"/>
  </r>
  <r>
    <x v="57"/>
    <n v="57"/>
    <s v="Dianna Wilson"/>
    <x v="0"/>
    <n v="1"/>
    <x v="953"/>
    <n v="10752"/>
    <s v="Critical"/>
    <n v="5"/>
    <n v="15.99"/>
    <n v="0.03"/>
    <x v="5537"/>
    <n v="13.18"/>
    <n v="-36.892000000000003"/>
    <n v="0.37"/>
    <x v="0"/>
    <x v="0"/>
    <x v="48"/>
    <x v="3"/>
    <x v="0"/>
    <n v="1491"/>
    <d v="2014-09-11T00:00:00"/>
    <x v="0"/>
    <x v="22"/>
    <n v="7506"/>
  </r>
  <r>
    <x v="514"/>
    <n v="57"/>
    <s v="Michelle Ellison"/>
    <x v="3"/>
    <n v="1"/>
    <x v="953"/>
    <n v="55809"/>
    <s v="Critical"/>
    <n v="2"/>
    <n v="100.98"/>
    <n v="0.03"/>
    <x v="5538"/>
    <n v="45"/>
    <n v="-180.61"/>
    <n v="0.69"/>
    <x v="1"/>
    <x v="2"/>
    <x v="4"/>
    <x v="1"/>
    <x v="2"/>
    <n v="7801"/>
    <d v="2014-09-12T00:00:00"/>
    <x v="2"/>
    <x v="23"/>
    <n v="53545"/>
  </r>
  <r>
    <x v="722"/>
    <n v="57"/>
    <s v="Lauren Leatherbury"/>
    <x v="2"/>
    <n v="1"/>
    <x v="953"/>
    <n v="54084"/>
    <s v="Critical"/>
    <n v="3"/>
    <n v="50.98"/>
    <n v="0.08"/>
    <x v="5539"/>
    <n v="14.19"/>
    <n v="-69.66"/>
    <n v="0.56000000000000005"/>
    <x v="1"/>
    <x v="2"/>
    <x v="1055"/>
    <x v="1"/>
    <x v="1"/>
    <n v="7560"/>
    <d v="2014-09-12T00:00:00"/>
    <x v="2"/>
    <x v="37"/>
    <n v="87105"/>
  </r>
  <r>
    <x v="1284"/>
    <n v="57"/>
    <s v="Ivan Liston"/>
    <x v="3"/>
    <n v="1"/>
    <x v="953"/>
    <n v="14368"/>
    <s v="High"/>
    <n v="37"/>
    <n v="34.58"/>
    <n v="0.1"/>
    <x v="5540"/>
    <n v="8.99"/>
    <n v="99.79"/>
    <n v="0.56000000000000005"/>
    <x v="0"/>
    <x v="6"/>
    <x v="924"/>
    <x v="6"/>
    <x v="2"/>
    <n v="2012"/>
    <d v="2014-09-12T00:00:00"/>
    <x v="0"/>
    <x v="9"/>
    <n v="78363"/>
  </r>
  <r>
    <x v="230"/>
    <n v="57"/>
    <s v="Adam Hart"/>
    <x v="2"/>
    <n v="1"/>
    <x v="953"/>
    <n v="2436"/>
    <s v="Not Specified"/>
    <n v="14"/>
    <n v="22.84"/>
    <n v="7.0000000000000007E-2"/>
    <x v="5541"/>
    <n v="5.47"/>
    <n v="83.24"/>
    <n v="0.39"/>
    <x v="0"/>
    <x v="0"/>
    <x v="967"/>
    <x v="2"/>
    <x v="1"/>
    <n v="350"/>
    <d v="2014-09-13T00:00:00"/>
    <x v="1"/>
    <x v="2"/>
    <n v="92653"/>
  </r>
  <r>
    <x v="411"/>
    <n v="57"/>
    <s v="Grant Carroll"/>
    <x v="0"/>
    <n v="1"/>
    <x v="953"/>
    <n v="13702"/>
    <s v="Low"/>
    <n v="6"/>
    <n v="35.44"/>
    <n v="0.08"/>
    <x v="5542"/>
    <n v="7.5"/>
    <n v="12.32"/>
    <n v="0.38"/>
    <x v="0"/>
    <x v="0"/>
    <x v="637"/>
    <x v="2"/>
    <x v="2"/>
    <n v="1913"/>
    <d v="2014-09-14T00:00:00"/>
    <x v="0"/>
    <x v="14"/>
    <n v="61832"/>
  </r>
  <r>
    <x v="1215"/>
    <n v="57"/>
    <s v="Helen Andreada"/>
    <x v="2"/>
    <n v="1"/>
    <x v="954"/>
    <n v="27169"/>
    <s v="Not Specified"/>
    <n v="16"/>
    <n v="6.54"/>
    <n v="0.01"/>
    <x v="3941"/>
    <n v="5.27"/>
    <n v="-28.945499999999999"/>
    <n v="0.36"/>
    <x v="0"/>
    <x v="0"/>
    <x v="862"/>
    <x v="3"/>
    <x v="1"/>
    <n v="3814"/>
    <d v="2014-09-12T00:00:00"/>
    <x v="0"/>
    <x v="2"/>
    <n v="94044"/>
  </r>
  <r>
    <x v="1136"/>
    <n v="57"/>
    <s v="Khloe Miller"/>
    <x v="1"/>
    <n v="1"/>
    <x v="954"/>
    <n v="44451"/>
    <s v="Critical"/>
    <n v="4"/>
    <n v="22.98"/>
    <n v="7.0000000000000007E-2"/>
    <x v="5543"/>
    <n v="7.58"/>
    <n v="-19.260000000000002"/>
    <n v="0.51"/>
    <x v="1"/>
    <x v="0"/>
    <x v="1074"/>
    <x v="5"/>
    <x v="2"/>
    <n v="6282"/>
    <d v="2014-09-13T00:00:00"/>
    <x v="1"/>
    <x v="24"/>
    <n v="48080"/>
  </r>
  <r>
    <x v="513"/>
    <n v="57"/>
    <s v="Tom Stivers"/>
    <x v="0"/>
    <n v="1"/>
    <x v="954"/>
    <n v="47109"/>
    <s v="High"/>
    <n v="47"/>
    <n v="128.24"/>
    <n v="0.06"/>
    <x v="5544"/>
    <n v="12.65"/>
    <n v="1844.96"/>
    <m/>
    <x v="1"/>
    <x v="5"/>
    <x v="541"/>
    <x v="1"/>
    <x v="0"/>
    <n v="6625"/>
    <d v="2014-09-13T00:00:00"/>
    <x v="0"/>
    <x v="1"/>
    <n v="21403"/>
  </r>
  <r>
    <x v="1064"/>
    <n v="57"/>
    <s v="Craig Molinari"/>
    <x v="0"/>
    <n v="1"/>
    <x v="954"/>
    <n v="51687"/>
    <s v="Low"/>
    <n v="42"/>
    <n v="5.58"/>
    <n v="0.01"/>
    <x v="5545"/>
    <n v="5.3"/>
    <n v="-66.87"/>
    <n v="0.35"/>
    <x v="0"/>
    <x v="0"/>
    <x v="442"/>
    <x v="15"/>
    <x v="3"/>
    <n v="7249"/>
    <d v="2014-09-13T00:00:00"/>
    <x v="0"/>
    <x v="29"/>
    <n v="37830"/>
  </r>
  <r>
    <x v="720"/>
    <n v="57"/>
    <s v="Valerie Takahito"/>
    <x v="3"/>
    <n v="1"/>
    <x v="954"/>
    <n v="166"/>
    <s v="High"/>
    <n v="10"/>
    <n v="65.989999999999995"/>
    <n v="0.02"/>
    <x v="5546"/>
    <n v="8.99"/>
    <n v="-126.093"/>
    <n v="0.55000000000000004"/>
    <x v="2"/>
    <x v="0"/>
    <x v="537"/>
    <x v="9"/>
    <x v="3"/>
    <n v="26"/>
    <d v="2014-09-13T00:00:00"/>
    <x v="1"/>
    <x v="12"/>
    <n v="33319"/>
  </r>
  <r>
    <x v="970"/>
    <n v="57"/>
    <s v="Eva Jacobs"/>
    <x v="1"/>
    <n v="1"/>
    <x v="954"/>
    <n v="44451"/>
    <s v="Low"/>
    <n v="4"/>
    <n v="1.98"/>
    <n v="0.08"/>
    <x v="5547"/>
    <n v="4.7699999999999996"/>
    <n v="-13.500999999999999"/>
    <n v="0.4"/>
    <x v="0"/>
    <x v="0"/>
    <x v="49"/>
    <x v="3"/>
    <x v="1"/>
    <n v="6281"/>
    <d v="2014-09-15T00:00:00"/>
    <x v="0"/>
    <x v="30"/>
    <n v="80104"/>
  </r>
  <r>
    <x v="410"/>
    <n v="57"/>
    <s v="Kelly Lampkin"/>
    <x v="1"/>
    <n v="1"/>
    <x v="955"/>
    <n v="2181"/>
    <s v="Medium"/>
    <n v="40"/>
    <n v="2.61"/>
    <n v="0.06"/>
    <x v="5548"/>
    <n v="0.5"/>
    <n v="36.619999999999997"/>
    <n v="0.39"/>
    <x v="0"/>
    <x v="0"/>
    <x v="586"/>
    <x v="12"/>
    <x v="2"/>
    <n v="312"/>
    <d v="2014-09-12T00:00:00"/>
    <x v="0"/>
    <x v="9"/>
    <n v="75043"/>
  </r>
  <r>
    <x v="638"/>
    <n v="57"/>
    <s v="Sally Knutson"/>
    <x v="3"/>
    <n v="1"/>
    <x v="955"/>
    <n v="43111"/>
    <s v="High"/>
    <n v="27"/>
    <n v="165.98"/>
    <n v="0.01"/>
    <x v="5549"/>
    <n v="19.989999999999998"/>
    <n v="1749.7760000000001"/>
    <n v="0.4"/>
    <x v="0"/>
    <x v="0"/>
    <x v="461"/>
    <x v="3"/>
    <x v="2"/>
    <n v="6087"/>
    <d v="2014-09-13T00:00:00"/>
    <x v="0"/>
    <x v="24"/>
    <n v="48071"/>
  </r>
  <r>
    <x v="263"/>
    <n v="57"/>
    <s v="Phillip Breyer"/>
    <x v="2"/>
    <n v="1"/>
    <x v="955"/>
    <n v="59171"/>
    <s v="Medium"/>
    <n v="39"/>
    <n v="2.88"/>
    <n v="0.08"/>
    <x v="5550"/>
    <n v="0.7"/>
    <n v="9.11"/>
    <n v="0.56000000000000005"/>
    <x v="0"/>
    <x v="3"/>
    <x v="135"/>
    <x v="6"/>
    <x v="3"/>
    <n v="8277"/>
    <d v="2014-09-13T00:00:00"/>
    <x v="0"/>
    <x v="16"/>
    <n v="22980"/>
  </r>
  <r>
    <x v="237"/>
    <n v="57"/>
    <s v="Kelly Lampkin"/>
    <x v="1"/>
    <n v="1"/>
    <x v="955"/>
    <n v="2181"/>
    <s v="Medium"/>
    <n v="3"/>
    <n v="3.49"/>
    <n v="0.01"/>
    <x v="5551"/>
    <n v="0.76"/>
    <n v="2.5299999999999998"/>
    <n v="0.39"/>
    <x v="0"/>
    <x v="3"/>
    <x v="1036"/>
    <x v="14"/>
    <x v="2"/>
    <n v="313"/>
    <d v="2014-09-14T00:00:00"/>
    <x v="1"/>
    <x v="9"/>
    <n v="78626"/>
  </r>
  <r>
    <x v="185"/>
    <n v="57"/>
    <s v="Mike Gockenbach"/>
    <x v="3"/>
    <n v="1"/>
    <x v="955"/>
    <n v="11815"/>
    <s v="Low"/>
    <n v="22"/>
    <n v="15.73"/>
    <n v="0.08"/>
    <x v="5552"/>
    <n v="7.42"/>
    <n v="-37.22"/>
    <n v="0.56000000000000005"/>
    <x v="0"/>
    <x v="6"/>
    <x v="757"/>
    <x v="16"/>
    <x v="3"/>
    <n v="1634"/>
    <d v="2014-09-14T00:00:00"/>
    <x v="0"/>
    <x v="12"/>
    <n v="32404"/>
  </r>
  <r>
    <x v="19"/>
    <n v="57"/>
    <s v="Sung Shariari"/>
    <x v="2"/>
    <n v="1"/>
    <x v="955"/>
    <n v="9671"/>
    <s v="High"/>
    <n v="6"/>
    <n v="1.88"/>
    <n v="7.0000000000000007E-2"/>
    <x v="5553"/>
    <n v="1.49"/>
    <n v="-4.899"/>
    <n v="0.37"/>
    <x v="0"/>
    <x v="0"/>
    <x v="467"/>
    <x v="3"/>
    <x v="3"/>
    <n v="1327"/>
    <d v="2014-09-14T00:00:00"/>
    <x v="0"/>
    <x v="8"/>
    <n v="71203"/>
  </r>
  <r>
    <x v="433"/>
    <n v="57"/>
    <s v="Fred Wasserman"/>
    <x v="1"/>
    <n v="1"/>
    <x v="955"/>
    <n v="48101"/>
    <s v="High"/>
    <n v="4"/>
    <n v="22.84"/>
    <n v="0.05"/>
    <x v="5554"/>
    <n v="16.87"/>
    <n v="-39.92"/>
    <n v="0.39"/>
    <x v="0"/>
    <x v="0"/>
    <x v="732"/>
    <x v="2"/>
    <x v="2"/>
    <n v="6754"/>
    <d v="2014-09-14T00:00:00"/>
    <x v="0"/>
    <x v="14"/>
    <n v="62234"/>
  </r>
  <r>
    <x v="398"/>
    <n v="57"/>
    <s v="Dave Poirier"/>
    <x v="0"/>
    <n v="1"/>
    <x v="955"/>
    <n v="1575"/>
    <s v="Medium"/>
    <n v="26"/>
    <n v="4.9800000000000004"/>
    <n v="0.05"/>
    <x v="5555"/>
    <n v="0.8"/>
    <n v="56.28"/>
    <n v="0.36"/>
    <x v="0"/>
    <x v="3"/>
    <x v="194"/>
    <x v="2"/>
    <x v="1"/>
    <n v="235"/>
    <d v="2014-09-14T00:00:00"/>
    <x v="0"/>
    <x v="2"/>
    <n v="91730"/>
  </r>
  <r>
    <x v="398"/>
    <n v="57"/>
    <s v="Dave Poirier"/>
    <x v="0"/>
    <n v="1"/>
    <x v="955"/>
    <n v="1575"/>
    <s v="Medium"/>
    <n v="10"/>
    <n v="65.989999999999995"/>
    <n v="0.08"/>
    <x v="5556"/>
    <n v="5.26"/>
    <n v="-147.01499999999999"/>
    <n v="0.56000000000000005"/>
    <x v="2"/>
    <x v="0"/>
    <x v="367"/>
    <x v="9"/>
    <x v="1"/>
    <n v="236"/>
    <d v="2014-09-14T00:00:00"/>
    <x v="0"/>
    <x v="2"/>
    <n v="91730"/>
  </r>
  <r>
    <x v="1320"/>
    <n v="57"/>
    <s v="Rick Hansen"/>
    <x v="1"/>
    <n v="1"/>
    <x v="955"/>
    <n v="10278"/>
    <s v="Low"/>
    <n v="25"/>
    <n v="70.98"/>
    <n v="0"/>
    <x v="5557"/>
    <n v="26.74"/>
    <n v="32.549999999999997"/>
    <n v="0.6"/>
    <x v="1"/>
    <x v="4"/>
    <x v="876"/>
    <x v="10"/>
    <x v="3"/>
    <n v="1418"/>
    <d v="2014-09-19T00:00:00"/>
    <x v="2"/>
    <x v="42"/>
    <n v="30135"/>
  </r>
  <r>
    <x v="160"/>
    <n v="57"/>
    <s v="Gene McClure"/>
    <x v="1"/>
    <n v="1"/>
    <x v="956"/>
    <n v="39331"/>
    <s v="High"/>
    <n v="23"/>
    <n v="5.81"/>
    <n v="0.06"/>
    <x v="5558"/>
    <n v="8.49"/>
    <n v="-126.0515"/>
    <n v="0.39"/>
    <x v="0"/>
    <x v="0"/>
    <x v="112"/>
    <x v="3"/>
    <x v="3"/>
    <n v="5553"/>
    <d v="2014-09-14T00:00:00"/>
    <x v="1"/>
    <x v="12"/>
    <n v="32707"/>
  </r>
  <r>
    <x v="148"/>
    <n v="57"/>
    <s v="Joy Smith"/>
    <x v="2"/>
    <n v="1"/>
    <x v="956"/>
    <n v="40871"/>
    <s v="Not Specified"/>
    <n v="18"/>
    <n v="110.98"/>
    <n v="0.05"/>
    <x v="5559"/>
    <n v="30"/>
    <n v="-157.63"/>
    <n v="0.71"/>
    <x v="1"/>
    <x v="2"/>
    <x v="1165"/>
    <x v="1"/>
    <x v="2"/>
    <n v="5760"/>
    <d v="2014-09-15T00:00:00"/>
    <x v="2"/>
    <x v="36"/>
    <n v="47906"/>
  </r>
  <r>
    <x v="148"/>
    <n v="57"/>
    <s v="Joy Smith"/>
    <x v="2"/>
    <n v="1"/>
    <x v="956"/>
    <n v="40871"/>
    <s v="Not Specified"/>
    <n v="32"/>
    <n v="8.85"/>
    <n v="0.03"/>
    <x v="5560"/>
    <n v="5.6"/>
    <n v="-5.5315000000000003"/>
    <n v="0.36"/>
    <x v="0"/>
    <x v="0"/>
    <x v="631"/>
    <x v="3"/>
    <x v="2"/>
    <n v="5759"/>
    <d v="2014-09-15T00:00:00"/>
    <x v="0"/>
    <x v="36"/>
    <n v="47906"/>
  </r>
  <r>
    <x v="312"/>
    <n v="57"/>
    <s v="Kelly Williams"/>
    <x v="2"/>
    <n v="1"/>
    <x v="956"/>
    <n v="30659"/>
    <s v="Critical"/>
    <n v="45"/>
    <n v="85.99"/>
    <n v="0.08"/>
    <x v="5561"/>
    <n v="0.99"/>
    <n v="-106.51300000000001"/>
    <n v="0.85"/>
    <x v="2"/>
    <x v="3"/>
    <x v="347"/>
    <x v="9"/>
    <x v="2"/>
    <n v="4307"/>
    <d v="2014-09-15T00:00:00"/>
    <x v="0"/>
    <x v="38"/>
    <n v="66801"/>
  </r>
  <r>
    <x v="975"/>
    <n v="57"/>
    <s v="Speros Goranitis"/>
    <x v="2"/>
    <n v="1"/>
    <x v="957"/>
    <n v="27271"/>
    <s v="Not Specified"/>
    <n v="8"/>
    <n v="33.94"/>
    <n v="0"/>
    <x v="5562"/>
    <n v="19.190000000000001"/>
    <n v="-77.31"/>
    <n v="0.57999999999999996"/>
    <x v="1"/>
    <x v="2"/>
    <x v="25"/>
    <x v="1"/>
    <x v="0"/>
    <n v="3826"/>
    <d v="2014-09-15T00:00:00"/>
    <x v="2"/>
    <x v="46"/>
    <n v="3431"/>
  </r>
  <r>
    <x v="996"/>
    <n v="57"/>
    <s v="Dorothy Badders"/>
    <x v="1"/>
    <n v="1"/>
    <x v="957"/>
    <n v="17283"/>
    <s v="Not Specified"/>
    <n v="4"/>
    <n v="1360.14"/>
    <n v="0.06"/>
    <x v="5563"/>
    <n v="14.7"/>
    <n v="-2816.3379"/>
    <n v="0.59"/>
    <x v="2"/>
    <x v="2"/>
    <x v="950"/>
    <x v="7"/>
    <x v="2"/>
    <n v="2383"/>
    <d v="2014-09-15T00:00:00"/>
    <x v="2"/>
    <x v="14"/>
    <n v="61107"/>
  </r>
  <r>
    <x v="554"/>
    <n v="57"/>
    <s v="Giulietta Dortch"/>
    <x v="0"/>
    <n v="1"/>
    <x v="958"/>
    <n v="5958"/>
    <s v="Medium"/>
    <n v="21"/>
    <n v="159.31"/>
    <n v="0.09"/>
    <x v="5564"/>
    <n v="60"/>
    <n v="27.74"/>
    <n v="0.55000000000000004"/>
    <x v="1"/>
    <x v="2"/>
    <x v="928"/>
    <x v="4"/>
    <x v="1"/>
    <n v="828"/>
    <d v="2014-09-15T00:00:00"/>
    <x v="2"/>
    <x v="2"/>
    <n v="95207"/>
  </r>
  <r>
    <x v="918"/>
    <n v="57"/>
    <s v="Jay Fine"/>
    <x v="3"/>
    <n v="1"/>
    <x v="958"/>
    <n v="23078"/>
    <s v="Medium"/>
    <n v="18"/>
    <n v="9.7799999999999994"/>
    <n v="0.1"/>
    <x v="5565"/>
    <n v="5.76"/>
    <n v="-15.9"/>
    <n v="0.35"/>
    <x v="0"/>
    <x v="0"/>
    <x v="321"/>
    <x v="15"/>
    <x v="0"/>
    <n v="3216"/>
    <d v="2014-09-15T00:00:00"/>
    <x v="0"/>
    <x v="15"/>
    <n v="6360"/>
  </r>
  <r>
    <x v="926"/>
    <n v="57"/>
    <s v="Paul MacIntyre"/>
    <x v="2"/>
    <n v="1"/>
    <x v="958"/>
    <n v="32580"/>
    <s v="High"/>
    <n v="23"/>
    <n v="7.4"/>
    <n v="0.03"/>
    <x v="5566"/>
    <n v="1.71"/>
    <n v="44.59"/>
    <n v="0.4"/>
    <x v="0"/>
    <x v="3"/>
    <x v="1104"/>
    <x v="2"/>
    <x v="2"/>
    <n v="4574"/>
    <d v="2014-09-15T00:00:00"/>
    <x v="0"/>
    <x v="34"/>
    <n v="57401"/>
  </r>
  <r>
    <x v="631"/>
    <n v="57"/>
    <s v="Justin Deggeller"/>
    <x v="2"/>
    <n v="1"/>
    <x v="958"/>
    <n v="26439"/>
    <s v="Medium"/>
    <n v="37"/>
    <n v="4.28"/>
    <n v="0.04"/>
    <x v="5567"/>
    <n v="5.74"/>
    <n v="-114.35"/>
    <n v="0.4"/>
    <x v="0"/>
    <x v="0"/>
    <x v="1049"/>
    <x v="2"/>
    <x v="3"/>
    <n v="3703"/>
    <d v="2014-09-15T00:00:00"/>
    <x v="0"/>
    <x v="45"/>
    <n v="27288"/>
  </r>
  <r>
    <x v="696"/>
    <n v="57"/>
    <s v="Dennis Kane"/>
    <x v="0"/>
    <n v="1"/>
    <x v="958"/>
    <n v="17765"/>
    <s v="Not Specified"/>
    <n v="36"/>
    <n v="2.16"/>
    <n v="0.08"/>
    <x v="5568"/>
    <n v="6.05"/>
    <n v="-192.6825"/>
    <n v="0.37"/>
    <x v="0"/>
    <x v="0"/>
    <x v="205"/>
    <x v="3"/>
    <x v="0"/>
    <n v="2446"/>
    <d v="2014-09-15T00:00:00"/>
    <x v="0"/>
    <x v="13"/>
    <n v="11722"/>
  </r>
  <r>
    <x v="531"/>
    <n v="57"/>
    <s v="Pauline Webber"/>
    <x v="3"/>
    <n v="1"/>
    <x v="958"/>
    <n v="17539"/>
    <s v="Not Specified"/>
    <n v="28"/>
    <n v="14.34"/>
    <n v="0.08"/>
    <x v="5569"/>
    <n v="5"/>
    <n v="73.73"/>
    <n v="0.49"/>
    <x v="1"/>
    <x v="6"/>
    <x v="168"/>
    <x v="5"/>
    <x v="1"/>
    <n v="2415"/>
    <d v="2014-09-16T00:00:00"/>
    <x v="0"/>
    <x v="37"/>
    <n v="88201"/>
  </r>
  <r>
    <x v="1154"/>
    <n v="57"/>
    <s v="Darren Budd"/>
    <x v="2"/>
    <n v="1"/>
    <x v="958"/>
    <n v="27589"/>
    <s v="Medium"/>
    <n v="36"/>
    <n v="1.88"/>
    <n v="7.0000000000000007E-2"/>
    <x v="5570"/>
    <n v="1.49"/>
    <n v="-18.640350000000002"/>
    <n v="0.66"/>
    <x v="1"/>
    <x v="4"/>
    <x v="566"/>
    <x v="4"/>
    <x v="2"/>
    <n v="3869"/>
    <d v="2014-09-16T00:00:00"/>
    <x v="0"/>
    <x v="9"/>
    <n v="78745"/>
  </r>
  <r>
    <x v="1154"/>
    <n v="57"/>
    <s v="Darren Budd"/>
    <x v="2"/>
    <n v="1"/>
    <x v="958"/>
    <n v="27589"/>
    <s v="Medium"/>
    <n v="25"/>
    <n v="17.670000000000002"/>
    <n v="0.04"/>
    <x v="5571"/>
    <n v="8.99"/>
    <n v="69.97"/>
    <n v="0.47"/>
    <x v="1"/>
    <x v="6"/>
    <x v="438"/>
    <x v="5"/>
    <x v="2"/>
    <n v="3868"/>
    <d v="2014-09-16T00:00:00"/>
    <x v="0"/>
    <x v="9"/>
    <n v="78745"/>
  </r>
  <r>
    <x v="531"/>
    <n v="57"/>
    <s v="Pauline Webber"/>
    <x v="3"/>
    <n v="1"/>
    <x v="958"/>
    <n v="17539"/>
    <s v="Not Specified"/>
    <n v="10"/>
    <n v="195.99"/>
    <n v="0.1"/>
    <x v="5572"/>
    <n v="8.99"/>
    <n v="-491.26"/>
    <n v="0.6"/>
    <x v="2"/>
    <x v="0"/>
    <x v="301"/>
    <x v="9"/>
    <x v="1"/>
    <n v="2416"/>
    <d v="2014-09-16T00:00:00"/>
    <x v="0"/>
    <x v="37"/>
    <n v="88201"/>
  </r>
  <r>
    <x v="631"/>
    <n v="57"/>
    <s v="Justin Deggeller"/>
    <x v="2"/>
    <n v="1"/>
    <x v="958"/>
    <n v="26439"/>
    <s v="Medium"/>
    <n v="38"/>
    <n v="30.98"/>
    <n v="0"/>
    <x v="5573"/>
    <n v="6.5"/>
    <n v="75.5"/>
    <n v="0.64"/>
    <x v="2"/>
    <x v="0"/>
    <x v="557"/>
    <x v="8"/>
    <x v="3"/>
    <n v="3702"/>
    <d v="2014-09-16T00:00:00"/>
    <x v="0"/>
    <x v="45"/>
    <n v="27288"/>
  </r>
  <r>
    <x v="1334"/>
    <n v="57"/>
    <s v="Jay Fine"/>
    <x v="3"/>
    <n v="1"/>
    <x v="958"/>
    <n v="23078"/>
    <s v="Medium"/>
    <n v="8"/>
    <n v="40.99"/>
    <n v="0.09"/>
    <x v="5574"/>
    <n v="19.989999999999998"/>
    <n v="-17.68"/>
    <n v="0.36"/>
    <x v="0"/>
    <x v="0"/>
    <x v="559"/>
    <x v="2"/>
    <x v="0"/>
    <n v="3215"/>
    <d v="2014-09-17T00:00:00"/>
    <x v="0"/>
    <x v="28"/>
    <n v="2445"/>
  </r>
  <r>
    <x v="455"/>
    <n v="57"/>
    <s v="Jay Fine"/>
    <x v="3"/>
    <n v="1"/>
    <x v="958"/>
    <n v="23078"/>
    <s v="Medium"/>
    <n v="39"/>
    <n v="15.73"/>
    <n v="7.0000000000000007E-2"/>
    <x v="5575"/>
    <n v="7.42"/>
    <n v="-86.43"/>
    <n v="0.56000000000000005"/>
    <x v="0"/>
    <x v="6"/>
    <x v="757"/>
    <x v="16"/>
    <x v="0"/>
    <n v="3217"/>
    <d v="2014-09-17T00:00:00"/>
    <x v="0"/>
    <x v="19"/>
    <n v="4106"/>
  </r>
  <r>
    <x v="1175"/>
    <n v="57"/>
    <s v="Annie Thurman"/>
    <x v="3"/>
    <n v="1"/>
    <x v="958"/>
    <n v="24705"/>
    <s v="Critical"/>
    <n v="34"/>
    <n v="7.3"/>
    <n v="0.03"/>
    <x v="5576"/>
    <n v="7.72"/>
    <n v="-127.5235"/>
    <n v="0.38"/>
    <x v="0"/>
    <x v="0"/>
    <x v="834"/>
    <x v="3"/>
    <x v="1"/>
    <n v="3469"/>
    <d v="2014-09-17T00:00:00"/>
    <x v="0"/>
    <x v="5"/>
    <n v="84047"/>
  </r>
  <r>
    <x v="926"/>
    <n v="57"/>
    <s v="Paul MacIntyre"/>
    <x v="2"/>
    <n v="1"/>
    <x v="958"/>
    <n v="32580"/>
    <s v="High"/>
    <n v="38"/>
    <n v="6.48"/>
    <n v="0.05"/>
    <x v="5577"/>
    <n v="8.74"/>
    <n v="-172.35"/>
    <n v="0.36"/>
    <x v="0"/>
    <x v="0"/>
    <x v="949"/>
    <x v="2"/>
    <x v="2"/>
    <n v="4575"/>
    <d v="2014-09-17T00:00:00"/>
    <x v="0"/>
    <x v="34"/>
    <n v="57401"/>
  </r>
  <r>
    <x v="1299"/>
    <n v="57"/>
    <s v="Shahid Hopkins"/>
    <x v="0"/>
    <n v="1"/>
    <x v="958"/>
    <n v="27781"/>
    <s v="High"/>
    <n v="47"/>
    <n v="3.69"/>
    <n v="0"/>
    <x v="5578"/>
    <n v="2.5"/>
    <n v="-11.39"/>
    <n v="0.39"/>
    <x v="0"/>
    <x v="0"/>
    <x v="485"/>
    <x v="15"/>
    <x v="2"/>
    <n v="3896"/>
    <d v="2014-09-17T00:00:00"/>
    <x v="0"/>
    <x v="24"/>
    <n v="49442"/>
  </r>
  <r>
    <x v="1154"/>
    <n v="57"/>
    <s v="Darren Budd"/>
    <x v="2"/>
    <n v="1"/>
    <x v="958"/>
    <n v="27589"/>
    <s v="Medium"/>
    <n v="20"/>
    <n v="39.479999999999997"/>
    <n v="0.02"/>
    <x v="5579"/>
    <n v="1.99"/>
    <n v="221.6"/>
    <n v="0.54"/>
    <x v="2"/>
    <x v="6"/>
    <x v="276"/>
    <x v="8"/>
    <x v="2"/>
    <n v="3867"/>
    <d v="2014-09-17T00:00:00"/>
    <x v="1"/>
    <x v="9"/>
    <n v="78745"/>
  </r>
  <r>
    <x v="1175"/>
    <n v="57"/>
    <s v="Annie Thurman"/>
    <x v="3"/>
    <n v="1"/>
    <x v="958"/>
    <n v="24705"/>
    <s v="Critical"/>
    <n v="15"/>
    <n v="29.89"/>
    <n v="0"/>
    <x v="5580"/>
    <n v="1.99"/>
    <n v="92.7"/>
    <n v="0.5"/>
    <x v="2"/>
    <x v="6"/>
    <x v="214"/>
    <x v="8"/>
    <x v="1"/>
    <n v="3470"/>
    <d v="2014-09-17T00:00:00"/>
    <x v="0"/>
    <x v="5"/>
    <n v="84047"/>
  </r>
  <r>
    <x v="979"/>
    <n v="57"/>
    <s v="Jack Lebron"/>
    <x v="2"/>
    <n v="1"/>
    <x v="958"/>
    <n v="18273"/>
    <s v="Low"/>
    <n v="18"/>
    <n v="49.99"/>
    <n v="0.06"/>
    <x v="5581"/>
    <n v="19.989999999999998"/>
    <n v="-3.68"/>
    <n v="0.41"/>
    <x v="2"/>
    <x v="0"/>
    <x v="282"/>
    <x v="8"/>
    <x v="2"/>
    <n v="2514"/>
    <d v="2014-09-17T00:00:00"/>
    <x v="0"/>
    <x v="36"/>
    <n v="47150"/>
  </r>
  <r>
    <x v="631"/>
    <n v="57"/>
    <s v="Justin Deggeller"/>
    <x v="2"/>
    <n v="1"/>
    <x v="958"/>
    <n v="26439"/>
    <s v="Medium"/>
    <n v="23"/>
    <n v="65.989999999999995"/>
    <n v="0.1"/>
    <x v="5582"/>
    <n v="4.99"/>
    <n v="53.649000000000001"/>
    <n v="0.57999999999999996"/>
    <x v="2"/>
    <x v="0"/>
    <x v="723"/>
    <x v="9"/>
    <x v="3"/>
    <n v="3704"/>
    <d v="2014-09-17T00:00:00"/>
    <x v="0"/>
    <x v="45"/>
    <n v="27288"/>
  </r>
  <r>
    <x v="124"/>
    <n v="57"/>
    <s v="Giulietta Dortch"/>
    <x v="0"/>
    <n v="1"/>
    <x v="958"/>
    <n v="5958"/>
    <s v="Medium"/>
    <n v="3"/>
    <n v="699.99"/>
    <n v="0.03"/>
    <x v="5583"/>
    <n v="24.49"/>
    <n v="-2397.44"/>
    <n v="0.41"/>
    <x v="2"/>
    <x v="1"/>
    <x v="50"/>
    <x v="11"/>
    <x v="1"/>
    <n v="827"/>
    <d v="2014-09-17T00:00:00"/>
    <x v="0"/>
    <x v="2"/>
    <n v="94025"/>
  </r>
  <r>
    <x v="465"/>
    <n v="57"/>
    <s v="Maria Bertelson"/>
    <x v="2"/>
    <n v="1"/>
    <x v="959"/>
    <n v="47174"/>
    <s v="Critical"/>
    <n v="42"/>
    <n v="13.99"/>
    <n v="0"/>
    <x v="5584"/>
    <n v="7.51"/>
    <n v="41.56"/>
    <n v="0.39"/>
    <x v="2"/>
    <x v="5"/>
    <x v="233"/>
    <x v="7"/>
    <x v="2"/>
    <n v="6635"/>
    <d v="2014-09-16T00:00:00"/>
    <x v="0"/>
    <x v="26"/>
    <n v="64055"/>
  </r>
  <r>
    <x v="668"/>
    <n v="57"/>
    <s v="Cari Schnelling"/>
    <x v="1"/>
    <n v="1"/>
    <x v="960"/>
    <n v="20071"/>
    <s v="Medium"/>
    <n v="31"/>
    <n v="25.98"/>
    <n v="0.1"/>
    <x v="5585"/>
    <n v="14.36"/>
    <n v="-190.41"/>
    <n v="0.6"/>
    <x v="1"/>
    <x v="2"/>
    <x v="167"/>
    <x v="1"/>
    <x v="2"/>
    <n v="2782"/>
    <d v="2014-09-19T00:00:00"/>
    <x v="2"/>
    <x v="14"/>
    <n v="60543"/>
  </r>
  <r>
    <x v="828"/>
    <n v="57"/>
    <s v="Stuart Calhoun"/>
    <x v="3"/>
    <n v="1"/>
    <x v="961"/>
    <n v="1127"/>
    <s v="Not Specified"/>
    <n v="48"/>
    <n v="110.98"/>
    <n v="0.01"/>
    <x v="5586"/>
    <n v="13.99"/>
    <n v="1215.28"/>
    <n v="0.69"/>
    <x v="1"/>
    <x v="5"/>
    <x v="116"/>
    <x v="5"/>
    <x v="0"/>
    <n v="174"/>
    <d v="2014-09-19T00:00:00"/>
    <x v="0"/>
    <x v="20"/>
    <n v="43123"/>
  </r>
  <r>
    <x v="1335"/>
    <n v="57"/>
    <s v="Craig Yedwab"/>
    <x v="3"/>
    <n v="1"/>
    <x v="962"/>
    <n v="28992"/>
    <s v="Critical"/>
    <n v="41"/>
    <n v="178.47"/>
    <n v="0.1"/>
    <x v="5587"/>
    <n v="19.989999999999998"/>
    <n v="1662.92"/>
    <n v="0.55000000000000004"/>
    <x v="0"/>
    <x v="0"/>
    <x v="218"/>
    <x v="0"/>
    <x v="0"/>
    <n v="4070"/>
    <d v="2014-09-20T00:00:00"/>
    <x v="1"/>
    <x v="22"/>
    <n v="8046"/>
  </r>
  <r>
    <x v="985"/>
    <n v="57"/>
    <s v="Theresa Swint"/>
    <x v="0"/>
    <n v="1"/>
    <x v="962"/>
    <n v="18852"/>
    <s v="High"/>
    <n v="17"/>
    <n v="19.98"/>
    <n v="0.01"/>
    <x v="5588"/>
    <n v="5.97"/>
    <n v="80.73"/>
    <n v="0.38"/>
    <x v="0"/>
    <x v="0"/>
    <x v="854"/>
    <x v="2"/>
    <x v="0"/>
    <n v="2610"/>
    <d v="2014-09-21T00:00:00"/>
    <x v="1"/>
    <x v="13"/>
    <n v="10573"/>
  </r>
  <r>
    <x v="1336"/>
    <n v="57"/>
    <s v="Jamie Frazer"/>
    <x v="0"/>
    <n v="1"/>
    <x v="962"/>
    <n v="26787"/>
    <s v="High"/>
    <n v="25"/>
    <n v="48.04"/>
    <n v="0.08"/>
    <x v="5589"/>
    <n v="5.79"/>
    <n v="434.71"/>
    <n v="0.37"/>
    <x v="0"/>
    <x v="0"/>
    <x v="629"/>
    <x v="2"/>
    <x v="3"/>
    <n v="3752"/>
    <d v="2014-09-21T00:00:00"/>
    <x v="1"/>
    <x v="12"/>
    <n v="33441"/>
  </r>
  <r>
    <x v="1085"/>
    <n v="57"/>
    <s v="Darrin Sayre"/>
    <x v="3"/>
    <n v="1"/>
    <x v="962"/>
    <n v="27715"/>
    <s v="High"/>
    <n v="12"/>
    <n v="7.45"/>
    <n v="0.06"/>
    <x v="5590"/>
    <n v="6.28"/>
    <n v="-36.225000000000001"/>
    <n v="0.4"/>
    <x v="0"/>
    <x v="0"/>
    <x v="745"/>
    <x v="3"/>
    <x v="1"/>
    <n v="3880"/>
    <d v="2014-09-21T00:00:00"/>
    <x v="0"/>
    <x v="2"/>
    <n v="95351"/>
  </r>
  <r>
    <x v="25"/>
    <n v="57"/>
    <s v="Tracy Collins"/>
    <x v="2"/>
    <n v="1"/>
    <x v="962"/>
    <n v="22210"/>
    <s v="Critical"/>
    <n v="37"/>
    <n v="29.14"/>
    <n v="0.1"/>
    <x v="5591"/>
    <n v="4.8600000000000003"/>
    <n v="385.63"/>
    <n v="0.38"/>
    <x v="0"/>
    <x v="3"/>
    <x v="962"/>
    <x v="2"/>
    <x v="3"/>
    <n v="3098"/>
    <d v="2014-09-21T00:00:00"/>
    <x v="0"/>
    <x v="16"/>
    <n v="20170"/>
  </r>
  <r>
    <x v="1142"/>
    <n v="57"/>
    <s v="Stewart Visinsky"/>
    <x v="2"/>
    <n v="1"/>
    <x v="962"/>
    <n v="55492"/>
    <s v="Critical"/>
    <n v="10"/>
    <n v="125.99"/>
    <n v="0.03"/>
    <x v="5592"/>
    <n v="7.69"/>
    <n v="-126.44499999999999"/>
    <n v="0.57999999999999996"/>
    <x v="2"/>
    <x v="0"/>
    <x v="229"/>
    <x v="9"/>
    <x v="0"/>
    <n v="7755"/>
    <d v="2014-09-21T00:00:00"/>
    <x v="1"/>
    <x v="13"/>
    <n v="12306"/>
  </r>
  <r>
    <x v="835"/>
    <n v="57"/>
    <s v="William Brown"/>
    <x v="2"/>
    <n v="1"/>
    <x v="962"/>
    <n v="36708"/>
    <s v="Not Specified"/>
    <n v="46"/>
    <n v="12.99"/>
    <n v="0.01"/>
    <x v="5593"/>
    <n v="9.44"/>
    <n v="-71.983800000000002"/>
    <n v="0.39"/>
    <x v="2"/>
    <x v="5"/>
    <x v="580"/>
    <x v="7"/>
    <x v="3"/>
    <n v="5155"/>
    <d v="2014-09-21T00:00:00"/>
    <x v="0"/>
    <x v="42"/>
    <n v="30240"/>
  </r>
  <r>
    <x v="835"/>
    <n v="57"/>
    <s v="William Brown"/>
    <x v="2"/>
    <n v="1"/>
    <x v="962"/>
    <n v="36708"/>
    <s v="Not Specified"/>
    <n v="25"/>
    <n v="125.99"/>
    <n v="7.0000000000000007E-2"/>
    <x v="5594"/>
    <n v="7.69"/>
    <n v="384.012"/>
    <n v="0.57999999999999996"/>
    <x v="2"/>
    <x v="0"/>
    <x v="229"/>
    <x v="9"/>
    <x v="3"/>
    <n v="5156"/>
    <d v="2014-09-21T00:00:00"/>
    <x v="0"/>
    <x v="42"/>
    <n v="30240"/>
  </r>
  <r>
    <x v="1298"/>
    <n v="57"/>
    <s v="Mark Cousins"/>
    <x v="1"/>
    <n v="1"/>
    <x v="963"/>
    <n v="19462"/>
    <s v="Medium"/>
    <n v="2"/>
    <n v="80.98"/>
    <n v="0"/>
    <x v="5595"/>
    <n v="35"/>
    <n v="-156.47"/>
    <n v="0.81"/>
    <x v="0"/>
    <x v="1"/>
    <x v="695"/>
    <x v="0"/>
    <x v="2"/>
    <n v="2690"/>
    <d v="2014-09-21T00:00:00"/>
    <x v="0"/>
    <x v="24"/>
    <n v="49509"/>
  </r>
  <r>
    <x v="1046"/>
    <n v="57"/>
    <s v="Matthew Grinstein"/>
    <x v="0"/>
    <n v="1"/>
    <x v="964"/>
    <n v="21188"/>
    <s v="Critical"/>
    <n v="29"/>
    <n v="699.99"/>
    <n v="0.04"/>
    <x v="5596"/>
    <n v="24.49"/>
    <n v="5217.2669999999998"/>
    <n v="0.54"/>
    <x v="2"/>
    <x v="1"/>
    <x v="265"/>
    <x v="11"/>
    <x v="1"/>
    <n v="2924"/>
    <d v="2014-09-23T00:00:00"/>
    <x v="0"/>
    <x v="37"/>
    <n v="87401"/>
  </r>
  <r>
    <x v="592"/>
    <n v="57"/>
    <s v="Bill Shonely"/>
    <x v="0"/>
    <n v="1"/>
    <x v="965"/>
    <n v="2658"/>
    <s v="Medium"/>
    <n v="32"/>
    <n v="15.42"/>
    <n v="0.09"/>
    <x v="5597"/>
    <n v="10.68"/>
    <n v="-185.8"/>
    <n v="0.57999999999999996"/>
    <x v="0"/>
    <x v="0"/>
    <x v="495"/>
    <x v="0"/>
    <x v="1"/>
    <n v="387"/>
    <d v="2014-09-22T00:00:00"/>
    <x v="1"/>
    <x v="2"/>
    <n v="95240"/>
  </r>
  <r>
    <x v="546"/>
    <n v="57"/>
    <s v="Gary Zandusky"/>
    <x v="1"/>
    <n v="1"/>
    <x v="965"/>
    <n v="3363"/>
    <s v="High"/>
    <n v="21"/>
    <n v="415.88"/>
    <n v="0.09"/>
    <x v="5598"/>
    <n v="11.37"/>
    <n v="2137.2800000000002"/>
    <n v="0.56999999999999995"/>
    <x v="0"/>
    <x v="0"/>
    <x v="516"/>
    <x v="0"/>
    <x v="2"/>
    <n v="487"/>
    <d v="2014-09-22T00:00:00"/>
    <x v="0"/>
    <x v="9"/>
    <n v="78596"/>
  </r>
  <r>
    <x v="365"/>
    <n v="57"/>
    <s v="Jim Sink"/>
    <x v="2"/>
    <n v="1"/>
    <x v="965"/>
    <n v="45606"/>
    <s v="Medium"/>
    <n v="24"/>
    <n v="5.85"/>
    <n v="0.09"/>
    <x v="5599"/>
    <n v="2.27"/>
    <n v="-8.3800000000000008"/>
    <n v="0.56000000000000005"/>
    <x v="0"/>
    <x v="3"/>
    <x v="602"/>
    <x v="6"/>
    <x v="2"/>
    <n v="6420"/>
    <d v="2014-09-23T00:00:00"/>
    <x v="0"/>
    <x v="36"/>
    <n v="46322"/>
  </r>
  <r>
    <x v="592"/>
    <n v="57"/>
    <s v="Bill Shonely"/>
    <x v="0"/>
    <n v="1"/>
    <x v="965"/>
    <n v="2658"/>
    <s v="Medium"/>
    <n v="34"/>
    <n v="6.48"/>
    <n v="0.04"/>
    <x v="5600"/>
    <n v="9.5399999999999991"/>
    <n v="-189.33"/>
    <n v="0.37"/>
    <x v="0"/>
    <x v="0"/>
    <x v="644"/>
    <x v="2"/>
    <x v="1"/>
    <n v="386"/>
    <d v="2014-09-23T00:00:00"/>
    <x v="0"/>
    <x v="2"/>
    <n v="95240"/>
  </r>
  <r>
    <x v="66"/>
    <n v="57"/>
    <s v="Tamara Manning"/>
    <x v="2"/>
    <n v="1"/>
    <x v="965"/>
    <n v="18593"/>
    <s v="High"/>
    <n v="23"/>
    <n v="300.97000000000003"/>
    <n v="0.06"/>
    <x v="5601"/>
    <n v="7.18"/>
    <n v="1579.34"/>
    <n v="0.48"/>
    <x v="2"/>
    <x v="0"/>
    <x v="480"/>
    <x v="8"/>
    <x v="1"/>
    <n v="2574"/>
    <d v="2014-09-23T00:00:00"/>
    <x v="0"/>
    <x v="31"/>
    <n v="83854"/>
  </r>
  <r>
    <x v="66"/>
    <n v="57"/>
    <s v="Tamara Manning"/>
    <x v="2"/>
    <n v="1"/>
    <x v="965"/>
    <n v="18593"/>
    <s v="High"/>
    <n v="19"/>
    <n v="70.89"/>
    <n v="0.09"/>
    <x v="5602"/>
    <n v="89.3"/>
    <n v="-1280.5999999999999"/>
    <n v="0.72"/>
    <x v="1"/>
    <x v="4"/>
    <x v="670"/>
    <x v="4"/>
    <x v="1"/>
    <n v="2575"/>
    <d v="2014-09-24T00:00:00"/>
    <x v="2"/>
    <x v="31"/>
    <n v="83854"/>
  </r>
  <r>
    <x v="365"/>
    <n v="57"/>
    <s v="Jim Sink"/>
    <x v="2"/>
    <n v="1"/>
    <x v="965"/>
    <n v="45606"/>
    <s v="Medium"/>
    <n v="38"/>
    <n v="8.75"/>
    <n v="0.1"/>
    <x v="5603"/>
    <n v="8.5399999999999991"/>
    <n v="-124.25"/>
    <n v="0.43"/>
    <x v="1"/>
    <x v="6"/>
    <x v="839"/>
    <x v="5"/>
    <x v="2"/>
    <n v="6419"/>
    <d v="2014-09-24T00:00:00"/>
    <x v="0"/>
    <x v="36"/>
    <n v="46322"/>
  </r>
  <r>
    <x v="1337"/>
    <n v="57"/>
    <s v="Michael Kennedy"/>
    <x v="2"/>
    <n v="1"/>
    <x v="965"/>
    <n v="6086"/>
    <s v="Critical"/>
    <n v="48"/>
    <n v="35.44"/>
    <n v="0.04"/>
    <x v="5604"/>
    <n v="19.989999999999998"/>
    <n v="57.89"/>
    <n v="0.38"/>
    <x v="0"/>
    <x v="0"/>
    <x v="890"/>
    <x v="2"/>
    <x v="0"/>
    <n v="848"/>
    <d v="2014-09-24T00:00:00"/>
    <x v="0"/>
    <x v="22"/>
    <n v="7017"/>
  </r>
  <r>
    <x v="251"/>
    <n v="57"/>
    <s v="Charlotte Melton"/>
    <x v="1"/>
    <n v="1"/>
    <x v="965"/>
    <n v="41184"/>
    <s v="High"/>
    <n v="7"/>
    <n v="15.7"/>
    <n v="0.02"/>
    <x v="2792"/>
    <n v="11.25"/>
    <n v="-56.06"/>
    <n v="0.6"/>
    <x v="0"/>
    <x v="0"/>
    <x v="790"/>
    <x v="0"/>
    <x v="2"/>
    <n v="5805"/>
    <d v="2014-09-24T00:00:00"/>
    <x v="0"/>
    <x v="14"/>
    <n v="60089"/>
  </r>
  <r>
    <x v="985"/>
    <n v="57"/>
    <s v="Theresa Swint"/>
    <x v="0"/>
    <n v="1"/>
    <x v="965"/>
    <n v="18375"/>
    <s v="Low"/>
    <n v="20"/>
    <n v="3.75"/>
    <n v="0.03"/>
    <x v="5605"/>
    <n v="0.5"/>
    <n v="31.64"/>
    <n v="0.37"/>
    <x v="0"/>
    <x v="0"/>
    <x v="278"/>
    <x v="12"/>
    <x v="0"/>
    <n v="2534"/>
    <d v="2014-09-26T00:00:00"/>
    <x v="0"/>
    <x v="13"/>
    <n v="10573"/>
  </r>
  <r>
    <x v="1074"/>
    <n v="57"/>
    <s v="Aimee Bixby"/>
    <x v="1"/>
    <n v="1"/>
    <x v="966"/>
    <n v="52711"/>
    <s v="Not Specified"/>
    <n v="37"/>
    <n v="5.81"/>
    <n v="0.08"/>
    <x v="5606"/>
    <n v="3.37"/>
    <n v="-51.25"/>
    <n v="0.54"/>
    <x v="0"/>
    <x v="3"/>
    <x v="209"/>
    <x v="14"/>
    <x v="2"/>
    <n v="7399"/>
    <d v="2014-09-23T00:00:00"/>
    <x v="0"/>
    <x v="9"/>
    <n v="75019"/>
  </r>
  <r>
    <x v="1056"/>
    <n v="57"/>
    <s v="Christopher Martinez"/>
    <x v="1"/>
    <n v="1"/>
    <x v="966"/>
    <n v="58247"/>
    <s v="Not Specified"/>
    <n v="8"/>
    <n v="131.12"/>
    <n v="0.02"/>
    <x v="5607"/>
    <n v="0.99"/>
    <n v="211.73"/>
    <n v="0.55000000000000004"/>
    <x v="0"/>
    <x v="0"/>
    <x v="1071"/>
    <x v="13"/>
    <x v="1"/>
    <n v="8145"/>
    <d v="2014-09-23T00:00:00"/>
    <x v="0"/>
    <x v="30"/>
    <n v="80030"/>
  </r>
  <r>
    <x v="997"/>
    <n v="57"/>
    <s v="Aimee Bixby"/>
    <x v="1"/>
    <n v="1"/>
    <x v="966"/>
    <n v="52711"/>
    <s v="Not Specified"/>
    <n v="41"/>
    <n v="17.670000000000002"/>
    <n v="0"/>
    <x v="5608"/>
    <n v="8.99"/>
    <n v="81.44"/>
    <n v="0.47"/>
    <x v="1"/>
    <x v="6"/>
    <x v="438"/>
    <x v="5"/>
    <x v="3"/>
    <n v="7398"/>
    <d v="2014-09-25T00:00:00"/>
    <x v="0"/>
    <x v="16"/>
    <n v="23834"/>
  </r>
  <r>
    <x v="1056"/>
    <n v="57"/>
    <s v="Christopher Martinez"/>
    <x v="1"/>
    <n v="1"/>
    <x v="966"/>
    <n v="58247"/>
    <s v="Not Specified"/>
    <n v="14"/>
    <n v="6.48"/>
    <n v="0.09"/>
    <x v="5609"/>
    <n v="7.86"/>
    <n v="-64.5"/>
    <n v="0.37"/>
    <x v="0"/>
    <x v="0"/>
    <x v="542"/>
    <x v="2"/>
    <x v="1"/>
    <n v="8146"/>
    <d v="2014-09-25T00:00:00"/>
    <x v="0"/>
    <x v="30"/>
    <n v="80030"/>
  </r>
  <r>
    <x v="21"/>
    <n v="57"/>
    <s v="Bobby Trafton"/>
    <x v="0"/>
    <n v="1"/>
    <x v="966"/>
    <n v="22149"/>
    <s v="Low"/>
    <n v="47"/>
    <n v="4.26"/>
    <n v="7.0000000000000007E-2"/>
    <x v="5610"/>
    <n v="1.2"/>
    <n v="38.11"/>
    <n v="0.44"/>
    <x v="0"/>
    <x v="3"/>
    <x v="11"/>
    <x v="6"/>
    <x v="0"/>
    <n v="3087"/>
    <d v="2014-09-25T00:00:00"/>
    <x v="0"/>
    <x v="15"/>
    <n v="6010"/>
  </r>
  <r>
    <x v="997"/>
    <n v="57"/>
    <s v="Aimee Bixby"/>
    <x v="1"/>
    <n v="1"/>
    <x v="966"/>
    <n v="52711"/>
    <s v="Not Specified"/>
    <n v="7"/>
    <n v="30.97"/>
    <n v="0"/>
    <x v="5611"/>
    <n v="4"/>
    <n v="-91.51"/>
    <n v="0.74"/>
    <x v="2"/>
    <x v="0"/>
    <x v="884"/>
    <x v="8"/>
    <x v="3"/>
    <n v="7397"/>
    <d v="2014-09-25T00:00:00"/>
    <x v="0"/>
    <x v="16"/>
    <n v="23834"/>
  </r>
  <r>
    <x v="555"/>
    <n v="57"/>
    <s v="Bobby Trafton"/>
    <x v="0"/>
    <n v="1"/>
    <x v="966"/>
    <n v="22149"/>
    <s v="Low"/>
    <n v="17"/>
    <n v="2.88"/>
    <n v="0.09"/>
    <x v="5612"/>
    <n v="1.01"/>
    <n v="-1.62"/>
    <n v="0.55000000000000004"/>
    <x v="0"/>
    <x v="3"/>
    <x v="219"/>
    <x v="6"/>
    <x v="0"/>
    <n v="3088"/>
    <d v="2014-09-28T00:00:00"/>
    <x v="0"/>
    <x v="19"/>
    <n v="4101"/>
  </r>
  <r>
    <x v="125"/>
    <n v="57"/>
    <s v="Gene Hale"/>
    <x v="3"/>
    <n v="1"/>
    <x v="967"/>
    <n v="15621"/>
    <s v="Critical"/>
    <n v="39"/>
    <n v="28.28"/>
    <n v="0.02"/>
    <x v="5613"/>
    <n v="13.99"/>
    <n v="-136.19999999999999"/>
    <n v="0.57999999999999996"/>
    <x v="0"/>
    <x v="5"/>
    <x v="43"/>
    <x v="0"/>
    <x v="2"/>
    <n v="2170"/>
    <d v="2014-09-24T00:00:00"/>
    <x v="0"/>
    <x v="10"/>
    <n v="52761"/>
  </r>
  <r>
    <x v="125"/>
    <n v="57"/>
    <s v="Gene Hale"/>
    <x v="3"/>
    <n v="1"/>
    <x v="967"/>
    <n v="15621"/>
    <s v="Critical"/>
    <n v="18"/>
    <n v="1.68"/>
    <n v="0.02"/>
    <x v="5614"/>
    <n v="1.57"/>
    <n v="-13.95"/>
    <n v="0.59"/>
    <x v="0"/>
    <x v="3"/>
    <x v="125"/>
    <x v="6"/>
    <x v="2"/>
    <n v="2169"/>
    <d v="2014-09-25T00:00:00"/>
    <x v="1"/>
    <x v="10"/>
    <n v="52761"/>
  </r>
  <r>
    <x v="295"/>
    <n v="57"/>
    <s v="Justin Hirsh"/>
    <x v="3"/>
    <n v="1"/>
    <x v="967"/>
    <n v="38758"/>
    <s v="Not Specified"/>
    <n v="7"/>
    <n v="60.98"/>
    <n v="0"/>
    <x v="5615"/>
    <n v="49"/>
    <n v="-219.61"/>
    <n v="0.59"/>
    <x v="0"/>
    <x v="1"/>
    <x v="235"/>
    <x v="13"/>
    <x v="2"/>
    <n v="5457"/>
    <d v="2014-09-26T00:00:00"/>
    <x v="0"/>
    <x v="24"/>
    <n v="49236"/>
  </r>
  <r>
    <x v="464"/>
    <n v="57"/>
    <s v="Brad Thomas"/>
    <x v="1"/>
    <n v="1"/>
    <x v="967"/>
    <n v="31233"/>
    <s v="Low"/>
    <n v="3"/>
    <n v="4.9800000000000004"/>
    <n v="0.06"/>
    <x v="5446"/>
    <n v="5.0199999999999996"/>
    <n v="-11.36"/>
    <n v="0.38"/>
    <x v="0"/>
    <x v="0"/>
    <x v="799"/>
    <x v="2"/>
    <x v="1"/>
    <n v="4383"/>
    <d v="2014-09-26T00:00:00"/>
    <x v="0"/>
    <x v="2"/>
    <n v="95032"/>
  </r>
  <r>
    <x v="1338"/>
    <n v="57"/>
    <s v="Rick Bensley"/>
    <x v="3"/>
    <n v="1"/>
    <x v="967"/>
    <n v="45794"/>
    <s v="Critical"/>
    <n v="28"/>
    <n v="39.99"/>
    <n v="0"/>
    <x v="5616"/>
    <n v="10.25"/>
    <n v="145.54"/>
    <n v="0.55000000000000004"/>
    <x v="2"/>
    <x v="0"/>
    <x v="926"/>
    <x v="8"/>
    <x v="3"/>
    <n v="6442"/>
    <d v="2014-09-26T00:00:00"/>
    <x v="0"/>
    <x v="12"/>
    <n v="33317"/>
  </r>
  <r>
    <x v="464"/>
    <n v="57"/>
    <s v="Brad Thomas"/>
    <x v="1"/>
    <n v="1"/>
    <x v="967"/>
    <n v="31233"/>
    <s v="Low"/>
    <n v="35"/>
    <n v="16.989999999999998"/>
    <n v="0.06"/>
    <x v="5617"/>
    <n v="8.99"/>
    <n v="-91.31"/>
    <n v="0.56000000000000005"/>
    <x v="0"/>
    <x v="6"/>
    <x v="1090"/>
    <x v="6"/>
    <x v="1"/>
    <n v="4384"/>
    <d v="2014-09-28T00:00:00"/>
    <x v="0"/>
    <x v="2"/>
    <n v="95032"/>
  </r>
  <r>
    <x v="464"/>
    <n v="57"/>
    <s v="Brad Thomas"/>
    <x v="1"/>
    <n v="1"/>
    <x v="967"/>
    <n v="31233"/>
    <s v="Low"/>
    <n v="41"/>
    <n v="31.78"/>
    <n v="0.06"/>
    <x v="5618"/>
    <n v="1.99"/>
    <n v="542.33000000000004"/>
    <n v="0.42"/>
    <x v="2"/>
    <x v="6"/>
    <x v="186"/>
    <x v="8"/>
    <x v="1"/>
    <n v="4382"/>
    <d v="2014-09-28T00:00:00"/>
    <x v="0"/>
    <x v="2"/>
    <n v="95032"/>
  </r>
  <r>
    <x v="464"/>
    <n v="57"/>
    <s v="Brad Thomas"/>
    <x v="1"/>
    <n v="1"/>
    <x v="967"/>
    <n v="31233"/>
    <s v="Low"/>
    <n v="19"/>
    <n v="209.37"/>
    <n v="0"/>
    <x v="5619"/>
    <n v="69"/>
    <n v="-626.45000000000005"/>
    <n v="0.79"/>
    <x v="1"/>
    <x v="1"/>
    <x v="782"/>
    <x v="4"/>
    <x v="1"/>
    <n v="4385"/>
    <d v="2014-10-03T00:00:00"/>
    <x v="0"/>
    <x v="2"/>
    <n v="95032"/>
  </r>
  <r>
    <x v="1266"/>
    <n v="57"/>
    <s v="Roy Phan"/>
    <x v="3"/>
    <n v="1"/>
    <x v="968"/>
    <n v="24996"/>
    <s v="Critical"/>
    <n v="36"/>
    <n v="46.89"/>
    <n v="0.01"/>
    <x v="5620"/>
    <n v="5.0999999999999996"/>
    <n v="739.36"/>
    <n v="0.46"/>
    <x v="0"/>
    <x v="5"/>
    <x v="501"/>
    <x v="13"/>
    <x v="1"/>
    <n v="3509"/>
    <d v="2014-09-26T00:00:00"/>
    <x v="0"/>
    <x v="21"/>
    <n v="98146"/>
  </r>
  <r>
    <x v="983"/>
    <n v="57"/>
    <s v="Lisa DeCherney"/>
    <x v="2"/>
    <n v="1"/>
    <x v="968"/>
    <n v="18085"/>
    <s v="High"/>
    <n v="33"/>
    <n v="195.99"/>
    <n v="0.09"/>
    <x v="5621"/>
    <n v="4.2"/>
    <n v="1343.2049999999999"/>
    <n v="0.56999999999999995"/>
    <x v="2"/>
    <x v="0"/>
    <x v="515"/>
    <x v="9"/>
    <x v="2"/>
    <n v="2485"/>
    <d v="2014-09-26T00:00:00"/>
    <x v="0"/>
    <x v="34"/>
    <n v="57006"/>
  </r>
  <r>
    <x v="983"/>
    <n v="57"/>
    <s v="Lisa DeCherney"/>
    <x v="2"/>
    <n v="1"/>
    <x v="968"/>
    <n v="18085"/>
    <s v="High"/>
    <n v="23"/>
    <n v="348.21"/>
    <n v="0.01"/>
    <x v="5622"/>
    <n v="40.19"/>
    <n v="1541.25"/>
    <n v="0.62"/>
    <x v="1"/>
    <x v="4"/>
    <x v="255"/>
    <x v="4"/>
    <x v="2"/>
    <n v="2484"/>
    <d v="2014-09-27T00:00:00"/>
    <x v="2"/>
    <x v="34"/>
    <n v="57006"/>
  </r>
  <r>
    <x v="1266"/>
    <n v="57"/>
    <s v="Roy Phan"/>
    <x v="3"/>
    <n v="1"/>
    <x v="968"/>
    <n v="24996"/>
    <s v="Critical"/>
    <n v="2"/>
    <n v="85.99"/>
    <n v="0.09"/>
    <x v="5623"/>
    <n v="1.25"/>
    <n v="-363.55"/>
    <n v="0.39"/>
    <x v="2"/>
    <x v="6"/>
    <x v="1107"/>
    <x v="9"/>
    <x v="1"/>
    <n v="3510"/>
    <d v="2014-09-27T00:00:00"/>
    <x v="0"/>
    <x v="21"/>
    <n v="98146"/>
  </r>
  <r>
    <x v="1062"/>
    <n v="57"/>
    <s v="Helen Abelman"/>
    <x v="1"/>
    <n v="1"/>
    <x v="969"/>
    <n v="58947"/>
    <s v="Not Specified"/>
    <n v="48"/>
    <n v="8.01"/>
    <n v="0.01"/>
    <x v="5624"/>
    <n v="2.87"/>
    <n v="102.58"/>
    <n v="0.4"/>
    <x v="0"/>
    <x v="3"/>
    <x v="117"/>
    <x v="2"/>
    <x v="2"/>
    <n v="8245"/>
    <d v="2014-09-26T00:00:00"/>
    <x v="0"/>
    <x v="36"/>
    <n v="46360"/>
  </r>
  <r>
    <x v="1062"/>
    <n v="57"/>
    <s v="Helen Abelman"/>
    <x v="1"/>
    <n v="1"/>
    <x v="969"/>
    <n v="58947"/>
    <s v="Not Specified"/>
    <n v="28"/>
    <n v="4.9800000000000004"/>
    <n v="0.09"/>
    <x v="5625"/>
    <n v="5.0199999999999996"/>
    <n v="-67.790000000000006"/>
    <n v="0.38"/>
    <x v="0"/>
    <x v="0"/>
    <x v="799"/>
    <x v="2"/>
    <x v="2"/>
    <n v="8246"/>
    <d v="2014-09-27T00:00:00"/>
    <x v="0"/>
    <x v="36"/>
    <n v="46360"/>
  </r>
  <r>
    <x v="1001"/>
    <n v="57"/>
    <s v="Dan Reichenbach"/>
    <x v="2"/>
    <n v="1"/>
    <x v="969"/>
    <n v="45601"/>
    <s v="High"/>
    <n v="47"/>
    <n v="19.98"/>
    <n v="0"/>
    <x v="5626"/>
    <n v="5.97"/>
    <n v="267.64"/>
    <n v="0.38"/>
    <x v="0"/>
    <x v="0"/>
    <x v="854"/>
    <x v="2"/>
    <x v="2"/>
    <n v="6417"/>
    <d v="2014-09-28T00:00:00"/>
    <x v="0"/>
    <x v="36"/>
    <n v="46514"/>
  </r>
  <r>
    <x v="704"/>
    <n v="57"/>
    <s v="Claire Good"/>
    <x v="1"/>
    <n v="1"/>
    <x v="969"/>
    <n v="56929"/>
    <s v="High"/>
    <n v="22"/>
    <n v="9.7799999999999994"/>
    <n v="0.08"/>
    <x v="5627"/>
    <n v="1.99"/>
    <n v="20.68"/>
    <n v="0.43"/>
    <x v="2"/>
    <x v="6"/>
    <x v="146"/>
    <x v="8"/>
    <x v="1"/>
    <n v="7963"/>
    <d v="2014-09-28T00:00:00"/>
    <x v="0"/>
    <x v="6"/>
    <n v="97062"/>
  </r>
  <r>
    <x v="436"/>
    <n v="58"/>
    <s v="Sandra Glassco"/>
    <x v="1"/>
    <n v="1"/>
    <x v="970"/>
    <n v="30787"/>
    <s v="High"/>
    <n v="43"/>
    <n v="175.99"/>
    <n v="0.05"/>
    <x v="5628"/>
    <n v="8.99"/>
    <n v="1836.4590000000001"/>
    <n v="0.56999999999999995"/>
    <x v="2"/>
    <x v="0"/>
    <x v="402"/>
    <x v="9"/>
    <x v="2"/>
    <n v="4325"/>
    <d v="2014-09-28T00:00:00"/>
    <x v="0"/>
    <x v="39"/>
    <n v="58201"/>
  </r>
  <r>
    <x v="643"/>
    <n v="57"/>
    <s v="Michael Moore"/>
    <x v="2"/>
    <n v="1"/>
    <x v="970"/>
    <n v="14884"/>
    <s v="High"/>
    <n v="6"/>
    <n v="95.99"/>
    <n v="0.06"/>
    <x v="5629"/>
    <n v="4.9000000000000004"/>
    <n v="-301.67500000000001"/>
    <n v="0.56000000000000005"/>
    <x v="2"/>
    <x v="0"/>
    <x v="183"/>
    <x v="9"/>
    <x v="3"/>
    <n v="2084"/>
    <d v="2014-09-29T00:00:00"/>
    <x v="0"/>
    <x v="12"/>
    <n v="32137"/>
  </r>
  <r>
    <x v="92"/>
    <n v="58"/>
    <s v="Natalie Webber"/>
    <x v="2"/>
    <n v="1"/>
    <x v="970"/>
    <n v="50464"/>
    <s v="Critical"/>
    <n v="7"/>
    <n v="14.45"/>
    <n v="7.0000000000000007E-2"/>
    <x v="1159"/>
    <n v="7.17"/>
    <n v="-13.3285"/>
    <n v="0.38"/>
    <x v="0"/>
    <x v="0"/>
    <x v="892"/>
    <x v="3"/>
    <x v="3"/>
    <n v="7069"/>
    <d v="2014-09-30T00:00:00"/>
    <x v="0"/>
    <x v="12"/>
    <n v="33142"/>
  </r>
  <r>
    <x v="772"/>
    <n v="58"/>
    <s v="Vivek Grady"/>
    <x v="2"/>
    <n v="1"/>
    <x v="971"/>
    <n v="52805"/>
    <s v="High"/>
    <n v="20"/>
    <n v="29.99"/>
    <n v="0.04"/>
    <x v="5630"/>
    <n v="5.5"/>
    <n v="60.7"/>
    <n v="0.51"/>
    <x v="2"/>
    <x v="0"/>
    <x v="1097"/>
    <x v="8"/>
    <x v="0"/>
    <n v="7403"/>
    <d v="2014-09-28T00:00:00"/>
    <x v="1"/>
    <x v="20"/>
    <n v="44483"/>
  </r>
  <r>
    <x v="971"/>
    <n v="58"/>
    <s v="Michelle Arnett"/>
    <x v="1"/>
    <n v="1"/>
    <x v="971"/>
    <n v="36930"/>
    <s v="Medium"/>
    <n v="34"/>
    <n v="85.99"/>
    <n v="0.01"/>
    <x v="5631"/>
    <n v="3.3"/>
    <n v="1325.817"/>
    <n v="0.37"/>
    <x v="2"/>
    <x v="6"/>
    <x v="721"/>
    <x v="9"/>
    <x v="2"/>
    <n v="5196"/>
    <d v="2014-09-30T00:00:00"/>
    <x v="0"/>
    <x v="10"/>
    <n v="52240"/>
  </r>
  <r>
    <x v="137"/>
    <n v="58"/>
    <s v="Katherine Hughes"/>
    <x v="3"/>
    <n v="1"/>
    <x v="971"/>
    <n v="44997"/>
    <s v="Low"/>
    <n v="46"/>
    <n v="1.76"/>
    <n v="0.03"/>
    <x v="5632"/>
    <n v="4.8600000000000003"/>
    <n v="-161.61000000000001"/>
    <n v="0.41"/>
    <x v="1"/>
    <x v="0"/>
    <x v="456"/>
    <x v="5"/>
    <x v="3"/>
    <n v="6349"/>
    <d v="2014-10-02T00:00:00"/>
    <x v="0"/>
    <x v="16"/>
    <n v="23320"/>
  </r>
  <r>
    <x v="510"/>
    <n v="58"/>
    <s v="Mitch Gastineau"/>
    <x v="0"/>
    <n v="1"/>
    <x v="971"/>
    <n v="36608"/>
    <s v="Low"/>
    <n v="40"/>
    <n v="21.98"/>
    <n v="0.1"/>
    <x v="5633"/>
    <n v="2.87"/>
    <n v="183.48"/>
    <n v="0.55000000000000004"/>
    <x v="0"/>
    <x v="6"/>
    <x v="514"/>
    <x v="6"/>
    <x v="1"/>
    <n v="5132"/>
    <d v="2014-10-02T00:00:00"/>
    <x v="0"/>
    <x v="37"/>
    <n v="88001"/>
  </r>
  <r>
    <x v="1050"/>
    <n v="58"/>
    <s v="Mitch Gastineau"/>
    <x v="0"/>
    <n v="1"/>
    <x v="971"/>
    <n v="36608"/>
    <s v="Low"/>
    <n v="49"/>
    <n v="90.48"/>
    <n v="0.05"/>
    <x v="5634"/>
    <n v="19.989999999999998"/>
    <n v="1340.07"/>
    <n v="0.4"/>
    <x v="0"/>
    <x v="0"/>
    <x v="97"/>
    <x v="15"/>
    <x v="1"/>
    <n v="5133"/>
    <d v="2014-10-05T00:00:00"/>
    <x v="0"/>
    <x v="37"/>
    <n v="87124"/>
  </r>
  <r>
    <x v="1211"/>
    <n v="58"/>
    <s v="Ivan Liston"/>
    <x v="3"/>
    <n v="1"/>
    <x v="972"/>
    <n v="19264"/>
    <s v="High"/>
    <n v="23"/>
    <n v="4.7300000000000004"/>
    <n v="7.0000000000000007E-2"/>
    <x v="5635"/>
    <n v="1.52"/>
    <n v="24.17"/>
    <n v="0.36"/>
    <x v="0"/>
    <x v="3"/>
    <x v="1098"/>
    <x v="2"/>
    <x v="1"/>
    <n v="2666"/>
    <d v="2014-09-30T00:00:00"/>
    <x v="0"/>
    <x v="2"/>
    <n v="92253"/>
  </r>
  <r>
    <x v="59"/>
    <n v="58"/>
    <s v="Cindy Schnelling"/>
    <x v="2"/>
    <n v="1"/>
    <x v="972"/>
    <n v="24326"/>
    <s v="Critical"/>
    <n v="12"/>
    <n v="6.68"/>
    <n v="0.06"/>
    <x v="5636"/>
    <n v="1.5"/>
    <n v="8.52"/>
    <n v="0.48"/>
    <x v="0"/>
    <x v="3"/>
    <x v="397"/>
    <x v="6"/>
    <x v="3"/>
    <n v="3408"/>
    <d v="2014-09-30T00:00:00"/>
    <x v="0"/>
    <x v="27"/>
    <n v="41042"/>
  </r>
  <r>
    <x v="209"/>
    <n v="58"/>
    <s v="Nicole Hansen"/>
    <x v="0"/>
    <n v="1"/>
    <x v="972"/>
    <n v="8419"/>
    <s v="Critical"/>
    <n v="24"/>
    <n v="6.48"/>
    <n v="0.1"/>
    <x v="5637"/>
    <n v="7.03"/>
    <n v="-86.62"/>
    <n v="0.37"/>
    <x v="0"/>
    <x v="0"/>
    <x v="676"/>
    <x v="2"/>
    <x v="2"/>
    <n v="1157"/>
    <d v="2014-09-30T00:00:00"/>
    <x v="0"/>
    <x v="14"/>
    <n v="60901"/>
  </r>
  <r>
    <x v="209"/>
    <n v="58"/>
    <s v="Nicole Hansen"/>
    <x v="0"/>
    <n v="1"/>
    <x v="972"/>
    <n v="8419"/>
    <s v="Critical"/>
    <n v="19"/>
    <n v="19.98"/>
    <n v="7.0000000000000007E-2"/>
    <x v="5638"/>
    <n v="5.97"/>
    <n v="70.39"/>
    <n v="0.38"/>
    <x v="0"/>
    <x v="0"/>
    <x v="854"/>
    <x v="2"/>
    <x v="2"/>
    <n v="1156"/>
    <d v="2014-10-01T00:00:00"/>
    <x v="1"/>
    <x v="14"/>
    <n v="60901"/>
  </r>
  <r>
    <x v="1211"/>
    <n v="58"/>
    <s v="Ivan Liston"/>
    <x v="3"/>
    <n v="1"/>
    <x v="972"/>
    <n v="19264"/>
    <s v="High"/>
    <n v="40"/>
    <n v="3.98"/>
    <n v="0.09"/>
    <x v="3984"/>
    <n v="5.26"/>
    <n v="-134.71100000000001"/>
    <n v="0.38"/>
    <x v="0"/>
    <x v="0"/>
    <x v="394"/>
    <x v="3"/>
    <x v="1"/>
    <n v="2665"/>
    <d v="2014-10-01T00:00:00"/>
    <x v="0"/>
    <x v="2"/>
    <n v="92253"/>
  </r>
  <r>
    <x v="59"/>
    <n v="58"/>
    <s v="Cindy Schnelling"/>
    <x v="2"/>
    <n v="1"/>
    <x v="972"/>
    <n v="24326"/>
    <s v="Critical"/>
    <n v="37"/>
    <n v="44.01"/>
    <n v="0.05"/>
    <x v="5639"/>
    <n v="3.5"/>
    <n v="418.6"/>
    <n v="0.59"/>
    <x v="0"/>
    <x v="0"/>
    <x v="624"/>
    <x v="13"/>
    <x v="3"/>
    <n v="3407"/>
    <d v="2014-10-01T00:00:00"/>
    <x v="0"/>
    <x v="27"/>
    <n v="41042"/>
  </r>
  <r>
    <x v="155"/>
    <n v="58"/>
    <s v="Matt Abelman"/>
    <x v="0"/>
    <n v="1"/>
    <x v="972"/>
    <n v="34853"/>
    <s v="Critical"/>
    <n v="49"/>
    <n v="13.73"/>
    <n v="0.16"/>
    <x v="5640"/>
    <n v="6.85"/>
    <n v="-74.510000000000005"/>
    <n v="0.54"/>
    <x v="1"/>
    <x v="3"/>
    <x v="844"/>
    <x v="5"/>
    <x v="2"/>
    <n v="4900"/>
    <d v="2014-10-02T00:00:00"/>
    <x v="0"/>
    <x v="3"/>
    <n v="55445"/>
  </r>
  <r>
    <x v="628"/>
    <n v="58"/>
    <s v="Steve Nguyen"/>
    <x v="3"/>
    <n v="1"/>
    <x v="973"/>
    <n v="13638"/>
    <s v="High"/>
    <n v="49"/>
    <n v="14.48"/>
    <n v="0.05"/>
    <x v="5641"/>
    <n v="1.99"/>
    <n v="165.2"/>
    <n v="0.49"/>
    <x v="2"/>
    <x v="6"/>
    <x v="1099"/>
    <x v="8"/>
    <x v="0"/>
    <n v="1910"/>
    <d v="2014-10-02T00:00:00"/>
    <x v="0"/>
    <x v="20"/>
    <n v="44224"/>
  </r>
  <r>
    <x v="857"/>
    <n v="58"/>
    <s v="Sean Braxton"/>
    <x v="0"/>
    <n v="1"/>
    <x v="973"/>
    <n v="56322"/>
    <s v="Medium"/>
    <n v="16"/>
    <n v="125.99"/>
    <n v="7.0000000000000007E-2"/>
    <x v="5642"/>
    <n v="8.08"/>
    <n v="71.063999999999993"/>
    <n v="0.56999999999999995"/>
    <x v="2"/>
    <x v="0"/>
    <x v="1052"/>
    <x v="9"/>
    <x v="3"/>
    <n v="7877"/>
    <d v="2014-10-02T00:00:00"/>
    <x v="0"/>
    <x v="12"/>
    <n v="32216"/>
  </r>
  <r>
    <x v="857"/>
    <n v="58"/>
    <s v="Sean Braxton"/>
    <x v="0"/>
    <n v="1"/>
    <x v="973"/>
    <n v="56322"/>
    <s v="Medium"/>
    <n v="26"/>
    <n v="31.11"/>
    <n v="0.08"/>
    <x v="5643"/>
    <n v="3.6"/>
    <n v="64.13"/>
    <n v="0.64"/>
    <x v="2"/>
    <x v="6"/>
    <x v="1219"/>
    <x v="8"/>
    <x v="3"/>
    <n v="7876"/>
    <d v="2014-10-02T00:00:00"/>
    <x v="0"/>
    <x v="12"/>
    <n v="32216"/>
  </r>
  <r>
    <x v="1007"/>
    <n v="58"/>
    <s v="Bill Shonely"/>
    <x v="0"/>
    <n v="1"/>
    <x v="974"/>
    <n v="56006"/>
    <s v="Critical"/>
    <n v="16"/>
    <n v="6.48"/>
    <n v="0.1"/>
    <x v="5644"/>
    <n v="9.68"/>
    <n v="-102.17"/>
    <n v="0.36"/>
    <x v="0"/>
    <x v="0"/>
    <x v="240"/>
    <x v="2"/>
    <x v="1"/>
    <n v="7836"/>
    <d v="2014-10-01T00:00:00"/>
    <x v="0"/>
    <x v="2"/>
    <n v="90805"/>
  </r>
  <r>
    <x v="153"/>
    <n v="58"/>
    <s v="Denise Monton"/>
    <x v="1"/>
    <n v="1"/>
    <x v="974"/>
    <n v="49760"/>
    <s v="Medium"/>
    <n v="3"/>
    <n v="14.2"/>
    <n v="0.09"/>
    <x v="5645"/>
    <n v="5.3"/>
    <n v="37.74"/>
    <n v="0.46"/>
    <x v="1"/>
    <x v="3"/>
    <x v="351"/>
    <x v="5"/>
    <x v="3"/>
    <n v="6955"/>
    <d v="2014-10-02T00:00:00"/>
    <x v="0"/>
    <x v="45"/>
    <n v="27217"/>
  </r>
  <r>
    <x v="1339"/>
    <n v="58"/>
    <s v="Katherine Nockton"/>
    <x v="1"/>
    <n v="1"/>
    <x v="974"/>
    <n v="16582"/>
    <s v="Critical"/>
    <n v="26"/>
    <n v="320.64"/>
    <n v="0.02"/>
    <x v="5646"/>
    <n v="43.57"/>
    <n v="-774.89068799999995"/>
    <n v="0.63"/>
    <x v="1"/>
    <x v="4"/>
    <x v="871"/>
    <x v="4"/>
    <x v="0"/>
    <n v="2302"/>
    <d v="2014-10-03T00:00:00"/>
    <x v="2"/>
    <x v="13"/>
    <n v="14217"/>
  </r>
  <r>
    <x v="819"/>
    <n v="58"/>
    <s v="Denise Monton"/>
    <x v="1"/>
    <n v="1"/>
    <x v="974"/>
    <n v="49760"/>
    <s v="Medium"/>
    <n v="38"/>
    <n v="18.97"/>
    <n v="0.09"/>
    <x v="5647"/>
    <n v="9.0299999999999994"/>
    <n v="62.53"/>
    <n v="0.37"/>
    <x v="0"/>
    <x v="0"/>
    <x v="138"/>
    <x v="2"/>
    <x v="3"/>
    <n v="6957"/>
    <d v="2014-10-03T00:00:00"/>
    <x v="1"/>
    <x v="45"/>
    <n v="27511"/>
  </r>
  <r>
    <x v="153"/>
    <n v="58"/>
    <s v="Denise Monton"/>
    <x v="1"/>
    <n v="1"/>
    <x v="974"/>
    <n v="49760"/>
    <s v="Medium"/>
    <n v="13"/>
    <n v="115.99"/>
    <n v="0.02"/>
    <x v="5648"/>
    <n v="5.92"/>
    <n v="-26.62"/>
    <n v="0.57999999999999996"/>
    <x v="2"/>
    <x v="0"/>
    <x v="154"/>
    <x v="9"/>
    <x v="3"/>
    <n v="6956"/>
    <d v="2014-10-03T00:00:00"/>
    <x v="0"/>
    <x v="45"/>
    <n v="27217"/>
  </r>
  <r>
    <x v="1007"/>
    <n v="58"/>
    <s v="Bill Shonely"/>
    <x v="0"/>
    <n v="1"/>
    <x v="974"/>
    <n v="56006"/>
    <s v="Critical"/>
    <n v="20"/>
    <n v="85.99"/>
    <n v="0.06"/>
    <x v="5649"/>
    <n v="1.25"/>
    <n v="500.04899999999998"/>
    <n v="0.39"/>
    <x v="2"/>
    <x v="6"/>
    <x v="1107"/>
    <x v="9"/>
    <x v="1"/>
    <n v="7837"/>
    <d v="2014-10-03T00:00:00"/>
    <x v="0"/>
    <x v="2"/>
    <n v="90805"/>
  </r>
  <r>
    <x v="1040"/>
    <n v="58"/>
    <s v="Chuck Clark"/>
    <x v="2"/>
    <n v="1"/>
    <x v="975"/>
    <n v="49223"/>
    <s v="Medium"/>
    <n v="24"/>
    <n v="9.3800000000000008"/>
    <n v="0.05"/>
    <x v="5650"/>
    <n v="7.28"/>
    <n v="-83.55"/>
    <n v="0.56999999999999995"/>
    <x v="0"/>
    <x v="0"/>
    <x v="1124"/>
    <x v="0"/>
    <x v="2"/>
    <n v="6906"/>
    <d v="2014-10-02T00:00:00"/>
    <x v="0"/>
    <x v="24"/>
    <n v="48841"/>
  </r>
  <r>
    <x v="1170"/>
    <n v="58"/>
    <s v="Becky Pak"/>
    <x v="2"/>
    <n v="1"/>
    <x v="975"/>
    <n v="29317"/>
    <s v="Not Specified"/>
    <n v="31"/>
    <n v="4.71"/>
    <n v="0.06"/>
    <x v="5651"/>
    <n v="0.7"/>
    <n v="-14.54"/>
    <n v="0.85"/>
    <x v="0"/>
    <x v="3"/>
    <x v="1109"/>
    <x v="14"/>
    <x v="1"/>
    <n v="4122"/>
    <d v="2014-10-02T00:00:00"/>
    <x v="0"/>
    <x v="6"/>
    <n v="97045"/>
  </r>
  <r>
    <x v="1170"/>
    <n v="58"/>
    <s v="Becky Pak"/>
    <x v="2"/>
    <n v="1"/>
    <x v="975"/>
    <n v="29317"/>
    <s v="Not Specified"/>
    <n v="20"/>
    <n v="810.98"/>
    <n v="0.06"/>
    <x v="5652"/>
    <n v="16.059999999999999"/>
    <n v="3055.72"/>
    <n v="0.56000000000000005"/>
    <x v="2"/>
    <x v="2"/>
    <x v="1166"/>
    <x v="7"/>
    <x v="1"/>
    <n v="4121"/>
    <d v="2014-10-03T00:00:00"/>
    <x v="2"/>
    <x v="6"/>
    <n v="97045"/>
  </r>
  <r>
    <x v="1170"/>
    <n v="58"/>
    <s v="Becky Pak"/>
    <x v="2"/>
    <n v="1"/>
    <x v="975"/>
    <n v="29317"/>
    <s v="Not Specified"/>
    <n v="40"/>
    <n v="200.98"/>
    <n v="0.08"/>
    <x v="5653"/>
    <n v="23.76"/>
    <n v="1774.53"/>
    <n v="0.57999999999999996"/>
    <x v="1"/>
    <x v="2"/>
    <x v="345"/>
    <x v="1"/>
    <x v="1"/>
    <n v="4120"/>
    <d v="2014-10-04T00:00:00"/>
    <x v="2"/>
    <x v="6"/>
    <n v="97045"/>
  </r>
  <r>
    <x v="628"/>
    <n v="58"/>
    <s v="Steve Nguyen"/>
    <x v="3"/>
    <n v="1"/>
    <x v="975"/>
    <n v="3460"/>
    <s v="High"/>
    <n v="27"/>
    <n v="5.98"/>
    <n v="0.08"/>
    <x v="5654"/>
    <n v="4.6900000000000004"/>
    <n v="-95.15"/>
    <n v="0.68"/>
    <x v="0"/>
    <x v="0"/>
    <x v="0"/>
    <x v="0"/>
    <x v="0"/>
    <n v="500"/>
    <d v="2014-10-04T00:00:00"/>
    <x v="0"/>
    <x v="20"/>
    <n v="44224"/>
  </r>
  <r>
    <x v="594"/>
    <n v="58"/>
    <s v="Michael Dominguez"/>
    <x v="1"/>
    <n v="1"/>
    <x v="975"/>
    <n v="47236"/>
    <s v="High"/>
    <n v="1"/>
    <n v="70.97"/>
    <n v="0.03"/>
    <x v="5655"/>
    <n v="3.5"/>
    <n v="-45.43"/>
    <n v="0.59"/>
    <x v="0"/>
    <x v="0"/>
    <x v="469"/>
    <x v="13"/>
    <x v="0"/>
    <n v="6642"/>
    <d v="2014-10-04T00:00:00"/>
    <x v="0"/>
    <x v="0"/>
    <n v="15601"/>
  </r>
  <r>
    <x v="252"/>
    <n v="58"/>
    <s v="Peter Fuller"/>
    <x v="2"/>
    <n v="1"/>
    <x v="975"/>
    <n v="44965"/>
    <s v="Low"/>
    <n v="45"/>
    <n v="1.68"/>
    <n v="0.05"/>
    <x v="5656"/>
    <n v="0.7"/>
    <n v="-4.83"/>
    <n v="0.6"/>
    <x v="0"/>
    <x v="3"/>
    <x v="619"/>
    <x v="6"/>
    <x v="3"/>
    <n v="6345"/>
    <d v="2014-10-06T00:00:00"/>
    <x v="0"/>
    <x v="42"/>
    <n v="31907"/>
  </r>
  <r>
    <x v="41"/>
    <n v="58"/>
    <s v="Peter Fuller"/>
    <x v="2"/>
    <n v="1"/>
    <x v="975"/>
    <n v="44965"/>
    <s v="Low"/>
    <n v="19"/>
    <n v="1.48"/>
    <n v="0"/>
    <x v="5657"/>
    <n v="0.7"/>
    <n v="2.16"/>
    <n v="0.37"/>
    <x v="0"/>
    <x v="3"/>
    <x v="688"/>
    <x v="14"/>
    <x v="3"/>
    <n v="6344"/>
    <d v="2014-10-06T00:00:00"/>
    <x v="0"/>
    <x v="42"/>
    <n v="30904"/>
  </r>
  <r>
    <x v="170"/>
    <n v="58"/>
    <s v="Robert Dilbeck"/>
    <x v="2"/>
    <n v="1"/>
    <x v="976"/>
    <n v="47010"/>
    <s v="Critical"/>
    <n v="11"/>
    <n v="130.97999999999999"/>
    <n v="0.06"/>
    <x v="5658"/>
    <n v="30"/>
    <n v="-236.63"/>
    <n v="0.78"/>
    <x v="1"/>
    <x v="2"/>
    <x v="477"/>
    <x v="1"/>
    <x v="3"/>
    <n v="6606"/>
    <d v="2014-10-03T00:00:00"/>
    <x v="2"/>
    <x v="29"/>
    <n v="37311"/>
  </r>
  <r>
    <x v="406"/>
    <n v="58"/>
    <s v="Peter Fuller"/>
    <x v="3"/>
    <n v="1"/>
    <x v="976"/>
    <n v="22211"/>
    <s v="Not Specified"/>
    <n v="47"/>
    <n v="376.13"/>
    <n v="0"/>
    <x v="5659"/>
    <n v="85.63"/>
    <n v="634.76"/>
    <n v="0.74"/>
    <x v="1"/>
    <x v="4"/>
    <x v="171"/>
    <x v="4"/>
    <x v="3"/>
    <n v="3100"/>
    <d v="2014-10-04T00:00:00"/>
    <x v="2"/>
    <x v="42"/>
    <n v="30318"/>
  </r>
  <r>
    <x v="265"/>
    <n v="58"/>
    <s v="Dorothy Badders"/>
    <x v="1"/>
    <n v="1"/>
    <x v="976"/>
    <n v="51971"/>
    <s v="Not Specified"/>
    <n v="22"/>
    <n v="182.55"/>
    <n v="0.06"/>
    <x v="5660"/>
    <n v="69"/>
    <n v="-803.52"/>
    <n v="0.72"/>
    <x v="1"/>
    <x v="1"/>
    <x v="1201"/>
    <x v="4"/>
    <x v="2"/>
    <n v="7287"/>
    <d v="2014-10-05T00:00:00"/>
    <x v="0"/>
    <x v="14"/>
    <n v="60441"/>
  </r>
  <r>
    <x v="832"/>
    <n v="58"/>
    <s v="Nora Price"/>
    <x v="1"/>
    <n v="1"/>
    <x v="976"/>
    <n v="46916"/>
    <s v="High"/>
    <n v="40"/>
    <n v="51.75"/>
    <n v="0.03"/>
    <x v="5661"/>
    <n v="19.989999999999998"/>
    <n v="273.61"/>
    <n v="0.55000000000000004"/>
    <x v="1"/>
    <x v="0"/>
    <x v="650"/>
    <x v="5"/>
    <x v="3"/>
    <n v="6594"/>
    <d v="2014-10-05T00:00:00"/>
    <x v="0"/>
    <x v="16"/>
    <n v="23464"/>
  </r>
  <r>
    <x v="338"/>
    <n v="58"/>
    <s v="Eileen Kiefer"/>
    <x v="3"/>
    <n v="1"/>
    <x v="976"/>
    <n v="42657"/>
    <s v="Low"/>
    <n v="48"/>
    <n v="19.98"/>
    <n v="0.03"/>
    <x v="5662"/>
    <n v="5.97"/>
    <n v="254.58"/>
    <n v="0.38"/>
    <x v="0"/>
    <x v="0"/>
    <x v="854"/>
    <x v="2"/>
    <x v="2"/>
    <n v="6020"/>
    <d v="2014-10-05T00:00:00"/>
    <x v="0"/>
    <x v="9"/>
    <n v="76086"/>
  </r>
  <r>
    <x v="81"/>
    <n v="58"/>
    <s v="Sanjit Jacobs"/>
    <x v="3"/>
    <n v="1"/>
    <x v="976"/>
    <n v="29351"/>
    <s v="Medium"/>
    <n v="17"/>
    <n v="304.99"/>
    <n v="0.05"/>
    <x v="5663"/>
    <n v="19.989999999999998"/>
    <n v="1784.0395000000001"/>
    <n v="0.4"/>
    <x v="0"/>
    <x v="0"/>
    <x v="662"/>
    <x v="3"/>
    <x v="0"/>
    <n v="4134"/>
    <d v="2014-10-05T00:00:00"/>
    <x v="0"/>
    <x v="1"/>
    <n v="20707"/>
  </r>
  <r>
    <x v="406"/>
    <n v="58"/>
    <s v="Peter Fuller"/>
    <x v="3"/>
    <n v="1"/>
    <x v="976"/>
    <n v="22211"/>
    <s v="Not Specified"/>
    <n v="30"/>
    <n v="30.98"/>
    <n v="0.08"/>
    <x v="5664"/>
    <n v="19.989999999999998"/>
    <n v="-89.98"/>
    <n v="0.4"/>
    <x v="0"/>
    <x v="0"/>
    <x v="1208"/>
    <x v="2"/>
    <x v="3"/>
    <n v="3099"/>
    <d v="2014-10-05T00:00:00"/>
    <x v="0"/>
    <x v="42"/>
    <n v="30318"/>
  </r>
  <r>
    <x v="996"/>
    <n v="58"/>
    <s v="Dorothy Badders"/>
    <x v="1"/>
    <n v="1"/>
    <x v="976"/>
    <n v="51971"/>
    <s v="Not Specified"/>
    <n v="39"/>
    <n v="32.479999999999997"/>
    <n v="0.02"/>
    <x v="5665"/>
    <n v="35"/>
    <n v="-1129.96"/>
    <n v="0.81"/>
    <x v="0"/>
    <x v="1"/>
    <x v="169"/>
    <x v="0"/>
    <x v="2"/>
    <n v="7286"/>
    <d v="2014-10-05T00:00:00"/>
    <x v="0"/>
    <x v="14"/>
    <n v="61107"/>
  </r>
  <r>
    <x v="358"/>
    <n v="58"/>
    <s v="Nora Price"/>
    <x v="1"/>
    <n v="1"/>
    <x v="976"/>
    <n v="46916"/>
    <s v="High"/>
    <n v="40"/>
    <n v="2.78"/>
    <n v="0"/>
    <x v="5666"/>
    <n v="0.97"/>
    <n v="5.54"/>
    <n v="0.59"/>
    <x v="0"/>
    <x v="3"/>
    <x v="65"/>
    <x v="6"/>
    <x v="0"/>
    <n v="6592"/>
    <d v="2014-10-05T00:00:00"/>
    <x v="0"/>
    <x v="13"/>
    <n v="10580"/>
  </r>
  <r>
    <x v="832"/>
    <n v="58"/>
    <s v="Nora Price"/>
    <x v="1"/>
    <n v="1"/>
    <x v="976"/>
    <n v="46916"/>
    <s v="High"/>
    <n v="40"/>
    <n v="2.61"/>
    <n v="0.03"/>
    <x v="5667"/>
    <n v="0.5"/>
    <n v="37.85"/>
    <n v="0.39"/>
    <x v="0"/>
    <x v="0"/>
    <x v="371"/>
    <x v="12"/>
    <x v="3"/>
    <n v="6593"/>
    <d v="2014-10-05T00:00:00"/>
    <x v="0"/>
    <x v="16"/>
    <n v="23464"/>
  </r>
  <r>
    <x v="526"/>
    <n v="58"/>
    <s v="Brad Thomas"/>
    <x v="1"/>
    <n v="1"/>
    <x v="976"/>
    <n v="28737"/>
    <s v="Critical"/>
    <n v="50"/>
    <n v="8.4499999999999993"/>
    <n v="0.04"/>
    <x v="5668"/>
    <n v="7.77"/>
    <n v="-224.41"/>
    <n v="0.55000000000000004"/>
    <x v="0"/>
    <x v="6"/>
    <x v="1060"/>
    <x v="16"/>
    <x v="1"/>
    <n v="4019"/>
    <d v="2014-10-05T00:00:00"/>
    <x v="0"/>
    <x v="2"/>
    <n v="93635"/>
  </r>
  <r>
    <x v="526"/>
    <n v="58"/>
    <s v="Brad Thomas"/>
    <x v="1"/>
    <n v="1"/>
    <x v="976"/>
    <n v="28737"/>
    <s v="Critical"/>
    <n v="17"/>
    <n v="115.99"/>
    <n v="0.04"/>
    <x v="5669"/>
    <n v="4.2300000000000004"/>
    <n v="242.44200000000001"/>
    <n v="0.56000000000000005"/>
    <x v="2"/>
    <x v="0"/>
    <x v="778"/>
    <x v="9"/>
    <x v="1"/>
    <n v="4020"/>
    <d v="2014-10-05T00:00:00"/>
    <x v="0"/>
    <x v="2"/>
    <n v="93635"/>
  </r>
  <r>
    <x v="114"/>
    <n v="58"/>
    <s v="Amy Hunt"/>
    <x v="0"/>
    <n v="1"/>
    <x v="977"/>
    <n v="10979"/>
    <s v="Medium"/>
    <n v="15"/>
    <n v="30.93"/>
    <n v="0"/>
    <x v="5670"/>
    <n v="3.92"/>
    <n v="285.35000000000002"/>
    <n v="0.44"/>
    <x v="1"/>
    <x v="6"/>
    <x v="348"/>
    <x v="5"/>
    <x v="3"/>
    <n v="1518"/>
    <d v="2014-10-06T00:00:00"/>
    <x v="0"/>
    <x v="29"/>
    <n v="37664"/>
  </r>
  <r>
    <x v="114"/>
    <n v="58"/>
    <s v="Amy Hunt"/>
    <x v="0"/>
    <n v="1"/>
    <x v="977"/>
    <n v="10979"/>
    <s v="Medium"/>
    <n v="7"/>
    <n v="19.98"/>
    <n v="0.08"/>
    <x v="5671"/>
    <n v="5.86"/>
    <n v="10.82"/>
    <n v="0.38"/>
    <x v="0"/>
    <x v="0"/>
    <x v="1045"/>
    <x v="2"/>
    <x v="3"/>
    <n v="1519"/>
    <d v="2014-10-06T00:00:00"/>
    <x v="1"/>
    <x v="29"/>
    <n v="37664"/>
  </r>
  <r>
    <x v="1007"/>
    <n v="58"/>
    <s v="Michael Oakman"/>
    <x v="0"/>
    <n v="1"/>
    <x v="977"/>
    <n v="12871"/>
    <s v="Not Specified"/>
    <n v="46"/>
    <n v="10.23"/>
    <n v="0.08"/>
    <x v="5672"/>
    <n v="4.68"/>
    <n v="-54.12"/>
    <n v="0.59"/>
    <x v="0"/>
    <x v="6"/>
    <x v="996"/>
    <x v="16"/>
    <x v="3"/>
    <n v="1798"/>
    <d v="2014-10-06T00:00:00"/>
    <x v="0"/>
    <x v="32"/>
    <n v="39560"/>
  </r>
  <r>
    <x v="1142"/>
    <n v="58"/>
    <s v="Stewart Visinsky"/>
    <x v="2"/>
    <n v="1"/>
    <x v="977"/>
    <n v="55077"/>
    <s v="Critical"/>
    <n v="2"/>
    <n v="14.48"/>
    <n v="0.05"/>
    <x v="5673"/>
    <n v="1.99"/>
    <n v="-44.39"/>
    <n v="0.49"/>
    <x v="2"/>
    <x v="6"/>
    <x v="1099"/>
    <x v="8"/>
    <x v="0"/>
    <n v="7686"/>
    <d v="2014-10-06T00:00:00"/>
    <x v="0"/>
    <x v="13"/>
    <n v="12306"/>
  </r>
  <r>
    <x v="1142"/>
    <n v="58"/>
    <s v="Stewart Visinsky"/>
    <x v="2"/>
    <n v="1"/>
    <x v="977"/>
    <n v="55077"/>
    <s v="Critical"/>
    <n v="3"/>
    <n v="55.99"/>
    <n v="0.08"/>
    <x v="5674"/>
    <n v="2.5"/>
    <n v="-283.22800000000001"/>
    <n v="0.83"/>
    <x v="2"/>
    <x v="6"/>
    <x v="771"/>
    <x v="9"/>
    <x v="0"/>
    <n v="7687"/>
    <d v="2014-10-06T00:00:00"/>
    <x v="0"/>
    <x v="13"/>
    <n v="12306"/>
  </r>
  <r>
    <x v="15"/>
    <n v="58"/>
    <s v="Pauline Chand"/>
    <x v="2"/>
    <n v="1"/>
    <x v="978"/>
    <n v="32036"/>
    <s v="Medium"/>
    <n v="25"/>
    <n v="14.97"/>
    <n v="7.0000000000000007E-2"/>
    <x v="5675"/>
    <n v="7.51"/>
    <n v="-68.489999999999995"/>
    <n v="0.56999999999999995"/>
    <x v="0"/>
    <x v="0"/>
    <x v="492"/>
    <x v="0"/>
    <x v="2"/>
    <n v="4500"/>
    <d v="2014-10-06T00:00:00"/>
    <x v="0"/>
    <x v="11"/>
    <n v="73071"/>
  </r>
  <r>
    <x v="15"/>
    <n v="58"/>
    <s v="Pauline Chand"/>
    <x v="2"/>
    <n v="1"/>
    <x v="978"/>
    <n v="32036"/>
    <s v="Medium"/>
    <n v="6"/>
    <n v="54.96"/>
    <n v="7.0000000000000007E-2"/>
    <x v="5676"/>
    <n v="10.75"/>
    <n v="45.76"/>
    <n v="0.36"/>
    <x v="0"/>
    <x v="0"/>
    <x v="971"/>
    <x v="2"/>
    <x v="2"/>
    <n v="4499"/>
    <d v="2014-10-07T00:00:00"/>
    <x v="0"/>
    <x v="11"/>
    <n v="73071"/>
  </r>
  <r>
    <x v="1340"/>
    <n v="58"/>
    <s v="Paul Knutson"/>
    <x v="2"/>
    <n v="1"/>
    <x v="978"/>
    <n v="1988"/>
    <s v="Not Specified"/>
    <n v="9"/>
    <n v="13.48"/>
    <n v="0.04"/>
    <x v="5677"/>
    <n v="4.51"/>
    <n v="-16.989999999999998"/>
    <n v="0.59"/>
    <x v="0"/>
    <x v="0"/>
    <x v="374"/>
    <x v="0"/>
    <x v="0"/>
    <n v="285"/>
    <d v="2014-10-07T00:00:00"/>
    <x v="0"/>
    <x v="22"/>
    <n v="8871"/>
  </r>
  <r>
    <x v="334"/>
    <n v="58"/>
    <s v="Jennifer Ferguson"/>
    <x v="2"/>
    <n v="1"/>
    <x v="978"/>
    <n v="13156"/>
    <s v="Low"/>
    <n v="12"/>
    <n v="39.979999999999997"/>
    <n v="0.04"/>
    <x v="5678"/>
    <n v="9.1999999999999993"/>
    <n v="159.72999999999999"/>
    <n v="0.65"/>
    <x v="1"/>
    <x v="3"/>
    <x v="837"/>
    <x v="5"/>
    <x v="0"/>
    <n v="1835"/>
    <d v="2014-10-10T00:00:00"/>
    <x v="0"/>
    <x v="13"/>
    <n v="11542"/>
  </r>
  <r>
    <x v="648"/>
    <n v="58"/>
    <s v="Brosina Hoffman"/>
    <x v="3"/>
    <n v="1"/>
    <x v="979"/>
    <n v="19911"/>
    <s v="High"/>
    <n v="39"/>
    <n v="150.97999999999999"/>
    <n v="7.0000000000000007E-2"/>
    <x v="5679"/>
    <n v="13.99"/>
    <n v="2472.3200000000002"/>
    <n v="0.38"/>
    <x v="2"/>
    <x v="5"/>
    <x v="170"/>
    <x v="7"/>
    <x v="3"/>
    <n v="2757"/>
    <d v="2014-10-06T00:00:00"/>
    <x v="0"/>
    <x v="29"/>
    <n v="37922"/>
  </r>
  <r>
    <x v="648"/>
    <n v="58"/>
    <s v="Brosina Hoffman"/>
    <x v="3"/>
    <n v="1"/>
    <x v="979"/>
    <n v="19911"/>
    <s v="High"/>
    <n v="43"/>
    <n v="25.98"/>
    <n v="7.0000000000000007E-2"/>
    <x v="5680"/>
    <n v="5.37"/>
    <n v="213.26"/>
    <n v="0.5"/>
    <x v="0"/>
    <x v="5"/>
    <x v="886"/>
    <x v="13"/>
    <x v="3"/>
    <n v="2755"/>
    <d v="2014-10-07T00:00:00"/>
    <x v="0"/>
    <x v="29"/>
    <n v="37922"/>
  </r>
  <r>
    <x v="162"/>
    <n v="58"/>
    <s v="David Bremer"/>
    <x v="2"/>
    <n v="1"/>
    <x v="979"/>
    <n v="42919"/>
    <s v="Medium"/>
    <n v="7"/>
    <n v="195.99"/>
    <n v="0.04"/>
    <x v="5681"/>
    <n v="4.2"/>
    <n v="-475.66199999999998"/>
    <n v="0.56000000000000005"/>
    <x v="2"/>
    <x v="0"/>
    <x v="959"/>
    <x v="9"/>
    <x v="1"/>
    <n v="6058"/>
    <d v="2014-10-07T00:00:00"/>
    <x v="1"/>
    <x v="2"/>
    <n v="90278"/>
  </r>
  <r>
    <x v="648"/>
    <n v="58"/>
    <s v="Brosina Hoffman"/>
    <x v="3"/>
    <n v="1"/>
    <x v="979"/>
    <n v="19911"/>
    <s v="High"/>
    <n v="38"/>
    <n v="135.99"/>
    <n v="0.01"/>
    <x v="5682"/>
    <n v="28.63"/>
    <n v="61.9"/>
    <n v="0.76"/>
    <x v="1"/>
    <x v="2"/>
    <x v="1058"/>
    <x v="1"/>
    <x v="3"/>
    <n v="2756"/>
    <d v="2014-10-08T00:00:00"/>
    <x v="2"/>
    <x v="29"/>
    <n v="37922"/>
  </r>
  <r>
    <x v="1108"/>
    <n v="58"/>
    <s v="Allen Golden"/>
    <x v="3"/>
    <n v="1"/>
    <x v="979"/>
    <n v="4128"/>
    <s v="Not Specified"/>
    <n v="38"/>
    <n v="9.99"/>
    <n v="0.04"/>
    <x v="5683"/>
    <n v="5.12"/>
    <n v="25.03"/>
    <n v="0.4"/>
    <x v="0"/>
    <x v="0"/>
    <x v="1030"/>
    <x v="2"/>
    <x v="2"/>
    <n v="605"/>
    <d v="2014-10-08T00:00:00"/>
    <x v="0"/>
    <x v="9"/>
    <n v="75088"/>
  </r>
  <r>
    <x v="594"/>
    <n v="58"/>
    <s v="Michael Dominguez"/>
    <x v="1"/>
    <n v="1"/>
    <x v="980"/>
    <n v="35077"/>
    <s v="High"/>
    <n v="29"/>
    <n v="2.94"/>
    <n v="0.06"/>
    <x v="5684"/>
    <n v="0.96"/>
    <n v="-2.0699999999999998"/>
    <n v="0.57999999999999996"/>
    <x v="0"/>
    <x v="3"/>
    <x v="213"/>
    <x v="6"/>
    <x v="0"/>
    <n v="4930"/>
    <d v="2014-10-08T00:00:00"/>
    <x v="0"/>
    <x v="0"/>
    <n v="15601"/>
  </r>
  <r>
    <x v="369"/>
    <n v="58"/>
    <s v="Duane Huffman"/>
    <x v="0"/>
    <n v="1"/>
    <x v="980"/>
    <n v="835"/>
    <s v="Not Specified"/>
    <n v="18"/>
    <n v="6.48"/>
    <n v="0.02"/>
    <x v="5685"/>
    <n v="5.14"/>
    <n v="-23.48"/>
    <n v="0.37"/>
    <x v="0"/>
    <x v="0"/>
    <x v="621"/>
    <x v="2"/>
    <x v="2"/>
    <n v="132"/>
    <d v="2014-10-08T00:00:00"/>
    <x v="0"/>
    <x v="9"/>
    <n v="75146"/>
  </r>
  <r>
    <x v="344"/>
    <n v="58"/>
    <s v="Edward Becker"/>
    <x v="2"/>
    <n v="1"/>
    <x v="980"/>
    <n v="59108"/>
    <s v="Low"/>
    <n v="21"/>
    <n v="3.28"/>
    <n v="0.09"/>
    <x v="5686"/>
    <n v="3.97"/>
    <n v="-59.97"/>
    <n v="0.56000000000000005"/>
    <x v="0"/>
    <x v="3"/>
    <x v="46"/>
    <x v="6"/>
    <x v="2"/>
    <n v="8269"/>
    <d v="2014-10-12T00:00:00"/>
    <x v="0"/>
    <x v="9"/>
    <n v="75234"/>
  </r>
  <r>
    <x v="1002"/>
    <n v="58"/>
    <s v="Alan Hwang"/>
    <x v="2"/>
    <n v="1"/>
    <x v="980"/>
    <n v="22181"/>
    <s v="Low"/>
    <n v="41"/>
    <n v="6.08"/>
    <n v="0.03"/>
    <x v="5687"/>
    <n v="1.82"/>
    <n v="84.1"/>
    <n v="0.35"/>
    <x v="0"/>
    <x v="3"/>
    <x v="1226"/>
    <x v="14"/>
    <x v="2"/>
    <n v="3091"/>
    <d v="2014-10-16T00:00:00"/>
    <x v="0"/>
    <x v="9"/>
    <n v="77471"/>
  </r>
  <r>
    <x v="344"/>
    <n v="58"/>
    <s v="Edward Becker"/>
    <x v="2"/>
    <n v="1"/>
    <x v="980"/>
    <n v="59108"/>
    <s v="Low"/>
    <n v="39"/>
    <n v="125.99"/>
    <n v="0.02"/>
    <x v="5688"/>
    <n v="8.99"/>
    <n v="972.18899999999996"/>
    <n v="0.59"/>
    <x v="2"/>
    <x v="0"/>
    <x v="67"/>
    <x v="9"/>
    <x v="2"/>
    <n v="8270"/>
    <d v="2014-10-16T00:00:00"/>
    <x v="0"/>
    <x v="9"/>
    <n v="75234"/>
  </r>
  <r>
    <x v="1225"/>
    <n v="58"/>
    <s v="Jenna Caffey"/>
    <x v="3"/>
    <n v="1"/>
    <x v="981"/>
    <n v="53443"/>
    <s v="Critical"/>
    <n v="35"/>
    <n v="42.98"/>
    <n v="0.04"/>
    <x v="5689"/>
    <n v="4.62"/>
    <n v="387.56"/>
    <n v="0.56000000000000005"/>
    <x v="0"/>
    <x v="0"/>
    <x v="446"/>
    <x v="13"/>
    <x v="1"/>
    <n v="7484"/>
    <d v="2014-10-09T00:00:00"/>
    <x v="0"/>
    <x v="6"/>
    <n v="97601"/>
  </r>
  <r>
    <x v="1225"/>
    <n v="58"/>
    <s v="Jenna Caffey"/>
    <x v="3"/>
    <n v="1"/>
    <x v="981"/>
    <n v="53443"/>
    <s v="Critical"/>
    <n v="22"/>
    <n v="6.47"/>
    <n v="0.04"/>
    <x v="5690"/>
    <n v="1.22"/>
    <n v="52.08"/>
    <n v="0.4"/>
    <x v="0"/>
    <x v="3"/>
    <x v="622"/>
    <x v="6"/>
    <x v="1"/>
    <n v="7486"/>
    <d v="2014-10-09T00:00:00"/>
    <x v="0"/>
    <x v="6"/>
    <n v="97601"/>
  </r>
  <r>
    <x v="1225"/>
    <n v="58"/>
    <s v="Jenna Caffey"/>
    <x v="3"/>
    <n v="1"/>
    <x v="981"/>
    <n v="53443"/>
    <s v="Critical"/>
    <n v="3"/>
    <n v="6.3"/>
    <n v="0.01"/>
    <x v="5691"/>
    <n v="0.5"/>
    <n v="-2.0099999999999998"/>
    <n v="0.39"/>
    <x v="0"/>
    <x v="0"/>
    <x v="188"/>
    <x v="12"/>
    <x v="1"/>
    <n v="7485"/>
    <d v="2014-10-10T00:00:00"/>
    <x v="0"/>
    <x v="6"/>
    <n v="97601"/>
  </r>
  <r>
    <x v="661"/>
    <n v="58"/>
    <s v="Alex Avila"/>
    <x v="2"/>
    <n v="1"/>
    <x v="981"/>
    <n v="27174"/>
    <s v="Critical"/>
    <n v="17"/>
    <n v="35.99"/>
    <n v="0.09"/>
    <x v="5692"/>
    <n v="5"/>
    <n v="-245.56399999999999"/>
    <n v="0.85"/>
    <x v="2"/>
    <x v="0"/>
    <x v="202"/>
    <x v="9"/>
    <x v="2"/>
    <n v="3815"/>
    <d v="2014-10-10T00:00:00"/>
    <x v="0"/>
    <x v="38"/>
    <n v="66209"/>
  </r>
  <r>
    <x v="1136"/>
    <n v="58"/>
    <s v="Khloe Miller"/>
    <x v="3"/>
    <n v="1"/>
    <x v="982"/>
    <n v="39332"/>
    <s v="Critical"/>
    <n v="4"/>
    <n v="40.97"/>
    <n v="0.01"/>
    <x v="5693"/>
    <n v="14.45"/>
    <n v="-34.43"/>
    <n v="0.56999999999999995"/>
    <x v="1"/>
    <x v="1"/>
    <x v="1063"/>
    <x v="5"/>
    <x v="2"/>
    <n v="5554"/>
    <d v="2014-10-10T00:00:00"/>
    <x v="1"/>
    <x v="24"/>
    <n v="48080"/>
  </r>
  <r>
    <x v="265"/>
    <n v="58"/>
    <s v="Doug Bickford"/>
    <x v="0"/>
    <n v="1"/>
    <x v="982"/>
    <n v="14116"/>
    <s v="High"/>
    <n v="42"/>
    <n v="34.54"/>
    <n v="0.09"/>
    <x v="5694"/>
    <n v="14.72"/>
    <n v="161.483"/>
    <n v="0.37"/>
    <x v="0"/>
    <x v="0"/>
    <x v="923"/>
    <x v="3"/>
    <x v="2"/>
    <n v="1979"/>
    <d v="2014-10-10T00:00:00"/>
    <x v="0"/>
    <x v="14"/>
    <n v="60441"/>
  </r>
  <r>
    <x v="1053"/>
    <n v="58"/>
    <s v="Beth Fritzler"/>
    <x v="0"/>
    <n v="1"/>
    <x v="982"/>
    <n v="16422"/>
    <s v="Critical"/>
    <n v="40"/>
    <n v="6.48"/>
    <n v="0.01"/>
    <x v="5695"/>
    <n v="5.14"/>
    <n v="-42.45"/>
    <n v="0.37"/>
    <x v="0"/>
    <x v="0"/>
    <x v="621"/>
    <x v="2"/>
    <x v="3"/>
    <n v="2279"/>
    <d v="2014-10-10T00:00:00"/>
    <x v="0"/>
    <x v="29"/>
    <n v="38109"/>
  </r>
  <r>
    <x v="295"/>
    <n v="58"/>
    <s v="Justin Hirsh"/>
    <x v="3"/>
    <n v="1"/>
    <x v="982"/>
    <n v="35649"/>
    <s v="Medium"/>
    <n v="9"/>
    <n v="4.82"/>
    <n v="0.1"/>
    <x v="5696"/>
    <n v="1.49"/>
    <n v="3.9015"/>
    <n v="0.36"/>
    <x v="0"/>
    <x v="0"/>
    <x v="1193"/>
    <x v="3"/>
    <x v="2"/>
    <n v="5001"/>
    <d v="2014-10-11T00:00:00"/>
    <x v="0"/>
    <x v="24"/>
    <n v="49236"/>
  </r>
  <r>
    <x v="295"/>
    <n v="58"/>
    <s v="Justin Hirsh"/>
    <x v="3"/>
    <n v="1"/>
    <x v="982"/>
    <n v="35649"/>
    <s v="Medium"/>
    <n v="25"/>
    <n v="6.48"/>
    <n v="0.02"/>
    <x v="5697"/>
    <n v="5.74"/>
    <n v="-42.37"/>
    <n v="0.37"/>
    <x v="0"/>
    <x v="0"/>
    <x v="952"/>
    <x v="2"/>
    <x v="2"/>
    <n v="5002"/>
    <d v="2014-10-11T00:00:00"/>
    <x v="0"/>
    <x v="24"/>
    <n v="49236"/>
  </r>
  <r>
    <x v="1183"/>
    <n v="58"/>
    <s v="Benjamin Farhat"/>
    <x v="1"/>
    <n v="1"/>
    <x v="982"/>
    <n v="22689"/>
    <s v="Low"/>
    <n v="39"/>
    <n v="67.84"/>
    <n v="0.1"/>
    <x v="5698"/>
    <n v="0.99"/>
    <n v="696.17"/>
    <n v="0.57999999999999996"/>
    <x v="0"/>
    <x v="0"/>
    <x v="164"/>
    <x v="13"/>
    <x v="1"/>
    <n v="3162"/>
    <d v="2014-10-11T00:00:00"/>
    <x v="0"/>
    <x v="40"/>
    <n v="85338"/>
  </r>
  <r>
    <x v="996"/>
    <n v="58"/>
    <s v="Doug Bickford"/>
    <x v="0"/>
    <n v="1"/>
    <x v="982"/>
    <n v="14116"/>
    <s v="High"/>
    <n v="1"/>
    <n v="30.98"/>
    <n v="0.09"/>
    <x v="5699"/>
    <n v="11.63"/>
    <n v="-16.0655"/>
    <n v="0.37"/>
    <x v="0"/>
    <x v="0"/>
    <x v="1227"/>
    <x v="3"/>
    <x v="2"/>
    <n v="1978"/>
    <d v="2014-10-11T00:00:00"/>
    <x v="0"/>
    <x v="14"/>
    <n v="61107"/>
  </r>
  <r>
    <x v="1053"/>
    <n v="58"/>
    <s v="Beth Fritzler"/>
    <x v="0"/>
    <n v="1"/>
    <x v="982"/>
    <n v="16422"/>
    <s v="Critical"/>
    <n v="16"/>
    <n v="10.23"/>
    <n v="0.02"/>
    <x v="5700"/>
    <n v="4.68"/>
    <n v="-20.41"/>
    <n v="0.59"/>
    <x v="0"/>
    <x v="6"/>
    <x v="996"/>
    <x v="16"/>
    <x v="3"/>
    <n v="2280"/>
    <d v="2014-10-11T00:00:00"/>
    <x v="0"/>
    <x v="29"/>
    <n v="38109"/>
  </r>
  <r>
    <x v="1299"/>
    <n v="58"/>
    <s v="Shahid Hopkins"/>
    <x v="0"/>
    <n v="1"/>
    <x v="982"/>
    <n v="40134"/>
    <s v="Low"/>
    <n v="43"/>
    <n v="31.78"/>
    <n v="0.01"/>
    <x v="5701"/>
    <n v="1.99"/>
    <n v="674.46"/>
    <n v="0.42"/>
    <x v="2"/>
    <x v="6"/>
    <x v="186"/>
    <x v="8"/>
    <x v="2"/>
    <n v="5679"/>
    <d v="2014-10-13T00:00:00"/>
    <x v="0"/>
    <x v="24"/>
    <n v="49442"/>
  </r>
  <r>
    <x v="1299"/>
    <n v="58"/>
    <s v="Shahid Hopkins"/>
    <x v="0"/>
    <n v="1"/>
    <x v="982"/>
    <n v="40134"/>
    <s v="Low"/>
    <n v="1"/>
    <n v="4.9800000000000004"/>
    <n v="0"/>
    <x v="5702"/>
    <n v="4.72"/>
    <n v="-6.72"/>
    <n v="0.36"/>
    <x v="0"/>
    <x v="0"/>
    <x v="551"/>
    <x v="2"/>
    <x v="2"/>
    <n v="5680"/>
    <d v="2014-10-14T00:00:00"/>
    <x v="0"/>
    <x v="24"/>
    <n v="49442"/>
  </r>
  <r>
    <x v="1299"/>
    <n v="58"/>
    <s v="Shahid Hopkins"/>
    <x v="0"/>
    <n v="1"/>
    <x v="982"/>
    <n v="40134"/>
    <s v="Low"/>
    <n v="10"/>
    <n v="10.89"/>
    <n v="0.1"/>
    <x v="3354"/>
    <n v="4.5"/>
    <n v="-21.66"/>
    <n v="0.59"/>
    <x v="0"/>
    <x v="0"/>
    <x v="651"/>
    <x v="13"/>
    <x v="2"/>
    <n v="5678"/>
    <d v="2014-10-16T00:00:00"/>
    <x v="0"/>
    <x v="24"/>
    <n v="49442"/>
  </r>
  <r>
    <x v="1029"/>
    <n v="58"/>
    <s v="Brian Stugart"/>
    <x v="3"/>
    <n v="1"/>
    <x v="982"/>
    <n v="41318"/>
    <s v="Low"/>
    <n v="21"/>
    <n v="56.96"/>
    <n v="0"/>
    <x v="5703"/>
    <n v="13.22"/>
    <n v="161.72"/>
    <n v="0.56000000000000005"/>
    <x v="0"/>
    <x v="0"/>
    <x v="1002"/>
    <x v="13"/>
    <x v="2"/>
    <n v="5824"/>
    <d v="2014-10-18T00:00:00"/>
    <x v="1"/>
    <x v="9"/>
    <n v="76067"/>
  </r>
  <r>
    <x v="56"/>
    <n v="58"/>
    <s v="Alan Barnes"/>
    <x v="2"/>
    <n v="1"/>
    <x v="983"/>
    <n v="2532"/>
    <s v="High"/>
    <n v="39"/>
    <n v="7.31"/>
    <n v="0.03"/>
    <x v="5704"/>
    <n v="0.49"/>
    <n v="140.01"/>
    <n v="0.38"/>
    <x v="0"/>
    <x v="0"/>
    <x v="249"/>
    <x v="12"/>
    <x v="2"/>
    <n v="362"/>
    <d v="2014-10-11T00:00:00"/>
    <x v="0"/>
    <x v="14"/>
    <n v="62701"/>
  </r>
  <r>
    <x v="56"/>
    <n v="58"/>
    <s v="Alan Barnes"/>
    <x v="2"/>
    <n v="1"/>
    <x v="983"/>
    <n v="2532"/>
    <s v="High"/>
    <n v="24"/>
    <n v="20.99"/>
    <n v="0.01"/>
    <x v="5705"/>
    <n v="2.5"/>
    <n v="-78.957999999999998"/>
    <n v="0.81"/>
    <x v="2"/>
    <x v="3"/>
    <x v="598"/>
    <x v="9"/>
    <x v="2"/>
    <n v="363"/>
    <d v="2014-10-11T00:00:00"/>
    <x v="0"/>
    <x v="14"/>
    <n v="62701"/>
  </r>
  <r>
    <x v="869"/>
    <n v="58"/>
    <s v="Bryan Davis"/>
    <x v="2"/>
    <n v="1"/>
    <x v="983"/>
    <n v="9127"/>
    <s v="Not Specified"/>
    <n v="7"/>
    <n v="279.48"/>
    <n v="0.04"/>
    <x v="5706"/>
    <n v="35"/>
    <n v="-329.49"/>
    <n v="0.8"/>
    <x v="0"/>
    <x v="1"/>
    <x v="560"/>
    <x v="0"/>
    <x v="2"/>
    <n v="1259"/>
    <d v="2014-10-12T00:00:00"/>
    <x v="1"/>
    <x v="14"/>
    <n v="61801"/>
  </r>
  <r>
    <x v="1337"/>
    <n v="58"/>
    <s v="Shirley Jackson"/>
    <x v="2"/>
    <n v="1"/>
    <x v="983"/>
    <n v="7075"/>
    <s v="Low"/>
    <n v="15"/>
    <n v="15.42"/>
    <n v="0.02"/>
    <x v="5707"/>
    <n v="10.68"/>
    <n v="-83.3"/>
    <n v="0.57999999999999996"/>
    <x v="0"/>
    <x v="0"/>
    <x v="495"/>
    <x v="0"/>
    <x v="0"/>
    <n v="972"/>
    <d v="2014-10-12T00:00:00"/>
    <x v="0"/>
    <x v="22"/>
    <n v="7017"/>
  </r>
  <r>
    <x v="1056"/>
    <n v="58"/>
    <s v="Christopher Martinez"/>
    <x v="0"/>
    <n v="1"/>
    <x v="983"/>
    <n v="52675"/>
    <s v="Medium"/>
    <n v="22"/>
    <n v="2.21"/>
    <n v="0.01"/>
    <x v="5708"/>
    <n v="1.1200000000000001"/>
    <n v="-4.6399999999999997"/>
    <n v="0.57999999999999996"/>
    <x v="0"/>
    <x v="3"/>
    <x v="1195"/>
    <x v="6"/>
    <x v="1"/>
    <n v="7393"/>
    <d v="2014-10-12T00:00:00"/>
    <x v="0"/>
    <x v="30"/>
    <n v="80030"/>
  </r>
  <r>
    <x v="1056"/>
    <n v="58"/>
    <s v="Christopher Martinez"/>
    <x v="0"/>
    <n v="1"/>
    <x v="983"/>
    <n v="52675"/>
    <s v="Medium"/>
    <n v="4"/>
    <n v="4.7699999999999996"/>
    <n v="0.1"/>
    <x v="5709"/>
    <n v="2.39"/>
    <n v="-22.13"/>
    <n v="0.72"/>
    <x v="2"/>
    <x v="6"/>
    <x v="488"/>
    <x v="8"/>
    <x v="1"/>
    <n v="7392"/>
    <d v="2014-10-12T00:00:00"/>
    <x v="0"/>
    <x v="30"/>
    <n v="80030"/>
  </r>
  <r>
    <x v="1341"/>
    <n v="58"/>
    <s v="Shirley Jackson"/>
    <x v="2"/>
    <n v="1"/>
    <x v="983"/>
    <n v="7075"/>
    <s v="Low"/>
    <n v="43"/>
    <n v="1.86"/>
    <n v="0.01"/>
    <x v="5710"/>
    <n v="2.58"/>
    <n v="-93.18"/>
    <n v="0.82"/>
    <x v="0"/>
    <x v="3"/>
    <x v="728"/>
    <x v="14"/>
    <x v="0"/>
    <n v="973"/>
    <d v="2014-10-14T00:00:00"/>
    <x v="0"/>
    <x v="22"/>
    <n v="7065"/>
  </r>
  <r>
    <x v="240"/>
    <n v="58"/>
    <s v="Steven Ward"/>
    <x v="3"/>
    <n v="1"/>
    <x v="984"/>
    <n v="33571"/>
    <s v="Medium"/>
    <n v="1"/>
    <n v="5.08"/>
    <n v="0.03"/>
    <x v="5711"/>
    <n v="2.0299999999999998"/>
    <n v="-2.5499999999999998"/>
    <n v="0.51"/>
    <x v="1"/>
    <x v="3"/>
    <x v="706"/>
    <x v="5"/>
    <x v="3"/>
    <n v="4716"/>
    <d v="2014-10-14T00:00:00"/>
    <x v="0"/>
    <x v="12"/>
    <n v="33334"/>
  </r>
  <r>
    <x v="499"/>
    <n v="58"/>
    <s v="Kristina Nunn"/>
    <x v="3"/>
    <n v="1"/>
    <x v="984"/>
    <n v="13986"/>
    <s v="High"/>
    <n v="46"/>
    <n v="39.479999999999997"/>
    <n v="0.01"/>
    <x v="5712"/>
    <n v="1.99"/>
    <n v="675.65"/>
    <n v="0.54"/>
    <x v="2"/>
    <x v="6"/>
    <x v="276"/>
    <x v="8"/>
    <x v="2"/>
    <n v="1953"/>
    <d v="2014-10-14T00:00:00"/>
    <x v="0"/>
    <x v="24"/>
    <n v="48127"/>
  </r>
  <r>
    <x v="462"/>
    <n v="58"/>
    <s v="Bradley Drucker"/>
    <x v="0"/>
    <n v="1"/>
    <x v="984"/>
    <n v="10339"/>
    <s v="Low"/>
    <n v="49"/>
    <n v="209.84"/>
    <n v="0.09"/>
    <x v="5713"/>
    <n v="21.21"/>
    <n v="3066.17"/>
    <n v="0.59"/>
    <x v="1"/>
    <x v="1"/>
    <x v="26"/>
    <x v="5"/>
    <x v="1"/>
    <n v="1427"/>
    <d v="2014-10-15T00:00:00"/>
    <x v="0"/>
    <x v="2"/>
    <n v="90069"/>
  </r>
  <r>
    <x v="857"/>
    <n v="58"/>
    <s v="Lycoris Saunders"/>
    <x v="1"/>
    <n v="1"/>
    <x v="985"/>
    <n v="5217"/>
    <s v="High"/>
    <n v="8"/>
    <n v="40.98"/>
    <n v="0.03"/>
    <x v="5714"/>
    <n v="5.33"/>
    <n v="27.88"/>
    <n v="0.56999999999999995"/>
    <x v="0"/>
    <x v="0"/>
    <x v="1128"/>
    <x v="13"/>
    <x v="3"/>
    <n v="725"/>
    <d v="2014-10-12T00:00:00"/>
    <x v="1"/>
    <x v="45"/>
    <n v="28540"/>
  </r>
  <r>
    <x v="1342"/>
    <n v="58"/>
    <s v="Brian Derr"/>
    <x v="0"/>
    <n v="1"/>
    <x v="985"/>
    <n v="50499"/>
    <s v="Not Specified"/>
    <n v="18"/>
    <n v="100.98"/>
    <n v="0.06"/>
    <x v="5715"/>
    <n v="15.66"/>
    <n v="238.52"/>
    <n v="0.56999999999999995"/>
    <x v="0"/>
    <x v="2"/>
    <x v="1185"/>
    <x v="13"/>
    <x v="2"/>
    <n v="7075"/>
    <d v="2014-10-13T00:00:00"/>
    <x v="2"/>
    <x v="3"/>
    <n v="55416"/>
  </r>
  <r>
    <x v="329"/>
    <n v="58"/>
    <s v="Liz Pelletier"/>
    <x v="1"/>
    <n v="1"/>
    <x v="985"/>
    <n v="28641"/>
    <s v="Not Specified"/>
    <n v="33"/>
    <n v="8.32"/>
    <n v="0.05"/>
    <x v="5716"/>
    <n v="2.38"/>
    <n v="-36.340000000000003"/>
    <n v="0.74"/>
    <x v="2"/>
    <x v="6"/>
    <x v="308"/>
    <x v="8"/>
    <x v="3"/>
    <n v="4011"/>
    <d v="2014-10-13T00:00:00"/>
    <x v="1"/>
    <x v="45"/>
    <n v="28079"/>
  </r>
  <r>
    <x v="826"/>
    <n v="58"/>
    <s v="Max Jones"/>
    <x v="1"/>
    <n v="1"/>
    <x v="985"/>
    <n v="44322"/>
    <s v="Not Specified"/>
    <n v="15"/>
    <n v="42.76"/>
    <n v="0.1"/>
    <x v="5717"/>
    <n v="6.22"/>
    <n v="43.55"/>
    <m/>
    <x v="0"/>
    <x v="0"/>
    <x v="1114"/>
    <x v="0"/>
    <x v="0"/>
    <n v="6262"/>
    <d v="2014-10-14T00:00:00"/>
    <x v="0"/>
    <x v="0"/>
    <n v="16801"/>
  </r>
  <r>
    <x v="857"/>
    <n v="58"/>
    <s v="Lycoris Saunders"/>
    <x v="1"/>
    <n v="1"/>
    <x v="985"/>
    <n v="5217"/>
    <s v="High"/>
    <n v="11"/>
    <n v="3.08"/>
    <n v="0.09"/>
    <x v="5718"/>
    <n v="0.99"/>
    <n v="4.08"/>
    <n v="0.37"/>
    <x v="0"/>
    <x v="0"/>
    <x v="655"/>
    <x v="12"/>
    <x v="3"/>
    <n v="726"/>
    <d v="2014-10-14T00:00:00"/>
    <x v="0"/>
    <x v="45"/>
    <n v="28540"/>
  </r>
  <r>
    <x v="206"/>
    <n v="58"/>
    <s v="Shaun Chance"/>
    <x v="2"/>
    <n v="1"/>
    <x v="986"/>
    <n v="27872"/>
    <s v="Not Specified"/>
    <n v="25"/>
    <n v="14.27"/>
    <n v="0.01"/>
    <x v="5719"/>
    <n v="7.27"/>
    <n v="36.430999999999997"/>
    <n v="0.38"/>
    <x v="0"/>
    <x v="0"/>
    <x v="246"/>
    <x v="3"/>
    <x v="1"/>
    <n v="3908"/>
    <d v="2014-10-15T00:00:00"/>
    <x v="0"/>
    <x v="31"/>
    <n v="83814"/>
  </r>
  <r>
    <x v="1283"/>
    <n v="58"/>
    <s v="Amy Hunt"/>
    <x v="0"/>
    <n v="1"/>
    <x v="986"/>
    <n v="42788"/>
    <s v="Critical"/>
    <n v="26"/>
    <n v="10.14"/>
    <n v="0.1"/>
    <x v="5720"/>
    <n v="2.27"/>
    <n v="67.709999999999994"/>
    <n v="0.36"/>
    <x v="0"/>
    <x v="3"/>
    <x v="16"/>
    <x v="2"/>
    <x v="3"/>
    <n v="6039"/>
    <d v="2014-10-15T00:00:00"/>
    <x v="0"/>
    <x v="29"/>
    <n v="37086"/>
  </r>
  <r>
    <x v="601"/>
    <n v="58"/>
    <s v="Ellis Ballard"/>
    <x v="2"/>
    <n v="1"/>
    <x v="987"/>
    <n v="5989"/>
    <s v="Medium"/>
    <n v="21"/>
    <n v="2.78"/>
    <n v="0.06"/>
    <x v="5721"/>
    <n v="1.34"/>
    <n v="-3.2"/>
    <n v="0.45"/>
    <x v="0"/>
    <x v="3"/>
    <x v="669"/>
    <x v="6"/>
    <x v="1"/>
    <n v="837"/>
    <d v="2014-10-15T00:00:00"/>
    <x v="0"/>
    <x v="2"/>
    <n v="95661"/>
  </r>
  <r>
    <x v="601"/>
    <n v="58"/>
    <s v="Ellis Ballard"/>
    <x v="2"/>
    <n v="1"/>
    <x v="987"/>
    <n v="5989"/>
    <s v="Medium"/>
    <n v="6"/>
    <n v="25.98"/>
    <n v="0.1"/>
    <x v="5722"/>
    <n v="5.37"/>
    <n v="-6.64"/>
    <n v="0.5"/>
    <x v="0"/>
    <x v="5"/>
    <x v="886"/>
    <x v="13"/>
    <x v="1"/>
    <n v="836"/>
    <d v="2014-10-16T00:00:00"/>
    <x v="0"/>
    <x v="2"/>
    <n v="95661"/>
  </r>
  <r>
    <x v="88"/>
    <n v="58"/>
    <s v="Justin Ellison"/>
    <x v="1"/>
    <n v="1"/>
    <x v="988"/>
    <n v="12611"/>
    <s v="Medium"/>
    <n v="13"/>
    <n v="12.97"/>
    <n v="0.03"/>
    <x v="5723"/>
    <n v="1.49"/>
    <n v="72.819500000000005"/>
    <n v="0.35"/>
    <x v="0"/>
    <x v="0"/>
    <x v="208"/>
    <x v="3"/>
    <x v="3"/>
    <n v="1757"/>
    <d v="2014-10-17T00:00:00"/>
    <x v="1"/>
    <x v="32"/>
    <n v="39301"/>
  </r>
  <r>
    <x v="590"/>
    <n v="58"/>
    <s v="Sylvia Foulston"/>
    <x v="2"/>
    <n v="1"/>
    <x v="988"/>
    <n v="12419"/>
    <s v="Critical"/>
    <n v="12"/>
    <n v="1938.02"/>
    <n v="0.06"/>
    <x v="5724"/>
    <n v="13.99"/>
    <n v="5322.14"/>
    <n v="0.38"/>
    <x v="2"/>
    <x v="5"/>
    <x v="270"/>
    <x v="7"/>
    <x v="2"/>
    <n v="1727"/>
    <d v="2014-10-17T00:00:00"/>
    <x v="0"/>
    <x v="14"/>
    <n v="60060"/>
  </r>
  <r>
    <x v="122"/>
    <n v="58"/>
    <s v="Toby Carlisle"/>
    <x v="1"/>
    <n v="1"/>
    <x v="988"/>
    <n v="51300"/>
    <s v="Medium"/>
    <n v="43"/>
    <n v="8.33"/>
    <n v="0.09"/>
    <x v="5725"/>
    <n v="1.99"/>
    <n v="30.76"/>
    <n v="0.52"/>
    <x v="2"/>
    <x v="6"/>
    <x v="294"/>
    <x v="8"/>
    <x v="3"/>
    <n v="7192"/>
    <d v="2014-10-17T00:00:00"/>
    <x v="0"/>
    <x v="29"/>
    <n v="37064"/>
  </r>
  <r>
    <x v="859"/>
    <n v="58"/>
    <s v="Henry Goldwyn"/>
    <x v="0"/>
    <n v="1"/>
    <x v="989"/>
    <n v="9124"/>
    <s v="Low"/>
    <n v="17"/>
    <n v="152.47999999999999"/>
    <n v="0.04"/>
    <x v="5726"/>
    <n v="6.5"/>
    <n v="-0.84"/>
    <n v="0.74"/>
    <x v="2"/>
    <x v="0"/>
    <x v="378"/>
    <x v="8"/>
    <x v="3"/>
    <n v="1256"/>
    <d v="2014-10-16T00:00:00"/>
    <x v="0"/>
    <x v="12"/>
    <n v="33065"/>
  </r>
  <r>
    <x v="216"/>
    <n v="58"/>
    <s v="Troy Blackwell"/>
    <x v="1"/>
    <n v="1"/>
    <x v="989"/>
    <n v="2657"/>
    <s v="High"/>
    <n v="37"/>
    <n v="65.989999999999995"/>
    <n v="0.02"/>
    <x v="5727"/>
    <n v="8.99"/>
    <n v="464.35500000000002"/>
    <n v="0.55000000000000004"/>
    <x v="2"/>
    <x v="0"/>
    <x v="537"/>
    <x v="9"/>
    <x v="3"/>
    <n v="385"/>
    <d v="2014-10-17T00:00:00"/>
    <x v="0"/>
    <x v="12"/>
    <n v="34741"/>
  </r>
  <r>
    <x v="216"/>
    <n v="58"/>
    <s v="Troy Blackwell"/>
    <x v="1"/>
    <n v="1"/>
    <x v="989"/>
    <n v="2657"/>
    <s v="High"/>
    <n v="30"/>
    <n v="279.81"/>
    <n v="0.05"/>
    <x v="5728"/>
    <n v="23.19"/>
    <n v="2108.8000000000002"/>
    <n v="0.59"/>
    <x v="0"/>
    <x v="2"/>
    <x v="142"/>
    <x v="13"/>
    <x v="3"/>
    <n v="384"/>
    <d v="2014-10-18T00:00:00"/>
    <x v="2"/>
    <x v="12"/>
    <n v="34741"/>
  </r>
  <r>
    <x v="859"/>
    <n v="58"/>
    <s v="Henry Goldwyn"/>
    <x v="0"/>
    <n v="1"/>
    <x v="989"/>
    <n v="9124"/>
    <s v="Low"/>
    <n v="29"/>
    <n v="4.9800000000000004"/>
    <n v="0.01"/>
    <x v="5729"/>
    <n v="7.28"/>
    <n v="-118.56"/>
    <n v="0.38"/>
    <x v="0"/>
    <x v="0"/>
    <x v="1083"/>
    <x v="2"/>
    <x v="3"/>
    <n v="1257"/>
    <d v="2014-10-21T00:00:00"/>
    <x v="0"/>
    <x v="12"/>
    <n v="33065"/>
  </r>
  <r>
    <x v="1116"/>
    <n v="58"/>
    <s v="Jamie Kunitz"/>
    <x v="2"/>
    <n v="1"/>
    <x v="990"/>
    <n v="33734"/>
    <s v="Not Specified"/>
    <n v="13"/>
    <n v="29.14"/>
    <n v="0.05"/>
    <x v="5730"/>
    <n v="4.8600000000000003"/>
    <n v="106.53"/>
    <n v="0.38"/>
    <x v="0"/>
    <x v="3"/>
    <x v="962"/>
    <x v="2"/>
    <x v="2"/>
    <n v="4746"/>
    <d v="2014-10-18T00:00:00"/>
    <x v="0"/>
    <x v="14"/>
    <n v="62205"/>
  </r>
  <r>
    <x v="1008"/>
    <n v="58"/>
    <s v="Mick Crebagga"/>
    <x v="1"/>
    <n v="1"/>
    <x v="990"/>
    <n v="47075"/>
    <s v="Medium"/>
    <n v="42"/>
    <n v="100.98"/>
    <n v="0.05"/>
    <x v="5731"/>
    <n v="35.840000000000003"/>
    <n v="10.220000000000001"/>
    <n v="0.62"/>
    <x v="1"/>
    <x v="4"/>
    <x v="35"/>
    <x v="10"/>
    <x v="3"/>
    <n v="6614"/>
    <d v="2014-10-19T00:00:00"/>
    <x v="2"/>
    <x v="12"/>
    <n v="34982"/>
  </r>
  <r>
    <x v="817"/>
    <n v="58"/>
    <s v="Nona Balk"/>
    <x v="2"/>
    <n v="1"/>
    <x v="990"/>
    <n v="1666"/>
    <s v="Critical"/>
    <n v="19"/>
    <n v="315.98"/>
    <n v="0.09"/>
    <x v="5732"/>
    <n v="19.989999999999998"/>
    <n v="1996.6755000000001"/>
    <n v="0.38"/>
    <x v="0"/>
    <x v="0"/>
    <x v="641"/>
    <x v="3"/>
    <x v="3"/>
    <n v="245"/>
    <d v="2014-10-19T00:00:00"/>
    <x v="1"/>
    <x v="8"/>
    <n v="70506"/>
  </r>
  <r>
    <x v="431"/>
    <n v="58"/>
    <s v="Deborah Brumfield"/>
    <x v="0"/>
    <n v="1"/>
    <x v="991"/>
    <n v="27363"/>
    <s v="Medium"/>
    <n v="16"/>
    <n v="20.239999999999998"/>
    <n v="0.06"/>
    <x v="5733"/>
    <n v="6.67"/>
    <n v="98.34"/>
    <n v="0.49"/>
    <x v="1"/>
    <x v="6"/>
    <x v="1069"/>
    <x v="5"/>
    <x v="3"/>
    <n v="3838"/>
    <d v="2014-10-19T00:00:00"/>
    <x v="0"/>
    <x v="33"/>
    <n v="72143"/>
  </r>
  <r>
    <x v="456"/>
    <n v="58"/>
    <s v="Mike Caudle"/>
    <x v="2"/>
    <n v="1"/>
    <x v="991"/>
    <n v="35110"/>
    <s v="High"/>
    <n v="14"/>
    <n v="896.99"/>
    <n v="0.01"/>
    <x v="5734"/>
    <n v="19.989999999999998"/>
    <n v="5065.5069999999996"/>
    <n v="0.38"/>
    <x v="0"/>
    <x v="0"/>
    <x v="59"/>
    <x v="3"/>
    <x v="2"/>
    <n v="4935"/>
    <d v="2014-10-19T00:00:00"/>
    <x v="0"/>
    <x v="9"/>
    <n v="77036"/>
  </r>
  <r>
    <x v="1269"/>
    <n v="58"/>
    <s v="Berenike Kampe"/>
    <x v="2"/>
    <n v="1"/>
    <x v="991"/>
    <n v="11271"/>
    <s v="High"/>
    <n v="46"/>
    <n v="3.28"/>
    <n v="0"/>
    <x v="5735"/>
    <n v="3.97"/>
    <n v="-115.8"/>
    <n v="0.56000000000000005"/>
    <x v="0"/>
    <x v="3"/>
    <x v="60"/>
    <x v="6"/>
    <x v="0"/>
    <n v="1564"/>
    <d v="2014-10-20T00:00:00"/>
    <x v="0"/>
    <x v="28"/>
    <n v="1840"/>
  </r>
  <r>
    <x v="1037"/>
    <n v="58"/>
    <s v="Deborah Brumfield"/>
    <x v="0"/>
    <n v="1"/>
    <x v="991"/>
    <n v="27363"/>
    <s v="Medium"/>
    <n v="6"/>
    <n v="101.41"/>
    <n v="7.0000000000000007E-2"/>
    <x v="5736"/>
    <n v="35"/>
    <n v="-265.62"/>
    <n v="0.82"/>
    <x v="0"/>
    <x v="1"/>
    <x v="736"/>
    <x v="0"/>
    <x v="1"/>
    <n v="3837"/>
    <d v="2014-10-20T00:00:00"/>
    <x v="0"/>
    <x v="2"/>
    <n v="91761"/>
  </r>
  <r>
    <x v="456"/>
    <n v="58"/>
    <s v="Mike Caudle"/>
    <x v="2"/>
    <n v="1"/>
    <x v="991"/>
    <n v="35110"/>
    <s v="High"/>
    <n v="49"/>
    <n v="29.89"/>
    <n v="0.02"/>
    <x v="5737"/>
    <n v="1.99"/>
    <n v="485.95"/>
    <n v="0.5"/>
    <x v="2"/>
    <x v="6"/>
    <x v="214"/>
    <x v="8"/>
    <x v="2"/>
    <n v="4936"/>
    <d v="2014-10-20T00:00:00"/>
    <x v="0"/>
    <x v="9"/>
    <n v="77036"/>
  </r>
  <r>
    <x v="1096"/>
    <n v="58"/>
    <s v="Logan Currie"/>
    <x v="0"/>
    <n v="1"/>
    <x v="992"/>
    <n v="31777"/>
    <s v="Not Specified"/>
    <n v="10"/>
    <n v="12.28"/>
    <n v="0.01"/>
    <x v="5738"/>
    <n v="6.47"/>
    <n v="1.85"/>
    <n v="0.38"/>
    <x v="0"/>
    <x v="0"/>
    <x v="921"/>
    <x v="2"/>
    <x v="3"/>
    <n v="4457"/>
    <d v="2014-10-19T00:00:00"/>
    <x v="0"/>
    <x v="33"/>
    <n v="72801"/>
  </r>
  <r>
    <x v="1006"/>
    <n v="58"/>
    <s v="Raymond Book"/>
    <x v="3"/>
    <n v="1"/>
    <x v="992"/>
    <n v="13126"/>
    <s v="Not Specified"/>
    <n v="43"/>
    <n v="599.99"/>
    <n v="7.0000000000000007E-2"/>
    <x v="5739"/>
    <n v="24.49"/>
    <n v="6492.6670000000004"/>
    <n v="0.5"/>
    <x v="2"/>
    <x v="1"/>
    <x v="382"/>
    <x v="11"/>
    <x v="1"/>
    <n v="1831"/>
    <d v="2014-10-20T00:00:00"/>
    <x v="0"/>
    <x v="21"/>
    <n v="98006"/>
  </r>
  <r>
    <x v="53"/>
    <n v="58"/>
    <s v="Raymond Book"/>
    <x v="3"/>
    <n v="1"/>
    <x v="992"/>
    <n v="13126"/>
    <s v="Not Specified"/>
    <n v="2"/>
    <n v="179.29"/>
    <n v="0.02"/>
    <x v="5740"/>
    <n v="29.21"/>
    <n v="-301.73"/>
    <n v="0.74"/>
    <x v="1"/>
    <x v="4"/>
    <x v="115"/>
    <x v="4"/>
    <x v="1"/>
    <n v="1833"/>
    <d v="2014-10-21T00:00:00"/>
    <x v="2"/>
    <x v="21"/>
    <n v="98226"/>
  </r>
  <r>
    <x v="53"/>
    <n v="58"/>
    <s v="Raymond Book"/>
    <x v="3"/>
    <n v="1"/>
    <x v="992"/>
    <n v="13126"/>
    <s v="Not Specified"/>
    <n v="45"/>
    <n v="135.99"/>
    <n v="0.02"/>
    <x v="5741"/>
    <n v="28.63"/>
    <n v="114.46"/>
    <n v="0.76"/>
    <x v="1"/>
    <x v="2"/>
    <x v="1058"/>
    <x v="1"/>
    <x v="1"/>
    <n v="1832"/>
    <d v="2014-10-21T00:00:00"/>
    <x v="2"/>
    <x v="21"/>
    <n v="98226"/>
  </r>
  <r>
    <x v="1096"/>
    <n v="58"/>
    <s v="Logan Currie"/>
    <x v="0"/>
    <n v="1"/>
    <x v="992"/>
    <n v="31777"/>
    <s v="Not Specified"/>
    <n v="32"/>
    <n v="200.98"/>
    <n v="7.0000000000000007E-2"/>
    <x v="5742"/>
    <n v="23.76"/>
    <n v="1590.95"/>
    <n v="0.57999999999999996"/>
    <x v="1"/>
    <x v="2"/>
    <x v="345"/>
    <x v="1"/>
    <x v="3"/>
    <n v="4456"/>
    <d v="2014-10-21T00:00:00"/>
    <x v="2"/>
    <x v="33"/>
    <n v="72801"/>
  </r>
  <r>
    <x v="1319"/>
    <n v="58"/>
    <s v="Steven Roelle"/>
    <x v="0"/>
    <n v="1"/>
    <x v="993"/>
    <n v="37891"/>
    <s v="High"/>
    <n v="4"/>
    <n v="259.70999999999998"/>
    <n v="0.02"/>
    <x v="5743"/>
    <n v="66.67"/>
    <n v="-627.64115700000002"/>
    <n v="0.61"/>
    <x v="1"/>
    <x v="4"/>
    <x v="221"/>
    <x v="4"/>
    <x v="0"/>
    <n v="5332"/>
    <d v="2014-10-20T00:00:00"/>
    <x v="2"/>
    <x v="0"/>
    <n v="16148"/>
  </r>
  <r>
    <x v="142"/>
    <n v="58"/>
    <s v="Matt Abelman"/>
    <x v="1"/>
    <n v="1"/>
    <x v="993"/>
    <n v="29158"/>
    <s v="High"/>
    <n v="12"/>
    <n v="200.98"/>
    <n v="7.0000000000000007E-2"/>
    <x v="5744"/>
    <n v="23.76"/>
    <n v="180.8"/>
    <n v="0.57999999999999996"/>
    <x v="1"/>
    <x v="2"/>
    <x v="345"/>
    <x v="1"/>
    <x v="2"/>
    <n v="4090"/>
    <d v="2014-10-21T00:00:00"/>
    <x v="2"/>
    <x v="3"/>
    <n v="55429"/>
  </r>
  <r>
    <x v="30"/>
    <n v="58"/>
    <s v="Jasper Cacioppo"/>
    <x v="1"/>
    <n v="1"/>
    <x v="993"/>
    <n v="18532"/>
    <s v="Not Specified"/>
    <n v="29"/>
    <n v="8.4499999999999993"/>
    <n v="0.09"/>
    <x v="5745"/>
    <n v="7.77"/>
    <n v="-146.24"/>
    <n v="0.55000000000000004"/>
    <x v="0"/>
    <x v="6"/>
    <x v="1060"/>
    <x v="16"/>
    <x v="0"/>
    <n v="2566"/>
    <d v="2014-10-21T00:00:00"/>
    <x v="0"/>
    <x v="13"/>
    <n v="11010"/>
  </r>
  <r>
    <x v="689"/>
    <n v="58"/>
    <s v="Sarah Brown"/>
    <x v="3"/>
    <n v="1"/>
    <x v="993"/>
    <n v="55744"/>
    <s v="Critical"/>
    <n v="23"/>
    <n v="20.99"/>
    <n v="0.02"/>
    <x v="5746"/>
    <n v="0.99"/>
    <n v="-44.131999999999998"/>
    <n v="0.83"/>
    <x v="2"/>
    <x v="6"/>
    <x v="779"/>
    <x v="9"/>
    <x v="0"/>
    <n v="7789"/>
    <d v="2014-10-21T00:00:00"/>
    <x v="0"/>
    <x v="13"/>
    <n v="14043"/>
  </r>
  <r>
    <x v="1319"/>
    <n v="58"/>
    <s v="Steven Roelle"/>
    <x v="0"/>
    <n v="1"/>
    <x v="993"/>
    <n v="37891"/>
    <s v="High"/>
    <n v="21"/>
    <n v="1.98"/>
    <n v="0.06"/>
    <x v="2823"/>
    <n v="0.7"/>
    <n v="-9.09"/>
    <n v="0.83"/>
    <x v="0"/>
    <x v="3"/>
    <x v="91"/>
    <x v="14"/>
    <x v="0"/>
    <n v="5331"/>
    <d v="2014-10-22T00:00:00"/>
    <x v="1"/>
    <x v="0"/>
    <n v="16148"/>
  </r>
  <r>
    <x v="30"/>
    <n v="58"/>
    <s v="Jasper Cacioppo"/>
    <x v="1"/>
    <n v="1"/>
    <x v="993"/>
    <n v="18532"/>
    <s v="Not Specified"/>
    <n v="31"/>
    <n v="15.42"/>
    <n v="0.01"/>
    <x v="5747"/>
    <n v="10.68"/>
    <n v="-131.59"/>
    <n v="0.57999999999999996"/>
    <x v="0"/>
    <x v="0"/>
    <x v="495"/>
    <x v="0"/>
    <x v="0"/>
    <n v="2567"/>
    <d v="2014-10-22T00:00:00"/>
    <x v="0"/>
    <x v="13"/>
    <n v="11010"/>
  </r>
  <r>
    <x v="481"/>
    <n v="58"/>
    <s v="Dennis Bolton"/>
    <x v="0"/>
    <n v="1"/>
    <x v="993"/>
    <n v="11493"/>
    <s v="Critical"/>
    <n v="16"/>
    <n v="6.47"/>
    <n v="0.01"/>
    <x v="5748"/>
    <n v="1.22"/>
    <n v="38.03"/>
    <n v="0.4"/>
    <x v="0"/>
    <x v="3"/>
    <x v="622"/>
    <x v="6"/>
    <x v="0"/>
    <n v="1593"/>
    <d v="2014-10-22T00:00:00"/>
    <x v="0"/>
    <x v="0"/>
    <n v="15221"/>
  </r>
  <r>
    <x v="1319"/>
    <n v="58"/>
    <s v="Steven Roelle"/>
    <x v="0"/>
    <n v="1"/>
    <x v="993"/>
    <n v="37891"/>
    <s v="High"/>
    <n v="24"/>
    <n v="6.48"/>
    <n v="0.04"/>
    <x v="5749"/>
    <n v="6.6"/>
    <n v="-65.540000000000006"/>
    <n v="0.37"/>
    <x v="0"/>
    <x v="0"/>
    <x v="206"/>
    <x v="2"/>
    <x v="0"/>
    <n v="5330"/>
    <d v="2014-10-22T00:00:00"/>
    <x v="0"/>
    <x v="0"/>
    <n v="16148"/>
  </r>
  <r>
    <x v="518"/>
    <n v="58"/>
    <s v="Anne Pryor"/>
    <x v="3"/>
    <n v="1"/>
    <x v="993"/>
    <n v="135"/>
    <s v="Not Specified"/>
    <n v="25"/>
    <n v="4.9800000000000004"/>
    <n v="0.09"/>
    <x v="5750"/>
    <n v="4.62"/>
    <n v="-89.25"/>
    <n v="0.64"/>
    <x v="2"/>
    <x v="6"/>
    <x v="264"/>
    <x v="8"/>
    <x v="0"/>
    <n v="25"/>
    <d v="2014-10-22T00:00:00"/>
    <x v="0"/>
    <x v="13"/>
    <n v="12180"/>
  </r>
  <r>
    <x v="121"/>
    <n v="58"/>
    <s v="Filia McAdams"/>
    <x v="0"/>
    <n v="1"/>
    <x v="993"/>
    <n v="16320"/>
    <s v="Not Specified"/>
    <n v="17"/>
    <n v="125.99"/>
    <n v="0"/>
    <x v="5751"/>
    <n v="8.08"/>
    <n v="176.86799999999999"/>
    <n v="0.56999999999999995"/>
    <x v="2"/>
    <x v="0"/>
    <x v="1052"/>
    <x v="9"/>
    <x v="2"/>
    <n v="2269"/>
    <d v="2014-10-22T00:00:00"/>
    <x v="0"/>
    <x v="36"/>
    <n v="47591"/>
  </r>
  <r>
    <x v="1319"/>
    <n v="58"/>
    <s v="Steven Roelle"/>
    <x v="0"/>
    <n v="1"/>
    <x v="993"/>
    <n v="37891"/>
    <s v="High"/>
    <n v="33"/>
    <n v="179.99"/>
    <n v="0.03"/>
    <x v="5752"/>
    <n v="13.99"/>
    <n v="1184.6790000000001"/>
    <n v="0.56999999999999995"/>
    <x v="2"/>
    <x v="5"/>
    <x v="709"/>
    <x v="9"/>
    <x v="0"/>
    <n v="5333"/>
    <d v="2014-10-22T00:00:00"/>
    <x v="0"/>
    <x v="0"/>
    <n v="16148"/>
  </r>
  <r>
    <x v="740"/>
    <n v="58"/>
    <s v="Jeremy Pistek"/>
    <x v="2"/>
    <n v="1"/>
    <x v="993"/>
    <n v="42148"/>
    <s v="Critical"/>
    <n v="11"/>
    <n v="3.98"/>
    <n v="7.0000000000000007E-2"/>
    <x v="5753"/>
    <n v="2.97"/>
    <n v="-10.64"/>
    <n v="0.35"/>
    <x v="0"/>
    <x v="3"/>
    <x v="977"/>
    <x v="2"/>
    <x v="1"/>
    <n v="5940"/>
    <d v="2014-10-23T00:00:00"/>
    <x v="0"/>
    <x v="2"/>
    <n v="90503"/>
  </r>
  <r>
    <x v="558"/>
    <n v="58"/>
    <s v="Pauline Webber"/>
    <x v="3"/>
    <n v="1"/>
    <x v="993"/>
    <n v="57380"/>
    <s v="Low"/>
    <n v="3"/>
    <n v="212.6"/>
    <n v="0.05"/>
    <x v="5754"/>
    <n v="52.2"/>
    <n v="-95.04"/>
    <n v="0.64"/>
    <x v="1"/>
    <x v="4"/>
    <x v="8"/>
    <x v="4"/>
    <x v="1"/>
    <n v="8031"/>
    <d v="2014-10-24T00:00:00"/>
    <x v="2"/>
    <x v="31"/>
    <n v="83704"/>
  </r>
  <r>
    <x v="352"/>
    <n v="58"/>
    <s v="Justin Deggeller"/>
    <x v="2"/>
    <n v="1"/>
    <x v="994"/>
    <n v="52389"/>
    <s v="Critical"/>
    <n v="31"/>
    <n v="21.38"/>
    <n v="0.08"/>
    <x v="5755"/>
    <n v="8.99"/>
    <n v="-57.16"/>
    <n v="0.59"/>
    <x v="0"/>
    <x v="6"/>
    <x v="355"/>
    <x v="6"/>
    <x v="3"/>
    <n v="7353"/>
    <d v="2014-10-21T00:00:00"/>
    <x v="0"/>
    <x v="4"/>
    <n v="36330"/>
  </r>
  <r>
    <x v="701"/>
    <n v="58"/>
    <s v="Shaun Chance"/>
    <x v="2"/>
    <n v="1"/>
    <x v="994"/>
    <n v="41987"/>
    <s v="Not Specified"/>
    <n v="25"/>
    <n v="320.64"/>
    <n v="0.05"/>
    <x v="5756"/>
    <n v="29.2"/>
    <n v="1760.11"/>
    <n v="0.66"/>
    <x v="1"/>
    <x v="4"/>
    <x v="871"/>
    <x v="4"/>
    <x v="1"/>
    <n v="5918"/>
    <d v="2014-10-22T00:00:00"/>
    <x v="2"/>
    <x v="31"/>
    <n v="83402"/>
  </r>
  <r>
    <x v="1159"/>
    <n v="58"/>
    <s v="Steven Cartwright"/>
    <x v="1"/>
    <n v="1"/>
    <x v="994"/>
    <n v="55650"/>
    <s v="Low"/>
    <n v="41"/>
    <n v="32.979999999999997"/>
    <n v="0.1"/>
    <x v="5757"/>
    <n v="5.5"/>
    <n v="-112.58"/>
    <n v="0.75"/>
    <x v="2"/>
    <x v="0"/>
    <x v="155"/>
    <x v="8"/>
    <x v="3"/>
    <n v="7774"/>
    <d v="2014-10-23T00:00:00"/>
    <x v="0"/>
    <x v="12"/>
    <n v="34239"/>
  </r>
  <r>
    <x v="803"/>
    <n v="58"/>
    <s v="Denny Ordway"/>
    <x v="0"/>
    <n v="1"/>
    <x v="994"/>
    <n v="54215"/>
    <s v="High"/>
    <n v="14"/>
    <n v="22.98"/>
    <n v="0.04"/>
    <x v="5758"/>
    <n v="1.99"/>
    <n v="53.44"/>
    <n v="0.46"/>
    <x v="2"/>
    <x v="6"/>
    <x v="470"/>
    <x v="8"/>
    <x v="1"/>
    <n v="7581"/>
    <d v="2014-10-23T00:00:00"/>
    <x v="0"/>
    <x v="2"/>
    <n v="92399"/>
  </r>
  <r>
    <x v="116"/>
    <n v="58"/>
    <s v="Sally Matthias"/>
    <x v="1"/>
    <n v="1"/>
    <x v="995"/>
    <n v="8773"/>
    <s v="Critical"/>
    <n v="5"/>
    <n v="55.99"/>
    <n v="0.09"/>
    <x v="5759"/>
    <n v="5"/>
    <n v="-305.31599999999997"/>
    <n v="0.83"/>
    <x v="2"/>
    <x v="6"/>
    <x v="415"/>
    <x v="9"/>
    <x v="2"/>
    <n v="1196"/>
    <d v="2014-10-22T00:00:00"/>
    <x v="0"/>
    <x v="3"/>
    <n v="56001"/>
  </r>
  <r>
    <x v="34"/>
    <n v="58"/>
    <s v="Sandra Flanagan"/>
    <x v="2"/>
    <n v="1"/>
    <x v="995"/>
    <n v="4387"/>
    <s v="Critical"/>
    <n v="4"/>
    <n v="150.97999999999999"/>
    <n v="7.0000000000000007E-2"/>
    <x v="5760"/>
    <n v="39.25"/>
    <n v="-388.51670000000001"/>
    <n v="0.75"/>
    <x v="1"/>
    <x v="4"/>
    <x v="24"/>
    <x v="4"/>
    <x v="0"/>
    <n v="627"/>
    <d v="2014-10-23T00:00:00"/>
    <x v="2"/>
    <x v="20"/>
    <n v="44125"/>
  </r>
  <r>
    <x v="926"/>
    <n v="58"/>
    <s v="Paul MacIntyre"/>
    <x v="2"/>
    <n v="1"/>
    <x v="995"/>
    <n v="53728"/>
    <s v="High"/>
    <n v="27"/>
    <n v="58.1"/>
    <n v="7.0000000000000007E-2"/>
    <x v="5761"/>
    <n v="1.49"/>
    <n v="637.60199999999998"/>
    <n v="0.38"/>
    <x v="0"/>
    <x v="0"/>
    <x v="129"/>
    <x v="3"/>
    <x v="2"/>
    <n v="7523"/>
    <d v="2014-10-23T00:00:00"/>
    <x v="0"/>
    <x v="34"/>
    <n v="57401"/>
  </r>
  <r>
    <x v="1099"/>
    <n v="58"/>
    <s v="Julie Creighton"/>
    <x v="2"/>
    <n v="1"/>
    <x v="995"/>
    <n v="35"/>
    <s v="Not Specified"/>
    <n v="30"/>
    <n v="9.11"/>
    <n v="0.03"/>
    <x v="5762"/>
    <n v="2.25"/>
    <n v="60.72"/>
    <n v="0.52"/>
    <x v="0"/>
    <x v="3"/>
    <x v="614"/>
    <x v="6"/>
    <x v="2"/>
    <n v="7"/>
    <d v="2014-10-23T00:00:00"/>
    <x v="0"/>
    <x v="10"/>
    <n v="50010"/>
  </r>
  <r>
    <x v="646"/>
    <n v="58"/>
    <s v="Chad Cunningham"/>
    <x v="0"/>
    <n v="1"/>
    <x v="995"/>
    <n v="20160"/>
    <s v="Low"/>
    <n v="42"/>
    <n v="10.31"/>
    <n v="0.08"/>
    <x v="5763"/>
    <n v="1.79"/>
    <n v="174.89"/>
    <n v="0.38"/>
    <x v="0"/>
    <x v="3"/>
    <x v="751"/>
    <x v="2"/>
    <x v="2"/>
    <n v="2796"/>
    <d v="2014-10-24T00:00:00"/>
    <x v="1"/>
    <x v="14"/>
    <n v="61604"/>
  </r>
  <r>
    <x v="1099"/>
    <n v="58"/>
    <s v="Julie Creighton"/>
    <x v="2"/>
    <n v="1"/>
    <x v="995"/>
    <n v="35"/>
    <s v="Not Specified"/>
    <n v="14"/>
    <n v="155.99"/>
    <n v="0.01"/>
    <x v="5764"/>
    <n v="8.99"/>
    <n v="48.987000000000002"/>
    <n v="0.57999999999999996"/>
    <x v="2"/>
    <x v="0"/>
    <x v="699"/>
    <x v="9"/>
    <x v="2"/>
    <n v="8"/>
    <d v="2014-10-24T00:00:00"/>
    <x v="0"/>
    <x v="10"/>
    <n v="50010"/>
  </r>
  <r>
    <x v="356"/>
    <n v="58"/>
    <s v="Scot Coram"/>
    <x v="2"/>
    <n v="1"/>
    <x v="996"/>
    <n v="11040"/>
    <s v="Not Specified"/>
    <n v="44"/>
    <n v="23.99"/>
    <n v="0.03"/>
    <x v="5765"/>
    <n v="6.71"/>
    <n v="389.61"/>
    <n v="0.35"/>
    <x v="0"/>
    <x v="0"/>
    <x v="693"/>
    <x v="15"/>
    <x v="2"/>
    <n v="1532"/>
    <d v="2014-10-23T00:00:00"/>
    <x v="0"/>
    <x v="23"/>
    <n v="53209"/>
  </r>
  <r>
    <x v="546"/>
    <n v="58"/>
    <s v="Gary Zandusky"/>
    <x v="1"/>
    <n v="1"/>
    <x v="997"/>
    <n v="21893"/>
    <s v="Critical"/>
    <n v="30"/>
    <n v="17.07"/>
    <n v="0.01"/>
    <x v="5766"/>
    <n v="8.1300000000000008"/>
    <n v="59.47"/>
    <n v="0.38"/>
    <x v="0"/>
    <x v="0"/>
    <x v="633"/>
    <x v="15"/>
    <x v="2"/>
    <n v="3057"/>
    <d v="2014-10-25T00:00:00"/>
    <x v="1"/>
    <x v="9"/>
    <n v="78596"/>
  </r>
  <r>
    <x v="34"/>
    <n v="58"/>
    <s v="Sandra Flanagan"/>
    <x v="1"/>
    <n v="1"/>
    <x v="997"/>
    <n v="4512"/>
    <s v="Low"/>
    <n v="43"/>
    <n v="146.34"/>
    <n v="0.06"/>
    <x v="5767"/>
    <n v="43.75"/>
    <n v="-353.65987799999999"/>
    <n v="0.64"/>
    <x v="1"/>
    <x v="4"/>
    <x v="685"/>
    <x v="4"/>
    <x v="0"/>
    <n v="639"/>
    <d v="2014-10-29T00:00:00"/>
    <x v="2"/>
    <x v="20"/>
    <n v="44125"/>
  </r>
  <r>
    <x v="542"/>
    <n v="58"/>
    <s v="Sara Luxemburg"/>
    <x v="0"/>
    <n v="1"/>
    <x v="998"/>
    <n v="33987"/>
    <s v="High"/>
    <n v="19"/>
    <n v="90.98"/>
    <n v="0.1"/>
    <x v="5768"/>
    <n v="30"/>
    <n v="-189.55"/>
    <n v="0.61"/>
    <x v="1"/>
    <x v="2"/>
    <x v="1033"/>
    <x v="1"/>
    <x v="0"/>
    <n v="4785"/>
    <d v="2014-10-26T00:00:00"/>
    <x v="2"/>
    <x v="25"/>
    <n v="5439"/>
  </r>
  <r>
    <x v="744"/>
    <n v="58"/>
    <s v="Sara Luxemburg"/>
    <x v="0"/>
    <n v="1"/>
    <x v="998"/>
    <n v="33987"/>
    <s v="High"/>
    <n v="27"/>
    <n v="65.989999999999995"/>
    <n v="7.0000000000000007E-2"/>
    <x v="5769"/>
    <n v="3.99"/>
    <n v="270.60300000000001"/>
    <n v="0.59"/>
    <x v="2"/>
    <x v="0"/>
    <x v="225"/>
    <x v="9"/>
    <x v="1"/>
    <n v="4786"/>
    <d v="2014-10-26T00:00:00"/>
    <x v="0"/>
    <x v="2"/>
    <n v="95630"/>
  </r>
  <r>
    <x v="982"/>
    <n v="58"/>
    <s v="Becky Martin"/>
    <x v="1"/>
    <n v="1"/>
    <x v="998"/>
    <n v="47106"/>
    <s v="Medium"/>
    <n v="37"/>
    <n v="59.98"/>
    <n v="0.05"/>
    <x v="5770"/>
    <n v="3.99"/>
    <n v="660.06"/>
    <n v="0.56999999999999995"/>
    <x v="0"/>
    <x v="0"/>
    <x v="89"/>
    <x v="13"/>
    <x v="0"/>
    <n v="6619"/>
    <d v="2014-10-27T00:00:00"/>
    <x v="0"/>
    <x v="22"/>
    <n v="7410"/>
  </r>
  <r>
    <x v="1020"/>
    <n v="58"/>
    <s v="Becky Martin"/>
    <x v="1"/>
    <n v="1"/>
    <x v="998"/>
    <n v="47106"/>
    <s v="Medium"/>
    <n v="40"/>
    <n v="205.99"/>
    <n v="0.1"/>
    <x v="5771"/>
    <n v="5.99"/>
    <n v="1489.9590000000001"/>
    <n v="0.59"/>
    <x v="2"/>
    <x v="0"/>
    <x v="34"/>
    <x v="9"/>
    <x v="0"/>
    <n v="6620"/>
    <d v="2014-10-27T00:00:00"/>
    <x v="0"/>
    <x v="19"/>
    <n v="4092"/>
  </r>
  <r>
    <x v="933"/>
    <n v="58"/>
    <s v="Mitch Webber"/>
    <x v="2"/>
    <n v="1"/>
    <x v="998"/>
    <n v="20384"/>
    <s v="Low"/>
    <n v="32"/>
    <n v="212.6"/>
    <n v="0.04"/>
    <x v="5772"/>
    <n v="110.2"/>
    <n v="-513.79042000000004"/>
    <n v="0.73"/>
    <x v="1"/>
    <x v="4"/>
    <x v="8"/>
    <x v="4"/>
    <x v="0"/>
    <n v="2822"/>
    <d v="2014-10-29T00:00:00"/>
    <x v="2"/>
    <x v="13"/>
    <n v="14120"/>
  </r>
  <r>
    <x v="933"/>
    <n v="58"/>
    <s v="Mitch Webber"/>
    <x v="2"/>
    <n v="1"/>
    <x v="998"/>
    <n v="20384"/>
    <s v="Low"/>
    <n v="30"/>
    <n v="14.03"/>
    <n v="0.08"/>
    <x v="5773"/>
    <n v="9.3699999999999992"/>
    <n v="-148.26"/>
    <n v="0.56000000000000005"/>
    <x v="0"/>
    <x v="0"/>
    <x v="1073"/>
    <x v="0"/>
    <x v="0"/>
    <n v="2821"/>
    <d v="2014-11-01T00:00:00"/>
    <x v="0"/>
    <x v="13"/>
    <n v="14120"/>
  </r>
  <r>
    <x v="357"/>
    <n v="58"/>
    <s v="Adam Hart"/>
    <x v="2"/>
    <n v="1"/>
    <x v="999"/>
    <n v="39041"/>
    <s v="Critical"/>
    <n v="47"/>
    <n v="8.09"/>
    <n v="0"/>
    <x v="5774"/>
    <n v="7.96"/>
    <n v="-158.58000000000001"/>
    <n v="0.49"/>
    <x v="1"/>
    <x v="0"/>
    <x v="106"/>
    <x v="5"/>
    <x v="1"/>
    <n v="5505"/>
    <d v="2014-10-26T00:00:00"/>
    <x v="1"/>
    <x v="2"/>
    <n v="90712"/>
  </r>
  <r>
    <x v="345"/>
    <n v="58"/>
    <s v="Corey Catlett"/>
    <x v="1"/>
    <n v="1"/>
    <x v="999"/>
    <n v="13472"/>
    <s v="Critical"/>
    <n v="26"/>
    <n v="4.13"/>
    <n v="0.09"/>
    <x v="5775"/>
    <n v="0.5"/>
    <n v="42.89"/>
    <n v="0.39"/>
    <x v="0"/>
    <x v="0"/>
    <x v="903"/>
    <x v="12"/>
    <x v="0"/>
    <n v="1870"/>
    <d v="2014-10-27T00:00:00"/>
    <x v="0"/>
    <x v="19"/>
    <n v="4401"/>
  </r>
  <r>
    <x v="295"/>
    <n v="58"/>
    <s v="Alyssa Tate"/>
    <x v="0"/>
    <n v="1"/>
    <x v="999"/>
    <n v="52195"/>
    <s v="Not Specified"/>
    <n v="19"/>
    <n v="14.45"/>
    <n v="0.09"/>
    <x v="5776"/>
    <n v="7.17"/>
    <n v="-2.8290000000000002"/>
    <n v="0.38"/>
    <x v="0"/>
    <x v="0"/>
    <x v="892"/>
    <x v="3"/>
    <x v="0"/>
    <n v="7322"/>
    <d v="2014-10-27T00:00:00"/>
    <x v="0"/>
    <x v="28"/>
    <n v="1510"/>
  </r>
  <r>
    <x v="1057"/>
    <n v="58"/>
    <s v="Lindsay Castell"/>
    <x v="0"/>
    <n v="1"/>
    <x v="999"/>
    <n v="26144"/>
    <s v="High"/>
    <n v="28"/>
    <n v="2.88"/>
    <n v="0.1"/>
    <x v="5777"/>
    <n v="0.99"/>
    <n v="13.23"/>
    <n v="0.36"/>
    <x v="0"/>
    <x v="0"/>
    <x v="1091"/>
    <x v="12"/>
    <x v="3"/>
    <n v="3650"/>
    <d v="2014-10-27T00:00:00"/>
    <x v="0"/>
    <x v="45"/>
    <n v="28352"/>
  </r>
  <r>
    <x v="357"/>
    <n v="58"/>
    <s v="Adam Hart"/>
    <x v="2"/>
    <n v="1"/>
    <x v="999"/>
    <n v="39041"/>
    <s v="Critical"/>
    <n v="23"/>
    <n v="14.2"/>
    <n v="0.06"/>
    <x v="5778"/>
    <n v="5.3"/>
    <n v="36.32"/>
    <n v="0.46"/>
    <x v="1"/>
    <x v="3"/>
    <x v="351"/>
    <x v="5"/>
    <x v="1"/>
    <n v="5506"/>
    <d v="2014-10-28T00:00:00"/>
    <x v="0"/>
    <x v="2"/>
    <n v="90712"/>
  </r>
  <r>
    <x v="414"/>
    <n v="58"/>
    <s v="Tracy Collins"/>
    <x v="2"/>
    <n v="1"/>
    <x v="999"/>
    <n v="27717"/>
    <s v="Critical"/>
    <n v="19"/>
    <n v="3.75"/>
    <n v="0.05"/>
    <x v="801"/>
    <n v="7.5"/>
    <n v="-93.67"/>
    <n v="0.37"/>
    <x v="0"/>
    <x v="0"/>
    <x v="1223"/>
    <x v="12"/>
    <x v="3"/>
    <n v="3881"/>
    <d v="2014-10-29T00:00:00"/>
    <x v="0"/>
    <x v="12"/>
    <n v="33156"/>
  </r>
  <r>
    <x v="1343"/>
    <n v="58"/>
    <s v="Julia West"/>
    <x v="3"/>
    <n v="1"/>
    <x v="1000"/>
    <n v="58055"/>
    <s v="Critical"/>
    <n v="26"/>
    <n v="7.38"/>
    <n v="0"/>
    <x v="5779"/>
    <n v="5.21"/>
    <n v="-56.45"/>
    <n v="0.56000000000000005"/>
    <x v="1"/>
    <x v="0"/>
    <x v="645"/>
    <x v="5"/>
    <x v="2"/>
    <n v="8124"/>
    <d v="2014-10-29T00:00:00"/>
    <x v="0"/>
    <x v="14"/>
    <n v="60137"/>
  </r>
  <r>
    <x v="1333"/>
    <n v="58"/>
    <s v="Dan Lawera"/>
    <x v="2"/>
    <n v="1"/>
    <x v="1001"/>
    <n v="34082"/>
    <s v="Not Specified"/>
    <n v="20"/>
    <n v="1.88"/>
    <n v="7.0000000000000007E-2"/>
    <x v="2666"/>
    <n v="1.49"/>
    <n v="-10.246499999999999"/>
    <n v="0.37"/>
    <x v="0"/>
    <x v="0"/>
    <x v="467"/>
    <x v="3"/>
    <x v="2"/>
    <n v="4794"/>
    <d v="2014-10-29T00:00:00"/>
    <x v="0"/>
    <x v="9"/>
    <n v="77590"/>
  </r>
  <r>
    <x v="476"/>
    <n v="58"/>
    <s v="Dan Lawera"/>
    <x v="2"/>
    <n v="1"/>
    <x v="1001"/>
    <n v="34082"/>
    <s v="Not Specified"/>
    <n v="19"/>
    <n v="142.86000000000001"/>
    <n v="0.1"/>
    <x v="5780"/>
    <n v="19.989999999999998"/>
    <n v="350.62"/>
    <n v="0.56000000000000005"/>
    <x v="0"/>
    <x v="0"/>
    <x v="507"/>
    <x v="0"/>
    <x v="2"/>
    <n v="4793"/>
    <d v="2014-10-29T00:00:00"/>
    <x v="0"/>
    <x v="9"/>
    <n v="75503"/>
  </r>
  <r>
    <x v="86"/>
    <n v="58"/>
    <s v="Randy Ferguson"/>
    <x v="2"/>
    <n v="1"/>
    <x v="1001"/>
    <n v="57287"/>
    <s v="Not Specified"/>
    <n v="11"/>
    <n v="40.97"/>
    <n v="0.03"/>
    <x v="5781"/>
    <n v="1.99"/>
    <n v="56.1"/>
    <n v="0.42"/>
    <x v="2"/>
    <x v="6"/>
    <x v="447"/>
    <x v="8"/>
    <x v="3"/>
    <n v="8019"/>
    <d v="2014-10-29T00:00:00"/>
    <x v="0"/>
    <x v="29"/>
    <n v="37042"/>
  </r>
  <r>
    <x v="1085"/>
    <n v="58"/>
    <s v="Corey Lock"/>
    <x v="1"/>
    <n v="1"/>
    <x v="1001"/>
    <n v="53283"/>
    <s v="High"/>
    <n v="2"/>
    <n v="9.49"/>
    <n v="0.04"/>
    <x v="5782"/>
    <n v="5.76"/>
    <n v="-27.674700000000001"/>
    <n v="0.39"/>
    <x v="2"/>
    <x v="5"/>
    <x v="925"/>
    <x v="7"/>
    <x v="1"/>
    <n v="7465"/>
    <d v="2014-10-29T00:00:00"/>
    <x v="0"/>
    <x v="2"/>
    <n v="95351"/>
  </r>
  <r>
    <x v="680"/>
    <n v="58"/>
    <s v="Erin Creighton"/>
    <x v="2"/>
    <n v="1"/>
    <x v="1001"/>
    <n v="17377"/>
    <s v="Low"/>
    <n v="39"/>
    <n v="2.78"/>
    <n v="0.05"/>
    <x v="5783"/>
    <n v="1.2"/>
    <n v="-4.8600000000000003"/>
    <n v="0.57999999999999996"/>
    <x v="0"/>
    <x v="3"/>
    <x v="669"/>
    <x v="6"/>
    <x v="2"/>
    <n v="2396"/>
    <d v="2014-10-30T00:00:00"/>
    <x v="0"/>
    <x v="9"/>
    <n v="75007"/>
  </r>
  <r>
    <x v="1333"/>
    <n v="58"/>
    <s v="Dan Lawera"/>
    <x v="2"/>
    <n v="1"/>
    <x v="1001"/>
    <n v="34082"/>
    <s v="Not Specified"/>
    <n v="35"/>
    <n v="21.38"/>
    <n v="0.02"/>
    <x v="5784"/>
    <n v="8.99"/>
    <n v="-34.590000000000003"/>
    <n v="0.59"/>
    <x v="0"/>
    <x v="6"/>
    <x v="355"/>
    <x v="6"/>
    <x v="2"/>
    <n v="4795"/>
    <d v="2014-10-30T00:00:00"/>
    <x v="0"/>
    <x v="9"/>
    <n v="77590"/>
  </r>
  <r>
    <x v="277"/>
    <n v="58"/>
    <s v="Chad McGuire"/>
    <x v="0"/>
    <n v="1"/>
    <x v="1001"/>
    <n v="32001"/>
    <s v="Low"/>
    <n v="11"/>
    <n v="300.98"/>
    <n v="0"/>
    <x v="5785"/>
    <n v="13.99"/>
    <n v="794.2"/>
    <n v="0.39"/>
    <x v="2"/>
    <x v="5"/>
    <x v="935"/>
    <x v="7"/>
    <x v="0"/>
    <n v="4495"/>
    <d v="2014-10-30T00:00:00"/>
    <x v="0"/>
    <x v="1"/>
    <n v="21136"/>
  </r>
  <r>
    <x v="1344"/>
    <n v="58"/>
    <s v="Sung Pak"/>
    <x v="0"/>
    <n v="1"/>
    <x v="1001"/>
    <n v="31109"/>
    <s v="Low"/>
    <n v="49"/>
    <n v="31.74"/>
    <n v="0.08"/>
    <x v="5786"/>
    <n v="12.62"/>
    <n v="219.03649999999999"/>
    <n v="0.37"/>
    <x v="0"/>
    <x v="0"/>
    <x v="571"/>
    <x v="3"/>
    <x v="1"/>
    <n v="4368"/>
    <d v="2014-11-01T00:00:00"/>
    <x v="0"/>
    <x v="31"/>
    <n v="83201"/>
  </r>
  <r>
    <x v="277"/>
    <n v="58"/>
    <s v="Chad McGuire"/>
    <x v="0"/>
    <n v="1"/>
    <x v="1001"/>
    <n v="32001"/>
    <s v="Low"/>
    <n v="22"/>
    <n v="22.23"/>
    <n v="7.0000000000000007E-2"/>
    <x v="5787"/>
    <n v="3.63"/>
    <n v="205.13"/>
    <n v="0.52"/>
    <x v="1"/>
    <x v="6"/>
    <x v="808"/>
    <x v="5"/>
    <x v="0"/>
    <n v="4494"/>
    <d v="2014-11-02T00:00:00"/>
    <x v="0"/>
    <x v="1"/>
    <n v="21136"/>
  </r>
  <r>
    <x v="4"/>
    <n v="58"/>
    <s v="John Castell"/>
    <x v="3"/>
    <n v="1"/>
    <x v="1002"/>
    <n v="5092"/>
    <s v="Low"/>
    <n v="3"/>
    <n v="220.98"/>
    <n v="0.1"/>
    <x v="5788"/>
    <n v="64.66"/>
    <n v="-337.92"/>
    <n v="0.62"/>
    <x v="1"/>
    <x v="4"/>
    <x v="359"/>
    <x v="10"/>
    <x v="2"/>
    <n v="714"/>
    <d v="2014-10-29T00:00:00"/>
    <x v="2"/>
    <x v="3"/>
    <n v="55372"/>
  </r>
  <r>
    <x v="1200"/>
    <n v="58"/>
    <s v="Ralph Kennedy"/>
    <x v="2"/>
    <n v="1"/>
    <x v="1002"/>
    <n v="22657"/>
    <s v="High"/>
    <n v="8"/>
    <n v="3.95"/>
    <n v="0.05"/>
    <x v="5789"/>
    <n v="2"/>
    <n v="-7.73"/>
    <n v="0.53"/>
    <x v="0"/>
    <x v="3"/>
    <x v="849"/>
    <x v="14"/>
    <x v="2"/>
    <n v="3157"/>
    <d v="2014-10-30T00:00:00"/>
    <x v="0"/>
    <x v="24"/>
    <n v="49508"/>
  </r>
  <r>
    <x v="1200"/>
    <n v="58"/>
    <s v="Ralph Kennedy"/>
    <x v="2"/>
    <n v="1"/>
    <x v="1002"/>
    <n v="22657"/>
    <s v="High"/>
    <n v="36"/>
    <n v="256.99"/>
    <n v="0"/>
    <x v="5790"/>
    <n v="11.25"/>
    <n v="3392.88"/>
    <n v="0.51"/>
    <x v="2"/>
    <x v="0"/>
    <x v="583"/>
    <x v="8"/>
    <x v="2"/>
    <n v="3156"/>
    <d v="2014-10-30T00:00:00"/>
    <x v="1"/>
    <x v="24"/>
    <n v="49508"/>
  </r>
  <r>
    <x v="159"/>
    <n v="58"/>
    <s v="Christine Sundaresam"/>
    <x v="0"/>
    <n v="1"/>
    <x v="1002"/>
    <n v="48164"/>
    <s v="High"/>
    <n v="33"/>
    <n v="2.88"/>
    <n v="7.0000000000000007E-2"/>
    <x v="5791"/>
    <n v="0.7"/>
    <n v="12.31"/>
    <n v="0.56000000000000005"/>
    <x v="0"/>
    <x v="3"/>
    <x v="135"/>
    <x v="6"/>
    <x v="2"/>
    <n v="6760"/>
    <d v="2014-10-31T00:00:00"/>
    <x v="0"/>
    <x v="26"/>
    <n v="63376"/>
  </r>
  <r>
    <x v="4"/>
    <n v="58"/>
    <s v="John Castell"/>
    <x v="3"/>
    <n v="1"/>
    <x v="1002"/>
    <n v="5092"/>
    <s v="Low"/>
    <n v="25"/>
    <n v="38.76"/>
    <n v="0.06"/>
    <x v="5792"/>
    <n v="13.26"/>
    <n v="220.91"/>
    <n v="0.36"/>
    <x v="0"/>
    <x v="0"/>
    <x v="958"/>
    <x v="2"/>
    <x v="2"/>
    <n v="715"/>
    <d v="2014-11-03T00:00:00"/>
    <x v="0"/>
    <x v="3"/>
    <n v="55372"/>
  </r>
  <r>
    <x v="56"/>
    <n v="58"/>
    <s v="Nora Price"/>
    <x v="0"/>
    <n v="1"/>
    <x v="1002"/>
    <n v="38628"/>
    <s v="Low"/>
    <n v="23"/>
    <n v="35.99"/>
    <n v="0.06"/>
    <x v="5793"/>
    <n v="1.25"/>
    <n v="251.262"/>
    <n v="0.36"/>
    <x v="2"/>
    <x v="6"/>
    <x v="747"/>
    <x v="9"/>
    <x v="3"/>
    <n v="5439"/>
    <d v="2014-11-03T00:00:00"/>
    <x v="0"/>
    <x v="16"/>
    <n v="22153"/>
  </r>
  <r>
    <x v="16"/>
    <n v="58"/>
    <s v="Valerie Dominguez"/>
    <x v="2"/>
    <n v="1"/>
    <x v="1003"/>
    <n v="19557"/>
    <s v="Low"/>
    <n v="9"/>
    <n v="33.89"/>
    <n v="0.05"/>
    <x v="5794"/>
    <n v="5.0999999999999996"/>
    <n v="15.56"/>
    <n v="0.6"/>
    <x v="0"/>
    <x v="0"/>
    <x v="646"/>
    <x v="0"/>
    <x v="3"/>
    <n v="2707"/>
    <d v="2014-10-30T00:00:00"/>
    <x v="0"/>
    <x v="12"/>
    <n v="32174"/>
  </r>
  <r>
    <x v="1123"/>
    <n v="58"/>
    <s v="Tony Sayre"/>
    <x v="0"/>
    <n v="1"/>
    <x v="1003"/>
    <n v="420"/>
    <s v="Not Specified"/>
    <n v="8"/>
    <n v="4.9800000000000004"/>
    <n v="0.09"/>
    <x v="4801"/>
    <n v="4.8600000000000003"/>
    <n v="-20.69"/>
    <n v="0.38"/>
    <x v="0"/>
    <x v="0"/>
    <x v="785"/>
    <x v="2"/>
    <x v="1"/>
    <n v="72"/>
    <d v="2014-10-30T00:00:00"/>
    <x v="0"/>
    <x v="21"/>
    <n v="98270"/>
  </r>
  <r>
    <x v="1345"/>
    <n v="58"/>
    <s v="Aaron Hawkins"/>
    <x v="1"/>
    <n v="1"/>
    <x v="1003"/>
    <n v="27559"/>
    <s v="High"/>
    <n v="38"/>
    <n v="12.28"/>
    <n v="0.05"/>
    <x v="5795"/>
    <n v="4.8600000000000003"/>
    <n v="79.34"/>
    <n v="0.38"/>
    <x v="0"/>
    <x v="0"/>
    <x v="391"/>
    <x v="2"/>
    <x v="0"/>
    <n v="3866"/>
    <d v="2014-10-31T00:00:00"/>
    <x v="0"/>
    <x v="28"/>
    <n v="2724"/>
  </r>
  <r>
    <x v="1123"/>
    <n v="58"/>
    <s v="Tony Sayre"/>
    <x v="0"/>
    <n v="1"/>
    <x v="1003"/>
    <n v="420"/>
    <s v="Not Specified"/>
    <n v="6"/>
    <n v="5.78"/>
    <n v="0.03"/>
    <x v="5796"/>
    <n v="5.37"/>
    <n v="-14.56"/>
    <n v="0.36"/>
    <x v="0"/>
    <x v="0"/>
    <x v="820"/>
    <x v="2"/>
    <x v="1"/>
    <n v="73"/>
    <d v="2014-11-01T00:00:00"/>
    <x v="0"/>
    <x v="21"/>
    <n v="98270"/>
  </r>
  <r>
    <x v="397"/>
    <n v="58"/>
    <s v="Dave Kipp"/>
    <x v="3"/>
    <n v="1"/>
    <x v="1003"/>
    <n v="20898"/>
    <s v="Medium"/>
    <n v="33"/>
    <n v="65.989999999999995"/>
    <n v="0.09"/>
    <x v="5797"/>
    <n v="5.63"/>
    <n v="298.20600000000002"/>
    <n v="0.56000000000000005"/>
    <x v="2"/>
    <x v="0"/>
    <x v="525"/>
    <x v="9"/>
    <x v="1"/>
    <n v="2894"/>
    <d v="2014-11-01T00:00:00"/>
    <x v="0"/>
    <x v="2"/>
    <n v="96003"/>
  </r>
  <r>
    <x v="16"/>
    <n v="58"/>
    <s v="Valerie Dominguez"/>
    <x v="2"/>
    <n v="1"/>
    <x v="1003"/>
    <n v="19557"/>
    <s v="Low"/>
    <n v="26"/>
    <n v="2.62"/>
    <n v="0.08"/>
    <x v="5798"/>
    <n v="0.8"/>
    <n v="13.99"/>
    <n v="0.39"/>
    <x v="0"/>
    <x v="3"/>
    <x v="548"/>
    <x v="14"/>
    <x v="3"/>
    <n v="2706"/>
    <d v="2014-11-03T00:00:00"/>
    <x v="0"/>
    <x v="12"/>
    <n v="32174"/>
  </r>
  <r>
    <x v="527"/>
    <n v="58"/>
    <s v="Ruben Dartt"/>
    <x v="2"/>
    <n v="1"/>
    <x v="1004"/>
    <n v="50726"/>
    <s v="Low"/>
    <n v="21"/>
    <n v="4.13"/>
    <n v="7.0000000000000007E-2"/>
    <x v="5799"/>
    <n v="0.99"/>
    <n v="36.01"/>
    <n v="0.39"/>
    <x v="0"/>
    <x v="0"/>
    <x v="57"/>
    <x v="12"/>
    <x v="1"/>
    <n v="7110"/>
    <d v="2014-10-31T00:00:00"/>
    <x v="1"/>
    <x v="21"/>
    <n v="98208"/>
  </r>
  <r>
    <x v="539"/>
    <n v="58"/>
    <s v="Craig Carroll"/>
    <x v="2"/>
    <n v="1"/>
    <x v="1004"/>
    <n v="51557"/>
    <s v="High"/>
    <n v="14"/>
    <n v="2.6"/>
    <n v="0.08"/>
    <x v="5800"/>
    <n v="2.4"/>
    <n v="-22.01"/>
    <n v="0.57999999999999996"/>
    <x v="0"/>
    <x v="3"/>
    <x v="66"/>
    <x v="6"/>
    <x v="1"/>
    <n v="7231"/>
    <d v="2014-10-31T00:00:00"/>
    <x v="0"/>
    <x v="5"/>
    <n v="84067"/>
  </r>
  <r>
    <x v="190"/>
    <n v="58"/>
    <s v="Vivek Grady"/>
    <x v="1"/>
    <n v="1"/>
    <x v="1004"/>
    <n v="57091"/>
    <s v="Medium"/>
    <n v="6"/>
    <n v="1.68"/>
    <n v="0.05"/>
    <x v="5801"/>
    <n v="1.02"/>
    <n v="-2.79"/>
    <n v="0.81"/>
    <x v="0"/>
    <x v="3"/>
    <x v="1228"/>
    <x v="14"/>
    <x v="0"/>
    <n v="7984"/>
    <d v="2014-11-01T00:00:00"/>
    <x v="1"/>
    <x v="20"/>
    <n v="43081"/>
  </r>
  <r>
    <x v="539"/>
    <n v="58"/>
    <s v="Craig Carroll"/>
    <x v="2"/>
    <n v="1"/>
    <x v="1004"/>
    <n v="51557"/>
    <s v="High"/>
    <n v="36"/>
    <n v="48.04"/>
    <n v="0.04"/>
    <x v="5802"/>
    <n v="5.79"/>
    <n v="804.66"/>
    <n v="0.37"/>
    <x v="0"/>
    <x v="0"/>
    <x v="629"/>
    <x v="2"/>
    <x v="1"/>
    <n v="7230"/>
    <d v="2014-11-02T00:00:00"/>
    <x v="0"/>
    <x v="5"/>
    <n v="84067"/>
  </r>
  <r>
    <x v="1101"/>
    <n v="58"/>
    <s v="Neil Knudson"/>
    <x v="1"/>
    <n v="1"/>
    <x v="1004"/>
    <n v="59205"/>
    <s v="Critical"/>
    <n v="11"/>
    <n v="4.13"/>
    <n v="0"/>
    <x v="5803"/>
    <n v="6.89"/>
    <n v="-47.18"/>
    <n v="0.39"/>
    <x v="0"/>
    <x v="0"/>
    <x v="61"/>
    <x v="12"/>
    <x v="3"/>
    <n v="8287"/>
    <d v="2014-11-02T00:00:00"/>
    <x v="0"/>
    <x v="45"/>
    <n v="27587"/>
  </r>
  <r>
    <x v="304"/>
    <n v="58"/>
    <s v="Ashley Jarboe"/>
    <x v="1"/>
    <n v="1"/>
    <x v="1004"/>
    <n v="23781"/>
    <s v="Critical"/>
    <n v="30"/>
    <n v="6.48"/>
    <n v="0"/>
    <x v="5804"/>
    <n v="5.84"/>
    <n v="-59.85"/>
    <n v="0.37"/>
    <x v="0"/>
    <x v="0"/>
    <x v="948"/>
    <x v="2"/>
    <x v="3"/>
    <n v="3326"/>
    <d v="2014-11-02T00:00:00"/>
    <x v="0"/>
    <x v="42"/>
    <n v="30297"/>
  </r>
  <r>
    <x v="1101"/>
    <n v="58"/>
    <s v="Neil Knudson"/>
    <x v="1"/>
    <n v="1"/>
    <x v="1004"/>
    <n v="59205"/>
    <s v="Critical"/>
    <n v="35"/>
    <n v="16.739999999999998"/>
    <n v="0.05"/>
    <x v="5805"/>
    <n v="7.04"/>
    <n v="-157.41999999999999"/>
    <n v="0.81"/>
    <x v="0"/>
    <x v="0"/>
    <x v="742"/>
    <x v="0"/>
    <x v="3"/>
    <n v="8288"/>
    <d v="2014-11-02T00:00:00"/>
    <x v="0"/>
    <x v="45"/>
    <n v="27587"/>
  </r>
  <r>
    <x v="527"/>
    <n v="58"/>
    <s v="Ruben Dartt"/>
    <x v="2"/>
    <n v="1"/>
    <x v="1004"/>
    <n v="50726"/>
    <s v="Low"/>
    <n v="45"/>
    <n v="200.98"/>
    <n v="0"/>
    <x v="5806"/>
    <n v="23.76"/>
    <n v="2532"/>
    <n v="0.57999999999999996"/>
    <x v="1"/>
    <x v="2"/>
    <x v="345"/>
    <x v="1"/>
    <x v="1"/>
    <n v="7109"/>
    <d v="2014-11-04T00:00:00"/>
    <x v="2"/>
    <x v="21"/>
    <n v="98208"/>
  </r>
  <r>
    <x v="989"/>
    <n v="58"/>
    <s v="Darren Budd"/>
    <x v="1"/>
    <n v="1"/>
    <x v="1005"/>
    <n v="52162"/>
    <s v="Not Specified"/>
    <n v="39"/>
    <n v="6.48"/>
    <n v="7.0000000000000007E-2"/>
    <x v="5807"/>
    <n v="9.68"/>
    <n v="-220.3"/>
    <n v="0.56000000000000005"/>
    <x v="1"/>
    <x v="4"/>
    <x v="68"/>
    <x v="10"/>
    <x v="2"/>
    <n v="7315"/>
    <d v="2014-11-01T00:00:00"/>
    <x v="0"/>
    <x v="9"/>
    <n v="77705"/>
  </r>
  <r>
    <x v="643"/>
    <n v="58"/>
    <s v="Irene Maddox"/>
    <x v="3"/>
    <n v="1"/>
    <x v="1005"/>
    <n v="5281"/>
    <s v="High"/>
    <n v="36"/>
    <n v="120.98"/>
    <n v="0"/>
    <x v="5808"/>
    <n v="30"/>
    <n v="624.36"/>
    <n v="0.64"/>
    <x v="1"/>
    <x v="2"/>
    <x v="610"/>
    <x v="1"/>
    <x v="3"/>
    <n v="731"/>
    <d v="2014-11-02T00:00:00"/>
    <x v="2"/>
    <x v="12"/>
    <n v="32137"/>
  </r>
  <r>
    <x v="643"/>
    <n v="58"/>
    <s v="Irene Maddox"/>
    <x v="3"/>
    <n v="1"/>
    <x v="1005"/>
    <n v="5281"/>
    <s v="High"/>
    <n v="14"/>
    <n v="209.84"/>
    <n v="0.1"/>
    <x v="5809"/>
    <n v="21.21"/>
    <n v="1107.53"/>
    <n v="0.59"/>
    <x v="1"/>
    <x v="1"/>
    <x v="26"/>
    <x v="5"/>
    <x v="3"/>
    <n v="732"/>
    <d v="2014-11-02T00:00:00"/>
    <x v="0"/>
    <x v="12"/>
    <n v="32137"/>
  </r>
  <r>
    <x v="13"/>
    <n v="58"/>
    <s v="Darren Budd"/>
    <x v="1"/>
    <n v="1"/>
    <x v="1005"/>
    <n v="52162"/>
    <s v="Not Specified"/>
    <n v="47"/>
    <n v="3.29"/>
    <n v="7.0000000000000007E-2"/>
    <x v="5810"/>
    <n v="1.35"/>
    <n v="23.34"/>
    <n v="0.55000000000000004"/>
    <x v="1"/>
    <x v="2"/>
    <x v="1164"/>
    <x v="1"/>
    <x v="2"/>
    <n v="7316"/>
    <d v="2014-11-02T00:00:00"/>
    <x v="0"/>
    <x v="9"/>
    <n v="76021"/>
  </r>
  <r>
    <x v="226"/>
    <n v="58"/>
    <s v="Paul Knutson"/>
    <x v="2"/>
    <n v="1"/>
    <x v="1005"/>
    <n v="55425"/>
    <s v="Critical"/>
    <n v="7"/>
    <n v="9.7100000000000009"/>
    <n v="0.08"/>
    <x v="5811"/>
    <n v="9.4499999999999993"/>
    <n v="-52.49"/>
    <n v="0.6"/>
    <x v="0"/>
    <x v="0"/>
    <x v="262"/>
    <x v="0"/>
    <x v="0"/>
    <n v="7739"/>
    <d v="2014-11-02T00:00:00"/>
    <x v="0"/>
    <x v="19"/>
    <n v="4038"/>
  </r>
  <r>
    <x v="1226"/>
    <n v="58"/>
    <s v="Kimberly Carter"/>
    <x v="0"/>
    <n v="1"/>
    <x v="1005"/>
    <n v="54368"/>
    <s v="Not Specified"/>
    <n v="16"/>
    <n v="4.9800000000000004"/>
    <n v="0.08"/>
    <x v="5812"/>
    <n v="5.49"/>
    <n v="-48.55"/>
    <n v="0.38"/>
    <x v="0"/>
    <x v="0"/>
    <x v="552"/>
    <x v="2"/>
    <x v="0"/>
    <n v="7597"/>
    <d v="2014-11-02T00:00:00"/>
    <x v="0"/>
    <x v="13"/>
    <n v="12047"/>
  </r>
  <r>
    <x v="1346"/>
    <n v="58"/>
    <s v="Paul Knutson"/>
    <x v="2"/>
    <n v="1"/>
    <x v="1005"/>
    <n v="55425"/>
    <s v="Critical"/>
    <n v="42"/>
    <n v="125.99"/>
    <n v="0.04"/>
    <x v="5813"/>
    <n v="7.69"/>
    <n v="963.67499999999995"/>
    <n v="0.59"/>
    <x v="2"/>
    <x v="0"/>
    <x v="451"/>
    <x v="9"/>
    <x v="0"/>
    <n v="7740"/>
    <d v="2014-11-02T00:00:00"/>
    <x v="1"/>
    <x v="15"/>
    <n v="6450"/>
  </r>
  <r>
    <x v="1226"/>
    <n v="58"/>
    <s v="Kimberly Carter"/>
    <x v="0"/>
    <n v="1"/>
    <x v="1005"/>
    <n v="54368"/>
    <s v="Not Specified"/>
    <n v="43"/>
    <n v="45.99"/>
    <n v="0.05"/>
    <x v="5814"/>
    <n v="4.99"/>
    <n v="383.09399999999999"/>
    <n v="0.56000000000000005"/>
    <x v="2"/>
    <x v="0"/>
    <x v="311"/>
    <x v="9"/>
    <x v="0"/>
    <n v="7598"/>
    <d v="2014-11-02T00:00:00"/>
    <x v="0"/>
    <x v="13"/>
    <n v="12047"/>
  </r>
  <r>
    <x v="1226"/>
    <n v="58"/>
    <s v="Kimberly Carter"/>
    <x v="0"/>
    <n v="1"/>
    <x v="1005"/>
    <n v="54368"/>
    <s v="Not Specified"/>
    <n v="31"/>
    <n v="7.64"/>
    <n v="0.04"/>
    <x v="5815"/>
    <n v="5.83"/>
    <n v="-48.07"/>
    <n v="0.36"/>
    <x v="0"/>
    <x v="3"/>
    <x v="27"/>
    <x v="2"/>
    <x v="0"/>
    <n v="7596"/>
    <d v="2014-11-03T00:00:00"/>
    <x v="0"/>
    <x v="13"/>
    <n v="12047"/>
  </r>
  <r>
    <x v="1347"/>
    <n v="58"/>
    <s v="Paul Knutson"/>
    <x v="2"/>
    <n v="1"/>
    <x v="1005"/>
    <n v="55425"/>
    <s v="Critical"/>
    <n v="8"/>
    <n v="300.97000000000003"/>
    <n v="0.05"/>
    <x v="5816"/>
    <n v="7.18"/>
    <n v="-114.68"/>
    <n v="0.48"/>
    <x v="2"/>
    <x v="0"/>
    <x v="480"/>
    <x v="8"/>
    <x v="0"/>
    <n v="7741"/>
    <d v="2014-11-03T00:00:00"/>
    <x v="1"/>
    <x v="22"/>
    <n v="7055"/>
  </r>
  <r>
    <x v="998"/>
    <n v="58"/>
    <s v="Sample Company A"/>
    <x v="1"/>
    <n v="1"/>
    <x v="1006"/>
    <n v="36"/>
    <s v="Critical"/>
    <n v="46"/>
    <n v="65.989999999999995"/>
    <n v="0.1"/>
    <x v="5817"/>
    <n v="4.2"/>
    <n v="657.47699999999998"/>
    <n v="0.55000000000000004"/>
    <x v="2"/>
    <x v="0"/>
    <x v="1229"/>
    <x v="9"/>
    <x v="1"/>
    <n v="9"/>
    <d v="2014-11-02T00:00:00"/>
    <x v="0"/>
    <x v="6"/>
    <n v="97321"/>
  </r>
  <r>
    <x v="1348"/>
    <n v="58"/>
    <s v="Quincy Jones"/>
    <x v="0"/>
    <n v="1"/>
    <x v="1006"/>
    <n v="56577"/>
    <s v="Critical"/>
    <n v="30"/>
    <n v="296.18"/>
    <n v="0.02"/>
    <x v="5818"/>
    <n v="54.12"/>
    <n v="698.67"/>
    <n v="0.76"/>
    <x v="1"/>
    <x v="4"/>
    <x v="324"/>
    <x v="4"/>
    <x v="1"/>
    <n v="7909"/>
    <d v="2014-11-03T00:00:00"/>
    <x v="2"/>
    <x v="40"/>
    <n v="85704"/>
  </r>
  <r>
    <x v="1226"/>
    <n v="58"/>
    <s v="Kimberly Carter"/>
    <x v="1"/>
    <n v="1"/>
    <x v="1006"/>
    <n v="55206"/>
    <s v="Medium"/>
    <n v="20"/>
    <n v="1.8"/>
    <n v="0.03"/>
    <x v="5819"/>
    <n v="4.79"/>
    <n v="-64.882999999999996"/>
    <n v="0.37"/>
    <x v="0"/>
    <x v="0"/>
    <x v="1061"/>
    <x v="3"/>
    <x v="0"/>
    <n v="7703"/>
    <d v="2014-11-03T00:00:00"/>
    <x v="1"/>
    <x v="13"/>
    <n v="12047"/>
  </r>
  <r>
    <x v="286"/>
    <n v="58"/>
    <s v="Quincy Jones"/>
    <x v="0"/>
    <n v="1"/>
    <x v="1006"/>
    <n v="56577"/>
    <s v="Critical"/>
    <n v="19"/>
    <n v="58.14"/>
    <n v="0.08"/>
    <x v="5820"/>
    <n v="36.61"/>
    <n v="-351.51"/>
    <n v="0.61"/>
    <x v="1"/>
    <x v="4"/>
    <x v="863"/>
    <x v="10"/>
    <x v="1"/>
    <n v="7910"/>
    <d v="2014-11-04T00:00:00"/>
    <x v="2"/>
    <x v="31"/>
    <n v="83501"/>
  </r>
  <r>
    <x v="1349"/>
    <n v="58"/>
    <s v="Brian DeCherney"/>
    <x v="2"/>
    <n v="1"/>
    <x v="1006"/>
    <n v="34179"/>
    <s v="Not Specified"/>
    <n v="21"/>
    <n v="14.48"/>
    <n v="7.0000000000000007E-2"/>
    <x v="5821"/>
    <n v="1.99"/>
    <n v="44.56"/>
    <n v="0.49"/>
    <x v="2"/>
    <x v="6"/>
    <x v="1099"/>
    <x v="8"/>
    <x v="1"/>
    <n v="4806"/>
    <d v="2014-11-04T00:00:00"/>
    <x v="0"/>
    <x v="5"/>
    <n v="84404"/>
  </r>
  <r>
    <x v="213"/>
    <n v="58"/>
    <s v="Frank Gastineau"/>
    <x v="0"/>
    <n v="1"/>
    <x v="1007"/>
    <n v="54116"/>
    <s v="Critical"/>
    <n v="22"/>
    <n v="150.97999999999999"/>
    <n v="0.05"/>
    <x v="5822"/>
    <n v="16.010000000000002"/>
    <n v="350"/>
    <n v="0.7"/>
    <x v="1"/>
    <x v="4"/>
    <x v="24"/>
    <x v="4"/>
    <x v="1"/>
    <n v="7564"/>
    <d v="2014-11-04T00:00:00"/>
    <x v="2"/>
    <x v="5"/>
    <n v="84074"/>
  </r>
  <r>
    <x v="1215"/>
    <n v="58"/>
    <s v="Helen Andreada"/>
    <x v="2"/>
    <n v="1"/>
    <x v="1007"/>
    <n v="53056"/>
    <s v="Critical"/>
    <n v="13"/>
    <n v="40.99"/>
    <n v="7.0000000000000007E-2"/>
    <x v="5823"/>
    <n v="8.9700000000000006"/>
    <n v="-51.182099999999998"/>
    <n v="0.54"/>
    <x v="2"/>
    <x v="0"/>
    <x v="1102"/>
    <x v="7"/>
    <x v="1"/>
    <n v="7441"/>
    <d v="2014-11-04T00:00:00"/>
    <x v="0"/>
    <x v="2"/>
    <n v="94044"/>
  </r>
  <r>
    <x v="812"/>
    <n v="58"/>
    <s v="Keith Dawkins"/>
    <x v="1"/>
    <n v="1"/>
    <x v="1007"/>
    <n v="33254"/>
    <s v="Not Specified"/>
    <n v="11"/>
    <n v="39.979999999999997"/>
    <n v="0.01"/>
    <x v="5824"/>
    <n v="9.1999999999999993"/>
    <n v="159.25"/>
    <n v="0.65"/>
    <x v="1"/>
    <x v="3"/>
    <x v="837"/>
    <x v="5"/>
    <x v="3"/>
    <n v="4675"/>
    <d v="2014-11-05T00:00:00"/>
    <x v="0"/>
    <x v="33"/>
    <n v="72450"/>
  </r>
  <r>
    <x v="799"/>
    <n v="58"/>
    <s v="Doug Bickford"/>
    <x v="0"/>
    <n v="1"/>
    <x v="1008"/>
    <n v="52321"/>
    <s v="High"/>
    <n v="45"/>
    <n v="349.45"/>
    <n v="0.03"/>
    <x v="5825"/>
    <n v="60"/>
    <n v="5626.42"/>
    <m/>
    <x v="1"/>
    <x v="2"/>
    <x v="448"/>
    <x v="4"/>
    <x v="2"/>
    <n v="7344"/>
    <d v="2014-11-05T00:00:00"/>
    <x v="2"/>
    <x v="14"/>
    <n v="60193"/>
  </r>
  <r>
    <x v="94"/>
    <n v="58"/>
    <s v="Kristen Hastings"/>
    <x v="0"/>
    <n v="1"/>
    <x v="1008"/>
    <n v="58690"/>
    <s v="High"/>
    <n v="14"/>
    <n v="218.75"/>
    <n v="0.09"/>
    <x v="5826"/>
    <n v="69.64"/>
    <n v="-1068.0098"/>
    <n v="0.77"/>
    <x v="1"/>
    <x v="4"/>
    <x v="189"/>
    <x v="4"/>
    <x v="0"/>
    <n v="8209"/>
    <d v="2014-11-06T00:00:00"/>
    <x v="2"/>
    <x v="0"/>
    <n v="19090"/>
  </r>
  <r>
    <x v="761"/>
    <n v="58"/>
    <s v="Adrian Shami"/>
    <x v="3"/>
    <n v="1"/>
    <x v="1008"/>
    <n v="31399"/>
    <s v="Not Specified"/>
    <n v="9"/>
    <n v="45.99"/>
    <n v="0.09"/>
    <x v="5827"/>
    <n v="4.99"/>
    <n v="-120.934"/>
    <n v="0.56000000000000005"/>
    <x v="2"/>
    <x v="0"/>
    <x v="311"/>
    <x v="9"/>
    <x v="1"/>
    <n v="4406"/>
    <d v="2014-11-06T00:00:00"/>
    <x v="0"/>
    <x v="21"/>
    <n v="98373"/>
  </r>
  <r>
    <x v="362"/>
    <n v="58"/>
    <s v="Scot Wooten"/>
    <x v="2"/>
    <n v="1"/>
    <x v="1008"/>
    <n v="51009"/>
    <s v="Not Specified"/>
    <n v="10"/>
    <n v="4.18"/>
    <n v="0.09"/>
    <x v="5828"/>
    <n v="6.92"/>
    <n v="-29.14"/>
    <n v="0.49"/>
    <x v="1"/>
    <x v="0"/>
    <x v="1105"/>
    <x v="5"/>
    <x v="3"/>
    <n v="7150"/>
    <d v="2014-11-07T00:00:00"/>
    <x v="0"/>
    <x v="33"/>
    <n v="72956"/>
  </r>
  <r>
    <x v="799"/>
    <n v="58"/>
    <s v="Doug Bickford"/>
    <x v="0"/>
    <n v="1"/>
    <x v="1008"/>
    <n v="52321"/>
    <s v="High"/>
    <n v="48"/>
    <n v="12.28"/>
    <n v="0.04"/>
    <x v="5829"/>
    <n v="6.13"/>
    <n v="-37.520000000000003"/>
    <n v="0.56999999999999995"/>
    <x v="0"/>
    <x v="0"/>
    <x v="906"/>
    <x v="0"/>
    <x v="2"/>
    <n v="7343"/>
    <d v="2014-11-07T00:00:00"/>
    <x v="0"/>
    <x v="14"/>
    <n v="60193"/>
  </r>
  <r>
    <x v="1350"/>
    <n v="58"/>
    <s v="Karl Brown"/>
    <x v="1"/>
    <n v="1"/>
    <x v="1009"/>
    <n v="1191"/>
    <s v="Medium"/>
    <n v="35"/>
    <n v="100.8"/>
    <n v="0.08"/>
    <x v="5830"/>
    <n v="60"/>
    <n v="-243.60336000000001"/>
    <n v="0.59"/>
    <x v="1"/>
    <x v="2"/>
    <x v="1100"/>
    <x v="4"/>
    <x v="0"/>
    <n v="182"/>
    <d v="2014-11-07T00:00:00"/>
    <x v="2"/>
    <x v="22"/>
    <n v="7090"/>
  </r>
  <r>
    <x v="761"/>
    <n v="58"/>
    <s v="Alan Dominguez"/>
    <x v="2"/>
    <n v="1"/>
    <x v="1009"/>
    <n v="4672"/>
    <s v="Critical"/>
    <n v="20"/>
    <n v="7.7"/>
    <n v="0.08"/>
    <x v="5831"/>
    <n v="3.68"/>
    <n v="-16.64"/>
    <n v="0.52"/>
    <x v="1"/>
    <x v="3"/>
    <x v="894"/>
    <x v="5"/>
    <x v="1"/>
    <n v="666"/>
    <d v="2014-11-07T00:00:00"/>
    <x v="0"/>
    <x v="21"/>
    <n v="98373"/>
  </r>
  <r>
    <x v="674"/>
    <n v="58"/>
    <s v="Meg O'Connel"/>
    <x v="0"/>
    <n v="1"/>
    <x v="1009"/>
    <n v="46503"/>
    <s v="Not Specified"/>
    <n v="26"/>
    <n v="55.99"/>
    <n v="7.0000000000000007E-2"/>
    <x v="5832"/>
    <n v="1.25"/>
    <n v="265.392"/>
    <n v="0.55000000000000004"/>
    <x v="2"/>
    <x v="6"/>
    <x v="540"/>
    <x v="9"/>
    <x v="2"/>
    <n v="6537"/>
    <d v="2014-11-09T00:00:00"/>
    <x v="0"/>
    <x v="26"/>
    <n v="64130"/>
  </r>
  <r>
    <x v="307"/>
    <n v="58"/>
    <s v="Charles Crestani"/>
    <x v="3"/>
    <n v="1"/>
    <x v="1010"/>
    <n v="3008"/>
    <s v="Medium"/>
    <n v="41"/>
    <n v="162.93"/>
    <n v="0.01"/>
    <x v="5833"/>
    <n v="19.989999999999998"/>
    <n v="3081.02"/>
    <n v="0.39"/>
    <x v="0"/>
    <x v="0"/>
    <x v="75"/>
    <x v="15"/>
    <x v="1"/>
    <n v="444"/>
    <d v="2014-11-08T00:00:00"/>
    <x v="0"/>
    <x v="2"/>
    <n v="95051"/>
  </r>
  <r>
    <x v="1213"/>
    <n v="58"/>
    <s v="Ed Braxton"/>
    <x v="3"/>
    <n v="1"/>
    <x v="1010"/>
    <n v="43459"/>
    <s v="Critical"/>
    <n v="26"/>
    <n v="574.74"/>
    <n v="0.05"/>
    <x v="5834"/>
    <n v="24.49"/>
    <n v="6441.18"/>
    <n v="0.37"/>
    <x v="2"/>
    <x v="1"/>
    <x v="17"/>
    <x v="7"/>
    <x v="1"/>
    <n v="6136"/>
    <d v="2014-11-08T00:00:00"/>
    <x v="0"/>
    <x v="40"/>
    <n v="85364"/>
  </r>
  <r>
    <x v="900"/>
    <n v="58"/>
    <s v="Patrick O'Brill"/>
    <x v="1"/>
    <n v="1"/>
    <x v="1010"/>
    <n v="51525"/>
    <s v="Critical"/>
    <n v="46"/>
    <n v="34.76"/>
    <n v="0.09"/>
    <x v="5835"/>
    <n v="8.2200000000000006"/>
    <n v="104.22"/>
    <n v="0.56999999999999995"/>
    <x v="0"/>
    <x v="0"/>
    <x v="786"/>
    <x v="0"/>
    <x v="2"/>
    <n v="7222"/>
    <d v="2014-11-09T00:00:00"/>
    <x v="0"/>
    <x v="24"/>
    <n v="48141"/>
  </r>
  <r>
    <x v="900"/>
    <n v="58"/>
    <s v="Patrick O'Brill"/>
    <x v="1"/>
    <n v="1"/>
    <x v="1010"/>
    <n v="51525"/>
    <s v="Critical"/>
    <n v="18"/>
    <n v="19.98"/>
    <n v="0.04"/>
    <x v="865"/>
    <n v="4"/>
    <n v="-36.24"/>
    <n v="0.68"/>
    <x v="2"/>
    <x v="0"/>
    <x v="368"/>
    <x v="8"/>
    <x v="2"/>
    <n v="7221"/>
    <d v="2014-11-09T00:00:00"/>
    <x v="1"/>
    <x v="24"/>
    <n v="48141"/>
  </r>
  <r>
    <x v="1349"/>
    <n v="58"/>
    <s v="Brian DeCherney"/>
    <x v="2"/>
    <n v="1"/>
    <x v="1010"/>
    <n v="36387"/>
    <s v="High"/>
    <n v="32"/>
    <n v="20.89"/>
    <n v="0.09"/>
    <x v="5836"/>
    <n v="1.99"/>
    <n v="148.28"/>
    <n v="0.48"/>
    <x v="2"/>
    <x v="6"/>
    <x v="955"/>
    <x v="8"/>
    <x v="1"/>
    <n v="5107"/>
    <d v="2014-11-10T00:00:00"/>
    <x v="0"/>
    <x v="5"/>
    <n v="84404"/>
  </r>
  <r>
    <x v="708"/>
    <n v="58"/>
    <s v="MaryBeth Skach"/>
    <x v="1"/>
    <n v="1"/>
    <x v="1010"/>
    <n v="24931"/>
    <s v="Low"/>
    <n v="9"/>
    <n v="16.739999999999998"/>
    <n v="0.05"/>
    <x v="5837"/>
    <n v="5.08"/>
    <n v="13.77"/>
    <n v="0.36"/>
    <x v="0"/>
    <x v="0"/>
    <x v="1190"/>
    <x v="3"/>
    <x v="3"/>
    <n v="3497"/>
    <d v="2014-11-11T00:00:00"/>
    <x v="0"/>
    <x v="45"/>
    <n v="28115"/>
  </r>
  <r>
    <x v="828"/>
    <n v="58"/>
    <s v="Sarah Foster"/>
    <x v="2"/>
    <n v="1"/>
    <x v="1011"/>
    <n v="52930"/>
    <s v="Low"/>
    <n v="24"/>
    <n v="55.99"/>
    <n v="0.09"/>
    <x v="5838"/>
    <n v="3.3"/>
    <n v="140.80500000000001"/>
    <n v="0.59"/>
    <x v="2"/>
    <x v="6"/>
    <x v="764"/>
    <x v="9"/>
    <x v="0"/>
    <n v="7425"/>
    <d v="2014-11-08T00:00:00"/>
    <x v="0"/>
    <x v="20"/>
    <n v="43123"/>
  </r>
  <r>
    <x v="828"/>
    <n v="58"/>
    <s v="Sarah Foster"/>
    <x v="2"/>
    <n v="1"/>
    <x v="1011"/>
    <n v="52930"/>
    <s v="Low"/>
    <n v="40"/>
    <n v="55.99"/>
    <n v="0.02"/>
    <x v="5839"/>
    <n v="1.25"/>
    <n v="972.9"/>
    <n v="0.35"/>
    <x v="2"/>
    <x v="6"/>
    <x v="609"/>
    <x v="9"/>
    <x v="0"/>
    <n v="7426"/>
    <d v="2014-11-08T00:00:00"/>
    <x v="0"/>
    <x v="20"/>
    <n v="43123"/>
  </r>
  <r>
    <x v="1167"/>
    <n v="58"/>
    <s v="Dennis Kane"/>
    <x v="0"/>
    <n v="1"/>
    <x v="1011"/>
    <n v="12448"/>
    <s v="Critical"/>
    <n v="24"/>
    <n v="284.98"/>
    <n v="0.08"/>
    <x v="5840"/>
    <n v="69.55"/>
    <n v="459.5"/>
    <n v="0.6"/>
    <x v="1"/>
    <x v="2"/>
    <x v="628"/>
    <x v="1"/>
    <x v="0"/>
    <n v="1731"/>
    <d v="2014-11-09T00:00:00"/>
    <x v="2"/>
    <x v="13"/>
    <n v="11720"/>
  </r>
  <r>
    <x v="1167"/>
    <n v="58"/>
    <s v="Dennis Kane"/>
    <x v="0"/>
    <n v="1"/>
    <x v="1011"/>
    <n v="12448"/>
    <s v="Critical"/>
    <n v="33"/>
    <n v="7.38"/>
    <n v="7.0000000000000007E-2"/>
    <x v="5841"/>
    <n v="11.51"/>
    <n v="-269.80149999999998"/>
    <n v="0.36"/>
    <x v="0"/>
    <x v="0"/>
    <x v="425"/>
    <x v="3"/>
    <x v="0"/>
    <n v="1730"/>
    <d v="2014-11-11T00:00:00"/>
    <x v="0"/>
    <x v="13"/>
    <n v="11720"/>
  </r>
  <r>
    <x v="828"/>
    <n v="58"/>
    <s v="Sarah Foster"/>
    <x v="2"/>
    <n v="1"/>
    <x v="1011"/>
    <n v="52930"/>
    <s v="Low"/>
    <n v="16"/>
    <n v="8.74"/>
    <n v="0.04"/>
    <x v="5842"/>
    <n v="1.39"/>
    <n v="44.12"/>
    <n v="0.38"/>
    <x v="0"/>
    <x v="0"/>
    <x v="90"/>
    <x v="15"/>
    <x v="0"/>
    <n v="7423"/>
    <d v="2014-11-12T00:00:00"/>
    <x v="0"/>
    <x v="20"/>
    <n v="43123"/>
  </r>
  <r>
    <x v="828"/>
    <n v="58"/>
    <s v="Sarah Foster"/>
    <x v="2"/>
    <n v="1"/>
    <x v="1011"/>
    <n v="52930"/>
    <s v="Low"/>
    <n v="39"/>
    <n v="5.78"/>
    <n v="0.1"/>
    <x v="5843"/>
    <n v="8.09"/>
    <n v="-183.05"/>
    <n v="0.36"/>
    <x v="0"/>
    <x v="0"/>
    <x v="997"/>
    <x v="2"/>
    <x v="0"/>
    <n v="7424"/>
    <d v="2014-11-13T00:00:00"/>
    <x v="0"/>
    <x v="20"/>
    <n v="43123"/>
  </r>
  <r>
    <x v="854"/>
    <n v="58"/>
    <s v="Joseph Airdo"/>
    <x v="3"/>
    <n v="1"/>
    <x v="1012"/>
    <n v="32198"/>
    <s v="Medium"/>
    <n v="31"/>
    <n v="7.37"/>
    <n v="0.02"/>
    <x v="5844"/>
    <n v="5.53"/>
    <n v="-117.92"/>
    <n v="0.69"/>
    <x v="2"/>
    <x v="6"/>
    <x v="724"/>
    <x v="8"/>
    <x v="2"/>
    <n v="4527"/>
    <d v="2014-11-09T00:00:00"/>
    <x v="0"/>
    <x v="26"/>
    <n v="63141"/>
  </r>
  <r>
    <x v="326"/>
    <n v="58"/>
    <s v="Kimberly Carter"/>
    <x v="1"/>
    <n v="1"/>
    <x v="1012"/>
    <n v="10369"/>
    <s v="Low"/>
    <n v="4"/>
    <n v="5.78"/>
    <n v="0.06"/>
    <x v="5845"/>
    <n v="4.96"/>
    <n v="-12.38"/>
    <n v="0.36"/>
    <x v="0"/>
    <x v="0"/>
    <x v="1014"/>
    <x v="2"/>
    <x v="2"/>
    <n v="1436"/>
    <d v="2014-11-11T00:00:00"/>
    <x v="0"/>
    <x v="10"/>
    <n v="52402"/>
  </r>
  <r>
    <x v="1028"/>
    <n v="58"/>
    <s v="Matt Collister"/>
    <x v="1"/>
    <n v="1"/>
    <x v="1012"/>
    <n v="3141"/>
    <s v="Critical"/>
    <n v="30"/>
    <n v="18.89"/>
    <n v="0.08"/>
    <x v="5846"/>
    <n v="3.17"/>
    <n v="-26.72"/>
    <n v="0.69"/>
    <x v="2"/>
    <x v="6"/>
    <x v="1230"/>
    <x v="8"/>
    <x v="0"/>
    <n v="463"/>
    <d v="2014-11-11T00:00:00"/>
    <x v="0"/>
    <x v="1"/>
    <n v="20814"/>
  </r>
  <r>
    <x v="295"/>
    <n v="58"/>
    <s v="Kimberly Carter"/>
    <x v="1"/>
    <n v="1"/>
    <x v="1012"/>
    <n v="10369"/>
    <s v="Low"/>
    <n v="23"/>
    <n v="28.48"/>
    <n v="0"/>
    <x v="5847"/>
    <n v="8.99"/>
    <n v="-95.54"/>
    <n v="0.7"/>
    <x v="2"/>
    <x v="6"/>
    <x v="1147"/>
    <x v="8"/>
    <x v="2"/>
    <n v="1437"/>
    <d v="2014-11-14T00:00:00"/>
    <x v="0"/>
    <x v="10"/>
    <n v="52732"/>
  </r>
  <r>
    <x v="966"/>
    <n v="58"/>
    <s v="Barry Pond"/>
    <x v="3"/>
    <n v="1"/>
    <x v="1013"/>
    <n v="35587"/>
    <s v="Critical"/>
    <n v="43"/>
    <n v="4.82"/>
    <n v="0.03"/>
    <x v="2440"/>
    <n v="5.72"/>
    <n v="-144.24"/>
    <n v="0.47"/>
    <x v="1"/>
    <x v="6"/>
    <x v="858"/>
    <x v="5"/>
    <x v="1"/>
    <n v="4998"/>
    <d v="2014-11-11T00:00:00"/>
    <x v="0"/>
    <x v="2"/>
    <n v="90260"/>
  </r>
  <r>
    <x v="1351"/>
    <n v="58"/>
    <s v="Olvera Toch"/>
    <x v="1"/>
    <n v="1"/>
    <x v="1013"/>
    <n v="11652"/>
    <s v="Not Specified"/>
    <n v="37"/>
    <n v="5.98"/>
    <n v="0.09"/>
    <x v="5848"/>
    <n v="10.39"/>
    <n v="-249.11"/>
    <n v="0.4"/>
    <x v="0"/>
    <x v="0"/>
    <x v="1133"/>
    <x v="2"/>
    <x v="2"/>
    <n v="1608"/>
    <d v="2014-11-11T00:00:00"/>
    <x v="0"/>
    <x v="23"/>
    <n v="54601"/>
  </r>
  <r>
    <x v="59"/>
    <n v="58"/>
    <s v="Cindy Schnelling"/>
    <x v="2"/>
    <n v="1"/>
    <x v="1013"/>
    <n v="28870"/>
    <s v="High"/>
    <n v="27"/>
    <n v="40.98"/>
    <n v="0.03"/>
    <x v="5849"/>
    <n v="6.5"/>
    <n v="66.36"/>
    <n v="0.64"/>
    <x v="2"/>
    <x v="0"/>
    <x v="1231"/>
    <x v="8"/>
    <x v="3"/>
    <n v="4049"/>
    <d v="2014-11-11T00:00:00"/>
    <x v="0"/>
    <x v="27"/>
    <n v="41042"/>
  </r>
  <r>
    <x v="1351"/>
    <n v="58"/>
    <s v="Olvera Toch"/>
    <x v="1"/>
    <n v="1"/>
    <x v="1013"/>
    <n v="11652"/>
    <s v="Not Specified"/>
    <n v="35"/>
    <n v="32.979999999999997"/>
    <n v="7.0000000000000007E-2"/>
    <x v="5850"/>
    <n v="5.5"/>
    <n v="-36"/>
    <n v="0.75"/>
    <x v="2"/>
    <x v="0"/>
    <x v="155"/>
    <x v="8"/>
    <x v="2"/>
    <n v="1607"/>
    <d v="2014-11-11T00:00:00"/>
    <x v="0"/>
    <x v="23"/>
    <n v="54601"/>
  </r>
  <r>
    <x v="438"/>
    <n v="58"/>
    <s v="Sally Knutson"/>
    <x v="3"/>
    <n v="1"/>
    <x v="1013"/>
    <n v="17926"/>
    <s v="Critical"/>
    <n v="37"/>
    <n v="15.31"/>
    <n v="0.02"/>
    <x v="5851"/>
    <n v="8.7799999999999994"/>
    <n v="-70.040000000000006"/>
    <n v="0.56999999999999995"/>
    <x v="0"/>
    <x v="0"/>
    <x v="608"/>
    <x v="0"/>
    <x v="2"/>
    <n v="2463"/>
    <d v="2014-11-12T00:00:00"/>
    <x v="0"/>
    <x v="10"/>
    <n v="50401"/>
  </r>
  <r>
    <x v="1076"/>
    <n v="58"/>
    <s v="Lena Creighton"/>
    <x v="2"/>
    <n v="1"/>
    <x v="1013"/>
    <n v="6432"/>
    <s v="Critical"/>
    <n v="30"/>
    <n v="10.89"/>
    <n v="0.08"/>
    <x v="5852"/>
    <n v="4.5"/>
    <n v="-38.450000000000003"/>
    <n v="0.59"/>
    <x v="0"/>
    <x v="0"/>
    <x v="651"/>
    <x v="13"/>
    <x v="0"/>
    <n v="893"/>
    <d v="2014-11-12T00:00:00"/>
    <x v="0"/>
    <x v="0"/>
    <n v="19401"/>
  </r>
  <r>
    <x v="42"/>
    <n v="58"/>
    <s v="Olvera Toch"/>
    <x v="1"/>
    <n v="1"/>
    <x v="1013"/>
    <n v="11652"/>
    <s v="Not Specified"/>
    <n v="25"/>
    <n v="5.18"/>
    <n v="0.1"/>
    <x v="1875"/>
    <n v="2.04"/>
    <n v="14.11"/>
    <n v="0.36"/>
    <x v="0"/>
    <x v="3"/>
    <x v="582"/>
    <x v="2"/>
    <x v="2"/>
    <n v="1610"/>
    <d v="2014-11-12T00:00:00"/>
    <x v="0"/>
    <x v="23"/>
    <n v="53711"/>
  </r>
  <r>
    <x v="1351"/>
    <n v="58"/>
    <s v="Olvera Toch"/>
    <x v="1"/>
    <n v="1"/>
    <x v="1013"/>
    <n v="11652"/>
    <s v="Not Specified"/>
    <n v="1"/>
    <n v="65.989999999999995"/>
    <n v="0.05"/>
    <x v="5853"/>
    <n v="8.99"/>
    <n v="-261.34899999999999"/>
    <n v="0.56000000000000005"/>
    <x v="2"/>
    <x v="0"/>
    <x v="531"/>
    <x v="9"/>
    <x v="2"/>
    <n v="1609"/>
    <d v="2014-11-12T00:00:00"/>
    <x v="0"/>
    <x v="23"/>
    <n v="54601"/>
  </r>
  <r>
    <x v="238"/>
    <n v="58"/>
    <s v="Cindy Schnelling"/>
    <x v="2"/>
    <n v="1"/>
    <x v="1013"/>
    <n v="28870"/>
    <s v="High"/>
    <n v="35"/>
    <n v="115.99"/>
    <n v="0.05"/>
    <x v="5854"/>
    <n v="2.5"/>
    <n v="822.40200000000004"/>
    <n v="0.56999999999999995"/>
    <x v="2"/>
    <x v="0"/>
    <x v="828"/>
    <x v="9"/>
    <x v="2"/>
    <n v="4050"/>
    <d v="2014-11-13T00:00:00"/>
    <x v="0"/>
    <x v="14"/>
    <n v="60423"/>
  </r>
  <r>
    <x v="841"/>
    <n v="58"/>
    <s v="Victoria Wilson"/>
    <x v="1"/>
    <n v="1"/>
    <x v="1013"/>
    <n v="37223"/>
    <s v="Low"/>
    <n v="21"/>
    <n v="155.99"/>
    <n v="7.0000000000000007E-2"/>
    <x v="5855"/>
    <n v="8.99"/>
    <n v="310.58999999999997"/>
    <n v="0.57999999999999996"/>
    <x v="2"/>
    <x v="0"/>
    <x v="1051"/>
    <x v="9"/>
    <x v="2"/>
    <n v="5228"/>
    <d v="2014-11-14T00:00:00"/>
    <x v="1"/>
    <x v="23"/>
    <n v="53213"/>
  </r>
  <r>
    <x v="306"/>
    <n v="58"/>
    <s v="Victoria Wilson"/>
    <x v="1"/>
    <n v="1"/>
    <x v="1013"/>
    <n v="37223"/>
    <s v="Low"/>
    <n v="38"/>
    <n v="135.31"/>
    <n v="0.01"/>
    <x v="5856"/>
    <n v="35"/>
    <n v="-743.45"/>
    <n v="0.84"/>
    <x v="0"/>
    <x v="1"/>
    <x v="1232"/>
    <x v="0"/>
    <x v="2"/>
    <n v="5230"/>
    <d v="2014-11-15T00:00:00"/>
    <x v="0"/>
    <x v="23"/>
    <n v="53214"/>
  </r>
  <r>
    <x v="306"/>
    <n v="58"/>
    <s v="Victoria Wilson"/>
    <x v="1"/>
    <n v="1"/>
    <x v="1013"/>
    <n v="37223"/>
    <s v="Low"/>
    <n v="40"/>
    <n v="17.7"/>
    <n v="0.09"/>
    <x v="5857"/>
    <n v="9.4700000000000006"/>
    <n v="-152.4"/>
    <n v="0.59"/>
    <x v="0"/>
    <x v="0"/>
    <x v="227"/>
    <x v="0"/>
    <x v="2"/>
    <n v="5229"/>
    <d v="2014-11-17T00:00:00"/>
    <x v="0"/>
    <x v="23"/>
    <n v="53214"/>
  </r>
  <r>
    <x v="226"/>
    <n v="58"/>
    <s v="Brian Stugart"/>
    <x v="3"/>
    <n v="1"/>
    <x v="1014"/>
    <n v="51783"/>
    <s v="Medium"/>
    <n v="10"/>
    <n v="179.29"/>
    <n v="0.01"/>
    <x v="5858"/>
    <n v="29.21"/>
    <n v="-433.290143"/>
    <n v="0.74"/>
    <x v="1"/>
    <x v="4"/>
    <x v="115"/>
    <x v="4"/>
    <x v="0"/>
    <n v="7260"/>
    <d v="2014-11-13T00:00:00"/>
    <x v="2"/>
    <x v="19"/>
    <n v="4038"/>
  </r>
  <r>
    <x v="1352"/>
    <n v="58"/>
    <s v="Brian Stugart"/>
    <x v="3"/>
    <n v="1"/>
    <x v="1014"/>
    <n v="51783"/>
    <s v="Medium"/>
    <n v="47"/>
    <n v="70.89"/>
    <n v="0"/>
    <x v="5859"/>
    <n v="89.3"/>
    <n v="54.230849999999997"/>
    <n v="0.69"/>
    <x v="1"/>
    <x v="4"/>
    <x v="670"/>
    <x v="4"/>
    <x v="0"/>
    <n v="7261"/>
    <d v="2014-11-13T00:00:00"/>
    <x v="2"/>
    <x v="22"/>
    <n v="8753"/>
  </r>
  <r>
    <x v="542"/>
    <n v="58"/>
    <s v="Brian Stugart"/>
    <x v="3"/>
    <n v="1"/>
    <x v="1014"/>
    <n v="51783"/>
    <s v="Medium"/>
    <n v="13"/>
    <n v="48.04"/>
    <n v="0.05"/>
    <x v="5860"/>
    <n v="5.79"/>
    <n v="244.13"/>
    <n v="0.37"/>
    <x v="0"/>
    <x v="0"/>
    <x v="629"/>
    <x v="2"/>
    <x v="0"/>
    <n v="7259"/>
    <d v="2014-11-13T00:00:00"/>
    <x v="0"/>
    <x v="25"/>
    <n v="5439"/>
  </r>
  <r>
    <x v="763"/>
    <n v="58"/>
    <s v="Paul MacIntyre"/>
    <x v="2"/>
    <n v="1"/>
    <x v="1015"/>
    <n v="57700"/>
    <s v="Medium"/>
    <n v="38"/>
    <n v="47.98"/>
    <n v="0.04"/>
    <x v="5861"/>
    <n v="3.61"/>
    <n v="134.85"/>
    <n v="0.71"/>
    <x v="2"/>
    <x v="6"/>
    <x v="340"/>
    <x v="8"/>
    <x v="2"/>
    <n v="8092"/>
    <d v="2014-11-12T00:00:00"/>
    <x v="0"/>
    <x v="24"/>
    <n v="49002"/>
  </r>
  <r>
    <x v="1037"/>
    <n v="58"/>
    <s v="Deborah Brumfield"/>
    <x v="0"/>
    <n v="1"/>
    <x v="1015"/>
    <n v="33126"/>
    <s v="Critical"/>
    <n v="46"/>
    <n v="128.24"/>
    <n v="0.01"/>
    <x v="5862"/>
    <n v="12.65"/>
    <n v="1779.01"/>
    <m/>
    <x v="1"/>
    <x v="5"/>
    <x v="541"/>
    <x v="1"/>
    <x v="1"/>
    <n v="4652"/>
    <d v="2014-11-13T00:00:00"/>
    <x v="1"/>
    <x v="2"/>
    <n v="91761"/>
  </r>
  <r>
    <x v="1303"/>
    <n v="58"/>
    <s v="Barry Blumstein"/>
    <x v="0"/>
    <n v="1"/>
    <x v="1015"/>
    <n v="35239"/>
    <s v="Critical"/>
    <n v="21"/>
    <n v="5.28"/>
    <n v="0.08"/>
    <x v="5863"/>
    <n v="6.26"/>
    <n v="-77.08"/>
    <n v="0.4"/>
    <x v="0"/>
    <x v="0"/>
    <x v="632"/>
    <x v="2"/>
    <x v="1"/>
    <n v="4952"/>
    <d v="2014-11-13T00:00:00"/>
    <x v="0"/>
    <x v="30"/>
    <n v="80233"/>
  </r>
  <r>
    <x v="1037"/>
    <n v="58"/>
    <s v="Deborah Brumfield"/>
    <x v="0"/>
    <n v="1"/>
    <x v="1015"/>
    <n v="33126"/>
    <s v="Critical"/>
    <n v="28"/>
    <n v="6.3"/>
    <n v="0.06"/>
    <x v="5864"/>
    <n v="0.5"/>
    <n v="80.36"/>
    <n v="0.39"/>
    <x v="0"/>
    <x v="0"/>
    <x v="188"/>
    <x v="12"/>
    <x v="1"/>
    <n v="4653"/>
    <d v="2014-11-14T00:00:00"/>
    <x v="0"/>
    <x v="2"/>
    <n v="91761"/>
  </r>
  <r>
    <x v="1303"/>
    <n v="58"/>
    <s v="Barry Blumstein"/>
    <x v="0"/>
    <n v="1"/>
    <x v="1015"/>
    <n v="35239"/>
    <s v="Critical"/>
    <n v="38"/>
    <n v="59.76"/>
    <n v="0.01"/>
    <x v="5865"/>
    <n v="9.7100000000000009"/>
    <n v="474.98"/>
    <n v="0.56999999999999995"/>
    <x v="0"/>
    <x v="0"/>
    <x v="426"/>
    <x v="0"/>
    <x v="1"/>
    <n v="4953"/>
    <d v="2014-11-14T00:00:00"/>
    <x v="0"/>
    <x v="30"/>
    <n v="80233"/>
  </r>
  <r>
    <x v="429"/>
    <n v="58"/>
    <s v="Mike Vittorini"/>
    <x v="0"/>
    <n v="1"/>
    <x v="1015"/>
    <n v="10944"/>
    <s v="High"/>
    <n v="9"/>
    <n v="17.98"/>
    <n v="0"/>
    <x v="5866"/>
    <n v="8.51"/>
    <n v="-27.474599999999999"/>
    <n v="0.4"/>
    <x v="2"/>
    <x v="5"/>
    <x v="403"/>
    <x v="7"/>
    <x v="2"/>
    <n v="1512"/>
    <d v="2014-11-14T00:00:00"/>
    <x v="0"/>
    <x v="24"/>
    <n v="49505"/>
  </r>
  <r>
    <x v="1353"/>
    <n v="58"/>
    <s v="Joy Bell"/>
    <x v="1"/>
    <n v="1"/>
    <x v="1015"/>
    <n v="5925"/>
    <s v="Low"/>
    <n v="44"/>
    <n v="92.23"/>
    <n v="0.08"/>
    <x v="5867"/>
    <n v="39.61"/>
    <n v="-354.9"/>
    <n v="0.67"/>
    <x v="1"/>
    <x v="5"/>
    <x v="153"/>
    <x v="5"/>
    <x v="2"/>
    <n v="821"/>
    <d v="2014-11-19T00:00:00"/>
    <x v="0"/>
    <x v="14"/>
    <n v="60126"/>
  </r>
  <r>
    <x v="1353"/>
    <n v="58"/>
    <s v="Joy Bell"/>
    <x v="1"/>
    <n v="1"/>
    <x v="1015"/>
    <n v="5925"/>
    <s v="Low"/>
    <n v="25"/>
    <n v="85.99"/>
    <n v="7.0000000000000007E-2"/>
    <x v="5868"/>
    <n v="0.99"/>
    <n v="-267.01400000000001"/>
    <n v="0.85"/>
    <x v="2"/>
    <x v="3"/>
    <x v="347"/>
    <x v="9"/>
    <x v="2"/>
    <n v="822"/>
    <d v="2014-11-19T00:00:00"/>
    <x v="0"/>
    <x v="14"/>
    <n v="60126"/>
  </r>
  <r>
    <x v="909"/>
    <n v="58"/>
    <s v="Cari MacIntyre"/>
    <x v="2"/>
    <n v="1"/>
    <x v="1016"/>
    <n v="16260"/>
    <s v="High"/>
    <n v="47"/>
    <n v="400.98"/>
    <n v="0.01"/>
    <x v="5869"/>
    <n v="42.52"/>
    <n v="-969.04836599999999"/>
    <n v="0.71"/>
    <x v="1"/>
    <x v="4"/>
    <x v="460"/>
    <x v="4"/>
    <x v="0"/>
    <n v="2264"/>
    <d v="2014-11-14T00:00:00"/>
    <x v="2"/>
    <x v="41"/>
    <n v="26501"/>
  </r>
  <r>
    <x v="659"/>
    <n v="58"/>
    <s v="Carol Triggs"/>
    <x v="1"/>
    <n v="1"/>
    <x v="1016"/>
    <n v="40934"/>
    <s v="Not Specified"/>
    <n v="28"/>
    <n v="1.76"/>
    <n v="0.01"/>
    <x v="5870"/>
    <n v="0.7"/>
    <n v="-1.23"/>
    <n v="0.56000000000000005"/>
    <x v="0"/>
    <x v="3"/>
    <x v="455"/>
    <x v="6"/>
    <x v="0"/>
    <n v="5767"/>
    <d v="2014-11-14T00:00:00"/>
    <x v="0"/>
    <x v="13"/>
    <n v="14224"/>
  </r>
  <r>
    <x v="659"/>
    <n v="58"/>
    <s v="Carol Triggs"/>
    <x v="1"/>
    <n v="1"/>
    <x v="1016"/>
    <n v="40934"/>
    <s v="Not Specified"/>
    <n v="11"/>
    <n v="45.99"/>
    <n v="7.0000000000000007E-2"/>
    <x v="5871"/>
    <n v="4.99"/>
    <n v="-107.503"/>
    <n v="0.56999999999999995"/>
    <x v="2"/>
    <x v="0"/>
    <x v="436"/>
    <x v="9"/>
    <x v="0"/>
    <n v="5768"/>
    <d v="2014-11-15T00:00:00"/>
    <x v="0"/>
    <x v="13"/>
    <n v="14224"/>
  </r>
  <r>
    <x v="395"/>
    <n v="58"/>
    <s v="David Kendrick"/>
    <x v="1"/>
    <n v="1"/>
    <x v="1017"/>
    <n v="871"/>
    <s v="Low"/>
    <n v="17"/>
    <n v="6.24"/>
    <n v="0.06"/>
    <x v="5872"/>
    <n v="5.22"/>
    <n v="-34.97"/>
    <n v="0.6"/>
    <x v="1"/>
    <x v="0"/>
    <x v="714"/>
    <x v="5"/>
    <x v="1"/>
    <n v="137"/>
    <d v="2014-11-14T00:00:00"/>
    <x v="0"/>
    <x v="2"/>
    <n v="95070"/>
  </r>
  <r>
    <x v="242"/>
    <n v="58"/>
    <s v="James Lanier"/>
    <x v="2"/>
    <n v="1"/>
    <x v="1017"/>
    <n v="3235"/>
    <s v="Low"/>
    <n v="31"/>
    <n v="4.71"/>
    <n v="0.1"/>
    <x v="5873"/>
    <n v="0.7"/>
    <n v="-12.26"/>
    <n v="0.85"/>
    <x v="0"/>
    <x v="3"/>
    <x v="1109"/>
    <x v="14"/>
    <x v="2"/>
    <n v="472"/>
    <d v="2014-11-16T00:00:00"/>
    <x v="1"/>
    <x v="9"/>
    <n v="76063"/>
  </r>
  <r>
    <x v="459"/>
    <n v="58"/>
    <s v="Suzanne McNair"/>
    <x v="0"/>
    <n v="1"/>
    <x v="1018"/>
    <n v="59973"/>
    <s v="Low"/>
    <n v="29"/>
    <n v="400.97"/>
    <n v="0.06"/>
    <x v="5874"/>
    <n v="14.7"/>
    <n v="2148.9699999999998"/>
    <n v="0.59"/>
    <x v="2"/>
    <x v="2"/>
    <x v="1197"/>
    <x v="7"/>
    <x v="3"/>
    <n v="8398"/>
    <d v="2014-11-15T00:00:00"/>
    <x v="2"/>
    <x v="8"/>
    <n v="70458"/>
  </r>
  <r>
    <x v="1326"/>
    <n v="58"/>
    <s v="Karen Daniels"/>
    <x v="3"/>
    <n v="1"/>
    <x v="1018"/>
    <n v="59554"/>
    <s v="Critical"/>
    <n v="40"/>
    <n v="17.98"/>
    <n v="0.08"/>
    <x v="5875"/>
    <n v="4"/>
    <n v="-81.489999999999995"/>
    <n v="0.79"/>
    <x v="2"/>
    <x v="0"/>
    <x v="349"/>
    <x v="8"/>
    <x v="0"/>
    <n v="8330"/>
    <d v="2014-11-16T00:00:00"/>
    <x v="0"/>
    <x v="20"/>
    <n v="43230"/>
  </r>
  <r>
    <x v="715"/>
    <n v="58"/>
    <s v="Sarah Foster"/>
    <x v="2"/>
    <n v="1"/>
    <x v="1018"/>
    <n v="38272"/>
    <s v="Critical"/>
    <n v="39"/>
    <n v="1.88"/>
    <n v="7.0000000000000007E-2"/>
    <x v="5876"/>
    <n v="1.49"/>
    <n v="-20.654"/>
    <n v="0.37"/>
    <x v="0"/>
    <x v="0"/>
    <x v="467"/>
    <x v="3"/>
    <x v="2"/>
    <n v="5380"/>
    <d v="2014-11-17T00:00:00"/>
    <x v="0"/>
    <x v="38"/>
    <n v="67601"/>
  </r>
  <r>
    <x v="459"/>
    <n v="58"/>
    <s v="Suzanne McNair"/>
    <x v="0"/>
    <n v="1"/>
    <x v="1018"/>
    <n v="59973"/>
    <s v="Low"/>
    <n v="30"/>
    <n v="217.85"/>
    <n v="7.0000000000000007E-2"/>
    <x v="5877"/>
    <n v="29.1"/>
    <n v="693.69"/>
    <n v="0.68"/>
    <x v="1"/>
    <x v="4"/>
    <x v="152"/>
    <x v="4"/>
    <x v="3"/>
    <n v="8399"/>
    <d v="2014-11-19T00:00:00"/>
    <x v="2"/>
    <x v="8"/>
    <n v="70458"/>
  </r>
  <r>
    <x v="204"/>
    <n v="59"/>
    <s v="Erin Mull"/>
    <x v="0"/>
    <n v="1"/>
    <x v="1019"/>
    <n v="16993"/>
    <s v="Medium"/>
    <n v="8"/>
    <n v="205.99"/>
    <n v="0.05"/>
    <x v="5878"/>
    <n v="2.5"/>
    <n v="-433.488"/>
    <n v="0.59"/>
    <x v="2"/>
    <x v="0"/>
    <x v="176"/>
    <x v="9"/>
    <x v="3"/>
    <n v="2355"/>
    <d v="2014-11-16T00:00:00"/>
    <x v="0"/>
    <x v="4"/>
    <n v="36830"/>
  </r>
  <r>
    <x v="1354"/>
    <n v="59"/>
    <s v="Karl Brown"/>
    <x v="2"/>
    <n v="1"/>
    <x v="1019"/>
    <n v="14662"/>
    <s v="High"/>
    <n v="48"/>
    <n v="4.9800000000000004"/>
    <n v="0.02"/>
    <x v="5879"/>
    <n v="4.75"/>
    <n v="-66.260000000000005"/>
    <n v="0.36"/>
    <x v="0"/>
    <x v="0"/>
    <x v="109"/>
    <x v="2"/>
    <x v="0"/>
    <n v="2052"/>
    <d v="2014-11-17T00:00:00"/>
    <x v="0"/>
    <x v="28"/>
    <n v="2035"/>
  </r>
  <r>
    <x v="474"/>
    <n v="59"/>
    <s v="Karl Brown"/>
    <x v="2"/>
    <n v="1"/>
    <x v="1019"/>
    <n v="14662"/>
    <s v="High"/>
    <n v="24"/>
    <n v="1.68"/>
    <n v="0.05"/>
    <x v="5880"/>
    <n v="1"/>
    <n v="-1.78"/>
    <n v="0.35"/>
    <x v="0"/>
    <x v="3"/>
    <x v="87"/>
    <x v="6"/>
    <x v="0"/>
    <n v="2053"/>
    <d v="2014-11-17T00:00:00"/>
    <x v="0"/>
    <x v="15"/>
    <n v="6478"/>
  </r>
  <r>
    <x v="1238"/>
    <n v="59"/>
    <s v="Karl Brown"/>
    <x v="2"/>
    <n v="1"/>
    <x v="1019"/>
    <n v="14662"/>
    <s v="High"/>
    <n v="48"/>
    <n v="125.99"/>
    <n v="0.01"/>
    <x v="5881"/>
    <n v="8.99"/>
    <n v="1275.6690000000001"/>
    <n v="0.59"/>
    <x v="2"/>
    <x v="0"/>
    <x v="67"/>
    <x v="9"/>
    <x v="0"/>
    <n v="2054"/>
    <d v="2014-11-17T00:00:00"/>
    <x v="0"/>
    <x v="28"/>
    <n v="1550"/>
  </r>
  <r>
    <x v="861"/>
    <n v="59"/>
    <s v="Dorothy Wardle"/>
    <x v="2"/>
    <n v="1"/>
    <x v="1019"/>
    <n v="6982"/>
    <s v="Not Specified"/>
    <n v="5"/>
    <n v="100.98"/>
    <n v="0.09"/>
    <x v="5882"/>
    <n v="57.38"/>
    <n v="-338.27"/>
    <n v="0.78"/>
    <x v="1"/>
    <x v="4"/>
    <x v="339"/>
    <x v="10"/>
    <x v="2"/>
    <n v="965"/>
    <d v="2014-11-18T00:00:00"/>
    <x v="2"/>
    <x v="14"/>
    <n v="60174"/>
  </r>
  <r>
    <x v="861"/>
    <n v="59"/>
    <s v="Dorothy Wardle"/>
    <x v="2"/>
    <n v="1"/>
    <x v="1019"/>
    <n v="6982"/>
    <s v="Not Specified"/>
    <n v="41"/>
    <n v="19.98"/>
    <n v="0.04"/>
    <x v="5883"/>
    <n v="10.49"/>
    <n v="52.56"/>
    <n v="0.49"/>
    <x v="1"/>
    <x v="0"/>
    <x v="472"/>
    <x v="5"/>
    <x v="2"/>
    <n v="966"/>
    <d v="2014-11-18T00:00:00"/>
    <x v="0"/>
    <x v="14"/>
    <n v="60174"/>
  </r>
  <r>
    <x v="1124"/>
    <n v="59"/>
    <s v="Art Miller"/>
    <x v="2"/>
    <n v="1"/>
    <x v="1019"/>
    <n v="41413"/>
    <s v="Low"/>
    <n v="46"/>
    <n v="40.97"/>
    <n v="0.08"/>
    <x v="5884"/>
    <n v="14.45"/>
    <n v="108.65"/>
    <n v="0.56999999999999995"/>
    <x v="1"/>
    <x v="1"/>
    <x v="1063"/>
    <x v="5"/>
    <x v="1"/>
    <n v="5838"/>
    <d v="2014-11-18T00:00:00"/>
    <x v="0"/>
    <x v="30"/>
    <n v="80501"/>
  </r>
  <r>
    <x v="545"/>
    <n v="59"/>
    <s v="Grace Kelly"/>
    <x v="3"/>
    <n v="1"/>
    <x v="1019"/>
    <n v="57121"/>
    <s v="Not Specified"/>
    <n v="42"/>
    <n v="4.9800000000000004"/>
    <n v="7.0000000000000007E-2"/>
    <x v="5885"/>
    <n v="4.72"/>
    <n v="-84.26"/>
    <n v="0.36"/>
    <x v="0"/>
    <x v="0"/>
    <x v="551"/>
    <x v="2"/>
    <x v="1"/>
    <n v="7989"/>
    <d v="2014-11-18T00:00:00"/>
    <x v="0"/>
    <x v="5"/>
    <n v="84003"/>
  </r>
  <r>
    <x v="265"/>
    <n v="59"/>
    <s v="Dorothy Wardle"/>
    <x v="2"/>
    <n v="1"/>
    <x v="1019"/>
    <n v="6982"/>
    <s v="Not Specified"/>
    <n v="32"/>
    <n v="39.479999999999997"/>
    <n v="0"/>
    <x v="5886"/>
    <n v="1.99"/>
    <n v="407.44"/>
    <n v="0.54"/>
    <x v="2"/>
    <x v="6"/>
    <x v="276"/>
    <x v="8"/>
    <x v="2"/>
    <n v="964"/>
    <d v="2014-11-18T00:00:00"/>
    <x v="1"/>
    <x v="14"/>
    <n v="60441"/>
  </r>
  <r>
    <x v="545"/>
    <n v="59"/>
    <s v="Grace Kelly"/>
    <x v="3"/>
    <n v="1"/>
    <x v="1019"/>
    <n v="57121"/>
    <s v="Not Specified"/>
    <n v="3"/>
    <n v="195.99"/>
    <n v="0.01"/>
    <x v="5887"/>
    <n v="4.2"/>
    <n v="-800.88800000000003"/>
    <n v="0.56000000000000005"/>
    <x v="2"/>
    <x v="0"/>
    <x v="959"/>
    <x v="9"/>
    <x v="1"/>
    <n v="7990"/>
    <d v="2014-11-18T00:00:00"/>
    <x v="0"/>
    <x v="5"/>
    <n v="84003"/>
  </r>
  <r>
    <x v="1124"/>
    <n v="59"/>
    <s v="Art Miller"/>
    <x v="2"/>
    <n v="1"/>
    <x v="1019"/>
    <n v="41413"/>
    <s v="Low"/>
    <n v="23"/>
    <n v="6.48"/>
    <n v="0.01"/>
    <x v="5888"/>
    <n v="6"/>
    <n v="-49.6"/>
    <n v="0.37"/>
    <x v="0"/>
    <x v="0"/>
    <x v="1233"/>
    <x v="2"/>
    <x v="1"/>
    <n v="5839"/>
    <d v="2014-11-20T00:00:00"/>
    <x v="0"/>
    <x v="30"/>
    <n v="80501"/>
  </r>
  <r>
    <x v="1124"/>
    <n v="59"/>
    <s v="Art Miller"/>
    <x v="2"/>
    <n v="1"/>
    <x v="1019"/>
    <n v="41413"/>
    <s v="Low"/>
    <n v="17"/>
    <n v="599.99"/>
    <n v="0.08"/>
    <x v="5889"/>
    <n v="24.49"/>
    <n v="-597.21"/>
    <n v="0.37"/>
    <x v="2"/>
    <x v="1"/>
    <x v="979"/>
    <x v="11"/>
    <x v="1"/>
    <n v="5837"/>
    <d v="2014-11-23T00:00:00"/>
    <x v="0"/>
    <x v="30"/>
    <n v="80501"/>
  </r>
  <r>
    <x v="403"/>
    <n v="59"/>
    <s v="Ben Wallace"/>
    <x v="1"/>
    <n v="1"/>
    <x v="1020"/>
    <n v="15264"/>
    <s v="Medium"/>
    <n v="13"/>
    <n v="7.31"/>
    <n v="7.0000000000000007E-2"/>
    <x v="5890"/>
    <n v="0.49"/>
    <n v="33.049999999999997"/>
    <n v="0.38"/>
    <x v="0"/>
    <x v="0"/>
    <x v="249"/>
    <x v="12"/>
    <x v="0"/>
    <n v="2137"/>
    <d v="2014-11-17T00:00:00"/>
    <x v="0"/>
    <x v="13"/>
    <n v="13601"/>
  </r>
  <r>
    <x v="83"/>
    <n v="59"/>
    <s v="Katherine Ducich"/>
    <x v="2"/>
    <n v="1"/>
    <x v="1020"/>
    <n v="46951"/>
    <s v="Critical"/>
    <n v="26"/>
    <n v="115.99"/>
    <n v="0.09"/>
    <x v="5891"/>
    <n v="5.92"/>
    <n v="284.589"/>
    <n v="0.57999999999999996"/>
    <x v="2"/>
    <x v="0"/>
    <x v="154"/>
    <x v="9"/>
    <x v="3"/>
    <n v="6598"/>
    <d v="2014-11-18T00:00:00"/>
    <x v="0"/>
    <x v="12"/>
    <n v="33403"/>
  </r>
  <r>
    <x v="403"/>
    <n v="59"/>
    <s v="Ben Wallace"/>
    <x v="1"/>
    <n v="1"/>
    <x v="1020"/>
    <n v="15264"/>
    <s v="Medium"/>
    <n v="3"/>
    <n v="1270.99"/>
    <n v="7.0000000000000007E-2"/>
    <x v="5892"/>
    <n v="19.989999999999998"/>
    <n v="-408.21550000000002"/>
    <n v="0.35"/>
    <x v="0"/>
    <x v="0"/>
    <x v="627"/>
    <x v="3"/>
    <x v="0"/>
    <n v="2136"/>
    <d v="2014-11-19T00:00:00"/>
    <x v="0"/>
    <x v="13"/>
    <n v="13601"/>
  </r>
  <r>
    <x v="37"/>
    <n v="59"/>
    <s v="Maris LaWare"/>
    <x v="1"/>
    <n v="1"/>
    <x v="1020"/>
    <n v="44003"/>
    <s v="Low"/>
    <n v="38"/>
    <n v="5.34"/>
    <n v="0.09"/>
    <x v="5893"/>
    <n v="2.99"/>
    <n v="0.85850000000000004"/>
    <n v="0.38"/>
    <x v="0"/>
    <x v="0"/>
    <x v="266"/>
    <x v="3"/>
    <x v="1"/>
    <n v="6214"/>
    <d v="2014-11-21T00:00:00"/>
    <x v="0"/>
    <x v="2"/>
    <n v="91104"/>
  </r>
  <r>
    <x v="670"/>
    <n v="59"/>
    <s v="Gary Hwang"/>
    <x v="1"/>
    <n v="1"/>
    <x v="1021"/>
    <n v="35687"/>
    <s v="Not Specified"/>
    <n v="48"/>
    <n v="12.64"/>
    <n v="0.06"/>
    <x v="5894"/>
    <n v="4.9800000000000004"/>
    <n v="115.24"/>
    <n v="0.48"/>
    <x v="1"/>
    <x v="6"/>
    <x v="369"/>
    <x v="5"/>
    <x v="3"/>
    <n v="5006"/>
    <d v="2014-11-19T00:00:00"/>
    <x v="1"/>
    <x v="12"/>
    <n v="33063"/>
  </r>
  <r>
    <x v="1221"/>
    <n v="59"/>
    <s v="Kalyca Meade"/>
    <x v="2"/>
    <n v="1"/>
    <x v="1021"/>
    <n v="21859"/>
    <s v="High"/>
    <n v="42"/>
    <n v="9.74"/>
    <n v="7.0000000000000007E-2"/>
    <x v="5895"/>
    <n v="5.71"/>
    <n v="13.31"/>
    <n v="0.41"/>
    <x v="1"/>
    <x v="0"/>
    <x v="1224"/>
    <x v="5"/>
    <x v="0"/>
    <n v="3044"/>
    <d v="2014-11-19T00:00:00"/>
    <x v="0"/>
    <x v="0"/>
    <n v="15146"/>
  </r>
  <r>
    <x v="1024"/>
    <n v="59"/>
    <s v="Jas O'Carroll"/>
    <x v="2"/>
    <n v="1"/>
    <x v="1021"/>
    <n v="29383"/>
    <s v="Medium"/>
    <n v="30"/>
    <n v="7.59"/>
    <n v="0.09"/>
    <x v="5896"/>
    <n v="4"/>
    <n v="16.97"/>
    <n v="0.42"/>
    <x v="1"/>
    <x v="3"/>
    <x v="354"/>
    <x v="5"/>
    <x v="0"/>
    <n v="4142"/>
    <d v="2014-11-19T00:00:00"/>
    <x v="0"/>
    <x v="20"/>
    <n v="44511"/>
  </r>
  <r>
    <x v="805"/>
    <n v="59"/>
    <s v="Jas O'Carroll"/>
    <x v="2"/>
    <n v="1"/>
    <x v="1021"/>
    <n v="29383"/>
    <s v="Medium"/>
    <n v="28"/>
    <n v="6.48"/>
    <n v="0.04"/>
    <x v="5897"/>
    <n v="8.73"/>
    <n v="-129.41999999999999"/>
    <n v="0.37"/>
    <x v="0"/>
    <x v="0"/>
    <x v="45"/>
    <x v="2"/>
    <x v="0"/>
    <n v="4140"/>
    <d v="2014-11-19T00:00:00"/>
    <x v="0"/>
    <x v="20"/>
    <n v="44094"/>
  </r>
  <r>
    <x v="1214"/>
    <n v="59"/>
    <s v="Rick Bensley"/>
    <x v="3"/>
    <n v="1"/>
    <x v="1021"/>
    <n v="32647"/>
    <s v="High"/>
    <n v="27"/>
    <n v="348.21"/>
    <n v="0.06"/>
    <x v="5898"/>
    <n v="84.84"/>
    <n v="348.84"/>
    <n v="0.66"/>
    <x v="1"/>
    <x v="4"/>
    <x v="255"/>
    <x v="4"/>
    <x v="3"/>
    <n v="4592"/>
    <d v="2014-11-20T00:00:00"/>
    <x v="2"/>
    <x v="12"/>
    <n v="33566"/>
  </r>
  <r>
    <x v="569"/>
    <n v="59"/>
    <s v="Sally Hughsby"/>
    <x v="3"/>
    <n v="1"/>
    <x v="1021"/>
    <n v="59009"/>
    <s v="Critical"/>
    <n v="19"/>
    <n v="30.98"/>
    <n v="0.02"/>
    <x v="5899"/>
    <n v="17.079999999999998"/>
    <n v="-7.02"/>
    <n v="0.4"/>
    <x v="0"/>
    <x v="0"/>
    <x v="973"/>
    <x v="2"/>
    <x v="0"/>
    <n v="8251"/>
    <d v="2014-11-20T00:00:00"/>
    <x v="1"/>
    <x v="20"/>
    <n v="43068"/>
  </r>
  <r>
    <x v="884"/>
    <n v="59"/>
    <s v="Benjamin Patterson"/>
    <x v="2"/>
    <n v="1"/>
    <x v="1021"/>
    <n v="36640"/>
    <s v="Not Specified"/>
    <n v="18"/>
    <n v="22.24"/>
    <n v="0.06"/>
    <x v="5900"/>
    <n v="1.99"/>
    <n v="119.47"/>
    <n v="0.43"/>
    <x v="2"/>
    <x v="6"/>
    <x v="975"/>
    <x v="8"/>
    <x v="1"/>
    <n v="5135"/>
    <d v="2014-11-20T00:00:00"/>
    <x v="1"/>
    <x v="40"/>
    <n v="86401"/>
  </r>
  <r>
    <x v="1214"/>
    <n v="59"/>
    <s v="Rick Bensley"/>
    <x v="3"/>
    <n v="1"/>
    <x v="1021"/>
    <n v="32647"/>
    <s v="High"/>
    <n v="32"/>
    <n v="20.97"/>
    <n v="7.0000000000000007E-2"/>
    <x v="5901"/>
    <n v="4"/>
    <n v="-56.83"/>
    <n v="0.77"/>
    <x v="2"/>
    <x v="0"/>
    <x v="992"/>
    <x v="8"/>
    <x v="3"/>
    <n v="4591"/>
    <d v="2014-11-20T00:00:00"/>
    <x v="0"/>
    <x v="12"/>
    <n v="33566"/>
  </r>
  <r>
    <x v="805"/>
    <n v="59"/>
    <s v="Jas O'Carroll"/>
    <x v="2"/>
    <n v="1"/>
    <x v="1021"/>
    <n v="29383"/>
    <s v="Medium"/>
    <n v="29"/>
    <n v="115.99"/>
    <n v="7.0000000000000007E-2"/>
    <x v="5902"/>
    <n v="2.5"/>
    <n v="556.83000000000004"/>
    <n v="0.57999999999999996"/>
    <x v="2"/>
    <x v="0"/>
    <x v="968"/>
    <x v="9"/>
    <x v="0"/>
    <n v="4141"/>
    <d v="2014-11-20T00:00:00"/>
    <x v="0"/>
    <x v="20"/>
    <n v="44094"/>
  </r>
  <r>
    <x v="805"/>
    <n v="59"/>
    <s v="Jas O'Carroll"/>
    <x v="2"/>
    <n v="1"/>
    <x v="1021"/>
    <n v="29383"/>
    <s v="Medium"/>
    <n v="20"/>
    <n v="8.32"/>
    <n v="7.0000000000000007E-2"/>
    <x v="5903"/>
    <n v="2.38"/>
    <n v="-46.89"/>
    <n v="0.74"/>
    <x v="2"/>
    <x v="6"/>
    <x v="308"/>
    <x v="8"/>
    <x v="0"/>
    <n v="4139"/>
    <d v="2014-11-20T00:00:00"/>
    <x v="0"/>
    <x v="20"/>
    <n v="44094"/>
  </r>
  <r>
    <x v="150"/>
    <n v="59"/>
    <s v="Tom Prescott"/>
    <x v="0"/>
    <n v="1"/>
    <x v="1021"/>
    <n v="51200"/>
    <s v="Medium"/>
    <n v="29"/>
    <n v="53.98"/>
    <n v="0"/>
    <x v="5904"/>
    <n v="5.5"/>
    <n v="271.89999999999998"/>
    <n v="0.62"/>
    <x v="2"/>
    <x v="0"/>
    <x v="800"/>
    <x v="8"/>
    <x v="1"/>
    <n v="7172"/>
    <d v="2014-11-21T00:00:00"/>
    <x v="0"/>
    <x v="31"/>
    <n v="83616"/>
  </r>
  <r>
    <x v="1355"/>
    <n v="59"/>
    <s v="Giulietta Weimer"/>
    <x v="2"/>
    <n v="1"/>
    <x v="1021"/>
    <n v="20960"/>
    <s v="Low"/>
    <n v="19"/>
    <n v="10.97"/>
    <n v="0.1"/>
    <x v="5905"/>
    <n v="6.5"/>
    <n v="-104.82"/>
    <n v="0.64"/>
    <x v="2"/>
    <x v="0"/>
    <x v="911"/>
    <x v="8"/>
    <x v="2"/>
    <n v="2901"/>
    <d v="2014-11-23T00:00:00"/>
    <x v="0"/>
    <x v="24"/>
    <n v="48104"/>
  </r>
  <r>
    <x v="291"/>
    <n v="59"/>
    <s v="Gene McClure"/>
    <x v="3"/>
    <n v="1"/>
    <x v="1022"/>
    <n v="32069"/>
    <s v="Not Specified"/>
    <n v="8"/>
    <n v="145.44999999999999"/>
    <n v="7.0000000000000007E-2"/>
    <x v="5906"/>
    <n v="17.850000000000001"/>
    <n v="-240.31139999999999"/>
    <n v="0.56000000000000005"/>
    <x v="2"/>
    <x v="2"/>
    <x v="33"/>
    <x v="7"/>
    <x v="0"/>
    <n v="4506"/>
    <d v="2014-11-19T00:00:00"/>
    <x v="2"/>
    <x v="1"/>
    <n v="20746"/>
  </r>
  <r>
    <x v="444"/>
    <n v="59"/>
    <s v="Beth Thompson"/>
    <x v="2"/>
    <n v="1"/>
    <x v="1022"/>
    <n v="49952"/>
    <s v="High"/>
    <n v="12"/>
    <n v="107.53"/>
    <n v="0.04"/>
    <x v="5907"/>
    <n v="5.81"/>
    <n v="630.28"/>
    <n v="0.65"/>
    <x v="1"/>
    <x v="5"/>
    <x v="320"/>
    <x v="5"/>
    <x v="2"/>
    <n v="6991"/>
    <d v="2014-11-20T00:00:00"/>
    <x v="1"/>
    <x v="14"/>
    <n v="61701"/>
  </r>
  <r>
    <x v="830"/>
    <n v="59"/>
    <s v="Gary McGarr"/>
    <x v="1"/>
    <n v="1"/>
    <x v="1022"/>
    <n v="26176"/>
    <s v="High"/>
    <n v="30"/>
    <n v="20.99"/>
    <n v="0.03"/>
    <x v="5908"/>
    <n v="4.8099999999999996"/>
    <n v="34.011000000000003"/>
    <n v="0.57999999999999996"/>
    <x v="2"/>
    <x v="5"/>
    <x v="358"/>
    <x v="9"/>
    <x v="3"/>
    <n v="3657"/>
    <d v="2014-11-20T00:00:00"/>
    <x v="0"/>
    <x v="12"/>
    <n v="33055"/>
  </r>
  <r>
    <x v="22"/>
    <n v="59"/>
    <s v="Julia West"/>
    <x v="0"/>
    <n v="1"/>
    <x v="1022"/>
    <n v="25318"/>
    <s v="Critical"/>
    <n v="22"/>
    <n v="19.98"/>
    <n v="0.05"/>
    <x v="5909"/>
    <n v="10.49"/>
    <n v="-65.180000000000007"/>
    <n v="0.49"/>
    <x v="1"/>
    <x v="0"/>
    <x v="472"/>
    <x v="5"/>
    <x v="2"/>
    <n v="3552"/>
    <d v="2014-11-21T00:00:00"/>
    <x v="1"/>
    <x v="14"/>
    <n v="61401"/>
  </r>
  <r>
    <x v="160"/>
    <n v="59"/>
    <s v="Gene McClure"/>
    <x v="3"/>
    <n v="1"/>
    <x v="1022"/>
    <n v="32069"/>
    <s v="Not Specified"/>
    <n v="17"/>
    <n v="6.48"/>
    <n v="0.09"/>
    <x v="5910"/>
    <n v="9.68"/>
    <n v="-102.24"/>
    <n v="0.36"/>
    <x v="0"/>
    <x v="0"/>
    <x v="240"/>
    <x v="2"/>
    <x v="3"/>
    <n v="4507"/>
    <d v="2014-11-21T00:00:00"/>
    <x v="0"/>
    <x v="12"/>
    <n v="32707"/>
  </r>
  <r>
    <x v="1000"/>
    <n v="59"/>
    <s v="Steve Chapman"/>
    <x v="2"/>
    <n v="1"/>
    <x v="1022"/>
    <n v="37252"/>
    <s v="Low"/>
    <n v="21"/>
    <n v="70.97"/>
    <n v="0.03"/>
    <x v="5911"/>
    <n v="3.5"/>
    <n v="408.73"/>
    <n v="0.59"/>
    <x v="0"/>
    <x v="0"/>
    <x v="469"/>
    <x v="13"/>
    <x v="3"/>
    <n v="5232"/>
    <d v="2014-11-21T00:00:00"/>
    <x v="0"/>
    <x v="33"/>
    <n v="72032"/>
  </r>
  <r>
    <x v="830"/>
    <n v="59"/>
    <s v="Gary McGarr"/>
    <x v="1"/>
    <n v="1"/>
    <x v="1022"/>
    <n v="26176"/>
    <s v="High"/>
    <n v="14"/>
    <n v="6.48"/>
    <n v="0.06"/>
    <x v="5912"/>
    <n v="8.19"/>
    <n v="-66.87"/>
    <n v="0.37"/>
    <x v="0"/>
    <x v="0"/>
    <x v="247"/>
    <x v="2"/>
    <x v="3"/>
    <n v="3656"/>
    <d v="2014-11-21T00:00:00"/>
    <x v="0"/>
    <x v="12"/>
    <n v="33055"/>
  </r>
  <r>
    <x v="175"/>
    <n v="59"/>
    <s v="Ken Dana"/>
    <x v="0"/>
    <n v="1"/>
    <x v="1022"/>
    <n v="25318"/>
    <s v="Critical"/>
    <n v="1"/>
    <n v="1.88"/>
    <n v="0.09"/>
    <x v="5913"/>
    <n v="1.49"/>
    <n v="-3.1625000000000001"/>
    <n v="0.37"/>
    <x v="0"/>
    <x v="0"/>
    <x v="467"/>
    <x v="3"/>
    <x v="1"/>
    <n v="3553"/>
    <d v="2014-11-21T00:00:00"/>
    <x v="0"/>
    <x v="43"/>
    <n v="59715"/>
  </r>
  <r>
    <x v="1000"/>
    <n v="59"/>
    <s v="Steve Chapman"/>
    <x v="2"/>
    <n v="1"/>
    <x v="1022"/>
    <n v="37252"/>
    <s v="Low"/>
    <n v="50"/>
    <n v="49.99"/>
    <n v="0.1"/>
    <x v="5914"/>
    <n v="19.989999999999998"/>
    <n v="-37.19"/>
    <n v="0.45"/>
    <x v="2"/>
    <x v="0"/>
    <x v="193"/>
    <x v="8"/>
    <x v="3"/>
    <n v="5234"/>
    <d v="2014-11-21T00:00:00"/>
    <x v="0"/>
    <x v="33"/>
    <n v="72032"/>
  </r>
  <r>
    <x v="1000"/>
    <n v="59"/>
    <s v="Steve Chapman"/>
    <x v="2"/>
    <n v="1"/>
    <x v="1022"/>
    <n v="37252"/>
    <s v="Low"/>
    <n v="1"/>
    <n v="8.32"/>
    <n v="0.02"/>
    <x v="5915"/>
    <n v="2.38"/>
    <n v="-31.2"/>
    <n v="0.74"/>
    <x v="2"/>
    <x v="6"/>
    <x v="308"/>
    <x v="8"/>
    <x v="3"/>
    <n v="5233"/>
    <d v="2014-11-23T00:00:00"/>
    <x v="0"/>
    <x v="33"/>
    <n v="72032"/>
  </r>
  <r>
    <x v="822"/>
    <n v="59"/>
    <s v="Philisse Overcash"/>
    <x v="0"/>
    <n v="1"/>
    <x v="1022"/>
    <n v="27298"/>
    <s v="Low"/>
    <n v="40"/>
    <n v="199.99"/>
    <n v="0.09"/>
    <x v="5916"/>
    <n v="24.49"/>
    <n v="2154.33"/>
    <n v="0.46"/>
    <x v="2"/>
    <x v="1"/>
    <x v="163"/>
    <x v="11"/>
    <x v="2"/>
    <n v="3827"/>
    <d v="2014-11-23T00:00:00"/>
    <x v="0"/>
    <x v="24"/>
    <n v="49201"/>
  </r>
  <r>
    <x v="199"/>
    <n v="59"/>
    <s v="Steve Chapman"/>
    <x v="2"/>
    <n v="1"/>
    <x v="1022"/>
    <n v="37252"/>
    <s v="Low"/>
    <n v="34"/>
    <n v="880.98"/>
    <n v="0.03"/>
    <x v="5917"/>
    <n v="44.55"/>
    <n v="7497.55"/>
    <n v="0.62"/>
    <x v="1"/>
    <x v="4"/>
    <x v="36"/>
    <x v="10"/>
    <x v="3"/>
    <n v="5235"/>
    <d v="2014-11-24T00:00:00"/>
    <x v="2"/>
    <x v="33"/>
    <n v="72701"/>
  </r>
  <r>
    <x v="438"/>
    <n v="59"/>
    <s v="Sally Knutson"/>
    <x v="2"/>
    <n v="1"/>
    <x v="1022"/>
    <n v="44256"/>
    <s v="Low"/>
    <n v="17"/>
    <n v="6.48"/>
    <n v="0.08"/>
    <x v="5918"/>
    <n v="5.84"/>
    <n v="-38.72"/>
    <n v="0.37"/>
    <x v="0"/>
    <x v="0"/>
    <x v="948"/>
    <x v="2"/>
    <x v="2"/>
    <n v="6247"/>
    <d v="2014-11-24T00:00:00"/>
    <x v="0"/>
    <x v="10"/>
    <n v="50401"/>
  </r>
  <r>
    <x v="822"/>
    <n v="59"/>
    <s v="Philisse Overcash"/>
    <x v="0"/>
    <n v="1"/>
    <x v="1022"/>
    <n v="27298"/>
    <s v="Low"/>
    <n v="31"/>
    <n v="4.9800000000000004"/>
    <n v="0.04"/>
    <x v="5919"/>
    <n v="4.8600000000000003"/>
    <n v="-54.36"/>
    <n v="0.38"/>
    <x v="0"/>
    <x v="0"/>
    <x v="785"/>
    <x v="2"/>
    <x v="2"/>
    <n v="3828"/>
    <d v="2014-11-24T00:00:00"/>
    <x v="0"/>
    <x v="24"/>
    <n v="49201"/>
  </r>
  <r>
    <x v="438"/>
    <n v="59"/>
    <s v="Sally Knutson"/>
    <x v="2"/>
    <n v="1"/>
    <x v="1022"/>
    <n v="44256"/>
    <s v="Low"/>
    <n v="49"/>
    <n v="40.97"/>
    <n v="0.1"/>
    <x v="5920"/>
    <n v="8.99"/>
    <n v="182.15"/>
    <n v="0.59"/>
    <x v="0"/>
    <x v="6"/>
    <x v="842"/>
    <x v="6"/>
    <x v="2"/>
    <n v="6248"/>
    <d v="2014-11-26T00:00:00"/>
    <x v="1"/>
    <x v="10"/>
    <n v="50401"/>
  </r>
  <r>
    <x v="601"/>
    <n v="59"/>
    <s v="Bart Watters"/>
    <x v="2"/>
    <n v="1"/>
    <x v="1022"/>
    <n v="55873"/>
    <s v="Low"/>
    <n v="48"/>
    <n v="306.14"/>
    <n v="0"/>
    <x v="5921"/>
    <n v="26.53"/>
    <n v="4875.8900000000003"/>
    <n v="0.56000000000000005"/>
    <x v="2"/>
    <x v="2"/>
    <x v="96"/>
    <x v="7"/>
    <x v="2"/>
    <n v="7809"/>
    <d v="2014-11-26T00:00:00"/>
    <x v="2"/>
    <x v="3"/>
    <n v="55113"/>
  </r>
  <r>
    <x v="305"/>
    <n v="59"/>
    <s v="Sally Knutson"/>
    <x v="2"/>
    <n v="1"/>
    <x v="1022"/>
    <n v="44256"/>
    <s v="Low"/>
    <n v="39"/>
    <n v="8.01"/>
    <n v="0.09"/>
    <x v="5922"/>
    <n v="2.87"/>
    <n v="48.45"/>
    <n v="0.4"/>
    <x v="0"/>
    <x v="3"/>
    <x v="117"/>
    <x v="2"/>
    <x v="2"/>
    <n v="6246"/>
    <d v="2014-11-28T00:00:00"/>
    <x v="0"/>
    <x v="10"/>
    <n v="50158"/>
  </r>
  <r>
    <x v="282"/>
    <n v="59"/>
    <s v="Beth Fritzler"/>
    <x v="0"/>
    <n v="1"/>
    <x v="1023"/>
    <n v="26214"/>
    <s v="Medium"/>
    <n v="41"/>
    <n v="46.94"/>
    <n v="0.08"/>
    <x v="5923"/>
    <n v="6.77"/>
    <n v="870.8"/>
    <n v="0.44"/>
    <x v="1"/>
    <x v="0"/>
    <x v="746"/>
    <x v="5"/>
    <x v="3"/>
    <n v="3661"/>
    <d v="2014-11-21T00:00:00"/>
    <x v="0"/>
    <x v="29"/>
    <n v="37814"/>
  </r>
  <r>
    <x v="282"/>
    <n v="59"/>
    <s v="Beth Fritzler"/>
    <x v="0"/>
    <n v="1"/>
    <x v="1023"/>
    <n v="26214"/>
    <s v="Medium"/>
    <n v="19"/>
    <n v="15.74"/>
    <n v="0.1"/>
    <x v="5924"/>
    <n v="1.39"/>
    <n v="128.16999999999999"/>
    <n v="0.4"/>
    <x v="0"/>
    <x v="0"/>
    <x v="134"/>
    <x v="15"/>
    <x v="3"/>
    <n v="3660"/>
    <d v="2014-11-21T00:00:00"/>
    <x v="1"/>
    <x v="29"/>
    <n v="37814"/>
  </r>
  <r>
    <x v="1072"/>
    <n v="59"/>
    <s v="Bobby Trafton"/>
    <x v="0"/>
    <n v="1"/>
    <x v="1024"/>
    <n v="56484"/>
    <s v="Not Specified"/>
    <n v="6"/>
    <n v="30.56"/>
    <n v="0.1"/>
    <x v="5925"/>
    <n v="2.99"/>
    <n v="28.338999999999999"/>
    <n v="0.35"/>
    <x v="0"/>
    <x v="0"/>
    <x v="226"/>
    <x v="3"/>
    <x v="1"/>
    <n v="7896"/>
    <d v="2014-11-22T00:00:00"/>
    <x v="0"/>
    <x v="2"/>
    <n v="92704"/>
  </r>
  <r>
    <x v="1072"/>
    <n v="59"/>
    <s v="Bobby Trafton"/>
    <x v="0"/>
    <n v="1"/>
    <x v="1024"/>
    <n v="56484"/>
    <s v="Not Specified"/>
    <n v="15"/>
    <n v="73.98"/>
    <n v="0"/>
    <x v="5926"/>
    <n v="12.14"/>
    <n v="-173.66"/>
    <n v="0.67"/>
    <x v="2"/>
    <x v="0"/>
    <x v="160"/>
    <x v="8"/>
    <x v="1"/>
    <n v="7897"/>
    <d v="2014-11-22T00:00:00"/>
    <x v="0"/>
    <x v="2"/>
    <n v="92704"/>
  </r>
  <r>
    <x v="1162"/>
    <n v="59"/>
    <s v="Patrick Gardner"/>
    <x v="3"/>
    <n v="1"/>
    <x v="1024"/>
    <n v="47747"/>
    <s v="High"/>
    <n v="40"/>
    <n v="2.08"/>
    <n v="0.03"/>
    <x v="5927"/>
    <n v="5.33"/>
    <n v="-138.51"/>
    <n v="0.43"/>
    <x v="1"/>
    <x v="0"/>
    <x v="92"/>
    <x v="5"/>
    <x v="3"/>
    <n v="6703"/>
    <d v="2014-11-23T00:00:00"/>
    <x v="1"/>
    <x v="4"/>
    <n v="36116"/>
  </r>
  <r>
    <x v="56"/>
    <n v="59"/>
    <s v="Catherine Glotzbach"/>
    <x v="1"/>
    <n v="1"/>
    <x v="1024"/>
    <n v="42370"/>
    <s v="High"/>
    <n v="33"/>
    <n v="3.81"/>
    <n v="7.0000000000000007E-2"/>
    <x v="5928"/>
    <n v="4.83"/>
    <n v="-105.83450000000001"/>
    <n v="0.4"/>
    <x v="0"/>
    <x v="0"/>
    <x v="1234"/>
    <x v="3"/>
    <x v="1"/>
    <n v="5975"/>
    <d v="2014-11-23T00:00:00"/>
    <x v="0"/>
    <x v="6"/>
    <n v="97477"/>
  </r>
  <r>
    <x v="1"/>
    <n v="59"/>
    <s v="Matt Collister"/>
    <x v="1"/>
    <n v="1"/>
    <x v="1025"/>
    <n v="26948"/>
    <s v="High"/>
    <n v="21"/>
    <n v="9.11"/>
    <n v="0.03"/>
    <x v="5929"/>
    <n v="2.25"/>
    <n v="38.6"/>
    <n v="0.52"/>
    <x v="0"/>
    <x v="3"/>
    <x v="614"/>
    <x v="6"/>
    <x v="0"/>
    <n v="3774"/>
    <d v="2014-11-23T00:00:00"/>
    <x v="1"/>
    <x v="1"/>
    <n v="20715"/>
  </r>
  <r>
    <x v="1028"/>
    <n v="59"/>
    <s v="Matt Collister"/>
    <x v="1"/>
    <n v="1"/>
    <x v="1025"/>
    <n v="6433"/>
    <s v="Medium"/>
    <n v="41"/>
    <n v="3.69"/>
    <n v="0.01"/>
    <x v="5930"/>
    <n v="0.5"/>
    <n v="73.89"/>
    <n v="0.38"/>
    <x v="0"/>
    <x v="0"/>
    <x v="857"/>
    <x v="12"/>
    <x v="0"/>
    <n v="894"/>
    <d v="2014-11-23T00:00:00"/>
    <x v="0"/>
    <x v="1"/>
    <n v="20814"/>
  </r>
  <r>
    <x v="63"/>
    <n v="59"/>
    <s v="Matt Collister"/>
    <x v="1"/>
    <n v="1"/>
    <x v="1025"/>
    <n v="26948"/>
    <s v="High"/>
    <n v="38"/>
    <n v="7.3"/>
    <n v="0.05"/>
    <x v="5931"/>
    <n v="7.72"/>
    <n v="-160.40199999999999"/>
    <n v="0.38"/>
    <x v="0"/>
    <x v="0"/>
    <x v="834"/>
    <x v="3"/>
    <x v="3"/>
    <n v="3775"/>
    <d v="2014-11-23T00:00:00"/>
    <x v="0"/>
    <x v="42"/>
    <n v="30337"/>
  </r>
  <r>
    <x v="122"/>
    <n v="59"/>
    <s v="Michelle Ellison"/>
    <x v="3"/>
    <n v="1"/>
    <x v="1025"/>
    <n v="10342"/>
    <s v="Medium"/>
    <n v="38"/>
    <n v="299.99"/>
    <n v="0.1"/>
    <x v="5932"/>
    <n v="11.64"/>
    <n v="2925.37"/>
    <n v="0.5"/>
    <x v="2"/>
    <x v="1"/>
    <x v="843"/>
    <x v="11"/>
    <x v="2"/>
    <n v="1433"/>
    <d v="2014-11-23T00:00:00"/>
    <x v="0"/>
    <x v="23"/>
    <n v="53132"/>
  </r>
  <r>
    <x v="122"/>
    <n v="59"/>
    <s v="Michelle Ellison"/>
    <x v="3"/>
    <n v="1"/>
    <x v="1025"/>
    <n v="10342"/>
    <s v="Medium"/>
    <n v="45"/>
    <n v="114.98"/>
    <n v="0.01"/>
    <x v="5933"/>
    <n v="58.72"/>
    <n v="-1623.6"/>
    <n v="0.76"/>
    <x v="1"/>
    <x v="4"/>
    <x v="1191"/>
    <x v="10"/>
    <x v="2"/>
    <n v="1432"/>
    <d v="2014-11-24T00:00:00"/>
    <x v="2"/>
    <x v="23"/>
    <n v="53132"/>
  </r>
  <r>
    <x v="122"/>
    <n v="59"/>
    <s v="Michelle Ellison"/>
    <x v="3"/>
    <n v="1"/>
    <x v="1025"/>
    <n v="10342"/>
    <s v="Medium"/>
    <n v="38"/>
    <n v="40.97"/>
    <n v="0.01"/>
    <x v="5934"/>
    <n v="14.45"/>
    <n v="324.47000000000003"/>
    <n v="0.56999999999999995"/>
    <x v="1"/>
    <x v="1"/>
    <x v="1063"/>
    <x v="5"/>
    <x v="2"/>
    <n v="1434"/>
    <d v="2014-11-24T00:00:00"/>
    <x v="0"/>
    <x v="23"/>
    <n v="53132"/>
  </r>
  <r>
    <x v="795"/>
    <n v="59"/>
    <s v="William Brown"/>
    <x v="1"/>
    <n v="1"/>
    <x v="1025"/>
    <n v="34913"/>
    <s v="Medium"/>
    <n v="15"/>
    <n v="6.81"/>
    <n v="0"/>
    <x v="5935"/>
    <n v="5.48"/>
    <n v="-29.888500000000001"/>
    <n v="0.37"/>
    <x v="0"/>
    <x v="0"/>
    <x v="1122"/>
    <x v="3"/>
    <x v="3"/>
    <n v="4905"/>
    <d v="2014-11-24T00:00:00"/>
    <x v="0"/>
    <x v="42"/>
    <n v="30144"/>
  </r>
  <r>
    <x v="122"/>
    <n v="59"/>
    <s v="Michelle Ellison"/>
    <x v="3"/>
    <n v="1"/>
    <x v="1025"/>
    <n v="10342"/>
    <s v="Medium"/>
    <n v="2"/>
    <n v="999.99"/>
    <n v="0.05"/>
    <x v="5936"/>
    <n v="13.99"/>
    <n v="-2342.0052000000001"/>
    <n v="0.36"/>
    <x v="2"/>
    <x v="5"/>
    <x v="224"/>
    <x v="7"/>
    <x v="2"/>
    <n v="1435"/>
    <d v="2014-11-24T00:00:00"/>
    <x v="1"/>
    <x v="23"/>
    <n v="53132"/>
  </r>
  <r>
    <x v="1261"/>
    <n v="59"/>
    <s v="Ken Heidel"/>
    <x v="2"/>
    <n v="1"/>
    <x v="1026"/>
    <n v="36359"/>
    <s v="High"/>
    <n v="2"/>
    <n v="30.98"/>
    <n v="0.06"/>
    <x v="5937"/>
    <n v="5.76"/>
    <n v="-29.6"/>
    <n v="0.4"/>
    <x v="0"/>
    <x v="0"/>
    <x v="31"/>
    <x v="2"/>
    <x v="2"/>
    <n v="5106"/>
    <d v="2014-11-24T00:00:00"/>
    <x v="0"/>
    <x v="3"/>
    <n v="55066"/>
  </r>
  <r>
    <x v="376"/>
    <n v="59"/>
    <s v="Grant Thornton"/>
    <x v="2"/>
    <n v="1"/>
    <x v="1027"/>
    <n v="12930"/>
    <s v="High"/>
    <n v="49"/>
    <n v="22.98"/>
    <n v="0.06"/>
    <x v="5938"/>
    <n v="4.5"/>
    <n v="261.87"/>
    <n v="0.55000000000000004"/>
    <x v="0"/>
    <x v="0"/>
    <x v="1218"/>
    <x v="13"/>
    <x v="1"/>
    <n v="1808"/>
    <d v="2014-11-25T00:00:00"/>
    <x v="0"/>
    <x v="2"/>
    <n v="92553"/>
  </r>
  <r>
    <x v="1079"/>
    <n v="59"/>
    <s v="Bart Folk"/>
    <x v="2"/>
    <n v="1"/>
    <x v="1027"/>
    <n v="37893"/>
    <s v="Not Specified"/>
    <n v="14"/>
    <n v="29.99"/>
    <n v="0.04"/>
    <x v="5939"/>
    <n v="5.5"/>
    <n v="25.69"/>
    <n v="0.51"/>
    <x v="2"/>
    <x v="0"/>
    <x v="1097"/>
    <x v="8"/>
    <x v="0"/>
    <n v="5334"/>
    <d v="2014-11-25T00:00:00"/>
    <x v="0"/>
    <x v="22"/>
    <n v="7111"/>
  </r>
  <r>
    <x v="630"/>
    <n v="59"/>
    <s v="Grant Carroll"/>
    <x v="0"/>
    <n v="1"/>
    <x v="1028"/>
    <n v="29795"/>
    <s v="High"/>
    <n v="48"/>
    <n v="160.97999999999999"/>
    <n v="0"/>
    <x v="5940"/>
    <n v="35.020000000000003"/>
    <n v="813.83"/>
    <n v="0.72"/>
    <x v="1"/>
    <x v="4"/>
    <x v="372"/>
    <x v="10"/>
    <x v="2"/>
    <n v="4194"/>
    <d v="2014-11-26T00:00:00"/>
    <x v="2"/>
    <x v="14"/>
    <n v="62521"/>
  </r>
  <r>
    <x v="411"/>
    <n v="59"/>
    <s v="Grant Carroll"/>
    <x v="0"/>
    <n v="1"/>
    <x v="1028"/>
    <n v="29795"/>
    <s v="High"/>
    <n v="49"/>
    <n v="387.99"/>
    <n v="0.05"/>
    <x v="5941"/>
    <n v="19.989999999999998"/>
    <n v="8793.5390000000007"/>
    <n v="0.38"/>
    <x v="0"/>
    <x v="0"/>
    <x v="835"/>
    <x v="3"/>
    <x v="2"/>
    <n v="4193"/>
    <d v="2014-11-26T00:00:00"/>
    <x v="0"/>
    <x v="14"/>
    <n v="61832"/>
  </r>
  <r>
    <x v="1272"/>
    <n v="59"/>
    <s v="Joseph Airdo"/>
    <x v="3"/>
    <n v="1"/>
    <x v="1028"/>
    <n v="22304"/>
    <s v="Low"/>
    <n v="24"/>
    <n v="1.76"/>
    <n v="0.1"/>
    <x v="5942"/>
    <n v="0.7"/>
    <n v="-3.73"/>
    <n v="0.56000000000000005"/>
    <x v="0"/>
    <x v="3"/>
    <x v="55"/>
    <x v="6"/>
    <x v="3"/>
    <n v="3107"/>
    <d v="2014-11-29T00:00:00"/>
    <x v="0"/>
    <x v="12"/>
    <n v="32725"/>
  </r>
  <r>
    <x v="191"/>
    <n v="59"/>
    <s v="Erica Smith"/>
    <x v="0"/>
    <n v="1"/>
    <x v="1028"/>
    <n v="56039"/>
    <s v="Low"/>
    <n v="23"/>
    <n v="6.68"/>
    <n v="7.0000000000000007E-2"/>
    <x v="5943"/>
    <n v="5.2"/>
    <n v="-33.15"/>
    <n v="0.37"/>
    <x v="0"/>
    <x v="0"/>
    <x v="520"/>
    <x v="2"/>
    <x v="2"/>
    <n v="7840"/>
    <d v="2014-11-30T00:00:00"/>
    <x v="0"/>
    <x v="9"/>
    <n v="75482"/>
  </r>
  <r>
    <x v="138"/>
    <n v="59"/>
    <s v="Liz MacKendrick"/>
    <x v="2"/>
    <n v="1"/>
    <x v="1029"/>
    <n v="21731"/>
    <s v="Low"/>
    <n v="26"/>
    <n v="60.98"/>
    <n v="0.08"/>
    <x v="5944"/>
    <n v="49"/>
    <n v="-750.82"/>
    <n v="0.59"/>
    <x v="0"/>
    <x v="1"/>
    <x v="235"/>
    <x v="13"/>
    <x v="3"/>
    <n v="3022"/>
    <d v="2014-11-26T00:00:00"/>
    <x v="0"/>
    <x v="16"/>
    <n v="23111"/>
  </r>
  <r>
    <x v="1188"/>
    <n v="59"/>
    <s v="Victoria Wilson"/>
    <x v="1"/>
    <n v="1"/>
    <x v="1029"/>
    <n v="30532"/>
    <s v="High"/>
    <n v="23"/>
    <n v="11.09"/>
    <n v="0.04"/>
    <x v="5945"/>
    <n v="5.25"/>
    <n v="27.55"/>
    <n v="0.36"/>
    <x v="0"/>
    <x v="0"/>
    <x v="1084"/>
    <x v="15"/>
    <x v="2"/>
    <n v="4285"/>
    <d v="2014-11-27T00:00:00"/>
    <x v="1"/>
    <x v="23"/>
    <n v="54401"/>
  </r>
  <r>
    <x v="1188"/>
    <n v="59"/>
    <s v="Victoria Wilson"/>
    <x v="1"/>
    <n v="1"/>
    <x v="1029"/>
    <n v="30532"/>
    <s v="High"/>
    <n v="28"/>
    <n v="15.22"/>
    <n v="0.03"/>
    <x v="5946"/>
    <n v="9.73"/>
    <n v="-28.669499999999999"/>
    <n v="0.36"/>
    <x v="0"/>
    <x v="0"/>
    <x v="151"/>
    <x v="3"/>
    <x v="2"/>
    <n v="4284"/>
    <d v="2014-11-27T00:00:00"/>
    <x v="0"/>
    <x v="23"/>
    <n v="54401"/>
  </r>
  <r>
    <x v="841"/>
    <n v="59"/>
    <s v="Victoria Wilson"/>
    <x v="1"/>
    <n v="1"/>
    <x v="1029"/>
    <n v="30532"/>
    <s v="High"/>
    <n v="9"/>
    <n v="180.98"/>
    <n v="0.04"/>
    <x v="5947"/>
    <n v="23.58"/>
    <n v="-82.81"/>
    <n v="0.74"/>
    <x v="1"/>
    <x v="4"/>
    <x v="1158"/>
    <x v="10"/>
    <x v="2"/>
    <n v="4287"/>
    <d v="2014-11-28T00:00:00"/>
    <x v="2"/>
    <x v="23"/>
    <n v="53213"/>
  </r>
  <r>
    <x v="1188"/>
    <n v="59"/>
    <s v="Victoria Wilson"/>
    <x v="1"/>
    <n v="1"/>
    <x v="1029"/>
    <n v="30532"/>
    <s v="High"/>
    <n v="45"/>
    <n v="11.34"/>
    <n v="0.05"/>
    <x v="5948"/>
    <n v="5.01"/>
    <n v="82.19"/>
    <n v="0.36"/>
    <x v="0"/>
    <x v="0"/>
    <x v="79"/>
    <x v="2"/>
    <x v="2"/>
    <n v="4286"/>
    <d v="2014-11-28T00:00:00"/>
    <x v="0"/>
    <x v="23"/>
    <n v="54401"/>
  </r>
  <r>
    <x v="1356"/>
    <n v="59"/>
    <s v="Bradley Talbott"/>
    <x v="0"/>
    <n v="1"/>
    <x v="1029"/>
    <n v="56900"/>
    <s v="Not Specified"/>
    <n v="16"/>
    <n v="3.41"/>
    <n v="0.09"/>
    <x v="5949"/>
    <n v="0.7"/>
    <n v="16.11"/>
    <n v="0.37"/>
    <x v="0"/>
    <x v="3"/>
    <x v="1222"/>
    <x v="14"/>
    <x v="0"/>
    <n v="7961"/>
    <d v="2014-11-28T00:00:00"/>
    <x v="0"/>
    <x v="28"/>
    <n v="1845"/>
  </r>
  <r>
    <x v="873"/>
    <n v="59"/>
    <s v="Steven Ward"/>
    <x v="3"/>
    <n v="1"/>
    <x v="1029"/>
    <n v="3622"/>
    <s v="Low"/>
    <n v="16"/>
    <n v="4.24"/>
    <n v="0.01"/>
    <x v="5950"/>
    <n v="5.41"/>
    <n v="-48.506999999999998"/>
    <n v="0.35"/>
    <x v="0"/>
    <x v="0"/>
    <x v="642"/>
    <x v="3"/>
    <x v="3"/>
    <n v="533"/>
    <d v="2014-12-01T00:00:00"/>
    <x v="0"/>
    <x v="12"/>
    <n v="34287"/>
  </r>
  <r>
    <x v="1187"/>
    <n v="59"/>
    <s v="Sean Miller"/>
    <x v="0"/>
    <n v="1"/>
    <x v="1029"/>
    <n v="20804"/>
    <s v="Low"/>
    <n v="13"/>
    <n v="442.14"/>
    <n v="0.08"/>
    <x v="5951"/>
    <n v="14.7"/>
    <n v="215.31"/>
    <n v="0.56000000000000005"/>
    <x v="2"/>
    <x v="2"/>
    <x v="283"/>
    <x v="7"/>
    <x v="2"/>
    <n v="2881"/>
    <d v="2014-12-03T00:00:00"/>
    <x v="2"/>
    <x v="23"/>
    <n v="54901"/>
  </r>
  <r>
    <x v="577"/>
    <n v="59"/>
    <s v="Adrian Barton"/>
    <x v="0"/>
    <n v="1"/>
    <x v="1030"/>
    <n v="51553"/>
    <s v="Not Specified"/>
    <n v="3"/>
    <n v="6783.02"/>
    <n v="0"/>
    <x v="5952"/>
    <n v="24.49"/>
    <n v="-11984.3979"/>
    <n v="0.39"/>
    <x v="2"/>
    <x v="1"/>
    <x v="51"/>
    <x v="7"/>
    <x v="1"/>
    <n v="7223"/>
    <d v="2014-11-28T00:00:00"/>
    <x v="0"/>
    <x v="6"/>
    <n v="97030"/>
  </r>
  <r>
    <x v="1135"/>
    <n v="59"/>
    <s v="Annie Thurman"/>
    <x v="3"/>
    <n v="1"/>
    <x v="1030"/>
    <n v="52071"/>
    <s v="Not Specified"/>
    <n v="1"/>
    <n v="7.96"/>
    <n v="0.05"/>
    <x v="5953"/>
    <n v="4.95"/>
    <n v="-11.39"/>
    <n v="0.41"/>
    <x v="1"/>
    <x v="0"/>
    <x v="648"/>
    <x v="5"/>
    <x v="2"/>
    <n v="7306"/>
    <d v="2014-11-29T00:00:00"/>
    <x v="0"/>
    <x v="26"/>
    <n v="63114"/>
  </r>
  <r>
    <x v="1357"/>
    <n v="59"/>
    <s v="Adrian Barton"/>
    <x v="0"/>
    <n v="1"/>
    <x v="1030"/>
    <n v="51553"/>
    <s v="Not Specified"/>
    <n v="34"/>
    <n v="9.27"/>
    <n v="0.02"/>
    <x v="5954"/>
    <n v="4.3899999999999997"/>
    <n v="32.47"/>
    <n v="0.38"/>
    <x v="0"/>
    <x v="3"/>
    <x v="545"/>
    <x v="2"/>
    <x v="1"/>
    <n v="7224"/>
    <d v="2014-11-29T00:00:00"/>
    <x v="1"/>
    <x v="6"/>
    <n v="97123"/>
  </r>
  <r>
    <x v="1135"/>
    <n v="59"/>
    <s v="Annie Thurman"/>
    <x v="3"/>
    <n v="1"/>
    <x v="1030"/>
    <n v="52071"/>
    <s v="Not Specified"/>
    <n v="14"/>
    <n v="8.85"/>
    <n v="0.01"/>
    <x v="5955"/>
    <n v="5.6"/>
    <n v="-4.4275000000000002"/>
    <n v="0.36"/>
    <x v="0"/>
    <x v="0"/>
    <x v="631"/>
    <x v="3"/>
    <x v="2"/>
    <n v="7305"/>
    <d v="2014-11-29T00:00:00"/>
    <x v="0"/>
    <x v="26"/>
    <n v="63114"/>
  </r>
  <r>
    <x v="1357"/>
    <n v="59"/>
    <s v="Adrian Barton"/>
    <x v="0"/>
    <n v="1"/>
    <x v="1030"/>
    <n v="51553"/>
    <s v="Not Specified"/>
    <n v="12"/>
    <n v="6.68"/>
    <n v="0.03"/>
    <x v="5956"/>
    <n v="6.15"/>
    <n v="-28.25"/>
    <n v="0.37"/>
    <x v="0"/>
    <x v="0"/>
    <x v="1129"/>
    <x v="2"/>
    <x v="1"/>
    <n v="7225"/>
    <d v="2014-11-29T00:00:00"/>
    <x v="0"/>
    <x v="6"/>
    <n v="97123"/>
  </r>
  <r>
    <x v="972"/>
    <n v="59"/>
    <s v="Adrian Barton"/>
    <x v="0"/>
    <n v="1"/>
    <x v="1030"/>
    <n v="51553"/>
    <s v="Not Specified"/>
    <n v="13"/>
    <n v="5.78"/>
    <n v="0.1"/>
    <x v="5957"/>
    <n v="5.67"/>
    <n v="-38.35"/>
    <n v="0.36"/>
    <x v="0"/>
    <x v="0"/>
    <x v="726"/>
    <x v="2"/>
    <x v="1"/>
    <n v="7226"/>
    <d v="2014-11-30T00:00:00"/>
    <x v="0"/>
    <x v="6"/>
    <n v="97303"/>
  </r>
  <r>
    <x v="744"/>
    <n v="59"/>
    <s v="Sara Luxemburg"/>
    <x v="2"/>
    <n v="1"/>
    <x v="1031"/>
    <n v="26437"/>
    <s v="Critical"/>
    <n v="4"/>
    <n v="9.65"/>
    <n v="0.03"/>
    <x v="5958"/>
    <n v="6.22"/>
    <n v="-12.98"/>
    <n v="0.55000000000000004"/>
    <x v="1"/>
    <x v="0"/>
    <x v="277"/>
    <x v="5"/>
    <x v="1"/>
    <n v="3700"/>
    <d v="2014-11-29T00:00:00"/>
    <x v="1"/>
    <x v="2"/>
    <n v="95630"/>
  </r>
  <r>
    <x v="272"/>
    <n v="59"/>
    <s v="Rob Beeghly"/>
    <x v="3"/>
    <n v="1"/>
    <x v="1031"/>
    <n v="31520"/>
    <s v="High"/>
    <n v="23"/>
    <n v="5.89"/>
    <n v="0.09"/>
    <x v="5959"/>
    <n v="5.57"/>
    <n v="-33.159999999999997"/>
    <n v="0.41"/>
    <x v="1"/>
    <x v="0"/>
    <x v="1176"/>
    <x v="5"/>
    <x v="3"/>
    <n v="4417"/>
    <d v="2014-11-29T00:00:00"/>
    <x v="0"/>
    <x v="8"/>
    <n v="70003"/>
  </r>
  <r>
    <x v="744"/>
    <n v="59"/>
    <s v="Sara Luxemburg"/>
    <x v="2"/>
    <n v="1"/>
    <x v="1031"/>
    <n v="26437"/>
    <s v="Critical"/>
    <n v="48"/>
    <n v="5.58"/>
    <n v="0.08"/>
    <x v="5960"/>
    <n v="0.7"/>
    <n v="49.05"/>
    <n v="0.6"/>
    <x v="0"/>
    <x v="3"/>
    <x v="1157"/>
    <x v="6"/>
    <x v="1"/>
    <n v="3701"/>
    <d v="2014-11-30T00:00:00"/>
    <x v="0"/>
    <x v="2"/>
    <n v="95630"/>
  </r>
  <r>
    <x v="70"/>
    <n v="59"/>
    <s v="Tamara Manning"/>
    <x v="2"/>
    <n v="1"/>
    <x v="1031"/>
    <n v="51842"/>
    <s v="Low"/>
    <n v="4"/>
    <n v="101.41"/>
    <n v="7.0000000000000007E-2"/>
    <x v="5961"/>
    <n v="35"/>
    <n v="-244.33"/>
    <n v="0.82"/>
    <x v="0"/>
    <x v="1"/>
    <x v="736"/>
    <x v="0"/>
    <x v="1"/>
    <n v="7267"/>
    <d v="2014-12-02T00:00:00"/>
    <x v="0"/>
    <x v="31"/>
    <n v="83440"/>
  </r>
  <r>
    <x v="70"/>
    <n v="59"/>
    <s v="Tamara Manning"/>
    <x v="2"/>
    <n v="1"/>
    <x v="1031"/>
    <n v="51842"/>
    <s v="Low"/>
    <n v="1"/>
    <n v="48.91"/>
    <n v="0.02"/>
    <x v="5962"/>
    <n v="5.81"/>
    <n v="-19.09"/>
    <n v="0.38"/>
    <x v="0"/>
    <x v="0"/>
    <x v="130"/>
    <x v="2"/>
    <x v="1"/>
    <n v="7266"/>
    <d v="2014-12-03T00:00:00"/>
    <x v="0"/>
    <x v="31"/>
    <n v="83440"/>
  </r>
  <r>
    <x v="806"/>
    <n v="59"/>
    <s v="Grant Carroll"/>
    <x v="2"/>
    <n v="1"/>
    <x v="1032"/>
    <n v="49477"/>
    <s v="Medium"/>
    <n v="9"/>
    <n v="7.64"/>
    <n v="0.01"/>
    <x v="5963"/>
    <n v="5.83"/>
    <n v="-16.559999999999999"/>
    <n v="0.36"/>
    <x v="0"/>
    <x v="3"/>
    <x v="27"/>
    <x v="2"/>
    <x v="0"/>
    <n v="6933"/>
    <d v="2014-11-29T00:00:00"/>
    <x v="0"/>
    <x v="41"/>
    <n v="26554"/>
  </r>
  <r>
    <x v="281"/>
    <n v="59"/>
    <s v="Brenda Bowman"/>
    <x v="0"/>
    <n v="1"/>
    <x v="1032"/>
    <n v="53411"/>
    <s v="Critical"/>
    <n v="25"/>
    <n v="27.48"/>
    <n v="0.08"/>
    <x v="5964"/>
    <n v="4"/>
    <n v="-57.53"/>
    <n v="0.75"/>
    <x v="2"/>
    <x v="0"/>
    <x v="532"/>
    <x v="8"/>
    <x v="0"/>
    <n v="7481"/>
    <d v="2014-11-30T00:00:00"/>
    <x v="0"/>
    <x v="13"/>
    <n v="11795"/>
  </r>
  <r>
    <x v="162"/>
    <n v="59"/>
    <s v="David Bremer"/>
    <x v="2"/>
    <n v="1"/>
    <x v="1032"/>
    <n v="56130"/>
    <s v="Medium"/>
    <n v="13"/>
    <n v="18.7"/>
    <n v="0.08"/>
    <x v="4615"/>
    <n v="8.99"/>
    <n v="52.33"/>
    <n v="0.47"/>
    <x v="1"/>
    <x v="6"/>
    <x v="399"/>
    <x v="5"/>
    <x v="1"/>
    <n v="7850"/>
    <d v="2014-12-01T00:00:00"/>
    <x v="0"/>
    <x v="2"/>
    <n v="90278"/>
  </r>
  <r>
    <x v="162"/>
    <n v="59"/>
    <s v="David Bremer"/>
    <x v="2"/>
    <n v="1"/>
    <x v="1032"/>
    <n v="56130"/>
    <s v="Medium"/>
    <n v="25"/>
    <n v="1.68"/>
    <n v="0.05"/>
    <x v="5965"/>
    <n v="1.57"/>
    <n v="-25.52"/>
    <n v="0.59"/>
    <x v="0"/>
    <x v="3"/>
    <x v="125"/>
    <x v="6"/>
    <x v="1"/>
    <n v="7851"/>
    <d v="2014-12-01T00:00:00"/>
    <x v="0"/>
    <x v="2"/>
    <n v="90278"/>
  </r>
  <r>
    <x v="1112"/>
    <n v="59"/>
    <s v="Sung Pak"/>
    <x v="0"/>
    <n v="1"/>
    <x v="1032"/>
    <n v="3046"/>
    <s v="High"/>
    <n v="24"/>
    <n v="420.98"/>
    <n v="0.03"/>
    <x v="5966"/>
    <n v="19.989999999999998"/>
    <n v="4451.0079999999998"/>
    <n v="0.35"/>
    <x v="0"/>
    <x v="0"/>
    <x v="184"/>
    <x v="3"/>
    <x v="1"/>
    <n v="449"/>
    <d v="2014-12-01T00:00:00"/>
    <x v="0"/>
    <x v="31"/>
    <n v="83686"/>
  </r>
  <r>
    <x v="660"/>
    <n v="59"/>
    <s v="Jim Sink"/>
    <x v="2"/>
    <n v="1"/>
    <x v="1033"/>
    <n v="19523"/>
    <s v="High"/>
    <n v="44"/>
    <n v="3.6"/>
    <n v="0.04"/>
    <x v="5967"/>
    <n v="2.2000000000000002"/>
    <n v="-10"/>
    <n v="0.39"/>
    <x v="0"/>
    <x v="3"/>
    <x v="296"/>
    <x v="2"/>
    <x v="0"/>
    <n v="2699"/>
    <d v="2014-12-01T00:00:00"/>
    <x v="0"/>
    <x v="0"/>
    <n v="17112"/>
  </r>
  <r>
    <x v="228"/>
    <n v="59"/>
    <s v="Dennis Bolton"/>
    <x v="0"/>
    <n v="1"/>
    <x v="1033"/>
    <n v="4579"/>
    <s v="High"/>
    <n v="40"/>
    <n v="43.41"/>
    <n v="0.05"/>
    <x v="5968"/>
    <n v="2.99"/>
    <n v="749.21550000000002"/>
    <n v="0.39"/>
    <x v="0"/>
    <x v="0"/>
    <x v="1199"/>
    <x v="3"/>
    <x v="2"/>
    <n v="649"/>
    <d v="2014-12-01T00:00:00"/>
    <x v="0"/>
    <x v="3"/>
    <n v="55126"/>
  </r>
  <r>
    <x v="1347"/>
    <n v="59"/>
    <s v="Katherine Murray"/>
    <x v="1"/>
    <n v="1"/>
    <x v="1033"/>
    <n v="33253"/>
    <s v="Not Specified"/>
    <n v="6"/>
    <n v="4.13"/>
    <n v="0.08"/>
    <x v="5969"/>
    <n v="1.17"/>
    <n v="-5.2"/>
    <n v="0.56999999999999995"/>
    <x v="0"/>
    <x v="3"/>
    <x v="588"/>
    <x v="6"/>
    <x v="0"/>
    <n v="4673"/>
    <d v="2014-12-02T00:00:00"/>
    <x v="0"/>
    <x v="22"/>
    <n v="7055"/>
  </r>
  <r>
    <x v="1020"/>
    <n v="59"/>
    <s v="Katherine Murray"/>
    <x v="1"/>
    <n v="1"/>
    <x v="1033"/>
    <n v="33253"/>
    <s v="Not Specified"/>
    <n v="17"/>
    <n v="35.99"/>
    <n v="0.04"/>
    <x v="5970"/>
    <n v="3.3"/>
    <n v="127.854"/>
    <n v="0.39"/>
    <x v="2"/>
    <x v="6"/>
    <x v="331"/>
    <x v="9"/>
    <x v="0"/>
    <n v="4674"/>
    <d v="2014-12-02T00:00:00"/>
    <x v="0"/>
    <x v="19"/>
    <n v="4092"/>
  </r>
  <r>
    <x v="986"/>
    <n v="59"/>
    <s v="Lena Creighton"/>
    <x v="1"/>
    <n v="1"/>
    <x v="1034"/>
    <n v="27106"/>
    <s v="High"/>
    <n v="50"/>
    <n v="10.67"/>
    <n v="0.08"/>
    <x v="5971"/>
    <n v="1.39"/>
    <n v="232.58"/>
    <n v="0.39"/>
    <x v="0"/>
    <x v="0"/>
    <x v="1094"/>
    <x v="15"/>
    <x v="0"/>
    <n v="3801"/>
    <d v="2014-12-01T00:00:00"/>
    <x v="0"/>
    <x v="0"/>
    <n v="15235"/>
  </r>
  <r>
    <x v="117"/>
    <n v="59"/>
    <s v="Christina Vanderzanden"/>
    <x v="0"/>
    <n v="1"/>
    <x v="1034"/>
    <n v="25248"/>
    <s v="Medium"/>
    <n v="26"/>
    <n v="48.91"/>
    <n v="0.1"/>
    <x v="5972"/>
    <n v="5.81"/>
    <n v="418.19"/>
    <n v="0.38"/>
    <x v="0"/>
    <x v="0"/>
    <x v="130"/>
    <x v="2"/>
    <x v="2"/>
    <n v="3542"/>
    <d v="2014-12-02T00:00:00"/>
    <x v="0"/>
    <x v="10"/>
    <n v="50208"/>
  </r>
  <r>
    <x v="1330"/>
    <n v="59"/>
    <s v="Lena Creighton"/>
    <x v="1"/>
    <n v="1"/>
    <x v="1034"/>
    <n v="27106"/>
    <s v="High"/>
    <n v="29"/>
    <n v="130.97999999999999"/>
    <n v="0.08"/>
    <x v="5973"/>
    <n v="30"/>
    <n v="-570.17999999999995"/>
    <n v="0.78"/>
    <x v="1"/>
    <x v="2"/>
    <x v="477"/>
    <x v="1"/>
    <x v="0"/>
    <n v="3802"/>
    <d v="2014-12-03T00:00:00"/>
    <x v="2"/>
    <x v="0"/>
    <n v="19143"/>
  </r>
  <r>
    <x v="1330"/>
    <n v="59"/>
    <s v="Lena Creighton"/>
    <x v="1"/>
    <n v="1"/>
    <x v="1034"/>
    <n v="27106"/>
    <s v="High"/>
    <n v="42"/>
    <n v="22.23"/>
    <n v="0.05"/>
    <x v="5974"/>
    <n v="3.63"/>
    <n v="297.11"/>
    <n v="0.52"/>
    <x v="1"/>
    <x v="6"/>
    <x v="808"/>
    <x v="5"/>
    <x v="0"/>
    <n v="3803"/>
    <d v="2014-12-03T00:00:00"/>
    <x v="0"/>
    <x v="0"/>
    <n v="19143"/>
  </r>
  <r>
    <x v="986"/>
    <n v="59"/>
    <s v="Lena Creighton"/>
    <x v="1"/>
    <n v="1"/>
    <x v="1034"/>
    <n v="27106"/>
    <s v="High"/>
    <n v="1"/>
    <n v="10.91"/>
    <n v="0.06"/>
    <x v="5975"/>
    <n v="2.99"/>
    <n v="-4.7035"/>
    <n v="0.38"/>
    <x v="0"/>
    <x v="0"/>
    <x v="322"/>
    <x v="3"/>
    <x v="0"/>
    <n v="3800"/>
    <d v="2014-12-03T00:00:00"/>
    <x v="0"/>
    <x v="0"/>
    <n v="15235"/>
  </r>
  <r>
    <x v="1330"/>
    <n v="59"/>
    <s v="Lena Creighton"/>
    <x v="1"/>
    <n v="1"/>
    <x v="1034"/>
    <n v="27106"/>
    <s v="High"/>
    <n v="10"/>
    <n v="6.68"/>
    <n v="0.08"/>
    <x v="5976"/>
    <n v="1.5"/>
    <n v="3.77"/>
    <n v="0.48"/>
    <x v="0"/>
    <x v="3"/>
    <x v="397"/>
    <x v="6"/>
    <x v="0"/>
    <n v="3804"/>
    <d v="2014-12-03T00:00:00"/>
    <x v="0"/>
    <x v="0"/>
    <n v="19143"/>
  </r>
  <r>
    <x v="117"/>
    <n v="59"/>
    <s v="Christina Vanderzanden"/>
    <x v="0"/>
    <n v="1"/>
    <x v="1034"/>
    <n v="25248"/>
    <s v="Medium"/>
    <n v="33"/>
    <n v="8.33"/>
    <n v="0.05"/>
    <x v="4918"/>
    <n v="1.99"/>
    <n v="29.21"/>
    <n v="0.52"/>
    <x v="2"/>
    <x v="6"/>
    <x v="294"/>
    <x v="8"/>
    <x v="2"/>
    <n v="3541"/>
    <d v="2014-12-03T00:00:00"/>
    <x v="1"/>
    <x v="10"/>
    <n v="50208"/>
  </r>
  <r>
    <x v="849"/>
    <n v="59"/>
    <s v="Vivek Grady"/>
    <x v="2"/>
    <n v="1"/>
    <x v="1035"/>
    <n v="33510"/>
    <s v="High"/>
    <n v="11"/>
    <n v="40.99"/>
    <n v="0.06"/>
    <x v="5977"/>
    <n v="17.48"/>
    <n v="13.21"/>
    <n v="0.36"/>
    <x v="0"/>
    <x v="0"/>
    <x v="491"/>
    <x v="2"/>
    <x v="0"/>
    <n v="4705"/>
    <d v="2014-12-02T00:00:00"/>
    <x v="0"/>
    <x v="20"/>
    <n v="43221"/>
  </r>
  <r>
    <x v="849"/>
    <n v="59"/>
    <s v="Vivek Grady"/>
    <x v="2"/>
    <n v="1"/>
    <x v="1035"/>
    <n v="33510"/>
    <s v="High"/>
    <n v="42"/>
    <n v="6.24"/>
    <n v="0.03"/>
    <x v="5978"/>
    <n v="5.22"/>
    <n v="-96.95"/>
    <n v="0.6"/>
    <x v="1"/>
    <x v="0"/>
    <x v="714"/>
    <x v="5"/>
    <x v="0"/>
    <n v="4704"/>
    <d v="2014-12-03T00:00:00"/>
    <x v="0"/>
    <x v="20"/>
    <n v="43221"/>
  </r>
  <r>
    <x v="1055"/>
    <n v="59"/>
    <s v="Vivek Gonzalez"/>
    <x v="3"/>
    <n v="1"/>
    <x v="1035"/>
    <n v="45376"/>
    <s v="Critical"/>
    <n v="19"/>
    <n v="370.98"/>
    <n v="0.08"/>
    <x v="5979"/>
    <n v="99"/>
    <n v="-555.98"/>
    <n v="0.65"/>
    <x v="0"/>
    <x v="2"/>
    <x v="870"/>
    <x v="0"/>
    <x v="0"/>
    <n v="6385"/>
    <d v="2014-12-03T00:00:00"/>
    <x v="2"/>
    <x v="1"/>
    <n v="20906"/>
  </r>
  <r>
    <x v="41"/>
    <n v="59"/>
    <s v="Peter Fuller"/>
    <x v="3"/>
    <n v="1"/>
    <x v="1035"/>
    <n v="37667"/>
    <s v="High"/>
    <n v="31"/>
    <n v="14.48"/>
    <n v="0.03"/>
    <x v="5980"/>
    <n v="6.46"/>
    <n v="61.676000000000002"/>
    <n v="0.38"/>
    <x v="0"/>
    <x v="0"/>
    <x v="207"/>
    <x v="3"/>
    <x v="3"/>
    <n v="5288"/>
    <d v="2014-12-03T00:00:00"/>
    <x v="0"/>
    <x v="42"/>
    <n v="30904"/>
  </r>
  <r>
    <x v="891"/>
    <n v="59"/>
    <s v="Laurel Elliston"/>
    <x v="2"/>
    <n v="1"/>
    <x v="1035"/>
    <n v="32065"/>
    <s v="Medium"/>
    <n v="25"/>
    <n v="17.98"/>
    <n v="0.09"/>
    <x v="5981"/>
    <n v="8.51"/>
    <n v="-12.3453"/>
    <n v="0.4"/>
    <x v="2"/>
    <x v="5"/>
    <x v="403"/>
    <x v="7"/>
    <x v="0"/>
    <n v="4504"/>
    <d v="2014-12-03T00:00:00"/>
    <x v="0"/>
    <x v="13"/>
    <n v="11758"/>
  </r>
  <r>
    <x v="1170"/>
    <n v="59"/>
    <s v="Becky Pak"/>
    <x v="2"/>
    <n v="1"/>
    <x v="1035"/>
    <n v="14563"/>
    <s v="Critical"/>
    <n v="31"/>
    <n v="35.99"/>
    <n v="0.02"/>
    <x v="5982"/>
    <n v="5.99"/>
    <n v="298.46699999999998"/>
    <n v="0.38"/>
    <x v="2"/>
    <x v="3"/>
    <x v="299"/>
    <x v="9"/>
    <x v="1"/>
    <n v="2044"/>
    <d v="2014-12-03T00:00:00"/>
    <x v="0"/>
    <x v="6"/>
    <n v="97045"/>
  </r>
  <r>
    <x v="819"/>
    <n v="59"/>
    <s v="Denise Monton"/>
    <x v="1"/>
    <n v="1"/>
    <x v="1036"/>
    <n v="58755"/>
    <s v="Low"/>
    <n v="7"/>
    <n v="2.08"/>
    <n v="0.03"/>
    <x v="5983"/>
    <n v="1.49"/>
    <n v="-5.1864999999999997"/>
    <n v="0.38"/>
    <x v="0"/>
    <x v="0"/>
    <x v="1081"/>
    <x v="3"/>
    <x v="3"/>
    <n v="8217"/>
    <d v="2014-12-05T00:00:00"/>
    <x v="0"/>
    <x v="45"/>
    <n v="27511"/>
  </r>
  <r>
    <x v="998"/>
    <n v="59"/>
    <s v="Sibella Parks"/>
    <x v="0"/>
    <n v="1"/>
    <x v="1036"/>
    <n v="774"/>
    <s v="Critical"/>
    <n v="17"/>
    <n v="4.4800000000000004"/>
    <n v="0.03"/>
    <x v="5984"/>
    <n v="49"/>
    <n v="-752.13"/>
    <n v="0.6"/>
    <x v="0"/>
    <x v="1"/>
    <x v="452"/>
    <x v="13"/>
    <x v="1"/>
    <n v="120"/>
    <d v="2014-12-05T00:00:00"/>
    <x v="0"/>
    <x v="6"/>
    <n v="97321"/>
  </r>
  <r>
    <x v="611"/>
    <n v="59"/>
    <s v="Sally Hughsby"/>
    <x v="3"/>
    <n v="1"/>
    <x v="1036"/>
    <n v="29255"/>
    <s v="Low"/>
    <n v="11"/>
    <n v="65.989999999999995"/>
    <n v="0.03"/>
    <x v="5985"/>
    <n v="8.99"/>
    <n v="-136.09200000000001"/>
    <n v="0.57999999999999996"/>
    <x v="2"/>
    <x v="0"/>
    <x v="510"/>
    <x v="9"/>
    <x v="0"/>
    <n v="4112"/>
    <d v="2014-12-07T00:00:00"/>
    <x v="1"/>
    <x v="20"/>
    <n v="44133"/>
  </r>
  <r>
    <x v="1072"/>
    <n v="59"/>
    <s v="Bobby Trafton"/>
    <x v="2"/>
    <n v="1"/>
    <x v="1036"/>
    <n v="56868"/>
    <s v="Low"/>
    <n v="34"/>
    <n v="65.989999999999995"/>
    <n v="0.03"/>
    <x v="5986"/>
    <n v="5.92"/>
    <n v="473.26499999999999"/>
    <n v="0.55000000000000004"/>
    <x v="2"/>
    <x v="0"/>
    <x v="702"/>
    <x v="9"/>
    <x v="1"/>
    <n v="7959"/>
    <d v="2014-12-10T00:00:00"/>
    <x v="0"/>
    <x v="2"/>
    <n v="92704"/>
  </r>
  <r>
    <x v="819"/>
    <n v="59"/>
    <s v="Denise Monton"/>
    <x v="1"/>
    <n v="1"/>
    <x v="1036"/>
    <n v="58755"/>
    <s v="Low"/>
    <n v="18"/>
    <n v="2.1800000000000002"/>
    <n v="0"/>
    <x v="5987"/>
    <n v="7.09"/>
    <n v="-95.42"/>
    <n v="0.38"/>
    <x v="0"/>
    <x v="3"/>
    <x v="1009"/>
    <x v="2"/>
    <x v="3"/>
    <n v="8218"/>
    <d v="2014-12-12T00:00:00"/>
    <x v="0"/>
    <x v="45"/>
    <n v="27511"/>
  </r>
  <r>
    <x v="1231"/>
    <n v="59"/>
    <s v="Janet Molinari"/>
    <x v="2"/>
    <n v="1"/>
    <x v="1037"/>
    <n v="41664"/>
    <s v="Critical"/>
    <n v="5"/>
    <n v="9.7799999999999994"/>
    <n v="0"/>
    <x v="5988"/>
    <n v="1.99"/>
    <n v="-15.3"/>
    <n v="0.43"/>
    <x v="2"/>
    <x v="6"/>
    <x v="146"/>
    <x v="8"/>
    <x v="2"/>
    <n v="5872"/>
    <d v="2014-12-04T00:00:00"/>
    <x v="0"/>
    <x v="26"/>
    <n v="63044"/>
  </r>
  <r>
    <x v="1231"/>
    <n v="59"/>
    <s v="Janet Molinari"/>
    <x v="2"/>
    <n v="1"/>
    <x v="1037"/>
    <n v="41664"/>
    <s v="Critical"/>
    <n v="40"/>
    <n v="25.98"/>
    <n v="7.0000000000000007E-2"/>
    <x v="5989"/>
    <n v="4.08"/>
    <n v="230.69"/>
    <n v="0.56999999999999995"/>
    <x v="0"/>
    <x v="6"/>
    <x v="585"/>
    <x v="6"/>
    <x v="2"/>
    <n v="5873"/>
    <d v="2014-12-06T00:00:00"/>
    <x v="0"/>
    <x v="26"/>
    <n v="63044"/>
  </r>
  <r>
    <x v="11"/>
    <n v="59"/>
    <s v="Dave Hallsten"/>
    <x v="1"/>
    <n v="1"/>
    <x v="1037"/>
    <n v="54401"/>
    <s v="High"/>
    <n v="34"/>
    <n v="20.98"/>
    <n v="7.0000000000000007E-2"/>
    <x v="5990"/>
    <n v="1.49"/>
    <n v="278.57900000000001"/>
    <n v="0.35"/>
    <x v="0"/>
    <x v="0"/>
    <x v="462"/>
    <x v="3"/>
    <x v="2"/>
    <n v="7603"/>
    <d v="2014-12-06T00:00:00"/>
    <x v="0"/>
    <x v="9"/>
    <n v="77803"/>
  </r>
  <r>
    <x v="420"/>
    <n v="59"/>
    <s v="Joy Smith"/>
    <x v="2"/>
    <n v="1"/>
    <x v="1037"/>
    <n v="17376"/>
    <s v="High"/>
    <n v="44"/>
    <n v="28.48"/>
    <n v="0.1"/>
    <x v="5991"/>
    <n v="1.99"/>
    <n v="425.08"/>
    <n v="0.4"/>
    <x v="2"/>
    <x v="6"/>
    <x v="28"/>
    <x v="8"/>
    <x v="2"/>
    <n v="2395"/>
    <d v="2014-12-06T00:00:00"/>
    <x v="0"/>
    <x v="36"/>
    <n v="46383"/>
  </r>
  <r>
    <x v="822"/>
    <n v="59"/>
    <s v="Joel Eaton"/>
    <x v="1"/>
    <n v="1"/>
    <x v="1037"/>
    <n v="28963"/>
    <s v="Not Specified"/>
    <n v="37"/>
    <n v="205.99"/>
    <n v="0.09"/>
    <x v="5992"/>
    <n v="2.5"/>
    <n v="1372.086"/>
    <n v="0.59"/>
    <x v="2"/>
    <x v="0"/>
    <x v="176"/>
    <x v="9"/>
    <x v="3"/>
    <n v="4069"/>
    <d v="2014-12-06T00:00:00"/>
    <x v="0"/>
    <x v="32"/>
    <n v="39212"/>
  </r>
  <r>
    <x v="831"/>
    <n v="59"/>
    <s v="Xylona Price"/>
    <x v="2"/>
    <n v="1"/>
    <x v="1038"/>
    <n v="47303"/>
    <s v="Medium"/>
    <n v="47"/>
    <n v="30.98"/>
    <n v="0.1"/>
    <x v="5993"/>
    <n v="11.63"/>
    <n v="226.5335"/>
    <n v="0.37"/>
    <x v="0"/>
    <x v="0"/>
    <x v="1227"/>
    <x v="3"/>
    <x v="0"/>
    <n v="6651"/>
    <d v="2014-12-06T00:00:00"/>
    <x v="0"/>
    <x v="20"/>
    <n v="43402"/>
  </r>
  <r>
    <x v="831"/>
    <n v="59"/>
    <s v="Xylona Price"/>
    <x v="2"/>
    <n v="1"/>
    <x v="1038"/>
    <n v="47303"/>
    <s v="Medium"/>
    <n v="7"/>
    <n v="7.64"/>
    <n v="0.03"/>
    <x v="5994"/>
    <n v="1.39"/>
    <n v="12.64"/>
    <n v="0.36"/>
    <x v="0"/>
    <x v="0"/>
    <x v="332"/>
    <x v="15"/>
    <x v="0"/>
    <n v="6652"/>
    <d v="2014-12-06T00:00:00"/>
    <x v="0"/>
    <x v="20"/>
    <n v="43402"/>
  </r>
  <r>
    <x v="32"/>
    <n v="59"/>
    <s v="Benjamin Venier"/>
    <x v="0"/>
    <n v="1"/>
    <x v="1038"/>
    <n v="48641"/>
    <s v="High"/>
    <n v="13"/>
    <n v="4.9800000000000004"/>
    <n v="0"/>
    <x v="5995"/>
    <n v="0.8"/>
    <n v="23.16"/>
    <n v="0.36"/>
    <x v="0"/>
    <x v="3"/>
    <x v="194"/>
    <x v="2"/>
    <x v="1"/>
    <n v="6828"/>
    <d v="2014-12-06T00:00:00"/>
    <x v="0"/>
    <x v="2"/>
    <n v="93727"/>
  </r>
  <r>
    <x v="831"/>
    <n v="59"/>
    <s v="Xylona Price"/>
    <x v="2"/>
    <n v="1"/>
    <x v="1038"/>
    <n v="47303"/>
    <s v="Medium"/>
    <n v="45"/>
    <n v="6.48"/>
    <n v="0.04"/>
    <x v="5996"/>
    <n v="7.37"/>
    <n v="-143.58000000000001"/>
    <n v="0.37"/>
    <x v="0"/>
    <x v="0"/>
    <x v="343"/>
    <x v="2"/>
    <x v="0"/>
    <n v="6653"/>
    <d v="2014-12-07T00:00:00"/>
    <x v="1"/>
    <x v="20"/>
    <n v="43402"/>
  </r>
  <r>
    <x v="630"/>
    <n v="59"/>
    <s v="Ionia McGrath"/>
    <x v="1"/>
    <n v="1"/>
    <x v="1038"/>
    <n v="38531"/>
    <s v="Low"/>
    <n v="26"/>
    <n v="4.2"/>
    <n v="0.02"/>
    <x v="5997"/>
    <n v="2.2599999999999998"/>
    <n v="11.96"/>
    <n v="0.36"/>
    <x v="0"/>
    <x v="3"/>
    <x v="123"/>
    <x v="2"/>
    <x v="3"/>
    <n v="5424"/>
    <d v="2014-12-12T00:00:00"/>
    <x v="1"/>
    <x v="4"/>
    <n v="35601"/>
  </r>
  <r>
    <x v="1125"/>
    <n v="59"/>
    <s v="Christy Brittain"/>
    <x v="3"/>
    <n v="1"/>
    <x v="1039"/>
    <n v="9344"/>
    <s v="Low"/>
    <n v="31"/>
    <n v="125.99"/>
    <n v="0.02"/>
    <x v="5998"/>
    <n v="8.99"/>
    <n v="900.41399999999999"/>
    <n v="0.55000000000000004"/>
    <x v="2"/>
    <x v="0"/>
    <x v="350"/>
    <x v="9"/>
    <x v="1"/>
    <n v="1283"/>
    <d v="2014-12-06T00:00:00"/>
    <x v="0"/>
    <x v="2"/>
    <n v="90405"/>
  </r>
  <r>
    <x v="587"/>
    <n v="59"/>
    <s v="Ralph Arnett"/>
    <x v="3"/>
    <n v="1"/>
    <x v="1039"/>
    <n v="18400"/>
    <s v="Not Specified"/>
    <n v="29"/>
    <n v="20.95"/>
    <n v="0.05"/>
    <x v="5999"/>
    <n v="4"/>
    <n v="34.159999999999997"/>
    <n v="0.6"/>
    <x v="2"/>
    <x v="0"/>
    <x v="652"/>
    <x v="8"/>
    <x v="0"/>
    <n v="2535"/>
    <d v="2014-12-07T00:00:00"/>
    <x v="0"/>
    <x v="1"/>
    <n v="21221"/>
  </r>
  <r>
    <x v="1093"/>
    <n v="59"/>
    <s v="Dianna Vittorini"/>
    <x v="2"/>
    <n v="1"/>
    <x v="1039"/>
    <n v="20864"/>
    <s v="High"/>
    <n v="19"/>
    <n v="13.4"/>
    <n v="0.06"/>
    <x v="6000"/>
    <n v="4.95"/>
    <n v="90"/>
    <n v="0.37"/>
    <x v="1"/>
    <x v="6"/>
    <x v="780"/>
    <x v="5"/>
    <x v="1"/>
    <n v="2892"/>
    <d v="2014-12-08T00:00:00"/>
    <x v="0"/>
    <x v="40"/>
    <n v="85351"/>
  </r>
  <r>
    <x v="1125"/>
    <n v="59"/>
    <s v="Christy Brittain"/>
    <x v="3"/>
    <n v="1"/>
    <x v="1039"/>
    <n v="9344"/>
    <s v="Low"/>
    <n v="18"/>
    <n v="95.99"/>
    <n v="0.09"/>
    <x v="6001"/>
    <n v="35"/>
    <n v="-505.69"/>
    <m/>
    <x v="0"/>
    <x v="1"/>
    <x v="1"/>
    <x v="0"/>
    <x v="1"/>
    <n v="1282"/>
    <d v="2014-12-08T00:00:00"/>
    <x v="0"/>
    <x v="2"/>
    <n v="90405"/>
  </r>
  <r>
    <x v="949"/>
    <n v="59"/>
    <s v="Erica Hackney"/>
    <x v="0"/>
    <n v="1"/>
    <x v="1040"/>
    <n v="38146"/>
    <s v="Low"/>
    <n v="41"/>
    <n v="19.940000000000001"/>
    <n v="0.08"/>
    <x v="6002"/>
    <n v="14.87"/>
    <n v="-253.74"/>
    <n v="0.56999999999999995"/>
    <x v="1"/>
    <x v="1"/>
    <x v="1003"/>
    <x v="5"/>
    <x v="0"/>
    <n v="5366"/>
    <d v="2014-12-07T00:00:00"/>
    <x v="0"/>
    <x v="0"/>
    <n v="19013"/>
  </r>
  <r>
    <x v="274"/>
    <n v="59"/>
    <s v="Harold Engle"/>
    <x v="1"/>
    <n v="1"/>
    <x v="1040"/>
    <n v="40480"/>
    <s v="Critical"/>
    <n v="19"/>
    <n v="420.98"/>
    <n v="0.06"/>
    <x v="6003"/>
    <n v="19.989999999999998"/>
    <n v="3049.4515000000001"/>
    <n v="0.35"/>
    <x v="0"/>
    <x v="0"/>
    <x v="184"/>
    <x v="3"/>
    <x v="2"/>
    <n v="5714"/>
    <d v="2014-12-07T00:00:00"/>
    <x v="1"/>
    <x v="36"/>
    <n v="46952"/>
  </r>
  <r>
    <x v="57"/>
    <n v="59"/>
    <s v="Ellis Ballard"/>
    <x v="2"/>
    <n v="1"/>
    <x v="1040"/>
    <n v="30279"/>
    <s v="Critical"/>
    <n v="25"/>
    <n v="60.97"/>
    <n v="0.1"/>
    <x v="6004"/>
    <n v="4.5"/>
    <n v="324.95999999999998"/>
    <n v="0.56000000000000005"/>
    <x v="0"/>
    <x v="0"/>
    <x v="601"/>
    <x v="13"/>
    <x v="0"/>
    <n v="4254"/>
    <d v="2014-12-07T00:00:00"/>
    <x v="0"/>
    <x v="22"/>
    <n v="7506"/>
  </r>
  <r>
    <x v="478"/>
    <n v="59"/>
    <s v="Ellis Ballard"/>
    <x v="2"/>
    <n v="1"/>
    <x v="1040"/>
    <n v="30279"/>
    <s v="Critical"/>
    <n v="39"/>
    <n v="517.48"/>
    <n v="0.06"/>
    <x v="6005"/>
    <n v="16.63"/>
    <n v="4914.24"/>
    <n v="0.59"/>
    <x v="2"/>
    <x v="4"/>
    <x v="328"/>
    <x v="7"/>
    <x v="0"/>
    <n v="4255"/>
    <d v="2014-12-08T00:00:00"/>
    <x v="2"/>
    <x v="22"/>
    <n v="8052"/>
  </r>
  <r>
    <x v="456"/>
    <n v="59"/>
    <s v="Melanie Page"/>
    <x v="2"/>
    <n v="1"/>
    <x v="1040"/>
    <n v="43875"/>
    <s v="Critical"/>
    <n v="16"/>
    <n v="195.99"/>
    <n v="0.02"/>
    <x v="6006"/>
    <n v="8.99"/>
    <n v="311.09399999999999"/>
    <n v="0.57999999999999996"/>
    <x v="2"/>
    <x v="0"/>
    <x v="740"/>
    <x v="9"/>
    <x v="2"/>
    <n v="6192"/>
    <d v="2014-12-08T00:00:00"/>
    <x v="0"/>
    <x v="9"/>
    <n v="77036"/>
  </r>
  <r>
    <x v="456"/>
    <n v="59"/>
    <s v="Melanie Page"/>
    <x v="2"/>
    <n v="1"/>
    <x v="1040"/>
    <n v="43875"/>
    <s v="Critical"/>
    <n v="17"/>
    <n v="150.97999999999999"/>
    <n v="7.0000000000000007E-2"/>
    <x v="6007"/>
    <n v="143.71"/>
    <n v="117.23"/>
    <n v="0.55000000000000004"/>
    <x v="1"/>
    <x v="2"/>
    <x v="591"/>
    <x v="1"/>
    <x v="2"/>
    <n v="6190"/>
    <d v="2014-12-09T00:00:00"/>
    <x v="2"/>
    <x v="9"/>
    <n v="77036"/>
  </r>
  <r>
    <x v="274"/>
    <n v="59"/>
    <s v="Harold Engle"/>
    <x v="1"/>
    <n v="1"/>
    <x v="1040"/>
    <n v="40480"/>
    <s v="Critical"/>
    <n v="50"/>
    <n v="26.48"/>
    <n v="0.1"/>
    <x v="6008"/>
    <n v="6.93"/>
    <n v="221.81"/>
    <n v="0.49"/>
    <x v="1"/>
    <x v="0"/>
    <x v="555"/>
    <x v="5"/>
    <x v="2"/>
    <n v="5715"/>
    <d v="2014-12-09T00:00:00"/>
    <x v="0"/>
    <x v="36"/>
    <n v="46952"/>
  </r>
  <r>
    <x v="281"/>
    <n v="59"/>
    <s v="Carol Triggs"/>
    <x v="1"/>
    <n v="1"/>
    <x v="1040"/>
    <n v="28581"/>
    <s v="Medium"/>
    <n v="1"/>
    <n v="24.92"/>
    <n v="0.06"/>
    <x v="6009"/>
    <n v="12.98"/>
    <n v="-41.561"/>
    <n v="0.39"/>
    <x v="0"/>
    <x v="0"/>
    <x v="363"/>
    <x v="3"/>
    <x v="0"/>
    <n v="4003"/>
    <d v="2014-12-09T00:00:00"/>
    <x v="0"/>
    <x v="13"/>
    <n v="11795"/>
  </r>
  <r>
    <x v="281"/>
    <n v="59"/>
    <s v="Carol Triggs"/>
    <x v="1"/>
    <n v="1"/>
    <x v="1040"/>
    <n v="28581"/>
    <s v="Medium"/>
    <n v="36"/>
    <n v="4.9800000000000004"/>
    <n v="0.04"/>
    <x v="6010"/>
    <n v="0.8"/>
    <n v="73.05"/>
    <n v="0.36"/>
    <x v="0"/>
    <x v="3"/>
    <x v="194"/>
    <x v="2"/>
    <x v="0"/>
    <n v="4004"/>
    <d v="2014-12-09T00:00:00"/>
    <x v="0"/>
    <x v="13"/>
    <n v="11795"/>
  </r>
  <r>
    <x v="456"/>
    <n v="59"/>
    <s v="Melanie Page"/>
    <x v="2"/>
    <n v="1"/>
    <x v="1040"/>
    <n v="43875"/>
    <s v="Critical"/>
    <n v="40"/>
    <n v="17.98"/>
    <n v="0.01"/>
    <x v="6011"/>
    <n v="8.51"/>
    <n v="27.64"/>
    <n v="0.4"/>
    <x v="2"/>
    <x v="5"/>
    <x v="403"/>
    <x v="7"/>
    <x v="2"/>
    <n v="6191"/>
    <d v="2014-12-09T00:00:00"/>
    <x v="0"/>
    <x v="9"/>
    <n v="77036"/>
  </r>
  <r>
    <x v="456"/>
    <n v="59"/>
    <s v="Melanie Page"/>
    <x v="2"/>
    <n v="1"/>
    <x v="1040"/>
    <n v="43875"/>
    <s v="Critical"/>
    <n v="25"/>
    <n v="125.99"/>
    <n v="7.0000000000000007E-2"/>
    <x v="6012"/>
    <n v="7.69"/>
    <n v="331.29"/>
    <n v="0.57999999999999996"/>
    <x v="2"/>
    <x v="0"/>
    <x v="229"/>
    <x v="9"/>
    <x v="2"/>
    <n v="6193"/>
    <d v="2014-12-09T00:00:00"/>
    <x v="0"/>
    <x v="9"/>
    <n v="77036"/>
  </r>
  <r>
    <x v="456"/>
    <n v="59"/>
    <s v="Melanie Page"/>
    <x v="2"/>
    <n v="1"/>
    <x v="1040"/>
    <n v="43875"/>
    <s v="Critical"/>
    <n v="24"/>
    <n v="14.42"/>
    <n v="0.03"/>
    <x v="6013"/>
    <n v="6.75"/>
    <n v="11.39"/>
    <n v="0.52"/>
    <x v="0"/>
    <x v="5"/>
    <x v="81"/>
    <x v="13"/>
    <x v="2"/>
    <n v="6189"/>
    <d v="2014-12-10T00:00:00"/>
    <x v="1"/>
    <x v="9"/>
    <n v="77036"/>
  </r>
  <r>
    <x v="598"/>
    <n v="59"/>
    <s v="Erica Hackney"/>
    <x v="0"/>
    <n v="1"/>
    <x v="1040"/>
    <n v="38146"/>
    <s v="Low"/>
    <n v="45"/>
    <n v="7.68"/>
    <n v="0.03"/>
    <x v="6014"/>
    <n v="6.16"/>
    <n v="-82.9495"/>
    <n v="0.35"/>
    <x v="0"/>
    <x v="0"/>
    <x v="42"/>
    <x v="3"/>
    <x v="1"/>
    <n v="5367"/>
    <d v="2014-12-11T00:00:00"/>
    <x v="0"/>
    <x v="6"/>
    <n v="97420"/>
  </r>
  <r>
    <x v="455"/>
    <n v="59"/>
    <s v="Chuck Sachs"/>
    <x v="3"/>
    <n v="1"/>
    <x v="1041"/>
    <n v="20098"/>
    <s v="Medium"/>
    <n v="8"/>
    <n v="22.72"/>
    <n v="0.03"/>
    <x v="6015"/>
    <n v="8.99"/>
    <n v="87.66"/>
    <n v="0.44"/>
    <x v="1"/>
    <x v="6"/>
    <x v="56"/>
    <x v="5"/>
    <x v="0"/>
    <n v="2785"/>
    <d v="2014-12-08T00:00:00"/>
    <x v="0"/>
    <x v="19"/>
    <n v="4106"/>
  </r>
  <r>
    <x v="363"/>
    <n v="59"/>
    <s v="Valerie Takahito"/>
    <x v="3"/>
    <n v="1"/>
    <x v="1041"/>
    <n v="9829"/>
    <s v="Critical"/>
    <n v="23"/>
    <n v="30.98"/>
    <n v="0.04"/>
    <x v="6016"/>
    <n v="11.63"/>
    <n v="133.70500000000001"/>
    <n v="0.37"/>
    <x v="0"/>
    <x v="0"/>
    <x v="1227"/>
    <x v="3"/>
    <x v="3"/>
    <n v="1346"/>
    <d v="2014-12-09T00:00:00"/>
    <x v="0"/>
    <x v="17"/>
    <n v="29687"/>
  </r>
  <r>
    <x v="112"/>
    <n v="59"/>
    <s v="Russell Applegate"/>
    <x v="1"/>
    <n v="1"/>
    <x v="1041"/>
    <n v="55042"/>
    <s v="High"/>
    <n v="38"/>
    <n v="65.989999999999995"/>
    <n v="0.09"/>
    <x v="6017"/>
    <n v="2.5"/>
    <n v="471.08699999999999"/>
    <n v="0.55000000000000004"/>
    <x v="2"/>
    <x v="0"/>
    <x v="1111"/>
    <x v="9"/>
    <x v="3"/>
    <n v="7681"/>
    <d v="2014-12-09T00:00:00"/>
    <x v="0"/>
    <x v="12"/>
    <n v="33012"/>
  </r>
  <r>
    <x v="112"/>
    <n v="59"/>
    <s v="Russell Applegate"/>
    <x v="1"/>
    <n v="1"/>
    <x v="1041"/>
    <n v="55042"/>
    <s v="High"/>
    <n v="28"/>
    <n v="60.97"/>
    <n v="0.05"/>
    <x v="6018"/>
    <n v="4.5"/>
    <n v="513.92999999999995"/>
    <n v="0.56000000000000005"/>
    <x v="0"/>
    <x v="0"/>
    <x v="601"/>
    <x v="13"/>
    <x v="3"/>
    <n v="7680"/>
    <d v="2014-12-10T00:00:00"/>
    <x v="1"/>
    <x v="12"/>
    <n v="33012"/>
  </r>
  <r>
    <x v="363"/>
    <n v="59"/>
    <s v="Valerie Takahito"/>
    <x v="3"/>
    <n v="1"/>
    <x v="1041"/>
    <n v="9829"/>
    <s v="Critical"/>
    <n v="4"/>
    <n v="4.91"/>
    <n v="0.06"/>
    <x v="6019"/>
    <n v="0.5"/>
    <n v="-0.43"/>
    <n v="0.36"/>
    <x v="0"/>
    <x v="0"/>
    <x v="143"/>
    <x v="12"/>
    <x v="3"/>
    <n v="1347"/>
    <d v="2014-12-10T00:00:00"/>
    <x v="0"/>
    <x v="17"/>
    <n v="29687"/>
  </r>
  <r>
    <x v="691"/>
    <n v="59"/>
    <s v="Chuck Sachs"/>
    <x v="3"/>
    <n v="1"/>
    <x v="1041"/>
    <n v="20098"/>
    <s v="Medium"/>
    <n v="11"/>
    <n v="15.99"/>
    <n v="0.04"/>
    <x v="6020"/>
    <n v="9.4"/>
    <n v="-61.100099999999998"/>
    <n v="0.49"/>
    <x v="2"/>
    <x v="0"/>
    <x v="133"/>
    <x v="7"/>
    <x v="0"/>
    <n v="2784"/>
    <d v="2014-12-10T00:00:00"/>
    <x v="0"/>
    <x v="28"/>
    <n v="1420"/>
  </r>
  <r>
    <x v="465"/>
    <n v="59"/>
    <s v="Maria Bertelson"/>
    <x v="1"/>
    <n v="1"/>
    <x v="1042"/>
    <n v="59200"/>
    <s v="Medium"/>
    <n v="4"/>
    <n v="42.98"/>
    <n v="0.09"/>
    <x v="6021"/>
    <n v="4.62"/>
    <n v="-30.27"/>
    <n v="0.56000000000000005"/>
    <x v="0"/>
    <x v="0"/>
    <x v="446"/>
    <x v="13"/>
    <x v="2"/>
    <n v="8280"/>
    <d v="2014-12-09T00:00:00"/>
    <x v="0"/>
    <x v="26"/>
    <n v="64055"/>
  </r>
  <r>
    <x v="229"/>
    <n v="59"/>
    <s v="Cyra Reiten"/>
    <x v="3"/>
    <n v="1"/>
    <x v="1042"/>
    <n v="9093"/>
    <s v="Medium"/>
    <n v="36"/>
    <n v="8.1199999999999992"/>
    <n v="0.1"/>
    <x v="6022"/>
    <n v="2.83"/>
    <n v="-99.02"/>
    <n v="0.77"/>
    <x v="2"/>
    <x v="6"/>
    <x v="356"/>
    <x v="8"/>
    <x v="1"/>
    <n v="1253"/>
    <d v="2014-12-09T00:00:00"/>
    <x v="0"/>
    <x v="2"/>
    <n v="91745"/>
  </r>
  <r>
    <x v="465"/>
    <n v="59"/>
    <s v="Maria Bertelson"/>
    <x v="1"/>
    <n v="1"/>
    <x v="1042"/>
    <n v="59200"/>
    <s v="Medium"/>
    <n v="28"/>
    <n v="11.97"/>
    <n v="0.03"/>
    <x v="6023"/>
    <n v="5.81"/>
    <n v="-37.299999999999997"/>
    <n v="0.6"/>
    <x v="0"/>
    <x v="6"/>
    <x v="385"/>
    <x v="6"/>
    <x v="2"/>
    <n v="8281"/>
    <d v="2014-12-11T00:00:00"/>
    <x v="0"/>
    <x v="26"/>
    <n v="64055"/>
  </r>
  <r>
    <x v="574"/>
    <n v="59"/>
    <s v="Susan Pistek"/>
    <x v="1"/>
    <n v="1"/>
    <x v="1042"/>
    <n v="44452"/>
    <s v="Not Specified"/>
    <n v="50"/>
    <n v="6.48"/>
    <n v="7.0000000000000007E-2"/>
    <x v="6024"/>
    <n v="7.86"/>
    <n v="-195.57"/>
    <n v="0.37"/>
    <x v="0"/>
    <x v="0"/>
    <x v="542"/>
    <x v="2"/>
    <x v="3"/>
    <n v="6283"/>
    <d v="2014-12-11T00:00:00"/>
    <x v="0"/>
    <x v="8"/>
    <n v="70117"/>
  </r>
  <r>
    <x v="1023"/>
    <n v="59"/>
    <s v="Grace Kelly"/>
    <x v="3"/>
    <n v="1"/>
    <x v="1042"/>
    <n v="12130"/>
    <s v="Not Specified"/>
    <n v="37"/>
    <n v="18.84"/>
    <n v="0.04"/>
    <x v="6025"/>
    <n v="3.62"/>
    <n v="290.2"/>
    <n v="0.43"/>
    <x v="1"/>
    <x v="3"/>
    <x v="1077"/>
    <x v="5"/>
    <x v="2"/>
    <n v="1682"/>
    <d v="2014-12-12T00:00:00"/>
    <x v="0"/>
    <x v="9"/>
    <n v="75098"/>
  </r>
  <r>
    <x v="1023"/>
    <n v="59"/>
    <s v="Grace Kelly"/>
    <x v="3"/>
    <n v="1"/>
    <x v="1042"/>
    <n v="12130"/>
    <s v="Not Specified"/>
    <n v="42"/>
    <n v="35.99"/>
    <n v="0.05"/>
    <x v="6026"/>
    <n v="5.99"/>
    <n v="444.15"/>
    <n v="0.38"/>
    <x v="2"/>
    <x v="3"/>
    <x v="299"/>
    <x v="9"/>
    <x v="2"/>
    <n v="1683"/>
    <d v="2014-12-12T00:00:00"/>
    <x v="0"/>
    <x v="9"/>
    <n v="75098"/>
  </r>
  <r>
    <x v="645"/>
    <n v="59"/>
    <s v="Liz Carlisle"/>
    <x v="2"/>
    <n v="1"/>
    <x v="1043"/>
    <n v="57510"/>
    <s v="Not Specified"/>
    <n v="6"/>
    <n v="6.68"/>
    <n v="0.01"/>
    <x v="6027"/>
    <n v="5.2"/>
    <n v="-11.34"/>
    <n v="0.37"/>
    <x v="0"/>
    <x v="0"/>
    <x v="520"/>
    <x v="2"/>
    <x v="3"/>
    <n v="8059"/>
    <d v="2014-12-10T00:00:00"/>
    <x v="0"/>
    <x v="45"/>
    <n v="27260"/>
  </r>
  <r>
    <x v="605"/>
    <n v="59"/>
    <s v="Duane Huffman"/>
    <x v="3"/>
    <n v="1"/>
    <x v="1043"/>
    <n v="33219"/>
    <s v="High"/>
    <n v="32"/>
    <n v="216.6"/>
    <n v="0"/>
    <x v="6028"/>
    <n v="64.2"/>
    <n v="764.95"/>
    <n v="0.59"/>
    <x v="1"/>
    <x v="2"/>
    <x v="1148"/>
    <x v="1"/>
    <x v="2"/>
    <n v="4666"/>
    <d v="2014-12-11T00:00:00"/>
    <x v="2"/>
    <x v="9"/>
    <n v="78041"/>
  </r>
  <r>
    <x v="833"/>
    <n v="59"/>
    <s v="Karen Carlisle"/>
    <x v="1"/>
    <n v="1"/>
    <x v="1043"/>
    <n v="21927"/>
    <s v="High"/>
    <n v="23"/>
    <n v="350.98"/>
    <n v="0.06"/>
    <x v="6029"/>
    <n v="30"/>
    <n v="1909.03"/>
    <n v="0.61"/>
    <x v="1"/>
    <x v="2"/>
    <x v="18"/>
    <x v="1"/>
    <x v="1"/>
    <n v="3063"/>
    <d v="2014-12-11T00:00:00"/>
    <x v="2"/>
    <x v="2"/>
    <n v="94110"/>
  </r>
  <r>
    <x v="403"/>
    <n v="59"/>
    <s v="Ben Wallace"/>
    <x v="1"/>
    <n v="1"/>
    <x v="1043"/>
    <n v="47265"/>
    <s v="Critical"/>
    <n v="31"/>
    <n v="5.98"/>
    <n v="0.02"/>
    <x v="6030"/>
    <n v="5.46"/>
    <n v="-60.83"/>
    <n v="0.36"/>
    <x v="0"/>
    <x v="0"/>
    <x v="272"/>
    <x v="2"/>
    <x v="0"/>
    <n v="6643"/>
    <d v="2014-12-11T00:00:00"/>
    <x v="0"/>
    <x v="13"/>
    <n v="13601"/>
  </r>
  <r>
    <x v="186"/>
    <n v="59"/>
    <s v="Nicole Brennan"/>
    <x v="1"/>
    <n v="1"/>
    <x v="1043"/>
    <n v="22848"/>
    <s v="Not Specified"/>
    <n v="20"/>
    <n v="4.4800000000000004"/>
    <n v="0.01"/>
    <x v="6031"/>
    <n v="49"/>
    <n v="-893.39"/>
    <n v="0.6"/>
    <x v="0"/>
    <x v="1"/>
    <x v="452"/>
    <x v="13"/>
    <x v="1"/>
    <n v="3176"/>
    <d v="2014-12-11T00:00:00"/>
    <x v="0"/>
    <x v="2"/>
    <n v="94521"/>
  </r>
  <r>
    <x v="919"/>
    <n v="59"/>
    <s v="Michelle Tran"/>
    <x v="3"/>
    <n v="1"/>
    <x v="1043"/>
    <n v="15941"/>
    <s v="Not Specified"/>
    <n v="15"/>
    <n v="58.14"/>
    <n v="0.02"/>
    <x v="6032"/>
    <n v="36.61"/>
    <n v="-246.32"/>
    <n v="0.61"/>
    <x v="1"/>
    <x v="4"/>
    <x v="863"/>
    <x v="10"/>
    <x v="0"/>
    <n v="2211"/>
    <d v="2014-12-12T00:00:00"/>
    <x v="2"/>
    <x v="1"/>
    <n v="21501"/>
  </r>
  <r>
    <x v="186"/>
    <n v="59"/>
    <s v="Nicole Brennan"/>
    <x v="1"/>
    <n v="1"/>
    <x v="1043"/>
    <n v="22848"/>
    <s v="Not Specified"/>
    <n v="45"/>
    <n v="130.97999999999999"/>
    <n v="0.02"/>
    <x v="6033"/>
    <n v="30"/>
    <n v="-287.62"/>
    <n v="0.78"/>
    <x v="1"/>
    <x v="2"/>
    <x v="477"/>
    <x v="1"/>
    <x v="1"/>
    <n v="3177"/>
    <d v="2014-12-12T00:00:00"/>
    <x v="2"/>
    <x v="2"/>
    <n v="94521"/>
  </r>
  <r>
    <x v="814"/>
    <n v="59"/>
    <s v="Alan Shonely"/>
    <x v="0"/>
    <n v="1"/>
    <x v="1043"/>
    <n v="6912"/>
    <s v="Not Specified"/>
    <n v="14"/>
    <n v="21.78"/>
    <n v="0.09"/>
    <x v="6034"/>
    <n v="5.94"/>
    <n v="15.34"/>
    <n v="0.5"/>
    <x v="0"/>
    <x v="5"/>
    <x v="700"/>
    <x v="13"/>
    <x v="0"/>
    <n v="955"/>
    <d v="2014-12-12T00:00:00"/>
    <x v="0"/>
    <x v="22"/>
    <n v="8830"/>
  </r>
  <r>
    <x v="186"/>
    <n v="59"/>
    <s v="Nicole Brennan"/>
    <x v="1"/>
    <n v="1"/>
    <x v="1043"/>
    <n v="22848"/>
    <s v="Not Specified"/>
    <n v="4"/>
    <n v="15.98"/>
    <n v="0.09"/>
    <x v="6035"/>
    <n v="6.5"/>
    <n v="-52.44"/>
    <n v="0.48"/>
    <x v="2"/>
    <x v="0"/>
    <x v="379"/>
    <x v="8"/>
    <x v="1"/>
    <n v="3178"/>
    <d v="2014-12-12T00:00:00"/>
    <x v="0"/>
    <x v="2"/>
    <n v="94521"/>
  </r>
  <r>
    <x v="568"/>
    <n v="59"/>
    <s v="Julia Barnett"/>
    <x v="1"/>
    <n v="1"/>
    <x v="1043"/>
    <n v="12262"/>
    <s v="Low"/>
    <n v="45"/>
    <n v="31.76"/>
    <n v="0.02"/>
    <x v="6036"/>
    <n v="45.51"/>
    <n v="-1460.77"/>
    <n v="0.65"/>
    <x v="1"/>
    <x v="4"/>
    <x v="147"/>
    <x v="4"/>
    <x v="1"/>
    <n v="1708"/>
    <d v="2014-12-15T00:00:00"/>
    <x v="2"/>
    <x v="2"/>
    <n v="94070"/>
  </r>
  <r>
    <x v="275"/>
    <n v="59"/>
    <s v="Sue Ann Reed"/>
    <x v="3"/>
    <n v="1"/>
    <x v="1044"/>
    <n v="42083"/>
    <s v="Critical"/>
    <n v="33"/>
    <n v="2.08"/>
    <n v="0.05"/>
    <x v="6037"/>
    <n v="2.56"/>
    <n v="-57.97"/>
    <n v="0.55000000000000004"/>
    <x v="0"/>
    <x v="6"/>
    <x v="273"/>
    <x v="16"/>
    <x v="1"/>
    <n v="5934"/>
    <d v="2014-12-11T00:00:00"/>
    <x v="0"/>
    <x v="31"/>
    <n v="83605"/>
  </r>
  <r>
    <x v="544"/>
    <n v="59"/>
    <s v="Tamara Willingham"/>
    <x v="2"/>
    <n v="1"/>
    <x v="1044"/>
    <n v="26464"/>
    <s v="High"/>
    <n v="25"/>
    <n v="10.89"/>
    <n v="0.03"/>
    <x v="6038"/>
    <n v="4.5"/>
    <n v="-26.33"/>
    <n v="0.59"/>
    <x v="0"/>
    <x v="0"/>
    <x v="651"/>
    <x v="13"/>
    <x v="1"/>
    <n v="3705"/>
    <d v="2014-12-11T00:00:00"/>
    <x v="0"/>
    <x v="2"/>
    <n v="92277"/>
  </r>
  <r>
    <x v="939"/>
    <n v="59"/>
    <s v="Justin MacKendrick"/>
    <x v="2"/>
    <n v="1"/>
    <x v="1044"/>
    <n v="40870"/>
    <s v="Critical"/>
    <n v="43"/>
    <n v="300.97000000000003"/>
    <n v="0.08"/>
    <x v="6039"/>
    <n v="7.18"/>
    <n v="4833.2700000000004"/>
    <n v="0.48"/>
    <x v="2"/>
    <x v="0"/>
    <x v="480"/>
    <x v="8"/>
    <x v="0"/>
    <n v="5757"/>
    <d v="2014-12-11T00:00:00"/>
    <x v="0"/>
    <x v="13"/>
    <n v="11801"/>
  </r>
  <r>
    <x v="544"/>
    <n v="59"/>
    <s v="Tamara Willingham"/>
    <x v="2"/>
    <n v="1"/>
    <x v="1044"/>
    <n v="26464"/>
    <s v="High"/>
    <n v="26"/>
    <n v="50.98"/>
    <n v="0.06"/>
    <x v="6040"/>
    <n v="22.24"/>
    <n v="75.36"/>
    <n v="0.55000000000000004"/>
    <x v="1"/>
    <x v="1"/>
    <x v="295"/>
    <x v="5"/>
    <x v="1"/>
    <n v="3706"/>
    <d v="2014-12-12T00:00:00"/>
    <x v="0"/>
    <x v="2"/>
    <n v="92277"/>
  </r>
  <r>
    <x v="275"/>
    <n v="59"/>
    <s v="Sue Ann Reed"/>
    <x v="3"/>
    <n v="1"/>
    <x v="1044"/>
    <n v="42083"/>
    <s v="Critical"/>
    <n v="38"/>
    <n v="140.81"/>
    <n v="0.03"/>
    <x v="6041"/>
    <n v="24.49"/>
    <n v="1263.98"/>
    <n v="0.56999999999999995"/>
    <x v="1"/>
    <x v="1"/>
    <x v="954"/>
    <x v="1"/>
    <x v="1"/>
    <n v="5932"/>
    <d v="2014-12-13T00:00:00"/>
    <x v="0"/>
    <x v="31"/>
    <n v="83605"/>
  </r>
  <r>
    <x v="939"/>
    <n v="59"/>
    <s v="Justin MacKendrick"/>
    <x v="2"/>
    <n v="1"/>
    <x v="1044"/>
    <n v="40870"/>
    <s v="Critical"/>
    <n v="28"/>
    <n v="4.95"/>
    <n v="0"/>
    <x v="3451"/>
    <n v="5.32"/>
    <n v="-64.05"/>
    <n v="0.41"/>
    <x v="1"/>
    <x v="0"/>
    <x v="1235"/>
    <x v="5"/>
    <x v="0"/>
    <n v="5758"/>
    <d v="2014-12-13T00:00:00"/>
    <x v="0"/>
    <x v="13"/>
    <n v="11801"/>
  </r>
  <r>
    <x v="275"/>
    <n v="59"/>
    <s v="Sue Ann Reed"/>
    <x v="3"/>
    <n v="1"/>
    <x v="1044"/>
    <n v="42083"/>
    <s v="Critical"/>
    <n v="36"/>
    <n v="6.48"/>
    <n v="0.04"/>
    <x v="1844"/>
    <n v="6.22"/>
    <n v="-86.3"/>
    <n v="0.37"/>
    <x v="0"/>
    <x v="0"/>
    <x v="511"/>
    <x v="2"/>
    <x v="1"/>
    <n v="5933"/>
    <d v="2014-12-13T00:00:00"/>
    <x v="0"/>
    <x v="31"/>
    <n v="83605"/>
  </r>
  <r>
    <x v="1133"/>
    <n v="59"/>
    <s v="Mark Hamilton"/>
    <x v="1"/>
    <n v="1"/>
    <x v="1045"/>
    <n v="41956"/>
    <s v="Medium"/>
    <n v="22"/>
    <n v="16.91"/>
    <n v="0.06"/>
    <x v="6042"/>
    <n v="6.25"/>
    <n v="-22.4"/>
    <n v="0.57999999999999996"/>
    <x v="0"/>
    <x v="0"/>
    <x v="933"/>
    <x v="0"/>
    <x v="3"/>
    <n v="5916"/>
    <d v="2014-12-13T00:00:00"/>
    <x v="1"/>
    <x v="27"/>
    <n v="40356"/>
  </r>
  <r>
    <x v="911"/>
    <n v="59"/>
    <s v="Mark Hamilton"/>
    <x v="1"/>
    <n v="1"/>
    <x v="1045"/>
    <n v="41956"/>
    <s v="Medium"/>
    <n v="16"/>
    <n v="4.8899999999999997"/>
    <n v="0"/>
    <x v="6043"/>
    <n v="4.93"/>
    <n v="-68.67"/>
    <n v="0.66"/>
    <x v="2"/>
    <x v="6"/>
    <x v="550"/>
    <x v="8"/>
    <x v="3"/>
    <n v="5917"/>
    <d v="2014-12-14T00:00:00"/>
    <x v="0"/>
    <x v="27"/>
    <n v="42301"/>
  </r>
  <r>
    <x v="357"/>
    <n v="59"/>
    <s v="Art Miller"/>
    <x v="2"/>
    <n v="1"/>
    <x v="1046"/>
    <n v="2595"/>
    <s v="Not Specified"/>
    <n v="13"/>
    <n v="880.98"/>
    <n v="0.04"/>
    <x v="6044"/>
    <n v="44.55"/>
    <n v="2322.44"/>
    <n v="0.62"/>
    <x v="1"/>
    <x v="4"/>
    <x v="36"/>
    <x v="10"/>
    <x v="1"/>
    <n v="374"/>
    <d v="2014-12-14T00:00:00"/>
    <x v="2"/>
    <x v="30"/>
    <n v="80232"/>
  </r>
  <r>
    <x v="357"/>
    <n v="59"/>
    <s v="Art Miller"/>
    <x v="2"/>
    <n v="1"/>
    <x v="1046"/>
    <n v="2595"/>
    <s v="Not Specified"/>
    <n v="4"/>
    <n v="5.47"/>
    <n v="0.09"/>
    <x v="6045"/>
    <n v="5.26"/>
    <n v="5.88"/>
    <n v="0.42"/>
    <x v="1"/>
    <x v="6"/>
    <x v="1236"/>
    <x v="5"/>
    <x v="1"/>
    <n v="375"/>
    <d v="2014-12-15T00:00:00"/>
    <x v="0"/>
    <x v="30"/>
    <n v="80232"/>
  </r>
  <r>
    <x v="858"/>
    <n v="59"/>
    <s v="Art Miller"/>
    <x v="2"/>
    <n v="1"/>
    <x v="1046"/>
    <n v="2595"/>
    <s v="Not Specified"/>
    <n v="29"/>
    <n v="6.48"/>
    <n v="0.01"/>
    <x v="6046"/>
    <n v="8.74"/>
    <n v="-125.6"/>
    <n v="0.36"/>
    <x v="0"/>
    <x v="0"/>
    <x v="949"/>
    <x v="2"/>
    <x v="1"/>
    <n v="376"/>
    <d v="2014-12-15T00:00:00"/>
    <x v="1"/>
    <x v="30"/>
    <n v="80122"/>
  </r>
  <r>
    <x v="840"/>
    <n v="59"/>
    <s v="Damala Kotsonis"/>
    <x v="2"/>
    <n v="1"/>
    <x v="1047"/>
    <n v="13089"/>
    <s v="Not Specified"/>
    <n v="34"/>
    <n v="114.98"/>
    <n v="0.1"/>
    <x v="6047"/>
    <n v="58.72"/>
    <n v="-1620.41"/>
    <n v="0.76"/>
    <x v="1"/>
    <x v="4"/>
    <x v="1191"/>
    <x v="10"/>
    <x v="0"/>
    <n v="1821"/>
    <d v="2014-12-17T00:00:00"/>
    <x v="2"/>
    <x v="46"/>
    <n v="3839"/>
  </r>
  <r>
    <x v="153"/>
    <n v="59"/>
    <s v="Justin Knight"/>
    <x v="2"/>
    <n v="1"/>
    <x v="1047"/>
    <n v="12199"/>
    <s v="Low"/>
    <n v="50"/>
    <n v="155.06"/>
    <n v="0.01"/>
    <x v="6048"/>
    <n v="7.07"/>
    <n v="3051.62"/>
    <n v="0.59"/>
    <x v="0"/>
    <x v="0"/>
    <x v="7"/>
    <x v="0"/>
    <x v="2"/>
    <n v="1691"/>
    <d v="2014-12-18T00:00:00"/>
    <x v="0"/>
    <x v="10"/>
    <n v="52601"/>
  </r>
  <r>
    <x v="153"/>
    <n v="59"/>
    <s v="Justin Knight"/>
    <x v="2"/>
    <n v="1"/>
    <x v="1047"/>
    <n v="12199"/>
    <s v="Low"/>
    <n v="2"/>
    <n v="6.54"/>
    <n v="0.01"/>
    <x v="6049"/>
    <n v="5.27"/>
    <n v="-10.7295"/>
    <n v="0.36"/>
    <x v="0"/>
    <x v="0"/>
    <x v="862"/>
    <x v="3"/>
    <x v="2"/>
    <n v="1690"/>
    <d v="2014-12-19T00:00:00"/>
    <x v="0"/>
    <x v="10"/>
    <n v="52601"/>
  </r>
  <r>
    <x v="1336"/>
    <n v="59"/>
    <s v="Jamie Frazer"/>
    <x v="0"/>
    <n v="1"/>
    <x v="1048"/>
    <n v="22086"/>
    <s v="Medium"/>
    <n v="21"/>
    <n v="95.95"/>
    <n v="0.08"/>
    <x v="6050"/>
    <n v="74.349999999999994"/>
    <n v="-862.44"/>
    <n v="0.56999999999999995"/>
    <x v="1"/>
    <x v="2"/>
    <x v="900"/>
    <x v="1"/>
    <x v="3"/>
    <n v="3080"/>
    <d v="2014-12-16T00:00:00"/>
    <x v="2"/>
    <x v="12"/>
    <n v="33441"/>
  </r>
  <r>
    <x v="558"/>
    <n v="59"/>
    <s v="Roger Demir"/>
    <x v="3"/>
    <n v="1"/>
    <x v="1048"/>
    <n v="20743"/>
    <s v="High"/>
    <n v="39"/>
    <n v="5.28"/>
    <n v="0"/>
    <x v="6051"/>
    <n v="8.16"/>
    <n v="-179.96"/>
    <n v="0.4"/>
    <x v="0"/>
    <x v="0"/>
    <x v="1142"/>
    <x v="2"/>
    <x v="1"/>
    <n v="2879"/>
    <d v="2014-12-16T00:00:00"/>
    <x v="1"/>
    <x v="31"/>
    <n v="83701"/>
  </r>
  <r>
    <x v="166"/>
    <n v="60"/>
    <s v="Jonathan Doherty"/>
    <x v="2"/>
    <n v="1"/>
    <x v="1049"/>
    <n v="51201"/>
    <s v="High"/>
    <n v="42"/>
    <n v="7.38"/>
    <n v="0.04"/>
    <x v="6052"/>
    <n v="11.51"/>
    <n v="-342.37799999999999"/>
    <n v="0.36"/>
    <x v="0"/>
    <x v="0"/>
    <x v="425"/>
    <x v="3"/>
    <x v="3"/>
    <n v="7173"/>
    <d v="2014-12-16T00:00:00"/>
    <x v="0"/>
    <x v="45"/>
    <n v="27834"/>
  </r>
  <r>
    <x v="396"/>
    <n v="59"/>
    <s v="James Lanier"/>
    <x v="2"/>
    <n v="1"/>
    <x v="1049"/>
    <n v="32803"/>
    <s v="Medium"/>
    <n v="49"/>
    <n v="7.84"/>
    <n v="0.08"/>
    <x v="4083"/>
    <n v="4.71"/>
    <n v="-10.327"/>
    <n v="0.35"/>
    <x v="0"/>
    <x v="0"/>
    <x v="144"/>
    <x v="3"/>
    <x v="2"/>
    <n v="4603"/>
    <d v="2014-12-17T00:00:00"/>
    <x v="1"/>
    <x v="9"/>
    <n v="78501"/>
  </r>
  <r>
    <x v="259"/>
    <n v="60"/>
    <s v="Joy Bell"/>
    <x v="1"/>
    <n v="1"/>
    <x v="1049"/>
    <n v="50688"/>
    <s v="Critical"/>
    <n v="50"/>
    <n v="12.98"/>
    <n v="0.08"/>
    <x v="4239"/>
    <n v="3.14"/>
    <n v="27.86"/>
    <n v="0.6"/>
    <x v="0"/>
    <x v="6"/>
    <x v="725"/>
    <x v="16"/>
    <x v="2"/>
    <n v="7103"/>
    <d v="2014-12-17T00:00:00"/>
    <x v="0"/>
    <x v="14"/>
    <n v="61032"/>
  </r>
  <r>
    <x v="1259"/>
    <n v="60"/>
    <s v="Ed Braxton"/>
    <x v="1"/>
    <n v="1"/>
    <x v="1049"/>
    <n v="47079"/>
    <s v="Critical"/>
    <n v="34"/>
    <n v="31.76"/>
    <n v="7.0000000000000007E-2"/>
    <x v="6053"/>
    <n v="45.51"/>
    <n v="-1179.3900000000001"/>
    <n v="0.65"/>
    <x v="1"/>
    <x v="4"/>
    <x v="147"/>
    <x v="4"/>
    <x v="3"/>
    <n v="6618"/>
    <d v="2014-12-18T00:00:00"/>
    <x v="2"/>
    <x v="33"/>
    <n v="72714"/>
  </r>
  <r>
    <x v="932"/>
    <n v="59"/>
    <s v="Michael Chen"/>
    <x v="3"/>
    <n v="1"/>
    <x v="1049"/>
    <n v="32613"/>
    <s v="Low"/>
    <n v="38"/>
    <n v="135.31"/>
    <n v="0"/>
    <x v="6054"/>
    <n v="35"/>
    <n v="-691.52"/>
    <n v="0.84"/>
    <x v="0"/>
    <x v="1"/>
    <x v="1232"/>
    <x v="0"/>
    <x v="0"/>
    <n v="4585"/>
    <d v="2014-12-18T00:00:00"/>
    <x v="0"/>
    <x v="13"/>
    <n v="14304"/>
  </r>
  <r>
    <x v="396"/>
    <n v="59"/>
    <s v="James Lanier"/>
    <x v="2"/>
    <n v="1"/>
    <x v="1049"/>
    <n v="32803"/>
    <s v="Medium"/>
    <n v="22"/>
    <n v="4.4800000000000004"/>
    <n v="0.06"/>
    <x v="6055"/>
    <n v="2.5"/>
    <n v="-4.3600000000000003"/>
    <n v="0.37"/>
    <x v="0"/>
    <x v="0"/>
    <x v="664"/>
    <x v="15"/>
    <x v="2"/>
    <n v="4604"/>
    <d v="2014-12-18T00:00:00"/>
    <x v="0"/>
    <x v="9"/>
    <n v="78501"/>
  </r>
  <r>
    <x v="932"/>
    <n v="59"/>
    <s v="Michael Chen"/>
    <x v="3"/>
    <n v="1"/>
    <x v="1049"/>
    <n v="32613"/>
    <s v="Low"/>
    <n v="41"/>
    <n v="195.99"/>
    <n v="0.02"/>
    <x v="6056"/>
    <n v="3.99"/>
    <n v="2373.2370000000001"/>
    <n v="0.57999999999999996"/>
    <x v="2"/>
    <x v="0"/>
    <x v="220"/>
    <x v="9"/>
    <x v="0"/>
    <n v="4586"/>
    <d v="2014-12-18T00:00:00"/>
    <x v="1"/>
    <x v="13"/>
    <n v="14304"/>
  </r>
  <r>
    <x v="932"/>
    <n v="59"/>
    <s v="Michael Chen"/>
    <x v="3"/>
    <n v="1"/>
    <x v="1049"/>
    <n v="32613"/>
    <s v="Low"/>
    <n v="31"/>
    <n v="43.98"/>
    <n v="0.01"/>
    <x v="6057"/>
    <n v="8.99"/>
    <n v="202.33"/>
    <n v="0.57999999999999996"/>
    <x v="0"/>
    <x v="6"/>
    <x v="177"/>
    <x v="6"/>
    <x v="0"/>
    <n v="4584"/>
    <d v="2014-12-23T00:00:00"/>
    <x v="1"/>
    <x v="13"/>
    <n v="14304"/>
  </r>
  <r>
    <x v="1333"/>
    <n v="60"/>
    <s v="Dan Lawera"/>
    <x v="2"/>
    <n v="1"/>
    <x v="1050"/>
    <n v="50854"/>
    <s v="Critical"/>
    <n v="42"/>
    <n v="10.98"/>
    <n v="0.06"/>
    <x v="6058"/>
    <n v="3.37"/>
    <n v="25.79"/>
    <n v="0.56999999999999995"/>
    <x v="0"/>
    <x v="6"/>
    <x v="457"/>
    <x v="16"/>
    <x v="2"/>
    <n v="7133"/>
    <d v="2014-12-17T00:00:00"/>
    <x v="1"/>
    <x v="9"/>
    <n v="77590"/>
  </r>
  <r>
    <x v="1333"/>
    <n v="60"/>
    <s v="Dan Lawera"/>
    <x v="2"/>
    <n v="1"/>
    <x v="1050"/>
    <n v="50854"/>
    <s v="Critical"/>
    <n v="27"/>
    <n v="4.9800000000000004"/>
    <n v="7.0000000000000007E-2"/>
    <x v="6059"/>
    <n v="4.95"/>
    <n v="-64.239000000000004"/>
    <n v="0.37"/>
    <x v="0"/>
    <x v="0"/>
    <x v="584"/>
    <x v="3"/>
    <x v="2"/>
    <n v="7131"/>
    <d v="2014-12-17T00:00:00"/>
    <x v="0"/>
    <x v="9"/>
    <n v="77590"/>
  </r>
  <r>
    <x v="622"/>
    <n v="60"/>
    <s v="Liz Willingham"/>
    <x v="2"/>
    <n v="1"/>
    <x v="1050"/>
    <n v="51463"/>
    <s v="Low"/>
    <n v="7"/>
    <n v="65.989999999999995"/>
    <n v="0.01"/>
    <x v="6060"/>
    <n v="3.9"/>
    <n v="-147.88399999999999"/>
    <n v="0.55000000000000004"/>
    <x v="2"/>
    <x v="0"/>
    <x v="937"/>
    <x v="9"/>
    <x v="0"/>
    <n v="7212"/>
    <d v="2014-12-17T00:00:00"/>
    <x v="1"/>
    <x v="13"/>
    <n v="14853"/>
  </r>
  <r>
    <x v="1049"/>
    <n v="60"/>
    <s v="Jennifer Patt"/>
    <x v="1"/>
    <n v="1"/>
    <x v="1050"/>
    <n v="41349"/>
    <s v="Critical"/>
    <n v="44"/>
    <n v="7.38"/>
    <n v="0"/>
    <x v="6061"/>
    <n v="11.51"/>
    <n v="-335.685"/>
    <n v="0.36"/>
    <x v="0"/>
    <x v="0"/>
    <x v="425"/>
    <x v="3"/>
    <x v="1"/>
    <n v="5826"/>
    <d v="2014-12-18T00:00:00"/>
    <x v="1"/>
    <x v="2"/>
    <n v="92404"/>
  </r>
  <r>
    <x v="729"/>
    <n v="60"/>
    <s v="Andy Gerbode"/>
    <x v="3"/>
    <n v="1"/>
    <x v="1050"/>
    <n v="47717"/>
    <s v="Not Specified"/>
    <n v="35"/>
    <n v="4.91"/>
    <n v="0.04"/>
    <x v="156"/>
    <n v="0.5"/>
    <n v="84.03"/>
    <n v="0.36"/>
    <x v="0"/>
    <x v="0"/>
    <x v="210"/>
    <x v="12"/>
    <x v="3"/>
    <n v="6702"/>
    <d v="2014-12-18T00:00:00"/>
    <x v="0"/>
    <x v="29"/>
    <n v="37804"/>
  </r>
  <r>
    <x v="431"/>
    <n v="60"/>
    <s v="Deborah Brumfield"/>
    <x v="2"/>
    <n v="1"/>
    <x v="1050"/>
    <n v="24966"/>
    <s v="Medium"/>
    <n v="34"/>
    <n v="120.33"/>
    <n v="0"/>
    <x v="6062"/>
    <n v="19.989999999999998"/>
    <n v="817.98"/>
    <n v="0.59"/>
    <x v="0"/>
    <x v="0"/>
    <x v="1008"/>
    <x v="0"/>
    <x v="3"/>
    <n v="3507"/>
    <d v="2014-12-18T00:00:00"/>
    <x v="0"/>
    <x v="33"/>
    <n v="72143"/>
  </r>
  <r>
    <x v="1049"/>
    <n v="60"/>
    <s v="Jennifer Patt"/>
    <x v="1"/>
    <n v="1"/>
    <x v="1050"/>
    <n v="41349"/>
    <s v="Critical"/>
    <n v="4"/>
    <n v="20.239999999999998"/>
    <n v="0.08"/>
    <x v="6063"/>
    <n v="8.99"/>
    <n v="-7.48"/>
    <n v="0.46"/>
    <x v="1"/>
    <x v="6"/>
    <x v="1160"/>
    <x v="5"/>
    <x v="1"/>
    <n v="5827"/>
    <d v="2014-12-19T00:00:00"/>
    <x v="1"/>
    <x v="2"/>
    <n v="92404"/>
  </r>
  <r>
    <x v="1056"/>
    <n v="60"/>
    <s v="Bradley Drucker"/>
    <x v="0"/>
    <n v="1"/>
    <x v="1050"/>
    <n v="39617"/>
    <s v="Not Specified"/>
    <n v="33"/>
    <n v="39.979999999999997"/>
    <n v="0.08"/>
    <x v="6064"/>
    <n v="9.1999999999999993"/>
    <n v="202.47"/>
    <n v="0.65"/>
    <x v="1"/>
    <x v="3"/>
    <x v="837"/>
    <x v="5"/>
    <x v="1"/>
    <n v="5586"/>
    <d v="2014-12-19T00:00:00"/>
    <x v="0"/>
    <x v="2"/>
    <n v="92683"/>
  </r>
  <r>
    <x v="243"/>
    <n v="60"/>
    <s v="Denise Monton"/>
    <x v="1"/>
    <n v="1"/>
    <x v="1050"/>
    <n v="30081"/>
    <s v="High"/>
    <n v="26"/>
    <n v="8.0399999999999991"/>
    <n v="0.05"/>
    <x v="6065"/>
    <n v="8.94"/>
    <n v="-136.44749999999999"/>
    <n v="0.4"/>
    <x v="0"/>
    <x v="0"/>
    <x v="464"/>
    <x v="3"/>
    <x v="3"/>
    <n v="4233"/>
    <d v="2014-12-19T00:00:00"/>
    <x v="0"/>
    <x v="33"/>
    <n v="72022"/>
  </r>
  <r>
    <x v="1049"/>
    <n v="60"/>
    <s v="Jennifer Patt"/>
    <x v="1"/>
    <n v="1"/>
    <x v="1050"/>
    <n v="41349"/>
    <s v="Critical"/>
    <n v="39"/>
    <n v="12.44"/>
    <n v="7.0000000000000007E-2"/>
    <x v="6066"/>
    <n v="6.27"/>
    <n v="-70.430000000000007"/>
    <n v="0.56999999999999995"/>
    <x v="0"/>
    <x v="5"/>
    <x v="920"/>
    <x v="0"/>
    <x v="1"/>
    <n v="5828"/>
    <d v="2014-12-19T00:00:00"/>
    <x v="0"/>
    <x v="2"/>
    <n v="92404"/>
  </r>
  <r>
    <x v="1056"/>
    <n v="60"/>
    <s v="Bradley Drucker"/>
    <x v="0"/>
    <n v="1"/>
    <x v="1050"/>
    <n v="39617"/>
    <s v="Not Specified"/>
    <n v="28"/>
    <n v="5.84"/>
    <n v="0.02"/>
    <x v="6067"/>
    <n v="1.2"/>
    <n v="34.24"/>
    <n v="0.55000000000000004"/>
    <x v="0"/>
    <x v="3"/>
    <x v="681"/>
    <x v="6"/>
    <x v="1"/>
    <n v="5587"/>
    <d v="2014-12-19T00:00:00"/>
    <x v="0"/>
    <x v="2"/>
    <n v="92683"/>
  </r>
  <r>
    <x v="1333"/>
    <n v="60"/>
    <s v="Dan Lawera"/>
    <x v="2"/>
    <n v="1"/>
    <x v="1050"/>
    <n v="50854"/>
    <s v="Critical"/>
    <n v="12"/>
    <n v="500.98"/>
    <n v="0.09"/>
    <x v="6068"/>
    <n v="28.14"/>
    <n v="1118.17"/>
    <n v="0.38"/>
    <x v="2"/>
    <x v="2"/>
    <x v="216"/>
    <x v="7"/>
    <x v="2"/>
    <n v="7132"/>
    <d v="2014-12-19T00:00:00"/>
    <x v="2"/>
    <x v="9"/>
    <n v="77590"/>
  </r>
  <r>
    <x v="622"/>
    <n v="60"/>
    <s v="Liz Willingham"/>
    <x v="2"/>
    <n v="1"/>
    <x v="1050"/>
    <n v="51463"/>
    <s v="Low"/>
    <n v="4"/>
    <n v="4.9800000000000004"/>
    <n v="0.01"/>
    <x v="1095"/>
    <n v="7.44"/>
    <n v="-18.55"/>
    <n v="0.36"/>
    <x v="0"/>
    <x v="0"/>
    <x v="518"/>
    <x v="2"/>
    <x v="0"/>
    <n v="7211"/>
    <d v="2014-12-26T00:00:00"/>
    <x v="0"/>
    <x v="13"/>
    <n v="14853"/>
  </r>
  <r>
    <x v="783"/>
    <n v="60"/>
    <s v="Lisa Hazard"/>
    <x v="1"/>
    <n v="1"/>
    <x v="1051"/>
    <n v="31878"/>
    <s v="Medium"/>
    <n v="14"/>
    <n v="9.27"/>
    <n v="0.04"/>
    <x v="6069"/>
    <n v="4.3899999999999997"/>
    <n v="9.6300000000000008"/>
    <n v="0.38"/>
    <x v="0"/>
    <x v="3"/>
    <x v="545"/>
    <x v="2"/>
    <x v="1"/>
    <n v="4481"/>
    <d v="2014-12-18T00:00:00"/>
    <x v="0"/>
    <x v="37"/>
    <n v="88220"/>
  </r>
  <r>
    <x v="1358"/>
    <n v="60"/>
    <s v="Marc Crier"/>
    <x v="2"/>
    <n v="1"/>
    <x v="1051"/>
    <n v="54533"/>
    <s v="Medium"/>
    <n v="21"/>
    <n v="7.1"/>
    <n v="0.03"/>
    <x v="2186"/>
    <n v="6.05"/>
    <n v="-42.722499999999997"/>
    <n v="0.39"/>
    <x v="0"/>
    <x v="0"/>
    <x v="243"/>
    <x v="3"/>
    <x v="0"/>
    <n v="7622"/>
    <d v="2014-12-19T00:00:00"/>
    <x v="0"/>
    <x v="28"/>
    <n v="2324"/>
  </r>
  <r>
    <x v="750"/>
    <n v="60"/>
    <s v="Aleksandra Gannaway"/>
    <x v="2"/>
    <n v="1"/>
    <x v="1051"/>
    <n v="50657"/>
    <s v="High"/>
    <n v="40"/>
    <n v="7.38"/>
    <n v="0.01"/>
    <x v="6070"/>
    <n v="11.51"/>
    <n v="-305.87700000000001"/>
    <n v="0.36"/>
    <x v="0"/>
    <x v="0"/>
    <x v="425"/>
    <x v="3"/>
    <x v="3"/>
    <n v="7099"/>
    <d v="2014-12-19T00:00:00"/>
    <x v="0"/>
    <x v="16"/>
    <n v="22102"/>
  </r>
  <r>
    <x v="1053"/>
    <n v="60"/>
    <s v="Arianne Irving"/>
    <x v="2"/>
    <n v="1"/>
    <x v="1051"/>
    <n v="59911"/>
    <s v="Not Specified"/>
    <n v="1"/>
    <n v="9.11"/>
    <n v="0.1"/>
    <x v="6071"/>
    <n v="2.15"/>
    <n v="-4.3099999999999996"/>
    <n v="0.4"/>
    <x v="0"/>
    <x v="3"/>
    <x v="5"/>
    <x v="2"/>
    <x v="3"/>
    <n v="8388"/>
    <d v="2014-12-19T00:00:00"/>
    <x v="0"/>
    <x v="29"/>
    <n v="38109"/>
  </r>
  <r>
    <x v="783"/>
    <n v="60"/>
    <s v="Lisa Hazard"/>
    <x v="1"/>
    <n v="1"/>
    <x v="1051"/>
    <n v="31878"/>
    <s v="Medium"/>
    <n v="42"/>
    <n v="155.99"/>
    <n v="0.01"/>
    <x v="1275"/>
    <n v="8.99"/>
    <n v="1727.7750000000001"/>
    <n v="0.55000000000000004"/>
    <x v="2"/>
    <x v="0"/>
    <x v="1177"/>
    <x v="9"/>
    <x v="1"/>
    <n v="4482"/>
    <d v="2014-12-19T00:00:00"/>
    <x v="0"/>
    <x v="37"/>
    <n v="88220"/>
  </r>
  <r>
    <x v="750"/>
    <n v="60"/>
    <s v="Aleksandra Gannaway"/>
    <x v="2"/>
    <n v="1"/>
    <x v="1051"/>
    <n v="50657"/>
    <s v="High"/>
    <n v="49"/>
    <n v="150.97999999999999"/>
    <n v="0.01"/>
    <x v="6072"/>
    <n v="16.010000000000002"/>
    <n v="1148.23"/>
    <n v="0.7"/>
    <x v="1"/>
    <x v="4"/>
    <x v="24"/>
    <x v="4"/>
    <x v="3"/>
    <n v="7101"/>
    <d v="2014-12-20T00:00:00"/>
    <x v="2"/>
    <x v="16"/>
    <n v="22102"/>
  </r>
  <r>
    <x v="750"/>
    <n v="60"/>
    <s v="Aleksandra Gannaway"/>
    <x v="2"/>
    <n v="1"/>
    <x v="1051"/>
    <n v="50657"/>
    <s v="High"/>
    <n v="16"/>
    <n v="3.71"/>
    <n v="0.1"/>
    <x v="6073"/>
    <n v="1.93"/>
    <n v="0.94"/>
    <n v="0.35"/>
    <x v="0"/>
    <x v="3"/>
    <x v="20"/>
    <x v="2"/>
    <x v="3"/>
    <n v="7100"/>
    <d v="2014-12-20T00:00:00"/>
    <x v="1"/>
    <x v="16"/>
    <n v="22102"/>
  </r>
  <r>
    <x v="430"/>
    <n v="60"/>
    <s v="Katrina Bavinger"/>
    <x v="3"/>
    <n v="1"/>
    <x v="1051"/>
    <n v="21894"/>
    <s v="Critical"/>
    <n v="6"/>
    <n v="9.68"/>
    <n v="0.1"/>
    <x v="6074"/>
    <n v="2.0299999999999998"/>
    <n v="1.27"/>
    <n v="0.37"/>
    <x v="0"/>
    <x v="3"/>
    <x v="795"/>
    <x v="2"/>
    <x v="2"/>
    <n v="3058"/>
    <d v="2014-12-20T00:00:00"/>
    <x v="0"/>
    <x v="26"/>
    <n v="63119"/>
  </r>
  <r>
    <x v="300"/>
    <n v="60"/>
    <s v="Noah Childs"/>
    <x v="1"/>
    <n v="1"/>
    <x v="1051"/>
    <n v="25061"/>
    <s v="Medium"/>
    <n v="20"/>
    <n v="48.04"/>
    <n v="0.1"/>
    <x v="6075"/>
    <n v="7.23"/>
    <n v="344.95"/>
    <n v="0.37"/>
    <x v="0"/>
    <x v="0"/>
    <x v="1057"/>
    <x v="2"/>
    <x v="2"/>
    <n v="3519"/>
    <d v="2014-12-20T00:00:00"/>
    <x v="0"/>
    <x v="9"/>
    <n v="77489"/>
  </r>
  <r>
    <x v="242"/>
    <n v="60"/>
    <s v="Kean Nguyen"/>
    <x v="0"/>
    <n v="1"/>
    <x v="1051"/>
    <n v="42082"/>
    <s v="Critical"/>
    <n v="15"/>
    <n v="4.76"/>
    <n v="0.03"/>
    <x v="4596"/>
    <n v="3.01"/>
    <n v="-3.95"/>
    <n v="0.36"/>
    <x v="0"/>
    <x v="3"/>
    <x v="956"/>
    <x v="2"/>
    <x v="0"/>
    <n v="5931"/>
    <d v="2014-12-20T00:00:00"/>
    <x v="0"/>
    <x v="20"/>
    <n v="44903"/>
  </r>
  <r>
    <x v="756"/>
    <n v="60"/>
    <s v="Tim Taslimi"/>
    <x v="2"/>
    <n v="1"/>
    <x v="1051"/>
    <n v="25378"/>
    <s v="Not Specified"/>
    <n v="48"/>
    <n v="95.99"/>
    <n v="0.09"/>
    <x v="6076"/>
    <n v="7.69"/>
    <n v="803.601"/>
    <n v="0.56999999999999995"/>
    <x v="2"/>
    <x v="0"/>
    <x v="1237"/>
    <x v="9"/>
    <x v="1"/>
    <n v="3561"/>
    <d v="2014-12-20T00:00:00"/>
    <x v="0"/>
    <x v="2"/>
    <n v="94704"/>
  </r>
  <r>
    <x v="774"/>
    <n v="60"/>
    <s v="Philip Brown"/>
    <x v="2"/>
    <n v="1"/>
    <x v="1051"/>
    <n v="41991"/>
    <s v="Low"/>
    <n v="35"/>
    <n v="14.58"/>
    <n v="0"/>
    <x v="6077"/>
    <n v="7.4"/>
    <n v="68.44"/>
    <n v="0.48"/>
    <x v="1"/>
    <x v="0"/>
    <x v="941"/>
    <x v="5"/>
    <x v="2"/>
    <n v="5923"/>
    <d v="2014-12-22T00:00:00"/>
    <x v="0"/>
    <x v="36"/>
    <n v="46350"/>
  </r>
  <r>
    <x v="774"/>
    <n v="60"/>
    <s v="Philip Brown"/>
    <x v="2"/>
    <n v="1"/>
    <x v="1051"/>
    <n v="41991"/>
    <s v="Low"/>
    <n v="18"/>
    <n v="45.98"/>
    <n v="0.06"/>
    <x v="6078"/>
    <n v="4.8"/>
    <n v="256.66000000000003"/>
    <n v="0.68"/>
    <x v="1"/>
    <x v="3"/>
    <x v="626"/>
    <x v="5"/>
    <x v="2"/>
    <n v="5924"/>
    <d v="2014-12-22T00:00:00"/>
    <x v="0"/>
    <x v="36"/>
    <n v="46350"/>
  </r>
  <r>
    <x v="774"/>
    <n v="60"/>
    <s v="Philip Brown"/>
    <x v="2"/>
    <n v="1"/>
    <x v="1051"/>
    <n v="41991"/>
    <s v="Low"/>
    <n v="36"/>
    <n v="50.98"/>
    <n v="0.06"/>
    <x v="6079"/>
    <n v="14.19"/>
    <n v="133.30000000000001"/>
    <n v="0.56000000000000005"/>
    <x v="1"/>
    <x v="2"/>
    <x v="1055"/>
    <x v="1"/>
    <x v="2"/>
    <n v="5922"/>
    <d v="2014-12-23T00:00:00"/>
    <x v="2"/>
    <x v="36"/>
    <n v="46350"/>
  </r>
  <r>
    <x v="710"/>
    <n v="60"/>
    <s v="Barry Gonzalez"/>
    <x v="0"/>
    <n v="1"/>
    <x v="1052"/>
    <n v="32450"/>
    <s v="Medium"/>
    <n v="37"/>
    <n v="70.89"/>
    <n v="0.1"/>
    <x v="6080"/>
    <n v="89.3"/>
    <n v="54.230849999999997"/>
    <n v="0.69"/>
    <x v="1"/>
    <x v="4"/>
    <x v="670"/>
    <x v="4"/>
    <x v="0"/>
    <n v="4561"/>
    <d v="2014-12-19T00:00:00"/>
    <x v="2"/>
    <x v="1"/>
    <n v="21208"/>
  </r>
  <r>
    <x v="363"/>
    <n v="60"/>
    <s v="Harold Dahlen"/>
    <x v="2"/>
    <n v="1"/>
    <x v="1052"/>
    <n v="56032"/>
    <s v="Not Specified"/>
    <n v="31"/>
    <n v="96.45"/>
    <n v="0.1"/>
    <x v="6081"/>
    <n v="13.99"/>
    <n v="937.64"/>
    <n v="0.38"/>
    <x v="2"/>
    <x v="5"/>
    <x v="1173"/>
    <x v="7"/>
    <x v="3"/>
    <n v="7838"/>
    <d v="2014-12-19T00:00:00"/>
    <x v="0"/>
    <x v="17"/>
    <n v="29687"/>
  </r>
  <r>
    <x v="134"/>
    <n v="60"/>
    <s v="Adam Hart"/>
    <x v="2"/>
    <n v="1"/>
    <x v="1052"/>
    <n v="19040"/>
    <s v="High"/>
    <n v="10"/>
    <n v="21.38"/>
    <n v="0.06"/>
    <x v="6082"/>
    <n v="8.99"/>
    <n v="-46.83"/>
    <n v="0.59"/>
    <x v="0"/>
    <x v="6"/>
    <x v="355"/>
    <x v="6"/>
    <x v="1"/>
    <n v="2625"/>
    <d v="2014-12-20T00:00:00"/>
    <x v="0"/>
    <x v="2"/>
    <n v="92677"/>
  </r>
  <r>
    <x v="363"/>
    <n v="60"/>
    <s v="Harold Dahlen"/>
    <x v="2"/>
    <n v="1"/>
    <x v="1052"/>
    <n v="56032"/>
    <s v="Not Specified"/>
    <n v="25"/>
    <n v="159.31"/>
    <n v="0.03"/>
    <x v="6083"/>
    <n v="60"/>
    <n v="-85.86"/>
    <n v="0.55000000000000004"/>
    <x v="1"/>
    <x v="2"/>
    <x v="928"/>
    <x v="4"/>
    <x v="3"/>
    <n v="7839"/>
    <d v="2014-12-21T00:00:00"/>
    <x v="2"/>
    <x v="17"/>
    <n v="29687"/>
  </r>
  <r>
    <x v="811"/>
    <n v="60"/>
    <s v="Barry Gonzalez"/>
    <x v="3"/>
    <n v="1"/>
    <x v="1053"/>
    <n v="48515"/>
    <s v="Critical"/>
    <n v="47"/>
    <n v="15.04"/>
    <n v="0.01"/>
    <x v="6084"/>
    <n v="1.97"/>
    <n v="327.45"/>
    <n v="0.39"/>
    <x v="0"/>
    <x v="3"/>
    <x v="3"/>
    <x v="2"/>
    <x v="0"/>
    <n v="6816"/>
    <d v="2014-12-20T00:00:00"/>
    <x v="1"/>
    <x v="1"/>
    <n v="20854"/>
  </r>
  <r>
    <x v="990"/>
    <n v="60"/>
    <s v="Scott Williamson"/>
    <x v="0"/>
    <n v="1"/>
    <x v="1053"/>
    <n v="42692"/>
    <s v="Medium"/>
    <n v="42"/>
    <n v="6.48"/>
    <n v="0.03"/>
    <x v="6085"/>
    <n v="8.73"/>
    <n v="-202.31"/>
    <n v="0.37"/>
    <x v="0"/>
    <x v="0"/>
    <x v="45"/>
    <x v="2"/>
    <x v="2"/>
    <n v="6027"/>
    <d v="2014-12-21T00:00:00"/>
    <x v="0"/>
    <x v="3"/>
    <n v="55407"/>
  </r>
  <r>
    <x v="1359"/>
    <n v="60"/>
    <s v="Patrick O'Donnell"/>
    <x v="1"/>
    <n v="1"/>
    <x v="1053"/>
    <n v="52327"/>
    <s v="Medium"/>
    <n v="27"/>
    <n v="152.47999999999999"/>
    <n v="0.1"/>
    <x v="6086"/>
    <n v="6.5"/>
    <n v="21.5"/>
    <n v="0.74"/>
    <x v="2"/>
    <x v="0"/>
    <x v="378"/>
    <x v="8"/>
    <x v="2"/>
    <n v="7349"/>
    <d v="2014-12-21T00:00:00"/>
    <x v="0"/>
    <x v="23"/>
    <n v="53051"/>
  </r>
  <r>
    <x v="373"/>
    <n v="60"/>
    <s v="Russell Applegate"/>
    <x v="0"/>
    <n v="1"/>
    <x v="1053"/>
    <n v="38528"/>
    <s v="Critical"/>
    <n v="36"/>
    <n v="85.99"/>
    <n v="7.0000000000000007E-2"/>
    <x v="6087"/>
    <n v="0.99"/>
    <n v="-113.05800000000001"/>
    <n v="0.85"/>
    <x v="2"/>
    <x v="3"/>
    <x v="347"/>
    <x v="9"/>
    <x v="2"/>
    <n v="5420"/>
    <d v="2014-12-21T00:00:00"/>
    <x v="0"/>
    <x v="7"/>
    <n v="68128"/>
  </r>
  <r>
    <x v="97"/>
    <n v="60"/>
    <s v="Tracy Poddar"/>
    <x v="2"/>
    <n v="1"/>
    <x v="1053"/>
    <n v="12320"/>
    <s v="Critical"/>
    <n v="35"/>
    <n v="15.23"/>
    <n v="0.05"/>
    <x v="6088"/>
    <n v="27.75"/>
    <n v="11.65095"/>
    <n v="0.76"/>
    <x v="1"/>
    <x v="4"/>
    <x v="748"/>
    <x v="4"/>
    <x v="0"/>
    <n v="1713"/>
    <d v="2014-12-22T00:00:00"/>
    <x v="2"/>
    <x v="25"/>
    <n v="5403"/>
  </r>
  <r>
    <x v="356"/>
    <n v="60"/>
    <s v="Patrick O'Donnell"/>
    <x v="1"/>
    <n v="1"/>
    <x v="1053"/>
    <n v="52327"/>
    <s v="Medium"/>
    <n v="5"/>
    <n v="4.9800000000000004"/>
    <n v="0.1"/>
    <x v="6089"/>
    <n v="4.7"/>
    <n v="-14.69"/>
    <n v="0.38"/>
    <x v="0"/>
    <x v="0"/>
    <x v="784"/>
    <x v="2"/>
    <x v="2"/>
    <n v="7350"/>
    <d v="2014-12-22T00:00:00"/>
    <x v="0"/>
    <x v="23"/>
    <n v="53209"/>
  </r>
  <r>
    <x v="916"/>
    <n v="60"/>
    <s v="Noel Staavos"/>
    <x v="1"/>
    <n v="1"/>
    <x v="1053"/>
    <n v="18562"/>
    <s v="Critical"/>
    <n v="41"/>
    <n v="3.98"/>
    <n v="0.1"/>
    <x v="6090"/>
    <n v="2.97"/>
    <n v="-26.73"/>
    <n v="0.35"/>
    <x v="0"/>
    <x v="3"/>
    <x v="977"/>
    <x v="2"/>
    <x v="0"/>
    <n v="2572"/>
    <d v="2014-12-22T00:00:00"/>
    <x v="0"/>
    <x v="46"/>
    <n v="3053"/>
  </r>
  <r>
    <x v="990"/>
    <n v="60"/>
    <s v="Scott Williamson"/>
    <x v="0"/>
    <n v="1"/>
    <x v="1053"/>
    <n v="42692"/>
    <s v="Medium"/>
    <n v="41"/>
    <n v="5.98"/>
    <n v="0.08"/>
    <x v="6091"/>
    <n v="7.5"/>
    <n v="-168.67"/>
    <n v="0.4"/>
    <x v="0"/>
    <x v="0"/>
    <x v="768"/>
    <x v="2"/>
    <x v="2"/>
    <n v="6026"/>
    <d v="2014-12-22T00:00:00"/>
    <x v="0"/>
    <x v="3"/>
    <n v="55407"/>
  </r>
  <r>
    <x v="112"/>
    <n v="60"/>
    <s v="Russell Applegate"/>
    <x v="0"/>
    <n v="1"/>
    <x v="1053"/>
    <n v="38528"/>
    <s v="Critical"/>
    <n v="10"/>
    <n v="7.31"/>
    <n v="7.0000000000000007E-2"/>
    <x v="3831"/>
    <n v="0.5"/>
    <n v="22.62"/>
    <n v="0.38"/>
    <x v="0"/>
    <x v="0"/>
    <x v="1238"/>
    <x v="12"/>
    <x v="3"/>
    <n v="5419"/>
    <d v="2014-12-22T00:00:00"/>
    <x v="0"/>
    <x v="12"/>
    <n v="33012"/>
  </r>
  <r>
    <x v="899"/>
    <n v="60"/>
    <s v="Eleni McCrary"/>
    <x v="1"/>
    <n v="1"/>
    <x v="1054"/>
    <n v="51203"/>
    <s v="High"/>
    <n v="49"/>
    <n v="550.98"/>
    <n v="0.08"/>
    <x v="6092"/>
    <n v="45.7"/>
    <n v="3146.2154999999998"/>
    <n v="0.71"/>
    <x v="1"/>
    <x v="4"/>
    <x v="970"/>
    <x v="4"/>
    <x v="0"/>
    <n v="7176"/>
    <d v="2014-12-22T00:00:00"/>
    <x v="2"/>
    <x v="28"/>
    <n v="1075"/>
  </r>
  <r>
    <x v="1360"/>
    <n v="60"/>
    <s v="Erica Hernandez"/>
    <x v="0"/>
    <n v="1"/>
    <x v="1054"/>
    <n v="15009"/>
    <s v="Not Specified"/>
    <n v="28"/>
    <n v="7.78"/>
    <n v="0.08"/>
    <x v="1538"/>
    <n v="2.5"/>
    <n v="61.09"/>
    <n v="0.38"/>
    <x v="0"/>
    <x v="0"/>
    <x v="607"/>
    <x v="15"/>
    <x v="0"/>
    <n v="2100"/>
    <d v="2014-12-22T00:00:00"/>
    <x v="1"/>
    <x v="28"/>
    <n v="1906"/>
  </r>
  <r>
    <x v="370"/>
    <n v="60"/>
    <s v="Erica Hernandez"/>
    <x v="0"/>
    <n v="1"/>
    <x v="1054"/>
    <n v="15009"/>
    <s v="Not Specified"/>
    <n v="46"/>
    <n v="28.15"/>
    <n v="0.09"/>
    <x v="6093"/>
    <n v="8.99"/>
    <n v="-7.8"/>
    <n v="0.56999999999999995"/>
    <x v="0"/>
    <x v="6"/>
    <x v="1210"/>
    <x v="6"/>
    <x v="0"/>
    <n v="2099"/>
    <d v="2014-12-23T00:00:00"/>
    <x v="1"/>
    <x v="22"/>
    <n v="8857"/>
  </r>
  <r>
    <x v="207"/>
    <n v="60"/>
    <s v="Georgia Rosenberg"/>
    <x v="3"/>
    <n v="1"/>
    <x v="1054"/>
    <n v="7077"/>
    <s v="High"/>
    <n v="14"/>
    <n v="21.78"/>
    <n v="0.04"/>
    <x v="6094"/>
    <n v="5.94"/>
    <n v="25.34"/>
    <n v="0.5"/>
    <x v="0"/>
    <x v="5"/>
    <x v="700"/>
    <x v="13"/>
    <x v="1"/>
    <n v="974"/>
    <d v="2014-12-23T00:00:00"/>
    <x v="0"/>
    <x v="5"/>
    <n v="84120"/>
  </r>
  <r>
    <x v="1072"/>
    <n v="60"/>
    <s v="Bryan Spruell"/>
    <x v="1"/>
    <n v="1"/>
    <x v="1054"/>
    <n v="3525"/>
    <s v="Not Specified"/>
    <n v="38"/>
    <n v="2.78"/>
    <n v="0"/>
    <x v="6095"/>
    <n v="1.34"/>
    <n v="11.41"/>
    <n v="0.45"/>
    <x v="0"/>
    <x v="3"/>
    <x v="669"/>
    <x v="6"/>
    <x v="1"/>
    <n v="514"/>
    <d v="2014-12-23T00:00:00"/>
    <x v="0"/>
    <x v="2"/>
    <n v="92704"/>
  </r>
  <r>
    <x v="456"/>
    <n v="60"/>
    <s v="Mike Caudle"/>
    <x v="2"/>
    <n v="1"/>
    <x v="1054"/>
    <n v="22950"/>
    <s v="Low"/>
    <n v="29"/>
    <n v="64.650000000000006"/>
    <n v="0.1"/>
    <x v="6096"/>
    <n v="35"/>
    <n v="-888.07"/>
    <n v="0.8"/>
    <x v="0"/>
    <x v="1"/>
    <x v="613"/>
    <x v="0"/>
    <x v="2"/>
    <n v="3201"/>
    <d v="2014-12-28T00:00:00"/>
    <x v="0"/>
    <x v="9"/>
    <n v="77036"/>
  </r>
  <r>
    <x v="13"/>
    <n v="60"/>
    <s v="Tom Prescott"/>
    <x v="0"/>
    <n v="1"/>
    <x v="1055"/>
    <n v="26658"/>
    <s v="High"/>
    <n v="17"/>
    <n v="3.98"/>
    <n v="0.05"/>
    <x v="6097"/>
    <n v="5.26"/>
    <n v="-57.890999999999998"/>
    <n v="0.38"/>
    <x v="0"/>
    <x v="0"/>
    <x v="394"/>
    <x v="3"/>
    <x v="0"/>
    <n v="3729"/>
    <d v="2014-12-22T00:00:00"/>
    <x v="0"/>
    <x v="46"/>
    <n v="3110"/>
  </r>
  <r>
    <x v="369"/>
    <n v="60"/>
    <s v="Katherine Nockton"/>
    <x v="2"/>
    <n v="1"/>
    <x v="1055"/>
    <n v="19616"/>
    <s v="High"/>
    <n v="42"/>
    <n v="2.78"/>
    <n v="0.06"/>
    <x v="6098"/>
    <n v="1.25"/>
    <n v="-10.01"/>
    <n v="0.59"/>
    <x v="0"/>
    <x v="3"/>
    <x v="450"/>
    <x v="6"/>
    <x v="0"/>
    <n v="2715"/>
    <d v="2014-12-23T00:00:00"/>
    <x v="1"/>
    <x v="20"/>
    <n v="43130"/>
  </r>
  <r>
    <x v="369"/>
    <n v="60"/>
    <s v="Katherine Nockton"/>
    <x v="2"/>
    <n v="1"/>
    <x v="1055"/>
    <n v="19616"/>
    <s v="High"/>
    <n v="3"/>
    <n v="28.15"/>
    <n v="0"/>
    <x v="6099"/>
    <n v="6.17"/>
    <n v="-28.95"/>
    <n v="0.55000000000000004"/>
    <x v="0"/>
    <x v="6"/>
    <x v="121"/>
    <x v="6"/>
    <x v="0"/>
    <n v="2714"/>
    <d v="2014-12-23T00:00:00"/>
    <x v="0"/>
    <x v="20"/>
    <n v="43130"/>
  </r>
  <r>
    <x v="865"/>
    <n v="60"/>
    <s v="Liz Willingham"/>
    <x v="1"/>
    <n v="1"/>
    <x v="1055"/>
    <n v="4773"/>
    <s v="Critical"/>
    <n v="26"/>
    <n v="11.58"/>
    <n v="0.06"/>
    <x v="6100"/>
    <n v="5.72"/>
    <n v="34.119999999999997"/>
    <n v="0.35"/>
    <x v="0"/>
    <x v="0"/>
    <x v="131"/>
    <x v="15"/>
    <x v="0"/>
    <n v="686"/>
    <d v="2014-12-23T00:00:00"/>
    <x v="0"/>
    <x v="19"/>
    <n v="4070"/>
  </r>
  <r>
    <x v="800"/>
    <n v="60"/>
    <s v="Liz Willingham"/>
    <x v="1"/>
    <n v="1"/>
    <x v="1055"/>
    <n v="4773"/>
    <s v="Critical"/>
    <n v="48"/>
    <n v="179.29"/>
    <n v="7.0000000000000007E-2"/>
    <x v="6101"/>
    <n v="29.21"/>
    <n v="-433.290143"/>
    <n v="0.76"/>
    <x v="1"/>
    <x v="4"/>
    <x v="115"/>
    <x v="4"/>
    <x v="0"/>
    <n v="685"/>
    <d v="2014-12-24T00:00:00"/>
    <x v="2"/>
    <x v="20"/>
    <n v="44236"/>
  </r>
  <r>
    <x v="905"/>
    <n v="60"/>
    <s v="Angele Hood"/>
    <x v="3"/>
    <n v="1"/>
    <x v="1056"/>
    <n v="14852"/>
    <s v="Medium"/>
    <n v="9"/>
    <n v="420.98"/>
    <n v="0.03"/>
    <x v="6102"/>
    <n v="19.989999999999998"/>
    <n v="1234.5740000000001"/>
    <n v="0.35"/>
    <x v="0"/>
    <x v="0"/>
    <x v="184"/>
    <x v="3"/>
    <x v="2"/>
    <n v="2077"/>
    <d v="2014-12-24T00:00:00"/>
    <x v="1"/>
    <x v="38"/>
    <n v="66062"/>
  </r>
  <r>
    <x v="622"/>
    <n v="60"/>
    <s v="Mathew Reese"/>
    <x v="0"/>
    <n v="1"/>
    <x v="1056"/>
    <n v="6148"/>
    <s v="Medium"/>
    <n v="18"/>
    <n v="20.28"/>
    <n v="0.05"/>
    <x v="6103"/>
    <n v="6.68"/>
    <n v="116.37"/>
    <n v="0.53"/>
    <x v="1"/>
    <x v="0"/>
    <x v="944"/>
    <x v="5"/>
    <x v="0"/>
    <n v="858"/>
    <d v="2014-12-25T00:00:00"/>
    <x v="1"/>
    <x v="13"/>
    <n v="14853"/>
  </r>
  <r>
    <x v="622"/>
    <n v="60"/>
    <s v="Mathew Reese"/>
    <x v="0"/>
    <n v="1"/>
    <x v="1056"/>
    <n v="6148"/>
    <s v="Medium"/>
    <n v="50"/>
    <n v="10.64"/>
    <n v="0.05"/>
    <x v="6104"/>
    <n v="5.16"/>
    <n v="-29.4"/>
    <n v="0.56999999999999995"/>
    <x v="1"/>
    <x v="0"/>
    <x v="392"/>
    <x v="5"/>
    <x v="0"/>
    <n v="857"/>
    <d v="2014-12-25T00:00:00"/>
    <x v="0"/>
    <x v="13"/>
    <n v="14853"/>
  </r>
  <r>
    <x v="751"/>
    <n v="60"/>
    <s v="Todd Sumrall"/>
    <x v="3"/>
    <n v="1"/>
    <x v="1056"/>
    <n v="52833"/>
    <s v="Medium"/>
    <n v="8"/>
    <n v="37.76"/>
    <n v="0.02"/>
    <x v="6105"/>
    <n v="12.9"/>
    <n v="-33.090000000000003"/>
    <n v="0.56999999999999995"/>
    <x v="0"/>
    <x v="0"/>
    <x v="288"/>
    <x v="0"/>
    <x v="0"/>
    <n v="7405"/>
    <d v="2014-12-25T00:00:00"/>
    <x v="0"/>
    <x v="20"/>
    <n v="44515"/>
  </r>
  <r>
    <x v="113"/>
    <n v="60"/>
    <s v="Patrick Gardner"/>
    <x v="3"/>
    <n v="1"/>
    <x v="1056"/>
    <n v="10243"/>
    <s v="High"/>
    <n v="12"/>
    <n v="1.98"/>
    <n v="7.0000000000000007E-2"/>
    <x v="6106"/>
    <n v="4.7699999999999996"/>
    <n v="-44.079500000000003"/>
    <n v="0.4"/>
    <x v="0"/>
    <x v="0"/>
    <x v="49"/>
    <x v="3"/>
    <x v="3"/>
    <n v="1409"/>
    <d v="2014-12-25T00:00:00"/>
    <x v="0"/>
    <x v="4"/>
    <n v="36608"/>
  </r>
  <r>
    <x v="158"/>
    <n v="60"/>
    <s v="Sonia Sunley"/>
    <x v="0"/>
    <n v="1"/>
    <x v="1056"/>
    <n v="12806"/>
    <s v="Not Specified"/>
    <n v="20"/>
    <n v="35.89"/>
    <n v="0"/>
    <x v="6107"/>
    <n v="14.72"/>
    <n v="107.93"/>
    <n v="0.4"/>
    <x v="0"/>
    <x v="0"/>
    <x v="875"/>
    <x v="15"/>
    <x v="2"/>
    <n v="1791"/>
    <d v="2014-12-25T00:00:00"/>
    <x v="0"/>
    <x v="38"/>
    <n v="67501"/>
  </r>
  <r>
    <x v="214"/>
    <n v="60"/>
    <s v="Brendan Dodson"/>
    <x v="2"/>
    <n v="1"/>
    <x v="1056"/>
    <n v="12289"/>
    <s v="Low"/>
    <n v="25"/>
    <n v="120.97"/>
    <n v="0.04"/>
    <x v="6108"/>
    <n v="7.11"/>
    <n v="1269.05"/>
    <n v="0.36"/>
    <x v="2"/>
    <x v="5"/>
    <x v="836"/>
    <x v="7"/>
    <x v="2"/>
    <n v="1710"/>
    <d v="2014-12-28T00:00:00"/>
    <x v="0"/>
    <x v="14"/>
    <n v="60462"/>
  </r>
  <r>
    <x v="1207"/>
    <n v="60"/>
    <s v="Dean Percer"/>
    <x v="1"/>
    <n v="1"/>
    <x v="1057"/>
    <n v="11687"/>
    <s v="High"/>
    <n v="26"/>
    <n v="7.28"/>
    <n v="0.04"/>
    <x v="6109"/>
    <n v="1.77"/>
    <n v="58.32"/>
    <n v="0.37"/>
    <x v="0"/>
    <x v="3"/>
    <x v="215"/>
    <x v="2"/>
    <x v="0"/>
    <n v="1616"/>
    <d v="2014-12-25T00:00:00"/>
    <x v="0"/>
    <x v="46"/>
    <n v="3842"/>
  </r>
  <r>
    <x v="13"/>
    <n v="60"/>
    <s v="Aaron Hawkins"/>
    <x v="1"/>
    <n v="1"/>
    <x v="1057"/>
    <n v="20737"/>
    <s v="Medium"/>
    <n v="10"/>
    <n v="140.97999999999999"/>
    <n v="0.08"/>
    <x v="6110"/>
    <n v="36.090000000000003"/>
    <n v="-317.48"/>
    <n v="0.77"/>
    <x v="1"/>
    <x v="4"/>
    <x v="504"/>
    <x v="10"/>
    <x v="0"/>
    <n v="2876"/>
    <d v="2014-12-26T00:00:00"/>
    <x v="2"/>
    <x v="46"/>
    <n v="3110"/>
  </r>
  <r>
    <x v="1361"/>
    <n v="60"/>
    <s v="Dennis Pardue"/>
    <x v="2"/>
    <n v="1"/>
    <x v="1057"/>
    <n v="56423"/>
    <s v="Not Specified"/>
    <n v="41"/>
    <n v="3.69"/>
    <n v="0"/>
    <x v="6111"/>
    <n v="0.5"/>
    <n v="85.45"/>
    <n v="0.38"/>
    <x v="0"/>
    <x v="0"/>
    <x v="317"/>
    <x v="12"/>
    <x v="3"/>
    <n v="7891"/>
    <d v="2014-12-26T00:00:00"/>
    <x v="1"/>
    <x v="45"/>
    <n v="27707"/>
  </r>
  <r>
    <x v="1361"/>
    <n v="60"/>
    <s v="Dennis Pardue"/>
    <x v="2"/>
    <n v="1"/>
    <x v="1057"/>
    <n v="56423"/>
    <s v="Not Specified"/>
    <n v="4"/>
    <n v="419.19"/>
    <n v="0.04"/>
    <x v="6112"/>
    <n v="19.989999999999998"/>
    <n v="-281.17"/>
    <n v="0.57999999999999996"/>
    <x v="0"/>
    <x v="0"/>
    <x v="474"/>
    <x v="0"/>
    <x v="3"/>
    <n v="7892"/>
    <d v="2014-12-26T00:00:00"/>
    <x v="0"/>
    <x v="45"/>
    <n v="27707"/>
  </r>
  <r>
    <x v="424"/>
    <n v="60"/>
    <s v="Christy Brittain"/>
    <x v="3"/>
    <n v="1"/>
    <x v="1057"/>
    <n v="36356"/>
    <s v="Medium"/>
    <n v="45"/>
    <n v="100.98"/>
    <n v="0.01"/>
    <x v="6113"/>
    <n v="45"/>
    <n v="-593.79999999999995"/>
    <n v="0.69"/>
    <x v="1"/>
    <x v="2"/>
    <x v="4"/>
    <x v="1"/>
    <x v="1"/>
    <n v="5101"/>
    <d v="2014-12-27T00:00:00"/>
    <x v="2"/>
    <x v="2"/>
    <n v="95404"/>
  </r>
  <r>
    <x v="968"/>
    <n v="60"/>
    <s v="Aaron Hawkins"/>
    <x v="1"/>
    <n v="1"/>
    <x v="1057"/>
    <n v="20737"/>
    <s v="Medium"/>
    <n v="15"/>
    <n v="286.85000000000002"/>
    <n v="0.1"/>
    <x v="6114"/>
    <n v="61.76"/>
    <n v="-693.23039500000004"/>
    <n v="0.78"/>
    <x v="1"/>
    <x v="4"/>
    <x v="818"/>
    <x v="4"/>
    <x v="0"/>
    <n v="2877"/>
    <d v="2014-12-27T00:00:00"/>
    <x v="2"/>
    <x v="22"/>
    <n v="8101"/>
  </r>
  <r>
    <x v="424"/>
    <n v="60"/>
    <s v="Christy Brittain"/>
    <x v="3"/>
    <n v="1"/>
    <x v="1057"/>
    <n v="36356"/>
    <s v="Medium"/>
    <n v="33"/>
    <n v="3.75"/>
    <n v="0.08"/>
    <x v="6115"/>
    <n v="0.5"/>
    <n v="47.98"/>
    <n v="0.37"/>
    <x v="0"/>
    <x v="0"/>
    <x v="278"/>
    <x v="12"/>
    <x v="1"/>
    <n v="5102"/>
    <d v="2014-12-27T00:00:00"/>
    <x v="0"/>
    <x v="2"/>
    <n v="95404"/>
  </r>
  <r>
    <x v="550"/>
    <n v="60"/>
    <s v="Darrin Martin"/>
    <x v="0"/>
    <n v="1"/>
    <x v="1058"/>
    <n v="454"/>
    <s v="Low"/>
    <n v="42"/>
    <n v="6.08"/>
    <n v="0.09"/>
    <x v="6116"/>
    <n v="1.82"/>
    <n v="56.22"/>
    <n v="0.35"/>
    <x v="0"/>
    <x v="3"/>
    <x v="1226"/>
    <x v="14"/>
    <x v="0"/>
    <n v="78"/>
    <d v="2014-12-28T00:00:00"/>
    <x v="0"/>
    <x v="0"/>
    <n v="16602"/>
  </r>
  <r>
    <x v="10"/>
    <n v="60"/>
    <s v="Neil French"/>
    <x v="3"/>
    <n v="1"/>
    <x v="1058"/>
    <n v="45506"/>
    <s v="Low"/>
    <n v="3"/>
    <n v="175.99"/>
    <n v="0.03"/>
    <x v="6117"/>
    <n v="8.99"/>
    <n v="-748.40700000000004"/>
    <n v="0.56999999999999995"/>
    <x v="2"/>
    <x v="0"/>
    <x v="402"/>
    <x v="9"/>
    <x v="3"/>
    <n v="6404"/>
    <d v="2014-12-31T00:00:00"/>
    <x v="0"/>
    <x v="8"/>
    <n v="70802"/>
  </r>
  <r>
    <x v="839"/>
    <n v="60"/>
    <s v="Cyma Kinney"/>
    <x v="0"/>
    <n v="1"/>
    <x v="1059"/>
    <n v="10820"/>
    <s v="Not Specified"/>
    <n v="33"/>
    <n v="4.71"/>
    <n v="0.06"/>
    <x v="4690"/>
    <n v="0.7"/>
    <n v="-13.45"/>
    <n v="0.85"/>
    <x v="0"/>
    <x v="3"/>
    <x v="1109"/>
    <x v="14"/>
    <x v="1"/>
    <n v="1499"/>
    <d v="2014-12-27T00:00:00"/>
    <x v="0"/>
    <x v="21"/>
    <n v="98661"/>
  </r>
  <r>
    <x v="839"/>
    <n v="60"/>
    <s v="Cyma Kinney"/>
    <x v="0"/>
    <n v="1"/>
    <x v="1059"/>
    <n v="10820"/>
    <s v="Not Specified"/>
    <n v="49"/>
    <n v="40.97"/>
    <n v="0.04"/>
    <x v="6118"/>
    <n v="8.99"/>
    <n v="365.23"/>
    <n v="0.59"/>
    <x v="0"/>
    <x v="6"/>
    <x v="842"/>
    <x v="6"/>
    <x v="1"/>
    <n v="1498"/>
    <d v="2014-12-28T00:00:00"/>
    <x v="1"/>
    <x v="21"/>
    <n v="98661"/>
  </r>
  <r>
    <x v="404"/>
    <n v="60"/>
    <s v="Patrick Ryan"/>
    <x v="2"/>
    <n v="1"/>
    <x v="1060"/>
    <n v="37861"/>
    <s v="Not Specified"/>
    <n v="32"/>
    <n v="30.98"/>
    <n v="0.09"/>
    <x v="6119"/>
    <n v="5.76"/>
    <n v="337.25"/>
    <n v="0.4"/>
    <x v="0"/>
    <x v="0"/>
    <x v="31"/>
    <x v="2"/>
    <x v="3"/>
    <n v="5326"/>
    <d v="2014-12-30T00:00:00"/>
    <x v="0"/>
    <x v="42"/>
    <n v="30605"/>
  </r>
  <r>
    <x v="175"/>
    <n v="60"/>
    <s v="Max Engle"/>
    <x v="2"/>
    <n v="1"/>
    <x v="1061"/>
    <n v="39585"/>
    <s v="Not Specified"/>
    <n v="32"/>
    <n v="5.08"/>
    <n v="0.01"/>
    <x v="6120"/>
    <n v="3.63"/>
    <n v="-22.74"/>
    <n v="0.51"/>
    <x v="1"/>
    <x v="3"/>
    <x v="201"/>
    <x v="5"/>
    <x v="1"/>
    <n v="5581"/>
    <d v="2014-12-30T00:00:00"/>
    <x v="0"/>
    <x v="43"/>
    <n v="59715"/>
  </r>
  <r>
    <x v="367"/>
    <n v="60"/>
    <s v="Eleni McCrary"/>
    <x v="2"/>
    <n v="1"/>
    <x v="1061"/>
    <n v="37792"/>
    <s v="High"/>
    <n v="14"/>
    <n v="2.78"/>
    <n v="0.09"/>
    <x v="6121"/>
    <n v="0.97"/>
    <n v="-5.36"/>
    <n v="0.59"/>
    <x v="0"/>
    <x v="3"/>
    <x v="65"/>
    <x v="6"/>
    <x v="0"/>
    <n v="5310"/>
    <d v="2014-12-30T00:00:00"/>
    <x v="0"/>
    <x v="22"/>
    <n v="7801"/>
  </r>
  <r>
    <x v="33"/>
    <n v="60"/>
    <s v="Craig Yedwab"/>
    <x v="2"/>
    <n v="1"/>
    <x v="1061"/>
    <n v="24422"/>
    <s v="Critical"/>
    <n v="20"/>
    <n v="179.29"/>
    <n v="0.06"/>
    <x v="6122"/>
    <n v="29.21"/>
    <n v="-433.290143"/>
    <n v="0.76"/>
    <x v="1"/>
    <x v="4"/>
    <x v="115"/>
    <x v="4"/>
    <x v="0"/>
    <n v="3423"/>
    <d v="2014-12-31T00:00:00"/>
    <x v="2"/>
    <x v="19"/>
    <n v="4011"/>
  </r>
  <r>
    <x v="1362"/>
    <n v="60"/>
    <s v="Eleni McCrary"/>
    <x v="2"/>
    <n v="1"/>
    <x v="1061"/>
    <n v="37792"/>
    <s v="High"/>
    <n v="49"/>
    <n v="3.69"/>
    <n v="0.01"/>
    <x v="6123"/>
    <n v="0.5"/>
    <n v="82.49"/>
    <n v="0.38"/>
    <x v="0"/>
    <x v="0"/>
    <x v="317"/>
    <x v="12"/>
    <x v="0"/>
    <n v="5311"/>
    <d v="2014-12-31T00:00:00"/>
    <x v="0"/>
    <x v="28"/>
    <n v="1056"/>
  </r>
  <r>
    <x v="1098"/>
    <n v="60"/>
    <s v="Aaron Hawkins"/>
    <x v="1"/>
    <n v="1"/>
    <x v="1061"/>
    <n v="46662"/>
    <s v="Critical"/>
    <n v="8"/>
    <n v="6.48"/>
    <n v="7.0000000000000007E-2"/>
    <x v="6124"/>
    <n v="6.6"/>
    <n v="-27.72"/>
    <n v="0.37"/>
    <x v="0"/>
    <x v="0"/>
    <x v="206"/>
    <x v="2"/>
    <x v="1"/>
    <n v="6563"/>
    <d v="2014-12-31T00:00:00"/>
    <x v="0"/>
    <x v="2"/>
    <n v="95123"/>
  </r>
  <r>
    <x v="1098"/>
    <n v="60"/>
    <s v="Aaron Hawkins"/>
    <x v="1"/>
    <n v="1"/>
    <x v="1061"/>
    <n v="46662"/>
    <s v="Critical"/>
    <n v="33"/>
    <n v="4.84"/>
    <n v="0.01"/>
    <x v="6125"/>
    <n v="0.71"/>
    <n v="45.84"/>
    <n v="0.52"/>
    <x v="0"/>
    <x v="3"/>
    <x v="381"/>
    <x v="6"/>
    <x v="1"/>
    <n v="6564"/>
    <d v="2014-12-31T00:00:00"/>
    <x v="0"/>
    <x v="2"/>
    <n v="95123"/>
  </r>
  <r>
    <x v="1098"/>
    <n v="60"/>
    <s v="Aaron Hawkins"/>
    <x v="1"/>
    <n v="1"/>
    <x v="1061"/>
    <n v="46662"/>
    <s v="Critical"/>
    <n v="48"/>
    <n v="85.99"/>
    <n v="0.1"/>
    <x v="6126"/>
    <n v="0.99"/>
    <n v="1137.9059999999999"/>
    <n v="0.55000000000000004"/>
    <x v="2"/>
    <x v="3"/>
    <x v="431"/>
    <x v="9"/>
    <x v="1"/>
    <n v="6565"/>
    <d v="2014-12-31T00:00:00"/>
    <x v="0"/>
    <x v="2"/>
    <n v="95123"/>
  </r>
  <r>
    <x v="226"/>
    <n v="60"/>
    <s v="Tracy Poddar"/>
    <x v="2"/>
    <n v="1"/>
    <x v="1062"/>
    <n v="18534"/>
    <s v="Low"/>
    <n v="36"/>
    <n v="8.33"/>
    <n v="0.1"/>
    <x v="6127"/>
    <n v="1.99"/>
    <n v="21.68"/>
    <n v="0.52"/>
    <x v="2"/>
    <x v="6"/>
    <x v="294"/>
    <x v="8"/>
    <x v="0"/>
    <n v="2570"/>
    <d v="2014-12-30T00:00:00"/>
    <x v="1"/>
    <x v="19"/>
    <n v="4038"/>
  </r>
  <r>
    <x v="438"/>
    <n v="60"/>
    <s v="Sally Knutson"/>
    <x v="3"/>
    <n v="1"/>
    <x v="1062"/>
    <n v="57959"/>
    <s v="Medium"/>
    <n v="40"/>
    <n v="5.81"/>
    <n v="0.04"/>
    <x v="6128"/>
    <n v="3.37"/>
    <n v="-32.06"/>
    <n v="0.54"/>
    <x v="0"/>
    <x v="3"/>
    <x v="209"/>
    <x v="14"/>
    <x v="2"/>
    <n v="8116"/>
    <d v="2014-12-31T00:00:00"/>
    <x v="0"/>
    <x v="10"/>
    <n v="50401"/>
  </r>
  <r>
    <x v="246"/>
    <n v="60"/>
    <s v="Dave Poirier"/>
    <x v="0"/>
    <n v="1"/>
    <x v="1062"/>
    <n v="29666"/>
    <s v="Not Specified"/>
    <n v="29"/>
    <n v="5.28"/>
    <n v="0.09"/>
    <x v="6129"/>
    <n v="8.16"/>
    <n v="-152.59"/>
    <n v="0.4"/>
    <x v="0"/>
    <x v="0"/>
    <x v="1142"/>
    <x v="2"/>
    <x v="0"/>
    <n v="4179"/>
    <d v="2014-12-31T00:00:00"/>
    <x v="0"/>
    <x v="46"/>
    <n v="3079"/>
  </r>
  <r>
    <x v="106"/>
    <n v="60"/>
    <s v="Sally Knutson"/>
    <x v="3"/>
    <n v="1"/>
    <x v="1062"/>
    <n v="57959"/>
    <s v="Medium"/>
    <n v="48"/>
    <n v="26.31"/>
    <n v="0.08"/>
    <x v="6130"/>
    <n v="5.89"/>
    <n v="-65.33"/>
    <n v="0.75"/>
    <x v="2"/>
    <x v="0"/>
    <x v="914"/>
    <x v="8"/>
    <x v="2"/>
    <n v="8117"/>
    <d v="2014-12-31T00:00:00"/>
    <x v="1"/>
    <x v="10"/>
    <n v="51106"/>
  </r>
  <r>
    <x v="1179"/>
    <n v="60"/>
    <s v="Henry Goldwyn"/>
    <x v="0"/>
    <n v="1"/>
    <x v="1062"/>
    <n v="58626"/>
    <s v="High"/>
    <n v="18"/>
    <n v="45.19"/>
    <n v="0.04"/>
    <x v="6131"/>
    <n v="1.99"/>
    <n v="171.59"/>
    <n v="0.55000000000000004"/>
    <x v="2"/>
    <x v="6"/>
    <x v="196"/>
    <x v="8"/>
    <x v="2"/>
    <n v="8199"/>
    <d v="2014-12-31T00:00:00"/>
    <x v="0"/>
    <x v="14"/>
    <n v="60478"/>
  </r>
  <r>
    <x v="1179"/>
    <n v="60"/>
    <s v="Henry Goldwyn"/>
    <x v="0"/>
    <n v="1"/>
    <x v="1062"/>
    <n v="58626"/>
    <s v="High"/>
    <n v="23"/>
    <n v="300.98"/>
    <n v="0.05"/>
    <x v="6132"/>
    <n v="64.73"/>
    <n v="673.77"/>
    <n v="0.56000000000000005"/>
    <x v="1"/>
    <x v="2"/>
    <x v="290"/>
    <x v="1"/>
    <x v="2"/>
    <n v="8197"/>
    <d v="2015-01-01T00:00:00"/>
    <x v="2"/>
    <x v="14"/>
    <n v="60478"/>
  </r>
  <r>
    <x v="1363"/>
    <n v="60"/>
    <s v="Michael Moore"/>
    <x v="2"/>
    <n v="1"/>
    <x v="1062"/>
    <n v="22051"/>
    <s v="Not Specified"/>
    <n v="39"/>
    <n v="4.9800000000000004"/>
    <n v="0.01"/>
    <x v="6133"/>
    <n v="7.44"/>
    <n v="-160.71"/>
    <n v="0.36"/>
    <x v="0"/>
    <x v="0"/>
    <x v="518"/>
    <x v="2"/>
    <x v="3"/>
    <n v="3073"/>
    <d v="2015-01-01T00:00:00"/>
    <x v="0"/>
    <x v="12"/>
    <n v="34683"/>
  </r>
  <r>
    <x v="427"/>
    <n v="60"/>
    <s v="Alice McCarthy"/>
    <x v="2"/>
    <n v="1"/>
    <x v="1062"/>
    <n v="16805"/>
    <s v="Low"/>
    <n v="29"/>
    <n v="30.44"/>
    <n v="0.08"/>
    <x v="6134"/>
    <n v="1.49"/>
    <n v="358.73399999999998"/>
    <n v="0.37"/>
    <x v="0"/>
    <x v="0"/>
    <x v="148"/>
    <x v="3"/>
    <x v="1"/>
    <n v="2333"/>
    <d v="2015-01-01T00:00:00"/>
    <x v="0"/>
    <x v="5"/>
    <n v="84118"/>
  </r>
  <r>
    <x v="427"/>
    <n v="60"/>
    <s v="Alice McCarthy"/>
    <x v="2"/>
    <n v="1"/>
    <x v="1062"/>
    <n v="16805"/>
    <s v="Low"/>
    <n v="26"/>
    <n v="6.48"/>
    <n v="0.04"/>
    <x v="6135"/>
    <n v="5.74"/>
    <n v="-52.21"/>
    <n v="0.37"/>
    <x v="0"/>
    <x v="0"/>
    <x v="952"/>
    <x v="2"/>
    <x v="1"/>
    <n v="2334"/>
    <d v="2015-01-01T00:00:00"/>
    <x v="0"/>
    <x v="5"/>
    <n v="84118"/>
  </r>
  <r>
    <x v="573"/>
    <n v="60"/>
    <s v="Dave Poirier"/>
    <x v="0"/>
    <n v="1"/>
    <x v="1062"/>
    <n v="29666"/>
    <s v="Not Specified"/>
    <n v="44"/>
    <n v="8.32"/>
    <n v="0.08"/>
    <x v="6136"/>
    <n v="2.38"/>
    <n v="-54.47"/>
    <n v="0.74"/>
    <x v="2"/>
    <x v="6"/>
    <x v="308"/>
    <x v="8"/>
    <x v="0"/>
    <n v="4178"/>
    <d v="2015-01-01T00:00:00"/>
    <x v="0"/>
    <x v="25"/>
    <n v="5201"/>
  </r>
  <r>
    <x v="1179"/>
    <n v="60"/>
    <s v="Henry Goldwyn"/>
    <x v="0"/>
    <n v="1"/>
    <x v="1062"/>
    <n v="58626"/>
    <s v="High"/>
    <n v="21"/>
    <n v="500.98"/>
    <n v="7.0000000000000007E-2"/>
    <x v="6137"/>
    <n v="26"/>
    <n v="2608.7199999999998"/>
    <n v="0.6"/>
    <x v="1"/>
    <x v="2"/>
    <x v="741"/>
    <x v="1"/>
    <x v="2"/>
    <n v="8198"/>
    <d v="2015-01-02T00:00:00"/>
    <x v="2"/>
    <x v="14"/>
    <n v="60478"/>
  </r>
  <r>
    <x v="621"/>
    <n v="60"/>
    <s v="Maria Bertelson"/>
    <x v="1"/>
    <n v="1"/>
    <x v="1063"/>
    <n v="27015"/>
    <s v="Low"/>
    <n v="24"/>
    <n v="56.96"/>
    <n v="0.03"/>
    <x v="6138"/>
    <n v="13.22"/>
    <n v="142.51"/>
    <n v="0.56000000000000005"/>
    <x v="0"/>
    <x v="0"/>
    <x v="1002"/>
    <x v="13"/>
    <x v="2"/>
    <n v="3793"/>
    <d v="2014-12-31T00:00:00"/>
    <x v="0"/>
    <x v="26"/>
    <n v="64118"/>
  </r>
  <r>
    <x v="1364"/>
    <n v="60"/>
    <s v="Joni Blumstein"/>
    <x v="1"/>
    <n v="1"/>
    <x v="1063"/>
    <n v="3271"/>
    <s v="Critical"/>
    <n v="45"/>
    <n v="264.98"/>
    <n v="7.0000000000000007E-2"/>
    <x v="6139"/>
    <n v="17.86"/>
    <n v="2753.39"/>
    <n v="0.57999999999999996"/>
    <x v="2"/>
    <x v="2"/>
    <x v="99"/>
    <x v="7"/>
    <x v="2"/>
    <n v="474"/>
    <d v="2014-12-31T00:00:00"/>
    <x v="2"/>
    <x v="11"/>
    <n v="73034"/>
  </r>
  <r>
    <x v="1364"/>
    <n v="60"/>
    <s v="Joni Blumstein"/>
    <x v="1"/>
    <n v="1"/>
    <x v="1063"/>
    <n v="3271"/>
    <s v="Critical"/>
    <n v="18"/>
    <n v="8.34"/>
    <n v="0.06"/>
    <x v="6140"/>
    <n v="1.43"/>
    <n v="51.14"/>
    <n v="0.35"/>
    <x v="0"/>
    <x v="3"/>
    <x v="565"/>
    <x v="2"/>
    <x v="2"/>
    <n v="475"/>
    <d v="2015-01-01T00:00:00"/>
    <x v="1"/>
    <x v="11"/>
    <n v="73034"/>
  </r>
  <r>
    <x v="692"/>
    <n v="60"/>
    <s v="Ed Braxton"/>
    <x v="1"/>
    <n v="1"/>
    <x v="1063"/>
    <n v="37543"/>
    <s v="Medium"/>
    <n v="6"/>
    <n v="36.549999999999997"/>
    <n v="0.01"/>
    <x v="6141"/>
    <n v="13.89"/>
    <n v="-4.5"/>
    <n v="0.41"/>
    <x v="0"/>
    <x v="3"/>
    <x v="430"/>
    <x v="6"/>
    <x v="1"/>
    <n v="5279"/>
    <d v="2015-01-01T00:00:00"/>
    <x v="0"/>
    <x v="40"/>
    <n v="85705"/>
  </r>
  <r>
    <x v="1365"/>
    <n v="60"/>
    <s v="Alyssa Tate"/>
    <x v="0"/>
    <n v="1"/>
    <x v="1063"/>
    <n v="27137"/>
    <s v="High"/>
    <n v="2"/>
    <n v="35.99"/>
    <n v="0.02"/>
    <x v="6142"/>
    <n v="1.1000000000000001"/>
    <n v="-165.53899999999999"/>
    <n v="0.55000000000000004"/>
    <x v="2"/>
    <x v="0"/>
    <x v="38"/>
    <x v="9"/>
    <x v="0"/>
    <n v="3809"/>
    <d v="2015-01-02T00:00:00"/>
    <x v="0"/>
    <x v="28"/>
    <n v="1880"/>
  </r>
  <r>
    <x v="1343"/>
    <n v="60"/>
    <s v="Michelle Lonsdale"/>
    <x v="1"/>
    <n v="1"/>
    <x v="1063"/>
    <n v="5607"/>
    <s v="Not Specified"/>
    <n v="8"/>
    <n v="7.99"/>
    <n v="0"/>
    <x v="6143"/>
    <n v="5.03"/>
    <n v="-50.325000000000003"/>
    <n v="0.6"/>
    <x v="2"/>
    <x v="5"/>
    <x v="716"/>
    <x v="9"/>
    <x v="2"/>
    <n v="786"/>
    <d v="2015-01-03T00:00:00"/>
    <x v="0"/>
    <x v="14"/>
    <n v="60137"/>
  </r>
  <r>
    <x v="715"/>
    <n v="60"/>
    <s v="Roy Skaria"/>
    <x v="2"/>
    <n v="1"/>
    <x v="1064"/>
    <n v="51648"/>
    <s v="Low"/>
    <n v="50"/>
    <n v="3.98"/>
    <n v="0.08"/>
    <x v="6144"/>
    <n v="2.97"/>
    <n v="-38.229999999999997"/>
    <n v="0.35"/>
    <x v="0"/>
    <x v="3"/>
    <x v="977"/>
    <x v="2"/>
    <x v="2"/>
    <n v="7243"/>
    <d v="2015-01-06T00:00:00"/>
    <x v="0"/>
    <x v="38"/>
    <n v="67601"/>
  </r>
  <r>
    <x v="715"/>
    <n v="60"/>
    <s v="Roy Skaria"/>
    <x v="2"/>
    <n v="1"/>
    <x v="1064"/>
    <n v="51648"/>
    <s v="Low"/>
    <n v="45"/>
    <n v="49.99"/>
    <n v="0.03"/>
    <x v="6145"/>
    <n v="19.989999999999998"/>
    <n v="332.97"/>
    <n v="0.41"/>
    <x v="2"/>
    <x v="0"/>
    <x v="282"/>
    <x v="8"/>
    <x v="2"/>
    <n v="7242"/>
    <d v="2015-01-08T00:00:00"/>
    <x v="0"/>
    <x v="38"/>
    <n v="67601"/>
  </r>
  <r>
    <x v="1219"/>
    <n v="60"/>
    <s v="Roy Skaria"/>
    <x v="2"/>
    <n v="1"/>
    <x v="1065"/>
    <n v="29030"/>
    <s v="Medium"/>
    <n v="10"/>
    <n v="19.84"/>
    <n v="0.05"/>
    <x v="6146"/>
    <n v="4.0999999999999996"/>
    <n v="24.6"/>
    <n v="0.44"/>
    <x v="0"/>
    <x v="3"/>
    <x v="564"/>
    <x v="6"/>
    <x v="2"/>
    <n v="4075"/>
    <d v="2015-01-03T00:00:00"/>
    <x v="0"/>
    <x v="14"/>
    <n v="62040"/>
  </r>
  <r>
    <x v="1090"/>
    <n v="60"/>
    <s v="Dario Medina"/>
    <x v="0"/>
    <n v="1"/>
    <x v="1065"/>
    <n v="47591"/>
    <s v="Critical"/>
    <n v="27"/>
    <n v="10.48"/>
    <n v="0.1"/>
    <x v="6147"/>
    <n v="6.91"/>
    <n v="-92.25"/>
    <n v="0.57999999999999996"/>
    <x v="0"/>
    <x v="0"/>
    <x v="1239"/>
    <x v="0"/>
    <x v="1"/>
    <n v="6690"/>
    <d v="2015-01-03T00:00:00"/>
    <x v="0"/>
    <x v="40"/>
    <n v="85635"/>
  </r>
  <r>
    <x v="275"/>
    <n v="60"/>
    <s v="Resi Polking"/>
    <x v="0"/>
    <n v="1"/>
    <x v="1065"/>
    <n v="54214"/>
    <s v="Medium"/>
    <n v="38"/>
    <n v="199.99"/>
    <n v="0.04"/>
    <x v="6148"/>
    <n v="24.49"/>
    <n v="1899.23"/>
    <n v="0.46"/>
    <x v="2"/>
    <x v="1"/>
    <x v="163"/>
    <x v="11"/>
    <x v="1"/>
    <n v="7580"/>
    <d v="2015-01-05T00:00:00"/>
    <x v="1"/>
    <x v="31"/>
    <n v="83605"/>
  </r>
  <r>
    <x v="747"/>
    <n v="60"/>
    <s v="Chuck Clark"/>
    <x v="2"/>
    <n v="1"/>
    <x v="1066"/>
    <n v="35811"/>
    <s v="Critical"/>
    <n v="49"/>
    <n v="15.57"/>
    <n v="0.1"/>
    <x v="6149"/>
    <n v="1.39"/>
    <n v="352.41"/>
    <n v="0.38"/>
    <x v="0"/>
    <x v="0"/>
    <x v="353"/>
    <x v="15"/>
    <x v="1"/>
    <n v="5017"/>
    <d v="2015-01-04T00:00:00"/>
    <x v="0"/>
    <x v="18"/>
    <n v="89041"/>
  </r>
  <r>
    <x v="230"/>
    <n v="60"/>
    <s v="Jill Matthias"/>
    <x v="3"/>
    <n v="1"/>
    <x v="1066"/>
    <n v="43494"/>
    <s v="Medium"/>
    <n v="2"/>
    <n v="1938.02"/>
    <n v="0.09"/>
    <x v="6150"/>
    <n v="13.99"/>
    <n v="-4858.6715999999997"/>
    <n v="0.38"/>
    <x v="2"/>
    <x v="5"/>
    <x v="270"/>
    <x v="7"/>
    <x v="1"/>
    <n v="6146"/>
    <d v="2015-01-04T00:00:00"/>
    <x v="0"/>
    <x v="2"/>
    <n v="92653"/>
  </r>
  <r>
    <x v="1366"/>
    <n v="60"/>
    <s v="Deborah Brumfield"/>
    <x v="2"/>
    <n v="1"/>
    <x v="1066"/>
    <n v="50471"/>
    <s v="Low"/>
    <n v="25"/>
    <n v="226.67"/>
    <n v="0.02"/>
    <x v="6151"/>
    <n v="28.16"/>
    <n v="1358.53"/>
    <n v="0.59"/>
    <x v="1"/>
    <x v="2"/>
    <x v="471"/>
    <x v="1"/>
    <x v="0"/>
    <n v="7074"/>
    <d v="2015-01-05T00:00:00"/>
    <x v="2"/>
    <x v="28"/>
    <n v="2151"/>
  </r>
  <r>
    <x v="747"/>
    <n v="60"/>
    <s v="Chuck Clark"/>
    <x v="2"/>
    <n v="1"/>
    <x v="1066"/>
    <n v="35811"/>
    <s v="Critical"/>
    <n v="6"/>
    <n v="1.76"/>
    <n v="0.1"/>
    <x v="6152"/>
    <n v="0.7"/>
    <n v="-3.24"/>
    <n v="0.56000000000000005"/>
    <x v="0"/>
    <x v="3"/>
    <x v="55"/>
    <x v="6"/>
    <x v="1"/>
    <n v="5018"/>
    <d v="2015-01-05T00:00:00"/>
    <x v="0"/>
    <x v="18"/>
    <n v="89041"/>
  </r>
  <r>
    <x v="633"/>
    <n v="60"/>
    <s v="Ralph Knight"/>
    <x v="3"/>
    <n v="1"/>
    <x v="1066"/>
    <n v="10945"/>
    <s v="Medium"/>
    <n v="14"/>
    <n v="95.99"/>
    <n v="0.04"/>
    <x v="6153"/>
    <n v="8.99"/>
    <n v="4.2210000000000001"/>
    <n v="0.56999999999999995"/>
    <x v="2"/>
    <x v="0"/>
    <x v="802"/>
    <x v="9"/>
    <x v="2"/>
    <n v="1513"/>
    <d v="2015-01-05T00:00:00"/>
    <x v="0"/>
    <x v="14"/>
    <n v="60438"/>
  </r>
  <r>
    <x v="411"/>
    <n v="60"/>
    <s v="Eva Jacobs"/>
    <x v="1"/>
    <n v="1"/>
    <x v="1066"/>
    <n v="16164"/>
    <s v="Low"/>
    <n v="26"/>
    <n v="90.97"/>
    <n v="0.03"/>
    <x v="6154"/>
    <n v="14"/>
    <n v="774.79"/>
    <n v="0.36"/>
    <x v="2"/>
    <x v="2"/>
    <x v="312"/>
    <x v="7"/>
    <x v="3"/>
    <n v="2241"/>
    <d v="2015-01-07T00:00:00"/>
    <x v="2"/>
    <x v="27"/>
    <n v="40422"/>
  </r>
  <r>
    <x v="860"/>
    <n v="60"/>
    <s v="Eva Jacobs"/>
    <x v="1"/>
    <n v="1"/>
    <x v="1066"/>
    <n v="16164"/>
    <s v="Low"/>
    <n v="26"/>
    <n v="2.52"/>
    <n v="0.08"/>
    <x v="6155"/>
    <n v="4.28"/>
    <n v="-70.73"/>
    <n v="0.44"/>
    <x v="0"/>
    <x v="3"/>
    <x v="1170"/>
    <x v="6"/>
    <x v="1"/>
    <n v="2240"/>
    <d v="2015-01-10T00:00:00"/>
    <x v="0"/>
    <x v="30"/>
    <n v="80020"/>
  </r>
  <r>
    <x v="860"/>
    <n v="60"/>
    <s v="Eva Jacobs"/>
    <x v="1"/>
    <n v="1"/>
    <x v="1066"/>
    <n v="16164"/>
    <s v="Low"/>
    <n v="22"/>
    <n v="162.93"/>
    <n v="7.0000000000000007E-2"/>
    <x v="6156"/>
    <n v="19.989999999999998"/>
    <n v="1189.96"/>
    <n v="0.39"/>
    <x v="0"/>
    <x v="0"/>
    <x v="75"/>
    <x v="15"/>
    <x v="1"/>
    <n v="2239"/>
    <d v="2015-01-12T00:00:00"/>
    <x v="0"/>
    <x v="30"/>
    <n v="80020"/>
  </r>
  <r>
    <x v="127"/>
    <n v="60"/>
    <s v="Steve Chapman"/>
    <x v="2"/>
    <n v="1"/>
    <x v="1067"/>
    <n v="7107"/>
    <s v="Not Specified"/>
    <n v="3"/>
    <n v="54.2"/>
    <n v="0.02"/>
    <x v="6157"/>
    <n v="11.1"/>
    <n v="143.08000000000001"/>
    <n v="0.64"/>
    <x v="1"/>
    <x v="5"/>
    <x v="833"/>
    <x v="5"/>
    <x v="3"/>
    <n v="985"/>
    <d v="2015-01-04T00:00:00"/>
    <x v="0"/>
    <x v="33"/>
    <n v="72015"/>
  </r>
  <r>
    <x v="83"/>
    <n v="60"/>
    <s v="Jill Fjeld"/>
    <x v="1"/>
    <n v="1"/>
    <x v="1067"/>
    <n v="31555"/>
    <s v="Critical"/>
    <n v="38"/>
    <n v="88.84"/>
    <n v="0"/>
    <x v="6158"/>
    <n v="20.79"/>
    <n v="572.26"/>
    <n v="0.59"/>
    <x v="1"/>
    <x v="1"/>
    <x v="1240"/>
    <x v="5"/>
    <x v="3"/>
    <n v="4426"/>
    <d v="2015-01-04T00:00:00"/>
    <x v="0"/>
    <x v="12"/>
    <n v="33403"/>
  </r>
  <r>
    <x v="745"/>
    <n v="60"/>
    <s v="Steve Chapman"/>
    <x v="2"/>
    <n v="1"/>
    <x v="1067"/>
    <n v="7107"/>
    <s v="Not Specified"/>
    <n v="32"/>
    <n v="55.29"/>
    <n v="0.1"/>
    <x v="6159"/>
    <n v="5.08"/>
    <n v="407.8"/>
    <n v="0.59"/>
    <x v="0"/>
    <x v="0"/>
    <x v="1070"/>
    <x v="0"/>
    <x v="3"/>
    <n v="987"/>
    <d v="2015-01-05T00:00:00"/>
    <x v="0"/>
    <x v="33"/>
    <n v="72712"/>
  </r>
  <r>
    <x v="7"/>
    <n v="60"/>
    <s v="Alejandro Ballentine"/>
    <x v="0"/>
    <n v="1"/>
    <x v="1067"/>
    <n v="55011"/>
    <s v="Critical"/>
    <n v="48"/>
    <n v="9.85"/>
    <n v="0.09"/>
    <x v="6160"/>
    <n v="4.82"/>
    <n v="-21"/>
    <n v="0.47"/>
    <x v="0"/>
    <x v="3"/>
    <x v="856"/>
    <x v="6"/>
    <x v="1"/>
    <n v="7671"/>
    <d v="2015-01-05T00:00:00"/>
    <x v="0"/>
    <x v="6"/>
    <n v="97035"/>
  </r>
  <r>
    <x v="7"/>
    <n v="60"/>
    <s v="Alejandro Ballentine"/>
    <x v="0"/>
    <n v="1"/>
    <x v="1067"/>
    <n v="55011"/>
    <s v="Critical"/>
    <n v="18"/>
    <n v="2.94"/>
    <n v="0.01"/>
    <x v="6161"/>
    <n v="0.81"/>
    <n v="14.19"/>
    <n v="0.4"/>
    <x v="0"/>
    <x v="3"/>
    <x v="874"/>
    <x v="6"/>
    <x v="1"/>
    <n v="7672"/>
    <d v="2015-01-05T00:00:00"/>
    <x v="0"/>
    <x v="6"/>
    <n v="97035"/>
  </r>
  <r>
    <x v="745"/>
    <n v="60"/>
    <s v="Steve Chapman"/>
    <x v="2"/>
    <n v="1"/>
    <x v="1067"/>
    <n v="7107"/>
    <s v="Not Specified"/>
    <n v="3"/>
    <n v="37.94"/>
    <n v="0.06"/>
    <x v="6162"/>
    <n v="5.08"/>
    <n v="-21.23"/>
    <n v="0.38"/>
    <x v="0"/>
    <x v="3"/>
    <x v="421"/>
    <x v="2"/>
    <x v="3"/>
    <n v="986"/>
    <d v="2015-01-06T00:00:00"/>
    <x v="0"/>
    <x v="33"/>
    <n v="72712"/>
  </r>
  <r>
    <x v="83"/>
    <n v="60"/>
    <s v="Jill Fjeld"/>
    <x v="1"/>
    <n v="1"/>
    <x v="1067"/>
    <n v="31555"/>
    <s v="Critical"/>
    <n v="5"/>
    <n v="90.97"/>
    <n v="0.02"/>
    <x v="6163"/>
    <n v="28"/>
    <n v="-153.31139999999999"/>
    <n v="0.38"/>
    <x v="2"/>
    <x v="2"/>
    <x v="710"/>
    <x v="7"/>
    <x v="3"/>
    <n v="4427"/>
    <d v="2015-01-07T00:00:00"/>
    <x v="2"/>
    <x v="12"/>
    <n v="33403"/>
  </r>
  <r>
    <x v="600"/>
    <n v="60"/>
    <s v="Ken Black"/>
    <x v="3"/>
    <n v="1"/>
    <x v="1067"/>
    <n v="39619"/>
    <s v="Low"/>
    <n v="15"/>
    <n v="49.34"/>
    <n v="0.02"/>
    <x v="6164"/>
    <n v="10.25"/>
    <n v="265.87"/>
    <n v="0.56999999999999995"/>
    <x v="1"/>
    <x v="1"/>
    <x v="521"/>
    <x v="5"/>
    <x v="3"/>
    <n v="5588"/>
    <d v="2015-01-08T00:00:00"/>
    <x v="0"/>
    <x v="33"/>
    <n v="72756"/>
  </r>
  <r>
    <x v="911"/>
    <n v="60"/>
    <s v="Mark Van Huff"/>
    <x v="1"/>
    <n v="1"/>
    <x v="1067"/>
    <n v="44646"/>
    <s v="Low"/>
    <n v="47"/>
    <n v="279.48"/>
    <n v="0.08"/>
    <x v="6165"/>
    <n v="35"/>
    <n v="11.54"/>
    <n v="0.8"/>
    <x v="0"/>
    <x v="1"/>
    <x v="560"/>
    <x v="0"/>
    <x v="3"/>
    <n v="6310"/>
    <d v="2015-01-08T00:00:00"/>
    <x v="0"/>
    <x v="27"/>
    <n v="42301"/>
  </r>
  <r>
    <x v="356"/>
    <n v="60"/>
    <s v="Scot Coram"/>
    <x v="2"/>
    <n v="1"/>
    <x v="1068"/>
    <n v="52516"/>
    <s v="High"/>
    <n v="50"/>
    <n v="119.99"/>
    <n v="0.08"/>
    <x v="6166"/>
    <n v="56.14"/>
    <n v="335.29"/>
    <n v="0.39"/>
    <x v="2"/>
    <x v="4"/>
    <x v="136"/>
    <x v="7"/>
    <x v="2"/>
    <n v="7369"/>
    <d v="2015-01-05T00:00:00"/>
    <x v="2"/>
    <x v="23"/>
    <n v="53209"/>
  </r>
  <r>
    <x v="1260"/>
    <n v="60"/>
    <s v="Gary Hansen"/>
    <x v="3"/>
    <n v="1"/>
    <x v="1068"/>
    <n v="5601"/>
    <s v="High"/>
    <n v="10"/>
    <n v="12.22"/>
    <n v="0.1"/>
    <x v="6167"/>
    <n v="2.85"/>
    <n v="49.26"/>
    <n v="0.55000000000000004"/>
    <x v="1"/>
    <x v="6"/>
    <x v="234"/>
    <x v="5"/>
    <x v="2"/>
    <n v="785"/>
    <d v="2015-01-06T00:00:00"/>
    <x v="0"/>
    <x v="9"/>
    <n v="76106"/>
  </r>
  <r>
    <x v="1367"/>
    <n v="60"/>
    <s v="Harold Dahlen"/>
    <x v="2"/>
    <n v="1"/>
    <x v="1068"/>
    <n v="16036"/>
    <s v="Medium"/>
    <n v="28"/>
    <n v="80.98"/>
    <n v="0.09"/>
    <x v="6168"/>
    <n v="35"/>
    <n v="-818.32"/>
    <n v="0.81"/>
    <x v="0"/>
    <x v="1"/>
    <x v="695"/>
    <x v="0"/>
    <x v="0"/>
    <n v="2217"/>
    <d v="2015-01-06T00:00:00"/>
    <x v="0"/>
    <x v="28"/>
    <n v="2638"/>
  </r>
  <r>
    <x v="942"/>
    <n v="60"/>
    <s v="Harold Dahlen"/>
    <x v="2"/>
    <n v="1"/>
    <x v="1068"/>
    <n v="16036"/>
    <s v="Medium"/>
    <n v="33"/>
    <n v="17.7"/>
    <n v="0.1"/>
    <x v="6169"/>
    <n v="9.4700000000000006"/>
    <n v="-141.6"/>
    <n v="0.59"/>
    <x v="0"/>
    <x v="0"/>
    <x v="227"/>
    <x v="0"/>
    <x v="0"/>
    <n v="2220"/>
    <d v="2015-01-06T00:00:00"/>
    <x v="0"/>
    <x v="22"/>
    <n v="7650"/>
  </r>
  <r>
    <x v="1088"/>
    <n v="60"/>
    <s v="Harold Dahlen"/>
    <x v="2"/>
    <n v="1"/>
    <x v="1068"/>
    <n v="16036"/>
    <s v="Medium"/>
    <n v="10"/>
    <n v="155.99"/>
    <n v="7.0000000000000007E-2"/>
    <x v="6170"/>
    <n v="8.08"/>
    <n v="-268.87299999999999"/>
    <n v="0.6"/>
    <x v="2"/>
    <x v="0"/>
    <x v="1241"/>
    <x v="9"/>
    <x v="0"/>
    <n v="2219"/>
    <d v="2015-01-06T00:00:00"/>
    <x v="0"/>
    <x v="22"/>
    <n v="8901"/>
  </r>
  <r>
    <x v="530"/>
    <n v="60"/>
    <s v="Harold Dahlen"/>
    <x v="2"/>
    <n v="1"/>
    <x v="1068"/>
    <n v="16036"/>
    <s v="Medium"/>
    <n v="28"/>
    <n v="5.81"/>
    <n v="0.05"/>
    <x v="6171"/>
    <n v="8.49"/>
    <n v="-165.10550000000001"/>
    <n v="0.39"/>
    <x v="0"/>
    <x v="0"/>
    <x v="112"/>
    <x v="3"/>
    <x v="0"/>
    <n v="2218"/>
    <d v="2015-01-07T00:00:00"/>
    <x v="0"/>
    <x v="22"/>
    <n v="8021"/>
  </r>
  <r>
    <x v="893"/>
    <n v="60"/>
    <s v="George Zrebassa"/>
    <x v="1"/>
    <n v="1"/>
    <x v="1068"/>
    <n v="25442"/>
    <s v="High"/>
    <n v="32"/>
    <n v="55.48"/>
    <n v="0.08"/>
    <x v="6172"/>
    <n v="4.8499999999999996"/>
    <n v="742.96"/>
    <n v="0.37"/>
    <x v="0"/>
    <x v="0"/>
    <x v="964"/>
    <x v="2"/>
    <x v="0"/>
    <n v="3564"/>
    <d v="2015-01-07T00:00:00"/>
    <x v="0"/>
    <x v="15"/>
    <n v="6408"/>
  </r>
  <r>
    <x v="1368"/>
    <n v="60"/>
    <s v="George Zrebassa"/>
    <x v="1"/>
    <n v="1"/>
    <x v="1068"/>
    <n v="25442"/>
    <s v="High"/>
    <n v="40"/>
    <n v="11.34"/>
    <n v="0.02"/>
    <x v="6173"/>
    <n v="5.01"/>
    <n v="67.599999999999994"/>
    <n v="0.36"/>
    <x v="0"/>
    <x v="0"/>
    <x v="79"/>
    <x v="2"/>
    <x v="0"/>
    <n v="3565"/>
    <d v="2015-01-07T00:00:00"/>
    <x v="0"/>
    <x v="28"/>
    <n v="1832"/>
  </r>
  <r>
    <x v="789"/>
    <n v="60"/>
    <s v="Scot Coram"/>
    <x v="2"/>
    <n v="1"/>
    <x v="1068"/>
    <n v="52516"/>
    <s v="High"/>
    <n v="19"/>
    <n v="10.23"/>
    <n v="0.08"/>
    <x v="6174"/>
    <n v="4.68"/>
    <n v="-31.67"/>
    <n v="0.59"/>
    <x v="0"/>
    <x v="6"/>
    <x v="996"/>
    <x v="16"/>
    <x v="2"/>
    <n v="7370"/>
    <d v="2015-01-08T00:00:00"/>
    <x v="1"/>
    <x v="23"/>
    <n v="54956"/>
  </r>
  <r>
    <x v="1119"/>
    <n v="60"/>
    <s v="Pete Armstrong"/>
    <x v="3"/>
    <n v="1"/>
    <x v="1068"/>
    <n v="13444"/>
    <s v="High"/>
    <n v="33"/>
    <n v="4.76"/>
    <n v="0.06"/>
    <x v="6175"/>
    <n v="0.88"/>
    <n v="54.62"/>
    <n v="0.39"/>
    <x v="0"/>
    <x v="3"/>
    <x v="530"/>
    <x v="2"/>
    <x v="2"/>
    <n v="1868"/>
    <d v="2015-01-08T00:00:00"/>
    <x v="0"/>
    <x v="11"/>
    <n v="74055"/>
  </r>
  <r>
    <x v="507"/>
    <n v="60"/>
    <s v="Max Engle"/>
    <x v="2"/>
    <n v="1"/>
    <x v="1068"/>
    <n v="4800"/>
    <s v="Low"/>
    <n v="7"/>
    <n v="11.55"/>
    <n v="7.0000000000000007E-2"/>
    <x v="5177"/>
    <n v="2.36"/>
    <n v="-4.28"/>
    <n v="0.55000000000000004"/>
    <x v="0"/>
    <x v="3"/>
    <x v="74"/>
    <x v="6"/>
    <x v="0"/>
    <n v="690"/>
    <d v="2015-01-10T00:00:00"/>
    <x v="0"/>
    <x v="13"/>
    <n v="11757"/>
  </r>
  <r>
    <x v="507"/>
    <n v="60"/>
    <s v="Max Engle"/>
    <x v="2"/>
    <n v="1"/>
    <x v="1068"/>
    <n v="4800"/>
    <s v="Low"/>
    <n v="4"/>
    <n v="8.0399999999999991"/>
    <n v="0.05"/>
    <x v="6176"/>
    <n v="8.94"/>
    <n v="-26.173999999999999"/>
    <n v="0.4"/>
    <x v="0"/>
    <x v="0"/>
    <x v="464"/>
    <x v="3"/>
    <x v="0"/>
    <n v="688"/>
    <d v="2015-01-12T00:00:00"/>
    <x v="0"/>
    <x v="13"/>
    <n v="11757"/>
  </r>
  <r>
    <x v="507"/>
    <n v="60"/>
    <s v="Max Engle"/>
    <x v="2"/>
    <n v="1"/>
    <x v="1068"/>
    <n v="4800"/>
    <s v="Low"/>
    <n v="17"/>
    <n v="4.91"/>
    <n v="0.01"/>
    <x v="6177"/>
    <n v="0.5"/>
    <n v="40.880000000000003"/>
    <n v="0.36"/>
    <x v="0"/>
    <x v="0"/>
    <x v="210"/>
    <x v="12"/>
    <x v="0"/>
    <n v="689"/>
    <d v="2015-01-12T00:00:00"/>
    <x v="0"/>
    <x v="13"/>
    <n v="11757"/>
  </r>
  <r>
    <x v="158"/>
    <n v="60"/>
    <s v="Sonia Sunley"/>
    <x v="2"/>
    <n v="1"/>
    <x v="1068"/>
    <n v="10432"/>
    <s v="Low"/>
    <n v="13"/>
    <n v="179.99"/>
    <n v="0.08"/>
    <x v="6178"/>
    <n v="19.989999999999998"/>
    <n v="220.39"/>
    <n v="0.48"/>
    <x v="2"/>
    <x v="0"/>
    <x v="156"/>
    <x v="8"/>
    <x v="2"/>
    <n v="1440"/>
    <d v="2015-01-12T00:00:00"/>
    <x v="0"/>
    <x v="38"/>
    <n v="67501"/>
  </r>
  <r>
    <x v="274"/>
    <n v="60"/>
    <s v="Harold Engle"/>
    <x v="1"/>
    <n v="1"/>
    <x v="1069"/>
    <n v="56645"/>
    <s v="Low"/>
    <n v="46"/>
    <n v="30.98"/>
    <n v="0.02"/>
    <x v="6179"/>
    <n v="17.079999999999998"/>
    <n v="65.819999999999993"/>
    <n v="0.4"/>
    <x v="0"/>
    <x v="0"/>
    <x v="973"/>
    <x v="2"/>
    <x v="2"/>
    <n v="7924"/>
    <d v="2015-01-06T00:00:00"/>
    <x v="0"/>
    <x v="36"/>
    <n v="46952"/>
  </r>
  <r>
    <x v="254"/>
    <n v="60"/>
    <s v="Patrick Jones"/>
    <x v="1"/>
    <n v="1"/>
    <x v="1069"/>
    <n v="57698"/>
    <s v="Critical"/>
    <n v="10"/>
    <n v="7.77"/>
    <n v="0.05"/>
    <x v="6180"/>
    <n v="9.23"/>
    <n v="-66.91"/>
    <n v="0.57999999999999996"/>
    <x v="0"/>
    <x v="0"/>
    <x v="103"/>
    <x v="13"/>
    <x v="3"/>
    <n v="8087"/>
    <d v="2015-01-07T00:00:00"/>
    <x v="0"/>
    <x v="4"/>
    <n v="35401"/>
  </r>
  <r>
    <x v="274"/>
    <n v="60"/>
    <s v="Harold Engle"/>
    <x v="1"/>
    <n v="1"/>
    <x v="1069"/>
    <n v="56645"/>
    <s v="Low"/>
    <n v="42"/>
    <n v="348.21"/>
    <n v="7.0000000000000007E-2"/>
    <x v="6181"/>
    <n v="40.19"/>
    <n v="3277.57"/>
    <n v="0.62"/>
    <x v="1"/>
    <x v="4"/>
    <x v="255"/>
    <x v="4"/>
    <x v="2"/>
    <n v="7925"/>
    <d v="2015-01-08T00:00:00"/>
    <x v="2"/>
    <x v="36"/>
    <n v="46952"/>
  </r>
  <r>
    <x v="254"/>
    <n v="60"/>
    <s v="Patrick Jones"/>
    <x v="1"/>
    <n v="1"/>
    <x v="1069"/>
    <n v="57698"/>
    <s v="Critical"/>
    <n v="13"/>
    <n v="363.25"/>
    <n v="0.04"/>
    <x v="6182"/>
    <n v="19.989999999999998"/>
    <n v="1127.31"/>
    <n v="0.56999999999999995"/>
    <x v="0"/>
    <x v="0"/>
    <x v="489"/>
    <x v="13"/>
    <x v="3"/>
    <n v="8088"/>
    <d v="2015-01-08T00:00:00"/>
    <x v="0"/>
    <x v="4"/>
    <n v="35401"/>
  </r>
  <r>
    <x v="558"/>
    <n v="60"/>
    <s v="Roger Demir"/>
    <x v="3"/>
    <n v="1"/>
    <x v="1070"/>
    <n v="45284"/>
    <s v="High"/>
    <n v="7"/>
    <n v="11.66"/>
    <n v="0"/>
    <x v="4702"/>
    <n v="8.99"/>
    <n v="-42.98"/>
    <n v="0.59"/>
    <x v="0"/>
    <x v="6"/>
    <x v="63"/>
    <x v="6"/>
    <x v="1"/>
    <n v="6378"/>
    <d v="2015-01-08T00:00:00"/>
    <x v="0"/>
    <x v="31"/>
    <n v="83701"/>
  </r>
  <r>
    <x v="238"/>
    <n v="60"/>
    <s v="Brian Moss"/>
    <x v="2"/>
    <n v="1"/>
    <x v="1070"/>
    <n v="54115"/>
    <s v="Low"/>
    <n v="24"/>
    <n v="4.37"/>
    <n v="0.01"/>
    <x v="6183"/>
    <n v="5.15"/>
    <n v="-80.05"/>
    <n v="0.59"/>
    <x v="0"/>
    <x v="0"/>
    <x v="793"/>
    <x v="13"/>
    <x v="2"/>
    <n v="7562"/>
    <d v="2015-01-12T00:00:00"/>
    <x v="0"/>
    <x v="36"/>
    <n v="46041"/>
  </r>
  <r>
    <x v="238"/>
    <n v="60"/>
    <s v="Brian Moss"/>
    <x v="2"/>
    <n v="1"/>
    <x v="1070"/>
    <n v="54115"/>
    <s v="Low"/>
    <n v="39"/>
    <n v="4.9800000000000004"/>
    <n v="0.03"/>
    <x v="6184"/>
    <n v="4.95"/>
    <n v="-89.424000000000007"/>
    <n v="0.37"/>
    <x v="0"/>
    <x v="0"/>
    <x v="584"/>
    <x v="3"/>
    <x v="2"/>
    <n v="7563"/>
    <d v="2015-01-12T00:00:00"/>
    <x v="0"/>
    <x v="36"/>
    <n v="46041"/>
  </r>
  <r>
    <x v="703"/>
    <n v="60"/>
    <s v="Justin Ellison"/>
    <x v="1"/>
    <n v="1"/>
    <x v="1071"/>
    <n v="59456"/>
    <s v="Low"/>
    <n v="30"/>
    <n v="4.4800000000000004"/>
    <n v="0.06"/>
    <x v="6185"/>
    <n v="49"/>
    <n v="-1367.72"/>
    <n v="0.6"/>
    <x v="0"/>
    <x v="1"/>
    <x v="452"/>
    <x v="13"/>
    <x v="3"/>
    <n v="8320"/>
    <d v="2015-01-08T00:00:00"/>
    <x v="0"/>
    <x v="32"/>
    <n v="39208"/>
  </r>
  <r>
    <x v="633"/>
    <n v="60"/>
    <s v="Ralph Knight"/>
    <x v="3"/>
    <n v="1"/>
    <x v="1071"/>
    <n v="14726"/>
    <s v="Low"/>
    <n v="15"/>
    <n v="20.95"/>
    <n v="7.0000000000000007E-2"/>
    <x v="6186"/>
    <n v="4"/>
    <n v="-21.48"/>
    <n v="0.6"/>
    <x v="2"/>
    <x v="0"/>
    <x v="652"/>
    <x v="8"/>
    <x v="2"/>
    <n v="2058"/>
    <d v="2015-01-08T00:00:00"/>
    <x v="0"/>
    <x v="14"/>
    <n v="60438"/>
  </r>
  <r>
    <x v="722"/>
    <n v="60"/>
    <s v="Lauren Leatherbury"/>
    <x v="2"/>
    <n v="1"/>
    <x v="1071"/>
    <n v="54307"/>
    <s v="High"/>
    <n v="14"/>
    <n v="280.98"/>
    <n v="0.04"/>
    <x v="6187"/>
    <n v="35.67"/>
    <n v="192.2"/>
    <n v="0.66"/>
    <x v="1"/>
    <x v="4"/>
    <x v="566"/>
    <x v="4"/>
    <x v="1"/>
    <n v="7589"/>
    <d v="2015-01-09T00:00:00"/>
    <x v="2"/>
    <x v="37"/>
    <n v="87105"/>
  </r>
  <r>
    <x v="722"/>
    <n v="60"/>
    <s v="Lauren Leatherbury"/>
    <x v="2"/>
    <n v="1"/>
    <x v="1071"/>
    <n v="54307"/>
    <s v="High"/>
    <n v="15"/>
    <n v="14.89"/>
    <n v="0.01"/>
    <x v="6188"/>
    <n v="13.56"/>
    <n v="-59.64"/>
    <n v="0.57999999999999996"/>
    <x v="1"/>
    <x v="1"/>
    <x v="851"/>
    <x v="5"/>
    <x v="1"/>
    <n v="7588"/>
    <d v="2015-01-09T00:00:00"/>
    <x v="0"/>
    <x v="37"/>
    <n v="87105"/>
  </r>
  <r>
    <x v="719"/>
    <n v="60"/>
    <s v="Lauren Leatherbury"/>
    <x v="2"/>
    <n v="1"/>
    <x v="1071"/>
    <n v="54307"/>
    <s v="High"/>
    <n v="41"/>
    <n v="4.91"/>
    <n v="0.08"/>
    <x v="6189"/>
    <n v="5.68"/>
    <n v="-134.41200000000001"/>
    <n v="0.36"/>
    <x v="0"/>
    <x v="0"/>
    <x v="412"/>
    <x v="3"/>
    <x v="1"/>
    <n v="7590"/>
    <d v="2015-01-09T00:00:00"/>
    <x v="0"/>
    <x v="30"/>
    <n v="81301"/>
  </r>
  <r>
    <x v="985"/>
    <n v="60"/>
    <s v="Dionis Lloyd"/>
    <x v="0"/>
    <n v="1"/>
    <x v="1071"/>
    <n v="26818"/>
    <s v="Not Specified"/>
    <n v="36"/>
    <n v="7.3"/>
    <n v="0.1"/>
    <x v="6190"/>
    <n v="7.72"/>
    <n v="-162.196"/>
    <n v="0.38"/>
    <x v="0"/>
    <x v="0"/>
    <x v="834"/>
    <x v="3"/>
    <x v="0"/>
    <n v="3756"/>
    <d v="2015-01-09T00:00:00"/>
    <x v="0"/>
    <x v="13"/>
    <n v="10573"/>
  </r>
  <r>
    <x v="796"/>
    <n v="60"/>
    <s v="Dionis Lloyd"/>
    <x v="0"/>
    <n v="1"/>
    <x v="1071"/>
    <n v="26818"/>
    <s v="Not Specified"/>
    <n v="23"/>
    <n v="8.85"/>
    <n v="0.05"/>
    <x v="6191"/>
    <n v="5.6"/>
    <n v="-19.481000000000002"/>
    <n v="0.36"/>
    <x v="0"/>
    <x v="0"/>
    <x v="631"/>
    <x v="3"/>
    <x v="0"/>
    <n v="3754"/>
    <d v="2015-01-09T00:00:00"/>
    <x v="0"/>
    <x v="13"/>
    <n v="11725"/>
  </r>
  <r>
    <x v="162"/>
    <n v="60"/>
    <s v="Dean Katz"/>
    <x v="1"/>
    <n v="1"/>
    <x v="1071"/>
    <n v="7042"/>
    <s v="Medium"/>
    <n v="4"/>
    <n v="376.13"/>
    <n v="7.0000000000000007E-2"/>
    <x v="6192"/>
    <n v="85.63"/>
    <n v="-347.16"/>
    <n v="0.74"/>
    <x v="1"/>
    <x v="4"/>
    <x v="171"/>
    <x v="4"/>
    <x v="1"/>
    <n v="969"/>
    <d v="2015-01-10T00:00:00"/>
    <x v="2"/>
    <x v="2"/>
    <n v="90278"/>
  </r>
  <r>
    <x v="985"/>
    <n v="60"/>
    <s v="Dionis Lloyd"/>
    <x v="0"/>
    <n v="1"/>
    <x v="1071"/>
    <n v="26818"/>
    <s v="Not Specified"/>
    <n v="5"/>
    <n v="11.97"/>
    <n v="0.01"/>
    <x v="6193"/>
    <n v="4.9800000000000004"/>
    <n v="-5.16"/>
    <n v="0.57999999999999996"/>
    <x v="0"/>
    <x v="0"/>
    <x v="405"/>
    <x v="13"/>
    <x v="0"/>
    <n v="3755"/>
    <d v="2015-01-10T00:00:00"/>
    <x v="1"/>
    <x v="13"/>
    <n v="10573"/>
  </r>
  <r>
    <x v="93"/>
    <n v="60"/>
    <s v="Kristen Hastings"/>
    <x v="2"/>
    <n v="1"/>
    <x v="1071"/>
    <n v="42886"/>
    <s v="Medium"/>
    <n v="42"/>
    <n v="3.75"/>
    <n v="0.02"/>
    <x v="6194"/>
    <n v="0.5"/>
    <n v="75.8"/>
    <n v="0.37"/>
    <x v="0"/>
    <x v="0"/>
    <x v="278"/>
    <x v="12"/>
    <x v="3"/>
    <n v="6050"/>
    <d v="2015-01-10T00:00:00"/>
    <x v="0"/>
    <x v="32"/>
    <n v="38801"/>
  </r>
  <r>
    <x v="657"/>
    <n v="60"/>
    <s v="Don Jones"/>
    <x v="2"/>
    <n v="1"/>
    <x v="1071"/>
    <n v="5409"/>
    <s v="Low"/>
    <n v="11"/>
    <n v="3.98"/>
    <n v="0.01"/>
    <x v="6195"/>
    <n v="2.97"/>
    <n v="-7.04"/>
    <n v="0.35"/>
    <x v="0"/>
    <x v="3"/>
    <x v="977"/>
    <x v="2"/>
    <x v="2"/>
    <n v="755"/>
    <d v="2015-01-13T00:00:00"/>
    <x v="0"/>
    <x v="14"/>
    <n v="60459"/>
  </r>
  <r>
    <x v="1258"/>
    <n v="60"/>
    <s v="Tony Sayre"/>
    <x v="1"/>
    <n v="1"/>
    <x v="1072"/>
    <n v="51424"/>
    <s v="Not Specified"/>
    <n v="48"/>
    <n v="2.62"/>
    <n v="0.1"/>
    <x v="6196"/>
    <n v="0.8"/>
    <n v="21.29"/>
    <n v="0.39"/>
    <x v="0"/>
    <x v="3"/>
    <x v="548"/>
    <x v="14"/>
    <x v="1"/>
    <n v="7206"/>
    <d v="2015-01-10T00:00:00"/>
    <x v="0"/>
    <x v="21"/>
    <n v="98502"/>
  </r>
  <r>
    <x v="649"/>
    <n v="60"/>
    <s v="Kelly Andreada"/>
    <x v="1"/>
    <n v="1"/>
    <x v="1072"/>
    <n v="48704"/>
    <s v="High"/>
    <n v="11"/>
    <n v="125.99"/>
    <n v="0.01"/>
    <x v="6197"/>
    <n v="8.99"/>
    <n v="-55.802999999999997"/>
    <n v="0.56999999999999995"/>
    <x v="2"/>
    <x v="0"/>
    <x v="166"/>
    <x v="9"/>
    <x v="3"/>
    <n v="6838"/>
    <d v="2015-01-10T00:00:00"/>
    <x v="0"/>
    <x v="17"/>
    <n v="29651"/>
  </r>
  <r>
    <x v="1258"/>
    <n v="60"/>
    <s v="Tony Sayre"/>
    <x v="1"/>
    <n v="1"/>
    <x v="1072"/>
    <n v="51424"/>
    <s v="Not Specified"/>
    <n v="5"/>
    <n v="16.739999999999998"/>
    <n v="0.05"/>
    <x v="6198"/>
    <n v="7.04"/>
    <n v="-47.54"/>
    <n v="0.81"/>
    <x v="0"/>
    <x v="0"/>
    <x v="742"/>
    <x v="0"/>
    <x v="1"/>
    <n v="7207"/>
    <d v="2015-01-11T00:00:00"/>
    <x v="0"/>
    <x v="21"/>
    <n v="98502"/>
  </r>
  <r>
    <x v="131"/>
    <n v="60"/>
    <s v="Michael Dominguez"/>
    <x v="1"/>
    <n v="1"/>
    <x v="1072"/>
    <n v="14820"/>
    <s v="High"/>
    <n v="39"/>
    <n v="7.99"/>
    <n v="0.04"/>
    <x v="6199"/>
    <n v="5.03"/>
    <n v="-104.467"/>
    <n v="0.6"/>
    <x v="2"/>
    <x v="5"/>
    <x v="716"/>
    <x v="9"/>
    <x v="2"/>
    <n v="2072"/>
    <d v="2015-01-11T00:00:00"/>
    <x v="1"/>
    <x v="23"/>
    <n v="54703"/>
  </r>
  <r>
    <x v="537"/>
    <n v="60"/>
    <s v="Keith Herrera"/>
    <x v="2"/>
    <n v="1"/>
    <x v="1073"/>
    <n v="44033"/>
    <s v="Critical"/>
    <n v="45"/>
    <n v="124.49"/>
    <n v="0.03"/>
    <x v="6200"/>
    <n v="51.94"/>
    <n v="-434.14800000000002"/>
    <n v="0.63"/>
    <x v="1"/>
    <x v="4"/>
    <x v="773"/>
    <x v="4"/>
    <x v="0"/>
    <n v="6217"/>
    <d v="2015-01-12T00:00:00"/>
    <x v="2"/>
    <x v="22"/>
    <n v="7101"/>
  </r>
  <r>
    <x v="421"/>
    <n v="60"/>
    <s v="Craig Molinari"/>
    <x v="0"/>
    <n v="1"/>
    <x v="1073"/>
    <n v="10053"/>
    <s v="High"/>
    <n v="44"/>
    <n v="150.97999999999999"/>
    <n v="0"/>
    <x v="6201"/>
    <n v="39.25"/>
    <n v="-196.07"/>
    <n v="0.75"/>
    <x v="1"/>
    <x v="4"/>
    <x v="24"/>
    <x v="4"/>
    <x v="3"/>
    <n v="1387"/>
    <d v="2015-01-12T00:00:00"/>
    <x v="2"/>
    <x v="29"/>
    <n v="37211"/>
  </r>
  <r>
    <x v="168"/>
    <n v="60"/>
    <s v="Darrin Sayre"/>
    <x v="3"/>
    <n v="1"/>
    <x v="1073"/>
    <n v="34662"/>
    <s v="Critical"/>
    <n v="35"/>
    <n v="370.98"/>
    <n v="0.09"/>
    <x v="6202"/>
    <n v="99"/>
    <n v="95.06"/>
    <n v="0.65"/>
    <x v="0"/>
    <x v="2"/>
    <x v="870"/>
    <x v="0"/>
    <x v="0"/>
    <n v="4872"/>
    <d v="2015-01-12T00:00:00"/>
    <x v="2"/>
    <x v="22"/>
    <n v="7201"/>
  </r>
  <r>
    <x v="421"/>
    <n v="60"/>
    <s v="Craig Molinari"/>
    <x v="0"/>
    <n v="1"/>
    <x v="1073"/>
    <n v="10053"/>
    <s v="High"/>
    <n v="31"/>
    <n v="4.8899999999999997"/>
    <n v="0"/>
    <x v="6203"/>
    <n v="4.93"/>
    <n v="-109.86"/>
    <n v="0.66"/>
    <x v="2"/>
    <x v="6"/>
    <x v="550"/>
    <x v="8"/>
    <x v="3"/>
    <n v="1386"/>
    <d v="2015-01-13T00:00:00"/>
    <x v="0"/>
    <x v="29"/>
    <n v="37211"/>
  </r>
  <r>
    <x v="1215"/>
    <n v="60"/>
    <s v="Helen Andreada"/>
    <x v="2"/>
    <n v="1"/>
    <x v="1073"/>
    <n v="18275"/>
    <s v="Low"/>
    <n v="25"/>
    <n v="13.4"/>
    <n v="7.0000000000000007E-2"/>
    <x v="6204"/>
    <n v="4.95"/>
    <n v="101.83"/>
    <n v="0.37"/>
    <x v="1"/>
    <x v="6"/>
    <x v="780"/>
    <x v="5"/>
    <x v="1"/>
    <n v="2515"/>
    <d v="2015-01-14T00:00:00"/>
    <x v="0"/>
    <x v="2"/>
    <n v="94044"/>
  </r>
  <r>
    <x v="621"/>
    <n v="60"/>
    <s v="Maria Bertelson"/>
    <x v="2"/>
    <n v="1"/>
    <x v="1074"/>
    <n v="22663"/>
    <s v="Low"/>
    <n v="35"/>
    <n v="280.98"/>
    <n v="7.0000000000000007E-2"/>
    <x v="6205"/>
    <n v="57"/>
    <n v="-384.6"/>
    <n v="0.78"/>
    <x v="1"/>
    <x v="2"/>
    <x v="318"/>
    <x v="1"/>
    <x v="2"/>
    <n v="3159"/>
    <d v="2015-01-11T00:00:00"/>
    <x v="2"/>
    <x v="26"/>
    <n v="64118"/>
  </r>
  <r>
    <x v="544"/>
    <n v="60"/>
    <s v="Tamara Willingham"/>
    <x v="2"/>
    <n v="1"/>
    <x v="1074"/>
    <n v="47879"/>
    <s v="Critical"/>
    <n v="19"/>
    <n v="9.11"/>
    <n v="0.08"/>
    <x v="6206"/>
    <n v="2.15"/>
    <n v="44.23"/>
    <n v="0.4"/>
    <x v="0"/>
    <x v="3"/>
    <x v="5"/>
    <x v="2"/>
    <x v="1"/>
    <n v="6726"/>
    <d v="2015-01-12T00:00:00"/>
    <x v="0"/>
    <x v="2"/>
    <n v="92277"/>
  </r>
  <r>
    <x v="127"/>
    <n v="61"/>
    <s v="Ed Braxton"/>
    <x v="1"/>
    <n v="1"/>
    <x v="1074"/>
    <n v="59969"/>
    <s v="High"/>
    <n v="16"/>
    <n v="15.7"/>
    <n v="0"/>
    <x v="6207"/>
    <n v="11.25"/>
    <n v="-87.11"/>
    <n v="0.6"/>
    <x v="0"/>
    <x v="0"/>
    <x v="790"/>
    <x v="0"/>
    <x v="3"/>
    <n v="8394"/>
    <d v="2015-01-12T00:00:00"/>
    <x v="0"/>
    <x v="33"/>
    <n v="72015"/>
  </r>
  <r>
    <x v="836"/>
    <n v="60"/>
    <s v="Alan Haines"/>
    <x v="3"/>
    <n v="1"/>
    <x v="1074"/>
    <n v="44036"/>
    <s v="High"/>
    <n v="40"/>
    <n v="5.84"/>
    <n v="0.01"/>
    <x v="6208"/>
    <n v="1.2"/>
    <n v="61.97"/>
    <n v="0.55000000000000004"/>
    <x v="0"/>
    <x v="3"/>
    <x v="681"/>
    <x v="6"/>
    <x v="0"/>
    <n v="6218"/>
    <d v="2015-01-13T00:00:00"/>
    <x v="1"/>
    <x v="13"/>
    <n v="14150"/>
  </r>
  <r>
    <x v="127"/>
    <n v="61"/>
    <s v="Ed Braxton"/>
    <x v="1"/>
    <n v="1"/>
    <x v="1074"/>
    <n v="59969"/>
    <s v="High"/>
    <n v="42"/>
    <n v="9.9"/>
    <n v="0.01"/>
    <x v="6209"/>
    <n v="1.39"/>
    <n v="205.7"/>
    <n v="0.37"/>
    <x v="0"/>
    <x v="0"/>
    <x v="1078"/>
    <x v="15"/>
    <x v="3"/>
    <n v="8393"/>
    <d v="2015-01-13T00:00:00"/>
    <x v="0"/>
    <x v="33"/>
    <n v="72015"/>
  </r>
  <r>
    <x v="1133"/>
    <n v="61"/>
    <s v="Maribeth Yedwab"/>
    <x v="1"/>
    <n v="1"/>
    <x v="1074"/>
    <n v="54786"/>
    <s v="Not Specified"/>
    <n v="30"/>
    <n v="13.48"/>
    <n v="0.08"/>
    <x v="6210"/>
    <n v="4.51"/>
    <n v="-20.58"/>
    <n v="0.59"/>
    <x v="0"/>
    <x v="0"/>
    <x v="374"/>
    <x v="0"/>
    <x v="3"/>
    <n v="7644"/>
    <d v="2015-01-13T00:00:00"/>
    <x v="0"/>
    <x v="27"/>
    <n v="40356"/>
  </r>
  <r>
    <x v="705"/>
    <n v="61"/>
    <s v="Allen Rosenblatt"/>
    <x v="0"/>
    <n v="1"/>
    <x v="1074"/>
    <n v="51970"/>
    <s v="Not Specified"/>
    <n v="1"/>
    <n v="115.99"/>
    <n v="0.06"/>
    <x v="6211"/>
    <n v="56.14"/>
    <n v="-343.46730000000002"/>
    <n v="0.4"/>
    <x v="2"/>
    <x v="2"/>
    <x v="104"/>
    <x v="7"/>
    <x v="2"/>
    <n v="7285"/>
    <d v="2015-01-13T00:00:00"/>
    <x v="2"/>
    <x v="14"/>
    <n v="60004"/>
  </r>
  <r>
    <x v="621"/>
    <n v="60"/>
    <s v="Maria Bertelson"/>
    <x v="2"/>
    <n v="1"/>
    <x v="1074"/>
    <n v="22663"/>
    <s v="Low"/>
    <n v="15"/>
    <n v="500.98"/>
    <n v="0.08"/>
    <x v="6212"/>
    <n v="28.14"/>
    <n v="1908.45"/>
    <n v="0.38"/>
    <x v="2"/>
    <x v="2"/>
    <x v="216"/>
    <x v="7"/>
    <x v="2"/>
    <n v="3160"/>
    <d v="2015-01-16T00:00:00"/>
    <x v="2"/>
    <x v="26"/>
    <n v="64118"/>
  </r>
  <r>
    <x v="172"/>
    <n v="61"/>
    <s v="Giulietta Dortch"/>
    <x v="3"/>
    <n v="1"/>
    <x v="1075"/>
    <n v="28485"/>
    <s v="High"/>
    <n v="12"/>
    <n v="4.28"/>
    <n v="7.0000000000000007E-2"/>
    <x v="6213"/>
    <n v="0.94"/>
    <n v="0.57999999999999996"/>
    <n v="0.56000000000000005"/>
    <x v="0"/>
    <x v="3"/>
    <x v="98"/>
    <x v="6"/>
    <x v="1"/>
    <n v="3991"/>
    <d v="2015-01-12T00:00:00"/>
    <x v="0"/>
    <x v="2"/>
    <n v="92592"/>
  </r>
  <r>
    <x v="96"/>
    <n v="61"/>
    <s v="Mitch Gastineau"/>
    <x v="0"/>
    <n v="1"/>
    <x v="1075"/>
    <n v="51269"/>
    <s v="Critical"/>
    <n v="20"/>
    <n v="22.98"/>
    <n v="0.08"/>
    <x v="6214"/>
    <n v="7.58"/>
    <n v="-1.55"/>
    <n v="0.51"/>
    <x v="1"/>
    <x v="0"/>
    <x v="1074"/>
    <x v="5"/>
    <x v="1"/>
    <n v="7188"/>
    <d v="2015-01-13T00:00:00"/>
    <x v="0"/>
    <x v="37"/>
    <n v="87505"/>
  </r>
  <r>
    <x v="363"/>
    <n v="61"/>
    <s v="Valerie Takahito"/>
    <x v="3"/>
    <n v="1"/>
    <x v="1075"/>
    <n v="292"/>
    <s v="High"/>
    <n v="43"/>
    <n v="9.9"/>
    <n v="0.08"/>
    <x v="6215"/>
    <n v="1.39"/>
    <n v="175.54"/>
    <n v="0.37"/>
    <x v="0"/>
    <x v="0"/>
    <x v="1078"/>
    <x v="15"/>
    <x v="3"/>
    <n v="48"/>
    <d v="2015-01-13T00:00:00"/>
    <x v="0"/>
    <x v="17"/>
    <n v="29687"/>
  </r>
  <r>
    <x v="180"/>
    <n v="61"/>
    <s v="Evan Bailliet"/>
    <x v="2"/>
    <n v="1"/>
    <x v="1075"/>
    <n v="7783"/>
    <s v="Medium"/>
    <n v="3"/>
    <n v="8.85"/>
    <n v="0.03"/>
    <x v="6216"/>
    <n v="5.6"/>
    <n v="-14.6165"/>
    <n v="0.36"/>
    <x v="0"/>
    <x v="0"/>
    <x v="631"/>
    <x v="3"/>
    <x v="3"/>
    <n v="1055"/>
    <d v="2015-01-13T00:00:00"/>
    <x v="0"/>
    <x v="12"/>
    <n v="33433"/>
  </r>
  <r>
    <x v="531"/>
    <n v="61"/>
    <s v="Mitch Gastineau"/>
    <x v="0"/>
    <n v="1"/>
    <x v="1075"/>
    <n v="51269"/>
    <s v="High"/>
    <n v="2"/>
    <n v="8.69"/>
    <n v="0"/>
    <x v="4774"/>
    <n v="2.99"/>
    <n v="-10.4305"/>
    <n v="0.39"/>
    <x v="0"/>
    <x v="0"/>
    <x v="1000"/>
    <x v="3"/>
    <x v="1"/>
    <n v="7187"/>
    <d v="2015-01-13T00:00:00"/>
    <x v="0"/>
    <x v="37"/>
    <n v="88201"/>
  </r>
  <r>
    <x v="10"/>
    <n v="61"/>
    <s v="Andy Reiter"/>
    <x v="2"/>
    <n v="1"/>
    <x v="1075"/>
    <n v="21382"/>
    <s v="Critical"/>
    <n v="21"/>
    <n v="300.98"/>
    <n v="0.04"/>
    <x v="6217"/>
    <n v="64.73"/>
    <n v="935.06"/>
    <n v="0.56000000000000005"/>
    <x v="1"/>
    <x v="2"/>
    <x v="290"/>
    <x v="1"/>
    <x v="3"/>
    <n v="2953"/>
    <d v="2015-01-14T00:00:00"/>
    <x v="2"/>
    <x v="8"/>
    <n v="70802"/>
  </r>
  <r>
    <x v="10"/>
    <n v="61"/>
    <s v="Andy Reiter"/>
    <x v="2"/>
    <n v="1"/>
    <x v="1075"/>
    <n v="21382"/>
    <s v="Critical"/>
    <n v="11"/>
    <n v="29.99"/>
    <n v="0.08"/>
    <x v="6218"/>
    <n v="5.5"/>
    <n v="-66.66"/>
    <n v="0.51"/>
    <x v="2"/>
    <x v="0"/>
    <x v="1097"/>
    <x v="8"/>
    <x v="3"/>
    <n v="2954"/>
    <d v="2015-01-14T00:00:00"/>
    <x v="0"/>
    <x v="8"/>
    <n v="70802"/>
  </r>
  <r>
    <x v="801"/>
    <n v="61"/>
    <s v="Andy Reiter"/>
    <x v="2"/>
    <n v="1"/>
    <x v="1075"/>
    <n v="21382"/>
    <s v="Critical"/>
    <n v="27"/>
    <n v="4.9800000000000004"/>
    <n v="0"/>
    <x v="6219"/>
    <n v="7.44"/>
    <n v="-113.32"/>
    <n v="0.36"/>
    <x v="0"/>
    <x v="0"/>
    <x v="518"/>
    <x v="2"/>
    <x v="2"/>
    <n v="2955"/>
    <d v="2015-01-15T00:00:00"/>
    <x v="0"/>
    <x v="9"/>
    <n v="76240"/>
  </r>
  <r>
    <x v="798"/>
    <n v="61"/>
    <s v="Michelle Tran"/>
    <x v="3"/>
    <n v="1"/>
    <x v="1075"/>
    <n v="5382"/>
    <s v="Low"/>
    <n v="30"/>
    <n v="8.98"/>
    <n v="0.05"/>
    <x v="6220"/>
    <n v="4.1900000000000004"/>
    <n v="36.54"/>
    <n v="0.43"/>
    <x v="1"/>
    <x v="6"/>
    <x v="1242"/>
    <x v="5"/>
    <x v="0"/>
    <n v="752"/>
    <d v="2015-01-19T00:00:00"/>
    <x v="0"/>
    <x v="1"/>
    <n v="21114"/>
  </r>
  <r>
    <x v="252"/>
    <n v="61"/>
    <s v="Peter Fuller"/>
    <x v="2"/>
    <n v="1"/>
    <x v="1076"/>
    <n v="52068"/>
    <s v="Not Specified"/>
    <n v="31"/>
    <n v="5.28"/>
    <n v="0.04"/>
    <x v="6221"/>
    <n v="2.99"/>
    <n v="-0.621"/>
    <n v="0.37"/>
    <x v="0"/>
    <x v="0"/>
    <x v="1028"/>
    <x v="3"/>
    <x v="3"/>
    <n v="7300"/>
    <d v="2015-01-13T00:00:00"/>
    <x v="0"/>
    <x v="42"/>
    <n v="31907"/>
  </r>
  <r>
    <x v="252"/>
    <n v="61"/>
    <s v="Peter Fuller"/>
    <x v="2"/>
    <n v="1"/>
    <x v="1076"/>
    <n v="52068"/>
    <s v="Not Specified"/>
    <n v="47"/>
    <n v="517.48"/>
    <n v="0.01"/>
    <x v="6222"/>
    <n v="16.63"/>
    <n v="7358.66"/>
    <n v="0.59"/>
    <x v="2"/>
    <x v="4"/>
    <x v="328"/>
    <x v="7"/>
    <x v="3"/>
    <n v="7301"/>
    <d v="2015-01-13T00:00:00"/>
    <x v="2"/>
    <x v="42"/>
    <n v="31907"/>
  </r>
  <r>
    <x v="581"/>
    <n v="61"/>
    <s v="Peter Fuller"/>
    <x v="2"/>
    <n v="1"/>
    <x v="1076"/>
    <n v="52068"/>
    <s v="Not Specified"/>
    <n v="21"/>
    <n v="58.14"/>
    <n v="7.0000000000000007E-2"/>
    <x v="6223"/>
    <n v="36.61"/>
    <n v="-412.36"/>
    <n v="0.61"/>
    <x v="1"/>
    <x v="4"/>
    <x v="863"/>
    <x v="10"/>
    <x v="3"/>
    <n v="7302"/>
    <d v="2015-01-14T00:00:00"/>
    <x v="2"/>
    <x v="42"/>
    <n v="30721"/>
  </r>
  <r>
    <x v="134"/>
    <n v="61"/>
    <s v="Adam Hart"/>
    <x v="2"/>
    <n v="1"/>
    <x v="1076"/>
    <n v="22914"/>
    <s v="Critical"/>
    <n v="30"/>
    <n v="11.7"/>
    <n v="7.0000000000000007E-2"/>
    <x v="6224"/>
    <n v="6.96"/>
    <n v="-71.05"/>
    <n v="0.5"/>
    <x v="0"/>
    <x v="5"/>
    <x v="162"/>
    <x v="13"/>
    <x v="1"/>
    <n v="3196"/>
    <d v="2015-01-14T00:00:00"/>
    <x v="0"/>
    <x v="2"/>
    <n v="92677"/>
  </r>
  <r>
    <x v="581"/>
    <n v="61"/>
    <s v="Peter Fuller"/>
    <x v="2"/>
    <n v="1"/>
    <x v="1076"/>
    <n v="52068"/>
    <s v="Not Specified"/>
    <n v="17"/>
    <n v="25.98"/>
    <n v="7.0000000000000007E-2"/>
    <x v="6225"/>
    <n v="14.36"/>
    <n v="-119.55"/>
    <n v="0.6"/>
    <x v="1"/>
    <x v="2"/>
    <x v="167"/>
    <x v="1"/>
    <x v="3"/>
    <n v="7303"/>
    <d v="2015-01-15T00:00:00"/>
    <x v="2"/>
    <x v="42"/>
    <n v="30721"/>
  </r>
  <r>
    <x v="729"/>
    <n v="61"/>
    <s v="Arianne Irving"/>
    <x v="2"/>
    <n v="1"/>
    <x v="1076"/>
    <n v="6501"/>
    <s v="High"/>
    <n v="35"/>
    <n v="6.48"/>
    <n v="0.06"/>
    <x v="6226"/>
    <n v="6.74"/>
    <n v="-95.79"/>
    <n v="0.37"/>
    <x v="0"/>
    <x v="0"/>
    <x v="1243"/>
    <x v="2"/>
    <x v="3"/>
    <n v="904"/>
    <d v="2015-01-15T00:00:00"/>
    <x v="0"/>
    <x v="29"/>
    <n v="37804"/>
  </r>
  <r>
    <x v="1053"/>
    <n v="61"/>
    <s v="Arianne Irving"/>
    <x v="2"/>
    <n v="1"/>
    <x v="1076"/>
    <n v="6501"/>
    <s v="High"/>
    <n v="46"/>
    <n v="125.99"/>
    <n v="0.09"/>
    <x v="6227"/>
    <n v="7.69"/>
    <n v="978.35400000000004"/>
    <n v="0.57999999999999996"/>
    <x v="2"/>
    <x v="0"/>
    <x v="229"/>
    <x v="9"/>
    <x v="3"/>
    <n v="905"/>
    <d v="2015-01-15T00:00:00"/>
    <x v="0"/>
    <x v="29"/>
    <n v="38109"/>
  </r>
  <r>
    <x v="839"/>
    <n v="61"/>
    <s v="Clay Cheatham"/>
    <x v="0"/>
    <n v="1"/>
    <x v="1077"/>
    <n v="36357"/>
    <s v="Not Specified"/>
    <n v="38"/>
    <n v="449.99"/>
    <n v="0.01"/>
    <x v="6228"/>
    <n v="49"/>
    <n v="-370.04"/>
    <n v="0.38"/>
    <x v="2"/>
    <x v="2"/>
    <x v="634"/>
    <x v="11"/>
    <x v="1"/>
    <n v="5103"/>
    <d v="2015-01-15T00:00:00"/>
    <x v="2"/>
    <x v="21"/>
    <n v="98661"/>
  </r>
  <r>
    <x v="1042"/>
    <n v="61"/>
    <s v="Quincy Jones"/>
    <x v="0"/>
    <n v="1"/>
    <x v="1078"/>
    <n v="16807"/>
    <s v="Medium"/>
    <n v="48"/>
    <n v="35.44"/>
    <n v="0.08"/>
    <x v="6229"/>
    <n v="4.92"/>
    <n v="632.13"/>
    <n v="0.38"/>
    <x v="0"/>
    <x v="0"/>
    <x v="1019"/>
    <x v="2"/>
    <x v="1"/>
    <n v="2337"/>
    <d v="2015-01-16T00:00:00"/>
    <x v="0"/>
    <x v="40"/>
    <n v="85323"/>
  </r>
  <r>
    <x v="1231"/>
    <n v="61"/>
    <s v="Fred McMath"/>
    <x v="0"/>
    <n v="1"/>
    <x v="1078"/>
    <n v="13027"/>
    <s v="Critical"/>
    <n v="42"/>
    <n v="6.78"/>
    <n v="0.03"/>
    <x v="6230"/>
    <n v="6.18"/>
    <n v="-93.5"/>
    <n v="0.39"/>
    <x v="0"/>
    <x v="0"/>
    <x v="1121"/>
    <x v="2"/>
    <x v="0"/>
    <n v="1815"/>
    <d v="2015-01-17T00:00:00"/>
    <x v="0"/>
    <x v="22"/>
    <n v="8302"/>
  </r>
  <r>
    <x v="511"/>
    <n v="61"/>
    <s v="Quincy Jones"/>
    <x v="0"/>
    <n v="1"/>
    <x v="1078"/>
    <n v="16807"/>
    <s v="Medium"/>
    <n v="30"/>
    <n v="7.4"/>
    <n v="0.09"/>
    <x v="6231"/>
    <n v="1.71"/>
    <n v="60.95"/>
    <n v="0.4"/>
    <x v="0"/>
    <x v="3"/>
    <x v="1104"/>
    <x v="2"/>
    <x v="1"/>
    <n v="2338"/>
    <d v="2015-01-17T00:00:00"/>
    <x v="0"/>
    <x v="40"/>
    <n v="86442"/>
  </r>
  <r>
    <x v="1308"/>
    <n v="61"/>
    <s v="Muhammed Lee"/>
    <x v="3"/>
    <n v="1"/>
    <x v="1079"/>
    <n v="29090"/>
    <s v="Medium"/>
    <n v="36"/>
    <n v="10.48"/>
    <n v="0.02"/>
    <x v="6232"/>
    <n v="6.91"/>
    <n v="-108.2"/>
    <n v="0.57999999999999996"/>
    <x v="0"/>
    <x v="0"/>
    <x v="1239"/>
    <x v="0"/>
    <x v="1"/>
    <n v="4081"/>
    <d v="2015-01-16T00:00:00"/>
    <x v="0"/>
    <x v="2"/>
    <n v="92804"/>
  </r>
  <r>
    <x v="1308"/>
    <n v="61"/>
    <s v="Muhammed Lee"/>
    <x v="3"/>
    <n v="1"/>
    <x v="1079"/>
    <n v="29090"/>
    <s v="Medium"/>
    <n v="24"/>
    <n v="4.13"/>
    <n v="0.02"/>
    <x v="6233"/>
    <n v="0.99"/>
    <n v="28.42"/>
    <n v="0.39"/>
    <x v="0"/>
    <x v="0"/>
    <x v="57"/>
    <x v="12"/>
    <x v="1"/>
    <n v="4080"/>
    <d v="2015-01-17T00:00:00"/>
    <x v="0"/>
    <x v="2"/>
    <n v="92804"/>
  </r>
  <r>
    <x v="429"/>
    <n v="61"/>
    <s v="Mike Vittorini"/>
    <x v="0"/>
    <n v="1"/>
    <x v="1079"/>
    <n v="3685"/>
    <s v="Medium"/>
    <n v="29"/>
    <n v="3.28"/>
    <n v="0"/>
    <x v="6234"/>
    <n v="5"/>
    <n v="-98.05"/>
    <n v="0.56000000000000005"/>
    <x v="0"/>
    <x v="3"/>
    <x v="991"/>
    <x v="6"/>
    <x v="2"/>
    <n v="548"/>
    <d v="2015-01-17T00:00:00"/>
    <x v="0"/>
    <x v="24"/>
    <n v="49505"/>
  </r>
  <r>
    <x v="42"/>
    <n v="61"/>
    <s v="Pierre Wener"/>
    <x v="1"/>
    <n v="1"/>
    <x v="1079"/>
    <n v="23268"/>
    <s v="High"/>
    <n v="14"/>
    <n v="3.6"/>
    <n v="0.09"/>
    <x v="6235"/>
    <n v="2.2000000000000002"/>
    <n v="-6.81"/>
    <n v="0.39"/>
    <x v="0"/>
    <x v="3"/>
    <x v="296"/>
    <x v="2"/>
    <x v="0"/>
    <n v="3247"/>
    <d v="2015-01-18T00:00:00"/>
    <x v="1"/>
    <x v="22"/>
    <n v="7940"/>
  </r>
  <r>
    <x v="691"/>
    <n v="61"/>
    <s v="Michael Dominguez"/>
    <x v="1"/>
    <n v="1"/>
    <x v="1079"/>
    <n v="29573"/>
    <s v="Critical"/>
    <n v="43"/>
    <n v="18.97"/>
    <n v="0.05"/>
    <x v="6236"/>
    <n v="9.5399999999999991"/>
    <n v="42.24"/>
    <n v="0.37"/>
    <x v="0"/>
    <x v="0"/>
    <x v="102"/>
    <x v="2"/>
    <x v="2"/>
    <n v="4173"/>
    <d v="2015-01-18T00:00:00"/>
    <x v="0"/>
    <x v="23"/>
    <n v="53713"/>
  </r>
  <r>
    <x v="593"/>
    <n v="61"/>
    <s v="Pierre Wener"/>
    <x v="1"/>
    <n v="1"/>
    <x v="1079"/>
    <n v="23268"/>
    <s v="High"/>
    <n v="5"/>
    <n v="48.04"/>
    <n v="0.02"/>
    <x v="6237"/>
    <n v="5.79"/>
    <n v="41.41"/>
    <n v="0.37"/>
    <x v="0"/>
    <x v="0"/>
    <x v="629"/>
    <x v="2"/>
    <x v="0"/>
    <n v="3246"/>
    <d v="2015-01-18T00:00:00"/>
    <x v="0"/>
    <x v="19"/>
    <n v="4005"/>
  </r>
  <r>
    <x v="672"/>
    <n v="61"/>
    <s v="Andrew Roberts"/>
    <x v="1"/>
    <n v="1"/>
    <x v="1079"/>
    <n v="9632"/>
    <s v="Low"/>
    <n v="33"/>
    <n v="120.98"/>
    <n v="0.09"/>
    <x v="6238"/>
    <n v="9.07"/>
    <n v="1440.2739999999999"/>
    <n v="0.35"/>
    <x v="0"/>
    <x v="0"/>
    <x v="309"/>
    <x v="3"/>
    <x v="1"/>
    <n v="1313"/>
    <d v="2015-01-20T00:00:00"/>
    <x v="0"/>
    <x v="21"/>
    <n v="98052"/>
  </r>
  <r>
    <x v="1205"/>
    <n v="61"/>
    <s v="Linda Southworth"/>
    <x v="3"/>
    <n v="1"/>
    <x v="1080"/>
    <n v="51044"/>
    <s v="Low"/>
    <n v="17"/>
    <n v="9.9"/>
    <n v="0.1"/>
    <x v="6239"/>
    <n v="1.39"/>
    <n v="50.19"/>
    <n v="0.37"/>
    <x v="0"/>
    <x v="0"/>
    <x v="1078"/>
    <x v="15"/>
    <x v="3"/>
    <n v="7153"/>
    <d v="2015-01-18T00:00:00"/>
    <x v="0"/>
    <x v="12"/>
    <n v="32905"/>
  </r>
  <r>
    <x v="1007"/>
    <n v="61"/>
    <s v="Michael Oakman"/>
    <x v="0"/>
    <n v="1"/>
    <x v="1080"/>
    <n v="15491"/>
    <s v="Medium"/>
    <n v="5"/>
    <n v="205.99"/>
    <n v="0.01"/>
    <x v="6240"/>
    <n v="2.5"/>
    <n v="-648.64800000000002"/>
    <n v="0.59"/>
    <x v="2"/>
    <x v="0"/>
    <x v="176"/>
    <x v="9"/>
    <x v="3"/>
    <n v="2159"/>
    <d v="2015-01-18T00:00:00"/>
    <x v="0"/>
    <x v="32"/>
    <n v="39560"/>
  </r>
  <r>
    <x v="802"/>
    <n v="61"/>
    <s v="Julie Kriz"/>
    <x v="2"/>
    <n v="1"/>
    <x v="1080"/>
    <n v="52837"/>
    <s v="Critical"/>
    <n v="32"/>
    <n v="193.17"/>
    <n v="0.08"/>
    <x v="6241"/>
    <n v="19.989999999999998"/>
    <n v="519.54999999999995"/>
    <n v="0.71"/>
    <x v="0"/>
    <x v="0"/>
    <x v="337"/>
    <x v="0"/>
    <x v="0"/>
    <n v="7406"/>
    <d v="2015-01-20T00:00:00"/>
    <x v="0"/>
    <x v="46"/>
    <n v="3101"/>
  </r>
  <r>
    <x v="109"/>
    <n v="61"/>
    <s v="Anthony Rawles"/>
    <x v="0"/>
    <n v="1"/>
    <x v="1080"/>
    <n v="42753"/>
    <s v="Medium"/>
    <n v="45"/>
    <n v="115.99"/>
    <n v="0.1"/>
    <x v="6242"/>
    <n v="3"/>
    <n v="897.36300000000006"/>
    <n v="0.59"/>
    <x v="2"/>
    <x v="0"/>
    <x v="1244"/>
    <x v="9"/>
    <x v="1"/>
    <n v="6035"/>
    <d v="2015-01-20T00:00:00"/>
    <x v="0"/>
    <x v="30"/>
    <n v="80817"/>
  </r>
  <r>
    <x v="83"/>
    <n v="61"/>
    <s v="Linda Southworth"/>
    <x v="3"/>
    <n v="1"/>
    <x v="1080"/>
    <n v="51044"/>
    <s v="Low"/>
    <n v="26"/>
    <n v="50.98"/>
    <n v="7.0000000000000007E-2"/>
    <x v="6243"/>
    <n v="14.19"/>
    <n v="120.01"/>
    <n v="0.56000000000000005"/>
    <x v="1"/>
    <x v="2"/>
    <x v="1055"/>
    <x v="1"/>
    <x v="3"/>
    <n v="7154"/>
    <d v="2015-01-22T00:00:00"/>
    <x v="2"/>
    <x v="12"/>
    <n v="33403"/>
  </r>
  <r>
    <x v="83"/>
    <n v="61"/>
    <s v="Linda Southworth"/>
    <x v="3"/>
    <n v="1"/>
    <x v="1080"/>
    <n v="51044"/>
    <s v="Low"/>
    <n v="19"/>
    <n v="5.84"/>
    <n v="0.01"/>
    <x v="6244"/>
    <n v="0.83"/>
    <n v="35.450000000000003"/>
    <n v="0.49"/>
    <x v="0"/>
    <x v="3"/>
    <x v="581"/>
    <x v="6"/>
    <x v="3"/>
    <n v="7155"/>
    <d v="2015-01-25T00:00:00"/>
    <x v="0"/>
    <x v="12"/>
    <n v="33403"/>
  </r>
  <r>
    <x v="1282"/>
    <n v="61"/>
    <s v="Dennis Pardue"/>
    <x v="2"/>
    <n v="1"/>
    <x v="1081"/>
    <n v="8034"/>
    <s v="High"/>
    <n v="31"/>
    <n v="10.98"/>
    <n v="0.01"/>
    <x v="6245"/>
    <n v="3.99"/>
    <n v="11.38"/>
    <n v="0.57999999999999996"/>
    <x v="0"/>
    <x v="0"/>
    <x v="567"/>
    <x v="13"/>
    <x v="3"/>
    <n v="1093"/>
    <d v="2015-01-19T00:00:00"/>
    <x v="0"/>
    <x v="45"/>
    <n v="27514"/>
  </r>
  <r>
    <x v="908"/>
    <n v="61"/>
    <s v="Ivan Liston"/>
    <x v="3"/>
    <n v="1"/>
    <x v="1081"/>
    <n v="11969"/>
    <s v="Not Specified"/>
    <n v="16"/>
    <n v="110.98"/>
    <n v="0.08"/>
    <x v="6246"/>
    <n v="35"/>
    <n v="-553.05999999999995"/>
    <n v="0.82"/>
    <x v="0"/>
    <x v="1"/>
    <x v="1245"/>
    <x v="0"/>
    <x v="2"/>
    <n v="1660"/>
    <d v="2015-01-20T00:00:00"/>
    <x v="0"/>
    <x v="3"/>
    <n v="55305"/>
  </r>
  <r>
    <x v="1003"/>
    <n v="61"/>
    <s v="Maureen Gastineau"/>
    <x v="3"/>
    <n v="1"/>
    <x v="1081"/>
    <n v="6886"/>
    <s v="High"/>
    <n v="46"/>
    <n v="178.47"/>
    <n v="0.08"/>
    <x v="6247"/>
    <n v="19.989999999999998"/>
    <n v="2385.3000000000002"/>
    <n v="0.55000000000000004"/>
    <x v="0"/>
    <x v="0"/>
    <x v="218"/>
    <x v="0"/>
    <x v="1"/>
    <n v="954"/>
    <d v="2015-01-20T00:00:00"/>
    <x v="0"/>
    <x v="2"/>
    <n v="95610"/>
  </r>
  <r>
    <x v="1282"/>
    <n v="61"/>
    <s v="Dennis Pardue"/>
    <x v="2"/>
    <n v="1"/>
    <x v="1081"/>
    <n v="8034"/>
    <s v="High"/>
    <n v="13"/>
    <n v="16.989999999999998"/>
    <n v="0.02"/>
    <x v="6248"/>
    <n v="8.99"/>
    <n v="-36.11"/>
    <n v="0.56000000000000005"/>
    <x v="0"/>
    <x v="6"/>
    <x v="1090"/>
    <x v="6"/>
    <x v="3"/>
    <n v="1094"/>
    <d v="2015-01-20T00:00:00"/>
    <x v="0"/>
    <x v="45"/>
    <n v="27514"/>
  </r>
  <r>
    <x v="322"/>
    <n v="61"/>
    <s v="Michael Oakman"/>
    <x v="0"/>
    <n v="1"/>
    <x v="1081"/>
    <n v="33285"/>
    <s v="High"/>
    <n v="5"/>
    <n v="12.28"/>
    <n v="0.01"/>
    <x v="6249"/>
    <n v="6.13"/>
    <n v="-23.29"/>
    <n v="0.56999999999999995"/>
    <x v="0"/>
    <x v="0"/>
    <x v="906"/>
    <x v="0"/>
    <x v="3"/>
    <n v="4679"/>
    <d v="2015-01-20T00:00:00"/>
    <x v="0"/>
    <x v="12"/>
    <n v="33971"/>
  </r>
  <r>
    <x v="908"/>
    <n v="61"/>
    <s v="Ivan Liston"/>
    <x v="3"/>
    <n v="1"/>
    <x v="1081"/>
    <n v="11969"/>
    <s v="Not Specified"/>
    <n v="9"/>
    <n v="212.6"/>
    <n v="0.03"/>
    <x v="6250"/>
    <n v="110.2"/>
    <n v="-471.25799999999998"/>
    <n v="0.73"/>
    <x v="1"/>
    <x v="4"/>
    <x v="8"/>
    <x v="4"/>
    <x v="2"/>
    <n v="1661"/>
    <d v="2015-01-21T00:00:00"/>
    <x v="2"/>
    <x v="3"/>
    <n v="55305"/>
  </r>
  <r>
    <x v="908"/>
    <n v="61"/>
    <s v="Ivan Liston"/>
    <x v="3"/>
    <n v="1"/>
    <x v="1081"/>
    <n v="11969"/>
    <s v="Not Specified"/>
    <n v="42"/>
    <n v="349.45"/>
    <n v="0.1"/>
    <x v="6251"/>
    <n v="60"/>
    <n v="4264.82"/>
    <m/>
    <x v="1"/>
    <x v="2"/>
    <x v="448"/>
    <x v="4"/>
    <x v="2"/>
    <n v="1662"/>
    <d v="2015-01-21T00:00:00"/>
    <x v="2"/>
    <x v="3"/>
    <n v="55305"/>
  </r>
  <r>
    <x v="1282"/>
    <n v="61"/>
    <s v="Dennis Pardue"/>
    <x v="2"/>
    <n v="1"/>
    <x v="1081"/>
    <n v="8034"/>
    <s v="High"/>
    <n v="36"/>
    <n v="44.43"/>
    <n v="0.08"/>
    <x v="6252"/>
    <n v="46.59"/>
    <n v="-1231.3499999999999"/>
    <n v="0.67"/>
    <x v="1"/>
    <x v="4"/>
    <x v="1088"/>
    <x v="4"/>
    <x v="3"/>
    <n v="1095"/>
    <d v="2015-01-21T00:00:00"/>
    <x v="2"/>
    <x v="45"/>
    <n v="27514"/>
  </r>
  <r>
    <x v="107"/>
    <n v="61"/>
    <s v="Aaron Smayling"/>
    <x v="0"/>
    <n v="1"/>
    <x v="1081"/>
    <n v="33956"/>
    <s v="Low"/>
    <n v="13"/>
    <n v="7.59"/>
    <n v="0"/>
    <x v="6253"/>
    <n v="4"/>
    <n v="31.32"/>
    <n v="0.42"/>
    <x v="1"/>
    <x v="3"/>
    <x v="354"/>
    <x v="5"/>
    <x v="0"/>
    <n v="4781"/>
    <d v="2015-01-21T00:00:00"/>
    <x v="0"/>
    <x v="13"/>
    <n v="11787"/>
  </r>
  <r>
    <x v="432"/>
    <n v="61"/>
    <s v="Jennifer Halladay"/>
    <x v="1"/>
    <n v="1"/>
    <x v="1081"/>
    <n v="50433"/>
    <s v="Critical"/>
    <n v="50"/>
    <n v="145.44999999999999"/>
    <n v="0.1"/>
    <x v="6254"/>
    <n v="17.850000000000001"/>
    <n v="1081.6500000000001"/>
    <n v="0.56000000000000005"/>
    <x v="2"/>
    <x v="2"/>
    <x v="33"/>
    <x v="7"/>
    <x v="2"/>
    <n v="7068"/>
    <d v="2015-01-21T00:00:00"/>
    <x v="2"/>
    <x v="11"/>
    <n v="74006"/>
  </r>
  <r>
    <x v="633"/>
    <n v="61"/>
    <s v="Skye Norling"/>
    <x v="1"/>
    <n v="1"/>
    <x v="1082"/>
    <n v="6016"/>
    <s v="High"/>
    <n v="19"/>
    <n v="11.48"/>
    <n v="7.0000000000000007E-2"/>
    <x v="6255"/>
    <n v="5.43"/>
    <n v="3.63"/>
    <n v="0.36"/>
    <x v="0"/>
    <x v="0"/>
    <x v="873"/>
    <x v="2"/>
    <x v="2"/>
    <n v="839"/>
    <d v="2015-01-20T00:00:00"/>
    <x v="0"/>
    <x v="14"/>
    <n v="60438"/>
  </r>
  <r>
    <x v="979"/>
    <n v="61"/>
    <s v="Jack Lebron"/>
    <x v="2"/>
    <n v="1"/>
    <x v="1082"/>
    <n v="19617"/>
    <s v="Low"/>
    <n v="3"/>
    <n v="65.989999999999995"/>
    <n v="7.0000000000000007E-2"/>
    <x v="6256"/>
    <n v="8.99"/>
    <n v="-296.37299999999999"/>
    <n v="0.57999999999999996"/>
    <x v="2"/>
    <x v="0"/>
    <x v="663"/>
    <x v="9"/>
    <x v="2"/>
    <n v="2717"/>
    <d v="2015-01-20T00:00:00"/>
    <x v="0"/>
    <x v="36"/>
    <n v="47150"/>
  </r>
  <r>
    <x v="1306"/>
    <n v="61"/>
    <s v="Greg Tran"/>
    <x v="1"/>
    <n v="1"/>
    <x v="1082"/>
    <n v="29223"/>
    <s v="High"/>
    <n v="48"/>
    <n v="500.98"/>
    <n v="0.04"/>
    <x v="6257"/>
    <n v="26"/>
    <n v="8022.94"/>
    <n v="0.6"/>
    <x v="1"/>
    <x v="2"/>
    <x v="741"/>
    <x v="1"/>
    <x v="0"/>
    <n v="4108"/>
    <d v="2015-01-22T00:00:00"/>
    <x v="2"/>
    <x v="1"/>
    <n v="21146"/>
  </r>
  <r>
    <x v="979"/>
    <n v="61"/>
    <s v="Jack Lebron"/>
    <x v="2"/>
    <n v="1"/>
    <x v="1082"/>
    <n v="19617"/>
    <s v="Low"/>
    <n v="38"/>
    <n v="23.99"/>
    <n v="0.03"/>
    <x v="6258"/>
    <n v="6.3"/>
    <n v="270.69"/>
    <n v="0.38"/>
    <x v="2"/>
    <x v="5"/>
    <x v="604"/>
    <x v="7"/>
    <x v="2"/>
    <n v="2716"/>
    <d v="2015-01-22T00:00:00"/>
    <x v="0"/>
    <x v="36"/>
    <n v="47150"/>
  </r>
  <r>
    <x v="260"/>
    <n v="61"/>
    <s v="Shahid Shariari"/>
    <x v="2"/>
    <n v="1"/>
    <x v="1082"/>
    <n v="38690"/>
    <s v="Low"/>
    <n v="28"/>
    <n v="23.99"/>
    <n v="0.02"/>
    <x v="6259"/>
    <n v="6.3"/>
    <n v="169.89"/>
    <n v="0.38"/>
    <x v="2"/>
    <x v="5"/>
    <x v="604"/>
    <x v="7"/>
    <x v="2"/>
    <n v="5449"/>
    <d v="2015-01-24T00:00:00"/>
    <x v="0"/>
    <x v="24"/>
    <n v="48060"/>
  </r>
  <r>
    <x v="1006"/>
    <n v="61"/>
    <s v="Bill Donatelli"/>
    <x v="0"/>
    <n v="1"/>
    <x v="1083"/>
    <n v="11428"/>
    <s v="Medium"/>
    <n v="16"/>
    <n v="90.48"/>
    <n v="0"/>
    <x v="6260"/>
    <n v="19.989999999999998"/>
    <n v="474.66"/>
    <n v="0.4"/>
    <x v="0"/>
    <x v="0"/>
    <x v="97"/>
    <x v="15"/>
    <x v="2"/>
    <n v="1584"/>
    <d v="2015-01-21T00:00:00"/>
    <x v="0"/>
    <x v="7"/>
    <n v="68005"/>
  </r>
  <r>
    <x v="375"/>
    <n v="61"/>
    <s v="Nora Pelletier"/>
    <x v="1"/>
    <n v="1"/>
    <x v="1083"/>
    <n v="40706"/>
    <s v="Medium"/>
    <n v="40"/>
    <n v="2.61"/>
    <n v="0.08"/>
    <x v="6261"/>
    <n v="0.5"/>
    <n v="45.1"/>
    <n v="0.39"/>
    <x v="0"/>
    <x v="0"/>
    <x v="586"/>
    <x v="12"/>
    <x v="3"/>
    <n v="5734"/>
    <d v="2015-01-22T00:00:00"/>
    <x v="1"/>
    <x v="12"/>
    <n v="32708"/>
  </r>
  <r>
    <x v="238"/>
    <n v="61"/>
    <s v="Brian Moss"/>
    <x v="2"/>
    <n v="1"/>
    <x v="1083"/>
    <n v="55618"/>
    <s v="Medium"/>
    <n v="48"/>
    <n v="35.99"/>
    <n v="0.04"/>
    <x v="6262"/>
    <n v="1.25"/>
    <n v="479.952"/>
    <n v="0.56999999999999995"/>
    <x v="2"/>
    <x v="6"/>
    <x v="1082"/>
    <x v="9"/>
    <x v="2"/>
    <n v="7769"/>
    <d v="2015-01-22T00:00:00"/>
    <x v="0"/>
    <x v="36"/>
    <n v="46041"/>
  </r>
  <r>
    <x v="1017"/>
    <n v="61"/>
    <s v="Alex Avila"/>
    <x v="1"/>
    <n v="1"/>
    <x v="1084"/>
    <n v="28582"/>
    <s v="Not Specified"/>
    <n v="45"/>
    <n v="8.01"/>
    <n v="0.02"/>
    <x v="6263"/>
    <n v="2.87"/>
    <n v="87.96"/>
    <n v="0.4"/>
    <x v="0"/>
    <x v="3"/>
    <x v="117"/>
    <x v="2"/>
    <x v="2"/>
    <n v="4006"/>
    <d v="2015-01-23T00:00:00"/>
    <x v="0"/>
    <x v="38"/>
    <n v="66215"/>
  </r>
  <r>
    <x v="1007"/>
    <n v="61"/>
    <s v="Bill Shonely"/>
    <x v="0"/>
    <n v="1"/>
    <x v="1084"/>
    <n v="44549"/>
    <s v="Medium"/>
    <n v="5"/>
    <n v="2.08"/>
    <n v="0.08"/>
    <x v="6264"/>
    <n v="1.49"/>
    <n v="-4.9565000000000001"/>
    <n v="0.38"/>
    <x v="0"/>
    <x v="0"/>
    <x v="1081"/>
    <x v="3"/>
    <x v="1"/>
    <n v="6294"/>
    <d v="2015-01-23T00:00:00"/>
    <x v="0"/>
    <x v="2"/>
    <n v="90805"/>
  </r>
  <r>
    <x v="655"/>
    <n v="61"/>
    <s v="Todd Boyes"/>
    <x v="0"/>
    <n v="1"/>
    <x v="1084"/>
    <n v="9761"/>
    <s v="Not Specified"/>
    <n v="2"/>
    <n v="90.97"/>
    <n v="0.04"/>
    <x v="4968"/>
    <n v="14"/>
    <n v="-221.62379999999999"/>
    <n v="0.36"/>
    <x v="2"/>
    <x v="2"/>
    <x v="312"/>
    <x v="7"/>
    <x v="2"/>
    <n v="1334"/>
    <d v="2015-01-23T00:00:00"/>
    <x v="2"/>
    <x v="23"/>
    <n v="53186"/>
  </r>
  <r>
    <x v="1017"/>
    <n v="61"/>
    <s v="Alex Avila"/>
    <x v="1"/>
    <n v="1"/>
    <x v="1084"/>
    <n v="28582"/>
    <s v="Not Specified"/>
    <n v="40"/>
    <n v="39.24"/>
    <n v="0.06"/>
    <x v="6265"/>
    <n v="1.99"/>
    <n v="423.87"/>
    <n v="0.51"/>
    <x v="2"/>
    <x v="6"/>
    <x v="82"/>
    <x v="8"/>
    <x v="2"/>
    <n v="4005"/>
    <d v="2015-01-23T00:00:00"/>
    <x v="1"/>
    <x v="38"/>
    <n v="66215"/>
  </r>
  <r>
    <x v="1188"/>
    <n v="61"/>
    <s v="Todd Boyes"/>
    <x v="0"/>
    <n v="1"/>
    <x v="1084"/>
    <n v="9761"/>
    <s v="Not Specified"/>
    <n v="23"/>
    <n v="5.98"/>
    <n v="0.08"/>
    <x v="6266"/>
    <n v="7.15"/>
    <n v="-92.23"/>
    <n v="0.36"/>
    <x v="0"/>
    <x v="0"/>
    <x v="562"/>
    <x v="2"/>
    <x v="2"/>
    <n v="1335"/>
    <d v="2015-01-24T00:00:00"/>
    <x v="0"/>
    <x v="23"/>
    <n v="54401"/>
  </r>
  <r>
    <x v="513"/>
    <n v="61"/>
    <s v="Tom Stivers"/>
    <x v="2"/>
    <n v="1"/>
    <x v="1085"/>
    <n v="41441"/>
    <s v="Medium"/>
    <n v="41"/>
    <n v="4.91"/>
    <n v="0"/>
    <x v="6267"/>
    <n v="5.68"/>
    <n v="-108.20350000000001"/>
    <n v="0.36"/>
    <x v="0"/>
    <x v="0"/>
    <x v="412"/>
    <x v="3"/>
    <x v="0"/>
    <n v="5843"/>
    <d v="2015-01-24T00:00:00"/>
    <x v="0"/>
    <x v="1"/>
    <n v="21403"/>
  </r>
  <r>
    <x v="673"/>
    <n v="61"/>
    <s v="Denise Leinenbach"/>
    <x v="1"/>
    <n v="1"/>
    <x v="1085"/>
    <n v="6373"/>
    <s v="Not Specified"/>
    <n v="1"/>
    <n v="60.97"/>
    <n v="0.01"/>
    <x v="6268"/>
    <n v="4.5"/>
    <n v="-36.840000000000003"/>
    <n v="0.56000000000000005"/>
    <x v="0"/>
    <x v="0"/>
    <x v="601"/>
    <x v="13"/>
    <x v="0"/>
    <n v="887"/>
    <d v="2015-01-24T00:00:00"/>
    <x v="0"/>
    <x v="19"/>
    <n v="4072"/>
  </r>
  <r>
    <x v="1369"/>
    <n v="61"/>
    <s v="Thais Sissman"/>
    <x v="0"/>
    <n v="1"/>
    <x v="1085"/>
    <n v="2688"/>
    <s v="High"/>
    <n v="7"/>
    <n v="20.97"/>
    <n v="0.09"/>
    <x v="6269"/>
    <n v="6.5"/>
    <n v="-98.46"/>
    <n v="0.78"/>
    <x v="2"/>
    <x v="0"/>
    <x v="992"/>
    <x v="8"/>
    <x v="3"/>
    <n v="390"/>
    <d v="2015-01-24T00:00:00"/>
    <x v="0"/>
    <x v="12"/>
    <n v="33068"/>
  </r>
  <r>
    <x v="1038"/>
    <n v="61"/>
    <s v="Thais Sissman"/>
    <x v="0"/>
    <n v="1"/>
    <x v="1085"/>
    <n v="2688"/>
    <s v="High"/>
    <n v="31"/>
    <n v="85.99"/>
    <n v="0.1"/>
    <x v="6270"/>
    <n v="1.25"/>
    <n v="844.90200000000004"/>
    <n v="0.39"/>
    <x v="2"/>
    <x v="6"/>
    <x v="1107"/>
    <x v="9"/>
    <x v="3"/>
    <n v="389"/>
    <d v="2015-01-24T00:00:00"/>
    <x v="0"/>
    <x v="12"/>
    <n v="34759"/>
  </r>
  <r>
    <x v="1369"/>
    <n v="61"/>
    <s v="Thais Sissman"/>
    <x v="0"/>
    <n v="1"/>
    <x v="1085"/>
    <n v="2688"/>
    <s v="High"/>
    <n v="11"/>
    <n v="155.99"/>
    <n v="0.01"/>
    <x v="6271"/>
    <n v="3.9"/>
    <n v="61.235999999999997"/>
    <n v="0.55000000000000004"/>
    <x v="2"/>
    <x v="0"/>
    <x v="479"/>
    <x v="9"/>
    <x v="3"/>
    <n v="391"/>
    <d v="2015-01-25T00:00:00"/>
    <x v="0"/>
    <x v="12"/>
    <n v="33068"/>
  </r>
  <r>
    <x v="1031"/>
    <n v="61"/>
    <s v="Ross DeVincentis"/>
    <x v="2"/>
    <n v="1"/>
    <x v="1086"/>
    <n v="44647"/>
    <s v="Low"/>
    <n v="47"/>
    <n v="500.98"/>
    <n v="0.06"/>
    <x v="6272"/>
    <n v="26"/>
    <n v="6888.36"/>
    <n v="0.6"/>
    <x v="1"/>
    <x v="2"/>
    <x v="741"/>
    <x v="1"/>
    <x v="0"/>
    <n v="6311"/>
    <d v="2015-01-24T00:00:00"/>
    <x v="2"/>
    <x v="1"/>
    <n v="21061"/>
  </r>
  <r>
    <x v="120"/>
    <n v="61"/>
    <s v="Cynthia Delaney"/>
    <x v="2"/>
    <n v="1"/>
    <x v="1086"/>
    <n v="26053"/>
    <s v="Low"/>
    <n v="48"/>
    <n v="18.97"/>
    <n v="7.0000000000000007E-2"/>
    <x v="6273"/>
    <n v="9.0299999999999994"/>
    <n v="70.459999999999994"/>
    <n v="0.37"/>
    <x v="0"/>
    <x v="0"/>
    <x v="138"/>
    <x v="2"/>
    <x v="1"/>
    <n v="3645"/>
    <d v="2015-01-24T00:00:00"/>
    <x v="1"/>
    <x v="30"/>
    <n v="80033"/>
  </r>
  <r>
    <x v="49"/>
    <n v="61"/>
    <s v="Maria Bertelson"/>
    <x v="2"/>
    <n v="1"/>
    <x v="1086"/>
    <n v="46243"/>
    <s v="Low"/>
    <n v="31"/>
    <n v="18.97"/>
    <n v="0.02"/>
    <x v="6274"/>
    <n v="9.0299999999999994"/>
    <n v="78.89"/>
    <n v="0.37"/>
    <x v="0"/>
    <x v="0"/>
    <x v="138"/>
    <x v="2"/>
    <x v="2"/>
    <n v="6494"/>
    <d v="2015-01-26T00:00:00"/>
    <x v="1"/>
    <x v="26"/>
    <n v="63042"/>
  </r>
  <r>
    <x v="746"/>
    <n v="61"/>
    <s v="Ross DeVincentis"/>
    <x v="2"/>
    <n v="1"/>
    <x v="1086"/>
    <n v="44647"/>
    <s v="Low"/>
    <n v="24"/>
    <n v="12.28"/>
    <n v="0.05"/>
    <x v="2035"/>
    <n v="6.13"/>
    <n v="-36.76"/>
    <n v="0.56999999999999995"/>
    <x v="0"/>
    <x v="0"/>
    <x v="906"/>
    <x v="0"/>
    <x v="0"/>
    <n v="6312"/>
    <d v="2015-01-28T00:00:00"/>
    <x v="0"/>
    <x v="1"/>
    <n v="21740"/>
  </r>
  <r>
    <x v="49"/>
    <n v="61"/>
    <s v="Maria Bertelson"/>
    <x v="2"/>
    <n v="1"/>
    <x v="1086"/>
    <n v="46243"/>
    <s v="Low"/>
    <n v="1"/>
    <n v="2.88"/>
    <n v="0.03"/>
    <x v="6275"/>
    <n v="0.7"/>
    <n v="-1.56"/>
    <n v="0.56000000000000005"/>
    <x v="0"/>
    <x v="3"/>
    <x v="107"/>
    <x v="6"/>
    <x v="2"/>
    <n v="6495"/>
    <d v="2015-01-29T00:00:00"/>
    <x v="0"/>
    <x v="26"/>
    <n v="63042"/>
  </r>
  <r>
    <x v="49"/>
    <n v="61"/>
    <s v="Maria Bertelson"/>
    <x v="2"/>
    <n v="1"/>
    <x v="1086"/>
    <n v="46243"/>
    <s v="Low"/>
    <n v="31"/>
    <n v="5.84"/>
    <n v="0.05"/>
    <x v="6276"/>
    <n v="1"/>
    <n v="61.51"/>
    <n v="0.38"/>
    <x v="0"/>
    <x v="3"/>
    <x v="976"/>
    <x v="6"/>
    <x v="2"/>
    <n v="6496"/>
    <d v="2015-01-31T00:00:00"/>
    <x v="0"/>
    <x v="26"/>
    <n v="63042"/>
  </r>
  <r>
    <x v="465"/>
    <n v="61"/>
    <s v="Maria Bertelson"/>
    <x v="1"/>
    <n v="1"/>
    <x v="1087"/>
    <n v="54177"/>
    <s v="Critical"/>
    <n v="12"/>
    <n v="42.8"/>
    <n v="0.1"/>
    <x v="6277"/>
    <n v="2.99"/>
    <n v="148.19749999999999"/>
    <n v="0.36"/>
    <x v="0"/>
    <x v="0"/>
    <x v="587"/>
    <x v="3"/>
    <x v="2"/>
    <n v="7573"/>
    <d v="2015-01-25T00:00:00"/>
    <x v="0"/>
    <x v="26"/>
    <n v="64055"/>
  </r>
  <r>
    <x v="392"/>
    <n v="61"/>
    <s v="Bobby Odegard"/>
    <x v="3"/>
    <n v="1"/>
    <x v="1087"/>
    <n v="26759"/>
    <s v="Not Specified"/>
    <n v="30"/>
    <n v="7.84"/>
    <n v="0.03"/>
    <x v="6278"/>
    <n v="4.71"/>
    <n v="10.038500000000001"/>
    <n v="0.35"/>
    <x v="0"/>
    <x v="0"/>
    <x v="144"/>
    <x v="3"/>
    <x v="2"/>
    <n v="3748"/>
    <d v="2015-01-27T00:00:00"/>
    <x v="0"/>
    <x v="7"/>
    <n v="68104"/>
  </r>
  <r>
    <x v="465"/>
    <n v="61"/>
    <s v="Maria Bertelson"/>
    <x v="1"/>
    <n v="1"/>
    <x v="1087"/>
    <n v="54177"/>
    <s v="Critical"/>
    <n v="25"/>
    <n v="6.48"/>
    <n v="0.1"/>
    <x v="6279"/>
    <n v="7.37"/>
    <n v="-98.15"/>
    <n v="0.37"/>
    <x v="0"/>
    <x v="0"/>
    <x v="343"/>
    <x v="2"/>
    <x v="2"/>
    <n v="7574"/>
    <d v="2015-01-27T00:00:00"/>
    <x v="0"/>
    <x v="26"/>
    <n v="64055"/>
  </r>
  <r>
    <x v="449"/>
    <n v="61"/>
    <s v="Nora Paige"/>
    <x v="0"/>
    <n v="1"/>
    <x v="1088"/>
    <n v="28129"/>
    <s v="Medium"/>
    <n v="5"/>
    <n v="19.98"/>
    <n v="0.05"/>
    <x v="730"/>
    <n v="5.86"/>
    <n v="0.19"/>
    <n v="0.38"/>
    <x v="0"/>
    <x v="0"/>
    <x v="1045"/>
    <x v="2"/>
    <x v="1"/>
    <n v="3944"/>
    <d v="2015-01-27T00:00:00"/>
    <x v="0"/>
    <x v="2"/>
    <n v="93422"/>
  </r>
  <r>
    <x v="989"/>
    <n v="61"/>
    <s v="Darren Budd"/>
    <x v="3"/>
    <n v="1"/>
    <x v="1088"/>
    <n v="48003"/>
    <s v="Medium"/>
    <n v="12"/>
    <n v="6.48"/>
    <n v="0.04"/>
    <x v="6280"/>
    <n v="9.68"/>
    <n v="-69.05"/>
    <n v="0.44"/>
    <x v="1"/>
    <x v="6"/>
    <x v="56"/>
    <x v="5"/>
    <x v="2"/>
    <n v="6743"/>
    <d v="2015-01-28T00:00:00"/>
    <x v="0"/>
    <x v="9"/>
    <n v="77705"/>
  </r>
  <r>
    <x v="989"/>
    <n v="61"/>
    <s v="Darren Budd"/>
    <x v="3"/>
    <n v="1"/>
    <x v="1088"/>
    <n v="48003"/>
    <s v="Medium"/>
    <n v="30"/>
    <n v="5.98"/>
    <n v="0.05"/>
    <x v="6281"/>
    <n v="4.38"/>
    <n v="-106.54"/>
    <n v="0.75"/>
    <x v="2"/>
    <x v="6"/>
    <x v="546"/>
    <x v="8"/>
    <x v="2"/>
    <n v="6742"/>
    <d v="2015-01-28T00:00:00"/>
    <x v="0"/>
    <x v="9"/>
    <n v="77705"/>
  </r>
  <r>
    <x v="1159"/>
    <n v="61"/>
    <s v="Steven Cartwright"/>
    <x v="1"/>
    <n v="1"/>
    <x v="1088"/>
    <n v="32966"/>
    <s v="Low"/>
    <n v="43"/>
    <n v="1.6"/>
    <n v="0.01"/>
    <x v="6282"/>
    <n v="1.29"/>
    <n v="-13.4"/>
    <n v="0.42"/>
    <x v="0"/>
    <x v="3"/>
    <x v="901"/>
    <x v="6"/>
    <x v="3"/>
    <n v="4633"/>
    <d v="2015-01-30T00:00:00"/>
    <x v="0"/>
    <x v="12"/>
    <n v="34239"/>
  </r>
  <r>
    <x v="1159"/>
    <n v="61"/>
    <s v="Steven Cartwright"/>
    <x v="1"/>
    <n v="1"/>
    <x v="1088"/>
    <n v="32966"/>
    <s v="Low"/>
    <n v="4"/>
    <n v="270.97000000000003"/>
    <n v="0.08"/>
    <x v="6283"/>
    <n v="28.06"/>
    <n v="-668.0643"/>
    <n v="0.56000000000000005"/>
    <x v="2"/>
    <x v="2"/>
    <x v="364"/>
    <x v="7"/>
    <x v="3"/>
    <n v="4632"/>
    <d v="2015-02-02T00:00:00"/>
    <x v="2"/>
    <x v="12"/>
    <n v="34239"/>
  </r>
  <r>
    <x v="537"/>
    <n v="61"/>
    <s v="Robert Marley"/>
    <x v="2"/>
    <n v="1"/>
    <x v="1089"/>
    <n v="36418"/>
    <s v="Not Specified"/>
    <n v="33"/>
    <n v="6.23"/>
    <n v="0.08"/>
    <x v="6284"/>
    <n v="6.97"/>
    <n v="-124.84399999999999"/>
    <n v="0.36"/>
    <x v="0"/>
    <x v="0"/>
    <x v="1192"/>
    <x v="3"/>
    <x v="0"/>
    <n v="5111"/>
    <d v="2015-01-28T00:00:00"/>
    <x v="1"/>
    <x v="20"/>
    <n v="43055"/>
  </r>
  <r>
    <x v="1141"/>
    <n v="61"/>
    <s v="Kean Thornton"/>
    <x v="2"/>
    <n v="1"/>
    <x v="1089"/>
    <n v="4804"/>
    <s v="High"/>
    <n v="13"/>
    <n v="33.979999999999997"/>
    <n v="0"/>
    <x v="6285"/>
    <n v="1.99"/>
    <n v="103.26"/>
    <n v="0.45"/>
    <x v="2"/>
    <x v="6"/>
    <x v="71"/>
    <x v="8"/>
    <x v="1"/>
    <n v="691"/>
    <d v="2015-01-28T00:00:00"/>
    <x v="0"/>
    <x v="2"/>
    <n v="95969"/>
  </r>
  <r>
    <x v="204"/>
    <n v="61"/>
    <s v="Janet Martin"/>
    <x v="2"/>
    <n v="1"/>
    <x v="1089"/>
    <n v="45984"/>
    <s v="Medium"/>
    <n v="27"/>
    <n v="2.94"/>
    <n v="0.01"/>
    <x v="1337"/>
    <n v="0.96"/>
    <n v="2.4900000000000002"/>
    <n v="0.57999999999999996"/>
    <x v="0"/>
    <x v="3"/>
    <x v="213"/>
    <x v="6"/>
    <x v="0"/>
    <n v="6456"/>
    <d v="2015-01-29T00:00:00"/>
    <x v="0"/>
    <x v="19"/>
    <n v="4210"/>
  </r>
  <r>
    <x v="924"/>
    <n v="61"/>
    <s v="Suzanne McNair"/>
    <x v="2"/>
    <n v="1"/>
    <x v="1089"/>
    <n v="31170"/>
    <s v="Medium"/>
    <n v="32"/>
    <n v="10.130000000000001"/>
    <n v="0.09"/>
    <x v="6286"/>
    <n v="1.99"/>
    <n v="27.95"/>
    <n v="0.55000000000000004"/>
    <x v="2"/>
    <x v="6"/>
    <x v="1246"/>
    <x v="8"/>
    <x v="3"/>
    <n v="4373"/>
    <d v="2015-01-29T00:00:00"/>
    <x v="0"/>
    <x v="8"/>
    <n v="71109"/>
  </r>
  <r>
    <x v="205"/>
    <n v="61"/>
    <s v="Erica Smith"/>
    <x v="0"/>
    <n v="1"/>
    <x v="1089"/>
    <n v="41760"/>
    <s v="Low"/>
    <n v="21"/>
    <n v="315.98"/>
    <n v="0.04"/>
    <x v="6287"/>
    <n v="19.989999999999998"/>
    <n v="2648.0814999999998"/>
    <n v="0.38"/>
    <x v="0"/>
    <x v="0"/>
    <x v="641"/>
    <x v="3"/>
    <x v="1"/>
    <n v="5882"/>
    <d v="2015-02-01T00:00:00"/>
    <x v="0"/>
    <x v="21"/>
    <n v="98801"/>
  </r>
  <r>
    <x v="205"/>
    <n v="61"/>
    <s v="Erica Smith"/>
    <x v="0"/>
    <n v="1"/>
    <x v="1089"/>
    <n v="41760"/>
    <s v="Low"/>
    <n v="40"/>
    <n v="95.99"/>
    <n v="0.05"/>
    <x v="6288"/>
    <n v="8.99"/>
    <n v="696.95100000000002"/>
    <n v="0.56999999999999995"/>
    <x v="2"/>
    <x v="0"/>
    <x v="802"/>
    <x v="9"/>
    <x v="1"/>
    <n v="5885"/>
    <d v="2015-02-01T00:00:00"/>
    <x v="0"/>
    <x v="21"/>
    <n v="98801"/>
  </r>
  <r>
    <x v="205"/>
    <n v="61"/>
    <s v="Erica Smith"/>
    <x v="0"/>
    <n v="1"/>
    <x v="1089"/>
    <n v="41760"/>
    <s v="Low"/>
    <n v="7"/>
    <n v="115.99"/>
    <n v="0.08"/>
    <x v="6289"/>
    <n v="2.5"/>
    <n v="-278.87200000000001"/>
    <n v="0.56999999999999995"/>
    <x v="2"/>
    <x v="0"/>
    <x v="828"/>
    <x v="9"/>
    <x v="1"/>
    <n v="5884"/>
    <d v="2015-02-01T00:00:00"/>
    <x v="0"/>
    <x v="21"/>
    <n v="98801"/>
  </r>
  <r>
    <x v="205"/>
    <n v="61"/>
    <s v="Erica Smith"/>
    <x v="0"/>
    <n v="1"/>
    <x v="1089"/>
    <n v="41760"/>
    <s v="Low"/>
    <n v="22"/>
    <n v="9.98"/>
    <n v="0"/>
    <x v="6290"/>
    <n v="12.52"/>
    <n v="-133.18"/>
    <n v="0.56999999999999995"/>
    <x v="1"/>
    <x v="0"/>
    <x v="217"/>
    <x v="5"/>
    <x v="1"/>
    <n v="5883"/>
    <d v="2015-02-03T00:00:00"/>
    <x v="0"/>
    <x v="21"/>
    <n v="98801"/>
  </r>
  <r>
    <x v="1320"/>
    <n v="61"/>
    <s v="Rick Hansen"/>
    <x v="1"/>
    <n v="1"/>
    <x v="1090"/>
    <n v="8070"/>
    <s v="Medium"/>
    <n v="14"/>
    <n v="40.97"/>
    <n v="0"/>
    <x v="6291"/>
    <n v="8.99"/>
    <n v="76.510000000000005"/>
    <n v="0.59"/>
    <x v="0"/>
    <x v="6"/>
    <x v="842"/>
    <x v="6"/>
    <x v="3"/>
    <n v="1100"/>
    <d v="2015-01-29T00:00:00"/>
    <x v="0"/>
    <x v="42"/>
    <n v="30135"/>
  </r>
  <r>
    <x v="676"/>
    <n v="61"/>
    <s v="Cari MacIntyre"/>
    <x v="2"/>
    <n v="1"/>
    <x v="1090"/>
    <n v="36484"/>
    <s v="Critical"/>
    <n v="41"/>
    <n v="65.989999999999995"/>
    <n v="0.01"/>
    <x v="6292"/>
    <n v="3.9"/>
    <n v="740.47500000000002"/>
    <n v="0.55000000000000004"/>
    <x v="2"/>
    <x v="0"/>
    <x v="937"/>
    <x v="9"/>
    <x v="2"/>
    <n v="5125"/>
    <d v="2015-01-29T00:00:00"/>
    <x v="1"/>
    <x v="9"/>
    <n v="78155"/>
  </r>
  <r>
    <x v="1370"/>
    <n v="61"/>
    <s v="Sean Braxton"/>
    <x v="0"/>
    <n v="1"/>
    <x v="1090"/>
    <n v="46852"/>
    <s v="Not Specified"/>
    <n v="44"/>
    <n v="4.8899999999999997"/>
    <n v="0.01"/>
    <x v="6293"/>
    <n v="4.93"/>
    <n v="-158.41999999999999"/>
    <n v="0.66"/>
    <x v="2"/>
    <x v="6"/>
    <x v="550"/>
    <x v="8"/>
    <x v="3"/>
    <n v="6580"/>
    <d v="2015-01-29T00:00:00"/>
    <x v="0"/>
    <x v="12"/>
    <n v="33030"/>
  </r>
  <r>
    <x v="1370"/>
    <n v="61"/>
    <s v="Sean Braxton"/>
    <x v="0"/>
    <n v="1"/>
    <x v="1090"/>
    <n v="46852"/>
    <s v="Not Specified"/>
    <n v="46"/>
    <n v="34.979999999999997"/>
    <n v="0.02"/>
    <x v="6294"/>
    <n v="7.53"/>
    <n v="-117.31"/>
    <n v="0.76"/>
    <x v="2"/>
    <x v="0"/>
    <x v="323"/>
    <x v="8"/>
    <x v="3"/>
    <n v="6579"/>
    <d v="2015-01-30T00:00:00"/>
    <x v="1"/>
    <x v="12"/>
    <n v="33030"/>
  </r>
  <r>
    <x v="30"/>
    <n v="61"/>
    <s v="Jasper Cacioppo"/>
    <x v="1"/>
    <n v="1"/>
    <x v="1091"/>
    <n v="3168"/>
    <s v="Low"/>
    <n v="14"/>
    <n v="5.28"/>
    <n v="0.04"/>
    <x v="6295"/>
    <n v="3.96"/>
    <n v="-4.2"/>
    <n v="0.54"/>
    <x v="1"/>
    <x v="3"/>
    <x v="987"/>
    <x v="5"/>
    <x v="0"/>
    <n v="464"/>
    <d v="2015-02-03T00:00:00"/>
    <x v="0"/>
    <x v="13"/>
    <n v="11010"/>
  </r>
  <r>
    <x v="34"/>
    <n v="61"/>
    <s v="Sandra Flanagan"/>
    <x v="1"/>
    <n v="1"/>
    <x v="1092"/>
    <n v="53795"/>
    <s v="High"/>
    <n v="40"/>
    <n v="6.48"/>
    <n v="0.1"/>
    <x v="6296"/>
    <n v="6.22"/>
    <n v="-93.06"/>
    <n v="0.37"/>
    <x v="0"/>
    <x v="0"/>
    <x v="511"/>
    <x v="2"/>
    <x v="0"/>
    <n v="7528"/>
    <d v="2015-01-31T00:00:00"/>
    <x v="1"/>
    <x v="20"/>
    <n v="44125"/>
  </r>
  <r>
    <x v="698"/>
    <n v="61"/>
    <s v="Jim Epp"/>
    <x v="0"/>
    <n v="1"/>
    <x v="1092"/>
    <n v="44167"/>
    <s v="Critical"/>
    <n v="23"/>
    <n v="142.86000000000001"/>
    <n v="0.08"/>
    <x v="6297"/>
    <n v="19.989999999999998"/>
    <n v="608.52"/>
    <n v="0.56000000000000005"/>
    <x v="0"/>
    <x v="0"/>
    <x v="507"/>
    <x v="0"/>
    <x v="3"/>
    <n v="6234"/>
    <d v="2015-01-31T00:00:00"/>
    <x v="0"/>
    <x v="16"/>
    <n v="22015"/>
  </r>
  <r>
    <x v="937"/>
    <n v="61"/>
    <s v="Shirley Schmidt"/>
    <x v="2"/>
    <n v="1"/>
    <x v="1092"/>
    <n v="20003"/>
    <s v="Medium"/>
    <n v="39"/>
    <n v="19.98"/>
    <n v="0.05"/>
    <x v="6298"/>
    <n v="4"/>
    <n v="30.29"/>
    <n v="0.68"/>
    <x v="2"/>
    <x v="0"/>
    <x v="368"/>
    <x v="8"/>
    <x v="2"/>
    <n v="2766"/>
    <d v="2015-01-31T00:00:00"/>
    <x v="0"/>
    <x v="39"/>
    <n v="58701"/>
  </r>
  <r>
    <x v="1033"/>
    <n v="61"/>
    <s v="Daniel Lacy"/>
    <x v="0"/>
    <n v="1"/>
    <x v="1092"/>
    <n v="9253"/>
    <s v="Critical"/>
    <n v="36"/>
    <n v="46.94"/>
    <n v="0.05"/>
    <x v="6299"/>
    <n v="6.77"/>
    <n v="563.09"/>
    <n v="0.44"/>
    <x v="1"/>
    <x v="0"/>
    <x v="746"/>
    <x v="5"/>
    <x v="0"/>
    <n v="1275"/>
    <d v="2015-02-01T00:00:00"/>
    <x v="0"/>
    <x v="13"/>
    <n v="11575"/>
  </r>
  <r>
    <x v="813"/>
    <n v="61"/>
    <s v="Chad Sievert"/>
    <x v="2"/>
    <n v="1"/>
    <x v="1092"/>
    <n v="9925"/>
    <s v="Critical"/>
    <n v="17"/>
    <n v="5.28"/>
    <n v="7.0000000000000007E-2"/>
    <x v="6300"/>
    <n v="2.99"/>
    <n v="-9.3495000000000008"/>
    <n v="0.37"/>
    <x v="0"/>
    <x v="0"/>
    <x v="1028"/>
    <x v="3"/>
    <x v="2"/>
    <n v="1367"/>
    <d v="2015-02-01T00:00:00"/>
    <x v="0"/>
    <x v="3"/>
    <n v="55106"/>
  </r>
  <r>
    <x v="813"/>
    <n v="61"/>
    <s v="Chad Sievert"/>
    <x v="2"/>
    <n v="1"/>
    <x v="1092"/>
    <n v="9925"/>
    <s v="Critical"/>
    <n v="31"/>
    <n v="21.38"/>
    <n v="0.02"/>
    <x v="6301"/>
    <n v="8.99"/>
    <n v="-27.99"/>
    <n v="0.59"/>
    <x v="0"/>
    <x v="6"/>
    <x v="355"/>
    <x v="6"/>
    <x v="2"/>
    <n v="1368"/>
    <d v="2015-02-01T00:00:00"/>
    <x v="0"/>
    <x v="3"/>
    <n v="55106"/>
  </r>
  <r>
    <x v="1178"/>
    <n v="61"/>
    <s v="Shirley Schmidt"/>
    <x v="2"/>
    <n v="1"/>
    <x v="1092"/>
    <n v="20003"/>
    <s v="Medium"/>
    <n v="5"/>
    <n v="35.99"/>
    <n v="0.09"/>
    <x v="6302"/>
    <n v="0.99"/>
    <n v="-88.935000000000002"/>
    <n v="0.35"/>
    <x v="2"/>
    <x v="6"/>
    <x v="427"/>
    <x v="9"/>
    <x v="0"/>
    <n v="2767"/>
    <d v="2015-02-01T00:00:00"/>
    <x v="0"/>
    <x v="13"/>
    <n v="10583"/>
  </r>
  <r>
    <x v="34"/>
    <n v="61"/>
    <s v="Sandra Flanagan"/>
    <x v="1"/>
    <n v="1"/>
    <x v="1092"/>
    <n v="53795"/>
    <s v="High"/>
    <n v="21"/>
    <n v="195.99"/>
    <n v="0.05"/>
    <x v="6303"/>
    <n v="4.2"/>
    <n v="370.33199999999999"/>
    <n v="0.6"/>
    <x v="2"/>
    <x v="0"/>
    <x v="838"/>
    <x v="9"/>
    <x v="0"/>
    <n v="7529"/>
    <d v="2015-02-01T00:00:00"/>
    <x v="0"/>
    <x v="20"/>
    <n v="44125"/>
  </r>
  <r>
    <x v="813"/>
    <n v="61"/>
    <s v="Chad Sievert"/>
    <x v="2"/>
    <n v="1"/>
    <x v="1092"/>
    <n v="9925"/>
    <s v="Critical"/>
    <n v="43"/>
    <n v="41.94"/>
    <n v="0.1"/>
    <x v="6304"/>
    <n v="2.99"/>
    <n v="771.82550000000003"/>
    <n v="0.35"/>
    <x v="0"/>
    <x v="0"/>
    <x v="763"/>
    <x v="3"/>
    <x v="2"/>
    <n v="1366"/>
    <d v="2015-02-02T00:00:00"/>
    <x v="1"/>
    <x v="3"/>
    <n v="55106"/>
  </r>
  <r>
    <x v="1361"/>
    <n v="61"/>
    <s v="Dennis Pardue"/>
    <x v="2"/>
    <n v="1"/>
    <x v="1093"/>
    <n v="57280"/>
    <s v="Medium"/>
    <n v="44"/>
    <n v="6.48"/>
    <n v="0.03"/>
    <x v="6305"/>
    <n v="10.050000000000001"/>
    <n v="-260.8"/>
    <n v="0.37"/>
    <x v="0"/>
    <x v="0"/>
    <x v="253"/>
    <x v="2"/>
    <x v="3"/>
    <n v="8016"/>
    <d v="2015-02-01T00:00:00"/>
    <x v="1"/>
    <x v="45"/>
    <n v="27707"/>
  </r>
  <r>
    <x v="779"/>
    <n v="61"/>
    <s v="Jonathan Howell"/>
    <x v="3"/>
    <n v="1"/>
    <x v="1093"/>
    <n v="41312"/>
    <s v="Not Specified"/>
    <n v="21"/>
    <n v="39.479999999999997"/>
    <n v="0.05"/>
    <x v="6306"/>
    <n v="1.99"/>
    <n v="140.22"/>
    <n v="0.54"/>
    <x v="2"/>
    <x v="6"/>
    <x v="276"/>
    <x v="8"/>
    <x v="2"/>
    <n v="5821"/>
    <d v="2015-02-01T00:00:00"/>
    <x v="0"/>
    <x v="9"/>
    <n v="75034"/>
  </r>
  <r>
    <x v="809"/>
    <n v="61"/>
    <s v="Jennifer Ferguson"/>
    <x v="2"/>
    <n v="1"/>
    <x v="1093"/>
    <n v="54020"/>
    <s v="Low"/>
    <n v="35"/>
    <n v="18.97"/>
    <n v="0.05"/>
    <x v="6307"/>
    <n v="5.21"/>
    <n v="182.63"/>
    <n v="0.37"/>
    <x v="0"/>
    <x v="0"/>
    <x v="1132"/>
    <x v="2"/>
    <x v="0"/>
    <n v="7550"/>
    <d v="2015-02-04T00:00:00"/>
    <x v="0"/>
    <x v="13"/>
    <n v="10528"/>
  </r>
  <r>
    <x v="809"/>
    <n v="61"/>
    <s v="Jennifer Ferguson"/>
    <x v="2"/>
    <n v="1"/>
    <x v="1093"/>
    <n v="54020"/>
    <s v="Low"/>
    <n v="43"/>
    <n v="6.48"/>
    <n v="0.09"/>
    <x v="6308"/>
    <n v="6.86"/>
    <n v="-140.47999999999999"/>
    <n v="0.37"/>
    <x v="0"/>
    <x v="0"/>
    <x v="326"/>
    <x v="2"/>
    <x v="0"/>
    <n v="7551"/>
    <d v="2015-02-05T00:00:00"/>
    <x v="0"/>
    <x v="13"/>
    <n v="10528"/>
  </r>
  <r>
    <x v="1114"/>
    <n v="61"/>
    <s v="Roland Black"/>
    <x v="0"/>
    <n v="1"/>
    <x v="1093"/>
    <n v="20256"/>
    <s v="Low"/>
    <n v="24"/>
    <n v="20.89"/>
    <n v="0.01"/>
    <x v="6309"/>
    <n v="11.52"/>
    <n v="-221.56"/>
    <n v="0.83"/>
    <x v="0"/>
    <x v="0"/>
    <x v="396"/>
    <x v="0"/>
    <x v="2"/>
    <n v="2805"/>
    <d v="2015-02-05T00:00:00"/>
    <x v="0"/>
    <x v="3"/>
    <n v="55044"/>
  </r>
  <r>
    <x v="1048"/>
    <n v="61"/>
    <s v="Vivek Sundaresam"/>
    <x v="1"/>
    <n v="1"/>
    <x v="1094"/>
    <n v="34470"/>
    <s v="Critical"/>
    <n v="31"/>
    <n v="100.98"/>
    <n v="0.08"/>
    <x v="6310"/>
    <n v="57.38"/>
    <n v="-1456.31"/>
    <n v="0.78"/>
    <x v="1"/>
    <x v="4"/>
    <x v="339"/>
    <x v="10"/>
    <x v="0"/>
    <n v="4845"/>
    <d v="2015-02-02T00:00:00"/>
    <x v="2"/>
    <x v="1"/>
    <n v="21215"/>
  </r>
  <r>
    <x v="555"/>
    <n v="61"/>
    <s v="Brooke Gillingham"/>
    <x v="0"/>
    <n v="1"/>
    <x v="1094"/>
    <n v="6757"/>
    <s v="Medium"/>
    <n v="11"/>
    <n v="286.85000000000002"/>
    <n v="0.1"/>
    <x v="6311"/>
    <n v="61.76"/>
    <n v="-298.62"/>
    <n v="0.78"/>
    <x v="1"/>
    <x v="4"/>
    <x v="818"/>
    <x v="4"/>
    <x v="1"/>
    <n v="935"/>
    <d v="2015-02-02T00:00:00"/>
    <x v="2"/>
    <x v="6"/>
    <n v="97206"/>
  </r>
  <r>
    <x v="1010"/>
    <n v="61"/>
    <s v="Anemone Ratner"/>
    <x v="0"/>
    <n v="1"/>
    <x v="1094"/>
    <n v="58113"/>
    <s v="High"/>
    <n v="48"/>
    <n v="7.68"/>
    <n v="7.0000000000000007E-2"/>
    <x v="6312"/>
    <n v="6.16"/>
    <n v="-88.952500000000001"/>
    <n v="0.35"/>
    <x v="0"/>
    <x v="0"/>
    <x v="42"/>
    <x v="3"/>
    <x v="2"/>
    <n v="8129"/>
    <d v="2015-02-03T00:00:00"/>
    <x v="0"/>
    <x v="9"/>
    <n v="78415"/>
  </r>
  <r>
    <x v="555"/>
    <n v="61"/>
    <s v="Brooke Gillingham"/>
    <x v="0"/>
    <n v="1"/>
    <x v="1094"/>
    <n v="6757"/>
    <s v="Medium"/>
    <n v="27"/>
    <n v="34.76"/>
    <n v="0.1"/>
    <x v="6313"/>
    <n v="8.2200000000000006"/>
    <n v="43.36"/>
    <n v="0.56999999999999995"/>
    <x v="0"/>
    <x v="0"/>
    <x v="786"/>
    <x v="0"/>
    <x v="1"/>
    <n v="934"/>
    <d v="2015-02-03T00:00:00"/>
    <x v="0"/>
    <x v="6"/>
    <n v="97206"/>
  </r>
  <r>
    <x v="1010"/>
    <n v="61"/>
    <s v="Anemone Ratner"/>
    <x v="0"/>
    <n v="1"/>
    <x v="1094"/>
    <n v="58113"/>
    <s v="High"/>
    <n v="12"/>
    <n v="200.99"/>
    <n v="0.05"/>
    <x v="6314"/>
    <n v="4.2"/>
    <n v="-38.070999999999998"/>
    <n v="0.59"/>
    <x v="2"/>
    <x v="0"/>
    <x v="671"/>
    <x v="9"/>
    <x v="2"/>
    <n v="8130"/>
    <d v="2015-02-03T00:00:00"/>
    <x v="1"/>
    <x v="9"/>
    <n v="78415"/>
  </r>
  <r>
    <x v="36"/>
    <n v="61"/>
    <s v="Roy Phan"/>
    <x v="3"/>
    <n v="1"/>
    <x v="1094"/>
    <n v="50148"/>
    <s v="Medium"/>
    <n v="9"/>
    <n v="1938.02"/>
    <n v="0"/>
    <x v="6315"/>
    <n v="13.99"/>
    <n v="3459.43"/>
    <n v="0.38"/>
    <x v="2"/>
    <x v="5"/>
    <x v="270"/>
    <x v="7"/>
    <x v="1"/>
    <n v="7029"/>
    <d v="2015-02-03T00:00:00"/>
    <x v="0"/>
    <x v="21"/>
    <n v="98026"/>
  </r>
  <r>
    <x v="1220"/>
    <n v="61"/>
    <s v="Magdelene Morse"/>
    <x v="1"/>
    <n v="1"/>
    <x v="1095"/>
    <n v="41345"/>
    <s v="Medium"/>
    <n v="36"/>
    <n v="1.88"/>
    <n v="0.04"/>
    <x v="3486"/>
    <n v="0.79"/>
    <n v="0.37"/>
    <n v="0.5"/>
    <x v="0"/>
    <x v="3"/>
    <x v="1159"/>
    <x v="14"/>
    <x v="2"/>
    <n v="5825"/>
    <d v="2015-02-02T00:00:00"/>
    <x v="0"/>
    <x v="9"/>
    <n v="76117"/>
  </r>
  <r>
    <x v="310"/>
    <n v="61"/>
    <s v="Tonja Turnell"/>
    <x v="3"/>
    <n v="1"/>
    <x v="1095"/>
    <n v="39813"/>
    <s v="Critical"/>
    <n v="48"/>
    <n v="6.48"/>
    <n v="0.03"/>
    <x v="6316"/>
    <n v="6.6"/>
    <n v="-130.5"/>
    <n v="0.37"/>
    <x v="0"/>
    <x v="0"/>
    <x v="206"/>
    <x v="2"/>
    <x v="1"/>
    <n v="5621"/>
    <d v="2015-02-03T00:00:00"/>
    <x v="0"/>
    <x v="21"/>
    <n v="98037"/>
  </r>
  <r>
    <x v="855"/>
    <n v="61"/>
    <s v="Pete Takahito"/>
    <x v="2"/>
    <n v="1"/>
    <x v="1095"/>
    <n v="22916"/>
    <s v="Medium"/>
    <n v="18"/>
    <n v="6.48"/>
    <n v="0.04"/>
    <x v="6317"/>
    <n v="10.050000000000001"/>
    <n v="-115"/>
    <n v="0.37"/>
    <x v="0"/>
    <x v="0"/>
    <x v="253"/>
    <x v="2"/>
    <x v="0"/>
    <n v="3197"/>
    <d v="2015-02-03T00:00:00"/>
    <x v="0"/>
    <x v="0"/>
    <n v="15234"/>
  </r>
  <r>
    <x v="124"/>
    <n v="61"/>
    <s v="Giulietta Dortch"/>
    <x v="0"/>
    <n v="1"/>
    <x v="1095"/>
    <n v="8832"/>
    <s v="Low"/>
    <n v="39"/>
    <n v="17.670000000000002"/>
    <n v="0.1"/>
    <x v="6318"/>
    <n v="8.99"/>
    <n v="8.65"/>
    <n v="0.47"/>
    <x v="1"/>
    <x v="6"/>
    <x v="438"/>
    <x v="5"/>
    <x v="1"/>
    <n v="1204"/>
    <d v="2015-02-06T00:00:00"/>
    <x v="0"/>
    <x v="2"/>
    <n v="94025"/>
  </r>
  <r>
    <x v="479"/>
    <n v="61"/>
    <s v="Andrew Allen"/>
    <x v="2"/>
    <n v="1"/>
    <x v="1095"/>
    <n v="32513"/>
    <s v="Low"/>
    <n v="23"/>
    <n v="165.98"/>
    <n v="0.03"/>
    <x v="6319"/>
    <n v="19.989999999999998"/>
    <n v="1413.941"/>
    <n v="0.4"/>
    <x v="0"/>
    <x v="0"/>
    <x v="461"/>
    <x v="3"/>
    <x v="1"/>
    <n v="4567"/>
    <d v="2015-02-07T00:00:00"/>
    <x v="0"/>
    <x v="30"/>
    <n v="80525"/>
  </r>
  <r>
    <x v="109"/>
    <n v="61"/>
    <s v="Andrew Allen"/>
    <x v="2"/>
    <n v="1"/>
    <x v="1095"/>
    <n v="32513"/>
    <s v="Low"/>
    <n v="40"/>
    <n v="1.6"/>
    <n v="0.01"/>
    <x v="6320"/>
    <n v="1.29"/>
    <n v="-15.13"/>
    <n v="0.42"/>
    <x v="0"/>
    <x v="3"/>
    <x v="901"/>
    <x v="6"/>
    <x v="1"/>
    <n v="4568"/>
    <d v="2015-02-07T00:00:00"/>
    <x v="0"/>
    <x v="30"/>
    <n v="80817"/>
  </r>
  <r>
    <x v="196"/>
    <n v="61"/>
    <s v="Maureen Fritzler"/>
    <x v="2"/>
    <n v="1"/>
    <x v="1096"/>
    <n v="7072"/>
    <s v="Critical"/>
    <n v="29"/>
    <n v="8.85"/>
    <n v="7.0000000000000007E-2"/>
    <x v="6321"/>
    <n v="5.6"/>
    <n v="-15.962"/>
    <n v="0.36"/>
    <x v="0"/>
    <x v="0"/>
    <x v="631"/>
    <x v="3"/>
    <x v="0"/>
    <n v="971"/>
    <d v="2015-02-04T00:00:00"/>
    <x v="0"/>
    <x v="0"/>
    <n v="15239"/>
  </r>
  <r>
    <x v="34"/>
    <n v="61"/>
    <s v="Sandra Flanagan"/>
    <x v="1"/>
    <n v="1"/>
    <x v="1096"/>
    <n v="40100"/>
    <s v="Low"/>
    <n v="47"/>
    <n v="19.98"/>
    <n v="0"/>
    <x v="6322"/>
    <n v="5.77"/>
    <n v="333.18"/>
    <n v="0.38"/>
    <x v="0"/>
    <x v="0"/>
    <x v="486"/>
    <x v="2"/>
    <x v="0"/>
    <n v="5669"/>
    <d v="2015-02-08T00:00:00"/>
    <x v="0"/>
    <x v="20"/>
    <n v="44125"/>
  </r>
  <r>
    <x v="791"/>
    <n v="61"/>
    <s v="Barry Blumstein"/>
    <x v="0"/>
    <n v="1"/>
    <x v="1097"/>
    <n v="34083"/>
    <s v="Not Specified"/>
    <n v="29"/>
    <n v="55.99"/>
    <n v="0.02"/>
    <x v="6323"/>
    <n v="5"/>
    <n v="-64.944000000000003"/>
    <n v="0.8"/>
    <x v="2"/>
    <x v="6"/>
    <x v="413"/>
    <x v="9"/>
    <x v="1"/>
    <n v="4796"/>
    <d v="2015-02-05T00:00:00"/>
    <x v="1"/>
    <x v="30"/>
    <n v="80538"/>
  </r>
  <r>
    <x v="1028"/>
    <n v="61"/>
    <s v="Vivek Sundaresam"/>
    <x v="1"/>
    <n v="1"/>
    <x v="1097"/>
    <n v="50567"/>
    <s v="Medium"/>
    <n v="22"/>
    <n v="70.98"/>
    <n v="0.1"/>
    <x v="6324"/>
    <n v="30"/>
    <n v="-436.23"/>
    <n v="0.73"/>
    <x v="1"/>
    <x v="2"/>
    <x v="850"/>
    <x v="1"/>
    <x v="0"/>
    <n v="7089"/>
    <d v="2015-02-06T00:00:00"/>
    <x v="2"/>
    <x v="1"/>
    <n v="20814"/>
  </r>
  <r>
    <x v="218"/>
    <n v="61"/>
    <s v="Darren Budd"/>
    <x v="3"/>
    <n v="1"/>
    <x v="1097"/>
    <n v="16548"/>
    <s v="Not Specified"/>
    <n v="22"/>
    <n v="3.28"/>
    <n v="0.06"/>
    <x v="801"/>
    <n v="3.97"/>
    <n v="-59.12"/>
    <n v="0.57999999999999996"/>
    <x v="1"/>
    <x v="1"/>
    <x v="851"/>
    <x v="5"/>
    <x v="2"/>
    <n v="2298"/>
    <d v="2015-02-07T00:00:00"/>
    <x v="0"/>
    <x v="9"/>
    <n v="76017"/>
  </r>
  <r>
    <x v="1371"/>
    <n v="61"/>
    <s v="David Flashing"/>
    <x v="3"/>
    <n v="1"/>
    <x v="1097"/>
    <n v="16548"/>
    <s v="Not Specified"/>
    <n v="40"/>
    <n v="71.37"/>
    <n v="0.04"/>
    <x v="6325"/>
    <n v="69"/>
    <n v="-2595.6502"/>
    <n v="0.68"/>
    <x v="1"/>
    <x v="1"/>
    <x v="222"/>
    <x v="4"/>
    <x v="0"/>
    <n v="2299"/>
    <d v="2015-02-07T00:00:00"/>
    <x v="0"/>
    <x v="28"/>
    <n v="2127"/>
  </r>
  <r>
    <x v="1093"/>
    <n v="61"/>
    <s v="Dianna Vittorini"/>
    <x v="2"/>
    <n v="1"/>
    <x v="1097"/>
    <n v="40098"/>
    <s v="Low"/>
    <n v="46"/>
    <n v="11.5"/>
    <n v="0"/>
    <x v="6326"/>
    <n v="7.19"/>
    <n v="-9.1884999999999994"/>
    <n v="0.4"/>
    <x v="0"/>
    <x v="0"/>
    <x v="417"/>
    <x v="3"/>
    <x v="1"/>
    <n v="5667"/>
    <d v="2015-02-07T00:00:00"/>
    <x v="0"/>
    <x v="40"/>
    <n v="85351"/>
  </r>
  <r>
    <x v="1093"/>
    <n v="61"/>
    <s v="Dianna Vittorini"/>
    <x v="2"/>
    <n v="1"/>
    <x v="1097"/>
    <n v="40098"/>
    <s v="Low"/>
    <n v="50"/>
    <n v="9.68"/>
    <n v="0"/>
    <x v="6327"/>
    <n v="2.0299999999999998"/>
    <n v="190.93"/>
    <n v="0.37"/>
    <x v="0"/>
    <x v="3"/>
    <x v="795"/>
    <x v="2"/>
    <x v="1"/>
    <n v="5668"/>
    <d v="2015-02-09T00:00:00"/>
    <x v="0"/>
    <x v="40"/>
    <n v="85351"/>
  </r>
  <r>
    <x v="104"/>
    <n v="61"/>
    <s v="Jane Waco"/>
    <x v="2"/>
    <n v="1"/>
    <x v="1098"/>
    <n v="2755"/>
    <s v="Not Specified"/>
    <n v="30"/>
    <n v="24.95"/>
    <n v="0.03"/>
    <x v="6328"/>
    <n v="2.99"/>
    <n v="259.07150000000001"/>
    <n v="0.39"/>
    <x v="0"/>
    <x v="0"/>
    <x v="731"/>
    <x v="3"/>
    <x v="0"/>
    <n v="402"/>
    <d v="2015-02-06T00:00:00"/>
    <x v="0"/>
    <x v="20"/>
    <n v="44691"/>
  </r>
  <r>
    <x v="104"/>
    <n v="61"/>
    <s v="Jane Waco"/>
    <x v="2"/>
    <n v="1"/>
    <x v="1098"/>
    <n v="2755"/>
    <s v="Not Specified"/>
    <n v="50"/>
    <n v="6.48"/>
    <n v="0"/>
    <x v="6329"/>
    <n v="5.86"/>
    <n v="-76.540000000000006"/>
    <n v="0.36"/>
    <x v="0"/>
    <x v="0"/>
    <x v="1203"/>
    <x v="2"/>
    <x v="0"/>
    <n v="403"/>
    <d v="2015-02-06T00:00:00"/>
    <x v="0"/>
    <x v="20"/>
    <n v="44691"/>
  </r>
  <r>
    <x v="1047"/>
    <n v="61"/>
    <s v="Penelope Sewall"/>
    <x v="1"/>
    <n v="1"/>
    <x v="1098"/>
    <n v="16866"/>
    <s v="Not Specified"/>
    <n v="43"/>
    <n v="65.989999999999995"/>
    <n v="0.06"/>
    <x v="6330"/>
    <n v="3.99"/>
    <n v="538.48800000000006"/>
    <n v="0.59"/>
    <x v="2"/>
    <x v="0"/>
    <x v="225"/>
    <x v="9"/>
    <x v="3"/>
    <n v="2343"/>
    <d v="2015-02-07T00:00:00"/>
    <x v="0"/>
    <x v="12"/>
    <n v="33023"/>
  </r>
  <r>
    <x v="801"/>
    <n v="61"/>
    <s v="Roy Skaria"/>
    <x v="2"/>
    <n v="1"/>
    <x v="1098"/>
    <n v="24448"/>
    <s v="High"/>
    <n v="46"/>
    <n v="236.97"/>
    <n v="0.05"/>
    <x v="6331"/>
    <n v="59.24"/>
    <n v="1187.8"/>
    <n v="0.61"/>
    <x v="1"/>
    <x v="4"/>
    <x v="254"/>
    <x v="4"/>
    <x v="3"/>
    <n v="3424"/>
    <d v="2015-02-08T00:00:00"/>
    <x v="2"/>
    <x v="12"/>
    <n v="32601"/>
  </r>
  <r>
    <x v="44"/>
    <n v="61"/>
    <s v="Kristina Nunn"/>
    <x v="3"/>
    <n v="1"/>
    <x v="1098"/>
    <n v="58978"/>
    <s v="Low"/>
    <n v="13"/>
    <n v="5.98"/>
    <n v="0.09"/>
    <x v="6332"/>
    <n v="5.15"/>
    <n v="-31.01"/>
    <n v="0.36"/>
    <x v="0"/>
    <x v="0"/>
    <x v="647"/>
    <x v="2"/>
    <x v="2"/>
    <n v="8248"/>
    <d v="2015-02-13T00:00:00"/>
    <x v="0"/>
    <x v="24"/>
    <n v="48823"/>
  </r>
  <r>
    <x v="1067"/>
    <n v="61"/>
    <s v="Fred Chung"/>
    <x v="2"/>
    <n v="1"/>
    <x v="1099"/>
    <n v="11683"/>
    <s v="Not Specified"/>
    <n v="28"/>
    <n v="65.989999999999995"/>
    <n v="0.03"/>
    <x v="6333"/>
    <n v="5.99"/>
    <n v="335.07900000000001"/>
    <n v="0.57999999999999996"/>
    <x v="2"/>
    <x v="0"/>
    <x v="52"/>
    <x v="9"/>
    <x v="0"/>
    <n v="1613"/>
    <d v="2015-02-07T00:00:00"/>
    <x v="0"/>
    <x v="13"/>
    <n v="11554"/>
  </r>
  <r>
    <x v="154"/>
    <n v="61"/>
    <s v="Carol Darley"/>
    <x v="0"/>
    <n v="1"/>
    <x v="1099"/>
    <n v="50822"/>
    <s v="Medium"/>
    <n v="6"/>
    <n v="276.2"/>
    <n v="0.1"/>
    <x v="6334"/>
    <n v="24.49"/>
    <n v="7.92"/>
    <m/>
    <x v="1"/>
    <x v="1"/>
    <x v="526"/>
    <x v="1"/>
    <x v="1"/>
    <n v="7124"/>
    <d v="2015-02-08T00:00:00"/>
    <x v="0"/>
    <x v="30"/>
    <n v="81001"/>
  </r>
  <r>
    <x v="154"/>
    <n v="61"/>
    <s v="Carol Darley"/>
    <x v="0"/>
    <n v="1"/>
    <x v="1099"/>
    <n v="50822"/>
    <s v="Medium"/>
    <n v="37"/>
    <n v="8.1199999999999992"/>
    <n v="0.01"/>
    <x v="6335"/>
    <n v="2.83"/>
    <n v="-52.18"/>
    <n v="0.77"/>
    <x v="2"/>
    <x v="6"/>
    <x v="356"/>
    <x v="8"/>
    <x v="1"/>
    <n v="7125"/>
    <d v="2015-02-08T00:00:00"/>
    <x v="1"/>
    <x v="30"/>
    <n v="81001"/>
  </r>
  <r>
    <x v="277"/>
    <n v="61"/>
    <s v="Chad McGuire"/>
    <x v="0"/>
    <n v="1"/>
    <x v="1099"/>
    <n v="28390"/>
    <s v="High"/>
    <n v="44"/>
    <n v="20.28"/>
    <n v="0.1"/>
    <x v="6336"/>
    <n v="6.68"/>
    <n v="83.48"/>
    <n v="0.53"/>
    <x v="1"/>
    <x v="0"/>
    <x v="944"/>
    <x v="5"/>
    <x v="0"/>
    <n v="3978"/>
    <d v="2015-02-09T00:00:00"/>
    <x v="0"/>
    <x v="1"/>
    <n v="21136"/>
  </r>
  <r>
    <x v="736"/>
    <n v="61"/>
    <s v="Monica Federle"/>
    <x v="2"/>
    <n v="1"/>
    <x v="1099"/>
    <n v="27909"/>
    <s v="Critical"/>
    <n v="1"/>
    <n v="54.96"/>
    <n v="0.09"/>
    <x v="6337"/>
    <n v="10.75"/>
    <n v="-23.24"/>
    <n v="0.36"/>
    <x v="0"/>
    <x v="0"/>
    <x v="971"/>
    <x v="2"/>
    <x v="2"/>
    <n v="3914"/>
    <d v="2015-02-09T00:00:00"/>
    <x v="0"/>
    <x v="14"/>
    <n v="60103"/>
  </r>
  <r>
    <x v="644"/>
    <n v="61"/>
    <s v="John Grady"/>
    <x v="2"/>
    <n v="1"/>
    <x v="1099"/>
    <n v="8224"/>
    <s v="Not Specified"/>
    <n v="41"/>
    <n v="2.21"/>
    <n v="0.03"/>
    <x v="6338"/>
    <n v="1"/>
    <n v="9.92"/>
    <n v="0.38"/>
    <x v="0"/>
    <x v="3"/>
    <x v="811"/>
    <x v="6"/>
    <x v="0"/>
    <n v="1121"/>
    <d v="2015-02-09T00:00:00"/>
    <x v="0"/>
    <x v="20"/>
    <n v="44118"/>
  </r>
  <r>
    <x v="1258"/>
    <n v="61"/>
    <s v="Tony Sayre"/>
    <x v="0"/>
    <n v="1"/>
    <x v="1099"/>
    <n v="34117"/>
    <s v="High"/>
    <n v="45"/>
    <n v="6.75"/>
    <n v="0.06"/>
    <x v="6339"/>
    <n v="2.99"/>
    <n v="38.743000000000002"/>
    <n v="0.35"/>
    <x v="0"/>
    <x v="0"/>
    <x v="703"/>
    <x v="3"/>
    <x v="1"/>
    <n v="4800"/>
    <d v="2015-02-09T00:00:00"/>
    <x v="0"/>
    <x v="21"/>
    <n v="98502"/>
  </r>
  <r>
    <x v="736"/>
    <n v="61"/>
    <s v="Monica Federle"/>
    <x v="2"/>
    <n v="1"/>
    <x v="1099"/>
    <n v="27909"/>
    <s v="Critical"/>
    <n v="47"/>
    <n v="1.26"/>
    <n v="7.0000000000000007E-2"/>
    <x v="6340"/>
    <n v="0.7"/>
    <n v="-24.86"/>
    <n v="0.81"/>
    <x v="0"/>
    <x v="3"/>
    <x v="625"/>
    <x v="14"/>
    <x v="2"/>
    <n v="3915"/>
    <d v="2015-02-10T00:00:00"/>
    <x v="0"/>
    <x v="14"/>
    <n v="60103"/>
  </r>
  <r>
    <x v="708"/>
    <n v="61"/>
    <s v="MaryBeth Skach"/>
    <x v="1"/>
    <n v="1"/>
    <x v="1100"/>
    <n v="23140"/>
    <s v="High"/>
    <n v="16"/>
    <n v="7.08"/>
    <n v="0.02"/>
    <x v="6341"/>
    <n v="2.35"/>
    <n v="11.69"/>
    <n v="0.47"/>
    <x v="0"/>
    <x v="3"/>
    <x v="458"/>
    <x v="6"/>
    <x v="3"/>
    <n v="3225"/>
    <d v="2015-02-08T00:00:00"/>
    <x v="0"/>
    <x v="45"/>
    <n v="28115"/>
  </r>
  <r>
    <x v="836"/>
    <n v="61"/>
    <s v="Alan Haines"/>
    <x v="3"/>
    <n v="1"/>
    <x v="1100"/>
    <n v="37763"/>
    <s v="Not Specified"/>
    <n v="29"/>
    <n v="5.94"/>
    <n v="0.1"/>
    <x v="6342"/>
    <n v="9.92"/>
    <n v="-211.05950000000001"/>
    <n v="0.38"/>
    <x v="0"/>
    <x v="0"/>
    <x v="575"/>
    <x v="3"/>
    <x v="0"/>
    <n v="5305"/>
    <d v="2015-02-09T00:00:00"/>
    <x v="0"/>
    <x v="13"/>
    <n v="14150"/>
  </r>
  <r>
    <x v="836"/>
    <n v="61"/>
    <s v="Alan Haines"/>
    <x v="3"/>
    <n v="1"/>
    <x v="1100"/>
    <n v="37763"/>
    <s v="Not Specified"/>
    <n v="24"/>
    <n v="65.989999999999995"/>
    <n v="0.1"/>
    <x v="6343"/>
    <n v="2.5"/>
    <n v="186.417"/>
    <n v="0.55000000000000004"/>
    <x v="2"/>
    <x v="0"/>
    <x v="1215"/>
    <x v="9"/>
    <x v="0"/>
    <n v="5306"/>
    <d v="2015-02-09T00:00:00"/>
    <x v="0"/>
    <x v="13"/>
    <n v="14150"/>
  </r>
  <r>
    <x v="452"/>
    <n v="61"/>
    <s v="Georgia Rosenberg"/>
    <x v="3"/>
    <n v="1"/>
    <x v="1100"/>
    <n v="28198"/>
    <s v="Medium"/>
    <n v="50"/>
    <n v="175.99"/>
    <n v="0"/>
    <x v="6344"/>
    <n v="8.99"/>
    <n v="2446.4969999999998"/>
    <n v="0.56999999999999995"/>
    <x v="2"/>
    <x v="0"/>
    <x v="402"/>
    <x v="9"/>
    <x v="3"/>
    <n v="3953"/>
    <d v="2015-02-09T00:00:00"/>
    <x v="0"/>
    <x v="16"/>
    <n v="22304"/>
  </r>
  <r>
    <x v="16"/>
    <n v="61"/>
    <s v="Valerie Dominguez"/>
    <x v="2"/>
    <n v="1"/>
    <x v="1100"/>
    <n v="43906"/>
    <s v="High"/>
    <n v="50"/>
    <n v="73.98"/>
    <n v="0.04"/>
    <x v="6345"/>
    <n v="14.52"/>
    <n v="174.8"/>
    <n v="0.65"/>
    <x v="2"/>
    <x v="0"/>
    <x v="54"/>
    <x v="8"/>
    <x v="3"/>
    <n v="6197"/>
    <d v="2015-02-09T00:00:00"/>
    <x v="0"/>
    <x v="12"/>
    <n v="32174"/>
  </r>
  <r>
    <x v="708"/>
    <n v="61"/>
    <s v="MaryBeth Skach"/>
    <x v="1"/>
    <n v="1"/>
    <x v="1100"/>
    <n v="23140"/>
    <s v="High"/>
    <n v="18"/>
    <n v="99.23"/>
    <n v="0.05"/>
    <x v="6346"/>
    <n v="8.99"/>
    <n v="1125.29"/>
    <n v="0.35"/>
    <x v="1"/>
    <x v="6"/>
    <x v="682"/>
    <x v="5"/>
    <x v="3"/>
    <n v="3224"/>
    <d v="2015-02-10T00:00:00"/>
    <x v="0"/>
    <x v="45"/>
    <n v="28115"/>
  </r>
  <r>
    <x v="1015"/>
    <n v="61"/>
    <s v="Barry French"/>
    <x v="3"/>
    <n v="1"/>
    <x v="1100"/>
    <n v="27109"/>
    <s v="Critical"/>
    <n v="48"/>
    <n v="10.97"/>
    <n v="0.01"/>
    <x v="6347"/>
    <n v="6.5"/>
    <n v="-154.66"/>
    <n v="0.64"/>
    <x v="2"/>
    <x v="0"/>
    <x v="911"/>
    <x v="8"/>
    <x v="2"/>
    <n v="3805"/>
    <d v="2015-02-10T00:00:00"/>
    <x v="0"/>
    <x v="14"/>
    <n v="60477"/>
  </r>
  <r>
    <x v="1058"/>
    <n v="61"/>
    <s v="Robert Marley"/>
    <x v="2"/>
    <n v="1"/>
    <x v="1100"/>
    <n v="27557"/>
    <s v="Low"/>
    <n v="18"/>
    <n v="2.88"/>
    <n v="0.02"/>
    <x v="4222"/>
    <n v="5.33"/>
    <n v="-58.47"/>
    <n v="0.36"/>
    <x v="0"/>
    <x v="0"/>
    <x v="1101"/>
    <x v="12"/>
    <x v="0"/>
    <n v="3864"/>
    <d v="2015-02-13T00:00:00"/>
    <x v="0"/>
    <x v="20"/>
    <n v="45042"/>
  </r>
  <r>
    <x v="611"/>
    <n v="61"/>
    <s v="Sally Hughsby"/>
    <x v="3"/>
    <n v="1"/>
    <x v="1101"/>
    <n v="29507"/>
    <s v="Low"/>
    <n v="14"/>
    <n v="280.98"/>
    <n v="0.04"/>
    <x v="6348"/>
    <n v="35.67"/>
    <n v="-679.04436599999997"/>
    <n v="0.66"/>
    <x v="1"/>
    <x v="4"/>
    <x v="566"/>
    <x v="4"/>
    <x v="0"/>
    <n v="4162"/>
    <d v="2015-02-11T00:00:00"/>
    <x v="2"/>
    <x v="20"/>
    <n v="44133"/>
  </r>
  <r>
    <x v="785"/>
    <n v="61"/>
    <s v="Jay Kimmel"/>
    <x v="0"/>
    <n v="1"/>
    <x v="1101"/>
    <n v="11239"/>
    <s v="Critical"/>
    <n v="33"/>
    <n v="179.29"/>
    <n v="0.03"/>
    <x v="6349"/>
    <n v="29.21"/>
    <n v="-433.290143"/>
    <n v="0.74"/>
    <x v="1"/>
    <x v="4"/>
    <x v="115"/>
    <x v="4"/>
    <x v="0"/>
    <n v="1559"/>
    <d v="2015-02-11T00:00:00"/>
    <x v="2"/>
    <x v="20"/>
    <n v="45324"/>
  </r>
  <r>
    <x v="401"/>
    <n v="61"/>
    <s v="Eric Murdock"/>
    <x v="1"/>
    <n v="1"/>
    <x v="1101"/>
    <n v="51111"/>
    <s v="Not Specified"/>
    <n v="1"/>
    <n v="65.989999999999995"/>
    <n v="0.02"/>
    <x v="6350"/>
    <n v="5.92"/>
    <n v="-257.71899999999999"/>
    <n v="0.55000000000000004"/>
    <x v="2"/>
    <x v="0"/>
    <x v="702"/>
    <x v="9"/>
    <x v="0"/>
    <n v="7164"/>
    <d v="2015-02-11T00:00:00"/>
    <x v="0"/>
    <x v="15"/>
    <n v="6776"/>
  </r>
  <r>
    <x v="1372"/>
    <n v="61"/>
    <s v="Alyssa Tate"/>
    <x v="0"/>
    <n v="1"/>
    <x v="1101"/>
    <n v="4162"/>
    <s v="Low"/>
    <n v="2"/>
    <n v="193.17"/>
    <n v="0.1"/>
    <x v="6351"/>
    <n v="19.989999999999998"/>
    <n v="-319.02"/>
    <n v="0.71"/>
    <x v="0"/>
    <x v="0"/>
    <x v="337"/>
    <x v="0"/>
    <x v="0"/>
    <n v="609"/>
    <d v="2015-02-13T00:00:00"/>
    <x v="0"/>
    <x v="28"/>
    <n v="1106"/>
  </r>
  <r>
    <x v="611"/>
    <n v="61"/>
    <s v="Sally Hughsby"/>
    <x v="3"/>
    <n v="1"/>
    <x v="1101"/>
    <n v="29507"/>
    <s v="Low"/>
    <n v="41"/>
    <n v="35.99"/>
    <n v="0.05"/>
    <x v="6352"/>
    <n v="1.1000000000000001"/>
    <n v="416.988"/>
    <n v="0.55000000000000004"/>
    <x v="2"/>
    <x v="0"/>
    <x v="38"/>
    <x v="9"/>
    <x v="0"/>
    <n v="4163"/>
    <d v="2015-02-14T00:00:00"/>
    <x v="0"/>
    <x v="20"/>
    <n v="44133"/>
  </r>
  <r>
    <x v="665"/>
    <n v="61"/>
    <s v="Phillina Ober"/>
    <x v="0"/>
    <n v="1"/>
    <x v="1102"/>
    <n v="33414"/>
    <s v="Not Specified"/>
    <n v="9"/>
    <n v="4.13"/>
    <n v="0.03"/>
    <x v="6353"/>
    <n v="1.17"/>
    <n v="-2.76"/>
    <n v="0.56999999999999995"/>
    <x v="0"/>
    <x v="3"/>
    <x v="588"/>
    <x v="6"/>
    <x v="3"/>
    <n v="4690"/>
    <d v="2015-02-10T00:00:00"/>
    <x v="0"/>
    <x v="16"/>
    <n v="22601"/>
  </r>
  <r>
    <x v="238"/>
    <n v="61"/>
    <s v="Chuck Magee"/>
    <x v="2"/>
    <n v="1"/>
    <x v="1102"/>
    <n v="50784"/>
    <s v="High"/>
    <n v="20"/>
    <n v="32.979999999999997"/>
    <n v="0.04"/>
    <x v="6354"/>
    <n v="5.5"/>
    <n v="-130.88"/>
    <n v="0.75"/>
    <x v="2"/>
    <x v="0"/>
    <x v="155"/>
    <x v="8"/>
    <x v="2"/>
    <n v="7116"/>
    <d v="2015-02-11T00:00:00"/>
    <x v="0"/>
    <x v="36"/>
    <n v="46041"/>
  </r>
  <r>
    <x v="738"/>
    <n v="61"/>
    <s v="Janet Martin"/>
    <x v="2"/>
    <n v="1"/>
    <x v="1102"/>
    <n v="35492"/>
    <s v="Medium"/>
    <n v="36"/>
    <n v="12.64"/>
    <n v="0.02"/>
    <x v="6355"/>
    <n v="4.9800000000000004"/>
    <n v="83.51"/>
    <n v="0.48"/>
    <x v="1"/>
    <x v="6"/>
    <x v="369"/>
    <x v="5"/>
    <x v="0"/>
    <n v="4989"/>
    <d v="2015-02-12T00:00:00"/>
    <x v="1"/>
    <x v="46"/>
    <n v="3060"/>
  </r>
  <r>
    <x v="419"/>
    <n v="61"/>
    <s v="Michael Kennedy"/>
    <x v="2"/>
    <n v="1"/>
    <x v="1102"/>
    <n v="30599"/>
    <s v="Not Specified"/>
    <n v="23"/>
    <n v="4.76"/>
    <n v="0.05"/>
    <x v="6356"/>
    <n v="0.88"/>
    <n v="33.47"/>
    <n v="0.39"/>
    <x v="0"/>
    <x v="3"/>
    <x v="530"/>
    <x v="2"/>
    <x v="0"/>
    <n v="4299"/>
    <d v="2015-02-12T00:00:00"/>
    <x v="0"/>
    <x v="25"/>
    <n v="5701"/>
  </r>
  <r>
    <x v="427"/>
    <n v="61"/>
    <s v="Alice McCarthy"/>
    <x v="2"/>
    <n v="1"/>
    <x v="1102"/>
    <n v="10917"/>
    <s v="Critical"/>
    <n v="14"/>
    <n v="115.99"/>
    <n v="0.09"/>
    <x v="6357"/>
    <n v="5.99"/>
    <n v="-90.123000000000005"/>
    <n v="0.56999999999999995"/>
    <x v="2"/>
    <x v="0"/>
    <x v="960"/>
    <x v="9"/>
    <x v="1"/>
    <n v="1510"/>
    <d v="2015-02-12T00:00:00"/>
    <x v="1"/>
    <x v="5"/>
    <n v="84118"/>
  </r>
  <r>
    <x v="1261"/>
    <n v="61"/>
    <s v="Maya Herman"/>
    <x v="2"/>
    <n v="1"/>
    <x v="1103"/>
    <n v="8007"/>
    <s v="Low"/>
    <n v="5"/>
    <n v="205.99"/>
    <n v="0.09"/>
    <x v="6358"/>
    <n v="8.99"/>
    <n v="-800.25"/>
    <n v="0.6"/>
    <x v="2"/>
    <x v="0"/>
    <x v="223"/>
    <x v="9"/>
    <x v="2"/>
    <n v="1090"/>
    <d v="2015-02-11T00:00:00"/>
    <x v="0"/>
    <x v="3"/>
    <n v="55066"/>
  </r>
  <r>
    <x v="528"/>
    <n v="61"/>
    <s v="Maya Herman"/>
    <x v="2"/>
    <n v="1"/>
    <x v="1103"/>
    <n v="8007"/>
    <s v="Low"/>
    <n v="35"/>
    <n v="99.99"/>
    <n v="0.09"/>
    <x v="6359"/>
    <n v="19.989999999999998"/>
    <n v="412.63"/>
    <n v="0.52"/>
    <x v="2"/>
    <x v="0"/>
    <x v="335"/>
    <x v="7"/>
    <x v="3"/>
    <n v="1091"/>
    <d v="2015-02-11T00:00:00"/>
    <x v="0"/>
    <x v="42"/>
    <n v="30161"/>
  </r>
  <r>
    <x v="67"/>
    <n v="61"/>
    <s v="Toby Swindell"/>
    <x v="0"/>
    <n v="1"/>
    <x v="1103"/>
    <n v="18500"/>
    <s v="Medium"/>
    <n v="44"/>
    <n v="58.14"/>
    <n v="0.08"/>
    <x v="6360"/>
    <n v="36.61"/>
    <n v="-779.81"/>
    <n v="0.61"/>
    <x v="1"/>
    <x v="4"/>
    <x v="863"/>
    <x v="10"/>
    <x v="3"/>
    <n v="2556"/>
    <d v="2015-02-12T00:00:00"/>
    <x v="2"/>
    <x v="29"/>
    <n v="38138"/>
  </r>
  <r>
    <x v="173"/>
    <n v="61"/>
    <s v="Bart Pistole"/>
    <x v="1"/>
    <n v="1"/>
    <x v="1103"/>
    <n v="54981"/>
    <s v="High"/>
    <n v="31"/>
    <n v="31.74"/>
    <n v="0.03"/>
    <x v="6361"/>
    <n v="12.62"/>
    <n v="174.7175"/>
    <n v="0.37"/>
    <x v="0"/>
    <x v="0"/>
    <x v="571"/>
    <x v="3"/>
    <x v="0"/>
    <n v="7670"/>
    <d v="2015-02-12T00:00:00"/>
    <x v="0"/>
    <x v="1"/>
    <n v="21133"/>
  </r>
  <r>
    <x v="743"/>
    <n v="61"/>
    <s v="Deanra Eno"/>
    <x v="2"/>
    <n v="1"/>
    <x v="1103"/>
    <n v="13157"/>
    <s v="Medium"/>
    <n v="2"/>
    <n v="20.99"/>
    <n v="7.0000000000000007E-2"/>
    <x v="6362"/>
    <n v="4.8099999999999996"/>
    <n v="-102.432"/>
    <n v="0.57999999999999996"/>
    <x v="2"/>
    <x v="5"/>
    <x v="358"/>
    <x v="9"/>
    <x v="1"/>
    <n v="1836"/>
    <d v="2015-02-12T00:00:00"/>
    <x v="0"/>
    <x v="2"/>
    <n v="92503"/>
  </r>
  <r>
    <x v="67"/>
    <n v="61"/>
    <s v="Toby Swindell"/>
    <x v="0"/>
    <n v="1"/>
    <x v="1103"/>
    <n v="18500"/>
    <s v="Medium"/>
    <n v="30"/>
    <n v="32.979999999999997"/>
    <n v="0.02"/>
    <x v="6363"/>
    <n v="5.5"/>
    <n v="-19.27"/>
    <n v="0.75"/>
    <x v="2"/>
    <x v="0"/>
    <x v="155"/>
    <x v="8"/>
    <x v="3"/>
    <n v="2557"/>
    <d v="2015-02-12T00:00:00"/>
    <x v="0"/>
    <x v="29"/>
    <n v="38138"/>
  </r>
  <r>
    <x v="1211"/>
    <n v="61"/>
    <s v="Janet Martin"/>
    <x v="2"/>
    <n v="1"/>
    <x v="1103"/>
    <n v="17093"/>
    <s v="Not Specified"/>
    <n v="50"/>
    <n v="95.98"/>
    <n v="0.1"/>
    <x v="6364"/>
    <n v="58.2"/>
    <n v="-1335.32"/>
    <n v="0.57999999999999996"/>
    <x v="1"/>
    <x v="2"/>
    <x v="1056"/>
    <x v="1"/>
    <x v="1"/>
    <n v="2365"/>
    <d v="2015-02-13T00:00:00"/>
    <x v="2"/>
    <x v="2"/>
    <n v="92253"/>
  </r>
  <r>
    <x v="67"/>
    <n v="61"/>
    <s v="Toby Swindell"/>
    <x v="0"/>
    <n v="1"/>
    <x v="1103"/>
    <n v="18500"/>
    <s v="Medium"/>
    <n v="30"/>
    <n v="80.98"/>
    <n v="0.01"/>
    <x v="6365"/>
    <n v="35"/>
    <n v="-643.46"/>
    <n v="0.81"/>
    <x v="0"/>
    <x v="1"/>
    <x v="695"/>
    <x v="0"/>
    <x v="3"/>
    <n v="2558"/>
    <d v="2015-02-13T00:00:00"/>
    <x v="0"/>
    <x v="29"/>
    <n v="38138"/>
  </r>
  <r>
    <x v="528"/>
    <n v="61"/>
    <s v="Shirley Daniels"/>
    <x v="2"/>
    <n v="1"/>
    <x v="1103"/>
    <n v="56514"/>
    <s v="Low"/>
    <n v="3"/>
    <n v="30.98"/>
    <n v="0.02"/>
    <x v="6366"/>
    <n v="11.63"/>
    <n v="-24.425999999999998"/>
    <n v="0.37"/>
    <x v="0"/>
    <x v="0"/>
    <x v="1227"/>
    <x v="3"/>
    <x v="0"/>
    <n v="7899"/>
    <d v="2015-02-18T00:00:00"/>
    <x v="0"/>
    <x v="13"/>
    <n v="13440"/>
  </r>
  <r>
    <x v="528"/>
    <n v="61"/>
    <s v="Shirley Daniels"/>
    <x v="2"/>
    <n v="1"/>
    <x v="1103"/>
    <n v="56514"/>
    <s v="Low"/>
    <n v="35"/>
    <n v="4.9800000000000004"/>
    <n v="0.02"/>
    <x v="6367"/>
    <n v="7.54"/>
    <n v="-153.19999999999999"/>
    <n v="0.38"/>
    <x v="0"/>
    <x v="0"/>
    <x v="334"/>
    <x v="2"/>
    <x v="0"/>
    <n v="7900"/>
    <d v="2015-02-18T00:00:00"/>
    <x v="0"/>
    <x v="13"/>
    <n v="13440"/>
  </r>
  <r>
    <x v="1103"/>
    <n v="61"/>
    <s v="Bruce Money"/>
    <x v="2"/>
    <n v="1"/>
    <x v="1104"/>
    <n v="4199"/>
    <s v="Critical"/>
    <n v="43"/>
    <n v="14.2"/>
    <n v="0.01"/>
    <x v="6368"/>
    <n v="5.3"/>
    <n v="102.53"/>
    <n v="0.46"/>
    <x v="1"/>
    <x v="3"/>
    <x v="351"/>
    <x v="5"/>
    <x v="1"/>
    <n v="614"/>
    <d v="2015-02-13T00:00:00"/>
    <x v="1"/>
    <x v="5"/>
    <n v="84057"/>
  </r>
  <r>
    <x v="816"/>
    <n v="61"/>
    <s v="Duane Noonan"/>
    <x v="2"/>
    <n v="1"/>
    <x v="1104"/>
    <n v="38661"/>
    <s v="High"/>
    <n v="48"/>
    <n v="6.48"/>
    <n v="0.04"/>
    <x v="6369"/>
    <n v="6.6"/>
    <n v="-118.74"/>
    <n v="0.37"/>
    <x v="0"/>
    <x v="0"/>
    <x v="206"/>
    <x v="2"/>
    <x v="1"/>
    <n v="5447"/>
    <d v="2015-02-13T00:00:00"/>
    <x v="0"/>
    <x v="30"/>
    <n v="80004"/>
  </r>
  <r>
    <x v="116"/>
    <n v="61"/>
    <s v="Sally Matthias"/>
    <x v="1"/>
    <n v="1"/>
    <x v="1104"/>
    <n v="10593"/>
    <s v="High"/>
    <n v="27"/>
    <n v="15.98"/>
    <n v="0.05"/>
    <x v="6370"/>
    <n v="8.99"/>
    <n v="-147.51"/>
    <n v="0.64"/>
    <x v="2"/>
    <x v="6"/>
    <x v="185"/>
    <x v="8"/>
    <x v="2"/>
    <n v="1468"/>
    <d v="2015-02-13T00:00:00"/>
    <x v="0"/>
    <x v="3"/>
    <n v="56001"/>
  </r>
  <r>
    <x v="116"/>
    <n v="61"/>
    <s v="Sally Matthias"/>
    <x v="1"/>
    <n v="1"/>
    <x v="1104"/>
    <n v="10593"/>
    <s v="High"/>
    <n v="26"/>
    <n v="27.42"/>
    <n v="0.05"/>
    <x v="6371"/>
    <n v="19.46"/>
    <n v="-40.98"/>
    <n v="0.44"/>
    <x v="1"/>
    <x v="0"/>
    <x v="1145"/>
    <x v="5"/>
    <x v="2"/>
    <n v="1469"/>
    <d v="2015-02-14T00:00:00"/>
    <x v="0"/>
    <x v="3"/>
    <n v="56001"/>
  </r>
  <r>
    <x v="1069"/>
    <n v="61"/>
    <s v="Vivian Mathis"/>
    <x v="1"/>
    <n v="1"/>
    <x v="1104"/>
    <n v="14272"/>
    <s v="Medium"/>
    <n v="32"/>
    <n v="80.98"/>
    <n v="7.0000000000000007E-2"/>
    <x v="6372"/>
    <n v="4.5"/>
    <n v="575.1"/>
    <n v="0.59"/>
    <x v="0"/>
    <x v="0"/>
    <x v="1044"/>
    <x v="13"/>
    <x v="0"/>
    <n v="2000"/>
    <d v="2015-02-14T00:00:00"/>
    <x v="0"/>
    <x v="1"/>
    <n v="20832"/>
  </r>
  <r>
    <x v="816"/>
    <n v="61"/>
    <s v="Duane Noonan"/>
    <x v="2"/>
    <n v="1"/>
    <x v="1104"/>
    <n v="38661"/>
    <s v="High"/>
    <n v="6"/>
    <n v="35.99"/>
    <n v="0.09"/>
    <x v="6373"/>
    <n v="0.99"/>
    <n v="-67.132999999999996"/>
    <n v="0.35"/>
    <x v="2"/>
    <x v="6"/>
    <x v="427"/>
    <x v="9"/>
    <x v="1"/>
    <n v="5448"/>
    <d v="2015-02-15T00:00:00"/>
    <x v="0"/>
    <x v="30"/>
    <n v="80004"/>
  </r>
  <r>
    <x v="1251"/>
    <n v="61"/>
    <s v="Pauline Webber"/>
    <x v="3"/>
    <n v="1"/>
    <x v="1105"/>
    <n v="40772"/>
    <s v="Critical"/>
    <n v="15"/>
    <n v="7.89"/>
    <n v="0"/>
    <x v="6374"/>
    <n v="2.82"/>
    <n v="22.85"/>
    <n v="0.4"/>
    <x v="0"/>
    <x v="3"/>
    <x v="678"/>
    <x v="14"/>
    <x v="3"/>
    <n v="5738"/>
    <d v="2015-02-14T00:00:00"/>
    <x v="0"/>
    <x v="42"/>
    <n v="31088"/>
  </r>
  <r>
    <x v="934"/>
    <n v="61"/>
    <s v="Dennis Pardue"/>
    <x v="0"/>
    <n v="1"/>
    <x v="1105"/>
    <n v="33184"/>
    <s v="Not Specified"/>
    <n v="32"/>
    <n v="11.7"/>
    <n v="0"/>
    <x v="6375"/>
    <n v="5.63"/>
    <n v="41.794499999999999"/>
    <n v="0.4"/>
    <x v="0"/>
    <x v="0"/>
    <x v="519"/>
    <x v="3"/>
    <x v="3"/>
    <n v="4657"/>
    <d v="2015-02-15T00:00:00"/>
    <x v="0"/>
    <x v="45"/>
    <n v="28205"/>
  </r>
  <r>
    <x v="934"/>
    <n v="61"/>
    <s v="Dennis Pardue"/>
    <x v="0"/>
    <n v="1"/>
    <x v="1105"/>
    <n v="33184"/>
    <s v="Not Specified"/>
    <n v="1"/>
    <n v="1889.99"/>
    <n v="0.09"/>
    <x v="6376"/>
    <n v="19.989999999999998"/>
    <n v="-961.50350000000003"/>
    <n v="0.36"/>
    <x v="0"/>
    <x v="0"/>
    <x v="730"/>
    <x v="3"/>
    <x v="3"/>
    <n v="4658"/>
    <d v="2015-02-15T00:00:00"/>
    <x v="0"/>
    <x v="45"/>
    <n v="28205"/>
  </r>
  <r>
    <x v="1002"/>
    <n v="61"/>
    <s v="Alan Hwang"/>
    <x v="0"/>
    <n v="1"/>
    <x v="1105"/>
    <n v="34211"/>
    <s v="Not Specified"/>
    <n v="15"/>
    <n v="9.93"/>
    <n v="0.1"/>
    <x v="6377"/>
    <n v="1.0900000000000001"/>
    <n v="36.229999999999997"/>
    <n v="0.43"/>
    <x v="0"/>
    <x v="3"/>
    <x v="689"/>
    <x v="6"/>
    <x v="2"/>
    <n v="4811"/>
    <d v="2015-02-16T00:00:00"/>
    <x v="0"/>
    <x v="9"/>
    <n v="77471"/>
  </r>
  <r>
    <x v="1207"/>
    <n v="61"/>
    <s v="Grant Thornton"/>
    <x v="2"/>
    <n v="1"/>
    <x v="1106"/>
    <n v="1537"/>
    <s v="Not Specified"/>
    <n v="5"/>
    <n v="2.16"/>
    <n v="7.0000000000000007E-2"/>
    <x v="1322"/>
    <n v="6.05"/>
    <n v="-20.297499999999999"/>
    <n v="0.37"/>
    <x v="0"/>
    <x v="0"/>
    <x v="205"/>
    <x v="3"/>
    <x v="0"/>
    <n v="227"/>
    <d v="2015-02-14T00:00:00"/>
    <x v="0"/>
    <x v="46"/>
    <n v="3842"/>
  </r>
  <r>
    <x v="234"/>
    <n v="61"/>
    <s v="Thea Hendricks"/>
    <x v="1"/>
    <n v="1"/>
    <x v="1106"/>
    <n v="1154"/>
    <s v="Critical"/>
    <n v="7"/>
    <n v="70.97"/>
    <n v="0.01"/>
    <x v="6378"/>
    <n v="3.5"/>
    <n v="57.1"/>
    <n v="0.59"/>
    <x v="0"/>
    <x v="0"/>
    <x v="469"/>
    <x v="13"/>
    <x v="0"/>
    <n v="178"/>
    <d v="2015-02-15T00:00:00"/>
    <x v="1"/>
    <x v="15"/>
    <n v="6903"/>
  </r>
  <r>
    <x v="345"/>
    <n v="61"/>
    <s v="Alex Grayson"/>
    <x v="3"/>
    <n v="1"/>
    <x v="1106"/>
    <n v="54053"/>
    <s v="High"/>
    <n v="18"/>
    <n v="55.99"/>
    <n v="0.06"/>
    <x v="6379"/>
    <n v="5"/>
    <n v="-230.34"/>
    <n v="0.8"/>
    <x v="2"/>
    <x v="6"/>
    <x v="413"/>
    <x v="9"/>
    <x v="0"/>
    <n v="7555"/>
    <d v="2015-02-15T00:00:00"/>
    <x v="1"/>
    <x v="19"/>
    <n v="4401"/>
  </r>
  <r>
    <x v="1373"/>
    <n v="61"/>
    <s v="Alex Grayson"/>
    <x v="3"/>
    <n v="1"/>
    <x v="1106"/>
    <n v="54053"/>
    <s v="High"/>
    <n v="34"/>
    <n v="200.99"/>
    <n v="0.03"/>
    <x v="6380"/>
    <n v="8.08"/>
    <n v="1185.4079999999999"/>
    <n v="0.59"/>
    <x v="2"/>
    <x v="0"/>
    <x v="616"/>
    <x v="9"/>
    <x v="0"/>
    <n v="7556"/>
    <d v="2015-02-15T00:00:00"/>
    <x v="0"/>
    <x v="22"/>
    <n v="8861"/>
  </r>
  <r>
    <x v="20"/>
    <n v="61"/>
    <s v="Sylvia Foulston"/>
    <x v="1"/>
    <n v="1"/>
    <x v="1106"/>
    <n v="1154"/>
    <s v="Critical"/>
    <n v="44"/>
    <n v="100.98"/>
    <n v="0.04"/>
    <x v="6381"/>
    <n v="26.22"/>
    <n v="440.72"/>
    <n v="0.6"/>
    <x v="1"/>
    <x v="4"/>
    <x v="1153"/>
    <x v="10"/>
    <x v="2"/>
    <n v="175"/>
    <d v="2015-02-16T00:00:00"/>
    <x v="2"/>
    <x v="14"/>
    <n v="60056"/>
  </r>
  <r>
    <x v="20"/>
    <n v="61"/>
    <s v="Sylvia Foulston"/>
    <x v="1"/>
    <n v="1"/>
    <x v="1106"/>
    <n v="1154"/>
    <s v="Critical"/>
    <n v="11"/>
    <n v="71.37"/>
    <n v="0.25"/>
    <x v="6382"/>
    <n v="69"/>
    <n v="-481.041"/>
    <n v="0.68"/>
    <x v="1"/>
    <x v="1"/>
    <x v="222"/>
    <x v="4"/>
    <x v="2"/>
    <n v="176"/>
    <d v="2015-02-16T00:00:00"/>
    <x v="0"/>
    <x v="14"/>
    <n v="60056"/>
  </r>
  <r>
    <x v="535"/>
    <n v="61"/>
    <s v="Susan Vittorini"/>
    <x v="1"/>
    <n v="1"/>
    <x v="1106"/>
    <n v="43203"/>
    <s v="Not Specified"/>
    <n v="32"/>
    <n v="6.68"/>
    <n v="0.02"/>
    <x v="6383"/>
    <n v="5.2"/>
    <n v="-33.69"/>
    <n v="0.37"/>
    <x v="0"/>
    <x v="0"/>
    <x v="520"/>
    <x v="2"/>
    <x v="2"/>
    <n v="6097"/>
    <d v="2015-02-16T00:00:00"/>
    <x v="0"/>
    <x v="14"/>
    <n v="60160"/>
  </r>
  <r>
    <x v="1022"/>
    <n v="61"/>
    <s v="Thea Hendricks"/>
    <x v="1"/>
    <n v="1"/>
    <x v="1106"/>
    <n v="1154"/>
    <s v="Critical"/>
    <n v="23"/>
    <n v="4.91"/>
    <n v="0.02"/>
    <x v="6384"/>
    <n v="0.5"/>
    <n v="53.13"/>
    <n v="0.36"/>
    <x v="0"/>
    <x v="0"/>
    <x v="210"/>
    <x v="12"/>
    <x v="0"/>
    <n v="177"/>
    <d v="2015-02-16T00:00:00"/>
    <x v="0"/>
    <x v="46"/>
    <n v="3038"/>
  </r>
  <r>
    <x v="825"/>
    <n v="61"/>
    <s v="Toby Knight"/>
    <x v="2"/>
    <n v="1"/>
    <x v="1107"/>
    <n v="54371"/>
    <s v="Not Specified"/>
    <n v="28"/>
    <n v="3.78"/>
    <n v="0"/>
    <x v="6385"/>
    <n v="0.71"/>
    <n v="46.3"/>
    <n v="0.39"/>
    <x v="0"/>
    <x v="3"/>
    <x v="940"/>
    <x v="14"/>
    <x v="3"/>
    <n v="7601"/>
    <d v="2015-02-15T00:00:00"/>
    <x v="0"/>
    <x v="12"/>
    <n v="33322"/>
  </r>
  <r>
    <x v="1260"/>
    <n v="61"/>
    <s v="Erin Ashbrook"/>
    <x v="3"/>
    <n v="1"/>
    <x v="1107"/>
    <n v="38052"/>
    <s v="Low"/>
    <n v="13"/>
    <n v="40.98"/>
    <n v="0.03"/>
    <x v="6386"/>
    <n v="1.99"/>
    <n v="118.4"/>
    <n v="0.44"/>
    <x v="2"/>
    <x v="6"/>
    <x v="1162"/>
    <x v="8"/>
    <x v="2"/>
    <n v="5357"/>
    <d v="2015-02-15T00:00:00"/>
    <x v="0"/>
    <x v="9"/>
    <n v="76106"/>
  </r>
  <r>
    <x v="364"/>
    <n v="61"/>
    <s v="Katrina Willman"/>
    <x v="3"/>
    <n v="1"/>
    <x v="1107"/>
    <n v="29473"/>
    <s v="Medium"/>
    <n v="40"/>
    <n v="320.64"/>
    <n v="0"/>
    <x v="6387"/>
    <n v="29.2"/>
    <n v="-774.89068799999995"/>
    <n v="0.66"/>
    <x v="1"/>
    <x v="4"/>
    <x v="871"/>
    <x v="4"/>
    <x v="0"/>
    <n v="4152"/>
    <d v="2015-02-16T00:00:00"/>
    <x v="2"/>
    <x v="22"/>
    <n v="7050"/>
  </r>
  <r>
    <x v="1374"/>
    <n v="61"/>
    <s v="Ben Peterman"/>
    <x v="2"/>
    <n v="1"/>
    <x v="1107"/>
    <n v="32292"/>
    <s v="Low"/>
    <n v="1"/>
    <n v="11.55"/>
    <n v="7.0000000000000007E-2"/>
    <x v="6388"/>
    <n v="2.36"/>
    <n v="-6.73"/>
    <n v="0.55000000000000004"/>
    <x v="0"/>
    <x v="3"/>
    <x v="74"/>
    <x v="6"/>
    <x v="0"/>
    <n v="4539"/>
    <d v="2015-02-17T00:00:00"/>
    <x v="0"/>
    <x v="35"/>
    <n v="2878"/>
  </r>
  <r>
    <x v="780"/>
    <n v="61"/>
    <s v="Toby Knight"/>
    <x v="2"/>
    <n v="1"/>
    <x v="1107"/>
    <n v="54371"/>
    <s v="Not Specified"/>
    <n v="7"/>
    <n v="16.739999999999998"/>
    <n v="0.05"/>
    <x v="6389"/>
    <n v="5.08"/>
    <n v="6.2984999999999998"/>
    <n v="0.36"/>
    <x v="0"/>
    <x v="0"/>
    <x v="1190"/>
    <x v="3"/>
    <x v="3"/>
    <n v="7602"/>
    <d v="2015-02-17T00:00:00"/>
    <x v="0"/>
    <x v="12"/>
    <n v="32303"/>
  </r>
  <r>
    <x v="1020"/>
    <n v="61"/>
    <s v="Katrina Willman"/>
    <x v="3"/>
    <n v="1"/>
    <x v="1107"/>
    <n v="29473"/>
    <s v="Medium"/>
    <n v="31"/>
    <n v="7.99"/>
    <n v="0.05"/>
    <x v="6390"/>
    <n v="5.03"/>
    <n v="-111.98"/>
    <n v="0.6"/>
    <x v="2"/>
    <x v="5"/>
    <x v="716"/>
    <x v="9"/>
    <x v="0"/>
    <n v="4153"/>
    <d v="2015-02-17T00:00:00"/>
    <x v="0"/>
    <x v="19"/>
    <n v="4092"/>
  </r>
  <r>
    <x v="898"/>
    <n v="61"/>
    <s v="Ben Peterman"/>
    <x v="2"/>
    <n v="1"/>
    <x v="1107"/>
    <n v="32292"/>
    <s v="Low"/>
    <n v="49"/>
    <n v="115.99"/>
    <n v="0.04"/>
    <x v="6391"/>
    <n v="5.99"/>
    <n v="1601.64"/>
    <n v="0.56999999999999995"/>
    <x v="2"/>
    <x v="0"/>
    <x v="960"/>
    <x v="9"/>
    <x v="0"/>
    <n v="4538"/>
    <d v="2015-02-22T00:00:00"/>
    <x v="0"/>
    <x v="46"/>
    <n v="3246"/>
  </r>
  <r>
    <x v="1375"/>
    <n v="61"/>
    <s v="Nick Crebassa"/>
    <x v="2"/>
    <n v="1"/>
    <x v="1108"/>
    <n v="31106"/>
    <s v="Low"/>
    <n v="37"/>
    <n v="2.61"/>
    <n v="0"/>
    <x v="6392"/>
    <n v="0.5"/>
    <n v="40.520000000000003"/>
    <n v="0.39"/>
    <x v="0"/>
    <x v="0"/>
    <x v="586"/>
    <x v="12"/>
    <x v="3"/>
    <n v="4364"/>
    <d v="2015-02-16T00:00:00"/>
    <x v="0"/>
    <x v="8"/>
    <n v="70364"/>
  </r>
  <r>
    <x v="839"/>
    <n v="61"/>
    <s v="Cyma Kinney"/>
    <x v="0"/>
    <n v="1"/>
    <x v="1108"/>
    <n v="14212"/>
    <s v="Critical"/>
    <n v="4"/>
    <n v="6.24"/>
    <n v="0"/>
    <x v="6393"/>
    <n v="5.22"/>
    <n v="-17.16"/>
    <n v="0.6"/>
    <x v="1"/>
    <x v="0"/>
    <x v="714"/>
    <x v="5"/>
    <x v="1"/>
    <n v="1992"/>
    <d v="2015-02-17T00:00:00"/>
    <x v="0"/>
    <x v="21"/>
    <n v="98661"/>
  </r>
  <r>
    <x v="1375"/>
    <n v="61"/>
    <s v="Nick Crebassa"/>
    <x v="2"/>
    <n v="1"/>
    <x v="1108"/>
    <n v="31106"/>
    <s v="Low"/>
    <n v="45"/>
    <n v="5.68"/>
    <n v="0.01"/>
    <x v="6394"/>
    <n v="3.6"/>
    <n v="-57.33"/>
    <n v="0.56000000000000005"/>
    <x v="0"/>
    <x v="6"/>
    <x v="760"/>
    <x v="16"/>
    <x v="3"/>
    <n v="4366"/>
    <d v="2015-02-18T00:00:00"/>
    <x v="0"/>
    <x v="8"/>
    <n v="70364"/>
  </r>
  <r>
    <x v="506"/>
    <n v="61"/>
    <s v="Cyma Kinney"/>
    <x v="0"/>
    <n v="1"/>
    <x v="1108"/>
    <n v="14212"/>
    <s v="Critical"/>
    <n v="8"/>
    <n v="2.61"/>
    <n v="0.02"/>
    <x v="6395"/>
    <n v="0.5"/>
    <n v="4.63"/>
    <n v="0.39"/>
    <x v="0"/>
    <x v="0"/>
    <x v="371"/>
    <x v="12"/>
    <x v="1"/>
    <n v="1993"/>
    <d v="2015-02-18T00:00:00"/>
    <x v="0"/>
    <x v="21"/>
    <n v="99362"/>
  </r>
  <r>
    <x v="1375"/>
    <n v="61"/>
    <s v="Nick Crebassa"/>
    <x v="2"/>
    <n v="1"/>
    <x v="1108"/>
    <n v="31106"/>
    <s v="Low"/>
    <n v="7"/>
    <n v="25.13"/>
    <n v="0.03"/>
    <x v="6396"/>
    <n v="9.8699999999999992"/>
    <n v="66.47"/>
    <n v="0.57999999999999996"/>
    <x v="1"/>
    <x v="0"/>
    <x v="1247"/>
    <x v="5"/>
    <x v="3"/>
    <n v="4365"/>
    <d v="2015-02-21T00:00:00"/>
    <x v="0"/>
    <x v="8"/>
    <n v="70364"/>
  </r>
  <r>
    <x v="1314"/>
    <n v="61"/>
    <s v="Nick Crebassa"/>
    <x v="2"/>
    <n v="1"/>
    <x v="1108"/>
    <n v="31106"/>
    <s v="Low"/>
    <n v="43"/>
    <n v="125.99"/>
    <n v="0"/>
    <x v="6397"/>
    <n v="5.63"/>
    <n v="1263.0060000000001"/>
    <n v="0.6"/>
    <x v="2"/>
    <x v="0"/>
    <x v="1143"/>
    <x v="9"/>
    <x v="3"/>
    <n v="4367"/>
    <d v="2015-02-23T00:00:00"/>
    <x v="0"/>
    <x v="8"/>
    <n v="70065"/>
  </r>
  <r>
    <x v="366"/>
    <n v="61"/>
    <s v="Tracy Blumstein"/>
    <x v="1"/>
    <n v="1"/>
    <x v="1109"/>
    <n v="24775"/>
    <s v="Critical"/>
    <n v="6"/>
    <n v="14.58"/>
    <n v="0.06"/>
    <x v="6398"/>
    <n v="57.4"/>
    <n v="-19.34"/>
    <n v="0.48"/>
    <x v="1"/>
    <x v="0"/>
    <x v="941"/>
    <x v="5"/>
    <x v="3"/>
    <n v="3481"/>
    <d v="2015-02-18T00:00:00"/>
    <x v="0"/>
    <x v="17"/>
    <n v="29203"/>
  </r>
  <r>
    <x v="588"/>
    <n v="61"/>
    <s v="Ralph Kennedy"/>
    <x v="2"/>
    <n v="1"/>
    <x v="1109"/>
    <n v="14240"/>
    <s v="High"/>
    <n v="24"/>
    <n v="2.78"/>
    <n v="0"/>
    <x v="6399"/>
    <n v="1.49"/>
    <n v="1.3089999999999999"/>
    <n v="0.39"/>
    <x v="0"/>
    <x v="0"/>
    <x v="1168"/>
    <x v="3"/>
    <x v="2"/>
    <n v="1995"/>
    <d v="2015-02-18T00:00:00"/>
    <x v="0"/>
    <x v="24"/>
    <n v="49001"/>
  </r>
  <r>
    <x v="725"/>
    <n v="61"/>
    <s v="Craig Leslie"/>
    <x v="3"/>
    <n v="1"/>
    <x v="1109"/>
    <n v="40065"/>
    <s v="High"/>
    <n v="4"/>
    <n v="20.99"/>
    <n v="0.04"/>
    <x v="6400"/>
    <n v="0.99"/>
    <n v="-54.505000000000003"/>
    <n v="0.37"/>
    <x v="2"/>
    <x v="3"/>
    <x v="848"/>
    <x v="9"/>
    <x v="1"/>
    <n v="5661"/>
    <d v="2015-02-18T00:00:00"/>
    <x v="1"/>
    <x v="5"/>
    <n v="84106"/>
  </r>
  <r>
    <x v="725"/>
    <n v="61"/>
    <s v="Craig Leslie"/>
    <x v="3"/>
    <n v="1"/>
    <x v="1109"/>
    <n v="40065"/>
    <s v="High"/>
    <n v="49"/>
    <n v="449.99"/>
    <n v="0.06"/>
    <x v="6401"/>
    <n v="24.49"/>
    <n v="6225.36"/>
    <n v="0.52"/>
    <x v="2"/>
    <x v="1"/>
    <x v="634"/>
    <x v="11"/>
    <x v="1"/>
    <n v="5660"/>
    <d v="2015-02-18T00:00:00"/>
    <x v="0"/>
    <x v="5"/>
    <n v="84106"/>
  </r>
  <r>
    <x v="366"/>
    <n v="61"/>
    <s v="Tracy Blumstein"/>
    <x v="1"/>
    <n v="1"/>
    <x v="1109"/>
    <n v="24775"/>
    <s v="Critical"/>
    <n v="15"/>
    <n v="100.98"/>
    <n v="0"/>
    <x v="6402"/>
    <n v="56.22"/>
    <n v="112.58"/>
    <n v="0.6"/>
    <x v="1"/>
    <x v="4"/>
    <x v="1153"/>
    <x v="10"/>
    <x v="3"/>
    <n v="3480"/>
    <d v="2015-02-19T00:00:00"/>
    <x v="2"/>
    <x v="17"/>
    <n v="29203"/>
  </r>
  <r>
    <x v="247"/>
    <n v="61"/>
    <s v="Alan Barnes"/>
    <x v="2"/>
    <n v="1"/>
    <x v="1109"/>
    <n v="40067"/>
    <s v="Low"/>
    <n v="38"/>
    <n v="65.989999999999995"/>
    <n v="0"/>
    <x v="6403"/>
    <n v="5.31"/>
    <n v="519.24599999999998"/>
    <n v="0.56999999999999995"/>
    <x v="2"/>
    <x v="0"/>
    <x v="789"/>
    <x v="9"/>
    <x v="2"/>
    <n v="5662"/>
    <d v="2015-02-19T00:00:00"/>
    <x v="0"/>
    <x v="14"/>
    <n v="60107"/>
  </r>
  <r>
    <x v="509"/>
    <n v="61"/>
    <s v="Eugene Moren"/>
    <x v="1"/>
    <n v="1"/>
    <x v="1109"/>
    <n v="4391"/>
    <s v="High"/>
    <n v="20"/>
    <n v="155.99"/>
    <n v="0.06"/>
    <x v="6404"/>
    <n v="3.9"/>
    <n v="428.47199999999998"/>
    <n v="0.55000000000000004"/>
    <x v="2"/>
    <x v="0"/>
    <x v="479"/>
    <x v="9"/>
    <x v="1"/>
    <n v="631"/>
    <d v="2015-02-19T00:00:00"/>
    <x v="0"/>
    <x v="30"/>
    <n v="80013"/>
  </r>
  <r>
    <x v="1038"/>
    <n v="61"/>
    <s v="Thais Sissman"/>
    <x v="2"/>
    <n v="1"/>
    <x v="1109"/>
    <n v="801"/>
    <s v="Critical"/>
    <n v="20"/>
    <n v="2.74"/>
    <n v="0.03"/>
    <x v="6405"/>
    <n v="3.5"/>
    <n v="-47.41"/>
    <n v="0.57999999999999996"/>
    <x v="0"/>
    <x v="6"/>
    <x v="995"/>
    <x v="6"/>
    <x v="3"/>
    <n v="123"/>
    <d v="2015-02-20T00:00:00"/>
    <x v="0"/>
    <x v="12"/>
    <n v="34759"/>
  </r>
  <r>
    <x v="357"/>
    <n v="61"/>
    <s v="Art Foster"/>
    <x v="1"/>
    <n v="1"/>
    <x v="1109"/>
    <n v="40673"/>
    <s v="Low"/>
    <n v="14"/>
    <n v="10.94"/>
    <n v="0.02"/>
    <x v="2962"/>
    <n v="1.39"/>
    <n v="62.54"/>
    <n v="0.35"/>
    <x v="0"/>
    <x v="0"/>
    <x v="1013"/>
    <x v="15"/>
    <x v="1"/>
    <n v="5731"/>
    <d v="2015-02-22T00:00:00"/>
    <x v="0"/>
    <x v="30"/>
    <n v="80232"/>
  </r>
  <r>
    <x v="1167"/>
    <n v="61"/>
    <s v="Deirdre Greer"/>
    <x v="1"/>
    <n v="1"/>
    <x v="1109"/>
    <n v="41830"/>
    <s v="Low"/>
    <n v="42"/>
    <n v="120.97"/>
    <n v="0"/>
    <x v="6406"/>
    <n v="26.3"/>
    <n v="1841.92"/>
    <n v="0.38"/>
    <x v="2"/>
    <x v="2"/>
    <x v="32"/>
    <x v="7"/>
    <x v="0"/>
    <n v="5901"/>
    <d v="2015-02-24T00:00:00"/>
    <x v="2"/>
    <x v="13"/>
    <n v="11720"/>
  </r>
  <r>
    <x v="198"/>
    <n v="61"/>
    <s v="Charles Crestani"/>
    <x v="3"/>
    <n v="1"/>
    <x v="1110"/>
    <n v="52003"/>
    <s v="Low"/>
    <n v="2"/>
    <n v="55.99"/>
    <n v="0.1"/>
    <x v="6407"/>
    <n v="5"/>
    <n v="-300.38799999999998"/>
    <n v="0.83"/>
    <x v="2"/>
    <x v="6"/>
    <x v="415"/>
    <x v="9"/>
    <x v="1"/>
    <n v="7293"/>
    <d v="2015-02-18T00:00:00"/>
    <x v="0"/>
    <x v="2"/>
    <n v="93454"/>
  </r>
  <r>
    <x v="1213"/>
    <n v="61"/>
    <s v="Ed Braxton"/>
    <x v="1"/>
    <n v="1"/>
    <x v="1110"/>
    <n v="42115"/>
    <s v="Critical"/>
    <n v="21"/>
    <n v="31.78"/>
    <n v="0.01"/>
    <x v="6408"/>
    <n v="1.99"/>
    <n v="224.71"/>
    <n v="0.42"/>
    <x v="2"/>
    <x v="6"/>
    <x v="186"/>
    <x v="8"/>
    <x v="1"/>
    <n v="5937"/>
    <d v="2015-02-18T00:00:00"/>
    <x v="0"/>
    <x v="40"/>
    <n v="85364"/>
  </r>
  <r>
    <x v="672"/>
    <n v="61"/>
    <s v="Brooke Gillingham"/>
    <x v="0"/>
    <n v="1"/>
    <x v="1110"/>
    <n v="32192"/>
    <s v="Not Specified"/>
    <n v="4"/>
    <n v="45.99"/>
    <n v="0.03"/>
    <x v="6409"/>
    <n v="2.5"/>
    <n v="-171.17099999999999"/>
    <n v="0.56000000000000005"/>
    <x v="2"/>
    <x v="0"/>
    <x v="1046"/>
    <x v="9"/>
    <x v="1"/>
    <n v="4523"/>
    <d v="2015-02-18T00:00:00"/>
    <x v="0"/>
    <x v="6"/>
    <n v="97756"/>
  </r>
  <r>
    <x v="957"/>
    <n v="61"/>
    <s v="Lena Radford"/>
    <x v="0"/>
    <n v="1"/>
    <x v="1110"/>
    <n v="37123"/>
    <s v="High"/>
    <n v="50"/>
    <n v="15.23"/>
    <n v="0.05"/>
    <x v="3862"/>
    <n v="27.75"/>
    <n v="11.65095"/>
    <n v="0.76"/>
    <x v="1"/>
    <x v="4"/>
    <x v="748"/>
    <x v="4"/>
    <x v="0"/>
    <n v="5215"/>
    <d v="2015-02-19T00:00:00"/>
    <x v="2"/>
    <x v="20"/>
    <n v="44017"/>
  </r>
  <r>
    <x v="219"/>
    <n v="61"/>
    <s v="Anthony O'Donnell"/>
    <x v="2"/>
    <n v="1"/>
    <x v="1110"/>
    <n v="37445"/>
    <s v="High"/>
    <n v="37"/>
    <n v="60.22"/>
    <n v="0.05"/>
    <x v="6410"/>
    <n v="3.5"/>
    <n v="660.25"/>
    <n v="0.56999999999999995"/>
    <x v="0"/>
    <x v="0"/>
    <x v="139"/>
    <x v="13"/>
    <x v="1"/>
    <n v="5264"/>
    <d v="2015-02-19T00:00:00"/>
    <x v="0"/>
    <x v="30"/>
    <n v="80027"/>
  </r>
  <r>
    <x v="1213"/>
    <n v="61"/>
    <s v="Ed Braxton"/>
    <x v="1"/>
    <n v="1"/>
    <x v="1110"/>
    <n v="42115"/>
    <s v="Critical"/>
    <n v="19"/>
    <n v="28.28"/>
    <n v="0.02"/>
    <x v="6411"/>
    <n v="13.99"/>
    <n v="-93.46"/>
    <n v="0.57999999999999996"/>
    <x v="0"/>
    <x v="5"/>
    <x v="43"/>
    <x v="0"/>
    <x v="1"/>
    <n v="5938"/>
    <d v="2015-02-19T00:00:00"/>
    <x v="0"/>
    <x v="40"/>
    <n v="85364"/>
  </r>
  <r>
    <x v="1376"/>
    <n v="61"/>
    <s v="Ed Braxton"/>
    <x v="1"/>
    <n v="1"/>
    <x v="1110"/>
    <n v="12418"/>
    <s v="Not Specified"/>
    <n v="38"/>
    <n v="7.98"/>
    <n v="0.09"/>
    <x v="6412"/>
    <n v="6.5"/>
    <n v="-142.86000000000001"/>
    <n v="0.59"/>
    <x v="0"/>
    <x v="5"/>
    <x v="660"/>
    <x v="0"/>
    <x v="1"/>
    <n v="1726"/>
    <d v="2015-02-20T00:00:00"/>
    <x v="0"/>
    <x v="40"/>
    <n v="85281"/>
  </r>
  <r>
    <x v="198"/>
    <n v="61"/>
    <s v="Charles Crestani"/>
    <x v="3"/>
    <n v="1"/>
    <x v="1110"/>
    <n v="52003"/>
    <s v="Low"/>
    <n v="11"/>
    <n v="212.6"/>
    <n v="0.04"/>
    <x v="6413"/>
    <n v="110.2"/>
    <n v="-776.72"/>
    <n v="0.73"/>
    <x v="1"/>
    <x v="4"/>
    <x v="8"/>
    <x v="4"/>
    <x v="1"/>
    <n v="7292"/>
    <d v="2015-02-25T00:00:00"/>
    <x v="2"/>
    <x v="2"/>
    <n v="93454"/>
  </r>
  <r>
    <x v="19"/>
    <n v="62"/>
    <s v="Sung Shariari"/>
    <x v="2"/>
    <n v="1"/>
    <x v="1111"/>
    <n v="12711"/>
    <s v="Critical"/>
    <n v="32"/>
    <n v="43.98"/>
    <n v="0"/>
    <x v="6414"/>
    <n v="8.99"/>
    <n v="294.81"/>
    <n v="0.57999999999999996"/>
    <x v="0"/>
    <x v="6"/>
    <x v="177"/>
    <x v="6"/>
    <x v="3"/>
    <n v="1776"/>
    <d v="2015-02-20T00:00:00"/>
    <x v="0"/>
    <x v="8"/>
    <n v="71203"/>
  </r>
  <r>
    <x v="871"/>
    <n v="62"/>
    <s v="Sung Shariari"/>
    <x v="2"/>
    <n v="1"/>
    <x v="1111"/>
    <n v="12711"/>
    <s v="Critical"/>
    <n v="45"/>
    <n v="12.98"/>
    <n v="0.05"/>
    <x v="6415"/>
    <n v="3.14"/>
    <n v="40.32"/>
    <n v="0.6"/>
    <x v="0"/>
    <x v="6"/>
    <x v="725"/>
    <x v="16"/>
    <x v="3"/>
    <n v="1777"/>
    <d v="2015-02-20T00:00:00"/>
    <x v="0"/>
    <x v="8"/>
    <n v="70560"/>
  </r>
  <r>
    <x v="531"/>
    <n v="62"/>
    <s v="Quincy Jones"/>
    <x v="2"/>
    <n v="1"/>
    <x v="1111"/>
    <n v="39075"/>
    <s v="Not Specified"/>
    <n v="50"/>
    <n v="10.35"/>
    <n v="0.01"/>
    <x v="6416"/>
    <n v="0.99"/>
    <n v="250.66"/>
    <n v="0.37"/>
    <x v="0"/>
    <x v="0"/>
    <x v="999"/>
    <x v="12"/>
    <x v="1"/>
    <n v="5510"/>
    <d v="2015-02-20T00:00:00"/>
    <x v="0"/>
    <x v="37"/>
    <n v="88201"/>
  </r>
  <r>
    <x v="266"/>
    <n v="62"/>
    <s v="Annie Thurman"/>
    <x v="3"/>
    <n v="1"/>
    <x v="1111"/>
    <n v="5860"/>
    <s v="Not Specified"/>
    <n v="12"/>
    <n v="4.84"/>
    <n v="0.09"/>
    <x v="6417"/>
    <n v="0.71"/>
    <n v="8.33"/>
    <n v="0.52"/>
    <x v="0"/>
    <x v="3"/>
    <x v="381"/>
    <x v="6"/>
    <x v="1"/>
    <n v="813"/>
    <d v="2015-02-21T00:00:00"/>
    <x v="0"/>
    <x v="5"/>
    <n v="84321"/>
  </r>
  <r>
    <x v="672"/>
    <n v="62"/>
    <s v="Alan Dominguez"/>
    <x v="2"/>
    <n v="1"/>
    <x v="1111"/>
    <n v="26309"/>
    <s v="Low"/>
    <n v="42"/>
    <n v="3.08"/>
    <n v="0.09"/>
    <x v="2354"/>
    <n v="0.99"/>
    <n v="32.53"/>
    <n v="0.37"/>
    <x v="0"/>
    <x v="0"/>
    <x v="655"/>
    <x v="12"/>
    <x v="1"/>
    <n v="3677"/>
    <d v="2015-02-21T00:00:00"/>
    <x v="0"/>
    <x v="21"/>
    <n v="98052"/>
  </r>
  <r>
    <x v="17"/>
    <n v="61"/>
    <s v="Anthony Witt"/>
    <x v="2"/>
    <n v="1"/>
    <x v="1111"/>
    <n v="1057"/>
    <s v="Critical"/>
    <n v="41"/>
    <n v="8.4600000000000009"/>
    <n v="0.09"/>
    <x v="6418"/>
    <n v="3.62"/>
    <n v="-52.48"/>
    <n v="0.61"/>
    <x v="2"/>
    <x v="6"/>
    <x v="983"/>
    <x v="8"/>
    <x v="2"/>
    <n v="167"/>
    <d v="2015-02-21T00:00:00"/>
    <x v="0"/>
    <x v="9"/>
    <n v="77536"/>
  </r>
  <r>
    <x v="737"/>
    <n v="62"/>
    <s v="Deanra Eno"/>
    <x v="2"/>
    <n v="1"/>
    <x v="1111"/>
    <n v="35905"/>
    <s v="Low"/>
    <n v="20"/>
    <n v="1.68"/>
    <n v="0.09"/>
    <x v="6419"/>
    <n v="1.57"/>
    <n v="-17.18"/>
    <n v="0.59"/>
    <x v="0"/>
    <x v="3"/>
    <x v="125"/>
    <x v="6"/>
    <x v="0"/>
    <n v="5036"/>
    <d v="2015-02-24T00:00:00"/>
    <x v="1"/>
    <x v="22"/>
    <n v="7079"/>
  </r>
  <r>
    <x v="36"/>
    <n v="62"/>
    <s v="Ruben Dartt"/>
    <x v="2"/>
    <n v="1"/>
    <x v="1112"/>
    <n v="6"/>
    <s v="Not Specified"/>
    <n v="2"/>
    <n v="2.08"/>
    <n v="0.01"/>
    <x v="6420"/>
    <n v="2.56"/>
    <n v="-4.6399999999999997"/>
    <n v="0.55000000000000004"/>
    <x v="0"/>
    <x v="6"/>
    <x v="273"/>
    <x v="16"/>
    <x v="1"/>
    <n v="2"/>
    <d v="2015-02-21T00:00:00"/>
    <x v="0"/>
    <x v="21"/>
    <n v="98026"/>
  </r>
  <r>
    <x v="775"/>
    <n v="62"/>
    <s v="Matt Hagelstein"/>
    <x v="1"/>
    <n v="1"/>
    <x v="1113"/>
    <n v="46466"/>
    <s v="Medium"/>
    <n v="7"/>
    <n v="37.93"/>
    <n v="0.05"/>
    <x v="6421"/>
    <n v="13.99"/>
    <n v="71.31"/>
    <n v="0.67"/>
    <x v="1"/>
    <x v="3"/>
    <x v="1175"/>
    <x v="5"/>
    <x v="2"/>
    <n v="6527"/>
    <d v="2015-02-22T00:00:00"/>
    <x v="0"/>
    <x v="9"/>
    <n v="76543"/>
  </r>
  <r>
    <x v="969"/>
    <n v="62"/>
    <s v="Erin Mull"/>
    <x v="0"/>
    <n v="1"/>
    <x v="1114"/>
    <n v="35392"/>
    <s v="High"/>
    <n v="9"/>
    <n v="6.48"/>
    <n v="0.01"/>
    <x v="6422"/>
    <n v="9.68"/>
    <n v="-50.2"/>
    <n v="0.36"/>
    <x v="0"/>
    <x v="0"/>
    <x v="240"/>
    <x v="2"/>
    <x v="3"/>
    <n v="4975"/>
    <d v="2015-02-23T00:00:00"/>
    <x v="0"/>
    <x v="4"/>
    <n v="35020"/>
  </r>
  <r>
    <x v="450"/>
    <n v="62"/>
    <s v="Katharine Harms"/>
    <x v="3"/>
    <n v="1"/>
    <x v="1114"/>
    <n v="41921"/>
    <s v="Medium"/>
    <n v="29"/>
    <n v="11.58"/>
    <n v="0.04"/>
    <x v="2578"/>
    <n v="6.97"/>
    <n v="-5.45"/>
    <n v="0.35"/>
    <x v="0"/>
    <x v="0"/>
    <x v="131"/>
    <x v="15"/>
    <x v="1"/>
    <n v="5912"/>
    <d v="2015-02-24T00:00:00"/>
    <x v="1"/>
    <x v="37"/>
    <n v="88310"/>
  </r>
  <r>
    <x v="722"/>
    <n v="62"/>
    <s v="Katharine Harms"/>
    <x v="3"/>
    <n v="1"/>
    <x v="1114"/>
    <n v="51239"/>
    <s v="Low"/>
    <n v="48"/>
    <n v="85.29"/>
    <n v="0.09"/>
    <x v="6423"/>
    <n v="60"/>
    <n v="-1296.93"/>
    <n v="0.56000000000000005"/>
    <x v="1"/>
    <x v="2"/>
    <x v="1068"/>
    <x v="4"/>
    <x v="1"/>
    <n v="7181"/>
    <d v="2015-02-25T00:00:00"/>
    <x v="2"/>
    <x v="37"/>
    <n v="87105"/>
  </r>
  <r>
    <x v="189"/>
    <n v="62"/>
    <s v="Olvera Toch"/>
    <x v="1"/>
    <n v="1"/>
    <x v="1114"/>
    <n v="8388"/>
    <s v="Low"/>
    <n v="39"/>
    <n v="7.59"/>
    <n v="7.0000000000000007E-2"/>
    <x v="6424"/>
    <n v="4"/>
    <n v="25.16"/>
    <n v="0.42"/>
    <x v="1"/>
    <x v="3"/>
    <x v="354"/>
    <x v="5"/>
    <x v="2"/>
    <n v="1150"/>
    <d v="2015-02-25T00:00:00"/>
    <x v="0"/>
    <x v="23"/>
    <n v="53142"/>
  </r>
  <r>
    <x v="1199"/>
    <n v="62"/>
    <s v="Alan Hwang"/>
    <x v="0"/>
    <n v="1"/>
    <x v="1114"/>
    <n v="9281"/>
    <s v="Critical"/>
    <n v="31"/>
    <n v="6.48"/>
    <n v="0.08"/>
    <x v="6425"/>
    <n v="6.81"/>
    <n v="-96.59"/>
    <n v="0.36"/>
    <x v="0"/>
    <x v="0"/>
    <x v="766"/>
    <x v="2"/>
    <x v="2"/>
    <n v="1277"/>
    <d v="2015-02-25T00:00:00"/>
    <x v="1"/>
    <x v="9"/>
    <n v="77642"/>
  </r>
  <r>
    <x v="1351"/>
    <n v="62"/>
    <s v="Olvera Toch"/>
    <x v="1"/>
    <n v="1"/>
    <x v="1114"/>
    <n v="8388"/>
    <s v="Low"/>
    <n v="37"/>
    <n v="11.7"/>
    <n v="0.02"/>
    <x v="6426"/>
    <n v="5.63"/>
    <n v="24.853999999999999"/>
    <n v="0.4"/>
    <x v="0"/>
    <x v="0"/>
    <x v="519"/>
    <x v="3"/>
    <x v="2"/>
    <n v="1151"/>
    <d v="2015-02-25T00:00:00"/>
    <x v="0"/>
    <x v="23"/>
    <n v="54601"/>
  </r>
  <r>
    <x v="1351"/>
    <n v="62"/>
    <s v="Olvera Toch"/>
    <x v="1"/>
    <n v="1"/>
    <x v="1114"/>
    <n v="8388"/>
    <s v="Low"/>
    <n v="42"/>
    <n v="6.98"/>
    <n v="0.02"/>
    <x v="6427"/>
    <n v="1.6"/>
    <n v="96.34"/>
    <n v="0.38"/>
    <x v="0"/>
    <x v="3"/>
    <x v="190"/>
    <x v="2"/>
    <x v="2"/>
    <n v="1152"/>
    <d v="2015-02-25T00:00:00"/>
    <x v="0"/>
    <x v="23"/>
    <n v="54601"/>
  </r>
  <r>
    <x v="1199"/>
    <n v="62"/>
    <s v="Alan Hwang"/>
    <x v="0"/>
    <n v="1"/>
    <x v="1114"/>
    <n v="9281"/>
    <s v="Critical"/>
    <n v="24"/>
    <n v="2.78"/>
    <n v="0.02"/>
    <x v="6428"/>
    <n v="0.97"/>
    <n v="0.77"/>
    <n v="0.59"/>
    <x v="0"/>
    <x v="3"/>
    <x v="65"/>
    <x v="6"/>
    <x v="2"/>
    <n v="1278"/>
    <d v="2015-02-25T00:00:00"/>
    <x v="0"/>
    <x v="9"/>
    <n v="77642"/>
  </r>
  <r>
    <x v="450"/>
    <n v="62"/>
    <s v="Katharine Harms"/>
    <x v="3"/>
    <n v="1"/>
    <x v="1114"/>
    <n v="41921"/>
    <s v="Medium"/>
    <n v="32"/>
    <n v="500.98"/>
    <n v="0.04"/>
    <x v="6429"/>
    <n v="26"/>
    <n v="4860.7299999999996"/>
    <n v="0.6"/>
    <x v="1"/>
    <x v="2"/>
    <x v="741"/>
    <x v="1"/>
    <x v="1"/>
    <n v="5911"/>
    <d v="2015-02-26T00:00:00"/>
    <x v="2"/>
    <x v="37"/>
    <n v="88310"/>
  </r>
  <r>
    <x v="723"/>
    <n v="62"/>
    <s v="Hunter Glantz"/>
    <x v="2"/>
    <n v="1"/>
    <x v="1114"/>
    <n v="40132"/>
    <s v="Low"/>
    <n v="36"/>
    <n v="124.49"/>
    <n v="0.04"/>
    <x v="6430"/>
    <n v="51.94"/>
    <n v="-219.375"/>
    <n v="0.63"/>
    <x v="1"/>
    <x v="4"/>
    <x v="773"/>
    <x v="4"/>
    <x v="2"/>
    <n v="5676"/>
    <d v="2015-02-28T00:00:00"/>
    <x v="2"/>
    <x v="14"/>
    <n v="60516"/>
  </r>
  <r>
    <x v="723"/>
    <n v="62"/>
    <s v="Hunter Glantz"/>
    <x v="2"/>
    <n v="1"/>
    <x v="1114"/>
    <n v="40132"/>
    <s v="Low"/>
    <n v="26"/>
    <n v="50.98"/>
    <n v="0.04"/>
    <x v="6431"/>
    <n v="14.19"/>
    <n v="149.83000000000001"/>
    <n v="0.56000000000000005"/>
    <x v="1"/>
    <x v="2"/>
    <x v="1055"/>
    <x v="1"/>
    <x v="2"/>
    <n v="5675"/>
    <d v="2015-02-28T00:00:00"/>
    <x v="2"/>
    <x v="14"/>
    <n v="60516"/>
  </r>
  <r>
    <x v="1116"/>
    <n v="62"/>
    <s v="Hunter Glantz"/>
    <x v="2"/>
    <n v="1"/>
    <x v="1114"/>
    <n v="40132"/>
    <s v="Low"/>
    <n v="16"/>
    <n v="22.38"/>
    <n v="0.09"/>
    <x v="6432"/>
    <n v="15.1"/>
    <n v="-86.203999999999994"/>
    <n v="0.38"/>
    <x v="0"/>
    <x v="0"/>
    <x v="428"/>
    <x v="3"/>
    <x v="2"/>
    <n v="5677"/>
    <d v="2015-03-02T00:00:00"/>
    <x v="0"/>
    <x v="14"/>
    <n v="62205"/>
  </r>
  <r>
    <x v="117"/>
    <n v="62"/>
    <s v="Christina Vanderzanden"/>
    <x v="0"/>
    <n v="1"/>
    <x v="1115"/>
    <n v="11776"/>
    <s v="Low"/>
    <n v="40"/>
    <n v="1.26"/>
    <n v="0.04"/>
    <x v="6433"/>
    <n v="0.7"/>
    <n v="-14.1"/>
    <n v="0.81"/>
    <x v="0"/>
    <x v="3"/>
    <x v="625"/>
    <x v="14"/>
    <x v="2"/>
    <n v="1626"/>
    <d v="2015-02-24T00:00:00"/>
    <x v="1"/>
    <x v="10"/>
    <n v="50208"/>
  </r>
  <r>
    <x v="1132"/>
    <n v="62"/>
    <s v="Jill Fjeld"/>
    <x v="1"/>
    <n v="1"/>
    <x v="1115"/>
    <n v="13668"/>
    <s v="Critical"/>
    <n v="42"/>
    <n v="6.24"/>
    <n v="0.02"/>
    <x v="6434"/>
    <n v="5.22"/>
    <n v="-106.36"/>
    <n v="0.6"/>
    <x v="1"/>
    <x v="0"/>
    <x v="714"/>
    <x v="5"/>
    <x v="1"/>
    <n v="1911"/>
    <d v="2015-02-26T00:00:00"/>
    <x v="0"/>
    <x v="2"/>
    <n v="92262"/>
  </r>
  <r>
    <x v="1375"/>
    <n v="62"/>
    <s v="Nick Crebassa"/>
    <x v="2"/>
    <n v="1"/>
    <x v="1115"/>
    <n v="25314"/>
    <s v="High"/>
    <n v="43"/>
    <n v="205.99"/>
    <n v="0"/>
    <x v="6435"/>
    <n v="5"/>
    <n v="2307.42"/>
    <n v="0.59"/>
    <x v="2"/>
    <x v="0"/>
    <x v="934"/>
    <x v="9"/>
    <x v="3"/>
    <n v="3548"/>
    <d v="2015-02-26T00:00:00"/>
    <x v="0"/>
    <x v="8"/>
    <n v="70364"/>
  </r>
  <r>
    <x v="969"/>
    <n v="62"/>
    <s v="Erin Mull"/>
    <x v="0"/>
    <n v="1"/>
    <x v="1116"/>
    <n v="25637"/>
    <s v="Not Specified"/>
    <n v="12"/>
    <n v="259.70999999999998"/>
    <n v="0.1"/>
    <x v="6436"/>
    <n v="66.67"/>
    <n v="50.95"/>
    <n v="0.61"/>
    <x v="1"/>
    <x v="4"/>
    <x v="221"/>
    <x v="4"/>
    <x v="3"/>
    <n v="3595"/>
    <d v="2015-02-27T00:00:00"/>
    <x v="2"/>
    <x v="4"/>
    <n v="35020"/>
  </r>
  <r>
    <x v="840"/>
    <n v="62"/>
    <s v="Art Ferguson"/>
    <x v="2"/>
    <n v="1"/>
    <x v="1117"/>
    <n v="53221"/>
    <s v="Not Specified"/>
    <n v="29"/>
    <n v="15.68"/>
    <n v="0.1"/>
    <x v="6437"/>
    <n v="3.73"/>
    <n v="147.46"/>
    <n v="0.46"/>
    <x v="1"/>
    <x v="6"/>
    <x v="611"/>
    <x v="5"/>
    <x v="2"/>
    <n v="7459"/>
    <d v="2015-02-27T00:00:00"/>
    <x v="0"/>
    <x v="3"/>
    <n v="55901"/>
  </r>
  <r>
    <x v="531"/>
    <n v="62"/>
    <s v="Maya Herman"/>
    <x v="2"/>
    <n v="1"/>
    <x v="1117"/>
    <n v="57157"/>
    <s v="Critical"/>
    <n v="18"/>
    <n v="10.98"/>
    <n v="0.01"/>
    <x v="6438"/>
    <n v="3.99"/>
    <n v="-4.84"/>
    <n v="0.57999999999999996"/>
    <x v="0"/>
    <x v="0"/>
    <x v="567"/>
    <x v="13"/>
    <x v="3"/>
    <n v="8000"/>
    <d v="2015-02-28T00:00:00"/>
    <x v="0"/>
    <x v="42"/>
    <n v="30076"/>
  </r>
  <r>
    <x v="188"/>
    <n v="62"/>
    <s v="David Smith"/>
    <x v="0"/>
    <n v="1"/>
    <x v="1117"/>
    <n v="59075"/>
    <s v="Low"/>
    <n v="38"/>
    <n v="11.19"/>
    <n v="0.02"/>
    <x v="6439"/>
    <n v="5.03"/>
    <n v="55.06"/>
    <n v="0.37"/>
    <x v="0"/>
    <x v="0"/>
    <x v="1023"/>
    <x v="2"/>
    <x v="2"/>
    <n v="8264"/>
    <d v="2015-02-28T00:00:00"/>
    <x v="0"/>
    <x v="9"/>
    <n v="75067"/>
  </r>
  <r>
    <x v="672"/>
    <n v="62"/>
    <s v="Adrian Shami"/>
    <x v="3"/>
    <n v="1"/>
    <x v="1117"/>
    <n v="53026"/>
    <s v="Low"/>
    <n v="35"/>
    <n v="9.31"/>
    <n v="0.05"/>
    <x v="6440"/>
    <n v="3.98"/>
    <n v="-17.579999999999998"/>
    <n v="0.56000000000000005"/>
    <x v="0"/>
    <x v="6"/>
    <x v="929"/>
    <x v="16"/>
    <x v="1"/>
    <n v="7438"/>
    <d v="2015-03-03T00:00:00"/>
    <x v="0"/>
    <x v="21"/>
    <n v="98052"/>
  </r>
  <r>
    <x v="865"/>
    <n v="62"/>
    <s v="David Smith"/>
    <x v="0"/>
    <n v="1"/>
    <x v="1117"/>
    <n v="59075"/>
    <s v="Low"/>
    <n v="4"/>
    <n v="4.7699999999999996"/>
    <n v="0.02"/>
    <x v="6441"/>
    <n v="2.39"/>
    <n v="-25.31"/>
    <n v="0.72"/>
    <x v="2"/>
    <x v="6"/>
    <x v="488"/>
    <x v="8"/>
    <x v="0"/>
    <n v="8265"/>
    <d v="2015-03-05T00:00:00"/>
    <x v="0"/>
    <x v="19"/>
    <n v="4070"/>
  </r>
  <r>
    <x v="1377"/>
    <n v="62"/>
    <s v="Barry Gonzalez"/>
    <x v="3"/>
    <n v="1"/>
    <x v="1118"/>
    <n v="19332"/>
    <s v="High"/>
    <n v="46"/>
    <n v="179.29"/>
    <n v="0.06"/>
    <x v="6442"/>
    <n v="29.21"/>
    <n v="-433.290143"/>
    <n v="0.74"/>
    <x v="1"/>
    <x v="4"/>
    <x v="115"/>
    <x v="4"/>
    <x v="0"/>
    <n v="2672"/>
    <d v="2015-02-28T00:00:00"/>
    <x v="2"/>
    <x v="1"/>
    <n v="21234"/>
  </r>
  <r>
    <x v="124"/>
    <n v="62"/>
    <s v="Paul Van Hugh"/>
    <x v="3"/>
    <n v="1"/>
    <x v="1118"/>
    <n v="56261"/>
    <s v="Critical"/>
    <n v="43"/>
    <n v="376.13"/>
    <n v="0.02"/>
    <x v="6443"/>
    <n v="85.63"/>
    <n v="483.95"/>
    <n v="0.74"/>
    <x v="1"/>
    <x v="4"/>
    <x v="171"/>
    <x v="4"/>
    <x v="1"/>
    <n v="7867"/>
    <d v="2015-02-28T00:00:00"/>
    <x v="2"/>
    <x v="2"/>
    <n v="94025"/>
  </r>
  <r>
    <x v="1378"/>
    <n v="62"/>
    <s v="Jennifer Halladay"/>
    <x v="1"/>
    <n v="1"/>
    <x v="1118"/>
    <n v="50721"/>
    <s v="High"/>
    <n v="33"/>
    <n v="304.99"/>
    <n v="0.04"/>
    <x v="6444"/>
    <n v="19.989999999999998"/>
    <n v="3793.703"/>
    <n v="0.4"/>
    <x v="0"/>
    <x v="0"/>
    <x v="662"/>
    <x v="3"/>
    <x v="2"/>
    <n v="7106"/>
    <d v="2015-02-28T00:00:00"/>
    <x v="0"/>
    <x v="11"/>
    <n v="74012"/>
  </r>
  <r>
    <x v="1379"/>
    <n v="62"/>
    <s v="Emily Grady"/>
    <x v="1"/>
    <n v="1"/>
    <x v="1118"/>
    <n v="1282"/>
    <s v="Not Specified"/>
    <n v="10"/>
    <n v="2.78"/>
    <n v="0.01"/>
    <x v="6445"/>
    <n v="1.34"/>
    <n v="-2.06"/>
    <n v="0.45"/>
    <x v="0"/>
    <x v="3"/>
    <x v="669"/>
    <x v="6"/>
    <x v="2"/>
    <n v="192"/>
    <d v="2015-02-28T00:00:00"/>
    <x v="0"/>
    <x v="38"/>
    <n v="66202"/>
  </r>
  <r>
    <x v="1379"/>
    <n v="62"/>
    <s v="Emily Grady"/>
    <x v="1"/>
    <n v="1"/>
    <x v="1118"/>
    <n v="1282"/>
    <s v="Not Specified"/>
    <n v="26"/>
    <n v="31.78"/>
    <n v="0"/>
    <x v="6446"/>
    <n v="1.99"/>
    <n v="366.48"/>
    <n v="0.42"/>
    <x v="2"/>
    <x v="6"/>
    <x v="186"/>
    <x v="8"/>
    <x v="2"/>
    <n v="191"/>
    <d v="2015-02-28T00:00:00"/>
    <x v="0"/>
    <x v="38"/>
    <n v="66202"/>
  </r>
  <r>
    <x v="475"/>
    <n v="62"/>
    <s v="Claire Good"/>
    <x v="1"/>
    <n v="1"/>
    <x v="1118"/>
    <n v="49954"/>
    <s v="Critical"/>
    <n v="36"/>
    <n v="65.989999999999995"/>
    <n v="0.08"/>
    <x v="6447"/>
    <n v="8.99"/>
    <n v="248.58"/>
    <n v="0.56000000000000005"/>
    <x v="2"/>
    <x v="0"/>
    <x v="531"/>
    <x v="9"/>
    <x v="1"/>
    <n v="6994"/>
    <d v="2015-02-28T00:00:00"/>
    <x v="0"/>
    <x v="6"/>
    <n v="97224"/>
  </r>
  <r>
    <x v="204"/>
    <n v="62"/>
    <s v="Phillina Ober"/>
    <x v="0"/>
    <n v="1"/>
    <x v="1118"/>
    <n v="36257"/>
    <s v="High"/>
    <n v="43"/>
    <n v="20.89"/>
    <n v="0.08"/>
    <x v="6448"/>
    <n v="1.99"/>
    <n v="294.20999999999998"/>
    <n v="0.48"/>
    <x v="2"/>
    <x v="6"/>
    <x v="955"/>
    <x v="8"/>
    <x v="1"/>
    <n v="5085"/>
    <d v="2015-02-28T00:00:00"/>
    <x v="0"/>
    <x v="21"/>
    <n v="98002"/>
  </r>
  <r>
    <x v="867"/>
    <n v="62"/>
    <s v="Jill Stevenson"/>
    <x v="3"/>
    <n v="1"/>
    <x v="1118"/>
    <n v="7653"/>
    <s v="Medium"/>
    <n v="32"/>
    <n v="48.04"/>
    <n v="0.1"/>
    <x v="6449"/>
    <n v="5.09"/>
    <n v="597.30999999999995"/>
    <n v="0.37"/>
    <x v="0"/>
    <x v="0"/>
    <x v="93"/>
    <x v="2"/>
    <x v="3"/>
    <n v="1044"/>
    <d v="2015-03-01T00:00:00"/>
    <x v="0"/>
    <x v="12"/>
    <n v="32720"/>
  </r>
  <r>
    <x v="1377"/>
    <n v="62"/>
    <s v="Barry Gonzalez"/>
    <x v="0"/>
    <n v="1"/>
    <x v="1118"/>
    <n v="18950"/>
    <s v="Low"/>
    <n v="33"/>
    <n v="90.97"/>
    <n v="0.05"/>
    <x v="6450"/>
    <n v="14"/>
    <n v="1101.9000000000001"/>
    <n v="0.36"/>
    <x v="2"/>
    <x v="2"/>
    <x v="312"/>
    <x v="7"/>
    <x v="0"/>
    <n v="2621"/>
    <d v="2015-03-04T00:00:00"/>
    <x v="2"/>
    <x v="1"/>
    <n v="21234"/>
  </r>
  <r>
    <x v="431"/>
    <n v="62"/>
    <s v="Corey Catlett"/>
    <x v="1"/>
    <n v="1"/>
    <x v="1119"/>
    <n v="59204"/>
    <s v="Medium"/>
    <n v="25"/>
    <n v="5.8"/>
    <n v="0.04"/>
    <x v="6451"/>
    <n v="5.59"/>
    <n v="-66.239999999999995"/>
    <n v="0.4"/>
    <x v="0"/>
    <x v="0"/>
    <x v="998"/>
    <x v="3"/>
    <x v="3"/>
    <n v="8286"/>
    <d v="2015-03-01T00:00:00"/>
    <x v="0"/>
    <x v="33"/>
    <n v="72143"/>
  </r>
  <r>
    <x v="520"/>
    <n v="62"/>
    <s v="Corey Catlett"/>
    <x v="1"/>
    <n v="1"/>
    <x v="1119"/>
    <n v="59204"/>
    <s v="Medium"/>
    <n v="8"/>
    <n v="31.74"/>
    <n v="0.1"/>
    <x v="720"/>
    <n v="12.62"/>
    <n v="-9.3149999999999995"/>
    <n v="0.37"/>
    <x v="0"/>
    <x v="0"/>
    <x v="571"/>
    <x v="3"/>
    <x v="1"/>
    <n v="8284"/>
    <d v="2015-03-01T00:00:00"/>
    <x v="0"/>
    <x v="2"/>
    <n v="92054"/>
  </r>
  <r>
    <x v="520"/>
    <n v="62"/>
    <s v="Corey Catlett"/>
    <x v="1"/>
    <n v="1"/>
    <x v="1119"/>
    <n v="59204"/>
    <s v="Medium"/>
    <n v="7"/>
    <n v="37.94"/>
    <n v="0.09"/>
    <x v="6452"/>
    <n v="5.08"/>
    <n v="39.229999999999997"/>
    <n v="0.38"/>
    <x v="0"/>
    <x v="3"/>
    <x v="421"/>
    <x v="2"/>
    <x v="1"/>
    <n v="8285"/>
    <d v="2015-03-01T00:00:00"/>
    <x v="0"/>
    <x v="2"/>
    <n v="92054"/>
  </r>
  <r>
    <x v="1245"/>
    <n v="62"/>
    <s v="Anne McFarland"/>
    <x v="3"/>
    <n v="1"/>
    <x v="1120"/>
    <n v="56358"/>
    <s v="Not Specified"/>
    <n v="1"/>
    <n v="5.89"/>
    <n v="0"/>
    <x v="6453"/>
    <n v="5.57"/>
    <n v="-8.06"/>
    <n v="0.41"/>
    <x v="1"/>
    <x v="0"/>
    <x v="1176"/>
    <x v="5"/>
    <x v="1"/>
    <n v="7881"/>
    <d v="2015-03-03T00:00:00"/>
    <x v="0"/>
    <x v="2"/>
    <n v="90660"/>
  </r>
  <r>
    <x v="985"/>
    <n v="62"/>
    <s v="Theresa Swint"/>
    <x v="0"/>
    <n v="1"/>
    <x v="1120"/>
    <n v="33606"/>
    <s v="High"/>
    <n v="46"/>
    <n v="8.75"/>
    <n v="0.05"/>
    <x v="6454"/>
    <n v="8.5399999999999991"/>
    <n v="-138.38999999999999"/>
    <n v="0.43"/>
    <x v="1"/>
    <x v="6"/>
    <x v="839"/>
    <x v="5"/>
    <x v="0"/>
    <n v="4721"/>
    <d v="2015-03-03T00:00:00"/>
    <x v="0"/>
    <x v="13"/>
    <n v="10573"/>
  </r>
  <r>
    <x v="1256"/>
    <n v="62"/>
    <s v="Don Weiss"/>
    <x v="2"/>
    <n v="1"/>
    <x v="1120"/>
    <n v="8035"/>
    <s v="Medium"/>
    <n v="7"/>
    <n v="14.42"/>
    <n v="7.0000000000000007E-2"/>
    <x v="6455"/>
    <n v="6.75"/>
    <n v="-24.2"/>
    <n v="0.52"/>
    <x v="0"/>
    <x v="5"/>
    <x v="81"/>
    <x v="13"/>
    <x v="0"/>
    <n v="1096"/>
    <d v="2015-03-03T00:00:00"/>
    <x v="0"/>
    <x v="0"/>
    <n v="15102"/>
  </r>
  <r>
    <x v="1235"/>
    <n v="62"/>
    <s v="Trudy Schmidt"/>
    <x v="0"/>
    <n v="1"/>
    <x v="1120"/>
    <n v="45317"/>
    <s v="Low"/>
    <n v="28"/>
    <n v="34.229999999999997"/>
    <n v="0.05"/>
    <x v="6456"/>
    <n v="5.0199999999999996"/>
    <n v="361.82"/>
    <n v="0.55000000000000004"/>
    <x v="1"/>
    <x v="0"/>
    <x v="285"/>
    <x v="5"/>
    <x v="2"/>
    <n v="6381"/>
    <d v="2015-03-08T00:00:00"/>
    <x v="0"/>
    <x v="24"/>
    <n v="48239"/>
  </r>
  <r>
    <x v="1235"/>
    <n v="62"/>
    <s v="Trudy Schmidt"/>
    <x v="0"/>
    <n v="1"/>
    <x v="1120"/>
    <n v="45317"/>
    <s v="Low"/>
    <n v="36"/>
    <n v="39.24"/>
    <n v="0.05"/>
    <x v="6457"/>
    <n v="1.99"/>
    <n v="486.9"/>
    <n v="0.51"/>
    <x v="2"/>
    <x v="6"/>
    <x v="82"/>
    <x v="8"/>
    <x v="2"/>
    <n v="6380"/>
    <d v="2015-03-08T00:00:00"/>
    <x v="0"/>
    <x v="24"/>
    <n v="48239"/>
  </r>
  <r>
    <x v="928"/>
    <n v="62"/>
    <s v="John Stevenson"/>
    <x v="0"/>
    <n v="1"/>
    <x v="1121"/>
    <n v="58917"/>
    <s v="High"/>
    <n v="3"/>
    <n v="21.98"/>
    <n v="0.09"/>
    <x v="2483"/>
    <n v="2.87"/>
    <n v="-25.96"/>
    <n v="0.55000000000000004"/>
    <x v="0"/>
    <x v="6"/>
    <x v="514"/>
    <x v="6"/>
    <x v="0"/>
    <n v="8244"/>
    <d v="2015-03-02T00:00:00"/>
    <x v="0"/>
    <x v="13"/>
    <n v="11550"/>
  </r>
  <r>
    <x v="465"/>
    <n v="62"/>
    <s v="Maria Bertelson"/>
    <x v="1"/>
    <n v="1"/>
    <x v="1121"/>
    <n v="47042"/>
    <s v="Critical"/>
    <n v="45"/>
    <n v="35.99"/>
    <n v="0.03"/>
    <x v="6458"/>
    <n v="3.3"/>
    <n v="592.21799999999996"/>
    <n v="0.39"/>
    <x v="2"/>
    <x v="6"/>
    <x v="331"/>
    <x v="9"/>
    <x v="2"/>
    <n v="6613"/>
    <d v="2015-03-03T00:00:00"/>
    <x v="0"/>
    <x v="26"/>
    <n v="64055"/>
  </r>
  <r>
    <x v="928"/>
    <n v="62"/>
    <s v="John Stevenson"/>
    <x v="0"/>
    <n v="1"/>
    <x v="1121"/>
    <n v="58917"/>
    <s v="High"/>
    <n v="27"/>
    <n v="499.99"/>
    <n v="0.01"/>
    <x v="6459"/>
    <n v="24.49"/>
    <n v="6279.18"/>
    <n v="0.36"/>
    <x v="2"/>
    <x v="1"/>
    <x v="298"/>
    <x v="11"/>
    <x v="0"/>
    <n v="8243"/>
    <d v="2015-03-03T00:00:00"/>
    <x v="0"/>
    <x v="13"/>
    <n v="11550"/>
  </r>
  <r>
    <x v="332"/>
    <n v="62"/>
    <s v="Keith Dawkins"/>
    <x v="1"/>
    <n v="1"/>
    <x v="1121"/>
    <n v="21478"/>
    <s v="Low"/>
    <n v="16"/>
    <n v="25.38"/>
    <n v="0.01"/>
    <x v="6460"/>
    <n v="8.99"/>
    <n v="126.95"/>
    <n v="0.5"/>
    <x v="1"/>
    <x v="6"/>
    <x v="657"/>
    <x v="5"/>
    <x v="3"/>
    <n v="2974"/>
    <d v="2015-03-04T00:00:00"/>
    <x v="0"/>
    <x v="33"/>
    <n v="72113"/>
  </r>
  <r>
    <x v="430"/>
    <n v="62"/>
    <s v="Julie Prescott"/>
    <x v="1"/>
    <n v="1"/>
    <x v="1121"/>
    <n v="50564"/>
    <s v="High"/>
    <n v="30"/>
    <n v="387.99"/>
    <n v="7.0000000000000007E-2"/>
    <x v="6461"/>
    <n v="19.989999999999998"/>
    <n v="4456.2524999999996"/>
    <n v="0.38"/>
    <x v="0"/>
    <x v="0"/>
    <x v="835"/>
    <x v="3"/>
    <x v="2"/>
    <n v="7086"/>
    <d v="2015-03-04T00:00:00"/>
    <x v="0"/>
    <x v="26"/>
    <n v="63119"/>
  </r>
  <r>
    <x v="332"/>
    <n v="62"/>
    <s v="Keith Dawkins"/>
    <x v="1"/>
    <n v="1"/>
    <x v="1121"/>
    <n v="21478"/>
    <s v="Low"/>
    <n v="33"/>
    <n v="48.04"/>
    <n v="0.05"/>
    <x v="6462"/>
    <n v="5.79"/>
    <n v="728.49"/>
    <n v="0.37"/>
    <x v="0"/>
    <x v="0"/>
    <x v="629"/>
    <x v="2"/>
    <x v="3"/>
    <n v="2975"/>
    <d v="2015-03-06T00:00:00"/>
    <x v="0"/>
    <x v="33"/>
    <n v="72113"/>
  </r>
  <r>
    <x v="927"/>
    <n v="62"/>
    <s v="Sonia Cooley"/>
    <x v="2"/>
    <n v="1"/>
    <x v="1121"/>
    <n v="384"/>
    <s v="Low"/>
    <n v="50"/>
    <n v="146.05000000000001"/>
    <n v="0.02"/>
    <x v="6463"/>
    <n v="80.2"/>
    <n v="-1820.84"/>
    <n v="0.71"/>
    <x v="1"/>
    <x v="4"/>
    <x v="203"/>
    <x v="4"/>
    <x v="1"/>
    <n v="65"/>
    <d v="2015-03-09T00:00:00"/>
    <x v="2"/>
    <x v="6"/>
    <n v="97701"/>
  </r>
  <r>
    <x v="128"/>
    <n v="62"/>
    <s v="Ken Brennan"/>
    <x v="1"/>
    <n v="1"/>
    <x v="1121"/>
    <n v="56967"/>
    <s v="Low"/>
    <n v="17"/>
    <n v="83.1"/>
    <n v="0.05"/>
    <x v="6464"/>
    <n v="6.13"/>
    <n v="311.58"/>
    <n v="0.45"/>
    <x v="2"/>
    <x v="0"/>
    <x v="200"/>
    <x v="8"/>
    <x v="0"/>
    <n v="7968"/>
    <d v="2015-03-09T00:00:00"/>
    <x v="1"/>
    <x v="0"/>
    <n v="15228"/>
  </r>
  <r>
    <x v="699"/>
    <n v="62"/>
    <s v="Frank Price"/>
    <x v="2"/>
    <n v="1"/>
    <x v="1121"/>
    <n v="27392"/>
    <s v="Low"/>
    <n v="37"/>
    <n v="150.97999999999999"/>
    <n v="0"/>
    <x v="6465"/>
    <n v="13.99"/>
    <n v="2509.52"/>
    <n v="0.38"/>
    <x v="2"/>
    <x v="5"/>
    <x v="170"/>
    <x v="7"/>
    <x v="2"/>
    <n v="3841"/>
    <d v="2015-03-11T00:00:00"/>
    <x v="0"/>
    <x v="14"/>
    <n v="60623"/>
  </r>
  <r>
    <x v="453"/>
    <n v="62"/>
    <s v="Berenike Kampe"/>
    <x v="2"/>
    <n v="1"/>
    <x v="1122"/>
    <n v="51489"/>
    <s v="Critical"/>
    <n v="22"/>
    <n v="1.81"/>
    <n v="0.09"/>
    <x v="6466"/>
    <n v="1.56"/>
    <n v="-18.57"/>
    <n v="0.49"/>
    <x v="0"/>
    <x v="3"/>
    <x v="1108"/>
    <x v="14"/>
    <x v="1"/>
    <n v="7216"/>
    <d v="2015-03-03T00:00:00"/>
    <x v="0"/>
    <x v="2"/>
    <n v="94601"/>
  </r>
  <r>
    <x v="509"/>
    <n v="62"/>
    <s v="Ann Chong"/>
    <x v="2"/>
    <n v="1"/>
    <x v="1122"/>
    <n v="25767"/>
    <s v="High"/>
    <n v="7"/>
    <n v="39.479999999999997"/>
    <n v="0.08"/>
    <x v="6467"/>
    <n v="1.99"/>
    <n v="-59.2"/>
    <n v="0.54"/>
    <x v="2"/>
    <x v="6"/>
    <x v="276"/>
    <x v="8"/>
    <x v="2"/>
    <n v="3604"/>
    <d v="2015-03-03T00:00:00"/>
    <x v="0"/>
    <x v="14"/>
    <n v="60505"/>
  </r>
  <r>
    <x v="544"/>
    <n v="62"/>
    <s v="Tamara Willingham"/>
    <x v="2"/>
    <n v="1"/>
    <x v="1122"/>
    <n v="4230"/>
    <s v="Critical"/>
    <n v="18"/>
    <n v="22.72"/>
    <n v="0.05"/>
    <x v="6468"/>
    <n v="8.99"/>
    <n v="21.96"/>
    <n v="0.44"/>
    <x v="1"/>
    <x v="6"/>
    <x v="56"/>
    <x v="5"/>
    <x v="1"/>
    <n v="615"/>
    <d v="2015-03-04T00:00:00"/>
    <x v="0"/>
    <x v="2"/>
    <n v="92277"/>
  </r>
  <r>
    <x v="1380"/>
    <n v="62"/>
    <s v="Corey Lock"/>
    <x v="1"/>
    <n v="1"/>
    <x v="1122"/>
    <n v="32902"/>
    <s v="High"/>
    <n v="34"/>
    <n v="4.26"/>
    <n v="0.03"/>
    <x v="6469"/>
    <n v="1.2"/>
    <n v="32.43"/>
    <n v="0.44"/>
    <x v="0"/>
    <x v="3"/>
    <x v="11"/>
    <x v="6"/>
    <x v="0"/>
    <n v="4621"/>
    <d v="2015-03-04T00:00:00"/>
    <x v="1"/>
    <x v="22"/>
    <n v="7010"/>
  </r>
  <r>
    <x v="509"/>
    <n v="62"/>
    <s v="Ann Chong"/>
    <x v="2"/>
    <n v="1"/>
    <x v="1122"/>
    <n v="25767"/>
    <s v="High"/>
    <n v="15"/>
    <n v="38.76"/>
    <n v="0.04"/>
    <x v="6470"/>
    <n v="13.26"/>
    <n v="108.01"/>
    <n v="0.36"/>
    <x v="0"/>
    <x v="0"/>
    <x v="958"/>
    <x v="2"/>
    <x v="2"/>
    <n v="3605"/>
    <d v="2015-03-04T00:00:00"/>
    <x v="0"/>
    <x v="14"/>
    <n v="60505"/>
  </r>
  <r>
    <x v="1297"/>
    <n v="62"/>
    <s v="Larry Tron"/>
    <x v="2"/>
    <n v="1"/>
    <x v="1122"/>
    <n v="43296"/>
    <s v="Medium"/>
    <n v="41"/>
    <n v="40.98"/>
    <n v="0.06"/>
    <x v="6471"/>
    <n v="7.47"/>
    <n v="557.52350000000001"/>
    <n v="0.37"/>
    <x v="0"/>
    <x v="0"/>
    <x v="297"/>
    <x v="3"/>
    <x v="1"/>
    <n v="6110"/>
    <d v="2015-03-04T00:00:00"/>
    <x v="0"/>
    <x v="5"/>
    <n v="84037"/>
  </r>
  <r>
    <x v="1381"/>
    <n v="62"/>
    <s v="Corey Roper"/>
    <x v="0"/>
    <n v="1"/>
    <x v="1122"/>
    <n v="41666"/>
    <s v="Medium"/>
    <n v="26"/>
    <n v="28.99"/>
    <n v="0.1"/>
    <x v="6472"/>
    <n v="8.59"/>
    <n v="-97.921999999999997"/>
    <n v="0.56000000000000005"/>
    <x v="2"/>
    <x v="5"/>
    <x v="365"/>
    <x v="9"/>
    <x v="0"/>
    <n v="5874"/>
    <d v="2015-03-04T00:00:00"/>
    <x v="1"/>
    <x v="15"/>
    <n v="6437"/>
  </r>
  <r>
    <x v="453"/>
    <n v="62"/>
    <s v="Berenike Kampe"/>
    <x v="2"/>
    <n v="1"/>
    <x v="1122"/>
    <n v="51489"/>
    <s v="Critical"/>
    <n v="42"/>
    <n v="110.98"/>
    <n v="0.04"/>
    <x v="6473"/>
    <n v="13.99"/>
    <n v="820.94"/>
    <n v="0.69"/>
    <x v="1"/>
    <x v="5"/>
    <x v="116"/>
    <x v="5"/>
    <x v="1"/>
    <n v="7214"/>
    <d v="2015-03-05T00:00:00"/>
    <x v="0"/>
    <x v="2"/>
    <n v="94601"/>
  </r>
  <r>
    <x v="368"/>
    <n v="62"/>
    <s v="Corey Lock"/>
    <x v="1"/>
    <n v="1"/>
    <x v="1122"/>
    <n v="32902"/>
    <s v="High"/>
    <n v="23"/>
    <n v="68.81"/>
    <n v="0.05"/>
    <x v="6474"/>
    <n v="60"/>
    <n v="-527.83000000000004"/>
    <n v="0.41"/>
    <x v="0"/>
    <x v="2"/>
    <x v="352"/>
    <x v="13"/>
    <x v="1"/>
    <n v="4622"/>
    <d v="2015-03-05T00:00:00"/>
    <x v="2"/>
    <x v="2"/>
    <n v="92691"/>
  </r>
  <r>
    <x v="453"/>
    <n v="62"/>
    <s v="Berenike Kampe"/>
    <x v="2"/>
    <n v="1"/>
    <x v="1122"/>
    <n v="51489"/>
    <s v="Critical"/>
    <n v="5"/>
    <n v="4.9800000000000004"/>
    <n v="0"/>
    <x v="6475"/>
    <n v="7.54"/>
    <n v="-24.43"/>
    <n v="0.38"/>
    <x v="0"/>
    <x v="0"/>
    <x v="334"/>
    <x v="2"/>
    <x v="1"/>
    <n v="7215"/>
    <d v="2015-03-05T00:00:00"/>
    <x v="0"/>
    <x v="2"/>
    <n v="94601"/>
  </r>
  <r>
    <x v="1137"/>
    <n v="62"/>
    <s v="Barry Weirich"/>
    <x v="2"/>
    <n v="1"/>
    <x v="1122"/>
    <n v="35968"/>
    <s v="Not Specified"/>
    <n v="21"/>
    <n v="6.23"/>
    <n v="0.05"/>
    <x v="6476"/>
    <n v="6.97"/>
    <n v="-74.439499999999995"/>
    <n v="0.36"/>
    <x v="0"/>
    <x v="0"/>
    <x v="1192"/>
    <x v="3"/>
    <x v="1"/>
    <n v="5047"/>
    <d v="2015-03-05T00:00:00"/>
    <x v="0"/>
    <x v="2"/>
    <n v="94404"/>
  </r>
  <r>
    <x v="368"/>
    <n v="62"/>
    <s v="Corey Lock"/>
    <x v="1"/>
    <n v="1"/>
    <x v="1122"/>
    <n v="32902"/>
    <s v="High"/>
    <n v="8"/>
    <n v="6.84"/>
    <n v="0.03"/>
    <x v="6477"/>
    <n v="8.3699999999999992"/>
    <n v="-48.28"/>
    <n v="0.57999999999999996"/>
    <x v="0"/>
    <x v="6"/>
    <x v="159"/>
    <x v="16"/>
    <x v="1"/>
    <n v="4623"/>
    <d v="2015-03-05T00:00:00"/>
    <x v="0"/>
    <x v="2"/>
    <n v="92691"/>
  </r>
  <r>
    <x v="544"/>
    <n v="62"/>
    <s v="Tamara Willingham"/>
    <x v="2"/>
    <n v="1"/>
    <x v="1122"/>
    <n v="4230"/>
    <s v="Critical"/>
    <n v="46"/>
    <n v="65.989999999999995"/>
    <n v="7.0000000000000007E-2"/>
    <x v="6478"/>
    <n v="8.99"/>
    <n v="456.81299999999999"/>
    <n v="0.56000000000000005"/>
    <x v="2"/>
    <x v="0"/>
    <x v="573"/>
    <x v="9"/>
    <x v="1"/>
    <n v="616"/>
    <d v="2015-03-05T00:00:00"/>
    <x v="1"/>
    <x v="2"/>
    <n v="92277"/>
  </r>
  <r>
    <x v="642"/>
    <n v="62"/>
    <s v="Brian Moss"/>
    <x v="2"/>
    <n v="1"/>
    <x v="1123"/>
    <n v="1925"/>
    <s v="Critical"/>
    <n v="7"/>
    <n v="276.2"/>
    <n v="0.08"/>
    <x v="6479"/>
    <n v="24.49"/>
    <n v="67.84"/>
    <m/>
    <x v="1"/>
    <x v="1"/>
    <x v="526"/>
    <x v="1"/>
    <x v="2"/>
    <n v="280"/>
    <d v="2015-03-05T00:00:00"/>
    <x v="0"/>
    <x v="38"/>
    <n v="67212"/>
  </r>
  <r>
    <x v="659"/>
    <n v="62"/>
    <s v="Carol Triggs"/>
    <x v="1"/>
    <n v="1"/>
    <x v="1123"/>
    <n v="37188"/>
    <s v="Critical"/>
    <n v="24"/>
    <n v="4.9800000000000004"/>
    <n v="0.04"/>
    <x v="6480"/>
    <n v="8.33"/>
    <n v="-123.28"/>
    <n v="0.38"/>
    <x v="0"/>
    <x v="0"/>
    <x v="1040"/>
    <x v="2"/>
    <x v="0"/>
    <n v="5224"/>
    <d v="2015-03-05T00:00:00"/>
    <x v="1"/>
    <x v="13"/>
    <n v="14224"/>
  </r>
  <r>
    <x v="124"/>
    <n v="62"/>
    <s v="Paul Van Hugh"/>
    <x v="3"/>
    <n v="1"/>
    <x v="1123"/>
    <n v="48322"/>
    <s v="Medium"/>
    <n v="14"/>
    <n v="2.94"/>
    <n v="0.05"/>
    <x v="6481"/>
    <n v="0.7"/>
    <n v="1.82"/>
    <n v="0.57999999999999996"/>
    <x v="0"/>
    <x v="3"/>
    <x v="175"/>
    <x v="6"/>
    <x v="1"/>
    <n v="6785"/>
    <d v="2015-03-05T00:00:00"/>
    <x v="0"/>
    <x v="2"/>
    <n v="94025"/>
  </r>
  <r>
    <x v="653"/>
    <n v="62"/>
    <s v="John Lucas"/>
    <x v="0"/>
    <n v="1"/>
    <x v="1123"/>
    <n v="46404"/>
    <s v="Critical"/>
    <n v="50"/>
    <n v="45.99"/>
    <n v="0.05"/>
    <x v="6482"/>
    <n v="2.5"/>
    <n v="507.33"/>
    <n v="0.56000000000000005"/>
    <x v="2"/>
    <x v="0"/>
    <x v="1046"/>
    <x v="9"/>
    <x v="0"/>
    <n v="6522"/>
    <d v="2015-03-05T00:00:00"/>
    <x v="0"/>
    <x v="20"/>
    <n v="44240"/>
  </r>
  <r>
    <x v="831"/>
    <n v="62"/>
    <s v="Brian Moss"/>
    <x v="2"/>
    <n v="1"/>
    <x v="1123"/>
    <n v="1925"/>
    <s v="Critical"/>
    <n v="40"/>
    <n v="22.98"/>
    <n v="0.02"/>
    <x v="6483"/>
    <n v="1.99"/>
    <n v="292.49"/>
    <n v="0.46"/>
    <x v="2"/>
    <x v="6"/>
    <x v="470"/>
    <x v="8"/>
    <x v="3"/>
    <n v="279"/>
    <d v="2015-03-06T00:00:00"/>
    <x v="0"/>
    <x v="27"/>
    <n v="42104"/>
  </r>
  <r>
    <x v="1117"/>
    <n v="62"/>
    <s v="Seth Vernon"/>
    <x v="1"/>
    <n v="1"/>
    <x v="1123"/>
    <n v="44199"/>
    <s v="Low"/>
    <n v="12"/>
    <n v="3.95"/>
    <n v="0.04"/>
    <x v="6484"/>
    <n v="2"/>
    <n v="-6.33"/>
    <n v="0.53"/>
    <x v="0"/>
    <x v="3"/>
    <x v="849"/>
    <x v="14"/>
    <x v="2"/>
    <n v="6239"/>
    <d v="2015-03-08T00:00:00"/>
    <x v="0"/>
    <x v="38"/>
    <n v="67801"/>
  </r>
  <r>
    <x v="191"/>
    <n v="62"/>
    <s v="David Philippe"/>
    <x v="3"/>
    <n v="1"/>
    <x v="1123"/>
    <n v="51559"/>
    <s v="Low"/>
    <n v="34"/>
    <n v="25.98"/>
    <n v="0.09"/>
    <x v="6485"/>
    <n v="4.08"/>
    <n v="129.81"/>
    <n v="0.56999999999999995"/>
    <x v="0"/>
    <x v="6"/>
    <x v="585"/>
    <x v="6"/>
    <x v="2"/>
    <n v="7234"/>
    <d v="2015-03-13T00:00:00"/>
    <x v="0"/>
    <x v="9"/>
    <n v="75482"/>
  </r>
  <r>
    <x v="366"/>
    <n v="62"/>
    <s v="Sarah Brown"/>
    <x v="3"/>
    <n v="1"/>
    <x v="1124"/>
    <n v="2240"/>
    <s v="Not Specified"/>
    <n v="17"/>
    <n v="10.64"/>
    <n v="0.01"/>
    <x v="6486"/>
    <n v="5.16"/>
    <n v="16.48"/>
    <n v="0.56999999999999995"/>
    <x v="1"/>
    <x v="0"/>
    <x v="392"/>
    <x v="5"/>
    <x v="3"/>
    <n v="324"/>
    <d v="2015-03-06T00:00:00"/>
    <x v="0"/>
    <x v="29"/>
    <n v="38401"/>
  </r>
  <r>
    <x v="366"/>
    <n v="62"/>
    <s v="Sarah Brown"/>
    <x v="3"/>
    <n v="1"/>
    <x v="1124"/>
    <n v="2240"/>
    <s v="Not Specified"/>
    <n v="5"/>
    <n v="28.15"/>
    <n v="0.06"/>
    <x v="6487"/>
    <n v="6.17"/>
    <n v="-22.12"/>
    <n v="0.55000000000000004"/>
    <x v="0"/>
    <x v="6"/>
    <x v="121"/>
    <x v="6"/>
    <x v="3"/>
    <n v="325"/>
    <d v="2015-03-06T00:00:00"/>
    <x v="0"/>
    <x v="29"/>
    <n v="38401"/>
  </r>
  <r>
    <x v="912"/>
    <n v="62"/>
    <s v="Denny Joy"/>
    <x v="2"/>
    <n v="1"/>
    <x v="1124"/>
    <n v="42437"/>
    <s v="Critical"/>
    <n v="14"/>
    <n v="21.38"/>
    <n v="0.03"/>
    <x v="6488"/>
    <n v="8.99"/>
    <n v="-31.37"/>
    <n v="0.59"/>
    <x v="0"/>
    <x v="6"/>
    <x v="355"/>
    <x v="6"/>
    <x v="3"/>
    <n v="5988"/>
    <d v="2015-03-06T00:00:00"/>
    <x v="0"/>
    <x v="12"/>
    <n v="33430"/>
  </r>
  <r>
    <x v="912"/>
    <n v="62"/>
    <s v="Denny Joy"/>
    <x v="2"/>
    <n v="1"/>
    <x v="1124"/>
    <n v="42437"/>
    <s v="Critical"/>
    <n v="43"/>
    <n v="449.99"/>
    <n v="0.06"/>
    <x v="6489"/>
    <n v="49"/>
    <n v="7752.01"/>
    <n v="0.38"/>
    <x v="2"/>
    <x v="2"/>
    <x v="634"/>
    <x v="11"/>
    <x v="3"/>
    <n v="5987"/>
    <d v="2015-03-07T00:00:00"/>
    <x v="2"/>
    <x v="12"/>
    <n v="33430"/>
  </r>
  <r>
    <x v="1302"/>
    <n v="62"/>
    <s v="Joni Wasserman"/>
    <x v="3"/>
    <n v="1"/>
    <x v="1124"/>
    <n v="24677"/>
    <s v="Low"/>
    <n v="44"/>
    <n v="8.5"/>
    <n v="0.05"/>
    <x v="6490"/>
    <n v="1.99"/>
    <n v="51.08"/>
    <n v="0.49"/>
    <x v="2"/>
    <x v="6"/>
    <x v="801"/>
    <x v="8"/>
    <x v="1"/>
    <n v="3467"/>
    <d v="2015-03-07T00:00:00"/>
    <x v="0"/>
    <x v="2"/>
    <n v="95376"/>
  </r>
  <r>
    <x v="39"/>
    <n v="62"/>
    <s v="Cynthia Voltz"/>
    <x v="2"/>
    <n v="1"/>
    <x v="1125"/>
    <n v="13991"/>
    <s v="High"/>
    <n v="21"/>
    <n v="111.96"/>
    <n v="7.0000000000000007E-2"/>
    <x v="6491"/>
    <n v="69"/>
    <n v="-742.88"/>
    <n v="0.63"/>
    <x v="1"/>
    <x v="1"/>
    <x v="1135"/>
    <x v="4"/>
    <x v="1"/>
    <n v="1958"/>
    <d v="2015-03-07T00:00:00"/>
    <x v="0"/>
    <x v="2"/>
    <n v="95020"/>
  </r>
  <r>
    <x v="961"/>
    <n v="62"/>
    <s v="Victor Price"/>
    <x v="3"/>
    <n v="1"/>
    <x v="1125"/>
    <n v="51876"/>
    <s v="Critical"/>
    <n v="2"/>
    <n v="55.99"/>
    <n v="0.1"/>
    <x v="6492"/>
    <n v="5"/>
    <n v="-298.166"/>
    <n v="0.83"/>
    <x v="2"/>
    <x v="6"/>
    <x v="415"/>
    <x v="9"/>
    <x v="3"/>
    <n v="7272"/>
    <d v="2015-03-07T00:00:00"/>
    <x v="0"/>
    <x v="12"/>
    <n v="34769"/>
  </r>
  <r>
    <x v="39"/>
    <n v="62"/>
    <s v="Cynthia Voltz"/>
    <x v="2"/>
    <n v="1"/>
    <x v="1125"/>
    <n v="13991"/>
    <s v="High"/>
    <n v="24"/>
    <n v="6.48"/>
    <n v="0"/>
    <x v="6493"/>
    <n v="2.74"/>
    <n v="-37.880000000000003"/>
    <n v="0.71"/>
    <x v="2"/>
    <x v="6"/>
    <x v="535"/>
    <x v="8"/>
    <x v="1"/>
    <n v="1957"/>
    <d v="2015-03-08T00:00:00"/>
    <x v="0"/>
    <x v="2"/>
    <n v="95020"/>
  </r>
  <r>
    <x v="149"/>
    <n v="62"/>
    <s v="Erica Bern"/>
    <x v="2"/>
    <n v="1"/>
    <x v="1125"/>
    <n v="15044"/>
    <s v="Low"/>
    <n v="42"/>
    <n v="39.99"/>
    <n v="7.0000000000000007E-2"/>
    <x v="6494"/>
    <n v="10.25"/>
    <n v="167.37"/>
    <n v="0.55000000000000004"/>
    <x v="2"/>
    <x v="0"/>
    <x v="926"/>
    <x v="8"/>
    <x v="2"/>
    <n v="2104"/>
    <d v="2015-03-10T00:00:00"/>
    <x v="0"/>
    <x v="36"/>
    <n v="46806"/>
  </r>
  <r>
    <x v="643"/>
    <n v="62"/>
    <s v="Helen Andreada"/>
    <x v="2"/>
    <n v="1"/>
    <x v="1126"/>
    <n v="55651"/>
    <s v="Medium"/>
    <n v="2"/>
    <n v="27.75"/>
    <n v="0"/>
    <x v="6495"/>
    <n v="19.989999999999998"/>
    <n v="-52.73"/>
    <n v="0.67"/>
    <x v="0"/>
    <x v="0"/>
    <x v="85"/>
    <x v="0"/>
    <x v="3"/>
    <n v="7777"/>
    <d v="2015-03-08T00:00:00"/>
    <x v="0"/>
    <x v="12"/>
    <n v="32137"/>
  </r>
  <r>
    <x v="1215"/>
    <n v="62"/>
    <s v="Helen Andreada"/>
    <x v="2"/>
    <n v="1"/>
    <x v="1126"/>
    <n v="55651"/>
    <s v="Medium"/>
    <n v="11"/>
    <n v="110.99"/>
    <n v="0.05"/>
    <x v="6496"/>
    <n v="2.5"/>
    <n v="-117.61199999999999"/>
    <n v="0.56999999999999995"/>
    <x v="2"/>
    <x v="0"/>
    <x v="15"/>
    <x v="9"/>
    <x v="1"/>
    <n v="7775"/>
    <d v="2015-03-08T00:00:00"/>
    <x v="0"/>
    <x v="2"/>
    <n v="94044"/>
  </r>
  <r>
    <x v="643"/>
    <n v="62"/>
    <s v="Helen Andreada"/>
    <x v="2"/>
    <n v="1"/>
    <x v="1126"/>
    <n v="55651"/>
    <s v="Medium"/>
    <n v="41"/>
    <n v="20.239999999999998"/>
    <n v="0.01"/>
    <x v="6497"/>
    <n v="8.99"/>
    <n v="120.69"/>
    <n v="0.46"/>
    <x v="1"/>
    <x v="6"/>
    <x v="1160"/>
    <x v="5"/>
    <x v="3"/>
    <n v="7776"/>
    <d v="2015-03-10T00:00:00"/>
    <x v="0"/>
    <x v="12"/>
    <n v="32137"/>
  </r>
  <r>
    <x v="1225"/>
    <n v="62"/>
    <s v="Jenna Caffey"/>
    <x v="3"/>
    <n v="1"/>
    <x v="1126"/>
    <n v="59586"/>
    <s v="Low"/>
    <n v="25"/>
    <n v="6.68"/>
    <n v="0.05"/>
    <x v="6498"/>
    <n v="5.41"/>
    <n v="-43.17"/>
    <n v="0.37"/>
    <x v="0"/>
    <x v="0"/>
    <x v="536"/>
    <x v="2"/>
    <x v="1"/>
    <n v="8338"/>
    <d v="2015-03-11T00:00:00"/>
    <x v="0"/>
    <x v="6"/>
    <n v="97601"/>
  </r>
  <r>
    <x v="864"/>
    <n v="62"/>
    <s v="Alan Hwang"/>
    <x v="2"/>
    <n v="1"/>
    <x v="1126"/>
    <n v="52645"/>
    <s v="Low"/>
    <n v="11"/>
    <n v="5.85"/>
    <n v="0.09"/>
    <x v="6499"/>
    <n v="2.27"/>
    <n v="-8.3699999999999992"/>
    <n v="0.56000000000000005"/>
    <x v="0"/>
    <x v="3"/>
    <x v="602"/>
    <x v="6"/>
    <x v="2"/>
    <n v="7387"/>
    <d v="2015-03-12T00:00:00"/>
    <x v="0"/>
    <x v="9"/>
    <n v="78664"/>
  </r>
  <r>
    <x v="1108"/>
    <n v="62"/>
    <s v="Alan Hwang"/>
    <x v="2"/>
    <n v="1"/>
    <x v="1126"/>
    <n v="52645"/>
    <s v="Low"/>
    <n v="10"/>
    <n v="70.97"/>
    <n v="7.0000000000000007E-2"/>
    <x v="6500"/>
    <n v="3.5"/>
    <n v="97.36"/>
    <n v="0.59"/>
    <x v="0"/>
    <x v="0"/>
    <x v="469"/>
    <x v="13"/>
    <x v="2"/>
    <n v="7388"/>
    <d v="2015-03-16T00:00:00"/>
    <x v="0"/>
    <x v="9"/>
    <n v="75088"/>
  </r>
  <r>
    <x v="617"/>
    <n v="62"/>
    <s v="Andrew Roberts"/>
    <x v="1"/>
    <n v="1"/>
    <x v="1127"/>
    <n v="49602"/>
    <s v="Not Specified"/>
    <n v="31"/>
    <n v="150.97999999999999"/>
    <n v="0.03"/>
    <x v="6501"/>
    <n v="66.27"/>
    <n v="-519.94000000000005"/>
    <n v="0.65"/>
    <x v="1"/>
    <x v="4"/>
    <x v="686"/>
    <x v="10"/>
    <x v="1"/>
    <n v="6945"/>
    <d v="2015-03-09T00:00:00"/>
    <x v="2"/>
    <x v="21"/>
    <n v="99352"/>
  </r>
  <r>
    <x v="802"/>
    <n v="62"/>
    <s v="Ben Peterman"/>
    <x v="2"/>
    <n v="1"/>
    <x v="1127"/>
    <n v="51620"/>
    <s v="Medium"/>
    <n v="12"/>
    <n v="13.48"/>
    <n v="0.03"/>
    <x v="6502"/>
    <n v="4.51"/>
    <n v="-2.5499999999999998"/>
    <n v="0.59"/>
    <x v="0"/>
    <x v="0"/>
    <x v="374"/>
    <x v="0"/>
    <x v="0"/>
    <n v="7240"/>
    <d v="2015-03-09T00:00:00"/>
    <x v="0"/>
    <x v="46"/>
    <n v="3101"/>
  </r>
  <r>
    <x v="757"/>
    <n v="62"/>
    <s v="Joni Sundaresam"/>
    <x v="1"/>
    <n v="1"/>
    <x v="1127"/>
    <n v="31523"/>
    <s v="Low"/>
    <n v="17"/>
    <n v="6.48"/>
    <n v="0.1"/>
    <x v="6503"/>
    <n v="2.74"/>
    <n v="-44.86"/>
    <n v="0.71"/>
    <x v="2"/>
    <x v="6"/>
    <x v="535"/>
    <x v="8"/>
    <x v="2"/>
    <n v="4420"/>
    <d v="2015-03-10T00:00:00"/>
    <x v="0"/>
    <x v="9"/>
    <n v="79701"/>
  </r>
  <r>
    <x v="757"/>
    <n v="62"/>
    <s v="Joni Sundaresam"/>
    <x v="1"/>
    <n v="1"/>
    <x v="1127"/>
    <n v="31523"/>
    <s v="Low"/>
    <n v="19"/>
    <n v="8.74"/>
    <n v="0"/>
    <x v="6504"/>
    <n v="8.2899999999999991"/>
    <n v="-58.76"/>
    <n v="0.38"/>
    <x v="0"/>
    <x v="0"/>
    <x v="90"/>
    <x v="15"/>
    <x v="2"/>
    <n v="4421"/>
    <d v="2015-03-13T00:00:00"/>
    <x v="0"/>
    <x v="9"/>
    <n v="79701"/>
  </r>
  <r>
    <x v="845"/>
    <n v="62"/>
    <s v="Gary Hwang"/>
    <x v="1"/>
    <n v="1"/>
    <x v="1128"/>
    <n v="22085"/>
    <s v="Low"/>
    <n v="27"/>
    <n v="17.7"/>
    <n v="7.0000000000000007E-2"/>
    <x v="6505"/>
    <n v="9.4700000000000006"/>
    <n v="-88.02"/>
    <n v="0.59"/>
    <x v="0"/>
    <x v="0"/>
    <x v="227"/>
    <x v="0"/>
    <x v="3"/>
    <n v="3079"/>
    <d v="2015-03-09T00:00:00"/>
    <x v="0"/>
    <x v="12"/>
    <n v="33511"/>
  </r>
  <r>
    <x v="1379"/>
    <n v="62"/>
    <s v="Emily Grady"/>
    <x v="1"/>
    <n v="1"/>
    <x v="1128"/>
    <n v="2848"/>
    <s v="Critical"/>
    <n v="35"/>
    <n v="43.31"/>
    <n v="0.06"/>
    <x v="6506"/>
    <n v="15.9"/>
    <n v="-303.62"/>
    <n v="0.75"/>
    <x v="1"/>
    <x v="5"/>
    <x v="1248"/>
    <x v="5"/>
    <x v="2"/>
    <n v="424"/>
    <d v="2015-03-11T00:00:00"/>
    <x v="1"/>
    <x v="38"/>
    <n v="66202"/>
  </r>
  <r>
    <x v="1045"/>
    <n v="62"/>
    <s v="Darrin Sayre"/>
    <x v="3"/>
    <n v="1"/>
    <x v="1128"/>
    <n v="42471"/>
    <s v="Low"/>
    <n v="23"/>
    <n v="1.95"/>
    <n v="0.09"/>
    <x v="6507"/>
    <n v="1.63"/>
    <n v="-17.13"/>
    <n v="0.46"/>
    <x v="0"/>
    <x v="3"/>
    <x v="1041"/>
    <x v="6"/>
    <x v="0"/>
    <n v="5996"/>
    <d v="2015-03-11T00:00:00"/>
    <x v="0"/>
    <x v="22"/>
    <n v="7652"/>
  </r>
  <r>
    <x v="845"/>
    <n v="62"/>
    <s v="Gary Hwang"/>
    <x v="1"/>
    <n v="1"/>
    <x v="1128"/>
    <n v="22085"/>
    <s v="Low"/>
    <n v="41"/>
    <n v="6.48"/>
    <n v="0.1"/>
    <x v="6508"/>
    <n v="7.37"/>
    <n v="-147.82"/>
    <n v="0.37"/>
    <x v="0"/>
    <x v="0"/>
    <x v="343"/>
    <x v="2"/>
    <x v="3"/>
    <n v="3078"/>
    <d v="2015-03-11T00:00:00"/>
    <x v="0"/>
    <x v="12"/>
    <n v="33511"/>
  </r>
  <r>
    <x v="1379"/>
    <n v="62"/>
    <s v="Emily Grady"/>
    <x v="1"/>
    <n v="1"/>
    <x v="1128"/>
    <n v="2848"/>
    <s v="Critical"/>
    <n v="8"/>
    <n v="125.99"/>
    <n v="0.04"/>
    <x v="6509"/>
    <n v="8.99"/>
    <n v="-264.27499999999998"/>
    <n v="0.55000000000000004"/>
    <x v="2"/>
    <x v="0"/>
    <x v="350"/>
    <x v="9"/>
    <x v="2"/>
    <n v="425"/>
    <d v="2015-03-11T00:00:00"/>
    <x v="0"/>
    <x v="38"/>
    <n v="66202"/>
  </r>
  <r>
    <x v="815"/>
    <n v="62"/>
    <s v="Katherine Nockton"/>
    <x v="1"/>
    <n v="1"/>
    <x v="1129"/>
    <n v="55779"/>
    <s v="Critical"/>
    <n v="26"/>
    <n v="160.97999999999999"/>
    <n v="0.08"/>
    <x v="6510"/>
    <n v="30"/>
    <n v="376.21"/>
    <n v="0.62"/>
    <x v="1"/>
    <x v="2"/>
    <x v="187"/>
    <x v="1"/>
    <x v="0"/>
    <n v="7798"/>
    <d v="2015-03-11T00:00:00"/>
    <x v="2"/>
    <x v="20"/>
    <n v="45801"/>
  </r>
  <r>
    <x v="336"/>
    <n v="62"/>
    <s v="Don Weiss"/>
    <x v="2"/>
    <n v="1"/>
    <x v="1129"/>
    <n v="24707"/>
    <s v="Medium"/>
    <n v="14"/>
    <n v="136.97999999999999"/>
    <n v="0"/>
    <x v="6511"/>
    <n v="24.49"/>
    <n v="761.04"/>
    <n v="0.59"/>
    <x v="1"/>
    <x v="1"/>
    <x v="711"/>
    <x v="5"/>
    <x v="0"/>
    <n v="3471"/>
    <d v="2015-03-11T00:00:00"/>
    <x v="0"/>
    <x v="0"/>
    <n v="18018"/>
  </r>
  <r>
    <x v="960"/>
    <n v="62"/>
    <s v="Ed Ludwig"/>
    <x v="3"/>
    <n v="1"/>
    <x v="1129"/>
    <n v="16804"/>
    <s v="High"/>
    <n v="36"/>
    <n v="5.78"/>
    <n v="0.05"/>
    <x v="6512"/>
    <n v="4.96"/>
    <n v="-46.43"/>
    <n v="0.36"/>
    <x v="0"/>
    <x v="0"/>
    <x v="1014"/>
    <x v="2"/>
    <x v="2"/>
    <n v="2332"/>
    <d v="2015-03-11T00:00:00"/>
    <x v="1"/>
    <x v="9"/>
    <n v="75116"/>
  </r>
  <r>
    <x v="869"/>
    <n v="62"/>
    <s v="Bryan Davis"/>
    <x v="2"/>
    <n v="1"/>
    <x v="1129"/>
    <n v="53156"/>
    <s v="Not Specified"/>
    <n v="47"/>
    <n v="4.13"/>
    <n v="7.0000000000000007E-2"/>
    <x v="6513"/>
    <n v="0.99"/>
    <n v="56.44"/>
    <n v="0.39"/>
    <x v="0"/>
    <x v="0"/>
    <x v="57"/>
    <x v="12"/>
    <x v="2"/>
    <n v="7453"/>
    <d v="2015-03-11T00:00:00"/>
    <x v="0"/>
    <x v="14"/>
    <n v="61801"/>
  </r>
  <r>
    <x v="1248"/>
    <n v="62"/>
    <s v="Thomas Thornton"/>
    <x v="3"/>
    <n v="1"/>
    <x v="1129"/>
    <n v="7174"/>
    <s v="Not Specified"/>
    <n v="10"/>
    <n v="13.73"/>
    <n v="0.06"/>
    <x v="6514"/>
    <n v="8.99"/>
    <n v="12.2"/>
    <n v="0.49"/>
    <x v="1"/>
    <x v="6"/>
    <x v="1249"/>
    <x v="5"/>
    <x v="1"/>
    <n v="996"/>
    <d v="2015-03-12T00:00:00"/>
    <x v="0"/>
    <x v="2"/>
    <n v="92025"/>
  </r>
  <r>
    <x v="960"/>
    <n v="62"/>
    <s v="Ed Ludwig"/>
    <x v="3"/>
    <n v="1"/>
    <x v="1129"/>
    <n v="16804"/>
    <s v="High"/>
    <n v="46"/>
    <n v="55.98"/>
    <n v="0.08"/>
    <x v="6515"/>
    <n v="13.88"/>
    <n v="752.87"/>
    <n v="0.36"/>
    <x v="0"/>
    <x v="0"/>
    <x v="404"/>
    <x v="2"/>
    <x v="2"/>
    <n v="2331"/>
    <d v="2015-03-12T00:00:00"/>
    <x v="0"/>
    <x v="9"/>
    <n v="75116"/>
  </r>
  <r>
    <x v="336"/>
    <n v="62"/>
    <s v="Don Weiss"/>
    <x v="2"/>
    <n v="1"/>
    <x v="1129"/>
    <n v="24707"/>
    <s v="Medium"/>
    <n v="3"/>
    <n v="1.48"/>
    <n v="0.1"/>
    <x v="6516"/>
    <n v="0.7"/>
    <n v="-1.76"/>
    <n v="0.37"/>
    <x v="0"/>
    <x v="3"/>
    <x v="688"/>
    <x v="14"/>
    <x v="0"/>
    <n v="3472"/>
    <d v="2015-03-12T00:00:00"/>
    <x v="0"/>
    <x v="0"/>
    <n v="18018"/>
  </r>
  <r>
    <x v="653"/>
    <n v="62"/>
    <s v="John Lucas"/>
    <x v="0"/>
    <n v="1"/>
    <x v="1129"/>
    <n v="51237"/>
    <s v="Medium"/>
    <n v="26"/>
    <n v="205.99"/>
    <n v="0.03"/>
    <x v="6517"/>
    <n v="5.99"/>
    <n v="1138.5809999999999"/>
    <n v="0.59"/>
    <x v="2"/>
    <x v="0"/>
    <x v="34"/>
    <x v="9"/>
    <x v="0"/>
    <n v="7180"/>
    <d v="2015-03-12T00:00:00"/>
    <x v="0"/>
    <x v="20"/>
    <n v="44240"/>
  </r>
  <r>
    <x v="517"/>
    <n v="62"/>
    <s v="Harold Dahlen"/>
    <x v="2"/>
    <n v="1"/>
    <x v="1130"/>
    <n v="46631"/>
    <s v="Not Specified"/>
    <n v="39"/>
    <n v="22.84"/>
    <n v="0.05"/>
    <x v="6518"/>
    <n v="16.920000000000002"/>
    <n v="-122.12"/>
    <n v="0.39"/>
    <x v="0"/>
    <x v="0"/>
    <x v="830"/>
    <x v="2"/>
    <x v="1"/>
    <n v="6561"/>
    <d v="2015-03-13T00:00:00"/>
    <x v="0"/>
    <x v="2"/>
    <n v="96150"/>
  </r>
  <r>
    <x v="203"/>
    <n v="62"/>
    <s v="Phillip Flathmann"/>
    <x v="0"/>
    <n v="1"/>
    <x v="1130"/>
    <n v="42243"/>
    <s v="Medium"/>
    <n v="42"/>
    <n v="43.41"/>
    <n v="0.02"/>
    <x v="6519"/>
    <n v="2.99"/>
    <n v="809.7355"/>
    <n v="0.39"/>
    <x v="0"/>
    <x v="0"/>
    <x v="1199"/>
    <x v="3"/>
    <x v="3"/>
    <n v="5952"/>
    <d v="2015-03-13T00:00:00"/>
    <x v="0"/>
    <x v="12"/>
    <n v="33952"/>
  </r>
  <r>
    <x v="203"/>
    <n v="62"/>
    <s v="Phillip Flathmann"/>
    <x v="0"/>
    <n v="1"/>
    <x v="1130"/>
    <n v="42243"/>
    <s v="Medium"/>
    <n v="19"/>
    <n v="7.35"/>
    <n v="0.05"/>
    <x v="6520"/>
    <n v="5.96"/>
    <n v="-35.75"/>
    <n v="0.38"/>
    <x v="0"/>
    <x v="0"/>
    <x v="899"/>
    <x v="2"/>
    <x v="3"/>
    <n v="5953"/>
    <d v="2015-03-13T00:00:00"/>
    <x v="0"/>
    <x v="12"/>
    <n v="33952"/>
  </r>
  <r>
    <x v="318"/>
    <n v="62"/>
    <s v="Tamara Dahlen"/>
    <x v="2"/>
    <n v="1"/>
    <x v="1130"/>
    <n v="2912"/>
    <s v="Low"/>
    <n v="7"/>
    <n v="2550.14"/>
    <n v="0.08"/>
    <x v="6521"/>
    <n v="29.7"/>
    <n v="-3476.8593000000001"/>
    <n v="0.56999999999999995"/>
    <x v="2"/>
    <x v="2"/>
    <x v="466"/>
    <x v="7"/>
    <x v="2"/>
    <n v="434"/>
    <d v="2015-03-13T00:00:00"/>
    <x v="2"/>
    <x v="9"/>
    <n v="78660"/>
  </r>
  <r>
    <x v="318"/>
    <n v="62"/>
    <s v="Tamara Dahlen"/>
    <x v="2"/>
    <n v="1"/>
    <x v="1130"/>
    <n v="2912"/>
    <s v="Low"/>
    <n v="9"/>
    <n v="55.98"/>
    <n v="0.05"/>
    <x v="6522"/>
    <n v="4.8600000000000003"/>
    <n v="170.9"/>
    <n v="0.36"/>
    <x v="0"/>
    <x v="0"/>
    <x v="694"/>
    <x v="2"/>
    <x v="2"/>
    <n v="435"/>
    <d v="2015-03-18T00:00:00"/>
    <x v="1"/>
    <x v="9"/>
    <n v="78660"/>
  </r>
  <r>
    <x v="1217"/>
    <n v="62"/>
    <s v="Dave Hallsten"/>
    <x v="1"/>
    <n v="1"/>
    <x v="1131"/>
    <n v="17152"/>
    <s v="High"/>
    <n v="32"/>
    <n v="6.98"/>
    <n v="0.06"/>
    <x v="6523"/>
    <n v="9.69"/>
    <n v="-259.02"/>
    <n v="0.83"/>
    <x v="0"/>
    <x v="0"/>
    <x v="821"/>
    <x v="0"/>
    <x v="2"/>
    <n v="2367"/>
    <d v="2015-03-13T00:00:00"/>
    <x v="0"/>
    <x v="9"/>
    <n v="78521"/>
  </r>
  <r>
    <x v="618"/>
    <n v="62"/>
    <s v="Christina Vanderzanden"/>
    <x v="0"/>
    <n v="1"/>
    <x v="1131"/>
    <n v="32067"/>
    <s v="High"/>
    <n v="27"/>
    <n v="125.99"/>
    <n v="0.06"/>
    <x v="6524"/>
    <n v="7.69"/>
    <n v="492.23700000000002"/>
    <n v="0.57999999999999996"/>
    <x v="2"/>
    <x v="0"/>
    <x v="229"/>
    <x v="9"/>
    <x v="2"/>
    <n v="4505"/>
    <d v="2015-03-13T00:00:00"/>
    <x v="0"/>
    <x v="26"/>
    <n v="64133"/>
  </r>
  <r>
    <x v="2"/>
    <n v="62"/>
    <s v="Alan Schoenberger"/>
    <x v="2"/>
    <n v="1"/>
    <x v="1131"/>
    <n v="44099"/>
    <s v="Medium"/>
    <n v="34"/>
    <n v="367.99"/>
    <n v="0.1"/>
    <x v="6525"/>
    <n v="19.989999999999998"/>
    <n v="4592.7370000000001"/>
    <n v="0.4"/>
    <x v="0"/>
    <x v="0"/>
    <x v="816"/>
    <x v="3"/>
    <x v="1"/>
    <n v="6229"/>
    <d v="2015-03-14T00:00:00"/>
    <x v="0"/>
    <x v="2"/>
    <n v="94559"/>
  </r>
  <r>
    <x v="2"/>
    <n v="62"/>
    <s v="Alan Schoenberger"/>
    <x v="2"/>
    <n v="1"/>
    <x v="1131"/>
    <n v="44099"/>
    <s v="Medium"/>
    <n v="19"/>
    <n v="4.24"/>
    <n v="0.1"/>
    <x v="6526"/>
    <n v="5.41"/>
    <n v="-67.459000000000003"/>
    <n v="0.35"/>
    <x v="0"/>
    <x v="0"/>
    <x v="642"/>
    <x v="3"/>
    <x v="1"/>
    <n v="6230"/>
    <d v="2015-03-14T00:00:00"/>
    <x v="0"/>
    <x v="2"/>
    <n v="94559"/>
  </r>
  <r>
    <x v="247"/>
    <n v="62"/>
    <s v="Alan Barnes"/>
    <x v="2"/>
    <n v="1"/>
    <x v="1131"/>
    <n v="23584"/>
    <s v="Critical"/>
    <n v="14"/>
    <n v="200.97"/>
    <n v="0.06"/>
    <x v="6527"/>
    <n v="15.59"/>
    <n v="636.17999999999995"/>
    <n v="0.36"/>
    <x v="2"/>
    <x v="2"/>
    <x v="753"/>
    <x v="7"/>
    <x v="2"/>
    <n v="3300"/>
    <d v="2015-03-14T00:00:00"/>
    <x v="2"/>
    <x v="14"/>
    <n v="60107"/>
  </r>
  <r>
    <x v="755"/>
    <n v="62"/>
    <s v="Mike Pelletier"/>
    <x v="2"/>
    <n v="1"/>
    <x v="1132"/>
    <n v="35173"/>
    <s v="Not Specified"/>
    <n v="29"/>
    <n v="240.98"/>
    <n v="0.09"/>
    <x v="6528"/>
    <n v="60.2"/>
    <n v="341.98"/>
    <n v="0.56000000000000005"/>
    <x v="1"/>
    <x v="4"/>
    <x v="182"/>
    <x v="10"/>
    <x v="1"/>
    <n v="4947"/>
    <d v="2015-03-15T00:00:00"/>
    <x v="2"/>
    <x v="31"/>
    <n v="83843"/>
  </r>
  <r>
    <x v="261"/>
    <n v="62"/>
    <s v="Dennis Bolton"/>
    <x v="3"/>
    <n v="1"/>
    <x v="1132"/>
    <n v="20194"/>
    <s v="High"/>
    <n v="10"/>
    <n v="20.239999999999998"/>
    <n v="0.1"/>
    <x v="1969"/>
    <n v="6.67"/>
    <n v="68.89"/>
    <n v="0.49"/>
    <x v="1"/>
    <x v="6"/>
    <x v="1069"/>
    <x v="5"/>
    <x v="2"/>
    <n v="2801"/>
    <d v="2015-03-15T00:00:00"/>
    <x v="0"/>
    <x v="38"/>
    <n v="66762"/>
  </r>
  <r>
    <x v="128"/>
    <n v="62"/>
    <s v="Ken Brennan"/>
    <x v="1"/>
    <n v="1"/>
    <x v="1132"/>
    <n v="29607"/>
    <s v="Medium"/>
    <n v="20"/>
    <n v="12.28"/>
    <n v="0.05"/>
    <x v="6529"/>
    <n v="5.09"/>
    <n v="21.05"/>
    <n v="0.38"/>
    <x v="0"/>
    <x v="0"/>
    <x v="814"/>
    <x v="2"/>
    <x v="0"/>
    <n v="4174"/>
    <d v="2015-03-15T00:00:00"/>
    <x v="0"/>
    <x v="0"/>
    <n v="15228"/>
  </r>
  <r>
    <x v="755"/>
    <n v="62"/>
    <s v="Mike Pelletier"/>
    <x v="2"/>
    <n v="1"/>
    <x v="1132"/>
    <n v="35173"/>
    <s v="Not Specified"/>
    <n v="13"/>
    <n v="125.99"/>
    <n v="0.02"/>
    <x v="6530"/>
    <n v="8.08"/>
    <n v="29.556000000000001"/>
    <n v="0.56999999999999995"/>
    <x v="2"/>
    <x v="0"/>
    <x v="665"/>
    <x v="9"/>
    <x v="1"/>
    <n v="4948"/>
    <d v="2015-03-15T00:00:00"/>
    <x v="0"/>
    <x v="31"/>
    <n v="83843"/>
  </r>
  <r>
    <x v="974"/>
    <n v="62"/>
    <s v="Brenda Bowman"/>
    <x v="0"/>
    <n v="1"/>
    <x v="1133"/>
    <n v="14784"/>
    <s v="Medium"/>
    <n v="43"/>
    <n v="44.43"/>
    <n v="0.04"/>
    <x v="6531"/>
    <n v="46.59"/>
    <n v="33.988950000000003"/>
    <n v="0.67"/>
    <x v="1"/>
    <x v="4"/>
    <x v="1088"/>
    <x v="4"/>
    <x v="0"/>
    <n v="2064"/>
    <d v="2015-03-15T00:00:00"/>
    <x v="2"/>
    <x v="13"/>
    <n v="11704"/>
  </r>
  <r>
    <x v="1199"/>
    <n v="62"/>
    <s v="Alan Hwang"/>
    <x v="2"/>
    <n v="1"/>
    <x v="1133"/>
    <n v="2022"/>
    <s v="Critical"/>
    <n v="45"/>
    <n v="3.95"/>
    <n v="0"/>
    <x v="6532"/>
    <n v="5.13"/>
    <n v="-157.18"/>
    <n v="0.59"/>
    <x v="0"/>
    <x v="0"/>
    <x v="815"/>
    <x v="13"/>
    <x v="2"/>
    <n v="289"/>
    <d v="2015-03-15T00:00:00"/>
    <x v="0"/>
    <x v="9"/>
    <n v="77642"/>
  </r>
  <r>
    <x v="63"/>
    <n v="62"/>
    <s v="Matt Collister"/>
    <x v="1"/>
    <n v="1"/>
    <x v="1133"/>
    <n v="43138"/>
    <s v="Low"/>
    <n v="50"/>
    <n v="137.47999999999999"/>
    <n v="7.0000000000000007E-2"/>
    <x v="6533"/>
    <n v="32.18"/>
    <n v="-692.82"/>
    <n v="0.78"/>
    <x v="1"/>
    <x v="4"/>
    <x v="705"/>
    <x v="10"/>
    <x v="3"/>
    <n v="6090"/>
    <d v="2015-03-16T00:00:00"/>
    <x v="2"/>
    <x v="42"/>
    <n v="30337"/>
  </r>
  <r>
    <x v="289"/>
    <n v="62"/>
    <s v="Daniel Raglin"/>
    <x v="2"/>
    <n v="1"/>
    <x v="1133"/>
    <n v="27490"/>
    <s v="Not Specified"/>
    <n v="18"/>
    <n v="31.74"/>
    <n v="0.02"/>
    <x v="6534"/>
    <n v="12.62"/>
    <n v="93.227999999999994"/>
    <n v="0.37"/>
    <x v="0"/>
    <x v="0"/>
    <x v="571"/>
    <x v="3"/>
    <x v="2"/>
    <n v="3854"/>
    <d v="2015-03-16T00:00:00"/>
    <x v="0"/>
    <x v="11"/>
    <n v="73064"/>
  </r>
  <r>
    <x v="63"/>
    <n v="62"/>
    <s v="Matt Collister"/>
    <x v="1"/>
    <n v="1"/>
    <x v="1133"/>
    <n v="43138"/>
    <s v="Low"/>
    <n v="43"/>
    <n v="30.56"/>
    <n v="0.06"/>
    <x v="6535"/>
    <n v="2.99"/>
    <n v="581.76549999999997"/>
    <n v="0.35"/>
    <x v="0"/>
    <x v="0"/>
    <x v="226"/>
    <x v="3"/>
    <x v="3"/>
    <n v="6089"/>
    <d v="2015-03-18T00:00:00"/>
    <x v="0"/>
    <x v="42"/>
    <n v="30337"/>
  </r>
  <r>
    <x v="559"/>
    <n v="62"/>
    <s v="Nat Gilpin"/>
    <x v="3"/>
    <n v="1"/>
    <x v="1134"/>
    <n v="52995"/>
    <s v="Not Specified"/>
    <n v="8"/>
    <n v="3.36"/>
    <n v="0.03"/>
    <x v="6536"/>
    <n v="6.27"/>
    <n v="-35.512"/>
    <n v="0.4"/>
    <x v="0"/>
    <x v="0"/>
    <x v="19"/>
    <x v="3"/>
    <x v="2"/>
    <n v="7431"/>
    <d v="2015-03-15T00:00:00"/>
    <x v="0"/>
    <x v="11"/>
    <n v="73160"/>
  </r>
  <r>
    <x v="1269"/>
    <n v="62"/>
    <s v="Harold Engle"/>
    <x v="3"/>
    <n v="1"/>
    <x v="1134"/>
    <n v="21223"/>
    <s v="Not Specified"/>
    <n v="3"/>
    <n v="100.98"/>
    <n v="0.1"/>
    <x v="6537"/>
    <n v="26.22"/>
    <n v="-144.43"/>
    <n v="0.6"/>
    <x v="1"/>
    <x v="4"/>
    <x v="1153"/>
    <x v="10"/>
    <x v="2"/>
    <n v="2930"/>
    <d v="2015-03-16T00:00:00"/>
    <x v="2"/>
    <x v="36"/>
    <n v="46226"/>
  </r>
  <r>
    <x v="1269"/>
    <n v="62"/>
    <s v="Harold Engle"/>
    <x v="3"/>
    <n v="1"/>
    <x v="1134"/>
    <n v="21223"/>
    <s v="Not Specified"/>
    <n v="8"/>
    <n v="51.65"/>
    <n v="0.03"/>
    <x v="6538"/>
    <n v="18.45"/>
    <n v="122.41"/>
    <n v="0.65"/>
    <x v="1"/>
    <x v="5"/>
    <x v="398"/>
    <x v="5"/>
    <x v="2"/>
    <n v="2931"/>
    <d v="2015-03-16T00:00:00"/>
    <x v="0"/>
    <x v="36"/>
    <n v="46226"/>
  </r>
  <r>
    <x v="1248"/>
    <n v="62"/>
    <s v="Thomas Thornton"/>
    <x v="3"/>
    <n v="1"/>
    <x v="1134"/>
    <n v="17571"/>
    <s v="Not Specified"/>
    <n v="32"/>
    <n v="2.98"/>
    <n v="0.01"/>
    <x v="6539"/>
    <n v="1.58"/>
    <n v="8.8800000000000008"/>
    <n v="0.39"/>
    <x v="0"/>
    <x v="3"/>
    <x v="248"/>
    <x v="14"/>
    <x v="1"/>
    <n v="2422"/>
    <d v="2015-03-16T00:00:00"/>
    <x v="0"/>
    <x v="2"/>
    <n v="92025"/>
  </r>
  <r>
    <x v="646"/>
    <n v="62"/>
    <s v="Cindy Chapman"/>
    <x v="2"/>
    <n v="1"/>
    <x v="1134"/>
    <n v="19207"/>
    <s v="Not Specified"/>
    <n v="11"/>
    <n v="1.26"/>
    <n v="0"/>
    <x v="6540"/>
    <n v="0.7"/>
    <n v="-5.92"/>
    <n v="0.81"/>
    <x v="0"/>
    <x v="3"/>
    <x v="625"/>
    <x v="14"/>
    <x v="1"/>
    <n v="2660"/>
    <d v="2015-03-16T00:00:00"/>
    <x v="0"/>
    <x v="40"/>
    <n v="85345"/>
  </r>
  <r>
    <x v="646"/>
    <n v="62"/>
    <s v="Cindy Chapman"/>
    <x v="2"/>
    <n v="1"/>
    <x v="1134"/>
    <n v="19207"/>
    <s v="Not Specified"/>
    <n v="23"/>
    <n v="3.08"/>
    <n v="0.1"/>
    <x v="6541"/>
    <n v="0.99"/>
    <n v="10.88"/>
    <n v="0.37"/>
    <x v="0"/>
    <x v="0"/>
    <x v="1015"/>
    <x v="12"/>
    <x v="1"/>
    <n v="2659"/>
    <d v="2015-03-17T00:00:00"/>
    <x v="0"/>
    <x v="40"/>
    <n v="85345"/>
  </r>
  <r>
    <x v="270"/>
    <n v="62"/>
    <s v="Heather Kirkland"/>
    <x v="1"/>
    <n v="1"/>
    <x v="1134"/>
    <n v="21607"/>
    <s v="Not Specified"/>
    <n v="17"/>
    <n v="36.549999999999997"/>
    <n v="0.09"/>
    <x v="6542"/>
    <n v="13.89"/>
    <n v="54.92"/>
    <n v="0.41"/>
    <x v="0"/>
    <x v="3"/>
    <x v="430"/>
    <x v="6"/>
    <x v="2"/>
    <n v="2999"/>
    <d v="2015-03-17T00:00:00"/>
    <x v="0"/>
    <x v="14"/>
    <n v="60016"/>
  </r>
  <r>
    <x v="776"/>
    <n v="62"/>
    <s v="Dan Campbell"/>
    <x v="0"/>
    <n v="1"/>
    <x v="1134"/>
    <n v="53571"/>
    <s v="Not Specified"/>
    <n v="21"/>
    <n v="10.91"/>
    <n v="0.05"/>
    <x v="6543"/>
    <n v="2.99"/>
    <n v="56.4315"/>
    <n v="0.38"/>
    <x v="0"/>
    <x v="0"/>
    <x v="322"/>
    <x v="3"/>
    <x v="1"/>
    <n v="7505"/>
    <d v="2015-03-17T00:00:00"/>
    <x v="0"/>
    <x v="2"/>
    <n v="92345"/>
  </r>
  <r>
    <x v="495"/>
    <n v="62"/>
    <s v="Thomas Thornton"/>
    <x v="3"/>
    <n v="1"/>
    <x v="1134"/>
    <n v="17571"/>
    <s v="Not Specified"/>
    <n v="50"/>
    <n v="32.979999999999997"/>
    <n v="0.02"/>
    <x v="6544"/>
    <n v="5.5"/>
    <n v="51.98"/>
    <n v="0.75"/>
    <x v="2"/>
    <x v="0"/>
    <x v="155"/>
    <x v="8"/>
    <x v="1"/>
    <n v="2423"/>
    <d v="2015-03-17T00:00:00"/>
    <x v="1"/>
    <x v="2"/>
    <n v="95501"/>
  </r>
  <r>
    <x v="572"/>
    <n v="62"/>
    <s v="Henry MacAllister"/>
    <x v="0"/>
    <n v="1"/>
    <x v="1135"/>
    <n v="18112"/>
    <s v="Not Specified"/>
    <n v="13"/>
    <n v="6.45"/>
    <n v="0.06"/>
    <x v="6545"/>
    <n v="1.34"/>
    <n v="22.8"/>
    <n v="0.36"/>
    <x v="0"/>
    <x v="3"/>
    <x v="718"/>
    <x v="2"/>
    <x v="2"/>
    <n v="2486"/>
    <d v="2015-03-17T00:00:00"/>
    <x v="0"/>
    <x v="9"/>
    <n v="77840"/>
  </r>
  <r>
    <x v="543"/>
    <n v="62"/>
    <s v="Vivian Mathis"/>
    <x v="3"/>
    <n v="1"/>
    <x v="1135"/>
    <n v="4515"/>
    <s v="Critical"/>
    <n v="7"/>
    <n v="120.97"/>
    <n v="0.02"/>
    <x v="6546"/>
    <n v="7.11"/>
    <n v="49.45"/>
    <n v="0.36"/>
    <x v="2"/>
    <x v="5"/>
    <x v="836"/>
    <x v="7"/>
    <x v="0"/>
    <n v="641"/>
    <d v="2015-03-17T00:00:00"/>
    <x v="0"/>
    <x v="1"/>
    <n v="21113"/>
  </r>
  <r>
    <x v="863"/>
    <n v="62"/>
    <s v="Shahid Collister"/>
    <x v="1"/>
    <n v="1"/>
    <x v="1135"/>
    <n v="55458"/>
    <s v="High"/>
    <n v="32"/>
    <n v="3.52"/>
    <n v="7.0000000000000007E-2"/>
    <x v="6547"/>
    <n v="6.83"/>
    <n v="-167.417"/>
    <n v="0.38"/>
    <x v="0"/>
    <x v="0"/>
    <x v="704"/>
    <x v="3"/>
    <x v="2"/>
    <n v="7745"/>
    <d v="2015-03-18T00:00:00"/>
    <x v="0"/>
    <x v="23"/>
    <n v="53081"/>
  </r>
  <r>
    <x v="863"/>
    <n v="62"/>
    <s v="Shahid Collister"/>
    <x v="1"/>
    <n v="1"/>
    <x v="1135"/>
    <n v="55458"/>
    <s v="High"/>
    <n v="13"/>
    <n v="14.98"/>
    <n v="0"/>
    <x v="6548"/>
    <n v="7.69"/>
    <n v="-30.71"/>
    <n v="0.56999999999999995"/>
    <x v="0"/>
    <x v="0"/>
    <x v="384"/>
    <x v="0"/>
    <x v="2"/>
    <n v="7746"/>
    <d v="2015-03-18T00:00:00"/>
    <x v="0"/>
    <x v="23"/>
    <n v="53081"/>
  </r>
  <r>
    <x v="122"/>
    <n v="63"/>
    <s v="Toby Carlisle"/>
    <x v="1"/>
    <n v="1"/>
    <x v="1136"/>
    <n v="49953"/>
    <s v="Not Specified"/>
    <n v="36"/>
    <n v="6.48"/>
    <n v="0.09"/>
    <x v="6549"/>
    <n v="6.6"/>
    <n v="-94.74"/>
    <n v="0.37"/>
    <x v="0"/>
    <x v="0"/>
    <x v="206"/>
    <x v="2"/>
    <x v="3"/>
    <n v="6993"/>
    <d v="2015-03-17T00:00:00"/>
    <x v="1"/>
    <x v="29"/>
    <n v="37064"/>
  </r>
  <r>
    <x v="304"/>
    <n v="62"/>
    <s v="Barry Weirich"/>
    <x v="2"/>
    <n v="1"/>
    <x v="1136"/>
    <n v="11202"/>
    <s v="Medium"/>
    <n v="8"/>
    <n v="43.41"/>
    <n v="0.05"/>
    <x v="6550"/>
    <n v="2.99"/>
    <n v="79.585499999999996"/>
    <n v="0.39"/>
    <x v="0"/>
    <x v="0"/>
    <x v="1199"/>
    <x v="3"/>
    <x v="2"/>
    <n v="1551"/>
    <d v="2015-03-18T00:00:00"/>
    <x v="0"/>
    <x v="14"/>
    <n v="60130"/>
  </r>
  <r>
    <x v="822"/>
    <n v="63"/>
    <s v="Patrick O'Brill"/>
    <x v="1"/>
    <n v="1"/>
    <x v="1136"/>
    <n v="55268"/>
    <s v="High"/>
    <n v="11"/>
    <n v="4.8899999999999997"/>
    <n v="0.08"/>
    <x v="6551"/>
    <n v="4.93"/>
    <n v="-47.83"/>
    <n v="0.66"/>
    <x v="2"/>
    <x v="6"/>
    <x v="550"/>
    <x v="8"/>
    <x v="2"/>
    <n v="7710"/>
    <d v="2015-03-18T00:00:00"/>
    <x v="1"/>
    <x v="24"/>
    <n v="49201"/>
  </r>
  <r>
    <x v="122"/>
    <n v="63"/>
    <s v="Toby Carlisle"/>
    <x v="1"/>
    <n v="1"/>
    <x v="1136"/>
    <n v="49953"/>
    <s v="Not Specified"/>
    <n v="18"/>
    <n v="15.98"/>
    <n v="0.1"/>
    <x v="6552"/>
    <n v="6.5"/>
    <n v="-51.47"/>
    <n v="0.48"/>
    <x v="2"/>
    <x v="0"/>
    <x v="379"/>
    <x v="8"/>
    <x v="3"/>
    <n v="6992"/>
    <d v="2015-03-18T00:00:00"/>
    <x v="0"/>
    <x v="29"/>
    <n v="37064"/>
  </r>
  <r>
    <x v="378"/>
    <n v="62"/>
    <s v="Stuart Van"/>
    <x v="3"/>
    <n v="1"/>
    <x v="1136"/>
    <n v="24672"/>
    <s v="Medium"/>
    <n v="37"/>
    <n v="279.48"/>
    <n v="0.06"/>
    <x v="6553"/>
    <n v="35"/>
    <n v="406.37"/>
    <n v="0.8"/>
    <x v="0"/>
    <x v="1"/>
    <x v="560"/>
    <x v="0"/>
    <x v="0"/>
    <n v="3466"/>
    <d v="2015-03-19T00:00:00"/>
    <x v="0"/>
    <x v="13"/>
    <n v="11967"/>
  </r>
  <r>
    <x v="378"/>
    <n v="62"/>
    <s v="Stuart Van"/>
    <x v="3"/>
    <n v="1"/>
    <x v="1136"/>
    <n v="24672"/>
    <s v="Medium"/>
    <n v="37"/>
    <n v="5.43"/>
    <n v="0.09"/>
    <x v="6554"/>
    <n v="0.95"/>
    <n v="74.58"/>
    <n v="0.36"/>
    <x v="0"/>
    <x v="3"/>
    <x v="498"/>
    <x v="2"/>
    <x v="0"/>
    <n v="3465"/>
    <d v="2015-03-19T00:00:00"/>
    <x v="0"/>
    <x v="13"/>
    <n v="11967"/>
  </r>
  <r>
    <x v="378"/>
    <n v="62"/>
    <s v="Stuart Van"/>
    <x v="3"/>
    <n v="1"/>
    <x v="1136"/>
    <n v="24672"/>
    <s v="Medium"/>
    <n v="5"/>
    <n v="7.59"/>
    <n v="0.02"/>
    <x v="6555"/>
    <n v="4"/>
    <n v="23.41"/>
    <n v="0.42"/>
    <x v="1"/>
    <x v="3"/>
    <x v="354"/>
    <x v="5"/>
    <x v="0"/>
    <n v="3464"/>
    <d v="2015-03-20T00:00:00"/>
    <x v="0"/>
    <x v="13"/>
    <n v="11967"/>
  </r>
  <r>
    <x v="281"/>
    <n v="63"/>
    <s v="Carol Triggs"/>
    <x v="1"/>
    <n v="1"/>
    <x v="1137"/>
    <n v="26660"/>
    <s v="Medium"/>
    <n v="1"/>
    <n v="8.9499999999999993"/>
    <n v="0.1"/>
    <x v="6556"/>
    <n v="2.0099999999999998"/>
    <n v="-4.22"/>
    <n v="0.39"/>
    <x v="0"/>
    <x v="3"/>
    <x v="400"/>
    <x v="2"/>
    <x v="0"/>
    <n v="3730"/>
    <d v="2015-03-18T00:00:00"/>
    <x v="0"/>
    <x v="13"/>
    <n v="11795"/>
  </r>
  <r>
    <x v="1355"/>
    <n v="63"/>
    <s v="Giulietta Weimer"/>
    <x v="2"/>
    <n v="1"/>
    <x v="1137"/>
    <n v="322"/>
    <s v="Critical"/>
    <n v="46"/>
    <n v="6.48"/>
    <n v="0.1"/>
    <x v="6557"/>
    <n v="10.050000000000001"/>
    <n v="-291.58999999999997"/>
    <n v="0.37"/>
    <x v="0"/>
    <x v="0"/>
    <x v="253"/>
    <x v="2"/>
    <x v="2"/>
    <n v="53"/>
    <d v="2015-03-20T00:00:00"/>
    <x v="0"/>
    <x v="24"/>
    <n v="48104"/>
  </r>
  <r>
    <x v="129"/>
    <n v="63"/>
    <s v="Giulietta Weimer"/>
    <x v="2"/>
    <n v="1"/>
    <x v="1137"/>
    <n v="322"/>
    <s v="Critical"/>
    <n v="20"/>
    <n v="155.99"/>
    <n v="0.08"/>
    <x v="6558"/>
    <n v="8.08"/>
    <n v="257.76"/>
    <n v="0.6"/>
    <x v="2"/>
    <x v="0"/>
    <x v="1241"/>
    <x v="9"/>
    <x v="2"/>
    <n v="52"/>
    <d v="2015-03-20T00:00:00"/>
    <x v="0"/>
    <x v="24"/>
    <n v="48101"/>
  </r>
  <r>
    <x v="458"/>
    <n v="63"/>
    <s v="Valerie Takahito"/>
    <x v="3"/>
    <n v="1"/>
    <x v="1138"/>
    <n v="24865"/>
    <s v="High"/>
    <n v="46"/>
    <n v="3.69"/>
    <n v="0.04"/>
    <x v="6559"/>
    <n v="2.5"/>
    <n v="-13.35"/>
    <n v="0.39"/>
    <x v="0"/>
    <x v="0"/>
    <x v="485"/>
    <x v="15"/>
    <x v="3"/>
    <n v="3489"/>
    <d v="2015-03-20T00:00:00"/>
    <x v="0"/>
    <x v="12"/>
    <n v="33614"/>
  </r>
  <r>
    <x v="661"/>
    <n v="63"/>
    <s v="Alex Avila"/>
    <x v="1"/>
    <n v="1"/>
    <x v="1138"/>
    <n v="1856"/>
    <s v="Not Specified"/>
    <n v="43"/>
    <n v="125.99"/>
    <n v="0.05"/>
    <x v="6560"/>
    <n v="8.08"/>
    <n v="973.16099999999994"/>
    <n v="0.56999999999999995"/>
    <x v="2"/>
    <x v="0"/>
    <x v="1052"/>
    <x v="9"/>
    <x v="2"/>
    <n v="268"/>
    <d v="2015-03-20T00:00:00"/>
    <x v="0"/>
    <x v="38"/>
    <n v="66209"/>
  </r>
  <r>
    <x v="661"/>
    <n v="63"/>
    <s v="Alex Avila"/>
    <x v="1"/>
    <n v="1"/>
    <x v="1138"/>
    <n v="1856"/>
    <s v="Not Specified"/>
    <n v="44"/>
    <n v="125.99"/>
    <n v="0.1"/>
    <x v="6561"/>
    <n v="8.8000000000000007"/>
    <n v="676.125"/>
    <n v="0.59"/>
    <x v="2"/>
    <x v="0"/>
    <x v="304"/>
    <x v="9"/>
    <x v="2"/>
    <n v="269"/>
    <d v="2015-03-20T00:00:00"/>
    <x v="0"/>
    <x v="38"/>
    <n v="66209"/>
  </r>
  <r>
    <x v="661"/>
    <n v="63"/>
    <s v="Alex Avila"/>
    <x v="1"/>
    <n v="1"/>
    <x v="1138"/>
    <n v="1856"/>
    <s v="Not Specified"/>
    <n v="24"/>
    <n v="60.98"/>
    <n v="0.08"/>
    <x v="6562"/>
    <n v="49"/>
    <n v="-712.14"/>
    <n v="0.59"/>
    <x v="0"/>
    <x v="1"/>
    <x v="235"/>
    <x v="13"/>
    <x v="2"/>
    <n v="267"/>
    <d v="2015-03-21T00:00:00"/>
    <x v="0"/>
    <x v="38"/>
    <n v="66209"/>
  </r>
  <r>
    <x v="522"/>
    <n v="63"/>
    <s v="Tracy Hopkins"/>
    <x v="0"/>
    <n v="1"/>
    <x v="1138"/>
    <n v="54534"/>
    <s v="Not Specified"/>
    <n v="16"/>
    <n v="7.35"/>
    <n v="0.01"/>
    <x v="6563"/>
    <n v="5.96"/>
    <n v="-30.04"/>
    <n v="0.38"/>
    <x v="0"/>
    <x v="0"/>
    <x v="899"/>
    <x v="2"/>
    <x v="1"/>
    <n v="7623"/>
    <d v="2015-03-21T00:00:00"/>
    <x v="0"/>
    <x v="2"/>
    <n v="95746"/>
  </r>
  <r>
    <x v="100"/>
    <n v="63"/>
    <s v="Frank Gastineau"/>
    <x v="0"/>
    <n v="1"/>
    <x v="1138"/>
    <n v="324"/>
    <s v="Critical"/>
    <n v="25"/>
    <n v="179.99"/>
    <n v="0.02"/>
    <x v="6564"/>
    <n v="13.99"/>
    <n v="667.33199999999999"/>
    <n v="0.56999999999999995"/>
    <x v="2"/>
    <x v="5"/>
    <x v="709"/>
    <x v="9"/>
    <x v="3"/>
    <n v="56"/>
    <d v="2015-03-21T00:00:00"/>
    <x v="0"/>
    <x v="45"/>
    <n v="27237"/>
  </r>
  <r>
    <x v="778"/>
    <n v="63"/>
    <s v="Kelly Lampkin"/>
    <x v="2"/>
    <n v="1"/>
    <x v="1139"/>
    <n v="55073"/>
    <s v="Low"/>
    <n v="40"/>
    <n v="65.989999999999995"/>
    <n v="0.01"/>
    <x v="6565"/>
    <n v="3.99"/>
    <n v="721.80899999999997"/>
    <n v="0.56999999999999995"/>
    <x v="2"/>
    <x v="0"/>
    <x v="1025"/>
    <x v="9"/>
    <x v="2"/>
    <n v="7684"/>
    <d v="2015-03-20T00:00:00"/>
    <x v="0"/>
    <x v="9"/>
    <n v="76051"/>
  </r>
  <r>
    <x v="103"/>
    <n v="63"/>
    <s v="Luke Weiss"/>
    <x v="2"/>
    <n v="1"/>
    <x v="1139"/>
    <n v="49510"/>
    <s v="Critical"/>
    <n v="16"/>
    <n v="2.58"/>
    <n v="0.04"/>
    <x v="6566"/>
    <n v="1.3"/>
    <n v="-6.22"/>
    <n v="0.59"/>
    <x v="0"/>
    <x v="3"/>
    <x v="936"/>
    <x v="6"/>
    <x v="2"/>
    <n v="6938"/>
    <d v="2015-03-21T00:00:00"/>
    <x v="0"/>
    <x v="10"/>
    <n v="50315"/>
  </r>
  <r>
    <x v="246"/>
    <n v="63"/>
    <s v="Catherine Glotzbach"/>
    <x v="1"/>
    <n v="1"/>
    <x v="1139"/>
    <n v="30051"/>
    <s v="Not Specified"/>
    <n v="42"/>
    <n v="5.85"/>
    <n v="0.02"/>
    <x v="6567"/>
    <n v="2.27"/>
    <n v="-1.57"/>
    <n v="0.56000000000000005"/>
    <x v="0"/>
    <x v="3"/>
    <x v="602"/>
    <x v="6"/>
    <x v="1"/>
    <n v="4230"/>
    <d v="2015-03-21T00:00:00"/>
    <x v="0"/>
    <x v="6"/>
    <n v="97301"/>
  </r>
  <r>
    <x v="984"/>
    <n v="63"/>
    <s v="Candace McMahon"/>
    <x v="2"/>
    <n v="1"/>
    <x v="1139"/>
    <n v="26535"/>
    <s v="Not Specified"/>
    <n v="33"/>
    <n v="3.98"/>
    <n v="0.02"/>
    <x v="6568"/>
    <n v="5.26"/>
    <n v="-103.21250000000001"/>
    <n v="0.38"/>
    <x v="0"/>
    <x v="0"/>
    <x v="394"/>
    <x v="3"/>
    <x v="2"/>
    <n v="3717"/>
    <d v="2015-03-22T00:00:00"/>
    <x v="0"/>
    <x v="9"/>
    <n v="78666"/>
  </r>
  <r>
    <x v="987"/>
    <n v="63"/>
    <s v="Pauline Chand"/>
    <x v="2"/>
    <n v="1"/>
    <x v="1139"/>
    <n v="58051"/>
    <s v="High"/>
    <n v="6"/>
    <n v="39.979999999999997"/>
    <n v="0"/>
    <x v="6569"/>
    <n v="7.12"/>
    <n v="-106.76"/>
    <n v="0.67"/>
    <x v="2"/>
    <x v="0"/>
    <x v="174"/>
    <x v="8"/>
    <x v="2"/>
    <n v="8121"/>
    <d v="2015-03-22T00:00:00"/>
    <x v="0"/>
    <x v="11"/>
    <n v="73120"/>
  </r>
  <r>
    <x v="615"/>
    <n v="63"/>
    <s v="Adrian Hane"/>
    <x v="2"/>
    <n v="1"/>
    <x v="1140"/>
    <n v="4705"/>
    <s v="Not Specified"/>
    <n v="16"/>
    <n v="7.98"/>
    <n v="0.09"/>
    <x v="6570"/>
    <n v="6.5"/>
    <n v="-71.44"/>
    <n v="0.59"/>
    <x v="0"/>
    <x v="5"/>
    <x v="660"/>
    <x v="0"/>
    <x v="1"/>
    <n v="673"/>
    <d v="2015-03-23T00:00:00"/>
    <x v="0"/>
    <x v="21"/>
    <n v="98221"/>
  </r>
  <r>
    <x v="74"/>
    <n v="63"/>
    <s v="Amy Hunt"/>
    <x v="1"/>
    <n v="1"/>
    <x v="1140"/>
    <n v="31586"/>
    <s v="Low"/>
    <n v="22"/>
    <n v="43.22"/>
    <n v="0.05"/>
    <x v="6571"/>
    <n v="4"/>
    <n v="94.03"/>
    <n v="0.64"/>
    <x v="2"/>
    <x v="0"/>
    <x v="14"/>
    <x v="8"/>
    <x v="3"/>
    <n v="4431"/>
    <d v="2015-03-25T00:00:00"/>
    <x v="1"/>
    <x v="29"/>
    <n v="37918"/>
  </r>
  <r>
    <x v="74"/>
    <n v="63"/>
    <s v="Amy Hunt"/>
    <x v="1"/>
    <n v="1"/>
    <x v="1140"/>
    <n v="31586"/>
    <s v="Low"/>
    <n v="25"/>
    <n v="205.99"/>
    <n v="0"/>
    <x v="6572"/>
    <n v="5.26"/>
    <n v="1007.487"/>
    <n v="0.56000000000000005"/>
    <x v="2"/>
    <x v="0"/>
    <x v="827"/>
    <x v="9"/>
    <x v="3"/>
    <n v="4432"/>
    <d v="2015-03-30T00:00:00"/>
    <x v="1"/>
    <x v="29"/>
    <n v="37918"/>
  </r>
  <r>
    <x v="602"/>
    <n v="63"/>
    <s v="Tony Chapman"/>
    <x v="3"/>
    <n v="1"/>
    <x v="1141"/>
    <n v="11301"/>
    <s v="Medium"/>
    <n v="29"/>
    <n v="39.979999999999997"/>
    <n v="0.04"/>
    <x v="6573"/>
    <n v="4"/>
    <n v="107.45"/>
    <n v="0.7"/>
    <x v="2"/>
    <x v="0"/>
    <x v="414"/>
    <x v="8"/>
    <x v="2"/>
    <n v="1565"/>
    <d v="2015-03-22T00:00:00"/>
    <x v="0"/>
    <x v="24"/>
    <n v="49221"/>
  </r>
  <r>
    <x v="1266"/>
    <n v="63"/>
    <s v="Roy Phan"/>
    <x v="2"/>
    <n v="1"/>
    <x v="1141"/>
    <n v="29926"/>
    <s v="Medium"/>
    <n v="9"/>
    <n v="2.08"/>
    <n v="0"/>
    <x v="6574"/>
    <n v="1.49"/>
    <n v="-5.1405000000000003"/>
    <n v="0.38"/>
    <x v="0"/>
    <x v="0"/>
    <x v="1081"/>
    <x v="3"/>
    <x v="1"/>
    <n v="4210"/>
    <d v="2015-03-24T00:00:00"/>
    <x v="0"/>
    <x v="21"/>
    <n v="98146"/>
  </r>
  <r>
    <x v="643"/>
    <n v="63"/>
    <s v="Irene Maddox"/>
    <x v="3"/>
    <n v="1"/>
    <x v="1141"/>
    <n v="9826"/>
    <s v="Medium"/>
    <n v="7"/>
    <n v="17.48"/>
    <n v="0.01"/>
    <x v="6575"/>
    <n v="1.99"/>
    <n v="-7.3"/>
    <n v="0.45"/>
    <x v="2"/>
    <x v="6"/>
    <x v="684"/>
    <x v="8"/>
    <x v="3"/>
    <n v="1345"/>
    <d v="2015-03-24T00:00:00"/>
    <x v="0"/>
    <x v="12"/>
    <n v="32137"/>
  </r>
  <r>
    <x v="715"/>
    <n v="63"/>
    <s v="Roy Skaria"/>
    <x v="2"/>
    <n v="1"/>
    <x v="1142"/>
    <n v="39655"/>
    <s v="High"/>
    <n v="35"/>
    <n v="7.28"/>
    <n v="0.03"/>
    <x v="6576"/>
    <n v="3.52"/>
    <n v="-72.430000000000007"/>
    <n v="0.68"/>
    <x v="2"/>
    <x v="6"/>
    <x v="630"/>
    <x v="8"/>
    <x v="2"/>
    <n v="5596"/>
    <d v="2015-03-23T00:00:00"/>
    <x v="0"/>
    <x v="38"/>
    <n v="67601"/>
  </r>
  <r>
    <x v="638"/>
    <n v="63"/>
    <s v="Sally Knutson"/>
    <x v="3"/>
    <n v="1"/>
    <x v="1142"/>
    <n v="49634"/>
    <s v="Not Specified"/>
    <n v="39"/>
    <n v="10.89"/>
    <n v="0.06"/>
    <x v="6577"/>
    <n v="4.5"/>
    <n v="-44.13"/>
    <n v="0.59"/>
    <x v="0"/>
    <x v="0"/>
    <x v="651"/>
    <x v="13"/>
    <x v="2"/>
    <n v="6947"/>
    <d v="2015-03-24T00:00:00"/>
    <x v="0"/>
    <x v="24"/>
    <n v="48071"/>
  </r>
  <r>
    <x v="723"/>
    <n v="63"/>
    <s v="Hunter Glantz"/>
    <x v="2"/>
    <n v="1"/>
    <x v="1142"/>
    <n v="12352"/>
    <s v="Medium"/>
    <n v="5"/>
    <n v="5.81"/>
    <n v="7.0000000000000007E-2"/>
    <x v="6578"/>
    <n v="8.49"/>
    <n v="-32.820999999999998"/>
    <n v="0.39"/>
    <x v="0"/>
    <x v="0"/>
    <x v="112"/>
    <x v="3"/>
    <x v="2"/>
    <n v="1718"/>
    <d v="2015-03-24T00:00:00"/>
    <x v="0"/>
    <x v="14"/>
    <n v="60516"/>
  </r>
  <r>
    <x v="833"/>
    <n v="63"/>
    <s v="Juliana Krohn"/>
    <x v="2"/>
    <n v="1"/>
    <x v="1142"/>
    <n v="44261"/>
    <s v="High"/>
    <n v="1"/>
    <n v="3502.14"/>
    <n v="0.05"/>
    <x v="6579"/>
    <n v="8.73"/>
    <n v="-7961.4309000000003"/>
    <n v="0.56999999999999995"/>
    <x v="2"/>
    <x v="4"/>
    <x v="744"/>
    <x v="7"/>
    <x v="1"/>
    <n v="6251"/>
    <d v="2015-03-24T00:00:00"/>
    <x v="2"/>
    <x v="2"/>
    <n v="94110"/>
  </r>
  <r>
    <x v="636"/>
    <n v="63"/>
    <s v="Carlos Meador"/>
    <x v="2"/>
    <n v="1"/>
    <x v="1142"/>
    <n v="15616"/>
    <s v="Critical"/>
    <n v="12"/>
    <n v="30.98"/>
    <n v="0.01"/>
    <x v="6580"/>
    <n v="6.5"/>
    <n v="-84.12"/>
    <n v="0.64"/>
    <x v="2"/>
    <x v="0"/>
    <x v="557"/>
    <x v="8"/>
    <x v="1"/>
    <n v="2162"/>
    <d v="2015-03-24T00:00:00"/>
    <x v="1"/>
    <x v="2"/>
    <n v="91767"/>
  </r>
  <r>
    <x v="833"/>
    <n v="63"/>
    <s v="Juliana Krohn"/>
    <x v="2"/>
    <n v="1"/>
    <x v="1142"/>
    <n v="44261"/>
    <s v="High"/>
    <n v="34"/>
    <n v="140.97999999999999"/>
    <n v="0.05"/>
    <x v="6581"/>
    <n v="36.090000000000003"/>
    <n v="-427.99"/>
    <n v="0.77"/>
    <x v="1"/>
    <x v="4"/>
    <x v="504"/>
    <x v="10"/>
    <x v="1"/>
    <n v="6250"/>
    <d v="2015-03-25T00:00:00"/>
    <x v="2"/>
    <x v="2"/>
    <n v="94110"/>
  </r>
  <r>
    <x v="169"/>
    <n v="63"/>
    <s v="Bobby Odegard"/>
    <x v="2"/>
    <n v="1"/>
    <x v="1142"/>
    <n v="3973"/>
    <s v="Not Specified"/>
    <n v="21"/>
    <n v="15.68"/>
    <n v="0.06"/>
    <x v="6335"/>
    <n v="3.73"/>
    <n v="117.91"/>
    <n v="0.46"/>
    <x v="1"/>
    <x v="6"/>
    <x v="611"/>
    <x v="5"/>
    <x v="2"/>
    <n v="583"/>
    <d v="2015-03-25T00:00:00"/>
    <x v="0"/>
    <x v="7"/>
    <n v="68502"/>
  </r>
  <r>
    <x v="833"/>
    <n v="63"/>
    <s v="Juliana Krohn"/>
    <x v="2"/>
    <n v="1"/>
    <x v="1142"/>
    <n v="44261"/>
    <s v="High"/>
    <n v="31"/>
    <n v="420.98"/>
    <n v="0.01"/>
    <x v="6582"/>
    <n v="19.989999999999998"/>
    <n v="5979.5630000000001"/>
    <n v="0.35"/>
    <x v="0"/>
    <x v="0"/>
    <x v="184"/>
    <x v="3"/>
    <x v="1"/>
    <n v="6249"/>
    <d v="2015-03-25T00:00:00"/>
    <x v="1"/>
    <x v="2"/>
    <n v="94110"/>
  </r>
  <r>
    <x v="106"/>
    <n v="63"/>
    <s v="Sally Knutson"/>
    <x v="3"/>
    <n v="1"/>
    <x v="1142"/>
    <n v="49634"/>
    <s v="Not Specified"/>
    <n v="45"/>
    <n v="2.88"/>
    <n v="0.02"/>
    <x v="6583"/>
    <n v="1.49"/>
    <n v="10.914"/>
    <n v="0.36"/>
    <x v="0"/>
    <x v="0"/>
    <x v="661"/>
    <x v="3"/>
    <x v="2"/>
    <n v="6949"/>
    <d v="2015-03-25T00:00:00"/>
    <x v="0"/>
    <x v="10"/>
    <n v="51106"/>
  </r>
  <r>
    <x v="636"/>
    <n v="63"/>
    <s v="Carlos Meador"/>
    <x v="2"/>
    <n v="1"/>
    <x v="1142"/>
    <n v="15616"/>
    <s v="Critical"/>
    <n v="34"/>
    <n v="4.13"/>
    <n v="0.09"/>
    <x v="6584"/>
    <n v="1.17"/>
    <n v="5.98"/>
    <n v="0.56999999999999995"/>
    <x v="0"/>
    <x v="3"/>
    <x v="588"/>
    <x v="6"/>
    <x v="1"/>
    <n v="2163"/>
    <d v="2015-03-25T00:00:00"/>
    <x v="0"/>
    <x v="2"/>
    <n v="91767"/>
  </r>
  <r>
    <x v="896"/>
    <n v="63"/>
    <s v="Sonia Sunley"/>
    <x v="0"/>
    <n v="1"/>
    <x v="1142"/>
    <n v="29921"/>
    <s v="Medium"/>
    <n v="33"/>
    <n v="120.98"/>
    <n v="0.06"/>
    <x v="6585"/>
    <n v="9.07"/>
    <n v="1733.473"/>
    <n v="0.35"/>
    <x v="0"/>
    <x v="0"/>
    <x v="309"/>
    <x v="3"/>
    <x v="2"/>
    <n v="4209"/>
    <d v="2015-03-25T00:00:00"/>
    <x v="0"/>
    <x v="38"/>
    <n v="66048"/>
  </r>
  <r>
    <x v="638"/>
    <n v="63"/>
    <s v="Sally Knutson"/>
    <x v="3"/>
    <n v="1"/>
    <x v="1142"/>
    <n v="49634"/>
    <s v="Not Specified"/>
    <n v="3"/>
    <n v="28.48"/>
    <n v="0.05"/>
    <x v="6586"/>
    <n v="1.99"/>
    <n v="-67.22"/>
    <n v="0.4"/>
    <x v="2"/>
    <x v="6"/>
    <x v="28"/>
    <x v="8"/>
    <x v="2"/>
    <n v="6948"/>
    <d v="2015-03-25T00:00:00"/>
    <x v="0"/>
    <x v="24"/>
    <n v="48071"/>
  </r>
  <r>
    <x v="833"/>
    <n v="63"/>
    <s v="Juliana Krohn"/>
    <x v="2"/>
    <n v="1"/>
    <x v="1142"/>
    <n v="44261"/>
    <s v="High"/>
    <n v="10"/>
    <n v="35.99"/>
    <n v="7.0000000000000007E-2"/>
    <x v="6587"/>
    <n v="5.99"/>
    <n v="-17.413"/>
    <n v="0.38"/>
    <x v="2"/>
    <x v="3"/>
    <x v="299"/>
    <x v="9"/>
    <x v="1"/>
    <n v="6252"/>
    <d v="2015-03-26T00:00:00"/>
    <x v="0"/>
    <x v="2"/>
    <n v="94110"/>
  </r>
  <r>
    <x v="392"/>
    <n v="63"/>
    <s v="Duane Benoit"/>
    <x v="1"/>
    <n v="1"/>
    <x v="1142"/>
    <n v="38853"/>
    <s v="Low"/>
    <n v="13"/>
    <n v="65.989999999999995"/>
    <n v="0.04"/>
    <x v="6588"/>
    <n v="2.5"/>
    <n v="19.998000000000001"/>
    <n v="0.55000000000000004"/>
    <x v="2"/>
    <x v="0"/>
    <x v="1111"/>
    <x v="9"/>
    <x v="2"/>
    <n v="5469"/>
    <d v="2015-03-27T00:00:00"/>
    <x v="0"/>
    <x v="7"/>
    <n v="68046"/>
  </r>
  <r>
    <x v="434"/>
    <n v="63"/>
    <s v="Neil Knudson"/>
    <x v="2"/>
    <n v="1"/>
    <x v="1142"/>
    <n v="7941"/>
    <s v="Low"/>
    <n v="50"/>
    <n v="55.29"/>
    <n v="0.01"/>
    <x v="6589"/>
    <n v="5.08"/>
    <n v="801.04"/>
    <n v="0.59"/>
    <x v="0"/>
    <x v="0"/>
    <x v="1070"/>
    <x v="0"/>
    <x v="3"/>
    <n v="1082"/>
    <d v="2015-03-30T00:00:00"/>
    <x v="0"/>
    <x v="45"/>
    <n v="28144"/>
  </r>
  <r>
    <x v="1177"/>
    <n v="63"/>
    <s v="Greg Hansen"/>
    <x v="1"/>
    <n v="1"/>
    <x v="1143"/>
    <n v="59491"/>
    <s v="High"/>
    <n v="6"/>
    <n v="7.38"/>
    <n v="0.03"/>
    <x v="6590"/>
    <n v="11.51"/>
    <n v="-48.139000000000003"/>
    <n v="0.36"/>
    <x v="0"/>
    <x v="0"/>
    <x v="425"/>
    <x v="3"/>
    <x v="3"/>
    <n v="8323"/>
    <d v="2015-03-24T00:00:00"/>
    <x v="0"/>
    <x v="45"/>
    <n v="28031"/>
  </r>
  <r>
    <x v="219"/>
    <n v="63"/>
    <s v="Scott Cohen"/>
    <x v="3"/>
    <n v="1"/>
    <x v="1143"/>
    <n v="9794"/>
    <s v="Not Specified"/>
    <n v="25"/>
    <n v="5.68"/>
    <n v="0.1"/>
    <x v="6591"/>
    <n v="3.6"/>
    <n v="-45.65"/>
    <n v="0.56000000000000005"/>
    <x v="0"/>
    <x v="6"/>
    <x v="760"/>
    <x v="16"/>
    <x v="1"/>
    <n v="1340"/>
    <d v="2015-03-25T00:00:00"/>
    <x v="0"/>
    <x v="30"/>
    <n v="80027"/>
  </r>
  <r>
    <x v="1177"/>
    <n v="63"/>
    <s v="Greg Hansen"/>
    <x v="1"/>
    <n v="1"/>
    <x v="1143"/>
    <n v="59491"/>
    <s v="High"/>
    <n v="8"/>
    <n v="3.58"/>
    <n v="0.09"/>
    <x v="6592"/>
    <n v="5.47"/>
    <n v="-33.591500000000003"/>
    <n v="0.37"/>
    <x v="0"/>
    <x v="0"/>
    <x v="674"/>
    <x v="3"/>
    <x v="3"/>
    <n v="8322"/>
    <d v="2015-03-25T00:00:00"/>
    <x v="0"/>
    <x v="45"/>
    <n v="28031"/>
  </r>
  <r>
    <x v="275"/>
    <n v="63"/>
    <s v="Resi Polking"/>
    <x v="0"/>
    <n v="1"/>
    <x v="1143"/>
    <n v="46023"/>
    <s v="Not Specified"/>
    <n v="50"/>
    <n v="21.66"/>
    <n v="7.0000000000000007E-2"/>
    <x v="6593"/>
    <n v="13.99"/>
    <n v="-204.22"/>
    <n v="0.52"/>
    <x v="0"/>
    <x v="5"/>
    <x v="722"/>
    <x v="13"/>
    <x v="1"/>
    <n v="6465"/>
    <d v="2015-03-25T00:00:00"/>
    <x v="0"/>
    <x v="31"/>
    <n v="83605"/>
  </r>
  <r>
    <x v="1177"/>
    <n v="63"/>
    <s v="Greg Hansen"/>
    <x v="1"/>
    <n v="1"/>
    <x v="1143"/>
    <n v="59491"/>
    <s v="High"/>
    <n v="46"/>
    <n v="12.22"/>
    <n v="0.06"/>
    <x v="6594"/>
    <n v="2.85"/>
    <n v="147.12"/>
    <n v="0.55000000000000004"/>
    <x v="1"/>
    <x v="6"/>
    <x v="234"/>
    <x v="5"/>
    <x v="3"/>
    <n v="8324"/>
    <d v="2015-03-26T00:00:00"/>
    <x v="0"/>
    <x v="45"/>
    <n v="28031"/>
  </r>
  <r>
    <x v="213"/>
    <n v="63"/>
    <s v="Frank Merwin"/>
    <x v="3"/>
    <n v="1"/>
    <x v="1143"/>
    <n v="16390"/>
    <s v="Medium"/>
    <n v="8"/>
    <n v="10.98"/>
    <n v="0.1"/>
    <x v="6595"/>
    <n v="3.37"/>
    <n v="-12.61"/>
    <n v="0.56999999999999995"/>
    <x v="0"/>
    <x v="6"/>
    <x v="457"/>
    <x v="16"/>
    <x v="1"/>
    <n v="2277"/>
    <d v="2015-03-26T00:00:00"/>
    <x v="0"/>
    <x v="5"/>
    <n v="84074"/>
  </r>
  <r>
    <x v="408"/>
    <n v="63"/>
    <s v="Shahid Hopkins"/>
    <x v="0"/>
    <n v="1"/>
    <x v="1143"/>
    <n v="5473"/>
    <s v="Not Specified"/>
    <n v="42"/>
    <n v="8.74"/>
    <n v="0.09"/>
    <x v="6596"/>
    <n v="8.2899999999999991"/>
    <n v="-149.46"/>
    <n v="0.38"/>
    <x v="0"/>
    <x v="0"/>
    <x v="90"/>
    <x v="15"/>
    <x v="2"/>
    <n v="766"/>
    <d v="2015-03-26T00:00:00"/>
    <x v="0"/>
    <x v="24"/>
    <n v="48858"/>
  </r>
  <r>
    <x v="1176"/>
    <n v="63"/>
    <s v="Greg Hansen"/>
    <x v="1"/>
    <n v="1"/>
    <x v="1143"/>
    <n v="59491"/>
    <s v="High"/>
    <n v="31"/>
    <n v="387.99"/>
    <n v="0.04"/>
    <x v="6597"/>
    <n v="19.989999999999998"/>
    <n v="5528.5020000000004"/>
    <n v="0.38"/>
    <x v="0"/>
    <x v="0"/>
    <x v="835"/>
    <x v="3"/>
    <x v="0"/>
    <n v="8325"/>
    <d v="2015-03-27T00:00:00"/>
    <x v="0"/>
    <x v="20"/>
    <n v="44112"/>
  </r>
  <r>
    <x v="598"/>
    <n v="63"/>
    <s v="Hallie Redmond"/>
    <x v="0"/>
    <n v="1"/>
    <x v="1143"/>
    <n v="1764"/>
    <s v="Critical"/>
    <n v="7"/>
    <n v="8.34"/>
    <n v="0.1"/>
    <x v="6598"/>
    <n v="4.82"/>
    <n v="-13.78"/>
    <n v="0.4"/>
    <x v="0"/>
    <x v="0"/>
    <x v="212"/>
    <x v="2"/>
    <x v="1"/>
    <n v="254"/>
    <d v="2015-03-27T00:00:00"/>
    <x v="0"/>
    <x v="6"/>
    <n v="97420"/>
  </r>
  <r>
    <x v="509"/>
    <n v="63"/>
    <s v="Eugene Moren"/>
    <x v="1"/>
    <n v="1"/>
    <x v="1144"/>
    <n v="11045"/>
    <s v="Medium"/>
    <n v="35"/>
    <n v="19.98"/>
    <n v="0.04"/>
    <x v="6599"/>
    <n v="5.97"/>
    <n v="196.22"/>
    <n v="0.38"/>
    <x v="0"/>
    <x v="0"/>
    <x v="854"/>
    <x v="2"/>
    <x v="1"/>
    <n v="1534"/>
    <d v="2015-03-26T00:00:00"/>
    <x v="0"/>
    <x v="30"/>
    <n v="80013"/>
  </r>
  <r>
    <x v="258"/>
    <n v="63"/>
    <s v="Christina DeMoss"/>
    <x v="1"/>
    <n v="1"/>
    <x v="1145"/>
    <n v="3970"/>
    <s v="Medium"/>
    <n v="13"/>
    <n v="20.98"/>
    <n v="0.05"/>
    <x v="6600"/>
    <n v="45"/>
    <n v="-426.54"/>
    <n v="0.61"/>
    <x v="0"/>
    <x v="2"/>
    <x v="618"/>
    <x v="0"/>
    <x v="3"/>
    <n v="582"/>
    <d v="2015-03-27T00:00:00"/>
    <x v="2"/>
    <x v="16"/>
    <n v="22025"/>
  </r>
  <r>
    <x v="1382"/>
    <n v="63"/>
    <s v="Edward Nazzal"/>
    <x v="1"/>
    <n v="1"/>
    <x v="1145"/>
    <n v="24546"/>
    <s v="Critical"/>
    <n v="7"/>
    <n v="10.98"/>
    <n v="0.04"/>
    <x v="6601"/>
    <n v="3.37"/>
    <n v="-7.78"/>
    <n v="0.56999999999999995"/>
    <x v="0"/>
    <x v="6"/>
    <x v="457"/>
    <x v="16"/>
    <x v="2"/>
    <n v="3439"/>
    <d v="2015-03-27T00:00:00"/>
    <x v="0"/>
    <x v="9"/>
    <n v="75701"/>
  </r>
  <r>
    <x v="713"/>
    <n v="63"/>
    <s v="Dianna Arnett"/>
    <x v="1"/>
    <n v="1"/>
    <x v="1145"/>
    <n v="6950"/>
    <s v="Low"/>
    <n v="4"/>
    <n v="55.99"/>
    <n v="0.08"/>
    <x v="6602"/>
    <n v="3.3"/>
    <n v="-225.30199999999999"/>
    <n v="0.59"/>
    <x v="2"/>
    <x v="6"/>
    <x v="764"/>
    <x v="9"/>
    <x v="0"/>
    <n v="960"/>
    <d v="2015-03-28T00:00:00"/>
    <x v="0"/>
    <x v="22"/>
    <n v="7030"/>
  </r>
  <r>
    <x v="258"/>
    <n v="63"/>
    <s v="Christina DeMoss"/>
    <x v="1"/>
    <n v="1"/>
    <x v="1145"/>
    <n v="3970"/>
    <s v="Medium"/>
    <n v="39"/>
    <n v="28.48"/>
    <n v="7.0000000000000007E-2"/>
    <x v="6603"/>
    <n v="1.99"/>
    <n v="397.15"/>
    <n v="0.4"/>
    <x v="2"/>
    <x v="6"/>
    <x v="28"/>
    <x v="8"/>
    <x v="3"/>
    <n v="581"/>
    <d v="2015-03-28T00:00:00"/>
    <x v="0"/>
    <x v="16"/>
    <n v="22025"/>
  </r>
  <r>
    <x v="327"/>
    <n v="63"/>
    <s v="Dario Medina"/>
    <x v="0"/>
    <n v="1"/>
    <x v="1145"/>
    <n v="41056"/>
    <s v="Critical"/>
    <n v="4"/>
    <n v="34.979999999999997"/>
    <n v="0.08"/>
    <x v="6604"/>
    <n v="7.53"/>
    <n v="-138.84"/>
    <n v="0.76"/>
    <x v="2"/>
    <x v="0"/>
    <x v="323"/>
    <x v="8"/>
    <x v="1"/>
    <n v="5785"/>
    <d v="2015-03-29T00:00:00"/>
    <x v="0"/>
    <x v="40"/>
    <n v="85254"/>
  </r>
  <r>
    <x v="230"/>
    <n v="63"/>
    <s v="Jill Matthias"/>
    <x v="3"/>
    <n v="1"/>
    <x v="1146"/>
    <n v="20995"/>
    <s v="Medium"/>
    <n v="37"/>
    <n v="150.97999999999999"/>
    <n v="0.01"/>
    <x v="6605"/>
    <n v="66.27"/>
    <n v="-567.14"/>
    <n v="0.65"/>
    <x v="1"/>
    <x v="4"/>
    <x v="686"/>
    <x v="10"/>
    <x v="1"/>
    <n v="2911"/>
    <d v="2015-03-28T00:00:00"/>
    <x v="2"/>
    <x v="2"/>
    <n v="92653"/>
  </r>
  <r>
    <x v="833"/>
    <n v="63"/>
    <s v="Karen Carlisle"/>
    <x v="1"/>
    <n v="1"/>
    <x v="1146"/>
    <n v="35814"/>
    <s v="High"/>
    <n v="11"/>
    <n v="29.18"/>
    <n v="0.08"/>
    <x v="6606"/>
    <n v="8.5500000000000007"/>
    <n v="154.02000000000001"/>
    <n v="0.42"/>
    <x v="1"/>
    <x v="0"/>
    <x v="77"/>
    <x v="5"/>
    <x v="1"/>
    <n v="5024"/>
    <d v="2015-03-28T00:00:00"/>
    <x v="0"/>
    <x v="2"/>
    <n v="94110"/>
  </r>
  <r>
    <x v="1312"/>
    <n v="63"/>
    <s v="Shaun Weien"/>
    <x v="1"/>
    <n v="1"/>
    <x v="1146"/>
    <n v="55462"/>
    <s v="Medium"/>
    <n v="31"/>
    <n v="39.979999999999997"/>
    <n v="0.05"/>
    <x v="6607"/>
    <n v="7.12"/>
    <n v="-26.49"/>
    <n v="0.67"/>
    <x v="2"/>
    <x v="0"/>
    <x v="174"/>
    <x v="8"/>
    <x v="2"/>
    <n v="7752"/>
    <d v="2015-03-28T00:00:00"/>
    <x v="0"/>
    <x v="3"/>
    <n v="56560"/>
  </r>
  <r>
    <x v="1312"/>
    <n v="63"/>
    <s v="Shaun Weien"/>
    <x v="1"/>
    <n v="1"/>
    <x v="1146"/>
    <n v="55462"/>
    <s v="Medium"/>
    <n v="35"/>
    <n v="125.99"/>
    <n v="0.09"/>
    <x v="6608"/>
    <n v="8.99"/>
    <n v="708.75900000000001"/>
    <n v="0.59"/>
    <x v="2"/>
    <x v="0"/>
    <x v="67"/>
    <x v="9"/>
    <x v="2"/>
    <n v="7753"/>
    <d v="2015-03-28T00:00:00"/>
    <x v="0"/>
    <x v="3"/>
    <n v="56560"/>
  </r>
  <r>
    <x v="1312"/>
    <n v="63"/>
    <s v="Shaun Weien"/>
    <x v="1"/>
    <n v="1"/>
    <x v="1146"/>
    <n v="55462"/>
    <s v="Medium"/>
    <n v="13"/>
    <n v="5.58"/>
    <n v="0.06"/>
    <x v="6609"/>
    <n v="2.99"/>
    <n v="-1.84"/>
    <n v="0.37"/>
    <x v="0"/>
    <x v="0"/>
    <x v="10"/>
    <x v="3"/>
    <x v="2"/>
    <n v="7751"/>
    <d v="2015-03-29T00:00:00"/>
    <x v="0"/>
    <x v="3"/>
    <n v="56560"/>
  </r>
  <r>
    <x v="1342"/>
    <n v="63"/>
    <s v="Brian Derr"/>
    <x v="0"/>
    <n v="1"/>
    <x v="1147"/>
    <n v="18464"/>
    <s v="High"/>
    <n v="37"/>
    <n v="150.97999999999999"/>
    <n v="0.01"/>
    <x v="6610"/>
    <n v="66.27"/>
    <n v="-345.92"/>
    <n v="0.65"/>
    <x v="1"/>
    <x v="4"/>
    <x v="686"/>
    <x v="10"/>
    <x v="2"/>
    <n v="2545"/>
    <d v="2015-03-28T00:00:00"/>
    <x v="2"/>
    <x v="3"/>
    <n v="55416"/>
  </r>
  <r>
    <x v="1370"/>
    <n v="63"/>
    <s v="Sean Braxton"/>
    <x v="0"/>
    <n v="1"/>
    <x v="1147"/>
    <n v="36512"/>
    <s v="Not Specified"/>
    <n v="30"/>
    <n v="355.98"/>
    <n v="0.04"/>
    <x v="6611"/>
    <n v="58.92"/>
    <n v="1099.29"/>
    <n v="0.64"/>
    <x v="1"/>
    <x v="2"/>
    <x v="29"/>
    <x v="1"/>
    <x v="3"/>
    <n v="5126"/>
    <d v="2015-03-29T00:00:00"/>
    <x v="2"/>
    <x v="12"/>
    <n v="33030"/>
  </r>
  <r>
    <x v="984"/>
    <n v="63"/>
    <s v="Candace McMahon"/>
    <x v="2"/>
    <n v="1"/>
    <x v="1147"/>
    <n v="22373"/>
    <s v="High"/>
    <n v="26"/>
    <n v="8.74"/>
    <n v="0.05"/>
    <x v="6612"/>
    <n v="8.2899999999999991"/>
    <n v="-86.34"/>
    <n v="0.38"/>
    <x v="0"/>
    <x v="0"/>
    <x v="90"/>
    <x v="15"/>
    <x v="2"/>
    <n v="3115"/>
    <d v="2015-03-29T00:00:00"/>
    <x v="1"/>
    <x v="9"/>
    <n v="78666"/>
  </r>
  <r>
    <x v="1006"/>
    <n v="63"/>
    <s v="Raymond Book"/>
    <x v="3"/>
    <n v="1"/>
    <x v="1147"/>
    <n v="10439"/>
    <s v="Not Specified"/>
    <n v="27"/>
    <n v="2.89"/>
    <n v="0.09"/>
    <x v="6613"/>
    <n v="0.5"/>
    <n v="26.13"/>
    <n v="0.38"/>
    <x v="0"/>
    <x v="0"/>
    <x v="158"/>
    <x v="12"/>
    <x v="1"/>
    <n v="1448"/>
    <d v="2015-03-29T00:00:00"/>
    <x v="0"/>
    <x v="21"/>
    <n v="98006"/>
  </r>
  <r>
    <x v="1022"/>
    <n v="63"/>
    <s v="Bill Shonely"/>
    <x v="0"/>
    <n v="1"/>
    <x v="1147"/>
    <n v="29280"/>
    <s v="Medium"/>
    <n v="19"/>
    <n v="11.66"/>
    <n v="0"/>
    <x v="6614"/>
    <n v="7.95"/>
    <n v="-64.510000000000005"/>
    <n v="0.57999999999999996"/>
    <x v="0"/>
    <x v="6"/>
    <x v="882"/>
    <x v="6"/>
    <x v="0"/>
    <n v="4113"/>
    <d v="2015-03-29T00:00:00"/>
    <x v="0"/>
    <x v="46"/>
    <n v="3038"/>
  </r>
  <r>
    <x v="717"/>
    <n v="63"/>
    <s v="Bill Shonely"/>
    <x v="0"/>
    <n v="1"/>
    <x v="1147"/>
    <n v="29280"/>
    <s v="Medium"/>
    <n v="30"/>
    <n v="28.38"/>
    <n v="0.06"/>
    <x v="6615"/>
    <n v="1.99"/>
    <n v="248.91"/>
    <n v="0.51"/>
    <x v="2"/>
    <x v="6"/>
    <x v="1139"/>
    <x v="8"/>
    <x v="0"/>
    <n v="4114"/>
    <d v="2015-03-29T00:00:00"/>
    <x v="0"/>
    <x v="19"/>
    <n v="4901"/>
  </r>
  <r>
    <x v="1302"/>
    <n v="63"/>
    <s v="Joni Wasserman"/>
    <x v="3"/>
    <n v="1"/>
    <x v="1147"/>
    <n v="34279"/>
    <s v="Not Specified"/>
    <n v="3"/>
    <n v="349.45"/>
    <n v="0.1"/>
    <x v="6616"/>
    <n v="60"/>
    <n v="7.55"/>
    <m/>
    <x v="1"/>
    <x v="2"/>
    <x v="448"/>
    <x v="4"/>
    <x v="1"/>
    <n v="4825"/>
    <d v="2015-03-30T00:00:00"/>
    <x v="2"/>
    <x v="2"/>
    <n v="95376"/>
  </r>
  <r>
    <x v="1006"/>
    <n v="63"/>
    <s v="Raymond Book"/>
    <x v="3"/>
    <n v="1"/>
    <x v="1147"/>
    <n v="10439"/>
    <s v="Not Specified"/>
    <n v="46"/>
    <n v="4.4800000000000004"/>
    <n v="0.01"/>
    <x v="6617"/>
    <n v="7.24"/>
    <n v="-205.75"/>
    <n v="0.54"/>
    <x v="1"/>
    <x v="0"/>
    <x v="1204"/>
    <x v="5"/>
    <x v="1"/>
    <n v="1449"/>
    <d v="2015-03-30T00:00:00"/>
    <x v="1"/>
    <x v="21"/>
    <n v="98006"/>
  </r>
  <r>
    <x v="1342"/>
    <n v="63"/>
    <s v="Brian Derr"/>
    <x v="0"/>
    <n v="1"/>
    <x v="1147"/>
    <n v="18464"/>
    <s v="High"/>
    <n v="27"/>
    <n v="180.98"/>
    <n v="0.02"/>
    <x v="6618"/>
    <n v="55.24"/>
    <n v="253.14"/>
    <n v="0.56999999999999995"/>
    <x v="0"/>
    <x v="2"/>
    <x v="993"/>
    <x v="13"/>
    <x v="2"/>
    <n v="2544"/>
    <d v="2015-03-30T00:00:00"/>
    <x v="2"/>
    <x v="3"/>
    <n v="55416"/>
  </r>
  <r>
    <x v="233"/>
    <n v="63"/>
    <s v="Darrin Van Huff"/>
    <x v="1"/>
    <n v="1"/>
    <x v="1147"/>
    <n v="40611"/>
    <s v="Not Specified"/>
    <n v="12"/>
    <n v="4.28"/>
    <n v="0.02"/>
    <x v="5995"/>
    <n v="5.17"/>
    <n v="-24.31"/>
    <n v="0.4"/>
    <x v="0"/>
    <x v="0"/>
    <x v="271"/>
    <x v="2"/>
    <x v="3"/>
    <n v="5725"/>
    <d v="2015-03-30T00:00:00"/>
    <x v="1"/>
    <x v="27"/>
    <n v="42420"/>
  </r>
  <r>
    <x v="1006"/>
    <n v="63"/>
    <s v="Raymond Book"/>
    <x v="3"/>
    <n v="1"/>
    <x v="1147"/>
    <n v="10439"/>
    <s v="Not Specified"/>
    <n v="41"/>
    <n v="18.940000000000001"/>
    <n v="0"/>
    <x v="6619"/>
    <n v="1.49"/>
    <n v="384.5145"/>
    <n v="0.35"/>
    <x v="0"/>
    <x v="0"/>
    <x v="1120"/>
    <x v="3"/>
    <x v="1"/>
    <n v="1446"/>
    <d v="2015-03-30T00:00:00"/>
    <x v="0"/>
    <x v="21"/>
    <n v="98006"/>
  </r>
  <r>
    <x v="1290"/>
    <n v="63"/>
    <s v="Tom Boeckenhauer"/>
    <x v="2"/>
    <n v="1"/>
    <x v="1147"/>
    <n v="26979"/>
    <s v="Medium"/>
    <n v="43"/>
    <n v="7.98"/>
    <n v="0.05"/>
    <x v="6620"/>
    <n v="1.25"/>
    <n v="147.19999999999999"/>
    <n v="0.35"/>
    <x v="0"/>
    <x v="3"/>
    <x v="260"/>
    <x v="2"/>
    <x v="1"/>
    <n v="3785"/>
    <d v="2015-03-30T00:00:00"/>
    <x v="0"/>
    <x v="6"/>
    <n v="97405"/>
  </r>
  <r>
    <x v="1342"/>
    <n v="63"/>
    <s v="Brian Derr"/>
    <x v="0"/>
    <n v="1"/>
    <x v="1147"/>
    <n v="18464"/>
    <s v="High"/>
    <n v="31"/>
    <n v="6.45"/>
    <n v="0.05"/>
    <x v="6621"/>
    <n v="1.34"/>
    <n v="80.069999999999993"/>
    <n v="0.36"/>
    <x v="0"/>
    <x v="3"/>
    <x v="718"/>
    <x v="2"/>
    <x v="2"/>
    <n v="2546"/>
    <d v="2015-03-30T00:00:00"/>
    <x v="0"/>
    <x v="3"/>
    <n v="55416"/>
  </r>
  <r>
    <x v="1342"/>
    <n v="63"/>
    <s v="Brian Derr"/>
    <x v="0"/>
    <n v="1"/>
    <x v="1147"/>
    <n v="18464"/>
    <s v="High"/>
    <n v="41"/>
    <n v="1.89"/>
    <n v="0.01"/>
    <x v="6622"/>
    <n v="0.76"/>
    <n v="-18.72"/>
    <n v="0.83"/>
    <x v="0"/>
    <x v="3"/>
    <x v="927"/>
    <x v="14"/>
    <x v="2"/>
    <n v="2547"/>
    <d v="2015-03-30T00:00:00"/>
    <x v="0"/>
    <x v="3"/>
    <n v="55416"/>
  </r>
  <r>
    <x v="1006"/>
    <n v="63"/>
    <s v="Raymond Book"/>
    <x v="3"/>
    <n v="1"/>
    <x v="1147"/>
    <n v="10439"/>
    <s v="Not Specified"/>
    <n v="30"/>
    <n v="17.98"/>
    <n v="0.02"/>
    <x v="6623"/>
    <n v="4"/>
    <n v="-48.44"/>
    <n v="0.79"/>
    <x v="2"/>
    <x v="0"/>
    <x v="349"/>
    <x v="8"/>
    <x v="1"/>
    <n v="1447"/>
    <d v="2015-03-30T00:00:00"/>
    <x v="0"/>
    <x v="21"/>
    <n v="98006"/>
  </r>
  <r>
    <x v="1290"/>
    <n v="63"/>
    <s v="Tom Boeckenhauer"/>
    <x v="2"/>
    <n v="1"/>
    <x v="1147"/>
    <n v="26979"/>
    <s v="Medium"/>
    <n v="50"/>
    <n v="155.99"/>
    <n v="0.09"/>
    <x v="6624"/>
    <n v="8.08"/>
    <n v="1174.383"/>
    <n v="0.6"/>
    <x v="2"/>
    <x v="0"/>
    <x v="1241"/>
    <x v="9"/>
    <x v="1"/>
    <n v="3786"/>
    <d v="2015-03-30T00:00:00"/>
    <x v="0"/>
    <x v="6"/>
    <n v="97405"/>
  </r>
  <r>
    <x v="233"/>
    <n v="63"/>
    <s v="Darrin Van Huff"/>
    <x v="1"/>
    <n v="1"/>
    <x v="1147"/>
    <n v="40611"/>
    <s v="Not Specified"/>
    <n v="43"/>
    <n v="35.99"/>
    <n v="0"/>
    <x v="6625"/>
    <n v="3.3"/>
    <n v="657.45"/>
    <n v="0.39"/>
    <x v="2"/>
    <x v="6"/>
    <x v="331"/>
    <x v="9"/>
    <x v="3"/>
    <n v="5726"/>
    <d v="2015-03-30T00:00:00"/>
    <x v="0"/>
    <x v="27"/>
    <n v="42420"/>
  </r>
  <r>
    <x v="1370"/>
    <n v="63"/>
    <s v="Sean Braxton"/>
    <x v="0"/>
    <n v="1"/>
    <x v="1147"/>
    <n v="36512"/>
    <s v="Not Specified"/>
    <n v="3"/>
    <n v="19.989999999999998"/>
    <n v="0.06"/>
    <x v="6626"/>
    <n v="11.17"/>
    <n v="41.98"/>
    <n v="0.6"/>
    <x v="1"/>
    <x v="1"/>
    <x v="21"/>
    <x v="5"/>
    <x v="3"/>
    <n v="5127"/>
    <d v="2015-03-31T00:00:00"/>
    <x v="0"/>
    <x v="12"/>
    <n v="33030"/>
  </r>
  <r>
    <x v="544"/>
    <n v="63"/>
    <s v="Tamara Willingham"/>
    <x v="2"/>
    <n v="1"/>
    <x v="1147"/>
    <n v="22466"/>
    <s v="Low"/>
    <n v="31"/>
    <n v="180.98"/>
    <n v="7.0000000000000007E-2"/>
    <x v="6627"/>
    <n v="30"/>
    <n v="241.06"/>
    <n v="0.69"/>
    <x v="1"/>
    <x v="2"/>
    <x v="755"/>
    <x v="1"/>
    <x v="1"/>
    <n v="3128"/>
    <d v="2015-04-04T00:00:00"/>
    <x v="2"/>
    <x v="2"/>
    <n v="92277"/>
  </r>
  <r>
    <x v="544"/>
    <n v="63"/>
    <s v="Tamara Willingham"/>
    <x v="2"/>
    <n v="1"/>
    <x v="1147"/>
    <n v="22466"/>
    <s v="Low"/>
    <n v="40"/>
    <n v="10.31"/>
    <n v="0.02"/>
    <x v="6628"/>
    <n v="1.79"/>
    <n v="181.26"/>
    <n v="0.38"/>
    <x v="0"/>
    <x v="3"/>
    <x v="751"/>
    <x v="2"/>
    <x v="1"/>
    <n v="3129"/>
    <d v="2015-04-04T00:00:00"/>
    <x v="0"/>
    <x v="2"/>
    <n v="92277"/>
  </r>
  <r>
    <x v="574"/>
    <n v="63"/>
    <s v="Susan Pistek"/>
    <x v="1"/>
    <n v="1"/>
    <x v="1148"/>
    <n v="10567"/>
    <s v="High"/>
    <n v="10"/>
    <n v="146.34"/>
    <n v="0.09"/>
    <x v="6629"/>
    <n v="43.75"/>
    <n v="-146.29"/>
    <n v="0.65"/>
    <x v="1"/>
    <x v="4"/>
    <x v="685"/>
    <x v="4"/>
    <x v="3"/>
    <n v="1467"/>
    <d v="2015-03-30T00:00:00"/>
    <x v="2"/>
    <x v="8"/>
    <n v="70117"/>
  </r>
  <r>
    <x v="744"/>
    <n v="63"/>
    <s v="Sara Luxemburg"/>
    <x v="0"/>
    <n v="1"/>
    <x v="1148"/>
    <n v="29831"/>
    <s v="Critical"/>
    <n v="29"/>
    <n v="68.81"/>
    <n v="0"/>
    <x v="6630"/>
    <n v="60"/>
    <n v="-520.54999999999995"/>
    <n v="0.41"/>
    <x v="0"/>
    <x v="2"/>
    <x v="352"/>
    <x v="13"/>
    <x v="1"/>
    <n v="4198"/>
    <d v="2015-03-30T00:00:00"/>
    <x v="2"/>
    <x v="2"/>
    <n v="95630"/>
  </r>
  <r>
    <x v="965"/>
    <n v="63"/>
    <s v="Caroline Jumper"/>
    <x v="2"/>
    <n v="1"/>
    <x v="1148"/>
    <n v="46787"/>
    <s v="Medium"/>
    <n v="28"/>
    <n v="6.48"/>
    <n v="0.1"/>
    <x v="6631"/>
    <n v="9.17"/>
    <n v="-162.75"/>
    <n v="0.37"/>
    <x v="0"/>
    <x v="0"/>
    <x v="69"/>
    <x v="2"/>
    <x v="0"/>
    <n v="6575"/>
    <d v="2015-03-31T00:00:00"/>
    <x v="0"/>
    <x v="13"/>
    <n v="10701"/>
  </r>
  <r>
    <x v="965"/>
    <n v="63"/>
    <s v="Caroline Jumper"/>
    <x v="2"/>
    <n v="1"/>
    <x v="1148"/>
    <n v="46787"/>
    <s v="Medium"/>
    <n v="32"/>
    <n v="22.99"/>
    <n v="7.0000000000000007E-2"/>
    <x v="6632"/>
    <n v="8.99"/>
    <n v="-59.83"/>
    <n v="0.56999999999999995"/>
    <x v="0"/>
    <x v="6"/>
    <x v="493"/>
    <x v="6"/>
    <x v="0"/>
    <n v="6576"/>
    <d v="2015-03-31T00:00:00"/>
    <x v="0"/>
    <x v="13"/>
    <n v="10701"/>
  </r>
  <r>
    <x v="1154"/>
    <n v="63"/>
    <s v="Darren Budd"/>
    <x v="2"/>
    <n v="1"/>
    <x v="1148"/>
    <n v="32642"/>
    <s v="Medium"/>
    <n v="50"/>
    <n v="28.48"/>
    <n v="0.02"/>
    <x v="6633"/>
    <n v="1.99"/>
    <n v="724.14"/>
    <n v="0.4"/>
    <x v="2"/>
    <x v="6"/>
    <x v="28"/>
    <x v="8"/>
    <x v="2"/>
    <n v="4590"/>
    <d v="2015-03-31T00:00:00"/>
    <x v="0"/>
    <x v="9"/>
    <n v="78745"/>
  </r>
  <r>
    <x v="275"/>
    <n v="63"/>
    <s v="Resi Polking"/>
    <x v="0"/>
    <n v="1"/>
    <x v="1148"/>
    <n v="15104"/>
    <s v="Medium"/>
    <n v="23"/>
    <n v="4.82"/>
    <n v="0.09"/>
    <x v="6634"/>
    <n v="1.49"/>
    <n v="21.7685"/>
    <n v="0.36"/>
    <x v="0"/>
    <x v="0"/>
    <x v="1193"/>
    <x v="3"/>
    <x v="1"/>
    <n v="2112"/>
    <d v="2015-04-01T00:00:00"/>
    <x v="0"/>
    <x v="31"/>
    <n v="83605"/>
  </r>
  <r>
    <x v="1348"/>
    <n v="63"/>
    <s v="Quincy Jones"/>
    <x v="2"/>
    <n v="1"/>
    <x v="1149"/>
    <n v="55299"/>
    <s v="Low"/>
    <n v="20"/>
    <n v="1.1399999999999999"/>
    <n v="0.09"/>
    <x v="6635"/>
    <n v="0.7"/>
    <n v="-2.66"/>
    <n v="0.38"/>
    <x v="0"/>
    <x v="3"/>
    <x v="178"/>
    <x v="14"/>
    <x v="1"/>
    <n v="7717"/>
    <d v="2015-03-30T00:00:00"/>
    <x v="0"/>
    <x v="40"/>
    <n v="85704"/>
  </r>
  <r>
    <x v="1044"/>
    <n v="63"/>
    <s v="Jim Karlsson"/>
    <x v="0"/>
    <n v="1"/>
    <x v="1149"/>
    <n v="15782"/>
    <s v="High"/>
    <n v="35"/>
    <n v="71.37"/>
    <n v="0.1"/>
    <x v="6636"/>
    <n v="69"/>
    <n v="-1916.71"/>
    <n v="0.68"/>
    <x v="1"/>
    <x v="1"/>
    <x v="222"/>
    <x v="4"/>
    <x v="1"/>
    <n v="2192"/>
    <d v="2015-04-01T00:00:00"/>
    <x v="0"/>
    <x v="21"/>
    <n v="98072"/>
  </r>
  <r>
    <x v="113"/>
    <n v="63"/>
    <s v="Patrick Gardner"/>
    <x v="3"/>
    <n v="1"/>
    <x v="1149"/>
    <n v="20964"/>
    <s v="Critical"/>
    <n v="11"/>
    <n v="65.989999999999995"/>
    <n v="0.04"/>
    <x v="6637"/>
    <n v="8.99"/>
    <n v="-120.087"/>
    <n v="0.57999999999999996"/>
    <x v="2"/>
    <x v="0"/>
    <x v="663"/>
    <x v="9"/>
    <x v="3"/>
    <n v="2903"/>
    <d v="2015-04-01T00:00:00"/>
    <x v="0"/>
    <x v="4"/>
    <n v="36608"/>
  </r>
  <r>
    <x v="1176"/>
    <n v="63"/>
    <s v="Janet Molinari"/>
    <x v="2"/>
    <n v="1"/>
    <x v="1149"/>
    <n v="11173"/>
    <s v="Critical"/>
    <n v="37"/>
    <n v="5.98"/>
    <n v="0.08"/>
    <x v="6638"/>
    <n v="3.85"/>
    <n v="-95.17"/>
    <n v="0.68"/>
    <x v="2"/>
    <x v="6"/>
    <x v="765"/>
    <x v="8"/>
    <x v="0"/>
    <n v="1549"/>
    <d v="2015-04-01T00:00:00"/>
    <x v="0"/>
    <x v="20"/>
    <n v="44112"/>
  </r>
  <r>
    <x v="536"/>
    <n v="63"/>
    <s v="Julie Kriz"/>
    <x v="2"/>
    <n v="1"/>
    <x v="1149"/>
    <n v="37124"/>
    <s v="Low"/>
    <n v="33"/>
    <n v="699.99"/>
    <n v="0.1"/>
    <x v="6639"/>
    <n v="24.49"/>
    <n v="241.3"/>
    <n v="0.41"/>
    <x v="2"/>
    <x v="1"/>
    <x v="50"/>
    <x v="11"/>
    <x v="3"/>
    <n v="5216"/>
    <d v="2015-04-01T00:00:00"/>
    <x v="0"/>
    <x v="12"/>
    <n v="34698"/>
  </r>
  <r>
    <x v="710"/>
    <n v="63"/>
    <s v="Barry Gonzalez"/>
    <x v="0"/>
    <n v="1"/>
    <x v="1149"/>
    <n v="37895"/>
    <s v="Critical"/>
    <n v="14"/>
    <n v="21.98"/>
    <n v="0.1"/>
    <x v="6640"/>
    <n v="8.32"/>
    <n v="24.2"/>
    <n v="0.39"/>
    <x v="0"/>
    <x v="3"/>
    <x v="1119"/>
    <x v="2"/>
    <x v="0"/>
    <n v="5335"/>
    <d v="2015-04-02T00:00:00"/>
    <x v="0"/>
    <x v="1"/>
    <n v="21208"/>
  </r>
  <r>
    <x v="457"/>
    <n v="63"/>
    <s v="Michelle Moray"/>
    <x v="2"/>
    <n v="1"/>
    <x v="1149"/>
    <n v="49351"/>
    <s v="Low"/>
    <n v="27"/>
    <n v="3.98"/>
    <n v="0.06"/>
    <x v="6641"/>
    <n v="0.83"/>
    <n v="24.75"/>
    <n v="0.51"/>
    <x v="0"/>
    <x v="3"/>
    <x v="654"/>
    <x v="6"/>
    <x v="3"/>
    <n v="6922"/>
    <d v="2015-04-03T00:00:00"/>
    <x v="0"/>
    <x v="27"/>
    <n v="40475"/>
  </r>
  <r>
    <x v="435"/>
    <n v="63"/>
    <s v="Guy Phonely"/>
    <x v="2"/>
    <n v="1"/>
    <x v="1150"/>
    <n v="40839"/>
    <s v="Medium"/>
    <n v="23"/>
    <n v="119.99"/>
    <n v="0.04"/>
    <x v="6642"/>
    <n v="56.14"/>
    <n v="-100.4676"/>
    <n v="0.39"/>
    <x v="2"/>
    <x v="4"/>
    <x v="136"/>
    <x v="7"/>
    <x v="0"/>
    <n v="5755"/>
    <d v="2015-04-01T00:00:00"/>
    <x v="2"/>
    <x v="20"/>
    <n v="44117"/>
  </r>
  <r>
    <x v="297"/>
    <n v="63"/>
    <s v="Lela Donovan"/>
    <x v="2"/>
    <n v="1"/>
    <x v="1150"/>
    <n v="33284"/>
    <s v="Low"/>
    <n v="21"/>
    <n v="22.23"/>
    <n v="0.01"/>
    <x v="6643"/>
    <n v="8.99"/>
    <n v="144.66"/>
    <n v="0.41"/>
    <x v="1"/>
    <x v="6"/>
    <x v="994"/>
    <x v="5"/>
    <x v="2"/>
    <n v="4678"/>
    <d v="2015-04-02T00:00:00"/>
    <x v="0"/>
    <x v="24"/>
    <n v="48310"/>
  </r>
  <r>
    <x v="549"/>
    <n v="63"/>
    <s v="Cindy Stewart"/>
    <x v="2"/>
    <n v="1"/>
    <x v="1150"/>
    <n v="50978"/>
    <s v="High"/>
    <n v="4"/>
    <n v="210.55"/>
    <n v="0.05"/>
    <x v="6644"/>
    <n v="9.99"/>
    <n v="-150.29"/>
    <n v="0.6"/>
    <x v="0"/>
    <x v="0"/>
    <x v="1064"/>
    <x v="0"/>
    <x v="1"/>
    <n v="7144"/>
    <d v="2015-04-02T00:00:00"/>
    <x v="0"/>
    <x v="40"/>
    <n v="86314"/>
  </r>
  <r>
    <x v="359"/>
    <n v="63"/>
    <s v="Phillip Flathmann"/>
    <x v="0"/>
    <n v="1"/>
    <x v="1150"/>
    <n v="28835"/>
    <s v="Not Specified"/>
    <n v="1"/>
    <n v="178.47"/>
    <n v="0.08"/>
    <x v="6645"/>
    <n v="19.989999999999998"/>
    <n v="-112.44"/>
    <n v="0.55000000000000004"/>
    <x v="0"/>
    <x v="0"/>
    <x v="218"/>
    <x v="0"/>
    <x v="0"/>
    <n v="4041"/>
    <d v="2015-04-02T00:00:00"/>
    <x v="0"/>
    <x v="13"/>
    <n v="11803"/>
  </r>
  <r>
    <x v="1220"/>
    <n v="63"/>
    <s v="Magdelene Morse"/>
    <x v="1"/>
    <n v="1"/>
    <x v="1151"/>
    <n v="21604"/>
    <s v="Medium"/>
    <n v="6"/>
    <n v="387.99"/>
    <n v="0.02"/>
    <x v="6646"/>
    <n v="19.989999999999998"/>
    <n v="593.58900000000006"/>
    <n v="0.38"/>
    <x v="0"/>
    <x v="0"/>
    <x v="835"/>
    <x v="3"/>
    <x v="2"/>
    <n v="2994"/>
    <d v="2015-04-03T00:00:00"/>
    <x v="1"/>
    <x v="9"/>
    <n v="76117"/>
  </r>
  <r>
    <x v="384"/>
    <n v="63"/>
    <s v="Roy Collins"/>
    <x v="2"/>
    <n v="1"/>
    <x v="1151"/>
    <n v="18208"/>
    <s v="Not Specified"/>
    <n v="34"/>
    <n v="5.68"/>
    <n v="0.06"/>
    <x v="6647"/>
    <n v="1.39"/>
    <n v="65.44"/>
    <n v="0.38"/>
    <x v="0"/>
    <x v="0"/>
    <x v="263"/>
    <x v="15"/>
    <x v="3"/>
    <n v="2504"/>
    <d v="2015-04-03T00:00:00"/>
    <x v="0"/>
    <x v="29"/>
    <n v="38017"/>
  </r>
  <r>
    <x v="384"/>
    <n v="63"/>
    <s v="Roy Collins"/>
    <x v="2"/>
    <n v="1"/>
    <x v="1151"/>
    <n v="18208"/>
    <s v="Not Specified"/>
    <n v="36"/>
    <n v="2.2799999999999998"/>
    <n v="0.08"/>
    <x v="6648"/>
    <n v="5.2"/>
    <n v="-137.87"/>
    <n v="0.41"/>
    <x v="0"/>
    <x v="3"/>
    <x v="943"/>
    <x v="6"/>
    <x v="3"/>
    <n v="2505"/>
    <d v="2015-04-03T00:00:00"/>
    <x v="0"/>
    <x v="29"/>
    <n v="38017"/>
  </r>
  <r>
    <x v="101"/>
    <n v="63"/>
    <s v="Cynthia Arntzen"/>
    <x v="1"/>
    <n v="1"/>
    <x v="1151"/>
    <n v="47041"/>
    <s v="Not Specified"/>
    <n v="35"/>
    <n v="4.63"/>
    <n v="0.08"/>
    <x v="6649"/>
    <n v="1.93"/>
    <n v="-7.08"/>
    <n v="0.52"/>
    <x v="0"/>
    <x v="3"/>
    <x v="1093"/>
    <x v="6"/>
    <x v="2"/>
    <n v="6612"/>
    <d v="2015-04-03T00:00:00"/>
    <x v="0"/>
    <x v="9"/>
    <n v="75002"/>
  </r>
  <r>
    <x v="1218"/>
    <n v="63"/>
    <s v="Nora Price"/>
    <x v="0"/>
    <n v="1"/>
    <x v="1151"/>
    <n v="8546"/>
    <s v="High"/>
    <n v="4"/>
    <n v="10.01"/>
    <n v="0.03"/>
    <x v="6650"/>
    <n v="1.99"/>
    <n v="-12.48"/>
    <n v="0.41"/>
    <x v="2"/>
    <x v="6"/>
    <x v="713"/>
    <x v="8"/>
    <x v="3"/>
    <n v="1170"/>
    <d v="2015-04-03T00:00:00"/>
    <x v="1"/>
    <x v="16"/>
    <n v="24017"/>
  </r>
  <r>
    <x v="912"/>
    <n v="63"/>
    <s v="Darrin Martin"/>
    <x v="0"/>
    <n v="1"/>
    <x v="1152"/>
    <n v="35045"/>
    <s v="Medium"/>
    <n v="44"/>
    <n v="13.48"/>
    <n v="0.1"/>
    <x v="6651"/>
    <n v="4.51"/>
    <n v="-10.33"/>
    <n v="0.59"/>
    <x v="0"/>
    <x v="0"/>
    <x v="374"/>
    <x v="0"/>
    <x v="3"/>
    <n v="4925"/>
    <d v="2015-04-04T00:00:00"/>
    <x v="0"/>
    <x v="12"/>
    <n v="33430"/>
  </r>
  <r>
    <x v="1199"/>
    <n v="63"/>
    <s v="Alan Hwang"/>
    <x v="2"/>
    <n v="1"/>
    <x v="1153"/>
    <n v="13633"/>
    <s v="Not Specified"/>
    <n v="18"/>
    <n v="150.97999999999999"/>
    <n v="0.09"/>
    <x v="6652"/>
    <n v="57.2"/>
    <n v="-231.6"/>
    <n v="0.59"/>
    <x v="1"/>
    <x v="2"/>
    <x v="1250"/>
    <x v="1"/>
    <x v="2"/>
    <n v="1903"/>
    <d v="2015-04-04T00:00:00"/>
    <x v="2"/>
    <x v="9"/>
    <n v="77642"/>
  </r>
  <r>
    <x v="1199"/>
    <n v="63"/>
    <s v="Alan Hwang"/>
    <x v="2"/>
    <n v="1"/>
    <x v="1153"/>
    <n v="13633"/>
    <s v="Not Specified"/>
    <n v="39"/>
    <n v="38.94"/>
    <n v="0.02"/>
    <x v="6653"/>
    <n v="35"/>
    <n v="-1119.6400000000001"/>
    <n v="0.8"/>
    <x v="0"/>
    <x v="1"/>
    <x v="1163"/>
    <x v="0"/>
    <x v="2"/>
    <n v="1904"/>
    <d v="2015-04-04T00:00:00"/>
    <x v="0"/>
    <x v="9"/>
    <n v="77642"/>
  </r>
  <r>
    <x v="36"/>
    <n v="63"/>
    <s v="Roy Phan"/>
    <x v="3"/>
    <n v="1"/>
    <x v="1153"/>
    <n v="52518"/>
    <s v="Critical"/>
    <n v="8"/>
    <n v="20.95"/>
    <n v="0.08"/>
    <x v="6654"/>
    <n v="4"/>
    <n v="-47.37"/>
    <n v="0.6"/>
    <x v="2"/>
    <x v="0"/>
    <x v="652"/>
    <x v="8"/>
    <x v="1"/>
    <n v="7371"/>
    <d v="2015-04-04T00:00:00"/>
    <x v="0"/>
    <x v="21"/>
    <n v="98026"/>
  </r>
  <r>
    <x v="146"/>
    <n v="63"/>
    <s v="John Lee"/>
    <x v="2"/>
    <n v="1"/>
    <x v="1153"/>
    <n v="33605"/>
    <s v="Critical"/>
    <n v="42"/>
    <n v="3.52"/>
    <n v="0.04"/>
    <x v="6655"/>
    <n v="6.83"/>
    <n v="-218.53450000000001"/>
    <n v="0.38"/>
    <x v="0"/>
    <x v="0"/>
    <x v="704"/>
    <x v="3"/>
    <x v="3"/>
    <n v="4720"/>
    <d v="2015-04-05T00:00:00"/>
    <x v="0"/>
    <x v="33"/>
    <n v="72401"/>
  </r>
  <r>
    <x v="328"/>
    <n v="63"/>
    <s v="Jennifer Patt"/>
    <x v="1"/>
    <n v="1"/>
    <x v="1153"/>
    <n v="57894"/>
    <s v="Low"/>
    <n v="47"/>
    <n v="306.14"/>
    <n v="0.09"/>
    <x v="6656"/>
    <n v="26.53"/>
    <n v="2852.94"/>
    <n v="0.56000000000000005"/>
    <x v="2"/>
    <x v="2"/>
    <x v="96"/>
    <x v="7"/>
    <x v="0"/>
    <n v="8111"/>
    <d v="2015-04-05T00:00:00"/>
    <x v="2"/>
    <x v="46"/>
    <n v="3801"/>
  </r>
  <r>
    <x v="1087"/>
    <n v="63"/>
    <s v="Karen Carlisle"/>
    <x v="2"/>
    <n v="1"/>
    <x v="1154"/>
    <n v="7458"/>
    <s v="Critical"/>
    <n v="46"/>
    <n v="10.97"/>
    <n v="0.01"/>
    <x v="6657"/>
    <n v="6.5"/>
    <n v="-165.74"/>
    <n v="0.64"/>
    <x v="2"/>
    <x v="0"/>
    <x v="911"/>
    <x v="8"/>
    <x v="0"/>
    <n v="1022"/>
    <d v="2015-04-05T00:00:00"/>
    <x v="0"/>
    <x v="28"/>
    <n v="2334"/>
  </r>
  <r>
    <x v="784"/>
    <n v="63"/>
    <s v="Maria Zettner"/>
    <x v="2"/>
    <n v="1"/>
    <x v="1154"/>
    <n v="194"/>
    <s v="Medium"/>
    <n v="49"/>
    <n v="7.28"/>
    <n v="0.1"/>
    <x v="6658"/>
    <n v="7.98"/>
    <n v="-197.25"/>
    <n v="0.42"/>
    <x v="1"/>
    <x v="3"/>
    <x v="576"/>
    <x v="5"/>
    <x v="1"/>
    <n v="28"/>
    <d v="2015-04-06T00:00:00"/>
    <x v="0"/>
    <x v="6"/>
    <n v="97068"/>
  </r>
  <r>
    <x v="674"/>
    <n v="63"/>
    <s v="Meg O'Connel"/>
    <x v="2"/>
    <n v="1"/>
    <x v="1154"/>
    <n v="15142"/>
    <s v="Not Specified"/>
    <n v="21"/>
    <n v="15.28"/>
    <n v="7.0000000000000007E-2"/>
    <x v="6659"/>
    <n v="10.91"/>
    <n v="-51.715499999999999"/>
    <n v="0.36"/>
    <x v="0"/>
    <x v="0"/>
    <x v="737"/>
    <x v="3"/>
    <x v="2"/>
    <n v="2126"/>
    <d v="2015-04-06T00:00:00"/>
    <x v="0"/>
    <x v="26"/>
    <n v="64130"/>
  </r>
  <r>
    <x v="1196"/>
    <n v="63"/>
    <s v="Karen Carlisle"/>
    <x v="2"/>
    <n v="1"/>
    <x v="1154"/>
    <n v="7458"/>
    <s v="Critical"/>
    <n v="16"/>
    <n v="14.45"/>
    <n v="0.05"/>
    <x v="6660"/>
    <n v="7.17"/>
    <n v="-5.3704999999999998"/>
    <n v="0.38"/>
    <x v="0"/>
    <x v="0"/>
    <x v="892"/>
    <x v="3"/>
    <x v="0"/>
    <n v="1021"/>
    <d v="2015-04-06T00:00:00"/>
    <x v="0"/>
    <x v="28"/>
    <n v="1810"/>
  </r>
  <r>
    <x v="784"/>
    <n v="63"/>
    <s v="Maria Zettner"/>
    <x v="2"/>
    <n v="1"/>
    <x v="1154"/>
    <n v="194"/>
    <s v="Medium"/>
    <n v="6"/>
    <n v="3.14"/>
    <n v="0.04"/>
    <x v="3273"/>
    <n v="1.92"/>
    <n v="-13.44"/>
    <n v="0.84"/>
    <x v="0"/>
    <x v="3"/>
    <x v="807"/>
    <x v="16"/>
    <x v="1"/>
    <n v="29"/>
    <d v="2015-04-06T00:00:00"/>
    <x v="0"/>
    <x v="6"/>
    <n v="97068"/>
  </r>
  <r>
    <x v="833"/>
    <n v="63"/>
    <s v="Karen Carlisle"/>
    <x v="2"/>
    <n v="1"/>
    <x v="1154"/>
    <n v="7458"/>
    <s v="Critical"/>
    <n v="9"/>
    <n v="39.479999999999997"/>
    <n v="0.06"/>
    <x v="6661"/>
    <n v="1.99"/>
    <n v="-69.84"/>
    <n v="0.54"/>
    <x v="2"/>
    <x v="6"/>
    <x v="276"/>
    <x v="8"/>
    <x v="1"/>
    <n v="1023"/>
    <d v="2015-04-06T00:00:00"/>
    <x v="0"/>
    <x v="2"/>
    <n v="94110"/>
  </r>
  <r>
    <x v="674"/>
    <n v="63"/>
    <s v="Sonia Sunley"/>
    <x v="2"/>
    <n v="1"/>
    <x v="1155"/>
    <n v="21856"/>
    <s v="Not Specified"/>
    <n v="26"/>
    <n v="3.14"/>
    <n v="0.08"/>
    <x v="6662"/>
    <n v="1.92"/>
    <n v="-47.75"/>
    <n v="0.84"/>
    <x v="0"/>
    <x v="3"/>
    <x v="807"/>
    <x v="16"/>
    <x v="2"/>
    <n v="3043"/>
    <d v="2015-04-05T00:00:00"/>
    <x v="0"/>
    <x v="38"/>
    <n v="66104"/>
  </r>
  <r>
    <x v="804"/>
    <n v="64"/>
    <s v="Anna Andreadi"/>
    <x v="0"/>
    <n v="1"/>
    <x v="1155"/>
    <n v="28868"/>
    <s v="High"/>
    <n v="30"/>
    <n v="6.48"/>
    <n v="0.05"/>
    <x v="6663"/>
    <n v="8.73"/>
    <n v="-142.30000000000001"/>
    <n v="0.37"/>
    <x v="0"/>
    <x v="0"/>
    <x v="45"/>
    <x v="2"/>
    <x v="2"/>
    <n v="4048"/>
    <d v="2015-04-06T00:00:00"/>
    <x v="0"/>
    <x v="38"/>
    <n v="66212"/>
  </r>
  <r>
    <x v="674"/>
    <n v="63"/>
    <s v="Sonia Sunley"/>
    <x v="2"/>
    <n v="1"/>
    <x v="1155"/>
    <n v="21856"/>
    <s v="Not Specified"/>
    <n v="47"/>
    <n v="3.69"/>
    <n v="0.05"/>
    <x v="6664"/>
    <n v="0.5"/>
    <n v="71.77"/>
    <n v="0.38"/>
    <x v="0"/>
    <x v="0"/>
    <x v="857"/>
    <x v="12"/>
    <x v="2"/>
    <n v="3042"/>
    <d v="2015-04-07T00:00:00"/>
    <x v="0"/>
    <x v="38"/>
    <n v="66104"/>
  </r>
  <r>
    <x v="31"/>
    <n v="63"/>
    <s v="George Ashbrook"/>
    <x v="0"/>
    <n v="1"/>
    <x v="1155"/>
    <n v="17986"/>
    <s v="Not Specified"/>
    <n v="43"/>
    <n v="2.08"/>
    <n v="0.05"/>
    <x v="6665"/>
    <n v="1.49"/>
    <n v="-15.087999999999999"/>
    <n v="0.36"/>
    <x v="0"/>
    <x v="0"/>
    <x v="579"/>
    <x v="3"/>
    <x v="2"/>
    <n v="2476"/>
    <d v="2015-04-07T00:00:00"/>
    <x v="0"/>
    <x v="9"/>
    <n v="79424"/>
  </r>
  <r>
    <x v="539"/>
    <n v="63"/>
    <s v="Craig Carroll"/>
    <x v="0"/>
    <n v="1"/>
    <x v="1155"/>
    <n v="8005"/>
    <s v="Critical"/>
    <n v="24"/>
    <n v="34.54"/>
    <n v="0.1"/>
    <x v="6666"/>
    <n v="14.72"/>
    <n v="52.317500000000003"/>
    <n v="0.37"/>
    <x v="0"/>
    <x v="0"/>
    <x v="923"/>
    <x v="3"/>
    <x v="1"/>
    <n v="1088"/>
    <d v="2015-04-07T00:00:00"/>
    <x v="0"/>
    <x v="5"/>
    <n v="84067"/>
  </r>
  <r>
    <x v="1039"/>
    <n v="64"/>
    <s v="Richard Eichhorn"/>
    <x v="3"/>
    <n v="1"/>
    <x v="1156"/>
    <n v="39143"/>
    <s v="Not Specified"/>
    <n v="46"/>
    <n v="150.97999999999999"/>
    <n v="0.05"/>
    <x v="6667"/>
    <n v="66.27"/>
    <n v="-1134.6099999999999"/>
    <n v="0.65"/>
    <x v="1"/>
    <x v="4"/>
    <x v="686"/>
    <x v="10"/>
    <x v="3"/>
    <n v="5526"/>
    <d v="2015-04-06T00:00:00"/>
    <x v="2"/>
    <x v="8"/>
    <n v="70072"/>
  </r>
  <r>
    <x v="718"/>
    <n v="64"/>
    <s v="Naresj Patel"/>
    <x v="2"/>
    <n v="1"/>
    <x v="1156"/>
    <n v="29411"/>
    <s v="High"/>
    <n v="38"/>
    <n v="400.97"/>
    <n v="0.02"/>
    <x v="6668"/>
    <n v="48.26"/>
    <n v="7251.92"/>
    <n v="0.36"/>
    <x v="2"/>
    <x v="4"/>
    <x v="333"/>
    <x v="7"/>
    <x v="2"/>
    <n v="4149"/>
    <d v="2015-04-06T00:00:00"/>
    <x v="2"/>
    <x v="9"/>
    <n v="76248"/>
  </r>
  <r>
    <x v="718"/>
    <n v="64"/>
    <s v="Naresj Patel"/>
    <x v="2"/>
    <n v="1"/>
    <x v="1156"/>
    <n v="29411"/>
    <s v="High"/>
    <n v="45"/>
    <n v="23.99"/>
    <n v="0.04"/>
    <x v="6669"/>
    <n v="6.3"/>
    <n v="294.43"/>
    <n v="0.38"/>
    <x v="2"/>
    <x v="5"/>
    <x v="604"/>
    <x v="7"/>
    <x v="2"/>
    <n v="4150"/>
    <d v="2015-04-06T00:00:00"/>
    <x v="0"/>
    <x v="9"/>
    <n v="76248"/>
  </r>
  <r>
    <x v="718"/>
    <n v="64"/>
    <s v="Naresj Patel"/>
    <x v="2"/>
    <n v="1"/>
    <x v="1156"/>
    <n v="29411"/>
    <s v="High"/>
    <n v="29"/>
    <n v="2.2200000000000002"/>
    <n v="7.0000000000000007E-2"/>
    <x v="6670"/>
    <n v="5"/>
    <n v="-112.54"/>
    <n v="0.55000000000000004"/>
    <x v="0"/>
    <x v="0"/>
    <x v="869"/>
    <x v="13"/>
    <x v="2"/>
    <n v="4147"/>
    <d v="2015-04-07T00:00:00"/>
    <x v="0"/>
    <x v="9"/>
    <n v="76248"/>
  </r>
  <r>
    <x v="718"/>
    <n v="64"/>
    <s v="Naresj Patel"/>
    <x v="2"/>
    <n v="1"/>
    <x v="1156"/>
    <n v="29411"/>
    <s v="High"/>
    <n v="33"/>
    <n v="15.67"/>
    <n v="0.02"/>
    <x v="6671"/>
    <n v="1.39"/>
    <n v="268.52999999999997"/>
    <n v="0.38"/>
    <x v="0"/>
    <x v="0"/>
    <x v="539"/>
    <x v="15"/>
    <x v="2"/>
    <n v="4148"/>
    <d v="2015-04-07T00:00:00"/>
    <x v="0"/>
    <x v="9"/>
    <n v="76248"/>
  </r>
  <r>
    <x v="395"/>
    <n v="64"/>
    <s v="David Kendrick"/>
    <x v="1"/>
    <n v="1"/>
    <x v="1157"/>
    <n v="4738"/>
    <s v="High"/>
    <n v="2"/>
    <n v="4.71"/>
    <n v="0.02"/>
    <x v="6152"/>
    <n v="0.7"/>
    <n v="-7.97"/>
    <n v="0.8"/>
    <x v="0"/>
    <x v="3"/>
    <x v="606"/>
    <x v="14"/>
    <x v="1"/>
    <n v="677"/>
    <d v="2015-04-08T00:00:00"/>
    <x v="0"/>
    <x v="2"/>
    <n v="95070"/>
  </r>
  <r>
    <x v="218"/>
    <n v="64"/>
    <s v="James Galang"/>
    <x v="3"/>
    <n v="1"/>
    <x v="1157"/>
    <n v="25793"/>
    <s v="Low"/>
    <n v="27"/>
    <n v="155.99"/>
    <n v="0.04"/>
    <x v="6672"/>
    <n v="8.99"/>
    <n v="520.00199999999995"/>
    <n v="0.57999999999999996"/>
    <x v="2"/>
    <x v="0"/>
    <x v="1051"/>
    <x v="9"/>
    <x v="3"/>
    <n v="3606"/>
    <d v="2015-04-09T00:00:00"/>
    <x v="0"/>
    <x v="16"/>
    <n v="22204"/>
  </r>
  <r>
    <x v="534"/>
    <n v="64"/>
    <s v="Susan Vittorini"/>
    <x v="2"/>
    <n v="1"/>
    <x v="1157"/>
    <n v="43364"/>
    <s v="High"/>
    <n v="21"/>
    <n v="23.99"/>
    <n v="0.04"/>
    <x v="6673"/>
    <n v="6.71"/>
    <n v="158.97999999999999"/>
    <n v="0.35"/>
    <x v="0"/>
    <x v="0"/>
    <x v="693"/>
    <x v="15"/>
    <x v="2"/>
    <n v="6125"/>
    <d v="2015-04-10T00:00:00"/>
    <x v="0"/>
    <x v="14"/>
    <n v="61265"/>
  </r>
  <r>
    <x v="1256"/>
    <n v="64"/>
    <s v="Denny Joy"/>
    <x v="2"/>
    <n v="1"/>
    <x v="1157"/>
    <n v="45635"/>
    <s v="Low"/>
    <n v="50"/>
    <n v="43.98"/>
    <n v="0.1"/>
    <x v="6674"/>
    <n v="1.99"/>
    <n v="731.72"/>
    <n v="0.44"/>
    <x v="2"/>
    <x v="6"/>
    <x v="733"/>
    <x v="8"/>
    <x v="0"/>
    <n v="6422"/>
    <d v="2015-04-16T00:00:00"/>
    <x v="0"/>
    <x v="0"/>
    <n v="15102"/>
  </r>
  <r>
    <x v="277"/>
    <n v="64"/>
    <s v="Carol Adams"/>
    <x v="2"/>
    <n v="1"/>
    <x v="1158"/>
    <n v="54370"/>
    <s v="Not Specified"/>
    <n v="49"/>
    <n v="99.99"/>
    <n v="0"/>
    <x v="6675"/>
    <n v="19.989999999999998"/>
    <n v="1041.28"/>
    <n v="0.52"/>
    <x v="2"/>
    <x v="0"/>
    <x v="338"/>
    <x v="8"/>
    <x v="0"/>
    <n v="7600"/>
    <d v="2015-04-08T00:00:00"/>
    <x v="0"/>
    <x v="1"/>
    <n v="21136"/>
  </r>
  <r>
    <x v="282"/>
    <n v="64"/>
    <s v="Brian Dahlen"/>
    <x v="0"/>
    <n v="1"/>
    <x v="1158"/>
    <n v="21605"/>
    <s v="High"/>
    <n v="32"/>
    <n v="60.98"/>
    <n v="0.08"/>
    <x v="6676"/>
    <n v="30"/>
    <n v="-514.94000000000005"/>
    <n v="0.7"/>
    <x v="1"/>
    <x v="2"/>
    <x v="416"/>
    <x v="1"/>
    <x v="3"/>
    <n v="2995"/>
    <d v="2015-04-10T00:00:00"/>
    <x v="2"/>
    <x v="29"/>
    <n v="37814"/>
  </r>
  <r>
    <x v="82"/>
    <n v="64"/>
    <s v="Brian Dahlen"/>
    <x v="0"/>
    <n v="1"/>
    <x v="1158"/>
    <n v="21605"/>
    <s v="High"/>
    <n v="46"/>
    <n v="10.64"/>
    <n v="0.1"/>
    <x v="6677"/>
    <n v="5.16"/>
    <n v="-18.57"/>
    <n v="0.56999999999999995"/>
    <x v="1"/>
    <x v="0"/>
    <x v="392"/>
    <x v="5"/>
    <x v="3"/>
    <n v="2996"/>
    <d v="2015-04-10T00:00:00"/>
    <x v="0"/>
    <x v="29"/>
    <n v="37130"/>
  </r>
  <r>
    <x v="789"/>
    <n v="64"/>
    <s v="Scot Coram"/>
    <x v="2"/>
    <n v="1"/>
    <x v="1159"/>
    <n v="53574"/>
    <s v="Medium"/>
    <n v="8"/>
    <n v="80.98"/>
    <n v="0.03"/>
    <x v="6678"/>
    <n v="35"/>
    <n v="-297.02"/>
    <n v="0.81"/>
    <x v="0"/>
    <x v="1"/>
    <x v="695"/>
    <x v="0"/>
    <x v="2"/>
    <n v="7508"/>
    <d v="2015-04-10T00:00:00"/>
    <x v="0"/>
    <x v="23"/>
    <n v="54956"/>
  </r>
  <r>
    <x v="239"/>
    <n v="64"/>
    <s v="Victoria Pisteka"/>
    <x v="2"/>
    <n v="1"/>
    <x v="1159"/>
    <n v="48293"/>
    <s v="Critical"/>
    <n v="47"/>
    <n v="7.64"/>
    <n v="0.03"/>
    <x v="6679"/>
    <n v="1.39"/>
    <n v="160.72"/>
    <n v="0.36"/>
    <x v="0"/>
    <x v="0"/>
    <x v="332"/>
    <x v="15"/>
    <x v="1"/>
    <n v="6781"/>
    <d v="2015-04-10T00:00:00"/>
    <x v="0"/>
    <x v="2"/>
    <n v="93010"/>
  </r>
  <r>
    <x v="1076"/>
    <n v="64"/>
    <s v="Lena Creighton"/>
    <x v="1"/>
    <n v="1"/>
    <x v="1159"/>
    <n v="15236"/>
    <s v="Not Specified"/>
    <n v="33"/>
    <n v="10.91"/>
    <n v="0.06"/>
    <x v="6680"/>
    <n v="2.99"/>
    <n v="71.501999999999995"/>
    <n v="0.38"/>
    <x v="0"/>
    <x v="0"/>
    <x v="322"/>
    <x v="3"/>
    <x v="0"/>
    <n v="2134"/>
    <d v="2015-04-10T00:00:00"/>
    <x v="0"/>
    <x v="0"/>
    <n v="19401"/>
  </r>
  <r>
    <x v="1359"/>
    <n v="64"/>
    <s v="Patrick O'Donnell"/>
    <x v="1"/>
    <n v="1"/>
    <x v="1159"/>
    <n v="46566"/>
    <s v="Medium"/>
    <n v="49"/>
    <n v="31.11"/>
    <n v="7.0000000000000007E-2"/>
    <x v="6681"/>
    <n v="3.6"/>
    <n v="258.25"/>
    <n v="0.64"/>
    <x v="2"/>
    <x v="6"/>
    <x v="1219"/>
    <x v="8"/>
    <x v="2"/>
    <n v="6551"/>
    <d v="2015-04-10T00:00:00"/>
    <x v="0"/>
    <x v="23"/>
    <n v="53051"/>
  </r>
  <r>
    <x v="986"/>
    <n v="64"/>
    <s v="Lena Creighton"/>
    <x v="1"/>
    <n v="1"/>
    <x v="1159"/>
    <n v="15236"/>
    <s v="Not Specified"/>
    <n v="30"/>
    <n v="12.07"/>
    <n v="0.01"/>
    <x v="6682"/>
    <n v="6.2"/>
    <n v="31.24"/>
    <n v="0.52"/>
    <x v="1"/>
    <x v="3"/>
    <x v="1095"/>
    <x v="5"/>
    <x v="0"/>
    <n v="2135"/>
    <d v="2015-04-11T00:00:00"/>
    <x v="1"/>
    <x v="0"/>
    <n v="15235"/>
  </r>
  <r>
    <x v="699"/>
    <n v="64"/>
    <s v="Frank Price"/>
    <x v="2"/>
    <n v="1"/>
    <x v="1159"/>
    <n v="16193"/>
    <s v="Not Specified"/>
    <n v="8"/>
    <n v="34.76"/>
    <n v="0"/>
    <x v="6683"/>
    <n v="8.2200000000000006"/>
    <n v="6.41"/>
    <n v="0.56999999999999995"/>
    <x v="0"/>
    <x v="0"/>
    <x v="786"/>
    <x v="0"/>
    <x v="2"/>
    <n v="2246"/>
    <d v="2015-04-11T00:00:00"/>
    <x v="0"/>
    <x v="14"/>
    <n v="60623"/>
  </r>
  <r>
    <x v="1105"/>
    <n v="64"/>
    <s v="Chris Selesnick"/>
    <x v="1"/>
    <n v="1"/>
    <x v="1159"/>
    <n v="44386"/>
    <s v="Medium"/>
    <n v="27"/>
    <n v="4.91"/>
    <n v="0.1"/>
    <x v="6684"/>
    <n v="4.97"/>
    <n v="-75.129499999999993"/>
    <n v="0.38"/>
    <x v="0"/>
    <x v="0"/>
    <x v="720"/>
    <x v="3"/>
    <x v="2"/>
    <n v="6268"/>
    <d v="2015-04-11T00:00:00"/>
    <x v="0"/>
    <x v="9"/>
    <n v="77373"/>
  </r>
  <r>
    <x v="699"/>
    <n v="64"/>
    <s v="Frank Price"/>
    <x v="2"/>
    <n v="1"/>
    <x v="1159"/>
    <n v="16193"/>
    <s v="Not Specified"/>
    <n v="29"/>
    <n v="55.99"/>
    <n v="7.0000000000000007E-2"/>
    <x v="6685"/>
    <n v="5"/>
    <n v="-183.678"/>
    <n v="0.83"/>
    <x v="2"/>
    <x v="6"/>
    <x v="415"/>
    <x v="9"/>
    <x v="2"/>
    <n v="2247"/>
    <d v="2015-04-11T00:00:00"/>
    <x v="0"/>
    <x v="14"/>
    <n v="60623"/>
  </r>
  <r>
    <x v="1105"/>
    <n v="64"/>
    <s v="Chris Selesnick"/>
    <x v="1"/>
    <n v="1"/>
    <x v="1159"/>
    <n v="44386"/>
    <s v="Medium"/>
    <n v="43"/>
    <n v="28.48"/>
    <n v="0.01"/>
    <x v="6686"/>
    <n v="1.99"/>
    <n v="518.80999999999995"/>
    <n v="0.4"/>
    <x v="2"/>
    <x v="6"/>
    <x v="28"/>
    <x v="8"/>
    <x v="2"/>
    <n v="6269"/>
    <d v="2015-04-11T00:00:00"/>
    <x v="0"/>
    <x v="9"/>
    <n v="77373"/>
  </r>
  <r>
    <x v="1383"/>
    <n v="64"/>
    <s v="Benjamin Venier"/>
    <x v="0"/>
    <n v="1"/>
    <x v="1159"/>
    <n v="15687"/>
    <s v="Critical"/>
    <n v="48"/>
    <n v="70.98"/>
    <n v="0.08"/>
    <x v="6687"/>
    <n v="46.74"/>
    <n v="-892.79"/>
    <n v="0.56000000000000005"/>
    <x v="1"/>
    <x v="4"/>
    <x v="68"/>
    <x v="10"/>
    <x v="0"/>
    <n v="2178"/>
    <d v="2015-04-12T00:00:00"/>
    <x v="2"/>
    <x v="35"/>
    <n v="2886"/>
  </r>
  <r>
    <x v="1148"/>
    <n v="64"/>
    <s v="Hallie Redmond"/>
    <x v="1"/>
    <n v="1"/>
    <x v="1159"/>
    <n v="36132"/>
    <s v="Low"/>
    <n v="3"/>
    <n v="236.97"/>
    <n v="0.03"/>
    <x v="6688"/>
    <n v="59.24"/>
    <n v="-572.68539899999996"/>
    <n v="0.61"/>
    <x v="1"/>
    <x v="4"/>
    <x v="254"/>
    <x v="4"/>
    <x v="0"/>
    <n v="5072"/>
    <d v="2015-04-14T00:00:00"/>
    <x v="2"/>
    <x v="0"/>
    <n v="16509"/>
  </r>
  <r>
    <x v="192"/>
    <n v="64"/>
    <s v="Alan Haines"/>
    <x v="3"/>
    <n v="1"/>
    <x v="1160"/>
    <n v="3205"/>
    <s v="Low"/>
    <n v="8"/>
    <n v="15.68"/>
    <n v="0.01"/>
    <x v="6689"/>
    <n v="3.73"/>
    <n v="80.430000000000007"/>
    <n v="0.46"/>
    <x v="1"/>
    <x v="6"/>
    <x v="611"/>
    <x v="5"/>
    <x v="0"/>
    <n v="469"/>
    <d v="2015-04-10T00:00:00"/>
    <x v="0"/>
    <x v="13"/>
    <n v="13210"/>
  </r>
  <r>
    <x v="264"/>
    <n v="64"/>
    <s v="Rose O'Brian"/>
    <x v="1"/>
    <n v="1"/>
    <x v="1160"/>
    <n v="13894"/>
    <s v="Medium"/>
    <n v="31"/>
    <n v="2.94"/>
    <n v="0.04"/>
    <x v="6690"/>
    <n v="0.81"/>
    <n v="21.73"/>
    <n v="0.4"/>
    <x v="0"/>
    <x v="3"/>
    <x v="874"/>
    <x v="6"/>
    <x v="2"/>
    <n v="1938"/>
    <d v="2015-04-11T00:00:00"/>
    <x v="0"/>
    <x v="11"/>
    <n v="74133"/>
  </r>
  <r>
    <x v="264"/>
    <n v="64"/>
    <s v="Rose O'Brian"/>
    <x v="1"/>
    <n v="1"/>
    <x v="1160"/>
    <n v="13894"/>
    <s v="Medium"/>
    <n v="50"/>
    <n v="35.99"/>
    <n v="0.05"/>
    <x v="6691"/>
    <n v="1.25"/>
    <n v="829.64700000000005"/>
    <n v="0.36"/>
    <x v="2"/>
    <x v="6"/>
    <x v="747"/>
    <x v="9"/>
    <x v="2"/>
    <n v="1939"/>
    <d v="2015-04-11T00:00:00"/>
    <x v="0"/>
    <x v="11"/>
    <n v="74133"/>
  </r>
  <r>
    <x v="236"/>
    <n v="64"/>
    <s v="Bruce Money"/>
    <x v="2"/>
    <n v="1"/>
    <x v="1160"/>
    <n v="27939"/>
    <s v="Medium"/>
    <n v="8"/>
    <n v="6.68"/>
    <n v="0"/>
    <x v="6692"/>
    <n v="5.66"/>
    <n v="-18.239999999999998"/>
    <n v="0.37"/>
    <x v="0"/>
    <x v="0"/>
    <x v="228"/>
    <x v="2"/>
    <x v="1"/>
    <n v="3919"/>
    <d v="2015-04-12T00:00:00"/>
    <x v="0"/>
    <x v="5"/>
    <n v="84062"/>
  </r>
  <r>
    <x v="192"/>
    <n v="64"/>
    <s v="Alan Haines"/>
    <x v="3"/>
    <n v="1"/>
    <x v="1160"/>
    <n v="3205"/>
    <s v="Low"/>
    <n v="42"/>
    <n v="71.37"/>
    <n v="0.04"/>
    <x v="6693"/>
    <n v="69"/>
    <n v="54.598050000000001"/>
    <n v="0.68"/>
    <x v="1"/>
    <x v="1"/>
    <x v="222"/>
    <x v="4"/>
    <x v="0"/>
    <n v="470"/>
    <d v="2015-04-14T00:00:00"/>
    <x v="1"/>
    <x v="13"/>
    <n v="13210"/>
  </r>
  <r>
    <x v="775"/>
    <n v="64"/>
    <s v="Magdelene Morse"/>
    <x v="1"/>
    <n v="1"/>
    <x v="1161"/>
    <n v="59589"/>
    <s v="Medium"/>
    <n v="25"/>
    <n v="64.98"/>
    <n v="0.06"/>
    <x v="6694"/>
    <n v="6.88"/>
    <n v="122.42"/>
    <n v="0.73"/>
    <x v="0"/>
    <x v="0"/>
    <x v="1024"/>
    <x v="0"/>
    <x v="2"/>
    <n v="8339"/>
    <d v="2015-04-11T00:00:00"/>
    <x v="0"/>
    <x v="9"/>
    <n v="76543"/>
  </r>
  <r>
    <x v="56"/>
    <n v="64"/>
    <s v="Dorothy Wardle"/>
    <x v="2"/>
    <n v="1"/>
    <x v="1161"/>
    <n v="56453"/>
    <s v="Critical"/>
    <n v="1"/>
    <n v="2550.14"/>
    <n v="0"/>
    <x v="6695"/>
    <n v="29.7"/>
    <n v="-5572.3935000000001"/>
    <n v="0.56999999999999995"/>
    <x v="2"/>
    <x v="2"/>
    <x v="466"/>
    <x v="7"/>
    <x v="2"/>
    <n v="7894"/>
    <d v="2015-04-12T00:00:00"/>
    <x v="2"/>
    <x v="14"/>
    <n v="62701"/>
  </r>
  <r>
    <x v="24"/>
    <n v="64"/>
    <s v="Laurel Beltran"/>
    <x v="3"/>
    <n v="1"/>
    <x v="1161"/>
    <n v="48128"/>
    <s v="Medium"/>
    <n v="5"/>
    <n v="499.99"/>
    <n v="0.03"/>
    <x v="6696"/>
    <n v="24.49"/>
    <n v="-921.94"/>
    <n v="0.36"/>
    <x v="2"/>
    <x v="1"/>
    <x v="298"/>
    <x v="11"/>
    <x v="3"/>
    <n v="6755"/>
    <d v="2015-04-12T00:00:00"/>
    <x v="1"/>
    <x v="17"/>
    <n v="29915"/>
  </r>
  <r>
    <x v="638"/>
    <n v="64"/>
    <s v="Rob Dowd"/>
    <x v="2"/>
    <n v="1"/>
    <x v="1161"/>
    <n v="19044"/>
    <s v="Low"/>
    <n v="32"/>
    <n v="150.97999999999999"/>
    <n v="0.08"/>
    <x v="6697"/>
    <n v="13.99"/>
    <n v="1912.92"/>
    <n v="0.38"/>
    <x v="2"/>
    <x v="5"/>
    <x v="170"/>
    <x v="7"/>
    <x v="2"/>
    <n v="2629"/>
    <d v="2015-04-13T00:00:00"/>
    <x v="0"/>
    <x v="24"/>
    <n v="48071"/>
  </r>
  <r>
    <x v="329"/>
    <n v="64"/>
    <s v="Liz Pelletier"/>
    <x v="2"/>
    <n v="1"/>
    <x v="1161"/>
    <n v="57767"/>
    <s v="Critical"/>
    <n v="34"/>
    <n v="110.99"/>
    <n v="0.01"/>
    <x v="6698"/>
    <n v="8.99"/>
    <n v="861.72299999999996"/>
    <n v="0.56999999999999995"/>
    <x v="2"/>
    <x v="0"/>
    <x v="743"/>
    <x v="9"/>
    <x v="3"/>
    <n v="8098"/>
    <d v="2015-04-13T00:00:00"/>
    <x v="0"/>
    <x v="45"/>
    <n v="28079"/>
  </r>
  <r>
    <x v="638"/>
    <n v="64"/>
    <s v="Rob Dowd"/>
    <x v="2"/>
    <n v="1"/>
    <x v="1161"/>
    <n v="19044"/>
    <s v="Low"/>
    <n v="29"/>
    <n v="9.7100000000000009"/>
    <n v="7.0000000000000007E-2"/>
    <x v="6699"/>
    <n v="9.4499999999999993"/>
    <n v="-191.09"/>
    <n v="0.6"/>
    <x v="0"/>
    <x v="0"/>
    <x v="262"/>
    <x v="0"/>
    <x v="2"/>
    <n v="2630"/>
    <d v="2015-04-18T00:00:00"/>
    <x v="0"/>
    <x v="24"/>
    <n v="48071"/>
  </r>
  <r>
    <x v="1259"/>
    <n v="64"/>
    <s v="Ed Braxton"/>
    <x v="1"/>
    <n v="1"/>
    <x v="1161"/>
    <n v="49062"/>
    <s v="Low"/>
    <n v="33"/>
    <n v="2.98"/>
    <n v="0"/>
    <x v="6700"/>
    <n v="2.0299999999999998"/>
    <n v="-25.68"/>
    <n v="0.56999999999999995"/>
    <x v="0"/>
    <x v="3"/>
    <x v="111"/>
    <x v="6"/>
    <x v="3"/>
    <n v="6884"/>
    <d v="2015-04-18T00:00:00"/>
    <x v="0"/>
    <x v="33"/>
    <n v="72714"/>
  </r>
  <r>
    <x v="1384"/>
    <n v="64"/>
    <s v="Tracy Poddar"/>
    <x v="2"/>
    <n v="1"/>
    <x v="1162"/>
    <n v="18373"/>
    <s v="Critical"/>
    <n v="35"/>
    <n v="207.48"/>
    <n v="0.09"/>
    <x v="6701"/>
    <n v="0.99"/>
    <n v="2164.64"/>
    <n v="0.55000000000000004"/>
    <x v="0"/>
    <x v="0"/>
    <x v="137"/>
    <x v="13"/>
    <x v="0"/>
    <n v="2532"/>
    <d v="2015-04-12T00:00:00"/>
    <x v="0"/>
    <x v="22"/>
    <n v="7094"/>
  </r>
  <r>
    <x v="848"/>
    <n v="64"/>
    <s v="Eric Barreto"/>
    <x v="0"/>
    <n v="1"/>
    <x v="1162"/>
    <n v="45575"/>
    <s v="Critical"/>
    <n v="46"/>
    <n v="83.98"/>
    <n v="0.06"/>
    <x v="6702"/>
    <n v="5.01"/>
    <n v="1982.78"/>
    <n v="0.38"/>
    <x v="0"/>
    <x v="0"/>
    <x v="980"/>
    <x v="15"/>
    <x v="3"/>
    <n v="6416"/>
    <d v="2015-04-12T00:00:00"/>
    <x v="0"/>
    <x v="12"/>
    <n v="34142"/>
  </r>
  <r>
    <x v="228"/>
    <n v="64"/>
    <s v="Dana Kaydos"/>
    <x v="2"/>
    <n v="1"/>
    <x v="1162"/>
    <n v="52225"/>
    <s v="Critical"/>
    <n v="10"/>
    <n v="12.22"/>
    <n v="0.01"/>
    <x v="6703"/>
    <n v="2.85"/>
    <n v="10.94"/>
    <n v="0.55000000000000004"/>
    <x v="1"/>
    <x v="6"/>
    <x v="234"/>
    <x v="5"/>
    <x v="2"/>
    <n v="7328"/>
    <d v="2015-04-13T00:00:00"/>
    <x v="0"/>
    <x v="3"/>
    <n v="55126"/>
  </r>
  <r>
    <x v="228"/>
    <n v="64"/>
    <s v="Dana Kaydos"/>
    <x v="2"/>
    <n v="1"/>
    <x v="1162"/>
    <n v="52225"/>
    <s v="Critical"/>
    <n v="33"/>
    <n v="54.96"/>
    <n v="0.06"/>
    <x v="6704"/>
    <n v="10.75"/>
    <n v="700.31"/>
    <n v="0.36"/>
    <x v="0"/>
    <x v="0"/>
    <x v="971"/>
    <x v="2"/>
    <x v="2"/>
    <n v="7329"/>
    <d v="2015-04-13T00:00:00"/>
    <x v="0"/>
    <x v="3"/>
    <n v="55126"/>
  </r>
  <r>
    <x v="653"/>
    <n v="64"/>
    <s v="John Lucas"/>
    <x v="2"/>
    <n v="1"/>
    <x v="1162"/>
    <n v="56418"/>
    <s v="Critical"/>
    <n v="47"/>
    <n v="34.76"/>
    <n v="0.09"/>
    <x v="6705"/>
    <n v="8.2200000000000006"/>
    <n v="226.76"/>
    <n v="0.56999999999999995"/>
    <x v="0"/>
    <x v="0"/>
    <x v="786"/>
    <x v="0"/>
    <x v="0"/>
    <n v="7886"/>
    <d v="2015-04-13T00:00:00"/>
    <x v="0"/>
    <x v="20"/>
    <n v="44240"/>
  </r>
  <r>
    <x v="164"/>
    <n v="64"/>
    <s v="Rob Lucas"/>
    <x v="0"/>
    <n v="1"/>
    <x v="1162"/>
    <n v="2052"/>
    <s v="High"/>
    <n v="23"/>
    <n v="4.13"/>
    <n v="0"/>
    <x v="6706"/>
    <n v="5.34"/>
    <n v="-68.137500000000003"/>
    <n v="0.38"/>
    <x v="0"/>
    <x v="0"/>
    <x v="649"/>
    <x v="3"/>
    <x v="1"/>
    <n v="296"/>
    <d v="2015-04-14T00:00:00"/>
    <x v="0"/>
    <x v="2"/>
    <n v="90022"/>
  </r>
  <r>
    <x v="518"/>
    <n v="64"/>
    <s v="Mark Cousins"/>
    <x v="1"/>
    <n v="1"/>
    <x v="1163"/>
    <n v="17702"/>
    <s v="High"/>
    <n v="9"/>
    <n v="27.48"/>
    <n v="0.02"/>
    <x v="6707"/>
    <n v="4"/>
    <n v="-66.78"/>
    <n v="0.75"/>
    <x v="2"/>
    <x v="0"/>
    <x v="532"/>
    <x v="8"/>
    <x v="2"/>
    <n v="2442"/>
    <d v="2015-04-13T00:00:00"/>
    <x v="1"/>
    <x v="24"/>
    <n v="48098"/>
  </r>
  <r>
    <x v="876"/>
    <n v="64"/>
    <s v="Mark Cousins"/>
    <x v="1"/>
    <n v="1"/>
    <x v="1163"/>
    <n v="17702"/>
    <s v="High"/>
    <n v="48"/>
    <n v="7.77"/>
    <n v="0.09"/>
    <x v="6708"/>
    <n v="9.23"/>
    <n v="-305.91000000000003"/>
    <n v="0.57999999999999996"/>
    <x v="0"/>
    <x v="0"/>
    <x v="103"/>
    <x v="13"/>
    <x v="0"/>
    <n v="2441"/>
    <d v="2015-04-14T00:00:00"/>
    <x v="0"/>
    <x v="0"/>
    <n v="16146"/>
  </r>
  <r>
    <x v="411"/>
    <n v="64"/>
    <s v="Eva Jacobs"/>
    <x v="1"/>
    <n v="1"/>
    <x v="1163"/>
    <n v="8450"/>
    <s v="Not Specified"/>
    <n v="22"/>
    <n v="1.88"/>
    <n v="0.09"/>
    <x v="6709"/>
    <n v="1.49"/>
    <n v="-12.0175"/>
    <n v="0.37"/>
    <x v="0"/>
    <x v="0"/>
    <x v="467"/>
    <x v="3"/>
    <x v="3"/>
    <n v="1161"/>
    <d v="2015-04-14T00:00:00"/>
    <x v="0"/>
    <x v="27"/>
    <n v="40422"/>
  </r>
  <r>
    <x v="556"/>
    <n v="64"/>
    <s v="Jim Epp"/>
    <x v="0"/>
    <n v="1"/>
    <x v="1163"/>
    <n v="51202"/>
    <s v="High"/>
    <n v="34"/>
    <n v="5.28"/>
    <n v="0.1"/>
    <x v="6710"/>
    <n v="5.66"/>
    <n v="-104.35"/>
    <n v="0.4"/>
    <x v="0"/>
    <x v="0"/>
    <x v="12"/>
    <x v="2"/>
    <x v="3"/>
    <n v="7175"/>
    <d v="2015-04-14T00:00:00"/>
    <x v="0"/>
    <x v="16"/>
    <n v="22901"/>
  </r>
  <r>
    <x v="1186"/>
    <n v="64"/>
    <s v="Jill Stevenson"/>
    <x v="3"/>
    <n v="1"/>
    <x v="1163"/>
    <n v="39876"/>
    <s v="High"/>
    <n v="41"/>
    <n v="124.49"/>
    <n v="0.04"/>
    <x v="6711"/>
    <n v="51.94"/>
    <n v="-593.23"/>
    <n v="0.63"/>
    <x v="1"/>
    <x v="4"/>
    <x v="773"/>
    <x v="4"/>
    <x v="3"/>
    <n v="5636"/>
    <d v="2015-04-15T00:00:00"/>
    <x v="2"/>
    <x v="12"/>
    <n v="33445"/>
  </r>
  <r>
    <x v="845"/>
    <n v="64"/>
    <s v="Gary Hwang"/>
    <x v="1"/>
    <n v="1"/>
    <x v="1163"/>
    <n v="24066"/>
    <s v="High"/>
    <n v="30"/>
    <n v="150.97999999999999"/>
    <n v="7.0000000000000007E-2"/>
    <x v="6712"/>
    <n v="66.27"/>
    <n v="-955.56"/>
    <n v="0.65"/>
    <x v="1"/>
    <x v="4"/>
    <x v="686"/>
    <x v="10"/>
    <x v="3"/>
    <n v="3363"/>
    <d v="2015-04-15T00:00:00"/>
    <x v="2"/>
    <x v="12"/>
    <n v="33511"/>
  </r>
  <r>
    <x v="1186"/>
    <n v="64"/>
    <s v="Jill Stevenson"/>
    <x v="3"/>
    <n v="1"/>
    <x v="1163"/>
    <n v="39876"/>
    <s v="High"/>
    <n v="43"/>
    <n v="387.99"/>
    <n v="0.08"/>
    <x v="6713"/>
    <n v="19.989999999999998"/>
    <n v="7050.3334999999997"/>
    <n v="0.38"/>
    <x v="0"/>
    <x v="0"/>
    <x v="835"/>
    <x v="3"/>
    <x v="3"/>
    <n v="5634"/>
    <d v="2015-04-15T00:00:00"/>
    <x v="0"/>
    <x v="12"/>
    <n v="33445"/>
  </r>
  <r>
    <x v="1186"/>
    <n v="64"/>
    <s v="Jill Stevenson"/>
    <x v="3"/>
    <n v="1"/>
    <x v="1163"/>
    <n v="39876"/>
    <s v="High"/>
    <n v="46"/>
    <n v="18.989999999999998"/>
    <n v="0.05"/>
    <x v="6714"/>
    <n v="5.23"/>
    <n v="233.59700000000001"/>
    <n v="0.37"/>
    <x v="0"/>
    <x v="0"/>
    <x v="1137"/>
    <x v="3"/>
    <x v="3"/>
    <n v="5635"/>
    <d v="2015-04-15T00:00:00"/>
    <x v="0"/>
    <x v="12"/>
    <n v="33445"/>
  </r>
  <r>
    <x v="203"/>
    <n v="64"/>
    <s v="Thais Sissman"/>
    <x v="2"/>
    <n v="1"/>
    <x v="1163"/>
    <n v="44422"/>
    <s v="Medium"/>
    <n v="1"/>
    <n v="10.89"/>
    <n v="0"/>
    <x v="6715"/>
    <n v="4.5"/>
    <n v="-6.1"/>
    <n v="0.59"/>
    <x v="0"/>
    <x v="0"/>
    <x v="651"/>
    <x v="13"/>
    <x v="3"/>
    <n v="6274"/>
    <d v="2015-04-15T00:00:00"/>
    <x v="0"/>
    <x v="12"/>
    <n v="33952"/>
  </r>
  <r>
    <x v="203"/>
    <n v="64"/>
    <s v="Thais Sissman"/>
    <x v="2"/>
    <n v="1"/>
    <x v="1163"/>
    <n v="44422"/>
    <s v="Medium"/>
    <n v="36"/>
    <n v="8.69"/>
    <n v="0.08"/>
    <x v="6716"/>
    <n v="2.99"/>
    <n v="56.78"/>
    <n v="0.39"/>
    <x v="0"/>
    <x v="0"/>
    <x v="1000"/>
    <x v="3"/>
    <x v="3"/>
    <n v="6275"/>
    <d v="2015-04-15T00:00:00"/>
    <x v="0"/>
    <x v="12"/>
    <n v="33952"/>
  </r>
  <r>
    <x v="411"/>
    <n v="64"/>
    <s v="Eva Jacobs"/>
    <x v="1"/>
    <n v="1"/>
    <x v="1163"/>
    <n v="8450"/>
    <s v="Not Specified"/>
    <n v="24"/>
    <n v="54.48"/>
    <n v="0.02"/>
    <x v="6717"/>
    <n v="0.99"/>
    <n v="428.99"/>
    <n v="0.56999999999999995"/>
    <x v="0"/>
    <x v="0"/>
    <x v="1171"/>
    <x v="13"/>
    <x v="3"/>
    <n v="1160"/>
    <d v="2015-04-15T00:00:00"/>
    <x v="0"/>
    <x v="27"/>
    <n v="40422"/>
  </r>
  <r>
    <x v="556"/>
    <n v="64"/>
    <s v="Jim Epp"/>
    <x v="0"/>
    <n v="1"/>
    <x v="1163"/>
    <n v="51202"/>
    <s v="High"/>
    <n v="4"/>
    <n v="5.78"/>
    <n v="0.06"/>
    <x v="6718"/>
    <n v="7.64"/>
    <n v="-19.55"/>
    <n v="0.36"/>
    <x v="0"/>
    <x v="0"/>
    <x v="411"/>
    <x v="2"/>
    <x v="3"/>
    <n v="7174"/>
    <d v="2015-04-15T00:00:00"/>
    <x v="0"/>
    <x v="16"/>
    <n v="22901"/>
  </r>
  <r>
    <x v="203"/>
    <n v="64"/>
    <s v="Thais Sissman"/>
    <x v="2"/>
    <n v="1"/>
    <x v="1163"/>
    <n v="44422"/>
    <s v="Medium"/>
    <n v="11"/>
    <n v="20.99"/>
    <n v="0.04"/>
    <x v="6719"/>
    <n v="0.99"/>
    <n v="32.31"/>
    <n v="0.37"/>
    <x v="2"/>
    <x v="3"/>
    <x v="848"/>
    <x v="9"/>
    <x v="3"/>
    <n v="6276"/>
    <d v="2015-04-15T00:00:00"/>
    <x v="0"/>
    <x v="12"/>
    <n v="33952"/>
  </r>
  <r>
    <x v="653"/>
    <n v="64"/>
    <s v="John Lucas"/>
    <x v="0"/>
    <n v="1"/>
    <x v="1163"/>
    <n v="52164"/>
    <s v="Not Specified"/>
    <n v="30"/>
    <n v="65.989999999999995"/>
    <n v="0"/>
    <x v="6720"/>
    <n v="8.8000000000000007"/>
    <n v="364.23"/>
    <n v="0.57999999999999996"/>
    <x v="2"/>
    <x v="0"/>
    <x v="319"/>
    <x v="9"/>
    <x v="0"/>
    <n v="7317"/>
    <d v="2015-04-15T00:00:00"/>
    <x v="0"/>
    <x v="20"/>
    <n v="44240"/>
  </r>
  <r>
    <x v="151"/>
    <n v="64"/>
    <s v="Alejandro Grove"/>
    <x v="3"/>
    <n v="1"/>
    <x v="1164"/>
    <n v="52007"/>
    <s v="Medium"/>
    <n v="25"/>
    <n v="2.88"/>
    <n v="0.1"/>
    <x v="6721"/>
    <n v="0.5"/>
    <n v="22.2"/>
    <n v="0.39"/>
    <x v="0"/>
    <x v="0"/>
    <x v="502"/>
    <x v="12"/>
    <x v="0"/>
    <n v="7296"/>
    <d v="2015-04-14T00:00:00"/>
    <x v="0"/>
    <x v="20"/>
    <n v="45231"/>
  </r>
  <r>
    <x v="170"/>
    <n v="64"/>
    <s v="Alejandro Grove"/>
    <x v="3"/>
    <n v="1"/>
    <x v="1164"/>
    <n v="52007"/>
    <s v="Medium"/>
    <n v="19"/>
    <n v="550.98"/>
    <n v="0.08"/>
    <x v="6722"/>
    <n v="45.7"/>
    <n v="-1331.5533660000001"/>
    <n v="0.71"/>
    <x v="1"/>
    <x v="4"/>
    <x v="970"/>
    <x v="4"/>
    <x v="0"/>
    <n v="7297"/>
    <d v="2015-04-15T00:00:00"/>
    <x v="2"/>
    <x v="20"/>
    <n v="44105"/>
  </r>
  <r>
    <x v="1379"/>
    <n v="64"/>
    <s v="Daniel Lacy"/>
    <x v="0"/>
    <n v="1"/>
    <x v="1164"/>
    <n v="59905"/>
    <s v="High"/>
    <n v="5"/>
    <n v="4.26"/>
    <n v="0.01"/>
    <x v="2015"/>
    <n v="1.2"/>
    <n v="2.61"/>
    <n v="0.44"/>
    <x v="0"/>
    <x v="3"/>
    <x v="11"/>
    <x v="6"/>
    <x v="2"/>
    <n v="8384"/>
    <d v="2015-04-15T00:00:00"/>
    <x v="1"/>
    <x v="38"/>
    <n v="66202"/>
  </r>
  <r>
    <x v="945"/>
    <n v="64"/>
    <s v="Roy Phan"/>
    <x v="2"/>
    <n v="1"/>
    <x v="1164"/>
    <n v="8609"/>
    <s v="Critical"/>
    <n v="4"/>
    <n v="20.99"/>
    <n v="0.04"/>
    <x v="6723"/>
    <n v="2.5"/>
    <n v="-108.075"/>
    <n v="0.81"/>
    <x v="2"/>
    <x v="3"/>
    <x v="598"/>
    <x v="9"/>
    <x v="1"/>
    <n v="1178"/>
    <d v="2015-04-15T00:00:00"/>
    <x v="0"/>
    <x v="21"/>
    <n v="98310"/>
  </r>
  <r>
    <x v="369"/>
    <n v="64"/>
    <s v="Adam Hart"/>
    <x v="2"/>
    <n v="1"/>
    <x v="1164"/>
    <n v="43043"/>
    <s v="Critical"/>
    <n v="4"/>
    <n v="225.04"/>
    <n v="7.0000000000000007E-2"/>
    <x v="6724"/>
    <n v="11.79"/>
    <n v="28.81"/>
    <n v="0.42"/>
    <x v="0"/>
    <x v="5"/>
    <x v="395"/>
    <x v="13"/>
    <x v="1"/>
    <n v="6074"/>
    <d v="2015-04-16T00:00:00"/>
    <x v="0"/>
    <x v="2"/>
    <n v="93534"/>
  </r>
  <r>
    <x v="1379"/>
    <n v="64"/>
    <s v="Daniel Lacy"/>
    <x v="0"/>
    <n v="1"/>
    <x v="1164"/>
    <n v="59905"/>
    <s v="High"/>
    <n v="6"/>
    <n v="7.4"/>
    <n v="0"/>
    <x v="6725"/>
    <n v="1.71"/>
    <n v="5.95"/>
    <n v="0.4"/>
    <x v="0"/>
    <x v="3"/>
    <x v="1104"/>
    <x v="2"/>
    <x v="2"/>
    <n v="8383"/>
    <d v="2015-04-16T00:00:00"/>
    <x v="0"/>
    <x v="38"/>
    <n v="66202"/>
  </r>
  <r>
    <x v="1259"/>
    <n v="64"/>
    <s v="Ed Braxton"/>
    <x v="1"/>
    <n v="1"/>
    <x v="1164"/>
    <n v="56161"/>
    <s v="High"/>
    <n v="38"/>
    <n v="39.99"/>
    <n v="0.02"/>
    <x v="6726"/>
    <n v="10.25"/>
    <n v="118.97"/>
    <n v="0.55000000000000004"/>
    <x v="2"/>
    <x v="0"/>
    <x v="926"/>
    <x v="8"/>
    <x v="3"/>
    <n v="7854"/>
    <d v="2015-04-16T00:00:00"/>
    <x v="1"/>
    <x v="33"/>
    <n v="72714"/>
  </r>
  <r>
    <x v="1379"/>
    <n v="64"/>
    <s v="Daniel Lacy"/>
    <x v="0"/>
    <n v="1"/>
    <x v="1164"/>
    <n v="59905"/>
    <s v="High"/>
    <n v="19"/>
    <n v="8.5"/>
    <n v="0.09"/>
    <x v="6727"/>
    <n v="1.99"/>
    <n v="8.3000000000000007"/>
    <n v="0.49"/>
    <x v="2"/>
    <x v="6"/>
    <x v="801"/>
    <x v="8"/>
    <x v="2"/>
    <n v="8382"/>
    <d v="2015-04-16T00:00:00"/>
    <x v="0"/>
    <x v="38"/>
    <n v="66202"/>
  </r>
  <r>
    <x v="457"/>
    <n v="64"/>
    <s v="Jack Lebron"/>
    <x v="2"/>
    <n v="1"/>
    <x v="1164"/>
    <n v="38310"/>
    <s v="High"/>
    <n v="4"/>
    <n v="3.48"/>
    <n v="0.08"/>
    <x v="6728"/>
    <n v="49"/>
    <n v="-141.76"/>
    <n v="0.59"/>
    <x v="0"/>
    <x v="1"/>
    <x v="1067"/>
    <x v="13"/>
    <x v="2"/>
    <n v="5387"/>
    <d v="2015-04-17T00:00:00"/>
    <x v="0"/>
    <x v="36"/>
    <n v="47374"/>
  </r>
  <r>
    <x v="533"/>
    <n v="64"/>
    <s v="Claudia Miner"/>
    <x v="0"/>
    <n v="1"/>
    <x v="1165"/>
    <n v="28871"/>
    <s v="High"/>
    <n v="10"/>
    <n v="5.0199999999999996"/>
    <n v="0.08"/>
    <x v="6729"/>
    <n v="5.14"/>
    <n v="-56.12"/>
    <n v="0.79"/>
    <x v="2"/>
    <x v="6"/>
    <x v="70"/>
    <x v="8"/>
    <x v="2"/>
    <n v="4051"/>
    <d v="2015-04-15T00:00:00"/>
    <x v="0"/>
    <x v="14"/>
    <n v="62301"/>
  </r>
  <r>
    <x v="1183"/>
    <n v="64"/>
    <s v="Benjamin Farhat"/>
    <x v="1"/>
    <n v="1"/>
    <x v="1165"/>
    <n v="20615"/>
    <s v="Medium"/>
    <n v="29"/>
    <n v="4.76"/>
    <n v="0.02"/>
    <x v="6730"/>
    <n v="3.01"/>
    <n v="4.59"/>
    <n v="0.36"/>
    <x v="0"/>
    <x v="3"/>
    <x v="956"/>
    <x v="2"/>
    <x v="1"/>
    <n v="2859"/>
    <d v="2015-04-16T00:00:00"/>
    <x v="1"/>
    <x v="40"/>
    <n v="85338"/>
  </r>
  <r>
    <x v="516"/>
    <n v="64"/>
    <s v="Mike Caudle"/>
    <x v="2"/>
    <n v="1"/>
    <x v="1165"/>
    <n v="54183"/>
    <s v="Critical"/>
    <n v="9"/>
    <n v="11.66"/>
    <n v="0.02"/>
    <x v="6731"/>
    <n v="8.99"/>
    <n v="-52.25"/>
    <n v="0.59"/>
    <x v="0"/>
    <x v="6"/>
    <x v="63"/>
    <x v="6"/>
    <x v="2"/>
    <n v="7578"/>
    <d v="2015-04-16T00:00:00"/>
    <x v="0"/>
    <x v="9"/>
    <n v="77340"/>
  </r>
  <r>
    <x v="699"/>
    <n v="64"/>
    <s v="Frank Price"/>
    <x v="2"/>
    <n v="1"/>
    <x v="1165"/>
    <n v="44071"/>
    <s v="Not Specified"/>
    <n v="19"/>
    <n v="5.99"/>
    <n v="0.08"/>
    <x v="6732"/>
    <n v="4.92"/>
    <n v="-43.746000000000002"/>
    <n v="0.38"/>
    <x v="0"/>
    <x v="0"/>
    <x v="1209"/>
    <x v="3"/>
    <x v="2"/>
    <n v="6226"/>
    <d v="2015-04-16T00:00:00"/>
    <x v="0"/>
    <x v="14"/>
    <n v="60623"/>
  </r>
  <r>
    <x v="641"/>
    <n v="64"/>
    <s v="Susan Vittorini"/>
    <x v="2"/>
    <n v="1"/>
    <x v="1165"/>
    <n v="1826"/>
    <s v="Not Specified"/>
    <n v="5"/>
    <n v="4.9800000000000004"/>
    <n v="0.09"/>
    <x v="6733"/>
    <n v="4.75"/>
    <n v="-14.35"/>
    <n v="0.36"/>
    <x v="0"/>
    <x v="0"/>
    <x v="109"/>
    <x v="2"/>
    <x v="2"/>
    <n v="264"/>
    <d v="2015-04-16T00:00:00"/>
    <x v="0"/>
    <x v="39"/>
    <n v="58554"/>
  </r>
  <r>
    <x v="699"/>
    <n v="64"/>
    <s v="Frank Price"/>
    <x v="2"/>
    <n v="1"/>
    <x v="1165"/>
    <n v="44071"/>
    <s v="Not Specified"/>
    <n v="20"/>
    <n v="65.989999999999995"/>
    <n v="0"/>
    <x v="6734"/>
    <n v="8.99"/>
    <n v="83.834999999999994"/>
    <n v="0.57999999999999996"/>
    <x v="2"/>
    <x v="0"/>
    <x v="510"/>
    <x v="9"/>
    <x v="2"/>
    <n v="6227"/>
    <d v="2015-04-16T00:00:00"/>
    <x v="0"/>
    <x v="14"/>
    <n v="60623"/>
  </r>
  <r>
    <x v="516"/>
    <n v="64"/>
    <s v="Mike Caudle"/>
    <x v="2"/>
    <n v="1"/>
    <x v="1165"/>
    <n v="54183"/>
    <s v="Critical"/>
    <n v="32"/>
    <n v="82.99"/>
    <n v="0.02"/>
    <x v="6735"/>
    <n v="5.5"/>
    <n v="1097.25"/>
    <n v="0.44"/>
    <x v="2"/>
    <x v="0"/>
    <x v="200"/>
    <x v="8"/>
    <x v="2"/>
    <n v="7577"/>
    <d v="2015-04-17T00:00:00"/>
    <x v="1"/>
    <x v="9"/>
    <n v="77340"/>
  </r>
  <r>
    <x v="250"/>
    <n v="64"/>
    <s v="Jim Radford"/>
    <x v="2"/>
    <n v="1"/>
    <x v="1165"/>
    <n v="1344"/>
    <s v="Low"/>
    <n v="18"/>
    <n v="155.99"/>
    <n v="0.01"/>
    <x v="6736"/>
    <n v="8.99"/>
    <n v="313.57799999999997"/>
    <n v="0.57999999999999996"/>
    <x v="2"/>
    <x v="0"/>
    <x v="1051"/>
    <x v="9"/>
    <x v="2"/>
    <n v="204"/>
    <d v="2015-04-19T00:00:00"/>
    <x v="0"/>
    <x v="14"/>
    <n v="60123"/>
  </r>
  <r>
    <x v="250"/>
    <n v="64"/>
    <s v="Jim Radford"/>
    <x v="2"/>
    <n v="1"/>
    <x v="1165"/>
    <n v="1344"/>
    <s v="Low"/>
    <n v="15"/>
    <n v="65.989999999999995"/>
    <n v="0.06"/>
    <x v="6737"/>
    <n v="5.26"/>
    <n v="-11.682"/>
    <n v="0.59"/>
    <x v="2"/>
    <x v="0"/>
    <x v="440"/>
    <x v="9"/>
    <x v="2"/>
    <n v="203"/>
    <d v="2015-04-22T00:00:00"/>
    <x v="0"/>
    <x v="14"/>
    <n v="60123"/>
  </r>
  <r>
    <x v="1315"/>
    <n v="64"/>
    <s v="Clay Ludtke"/>
    <x v="3"/>
    <n v="1"/>
    <x v="1166"/>
    <n v="50982"/>
    <s v="High"/>
    <n v="23"/>
    <n v="3.75"/>
    <n v="0.05"/>
    <x v="6738"/>
    <n v="0.5"/>
    <n v="35.619999999999997"/>
    <n v="0.37"/>
    <x v="0"/>
    <x v="0"/>
    <x v="278"/>
    <x v="12"/>
    <x v="0"/>
    <n v="7146"/>
    <d v="2015-04-17T00:00:00"/>
    <x v="0"/>
    <x v="13"/>
    <n v="11226"/>
  </r>
  <r>
    <x v="924"/>
    <n v="64"/>
    <s v="Suzanne McNair"/>
    <x v="0"/>
    <n v="1"/>
    <x v="1166"/>
    <n v="21638"/>
    <s v="High"/>
    <n v="13"/>
    <n v="30.98"/>
    <n v="0.03"/>
    <x v="6739"/>
    <n v="8.74"/>
    <n v="82.25"/>
    <n v="0.4"/>
    <x v="0"/>
    <x v="0"/>
    <x v="307"/>
    <x v="2"/>
    <x v="3"/>
    <n v="3007"/>
    <d v="2015-04-17T00:00:00"/>
    <x v="0"/>
    <x v="8"/>
    <n v="71109"/>
  </r>
  <r>
    <x v="858"/>
    <n v="64"/>
    <s v="Art Miller"/>
    <x v="2"/>
    <n v="1"/>
    <x v="1166"/>
    <n v="5028"/>
    <s v="High"/>
    <n v="10"/>
    <n v="7.7"/>
    <n v="0.06"/>
    <x v="6740"/>
    <n v="3.68"/>
    <n v="18.239999999999998"/>
    <n v="0.52"/>
    <x v="1"/>
    <x v="3"/>
    <x v="894"/>
    <x v="5"/>
    <x v="1"/>
    <n v="711"/>
    <d v="2015-04-18T00:00:00"/>
    <x v="0"/>
    <x v="30"/>
    <n v="80122"/>
  </r>
  <r>
    <x v="204"/>
    <n v="64"/>
    <s v="Erin Mull"/>
    <x v="0"/>
    <n v="1"/>
    <x v="1167"/>
    <n v="24098"/>
    <s v="Critical"/>
    <n v="42"/>
    <n v="4.82"/>
    <n v="0.05"/>
    <x v="6741"/>
    <n v="1.49"/>
    <n v="46.308"/>
    <n v="0.36"/>
    <x v="0"/>
    <x v="0"/>
    <x v="1193"/>
    <x v="3"/>
    <x v="3"/>
    <n v="3374"/>
    <d v="2015-04-18T00:00:00"/>
    <x v="0"/>
    <x v="4"/>
    <n v="36830"/>
  </r>
  <r>
    <x v="1044"/>
    <n v="64"/>
    <s v="Jim Karlsson"/>
    <x v="0"/>
    <n v="1"/>
    <x v="1167"/>
    <n v="21253"/>
    <s v="Medium"/>
    <n v="5"/>
    <n v="83.93"/>
    <n v="0.04"/>
    <x v="6742"/>
    <n v="19.989999999999998"/>
    <n v="27.8"/>
    <n v="0.38"/>
    <x v="0"/>
    <x v="0"/>
    <x v="1010"/>
    <x v="15"/>
    <x v="1"/>
    <n v="2934"/>
    <d v="2015-04-18T00:00:00"/>
    <x v="0"/>
    <x v="21"/>
    <n v="98072"/>
  </r>
  <r>
    <x v="196"/>
    <n v="64"/>
    <s v="Maureen Fritzler"/>
    <x v="2"/>
    <n v="1"/>
    <x v="1167"/>
    <n v="22688"/>
    <s v="Medium"/>
    <n v="40"/>
    <n v="65.989999999999995"/>
    <n v="0.1"/>
    <x v="6743"/>
    <n v="5.63"/>
    <n v="334.53"/>
    <n v="0.56000000000000005"/>
    <x v="2"/>
    <x v="0"/>
    <x v="525"/>
    <x v="9"/>
    <x v="0"/>
    <n v="3161"/>
    <d v="2015-04-18T00:00:00"/>
    <x v="0"/>
    <x v="0"/>
    <n v="15239"/>
  </r>
  <r>
    <x v="204"/>
    <n v="64"/>
    <s v="Erin Mull"/>
    <x v="0"/>
    <n v="1"/>
    <x v="1167"/>
    <n v="24098"/>
    <s v="Critical"/>
    <n v="32"/>
    <n v="155.99"/>
    <n v="0.02"/>
    <x v="6744"/>
    <n v="8.99"/>
    <n v="836.14499999999998"/>
    <n v="0.57999999999999996"/>
    <x v="2"/>
    <x v="0"/>
    <x v="1051"/>
    <x v="9"/>
    <x v="3"/>
    <n v="3376"/>
    <d v="2015-04-18T00:00:00"/>
    <x v="0"/>
    <x v="4"/>
    <n v="36830"/>
  </r>
  <r>
    <x v="558"/>
    <n v="64"/>
    <s v="Roger Demir"/>
    <x v="3"/>
    <n v="1"/>
    <x v="1167"/>
    <n v="48742"/>
    <s v="Not Specified"/>
    <n v="42"/>
    <n v="18.940000000000001"/>
    <n v="0.03"/>
    <x v="6745"/>
    <n v="1.49"/>
    <n v="379.73750000000001"/>
    <n v="0.35"/>
    <x v="0"/>
    <x v="0"/>
    <x v="1120"/>
    <x v="3"/>
    <x v="1"/>
    <n v="6843"/>
    <d v="2015-04-19T00:00:00"/>
    <x v="0"/>
    <x v="31"/>
    <n v="83701"/>
  </r>
  <r>
    <x v="204"/>
    <n v="64"/>
    <s v="Erin Mull"/>
    <x v="0"/>
    <n v="1"/>
    <x v="1167"/>
    <n v="24098"/>
    <s v="Critical"/>
    <n v="10"/>
    <n v="7.64"/>
    <n v="0.05"/>
    <x v="6746"/>
    <n v="5.83"/>
    <n v="-20.49"/>
    <n v="0.36"/>
    <x v="0"/>
    <x v="3"/>
    <x v="27"/>
    <x v="2"/>
    <x v="3"/>
    <n v="3375"/>
    <d v="2015-04-19T00:00:00"/>
    <x v="0"/>
    <x v="4"/>
    <n v="36830"/>
  </r>
  <r>
    <x v="984"/>
    <n v="64"/>
    <s v="Candace McMahon"/>
    <x v="2"/>
    <n v="1"/>
    <x v="1167"/>
    <n v="25895"/>
    <s v="Medium"/>
    <n v="37"/>
    <n v="19.350000000000001"/>
    <n v="0.09"/>
    <x v="6747"/>
    <n v="12.79"/>
    <n v="-93.426000000000002"/>
    <n v="0.39"/>
    <x v="0"/>
    <x v="0"/>
    <x v="1167"/>
    <x v="3"/>
    <x v="2"/>
    <n v="3626"/>
    <d v="2015-04-20T00:00:00"/>
    <x v="0"/>
    <x v="9"/>
    <n v="78666"/>
  </r>
  <r>
    <x v="1385"/>
    <n v="64"/>
    <s v="Lela Donovan"/>
    <x v="2"/>
    <n v="1"/>
    <x v="1168"/>
    <n v="1221"/>
    <s v="Not Specified"/>
    <n v="1"/>
    <n v="8.6"/>
    <n v="0.06"/>
    <x v="6748"/>
    <n v="6.19"/>
    <n v="-13.776999999999999"/>
    <n v="0.38"/>
    <x v="0"/>
    <x v="0"/>
    <x v="105"/>
    <x v="3"/>
    <x v="2"/>
    <n v="185"/>
    <d v="2015-04-18T00:00:00"/>
    <x v="0"/>
    <x v="24"/>
    <n v="49455"/>
  </r>
  <r>
    <x v="477"/>
    <n v="64"/>
    <s v="Ashley Jarboe"/>
    <x v="1"/>
    <n v="1"/>
    <x v="1168"/>
    <n v="45476"/>
    <s v="Critical"/>
    <n v="48"/>
    <n v="21.78"/>
    <n v="7.0000000000000007E-2"/>
    <x v="6749"/>
    <n v="5.94"/>
    <n v="204.58"/>
    <n v="0.5"/>
    <x v="0"/>
    <x v="5"/>
    <x v="700"/>
    <x v="13"/>
    <x v="1"/>
    <n v="6403"/>
    <d v="2015-04-18T00:00:00"/>
    <x v="0"/>
    <x v="40"/>
    <n v="85301"/>
  </r>
  <r>
    <x v="1386"/>
    <n v="64"/>
    <s v="Lela Donovan"/>
    <x v="2"/>
    <n v="1"/>
    <x v="1168"/>
    <n v="1221"/>
    <s v="Not Specified"/>
    <n v="11"/>
    <n v="896.99"/>
    <n v="0.03"/>
    <x v="6750"/>
    <n v="19.989999999999998"/>
    <n v="3724.5725000000002"/>
    <n v="0.38"/>
    <x v="0"/>
    <x v="0"/>
    <x v="59"/>
    <x v="3"/>
    <x v="2"/>
    <n v="186"/>
    <d v="2015-04-20T00:00:00"/>
    <x v="0"/>
    <x v="24"/>
    <n v="48034"/>
  </r>
  <r>
    <x v="1386"/>
    <n v="64"/>
    <s v="Lela Donovan"/>
    <x v="2"/>
    <n v="1"/>
    <x v="1168"/>
    <n v="1221"/>
    <s v="Not Specified"/>
    <n v="16"/>
    <n v="4.24"/>
    <n v="0.08"/>
    <x v="1213"/>
    <n v="5.41"/>
    <n v="-57.8795"/>
    <n v="0.35"/>
    <x v="0"/>
    <x v="0"/>
    <x v="642"/>
    <x v="3"/>
    <x v="2"/>
    <n v="187"/>
    <d v="2015-04-20T00:00:00"/>
    <x v="0"/>
    <x v="24"/>
    <n v="48034"/>
  </r>
  <r>
    <x v="308"/>
    <n v="64"/>
    <s v="Christopher Conant"/>
    <x v="1"/>
    <n v="1"/>
    <x v="1168"/>
    <n v="32386"/>
    <s v="Critical"/>
    <n v="1"/>
    <n v="1938.02"/>
    <n v="0"/>
    <x v="6751"/>
    <n v="13.99"/>
    <n v="-3974.4558000000002"/>
    <n v="0.38"/>
    <x v="2"/>
    <x v="5"/>
    <x v="270"/>
    <x v="7"/>
    <x v="1"/>
    <n v="4551"/>
    <d v="2015-04-20T00:00:00"/>
    <x v="0"/>
    <x v="21"/>
    <n v="98408"/>
  </r>
  <r>
    <x v="295"/>
    <n v="64"/>
    <s v="Jack O'Briant"/>
    <x v="1"/>
    <n v="1"/>
    <x v="1168"/>
    <n v="35040"/>
    <s v="Not Specified"/>
    <n v="44"/>
    <n v="10.9"/>
    <n v="0.03"/>
    <x v="6752"/>
    <n v="7.46"/>
    <n v="-146.37"/>
    <n v="0.59"/>
    <x v="0"/>
    <x v="0"/>
    <x v="829"/>
    <x v="0"/>
    <x v="3"/>
    <n v="4920"/>
    <d v="2015-04-21T00:00:00"/>
    <x v="0"/>
    <x v="32"/>
    <n v="39056"/>
  </r>
  <r>
    <x v="427"/>
    <n v="64"/>
    <s v="Alice McCarthy"/>
    <x v="2"/>
    <n v="1"/>
    <x v="1168"/>
    <n v="832"/>
    <s v="Low"/>
    <n v="7"/>
    <n v="6.48"/>
    <n v="0.02"/>
    <x v="6753"/>
    <n v="5.9"/>
    <n v="-17.579999999999998"/>
    <n v="0.37"/>
    <x v="0"/>
    <x v="0"/>
    <x v="845"/>
    <x v="2"/>
    <x v="1"/>
    <n v="129"/>
    <d v="2015-04-22T00:00:00"/>
    <x v="0"/>
    <x v="5"/>
    <n v="84118"/>
  </r>
  <r>
    <x v="521"/>
    <n v="64"/>
    <s v="Peter Buhler"/>
    <x v="3"/>
    <n v="1"/>
    <x v="1169"/>
    <n v="45315"/>
    <s v="Medium"/>
    <n v="32"/>
    <n v="34.76"/>
    <n v="0.02"/>
    <x v="6754"/>
    <n v="8.2200000000000006"/>
    <n v="175.32"/>
    <n v="0.56999999999999995"/>
    <x v="0"/>
    <x v="0"/>
    <x v="786"/>
    <x v="0"/>
    <x v="1"/>
    <n v="6379"/>
    <d v="2015-04-21T00:00:00"/>
    <x v="0"/>
    <x v="2"/>
    <n v="93309"/>
  </r>
  <r>
    <x v="1036"/>
    <n v="64"/>
    <s v="Filia McAdams"/>
    <x v="0"/>
    <n v="1"/>
    <x v="1170"/>
    <n v="5986"/>
    <s v="High"/>
    <n v="48"/>
    <n v="120.98"/>
    <n v="0.08"/>
    <x v="6755"/>
    <n v="3.99"/>
    <n v="1638.48"/>
    <n v="0.6"/>
    <x v="0"/>
    <x v="0"/>
    <x v="522"/>
    <x v="13"/>
    <x v="0"/>
    <n v="832"/>
    <d v="2015-04-21T00:00:00"/>
    <x v="0"/>
    <x v="0"/>
    <n v="15241"/>
  </r>
  <r>
    <x v="1379"/>
    <n v="64"/>
    <s v="Emily Grady"/>
    <x v="1"/>
    <n v="1"/>
    <x v="1170"/>
    <n v="8390"/>
    <s v="Medium"/>
    <n v="24"/>
    <n v="30.98"/>
    <n v="0.08"/>
    <x v="6756"/>
    <n v="4"/>
    <n v="-99.34"/>
    <n v="0.8"/>
    <x v="2"/>
    <x v="0"/>
    <x v="640"/>
    <x v="8"/>
    <x v="2"/>
    <n v="1153"/>
    <d v="2015-04-21T00:00:00"/>
    <x v="0"/>
    <x v="38"/>
    <n v="66202"/>
  </r>
  <r>
    <x v="1036"/>
    <n v="64"/>
    <s v="Filia McAdams"/>
    <x v="0"/>
    <n v="1"/>
    <x v="1170"/>
    <n v="5986"/>
    <s v="High"/>
    <n v="20"/>
    <n v="50.98"/>
    <n v="0.05"/>
    <x v="6757"/>
    <n v="14.19"/>
    <n v="64.81"/>
    <n v="0.56000000000000005"/>
    <x v="1"/>
    <x v="2"/>
    <x v="1055"/>
    <x v="1"/>
    <x v="0"/>
    <n v="833"/>
    <d v="2015-04-22T00:00:00"/>
    <x v="2"/>
    <x v="0"/>
    <n v="15241"/>
  </r>
  <r>
    <x v="719"/>
    <n v="64"/>
    <s v="Lauren Leatherbury"/>
    <x v="2"/>
    <n v="1"/>
    <x v="1170"/>
    <n v="5095"/>
    <s v="High"/>
    <n v="7"/>
    <n v="125.99"/>
    <n v="0.01"/>
    <x v="6758"/>
    <n v="8.8000000000000007"/>
    <n v="-315.029"/>
    <n v="0.59"/>
    <x v="2"/>
    <x v="0"/>
    <x v="304"/>
    <x v="9"/>
    <x v="1"/>
    <n v="717"/>
    <d v="2015-04-22T00:00:00"/>
    <x v="0"/>
    <x v="30"/>
    <n v="81301"/>
  </r>
  <r>
    <x v="1036"/>
    <n v="64"/>
    <s v="Filia McAdams"/>
    <x v="0"/>
    <n v="1"/>
    <x v="1170"/>
    <n v="5986"/>
    <s v="High"/>
    <n v="41"/>
    <n v="4.8899999999999997"/>
    <n v="0.03"/>
    <x v="4953"/>
    <n v="4.93"/>
    <n v="-148.77000000000001"/>
    <n v="0.66"/>
    <x v="2"/>
    <x v="6"/>
    <x v="550"/>
    <x v="8"/>
    <x v="0"/>
    <n v="834"/>
    <d v="2015-04-22T00:00:00"/>
    <x v="0"/>
    <x v="0"/>
    <n v="15241"/>
  </r>
  <r>
    <x v="8"/>
    <n v="64"/>
    <s v="Bill Donatelli"/>
    <x v="0"/>
    <n v="1"/>
    <x v="1171"/>
    <n v="35104"/>
    <s v="High"/>
    <n v="18"/>
    <n v="19.940000000000001"/>
    <n v="0"/>
    <x v="6759"/>
    <n v="14.87"/>
    <n v="-44.21"/>
    <n v="0.56999999999999995"/>
    <x v="1"/>
    <x v="1"/>
    <x v="1003"/>
    <x v="5"/>
    <x v="2"/>
    <n v="4934"/>
    <d v="2015-04-24T00:00:00"/>
    <x v="0"/>
    <x v="7"/>
    <n v="68847"/>
  </r>
  <r>
    <x v="1331"/>
    <n v="64"/>
    <s v="Cari Schnelling"/>
    <x v="0"/>
    <n v="1"/>
    <x v="1171"/>
    <n v="59395"/>
    <s v="Critical"/>
    <n v="20"/>
    <n v="48.04"/>
    <n v="0.06"/>
    <x v="6760"/>
    <n v="7.23"/>
    <n v="367.12"/>
    <n v="0.37"/>
    <x v="0"/>
    <x v="0"/>
    <x v="1057"/>
    <x v="2"/>
    <x v="2"/>
    <n v="8314"/>
    <d v="2015-04-24T00:00:00"/>
    <x v="1"/>
    <x v="14"/>
    <n v="60068"/>
  </r>
  <r>
    <x v="802"/>
    <n v="64"/>
    <s v="Christy Brittain"/>
    <x v="3"/>
    <n v="1"/>
    <x v="1171"/>
    <n v="57638"/>
    <s v="Low"/>
    <n v="49"/>
    <n v="11.48"/>
    <n v="7.0000000000000007E-2"/>
    <x v="6761"/>
    <n v="5.43"/>
    <n v="78.89"/>
    <n v="0.36"/>
    <x v="0"/>
    <x v="0"/>
    <x v="873"/>
    <x v="2"/>
    <x v="0"/>
    <n v="8080"/>
    <d v="2015-04-24T00:00:00"/>
    <x v="0"/>
    <x v="15"/>
    <n v="6040"/>
  </r>
  <r>
    <x v="917"/>
    <n v="64"/>
    <s v="Christy Brittain"/>
    <x v="3"/>
    <n v="1"/>
    <x v="1171"/>
    <n v="57638"/>
    <s v="Low"/>
    <n v="49"/>
    <n v="2.08"/>
    <n v="0.08"/>
    <x v="6762"/>
    <n v="2.56"/>
    <n v="-85.58"/>
    <n v="0.55000000000000004"/>
    <x v="0"/>
    <x v="6"/>
    <x v="273"/>
    <x v="16"/>
    <x v="0"/>
    <n v="8081"/>
    <d v="2015-04-24T00:00:00"/>
    <x v="0"/>
    <x v="15"/>
    <n v="6850"/>
  </r>
  <r>
    <x v="1387"/>
    <n v="64"/>
    <s v="Emily Burns"/>
    <x v="1"/>
    <n v="1"/>
    <x v="1171"/>
    <n v="39300"/>
    <s v="High"/>
    <n v="9"/>
    <n v="4.0599999999999996"/>
    <n v="0.01"/>
    <x v="6763"/>
    <n v="6.89"/>
    <n v="-43.48"/>
    <n v="0.6"/>
    <x v="0"/>
    <x v="0"/>
    <x v="281"/>
    <x v="13"/>
    <x v="0"/>
    <n v="5549"/>
    <d v="2015-04-24T00:00:00"/>
    <x v="0"/>
    <x v="28"/>
    <n v="2040"/>
  </r>
  <r>
    <x v="8"/>
    <n v="64"/>
    <s v="Bill Donatelli"/>
    <x v="0"/>
    <n v="1"/>
    <x v="1171"/>
    <n v="35104"/>
    <s v="High"/>
    <n v="1"/>
    <n v="29.99"/>
    <n v="0.04"/>
    <x v="6764"/>
    <n v="5.5"/>
    <n v="-74.45"/>
    <n v="0.51"/>
    <x v="2"/>
    <x v="0"/>
    <x v="1097"/>
    <x v="8"/>
    <x v="2"/>
    <n v="4933"/>
    <d v="2015-04-25T00:00:00"/>
    <x v="0"/>
    <x v="7"/>
    <n v="68847"/>
  </r>
  <r>
    <x v="345"/>
    <n v="64"/>
    <s v="Christy Brittain"/>
    <x v="3"/>
    <n v="1"/>
    <x v="1171"/>
    <n v="57638"/>
    <s v="Low"/>
    <n v="35"/>
    <n v="217.85"/>
    <n v="0.09"/>
    <x v="6765"/>
    <n v="29.1"/>
    <n v="-526.47809500000005"/>
    <n v="0.68"/>
    <x v="1"/>
    <x v="4"/>
    <x v="152"/>
    <x v="4"/>
    <x v="0"/>
    <n v="8079"/>
    <d v="2015-04-27T00:00:00"/>
    <x v="2"/>
    <x v="19"/>
    <n v="4401"/>
  </r>
  <r>
    <x v="1084"/>
    <n v="64"/>
    <s v="Shui Tom"/>
    <x v="3"/>
    <n v="1"/>
    <x v="1172"/>
    <n v="51872"/>
    <s v="Medium"/>
    <n v="10"/>
    <n v="238.4"/>
    <n v="0.09"/>
    <x v="6766"/>
    <n v="24.49"/>
    <n v="41.83"/>
    <m/>
    <x v="1"/>
    <x v="1"/>
    <x v="161"/>
    <x v="1"/>
    <x v="1"/>
    <n v="7268"/>
    <d v="2015-04-24T00:00:00"/>
    <x v="0"/>
    <x v="21"/>
    <n v="99336"/>
  </r>
  <r>
    <x v="497"/>
    <n v="64"/>
    <s v="Speros Goranitis"/>
    <x v="2"/>
    <n v="1"/>
    <x v="1172"/>
    <n v="22183"/>
    <s v="Medium"/>
    <n v="30"/>
    <n v="5.84"/>
    <n v="0.06"/>
    <x v="6767"/>
    <n v="1"/>
    <n v="68.959999999999994"/>
    <n v="0.38"/>
    <x v="0"/>
    <x v="3"/>
    <x v="976"/>
    <x v="6"/>
    <x v="0"/>
    <n v="3095"/>
    <d v="2015-04-24T00:00:00"/>
    <x v="0"/>
    <x v="22"/>
    <n v="7501"/>
  </r>
  <r>
    <x v="785"/>
    <n v="64"/>
    <s v="Jay Kimmel"/>
    <x v="0"/>
    <n v="1"/>
    <x v="1172"/>
    <n v="45698"/>
    <s v="High"/>
    <n v="40"/>
    <n v="172.99"/>
    <n v="0.1"/>
    <x v="6768"/>
    <n v="19.989999999999998"/>
    <n v="2307.5715"/>
    <n v="0.39"/>
    <x v="0"/>
    <x v="0"/>
    <x v="570"/>
    <x v="3"/>
    <x v="0"/>
    <n v="6427"/>
    <d v="2015-04-25T00:00:00"/>
    <x v="0"/>
    <x v="20"/>
    <n v="45324"/>
  </r>
  <r>
    <x v="1084"/>
    <n v="64"/>
    <s v="Shui Tom"/>
    <x v="3"/>
    <n v="1"/>
    <x v="1172"/>
    <n v="51872"/>
    <s v="Medium"/>
    <n v="11"/>
    <n v="85.99"/>
    <n v="0"/>
    <x v="6769"/>
    <n v="1.25"/>
    <n v="128.952"/>
    <n v="0.39"/>
    <x v="2"/>
    <x v="6"/>
    <x v="1107"/>
    <x v="9"/>
    <x v="1"/>
    <n v="7269"/>
    <d v="2015-04-25T00:00:00"/>
    <x v="1"/>
    <x v="21"/>
    <n v="99336"/>
  </r>
  <r>
    <x v="785"/>
    <n v="64"/>
    <s v="Jay Kimmel"/>
    <x v="0"/>
    <n v="1"/>
    <x v="1172"/>
    <n v="45698"/>
    <s v="High"/>
    <n v="36"/>
    <n v="7.28"/>
    <n v="0.04"/>
    <x v="6770"/>
    <n v="4.2300000000000004"/>
    <n v="-5.68"/>
    <n v="0.39"/>
    <x v="0"/>
    <x v="3"/>
    <x v="1214"/>
    <x v="2"/>
    <x v="0"/>
    <n v="6428"/>
    <d v="2015-04-26T00:00:00"/>
    <x v="0"/>
    <x v="20"/>
    <n v="45324"/>
  </r>
  <r>
    <x v="653"/>
    <n v="64"/>
    <s v="Shui Tom"/>
    <x v="3"/>
    <n v="1"/>
    <x v="1172"/>
    <n v="51872"/>
    <s v="Medium"/>
    <n v="37"/>
    <n v="155.99"/>
    <n v="0.06"/>
    <x v="6771"/>
    <n v="3.9"/>
    <n v="1242.846"/>
    <n v="0.55000000000000004"/>
    <x v="2"/>
    <x v="0"/>
    <x v="479"/>
    <x v="9"/>
    <x v="1"/>
    <n v="7270"/>
    <d v="2015-04-26T00:00:00"/>
    <x v="0"/>
    <x v="21"/>
    <n v="98031"/>
  </r>
  <r>
    <x v="785"/>
    <n v="64"/>
    <s v="Jim Kriz"/>
    <x v="3"/>
    <n v="1"/>
    <x v="1173"/>
    <n v="25478"/>
    <s v="Critical"/>
    <n v="47"/>
    <n v="115.99"/>
    <n v="0.01"/>
    <x v="6772"/>
    <n v="2.5"/>
    <n v="1578.6990000000001"/>
    <n v="0.56999999999999995"/>
    <x v="2"/>
    <x v="0"/>
    <x v="1182"/>
    <x v="9"/>
    <x v="0"/>
    <n v="3576"/>
    <d v="2015-04-24T00:00:00"/>
    <x v="0"/>
    <x v="20"/>
    <n v="45324"/>
  </r>
  <r>
    <x v="401"/>
    <n v="64"/>
    <s v="Doug Jacobs"/>
    <x v="1"/>
    <n v="1"/>
    <x v="1173"/>
    <n v="12931"/>
    <s v="Medium"/>
    <n v="11"/>
    <n v="59.76"/>
    <n v="0.02"/>
    <x v="6773"/>
    <n v="9.7100000000000009"/>
    <n v="52.89"/>
    <n v="0.56999999999999995"/>
    <x v="0"/>
    <x v="0"/>
    <x v="426"/>
    <x v="0"/>
    <x v="0"/>
    <n v="1809"/>
    <d v="2015-04-25T00:00:00"/>
    <x v="0"/>
    <x v="22"/>
    <n v="7646"/>
  </r>
  <r>
    <x v="122"/>
    <n v="64"/>
    <s v="Michelle Ellison"/>
    <x v="0"/>
    <n v="1"/>
    <x v="1173"/>
    <n v="8033"/>
    <s v="High"/>
    <n v="27"/>
    <n v="4.0599999999999996"/>
    <n v="0.06"/>
    <x v="6774"/>
    <n v="6.89"/>
    <n v="-133.62"/>
    <n v="0.6"/>
    <x v="0"/>
    <x v="0"/>
    <x v="281"/>
    <x v="13"/>
    <x v="2"/>
    <n v="1092"/>
    <d v="2015-04-25T00:00:00"/>
    <x v="0"/>
    <x v="23"/>
    <n v="53132"/>
  </r>
  <r>
    <x v="451"/>
    <n v="64"/>
    <s v="Jim Kriz"/>
    <x v="3"/>
    <n v="1"/>
    <x v="1173"/>
    <n v="25478"/>
    <s v="Critical"/>
    <n v="50"/>
    <n v="6.08"/>
    <n v="0.09"/>
    <x v="6775"/>
    <n v="1.82"/>
    <n v="77.2"/>
    <n v="0.35"/>
    <x v="0"/>
    <x v="3"/>
    <x v="1226"/>
    <x v="14"/>
    <x v="0"/>
    <n v="3577"/>
    <d v="2015-04-26T00:00:00"/>
    <x v="0"/>
    <x v="20"/>
    <n v="45014"/>
  </r>
  <r>
    <x v="1078"/>
    <n v="64"/>
    <s v="Cynthia Voltz"/>
    <x v="2"/>
    <n v="1"/>
    <x v="1173"/>
    <n v="46368"/>
    <s v="High"/>
    <n v="48"/>
    <n v="3.28"/>
    <n v="0"/>
    <x v="6776"/>
    <n v="3.97"/>
    <n v="-119.16"/>
    <n v="0.56000000000000005"/>
    <x v="0"/>
    <x v="3"/>
    <x v="60"/>
    <x v="6"/>
    <x v="0"/>
    <n v="6513"/>
    <d v="2015-04-26T00:00:00"/>
    <x v="0"/>
    <x v="22"/>
    <n v="8002"/>
  </r>
  <r>
    <x v="309"/>
    <n v="64"/>
    <s v="Tony Sayre"/>
    <x v="0"/>
    <n v="1"/>
    <x v="1173"/>
    <n v="4805"/>
    <s v="Not Specified"/>
    <n v="7"/>
    <n v="6.48"/>
    <n v="0.02"/>
    <x v="6777"/>
    <n v="7.37"/>
    <n v="-25.95"/>
    <n v="0.37"/>
    <x v="0"/>
    <x v="0"/>
    <x v="343"/>
    <x v="2"/>
    <x v="1"/>
    <n v="692"/>
    <d v="2015-04-27T00:00:00"/>
    <x v="0"/>
    <x v="21"/>
    <n v="98273"/>
  </r>
  <r>
    <x v="387"/>
    <n v="64"/>
    <s v="Alex Russell"/>
    <x v="1"/>
    <n v="1"/>
    <x v="1173"/>
    <n v="23172"/>
    <s v="Low"/>
    <n v="13"/>
    <n v="96.45"/>
    <n v="7.0000000000000007E-2"/>
    <x v="6778"/>
    <n v="13.99"/>
    <n v="147.6"/>
    <n v="0.38"/>
    <x v="2"/>
    <x v="5"/>
    <x v="1173"/>
    <x v="7"/>
    <x v="1"/>
    <n v="3230"/>
    <d v="2015-04-29T00:00:00"/>
    <x v="0"/>
    <x v="6"/>
    <n v="97128"/>
  </r>
  <r>
    <x v="653"/>
    <n v="64"/>
    <s v="Stephanie Phelps"/>
    <x v="3"/>
    <n v="1"/>
    <x v="1174"/>
    <n v="3845"/>
    <s v="Critical"/>
    <n v="9"/>
    <n v="363.25"/>
    <n v="0.09"/>
    <x v="6779"/>
    <n v="19.989999999999998"/>
    <n v="294.39"/>
    <n v="0.56999999999999995"/>
    <x v="0"/>
    <x v="0"/>
    <x v="489"/>
    <x v="13"/>
    <x v="1"/>
    <n v="569"/>
    <d v="2015-04-25T00:00:00"/>
    <x v="0"/>
    <x v="21"/>
    <n v="98031"/>
  </r>
  <r>
    <x v="503"/>
    <n v="64"/>
    <s v="Eugene Hildebrand"/>
    <x v="1"/>
    <n v="1"/>
    <x v="1174"/>
    <n v="52999"/>
    <s v="Not Specified"/>
    <n v="7"/>
    <n v="5.78"/>
    <n v="0.1"/>
    <x v="6780"/>
    <n v="5.67"/>
    <n v="-21.19"/>
    <n v="0.36"/>
    <x v="0"/>
    <x v="0"/>
    <x v="726"/>
    <x v="2"/>
    <x v="2"/>
    <n v="7434"/>
    <d v="2015-04-25T00:00:00"/>
    <x v="0"/>
    <x v="9"/>
    <n v="77530"/>
  </r>
  <r>
    <x v="653"/>
    <n v="64"/>
    <s v="Stephanie Phelps"/>
    <x v="3"/>
    <n v="1"/>
    <x v="1174"/>
    <n v="3845"/>
    <s v="Critical"/>
    <n v="15"/>
    <n v="8.34"/>
    <n v="0.09"/>
    <x v="6781"/>
    <n v="0.96"/>
    <n v="39.04"/>
    <n v="0.43"/>
    <x v="1"/>
    <x v="3"/>
    <x v="72"/>
    <x v="5"/>
    <x v="1"/>
    <n v="571"/>
    <d v="2015-04-26T00:00:00"/>
    <x v="0"/>
    <x v="21"/>
    <n v="98031"/>
  </r>
  <r>
    <x v="1015"/>
    <n v="64"/>
    <s v="Brad Eason"/>
    <x v="0"/>
    <n v="1"/>
    <x v="1174"/>
    <n v="29861"/>
    <s v="Critical"/>
    <n v="11"/>
    <n v="3.08"/>
    <n v="0.03"/>
    <x v="6782"/>
    <n v="0.99"/>
    <n v="5.58"/>
    <n v="0.37"/>
    <x v="0"/>
    <x v="0"/>
    <x v="655"/>
    <x v="12"/>
    <x v="2"/>
    <n v="4202"/>
    <d v="2015-04-26T00:00:00"/>
    <x v="0"/>
    <x v="14"/>
    <n v="60477"/>
  </r>
  <r>
    <x v="19"/>
    <n v="64"/>
    <s v="Sung Shariari"/>
    <x v="2"/>
    <n v="1"/>
    <x v="1174"/>
    <n v="1217"/>
    <s v="Not Specified"/>
    <n v="25"/>
    <n v="28.48"/>
    <n v="7.0000000000000007E-2"/>
    <x v="6783"/>
    <n v="1.99"/>
    <n v="185.21"/>
    <n v="0.4"/>
    <x v="2"/>
    <x v="6"/>
    <x v="28"/>
    <x v="8"/>
    <x v="3"/>
    <n v="183"/>
    <d v="2015-04-26T00:00:00"/>
    <x v="0"/>
    <x v="8"/>
    <n v="71203"/>
  </r>
  <r>
    <x v="1256"/>
    <n v="64"/>
    <s v="Don Weiss"/>
    <x v="2"/>
    <n v="1"/>
    <x v="1174"/>
    <n v="21573"/>
    <s v="Critical"/>
    <n v="3"/>
    <n v="70.89"/>
    <n v="0.04"/>
    <x v="6784"/>
    <n v="89.3"/>
    <n v="54.230849999999997"/>
    <n v="0.69"/>
    <x v="1"/>
    <x v="4"/>
    <x v="670"/>
    <x v="4"/>
    <x v="0"/>
    <n v="2989"/>
    <d v="2015-04-27T00:00:00"/>
    <x v="2"/>
    <x v="0"/>
    <n v="15102"/>
  </r>
  <r>
    <x v="503"/>
    <n v="64"/>
    <s v="Eugene Hildebrand"/>
    <x v="1"/>
    <n v="1"/>
    <x v="1174"/>
    <n v="52999"/>
    <s v="Not Specified"/>
    <n v="5"/>
    <n v="7.59"/>
    <n v="0.04"/>
    <x v="6785"/>
    <n v="4"/>
    <n v="22.85"/>
    <n v="0.42"/>
    <x v="1"/>
    <x v="3"/>
    <x v="354"/>
    <x v="5"/>
    <x v="2"/>
    <n v="7432"/>
    <d v="2015-04-27T00:00:00"/>
    <x v="1"/>
    <x v="9"/>
    <n v="77530"/>
  </r>
  <r>
    <x v="653"/>
    <n v="64"/>
    <s v="Stephanie Phelps"/>
    <x v="3"/>
    <n v="1"/>
    <x v="1174"/>
    <n v="3845"/>
    <s v="Critical"/>
    <n v="22"/>
    <n v="19.98"/>
    <n v="0.02"/>
    <x v="6786"/>
    <n v="10.49"/>
    <n v="-10.4"/>
    <n v="0.49"/>
    <x v="1"/>
    <x v="0"/>
    <x v="472"/>
    <x v="5"/>
    <x v="1"/>
    <n v="570"/>
    <d v="2015-04-27T00:00:00"/>
    <x v="0"/>
    <x v="21"/>
    <n v="98031"/>
  </r>
  <r>
    <x v="1256"/>
    <n v="64"/>
    <s v="Don Weiss"/>
    <x v="2"/>
    <n v="1"/>
    <x v="1174"/>
    <n v="21573"/>
    <s v="Critical"/>
    <n v="7"/>
    <n v="9.48"/>
    <n v="0"/>
    <x v="6787"/>
    <n v="3.72"/>
    <n v="8.02"/>
    <n v="0.4"/>
    <x v="1"/>
    <x v="6"/>
    <x v="1017"/>
    <x v="5"/>
    <x v="0"/>
    <n v="2988"/>
    <d v="2015-04-27T00:00:00"/>
    <x v="0"/>
    <x v="0"/>
    <n v="15102"/>
  </r>
  <r>
    <x v="1256"/>
    <n v="64"/>
    <s v="Don Weiss"/>
    <x v="2"/>
    <n v="1"/>
    <x v="1174"/>
    <n v="21573"/>
    <s v="Critical"/>
    <n v="31"/>
    <n v="3.08"/>
    <n v="0.05"/>
    <x v="6788"/>
    <n v="0.99"/>
    <n v="24.05"/>
    <n v="0.37"/>
    <x v="0"/>
    <x v="0"/>
    <x v="1015"/>
    <x v="12"/>
    <x v="0"/>
    <n v="2987"/>
    <d v="2015-04-27T00:00:00"/>
    <x v="0"/>
    <x v="0"/>
    <n v="15102"/>
  </r>
  <r>
    <x v="503"/>
    <n v="64"/>
    <s v="Eugene Hildebrand"/>
    <x v="1"/>
    <n v="1"/>
    <x v="1174"/>
    <n v="52999"/>
    <s v="Not Specified"/>
    <n v="39"/>
    <n v="9.11"/>
    <n v="0.05"/>
    <x v="6789"/>
    <n v="2.15"/>
    <n v="98.86"/>
    <n v="0.4"/>
    <x v="0"/>
    <x v="3"/>
    <x v="5"/>
    <x v="2"/>
    <x v="2"/>
    <n v="7433"/>
    <d v="2015-04-27T00:00:00"/>
    <x v="0"/>
    <x v="9"/>
    <n v="77530"/>
  </r>
  <r>
    <x v="771"/>
    <n v="64"/>
    <s v="Jeremy Farry"/>
    <x v="0"/>
    <n v="1"/>
    <x v="1174"/>
    <n v="16711"/>
    <s v="Not Specified"/>
    <n v="3"/>
    <n v="1.1399999999999999"/>
    <n v="0.1"/>
    <x v="6790"/>
    <n v="0.7"/>
    <n v="-1.72"/>
    <n v="0.38"/>
    <x v="0"/>
    <x v="3"/>
    <x v="178"/>
    <x v="14"/>
    <x v="0"/>
    <n v="2321"/>
    <d v="2015-04-27T00:00:00"/>
    <x v="0"/>
    <x v="13"/>
    <n v="11714"/>
  </r>
  <r>
    <x v="558"/>
    <n v="64"/>
    <s v="Penelope Sewall"/>
    <x v="1"/>
    <n v="1"/>
    <x v="1175"/>
    <n v="48673"/>
    <s v="Not Specified"/>
    <n v="36"/>
    <n v="15.31"/>
    <n v="0.03"/>
    <x v="6791"/>
    <n v="8.7799999999999994"/>
    <n v="-90.72"/>
    <n v="0.56999999999999995"/>
    <x v="0"/>
    <x v="0"/>
    <x v="608"/>
    <x v="0"/>
    <x v="1"/>
    <n v="6837"/>
    <d v="2015-04-27T00:00:00"/>
    <x v="0"/>
    <x v="31"/>
    <n v="83701"/>
  </r>
  <r>
    <x v="976"/>
    <n v="64"/>
    <s v="Ted Trevino"/>
    <x v="2"/>
    <n v="1"/>
    <x v="1175"/>
    <n v="42246"/>
    <s v="Not Specified"/>
    <n v="40"/>
    <n v="77.510000000000005"/>
    <n v="7.0000000000000007E-2"/>
    <x v="6792"/>
    <n v="4"/>
    <n v="234.03"/>
    <n v="0.76"/>
    <x v="2"/>
    <x v="0"/>
    <x v="589"/>
    <x v="8"/>
    <x v="2"/>
    <n v="5954"/>
    <d v="2015-04-27T00:00:00"/>
    <x v="0"/>
    <x v="9"/>
    <n v="75023"/>
  </r>
  <r>
    <x v="976"/>
    <n v="64"/>
    <s v="Ted Trevino"/>
    <x v="2"/>
    <n v="1"/>
    <x v="1175"/>
    <n v="42246"/>
    <s v="Not Specified"/>
    <n v="5"/>
    <n v="4.84"/>
    <n v="0.05"/>
    <x v="6793"/>
    <n v="0.71"/>
    <n v="-0.5"/>
    <n v="0.52"/>
    <x v="0"/>
    <x v="3"/>
    <x v="381"/>
    <x v="6"/>
    <x v="2"/>
    <n v="5955"/>
    <d v="2015-04-28T00:00:00"/>
    <x v="0"/>
    <x v="9"/>
    <n v="75023"/>
  </r>
  <r>
    <x v="52"/>
    <n v="64"/>
    <s v="Thomas Brumley"/>
    <x v="3"/>
    <n v="1"/>
    <x v="1175"/>
    <n v="30310"/>
    <s v="Medium"/>
    <n v="21"/>
    <n v="125.99"/>
    <n v="0.1"/>
    <x v="6794"/>
    <n v="8.8000000000000007"/>
    <n v="4.8959999999999999"/>
    <n v="0.59"/>
    <x v="2"/>
    <x v="0"/>
    <x v="304"/>
    <x v="9"/>
    <x v="2"/>
    <n v="4257"/>
    <d v="2015-04-28T00:00:00"/>
    <x v="0"/>
    <x v="24"/>
    <n v="48183"/>
  </r>
  <r>
    <x v="438"/>
    <n v="64"/>
    <s v="Rob Haberlin"/>
    <x v="3"/>
    <n v="1"/>
    <x v="1176"/>
    <n v="15329"/>
    <s v="High"/>
    <n v="34"/>
    <n v="29.89"/>
    <n v="0.04"/>
    <x v="6795"/>
    <n v="1.99"/>
    <n v="319.52"/>
    <n v="0.5"/>
    <x v="2"/>
    <x v="6"/>
    <x v="214"/>
    <x v="8"/>
    <x v="2"/>
    <n v="2145"/>
    <d v="2015-04-27T00:00:00"/>
    <x v="1"/>
    <x v="10"/>
    <n v="50401"/>
  </r>
  <r>
    <x v="854"/>
    <n v="64"/>
    <s v="Joseph Airdo"/>
    <x v="3"/>
    <n v="1"/>
    <x v="1176"/>
    <n v="33378"/>
    <s v="High"/>
    <n v="25"/>
    <n v="39.979999999999997"/>
    <n v="0.1"/>
    <x v="6796"/>
    <n v="9.83"/>
    <n v="219.85"/>
    <n v="0.4"/>
    <x v="0"/>
    <x v="0"/>
    <x v="1011"/>
    <x v="15"/>
    <x v="2"/>
    <n v="4689"/>
    <d v="2015-04-28T00:00:00"/>
    <x v="0"/>
    <x v="26"/>
    <n v="63141"/>
  </r>
  <r>
    <x v="1008"/>
    <n v="64"/>
    <s v="Mick Crebagga"/>
    <x v="1"/>
    <n v="1"/>
    <x v="1176"/>
    <n v="33670"/>
    <s v="High"/>
    <n v="4"/>
    <n v="3.28"/>
    <n v="0.06"/>
    <x v="6797"/>
    <n v="5"/>
    <n v="-16.579999999999998"/>
    <n v="0.56000000000000005"/>
    <x v="0"/>
    <x v="3"/>
    <x v="991"/>
    <x v="6"/>
    <x v="3"/>
    <n v="4730"/>
    <d v="2015-04-28T00:00:00"/>
    <x v="0"/>
    <x v="12"/>
    <n v="34982"/>
  </r>
  <r>
    <x v="191"/>
    <n v="64"/>
    <s v="Frank Hawley"/>
    <x v="1"/>
    <n v="1"/>
    <x v="1176"/>
    <n v="13892"/>
    <s v="High"/>
    <n v="47"/>
    <n v="29.89"/>
    <n v="0"/>
    <x v="6798"/>
    <n v="1.99"/>
    <n v="531.47"/>
    <n v="0.5"/>
    <x v="2"/>
    <x v="6"/>
    <x v="214"/>
    <x v="8"/>
    <x v="2"/>
    <n v="1937"/>
    <d v="2015-04-28T00:00:00"/>
    <x v="0"/>
    <x v="9"/>
    <n v="75482"/>
  </r>
  <r>
    <x v="1008"/>
    <n v="64"/>
    <s v="Mick Crebagga"/>
    <x v="1"/>
    <n v="1"/>
    <x v="1176"/>
    <n v="33670"/>
    <s v="High"/>
    <n v="50"/>
    <n v="4.13"/>
    <n v="0.03"/>
    <x v="6799"/>
    <n v="1.23"/>
    <n v="24.21"/>
    <n v="0.55000000000000004"/>
    <x v="0"/>
    <x v="3"/>
    <x v="1144"/>
    <x v="6"/>
    <x v="3"/>
    <n v="4729"/>
    <d v="2015-04-29T00:00:00"/>
    <x v="0"/>
    <x v="12"/>
    <n v="34982"/>
  </r>
  <r>
    <x v="238"/>
    <n v="64"/>
    <s v="Cindy Schnelling"/>
    <x v="2"/>
    <n v="1"/>
    <x v="1176"/>
    <n v="33159"/>
    <s v="Medium"/>
    <n v="3"/>
    <n v="20.99"/>
    <n v="0.01"/>
    <x v="6800"/>
    <n v="0.99"/>
    <n v="-70.971999999999994"/>
    <n v="0.37"/>
    <x v="2"/>
    <x v="3"/>
    <x v="848"/>
    <x v="9"/>
    <x v="2"/>
    <n v="4656"/>
    <d v="2015-04-29T00:00:00"/>
    <x v="0"/>
    <x v="14"/>
    <n v="60423"/>
  </r>
  <r>
    <x v="806"/>
    <n v="64"/>
    <s v="Grant Carroll"/>
    <x v="2"/>
    <n v="1"/>
    <x v="1176"/>
    <n v="38498"/>
    <s v="Critical"/>
    <n v="30"/>
    <n v="115.79"/>
    <n v="7.0000000000000007E-2"/>
    <x v="6801"/>
    <n v="1.99"/>
    <n v="1070.18"/>
    <n v="0.49"/>
    <x v="2"/>
    <x v="6"/>
    <x v="727"/>
    <x v="8"/>
    <x v="0"/>
    <n v="5413"/>
    <d v="2015-04-29T00:00:00"/>
    <x v="0"/>
    <x v="41"/>
    <n v="26554"/>
  </r>
  <r>
    <x v="806"/>
    <n v="64"/>
    <s v="Grant Carroll"/>
    <x v="2"/>
    <n v="1"/>
    <x v="1176"/>
    <n v="38498"/>
    <s v="Critical"/>
    <n v="1"/>
    <n v="37.44"/>
    <n v="0.02"/>
    <x v="6802"/>
    <n v="4.2699999999999996"/>
    <n v="-15.03"/>
    <n v="0.46"/>
    <x v="0"/>
    <x v="3"/>
    <x v="1037"/>
    <x v="6"/>
    <x v="0"/>
    <n v="5414"/>
    <d v="2015-04-30T00:00:00"/>
    <x v="0"/>
    <x v="41"/>
    <n v="26554"/>
  </r>
  <r>
    <x v="1388"/>
    <n v="64"/>
    <s v="Noel Staavos"/>
    <x v="1"/>
    <n v="1"/>
    <x v="1176"/>
    <n v="26912"/>
    <s v="Low"/>
    <n v="18"/>
    <n v="205.99"/>
    <n v="7.0000000000000007E-2"/>
    <x v="6803"/>
    <n v="5.26"/>
    <n v="439.77600000000001"/>
    <n v="0.56000000000000005"/>
    <x v="2"/>
    <x v="0"/>
    <x v="827"/>
    <x v="9"/>
    <x v="0"/>
    <n v="3765"/>
    <d v="2015-05-01T00:00:00"/>
    <x v="0"/>
    <x v="22"/>
    <n v="7740"/>
  </r>
  <r>
    <x v="622"/>
    <n v="64"/>
    <s v="Liz Willingham"/>
    <x v="2"/>
    <n v="1"/>
    <x v="1176"/>
    <n v="46337"/>
    <s v="Low"/>
    <n v="34"/>
    <n v="1.76"/>
    <n v="0.06"/>
    <x v="6804"/>
    <n v="0.7"/>
    <n v="0.62"/>
    <n v="0.56000000000000005"/>
    <x v="0"/>
    <x v="3"/>
    <x v="455"/>
    <x v="6"/>
    <x v="0"/>
    <n v="6511"/>
    <d v="2015-05-02T00:00:00"/>
    <x v="0"/>
    <x v="13"/>
    <n v="14853"/>
  </r>
  <r>
    <x v="1206"/>
    <n v="64"/>
    <s v="Noel Staavos"/>
    <x v="1"/>
    <n v="1"/>
    <x v="1176"/>
    <n v="26912"/>
    <s v="Low"/>
    <n v="21"/>
    <n v="53.98"/>
    <n v="0.08"/>
    <x v="6805"/>
    <n v="5.5"/>
    <n v="55.87"/>
    <n v="0.62"/>
    <x v="2"/>
    <x v="0"/>
    <x v="800"/>
    <x v="8"/>
    <x v="0"/>
    <n v="3766"/>
    <d v="2015-05-06T00:00:00"/>
    <x v="0"/>
    <x v="28"/>
    <n v="1463"/>
  </r>
  <r>
    <x v="649"/>
    <n v="64"/>
    <s v="Larry Blacks"/>
    <x v="3"/>
    <n v="1"/>
    <x v="1177"/>
    <n v="21860"/>
    <s v="Critical"/>
    <n v="9"/>
    <n v="7.59"/>
    <n v="0.06"/>
    <x v="6806"/>
    <n v="4"/>
    <n v="1.42"/>
    <n v="0.42"/>
    <x v="1"/>
    <x v="3"/>
    <x v="354"/>
    <x v="5"/>
    <x v="3"/>
    <n v="3045"/>
    <d v="2015-04-29T00:00:00"/>
    <x v="1"/>
    <x v="17"/>
    <n v="29651"/>
  </r>
  <r>
    <x v="68"/>
    <n v="64"/>
    <s v="Clytie Kelty"/>
    <x v="0"/>
    <n v="1"/>
    <x v="1177"/>
    <n v="26982"/>
    <s v="Not Specified"/>
    <n v="37"/>
    <n v="55.48"/>
    <n v="0.05"/>
    <x v="6807"/>
    <n v="14.3"/>
    <n v="585.03"/>
    <n v="0.37"/>
    <x v="0"/>
    <x v="0"/>
    <x v="180"/>
    <x v="2"/>
    <x v="0"/>
    <n v="3789"/>
    <d v="2015-04-29T00:00:00"/>
    <x v="1"/>
    <x v="0"/>
    <n v="18103"/>
  </r>
  <r>
    <x v="1280"/>
    <n v="64"/>
    <s v="Jessica Myrick"/>
    <x v="0"/>
    <n v="1"/>
    <x v="1177"/>
    <n v="5767"/>
    <s v="High"/>
    <n v="36"/>
    <n v="4.13"/>
    <n v="0.03"/>
    <x v="6808"/>
    <n v="5.04"/>
    <n v="-95.058999999999997"/>
    <n v="0.38"/>
    <x v="0"/>
    <x v="0"/>
    <x v="344"/>
    <x v="3"/>
    <x v="1"/>
    <n v="805"/>
    <d v="2015-04-29T00:00:00"/>
    <x v="1"/>
    <x v="44"/>
    <n v="82070"/>
  </r>
  <r>
    <x v="32"/>
    <n v="64"/>
    <s v="Brendan Murry"/>
    <x v="2"/>
    <n v="1"/>
    <x v="1177"/>
    <n v="22497"/>
    <s v="Medium"/>
    <n v="37"/>
    <n v="90.97"/>
    <n v="0.04"/>
    <x v="6809"/>
    <n v="28"/>
    <n v="580.33000000000004"/>
    <n v="0.38"/>
    <x v="2"/>
    <x v="2"/>
    <x v="710"/>
    <x v="7"/>
    <x v="1"/>
    <n v="3136"/>
    <d v="2015-04-29T00:00:00"/>
    <x v="2"/>
    <x v="2"/>
    <n v="93727"/>
  </r>
  <r>
    <x v="1280"/>
    <n v="64"/>
    <s v="Jessica Myrick"/>
    <x v="0"/>
    <n v="1"/>
    <x v="1177"/>
    <n v="5767"/>
    <s v="High"/>
    <n v="31"/>
    <n v="82.99"/>
    <n v="0.08"/>
    <x v="6810"/>
    <n v="5.5"/>
    <n v="756.1"/>
    <n v="0.44"/>
    <x v="2"/>
    <x v="0"/>
    <x v="200"/>
    <x v="8"/>
    <x v="1"/>
    <n v="806"/>
    <d v="2015-04-30T00:00:00"/>
    <x v="0"/>
    <x v="44"/>
    <n v="82070"/>
  </r>
  <r>
    <x v="703"/>
    <n v="64"/>
    <s v="Justin Ellison"/>
    <x v="1"/>
    <n v="1"/>
    <x v="1177"/>
    <n v="30405"/>
    <s v="Low"/>
    <n v="7"/>
    <n v="400.98"/>
    <n v="0.05"/>
    <x v="6811"/>
    <n v="42.52"/>
    <n v="-303.44"/>
    <n v="0.71"/>
    <x v="1"/>
    <x v="4"/>
    <x v="460"/>
    <x v="4"/>
    <x v="3"/>
    <n v="4274"/>
    <d v="2015-05-03T00:00:00"/>
    <x v="2"/>
    <x v="32"/>
    <n v="39208"/>
  </r>
  <r>
    <x v="760"/>
    <n v="65"/>
    <s v="Rick Hansen"/>
    <x v="2"/>
    <n v="1"/>
    <x v="1178"/>
    <n v="28742"/>
    <s v="Low"/>
    <n v="35"/>
    <n v="16.91"/>
    <n v="0.09"/>
    <x v="6812"/>
    <n v="6.25"/>
    <n v="-7.92"/>
    <n v="0.57999999999999996"/>
    <x v="0"/>
    <x v="0"/>
    <x v="933"/>
    <x v="0"/>
    <x v="3"/>
    <n v="4025"/>
    <d v="2015-04-29T00:00:00"/>
    <x v="0"/>
    <x v="42"/>
    <n v="30338"/>
  </r>
  <r>
    <x v="1290"/>
    <n v="65"/>
    <s v="Tom Boeckenhauer"/>
    <x v="2"/>
    <n v="1"/>
    <x v="1178"/>
    <n v="38279"/>
    <s v="Medium"/>
    <n v="1"/>
    <n v="7.59"/>
    <n v="0.05"/>
    <x v="6813"/>
    <n v="4"/>
    <n v="-10.73"/>
    <n v="0.42"/>
    <x v="1"/>
    <x v="3"/>
    <x v="354"/>
    <x v="5"/>
    <x v="1"/>
    <n v="5384"/>
    <d v="2015-05-01T00:00:00"/>
    <x v="0"/>
    <x v="6"/>
    <n v="97405"/>
  </r>
  <r>
    <x v="516"/>
    <n v="65"/>
    <s v="Nathan Mautz"/>
    <x v="1"/>
    <n v="1"/>
    <x v="1178"/>
    <n v="36103"/>
    <s v="Critical"/>
    <n v="10"/>
    <n v="4.82"/>
    <n v="0.01"/>
    <x v="6161"/>
    <n v="5.72"/>
    <n v="-28.85"/>
    <n v="0.47"/>
    <x v="1"/>
    <x v="6"/>
    <x v="858"/>
    <x v="5"/>
    <x v="3"/>
    <n v="5066"/>
    <d v="2015-05-01T00:00:00"/>
    <x v="0"/>
    <x v="4"/>
    <n v="35810"/>
  </r>
  <r>
    <x v="253"/>
    <n v="65"/>
    <s v="Bill Eplett"/>
    <x v="2"/>
    <n v="1"/>
    <x v="1178"/>
    <n v="52519"/>
    <s v="High"/>
    <n v="6"/>
    <n v="20.48"/>
    <n v="0.09"/>
    <x v="6814"/>
    <n v="6.32"/>
    <n v="-29.77"/>
    <n v="0.57999999999999996"/>
    <x v="0"/>
    <x v="0"/>
    <x v="572"/>
    <x v="13"/>
    <x v="0"/>
    <n v="7372"/>
    <d v="2015-05-01T00:00:00"/>
    <x v="0"/>
    <x v="13"/>
    <n v="13905"/>
  </r>
  <r>
    <x v="559"/>
    <n v="65"/>
    <s v="Nat Gilpin"/>
    <x v="3"/>
    <n v="1"/>
    <x v="1178"/>
    <n v="34086"/>
    <s v="High"/>
    <n v="41"/>
    <n v="65.989999999999995"/>
    <n v="0.04"/>
    <x v="6815"/>
    <n v="2.5"/>
    <n v="655.91099999999994"/>
    <n v="0.55000000000000004"/>
    <x v="2"/>
    <x v="0"/>
    <x v="1215"/>
    <x v="9"/>
    <x v="2"/>
    <n v="4797"/>
    <d v="2015-05-01T00:00:00"/>
    <x v="0"/>
    <x v="11"/>
    <n v="73160"/>
  </r>
  <r>
    <x v="252"/>
    <n v="65"/>
    <s v="Ben Ferrer"/>
    <x v="2"/>
    <n v="1"/>
    <x v="1178"/>
    <n v="24643"/>
    <s v="Medium"/>
    <n v="30"/>
    <n v="85.99"/>
    <n v="0"/>
    <x v="6816"/>
    <n v="1.25"/>
    <n v="1181.2950000000001"/>
    <n v="0.39"/>
    <x v="2"/>
    <x v="6"/>
    <x v="1107"/>
    <x v="9"/>
    <x v="0"/>
    <n v="3457"/>
    <d v="2015-05-01T00:00:00"/>
    <x v="0"/>
    <x v="20"/>
    <n v="43229"/>
  </r>
  <r>
    <x v="516"/>
    <n v="65"/>
    <s v="Nathan Mautz"/>
    <x v="1"/>
    <n v="1"/>
    <x v="1178"/>
    <n v="36103"/>
    <s v="Critical"/>
    <n v="45"/>
    <n v="35.99"/>
    <n v="0.03"/>
    <x v="6817"/>
    <n v="0.99"/>
    <n v="701.65800000000002"/>
    <n v="0.35"/>
    <x v="2"/>
    <x v="6"/>
    <x v="427"/>
    <x v="9"/>
    <x v="3"/>
    <n v="5067"/>
    <d v="2015-05-01T00:00:00"/>
    <x v="0"/>
    <x v="4"/>
    <n v="35810"/>
  </r>
  <r>
    <x v="760"/>
    <n v="65"/>
    <s v="Rick Hansen"/>
    <x v="2"/>
    <n v="1"/>
    <x v="1178"/>
    <n v="28742"/>
    <s v="Low"/>
    <n v="7"/>
    <n v="376.13"/>
    <n v="0.04"/>
    <x v="6818"/>
    <n v="85.63"/>
    <n v="-209.56"/>
    <n v="0.74"/>
    <x v="1"/>
    <x v="4"/>
    <x v="171"/>
    <x v="4"/>
    <x v="3"/>
    <n v="4026"/>
    <d v="2015-05-06T00:00:00"/>
    <x v="2"/>
    <x v="42"/>
    <n v="30338"/>
  </r>
  <r>
    <x v="12"/>
    <n v="64"/>
    <s v="Ted Trevino"/>
    <x v="2"/>
    <n v="1"/>
    <x v="1178"/>
    <n v="2691"/>
    <s v="Low"/>
    <n v="14"/>
    <n v="260.98"/>
    <n v="0.1"/>
    <x v="6819"/>
    <n v="41.91"/>
    <n v="98.75"/>
    <n v="0.59"/>
    <x v="1"/>
    <x v="4"/>
    <x v="715"/>
    <x v="10"/>
    <x v="2"/>
    <n v="392"/>
    <d v="2015-05-08T00:00:00"/>
    <x v="2"/>
    <x v="9"/>
    <n v="78577"/>
  </r>
  <r>
    <x v="204"/>
    <n v="65"/>
    <s v="Bill Eplett"/>
    <x v="2"/>
    <n v="1"/>
    <x v="1179"/>
    <n v="644"/>
    <s v="Critical"/>
    <n v="5"/>
    <n v="320.98"/>
    <n v="0.01"/>
    <x v="6820"/>
    <n v="58.95"/>
    <n v="-171.92"/>
    <n v="0.56999999999999995"/>
    <x v="1"/>
    <x v="2"/>
    <x v="100"/>
    <x v="1"/>
    <x v="0"/>
    <n v="104"/>
    <d v="2015-05-01T00:00:00"/>
    <x v="2"/>
    <x v="13"/>
    <n v="13021"/>
  </r>
  <r>
    <x v="958"/>
    <n v="65"/>
    <s v="Michael Dominguez"/>
    <x v="1"/>
    <n v="1"/>
    <x v="1179"/>
    <n v="134"/>
    <s v="Not Specified"/>
    <n v="11"/>
    <n v="95.99"/>
    <n v="0.01"/>
    <x v="6821"/>
    <n v="35"/>
    <n v="-310.20999999999998"/>
    <m/>
    <x v="0"/>
    <x v="1"/>
    <x v="1"/>
    <x v="0"/>
    <x v="2"/>
    <n v="24"/>
    <d v="2015-05-02T00:00:00"/>
    <x v="0"/>
    <x v="23"/>
    <n v="53005"/>
  </r>
  <r>
    <x v="175"/>
    <n v="65"/>
    <s v="Lindsay Castell"/>
    <x v="2"/>
    <n v="1"/>
    <x v="1180"/>
    <n v="21410"/>
    <s v="Critical"/>
    <n v="16"/>
    <n v="123.38"/>
    <n v="0.01"/>
    <x v="6822"/>
    <n v="24.49"/>
    <n v="554.91"/>
    <n v="0.46"/>
    <x v="0"/>
    <x v="1"/>
    <x v="1194"/>
    <x v="13"/>
    <x v="1"/>
    <n v="2957"/>
    <d v="2015-05-03T00:00:00"/>
    <x v="1"/>
    <x v="43"/>
    <n v="59715"/>
  </r>
  <r>
    <x v="27"/>
    <n v="65"/>
    <s v="Maribeth Dona"/>
    <x v="1"/>
    <n v="1"/>
    <x v="1180"/>
    <n v="9952"/>
    <s v="High"/>
    <n v="47"/>
    <n v="167.27"/>
    <n v="0.01"/>
    <x v="6823"/>
    <n v="35"/>
    <n v="-771.09"/>
    <n v="0.85"/>
    <x v="0"/>
    <x v="1"/>
    <x v="905"/>
    <x v="0"/>
    <x v="3"/>
    <n v="1373"/>
    <d v="2015-05-03T00:00:00"/>
    <x v="1"/>
    <x v="16"/>
    <n v="20151"/>
  </r>
  <r>
    <x v="48"/>
    <n v="65"/>
    <s v="Katherine Murray"/>
    <x v="1"/>
    <n v="1"/>
    <x v="1181"/>
    <n v="40131"/>
    <s v="Low"/>
    <n v="24"/>
    <n v="9.06"/>
    <n v="0.06"/>
    <x v="6824"/>
    <n v="9.86"/>
    <n v="-119.31"/>
    <n v="0.4"/>
    <x v="0"/>
    <x v="0"/>
    <x v="505"/>
    <x v="2"/>
    <x v="0"/>
    <n v="5674"/>
    <d v="2015-05-02T00:00:00"/>
    <x v="0"/>
    <x v="25"/>
    <n v="5451"/>
  </r>
  <r>
    <x v="209"/>
    <n v="65"/>
    <s v="Nicole Hansen"/>
    <x v="0"/>
    <n v="1"/>
    <x v="1181"/>
    <n v="3524"/>
    <s v="High"/>
    <n v="21"/>
    <n v="18.97"/>
    <n v="0"/>
    <x v="6825"/>
    <n v="9.0299999999999994"/>
    <n v="52.35"/>
    <n v="0.37"/>
    <x v="0"/>
    <x v="0"/>
    <x v="138"/>
    <x v="2"/>
    <x v="2"/>
    <n v="513"/>
    <d v="2015-05-03T00:00:00"/>
    <x v="0"/>
    <x v="14"/>
    <n v="60901"/>
  </r>
  <r>
    <x v="1108"/>
    <n v="65"/>
    <s v="Alan Hwang"/>
    <x v="2"/>
    <n v="1"/>
    <x v="1181"/>
    <n v="54339"/>
    <s v="Low"/>
    <n v="41"/>
    <n v="65.989999999999995"/>
    <n v="0.06"/>
    <x v="6826"/>
    <n v="5.31"/>
    <n v="458.62200000000001"/>
    <n v="0.56999999999999995"/>
    <x v="2"/>
    <x v="0"/>
    <x v="789"/>
    <x v="9"/>
    <x v="2"/>
    <n v="7593"/>
    <d v="2015-05-07T00:00:00"/>
    <x v="0"/>
    <x v="9"/>
    <n v="75088"/>
  </r>
  <r>
    <x v="1108"/>
    <n v="65"/>
    <s v="Alan Hwang"/>
    <x v="2"/>
    <n v="1"/>
    <x v="1181"/>
    <n v="54339"/>
    <s v="Low"/>
    <n v="48"/>
    <n v="59.98"/>
    <n v="0.02"/>
    <x v="6827"/>
    <n v="3.99"/>
    <n v="1053.21"/>
    <n v="0.56999999999999995"/>
    <x v="0"/>
    <x v="0"/>
    <x v="89"/>
    <x v="13"/>
    <x v="2"/>
    <n v="7592"/>
    <d v="2015-05-09T00:00:00"/>
    <x v="1"/>
    <x v="9"/>
    <n v="75088"/>
  </r>
  <r>
    <x v="450"/>
    <n v="65"/>
    <s v="John Murray"/>
    <x v="0"/>
    <n v="1"/>
    <x v="1181"/>
    <n v="57093"/>
    <s v="Low"/>
    <n v="3"/>
    <n v="5.34"/>
    <n v="0.05"/>
    <x v="6828"/>
    <n v="2.99"/>
    <n v="-7.7854999999999999"/>
    <n v="0.38"/>
    <x v="0"/>
    <x v="0"/>
    <x v="266"/>
    <x v="3"/>
    <x v="1"/>
    <n v="7986"/>
    <d v="2015-05-09T00:00:00"/>
    <x v="0"/>
    <x v="37"/>
    <n v="88310"/>
  </r>
  <r>
    <x v="450"/>
    <n v="65"/>
    <s v="John Murray"/>
    <x v="0"/>
    <n v="1"/>
    <x v="1181"/>
    <n v="57093"/>
    <s v="Low"/>
    <n v="47"/>
    <n v="15.42"/>
    <n v="0"/>
    <x v="6829"/>
    <n v="5.41"/>
    <n v="31.93"/>
    <n v="0.59"/>
    <x v="0"/>
    <x v="0"/>
    <x v="387"/>
    <x v="0"/>
    <x v="1"/>
    <n v="7987"/>
    <d v="2015-05-09T00:00:00"/>
    <x v="0"/>
    <x v="37"/>
    <n v="88310"/>
  </r>
  <r>
    <x v="986"/>
    <n v="65"/>
    <s v="Lena Creighton"/>
    <x v="2"/>
    <n v="1"/>
    <x v="1182"/>
    <n v="22951"/>
    <s v="Medium"/>
    <n v="24"/>
    <n v="65.989999999999995"/>
    <n v="0.1"/>
    <x v="6830"/>
    <n v="8.99"/>
    <n v="34.362000000000002"/>
    <n v="0.6"/>
    <x v="2"/>
    <x v="0"/>
    <x v="859"/>
    <x v="9"/>
    <x v="0"/>
    <n v="3202"/>
    <d v="2015-05-03T00:00:00"/>
    <x v="0"/>
    <x v="0"/>
    <n v="15235"/>
  </r>
  <r>
    <x v="961"/>
    <n v="65"/>
    <s v="Brad Norvell"/>
    <x v="2"/>
    <n v="1"/>
    <x v="1182"/>
    <n v="55749"/>
    <s v="Critical"/>
    <n v="42"/>
    <n v="8.74"/>
    <n v="0.01"/>
    <x v="6831"/>
    <n v="1.39"/>
    <n v="149.44999999999999"/>
    <n v="0.38"/>
    <x v="0"/>
    <x v="0"/>
    <x v="90"/>
    <x v="15"/>
    <x v="2"/>
    <n v="7793"/>
    <d v="2015-05-04T00:00:00"/>
    <x v="0"/>
    <x v="3"/>
    <n v="56301"/>
  </r>
  <r>
    <x v="443"/>
    <n v="65"/>
    <s v="Chuck Clark"/>
    <x v="2"/>
    <n v="1"/>
    <x v="1182"/>
    <n v="7488"/>
    <s v="Critical"/>
    <n v="9"/>
    <n v="2.84"/>
    <n v="0.08"/>
    <x v="6832"/>
    <n v="0.93"/>
    <n v="-1.76"/>
    <n v="0.54"/>
    <x v="0"/>
    <x v="3"/>
    <x v="623"/>
    <x v="6"/>
    <x v="1"/>
    <n v="1028"/>
    <d v="2015-05-04T00:00:00"/>
    <x v="0"/>
    <x v="18"/>
    <n v="89031"/>
  </r>
  <r>
    <x v="628"/>
    <n v="65"/>
    <s v="Steve Nguyen"/>
    <x v="0"/>
    <n v="1"/>
    <x v="1182"/>
    <n v="18917"/>
    <s v="Critical"/>
    <n v="14"/>
    <n v="2.08"/>
    <n v="0.08"/>
    <x v="5657"/>
    <n v="1.49"/>
    <n v="-8.3605"/>
    <n v="0.38"/>
    <x v="0"/>
    <x v="0"/>
    <x v="1081"/>
    <x v="3"/>
    <x v="0"/>
    <n v="2616"/>
    <d v="2015-05-05T00:00:00"/>
    <x v="0"/>
    <x v="20"/>
    <n v="44224"/>
  </r>
  <r>
    <x v="421"/>
    <n v="65"/>
    <s v="Christina Anderson"/>
    <x v="2"/>
    <n v="1"/>
    <x v="1182"/>
    <n v="30375"/>
    <s v="Low"/>
    <n v="20"/>
    <n v="3.36"/>
    <n v="0.03"/>
    <x v="6833"/>
    <n v="6.27"/>
    <n v="-92.954499999999996"/>
    <n v="0.4"/>
    <x v="0"/>
    <x v="0"/>
    <x v="19"/>
    <x v="3"/>
    <x v="3"/>
    <n v="4270"/>
    <d v="2015-05-07T00:00:00"/>
    <x v="0"/>
    <x v="29"/>
    <n v="37211"/>
  </r>
  <r>
    <x v="1085"/>
    <n v="65"/>
    <s v="Corey Lock"/>
    <x v="1"/>
    <n v="1"/>
    <x v="1182"/>
    <n v="51267"/>
    <s v="Low"/>
    <n v="46"/>
    <n v="100.98"/>
    <n v="0.08"/>
    <x v="6834"/>
    <n v="35.840000000000003"/>
    <n v="-335.77"/>
    <n v="0.62"/>
    <x v="1"/>
    <x v="4"/>
    <x v="35"/>
    <x v="10"/>
    <x v="1"/>
    <n v="7186"/>
    <d v="2015-05-08T00:00:00"/>
    <x v="2"/>
    <x v="2"/>
    <n v="95351"/>
  </r>
  <r>
    <x v="279"/>
    <n v="65"/>
    <s v="Guy Phonely"/>
    <x v="2"/>
    <n v="1"/>
    <x v="1183"/>
    <n v="10470"/>
    <s v="Low"/>
    <n v="40"/>
    <n v="44.01"/>
    <n v="0.02"/>
    <x v="6835"/>
    <n v="3.5"/>
    <n v="490.77"/>
    <n v="0.59"/>
    <x v="0"/>
    <x v="0"/>
    <x v="624"/>
    <x v="13"/>
    <x v="0"/>
    <n v="1452"/>
    <d v="2015-05-06T00:00:00"/>
    <x v="1"/>
    <x v="20"/>
    <n v="43017"/>
  </r>
  <r>
    <x v="634"/>
    <n v="65"/>
    <s v="Valerie Takahito"/>
    <x v="3"/>
    <n v="1"/>
    <x v="1183"/>
    <n v="39652"/>
    <s v="Low"/>
    <n v="5"/>
    <n v="2.88"/>
    <n v="0.03"/>
    <x v="6836"/>
    <n v="0.5"/>
    <n v="1.17"/>
    <n v="0.36"/>
    <x v="0"/>
    <x v="0"/>
    <x v="1155"/>
    <x v="12"/>
    <x v="1"/>
    <n v="5593"/>
    <d v="2015-05-06T00:00:00"/>
    <x v="0"/>
    <x v="6"/>
    <n v="97060"/>
  </r>
  <r>
    <x v="118"/>
    <n v="65"/>
    <s v="Jocasta Rupert"/>
    <x v="3"/>
    <n v="1"/>
    <x v="1183"/>
    <n v="49380"/>
    <s v="Medium"/>
    <n v="11"/>
    <n v="1938.02"/>
    <n v="0.02"/>
    <x v="6837"/>
    <n v="13.99"/>
    <n v="6138.48"/>
    <n v="0.38"/>
    <x v="2"/>
    <x v="5"/>
    <x v="270"/>
    <x v="7"/>
    <x v="3"/>
    <n v="6923"/>
    <d v="2015-05-06T00:00:00"/>
    <x v="0"/>
    <x v="16"/>
    <n v="20190"/>
  </r>
  <r>
    <x v="279"/>
    <n v="65"/>
    <s v="Guy Phonely"/>
    <x v="2"/>
    <n v="1"/>
    <x v="1183"/>
    <n v="10470"/>
    <s v="Low"/>
    <n v="20"/>
    <n v="175.99"/>
    <n v="0.09"/>
    <x v="6838"/>
    <n v="4.99"/>
    <n v="333.72"/>
    <n v="0.59"/>
    <x v="2"/>
    <x v="0"/>
    <x v="314"/>
    <x v="9"/>
    <x v="0"/>
    <n v="1454"/>
    <d v="2015-05-06T00:00:00"/>
    <x v="0"/>
    <x v="20"/>
    <n v="43017"/>
  </r>
  <r>
    <x v="209"/>
    <n v="65"/>
    <s v="Nicole Hansen"/>
    <x v="0"/>
    <n v="1"/>
    <x v="1183"/>
    <n v="8833"/>
    <s v="Low"/>
    <n v="40"/>
    <n v="80.98"/>
    <n v="0"/>
    <x v="6839"/>
    <n v="35"/>
    <n v="-846.73"/>
    <n v="0.81"/>
    <x v="0"/>
    <x v="1"/>
    <x v="695"/>
    <x v="0"/>
    <x v="2"/>
    <n v="1205"/>
    <d v="2015-05-08T00:00:00"/>
    <x v="0"/>
    <x v="14"/>
    <n v="60901"/>
  </r>
  <r>
    <x v="1239"/>
    <n v="65"/>
    <s v="Khloe Miller"/>
    <x v="2"/>
    <n v="1"/>
    <x v="1183"/>
    <n v="10470"/>
    <s v="Critical"/>
    <n v="35"/>
    <n v="7.38"/>
    <n v="0.1"/>
    <x v="6840"/>
    <n v="5.21"/>
    <n v="-94.78"/>
    <n v="0.56000000000000005"/>
    <x v="1"/>
    <x v="0"/>
    <x v="645"/>
    <x v="5"/>
    <x v="2"/>
    <n v="1455"/>
    <d v="2015-05-09T00:00:00"/>
    <x v="0"/>
    <x v="24"/>
    <n v="48073"/>
  </r>
  <r>
    <x v="634"/>
    <n v="65"/>
    <s v="Valerie Takahito"/>
    <x v="3"/>
    <n v="1"/>
    <x v="1183"/>
    <n v="39652"/>
    <s v="Low"/>
    <n v="4"/>
    <n v="195.99"/>
    <n v="0.03"/>
    <x v="6841"/>
    <n v="8.99"/>
    <n v="-773.34400000000005"/>
    <n v="0.6"/>
    <x v="2"/>
    <x v="0"/>
    <x v="301"/>
    <x v="9"/>
    <x v="1"/>
    <n v="5594"/>
    <d v="2015-05-09T00:00:00"/>
    <x v="0"/>
    <x v="6"/>
    <n v="97060"/>
  </r>
  <r>
    <x v="279"/>
    <n v="65"/>
    <s v="Guy Phonely"/>
    <x v="2"/>
    <n v="1"/>
    <x v="1183"/>
    <n v="10470"/>
    <s v="Low"/>
    <n v="8"/>
    <n v="15.99"/>
    <n v="0.03"/>
    <x v="6842"/>
    <n v="13.18"/>
    <n v="-54.613500000000002"/>
    <n v="0.37"/>
    <x v="0"/>
    <x v="0"/>
    <x v="48"/>
    <x v="3"/>
    <x v="0"/>
    <n v="1453"/>
    <d v="2015-05-11T00:00:00"/>
    <x v="0"/>
    <x v="20"/>
    <n v="43017"/>
  </r>
  <r>
    <x v="955"/>
    <n v="65"/>
    <s v="Sam Craven"/>
    <x v="1"/>
    <n v="1"/>
    <x v="1184"/>
    <n v="2023"/>
    <s v="Low"/>
    <n v="4"/>
    <n v="73.98"/>
    <n v="0.09"/>
    <x v="6843"/>
    <n v="12.14"/>
    <n v="-321.83999999999997"/>
    <n v="0.67"/>
    <x v="2"/>
    <x v="0"/>
    <x v="160"/>
    <x v="8"/>
    <x v="3"/>
    <n v="290"/>
    <d v="2015-05-05T00:00:00"/>
    <x v="0"/>
    <x v="42"/>
    <n v="30809"/>
  </r>
  <r>
    <x v="148"/>
    <n v="65"/>
    <s v="Joy Smith"/>
    <x v="2"/>
    <n v="1"/>
    <x v="1184"/>
    <n v="53477"/>
    <s v="High"/>
    <n v="27"/>
    <n v="300.98"/>
    <n v="0.06"/>
    <x v="6844"/>
    <n v="64.73"/>
    <n v="1261.44"/>
    <n v="0.56000000000000005"/>
    <x v="1"/>
    <x v="2"/>
    <x v="290"/>
    <x v="1"/>
    <x v="2"/>
    <n v="7494"/>
    <d v="2015-05-06T00:00:00"/>
    <x v="2"/>
    <x v="36"/>
    <n v="47906"/>
  </r>
  <r>
    <x v="333"/>
    <n v="65"/>
    <s v="Greg Maxwell"/>
    <x v="1"/>
    <n v="1"/>
    <x v="1184"/>
    <n v="16257"/>
    <s v="Not Specified"/>
    <n v="16"/>
    <n v="5.98"/>
    <n v="0.03"/>
    <x v="6845"/>
    <n v="2.5"/>
    <n v="16.329999999999998"/>
    <n v="0.36"/>
    <x v="0"/>
    <x v="0"/>
    <x v="487"/>
    <x v="15"/>
    <x v="2"/>
    <n v="2261"/>
    <d v="2015-05-06T00:00:00"/>
    <x v="0"/>
    <x v="24"/>
    <n v="48708"/>
  </r>
  <r>
    <x v="148"/>
    <n v="65"/>
    <s v="Joy Smith"/>
    <x v="2"/>
    <n v="1"/>
    <x v="1184"/>
    <n v="53477"/>
    <s v="High"/>
    <n v="32"/>
    <n v="95.95"/>
    <n v="0.01"/>
    <x v="6846"/>
    <n v="74.349999999999994"/>
    <n v="-1207.18"/>
    <n v="0.56999999999999995"/>
    <x v="1"/>
    <x v="2"/>
    <x v="900"/>
    <x v="1"/>
    <x v="2"/>
    <n v="7493"/>
    <d v="2015-05-07T00:00:00"/>
    <x v="2"/>
    <x v="36"/>
    <n v="47906"/>
  </r>
  <r>
    <x v="584"/>
    <n v="65"/>
    <s v="Anthony O'Donnell"/>
    <x v="3"/>
    <n v="1"/>
    <x v="1184"/>
    <n v="48197"/>
    <s v="Not Specified"/>
    <n v="32"/>
    <n v="40.97"/>
    <n v="7.0000000000000007E-2"/>
    <x v="6847"/>
    <n v="14.45"/>
    <n v="154.74"/>
    <n v="0.56999999999999995"/>
    <x v="1"/>
    <x v="1"/>
    <x v="1063"/>
    <x v="5"/>
    <x v="2"/>
    <n v="6769"/>
    <d v="2015-05-07T00:00:00"/>
    <x v="0"/>
    <x v="38"/>
    <n v="66203"/>
  </r>
  <r>
    <x v="148"/>
    <n v="65"/>
    <s v="Joy Smith"/>
    <x v="2"/>
    <n v="1"/>
    <x v="1184"/>
    <n v="53477"/>
    <s v="High"/>
    <n v="28"/>
    <n v="161.55000000000001"/>
    <n v="7.0000000000000007E-2"/>
    <x v="6848"/>
    <n v="19.989999999999998"/>
    <n v="610.9"/>
    <n v="0.66"/>
    <x v="0"/>
    <x v="0"/>
    <x v="73"/>
    <x v="0"/>
    <x v="2"/>
    <n v="7496"/>
    <d v="2015-05-07T00:00:00"/>
    <x v="0"/>
    <x v="36"/>
    <n v="47906"/>
  </r>
  <r>
    <x v="148"/>
    <n v="65"/>
    <s v="Joy Smith"/>
    <x v="2"/>
    <n v="1"/>
    <x v="1184"/>
    <n v="53477"/>
    <s v="High"/>
    <n v="36"/>
    <n v="37.94"/>
    <n v="0.06"/>
    <x v="6849"/>
    <n v="5.08"/>
    <n v="536.87"/>
    <n v="0.38"/>
    <x v="0"/>
    <x v="3"/>
    <x v="421"/>
    <x v="2"/>
    <x v="2"/>
    <n v="7495"/>
    <d v="2015-05-07T00:00:00"/>
    <x v="0"/>
    <x v="36"/>
    <n v="47906"/>
  </r>
  <r>
    <x v="955"/>
    <n v="65"/>
    <s v="Sam Craven"/>
    <x v="1"/>
    <n v="1"/>
    <x v="1184"/>
    <n v="2023"/>
    <s v="Low"/>
    <n v="50"/>
    <n v="4.9800000000000004"/>
    <n v="0.06"/>
    <x v="6850"/>
    <n v="5.49"/>
    <n v="-132.51"/>
    <n v="0.38"/>
    <x v="0"/>
    <x v="0"/>
    <x v="552"/>
    <x v="2"/>
    <x v="3"/>
    <n v="291"/>
    <d v="2015-05-07T00:00:00"/>
    <x v="0"/>
    <x v="42"/>
    <n v="30809"/>
  </r>
  <r>
    <x v="1235"/>
    <n v="65"/>
    <s v="Vicky Freymann"/>
    <x v="1"/>
    <n v="1"/>
    <x v="1184"/>
    <n v="9409"/>
    <s v="Critical"/>
    <n v="12"/>
    <n v="152.47999999999999"/>
    <n v="0.1"/>
    <x v="6851"/>
    <n v="4"/>
    <n v="-390.77"/>
    <n v="0.79"/>
    <x v="2"/>
    <x v="0"/>
    <x v="378"/>
    <x v="8"/>
    <x v="2"/>
    <n v="1288"/>
    <d v="2015-05-07T00:00:00"/>
    <x v="0"/>
    <x v="24"/>
    <n v="48239"/>
  </r>
  <r>
    <x v="82"/>
    <n v="65"/>
    <s v="Christina Anderson"/>
    <x v="2"/>
    <n v="1"/>
    <x v="1185"/>
    <n v="27265"/>
    <s v="Critical"/>
    <n v="49"/>
    <n v="299.99"/>
    <n v="0.02"/>
    <x v="6852"/>
    <n v="11.64"/>
    <n v="-1791.5"/>
    <n v="0.5"/>
    <x v="2"/>
    <x v="1"/>
    <x v="843"/>
    <x v="11"/>
    <x v="3"/>
    <n v="3822"/>
    <d v="2015-05-06T00:00:00"/>
    <x v="0"/>
    <x v="29"/>
    <n v="37130"/>
  </r>
  <r>
    <x v="518"/>
    <n v="65"/>
    <s v="Vivek Grady"/>
    <x v="1"/>
    <n v="1"/>
    <x v="1185"/>
    <n v="21796"/>
    <s v="Low"/>
    <n v="2"/>
    <n v="20.99"/>
    <n v="0.01"/>
    <x v="6853"/>
    <n v="4.8099999999999996"/>
    <n v="-99.978999999999999"/>
    <n v="0.57999999999999996"/>
    <x v="2"/>
    <x v="5"/>
    <x v="358"/>
    <x v="9"/>
    <x v="0"/>
    <n v="3033"/>
    <d v="2015-05-06T00:00:00"/>
    <x v="0"/>
    <x v="20"/>
    <n v="45373"/>
  </r>
  <r>
    <x v="421"/>
    <n v="65"/>
    <s v="Christina Anderson"/>
    <x v="2"/>
    <n v="1"/>
    <x v="1185"/>
    <n v="27265"/>
    <s v="Critical"/>
    <n v="36"/>
    <n v="162.93"/>
    <n v="0.05"/>
    <x v="6854"/>
    <n v="19.989999999999998"/>
    <n v="2254.16"/>
    <n v="0.39"/>
    <x v="0"/>
    <x v="0"/>
    <x v="75"/>
    <x v="15"/>
    <x v="3"/>
    <n v="3823"/>
    <d v="2015-05-07T00:00:00"/>
    <x v="1"/>
    <x v="29"/>
    <n v="37211"/>
  </r>
  <r>
    <x v="443"/>
    <n v="65"/>
    <s v="Roland Murray"/>
    <x v="1"/>
    <n v="1"/>
    <x v="1185"/>
    <n v="8679"/>
    <s v="Medium"/>
    <n v="46"/>
    <n v="9.11"/>
    <n v="0.01"/>
    <x v="6855"/>
    <n v="2.15"/>
    <n v="161.32"/>
    <n v="0.4"/>
    <x v="0"/>
    <x v="3"/>
    <x v="5"/>
    <x v="2"/>
    <x v="1"/>
    <n v="1188"/>
    <d v="2015-05-07T00:00:00"/>
    <x v="0"/>
    <x v="18"/>
    <n v="89031"/>
  </r>
  <r>
    <x v="421"/>
    <n v="65"/>
    <s v="Christina Anderson"/>
    <x v="2"/>
    <n v="1"/>
    <x v="1185"/>
    <n v="27265"/>
    <s v="Critical"/>
    <n v="49"/>
    <n v="8.34"/>
    <n v="0.03"/>
    <x v="6856"/>
    <n v="0.96"/>
    <n v="161.94999999999999"/>
    <n v="0.43"/>
    <x v="1"/>
    <x v="3"/>
    <x v="72"/>
    <x v="5"/>
    <x v="3"/>
    <n v="3824"/>
    <d v="2015-05-08T00:00:00"/>
    <x v="1"/>
    <x v="29"/>
    <n v="37211"/>
  </r>
  <r>
    <x v="1164"/>
    <n v="65"/>
    <s v="Nathan Mautz"/>
    <x v="1"/>
    <n v="1"/>
    <x v="1185"/>
    <n v="6785"/>
    <s v="Medium"/>
    <n v="7"/>
    <n v="25.38"/>
    <n v="0.03"/>
    <x v="6857"/>
    <n v="8.99"/>
    <n v="80.319999999999993"/>
    <n v="0.5"/>
    <x v="1"/>
    <x v="6"/>
    <x v="657"/>
    <x v="5"/>
    <x v="3"/>
    <n v="936"/>
    <d v="2015-05-08T00:00:00"/>
    <x v="0"/>
    <x v="4"/>
    <n v="35209"/>
  </r>
  <r>
    <x v="1389"/>
    <n v="65"/>
    <s v="Edward Nazzal"/>
    <x v="1"/>
    <n v="1"/>
    <x v="1185"/>
    <n v="22272"/>
    <s v="High"/>
    <n v="37"/>
    <n v="152.47999999999999"/>
    <n v="0.1"/>
    <x v="6858"/>
    <n v="4"/>
    <n v="14.85"/>
    <n v="0.79"/>
    <x v="2"/>
    <x v="0"/>
    <x v="378"/>
    <x v="8"/>
    <x v="2"/>
    <n v="3104"/>
    <d v="2015-05-08T00:00:00"/>
    <x v="0"/>
    <x v="9"/>
    <n v="77381"/>
  </r>
  <r>
    <x v="1389"/>
    <n v="65"/>
    <s v="Edward Nazzal"/>
    <x v="1"/>
    <n v="1"/>
    <x v="1185"/>
    <n v="22272"/>
    <s v="High"/>
    <n v="30"/>
    <n v="35.409999999999997"/>
    <n v="0.08"/>
    <x v="6859"/>
    <n v="1.99"/>
    <n v="342.41"/>
    <n v="0.43"/>
    <x v="2"/>
    <x v="6"/>
    <x v="506"/>
    <x v="8"/>
    <x v="2"/>
    <n v="3105"/>
    <d v="2015-05-08T00:00:00"/>
    <x v="0"/>
    <x v="9"/>
    <n v="77381"/>
  </r>
  <r>
    <x v="518"/>
    <n v="65"/>
    <s v="Vivek Grady"/>
    <x v="1"/>
    <n v="1"/>
    <x v="1185"/>
    <n v="21796"/>
    <s v="Low"/>
    <n v="46"/>
    <n v="99.99"/>
    <n v="0.04"/>
    <x v="6860"/>
    <n v="19.989999999999998"/>
    <n v="1033.3800000000001"/>
    <n v="0.52"/>
    <x v="2"/>
    <x v="0"/>
    <x v="338"/>
    <x v="8"/>
    <x v="0"/>
    <n v="3032"/>
    <d v="2015-05-10T00:00:00"/>
    <x v="0"/>
    <x v="20"/>
    <n v="45373"/>
  </r>
  <r>
    <x v="849"/>
    <n v="65"/>
    <s v="Vivek Grady"/>
    <x v="1"/>
    <n v="1"/>
    <x v="1185"/>
    <n v="21796"/>
    <s v="Low"/>
    <n v="31"/>
    <n v="1.1399999999999999"/>
    <n v="7.0000000000000007E-2"/>
    <x v="6861"/>
    <n v="0.7"/>
    <n v="-3.19"/>
    <n v="0.38"/>
    <x v="0"/>
    <x v="3"/>
    <x v="178"/>
    <x v="14"/>
    <x v="0"/>
    <n v="3035"/>
    <d v="2015-05-11T00:00:00"/>
    <x v="0"/>
    <x v="20"/>
    <n v="43221"/>
  </r>
  <r>
    <x v="849"/>
    <n v="65"/>
    <s v="Vivek Grady"/>
    <x v="1"/>
    <n v="1"/>
    <x v="1185"/>
    <n v="21796"/>
    <s v="Low"/>
    <n v="41"/>
    <n v="15.67"/>
    <n v="0.1"/>
    <x v="6862"/>
    <n v="1.39"/>
    <n v="274.66000000000003"/>
    <n v="0.38"/>
    <x v="0"/>
    <x v="0"/>
    <x v="539"/>
    <x v="15"/>
    <x v="0"/>
    <n v="3034"/>
    <d v="2015-05-13T00:00:00"/>
    <x v="0"/>
    <x v="20"/>
    <n v="43221"/>
  </r>
  <r>
    <x v="170"/>
    <n v="65"/>
    <s v="Roy Collins"/>
    <x v="2"/>
    <n v="1"/>
    <x v="1186"/>
    <n v="130"/>
    <s v="High"/>
    <n v="29"/>
    <n v="18.97"/>
    <n v="0.02"/>
    <x v="6863"/>
    <n v="9.0299999999999994"/>
    <n v="71.75"/>
    <n v="0.37"/>
    <x v="0"/>
    <x v="0"/>
    <x v="138"/>
    <x v="2"/>
    <x v="3"/>
    <n v="20"/>
    <d v="2015-05-08T00:00:00"/>
    <x v="0"/>
    <x v="29"/>
    <n v="37311"/>
  </r>
  <r>
    <x v="348"/>
    <n v="65"/>
    <s v="Tom Stivers"/>
    <x v="0"/>
    <n v="1"/>
    <x v="1186"/>
    <n v="30784"/>
    <s v="Medium"/>
    <n v="48"/>
    <n v="6.7"/>
    <n v="0.02"/>
    <x v="6864"/>
    <n v="1.56"/>
    <n v="80.13"/>
    <n v="0.52"/>
    <x v="0"/>
    <x v="3"/>
    <x v="241"/>
    <x v="6"/>
    <x v="0"/>
    <n v="4320"/>
    <d v="2015-05-08T00:00:00"/>
    <x v="0"/>
    <x v="13"/>
    <n v="12306"/>
  </r>
  <r>
    <x v="434"/>
    <n v="65"/>
    <s v="Neil Knudson"/>
    <x v="2"/>
    <n v="1"/>
    <x v="1186"/>
    <n v="17862"/>
    <s v="Not Specified"/>
    <n v="1"/>
    <n v="20.97"/>
    <n v="0"/>
    <x v="6865"/>
    <n v="6.5"/>
    <n v="-57.04"/>
    <n v="0.78"/>
    <x v="2"/>
    <x v="0"/>
    <x v="992"/>
    <x v="8"/>
    <x v="3"/>
    <n v="2460"/>
    <d v="2015-05-08T00:00:00"/>
    <x v="0"/>
    <x v="45"/>
    <n v="28144"/>
  </r>
  <r>
    <x v="348"/>
    <n v="65"/>
    <s v="Tom Stivers"/>
    <x v="0"/>
    <n v="1"/>
    <x v="1186"/>
    <n v="30784"/>
    <s v="Medium"/>
    <n v="10"/>
    <n v="70.98"/>
    <n v="0.06"/>
    <x v="6866"/>
    <n v="26.74"/>
    <n v="-127.94"/>
    <n v="0.6"/>
    <x v="1"/>
    <x v="4"/>
    <x v="876"/>
    <x v="10"/>
    <x v="0"/>
    <n v="4319"/>
    <d v="2015-05-09T00:00:00"/>
    <x v="2"/>
    <x v="13"/>
    <n v="12306"/>
  </r>
  <r>
    <x v="434"/>
    <n v="65"/>
    <s v="Neil Knudson"/>
    <x v="2"/>
    <n v="1"/>
    <x v="1186"/>
    <n v="17862"/>
    <s v="Not Specified"/>
    <n v="31"/>
    <n v="2.1"/>
    <n v="0.08"/>
    <x v="6867"/>
    <n v="0.7"/>
    <n v="4.87"/>
    <n v="0.56999999999999995"/>
    <x v="0"/>
    <x v="3"/>
    <x v="37"/>
    <x v="6"/>
    <x v="3"/>
    <n v="2461"/>
    <d v="2015-05-09T00:00:00"/>
    <x v="1"/>
    <x v="45"/>
    <n v="28144"/>
  </r>
  <r>
    <x v="494"/>
    <n v="65"/>
    <s v="Allen Golden"/>
    <x v="3"/>
    <n v="1"/>
    <x v="1186"/>
    <n v="46977"/>
    <s v="Medium"/>
    <n v="10"/>
    <n v="4.82"/>
    <n v="0.06"/>
    <x v="6868"/>
    <n v="1.49"/>
    <n v="7.2504999999999997"/>
    <n v="0.36"/>
    <x v="0"/>
    <x v="0"/>
    <x v="1193"/>
    <x v="3"/>
    <x v="2"/>
    <n v="6599"/>
    <d v="2015-05-09T00:00:00"/>
    <x v="0"/>
    <x v="9"/>
    <n v="78207"/>
  </r>
  <r>
    <x v="252"/>
    <n v="65"/>
    <s v="Arthur Prichep"/>
    <x v="1"/>
    <n v="1"/>
    <x v="1186"/>
    <n v="58435"/>
    <s v="Low"/>
    <n v="11"/>
    <n v="22.38"/>
    <n v="0.01"/>
    <x v="6869"/>
    <n v="15.1"/>
    <n v="-35.615499999999997"/>
    <n v="0.38"/>
    <x v="0"/>
    <x v="0"/>
    <x v="428"/>
    <x v="3"/>
    <x v="0"/>
    <n v="8177"/>
    <d v="2015-05-09T00:00:00"/>
    <x v="0"/>
    <x v="20"/>
    <n v="43229"/>
  </r>
  <r>
    <x v="170"/>
    <n v="65"/>
    <s v="Roy Collins"/>
    <x v="2"/>
    <n v="1"/>
    <x v="1186"/>
    <n v="130"/>
    <s v="High"/>
    <n v="3"/>
    <n v="150.97999999999999"/>
    <n v="0.05"/>
    <x v="6870"/>
    <n v="13.99"/>
    <n v="-309.82440000000003"/>
    <n v="0.38"/>
    <x v="2"/>
    <x v="5"/>
    <x v="170"/>
    <x v="7"/>
    <x v="3"/>
    <n v="19"/>
    <d v="2015-05-09T00:00:00"/>
    <x v="1"/>
    <x v="29"/>
    <n v="37311"/>
  </r>
  <r>
    <x v="494"/>
    <n v="65"/>
    <s v="Allen Golden"/>
    <x v="3"/>
    <n v="1"/>
    <x v="1186"/>
    <n v="46977"/>
    <s v="Medium"/>
    <n v="19"/>
    <n v="175.99"/>
    <n v="0.02"/>
    <x v="6871"/>
    <n v="8.99"/>
    <n v="494.63099999999997"/>
    <n v="0.56999999999999995"/>
    <x v="2"/>
    <x v="0"/>
    <x v="402"/>
    <x v="9"/>
    <x v="2"/>
    <n v="6600"/>
    <d v="2015-05-09T00:00:00"/>
    <x v="0"/>
    <x v="9"/>
    <n v="78207"/>
  </r>
  <r>
    <x v="170"/>
    <n v="65"/>
    <s v="Roy Collins"/>
    <x v="2"/>
    <n v="1"/>
    <x v="1186"/>
    <n v="130"/>
    <s v="High"/>
    <n v="23"/>
    <n v="9.7100000000000009"/>
    <n v="0.05"/>
    <x v="6872"/>
    <n v="9.4499999999999993"/>
    <n v="-134.31"/>
    <n v="0.6"/>
    <x v="0"/>
    <x v="0"/>
    <x v="262"/>
    <x v="0"/>
    <x v="3"/>
    <n v="21"/>
    <d v="2015-05-10T00:00:00"/>
    <x v="0"/>
    <x v="29"/>
    <n v="37311"/>
  </r>
  <r>
    <x v="387"/>
    <n v="65"/>
    <s v="Alyssa Crouse"/>
    <x v="2"/>
    <n v="1"/>
    <x v="1187"/>
    <n v="21510"/>
    <s v="High"/>
    <n v="16"/>
    <n v="22.24"/>
    <n v="0.04"/>
    <x v="6873"/>
    <n v="1.99"/>
    <n v="98.28"/>
    <n v="0.43"/>
    <x v="2"/>
    <x v="6"/>
    <x v="975"/>
    <x v="8"/>
    <x v="1"/>
    <n v="2979"/>
    <d v="2015-05-08T00:00:00"/>
    <x v="1"/>
    <x v="6"/>
    <n v="97128"/>
  </r>
  <r>
    <x v="878"/>
    <n v="65"/>
    <s v="Cynthia Arntzen"/>
    <x v="0"/>
    <n v="1"/>
    <x v="1187"/>
    <n v="38437"/>
    <s v="Critical"/>
    <n v="19"/>
    <n v="212.6"/>
    <n v="0.04"/>
    <x v="6874"/>
    <n v="52.2"/>
    <n v="199.25"/>
    <n v="0.64"/>
    <x v="1"/>
    <x v="4"/>
    <x v="8"/>
    <x v="4"/>
    <x v="2"/>
    <n v="5405"/>
    <d v="2015-05-09T00:00:00"/>
    <x v="2"/>
    <x v="9"/>
    <n v="79605"/>
  </r>
  <r>
    <x v="101"/>
    <n v="65"/>
    <s v="Cynthia Arntzen"/>
    <x v="0"/>
    <n v="1"/>
    <x v="1187"/>
    <n v="38437"/>
    <s v="Critical"/>
    <n v="17"/>
    <n v="3.28"/>
    <n v="0.08"/>
    <x v="6875"/>
    <n v="2.31"/>
    <n v="-21.4"/>
    <n v="0.56000000000000005"/>
    <x v="0"/>
    <x v="3"/>
    <x v="543"/>
    <x v="6"/>
    <x v="2"/>
    <n v="5406"/>
    <d v="2015-05-09T00:00:00"/>
    <x v="0"/>
    <x v="9"/>
    <n v="75002"/>
  </r>
  <r>
    <x v="527"/>
    <n v="65"/>
    <s v="Ruben Dartt"/>
    <x v="2"/>
    <n v="1"/>
    <x v="1187"/>
    <n v="52673"/>
    <s v="Medium"/>
    <n v="14"/>
    <n v="175.99"/>
    <n v="7.0000000000000007E-2"/>
    <x v="6876"/>
    <n v="8.99"/>
    <n v="-4.6749999999999998"/>
    <n v="0.56999999999999995"/>
    <x v="2"/>
    <x v="0"/>
    <x v="402"/>
    <x v="9"/>
    <x v="1"/>
    <n v="7390"/>
    <d v="2015-05-09T00:00:00"/>
    <x v="0"/>
    <x v="21"/>
    <n v="98208"/>
  </r>
  <r>
    <x v="1144"/>
    <n v="65"/>
    <s v="Ruben Dartt"/>
    <x v="2"/>
    <n v="1"/>
    <x v="1187"/>
    <n v="52673"/>
    <s v="Medium"/>
    <n v="4"/>
    <n v="5.18"/>
    <n v="0.05"/>
    <x v="6877"/>
    <n v="5.74"/>
    <n v="-16.525500000000001"/>
    <n v="0.36"/>
    <x v="0"/>
    <x v="0"/>
    <x v="181"/>
    <x v="3"/>
    <x v="1"/>
    <n v="7391"/>
    <d v="2015-05-10T00:00:00"/>
    <x v="0"/>
    <x v="21"/>
    <n v="98023"/>
  </r>
  <r>
    <x v="1390"/>
    <n v="65"/>
    <s v="Jack Garza"/>
    <x v="2"/>
    <n v="1"/>
    <x v="1188"/>
    <n v="57058"/>
    <s v="Medium"/>
    <n v="28"/>
    <n v="6.54"/>
    <n v="0"/>
    <x v="6878"/>
    <n v="5.27"/>
    <n v="-24.299499999999998"/>
    <n v="0.36"/>
    <x v="0"/>
    <x v="0"/>
    <x v="862"/>
    <x v="3"/>
    <x v="3"/>
    <n v="7975"/>
    <d v="2015-05-09T00:00:00"/>
    <x v="1"/>
    <x v="12"/>
    <n v="32114"/>
  </r>
  <r>
    <x v="1390"/>
    <n v="65"/>
    <s v="Jack Garza"/>
    <x v="2"/>
    <n v="1"/>
    <x v="1188"/>
    <n v="57058"/>
    <s v="Medium"/>
    <n v="27"/>
    <n v="35.770000000000003"/>
    <n v="7.0000000000000007E-2"/>
    <x v="6879"/>
    <n v="9.02"/>
    <n v="-131.9"/>
    <n v="0.75"/>
    <x v="2"/>
    <x v="0"/>
    <x v="1005"/>
    <x v="8"/>
    <x v="3"/>
    <n v="7976"/>
    <d v="2015-05-10T00:00:00"/>
    <x v="0"/>
    <x v="12"/>
    <n v="32114"/>
  </r>
  <r>
    <x v="342"/>
    <n v="65"/>
    <s v="Ryan Crowe"/>
    <x v="0"/>
    <n v="1"/>
    <x v="1188"/>
    <n v="25348"/>
    <s v="Critical"/>
    <n v="6"/>
    <n v="56.96"/>
    <n v="0.08"/>
    <x v="6880"/>
    <n v="13.22"/>
    <n v="-41.27"/>
    <n v="0.56000000000000005"/>
    <x v="0"/>
    <x v="0"/>
    <x v="1002"/>
    <x v="13"/>
    <x v="3"/>
    <n v="3555"/>
    <d v="2015-05-11T00:00:00"/>
    <x v="0"/>
    <x v="12"/>
    <n v="33160"/>
  </r>
  <r>
    <x v="342"/>
    <n v="65"/>
    <s v="Ryan Crowe"/>
    <x v="0"/>
    <n v="1"/>
    <x v="1188"/>
    <n v="25348"/>
    <s v="Critical"/>
    <n v="7"/>
    <n v="55.99"/>
    <n v="0.09"/>
    <x v="6881"/>
    <n v="1.25"/>
    <n v="-68.299000000000007"/>
    <n v="0.35"/>
    <x v="2"/>
    <x v="6"/>
    <x v="609"/>
    <x v="9"/>
    <x v="3"/>
    <n v="3556"/>
    <d v="2015-05-11T00:00:00"/>
    <x v="0"/>
    <x v="12"/>
    <n v="33160"/>
  </r>
  <r>
    <x v="1266"/>
    <n v="65"/>
    <s v="Roy Phan"/>
    <x v="2"/>
    <n v="1"/>
    <x v="1188"/>
    <n v="13282"/>
    <s v="Low"/>
    <n v="2"/>
    <n v="6.3"/>
    <n v="0.02"/>
    <x v="6882"/>
    <n v="0.5"/>
    <n v="-5.92"/>
    <n v="0.39"/>
    <x v="0"/>
    <x v="0"/>
    <x v="188"/>
    <x v="12"/>
    <x v="1"/>
    <n v="1845"/>
    <d v="2015-05-13T00:00:00"/>
    <x v="0"/>
    <x v="21"/>
    <n v="98146"/>
  </r>
  <r>
    <x v="1266"/>
    <n v="65"/>
    <s v="Roy Phan"/>
    <x v="2"/>
    <n v="1"/>
    <x v="1188"/>
    <n v="13282"/>
    <s v="Low"/>
    <n v="22"/>
    <n v="34.979999999999997"/>
    <n v="0.09"/>
    <x v="6883"/>
    <n v="7.53"/>
    <n v="-126.6"/>
    <n v="0.76"/>
    <x v="2"/>
    <x v="0"/>
    <x v="323"/>
    <x v="8"/>
    <x v="1"/>
    <n v="1844"/>
    <d v="2015-05-14T00:00:00"/>
    <x v="0"/>
    <x v="21"/>
    <n v="98146"/>
  </r>
  <r>
    <x v="1355"/>
    <n v="65"/>
    <s v="Giulietta Weimer"/>
    <x v="1"/>
    <n v="1"/>
    <x v="1189"/>
    <n v="26756"/>
    <s v="Medium"/>
    <n v="25"/>
    <n v="30.97"/>
    <n v="7.0000000000000007E-2"/>
    <x v="6884"/>
    <n v="4"/>
    <n v="-29.56"/>
    <n v="0.74"/>
    <x v="2"/>
    <x v="0"/>
    <x v="884"/>
    <x v="8"/>
    <x v="2"/>
    <n v="3743"/>
    <d v="2015-05-10T00:00:00"/>
    <x v="0"/>
    <x v="24"/>
    <n v="48104"/>
  </r>
  <r>
    <x v="1314"/>
    <n v="65"/>
    <s v="Nick Crebassa"/>
    <x v="2"/>
    <n v="1"/>
    <x v="1189"/>
    <n v="43493"/>
    <s v="High"/>
    <n v="22"/>
    <n v="6.48"/>
    <n v="0.03"/>
    <x v="6885"/>
    <n v="5.94"/>
    <n v="-43.87"/>
    <n v="0.37"/>
    <x v="0"/>
    <x v="0"/>
    <x v="1022"/>
    <x v="2"/>
    <x v="3"/>
    <n v="6143"/>
    <d v="2015-05-11T00:00:00"/>
    <x v="0"/>
    <x v="8"/>
    <n v="70065"/>
  </r>
  <r>
    <x v="822"/>
    <n v="65"/>
    <s v="Ralph Kennedy"/>
    <x v="2"/>
    <n v="1"/>
    <x v="1189"/>
    <n v="5121"/>
    <s v="Not Specified"/>
    <n v="45"/>
    <n v="55.99"/>
    <n v="7.0000000000000007E-2"/>
    <x v="6886"/>
    <n v="1.25"/>
    <n v="559.10699999999997"/>
    <n v="0.55000000000000004"/>
    <x v="2"/>
    <x v="6"/>
    <x v="540"/>
    <x v="9"/>
    <x v="2"/>
    <n v="718"/>
    <d v="2015-05-11T00:00:00"/>
    <x v="0"/>
    <x v="24"/>
    <n v="49201"/>
  </r>
  <r>
    <x v="1314"/>
    <n v="65"/>
    <s v="Nick Crebassa"/>
    <x v="2"/>
    <n v="1"/>
    <x v="1189"/>
    <n v="43493"/>
    <s v="High"/>
    <n v="14"/>
    <n v="4.9800000000000004"/>
    <n v="0.05"/>
    <x v="6887"/>
    <n v="4.7"/>
    <n v="-30.65"/>
    <n v="0.38"/>
    <x v="0"/>
    <x v="0"/>
    <x v="784"/>
    <x v="2"/>
    <x v="3"/>
    <n v="6144"/>
    <d v="2015-05-12T00:00:00"/>
    <x v="0"/>
    <x v="8"/>
    <n v="70065"/>
  </r>
  <r>
    <x v="758"/>
    <n v="65"/>
    <s v="Shaun Weien"/>
    <x v="1"/>
    <n v="1"/>
    <x v="1189"/>
    <n v="7106"/>
    <s v="Low"/>
    <n v="8"/>
    <n v="14.27"/>
    <n v="0.05"/>
    <x v="6888"/>
    <n v="7.27"/>
    <n v="-12.765000000000001"/>
    <n v="0.38"/>
    <x v="0"/>
    <x v="0"/>
    <x v="246"/>
    <x v="3"/>
    <x v="2"/>
    <n v="982"/>
    <d v="2015-05-12T00:00:00"/>
    <x v="0"/>
    <x v="3"/>
    <n v="55343"/>
  </r>
  <r>
    <x v="758"/>
    <n v="65"/>
    <s v="Shaun Weien"/>
    <x v="1"/>
    <n v="1"/>
    <x v="1189"/>
    <n v="7106"/>
    <s v="Low"/>
    <n v="36"/>
    <n v="27.75"/>
    <n v="0.01"/>
    <x v="6889"/>
    <n v="19.989999999999998"/>
    <n v="-386.02"/>
    <n v="0.67"/>
    <x v="0"/>
    <x v="0"/>
    <x v="85"/>
    <x v="0"/>
    <x v="2"/>
    <n v="984"/>
    <d v="2015-05-12T00:00:00"/>
    <x v="0"/>
    <x v="3"/>
    <n v="55343"/>
  </r>
  <r>
    <x v="1355"/>
    <n v="65"/>
    <s v="Giulietta Weimer"/>
    <x v="1"/>
    <n v="1"/>
    <x v="1189"/>
    <n v="26756"/>
    <s v="Medium"/>
    <n v="40"/>
    <n v="6.48"/>
    <n v="0.09"/>
    <x v="4662"/>
    <n v="6.22"/>
    <n v="-103.77"/>
    <n v="0.37"/>
    <x v="0"/>
    <x v="0"/>
    <x v="511"/>
    <x v="2"/>
    <x v="2"/>
    <n v="3744"/>
    <d v="2015-05-12T00:00:00"/>
    <x v="0"/>
    <x v="24"/>
    <n v="48104"/>
  </r>
  <r>
    <x v="1355"/>
    <n v="65"/>
    <s v="Giulietta Weimer"/>
    <x v="1"/>
    <n v="1"/>
    <x v="1189"/>
    <n v="26756"/>
    <s v="Medium"/>
    <n v="20"/>
    <n v="6.48"/>
    <n v="7.0000000000000007E-2"/>
    <x v="4579"/>
    <n v="7.37"/>
    <n v="-80.41"/>
    <n v="0.37"/>
    <x v="0"/>
    <x v="0"/>
    <x v="343"/>
    <x v="2"/>
    <x v="2"/>
    <n v="3745"/>
    <d v="2015-05-12T00:00:00"/>
    <x v="0"/>
    <x v="24"/>
    <n v="48104"/>
  </r>
  <r>
    <x v="758"/>
    <n v="65"/>
    <s v="Shaun Weien"/>
    <x v="1"/>
    <n v="1"/>
    <x v="1189"/>
    <n v="7106"/>
    <s v="Low"/>
    <n v="31"/>
    <n v="159.99"/>
    <n v="0.01"/>
    <x v="6890"/>
    <n v="5.5"/>
    <n v="1669.38"/>
    <n v="0.49"/>
    <x v="2"/>
    <x v="0"/>
    <x v="261"/>
    <x v="8"/>
    <x v="2"/>
    <n v="983"/>
    <d v="2015-05-12T00:00:00"/>
    <x v="0"/>
    <x v="3"/>
    <n v="55343"/>
  </r>
  <r>
    <x v="1314"/>
    <n v="65"/>
    <s v="Nick Crebassa"/>
    <x v="2"/>
    <n v="1"/>
    <x v="1189"/>
    <n v="43493"/>
    <s v="High"/>
    <n v="37"/>
    <n v="55.99"/>
    <n v="0.1"/>
    <x v="6891"/>
    <n v="5"/>
    <n v="-202.86199999999999"/>
    <n v="0.83"/>
    <x v="2"/>
    <x v="6"/>
    <x v="415"/>
    <x v="9"/>
    <x v="3"/>
    <n v="6145"/>
    <d v="2015-05-13T00:00:00"/>
    <x v="0"/>
    <x v="8"/>
    <n v="70065"/>
  </r>
  <r>
    <x v="837"/>
    <n v="65"/>
    <s v="Chris Selesnick"/>
    <x v="1"/>
    <n v="1"/>
    <x v="1190"/>
    <n v="16454"/>
    <s v="Medium"/>
    <n v="12"/>
    <n v="7.1"/>
    <n v="0.04"/>
    <x v="5791"/>
    <n v="6.05"/>
    <n v="-29.486000000000001"/>
    <n v="0.39"/>
    <x v="0"/>
    <x v="0"/>
    <x v="243"/>
    <x v="3"/>
    <x v="0"/>
    <n v="2285"/>
    <d v="2015-05-11T00:00:00"/>
    <x v="0"/>
    <x v="20"/>
    <n v="43952"/>
  </r>
  <r>
    <x v="238"/>
    <n v="65"/>
    <s v="Cindy Schnelling"/>
    <x v="2"/>
    <n v="1"/>
    <x v="1190"/>
    <n v="31393"/>
    <s v="Critical"/>
    <n v="4"/>
    <n v="19.940000000000001"/>
    <n v="0.04"/>
    <x v="6892"/>
    <n v="14.87"/>
    <n v="-27.31"/>
    <n v="0.56999999999999995"/>
    <x v="1"/>
    <x v="1"/>
    <x v="1003"/>
    <x v="5"/>
    <x v="2"/>
    <n v="4404"/>
    <d v="2015-05-12T00:00:00"/>
    <x v="0"/>
    <x v="14"/>
    <n v="60423"/>
  </r>
  <r>
    <x v="262"/>
    <n v="65"/>
    <s v="John Huston"/>
    <x v="3"/>
    <n v="1"/>
    <x v="1190"/>
    <n v="15524"/>
    <s v="Medium"/>
    <n v="27"/>
    <n v="5.68"/>
    <n v="0.03"/>
    <x v="6893"/>
    <n v="3.6"/>
    <n v="-37.619999999999997"/>
    <n v="0.56000000000000005"/>
    <x v="0"/>
    <x v="6"/>
    <x v="760"/>
    <x v="16"/>
    <x v="3"/>
    <n v="2160"/>
    <d v="2015-05-12T00:00:00"/>
    <x v="0"/>
    <x v="45"/>
    <n v="27529"/>
  </r>
  <r>
    <x v="833"/>
    <n v="65"/>
    <s v="Juliana Krohn"/>
    <x v="2"/>
    <n v="1"/>
    <x v="1190"/>
    <n v="14851"/>
    <s v="Not Specified"/>
    <n v="6"/>
    <n v="599.99"/>
    <n v="0.08"/>
    <x v="6894"/>
    <n v="24.49"/>
    <n v="-1352.68"/>
    <n v="0.44"/>
    <x v="2"/>
    <x v="1"/>
    <x v="972"/>
    <x v="11"/>
    <x v="1"/>
    <n v="2075"/>
    <d v="2015-05-12T00:00:00"/>
    <x v="0"/>
    <x v="2"/>
    <n v="94110"/>
  </r>
  <r>
    <x v="238"/>
    <n v="65"/>
    <s v="Cindy Schnelling"/>
    <x v="2"/>
    <n v="1"/>
    <x v="1190"/>
    <n v="31393"/>
    <s v="Critical"/>
    <n v="31"/>
    <n v="3.68"/>
    <n v="0.09"/>
    <x v="6895"/>
    <n v="1.32"/>
    <n v="-32.65"/>
    <n v="0.83"/>
    <x v="0"/>
    <x v="3"/>
    <x v="558"/>
    <x v="16"/>
    <x v="2"/>
    <n v="4405"/>
    <d v="2015-05-13T00:00:00"/>
    <x v="0"/>
    <x v="14"/>
    <n v="60423"/>
  </r>
  <r>
    <x v="833"/>
    <n v="65"/>
    <s v="Juliana Krohn"/>
    <x v="2"/>
    <n v="1"/>
    <x v="1190"/>
    <n v="14851"/>
    <s v="Not Specified"/>
    <n v="26"/>
    <n v="65.989999999999995"/>
    <n v="0.08"/>
    <x v="6896"/>
    <n v="8.99"/>
    <n v="156.114"/>
    <n v="0.56000000000000005"/>
    <x v="2"/>
    <x v="0"/>
    <x v="531"/>
    <x v="9"/>
    <x v="1"/>
    <n v="2076"/>
    <d v="2015-05-13T00:00:00"/>
    <x v="0"/>
    <x v="2"/>
    <n v="94110"/>
  </r>
  <r>
    <x v="940"/>
    <n v="65"/>
    <s v="Harold Dahlen"/>
    <x v="3"/>
    <n v="1"/>
    <x v="1191"/>
    <n v="4069"/>
    <s v="Medium"/>
    <n v="47"/>
    <n v="2.78"/>
    <n v="0.1"/>
    <x v="6897"/>
    <n v="1.34"/>
    <n v="-2.4"/>
    <n v="0.45"/>
    <x v="0"/>
    <x v="3"/>
    <x v="669"/>
    <x v="6"/>
    <x v="1"/>
    <n v="596"/>
    <d v="2015-05-12T00:00:00"/>
    <x v="1"/>
    <x v="6"/>
    <n v="97801"/>
  </r>
  <r>
    <x v="1032"/>
    <n v="65"/>
    <s v="Ritsa Hightower"/>
    <x v="2"/>
    <n v="1"/>
    <x v="1191"/>
    <n v="53024"/>
    <s v="Not Specified"/>
    <n v="9"/>
    <n v="20.28"/>
    <n v="0.09"/>
    <x v="6030"/>
    <n v="14.39"/>
    <n v="12.4"/>
    <n v="0.47"/>
    <x v="1"/>
    <x v="0"/>
    <x v="150"/>
    <x v="5"/>
    <x v="2"/>
    <n v="7435"/>
    <d v="2015-05-13T00:00:00"/>
    <x v="0"/>
    <x v="11"/>
    <n v="74074"/>
  </r>
  <r>
    <x v="542"/>
    <n v="65"/>
    <s v="Craig Yedwab"/>
    <x v="2"/>
    <n v="1"/>
    <x v="1191"/>
    <n v="10688"/>
    <s v="Medium"/>
    <n v="14"/>
    <n v="41.47"/>
    <n v="0.05"/>
    <x v="6898"/>
    <n v="34.200000000000003"/>
    <n v="-200.84"/>
    <n v="0.73"/>
    <x v="1"/>
    <x v="3"/>
    <x v="268"/>
    <x v="5"/>
    <x v="0"/>
    <n v="1485"/>
    <d v="2015-05-13T00:00:00"/>
    <x v="0"/>
    <x v="15"/>
    <n v="6415"/>
  </r>
  <r>
    <x v="1315"/>
    <n v="65"/>
    <s v="Clay Ludtke"/>
    <x v="3"/>
    <n v="1"/>
    <x v="1191"/>
    <n v="56672"/>
    <s v="High"/>
    <n v="34"/>
    <n v="36.549999999999997"/>
    <n v="0.1"/>
    <x v="6899"/>
    <n v="13.89"/>
    <n v="77.45"/>
    <n v="0.41"/>
    <x v="0"/>
    <x v="3"/>
    <x v="430"/>
    <x v="6"/>
    <x v="0"/>
    <n v="7928"/>
    <d v="2015-05-13T00:00:00"/>
    <x v="0"/>
    <x v="13"/>
    <n v="11226"/>
  </r>
  <r>
    <x v="83"/>
    <n v="65"/>
    <s v="Katherine Ducich"/>
    <x v="2"/>
    <n v="1"/>
    <x v="1191"/>
    <n v="50403"/>
    <s v="Not Specified"/>
    <n v="22"/>
    <n v="6.98"/>
    <n v="0.08"/>
    <x v="6900"/>
    <n v="1.6"/>
    <n v="35.369999999999997"/>
    <n v="0.38"/>
    <x v="0"/>
    <x v="3"/>
    <x v="190"/>
    <x v="2"/>
    <x v="3"/>
    <n v="7061"/>
    <d v="2015-05-13T00:00:00"/>
    <x v="0"/>
    <x v="12"/>
    <n v="33403"/>
  </r>
  <r>
    <x v="1032"/>
    <n v="65"/>
    <s v="Ritsa Hightower"/>
    <x v="2"/>
    <n v="1"/>
    <x v="1191"/>
    <n v="53024"/>
    <s v="Not Specified"/>
    <n v="46"/>
    <n v="55.99"/>
    <n v="0.03"/>
    <x v="6901"/>
    <n v="5"/>
    <n v="74.510999999999996"/>
    <n v="0.8"/>
    <x v="2"/>
    <x v="6"/>
    <x v="413"/>
    <x v="9"/>
    <x v="2"/>
    <n v="7436"/>
    <d v="2015-05-13T00:00:00"/>
    <x v="0"/>
    <x v="11"/>
    <n v="74074"/>
  </r>
  <r>
    <x v="1095"/>
    <n v="65"/>
    <s v="Clay Ludtke"/>
    <x v="3"/>
    <n v="1"/>
    <x v="1191"/>
    <n v="56672"/>
    <s v="High"/>
    <n v="8"/>
    <n v="85.29"/>
    <n v="0.02"/>
    <x v="6902"/>
    <n v="60"/>
    <n v="65.246849999999995"/>
    <n v="0.56000000000000005"/>
    <x v="1"/>
    <x v="2"/>
    <x v="1068"/>
    <x v="4"/>
    <x v="0"/>
    <n v="7929"/>
    <d v="2015-05-14T00:00:00"/>
    <x v="2"/>
    <x v="13"/>
    <n v="14215"/>
  </r>
  <r>
    <x v="940"/>
    <n v="65"/>
    <s v="Harold Dahlen"/>
    <x v="3"/>
    <n v="1"/>
    <x v="1191"/>
    <n v="4069"/>
    <s v="Medium"/>
    <n v="8"/>
    <n v="6.48"/>
    <n v="0.08"/>
    <x v="6903"/>
    <n v="6.74"/>
    <n v="-31.63"/>
    <n v="0.37"/>
    <x v="0"/>
    <x v="0"/>
    <x v="1243"/>
    <x v="2"/>
    <x v="1"/>
    <n v="595"/>
    <d v="2015-05-14T00:00:00"/>
    <x v="0"/>
    <x v="6"/>
    <n v="97801"/>
  </r>
  <r>
    <x v="1203"/>
    <n v="65"/>
    <s v="Katherine Ducich"/>
    <x v="2"/>
    <n v="1"/>
    <x v="1191"/>
    <n v="50403"/>
    <s v="Not Specified"/>
    <n v="38"/>
    <n v="7.1"/>
    <n v="0.05"/>
    <x v="6904"/>
    <n v="6.05"/>
    <n v="-97.06"/>
    <n v="0.39"/>
    <x v="0"/>
    <x v="0"/>
    <x v="243"/>
    <x v="3"/>
    <x v="1"/>
    <n v="7062"/>
    <d v="2015-05-14T00:00:00"/>
    <x v="0"/>
    <x v="2"/>
    <n v="94306"/>
  </r>
  <r>
    <x v="1095"/>
    <n v="65"/>
    <s v="Clay Ludtke"/>
    <x v="3"/>
    <n v="1"/>
    <x v="1191"/>
    <n v="56672"/>
    <s v="High"/>
    <n v="45"/>
    <n v="65.989999999999995"/>
    <n v="0.1"/>
    <x v="6905"/>
    <n v="8.99"/>
    <n v="317.19600000000003"/>
    <n v="0.6"/>
    <x v="2"/>
    <x v="0"/>
    <x v="859"/>
    <x v="9"/>
    <x v="0"/>
    <n v="7930"/>
    <d v="2015-05-14T00:00:00"/>
    <x v="0"/>
    <x v="13"/>
    <n v="14215"/>
  </r>
  <r>
    <x v="940"/>
    <n v="65"/>
    <s v="Harold Dahlen"/>
    <x v="3"/>
    <n v="1"/>
    <x v="1191"/>
    <n v="4069"/>
    <s v="Medium"/>
    <n v="30"/>
    <n v="2.62"/>
    <n v="0.05"/>
    <x v="6906"/>
    <n v="0.8"/>
    <n v="18.57"/>
    <n v="0.39"/>
    <x v="0"/>
    <x v="3"/>
    <x v="548"/>
    <x v="14"/>
    <x v="1"/>
    <n v="597"/>
    <d v="2015-05-15T00:00:00"/>
    <x v="0"/>
    <x v="6"/>
    <n v="97801"/>
  </r>
  <r>
    <x v="1205"/>
    <n v="65"/>
    <s v="Linda Southworth"/>
    <x v="3"/>
    <n v="1"/>
    <x v="1191"/>
    <n v="30886"/>
    <s v="Low"/>
    <n v="28"/>
    <n v="193.17"/>
    <n v="0.02"/>
    <x v="6907"/>
    <n v="19.989999999999998"/>
    <n v="534.29"/>
    <n v="0.71"/>
    <x v="0"/>
    <x v="0"/>
    <x v="337"/>
    <x v="0"/>
    <x v="3"/>
    <n v="4335"/>
    <d v="2015-05-17T00:00:00"/>
    <x v="0"/>
    <x v="12"/>
    <n v="32905"/>
  </r>
  <r>
    <x v="139"/>
    <n v="65"/>
    <s v="Eugene Barchas"/>
    <x v="1"/>
    <n v="1"/>
    <x v="1191"/>
    <n v="25733"/>
    <s v="Low"/>
    <n v="24"/>
    <n v="24.92"/>
    <n v="0.09"/>
    <x v="6908"/>
    <n v="12.98"/>
    <n v="-42.987000000000002"/>
    <n v="0.39"/>
    <x v="0"/>
    <x v="0"/>
    <x v="363"/>
    <x v="3"/>
    <x v="2"/>
    <n v="3602"/>
    <d v="2015-05-17T00:00:00"/>
    <x v="0"/>
    <x v="14"/>
    <n v="61821"/>
  </r>
  <r>
    <x v="874"/>
    <n v="65"/>
    <s v="Joni Blumstein"/>
    <x v="1"/>
    <n v="1"/>
    <x v="1191"/>
    <n v="52932"/>
    <s v="Low"/>
    <n v="3"/>
    <n v="6.48"/>
    <n v="0"/>
    <x v="6909"/>
    <n v="6.6"/>
    <n v="-13.72"/>
    <n v="0.37"/>
    <x v="0"/>
    <x v="0"/>
    <x v="206"/>
    <x v="2"/>
    <x v="2"/>
    <n v="7427"/>
    <d v="2015-05-17T00:00:00"/>
    <x v="0"/>
    <x v="11"/>
    <n v="73110"/>
  </r>
  <r>
    <x v="1234"/>
    <n v="65"/>
    <s v="Eugene Hildebrand"/>
    <x v="1"/>
    <n v="1"/>
    <x v="1192"/>
    <n v="58853"/>
    <s v="Critical"/>
    <n v="27"/>
    <n v="200.98"/>
    <n v="0.09"/>
    <x v="6910"/>
    <n v="23.76"/>
    <n v="1116.67"/>
    <n v="0.57999999999999996"/>
    <x v="1"/>
    <x v="2"/>
    <x v="345"/>
    <x v="1"/>
    <x v="2"/>
    <n v="8233"/>
    <d v="2015-05-14T00:00:00"/>
    <x v="2"/>
    <x v="9"/>
    <n v="76031"/>
  </r>
  <r>
    <x v="717"/>
    <n v="65"/>
    <s v="Michael Kennedy"/>
    <x v="2"/>
    <n v="1"/>
    <x v="1192"/>
    <n v="17698"/>
    <s v="High"/>
    <n v="40"/>
    <n v="15.28"/>
    <n v="0.04"/>
    <x v="6911"/>
    <n v="10.91"/>
    <n v="-89.228499999999997"/>
    <n v="0.36"/>
    <x v="0"/>
    <x v="0"/>
    <x v="737"/>
    <x v="3"/>
    <x v="0"/>
    <n v="2438"/>
    <d v="2015-05-14T00:00:00"/>
    <x v="0"/>
    <x v="19"/>
    <n v="4901"/>
  </r>
  <r>
    <x v="1292"/>
    <n v="65"/>
    <s v="Fred McMath"/>
    <x v="0"/>
    <n v="1"/>
    <x v="1192"/>
    <n v="11011"/>
    <s v="High"/>
    <n v="36"/>
    <n v="8.74"/>
    <n v="0.1"/>
    <x v="6912"/>
    <n v="8.2899999999999991"/>
    <n v="-129.86000000000001"/>
    <n v="0.38"/>
    <x v="0"/>
    <x v="0"/>
    <x v="90"/>
    <x v="15"/>
    <x v="0"/>
    <n v="1528"/>
    <d v="2015-05-14T00:00:00"/>
    <x v="0"/>
    <x v="28"/>
    <n v="2744"/>
  </r>
  <r>
    <x v="1102"/>
    <n v="65"/>
    <s v="Fred McMath"/>
    <x v="0"/>
    <n v="1"/>
    <x v="1192"/>
    <n v="11011"/>
    <s v="High"/>
    <n v="36"/>
    <n v="7.31"/>
    <n v="0.1"/>
    <x v="6913"/>
    <n v="0.49"/>
    <n v="118.79"/>
    <n v="0.38"/>
    <x v="0"/>
    <x v="0"/>
    <x v="249"/>
    <x v="12"/>
    <x v="0"/>
    <n v="1527"/>
    <d v="2015-05-14T00:00:00"/>
    <x v="0"/>
    <x v="22"/>
    <n v="7026"/>
  </r>
  <r>
    <x v="673"/>
    <n v="65"/>
    <s v="Benjamin Venier"/>
    <x v="0"/>
    <n v="1"/>
    <x v="1192"/>
    <n v="15399"/>
    <s v="Critical"/>
    <n v="46"/>
    <n v="65.989999999999995"/>
    <n v="0.04"/>
    <x v="6914"/>
    <n v="4.99"/>
    <n v="601.65"/>
    <n v="0.56999999999999995"/>
    <x v="2"/>
    <x v="0"/>
    <x v="667"/>
    <x v="9"/>
    <x v="0"/>
    <n v="2153"/>
    <d v="2015-05-14T00:00:00"/>
    <x v="1"/>
    <x v="19"/>
    <n v="4072"/>
  </r>
  <r>
    <x v="861"/>
    <n v="65"/>
    <s v="Dorothy Wardle"/>
    <x v="2"/>
    <n v="1"/>
    <x v="1192"/>
    <n v="36644"/>
    <s v="High"/>
    <n v="24"/>
    <n v="99.99"/>
    <n v="0.06"/>
    <x v="6915"/>
    <n v="19.989999999999998"/>
    <n v="218.72"/>
    <n v="0.5"/>
    <x v="2"/>
    <x v="0"/>
    <x v="1065"/>
    <x v="8"/>
    <x v="2"/>
    <n v="5138"/>
    <d v="2015-05-14T00:00:00"/>
    <x v="0"/>
    <x v="14"/>
    <n v="60174"/>
  </r>
  <r>
    <x v="1391"/>
    <n v="65"/>
    <s v="Benjamin Venier"/>
    <x v="0"/>
    <n v="1"/>
    <x v="1192"/>
    <n v="15399"/>
    <s v="Critical"/>
    <n v="7"/>
    <n v="284.98"/>
    <n v="0.01"/>
    <x v="6916"/>
    <n v="69.55"/>
    <n v="-51.28"/>
    <n v="0.6"/>
    <x v="1"/>
    <x v="2"/>
    <x v="628"/>
    <x v="1"/>
    <x v="0"/>
    <n v="2152"/>
    <d v="2015-05-15T00:00:00"/>
    <x v="2"/>
    <x v="22"/>
    <n v="7071"/>
  </r>
  <r>
    <x v="573"/>
    <n v="65"/>
    <s v="Fred McMath"/>
    <x v="0"/>
    <n v="1"/>
    <x v="1192"/>
    <n v="11011"/>
    <s v="High"/>
    <n v="33"/>
    <n v="240.98"/>
    <n v="0.04"/>
    <x v="6917"/>
    <n v="60.2"/>
    <n v="1383.32"/>
    <n v="0.56000000000000005"/>
    <x v="1"/>
    <x v="4"/>
    <x v="182"/>
    <x v="10"/>
    <x v="0"/>
    <n v="1526"/>
    <d v="2015-05-15T00:00:00"/>
    <x v="2"/>
    <x v="25"/>
    <n v="5201"/>
  </r>
  <r>
    <x v="695"/>
    <n v="65"/>
    <s v="Meg Tillman"/>
    <x v="0"/>
    <n v="1"/>
    <x v="1192"/>
    <n v="47014"/>
    <s v="Critical"/>
    <n v="33"/>
    <n v="25.98"/>
    <n v="0.08"/>
    <x v="6918"/>
    <n v="14.36"/>
    <n v="-237.13"/>
    <n v="0.6"/>
    <x v="1"/>
    <x v="2"/>
    <x v="167"/>
    <x v="1"/>
    <x v="3"/>
    <n v="6609"/>
    <d v="2015-05-15T00:00:00"/>
    <x v="2"/>
    <x v="17"/>
    <n v="29662"/>
  </r>
  <r>
    <x v="1038"/>
    <n v="65"/>
    <s v="Russell D'Ascenzo"/>
    <x v="3"/>
    <n v="1"/>
    <x v="1192"/>
    <n v="8130"/>
    <s v="Critical"/>
    <n v="15"/>
    <n v="4.13"/>
    <n v="0.03"/>
    <x v="6919"/>
    <n v="5.04"/>
    <n v="-47.230499999999999"/>
    <n v="0.38"/>
    <x v="0"/>
    <x v="0"/>
    <x v="344"/>
    <x v="3"/>
    <x v="3"/>
    <n v="1105"/>
    <d v="2015-05-15T00:00:00"/>
    <x v="0"/>
    <x v="12"/>
    <n v="34759"/>
  </r>
  <r>
    <x v="915"/>
    <n v="65"/>
    <s v="Michael Kennedy"/>
    <x v="2"/>
    <n v="1"/>
    <x v="1192"/>
    <n v="17698"/>
    <s v="High"/>
    <n v="43"/>
    <n v="44.01"/>
    <n v="0.08"/>
    <x v="6920"/>
    <n v="3.5"/>
    <n v="528.77"/>
    <n v="0.59"/>
    <x v="0"/>
    <x v="0"/>
    <x v="624"/>
    <x v="13"/>
    <x v="0"/>
    <n v="2436"/>
    <d v="2015-05-15T00:00:00"/>
    <x v="0"/>
    <x v="22"/>
    <n v="7040"/>
  </r>
  <r>
    <x v="555"/>
    <n v="65"/>
    <s v="Michael Kennedy"/>
    <x v="2"/>
    <n v="1"/>
    <x v="1192"/>
    <n v="17698"/>
    <s v="High"/>
    <n v="22"/>
    <n v="65.989999999999995"/>
    <n v="0.1"/>
    <x v="6921"/>
    <n v="8.99"/>
    <n v="-59.587000000000003"/>
    <n v="0.57999999999999996"/>
    <x v="2"/>
    <x v="0"/>
    <x v="510"/>
    <x v="9"/>
    <x v="0"/>
    <n v="2437"/>
    <d v="2015-05-15T00:00:00"/>
    <x v="0"/>
    <x v="19"/>
    <n v="4101"/>
  </r>
  <r>
    <x v="1392"/>
    <n v="65"/>
    <s v="Benjamin Venier"/>
    <x v="0"/>
    <n v="1"/>
    <x v="1192"/>
    <n v="15399"/>
    <s v="Critical"/>
    <n v="38"/>
    <n v="125.99"/>
    <n v="0.02"/>
    <x v="6922"/>
    <n v="4.2"/>
    <n v="969.85799999999995"/>
    <n v="0.59"/>
    <x v="2"/>
    <x v="0"/>
    <x v="306"/>
    <x v="9"/>
    <x v="0"/>
    <n v="2151"/>
    <d v="2015-05-15T00:00:00"/>
    <x v="0"/>
    <x v="35"/>
    <n v="2816"/>
  </r>
  <r>
    <x v="887"/>
    <n v="65"/>
    <s v="Grant Donatelli"/>
    <x v="3"/>
    <n v="1"/>
    <x v="1193"/>
    <n v="16359"/>
    <s v="Critical"/>
    <n v="8"/>
    <n v="3.34"/>
    <n v="0"/>
    <x v="6923"/>
    <n v="7.49"/>
    <n v="-39.07"/>
    <n v="0.54"/>
    <x v="0"/>
    <x v="3"/>
    <x v="512"/>
    <x v="6"/>
    <x v="0"/>
    <n v="2276"/>
    <d v="2015-05-14T00:00:00"/>
    <x v="0"/>
    <x v="41"/>
    <n v="25314"/>
  </r>
  <r>
    <x v="887"/>
    <n v="65"/>
    <s v="Grant Donatelli"/>
    <x v="3"/>
    <n v="1"/>
    <x v="1193"/>
    <n v="16359"/>
    <s v="Critical"/>
    <n v="39"/>
    <n v="35.89"/>
    <n v="0.06"/>
    <x v="6924"/>
    <n v="14.72"/>
    <n v="137.86000000000001"/>
    <n v="0.4"/>
    <x v="0"/>
    <x v="0"/>
    <x v="875"/>
    <x v="15"/>
    <x v="0"/>
    <n v="2275"/>
    <d v="2015-05-15T00:00:00"/>
    <x v="0"/>
    <x v="41"/>
    <n v="25314"/>
  </r>
  <r>
    <x v="101"/>
    <n v="65"/>
    <s v="Cynthia Arntzen"/>
    <x v="0"/>
    <n v="1"/>
    <x v="1193"/>
    <n v="39365"/>
    <s v="High"/>
    <n v="32"/>
    <n v="29.89"/>
    <n v="0.1"/>
    <x v="6925"/>
    <n v="1.99"/>
    <n v="269.60000000000002"/>
    <n v="0.5"/>
    <x v="2"/>
    <x v="6"/>
    <x v="214"/>
    <x v="8"/>
    <x v="2"/>
    <n v="5561"/>
    <d v="2015-05-17T00:00:00"/>
    <x v="1"/>
    <x v="9"/>
    <n v="75002"/>
  </r>
  <r>
    <x v="291"/>
    <n v="65"/>
    <s v="Darren Budd"/>
    <x v="2"/>
    <n v="1"/>
    <x v="1194"/>
    <n v="58145"/>
    <s v="Medium"/>
    <n v="33"/>
    <n v="5.84"/>
    <n v="0"/>
    <x v="1146"/>
    <n v="1.2"/>
    <n v="46.21"/>
    <n v="0.74"/>
    <x v="1"/>
    <x v="5"/>
    <x v="172"/>
    <x v="5"/>
    <x v="0"/>
    <n v="8134"/>
    <d v="2015-05-16T00:00:00"/>
    <x v="1"/>
    <x v="1"/>
    <n v="20746"/>
  </r>
  <r>
    <x v="1273"/>
    <n v="65"/>
    <s v="Michelle Lonsdale"/>
    <x v="1"/>
    <n v="1"/>
    <x v="1194"/>
    <n v="16039"/>
    <s v="High"/>
    <n v="3"/>
    <n v="43.98"/>
    <n v="0.1"/>
    <x v="6926"/>
    <n v="1.99"/>
    <n v="-118.82"/>
    <n v="0.44"/>
    <x v="2"/>
    <x v="6"/>
    <x v="733"/>
    <x v="8"/>
    <x v="2"/>
    <n v="2221"/>
    <d v="2015-05-17T00:00:00"/>
    <x v="0"/>
    <x v="14"/>
    <n v="60139"/>
  </r>
  <r>
    <x v="748"/>
    <n v="65"/>
    <s v="Pierre Wener"/>
    <x v="1"/>
    <n v="1"/>
    <x v="1195"/>
    <n v="13572"/>
    <s v="Critical"/>
    <n v="7"/>
    <n v="5.0199999999999996"/>
    <n v="7.0000000000000007E-2"/>
    <x v="6927"/>
    <n v="5.14"/>
    <n v="-43.71"/>
    <n v="0.79"/>
    <x v="2"/>
    <x v="6"/>
    <x v="70"/>
    <x v="8"/>
    <x v="0"/>
    <n v="1891"/>
    <d v="2015-05-18T00:00:00"/>
    <x v="0"/>
    <x v="22"/>
    <n v="7036"/>
  </r>
  <r>
    <x v="538"/>
    <n v="65"/>
    <s v="Steve Carroll"/>
    <x v="3"/>
    <n v="1"/>
    <x v="1195"/>
    <n v="53667"/>
    <s v="Medium"/>
    <n v="33"/>
    <n v="3.36"/>
    <n v="0.08"/>
    <x v="6928"/>
    <n v="6.27"/>
    <n v="-159.73500000000001"/>
    <n v="0.4"/>
    <x v="0"/>
    <x v="0"/>
    <x v="19"/>
    <x v="3"/>
    <x v="2"/>
    <n v="7515"/>
    <d v="2015-05-19T00:00:00"/>
    <x v="0"/>
    <x v="3"/>
    <n v="55128"/>
  </r>
  <r>
    <x v="1158"/>
    <n v="65"/>
    <s v="Cindy Chapman"/>
    <x v="2"/>
    <n v="1"/>
    <x v="1195"/>
    <n v="53120"/>
    <s v="Not Specified"/>
    <n v="5"/>
    <n v="4.76"/>
    <n v="0.09"/>
    <x v="6929"/>
    <n v="0.88"/>
    <n v="-0.45"/>
    <n v="0.39"/>
    <x v="0"/>
    <x v="3"/>
    <x v="530"/>
    <x v="2"/>
    <x v="1"/>
    <n v="7444"/>
    <d v="2015-05-19T00:00:00"/>
    <x v="0"/>
    <x v="40"/>
    <n v="85023"/>
  </r>
  <r>
    <x v="244"/>
    <n v="65"/>
    <s v="Natalie Fritzler"/>
    <x v="1"/>
    <n v="1"/>
    <x v="1195"/>
    <n v="39168"/>
    <s v="High"/>
    <n v="50"/>
    <n v="19.98"/>
    <n v="0"/>
    <x v="6930"/>
    <n v="8.68"/>
    <n v="184.07"/>
    <n v="0.37"/>
    <x v="0"/>
    <x v="0"/>
    <x v="145"/>
    <x v="2"/>
    <x v="2"/>
    <n v="5528"/>
    <d v="2015-05-19T00:00:00"/>
    <x v="0"/>
    <x v="23"/>
    <n v="53150"/>
  </r>
  <r>
    <x v="244"/>
    <n v="65"/>
    <s v="Natalie Fritzler"/>
    <x v="1"/>
    <n v="1"/>
    <x v="1195"/>
    <n v="39168"/>
    <s v="High"/>
    <n v="30"/>
    <n v="10.48"/>
    <n v="0.06"/>
    <x v="6931"/>
    <n v="2.89"/>
    <n v="5.08"/>
    <n v="0.6"/>
    <x v="0"/>
    <x v="6"/>
    <x v="653"/>
    <x v="6"/>
    <x v="2"/>
    <n v="5529"/>
    <d v="2015-05-19T00:00:00"/>
    <x v="0"/>
    <x v="23"/>
    <n v="53150"/>
  </r>
  <r>
    <x v="538"/>
    <n v="65"/>
    <s v="Steve Carroll"/>
    <x v="3"/>
    <n v="1"/>
    <x v="1195"/>
    <n v="53667"/>
    <s v="Medium"/>
    <n v="16"/>
    <n v="35.99"/>
    <n v="0.09"/>
    <x v="6932"/>
    <n v="1.1000000000000001"/>
    <n v="46.512"/>
    <n v="0.55000000000000004"/>
    <x v="2"/>
    <x v="0"/>
    <x v="38"/>
    <x v="9"/>
    <x v="2"/>
    <n v="7516"/>
    <d v="2015-05-19T00:00:00"/>
    <x v="0"/>
    <x v="3"/>
    <n v="55128"/>
  </r>
  <r>
    <x v="256"/>
    <n v="65"/>
    <s v="Giulietta Baptist"/>
    <x v="1"/>
    <n v="1"/>
    <x v="1195"/>
    <n v="59425"/>
    <s v="Medium"/>
    <n v="24"/>
    <n v="83.1"/>
    <n v="0"/>
    <x v="6933"/>
    <n v="6.13"/>
    <n v="717.12"/>
    <n v="0.45"/>
    <x v="2"/>
    <x v="0"/>
    <x v="200"/>
    <x v="8"/>
    <x v="2"/>
    <n v="8316"/>
    <d v="2015-05-19T00:00:00"/>
    <x v="0"/>
    <x v="36"/>
    <n v="46203"/>
  </r>
  <r>
    <x v="244"/>
    <n v="65"/>
    <s v="Natalie Fritzler"/>
    <x v="1"/>
    <n v="1"/>
    <x v="1195"/>
    <n v="39168"/>
    <s v="High"/>
    <n v="22"/>
    <n v="37.700000000000003"/>
    <n v="7.0000000000000007E-2"/>
    <x v="6934"/>
    <n v="2.99"/>
    <n v="321.67399999999998"/>
    <n v="0.35"/>
    <x v="0"/>
    <x v="0"/>
    <x v="556"/>
    <x v="3"/>
    <x v="2"/>
    <n v="5527"/>
    <d v="2015-05-20T00:00:00"/>
    <x v="0"/>
    <x v="23"/>
    <n v="53150"/>
  </r>
  <r>
    <x v="256"/>
    <n v="65"/>
    <s v="Giulietta Baptist"/>
    <x v="1"/>
    <n v="1"/>
    <x v="1195"/>
    <n v="59425"/>
    <s v="Medium"/>
    <n v="46"/>
    <n v="37.94"/>
    <n v="0.04"/>
    <x v="6935"/>
    <n v="5.08"/>
    <n v="741.27"/>
    <n v="0.38"/>
    <x v="0"/>
    <x v="3"/>
    <x v="421"/>
    <x v="2"/>
    <x v="2"/>
    <n v="8317"/>
    <d v="2015-05-20T00:00:00"/>
    <x v="0"/>
    <x v="36"/>
    <n v="46203"/>
  </r>
  <r>
    <x v="1214"/>
    <n v="65"/>
    <s v="Rachel Payne"/>
    <x v="3"/>
    <n v="1"/>
    <x v="1195"/>
    <n v="57602"/>
    <s v="Low"/>
    <n v="43"/>
    <n v="2.88"/>
    <n v="0.02"/>
    <x v="2136"/>
    <n v="0.5"/>
    <n v="58.52"/>
    <n v="0.36"/>
    <x v="0"/>
    <x v="0"/>
    <x v="1027"/>
    <x v="12"/>
    <x v="3"/>
    <n v="8076"/>
    <d v="2015-05-26T00:00:00"/>
    <x v="0"/>
    <x v="12"/>
    <n v="33566"/>
  </r>
  <r>
    <x v="1159"/>
    <n v="65"/>
    <s v="Steven Cartwright"/>
    <x v="1"/>
    <n v="1"/>
    <x v="1196"/>
    <n v="9312"/>
    <s v="Not Specified"/>
    <n v="43"/>
    <n v="25.98"/>
    <n v="0.05"/>
    <x v="6936"/>
    <n v="14.36"/>
    <n v="-179.17"/>
    <n v="0.6"/>
    <x v="1"/>
    <x v="2"/>
    <x v="167"/>
    <x v="1"/>
    <x v="3"/>
    <n v="1281"/>
    <d v="2015-05-19T00:00:00"/>
    <x v="2"/>
    <x v="12"/>
    <n v="34239"/>
  </r>
  <r>
    <x v="960"/>
    <n v="65"/>
    <s v="Ed Ludwig"/>
    <x v="3"/>
    <n v="1"/>
    <x v="1196"/>
    <n v="1701"/>
    <s v="High"/>
    <n v="1"/>
    <n v="40.97"/>
    <n v="0.02"/>
    <x v="6937"/>
    <n v="14.45"/>
    <n v="-22.16"/>
    <n v="0.56999999999999995"/>
    <x v="1"/>
    <x v="1"/>
    <x v="1063"/>
    <x v="5"/>
    <x v="2"/>
    <n v="248"/>
    <d v="2015-05-20T00:00:00"/>
    <x v="0"/>
    <x v="9"/>
    <n v="75116"/>
  </r>
  <r>
    <x v="978"/>
    <n v="65"/>
    <s v="Carol Darley"/>
    <x v="1"/>
    <n v="1"/>
    <x v="1196"/>
    <n v="17447"/>
    <s v="Low"/>
    <n v="42"/>
    <n v="18.97"/>
    <n v="0.01"/>
    <x v="6938"/>
    <n v="9.5399999999999991"/>
    <n v="128"/>
    <n v="0.37"/>
    <x v="0"/>
    <x v="0"/>
    <x v="102"/>
    <x v="2"/>
    <x v="1"/>
    <n v="2409"/>
    <d v="2015-05-20T00:00:00"/>
    <x v="0"/>
    <x v="30"/>
    <n v="80134"/>
  </r>
  <r>
    <x v="1087"/>
    <n v="65"/>
    <s v="Duane Benoit"/>
    <x v="1"/>
    <n v="1"/>
    <x v="1196"/>
    <n v="54181"/>
    <s v="High"/>
    <n v="12"/>
    <n v="213.45"/>
    <n v="0.03"/>
    <x v="6939"/>
    <n v="14.7"/>
    <n v="67.36"/>
    <n v="0.59"/>
    <x v="2"/>
    <x v="2"/>
    <x v="13"/>
    <x v="7"/>
    <x v="0"/>
    <n v="7576"/>
    <d v="2015-05-20T00:00:00"/>
    <x v="2"/>
    <x v="0"/>
    <n v="18040"/>
  </r>
  <r>
    <x v="960"/>
    <n v="65"/>
    <s v="Ed Ludwig"/>
    <x v="3"/>
    <n v="1"/>
    <x v="1196"/>
    <n v="1701"/>
    <s v="High"/>
    <n v="49"/>
    <n v="40.98"/>
    <n v="0.01"/>
    <x v="6940"/>
    <n v="1.99"/>
    <n v="902.62"/>
    <n v="0.44"/>
    <x v="2"/>
    <x v="6"/>
    <x v="1162"/>
    <x v="8"/>
    <x v="2"/>
    <n v="247"/>
    <d v="2015-05-20T00:00:00"/>
    <x v="0"/>
    <x v="9"/>
    <n v="75116"/>
  </r>
  <r>
    <x v="1293"/>
    <n v="65"/>
    <s v="Darren Koutras"/>
    <x v="3"/>
    <n v="1"/>
    <x v="1197"/>
    <n v="20642"/>
    <s v="High"/>
    <n v="47"/>
    <n v="20.98"/>
    <n v="0.02"/>
    <x v="6941"/>
    <n v="45"/>
    <n v="-1637.52"/>
    <n v="0.61"/>
    <x v="0"/>
    <x v="2"/>
    <x v="618"/>
    <x v="0"/>
    <x v="1"/>
    <n v="2861"/>
    <d v="2015-05-19T00:00:00"/>
    <x v="2"/>
    <x v="18"/>
    <n v="89431"/>
  </r>
  <r>
    <x v="4"/>
    <n v="65"/>
    <s v="Darren Koutras"/>
    <x v="3"/>
    <n v="1"/>
    <x v="1197"/>
    <n v="20642"/>
    <s v="High"/>
    <n v="32"/>
    <n v="4.13"/>
    <n v="0.02"/>
    <x v="6942"/>
    <n v="0.5"/>
    <n v="59.4"/>
    <n v="0.39"/>
    <x v="0"/>
    <x v="0"/>
    <x v="903"/>
    <x v="12"/>
    <x v="2"/>
    <n v="2860"/>
    <d v="2015-05-20T00:00:00"/>
    <x v="0"/>
    <x v="3"/>
    <n v="55372"/>
  </r>
  <r>
    <x v="369"/>
    <n v="65"/>
    <s v="Jenna Caffey"/>
    <x v="3"/>
    <n v="1"/>
    <x v="1197"/>
    <n v="23681"/>
    <s v="High"/>
    <n v="42"/>
    <n v="95.99"/>
    <n v="0"/>
    <x v="6943"/>
    <n v="35"/>
    <n v="-785.36"/>
    <m/>
    <x v="0"/>
    <x v="1"/>
    <x v="1"/>
    <x v="0"/>
    <x v="0"/>
    <n v="3315"/>
    <d v="2015-05-21T00:00:00"/>
    <x v="1"/>
    <x v="0"/>
    <n v="17602"/>
  </r>
  <r>
    <x v="649"/>
    <n v="65"/>
    <s v="Kelly Andreada"/>
    <x v="1"/>
    <n v="1"/>
    <x v="1198"/>
    <n v="37350"/>
    <s v="Critical"/>
    <n v="7"/>
    <n v="22.99"/>
    <n v="7.0000000000000007E-2"/>
    <x v="5424"/>
    <n v="8.99"/>
    <n v="-37.5"/>
    <n v="0.56999999999999995"/>
    <x v="0"/>
    <x v="6"/>
    <x v="493"/>
    <x v="6"/>
    <x v="3"/>
    <n v="5251"/>
    <d v="2015-05-21T00:00:00"/>
    <x v="0"/>
    <x v="17"/>
    <n v="29651"/>
  </r>
  <r>
    <x v="634"/>
    <n v="65"/>
    <s v="Valerie Takahito"/>
    <x v="3"/>
    <n v="1"/>
    <x v="1198"/>
    <n v="38817"/>
    <s v="Not Specified"/>
    <n v="1"/>
    <n v="4.9800000000000004"/>
    <n v="0.02"/>
    <x v="6944"/>
    <n v="4.62"/>
    <n v="-18.03"/>
    <n v="0.64"/>
    <x v="2"/>
    <x v="6"/>
    <x v="264"/>
    <x v="8"/>
    <x v="1"/>
    <n v="5464"/>
    <d v="2015-05-21T00:00:00"/>
    <x v="0"/>
    <x v="6"/>
    <n v="97060"/>
  </r>
  <r>
    <x v="883"/>
    <n v="65"/>
    <s v="Darren Budd"/>
    <x v="3"/>
    <n v="1"/>
    <x v="1198"/>
    <n v="7841"/>
    <s v="Not Specified"/>
    <n v="21"/>
    <n v="49.34"/>
    <n v="7.0000000000000007E-2"/>
    <x v="6945"/>
    <n v="10.25"/>
    <n v="295.60000000000002"/>
    <n v="0.56999999999999995"/>
    <x v="1"/>
    <x v="1"/>
    <x v="521"/>
    <x v="5"/>
    <x v="2"/>
    <n v="1060"/>
    <d v="2015-05-22T00:00:00"/>
    <x v="0"/>
    <x v="9"/>
    <n v="79109"/>
  </r>
  <r>
    <x v="883"/>
    <n v="65"/>
    <s v="Darren Budd"/>
    <x v="3"/>
    <n v="1"/>
    <x v="1198"/>
    <n v="7841"/>
    <s v="Not Specified"/>
    <n v="17"/>
    <n v="10.06"/>
    <n v="0.01"/>
    <x v="6946"/>
    <n v="2.06"/>
    <n v="56.3"/>
    <n v="0.46"/>
    <x v="1"/>
    <x v="3"/>
    <x v="351"/>
    <x v="5"/>
    <x v="2"/>
    <n v="1061"/>
    <d v="2015-05-22T00:00:00"/>
    <x v="0"/>
    <x v="9"/>
    <n v="79109"/>
  </r>
  <r>
    <x v="365"/>
    <n v="65"/>
    <s v="Jim Sink"/>
    <x v="2"/>
    <n v="1"/>
    <x v="1198"/>
    <n v="49029"/>
    <s v="High"/>
    <n v="49"/>
    <n v="195.99"/>
    <n v="0.06"/>
    <x v="6947"/>
    <n v="3.99"/>
    <n v="2549.4029999999998"/>
    <n v="0.59"/>
    <x v="2"/>
    <x v="0"/>
    <x v="1180"/>
    <x v="9"/>
    <x v="2"/>
    <n v="6879"/>
    <d v="2015-05-22T00:00:00"/>
    <x v="1"/>
    <x v="36"/>
    <n v="46322"/>
  </r>
  <r>
    <x v="175"/>
    <n v="65"/>
    <s v="Laurel Workman"/>
    <x v="1"/>
    <n v="1"/>
    <x v="1198"/>
    <n v="22563"/>
    <s v="Critical"/>
    <n v="32"/>
    <n v="7.7"/>
    <n v="0.06"/>
    <x v="6948"/>
    <n v="3.68"/>
    <n v="-9.7799999999999994"/>
    <n v="0.52"/>
    <x v="1"/>
    <x v="3"/>
    <x v="894"/>
    <x v="5"/>
    <x v="1"/>
    <n v="3148"/>
    <d v="2015-05-23T00:00:00"/>
    <x v="0"/>
    <x v="43"/>
    <n v="59715"/>
  </r>
  <r>
    <x v="1344"/>
    <n v="65"/>
    <s v="Sung Pak"/>
    <x v="0"/>
    <n v="1"/>
    <x v="1198"/>
    <n v="14497"/>
    <s v="Medium"/>
    <n v="34"/>
    <n v="5.78"/>
    <n v="0.02"/>
    <x v="6949"/>
    <n v="7.96"/>
    <n v="-138.91999999999999"/>
    <n v="0.36"/>
    <x v="0"/>
    <x v="0"/>
    <x v="673"/>
    <x v="2"/>
    <x v="1"/>
    <n v="2031"/>
    <d v="2015-05-23T00:00:00"/>
    <x v="0"/>
    <x v="31"/>
    <n v="83201"/>
  </r>
  <r>
    <x v="767"/>
    <n v="65"/>
    <s v="Muhammed Yedwab"/>
    <x v="3"/>
    <n v="1"/>
    <x v="1198"/>
    <n v="1088"/>
    <s v="Low"/>
    <n v="13"/>
    <n v="20.97"/>
    <n v="0.1"/>
    <x v="6950"/>
    <n v="6.5"/>
    <n v="-112"/>
    <n v="0.78"/>
    <x v="2"/>
    <x v="0"/>
    <x v="992"/>
    <x v="8"/>
    <x v="3"/>
    <n v="172"/>
    <d v="2015-05-27T00:00:00"/>
    <x v="0"/>
    <x v="16"/>
    <n v="22124"/>
  </r>
  <r>
    <x v="743"/>
    <n v="65"/>
    <s v="Deanra Eno"/>
    <x v="2"/>
    <n v="1"/>
    <x v="1199"/>
    <n v="18466"/>
    <s v="Low"/>
    <n v="24"/>
    <n v="120.97"/>
    <n v="0.08"/>
    <x v="6951"/>
    <n v="7.11"/>
    <n v="994.31"/>
    <n v="0.36"/>
    <x v="2"/>
    <x v="5"/>
    <x v="836"/>
    <x v="7"/>
    <x v="1"/>
    <n v="2550"/>
    <d v="2015-05-21T00:00:00"/>
    <x v="1"/>
    <x v="2"/>
    <n v="92503"/>
  </r>
  <r>
    <x v="668"/>
    <n v="65"/>
    <s v="Brendan Dodson"/>
    <x v="2"/>
    <n v="1"/>
    <x v="1199"/>
    <n v="37634"/>
    <s v="Medium"/>
    <n v="32"/>
    <n v="12.21"/>
    <n v="7.0000000000000007E-2"/>
    <x v="6952"/>
    <n v="4.8099999999999996"/>
    <n v="-36.78"/>
    <n v="0.57999999999999996"/>
    <x v="0"/>
    <x v="0"/>
    <x v="1001"/>
    <x v="0"/>
    <x v="2"/>
    <n v="5286"/>
    <d v="2015-05-22T00:00:00"/>
    <x v="0"/>
    <x v="14"/>
    <n v="60543"/>
  </r>
  <r>
    <x v="394"/>
    <n v="65"/>
    <s v="Brad Thomas"/>
    <x v="1"/>
    <n v="1"/>
    <x v="1199"/>
    <n v="17701"/>
    <s v="Critical"/>
    <n v="21"/>
    <n v="3.74"/>
    <n v="0.09"/>
    <x v="6953"/>
    <n v="4.6900000000000004"/>
    <n v="-60.961500000000001"/>
    <n v="0.35"/>
    <x v="0"/>
    <x v="0"/>
    <x v="1029"/>
    <x v="3"/>
    <x v="1"/>
    <n v="2440"/>
    <d v="2015-05-22T00:00:00"/>
    <x v="0"/>
    <x v="2"/>
    <n v="94024"/>
  </r>
  <r>
    <x v="490"/>
    <n v="65"/>
    <s v="Brian DeCherney"/>
    <x v="2"/>
    <n v="1"/>
    <x v="1199"/>
    <n v="30343"/>
    <s v="Critical"/>
    <n v="48"/>
    <n v="30.42"/>
    <n v="0"/>
    <x v="6954"/>
    <n v="8.65"/>
    <n v="-60.98"/>
    <n v="0.74"/>
    <x v="2"/>
    <x v="0"/>
    <x v="76"/>
    <x v="8"/>
    <x v="1"/>
    <n v="4262"/>
    <d v="2015-05-22T00:00:00"/>
    <x v="0"/>
    <x v="5"/>
    <n v="84107"/>
  </r>
  <r>
    <x v="1349"/>
    <n v="65"/>
    <s v="Brian DeCherney"/>
    <x v="2"/>
    <n v="1"/>
    <x v="1199"/>
    <n v="30343"/>
    <s v="Critical"/>
    <n v="28"/>
    <n v="4.91"/>
    <n v="0.08"/>
    <x v="6955"/>
    <n v="0.5"/>
    <n v="56.97"/>
    <n v="0.36"/>
    <x v="0"/>
    <x v="0"/>
    <x v="915"/>
    <x v="12"/>
    <x v="1"/>
    <n v="4263"/>
    <d v="2015-05-23T00:00:00"/>
    <x v="0"/>
    <x v="5"/>
    <n v="84404"/>
  </r>
  <r>
    <x v="777"/>
    <n v="65"/>
    <s v="Craig Carreira"/>
    <x v="2"/>
    <n v="1"/>
    <x v="1199"/>
    <n v="30343"/>
    <s v="Critical"/>
    <n v="8"/>
    <n v="6783.02"/>
    <n v="0.09"/>
    <x v="6956"/>
    <n v="24.49"/>
    <n v="3852.19"/>
    <n v="0.39"/>
    <x v="2"/>
    <x v="1"/>
    <x v="51"/>
    <x v="7"/>
    <x v="3"/>
    <n v="4264"/>
    <d v="2015-05-23T00:00:00"/>
    <x v="0"/>
    <x v="45"/>
    <n v="27502"/>
  </r>
  <r>
    <x v="796"/>
    <n v="65"/>
    <s v="Dennis Kane"/>
    <x v="0"/>
    <n v="1"/>
    <x v="1199"/>
    <n v="52290"/>
    <s v="Low"/>
    <n v="7"/>
    <n v="172.99"/>
    <n v="0.08"/>
    <x v="6957"/>
    <n v="19.989999999999998"/>
    <n v="149.49799999999999"/>
    <n v="0.39"/>
    <x v="0"/>
    <x v="0"/>
    <x v="570"/>
    <x v="3"/>
    <x v="0"/>
    <n v="7336"/>
    <d v="2015-05-25T00:00:00"/>
    <x v="0"/>
    <x v="13"/>
    <n v="11725"/>
  </r>
  <r>
    <x v="743"/>
    <n v="65"/>
    <s v="Deanra Eno"/>
    <x v="2"/>
    <n v="1"/>
    <x v="1199"/>
    <n v="18466"/>
    <s v="Low"/>
    <n v="25"/>
    <n v="11.09"/>
    <n v="0.09"/>
    <x v="6958"/>
    <n v="5.25"/>
    <n v="16.920000000000002"/>
    <n v="0.36"/>
    <x v="0"/>
    <x v="0"/>
    <x v="1084"/>
    <x v="15"/>
    <x v="1"/>
    <n v="2549"/>
    <d v="2015-05-30T00:00:00"/>
    <x v="0"/>
    <x v="2"/>
    <n v="92503"/>
  </r>
  <r>
    <x v="796"/>
    <n v="65"/>
    <s v="Dennis Kane"/>
    <x v="0"/>
    <n v="1"/>
    <x v="1199"/>
    <n v="52290"/>
    <s v="Low"/>
    <n v="28"/>
    <n v="65.989999999999995"/>
    <n v="0.1"/>
    <x v="6959"/>
    <n v="4.99"/>
    <n v="185.94"/>
    <n v="0.56999999999999995"/>
    <x v="2"/>
    <x v="0"/>
    <x v="667"/>
    <x v="9"/>
    <x v="0"/>
    <n v="7337"/>
    <d v="2015-05-30T00:00:00"/>
    <x v="0"/>
    <x v="13"/>
    <n v="11725"/>
  </r>
  <r>
    <x v="86"/>
    <n v="65"/>
    <s v="Randy Ferguson"/>
    <x v="1"/>
    <n v="1"/>
    <x v="1200"/>
    <n v="38182"/>
    <s v="High"/>
    <n v="45"/>
    <n v="64.650000000000006"/>
    <n v="7.0000000000000007E-2"/>
    <x v="6960"/>
    <n v="35"/>
    <n v="-1182.8699999999999"/>
    <n v="0.8"/>
    <x v="0"/>
    <x v="1"/>
    <x v="613"/>
    <x v="0"/>
    <x v="3"/>
    <n v="5371"/>
    <d v="2015-05-22T00:00:00"/>
    <x v="0"/>
    <x v="29"/>
    <n v="37042"/>
  </r>
  <r>
    <x v="1057"/>
    <n v="65"/>
    <s v="Lindsay Castell"/>
    <x v="2"/>
    <n v="1"/>
    <x v="1200"/>
    <n v="28294"/>
    <s v="High"/>
    <n v="47"/>
    <n v="1.26"/>
    <n v="0"/>
    <x v="6961"/>
    <n v="0.7"/>
    <n v="-19.920000000000002"/>
    <n v="0.81"/>
    <x v="0"/>
    <x v="3"/>
    <x v="625"/>
    <x v="14"/>
    <x v="3"/>
    <n v="3967"/>
    <d v="2015-05-23T00:00:00"/>
    <x v="0"/>
    <x v="45"/>
    <n v="28352"/>
  </r>
  <r>
    <x v="403"/>
    <n v="65"/>
    <s v="Matthew Clasen"/>
    <x v="3"/>
    <n v="1"/>
    <x v="1200"/>
    <n v="18757"/>
    <s v="Low"/>
    <n v="9"/>
    <n v="22.38"/>
    <n v="0.03"/>
    <x v="6962"/>
    <n v="15.1"/>
    <n v="-40.25"/>
    <n v="0.38"/>
    <x v="0"/>
    <x v="0"/>
    <x v="428"/>
    <x v="3"/>
    <x v="2"/>
    <n v="2596"/>
    <d v="2015-05-24T00:00:00"/>
    <x v="0"/>
    <x v="23"/>
    <n v="53094"/>
  </r>
  <r>
    <x v="831"/>
    <n v="65"/>
    <s v="Xylona Price"/>
    <x v="2"/>
    <n v="1"/>
    <x v="1200"/>
    <n v="32608"/>
    <s v="High"/>
    <n v="20"/>
    <n v="70.97"/>
    <n v="0.05"/>
    <x v="6963"/>
    <n v="3.5"/>
    <n v="312.52"/>
    <n v="0.59"/>
    <x v="0"/>
    <x v="0"/>
    <x v="469"/>
    <x v="13"/>
    <x v="0"/>
    <n v="4577"/>
    <d v="2015-05-24T00:00:00"/>
    <x v="0"/>
    <x v="20"/>
    <n v="43402"/>
  </r>
  <r>
    <x v="403"/>
    <n v="65"/>
    <s v="Matthew Clasen"/>
    <x v="3"/>
    <n v="1"/>
    <x v="1200"/>
    <n v="18757"/>
    <s v="Low"/>
    <n v="5"/>
    <n v="5.94"/>
    <n v="0.02"/>
    <x v="6964"/>
    <n v="9.92"/>
    <n v="-37.8005"/>
    <n v="0.38"/>
    <x v="0"/>
    <x v="0"/>
    <x v="575"/>
    <x v="3"/>
    <x v="2"/>
    <n v="2597"/>
    <d v="2015-05-27T00:00:00"/>
    <x v="0"/>
    <x v="23"/>
    <n v="53094"/>
  </r>
  <r>
    <x v="742"/>
    <n v="65"/>
    <s v="Matthew Clasen"/>
    <x v="3"/>
    <n v="1"/>
    <x v="1200"/>
    <n v="18757"/>
    <s v="Low"/>
    <n v="43"/>
    <n v="6.98"/>
    <n v="0.01"/>
    <x v="6965"/>
    <n v="1.6"/>
    <n v="123.15"/>
    <n v="0.38"/>
    <x v="0"/>
    <x v="3"/>
    <x v="190"/>
    <x v="2"/>
    <x v="3"/>
    <n v="2598"/>
    <d v="2015-05-29T00:00:00"/>
    <x v="1"/>
    <x v="12"/>
    <n v="34787"/>
  </r>
  <r>
    <x v="446"/>
    <n v="65"/>
    <s v="Randy Ferguson"/>
    <x v="2"/>
    <n v="1"/>
    <x v="1201"/>
    <n v="25447"/>
    <s v="Not Specified"/>
    <n v="25"/>
    <n v="22.72"/>
    <n v="0.09"/>
    <x v="6966"/>
    <n v="8.99"/>
    <n v="106.98"/>
    <n v="0.44"/>
    <x v="1"/>
    <x v="6"/>
    <x v="56"/>
    <x v="5"/>
    <x v="3"/>
    <n v="3568"/>
    <d v="2015-05-24T00:00:00"/>
    <x v="0"/>
    <x v="29"/>
    <n v="37421"/>
  </r>
  <r>
    <x v="804"/>
    <n v="65"/>
    <s v="Anna Andreadi"/>
    <x v="0"/>
    <n v="1"/>
    <x v="1201"/>
    <n v="43523"/>
    <s v="Medium"/>
    <n v="50"/>
    <n v="5.98"/>
    <n v="0.04"/>
    <x v="6967"/>
    <n v="5.46"/>
    <n v="-97.23"/>
    <n v="0.36"/>
    <x v="0"/>
    <x v="0"/>
    <x v="272"/>
    <x v="2"/>
    <x v="2"/>
    <n v="6147"/>
    <d v="2015-05-25T00:00:00"/>
    <x v="0"/>
    <x v="38"/>
    <n v="66212"/>
  </r>
  <r>
    <x v="645"/>
    <n v="65"/>
    <s v="Liz Carlisle"/>
    <x v="2"/>
    <n v="1"/>
    <x v="1201"/>
    <n v="32100"/>
    <s v="Medium"/>
    <n v="29"/>
    <n v="40.98"/>
    <n v="0.08"/>
    <x v="6968"/>
    <n v="1.99"/>
    <n v="359.75"/>
    <n v="0.44"/>
    <x v="2"/>
    <x v="6"/>
    <x v="1162"/>
    <x v="8"/>
    <x v="3"/>
    <n v="4510"/>
    <d v="2015-05-25T00:00:00"/>
    <x v="0"/>
    <x v="45"/>
    <n v="27260"/>
  </r>
  <r>
    <x v="446"/>
    <n v="65"/>
    <s v="Randy Ferguson"/>
    <x v="2"/>
    <n v="1"/>
    <x v="1201"/>
    <n v="25447"/>
    <s v="Not Specified"/>
    <n v="18"/>
    <n v="296.18"/>
    <n v="0.03"/>
    <x v="6969"/>
    <n v="54.12"/>
    <n v="213.62"/>
    <n v="0.76"/>
    <x v="1"/>
    <x v="4"/>
    <x v="324"/>
    <x v="4"/>
    <x v="3"/>
    <n v="3569"/>
    <d v="2015-05-26T00:00:00"/>
    <x v="2"/>
    <x v="29"/>
    <n v="37421"/>
  </r>
  <r>
    <x v="145"/>
    <n v="65"/>
    <s v="Art Foster"/>
    <x v="1"/>
    <n v="1"/>
    <x v="1201"/>
    <n v="13670"/>
    <s v="Critical"/>
    <n v="27"/>
    <n v="3.69"/>
    <n v="0.04"/>
    <x v="4012"/>
    <n v="0.5"/>
    <n v="57.63"/>
    <n v="0.38"/>
    <x v="0"/>
    <x v="0"/>
    <x v="317"/>
    <x v="12"/>
    <x v="0"/>
    <n v="1912"/>
    <d v="2015-05-26T00:00:00"/>
    <x v="1"/>
    <x v="0"/>
    <n v="17331"/>
  </r>
  <r>
    <x v="1098"/>
    <n v="65"/>
    <s v="Astrea Jones"/>
    <x v="2"/>
    <n v="1"/>
    <x v="1202"/>
    <n v="6693"/>
    <s v="Critical"/>
    <n v="16"/>
    <n v="2.62"/>
    <n v="0.09"/>
    <x v="6970"/>
    <n v="0.8"/>
    <n v="6.46"/>
    <n v="0.39"/>
    <x v="0"/>
    <x v="3"/>
    <x v="548"/>
    <x v="14"/>
    <x v="1"/>
    <n v="925"/>
    <d v="2015-05-26T00:00:00"/>
    <x v="0"/>
    <x v="2"/>
    <n v="95123"/>
  </r>
  <r>
    <x v="508"/>
    <n v="65"/>
    <s v="Eudokia Martin"/>
    <x v="1"/>
    <n v="1"/>
    <x v="1202"/>
    <n v="53285"/>
    <s v="Critical"/>
    <n v="6"/>
    <n v="165.98"/>
    <n v="0.04"/>
    <x v="6971"/>
    <n v="19.989999999999998"/>
    <n v="163.80350000000001"/>
    <n v="0.4"/>
    <x v="0"/>
    <x v="0"/>
    <x v="461"/>
    <x v="3"/>
    <x v="2"/>
    <n v="7466"/>
    <d v="2015-05-26T00:00:00"/>
    <x v="0"/>
    <x v="9"/>
    <n v="75057"/>
  </r>
  <r>
    <x v="574"/>
    <n v="65"/>
    <s v="Susan Pistek"/>
    <x v="1"/>
    <n v="1"/>
    <x v="1202"/>
    <n v="35842"/>
    <s v="High"/>
    <n v="18"/>
    <n v="2.88"/>
    <n v="0.03"/>
    <x v="6972"/>
    <n v="0.99"/>
    <n v="11.55"/>
    <n v="0.36"/>
    <x v="0"/>
    <x v="0"/>
    <x v="1091"/>
    <x v="12"/>
    <x v="3"/>
    <n v="5029"/>
    <d v="2015-05-26T00:00:00"/>
    <x v="0"/>
    <x v="8"/>
    <n v="70117"/>
  </r>
  <r>
    <x v="25"/>
    <n v="65"/>
    <s v="Tracy Collins"/>
    <x v="3"/>
    <n v="1"/>
    <x v="1203"/>
    <n v="17543"/>
    <s v="Critical"/>
    <n v="1"/>
    <n v="6.48"/>
    <n v="0.09"/>
    <x v="6973"/>
    <n v="9.5399999999999991"/>
    <n v="-9.17"/>
    <n v="0.37"/>
    <x v="0"/>
    <x v="0"/>
    <x v="644"/>
    <x v="2"/>
    <x v="3"/>
    <n v="2418"/>
    <d v="2015-05-25T00:00:00"/>
    <x v="0"/>
    <x v="16"/>
    <n v="20170"/>
  </r>
  <r>
    <x v="764"/>
    <n v="65"/>
    <s v="Amy Cox"/>
    <x v="0"/>
    <n v="1"/>
    <x v="1203"/>
    <n v="36929"/>
    <s v="Low"/>
    <n v="45"/>
    <n v="80.98"/>
    <n v="0.04"/>
    <x v="6974"/>
    <n v="4.5"/>
    <n v="1123.79"/>
    <n v="0.59"/>
    <x v="0"/>
    <x v="0"/>
    <x v="1044"/>
    <x v="13"/>
    <x v="2"/>
    <n v="5194"/>
    <d v="2015-05-25T00:00:00"/>
    <x v="0"/>
    <x v="9"/>
    <n v="76148"/>
  </r>
  <r>
    <x v="880"/>
    <n v="65"/>
    <s v="Bill Overfelt"/>
    <x v="2"/>
    <n v="1"/>
    <x v="1203"/>
    <n v="20451"/>
    <s v="Critical"/>
    <n v="17"/>
    <n v="550.98"/>
    <n v="0.1"/>
    <x v="6975"/>
    <n v="45.7"/>
    <n v="-1331.5533660000001"/>
    <n v="0.71"/>
    <x v="1"/>
    <x v="4"/>
    <x v="970"/>
    <x v="4"/>
    <x v="0"/>
    <n v="2836"/>
    <d v="2015-05-27T00:00:00"/>
    <x v="2"/>
    <x v="20"/>
    <n v="45406"/>
  </r>
  <r>
    <x v="781"/>
    <n v="65"/>
    <s v="Philip Fox"/>
    <x v="1"/>
    <n v="1"/>
    <x v="1203"/>
    <n v="12804"/>
    <s v="Medium"/>
    <n v="34"/>
    <n v="16.059999999999999"/>
    <n v="0.02"/>
    <x v="6976"/>
    <n v="8.34"/>
    <n v="-44.92"/>
    <n v="0.59"/>
    <x v="0"/>
    <x v="0"/>
    <x v="401"/>
    <x v="0"/>
    <x v="3"/>
    <n v="1790"/>
    <d v="2015-05-27T00:00:00"/>
    <x v="1"/>
    <x v="29"/>
    <n v="37027"/>
  </r>
  <r>
    <x v="25"/>
    <n v="65"/>
    <s v="Tracy Collins"/>
    <x v="3"/>
    <n v="1"/>
    <x v="1203"/>
    <n v="17543"/>
    <s v="Critical"/>
    <n v="35"/>
    <n v="30.98"/>
    <n v="0.1"/>
    <x v="6977"/>
    <n v="17.079999999999998"/>
    <n v="-51.74"/>
    <n v="0.4"/>
    <x v="0"/>
    <x v="0"/>
    <x v="973"/>
    <x v="2"/>
    <x v="3"/>
    <n v="2419"/>
    <d v="2015-05-27T00:00:00"/>
    <x v="0"/>
    <x v="16"/>
    <n v="20170"/>
  </r>
  <r>
    <x v="880"/>
    <n v="65"/>
    <s v="Bill Overfelt"/>
    <x v="2"/>
    <n v="1"/>
    <x v="1203"/>
    <n v="20451"/>
    <s v="Critical"/>
    <n v="33"/>
    <n v="55.29"/>
    <n v="0.04"/>
    <x v="6978"/>
    <n v="5.08"/>
    <n v="454.49"/>
    <n v="0.59"/>
    <x v="0"/>
    <x v="0"/>
    <x v="1070"/>
    <x v="0"/>
    <x v="0"/>
    <n v="2835"/>
    <d v="2015-05-27T00:00:00"/>
    <x v="0"/>
    <x v="20"/>
    <n v="45406"/>
  </r>
  <r>
    <x v="152"/>
    <n v="65"/>
    <s v="Bill Overfelt"/>
    <x v="2"/>
    <n v="1"/>
    <x v="1203"/>
    <n v="20451"/>
    <s v="Critical"/>
    <n v="6"/>
    <n v="8.9499999999999993"/>
    <n v="0.1"/>
    <x v="6979"/>
    <n v="2.0099999999999998"/>
    <n v="2.82"/>
    <n v="0.39"/>
    <x v="0"/>
    <x v="3"/>
    <x v="400"/>
    <x v="2"/>
    <x v="0"/>
    <n v="2834"/>
    <d v="2015-05-27T00:00:00"/>
    <x v="0"/>
    <x v="20"/>
    <n v="44221"/>
  </r>
  <r>
    <x v="781"/>
    <n v="65"/>
    <s v="Philip Fox"/>
    <x v="1"/>
    <n v="1"/>
    <x v="1203"/>
    <n v="12804"/>
    <s v="Medium"/>
    <n v="50"/>
    <n v="1.81"/>
    <n v="0.08"/>
    <x v="1614"/>
    <n v="0.75"/>
    <n v="-4.17"/>
    <n v="0.52"/>
    <x v="0"/>
    <x v="3"/>
    <x v="113"/>
    <x v="14"/>
    <x v="3"/>
    <n v="1789"/>
    <d v="2015-05-27T00:00:00"/>
    <x v="0"/>
    <x v="29"/>
    <n v="37027"/>
  </r>
  <r>
    <x v="25"/>
    <n v="65"/>
    <s v="Tracy Collins"/>
    <x v="3"/>
    <n v="1"/>
    <x v="1203"/>
    <n v="17543"/>
    <s v="Critical"/>
    <n v="26"/>
    <n v="200.99"/>
    <n v="0.06"/>
    <x v="6980"/>
    <n v="8.08"/>
    <n v="685.20600000000002"/>
    <n v="0.59"/>
    <x v="2"/>
    <x v="0"/>
    <x v="616"/>
    <x v="9"/>
    <x v="3"/>
    <n v="2420"/>
    <d v="2015-05-27T00:00:00"/>
    <x v="0"/>
    <x v="16"/>
    <n v="20170"/>
  </r>
  <r>
    <x v="781"/>
    <n v="65"/>
    <s v="Philip Fox"/>
    <x v="1"/>
    <n v="1"/>
    <x v="1203"/>
    <n v="12804"/>
    <s v="Medium"/>
    <n v="21"/>
    <n v="3.08"/>
    <n v="0"/>
    <x v="6981"/>
    <n v="0.5"/>
    <n v="28.47"/>
    <n v="0.37"/>
    <x v="0"/>
    <x v="0"/>
    <x v="197"/>
    <x v="12"/>
    <x v="3"/>
    <n v="1788"/>
    <d v="2015-05-28T00:00:00"/>
    <x v="0"/>
    <x v="29"/>
    <n v="37027"/>
  </r>
  <r>
    <x v="764"/>
    <n v="65"/>
    <s v="Amy Cox"/>
    <x v="0"/>
    <n v="1"/>
    <x v="1203"/>
    <n v="36929"/>
    <s v="Low"/>
    <n v="37"/>
    <n v="33.29"/>
    <n v="0"/>
    <x v="6982"/>
    <n v="8.74"/>
    <n v="185.37"/>
    <n v="0.61"/>
    <x v="0"/>
    <x v="0"/>
    <x v="287"/>
    <x v="0"/>
    <x v="2"/>
    <n v="5195"/>
    <d v="2015-05-29T00:00:00"/>
    <x v="0"/>
    <x v="9"/>
    <n v="76148"/>
  </r>
  <r>
    <x v="876"/>
    <n v="65"/>
    <s v="Mark Cousins"/>
    <x v="2"/>
    <n v="1"/>
    <x v="1204"/>
    <n v="44768"/>
    <s v="Not Specified"/>
    <n v="45"/>
    <n v="355.98"/>
    <n v="0.02"/>
    <x v="6983"/>
    <n v="58.92"/>
    <n v="3083.98"/>
    <n v="0.64"/>
    <x v="1"/>
    <x v="2"/>
    <x v="29"/>
    <x v="1"/>
    <x v="0"/>
    <n v="6323"/>
    <d v="2015-05-27T00:00:00"/>
    <x v="2"/>
    <x v="0"/>
    <n v="16146"/>
  </r>
  <r>
    <x v="110"/>
    <n v="65"/>
    <s v="Andrew Roberts"/>
    <x v="0"/>
    <n v="1"/>
    <x v="1204"/>
    <n v="59015"/>
    <s v="Medium"/>
    <n v="32"/>
    <n v="8.34"/>
    <n v="0.02"/>
    <x v="6984"/>
    <n v="0.96"/>
    <n v="149.38999999999999"/>
    <n v="0.43"/>
    <x v="1"/>
    <x v="3"/>
    <x v="72"/>
    <x v="5"/>
    <x v="2"/>
    <n v="8253"/>
    <d v="2015-05-27T00:00:00"/>
    <x v="0"/>
    <x v="9"/>
    <n v="76131"/>
  </r>
  <r>
    <x v="842"/>
    <n v="65"/>
    <s v="Patrick Jones"/>
    <x v="1"/>
    <n v="1"/>
    <x v="1204"/>
    <n v="55460"/>
    <s v="High"/>
    <n v="12"/>
    <n v="5.34"/>
    <n v="0.1"/>
    <x v="6985"/>
    <n v="2.99"/>
    <n v="-10.4535"/>
    <n v="0.38"/>
    <x v="0"/>
    <x v="0"/>
    <x v="266"/>
    <x v="3"/>
    <x v="3"/>
    <n v="7749"/>
    <d v="2015-05-27T00:00:00"/>
    <x v="0"/>
    <x v="4"/>
    <n v="36067"/>
  </r>
  <r>
    <x v="1183"/>
    <n v="65"/>
    <s v="Benjamin Farhat"/>
    <x v="1"/>
    <n v="1"/>
    <x v="1204"/>
    <n v="26336"/>
    <s v="High"/>
    <n v="45"/>
    <n v="62.18"/>
    <n v="0.04"/>
    <x v="6986"/>
    <n v="12.78"/>
    <n v="430.32"/>
    <n v="0.57999999999999996"/>
    <x v="0"/>
    <x v="0"/>
    <x v="1251"/>
    <x v="0"/>
    <x v="1"/>
    <n v="3681"/>
    <d v="2015-05-27T00:00:00"/>
    <x v="0"/>
    <x v="40"/>
    <n v="85338"/>
  </r>
  <r>
    <x v="110"/>
    <n v="65"/>
    <s v="Andrew Roberts"/>
    <x v="0"/>
    <n v="1"/>
    <x v="1204"/>
    <n v="59015"/>
    <s v="Medium"/>
    <n v="32"/>
    <n v="8.5"/>
    <n v="0.09"/>
    <x v="6987"/>
    <n v="1.99"/>
    <n v="23.5"/>
    <n v="0.49"/>
    <x v="2"/>
    <x v="6"/>
    <x v="801"/>
    <x v="8"/>
    <x v="2"/>
    <n v="8252"/>
    <d v="2015-05-27T00:00:00"/>
    <x v="0"/>
    <x v="9"/>
    <n v="76131"/>
  </r>
  <r>
    <x v="842"/>
    <n v="65"/>
    <s v="Patrick Jones"/>
    <x v="1"/>
    <n v="1"/>
    <x v="1204"/>
    <n v="55460"/>
    <s v="High"/>
    <n v="49"/>
    <n v="41.71"/>
    <n v="0.06"/>
    <x v="6988"/>
    <n v="4.5"/>
    <n v="496.43"/>
    <n v="0.56000000000000005"/>
    <x v="0"/>
    <x v="0"/>
    <x v="1174"/>
    <x v="13"/>
    <x v="3"/>
    <n v="7748"/>
    <d v="2015-05-28T00:00:00"/>
    <x v="0"/>
    <x v="4"/>
    <n v="36067"/>
  </r>
  <r>
    <x v="110"/>
    <n v="65"/>
    <s v="Andrew Roberts"/>
    <x v="0"/>
    <n v="1"/>
    <x v="1204"/>
    <n v="59015"/>
    <s v="Medium"/>
    <n v="32"/>
    <n v="48.91"/>
    <n v="0.02"/>
    <x v="6989"/>
    <n v="5.81"/>
    <n v="783.84"/>
    <n v="0.38"/>
    <x v="0"/>
    <x v="0"/>
    <x v="130"/>
    <x v="2"/>
    <x v="2"/>
    <n v="8254"/>
    <d v="2015-05-28T00:00:00"/>
    <x v="0"/>
    <x v="9"/>
    <n v="76131"/>
  </r>
  <r>
    <x v="1183"/>
    <n v="65"/>
    <s v="Benjamin Farhat"/>
    <x v="1"/>
    <n v="1"/>
    <x v="1204"/>
    <n v="26336"/>
    <s v="High"/>
    <n v="39"/>
    <n v="40.98"/>
    <n v="0.1"/>
    <x v="6990"/>
    <n v="6.5"/>
    <n v="-83.28"/>
    <n v="0.74"/>
    <x v="2"/>
    <x v="0"/>
    <x v="88"/>
    <x v="8"/>
    <x v="1"/>
    <n v="3680"/>
    <d v="2015-05-28T00:00:00"/>
    <x v="0"/>
    <x v="40"/>
    <n v="85338"/>
  </r>
  <r>
    <x v="817"/>
    <n v="65"/>
    <s v="Harold Engle"/>
    <x v="1"/>
    <n v="1"/>
    <x v="1204"/>
    <n v="11269"/>
    <s v="Low"/>
    <n v="39"/>
    <n v="65.989999999999995"/>
    <n v="0.09"/>
    <x v="6991"/>
    <n v="5.99"/>
    <n v="354.96"/>
    <n v="0.57999999999999996"/>
    <x v="2"/>
    <x v="0"/>
    <x v="52"/>
    <x v="9"/>
    <x v="2"/>
    <n v="1560"/>
    <d v="2015-05-30T00:00:00"/>
    <x v="1"/>
    <x v="36"/>
    <n v="47905"/>
  </r>
  <r>
    <x v="1269"/>
    <n v="65"/>
    <s v="Harold Engle"/>
    <x v="1"/>
    <n v="1"/>
    <x v="1204"/>
    <n v="11269"/>
    <s v="Low"/>
    <n v="49"/>
    <n v="4.91"/>
    <n v="0.04"/>
    <x v="6992"/>
    <n v="0.5"/>
    <n v="112.35"/>
    <n v="0.36"/>
    <x v="0"/>
    <x v="0"/>
    <x v="210"/>
    <x v="12"/>
    <x v="2"/>
    <n v="1561"/>
    <d v="2015-06-02T00:00:00"/>
    <x v="0"/>
    <x v="36"/>
    <n v="46226"/>
  </r>
  <r>
    <x v="1269"/>
    <n v="65"/>
    <s v="Harold Engle"/>
    <x v="1"/>
    <n v="1"/>
    <x v="1204"/>
    <n v="11269"/>
    <s v="Low"/>
    <n v="1"/>
    <n v="27.75"/>
    <n v="0.09"/>
    <x v="6993"/>
    <n v="19.989999999999998"/>
    <n v="-19.32"/>
    <n v="0.67"/>
    <x v="0"/>
    <x v="0"/>
    <x v="85"/>
    <x v="0"/>
    <x v="2"/>
    <n v="1562"/>
    <d v="2015-06-02T00:00:00"/>
    <x v="0"/>
    <x v="36"/>
    <n v="46226"/>
  </r>
  <r>
    <x v="1077"/>
    <n v="65"/>
    <s v="Eric Barreto"/>
    <x v="0"/>
    <n v="1"/>
    <x v="1205"/>
    <n v="17216"/>
    <s v="Medium"/>
    <n v="7"/>
    <n v="320.98"/>
    <n v="0.05"/>
    <x v="6994"/>
    <n v="58.95"/>
    <n v="-99.16"/>
    <n v="0.56999999999999995"/>
    <x v="1"/>
    <x v="2"/>
    <x v="100"/>
    <x v="1"/>
    <x v="0"/>
    <n v="2374"/>
    <d v="2015-05-28T00:00:00"/>
    <x v="2"/>
    <x v="22"/>
    <n v="7843"/>
  </r>
  <r>
    <x v="1225"/>
    <n v="65"/>
    <s v="Jenna Caffey"/>
    <x v="3"/>
    <n v="1"/>
    <x v="1205"/>
    <n v="40933"/>
    <s v="High"/>
    <n v="37"/>
    <n v="2.52"/>
    <n v="0.06"/>
    <x v="6995"/>
    <n v="4.28"/>
    <n v="-103.96"/>
    <n v="0.44"/>
    <x v="0"/>
    <x v="3"/>
    <x v="1170"/>
    <x v="6"/>
    <x v="1"/>
    <n v="5766"/>
    <d v="2015-05-28T00:00:00"/>
    <x v="0"/>
    <x v="6"/>
    <n v="97601"/>
  </r>
  <r>
    <x v="777"/>
    <n v="65"/>
    <s v="Denise Monton"/>
    <x v="1"/>
    <n v="1"/>
    <x v="1205"/>
    <n v="3650"/>
    <s v="Not Specified"/>
    <n v="24"/>
    <n v="216.6"/>
    <n v="0.03"/>
    <x v="6996"/>
    <n v="64.2"/>
    <n v="166.44"/>
    <n v="0.59"/>
    <x v="1"/>
    <x v="2"/>
    <x v="1148"/>
    <x v="1"/>
    <x v="3"/>
    <n v="539"/>
    <d v="2015-05-29T00:00:00"/>
    <x v="2"/>
    <x v="45"/>
    <n v="27502"/>
  </r>
  <r>
    <x v="777"/>
    <n v="65"/>
    <s v="Denise Monton"/>
    <x v="1"/>
    <n v="1"/>
    <x v="1205"/>
    <n v="3650"/>
    <s v="Not Specified"/>
    <n v="36"/>
    <n v="3.58"/>
    <n v="0.04"/>
    <x v="6997"/>
    <n v="5.47"/>
    <n v="-128.59299999999999"/>
    <n v="0.37"/>
    <x v="0"/>
    <x v="0"/>
    <x v="674"/>
    <x v="3"/>
    <x v="3"/>
    <n v="538"/>
    <d v="2015-05-29T00:00:00"/>
    <x v="1"/>
    <x v="45"/>
    <n v="27502"/>
  </r>
  <r>
    <x v="361"/>
    <n v="65"/>
    <s v="Erin Smith"/>
    <x v="1"/>
    <n v="1"/>
    <x v="1206"/>
    <n v="45125"/>
    <s v="Critical"/>
    <n v="6"/>
    <n v="160.97999999999999"/>
    <n v="0.09"/>
    <x v="6998"/>
    <n v="35.020000000000003"/>
    <n v="-252.01"/>
    <n v="0.72"/>
    <x v="1"/>
    <x v="4"/>
    <x v="372"/>
    <x v="10"/>
    <x v="2"/>
    <n v="6359"/>
    <d v="2015-05-29T00:00:00"/>
    <x v="2"/>
    <x v="9"/>
    <n v="78641"/>
  </r>
  <r>
    <x v="1157"/>
    <n v="65"/>
    <s v="Ivan Gibson"/>
    <x v="2"/>
    <n v="1"/>
    <x v="1206"/>
    <n v="59878"/>
    <s v="High"/>
    <n v="23"/>
    <n v="10.9"/>
    <n v="0.08"/>
    <x v="6999"/>
    <n v="7.46"/>
    <n v="-91.65"/>
    <n v="0.59"/>
    <x v="0"/>
    <x v="0"/>
    <x v="829"/>
    <x v="0"/>
    <x v="2"/>
    <n v="8380"/>
    <d v="2015-05-29T00:00:00"/>
    <x v="0"/>
    <x v="26"/>
    <n v="63385"/>
  </r>
  <r>
    <x v="1157"/>
    <n v="65"/>
    <s v="Ivan Gibson"/>
    <x v="2"/>
    <n v="1"/>
    <x v="1206"/>
    <n v="59878"/>
    <s v="High"/>
    <n v="6"/>
    <n v="17.98"/>
    <n v="0.1"/>
    <x v="7000"/>
    <n v="8.51"/>
    <n v="-46.745100000000001"/>
    <n v="0.4"/>
    <x v="2"/>
    <x v="5"/>
    <x v="403"/>
    <x v="7"/>
    <x v="2"/>
    <n v="8379"/>
    <d v="2015-05-29T00:00:00"/>
    <x v="0"/>
    <x v="26"/>
    <n v="63385"/>
  </r>
  <r>
    <x v="361"/>
    <n v="65"/>
    <s v="Erin Smith"/>
    <x v="1"/>
    <n v="1"/>
    <x v="1206"/>
    <n v="45125"/>
    <s v="Critical"/>
    <n v="32"/>
    <n v="175.99"/>
    <n v="0"/>
    <x v="7001"/>
    <n v="4.99"/>
    <n v="1193.1120000000001"/>
    <n v="0.59"/>
    <x v="2"/>
    <x v="0"/>
    <x v="314"/>
    <x v="9"/>
    <x v="2"/>
    <n v="6360"/>
    <d v="2015-05-29T00:00:00"/>
    <x v="0"/>
    <x v="9"/>
    <n v="78641"/>
  </r>
  <r>
    <x v="632"/>
    <n v="65"/>
    <s v="Neoma Murray"/>
    <x v="0"/>
    <n v="1"/>
    <x v="1206"/>
    <n v="34757"/>
    <s v="High"/>
    <n v="40"/>
    <n v="6.48"/>
    <n v="0.1"/>
    <x v="7002"/>
    <n v="6.22"/>
    <n v="-107.06"/>
    <n v="0.37"/>
    <x v="0"/>
    <x v="0"/>
    <x v="511"/>
    <x v="2"/>
    <x v="3"/>
    <n v="4887"/>
    <d v="2015-05-30T00:00:00"/>
    <x v="1"/>
    <x v="42"/>
    <n v="30080"/>
  </r>
  <r>
    <x v="577"/>
    <n v="65"/>
    <s v="Adrian Barton"/>
    <x v="0"/>
    <n v="1"/>
    <x v="1206"/>
    <n v="21763"/>
    <s v="Low"/>
    <n v="22"/>
    <n v="65.989999999999995"/>
    <n v="7.0000000000000007E-2"/>
    <x v="7003"/>
    <n v="3.99"/>
    <n v="165.501"/>
    <n v="0.59"/>
    <x v="2"/>
    <x v="0"/>
    <x v="225"/>
    <x v="9"/>
    <x v="1"/>
    <n v="3026"/>
    <d v="2015-06-02T00:00:00"/>
    <x v="0"/>
    <x v="6"/>
    <n v="97030"/>
  </r>
  <r>
    <x v="672"/>
    <n v="65"/>
    <s v="Andrew Roberts"/>
    <x v="1"/>
    <n v="1"/>
    <x v="1207"/>
    <n v="29218"/>
    <s v="Low"/>
    <n v="19"/>
    <n v="92.23"/>
    <n v="0.04"/>
    <x v="7004"/>
    <n v="39.61"/>
    <n v="80.8"/>
    <n v="0.67"/>
    <x v="1"/>
    <x v="5"/>
    <x v="153"/>
    <x v="5"/>
    <x v="1"/>
    <n v="4102"/>
    <d v="2015-05-29T00:00:00"/>
    <x v="1"/>
    <x v="21"/>
    <n v="98052"/>
  </r>
  <r>
    <x v="672"/>
    <n v="65"/>
    <s v="Andrew Roberts"/>
    <x v="1"/>
    <n v="1"/>
    <x v="1207"/>
    <n v="29218"/>
    <s v="Low"/>
    <n v="26"/>
    <n v="2.88"/>
    <n v="0.04"/>
    <x v="1994"/>
    <n v="0.7"/>
    <n v="8.1300000000000008"/>
    <n v="0.56000000000000005"/>
    <x v="0"/>
    <x v="3"/>
    <x v="135"/>
    <x v="6"/>
    <x v="1"/>
    <n v="4103"/>
    <d v="2015-05-29T00:00:00"/>
    <x v="0"/>
    <x v="21"/>
    <n v="98052"/>
  </r>
  <r>
    <x v="757"/>
    <n v="65"/>
    <s v="Sally Knutson"/>
    <x v="2"/>
    <n v="1"/>
    <x v="1207"/>
    <n v="25635"/>
    <s v="Critical"/>
    <n v="22"/>
    <n v="5.08"/>
    <n v="0.09"/>
    <x v="7005"/>
    <n v="3.63"/>
    <n v="-36.6"/>
    <n v="0.51"/>
    <x v="1"/>
    <x v="3"/>
    <x v="201"/>
    <x v="5"/>
    <x v="2"/>
    <n v="3594"/>
    <d v="2015-05-30T00:00:00"/>
    <x v="0"/>
    <x v="24"/>
    <n v="48640"/>
  </r>
  <r>
    <x v="638"/>
    <n v="65"/>
    <s v="Sally Knutson"/>
    <x v="2"/>
    <n v="1"/>
    <x v="1207"/>
    <n v="25635"/>
    <s v="Critical"/>
    <n v="14"/>
    <n v="42.98"/>
    <n v="0.04"/>
    <x v="7006"/>
    <n v="4.62"/>
    <n v="145.47999999999999"/>
    <n v="0.56000000000000005"/>
    <x v="0"/>
    <x v="0"/>
    <x v="446"/>
    <x v="13"/>
    <x v="2"/>
    <n v="3593"/>
    <d v="2015-05-30T00:00:00"/>
    <x v="1"/>
    <x v="24"/>
    <n v="48071"/>
  </r>
  <r>
    <x v="544"/>
    <n v="65"/>
    <s v="Thea Hendricks"/>
    <x v="1"/>
    <n v="1"/>
    <x v="1207"/>
    <n v="56802"/>
    <s v="High"/>
    <n v="50"/>
    <n v="1.68"/>
    <n v="0.09"/>
    <x v="7007"/>
    <n v="1"/>
    <n v="-4.5599999999999996"/>
    <n v="0.35"/>
    <x v="0"/>
    <x v="3"/>
    <x v="87"/>
    <x v="6"/>
    <x v="1"/>
    <n v="7948"/>
    <d v="2015-05-30T00:00:00"/>
    <x v="0"/>
    <x v="2"/>
    <n v="92277"/>
  </r>
  <r>
    <x v="1209"/>
    <n v="65"/>
    <s v="Andrew Roberts"/>
    <x v="1"/>
    <n v="1"/>
    <x v="1207"/>
    <n v="29218"/>
    <s v="Low"/>
    <n v="13"/>
    <n v="205.99"/>
    <n v="0.02"/>
    <x v="7008"/>
    <n v="8.99"/>
    <n v="-54.362000000000002"/>
    <n v="0.57999999999999996"/>
    <x v="2"/>
    <x v="0"/>
    <x v="236"/>
    <x v="9"/>
    <x v="1"/>
    <n v="4104"/>
    <d v="2015-05-31T00:00:00"/>
    <x v="0"/>
    <x v="21"/>
    <n v="98059"/>
  </r>
  <r>
    <x v="470"/>
    <n v="65"/>
    <s v="Jay Fine"/>
    <x v="3"/>
    <n v="1"/>
    <x v="1207"/>
    <n v="29221"/>
    <s v="High"/>
    <n v="41"/>
    <n v="7.64"/>
    <n v="0"/>
    <x v="7009"/>
    <n v="5.83"/>
    <n v="-41.75"/>
    <n v="0.36"/>
    <x v="0"/>
    <x v="3"/>
    <x v="27"/>
    <x v="2"/>
    <x v="1"/>
    <n v="4107"/>
    <d v="2015-06-01T00:00:00"/>
    <x v="0"/>
    <x v="2"/>
    <n v="95823"/>
  </r>
  <r>
    <x v="86"/>
    <n v="65"/>
    <s v="Robert Dilbeck"/>
    <x v="2"/>
    <n v="1"/>
    <x v="1207"/>
    <n v="23363"/>
    <s v="Low"/>
    <n v="46"/>
    <n v="4.91"/>
    <n v="0.02"/>
    <x v="7010"/>
    <n v="4.97"/>
    <n v="-94.828999999999994"/>
    <n v="0.38"/>
    <x v="0"/>
    <x v="0"/>
    <x v="720"/>
    <x v="3"/>
    <x v="3"/>
    <n v="3267"/>
    <d v="2015-06-05T00:00:00"/>
    <x v="0"/>
    <x v="29"/>
    <n v="37042"/>
  </r>
  <r>
    <x v="360"/>
    <n v="65"/>
    <s v="Odella Nelson"/>
    <x v="0"/>
    <n v="1"/>
    <x v="1208"/>
    <n v="50181"/>
    <s v="High"/>
    <n v="2"/>
    <n v="135.99"/>
    <n v="0.04"/>
    <x v="7011"/>
    <n v="28.63"/>
    <n v="-246.21"/>
    <n v="0.76"/>
    <x v="1"/>
    <x v="2"/>
    <x v="1058"/>
    <x v="1"/>
    <x v="0"/>
    <n v="7030"/>
    <d v="2015-05-31T00:00:00"/>
    <x v="2"/>
    <x v="0"/>
    <n v="17403"/>
  </r>
  <r>
    <x v="7"/>
    <n v="65"/>
    <s v="Alyssa Crouse"/>
    <x v="2"/>
    <n v="1"/>
    <x v="1208"/>
    <n v="38914"/>
    <s v="Medium"/>
    <n v="43"/>
    <n v="10.64"/>
    <n v="0.08"/>
    <x v="7012"/>
    <n v="5.16"/>
    <n v="-14.27"/>
    <n v="0.56999999999999995"/>
    <x v="1"/>
    <x v="0"/>
    <x v="392"/>
    <x v="5"/>
    <x v="1"/>
    <n v="5480"/>
    <d v="2015-05-31T00:00:00"/>
    <x v="0"/>
    <x v="6"/>
    <n v="97035"/>
  </r>
  <r>
    <x v="1299"/>
    <n v="65"/>
    <s v="Shahid Hopkins"/>
    <x v="0"/>
    <n v="1"/>
    <x v="1208"/>
    <n v="42177"/>
    <s v="Not Specified"/>
    <n v="49"/>
    <n v="28.99"/>
    <n v="0.03"/>
    <x v="7013"/>
    <n v="8.59"/>
    <n v="47.420999999999999"/>
    <n v="0.56000000000000005"/>
    <x v="2"/>
    <x v="5"/>
    <x v="365"/>
    <x v="9"/>
    <x v="2"/>
    <n v="5942"/>
    <d v="2015-05-31T00:00:00"/>
    <x v="0"/>
    <x v="24"/>
    <n v="49442"/>
  </r>
  <r>
    <x v="133"/>
    <n v="65"/>
    <s v="Cari Sayre"/>
    <x v="1"/>
    <n v="1"/>
    <x v="1208"/>
    <n v="27138"/>
    <s v="High"/>
    <n v="31"/>
    <n v="100.98"/>
    <n v="7.0000000000000007E-2"/>
    <x v="7014"/>
    <n v="35.840000000000003"/>
    <n v="-277.63"/>
    <n v="0.62"/>
    <x v="1"/>
    <x v="4"/>
    <x v="35"/>
    <x v="10"/>
    <x v="1"/>
    <n v="3810"/>
    <d v="2015-06-01T00:00:00"/>
    <x v="2"/>
    <x v="5"/>
    <n v="84604"/>
  </r>
  <r>
    <x v="133"/>
    <n v="65"/>
    <s v="Cari Sayre"/>
    <x v="1"/>
    <n v="1"/>
    <x v="1208"/>
    <n v="27138"/>
    <s v="High"/>
    <n v="37"/>
    <n v="65.989999999999995"/>
    <n v="0.1"/>
    <x v="7015"/>
    <n v="8.99"/>
    <n v="134.72999999999999"/>
    <n v="0.57999999999999996"/>
    <x v="2"/>
    <x v="0"/>
    <x v="663"/>
    <x v="9"/>
    <x v="1"/>
    <n v="3811"/>
    <d v="2015-06-01T00:00:00"/>
    <x v="0"/>
    <x v="5"/>
    <n v="84604"/>
  </r>
  <r>
    <x v="1242"/>
    <n v="65"/>
    <s v="Shahid Hopkins"/>
    <x v="0"/>
    <n v="1"/>
    <x v="1208"/>
    <n v="42177"/>
    <s v="Not Specified"/>
    <n v="38"/>
    <n v="9.77"/>
    <n v="0"/>
    <x v="7016"/>
    <n v="6.02"/>
    <n v="8.42"/>
    <n v="0.48"/>
    <x v="1"/>
    <x v="5"/>
    <x v="449"/>
    <x v="5"/>
    <x v="2"/>
    <n v="5943"/>
    <d v="2015-06-02T00:00:00"/>
    <x v="0"/>
    <x v="24"/>
    <n v="48375"/>
  </r>
  <r>
    <x v="116"/>
    <n v="65"/>
    <s v="Sally Matthias"/>
    <x v="2"/>
    <n v="1"/>
    <x v="1209"/>
    <n v="1285"/>
    <s v="Critical"/>
    <n v="27"/>
    <n v="130.97999999999999"/>
    <n v="0"/>
    <x v="7017"/>
    <n v="54.74"/>
    <n v="-305.98"/>
    <n v="0.69"/>
    <x v="1"/>
    <x v="4"/>
    <x v="305"/>
    <x v="10"/>
    <x v="2"/>
    <n v="193"/>
    <d v="2015-05-31T00:00:00"/>
    <x v="2"/>
    <x v="3"/>
    <n v="56001"/>
  </r>
  <r>
    <x v="1038"/>
    <n v="65"/>
    <s v="Russell D'Ascenzo"/>
    <x v="3"/>
    <n v="1"/>
    <x v="1209"/>
    <n v="48993"/>
    <s v="Low"/>
    <n v="17"/>
    <n v="6.48"/>
    <n v="0.08"/>
    <x v="7018"/>
    <n v="6.22"/>
    <n v="-37.04"/>
    <n v="0.37"/>
    <x v="0"/>
    <x v="0"/>
    <x v="511"/>
    <x v="2"/>
    <x v="3"/>
    <n v="6874"/>
    <d v="2015-05-31T00:00:00"/>
    <x v="1"/>
    <x v="12"/>
    <n v="34759"/>
  </r>
  <r>
    <x v="111"/>
    <n v="65"/>
    <s v="Nathan Mautz"/>
    <x v="2"/>
    <n v="1"/>
    <x v="1209"/>
    <n v="48614"/>
    <s v="Critical"/>
    <n v="46"/>
    <n v="195.99"/>
    <n v="0.01"/>
    <x v="7019"/>
    <n v="8.99"/>
    <n v="2311.9560000000001"/>
    <n v="0.6"/>
    <x v="2"/>
    <x v="0"/>
    <x v="301"/>
    <x v="9"/>
    <x v="2"/>
    <n v="6825"/>
    <d v="2015-05-31T00:00:00"/>
    <x v="0"/>
    <x v="3"/>
    <n v="55014"/>
  </r>
  <r>
    <x v="116"/>
    <n v="65"/>
    <s v="Sally Matthias"/>
    <x v="2"/>
    <n v="1"/>
    <x v="1209"/>
    <n v="1285"/>
    <s v="Critical"/>
    <n v="8"/>
    <n v="218.75"/>
    <n v="0.05"/>
    <x v="7020"/>
    <n v="69.64"/>
    <n v="-277.29000000000002"/>
    <n v="0.77"/>
    <x v="1"/>
    <x v="4"/>
    <x v="189"/>
    <x v="4"/>
    <x v="2"/>
    <n v="194"/>
    <d v="2015-06-01T00:00:00"/>
    <x v="2"/>
    <x v="3"/>
    <n v="56001"/>
  </r>
  <r>
    <x v="591"/>
    <n v="65"/>
    <s v="Scott Cohen"/>
    <x v="3"/>
    <n v="1"/>
    <x v="1209"/>
    <n v="33029"/>
    <s v="High"/>
    <n v="8"/>
    <n v="115.99"/>
    <n v="0.1"/>
    <x v="7021"/>
    <n v="2.5"/>
    <n v="-286.363"/>
    <n v="0.56999999999999995"/>
    <x v="2"/>
    <x v="0"/>
    <x v="828"/>
    <x v="9"/>
    <x v="0"/>
    <n v="4641"/>
    <d v="2015-06-01T00:00:00"/>
    <x v="0"/>
    <x v="1"/>
    <n v="21220"/>
  </r>
  <r>
    <x v="591"/>
    <n v="65"/>
    <s v="Scott Cohen"/>
    <x v="3"/>
    <n v="1"/>
    <x v="1209"/>
    <n v="33029"/>
    <s v="High"/>
    <n v="39"/>
    <n v="417.4"/>
    <n v="0.02"/>
    <x v="7022"/>
    <n v="75.23"/>
    <n v="-1008.73058"/>
    <n v="0.79"/>
    <x v="1"/>
    <x v="4"/>
    <x v="257"/>
    <x v="4"/>
    <x v="0"/>
    <n v="4640"/>
    <d v="2015-06-02T00:00:00"/>
    <x v="2"/>
    <x v="1"/>
    <n v="21220"/>
  </r>
  <r>
    <x v="1349"/>
    <n v="65"/>
    <s v="Brian DeCherney"/>
    <x v="2"/>
    <n v="1"/>
    <x v="1209"/>
    <n v="47456"/>
    <s v="Low"/>
    <n v="43"/>
    <n v="6.48"/>
    <n v="0.08"/>
    <x v="7023"/>
    <n v="7.91"/>
    <n v="-179.11"/>
    <n v="0.37"/>
    <x v="0"/>
    <x v="0"/>
    <x v="603"/>
    <x v="2"/>
    <x v="1"/>
    <n v="6662"/>
    <d v="2015-06-07T00:00:00"/>
    <x v="0"/>
    <x v="5"/>
    <n v="84404"/>
  </r>
  <r>
    <x v="987"/>
    <n v="66"/>
    <s v="Pauline Chand"/>
    <x v="2"/>
    <n v="1"/>
    <x v="1210"/>
    <n v="50883"/>
    <s v="Low"/>
    <n v="35"/>
    <n v="180.98"/>
    <n v="0.01"/>
    <x v="7024"/>
    <n v="30"/>
    <n v="957.29"/>
    <n v="0.69"/>
    <x v="1"/>
    <x v="2"/>
    <x v="755"/>
    <x v="1"/>
    <x v="2"/>
    <n v="7135"/>
    <d v="2015-06-01T00:00:00"/>
    <x v="2"/>
    <x v="11"/>
    <n v="73120"/>
  </r>
  <r>
    <x v="308"/>
    <n v="65"/>
    <s v="Christopher Conant"/>
    <x v="1"/>
    <n v="1"/>
    <x v="1210"/>
    <n v="23911"/>
    <s v="Critical"/>
    <n v="21"/>
    <n v="122.99"/>
    <n v="0.1"/>
    <x v="7025"/>
    <n v="70.2"/>
    <n v="-1050.77"/>
    <n v="0.74"/>
    <x v="1"/>
    <x v="2"/>
    <x v="199"/>
    <x v="1"/>
    <x v="1"/>
    <n v="3342"/>
    <d v="2015-06-02T00:00:00"/>
    <x v="2"/>
    <x v="21"/>
    <n v="98408"/>
  </r>
  <r>
    <x v="1211"/>
    <n v="66"/>
    <s v="Ivan Liston"/>
    <x v="3"/>
    <n v="1"/>
    <x v="1210"/>
    <n v="53762"/>
    <s v="Critical"/>
    <n v="28"/>
    <n v="4.9800000000000004"/>
    <n v="7.0000000000000007E-2"/>
    <x v="7026"/>
    <n v="0.49"/>
    <n v="58.1"/>
    <n v="0.39"/>
    <x v="0"/>
    <x v="0"/>
    <x v="769"/>
    <x v="12"/>
    <x v="1"/>
    <n v="7525"/>
    <d v="2015-06-02T00:00:00"/>
    <x v="0"/>
    <x v="2"/>
    <n v="92253"/>
  </r>
  <r>
    <x v="308"/>
    <n v="65"/>
    <s v="Christopher Conant"/>
    <x v="1"/>
    <n v="1"/>
    <x v="1210"/>
    <n v="23911"/>
    <s v="Critical"/>
    <n v="3"/>
    <n v="35.44"/>
    <n v="0"/>
    <x v="7027"/>
    <n v="7.5"/>
    <n v="-12.52"/>
    <n v="0.38"/>
    <x v="0"/>
    <x v="0"/>
    <x v="637"/>
    <x v="2"/>
    <x v="1"/>
    <n v="3344"/>
    <d v="2015-06-02T00:00:00"/>
    <x v="0"/>
    <x v="21"/>
    <n v="98408"/>
  </r>
  <r>
    <x v="308"/>
    <n v="65"/>
    <s v="Christopher Conant"/>
    <x v="1"/>
    <n v="1"/>
    <x v="1210"/>
    <n v="23911"/>
    <s v="Critical"/>
    <n v="19"/>
    <n v="50.98"/>
    <n v="0.03"/>
    <x v="7028"/>
    <n v="6.5"/>
    <n v="-79.05"/>
    <n v="0.73"/>
    <x v="2"/>
    <x v="0"/>
    <x v="853"/>
    <x v="8"/>
    <x v="1"/>
    <n v="3343"/>
    <d v="2015-06-02T00:00:00"/>
    <x v="0"/>
    <x v="21"/>
    <n v="98408"/>
  </r>
  <r>
    <x v="1065"/>
    <n v="66"/>
    <s v="Bobby Trafton"/>
    <x v="0"/>
    <n v="1"/>
    <x v="1210"/>
    <n v="36832"/>
    <s v="Low"/>
    <n v="24"/>
    <n v="2.12"/>
    <n v="0.06"/>
    <x v="7029"/>
    <n v="1.99"/>
    <n v="-25.65"/>
    <n v="0.55000000000000004"/>
    <x v="2"/>
    <x v="6"/>
    <x v="453"/>
    <x v="8"/>
    <x v="1"/>
    <n v="5178"/>
    <d v="2015-06-06T00:00:00"/>
    <x v="1"/>
    <x v="2"/>
    <n v="94583"/>
  </r>
  <r>
    <x v="1065"/>
    <n v="65"/>
    <s v="Bobby Trafton"/>
    <x v="0"/>
    <n v="1"/>
    <x v="1210"/>
    <n v="36832"/>
    <s v="Low"/>
    <n v="43"/>
    <n v="12.97"/>
    <n v="0.09"/>
    <x v="7030"/>
    <n v="1.49"/>
    <n v="210.52799999999999"/>
    <n v="0.35"/>
    <x v="0"/>
    <x v="0"/>
    <x v="208"/>
    <x v="3"/>
    <x v="1"/>
    <n v="5177"/>
    <d v="2015-06-08T00:00:00"/>
    <x v="0"/>
    <x v="2"/>
    <n v="94583"/>
  </r>
  <r>
    <x v="533"/>
    <n v="66"/>
    <s v="Karl Brown"/>
    <x v="2"/>
    <n v="1"/>
    <x v="1211"/>
    <n v="3654"/>
    <s v="Low"/>
    <n v="47"/>
    <n v="279.81"/>
    <n v="0.1"/>
    <x v="7031"/>
    <n v="23.19"/>
    <n v="3160.63"/>
    <n v="0.59"/>
    <x v="0"/>
    <x v="2"/>
    <x v="142"/>
    <x v="13"/>
    <x v="0"/>
    <n v="543"/>
    <d v="2015-06-02T00:00:00"/>
    <x v="2"/>
    <x v="28"/>
    <n v="2169"/>
  </r>
  <r>
    <x v="693"/>
    <n v="66"/>
    <s v="Ken Lonsdale"/>
    <x v="3"/>
    <n v="1"/>
    <x v="1211"/>
    <n v="12292"/>
    <s v="Not Specified"/>
    <n v="32"/>
    <n v="26.31"/>
    <n v="0.1"/>
    <x v="7032"/>
    <n v="5.89"/>
    <n v="-127.23"/>
    <n v="0.75"/>
    <x v="2"/>
    <x v="0"/>
    <x v="914"/>
    <x v="8"/>
    <x v="2"/>
    <n v="1711"/>
    <d v="2015-06-02T00:00:00"/>
    <x v="0"/>
    <x v="26"/>
    <n v="63130"/>
  </r>
  <r>
    <x v="1393"/>
    <n v="66"/>
    <s v="Katherine Murray"/>
    <x v="1"/>
    <n v="1"/>
    <x v="1211"/>
    <n v="9024"/>
    <s v="Medium"/>
    <n v="44"/>
    <n v="65.989999999999995"/>
    <n v="7.0000000000000007E-2"/>
    <x v="7033"/>
    <n v="2.79"/>
    <n v="583.74900000000002"/>
    <n v="0.56000000000000005"/>
    <x v="2"/>
    <x v="0"/>
    <x v="1066"/>
    <x v="9"/>
    <x v="0"/>
    <n v="1239"/>
    <d v="2015-06-02T00:00:00"/>
    <x v="0"/>
    <x v="28"/>
    <n v="1519"/>
  </r>
  <r>
    <x v="66"/>
    <n v="66"/>
    <s v="Tamara Manning"/>
    <x v="2"/>
    <n v="1"/>
    <x v="1211"/>
    <n v="19652"/>
    <s v="Critical"/>
    <n v="28"/>
    <n v="89.99"/>
    <n v="0.01"/>
    <x v="7034"/>
    <n v="42"/>
    <n v="-307.86"/>
    <n v="0.66"/>
    <x v="1"/>
    <x v="2"/>
    <x v="476"/>
    <x v="1"/>
    <x v="1"/>
    <n v="2722"/>
    <d v="2015-06-03T00:00:00"/>
    <x v="2"/>
    <x v="31"/>
    <n v="83854"/>
  </r>
  <r>
    <x v="13"/>
    <n v="66"/>
    <s v="Katherine Murray"/>
    <x v="1"/>
    <n v="1"/>
    <x v="1211"/>
    <n v="9024"/>
    <s v="Medium"/>
    <n v="2"/>
    <n v="5.43"/>
    <n v="0.03"/>
    <x v="7035"/>
    <n v="0.95"/>
    <n v="-4.55"/>
    <n v="0.36"/>
    <x v="0"/>
    <x v="3"/>
    <x v="498"/>
    <x v="2"/>
    <x v="0"/>
    <n v="1238"/>
    <d v="2015-06-03T00:00:00"/>
    <x v="0"/>
    <x v="46"/>
    <n v="3110"/>
  </r>
  <r>
    <x v="598"/>
    <n v="66"/>
    <s v="Hallie Redmond"/>
    <x v="1"/>
    <n v="1"/>
    <x v="1211"/>
    <n v="1027"/>
    <s v="Medium"/>
    <n v="19"/>
    <n v="70.98"/>
    <n v="0.04"/>
    <x v="7036"/>
    <n v="46.74"/>
    <n v="-379.1"/>
    <n v="0.56000000000000005"/>
    <x v="1"/>
    <x v="4"/>
    <x v="68"/>
    <x v="10"/>
    <x v="1"/>
    <n v="163"/>
    <d v="2015-06-04T00:00:00"/>
    <x v="2"/>
    <x v="6"/>
    <n v="97420"/>
  </r>
  <r>
    <x v="612"/>
    <n v="66"/>
    <s v="Marc Crier"/>
    <x v="3"/>
    <n v="1"/>
    <x v="1211"/>
    <n v="46055"/>
    <s v="Medium"/>
    <n v="25"/>
    <n v="50.98"/>
    <n v="0.04"/>
    <x v="7037"/>
    <n v="6.5"/>
    <n v="-5.6"/>
    <n v="0.73"/>
    <x v="2"/>
    <x v="0"/>
    <x v="853"/>
    <x v="8"/>
    <x v="3"/>
    <n v="6475"/>
    <d v="2015-06-04T00:00:00"/>
    <x v="0"/>
    <x v="33"/>
    <n v="72301"/>
  </r>
  <r>
    <x v="266"/>
    <n v="66"/>
    <s v="Annie Thurman"/>
    <x v="3"/>
    <n v="1"/>
    <x v="1211"/>
    <n v="3172"/>
    <s v="Not Specified"/>
    <n v="33"/>
    <n v="20.99"/>
    <n v="0.05"/>
    <x v="7038"/>
    <n v="3.3"/>
    <n v="-95.974999999999994"/>
    <n v="0.81"/>
    <x v="2"/>
    <x v="6"/>
    <x v="336"/>
    <x v="9"/>
    <x v="1"/>
    <n v="466"/>
    <d v="2015-06-04T00:00:00"/>
    <x v="0"/>
    <x v="5"/>
    <n v="84321"/>
  </r>
  <r>
    <x v="66"/>
    <n v="66"/>
    <s v="Tamara Manning"/>
    <x v="2"/>
    <n v="1"/>
    <x v="1211"/>
    <n v="19652"/>
    <s v="Critical"/>
    <n v="34"/>
    <n v="65.989999999999995"/>
    <n v="0.05"/>
    <x v="7039"/>
    <n v="3.99"/>
    <n v="367.46100000000001"/>
    <n v="0.56999999999999995"/>
    <x v="2"/>
    <x v="0"/>
    <x v="1025"/>
    <x v="9"/>
    <x v="1"/>
    <n v="2723"/>
    <d v="2015-06-04T00:00:00"/>
    <x v="0"/>
    <x v="31"/>
    <n v="83854"/>
  </r>
  <r>
    <x v="714"/>
    <n v="66"/>
    <s v="Katherine Murray"/>
    <x v="1"/>
    <n v="1"/>
    <x v="1211"/>
    <n v="9024"/>
    <s v="Medium"/>
    <n v="30"/>
    <n v="40.98"/>
    <n v="0.09"/>
    <x v="7040"/>
    <n v="6.5"/>
    <n v="-9.3000000000000007"/>
    <n v="0.64"/>
    <x v="2"/>
    <x v="0"/>
    <x v="1231"/>
    <x v="8"/>
    <x v="0"/>
    <n v="1240"/>
    <d v="2015-06-04T00:00:00"/>
    <x v="0"/>
    <x v="22"/>
    <n v="7203"/>
  </r>
  <r>
    <x v="783"/>
    <n v="66"/>
    <s v="Karl Brown"/>
    <x v="2"/>
    <n v="1"/>
    <x v="1211"/>
    <n v="3654"/>
    <s v="Low"/>
    <n v="41"/>
    <n v="2.08"/>
    <n v="0"/>
    <x v="7041"/>
    <n v="5.33"/>
    <n v="-151.15"/>
    <n v="0.43"/>
    <x v="1"/>
    <x v="0"/>
    <x v="92"/>
    <x v="5"/>
    <x v="1"/>
    <n v="541"/>
    <d v="2015-06-07T00:00:00"/>
    <x v="0"/>
    <x v="2"/>
    <n v="92008"/>
  </r>
  <r>
    <x v="1394"/>
    <n v="66"/>
    <s v="Karl Brown"/>
    <x v="2"/>
    <n v="1"/>
    <x v="1211"/>
    <n v="3654"/>
    <s v="Low"/>
    <n v="39"/>
    <n v="204.1"/>
    <n v="0.03"/>
    <x v="7042"/>
    <n v="13.99"/>
    <n v="4031.62"/>
    <n v="0.37"/>
    <x v="2"/>
    <x v="5"/>
    <x v="932"/>
    <x v="7"/>
    <x v="0"/>
    <n v="542"/>
    <d v="2015-06-07T00:00:00"/>
    <x v="0"/>
    <x v="28"/>
    <n v="1826"/>
  </r>
  <r>
    <x v="210"/>
    <n v="66"/>
    <s v="Debra Catini"/>
    <x v="0"/>
    <n v="1"/>
    <x v="1212"/>
    <n v="44679"/>
    <s v="Medium"/>
    <n v="22"/>
    <n v="5.98"/>
    <n v="7.0000000000000007E-2"/>
    <x v="7043"/>
    <n v="1.49"/>
    <n v="26.741"/>
    <n v="0.39"/>
    <x v="0"/>
    <x v="0"/>
    <x v="643"/>
    <x v="3"/>
    <x v="1"/>
    <n v="6315"/>
    <d v="2015-06-04T00:00:00"/>
    <x v="0"/>
    <x v="2"/>
    <n v="93030"/>
  </r>
  <r>
    <x v="210"/>
    <n v="66"/>
    <s v="Debra Catini"/>
    <x v="0"/>
    <n v="1"/>
    <x v="1212"/>
    <n v="44679"/>
    <s v="Medium"/>
    <n v="35"/>
    <n v="60.65"/>
    <n v="0.08"/>
    <x v="7044"/>
    <n v="12.23"/>
    <n v="338.91"/>
    <n v="0.64"/>
    <x v="1"/>
    <x v="5"/>
    <x v="256"/>
    <x v="5"/>
    <x v="1"/>
    <n v="6316"/>
    <d v="2015-06-05T00:00:00"/>
    <x v="0"/>
    <x v="2"/>
    <n v="93030"/>
  </r>
  <r>
    <x v="5"/>
    <n v="66"/>
    <s v="Patrick Jones"/>
    <x v="1"/>
    <n v="1"/>
    <x v="1213"/>
    <n v="34754"/>
    <s v="Critical"/>
    <n v="16"/>
    <n v="37.94"/>
    <n v="0.03"/>
    <x v="7045"/>
    <n v="5.08"/>
    <n v="235.51"/>
    <n v="0.38"/>
    <x v="0"/>
    <x v="3"/>
    <x v="421"/>
    <x v="2"/>
    <x v="3"/>
    <n v="4886"/>
    <d v="2015-06-06T00:00:00"/>
    <x v="0"/>
    <x v="4"/>
    <n v="36869"/>
  </r>
  <r>
    <x v="56"/>
    <n v="66"/>
    <s v="Nora Price"/>
    <x v="1"/>
    <n v="1"/>
    <x v="1213"/>
    <n v="23809"/>
    <s v="Not Specified"/>
    <n v="7"/>
    <n v="12.97"/>
    <n v="0.1"/>
    <x v="7046"/>
    <n v="1.49"/>
    <n v="15.691000000000001"/>
    <n v="0.35"/>
    <x v="0"/>
    <x v="0"/>
    <x v="208"/>
    <x v="3"/>
    <x v="3"/>
    <n v="3331"/>
    <d v="2015-06-06T00:00:00"/>
    <x v="0"/>
    <x v="16"/>
    <n v="22153"/>
  </r>
  <r>
    <x v="1064"/>
    <n v="66"/>
    <s v="Craig Molinari"/>
    <x v="0"/>
    <n v="1"/>
    <x v="1214"/>
    <n v="56805"/>
    <s v="High"/>
    <n v="38"/>
    <n v="370.98"/>
    <n v="0.01"/>
    <x v="7047"/>
    <n v="99"/>
    <n v="1085.9100000000001"/>
    <n v="0.65"/>
    <x v="0"/>
    <x v="2"/>
    <x v="870"/>
    <x v="0"/>
    <x v="3"/>
    <n v="7952"/>
    <d v="2015-06-06T00:00:00"/>
    <x v="2"/>
    <x v="29"/>
    <n v="37830"/>
  </r>
  <r>
    <x v="859"/>
    <n v="66"/>
    <s v="Henia Zydlo"/>
    <x v="1"/>
    <n v="1"/>
    <x v="1214"/>
    <n v="36354"/>
    <s v="Medium"/>
    <n v="13"/>
    <n v="363.25"/>
    <n v="7.0000000000000007E-2"/>
    <x v="7048"/>
    <n v="19.989999999999998"/>
    <n v="889.31"/>
    <n v="0.56999999999999995"/>
    <x v="0"/>
    <x v="0"/>
    <x v="489"/>
    <x v="13"/>
    <x v="3"/>
    <n v="5096"/>
    <d v="2015-06-07T00:00:00"/>
    <x v="0"/>
    <x v="12"/>
    <n v="33065"/>
  </r>
  <r>
    <x v="103"/>
    <n v="66"/>
    <s v="Luke Weiss"/>
    <x v="2"/>
    <n v="1"/>
    <x v="1214"/>
    <n v="37315"/>
    <s v="Low"/>
    <n v="43"/>
    <n v="4.28"/>
    <n v="0.1"/>
    <x v="7049"/>
    <n v="5.17"/>
    <n v="-133.68"/>
    <n v="0.4"/>
    <x v="0"/>
    <x v="0"/>
    <x v="271"/>
    <x v="2"/>
    <x v="2"/>
    <n v="5245"/>
    <d v="2015-06-12T00:00:00"/>
    <x v="0"/>
    <x v="10"/>
    <n v="50315"/>
  </r>
  <r>
    <x v="103"/>
    <n v="66"/>
    <s v="Luke Weiss"/>
    <x v="2"/>
    <n v="1"/>
    <x v="1214"/>
    <n v="37315"/>
    <s v="Low"/>
    <n v="31"/>
    <n v="175.99"/>
    <n v="0.05"/>
    <x v="7050"/>
    <n v="4.99"/>
    <n v="1176.48"/>
    <n v="0.59"/>
    <x v="2"/>
    <x v="0"/>
    <x v="314"/>
    <x v="9"/>
    <x v="2"/>
    <n v="5246"/>
    <d v="2015-06-12T00:00:00"/>
    <x v="1"/>
    <x v="10"/>
    <n v="50315"/>
  </r>
  <r>
    <x v="997"/>
    <n v="66"/>
    <s v="Anemone Ratner"/>
    <x v="0"/>
    <n v="1"/>
    <x v="1215"/>
    <n v="37762"/>
    <s v="Medium"/>
    <n v="20"/>
    <n v="6.48"/>
    <n v="0.02"/>
    <x v="7051"/>
    <n v="6.74"/>
    <n v="-60.69"/>
    <n v="0.37"/>
    <x v="0"/>
    <x v="0"/>
    <x v="1243"/>
    <x v="2"/>
    <x v="3"/>
    <n v="5304"/>
    <d v="2015-06-07T00:00:00"/>
    <x v="0"/>
    <x v="16"/>
    <n v="23834"/>
  </r>
  <r>
    <x v="1015"/>
    <n v="66"/>
    <s v="Brad Eason"/>
    <x v="0"/>
    <n v="1"/>
    <x v="1215"/>
    <n v="15591"/>
    <s v="Critical"/>
    <n v="31"/>
    <n v="12.58"/>
    <n v="0"/>
    <x v="7052"/>
    <n v="5.16"/>
    <n v="73.53"/>
    <n v="0.43"/>
    <x v="1"/>
    <x v="0"/>
    <x v="770"/>
    <x v="5"/>
    <x v="2"/>
    <n v="2161"/>
    <d v="2015-06-08T00:00:00"/>
    <x v="0"/>
    <x v="14"/>
    <n v="60477"/>
  </r>
  <r>
    <x v="369"/>
    <n v="66"/>
    <s v="Katherine Nockton"/>
    <x v="1"/>
    <n v="1"/>
    <x v="1215"/>
    <n v="24390"/>
    <s v="Low"/>
    <n v="2"/>
    <n v="50.98"/>
    <n v="0.1"/>
    <x v="7053"/>
    <n v="6.5"/>
    <n v="-234.66"/>
    <n v="0.73"/>
    <x v="2"/>
    <x v="0"/>
    <x v="853"/>
    <x v="8"/>
    <x v="0"/>
    <n v="3421"/>
    <d v="2015-06-08T00:00:00"/>
    <x v="1"/>
    <x v="20"/>
    <n v="43130"/>
  </r>
  <r>
    <x v="594"/>
    <n v="66"/>
    <s v="Michael Dominguez"/>
    <x v="1"/>
    <n v="1"/>
    <x v="1216"/>
    <n v="50144"/>
    <s v="Critical"/>
    <n v="36"/>
    <n v="120.98"/>
    <n v="0.1"/>
    <x v="7054"/>
    <n v="9.07"/>
    <n v="1765.5350000000001"/>
    <n v="0.35"/>
    <x v="0"/>
    <x v="0"/>
    <x v="309"/>
    <x v="3"/>
    <x v="0"/>
    <n v="7023"/>
    <d v="2015-06-07T00:00:00"/>
    <x v="1"/>
    <x v="0"/>
    <n v="15601"/>
  </r>
  <r>
    <x v="1115"/>
    <n v="66"/>
    <s v="Rick Wilson"/>
    <x v="3"/>
    <n v="1"/>
    <x v="1216"/>
    <n v="39943"/>
    <s v="High"/>
    <n v="16"/>
    <n v="1.7"/>
    <n v="0.02"/>
    <x v="7055"/>
    <n v="1.99"/>
    <n v="-23.86"/>
    <n v="0.51"/>
    <x v="2"/>
    <x v="6"/>
    <x v="39"/>
    <x v="8"/>
    <x v="2"/>
    <n v="5646"/>
    <d v="2015-06-08T00:00:00"/>
    <x v="0"/>
    <x v="39"/>
    <n v="58501"/>
  </r>
  <r>
    <x v="118"/>
    <n v="66"/>
    <s v="Katrina Willman"/>
    <x v="3"/>
    <n v="1"/>
    <x v="1216"/>
    <n v="2054"/>
    <s v="Not Specified"/>
    <n v="34"/>
    <n v="22.98"/>
    <n v="0.03"/>
    <x v="7056"/>
    <n v="7.58"/>
    <n v="215.86"/>
    <n v="0.51"/>
    <x v="1"/>
    <x v="0"/>
    <x v="1074"/>
    <x v="5"/>
    <x v="3"/>
    <n v="300"/>
    <d v="2015-06-09T00:00:00"/>
    <x v="0"/>
    <x v="16"/>
    <n v="20190"/>
  </r>
  <r>
    <x v="338"/>
    <n v="66"/>
    <s v="Gary Mitchum"/>
    <x v="3"/>
    <n v="1"/>
    <x v="1216"/>
    <n v="21028"/>
    <s v="Critical"/>
    <n v="38"/>
    <n v="11.58"/>
    <n v="0.04"/>
    <x v="7057"/>
    <n v="6.97"/>
    <n v="-4.17"/>
    <n v="0.35"/>
    <x v="0"/>
    <x v="0"/>
    <x v="131"/>
    <x v="15"/>
    <x v="2"/>
    <n v="2914"/>
    <d v="2015-06-09T00:00:00"/>
    <x v="0"/>
    <x v="9"/>
    <n v="76086"/>
  </r>
  <r>
    <x v="1115"/>
    <n v="66"/>
    <s v="Rick Wilson"/>
    <x v="3"/>
    <n v="1"/>
    <x v="1216"/>
    <n v="39943"/>
    <s v="High"/>
    <n v="12"/>
    <n v="20.99"/>
    <n v="0.09"/>
    <x v="7058"/>
    <n v="3.3"/>
    <n v="-122.617"/>
    <n v="0.81"/>
    <x v="2"/>
    <x v="6"/>
    <x v="336"/>
    <x v="9"/>
    <x v="2"/>
    <n v="5647"/>
    <d v="2015-06-09T00:00:00"/>
    <x v="0"/>
    <x v="39"/>
    <n v="58501"/>
  </r>
  <r>
    <x v="719"/>
    <n v="66"/>
    <s v="Maribeth Dona"/>
    <x v="1"/>
    <n v="1"/>
    <x v="1216"/>
    <n v="9505"/>
    <s v="High"/>
    <n v="2"/>
    <n v="152.47999999999999"/>
    <n v="0.03"/>
    <x v="7059"/>
    <n v="4"/>
    <n v="-542.32000000000005"/>
    <n v="0.79"/>
    <x v="2"/>
    <x v="0"/>
    <x v="378"/>
    <x v="8"/>
    <x v="1"/>
    <n v="1297"/>
    <d v="2015-06-09T00:00:00"/>
    <x v="0"/>
    <x v="30"/>
    <n v="81301"/>
  </r>
  <r>
    <x v="118"/>
    <n v="66"/>
    <s v="Katrina Willman"/>
    <x v="3"/>
    <n v="1"/>
    <x v="1216"/>
    <n v="2054"/>
    <s v="Not Specified"/>
    <n v="1"/>
    <n v="363.25"/>
    <n v="0.09"/>
    <x v="7060"/>
    <n v="19.989999999999998"/>
    <n v="-246.51"/>
    <n v="0.56999999999999995"/>
    <x v="0"/>
    <x v="0"/>
    <x v="489"/>
    <x v="13"/>
    <x v="3"/>
    <n v="299"/>
    <d v="2015-06-10T00:00:00"/>
    <x v="0"/>
    <x v="16"/>
    <n v="20190"/>
  </r>
  <r>
    <x v="719"/>
    <n v="66"/>
    <s v="Maribeth Dona"/>
    <x v="1"/>
    <n v="1"/>
    <x v="1216"/>
    <n v="9505"/>
    <s v="High"/>
    <n v="5"/>
    <n v="32.979999999999997"/>
    <n v="0.1"/>
    <x v="7061"/>
    <n v="5.5"/>
    <n v="-127.7"/>
    <n v="0.75"/>
    <x v="2"/>
    <x v="0"/>
    <x v="155"/>
    <x v="8"/>
    <x v="1"/>
    <n v="1298"/>
    <d v="2015-06-10T00:00:00"/>
    <x v="0"/>
    <x v="30"/>
    <n v="81301"/>
  </r>
  <r>
    <x v="294"/>
    <n v="66"/>
    <s v="Thomas Boland"/>
    <x v="2"/>
    <n v="1"/>
    <x v="1217"/>
    <n v="35012"/>
    <s v="Medium"/>
    <n v="10"/>
    <n v="11.97"/>
    <n v="0.04"/>
    <x v="7062"/>
    <n v="4.9800000000000004"/>
    <n v="-16.38"/>
    <n v="0.57999999999999996"/>
    <x v="0"/>
    <x v="0"/>
    <x v="405"/>
    <x v="13"/>
    <x v="2"/>
    <n v="4918"/>
    <d v="2015-06-08T00:00:00"/>
    <x v="0"/>
    <x v="23"/>
    <n v="54481"/>
  </r>
  <r>
    <x v="890"/>
    <n v="66"/>
    <s v="Philip Fox"/>
    <x v="1"/>
    <n v="1"/>
    <x v="1217"/>
    <n v="39686"/>
    <s v="Not Specified"/>
    <n v="2"/>
    <n v="328.14"/>
    <n v="0.06"/>
    <x v="7063"/>
    <n v="91.05"/>
    <n v="-473.66"/>
    <n v="0.56999999999999995"/>
    <x v="0"/>
    <x v="2"/>
    <x v="122"/>
    <x v="13"/>
    <x v="0"/>
    <n v="5602"/>
    <d v="2015-06-09T00:00:00"/>
    <x v="2"/>
    <x v="41"/>
    <n v="26301"/>
  </r>
  <r>
    <x v="573"/>
    <n v="66"/>
    <s v="Kean Thornton"/>
    <x v="2"/>
    <n v="1"/>
    <x v="1217"/>
    <n v="55431"/>
    <s v="Not Specified"/>
    <n v="13"/>
    <n v="289.52999999999997"/>
    <n v="0.03"/>
    <x v="7064"/>
    <n v="19.989999999999998"/>
    <n v="777.28"/>
    <n v="0.56000000000000005"/>
    <x v="0"/>
    <x v="0"/>
    <x v="984"/>
    <x v="13"/>
    <x v="0"/>
    <n v="7743"/>
    <d v="2015-06-09T00:00:00"/>
    <x v="0"/>
    <x v="25"/>
    <n v="5201"/>
  </r>
  <r>
    <x v="1141"/>
    <n v="66"/>
    <s v="Kean Thornton"/>
    <x v="2"/>
    <n v="1"/>
    <x v="1217"/>
    <n v="55431"/>
    <s v="Not Specified"/>
    <n v="39"/>
    <n v="1.6"/>
    <n v="0.1"/>
    <x v="7065"/>
    <n v="1.29"/>
    <n v="-17.78"/>
    <n v="0.42"/>
    <x v="0"/>
    <x v="3"/>
    <x v="901"/>
    <x v="6"/>
    <x v="1"/>
    <n v="7744"/>
    <d v="2015-06-09T00:00:00"/>
    <x v="0"/>
    <x v="2"/>
    <n v="95969"/>
  </r>
  <r>
    <x v="1331"/>
    <n v="66"/>
    <s v="Carlos Daly"/>
    <x v="1"/>
    <n v="1"/>
    <x v="1217"/>
    <n v="868"/>
    <s v="Not Specified"/>
    <n v="32"/>
    <n v="21.78"/>
    <n v="0"/>
    <x v="7066"/>
    <n v="5.94"/>
    <n v="134.72"/>
    <n v="0.5"/>
    <x v="0"/>
    <x v="5"/>
    <x v="700"/>
    <x v="13"/>
    <x v="2"/>
    <n v="134"/>
    <d v="2015-06-09T00:00:00"/>
    <x v="0"/>
    <x v="14"/>
    <n v="60068"/>
  </r>
  <r>
    <x v="818"/>
    <n v="66"/>
    <s v="Mathew Reese"/>
    <x v="0"/>
    <n v="1"/>
    <x v="1217"/>
    <n v="19874"/>
    <s v="High"/>
    <n v="31"/>
    <n v="9.7100000000000009"/>
    <n v="0"/>
    <x v="7067"/>
    <n v="9.4499999999999993"/>
    <n v="-182.52"/>
    <n v="0.6"/>
    <x v="0"/>
    <x v="0"/>
    <x v="262"/>
    <x v="0"/>
    <x v="0"/>
    <n v="2752"/>
    <d v="2015-06-09T00:00:00"/>
    <x v="0"/>
    <x v="13"/>
    <n v="14701"/>
  </r>
  <r>
    <x v="351"/>
    <n v="66"/>
    <s v="Thomas Boland"/>
    <x v="2"/>
    <n v="1"/>
    <x v="1217"/>
    <n v="35012"/>
    <s v="Medium"/>
    <n v="11"/>
    <n v="195.99"/>
    <n v="0.08"/>
    <x v="7068"/>
    <n v="4.2"/>
    <n v="-165.946"/>
    <n v="0.56000000000000005"/>
    <x v="2"/>
    <x v="0"/>
    <x v="959"/>
    <x v="9"/>
    <x v="2"/>
    <n v="4919"/>
    <d v="2015-06-09T00:00:00"/>
    <x v="0"/>
    <x v="23"/>
    <n v="53590"/>
  </r>
  <r>
    <x v="890"/>
    <n v="66"/>
    <s v="Philip Fox"/>
    <x v="1"/>
    <n v="1"/>
    <x v="1217"/>
    <n v="39686"/>
    <s v="Not Specified"/>
    <n v="48"/>
    <n v="65.989999999999995"/>
    <n v="0"/>
    <x v="7069"/>
    <n v="5.26"/>
    <n v="791.90099999999995"/>
    <n v="0.56000000000000005"/>
    <x v="2"/>
    <x v="0"/>
    <x v="367"/>
    <x v="9"/>
    <x v="0"/>
    <n v="5603"/>
    <d v="2015-06-09T00:00:00"/>
    <x v="0"/>
    <x v="41"/>
    <n v="26301"/>
  </r>
  <r>
    <x v="1331"/>
    <n v="66"/>
    <s v="Carlos Daly"/>
    <x v="1"/>
    <n v="1"/>
    <x v="1217"/>
    <n v="868"/>
    <s v="Not Specified"/>
    <n v="31"/>
    <n v="47.98"/>
    <n v="0.04"/>
    <x v="7070"/>
    <n v="3.61"/>
    <n v="114.46"/>
    <n v="0.71"/>
    <x v="2"/>
    <x v="6"/>
    <x v="340"/>
    <x v="8"/>
    <x v="2"/>
    <n v="135"/>
    <d v="2015-06-10T00:00:00"/>
    <x v="0"/>
    <x v="14"/>
    <n v="60068"/>
  </r>
  <r>
    <x v="983"/>
    <n v="66"/>
    <s v="Lisa DeCherney"/>
    <x v="3"/>
    <n v="1"/>
    <x v="1217"/>
    <n v="29856"/>
    <s v="Medium"/>
    <n v="24"/>
    <n v="4.9800000000000004"/>
    <n v="0.04"/>
    <x v="7071"/>
    <n v="0.8"/>
    <n v="43.35"/>
    <n v="0.36"/>
    <x v="0"/>
    <x v="3"/>
    <x v="194"/>
    <x v="2"/>
    <x v="2"/>
    <n v="4199"/>
    <d v="2015-06-11T00:00:00"/>
    <x v="0"/>
    <x v="34"/>
    <n v="57006"/>
  </r>
  <r>
    <x v="834"/>
    <n v="66"/>
    <s v="Karen Carlisle"/>
    <x v="1"/>
    <n v="1"/>
    <x v="1218"/>
    <n v="45664"/>
    <s v="Not Specified"/>
    <n v="24"/>
    <n v="19.98"/>
    <n v="0.09"/>
    <x v="7072"/>
    <n v="10.49"/>
    <n v="26.27"/>
    <n v="0.49"/>
    <x v="1"/>
    <x v="0"/>
    <x v="472"/>
    <x v="5"/>
    <x v="1"/>
    <n v="6423"/>
    <d v="2015-06-10T00:00:00"/>
    <x v="0"/>
    <x v="2"/>
    <n v="91776"/>
  </r>
  <r>
    <x v="216"/>
    <n v="66"/>
    <s v="Tracy Collins"/>
    <x v="3"/>
    <n v="1"/>
    <x v="1219"/>
    <n v="42887"/>
    <s v="Medium"/>
    <n v="3"/>
    <n v="9.7799999999999994"/>
    <n v="0.01"/>
    <x v="7073"/>
    <n v="5.76"/>
    <n v="-11.43"/>
    <n v="0.35"/>
    <x v="0"/>
    <x v="0"/>
    <x v="321"/>
    <x v="15"/>
    <x v="3"/>
    <n v="6051"/>
    <d v="2015-06-11T00:00:00"/>
    <x v="0"/>
    <x v="12"/>
    <n v="34741"/>
  </r>
  <r>
    <x v="1020"/>
    <n v="66"/>
    <s v="Brad Thomas"/>
    <x v="2"/>
    <n v="1"/>
    <x v="1219"/>
    <n v="38851"/>
    <s v="Critical"/>
    <n v="1"/>
    <n v="3.74"/>
    <n v="0.06"/>
    <x v="7074"/>
    <n v="4.6900000000000004"/>
    <n v="-5.7385000000000002"/>
    <n v="0.35"/>
    <x v="0"/>
    <x v="0"/>
    <x v="1029"/>
    <x v="3"/>
    <x v="0"/>
    <n v="5467"/>
    <d v="2015-06-11T00:00:00"/>
    <x v="0"/>
    <x v="19"/>
    <n v="4092"/>
  </r>
  <r>
    <x v="1158"/>
    <n v="66"/>
    <s v="Cindy Chapman"/>
    <x v="2"/>
    <n v="1"/>
    <x v="1219"/>
    <n v="39938"/>
    <s v="High"/>
    <n v="5"/>
    <n v="34.58"/>
    <n v="0.1"/>
    <x v="7075"/>
    <n v="8.99"/>
    <n v="-41.66"/>
    <n v="0.56000000000000005"/>
    <x v="0"/>
    <x v="6"/>
    <x v="924"/>
    <x v="6"/>
    <x v="1"/>
    <n v="5645"/>
    <d v="2015-06-11T00:00:00"/>
    <x v="0"/>
    <x v="40"/>
    <n v="85023"/>
  </r>
  <r>
    <x v="413"/>
    <n v="66"/>
    <s v="Mick Hernandez"/>
    <x v="1"/>
    <n v="1"/>
    <x v="1219"/>
    <n v="43874"/>
    <s v="High"/>
    <n v="46"/>
    <n v="3.28"/>
    <n v="0.09"/>
    <x v="2897"/>
    <n v="5"/>
    <n v="-161.21"/>
    <n v="0.56000000000000005"/>
    <x v="0"/>
    <x v="3"/>
    <x v="991"/>
    <x v="6"/>
    <x v="0"/>
    <n v="6188"/>
    <d v="2015-06-11T00:00:00"/>
    <x v="0"/>
    <x v="20"/>
    <n v="44256"/>
  </r>
  <r>
    <x v="216"/>
    <n v="66"/>
    <s v="Tracy Collins"/>
    <x v="3"/>
    <n v="1"/>
    <x v="1219"/>
    <n v="42887"/>
    <s v="Medium"/>
    <n v="3"/>
    <n v="145.97999999999999"/>
    <n v="0.01"/>
    <x v="7076"/>
    <n v="51.92"/>
    <n v="-251.41"/>
    <n v="0.69"/>
    <x v="1"/>
    <x v="4"/>
    <x v="617"/>
    <x v="4"/>
    <x v="3"/>
    <n v="6053"/>
    <d v="2015-06-12T00:00:00"/>
    <x v="2"/>
    <x v="12"/>
    <n v="34741"/>
  </r>
  <r>
    <x v="216"/>
    <n v="66"/>
    <s v="Tracy Collins"/>
    <x v="3"/>
    <n v="1"/>
    <x v="1219"/>
    <n v="42887"/>
    <s v="Medium"/>
    <n v="11"/>
    <n v="21.38"/>
    <n v="0.04"/>
    <x v="7077"/>
    <n v="8.99"/>
    <n v="-45.65"/>
    <n v="0.59"/>
    <x v="0"/>
    <x v="6"/>
    <x v="355"/>
    <x v="6"/>
    <x v="3"/>
    <n v="6052"/>
    <d v="2015-06-12T00:00:00"/>
    <x v="0"/>
    <x v="12"/>
    <n v="34741"/>
  </r>
  <r>
    <x v="495"/>
    <n v="66"/>
    <s v="Thomas Thornton"/>
    <x v="3"/>
    <n v="1"/>
    <x v="1220"/>
    <n v="50977"/>
    <s v="Low"/>
    <n v="1"/>
    <n v="18.97"/>
    <n v="0.05"/>
    <x v="7078"/>
    <n v="9.0299999999999994"/>
    <n v="-19.899999999999999"/>
    <n v="0.37"/>
    <x v="0"/>
    <x v="0"/>
    <x v="138"/>
    <x v="2"/>
    <x v="1"/>
    <n v="7143"/>
    <d v="2015-06-11T00:00:00"/>
    <x v="1"/>
    <x v="2"/>
    <n v="95501"/>
  </r>
  <r>
    <x v="1052"/>
    <n v="66"/>
    <s v="Julia Dunbar"/>
    <x v="3"/>
    <n v="1"/>
    <x v="1220"/>
    <n v="58658"/>
    <s v="Medium"/>
    <n v="7"/>
    <n v="120.98"/>
    <n v="0.09"/>
    <x v="7079"/>
    <n v="58.64"/>
    <n v="-404.36"/>
    <n v="0.75"/>
    <x v="1"/>
    <x v="4"/>
    <x v="252"/>
    <x v="10"/>
    <x v="1"/>
    <n v="8204"/>
    <d v="2015-06-12T00:00:00"/>
    <x v="2"/>
    <x v="43"/>
    <n v="59102"/>
  </r>
  <r>
    <x v="1395"/>
    <n v="66"/>
    <s v="Astrea Jones"/>
    <x v="2"/>
    <n v="1"/>
    <x v="1220"/>
    <n v="43460"/>
    <s v="Medium"/>
    <n v="2"/>
    <n v="8.0399999999999991"/>
    <n v="7.0000000000000007E-2"/>
    <x v="7080"/>
    <n v="8.94"/>
    <n v="-17.594999999999999"/>
    <n v="0.4"/>
    <x v="0"/>
    <x v="0"/>
    <x v="464"/>
    <x v="3"/>
    <x v="0"/>
    <n v="6137"/>
    <d v="2015-06-12T00:00:00"/>
    <x v="0"/>
    <x v="15"/>
    <n v="6226"/>
  </r>
  <r>
    <x v="1235"/>
    <n v="66"/>
    <s v="Trudy Schmidt"/>
    <x v="0"/>
    <n v="1"/>
    <x v="1220"/>
    <n v="28901"/>
    <s v="High"/>
    <n v="23"/>
    <n v="40.99"/>
    <n v="0.1"/>
    <x v="7081"/>
    <n v="5.86"/>
    <n v="315.16000000000003"/>
    <n v="0.36"/>
    <x v="0"/>
    <x v="0"/>
    <x v="1116"/>
    <x v="2"/>
    <x v="2"/>
    <n v="4056"/>
    <d v="2015-06-12T00:00:00"/>
    <x v="0"/>
    <x v="24"/>
    <n v="48239"/>
  </r>
  <r>
    <x v="1052"/>
    <n v="66"/>
    <s v="Julia Dunbar"/>
    <x v="3"/>
    <n v="1"/>
    <x v="1220"/>
    <n v="58658"/>
    <s v="Medium"/>
    <n v="41"/>
    <n v="20.97"/>
    <n v="0.01"/>
    <x v="7082"/>
    <n v="6.5"/>
    <n v="-103.75"/>
    <n v="0.78"/>
    <x v="2"/>
    <x v="0"/>
    <x v="992"/>
    <x v="8"/>
    <x v="1"/>
    <n v="8205"/>
    <d v="2015-06-12T00:00:00"/>
    <x v="0"/>
    <x v="43"/>
    <n v="59102"/>
  </r>
  <r>
    <x v="22"/>
    <n v="66"/>
    <s v="Julia West"/>
    <x v="3"/>
    <n v="1"/>
    <x v="1220"/>
    <n v="44839"/>
    <s v="Critical"/>
    <n v="27"/>
    <n v="33.979999999999997"/>
    <n v="0.09"/>
    <x v="7083"/>
    <n v="19.989999999999998"/>
    <n v="-246.3"/>
    <n v="0.55000000000000004"/>
    <x v="1"/>
    <x v="0"/>
    <x v="832"/>
    <x v="5"/>
    <x v="2"/>
    <n v="6330"/>
    <d v="2015-06-13T00:00:00"/>
    <x v="1"/>
    <x v="14"/>
    <n v="61401"/>
  </r>
  <r>
    <x v="1052"/>
    <n v="66"/>
    <s v="Julia Dunbar"/>
    <x v="3"/>
    <n v="1"/>
    <x v="1220"/>
    <n v="58658"/>
    <s v="Medium"/>
    <n v="46"/>
    <n v="20.99"/>
    <n v="0.1"/>
    <x v="7084"/>
    <n v="0.99"/>
    <n v="348.58800000000002"/>
    <n v="0.37"/>
    <x v="2"/>
    <x v="3"/>
    <x v="848"/>
    <x v="9"/>
    <x v="1"/>
    <n v="8206"/>
    <d v="2015-06-13T00:00:00"/>
    <x v="0"/>
    <x v="43"/>
    <n v="59102"/>
  </r>
  <r>
    <x v="31"/>
    <n v="66"/>
    <s v="George Ashbrook"/>
    <x v="0"/>
    <n v="1"/>
    <x v="1220"/>
    <n v="12551"/>
    <s v="Low"/>
    <n v="46"/>
    <n v="125.99"/>
    <n v="0.01"/>
    <x v="7085"/>
    <n v="5.26"/>
    <n v="1665.2249999999999"/>
    <n v="0.55000000000000004"/>
    <x v="2"/>
    <x v="0"/>
    <x v="22"/>
    <x v="9"/>
    <x v="2"/>
    <n v="1752"/>
    <d v="2015-06-18T00:00:00"/>
    <x v="0"/>
    <x v="9"/>
    <n v="79424"/>
  </r>
  <r>
    <x v="187"/>
    <n v="66"/>
    <s v="Lela Donovan"/>
    <x v="2"/>
    <n v="1"/>
    <x v="1221"/>
    <n v="17507"/>
    <s v="Medium"/>
    <n v="27"/>
    <n v="14.56"/>
    <n v="0.04"/>
    <x v="7086"/>
    <n v="3.5"/>
    <n v="48.13"/>
    <n v="0.57999999999999996"/>
    <x v="0"/>
    <x v="0"/>
    <x v="58"/>
    <x v="13"/>
    <x v="2"/>
    <n v="2411"/>
    <d v="2015-06-12T00:00:00"/>
    <x v="0"/>
    <x v="24"/>
    <n v="48195"/>
  </r>
  <r>
    <x v="727"/>
    <n v="66"/>
    <s v="Helen Wasserman"/>
    <x v="1"/>
    <n v="1"/>
    <x v="1221"/>
    <n v="10823"/>
    <s v="Low"/>
    <n v="3"/>
    <n v="43.41"/>
    <n v="0.03"/>
    <x v="7087"/>
    <n v="2.99"/>
    <n v="-14.582000000000001"/>
    <n v="0.39"/>
    <x v="0"/>
    <x v="0"/>
    <x v="1199"/>
    <x v="3"/>
    <x v="0"/>
    <n v="1500"/>
    <d v="2015-06-12T00:00:00"/>
    <x v="0"/>
    <x v="1"/>
    <n v="21222"/>
  </r>
  <r>
    <x v="1286"/>
    <n v="66"/>
    <s v="Alan Schoenberger"/>
    <x v="2"/>
    <n v="1"/>
    <x v="1221"/>
    <n v="26274"/>
    <s v="Not Specified"/>
    <n v="41"/>
    <n v="9.11"/>
    <n v="0.06"/>
    <x v="7088"/>
    <n v="2.15"/>
    <n v="122.06"/>
    <n v="0.4"/>
    <x v="0"/>
    <x v="3"/>
    <x v="5"/>
    <x v="2"/>
    <x v="1"/>
    <n v="3667"/>
    <d v="2015-06-13T00:00:00"/>
    <x v="0"/>
    <x v="2"/>
    <n v="92563"/>
  </r>
  <r>
    <x v="297"/>
    <n v="66"/>
    <s v="Lela Donovan"/>
    <x v="2"/>
    <n v="1"/>
    <x v="1221"/>
    <n v="17507"/>
    <s v="Medium"/>
    <n v="22"/>
    <n v="270.97000000000003"/>
    <n v="0.1"/>
    <x v="7089"/>
    <n v="28.06"/>
    <n v="353.72"/>
    <n v="0.56000000000000005"/>
    <x v="2"/>
    <x v="2"/>
    <x v="364"/>
    <x v="7"/>
    <x v="2"/>
    <n v="2412"/>
    <d v="2015-06-14T00:00:00"/>
    <x v="2"/>
    <x v="24"/>
    <n v="48310"/>
  </r>
  <r>
    <x v="667"/>
    <n v="66"/>
    <s v="Adrian Hane"/>
    <x v="2"/>
    <n v="1"/>
    <x v="1221"/>
    <n v="6535"/>
    <s v="Critical"/>
    <n v="11"/>
    <n v="28.15"/>
    <n v="7.0000000000000007E-2"/>
    <x v="7090"/>
    <n v="8.99"/>
    <n v="-19.329999999999998"/>
    <n v="0.56999999999999995"/>
    <x v="0"/>
    <x v="6"/>
    <x v="1210"/>
    <x v="6"/>
    <x v="2"/>
    <n v="911"/>
    <d v="2015-06-15T00:00:00"/>
    <x v="1"/>
    <x v="14"/>
    <n v="62002"/>
  </r>
  <r>
    <x v="373"/>
    <n v="66"/>
    <s v="Russell Applegate"/>
    <x v="0"/>
    <n v="1"/>
    <x v="1221"/>
    <n v="26853"/>
    <s v="Low"/>
    <n v="21"/>
    <n v="2.66"/>
    <n v="0"/>
    <x v="7091"/>
    <n v="6.35"/>
    <n v="-89.02"/>
    <n v="0.36"/>
    <x v="0"/>
    <x v="0"/>
    <x v="841"/>
    <x v="15"/>
    <x v="2"/>
    <n v="3759"/>
    <d v="2015-06-16T00:00:00"/>
    <x v="0"/>
    <x v="7"/>
    <n v="68128"/>
  </r>
  <r>
    <x v="512"/>
    <n v="66"/>
    <s v="Emily Grady"/>
    <x v="1"/>
    <n v="1"/>
    <x v="1222"/>
    <n v="9573"/>
    <s v="Medium"/>
    <n v="21"/>
    <n v="6.35"/>
    <n v="0.01"/>
    <x v="7092"/>
    <n v="1.02"/>
    <n v="60.12"/>
    <n v="0.39"/>
    <x v="0"/>
    <x v="3"/>
    <x v="110"/>
    <x v="2"/>
    <x v="1"/>
    <n v="1306"/>
    <d v="2015-06-14T00:00:00"/>
    <x v="1"/>
    <x v="5"/>
    <n v="84660"/>
  </r>
  <r>
    <x v="1379"/>
    <n v="66"/>
    <s v="Emily Grady"/>
    <x v="1"/>
    <n v="1"/>
    <x v="1222"/>
    <n v="9573"/>
    <s v="Medium"/>
    <n v="41"/>
    <n v="3.14"/>
    <n v="0"/>
    <x v="7093"/>
    <n v="1.92"/>
    <n v="-59.91"/>
    <n v="0.84"/>
    <x v="0"/>
    <x v="3"/>
    <x v="807"/>
    <x v="16"/>
    <x v="2"/>
    <n v="1305"/>
    <d v="2015-06-14T00:00:00"/>
    <x v="0"/>
    <x v="38"/>
    <n v="66202"/>
  </r>
  <r>
    <x v="520"/>
    <n v="66"/>
    <s v="Corey Catlett"/>
    <x v="1"/>
    <n v="1"/>
    <x v="1222"/>
    <n v="43815"/>
    <s v="Not Specified"/>
    <n v="45"/>
    <n v="78.8"/>
    <n v="0.03"/>
    <x v="7094"/>
    <n v="35"/>
    <n v="-1097.97"/>
    <n v="0.83"/>
    <x v="0"/>
    <x v="1"/>
    <x v="887"/>
    <x v="0"/>
    <x v="1"/>
    <n v="6185"/>
    <d v="2015-06-14T00:00:00"/>
    <x v="0"/>
    <x v="2"/>
    <n v="92054"/>
  </r>
  <r>
    <x v="520"/>
    <n v="66"/>
    <s v="Corey Catlett"/>
    <x v="1"/>
    <n v="1"/>
    <x v="1222"/>
    <n v="43815"/>
    <s v="Not Specified"/>
    <n v="40"/>
    <n v="16.510000000000002"/>
    <n v="7.0000000000000007E-2"/>
    <x v="7095"/>
    <n v="2.99"/>
    <n v="202.827"/>
    <n v="0.37"/>
    <x v="0"/>
    <x v="0"/>
    <x v="1207"/>
    <x v="3"/>
    <x v="1"/>
    <n v="6183"/>
    <d v="2015-06-14T00:00:00"/>
    <x v="0"/>
    <x v="2"/>
    <n v="92054"/>
  </r>
  <r>
    <x v="520"/>
    <n v="66"/>
    <s v="Corey Catlett"/>
    <x v="1"/>
    <n v="1"/>
    <x v="1222"/>
    <n v="43815"/>
    <s v="Not Specified"/>
    <n v="22"/>
    <n v="55.48"/>
    <n v="0.01"/>
    <x v="7096"/>
    <n v="6.79"/>
    <n v="539.45000000000005"/>
    <n v="0.37"/>
    <x v="0"/>
    <x v="0"/>
    <x v="300"/>
    <x v="2"/>
    <x v="1"/>
    <n v="6184"/>
    <d v="2015-06-14T00:00:00"/>
    <x v="0"/>
    <x v="2"/>
    <n v="92054"/>
  </r>
  <r>
    <x v="184"/>
    <n v="66"/>
    <s v="Paul Stevenson"/>
    <x v="2"/>
    <n v="1"/>
    <x v="1222"/>
    <n v="48868"/>
    <s v="Not Specified"/>
    <n v="43"/>
    <n v="195.99"/>
    <n v="7.0000000000000007E-2"/>
    <x v="7097"/>
    <n v="3.99"/>
    <n v="1754.0820000000001"/>
    <n v="0.59"/>
    <x v="2"/>
    <x v="0"/>
    <x v="1180"/>
    <x v="9"/>
    <x v="3"/>
    <n v="6860"/>
    <d v="2015-06-14T00:00:00"/>
    <x v="0"/>
    <x v="45"/>
    <n v="28403"/>
  </r>
  <r>
    <x v="184"/>
    <n v="66"/>
    <s v="Paul Stevenson"/>
    <x v="2"/>
    <n v="1"/>
    <x v="1222"/>
    <n v="48868"/>
    <s v="Not Specified"/>
    <n v="47"/>
    <n v="167.27"/>
    <n v="0.05"/>
    <x v="7098"/>
    <n v="35"/>
    <n v="-1014.01"/>
    <n v="0.85"/>
    <x v="0"/>
    <x v="1"/>
    <x v="905"/>
    <x v="0"/>
    <x v="3"/>
    <n v="6859"/>
    <d v="2015-06-15T00:00:00"/>
    <x v="1"/>
    <x v="45"/>
    <n v="28403"/>
  </r>
  <r>
    <x v="467"/>
    <n v="66"/>
    <s v="Neil Knudson"/>
    <x v="2"/>
    <n v="1"/>
    <x v="1223"/>
    <n v="43045"/>
    <s v="Medium"/>
    <n v="12"/>
    <n v="31.76"/>
    <n v="0.05"/>
    <x v="7099"/>
    <n v="45.51"/>
    <n v="-407.17"/>
    <n v="0.65"/>
    <x v="1"/>
    <x v="4"/>
    <x v="147"/>
    <x v="4"/>
    <x v="3"/>
    <n v="6078"/>
    <d v="2015-06-14T00:00:00"/>
    <x v="2"/>
    <x v="45"/>
    <n v="27360"/>
  </r>
  <r>
    <x v="708"/>
    <n v="66"/>
    <s v="MaryBeth Skach"/>
    <x v="1"/>
    <n v="1"/>
    <x v="1223"/>
    <n v="14241"/>
    <s v="Critical"/>
    <n v="22"/>
    <n v="11.55"/>
    <n v="0.03"/>
    <x v="7100"/>
    <n v="2.36"/>
    <n v="48.86"/>
    <n v="0.55000000000000004"/>
    <x v="0"/>
    <x v="3"/>
    <x v="74"/>
    <x v="6"/>
    <x v="3"/>
    <n v="1996"/>
    <d v="2015-06-15T00:00:00"/>
    <x v="0"/>
    <x v="45"/>
    <n v="28115"/>
  </r>
  <r>
    <x v="467"/>
    <n v="66"/>
    <s v="Neil Knudson"/>
    <x v="2"/>
    <n v="1"/>
    <x v="1223"/>
    <n v="43045"/>
    <s v="Medium"/>
    <n v="47"/>
    <n v="105.29"/>
    <n v="0.01"/>
    <x v="7101"/>
    <n v="10.119999999999999"/>
    <n v="1126.72"/>
    <n v="0.79"/>
    <x v="1"/>
    <x v="1"/>
    <x v="636"/>
    <x v="5"/>
    <x v="3"/>
    <n v="6077"/>
    <d v="2015-06-16T00:00:00"/>
    <x v="0"/>
    <x v="45"/>
    <n v="27360"/>
  </r>
  <r>
    <x v="1233"/>
    <n v="66"/>
    <s v="Janet Lee"/>
    <x v="3"/>
    <n v="1"/>
    <x v="1223"/>
    <n v="28899"/>
    <s v="Low"/>
    <n v="27"/>
    <n v="205.99"/>
    <n v="0.06"/>
    <x v="7102"/>
    <n v="5"/>
    <n v="750.54600000000005"/>
    <n v="0.59"/>
    <x v="2"/>
    <x v="0"/>
    <x v="934"/>
    <x v="9"/>
    <x v="3"/>
    <n v="4055"/>
    <d v="2015-06-16T00:00:00"/>
    <x v="0"/>
    <x v="45"/>
    <n v="28307"/>
  </r>
  <r>
    <x v="179"/>
    <n v="66"/>
    <s v="Ionia McGrath"/>
    <x v="0"/>
    <n v="1"/>
    <x v="1224"/>
    <n v="6183"/>
    <s v="Medium"/>
    <n v="41"/>
    <n v="48.94"/>
    <n v="0.02"/>
    <x v="7103"/>
    <n v="5.86"/>
    <n v="951.5"/>
    <n v="0.35"/>
    <x v="0"/>
    <x v="0"/>
    <x v="963"/>
    <x v="2"/>
    <x v="3"/>
    <n v="865"/>
    <d v="2015-06-16T00:00:00"/>
    <x v="0"/>
    <x v="4"/>
    <n v="35211"/>
  </r>
  <r>
    <x v="301"/>
    <n v="66"/>
    <s v="Sally Hughsby"/>
    <x v="3"/>
    <n v="1"/>
    <x v="1224"/>
    <n v="16897"/>
    <s v="Not Specified"/>
    <n v="1"/>
    <n v="320.98"/>
    <n v="0.02"/>
    <x v="7104"/>
    <n v="58.95"/>
    <n v="-183.09"/>
    <n v="0.56999999999999995"/>
    <x v="1"/>
    <x v="2"/>
    <x v="100"/>
    <x v="1"/>
    <x v="0"/>
    <n v="2344"/>
    <d v="2015-06-17T00:00:00"/>
    <x v="2"/>
    <x v="20"/>
    <n v="44039"/>
  </r>
  <r>
    <x v="369"/>
    <n v="66"/>
    <s v="Duane Huffman"/>
    <x v="3"/>
    <n v="1"/>
    <x v="1224"/>
    <n v="13383"/>
    <s v="Not Specified"/>
    <n v="35"/>
    <n v="20.34"/>
    <n v="7.0000000000000007E-2"/>
    <x v="7105"/>
    <n v="35"/>
    <n v="-1072.97"/>
    <n v="0.84"/>
    <x v="0"/>
    <x v="1"/>
    <x v="47"/>
    <x v="0"/>
    <x v="2"/>
    <n v="1862"/>
    <d v="2015-06-17T00:00:00"/>
    <x v="0"/>
    <x v="9"/>
    <n v="75146"/>
  </r>
  <r>
    <x v="301"/>
    <n v="66"/>
    <s v="Sally Hughsby"/>
    <x v="3"/>
    <n v="1"/>
    <x v="1224"/>
    <n v="16897"/>
    <s v="Not Specified"/>
    <n v="48"/>
    <n v="2.21"/>
    <n v="0.06"/>
    <x v="7106"/>
    <n v="1"/>
    <n v="14.97"/>
    <n v="0.38"/>
    <x v="0"/>
    <x v="3"/>
    <x v="811"/>
    <x v="6"/>
    <x v="0"/>
    <n v="2345"/>
    <d v="2015-06-17T00:00:00"/>
    <x v="0"/>
    <x v="20"/>
    <n v="44039"/>
  </r>
  <r>
    <x v="226"/>
    <n v="66"/>
    <s v="Michael Paige"/>
    <x v="0"/>
    <n v="1"/>
    <x v="1225"/>
    <n v="29893"/>
    <s v="Medium"/>
    <n v="24"/>
    <n v="225.02"/>
    <n v="7.0000000000000007E-2"/>
    <x v="7107"/>
    <n v="28.66"/>
    <n v="426.67"/>
    <n v="0.72"/>
    <x v="0"/>
    <x v="2"/>
    <x v="791"/>
    <x v="0"/>
    <x v="0"/>
    <n v="4205"/>
    <d v="2015-06-17T00:00:00"/>
    <x v="2"/>
    <x v="19"/>
    <n v="4038"/>
  </r>
  <r>
    <x v="1287"/>
    <n v="66"/>
    <s v="Tamara Chand"/>
    <x v="3"/>
    <n v="1"/>
    <x v="1225"/>
    <n v="53698"/>
    <s v="Medium"/>
    <n v="10"/>
    <n v="4.84"/>
    <n v="0"/>
    <x v="7108"/>
    <n v="0.71"/>
    <n v="13.38"/>
    <n v="0.52"/>
    <x v="0"/>
    <x v="3"/>
    <x v="381"/>
    <x v="6"/>
    <x v="2"/>
    <n v="7521"/>
    <d v="2015-06-17T00:00:00"/>
    <x v="1"/>
    <x v="9"/>
    <n v="77581"/>
  </r>
  <r>
    <x v="683"/>
    <n v="66"/>
    <s v="Liz Price"/>
    <x v="2"/>
    <n v="1"/>
    <x v="1225"/>
    <n v="19972"/>
    <s v="Critical"/>
    <n v="6"/>
    <n v="14.98"/>
    <n v="0.04"/>
    <x v="7109"/>
    <n v="8.99"/>
    <n v="-21.09"/>
    <n v="0.39"/>
    <x v="1"/>
    <x v="6"/>
    <x v="813"/>
    <x v="5"/>
    <x v="2"/>
    <n v="2761"/>
    <d v="2015-06-18T00:00:00"/>
    <x v="0"/>
    <x v="24"/>
    <n v="48505"/>
  </r>
  <r>
    <x v="570"/>
    <n v="66"/>
    <s v="Theone Pippenger"/>
    <x v="2"/>
    <n v="1"/>
    <x v="1226"/>
    <n v="1346"/>
    <s v="High"/>
    <n v="48"/>
    <n v="100.98"/>
    <n v="0.09"/>
    <x v="7110"/>
    <n v="26.22"/>
    <n v="421.15"/>
    <n v="0.6"/>
    <x v="1"/>
    <x v="4"/>
    <x v="1153"/>
    <x v="10"/>
    <x v="2"/>
    <n v="206"/>
    <d v="2015-06-19T00:00:00"/>
    <x v="2"/>
    <x v="3"/>
    <n v="55060"/>
  </r>
  <r>
    <x v="187"/>
    <n v="66"/>
    <s v="Cathy Armstrong"/>
    <x v="3"/>
    <n v="1"/>
    <x v="1226"/>
    <n v="30147"/>
    <s v="Not Specified"/>
    <n v="37"/>
    <n v="19.98"/>
    <n v="0.06"/>
    <x v="7111"/>
    <n v="10.49"/>
    <n v="29.73"/>
    <n v="0.49"/>
    <x v="1"/>
    <x v="0"/>
    <x v="472"/>
    <x v="5"/>
    <x v="2"/>
    <n v="4237"/>
    <d v="2015-06-19T00:00:00"/>
    <x v="0"/>
    <x v="24"/>
    <n v="48195"/>
  </r>
  <r>
    <x v="295"/>
    <n v="66"/>
    <s v="Michelle Huthwaite"/>
    <x v="1"/>
    <n v="1"/>
    <x v="1227"/>
    <n v="43488"/>
    <s v="Critical"/>
    <n v="28"/>
    <n v="20.239999999999998"/>
    <n v="0.1"/>
    <x v="7112"/>
    <n v="6.67"/>
    <n v="42.39"/>
    <n v="0.49"/>
    <x v="1"/>
    <x v="6"/>
    <x v="1069"/>
    <x v="5"/>
    <x v="0"/>
    <n v="6140"/>
    <d v="2015-06-19T00:00:00"/>
    <x v="0"/>
    <x v="1"/>
    <n v="20735"/>
  </r>
  <r>
    <x v="295"/>
    <n v="66"/>
    <s v="Michelle Huthwaite"/>
    <x v="1"/>
    <n v="1"/>
    <x v="1227"/>
    <n v="43488"/>
    <s v="Critical"/>
    <n v="46"/>
    <n v="48.92"/>
    <n v="0.08"/>
    <x v="7113"/>
    <n v="4.5"/>
    <n v="483.67"/>
    <n v="0.59"/>
    <x v="0"/>
    <x v="0"/>
    <x v="1018"/>
    <x v="13"/>
    <x v="0"/>
    <n v="6138"/>
    <d v="2015-06-19T00:00:00"/>
    <x v="0"/>
    <x v="1"/>
    <n v="20735"/>
  </r>
  <r>
    <x v="295"/>
    <n v="66"/>
    <s v="Michelle Huthwaite"/>
    <x v="1"/>
    <n v="1"/>
    <x v="1227"/>
    <n v="43488"/>
    <s v="Critical"/>
    <n v="46"/>
    <n v="15.57"/>
    <n v="0"/>
    <x v="7114"/>
    <n v="1.39"/>
    <n v="399.12"/>
    <n v="0.38"/>
    <x v="0"/>
    <x v="0"/>
    <x v="353"/>
    <x v="15"/>
    <x v="0"/>
    <n v="6139"/>
    <d v="2015-06-19T00:00:00"/>
    <x v="0"/>
    <x v="1"/>
    <n v="20735"/>
  </r>
  <r>
    <x v="411"/>
    <n v="66"/>
    <s v="Katherine Hughes"/>
    <x v="3"/>
    <n v="1"/>
    <x v="1227"/>
    <n v="59680"/>
    <s v="Critical"/>
    <n v="15"/>
    <n v="0.99"/>
    <n v="0.05"/>
    <x v="7115"/>
    <n v="2.96"/>
    <n v="-37.67"/>
    <n v="0.61"/>
    <x v="2"/>
    <x v="6"/>
    <x v="1178"/>
    <x v="8"/>
    <x v="3"/>
    <n v="8347"/>
    <d v="2015-06-19T00:00:00"/>
    <x v="0"/>
    <x v="16"/>
    <n v="24541"/>
  </r>
  <r>
    <x v="63"/>
    <n v="66"/>
    <s v="Michelle Huthwaite"/>
    <x v="1"/>
    <n v="1"/>
    <x v="1227"/>
    <n v="43488"/>
    <s v="Critical"/>
    <n v="13"/>
    <n v="14.48"/>
    <n v="0.05"/>
    <x v="7116"/>
    <n v="6.46"/>
    <n v="6.7744999999999997"/>
    <n v="0.38"/>
    <x v="0"/>
    <x v="0"/>
    <x v="207"/>
    <x v="3"/>
    <x v="0"/>
    <n v="6141"/>
    <d v="2015-06-20T00:00:00"/>
    <x v="0"/>
    <x v="1"/>
    <n v="20740"/>
  </r>
  <r>
    <x v="63"/>
    <n v="66"/>
    <s v="Michelle Huthwaite"/>
    <x v="1"/>
    <n v="1"/>
    <x v="1227"/>
    <n v="43488"/>
    <s v="Critical"/>
    <n v="3"/>
    <n v="449.99"/>
    <n v="0.06"/>
    <x v="7117"/>
    <n v="24.49"/>
    <n v="-1569.06"/>
    <n v="0.4"/>
    <x v="2"/>
    <x v="1"/>
    <x v="1252"/>
    <x v="11"/>
    <x v="0"/>
    <n v="6142"/>
    <d v="2015-06-20T00:00:00"/>
    <x v="0"/>
    <x v="1"/>
    <n v="20740"/>
  </r>
  <r>
    <x v="1009"/>
    <n v="66"/>
    <s v="John Lucas"/>
    <x v="0"/>
    <n v="1"/>
    <x v="1228"/>
    <n v="33541"/>
    <s v="Critical"/>
    <n v="43"/>
    <n v="12.2"/>
    <n v="0.08"/>
    <x v="7118"/>
    <n v="6.02"/>
    <n v="16.14"/>
    <n v="0.43"/>
    <x v="1"/>
    <x v="6"/>
    <x v="883"/>
    <x v="5"/>
    <x v="0"/>
    <n v="4709"/>
    <d v="2015-06-19T00:00:00"/>
    <x v="0"/>
    <x v="20"/>
    <n v="45424"/>
  </r>
  <r>
    <x v="673"/>
    <n v="66"/>
    <s v="Damala Kotsonis"/>
    <x v="2"/>
    <n v="1"/>
    <x v="1228"/>
    <n v="6885"/>
    <s v="Low"/>
    <n v="40"/>
    <n v="23.99"/>
    <n v="0.09"/>
    <x v="7119"/>
    <n v="6.3"/>
    <n v="166.93"/>
    <n v="0.38"/>
    <x v="2"/>
    <x v="5"/>
    <x v="604"/>
    <x v="7"/>
    <x v="0"/>
    <n v="953"/>
    <d v="2015-06-19T00:00:00"/>
    <x v="0"/>
    <x v="19"/>
    <n v="4072"/>
  </r>
  <r>
    <x v="200"/>
    <n v="66"/>
    <s v="Nicole Brennan"/>
    <x v="1"/>
    <n v="1"/>
    <x v="1228"/>
    <n v="33222"/>
    <s v="Medium"/>
    <n v="30"/>
    <n v="60.98"/>
    <n v="0.1"/>
    <x v="7120"/>
    <n v="30"/>
    <n v="-626.08000000000004"/>
    <n v="0.7"/>
    <x v="1"/>
    <x v="2"/>
    <x v="416"/>
    <x v="1"/>
    <x v="1"/>
    <n v="4670"/>
    <d v="2015-06-20T00:00:00"/>
    <x v="2"/>
    <x v="2"/>
    <n v="92627"/>
  </r>
  <r>
    <x v="1185"/>
    <n v="66"/>
    <s v="Jane Waco"/>
    <x v="2"/>
    <n v="1"/>
    <x v="1228"/>
    <n v="46497"/>
    <s v="High"/>
    <n v="30"/>
    <n v="20.149999999999999"/>
    <n v="0.03"/>
    <x v="7121"/>
    <n v="8.99"/>
    <n v="-30.07"/>
    <n v="0.57999999999999996"/>
    <x v="0"/>
    <x v="6"/>
    <x v="1118"/>
    <x v="6"/>
    <x v="0"/>
    <n v="6533"/>
    <d v="2015-06-20T00:00:00"/>
    <x v="0"/>
    <x v="20"/>
    <n v="45385"/>
  </r>
  <r>
    <x v="1143"/>
    <n v="66"/>
    <s v="Karen Ferguson"/>
    <x v="1"/>
    <n v="1"/>
    <x v="1228"/>
    <n v="26407"/>
    <s v="Critical"/>
    <n v="16"/>
    <n v="155.99"/>
    <n v="0.1"/>
    <x v="7122"/>
    <n v="8.99"/>
    <n v="35.649000000000001"/>
    <n v="0.55000000000000004"/>
    <x v="2"/>
    <x v="0"/>
    <x v="1177"/>
    <x v="9"/>
    <x v="0"/>
    <n v="3696"/>
    <d v="2015-06-20T00:00:00"/>
    <x v="0"/>
    <x v="13"/>
    <n v="11741"/>
  </r>
  <r>
    <x v="1396"/>
    <n v="66"/>
    <s v="Damala Kotsonis"/>
    <x v="2"/>
    <n v="1"/>
    <x v="1228"/>
    <n v="6885"/>
    <s v="Low"/>
    <n v="4"/>
    <n v="113.98"/>
    <n v="0.02"/>
    <x v="2740"/>
    <n v="30"/>
    <n v="-181.27"/>
    <n v="0.69"/>
    <x v="1"/>
    <x v="2"/>
    <x v="325"/>
    <x v="1"/>
    <x v="0"/>
    <n v="952"/>
    <d v="2015-06-21T00:00:00"/>
    <x v="2"/>
    <x v="28"/>
    <n v="1060"/>
  </r>
  <r>
    <x v="1143"/>
    <n v="66"/>
    <s v="Karen Ferguson"/>
    <x v="1"/>
    <n v="1"/>
    <x v="1228"/>
    <n v="26407"/>
    <s v="Critical"/>
    <n v="34"/>
    <n v="279.48"/>
    <n v="0.04"/>
    <x v="7123"/>
    <n v="35"/>
    <n v="171.3"/>
    <n v="0.8"/>
    <x v="0"/>
    <x v="1"/>
    <x v="560"/>
    <x v="0"/>
    <x v="0"/>
    <n v="3695"/>
    <d v="2015-06-21T00:00:00"/>
    <x v="0"/>
    <x v="13"/>
    <n v="11741"/>
  </r>
  <r>
    <x v="200"/>
    <n v="66"/>
    <s v="Nicole Brennan"/>
    <x v="1"/>
    <n v="1"/>
    <x v="1228"/>
    <n v="33222"/>
    <s v="Medium"/>
    <n v="18"/>
    <n v="22.38"/>
    <n v="0.05"/>
    <x v="7124"/>
    <n v="15.1"/>
    <n v="-56.212000000000003"/>
    <n v="0.38"/>
    <x v="0"/>
    <x v="0"/>
    <x v="428"/>
    <x v="3"/>
    <x v="1"/>
    <n v="4669"/>
    <d v="2015-06-21T00:00:00"/>
    <x v="0"/>
    <x v="2"/>
    <n v="92627"/>
  </r>
  <r>
    <x v="200"/>
    <n v="66"/>
    <s v="Nicole Brennan"/>
    <x v="1"/>
    <n v="1"/>
    <x v="1228"/>
    <n v="33222"/>
    <s v="Medium"/>
    <n v="48"/>
    <n v="2.88"/>
    <n v="0.02"/>
    <x v="7125"/>
    <n v="0.7"/>
    <n v="28.89"/>
    <n v="0.56000000000000005"/>
    <x v="0"/>
    <x v="3"/>
    <x v="107"/>
    <x v="6"/>
    <x v="1"/>
    <n v="4671"/>
    <d v="2015-06-21T00:00:00"/>
    <x v="0"/>
    <x v="2"/>
    <n v="92627"/>
  </r>
  <r>
    <x v="936"/>
    <n v="66"/>
    <s v="Maureen Gastineau"/>
    <x v="3"/>
    <n v="1"/>
    <x v="1229"/>
    <n v="967"/>
    <s v="Medium"/>
    <n v="42"/>
    <n v="37.74"/>
    <n v="0.01"/>
    <x v="7126"/>
    <n v="2.9"/>
    <n v="502.42"/>
    <n v="0.59"/>
    <x v="0"/>
    <x v="6"/>
    <x v="1196"/>
    <x v="6"/>
    <x v="1"/>
    <n v="157"/>
    <d v="2015-06-21T00:00:00"/>
    <x v="0"/>
    <x v="2"/>
    <n v="91911"/>
  </r>
  <r>
    <x v="954"/>
    <n v="66"/>
    <s v="Gary Hwang"/>
    <x v="1"/>
    <n v="1"/>
    <x v="1229"/>
    <n v="8294"/>
    <s v="Medium"/>
    <n v="28"/>
    <n v="7.99"/>
    <n v="0.05"/>
    <x v="7127"/>
    <n v="5.03"/>
    <n v="-90.837999999999994"/>
    <n v="0.6"/>
    <x v="2"/>
    <x v="5"/>
    <x v="716"/>
    <x v="9"/>
    <x v="3"/>
    <n v="1138"/>
    <d v="2015-06-21T00:00:00"/>
    <x v="0"/>
    <x v="12"/>
    <n v="34210"/>
  </r>
  <r>
    <x v="936"/>
    <n v="66"/>
    <s v="Maureen Gastineau"/>
    <x v="3"/>
    <n v="1"/>
    <x v="1229"/>
    <n v="967"/>
    <s v="Medium"/>
    <n v="6"/>
    <n v="13.99"/>
    <n v="0.03"/>
    <x v="7128"/>
    <n v="7.51"/>
    <n v="-37.584000000000003"/>
    <n v="0.39"/>
    <x v="2"/>
    <x v="5"/>
    <x v="233"/>
    <x v="7"/>
    <x v="1"/>
    <n v="156"/>
    <d v="2015-06-22T00:00:00"/>
    <x v="0"/>
    <x v="2"/>
    <n v="91911"/>
  </r>
  <r>
    <x v="936"/>
    <n v="66"/>
    <s v="Maureen Gastineau"/>
    <x v="3"/>
    <n v="1"/>
    <x v="1229"/>
    <n v="967"/>
    <s v="Medium"/>
    <n v="48"/>
    <n v="227.55"/>
    <n v="0.01"/>
    <x v="7129"/>
    <n v="32.479999999999997"/>
    <n v="1836.81"/>
    <n v="0.68"/>
    <x v="1"/>
    <x v="4"/>
    <x v="538"/>
    <x v="4"/>
    <x v="1"/>
    <n v="158"/>
    <d v="2015-06-23T00:00:00"/>
    <x v="2"/>
    <x v="2"/>
    <n v="91911"/>
  </r>
  <r>
    <x v="263"/>
    <n v="66"/>
    <s v="Richard Bierner"/>
    <x v="0"/>
    <n v="1"/>
    <x v="1229"/>
    <n v="41667"/>
    <s v="High"/>
    <n v="18"/>
    <n v="65.989999999999995"/>
    <n v="0.03"/>
    <x v="7130"/>
    <n v="5.31"/>
    <n v="132.37200000000001"/>
    <n v="0.56999999999999995"/>
    <x v="2"/>
    <x v="0"/>
    <x v="789"/>
    <x v="9"/>
    <x v="3"/>
    <n v="5875"/>
    <d v="2015-06-23T00:00:00"/>
    <x v="0"/>
    <x v="16"/>
    <n v="22980"/>
  </r>
  <r>
    <x v="876"/>
    <n v="66"/>
    <s v="Mark Cousins"/>
    <x v="2"/>
    <n v="1"/>
    <x v="1230"/>
    <n v="49255"/>
    <s v="High"/>
    <n v="20"/>
    <n v="70.98"/>
    <n v="0.09"/>
    <x v="7131"/>
    <n v="26.85"/>
    <n v="-102.3"/>
    <m/>
    <x v="1"/>
    <x v="4"/>
    <x v="775"/>
    <x v="10"/>
    <x v="0"/>
    <n v="6907"/>
    <d v="2015-06-23T00:00:00"/>
    <x v="2"/>
    <x v="0"/>
    <n v="16146"/>
  </r>
  <r>
    <x v="966"/>
    <n v="66"/>
    <s v="Barry Pond"/>
    <x v="3"/>
    <n v="1"/>
    <x v="1230"/>
    <n v="25986"/>
    <s v="Medium"/>
    <n v="48"/>
    <n v="5.78"/>
    <n v="0.08"/>
    <x v="7132"/>
    <n v="4.96"/>
    <n v="-71.45"/>
    <n v="0.36"/>
    <x v="0"/>
    <x v="0"/>
    <x v="1014"/>
    <x v="2"/>
    <x v="1"/>
    <n v="3637"/>
    <d v="2015-06-23T00:00:00"/>
    <x v="0"/>
    <x v="2"/>
    <n v="90260"/>
  </r>
  <r>
    <x v="518"/>
    <n v="66"/>
    <s v="Mark Cousins"/>
    <x v="2"/>
    <n v="1"/>
    <x v="1231"/>
    <n v="24580"/>
    <s v="High"/>
    <n v="25"/>
    <n v="43.98"/>
    <n v="0.08"/>
    <x v="7133"/>
    <n v="8.99"/>
    <n v="130.80000000000001"/>
    <n v="0.57999999999999996"/>
    <x v="0"/>
    <x v="6"/>
    <x v="177"/>
    <x v="6"/>
    <x v="2"/>
    <n v="3446"/>
    <d v="2015-06-24T00:00:00"/>
    <x v="0"/>
    <x v="24"/>
    <n v="48098"/>
  </r>
  <r>
    <x v="772"/>
    <n v="66"/>
    <s v="Mark Cousins"/>
    <x v="2"/>
    <n v="1"/>
    <x v="1231"/>
    <n v="24580"/>
    <s v="High"/>
    <n v="14"/>
    <n v="2.23"/>
    <n v="0.01"/>
    <x v="7134"/>
    <n v="4.57"/>
    <n v="-31.45"/>
    <n v="0.41"/>
    <x v="1"/>
    <x v="6"/>
    <x v="517"/>
    <x v="5"/>
    <x v="2"/>
    <n v="3447"/>
    <d v="2015-06-25T00:00:00"/>
    <x v="0"/>
    <x v="24"/>
    <n v="48093"/>
  </r>
  <r>
    <x v="1243"/>
    <n v="66"/>
    <s v="Sandra Glassco"/>
    <x v="1"/>
    <n v="1"/>
    <x v="1232"/>
    <n v="11044"/>
    <s v="Medium"/>
    <n v="3"/>
    <n v="3.28"/>
    <n v="0.09"/>
    <x v="7135"/>
    <n v="5"/>
    <n v="-12.58"/>
    <n v="0.56000000000000005"/>
    <x v="0"/>
    <x v="3"/>
    <x v="991"/>
    <x v="6"/>
    <x v="2"/>
    <n v="1533"/>
    <d v="2015-06-25T00:00:00"/>
    <x v="0"/>
    <x v="39"/>
    <n v="58103"/>
  </r>
  <r>
    <x v="210"/>
    <n v="66"/>
    <s v="Debra Catini"/>
    <x v="0"/>
    <n v="1"/>
    <x v="1232"/>
    <n v="46691"/>
    <s v="Critical"/>
    <n v="47"/>
    <n v="36.65"/>
    <n v="0.04"/>
    <x v="7136"/>
    <n v="22.6"/>
    <n v="-458.33"/>
    <n v="0.57999999999999996"/>
    <x v="1"/>
    <x v="1"/>
    <x v="1253"/>
    <x v="5"/>
    <x v="1"/>
    <n v="6566"/>
    <d v="2015-06-26T00:00:00"/>
    <x v="0"/>
    <x v="2"/>
    <n v="93030"/>
  </r>
  <r>
    <x v="472"/>
    <n v="66"/>
    <s v="Dean Percer"/>
    <x v="1"/>
    <n v="1"/>
    <x v="1232"/>
    <n v="12005"/>
    <s v="Not Specified"/>
    <n v="4"/>
    <n v="415.88"/>
    <n v="0.04"/>
    <x v="7137"/>
    <n v="11.37"/>
    <n v="-164.59"/>
    <n v="0.56999999999999995"/>
    <x v="0"/>
    <x v="0"/>
    <x v="516"/>
    <x v="0"/>
    <x v="0"/>
    <n v="1665"/>
    <d v="2015-06-26T00:00:00"/>
    <x v="0"/>
    <x v="28"/>
    <n v="2108"/>
  </r>
  <r>
    <x v="26"/>
    <n v="66"/>
    <s v="Victor Price"/>
    <x v="3"/>
    <n v="1"/>
    <x v="1232"/>
    <n v="19718"/>
    <s v="Low"/>
    <n v="6"/>
    <n v="13.99"/>
    <n v="0.03"/>
    <x v="7138"/>
    <n v="7.51"/>
    <n v="-38.288699999999999"/>
    <n v="0.39"/>
    <x v="2"/>
    <x v="5"/>
    <x v="233"/>
    <x v="7"/>
    <x v="3"/>
    <n v="2732"/>
    <d v="2015-06-29T00:00:00"/>
    <x v="0"/>
    <x v="12"/>
    <n v="33411"/>
  </r>
  <r>
    <x v="202"/>
    <n v="66"/>
    <s v="Michael Stewart"/>
    <x v="0"/>
    <n v="1"/>
    <x v="1233"/>
    <n v="55494"/>
    <s v="Not Specified"/>
    <n v="49"/>
    <n v="11.97"/>
    <n v="0.09"/>
    <x v="7139"/>
    <n v="5.81"/>
    <n v="-115.66"/>
    <n v="0.6"/>
    <x v="0"/>
    <x v="6"/>
    <x v="385"/>
    <x v="6"/>
    <x v="1"/>
    <n v="7757"/>
    <d v="2015-06-26T00:00:00"/>
    <x v="0"/>
    <x v="2"/>
    <n v="92236"/>
  </r>
  <r>
    <x v="674"/>
    <n v="66"/>
    <s v="Sonia Sunley"/>
    <x v="2"/>
    <n v="1"/>
    <x v="1233"/>
    <n v="19074"/>
    <s v="Critical"/>
    <n v="17"/>
    <n v="208.16"/>
    <n v="0.01"/>
    <x v="7140"/>
    <n v="68.02"/>
    <n v="191.47"/>
    <n v="0.57999999999999996"/>
    <x v="0"/>
    <x v="2"/>
    <x v="95"/>
    <x v="13"/>
    <x v="2"/>
    <n v="2635"/>
    <d v="2015-06-27T00:00:00"/>
    <x v="2"/>
    <x v="38"/>
    <n v="66104"/>
  </r>
  <r>
    <x v="202"/>
    <n v="66"/>
    <s v="Michael Stewart"/>
    <x v="0"/>
    <n v="1"/>
    <x v="1233"/>
    <n v="55494"/>
    <s v="Not Specified"/>
    <n v="4"/>
    <n v="10.98"/>
    <n v="0.08"/>
    <x v="7141"/>
    <n v="4.8"/>
    <n v="0.85"/>
    <n v="0.36"/>
    <x v="0"/>
    <x v="0"/>
    <x v="656"/>
    <x v="15"/>
    <x v="1"/>
    <n v="7756"/>
    <d v="2015-06-27T00:00:00"/>
    <x v="1"/>
    <x v="2"/>
    <n v="92236"/>
  </r>
  <r>
    <x v="1169"/>
    <n v="66"/>
    <s v="Bruce Stewart"/>
    <x v="2"/>
    <n v="1"/>
    <x v="1234"/>
    <n v="24386"/>
    <s v="High"/>
    <n v="15"/>
    <n v="4.13"/>
    <n v="0"/>
    <x v="7142"/>
    <n v="0.99"/>
    <n v="29.67"/>
    <n v="0.39"/>
    <x v="0"/>
    <x v="0"/>
    <x v="57"/>
    <x v="12"/>
    <x v="2"/>
    <n v="3417"/>
    <d v="2015-06-27T00:00:00"/>
    <x v="1"/>
    <x v="26"/>
    <n v="63043"/>
  </r>
  <r>
    <x v="1067"/>
    <n v="66"/>
    <s v="Fred Chung"/>
    <x v="2"/>
    <n v="1"/>
    <x v="1234"/>
    <n v="57025"/>
    <s v="Medium"/>
    <n v="8"/>
    <n v="8.69"/>
    <n v="0.03"/>
    <x v="7143"/>
    <n v="2.99"/>
    <n v="2.2865000000000002"/>
    <n v="0.39"/>
    <x v="0"/>
    <x v="0"/>
    <x v="1000"/>
    <x v="3"/>
    <x v="0"/>
    <n v="7971"/>
    <d v="2015-06-28T00:00:00"/>
    <x v="0"/>
    <x v="13"/>
    <n v="11554"/>
  </r>
  <r>
    <x v="1169"/>
    <n v="66"/>
    <s v="Bruce Stewart"/>
    <x v="2"/>
    <n v="1"/>
    <x v="1234"/>
    <n v="24386"/>
    <s v="High"/>
    <n v="41"/>
    <n v="100.97"/>
    <n v="0.03"/>
    <x v="7144"/>
    <n v="7.18"/>
    <n v="1653.96"/>
    <n v="0.46"/>
    <x v="2"/>
    <x v="0"/>
    <x v="418"/>
    <x v="8"/>
    <x v="2"/>
    <n v="3415"/>
    <d v="2015-06-28T00:00:00"/>
    <x v="0"/>
    <x v="26"/>
    <n v="63043"/>
  </r>
  <r>
    <x v="1169"/>
    <n v="66"/>
    <s v="Bruce Stewart"/>
    <x v="2"/>
    <n v="1"/>
    <x v="1234"/>
    <n v="24386"/>
    <s v="High"/>
    <n v="12"/>
    <n v="40.98"/>
    <n v="0.01"/>
    <x v="7145"/>
    <n v="6.5"/>
    <n v="-102.74"/>
    <n v="0.74"/>
    <x v="2"/>
    <x v="0"/>
    <x v="88"/>
    <x v="8"/>
    <x v="2"/>
    <n v="3416"/>
    <d v="2015-06-28T00:00:00"/>
    <x v="0"/>
    <x v="26"/>
    <n v="63043"/>
  </r>
  <r>
    <x v="727"/>
    <n v="66"/>
    <s v="Helen Wasserman"/>
    <x v="1"/>
    <n v="1"/>
    <x v="1234"/>
    <n v="14210"/>
    <s v="Not Specified"/>
    <n v="19"/>
    <n v="33.29"/>
    <n v="0"/>
    <x v="7146"/>
    <n v="1.99"/>
    <n v="213.2"/>
    <n v="0.41"/>
    <x v="2"/>
    <x v="6"/>
    <x v="1113"/>
    <x v="8"/>
    <x v="0"/>
    <n v="1989"/>
    <d v="2015-06-28T00:00:00"/>
    <x v="0"/>
    <x v="1"/>
    <n v="21222"/>
  </r>
  <r>
    <x v="533"/>
    <n v="66"/>
    <s v="Charles McCrossin"/>
    <x v="2"/>
    <n v="1"/>
    <x v="1234"/>
    <n v="47620"/>
    <s v="Low"/>
    <n v="27"/>
    <n v="10.98"/>
    <n v="0.04"/>
    <x v="7147"/>
    <n v="3.37"/>
    <n v="20.27"/>
    <n v="0.56999999999999995"/>
    <x v="0"/>
    <x v="6"/>
    <x v="457"/>
    <x v="16"/>
    <x v="2"/>
    <n v="6692"/>
    <d v="2015-07-05T00:00:00"/>
    <x v="0"/>
    <x v="14"/>
    <n v="62301"/>
  </r>
  <r>
    <x v="480"/>
    <n v="66"/>
    <s v="Natalie Webber"/>
    <x v="2"/>
    <n v="1"/>
    <x v="1235"/>
    <n v="6695"/>
    <s v="Low"/>
    <n v="49"/>
    <n v="5.81"/>
    <n v="0.08"/>
    <x v="7148"/>
    <n v="8.49"/>
    <n v="-279.93299999999999"/>
    <n v="0.39"/>
    <x v="0"/>
    <x v="0"/>
    <x v="112"/>
    <x v="3"/>
    <x v="0"/>
    <n v="926"/>
    <d v="2015-06-27T00:00:00"/>
    <x v="1"/>
    <x v="28"/>
    <n v="2457"/>
  </r>
  <r>
    <x v="1149"/>
    <n v="66"/>
    <s v="Beth Thompson"/>
    <x v="2"/>
    <n v="1"/>
    <x v="1235"/>
    <n v="16706"/>
    <s v="High"/>
    <n v="47"/>
    <n v="41.47"/>
    <n v="0.03"/>
    <x v="7149"/>
    <n v="34.200000000000003"/>
    <n v="-1003.58"/>
    <n v="0.73"/>
    <x v="1"/>
    <x v="3"/>
    <x v="268"/>
    <x v="5"/>
    <x v="2"/>
    <n v="2316"/>
    <d v="2015-06-28T00:00:00"/>
    <x v="0"/>
    <x v="14"/>
    <n v="61008"/>
  </r>
  <r>
    <x v="1149"/>
    <n v="66"/>
    <s v="Beth Thompson"/>
    <x v="2"/>
    <n v="1"/>
    <x v="1235"/>
    <n v="16706"/>
    <s v="High"/>
    <n v="6"/>
    <n v="2.78"/>
    <n v="0.01"/>
    <x v="7150"/>
    <n v="1.2"/>
    <n v="-4.0599999999999996"/>
    <n v="0.57999999999999996"/>
    <x v="0"/>
    <x v="3"/>
    <x v="669"/>
    <x v="6"/>
    <x v="2"/>
    <n v="2317"/>
    <d v="2015-06-28T00:00:00"/>
    <x v="0"/>
    <x v="14"/>
    <n v="61008"/>
  </r>
  <r>
    <x v="88"/>
    <n v="66"/>
    <s v="Joel Eaton"/>
    <x v="1"/>
    <n v="1"/>
    <x v="1235"/>
    <n v="33793"/>
    <s v="Critical"/>
    <n v="17"/>
    <n v="15.16"/>
    <n v="0.03"/>
    <x v="7151"/>
    <n v="15.09"/>
    <n v="-137.74700000000001"/>
    <n v="0.39"/>
    <x v="0"/>
    <x v="0"/>
    <x v="230"/>
    <x v="3"/>
    <x v="3"/>
    <n v="4752"/>
    <d v="2015-06-28T00:00:00"/>
    <x v="0"/>
    <x v="32"/>
    <n v="39301"/>
  </r>
  <r>
    <x v="801"/>
    <n v="66"/>
    <s v="Roy Skaria"/>
    <x v="2"/>
    <n v="1"/>
    <x v="1235"/>
    <n v="17508"/>
    <s v="Low"/>
    <n v="50"/>
    <n v="1.76"/>
    <n v="0.01"/>
    <x v="7152"/>
    <n v="0.7"/>
    <n v="11.28"/>
    <n v="0.56000000000000005"/>
    <x v="0"/>
    <x v="3"/>
    <x v="55"/>
    <x v="6"/>
    <x v="3"/>
    <n v="2413"/>
    <d v="2015-06-29T00:00:00"/>
    <x v="1"/>
    <x v="12"/>
    <n v="32601"/>
  </r>
  <r>
    <x v="542"/>
    <n v="66"/>
    <s v="Michael Kennedy"/>
    <x v="2"/>
    <n v="1"/>
    <x v="1235"/>
    <n v="43751"/>
    <s v="High"/>
    <n v="43"/>
    <n v="15.14"/>
    <n v="0.08"/>
    <x v="7153"/>
    <n v="4.53"/>
    <n v="-130.96"/>
    <n v="0.81"/>
    <x v="0"/>
    <x v="0"/>
    <x v="377"/>
    <x v="0"/>
    <x v="0"/>
    <n v="6174"/>
    <d v="2015-06-29T00:00:00"/>
    <x v="0"/>
    <x v="25"/>
    <n v="5439"/>
  </r>
  <r>
    <x v="1149"/>
    <n v="66"/>
    <s v="Beth Thompson"/>
    <x v="2"/>
    <n v="1"/>
    <x v="1235"/>
    <n v="16706"/>
    <s v="High"/>
    <n v="49"/>
    <n v="155.99"/>
    <n v="7.0000000000000007E-2"/>
    <x v="7154"/>
    <n v="3.9"/>
    <n v="1881.576"/>
    <n v="0.55000000000000004"/>
    <x v="2"/>
    <x v="0"/>
    <x v="479"/>
    <x v="9"/>
    <x v="2"/>
    <n v="2318"/>
    <d v="2015-06-29T00:00:00"/>
    <x v="1"/>
    <x v="14"/>
    <n v="61008"/>
  </r>
  <r>
    <x v="1220"/>
    <n v="66"/>
    <s v="Magdelene Morse"/>
    <x v="1"/>
    <n v="1"/>
    <x v="1235"/>
    <n v="46626"/>
    <s v="Low"/>
    <n v="8"/>
    <n v="95.98"/>
    <n v="0.01"/>
    <x v="7155"/>
    <n v="58.2"/>
    <n v="-276.95"/>
    <n v="0.57999999999999996"/>
    <x v="1"/>
    <x v="2"/>
    <x v="1056"/>
    <x v="1"/>
    <x v="2"/>
    <n v="6558"/>
    <d v="2015-07-01T00:00:00"/>
    <x v="2"/>
    <x v="9"/>
    <n v="76117"/>
  </r>
  <r>
    <x v="1047"/>
    <n v="66"/>
    <s v="Penelope Sewall"/>
    <x v="1"/>
    <n v="1"/>
    <x v="1236"/>
    <n v="29191"/>
    <s v="Medium"/>
    <n v="26"/>
    <n v="296.18"/>
    <n v="0.09"/>
    <x v="7156"/>
    <n v="54.12"/>
    <n v="-650.11"/>
    <n v="0.76"/>
    <x v="1"/>
    <x v="4"/>
    <x v="324"/>
    <x v="4"/>
    <x v="3"/>
    <n v="4099"/>
    <d v="2015-06-29T00:00:00"/>
    <x v="2"/>
    <x v="12"/>
    <n v="33023"/>
  </r>
  <r>
    <x v="444"/>
    <n v="66"/>
    <s v="Carlos Soltero"/>
    <x v="3"/>
    <n v="1"/>
    <x v="1236"/>
    <n v="44037"/>
    <s v="High"/>
    <n v="39"/>
    <n v="22.23"/>
    <n v="7.0000000000000007E-2"/>
    <x v="6131"/>
    <n v="5.08"/>
    <n v="326.43"/>
    <n v="0.41"/>
    <x v="1"/>
    <x v="6"/>
    <x v="1183"/>
    <x v="5"/>
    <x v="2"/>
    <n v="6219"/>
    <d v="2015-06-30T00:00:00"/>
    <x v="0"/>
    <x v="36"/>
    <n v="47401"/>
  </r>
  <r>
    <x v="1307"/>
    <n v="66"/>
    <s v="Toby Grace"/>
    <x v="1"/>
    <n v="1"/>
    <x v="1236"/>
    <n v="50466"/>
    <s v="Critical"/>
    <n v="32"/>
    <n v="223.98"/>
    <n v="0.05"/>
    <x v="7157"/>
    <n v="15.01"/>
    <n v="2754.1615000000002"/>
    <n v="0.38"/>
    <x v="0"/>
    <x v="0"/>
    <x v="913"/>
    <x v="3"/>
    <x v="3"/>
    <n v="7071"/>
    <d v="2015-06-30T00:00:00"/>
    <x v="1"/>
    <x v="42"/>
    <n v="31313"/>
  </r>
  <r>
    <x v="444"/>
    <n v="66"/>
    <s v="Carlos Soltero"/>
    <x v="3"/>
    <n v="1"/>
    <x v="1236"/>
    <n v="44037"/>
    <s v="High"/>
    <n v="38"/>
    <n v="55.99"/>
    <n v="7.0000000000000007E-2"/>
    <x v="7158"/>
    <n v="1.25"/>
    <n v="557.59500000000003"/>
    <n v="0.55000000000000004"/>
    <x v="2"/>
    <x v="6"/>
    <x v="540"/>
    <x v="9"/>
    <x v="2"/>
    <n v="6220"/>
    <d v="2015-06-30T00:00:00"/>
    <x v="0"/>
    <x v="36"/>
    <n v="47401"/>
  </r>
  <r>
    <x v="590"/>
    <n v="66"/>
    <s v="Sylvia Foulston"/>
    <x v="2"/>
    <n v="1"/>
    <x v="1236"/>
    <n v="24743"/>
    <s v="Low"/>
    <n v="26"/>
    <n v="140.81"/>
    <n v="0"/>
    <x v="7159"/>
    <n v="24.49"/>
    <n v="753.61"/>
    <n v="0.56999999999999995"/>
    <x v="1"/>
    <x v="1"/>
    <x v="954"/>
    <x v="1"/>
    <x v="2"/>
    <n v="3479"/>
    <d v="2015-07-03T00:00:00"/>
    <x v="0"/>
    <x v="14"/>
    <n v="60060"/>
  </r>
  <r>
    <x v="590"/>
    <n v="66"/>
    <s v="Sylvia Foulston"/>
    <x v="2"/>
    <n v="1"/>
    <x v="1236"/>
    <n v="24743"/>
    <s v="Low"/>
    <n v="47"/>
    <n v="216.6"/>
    <n v="0.06"/>
    <x v="7160"/>
    <n v="64.2"/>
    <n v="176.67"/>
    <n v="0.59"/>
    <x v="1"/>
    <x v="2"/>
    <x v="1148"/>
    <x v="1"/>
    <x v="2"/>
    <n v="3478"/>
    <d v="2015-07-05T00:00:00"/>
    <x v="2"/>
    <x v="14"/>
    <n v="60060"/>
  </r>
  <r>
    <x v="885"/>
    <n v="66"/>
    <s v="Jennifer Braxton"/>
    <x v="0"/>
    <n v="1"/>
    <x v="1237"/>
    <n v="48067"/>
    <s v="Low"/>
    <n v="24"/>
    <n v="195.99"/>
    <n v="0"/>
    <x v="7161"/>
    <n v="8.99"/>
    <n v="630.702"/>
    <n v="0.6"/>
    <x v="2"/>
    <x v="0"/>
    <x v="301"/>
    <x v="9"/>
    <x v="2"/>
    <n v="6750"/>
    <d v="2015-06-29T00:00:00"/>
    <x v="1"/>
    <x v="36"/>
    <n v="46375"/>
  </r>
  <r>
    <x v="1148"/>
    <n v="66"/>
    <s v="Hallie Redmond"/>
    <x v="0"/>
    <n v="1"/>
    <x v="1237"/>
    <n v="52324"/>
    <s v="Not Specified"/>
    <n v="4"/>
    <n v="180.98"/>
    <n v="7.0000000000000007E-2"/>
    <x v="7162"/>
    <n v="30"/>
    <n v="-224.35"/>
    <n v="0.69"/>
    <x v="1"/>
    <x v="2"/>
    <x v="755"/>
    <x v="1"/>
    <x v="0"/>
    <n v="7346"/>
    <d v="2015-06-30T00:00:00"/>
    <x v="2"/>
    <x v="0"/>
    <n v="16509"/>
  </r>
  <r>
    <x v="1004"/>
    <n v="66"/>
    <s v="Maureen Gastineau"/>
    <x v="3"/>
    <n v="1"/>
    <x v="1237"/>
    <n v="28387"/>
    <s v="Not Specified"/>
    <n v="37"/>
    <n v="83.93"/>
    <n v="0.03"/>
    <x v="7163"/>
    <n v="19.989999999999998"/>
    <n v="1125.42"/>
    <n v="0.38"/>
    <x v="0"/>
    <x v="0"/>
    <x v="1010"/>
    <x v="15"/>
    <x v="1"/>
    <n v="3973"/>
    <d v="2015-06-30T00:00:00"/>
    <x v="0"/>
    <x v="2"/>
    <n v="91711"/>
  </r>
  <r>
    <x v="1004"/>
    <n v="66"/>
    <s v="Maureen Gastineau"/>
    <x v="3"/>
    <n v="1"/>
    <x v="1237"/>
    <n v="28387"/>
    <s v="Not Specified"/>
    <n v="13"/>
    <n v="22.84"/>
    <n v="0.06"/>
    <x v="7164"/>
    <n v="5.47"/>
    <n v="60.36"/>
    <n v="0.39"/>
    <x v="0"/>
    <x v="0"/>
    <x v="967"/>
    <x v="2"/>
    <x v="1"/>
    <n v="3974"/>
    <d v="2015-06-30T00:00:00"/>
    <x v="0"/>
    <x v="2"/>
    <n v="91711"/>
  </r>
  <r>
    <x v="120"/>
    <n v="66"/>
    <s v="Cynthia Delaney"/>
    <x v="2"/>
    <n v="1"/>
    <x v="1237"/>
    <n v="23685"/>
    <s v="Not Specified"/>
    <n v="46"/>
    <n v="205.99"/>
    <n v="0.08"/>
    <x v="7165"/>
    <n v="5"/>
    <n v="2229.48"/>
    <n v="0.59"/>
    <x v="2"/>
    <x v="0"/>
    <x v="934"/>
    <x v="9"/>
    <x v="1"/>
    <n v="3316"/>
    <d v="2015-06-30T00:00:00"/>
    <x v="0"/>
    <x v="30"/>
    <n v="80033"/>
  </r>
  <r>
    <x v="1339"/>
    <n v="66"/>
    <s v="Katherine Nockton"/>
    <x v="2"/>
    <n v="1"/>
    <x v="1237"/>
    <n v="17414"/>
    <s v="High"/>
    <n v="32"/>
    <n v="11.34"/>
    <n v="0.1"/>
    <x v="7166"/>
    <n v="5.01"/>
    <n v="34.29"/>
    <n v="0.36"/>
    <x v="0"/>
    <x v="0"/>
    <x v="79"/>
    <x v="2"/>
    <x v="0"/>
    <n v="2406"/>
    <d v="2015-07-01T00:00:00"/>
    <x v="0"/>
    <x v="13"/>
    <n v="14217"/>
  </r>
  <r>
    <x v="885"/>
    <n v="66"/>
    <s v="Jennifer Braxton"/>
    <x v="0"/>
    <n v="1"/>
    <x v="1237"/>
    <n v="48067"/>
    <s v="Low"/>
    <n v="31"/>
    <n v="125.99"/>
    <n v="0.05"/>
    <x v="7167"/>
    <n v="3"/>
    <n v="695.06100000000004"/>
    <n v="0.59"/>
    <x v="2"/>
    <x v="0"/>
    <x v="599"/>
    <x v="9"/>
    <x v="2"/>
    <n v="6749"/>
    <d v="2015-07-01T00:00:00"/>
    <x v="1"/>
    <x v="36"/>
    <n v="46375"/>
  </r>
  <r>
    <x v="1339"/>
    <n v="66"/>
    <s v="Katherine Nockton"/>
    <x v="2"/>
    <n v="1"/>
    <x v="1237"/>
    <n v="17414"/>
    <s v="High"/>
    <n v="39"/>
    <n v="99.99"/>
    <n v="7.0000000000000007E-2"/>
    <x v="7168"/>
    <n v="19.989999999999998"/>
    <n v="448.07"/>
    <n v="0.52"/>
    <x v="2"/>
    <x v="0"/>
    <x v="338"/>
    <x v="8"/>
    <x v="0"/>
    <n v="2405"/>
    <d v="2015-07-01T00:00:00"/>
    <x v="0"/>
    <x v="13"/>
    <n v="14217"/>
  </r>
  <r>
    <x v="149"/>
    <n v="66"/>
    <s v="Erica Bern"/>
    <x v="2"/>
    <n v="1"/>
    <x v="1237"/>
    <n v="4416"/>
    <s v="Low"/>
    <n v="46"/>
    <n v="165.98"/>
    <n v="0.1"/>
    <x v="7169"/>
    <n v="19.989999999999998"/>
    <n v="2665.3960000000002"/>
    <n v="0.4"/>
    <x v="0"/>
    <x v="0"/>
    <x v="461"/>
    <x v="3"/>
    <x v="2"/>
    <n v="632"/>
    <d v="2015-07-03T00:00:00"/>
    <x v="0"/>
    <x v="36"/>
    <n v="46806"/>
  </r>
  <r>
    <x v="1331"/>
    <n v="66"/>
    <s v="Carlos Daly"/>
    <x v="1"/>
    <n v="1"/>
    <x v="1237"/>
    <n v="26272"/>
    <s v="Low"/>
    <n v="6"/>
    <n v="140.81"/>
    <n v="0.04"/>
    <x v="7170"/>
    <n v="24.49"/>
    <n v="-4.1900000000000004"/>
    <n v="0.56999999999999995"/>
    <x v="1"/>
    <x v="1"/>
    <x v="954"/>
    <x v="1"/>
    <x v="2"/>
    <n v="3666"/>
    <d v="2015-07-08T00:00:00"/>
    <x v="1"/>
    <x v="14"/>
    <n v="60068"/>
  </r>
  <r>
    <x v="259"/>
    <n v="66"/>
    <s v="Joy Bell"/>
    <x v="1"/>
    <n v="1"/>
    <x v="1238"/>
    <n v="46912"/>
    <s v="Low"/>
    <n v="5"/>
    <n v="54.74"/>
    <n v="0"/>
    <x v="7171"/>
    <n v="14.83"/>
    <n v="181.53"/>
    <n v="0.54"/>
    <x v="1"/>
    <x v="0"/>
    <x v="1149"/>
    <x v="5"/>
    <x v="2"/>
    <n v="6591"/>
    <d v="2015-06-30T00:00:00"/>
    <x v="0"/>
    <x v="14"/>
    <n v="61032"/>
  </r>
  <r>
    <x v="971"/>
    <n v="66"/>
    <s v="Michelle Arnett"/>
    <x v="1"/>
    <n v="1"/>
    <x v="1238"/>
    <n v="17826"/>
    <s v="High"/>
    <n v="18"/>
    <n v="3.89"/>
    <n v="0.04"/>
    <x v="7172"/>
    <n v="7.01"/>
    <n v="-88.607500000000002"/>
    <n v="0.37"/>
    <x v="0"/>
    <x v="0"/>
    <x v="734"/>
    <x v="3"/>
    <x v="2"/>
    <n v="2452"/>
    <d v="2015-07-01T00:00:00"/>
    <x v="0"/>
    <x v="10"/>
    <n v="52240"/>
  </r>
  <r>
    <x v="408"/>
    <n v="66"/>
    <s v="Sarah Bern"/>
    <x v="2"/>
    <n v="1"/>
    <x v="1239"/>
    <n v="40801"/>
    <s v="Not Specified"/>
    <n v="20"/>
    <n v="6.48"/>
    <n v="7.0000000000000007E-2"/>
    <x v="7173"/>
    <n v="6.22"/>
    <n v="-56.15"/>
    <n v="0.37"/>
    <x v="0"/>
    <x v="0"/>
    <x v="511"/>
    <x v="2"/>
    <x v="2"/>
    <n v="5742"/>
    <d v="2015-07-01T00:00:00"/>
    <x v="0"/>
    <x v="24"/>
    <n v="48858"/>
  </r>
  <r>
    <x v="138"/>
    <n v="66"/>
    <s v="Liz MacKendrick"/>
    <x v="2"/>
    <n v="1"/>
    <x v="1240"/>
    <n v="37313"/>
    <s v="Not Specified"/>
    <n v="44"/>
    <n v="70.709999999999994"/>
    <n v="0"/>
    <x v="7174"/>
    <n v="37.58"/>
    <n v="-634.49"/>
    <n v="0.78"/>
    <x v="1"/>
    <x v="3"/>
    <x v="953"/>
    <x v="5"/>
    <x v="3"/>
    <n v="5242"/>
    <d v="2015-07-03T00:00:00"/>
    <x v="0"/>
    <x v="16"/>
    <n v="23111"/>
  </r>
  <r>
    <x v="1397"/>
    <n v="66"/>
    <s v="Mark Haberlin"/>
    <x v="0"/>
    <n v="1"/>
    <x v="1240"/>
    <n v="55938"/>
    <s v="Not Specified"/>
    <n v="18"/>
    <n v="95.99"/>
    <n v="0.05"/>
    <x v="7175"/>
    <n v="35"/>
    <n v="-468.89"/>
    <m/>
    <x v="0"/>
    <x v="1"/>
    <x v="1"/>
    <x v="0"/>
    <x v="0"/>
    <n v="7826"/>
    <d v="2015-07-03T00:00:00"/>
    <x v="1"/>
    <x v="28"/>
    <n v="2018"/>
  </r>
  <r>
    <x v="856"/>
    <n v="66"/>
    <s v="Mark Haberlin"/>
    <x v="0"/>
    <n v="1"/>
    <x v="1240"/>
    <n v="55938"/>
    <s v="Not Specified"/>
    <n v="42"/>
    <n v="19.98"/>
    <n v="0.08"/>
    <x v="7176"/>
    <n v="5.97"/>
    <n v="192.88"/>
    <n v="0.38"/>
    <x v="0"/>
    <x v="0"/>
    <x v="854"/>
    <x v="2"/>
    <x v="0"/>
    <n v="7825"/>
    <d v="2015-07-03T00:00:00"/>
    <x v="1"/>
    <x v="22"/>
    <n v="7011"/>
  </r>
  <r>
    <x v="693"/>
    <n v="66"/>
    <s v="Guy Thornton"/>
    <x v="2"/>
    <n v="1"/>
    <x v="1240"/>
    <n v="55526"/>
    <s v="High"/>
    <n v="23"/>
    <n v="18.97"/>
    <n v="0.02"/>
    <x v="7177"/>
    <n v="9.0299999999999994"/>
    <n v="38.11"/>
    <n v="0.37"/>
    <x v="0"/>
    <x v="0"/>
    <x v="138"/>
    <x v="2"/>
    <x v="2"/>
    <n v="7760"/>
    <d v="2015-07-03T00:00:00"/>
    <x v="0"/>
    <x v="26"/>
    <n v="63130"/>
  </r>
  <r>
    <x v="204"/>
    <n v="66"/>
    <s v="Bill Eplett"/>
    <x v="2"/>
    <n v="1"/>
    <x v="1240"/>
    <n v="4096"/>
    <s v="Not Specified"/>
    <n v="21"/>
    <n v="6.3"/>
    <n v="0.04"/>
    <x v="7178"/>
    <n v="0.5"/>
    <n v="53.58"/>
    <n v="0.39"/>
    <x v="0"/>
    <x v="0"/>
    <x v="188"/>
    <x v="12"/>
    <x v="0"/>
    <n v="599"/>
    <d v="2015-07-03T00:00:00"/>
    <x v="0"/>
    <x v="13"/>
    <n v="13021"/>
  </r>
  <r>
    <x v="1281"/>
    <n v="66"/>
    <s v="Adam Hart"/>
    <x v="2"/>
    <n v="1"/>
    <x v="1240"/>
    <n v="23297"/>
    <s v="Critical"/>
    <n v="20"/>
    <n v="25.98"/>
    <n v="0.06"/>
    <x v="7179"/>
    <n v="5.37"/>
    <n v="79.52"/>
    <n v="0.5"/>
    <x v="0"/>
    <x v="5"/>
    <x v="886"/>
    <x v="13"/>
    <x v="1"/>
    <n v="3251"/>
    <d v="2015-07-04T00:00:00"/>
    <x v="0"/>
    <x v="2"/>
    <n v="92530"/>
  </r>
  <r>
    <x v="1281"/>
    <n v="66"/>
    <s v="Adam Hart"/>
    <x v="2"/>
    <n v="1"/>
    <x v="1240"/>
    <n v="23297"/>
    <s v="Critical"/>
    <n v="34"/>
    <n v="155.06"/>
    <n v="0.05"/>
    <x v="7180"/>
    <n v="7.07"/>
    <n v="1547.78"/>
    <n v="0.59"/>
    <x v="0"/>
    <x v="0"/>
    <x v="7"/>
    <x v="0"/>
    <x v="1"/>
    <n v="3252"/>
    <d v="2015-07-04T00:00:00"/>
    <x v="0"/>
    <x v="2"/>
    <n v="92530"/>
  </r>
  <r>
    <x v="138"/>
    <n v="66"/>
    <s v="Liz MacKendrick"/>
    <x v="2"/>
    <n v="1"/>
    <x v="1240"/>
    <n v="37313"/>
    <s v="Not Specified"/>
    <n v="17"/>
    <n v="65.989999999999995"/>
    <n v="7.0000000000000007E-2"/>
    <x v="7181"/>
    <n v="8.99"/>
    <n v="-71.191999999999993"/>
    <n v="0.57999999999999996"/>
    <x v="2"/>
    <x v="0"/>
    <x v="663"/>
    <x v="9"/>
    <x v="3"/>
    <n v="5243"/>
    <d v="2015-07-04T00:00:00"/>
    <x v="1"/>
    <x v="16"/>
    <n v="23111"/>
  </r>
  <r>
    <x v="1070"/>
    <n v="66"/>
    <s v="Denise Leinenbach"/>
    <x v="1"/>
    <n v="1"/>
    <x v="1240"/>
    <n v="4103"/>
    <s v="Low"/>
    <n v="3"/>
    <n v="11.66"/>
    <n v="7.0000000000000007E-2"/>
    <x v="7182"/>
    <n v="8.99"/>
    <n v="-28.43"/>
    <n v="0.59"/>
    <x v="0"/>
    <x v="6"/>
    <x v="63"/>
    <x v="6"/>
    <x v="0"/>
    <n v="604"/>
    <d v="2015-07-06T00:00:00"/>
    <x v="0"/>
    <x v="22"/>
    <n v="7712"/>
  </r>
  <r>
    <x v="646"/>
    <n v="66"/>
    <s v="Carlos Daly"/>
    <x v="2"/>
    <n v="1"/>
    <x v="1241"/>
    <n v="50914"/>
    <s v="Critical"/>
    <n v="49"/>
    <n v="195.99"/>
    <n v="0.03"/>
    <x v="7183"/>
    <n v="8.99"/>
    <n v="2763.1260000000002"/>
    <n v="0.57999999999999996"/>
    <x v="2"/>
    <x v="0"/>
    <x v="740"/>
    <x v="9"/>
    <x v="2"/>
    <n v="7136"/>
    <d v="2015-07-03T00:00:00"/>
    <x v="0"/>
    <x v="14"/>
    <n v="61604"/>
  </r>
  <r>
    <x v="175"/>
    <n v="66"/>
    <s v="Ken Dana"/>
    <x v="2"/>
    <n v="1"/>
    <x v="1241"/>
    <n v="29761"/>
    <s v="Medium"/>
    <n v="48"/>
    <n v="35.99"/>
    <n v="0.06"/>
    <x v="7184"/>
    <n v="1.25"/>
    <n v="446.99400000000003"/>
    <n v="0.56999999999999995"/>
    <x v="2"/>
    <x v="6"/>
    <x v="1082"/>
    <x v="9"/>
    <x v="1"/>
    <n v="4184"/>
    <d v="2015-07-04T00:00:00"/>
    <x v="0"/>
    <x v="43"/>
    <n v="59715"/>
  </r>
  <r>
    <x v="500"/>
    <n v="66"/>
    <s v="Ken Dana"/>
    <x v="2"/>
    <n v="1"/>
    <x v="1241"/>
    <n v="29761"/>
    <s v="Medium"/>
    <n v="19"/>
    <n v="6.24"/>
    <n v="0.03"/>
    <x v="7185"/>
    <n v="5.22"/>
    <n v="-34.17"/>
    <n v="0.6"/>
    <x v="1"/>
    <x v="0"/>
    <x v="714"/>
    <x v="5"/>
    <x v="1"/>
    <n v="4186"/>
    <d v="2015-07-05T00:00:00"/>
    <x v="0"/>
    <x v="43"/>
    <n v="59750"/>
  </r>
  <r>
    <x v="261"/>
    <n v="66"/>
    <s v="Dennis Bolton"/>
    <x v="3"/>
    <n v="1"/>
    <x v="1241"/>
    <n v="21509"/>
    <s v="High"/>
    <n v="13"/>
    <n v="3.69"/>
    <n v="0.04"/>
    <x v="7186"/>
    <n v="0.5"/>
    <n v="15.82"/>
    <n v="0.38"/>
    <x v="0"/>
    <x v="0"/>
    <x v="857"/>
    <x v="12"/>
    <x v="2"/>
    <n v="2978"/>
    <d v="2015-07-05T00:00:00"/>
    <x v="0"/>
    <x v="38"/>
    <n v="66762"/>
  </r>
  <r>
    <x v="871"/>
    <n v="66"/>
    <s v="Sung Shariari"/>
    <x v="2"/>
    <n v="1"/>
    <x v="1241"/>
    <n v="43555"/>
    <s v="Medium"/>
    <n v="34"/>
    <n v="1.26"/>
    <n v="0"/>
    <x v="7187"/>
    <n v="0.7"/>
    <n v="-17.48"/>
    <n v="0.81"/>
    <x v="0"/>
    <x v="3"/>
    <x v="625"/>
    <x v="14"/>
    <x v="3"/>
    <n v="6152"/>
    <d v="2015-07-05T00:00:00"/>
    <x v="0"/>
    <x v="8"/>
    <n v="70560"/>
  </r>
  <r>
    <x v="500"/>
    <n v="66"/>
    <s v="Ken Dana"/>
    <x v="2"/>
    <n v="1"/>
    <x v="1241"/>
    <n v="29761"/>
    <s v="Medium"/>
    <n v="42"/>
    <n v="25.98"/>
    <n v="0.02"/>
    <x v="7188"/>
    <n v="5.37"/>
    <n v="262.32"/>
    <n v="0.5"/>
    <x v="0"/>
    <x v="5"/>
    <x v="886"/>
    <x v="13"/>
    <x v="1"/>
    <n v="4185"/>
    <d v="2015-07-06T00:00:00"/>
    <x v="0"/>
    <x v="43"/>
    <n v="59750"/>
  </r>
  <r>
    <x v="674"/>
    <n v="66"/>
    <s v="Meg O'Connel"/>
    <x v="0"/>
    <n v="1"/>
    <x v="1242"/>
    <n v="46726"/>
    <s v="Not Specified"/>
    <n v="46"/>
    <n v="6.84"/>
    <n v="0.02"/>
    <x v="7189"/>
    <n v="8.3699999999999992"/>
    <n v="-255.22"/>
    <n v="0.57999999999999996"/>
    <x v="0"/>
    <x v="6"/>
    <x v="159"/>
    <x v="16"/>
    <x v="2"/>
    <n v="6572"/>
    <d v="2015-07-05T00:00:00"/>
    <x v="0"/>
    <x v="26"/>
    <n v="64130"/>
  </r>
  <r>
    <x v="252"/>
    <n v="66"/>
    <s v="Harold Pawlan"/>
    <x v="0"/>
    <n v="1"/>
    <x v="1242"/>
    <n v="51747"/>
    <s v="Medium"/>
    <n v="3"/>
    <n v="3.69"/>
    <n v="0.02"/>
    <x v="7190"/>
    <n v="0.5"/>
    <n v="-0.98"/>
    <n v="0.38"/>
    <x v="0"/>
    <x v="0"/>
    <x v="1054"/>
    <x v="12"/>
    <x v="2"/>
    <n v="7252"/>
    <d v="2015-07-06T00:00:00"/>
    <x v="0"/>
    <x v="7"/>
    <n v="68601"/>
  </r>
  <r>
    <x v="525"/>
    <n v="66"/>
    <s v="Meg O'Connel"/>
    <x v="0"/>
    <n v="1"/>
    <x v="1242"/>
    <n v="46726"/>
    <s v="Not Specified"/>
    <n v="10"/>
    <n v="4.55"/>
    <n v="0.02"/>
    <x v="7191"/>
    <n v="1.49"/>
    <n v="8.2705000000000002"/>
    <n v="0.35"/>
    <x v="0"/>
    <x v="0"/>
    <x v="383"/>
    <x v="3"/>
    <x v="2"/>
    <n v="6573"/>
    <d v="2015-07-07T00:00:00"/>
    <x v="0"/>
    <x v="26"/>
    <n v="63122"/>
  </r>
  <r>
    <x v="219"/>
    <n v="66"/>
    <s v="Anthony O'Donnell"/>
    <x v="3"/>
    <n v="1"/>
    <x v="1243"/>
    <n v="4741"/>
    <s v="Not Specified"/>
    <n v="40"/>
    <n v="8.75"/>
    <n v="0.09"/>
    <x v="7192"/>
    <n v="8.5399999999999991"/>
    <n v="-131.63"/>
    <n v="0.43"/>
    <x v="1"/>
    <x v="6"/>
    <x v="839"/>
    <x v="5"/>
    <x v="1"/>
    <n v="679"/>
    <d v="2015-07-07T00:00:00"/>
    <x v="0"/>
    <x v="30"/>
    <n v="80027"/>
  </r>
  <r>
    <x v="1153"/>
    <n v="66"/>
    <s v="Darren Budd"/>
    <x v="3"/>
    <n v="1"/>
    <x v="1244"/>
    <n v="41120"/>
    <s v="Low"/>
    <n v="35"/>
    <n v="26.64"/>
    <n v="0.09"/>
    <x v="7193"/>
    <n v="5.3"/>
    <n v="100.5"/>
    <m/>
    <x v="1"/>
    <x v="5"/>
    <x v="1161"/>
    <x v="1"/>
    <x v="2"/>
    <n v="5796"/>
    <d v="2015-07-09T00:00:00"/>
    <x v="0"/>
    <x v="9"/>
    <n v="77520"/>
  </r>
  <r>
    <x v="1153"/>
    <n v="66"/>
    <s v="Darren Budd"/>
    <x v="3"/>
    <n v="1"/>
    <x v="1244"/>
    <n v="41120"/>
    <s v="Low"/>
    <n v="13"/>
    <n v="3.08"/>
    <n v="0.02"/>
    <x v="7194"/>
    <n v="0.99"/>
    <n v="9.5299999999999994"/>
    <n v="0.48"/>
    <x v="1"/>
    <x v="5"/>
    <x v="449"/>
    <x v="5"/>
    <x v="2"/>
    <n v="5797"/>
    <d v="2015-07-09T00:00:00"/>
    <x v="0"/>
    <x v="9"/>
    <n v="77520"/>
  </r>
  <r>
    <x v="148"/>
    <n v="66"/>
    <s v="Joy Smith"/>
    <x v="2"/>
    <n v="1"/>
    <x v="1244"/>
    <n v="32835"/>
    <s v="Medium"/>
    <n v="15"/>
    <n v="45.99"/>
    <n v="0.05"/>
    <x v="7195"/>
    <n v="4.99"/>
    <n v="-19.437000000000001"/>
    <n v="0.56000000000000005"/>
    <x v="2"/>
    <x v="0"/>
    <x v="311"/>
    <x v="9"/>
    <x v="2"/>
    <n v="4611"/>
    <d v="2015-07-09T00:00:00"/>
    <x v="0"/>
    <x v="36"/>
    <n v="47906"/>
  </r>
  <r>
    <x v="1217"/>
    <n v="66"/>
    <s v="Dave Hallsten"/>
    <x v="2"/>
    <n v="1"/>
    <x v="1244"/>
    <n v="30436"/>
    <s v="Low"/>
    <n v="30"/>
    <n v="3.89"/>
    <n v="0.09"/>
    <x v="7196"/>
    <n v="7.01"/>
    <n v="-152.1335"/>
    <n v="0.37"/>
    <x v="0"/>
    <x v="0"/>
    <x v="734"/>
    <x v="3"/>
    <x v="2"/>
    <n v="4277"/>
    <d v="2015-07-12T00:00:00"/>
    <x v="1"/>
    <x v="9"/>
    <n v="78521"/>
  </r>
  <r>
    <x v="1376"/>
    <n v="66"/>
    <s v="Ed Braxton"/>
    <x v="1"/>
    <n v="1"/>
    <x v="1245"/>
    <n v="13923"/>
    <s v="High"/>
    <n v="49"/>
    <n v="22.84"/>
    <n v="0"/>
    <x v="7197"/>
    <n v="11.54"/>
    <n v="172.62"/>
    <n v="0.39"/>
    <x v="0"/>
    <x v="0"/>
    <x v="393"/>
    <x v="2"/>
    <x v="1"/>
    <n v="1945"/>
    <d v="2015-07-09T00:00:00"/>
    <x v="0"/>
    <x v="40"/>
    <n v="85281"/>
  </r>
  <r>
    <x v="1376"/>
    <n v="66"/>
    <s v="Ed Braxton"/>
    <x v="1"/>
    <n v="1"/>
    <x v="1245"/>
    <n v="13923"/>
    <s v="High"/>
    <n v="27"/>
    <n v="225.02"/>
    <n v="0.04"/>
    <x v="7198"/>
    <n v="28.66"/>
    <n v="554.54999999999995"/>
    <n v="0.72"/>
    <x v="0"/>
    <x v="2"/>
    <x v="791"/>
    <x v="0"/>
    <x v="1"/>
    <n v="1946"/>
    <d v="2015-07-10T00:00:00"/>
    <x v="2"/>
    <x v="40"/>
    <n v="85281"/>
  </r>
  <r>
    <x v="366"/>
    <n v="66"/>
    <s v="Roy Collins"/>
    <x v="2"/>
    <n v="1"/>
    <x v="1245"/>
    <n v="48577"/>
    <s v="Medium"/>
    <n v="6"/>
    <n v="30.98"/>
    <n v="0.02"/>
    <x v="7199"/>
    <n v="5.09"/>
    <n v="34.979999999999997"/>
    <n v="0.4"/>
    <x v="0"/>
    <x v="0"/>
    <x v="44"/>
    <x v="2"/>
    <x v="3"/>
    <n v="6822"/>
    <d v="2015-07-10T00:00:00"/>
    <x v="0"/>
    <x v="29"/>
    <n v="38401"/>
  </r>
  <r>
    <x v="1376"/>
    <n v="66"/>
    <s v="Ed Braxton"/>
    <x v="1"/>
    <n v="1"/>
    <x v="1245"/>
    <n v="13923"/>
    <s v="High"/>
    <n v="39"/>
    <n v="4.4800000000000004"/>
    <n v="0.04"/>
    <x v="7200"/>
    <n v="49"/>
    <n v="-1795.74"/>
    <n v="0.6"/>
    <x v="0"/>
    <x v="1"/>
    <x v="452"/>
    <x v="13"/>
    <x v="1"/>
    <n v="1944"/>
    <d v="2015-07-10T00:00:00"/>
    <x v="0"/>
    <x v="40"/>
    <n v="85281"/>
  </r>
  <r>
    <x v="172"/>
    <n v="66"/>
    <s v="Ed Braxton"/>
    <x v="1"/>
    <n v="1"/>
    <x v="1245"/>
    <n v="13923"/>
    <s v="High"/>
    <n v="28"/>
    <n v="200.97"/>
    <n v="0.08"/>
    <x v="7201"/>
    <n v="15.59"/>
    <n v="2066.12"/>
    <n v="0.36"/>
    <x v="2"/>
    <x v="2"/>
    <x v="753"/>
    <x v="7"/>
    <x v="1"/>
    <n v="1943"/>
    <d v="2015-07-10T00:00:00"/>
    <x v="2"/>
    <x v="2"/>
    <n v="92592"/>
  </r>
  <r>
    <x v="1086"/>
    <n v="66"/>
    <s v="Doug Bickford"/>
    <x v="2"/>
    <n v="1"/>
    <x v="1246"/>
    <n v="58368"/>
    <s v="High"/>
    <n v="5"/>
    <n v="64.98"/>
    <n v="0.09"/>
    <x v="7202"/>
    <n v="6.88"/>
    <n v="-76.11"/>
    <n v="0.73"/>
    <x v="0"/>
    <x v="0"/>
    <x v="1024"/>
    <x v="0"/>
    <x v="2"/>
    <n v="8164"/>
    <d v="2015-07-09T00:00:00"/>
    <x v="1"/>
    <x v="14"/>
    <n v="60076"/>
  </r>
  <r>
    <x v="1119"/>
    <n v="66"/>
    <s v="Pete Armstrong"/>
    <x v="3"/>
    <n v="1"/>
    <x v="1246"/>
    <n v="2209"/>
    <s v="High"/>
    <n v="42"/>
    <n v="4.28"/>
    <n v="0.08"/>
    <x v="7203"/>
    <n v="0.94"/>
    <n v="25.88"/>
    <n v="0.56000000000000005"/>
    <x v="0"/>
    <x v="3"/>
    <x v="98"/>
    <x v="6"/>
    <x v="2"/>
    <n v="318"/>
    <d v="2015-07-09T00:00:00"/>
    <x v="0"/>
    <x v="11"/>
    <n v="74055"/>
  </r>
  <r>
    <x v="1119"/>
    <n v="66"/>
    <s v="Pete Armstrong"/>
    <x v="3"/>
    <n v="1"/>
    <x v="1246"/>
    <n v="2209"/>
    <s v="High"/>
    <n v="1"/>
    <n v="4.76"/>
    <n v="0.02"/>
    <x v="7204"/>
    <n v="0.88"/>
    <n v="-1.82"/>
    <n v="0.39"/>
    <x v="0"/>
    <x v="3"/>
    <x v="530"/>
    <x v="2"/>
    <x v="2"/>
    <n v="317"/>
    <d v="2015-07-10T00:00:00"/>
    <x v="0"/>
    <x v="11"/>
    <n v="74055"/>
  </r>
  <r>
    <x v="861"/>
    <n v="66"/>
    <s v="Doug Bickford"/>
    <x v="2"/>
    <n v="1"/>
    <x v="1246"/>
    <n v="58368"/>
    <s v="High"/>
    <n v="39"/>
    <n v="6.48"/>
    <n v="0.02"/>
    <x v="7205"/>
    <n v="9.5399999999999991"/>
    <n v="-206.46"/>
    <n v="0.37"/>
    <x v="0"/>
    <x v="0"/>
    <x v="644"/>
    <x v="2"/>
    <x v="2"/>
    <n v="8163"/>
    <d v="2015-07-10T00:00:00"/>
    <x v="0"/>
    <x v="14"/>
    <n v="60174"/>
  </r>
  <r>
    <x v="1119"/>
    <n v="66"/>
    <s v="Pete Armstrong"/>
    <x v="3"/>
    <n v="1"/>
    <x v="1246"/>
    <n v="2209"/>
    <s v="High"/>
    <n v="13"/>
    <n v="125.99"/>
    <n v="0.1"/>
    <x v="3002"/>
    <n v="3"/>
    <n v="-161.11699999999999"/>
    <n v="0.59"/>
    <x v="2"/>
    <x v="0"/>
    <x v="599"/>
    <x v="9"/>
    <x v="2"/>
    <n v="319"/>
    <d v="2015-07-10T00:00:00"/>
    <x v="0"/>
    <x v="11"/>
    <n v="74055"/>
  </r>
  <r>
    <x v="1119"/>
    <n v="66"/>
    <s v="Pete Armstrong"/>
    <x v="3"/>
    <n v="1"/>
    <x v="1246"/>
    <n v="2209"/>
    <s v="High"/>
    <n v="27"/>
    <n v="320.98"/>
    <n v="0"/>
    <x v="7206"/>
    <n v="58.95"/>
    <n v="2245.2399999999998"/>
    <n v="0.56999999999999995"/>
    <x v="1"/>
    <x v="2"/>
    <x v="100"/>
    <x v="1"/>
    <x v="2"/>
    <n v="316"/>
    <d v="2015-07-11T00:00:00"/>
    <x v="2"/>
    <x v="11"/>
    <n v="74055"/>
  </r>
  <r>
    <x v="861"/>
    <n v="66"/>
    <s v="Doug Bickford"/>
    <x v="2"/>
    <n v="1"/>
    <x v="1246"/>
    <n v="58368"/>
    <s v="High"/>
    <n v="4"/>
    <n v="2.08"/>
    <n v="0"/>
    <x v="7207"/>
    <n v="5.33"/>
    <n v="-4.43"/>
    <n v="0.43"/>
    <x v="1"/>
    <x v="0"/>
    <x v="92"/>
    <x v="5"/>
    <x v="2"/>
    <n v="8162"/>
    <d v="2015-07-11T00:00:00"/>
    <x v="0"/>
    <x v="14"/>
    <n v="60174"/>
  </r>
  <r>
    <x v="787"/>
    <n v="66"/>
    <s v="Kristina Nunn"/>
    <x v="3"/>
    <n v="1"/>
    <x v="1246"/>
    <n v="24450"/>
    <s v="Critical"/>
    <n v="37"/>
    <n v="11.97"/>
    <n v="0.02"/>
    <x v="7208"/>
    <n v="4.9800000000000004"/>
    <n v="-21.73"/>
    <n v="0.57999999999999996"/>
    <x v="0"/>
    <x v="0"/>
    <x v="405"/>
    <x v="13"/>
    <x v="2"/>
    <n v="3425"/>
    <d v="2015-07-11T00:00:00"/>
    <x v="0"/>
    <x v="24"/>
    <n v="48227"/>
  </r>
  <r>
    <x v="787"/>
    <n v="66"/>
    <s v="Kristina Nunn"/>
    <x v="3"/>
    <n v="1"/>
    <x v="1246"/>
    <n v="24450"/>
    <s v="Critical"/>
    <n v="4"/>
    <n v="5.98"/>
    <n v="0.03"/>
    <x v="7209"/>
    <n v="5.79"/>
    <n v="-12.88"/>
    <n v="0.36"/>
    <x v="0"/>
    <x v="0"/>
    <x v="94"/>
    <x v="2"/>
    <x v="2"/>
    <n v="3427"/>
    <d v="2015-07-11T00:00:00"/>
    <x v="0"/>
    <x v="24"/>
    <n v="48227"/>
  </r>
  <r>
    <x v="411"/>
    <n v="66"/>
    <s v="Grant Carroll"/>
    <x v="2"/>
    <n v="1"/>
    <x v="1246"/>
    <n v="28165"/>
    <s v="Not Specified"/>
    <n v="2"/>
    <n v="10.91"/>
    <n v="0.05"/>
    <x v="2966"/>
    <n v="2.99"/>
    <n v="-12.7995"/>
    <n v="0.38"/>
    <x v="0"/>
    <x v="0"/>
    <x v="322"/>
    <x v="3"/>
    <x v="2"/>
    <n v="3952"/>
    <d v="2015-07-11T00:00:00"/>
    <x v="0"/>
    <x v="14"/>
    <n v="61832"/>
  </r>
  <r>
    <x v="524"/>
    <n v="66"/>
    <s v="Frank Carlisle"/>
    <x v="0"/>
    <n v="1"/>
    <x v="1246"/>
    <n v="25569"/>
    <s v="High"/>
    <n v="27"/>
    <n v="12.28"/>
    <n v="0.09"/>
    <x v="7210"/>
    <n v="6.47"/>
    <n v="-14.03"/>
    <n v="0.38"/>
    <x v="0"/>
    <x v="0"/>
    <x v="921"/>
    <x v="2"/>
    <x v="2"/>
    <n v="3584"/>
    <d v="2015-07-11T00:00:00"/>
    <x v="0"/>
    <x v="9"/>
    <n v="75601"/>
  </r>
  <r>
    <x v="787"/>
    <n v="66"/>
    <s v="Kristina Nunn"/>
    <x v="3"/>
    <n v="1"/>
    <x v="1246"/>
    <n v="24450"/>
    <s v="Critical"/>
    <n v="41"/>
    <n v="9.48"/>
    <n v="0.08"/>
    <x v="7211"/>
    <n v="7.29"/>
    <n v="-100.15"/>
    <n v="0.45"/>
    <x v="1"/>
    <x v="6"/>
    <x v="101"/>
    <x v="5"/>
    <x v="2"/>
    <n v="3426"/>
    <d v="2015-07-12T00:00:00"/>
    <x v="1"/>
    <x v="24"/>
    <n v="48227"/>
  </r>
  <r>
    <x v="150"/>
    <n v="66"/>
    <s v="Tom Prescott"/>
    <x v="0"/>
    <n v="1"/>
    <x v="1246"/>
    <n v="44486"/>
    <s v="Critical"/>
    <n v="36"/>
    <n v="5.78"/>
    <n v="0.09"/>
    <x v="7212"/>
    <n v="4.96"/>
    <n v="-66.930000000000007"/>
    <n v="0.36"/>
    <x v="0"/>
    <x v="0"/>
    <x v="1014"/>
    <x v="2"/>
    <x v="1"/>
    <n v="6285"/>
    <d v="2015-07-12T00:00:00"/>
    <x v="0"/>
    <x v="31"/>
    <n v="83616"/>
  </r>
  <r>
    <x v="1289"/>
    <n v="66"/>
    <s v="Harry Greene"/>
    <x v="2"/>
    <n v="1"/>
    <x v="1246"/>
    <n v="52706"/>
    <s v="Low"/>
    <n v="34"/>
    <n v="28.53"/>
    <n v="0.02"/>
    <x v="7213"/>
    <n v="1.49"/>
    <n v="480.53050000000002"/>
    <n v="0.38"/>
    <x v="0"/>
    <x v="0"/>
    <x v="406"/>
    <x v="3"/>
    <x v="1"/>
    <n v="7396"/>
    <d v="2015-07-16T00:00:00"/>
    <x v="1"/>
    <x v="44"/>
    <n v="82716"/>
  </r>
  <r>
    <x v="116"/>
    <n v="66"/>
    <s v="Roland Black"/>
    <x v="0"/>
    <n v="1"/>
    <x v="1247"/>
    <n v="53600"/>
    <s v="Medium"/>
    <n v="8"/>
    <n v="5.18"/>
    <n v="0.03"/>
    <x v="7214"/>
    <n v="5.74"/>
    <n v="-17.951499999999999"/>
    <n v="0.36"/>
    <x v="0"/>
    <x v="0"/>
    <x v="181"/>
    <x v="3"/>
    <x v="2"/>
    <n v="7509"/>
    <d v="2015-07-11T00:00:00"/>
    <x v="1"/>
    <x v="3"/>
    <n v="56001"/>
  </r>
  <r>
    <x v="606"/>
    <n v="66"/>
    <s v="Emily Grady"/>
    <x v="1"/>
    <n v="1"/>
    <x v="1247"/>
    <n v="30403"/>
    <s v="High"/>
    <n v="24"/>
    <n v="161.55000000000001"/>
    <n v="0.09"/>
    <x v="7215"/>
    <n v="19.989999999999998"/>
    <n v="221.71"/>
    <n v="0.66"/>
    <x v="0"/>
    <x v="0"/>
    <x v="73"/>
    <x v="0"/>
    <x v="1"/>
    <n v="4273"/>
    <d v="2015-07-11T00:00:00"/>
    <x v="0"/>
    <x v="5"/>
    <n v="84663"/>
  </r>
  <r>
    <x v="1063"/>
    <n v="66"/>
    <s v="Nathan Cano"/>
    <x v="3"/>
    <n v="1"/>
    <x v="1247"/>
    <n v="34822"/>
    <s v="Not Specified"/>
    <n v="23"/>
    <n v="43.98"/>
    <n v="0.04"/>
    <x v="7216"/>
    <n v="1.99"/>
    <n v="323.73"/>
    <n v="0.44"/>
    <x v="2"/>
    <x v="6"/>
    <x v="733"/>
    <x v="8"/>
    <x v="2"/>
    <n v="4895"/>
    <d v="2015-07-11T00:00:00"/>
    <x v="0"/>
    <x v="3"/>
    <n v="55343"/>
  </r>
  <r>
    <x v="518"/>
    <n v="66"/>
    <s v="Vivek Grady"/>
    <x v="1"/>
    <n v="1"/>
    <x v="1247"/>
    <n v="17797"/>
    <s v="Low"/>
    <n v="10"/>
    <n v="100.98"/>
    <n v="0"/>
    <x v="7217"/>
    <n v="57.38"/>
    <n v="-486.12"/>
    <n v="0.78"/>
    <x v="1"/>
    <x v="4"/>
    <x v="339"/>
    <x v="10"/>
    <x v="0"/>
    <n v="2448"/>
    <d v="2015-07-12T00:00:00"/>
    <x v="2"/>
    <x v="20"/>
    <n v="45373"/>
  </r>
  <r>
    <x v="817"/>
    <n v="66"/>
    <s v="Nick Crebassa"/>
    <x v="2"/>
    <n v="1"/>
    <x v="1247"/>
    <n v="45767"/>
    <s v="High"/>
    <n v="49"/>
    <n v="16.91"/>
    <n v="0.05"/>
    <x v="7218"/>
    <n v="6.25"/>
    <n v="20.86"/>
    <n v="0.57999999999999996"/>
    <x v="0"/>
    <x v="0"/>
    <x v="933"/>
    <x v="0"/>
    <x v="3"/>
    <n v="6441"/>
    <d v="2015-07-12T00:00:00"/>
    <x v="1"/>
    <x v="8"/>
    <n v="70506"/>
  </r>
  <r>
    <x v="606"/>
    <n v="66"/>
    <s v="Emily Grady"/>
    <x v="1"/>
    <n v="1"/>
    <x v="1247"/>
    <n v="30403"/>
    <s v="High"/>
    <n v="41"/>
    <n v="7.3"/>
    <n v="0.05"/>
    <x v="7219"/>
    <n v="7.72"/>
    <n v="-160.816"/>
    <n v="0.38"/>
    <x v="0"/>
    <x v="0"/>
    <x v="834"/>
    <x v="3"/>
    <x v="1"/>
    <n v="4272"/>
    <d v="2015-07-12T00:00:00"/>
    <x v="1"/>
    <x v="5"/>
    <n v="84663"/>
  </r>
  <r>
    <x v="518"/>
    <n v="66"/>
    <s v="Vivek Grady"/>
    <x v="1"/>
    <n v="1"/>
    <x v="1247"/>
    <n v="17797"/>
    <s v="Low"/>
    <n v="16"/>
    <n v="3.69"/>
    <n v="0.02"/>
    <x v="7220"/>
    <n v="2.5"/>
    <n v="-8.89"/>
    <n v="0.39"/>
    <x v="0"/>
    <x v="0"/>
    <x v="485"/>
    <x v="15"/>
    <x v="0"/>
    <n v="2449"/>
    <d v="2015-07-14T00:00:00"/>
    <x v="0"/>
    <x v="20"/>
    <n v="45373"/>
  </r>
  <r>
    <x v="1378"/>
    <n v="66"/>
    <s v="Joni Blumstein"/>
    <x v="1"/>
    <n v="1"/>
    <x v="1248"/>
    <n v="1793"/>
    <s v="Not Specified"/>
    <n v="36"/>
    <n v="6.28"/>
    <n v="0.03"/>
    <x v="7221"/>
    <n v="5.36"/>
    <n v="-71.897999999999996"/>
    <n v="0.4"/>
    <x v="0"/>
    <x v="0"/>
    <x v="729"/>
    <x v="3"/>
    <x v="2"/>
    <n v="257"/>
    <d v="2015-07-11T00:00:00"/>
    <x v="0"/>
    <x v="11"/>
    <n v="74012"/>
  </r>
  <r>
    <x v="110"/>
    <n v="66"/>
    <s v="Khloe Miller"/>
    <x v="2"/>
    <n v="1"/>
    <x v="1248"/>
    <n v="29985"/>
    <s v="Critical"/>
    <n v="22"/>
    <n v="7.96"/>
    <n v="0.03"/>
    <x v="7222"/>
    <n v="4.95"/>
    <n v="0.13"/>
    <n v="0.41"/>
    <x v="1"/>
    <x v="0"/>
    <x v="648"/>
    <x v="5"/>
    <x v="2"/>
    <n v="4219"/>
    <d v="2015-07-12T00:00:00"/>
    <x v="1"/>
    <x v="24"/>
    <n v="48601"/>
  </r>
  <r>
    <x v="547"/>
    <n v="66"/>
    <s v="Meg Tillman"/>
    <x v="0"/>
    <n v="1"/>
    <x v="1248"/>
    <n v="28228"/>
    <s v="Not Specified"/>
    <n v="5"/>
    <n v="60.98"/>
    <n v="0"/>
    <x v="7223"/>
    <n v="19.989999999999998"/>
    <n v="8.4600000000000009"/>
    <n v="0.38"/>
    <x v="0"/>
    <x v="0"/>
    <x v="796"/>
    <x v="15"/>
    <x v="3"/>
    <n v="3957"/>
    <d v="2015-07-12T00:00:00"/>
    <x v="0"/>
    <x v="12"/>
    <n v="34639"/>
  </r>
  <r>
    <x v="1290"/>
    <n v="66"/>
    <s v="Tom Boeckenhauer"/>
    <x v="2"/>
    <n v="1"/>
    <x v="1248"/>
    <n v="14016"/>
    <s v="Low"/>
    <n v="9"/>
    <n v="124.49"/>
    <n v="0.05"/>
    <x v="7224"/>
    <n v="51.94"/>
    <n v="-284.68"/>
    <n v="0.63"/>
    <x v="1"/>
    <x v="4"/>
    <x v="773"/>
    <x v="4"/>
    <x v="1"/>
    <n v="1959"/>
    <d v="2015-07-13T00:00:00"/>
    <x v="2"/>
    <x v="6"/>
    <n v="97405"/>
  </r>
  <r>
    <x v="115"/>
    <n v="66"/>
    <s v="Guy Phonely"/>
    <x v="2"/>
    <n v="1"/>
    <x v="1248"/>
    <n v="29985"/>
    <s v="Critical"/>
    <n v="2"/>
    <n v="8.0399999999999991"/>
    <n v="0.06"/>
    <x v="7225"/>
    <n v="8.94"/>
    <n v="-18.262"/>
    <n v="0.4"/>
    <x v="0"/>
    <x v="0"/>
    <x v="464"/>
    <x v="3"/>
    <x v="0"/>
    <n v="4218"/>
    <d v="2015-07-13T00:00:00"/>
    <x v="0"/>
    <x v="20"/>
    <n v="44035"/>
  </r>
  <r>
    <x v="609"/>
    <n v="66"/>
    <s v="Harold Ryan"/>
    <x v="1"/>
    <n v="1"/>
    <x v="1248"/>
    <n v="36833"/>
    <s v="Low"/>
    <n v="25"/>
    <n v="6.68"/>
    <n v="0"/>
    <x v="7226"/>
    <n v="7.3"/>
    <n v="-73.33"/>
    <n v="0.37"/>
    <x v="0"/>
    <x v="0"/>
    <x v="990"/>
    <x v="2"/>
    <x v="0"/>
    <n v="5179"/>
    <d v="2015-07-18T00:00:00"/>
    <x v="0"/>
    <x v="20"/>
    <n v="44145"/>
  </r>
  <r>
    <x v="1221"/>
    <n v="66"/>
    <s v="Ken Brennan"/>
    <x v="3"/>
    <n v="1"/>
    <x v="1249"/>
    <n v="549"/>
    <s v="Critical"/>
    <n v="30"/>
    <n v="38.94"/>
    <n v="0.05"/>
    <x v="7227"/>
    <n v="35"/>
    <n v="-911.56"/>
    <n v="0.8"/>
    <x v="0"/>
    <x v="1"/>
    <x v="1163"/>
    <x v="0"/>
    <x v="0"/>
    <n v="92"/>
    <d v="2015-07-12T00:00:00"/>
    <x v="1"/>
    <x v="0"/>
    <n v="15146"/>
  </r>
  <r>
    <x v="1221"/>
    <n v="66"/>
    <s v="Ken Brennan"/>
    <x v="3"/>
    <n v="1"/>
    <x v="1249"/>
    <n v="549"/>
    <s v="Critical"/>
    <n v="13"/>
    <n v="4.9800000000000004"/>
    <n v="0.03"/>
    <x v="7228"/>
    <n v="7.44"/>
    <n v="-59.75"/>
    <n v="0.36"/>
    <x v="0"/>
    <x v="0"/>
    <x v="518"/>
    <x v="2"/>
    <x v="0"/>
    <n v="90"/>
    <d v="2015-07-13T00:00:00"/>
    <x v="0"/>
    <x v="0"/>
    <n v="15146"/>
  </r>
  <r>
    <x v="1221"/>
    <n v="66"/>
    <s v="Ken Brennan"/>
    <x v="3"/>
    <n v="1"/>
    <x v="1249"/>
    <n v="549"/>
    <s v="Critical"/>
    <n v="5"/>
    <n v="6.48"/>
    <n v="0.05"/>
    <x v="2050"/>
    <n v="8.74"/>
    <n v="-27.57"/>
    <n v="0.36"/>
    <x v="0"/>
    <x v="0"/>
    <x v="949"/>
    <x v="2"/>
    <x v="0"/>
    <n v="91"/>
    <d v="2015-07-13T00:00:00"/>
    <x v="0"/>
    <x v="0"/>
    <n v="15146"/>
  </r>
  <r>
    <x v="1032"/>
    <n v="66"/>
    <s v="Ritsa Hightower"/>
    <x v="2"/>
    <n v="1"/>
    <x v="1249"/>
    <n v="50758"/>
    <s v="Medium"/>
    <n v="17"/>
    <n v="6.68"/>
    <n v="0.02"/>
    <x v="7229"/>
    <n v="6.93"/>
    <n v="-44.69"/>
    <n v="0.37"/>
    <x v="0"/>
    <x v="0"/>
    <x v="211"/>
    <x v="2"/>
    <x v="2"/>
    <n v="7114"/>
    <d v="2015-07-14T00:00:00"/>
    <x v="1"/>
    <x v="11"/>
    <n v="74074"/>
  </r>
  <r>
    <x v="5"/>
    <n v="66"/>
    <s v="Patrick Jones"/>
    <x v="1"/>
    <n v="1"/>
    <x v="1249"/>
    <n v="21925"/>
    <s v="Not Specified"/>
    <n v="3"/>
    <n v="77.510000000000005"/>
    <n v="0.03"/>
    <x v="7230"/>
    <n v="4"/>
    <n v="-339.95"/>
    <n v="0.76"/>
    <x v="2"/>
    <x v="0"/>
    <x v="589"/>
    <x v="8"/>
    <x v="3"/>
    <n v="3062"/>
    <d v="2015-07-14T00:00:00"/>
    <x v="0"/>
    <x v="4"/>
    <n v="36869"/>
  </r>
  <r>
    <x v="960"/>
    <n v="66"/>
    <s v="Ed Ludwig"/>
    <x v="3"/>
    <n v="1"/>
    <x v="1249"/>
    <n v="17735"/>
    <s v="Low"/>
    <n v="45"/>
    <n v="6.81"/>
    <n v="0.03"/>
    <x v="7231"/>
    <n v="5.48"/>
    <n v="-71.254000000000005"/>
    <n v="0.37"/>
    <x v="0"/>
    <x v="0"/>
    <x v="1122"/>
    <x v="3"/>
    <x v="2"/>
    <n v="2443"/>
    <d v="2015-07-17T00:00:00"/>
    <x v="0"/>
    <x v="9"/>
    <n v="75116"/>
  </r>
  <r>
    <x v="960"/>
    <n v="66"/>
    <s v="Ed Ludwig"/>
    <x v="3"/>
    <n v="1"/>
    <x v="1249"/>
    <n v="17735"/>
    <s v="Low"/>
    <n v="28"/>
    <n v="3.78"/>
    <n v="0.06"/>
    <x v="7232"/>
    <n v="0.71"/>
    <n v="32.47"/>
    <n v="0.39"/>
    <x v="0"/>
    <x v="3"/>
    <x v="940"/>
    <x v="14"/>
    <x v="2"/>
    <n v="2444"/>
    <d v="2015-07-17T00:00:00"/>
    <x v="0"/>
    <x v="9"/>
    <n v="75116"/>
  </r>
  <r>
    <x v="788"/>
    <n v="66"/>
    <s v="Mitch Willingham"/>
    <x v="2"/>
    <n v="1"/>
    <x v="1250"/>
    <n v="53378"/>
    <s v="Medium"/>
    <n v="38"/>
    <n v="33.979999999999997"/>
    <n v="0.06"/>
    <x v="7233"/>
    <n v="19.989999999999998"/>
    <n v="-168.08"/>
    <n v="0.55000000000000004"/>
    <x v="1"/>
    <x v="0"/>
    <x v="832"/>
    <x v="5"/>
    <x v="3"/>
    <n v="7475"/>
    <d v="2015-07-14T00:00:00"/>
    <x v="0"/>
    <x v="42"/>
    <n v="31401"/>
  </r>
  <r>
    <x v="42"/>
    <n v="66"/>
    <s v="Karl Brown"/>
    <x v="1"/>
    <n v="1"/>
    <x v="1250"/>
    <n v="14215"/>
    <s v="Medium"/>
    <n v="44"/>
    <n v="55.48"/>
    <n v="7.0000000000000007E-2"/>
    <x v="7234"/>
    <n v="6.79"/>
    <n v="964.1"/>
    <n v="0.37"/>
    <x v="0"/>
    <x v="0"/>
    <x v="300"/>
    <x v="2"/>
    <x v="0"/>
    <n v="1994"/>
    <d v="2015-07-14T00:00:00"/>
    <x v="0"/>
    <x v="15"/>
    <n v="6443"/>
  </r>
  <r>
    <x v="788"/>
    <n v="66"/>
    <s v="Mitch Willingham"/>
    <x v="2"/>
    <n v="1"/>
    <x v="1250"/>
    <n v="53378"/>
    <s v="Medium"/>
    <n v="50"/>
    <n v="299.99"/>
    <n v="0.1"/>
    <x v="7235"/>
    <n v="11.64"/>
    <n v="4352.83"/>
    <n v="0.5"/>
    <x v="2"/>
    <x v="1"/>
    <x v="843"/>
    <x v="11"/>
    <x v="3"/>
    <n v="7474"/>
    <d v="2015-07-14T00:00:00"/>
    <x v="1"/>
    <x v="42"/>
    <n v="31401"/>
  </r>
  <r>
    <x v="788"/>
    <n v="66"/>
    <s v="Mitch Willingham"/>
    <x v="2"/>
    <n v="1"/>
    <x v="1250"/>
    <n v="53378"/>
    <s v="Medium"/>
    <n v="49"/>
    <n v="55.99"/>
    <n v="0.04"/>
    <x v="7236"/>
    <n v="5"/>
    <n v="-5.7859999999999996"/>
    <n v="0.83"/>
    <x v="2"/>
    <x v="6"/>
    <x v="415"/>
    <x v="9"/>
    <x v="3"/>
    <n v="7476"/>
    <d v="2015-07-14T00:00:00"/>
    <x v="0"/>
    <x v="42"/>
    <n v="31401"/>
  </r>
  <r>
    <x v="998"/>
    <n v="66"/>
    <s v="Sibella Parks"/>
    <x v="0"/>
    <n v="1"/>
    <x v="1250"/>
    <n v="5858"/>
    <s v="Not Specified"/>
    <n v="48"/>
    <n v="50.98"/>
    <n v="0.02"/>
    <x v="7237"/>
    <n v="13.66"/>
    <n v="354.74"/>
    <n v="0.57999999999999996"/>
    <x v="0"/>
    <x v="0"/>
    <x v="735"/>
    <x v="13"/>
    <x v="1"/>
    <n v="811"/>
    <d v="2015-07-15T00:00:00"/>
    <x v="0"/>
    <x v="6"/>
    <n v="97321"/>
  </r>
  <r>
    <x v="1222"/>
    <n v="66"/>
    <s v="Sibella Parks"/>
    <x v="0"/>
    <n v="1"/>
    <x v="1250"/>
    <n v="5858"/>
    <s v="Not Specified"/>
    <n v="29"/>
    <n v="205.99"/>
    <n v="0"/>
    <x v="7238"/>
    <n v="8.99"/>
    <n v="1419.048"/>
    <n v="0.57999999999999996"/>
    <x v="2"/>
    <x v="0"/>
    <x v="236"/>
    <x v="9"/>
    <x v="1"/>
    <n v="812"/>
    <d v="2015-07-15T00:00:00"/>
    <x v="0"/>
    <x v="6"/>
    <n v="97007"/>
  </r>
  <r>
    <x v="155"/>
    <n v="66"/>
    <s v="Matt Abelman"/>
    <x v="1"/>
    <n v="1"/>
    <x v="1250"/>
    <n v="41927"/>
    <s v="Not Specified"/>
    <n v="46"/>
    <n v="48.04"/>
    <n v="0.02"/>
    <x v="7239"/>
    <n v="7.23"/>
    <n v="1085.93"/>
    <n v="0.37"/>
    <x v="0"/>
    <x v="0"/>
    <x v="1057"/>
    <x v="2"/>
    <x v="2"/>
    <n v="5915"/>
    <d v="2015-07-16T00:00:00"/>
    <x v="1"/>
    <x v="3"/>
    <n v="55445"/>
  </r>
  <r>
    <x v="926"/>
    <n v="66"/>
    <s v="Paul MacIntyre"/>
    <x v="2"/>
    <n v="1"/>
    <x v="1251"/>
    <n v="52325"/>
    <s v="Not Specified"/>
    <n v="23"/>
    <n v="223.98"/>
    <n v="7.0000000000000007E-2"/>
    <x v="7240"/>
    <n v="15.01"/>
    <n v="2019.192"/>
    <n v="0.38"/>
    <x v="0"/>
    <x v="0"/>
    <x v="913"/>
    <x v="3"/>
    <x v="2"/>
    <n v="7347"/>
    <d v="2015-07-14T00:00:00"/>
    <x v="0"/>
    <x v="34"/>
    <n v="57401"/>
  </r>
  <r>
    <x v="1016"/>
    <n v="66"/>
    <s v="Lori Olson"/>
    <x v="3"/>
    <n v="1"/>
    <x v="1251"/>
    <n v="14980"/>
    <s v="Critical"/>
    <n v="27"/>
    <n v="31.78"/>
    <n v="0.03"/>
    <x v="7241"/>
    <n v="1.99"/>
    <n v="325.88"/>
    <n v="0.42"/>
    <x v="2"/>
    <x v="6"/>
    <x v="186"/>
    <x v="8"/>
    <x v="3"/>
    <n v="2094"/>
    <d v="2015-07-15T00:00:00"/>
    <x v="0"/>
    <x v="4"/>
    <n v="35904"/>
  </r>
  <r>
    <x v="1142"/>
    <n v="66"/>
    <s v="Stewart Visinsky"/>
    <x v="2"/>
    <n v="1"/>
    <x v="1251"/>
    <n v="53223"/>
    <s v="Low"/>
    <n v="2"/>
    <n v="4.24"/>
    <n v="0.08"/>
    <x v="7242"/>
    <n v="5.41"/>
    <n v="-10.327"/>
    <n v="0.35"/>
    <x v="0"/>
    <x v="0"/>
    <x v="642"/>
    <x v="3"/>
    <x v="0"/>
    <n v="7461"/>
    <d v="2015-07-21T00:00:00"/>
    <x v="0"/>
    <x v="13"/>
    <n v="12306"/>
  </r>
  <r>
    <x v="695"/>
    <n v="66"/>
    <s v="Meg Tillman"/>
    <x v="0"/>
    <n v="1"/>
    <x v="1252"/>
    <n v="55683"/>
    <s v="High"/>
    <n v="23"/>
    <n v="51.75"/>
    <n v="0.02"/>
    <x v="7243"/>
    <n v="19.989999999999998"/>
    <n v="187.19"/>
    <n v="0.55000000000000004"/>
    <x v="1"/>
    <x v="0"/>
    <x v="650"/>
    <x v="5"/>
    <x v="3"/>
    <n v="7782"/>
    <d v="2015-07-16T00:00:00"/>
    <x v="0"/>
    <x v="17"/>
    <n v="29662"/>
  </r>
  <r>
    <x v="403"/>
    <n v="66"/>
    <s v="Maria Zettner"/>
    <x v="2"/>
    <n v="1"/>
    <x v="1252"/>
    <n v="16103"/>
    <s v="Not Specified"/>
    <n v="31"/>
    <n v="6.48"/>
    <n v="0"/>
    <x v="7244"/>
    <n v="6.22"/>
    <n v="-62.97"/>
    <n v="0.37"/>
    <x v="0"/>
    <x v="0"/>
    <x v="511"/>
    <x v="2"/>
    <x v="2"/>
    <n v="2229"/>
    <d v="2015-07-17T00:00:00"/>
    <x v="0"/>
    <x v="23"/>
    <n v="53094"/>
  </r>
  <r>
    <x v="144"/>
    <n v="66"/>
    <s v="Maria Zettner"/>
    <x v="2"/>
    <n v="1"/>
    <x v="1252"/>
    <n v="16103"/>
    <s v="Not Specified"/>
    <n v="22"/>
    <n v="19.84"/>
    <n v="0.06"/>
    <x v="7245"/>
    <n v="4.0999999999999996"/>
    <n v="104.77"/>
    <n v="0.44"/>
    <x v="0"/>
    <x v="3"/>
    <x v="564"/>
    <x v="6"/>
    <x v="3"/>
    <n v="2230"/>
    <d v="2015-07-17T00:00:00"/>
    <x v="0"/>
    <x v="12"/>
    <n v="33407"/>
  </r>
  <r>
    <x v="1007"/>
    <n v="66"/>
    <s v="Meg Tillman"/>
    <x v="0"/>
    <n v="1"/>
    <x v="1252"/>
    <n v="55683"/>
    <s v="High"/>
    <n v="50"/>
    <n v="3.29"/>
    <n v="0.02"/>
    <x v="7246"/>
    <n v="1.35"/>
    <n v="32.35"/>
    <n v="0.4"/>
    <x v="0"/>
    <x v="3"/>
    <x v="64"/>
    <x v="14"/>
    <x v="3"/>
    <n v="7781"/>
    <d v="2015-07-17T00:00:00"/>
    <x v="0"/>
    <x v="32"/>
    <n v="39560"/>
  </r>
  <r>
    <x v="531"/>
    <n v="66"/>
    <s v="Quincy Jones"/>
    <x v="0"/>
    <n v="1"/>
    <x v="1253"/>
    <n v="30786"/>
    <s v="Medium"/>
    <n v="23"/>
    <n v="2.78"/>
    <n v="0.01"/>
    <x v="7247"/>
    <n v="1.34"/>
    <n v="0.76"/>
    <n v="0.45"/>
    <x v="0"/>
    <x v="3"/>
    <x v="669"/>
    <x v="6"/>
    <x v="1"/>
    <n v="4323"/>
    <d v="2015-07-16T00:00:00"/>
    <x v="0"/>
    <x v="37"/>
    <n v="88201"/>
  </r>
  <r>
    <x v="1180"/>
    <n v="66"/>
    <s v="Lindsay Shagiari"/>
    <x v="1"/>
    <n v="1"/>
    <x v="1253"/>
    <n v="30208"/>
    <s v="Low"/>
    <n v="46"/>
    <n v="45.99"/>
    <n v="0.1"/>
    <x v="7248"/>
    <n v="4.99"/>
    <n v="356.346"/>
    <n v="0.56999999999999995"/>
    <x v="2"/>
    <x v="0"/>
    <x v="436"/>
    <x v="9"/>
    <x v="0"/>
    <n v="4244"/>
    <d v="2015-07-16T00:00:00"/>
    <x v="0"/>
    <x v="20"/>
    <n v="45040"/>
  </r>
  <r>
    <x v="312"/>
    <n v="66"/>
    <s v="Kelly Williams"/>
    <x v="2"/>
    <n v="1"/>
    <x v="1253"/>
    <n v="9892"/>
    <s v="Medium"/>
    <n v="50"/>
    <n v="27.18"/>
    <n v="0.02"/>
    <x v="7249"/>
    <n v="8.23"/>
    <n v="424.36"/>
    <n v="0.38"/>
    <x v="0"/>
    <x v="0"/>
    <x v="595"/>
    <x v="15"/>
    <x v="2"/>
    <n v="1356"/>
    <d v="2015-07-17T00:00:00"/>
    <x v="0"/>
    <x v="38"/>
    <n v="66801"/>
  </r>
  <r>
    <x v="531"/>
    <n v="66"/>
    <s v="Quincy Jones"/>
    <x v="0"/>
    <n v="1"/>
    <x v="1253"/>
    <n v="30786"/>
    <s v="Medium"/>
    <n v="4"/>
    <n v="15.42"/>
    <n v="0.06"/>
    <x v="7250"/>
    <n v="10.68"/>
    <n v="-36.61"/>
    <n v="0.57999999999999996"/>
    <x v="0"/>
    <x v="0"/>
    <x v="495"/>
    <x v="0"/>
    <x v="1"/>
    <n v="4324"/>
    <d v="2015-07-17T00:00:00"/>
    <x v="0"/>
    <x v="37"/>
    <n v="88201"/>
  </r>
  <r>
    <x v="985"/>
    <n v="66"/>
    <s v="Theresa Swint"/>
    <x v="1"/>
    <n v="1"/>
    <x v="1253"/>
    <n v="33666"/>
    <s v="Not Specified"/>
    <n v="17"/>
    <n v="209.37"/>
    <n v="0.02"/>
    <x v="7251"/>
    <n v="69"/>
    <n v="-861.30330000000004"/>
    <n v="0.79"/>
    <x v="1"/>
    <x v="1"/>
    <x v="782"/>
    <x v="4"/>
    <x v="0"/>
    <n v="4728"/>
    <d v="2015-07-18T00:00:00"/>
    <x v="0"/>
    <x v="13"/>
    <n v="10573"/>
  </r>
  <r>
    <x v="10"/>
    <n v="66"/>
    <s v="Neil French"/>
    <x v="3"/>
    <n v="1"/>
    <x v="1253"/>
    <n v="46979"/>
    <s v="Low"/>
    <n v="30"/>
    <n v="306.14"/>
    <n v="0.09"/>
    <x v="7252"/>
    <n v="26.53"/>
    <n v="1554.85"/>
    <n v="0.56000000000000005"/>
    <x v="2"/>
    <x v="2"/>
    <x v="96"/>
    <x v="7"/>
    <x v="3"/>
    <n v="6601"/>
    <d v="2015-07-18T00:00:00"/>
    <x v="2"/>
    <x v="8"/>
    <n v="70802"/>
  </r>
  <r>
    <x v="1179"/>
    <n v="66"/>
    <s v="Henry Goldwyn"/>
    <x v="0"/>
    <n v="1"/>
    <x v="1253"/>
    <n v="59558"/>
    <s v="Not Specified"/>
    <n v="34"/>
    <n v="2.61"/>
    <n v="0"/>
    <x v="7253"/>
    <n v="0.5"/>
    <n v="37.729999999999997"/>
    <n v="0.39"/>
    <x v="0"/>
    <x v="0"/>
    <x v="371"/>
    <x v="12"/>
    <x v="2"/>
    <n v="8333"/>
    <d v="2015-07-19T00:00:00"/>
    <x v="0"/>
    <x v="14"/>
    <n v="60478"/>
  </r>
  <r>
    <x v="10"/>
    <n v="66"/>
    <s v="Neil French"/>
    <x v="3"/>
    <n v="1"/>
    <x v="1253"/>
    <n v="46979"/>
    <s v="Low"/>
    <n v="26"/>
    <n v="4.9800000000000004"/>
    <n v="0.05"/>
    <x v="2713"/>
    <n v="5.49"/>
    <n v="-66.02"/>
    <n v="0.38"/>
    <x v="0"/>
    <x v="0"/>
    <x v="552"/>
    <x v="2"/>
    <x v="3"/>
    <n v="6602"/>
    <d v="2015-07-25T00:00:00"/>
    <x v="0"/>
    <x v="8"/>
    <n v="70802"/>
  </r>
  <r>
    <x v="259"/>
    <n v="66"/>
    <s v="Jasper Cacioppo"/>
    <x v="1"/>
    <n v="1"/>
    <x v="1253"/>
    <n v="24613"/>
    <s v="Low"/>
    <n v="36"/>
    <n v="6.48"/>
    <n v="0.01"/>
    <x v="7254"/>
    <n v="6.6"/>
    <n v="-90.08"/>
    <n v="0.37"/>
    <x v="0"/>
    <x v="0"/>
    <x v="206"/>
    <x v="2"/>
    <x v="0"/>
    <n v="3453"/>
    <d v="2015-07-25T00:00:00"/>
    <x v="0"/>
    <x v="13"/>
    <n v="11520"/>
  </r>
  <r>
    <x v="259"/>
    <n v="66"/>
    <s v="Jasper Cacioppo"/>
    <x v="1"/>
    <n v="1"/>
    <x v="1253"/>
    <n v="24613"/>
    <s v="Low"/>
    <n v="39"/>
    <n v="19.84"/>
    <n v="0.01"/>
    <x v="7255"/>
    <n v="4.0999999999999996"/>
    <n v="237.75"/>
    <n v="0.44"/>
    <x v="0"/>
    <x v="3"/>
    <x v="564"/>
    <x v="6"/>
    <x v="0"/>
    <n v="3454"/>
    <d v="2015-07-25T00:00:00"/>
    <x v="0"/>
    <x v="13"/>
    <n v="11520"/>
  </r>
  <r>
    <x v="259"/>
    <n v="66"/>
    <s v="Jasper Cacioppo"/>
    <x v="1"/>
    <n v="1"/>
    <x v="1253"/>
    <n v="24613"/>
    <s v="Low"/>
    <n v="16"/>
    <n v="599.99"/>
    <n v="0"/>
    <x v="7256"/>
    <n v="24.49"/>
    <n v="2752.11"/>
    <n v="0.37"/>
    <x v="2"/>
    <x v="1"/>
    <x v="979"/>
    <x v="11"/>
    <x v="0"/>
    <n v="3452"/>
    <d v="2015-07-25T00:00:00"/>
    <x v="0"/>
    <x v="13"/>
    <n v="11520"/>
  </r>
  <r>
    <x v="186"/>
    <n v="66"/>
    <s v="Dennis Pardue"/>
    <x v="2"/>
    <n v="1"/>
    <x v="1254"/>
    <n v="42374"/>
    <s v="Critical"/>
    <n v="21"/>
    <n v="10.01"/>
    <n v="0.08"/>
    <x v="7257"/>
    <n v="1.99"/>
    <n v="37.299999999999997"/>
    <n v="0.41"/>
    <x v="2"/>
    <x v="6"/>
    <x v="713"/>
    <x v="8"/>
    <x v="3"/>
    <n v="5977"/>
    <d v="2015-07-17T00:00:00"/>
    <x v="1"/>
    <x v="45"/>
    <n v="28027"/>
  </r>
  <r>
    <x v="1361"/>
    <n v="67"/>
    <s v="Dennis Pardue"/>
    <x v="2"/>
    <n v="1"/>
    <x v="1254"/>
    <n v="42374"/>
    <s v="Critical"/>
    <n v="47"/>
    <n v="16.739999999999998"/>
    <n v="0"/>
    <x v="7258"/>
    <n v="5.08"/>
    <n v="214.30199999999999"/>
    <n v="0.36"/>
    <x v="0"/>
    <x v="0"/>
    <x v="1190"/>
    <x v="3"/>
    <x v="3"/>
    <n v="5978"/>
    <d v="2015-07-18T00:00:00"/>
    <x v="0"/>
    <x v="45"/>
    <n v="27707"/>
  </r>
  <r>
    <x v="1283"/>
    <n v="67"/>
    <s v="Amy Hunt"/>
    <x v="3"/>
    <n v="1"/>
    <x v="1254"/>
    <n v="45734"/>
    <s v="Critical"/>
    <n v="47"/>
    <n v="11.66"/>
    <n v="0.03"/>
    <x v="7259"/>
    <n v="7.95"/>
    <n v="-157.30000000000001"/>
    <n v="0.57999999999999996"/>
    <x v="0"/>
    <x v="6"/>
    <x v="882"/>
    <x v="6"/>
    <x v="3"/>
    <n v="6436"/>
    <d v="2015-07-19T00:00:00"/>
    <x v="1"/>
    <x v="29"/>
    <n v="37086"/>
  </r>
  <r>
    <x v="938"/>
    <n v="66"/>
    <s v="Pamela Coakley"/>
    <x v="2"/>
    <n v="1"/>
    <x v="1254"/>
    <n v="38532"/>
    <s v="High"/>
    <n v="44"/>
    <n v="2.94"/>
    <n v="7.0000000000000007E-2"/>
    <x v="7260"/>
    <n v="0.7"/>
    <n v="16.510000000000002"/>
    <n v="0.57999999999999996"/>
    <x v="0"/>
    <x v="3"/>
    <x v="175"/>
    <x v="6"/>
    <x v="0"/>
    <n v="5425"/>
    <d v="2015-07-19T00:00:00"/>
    <x v="0"/>
    <x v="20"/>
    <n v="44060"/>
  </r>
  <r>
    <x v="1361"/>
    <n v="67"/>
    <s v="Dennis Pardue"/>
    <x v="2"/>
    <n v="1"/>
    <x v="1254"/>
    <n v="42374"/>
    <s v="Critical"/>
    <n v="11"/>
    <n v="59.78"/>
    <n v="0"/>
    <x v="7261"/>
    <n v="10.29"/>
    <n v="174.21600000000001"/>
    <n v="0.39"/>
    <x v="0"/>
    <x v="0"/>
    <x v="917"/>
    <x v="3"/>
    <x v="3"/>
    <n v="5979"/>
    <d v="2015-07-19T00:00:00"/>
    <x v="0"/>
    <x v="45"/>
    <n v="27707"/>
  </r>
  <r>
    <x v="50"/>
    <n v="66"/>
    <s v="Sean Wendt"/>
    <x v="2"/>
    <n v="1"/>
    <x v="1254"/>
    <n v="24039"/>
    <s v="Not Specified"/>
    <n v="5"/>
    <n v="40.98"/>
    <n v="0.1"/>
    <x v="7262"/>
    <n v="1.99"/>
    <n v="-64.87"/>
    <n v="0.44"/>
    <x v="2"/>
    <x v="6"/>
    <x v="1162"/>
    <x v="8"/>
    <x v="2"/>
    <n v="3361"/>
    <d v="2015-07-19T00:00:00"/>
    <x v="0"/>
    <x v="3"/>
    <n v="55345"/>
  </r>
  <r>
    <x v="627"/>
    <n v="67"/>
    <s v="Anne Pryor"/>
    <x v="2"/>
    <n v="1"/>
    <x v="1255"/>
    <n v="43907"/>
    <s v="Critical"/>
    <n v="42"/>
    <n v="31.76"/>
    <n v="0"/>
    <x v="7263"/>
    <n v="45.51"/>
    <n v="-1981.5509999999999"/>
    <n v="0.65"/>
    <x v="1"/>
    <x v="4"/>
    <x v="147"/>
    <x v="4"/>
    <x v="0"/>
    <n v="6198"/>
    <d v="2015-07-20T00:00:00"/>
    <x v="2"/>
    <x v="13"/>
    <n v="13501"/>
  </r>
  <r>
    <x v="279"/>
    <n v="67"/>
    <s v="Raymond Fair"/>
    <x v="0"/>
    <n v="1"/>
    <x v="1255"/>
    <n v="53635"/>
    <s v="Not Specified"/>
    <n v="33"/>
    <n v="3.14"/>
    <n v="0.08"/>
    <x v="7264"/>
    <n v="1.92"/>
    <n v="-52.76"/>
    <n v="0.84"/>
    <x v="0"/>
    <x v="3"/>
    <x v="807"/>
    <x v="16"/>
    <x v="1"/>
    <n v="7513"/>
    <d v="2015-07-20T00:00:00"/>
    <x v="0"/>
    <x v="2"/>
    <n v="94568"/>
  </r>
  <r>
    <x v="914"/>
    <n v="67"/>
    <s v="Michael Granlund"/>
    <x v="2"/>
    <n v="1"/>
    <x v="1256"/>
    <n v="25825"/>
    <s v="Not Specified"/>
    <n v="27"/>
    <n v="5.85"/>
    <n v="0.06"/>
    <x v="7265"/>
    <n v="2.27"/>
    <n v="-1.79"/>
    <n v="0.56000000000000005"/>
    <x v="0"/>
    <x v="3"/>
    <x v="602"/>
    <x v="6"/>
    <x v="2"/>
    <n v="3614"/>
    <d v="2015-07-19T00:00:00"/>
    <x v="0"/>
    <x v="3"/>
    <n v="55016"/>
  </r>
  <r>
    <x v="100"/>
    <n v="67"/>
    <s v="Bobby Trafton"/>
    <x v="0"/>
    <n v="1"/>
    <x v="1256"/>
    <n v="14727"/>
    <s v="Medium"/>
    <n v="33"/>
    <n v="70.97"/>
    <n v="0.05"/>
    <x v="7266"/>
    <n v="3.5"/>
    <n v="630.17999999999995"/>
    <n v="0.59"/>
    <x v="0"/>
    <x v="0"/>
    <x v="469"/>
    <x v="13"/>
    <x v="0"/>
    <n v="2060"/>
    <d v="2015-07-20T00:00:00"/>
    <x v="0"/>
    <x v="19"/>
    <n v="4073"/>
  </r>
  <r>
    <x v="497"/>
    <n v="67"/>
    <s v="Dave Poirier"/>
    <x v="0"/>
    <n v="1"/>
    <x v="1256"/>
    <n v="34595"/>
    <s v="Medium"/>
    <n v="12"/>
    <n v="40.99"/>
    <n v="7.0000000000000007E-2"/>
    <x v="7267"/>
    <n v="17.48"/>
    <n v="19.829999999999998"/>
    <n v="0.36"/>
    <x v="0"/>
    <x v="0"/>
    <x v="491"/>
    <x v="2"/>
    <x v="0"/>
    <n v="4859"/>
    <d v="2015-07-20T00:00:00"/>
    <x v="0"/>
    <x v="22"/>
    <n v="7501"/>
  </r>
  <r>
    <x v="1161"/>
    <n v="67"/>
    <s v="Mark Cousins"/>
    <x v="1"/>
    <n v="1"/>
    <x v="1256"/>
    <n v="11745"/>
    <s v="High"/>
    <n v="17"/>
    <n v="40.479999999999997"/>
    <n v="0.06"/>
    <x v="7268"/>
    <n v="19.989999999999998"/>
    <n v="-345.36"/>
    <n v="0.77"/>
    <x v="2"/>
    <x v="0"/>
    <x v="441"/>
    <x v="8"/>
    <x v="2"/>
    <n v="1623"/>
    <d v="2015-07-20T00:00:00"/>
    <x v="0"/>
    <x v="24"/>
    <n v="48180"/>
  </r>
  <r>
    <x v="1398"/>
    <n v="67"/>
    <s v="Bobby Trafton"/>
    <x v="0"/>
    <n v="1"/>
    <x v="1256"/>
    <n v="14727"/>
    <s v="Medium"/>
    <n v="50"/>
    <n v="212.6"/>
    <n v="0.04"/>
    <x v="7269"/>
    <n v="52.2"/>
    <n v="-513.79042000000004"/>
    <n v="0.64"/>
    <x v="1"/>
    <x v="4"/>
    <x v="8"/>
    <x v="4"/>
    <x v="0"/>
    <n v="2059"/>
    <d v="2015-07-22T00:00:00"/>
    <x v="2"/>
    <x v="15"/>
    <n v="6108"/>
  </r>
  <r>
    <x v="914"/>
    <n v="67"/>
    <s v="Michael Granlund"/>
    <x v="2"/>
    <n v="1"/>
    <x v="1256"/>
    <n v="25825"/>
    <s v="Not Specified"/>
    <n v="45"/>
    <n v="10.31"/>
    <n v="0.02"/>
    <x v="7270"/>
    <n v="1.79"/>
    <n v="206.27"/>
    <n v="0.38"/>
    <x v="0"/>
    <x v="3"/>
    <x v="751"/>
    <x v="2"/>
    <x v="2"/>
    <n v="3613"/>
    <d v="2015-07-22T00:00:00"/>
    <x v="0"/>
    <x v="3"/>
    <n v="55016"/>
  </r>
  <r>
    <x v="792"/>
    <n v="67"/>
    <s v="Parhena Norris"/>
    <x v="1"/>
    <n v="1"/>
    <x v="1257"/>
    <n v="49927"/>
    <s v="Not Specified"/>
    <n v="26"/>
    <n v="4.9800000000000004"/>
    <n v="0.01"/>
    <x v="7271"/>
    <n v="4.95"/>
    <n v="-54.084499999999998"/>
    <n v="0.37"/>
    <x v="0"/>
    <x v="0"/>
    <x v="584"/>
    <x v="3"/>
    <x v="2"/>
    <n v="6988"/>
    <d v="2015-07-20T00:00:00"/>
    <x v="0"/>
    <x v="3"/>
    <n v="55076"/>
  </r>
  <r>
    <x v="792"/>
    <n v="67"/>
    <s v="Parhena Norris"/>
    <x v="1"/>
    <n v="1"/>
    <x v="1257"/>
    <n v="49927"/>
    <s v="Not Specified"/>
    <n v="39"/>
    <n v="2.1800000000000002"/>
    <n v="0.04"/>
    <x v="7272"/>
    <n v="0.78"/>
    <n v="6.67"/>
    <n v="0.52"/>
    <x v="0"/>
    <x v="3"/>
    <x v="118"/>
    <x v="14"/>
    <x v="2"/>
    <n v="6990"/>
    <d v="2015-07-21T00:00:00"/>
    <x v="0"/>
    <x v="3"/>
    <n v="55076"/>
  </r>
  <r>
    <x v="792"/>
    <n v="67"/>
    <s v="Parhena Norris"/>
    <x v="1"/>
    <n v="1"/>
    <x v="1257"/>
    <n v="49927"/>
    <s v="Not Specified"/>
    <n v="28"/>
    <n v="7.59"/>
    <n v="0.08"/>
    <x v="7273"/>
    <n v="4"/>
    <n v="13.44"/>
    <n v="0.42"/>
    <x v="1"/>
    <x v="3"/>
    <x v="354"/>
    <x v="5"/>
    <x v="2"/>
    <n v="6989"/>
    <d v="2015-07-22T00:00:00"/>
    <x v="0"/>
    <x v="3"/>
    <n v="55076"/>
  </r>
  <r>
    <x v="1270"/>
    <n v="67"/>
    <s v="Bobby Elias"/>
    <x v="0"/>
    <n v="1"/>
    <x v="1257"/>
    <n v="5408"/>
    <s v="Low"/>
    <n v="20"/>
    <n v="4.13"/>
    <n v="0.01"/>
    <x v="7274"/>
    <n v="0.5"/>
    <n v="38.35"/>
    <n v="0.39"/>
    <x v="0"/>
    <x v="0"/>
    <x v="903"/>
    <x v="12"/>
    <x v="1"/>
    <n v="753"/>
    <d v="2015-07-27T00:00:00"/>
    <x v="0"/>
    <x v="2"/>
    <n v="93405"/>
  </r>
  <r>
    <x v="1270"/>
    <n v="67"/>
    <s v="Bobby Elias"/>
    <x v="0"/>
    <n v="1"/>
    <x v="1257"/>
    <n v="5408"/>
    <s v="Low"/>
    <n v="11"/>
    <n v="209.84"/>
    <n v="0.04"/>
    <x v="7275"/>
    <n v="21.21"/>
    <n v="1216.74"/>
    <n v="0.59"/>
    <x v="1"/>
    <x v="1"/>
    <x v="26"/>
    <x v="5"/>
    <x v="1"/>
    <n v="754"/>
    <d v="2015-07-29T00:00:00"/>
    <x v="0"/>
    <x v="2"/>
    <n v="93405"/>
  </r>
  <r>
    <x v="1304"/>
    <n v="67"/>
    <s v="Alan Hwang"/>
    <x v="2"/>
    <n v="1"/>
    <x v="1258"/>
    <n v="17634"/>
    <s v="High"/>
    <n v="5"/>
    <n v="89.99"/>
    <n v="0.08"/>
    <x v="7276"/>
    <n v="42"/>
    <n v="-197.88"/>
    <n v="0.66"/>
    <x v="1"/>
    <x v="2"/>
    <x v="476"/>
    <x v="1"/>
    <x v="2"/>
    <n v="2427"/>
    <d v="2015-07-21T00:00:00"/>
    <x v="2"/>
    <x v="9"/>
    <n v="75080"/>
  </r>
  <r>
    <x v="544"/>
    <n v="67"/>
    <s v="Thea Hendricks"/>
    <x v="1"/>
    <n v="1"/>
    <x v="1258"/>
    <n v="22465"/>
    <s v="Not Specified"/>
    <n v="4"/>
    <n v="270.98"/>
    <n v="0.04"/>
    <x v="7277"/>
    <n v="50"/>
    <n v="-454.8"/>
    <n v="0.77"/>
    <x v="1"/>
    <x v="2"/>
    <x v="238"/>
    <x v="1"/>
    <x v="1"/>
    <n v="3127"/>
    <d v="2015-07-22T00:00:00"/>
    <x v="2"/>
    <x v="2"/>
    <n v="92277"/>
  </r>
  <r>
    <x v="598"/>
    <n v="67"/>
    <s v="Frank Olsen"/>
    <x v="0"/>
    <n v="1"/>
    <x v="1258"/>
    <n v="33568"/>
    <s v="Medium"/>
    <n v="10"/>
    <n v="55.5"/>
    <n v="0.02"/>
    <x v="7278"/>
    <n v="52.2"/>
    <n v="-181.87"/>
    <n v="0.72"/>
    <x v="1"/>
    <x v="5"/>
    <x v="549"/>
    <x v="5"/>
    <x v="1"/>
    <n v="4710"/>
    <d v="2015-07-22T00:00:00"/>
    <x v="0"/>
    <x v="6"/>
    <n v="97420"/>
  </r>
  <r>
    <x v="598"/>
    <n v="67"/>
    <s v="Frank Olsen"/>
    <x v="0"/>
    <n v="1"/>
    <x v="1258"/>
    <n v="33568"/>
    <s v="Medium"/>
    <n v="23"/>
    <n v="15.51"/>
    <n v="0.01"/>
    <x v="7279"/>
    <n v="5.8"/>
    <n v="7.35"/>
    <n v="0.6"/>
    <x v="0"/>
    <x v="0"/>
    <x v="1211"/>
    <x v="0"/>
    <x v="1"/>
    <n v="4711"/>
    <d v="2015-07-22T00:00:00"/>
    <x v="1"/>
    <x v="6"/>
    <n v="97420"/>
  </r>
  <r>
    <x v="596"/>
    <n v="67"/>
    <s v="Matt Connell"/>
    <x v="2"/>
    <n v="1"/>
    <x v="1258"/>
    <n v="11396"/>
    <s v="Critical"/>
    <n v="42"/>
    <n v="304.99"/>
    <n v="7.0000000000000007E-2"/>
    <x v="7280"/>
    <n v="19.989999999999998"/>
    <n v="4842.3734999999997"/>
    <n v="0.4"/>
    <x v="0"/>
    <x v="0"/>
    <x v="662"/>
    <x v="3"/>
    <x v="0"/>
    <n v="1576"/>
    <d v="2015-07-22T00:00:00"/>
    <x v="0"/>
    <x v="20"/>
    <n v="44646"/>
  </r>
  <r>
    <x v="1308"/>
    <n v="67"/>
    <s v="Muhammed Lee"/>
    <x v="2"/>
    <n v="1"/>
    <x v="1258"/>
    <n v="41831"/>
    <s v="Not Specified"/>
    <n v="38"/>
    <n v="5.28"/>
    <n v="0.05"/>
    <x v="7281"/>
    <n v="5.66"/>
    <n v="-96.29"/>
    <n v="0.4"/>
    <x v="0"/>
    <x v="0"/>
    <x v="12"/>
    <x v="2"/>
    <x v="1"/>
    <n v="5903"/>
    <d v="2015-07-22T00:00:00"/>
    <x v="0"/>
    <x v="2"/>
    <n v="92804"/>
  </r>
  <r>
    <x v="606"/>
    <n v="67"/>
    <s v="Emily Grady"/>
    <x v="1"/>
    <n v="1"/>
    <x v="1258"/>
    <n v="40357"/>
    <s v="Not Specified"/>
    <n v="4"/>
    <n v="56.96"/>
    <n v="0.05"/>
    <x v="7282"/>
    <n v="13.22"/>
    <n v="-53.9"/>
    <n v="0.56000000000000005"/>
    <x v="0"/>
    <x v="0"/>
    <x v="1002"/>
    <x v="13"/>
    <x v="1"/>
    <n v="5707"/>
    <d v="2015-07-22T00:00:00"/>
    <x v="0"/>
    <x v="5"/>
    <n v="84663"/>
  </r>
  <r>
    <x v="771"/>
    <n v="67"/>
    <s v="Justin Hirsh"/>
    <x v="3"/>
    <n v="1"/>
    <x v="1258"/>
    <n v="20807"/>
    <s v="Not Specified"/>
    <n v="16"/>
    <n v="35.99"/>
    <n v="0.1"/>
    <x v="7283"/>
    <n v="3.3"/>
    <n v="82.817999999999998"/>
    <n v="0.39"/>
    <x v="2"/>
    <x v="6"/>
    <x v="331"/>
    <x v="9"/>
    <x v="0"/>
    <n v="2886"/>
    <d v="2015-07-22T00:00:00"/>
    <x v="0"/>
    <x v="13"/>
    <n v="11714"/>
  </r>
  <r>
    <x v="872"/>
    <n v="67"/>
    <s v="Kean Nguyen"/>
    <x v="0"/>
    <n v="1"/>
    <x v="1258"/>
    <n v="17091"/>
    <s v="Medium"/>
    <n v="45"/>
    <n v="65.989999999999995"/>
    <n v="0"/>
    <x v="7284"/>
    <n v="5.26"/>
    <n v="750.87"/>
    <n v="0.56000000000000005"/>
    <x v="2"/>
    <x v="0"/>
    <x v="367"/>
    <x v="9"/>
    <x v="0"/>
    <n v="2364"/>
    <d v="2015-07-22T00:00:00"/>
    <x v="0"/>
    <x v="20"/>
    <n v="44052"/>
  </r>
  <r>
    <x v="283"/>
    <n v="67"/>
    <s v="Justin Hirsh"/>
    <x v="3"/>
    <n v="1"/>
    <x v="1258"/>
    <n v="20807"/>
    <s v="Not Specified"/>
    <n v="39"/>
    <n v="160.97999999999999"/>
    <n v="0.08"/>
    <x v="7285"/>
    <n v="30"/>
    <n v="768.06"/>
    <n v="0.62"/>
    <x v="1"/>
    <x v="2"/>
    <x v="187"/>
    <x v="1"/>
    <x v="2"/>
    <n v="2887"/>
    <d v="2015-07-23T00:00:00"/>
    <x v="2"/>
    <x v="24"/>
    <n v="48187"/>
  </r>
  <r>
    <x v="360"/>
    <n v="67"/>
    <s v="Patricia Hirasaki"/>
    <x v="1"/>
    <n v="1"/>
    <x v="1258"/>
    <n v="16098"/>
    <s v="Low"/>
    <n v="44"/>
    <n v="24.95"/>
    <n v="0.09"/>
    <x v="7286"/>
    <n v="2.99"/>
    <n v="333.53149999999999"/>
    <n v="0.39"/>
    <x v="0"/>
    <x v="0"/>
    <x v="731"/>
    <x v="3"/>
    <x v="0"/>
    <n v="2226"/>
    <d v="2015-07-23T00:00:00"/>
    <x v="0"/>
    <x v="0"/>
    <n v="17403"/>
  </r>
  <r>
    <x v="1308"/>
    <n v="67"/>
    <s v="Muhammed Lee"/>
    <x v="2"/>
    <n v="1"/>
    <x v="1258"/>
    <n v="41831"/>
    <s v="Not Specified"/>
    <n v="43"/>
    <n v="80.97"/>
    <n v="0.03"/>
    <x v="7287"/>
    <n v="30.06"/>
    <n v="431.95"/>
    <n v="0.4"/>
    <x v="2"/>
    <x v="4"/>
    <x v="251"/>
    <x v="7"/>
    <x v="1"/>
    <n v="5902"/>
    <d v="2015-07-23T00:00:00"/>
    <x v="2"/>
    <x v="2"/>
    <n v="92804"/>
  </r>
  <r>
    <x v="244"/>
    <n v="67"/>
    <s v="Patricia Hirasaki"/>
    <x v="1"/>
    <n v="1"/>
    <x v="1258"/>
    <n v="16098"/>
    <s v="Low"/>
    <n v="31"/>
    <n v="14.98"/>
    <n v="0.06"/>
    <x v="7288"/>
    <n v="8.99"/>
    <n v="50.59"/>
    <n v="0.39"/>
    <x v="1"/>
    <x v="6"/>
    <x v="813"/>
    <x v="5"/>
    <x v="2"/>
    <n v="2225"/>
    <d v="2015-07-25T00:00:00"/>
    <x v="0"/>
    <x v="23"/>
    <n v="53150"/>
  </r>
  <r>
    <x v="1325"/>
    <n v="67"/>
    <s v="Grant Carroll"/>
    <x v="2"/>
    <n v="1"/>
    <x v="1258"/>
    <n v="6182"/>
    <s v="Low"/>
    <n v="18"/>
    <n v="6.48"/>
    <n v="0.04"/>
    <x v="7289"/>
    <n v="7.86"/>
    <n v="-67.28"/>
    <n v="0.37"/>
    <x v="0"/>
    <x v="0"/>
    <x v="542"/>
    <x v="2"/>
    <x v="2"/>
    <n v="864"/>
    <d v="2015-07-25T00:00:00"/>
    <x v="1"/>
    <x v="14"/>
    <n v="60014"/>
  </r>
  <r>
    <x v="1325"/>
    <n v="67"/>
    <s v="Grant Carroll"/>
    <x v="2"/>
    <n v="1"/>
    <x v="1258"/>
    <n v="6182"/>
    <s v="Low"/>
    <n v="40"/>
    <n v="6.48"/>
    <n v="0.04"/>
    <x v="7290"/>
    <n v="6.65"/>
    <n v="-116.79"/>
    <n v="0.36"/>
    <x v="0"/>
    <x v="0"/>
    <x v="1075"/>
    <x v="2"/>
    <x v="2"/>
    <n v="863"/>
    <d v="2015-07-28T00:00:00"/>
    <x v="0"/>
    <x v="14"/>
    <n v="60014"/>
  </r>
  <r>
    <x v="1073"/>
    <n v="67"/>
    <s v="Barry Gonzalez"/>
    <x v="0"/>
    <n v="1"/>
    <x v="1259"/>
    <n v="29764"/>
    <s v="Critical"/>
    <n v="10"/>
    <n v="15.01"/>
    <n v="0"/>
    <x v="7291"/>
    <n v="8.4"/>
    <n v="-8.5905000000000005"/>
    <n v="0.39"/>
    <x v="0"/>
    <x v="0"/>
    <x v="672"/>
    <x v="3"/>
    <x v="0"/>
    <n v="4189"/>
    <d v="2015-07-23T00:00:00"/>
    <x v="1"/>
    <x v="1"/>
    <n v="21128"/>
  </r>
  <r>
    <x v="1187"/>
    <n v="67"/>
    <s v="Sean Miller"/>
    <x v="0"/>
    <n v="1"/>
    <x v="1259"/>
    <n v="54023"/>
    <s v="Not Specified"/>
    <n v="45"/>
    <n v="8.85"/>
    <n v="7.0000000000000007E-2"/>
    <x v="7292"/>
    <n v="5.6"/>
    <n v="-8.5905000000000005"/>
    <n v="0.36"/>
    <x v="0"/>
    <x v="0"/>
    <x v="631"/>
    <x v="3"/>
    <x v="2"/>
    <n v="7552"/>
    <d v="2015-07-23T00:00:00"/>
    <x v="0"/>
    <x v="23"/>
    <n v="54901"/>
  </r>
  <r>
    <x v="770"/>
    <n v="67"/>
    <s v="Saphhira Shifley"/>
    <x v="3"/>
    <n v="1"/>
    <x v="1259"/>
    <n v="43556"/>
    <s v="Low"/>
    <n v="31"/>
    <n v="15.04"/>
    <n v="0.02"/>
    <x v="7293"/>
    <n v="1.97"/>
    <n v="204.18"/>
    <n v="0.39"/>
    <x v="0"/>
    <x v="3"/>
    <x v="3"/>
    <x v="2"/>
    <x v="3"/>
    <n v="6153"/>
    <d v="2015-07-27T00:00:00"/>
    <x v="0"/>
    <x v="17"/>
    <n v="29624"/>
  </r>
  <r>
    <x v="1038"/>
    <n v="67"/>
    <s v="Russell D'Ascenzo"/>
    <x v="3"/>
    <n v="1"/>
    <x v="1260"/>
    <n v="57574"/>
    <s v="Critical"/>
    <n v="20"/>
    <n v="23.99"/>
    <n v="7.0000000000000007E-2"/>
    <x v="7294"/>
    <n v="15.68"/>
    <n v="-192.7"/>
    <n v="0.62"/>
    <x v="1"/>
    <x v="2"/>
    <x v="528"/>
    <x v="5"/>
    <x v="3"/>
    <n v="8072"/>
    <d v="2015-07-24T00:00:00"/>
    <x v="2"/>
    <x v="12"/>
    <n v="34759"/>
  </r>
  <r>
    <x v="1315"/>
    <n v="67"/>
    <s v="Clay Ludtke"/>
    <x v="3"/>
    <n v="1"/>
    <x v="1260"/>
    <n v="17218"/>
    <s v="Critical"/>
    <n v="32"/>
    <n v="5.18"/>
    <n v="0.06"/>
    <x v="1341"/>
    <n v="2.04"/>
    <n v="22.54"/>
    <n v="0.36"/>
    <x v="0"/>
    <x v="3"/>
    <x v="582"/>
    <x v="2"/>
    <x v="0"/>
    <n v="2375"/>
    <d v="2015-07-25T00:00:00"/>
    <x v="0"/>
    <x v="13"/>
    <n v="11226"/>
  </r>
  <r>
    <x v="1236"/>
    <n v="67"/>
    <s v="Luke Schmidt"/>
    <x v="1"/>
    <n v="1"/>
    <x v="1261"/>
    <n v="40388"/>
    <s v="Critical"/>
    <n v="17"/>
    <n v="4.28"/>
    <n v="0.1"/>
    <x v="7295"/>
    <n v="0.94"/>
    <n v="2.44"/>
    <n v="0.56000000000000005"/>
    <x v="0"/>
    <x v="3"/>
    <x v="98"/>
    <x v="6"/>
    <x v="3"/>
    <n v="5709"/>
    <d v="2015-07-26T00:00:00"/>
    <x v="0"/>
    <x v="17"/>
    <n v="29406"/>
  </r>
  <r>
    <x v="356"/>
    <n v="67"/>
    <s v="Scot Coram"/>
    <x v="2"/>
    <n v="1"/>
    <x v="1262"/>
    <n v="27201"/>
    <s v="High"/>
    <n v="45"/>
    <n v="70.89"/>
    <n v="0.01"/>
    <x v="7296"/>
    <n v="89.3"/>
    <n v="-2661.3180000000002"/>
    <n v="0.72"/>
    <x v="1"/>
    <x v="4"/>
    <x v="670"/>
    <x v="4"/>
    <x v="2"/>
    <n v="3817"/>
    <d v="2015-07-25T00:00:00"/>
    <x v="2"/>
    <x v="23"/>
    <n v="53209"/>
  </r>
  <r>
    <x v="356"/>
    <n v="67"/>
    <s v="Scot Coram"/>
    <x v="2"/>
    <n v="1"/>
    <x v="1262"/>
    <n v="27201"/>
    <s v="High"/>
    <n v="10"/>
    <n v="500.98"/>
    <n v="0.02"/>
    <x v="7297"/>
    <n v="26"/>
    <n v="789.05"/>
    <n v="0.6"/>
    <x v="1"/>
    <x v="2"/>
    <x v="741"/>
    <x v="1"/>
    <x v="2"/>
    <n v="3816"/>
    <d v="2015-07-25T00:00:00"/>
    <x v="2"/>
    <x v="23"/>
    <n v="53209"/>
  </r>
  <r>
    <x v="242"/>
    <n v="67"/>
    <s v="Kean Nguyen"/>
    <x v="0"/>
    <n v="1"/>
    <x v="1262"/>
    <n v="30727"/>
    <s v="Medium"/>
    <n v="28"/>
    <n v="41.71"/>
    <n v="7.0000000000000007E-2"/>
    <x v="7298"/>
    <n v="4.5"/>
    <n v="302.86"/>
    <n v="0.56000000000000005"/>
    <x v="0"/>
    <x v="0"/>
    <x v="1174"/>
    <x v="13"/>
    <x v="0"/>
    <n v="4314"/>
    <d v="2015-07-27T00:00:00"/>
    <x v="1"/>
    <x v="20"/>
    <n v="44903"/>
  </r>
  <r>
    <x v="1307"/>
    <n v="67"/>
    <s v="William Brown"/>
    <x v="2"/>
    <n v="1"/>
    <x v="1262"/>
    <n v="5254"/>
    <s v="Not Specified"/>
    <n v="31"/>
    <n v="65.989999999999995"/>
    <n v="0.08"/>
    <x v="7299"/>
    <n v="8.99"/>
    <n v="258.62400000000002"/>
    <n v="0.56000000000000005"/>
    <x v="2"/>
    <x v="0"/>
    <x v="573"/>
    <x v="9"/>
    <x v="3"/>
    <n v="730"/>
    <d v="2015-07-27T00:00:00"/>
    <x v="0"/>
    <x v="42"/>
    <n v="31313"/>
  </r>
  <r>
    <x v="1288"/>
    <n v="67"/>
    <s v="Harry Marie"/>
    <x v="3"/>
    <n v="1"/>
    <x v="1263"/>
    <n v="23174"/>
    <s v="Low"/>
    <n v="16"/>
    <n v="216.6"/>
    <n v="0.06"/>
    <x v="7300"/>
    <n v="64.2"/>
    <n v="44.8"/>
    <n v="0.59"/>
    <x v="1"/>
    <x v="2"/>
    <x v="1148"/>
    <x v="1"/>
    <x v="2"/>
    <n v="3231"/>
    <d v="2015-07-28T00:00:00"/>
    <x v="2"/>
    <x v="23"/>
    <n v="53110"/>
  </r>
  <r>
    <x v="1264"/>
    <n v="67"/>
    <s v="Cynthia Voltz"/>
    <x v="2"/>
    <n v="1"/>
    <x v="1263"/>
    <n v="37831"/>
    <s v="Not Specified"/>
    <n v="30"/>
    <n v="15.98"/>
    <n v="0.08"/>
    <x v="1839"/>
    <n v="4"/>
    <n v="76.59"/>
    <n v="0.37"/>
    <x v="2"/>
    <x v="0"/>
    <x v="379"/>
    <x v="8"/>
    <x v="0"/>
    <n v="5323"/>
    <d v="2015-07-28T00:00:00"/>
    <x v="0"/>
    <x v="15"/>
    <n v="6512"/>
  </r>
  <r>
    <x v="1288"/>
    <n v="67"/>
    <s v="Harry Marie"/>
    <x v="3"/>
    <n v="1"/>
    <x v="1263"/>
    <n v="23174"/>
    <s v="Low"/>
    <n v="8"/>
    <n v="16.739999999999998"/>
    <n v="0.03"/>
    <x v="272"/>
    <n v="7.04"/>
    <n v="-60.04"/>
    <n v="0.81"/>
    <x v="0"/>
    <x v="0"/>
    <x v="742"/>
    <x v="0"/>
    <x v="2"/>
    <n v="3232"/>
    <d v="2015-08-02T00:00:00"/>
    <x v="0"/>
    <x v="23"/>
    <n v="53110"/>
  </r>
  <r>
    <x v="1033"/>
    <n v="67"/>
    <s v="Daniel Lacy"/>
    <x v="0"/>
    <n v="1"/>
    <x v="1263"/>
    <n v="32903"/>
    <s v="Low"/>
    <n v="31"/>
    <n v="15.31"/>
    <n v="7.0000000000000007E-2"/>
    <x v="7301"/>
    <n v="8.7799999999999994"/>
    <n v="-118.75"/>
    <n v="0.56999999999999995"/>
    <x v="0"/>
    <x v="0"/>
    <x v="608"/>
    <x v="0"/>
    <x v="0"/>
    <n v="4624"/>
    <d v="2015-08-02T00:00:00"/>
    <x v="0"/>
    <x v="13"/>
    <n v="11575"/>
  </r>
  <r>
    <x v="1307"/>
    <n v="67"/>
    <s v="Toby Grace"/>
    <x v="1"/>
    <n v="1"/>
    <x v="1264"/>
    <n v="23812"/>
    <s v="Critical"/>
    <n v="32"/>
    <n v="200.97"/>
    <n v="0.1"/>
    <x v="7302"/>
    <n v="15.59"/>
    <n v="2227.89"/>
    <n v="0.36"/>
    <x v="2"/>
    <x v="2"/>
    <x v="753"/>
    <x v="7"/>
    <x v="3"/>
    <n v="3332"/>
    <d v="2015-07-27T00:00:00"/>
    <x v="2"/>
    <x v="42"/>
    <n v="31313"/>
  </r>
  <r>
    <x v="369"/>
    <n v="67"/>
    <s v="Jenna Caffey"/>
    <x v="3"/>
    <n v="1"/>
    <x v="1264"/>
    <n v="11684"/>
    <s v="High"/>
    <n v="8"/>
    <n v="140.81"/>
    <n v="0"/>
    <x v="7303"/>
    <n v="24.49"/>
    <n v="53.87"/>
    <n v="0.56999999999999995"/>
    <x v="1"/>
    <x v="1"/>
    <x v="954"/>
    <x v="1"/>
    <x v="0"/>
    <n v="1614"/>
    <d v="2015-07-29T00:00:00"/>
    <x v="0"/>
    <x v="0"/>
    <n v="17602"/>
  </r>
  <r>
    <x v="483"/>
    <n v="67"/>
    <s v="Brendan Sweed"/>
    <x v="3"/>
    <n v="1"/>
    <x v="1264"/>
    <n v="42982"/>
    <s v="Low"/>
    <n v="42"/>
    <n v="39.89"/>
    <n v="0.08"/>
    <x v="7304"/>
    <n v="3.04"/>
    <n v="651.74"/>
    <n v="0.53"/>
    <x v="1"/>
    <x v="3"/>
    <x v="481"/>
    <x v="5"/>
    <x v="1"/>
    <n v="6069"/>
    <d v="2015-08-01T00:00:00"/>
    <x v="0"/>
    <x v="21"/>
    <n v="98115"/>
  </r>
  <r>
    <x v="417"/>
    <n v="67"/>
    <s v="Brendan Sweed"/>
    <x v="3"/>
    <n v="1"/>
    <x v="1264"/>
    <n v="42982"/>
    <s v="Low"/>
    <n v="12"/>
    <n v="105.34"/>
    <n v="0.02"/>
    <x v="7305"/>
    <n v="24.49"/>
    <n v="464.05"/>
    <n v="0.61"/>
    <x v="1"/>
    <x v="1"/>
    <x v="141"/>
    <x v="5"/>
    <x v="3"/>
    <n v="6068"/>
    <d v="2015-08-05T00:00:00"/>
    <x v="1"/>
    <x v="16"/>
    <n v="24281"/>
  </r>
  <r>
    <x v="642"/>
    <n v="67"/>
    <s v="Barbara Fisher"/>
    <x v="0"/>
    <n v="1"/>
    <x v="1265"/>
    <n v="49153"/>
    <s v="Medium"/>
    <n v="31"/>
    <n v="70.98"/>
    <n v="0.05"/>
    <x v="7306"/>
    <n v="30"/>
    <n v="-432.46"/>
    <n v="0.73"/>
    <x v="1"/>
    <x v="2"/>
    <x v="850"/>
    <x v="1"/>
    <x v="2"/>
    <n v="6893"/>
    <d v="2015-07-28T00:00:00"/>
    <x v="2"/>
    <x v="38"/>
    <n v="67212"/>
  </r>
  <r>
    <x v="150"/>
    <n v="67"/>
    <s v="Darren Powers"/>
    <x v="2"/>
    <n v="1"/>
    <x v="1265"/>
    <n v="55813"/>
    <s v="Low"/>
    <n v="39"/>
    <n v="70.709999999999994"/>
    <n v="0.08"/>
    <x v="7307"/>
    <n v="37.58"/>
    <n v="-824.43"/>
    <n v="0.78"/>
    <x v="1"/>
    <x v="3"/>
    <x v="953"/>
    <x v="5"/>
    <x v="1"/>
    <n v="7802"/>
    <d v="2015-07-28T00:00:00"/>
    <x v="0"/>
    <x v="31"/>
    <n v="83616"/>
  </r>
  <r>
    <x v="499"/>
    <n v="67"/>
    <s v="Kristina Nunn"/>
    <x v="3"/>
    <n v="1"/>
    <x v="1265"/>
    <n v="16161"/>
    <s v="Medium"/>
    <n v="49"/>
    <n v="65.989999999999995"/>
    <n v="0.03"/>
    <x v="7308"/>
    <n v="4.2"/>
    <n v="768.32100000000003"/>
    <n v="0.55000000000000004"/>
    <x v="2"/>
    <x v="0"/>
    <x v="1229"/>
    <x v="9"/>
    <x v="2"/>
    <n v="2237"/>
    <d v="2015-07-29T00:00:00"/>
    <x v="0"/>
    <x v="24"/>
    <n v="48127"/>
  </r>
  <r>
    <x v="787"/>
    <n v="67"/>
    <s v="Kristina Nunn"/>
    <x v="3"/>
    <n v="1"/>
    <x v="1265"/>
    <n v="16161"/>
    <s v="Medium"/>
    <n v="38"/>
    <n v="3.78"/>
    <n v="0.03"/>
    <x v="4690"/>
    <n v="0.71"/>
    <n v="60.63"/>
    <n v="0.39"/>
    <x v="0"/>
    <x v="3"/>
    <x v="940"/>
    <x v="14"/>
    <x v="2"/>
    <n v="2238"/>
    <d v="2015-07-30T00:00:00"/>
    <x v="0"/>
    <x v="24"/>
    <n v="48227"/>
  </r>
  <r>
    <x v="14"/>
    <n v="67"/>
    <s v="Marina Lichtenstein"/>
    <x v="2"/>
    <n v="1"/>
    <x v="1265"/>
    <n v="11782"/>
    <s v="Low"/>
    <n v="46"/>
    <n v="4.9800000000000004"/>
    <n v="0.02"/>
    <x v="7309"/>
    <n v="4.75"/>
    <n v="-63.72"/>
    <n v="0.36"/>
    <x v="0"/>
    <x v="0"/>
    <x v="109"/>
    <x v="2"/>
    <x v="2"/>
    <n v="1631"/>
    <d v="2015-08-02T00:00:00"/>
    <x v="0"/>
    <x v="10"/>
    <n v="52001"/>
  </r>
  <r>
    <x v="14"/>
    <n v="67"/>
    <s v="Marina Lichtenstein"/>
    <x v="2"/>
    <n v="1"/>
    <x v="1265"/>
    <n v="11782"/>
    <s v="Low"/>
    <n v="27"/>
    <n v="66.989999999999995"/>
    <n v="7.0000000000000007E-2"/>
    <x v="7310"/>
    <n v="13.99"/>
    <n v="14.346"/>
    <n v="0.6"/>
    <x v="2"/>
    <x v="5"/>
    <x v="1188"/>
    <x v="9"/>
    <x v="2"/>
    <n v="1632"/>
    <d v="2015-08-04T00:00:00"/>
    <x v="0"/>
    <x v="10"/>
    <n v="52001"/>
  </r>
  <r>
    <x v="99"/>
    <n v="67"/>
    <s v="Nona Balk"/>
    <x v="2"/>
    <n v="1"/>
    <x v="1266"/>
    <n v="44423"/>
    <s v="Critical"/>
    <n v="39"/>
    <n v="6.28"/>
    <n v="0.08"/>
    <x v="7311"/>
    <n v="5.29"/>
    <n v="-69.27"/>
    <n v="0.43"/>
    <x v="1"/>
    <x v="0"/>
    <x v="524"/>
    <x v="5"/>
    <x v="3"/>
    <n v="6277"/>
    <d v="2015-07-30T00:00:00"/>
    <x v="0"/>
    <x v="4"/>
    <n v="36203"/>
  </r>
  <r>
    <x v="10"/>
    <n v="67"/>
    <s v="Neil French"/>
    <x v="2"/>
    <n v="1"/>
    <x v="1266"/>
    <n v="26310"/>
    <s v="Not Specified"/>
    <n v="19"/>
    <n v="5.98"/>
    <n v="0.09"/>
    <x v="7312"/>
    <n v="5.14"/>
    <n v="-37.85"/>
    <n v="0.36"/>
    <x v="0"/>
    <x v="0"/>
    <x v="361"/>
    <x v="2"/>
    <x v="3"/>
    <n v="3679"/>
    <d v="2015-07-30T00:00:00"/>
    <x v="0"/>
    <x v="8"/>
    <n v="70802"/>
  </r>
  <r>
    <x v="166"/>
    <n v="67"/>
    <s v="Jonathan Doherty"/>
    <x v="2"/>
    <n v="1"/>
    <x v="1266"/>
    <n v="52678"/>
    <s v="High"/>
    <n v="3"/>
    <n v="20.98"/>
    <n v="0.06"/>
    <x v="7313"/>
    <n v="53.03"/>
    <n v="-95.39"/>
    <n v="0.78"/>
    <x v="0"/>
    <x v="2"/>
    <x v="286"/>
    <x v="0"/>
    <x v="3"/>
    <n v="7395"/>
    <d v="2015-07-31T00:00:00"/>
    <x v="2"/>
    <x v="45"/>
    <n v="27834"/>
  </r>
  <r>
    <x v="10"/>
    <n v="67"/>
    <s v="Neil French"/>
    <x v="2"/>
    <n v="1"/>
    <x v="1266"/>
    <n v="26310"/>
    <s v="Not Specified"/>
    <n v="5"/>
    <n v="15.67"/>
    <n v="0.05"/>
    <x v="7314"/>
    <n v="1.39"/>
    <n v="9.35"/>
    <n v="0.38"/>
    <x v="0"/>
    <x v="0"/>
    <x v="539"/>
    <x v="15"/>
    <x v="3"/>
    <n v="3678"/>
    <d v="2015-07-31T00:00:00"/>
    <x v="0"/>
    <x v="8"/>
    <n v="70802"/>
  </r>
  <r>
    <x v="689"/>
    <n v="67"/>
    <s v="Toby Carlisle"/>
    <x v="1"/>
    <n v="1"/>
    <x v="1266"/>
    <n v="36864"/>
    <s v="Low"/>
    <n v="9"/>
    <n v="6.08"/>
    <n v="0.05"/>
    <x v="4827"/>
    <n v="0.91"/>
    <n v="7.23"/>
    <n v="0.51"/>
    <x v="0"/>
    <x v="3"/>
    <x v="825"/>
    <x v="6"/>
    <x v="0"/>
    <n v="5186"/>
    <d v="2015-07-31T00:00:00"/>
    <x v="0"/>
    <x v="13"/>
    <n v="14043"/>
  </r>
  <r>
    <x v="1201"/>
    <n v="67"/>
    <s v="Raymond Fair"/>
    <x v="0"/>
    <n v="1"/>
    <x v="1266"/>
    <n v="20932"/>
    <s v="High"/>
    <n v="38"/>
    <n v="3.26"/>
    <n v="0.02"/>
    <x v="7315"/>
    <n v="1.86"/>
    <n v="-4.7300000000000004"/>
    <n v="0.41"/>
    <x v="0"/>
    <x v="3"/>
    <x v="908"/>
    <x v="6"/>
    <x v="0"/>
    <n v="2898"/>
    <d v="2015-07-31T00:00:00"/>
    <x v="0"/>
    <x v="28"/>
    <n v="1757"/>
  </r>
  <r>
    <x v="1399"/>
    <n v="67"/>
    <s v="Darrin Van Huff"/>
    <x v="1"/>
    <n v="1"/>
    <x v="1266"/>
    <n v="40901"/>
    <s v="Medium"/>
    <n v="22"/>
    <n v="155.99"/>
    <n v="0.02"/>
    <x v="7316"/>
    <n v="8.08"/>
    <n v="567.36900000000003"/>
    <n v="0.6"/>
    <x v="2"/>
    <x v="0"/>
    <x v="817"/>
    <x v="9"/>
    <x v="3"/>
    <n v="5763"/>
    <d v="2015-07-31T00:00:00"/>
    <x v="1"/>
    <x v="27"/>
    <n v="42240"/>
  </r>
  <r>
    <x v="1399"/>
    <n v="67"/>
    <s v="Darrin Van Huff"/>
    <x v="1"/>
    <n v="1"/>
    <x v="1266"/>
    <n v="40901"/>
    <s v="Medium"/>
    <n v="40"/>
    <n v="6.6"/>
    <n v="0.02"/>
    <x v="7317"/>
    <n v="4.07"/>
    <n v="-96.9"/>
    <n v="0.66"/>
    <x v="2"/>
    <x v="6"/>
    <x v="1136"/>
    <x v="8"/>
    <x v="3"/>
    <n v="5762"/>
    <d v="2015-07-31T00:00:00"/>
    <x v="0"/>
    <x v="27"/>
    <n v="42240"/>
  </r>
  <r>
    <x v="1146"/>
    <n v="67"/>
    <s v="Michelle Lonsdale"/>
    <x v="2"/>
    <n v="1"/>
    <x v="1266"/>
    <n v="59234"/>
    <s v="Low"/>
    <n v="32"/>
    <n v="177.98"/>
    <n v="0.04"/>
    <x v="7318"/>
    <n v="0.99"/>
    <n v="2109.21"/>
    <n v="0.56000000000000005"/>
    <x v="0"/>
    <x v="0"/>
    <x v="638"/>
    <x v="13"/>
    <x v="2"/>
    <n v="8294"/>
    <d v="2015-08-02T00:00:00"/>
    <x v="0"/>
    <x v="14"/>
    <n v="60025"/>
  </r>
  <r>
    <x v="1146"/>
    <n v="67"/>
    <s v="Michelle Lonsdale"/>
    <x v="2"/>
    <n v="1"/>
    <x v="1266"/>
    <n v="59234"/>
    <s v="Low"/>
    <n v="16"/>
    <n v="50.98"/>
    <n v="0.04"/>
    <x v="7319"/>
    <n v="14.19"/>
    <n v="11.46"/>
    <n v="0.56000000000000005"/>
    <x v="1"/>
    <x v="2"/>
    <x v="1055"/>
    <x v="1"/>
    <x v="2"/>
    <n v="8295"/>
    <d v="2015-08-03T00:00:00"/>
    <x v="2"/>
    <x v="14"/>
    <n v="60025"/>
  </r>
  <r>
    <x v="877"/>
    <n v="67"/>
    <s v="Sean Miller"/>
    <x v="0"/>
    <n v="1"/>
    <x v="1266"/>
    <n v="5699"/>
    <s v="Low"/>
    <n v="41"/>
    <n v="14.98"/>
    <n v="0.09"/>
    <x v="7320"/>
    <n v="7.69"/>
    <n v="-121.44"/>
    <n v="0.56999999999999995"/>
    <x v="0"/>
    <x v="0"/>
    <x v="384"/>
    <x v="0"/>
    <x v="2"/>
    <n v="798"/>
    <d v="2015-08-03T00:00:00"/>
    <x v="1"/>
    <x v="23"/>
    <n v="53154"/>
  </r>
  <r>
    <x v="877"/>
    <n v="67"/>
    <s v="Sean Miller"/>
    <x v="0"/>
    <n v="1"/>
    <x v="1266"/>
    <n v="5699"/>
    <s v="Low"/>
    <n v="2"/>
    <n v="4.13"/>
    <n v="0.01"/>
    <x v="7321"/>
    <n v="0.99"/>
    <n v="-4.21"/>
    <n v="0.39"/>
    <x v="0"/>
    <x v="0"/>
    <x v="57"/>
    <x v="12"/>
    <x v="2"/>
    <n v="797"/>
    <d v="2015-08-03T00:00:00"/>
    <x v="0"/>
    <x v="23"/>
    <n v="53154"/>
  </r>
  <r>
    <x v="105"/>
    <n v="67"/>
    <s v="Arthur Prichep"/>
    <x v="1"/>
    <n v="1"/>
    <x v="1267"/>
    <n v="26469"/>
    <s v="Medium"/>
    <n v="50"/>
    <n v="6.68"/>
    <n v="0.04"/>
    <x v="7322"/>
    <n v="6.93"/>
    <n v="-133.43"/>
    <n v="0.37"/>
    <x v="0"/>
    <x v="0"/>
    <x v="211"/>
    <x v="2"/>
    <x v="0"/>
    <n v="3709"/>
    <d v="2015-07-31T00:00:00"/>
    <x v="0"/>
    <x v="20"/>
    <n v="44106"/>
  </r>
  <r>
    <x v="309"/>
    <n v="67"/>
    <s v="Logan Haushalter"/>
    <x v="2"/>
    <n v="1"/>
    <x v="1267"/>
    <n v="16352"/>
    <s v="Medium"/>
    <n v="16"/>
    <n v="6.48"/>
    <n v="0.03"/>
    <x v="7323"/>
    <n v="6.65"/>
    <n v="-43.43"/>
    <n v="0.36"/>
    <x v="0"/>
    <x v="0"/>
    <x v="1075"/>
    <x v="2"/>
    <x v="0"/>
    <n v="2273"/>
    <d v="2015-08-01T00:00:00"/>
    <x v="0"/>
    <x v="13"/>
    <n v="10550"/>
  </r>
  <r>
    <x v="105"/>
    <n v="67"/>
    <s v="Arthur Prichep"/>
    <x v="1"/>
    <n v="1"/>
    <x v="1267"/>
    <n v="26469"/>
    <s v="Medium"/>
    <n v="4"/>
    <n v="1889.99"/>
    <n v="0.03"/>
    <x v="7324"/>
    <n v="19.989999999999998"/>
    <n v="701.21600000000001"/>
    <n v="0.36"/>
    <x v="0"/>
    <x v="0"/>
    <x v="730"/>
    <x v="3"/>
    <x v="0"/>
    <n v="3708"/>
    <d v="2015-08-01T00:00:00"/>
    <x v="0"/>
    <x v="20"/>
    <n v="44106"/>
  </r>
  <r>
    <x v="574"/>
    <n v="67"/>
    <s v="Susan Pistek"/>
    <x v="1"/>
    <n v="1"/>
    <x v="1267"/>
    <n v="27616"/>
    <s v="Low"/>
    <n v="3"/>
    <n v="199.99"/>
    <n v="0.09"/>
    <x v="7325"/>
    <n v="24.49"/>
    <n v="-735.27"/>
    <n v="0.46"/>
    <x v="2"/>
    <x v="1"/>
    <x v="163"/>
    <x v="11"/>
    <x v="3"/>
    <n v="3870"/>
    <d v="2015-08-01T00:00:00"/>
    <x v="0"/>
    <x v="8"/>
    <n v="70117"/>
  </r>
  <r>
    <x v="309"/>
    <n v="67"/>
    <s v="Tracy Poddar"/>
    <x v="2"/>
    <n v="1"/>
    <x v="1268"/>
    <n v="11808"/>
    <s v="Not Specified"/>
    <n v="1"/>
    <n v="150.97999999999999"/>
    <n v="0.06"/>
    <x v="7326"/>
    <n v="39.25"/>
    <n v="25.20675"/>
    <n v="0.75"/>
    <x v="1"/>
    <x v="4"/>
    <x v="24"/>
    <x v="4"/>
    <x v="0"/>
    <n v="1633"/>
    <d v="2015-08-01T00:00:00"/>
    <x v="2"/>
    <x v="20"/>
    <n v="43050"/>
  </r>
  <r>
    <x v="135"/>
    <n v="67"/>
    <s v="Cindy Chapman"/>
    <x v="3"/>
    <n v="1"/>
    <x v="1268"/>
    <n v="2562"/>
    <s v="Critical"/>
    <n v="17"/>
    <n v="48.91"/>
    <n v="0.04"/>
    <x v="7327"/>
    <n v="5.81"/>
    <n v="308.63"/>
    <n v="0.38"/>
    <x v="0"/>
    <x v="0"/>
    <x v="130"/>
    <x v="2"/>
    <x v="1"/>
    <n v="369"/>
    <d v="2015-08-01T00:00:00"/>
    <x v="1"/>
    <x v="40"/>
    <n v="85737"/>
  </r>
  <r>
    <x v="1319"/>
    <n v="67"/>
    <s v="Steven Roelle"/>
    <x v="0"/>
    <n v="1"/>
    <x v="1268"/>
    <n v="56384"/>
    <s v="Critical"/>
    <n v="47"/>
    <n v="4.4800000000000004"/>
    <n v="0.04"/>
    <x v="7328"/>
    <n v="49"/>
    <n v="-2172.14"/>
    <n v="0.6"/>
    <x v="0"/>
    <x v="1"/>
    <x v="452"/>
    <x v="13"/>
    <x v="0"/>
    <n v="7882"/>
    <d v="2015-08-01T00:00:00"/>
    <x v="0"/>
    <x v="0"/>
    <n v="16148"/>
  </r>
  <r>
    <x v="1319"/>
    <n v="67"/>
    <s v="Steven Roelle"/>
    <x v="0"/>
    <n v="1"/>
    <x v="1268"/>
    <n v="56384"/>
    <s v="Critical"/>
    <n v="29"/>
    <n v="218.75"/>
    <n v="0.08"/>
    <x v="7329"/>
    <n v="69.64"/>
    <n v="-528.65312500000005"/>
    <n v="0.77"/>
    <x v="1"/>
    <x v="4"/>
    <x v="189"/>
    <x v="4"/>
    <x v="0"/>
    <n v="7883"/>
    <d v="2015-08-02T00:00:00"/>
    <x v="2"/>
    <x v="0"/>
    <n v="16148"/>
  </r>
  <r>
    <x v="135"/>
    <n v="67"/>
    <s v="Cindy Chapman"/>
    <x v="3"/>
    <n v="1"/>
    <x v="1268"/>
    <n v="2562"/>
    <s v="Critical"/>
    <n v="6"/>
    <n v="11.34"/>
    <n v="0.08"/>
    <x v="7330"/>
    <n v="11.25"/>
    <n v="-37.07"/>
    <n v="0.36"/>
    <x v="0"/>
    <x v="0"/>
    <x v="310"/>
    <x v="2"/>
    <x v="1"/>
    <n v="368"/>
    <d v="2015-08-02T00:00:00"/>
    <x v="0"/>
    <x v="40"/>
    <n v="85737"/>
  </r>
  <r>
    <x v="135"/>
    <n v="67"/>
    <s v="Cindy Chapman"/>
    <x v="3"/>
    <n v="1"/>
    <x v="1268"/>
    <n v="2562"/>
    <s v="Critical"/>
    <n v="28"/>
    <n v="2.12"/>
    <n v="0.02"/>
    <x v="7331"/>
    <n v="1.99"/>
    <n v="-32.03"/>
    <n v="0.55000000000000004"/>
    <x v="2"/>
    <x v="6"/>
    <x v="453"/>
    <x v="8"/>
    <x v="1"/>
    <n v="367"/>
    <d v="2015-08-03T00:00:00"/>
    <x v="0"/>
    <x v="40"/>
    <n v="85737"/>
  </r>
  <r>
    <x v="1338"/>
    <n v="67"/>
    <s v="Rick Bensley"/>
    <x v="3"/>
    <n v="1"/>
    <x v="1269"/>
    <n v="47399"/>
    <s v="Low"/>
    <n v="26"/>
    <n v="5.28"/>
    <n v="0"/>
    <x v="7332"/>
    <n v="2.99"/>
    <n v="5.6695000000000002"/>
    <n v="0.37"/>
    <x v="0"/>
    <x v="0"/>
    <x v="1028"/>
    <x v="3"/>
    <x v="3"/>
    <n v="6661"/>
    <d v="2015-08-01T00:00:00"/>
    <x v="0"/>
    <x v="12"/>
    <n v="33317"/>
  </r>
  <r>
    <x v="19"/>
    <n v="67"/>
    <s v="MaryBeth Skach"/>
    <x v="1"/>
    <n v="1"/>
    <x v="1269"/>
    <n v="13988"/>
    <s v="Not Specified"/>
    <n v="34"/>
    <n v="4.95"/>
    <n v="0.01"/>
    <x v="7333"/>
    <n v="5.32"/>
    <n v="-59.71"/>
    <n v="0.41"/>
    <x v="1"/>
    <x v="0"/>
    <x v="1235"/>
    <x v="5"/>
    <x v="3"/>
    <n v="1954"/>
    <d v="2015-08-02T00:00:00"/>
    <x v="0"/>
    <x v="45"/>
    <n v="28110"/>
  </r>
  <r>
    <x v="708"/>
    <n v="67"/>
    <s v="MaryBeth Skach"/>
    <x v="1"/>
    <n v="1"/>
    <x v="1269"/>
    <n v="13988"/>
    <s v="Not Specified"/>
    <n v="18"/>
    <n v="11.97"/>
    <n v="0.04"/>
    <x v="7334"/>
    <n v="4.9800000000000004"/>
    <n v="-2.2400000000000002"/>
    <n v="0.57999999999999996"/>
    <x v="0"/>
    <x v="0"/>
    <x v="405"/>
    <x v="13"/>
    <x v="3"/>
    <n v="1956"/>
    <d v="2015-08-02T00:00:00"/>
    <x v="1"/>
    <x v="45"/>
    <n v="28115"/>
  </r>
  <r>
    <x v="19"/>
    <n v="67"/>
    <s v="MaryBeth Skach"/>
    <x v="1"/>
    <n v="1"/>
    <x v="1269"/>
    <n v="13988"/>
    <s v="Not Specified"/>
    <n v="39"/>
    <n v="14.98"/>
    <n v="0"/>
    <x v="7335"/>
    <n v="7.69"/>
    <n v="-35.92"/>
    <n v="0.56999999999999995"/>
    <x v="0"/>
    <x v="0"/>
    <x v="384"/>
    <x v="0"/>
    <x v="3"/>
    <n v="1955"/>
    <d v="2015-08-02T00:00:00"/>
    <x v="0"/>
    <x v="45"/>
    <n v="28110"/>
  </r>
  <r>
    <x v="769"/>
    <n v="67"/>
    <s v="Eric Hoffmann"/>
    <x v="0"/>
    <n v="1"/>
    <x v="1269"/>
    <n v="11431"/>
    <s v="High"/>
    <n v="8"/>
    <n v="205.99"/>
    <n v="0.1"/>
    <x v="7336"/>
    <n v="8.99"/>
    <n v="-615.66999999999996"/>
    <n v="0.57999999999999996"/>
    <x v="2"/>
    <x v="0"/>
    <x v="236"/>
    <x v="9"/>
    <x v="3"/>
    <n v="1588"/>
    <d v="2015-08-02T00:00:00"/>
    <x v="0"/>
    <x v="12"/>
    <n v="32712"/>
  </r>
  <r>
    <x v="769"/>
    <n v="67"/>
    <s v="Eric Hoffmann"/>
    <x v="0"/>
    <n v="1"/>
    <x v="1269"/>
    <n v="11431"/>
    <s v="High"/>
    <n v="5"/>
    <n v="8.01"/>
    <n v="0.09"/>
    <x v="7337"/>
    <n v="2.87"/>
    <n v="-6.71"/>
    <n v="0.4"/>
    <x v="0"/>
    <x v="3"/>
    <x v="117"/>
    <x v="2"/>
    <x v="3"/>
    <n v="1587"/>
    <d v="2015-08-03T00:00:00"/>
    <x v="0"/>
    <x v="12"/>
    <n v="32712"/>
  </r>
  <r>
    <x v="839"/>
    <n v="67"/>
    <s v="Clay Cheatham"/>
    <x v="0"/>
    <n v="1"/>
    <x v="1269"/>
    <n v="2247"/>
    <s v="Not Specified"/>
    <n v="6"/>
    <n v="3502.14"/>
    <n v="0.06"/>
    <x v="7338"/>
    <n v="8.73"/>
    <n v="-4266.0884999999998"/>
    <n v="0.56999999999999995"/>
    <x v="2"/>
    <x v="4"/>
    <x v="744"/>
    <x v="7"/>
    <x v="1"/>
    <n v="328"/>
    <d v="2015-08-03T00:00:00"/>
    <x v="2"/>
    <x v="21"/>
    <n v="98661"/>
  </r>
  <r>
    <x v="698"/>
    <n v="67"/>
    <s v="Jim Epp"/>
    <x v="0"/>
    <n v="1"/>
    <x v="1269"/>
    <n v="31302"/>
    <s v="High"/>
    <n v="41"/>
    <n v="115.79"/>
    <n v="0.04"/>
    <x v="7339"/>
    <n v="1.99"/>
    <n v="1777.67"/>
    <n v="0.49"/>
    <x v="2"/>
    <x v="6"/>
    <x v="727"/>
    <x v="8"/>
    <x v="3"/>
    <n v="4397"/>
    <d v="2015-08-03T00:00:00"/>
    <x v="0"/>
    <x v="16"/>
    <n v="22015"/>
  </r>
  <r>
    <x v="833"/>
    <n v="67"/>
    <s v="Juliana Krohn"/>
    <x v="0"/>
    <n v="1"/>
    <x v="1270"/>
    <n v="33445"/>
    <s v="Low"/>
    <n v="16"/>
    <n v="182.55"/>
    <n v="0.05"/>
    <x v="7340"/>
    <n v="69"/>
    <n v="-589.58000000000004"/>
    <n v="0.72"/>
    <x v="1"/>
    <x v="1"/>
    <x v="1201"/>
    <x v="4"/>
    <x v="1"/>
    <n v="4695"/>
    <d v="2015-08-04T00:00:00"/>
    <x v="0"/>
    <x v="2"/>
    <n v="94110"/>
  </r>
  <r>
    <x v="939"/>
    <n v="67"/>
    <s v="Justin MacKendrick"/>
    <x v="2"/>
    <n v="1"/>
    <x v="1270"/>
    <n v="52039"/>
    <s v="Critical"/>
    <n v="48"/>
    <n v="40.98"/>
    <n v="0"/>
    <x v="7341"/>
    <n v="1.99"/>
    <n v="840.46"/>
    <n v="0.44"/>
    <x v="2"/>
    <x v="6"/>
    <x v="1162"/>
    <x v="8"/>
    <x v="0"/>
    <n v="7299"/>
    <d v="2015-08-04T00:00:00"/>
    <x v="0"/>
    <x v="13"/>
    <n v="11801"/>
  </r>
  <r>
    <x v="833"/>
    <n v="67"/>
    <s v="Juliana Krohn"/>
    <x v="0"/>
    <n v="1"/>
    <x v="1270"/>
    <n v="33445"/>
    <s v="Low"/>
    <n v="18"/>
    <n v="100.98"/>
    <n v="7.0000000000000007E-2"/>
    <x v="7342"/>
    <n v="35.840000000000003"/>
    <n v="-197.06"/>
    <n v="0.62"/>
    <x v="1"/>
    <x v="4"/>
    <x v="35"/>
    <x v="10"/>
    <x v="1"/>
    <n v="4693"/>
    <d v="2015-08-07T00:00:00"/>
    <x v="2"/>
    <x v="2"/>
    <n v="94110"/>
  </r>
  <r>
    <x v="833"/>
    <n v="67"/>
    <s v="Juliana Krohn"/>
    <x v="0"/>
    <n v="1"/>
    <x v="1270"/>
    <n v="33445"/>
    <s v="Low"/>
    <n v="49"/>
    <n v="70.98"/>
    <n v="0.01"/>
    <x v="7343"/>
    <n v="26.74"/>
    <n v="103.11"/>
    <n v="0.6"/>
    <x v="1"/>
    <x v="4"/>
    <x v="876"/>
    <x v="10"/>
    <x v="1"/>
    <n v="4694"/>
    <d v="2015-08-07T00:00:00"/>
    <x v="2"/>
    <x v="2"/>
    <n v="94110"/>
  </r>
  <r>
    <x v="366"/>
    <n v="67"/>
    <s v="Liz Thompson"/>
    <x v="2"/>
    <n v="1"/>
    <x v="1271"/>
    <n v="26691"/>
    <s v="Not Specified"/>
    <n v="37"/>
    <n v="7.68"/>
    <n v="7.0000000000000007E-2"/>
    <x v="7344"/>
    <n v="6.16"/>
    <n v="-83.156499999999994"/>
    <n v="0.35"/>
    <x v="0"/>
    <x v="0"/>
    <x v="42"/>
    <x v="3"/>
    <x v="2"/>
    <n v="3735"/>
    <d v="2015-08-04T00:00:00"/>
    <x v="0"/>
    <x v="26"/>
    <n v="65203"/>
  </r>
  <r>
    <x v="538"/>
    <n v="67"/>
    <s v="Steve Carroll"/>
    <x v="3"/>
    <n v="1"/>
    <x v="1271"/>
    <n v="37412"/>
    <s v="High"/>
    <n v="17"/>
    <n v="10.98"/>
    <n v="0.03"/>
    <x v="1684"/>
    <n v="3.37"/>
    <n v="6.02"/>
    <n v="0.56999999999999995"/>
    <x v="0"/>
    <x v="6"/>
    <x v="457"/>
    <x v="16"/>
    <x v="2"/>
    <n v="5256"/>
    <d v="2015-08-05T00:00:00"/>
    <x v="0"/>
    <x v="3"/>
    <n v="55128"/>
  </r>
  <r>
    <x v="533"/>
    <n v="67"/>
    <s v="Claudia Miner"/>
    <x v="0"/>
    <n v="1"/>
    <x v="1272"/>
    <n v="933"/>
    <s v="Not Specified"/>
    <n v="15"/>
    <n v="5.28"/>
    <n v="0.02"/>
    <x v="610"/>
    <n v="2.99"/>
    <n v="-4.7149999999999999"/>
    <n v="0.37"/>
    <x v="0"/>
    <x v="0"/>
    <x v="1028"/>
    <x v="3"/>
    <x v="2"/>
    <n v="149"/>
    <d v="2015-08-04T00:00:00"/>
    <x v="0"/>
    <x v="14"/>
    <n v="62301"/>
  </r>
  <r>
    <x v="210"/>
    <n v="67"/>
    <s v="Doug O'Connell"/>
    <x v="0"/>
    <n v="1"/>
    <x v="1272"/>
    <n v="54886"/>
    <s v="Critical"/>
    <n v="39"/>
    <n v="10.64"/>
    <n v="0.02"/>
    <x v="7345"/>
    <n v="5.16"/>
    <n v="-39.1"/>
    <n v="0.56999999999999995"/>
    <x v="1"/>
    <x v="0"/>
    <x v="392"/>
    <x v="5"/>
    <x v="1"/>
    <n v="7656"/>
    <d v="2015-08-05T00:00:00"/>
    <x v="0"/>
    <x v="2"/>
    <n v="93030"/>
  </r>
  <r>
    <x v="268"/>
    <n v="67"/>
    <s v="Maxwell Schwartz"/>
    <x v="2"/>
    <n v="1"/>
    <x v="1272"/>
    <n v="52197"/>
    <s v="Critical"/>
    <n v="23"/>
    <n v="3.95"/>
    <n v="0.01"/>
    <x v="7346"/>
    <n v="2"/>
    <n v="-10.11"/>
    <n v="0.53"/>
    <x v="0"/>
    <x v="3"/>
    <x v="849"/>
    <x v="14"/>
    <x v="3"/>
    <n v="7325"/>
    <d v="2015-08-05T00:00:00"/>
    <x v="0"/>
    <x v="45"/>
    <n v="27801"/>
  </r>
  <r>
    <x v="992"/>
    <n v="67"/>
    <s v="Pierre Wener"/>
    <x v="1"/>
    <n v="1"/>
    <x v="1272"/>
    <n v="33761"/>
    <s v="High"/>
    <n v="45"/>
    <n v="10.48"/>
    <n v="0.06"/>
    <x v="7347"/>
    <n v="2.89"/>
    <n v="29.96"/>
    <n v="0.6"/>
    <x v="0"/>
    <x v="6"/>
    <x v="653"/>
    <x v="6"/>
    <x v="0"/>
    <n v="4747"/>
    <d v="2015-08-05T00:00:00"/>
    <x v="0"/>
    <x v="22"/>
    <n v="7110"/>
  </r>
  <r>
    <x v="633"/>
    <n v="67"/>
    <s v="Ralph Kennedy"/>
    <x v="2"/>
    <n v="1"/>
    <x v="1272"/>
    <n v="36803"/>
    <s v="Not Specified"/>
    <n v="2"/>
    <n v="2.08"/>
    <n v="0.05"/>
    <x v="7348"/>
    <n v="5.33"/>
    <n v="10.73"/>
    <n v="0.43"/>
    <x v="1"/>
    <x v="0"/>
    <x v="92"/>
    <x v="5"/>
    <x v="2"/>
    <n v="5172"/>
    <d v="2015-08-06T00:00:00"/>
    <x v="1"/>
    <x v="24"/>
    <n v="48911"/>
  </r>
  <r>
    <x v="633"/>
    <n v="67"/>
    <s v="Ralph Kennedy"/>
    <x v="2"/>
    <n v="1"/>
    <x v="1272"/>
    <n v="36803"/>
    <s v="Not Specified"/>
    <n v="42"/>
    <n v="2.88"/>
    <n v="0.05"/>
    <x v="7349"/>
    <n v="0.99"/>
    <n v="30.76"/>
    <n v="0.36"/>
    <x v="0"/>
    <x v="0"/>
    <x v="697"/>
    <x v="12"/>
    <x v="2"/>
    <n v="5171"/>
    <d v="2015-08-06T00:00:00"/>
    <x v="0"/>
    <x v="24"/>
    <n v="48911"/>
  </r>
  <r>
    <x v="268"/>
    <n v="67"/>
    <s v="Maxwell Schwartz"/>
    <x v="2"/>
    <n v="1"/>
    <x v="1272"/>
    <n v="52197"/>
    <s v="Critical"/>
    <n v="6"/>
    <n v="64.98"/>
    <n v="0.06"/>
    <x v="7350"/>
    <n v="6.88"/>
    <n v="-78.819999999999993"/>
    <n v="0.73"/>
    <x v="0"/>
    <x v="0"/>
    <x v="1024"/>
    <x v="0"/>
    <x v="3"/>
    <n v="7326"/>
    <d v="2015-08-06T00:00:00"/>
    <x v="0"/>
    <x v="45"/>
    <n v="27801"/>
  </r>
  <r>
    <x v="773"/>
    <n v="67"/>
    <s v="Don Miller"/>
    <x v="1"/>
    <n v="1"/>
    <x v="1272"/>
    <n v="1540"/>
    <s v="High"/>
    <n v="30"/>
    <n v="2.88"/>
    <n v="0.09"/>
    <x v="7351"/>
    <n v="0.7"/>
    <n v="5.76"/>
    <n v="0.56000000000000005"/>
    <x v="0"/>
    <x v="3"/>
    <x v="107"/>
    <x v="6"/>
    <x v="2"/>
    <n v="231"/>
    <d v="2015-08-06T00:00:00"/>
    <x v="0"/>
    <x v="14"/>
    <n v="60409"/>
  </r>
  <r>
    <x v="1044"/>
    <n v="67"/>
    <s v="Jim Karlsson"/>
    <x v="0"/>
    <n v="1"/>
    <x v="1272"/>
    <n v="8167"/>
    <s v="Critical"/>
    <n v="4"/>
    <n v="6.48"/>
    <n v="0.1"/>
    <x v="7352"/>
    <n v="6.22"/>
    <n v="-16.48"/>
    <n v="0.37"/>
    <x v="0"/>
    <x v="0"/>
    <x v="511"/>
    <x v="2"/>
    <x v="1"/>
    <n v="1116"/>
    <d v="2015-08-06T00:00:00"/>
    <x v="0"/>
    <x v="21"/>
    <n v="98072"/>
  </r>
  <r>
    <x v="633"/>
    <n v="67"/>
    <s v="Ralph Kennedy"/>
    <x v="2"/>
    <n v="1"/>
    <x v="1272"/>
    <n v="36803"/>
    <s v="Not Specified"/>
    <n v="2"/>
    <n v="65.989999999999995"/>
    <n v="0.09"/>
    <x v="7353"/>
    <n v="2.5"/>
    <n v="-316.31599999999997"/>
    <n v="0.56000000000000005"/>
    <x v="2"/>
    <x v="0"/>
    <x v="1125"/>
    <x v="9"/>
    <x v="2"/>
    <n v="5173"/>
    <d v="2015-08-06T00:00:00"/>
    <x v="0"/>
    <x v="24"/>
    <n v="48911"/>
  </r>
  <r>
    <x v="1044"/>
    <n v="67"/>
    <s v="Jim Karlsson"/>
    <x v="0"/>
    <n v="1"/>
    <x v="1272"/>
    <n v="8167"/>
    <s v="Critical"/>
    <n v="48"/>
    <n v="35.99"/>
    <n v="0.06"/>
    <x v="7354"/>
    <n v="1.25"/>
    <n v="432.37799999999999"/>
    <n v="0.56999999999999995"/>
    <x v="2"/>
    <x v="6"/>
    <x v="1082"/>
    <x v="9"/>
    <x v="1"/>
    <n v="1117"/>
    <d v="2015-08-06T00:00:00"/>
    <x v="0"/>
    <x v="21"/>
    <n v="98072"/>
  </r>
  <r>
    <x v="1269"/>
    <n v="67"/>
    <s v="Deanra Eno"/>
    <x v="2"/>
    <n v="1"/>
    <x v="1273"/>
    <n v="18849"/>
    <s v="High"/>
    <n v="6"/>
    <n v="131.12"/>
    <n v="0.09"/>
    <x v="7355"/>
    <n v="0.99"/>
    <n v="50.83"/>
    <n v="0.55000000000000004"/>
    <x v="0"/>
    <x v="0"/>
    <x v="1071"/>
    <x v="13"/>
    <x v="0"/>
    <n v="2606"/>
    <d v="2015-08-05T00:00:00"/>
    <x v="0"/>
    <x v="28"/>
    <n v="1841"/>
  </r>
  <r>
    <x v="743"/>
    <n v="67"/>
    <s v="Deanra Eno"/>
    <x v="2"/>
    <n v="1"/>
    <x v="1273"/>
    <n v="18849"/>
    <s v="High"/>
    <n v="43"/>
    <n v="11.09"/>
    <n v="0.05"/>
    <x v="7356"/>
    <n v="5.25"/>
    <n v="52.27"/>
    <n v="0.36"/>
    <x v="0"/>
    <x v="0"/>
    <x v="1084"/>
    <x v="15"/>
    <x v="1"/>
    <n v="2607"/>
    <d v="2015-08-05T00:00:00"/>
    <x v="0"/>
    <x v="2"/>
    <n v="92503"/>
  </r>
  <r>
    <x v="923"/>
    <n v="67"/>
    <s v="Michelle Ellison"/>
    <x v="3"/>
    <n v="1"/>
    <x v="1273"/>
    <n v="30597"/>
    <s v="High"/>
    <n v="42"/>
    <n v="15.14"/>
    <n v="0.03"/>
    <x v="7357"/>
    <n v="4.53"/>
    <n v="-95.76"/>
    <n v="0.81"/>
    <x v="0"/>
    <x v="0"/>
    <x v="377"/>
    <x v="0"/>
    <x v="2"/>
    <n v="4298"/>
    <d v="2015-08-06T00:00:00"/>
    <x v="0"/>
    <x v="23"/>
    <n v="54302"/>
  </r>
  <r>
    <x v="923"/>
    <n v="67"/>
    <s v="Michelle Ellison"/>
    <x v="3"/>
    <n v="1"/>
    <x v="1273"/>
    <n v="30597"/>
    <s v="High"/>
    <n v="18"/>
    <n v="5.08"/>
    <n v="7.0000000000000007E-2"/>
    <x v="7358"/>
    <n v="2.0299999999999998"/>
    <n v="20.010000000000002"/>
    <n v="0.51"/>
    <x v="1"/>
    <x v="3"/>
    <x v="706"/>
    <x v="5"/>
    <x v="2"/>
    <n v="4297"/>
    <d v="2015-08-07T00:00:00"/>
    <x v="0"/>
    <x v="23"/>
    <n v="54302"/>
  </r>
  <r>
    <x v="800"/>
    <n v="67"/>
    <s v="Liz Willingham"/>
    <x v="2"/>
    <n v="1"/>
    <x v="1273"/>
    <n v="27299"/>
    <s v="Critical"/>
    <n v="41"/>
    <n v="19.940000000000001"/>
    <n v="0.1"/>
    <x v="7359"/>
    <n v="14.87"/>
    <n v="-293.45"/>
    <n v="0.56999999999999995"/>
    <x v="1"/>
    <x v="1"/>
    <x v="1003"/>
    <x v="5"/>
    <x v="0"/>
    <n v="3829"/>
    <d v="2015-08-07T00:00:00"/>
    <x v="0"/>
    <x v="20"/>
    <n v="44236"/>
  </r>
  <r>
    <x v="1268"/>
    <n v="67"/>
    <s v="Deanra Eno"/>
    <x v="2"/>
    <n v="1"/>
    <x v="1273"/>
    <n v="18849"/>
    <s v="High"/>
    <n v="39"/>
    <n v="13.79"/>
    <n v="0.06"/>
    <x v="7360"/>
    <n v="8.7799999999999994"/>
    <n v="-6.5"/>
    <n v="0.43"/>
    <x v="1"/>
    <x v="0"/>
    <x v="289"/>
    <x v="5"/>
    <x v="1"/>
    <n v="2608"/>
    <d v="2015-08-07T00:00:00"/>
    <x v="0"/>
    <x v="2"/>
    <n v="95677"/>
  </r>
  <r>
    <x v="869"/>
    <n v="67"/>
    <s v="Bryan Davis"/>
    <x v="2"/>
    <n v="1"/>
    <x v="1273"/>
    <n v="16423"/>
    <s v="Medium"/>
    <n v="19"/>
    <n v="6.48"/>
    <n v="0.05"/>
    <x v="7361"/>
    <n v="6.57"/>
    <n v="-55.13"/>
    <n v="0.37"/>
    <x v="0"/>
    <x v="0"/>
    <x v="803"/>
    <x v="2"/>
    <x v="2"/>
    <n v="2281"/>
    <d v="2015-08-07T00:00:00"/>
    <x v="0"/>
    <x v="14"/>
    <n v="61801"/>
  </r>
  <r>
    <x v="1400"/>
    <n v="67"/>
    <s v="Christina Vanderzanden"/>
    <x v="0"/>
    <n v="1"/>
    <x v="1273"/>
    <n v="59909"/>
    <s v="Low"/>
    <n v="11"/>
    <n v="115.99"/>
    <n v="0.06"/>
    <x v="7362"/>
    <n v="56.14"/>
    <n v="-292.6506"/>
    <n v="0.4"/>
    <x v="2"/>
    <x v="2"/>
    <x v="104"/>
    <x v="7"/>
    <x v="2"/>
    <n v="8386"/>
    <d v="2015-08-07T00:00:00"/>
    <x v="2"/>
    <x v="26"/>
    <n v="64506"/>
  </r>
  <r>
    <x v="1400"/>
    <n v="67"/>
    <s v="Christina Vanderzanden"/>
    <x v="0"/>
    <n v="1"/>
    <x v="1273"/>
    <n v="59909"/>
    <s v="Low"/>
    <n v="46"/>
    <n v="9.3800000000000008"/>
    <n v="0.09"/>
    <x v="7363"/>
    <n v="7.28"/>
    <n v="-188.02"/>
    <n v="0.56999999999999995"/>
    <x v="0"/>
    <x v="0"/>
    <x v="1124"/>
    <x v="0"/>
    <x v="2"/>
    <n v="8387"/>
    <d v="2015-08-12T00:00:00"/>
    <x v="1"/>
    <x v="26"/>
    <n v="64506"/>
  </r>
  <r>
    <x v="132"/>
    <n v="67"/>
    <s v="Sean O'Donnell"/>
    <x v="2"/>
    <n v="1"/>
    <x v="1274"/>
    <n v="28454"/>
    <s v="Medium"/>
    <n v="25"/>
    <n v="6.48"/>
    <n v="7.0000000000000007E-2"/>
    <x v="5729"/>
    <n v="6.74"/>
    <n v="-84"/>
    <n v="0.37"/>
    <x v="0"/>
    <x v="0"/>
    <x v="1243"/>
    <x v="2"/>
    <x v="0"/>
    <n v="3985"/>
    <d v="2015-08-07T00:00:00"/>
    <x v="0"/>
    <x v="20"/>
    <n v="44870"/>
  </r>
  <r>
    <x v="514"/>
    <n v="67"/>
    <s v="Nathan Gelder"/>
    <x v="1"/>
    <n v="1"/>
    <x v="1274"/>
    <n v="11398"/>
    <s v="High"/>
    <n v="16"/>
    <n v="5.98"/>
    <n v="0.03"/>
    <x v="7364"/>
    <n v="10.39"/>
    <n v="-106.77"/>
    <n v="0.4"/>
    <x v="0"/>
    <x v="0"/>
    <x v="1133"/>
    <x v="2"/>
    <x v="2"/>
    <n v="1577"/>
    <d v="2015-08-07T00:00:00"/>
    <x v="0"/>
    <x v="23"/>
    <n v="53545"/>
  </r>
  <r>
    <x v="514"/>
    <n v="67"/>
    <s v="Nathan Gelder"/>
    <x v="1"/>
    <n v="1"/>
    <x v="1274"/>
    <n v="11398"/>
    <s v="High"/>
    <n v="26"/>
    <n v="2.94"/>
    <n v="0.03"/>
    <x v="7365"/>
    <n v="0.81"/>
    <n v="23.37"/>
    <n v="0.4"/>
    <x v="0"/>
    <x v="3"/>
    <x v="874"/>
    <x v="6"/>
    <x v="2"/>
    <n v="1578"/>
    <d v="2015-08-08T00:00:00"/>
    <x v="0"/>
    <x v="23"/>
    <n v="53545"/>
  </r>
  <r>
    <x v="1296"/>
    <n v="67"/>
    <s v="Theone Pippenger"/>
    <x v="2"/>
    <n v="1"/>
    <x v="1275"/>
    <n v="51365"/>
    <s v="High"/>
    <n v="35"/>
    <n v="124.49"/>
    <n v="0.1"/>
    <x v="7366"/>
    <n v="51.94"/>
    <n v="-684.072"/>
    <n v="0.63"/>
    <x v="1"/>
    <x v="4"/>
    <x v="773"/>
    <x v="4"/>
    <x v="2"/>
    <n v="7202"/>
    <d v="2015-08-08T00:00:00"/>
    <x v="2"/>
    <x v="3"/>
    <n v="55441"/>
  </r>
  <r>
    <x v="555"/>
    <n v="67"/>
    <s v="Brooke Gillingham"/>
    <x v="0"/>
    <n v="1"/>
    <x v="1275"/>
    <n v="25861"/>
    <s v="High"/>
    <n v="44"/>
    <n v="535.64"/>
    <n v="0.03"/>
    <x v="7367"/>
    <n v="14.7"/>
    <n v="7080.99"/>
    <n v="0.59"/>
    <x v="2"/>
    <x v="2"/>
    <x v="810"/>
    <x v="7"/>
    <x v="1"/>
    <n v="3623"/>
    <d v="2015-08-08T00:00:00"/>
    <x v="2"/>
    <x v="6"/>
    <n v="97206"/>
  </r>
  <r>
    <x v="1296"/>
    <n v="67"/>
    <s v="Theone Pippenger"/>
    <x v="2"/>
    <n v="1"/>
    <x v="1275"/>
    <n v="51365"/>
    <s v="High"/>
    <n v="35"/>
    <n v="5.89"/>
    <n v="0.08"/>
    <x v="7368"/>
    <n v="5.57"/>
    <n v="-72.459999999999994"/>
    <n v="0.41"/>
    <x v="1"/>
    <x v="0"/>
    <x v="1176"/>
    <x v="5"/>
    <x v="2"/>
    <n v="7201"/>
    <d v="2015-08-09T00:00:00"/>
    <x v="0"/>
    <x v="3"/>
    <n v="55441"/>
  </r>
  <r>
    <x v="765"/>
    <n v="67"/>
    <s v="Nick Radford"/>
    <x v="2"/>
    <n v="1"/>
    <x v="1275"/>
    <n v="15296"/>
    <s v="Not Specified"/>
    <n v="38"/>
    <n v="161.55000000000001"/>
    <n v="0.02"/>
    <x v="7369"/>
    <n v="19.989999999999998"/>
    <n v="1082.21"/>
    <n v="0.66"/>
    <x v="0"/>
    <x v="0"/>
    <x v="73"/>
    <x v="0"/>
    <x v="3"/>
    <n v="2141"/>
    <d v="2015-08-09T00:00:00"/>
    <x v="0"/>
    <x v="12"/>
    <n v="33881"/>
  </r>
  <r>
    <x v="1137"/>
    <n v="67"/>
    <s v="Barry Weirich"/>
    <x v="2"/>
    <n v="1"/>
    <x v="1275"/>
    <n v="44323"/>
    <s v="Medium"/>
    <n v="27"/>
    <n v="810.98"/>
    <n v="0.09"/>
    <x v="7370"/>
    <n v="16.059999999999999"/>
    <n v="5381.02"/>
    <n v="0.56000000000000005"/>
    <x v="2"/>
    <x v="2"/>
    <x v="1166"/>
    <x v="7"/>
    <x v="1"/>
    <n v="6263"/>
    <d v="2015-08-09T00:00:00"/>
    <x v="2"/>
    <x v="2"/>
    <n v="94404"/>
  </r>
  <r>
    <x v="367"/>
    <n v="67"/>
    <s v="Barry Franz"/>
    <x v="2"/>
    <n v="1"/>
    <x v="1275"/>
    <n v="45670"/>
    <s v="Low"/>
    <n v="2"/>
    <n v="6.48"/>
    <n v="0.06"/>
    <x v="7371"/>
    <n v="7.86"/>
    <n v="-13.32"/>
    <n v="0.37"/>
    <x v="0"/>
    <x v="0"/>
    <x v="542"/>
    <x v="2"/>
    <x v="0"/>
    <n v="6425"/>
    <d v="2015-08-11T00:00:00"/>
    <x v="0"/>
    <x v="46"/>
    <n v="3820"/>
  </r>
  <r>
    <x v="639"/>
    <n v="67"/>
    <s v="Erica Bern"/>
    <x v="0"/>
    <n v="1"/>
    <x v="1275"/>
    <n v="32327"/>
    <s v="Low"/>
    <n v="45"/>
    <n v="550.98"/>
    <n v="0.02"/>
    <x v="7372"/>
    <n v="147.12"/>
    <n v="-1430.451"/>
    <n v="0.8"/>
    <x v="1"/>
    <x v="4"/>
    <x v="1186"/>
    <x v="4"/>
    <x v="2"/>
    <n v="4546"/>
    <d v="2015-08-14T00:00:00"/>
    <x v="2"/>
    <x v="36"/>
    <n v="46404"/>
  </r>
  <r>
    <x v="10"/>
    <n v="67"/>
    <s v="Andy Reiter"/>
    <x v="2"/>
    <n v="1"/>
    <x v="1276"/>
    <n v="13543"/>
    <s v="Medium"/>
    <n v="2"/>
    <n v="9.7100000000000009"/>
    <n v="0.09"/>
    <x v="7373"/>
    <n v="9.4499999999999993"/>
    <n v="-22.14"/>
    <n v="0.6"/>
    <x v="0"/>
    <x v="0"/>
    <x v="262"/>
    <x v="0"/>
    <x v="3"/>
    <n v="1886"/>
    <d v="2015-08-08T00:00:00"/>
    <x v="0"/>
    <x v="8"/>
    <n v="70802"/>
  </r>
  <r>
    <x v="1103"/>
    <n v="67"/>
    <s v="Brian DeCherney"/>
    <x v="2"/>
    <n v="1"/>
    <x v="1277"/>
    <n v="49442"/>
    <s v="High"/>
    <n v="11"/>
    <n v="11.5"/>
    <n v="0.03"/>
    <x v="7374"/>
    <n v="7.19"/>
    <n v="-24.805499999999999"/>
    <n v="0.4"/>
    <x v="0"/>
    <x v="0"/>
    <x v="417"/>
    <x v="3"/>
    <x v="1"/>
    <n v="6928"/>
    <d v="2015-08-09T00:00:00"/>
    <x v="0"/>
    <x v="5"/>
    <n v="84057"/>
  </r>
  <r>
    <x v="555"/>
    <n v="67"/>
    <s v="Becky Pak"/>
    <x v="2"/>
    <n v="1"/>
    <x v="1277"/>
    <n v="42436"/>
    <s v="Critical"/>
    <n v="30"/>
    <n v="400.97"/>
    <n v="0.09"/>
    <x v="7375"/>
    <n v="48.26"/>
    <n v="3612.58"/>
    <n v="0.36"/>
    <x v="2"/>
    <x v="4"/>
    <x v="333"/>
    <x v="7"/>
    <x v="1"/>
    <n v="5986"/>
    <d v="2015-08-10T00:00:00"/>
    <x v="2"/>
    <x v="6"/>
    <n v="97206"/>
  </r>
  <r>
    <x v="1146"/>
    <n v="67"/>
    <s v="Michelle Lonsdale"/>
    <x v="2"/>
    <n v="1"/>
    <x v="1277"/>
    <n v="45440"/>
    <s v="Critical"/>
    <n v="5"/>
    <n v="135.99"/>
    <n v="0.02"/>
    <x v="7376"/>
    <n v="28.63"/>
    <n v="-183.6"/>
    <n v="0.76"/>
    <x v="1"/>
    <x v="2"/>
    <x v="1058"/>
    <x v="1"/>
    <x v="2"/>
    <n v="6402"/>
    <d v="2015-08-11T00:00:00"/>
    <x v="2"/>
    <x v="14"/>
    <n v="60025"/>
  </r>
  <r>
    <x v="985"/>
    <n v="67"/>
    <s v="Dionis Lloyd"/>
    <x v="0"/>
    <n v="1"/>
    <x v="1277"/>
    <n v="48774"/>
    <s v="High"/>
    <n v="31"/>
    <n v="243.98"/>
    <n v="0.04"/>
    <x v="7377"/>
    <n v="62.94"/>
    <n v="573.54999999999995"/>
    <n v="0.56999999999999995"/>
    <x v="1"/>
    <x v="2"/>
    <x v="861"/>
    <x v="1"/>
    <x v="0"/>
    <n v="6850"/>
    <d v="2015-08-11T00:00:00"/>
    <x v="2"/>
    <x v="13"/>
    <n v="10573"/>
  </r>
  <r>
    <x v="1160"/>
    <n v="67"/>
    <s v="Giulietta Baptist"/>
    <x v="1"/>
    <n v="1"/>
    <x v="1277"/>
    <n v="42400"/>
    <s v="Low"/>
    <n v="44"/>
    <n v="19.98"/>
    <n v="0.03"/>
    <x v="7378"/>
    <n v="4"/>
    <n v="11.55"/>
    <n v="0.68"/>
    <x v="2"/>
    <x v="0"/>
    <x v="368"/>
    <x v="8"/>
    <x v="2"/>
    <n v="5981"/>
    <d v="2015-08-11T00:00:00"/>
    <x v="0"/>
    <x v="36"/>
    <n v="46342"/>
  </r>
  <r>
    <x v="256"/>
    <n v="67"/>
    <s v="Giulietta Baptist"/>
    <x v="1"/>
    <n v="1"/>
    <x v="1277"/>
    <n v="42400"/>
    <s v="Low"/>
    <n v="41"/>
    <n v="10.97"/>
    <n v="0.06"/>
    <x v="7379"/>
    <n v="6.5"/>
    <n v="-168.95"/>
    <n v="0.64"/>
    <x v="2"/>
    <x v="0"/>
    <x v="911"/>
    <x v="8"/>
    <x v="2"/>
    <n v="5982"/>
    <d v="2015-08-14T00:00:00"/>
    <x v="0"/>
    <x v="36"/>
    <n v="46203"/>
  </r>
  <r>
    <x v="919"/>
    <n v="67"/>
    <s v="Michelle Tran"/>
    <x v="2"/>
    <n v="1"/>
    <x v="1277"/>
    <n v="9347"/>
    <s v="Low"/>
    <n v="31"/>
    <n v="3.95"/>
    <n v="0.01"/>
    <x v="7380"/>
    <n v="5.13"/>
    <n v="-107.98"/>
    <n v="0.59"/>
    <x v="0"/>
    <x v="0"/>
    <x v="815"/>
    <x v="13"/>
    <x v="0"/>
    <n v="1284"/>
    <d v="2015-08-18T00:00:00"/>
    <x v="0"/>
    <x v="1"/>
    <n v="21501"/>
  </r>
  <r>
    <x v="4"/>
    <n v="67"/>
    <s v="John Castell"/>
    <x v="3"/>
    <n v="1"/>
    <x v="1278"/>
    <n v="38656"/>
    <s v="Low"/>
    <n v="13"/>
    <n v="4.91"/>
    <n v="0.01"/>
    <x v="7381"/>
    <n v="0.5"/>
    <n v="25.16"/>
    <n v="0.36"/>
    <x v="0"/>
    <x v="0"/>
    <x v="915"/>
    <x v="12"/>
    <x v="2"/>
    <n v="5443"/>
    <d v="2015-08-10T00:00:00"/>
    <x v="0"/>
    <x v="3"/>
    <n v="55372"/>
  </r>
  <r>
    <x v="56"/>
    <n v="67"/>
    <s v="Nora Price"/>
    <x v="0"/>
    <n v="1"/>
    <x v="1278"/>
    <n v="28738"/>
    <s v="Medium"/>
    <n v="10"/>
    <n v="165.2"/>
    <n v="0.08"/>
    <x v="7382"/>
    <n v="19.989999999999998"/>
    <n v="34.85"/>
    <n v="0.59"/>
    <x v="0"/>
    <x v="0"/>
    <x v="692"/>
    <x v="0"/>
    <x v="3"/>
    <n v="4022"/>
    <d v="2015-08-11T00:00:00"/>
    <x v="0"/>
    <x v="16"/>
    <n v="22153"/>
  </r>
  <r>
    <x v="284"/>
    <n v="67"/>
    <s v="Naresj Patel"/>
    <x v="0"/>
    <n v="1"/>
    <x v="1278"/>
    <n v="23748"/>
    <s v="High"/>
    <n v="26"/>
    <n v="225.02"/>
    <n v="0.02"/>
    <x v="7383"/>
    <n v="28.66"/>
    <n v="755.95"/>
    <n v="0.72"/>
    <x v="0"/>
    <x v="2"/>
    <x v="791"/>
    <x v="0"/>
    <x v="2"/>
    <n v="3322"/>
    <d v="2015-08-12T00:00:00"/>
    <x v="2"/>
    <x v="9"/>
    <n v="75061"/>
  </r>
  <r>
    <x v="56"/>
    <n v="67"/>
    <s v="Nora Price"/>
    <x v="0"/>
    <n v="1"/>
    <x v="1278"/>
    <n v="28738"/>
    <s v="Medium"/>
    <n v="2"/>
    <n v="8.6"/>
    <n v="0.03"/>
    <x v="7384"/>
    <n v="6.19"/>
    <n v="-14.467000000000001"/>
    <n v="0.38"/>
    <x v="0"/>
    <x v="0"/>
    <x v="105"/>
    <x v="3"/>
    <x v="3"/>
    <n v="4021"/>
    <d v="2015-08-12T00:00:00"/>
    <x v="0"/>
    <x v="16"/>
    <n v="22153"/>
  </r>
  <r>
    <x v="52"/>
    <n v="67"/>
    <s v="Thomas Brumley"/>
    <x v="3"/>
    <n v="1"/>
    <x v="1278"/>
    <n v="8801"/>
    <s v="Low"/>
    <n v="25"/>
    <n v="125.99"/>
    <n v="0.06"/>
    <x v="7385"/>
    <n v="3"/>
    <n v="371.214"/>
    <n v="0.59"/>
    <x v="2"/>
    <x v="0"/>
    <x v="599"/>
    <x v="9"/>
    <x v="2"/>
    <n v="1198"/>
    <d v="2015-08-12T00:00:00"/>
    <x v="1"/>
    <x v="24"/>
    <n v="48183"/>
  </r>
  <r>
    <x v="1320"/>
    <n v="67"/>
    <s v="Randy Bradley"/>
    <x v="2"/>
    <n v="1"/>
    <x v="1278"/>
    <n v="35299"/>
    <s v="Not Specified"/>
    <n v="41"/>
    <n v="99.99"/>
    <n v="0.02"/>
    <x v="7386"/>
    <n v="19.989999999999998"/>
    <n v="907.67"/>
    <n v="0.52"/>
    <x v="2"/>
    <x v="0"/>
    <x v="338"/>
    <x v="8"/>
    <x v="3"/>
    <n v="4961"/>
    <d v="2015-08-12T00:00:00"/>
    <x v="0"/>
    <x v="42"/>
    <n v="30135"/>
  </r>
  <r>
    <x v="165"/>
    <n v="67"/>
    <s v="Rob Williams"/>
    <x v="1"/>
    <n v="1"/>
    <x v="1278"/>
    <n v="54630"/>
    <s v="Low"/>
    <n v="11"/>
    <n v="6.48"/>
    <n v="0.06"/>
    <x v="7387"/>
    <n v="6.22"/>
    <n v="-34.53"/>
    <n v="0.37"/>
    <x v="0"/>
    <x v="0"/>
    <x v="511"/>
    <x v="2"/>
    <x v="1"/>
    <n v="7634"/>
    <d v="2015-08-14T00:00:00"/>
    <x v="0"/>
    <x v="40"/>
    <n v="85224"/>
  </r>
  <r>
    <x v="363"/>
    <n v="67"/>
    <s v="Jason Klamczynski"/>
    <x v="0"/>
    <n v="1"/>
    <x v="1278"/>
    <n v="8293"/>
    <s v="Low"/>
    <n v="22"/>
    <n v="3.14"/>
    <n v="0.02"/>
    <x v="7388"/>
    <n v="1.92"/>
    <n v="-31.52"/>
    <n v="0.84"/>
    <x v="0"/>
    <x v="3"/>
    <x v="807"/>
    <x v="16"/>
    <x v="3"/>
    <n v="1136"/>
    <d v="2015-08-14T00:00:00"/>
    <x v="0"/>
    <x v="17"/>
    <n v="29687"/>
  </r>
  <r>
    <x v="650"/>
    <n v="67"/>
    <s v="John Castell"/>
    <x v="3"/>
    <n v="1"/>
    <x v="1278"/>
    <n v="38656"/>
    <s v="Low"/>
    <n v="3"/>
    <n v="180.98"/>
    <n v="7.0000000000000007E-2"/>
    <x v="7389"/>
    <n v="26.2"/>
    <n v="-199.46"/>
    <n v="0.59"/>
    <x v="1"/>
    <x v="2"/>
    <x v="509"/>
    <x v="1"/>
    <x v="0"/>
    <n v="5442"/>
    <d v="2015-08-15T00:00:00"/>
    <x v="2"/>
    <x v="0"/>
    <n v="19464"/>
  </r>
  <r>
    <x v="52"/>
    <n v="67"/>
    <s v="Thomas Brumley"/>
    <x v="3"/>
    <n v="1"/>
    <x v="1278"/>
    <n v="8801"/>
    <s v="Low"/>
    <n v="32"/>
    <n v="79.52"/>
    <n v="0"/>
    <x v="7390"/>
    <n v="48.2"/>
    <n v="-673.31"/>
    <n v="0.74"/>
    <x v="1"/>
    <x v="5"/>
    <x v="484"/>
    <x v="5"/>
    <x v="2"/>
    <n v="1197"/>
    <d v="2015-08-15T00:00:00"/>
    <x v="1"/>
    <x v="24"/>
    <n v="48183"/>
  </r>
  <r>
    <x v="824"/>
    <n v="67"/>
    <s v="Jason Klamczynski"/>
    <x v="0"/>
    <n v="1"/>
    <x v="1278"/>
    <n v="8293"/>
    <s v="Low"/>
    <n v="50"/>
    <n v="35.99"/>
    <n v="0.04"/>
    <x v="7391"/>
    <n v="1.1000000000000001"/>
    <n v="483.66"/>
    <n v="0.55000000000000004"/>
    <x v="2"/>
    <x v="0"/>
    <x v="38"/>
    <x v="9"/>
    <x v="0"/>
    <n v="1137"/>
    <d v="2015-08-15T00:00:00"/>
    <x v="0"/>
    <x v="1"/>
    <n v="20601"/>
  </r>
  <r>
    <x v="650"/>
    <n v="67"/>
    <s v="John Castell"/>
    <x v="3"/>
    <n v="1"/>
    <x v="1278"/>
    <n v="38656"/>
    <s v="Low"/>
    <n v="41"/>
    <n v="4.13"/>
    <n v="0.09"/>
    <x v="7392"/>
    <n v="5.34"/>
    <n v="-148.39599999999999"/>
    <n v="0.38"/>
    <x v="0"/>
    <x v="0"/>
    <x v="649"/>
    <x v="3"/>
    <x v="0"/>
    <n v="5441"/>
    <d v="2015-08-17T00:00:00"/>
    <x v="0"/>
    <x v="0"/>
    <n v="19464"/>
  </r>
  <r>
    <x v="921"/>
    <n v="67"/>
    <s v="Hilary Holden"/>
    <x v="2"/>
    <n v="1"/>
    <x v="1279"/>
    <n v="47846"/>
    <s v="High"/>
    <n v="50"/>
    <n v="105.98"/>
    <n v="0.03"/>
    <x v="7393"/>
    <n v="13.99"/>
    <n v="1581.93"/>
    <n v="0.65"/>
    <x v="1"/>
    <x v="5"/>
    <x v="231"/>
    <x v="5"/>
    <x v="2"/>
    <n v="6717"/>
    <d v="2015-08-12T00:00:00"/>
    <x v="0"/>
    <x v="36"/>
    <n v="47302"/>
  </r>
  <r>
    <x v="921"/>
    <n v="67"/>
    <s v="Hilary Holden"/>
    <x v="2"/>
    <n v="1"/>
    <x v="1279"/>
    <n v="47846"/>
    <s v="High"/>
    <n v="37"/>
    <n v="6.68"/>
    <n v="0.08"/>
    <x v="7394"/>
    <n v="6.93"/>
    <n v="-120.08"/>
    <n v="0.37"/>
    <x v="0"/>
    <x v="0"/>
    <x v="211"/>
    <x v="2"/>
    <x v="2"/>
    <n v="6718"/>
    <d v="2015-08-12T00:00:00"/>
    <x v="0"/>
    <x v="36"/>
    <n v="47302"/>
  </r>
  <r>
    <x v="921"/>
    <n v="67"/>
    <s v="Hilary Holden"/>
    <x v="2"/>
    <n v="1"/>
    <x v="1279"/>
    <n v="47846"/>
    <s v="High"/>
    <n v="5"/>
    <n v="10.68"/>
    <n v="0.01"/>
    <x v="7395"/>
    <n v="13.04"/>
    <n v="-9.4499999999999993"/>
    <n v="0.6"/>
    <x v="1"/>
    <x v="1"/>
    <x v="280"/>
    <x v="5"/>
    <x v="2"/>
    <n v="6715"/>
    <d v="2015-08-13T00:00:00"/>
    <x v="0"/>
    <x v="36"/>
    <n v="47302"/>
  </r>
  <r>
    <x v="921"/>
    <n v="67"/>
    <s v="Hilary Holden"/>
    <x v="2"/>
    <n v="1"/>
    <x v="1279"/>
    <n v="47846"/>
    <s v="High"/>
    <n v="25"/>
    <n v="110.98"/>
    <n v="0.06"/>
    <x v="7396"/>
    <n v="13.99"/>
    <n v="631.99"/>
    <n v="0.69"/>
    <x v="1"/>
    <x v="5"/>
    <x v="116"/>
    <x v="5"/>
    <x v="2"/>
    <n v="6716"/>
    <d v="2015-08-13T00:00:00"/>
    <x v="0"/>
    <x v="36"/>
    <n v="47302"/>
  </r>
  <r>
    <x v="59"/>
    <n v="67"/>
    <s v="Karen Seio"/>
    <x v="3"/>
    <n v="1"/>
    <x v="1279"/>
    <n v="29376"/>
    <s v="Critical"/>
    <n v="20"/>
    <n v="155.06"/>
    <n v="0.09"/>
    <x v="7397"/>
    <n v="7.07"/>
    <n v="569.08000000000004"/>
    <n v="0.59"/>
    <x v="0"/>
    <x v="0"/>
    <x v="7"/>
    <x v="0"/>
    <x v="3"/>
    <n v="4135"/>
    <d v="2015-08-13T00:00:00"/>
    <x v="0"/>
    <x v="4"/>
    <n v="35630"/>
  </r>
  <r>
    <x v="742"/>
    <n v="67"/>
    <s v="Matthew Clasen"/>
    <x v="3"/>
    <n v="1"/>
    <x v="1280"/>
    <n v="45860"/>
    <s v="Low"/>
    <n v="12"/>
    <n v="5.43"/>
    <n v="0.01"/>
    <x v="7398"/>
    <n v="0.95"/>
    <n v="24.25"/>
    <n v="0.36"/>
    <x v="0"/>
    <x v="3"/>
    <x v="498"/>
    <x v="2"/>
    <x v="3"/>
    <n v="6445"/>
    <d v="2015-08-12T00:00:00"/>
    <x v="0"/>
    <x v="12"/>
    <n v="34787"/>
  </r>
  <r>
    <x v="477"/>
    <n v="67"/>
    <s v="Ashley Jarboe"/>
    <x v="0"/>
    <n v="1"/>
    <x v="1280"/>
    <n v="39490"/>
    <s v="Low"/>
    <n v="38"/>
    <n v="11.97"/>
    <n v="0.02"/>
    <x v="7399"/>
    <n v="5.81"/>
    <n v="-61.61"/>
    <n v="0.6"/>
    <x v="0"/>
    <x v="6"/>
    <x v="385"/>
    <x v="6"/>
    <x v="1"/>
    <n v="5573"/>
    <d v="2015-08-12T00:00:00"/>
    <x v="0"/>
    <x v="40"/>
    <n v="85301"/>
  </r>
  <r>
    <x v="1371"/>
    <n v="67"/>
    <s v="Muhammed Lee"/>
    <x v="3"/>
    <n v="1"/>
    <x v="1280"/>
    <n v="13284"/>
    <s v="High"/>
    <n v="22"/>
    <n v="420.98"/>
    <n v="0.05"/>
    <x v="7400"/>
    <n v="19.989999999999998"/>
    <n v="3858.2775000000001"/>
    <n v="0.35"/>
    <x v="0"/>
    <x v="0"/>
    <x v="184"/>
    <x v="3"/>
    <x v="0"/>
    <n v="1846"/>
    <d v="2015-08-13T00:00:00"/>
    <x v="0"/>
    <x v="28"/>
    <n v="2127"/>
  </r>
  <r>
    <x v="1401"/>
    <n v="67"/>
    <s v="Muhammed Lee"/>
    <x v="3"/>
    <n v="1"/>
    <x v="1280"/>
    <n v="13284"/>
    <s v="High"/>
    <n v="49"/>
    <n v="37.700000000000003"/>
    <n v="0.1"/>
    <x v="7401"/>
    <n v="2.99"/>
    <n v="674.99350000000004"/>
    <n v="0.35"/>
    <x v="0"/>
    <x v="0"/>
    <x v="556"/>
    <x v="3"/>
    <x v="0"/>
    <n v="1847"/>
    <d v="2015-08-13T00:00:00"/>
    <x v="0"/>
    <x v="28"/>
    <n v="2718"/>
  </r>
  <r>
    <x v="245"/>
    <n v="67"/>
    <s v="Nathan Mautz"/>
    <x v="2"/>
    <n v="1"/>
    <x v="1280"/>
    <n v="27078"/>
    <s v="Not Specified"/>
    <n v="22"/>
    <n v="6.48"/>
    <n v="0.03"/>
    <x v="5831"/>
    <n v="5.86"/>
    <n v="-40.76"/>
    <n v="0.36"/>
    <x v="0"/>
    <x v="0"/>
    <x v="1203"/>
    <x v="2"/>
    <x v="3"/>
    <n v="3797"/>
    <d v="2015-08-13T00:00:00"/>
    <x v="0"/>
    <x v="4"/>
    <n v="35244"/>
  </r>
  <r>
    <x v="1093"/>
    <n v="67"/>
    <s v="Dianna Vittorini"/>
    <x v="2"/>
    <n v="1"/>
    <x v="1280"/>
    <n v="20002"/>
    <s v="Medium"/>
    <n v="9"/>
    <n v="4.7699999999999996"/>
    <n v="0.1"/>
    <x v="7402"/>
    <n v="2.39"/>
    <n v="-30.47"/>
    <n v="0.72"/>
    <x v="2"/>
    <x v="6"/>
    <x v="488"/>
    <x v="8"/>
    <x v="1"/>
    <n v="2765"/>
    <d v="2015-08-13T00:00:00"/>
    <x v="0"/>
    <x v="40"/>
    <n v="85351"/>
  </r>
  <r>
    <x v="142"/>
    <n v="67"/>
    <s v="Matt Abelman"/>
    <x v="1"/>
    <n v="1"/>
    <x v="1280"/>
    <n v="19905"/>
    <s v="Critical"/>
    <n v="25"/>
    <n v="550.98"/>
    <n v="0.01"/>
    <x v="7403"/>
    <n v="64.59"/>
    <n v="-3687.6509999999998"/>
    <n v="0.66"/>
    <x v="1"/>
    <x v="4"/>
    <x v="1186"/>
    <x v="4"/>
    <x v="2"/>
    <n v="2754"/>
    <d v="2015-08-14T00:00:00"/>
    <x v="2"/>
    <x v="3"/>
    <n v="55429"/>
  </r>
  <r>
    <x v="100"/>
    <n v="67"/>
    <s v="Tanja Norvell"/>
    <x v="2"/>
    <n v="1"/>
    <x v="1280"/>
    <n v="29347"/>
    <s v="Medium"/>
    <n v="50"/>
    <n v="40.99"/>
    <n v="7.0000000000000007E-2"/>
    <x v="7404"/>
    <n v="19.989999999999998"/>
    <n v="221.09"/>
    <n v="0.36"/>
    <x v="0"/>
    <x v="0"/>
    <x v="559"/>
    <x v="2"/>
    <x v="3"/>
    <n v="4128"/>
    <d v="2015-08-14T00:00:00"/>
    <x v="0"/>
    <x v="12"/>
    <n v="32771"/>
  </r>
  <r>
    <x v="142"/>
    <n v="67"/>
    <s v="Matt Abelman"/>
    <x v="1"/>
    <n v="1"/>
    <x v="1280"/>
    <n v="19905"/>
    <s v="Critical"/>
    <n v="20"/>
    <n v="4.13"/>
    <n v="0.04"/>
    <x v="7405"/>
    <n v="0.5"/>
    <n v="32.5"/>
    <n v="0.39"/>
    <x v="0"/>
    <x v="0"/>
    <x v="903"/>
    <x v="12"/>
    <x v="2"/>
    <n v="2753"/>
    <d v="2015-08-14T00:00:00"/>
    <x v="0"/>
    <x v="3"/>
    <n v="55429"/>
  </r>
  <r>
    <x v="477"/>
    <n v="67"/>
    <s v="Ashley Jarboe"/>
    <x v="0"/>
    <n v="1"/>
    <x v="1280"/>
    <n v="39490"/>
    <s v="Low"/>
    <n v="17"/>
    <n v="159.31"/>
    <n v="0.03"/>
    <x v="7406"/>
    <n v="60"/>
    <n v="16.47"/>
    <n v="0.55000000000000004"/>
    <x v="1"/>
    <x v="2"/>
    <x v="928"/>
    <x v="4"/>
    <x v="1"/>
    <n v="5574"/>
    <d v="2015-08-16T00:00:00"/>
    <x v="2"/>
    <x v="40"/>
    <n v="85301"/>
  </r>
  <r>
    <x v="531"/>
    <n v="67"/>
    <s v="Maya Herman"/>
    <x v="2"/>
    <n v="1"/>
    <x v="1280"/>
    <n v="58883"/>
    <s v="Low"/>
    <n v="36"/>
    <n v="4.13"/>
    <n v="0"/>
    <x v="7407"/>
    <n v="0.99"/>
    <n v="59.67"/>
    <n v="0.39"/>
    <x v="0"/>
    <x v="0"/>
    <x v="57"/>
    <x v="12"/>
    <x v="3"/>
    <n v="8237"/>
    <d v="2015-08-17T00:00:00"/>
    <x v="0"/>
    <x v="42"/>
    <n v="30076"/>
  </r>
  <r>
    <x v="229"/>
    <n v="67"/>
    <s v="Dan Campbell"/>
    <x v="2"/>
    <n v="1"/>
    <x v="1281"/>
    <n v="10948"/>
    <s v="Medium"/>
    <n v="50"/>
    <n v="3.89"/>
    <n v="0.08"/>
    <x v="7408"/>
    <n v="7.01"/>
    <n v="-263.76400000000001"/>
    <n v="0.37"/>
    <x v="0"/>
    <x v="0"/>
    <x v="734"/>
    <x v="3"/>
    <x v="1"/>
    <n v="1514"/>
    <d v="2015-08-13T00:00:00"/>
    <x v="0"/>
    <x v="2"/>
    <n v="91745"/>
  </r>
  <r>
    <x v="688"/>
    <n v="67"/>
    <s v="Victoria Brennan"/>
    <x v="0"/>
    <n v="1"/>
    <x v="1281"/>
    <n v="48000"/>
    <s v="High"/>
    <n v="12"/>
    <n v="17.48"/>
    <n v="0.06"/>
    <x v="7409"/>
    <n v="1.99"/>
    <n v="26.75"/>
    <n v="0.45"/>
    <x v="2"/>
    <x v="6"/>
    <x v="684"/>
    <x v="8"/>
    <x v="1"/>
    <n v="6741"/>
    <d v="2015-08-14T00:00:00"/>
    <x v="0"/>
    <x v="21"/>
    <n v="99301"/>
  </r>
  <r>
    <x v="137"/>
    <n v="67"/>
    <s v="Katherine Hughes"/>
    <x v="3"/>
    <n v="1"/>
    <x v="1282"/>
    <n v="51175"/>
    <s v="High"/>
    <n v="28"/>
    <n v="41.71"/>
    <n v="0.06"/>
    <x v="7410"/>
    <n v="4.5"/>
    <n v="271.81"/>
    <n v="0.56000000000000005"/>
    <x v="0"/>
    <x v="0"/>
    <x v="1174"/>
    <x v="13"/>
    <x v="3"/>
    <n v="7170"/>
    <d v="2015-08-14T00:00:00"/>
    <x v="0"/>
    <x v="16"/>
    <n v="23320"/>
  </r>
  <r>
    <x v="511"/>
    <n v="67"/>
    <s v="Quincy Jones"/>
    <x v="1"/>
    <n v="1"/>
    <x v="1282"/>
    <n v="24608"/>
    <s v="Medium"/>
    <n v="50"/>
    <n v="4.18"/>
    <n v="7.0000000000000007E-2"/>
    <x v="7411"/>
    <n v="2.99"/>
    <n v="-43.5045"/>
    <n v="0.37"/>
    <x v="0"/>
    <x v="0"/>
    <x v="824"/>
    <x v="3"/>
    <x v="1"/>
    <n v="3450"/>
    <d v="2015-08-15T00:00:00"/>
    <x v="0"/>
    <x v="40"/>
    <n v="86442"/>
  </r>
  <r>
    <x v="1021"/>
    <n v="67"/>
    <s v="Richard Bierner"/>
    <x v="0"/>
    <n v="1"/>
    <x v="1282"/>
    <n v="50532"/>
    <s v="Medium"/>
    <n v="22"/>
    <n v="4"/>
    <n v="0.09"/>
    <x v="6648"/>
    <n v="1.3"/>
    <n v="13.82"/>
    <n v="0.37"/>
    <x v="0"/>
    <x v="3"/>
    <x v="341"/>
    <x v="2"/>
    <x v="3"/>
    <n v="7081"/>
    <d v="2015-08-15T00:00:00"/>
    <x v="0"/>
    <x v="17"/>
    <n v="29801"/>
  </r>
  <r>
    <x v="1402"/>
    <n v="67"/>
    <s v="Katherine Hughes"/>
    <x v="3"/>
    <n v="1"/>
    <x v="1282"/>
    <n v="51175"/>
    <s v="High"/>
    <n v="3"/>
    <n v="699.99"/>
    <n v="0.04"/>
    <x v="7412"/>
    <n v="24.49"/>
    <n v="-2297.48"/>
    <n v="0.41"/>
    <x v="2"/>
    <x v="1"/>
    <x v="50"/>
    <x v="11"/>
    <x v="3"/>
    <n v="7171"/>
    <d v="2015-08-15T00:00:00"/>
    <x v="0"/>
    <x v="16"/>
    <n v="22193"/>
  </r>
  <r>
    <x v="429"/>
    <n v="67"/>
    <s v="Mike Vittorini"/>
    <x v="0"/>
    <n v="1"/>
    <x v="1282"/>
    <n v="4294"/>
    <s v="Medium"/>
    <n v="8"/>
    <n v="1.74"/>
    <n v="0.02"/>
    <x v="7413"/>
    <n v="4.08"/>
    <n v="-15.34"/>
    <n v="0.53"/>
    <x v="1"/>
    <x v="6"/>
    <x v="165"/>
    <x v="5"/>
    <x v="2"/>
    <n v="622"/>
    <d v="2015-08-16T00:00:00"/>
    <x v="0"/>
    <x v="24"/>
    <n v="49505"/>
  </r>
  <r>
    <x v="366"/>
    <n v="67"/>
    <s v="Liz Thompson"/>
    <x v="2"/>
    <n v="1"/>
    <x v="1282"/>
    <n v="42596"/>
    <s v="Medium"/>
    <n v="9"/>
    <n v="5.58"/>
    <n v="0.05"/>
    <x v="7414"/>
    <n v="0.7"/>
    <n v="4.16"/>
    <n v="0.6"/>
    <x v="0"/>
    <x v="3"/>
    <x v="1157"/>
    <x v="6"/>
    <x v="2"/>
    <n v="6012"/>
    <d v="2015-08-16T00:00:00"/>
    <x v="0"/>
    <x v="26"/>
    <n v="65203"/>
  </r>
  <r>
    <x v="1021"/>
    <n v="67"/>
    <s v="Richard Bierner"/>
    <x v="0"/>
    <n v="1"/>
    <x v="1282"/>
    <n v="50532"/>
    <s v="Medium"/>
    <n v="10"/>
    <n v="24.95"/>
    <n v="0.02"/>
    <x v="5978"/>
    <n v="2.99"/>
    <n v="76.465999999999994"/>
    <n v="0.39"/>
    <x v="0"/>
    <x v="0"/>
    <x v="731"/>
    <x v="3"/>
    <x v="3"/>
    <n v="7080"/>
    <d v="2015-08-16T00:00:00"/>
    <x v="0"/>
    <x v="17"/>
    <n v="29801"/>
  </r>
  <r>
    <x v="1270"/>
    <n v="67"/>
    <s v="Bobby Elias"/>
    <x v="0"/>
    <n v="1"/>
    <x v="1282"/>
    <n v="2500"/>
    <s v="High"/>
    <n v="5"/>
    <n v="3.36"/>
    <n v="0.04"/>
    <x v="7415"/>
    <n v="6.27"/>
    <n v="-25.564499999999999"/>
    <n v="0.4"/>
    <x v="0"/>
    <x v="0"/>
    <x v="19"/>
    <x v="3"/>
    <x v="1"/>
    <n v="357"/>
    <d v="2015-08-16T00:00:00"/>
    <x v="0"/>
    <x v="2"/>
    <n v="93405"/>
  </r>
  <r>
    <x v="742"/>
    <n v="67"/>
    <s v="Nick Radford"/>
    <x v="2"/>
    <n v="1"/>
    <x v="1283"/>
    <n v="5635"/>
    <s v="Medium"/>
    <n v="50"/>
    <n v="5.77"/>
    <n v="0.09"/>
    <x v="7416"/>
    <n v="5.92"/>
    <n v="-161.56"/>
    <n v="0.55000000000000004"/>
    <x v="1"/>
    <x v="5"/>
    <x v="432"/>
    <x v="5"/>
    <x v="3"/>
    <n v="788"/>
    <d v="2015-08-17T00:00:00"/>
    <x v="0"/>
    <x v="12"/>
    <n v="34787"/>
  </r>
  <r>
    <x v="742"/>
    <n v="67"/>
    <s v="Nick Radford"/>
    <x v="2"/>
    <n v="1"/>
    <x v="1283"/>
    <n v="5635"/>
    <s v="Medium"/>
    <n v="17"/>
    <n v="11.5"/>
    <n v="0.02"/>
    <x v="7417"/>
    <n v="7.19"/>
    <n v="-28.3475"/>
    <n v="0.4"/>
    <x v="0"/>
    <x v="0"/>
    <x v="417"/>
    <x v="3"/>
    <x v="3"/>
    <n v="787"/>
    <d v="2015-08-17T00:00:00"/>
    <x v="0"/>
    <x v="12"/>
    <n v="34787"/>
  </r>
  <r>
    <x v="105"/>
    <n v="67"/>
    <s v="Arthur Prichep"/>
    <x v="1"/>
    <n v="1"/>
    <x v="1283"/>
    <n v="54209"/>
    <s v="Medium"/>
    <n v="21"/>
    <n v="35.99"/>
    <n v="0.04"/>
    <x v="7418"/>
    <n v="5.99"/>
    <n v="170.46"/>
    <n v="0.38"/>
    <x v="2"/>
    <x v="3"/>
    <x v="299"/>
    <x v="9"/>
    <x v="0"/>
    <n v="7579"/>
    <d v="2015-08-17T00:00:00"/>
    <x v="0"/>
    <x v="20"/>
    <n v="44106"/>
  </r>
  <r>
    <x v="1105"/>
    <n v="67"/>
    <s v="Christine Phan"/>
    <x v="0"/>
    <n v="1"/>
    <x v="1283"/>
    <n v="8454"/>
    <s v="Medium"/>
    <n v="38"/>
    <n v="5.4"/>
    <n v="0.03"/>
    <x v="7419"/>
    <n v="7.78"/>
    <n v="-188.1285"/>
    <n v="0.37"/>
    <x v="0"/>
    <x v="0"/>
    <x v="561"/>
    <x v="3"/>
    <x v="2"/>
    <n v="1162"/>
    <d v="2015-08-18T00:00:00"/>
    <x v="0"/>
    <x v="9"/>
    <n v="77373"/>
  </r>
  <r>
    <x v="111"/>
    <n v="67"/>
    <s v="Nathan Mautz"/>
    <x v="1"/>
    <n v="1"/>
    <x v="1284"/>
    <n v="39877"/>
    <s v="Critical"/>
    <n v="41"/>
    <n v="2.1800000000000002"/>
    <n v="0.04"/>
    <x v="1899"/>
    <n v="0.78"/>
    <n v="8.06"/>
    <n v="0.52"/>
    <x v="0"/>
    <x v="3"/>
    <x v="118"/>
    <x v="14"/>
    <x v="2"/>
    <n v="5637"/>
    <d v="2015-08-18T00:00:00"/>
    <x v="0"/>
    <x v="3"/>
    <n v="55014"/>
  </r>
  <r>
    <x v="387"/>
    <n v="67"/>
    <s v="Alex Russell"/>
    <x v="1"/>
    <n v="1"/>
    <x v="1284"/>
    <n v="36038"/>
    <s v="High"/>
    <n v="26"/>
    <n v="3.28"/>
    <n v="0.02"/>
    <x v="7420"/>
    <n v="5"/>
    <n v="-89.06"/>
    <n v="0.56000000000000005"/>
    <x v="0"/>
    <x v="3"/>
    <x v="991"/>
    <x v="6"/>
    <x v="1"/>
    <n v="5055"/>
    <d v="2015-08-18T00:00:00"/>
    <x v="0"/>
    <x v="6"/>
    <n v="97128"/>
  </r>
  <r>
    <x v="632"/>
    <n v="67"/>
    <s v="Cynthia Arntzen"/>
    <x v="0"/>
    <n v="1"/>
    <x v="1284"/>
    <n v="11108"/>
    <s v="Not Specified"/>
    <n v="20"/>
    <n v="6.48"/>
    <n v="0.1"/>
    <x v="7421"/>
    <n v="5.74"/>
    <n v="-44"/>
    <n v="0.37"/>
    <x v="0"/>
    <x v="0"/>
    <x v="952"/>
    <x v="2"/>
    <x v="3"/>
    <n v="1540"/>
    <d v="2015-08-18T00:00:00"/>
    <x v="0"/>
    <x v="29"/>
    <n v="37167"/>
  </r>
  <r>
    <x v="531"/>
    <n v="67"/>
    <s v="Mitch Gastineau"/>
    <x v="0"/>
    <n v="1"/>
    <x v="1284"/>
    <n v="39425"/>
    <s v="Critical"/>
    <n v="23"/>
    <n v="65.989999999999995"/>
    <n v="0.05"/>
    <x v="7422"/>
    <n v="5.99"/>
    <n v="128.79"/>
    <n v="0.57999999999999996"/>
    <x v="2"/>
    <x v="0"/>
    <x v="52"/>
    <x v="9"/>
    <x v="1"/>
    <n v="5566"/>
    <d v="2015-08-18T00:00:00"/>
    <x v="0"/>
    <x v="37"/>
    <n v="88201"/>
  </r>
  <r>
    <x v="38"/>
    <n v="67"/>
    <s v="Joni Blumstein"/>
    <x v="3"/>
    <n v="1"/>
    <x v="1284"/>
    <n v="13601"/>
    <s v="Low"/>
    <n v="17"/>
    <n v="49.43"/>
    <n v="0.09"/>
    <x v="7423"/>
    <n v="19.989999999999998"/>
    <n v="-94.76"/>
    <n v="0.56999999999999995"/>
    <x v="0"/>
    <x v="0"/>
    <x v="739"/>
    <x v="13"/>
    <x v="2"/>
    <n v="1893"/>
    <d v="2015-08-20T00:00:00"/>
    <x v="0"/>
    <x v="11"/>
    <n v="73505"/>
  </r>
  <r>
    <x v="561"/>
    <n v="67"/>
    <s v="Eva Jacobs"/>
    <x v="1"/>
    <n v="1"/>
    <x v="1285"/>
    <n v="56930"/>
    <s v="Low"/>
    <n v="10"/>
    <n v="101.41"/>
    <n v="7.0000000000000007E-2"/>
    <x v="7424"/>
    <n v="35"/>
    <n v="-396.84"/>
    <n v="0.82"/>
    <x v="0"/>
    <x v="1"/>
    <x v="736"/>
    <x v="0"/>
    <x v="2"/>
    <n v="7964"/>
    <d v="2015-08-17T00:00:00"/>
    <x v="0"/>
    <x v="11"/>
    <n v="73521"/>
  </r>
  <r>
    <x v="620"/>
    <n v="67"/>
    <s v="Edward Hooks"/>
    <x v="3"/>
    <n v="1"/>
    <x v="1285"/>
    <n v="38884"/>
    <s v="High"/>
    <n v="20"/>
    <n v="296.18"/>
    <n v="0.06"/>
    <x v="7425"/>
    <n v="54.12"/>
    <n v="-98.046000000000006"/>
    <n v="0.76"/>
    <x v="1"/>
    <x v="4"/>
    <x v="324"/>
    <x v="4"/>
    <x v="2"/>
    <n v="5473"/>
    <d v="2015-08-18T00:00:00"/>
    <x v="2"/>
    <x v="14"/>
    <n v="60188"/>
  </r>
  <r>
    <x v="620"/>
    <n v="67"/>
    <s v="Edward Hooks"/>
    <x v="3"/>
    <n v="1"/>
    <x v="1285"/>
    <n v="38884"/>
    <s v="High"/>
    <n v="47"/>
    <n v="5.28"/>
    <n v="0.03"/>
    <x v="7426"/>
    <n v="5.66"/>
    <n v="-119.84"/>
    <n v="0.4"/>
    <x v="0"/>
    <x v="0"/>
    <x v="12"/>
    <x v="2"/>
    <x v="2"/>
    <n v="5472"/>
    <d v="2015-08-18T00:00:00"/>
    <x v="0"/>
    <x v="14"/>
    <n v="60188"/>
  </r>
  <r>
    <x v="610"/>
    <n v="67"/>
    <s v="Valerie Dominguez"/>
    <x v="2"/>
    <n v="1"/>
    <x v="1285"/>
    <n v="487"/>
    <s v="Critical"/>
    <n v="19"/>
    <n v="10.89"/>
    <n v="7.0000000000000007E-2"/>
    <x v="7427"/>
    <n v="4.5"/>
    <n v="-18.96"/>
    <n v="0.59"/>
    <x v="0"/>
    <x v="0"/>
    <x v="651"/>
    <x v="13"/>
    <x v="3"/>
    <n v="81"/>
    <d v="2015-08-18T00:00:00"/>
    <x v="0"/>
    <x v="12"/>
    <n v="32839"/>
  </r>
  <r>
    <x v="346"/>
    <n v="67"/>
    <s v="Eva Jacobs"/>
    <x v="1"/>
    <n v="1"/>
    <x v="1285"/>
    <n v="56930"/>
    <s v="Low"/>
    <n v="47"/>
    <n v="4.71"/>
    <n v="0.03"/>
    <x v="7428"/>
    <n v="0.7"/>
    <n v="8.89"/>
    <n v="0.8"/>
    <x v="0"/>
    <x v="3"/>
    <x v="606"/>
    <x v="14"/>
    <x v="1"/>
    <n v="7965"/>
    <d v="2015-08-24T00:00:00"/>
    <x v="0"/>
    <x v="30"/>
    <n v="80906"/>
  </r>
  <r>
    <x v="187"/>
    <n v="67"/>
    <s v="Christopher Martinez"/>
    <x v="0"/>
    <n v="1"/>
    <x v="1286"/>
    <n v="3907"/>
    <s v="Medium"/>
    <n v="36"/>
    <n v="4.4800000000000004"/>
    <n v="0.02"/>
    <x v="7429"/>
    <n v="49"/>
    <n v="-1642.65"/>
    <n v="0.6"/>
    <x v="0"/>
    <x v="1"/>
    <x v="452"/>
    <x v="13"/>
    <x v="2"/>
    <n v="574"/>
    <d v="2015-08-18T00:00:00"/>
    <x v="0"/>
    <x v="24"/>
    <n v="48195"/>
  </r>
  <r>
    <x v="323"/>
    <n v="67"/>
    <s v="Christopher Martinez"/>
    <x v="0"/>
    <n v="1"/>
    <x v="1286"/>
    <n v="3907"/>
    <s v="Medium"/>
    <n v="36"/>
    <n v="29.99"/>
    <n v="0.03"/>
    <x v="7430"/>
    <n v="5.5"/>
    <n v="214.61"/>
    <n v="0.51"/>
    <x v="2"/>
    <x v="0"/>
    <x v="1097"/>
    <x v="8"/>
    <x v="1"/>
    <n v="576"/>
    <d v="2015-08-19T00:00:00"/>
    <x v="1"/>
    <x v="30"/>
    <n v="80229"/>
  </r>
  <r>
    <x v="801"/>
    <n v="67"/>
    <s v="Toby Grace"/>
    <x v="1"/>
    <n v="1"/>
    <x v="1286"/>
    <n v="6018"/>
    <s v="Low"/>
    <n v="39"/>
    <n v="5.08"/>
    <n v="0"/>
    <x v="7431"/>
    <n v="2.0299999999999998"/>
    <n v="36.04"/>
    <n v="0.51"/>
    <x v="1"/>
    <x v="3"/>
    <x v="706"/>
    <x v="5"/>
    <x v="3"/>
    <n v="840"/>
    <d v="2015-08-20T00:00:00"/>
    <x v="0"/>
    <x v="42"/>
    <n v="30501"/>
  </r>
  <r>
    <x v="790"/>
    <n v="67"/>
    <s v="Cathy Armstrong"/>
    <x v="3"/>
    <n v="1"/>
    <x v="1286"/>
    <n v="25571"/>
    <s v="Critical"/>
    <n v="42"/>
    <n v="89.83"/>
    <n v="0.08"/>
    <x v="7432"/>
    <n v="35"/>
    <n v="-1032.1300000000001"/>
    <n v="0.83"/>
    <x v="0"/>
    <x v="1"/>
    <x v="437"/>
    <x v="0"/>
    <x v="1"/>
    <n v="3585"/>
    <d v="2015-08-20T00:00:00"/>
    <x v="0"/>
    <x v="30"/>
    <n v="81007"/>
  </r>
  <r>
    <x v="323"/>
    <n v="67"/>
    <s v="Christopher Martinez"/>
    <x v="0"/>
    <n v="1"/>
    <x v="1286"/>
    <n v="3907"/>
    <s v="Medium"/>
    <n v="34"/>
    <n v="22.38"/>
    <n v="7.0000000000000007E-2"/>
    <x v="7433"/>
    <n v="15.1"/>
    <n v="-135.102"/>
    <n v="0.38"/>
    <x v="0"/>
    <x v="0"/>
    <x v="428"/>
    <x v="3"/>
    <x v="1"/>
    <n v="575"/>
    <d v="2015-08-20T00:00:00"/>
    <x v="0"/>
    <x v="30"/>
    <n v="80229"/>
  </r>
  <r>
    <x v="1307"/>
    <n v="67"/>
    <s v="Toby Grace"/>
    <x v="1"/>
    <n v="1"/>
    <x v="1286"/>
    <n v="6018"/>
    <s v="Low"/>
    <n v="2"/>
    <n v="55.98"/>
    <n v="7.0000000000000007E-2"/>
    <x v="7434"/>
    <n v="13.88"/>
    <n v="-55.78"/>
    <n v="0.36"/>
    <x v="0"/>
    <x v="0"/>
    <x v="404"/>
    <x v="2"/>
    <x v="3"/>
    <n v="841"/>
    <d v="2015-08-23T00:00:00"/>
    <x v="0"/>
    <x v="42"/>
    <n v="31313"/>
  </r>
  <r>
    <x v="285"/>
    <n v="67"/>
    <s v="Mike Kennedy"/>
    <x v="2"/>
    <n v="1"/>
    <x v="1286"/>
    <n v="31297"/>
    <s v="Low"/>
    <n v="39"/>
    <n v="17.989999999999998"/>
    <n v="0.08"/>
    <x v="7435"/>
    <n v="8.65"/>
    <n v="-93.3"/>
    <n v="0.56999999999999995"/>
    <x v="0"/>
    <x v="0"/>
    <x v="939"/>
    <x v="6"/>
    <x v="2"/>
    <n v="4394"/>
    <d v="2015-08-25T00:00:00"/>
    <x v="0"/>
    <x v="3"/>
    <n v="55803"/>
  </r>
  <r>
    <x v="611"/>
    <n v="67"/>
    <s v="Sally Hughsby"/>
    <x v="3"/>
    <n v="1"/>
    <x v="1286"/>
    <n v="31173"/>
    <s v="Low"/>
    <n v="24"/>
    <n v="7.99"/>
    <n v="0.09"/>
    <x v="7436"/>
    <n v="5.03"/>
    <n v="-84.138999999999996"/>
    <n v="0.6"/>
    <x v="2"/>
    <x v="5"/>
    <x v="716"/>
    <x v="9"/>
    <x v="0"/>
    <n v="4375"/>
    <d v="2015-08-25T00:00:00"/>
    <x v="1"/>
    <x v="20"/>
    <n v="44133"/>
  </r>
  <r>
    <x v="959"/>
    <n v="67"/>
    <s v="Mike Kennedy"/>
    <x v="2"/>
    <n v="1"/>
    <x v="1286"/>
    <n v="31297"/>
    <s v="Low"/>
    <n v="44"/>
    <n v="35.44"/>
    <n v="0.01"/>
    <x v="7437"/>
    <n v="4.92"/>
    <n v="699.64"/>
    <n v="0.38"/>
    <x v="0"/>
    <x v="0"/>
    <x v="1019"/>
    <x v="2"/>
    <x v="2"/>
    <n v="4395"/>
    <d v="2015-08-27T00:00:00"/>
    <x v="0"/>
    <x v="3"/>
    <n v="55122"/>
  </r>
  <r>
    <x v="279"/>
    <n v="67"/>
    <s v="Raymond Fair"/>
    <x v="0"/>
    <n v="1"/>
    <x v="1287"/>
    <n v="58084"/>
    <s v="Medium"/>
    <n v="3"/>
    <n v="7.31"/>
    <n v="0.09"/>
    <x v="7438"/>
    <n v="0.49"/>
    <n v="-2.87"/>
    <n v="0.38"/>
    <x v="0"/>
    <x v="0"/>
    <x v="249"/>
    <x v="12"/>
    <x v="1"/>
    <n v="8125"/>
    <d v="2015-08-19T00:00:00"/>
    <x v="0"/>
    <x v="2"/>
    <n v="94568"/>
  </r>
  <r>
    <x v="191"/>
    <n v="67"/>
    <s v="David Philippe"/>
    <x v="3"/>
    <n v="1"/>
    <x v="1287"/>
    <n v="32230"/>
    <s v="High"/>
    <n v="46"/>
    <n v="39.979999999999997"/>
    <n v="7.0000000000000007E-2"/>
    <x v="7439"/>
    <n v="9.1999999999999993"/>
    <n v="215.11"/>
    <n v="0.65"/>
    <x v="1"/>
    <x v="3"/>
    <x v="837"/>
    <x v="5"/>
    <x v="2"/>
    <n v="4534"/>
    <d v="2015-08-20T00:00:00"/>
    <x v="0"/>
    <x v="9"/>
    <n v="75482"/>
  </r>
  <r>
    <x v="761"/>
    <n v="67"/>
    <s v="Yoseph Carroll"/>
    <x v="3"/>
    <n v="1"/>
    <x v="1287"/>
    <n v="32610"/>
    <s v="Not Specified"/>
    <n v="47"/>
    <n v="6.84"/>
    <n v="0.04"/>
    <x v="7440"/>
    <n v="8.3699999999999992"/>
    <n v="-276.54000000000002"/>
    <n v="0.57999999999999996"/>
    <x v="0"/>
    <x v="6"/>
    <x v="159"/>
    <x v="16"/>
    <x v="1"/>
    <n v="4578"/>
    <d v="2015-08-20T00:00:00"/>
    <x v="0"/>
    <x v="21"/>
    <n v="98373"/>
  </r>
  <r>
    <x v="753"/>
    <n v="67"/>
    <s v="Bill Eplett"/>
    <x v="2"/>
    <n v="1"/>
    <x v="1287"/>
    <n v="40608"/>
    <s v="Not Specified"/>
    <n v="39"/>
    <n v="5.28"/>
    <n v="0.01"/>
    <x v="7441"/>
    <n v="5.66"/>
    <n v="-89.88"/>
    <n v="0.4"/>
    <x v="0"/>
    <x v="0"/>
    <x v="12"/>
    <x v="2"/>
    <x v="2"/>
    <n v="5724"/>
    <d v="2015-08-20T00:00:00"/>
    <x v="0"/>
    <x v="24"/>
    <n v="48509"/>
  </r>
  <r>
    <x v="761"/>
    <n v="67"/>
    <s v="Yoseph Carroll"/>
    <x v="3"/>
    <n v="1"/>
    <x v="1287"/>
    <n v="32610"/>
    <s v="Not Specified"/>
    <n v="20"/>
    <n v="125.99"/>
    <n v="7.0000000000000007E-2"/>
    <x v="7442"/>
    <n v="7.69"/>
    <n v="88.361999999999995"/>
    <n v="0.57999999999999996"/>
    <x v="2"/>
    <x v="0"/>
    <x v="229"/>
    <x v="9"/>
    <x v="1"/>
    <n v="4579"/>
    <d v="2015-08-20T00:00:00"/>
    <x v="0"/>
    <x v="21"/>
    <n v="98373"/>
  </r>
  <r>
    <x v="753"/>
    <n v="67"/>
    <s v="Bill Eplett"/>
    <x v="2"/>
    <n v="1"/>
    <x v="1287"/>
    <n v="40608"/>
    <s v="Not Specified"/>
    <n v="29"/>
    <n v="18.97"/>
    <n v="0.05"/>
    <x v="7443"/>
    <n v="9.5399999999999991"/>
    <n v="55.82"/>
    <n v="0.37"/>
    <x v="0"/>
    <x v="0"/>
    <x v="102"/>
    <x v="2"/>
    <x v="2"/>
    <n v="5723"/>
    <d v="2015-08-21T00:00:00"/>
    <x v="0"/>
    <x v="24"/>
    <n v="48509"/>
  </r>
  <r>
    <x v="279"/>
    <n v="67"/>
    <s v="Raymond Fair"/>
    <x v="0"/>
    <n v="1"/>
    <x v="1287"/>
    <n v="58084"/>
    <s v="Medium"/>
    <n v="36"/>
    <n v="7.28"/>
    <n v="0.03"/>
    <x v="7444"/>
    <n v="1.77"/>
    <n v="90.91"/>
    <n v="0.37"/>
    <x v="0"/>
    <x v="3"/>
    <x v="215"/>
    <x v="2"/>
    <x v="1"/>
    <n v="8126"/>
    <d v="2015-08-21T00:00:00"/>
    <x v="0"/>
    <x v="2"/>
    <n v="94568"/>
  </r>
  <r>
    <x v="521"/>
    <n v="67"/>
    <s v="Peter Buhler"/>
    <x v="3"/>
    <n v="1"/>
    <x v="1287"/>
    <n v="20096"/>
    <s v="Low"/>
    <n v="35"/>
    <n v="179.29"/>
    <n v="0.03"/>
    <x v="7445"/>
    <n v="29.21"/>
    <n v="91.57"/>
    <n v="0.74"/>
    <x v="1"/>
    <x v="4"/>
    <x v="115"/>
    <x v="4"/>
    <x v="1"/>
    <n v="2783"/>
    <d v="2015-08-24T00:00:00"/>
    <x v="2"/>
    <x v="2"/>
    <n v="93309"/>
  </r>
  <r>
    <x v="46"/>
    <n v="67"/>
    <s v="Ann Steele"/>
    <x v="2"/>
    <n v="1"/>
    <x v="1288"/>
    <n v="36101"/>
    <s v="High"/>
    <n v="3"/>
    <n v="140.97999999999999"/>
    <n v="0.09"/>
    <x v="7446"/>
    <n v="53.48"/>
    <n v="-271.26"/>
    <n v="0.65"/>
    <x v="1"/>
    <x v="4"/>
    <x v="140"/>
    <x v="10"/>
    <x v="1"/>
    <n v="5064"/>
    <d v="2015-08-21T00:00:00"/>
    <x v="2"/>
    <x v="5"/>
    <n v="84043"/>
  </r>
  <r>
    <x v="1376"/>
    <n v="67"/>
    <s v="Ed Braxton"/>
    <x v="3"/>
    <n v="1"/>
    <x v="1288"/>
    <n v="4099"/>
    <s v="Critical"/>
    <n v="4"/>
    <n v="9.48"/>
    <n v="0"/>
    <x v="7447"/>
    <n v="7.29"/>
    <n v="-17.32"/>
    <n v="0.45"/>
    <x v="1"/>
    <x v="6"/>
    <x v="101"/>
    <x v="5"/>
    <x v="1"/>
    <n v="602"/>
    <d v="2015-08-21T00:00:00"/>
    <x v="0"/>
    <x v="40"/>
    <n v="85281"/>
  </r>
  <r>
    <x v="519"/>
    <n v="67"/>
    <s v="Ed Braxton"/>
    <x v="3"/>
    <n v="1"/>
    <x v="1288"/>
    <n v="4099"/>
    <s v="Critical"/>
    <n v="42"/>
    <n v="42.76"/>
    <n v="0.08"/>
    <x v="7448"/>
    <n v="6.22"/>
    <n v="285.16000000000003"/>
    <m/>
    <x v="0"/>
    <x v="0"/>
    <x v="1114"/>
    <x v="0"/>
    <x v="1"/>
    <n v="600"/>
    <d v="2015-08-21T00:00:00"/>
    <x v="0"/>
    <x v="40"/>
    <n v="85374"/>
  </r>
  <r>
    <x v="408"/>
    <n v="67"/>
    <s v="Shahid Hopkins"/>
    <x v="0"/>
    <n v="1"/>
    <x v="1288"/>
    <n v="11875"/>
    <s v="Medium"/>
    <n v="19"/>
    <n v="12.44"/>
    <n v="0"/>
    <x v="7449"/>
    <n v="6.27"/>
    <n v="-36.11"/>
    <n v="0.56999999999999995"/>
    <x v="0"/>
    <x v="5"/>
    <x v="920"/>
    <x v="0"/>
    <x v="2"/>
    <n v="1644"/>
    <d v="2015-08-21T00:00:00"/>
    <x v="0"/>
    <x v="24"/>
    <n v="48858"/>
  </r>
  <r>
    <x v="60"/>
    <n v="67"/>
    <s v="Troy Staebel"/>
    <x v="0"/>
    <n v="1"/>
    <x v="1288"/>
    <n v="17953"/>
    <s v="High"/>
    <n v="21"/>
    <n v="68.81"/>
    <n v="0.01"/>
    <x v="7450"/>
    <n v="60"/>
    <n v="-499.51"/>
    <n v="0.41"/>
    <x v="0"/>
    <x v="2"/>
    <x v="352"/>
    <x v="13"/>
    <x v="0"/>
    <n v="2467"/>
    <d v="2015-08-22T00:00:00"/>
    <x v="2"/>
    <x v="22"/>
    <n v="7631"/>
  </r>
  <r>
    <x v="1403"/>
    <n v="67"/>
    <s v="Yana Sorensen"/>
    <x v="2"/>
    <n v="1"/>
    <x v="1288"/>
    <n v="36294"/>
    <s v="Medium"/>
    <n v="46"/>
    <n v="12.95"/>
    <n v="0.04"/>
    <x v="7451"/>
    <n v="4.9800000000000004"/>
    <n v="100.215"/>
    <n v="0.4"/>
    <x v="0"/>
    <x v="0"/>
    <x v="945"/>
    <x v="3"/>
    <x v="0"/>
    <n v="5093"/>
    <d v="2015-08-22T00:00:00"/>
    <x v="0"/>
    <x v="15"/>
    <n v="6820"/>
  </r>
  <r>
    <x v="542"/>
    <n v="67"/>
    <s v="Troy Staebel"/>
    <x v="0"/>
    <n v="1"/>
    <x v="1288"/>
    <n v="17953"/>
    <s v="High"/>
    <n v="30"/>
    <n v="30.98"/>
    <n v="0.03"/>
    <x v="7452"/>
    <n v="19.510000000000002"/>
    <n v="-6.72"/>
    <n v="0.36"/>
    <x v="0"/>
    <x v="0"/>
    <x v="523"/>
    <x v="15"/>
    <x v="0"/>
    <n v="2466"/>
    <d v="2015-08-22T00:00:00"/>
    <x v="0"/>
    <x v="25"/>
    <n v="5439"/>
  </r>
  <r>
    <x v="1173"/>
    <n v="67"/>
    <s v="Troy Staebel"/>
    <x v="0"/>
    <n v="1"/>
    <x v="1288"/>
    <n v="17953"/>
    <s v="High"/>
    <n v="17"/>
    <n v="5.84"/>
    <n v="0"/>
    <x v="7453"/>
    <n v="1.2"/>
    <n v="18.760000000000002"/>
    <n v="0.55000000000000004"/>
    <x v="0"/>
    <x v="3"/>
    <x v="681"/>
    <x v="6"/>
    <x v="0"/>
    <n v="2468"/>
    <d v="2015-08-22T00:00:00"/>
    <x v="0"/>
    <x v="22"/>
    <n v="8873"/>
  </r>
  <r>
    <x v="1376"/>
    <n v="67"/>
    <s v="Ed Braxton"/>
    <x v="3"/>
    <n v="1"/>
    <x v="1288"/>
    <n v="4099"/>
    <s v="Critical"/>
    <n v="39"/>
    <n v="110.99"/>
    <n v="0.05"/>
    <x v="7454"/>
    <n v="8.99"/>
    <n v="784.49400000000003"/>
    <n v="0.56999999999999995"/>
    <x v="2"/>
    <x v="0"/>
    <x v="743"/>
    <x v="9"/>
    <x v="1"/>
    <n v="603"/>
    <d v="2015-08-22T00:00:00"/>
    <x v="0"/>
    <x v="40"/>
    <n v="85281"/>
  </r>
  <r>
    <x v="1376"/>
    <n v="67"/>
    <s v="Ed Braxton"/>
    <x v="3"/>
    <n v="1"/>
    <x v="1288"/>
    <n v="4099"/>
    <s v="Critical"/>
    <n v="12"/>
    <n v="9.7799999999999994"/>
    <n v="0.04"/>
    <x v="7455"/>
    <n v="5.76"/>
    <n v="-6.83"/>
    <n v="0.35"/>
    <x v="0"/>
    <x v="0"/>
    <x v="321"/>
    <x v="15"/>
    <x v="1"/>
    <n v="601"/>
    <d v="2015-08-23T00:00:00"/>
    <x v="0"/>
    <x v="40"/>
    <n v="85281"/>
  </r>
  <r>
    <x v="1404"/>
    <n v="67"/>
    <s v="Michael Stewart"/>
    <x v="0"/>
    <n v="1"/>
    <x v="1289"/>
    <n v="4896"/>
    <s v="Critical"/>
    <n v="25"/>
    <n v="35.409999999999997"/>
    <n v="7.0000000000000007E-2"/>
    <x v="7456"/>
    <n v="1.99"/>
    <n v="259.47000000000003"/>
    <n v="0.43"/>
    <x v="2"/>
    <x v="6"/>
    <x v="506"/>
    <x v="8"/>
    <x v="0"/>
    <n v="699"/>
    <d v="2015-08-21T00:00:00"/>
    <x v="0"/>
    <x v="28"/>
    <n v="1440"/>
  </r>
  <r>
    <x v="985"/>
    <n v="67"/>
    <s v="Theresa Swint"/>
    <x v="0"/>
    <n v="1"/>
    <x v="1289"/>
    <n v="34148"/>
    <s v="Critical"/>
    <n v="33"/>
    <n v="4.13"/>
    <n v="0.06"/>
    <x v="7457"/>
    <n v="0.99"/>
    <n v="42.71"/>
    <n v="0.39"/>
    <x v="0"/>
    <x v="0"/>
    <x v="57"/>
    <x v="12"/>
    <x v="0"/>
    <n v="4801"/>
    <d v="2015-08-22T00:00:00"/>
    <x v="0"/>
    <x v="13"/>
    <n v="10573"/>
  </r>
  <r>
    <x v="419"/>
    <n v="67"/>
    <s v="Karl Brown"/>
    <x v="2"/>
    <n v="1"/>
    <x v="1289"/>
    <n v="25313"/>
    <s v="Critical"/>
    <n v="19"/>
    <n v="22.01"/>
    <n v="0.05"/>
    <x v="7458"/>
    <n v="5.53"/>
    <n v="22.88"/>
    <n v="0.59"/>
    <x v="0"/>
    <x v="6"/>
    <x v="496"/>
    <x v="6"/>
    <x v="0"/>
    <n v="3547"/>
    <d v="2015-08-23T00:00:00"/>
    <x v="0"/>
    <x v="25"/>
    <n v="5701"/>
  </r>
  <r>
    <x v="1018"/>
    <n v="67"/>
    <s v="Michael Stewart"/>
    <x v="0"/>
    <n v="1"/>
    <x v="1289"/>
    <n v="4896"/>
    <s v="Critical"/>
    <n v="21"/>
    <n v="5.8"/>
    <n v="0.05"/>
    <x v="7459"/>
    <n v="5.59"/>
    <n v="-64.871499999999997"/>
    <n v="0.4"/>
    <x v="0"/>
    <x v="0"/>
    <x v="998"/>
    <x v="3"/>
    <x v="0"/>
    <n v="701"/>
    <d v="2015-08-23T00:00:00"/>
    <x v="0"/>
    <x v="22"/>
    <n v="7054"/>
  </r>
  <r>
    <x v="1405"/>
    <n v="67"/>
    <s v="Michael Stewart"/>
    <x v="0"/>
    <n v="1"/>
    <x v="1289"/>
    <n v="4896"/>
    <s v="Critical"/>
    <n v="10"/>
    <n v="125.99"/>
    <n v="0.06"/>
    <x v="7460"/>
    <n v="5.99"/>
    <n v="-124.509"/>
    <n v="0.56000000000000005"/>
    <x v="2"/>
    <x v="0"/>
    <x v="1089"/>
    <x v="9"/>
    <x v="0"/>
    <n v="700"/>
    <d v="2015-08-23T00:00:00"/>
    <x v="1"/>
    <x v="28"/>
    <n v="2420"/>
  </r>
  <r>
    <x v="161"/>
    <n v="67"/>
    <s v="Michael Granlund"/>
    <x v="2"/>
    <n v="1"/>
    <x v="1290"/>
    <n v="3361"/>
    <s v="Not Specified"/>
    <n v="49"/>
    <n v="4.28"/>
    <n v="0.06"/>
    <x v="7461"/>
    <n v="6.72"/>
    <n v="-208.02"/>
    <n v="0.4"/>
    <x v="0"/>
    <x v="0"/>
    <x v="1047"/>
    <x v="2"/>
    <x v="2"/>
    <n v="483"/>
    <d v="2015-08-22T00:00:00"/>
    <x v="0"/>
    <x v="3"/>
    <n v="55337"/>
  </r>
  <r>
    <x v="474"/>
    <n v="67"/>
    <s v="Frank Atkinson"/>
    <x v="2"/>
    <n v="1"/>
    <x v="1290"/>
    <n v="24067"/>
    <s v="High"/>
    <n v="19"/>
    <n v="5.98"/>
    <n v="7.0000000000000007E-2"/>
    <x v="7462"/>
    <n v="7.5"/>
    <n v="-79.349999999999994"/>
    <n v="0.4"/>
    <x v="0"/>
    <x v="0"/>
    <x v="768"/>
    <x v="2"/>
    <x v="2"/>
    <n v="3365"/>
    <d v="2015-08-23T00:00:00"/>
    <x v="0"/>
    <x v="36"/>
    <n v="47274"/>
  </r>
  <r>
    <x v="161"/>
    <n v="67"/>
    <s v="Michael Granlund"/>
    <x v="2"/>
    <n v="1"/>
    <x v="1290"/>
    <n v="3361"/>
    <s v="Not Specified"/>
    <n v="23"/>
    <n v="5.85"/>
    <n v="7.0000000000000007E-2"/>
    <x v="7463"/>
    <n v="2.27"/>
    <n v="-5.6"/>
    <n v="0.56000000000000005"/>
    <x v="0"/>
    <x v="3"/>
    <x v="602"/>
    <x v="6"/>
    <x v="2"/>
    <n v="484"/>
    <d v="2015-08-23T00:00:00"/>
    <x v="0"/>
    <x v="3"/>
    <n v="55337"/>
  </r>
  <r>
    <x v="474"/>
    <n v="67"/>
    <s v="Frank Atkinson"/>
    <x v="2"/>
    <n v="1"/>
    <x v="1290"/>
    <n v="24067"/>
    <s v="High"/>
    <n v="46"/>
    <n v="65.989999999999995"/>
    <n v="0.03"/>
    <x v="7464"/>
    <n v="5.92"/>
    <n v="751.38300000000004"/>
    <n v="0.55000000000000004"/>
    <x v="2"/>
    <x v="0"/>
    <x v="702"/>
    <x v="9"/>
    <x v="2"/>
    <n v="3366"/>
    <d v="2015-08-23T00:00:00"/>
    <x v="1"/>
    <x v="36"/>
    <n v="47274"/>
  </r>
  <r>
    <x v="800"/>
    <n v="67"/>
    <s v="Frank Atkinson"/>
    <x v="2"/>
    <n v="1"/>
    <x v="1290"/>
    <n v="24067"/>
    <s v="High"/>
    <n v="30"/>
    <n v="3.98"/>
    <n v="7.0000000000000007E-2"/>
    <x v="7465"/>
    <n v="5.26"/>
    <n v="-95.311999999999998"/>
    <n v="0.38"/>
    <x v="0"/>
    <x v="0"/>
    <x v="394"/>
    <x v="3"/>
    <x v="0"/>
    <n v="3364"/>
    <d v="2015-08-24T00:00:00"/>
    <x v="1"/>
    <x v="28"/>
    <n v="1749"/>
  </r>
  <r>
    <x v="551"/>
    <n v="67"/>
    <s v="Sonia Cooley"/>
    <x v="2"/>
    <n v="1"/>
    <x v="1290"/>
    <n v="44869"/>
    <s v="Medium"/>
    <n v="43"/>
    <n v="6.48"/>
    <n v="0.03"/>
    <x v="7466"/>
    <n v="7.49"/>
    <n v="-154.94999999999999"/>
    <n v="0.37"/>
    <x v="0"/>
    <x v="0"/>
    <x v="424"/>
    <x v="2"/>
    <x v="1"/>
    <n v="6333"/>
    <d v="2015-08-24T00:00:00"/>
    <x v="0"/>
    <x v="6"/>
    <n v="97330"/>
  </r>
  <r>
    <x v="274"/>
    <n v="67"/>
    <s v="Laura Armstrong"/>
    <x v="0"/>
    <n v="1"/>
    <x v="1290"/>
    <n v="49350"/>
    <s v="High"/>
    <n v="50"/>
    <n v="7.28"/>
    <n v="0.01"/>
    <x v="7467"/>
    <n v="11.15"/>
    <n v="-331.63"/>
    <n v="0.37"/>
    <x v="0"/>
    <x v="0"/>
    <x v="204"/>
    <x v="2"/>
    <x v="0"/>
    <n v="6921"/>
    <d v="2015-08-24T00:00:00"/>
    <x v="0"/>
    <x v="20"/>
    <n v="43302"/>
  </r>
  <r>
    <x v="1371"/>
    <n v="67"/>
    <s v="David Flashing"/>
    <x v="1"/>
    <n v="1"/>
    <x v="1291"/>
    <n v="16452"/>
    <s v="Medium"/>
    <n v="46"/>
    <n v="2.88"/>
    <n v="0.05"/>
    <x v="7468"/>
    <n v="1.01"/>
    <n v="9.34"/>
    <n v="0.55000000000000004"/>
    <x v="0"/>
    <x v="3"/>
    <x v="219"/>
    <x v="6"/>
    <x v="0"/>
    <n v="2284"/>
    <d v="2015-08-24T00:00:00"/>
    <x v="0"/>
    <x v="28"/>
    <n v="2127"/>
  </r>
  <r>
    <x v="359"/>
    <n v="67"/>
    <s v="Phillip Flathmann"/>
    <x v="0"/>
    <n v="1"/>
    <x v="1291"/>
    <n v="8039"/>
    <s v="Medium"/>
    <n v="37"/>
    <n v="30.98"/>
    <n v="0.01"/>
    <x v="7469"/>
    <n v="19.510000000000002"/>
    <n v="3.22"/>
    <n v="0.36"/>
    <x v="0"/>
    <x v="0"/>
    <x v="523"/>
    <x v="15"/>
    <x v="0"/>
    <n v="1097"/>
    <d v="2015-08-24T00:00:00"/>
    <x v="0"/>
    <x v="13"/>
    <n v="11803"/>
  </r>
  <r>
    <x v="889"/>
    <n v="67"/>
    <s v="Jennifer Ferguson"/>
    <x v="2"/>
    <n v="1"/>
    <x v="1291"/>
    <n v="36709"/>
    <s v="Critical"/>
    <n v="42"/>
    <n v="65.989999999999995"/>
    <n v="0.05"/>
    <x v="7470"/>
    <n v="8.99"/>
    <n v="369.08100000000002"/>
    <n v="0.55000000000000004"/>
    <x v="2"/>
    <x v="0"/>
    <x v="537"/>
    <x v="9"/>
    <x v="3"/>
    <n v="5157"/>
    <d v="2015-08-25T00:00:00"/>
    <x v="0"/>
    <x v="29"/>
    <n v="37743"/>
  </r>
  <r>
    <x v="969"/>
    <n v="67"/>
    <s v="Ionia McGrath"/>
    <x v="1"/>
    <n v="1"/>
    <x v="1291"/>
    <n v="1185"/>
    <s v="Low"/>
    <n v="7"/>
    <n v="55.48"/>
    <n v="0.09"/>
    <x v="7471"/>
    <n v="14.3"/>
    <n v="20.03"/>
    <n v="0.37"/>
    <x v="0"/>
    <x v="0"/>
    <x v="180"/>
    <x v="2"/>
    <x v="3"/>
    <n v="179"/>
    <d v="2015-08-27T00:00:00"/>
    <x v="0"/>
    <x v="4"/>
    <n v="35020"/>
  </r>
  <r>
    <x v="1257"/>
    <n v="67"/>
    <s v="Tony Sayre"/>
    <x v="1"/>
    <n v="1"/>
    <x v="1292"/>
    <n v="33031"/>
    <s v="High"/>
    <n v="18"/>
    <n v="6.48"/>
    <n v="0.02"/>
    <x v="7472"/>
    <n v="6.65"/>
    <n v="-53.69"/>
    <n v="0.36"/>
    <x v="0"/>
    <x v="0"/>
    <x v="1075"/>
    <x v="2"/>
    <x v="0"/>
    <n v="4643"/>
    <d v="2015-08-25T00:00:00"/>
    <x v="0"/>
    <x v="13"/>
    <n v="11703"/>
  </r>
  <r>
    <x v="1257"/>
    <n v="67"/>
    <s v="Tony Sayre"/>
    <x v="1"/>
    <n v="1"/>
    <x v="1292"/>
    <n v="33031"/>
    <s v="High"/>
    <n v="24"/>
    <n v="23.99"/>
    <n v="0.08"/>
    <x v="7473"/>
    <n v="15.68"/>
    <n v="-134.63"/>
    <n v="0.62"/>
    <x v="1"/>
    <x v="2"/>
    <x v="528"/>
    <x v="5"/>
    <x v="0"/>
    <n v="4642"/>
    <d v="2015-08-26T00:00:00"/>
    <x v="2"/>
    <x v="13"/>
    <n v="11703"/>
  </r>
  <r>
    <x v="884"/>
    <n v="68"/>
    <s v="Benjamin Patterson"/>
    <x v="2"/>
    <n v="1"/>
    <x v="1293"/>
    <n v="31460"/>
    <s v="High"/>
    <n v="9"/>
    <n v="110.98"/>
    <n v="0.08"/>
    <x v="7474"/>
    <n v="35"/>
    <n v="-365.32"/>
    <n v="0.82"/>
    <x v="0"/>
    <x v="1"/>
    <x v="1245"/>
    <x v="0"/>
    <x v="1"/>
    <n v="4409"/>
    <d v="2015-08-28T00:00:00"/>
    <x v="0"/>
    <x v="40"/>
    <n v="86401"/>
  </r>
  <r>
    <x v="643"/>
    <n v="68"/>
    <s v="Michael Moore"/>
    <x v="2"/>
    <n v="1"/>
    <x v="1293"/>
    <n v="2497"/>
    <s v="Critical"/>
    <n v="21"/>
    <n v="205.99"/>
    <n v="0.06"/>
    <x v="7475"/>
    <n v="5.26"/>
    <n v="636.03"/>
    <n v="0.56000000000000005"/>
    <x v="2"/>
    <x v="0"/>
    <x v="827"/>
    <x v="9"/>
    <x v="3"/>
    <n v="356"/>
    <d v="2015-08-28T00:00:00"/>
    <x v="0"/>
    <x v="12"/>
    <n v="32137"/>
  </r>
  <r>
    <x v="246"/>
    <n v="68"/>
    <s v="Alan Hwang"/>
    <x v="2"/>
    <n v="1"/>
    <x v="1293"/>
    <n v="20933"/>
    <s v="High"/>
    <n v="45"/>
    <n v="55.99"/>
    <n v="0.05"/>
    <x v="7476"/>
    <n v="5"/>
    <n v="-81.564999999999998"/>
    <n v="0.8"/>
    <x v="2"/>
    <x v="6"/>
    <x v="413"/>
    <x v="9"/>
    <x v="3"/>
    <n v="2899"/>
    <d v="2015-08-28T00:00:00"/>
    <x v="0"/>
    <x v="16"/>
    <n v="24153"/>
  </r>
  <r>
    <x v="41"/>
    <n v="68"/>
    <s v="Dan Campbell"/>
    <x v="0"/>
    <n v="1"/>
    <x v="1294"/>
    <n v="39266"/>
    <s v="High"/>
    <n v="4"/>
    <n v="15.57"/>
    <n v="0.02"/>
    <x v="7477"/>
    <n v="1.39"/>
    <n v="3.72"/>
    <n v="0.38"/>
    <x v="0"/>
    <x v="0"/>
    <x v="353"/>
    <x v="15"/>
    <x v="0"/>
    <n v="5540"/>
    <d v="2015-08-28T00:00:00"/>
    <x v="0"/>
    <x v="19"/>
    <n v="4330"/>
  </r>
  <r>
    <x v="27"/>
    <n v="68"/>
    <s v="Maribeth Schnelling"/>
    <x v="2"/>
    <n v="1"/>
    <x v="1294"/>
    <n v="1504"/>
    <s v="Medium"/>
    <n v="31"/>
    <n v="10.01"/>
    <n v="0.08"/>
    <x v="7478"/>
    <n v="1.99"/>
    <n v="64.22"/>
    <n v="0.41"/>
    <x v="2"/>
    <x v="6"/>
    <x v="713"/>
    <x v="8"/>
    <x v="3"/>
    <n v="225"/>
    <d v="2015-08-28T00:00:00"/>
    <x v="0"/>
    <x v="16"/>
    <n v="20151"/>
  </r>
  <r>
    <x v="97"/>
    <n v="68"/>
    <s v="Dan Campbell"/>
    <x v="0"/>
    <n v="1"/>
    <x v="1294"/>
    <n v="39266"/>
    <s v="High"/>
    <n v="16"/>
    <n v="60.98"/>
    <n v="0.09"/>
    <x v="7479"/>
    <n v="49"/>
    <n v="-500.35"/>
    <n v="0.59"/>
    <x v="0"/>
    <x v="1"/>
    <x v="235"/>
    <x v="13"/>
    <x v="0"/>
    <n v="5542"/>
    <d v="2015-08-29T00:00:00"/>
    <x v="0"/>
    <x v="25"/>
    <n v="5403"/>
  </r>
  <r>
    <x v="400"/>
    <n v="68"/>
    <s v="Dan Campbell"/>
    <x v="0"/>
    <n v="1"/>
    <x v="1294"/>
    <n v="39266"/>
    <s v="High"/>
    <n v="14"/>
    <n v="2.61"/>
    <n v="0.09"/>
    <x v="7134"/>
    <n v="0.5"/>
    <n v="9.94"/>
    <n v="0.39"/>
    <x v="0"/>
    <x v="0"/>
    <x v="586"/>
    <x v="12"/>
    <x v="0"/>
    <n v="5541"/>
    <d v="2015-08-29T00:00:00"/>
    <x v="0"/>
    <x v="46"/>
    <n v="3045"/>
  </r>
  <r>
    <x v="929"/>
    <n v="68"/>
    <s v="Tim Taslimi"/>
    <x v="2"/>
    <n v="1"/>
    <x v="1294"/>
    <n v="43682"/>
    <s v="Medium"/>
    <n v="14"/>
    <n v="155.99"/>
    <n v="0.06"/>
    <x v="7480"/>
    <n v="8.99"/>
    <n v="62.162999999999997"/>
    <n v="0.55000000000000004"/>
    <x v="2"/>
    <x v="0"/>
    <x v="1177"/>
    <x v="9"/>
    <x v="1"/>
    <n v="6165"/>
    <d v="2015-08-29T00:00:00"/>
    <x v="0"/>
    <x v="2"/>
    <n v="90210"/>
  </r>
  <r>
    <x v="767"/>
    <n v="68"/>
    <s v="Muhammed Yedwab"/>
    <x v="3"/>
    <n v="1"/>
    <x v="1295"/>
    <n v="7267"/>
    <s v="High"/>
    <n v="19"/>
    <n v="14.48"/>
    <n v="7.0000000000000007E-2"/>
    <x v="7481"/>
    <n v="6.46"/>
    <n v="5.1595000000000004"/>
    <n v="0.38"/>
    <x v="0"/>
    <x v="0"/>
    <x v="207"/>
    <x v="3"/>
    <x v="3"/>
    <n v="1000"/>
    <d v="2015-08-28T00:00:00"/>
    <x v="0"/>
    <x v="16"/>
    <n v="22124"/>
  </r>
  <r>
    <x v="584"/>
    <n v="68"/>
    <s v="Ritsa Hightower"/>
    <x v="2"/>
    <n v="1"/>
    <x v="1295"/>
    <n v="23489"/>
    <s v="High"/>
    <n v="42"/>
    <n v="47.98"/>
    <n v="0.02"/>
    <x v="7482"/>
    <n v="3.61"/>
    <n v="230.3"/>
    <n v="0.71"/>
    <x v="2"/>
    <x v="6"/>
    <x v="340"/>
    <x v="8"/>
    <x v="2"/>
    <n v="3285"/>
    <d v="2015-08-28T00:00:00"/>
    <x v="1"/>
    <x v="11"/>
    <n v="74801"/>
  </r>
  <r>
    <x v="48"/>
    <n v="68"/>
    <s v="Becky Martin"/>
    <x v="1"/>
    <n v="1"/>
    <x v="1295"/>
    <n v="23616"/>
    <s v="Not Specified"/>
    <n v="47"/>
    <n v="199.99"/>
    <n v="0.09"/>
    <x v="7483"/>
    <n v="24.49"/>
    <n v="2787.59"/>
    <n v="0.46"/>
    <x v="2"/>
    <x v="1"/>
    <x v="163"/>
    <x v="11"/>
    <x v="0"/>
    <n v="3303"/>
    <d v="2015-08-28T00:00:00"/>
    <x v="0"/>
    <x v="25"/>
    <n v="5451"/>
  </r>
  <r>
    <x v="1175"/>
    <n v="68"/>
    <s v="Annie Thurman"/>
    <x v="3"/>
    <n v="1"/>
    <x v="1295"/>
    <n v="28544"/>
    <s v="Critical"/>
    <n v="24"/>
    <n v="2.78"/>
    <n v="7.0000000000000007E-2"/>
    <x v="64"/>
    <n v="1.49"/>
    <n v="2.6859999999999999"/>
    <n v="0.36"/>
    <x v="0"/>
    <x v="0"/>
    <x v="473"/>
    <x v="3"/>
    <x v="1"/>
    <n v="3999"/>
    <d v="2015-08-29T00:00:00"/>
    <x v="0"/>
    <x v="5"/>
    <n v="84047"/>
  </r>
  <r>
    <x v="829"/>
    <n v="68"/>
    <s v="Becky Castell"/>
    <x v="3"/>
    <n v="1"/>
    <x v="1295"/>
    <n v="18113"/>
    <s v="Not Specified"/>
    <n v="27"/>
    <n v="130.97999999999999"/>
    <n v="0.08"/>
    <x v="7484"/>
    <n v="30"/>
    <n v="-514.32000000000005"/>
    <n v="0.78"/>
    <x v="1"/>
    <x v="2"/>
    <x v="477"/>
    <x v="1"/>
    <x v="2"/>
    <n v="2487"/>
    <d v="2015-08-30T00:00:00"/>
    <x v="2"/>
    <x v="14"/>
    <n v="60510"/>
  </r>
  <r>
    <x v="1203"/>
    <n v="68"/>
    <s v="Katherine Ducich"/>
    <x v="2"/>
    <n v="1"/>
    <x v="1295"/>
    <n v="52580"/>
    <s v="High"/>
    <n v="23"/>
    <n v="5.68"/>
    <n v="0.02"/>
    <x v="7485"/>
    <n v="1.39"/>
    <n v="46.69"/>
    <n v="0.38"/>
    <x v="0"/>
    <x v="0"/>
    <x v="263"/>
    <x v="15"/>
    <x v="1"/>
    <n v="7377"/>
    <d v="2015-08-30T00:00:00"/>
    <x v="0"/>
    <x v="2"/>
    <n v="94306"/>
  </r>
  <r>
    <x v="58"/>
    <n v="68"/>
    <s v="Amy Hunt"/>
    <x v="1"/>
    <n v="1"/>
    <x v="1295"/>
    <n v="52676"/>
    <s v="High"/>
    <n v="46"/>
    <n v="19.98"/>
    <n v="0.01"/>
    <x v="7486"/>
    <n v="5.86"/>
    <n v="320.67"/>
    <n v="0.38"/>
    <x v="0"/>
    <x v="0"/>
    <x v="1045"/>
    <x v="2"/>
    <x v="3"/>
    <n v="7394"/>
    <d v="2015-08-30T00:00:00"/>
    <x v="0"/>
    <x v="29"/>
    <n v="37087"/>
  </r>
  <r>
    <x v="773"/>
    <n v="68"/>
    <s v="Don Jones"/>
    <x v="2"/>
    <n v="1"/>
    <x v="1295"/>
    <n v="33186"/>
    <s v="Low"/>
    <n v="24"/>
    <n v="65.989999999999995"/>
    <n v="0.01"/>
    <x v="7487"/>
    <n v="5.26"/>
    <n v="221.184"/>
    <n v="0.56000000000000005"/>
    <x v="2"/>
    <x v="0"/>
    <x v="367"/>
    <x v="9"/>
    <x v="2"/>
    <n v="4659"/>
    <d v="2015-08-30T00:00:00"/>
    <x v="0"/>
    <x v="14"/>
    <n v="60409"/>
  </r>
  <r>
    <x v="1203"/>
    <n v="68"/>
    <s v="Katherine Ducich"/>
    <x v="2"/>
    <n v="1"/>
    <x v="1295"/>
    <n v="52580"/>
    <s v="High"/>
    <n v="16"/>
    <n v="22.98"/>
    <n v="0.04"/>
    <x v="7488"/>
    <n v="1.99"/>
    <n v="74.2"/>
    <n v="0.46"/>
    <x v="2"/>
    <x v="6"/>
    <x v="470"/>
    <x v="8"/>
    <x v="1"/>
    <n v="7376"/>
    <d v="2015-08-30T00:00:00"/>
    <x v="0"/>
    <x v="2"/>
    <n v="94306"/>
  </r>
  <r>
    <x v="1107"/>
    <n v="68"/>
    <s v="Sibella Parks"/>
    <x v="0"/>
    <n v="1"/>
    <x v="1296"/>
    <n v="38178"/>
    <s v="Medium"/>
    <n v="32"/>
    <n v="4.91"/>
    <n v="0.02"/>
    <x v="7489"/>
    <n v="0.5"/>
    <n v="71.599999999999994"/>
    <n v="0.36"/>
    <x v="0"/>
    <x v="0"/>
    <x v="210"/>
    <x v="12"/>
    <x v="1"/>
    <n v="5370"/>
    <d v="2015-08-30T00:00:00"/>
    <x v="0"/>
    <x v="6"/>
    <n v="97005"/>
  </r>
  <r>
    <x v="1108"/>
    <n v="68"/>
    <s v="Allen Golden"/>
    <x v="3"/>
    <n v="1"/>
    <x v="1296"/>
    <n v="22434"/>
    <s v="Critical"/>
    <n v="3"/>
    <n v="4.54"/>
    <n v="0.1"/>
    <x v="621"/>
    <n v="5.83"/>
    <n v="-14.685499999999999"/>
    <n v="0.36"/>
    <x v="0"/>
    <x v="0"/>
    <x v="1131"/>
    <x v="3"/>
    <x v="2"/>
    <n v="3125"/>
    <d v="2015-08-31T00:00:00"/>
    <x v="0"/>
    <x v="9"/>
    <n v="75088"/>
  </r>
  <r>
    <x v="1172"/>
    <n v="68"/>
    <s v="Allen Golden"/>
    <x v="3"/>
    <n v="1"/>
    <x v="1296"/>
    <n v="22434"/>
    <s v="Critical"/>
    <n v="39"/>
    <n v="3.28"/>
    <n v="0.01"/>
    <x v="7490"/>
    <n v="3.97"/>
    <n v="-92.29"/>
    <n v="0.56000000000000005"/>
    <x v="0"/>
    <x v="3"/>
    <x v="60"/>
    <x v="6"/>
    <x v="2"/>
    <n v="3126"/>
    <d v="2015-08-31T00:00:00"/>
    <x v="0"/>
    <x v="9"/>
    <n v="76903"/>
  </r>
  <r>
    <x v="108"/>
    <n v="68"/>
    <s v="Thea Hudgings"/>
    <x v="3"/>
    <n v="1"/>
    <x v="1296"/>
    <n v="59361"/>
    <s v="High"/>
    <n v="45"/>
    <n v="23.99"/>
    <n v="0.09"/>
    <x v="7491"/>
    <n v="6.3"/>
    <n v="218.65"/>
    <n v="0.38"/>
    <x v="2"/>
    <x v="5"/>
    <x v="604"/>
    <x v="7"/>
    <x v="3"/>
    <n v="8308"/>
    <d v="2015-08-31T00:00:00"/>
    <x v="0"/>
    <x v="12"/>
    <n v="33458"/>
  </r>
  <r>
    <x v="153"/>
    <n v="68"/>
    <s v="Eleni McCrary"/>
    <x v="1"/>
    <n v="1"/>
    <x v="1296"/>
    <n v="31232"/>
    <s v="High"/>
    <n v="9"/>
    <n v="286.85000000000002"/>
    <n v="0.01"/>
    <x v="7492"/>
    <n v="61.76"/>
    <n v="-715.11440000000005"/>
    <n v="0.78"/>
    <x v="1"/>
    <x v="4"/>
    <x v="818"/>
    <x v="4"/>
    <x v="0"/>
    <n v="4381"/>
    <d v="2015-09-01T00:00:00"/>
    <x v="2"/>
    <x v="25"/>
    <n v="5401"/>
  </r>
  <r>
    <x v="632"/>
    <n v="68"/>
    <s v="Cynthia Arntzen"/>
    <x v="0"/>
    <n v="1"/>
    <x v="1296"/>
    <n v="13575"/>
    <s v="Critical"/>
    <n v="15"/>
    <n v="6.48"/>
    <n v="0.09"/>
    <x v="7493"/>
    <n v="8.19"/>
    <n v="-65.67"/>
    <n v="0.37"/>
    <x v="0"/>
    <x v="0"/>
    <x v="247"/>
    <x v="2"/>
    <x v="3"/>
    <n v="1892"/>
    <d v="2015-09-01T00:00:00"/>
    <x v="1"/>
    <x v="29"/>
    <n v="37167"/>
  </r>
  <r>
    <x v="491"/>
    <n v="68"/>
    <s v="Sylvia Foulston"/>
    <x v="2"/>
    <n v="1"/>
    <x v="1297"/>
    <n v="50565"/>
    <s v="High"/>
    <n v="43"/>
    <n v="16.98"/>
    <n v="0.09"/>
    <x v="7494"/>
    <n v="12.39"/>
    <n v="-138.82"/>
    <n v="0.35"/>
    <x v="0"/>
    <x v="0"/>
    <x v="534"/>
    <x v="15"/>
    <x v="2"/>
    <n v="7087"/>
    <d v="2015-08-30T00:00:00"/>
    <x v="0"/>
    <x v="14"/>
    <n v="61761"/>
  </r>
  <r>
    <x v="947"/>
    <n v="68"/>
    <s v="Allen Armold"/>
    <x v="1"/>
    <n v="1"/>
    <x v="1297"/>
    <n v="58369"/>
    <s v="High"/>
    <n v="16"/>
    <n v="119.99"/>
    <n v="0.01"/>
    <x v="7495"/>
    <n v="56.14"/>
    <n v="-98.431799999999996"/>
    <n v="0.39"/>
    <x v="2"/>
    <x v="4"/>
    <x v="136"/>
    <x v="7"/>
    <x v="1"/>
    <n v="8166"/>
    <d v="2015-08-30T00:00:00"/>
    <x v="2"/>
    <x v="2"/>
    <n v="93277"/>
  </r>
  <r>
    <x v="197"/>
    <n v="68"/>
    <s v="Vicky Freymann"/>
    <x v="1"/>
    <n v="1"/>
    <x v="1297"/>
    <n v="26981"/>
    <s v="Medium"/>
    <n v="13"/>
    <n v="55.99"/>
    <n v="0.08"/>
    <x v="7496"/>
    <n v="1.25"/>
    <n v="142.983"/>
    <n v="0.35"/>
    <x v="2"/>
    <x v="6"/>
    <x v="609"/>
    <x v="9"/>
    <x v="2"/>
    <n v="3787"/>
    <d v="2015-08-30T00:00:00"/>
    <x v="0"/>
    <x v="24"/>
    <n v="48307"/>
  </r>
  <r>
    <x v="693"/>
    <n v="68"/>
    <s v="Ken Lonsdale"/>
    <x v="3"/>
    <n v="1"/>
    <x v="1297"/>
    <n v="9155"/>
    <s v="Critical"/>
    <n v="17"/>
    <n v="30.98"/>
    <n v="0.1"/>
    <x v="7497"/>
    <n v="11.63"/>
    <n v="54.6295"/>
    <n v="0.37"/>
    <x v="0"/>
    <x v="0"/>
    <x v="1227"/>
    <x v="3"/>
    <x v="2"/>
    <n v="1261"/>
    <d v="2015-08-31T00:00:00"/>
    <x v="0"/>
    <x v="26"/>
    <n v="63130"/>
  </r>
  <r>
    <x v="762"/>
    <n v="68"/>
    <s v="Cindy Stewart"/>
    <x v="2"/>
    <n v="1"/>
    <x v="1297"/>
    <n v="14439"/>
    <s v="High"/>
    <n v="27"/>
    <n v="54.96"/>
    <n v="0.09"/>
    <x v="7498"/>
    <n v="10.75"/>
    <n v="494.26"/>
    <n v="0.36"/>
    <x v="0"/>
    <x v="0"/>
    <x v="971"/>
    <x v="2"/>
    <x v="1"/>
    <n v="2028"/>
    <d v="2015-08-31T00:00:00"/>
    <x v="0"/>
    <x v="40"/>
    <n v="86301"/>
  </r>
  <r>
    <x v="601"/>
    <n v="68"/>
    <s v="Vicky Freymann"/>
    <x v="1"/>
    <n v="1"/>
    <x v="1297"/>
    <n v="26981"/>
    <s v="Medium"/>
    <n v="44"/>
    <n v="16.91"/>
    <n v="0.04"/>
    <x v="7499"/>
    <n v="6.25"/>
    <n v="30.17"/>
    <n v="0.57999999999999996"/>
    <x v="0"/>
    <x v="0"/>
    <x v="933"/>
    <x v="0"/>
    <x v="2"/>
    <n v="3788"/>
    <d v="2015-08-31T00:00:00"/>
    <x v="0"/>
    <x v="24"/>
    <n v="48066"/>
  </r>
  <r>
    <x v="947"/>
    <n v="68"/>
    <s v="Allen Armold"/>
    <x v="1"/>
    <n v="1"/>
    <x v="1297"/>
    <n v="58369"/>
    <s v="High"/>
    <n v="46"/>
    <n v="7.1"/>
    <n v="0.1"/>
    <x v="6286"/>
    <n v="6.05"/>
    <n v="-114.19499999999999"/>
    <n v="0.39"/>
    <x v="0"/>
    <x v="0"/>
    <x v="243"/>
    <x v="3"/>
    <x v="1"/>
    <n v="8165"/>
    <d v="2015-08-31T00:00:00"/>
    <x v="0"/>
    <x v="2"/>
    <n v="93277"/>
  </r>
  <r>
    <x v="672"/>
    <n v="68"/>
    <s v="Adrian Shami"/>
    <x v="3"/>
    <n v="1"/>
    <x v="1297"/>
    <n v="52230"/>
    <s v="Critical"/>
    <n v="29"/>
    <n v="95.98"/>
    <n v="0.06"/>
    <x v="7500"/>
    <n v="58.2"/>
    <n v="-793.36"/>
    <n v="0.57999999999999996"/>
    <x v="1"/>
    <x v="2"/>
    <x v="1056"/>
    <x v="1"/>
    <x v="1"/>
    <n v="7331"/>
    <d v="2015-09-01T00:00:00"/>
    <x v="2"/>
    <x v="21"/>
    <n v="98052"/>
  </r>
  <r>
    <x v="102"/>
    <n v="68"/>
    <s v="Larry Tron"/>
    <x v="1"/>
    <n v="1"/>
    <x v="1297"/>
    <n v="40007"/>
    <s v="Not Specified"/>
    <n v="45"/>
    <n v="4.13"/>
    <n v="0.02"/>
    <x v="7501"/>
    <n v="1.17"/>
    <n v="21.93"/>
    <n v="0.56999999999999995"/>
    <x v="0"/>
    <x v="3"/>
    <x v="588"/>
    <x v="6"/>
    <x v="1"/>
    <n v="5656"/>
    <d v="2015-09-01T00:00:00"/>
    <x v="0"/>
    <x v="5"/>
    <n v="84117"/>
  </r>
  <r>
    <x v="1275"/>
    <n v="68"/>
    <s v="Muhammed MacIntyre"/>
    <x v="0"/>
    <n v="1"/>
    <x v="1298"/>
    <n v="37253"/>
    <s v="High"/>
    <n v="46"/>
    <n v="26.31"/>
    <n v="0.09"/>
    <x v="7502"/>
    <n v="5.89"/>
    <n v="-99.55"/>
    <n v="0.75"/>
    <x v="2"/>
    <x v="0"/>
    <x v="914"/>
    <x v="8"/>
    <x v="2"/>
    <n v="5236"/>
    <d v="2015-09-01T00:00:00"/>
    <x v="0"/>
    <x v="14"/>
    <n v="60194"/>
  </r>
  <r>
    <x v="573"/>
    <n v="68"/>
    <s v="Jennifer Patt"/>
    <x v="1"/>
    <n v="1"/>
    <x v="1298"/>
    <n v="43588"/>
    <s v="Medium"/>
    <n v="6"/>
    <n v="3.38"/>
    <n v="0.09"/>
    <x v="7503"/>
    <n v="1.0900000000000001"/>
    <n v="-0.74"/>
    <n v="0.39"/>
    <x v="0"/>
    <x v="3"/>
    <x v="357"/>
    <x v="2"/>
    <x v="0"/>
    <n v="6155"/>
    <d v="2015-09-02T00:00:00"/>
    <x v="0"/>
    <x v="25"/>
    <n v="5201"/>
  </r>
  <r>
    <x v="283"/>
    <n v="68"/>
    <s v="Alejandro Grove"/>
    <x v="2"/>
    <n v="1"/>
    <x v="1298"/>
    <n v="30054"/>
    <s v="Not Specified"/>
    <n v="33"/>
    <n v="9.3800000000000008"/>
    <n v="0.03"/>
    <x v="7504"/>
    <n v="4.93"/>
    <n v="-9.18"/>
    <n v="0.56999999999999995"/>
    <x v="1"/>
    <x v="0"/>
    <x v="867"/>
    <x v="5"/>
    <x v="0"/>
    <n v="4232"/>
    <d v="2015-09-03T00:00:00"/>
    <x v="0"/>
    <x v="20"/>
    <n v="44708"/>
  </r>
  <r>
    <x v="689"/>
    <n v="68"/>
    <s v="Sarah Brown"/>
    <x v="3"/>
    <n v="1"/>
    <x v="1298"/>
    <n v="43270"/>
    <s v="Critical"/>
    <n v="35"/>
    <n v="10.35"/>
    <n v="0.06"/>
    <x v="7505"/>
    <n v="0.99"/>
    <n v="154.54"/>
    <n v="0.37"/>
    <x v="0"/>
    <x v="0"/>
    <x v="999"/>
    <x v="12"/>
    <x v="0"/>
    <n v="6108"/>
    <d v="2015-09-03T00:00:00"/>
    <x v="0"/>
    <x v="13"/>
    <n v="14043"/>
  </r>
  <r>
    <x v="1091"/>
    <n v="68"/>
    <s v="Roland Fjeld"/>
    <x v="2"/>
    <n v="1"/>
    <x v="1298"/>
    <n v="25797"/>
    <s v="Not Specified"/>
    <n v="28"/>
    <n v="31.78"/>
    <n v="0"/>
    <x v="7506"/>
    <n v="1.99"/>
    <n v="368.86"/>
    <n v="0.42"/>
    <x v="2"/>
    <x v="6"/>
    <x v="186"/>
    <x v="8"/>
    <x v="1"/>
    <n v="3607"/>
    <d v="2015-09-03T00:00:00"/>
    <x v="0"/>
    <x v="2"/>
    <n v="92020"/>
  </r>
  <r>
    <x v="717"/>
    <n v="68"/>
    <s v="Jennifer Patt"/>
    <x v="1"/>
    <n v="1"/>
    <x v="1298"/>
    <n v="43588"/>
    <s v="Medium"/>
    <n v="16"/>
    <n v="236.97"/>
    <n v="0.04"/>
    <x v="7507"/>
    <n v="59.24"/>
    <n v="-572.68539899999996"/>
    <n v="0.61"/>
    <x v="1"/>
    <x v="4"/>
    <x v="254"/>
    <x v="4"/>
    <x v="0"/>
    <n v="6156"/>
    <d v="2015-09-04T00:00:00"/>
    <x v="2"/>
    <x v="19"/>
    <n v="4901"/>
  </r>
  <r>
    <x v="573"/>
    <n v="68"/>
    <s v="Hunter Lopez"/>
    <x v="3"/>
    <n v="1"/>
    <x v="1299"/>
    <n v="25666"/>
    <s v="Critical"/>
    <n v="23"/>
    <n v="12.21"/>
    <n v="0.1"/>
    <x v="7508"/>
    <n v="4.8099999999999996"/>
    <n v="-37.85"/>
    <n v="0.57999999999999996"/>
    <x v="0"/>
    <x v="0"/>
    <x v="1001"/>
    <x v="0"/>
    <x v="0"/>
    <n v="3598"/>
    <d v="2015-09-02T00:00:00"/>
    <x v="0"/>
    <x v="25"/>
    <n v="5201"/>
  </r>
  <r>
    <x v="1228"/>
    <n v="68"/>
    <s v="Bill Donatelli"/>
    <x v="2"/>
    <n v="1"/>
    <x v="1299"/>
    <n v="13345"/>
    <s v="Not Specified"/>
    <n v="45"/>
    <n v="10.98"/>
    <n v="0.1"/>
    <x v="7509"/>
    <n v="3.37"/>
    <n v="28.39"/>
    <n v="0.56999999999999995"/>
    <x v="0"/>
    <x v="6"/>
    <x v="457"/>
    <x v="16"/>
    <x v="2"/>
    <n v="1854"/>
    <d v="2015-09-02T00:00:00"/>
    <x v="0"/>
    <x v="7"/>
    <n v="68025"/>
  </r>
  <r>
    <x v="403"/>
    <n v="68"/>
    <s v="Maria Zettner"/>
    <x v="2"/>
    <n v="1"/>
    <x v="1299"/>
    <n v="40193"/>
    <s v="High"/>
    <n v="34"/>
    <n v="115.99"/>
    <n v="7.0000000000000007E-2"/>
    <x v="7510"/>
    <n v="2.5"/>
    <n v="692.77499999999998"/>
    <n v="0.56999999999999995"/>
    <x v="2"/>
    <x v="0"/>
    <x v="1182"/>
    <x v="9"/>
    <x v="2"/>
    <n v="5685"/>
    <d v="2015-09-02T00:00:00"/>
    <x v="1"/>
    <x v="23"/>
    <n v="53094"/>
  </r>
  <r>
    <x v="1309"/>
    <n v="68"/>
    <s v="Adam Hart"/>
    <x v="2"/>
    <n v="1"/>
    <x v="1299"/>
    <n v="33702"/>
    <s v="Not Specified"/>
    <n v="14"/>
    <n v="2.89"/>
    <n v="0"/>
    <x v="7511"/>
    <n v="0.5"/>
    <n v="28.11"/>
    <n v="0.38"/>
    <x v="0"/>
    <x v="0"/>
    <x v="158"/>
    <x v="12"/>
    <x v="1"/>
    <n v="4737"/>
    <d v="2015-09-03T00:00:00"/>
    <x v="1"/>
    <x v="2"/>
    <n v="92630"/>
  </r>
  <r>
    <x v="1406"/>
    <n v="68"/>
    <s v="Hunter Lopez"/>
    <x v="3"/>
    <n v="1"/>
    <x v="1299"/>
    <n v="25666"/>
    <s v="Critical"/>
    <n v="36"/>
    <n v="140.85"/>
    <n v="0.06"/>
    <x v="7512"/>
    <n v="19.989999999999998"/>
    <n v="369.46"/>
    <n v="0.73"/>
    <x v="0"/>
    <x v="0"/>
    <x v="872"/>
    <x v="0"/>
    <x v="0"/>
    <n v="3599"/>
    <d v="2015-09-03T00:00:00"/>
    <x v="0"/>
    <x v="28"/>
    <n v="1545"/>
  </r>
  <r>
    <x v="193"/>
    <n v="68"/>
    <s v="Anna Chung"/>
    <x v="1"/>
    <n v="1"/>
    <x v="1299"/>
    <n v="20066"/>
    <s v="Critical"/>
    <n v="3"/>
    <n v="11.58"/>
    <n v="0.02"/>
    <x v="7513"/>
    <n v="5.72"/>
    <n v="-11.69"/>
    <n v="0.35"/>
    <x v="0"/>
    <x v="0"/>
    <x v="131"/>
    <x v="15"/>
    <x v="1"/>
    <n v="2778"/>
    <d v="2015-09-03T00:00:00"/>
    <x v="0"/>
    <x v="40"/>
    <n v="85335"/>
  </r>
  <r>
    <x v="1228"/>
    <n v="68"/>
    <s v="Bill Donatelli"/>
    <x v="2"/>
    <n v="1"/>
    <x v="1299"/>
    <n v="13345"/>
    <s v="Not Specified"/>
    <n v="24"/>
    <n v="4.7699999999999996"/>
    <n v="0.02"/>
    <x v="7514"/>
    <n v="2.39"/>
    <n v="-42.05"/>
    <n v="0.72"/>
    <x v="2"/>
    <x v="6"/>
    <x v="488"/>
    <x v="8"/>
    <x v="2"/>
    <n v="1853"/>
    <d v="2015-09-03T00:00:00"/>
    <x v="0"/>
    <x v="7"/>
    <n v="68025"/>
  </r>
  <r>
    <x v="1257"/>
    <n v="68"/>
    <s v="Tony Sayre"/>
    <x v="0"/>
    <n v="1"/>
    <x v="1299"/>
    <n v="25985"/>
    <s v="Low"/>
    <n v="50"/>
    <n v="4.91"/>
    <n v="0.1"/>
    <x v="7515"/>
    <n v="3.05"/>
    <n v="-39.71"/>
    <n v="0.52"/>
    <x v="1"/>
    <x v="6"/>
    <x v="1034"/>
    <x v="5"/>
    <x v="0"/>
    <n v="3635"/>
    <d v="2015-09-04T00:00:00"/>
    <x v="0"/>
    <x v="13"/>
    <n v="11703"/>
  </r>
  <r>
    <x v="193"/>
    <n v="68"/>
    <s v="Anna Chung"/>
    <x v="1"/>
    <n v="1"/>
    <x v="1299"/>
    <n v="20066"/>
    <s v="Critical"/>
    <n v="16"/>
    <n v="30.98"/>
    <n v="0"/>
    <x v="5143"/>
    <n v="8.74"/>
    <n v="124.18"/>
    <n v="0.4"/>
    <x v="0"/>
    <x v="0"/>
    <x v="307"/>
    <x v="2"/>
    <x v="1"/>
    <n v="2779"/>
    <d v="2015-09-04T00:00:00"/>
    <x v="0"/>
    <x v="40"/>
    <n v="85335"/>
  </r>
  <r>
    <x v="1257"/>
    <n v="68"/>
    <s v="Tony Sayre"/>
    <x v="0"/>
    <n v="1"/>
    <x v="1299"/>
    <n v="25985"/>
    <s v="Low"/>
    <n v="22"/>
    <n v="3.78"/>
    <n v="0.1"/>
    <x v="3338"/>
    <n v="0.71"/>
    <n v="25.18"/>
    <n v="0.39"/>
    <x v="0"/>
    <x v="3"/>
    <x v="940"/>
    <x v="14"/>
    <x v="0"/>
    <n v="3636"/>
    <d v="2015-09-06T00:00:00"/>
    <x v="0"/>
    <x v="13"/>
    <n v="11703"/>
  </r>
  <r>
    <x v="39"/>
    <n v="68"/>
    <s v="Brendan Murry"/>
    <x v="2"/>
    <n v="1"/>
    <x v="1299"/>
    <n v="39808"/>
    <s v="Low"/>
    <n v="31"/>
    <n v="125.99"/>
    <n v="0.03"/>
    <x v="7516"/>
    <n v="2.5"/>
    <n v="868.47299999999996"/>
    <n v="0.6"/>
    <x v="2"/>
    <x v="0"/>
    <x v="342"/>
    <x v="9"/>
    <x v="1"/>
    <n v="5619"/>
    <d v="2015-09-06T00:00:00"/>
    <x v="0"/>
    <x v="2"/>
    <n v="95020"/>
  </r>
  <r>
    <x v="39"/>
    <n v="68"/>
    <s v="Brendan Murry"/>
    <x v="2"/>
    <n v="1"/>
    <x v="1299"/>
    <n v="39808"/>
    <s v="Low"/>
    <n v="50"/>
    <n v="39.979999999999997"/>
    <n v="0.03"/>
    <x v="7517"/>
    <n v="9.83"/>
    <n v="655.36"/>
    <n v="0.4"/>
    <x v="0"/>
    <x v="0"/>
    <x v="1011"/>
    <x v="15"/>
    <x v="1"/>
    <n v="5618"/>
    <d v="2015-09-09T00:00:00"/>
    <x v="0"/>
    <x v="2"/>
    <n v="95020"/>
  </r>
  <r>
    <x v="308"/>
    <n v="68"/>
    <s v="Christopher Conant"/>
    <x v="1"/>
    <n v="1"/>
    <x v="1300"/>
    <n v="57152"/>
    <s v="Low"/>
    <n v="6"/>
    <n v="3.8"/>
    <n v="0.08"/>
    <x v="7518"/>
    <n v="1.49"/>
    <n v="-2.6564999999999999"/>
    <n v="0.38"/>
    <x v="0"/>
    <x v="0"/>
    <x v="259"/>
    <x v="3"/>
    <x v="1"/>
    <n v="7994"/>
    <d v="2015-09-03T00:00:00"/>
    <x v="0"/>
    <x v="21"/>
    <n v="98408"/>
  </r>
  <r>
    <x v="309"/>
    <n v="68"/>
    <s v="Scott Cohen"/>
    <x v="3"/>
    <n v="1"/>
    <x v="1300"/>
    <n v="40802"/>
    <s v="High"/>
    <n v="28"/>
    <n v="115.99"/>
    <n v="0.04"/>
    <x v="7519"/>
    <n v="56.14"/>
    <n v="26.05"/>
    <n v="0.4"/>
    <x v="2"/>
    <x v="2"/>
    <x v="104"/>
    <x v="7"/>
    <x v="0"/>
    <n v="5743"/>
    <d v="2015-09-04T00:00:00"/>
    <x v="2"/>
    <x v="20"/>
    <n v="43050"/>
  </r>
  <r>
    <x v="21"/>
    <n v="68"/>
    <s v="David Flashing"/>
    <x v="1"/>
    <n v="1"/>
    <x v="1300"/>
    <n v="15781"/>
    <s v="High"/>
    <n v="29"/>
    <n v="27.48"/>
    <n v="0.01"/>
    <x v="7520"/>
    <n v="4"/>
    <n v="0.9"/>
    <n v="0.75"/>
    <x v="2"/>
    <x v="0"/>
    <x v="532"/>
    <x v="8"/>
    <x v="0"/>
    <n v="2191"/>
    <d v="2015-09-04T00:00:00"/>
    <x v="0"/>
    <x v="15"/>
    <n v="6010"/>
  </r>
  <r>
    <x v="544"/>
    <n v="68"/>
    <s v="Thea Hendricks"/>
    <x v="1"/>
    <n v="1"/>
    <x v="1300"/>
    <n v="4581"/>
    <s v="Not Specified"/>
    <n v="25"/>
    <n v="90.48"/>
    <n v="0.02"/>
    <x v="7521"/>
    <n v="19.989999999999998"/>
    <n v="739.91"/>
    <n v="0.4"/>
    <x v="0"/>
    <x v="0"/>
    <x v="97"/>
    <x v="15"/>
    <x v="1"/>
    <n v="651"/>
    <d v="2015-09-05T00:00:00"/>
    <x v="0"/>
    <x v="2"/>
    <n v="92277"/>
  </r>
  <r>
    <x v="1029"/>
    <n v="68"/>
    <s v="Brian Stugart"/>
    <x v="3"/>
    <n v="1"/>
    <x v="1300"/>
    <n v="49094"/>
    <s v="Critical"/>
    <n v="31"/>
    <n v="27.48"/>
    <n v="0.03"/>
    <x v="7522"/>
    <n v="4"/>
    <n v="-25.98"/>
    <n v="0.75"/>
    <x v="2"/>
    <x v="0"/>
    <x v="532"/>
    <x v="8"/>
    <x v="2"/>
    <n v="6888"/>
    <d v="2015-09-05T00:00:00"/>
    <x v="0"/>
    <x v="9"/>
    <n v="76067"/>
  </r>
  <r>
    <x v="308"/>
    <n v="68"/>
    <s v="Christopher Conant"/>
    <x v="1"/>
    <n v="1"/>
    <x v="1300"/>
    <n v="57152"/>
    <s v="Low"/>
    <n v="18"/>
    <n v="15.57"/>
    <n v="0.03"/>
    <x v="7523"/>
    <n v="1.39"/>
    <n v="109.19"/>
    <n v="0.38"/>
    <x v="0"/>
    <x v="0"/>
    <x v="353"/>
    <x v="15"/>
    <x v="1"/>
    <n v="7995"/>
    <d v="2015-09-10T00:00:00"/>
    <x v="0"/>
    <x v="21"/>
    <n v="98408"/>
  </r>
  <r>
    <x v="190"/>
    <n v="68"/>
    <s v="Harold Ryan"/>
    <x v="1"/>
    <n v="1"/>
    <x v="1301"/>
    <n v="2560"/>
    <s v="Critical"/>
    <n v="32"/>
    <n v="20.97"/>
    <n v="0"/>
    <x v="7524"/>
    <n v="6.5"/>
    <n v="-84.07"/>
    <n v="0.78"/>
    <x v="2"/>
    <x v="0"/>
    <x v="992"/>
    <x v="8"/>
    <x v="0"/>
    <n v="365"/>
    <d v="2015-09-05T00:00:00"/>
    <x v="0"/>
    <x v="20"/>
    <n v="43081"/>
  </r>
  <r>
    <x v="190"/>
    <n v="68"/>
    <s v="Harold Ryan"/>
    <x v="1"/>
    <n v="1"/>
    <x v="1301"/>
    <n v="2560"/>
    <s v="Critical"/>
    <n v="23"/>
    <n v="4.9800000000000004"/>
    <n v="7.0000000000000007E-2"/>
    <x v="7525"/>
    <n v="5.49"/>
    <n v="-65.62"/>
    <n v="0.38"/>
    <x v="0"/>
    <x v="0"/>
    <x v="552"/>
    <x v="2"/>
    <x v="0"/>
    <n v="366"/>
    <d v="2015-09-06T00:00:00"/>
    <x v="0"/>
    <x v="20"/>
    <n v="43081"/>
  </r>
  <r>
    <x v="345"/>
    <n v="68"/>
    <s v="Nora Paige"/>
    <x v="3"/>
    <n v="1"/>
    <x v="1301"/>
    <n v="16231"/>
    <s v="Low"/>
    <n v="20"/>
    <n v="124.49"/>
    <n v="7.0000000000000007E-2"/>
    <x v="7526"/>
    <n v="51.94"/>
    <n v="-500.45710000000003"/>
    <n v="0.63"/>
    <x v="1"/>
    <x v="4"/>
    <x v="773"/>
    <x v="4"/>
    <x v="0"/>
    <n v="2260"/>
    <d v="2015-09-09T00:00:00"/>
    <x v="2"/>
    <x v="19"/>
    <n v="4401"/>
  </r>
  <r>
    <x v="718"/>
    <n v="68"/>
    <s v="Naresj Patel"/>
    <x v="2"/>
    <n v="1"/>
    <x v="1301"/>
    <n v="39555"/>
    <s v="Low"/>
    <n v="38"/>
    <n v="27.18"/>
    <n v="0.01"/>
    <x v="7527"/>
    <n v="8.23"/>
    <n v="352.96"/>
    <n v="0.38"/>
    <x v="0"/>
    <x v="0"/>
    <x v="595"/>
    <x v="15"/>
    <x v="2"/>
    <n v="5580"/>
    <d v="2015-09-09T00:00:00"/>
    <x v="0"/>
    <x v="9"/>
    <n v="76248"/>
  </r>
  <r>
    <x v="17"/>
    <n v="68"/>
    <s v="Anthony Witt"/>
    <x v="2"/>
    <n v="1"/>
    <x v="1302"/>
    <n v="14695"/>
    <s v="High"/>
    <n v="40"/>
    <n v="48.58"/>
    <n v="0.05"/>
    <x v="7528"/>
    <n v="54.11"/>
    <n v="-1609.92"/>
    <n v="0.69"/>
    <x v="1"/>
    <x v="4"/>
    <x v="1151"/>
    <x v="10"/>
    <x v="2"/>
    <n v="2057"/>
    <d v="2015-09-06T00:00:00"/>
    <x v="2"/>
    <x v="9"/>
    <n v="77536"/>
  </r>
  <r>
    <x v="269"/>
    <n v="68"/>
    <s v="Cynthia Arntzen"/>
    <x v="0"/>
    <n v="1"/>
    <x v="1302"/>
    <n v="22182"/>
    <s v="Medium"/>
    <n v="4"/>
    <n v="12.53"/>
    <n v="0.09"/>
    <x v="7529"/>
    <n v="7.17"/>
    <n v="-19.343"/>
    <n v="0.38"/>
    <x v="0"/>
    <x v="0"/>
    <x v="242"/>
    <x v="3"/>
    <x v="3"/>
    <n v="3092"/>
    <d v="2015-09-06T00:00:00"/>
    <x v="0"/>
    <x v="29"/>
    <n v="37174"/>
  </r>
  <r>
    <x v="851"/>
    <n v="68"/>
    <s v="Arthur Wiediger"/>
    <x v="2"/>
    <n v="1"/>
    <x v="1302"/>
    <n v="23649"/>
    <s v="Not Specified"/>
    <n v="42"/>
    <n v="125.99"/>
    <n v="0.01"/>
    <x v="7530"/>
    <n v="8.08"/>
    <n v="1222.1369999999999"/>
    <n v="0.56999999999999995"/>
    <x v="2"/>
    <x v="0"/>
    <x v="1052"/>
    <x v="9"/>
    <x v="2"/>
    <n v="3312"/>
    <d v="2015-09-06T00:00:00"/>
    <x v="0"/>
    <x v="9"/>
    <n v="78589"/>
  </r>
  <r>
    <x v="459"/>
    <n v="68"/>
    <s v="Suzanne McNair"/>
    <x v="0"/>
    <n v="1"/>
    <x v="1302"/>
    <n v="56548"/>
    <s v="Medium"/>
    <n v="7"/>
    <n v="218.75"/>
    <n v="0.03"/>
    <x v="7531"/>
    <n v="69.64"/>
    <n v="-211.51"/>
    <n v="0.77"/>
    <x v="1"/>
    <x v="4"/>
    <x v="189"/>
    <x v="4"/>
    <x v="3"/>
    <n v="7905"/>
    <d v="2015-09-07T00:00:00"/>
    <x v="2"/>
    <x v="8"/>
    <n v="70458"/>
  </r>
  <r>
    <x v="269"/>
    <n v="68"/>
    <s v="Cynthia Arntzen"/>
    <x v="0"/>
    <n v="1"/>
    <x v="1302"/>
    <n v="22182"/>
    <s v="Medium"/>
    <n v="48"/>
    <n v="49.34"/>
    <n v="0.09"/>
    <x v="7532"/>
    <n v="10.25"/>
    <n v="528.11"/>
    <n v="0.56999999999999995"/>
    <x v="1"/>
    <x v="1"/>
    <x v="521"/>
    <x v="5"/>
    <x v="3"/>
    <n v="3094"/>
    <d v="2015-09-07T00:00:00"/>
    <x v="1"/>
    <x v="29"/>
    <n v="37174"/>
  </r>
  <r>
    <x v="252"/>
    <n v="68"/>
    <s v="Carlos Soltero"/>
    <x v="3"/>
    <n v="1"/>
    <x v="1302"/>
    <n v="52130"/>
    <s v="Low"/>
    <n v="36"/>
    <n v="40.89"/>
    <n v="0.1"/>
    <x v="7533"/>
    <n v="18.98"/>
    <n v="-4.01"/>
    <n v="0.56999999999999995"/>
    <x v="1"/>
    <x v="0"/>
    <x v="443"/>
    <x v="5"/>
    <x v="2"/>
    <n v="7311"/>
    <d v="2015-09-07T00:00:00"/>
    <x v="0"/>
    <x v="36"/>
    <n v="47201"/>
  </r>
  <r>
    <x v="1035"/>
    <n v="68"/>
    <s v="Hallie Redmond"/>
    <x v="1"/>
    <n v="1"/>
    <x v="1302"/>
    <n v="2147"/>
    <s v="Not Specified"/>
    <n v="15"/>
    <n v="40.98"/>
    <n v="0.04"/>
    <x v="7534"/>
    <n v="5.33"/>
    <n v="92.81"/>
    <n v="0.56999999999999995"/>
    <x v="0"/>
    <x v="0"/>
    <x v="1128"/>
    <x v="13"/>
    <x v="2"/>
    <n v="309"/>
    <d v="2015-09-07T00:00:00"/>
    <x v="1"/>
    <x v="26"/>
    <n v="63135"/>
  </r>
  <r>
    <x v="252"/>
    <n v="68"/>
    <s v="Carlos Soltero"/>
    <x v="3"/>
    <n v="1"/>
    <x v="1302"/>
    <n v="52130"/>
    <s v="Low"/>
    <n v="13"/>
    <n v="4.13"/>
    <n v="0"/>
    <x v="7535"/>
    <n v="5.34"/>
    <n v="-39.962499999999999"/>
    <n v="0.38"/>
    <x v="0"/>
    <x v="0"/>
    <x v="649"/>
    <x v="3"/>
    <x v="2"/>
    <n v="7310"/>
    <d v="2015-09-07T00:00:00"/>
    <x v="0"/>
    <x v="36"/>
    <n v="47201"/>
  </r>
  <r>
    <x v="804"/>
    <n v="68"/>
    <s v="Anna Andreadi"/>
    <x v="0"/>
    <n v="1"/>
    <x v="1302"/>
    <n v="30660"/>
    <s v="Critical"/>
    <n v="16"/>
    <n v="71.37"/>
    <n v="0.02"/>
    <x v="7536"/>
    <n v="69"/>
    <n v="-647.13599999999997"/>
    <n v="0.68"/>
    <x v="1"/>
    <x v="1"/>
    <x v="222"/>
    <x v="4"/>
    <x v="2"/>
    <n v="4308"/>
    <d v="2015-09-08T00:00:00"/>
    <x v="0"/>
    <x v="38"/>
    <n v="66212"/>
  </r>
  <r>
    <x v="851"/>
    <n v="68"/>
    <s v="Arthur Wiediger"/>
    <x v="2"/>
    <n v="1"/>
    <x v="1302"/>
    <n v="23649"/>
    <s v="Not Specified"/>
    <n v="30"/>
    <n v="195.99"/>
    <n v="0.1"/>
    <x v="7537"/>
    <n v="4.2"/>
    <n v="687.41099999999994"/>
    <n v="0.6"/>
    <x v="2"/>
    <x v="0"/>
    <x v="838"/>
    <x v="9"/>
    <x v="2"/>
    <n v="3311"/>
    <d v="2015-09-08T00:00:00"/>
    <x v="0"/>
    <x v="9"/>
    <n v="78589"/>
  </r>
  <r>
    <x v="269"/>
    <n v="68"/>
    <s v="Cynthia Arntzen"/>
    <x v="0"/>
    <n v="1"/>
    <x v="1302"/>
    <n v="22182"/>
    <s v="Medium"/>
    <n v="9"/>
    <n v="19.98"/>
    <n v="0.06"/>
    <x v="7538"/>
    <n v="4"/>
    <n v="-63.48"/>
    <n v="0.68"/>
    <x v="2"/>
    <x v="0"/>
    <x v="368"/>
    <x v="8"/>
    <x v="3"/>
    <n v="3093"/>
    <d v="2015-09-08T00:00:00"/>
    <x v="0"/>
    <x v="29"/>
    <n v="37174"/>
  </r>
  <r>
    <x v="757"/>
    <n v="68"/>
    <s v="Rob Dowd"/>
    <x v="2"/>
    <n v="1"/>
    <x v="1302"/>
    <n v="34852"/>
    <s v="Low"/>
    <n v="26"/>
    <n v="2.08"/>
    <n v="0.04"/>
    <x v="7539"/>
    <n v="1.49"/>
    <n v="-10.948"/>
    <n v="0.38"/>
    <x v="0"/>
    <x v="0"/>
    <x v="1081"/>
    <x v="3"/>
    <x v="2"/>
    <n v="4899"/>
    <d v="2015-09-09T00:00:00"/>
    <x v="0"/>
    <x v="24"/>
    <n v="48640"/>
  </r>
  <r>
    <x v="75"/>
    <n v="68"/>
    <s v="Barry Franz"/>
    <x v="2"/>
    <n v="1"/>
    <x v="1303"/>
    <n v="1991"/>
    <s v="Not Specified"/>
    <n v="27"/>
    <n v="136.97999999999999"/>
    <n v="0.09"/>
    <x v="7540"/>
    <n v="24.49"/>
    <n v="921.7"/>
    <n v="0.59"/>
    <x v="1"/>
    <x v="1"/>
    <x v="711"/>
    <x v="5"/>
    <x v="0"/>
    <n v="286"/>
    <d v="2015-09-06T00:00:00"/>
    <x v="0"/>
    <x v="0"/>
    <n v="15122"/>
  </r>
  <r>
    <x v="75"/>
    <n v="68"/>
    <s v="Barry Franz"/>
    <x v="2"/>
    <n v="1"/>
    <x v="1303"/>
    <n v="1991"/>
    <s v="Not Specified"/>
    <n v="37"/>
    <n v="399.98"/>
    <n v="0.01"/>
    <x v="7541"/>
    <n v="12.06"/>
    <n v="5050.1000000000004"/>
    <n v="0.56000000000000005"/>
    <x v="2"/>
    <x v="4"/>
    <x v="84"/>
    <x v="7"/>
    <x v="0"/>
    <n v="287"/>
    <d v="2015-09-07T00:00:00"/>
    <x v="2"/>
    <x v="0"/>
    <n v="15122"/>
  </r>
  <r>
    <x v="367"/>
    <n v="68"/>
    <s v="Fred McMath"/>
    <x v="0"/>
    <n v="1"/>
    <x v="1303"/>
    <n v="34309"/>
    <s v="High"/>
    <n v="16"/>
    <n v="4.37"/>
    <n v="0"/>
    <x v="58"/>
    <n v="5.15"/>
    <n v="-56.62"/>
    <n v="0.59"/>
    <x v="0"/>
    <x v="0"/>
    <x v="793"/>
    <x v="13"/>
    <x v="0"/>
    <n v="4826"/>
    <d v="2015-09-08T00:00:00"/>
    <x v="0"/>
    <x v="22"/>
    <n v="7801"/>
  </r>
  <r>
    <x v="803"/>
    <n v="68"/>
    <s v="Denny Ordway"/>
    <x v="0"/>
    <n v="1"/>
    <x v="1303"/>
    <n v="54086"/>
    <s v="Low"/>
    <n v="23"/>
    <n v="270.97000000000003"/>
    <n v="0.06"/>
    <x v="7542"/>
    <n v="28.06"/>
    <n v="842.83"/>
    <n v="0.56000000000000005"/>
    <x v="2"/>
    <x v="2"/>
    <x v="364"/>
    <x v="7"/>
    <x v="1"/>
    <n v="7561"/>
    <d v="2015-09-08T00:00:00"/>
    <x v="2"/>
    <x v="2"/>
    <n v="92399"/>
  </r>
  <r>
    <x v="1313"/>
    <n v="68"/>
    <s v="Raymond Book"/>
    <x v="3"/>
    <n v="1"/>
    <x v="1304"/>
    <n v="29536"/>
    <s v="Medium"/>
    <n v="11"/>
    <n v="220.98"/>
    <n v="7.0000000000000007E-2"/>
    <x v="7543"/>
    <n v="64.66"/>
    <n v="-176.77"/>
    <n v="0.62"/>
    <x v="1"/>
    <x v="4"/>
    <x v="359"/>
    <x v="10"/>
    <x v="1"/>
    <n v="4166"/>
    <d v="2015-09-09T00:00:00"/>
    <x v="2"/>
    <x v="21"/>
    <n v="98011"/>
  </r>
  <r>
    <x v="1313"/>
    <n v="68"/>
    <s v="Raymond Book"/>
    <x v="3"/>
    <n v="1"/>
    <x v="1304"/>
    <n v="29536"/>
    <s v="Medium"/>
    <n v="5"/>
    <n v="100.98"/>
    <n v="0.05"/>
    <x v="7544"/>
    <n v="15.66"/>
    <n v="-72.73"/>
    <n v="0.56999999999999995"/>
    <x v="0"/>
    <x v="2"/>
    <x v="1185"/>
    <x v="13"/>
    <x v="1"/>
    <n v="4165"/>
    <d v="2015-09-09T00:00:00"/>
    <x v="2"/>
    <x v="21"/>
    <n v="98011"/>
  </r>
  <r>
    <x v="1313"/>
    <n v="68"/>
    <s v="Raymond Book"/>
    <x v="3"/>
    <n v="1"/>
    <x v="1304"/>
    <n v="29536"/>
    <s v="Medium"/>
    <n v="26"/>
    <n v="35.44"/>
    <n v="0.03"/>
    <x v="7545"/>
    <n v="19.989999999999998"/>
    <n v="26.64"/>
    <n v="0.38"/>
    <x v="0"/>
    <x v="0"/>
    <x v="890"/>
    <x v="2"/>
    <x v="1"/>
    <n v="4167"/>
    <d v="2015-09-09T00:00:00"/>
    <x v="0"/>
    <x v="21"/>
    <n v="98011"/>
  </r>
  <r>
    <x v="360"/>
    <n v="68"/>
    <s v="Odella Nelson"/>
    <x v="0"/>
    <n v="1"/>
    <x v="1304"/>
    <n v="43713"/>
    <s v="Medium"/>
    <n v="12"/>
    <n v="2.6"/>
    <n v="0.05"/>
    <x v="7546"/>
    <n v="2.4"/>
    <n v="-17.690000000000001"/>
    <n v="0.57999999999999996"/>
    <x v="0"/>
    <x v="3"/>
    <x v="66"/>
    <x v="6"/>
    <x v="0"/>
    <n v="6167"/>
    <d v="2015-09-09T00:00:00"/>
    <x v="0"/>
    <x v="0"/>
    <n v="17403"/>
  </r>
  <r>
    <x v="1104"/>
    <n v="68"/>
    <s v="Andrew Gjertsen"/>
    <x v="3"/>
    <n v="1"/>
    <x v="1305"/>
    <n v="59202"/>
    <s v="Medium"/>
    <n v="7"/>
    <n v="12.53"/>
    <n v="0.09"/>
    <x v="7547"/>
    <n v="0.5"/>
    <n v="21.92"/>
    <n v="0.38"/>
    <x v="0"/>
    <x v="0"/>
    <x v="439"/>
    <x v="12"/>
    <x v="2"/>
    <n v="8282"/>
    <d v="2015-09-08T00:00:00"/>
    <x v="0"/>
    <x v="14"/>
    <n v="60452"/>
  </r>
  <r>
    <x v="891"/>
    <n v="68"/>
    <s v="Laurel Elliston"/>
    <x v="1"/>
    <n v="1"/>
    <x v="1305"/>
    <n v="36743"/>
    <s v="Critical"/>
    <n v="3"/>
    <n v="7.59"/>
    <n v="0.1"/>
    <x v="7548"/>
    <n v="4"/>
    <n v="-10.61"/>
    <n v="0.42"/>
    <x v="1"/>
    <x v="3"/>
    <x v="354"/>
    <x v="5"/>
    <x v="0"/>
    <n v="5165"/>
    <d v="2015-09-09T00:00:00"/>
    <x v="0"/>
    <x v="13"/>
    <n v="11758"/>
  </r>
  <r>
    <x v="1104"/>
    <n v="68"/>
    <s v="Andrew Gjertsen"/>
    <x v="3"/>
    <n v="1"/>
    <x v="1305"/>
    <n v="59202"/>
    <s v="Medium"/>
    <n v="36"/>
    <n v="5.85"/>
    <n v="0.03"/>
    <x v="7549"/>
    <n v="2.27"/>
    <n v="7.45"/>
    <n v="0.56000000000000005"/>
    <x v="0"/>
    <x v="3"/>
    <x v="602"/>
    <x v="6"/>
    <x v="2"/>
    <n v="8283"/>
    <d v="2015-09-09T00:00:00"/>
    <x v="0"/>
    <x v="14"/>
    <n v="60452"/>
  </r>
  <r>
    <x v="679"/>
    <n v="68"/>
    <s v="Erin Creighton"/>
    <x v="2"/>
    <n v="1"/>
    <x v="1305"/>
    <n v="18661"/>
    <s v="Low"/>
    <n v="11"/>
    <n v="286.85000000000002"/>
    <n v="0.04"/>
    <x v="7550"/>
    <n v="61.76"/>
    <n v="-139.26599999999999"/>
    <n v="0.78"/>
    <x v="1"/>
    <x v="4"/>
    <x v="818"/>
    <x v="4"/>
    <x v="2"/>
    <n v="2585"/>
    <d v="2015-09-10T00:00:00"/>
    <x v="2"/>
    <x v="9"/>
    <n v="75104"/>
  </r>
  <r>
    <x v="679"/>
    <n v="68"/>
    <s v="Erin Creighton"/>
    <x v="2"/>
    <n v="1"/>
    <x v="1305"/>
    <n v="18661"/>
    <s v="Low"/>
    <n v="12"/>
    <n v="95.98"/>
    <n v="0.05"/>
    <x v="7551"/>
    <n v="58.2"/>
    <n v="-351.3"/>
    <n v="0.57999999999999996"/>
    <x v="1"/>
    <x v="2"/>
    <x v="1056"/>
    <x v="1"/>
    <x v="2"/>
    <n v="2584"/>
    <d v="2015-09-12T00:00:00"/>
    <x v="2"/>
    <x v="9"/>
    <n v="75104"/>
  </r>
  <r>
    <x v="309"/>
    <n v="68"/>
    <s v="Tracy Poddar"/>
    <x v="2"/>
    <n v="1"/>
    <x v="1306"/>
    <n v="11874"/>
    <s v="Medium"/>
    <n v="20"/>
    <n v="39.979999999999997"/>
    <n v="7.0000000000000007E-2"/>
    <x v="7552"/>
    <n v="9.83"/>
    <n v="179.37"/>
    <n v="0.4"/>
    <x v="0"/>
    <x v="0"/>
    <x v="1011"/>
    <x v="15"/>
    <x v="0"/>
    <n v="1643"/>
    <d v="2015-09-09T00:00:00"/>
    <x v="0"/>
    <x v="20"/>
    <n v="43050"/>
  </r>
  <r>
    <x v="844"/>
    <n v="68"/>
    <s v="Rachel Payne"/>
    <x v="3"/>
    <n v="1"/>
    <x v="1306"/>
    <n v="31744"/>
    <s v="Medium"/>
    <n v="12"/>
    <n v="6.48"/>
    <n v="0"/>
    <x v="7553"/>
    <n v="7.37"/>
    <n v="-43.48"/>
    <n v="0.37"/>
    <x v="0"/>
    <x v="0"/>
    <x v="343"/>
    <x v="2"/>
    <x v="3"/>
    <n v="4454"/>
    <d v="2015-09-10T00:00:00"/>
    <x v="0"/>
    <x v="12"/>
    <n v="32503"/>
  </r>
  <r>
    <x v="857"/>
    <n v="68"/>
    <s v="Lycoris Saunders"/>
    <x v="2"/>
    <n v="1"/>
    <x v="1306"/>
    <n v="32804"/>
    <s v="Medium"/>
    <n v="49"/>
    <n v="3.75"/>
    <n v="7.0000000000000007E-2"/>
    <x v="7554"/>
    <n v="0.5"/>
    <n v="74.819999999999993"/>
    <n v="0.37"/>
    <x v="0"/>
    <x v="0"/>
    <x v="278"/>
    <x v="12"/>
    <x v="3"/>
    <n v="4605"/>
    <d v="2015-09-10T00:00:00"/>
    <x v="0"/>
    <x v="45"/>
    <n v="28540"/>
  </r>
  <r>
    <x v="1192"/>
    <n v="68"/>
    <s v="Lycoris Saunders"/>
    <x v="2"/>
    <n v="1"/>
    <x v="1306"/>
    <n v="32804"/>
    <s v="Medium"/>
    <n v="20"/>
    <n v="3.98"/>
    <n v="0.02"/>
    <x v="7555"/>
    <n v="5.26"/>
    <n v="-61.984999999999999"/>
    <n v="0.38"/>
    <x v="0"/>
    <x v="0"/>
    <x v="394"/>
    <x v="3"/>
    <x v="3"/>
    <n v="4606"/>
    <d v="2015-09-11T00:00:00"/>
    <x v="0"/>
    <x v="45"/>
    <n v="28081"/>
  </r>
  <r>
    <x v="309"/>
    <n v="68"/>
    <s v="Tracy Poddar"/>
    <x v="2"/>
    <n v="1"/>
    <x v="1306"/>
    <n v="11874"/>
    <s v="Medium"/>
    <n v="1"/>
    <n v="30.42"/>
    <n v="0"/>
    <x v="7556"/>
    <n v="8.65"/>
    <n v="-82.13"/>
    <n v="0.74"/>
    <x v="2"/>
    <x v="0"/>
    <x v="76"/>
    <x v="8"/>
    <x v="0"/>
    <n v="1642"/>
    <d v="2015-09-11T00:00:00"/>
    <x v="0"/>
    <x v="20"/>
    <n v="43050"/>
  </r>
  <r>
    <x v="1291"/>
    <n v="68"/>
    <s v="Doug Jacobs"/>
    <x v="1"/>
    <n v="1"/>
    <x v="1306"/>
    <n v="17959"/>
    <s v="Medium"/>
    <n v="21"/>
    <n v="136.97999999999999"/>
    <n v="0.05"/>
    <x v="7557"/>
    <n v="24.49"/>
    <n v="847.06"/>
    <n v="0.59"/>
    <x v="1"/>
    <x v="1"/>
    <x v="711"/>
    <x v="5"/>
    <x v="0"/>
    <n v="2473"/>
    <d v="2015-09-12T00:00:00"/>
    <x v="0"/>
    <x v="22"/>
    <n v="8817"/>
  </r>
  <r>
    <x v="1150"/>
    <n v="68"/>
    <s v="Doug Jacobs"/>
    <x v="1"/>
    <n v="1"/>
    <x v="1306"/>
    <n v="17959"/>
    <s v="Medium"/>
    <n v="28"/>
    <n v="40.99"/>
    <n v="0.01"/>
    <x v="7558"/>
    <n v="19.989999999999998"/>
    <n v="146.80000000000001"/>
    <n v="0.36"/>
    <x v="0"/>
    <x v="0"/>
    <x v="559"/>
    <x v="2"/>
    <x v="0"/>
    <n v="2472"/>
    <d v="2015-09-12T00:00:00"/>
    <x v="0"/>
    <x v="22"/>
    <n v="8816"/>
  </r>
  <r>
    <x v="1229"/>
    <n v="68"/>
    <s v="Greg Tran"/>
    <x v="1"/>
    <n v="1"/>
    <x v="1307"/>
    <n v="43332"/>
    <s v="High"/>
    <n v="31"/>
    <n v="55.48"/>
    <n v="0.03"/>
    <x v="7559"/>
    <n v="14.3"/>
    <n v="559.38"/>
    <n v="0.37"/>
    <x v="0"/>
    <x v="0"/>
    <x v="180"/>
    <x v="2"/>
    <x v="0"/>
    <n v="6120"/>
    <d v="2015-09-10T00:00:00"/>
    <x v="1"/>
    <x v="1"/>
    <n v="20901"/>
  </r>
  <r>
    <x v="603"/>
    <n v="68"/>
    <s v="Logan Haushalter"/>
    <x v="2"/>
    <n v="1"/>
    <x v="1307"/>
    <n v="58278"/>
    <s v="High"/>
    <n v="37"/>
    <n v="99.23"/>
    <n v="0.08"/>
    <x v="7560"/>
    <n v="8.99"/>
    <n v="2093.6999999999998"/>
    <n v="0.35"/>
    <x v="1"/>
    <x v="6"/>
    <x v="682"/>
    <x v="5"/>
    <x v="2"/>
    <n v="8149"/>
    <d v="2015-09-12T00:00:00"/>
    <x v="0"/>
    <x v="36"/>
    <n v="47362"/>
  </r>
  <r>
    <x v="1062"/>
    <n v="68"/>
    <s v="Hilary Holden"/>
    <x v="2"/>
    <n v="1"/>
    <x v="1307"/>
    <n v="11362"/>
    <s v="Low"/>
    <n v="32"/>
    <n v="110.98"/>
    <n v="0.09"/>
    <x v="7561"/>
    <n v="13.99"/>
    <n v="569.57000000000005"/>
    <n v="0.69"/>
    <x v="1"/>
    <x v="5"/>
    <x v="116"/>
    <x v="5"/>
    <x v="2"/>
    <n v="1571"/>
    <d v="2015-09-12T00:00:00"/>
    <x v="0"/>
    <x v="36"/>
    <n v="46360"/>
  </r>
  <r>
    <x v="1062"/>
    <n v="68"/>
    <s v="Hilary Holden"/>
    <x v="2"/>
    <n v="1"/>
    <x v="1307"/>
    <n v="11362"/>
    <s v="Low"/>
    <n v="27"/>
    <n v="2.1800000000000002"/>
    <n v="7.0000000000000007E-2"/>
    <x v="7562"/>
    <n v="5"/>
    <n v="-119.66"/>
    <n v="0.81"/>
    <x v="0"/>
    <x v="3"/>
    <x v="865"/>
    <x v="16"/>
    <x v="2"/>
    <n v="1572"/>
    <d v="2015-09-12T00:00:00"/>
    <x v="0"/>
    <x v="36"/>
    <n v="46360"/>
  </r>
  <r>
    <x v="443"/>
    <n v="68"/>
    <s v="Chuck Clark"/>
    <x v="2"/>
    <n v="1"/>
    <x v="1307"/>
    <n v="7552"/>
    <s v="Critical"/>
    <n v="47"/>
    <n v="28.15"/>
    <n v="0.02"/>
    <x v="7563"/>
    <n v="6.17"/>
    <n v="332.52"/>
    <n v="0.55000000000000004"/>
    <x v="0"/>
    <x v="6"/>
    <x v="121"/>
    <x v="6"/>
    <x v="1"/>
    <n v="1033"/>
    <d v="2015-09-12T00:00:00"/>
    <x v="0"/>
    <x v="18"/>
    <n v="89031"/>
  </r>
  <r>
    <x v="443"/>
    <n v="68"/>
    <s v="Chuck Clark"/>
    <x v="2"/>
    <n v="1"/>
    <x v="1307"/>
    <n v="7552"/>
    <s v="Critical"/>
    <n v="49"/>
    <n v="12.98"/>
    <n v="0.09"/>
    <x v="7564"/>
    <n v="3.14"/>
    <n v="26.28"/>
    <n v="0.6"/>
    <x v="0"/>
    <x v="6"/>
    <x v="725"/>
    <x v="16"/>
    <x v="1"/>
    <n v="1034"/>
    <d v="2015-09-12T00:00:00"/>
    <x v="0"/>
    <x v="18"/>
    <n v="89031"/>
  </r>
  <r>
    <x v="603"/>
    <n v="68"/>
    <s v="Logan Haushalter"/>
    <x v="2"/>
    <n v="1"/>
    <x v="1307"/>
    <n v="58278"/>
    <s v="High"/>
    <n v="4"/>
    <n v="85.99"/>
    <n v="0.1"/>
    <x v="7565"/>
    <n v="0.99"/>
    <n v="-434.55500000000001"/>
    <n v="0.85"/>
    <x v="2"/>
    <x v="3"/>
    <x v="347"/>
    <x v="9"/>
    <x v="2"/>
    <n v="8150"/>
    <d v="2015-09-13T00:00:00"/>
    <x v="0"/>
    <x v="36"/>
    <n v="47362"/>
  </r>
  <r>
    <x v="1066"/>
    <n v="68"/>
    <s v="Hilary Holden"/>
    <x v="2"/>
    <n v="1"/>
    <x v="1307"/>
    <n v="11362"/>
    <s v="Low"/>
    <n v="25"/>
    <n v="110.99"/>
    <n v="0.04"/>
    <x v="7566"/>
    <n v="8.99"/>
    <n v="424.14299999999997"/>
    <n v="0.56999999999999995"/>
    <x v="2"/>
    <x v="0"/>
    <x v="743"/>
    <x v="9"/>
    <x v="2"/>
    <n v="1574"/>
    <d v="2015-09-14T00:00:00"/>
    <x v="0"/>
    <x v="36"/>
    <n v="46544"/>
  </r>
  <r>
    <x v="1066"/>
    <n v="68"/>
    <s v="Hilary Holden"/>
    <x v="2"/>
    <n v="1"/>
    <x v="1307"/>
    <n v="11362"/>
    <s v="Low"/>
    <n v="9"/>
    <n v="699.99"/>
    <n v="0.02"/>
    <x v="7567"/>
    <n v="24.49"/>
    <n v="-690.21"/>
    <n v="0.41"/>
    <x v="2"/>
    <x v="1"/>
    <x v="50"/>
    <x v="11"/>
    <x v="2"/>
    <n v="1573"/>
    <d v="2015-09-15T00:00:00"/>
    <x v="0"/>
    <x v="36"/>
    <n v="46544"/>
  </r>
  <r>
    <x v="1389"/>
    <n v="68"/>
    <s v="Edward Nazzal"/>
    <x v="1"/>
    <n v="1"/>
    <x v="1308"/>
    <n v="19653"/>
    <s v="Not Specified"/>
    <n v="34"/>
    <n v="3.58"/>
    <n v="7.0000000000000007E-2"/>
    <x v="7568"/>
    <n v="5.47"/>
    <n v="-129.62799999999999"/>
    <n v="0.37"/>
    <x v="0"/>
    <x v="0"/>
    <x v="674"/>
    <x v="3"/>
    <x v="2"/>
    <n v="2724"/>
    <d v="2015-09-11T00:00:00"/>
    <x v="0"/>
    <x v="9"/>
    <n v="77381"/>
  </r>
  <r>
    <x v="186"/>
    <n v="68"/>
    <s v="Stefania Perrino"/>
    <x v="2"/>
    <n v="1"/>
    <x v="1308"/>
    <n v="41766"/>
    <s v="Critical"/>
    <n v="7"/>
    <n v="34.54"/>
    <n v="0"/>
    <x v="7569"/>
    <n v="14.72"/>
    <n v="10.064"/>
    <n v="0.37"/>
    <x v="0"/>
    <x v="0"/>
    <x v="923"/>
    <x v="3"/>
    <x v="0"/>
    <n v="5888"/>
    <d v="2015-09-12T00:00:00"/>
    <x v="0"/>
    <x v="28"/>
    <n v="1742"/>
  </r>
  <r>
    <x v="490"/>
    <n v="68"/>
    <s v="Stefania Perrino"/>
    <x v="2"/>
    <n v="1"/>
    <x v="1308"/>
    <n v="41766"/>
    <s v="Critical"/>
    <n v="10"/>
    <n v="500.98"/>
    <n v="0.01"/>
    <x v="7570"/>
    <n v="28.14"/>
    <n v="969.05"/>
    <n v="0.38"/>
    <x v="2"/>
    <x v="2"/>
    <x v="216"/>
    <x v="7"/>
    <x v="3"/>
    <n v="5889"/>
    <d v="2015-09-12T00:00:00"/>
    <x v="2"/>
    <x v="27"/>
    <n v="42071"/>
  </r>
  <r>
    <x v="528"/>
    <n v="68"/>
    <s v="Maya Herman"/>
    <x v="2"/>
    <n v="1"/>
    <x v="1309"/>
    <n v="27302"/>
    <s v="Low"/>
    <n v="16"/>
    <n v="13.79"/>
    <n v="0.04"/>
    <x v="7571"/>
    <n v="8.7799999999999994"/>
    <n v="29.76"/>
    <n v="0.43"/>
    <x v="1"/>
    <x v="0"/>
    <x v="289"/>
    <x v="5"/>
    <x v="3"/>
    <n v="3832"/>
    <d v="2015-09-12T00:00:00"/>
    <x v="0"/>
    <x v="42"/>
    <n v="30161"/>
  </r>
  <r>
    <x v="528"/>
    <n v="68"/>
    <s v="Maya Herman"/>
    <x v="2"/>
    <n v="1"/>
    <x v="1309"/>
    <n v="27302"/>
    <s v="Low"/>
    <n v="3"/>
    <n v="48.91"/>
    <n v="0.08"/>
    <x v="7572"/>
    <n v="5.81"/>
    <n v="-27.51"/>
    <n v="0.38"/>
    <x v="0"/>
    <x v="0"/>
    <x v="130"/>
    <x v="2"/>
    <x v="3"/>
    <n v="3833"/>
    <d v="2015-09-12T00:00:00"/>
    <x v="0"/>
    <x v="42"/>
    <n v="30161"/>
  </r>
  <r>
    <x v="600"/>
    <n v="68"/>
    <s v="Lindsay Williams"/>
    <x v="2"/>
    <n v="1"/>
    <x v="1309"/>
    <n v="47622"/>
    <s v="Not Specified"/>
    <n v="41"/>
    <n v="204.1"/>
    <n v="0.05"/>
    <x v="7573"/>
    <n v="13.99"/>
    <n v="3702"/>
    <n v="0.37"/>
    <x v="2"/>
    <x v="5"/>
    <x v="932"/>
    <x v="7"/>
    <x v="3"/>
    <n v="6694"/>
    <d v="2015-09-13T00:00:00"/>
    <x v="0"/>
    <x v="33"/>
    <n v="72756"/>
  </r>
  <r>
    <x v="887"/>
    <n v="68"/>
    <s v="Grant Donatelli"/>
    <x v="3"/>
    <n v="1"/>
    <x v="1309"/>
    <n v="46212"/>
    <s v="Not Specified"/>
    <n v="7"/>
    <n v="550.98"/>
    <n v="0.08"/>
    <x v="7574"/>
    <n v="45.7"/>
    <n v="-1331.5533660000001"/>
    <n v="0.71"/>
    <x v="1"/>
    <x v="4"/>
    <x v="970"/>
    <x v="4"/>
    <x v="0"/>
    <n v="6491"/>
    <d v="2015-09-14T00:00:00"/>
    <x v="2"/>
    <x v="41"/>
    <n v="25314"/>
  </r>
  <r>
    <x v="176"/>
    <n v="68"/>
    <s v="Grant Donatelli"/>
    <x v="3"/>
    <n v="1"/>
    <x v="1309"/>
    <n v="46212"/>
    <s v="Not Specified"/>
    <n v="43"/>
    <n v="7.78"/>
    <n v="0.09"/>
    <x v="7575"/>
    <n v="2.5"/>
    <n v="72.28"/>
    <n v="0.38"/>
    <x v="0"/>
    <x v="0"/>
    <x v="607"/>
    <x v="15"/>
    <x v="1"/>
    <n v="6492"/>
    <d v="2015-09-14T00:00:00"/>
    <x v="1"/>
    <x v="44"/>
    <n v="82001"/>
  </r>
  <r>
    <x v="832"/>
    <n v="68"/>
    <s v="Nora Price"/>
    <x v="0"/>
    <n v="1"/>
    <x v="1309"/>
    <n v="49862"/>
    <s v="Not Specified"/>
    <n v="24"/>
    <n v="3.15"/>
    <n v="7.0000000000000007E-2"/>
    <x v="2673"/>
    <n v="0.5"/>
    <n v="29.46"/>
    <n v="0.37"/>
    <x v="0"/>
    <x v="0"/>
    <x v="698"/>
    <x v="12"/>
    <x v="3"/>
    <n v="6977"/>
    <d v="2015-09-14T00:00:00"/>
    <x v="0"/>
    <x v="16"/>
    <n v="23464"/>
  </r>
  <r>
    <x v="227"/>
    <n v="68"/>
    <s v="Roy Skaria"/>
    <x v="2"/>
    <n v="1"/>
    <x v="1309"/>
    <n v="4578"/>
    <s v="Low"/>
    <n v="45"/>
    <n v="6.48"/>
    <n v="0.09"/>
    <x v="7576"/>
    <n v="6.74"/>
    <n v="-141.44"/>
    <n v="0.37"/>
    <x v="0"/>
    <x v="0"/>
    <x v="1243"/>
    <x v="2"/>
    <x v="3"/>
    <n v="646"/>
    <d v="2015-09-17T00:00:00"/>
    <x v="0"/>
    <x v="12"/>
    <n v="32259"/>
  </r>
  <r>
    <x v="1005"/>
    <n v="68"/>
    <s v="Mike Pelletier"/>
    <x v="0"/>
    <n v="1"/>
    <x v="1309"/>
    <n v="42564"/>
    <s v="Low"/>
    <n v="35"/>
    <n v="200.98"/>
    <n v="0.02"/>
    <x v="7577"/>
    <n v="23.76"/>
    <n v="2155.41"/>
    <n v="0.57999999999999996"/>
    <x v="1"/>
    <x v="2"/>
    <x v="345"/>
    <x v="1"/>
    <x v="2"/>
    <n v="6009"/>
    <d v="2015-09-19T00:00:00"/>
    <x v="2"/>
    <x v="14"/>
    <n v="60031"/>
  </r>
  <r>
    <x v="801"/>
    <n v="68"/>
    <s v="Roy Skaria"/>
    <x v="2"/>
    <n v="1"/>
    <x v="1309"/>
    <n v="4578"/>
    <s v="Low"/>
    <n v="15"/>
    <n v="20.239999999999998"/>
    <n v="7.0000000000000007E-2"/>
    <x v="7578"/>
    <n v="6.67"/>
    <n v="86.33"/>
    <n v="0.49"/>
    <x v="1"/>
    <x v="6"/>
    <x v="1069"/>
    <x v="5"/>
    <x v="3"/>
    <n v="648"/>
    <d v="2015-09-19T00:00:00"/>
    <x v="0"/>
    <x v="12"/>
    <n v="32601"/>
  </r>
  <r>
    <x v="801"/>
    <n v="68"/>
    <s v="Roy Skaria"/>
    <x v="2"/>
    <n v="1"/>
    <x v="1309"/>
    <n v="4578"/>
    <s v="Low"/>
    <n v="48"/>
    <n v="14.81"/>
    <n v="0.01"/>
    <x v="7579"/>
    <n v="13.32"/>
    <n v="-250.53"/>
    <n v="0.43"/>
    <x v="0"/>
    <x v="0"/>
    <x v="128"/>
    <x v="13"/>
    <x v="3"/>
    <n v="647"/>
    <d v="2015-09-19T00:00:00"/>
    <x v="0"/>
    <x v="12"/>
    <n v="32601"/>
  </r>
  <r>
    <x v="784"/>
    <n v="68"/>
    <s v="Ken Lonsdale"/>
    <x v="3"/>
    <n v="1"/>
    <x v="1310"/>
    <n v="46053"/>
    <s v="High"/>
    <n v="25"/>
    <n v="60.22"/>
    <n v="0.05"/>
    <x v="7580"/>
    <n v="3.5"/>
    <n v="392.76"/>
    <n v="0.56999999999999995"/>
    <x v="0"/>
    <x v="0"/>
    <x v="139"/>
    <x v="13"/>
    <x v="1"/>
    <n v="6474"/>
    <d v="2015-09-14T00:00:00"/>
    <x v="0"/>
    <x v="6"/>
    <n v="97068"/>
  </r>
  <r>
    <x v="228"/>
    <n v="68"/>
    <s v="Dana Kaydos"/>
    <x v="2"/>
    <n v="1"/>
    <x v="1310"/>
    <n v="36901"/>
    <s v="Critical"/>
    <n v="30"/>
    <n v="6.68"/>
    <n v="0.08"/>
    <x v="7581"/>
    <n v="5.66"/>
    <n v="-56.22"/>
    <n v="0.37"/>
    <x v="0"/>
    <x v="0"/>
    <x v="228"/>
    <x v="2"/>
    <x v="2"/>
    <n v="5193"/>
    <d v="2015-09-14T00:00:00"/>
    <x v="0"/>
    <x v="3"/>
    <n v="55126"/>
  </r>
  <r>
    <x v="732"/>
    <n v="68"/>
    <s v="Rob Dowd"/>
    <x v="2"/>
    <n v="1"/>
    <x v="1310"/>
    <n v="4996"/>
    <s v="Medium"/>
    <n v="30"/>
    <n v="142.86000000000001"/>
    <n v="0"/>
    <x v="7582"/>
    <n v="19.989999999999998"/>
    <n v="1020.32"/>
    <n v="0.56000000000000005"/>
    <x v="0"/>
    <x v="0"/>
    <x v="507"/>
    <x v="0"/>
    <x v="2"/>
    <n v="710"/>
    <d v="2015-09-14T00:00:00"/>
    <x v="0"/>
    <x v="24"/>
    <n v="48154"/>
  </r>
  <r>
    <x v="219"/>
    <n v="68"/>
    <s v="Ken Lonsdale"/>
    <x v="3"/>
    <n v="1"/>
    <x v="1310"/>
    <n v="46053"/>
    <s v="High"/>
    <n v="31"/>
    <n v="85.99"/>
    <n v="0"/>
    <x v="7583"/>
    <n v="0.99"/>
    <n v="856.96199999999999"/>
    <n v="0.55000000000000004"/>
    <x v="2"/>
    <x v="3"/>
    <x v="431"/>
    <x v="9"/>
    <x v="1"/>
    <n v="6473"/>
    <d v="2015-09-14T00:00:00"/>
    <x v="0"/>
    <x v="30"/>
    <n v="80027"/>
  </r>
  <r>
    <x v="596"/>
    <n v="68"/>
    <s v="Lindsay Shagiari"/>
    <x v="1"/>
    <n v="1"/>
    <x v="1310"/>
    <n v="36130"/>
    <s v="Critical"/>
    <n v="23"/>
    <n v="17.98"/>
    <n v="0.1"/>
    <x v="7584"/>
    <n v="4"/>
    <n v="-113.8"/>
    <n v="0.79"/>
    <x v="2"/>
    <x v="0"/>
    <x v="349"/>
    <x v="8"/>
    <x v="0"/>
    <n v="5068"/>
    <d v="2015-09-14T00:00:00"/>
    <x v="0"/>
    <x v="20"/>
    <n v="44646"/>
  </r>
  <r>
    <x v="351"/>
    <n v="68"/>
    <s v="Todd Boyes"/>
    <x v="0"/>
    <n v="1"/>
    <x v="1310"/>
    <n v="2146"/>
    <s v="Not Specified"/>
    <n v="41"/>
    <n v="175.99"/>
    <n v="0.06"/>
    <x v="7585"/>
    <n v="4.99"/>
    <n v="1663.0830000000001"/>
    <n v="0.59"/>
    <x v="2"/>
    <x v="0"/>
    <x v="314"/>
    <x v="9"/>
    <x v="2"/>
    <n v="307"/>
    <d v="2015-09-14T00:00:00"/>
    <x v="0"/>
    <x v="23"/>
    <n v="53590"/>
  </r>
  <r>
    <x v="841"/>
    <n v="68"/>
    <s v="Victoria Wilson"/>
    <x v="1"/>
    <n v="1"/>
    <x v="1310"/>
    <n v="32000"/>
    <s v="Low"/>
    <n v="49"/>
    <n v="3.29"/>
    <n v="0.05"/>
    <x v="7586"/>
    <n v="1.35"/>
    <n v="24.95"/>
    <n v="0.4"/>
    <x v="0"/>
    <x v="3"/>
    <x v="64"/>
    <x v="14"/>
    <x v="2"/>
    <n v="4492"/>
    <d v="2015-09-15T00:00:00"/>
    <x v="0"/>
    <x v="23"/>
    <n v="53213"/>
  </r>
  <r>
    <x v="651"/>
    <n v="68"/>
    <s v="Todd Boyes"/>
    <x v="0"/>
    <n v="1"/>
    <x v="1310"/>
    <n v="2146"/>
    <s v="Not Specified"/>
    <n v="44"/>
    <n v="2.61"/>
    <n v="7.0000000000000007E-2"/>
    <x v="7587"/>
    <n v="0.5"/>
    <n v="41.7"/>
    <n v="0.39"/>
    <x v="0"/>
    <x v="0"/>
    <x v="371"/>
    <x v="12"/>
    <x v="2"/>
    <n v="308"/>
    <d v="2015-09-15T00:00:00"/>
    <x v="0"/>
    <x v="23"/>
    <n v="54880"/>
  </r>
  <r>
    <x v="841"/>
    <n v="68"/>
    <s v="Victoria Wilson"/>
    <x v="1"/>
    <n v="1"/>
    <x v="1310"/>
    <n v="32000"/>
    <s v="Low"/>
    <n v="26"/>
    <n v="550.98"/>
    <n v="0.02"/>
    <x v="7588"/>
    <n v="147.12"/>
    <n v="-1096.7760000000001"/>
    <n v="0.8"/>
    <x v="1"/>
    <x v="4"/>
    <x v="1186"/>
    <x v="4"/>
    <x v="2"/>
    <n v="4493"/>
    <d v="2015-09-20T00:00:00"/>
    <x v="2"/>
    <x v="23"/>
    <n v="53213"/>
  </r>
  <r>
    <x v="56"/>
    <n v="68"/>
    <s v="Sean O'Donnell"/>
    <x v="2"/>
    <n v="1"/>
    <x v="1311"/>
    <n v="51140"/>
    <s v="Low"/>
    <n v="28"/>
    <n v="4.37"/>
    <n v="0.04"/>
    <x v="1961"/>
    <n v="5.15"/>
    <n v="-93.12"/>
    <n v="0.59"/>
    <x v="0"/>
    <x v="0"/>
    <x v="793"/>
    <x v="13"/>
    <x v="0"/>
    <n v="7165"/>
    <d v="2015-09-14T00:00:00"/>
    <x v="0"/>
    <x v="20"/>
    <n v="45503"/>
  </r>
  <r>
    <x v="597"/>
    <n v="68"/>
    <s v="Jonathan Doherty"/>
    <x v="2"/>
    <n v="1"/>
    <x v="1311"/>
    <n v="44805"/>
    <s v="High"/>
    <n v="40"/>
    <n v="41.94"/>
    <n v="0.01"/>
    <x v="7589"/>
    <n v="2.99"/>
    <n v="782.00850000000003"/>
    <n v="0.35"/>
    <x v="0"/>
    <x v="0"/>
    <x v="763"/>
    <x v="3"/>
    <x v="3"/>
    <n v="6326"/>
    <d v="2015-09-15T00:00:00"/>
    <x v="0"/>
    <x v="45"/>
    <n v="27405"/>
  </r>
  <r>
    <x v="242"/>
    <n v="68"/>
    <s v="Maureen Gastineau"/>
    <x v="3"/>
    <n v="1"/>
    <x v="1311"/>
    <n v="42306"/>
    <s v="High"/>
    <n v="19"/>
    <n v="40.98"/>
    <n v="0.06"/>
    <x v="7590"/>
    <n v="5.33"/>
    <n v="146.79"/>
    <n v="0.56999999999999995"/>
    <x v="0"/>
    <x v="0"/>
    <x v="1128"/>
    <x v="13"/>
    <x v="0"/>
    <n v="5960"/>
    <d v="2015-09-16T00:00:00"/>
    <x v="0"/>
    <x v="28"/>
    <n v="2048"/>
  </r>
  <r>
    <x v="918"/>
    <n v="68"/>
    <s v="Maureen Gastineau"/>
    <x v="3"/>
    <n v="1"/>
    <x v="1311"/>
    <n v="42306"/>
    <s v="High"/>
    <n v="18"/>
    <n v="2.2799999999999998"/>
    <n v="0.03"/>
    <x v="7591"/>
    <n v="5.2"/>
    <n v="-63.03"/>
    <n v="0.41"/>
    <x v="0"/>
    <x v="3"/>
    <x v="943"/>
    <x v="6"/>
    <x v="0"/>
    <n v="5961"/>
    <d v="2015-09-16T00:00:00"/>
    <x v="0"/>
    <x v="15"/>
    <n v="6360"/>
  </r>
  <r>
    <x v="1004"/>
    <n v="68"/>
    <s v="Maureen Gastineau"/>
    <x v="3"/>
    <n v="1"/>
    <x v="1311"/>
    <n v="42306"/>
    <s v="High"/>
    <n v="4"/>
    <n v="8.69"/>
    <n v="0.1"/>
    <x v="7592"/>
    <n v="2.99"/>
    <n v="-7.4059999999999997"/>
    <n v="0.39"/>
    <x v="0"/>
    <x v="0"/>
    <x v="1000"/>
    <x v="3"/>
    <x v="1"/>
    <n v="5959"/>
    <d v="2015-09-16T00:00:00"/>
    <x v="0"/>
    <x v="2"/>
    <n v="91711"/>
  </r>
  <r>
    <x v="486"/>
    <n v="68"/>
    <s v="Patrick Bzostek"/>
    <x v="3"/>
    <n v="1"/>
    <x v="1311"/>
    <n v="42054"/>
    <s v="Medium"/>
    <n v="32"/>
    <n v="2.88"/>
    <n v="0.01"/>
    <x v="7593"/>
    <n v="1.49"/>
    <n v="6.7404999999999999"/>
    <n v="0.36"/>
    <x v="0"/>
    <x v="0"/>
    <x v="661"/>
    <x v="3"/>
    <x v="1"/>
    <n v="5927"/>
    <d v="2015-09-16T00:00:00"/>
    <x v="0"/>
    <x v="2"/>
    <n v="95616"/>
  </r>
  <r>
    <x v="200"/>
    <n v="68"/>
    <s v="Nicole Brennan"/>
    <x v="3"/>
    <n v="1"/>
    <x v="1311"/>
    <n v="26021"/>
    <s v="Critical"/>
    <n v="17"/>
    <n v="20.99"/>
    <n v="0"/>
    <x v="7594"/>
    <n v="4.8099999999999996"/>
    <n v="-7.766"/>
    <n v="0.57999999999999996"/>
    <x v="2"/>
    <x v="5"/>
    <x v="358"/>
    <x v="9"/>
    <x v="1"/>
    <n v="3640"/>
    <d v="2015-09-16T00:00:00"/>
    <x v="0"/>
    <x v="2"/>
    <n v="92627"/>
  </r>
  <r>
    <x v="56"/>
    <n v="68"/>
    <s v="Sean O'Donnell"/>
    <x v="2"/>
    <n v="1"/>
    <x v="1311"/>
    <n v="51140"/>
    <s v="Low"/>
    <n v="14"/>
    <n v="45.19"/>
    <n v="0.01"/>
    <x v="7595"/>
    <n v="1.99"/>
    <n v="24.56"/>
    <n v="0.55000000000000004"/>
    <x v="2"/>
    <x v="6"/>
    <x v="196"/>
    <x v="8"/>
    <x v="0"/>
    <n v="7166"/>
    <d v="2015-09-18T00:00:00"/>
    <x v="0"/>
    <x v="20"/>
    <n v="45503"/>
  </r>
  <r>
    <x v="56"/>
    <n v="68"/>
    <s v="Sean O'Donnell"/>
    <x v="2"/>
    <n v="1"/>
    <x v="1311"/>
    <n v="51140"/>
    <s v="Low"/>
    <n v="3"/>
    <n v="136.97999999999999"/>
    <n v="0.1"/>
    <x v="7596"/>
    <n v="24.49"/>
    <n v="352.38"/>
    <n v="0.59"/>
    <x v="1"/>
    <x v="1"/>
    <x v="711"/>
    <x v="5"/>
    <x v="0"/>
    <n v="7167"/>
    <d v="2015-09-21T00:00:00"/>
    <x v="0"/>
    <x v="20"/>
    <n v="45503"/>
  </r>
  <r>
    <x v="662"/>
    <n v="68"/>
    <s v="Shahid Shariari"/>
    <x v="2"/>
    <n v="1"/>
    <x v="1312"/>
    <n v="31874"/>
    <s v="High"/>
    <n v="39"/>
    <n v="348.21"/>
    <n v="0.05"/>
    <x v="7597"/>
    <n v="84.84"/>
    <n v="275.93"/>
    <n v="0.66"/>
    <x v="1"/>
    <x v="4"/>
    <x v="255"/>
    <x v="4"/>
    <x v="2"/>
    <n v="4478"/>
    <d v="2015-09-15T00:00:00"/>
    <x v="2"/>
    <x v="24"/>
    <n v="48342"/>
  </r>
  <r>
    <x v="662"/>
    <n v="68"/>
    <s v="Shahid Shariari"/>
    <x v="2"/>
    <n v="1"/>
    <x v="1312"/>
    <n v="31874"/>
    <s v="High"/>
    <n v="29"/>
    <n v="10.98"/>
    <n v="0.03"/>
    <x v="7598"/>
    <n v="3.37"/>
    <n v="20.76"/>
    <n v="0.56999999999999995"/>
    <x v="0"/>
    <x v="6"/>
    <x v="457"/>
    <x v="16"/>
    <x v="2"/>
    <n v="4477"/>
    <d v="2015-09-15T00:00:00"/>
    <x v="1"/>
    <x v="24"/>
    <n v="48342"/>
  </r>
  <r>
    <x v="1326"/>
    <n v="68"/>
    <s v="Sandra Flanagan"/>
    <x v="1"/>
    <n v="1"/>
    <x v="1312"/>
    <n v="3333"/>
    <s v="Not Specified"/>
    <n v="9"/>
    <n v="6.48"/>
    <n v="0.08"/>
    <x v="7599"/>
    <n v="5.4"/>
    <n v="-24.09"/>
    <n v="0.37"/>
    <x v="0"/>
    <x v="0"/>
    <x v="390"/>
    <x v="2"/>
    <x v="0"/>
    <n v="482"/>
    <d v="2015-09-15T00:00:00"/>
    <x v="0"/>
    <x v="20"/>
    <n v="43230"/>
  </r>
  <r>
    <x v="832"/>
    <n v="68"/>
    <s v="Nora Price"/>
    <x v="0"/>
    <n v="1"/>
    <x v="1312"/>
    <n v="57798"/>
    <s v="High"/>
    <n v="20"/>
    <n v="140.97999999999999"/>
    <n v="0.01"/>
    <x v="7600"/>
    <n v="36.090000000000003"/>
    <n v="-124.04"/>
    <n v="0.77"/>
    <x v="1"/>
    <x v="4"/>
    <x v="504"/>
    <x v="10"/>
    <x v="3"/>
    <n v="8100"/>
    <d v="2015-09-16T00:00:00"/>
    <x v="2"/>
    <x v="16"/>
    <n v="23464"/>
  </r>
  <r>
    <x v="457"/>
    <n v="68"/>
    <s v="Muhammed Yedwab"/>
    <x v="3"/>
    <n v="1"/>
    <x v="1312"/>
    <n v="55335"/>
    <s v="Not Specified"/>
    <n v="30"/>
    <n v="280.98"/>
    <n v="0.05"/>
    <x v="7601"/>
    <n v="35.67"/>
    <n v="1488.77"/>
    <n v="0.66"/>
    <x v="1"/>
    <x v="4"/>
    <x v="566"/>
    <x v="4"/>
    <x v="3"/>
    <n v="7723"/>
    <d v="2015-09-17T00:00:00"/>
    <x v="2"/>
    <x v="16"/>
    <n v="23223"/>
  </r>
  <r>
    <x v="1407"/>
    <n v="68"/>
    <s v="Peter McVee"/>
    <x v="0"/>
    <n v="1"/>
    <x v="1312"/>
    <n v="32640"/>
    <s v="High"/>
    <n v="12"/>
    <n v="12.28"/>
    <n v="0.04"/>
    <x v="7602"/>
    <n v="6.47"/>
    <n v="3.91"/>
    <n v="0.38"/>
    <x v="0"/>
    <x v="0"/>
    <x v="921"/>
    <x v="2"/>
    <x v="0"/>
    <n v="4588"/>
    <d v="2015-09-17T00:00:00"/>
    <x v="1"/>
    <x v="22"/>
    <n v="7076"/>
  </r>
  <r>
    <x v="1326"/>
    <n v="68"/>
    <s v="Sandra Flanagan"/>
    <x v="1"/>
    <n v="1"/>
    <x v="1312"/>
    <n v="3333"/>
    <s v="Not Specified"/>
    <n v="42"/>
    <n v="22.98"/>
    <n v="0.08"/>
    <x v="7603"/>
    <n v="4.5"/>
    <n v="162.16999999999999"/>
    <n v="0.55000000000000004"/>
    <x v="0"/>
    <x v="0"/>
    <x v="1218"/>
    <x v="13"/>
    <x v="0"/>
    <n v="481"/>
    <d v="2015-09-17T00:00:00"/>
    <x v="0"/>
    <x v="20"/>
    <n v="43230"/>
  </r>
  <r>
    <x v="1408"/>
    <n v="68"/>
    <s v="Peter McVee"/>
    <x v="0"/>
    <n v="1"/>
    <x v="1312"/>
    <n v="32640"/>
    <s v="High"/>
    <n v="18"/>
    <n v="6.81"/>
    <n v="0.04"/>
    <x v="7604"/>
    <n v="5.48"/>
    <n v="-35.558"/>
    <n v="0.37"/>
    <x v="0"/>
    <x v="0"/>
    <x v="1122"/>
    <x v="3"/>
    <x v="0"/>
    <n v="4587"/>
    <d v="2015-09-17T00:00:00"/>
    <x v="0"/>
    <x v="22"/>
    <n v="8865"/>
  </r>
  <r>
    <x v="47"/>
    <n v="68"/>
    <s v="Rob Haberlin"/>
    <x v="3"/>
    <n v="1"/>
    <x v="1312"/>
    <n v="24263"/>
    <s v="Low"/>
    <n v="16"/>
    <n v="33.94"/>
    <n v="0.1"/>
    <x v="7605"/>
    <n v="19.190000000000001"/>
    <n v="-177.07"/>
    <n v="0.57999999999999996"/>
    <x v="1"/>
    <x v="2"/>
    <x v="25"/>
    <x v="1"/>
    <x v="0"/>
    <n v="3405"/>
    <d v="2015-09-22T00:00:00"/>
    <x v="2"/>
    <x v="0"/>
    <n v="15122"/>
  </r>
  <r>
    <x v="310"/>
    <n v="68"/>
    <s v="Tonja Turnell"/>
    <x v="3"/>
    <n v="1"/>
    <x v="1313"/>
    <n v="32994"/>
    <s v="Critical"/>
    <n v="34"/>
    <n v="6.48"/>
    <n v="0.05"/>
    <x v="7606"/>
    <n v="8.73"/>
    <n v="-164.89"/>
    <n v="0.37"/>
    <x v="0"/>
    <x v="0"/>
    <x v="45"/>
    <x v="2"/>
    <x v="1"/>
    <n v="4634"/>
    <d v="2015-09-16T00:00:00"/>
    <x v="0"/>
    <x v="21"/>
    <n v="98037"/>
  </r>
  <r>
    <x v="870"/>
    <n v="69"/>
    <s v="Lena Hernandez"/>
    <x v="1"/>
    <n v="1"/>
    <x v="1313"/>
    <n v="41286"/>
    <s v="Medium"/>
    <n v="40"/>
    <n v="6.48"/>
    <n v="0.09"/>
    <x v="7607"/>
    <n v="6.22"/>
    <n v="-96.7"/>
    <n v="0.37"/>
    <x v="0"/>
    <x v="0"/>
    <x v="511"/>
    <x v="2"/>
    <x v="2"/>
    <n v="5820"/>
    <d v="2015-09-17T00:00:00"/>
    <x v="0"/>
    <x v="24"/>
    <n v="48021"/>
  </r>
  <r>
    <x v="535"/>
    <n v="68"/>
    <s v="Susan Vittorini"/>
    <x v="2"/>
    <n v="1"/>
    <x v="1313"/>
    <n v="31684"/>
    <s v="Critical"/>
    <n v="28"/>
    <n v="15.51"/>
    <n v="0.04"/>
    <x v="7608"/>
    <n v="17.78"/>
    <n v="-328.18"/>
    <n v="0.59"/>
    <x v="0"/>
    <x v="0"/>
    <x v="132"/>
    <x v="0"/>
    <x v="2"/>
    <n v="4447"/>
    <d v="2015-09-18T00:00:00"/>
    <x v="1"/>
    <x v="14"/>
    <n v="60160"/>
  </r>
  <r>
    <x v="961"/>
    <n v="68"/>
    <s v="Tanja Norvell"/>
    <x v="2"/>
    <n v="1"/>
    <x v="1313"/>
    <n v="3810"/>
    <s v="Critical"/>
    <n v="25"/>
    <n v="2.61"/>
    <n v="0.04"/>
    <x v="7609"/>
    <n v="0.5"/>
    <n v="35.090000000000003"/>
    <n v="0.39"/>
    <x v="0"/>
    <x v="0"/>
    <x v="371"/>
    <x v="12"/>
    <x v="3"/>
    <n v="564"/>
    <d v="2015-09-18T00:00:00"/>
    <x v="1"/>
    <x v="12"/>
    <n v="34769"/>
  </r>
  <r>
    <x v="999"/>
    <n v="68"/>
    <s v="Caroline Jumper"/>
    <x v="2"/>
    <n v="1"/>
    <x v="1313"/>
    <n v="27841"/>
    <s v="High"/>
    <n v="33"/>
    <n v="2.1"/>
    <n v="0.05"/>
    <x v="7610"/>
    <n v="0.7"/>
    <n v="1.05"/>
    <n v="0.56999999999999995"/>
    <x v="0"/>
    <x v="3"/>
    <x v="37"/>
    <x v="6"/>
    <x v="0"/>
    <n v="3903"/>
    <d v="2015-09-18T00:00:00"/>
    <x v="0"/>
    <x v="13"/>
    <n v="10605"/>
  </r>
  <r>
    <x v="961"/>
    <n v="68"/>
    <s v="Tanja Norvell"/>
    <x v="2"/>
    <n v="1"/>
    <x v="1313"/>
    <n v="3810"/>
    <s v="Critical"/>
    <n v="40"/>
    <n v="4.4800000000000004"/>
    <n v="0.09"/>
    <x v="7611"/>
    <n v="49"/>
    <n v="-1845.66"/>
    <n v="0.6"/>
    <x v="0"/>
    <x v="1"/>
    <x v="452"/>
    <x v="13"/>
    <x v="3"/>
    <n v="563"/>
    <d v="2015-09-18T00:00:00"/>
    <x v="0"/>
    <x v="12"/>
    <n v="34769"/>
  </r>
  <r>
    <x v="689"/>
    <n v="69"/>
    <s v="Toby Carlisle"/>
    <x v="1"/>
    <n v="1"/>
    <x v="1313"/>
    <n v="42951"/>
    <s v="Critical"/>
    <n v="20"/>
    <n v="125.99"/>
    <n v="0.09"/>
    <x v="7612"/>
    <n v="8.8000000000000007"/>
    <n v="165.447"/>
    <n v="0.59"/>
    <x v="2"/>
    <x v="0"/>
    <x v="304"/>
    <x v="9"/>
    <x v="0"/>
    <n v="6065"/>
    <d v="2015-09-18T00:00:00"/>
    <x v="0"/>
    <x v="13"/>
    <n v="14043"/>
  </r>
  <r>
    <x v="535"/>
    <n v="68"/>
    <s v="Susan Vittorini"/>
    <x v="2"/>
    <n v="1"/>
    <x v="1313"/>
    <n v="31684"/>
    <s v="Critical"/>
    <n v="15"/>
    <n v="5.68"/>
    <n v="0.02"/>
    <x v="7613"/>
    <n v="1.46"/>
    <n v="23.48"/>
    <n v="0.39"/>
    <x v="0"/>
    <x v="3"/>
    <x v="812"/>
    <x v="2"/>
    <x v="2"/>
    <n v="4446"/>
    <d v="2015-09-19T00:00:00"/>
    <x v="0"/>
    <x v="14"/>
    <n v="60160"/>
  </r>
  <r>
    <x v="528"/>
    <n v="69"/>
    <s v="Shirley Daniels"/>
    <x v="2"/>
    <n v="1"/>
    <x v="1314"/>
    <n v="56291"/>
    <s v="Not Specified"/>
    <n v="25"/>
    <n v="15.04"/>
    <n v="0.04"/>
    <x v="7614"/>
    <n v="1.97"/>
    <n v="151.4"/>
    <n v="0.39"/>
    <x v="0"/>
    <x v="3"/>
    <x v="3"/>
    <x v="2"/>
    <x v="0"/>
    <n v="7871"/>
    <d v="2015-09-17T00:00:00"/>
    <x v="0"/>
    <x v="13"/>
    <n v="13440"/>
  </r>
  <r>
    <x v="528"/>
    <n v="69"/>
    <s v="Shirley Daniels"/>
    <x v="2"/>
    <n v="1"/>
    <x v="1314"/>
    <n v="56291"/>
    <s v="Not Specified"/>
    <n v="47"/>
    <n v="24.98"/>
    <n v="0.06"/>
    <x v="7615"/>
    <n v="8.7899999999999991"/>
    <n v="-37.270000000000003"/>
    <n v="0.66"/>
    <x v="0"/>
    <x v="0"/>
    <x v="902"/>
    <x v="0"/>
    <x v="0"/>
    <n v="7872"/>
    <d v="2015-09-18T00:00:00"/>
    <x v="0"/>
    <x v="13"/>
    <n v="13440"/>
  </r>
  <r>
    <x v="1344"/>
    <n v="69"/>
    <s v="Sung Pak"/>
    <x v="0"/>
    <n v="1"/>
    <x v="1314"/>
    <n v="24261"/>
    <s v="Critical"/>
    <n v="28"/>
    <n v="33.29"/>
    <n v="0.06"/>
    <x v="7616"/>
    <n v="8.74"/>
    <n v="66.38"/>
    <n v="0.61"/>
    <x v="0"/>
    <x v="0"/>
    <x v="287"/>
    <x v="0"/>
    <x v="1"/>
    <n v="3404"/>
    <d v="2015-09-19T00:00:00"/>
    <x v="0"/>
    <x v="31"/>
    <n v="83201"/>
  </r>
  <r>
    <x v="528"/>
    <n v="69"/>
    <s v="Shirley Daniels"/>
    <x v="2"/>
    <n v="1"/>
    <x v="1314"/>
    <n v="56291"/>
    <s v="Not Specified"/>
    <n v="22"/>
    <n v="517.48"/>
    <n v="0.06"/>
    <x v="7617"/>
    <n v="16.63"/>
    <n v="1869.86"/>
    <n v="0.59"/>
    <x v="2"/>
    <x v="4"/>
    <x v="328"/>
    <x v="7"/>
    <x v="0"/>
    <n v="7870"/>
    <d v="2015-09-19T00:00:00"/>
    <x v="2"/>
    <x v="13"/>
    <n v="13440"/>
  </r>
  <r>
    <x v="842"/>
    <n v="69"/>
    <s v="Patrick Jones"/>
    <x v="1"/>
    <n v="1"/>
    <x v="1315"/>
    <n v="57537"/>
    <s v="Medium"/>
    <n v="4"/>
    <n v="3.98"/>
    <n v="0.09"/>
    <x v="7618"/>
    <n v="2.97"/>
    <n v="-7.08"/>
    <n v="0.35"/>
    <x v="0"/>
    <x v="3"/>
    <x v="977"/>
    <x v="2"/>
    <x v="3"/>
    <n v="8064"/>
    <d v="2015-09-18T00:00:00"/>
    <x v="0"/>
    <x v="4"/>
    <n v="36067"/>
  </r>
  <r>
    <x v="457"/>
    <n v="69"/>
    <s v="Nora Price"/>
    <x v="1"/>
    <n v="1"/>
    <x v="1315"/>
    <n v="2885"/>
    <s v="Not Specified"/>
    <n v="29"/>
    <n v="6.48"/>
    <n v="0.06"/>
    <x v="7619"/>
    <n v="8.4"/>
    <n v="-128.68"/>
    <n v="0.37"/>
    <x v="0"/>
    <x v="0"/>
    <x v="529"/>
    <x v="2"/>
    <x v="3"/>
    <n v="432"/>
    <d v="2015-09-18T00:00:00"/>
    <x v="0"/>
    <x v="16"/>
    <n v="23223"/>
  </r>
  <r>
    <x v="842"/>
    <n v="69"/>
    <s v="Patrick Jones"/>
    <x v="1"/>
    <n v="1"/>
    <x v="1315"/>
    <n v="57537"/>
    <s v="Medium"/>
    <n v="13"/>
    <n v="4.82"/>
    <n v="0.03"/>
    <x v="7620"/>
    <n v="5.24"/>
    <n v="-29.693000000000001"/>
    <n v="0.39"/>
    <x v="0"/>
    <x v="0"/>
    <x v="1152"/>
    <x v="3"/>
    <x v="3"/>
    <n v="8062"/>
    <d v="2015-09-19T00:00:00"/>
    <x v="1"/>
    <x v="4"/>
    <n v="36067"/>
  </r>
  <r>
    <x v="59"/>
    <n v="69"/>
    <s v="Chuck Magee"/>
    <x v="2"/>
    <n v="1"/>
    <x v="1315"/>
    <n v="52419"/>
    <s v="High"/>
    <n v="32"/>
    <n v="111.03"/>
    <n v="0.09"/>
    <x v="7621"/>
    <n v="8.64"/>
    <n v="230.64"/>
    <n v="0.78"/>
    <x v="0"/>
    <x v="0"/>
    <x v="831"/>
    <x v="0"/>
    <x v="3"/>
    <n v="7358"/>
    <d v="2015-09-19T00:00:00"/>
    <x v="0"/>
    <x v="27"/>
    <n v="41042"/>
  </r>
  <r>
    <x v="842"/>
    <n v="69"/>
    <s v="Patrick Jones"/>
    <x v="1"/>
    <n v="1"/>
    <x v="1315"/>
    <n v="57537"/>
    <s v="Medium"/>
    <n v="29"/>
    <n v="100.97"/>
    <n v="0.05"/>
    <x v="7622"/>
    <n v="7.18"/>
    <n v="888.62"/>
    <n v="0.46"/>
    <x v="2"/>
    <x v="0"/>
    <x v="418"/>
    <x v="8"/>
    <x v="3"/>
    <n v="8063"/>
    <d v="2015-09-19T00:00:00"/>
    <x v="0"/>
    <x v="4"/>
    <n v="36067"/>
  </r>
  <r>
    <x v="1047"/>
    <n v="69"/>
    <s v="Penelope Sewall"/>
    <x v="1"/>
    <n v="1"/>
    <x v="1315"/>
    <n v="33479"/>
    <s v="Critical"/>
    <n v="24"/>
    <n v="6.48"/>
    <n v="0.04"/>
    <x v="7623"/>
    <n v="5.1100000000000003"/>
    <n v="-31.27"/>
    <n v="0.37"/>
    <x v="0"/>
    <x v="0"/>
    <x v="574"/>
    <x v="2"/>
    <x v="3"/>
    <n v="4701"/>
    <d v="2015-09-20T00:00:00"/>
    <x v="0"/>
    <x v="12"/>
    <n v="33023"/>
  </r>
  <r>
    <x v="457"/>
    <n v="69"/>
    <s v="Nora Price"/>
    <x v="1"/>
    <n v="1"/>
    <x v="1315"/>
    <n v="2885"/>
    <s v="Not Specified"/>
    <n v="46"/>
    <n v="15.42"/>
    <n v="0.06"/>
    <x v="7624"/>
    <n v="5.41"/>
    <n v="13.98"/>
    <n v="0.59"/>
    <x v="0"/>
    <x v="0"/>
    <x v="387"/>
    <x v="0"/>
    <x v="3"/>
    <n v="433"/>
    <d v="2015-09-20T00:00:00"/>
    <x v="0"/>
    <x v="16"/>
    <n v="23223"/>
  </r>
  <r>
    <x v="558"/>
    <n v="69"/>
    <s v="Penelope Sewall"/>
    <x v="1"/>
    <n v="1"/>
    <x v="1315"/>
    <n v="33479"/>
    <s v="Critical"/>
    <n v="50"/>
    <n v="15.01"/>
    <n v="7.0000000000000007E-2"/>
    <x v="7625"/>
    <n v="8.4"/>
    <n v="16.566500000000001"/>
    <n v="0.39"/>
    <x v="0"/>
    <x v="0"/>
    <x v="672"/>
    <x v="3"/>
    <x v="1"/>
    <n v="4699"/>
    <d v="2015-09-20T00:00:00"/>
    <x v="0"/>
    <x v="31"/>
    <n v="83701"/>
  </r>
  <r>
    <x v="558"/>
    <n v="69"/>
    <s v="Penelope Sewall"/>
    <x v="1"/>
    <n v="1"/>
    <x v="1315"/>
    <n v="33479"/>
    <s v="Critical"/>
    <n v="27"/>
    <n v="8.56"/>
    <n v="0.06"/>
    <x v="7626"/>
    <n v="5.16"/>
    <n v="-8.82"/>
    <n v="0.38"/>
    <x v="0"/>
    <x v="3"/>
    <x v="1212"/>
    <x v="2"/>
    <x v="1"/>
    <n v="4700"/>
    <d v="2015-09-20T00:00:00"/>
    <x v="0"/>
    <x v="31"/>
    <n v="83701"/>
  </r>
  <r>
    <x v="1343"/>
    <n v="69"/>
    <s v="Michelle Lonsdale"/>
    <x v="1"/>
    <n v="1"/>
    <x v="1316"/>
    <n v="12096"/>
    <s v="Medium"/>
    <n v="46"/>
    <n v="200.99"/>
    <n v="0.02"/>
    <x v="7627"/>
    <n v="8.08"/>
    <n v="2332.395"/>
    <n v="0.59"/>
    <x v="2"/>
    <x v="0"/>
    <x v="616"/>
    <x v="9"/>
    <x v="2"/>
    <n v="1675"/>
    <d v="2015-09-19T00:00:00"/>
    <x v="0"/>
    <x v="14"/>
    <n v="60137"/>
  </r>
  <r>
    <x v="109"/>
    <n v="69"/>
    <s v="Anthony Rawles"/>
    <x v="0"/>
    <n v="1"/>
    <x v="1316"/>
    <n v="33729"/>
    <s v="Not Specified"/>
    <n v="26"/>
    <n v="279.48"/>
    <n v="7.0000000000000007E-2"/>
    <x v="7628"/>
    <n v="35"/>
    <n v="-286.58"/>
    <n v="0.8"/>
    <x v="0"/>
    <x v="1"/>
    <x v="560"/>
    <x v="0"/>
    <x v="1"/>
    <n v="4741"/>
    <d v="2015-09-20T00:00:00"/>
    <x v="0"/>
    <x v="30"/>
    <n v="80817"/>
  </r>
  <r>
    <x v="1273"/>
    <n v="69"/>
    <s v="Michelle Lonsdale"/>
    <x v="1"/>
    <n v="1"/>
    <x v="1316"/>
    <n v="12096"/>
    <s v="Medium"/>
    <n v="23"/>
    <n v="194.3"/>
    <n v="0.01"/>
    <x v="7629"/>
    <n v="11.54"/>
    <n v="2176.19"/>
    <n v="0.59"/>
    <x v="1"/>
    <x v="1"/>
    <x v="30"/>
    <x v="5"/>
    <x v="2"/>
    <n v="1676"/>
    <d v="2015-09-21T00:00:00"/>
    <x v="0"/>
    <x v="14"/>
    <n v="60139"/>
  </r>
  <r>
    <x v="931"/>
    <n v="69"/>
    <s v="Logan Haushalter"/>
    <x v="2"/>
    <n v="1"/>
    <x v="1316"/>
    <n v="20354"/>
    <s v="Critical"/>
    <n v="24"/>
    <n v="3.15"/>
    <n v="0.02"/>
    <x v="4634"/>
    <n v="0.49"/>
    <n v="30.03"/>
    <n v="0.37"/>
    <x v="0"/>
    <x v="0"/>
    <x v="596"/>
    <x v="12"/>
    <x v="0"/>
    <n v="2820"/>
    <d v="2015-09-21T00:00:00"/>
    <x v="0"/>
    <x v="13"/>
    <n v="10956"/>
  </r>
  <r>
    <x v="1398"/>
    <n v="69"/>
    <s v="Rick Duston"/>
    <x v="2"/>
    <n v="1"/>
    <x v="1316"/>
    <n v="17157"/>
    <s v="Low"/>
    <n v="31"/>
    <n v="125.99"/>
    <n v="0.09"/>
    <x v="7630"/>
    <n v="4.2"/>
    <n v="574.98299999999995"/>
    <n v="0.56999999999999995"/>
    <x v="2"/>
    <x v="0"/>
    <x v="717"/>
    <x v="9"/>
    <x v="0"/>
    <n v="2370"/>
    <d v="2015-09-23T00:00:00"/>
    <x v="0"/>
    <x v="15"/>
    <n v="6108"/>
  </r>
  <r>
    <x v="757"/>
    <n v="69"/>
    <s v="Joni Sundaresam"/>
    <x v="1"/>
    <n v="1"/>
    <x v="1316"/>
    <n v="29537"/>
    <s v="Low"/>
    <n v="30"/>
    <n v="10.89"/>
    <n v="0.08"/>
    <x v="7631"/>
    <n v="4.5"/>
    <n v="-30.97"/>
    <n v="0.59"/>
    <x v="0"/>
    <x v="0"/>
    <x v="651"/>
    <x v="13"/>
    <x v="2"/>
    <n v="4168"/>
    <d v="2015-09-28T00:00:00"/>
    <x v="1"/>
    <x v="9"/>
    <n v="79701"/>
  </r>
  <r>
    <x v="990"/>
    <n v="69"/>
    <s v="Sarah Jordon"/>
    <x v="3"/>
    <n v="1"/>
    <x v="1317"/>
    <n v="33893"/>
    <s v="Not Specified"/>
    <n v="16"/>
    <n v="5.85"/>
    <n v="0.09"/>
    <x v="7632"/>
    <n v="2.27"/>
    <n v="-12.14"/>
    <n v="0.56000000000000005"/>
    <x v="0"/>
    <x v="3"/>
    <x v="602"/>
    <x v="6"/>
    <x v="2"/>
    <n v="4771"/>
    <d v="2015-09-21T00:00:00"/>
    <x v="0"/>
    <x v="3"/>
    <n v="55407"/>
  </r>
  <r>
    <x v="305"/>
    <n v="69"/>
    <s v="Sally Knutson"/>
    <x v="2"/>
    <n v="1"/>
    <x v="1317"/>
    <n v="39783"/>
    <s v="Not Specified"/>
    <n v="29"/>
    <n v="3.15"/>
    <n v="0.02"/>
    <x v="7633"/>
    <n v="0.5"/>
    <n v="39.9"/>
    <n v="0.37"/>
    <x v="0"/>
    <x v="0"/>
    <x v="698"/>
    <x v="12"/>
    <x v="2"/>
    <n v="5617"/>
    <d v="2015-09-21T00:00:00"/>
    <x v="0"/>
    <x v="10"/>
    <n v="50158"/>
  </r>
  <r>
    <x v="573"/>
    <n v="69"/>
    <s v="Pierre Wener"/>
    <x v="1"/>
    <n v="1"/>
    <x v="1317"/>
    <n v="38723"/>
    <s v="Critical"/>
    <n v="9"/>
    <n v="19.98"/>
    <n v="0.09"/>
    <x v="7075"/>
    <n v="4"/>
    <n v="-68.930000000000007"/>
    <n v="0.68"/>
    <x v="2"/>
    <x v="0"/>
    <x v="368"/>
    <x v="8"/>
    <x v="0"/>
    <n v="5454"/>
    <d v="2015-09-21T00:00:00"/>
    <x v="0"/>
    <x v="25"/>
    <n v="5201"/>
  </r>
  <r>
    <x v="449"/>
    <n v="69"/>
    <s v="Darren Budd"/>
    <x v="3"/>
    <n v="1"/>
    <x v="1317"/>
    <n v="17799"/>
    <s v="Medium"/>
    <n v="8"/>
    <n v="16.98"/>
    <n v="0.02"/>
    <x v="7634"/>
    <n v="12.39"/>
    <n v="-31.11"/>
    <n v="0.61"/>
    <x v="1"/>
    <x v="1"/>
    <x v="141"/>
    <x v="5"/>
    <x v="1"/>
    <n v="2450"/>
    <d v="2015-09-22T00:00:00"/>
    <x v="0"/>
    <x v="2"/>
    <n v="93422"/>
  </r>
  <r>
    <x v="990"/>
    <n v="69"/>
    <s v="Sarah Jordon"/>
    <x v="3"/>
    <n v="1"/>
    <x v="1317"/>
    <n v="33893"/>
    <s v="Not Specified"/>
    <n v="6"/>
    <n v="35.89"/>
    <n v="0"/>
    <x v="7635"/>
    <n v="14.72"/>
    <n v="-14.03"/>
    <n v="0.4"/>
    <x v="0"/>
    <x v="0"/>
    <x v="875"/>
    <x v="15"/>
    <x v="2"/>
    <n v="4770"/>
    <d v="2015-09-22T00:00:00"/>
    <x v="0"/>
    <x v="3"/>
    <n v="55407"/>
  </r>
  <r>
    <x v="305"/>
    <n v="69"/>
    <s v="Sally Knutson"/>
    <x v="2"/>
    <n v="1"/>
    <x v="1317"/>
    <n v="39783"/>
    <s v="Not Specified"/>
    <n v="19"/>
    <n v="4.0599999999999996"/>
    <n v="0.04"/>
    <x v="7636"/>
    <n v="6.89"/>
    <n v="-94.76"/>
    <n v="0.6"/>
    <x v="0"/>
    <x v="0"/>
    <x v="281"/>
    <x v="13"/>
    <x v="2"/>
    <n v="5615"/>
    <d v="2015-09-22T00:00:00"/>
    <x v="0"/>
    <x v="10"/>
    <n v="50158"/>
  </r>
  <r>
    <x v="305"/>
    <n v="69"/>
    <s v="Sally Knutson"/>
    <x v="2"/>
    <n v="1"/>
    <x v="1317"/>
    <n v="39783"/>
    <s v="Not Specified"/>
    <n v="31"/>
    <n v="8.85"/>
    <n v="0.02"/>
    <x v="7637"/>
    <n v="5.6"/>
    <n v="5.0149999999999997"/>
    <n v="0.36"/>
    <x v="0"/>
    <x v="0"/>
    <x v="631"/>
    <x v="3"/>
    <x v="2"/>
    <n v="5616"/>
    <d v="2015-09-22T00:00:00"/>
    <x v="0"/>
    <x v="10"/>
    <n v="50158"/>
  </r>
  <r>
    <x v="204"/>
    <n v="69"/>
    <s v="Pierre Wener"/>
    <x v="1"/>
    <n v="1"/>
    <x v="1317"/>
    <n v="38723"/>
    <s v="Critical"/>
    <n v="39"/>
    <n v="64.98"/>
    <n v="0"/>
    <x v="7638"/>
    <n v="6.88"/>
    <n v="368.87"/>
    <n v="0.73"/>
    <x v="0"/>
    <x v="0"/>
    <x v="1024"/>
    <x v="0"/>
    <x v="0"/>
    <n v="5453"/>
    <d v="2015-09-22T00:00:00"/>
    <x v="0"/>
    <x v="19"/>
    <n v="4210"/>
  </r>
  <r>
    <x v="1359"/>
    <n v="69"/>
    <s v="Patrick O'Donnell"/>
    <x v="1"/>
    <n v="1"/>
    <x v="1318"/>
    <n v="36229"/>
    <s v="Not Specified"/>
    <n v="24"/>
    <n v="146.34"/>
    <n v="0.01"/>
    <x v="7639"/>
    <n v="43.75"/>
    <n v="-31.725000000000001"/>
    <n v="0.65"/>
    <x v="1"/>
    <x v="4"/>
    <x v="685"/>
    <x v="4"/>
    <x v="2"/>
    <n v="5083"/>
    <d v="2015-09-23T00:00:00"/>
    <x v="2"/>
    <x v="23"/>
    <n v="53051"/>
  </r>
  <r>
    <x v="261"/>
    <n v="69"/>
    <s v="Dennis Bolton"/>
    <x v="0"/>
    <n v="1"/>
    <x v="1318"/>
    <n v="55170"/>
    <s v="Critical"/>
    <n v="22"/>
    <n v="43.98"/>
    <n v="0.04"/>
    <x v="7640"/>
    <n v="8.99"/>
    <n v="138.37"/>
    <n v="0.57999999999999996"/>
    <x v="0"/>
    <x v="6"/>
    <x v="177"/>
    <x v="6"/>
    <x v="2"/>
    <n v="7694"/>
    <d v="2015-09-23T00:00:00"/>
    <x v="1"/>
    <x v="38"/>
    <n v="66762"/>
  </r>
  <r>
    <x v="1359"/>
    <n v="69"/>
    <s v="Patrick O'Donnell"/>
    <x v="1"/>
    <n v="1"/>
    <x v="1318"/>
    <n v="36229"/>
    <s v="Not Specified"/>
    <n v="12"/>
    <n v="120.97"/>
    <n v="0.02"/>
    <x v="7641"/>
    <n v="7.11"/>
    <n v="373.5"/>
    <n v="0.36"/>
    <x v="2"/>
    <x v="5"/>
    <x v="836"/>
    <x v="7"/>
    <x v="2"/>
    <n v="5082"/>
    <d v="2015-09-24T00:00:00"/>
    <x v="0"/>
    <x v="23"/>
    <n v="53051"/>
  </r>
  <r>
    <x v="673"/>
    <n v="69"/>
    <s v="George Zrebassa"/>
    <x v="1"/>
    <n v="1"/>
    <x v="1319"/>
    <n v="3556"/>
    <s v="Not Specified"/>
    <n v="41"/>
    <n v="128.24"/>
    <n v="0.1"/>
    <x v="7642"/>
    <n v="12.65"/>
    <n v="1161.8900000000001"/>
    <m/>
    <x v="1"/>
    <x v="5"/>
    <x v="541"/>
    <x v="1"/>
    <x v="0"/>
    <n v="519"/>
    <d v="2015-09-22T00:00:00"/>
    <x v="0"/>
    <x v="19"/>
    <n v="4072"/>
  </r>
  <r>
    <x v="563"/>
    <n v="69"/>
    <s v="Rick Wilson"/>
    <x v="2"/>
    <n v="1"/>
    <x v="1319"/>
    <n v="25443"/>
    <s v="Medium"/>
    <n v="33"/>
    <n v="15.99"/>
    <n v="0.01"/>
    <x v="7643"/>
    <n v="11.28"/>
    <n v="-57.828899999999997"/>
    <n v="0.38"/>
    <x v="2"/>
    <x v="5"/>
    <x v="459"/>
    <x v="7"/>
    <x v="3"/>
    <n v="3566"/>
    <d v="2015-09-22T00:00:00"/>
    <x v="0"/>
    <x v="45"/>
    <n v="27893"/>
  </r>
  <r>
    <x v="1266"/>
    <n v="69"/>
    <s v="Roy Phan"/>
    <x v="2"/>
    <n v="1"/>
    <x v="1319"/>
    <n v="30913"/>
    <s v="Medium"/>
    <n v="23"/>
    <n v="5.98"/>
    <n v="0.01"/>
    <x v="7644"/>
    <n v="1.49"/>
    <n v="36.7455"/>
    <n v="0.39"/>
    <x v="0"/>
    <x v="0"/>
    <x v="643"/>
    <x v="3"/>
    <x v="1"/>
    <n v="4337"/>
    <d v="2015-09-23T00:00:00"/>
    <x v="0"/>
    <x v="21"/>
    <n v="98146"/>
  </r>
  <r>
    <x v="620"/>
    <n v="69"/>
    <s v="Edward Hooks"/>
    <x v="3"/>
    <n v="1"/>
    <x v="1319"/>
    <n v="59585"/>
    <s v="High"/>
    <n v="45"/>
    <n v="15.99"/>
    <n v="7.0000000000000007E-2"/>
    <x v="7645"/>
    <n v="9.4"/>
    <n v="-110.925"/>
    <n v="0.49"/>
    <x v="2"/>
    <x v="0"/>
    <x v="133"/>
    <x v="7"/>
    <x v="2"/>
    <n v="8337"/>
    <d v="2015-09-23T00:00:00"/>
    <x v="0"/>
    <x v="14"/>
    <n v="60188"/>
  </r>
  <r>
    <x v="103"/>
    <n v="69"/>
    <s v="Roy Phan"/>
    <x v="2"/>
    <n v="1"/>
    <x v="1319"/>
    <n v="30913"/>
    <s v="Medium"/>
    <n v="24"/>
    <n v="19.98"/>
    <n v="7.0000000000000007E-2"/>
    <x v="7646"/>
    <n v="10.49"/>
    <n v="49.86"/>
    <n v="0.49"/>
    <x v="1"/>
    <x v="0"/>
    <x v="472"/>
    <x v="5"/>
    <x v="1"/>
    <n v="4340"/>
    <d v="2015-09-24T00:00:00"/>
    <x v="1"/>
    <x v="21"/>
    <n v="98198"/>
  </r>
  <r>
    <x v="103"/>
    <n v="69"/>
    <s v="Roy Phan"/>
    <x v="2"/>
    <n v="1"/>
    <x v="1319"/>
    <n v="30913"/>
    <s v="Medium"/>
    <n v="44"/>
    <n v="2.89"/>
    <n v="0.02"/>
    <x v="7647"/>
    <n v="0.5"/>
    <n v="50.26"/>
    <n v="0.38"/>
    <x v="0"/>
    <x v="0"/>
    <x v="158"/>
    <x v="12"/>
    <x v="1"/>
    <n v="4339"/>
    <d v="2015-09-24T00:00:00"/>
    <x v="0"/>
    <x v="21"/>
    <n v="98198"/>
  </r>
  <r>
    <x v="103"/>
    <n v="69"/>
    <s v="Roy Phan"/>
    <x v="2"/>
    <n v="1"/>
    <x v="1319"/>
    <n v="30913"/>
    <s v="Medium"/>
    <n v="36"/>
    <n v="22.24"/>
    <n v="0.08"/>
    <x v="7648"/>
    <n v="1.99"/>
    <n v="290.64"/>
    <n v="0.43"/>
    <x v="2"/>
    <x v="6"/>
    <x v="975"/>
    <x v="8"/>
    <x v="1"/>
    <n v="4338"/>
    <d v="2015-09-24T00:00:00"/>
    <x v="0"/>
    <x v="21"/>
    <n v="98198"/>
  </r>
  <r>
    <x v="1100"/>
    <n v="69"/>
    <s v="George Zrebassa"/>
    <x v="1"/>
    <n v="1"/>
    <x v="1319"/>
    <n v="3556"/>
    <s v="Not Specified"/>
    <n v="48"/>
    <n v="5.74"/>
    <n v="0.05"/>
    <x v="7649"/>
    <n v="5.01"/>
    <n v="-103.54600000000001"/>
    <n v="0.39"/>
    <x v="0"/>
    <x v="0"/>
    <x v="683"/>
    <x v="3"/>
    <x v="0"/>
    <n v="518"/>
    <d v="2015-09-25T00:00:00"/>
    <x v="0"/>
    <x v="28"/>
    <n v="2703"/>
  </r>
  <r>
    <x v="219"/>
    <n v="69"/>
    <s v="Anthony O'Donnell"/>
    <x v="3"/>
    <n v="1"/>
    <x v="1319"/>
    <n v="37158"/>
    <s v="Low"/>
    <n v="25"/>
    <n v="6.48"/>
    <n v="0.05"/>
    <x v="6157"/>
    <n v="7.37"/>
    <n v="-85.11"/>
    <n v="0.37"/>
    <x v="0"/>
    <x v="0"/>
    <x v="343"/>
    <x v="2"/>
    <x v="1"/>
    <n v="5222"/>
    <d v="2015-09-27T00:00:00"/>
    <x v="0"/>
    <x v="30"/>
    <n v="80027"/>
  </r>
  <r>
    <x v="1214"/>
    <n v="69"/>
    <s v="Rick Bensley"/>
    <x v="3"/>
    <n v="1"/>
    <x v="1320"/>
    <n v="45571"/>
    <s v="Medium"/>
    <n v="43"/>
    <n v="12.21"/>
    <n v="0.05"/>
    <x v="7650"/>
    <n v="4.8099999999999996"/>
    <n v="-7.24"/>
    <n v="0.57999999999999996"/>
    <x v="0"/>
    <x v="0"/>
    <x v="1001"/>
    <x v="0"/>
    <x v="3"/>
    <n v="6412"/>
    <d v="2015-09-24T00:00:00"/>
    <x v="0"/>
    <x v="12"/>
    <n v="33566"/>
  </r>
  <r>
    <x v="1142"/>
    <n v="69"/>
    <s v="Stewart Visinsky"/>
    <x v="2"/>
    <n v="1"/>
    <x v="1320"/>
    <n v="22055"/>
    <s v="Medium"/>
    <n v="40"/>
    <n v="160.97999999999999"/>
    <n v="0.05"/>
    <x v="7651"/>
    <n v="30"/>
    <n v="632.98"/>
    <n v="0.62"/>
    <x v="1"/>
    <x v="2"/>
    <x v="187"/>
    <x v="1"/>
    <x v="0"/>
    <n v="3076"/>
    <d v="2015-09-25T00:00:00"/>
    <x v="2"/>
    <x v="13"/>
    <n v="12306"/>
  </r>
  <r>
    <x v="363"/>
    <n v="69"/>
    <s v="Valerie Takahito"/>
    <x v="3"/>
    <n v="1"/>
    <x v="1320"/>
    <n v="19361"/>
    <s v="Low"/>
    <n v="21"/>
    <n v="25.38"/>
    <n v="0.05"/>
    <x v="7652"/>
    <n v="8.99"/>
    <n v="131.05000000000001"/>
    <n v="0.5"/>
    <x v="1"/>
    <x v="6"/>
    <x v="657"/>
    <x v="5"/>
    <x v="3"/>
    <n v="2675"/>
    <d v="2015-09-25T00:00:00"/>
    <x v="0"/>
    <x v="17"/>
    <n v="29687"/>
  </r>
  <r>
    <x v="851"/>
    <n v="69"/>
    <s v="Bill Stewart"/>
    <x v="2"/>
    <n v="1"/>
    <x v="1320"/>
    <n v="17187"/>
    <s v="High"/>
    <n v="4"/>
    <n v="810.98"/>
    <n v="0.09"/>
    <x v="7653"/>
    <n v="16.059999999999999"/>
    <n v="-1890.3272999999999"/>
    <n v="0.56000000000000005"/>
    <x v="2"/>
    <x v="2"/>
    <x v="1166"/>
    <x v="7"/>
    <x v="2"/>
    <n v="2373"/>
    <d v="2015-09-25T00:00:00"/>
    <x v="2"/>
    <x v="9"/>
    <n v="78589"/>
  </r>
  <r>
    <x v="1338"/>
    <n v="69"/>
    <s v="Rick Bensley"/>
    <x v="3"/>
    <n v="1"/>
    <x v="1320"/>
    <n v="45571"/>
    <s v="Medium"/>
    <n v="44"/>
    <n v="17.98"/>
    <n v="0.1"/>
    <x v="7654"/>
    <n v="8.51"/>
    <n v="-36.792299999999997"/>
    <n v="0.4"/>
    <x v="2"/>
    <x v="5"/>
    <x v="403"/>
    <x v="7"/>
    <x v="3"/>
    <n v="6414"/>
    <d v="2015-09-25T00:00:00"/>
    <x v="0"/>
    <x v="12"/>
    <n v="33317"/>
  </r>
  <r>
    <x v="1214"/>
    <n v="69"/>
    <s v="Rick Bensley"/>
    <x v="3"/>
    <n v="1"/>
    <x v="1320"/>
    <n v="45571"/>
    <s v="Medium"/>
    <n v="47"/>
    <n v="155.99"/>
    <n v="0.06"/>
    <x v="7655"/>
    <n v="8.99"/>
    <n v="1417.23"/>
    <n v="0.57999999999999996"/>
    <x v="2"/>
    <x v="0"/>
    <x v="1051"/>
    <x v="9"/>
    <x v="3"/>
    <n v="6413"/>
    <d v="2015-09-25T00:00:00"/>
    <x v="0"/>
    <x v="12"/>
    <n v="33566"/>
  </r>
  <r>
    <x v="458"/>
    <n v="69"/>
    <s v="Valerie Takahito"/>
    <x v="3"/>
    <n v="1"/>
    <x v="1320"/>
    <n v="19361"/>
    <s v="Low"/>
    <n v="43"/>
    <n v="8.56"/>
    <n v="7.0000000000000007E-2"/>
    <x v="7656"/>
    <n v="5.16"/>
    <n v="-14.28"/>
    <n v="0.38"/>
    <x v="0"/>
    <x v="3"/>
    <x v="1212"/>
    <x v="2"/>
    <x v="3"/>
    <n v="2674"/>
    <d v="2015-09-30T00:00:00"/>
    <x v="0"/>
    <x v="12"/>
    <n v="33614"/>
  </r>
  <r>
    <x v="458"/>
    <n v="69"/>
    <s v="Valerie Takahito"/>
    <x v="3"/>
    <n v="1"/>
    <x v="1320"/>
    <n v="19361"/>
    <s v="Low"/>
    <n v="21"/>
    <n v="37.700000000000003"/>
    <n v="0.06"/>
    <x v="7657"/>
    <n v="2.99"/>
    <n v="317.53449999999998"/>
    <n v="0.35"/>
    <x v="0"/>
    <x v="0"/>
    <x v="556"/>
    <x v="3"/>
    <x v="3"/>
    <n v="2673"/>
    <d v="2015-10-02T00:00:00"/>
    <x v="0"/>
    <x v="12"/>
    <n v="33614"/>
  </r>
  <r>
    <x v="1239"/>
    <n v="69"/>
    <s v="Khloe Miller"/>
    <x v="1"/>
    <n v="1"/>
    <x v="1321"/>
    <n v="13984"/>
    <s v="Critical"/>
    <n v="30"/>
    <n v="70.709999999999994"/>
    <n v="0.05"/>
    <x v="7658"/>
    <n v="37.58"/>
    <n v="-870.61"/>
    <n v="0.78"/>
    <x v="1"/>
    <x v="3"/>
    <x v="953"/>
    <x v="5"/>
    <x v="2"/>
    <n v="1952"/>
    <d v="2015-09-24T00:00:00"/>
    <x v="0"/>
    <x v="24"/>
    <n v="48073"/>
  </r>
  <r>
    <x v="707"/>
    <n v="69"/>
    <s v="Liz Carlisle"/>
    <x v="2"/>
    <n v="1"/>
    <x v="1321"/>
    <n v="23648"/>
    <s v="Critical"/>
    <n v="4"/>
    <n v="2.61"/>
    <n v="0.1"/>
    <x v="7659"/>
    <n v="0.5"/>
    <n v="-0.64"/>
    <n v="0.39"/>
    <x v="0"/>
    <x v="0"/>
    <x v="586"/>
    <x v="12"/>
    <x v="3"/>
    <n v="3310"/>
    <d v="2015-09-25T00:00:00"/>
    <x v="0"/>
    <x v="45"/>
    <n v="28601"/>
  </r>
  <r>
    <x v="246"/>
    <n v="69"/>
    <s v="Cassandra Brandow"/>
    <x v="1"/>
    <n v="1"/>
    <x v="1321"/>
    <n v="19425"/>
    <s v="Not Specified"/>
    <n v="34"/>
    <n v="5.68"/>
    <n v="0"/>
    <x v="7660"/>
    <n v="3.6"/>
    <n v="-31.67"/>
    <n v="0.56000000000000005"/>
    <x v="0"/>
    <x v="6"/>
    <x v="760"/>
    <x v="16"/>
    <x v="1"/>
    <n v="2684"/>
    <d v="2015-09-25T00:00:00"/>
    <x v="0"/>
    <x v="6"/>
    <n v="97301"/>
  </r>
  <r>
    <x v="707"/>
    <n v="69"/>
    <s v="Liz Carlisle"/>
    <x v="2"/>
    <n v="1"/>
    <x v="1321"/>
    <n v="23648"/>
    <s v="Critical"/>
    <n v="44"/>
    <n v="152.47999999999999"/>
    <n v="0.03"/>
    <x v="7661"/>
    <n v="6.5"/>
    <n v="907.49"/>
    <n v="0.74"/>
    <x v="2"/>
    <x v="0"/>
    <x v="378"/>
    <x v="8"/>
    <x v="3"/>
    <n v="3309"/>
    <d v="2015-09-25T00:00:00"/>
    <x v="0"/>
    <x v="45"/>
    <n v="28601"/>
  </r>
  <r>
    <x v="1030"/>
    <n v="69"/>
    <s v="Valerie Mitchum"/>
    <x v="1"/>
    <n v="1"/>
    <x v="1321"/>
    <n v="11650"/>
    <s v="Not Specified"/>
    <n v="30"/>
    <n v="8.32"/>
    <n v="0.08"/>
    <x v="7662"/>
    <n v="2.38"/>
    <n v="-45.89"/>
    <n v="0.74"/>
    <x v="2"/>
    <x v="6"/>
    <x v="308"/>
    <x v="8"/>
    <x v="0"/>
    <n v="1604"/>
    <d v="2015-09-25T00:00:00"/>
    <x v="0"/>
    <x v="22"/>
    <n v="7628"/>
  </r>
  <r>
    <x v="1153"/>
    <n v="69"/>
    <s v="Darren Budd"/>
    <x v="3"/>
    <n v="1"/>
    <x v="1321"/>
    <n v="35554"/>
    <s v="Not Specified"/>
    <n v="34"/>
    <n v="130.97999999999999"/>
    <n v="0.05"/>
    <x v="7663"/>
    <n v="54.74"/>
    <n v="-614.37"/>
    <n v="0.69"/>
    <x v="1"/>
    <x v="4"/>
    <x v="305"/>
    <x v="10"/>
    <x v="2"/>
    <n v="4992"/>
    <d v="2015-09-26T00:00:00"/>
    <x v="2"/>
    <x v="9"/>
    <n v="77520"/>
  </r>
  <r>
    <x v="727"/>
    <n v="69"/>
    <s v="Valerie Mitchum"/>
    <x v="1"/>
    <n v="1"/>
    <x v="1321"/>
    <n v="11650"/>
    <s v="Not Specified"/>
    <n v="26"/>
    <n v="40.97"/>
    <n v="0.06"/>
    <x v="7664"/>
    <n v="8.99"/>
    <n v="146.24"/>
    <n v="0.59"/>
    <x v="0"/>
    <x v="6"/>
    <x v="842"/>
    <x v="6"/>
    <x v="0"/>
    <n v="1605"/>
    <d v="2015-09-26T00:00:00"/>
    <x v="0"/>
    <x v="1"/>
    <n v="21222"/>
  </r>
  <r>
    <x v="1307"/>
    <n v="69"/>
    <s v="Toby Grace"/>
    <x v="1"/>
    <n v="1"/>
    <x v="1321"/>
    <n v="55655"/>
    <s v="Low"/>
    <n v="33"/>
    <n v="125.99"/>
    <n v="0.02"/>
    <x v="7665"/>
    <n v="8.99"/>
    <n v="995.08500000000004"/>
    <n v="0.55000000000000004"/>
    <x v="2"/>
    <x v="0"/>
    <x v="1053"/>
    <x v="9"/>
    <x v="3"/>
    <n v="7780"/>
    <d v="2015-09-26T00:00:00"/>
    <x v="0"/>
    <x v="42"/>
    <n v="31313"/>
  </r>
  <r>
    <x v="443"/>
    <n v="69"/>
    <s v="Roland Murray"/>
    <x v="1"/>
    <n v="1"/>
    <x v="1321"/>
    <n v="52320"/>
    <s v="Low"/>
    <n v="41"/>
    <n v="2.88"/>
    <n v="0.1"/>
    <x v="914"/>
    <n v="1.01"/>
    <n v="0.49"/>
    <n v="0.55000000000000004"/>
    <x v="0"/>
    <x v="3"/>
    <x v="219"/>
    <x v="6"/>
    <x v="1"/>
    <n v="7342"/>
    <d v="2015-09-28T00:00:00"/>
    <x v="0"/>
    <x v="18"/>
    <n v="89031"/>
  </r>
  <r>
    <x v="345"/>
    <n v="69"/>
    <s v="Luke Foster"/>
    <x v="2"/>
    <n v="1"/>
    <x v="1322"/>
    <n v="51107"/>
    <s v="Not Specified"/>
    <n v="36"/>
    <n v="21.38"/>
    <n v="0"/>
    <x v="7666"/>
    <n v="2.99"/>
    <n v="286.86649999999997"/>
    <n v="0.37"/>
    <x v="0"/>
    <x v="0"/>
    <x v="1184"/>
    <x v="3"/>
    <x v="0"/>
    <n v="7162"/>
    <d v="2015-09-26T00:00:00"/>
    <x v="0"/>
    <x v="19"/>
    <n v="4401"/>
  </r>
  <r>
    <x v="840"/>
    <n v="69"/>
    <s v="Sheri Gordon"/>
    <x v="2"/>
    <n v="1"/>
    <x v="1322"/>
    <n v="39972"/>
    <s v="Not Specified"/>
    <n v="35"/>
    <n v="6.3"/>
    <n v="0.03"/>
    <x v="2886"/>
    <n v="0.5"/>
    <n v="108.49"/>
    <n v="0.39"/>
    <x v="0"/>
    <x v="0"/>
    <x v="475"/>
    <x v="12"/>
    <x v="0"/>
    <n v="5648"/>
    <d v="2015-09-26T00:00:00"/>
    <x v="0"/>
    <x v="13"/>
    <n v="14609"/>
  </r>
  <r>
    <x v="531"/>
    <n v="69"/>
    <s v="Pauline Webber"/>
    <x v="3"/>
    <n v="1"/>
    <x v="1322"/>
    <n v="21792"/>
    <s v="Not Specified"/>
    <n v="26"/>
    <n v="14.48"/>
    <n v="0.09"/>
    <x v="7667"/>
    <n v="6.46"/>
    <n v="19.363"/>
    <n v="0.38"/>
    <x v="0"/>
    <x v="0"/>
    <x v="207"/>
    <x v="3"/>
    <x v="1"/>
    <n v="3029"/>
    <d v="2015-09-27T00:00:00"/>
    <x v="0"/>
    <x v="37"/>
    <n v="88201"/>
  </r>
  <r>
    <x v="840"/>
    <n v="69"/>
    <s v="Sheri Gordon"/>
    <x v="2"/>
    <n v="1"/>
    <x v="1322"/>
    <n v="39972"/>
    <s v="Not Specified"/>
    <n v="36"/>
    <n v="3.69"/>
    <n v="0.01"/>
    <x v="7668"/>
    <n v="0.5"/>
    <n v="62.73"/>
    <n v="0.38"/>
    <x v="0"/>
    <x v="0"/>
    <x v="317"/>
    <x v="12"/>
    <x v="0"/>
    <n v="5649"/>
    <d v="2015-09-27T00:00:00"/>
    <x v="0"/>
    <x v="13"/>
    <n v="14609"/>
  </r>
  <r>
    <x v="528"/>
    <n v="69"/>
    <s v="Sheri Gordon"/>
    <x v="2"/>
    <n v="1"/>
    <x v="1322"/>
    <n v="39972"/>
    <s v="Not Specified"/>
    <n v="19"/>
    <n v="5.0599999999999996"/>
    <n v="0.05"/>
    <x v="7669"/>
    <n v="2.99"/>
    <n v="-7.36"/>
    <n v="0.38"/>
    <x v="0"/>
    <x v="0"/>
    <x v="1254"/>
    <x v="3"/>
    <x v="0"/>
    <n v="5650"/>
    <d v="2015-09-28T00:00:00"/>
    <x v="0"/>
    <x v="13"/>
    <n v="13440"/>
  </r>
  <r>
    <x v="717"/>
    <n v="69"/>
    <s v="Bill Shonely"/>
    <x v="0"/>
    <n v="1"/>
    <x v="1323"/>
    <n v="30720"/>
    <s v="Low"/>
    <n v="27"/>
    <n v="95.46"/>
    <n v="0.09"/>
    <x v="7670"/>
    <n v="18.13"/>
    <n v="656.95"/>
    <n v="0.56000000000000005"/>
    <x v="1"/>
    <x v="1"/>
    <x v="1126"/>
    <x v="5"/>
    <x v="0"/>
    <n v="4311"/>
    <d v="2015-10-02T00:00:00"/>
    <x v="1"/>
    <x v="19"/>
    <n v="4901"/>
  </r>
  <r>
    <x v="1007"/>
    <n v="69"/>
    <s v="Bill Shonely"/>
    <x v="0"/>
    <n v="1"/>
    <x v="1323"/>
    <n v="30720"/>
    <s v="Low"/>
    <n v="5"/>
    <n v="5.74"/>
    <n v="7.0000000000000007E-2"/>
    <x v="7671"/>
    <n v="5.01"/>
    <n v="-17.192499999999999"/>
    <n v="0.39"/>
    <x v="0"/>
    <x v="0"/>
    <x v="683"/>
    <x v="3"/>
    <x v="1"/>
    <n v="4309"/>
    <d v="2015-10-04T00:00:00"/>
    <x v="0"/>
    <x v="2"/>
    <n v="90805"/>
  </r>
  <r>
    <x v="1007"/>
    <n v="69"/>
    <s v="Bill Shonely"/>
    <x v="0"/>
    <n v="1"/>
    <x v="1323"/>
    <n v="30720"/>
    <s v="Low"/>
    <n v="37"/>
    <n v="43.98"/>
    <n v="0.01"/>
    <x v="7672"/>
    <n v="1.99"/>
    <n v="735.99"/>
    <n v="0.44"/>
    <x v="2"/>
    <x v="6"/>
    <x v="733"/>
    <x v="8"/>
    <x v="1"/>
    <n v="4310"/>
    <d v="2015-10-04T00:00:00"/>
    <x v="1"/>
    <x v="2"/>
    <n v="90805"/>
  </r>
  <r>
    <x v="941"/>
    <n v="69"/>
    <s v="Eric Murdock"/>
    <x v="1"/>
    <n v="1"/>
    <x v="1324"/>
    <n v="34406"/>
    <s v="Medium"/>
    <n v="29"/>
    <n v="4.71"/>
    <n v="0.02"/>
    <x v="7673"/>
    <n v="0.7"/>
    <n v="-3.23"/>
    <n v="0.85"/>
    <x v="0"/>
    <x v="3"/>
    <x v="1109"/>
    <x v="14"/>
    <x v="1"/>
    <n v="4837"/>
    <d v="2015-09-29T00:00:00"/>
    <x v="0"/>
    <x v="2"/>
    <n v="90301"/>
  </r>
  <r>
    <x v="289"/>
    <n v="69"/>
    <s v="Daniel Raglin"/>
    <x v="2"/>
    <n v="1"/>
    <x v="1324"/>
    <n v="57570"/>
    <s v="High"/>
    <n v="27"/>
    <n v="70.98"/>
    <n v="0.09"/>
    <x v="7674"/>
    <n v="26.74"/>
    <n v="-190.78"/>
    <n v="0.6"/>
    <x v="1"/>
    <x v="4"/>
    <x v="876"/>
    <x v="10"/>
    <x v="2"/>
    <n v="8068"/>
    <d v="2015-09-30T00:00:00"/>
    <x v="2"/>
    <x v="11"/>
    <n v="73064"/>
  </r>
  <r>
    <x v="419"/>
    <n v="70"/>
    <s v="Daniel Raglin"/>
    <x v="2"/>
    <n v="1"/>
    <x v="1324"/>
    <n v="57570"/>
    <s v="High"/>
    <n v="15"/>
    <n v="48.04"/>
    <n v="0.1"/>
    <x v="7675"/>
    <n v="7.23"/>
    <n v="204.08"/>
    <n v="0.37"/>
    <x v="0"/>
    <x v="0"/>
    <x v="1057"/>
    <x v="2"/>
    <x v="0"/>
    <n v="8069"/>
    <d v="2015-09-30T00:00:00"/>
    <x v="0"/>
    <x v="25"/>
    <n v="5701"/>
  </r>
  <r>
    <x v="175"/>
    <n v="70"/>
    <s v="Ken Dana"/>
    <x v="2"/>
    <n v="1"/>
    <x v="1325"/>
    <n v="16518"/>
    <s v="Critical"/>
    <n v="4"/>
    <n v="18.97"/>
    <n v="0.03"/>
    <x v="7676"/>
    <n v="5.21"/>
    <n v="-6.57"/>
    <n v="0.37"/>
    <x v="0"/>
    <x v="0"/>
    <x v="1132"/>
    <x v="2"/>
    <x v="1"/>
    <n v="2290"/>
    <d v="2015-09-30T00:00:00"/>
    <x v="0"/>
    <x v="43"/>
    <n v="59715"/>
  </r>
  <r>
    <x v="177"/>
    <n v="70"/>
    <s v="Christine Abelman"/>
    <x v="2"/>
    <n v="1"/>
    <x v="1325"/>
    <n v="36998"/>
    <s v="Low"/>
    <n v="8"/>
    <n v="6.48"/>
    <n v="0.02"/>
    <x v="7677"/>
    <n v="5.19"/>
    <n v="-17.16"/>
    <n v="0.37"/>
    <x v="0"/>
    <x v="0"/>
    <x v="761"/>
    <x v="2"/>
    <x v="1"/>
    <n v="5208"/>
    <d v="2015-10-01T00:00:00"/>
    <x v="0"/>
    <x v="21"/>
    <n v="99207"/>
  </r>
  <r>
    <x v="629"/>
    <n v="70"/>
    <s v="Troy Blackwell"/>
    <x v="1"/>
    <n v="1"/>
    <x v="1325"/>
    <n v="26657"/>
    <s v="Medium"/>
    <n v="28"/>
    <n v="40.98"/>
    <n v="0.06"/>
    <x v="7678"/>
    <n v="7.47"/>
    <n v="333.17450000000002"/>
    <n v="0.37"/>
    <x v="0"/>
    <x v="0"/>
    <x v="297"/>
    <x v="3"/>
    <x v="3"/>
    <n v="3728"/>
    <d v="2015-10-01T00:00:00"/>
    <x v="0"/>
    <x v="12"/>
    <n v="33461"/>
  </r>
  <r>
    <x v="175"/>
    <n v="70"/>
    <s v="Ken Dana"/>
    <x v="2"/>
    <n v="1"/>
    <x v="1325"/>
    <n v="16518"/>
    <s v="Critical"/>
    <n v="36"/>
    <n v="85.99"/>
    <n v="0.03"/>
    <x v="7679"/>
    <n v="0.99"/>
    <n v="832.19399999999996"/>
    <n v="0.55000000000000004"/>
    <x v="2"/>
    <x v="3"/>
    <x v="431"/>
    <x v="9"/>
    <x v="1"/>
    <n v="2291"/>
    <d v="2015-10-02T00:00:00"/>
    <x v="0"/>
    <x v="43"/>
    <n v="59715"/>
  </r>
  <r>
    <x v="177"/>
    <n v="70"/>
    <s v="Christine Abelman"/>
    <x v="2"/>
    <n v="1"/>
    <x v="1325"/>
    <n v="36998"/>
    <s v="Low"/>
    <n v="50"/>
    <n v="9.98"/>
    <n v="7.0000000000000007E-2"/>
    <x v="7680"/>
    <n v="12.52"/>
    <n v="-409.24"/>
    <n v="0.56999999999999995"/>
    <x v="1"/>
    <x v="0"/>
    <x v="217"/>
    <x v="5"/>
    <x v="1"/>
    <n v="5206"/>
    <d v="2015-10-04T00:00:00"/>
    <x v="0"/>
    <x v="21"/>
    <n v="99207"/>
  </r>
  <r>
    <x v="177"/>
    <n v="70"/>
    <s v="Christine Abelman"/>
    <x v="2"/>
    <n v="1"/>
    <x v="1325"/>
    <n v="36998"/>
    <s v="Low"/>
    <n v="41"/>
    <n v="6.48"/>
    <n v="0.1"/>
    <x v="7681"/>
    <n v="9.5399999999999991"/>
    <n v="-237.01"/>
    <n v="0.37"/>
    <x v="0"/>
    <x v="0"/>
    <x v="644"/>
    <x v="2"/>
    <x v="1"/>
    <n v="5207"/>
    <d v="2015-10-06T00:00:00"/>
    <x v="0"/>
    <x v="21"/>
    <n v="99207"/>
  </r>
  <r>
    <x v="448"/>
    <n v="70"/>
    <s v="Stephanie Ulpright"/>
    <x v="3"/>
    <n v="1"/>
    <x v="1326"/>
    <n v="27300"/>
    <s v="Not Specified"/>
    <n v="27"/>
    <n v="2.1"/>
    <n v="0.04"/>
    <x v="5210"/>
    <n v="0.7"/>
    <n v="0.26"/>
    <n v="0.56999999999999995"/>
    <x v="0"/>
    <x v="3"/>
    <x v="37"/>
    <x v="6"/>
    <x v="0"/>
    <n v="3831"/>
    <d v="2015-09-30T00:00:00"/>
    <x v="0"/>
    <x v="20"/>
    <n v="44312"/>
  </r>
  <r>
    <x v="948"/>
    <n v="70"/>
    <s v="Grant Thornton"/>
    <x v="2"/>
    <n v="1"/>
    <x v="1326"/>
    <n v="39654"/>
    <s v="Medium"/>
    <n v="39"/>
    <n v="21.38"/>
    <n v="0.03"/>
    <x v="7682"/>
    <n v="2.99"/>
    <n v="330.02949999999998"/>
    <n v="0.37"/>
    <x v="0"/>
    <x v="0"/>
    <x v="1184"/>
    <x v="3"/>
    <x v="1"/>
    <n v="5595"/>
    <d v="2015-10-01T00:00:00"/>
    <x v="1"/>
    <x v="2"/>
    <n v="95037"/>
  </r>
  <r>
    <x v="765"/>
    <n v="70"/>
    <s v="Nora Pelletier"/>
    <x v="2"/>
    <n v="1"/>
    <x v="1326"/>
    <n v="18592"/>
    <s v="Critical"/>
    <n v="2"/>
    <n v="10.98"/>
    <n v="0.04"/>
    <x v="7683"/>
    <n v="3.37"/>
    <n v="-15.5"/>
    <n v="0.56999999999999995"/>
    <x v="0"/>
    <x v="6"/>
    <x v="457"/>
    <x v="16"/>
    <x v="3"/>
    <n v="2573"/>
    <d v="2015-10-01T00:00:00"/>
    <x v="0"/>
    <x v="12"/>
    <n v="33881"/>
  </r>
  <r>
    <x v="448"/>
    <n v="70"/>
    <s v="Stephanie Ulpright"/>
    <x v="3"/>
    <n v="1"/>
    <x v="1326"/>
    <n v="27300"/>
    <s v="Not Specified"/>
    <n v="50"/>
    <n v="73.98"/>
    <n v="0.1"/>
    <x v="7684"/>
    <n v="4"/>
    <n v="-85.03"/>
    <n v="0.79"/>
    <x v="2"/>
    <x v="0"/>
    <x v="54"/>
    <x v="8"/>
    <x v="0"/>
    <n v="3830"/>
    <d v="2015-10-01T00:00:00"/>
    <x v="0"/>
    <x v="20"/>
    <n v="44312"/>
  </r>
  <r>
    <x v="469"/>
    <n v="70"/>
    <s v="Nick Crebassa"/>
    <x v="2"/>
    <n v="1"/>
    <x v="1326"/>
    <n v="18374"/>
    <s v="Low"/>
    <n v="21"/>
    <n v="7.28"/>
    <n v="0.09"/>
    <x v="7685"/>
    <n v="5.47"/>
    <n v="-32.78"/>
    <n v="0.35"/>
    <x v="0"/>
    <x v="0"/>
    <x v="250"/>
    <x v="2"/>
    <x v="3"/>
    <n v="2533"/>
    <d v="2015-10-02T00:00:00"/>
    <x v="0"/>
    <x v="8"/>
    <n v="71111"/>
  </r>
  <r>
    <x v="659"/>
    <n v="70"/>
    <s v="Carol Triggs"/>
    <x v="1"/>
    <n v="1"/>
    <x v="1326"/>
    <n v="55968"/>
    <s v="Low"/>
    <n v="40"/>
    <n v="1.82"/>
    <n v="0.05"/>
    <x v="901"/>
    <n v="1"/>
    <n v="0.86"/>
    <n v="0.4"/>
    <x v="0"/>
    <x v="3"/>
    <x v="1080"/>
    <x v="6"/>
    <x v="0"/>
    <n v="7828"/>
    <d v="2015-10-02T00:00:00"/>
    <x v="0"/>
    <x v="13"/>
    <n v="14224"/>
  </r>
  <r>
    <x v="734"/>
    <n v="70"/>
    <s v="Ken Black"/>
    <x v="3"/>
    <n v="1"/>
    <x v="1326"/>
    <n v="8678"/>
    <s v="Low"/>
    <n v="31"/>
    <n v="29.74"/>
    <n v="0"/>
    <x v="7686"/>
    <n v="6.64"/>
    <n v="27.12"/>
    <n v="0.7"/>
    <x v="0"/>
    <x v="0"/>
    <x v="494"/>
    <x v="0"/>
    <x v="3"/>
    <n v="1187"/>
    <d v="2015-10-05T00:00:00"/>
    <x v="0"/>
    <x v="33"/>
    <n v="71603"/>
  </r>
  <r>
    <x v="1015"/>
    <n v="70"/>
    <s v="Barry French"/>
    <x v="3"/>
    <n v="1"/>
    <x v="1327"/>
    <n v="293"/>
    <s v="High"/>
    <n v="49"/>
    <n v="208.16"/>
    <n v="7.0000000000000007E-2"/>
    <x v="7687"/>
    <n v="68.02"/>
    <n v="457.81"/>
    <n v="0.57999999999999996"/>
    <x v="0"/>
    <x v="2"/>
    <x v="95"/>
    <x v="13"/>
    <x v="2"/>
    <n v="49"/>
    <d v="2015-10-02T00:00:00"/>
    <x v="2"/>
    <x v="14"/>
    <n v="60477"/>
  </r>
  <r>
    <x v="438"/>
    <n v="70"/>
    <s v="Rob Haberlin"/>
    <x v="3"/>
    <n v="1"/>
    <x v="1327"/>
    <n v="22980"/>
    <s v="Not Specified"/>
    <n v="17"/>
    <n v="12.44"/>
    <n v="0"/>
    <x v="7688"/>
    <n v="6.27"/>
    <n v="-27.92"/>
    <n v="0.56999999999999995"/>
    <x v="0"/>
    <x v="5"/>
    <x v="920"/>
    <x v="0"/>
    <x v="2"/>
    <n v="3204"/>
    <d v="2015-10-02T00:00:00"/>
    <x v="0"/>
    <x v="10"/>
    <n v="50401"/>
  </r>
  <r>
    <x v="47"/>
    <n v="70"/>
    <s v="Rob Haberlin"/>
    <x v="3"/>
    <n v="1"/>
    <x v="1327"/>
    <n v="22980"/>
    <s v="Not Specified"/>
    <n v="10"/>
    <n v="4.9800000000000004"/>
    <n v="0.06"/>
    <x v="7689"/>
    <n v="5.49"/>
    <n v="-27.73"/>
    <n v="0.38"/>
    <x v="0"/>
    <x v="0"/>
    <x v="552"/>
    <x v="2"/>
    <x v="0"/>
    <n v="3205"/>
    <d v="2015-10-02T00:00:00"/>
    <x v="0"/>
    <x v="0"/>
    <n v="15122"/>
  </r>
  <r>
    <x v="724"/>
    <n v="70"/>
    <s v="Mitch Gastineau"/>
    <x v="0"/>
    <n v="1"/>
    <x v="1327"/>
    <n v="6150"/>
    <s v="Critical"/>
    <n v="38"/>
    <n v="4.9800000000000004"/>
    <n v="0.06"/>
    <x v="7690"/>
    <n v="0.8"/>
    <n v="82.65"/>
    <n v="0.36"/>
    <x v="0"/>
    <x v="3"/>
    <x v="194"/>
    <x v="2"/>
    <x v="1"/>
    <n v="859"/>
    <d v="2015-10-02T00:00:00"/>
    <x v="0"/>
    <x v="37"/>
    <n v="88240"/>
  </r>
  <r>
    <x v="1015"/>
    <n v="70"/>
    <s v="Barry French"/>
    <x v="3"/>
    <n v="1"/>
    <x v="1327"/>
    <n v="293"/>
    <s v="High"/>
    <n v="27"/>
    <n v="8.69"/>
    <n v="0.01"/>
    <x v="7691"/>
    <n v="2.99"/>
    <n v="46.707500000000003"/>
    <n v="0.39"/>
    <x v="0"/>
    <x v="0"/>
    <x v="1000"/>
    <x v="3"/>
    <x v="2"/>
    <n v="50"/>
    <d v="2015-10-03T00:00:00"/>
    <x v="0"/>
    <x v="14"/>
    <n v="60477"/>
  </r>
  <r>
    <x v="690"/>
    <n v="70"/>
    <s v="Luke Foster"/>
    <x v="2"/>
    <n v="1"/>
    <x v="1327"/>
    <n v="929"/>
    <s v="High"/>
    <n v="39"/>
    <n v="2.08"/>
    <n v="0.04"/>
    <x v="7692"/>
    <n v="2.56"/>
    <n v="-64.290000000000006"/>
    <n v="0.55000000000000004"/>
    <x v="0"/>
    <x v="6"/>
    <x v="273"/>
    <x v="16"/>
    <x v="1"/>
    <n v="146"/>
    <d v="2015-10-03T00:00:00"/>
    <x v="0"/>
    <x v="2"/>
    <n v="95928"/>
  </r>
  <r>
    <x v="690"/>
    <n v="70"/>
    <s v="Luke Foster"/>
    <x v="2"/>
    <n v="1"/>
    <x v="1327"/>
    <n v="929"/>
    <s v="High"/>
    <n v="21"/>
    <n v="10.97"/>
    <n v="0.04"/>
    <x v="7693"/>
    <n v="6.5"/>
    <n v="-100.16"/>
    <n v="0.64"/>
    <x v="2"/>
    <x v="0"/>
    <x v="911"/>
    <x v="8"/>
    <x v="1"/>
    <n v="145"/>
    <d v="2015-10-04T00:00:00"/>
    <x v="0"/>
    <x v="2"/>
    <n v="95928"/>
  </r>
  <r>
    <x v="402"/>
    <n v="70"/>
    <s v="Jim Epp"/>
    <x v="0"/>
    <n v="1"/>
    <x v="1327"/>
    <n v="20579"/>
    <s v="Medium"/>
    <n v="16"/>
    <n v="110.99"/>
    <n v="0.1"/>
    <x v="7694"/>
    <n v="8.99"/>
    <n v="-26.245999999999999"/>
    <n v="0.56999999999999995"/>
    <x v="2"/>
    <x v="0"/>
    <x v="743"/>
    <x v="9"/>
    <x v="3"/>
    <n v="2857"/>
    <d v="2015-10-04T00:00:00"/>
    <x v="0"/>
    <x v="16"/>
    <n v="24060"/>
  </r>
  <r>
    <x v="1386"/>
    <n v="70"/>
    <s v="Lela Donovan"/>
    <x v="2"/>
    <n v="1"/>
    <x v="1328"/>
    <n v="4261"/>
    <s v="Critical"/>
    <n v="22"/>
    <n v="68.81"/>
    <n v="0.04"/>
    <x v="7695"/>
    <n v="60"/>
    <n v="-521.41999999999996"/>
    <n v="0.41"/>
    <x v="0"/>
    <x v="2"/>
    <x v="352"/>
    <x v="13"/>
    <x v="2"/>
    <n v="618"/>
    <d v="2015-10-03T00:00:00"/>
    <x v="2"/>
    <x v="24"/>
    <n v="48034"/>
  </r>
  <r>
    <x v="229"/>
    <n v="70"/>
    <s v="Cyra Reiten"/>
    <x v="3"/>
    <n v="1"/>
    <x v="1328"/>
    <n v="25476"/>
    <s v="Not Specified"/>
    <n v="4"/>
    <n v="3499.99"/>
    <n v="0.05"/>
    <x v="7696"/>
    <n v="24.49"/>
    <n v="-9078.94"/>
    <n v="0.37"/>
    <x v="2"/>
    <x v="1"/>
    <x v="313"/>
    <x v="11"/>
    <x v="1"/>
    <n v="3575"/>
    <d v="2015-10-03T00:00:00"/>
    <x v="0"/>
    <x v="2"/>
    <n v="91745"/>
  </r>
  <r>
    <x v="482"/>
    <n v="70"/>
    <s v="Adam Bellavance"/>
    <x v="0"/>
    <n v="1"/>
    <x v="1328"/>
    <n v="18596"/>
    <s v="Low"/>
    <n v="42"/>
    <n v="110.98"/>
    <n v="0.02"/>
    <x v="7697"/>
    <n v="30"/>
    <n v="126.31"/>
    <n v="0.71"/>
    <x v="1"/>
    <x v="2"/>
    <x v="1165"/>
    <x v="1"/>
    <x v="1"/>
    <n v="2578"/>
    <d v="2015-10-04T00:00:00"/>
    <x v="2"/>
    <x v="43"/>
    <n v="59601"/>
  </r>
  <r>
    <x v="187"/>
    <n v="70"/>
    <s v="Lela Donovan"/>
    <x v="2"/>
    <n v="1"/>
    <x v="1328"/>
    <n v="4261"/>
    <s v="Critical"/>
    <n v="32"/>
    <n v="300.64999999999998"/>
    <n v="0.04"/>
    <x v="7698"/>
    <n v="24.49"/>
    <n v="2848.17"/>
    <n v="0.52"/>
    <x v="0"/>
    <x v="1"/>
    <x v="896"/>
    <x v="13"/>
    <x v="2"/>
    <n v="620"/>
    <d v="2015-10-04T00:00:00"/>
    <x v="0"/>
    <x v="24"/>
    <n v="48195"/>
  </r>
  <r>
    <x v="1386"/>
    <n v="70"/>
    <s v="Lela Donovan"/>
    <x v="2"/>
    <n v="1"/>
    <x v="1328"/>
    <n v="4261"/>
    <s v="Critical"/>
    <n v="33"/>
    <n v="5.98"/>
    <n v="0.08"/>
    <x v="7699"/>
    <n v="5.35"/>
    <n v="-71.47"/>
    <n v="0.4"/>
    <x v="0"/>
    <x v="0"/>
    <x v="173"/>
    <x v="2"/>
    <x v="2"/>
    <n v="619"/>
    <d v="2015-10-04T00:00:00"/>
    <x v="0"/>
    <x v="24"/>
    <n v="48034"/>
  </r>
  <r>
    <x v="187"/>
    <n v="70"/>
    <s v="Lela Donovan"/>
    <x v="2"/>
    <n v="1"/>
    <x v="1328"/>
    <n v="4261"/>
    <s v="Critical"/>
    <n v="48"/>
    <n v="5.78"/>
    <n v="0.04"/>
    <x v="7700"/>
    <n v="5.37"/>
    <n v="-94.82"/>
    <n v="0.36"/>
    <x v="0"/>
    <x v="0"/>
    <x v="820"/>
    <x v="2"/>
    <x v="2"/>
    <n v="621"/>
    <d v="2015-10-04T00:00:00"/>
    <x v="0"/>
    <x v="24"/>
    <n v="48195"/>
  </r>
  <r>
    <x v="482"/>
    <n v="70"/>
    <s v="Adam Bellavance"/>
    <x v="0"/>
    <n v="1"/>
    <x v="1328"/>
    <n v="18596"/>
    <s v="Low"/>
    <n v="32"/>
    <n v="12.53"/>
    <n v="0.01"/>
    <x v="7701"/>
    <n v="0.5"/>
    <n v="223.38"/>
    <n v="0.38"/>
    <x v="0"/>
    <x v="0"/>
    <x v="439"/>
    <x v="12"/>
    <x v="1"/>
    <n v="2579"/>
    <d v="2015-10-04T00:00:00"/>
    <x v="0"/>
    <x v="43"/>
    <n v="59601"/>
  </r>
  <r>
    <x v="229"/>
    <n v="70"/>
    <s v="Cyra Reiten"/>
    <x v="3"/>
    <n v="1"/>
    <x v="1328"/>
    <n v="25476"/>
    <s v="Not Specified"/>
    <n v="21"/>
    <n v="35.409999999999997"/>
    <n v="0.09"/>
    <x v="7702"/>
    <n v="1.99"/>
    <n v="138.1"/>
    <n v="0.43"/>
    <x v="2"/>
    <x v="6"/>
    <x v="506"/>
    <x v="8"/>
    <x v="1"/>
    <n v="3574"/>
    <d v="2015-10-04T00:00:00"/>
    <x v="0"/>
    <x v="2"/>
    <n v="91745"/>
  </r>
  <r>
    <x v="47"/>
    <n v="70"/>
    <s v="Rob Haberlin"/>
    <x v="2"/>
    <n v="1"/>
    <x v="1329"/>
    <n v="31266"/>
    <s v="High"/>
    <n v="16"/>
    <n v="399.98"/>
    <n v="0.04"/>
    <x v="7703"/>
    <n v="12.06"/>
    <n v="1197.05"/>
    <n v="0.56000000000000005"/>
    <x v="2"/>
    <x v="4"/>
    <x v="84"/>
    <x v="7"/>
    <x v="0"/>
    <n v="4389"/>
    <d v="2015-10-04T00:00:00"/>
    <x v="2"/>
    <x v="0"/>
    <n v="15122"/>
  </r>
  <r>
    <x v="419"/>
    <n v="70"/>
    <s v="Chris Cortes"/>
    <x v="3"/>
    <n v="1"/>
    <x v="1329"/>
    <n v="46534"/>
    <s v="High"/>
    <n v="13"/>
    <n v="99.99"/>
    <n v="0.05"/>
    <x v="7704"/>
    <n v="19.989999999999998"/>
    <n v="5.55"/>
    <n v="0.52"/>
    <x v="2"/>
    <x v="0"/>
    <x v="335"/>
    <x v="7"/>
    <x v="0"/>
    <n v="6546"/>
    <d v="2015-10-05T00:00:00"/>
    <x v="0"/>
    <x v="25"/>
    <n v="5701"/>
  </r>
  <r>
    <x v="1409"/>
    <n v="70"/>
    <s v="Dan Campbell"/>
    <x v="0"/>
    <n v="1"/>
    <x v="1330"/>
    <n v="44000"/>
    <s v="Not Specified"/>
    <n v="15"/>
    <n v="30.98"/>
    <n v="0"/>
    <x v="7705"/>
    <n v="19.510000000000002"/>
    <n v="-19.100000000000001"/>
    <n v="0.36"/>
    <x v="0"/>
    <x v="0"/>
    <x v="523"/>
    <x v="15"/>
    <x v="0"/>
    <n v="6211"/>
    <d v="2015-10-04T00:00:00"/>
    <x v="0"/>
    <x v="15"/>
    <n v="6492"/>
  </r>
  <r>
    <x v="41"/>
    <n v="70"/>
    <s v="Dan Campbell"/>
    <x v="0"/>
    <n v="1"/>
    <x v="1330"/>
    <n v="44000"/>
    <s v="Not Specified"/>
    <n v="18"/>
    <n v="4.28"/>
    <n v="0.05"/>
    <x v="7706"/>
    <n v="6.72"/>
    <n v="-75.31"/>
    <n v="0.4"/>
    <x v="0"/>
    <x v="0"/>
    <x v="1047"/>
    <x v="2"/>
    <x v="0"/>
    <n v="6208"/>
    <d v="2015-10-04T00:00:00"/>
    <x v="0"/>
    <x v="19"/>
    <n v="4330"/>
  </r>
  <r>
    <x v="1410"/>
    <n v="70"/>
    <s v="Dan Campbell"/>
    <x v="0"/>
    <n v="1"/>
    <x v="1330"/>
    <n v="44000"/>
    <s v="Not Specified"/>
    <n v="17"/>
    <n v="7.1"/>
    <n v="0.06"/>
    <x v="7707"/>
    <n v="6.05"/>
    <n v="-51.301499999999997"/>
    <n v="0.39"/>
    <x v="0"/>
    <x v="0"/>
    <x v="243"/>
    <x v="3"/>
    <x v="1"/>
    <n v="6209"/>
    <d v="2015-10-04T00:00:00"/>
    <x v="0"/>
    <x v="2"/>
    <n v="92544"/>
  </r>
  <r>
    <x v="1410"/>
    <n v="70"/>
    <s v="Dan Campbell"/>
    <x v="0"/>
    <n v="1"/>
    <x v="1330"/>
    <n v="44000"/>
    <s v="Not Specified"/>
    <n v="19"/>
    <n v="17.78"/>
    <n v="0.05"/>
    <x v="7708"/>
    <n v="5.03"/>
    <n v="89.95"/>
    <n v="0.54"/>
    <x v="1"/>
    <x v="0"/>
    <x v="931"/>
    <x v="5"/>
    <x v="1"/>
    <n v="6210"/>
    <d v="2015-10-05T00:00:00"/>
    <x v="0"/>
    <x v="2"/>
    <n v="92544"/>
  </r>
  <r>
    <x v="997"/>
    <n v="70"/>
    <s v="Anemone Ratner"/>
    <x v="0"/>
    <n v="1"/>
    <x v="1330"/>
    <n v="15651"/>
    <s v="Critical"/>
    <n v="8"/>
    <n v="179.29"/>
    <n v="7.0000000000000007E-2"/>
    <x v="7709"/>
    <n v="56.2"/>
    <n v="-329.72"/>
    <n v="0.71"/>
    <x v="1"/>
    <x v="4"/>
    <x v="1255"/>
    <x v="4"/>
    <x v="3"/>
    <n v="2175"/>
    <d v="2015-10-06T00:00:00"/>
    <x v="2"/>
    <x v="16"/>
    <n v="23834"/>
  </r>
  <r>
    <x v="1296"/>
    <n v="70"/>
    <s v="Theone Pippenger"/>
    <x v="2"/>
    <n v="1"/>
    <x v="1330"/>
    <n v="51333"/>
    <s v="Not Specified"/>
    <n v="25"/>
    <n v="9.06"/>
    <n v="7.0000000000000007E-2"/>
    <x v="7710"/>
    <n v="9.86"/>
    <n v="-117.86"/>
    <n v="0.4"/>
    <x v="0"/>
    <x v="0"/>
    <x v="505"/>
    <x v="2"/>
    <x v="2"/>
    <n v="7196"/>
    <d v="2015-10-06T00:00:00"/>
    <x v="0"/>
    <x v="3"/>
    <n v="55441"/>
  </r>
  <r>
    <x v="1194"/>
    <n v="70"/>
    <s v="Max Jones"/>
    <x v="1"/>
    <n v="1"/>
    <x v="1330"/>
    <n v="5697"/>
    <s v="Critical"/>
    <n v="31"/>
    <n v="11.29"/>
    <n v="0.03"/>
    <x v="7711"/>
    <n v="5.03"/>
    <n v="-13.32"/>
    <n v="0.59"/>
    <x v="0"/>
    <x v="0"/>
    <x v="275"/>
    <x v="0"/>
    <x v="0"/>
    <n v="794"/>
    <d v="2015-10-06T00:00:00"/>
    <x v="0"/>
    <x v="0"/>
    <n v="19601"/>
  </r>
  <r>
    <x v="997"/>
    <n v="70"/>
    <s v="Anemone Ratner"/>
    <x v="0"/>
    <n v="1"/>
    <x v="1330"/>
    <n v="15651"/>
    <s v="Critical"/>
    <n v="14"/>
    <n v="80.98"/>
    <n v="0.05"/>
    <x v="7712"/>
    <n v="35"/>
    <n v="-448.6"/>
    <n v="0.83"/>
    <x v="0"/>
    <x v="1"/>
    <x v="157"/>
    <x v="0"/>
    <x v="3"/>
    <n v="2174"/>
    <d v="2015-10-06T00:00:00"/>
    <x v="0"/>
    <x v="16"/>
    <n v="23834"/>
  </r>
  <r>
    <x v="1296"/>
    <n v="70"/>
    <s v="Theone Pippenger"/>
    <x v="2"/>
    <n v="1"/>
    <x v="1330"/>
    <n v="51333"/>
    <s v="Not Specified"/>
    <n v="30"/>
    <n v="80.97"/>
    <n v="0.1"/>
    <x v="7713"/>
    <n v="33.6"/>
    <n v="-9.4481999999999999"/>
    <n v="0.37"/>
    <x v="2"/>
    <x v="2"/>
    <x v="195"/>
    <x v="7"/>
    <x v="2"/>
    <n v="7195"/>
    <d v="2015-10-06T00:00:00"/>
    <x v="2"/>
    <x v="3"/>
    <n v="55441"/>
  </r>
  <r>
    <x v="997"/>
    <n v="70"/>
    <s v="Anemone Ratner"/>
    <x v="0"/>
    <n v="1"/>
    <x v="1330"/>
    <n v="15651"/>
    <s v="Critical"/>
    <n v="40"/>
    <n v="60.22"/>
    <n v="0.1"/>
    <x v="7714"/>
    <n v="3.5"/>
    <n v="549.45000000000005"/>
    <n v="0.56999999999999995"/>
    <x v="0"/>
    <x v="0"/>
    <x v="139"/>
    <x v="13"/>
    <x v="3"/>
    <n v="2173"/>
    <d v="2015-10-07T00:00:00"/>
    <x v="1"/>
    <x v="16"/>
    <n v="23834"/>
  </r>
  <r>
    <x v="427"/>
    <n v="70"/>
    <s v="Larry Tron"/>
    <x v="1"/>
    <n v="1"/>
    <x v="1330"/>
    <n v="50849"/>
    <s v="Low"/>
    <n v="47"/>
    <n v="6.48"/>
    <n v="0.04"/>
    <x v="7715"/>
    <n v="9.17"/>
    <n v="-249.27"/>
    <n v="0.37"/>
    <x v="0"/>
    <x v="0"/>
    <x v="69"/>
    <x v="2"/>
    <x v="1"/>
    <n v="7127"/>
    <d v="2015-10-09T00:00:00"/>
    <x v="1"/>
    <x v="5"/>
    <n v="84118"/>
  </r>
  <r>
    <x v="1123"/>
    <n v="70"/>
    <s v="Tony Sayre"/>
    <x v="0"/>
    <n v="1"/>
    <x v="1331"/>
    <n v="3655"/>
    <s v="Critical"/>
    <n v="3"/>
    <n v="15.99"/>
    <n v="0.02"/>
    <x v="7716"/>
    <n v="13.18"/>
    <n v="-30.7395"/>
    <n v="0.37"/>
    <x v="0"/>
    <x v="0"/>
    <x v="48"/>
    <x v="3"/>
    <x v="1"/>
    <n v="544"/>
    <d v="2015-10-05T00:00:00"/>
    <x v="0"/>
    <x v="21"/>
    <n v="98270"/>
  </r>
  <r>
    <x v="1390"/>
    <n v="70"/>
    <s v="Jack Garza"/>
    <x v="2"/>
    <n v="1"/>
    <x v="1331"/>
    <n v="55623"/>
    <s v="Critical"/>
    <n v="47"/>
    <n v="227.55"/>
    <n v="0.09"/>
    <x v="7717"/>
    <n v="32.479999999999997"/>
    <n v="1094.57"/>
    <n v="0.68"/>
    <x v="1"/>
    <x v="4"/>
    <x v="538"/>
    <x v="4"/>
    <x v="3"/>
    <n v="7772"/>
    <d v="2015-10-06T00:00:00"/>
    <x v="2"/>
    <x v="12"/>
    <n v="32114"/>
  </r>
  <r>
    <x v="1165"/>
    <n v="70"/>
    <s v="Julie Creighton"/>
    <x v="2"/>
    <n v="1"/>
    <x v="1331"/>
    <n v="38336"/>
    <s v="Critical"/>
    <n v="14"/>
    <n v="6.75"/>
    <n v="7.0000000000000007E-2"/>
    <x v="7718"/>
    <n v="2.99"/>
    <n v="2.8220000000000001"/>
    <n v="0.35"/>
    <x v="0"/>
    <x v="0"/>
    <x v="703"/>
    <x v="3"/>
    <x v="2"/>
    <n v="5389"/>
    <d v="2015-10-06T00:00:00"/>
    <x v="0"/>
    <x v="10"/>
    <n v="50021"/>
  </r>
  <r>
    <x v="407"/>
    <n v="70"/>
    <s v="Julie Creighton"/>
    <x v="2"/>
    <n v="1"/>
    <x v="1331"/>
    <n v="38336"/>
    <s v="Critical"/>
    <n v="31"/>
    <n v="10.97"/>
    <n v="0"/>
    <x v="7719"/>
    <n v="6.5"/>
    <n v="-116.45"/>
    <n v="0.64"/>
    <x v="2"/>
    <x v="0"/>
    <x v="911"/>
    <x v="8"/>
    <x v="2"/>
    <n v="5390"/>
    <d v="2015-10-06T00:00:00"/>
    <x v="0"/>
    <x v="10"/>
    <n v="52722"/>
  </r>
  <r>
    <x v="1123"/>
    <n v="70"/>
    <s v="Tony Sayre"/>
    <x v="0"/>
    <n v="1"/>
    <x v="1331"/>
    <n v="3655"/>
    <s v="Critical"/>
    <n v="24"/>
    <n v="125.99"/>
    <n v="0"/>
    <x v="22"/>
    <n v="7.69"/>
    <n v="600.41700000000003"/>
    <n v="0.57999999999999996"/>
    <x v="2"/>
    <x v="0"/>
    <x v="229"/>
    <x v="9"/>
    <x v="1"/>
    <n v="545"/>
    <d v="2015-10-06T00:00:00"/>
    <x v="0"/>
    <x v="21"/>
    <n v="98270"/>
  </r>
  <r>
    <x v="342"/>
    <n v="70"/>
    <s v="Ryan Crowe"/>
    <x v="0"/>
    <n v="1"/>
    <x v="1331"/>
    <n v="29991"/>
    <s v="Low"/>
    <n v="41"/>
    <n v="3.15"/>
    <n v="0.06"/>
    <x v="7720"/>
    <n v="0.49"/>
    <n v="48.93"/>
    <n v="0.37"/>
    <x v="0"/>
    <x v="0"/>
    <x v="596"/>
    <x v="12"/>
    <x v="3"/>
    <n v="4222"/>
    <d v="2015-10-07T00:00:00"/>
    <x v="0"/>
    <x v="12"/>
    <n v="33160"/>
  </r>
  <r>
    <x v="247"/>
    <n v="70"/>
    <s v="Alan Barnes"/>
    <x v="2"/>
    <n v="1"/>
    <x v="1332"/>
    <n v="33444"/>
    <s v="Medium"/>
    <n v="11"/>
    <n v="2.6"/>
    <n v="0.09"/>
    <x v="7721"/>
    <n v="2.4"/>
    <n v="-17.68"/>
    <n v="0.57999999999999996"/>
    <x v="0"/>
    <x v="3"/>
    <x v="66"/>
    <x v="6"/>
    <x v="2"/>
    <n v="4691"/>
    <d v="2015-10-07T00:00:00"/>
    <x v="0"/>
    <x v="14"/>
    <n v="60107"/>
  </r>
  <r>
    <x v="191"/>
    <n v="70"/>
    <s v="David Philippe"/>
    <x v="3"/>
    <n v="1"/>
    <x v="1332"/>
    <n v="42848"/>
    <s v="Not Specified"/>
    <n v="50"/>
    <n v="7.64"/>
    <n v="0.01"/>
    <x v="7722"/>
    <n v="5.83"/>
    <n v="-56.51"/>
    <n v="0.36"/>
    <x v="0"/>
    <x v="3"/>
    <x v="27"/>
    <x v="2"/>
    <x v="2"/>
    <n v="6042"/>
    <d v="2015-10-08T00:00:00"/>
    <x v="0"/>
    <x v="9"/>
    <n v="75482"/>
  </r>
  <r>
    <x v="1242"/>
    <n v="70"/>
    <s v="Shahid Shariari"/>
    <x v="2"/>
    <n v="1"/>
    <x v="1332"/>
    <n v="4067"/>
    <s v="High"/>
    <n v="16"/>
    <n v="7.1"/>
    <n v="0.04"/>
    <x v="7723"/>
    <n v="6.05"/>
    <n v="-42.457999999999998"/>
    <n v="0.39"/>
    <x v="0"/>
    <x v="0"/>
    <x v="243"/>
    <x v="3"/>
    <x v="2"/>
    <n v="594"/>
    <d v="2015-10-08T00:00:00"/>
    <x v="0"/>
    <x v="24"/>
    <n v="48375"/>
  </r>
  <r>
    <x v="247"/>
    <n v="70"/>
    <s v="Alan Barnes"/>
    <x v="2"/>
    <n v="1"/>
    <x v="1332"/>
    <n v="33444"/>
    <s v="Medium"/>
    <n v="8"/>
    <n v="14.97"/>
    <n v="7.0000000000000007E-2"/>
    <x v="7724"/>
    <n v="7.51"/>
    <n v="-30.48"/>
    <n v="0.56999999999999995"/>
    <x v="0"/>
    <x v="0"/>
    <x v="492"/>
    <x v="0"/>
    <x v="2"/>
    <n v="4692"/>
    <d v="2015-10-08T00:00:00"/>
    <x v="0"/>
    <x v="14"/>
    <n v="60107"/>
  </r>
  <r>
    <x v="425"/>
    <n v="70"/>
    <s v="Giulietta Dortch"/>
    <x v="0"/>
    <n v="1"/>
    <x v="1332"/>
    <n v="16709"/>
    <s v="High"/>
    <n v="3"/>
    <n v="6.48"/>
    <n v="7.0000000000000007E-2"/>
    <x v="3352"/>
    <n v="5.74"/>
    <n v="-13.01"/>
    <n v="0.37"/>
    <x v="0"/>
    <x v="0"/>
    <x v="952"/>
    <x v="2"/>
    <x v="1"/>
    <n v="2319"/>
    <d v="2015-10-08T00:00:00"/>
    <x v="0"/>
    <x v="2"/>
    <n v="94086"/>
  </r>
  <r>
    <x v="167"/>
    <n v="70"/>
    <s v="Neoma Murray"/>
    <x v="0"/>
    <n v="1"/>
    <x v="1332"/>
    <n v="50818"/>
    <s v="Medium"/>
    <n v="34"/>
    <n v="205.99"/>
    <n v="0.1"/>
    <x v="7725"/>
    <n v="8.99"/>
    <n v="1111.2570000000001"/>
    <n v="0.56000000000000005"/>
    <x v="2"/>
    <x v="0"/>
    <x v="237"/>
    <x v="9"/>
    <x v="3"/>
    <n v="7123"/>
    <d v="2015-10-08T00:00:00"/>
    <x v="0"/>
    <x v="42"/>
    <n v="30458"/>
  </r>
  <r>
    <x v="62"/>
    <n v="70"/>
    <s v="Liz Price"/>
    <x v="2"/>
    <n v="1"/>
    <x v="1333"/>
    <n v="45825"/>
    <s v="Medium"/>
    <n v="43"/>
    <n v="6.48"/>
    <n v="0.04"/>
    <x v="7726"/>
    <n v="5.14"/>
    <n v="-64.45"/>
    <n v="0.37"/>
    <x v="0"/>
    <x v="0"/>
    <x v="621"/>
    <x v="2"/>
    <x v="3"/>
    <n v="6444"/>
    <d v="2015-10-07T00:00:00"/>
    <x v="0"/>
    <x v="27"/>
    <n v="41075"/>
  </r>
  <r>
    <x v="1353"/>
    <n v="70"/>
    <s v="Joy Bell"/>
    <x v="1"/>
    <n v="1"/>
    <x v="1333"/>
    <n v="9509"/>
    <s v="Not Specified"/>
    <n v="32"/>
    <n v="48.91"/>
    <n v="0.02"/>
    <x v="7727"/>
    <n v="5.81"/>
    <n v="707.15"/>
    <n v="0.38"/>
    <x v="0"/>
    <x v="0"/>
    <x v="130"/>
    <x v="2"/>
    <x v="2"/>
    <n v="1301"/>
    <d v="2015-10-07T00:00:00"/>
    <x v="0"/>
    <x v="14"/>
    <n v="60126"/>
  </r>
  <r>
    <x v="1353"/>
    <n v="70"/>
    <s v="Joy Bell"/>
    <x v="1"/>
    <n v="1"/>
    <x v="1333"/>
    <n v="9509"/>
    <s v="Not Specified"/>
    <n v="36"/>
    <n v="320.98"/>
    <n v="0.02"/>
    <x v="7728"/>
    <n v="58.95"/>
    <n v="2825.15"/>
    <n v="0.56999999999999995"/>
    <x v="1"/>
    <x v="2"/>
    <x v="100"/>
    <x v="1"/>
    <x v="2"/>
    <n v="1299"/>
    <d v="2015-10-08T00:00:00"/>
    <x v="2"/>
    <x v="14"/>
    <n v="60126"/>
  </r>
  <r>
    <x v="1353"/>
    <n v="70"/>
    <s v="Joy Bell"/>
    <x v="1"/>
    <n v="1"/>
    <x v="1333"/>
    <n v="9509"/>
    <s v="Not Specified"/>
    <n v="5"/>
    <n v="18.97"/>
    <n v="0.1"/>
    <x v="7729"/>
    <n v="5.21"/>
    <n v="2.13"/>
    <n v="0.37"/>
    <x v="0"/>
    <x v="0"/>
    <x v="1132"/>
    <x v="2"/>
    <x v="2"/>
    <n v="1300"/>
    <d v="2015-10-08T00:00:00"/>
    <x v="1"/>
    <x v="14"/>
    <n v="60126"/>
  </r>
  <r>
    <x v="1025"/>
    <n v="70"/>
    <s v="Fred Harton"/>
    <x v="1"/>
    <n v="1"/>
    <x v="1333"/>
    <n v="42722"/>
    <s v="Not Specified"/>
    <n v="23"/>
    <n v="48.92"/>
    <n v="0"/>
    <x v="7730"/>
    <n v="4.5"/>
    <n v="286.98"/>
    <n v="0.59"/>
    <x v="0"/>
    <x v="0"/>
    <x v="1018"/>
    <x v="13"/>
    <x v="1"/>
    <n v="6030"/>
    <d v="2015-10-08T00:00:00"/>
    <x v="0"/>
    <x v="30"/>
    <n v="80219"/>
  </r>
  <r>
    <x v="1025"/>
    <n v="70"/>
    <s v="Fred Harton"/>
    <x v="1"/>
    <n v="1"/>
    <x v="1333"/>
    <n v="42722"/>
    <s v="Not Specified"/>
    <n v="2"/>
    <n v="7.38"/>
    <n v="7.0000000000000007E-2"/>
    <x v="7731"/>
    <n v="5.21"/>
    <n v="15.97"/>
    <n v="0.56000000000000005"/>
    <x v="1"/>
    <x v="0"/>
    <x v="645"/>
    <x v="5"/>
    <x v="1"/>
    <n v="6031"/>
    <d v="2015-10-09T00:00:00"/>
    <x v="0"/>
    <x v="30"/>
    <n v="80219"/>
  </r>
  <r>
    <x v="800"/>
    <n v="70"/>
    <s v="Speros Goranitis"/>
    <x v="2"/>
    <n v="1"/>
    <x v="1333"/>
    <n v="8677"/>
    <s v="High"/>
    <n v="38"/>
    <n v="43.57"/>
    <n v="0.1"/>
    <x v="7732"/>
    <n v="16.36"/>
    <n v="-8.67"/>
    <n v="0.55000000000000004"/>
    <x v="0"/>
    <x v="0"/>
    <x v="938"/>
    <x v="0"/>
    <x v="0"/>
    <n v="1186"/>
    <d v="2015-10-09T00:00:00"/>
    <x v="0"/>
    <x v="46"/>
    <n v="3051"/>
  </r>
  <r>
    <x v="290"/>
    <n v="70"/>
    <s v="William Brown"/>
    <x v="2"/>
    <n v="1"/>
    <x v="1333"/>
    <n v="58181"/>
    <s v="Not Specified"/>
    <n v="5"/>
    <n v="5.98"/>
    <n v="0.04"/>
    <x v="7733"/>
    <n v="7.15"/>
    <n v="-22.04"/>
    <n v="0.36"/>
    <x v="0"/>
    <x v="0"/>
    <x v="562"/>
    <x v="2"/>
    <x v="3"/>
    <n v="8140"/>
    <d v="2015-10-09T00:00:00"/>
    <x v="0"/>
    <x v="42"/>
    <n v="30062"/>
  </r>
  <r>
    <x v="901"/>
    <n v="70"/>
    <s v="Art Foster"/>
    <x v="1"/>
    <n v="1"/>
    <x v="1333"/>
    <n v="481"/>
    <s v="High"/>
    <n v="44"/>
    <n v="115.99"/>
    <n v="0.01"/>
    <x v="7734"/>
    <n v="5.26"/>
    <n v="1426.2570000000001"/>
    <n v="0.56999999999999995"/>
    <x v="2"/>
    <x v="0"/>
    <x v="738"/>
    <x v="9"/>
    <x v="1"/>
    <n v="79"/>
    <d v="2015-10-09T00:00:00"/>
    <x v="0"/>
    <x v="30"/>
    <n v="80126"/>
  </r>
  <r>
    <x v="852"/>
    <n v="70"/>
    <s v="Jonathan Doherty"/>
    <x v="2"/>
    <n v="1"/>
    <x v="1334"/>
    <n v="33731"/>
    <s v="High"/>
    <n v="32"/>
    <n v="3.58"/>
    <n v="0.09"/>
    <x v="7735"/>
    <n v="1.63"/>
    <n v="8.4499999999999993"/>
    <n v="0.36"/>
    <x v="0"/>
    <x v="3"/>
    <x v="483"/>
    <x v="14"/>
    <x v="3"/>
    <n v="4743"/>
    <d v="2015-10-08T00:00:00"/>
    <x v="0"/>
    <x v="45"/>
    <n v="27534"/>
  </r>
  <r>
    <x v="1210"/>
    <n v="70"/>
    <s v="Sanjit Chand"/>
    <x v="1"/>
    <n v="1"/>
    <x v="1334"/>
    <n v="34241"/>
    <s v="Low"/>
    <n v="4"/>
    <n v="52.71"/>
    <n v="0.08"/>
    <x v="7736"/>
    <n v="2.5"/>
    <n v="16.23"/>
    <n v="0.36"/>
    <x v="0"/>
    <x v="0"/>
    <x v="1256"/>
    <x v="15"/>
    <x v="2"/>
    <n v="4813"/>
    <d v="2015-10-08T00:00:00"/>
    <x v="0"/>
    <x v="10"/>
    <n v="50701"/>
  </r>
  <r>
    <x v="852"/>
    <n v="70"/>
    <s v="Jonathan Doherty"/>
    <x v="2"/>
    <n v="1"/>
    <x v="1334"/>
    <n v="33731"/>
    <s v="High"/>
    <n v="27"/>
    <n v="284.98"/>
    <n v="0.02"/>
    <x v="7737"/>
    <n v="69.55"/>
    <n v="1148.8800000000001"/>
    <n v="0.6"/>
    <x v="1"/>
    <x v="2"/>
    <x v="628"/>
    <x v="1"/>
    <x v="3"/>
    <n v="4742"/>
    <d v="2015-10-09T00:00:00"/>
    <x v="2"/>
    <x v="45"/>
    <n v="27534"/>
  </r>
  <r>
    <x v="597"/>
    <n v="70"/>
    <s v="Jonathan Doherty"/>
    <x v="2"/>
    <n v="1"/>
    <x v="1334"/>
    <n v="33731"/>
    <s v="High"/>
    <n v="12"/>
    <n v="11.29"/>
    <n v="0.05"/>
    <x v="7738"/>
    <n v="5.03"/>
    <n v="-23.99"/>
    <n v="0.59"/>
    <x v="0"/>
    <x v="0"/>
    <x v="275"/>
    <x v="0"/>
    <x v="3"/>
    <n v="4744"/>
    <d v="2015-10-10T00:00:00"/>
    <x v="0"/>
    <x v="45"/>
    <n v="27405"/>
  </r>
  <r>
    <x v="1015"/>
    <n v="70"/>
    <s v="Brad Eason"/>
    <x v="0"/>
    <n v="1"/>
    <x v="1334"/>
    <n v="3232"/>
    <s v="Critical"/>
    <n v="5"/>
    <n v="7.84"/>
    <n v="0.06"/>
    <x v="7739"/>
    <n v="4.71"/>
    <n v="-11.833500000000001"/>
    <n v="0.35"/>
    <x v="0"/>
    <x v="0"/>
    <x v="144"/>
    <x v="3"/>
    <x v="2"/>
    <n v="471"/>
    <d v="2015-10-10T00:00:00"/>
    <x v="0"/>
    <x v="14"/>
    <n v="60477"/>
  </r>
  <r>
    <x v="307"/>
    <n v="70"/>
    <s v="Bryan Spruell"/>
    <x v="1"/>
    <n v="1"/>
    <x v="1335"/>
    <n v="43010"/>
    <s v="Critical"/>
    <n v="40"/>
    <n v="5.68"/>
    <n v="0"/>
    <x v="5815"/>
    <n v="1.46"/>
    <n v="74.83"/>
    <n v="0.39"/>
    <x v="0"/>
    <x v="3"/>
    <x v="812"/>
    <x v="2"/>
    <x v="1"/>
    <n v="6070"/>
    <d v="2015-10-09T00:00:00"/>
    <x v="0"/>
    <x v="2"/>
    <n v="95051"/>
  </r>
  <r>
    <x v="1021"/>
    <n v="70"/>
    <s v="Saphhira Shifley"/>
    <x v="2"/>
    <n v="1"/>
    <x v="1335"/>
    <n v="28929"/>
    <s v="Medium"/>
    <n v="37"/>
    <n v="6.48"/>
    <n v="0.08"/>
    <x v="7740"/>
    <n v="8.19"/>
    <n v="-173.73"/>
    <n v="0.37"/>
    <x v="0"/>
    <x v="0"/>
    <x v="247"/>
    <x v="2"/>
    <x v="3"/>
    <n v="4060"/>
    <d v="2015-10-10T00:00:00"/>
    <x v="0"/>
    <x v="17"/>
    <n v="29801"/>
  </r>
  <r>
    <x v="770"/>
    <n v="70"/>
    <s v="Saphhira Shifley"/>
    <x v="2"/>
    <n v="1"/>
    <x v="1335"/>
    <n v="28929"/>
    <s v="Medium"/>
    <n v="46"/>
    <n v="16.98"/>
    <n v="0.09"/>
    <x v="7741"/>
    <n v="12.39"/>
    <n v="-154.11000000000001"/>
    <n v="0.35"/>
    <x v="0"/>
    <x v="0"/>
    <x v="534"/>
    <x v="15"/>
    <x v="3"/>
    <n v="4061"/>
    <d v="2015-10-11T00:00:00"/>
    <x v="0"/>
    <x v="17"/>
    <n v="29624"/>
  </r>
  <r>
    <x v="307"/>
    <n v="70"/>
    <s v="Bryan Spruell"/>
    <x v="1"/>
    <n v="1"/>
    <x v="1335"/>
    <n v="43010"/>
    <s v="Critical"/>
    <n v="24"/>
    <n v="10.14"/>
    <n v="0.02"/>
    <x v="7742"/>
    <n v="2.27"/>
    <n v="83.16"/>
    <n v="0.36"/>
    <x v="0"/>
    <x v="3"/>
    <x v="16"/>
    <x v="2"/>
    <x v="1"/>
    <n v="6071"/>
    <d v="2015-10-11T00:00:00"/>
    <x v="0"/>
    <x v="2"/>
    <n v="95051"/>
  </r>
  <r>
    <x v="40"/>
    <n v="70"/>
    <s v="Michael Paige"/>
    <x v="0"/>
    <n v="1"/>
    <x v="1335"/>
    <n v="40994"/>
    <s v="High"/>
    <n v="42"/>
    <n v="20.98"/>
    <n v="0.1"/>
    <x v="7743"/>
    <n v="1.49"/>
    <n v="323.07650000000001"/>
    <n v="0.35"/>
    <x v="0"/>
    <x v="0"/>
    <x v="462"/>
    <x v="3"/>
    <x v="0"/>
    <n v="5776"/>
    <d v="2015-10-11T00:00:00"/>
    <x v="0"/>
    <x v="15"/>
    <n v="6374"/>
  </r>
  <r>
    <x v="219"/>
    <n v="70"/>
    <s v="Maribeth Yedwab"/>
    <x v="1"/>
    <n v="1"/>
    <x v="1336"/>
    <n v="32356"/>
    <s v="Not Specified"/>
    <n v="12"/>
    <n v="67.28"/>
    <n v="0.1"/>
    <x v="7744"/>
    <n v="19.989999999999998"/>
    <n v="60.375500000000002"/>
    <n v="0.4"/>
    <x v="0"/>
    <x v="0"/>
    <x v="864"/>
    <x v="3"/>
    <x v="3"/>
    <n v="4549"/>
    <d v="2015-10-11T00:00:00"/>
    <x v="0"/>
    <x v="27"/>
    <n v="40214"/>
  </r>
  <r>
    <x v="1086"/>
    <n v="70"/>
    <s v="Doug Bickford"/>
    <x v="2"/>
    <n v="1"/>
    <x v="1336"/>
    <n v="55366"/>
    <s v="Critical"/>
    <n v="7"/>
    <n v="55.94"/>
    <n v="0.1"/>
    <x v="1515"/>
    <n v="6.55"/>
    <n v="-204.65"/>
    <n v="0.68"/>
    <x v="2"/>
    <x v="0"/>
    <x v="375"/>
    <x v="8"/>
    <x v="2"/>
    <n v="7730"/>
    <d v="2015-10-11T00:00:00"/>
    <x v="0"/>
    <x v="14"/>
    <n v="60076"/>
  </r>
  <r>
    <x v="219"/>
    <n v="70"/>
    <s v="Maribeth Yedwab"/>
    <x v="1"/>
    <n v="1"/>
    <x v="1336"/>
    <n v="32356"/>
    <s v="Not Specified"/>
    <n v="47"/>
    <n v="145.97999999999999"/>
    <n v="0.08"/>
    <x v="7745"/>
    <n v="46.2"/>
    <n v="-503.77"/>
    <n v="0.69"/>
    <x v="1"/>
    <x v="4"/>
    <x v="617"/>
    <x v="4"/>
    <x v="3"/>
    <n v="4550"/>
    <d v="2015-10-12T00:00:00"/>
    <x v="2"/>
    <x v="27"/>
    <n v="40214"/>
  </r>
  <r>
    <x v="852"/>
    <n v="70"/>
    <s v="Jonathan Doherty"/>
    <x v="2"/>
    <n v="1"/>
    <x v="1337"/>
    <n v="9473"/>
    <s v="Not Specified"/>
    <n v="34"/>
    <n v="16.510000000000002"/>
    <n v="0.03"/>
    <x v="7746"/>
    <n v="2.99"/>
    <n v="188.22399999999999"/>
    <n v="0.37"/>
    <x v="0"/>
    <x v="0"/>
    <x v="1207"/>
    <x v="3"/>
    <x v="3"/>
    <n v="1291"/>
    <d v="2015-10-12T00:00:00"/>
    <x v="0"/>
    <x v="45"/>
    <n v="27534"/>
  </r>
  <r>
    <x v="150"/>
    <n v="70"/>
    <s v="Tom Prescott"/>
    <x v="0"/>
    <n v="1"/>
    <x v="1337"/>
    <n v="58722"/>
    <s v="Critical"/>
    <n v="45"/>
    <n v="89.99"/>
    <n v="0.05"/>
    <x v="7747"/>
    <n v="42"/>
    <n v="-699.72"/>
    <n v="0.66"/>
    <x v="1"/>
    <x v="2"/>
    <x v="476"/>
    <x v="1"/>
    <x v="1"/>
    <n v="8213"/>
    <d v="2015-10-13T00:00:00"/>
    <x v="2"/>
    <x v="31"/>
    <n v="83616"/>
  </r>
  <r>
    <x v="852"/>
    <n v="70"/>
    <s v="Jonathan Doherty"/>
    <x v="2"/>
    <n v="1"/>
    <x v="1337"/>
    <n v="9473"/>
    <s v="Not Specified"/>
    <n v="3"/>
    <n v="8.0399999999999991"/>
    <n v="0.1"/>
    <x v="7748"/>
    <n v="8.94"/>
    <n v="-23.69"/>
    <n v="0.4"/>
    <x v="0"/>
    <x v="0"/>
    <x v="464"/>
    <x v="3"/>
    <x v="3"/>
    <n v="1290"/>
    <d v="2015-10-13T00:00:00"/>
    <x v="0"/>
    <x v="45"/>
    <n v="27534"/>
  </r>
  <r>
    <x v="852"/>
    <n v="70"/>
    <s v="Jonathan Doherty"/>
    <x v="2"/>
    <n v="1"/>
    <x v="1337"/>
    <n v="9473"/>
    <s v="Not Specified"/>
    <n v="31"/>
    <n v="15.51"/>
    <n v="0.04"/>
    <x v="7749"/>
    <n v="17.78"/>
    <n v="-363.44"/>
    <n v="0.59"/>
    <x v="0"/>
    <x v="0"/>
    <x v="132"/>
    <x v="0"/>
    <x v="3"/>
    <n v="1292"/>
    <d v="2015-10-13T00:00:00"/>
    <x v="0"/>
    <x v="45"/>
    <n v="27534"/>
  </r>
  <r>
    <x v="594"/>
    <n v="70"/>
    <s v="Michael Dominguez"/>
    <x v="1"/>
    <n v="1"/>
    <x v="1337"/>
    <n v="47686"/>
    <s v="Not Specified"/>
    <n v="48"/>
    <n v="4.13"/>
    <n v="0.1"/>
    <x v="7750"/>
    <n v="1.23"/>
    <n v="3.32"/>
    <n v="0.55000000000000004"/>
    <x v="0"/>
    <x v="3"/>
    <x v="1144"/>
    <x v="6"/>
    <x v="0"/>
    <n v="6697"/>
    <d v="2015-10-13T00:00:00"/>
    <x v="0"/>
    <x v="0"/>
    <n v="15601"/>
  </r>
  <r>
    <x v="309"/>
    <n v="70"/>
    <s v="Tony Sayre"/>
    <x v="1"/>
    <n v="1"/>
    <x v="1338"/>
    <n v="6500"/>
    <s v="Critical"/>
    <n v="20"/>
    <n v="1.95"/>
    <n v="0.06"/>
    <x v="7751"/>
    <n v="1.63"/>
    <n v="-16.149999999999999"/>
    <n v="0.46"/>
    <x v="0"/>
    <x v="3"/>
    <x v="1041"/>
    <x v="6"/>
    <x v="1"/>
    <n v="903"/>
    <d v="2015-10-13T00:00:00"/>
    <x v="0"/>
    <x v="21"/>
    <n v="98273"/>
  </r>
  <r>
    <x v="226"/>
    <n v="70"/>
    <s v="Sylvia Foulston"/>
    <x v="2"/>
    <n v="1"/>
    <x v="1338"/>
    <n v="36390"/>
    <s v="High"/>
    <n v="3"/>
    <n v="125.99"/>
    <n v="0.05"/>
    <x v="7752"/>
    <n v="8.99"/>
    <n v="-541.33199999999999"/>
    <n v="0.59"/>
    <x v="2"/>
    <x v="0"/>
    <x v="67"/>
    <x v="9"/>
    <x v="0"/>
    <n v="5108"/>
    <d v="2015-10-14T00:00:00"/>
    <x v="0"/>
    <x v="19"/>
    <n v="4038"/>
  </r>
  <r>
    <x v="309"/>
    <n v="70"/>
    <s v="Tony Sayre"/>
    <x v="1"/>
    <n v="1"/>
    <x v="1338"/>
    <n v="6500"/>
    <s v="Critical"/>
    <n v="15"/>
    <n v="30.42"/>
    <n v="0.1"/>
    <x v="7753"/>
    <n v="8.65"/>
    <n v="-141.02000000000001"/>
    <n v="0.74"/>
    <x v="2"/>
    <x v="0"/>
    <x v="76"/>
    <x v="8"/>
    <x v="1"/>
    <n v="902"/>
    <d v="2015-10-14T00:00:00"/>
    <x v="0"/>
    <x v="21"/>
    <n v="98273"/>
  </r>
  <r>
    <x v="264"/>
    <n v="70"/>
    <s v="Rose O'Brian"/>
    <x v="1"/>
    <n v="1"/>
    <x v="1338"/>
    <n v="9765"/>
    <s v="Low"/>
    <n v="26"/>
    <n v="128.24"/>
    <n v="0.03"/>
    <x v="7754"/>
    <n v="12.65"/>
    <n v="1019.7"/>
    <m/>
    <x v="1"/>
    <x v="5"/>
    <x v="541"/>
    <x v="1"/>
    <x v="2"/>
    <n v="1338"/>
    <d v="2015-10-19T00:00:00"/>
    <x v="0"/>
    <x v="11"/>
    <n v="74133"/>
  </r>
  <r>
    <x v="246"/>
    <n v="70"/>
    <s v="Cassandra Brandow"/>
    <x v="1"/>
    <n v="1"/>
    <x v="1339"/>
    <n v="48801"/>
    <s v="High"/>
    <n v="43"/>
    <n v="54.2"/>
    <n v="0.01"/>
    <x v="7755"/>
    <n v="11.1"/>
    <n v="527.13"/>
    <n v="0.64"/>
    <x v="1"/>
    <x v="5"/>
    <x v="833"/>
    <x v="5"/>
    <x v="1"/>
    <n v="6853"/>
    <d v="2015-10-13T00:00:00"/>
    <x v="0"/>
    <x v="6"/>
    <n v="97301"/>
  </r>
  <r>
    <x v="1361"/>
    <n v="70"/>
    <s v="Dennis Pardue"/>
    <x v="0"/>
    <n v="1"/>
    <x v="1339"/>
    <n v="44678"/>
    <s v="Low"/>
    <n v="36"/>
    <n v="32.479999999999997"/>
    <n v="0.03"/>
    <x v="7756"/>
    <n v="7.09"/>
    <n v="389.4"/>
    <n v="0.49"/>
    <x v="1"/>
    <x v="0"/>
    <x v="1220"/>
    <x v="5"/>
    <x v="3"/>
    <n v="6313"/>
    <d v="2015-10-13T00:00:00"/>
    <x v="0"/>
    <x v="45"/>
    <n v="27707"/>
  </r>
  <r>
    <x v="169"/>
    <n v="70"/>
    <s v="Bill Donatelli"/>
    <x v="0"/>
    <n v="1"/>
    <x v="1339"/>
    <n v="59683"/>
    <s v="Not Specified"/>
    <n v="37"/>
    <n v="4.91"/>
    <n v="0.05"/>
    <x v="7757"/>
    <n v="4.97"/>
    <n v="-82.087000000000003"/>
    <n v="0.38"/>
    <x v="0"/>
    <x v="0"/>
    <x v="720"/>
    <x v="3"/>
    <x v="2"/>
    <n v="8349"/>
    <d v="2015-10-14T00:00:00"/>
    <x v="0"/>
    <x v="7"/>
    <n v="68502"/>
  </r>
  <r>
    <x v="1361"/>
    <n v="70"/>
    <s v="Dennis Pardue"/>
    <x v="0"/>
    <n v="1"/>
    <x v="1339"/>
    <n v="44678"/>
    <s v="Low"/>
    <n v="4"/>
    <n v="1.89"/>
    <n v="0.1"/>
    <x v="7758"/>
    <n v="0.76"/>
    <n v="-5.53"/>
    <n v="0.83"/>
    <x v="0"/>
    <x v="3"/>
    <x v="927"/>
    <x v="14"/>
    <x v="3"/>
    <n v="6314"/>
    <d v="2015-10-15T00:00:00"/>
    <x v="0"/>
    <x v="45"/>
    <n v="27707"/>
  </r>
  <r>
    <x v="755"/>
    <n v="70"/>
    <s v="John Murray"/>
    <x v="0"/>
    <n v="1"/>
    <x v="1340"/>
    <n v="32165"/>
    <s v="Not Specified"/>
    <n v="38"/>
    <n v="85.99"/>
    <n v="0.02"/>
    <x v="7759"/>
    <n v="0.99"/>
    <n v="192.06"/>
    <n v="0.85"/>
    <x v="2"/>
    <x v="3"/>
    <x v="347"/>
    <x v="9"/>
    <x v="1"/>
    <n v="4522"/>
    <d v="2015-10-15T00:00:00"/>
    <x v="0"/>
    <x v="31"/>
    <n v="83843"/>
  </r>
  <r>
    <x v="1262"/>
    <n v="70"/>
    <s v="Mary Zewe"/>
    <x v="2"/>
    <n v="1"/>
    <x v="1340"/>
    <n v="25473"/>
    <s v="High"/>
    <n v="36"/>
    <n v="500.98"/>
    <n v="0.05"/>
    <x v="7760"/>
    <n v="28.14"/>
    <n v="7434.48"/>
    <n v="0.38"/>
    <x v="2"/>
    <x v="2"/>
    <x v="216"/>
    <x v="7"/>
    <x v="2"/>
    <n v="3571"/>
    <d v="2015-10-16T00:00:00"/>
    <x v="2"/>
    <x v="26"/>
    <n v="65109"/>
  </r>
  <r>
    <x v="755"/>
    <n v="70"/>
    <s v="John Murray"/>
    <x v="0"/>
    <n v="1"/>
    <x v="1340"/>
    <n v="32165"/>
    <s v="Not Specified"/>
    <n v="47"/>
    <n v="73.98"/>
    <n v="0.06"/>
    <x v="7761"/>
    <n v="14.52"/>
    <n v="175.24"/>
    <n v="0.65"/>
    <x v="2"/>
    <x v="0"/>
    <x v="54"/>
    <x v="8"/>
    <x v="1"/>
    <n v="4521"/>
    <d v="2015-10-16T00:00:00"/>
    <x v="0"/>
    <x v="31"/>
    <n v="83843"/>
  </r>
  <r>
    <x v="1262"/>
    <n v="70"/>
    <s v="Mary Zewe"/>
    <x v="2"/>
    <n v="1"/>
    <x v="1340"/>
    <n v="25473"/>
    <s v="High"/>
    <n v="20"/>
    <n v="40.99"/>
    <n v="0.08"/>
    <x v="7762"/>
    <n v="17.48"/>
    <n v="67.61"/>
    <n v="0.36"/>
    <x v="0"/>
    <x v="0"/>
    <x v="491"/>
    <x v="2"/>
    <x v="2"/>
    <n v="3572"/>
    <d v="2015-10-17T00:00:00"/>
    <x v="0"/>
    <x v="26"/>
    <n v="65109"/>
  </r>
  <r>
    <x v="1377"/>
    <n v="70"/>
    <s v="Barry Gonzalez"/>
    <x v="3"/>
    <n v="1"/>
    <x v="1340"/>
    <n v="1447"/>
    <s v="High"/>
    <n v="40"/>
    <n v="65.989999999999995"/>
    <n v="7.0000000000000007E-2"/>
    <x v="7763"/>
    <n v="8.99"/>
    <n v="239.4"/>
    <n v="0.59"/>
    <x v="2"/>
    <x v="0"/>
    <x v="620"/>
    <x v="9"/>
    <x v="0"/>
    <n v="224"/>
    <d v="2015-10-17T00:00:00"/>
    <x v="0"/>
    <x v="1"/>
    <n v="21234"/>
  </r>
  <r>
    <x v="555"/>
    <n v="70"/>
    <s v="Becky Pak"/>
    <x v="2"/>
    <n v="1"/>
    <x v="1340"/>
    <n v="56069"/>
    <s v="Low"/>
    <n v="10"/>
    <n v="5.68"/>
    <n v="0.09"/>
    <x v="6875"/>
    <n v="1.39"/>
    <n v="8.82"/>
    <n v="0.38"/>
    <x v="0"/>
    <x v="0"/>
    <x v="263"/>
    <x v="15"/>
    <x v="1"/>
    <n v="7842"/>
    <d v="2015-10-19T00:00:00"/>
    <x v="0"/>
    <x v="6"/>
    <n v="97206"/>
  </r>
  <r>
    <x v="170"/>
    <n v="70"/>
    <s v="Arthur Prichep"/>
    <x v="1"/>
    <n v="1"/>
    <x v="1341"/>
    <n v="21665"/>
    <s v="High"/>
    <n v="5"/>
    <n v="115.99"/>
    <n v="0.09"/>
    <x v="7764"/>
    <n v="2.5"/>
    <n v="-407.26400000000001"/>
    <n v="0.57999999999999996"/>
    <x v="2"/>
    <x v="0"/>
    <x v="968"/>
    <x v="9"/>
    <x v="0"/>
    <n v="3012"/>
    <d v="2015-10-16T00:00:00"/>
    <x v="1"/>
    <x v="20"/>
    <n v="44105"/>
  </r>
  <r>
    <x v="596"/>
    <n v="70"/>
    <s v="Matt Connell"/>
    <x v="2"/>
    <n v="1"/>
    <x v="1341"/>
    <n v="25152"/>
    <s v="Critical"/>
    <n v="29"/>
    <n v="7.08"/>
    <n v="7.0000000000000007E-2"/>
    <x v="7765"/>
    <n v="2.35"/>
    <n v="16.399999999999999"/>
    <n v="0.47"/>
    <x v="0"/>
    <x v="3"/>
    <x v="458"/>
    <x v="6"/>
    <x v="0"/>
    <n v="3532"/>
    <d v="2015-10-17T00:00:00"/>
    <x v="0"/>
    <x v="20"/>
    <n v="44646"/>
  </r>
  <r>
    <x v="166"/>
    <n v="70"/>
    <s v="Kelly Andreada"/>
    <x v="1"/>
    <n v="1"/>
    <x v="1341"/>
    <n v="15715"/>
    <s v="Critical"/>
    <n v="43"/>
    <n v="47.9"/>
    <n v="0.03"/>
    <x v="7766"/>
    <n v="5.86"/>
    <n v="1013.77"/>
    <n v="0.37"/>
    <x v="0"/>
    <x v="0"/>
    <x v="422"/>
    <x v="2"/>
    <x v="3"/>
    <n v="2181"/>
    <d v="2015-10-18T00:00:00"/>
    <x v="0"/>
    <x v="17"/>
    <n v="29611"/>
  </r>
  <r>
    <x v="1308"/>
    <n v="70"/>
    <s v="Muhammed Lee"/>
    <x v="2"/>
    <n v="1"/>
    <x v="1342"/>
    <n v="14630"/>
    <s v="Low"/>
    <n v="17"/>
    <n v="22.01"/>
    <n v="0.08"/>
    <x v="7767"/>
    <n v="5.53"/>
    <n v="4.75"/>
    <n v="0.59"/>
    <x v="0"/>
    <x v="6"/>
    <x v="496"/>
    <x v="6"/>
    <x v="1"/>
    <n v="2050"/>
    <d v="2015-10-16T00:00:00"/>
    <x v="0"/>
    <x v="2"/>
    <n v="92804"/>
  </r>
  <r>
    <x v="1315"/>
    <n v="70"/>
    <s v="Clay Ludtke"/>
    <x v="3"/>
    <n v="1"/>
    <x v="1342"/>
    <n v="36034"/>
    <s v="High"/>
    <n v="10"/>
    <n v="1.76"/>
    <n v="0"/>
    <x v="849"/>
    <n v="0.7"/>
    <n v="-1.02"/>
    <n v="0.56000000000000005"/>
    <x v="0"/>
    <x v="3"/>
    <x v="455"/>
    <x v="6"/>
    <x v="0"/>
    <n v="5054"/>
    <d v="2015-10-18T00:00:00"/>
    <x v="0"/>
    <x v="13"/>
    <n v="11226"/>
  </r>
  <r>
    <x v="470"/>
    <n v="71"/>
    <s v="Jay Fine"/>
    <x v="3"/>
    <n v="1"/>
    <x v="1342"/>
    <n v="56740"/>
    <s v="Low"/>
    <n v="6"/>
    <n v="5.28"/>
    <n v="0.05"/>
    <x v="7768"/>
    <n v="2.99"/>
    <n v="-6.8194999999999997"/>
    <n v="0.37"/>
    <x v="0"/>
    <x v="0"/>
    <x v="1028"/>
    <x v="3"/>
    <x v="1"/>
    <n v="7941"/>
    <d v="2015-10-18T00:00:00"/>
    <x v="0"/>
    <x v="2"/>
    <n v="95823"/>
  </r>
  <r>
    <x v="71"/>
    <n v="71"/>
    <s v="Jay Fine"/>
    <x v="3"/>
    <n v="1"/>
    <x v="1342"/>
    <n v="56740"/>
    <s v="Low"/>
    <n v="29"/>
    <n v="832.81"/>
    <n v="0.09"/>
    <x v="7769"/>
    <n v="24.49"/>
    <n v="1094.74"/>
    <n v="0.83"/>
    <x v="0"/>
    <x v="5"/>
    <x v="1257"/>
    <x v="16"/>
    <x v="1"/>
    <n v="7942"/>
    <d v="2015-10-20T00:00:00"/>
    <x v="0"/>
    <x v="2"/>
    <n v="93905"/>
  </r>
  <r>
    <x v="404"/>
    <n v="70"/>
    <s v="Patrick Ryan"/>
    <x v="2"/>
    <n v="1"/>
    <x v="1342"/>
    <n v="26084"/>
    <s v="Low"/>
    <n v="33"/>
    <n v="6.68"/>
    <n v="0.03"/>
    <x v="7770"/>
    <n v="7.3"/>
    <n v="-107"/>
    <n v="0.37"/>
    <x v="0"/>
    <x v="0"/>
    <x v="990"/>
    <x v="2"/>
    <x v="3"/>
    <n v="3648"/>
    <d v="2015-10-21T00:00:00"/>
    <x v="1"/>
    <x v="42"/>
    <n v="30605"/>
  </r>
  <r>
    <x v="1385"/>
    <n v="71"/>
    <s v="Khloe Miller"/>
    <x v="3"/>
    <n v="1"/>
    <x v="1342"/>
    <n v="56740"/>
    <s v="Critical"/>
    <n v="33"/>
    <n v="18.84"/>
    <n v="0.01"/>
    <x v="7771"/>
    <n v="3.62"/>
    <n v="256.57"/>
    <n v="0.43"/>
    <x v="1"/>
    <x v="3"/>
    <x v="1077"/>
    <x v="5"/>
    <x v="2"/>
    <n v="7943"/>
    <d v="2015-10-23T00:00:00"/>
    <x v="0"/>
    <x v="24"/>
    <n v="49455"/>
  </r>
  <r>
    <x v="244"/>
    <n v="71"/>
    <s v="Phillip Breyer"/>
    <x v="2"/>
    <n v="1"/>
    <x v="1343"/>
    <n v="35713"/>
    <s v="Medium"/>
    <n v="49"/>
    <n v="28.53"/>
    <n v="0.04"/>
    <x v="7772"/>
    <n v="1.49"/>
    <n v="590.04449999999997"/>
    <n v="0.38"/>
    <x v="0"/>
    <x v="0"/>
    <x v="406"/>
    <x v="3"/>
    <x v="2"/>
    <n v="5009"/>
    <d v="2015-10-17T00:00:00"/>
    <x v="0"/>
    <x v="23"/>
    <n v="53150"/>
  </r>
  <r>
    <x v="693"/>
    <n v="71"/>
    <s v="Ivan Gibson"/>
    <x v="2"/>
    <n v="1"/>
    <x v="1343"/>
    <n v="51940"/>
    <s v="High"/>
    <n v="11"/>
    <n v="5.98"/>
    <n v="0.08"/>
    <x v="7773"/>
    <n v="4.38"/>
    <n v="-55.94"/>
    <n v="0.75"/>
    <x v="2"/>
    <x v="6"/>
    <x v="546"/>
    <x v="8"/>
    <x v="2"/>
    <n v="7278"/>
    <d v="2015-10-18T00:00:00"/>
    <x v="0"/>
    <x v="26"/>
    <n v="63130"/>
  </r>
  <r>
    <x v="1143"/>
    <n v="71"/>
    <s v="Karen Ferguson"/>
    <x v="1"/>
    <n v="1"/>
    <x v="1343"/>
    <n v="34182"/>
    <s v="Critical"/>
    <n v="31"/>
    <n v="10.52"/>
    <n v="0.05"/>
    <x v="7774"/>
    <n v="7.94"/>
    <n v="-89.9"/>
    <n v="0.52"/>
    <x v="1"/>
    <x v="6"/>
    <x v="767"/>
    <x v="5"/>
    <x v="0"/>
    <n v="4808"/>
    <d v="2015-10-19T00:00:00"/>
    <x v="0"/>
    <x v="13"/>
    <n v="11741"/>
  </r>
  <r>
    <x v="622"/>
    <n v="71"/>
    <s v="Liz Willingham"/>
    <x v="2"/>
    <n v="1"/>
    <x v="1344"/>
    <n v="54721"/>
    <s v="Not Specified"/>
    <n v="19"/>
    <n v="100.98"/>
    <n v="0"/>
    <x v="7775"/>
    <n v="26.22"/>
    <n v="151.09"/>
    <n v="0.6"/>
    <x v="1"/>
    <x v="4"/>
    <x v="1153"/>
    <x v="10"/>
    <x v="0"/>
    <n v="7640"/>
    <d v="2015-10-19T00:00:00"/>
    <x v="2"/>
    <x v="13"/>
    <n v="14853"/>
  </r>
  <r>
    <x v="950"/>
    <n v="71"/>
    <s v="Pauline Chand"/>
    <x v="2"/>
    <n v="1"/>
    <x v="1344"/>
    <n v="8231"/>
    <s v="Critical"/>
    <n v="5"/>
    <n v="19.98"/>
    <n v="0.06"/>
    <x v="7776"/>
    <n v="10.49"/>
    <n v="-31.33"/>
    <n v="0.49"/>
    <x v="1"/>
    <x v="0"/>
    <x v="472"/>
    <x v="5"/>
    <x v="2"/>
    <n v="1126"/>
    <d v="2015-10-19T00:00:00"/>
    <x v="0"/>
    <x v="11"/>
    <n v="74403"/>
  </r>
  <r>
    <x v="950"/>
    <n v="71"/>
    <s v="Pauline Chand"/>
    <x v="2"/>
    <n v="1"/>
    <x v="1344"/>
    <n v="8231"/>
    <s v="Critical"/>
    <n v="27"/>
    <n v="2.88"/>
    <n v="0.06"/>
    <x v="7777"/>
    <n v="0.5"/>
    <n v="29.85"/>
    <n v="0.39"/>
    <x v="0"/>
    <x v="0"/>
    <x v="659"/>
    <x v="12"/>
    <x v="2"/>
    <n v="1125"/>
    <d v="2015-10-20T00:00:00"/>
    <x v="0"/>
    <x v="11"/>
    <n v="74403"/>
  </r>
  <r>
    <x v="1290"/>
    <n v="71"/>
    <s v="Tom Boeckenhauer"/>
    <x v="2"/>
    <n v="1"/>
    <x v="1344"/>
    <n v="30401"/>
    <s v="Medium"/>
    <n v="39"/>
    <n v="5.98"/>
    <n v="7.0000000000000007E-2"/>
    <x v="7778"/>
    <n v="5.15"/>
    <n v="-57.37"/>
    <n v="0.36"/>
    <x v="0"/>
    <x v="0"/>
    <x v="647"/>
    <x v="2"/>
    <x v="1"/>
    <n v="4271"/>
    <d v="2015-10-20T00:00:00"/>
    <x v="0"/>
    <x v="6"/>
    <n v="97405"/>
  </r>
  <r>
    <x v="920"/>
    <n v="71"/>
    <s v="Laurel Elliston"/>
    <x v="1"/>
    <n v="1"/>
    <x v="1344"/>
    <n v="48643"/>
    <s v="Medium"/>
    <n v="6"/>
    <n v="2.88"/>
    <n v="0.06"/>
    <x v="7779"/>
    <n v="0.99"/>
    <n v="0.13"/>
    <n v="0.36"/>
    <x v="0"/>
    <x v="0"/>
    <x v="1091"/>
    <x v="12"/>
    <x v="3"/>
    <n v="6834"/>
    <d v="2015-10-20T00:00:00"/>
    <x v="0"/>
    <x v="16"/>
    <n v="22801"/>
  </r>
  <r>
    <x v="166"/>
    <n v="71"/>
    <s v="Jack O'Briant"/>
    <x v="0"/>
    <n v="1"/>
    <x v="1344"/>
    <n v="50055"/>
    <s v="Medium"/>
    <n v="1"/>
    <n v="5.4"/>
    <n v="0"/>
    <x v="7780"/>
    <n v="7.78"/>
    <n v="-8.1995000000000005"/>
    <n v="0.37"/>
    <x v="0"/>
    <x v="0"/>
    <x v="561"/>
    <x v="3"/>
    <x v="3"/>
    <n v="7016"/>
    <d v="2015-10-20T00:00:00"/>
    <x v="0"/>
    <x v="32"/>
    <n v="38701"/>
  </r>
  <r>
    <x v="166"/>
    <n v="71"/>
    <s v="Jack O'Briant"/>
    <x v="0"/>
    <n v="1"/>
    <x v="1344"/>
    <n v="50055"/>
    <s v="Medium"/>
    <n v="11"/>
    <n v="6.68"/>
    <n v="0.09"/>
    <x v="7781"/>
    <n v="4.91"/>
    <n v="-18.77"/>
    <n v="0.37"/>
    <x v="0"/>
    <x v="0"/>
    <x v="701"/>
    <x v="2"/>
    <x v="3"/>
    <n v="7017"/>
    <d v="2015-10-20T00:00:00"/>
    <x v="0"/>
    <x v="32"/>
    <n v="38701"/>
  </r>
  <r>
    <x v="1211"/>
    <n v="71"/>
    <s v="Ivan Liston"/>
    <x v="3"/>
    <n v="1"/>
    <x v="1344"/>
    <n v="33924"/>
    <s v="Not Specified"/>
    <n v="12"/>
    <n v="500.98"/>
    <n v="0.05"/>
    <x v="7782"/>
    <n v="28.14"/>
    <n v="1542"/>
    <n v="0.38"/>
    <x v="2"/>
    <x v="2"/>
    <x v="216"/>
    <x v="7"/>
    <x v="1"/>
    <n v="4779"/>
    <d v="2015-10-20T00:00:00"/>
    <x v="2"/>
    <x v="2"/>
    <n v="92253"/>
  </r>
  <r>
    <x v="1207"/>
    <n v="71"/>
    <s v="Laurel Elliston"/>
    <x v="1"/>
    <n v="1"/>
    <x v="1344"/>
    <n v="48643"/>
    <s v="Medium"/>
    <n v="14"/>
    <n v="808.49"/>
    <n v="0.06"/>
    <x v="7783"/>
    <n v="55.3"/>
    <n v="2636.01"/>
    <n v="0.4"/>
    <x v="2"/>
    <x v="2"/>
    <x v="749"/>
    <x v="7"/>
    <x v="3"/>
    <n v="6833"/>
    <d v="2015-10-20T00:00:00"/>
    <x v="2"/>
    <x v="16"/>
    <n v="23666"/>
  </r>
  <r>
    <x v="920"/>
    <n v="71"/>
    <s v="Laurel Elliston"/>
    <x v="1"/>
    <n v="1"/>
    <x v="1344"/>
    <n v="48643"/>
    <s v="Medium"/>
    <n v="50"/>
    <n v="65.989999999999995"/>
    <n v="0"/>
    <x v="7784"/>
    <n v="8.99"/>
    <n v="583.49699999999996"/>
    <n v="0.6"/>
    <x v="2"/>
    <x v="0"/>
    <x v="859"/>
    <x v="9"/>
    <x v="3"/>
    <n v="6835"/>
    <d v="2015-10-20T00:00:00"/>
    <x v="0"/>
    <x v="16"/>
    <n v="22801"/>
  </r>
  <r>
    <x v="440"/>
    <n v="71"/>
    <s v="Yoseph Carroll"/>
    <x v="3"/>
    <n v="1"/>
    <x v="1344"/>
    <n v="12356"/>
    <s v="Critical"/>
    <n v="39"/>
    <n v="5.98"/>
    <n v="0.02"/>
    <x v="7785"/>
    <n v="5.35"/>
    <n v="-70.849999999999994"/>
    <n v="0.4"/>
    <x v="0"/>
    <x v="0"/>
    <x v="173"/>
    <x v="2"/>
    <x v="1"/>
    <n v="1722"/>
    <d v="2015-10-21T00:00:00"/>
    <x v="0"/>
    <x v="21"/>
    <n v="99163"/>
  </r>
  <r>
    <x v="823"/>
    <n v="71"/>
    <s v="Erin Ashbrook"/>
    <x v="3"/>
    <n v="1"/>
    <x v="1344"/>
    <n v="19782"/>
    <s v="Low"/>
    <n v="18"/>
    <n v="1.81"/>
    <n v="0.06"/>
    <x v="7786"/>
    <n v="0.75"/>
    <n v="-0.85"/>
    <n v="0.52"/>
    <x v="0"/>
    <x v="3"/>
    <x v="113"/>
    <x v="14"/>
    <x v="2"/>
    <n v="2742"/>
    <d v="2015-10-22T00:00:00"/>
    <x v="0"/>
    <x v="9"/>
    <n v="75028"/>
  </r>
  <r>
    <x v="648"/>
    <n v="71"/>
    <s v="Anthony Witt"/>
    <x v="2"/>
    <n v="1"/>
    <x v="1344"/>
    <n v="55296"/>
    <s v="Low"/>
    <n v="32"/>
    <n v="10.06"/>
    <n v="0.05"/>
    <x v="7787"/>
    <n v="2.06"/>
    <n v="105.47"/>
    <n v="0.39"/>
    <x v="0"/>
    <x v="3"/>
    <x v="690"/>
    <x v="2"/>
    <x v="3"/>
    <n v="7714"/>
    <d v="2015-10-22T00:00:00"/>
    <x v="0"/>
    <x v="29"/>
    <n v="37922"/>
  </r>
  <r>
    <x v="622"/>
    <n v="71"/>
    <s v="Liz Willingham"/>
    <x v="1"/>
    <n v="1"/>
    <x v="1344"/>
    <n v="50308"/>
    <s v="Low"/>
    <n v="19"/>
    <n v="4.91"/>
    <n v="0.1"/>
    <x v="7788"/>
    <n v="0.5"/>
    <n v="33.58"/>
    <n v="0.36"/>
    <x v="0"/>
    <x v="0"/>
    <x v="143"/>
    <x v="12"/>
    <x v="0"/>
    <n v="7049"/>
    <d v="2015-10-25T00:00:00"/>
    <x v="0"/>
    <x v="13"/>
    <n v="14853"/>
  </r>
  <r>
    <x v="950"/>
    <n v="71"/>
    <s v="Pauline Chand"/>
    <x v="2"/>
    <n v="1"/>
    <x v="1345"/>
    <n v="19777"/>
    <s v="Not Specified"/>
    <n v="22"/>
    <n v="15.01"/>
    <n v="0.06"/>
    <x v="7789"/>
    <n v="8.4"/>
    <n v="-24.954999999999998"/>
    <n v="0.39"/>
    <x v="0"/>
    <x v="0"/>
    <x v="672"/>
    <x v="3"/>
    <x v="2"/>
    <n v="2739"/>
    <d v="2015-10-19T00:00:00"/>
    <x v="0"/>
    <x v="11"/>
    <n v="74403"/>
  </r>
  <r>
    <x v="755"/>
    <n v="71"/>
    <s v="John Murray"/>
    <x v="0"/>
    <n v="1"/>
    <x v="1345"/>
    <n v="27750"/>
    <s v="Low"/>
    <n v="18"/>
    <n v="449.99"/>
    <n v="0.09"/>
    <x v="7790"/>
    <n v="49"/>
    <n v="999.86500000000001"/>
    <n v="0.38"/>
    <x v="2"/>
    <x v="2"/>
    <x v="634"/>
    <x v="11"/>
    <x v="1"/>
    <n v="3888"/>
    <d v="2015-10-19T00:00:00"/>
    <x v="2"/>
    <x v="31"/>
    <n v="83843"/>
  </r>
  <r>
    <x v="950"/>
    <n v="71"/>
    <s v="Pauline Chand"/>
    <x v="2"/>
    <n v="1"/>
    <x v="1345"/>
    <n v="19777"/>
    <s v="Not Specified"/>
    <n v="2"/>
    <n v="59.78"/>
    <n v="0.05"/>
    <x v="7791"/>
    <n v="10.29"/>
    <n v="-61.881500000000003"/>
    <n v="0.39"/>
    <x v="0"/>
    <x v="0"/>
    <x v="917"/>
    <x v="3"/>
    <x v="2"/>
    <n v="2740"/>
    <d v="2015-10-21T00:00:00"/>
    <x v="0"/>
    <x v="11"/>
    <n v="74403"/>
  </r>
  <r>
    <x v="605"/>
    <n v="71"/>
    <s v="Duane Huffman"/>
    <x v="0"/>
    <n v="1"/>
    <x v="1345"/>
    <n v="33477"/>
    <s v="High"/>
    <n v="28"/>
    <n v="10.35"/>
    <n v="0.08"/>
    <x v="7792"/>
    <n v="0.99"/>
    <n v="113.63"/>
    <n v="0.37"/>
    <x v="0"/>
    <x v="0"/>
    <x v="999"/>
    <x v="12"/>
    <x v="2"/>
    <n v="4697"/>
    <d v="2015-10-21T00:00:00"/>
    <x v="0"/>
    <x v="9"/>
    <n v="78041"/>
  </r>
  <r>
    <x v="15"/>
    <n v="71"/>
    <s v="Pauline Chand"/>
    <x v="2"/>
    <n v="1"/>
    <x v="1345"/>
    <n v="19777"/>
    <s v="Not Specified"/>
    <n v="24"/>
    <n v="155.99"/>
    <n v="0.04"/>
    <x v="7793"/>
    <n v="8.08"/>
    <n v="562.91399999999999"/>
    <n v="0.6"/>
    <x v="2"/>
    <x v="0"/>
    <x v="817"/>
    <x v="9"/>
    <x v="2"/>
    <n v="2741"/>
    <d v="2015-10-21T00:00:00"/>
    <x v="0"/>
    <x v="11"/>
    <n v="73071"/>
  </r>
  <r>
    <x v="755"/>
    <n v="71"/>
    <s v="John Murray"/>
    <x v="0"/>
    <n v="1"/>
    <x v="1345"/>
    <n v="27750"/>
    <s v="Low"/>
    <n v="12"/>
    <n v="58.14"/>
    <n v="0"/>
    <x v="7794"/>
    <n v="36.61"/>
    <n v="-212.01"/>
    <n v="0.61"/>
    <x v="1"/>
    <x v="4"/>
    <x v="863"/>
    <x v="10"/>
    <x v="1"/>
    <n v="3887"/>
    <d v="2015-10-23T00:00:00"/>
    <x v="2"/>
    <x v="31"/>
    <n v="83843"/>
  </r>
  <r>
    <x v="1046"/>
    <n v="71"/>
    <s v="Matthew Grinstein"/>
    <x v="0"/>
    <n v="1"/>
    <x v="1346"/>
    <n v="27780"/>
    <s v="Critical"/>
    <n v="39"/>
    <n v="3.68"/>
    <n v="0"/>
    <x v="165"/>
    <n v="1.32"/>
    <n v="-30.25"/>
    <n v="0.83"/>
    <x v="0"/>
    <x v="3"/>
    <x v="558"/>
    <x v="16"/>
    <x v="1"/>
    <n v="3894"/>
    <d v="2015-10-20T00:00:00"/>
    <x v="0"/>
    <x v="37"/>
    <n v="87401"/>
  </r>
  <r>
    <x v="1046"/>
    <n v="71"/>
    <s v="Matthew Grinstein"/>
    <x v="0"/>
    <n v="1"/>
    <x v="1346"/>
    <n v="27780"/>
    <s v="Critical"/>
    <n v="18"/>
    <n v="3.08"/>
    <n v="0.02"/>
    <x v="7795"/>
    <n v="0.99"/>
    <n v="11.92"/>
    <n v="0.37"/>
    <x v="0"/>
    <x v="0"/>
    <x v="655"/>
    <x v="12"/>
    <x v="1"/>
    <n v="3893"/>
    <d v="2015-10-21T00:00:00"/>
    <x v="0"/>
    <x v="37"/>
    <n v="87401"/>
  </r>
  <r>
    <x v="724"/>
    <n v="71"/>
    <s v="Matthew Grinstein"/>
    <x v="0"/>
    <n v="1"/>
    <x v="1346"/>
    <n v="27780"/>
    <s v="Critical"/>
    <n v="39"/>
    <n v="43.98"/>
    <n v="0.05"/>
    <x v="7796"/>
    <n v="1.99"/>
    <n v="670.11"/>
    <n v="0.44"/>
    <x v="2"/>
    <x v="6"/>
    <x v="733"/>
    <x v="8"/>
    <x v="1"/>
    <n v="3895"/>
    <d v="2015-10-21T00:00:00"/>
    <x v="0"/>
    <x v="37"/>
    <n v="88240"/>
  </r>
  <r>
    <x v="362"/>
    <n v="71"/>
    <s v="Sheri Gordon"/>
    <x v="2"/>
    <n v="1"/>
    <x v="1346"/>
    <n v="612"/>
    <s v="Medium"/>
    <n v="50"/>
    <n v="5.28"/>
    <n v="0.1"/>
    <x v="7797"/>
    <n v="6.26"/>
    <n v="-166.29"/>
    <n v="0.4"/>
    <x v="0"/>
    <x v="0"/>
    <x v="632"/>
    <x v="2"/>
    <x v="3"/>
    <n v="95"/>
    <d v="2015-10-22T00:00:00"/>
    <x v="0"/>
    <x v="33"/>
    <n v="72956"/>
  </r>
  <r>
    <x v="362"/>
    <n v="71"/>
    <s v="Sheri Gordon"/>
    <x v="2"/>
    <n v="1"/>
    <x v="1346"/>
    <n v="612"/>
    <s v="Medium"/>
    <n v="43"/>
    <n v="65.989999999999995"/>
    <n v="0.01"/>
    <x v="7798"/>
    <n v="2.5"/>
    <n v="881.67600000000004"/>
    <n v="0.55000000000000004"/>
    <x v="2"/>
    <x v="0"/>
    <x v="1215"/>
    <x v="9"/>
    <x v="3"/>
    <n v="96"/>
    <d v="2015-10-22T00:00:00"/>
    <x v="0"/>
    <x v="33"/>
    <n v="72956"/>
  </r>
  <r>
    <x v="1325"/>
    <n v="71"/>
    <s v="Grant Carroll"/>
    <x v="0"/>
    <n v="1"/>
    <x v="1347"/>
    <n v="2275"/>
    <s v="Not Specified"/>
    <n v="49"/>
    <n v="6.08"/>
    <n v="0.08"/>
    <x v="7799"/>
    <n v="1.17"/>
    <n v="41.67"/>
    <n v="0.56000000000000005"/>
    <x v="0"/>
    <x v="3"/>
    <x v="1181"/>
    <x v="6"/>
    <x v="2"/>
    <n v="330"/>
    <d v="2015-10-22T00:00:00"/>
    <x v="0"/>
    <x v="14"/>
    <n v="60014"/>
  </r>
  <r>
    <x v="722"/>
    <n v="71"/>
    <s v="Lisa Hazard"/>
    <x v="1"/>
    <n v="1"/>
    <x v="1347"/>
    <n v="11168"/>
    <s v="Critical"/>
    <n v="35"/>
    <n v="4.82"/>
    <n v="0"/>
    <x v="7800"/>
    <n v="5.72"/>
    <n v="-106.27"/>
    <n v="0.47"/>
    <x v="1"/>
    <x v="6"/>
    <x v="858"/>
    <x v="5"/>
    <x v="1"/>
    <n v="1545"/>
    <d v="2015-10-23T00:00:00"/>
    <x v="0"/>
    <x v="37"/>
    <n v="87105"/>
  </r>
  <r>
    <x v="416"/>
    <n v="71"/>
    <s v="Debra Catini"/>
    <x v="0"/>
    <n v="1"/>
    <x v="1347"/>
    <n v="8065"/>
    <s v="Medium"/>
    <n v="17"/>
    <n v="60.65"/>
    <n v="0"/>
    <x v="7801"/>
    <n v="12.23"/>
    <n v="379.28"/>
    <n v="0.64"/>
    <x v="1"/>
    <x v="5"/>
    <x v="256"/>
    <x v="5"/>
    <x v="0"/>
    <n v="1099"/>
    <d v="2015-10-23T00:00:00"/>
    <x v="0"/>
    <x v="22"/>
    <n v="7601"/>
  </r>
  <r>
    <x v="472"/>
    <n v="71"/>
    <s v="Damala Kotsonis"/>
    <x v="2"/>
    <n v="1"/>
    <x v="1348"/>
    <n v="31845"/>
    <s v="Low"/>
    <n v="36"/>
    <n v="100.98"/>
    <n v="0.04"/>
    <x v="7802"/>
    <n v="15.66"/>
    <n v="807.29"/>
    <n v="0.56999999999999995"/>
    <x v="0"/>
    <x v="2"/>
    <x v="1185"/>
    <x v="13"/>
    <x v="0"/>
    <n v="4467"/>
    <d v="2015-10-22T00:00:00"/>
    <x v="2"/>
    <x v="28"/>
    <n v="2210"/>
  </r>
  <r>
    <x v="355"/>
    <n v="71"/>
    <s v="Philip Brown"/>
    <x v="1"/>
    <n v="1"/>
    <x v="1348"/>
    <n v="55716"/>
    <s v="High"/>
    <n v="9"/>
    <n v="1637.53"/>
    <n v="7.0000000000000007E-2"/>
    <x v="7803"/>
    <n v="24.49"/>
    <n v="-767.51"/>
    <n v="0.81"/>
    <x v="0"/>
    <x v="5"/>
    <x v="370"/>
    <x v="16"/>
    <x v="2"/>
    <n v="7788"/>
    <d v="2015-10-23T00:00:00"/>
    <x v="0"/>
    <x v="9"/>
    <n v="77566"/>
  </r>
  <r>
    <x v="230"/>
    <n v="71"/>
    <s v="Jill Matthias"/>
    <x v="3"/>
    <n v="1"/>
    <x v="1348"/>
    <n v="54180"/>
    <s v="Critical"/>
    <n v="43"/>
    <n v="21.38"/>
    <n v="0.08"/>
    <x v="7804"/>
    <n v="8.99"/>
    <n v="-57.75"/>
    <n v="0.59"/>
    <x v="0"/>
    <x v="6"/>
    <x v="355"/>
    <x v="6"/>
    <x v="1"/>
    <n v="7575"/>
    <d v="2015-10-24T00:00:00"/>
    <x v="0"/>
    <x v="2"/>
    <n v="92653"/>
  </r>
  <r>
    <x v="231"/>
    <n v="71"/>
    <s v="Damala Kotsonis"/>
    <x v="2"/>
    <n v="1"/>
    <x v="1348"/>
    <n v="31845"/>
    <s v="Low"/>
    <n v="11"/>
    <n v="10.06"/>
    <n v="0.05"/>
    <x v="7805"/>
    <n v="2.06"/>
    <n v="28.61"/>
    <n v="0.39"/>
    <x v="0"/>
    <x v="3"/>
    <x v="690"/>
    <x v="2"/>
    <x v="0"/>
    <n v="4468"/>
    <d v="2015-10-29T00:00:00"/>
    <x v="0"/>
    <x v="15"/>
    <n v="6111"/>
  </r>
  <r>
    <x v="461"/>
    <n v="71"/>
    <s v="Steve Nguyen"/>
    <x v="3"/>
    <n v="1"/>
    <x v="1349"/>
    <n v="35712"/>
    <s v="High"/>
    <n v="24"/>
    <n v="5.28"/>
    <n v="0"/>
    <x v="7806"/>
    <n v="8.16"/>
    <n v="-122.21"/>
    <n v="0.4"/>
    <x v="0"/>
    <x v="0"/>
    <x v="1142"/>
    <x v="2"/>
    <x v="0"/>
    <n v="5008"/>
    <d v="2015-10-23T00:00:00"/>
    <x v="0"/>
    <x v="20"/>
    <n v="44136"/>
  </r>
  <r>
    <x v="375"/>
    <n v="71"/>
    <s v="Patrick Ryan"/>
    <x v="2"/>
    <n v="1"/>
    <x v="1349"/>
    <n v="2630"/>
    <s v="Low"/>
    <n v="31"/>
    <n v="4.7300000000000004"/>
    <n v="0.04"/>
    <x v="7807"/>
    <n v="1.52"/>
    <n v="37.14"/>
    <n v="0.36"/>
    <x v="0"/>
    <x v="3"/>
    <x v="1098"/>
    <x v="2"/>
    <x v="3"/>
    <n v="380"/>
    <d v="2015-10-23T00:00:00"/>
    <x v="0"/>
    <x v="12"/>
    <n v="32708"/>
  </r>
  <r>
    <x v="309"/>
    <n v="71"/>
    <s v="Logan Haushalter"/>
    <x v="2"/>
    <n v="1"/>
    <x v="1349"/>
    <n v="3559"/>
    <s v="Medium"/>
    <n v="34"/>
    <n v="3.81"/>
    <n v="7.0000000000000007E-2"/>
    <x v="7808"/>
    <n v="5.44"/>
    <n v="-117.92100000000001"/>
    <n v="0.36"/>
    <x v="0"/>
    <x v="0"/>
    <x v="708"/>
    <x v="3"/>
    <x v="0"/>
    <n v="520"/>
    <d v="2015-10-24T00:00:00"/>
    <x v="1"/>
    <x v="13"/>
    <n v="10550"/>
  </r>
  <r>
    <x v="833"/>
    <n v="71"/>
    <s v="Juliana Krohn"/>
    <x v="2"/>
    <n v="1"/>
    <x v="1349"/>
    <n v="47522"/>
    <s v="High"/>
    <n v="5"/>
    <n v="15.67"/>
    <n v="0.03"/>
    <x v="7809"/>
    <n v="1.39"/>
    <n v="12.5"/>
    <n v="0.38"/>
    <x v="0"/>
    <x v="0"/>
    <x v="539"/>
    <x v="15"/>
    <x v="1"/>
    <n v="6679"/>
    <d v="2015-10-24T00:00:00"/>
    <x v="0"/>
    <x v="2"/>
    <n v="94110"/>
  </r>
  <r>
    <x v="461"/>
    <n v="71"/>
    <s v="Steve Nguyen"/>
    <x v="3"/>
    <n v="1"/>
    <x v="1349"/>
    <n v="35712"/>
    <s v="High"/>
    <n v="42"/>
    <n v="100.97"/>
    <n v="0.1"/>
    <x v="7810"/>
    <n v="7.18"/>
    <n v="1174.02"/>
    <n v="0.46"/>
    <x v="2"/>
    <x v="0"/>
    <x v="418"/>
    <x v="8"/>
    <x v="0"/>
    <n v="5007"/>
    <d v="2015-10-24T00:00:00"/>
    <x v="0"/>
    <x v="20"/>
    <n v="44136"/>
  </r>
  <r>
    <x v="1149"/>
    <n v="71"/>
    <s v="Beth Thompson"/>
    <x v="2"/>
    <n v="1"/>
    <x v="1349"/>
    <n v="14372"/>
    <s v="Critical"/>
    <n v="34"/>
    <n v="170.98"/>
    <n v="0.09"/>
    <x v="7811"/>
    <n v="60.49"/>
    <n v="-1059.2"/>
    <n v="0.69"/>
    <x v="1"/>
    <x v="4"/>
    <x v="1258"/>
    <x v="10"/>
    <x v="2"/>
    <n v="2013"/>
    <d v="2015-10-25T00:00:00"/>
    <x v="2"/>
    <x v="14"/>
    <n v="61008"/>
  </r>
  <r>
    <x v="43"/>
    <n v="71"/>
    <s v="Benjamin Patterson"/>
    <x v="2"/>
    <n v="1"/>
    <x v="1349"/>
    <n v="48902"/>
    <s v="Medium"/>
    <n v="7"/>
    <n v="6.48"/>
    <n v="0.01"/>
    <x v="7812"/>
    <n v="7.49"/>
    <n v="-28.88"/>
    <n v="0.37"/>
    <x v="0"/>
    <x v="0"/>
    <x v="424"/>
    <x v="2"/>
    <x v="0"/>
    <n v="6864"/>
    <d v="2015-10-25T00:00:00"/>
    <x v="0"/>
    <x v="0"/>
    <n v="19406"/>
  </r>
  <r>
    <x v="295"/>
    <n v="71"/>
    <s v="Jack O'Briant"/>
    <x v="0"/>
    <n v="1"/>
    <x v="1350"/>
    <n v="30976"/>
    <s v="High"/>
    <n v="10"/>
    <n v="40.97"/>
    <n v="7.0000000000000007E-2"/>
    <x v="7813"/>
    <n v="1.99"/>
    <n v="48.03"/>
    <n v="0.42"/>
    <x v="2"/>
    <x v="6"/>
    <x v="447"/>
    <x v="8"/>
    <x v="3"/>
    <n v="4348"/>
    <d v="2015-10-24T00:00:00"/>
    <x v="0"/>
    <x v="32"/>
    <n v="39056"/>
  </r>
  <r>
    <x v="417"/>
    <n v="71"/>
    <s v="Christine Abelman"/>
    <x v="2"/>
    <n v="1"/>
    <x v="1350"/>
    <n v="5378"/>
    <s v="Critical"/>
    <n v="6"/>
    <n v="6.24"/>
    <n v="0.01"/>
    <x v="7814"/>
    <n v="5.22"/>
    <n v="-11.98"/>
    <n v="0.6"/>
    <x v="1"/>
    <x v="0"/>
    <x v="714"/>
    <x v="5"/>
    <x v="3"/>
    <n v="749"/>
    <d v="2015-10-26T00:00:00"/>
    <x v="1"/>
    <x v="16"/>
    <n v="24281"/>
  </r>
  <r>
    <x v="360"/>
    <n v="71"/>
    <s v="Odella Nelson"/>
    <x v="0"/>
    <n v="1"/>
    <x v="1350"/>
    <n v="53445"/>
    <s v="High"/>
    <n v="8"/>
    <n v="11.66"/>
    <n v="0.01"/>
    <x v="7815"/>
    <n v="8.99"/>
    <n v="-44.33"/>
    <n v="0.59"/>
    <x v="0"/>
    <x v="6"/>
    <x v="63"/>
    <x v="6"/>
    <x v="0"/>
    <n v="7487"/>
    <d v="2015-10-26T00:00:00"/>
    <x v="0"/>
    <x v="0"/>
    <n v="17403"/>
  </r>
  <r>
    <x v="360"/>
    <n v="71"/>
    <s v="Odella Nelson"/>
    <x v="0"/>
    <n v="1"/>
    <x v="1350"/>
    <n v="53445"/>
    <s v="High"/>
    <n v="21"/>
    <n v="3.29"/>
    <n v="0.02"/>
    <x v="7816"/>
    <n v="1.35"/>
    <n v="11.23"/>
    <n v="0.4"/>
    <x v="0"/>
    <x v="3"/>
    <x v="64"/>
    <x v="14"/>
    <x v="0"/>
    <n v="7488"/>
    <d v="2015-10-26T00:00:00"/>
    <x v="0"/>
    <x v="0"/>
    <n v="17403"/>
  </r>
  <r>
    <x v="274"/>
    <n v="71"/>
    <s v="Michelle Arnett"/>
    <x v="1"/>
    <n v="1"/>
    <x v="1351"/>
    <n v="56224"/>
    <s v="Medium"/>
    <n v="46"/>
    <n v="7.89"/>
    <n v="0.1"/>
    <x v="7817"/>
    <n v="2.82"/>
    <n v="48.59"/>
    <n v="0.4"/>
    <x v="0"/>
    <x v="3"/>
    <x v="678"/>
    <x v="14"/>
    <x v="2"/>
    <n v="7863"/>
    <d v="2015-10-25T00:00:00"/>
    <x v="0"/>
    <x v="10"/>
    <n v="52302"/>
  </r>
  <r>
    <x v="274"/>
    <n v="71"/>
    <s v="Michelle Arnett"/>
    <x v="1"/>
    <n v="1"/>
    <x v="1351"/>
    <n v="56224"/>
    <s v="Medium"/>
    <n v="9"/>
    <n v="124.49"/>
    <n v="0.04"/>
    <x v="7818"/>
    <n v="51.94"/>
    <n v="-153.25200000000001"/>
    <n v="0.63"/>
    <x v="1"/>
    <x v="4"/>
    <x v="773"/>
    <x v="4"/>
    <x v="2"/>
    <n v="7864"/>
    <d v="2015-10-26T00:00:00"/>
    <x v="2"/>
    <x v="10"/>
    <n v="52302"/>
  </r>
  <r>
    <x v="274"/>
    <n v="71"/>
    <s v="Michelle Arnett"/>
    <x v="1"/>
    <n v="1"/>
    <x v="1351"/>
    <n v="56224"/>
    <s v="Medium"/>
    <n v="32"/>
    <n v="95.95"/>
    <n v="0.01"/>
    <x v="7819"/>
    <n v="74.349999999999994"/>
    <n v="-1115.99"/>
    <n v="0.56999999999999995"/>
    <x v="1"/>
    <x v="2"/>
    <x v="900"/>
    <x v="1"/>
    <x v="2"/>
    <n v="7862"/>
    <d v="2015-10-26T00:00:00"/>
    <x v="2"/>
    <x v="10"/>
    <n v="52302"/>
  </r>
  <r>
    <x v="1324"/>
    <n v="71"/>
    <s v="Ricardo Emerson"/>
    <x v="2"/>
    <n v="1"/>
    <x v="1351"/>
    <n v="17831"/>
    <s v="Critical"/>
    <n v="34"/>
    <n v="6.98"/>
    <n v="0.06"/>
    <x v="7820"/>
    <n v="2.83"/>
    <n v="41.31"/>
    <n v="0.37"/>
    <x v="1"/>
    <x v="6"/>
    <x v="429"/>
    <x v="5"/>
    <x v="2"/>
    <n v="2453"/>
    <d v="2015-10-26T00:00:00"/>
    <x v="0"/>
    <x v="24"/>
    <n v="48146"/>
  </r>
  <r>
    <x v="398"/>
    <n v="71"/>
    <s v="Dave Kipp"/>
    <x v="3"/>
    <n v="1"/>
    <x v="1351"/>
    <n v="56676"/>
    <s v="Critical"/>
    <n v="39"/>
    <n v="5.28"/>
    <n v="0.08"/>
    <x v="7821"/>
    <n v="5.66"/>
    <n v="-107.2"/>
    <n v="0.4"/>
    <x v="0"/>
    <x v="0"/>
    <x v="12"/>
    <x v="2"/>
    <x v="1"/>
    <n v="7931"/>
    <d v="2015-10-26T00:00:00"/>
    <x v="0"/>
    <x v="2"/>
    <n v="91730"/>
  </r>
  <r>
    <x v="1160"/>
    <n v="71"/>
    <s v="Giulietta Baptist"/>
    <x v="1"/>
    <n v="1"/>
    <x v="1351"/>
    <n v="3521"/>
    <s v="Low"/>
    <n v="50"/>
    <n v="4.28"/>
    <n v="0.06"/>
    <x v="7822"/>
    <n v="0.94"/>
    <n v="28.71"/>
    <n v="0.56000000000000005"/>
    <x v="0"/>
    <x v="3"/>
    <x v="98"/>
    <x v="6"/>
    <x v="2"/>
    <n v="510"/>
    <d v="2015-10-27T00:00:00"/>
    <x v="0"/>
    <x v="36"/>
    <n v="46342"/>
  </r>
  <r>
    <x v="274"/>
    <n v="71"/>
    <s v="Michelle Arnett"/>
    <x v="1"/>
    <n v="1"/>
    <x v="1351"/>
    <n v="56224"/>
    <s v="Medium"/>
    <n v="35"/>
    <n v="3.81"/>
    <n v="0.01"/>
    <x v="7823"/>
    <n v="5.44"/>
    <n v="-117.2655"/>
    <n v="0.36"/>
    <x v="0"/>
    <x v="0"/>
    <x v="708"/>
    <x v="3"/>
    <x v="2"/>
    <n v="7861"/>
    <d v="2015-10-27T00:00:00"/>
    <x v="0"/>
    <x v="10"/>
    <n v="52302"/>
  </r>
  <r>
    <x v="1060"/>
    <n v="71"/>
    <s v="Anthony Rawles"/>
    <x v="0"/>
    <n v="1"/>
    <x v="1351"/>
    <n v="57861"/>
    <s v="Medium"/>
    <n v="40"/>
    <n v="2.88"/>
    <n v="0"/>
    <x v="7824"/>
    <n v="1.49"/>
    <n v="11.321999999999999"/>
    <n v="0.36"/>
    <x v="0"/>
    <x v="0"/>
    <x v="661"/>
    <x v="3"/>
    <x v="1"/>
    <n v="8107"/>
    <d v="2015-10-27T00:00:00"/>
    <x v="0"/>
    <x v="30"/>
    <n v="80634"/>
  </r>
  <r>
    <x v="1324"/>
    <n v="71"/>
    <s v="Ricardo Emerson"/>
    <x v="2"/>
    <n v="1"/>
    <x v="1351"/>
    <n v="17831"/>
    <s v="Critical"/>
    <n v="38"/>
    <n v="5.98"/>
    <n v="0"/>
    <x v="7825"/>
    <n v="5.35"/>
    <n v="-45.75"/>
    <n v="0.4"/>
    <x v="0"/>
    <x v="0"/>
    <x v="173"/>
    <x v="2"/>
    <x v="2"/>
    <n v="2454"/>
    <d v="2015-10-28T00:00:00"/>
    <x v="1"/>
    <x v="24"/>
    <n v="48146"/>
  </r>
  <r>
    <x v="137"/>
    <n v="71"/>
    <s v="Katherine Hughes"/>
    <x v="3"/>
    <n v="1"/>
    <x v="1352"/>
    <n v="16197"/>
    <s v="Critical"/>
    <n v="23"/>
    <n v="9.11"/>
    <n v="0"/>
    <x v="7826"/>
    <n v="2.15"/>
    <n v="67.23"/>
    <n v="0.4"/>
    <x v="0"/>
    <x v="3"/>
    <x v="5"/>
    <x v="2"/>
    <x v="3"/>
    <n v="2251"/>
    <d v="2015-10-26T00:00:00"/>
    <x v="1"/>
    <x v="16"/>
    <n v="23320"/>
  </r>
  <r>
    <x v="822"/>
    <n v="71"/>
    <s v="Jennifer Jackson"/>
    <x v="1"/>
    <n v="1"/>
    <x v="1352"/>
    <n v="55171"/>
    <s v="High"/>
    <n v="43"/>
    <n v="5.78"/>
    <n v="0.05"/>
    <x v="7827"/>
    <n v="7.96"/>
    <n v="-182.71"/>
    <n v="0.36"/>
    <x v="0"/>
    <x v="0"/>
    <x v="673"/>
    <x v="2"/>
    <x v="3"/>
    <n v="7696"/>
    <d v="2015-10-26T00:00:00"/>
    <x v="0"/>
    <x v="32"/>
    <n v="39212"/>
  </r>
  <r>
    <x v="137"/>
    <n v="71"/>
    <s v="Katherine Hughes"/>
    <x v="3"/>
    <n v="1"/>
    <x v="1352"/>
    <n v="16197"/>
    <s v="Critical"/>
    <n v="19"/>
    <n v="5.28"/>
    <n v="0.08"/>
    <x v="7828"/>
    <n v="5.85"/>
    <n v="-58.16"/>
    <n v="0.4"/>
    <x v="0"/>
    <x v="0"/>
    <x v="1259"/>
    <x v="2"/>
    <x v="3"/>
    <n v="2252"/>
    <d v="2015-10-27T00:00:00"/>
    <x v="0"/>
    <x v="16"/>
    <n v="23320"/>
  </r>
  <r>
    <x v="822"/>
    <n v="71"/>
    <s v="Jennifer Jackson"/>
    <x v="1"/>
    <n v="1"/>
    <x v="1352"/>
    <n v="55171"/>
    <s v="High"/>
    <n v="29"/>
    <n v="19.98"/>
    <n v="0.06"/>
    <x v="7829"/>
    <n v="4"/>
    <n v="-14.04"/>
    <n v="0.68"/>
    <x v="2"/>
    <x v="0"/>
    <x v="368"/>
    <x v="8"/>
    <x v="3"/>
    <n v="7695"/>
    <d v="2015-10-27T00:00:00"/>
    <x v="0"/>
    <x v="32"/>
    <n v="39212"/>
  </r>
  <r>
    <x v="1321"/>
    <n v="71"/>
    <s v="Jim Karlsson"/>
    <x v="0"/>
    <n v="1"/>
    <x v="1352"/>
    <n v="32871"/>
    <s v="High"/>
    <n v="14"/>
    <n v="145.44999999999999"/>
    <n v="0.03"/>
    <x v="7830"/>
    <n v="17.850000000000001"/>
    <n v="179.05"/>
    <n v="0.56000000000000005"/>
    <x v="2"/>
    <x v="2"/>
    <x v="33"/>
    <x v="7"/>
    <x v="0"/>
    <n v="4618"/>
    <d v="2015-10-28T00:00:00"/>
    <x v="2"/>
    <x v="41"/>
    <n v="25801"/>
  </r>
  <r>
    <x v="1321"/>
    <n v="71"/>
    <s v="Jim Karlsson"/>
    <x v="0"/>
    <n v="1"/>
    <x v="1352"/>
    <n v="32871"/>
    <s v="High"/>
    <n v="9"/>
    <n v="10.97"/>
    <n v="0.04"/>
    <x v="7831"/>
    <n v="6.5"/>
    <n v="-57.65"/>
    <n v="0.64"/>
    <x v="2"/>
    <x v="0"/>
    <x v="911"/>
    <x v="8"/>
    <x v="0"/>
    <n v="4617"/>
    <d v="2015-10-28T00:00:00"/>
    <x v="0"/>
    <x v="41"/>
    <n v="25801"/>
  </r>
  <r>
    <x v="117"/>
    <n v="71"/>
    <s v="Jim Karlsson"/>
    <x v="0"/>
    <n v="1"/>
    <x v="1352"/>
    <n v="32871"/>
    <s v="High"/>
    <n v="42"/>
    <n v="20.97"/>
    <n v="0"/>
    <x v="7832"/>
    <n v="4"/>
    <n v="9.7200000000000006"/>
    <n v="0.77"/>
    <x v="2"/>
    <x v="0"/>
    <x v="992"/>
    <x v="8"/>
    <x v="2"/>
    <n v="4619"/>
    <d v="2015-10-29T00:00:00"/>
    <x v="1"/>
    <x v="38"/>
    <n v="67114"/>
  </r>
  <r>
    <x v="991"/>
    <n v="71"/>
    <s v="Gary Zandusky"/>
    <x v="1"/>
    <n v="1"/>
    <x v="1352"/>
    <n v="39269"/>
    <s v="Low"/>
    <n v="16"/>
    <n v="35.99"/>
    <n v="0.06"/>
    <x v="7833"/>
    <n v="2.5"/>
    <n v="107.505"/>
    <n v="0.36"/>
    <x v="2"/>
    <x v="6"/>
    <x v="1260"/>
    <x v="9"/>
    <x v="2"/>
    <n v="5547"/>
    <d v="2015-11-02T00:00:00"/>
    <x v="0"/>
    <x v="9"/>
    <n v="76308"/>
  </r>
  <r>
    <x v="449"/>
    <n v="71"/>
    <s v="Darren Budd"/>
    <x v="1"/>
    <n v="1"/>
    <x v="1353"/>
    <n v="17700"/>
    <s v="Critical"/>
    <n v="20"/>
    <n v="113.64"/>
    <n v="0.03"/>
    <x v="7834"/>
    <n v="35"/>
    <n v="-530.67999999999995"/>
    <n v="0.6"/>
    <x v="1"/>
    <x v="0"/>
    <x v="714"/>
    <x v="5"/>
    <x v="1"/>
    <n v="2439"/>
    <d v="2015-10-28T00:00:00"/>
    <x v="0"/>
    <x v="2"/>
    <n v="93422"/>
  </r>
  <r>
    <x v="839"/>
    <n v="71"/>
    <s v="Clay Cheatham"/>
    <x v="0"/>
    <n v="1"/>
    <x v="1353"/>
    <n v="16132"/>
    <s v="Medium"/>
    <n v="26"/>
    <n v="21.38"/>
    <n v="7.0000000000000007E-2"/>
    <x v="7835"/>
    <n v="2.99"/>
    <n v="169.43899999999999"/>
    <n v="0.36"/>
    <x v="0"/>
    <x v="0"/>
    <x v="1031"/>
    <x v="3"/>
    <x v="1"/>
    <n v="2232"/>
    <d v="2015-10-28T00:00:00"/>
    <x v="0"/>
    <x v="21"/>
    <n v="98661"/>
  </r>
  <r>
    <x v="511"/>
    <n v="71"/>
    <s v="Quincy Jones"/>
    <x v="2"/>
    <n v="1"/>
    <x v="1353"/>
    <n v="18918"/>
    <s v="Not Specified"/>
    <n v="7"/>
    <n v="999.99"/>
    <n v="0.1"/>
    <x v="7836"/>
    <n v="13.99"/>
    <n v="-221.78039999999999"/>
    <n v="0.36"/>
    <x v="2"/>
    <x v="5"/>
    <x v="224"/>
    <x v="7"/>
    <x v="1"/>
    <n v="2617"/>
    <d v="2015-10-28T00:00:00"/>
    <x v="0"/>
    <x v="40"/>
    <n v="86442"/>
  </r>
  <r>
    <x v="186"/>
    <n v="71"/>
    <s v="Frank Atkinson"/>
    <x v="2"/>
    <n v="1"/>
    <x v="1353"/>
    <n v="51556"/>
    <s v="High"/>
    <n v="10"/>
    <n v="3.57"/>
    <n v="0.01"/>
    <x v="7837"/>
    <n v="4.17"/>
    <n v="-24.21"/>
    <n v="0.59"/>
    <x v="0"/>
    <x v="6"/>
    <x v="677"/>
    <x v="6"/>
    <x v="0"/>
    <n v="7229"/>
    <d v="2015-10-29T00:00:00"/>
    <x v="1"/>
    <x v="46"/>
    <n v="3301"/>
  </r>
  <r>
    <x v="1211"/>
    <n v="71"/>
    <s v="Janet Martin"/>
    <x v="2"/>
    <n v="1"/>
    <x v="1353"/>
    <n v="23395"/>
    <s v="Medium"/>
    <n v="31"/>
    <n v="39.479999999999997"/>
    <n v="0.01"/>
    <x v="7838"/>
    <n v="1.99"/>
    <n v="376.47"/>
    <n v="0.54"/>
    <x v="2"/>
    <x v="6"/>
    <x v="276"/>
    <x v="8"/>
    <x v="1"/>
    <n v="3272"/>
    <d v="2015-10-29T00:00:00"/>
    <x v="0"/>
    <x v="2"/>
    <n v="92253"/>
  </r>
  <r>
    <x v="1181"/>
    <n v="71"/>
    <s v="Ritsa Hightower"/>
    <x v="2"/>
    <n v="1"/>
    <x v="1353"/>
    <n v="1345"/>
    <s v="Low"/>
    <n v="24"/>
    <n v="100.98"/>
    <n v="0.08"/>
    <x v="7839"/>
    <n v="35.840000000000003"/>
    <n v="-120.85"/>
    <n v="0.62"/>
    <x v="1"/>
    <x v="4"/>
    <x v="35"/>
    <x v="10"/>
    <x v="2"/>
    <n v="205"/>
    <d v="2015-10-31T00:00:00"/>
    <x v="2"/>
    <x v="11"/>
    <n v="74601"/>
  </r>
  <r>
    <x v="1293"/>
    <n v="71"/>
    <s v="Darren Koutras"/>
    <x v="3"/>
    <n v="1"/>
    <x v="1354"/>
    <n v="8289"/>
    <s v="Low"/>
    <n v="38"/>
    <n v="14.45"/>
    <n v="0"/>
    <x v="7840"/>
    <n v="7.17"/>
    <n v="53.311999999999998"/>
    <n v="0.38"/>
    <x v="0"/>
    <x v="0"/>
    <x v="892"/>
    <x v="3"/>
    <x v="1"/>
    <n v="1133"/>
    <d v="2015-10-28T00:00:00"/>
    <x v="0"/>
    <x v="18"/>
    <n v="89431"/>
  </r>
  <r>
    <x v="1180"/>
    <n v="71"/>
    <s v="Lindsay Shagiari"/>
    <x v="1"/>
    <n v="1"/>
    <x v="1354"/>
    <n v="21634"/>
    <s v="Not Specified"/>
    <n v="8"/>
    <n v="208.16"/>
    <n v="0.1"/>
    <x v="7841"/>
    <n v="68.02"/>
    <n v="-314.61"/>
    <n v="0.57999999999999996"/>
    <x v="0"/>
    <x v="2"/>
    <x v="95"/>
    <x v="13"/>
    <x v="0"/>
    <n v="3001"/>
    <d v="2015-10-29T00:00:00"/>
    <x v="2"/>
    <x v="20"/>
    <n v="45040"/>
  </r>
  <r>
    <x v="97"/>
    <n v="72"/>
    <s v="Paul Knutson"/>
    <x v="2"/>
    <n v="1"/>
    <x v="1354"/>
    <n v="41504"/>
    <s v="Critical"/>
    <n v="20"/>
    <n v="15.51"/>
    <n v="7.0000000000000007E-2"/>
    <x v="7842"/>
    <n v="5.8"/>
    <n v="-30.2"/>
    <n v="0.6"/>
    <x v="0"/>
    <x v="0"/>
    <x v="1211"/>
    <x v="0"/>
    <x v="0"/>
    <n v="5848"/>
    <d v="2015-10-30T00:00:00"/>
    <x v="0"/>
    <x v="25"/>
    <n v="5403"/>
  </r>
  <r>
    <x v="1411"/>
    <n v="72"/>
    <s v="Alan Shonely"/>
    <x v="0"/>
    <n v="1"/>
    <x v="1354"/>
    <n v="23428"/>
    <s v="High"/>
    <n v="41"/>
    <n v="22.84"/>
    <n v="0.02"/>
    <x v="7843"/>
    <n v="8.18"/>
    <n v="234.68"/>
    <n v="0.39"/>
    <x v="0"/>
    <x v="0"/>
    <x v="119"/>
    <x v="2"/>
    <x v="0"/>
    <n v="3280"/>
    <d v="2015-10-30T00:00:00"/>
    <x v="0"/>
    <x v="28"/>
    <n v="2331"/>
  </r>
  <r>
    <x v="1380"/>
    <n v="72"/>
    <s v="Ben Peterman"/>
    <x v="2"/>
    <n v="1"/>
    <x v="1354"/>
    <n v="38912"/>
    <s v="Low"/>
    <n v="46"/>
    <n v="152.47999999999999"/>
    <n v="0.01"/>
    <x v="7844"/>
    <n v="4"/>
    <n v="608.9"/>
    <n v="0.79"/>
    <x v="2"/>
    <x v="0"/>
    <x v="378"/>
    <x v="8"/>
    <x v="0"/>
    <n v="5477"/>
    <d v="2015-10-30T00:00:00"/>
    <x v="0"/>
    <x v="22"/>
    <n v="7010"/>
  </r>
  <r>
    <x v="724"/>
    <n v="72"/>
    <s v="Matthew Grinstein"/>
    <x v="0"/>
    <n v="1"/>
    <x v="1354"/>
    <n v="43104"/>
    <s v="High"/>
    <n v="50"/>
    <n v="100.97"/>
    <n v="0.1"/>
    <x v="7845"/>
    <n v="14"/>
    <n v="1676.7"/>
    <n v="0.37"/>
    <x v="2"/>
    <x v="2"/>
    <x v="878"/>
    <x v="7"/>
    <x v="1"/>
    <n v="6081"/>
    <d v="2015-10-31T00:00:00"/>
    <x v="2"/>
    <x v="37"/>
    <n v="88240"/>
  </r>
  <r>
    <x v="1180"/>
    <n v="72"/>
    <s v="Lindsay Shagiari"/>
    <x v="1"/>
    <n v="1"/>
    <x v="1354"/>
    <n v="21634"/>
    <s v="Not Specified"/>
    <n v="1"/>
    <n v="1938.02"/>
    <n v="7.0000000000000007E-2"/>
    <x v="7846"/>
    <n v="13.99"/>
    <n v="-4017.6165000000001"/>
    <n v="0.38"/>
    <x v="2"/>
    <x v="5"/>
    <x v="270"/>
    <x v="7"/>
    <x v="0"/>
    <n v="3002"/>
    <d v="2015-10-31T00:00:00"/>
    <x v="0"/>
    <x v="20"/>
    <n v="45040"/>
  </r>
  <r>
    <x v="813"/>
    <n v="71"/>
    <s v="Chad Sievert"/>
    <x v="2"/>
    <n v="1"/>
    <x v="1354"/>
    <n v="9861"/>
    <s v="Low"/>
    <n v="47"/>
    <n v="15.94"/>
    <n v="0.1"/>
    <x v="7847"/>
    <n v="5.45"/>
    <n v="6.6"/>
    <n v="0.55000000000000004"/>
    <x v="0"/>
    <x v="6"/>
    <x v="916"/>
    <x v="6"/>
    <x v="2"/>
    <n v="1353"/>
    <d v="2015-11-01T00:00:00"/>
    <x v="0"/>
    <x v="3"/>
    <n v="55106"/>
  </r>
  <r>
    <x v="474"/>
    <n v="72"/>
    <s v="Ben Peterman"/>
    <x v="2"/>
    <n v="1"/>
    <x v="1354"/>
    <n v="38912"/>
    <s v="Low"/>
    <n v="26"/>
    <n v="65.989999999999995"/>
    <n v="0.02"/>
    <x v="7848"/>
    <n v="4.99"/>
    <n v="310.185"/>
    <n v="0.56999999999999995"/>
    <x v="2"/>
    <x v="0"/>
    <x v="667"/>
    <x v="9"/>
    <x v="0"/>
    <n v="5478"/>
    <d v="2015-11-04T00:00:00"/>
    <x v="0"/>
    <x v="15"/>
    <n v="6478"/>
  </r>
  <r>
    <x v="646"/>
    <n v="72"/>
    <s v="Cindy Chapman"/>
    <x v="3"/>
    <n v="1"/>
    <x v="1355"/>
    <n v="16864"/>
    <s v="Not Specified"/>
    <n v="42"/>
    <n v="320.64"/>
    <n v="0.05"/>
    <x v="7849"/>
    <n v="43.57"/>
    <n v="1881.76"/>
    <n v="0.63"/>
    <x v="1"/>
    <x v="4"/>
    <x v="871"/>
    <x v="4"/>
    <x v="1"/>
    <n v="2342"/>
    <d v="2015-10-29T00:00:00"/>
    <x v="2"/>
    <x v="40"/>
    <n v="85345"/>
  </r>
  <r>
    <x v="1087"/>
    <n v="72"/>
    <s v="Duane Benoit"/>
    <x v="1"/>
    <n v="1"/>
    <x v="1355"/>
    <n v="47971"/>
    <s v="High"/>
    <n v="24"/>
    <n v="4.95"/>
    <n v="0.09"/>
    <x v="2907"/>
    <n v="5.32"/>
    <n v="-53.06"/>
    <n v="0.41"/>
    <x v="1"/>
    <x v="0"/>
    <x v="1235"/>
    <x v="5"/>
    <x v="0"/>
    <n v="6738"/>
    <d v="2015-10-30T00:00:00"/>
    <x v="0"/>
    <x v="0"/>
    <n v="18040"/>
  </r>
  <r>
    <x v="90"/>
    <n v="72"/>
    <s v="Carlos Soltero"/>
    <x v="0"/>
    <n v="1"/>
    <x v="1355"/>
    <n v="26116"/>
    <s v="Critical"/>
    <n v="36"/>
    <n v="18.97"/>
    <n v="0.04"/>
    <x v="7850"/>
    <n v="9.0299999999999994"/>
    <n v="81.709999999999994"/>
    <n v="0.37"/>
    <x v="0"/>
    <x v="0"/>
    <x v="138"/>
    <x v="2"/>
    <x v="2"/>
    <n v="3649"/>
    <d v="2015-10-30T00:00:00"/>
    <x v="0"/>
    <x v="14"/>
    <n v="60517"/>
  </r>
  <r>
    <x v="811"/>
    <n v="72"/>
    <s v="Barry Gonzalez"/>
    <x v="3"/>
    <n v="1"/>
    <x v="1355"/>
    <n v="40672"/>
    <s v="Low"/>
    <n v="16"/>
    <n v="100.98"/>
    <n v="0.04"/>
    <x v="7851"/>
    <n v="35.840000000000003"/>
    <n v="-159.21"/>
    <n v="0.62"/>
    <x v="1"/>
    <x v="4"/>
    <x v="35"/>
    <x v="10"/>
    <x v="0"/>
    <n v="5730"/>
    <d v="2015-10-31T00:00:00"/>
    <x v="2"/>
    <x v="1"/>
    <n v="20854"/>
  </r>
  <r>
    <x v="706"/>
    <n v="72"/>
    <s v="Jeremy Ellison"/>
    <x v="0"/>
    <n v="1"/>
    <x v="1355"/>
    <n v="18531"/>
    <s v="Critical"/>
    <n v="50"/>
    <n v="25.98"/>
    <n v="0.04"/>
    <x v="7852"/>
    <n v="14.36"/>
    <n v="-250.55"/>
    <n v="0.6"/>
    <x v="1"/>
    <x v="2"/>
    <x v="167"/>
    <x v="1"/>
    <x v="2"/>
    <n v="2565"/>
    <d v="2015-10-31T00:00:00"/>
    <x v="2"/>
    <x v="9"/>
    <n v="77546"/>
  </r>
  <r>
    <x v="314"/>
    <n v="72"/>
    <s v="Pamela Stobb"/>
    <x v="3"/>
    <n v="1"/>
    <x v="1355"/>
    <n v="3014"/>
    <s v="Not Specified"/>
    <n v="13"/>
    <n v="304.99"/>
    <n v="0.02"/>
    <x v="7853"/>
    <n v="19.989999999999998"/>
    <n v="1314.3889999999999"/>
    <n v="0.4"/>
    <x v="0"/>
    <x v="0"/>
    <x v="662"/>
    <x v="3"/>
    <x v="0"/>
    <n v="446"/>
    <d v="2015-10-31T00:00:00"/>
    <x v="0"/>
    <x v="13"/>
    <n v="10562"/>
  </r>
  <r>
    <x v="609"/>
    <n v="72"/>
    <s v="Harold Ryan"/>
    <x v="1"/>
    <n v="1"/>
    <x v="1355"/>
    <n v="41378"/>
    <s v="Not Specified"/>
    <n v="42"/>
    <n v="29.89"/>
    <n v="0.05"/>
    <x v="7854"/>
    <n v="1.99"/>
    <n v="433.34"/>
    <n v="0.5"/>
    <x v="2"/>
    <x v="6"/>
    <x v="214"/>
    <x v="8"/>
    <x v="0"/>
    <n v="5832"/>
    <d v="2015-10-31T00:00:00"/>
    <x v="0"/>
    <x v="20"/>
    <n v="44145"/>
  </r>
  <r>
    <x v="609"/>
    <n v="72"/>
    <s v="Harold Ryan"/>
    <x v="1"/>
    <n v="1"/>
    <x v="1355"/>
    <n v="41378"/>
    <s v="Not Specified"/>
    <n v="30"/>
    <n v="180.98"/>
    <n v="0.03"/>
    <x v="7855"/>
    <n v="30"/>
    <n v="446.26"/>
    <n v="0.69"/>
    <x v="1"/>
    <x v="2"/>
    <x v="755"/>
    <x v="1"/>
    <x v="0"/>
    <n v="5831"/>
    <d v="2015-11-01T00:00:00"/>
    <x v="2"/>
    <x v="20"/>
    <n v="44145"/>
  </r>
  <r>
    <x v="913"/>
    <n v="72"/>
    <s v="Helen Andreada"/>
    <x v="2"/>
    <n v="1"/>
    <x v="1356"/>
    <n v="15872"/>
    <s v="Not Specified"/>
    <n v="48"/>
    <n v="100.98"/>
    <n v="0.01"/>
    <x v="7856"/>
    <n v="15.66"/>
    <n v="1481.67"/>
    <n v="0.56999999999999995"/>
    <x v="0"/>
    <x v="2"/>
    <x v="1185"/>
    <x v="13"/>
    <x v="2"/>
    <n v="2199"/>
    <d v="2015-10-30T00:00:00"/>
    <x v="2"/>
    <x v="26"/>
    <n v="65721"/>
  </r>
  <r>
    <x v="1283"/>
    <n v="72"/>
    <s v="Amy Hunt"/>
    <x v="0"/>
    <n v="1"/>
    <x v="1356"/>
    <n v="43653"/>
    <s v="High"/>
    <n v="3"/>
    <n v="3.29"/>
    <n v="7.0000000000000007E-2"/>
    <x v="5915"/>
    <n v="1.35"/>
    <n v="-3.96"/>
    <n v="0.4"/>
    <x v="0"/>
    <x v="3"/>
    <x v="64"/>
    <x v="14"/>
    <x v="3"/>
    <n v="6162"/>
    <d v="2015-10-30T00:00:00"/>
    <x v="0"/>
    <x v="29"/>
    <n v="37086"/>
  </r>
  <r>
    <x v="1283"/>
    <n v="72"/>
    <s v="Amy Hunt"/>
    <x v="0"/>
    <n v="1"/>
    <x v="1356"/>
    <n v="43653"/>
    <s v="High"/>
    <n v="39"/>
    <n v="15.73"/>
    <n v="0"/>
    <x v="7857"/>
    <n v="7.42"/>
    <n v="2.02"/>
    <n v="0.56000000000000005"/>
    <x v="0"/>
    <x v="6"/>
    <x v="757"/>
    <x v="16"/>
    <x v="3"/>
    <n v="6163"/>
    <d v="2015-10-31T00:00:00"/>
    <x v="1"/>
    <x v="29"/>
    <n v="37086"/>
  </r>
  <r>
    <x v="913"/>
    <n v="72"/>
    <s v="Helen Andreada"/>
    <x v="2"/>
    <n v="1"/>
    <x v="1356"/>
    <n v="15872"/>
    <s v="Not Specified"/>
    <n v="19"/>
    <n v="40.99"/>
    <n v="0.1"/>
    <x v="7858"/>
    <n v="17.48"/>
    <n v="23.94"/>
    <n v="0.36"/>
    <x v="0"/>
    <x v="0"/>
    <x v="491"/>
    <x v="2"/>
    <x v="2"/>
    <n v="2201"/>
    <d v="2015-10-31T00:00:00"/>
    <x v="0"/>
    <x v="26"/>
    <n v="65721"/>
  </r>
  <r>
    <x v="405"/>
    <n v="72"/>
    <s v="Denny Ordway"/>
    <x v="0"/>
    <n v="1"/>
    <x v="1356"/>
    <n v="17510"/>
    <s v="Critical"/>
    <n v="28"/>
    <n v="15.57"/>
    <n v="0"/>
    <x v="7859"/>
    <n v="1.39"/>
    <n v="226.4"/>
    <n v="0.38"/>
    <x v="0"/>
    <x v="0"/>
    <x v="353"/>
    <x v="15"/>
    <x v="1"/>
    <n v="2414"/>
    <d v="2015-10-31T00:00:00"/>
    <x v="0"/>
    <x v="2"/>
    <n v="95695"/>
  </r>
  <r>
    <x v="604"/>
    <n v="72"/>
    <s v="Sanjit Chand"/>
    <x v="1"/>
    <n v="1"/>
    <x v="1356"/>
    <n v="53536"/>
    <s v="High"/>
    <n v="5"/>
    <n v="179.29"/>
    <n v="0"/>
    <x v="7860"/>
    <n v="56.2"/>
    <n v="-234.59399999999999"/>
    <n v="0.71"/>
    <x v="1"/>
    <x v="4"/>
    <x v="1255"/>
    <x v="4"/>
    <x v="2"/>
    <n v="7503"/>
    <d v="2015-11-01T00:00:00"/>
    <x v="2"/>
    <x v="10"/>
    <n v="50265"/>
  </r>
  <r>
    <x v="604"/>
    <n v="72"/>
    <s v="Sanjit Chand"/>
    <x v="1"/>
    <n v="1"/>
    <x v="1356"/>
    <n v="53536"/>
    <s v="High"/>
    <n v="35"/>
    <n v="22.98"/>
    <n v="0.1"/>
    <x v="7861"/>
    <n v="7.58"/>
    <n v="109.16"/>
    <n v="0.51"/>
    <x v="1"/>
    <x v="0"/>
    <x v="1074"/>
    <x v="5"/>
    <x v="2"/>
    <n v="7502"/>
    <d v="2015-11-01T00:00:00"/>
    <x v="0"/>
    <x v="10"/>
    <n v="50265"/>
  </r>
  <r>
    <x v="1284"/>
    <n v="72"/>
    <s v="Ivan Liston"/>
    <x v="3"/>
    <n v="1"/>
    <x v="1356"/>
    <n v="17061"/>
    <s v="Critical"/>
    <n v="28"/>
    <n v="2.88"/>
    <n v="0.01"/>
    <x v="7862"/>
    <n v="0.7"/>
    <n v="10.01"/>
    <n v="0.56000000000000005"/>
    <x v="0"/>
    <x v="3"/>
    <x v="135"/>
    <x v="6"/>
    <x v="2"/>
    <n v="2361"/>
    <d v="2015-11-01T00:00:00"/>
    <x v="0"/>
    <x v="9"/>
    <n v="78363"/>
  </r>
  <r>
    <x v="770"/>
    <n v="72"/>
    <s v="Carlos Soltero"/>
    <x v="3"/>
    <n v="1"/>
    <x v="1356"/>
    <n v="30499"/>
    <s v="High"/>
    <n v="16"/>
    <n v="5.98"/>
    <n v="0.1"/>
    <x v="7863"/>
    <n v="2.5"/>
    <n v="5.66"/>
    <n v="0.36"/>
    <x v="0"/>
    <x v="0"/>
    <x v="487"/>
    <x v="15"/>
    <x v="2"/>
    <n v="4282"/>
    <d v="2015-11-01T00:00:00"/>
    <x v="0"/>
    <x v="36"/>
    <n v="46016"/>
  </r>
  <r>
    <x v="770"/>
    <n v="72"/>
    <s v="Carlos Soltero"/>
    <x v="3"/>
    <n v="1"/>
    <x v="1356"/>
    <n v="30499"/>
    <s v="High"/>
    <n v="33"/>
    <n v="5.84"/>
    <n v="0.01"/>
    <x v="7864"/>
    <n v="1.2"/>
    <n v="42.34"/>
    <n v="0.55000000000000004"/>
    <x v="0"/>
    <x v="3"/>
    <x v="681"/>
    <x v="6"/>
    <x v="2"/>
    <n v="4283"/>
    <d v="2015-11-01T00:00:00"/>
    <x v="0"/>
    <x v="36"/>
    <n v="46016"/>
  </r>
  <r>
    <x v="913"/>
    <n v="72"/>
    <s v="Helen Andreada"/>
    <x v="2"/>
    <n v="1"/>
    <x v="1356"/>
    <n v="15872"/>
    <s v="Not Specified"/>
    <n v="23"/>
    <n v="7.35"/>
    <n v="0"/>
    <x v="7865"/>
    <n v="5.96"/>
    <n v="-27.49"/>
    <n v="0.38"/>
    <x v="0"/>
    <x v="0"/>
    <x v="899"/>
    <x v="2"/>
    <x v="2"/>
    <n v="2200"/>
    <d v="2015-11-01T00:00:00"/>
    <x v="0"/>
    <x v="26"/>
    <n v="65721"/>
  </r>
  <r>
    <x v="1283"/>
    <n v="72"/>
    <s v="Amy Hunt"/>
    <x v="0"/>
    <n v="1"/>
    <x v="1356"/>
    <n v="43653"/>
    <s v="High"/>
    <n v="10"/>
    <n v="34.76"/>
    <n v="0.06"/>
    <x v="7866"/>
    <n v="8.2200000000000006"/>
    <n v="1.45"/>
    <n v="0.56999999999999995"/>
    <x v="0"/>
    <x v="0"/>
    <x v="786"/>
    <x v="0"/>
    <x v="3"/>
    <n v="6164"/>
    <d v="2015-11-01T00:00:00"/>
    <x v="0"/>
    <x v="29"/>
    <n v="37086"/>
  </r>
  <r>
    <x v="32"/>
    <n v="72"/>
    <s v="Brendan Murry"/>
    <x v="2"/>
    <n v="1"/>
    <x v="1356"/>
    <n v="26306"/>
    <s v="Low"/>
    <n v="39"/>
    <n v="200.98"/>
    <n v="0.05"/>
    <x v="7867"/>
    <n v="55.96"/>
    <n v="-737.41"/>
    <n v="0.75"/>
    <x v="1"/>
    <x v="4"/>
    <x v="346"/>
    <x v="10"/>
    <x v="1"/>
    <n v="3675"/>
    <d v="2015-11-03T00:00:00"/>
    <x v="2"/>
    <x v="2"/>
    <n v="93727"/>
  </r>
  <r>
    <x v="1412"/>
    <n v="72"/>
    <s v="Erica Hernandez"/>
    <x v="0"/>
    <n v="1"/>
    <x v="1356"/>
    <n v="48706"/>
    <s v="Low"/>
    <n v="28"/>
    <n v="1.1399999999999999"/>
    <n v="0.09"/>
    <x v="7868"/>
    <n v="0.7"/>
    <n v="-2.81"/>
    <n v="0.38"/>
    <x v="0"/>
    <x v="3"/>
    <x v="178"/>
    <x v="14"/>
    <x v="0"/>
    <n v="6839"/>
    <d v="2015-11-03T00:00:00"/>
    <x v="0"/>
    <x v="22"/>
    <n v="8360"/>
  </r>
  <r>
    <x v="258"/>
    <n v="72"/>
    <s v="Brendan Murry"/>
    <x v="2"/>
    <n v="1"/>
    <x v="1356"/>
    <n v="26306"/>
    <s v="Low"/>
    <n v="15"/>
    <n v="209.37"/>
    <n v="0"/>
    <x v="7869"/>
    <n v="69"/>
    <n v="-505.98447900000002"/>
    <n v="0.79"/>
    <x v="1"/>
    <x v="1"/>
    <x v="782"/>
    <x v="4"/>
    <x v="0"/>
    <n v="3676"/>
    <d v="2015-11-04T00:00:00"/>
    <x v="0"/>
    <x v="22"/>
    <n v="7042"/>
  </r>
  <r>
    <x v="1327"/>
    <n v="72"/>
    <s v="Erica Hernandez"/>
    <x v="0"/>
    <n v="1"/>
    <x v="1356"/>
    <n v="48706"/>
    <s v="Low"/>
    <n v="18"/>
    <n v="7.28"/>
    <n v="0.09"/>
    <x v="7870"/>
    <n v="11.15"/>
    <n v="-130.96"/>
    <n v="0.37"/>
    <x v="0"/>
    <x v="0"/>
    <x v="204"/>
    <x v="2"/>
    <x v="0"/>
    <n v="6840"/>
    <d v="2015-11-06T00:00:00"/>
    <x v="0"/>
    <x v="28"/>
    <n v="2451"/>
  </r>
  <r>
    <x v="859"/>
    <n v="72"/>
    <s v="Henia Zydlo"/>
    <x v="1"/>
    <n v="1"/>
    <x v="1357"/>
    <n v="48423"/>
    <s v="High"/>
    <n v="49"/>
    <n v="8.74"/>
    <n v="0.08"/>
    <x v="7871"/>
    <n v="8.2899999999999991"/>
    <n v="-172.32"/>
    <n v="0.38"/>
    <x v="0"/>
    <x v="0"/>
    <x v="90"/>
    <x v="15"/>
    <x v="3"/>
    <n v="6795"/>
    <d v="2015-10-31T00:00:00"/>
    <x v="0"/>
    <x v="12"/>
    <n v="33065"/>
  </r>
  <r>
    <x v="883"/>
    <n v="72"/>
    <s v="Darren Budd"/>
    <x v="2"/>
    <n v="1"/>
    <x v="1357"/>
    <n v="9350"/>
    <s v="Critical"/>
    <n v="13"/>
    <n v="140.97999999999999"/>
    <n v="0.1"/>
    <x v="7872"/>
    <n v="53.48"/>
    <n v="-432.54"/>
    <n v="0.65"/>
    <x v="1"/>
    <x v="4"/>
    <x v="140"/>
    <x v="10"/>
    <x v="2"/>
    <n v="1285"/>
    <d v="2015-11-01T00:00:00"/>
    <x v="2"/>
    <x v="9"/>
    <n v="79109"/>
  </r>
  <r>
    <x v="255"/>
    <n v="72"/>
    <s v="Guy Armstrong"/>
    <x v="2"/>
    <n v="1"/>
    <x v="1357"/>
    <n v="37185"/>
    <s v="High"/>
    <n v="8"/>
    <n v="2.6"/>
    <n v="0.02"/>
    <x v="7873"/>
    <n v="2.4"/>
    <n v="-13.27"/>
    <n v="0.57999999999999996"/>
    <x v="0"/>
    <x v="3"/>
    <x v="66"/>
    <x v="6"/>
    <x v="2"/>
    <n v="5223"/>
    <d v="2015-11-01T00:00:00"/>
    <x v="0"/>
    <x v="36"/>
    <n v="47130"/>
  </r>
  <r>
    <x v="83"/>
    <n v="72"/>
    <s v="Jill Fjeld"/>
    <x v="1"/>
    <n v="1"/>
    <x v="1357"/>
    <n v="59492"/>
    <s v="Not Specified"/>
    <n v="25"/>
    <n v="6.48"/>
    <n v="0.02"/>
    <x v="7874"/>
    <n v="10.050000000000001"/>
    <n v="-153.75"/>
    <n v="0.37"/>
    <x v="0"/>
    <x v="0"/>
    <x v="253"/>
    <x v="2"/>
    <x v="3"/>
    <n v="8326"/>
    <d v="2015-11-01T00:00:00"/>
    <x v="0"/>
    <x v="12"/>
    <n v="33403"/>
  </r>
  <r>
    <x v="246"/>
    <n v="72"/>
    <s v="Catherine Glotzbach"/>
    <x v="1"/>
    <n v="1"/>
    <x v="1357"/>
    <n v="23585"/>
    <s v="Critical"/>
    <n v="44"/>
    <n v="4.28"/>
    <n v="0.06"/>
    <x v="7875"/>
    <n v="1.6"/>
    <n v="4.59"/>
    <n v="0.57999999999999996"/>
    <x v="0"/>
    <x v="3"/>
    <x v="380"/>
    <x v="6"/>
    <x v="1"/>
    <n v="3301"/>
    <d v="2015-11-01T00:00:00"/>
    <x v="0"/>
    <x v="6"/>
    <n v="97301"/>
  </r>
  <r>
    <x v="883"/>
    <n v="72"/>
    <s v="Darren Budd"/>
    <x v="2"/>
    <n v="1"/>
    <x v="1357"/>
    <n v="9350"/>
    <s v="Critical"/>
    <n v="2"/>
    <n v="172.99"/>
    <n v="0.1"/>
    <x v="7876"/>
    <n v="19.989999999999998"/>
    <n v="-210.7835"/>
    <n v="0.64"/>
    <x v="1"/>
    <x v="5"/>
    <x v="256"/>
    <x v="5"/>
    <x v="2"/>
    <n v="1286"/>
    <d v="2015-11-02T00:00:00"/>
    <x v="0"/>
    <x v="9"/>
    <n v="79109"/>
  </r>
  <r>
    <x v="150"/>
    <n v="72"/>
    <s v="Darren Powers"/>
    <x v="2"/>
    <n v="1"/>
    <x v="1358"/>
    <n v="32325"/>
    <s v="Critical"/>
    <n v="45"/>
    <n v="22.98"/>
    <n v="0"/>
    <x v="7877"/>
    <n v="7.58"/>
    <n v="189.28"/>
    <n v="0.51"/>
    <x v="1"/>
    <x v="0"/>
    <x v="1074"/>
    <x v="5"/>
    <x v="1"/>
    <n v="4544"/>
    <d v="2015-11-02T00:00:00"/>
    <x v="0"/>
    <x v="31"/>
    <n v="83616"/>
  </r>
  <r>
    <x v="646"/>
    <n v="72"/>
    <s v="Carlos Daly"/>
    <x v="2"/>
    <n v="1"/>
    <x v="1358"/>
    <n v="53990"/>
    <s v="Not Specified"/>
    <n v="44"/>
    <n v="110.99"/>
    <n v="0.04"/>
    <x v="7878"/>
    <n v="2.5"/>
    <n v="1411.029"/>
    <n v="0.56999999999999995"/>
    <x v="2"/>
    <x v="0"/>
    <x v="15"/>
    <x v="9"/>
    <x v="2"/>
    <n v="7548"/>
    <d v="2015-11-02T00:00:00"/>
    <x v="0"/>
    <x v="14"/>
    <n v="61604"/>
  </r>
  <r>
    <x v="1158"/>
    <n v="72"/>
    <s v="Cindy Chapman"/>
    <x v="2"/>
    <n v="1"/>
    <x v="1358"/>
    <n v="35456"/>
    <s v="Critical"/>
    <n v="37"/>
    <n v="1.26"/>
    <n v="0.03"/>
    <x v="7879"/>
    <n v="0.7"/>
    <n v="-19.809999999999999"/>
    <n v="0.81"/>
    <x v="0"/>
    <x v="3"/>
    <x v="625"/>
    <x v="14"/>
    <x v="1"/>
    <n v="4983"/>
    <d v="2015-11-03T00:00:00"/>
    <x v="0"/>
    <x v="40"/>
    <n v="85023"/>
  </r>
  <r>
    <x v="954"/>
    <n v="72"/>
    <s v="Gary Hwang"/>
    <x v="1"/>
    <n v="1"/>
    <x v="1358"/>
    <n v="19586"/>
    <s v="Not Specified"/>
    <n v="36"/>
    <n v="2.08"/>
    <n v="0.1"/>
    <x v="7880"/>
    <n v="2.56"/>
    <n v="-66.87"/>
    <n v="0.55000000000000004"/>
    <x v="0"/>
    <x v="6"/>
    <x v="273"/>
    <x v="16"/>
    <x v="3"/>
    <n v="2713"/>
    <d v="2015-11-03T00:00:00"/>
    <x v="0"/>
    <x v="12"/>
    <n v="34210"/>
  </r>
  <r>
    <x v="1413"/>
    <n v="72"/>
    <s v="Brad Thomas"/>
    <x v="2"/>
    <n v="1"/>
    <x v="1358"/>
    <n v="37287"/>
    <s v="Low"/>
    <n v="18"/>
    <n v="6.64"/>
    <n v="0.09"/>
    <x v="7881"/>
    <n v="4.95"/>
    <n v="2.37"/>
    <n v="0.37"/>
    <x v="1"/>
    <x v="6"/>
    <x v="41"/>
    <x v="5"/>
    <x v="0"/>
    <n v="5239"/>
    <d v="2015-11-05T00:00:00"/>
    <x v="0"/>
    <x v="28"/>
    <n v="1923"/>
  </r>
  <r>
    <x v="693"/>
    <n v="72"/>
    <s v="Ken Lonsdale"/>
    <x v="3"/>
    <n v="1"/>
    <x v="1358"/>
    <n v="32231"/>
    <s v="Low"/>
    <n v="44"/>
    <n v="4.26"/>
    <n v="0.01"/>
    <x v="7882"/>
    <n v="1.2"/>
    <n v="48.54"/>
    <n v="0.44"/>
    <x v="0"/>
    <x v="3"/>
    <x v="11"/>
    <x v="6"/>
    <x v="2"/>
    <n v="4535"/>
    <d v="2015-11-05T00:00:00"/>
    <x v="0"/>
    <x v="26"/>
    <n v="63130"/>
  </r>
  <r>
    <x v="537"/>
    <n v="72"/>
    <s v="Brad Thomas"/>
    <x v="2"/>
    <n v="1"/>
    <x v="1358"/>
    <n v="37287"/>
    <s v="Low"/>
    <n v="22"/>
    <n v="110.99"/>
    <n v="0.04"/>
    <x v="7883"/>
    <n v="2.5"/>
    <n v="371.40300000000002"/>
    <n v="0.56999999999999995"/>
    <x v="2"/>
    <x v="0"/>
    <x v="15"/>
    <x v="9"/>
    <x v="0"/>
    <n v="5240"/>
    <d v="2015-11-05T00:00:00"/>
    <x v="0"/>
    <x v="22"/>
    <n v="7101"/>
  </r>
  <r>
    <x v="918"/>
    <n v="72"/>
    <s v="Brad Thomas"/>
    <x v="2"/>
    <n v="1"/>
    <x v="1358"/>
    <n v="37287"/>
    <s v="Low"/>
    <n v="45"/>
    <n v="2.98"/>
    <n v="0.05"/>
    <x v="7884"/>
    <n v="1.58"/>
    <n v="0.89"/>
    <n v="0.39"/>
    <x v="0"/>
    <x v="3"/>
    <x v="248"/>
    <x v="14"/>
    <x v="0"/>
    <n v="5241"/>
    <d v="2015-11-06T00:00:00"/>
    <x v="0"/>
    <x v="15"/>
    <n v="6360"/>
  </r>
  <r>
    <x v="204"/>
    <n v="72"/>
    <s v="Raymond Book"/>
    <x v="3"/>
    <n v="1"/>
    <x v="1359"/>
    <n v="3297"/>
    <s v="High"/>
    <n v="40"/>
    <n v="3.75"/>
    <n v="0.04"/>
    <x v="7885"/>
    <n v="7.5"/>
    <n v="-196.8"/>
    <n v="0.37"/>
    <x v="0"/>
    <x v="0"/>
    <x v="1223"/>
    <x v="12"/>
    <x v="1"/>
    <n v="476"/>
    <d v="2015-11-03T00:00:00"/>
    <x v="0"/>
    <x v="21"/>
    <n v="98002"/>
  </r>
  <r>
    <x v="80"/>
    <n v="72"/>
    <s v="Jason Klamczynski"/>
    <x v="0"/>
    <n v="1"/>
    <x v="1360"/>
    <n v="34022"/>
    <s v="Not Specified"/>
    <n v="50"/>
    <n v="4.91"/>
    <n v="0.05"/>
    <x v="7886"/>
    <n v="3.05"/>
    <n v="-34.06"/>
    <n v="0.52"/>
    <x v="1"/>
    <x v="6"/>
    <x v="1034"/>
    <x v="5"/>
    <x v="0"/>
    <n v="4791"/>
    <d v="2015-11-03T00:00:00"/>
    <x v="0"/>
    <x v="13"/>
    <n v="11598"/>
  </r>
  <r>
    <x v="4"/>
    <n v="72"/>
    <s v="David Philippe"/>
    <x v="3"/>
    <n v="1"/>
    <x v="1360"/>
    <n v="5890"/>
    <s v="High"/>
    <n v="42"/>
    <n v="20.99"/>
    <n v="0"/>
    <x v="7887"/>
    <n v="0.99"/>
    <n v="435.95100000000002"/>
    <n v="0.37"/>
    <x v="2"/>
    <x v="3"/>
    <x v="848"/>
    <x v="9"/>
    <x v="2"/>
    <n v="815"/>
    <d v="2015-11-04T00:00:00"/>
    <x v="1"/>
    <x v="3"/>
    <n v="55372"/>
  </r>
  <r>
    <x v="80"/>
    <n v="72"/>
    <s v="Jason Klamczynski"/>
    <x v="0"/>
    <n v="1"/>
    <x v="1360"/>
    <n v="34022"/>
    <s v="Not Specified"/>
    <n v="6"/>
    <n v="6.64"/>
    <n v="0.06"/>
    <x v="6802"/>
    <n v="4.95"/>
    <n v="12.74"/>
    <n v="0.37"/>
    <x v="1"/>
    <x v="6"/>
    <x v="41"/>
    <x v="5"/>
    <x v="0"/>
    <n v="4790"/>
    <d v="2015-11-05T00:00:00"/>
    <x v="0"/>
    <x v="13"/>
    <n v="11598"/>
  </r>
  <r>
    <x v="905"/>
    <n v="72"/>
    <s v="Angele Hood"/>
    <x v="3"/>
    <n v="1"/>
    <x v="1361"/>
    <n v="37798"/>
    <s v="High"/>
    <n v="23"/>
    <n v="291.73"/>
    <n v="0.09"/>
    <x v="7888"/>
    <n v="48.8"/>
    <n v="813.49"/>
    <n v="0.56000000000000005"/>
    <x v="1"/>
    <x v="2"/>
    <x v="2"/>
    <x v="1"/>
    <x v="2"/>
    <n v="5315"/>
    <d v="2015-11-04T00:00:00"/>
    <x v="2"/>
    <x v="38"/>
    <n v="66062"/>
  </r>
  <r>
    <x v="172"/>
    <n v="72"/>
    <s v="Ed Braxton"/>
    <x v="1"/>
    <n v="1"/>
    <x v="1361"/>
    <n v="19143"/>
    <s v="High"/>
    <n v="3"/>
    <n v="810.98"/>
    <n v="7.0000000000000007E-2"/>
    <x v="7889"/>
    <n v="16.059999999999999"/>
    <n v="-1943.1711"/>
    <n v="0.56000000000000005"/>
    <x v="2"/>
    <x v="2"/>
    <x v="1166"/>
    <x v="7"/>
    <x v="1"/>
    <n v="2647"/>
    <d v="2015-11-05T00:00:00"/>
    <x v="2"/>
    <x v="2"/>
    <n v="92592"/>
  </r>
  <r>
    <x v="674"/>
    <n v="72"/>
    <s v="Meg O'Connel"/>
    <x v="0"/>
    <n v="1"/>
    <x v="1362"/>
    <n v="36163"/>
    <s v="Low"/>
    <n v="32"/>
    <n v="14.45"/>
    <n v="7.0000000000000007E-2"/>
    <x v="7890"/>
    <n v="7.17"/>
    <n v="24.607500000000002"/>
    <n v="0.38"/>
    <x v="0"/>
    <x v="0"/>
    <x v="892"/>
    <x v="3"/>
    <x v="2"/>
    <n v="5078"/>
    <d v="2015-11-05T00:00:00"/>
    <x v="0"/>
    <x v="26"/>
    <n v="64130"/>
  </r>
  <r>
    <x v="426"/>
    <n v="72"/>
    <s v="Dorris Love"/>
    <x v="1"/>
    <n v="1"/>
    <x v="1362"/>
    <n v="53188"/>
    <s v="High"/>
    <n v="22"/>
    <n v="29.74"/>
    <n v="7.0000000000000007E-2"/>
    <x v="7891"/>
    <n v="6.64"/>
    <n v="-42.35"/>
    <n v="0.7"/>
    <x v="0"/>
    <x v="0"/>
    <x v="494"/>
    <x v="0"/>
    <x v="0"/>
    <n v="7454"/>
    <d v="2015-11-06T00:00:00"/>
    <x v="0"/>
    <x v="13"/>
    <n v="11746"/>
  </r>
  <r>
    <x v="707"/>
    <n v="72"/>
    <s v="Liz Carlisle"/>
    <x v="2"/>
    <n v="1"/>
    <x v="1362"/>
    <n v="20032"/>
    <s v="Medium"/>
    <n v="8"/>
    <n v="17.48"/>
    <n v="0.06"/>
    <x v="7892"/>
    <n v="1.99"/>
    <n v="-11.39"/>
    <n v="0.45"/>
    <x v="2"/>
    <x v="6"/>
    <x v="684"/>
    <x v="8"/>
    <x v="3"/>
    <n v="2769"/>
    <d v="2015-11-07T00:00:00"/>
    <x v="0"/>
    <x v="45"/>
    <n v="28601"/>
  </r>
  <r>
    <x v="434"/>
    <n v="72"/>
    <s v="Neil Knudson"/>
    <x v="2"/>
    <n v="1"/>
    <x v="1363"/>
    <n v="10951"/>
    <s v="Not Specified"/>
    <n v="14"/>
    <n v="50.98"/>
    <n v="0.1"/>
    <x v="4543"/>
    <n v="22.24"/>
    <n v="75.48"/>
    <n v="0.55000000000000004"/>
    <x v="1"/>
    <x v="1"/>
    <x v="295"/>
    <x v="5"/>
    <x v="3"/>
    <n v="1516"/>
    <d v="2015-11-06T00:00:00"/>
    <x v="0"/>
    <x v="45"/>
    <n v="28144"/>
  </r>
  <r>
    <x v="612"/>
    <n v="72"/>
    <s v="Marc Crier"/>
    <x v="2"/>
    <n v="1"/>
    <x v="1363"/>
    <n v="50370"/>
    <s v="Critical"/>
    <n v="25"/>
    <n v="4.24"/>
    <n v="0"/>
    <x v="7893"/>
    <n v="5.41"/>
    <n v="-67.596999999999994"/>
    <n v="0.35"/>
    <x v="0"/>
    <x v="0"/>
    <x v="642"/>
    <x v="3"/>
    <x v="3"/>
    <n v="7058"/>
    <d v="2015-11-07T00:00:00"/>
    <x v="1"/>
    <x v="33"/>
    <n v="72301"/>
  </r>
  <r>
    <x v="1069"/>
    <n v="72"/>
    <s v="Vivian Mathis"/>
    <x v="3"/>
    <n v="1"/>
    <x v="1363"/>
    <n v="25249"/>
    <s v="Medium"/>
    <n v="34"/>
    <n v="28.53"/>
    <n v="0.09"/>
    <x v="7894"/>
    <n v="1.49"/>
    <n v="382.94200000000001"/>
    <n v="0.38"/>
    <x v="0"/>
    <x v="0"/>
    <x v="406"/>
    <x v="3"/>
    <x v="0"/>
    <n v="3543"/>
    <d v="2015-11-08T00:00:00"/>
    <x v="0"/>
    <x v="1"/>
    <n v="20832"/>
  </r>
  <r>
    <x v="1005"/>
    <n v="72"/>
    <s v="Monica Federle"/>
    <x v="2"/>
    <n v="1"/>
    <x v="1363"/>
    <n v="15937"/>
    <s v="Low"/>
    <n v="32"/>
    <n v="9.7799999999999994"/>
    <n v="0.04"/>
    <x v="7895"/>
    <n v="1.99"/>
    <n v="74.069999999999993"/>
    <n v="0.43"/>
    <x v="2"/>
    <x v="6"/>
    <x v="146"/>
    <x v="8"/>
    <x v="2"/>
    <n v="2209"/>
    <d v="2015-11-10T00:00:00"/>
    <x v="0"/>
    <x v="14"/>
    <n v="60031"/>
  </r>
  <r>
    <x v="736"/>
    <n v="72"/>
    <s v="Monica Federle"/>
    <x v="2"/>
    <n v="1"/>
    <x v="1363"/>
    <n v="15937"/>
    <s v="Low"/>
    <n v="17"/>
    <n v="12.22"/>
    <n v="0.01"/>
    <x v="7896"/>
    <n v="2.85"/>
    <n v="77.38"/>
    <n v="0.55000000000000004"/>
    <x v="1"/>
    <x v="6"/>
    <x v="234"/>
    <x v="5"/>
    <x v="2"/>
    <n v="2210"/>
    <d v="2015-11-15T00:00:00"/>
    <x v="1"/>
    <x v="14"/>
    <n v="60103"/>
  </r>
  <r>
    <x v="316"/>
    <n v="73"/>
    <s v="Liz Price"/>
    <x v="3"/>
    <n v="1"/>
    <x v="1364"/>
    <n v="57671"/>
    <s v="Not Specified"/>
    <n v="6"/>
    <n v="3.75"/>
    <n v="0.01"/>
    <x v="7897"/>
    <n v="0.5"/>
    <n v="3.96"/>
    <n v="0.37"/>
    <x v="0"/>
    <x v="0"/>
    <x v="278"/>
    <x v="12"/>
    <x v="2"/>
    <n v="8086"/>
    <d v="2015-11-08T00:00:00"/>
    <x v="0"/>
    <x v="24"/>
    <n v="48135"/>
  </r>
  <r>
    <x v="1169"/>
    <n v="72"/>
    <s v="Bruce Stewart"/>
    <x v="2"/>
    <n v="1"/>
    <x v="1364"/>
    <n v="29927"/>
    <s v="High"/>
    <n v="19"/>
    <n v="12.95"/>
    <n v="0.03"/>
    <x v="7898"/>
    <n v="4.9800000000000004"/>
    <n v="33.1755"/>
    <n v="0.4"/>
    <x v="0"/>
    <x v="0"/>
    <x v="945"/>
    <x v="3"/>
    <x v="2"/>
    <n v="4211"/>
    <d v="2015-11-08T00:00:00"/>
    <x v="0"/>
    <x v="26"/>
    <n v="63043"/>
  </r>
  <r>
    <x v="1000"/>
    <n v="72"/>
    <s v="Steve Chapman"/>
    <x v="2"/>
    <n v="1"/>
    <x v="1364"/>
    <n v="31681"/>
    <s v="Not Specified"/>
    <n v="38"/>
    <n v="5.28"/>
    <n v="0.02"/>
    <x v="5029"/>
    <n v="5.66"/>
    <n v="-93.78"/>
    <n v="0.4"/>
    <x v="0"/>
    <x v="0"/>
    <x v="12"/>
    <x v="2"/>
    <x v="3"/>
    <n v="4444"/>
    <d v="2015-11-08T00:00:00"/>
    <x v="0"/>
    <x v="33"/>
    <n v="72032"/>
  </r>
  <r>
    <x v="157"/>
    <n v="73"/>
    <s v="Michael Grace"/>
    <x v="2"/>
    <n v="1"/>
    <x v="1365"/>
    <n v="20292"/>
    <s v="Medium"/>
    <n v="26"/>
    <n v="17.52"/>
    <n v="0.08"/>
    <x v="7899"/>
    <n v="8.17"/>
    <n v="-22.83"/>
    <n v="0.5"/>
    <x v="0"/>
    <x v="5"/>
    <x v="675"/>
    <x v="13"/>
    <x v="3"/>
    <n v="2813"/>
    <d v="2015-11-08T00:00:00"/>
    <x v="0"/>
    <x v="17"/>
    <n v="29301"/>
  </r>
  <r>
    <x v="21"/>
    <n v="73"/>
    <s v="Muhammed Yedwab"/>
    <x v="3"/>
    <n v="1"/>
    <x v="1365"/>
    <n v="42469"/>
    <s v="Not Specified"/>
    <n v="31"/>
    <n v="31.74"/>
    <n v="0.09"/>
    <x v="7900"/>
    <n v="12.62"/>
    <n v="98.6935"/>
    <n v="0.37"/>
    <x v="0"/>
    <x v="0"/>
    <x v="571"/>
    <x v="3"/>
    <x v="0"/>
    <n v="5994"/>
    <d v="2015-11-09T00:00:00"/>
    <x v="0"/>
    <x v="15"/>
    <n v="6010"/>
  </r>
  <r>
    <x v="100"/>
    <n v="73"/>
    <s v="Muhammed Yedwab"/>
    <x v="3"/>
    <n v="1"/>
    <x v="1365"/>
    <n v="42469"/>
    <s v="Not Specified"/>
    <n v="18"/>
    <n v="120.98"/>
    <n v="0.05"/>
    <x v="7901"/>
    <n v="9.07"/>
    <n v="818.91549999999995"/>
    <n v="0.35"/>
    <x v="0"/>
    <x v="0"/>
    <x v="309"/>
    <x v="3"/>
    <x v="0"/>
    <n v="5995"/>
    <d v="2015-11-09T00:00:00"/>
    <x v="0"/>
    <x v="19"/>
    <n v="4073"/>
  </r>
  <r>
    <x v="157"/>
    <n v="73"/>
    <s v="Michael Grace"/>
    <x v="2"/>
    <n v="1"/>
    <x v="1365"/>
    <n v="20292"/>
    <s v="Medium"/>
    <n v="5"/>
    <n v="20.95"/>
    <n v="0"/>
    <x v="7902"/>
    <n v="4"/>
    <n v="-70.47"/>
    <n v="0.6"/>
    <x v="2"/>
    <x v="0"/>
    <x v="652"/>
    <x v="8"/>
    <x v="3"/>
    <n v="2814"/>
    <d v="2015-11-09T00:00:00"/>
    <x v="0"/>
    <x v="17"/>
    <n v="29301"/>
  </r>
  <r>
    <x v="1199"/>
    <n v="73"/>
    <s v="Theresa Coyne"/>
    <x v="1"/>
    <n v="1"/>
    <x v="1365"/>
    <n v="51109"/>
    <s v="High"/>
    <n v="28"/>
    <n v="4"/>
    <n v="0.04"/>
    <x v="7903"/>
    <n v="1.3"/>
    <n v="26.21"/>
    <n v="0.37"/>
    <x v="0"/>
    <x v="3"/>
    <x v="341"/>
    <x v="2"/>
    <x v="2"/>
    <n v="7163"/>
    <d v="2015-11-10T00:00:00"/>
    <x v="0"/>
    <x v="9"/>
    <n v="77642"/>
  </r>
  <r>
    <x v="1356"/>
    <n v="73"/>
    <s v="Bradley Talbott"/>
    <x v="2"/>
    <n v="1"/>
    <x v="1365"/>
    <n v="57056"/>
    <s v="Low"/>
    <n v="29"/>
    <n v="70.89"/>
    <n v="0.01"/>
    <x v="7904"/>
    <n v="89.3"/>
    <n v="-2897.2514999999999"/>
    <n v="0.72"/>
    <x v="1"/>
    <x v="4"/>
    <x v="670"/>
    <x v="4"/>
    <x v="0"/>
    <n v="7974"/>
    <d v="2015-11-15T00:00:00"/>
    <x v="2"/>
    <x v="28"/>
    <n v="1845"/>
  </r>
  <r>
    <x v="1116"/>
    <n v="73"/>
    <s v="Jamie Kunitz"/>
    <x v="2"/>
    <n v="1"/>
    <x v="1366"/>
    <n v="39364"/>
    <s v="High"/>
    <n v="29"/>
    <n v="92.23"/>
    <n v="0.06"/>
    <x v="7905"/>
    <n v="39.61"/>
    <n v="-1.33"/>
    <n v="0.67"/>
    <x v="1"/>
    <x v="5"/>
    <x v="153"/>
    <x v="5"/>
    <x v="2"/>
    <n v="5559"/>
    <d v="2015-11-10T00:00:00"/>
    <x v="0"/>
    <x v="14"/>
    <n v="62205"/>
  </r>
  <r>
    <x v="1056"/>
    <n v="73"/>
    <s v="Christopher Martinez"/>
    <x v="1"/>
    <n v="1"/>
    <x v="1366"/>
    <n v="48803"/>
    <s v="Critical"/>
    <n v="19"/>
    <n v="10.23"/>
    <n v="0.05"/>
    <x v="7906"/>
    <n v="4.68"/>
    <n v="-23.65"/>
    <n v="0.59"/>
    <x v="0"/>
    <x v="6"/>
    <x v="996"/>
    <x v="16"/>
    <x v="1"/>
    <n v="6854"/>
    <d v="2015-11-10T00:00:00"/>
    <x v="0"/>
    <x v="30"/>
    <n v="80030"/>
  </r>
  <r>
    <x v="1268"/>
    <n v="73"/>
    <s v="Deanra Eno"/>
    <x v="2"/>
    <n v="1"/>
    <x v="1366"/>
    <n v="21827"/>
    <s v="Not Specified"/>
    <n v="21"/>
    <n v="73.98"/>
    <n v="7.0000000000000007E-2"/>
    <x v="7907"/>
    <n v="4"/>
    <n v="-120.27"/>
    <n v="0.79"/>
    <x v="2"/>
    <x v="0"/>
    <x v="54"/>
    <x v="8"/>
    <x v="1"/>
    <n v="3039"/>
    <d v="2015-11-10T00:00:00"/>
    <x v="1"/>
    <x v="2"/>
    <n v="95677"/>
  </r>
  <r>
    <x v="250"/>
    <n v="73"/>
    <s v="Jamie Kunitz"/>
    <x v="2"/>
    <n v="1"/>
    <x v="1366"/>
    <n v="39364"/>
    <s v="High"/>
    <n v="15"/>
    <n v="1270.99"/>
    <n v="0.03"/>
    <x v="7908"/>
    <n v="19.989999999999998"/>
    <n v="8417.5669999999991"/>
    <n v="0.35"/>
    <x v="0"/>
    <x v="0"/>
    <x v="627"/>
    <x v="3"/>
    <x v="2"/>
    <n v="5560"/>
    <d v="2015-11-11T00:00:00"/>
    <x v="0"/>
    <x v="14"/>
    <n v="60123"/>
  </r>
  <r>
    <x v="1268"/>
    <n v="73"/>
    <s v="Deanra Eno"/>
    <x v="2"/>
    <n v="1"/>
    <x v="1366"/>
    <n v="21827"/>
    <s v="Not Specified"/>
    <n v="25"/>
    <n v="56.96"/>
    <n v="0.06"/>
    <x v="7909"/>
    <n v="13.22"/>
    <n v="109.92"/>
    <n v="0.56000000000000005"/>
    <x v="0"/>
    <x v="0"/>
    <x v="1002"/>
    <x v="13"/>
    <x v="1"/>
    <n v="3038"/>
    <d v="2015-11-11T00:00:00"/>
    <x v="0"/>
    <x v="2"/>
    <n v="95677"/>
  </r>
  <r>
    <x v="1154"/>
    <n v="73"/>
    <s v="Darren Budd"/>
    <x v="1"/>
    <n v="1"/>
    <x v="1366"/>
    <n v="23847"/>
    <s v="Not Specified"/>
    <n v="7"/>
    <n v="200.99"/>
    <n v="0.01"/>
    <x v="7910"/>
    <n v="4.2"/>
    <n v="-396.16500000000002"/>
    <n v="0.59"/>
    <x v="2"/>
    <x v="0"/>
    <x v="671"/>
    <x v="9"/>
    <x v="2"/>
    <n v="3337"/>
    <d v="2015-11-11T00:00:00"/>
    <x v="0"/>
    <x v="9"/>
    <n v="78745"/>
  </r>
  <r>
    <x v="418"/>
    <n v="73"/>
    <s v="Hunter Lopez"/>
    <x v="3"/>
    <n v="1"/>
    <x v="1367"/>
    <n v="9602"/>
    <s v="Critical"/>
    <n v="15"/>
    <n v="114.98"/>
    <n v="0.05"/>
    <x v="7911"/>
    <n v="51.42"/>
    <n v="-399.67"/>
    <n v="0.65"/>
    <x v="1"/>
    <x v="4"/>
    <x v="1026"/>
    <x v="10"/>
    <x v="0"/>
    <n v="1310"/>
    <d v="2015-11-11T00:00:00"/>
    <x v="2"/>
    <x v="15"/>
    <n v="6710"/>
  </r>
  <r>
    <x v="715"/>
    <n v="74"/>
    <s v="Roy Skaria"/>
    <x v="2"/>
    <n v="1"/>
    <x v="1367"/>
    <n v="55777"/>
    <s v="Not Specified"/>
    <n v="6"/>
    <n v="51.75"/>
    <n v="0.06"/>
    <x v="7912"/>
    <n v="19.989999999999998"/>
    <n v="136.32"/>
    <n v="0.55000000000000004"/>
    <x v="1"/>
    <x v="0"/>
    <x v="650"/>
    <x v="5"/>
    <x v="2"/>
    <n v="7796"/>
    <d v="2015-11-11T00:00:00"/>
    <x v="0"/>
    <x v="38"/>
    <n v="67601"/>
  </r>
  <r>
    <x v="358"/>
    <n v="73"/>
    <s v="Nora Price"/>
    <x v="1"/>
    <n v="1"/>
    <x v="1367"/>
    <n v="42758"/>
    <s v="Critical"/>
    <n v="42"/>
    <n v="15.04"/>
    <n v="0.05"/>
    <x v="7913"/>
    <n v="1.97"/>
    <n v="278.89"/>
    <n v="0.39"/>
    <x v="0"/>
    <x v="3"/>
    <x v="3"/>
    <x v="2"/>
    <x v="0"/>
    <n v="6038"/>
    <d v="2015-11-11T00:00:00"/>
    <x v="0"/>
    <x v="13"/>
    <n v="10580"/>
  </r>
  <r>
    <x v="855"/>
    <n v="74"/>
    <s v="Pete Takahito"/>
    <x v="2"/>
    <n v="1"/>
    <x v="1367"/>
    <n v="57699"/>
    <s v="Low"/>
    <n v="20"/>
    <n v="2.08"/>
    <n v="0.09"/>
    <x v="7914"/>
    <n v="5.33"/>
    <n v="-72.23"/>
    <n v="0.43"/>
    <x v="1"/>
    <x v="0"/>
    <x v="92"/>
    <x v="5"/>
    <x v="0"/>
    <n v="8091"/>
    <d v="2015-11-12T00:00:00"/>
    <x v="0"/>
    <x v="0"/>
    <n v="15234"/>
  </r>
  <r>
    <x v="5"/>
    <n v="73"/>
    <s v="Patrick Jones"/>
    <x v="1"/>
    <n v="1"/>
    <x v="1367"/>
    <n v="22819"/>
    <s v="High"/>
    <n v="1"/>
    <n v="2.52"/>
    <n v="0.06"/>
    <x v="7915"/>
    <n v="4.28"/>
    <n v="-3.66"/>
    <n v="0.44"/>
    <x v="0"/>
    <x v="3"/>
    <x v="1170"/>
    <x v="6"/>
    <x v="3"/>
    <n v="3173"/>
    <d v="2015-11-12T00:00:00"/>
    <x v="0"/>
    <x v="4"/>
    <n v="36869"/>
  </r>
  <r>
    <x v="1414"/>
    <n v="73"/>
    <s v="Hunter Lopez"/>
    <x v="3"/>
    <n v="1"/>
    <x v="1367"/>
    <n v="9602"/>
    <s v="Critical"/>
    <n v="27"/>
    <n v="90.97"/>
    <n v="0.01"/>
    <x v="7916"/>
    <n v="28"/>
    <n v="600.92999999999995"/>
    <n v="0.38"/>
    <x v="2"/>
    <x v="2"/>
    <x v="710"/>
    <x v="7"/>
    <x v="0"/>
    <n v="1308"/>
    <d v="2015-11-12T00:00:00"/>
    <x v="2"/>
    <x v="15"/>
    <n v="6488"/>
  </r>
  <r>
    <x v="715"/>
    <n v="74"/>
    <s v="Roy Skaria"/>
    <x v="2"/>
    <n v="1"/>
    <x v="1367"/>
    <n v="55777"/>
    <s v="Not Specified"/>
    <n v="1"/>
    <n v="65.989999999999995"/>
    <n v="0.1"/>
    <x v="7917"/>
    <n v="3.99"/>
    <n v="-252.483"/>
    <n v="0.59"/>
    <x v="2"/>
    <x v="0"/>
    <x v="225"/>
    <x v="9"/>
    <x v="2"/>
    <n v="7797"/>
    <d v="2015-11-12T00:00:00"/>
    <x v="1"/>
    <x v="38"/>
    <n v="67601"/>
  </r>
  <r>
    <x v="1415"/>
    <n v="73"/>
    <s v="Hunter Lopez"/>
    <x v="3"/>
    <n v="1"/>
    <x v="1367"/>
    <n v="9602"/>
    <s v="Critical"/>
    <n v="16"/>
    <n v="2.12"/>
    <n v="0.02"/>
    <x v="7918"/>
    <n v="1.99"/>
    <n v="-24.87"/>
    <n v="0.55000000000000004"/>
    <x v="2"/>
    <x v="6"/>
    <x v="453"/>
    <x v="8"/>
    <x v="0"/>
    <n v="1309"/>
    <d v="2015-11-12T00:00:00"/>
    <x v="0"/>
    <x v="28"/>
    <n v="2072"/>
  </r>
  <r>
    <x v="358"/>
    <n v="73"/>
    <s v="Nora Price"/>
    <x v="1"/>
    <n v="1"/>
    <x v="1367"/>
    <n v="42758"/>
    <s v="Critical"/>
    <n v="12"/>
    <n v="152.47999999999999"/>
    <n v="7.0000000000000007E-2"/>
    <x v="7919"/>
    <n v="4"/>
    <n v="-333.69"/>
    <n v="0.79"/>
    <x v="2"/>
    <x v="0"/>
    <x v="378"/>
    <x v="8"/>
    <x v="0"/>
    <n v="6037"/>
    <d v="2015-11-12T00:00:00"/>
    <x v="0"/>
    <x v="13"/>
    <n v="10580"/>
  </r>
  <r>
    <x v="822"/>
    <n v="73"/>
    <s v="Ralph Kennedy"/>
    <x v="2"/>
    <n v="1"/>
    <x v="1367"/>
    <n v="4864"/>
    <s v="Low"/>
    <n v="16"/>
    <n v="315.98"/>
    <n v="0.04"/>
    <x v="7920"/>
    <n v="19.989999999999998"/>
    <n v="1724.6755000000001"/>
    <n v="0.38"/>
    <x v="0"/>
    <x v="0"/>
    <x v="641"/>
    <x v="3"/>
    <x v="2"/>
    <n v="695"/>
    <d v="2015-11-14T00:00:00"/>
    <x v="0"/>
    <x v="24"/>
    <n v="49201"/>
  </r>
  <r>
    <x v="855"/>
    <n v="74"/>
    <s v="Pete Takahito"/>
    <x v="2"/>
    <n v="1"/>
    <x v="1367"/>
    <n v="57699"/>
    <s v="Low"/>
    <n v="36"/>
    <n v="60.98"/>
    <n v="0.08"/>
    <x v="7921"/>
    <n v="19.989999999999998"/>
    <n v="485.02"/>
    <n v="0.38"/>
    <x v="0"/>
    <x v="0"/>
    <x v="796"/>
    <x v="15"/>
    <x v="0"/>
    <n v="8090"/>
    <d v="2015-11-14T00:00:00"/>
    <x v="0"/>
    <x v="0"/>
    <n v="15234"/>
  </r>
  <r>
    <x v="855"/>
    <n v="74"/>
    <s v="Pete Takahito"/>
    <x v="2"/>
    <n v="1"/>
    <x v="1367"/>
    <n v="57699"/>
    <s v="Low"/>
    <n v="47"/>
    <n v="40.98"/>
    <n v="0.09"/>
    <x v="7922"/>
    <n v="1.99"/>
    <n v="752.96"/>
    <n v="0.44"/>
    <x v="2"/>
    <x v="6"/>
    <x v="1162"/>
    <x v="8"/>
    <x v="0"/>
    <n v="8089"/>
    <d v="2015-11-15T00:00:00"/>
    <x v="0"/>
    <x v="0"/>
    <n v="15234"/>
  </r>
  <r>
    <x v="1002"/>
    <n v="74"/>
    <s v="Alan Hwang"/>
    <x v="2"/>
    <n v="1"/>
    <x v="1368"/>
    <n v="31552"/>
    <s v="High"/>
    <n v="24"/>
    <n v="29.89"/>
    <n v="0"/>
    <x v="7923"/>
    <n v="1.99"/>
    <n v="175.82"/>
    <n v="0.5"/>
    <x v="2"/>
    <x v="6"/>
    <x v="214"/>
    <x v="8"/>
    <x v="2"/>
    <n v="4424"/>
    <d v="2015-11-12T00:00:00"/>
    <x v="0"/>
    <x v="9"/>
    <n v="77471"/>
  </r>
  <r>
    <x v="270"/>
    <n v="74"/>
    <s v="Grant Carroll"/>
    <x v="0"/>
    <n v="1"/>
    <x v="1368"/>
    <n v="57600"/>
    <s v="Critical"/>
    <n v="32"/>
    <n v="59.78"/>
    <n v="0.05"/>
    <x v="7924"/>
    <n v="10.29"/>
    <n v="584.14549999999997"/>
    <n v="0.39"/>
    <x v="0"/>
    <x v="0"/>
    <x v="917"/>
    <x v="3"/>
    <x v="2"/>
    <n v="8073"/>
    <d v="2015-11-13T00:00:00"/>
    <x v="0"/>
    <x v="14"/>
    <n v="60016"/>
  </r>
  <r>
    <x v="270"/>
    <n v="74"/>
    <s v="Grant Carroll"/>
    <x v="0"/>
    <n v="1"/>
    <x v="1368"/>
    <n v="57600"/>
    <s v="Critical"/>
    <n v="44"/>
    <n v="4.13"/>
    <n v="0.05"/>
    <x v="7925"/>
    <n v="0.5"/>
    <n v="85.81"/>
    <n v="0.39"/>
    <x v="0"/>
    <x v="0"/>
    <x v="903"/>
    <x v="12"/>
    <x v="2"/>
    <n v="8074"/>
    <d v="2015-11-13T00:00:00"/>
    <x v="0"/>
    <x v="14"/>
    <n v="60016"/>
  </r>
  <r>
    <x v="270"/>
    <n v="74"/>
    <s v="Grant Carroll"/>
    <x v="0"/>
    <n v="1"/>
    <x v="1368"/>
    <n v="57600"/>
    <s v="Critical"/>
    <n v="12"/>
    <n v="30.98"/>
    <n v="0.01"/>
    <x v="7926"/>
    <n v="17.079999999999998"/>
    <n v="-8.42"/>
    <n v="0.4"/>
    <x v="0"/>
    <x v="0"/>
    <x v="973"/>
    <x v="2"/>
    <x v="2"/>
    <n v="8075"/>
    <d v="2015-11-13T00:00:00"/>
    <x v="0"/>
    <x v="14"/>
    <n v="60016"/>
  </r>
  <r>
    <x v="1002"/>
    <n v="74"/>
    <s v="Alan Hwang"/>
    <x v="2"/>
    <n v="1"/>
    <x v="1368"/>
    <n v="31552"/>
    <s v="High"/>
    <n v="17"/>
    <n v="22.24"/>
    <n v="0"/>
    <x v="7927"/>
    <n v="1.99"/>
    <n v="70.48"/>
    <n v="0.43"/>
    <x v="2"/>
    <x v="6"/>
    <x v="975"/>
    <x v="8"/>
    <x v="2"/>
    <n v="4423"/>
    <d v="2015-11-14T00:00:00"/>
    <x v="0"/>
    <x v="9"/>
    <n v="77471"/>
  </r>
  <r>
    <x v="150"/>
    <n v="74"/>
    <s v="Tom Prescott"/>
    <x v="0"/>
    <n v="1"/>
    <x v="1368"/>
    <n v="51297"/>
    <s v="Low"/>
    <n v="41"/>
    <n v="8.69"/>
    <n v="7.0000000000000007E-2"/>
    <x v="7928"/>
    <n v="2.99"/>
    <n v="65.756"/>
    <n v="0.39"/>
    <x v="0"/>
    <x v="0"/>
    <x v="1000"/>
    <x v="3"/>
    <x v="1"/>
    <n v="7191"/>
    <d v="2015-11-20T00:00:00"/>
    <x v="1"/>
    <x v="31"/>
    <n v="83616"/>
  </r>
  <r>
    <x v="884"/>
    <n v="74"/>
    <s v="Benjamin Farhat"/>
    <x v="1"/>
    <n v="1"/>
    <x v="1369"/>
    <n v="58564"/>
    <s v="Critical"/>
    <n v="49"/>
    <n v="2.08"/>
    <n v="7.0000000000000007E-2"/>
    <x v="7929"/>
    <n v="2.56"/>
    <n v="-82.63"/>
    <n v="0.55000000000000004"/>
    <x v="0"/>
    <x v="6"/>
    <x v="273"/>
    <x v="16"/>
    <x v="1"/>
    <n v="8188"/>
    <d v="2015-11-13T00:00:00"/>
    <x v="0"/>
    <x v="40"/>
    <n v="86401"/>
  </r>
  <r>
    <x v="319"/>
    <n v="74"/>
    <s v="Nat Carroll"/>
    <x v="1"/>
    <n v="1"/>
    <x v="1370"/>
    <n v="45700"/>
    <s v="High"/>
    <n v="43"/>
    <n v="38.06"/>
    <n v="0.02"/>
    <x v="7930"/>
    <n v="4.5"/>
    <n v="518.48"/>
    <n v="0.56000000000000005"/>
    <x v="0"/>
    <x v="0"/>
    <x v="978"/>
    <x v="13"/>
    <x v="2"/>
    <n v="6429"/>
    <d v="2015-11-13T00:00:00"/>
    <x v="0"/>
    <x v="9"/>
    <n v="76541"/>
  </r>
  <r>
    <x v="1355"/>
    <n v="74"/>
    <s v="Giulietta Weimer"/>
    <x v="1"/>
    <n v="1"/>
    <x v="1370"/>
    <n v="19936"/>
    <s v="Critical"/>
    <n v="19"/>
    <n v="1.88"/>
    <n v="0.06"/>
    <x v="7931"/>
    <n v="1.49"/>
    <n v="-9.8209999999999997"/>
    <n v="0.37"/>
    <x v="0"/>
    <x v="0"/>
    <x v="467"/>
    <x v="3"/>
    <x v="2"/>
    <n v="2758"/>
    <d v="2015-11-14T00:00:00"/>
    <x v="0"/>
    <x v="24"/>
    <n v="48104"/>
  </r>
  <r>
    <x v="1355"/>
    <n v="74"/>
    <s v="Giulietta Weimer"/>
    <x v="1"/>
    <n v="1"/>
    <x v="1370"/>
    <n v="19936"/>
    <s v="Critical"/>
    <n v="41"/>
    <n v="29.89"/>
    <n v="0.09"/>
    <x v="7932"/>
    <n v="1.99"/>
    <n v="301.31"/>
    <n v="0.5"/>
    <x v="2"/>
    <x v="6"/>
    <x v="214"/>
    <x v="8"/>
    <x v="2"/>
    <n v="2759"/>
    <d v="2015-11-14T00:00:00"/>
    <x v="0"/>
    <x v="24"/>
    <n v="48104"/>
  </r>
  <r>
    <x v="449"/>
    <n v="74"/>
    <s v="Darren Budd"/>
    <x v="1"/>
    <n v="1"/>
    <x v="1371"/>
    <n v="21191"/>
    <s v="High"/>
    <n v="48"/>
    <n v="140.99"/>
    <n v="0.01"/>
    <x v="7933"/>
    <n v="13.99"/>
    <n v="3496.37"/>
    <n v="0.37"/>
    <x v="2"/>
    <x v="5"/>
    <x v="1059"/>
    <x v="7"/>
    <x v="1"/>
    <n v="2926"/>
    <d v="2015-11-14T00:00:00"/>
    <x v="0"/>
    <x v="2"/>
    <n v="93422"/>
  </r>
  <r>
    <x v="640"/>
    <n v="74"/>
    <s v="Bobby Odegard"/>
    <x v="3"/>
    <n v="1"/>
    <x v="1372"/>
    <n v="45346"/>
    <s v="High"/>
    <n v="37"/>
    <n v="19.98"/>
    <n v="0.09"/>
    <x v="7934"/>
    <n v="5.97"/>
    <n v="150.38"/>
    <n v="0.38"/>
    <x v="0"/>
    <x v="0"/>
    <x v="854"/>
    <x v="2"/>
    <x v="1"/>
    <n v="6382"/>
    <d v="2015-11-15T00:00:00"/>
    <x v="0"/>
    <x v="18"/>
    <n v="89701"/>
  </r>
  <r>
    <x v="783"/>
    <n v="74"/>
    <s v="Lisa Hazard"/>
    <x v="1"/>
    <n v="1"/>
    <x v="1372"/>
    <n v="24801"/>
    <s v="High"/>
    <n v="7"/>
    <n v="88.84"/>
    <n v="0.01"/>
    <x v="7935"/>
    <n v="20.79"/>
    <n v="350.94"/>
    <n v="0.59"/>
    <x v="1"/>
    <x v="1"/>
    <x v="1240"/>
    <x v="5"/>
    <x v="1"/>
    <n v="3483"/>
    <d v="2015-11-16T00:00:00"/>
    <x v="0"/>
    <x v="37"/>
    <n v="88220"/>
  </r>
  <r>
    <x v="783"/>
    <n v="74"/>
    <s v="Lisa Hazard"/>
    <x v="1"/>
    <n v="1"/>
    <x v="1372"/>
    <n v="24801"/>
    <s v="High"/>
    <n v="3"/>
    <n v="3.89"/>
    <n v="0"/>
    <x v="7936"/>
    <n v="7.01"/>
    <n v="-16.353000000000002"/>
    <n v="0.37"/>
    <x v="0"/>
    <x v="0"/>
    <x v="734"/>
    <x v="3"/>
    <x v="1"/>
    <n v="3482"/>
    <d v="2015-11-16T00:00:00"/>
    <x v="0"/>
    <x v="37"/>
    <n v="88220"/>
  </r>
  <r>
    <x v="783"/>
    <n v="74"/>
    <s v="Lisa Hazard"/>
    <x v="1"/>
    <n v="1"/>
    <x v="1372"/>
    <n v="24801"/>
    <s v="High"/>
    <n v="10"/>
    <n v="115.99"/>
    <n v="0.02"/>
    <x v="7937"/>
    <n v="5.99"/>
    <n v="-105.699"/>
    <n v="0.56999999999999995"/>
    <x v="2"/>
    <x v="0"/>
    <x v="960"/>
    <x v="9"/>
    <x v="1"/>
    <n v="3484"/>
    <d v="2015-11-16T00:00:00"/>
    <x v="0"/>
    <x v="37"/>
    <n v="88220"/>
  </r>
  <r>
    <x v="1330"/>
    <n v="74"/>
    <s v="Lena Creighton"/>
    <x v="1"/>
    <n v="1"/>
    <x v="1372"/>
    <n v="31456"/>
    <s v="High"/>
    <n v="10"/>
    <n v="21.38"/>
    <n v="0.02"/>
    <x v="7938"/>
    <n v="2.99"/>
    <n v="64.141000000000005"/>
    <n v="0.36"/>
    <x v="0"/>
    <x v="0"/>
    <x v="1031"/>
    <x v="3"/>
    <x v="0"/>
    <n v="4408"/>
    <d v="2015-11-17T00:00:00"/>
    <x v="0"/>
    <x v="0"/>
    <n v="19143"/>
  </r>
  <r>
    <x v="996"/>
    <n v="74"/>
    <s v="Doug Bickford"/>
    <x v="2"/>
    <n v="1"/>
    <x v="1372"/>
    <n v="13346"/>
    <s v="Low"/>
    <n v="44"/>
    <n v="6.48"/>
    <n v="0.09"/>
    <x v="7939"/>
    <n v="8.8800000000000008"/>
    <n v="-240.83"/>
    <n v="0.37"/>
    <x v="0"/>
    <x v="0"/>
    <x v="822"/>
    <x v="2"/>
    <x v="2"/>
    <n v="1855"/>
    <d v="2015-11-20T00:00:00"/>
    <x v="0"/>
    <x v="14"/>
    <n v="61107"/>
  </r>
  <r>
    <x v="88"/>
    <n v="74"/>
    <s v="Joel Eaton"/>
    <x v="1"/>
    <n v="1"/>
    <x v="1373"/>
    <n v="48448"/>
    <s v="Low"/>
    <n v="20"/>
    <n v="20.99"/>
    <n v="0.09"/>
    <x v="7940"/>
    <n v="0.99"/>
    <n v="108.93600000000001"/>
    <n v="0.37"/>
    <x v="2"/>
    <x v="3"/>
    <x v="848"/>
    <x v="9"/>
    <x v="3"/>
    <n v="6796"/>
    <d v="2015-11-16T00:00:00"/>
    <x v="0"/>
    <x v="32"/>
    <n v="39301"/>
  </r>
  <r>
    <x v="461"/>
    <n v="74"/>
    <s v="Steve Nguyen"/>
    <x v="0"/>
    <n v="1"/>
    <x v="1373"/>
    <n v="47682"/>
    <s v="Not Specified"/>
    <n v="38"/>
    <n v="83.98"/>
    <n v="0"/>
    <x v="7941"/>
    <n v="5.01"/>
    <n v="1620.23"/>
    <n v="0.38"/>
    <x v="0"/>
    <x v="0"/>
    <x v="980"/>
    <x v="15"/>
    <x v="0"/>
    <n v="6695"/>
    <d v="2015-11-17T00:00:00"/>
    <x v="0"/>
    <x v="20"/>
    <n v="44136"/>
  </r>
  <r>
    <x v="582"/>
    <n v="74"/>
    <s v="Bart Folk"/>
    <x v="2"/>
    <n v="1"/>
    <x v="1374"/>
    <n v="35938"/>
    <s v="Not Specified"/>
    <n v="48"/>
    <n v="14.03"/>
    <n v="0.09"/>
    <x v="7942"/>
    <n v="9.3699999999999992"/>
    <n v="-226.62"/>
    <n v="0.56000000000000005"/>
    <x v="0"/>
    <x v="0"/>
    <x v="1073"/>
    <x v="0"/>
    <x v="1"/>
    <n v="5045"/>
    <d v="2015-11-18T00:00:00"/>
    <x v="0"/>
    <x v="2"/>
    <n v="91945"/>
  </r>
  <r>
    <x v="582"/>
    <n v="74"/>
    <s v="Bart Folk"/>
    <x v="2"/>
    <n v="1"/>
    <x v="1374"/>
    <n v="35938"/>
    <s v="Not Specified"/>
    <n v="6"/>
    <n v="280.98"/>
    <n v="0.05"/>
    <x v="7943"/>
    <n v="57"/>
    <n v="-448.25"/>
    <n v="0.78"/>
    <x v="1"/>
    <x v="2"/>
    <x v="318"/>
    <x v="1"/>
    <x v="1"/>
    <n v="5044"/>
    <d v="2015-11-19T00:00:00"/>
    <x v="2"/>
    <x v="2"/>
    <n v="91945"/>
  </r>
  <r>
    <x v="121"/>
    <n v="74"/>
    <s v="Filia McAdams"/>
    <x v="0"/>
    <n v="1"/>
    <x v="1375"/>
    <n v="42944"/>
    <s v="Critical"/>
    <n v="43"/>
    <n v="216.6"/>
    <n v="0"/>
    <x v="7944"/>
    <n v="64.2"/>
    <n v="1061.6099999999999"/>
    <n v="0.59"/>
    <x v="1"/>
    <x v="2"/>
    <x v="1148"/>
    <x v="1"/>
    <x v="2"/>
    <n v="6059"/>
    <d v="2015-11-19T00:00:00"/>
    <x v="2"/>
    <x v="36"/>
    <n v="47591"/>
  </r>
  <r>
    <x v="1382"/>
    <n v="74"/>
    <s v="Edward Nazzal"/>
    <x v="0"/>
    <n v="1"/>
    <x v="1375"/>
    <n v="24579"/>
    <s v="High"/>
    <n v="45"/>
    <n v="300.64999999999998"/>
    <n v="0.02"/>
    <x v="7945"/>
    <n v="24.49"/>
    <n v="5183.04"/>
    <n v="0.52"/>
    <x v="0"/>
    <x v="1"/>
    <x v="896"/>
    <x v="13"/>
    <x v="2"/>
    <n v="3444"/>
    <d v="2015-11-19T00:00:00"/>
    <x v="0"/>
    <x v="9"/>
    <n v="75701"/>
  </r>
  <r>
    <x v="1382"/>
    <n v="74"/>
    <s v="Edward Nazzal"/>
    <x v="0"/>
    <n v="1"/>
    <x v="1375"/>
    <n v="24579"/>
    <s v="High"/>
    <n v="40"/>
    <n v="11.97"/>
    <n v="0.08"/>
    <x v="7946"/>
    <n v="4.9800000000000004"/>
    <n v="-33.340000000000003"/>
    <n v="0.57999999999999996"/>
    <x v="0"/>
    <x v="0"/>
    <x v="405"/>
    <x v="13"/>
    <x v="2"/>
    <n v="3445"/>
    <d v="2015-11-20T00:00:00"/>
    <x v="0"/>
    <x v="9"/>
    <n v="75701"/>
  </r>
  <r>
    <x v="230"/>
    <n v="74"/>
    <s v="Adam Hart"/>
    <x v="2"/>
    <n v="1"/>
    <x v="1375"/>
    <n v="3328"/>
    <s v="Low"/>
    <n v="12"/>
    <n v="146.05000000000001"/>
    <n v="0.1"/>
    <x v="7947"/>
    <n v="80.2"/>
    <n v="-762.44"/>
    <n v="0.71"/>
    <x v="1"/>
    <x v="4"/>
    <x v="203"/>
    <x v="4"/>
    <x v="1"/>
    <n v="478"/>
    <d v="2015-11-25T00:00:00"/>
    <x v="2"/>
    <x v="2"/>
    <n v="92653"/>
  </r>
  <r>
    <x v="559"/>
    <n v="74"/>
    <s v="Pauline Chand"/>
    <x v="2"/>
    <n v="1"/>
    <x v="1375"/>
    <n v="129"/>
    <s v="Low"/>
    <n v="4"/>
    <n v="6.48"/>
    <n v="0.09"/>
    <x v="7948"/>
    <n v="8.19"/>
    <n v="-22.59"/>
    <n v="0.37"/>
    <x v="0"/>
    <x v="0"/>
    <x v="247"/>
    <x v="2"/>
    <x v="2"/>
    <n v="18"/>
    <d v="2015-11-27T00:00:00"/>
    <x v="0"/>
    <x v="11"/>
    <n v="73160"/>
  </r>
  <r>
    <x v="26"/>
    <n v="74"/>
    <s v="Tracy Zic"/>
    <x v="3"/>
    <n v="1"/>
    <x v="1376"/>
    <n v="31042"/>
    <s v="Medium"/>
    <n v="26"/>
    <n v="120.98"/>
    <n v="0.05"/>
    <x v="7949"/>
    <n v="30"/>
    <n v="192.31"/>
    <n v="0.64"/>
    <x v="1"/>
    <x v="2"/>
    <x v="610"/>
    <x v="1"/>
    <x v="3"/>
    <n v="4353"/>
    <d v="2015-11-20T00:00:00"/>
    <x v="2"/>
    <x v="12"/>
    <n v="33411"/>
  </r>
  <r>
    <x v="26"/>
    <n v="74"/>
    <s v="Tracy Zic"/>
    <x v="3"/>
    <n v="1"/>
    <x v="1376"/>
    <n v="31042"/>
    <s v="Medium"/>
    <n v="48"/>
    <n v="2.78"/>
    <n v="0.03"/>
    <x v="7950"/>
    <n v="1.2"/>
    <n v="-6.04"/>
    <n v="0.57999999999999996"/>
    <x v="0"/>
    <x v="3"/>
    <x v="669"/>
    <x v="6"/>
    <x v="3"/>
    <n v="4354"/>
    <d v="2015-11-20T00:00:00"/>
    <x v="0"/>
    <x v="12"/>
    <n v="33411"/>
  </r>
  <r>
    <x v="1087"/>
    <n v="74"/>
    <s v="Duane Benoit"/>
    <x v="1"/>
    <n v="1"/>
    <x v="1376"/>
    <n v="44737"/>
    <s v="Medium"/>
    <n v="11"/>
    <n v="64.650000000000006"/>
    <n v="0.02"/>
    <x v="7951"/>
    <n v="35"/>
    <n v="-309.48"/>
    <n v="0.8"/>
    <x v="0"/>
    <x v="1"/>
    <x v="613"/>
    <x v="0"/>
    <x v="0"/>
    <n v="6320"/>
    <d v="2015-11-20T00:00:00"/>
    <x v="0"/>
    <x v="0"/>
    <n v="18040"/>
  </r>
  <r>
    <x v="256"/>
    <n v="74"/>
    <s v="Guy Armstrong"/>
    <x v="2"/>
    <n v="1"/>
    <x v="1376"/>
    <n v="1187"/>
    <s v="Medium"/>
    <n v="14"/>
    <n v="15.98"/>
    <n v="0.05"/>
    <x v="7952"/>
    <n v="4"/>
    <n v="20.21"/>
    <n v="0.37"/>
    <x v="2"/>
    <x v="0"/>
    <x v="379"/>
    <x v="8"/>
    <x v="2"/>
    <n v="180"/>
    <d v="2015-11-20T00:00:00"/>
    <x v="0"/>
    <x v="36"/>
    <n v="46203"/>
  </r>
  <r>
    <x v="70"/>
    <n v="74"/>
    <s v="Tamara Manning"/>
    <x v="2"/>
    <n v="1"/>
    <x v="1376"/>
    <n v="54656"/>
    <s v="High"/>
    <n v="22"/>
    <n v="4.54"/>
    <n v="0.09"/>
    <x v="7953"/>
    <n v="5.83"/>
    <n v="-73.346999999999994"/>
    <n v="0.36"/>
    <x v="0"/>
    <x v="0"/>
    <x v="1131"/>
    <x v="3"/>
    <x v="1"/>
    <n v="7635"/>
    <d v="2015-11-21T00:00:00"/>
    <x v="1"/>
    <x v="31"/>
    <n v="83440"/>
  </r>
  <r>
    <x v="1158"/>
    <n v="74"/>
    <s v="Cindy Chapman"/>
    <x v="3"/>
    <n v="1"/>
    <x v="1376"/>
    <n v="34659"/>
    <s v="High"/>
    <n v="42"/>
    <n v="5.77"/>
    <n v="0"/>
    <x v="7954"/>
    <n v="4.97"/>
    <n v="-52.520499999999998"/>
    <n v="0.35"/>
    <x v="0"/>
    <x v="0"/>
    <x v="907"/>
    <x v="3"/>
    <x v="1"/>
    <n v="4868"/>
    <d v="2015-11-21T00:00:00"/>
    <x v="0"/>
    <x v="40"/>
    <n v="85023"/>
  </r>
  <r>
    <x v="1164"/>
    <n v="74"/>
    <s v="Nathan Mautz"/>
    <x v="1"/>
    <n v="1"/>
    <x v="1376"/>
    <n v="16134"/>
    <s v="High"/>
    <n v="43"/>
    <n v="500.98"/>
    <n v="0.04"/>
    <x v="7955"/>
    <n v="28.14"/>
    <n v="10521.33"/>
    <n v="0.38"/>
    <x v="2"/>
    <x v="2"/>
    <x v="216"/>
    <x v="7"/>
    <x v="3"/>
    <n v="2235"/>
    <d v="2015-11-21T00:00:00"/>
    <x v="2"/>
    <x v="4"/>
    <n v="35209"/>
  </r>
  <r>
    <x v="1087"/>
    <n v="74"/>
    <s v="Duane Benoit"/>
    <x v="1"/>
    <n v="1"/>
    <x v="1376"/>
    <n v="44737"/>
    <s v="Medium"/>
    <n v="16"/>
    <n v="20.99"/>
    <n v="0.02"/>
    <x v="7956"/>
    <n v="0.99"/>
    <n v="38.906999999999996"/>
    <n v="0.56999999999999995"/>
    <x v="2"/>
    <x v="3"/>
    <x v="568"/>
    <x v="9"/>
    <x v="0"/>
    <n v="6321"/>
    <d v="2015-11-21T00:00:00"/>
    <x v="0"/>
    <x v="0"/>
    <n v="18040"/>
  </r>
  <r>
    <x v="417"/>
    <n v="74"/>
    <s v="Deanra Eno"/>
    <x v="2"/>
    <n v="1"/>
    <x v="1377"/>
    <n v="1796"/>
    <s v="High"/>
    <n v="43"/>
    <n v="4.13"/>
    <n v="7.0000000000000007E-2"/>
    <x v="7957"/>
    <n v="5.04"/>
    <n v="-125.4075"/>
    <n v="0.38"/>
    <x v="0"/>
    <x v="0"/>
    <x v="344"/>
    <x v="3"/>
    <x v="3"/>
    <n v="258"/>
    <d v="2015-11-20T00:00:00"/>
    <x v="0"/>
    <x v="16"/>
    <n v="24281"/>
  </r>
  <r>
    <x v="772"/>
    <n v="74"/>
    <s v="Vivek Grady"/>
    <x v="1"/>
    <n v="1"/>
    <x v="1377"/>
    <n v="50017"/>
    <s v="Low"/>
    <n v="24"/>
    <n v="89.83"/>
    <n v="0.1"/>
    <x v="7958"/>
    <n v="35"/>
    <n v="-794.94"/>
    <n v="0.83"/>
    <x v="0"/>
    <x v="1"/>
    <x v="437"/>
    <x v="0"/>
    <x v="0"/>
    <n v="7008"/>
    <d v="2015-11-20T00:00:00"/>
    <x v="0"/>
    <x v="20"/>
    <n v="44483"/>
  </r>
  <r>
    <x v="312"/>
    <n v="74"/>
    <s v="Kelly Williams"/>
    <x v="2"/>
    <n v="1"/>
    <x v="1377"/>
    <n v="13158"/>
    <s v="Critical"/>
    <n v="26"/>
    <n v="6.75"/>
    <n v="0.01"/>
    <x v="7959"/>
    <n v="2.99"/>
    <n v="29.324999999999999"/>
    <n v="0.35"/>
    <x v="0"/>
    <x v="0"/>
    <x v="703"/>
    <x v="3"/>
    <x v="2"/>
    <n v="1837"/>
    <d v="2015-11-22T00:00:00"/>
    <x v="0"/>
    <x v="38"/>
    <n v="66801"/>
  </r>
  <r>
    <x v="772"/>
    <n v="74"/>
    <s v="Vivek Grady"/>
    <x v="1"/>
    <n v="1"/>
    <x v="1377"/>
    <n v="50017"/>
    <s v="Low"/>
    <n v="43"/>
    <n v="34.58"/>
    <n v="7.0000000000000007E-2"/>
    <x v="7960"/>
    <n v="8.99"/>
    <n v="214.05"/>
    <n v="0.56000000000000005"/>
    <x v="0"/>
    <x v="6"/>
    <x v="924"/>
    <x v="6"/>
    <x v="0"/>
    <n v="7007"/>
    <d v="2015-11-22T00:00:00"/>
    <x v="0"/>
    <x v="20"/>
    <n v="44483"/>
  </r>
  <r>
    <x v="672"/>
    <n v="74"/>
    <s v="Andrew Roberts"/>
    <x v="1"/>
    <n v="1"/>
    <x v="1378"/>
    <n v="22817"/>
    <s v="Critical"/>
    <n v="27"/>
    <n v="262.11"/>
    <n v="0.05"/>
    <x v="7961"/>
    <n v="62.74"/>
    <n v="-740.07"/>
    <n v="0.75"/>
    <x v="1"/>
    <x v="4"/>
    <x v="590"/>
    <x v="4"/>
    <x v="1"/>
    <n v="3170"/>
    <d v="2015-11-23T00:00:00"/>
    <x v="2"/>
    <x v="21"/>
    <n v="98052"/>
  </r>
  <r>
    <x v="962"/>
    <n v="74"/>
    <s v="Carl Jackson"/>
    <x v="1"/>
    <n v="1"/>
    <x v="1378"/>
    <n v="41063"/>
    <s v="Low"/>
    <n v="22"/>
    <n v="21.38"/>
    <n v="0.01"/>
    <x v="7962"/>
    <n v="8.99"/>
    <n v="-34.090000000000003"/>
    <n v="0.59"/>
    <x v="0"/>
    <x v="6"/>
    <x v="355"/>
    <x v="6"/>
    <x v="2"/>
    <n v="5790"/>
    <d v="2015-11-23T00:00:00"/>
    <x v="0"/>
    <x v="14"/>
    <n v="60185"/>
  </r>
  <r>
    <x v="1210"/>
    <n v="74"/>
    <s v="Sanjit Chand"/>
    <x v="1"/>
    <n v="1"/>
    <x v="1378"/>
    <n v="50503"/>
    <s v="Medium"/>
    <n v="28"/>
    <n v="65.989999999999995"/>
    <n v="0.05"/>
    <x v="7963"/>
    <n v="19.989999999999998"/>
    <n v="-186.32900000000001"/>
    <n v="0.59"/>
    <x v="2"/>
    <x v="0"/>
    <x v="982"/>
    <x v="9"/>
    <x v="2"/>
    <n v="7079"/>
    <d v="2015-11-23T00:00:00"/>
    <x v="0"/>
    <x v="10"/>
    <n v="50701"/>
  </r>
  <r>
    <x v="962"/>
    <n v="74"/>
    <s v="Carl Jackson"/>
    <x v="1"/>
    <n v="1"/>
    <x v="1378"/>
    <n v="41063"/>
    <s v="Low"/>
    <n v="10"/>
    <n v="35.99"/>
    <n v="0.04"/>
    <x v="7964"/>
    <n v="0.99"/>
    <n v="42.273000000000003"/>
    <n v="0.35"/>
    <x v="2"/>
    <x v="6"/>
    <x v="427"/>
    <x v="9"/>
    <x v="2"/>
    <n v="5791"/>
    <d v="2015-11-28T00:00:00"/>
    <x v="0"/>
    <x v="14"/>
    <n v="60185"/>
  </r>
  <r>
    <x v="962"/>
    <n v="74"/>
    <s v="Carl Jackson"/>
    <x v="1"/>
    <n v="1"/>
    <x v="1378"/>
    <n v="41063"/>
    <s v="Low"/>
    <n v="26"/>
    <n v="85.99"/>
    <n v="0.06"/>
    <x v="7965"/>
    <n v="1.25"/>
    <n v="822.88800000000003"/>
    <n v="0.39"/>
    <x v="2"/>
    <x v="6"/>
    <x v="1107"/>
    <x v="9"/>
    <x v="2"/>
    <n v="5792"/>
    <d v="2015-11-28T00:00:00"/>
    <x v="0"/>
    <x v="14"/>
    <n v="60185"/>
  </r>
  <r>
    <x v="393"/>
    <n v="74"/>
    <s v="Shahid Shariari"/>
    <x v="2"/>
    <n v="1"/>
    <x v="1379"/>
    <n v="20676"/>
    <s v="Low"/>
    <n v="22"/>
    <n v="1.88"/>
    <n v="0.04"/>
    <x v="7966"/>
    <n v="1.49"/>
    <n v="-9.0504999999999995"/>
    <n v="0.37"/>
    <x v="0"/>
    <x v="0"/>
    <x v="467"/>
    <x v="3"/>
    <x v="2"/>
    <n v="2864"/>
    <d v="2015-11-26T00:00:00"/>
    <x v="0"/>
    <x v="24"/>
    <n v="48237"/>
  </r>
  <r>
    <x v="810"/>
    <n v="74"/>
    <s v="Natalie Webber"/>
    <x v="2"/>
    <n v="1"/>
    <x v="1379"/>
    <n v="16775"/>
    <s v="Low"/>
    <n v="49"/>
    <n v="48.94"/>
    <n v="0.04"/>
    <x v="7967"/>
    <n v="5.86"/>
    <n v="1244.81"/>
    <n v="0.35"/>
    <x v="0"/>
    <x v="0"/>
    <x v="963"/>
    <x v="2"/>
    <x v="3"/>
    <n v="2328"/>
    <d v="2015-11-26T00:00:00"/>
    <x v="0"/>
    <x v="12"/>
    <n v="32953"/>
  </r>
  <r>
    <x v="1300"/>
    <n v="74"/>
    <s v="Bryan Spruell"/>
    <x v="1"/>
    <n v="1"/>
    <x v="1379"/>
    <n v="36160"/>
    <s v="Low"/>
    <n v="12"/>
    <n v="205.99"/>
    <n v="0"/>
    <x v="7968"/>
    <n v="8.99"/>
    <n v="79.542000000000002"/>
    <n v="0.56000000000000005"/>
    <x v="2"/>
    <x v="0"/>
    <x v="237"/>
    <x v="9"/>
    <x v="1"/>
    <n v="5076"/>
    <d v="2015-11-29T00:00:00"/>
    <x v="1"/>
    <x v="2"/>
    <n v="93101"/>
  </r>
  <r>
    <x v="1273"/>
    <n v="74"/>
    <s v="Michelle Lonsdale"/>
    <x v="2"/>
    <n v="1"/>
    <x v="1380"/>
    <n v="31270"/>
    <s v="Medium"/>
    <n v="21"/>
    <n v="299.05"/>
    <n v="0"/>
    <x v="7969"/>
    <n v="87.01"/>
    <n v="801.72"/>
    <n v="0.56999999999999995"/>
    <x v="1"/>
    <x v="2"/>
    <x v="1261"/>
    <x v="1"/>
    <x v="2"/>
    <n v="4390"/>
    <d v="2015-11-24T00:00:00"/>
    <x v="2"/>
    <x v="14"/>
    <n v="60139"/>
  </r>
  <r>
    <x v="1273"/>
    <n v="74"/>
    <s v="Michelle Lonsdale"/>
    <x v="2"/>
    <n v="1"/>
    <x v="1380"/>
    <n v="31270"/>
    <s v="Medium"/>
    <n v="3"/>
    <n v="291.73"/>
    <n v="0.1"/>
    <x v="7970"/>
    <n v="48.8"/>
    <n v="-328.36"/>
    <n v="0.56000000000000005"/>
    <x v="1"/>
    <x v="2"/>
    <x v="2"/>
    <x v="1"/>
    <x v="2"/>
    <n v="4391"/>
    <d v="2015-11-25T00:00:00"/>
    <x v="2"/>
    <x v="14"/>
    <n v="60139"/>
  </r>
  <r>
    <x v="1273"/>
    <n v="75"/>
    <s v="Michelle Lonsdale"/>
    <x v="2"/>
    <n v="1"/>
    <x v="1380"/>
    <n v="31270"/>
    <s v="Medium"/>
    <n v="5"/>
    <n v="30.42"/>
    <n v="0.03"/>
    <x v="881"/>
    <n v="8.65"/>
    <n v="-112.44"/>
    <n v="0.74"/>
    <x v="2"/>
    <x v="0"/>
    <x v="76"/>
    <x v="8"/>
    <x v="2"/>
    <n v="4392"/>
    <d v="2015-11-25T00:00:00"/>
    <x v="0"/>
    <x v="14"/>
    <n v="60139"/>
  </r>
  <r>
    <x v="722"/>
    <n v="75"/>
    <s v="Lauren Leatherbury"/>
    <x v="1"/>
    <n v="1"/>
    <x v="1381"/>
    <n v="34976"/>
    <s v="Medium"/>
    <n v="29"/>
    <n v="5.98"/>
    <n v="0.08"/>
    <x v="7971"/>
    <n v="5.46"/>
    <n v="-64.53"/>
    <n v="0.36"/>
    <x v="0"/>
    <x v="0"/>
    <x v="272"/>
    <x v="2"/>
    <x v="1"/>
    <n v="4911"/>
    <d v="2015-11-25T00:00:00"/>
    <x v="0"/>
    <x v="37"/>
    <n v="87105"/>
  </r>
  <r>
    <x v="722"/>
    <n v="75"/>
    <s v="Lauren Leatherbury"/>
    <x v="1"/>
    <n v="1"/>
    <x v="1381"/>
    <n v="34976"/>
    <s v="Medium"/>
    <n v="45"/>
    <n v="95.95"/>
    <n v="0.02"/>
    <x v="7972"/>
    <n v="74.349999999999994"/>
    <n v="-1523.77"/>
    <n v="0.56999999999999995"/>
    <x v="1"/>
    <x v="2"/>
    <x v="900"/>
    <x v="1"/>
    <x v="1"/>
    <n v="4910"/>
    <d v="2015-11-26T00:00:00"/>
    <x v="2"/>
    <x v="37"/>
    <n v="87105"/>
  </r>
  <r>
    <x v="322"/>
    <n v="75"/>
    <s v="Michael Oakman"/>
    <x v="0"/>
    <n v="1"/>
    <x v="1381"/>
    <n v="33637"/>
    <s v="Low"/>
    <n v="35"/>
    <n v="5.47"/>
    <n v="7.0000000000000007E-2"/>
    <x v="7973"/>
    <n v="5.26"/>
    <n v="-61.36"/>
    <n v="0.42"/>
    <x v="1"/>
    <x v="6"/>
    <x v="1236"/>
    <x v="5"/>
    <x v="3"/>
    <n v="4726"/>
    <d v="2015-11-26T00:00:00"/>
    <x v="0"/>
    <x v="12"/>
    <n v="33971"/>
  </r>
  <r>
    <x v="649"/>
    <n v="75"/>
    <s v="Larry Blacks"/>
    <x v="3"/>
    <n v="1"/>
    <x v="1381"/>
    <n v="37765"/>
    <s v="Low"/>
    <n v="18"/>
    <n v="35.44"/>
    <n v="0.01"/>
    <x v="7974"/>
    <n v="5.09"/>
    <n v="250.67"/>
    <n v="0.38"/>
    <x v="0"/>
    <x v="0"/>
    <x v="444"/>
    <x v="2"/>
    <x v="3"/>
    <n v="5308"/>
    <d v="2015-11-28T00:00:00"/>
    <x v="0"/>
    <x v="17"/>
    <n v="29651"/>
  </r>
  <r>
    <x v="24"/>
    <n v="75"/>
    <s v="Larry Blacks"/>
    <x v="3"/>
    <n v="1"/>
    <x v="1381"/>
    <n v="37765"/>
    <s v="Low"/>
    <n v="12"/>
    <n v="113.98"/>
    <n v="0.01"/>
    <x v="7975"/>
    <n v="30"/>
    <n v="-66.38"/>
    <n v="0.69"/>
    <x v="1"/>
    <x v="2"/>
    <x v="325"/>
    <x v="1"/>
    <x v="3"/>
    <n v="5309"/>
    <d v="2015-11-29T00:00:00"/>
    <x v="2"/>
    <x v="17"/>
    <n v="29915"/>
  </r>
  <r>
    <x v="649"/>
    <n v="75"/>
    <s v="Larry Blacks"/>
    <x v="3"/>
    <n v="1"/>
    <x v="1381"/>
    <n v="37765"/>
    <s v="Low"/>
    <n v="7"/>
    <n v="4.0599999999999996"/>
    <n v="0.09"/>
    <x v="7739"/>
    <n v="6.89"/>
    <n v="-30.74"/>
    <n v="0.6"/>
    <x v="0"/>
    <x v="0"/>
    <x v="281"/>
    <x v="13"/>
    <x v="3"/>
    <n v="5307"/>
    <d v="2015-11-29T00:00:00"/>
    <x v="1"/>
    <x v="17"/>
    <n v="29651"/>
  </r>
  <r>
    <x v="28"/>
    <n v="75"/>
    <s v="Julia Barnett"/>
    <x v="1"/>
    <n v="1"/>
    <x v="1382"/>
    <n v="26055"/>
    <s v="Not Specified"/>
    <n v="46"/>
    <n v="152.47999999999999"/>
    <n v="0.04"/>
    <x v="7976"/>
    <n v="4"/>
    <n v="246"/>
    <n v="0.79"/>
    <x v="2"/>
    <x v="0"/>
    <x v="378"/>
    <x v="8"/>
    <x v="1"/>
    <n v="3647"/>
    <d v="2015-11-26T00:00:00"/>
    <x v="0"/>
    <x v="2"/>
    <n v="92672"/>
  </r>
  <r>
    <x v="720"/>
    <n v="75"/>
    <s v="Tom Zandusky"/>
    <x v="1"/>
    <n v="1"/>
    <x v="1382"/>
    <n v="47777"/>
    <s v="Low"/>
    <n v="13"/>
    <n v="6.68"/>
    <n v="0.05"/>
    <x v="7977"/>
    <n v="5.41"/>
    <n v="-27.91"/>
    <n v="0.37"/>
    <x v="0"/>
    <x v="0"/>
    <x v="536"/>
    <x v="2"/>
    <x v="3"/>
    <n v="6708"/>
    <d v="2015-11-27T00:00:00"/>
    <x v="0"/>
    <x v="12"/>
    <n v="33319"/>
  </r>
  <r>
    <x v="1112"/>
    <n v="75"/>
    <s v="Sung Pak"/>
    <x v="0"/>
    <n v="1"/>
    <x v="1382"/>
    <n v="9504"/>
    <s v="Medium"/>
    <n v="17"/>
    <n v="140.99"/>
    <n v="0.05"/>
    <x v="7978"/>
    <n v="4.2"/>
    <n v="98.352000000000004"/>
    <n v="0.59"/>
    <x v="2"/>
    <x v="0"/>
    <x v="860"/>
    <x v="9"/>
    <x v="1"/>
    <n v="1296"/>
    <d v="2015-11-27T00:00:00"/>
    <x v="0"/>
    <x v="31"/>
    <n v="83686"/>
  </r>
  <r>
    <x v="328"/>
    <n v="75"/>
    <s v="Muhammed Yedwab"/>
    <x v="3"/>
    <n v="1"/>
    <x v="1383"/>
    <n v="40289"/>
    <s v="Not Specified"/>
    <n v="26"/>
    <n v="2.88"/>
    <n v="0.01"/>
    <x v="7979"/>
    <n v="0.99"/>
    <n v="19.63"/>
    <n v="0.36"/>
    <x v="0"/>
    <x v="0"/>
    <x v="1091"/>
    <x v="12"/>
    <x v="3"/>
    <n v="5698"/>
    <d v="2015-11-27T00:00:00"/>
    <x v="0"/>
    <x v="16"/>
    <n v="23701"/>
  </r>
  <r>
    <x v="42"/>
    <n v="75"/>
    <s v="Emily Phan"/>
    <x v="3"/>
    <n v="1"/>
    <x v="1383"/>
    <n v="23777"/>
    <s v="Not Specified"/>
    <n v="16"/>
    <n v="31.98"/>
    <n v="0.06"/>
    <x v="7980"/>
    <n v="6.72"/>
    <n v="-67.540000000000006"/>
    <n v="0.75"/>
    <x v="0"/>
    <x v="0"/>
    <x v="1007"/>
    <x v="0"/>
    <x v="3"/>
    <n v="3324"/>
    <d v="2015-11-27T00:00:00"/>
    <x v="0"/>
    <x v="4"/>
    <n v="35756"/>
  </r>
  <r>
    <x v="328"/>
    <n v="75"/>
    <s v="Muhammed Yedwab"/>
    <x v="3"/>
    <n v="1"/>
    <x v="1383"/>
    <n v="40289"/>
    <s v="Not Specified"/>
    <n v="4"/>
    <n v="10.14"/>
    <n v="0.04"/>
    <x v="7981"/>
    <n v="2.27"/>
    <n v="-1.19"/>
    <n v="0.36"/>
    <x v="0"/>
    <x v="3"/>
    <x v="16"/>
    <x v="2"/>
    <x v="3"/>
    <n v="5699"/>
    <d v="2015-11-27T00:00:00"/>
    <x v="0"/>
    <x v="16"/>
    <n v="23701"/>
  </r>
  <r>
    <x v="761"/>
    <n v="75"/>
    <s v="Adrian Shami"/>
    <x v="3"/>
    <n v="1"/>
    <x v="1383"/>
    <n v="40838"/>
    <s v="Not Specified"/>
    <n v="10"/>
    <n v="20.99"/>
    <n v="0.03"/>
    <x v="7982"/>
    <n v="1.25"/>
    <n v="-93.257999999999996"/>
    <n v="0.83"/>
    <x v="2"/>
    <x v="6"/>
    <x v="918"/>
    <x v="9"/>
    <x v="1"/>
    <n v="5754"/>
    <d v="2015-11-27T00:00:00"/>
    <x v="0"/>
    <x v="21"/>
    <n v="98373"/>
  </r>
  <r>
    <x v="1064"/>
    <n v="75"/>
    <s v="Cynthia Arntzen"/>
    <x v="0"/>
    <n v="1"/>
    <x v="1383"/>
    <n v="6529"/>
    <s v="Medium"/>
    <n v="35"/>
    <n v="2.62"/>
    <n v="0.04"/>
    <x v="7983"/>
    <n v="0.8"/>
    <n v="20.71"/>
    <n v="0.39"/>
    <x v="0"/>
    <x v="3"/>
    <x v="548"/>
    <x v="14"/>
    <x v="3"/>
    <n v="908"/>
    <d v="2015-11-28T00:00:00"/>
    <x v="0"/>
    <x v="29"/>
    <n v="37830"/>
  </r>
  <r>
    <x v="761"/>
    <n v="75"/>
    <s v="Adrian Shami"/>
    <x v="3"/>
    <n v="1"/>
    <x v="1383"/>
    <n v="40838"/>
    <s v="Not Specified"/>
    <n v="40"/>
    <n v="8.09"/>
    <n v="7.0000000000000007E-2"/>
    <x v="7984"/>
    <n v="7.96"/>
    <n v="-136.82"/>
    <n v="0.49"/>
    <x v="1"/>
    <x v="0"/>
    <x v="106"/>
    <x v="5"/>
    <x v="1"/>
    <n v="5753"/>
    <d v="2015-11-29T00:00:00"/>
    <x v="0"/>
    <x v="21"/>
    <n v="98373"/>
  </r>
  <r>
    <x v="773"/>
    <n v="75"/>
    <s v="Don Jones"/>
    <x v="2"/>
    <n v="1"/>
    <x v="1383"/>
    <n v="25377"/>
    <s v="Low"/>
    <n v="3"/>
    <n v="1500.97"/>
    <n v="0.09"/>
    <x v="7985"/>
    <n v="29.7"/>
    <n v="-3755.0331000000001"/>
    <n v="0.56999999999999995"/>
    <x v="2"/>
    <x v="2"/>
    <x v="376"/>
    <x v="7"/>
    <x v="2"/>
    <n v="3560"/>
    <d v="2015-12-03T00:00:00"/>
    <x v="2"/>
    <x v="14"/>
    <n v="60409"/>
  </r>
  <r>
    <x v="867"/>
    <n v="75"/>
    <s v="Jill Stevenson"/>
    <x v="3"/>
    <n v="1"/>
    <x v="1384"/>
    <n v="23618"/>
    <s v="Medium"/>
    <n v="45"/>
    <n v="65.989999999999995"/>
    <n v="0.02"/>
    <x v="7986"/>
    <n v="5.26"/>
    <n v="748.197"/>
    <n v="0.56000000000000005"/>
    <x v="2"/>
    <x v="0"/>
    <x v="367"/>
    <x v="9"/>
    <x v="3"/>
    <n v="3305"/>
    <d v="2015-11-29T00:00:00"/>
    <x v="0"/>
    <x v="12"/>
    <n v="32720"/>
  </r>
  <r>
    <x v="179"/>
    <n v="75"/>
    <s v="Ionia McGrath"/>
    <x v="0"/>
    <n v="1"/>
    <x v="1385"/>
    <n v="22432"/>
    <s v="Not Specified"/>
    <n v="45"/>
    <n v="60.98"/>
    <n v="0.06"/>
    <x v="7987"/>
    <n v="19.989999999999998"/>
    <n v="664.15"/>
    <n v="0.38"/>
    <x v="0"/>
    <x v="0"/>
    <x v="796"/>
    <x v="15"/>
    <x v="3"/>
    <n v="3123"/>
    <d v="2015-11-29T00:00:00"/>
    <x v="0"/>
    <x v="4"/>
    <n v="35211"/>
  </r>
  <r>
    <x v="232"/>
    <n v="75"/>
    <s v="Stephanie Phelps"/>
    <x v="3"/>
    <n v="1"/>
    <x v="1385"/>
    <n v="28934"/>
    <s v="Medium"/>
    <n v="12"/>
    <n v="100.98"/>
    <n v="0"/>
    <x v="7988"/>
    <n v="7.18"/>
    <n v="297.57"/>
    <n v="0.4"/>
    <x v="2"/>
    <x v="0"/>
    <x v="497"/>
    <x v="8"/>
    <x v="1"/>
    <n v="4066"/>
    <d v="2015-11-29T00:00:00"/>
    <x v="0"/>
    <x v="21"/>
    <n v="98034"/>
  </r>
  <r>
    <x v="637"/>
    <n v="75"/>
    <s v="Stephanie Phelps"/>
    <x v="3"/>
    <n v="1"/>
    <x v="1385"/>
    <n v="28934"/>
    <s v="Medium"/>
    <n v="26"/>
    <n v="160.97999999999999"/>
    <n v="7.0000000000000007E-2"/>
    <x v="7989"/>
    <n v="30"/>
    <n v="303.39"/>
    <n v="0.62"/>
    <x v="1"/>
    <x v="2"/>
    <x v="187"/>
    <x v="1"/>
    <x v="1"/>
    <n v="4067"/>
    <d v="2015-11-30T00:00:00"/>
    <x v="2"/>
    <x v="21"/>
    <n v="98503"/>
  </r>
  <r>
    <x v="362"/>
    <n v="75"/>
    <s v="Scot Wooten"/>
    <x v="2"/>
    <n v="1"/>
    <x v="1385"/>
    <n v="29282"/>
    <s v="Medium"/>
    <n v="4"/>
    <n v="6.48"/>
    <n v="0.1"/>
    <x v="7990"/>
    <n v="9.5399999999999991"/>
    <n v="-26.44"/>
    <n v="0.37"/>
    <x v="0"/>
    <x v="0"/>
    <x v="644"/>
    <x v="2"/>
    <x v="3"/>
    <n v="4115"/>
    <d v="2015-11-30T00:00:00"/>
    <x v="0"/>
    <x v="33"/>
    <n v="72956"/>
  </r>
  <r>
    <x v="100"/>
    <n v="75"/>
    <s v="Emily Grady"/>
    <x v="1"/>
    <n v="1"/>
    <x v="1385"/>
    <n v="56644"/>
    <s v="Not Specified"/>
    <n v="36"/>
    <n v="2.21"/>
    <n v="0.02"/>
    <x v="7991"/>
    <n v="1"/>
    <n v="11.44"/>
    <n v="0.38"/>
    <x v="0"/>
    <x v="3"/>
    <x v="811"/>
    <x v="6"/>
    <x v="3"/>
    <n v="7923"/>
    <d v="2015-11-30T00:00:00"/>
    <x v="0"/>
    <x v="45"/>
    <n v="27237"/>
  </r>
  <r>
    <x v="637"/>
    <n v="75"/>
    <s v="Stephanie Phelps"/>
    <x v="3"/>
    <n v="1"/>
    <x v="1385"/>
    <n v="28934"/>
    <s v="Medium"/>
    <n v="26"/>
    <n v="120.97"/>
    <n v="0"/>
    <x v="7992"/>
    <n v="7.11"/>
    <n v="1555.9"/>
    <n v="0.36"/>
    <x v="2"/>
    <x v="5"/>
    <x v="836"/>
    <x v="7"/>
    <x v="1"/>
    <n v="4068"/>
    <d v="2015-11-30T00:00:00"/>
    <x v="1"/>
    <x v="21"/>
    <n v="98503"/>
  </r>
  <r>
    <x v="430"/>
    <n v="75"/>
    <s v="Katrina Bavinger"/>
    <x v="3"/>
    <n v="1"/>
    <x v="1385"/>
    <n v="23713"/>
    <s v="Not Specified"/>
    <n v="38"/>
    <n v="115.99"/>
    <n v="0.05"/>
    <x v="7993"/>
    <n v="5.92"/>
    <n v="894.06"/>
    <n v="0.57999999999999996"/>
    <x v="2"/>
    <x v="0"/>
    <x v="154"/>
    <x v="9"/>
    <x v="2"/>
    <n v="3317"/>
    <d v="2015-12-01T00:00:00"/>
    <x v="0"/>
    <x v="26"/>
    <n v="63119"/>
  </r>
  <r>
    <x v="667"/>
    <n v="76"/>
    <s v="Allen Rosenblatt"/>
    <x v="0"/>
    <n v="1"/>
    <x v="1386"/>
    <n v="11137"/>
    <s v="High"/>
    <n v="48"/>
    <n v="111.03"/>
    <n v="0.1"/>
    <x v="7994"/>
    <n v="8.64"/>
    <n v="395.12"/>
    <n v="0.78"/>
    <x v="0"/>
    <x v="0"/>
    <x v="831"/>
    <x v="0"/>
    <x v="2"/>
    <n v="1544"/>
    <d v="2015-11-30T00:00:00"/>
    <x v="0"/>
    <x v="14"/>
    <n v="62002"/>
  </r>
  <r>
    <x v="614"/>
    <n v="76"/>
    <s v="Guy Armstrong"/>
    <x v="2"/>
    <n v="1"/>
    <x v="1386"/>
    <n v="54501"/>
    <s v="Critical"/>
    <n v="36"/>
    <n v="65.989999999999995"/>
    <n v="0.01"/>
    <x v="7995"/>
    <n v="4.99"/>
    <n v="481.69799999999998"/>
    <n v="0.56999999999999995"/>
    <x v="2"/>
    <x v="0"/>
    <x v="667"/>
    <x v="9"/>
    <x v="2"/>
    <n v="7616"/>
    <d v="2015-11-30T00:00:00"/>
    <x v="0"/>
    <x v="36"/>
    <n v="46901"/>
  </r>
  <r>
    <x v="817"/>
    <n v="76"/>
    <s v="Guy Armstrong"/>
    <x v="2"/>
    <n v="1"/>
    <x v="1386"/>
    <n v="54501"/>
    <s v="Critical"/>
    <n v="38"/>
    <n v="20.34"/>
    <n v="0.05"/>
    <x v="7996"/>
    <n v="35"/>
    <n v="-1195.29"/>
    <n v="0.84"/>
    <x v="0"/>
    <x v="1"/>
    <x v="47"/>
    <x v="0"/>
    <x v="2"/>
    <n v="7618"/>
    <d v="2015-12-01T00:00:00"/>
    <x v="0"/>
    <x v="36"/>
    <n v="47905"/>
  </r>
  <r>
    <x v="817"/>
    <n v="76"/>
    <s v="Guy Armstrong"/>
    <x v="2"/>
    <n v="1"/>
    <x v="1386"/>
    <n v="54501"/>
    <s v="Critical"/>
    <n v="16"/>
    <n v="13.99"/>
    <n v="0.09"/>
    <x v="7997"/>
    <n v="7.51"/>
    <n v="-33.025199999999998"/>
    <n v="0.39"/>
    <x v="2"/>
    <x v="5"/>
    <x v="233"/>
    <x v="7"/>
    <x v="2"/>
    <n v="7617"/>
    <d v="2015-12-01T00:00:00"/>
    <x v="0"/>
    <x v="36"/>
    <n v="47905"/>
  </r>
  <r>
    <x v="291"/>
    <n v="76"/>
    <s v="Dave Hallsten"/>
    <x v="2"/>
    <n v="1"/>
    <x v="1387"/>
    <n v="614"/>
    <s v="High"/>
    <n v="24"/>
    <n v="138.75"/>
    <n v="7.0000000000000007E-2"/>
    <x v="7998"/>
    <n v="52.42"/>
    <n v="-335.31712499999998"/>
    <n v="0.74"/>
    <x v="1"/>
    <x v="4"/>
    <x v="386"/>
    <x v="4"/>
    <x v="0"/>
    <n v="100"/>
    <d v="2015-12-01T00:00:00"/>
    <x v="2"/>
    <x v="1"/>
    <n v="20746"/>
  </r>
  <r>
    <x v="7"/>
    <n v="76"/>
    <s v="Alyssa Crouse"/>
    <x v="2"/>
    <n v="1"/>
    <x v="1387"/>
    <n v="18368"/>
    <s v="Not Specified"/>
    <n v="35"/>
    <n v="37.94"/>
    <n v="0.08"/>
    <x v="7999"/>
    <n v="5.08"/>
    <n v="517.33000000000004"/>
    <n v="0.38"/>
    <x v="0"/>
    <x v="3"/>
    <x v="421"/>
    <x v="2"/>
    <x v="1"/>
    <n v="2528"/>
    <d v="2015-12-01T00:00:00"/>
    <x v="0"/>
    <x v="6"/>
    <n v="97035"/>
  </r>
  <r>
    <x v="291"/>
    <n v="76"/>
    <s v="Dave Hallsten"/>
    <x v="2"/>
    <n v="1"/>
    <x v="1387"/>
    <n v="614"/>
    <s v="High"/>
    <n v="41"/>
    <n v="14.34"/>
    <n v="0"/>
    <x v="8000"/>
    <n v="5"/>
    <n v="163.81"/>
    <n v="0.49"/>
    <x v="1"/>
    <x v="6"/>
    <x v="168"/>
    <x v="5"/>
    <x v="0"/>
    <n v="99"/>
    <d v="2015-12-02T00:00:00"/>
    <x v="0"/>
    <x v="1"/>
    <n v="20746"/>
  </r>
  <r>
    <x v="7"/>
    <n v="76"/>
    <s v="Alyssa Crouse"/>
    <x v="2"/>
    <n v="1"/>
    <x v="1387"/>
    <n v="18368"/>
    <s v="Not Specified"/>
    <n v="3"/>
    <n v="70.97"/>
    <n v="0"/>
    <x v="8001"/>
    <n v="3.5"/>
    <n v="-65.150000000000006"/>
    <n v="0.59"/>
    <x v="0"/>
    <x v="0"/>
    <x v="469"/>
    <x v="13"/>
    <x v="1"/>
    <n v="2527"/>
    <d v="2015-12-02T00:00:00"/>
    <x v="0"/>
    <x v="6"/>
    <n v="97035"/>
  </r>
  <r>
    <x v="389"/>
    <n v="76"/>
    <s v="Alyssa Crouse"/>
    <x v="2"/>
    <n v="1"/>
    <x v="1387"/>
    <n v="18368"/>
    <s v="Not Specified"/>
    <n v="3"/>
    <n v="2036.48"/>
    <n v="0.06"/>
    <x v="8002"/>
    <n v="14.7"/>
    <n v="-4852.5294000000004"/>
    <n v="0.55000000000000004"/>
    <x v="2"/>
    <x v="2"/>
    <x v="239"/>
    <x v="7"/>
    <x v="1"/>
    <n v="2529"/>
    <d v="2015-12-02T00:00:00"/>
    <x v="2"/>
    <x v="6"/>
    <n v="97504"/>
  </r>
  <r>
    <x v="1061"/>
    <n v="76"/>
    <s v="Michael Oakman"/>
    <x v="0"/>
    <n v="1"/>
    <x v="1387"/>
    <n v="40032"/>
    <s v="Low"/>
    <n v="9"/>
    <n v="2550.14"/>
    <n v="0.06"/>
    <x v="8003"/>
    <n v="29.7"/>
    <n v="-217.46520000000001"/>
    <n v="0.56999999999999995"/>
    <x v="2"/>
    <x v="2"/>
    <x v="466"/>
    <x v="7"/>
    <x v="3"/>
    <n v="5657"/>
    <d v="2015-12-07T00:00:00"/>
    <x v="2"/>
    <x v="12"/>
    <n v="33063"/>
  </r>
  <r>
    <x v="1167"/>
    <n v="76"/>
    <s v="Dennis Kane"/>
    <x v="0"/>
    <n v="1"/>
    <x v="1388"/>
    <n v="14435"/>
    <s v="Not Specified"/>
    <n v="44"/>
    <n v="30.98"/>
    <n v="0.06"/>
    <x v="8004"/>
    <n v="5.76"/>
    <n v="439.26"/>
    <n v="0.4"/>
    <x v="0"/>
    <x v="0"/>
    <x v="31"/>
    <x v="2"/>
    <x v="0"/>
    <n v="2027"/>
    <d v="2015-12-01T00:00:00"/>
    <x v="0"/>
    <x v="13"/>
    <n v="11720"/>
  </r>
  <r>
    <x v="1167"/>
    <n v="76"/>
    <s v="Dennis Kane"/>
    <x v="0"/>
    <n v="1"/>
    <x v="1388"/>
    <n v="14435"/>
    <s v="Not Specified"/>
    <n v="41"/>
    <n v="89.99"/>
    <n v="0"/>
    <x v="8005"/>
    <n v="42"/>
    <n v="-605.52"/>
    <n v="0.66"/>
    <x v="1"/>
    <x v="2"/>
    <x v="476"/>
    <x v="1"/>
    <x v="0"/>
    <n v="2025"/>
    <d v="2015-12-02T00:00:00"/>
    <x v="2"/>
    <x v="13"/>
    <n v="11720"/>
  </r>
  <r>
    <x v="937"/>
    <n v="76"/>
    <s v="Sandra Glassco"/>
    <x v="1"/>
    <n v="1"/>
    <x v="1388"/>
    <n v="48576"/>
    <s v="Not Specified"/>
    <n v="17"/>
    <n v="28.53"/>
    <n v="7.0000000000000007E-2"/>
    <x v="8006"/>
    <n v="1.49"/>
    <n v="168.215"/>
    <n v="0.38"/>
    <x v="0"/>
    <x v="0"/>
    <x v="406"/>
    <x v="3"/>
    <x v="2"/>
    <n v="6820"/>
    <d v="2015-12-02T00:00:00"/>
    <x v="0"/>
    <x v="39"/>
    <n v="58701"/>
  </r>
  <r>
    <x v="937"/>
    <n v="76"/>
    <s v="Sandra Glassco"/>
    <x v="1"/>
    <n v="1"/>
    <x v="1388"/>
    <n v="48576"/>
    <s v="Not Specified"/>
    <n v="47"/>
    <n v="6.48"/>
    <n v="0.06"/>
    <x v="8007"/>
    <n v="7.49"/>
    <n v="-161"/>
    <n v="0.37"/>
    <x v="0"/>
    <x v="0"/>
    <x v="424"/>
    <x v="2"/>
    <x v="2"/>
    <n v="6821"/>
    <d v="2015-12-03T00:00:00"/>
    <x v="0"/>
    <x v="39"/>
    <n v="58701"/>
  </r>
  <r>
    <x v="1167"/>
    <n v="76"/>
    <s v="Dennis Kane"/>
    <x v="0"/>
    <n v="1"/>
    <x v="1388"/>
    <n v="14435"/>
    <s v="Not Specified"/>
    <n v="9"/>
    <n v="3499.99"/>
    <n v="0.01"/>
    <x v="8008"/>
    <n v="24.49"/>
    <n v="3992.52"/>
    <n v="0.37"/>
    <x v="2"/>
    <x v="1"/>
    <x v="313"/>
    <x v="11"/>
    <x v="0"/>
    <n v="2026"/>
    <d v="2015-12-04T00:00:00"/>
    <x v="0"/>
    <x v="13"/>
    <n v="11720"/>
  </r>
  <r>
    <x v="840"/>
    <n v="76"/>
    <s v="Art Ferguson"/>
    <x v="2"/>
    <n v="1"/>
    <x v="1389"/>
    <n v="56708"/>
    <s v="Not Specified"/>
    <n v="36"/>
    <n v="286.85000000000002"/>
    <n v="0.1"/>
    <x v="8009"/>
    <n v="61.76"/>
    <n v="-760.97699999999998"/>
    <n v="0.78"/>
    <x v="1"/>
    <x v="4"/>
    <x v="818"/>
    <x v="4"/>
    <x v="2"/>
    <n v="7934"/>
    <d v="2015-12-02T00:00:00"/>
    <x v="2"/>
    <x v="3"/>
    <n v="55901"/>
  </r>
  <r>
    <x v="376"/>
    <n v="76"/>
    <s v="Grant Thornton"/>
    <x v="2"/>
    <n v="1"/>
    <x v="1389"/>
    <n v="13570"/>
    <s v="Not Specified"/>
    <n v="42"/>
    <n v="110.99"/>
    <n v="0.04"/>
    <x v="8010"/>
    <n v="8.99"/>
    <n v="1086.9570000000001"/>
    <n v="0.56999999999999995"/>
    <x v="2"/>
    <x v="0"/>
    <x v="743"/>
    <x v="9"/>
    <x v="1"/>
    <n v="1890"/>
    <d v="2015-12-02T00:00:00"/>
    <x v="0"/>
    <x v="2"/>
    <n v="92553"/>
  </r>
  <r>
    <x v="291"/>
    <n v="76"/>
    <s v="Dave Hallsten"/>
    <x v="1"/>
    <n v="1"/>
    <x v="1389"/>
    <n v="12837"/>
    <s v="Medium"/>
    <n v="50"/>
    <n v="22.24"/>
    <n v="0.03"/>
    <x v="8011"/>
    <n v="1.99"/>
    <n v="433.59"/>
    <n v="0.43"/>
    <x v="2"/>
    <x v="6"/>
    <x v="975"/>
    <x v="8"/>
    <x v="0"/>
    <n v="1793"/>
    <d v="2015-12-02T00:00:00"/>
    <x v="0"/>
    <x v="1"/>
    <n v="20746"/>
  </r>
  <r>
    <x v="653"/>
    <n v="76"/>
    <s v="John Lucas"/>
    <x v="0"/>
    <n v="1"/>
    <x v="1389"/>
    <n v="55747"/>
    <s v="High"/>
    <n v="36"/>
    <n v="500.98"/>
    <n v="0.09"/>
    <x v="8012"/>
    <n v="26"/>
    <n v="4801.82"/>
    <n v="0.6"/>
    <x v="1"/>
    <x v="2"/>
    <x v="741"/>
    <x v="1"/>
    <x v="0"/>
    <n v="7791"/>
    <d v="2015-12-03T00:00:00"/>
    <x v="2"/>
    <x v="20"/>
    <n v="44240"/>
  </r>
  <r>
    <x v="376"/>
    <n v="76"/>
    <s v="Grant Thornton"/>
    <x v="2"/>
    <n v="1"/>
    <x v="1389"/>
    <n v="13570"/>
    <s v="Not Specified"/>
    <n v="2"/>
    <n v="8.34"/>
    <n v="0.04"/>
    <x v="8013"/>
    <n v="0.96"/>
    <n v="-8.8000000000000007"/>
    <n v="0.43"/>
    <x v="1"/>
    <x v="3"/>
    <x v="72"/>
    <x v="5"/>
    <x v="1"/>
    <n v="1889"/>
    <d v="2015-12-03T00:00:00"/>
    <x v="0"/>
    <x v="2"/>
    <n v="92553"/>
  </r>
  <r>
    <x v="1217"/>
    <n v="76"/>
    <s v="Dave Hallsten"/>
    <x v="1"/>
    <n v="1"/>
    <x v="1389"/>
    <n v="12837"/>
    <s v="Medium"/>
    <n v="22"/>
    <n v="2.88"/>
    <n v="0.02"/>
    <x v="8014"/>
    <n v="0.99"/>
    <n v="15.84"/>
    <n v="0.36"/>
    <x v="0"/>
    <x v="0"/>
    <x v="1091"/>
    <x v="12"/>
    <x v="2"/>
    <n v="1792"/>
    <d v="2015-12-03T00:00:00"/>
    <x v="0"/>
    <x v="9"/>
    <n v="78521"/>
  </r>
  <r>
    <x v="873"/>
    <n v="76"/>
    <s v="Ryan Crowe"/>
    <x v="0"/>
    <n v="1"/>
    <x v="1389"/>
    <n v="35590"/>
    <s v="Critical"/>
    <n v="4"/>
    <n v="99.99"/>
    <n v="0"/>
    <x v="8015"/>
    <n v="19.989999999999998"/>
    <n v="-263.95"/>
    <n v="0.52"/>
    <x v="2"/>
    <x v="0"/>
    <x v="338"/>
    <x v="8"/>
    <x v="3"/>
    <n v="5000"/>
    <d v="2015-12-03T00:00:00"/>
    <x v="0"/>
    <x v="12"/>
    <n v="34287"/>
  </r>
  <r>
    <x v="653"/>
    <n v="76"/>
    <s v="John Lucas"/>
    <x v="0"/>
    <n v="1"/>
    <x v="1389"/>
    <n v="55747"/>
    <s v="High"/>
    <n v="42"/>
    <n v="550.98"/>
    <n v="0.01"/>
    <x v="8016"/>
    <n v="64.59"/>
    <n v="-1331.5533660000001"/>
    <n v="0.66"/>
    <x v="1"/>
    <x v="4"/>
    <x v="1186"/>
    <x v="4"/>
    <x v="0"/>
    <n v="7792"/>
    <d v="2015-12-04T00:00:00"/>
    <x v="2"/>
    <x v="20"/>
    <n v="44240"/>
  </r>
  <r>
    <x v="613"/>
    <n v="76"/>
    <s v="Ken Heidel"/>
    <x v="2"/>
    <n v="1"/>
    <x v="1389"/>
    <n v="5954"/>
    <s v="Critical"/>
    <n v="32"/>
    <n v="596.98"/>
    <n v="0.06"/>
    <x v="8017"/>
    <n v="14.7"/>
    <n v="4569.0600000000004"/>
    <n v="0.56999999999999995"/>
    <x v="2"/>
    <x v="2"/>
    <x v="1262"/>
    <x v="7"/>
    <x v="3"/>
    <n v="823"/>
    <d v="2015-12-04T00:00:00"/>
    <x v="2"/>
    <x v="42"/>
    <n v="30269"/>
  </r>
  <r>
    <x v="601"/>
    <n v="76"/>
    <s v="Art Ferguson"/>
    <x v="2"/>
    <n v="1"/>
    <x v="1389"/>
    <n v="56708"/>
    <s v="Not Specified"/>
    <n v="36"/>
    <n v="11.58"/>
    <n v="0.04"/>
    <x v="8018"/>
    <n v="6.97"/>
    <n v="-12.82"/>
    <n v="0.35"/>
    <x v="0"/>
    <x v="0"/>
    <x v="131"/>
    <x v="15"/>
    <x v="2"/>
    <n v="7935"/>
    <d v="2015-12-05T00:00:00"/>
    <x v="0"/>
    <x v="3"/>
    <n v="55113"/>
  </r>
  <r>
    <x v="334"/>
    <n v="76"/>
    <s v="Jennifer Ferguson"/>
    <x v="1"/>
    <n v="1"/>
    <x v="1390"/>
    <n v="21505"/>
    <s v="Low"/>
    <n v="3"/>
    <n v="284.98"/>
    <n v="7.0000000000000007E-2"/>
    <x v="8019"/>
    <n v="69.55"/>
    <n v="-379.22"/>
    <n v="0.6"/>
    <x v="1"/>
    <x v="2"/>
    <x v="628"/>
    <x v="1"/>
    <x v="0"/>
    <n v="2977"/>
    <d v="2015-12-03T00:00:00"/>
    <x v="2"/>
    <x v="13"/>
    <n v="11542"/>
  </r>
  <r>
    <x v="367"/>
    <n v="76"/>
    <s v="Joni Wasserman"/>
    <x v="3"/>
    <n v="1"/>
    <x v="1390"/>
    <n v="55239"/>
    <s v="Critical"/>
    <n v="6"/>
    <n v="209.37"/>
    <n v="0.02"/>
    <x v="8020"/>
    <n v="69"/>
    <n v="-505.98447900000002"/>
    <n v="0.79"/>
    <x v="1"/>
    <x v="1"/>
    <x v="782"/>
    <x v="4"/>
    <x v="0"/>
    <n v="7707"/>
    <d v="2015-12-03T00:00:00"/>
    <x v="1"/>
    <x v="46"/>
    <n v="3820"/>
  </r>
  <r>
    <x v="763"/>
    <n v="76"/>
    <s v="Jack Lebron"/>
    <x v="2"/>
    <n v="1"/>
    <x v="1390"/>
    <n v="24451"/>
    <s v="Critical"/>
    <n v="24"/>
    <n v="68.81"/>
    <n v="0.06"/>
    <x v="8021"/>
    <n v="60"/>
    <n v="-564.74"/>
    <n v="0.41"/>
    <x v="0"/>
    <x v="2"/>
    <x v="352"/>
    <x v="13"/>
    <x v="2"/>
    <n v="3428"/>
    <d v="2015-12-04T00:00:00"/>
    <x v="2"/>
    <x v="36"/>
    <n v="46368"/>
  </r>
  <r>
    <x v="100"/>
    <n v="76"/>
    <s v="Joni Wasserman"/>
    <x v="3"/>
    <n v="1"/>
    <x v="1390"/>
    <n v="55239"/>
    <s v="Critical"/>
    <n v="13"/>
    <n v="6.48"/>
    <n v="7.0000000000000007E-2"/>
    <x v="8022"/>
    <n v="5.14"/>
    <n v="-15.27"/>
    <n v="0.37"/>
    <x v="0"/>
    <x v="0"/>
    <x v="621"/>
    <x v="2"/>
    <x v="0"/>
    <n v="7708"/>
    <d v="2015-12-04T00:00:00"/>
    <x v="1"/>
    <x v="19"/>
    <n v="4073"/>
  </r>
  <r>
    <x v="601"/>
    <n v="76"/>
    <s v="Bart Watters"/>
    <x v="2"/>
    <n v="1"/>
    <x v="1390"/>
    <n v="41671"/>
    <s v="Critical"/>
    <n v="49"/>
    <n v="12.98"/>
    <n v="0.02"/>
    <x v="8023"/>
    <n v="3.14"/>
    <n v="77.48"/>
    <n v="0.6"/>
    <x v="0"/>
    <x v="6"/>
    <x v="725"/>
    <x v="16"/>
    <x v="2"/>
    <n v="5876"/>
    <d v="2015-12-05T00:00:00"/>
    <x v="0"/>
    <x v="3"/>
    <n v="55113"/>
  </r>
  <r>
    <x v="1023"/>
    <n v="76"/>
    <s v="George Bell"/>
    <x v="2"/>
    <n v="1"/>
    <x v="1390"/>
    <n v="48615"/>
    <s v="Low"/>
    <n v="4"/>
    <n v="4.13"/>
    <n v="0.08"/>
    <x v="8024"/>
    <n v="0.5"/>
    <n v="0.21"/>
    <n v="0.39"/>
    <x v="0"/>
    <x v="0"/>
    <x v="903"/>
    <x v="12"/>
    <x v="2"/>
    <n v="6826"/>
    <d v="2015-12-07T00:00:00"/>
    <x v="0"/>
    <x v="9"/>
    <n v="75098"/>
  </r>
  <r>
    <x v="1023"/>
    <n v="76"/>
    <s v="George Bell"/>
    <x v="2"/>
    <n v="1"/>
    <x v="1390"/>
    <n v="48615"/>
    <s v="Low"/>
    <n v="8"/>
    <n v="54.74"/>
    <n v="0.04"/>
    <x v="8025"/>
    <n v="14.83"/>
    <n v="219.02"/>
    <n v="0.54"/>
    <x v="1"/>
    <x v="0"/>
    <x v="1149"/>
    <x v="5"/>
    <x v="2"/>
    <n v="6827"/>
    <d v="2015-12-08T00:00:00"/>
    <x v="0"/>
    <x v="9"/>
    <n v="75098"/>
  </r>
  <r>
    <x v="531"/>
    <n v="76"/>
    <s v="Cari MacIntyre"/>
    <x v="2"/>
    <n v="1"/>
    <x v="1391"/>
    <n v="59329"/>
    <s v="Critical"/>
    <n v="25"/>
    <n v="6.24"/>
    <n v="0.03"/>
    <x v="8026"/>
    <n v="5.22"/>
    <n v="-64.72"/>
    <n v="0.6"/>
    <x v="1"/>
    <x v="0"/>
    <x v="714"/>
    <x v="5"/>
    <x v="1"/>
    <n v="8305"/>
    <d v="2015-12-04T00:00:00"/>
    <x v="0"/>
    <x v="37"/>
    <n v="88201"/>
  </r>
  <r>
    <x v="531"/>
    <n v="77"/>
    <s v="Cari MacIntyre"/>
    <x v="2"/>
    <n v="1"/>
    <x v="1391"/>
    <n v="59329"/>
    <s v="Critical"/>
    <n v="41"/>
    <n v="4.9800000000000004"/>
    <n v="0.05"/>
    <x v="5449"/>
    <n v="4.7"/>
    <n v="-66.06"/>
    <n v="0.38"/>
    <x v="0"/>
    <x v="0"/>
    <x v="784"/>
    <x v="2"/>
    <x v="1"/>
    <n v="8307"/>
    <d v="2015-12-05T00:00:00"/>
    <x v="0"/>
    <x v="37"/>
    <n v="88201"/>
  </r>
  <r>
    <x v="810"/>
    <n v="76"/>
    <s v="Natalie Webber"/>
    <x v="2"/>
    <n v="1"/>
    <x v="1391"/>
    <n v="15712"/>
    <s v="High"/>
    <n v="1"/>
    <n v="48.58"/>
    <n v="7.0000000000000007E-2"/>
    <x v="8027"/>
    <n v="54.11"/>
    <n v="-81.89"/>
    <n v="0.69"/>
    <x v="1"/>
    <x v="4"/>
    <x v="1151"/>
    <x v="10"/>
    <x v="3"/>
    <n v="2179"/>
    <d v="2015-12-06T00:00:00"/>
    <x v="2"/>
    <x v="12"/>
    <n v="32953"/>
  </r>
  <r>
    <x v="531"/>
    <n v="77"/>
    <s v="Cari MacIntyre"/>
    <x v="2"/>
    <n v="1"/>
    <x v="1391"/>
    <n v="59329"/>
    <s v="Critical"/>
    <n v="41"/>
    <n v="4.8600000000000003"/>
    <n v="0.01"/>
    <x v="8028"/>
    <n v="7.1"/>
    <n v="-165.42"/>
    <n v="0.42"/>
    <x v="1"/>
    <x v="0"/>
    <x v="635"/>
    <x v="5"/>
    <x v="1"/>
    <n v="8306"/>
    <d v="2015-12-06T00:00:00"/>
    <x v="0"/>
    <x v="37"/>
    <n v="88201"/>
  </r>
  <r>
    <x v="531"/>
    <n v="76"/>
    <s v="Cari MacIntyre"/>
    <x v="2"/>
    <n v="1"/>
    <x v="1391"/>
    <n v="59329"/>
    <s v="Critical"/>
    <n v="35"/>
    <n v="3.81"/>
    <n v="0.08"/>
    <x v="8029"/>
    <n v="5.44"/>
    <n v="-135.59649999999999"/>
    <n v="0.36"/>
    <x v="0"/>
    <x v="0"/>
    <x v="708"/>
    <x v="3"/>
    <x v="1"/>
    <n v="8304"/>
    <d v="2015-12-06T00:00:00"/>
    <x v="0"/>
    <x v="37"/>
    <n v="88201"/>
  </r>
  <r>
    <x v="715"/>
    <n v="76"/>
    <s v="Roy Skaria"/>
    <x v="2"/>
    <n v="1"/>
    <x v="1391"/>
    <n v="53216"/>
    <s v="High"/>
    <n v="36"/>
    <n v="6.48"/>
    <n v="0.06"/>
    <x v="8030"/>
    <n v="8.73"/>
    <n v="-185.54"/>
    <n v="0.37"/>
    <x v="0"/>
    <x v="0"/>
    <x v="45"/>
    <x v="2"/>
    <x v="2"/>
    <n v="7458"/>
    <d v="2015-12-07T00:00:00"/>
    <x v="0"/>
    <x v="38"/>
    <n v="67601"/>
  </r>
  <r>
    <x v="222"/>
    <n v="76"/>
    <s v="Sarah Brown"/>
    <x v="3"/>
    <n v="1"/>
    <x v="1391"/>
    <n v="13031"/>
    <s v="Low"/>
    <n v="34"/>
    <n v="6.48"/>
    <n v="0.08"/>
    <x v="8031"/>
    <n v="7.37"/>
    <n v="-135"/>
    <n v="0.37"/>
    <x v="0"/>
    <x v="0"/>
    <x v="343"/>
    <x v="2"/>
    <x v="1"/>
    <n v="1818"/>
    <d v="2015-12-09T00:00:00"/>
    <x v="0"/>
    <x v="21"/>
    <n v="98042"/>
  </r>
  <r>
    <x v="816"/>
    <n v="77"/>
    <s v="Duane Noonan"/>
    <x v="2"/>
    <n v="1"/>
    <x v="1392"/>
    <n v="23745"/>
    <s v="Low"/>
    <n v="12"/>
    <n v="55.5"/>
    <n v="0.06"/>
    <x v="8032"/>
    <n v="52.2"/>
    <n v="-279.12"/>
    <n v="0.72"/>
    <x v="1"/>
    <x v="5"/>
    <x v="549"/>
    <x v="5"/>
    <x v="1"/>
    <n v="3319"/>
    <d v="2015-12-05T00:00:00"/>
    <x v="0"/>
    <x v="30"/>
    <n v="80004"/>
  </r>
  <r>
    <x v="816"/>
    <n v="77"/>
    <s v="Duane Noonan"/>
    <x v="2"/>
    <n v="1"/>
    <x v="1392"/>
    <n v="23745"/>
    <s v="Low"/>
    <n v="47"/>
    <n v="227.55"/>
    <n v="0"/>
    <x v="8033"/>
    <n v="32.479999999999997"/>
    <n v="1687.07"/>
    <n v="0.68"/>
    <x v="1"/>
    <x v="4"/>
    <x v="538"/>
    <x v="4"/>
    <x v="1"/>
    <n v="3320"/>
    <d v="2015-12-09T00:00:00"/>
    <x v="2"/>
    <x v="30"/>
    <n v="80004"/>
  </r>
  <r>
    <x v="356"/>
    <n v="77"/>
    <s v="Patrick O'Donnell"/>
    <x v="1"/>
    <n v="1"/>
    <x v="1393"/>
    <n v="58210"/>
    <s v="Medium"/>
    <n v="38"/>
    <n v="3.58"/>
    <n v="0.03"/>
    <x v="4825"/>
    <n v="5.47"/>
    <n v="-139.518"/>
    <n v="0.37"/>
    <x v="0"/>
    <x v="0"/>
    <x v="674"/>
    <x v="3"/>
    <x v="2"/>
    <n v="8142"/>
    <d v="2015-12-07T00:00:00"/>
    <x v="0"/>
    <x v="23"/>
    <n v="53209"/>
  </r>
  <r>
    <x v="77"/>
    <n v="77"/>
    <s v="Xylona Price"/>
    <x v="2"/>
    <n v="1"/>
    <x v="1393"/>
    <n v="21729"/>
    <s v="Low"/>
    <n v="28"/>
    <n v="4.13"/>
    <n v="0"/>
    <x v="8034"/>
    <n v="5.34"/>
    <n v="-92.850999999999999"/>
    <n v="0.38"/>
    <x v="0"/>
    <x v="0"/>
    <x v="649"/>
    <x v="3"/>
    <x v="0"/>
    <n v="3020"/>
    <d v="2015-12-10T00:00:00"/>
    <x v="0"/>
    <x v="20"/>
    <n v="44512"/>
  </r>
  <r>
    <x v="77"/>
    <n v="77"/>
    <s v="Xylona Price"/>
    <x v="2"/>
    <n v="1"/>
    <x v="1393"/>
    <n v="21729"/>
    <s v="Low"/>
    <n v="14"/>
    <n v="79.52"/>
    <n v="0.08"/>
    <x v="8035"/>
    <n v="48.2"/>
    <n v="-256.93"/>
    <n v="0.74"/>
    <x v="1"/>
    <x v="5"/>
    <x v="484"/>
    <x v="5"/>
    <x v="0"/>
    <n v="3021"/>
    <d v="2015-12-13T00:00:00"/>
    <x v="0"/>
    <x v="20"/>
    <n v="44512"/>
  </r>
  <r>
    <x v="172"/>
    <n v="77"/>
    <s v="Ed Braxton"/>
    <x v="1"/>
    <n v="1"/>
    <x v="1394"/>
    <n v="20450"/>
    <s v="Critical"/>
    <n v="26"/>
    <n v="259.70999999999998"/>
    <n v="0.03"/>
    <x v="8036"/>
    <n v="66.67"/>
    <n v="506.71"/>
    <n v="0.61"/>
    <x v="1"/>
    <x v="4"/>
    <x v="221"/>
    <x v="4"/>
    <x v="1"/>
    <n v="2833"/>
    <d v="2015-12-10T00:00:00"/>
    <x v="2"/>
    <x v="2"/>
    <n v="92592"/>
  </r>
  <r>
    <x v="1137"/>
    <n v="77"/>
    <s v="Barry Weirich"/>
    <x v="2"/>
    <n v="1"/>
    <x v="1394"/>
    <n v="22752"/>
    <s v="Low"/>
    <n v="2"/>
    <n v="110.98"/>
    <n v="0.1"/>
    <x v="8037"/>
    <n v="35"/>
    <n v="-235.21"/>
    <n v="0.82"/>
    <x v="0"/>
    <x v="1"/>
    <x v="1245"/>
    <x v="0"/>
    <x v="1"/>
    <n v="3165"/>
    <d v="2015-12-12T00:00:00"/>
    <x v="0"/>
    <x v="2"/>
    <n v="94404"/>
  </r>
  <r>
    <x v="1051"/>
    <n v="77"/>
    <s v="Lisa Ryan"/>
    <x v="1"/>
    <n v="1"/>
    <x v="1395"/>
    <n v="49798"/>
    <s v="Critical"/>
    <n v="29"/>
    <n v="10.98"/>
    <n v="0.03"/>
    <x v="8038"/>
    <n v="3.37"/>
    <n v="20.309999999999999"/>
    <n v="0.56999999999999995"/>
    <x v="0"/>
    <x v="6"/>
    <x v="457"/>
    <x v="16"/>
    <x v="1"/>
    <n v="6969"/>
    <d v="2015-12-08T00:00:00"/>
    <x v="0"/>
    <x v="43"/>
    <n v="59405"/>
  </r>
  <r>
    <x v="1051"/>
    <n v="77"/>
    <s v="Lisa Ryan"/>
    <x v="1"/>
    <n v="1"/>
    <x v="1395"/>
    <n v="49798"/>
    <s v="Critical"/>
    <n v="5"/>
    <n v="280.98"/>
    <n v="0.09"/>
    <x v="8039"/>
    <n v="57"/>
    <n v="-517.83000000000004"/>
    <n v="0.78"/>
    <x v="1"/>
    <x v="2"/>
    <x v="318"/>
    <x v="1"/>
    <x v="1"/>
    <n v="6968"/>
    <d v="2015-12-09T00:00:00"/>
    <x v="2"/>
    <x v="43"/>
    <n v="59405"/>
  </r>
  <r>
    <x v="1399"/>
    <n v="77"/>
    <s v="Darrin Van Huff"/>
    <x v="1"/>
    <n v="1"/>
    <x v="1395"/>
    <n v="41634"/>
    <s v="Not Specified"/>
    <n v="7"/>
    <n v="8.33"/>
    <n v="0.06"/>
    <x v="8040"/>
    <n v="1.99"/>
    <n v="-28.55"/>
    <n v="0.52"/>
    <x v="2"/>
    <x v="6"/>
    <x v="294"/>
    <x v="8"/>
    <x v="3"/>
    <n v="5867"/>
    <d v="2015-12-09T00:00:00"/>
    <x v="0"/>
    <x v="27"/>
    <n v="42240"/>
  </r>
  <r>
    <x v="1399"/>
    <n v="77"/>
    <s v="Darrin Van Huff"/>
    <x v="1"/>
    <n v="1"/>
    <x v="1395"/>
    <n v="41634"/>
    <s v="Not Specified"/>
    <n v="10"/>
    <n v="34.99"/>
    <n v="0.01"/>
    <x v="8041"/>
    <n v="7.73"/>
    <n v="17.73"/>
    <n v="0.59"/>
    <x v="0"/>
    <x v="0"/>
    <x v="284"/>
    <x v="6"/>
    <x v="3"/>
    <n v="5868"/>
    <d v="2015-12-10T00:00:00"/>
    <x v="0"/>
    <x v="27"/>
    <n v="42240"/>
  </r>
  <r>
    <x v="46"/>
    <n v="77"/>
    <s v="Ann Steele"/>
    <x v="2"/>
    <n v="1"/>
    <x v="1396"/>
    <n v="32449"/>
    <s v="Critical"/>
    <n v="12"/>
    <n v="424.21"/>
    <n v="0.08"/>
    <x v="8042"/>
    <n v="110.2"/>
    <n v="-694.33"/>
    <n v="0.67"/>
    <x v="1"/>
    <x v="4"/>
    <x v="752"/>
    <x v="4"/>
    <x v="1"/>
    <n v="4559"/>
    <d v="2015-12-10T00:00:00"/>
    <x v="2"/>
    <x v="5"/>
    <n v="84043"/>
  </r>
  <r>
    <x v="853"/>
    <n v="77"/>
    <s v="Alex Avila"/>
    <x v="1"/>
    <n v="1"/>
    <x v="1396"/>
    <n v="37063"/>
    <s v="Not Specified"/>
    <n v="50"/>
    <n v="17.670000000000002"/>
    <n v="0"/>
    <x v="8043"/>
    <n v="8.99"/>
    <n v="89.6"/>
    <n v="0.47"/>
    <x v="1"/>
    <x v="6"/>
    <x v="438"/>
    <x v="5"/>
    <x v="2"/>
    <n v="5212"/>
    <d v="2015-12-10T00:00:00"/>
    <x v="0"/>
    <x v="38"/>
    <n v="66502"/>
  </r>
  <r>
    <x v="46"/>
    <n v="77"/>
    <s v="Ann Steele"/>
    <x v="2"/>
    <n v="1"/>
    <x v="1396"/>
    <n v="32449"/>
    <s v="Critical"/>
    <n v="39"/>
    <n v="7.28"/>
    <n v="0.08"/>
    <x v="8044"/>
    <n v="11.15"/>
    <n v="-276.88"/>
    <n v="0.37"/>
    <x v="0"/>
    <x v="0"/>
    <x v="204"/>
    <x v="2"/>
    <x v="1"/>
    <n v="4558"/>
    <d v="2015-12-10T00:00:00"/>
    <x v="0"/>
    <x v="5"/>
    <n v="84043"/>
  </r>
  <r>
    <x v="46"/>
    <n v="77"/>
    <s v="Ann Steele"/>
    <x v="2"/>
    <n v="1"/>
    <x v="1396"/>
    <n v="32449"/>
    <s v="Critical"/>
    <n v="44"/>
    <n v="200.99"/>
    <n v="0.09"/>
    <x v="8045"/>
    <n v="8.08"/>
    <n v="1698.1559999999999"/>
    <n v="0.59"/>
    <x v="2"/>
    <x v="0"/>
    <x v="616"/>
    <x v="9"/>
    <x v="1"/>
    <n v="4560"/>
    <d v="2015-12-10T00:00:00"/>
    <x v="1"/>
    <x v="5"/>
    <n v="84043"/>
  </r>
  <r>
    <x v="1187"/>
    <n v="77"/>
    <s v="Sean Miller"/>
    <x v="0"/>
    <n v="1"/>
    <x v="1396"/>
    <n v="46276"/>
    <s v="Critical"/>
    <n v="4"/>
    <n v="28.48"/>
    <n v="0.04"/>
    <x v="8046"/>
    <n v="1.99"/>
    <n v="-52.62"/>
    <n v="0.4"/>
    <x v="2"/>
    <x v="6"/>
    <x v="28"/>
    <x v="8"/>
    <x v="2"/>
    <n v="6499"/>
    <d v="2015-12-10T00:00:00"/>
    <x v="0"/>
    <x v="23"/>
    <n v="54901"/>
  </r>
  <r>
    <x v="1323"/>
    <n v="77"/>
    <s v="Evan Henry"/>
    <x v="2"/>
    <n v="1"/>
    <x v="1396"/>
    <n v="3680"/>
    <s v="Not Specified"/>
    <n v="24"/>
    <n v="3.8"/>
    <n v="0.1"/>
    <x v="8047"/>
    <n v="1.49"/>
    <n v="18.2835"/>
    <n v="0.38"/>
    <x v="0"/>
    <x v="0"/>
    <x v="259"/>
    <x v="3"/>
    <x v="0"/>
    <n v="547"/>
    <d v="2015-12-11T00:00:00"/>
    <x v="1"/>
    <x v="22"/>
    <n v="7097"/>
  </r>
  <r>
    <x v="1416"/>
    <n v="77"/>
    <s v="Evan Henry"/>
    <x v="2"/>
    <n v="1"/>
    <x v="1396"/>
    <n v="3680"/>
    <s v="Not Specified"/>
    <n v="27"/>
    <n v="6.48"/>
    <n v="0.09"/>
    <x v="8048"/>
    <n v="6"/>
    <n v="-61.75"/>
    <n v="0.37"/>
    <x v="0"/>
    <x v="0"/>
    <x v="1233"/>
    <x v="2"/>
    <x v="0"/>
    <n v="546"/>
    <d v="2015-12-11T00:00:00"/>
    <x v="0"/>
    <x v="28"/>
    <n v="1930"/>
  </r>
  <r>
    <x v="632"/>
    <n v="77"/>
    <s v="Neoma Murray"/>
    <x v="0"/>
    <n v="1"/>
    <x v="1396"/>
    <n v="34723"/>
    <s v="Medium"/>
    <n v="4"/>
    <n v="1500.97"/>
    <n v="0.06"/>
    <x v="8049"/>
    <n v="29.7"/>
    <n v="-3001.2824999999998"/>
    <n v="0.56999999999999995"/>
    <x v="2"/>
    <x v="2"/>
    <x v="376"/>
    <x v="7"/>
    <x v="3"/>
    <n v="4880"/>
    <d v="2015-12-11T00:00:00"/>
    <x v="2"/>
    <x v="42"/>
    <n v="30080"/>
  </r>
  <r>
    <x v="1187"/>
    <n v="77"/>
    <s v="Sean Miller"/>
    <x v="0"/>
    <n v="1"/>
    <x v="1396"/>
    <n v="46276"/>
    <s v="Critical"/>
    <n v="23"/>
    <n v="699.99"/>
    <n v="0"/>
    <x v="8050"/>
    <n v="24.49"/>
    <n v="6079.63"/>
    <n v="0.41"/>
    <x v="2"/>
    <x v="1"/>
    <x v="50"/>
    <x v="11"/>
    <x v="2"/>
    <n v="6500"/>
    <d v="2015-12-11T00:00:00"/>
    <x v="0"/>
    <x v="23"/>
    <n v="54901"/>
  </r>
  <r>
    <x v="632"/>
    <n v="77"/>
    <s v="Neoma Murray"/>
    <x v="0"/>
    <n v="1"/>
    <x v="1396"/>
    <n v="34723"/>
    <s v="Medium"/>
    <n v="29"/>
    <n v="65.989999999999995"/>
    <n v="0.09"/>
    <x v="8051"/>
    <n v="8.99"/>
    <n v="79.316999999999993"/>
    <n v="0.56000000000000005"/>
    <x v="2"/>
    <x v="0"/>
    <x v="573"/>
    <x v="9"/>
    <x v="3"/>
    <n v="4882"/>
    <d v="2015-12-11T00:00:00"/>
    <x v="0"/>
    <x v="42"/>
    <n v="30080"/>
  </r>
  <r>
    <x v="632"/>
    <n v="77"/>
    <s v="Neoma Murray"/>
    <x v="0"/>
    <n v="1"/>
    <x v="1396"/>
    <n v="34723"/>
    <s v="Medium"/>
    <n v="46"/>
    <n v="80.97"/>
    <n v="0.06"/>
    <x v="8052"/>
    <n v="30.06"/>
    <n v="579.79"/>
    <n v="0.4"/>
    <x v="2"/>
    <x v="4"/>
    <x v="251"/>
    <x v="7"/>
    <x v="3"/>
    <n v="4881"/>
    <d v="2015-12-12T00:00:00"/>
    <x v="2"/>
    <x v="42"/>
    <n v="30080"/>
  </r>
  <r>
    <x v="502"/>
    <n v="77"/>
    <s v="Bobby Trafton"/>
    <x v="2"/>
    <n v="1"/>
    <x v="1396"/>
    <n v="21344"/>
    <s v="Low"/>
    <n v="29"/>
    <n v="20.89"/>
    <n v="0.08"/>
    <x v="8053"/>
    <n v="1.99"/>
    <n v="134.25"/>
    <n v="0.48"/>
    <x v="2"/>
    <x v="6"/>
    <x v="955"/>
    <x v="8"/>
    <x v="0"/>
    <n v="2945"/>
    <d v="2015-12-13T00:00:00"/>
    <x v="0"/>
    <x v="22"/>
    <n v="7109"/>
  </r>
  <r>
    <x v="1417"/>
    <n v="77"/>
    <s v="Bobby Trafton"/>
    <x v="2"/>
    <n v="1"/>
    <x v="1396"/>
    <n v="21344"/>
    <s v="Low"/>
    <n v="48"/>
    <n v="41.32"/>
    <n v="0.01"/>
    <x v="8054"/>
    <n v="8.66"/>
    <n v="171.07"/>
    <n v="0.76"/>
    <x v="1"/>
    <x v="5"/>
    <x v="855"/>
    <x v="5"/>
    <x v="0"/>
    <n v="2947"/>
    <d v="2015-12-16T00:00:00"/>
    <x v="0"/>
    <x v="28"/>
    <n v="2370"/>
  </r>
  <r>
    <x v="1140"/>
    <n v="77"/>
    <s v="Bobby Trafton"/>
    <x v="2"/>
    <n v="1"/>
    <x v="1396"/>
    <n v="21344"/>
    <s v="Low"/>
    <n v="39"/>
    <n v="2.89"/>
    <n v="0.05"/>
    <x v="1010"/>
    <n v="0.5"/>
    <n v="42.68"/>
    <n v="0.38"/>
    <x v="0"/>
    <x v="0"/>
    <x v="158"/>
    <x v="12"/>
    <x v="0"/>
    <n v="2946"/>
    <d v="2015-12-18T00:00:00"/>
    <x v="0"/>
    <x v="22"/>
    <n v="7047"/>
  </r>
  <r>
    <x v="1074"/>
    <n v="77"/>
    <s v="Jim Mitchum"/>
    <x v="3"/>
    <n v="1"/>
    <x v="1397"/>
    <n v="59685"/>
    <s v="Critical"/>
    <n v="46"/>
    <n v="12.99"/>
    <n v="0.1"/>
    <x v="8055"/>
    <n v="14.37"/>
    <n v="-560.29"/>
    <n v="0.73"/>
    <x v="1"/>
    <x v="1"/>
    <x v="80"/>
    <x v="5"/>
    <x v="2"/>
    <n v="8355"/>
    <d v="2015-12-11T00:00:00"/>
    <x v="0"/>
    <x v="9"/>
    <n v="75019"/>
  </r>
  <r>
    <x v="357"/>
    <n v="77"/>
    <s v="Nat Carroll"/>
    <x v="1"/>
    <n v="1"/>
    <x v="1397"/>
    <n v="51205"/>
    <s v="High"/>
    <n v="17"/>
    <n v="12.97"/>
    <n v="0.04"/>
    <x v="8056"/>
    <n v="1.49"/>
    <n v="88.884500000000003"/>
    <n v="0.35"/>
    <x v="0"/>
    <x v="0"/>
    <x v="208"/>
    <x v="3"/>
    <x v="0"/>
    <n v="7177"/>
    <d v="2015-12-11T00:00:00"/>
    <x v="1"/>
    <x v="20"/>
    <n v="44107"/>
  </r>
  <r>
    <x v="1115"/>
    <n v="77"/>
    <s v="Rick Wilson"/>
    <x v="2"/>
    <n v="1"/>
    <x v="1397"/>
    <n v="53984"/>
    <s v="Medium"/>
    <n v="23"/>
    <n v="6.88"/>
    <n v="0"/>
    <x v="8057"/>
    <n v="2"/>
    <n v="51.43"/>
    <n v="0.39"/>
    <x v="0"/>
    <x v="3"/>
    <x v="179"/>
    <x v="2"/>
    <x v="2"/>
    <n v="7547"/>
    <d v="2015-12-11T00:00:00"/>
    <x v="0"/>
    <x v="39"/>
    <n v="58501"/>
  </r>
  <r>
    <x v="357"/>
    <n v="77"/>
    <s v="Nat Carroll"/>
    <x v="1"/>
    <n v="1"/>
    <x v="1397"/>
    <n v="51205"/>
    <s v="High"/>
    <n v="5"/>
    <n v="39.979999999999997"/>
    <n v="0"/>
    <x v="8058"/>
    <n v="9.83"/>
    <n v="16.649999999999999"/>
    <n v="0.4"/>
    <x v="0"/>
    <x v="0"/>
    <x v="1011"/>
    <x v="15"/>
    <x v="0"/>
    <n v="7178"/>
    <d v="2015-12-11T00:00:00"/>
    <x v="0"/>
    <x v="20"/>
    <n v="44107"/>
  </r>
  <r>
    <x v="88"/>
    <n v="77"/>
    <s v="Sung Chung"/>
    <x v="1"/>
    <n v="1"/>
    <x v="1397"/>
    <n v="10982"/>
    <s v="Not Specified"/>
    <n v="29"/>
    <n v="18.940000000000001"/>
    <n v="0.02"/>
    <x v="8059"/>
    <n v="1.49"/>
    <n v="225.19900000000001"/>
    <n v="0.35"/>
    <x v="0"/>
    <x v="0"/>
    <x v="1120"/>
    <x v="3"/>
    <x v="1"/>
    <n v="1522"/>
    <d v="2015-12-11T00:00:00"/>
    <x v="0"/>
    <x v="31"/>
    <n v="83642"/>
  </r>
  <r>
    <x v="88"/>
    <n v="77"/>
    <s v="Sung Chung"/>
    <x v="1"/>
    <n v="1"/>
    <x v="1397"/>
    <n v="10982"/>
    <s v="Not Specified"/>
    <n v="14"/>
    <n v="1.1399999999999999"/>
    <n v="0"/>
    <x v="8060"/>
    <n v="0.7"/>
    <n v="2.81"/>
    <n v="0.38"/>
    <x v="0"/>
    <x v="3"/>
    <x v="178"/>
    <x v="14"/>
    <x v="1"/>
    <n v="1524"/>
    <d v="2015-12-12T00:00:00"/>
    <x v="1"/>
    <x v="31"/>
    <n v="83642"/>
  </r>
  <r>
    <x v="1074"/>
    <n v="77"/>
    <s v="Jim Mitchum"/>
    <x v="3"/>
    <n v="1"/>
    <x v="1397"/>
    <n v="59685"/>
    <s v="Critical"/>
    <n v="12"/>
    <n v="40.98"/>
    <n v="0.05"/>
    <x v="8061"/>
    <n v="5.33"/>
    <n v="78.98"/>
    <n v="0.56999999999999995"/>
    <x v="0"/>
    <x v="0"/>
    <x v="1128"/>
    <x v="13"/>
    <x v="2"/>
    <n v="8354"/>
    <d v="2015-12-12T00:00:00"/>
    <x v="0"/>
    <x v="9"/>
    <n v="75019"/>
  </r>
  <r>
    <x v="103"/>
    <n v="77"/>
    <s v="Luke Weiss"/>
    <x v="2"/>
    <n v="1"/>
    <x v="1397"/>
    <n v="35011"/>
    <s v="Not Specified"/>
    <n v="14"/>
    <n v="10.98"/>
    <n v="0.09"/>
    <x v="8062"/>
    <n v="3.37"/>
    <n v="-2.31"/>
    <n v="0.56999999999999995"/>
    <x v="0"/>
    <x v="6"/>
    <x v="457"/>
    <x v="16"/>
    <x v="2"/>
    <n v="4917"/>
    <d v="2015-12-12T00:00:00"/>
    <x v="0"/>
    <x v="10"/>
    <n v="50315"/>
  </r>
  <r>
    <x v="163"/>
    <n v="77"/>
    <s v="Mick Crebagga"/>
    <x v="1"/>
    <n v="1"/>
    <x v="1397"/>
    <n v="26919"/>
    <s v="Low"/>
    <n v="12"/>
    <n v="300.64999999999998"/>
    <n v="0.03"/>
    <x v="8063"/>
    <n v="24.49"/>
    <n v="763.32"/>
    <n v="0.52"/>
    <x v="0"/>
    <x v="1"/>
    <x v="896"/>
    <x v="13"/>
    <x v="3"/>
    <n v="3769"/>
    <d v="2015-12-12T00:00:00"/>
    <x v="0"/>
    <x v="12"/>
    <n v="33917"/>
  </r>
  <r>
    <x v="163"/>
    <n v="77"/>
    <s v="Mick Crebagga"/>
    <x v="1"/>
    <n v="1"/>
    <x v="1397"/>
    <n v="26919"/>
    <s v="Low"/>
    <n v="32"/>
    <n v="4.9800000000000004"/>
    <n v="0.1"/>
    <x v="8064"/>
    <n v="7.54"/>
    <n v="-151.55000000000001"/>
    <n v="0.38"/>
    <x v="0"/>
    <x v="0"/>
    <x v="334"/>
    <x v="2"/>
    <x v="3"/>
    <n v="3770"/>
    <d v="2015-12-12T00:00:00"/>
    <x v="0"/>
    <x v="12"/>
    <n v="33917"/>
  </r>
  <r>
    <x v="88"/>
    <n v="77"/>
    <s v="Sung Chung"/>
    <x v="1"/>
    <n v="1"/>
    <x v="1397"/>
    <n v="10982"/>
    <s v="Not Specified"/>
    <n v="30"/>
    <n v="122.99"/>
    <n v="0.05"/>
    <x v="8065"/>
    <n v="19.989999999999998"/>
    <n v="1236.3589999999999"/>
    <n v="0.37"/>
    <x v="0"/>
    <x v="0"/>
    <x v="527"/>
    <x v="3"/>
    <x v="1"/>
    <n v="1523"/>
    <d v="2015-12-12T00:00:00"/>
    <x v="0"/>
    <x v="31"/>
    <n v="83642"/>
  </r>
  <r>
    <x v="48"/>
    <n v="78"/>
    <s v="Evan Henry"/>
    <x v="2"/>
    <n v="1"/>
    <x v="1398"/>
    <n v="49190"/>
    <s v="High"/>
    <n v="4"/>
    <n v="6.88"/>
    <n v="0.09"/>
    <x v="8066"/>
    <n v="2"/>
    <n v="-4.45"/>
    <n v="0.39"/>
    <x v="0"/>
    <x v="3"/>
    <x v="179"/>
    <x v="2"/>
    <x v="0"/>
    <n v="6897"/>
    <d v="2015-12-12T00:00:00"/>
    <x v="0"/>
    <x v="25"/>
    <n v="5451"/>
  </r>
  <r>
    <x v="852"/>
    <n v="77"/>
    <s v="Jonathan Doherty"/>
    <x v="2"/>
    <n v="1"/>
    <x v="1398"/>
    <n v="6339"/>
    <s v="Critical"/>
    <n v="20"/>
    <n v="14.98"/>
    <n v="0.05"/>
    <x v="8067"/>
    <n v="7.69"/>
    <n v="-50.84"/>
    <n v="0.56999999999999995"/>
    <x v="0"/>
    <x v="0"/>
    <x v="384"/>
    <x v="0"/>
    <x v="3"/>
    <n v="884"/>
    <d v="2015-12-12T00:00:00"/>
    <x v="0"/>
    <x v="45"/>
    <n v="27534"/>
  </r>
  <r>
    <x v="1309"/>
    <n v="77"/>
    <s v="Adam Hart"/>
    <x v="2"/>
    <n v="1"/>
    <x v="1398"/>
    <n v="23555"/>
    <s v="High"/>
    <n v="29"/>
    <n v="3.69"/>
    <n v="0.09"/>
    <x v="8068"/>
    <n v="0.5"/>
    <n v="42.16"/>
    <n v="0.38"/>
    <x v="0"/>
    <x v="0"/>
    <x v="1054"/>
    <x v="12"/>
    <x v="1"/>
    <n v="3292"/>
    <d v="2015-12-12T00:00:00"/>
    <x v="0"/>
    <x v="2"/>
    <n v="92630"/>
  </r>
  <r>
    <x v="1309"/>
    <n v="77"/>
    <s v="Adam Hart"/>
    <x v="2"/>
    <n v="1"/>
    <x v="1398"/>
    <n v="23555"/>
    <s v="High"/>
    <n v="5"/>
    <n v="65.989999999999995"/>
    <n v="0.06"/>
    <x v="8069"/>
    <n v="8.99"/>
    <n v="-254.78200000000001"/>
    <n v="0.57999999999999996"/>
    <x v="2"/>
    <x v="0"/>
    <x v="663"/>
    <x v="9"/>
    <x v="1"/>
    <n v="3293"/>
    <d v="2015-12-12T00:00:00"/>
    <x v="0"/>
    <x v="2"/>
    <n v="92630"/>
  </r>
  <r>
    <x v="1418"/>
    <n v="77"/>
    <s v="Luke Weiss"/>
    <x v="2"/>
    <n v="1"/>
    <x v="1398"/>
    <n v="24576"/>
    <s v="Not Specified"/>
    <n v="10"/>
    <n v="14.58"/>
    <n v="0.05"/>
    <x v="8070"/>
    <n v="7.4"/>
    <n v="38.020000000000003"/>
    <n v="0.48"/>
    <x v="1"/>
    <x v="0"/>
    <x v="941"/>
    <x v="5"/>
    <x v="2"/>
    <n v="3442"/>
    <d v="2015-12-13T00:00:00"/>
    <x v="0"/>
    <x v="10"/>
    <n v="52803"/>
  </r>
  <r>
    <x v="175"/>
    <n v="78"/>
    <s v="Laurel Workman"/>
    <x v="1"/>
    <n v="1"/>
    <x v="1398"/>
    <n v="46048"/>
    <s v="Medium"/>
    <n v="10"/>
    <n v="12.98"/>
    <n v="0.05"/>
    <x v="8071"/>
    <n v="3.14"/>
    <n v="0.53"/>
    <n v="0.6"/>
    <x v="0"/>
    <x v="6"/>
    <x v="725"/>
    <x v="16"/>
    <x v="1"/>
    <n v="6466"/>
    <d v="2015-12-13T00:00:00"/>
    <x v="1"/>
    <x v="43"/>
    <n v="59715"/>
  </r>
  <r>
    <x v="175"/>
    <n v="78"/>
    <s v="Laurel Workman"/>
    <x v="1"/>
    <n v="1"/>
    <x v="1398"/>
    <n v="46048"/>
    <s v="Medium"/>
    <n v="35"/>
    <n v="13.48"/>
    <n v="0.08"/>
    <x v="8072"/>
    <n v="4.51"/>
    <n v="-15.92"/>
    <n v="0.59"/>
    <x v="0"/>
    <x v="0"/>
    <x v="374"/>
    <x v="0"/>
    <x v="1"/>
    <n v="6467"/>
    <d v="2015-12-13T00:00:00"/>
    <x v="0"/>
    <x v="43"/>
    <n v="59715"/>
  </r>
  <r>
    <x v="313"/>
    <n v="77"/>
    <s v="Luke Weiss"/>
    <x v="2"/>
    <n v="1"/>
    <x v="1398"/>
    <n v="24576"/>
    <s v="Not Specified"/>
    <n v="29"/>
    <n v="20.99"/>
    <n v="0.03"/>
    <x v="8073"/>
    <n v="4.8099999999999996"/>
    <n v="24.561"/>
    <n v="0.57999999999999996"/>
    <x v="2"/>
    <x v="5"/>
    <x v="358"/>
    <x v="9"/>
    <x v="2"/>
    <n v="3441"/>
    <d v="2015-12-13T00:00:00"/>
    <x v="0"/>
    <x v="10"/>
    <n v="51503"/>
  </r>
  <r>
    <x v="154"/>
    <n v="78"/>
    <s v="Carol Darley"/>
    <x v="0"/>
    <n v="1"/>
    <x v="1398"/>
    <n v="34532"/>
    <s v="Low"/>
    <n v="41"/>
    <n v="30.98"/>
    <n v="0.04"/>
    <x v="8074"/>
    <n v="19.510000000000002"/>
    <n v="-84.77"/>
    <n v="0.36"/>
    <x v="0"/>
    <x v="0"/>
    <x v="523"/>
    <x v="15"/>
    <x v="1"/>
    <n v="4854"/>
    <d v="2015-12-18T00:00:00"/>
    <x v="1"/>
    <x v="30"/>
    <n v="81001"/>
  </r>
  <r>
    <x v="537"/>
    <n v="79"/>
    <s v="Julia Barnett"/>
    <x v="2"/>
    <n v="1"/>
    <x v="1399"/>
    <n v="59781"/>
    <s v="Not Specified"/>
    <n v="28"/>
    <n v="880.98"/>
    <n v="0.04"/>
    <x v="8075"/>
    <n v="44.55"/>
    <n v="-9611.91"/>
    <n v="0.62"/>
    <x v="1"/>
    <x v="4"/>
    <x v="36"/>
    <x v="10"/>
    <x v="0"/>
    <n v="8368"/>
    <d v="2015-12-13T00:00:00"/>
    <x v="2"/>
    <x v="22"/>
    <n v="7101"/>
  </r>
  <r>
    <x v="1419"/>
    <n v="79"/>
    <s v="Julia Barnett"/>
    <x v="2"/>
    <n v="1"/>
    <x v="1399"/>
    <n v="59781"/>
    <s v="Not Specified"/>
    <n v="24"/>
    <n v="180.98"/>
    <n v="0.04"/>
    <x v="8076"/>
    <n v="30"/>
    <n v="329.28"/>
    <n v="0.69"/>
    <x v="1"/>
    <x v="2"/>
    <x v="755"/>
    <x v="1"/>
    <x v="0"/>
    <n v="8367"/>
    <d v="2015-12-13T00:00:00"/>
    <x v="2"/>
    <x v="28"/>
    <n v="1945"/>
  </r>
  <r>
    <x v="1193"/>
    <n v="79"/>
    <s v="Julia Barnett"/>
    <x v="2"/>
    <n v="1"/>
    <x v="1399"/>
    <n v="59781"/>
    <s v="Not Specified"/>
    <n v="43"/>
    <n v="5.58"/>
    <n v="0"/>
    <x v="8077"/>
    <n v="5.3"/>
    <n v="-60.91"/>
    <n v="0.35"/>
    <x v="0"/>
    <x v="0"/>
    <x v="442"/>
    <x v="15"/>
    <x v="1"/>
    <n v="8369"/>
    <d v="2015-12-13T00:00:00"/>
    <x v="1"/>
    <x v="2"/>
    <n v="92105"/>
  </r>
  <r>
    <x v="1193"/>
    <n v="79"/>
    <s v="Julia Barnett"/>
    <x v="2"/>
    <n v="1"/>
    <x v="1399"/>
    <n v="59781"/>
    <s v="Not Specified"/>
    <n v="24"/>
    <n v="7.28"/>
    <n v="0.1"/>
    <x v="8078"/>
    <n v="11.15"/>
    <n v="-166.41"/>
    <n v="0.37"/>
    <x v="0"/>
    <x v="0"/>
    <x v="204"/>
    <x v="2"/>
    <x v="1"/>
    <n v="8370"/>
    <d v="2015-12-13T00:00:00"/>
    <x v="0"/>
    <x v="2"/>
    <n v="92105"/>
  </r>
  <r>
    <x v="1231"/>
    <n v="79"/>
    <s v="Julia Barnett"/>
    <x v="2"/>
    <n v="1"/>
    <x v="1399"/>
    <n v="59781"/>
    <s v="Not Specified"/>
    <n v="18"/>
    <n v="99.23"/>
    <n v="0.02"/>
    <x v="8079"/>
    <n v="8.99"/>
    <n v="1249.43"/>
    <n v="0.35"/>
    <x v="1"/>
    <x v="6"/>
    <x v="682"/>
    <x v="5"/>
    <x v="0"/>
    <n v="8366"/>
    <d v="2015-12-14T00:00:00"/>
    <x v="0"/>
    <x v="22"/>
    <n v="8302"/>
  </r>
  <r>
    <x v="890"/>
    <n v="79"/>
    <s v="Philip Fox"/>
    <x v="1"/>
    <n v="1"/>
    <x v="1399"/>
    <n v="49889"/>
    <s v="Critical"/>
    <n v="21"/>
    <n v="2.98"/>
    <n v="0.09"/>
    <x v="7065"/>
    <n v="2.0299999999999998"/>
    <n v="-22.32"/>
    <n v="0.56999999999999995"/>
    <x v="0"/>
    <x v="3"/>
    <x v="111"/>
    <x v="6"/>
    <x v="0"/>
    <n v="6979"/>
    <d v="2015-12-14T00:00:00"/>
    <x v="1"/>
    <x v="41"/>
    <n v="26301"/>
  </r>
  <r>
    <x v="890"/>
    <n v="78"/>
    <s v="Philip Fox"/>
    <x v="1"/>
    <n v="1"/>
    <x v="1399"/>
    <n v="49889"/>
    <s v="Critical"/>
    <n v="47"/>
    <n v="11.5"/>
    <n v="0.09"/>
    <x v="8080"/>
    <n v="7.19"/>
    <n v="-50.209000000000003"/>
    <n v="0.4"/>
    <x v="0"/>
    <x v="0"/>
    <x v="417"/>
    <x v="3"/>
    <x v="0"/>
    <n v="6978"/>
    <d v="2015-12-14T00:00:00"/>
    <x v="0"/>
    <x v="41"/>
    <n v="26301"/>
  </r>
  <r>
    <x v="378"/>
    <n v="79"/>
    <s v="Stuart Van"/>
    <x v="3"/>
    <n v="1"/>
    <x v="1400"/>
    <n v="49381"/>
    <s v="Not Specified"/>
    <n v="21"/>
    <n v="70.98"/>
    <n v="0.04"/>
    <x v="8081"/>
    <n v="35"/>
    <n v="-531.91999999999996"/>
    <n v="0.8"/>
    <x v="0"/>
    <x v="1"/>
    <x v="1216"/>
    <x v="0"/>
    <x v="0"/>
    <n v="6924"/>
    <d v="2015-12-14T00:00:00"/>
    <x v="0"/>
    <x v="13"/>
    <n v="11967"/>
  </r>
  <r>
    <x v="1125"/>
    <n v="79"/>
    <s v="Christy Brittain"/>
    <x v="3"/>
    <n v="1"/>
    <x v="1400"/>
    <n v="4771"/>
    <s v="Critical"/>
    <n v="4"/>
    <n v="31.76"/>
    <n v="0.04"/>
    <x v="8082"/>
    <n v="45.51"/>
    <n v="-126.47"/>
    <n v="0.65"/>
    <x v="1"/>
    <x v="4"/>
    <x v="147"/>
    <x v="4"/>
    <x v="1"/>
    <n v="683"/>
    <d v="2015-12-15T00:00:00"/>
    <x v="2"/>
    <x v="2"/>
    <n v="90405"/>
  </r>
  <r>
    <x v="1048"/>
    <n v="79"/>
    <s v="Vivek Sundaresam"/>
    <x v="1"/>
    <n v="1"/>
    <x v="1401"/>
    <n v="32102"/>
    <s v="Medium"/>
    <n v="2"/>
    <n v="6.48"/>
    <n v="0.02"/>
    <x v="8083"/>
    <n v="6.22"/>
    <n v="-10.39"/>
    <n v="0.37"/>
    <x v="0"/>
    <x v="0"/>
    <x v="511"/>
    <x v="2"/>
    <x v="0"/>
    <n v="4512"/>
    <d v="2015-12-16T00:00:00"/>
    <x v="0"/>
    <x v="1"/>
    <n v="21215"/>
  </r>
  <r>
    <x v="1324"/>
    <n v="79"/>
    <s v="Ricardo Emerson"/>
    <x v="2"/>
    <n v="1"/>
    <x v="1402"/>
    <n v="7427"/>
    <s v="Not Specified"/>
    <n v="47"/>
    <n v="363.25"/>
    <n v="0.09"/>
    <x v="8084"/>
    <n v="19.989999999999998"/>
    <n v="4604.79"/>
    <n v="0.56999999999999995"/>
    <x v="0"/>
    <x v="0"/>
    <x v="489"/>
    <x v="13"/>
    <x v="2"/>
    <n v="1013"/>
    <d v="2015-12-15T00:00:00"/>
    <x v="0"/>
    <x v="24"/>
    <n v="48146"/>
  </r>
  <r>
    <x v="1324"/>
    <n v="79"/>
    <s v="Ricardo Emerson"/>
    <x v="2"/>
    <n v="1"/>
    <x v="1402"/>
    <n v="7427"/>
    <s v="Not Specified"/>
    <n v="9"/>
    <n v="18.940000000000001"/>
    <n v="0.01"/>
    <x v="8085"/>
    <n v="1.49"/>
    <n v="60.613500000000002"/>
    <n v="0.35"/>
    <x v="0"/>
    <x v="0"/>
    <x v="1120"/>
    <x v="3"/>
    <x v="2"/>
    <n v="1014"/>
    <d v="2015-12-16T00:00:00"/>
    <x v="0"/>
    <x v="24"/>
    <n v="48146"/>
  </r>
  <r>
    <x v="157"/>
    <n v="79"/>
    <s v="Michael Grace"/>
    <x v="2"/>
    <n v="1"/>
    <x v="1402"/>
    <n v="16935"/>
    <s v="Not Specified"/>
    <n v="3"/>
    <n v="4.4800000000000004"/>
    <n v="0.06"/>
    <x v="1500"/>
    <n v="1.22"/>
    <n v="-2.72"/>
    <n v="0.36"/>
    <x v="0"/>
    <x v="3"/>
    <x v="1086"/>
    <x v="2"/>
    <x v="3"/>
    <n v="2348"/>
    <d v="2015-12-16T00:00:00"/>
    <x v="0"/>
    <x v="17"/>
    <n v="29301"/>
  </r>
  <r>
    <x v="157"/>
    <n v="79"/>
    <s v="Michael Grace"/>
    <x v="2"/>
    <n v="1"/>
    <x v="1402"/>
    <n v="16935"/>
    <s v="Not Specified"/>
    <n v="43"/>
    <n v="2.88"/>
    <n v="0.09"/>
    <x v="8086"/>
    <n v="0.7"/>
    <n v="12.47"/>
    <n v="0.56000000000000005"/>
    <x v="0"/>
    <x v="3"/>
    <x v="135"/>
    <x v="6"/>
    <x v="3"/>
    <n v="2349"/>
    <d v="2015-12-17T00:00:00"/>
    <x v="1"/>
    <x v="17"/>
    <n v="29301"/>
  </r>
  <r>
    <x v="740"/>
    <n v="79"/>
    <s v="Jeremy Pistek"/>
    <x v="2"/>
    <n v="1"/>
    <x v="1402"/>
    <n v="48353"/>
    <s v="Not Specified"/>
    <n v="18"/>
    <n v="3.85"/>
    <n v="0.04"/>
    <x v="8087"/>
    <n v="0.7"/>
    <n v="20.43"/>
    <n v="0.44"/>
    <x v="0"/>
    <x v="3"/>
    <x v="985"/>
    <x v="6"/>
    <x v="1"/>
    <n v="6787"/>
    <d v="2015-12-17T00:00:00"/>
    <x v="0"/>
    <x v="2"/>
    <n v="90503"/>
  </r>
  <r>
    <x v="432"/>
    <n v="79"/>
    <s v="Jennifer Halladay"/>
    <x v="1"/>
    <n v="1"/>
    <x v="1402"/>
    <n v="388"/>
    <s v="Not Specified"/>
    <n v="46"/>
    <n v="11.7"/>
    <n v="0.06"/>
    <x v="8088"/>
    <n v="6.96"/>
    <n v="-94.73"/>
    <n v="0.5"/>
    <x v="0"/>
    <x v="5"/>
    <x v="162"/>
    <x v="13"/>
    <x v="2"/>
    <n v="68"/>
    <d v="2015-12-18T00:00:00"/>
    <x v="0"/>
    <x v="11"/>
    <n v="74006"/>
  </r>
  <r>
    <x v="1261"/>
    <n v="79"/>
    <s v="Ken Heidel"/>
    <x v="2"/>
    <n v="1"/>
    <x v="1403"/>
    <n v="33570"/>
    <s v="Not Specified"/>
    <n v="19"/>
    <n v="205.99"/>
    <n v="7.0000000000000007E-2"/>
    <x v="8089"/>
    <n v="5.26"/>
    <n v="286.39800000000002"/>
    <n v="0.56000000000000005"/>
    <x v="2"/>
    <x v="0"/>
    <x v="827"/>
    <x v="9"/>
    <x v="2"/>
    <n v="4715"/>
    <d v="2015-12-16T00:00:00"/>
    <x v="0"/>
    <x v="3"/>
    <n v="55066"/>
  </r>
  <r>
    <x v="857"/>
    <n v="79"/>
    <s v="Thea Hudgings"/>
    <x v="3"/>
    <n v="1"/>
    <x v="1403"/>
    <n v="18851"/>
    <s v="Critical"/>
    <n v="32"/>
    <n v="5.98"/>
    <n v="0.04"/>
    <x v="8090"/>
    <n v="10.39"/>
    <n v="-204.81"/>
    <n v="0.4"/>
    <x v="0"/>
    <x v="0"/>
    <x v="1133"/>
    <x v="2"/>
    <x v="3"/>
    <n v="2609"/>
    <d v="2015-12-17T00:00:00"/>
    <x v="1"/>
    <x v="12"/>
    <n v="32216"/>
  </r>
  <r>
    <x v="1237"/>
    <n v="79"/>
    <s v="Nora Price"/>
    <x v="1"/>
    <n v="1"/>
    <x v="1403"/>
    <n v="38848"/>
    <s v="High"/>
    <n v="6"/>
    <n v="43.41"/>
    <n v="0.06"/>
    <x v="8091"/>
    <n v="2.99"/>
    <n v="45.203000000000003"/>
    <n v="0.39"/>
    <x v="0"/>
    <x v="0"/>
    <x v="1199"/>
    <x v="3"/>
    <x v="3"/>
    <n v="5465"/>
    <d v="2015-12-17T00:00:00"/>
    <x v="0"/>
    <x v="16"/>
    <n v="23434"/>
  </r>
  <r>
    <x v="119"/>
    <n v="79"/>
    <s v="Tony Sayre"/>
    <x v="0"/>
    <n v="1"/>
    <x v="1403"/>
    <n v="58949"/>
    <s v="Critical"/>
    <n v="50"/>
    <n v="35.99"/>
    <n v="0.02"/>
    <x v="8092"/>
    <n v="1.1000000000000001"/>
    <n v="548.44200000000001"/>
    <n v="0.55000000000000004"/>
    <x v="2"/>
    <x v="0"/>
    <x v="38"/>
    <x v="9"/>
    <x v="1"/>
    <n v="8247"/>
    <d v="2015-12-17T00:00:00"/>
    <x v="0"/>
    <x v="21"/>
    <n v="98444"/>
  </r>
  <r>
    <x v="1261"/>
    <n v="79"/>
    <s v="Ken Heidel"/>
    <x v="2"/>
    <n v="1"/>
    <x v="1403"/>
    <n v="33570"/>
    <s v="Not Specified"/>
    <n v="46"/>
    <n v="5.74"/>
    <n v="0.05"/>
    <x v="8093"/>
    <n v="5.01"/>
    <n v="-90.896000000000001"/>
    <n v="0.39"/>
    <x v="0"/>
    <x v="0"/>
    <x v="683"/>
    <x v="3"/>
    <x v="2"/>
    <n v="4713"/>
    <d v="2015-12-18T00:00:00"/>
    <x v="0"/>
    <x v="3"/>
    <n v="55066"/>
  </r>
  <r>
    <x v="1261"/>
    <n v="79"/>
    <s v="Ken Heidel"/>
    <x v="2"/>
    <n v="1"/>
    <x v="1403"/>
    <n v="33570"/>
    <s v="Not Specified"/>
    <n v="1"/>
    <n v="1500.97"/>
    <n v="0.01"/>
    <x v="8094"/>
    <n v="29.7"/>
    <n v="-3381.9857999999999"/>
    <n v="0.56999999999999995"/>
    <x v="2"/>
    <x v="2"/>
    <x v="376"/>
    <x v="7"/>
    <x v="2"/>
    <n v="4714"/>
    <d v="2015-12-18T00:00:00"/>
    <x v="2"/>
    <x v="3"/>
    <n v="55066"/>
  </r>
  <r>
    <x v="112"/>
    <n v="80"/>
    <s v="Sanjit Engle"/>
    <x v="1"/>
    <n v="1"/>
    <x v="1404"/>
    <n v="39399"/>
    <s v="Medium"/>
    <n v="28"/>
    <n v="10.98"/>
    <n v="0.1"/>
    <x v="8095"/>
    <n v="5.14"/>
    <n v="23.298500000000001"/>
    <n v="0.36"/>
    <x v="0"/>
    <x v="0"/>
    <x v="805"/>
    <x v="3"/>
    <x v="3"/>
    <n v="5565"/>
    <d v="2015-12-19T00:00:00"/>
    <x v="0"/>
    <x v="12"/>
    <n v="33012"/>
  </r>
  <r>
    <x v="545"/>
    <n v="80"/>
    <s v="Harold Pawlan"/>
    <x v="0"/>
    <n v="1"/>
    <x v="1405"/>
    <n v="19745"/>
    <s v="High"/>
    <n v="25"/>
    <n v="45.98"/>
    <n v="0.09"/>
    <x v="8096"/>
    <n v="4.8"/>
    <n v="262.07"/>
    <n v="0.68"/>
    <x v="1"/>
    <x v="3"/>
    <x v="626"/>
    <x v="5"/>
    <x v="1"/>
    <n v="2734"/>
    <d v="2015-12-19T00:00:00"/>
    <x v="0"/>
    <x v="5"/>
    <n v="84003"/>
  </r>
  <r>
    <x v="1311"/>
    <n v="81"/>
    <s v="Harold Pawlan"/>
    <x v="0"/>
    <n v="1"/>
    <x v="1405"/>
    <n v="19745"/>
    <s v="High"/>
    <n v="50"/>
    <n v="15.57"/>
    <n v="0"/>
    <x v="8097"/>
    <n v="1.39"/>
    <n v="436.53"/>
    <n v="0.38"/>
    <x v="0"/>
    <x v="0"/>
    <x v="353"/>
    <x v="15"/>
    <x v="1"/>
    <n v="2737"/>
    <d v="2015-12-19T00:00:00"/>
    <x v="0"/>
    <x v="5"/>
    <n v="84010"/>
  </r>
  <r>
    <x v="1311"/>
    <n v="81"/>
    <s v="Harold Pawlan"/>
    <x v="0"/>
    <n v="1"/>
    <x v="1405"/>
    <n v="19745"/>
    <s v="High"/>
    <n v="29"/>
    <n v="300.97000000000003"/>
    <n v="0.03"/>
    <x v="8098"/>
    <n v="7.18"/>
    <n v="2733.04"/>
    <n v="0.48"/>
    <x v="2"/>
    <x v="0"/>
    <x v="480"/>
    <x v="8"/>
    <x v="1"/>
    <n v="2735"/>
    <d v="2015-12-19T00:00:00"/>
    <x v="0"/>
    <x v="5"/>
    <n v="84010"/>
  </r>
  <r>
    <x v="902"/>
    <n v="80"/>
    <s v="Joni Blumstein"/>
    <x v="1"/>
    <n v="1"/>
    <x v="1405"/>
    <n v="12256"/>
    <s v="Medium"/>
    <n v="44"/>
    <n v="2.88"/>
    <n v="0.1"/>
    <x v="8099"/>
    <n v="0.5"/>
    <n v="44.59"/>
    <n v="0.36"/>
    <x v="0"/>
    <x v="0"/>
    <x v="360"/>
    <x v="12"/>
    <x v="2"/>
    <n v="1696"/>
    <d v="2015-12-20T00:00:00"/>
    <x v="0"/>
    <x v="11"/>
    <n v="73703"/>
  </r>
  <r>
    <x v="1311"/>
    <n v="81"/>
    <s v="Harold Pawlan"/>
    <x v="0"/>
    <n v="1"/>
    <x v="1405"/>
    <n v="19745"/>
    <s v="High"/>
    <n v="2"/>
    <n v="29.89"/>
    <n v="0"/>
    <x v="4096"/>
    <n v="1.99"/>
    <n v="-119.36"/>
    <n v="0.5"/>
    <x v="2"/>
    <x v="6"/>
    <x v="214"/>
    <x v="8"/>
    <x v="1"/>
    <n v="2736"/>
    <d v="2015-12-20T00:00:00"/>
    <x v="0"/>
    <x v="5"/>
    <n v="84010"/>
  </r>
  <r>
    <x v="1141"/>
    <n v="81"/>
    <s v="Kean Thornton"/>
    <x v="2"/>
    <n v="1"/>
    <x v="1406"/>
    <n v="28224"/>
    <s v="Critical"/>
    <n v="25"/>
    <n v="6.23"/>
    <n v="7.0000000000000007E-2"/>
    <x v="8100"/>
    <n v="6.97"/>
    <n v="-91.275499999999994"/>
    <n v="0.36"/>
    <x v="0"/>
    <x v="0"/>
    <x v="1192"/>
    <x v="3"/>
    <x v="1"/>
    <n v="3954"/>
    <d v="2015-12-20T00:00:00"/>
    <x v="0"/>
    <x v="2"/>
    <n v="95969"/>
  </r>
  <r>
    <x v="223"/>
    <n v="81"/>
    <s v="Ruben Ausman"/>
    <x v="2"/>
    <n v="1"/>
    <x v="1406"/>
    <n v="26661"/>
    <s v="Medium"/>
    <n v="31"/>
    <n v="65.989999999999995"/>
    <n v="0.02"/>
    <x v="8101"/>
    <n v="4.99"/>
    <n v="390.86099999999999"/>
    <n v="0.56999999999999995"/>
    <x v="2"/>
    <x v="0"/>
    <x v="667"/>
    <x v="9"/>
    <x v="2"/>
    <n v="3731"/>
    <d v="2015-12-20T00:00:00"/>
    <x v="0"/>
    <x v="9"/>
    <n v="75460"/>
  </r>
  <r>
    <x v="1332"/>
    <n v="81"/>
    <s v="Lisa DeCherney"/>
    <x v="2"/>
    <n v="1"/>
    <x v="1407"/>
    <n v="54791"/>
    <s v="High"/>
    <n v="27"/>
    <n v="39.89"/>
    <n v="0.01"/>
    <x v="8102"/>
    <n v="3.04"/>
    <n v="514.45000000000005"/>
    <n v="0.53"/>
    <x v="1"/>
    <x v="3"/>
    <x v="481"/>
    <x v="5"/>
    <x v="3"/>
    <n v="7646"/>
    <d v="2015-12-21T00:00:00"/>
    <x v="0"/>
    <x v="16"/>
    <n v="24501"/>
  </r>
  <r>
    <x v="1307"/>
    <n v="81"/>
    <s v="William Brown"/>
    <x v="2"/>
    <n v="1"/>
    <x v="1407"/>
    <n v="8803"/>
    <s v="Not Specified"/>
    <n v="6"/>
    <n v="193.17"/>
    <n v="7.0000000000000007E-2"/>
    <x v="8103"/>
    <n v="19.989999999999998"/>
    <n v="-145.07"/>
    <n v="0.71"/>
    <x v="0"/>
    <x v="0"/>
    <x v="337"/>
    <x v="0"/>
    <x v="3"/>
    <n v="1200"/>
    <d v="2015-12-21T00:00:00"/>
    <x v="0"/>
    <x v="42"/>
    <n v="31313"/>
  </r>
  <r>
    <x v="136"/>
    <n v="81"/>
    <s v="Lisa DeCherney"/>
    <x v="2"/>
    <n v="1"/>
    <x v="1407"/>
    <n v="54791"/>
    <s v="High"/>
    <n v="45"/>
    <n v="90.98"/>
    <n v="0"/>
    <x v="8104"/>
    <n v="30"/>
    <n v="135.68"/>
    <n v="0.61"/>
    <x v="1"/>
    <x v="2"/>
    <x v="1033"/>
    <x v="1"/>
    <x v="2"/>
    <n v="7648"/>
    <d v="2015-12-22T00:00:00"/>
    <x v="2"/>
    <x v="7"/>
    <n v="69101"/>
  </r>
  <r>
    <x v="1332"/>
    <n v="81"/>
    <s v="Lisa DeCherney"/>
    <x v="2"/>
    <n v="1"/>
    <x v="1407"/>
    <n v="54791"/>
    <s v="High"/>
    <n v="42"/>
    <n v="101.41"/>
    <n v="7.0000000000000007E-2"/>
    <x v="8105"/>
    <n v="35"/>
    <n v="-892.03"/>
    <n v="0.82"/>
    <x v="0"/>
    <x v="1"/>
    <x v="736"/>
    <x v="0"/>
    <x v="3"/>
    <n v="7647"/>
    <d v="2015-12-22T00:00:00"/>
    <x v="0"/>
    <x v="16"/>
    <n v="24501"/>
  </r>
  <r>
    <x v="795"/>
    <n v="81"/>
    <s v="William Brown"/>
    <x v="2"/>
    <n v="1"/>
    <x v="1407"/>
    <n v="8803"/>
    <s v="Not Specified"/>
    <n v="17"/>
    <n v="30.56"/>
    <n v="0.02"/>
    <x v="8106"/>
    <n v="2.99"/>
    <n v="187.374"/>
    <n v="0.35"/>
    <x v="0"/>
    <x v="0"/>
    <x v="226"/>
    <x v="3"/>
    <x v="3"/>
    <n v="1201"/>
    <d v="2015-12-23T00:00:00"/>
    <x v="0"/>
    <x v="42"/>
    <n v="30144"/>
  </r>
  <r>
    <x v="266"/>
    <n v="81"/>
    <s v="Annie Thurman"/>
    <x v="1"/>
    <n v="1"/>
    <x v="1408"/>
    <n v="6117"/>
    <s v="Critical"/>
    <n v="7"/>
    <n v="22.23"/>
    <n v="7.0000000000000007E-2"/>
    <x v="8107"/>
    <n v="5.08"/>
    <n v="13.21"/>
    <n v="0.41"/>
    <x v="1"/>
    <x v="6"/>
    <x v="1183"/>
    <x v="5"/>
    <x v="1"/>
    <n v="854"/>
    <d v="2015-12-22T00:00:00"/>
    <x v="0"/>
    <x v="5"/>
    <n v="84321"/>
  </r>
  <r>
    <x v="799"/>
    <n v="82"/>
    <s v="Dorothy Wardle"/>
    <x v="2"/>
    <n v="1"/>
    <x v="1408"/>
    <n v="43109"/>
    <s v="Critical"/>
    <n v="19"/>
    <n v="15.01"/>
    <n v="0.06"/>
    <x v="444"/>
    <n v="8.4"/>
    <n v="-21.85"/>
    <n v="0.39"/>
    <x v="0"/>
    <x v="0"/>
    <x v="672"/>
    <x v="3"/>
    <x v="2"/>
    <n v="6082"/>
    <d v="2015-12-22T00:00:00"/>
    <x v="0"/>
    <x v="14"/>
    <n v="60193"/>
  </r>
  <r>
    <x v="1112"/>
    <n v="82"/>
    <s v="Sung Pak"/>
    <x v="0"/>
    <n v="1"/>
    <x v="1408"/>
    <n v="10341"/>
    <s v="High"/>
    <n v="17"/>
    <n v="145.44999999999999"/>
    <n v="0.09"/>
    <x v="8108"/>
    <n v="17.850000000000001"/>
    <n v="43.03"/>
    <n v="0.56000000000000005"/>
    <x v="2"/>
    <x v="2"/>
    <x v="33"/>
    <x v="7"/>
    <x v="1"/>
    <n v="1431"/>
    <d v="2015-12-22T00:00:00"/>
    <x v="2"/>
    <x v="31"/>
    <n v="83686"/>
  </r>
  <r>
    <x v="799"/>
    <n v="82"/>
    <s v="Dorothy Wardle"/>
    <x v="2"/>
    <n v="1"/>
    <x v="1408"/>
    <n v="43109"/>
    <s v="Critical"/>
    <n v="25"/>
    <n v="20.97"/>
    <n v="0.05"/>
    <x v="8109"/>
    <n v="6.5"/>
    <n v="-145.78"/>
    <n v="0.78"/>
    <x v="2"/>
    <x v="0"/>
    <x v="992"/>
    <x v="8"/>
    <x v="2"/>
    <n v="6083"/>
    <d v="2015-12-22T00:00:00"/>
    <x v="0"/>
    <x v="14"/>
    <n v="60193"/>
  </r>
  <r>
    <x v="799"/>
    <n v="82"/>
    <s v="Dorothy Wardle"/>
    <x v="2"/>
    <n v="1"/>
    <x v="1408"/>
    <n v="43109"/>
    <s v="Critical"/>
    <n v="10"/>
    <n v="10.01"/>
    <n v="0.06"/>
    <x v="8110"/>
    <n v="1.99"/>
    <n v="-3.96"/>
    <n v="0.41"/>
    <x v="2"/>
    <x v="6"/>
    <x v="713"/>
    <x v="8"/>
    <x v="2"/>
    <n v="6084"/>
    <d v="2015-12-22T00:00:00"/>
    <x v="0"/>
    <x v="14"/>
    <n v="60193"/>
  </r>
  <r>
    <x v="473"/>
    <n v="82"/>
    <s v="Nora Paige"/>
    <x v="0"/>
    <n v="1"/>
    <x v="1408"/>
    <n v="23619"/>
    <s v="Medium"/>
    <n v="7"/>
    <n v="150.97999999999999"/>
    <n v="0.06"/>
    <x v="8111"/>
    <n v="13.99"/>
    <n v="-52.495800000000003"/>
    <n v="0.38"/>
    <x v="2"/>
    <x v="5"/>
    <x v="170"/>
    <x v="7"/>
    <x v="0"/>
    <n v="3306"/>
    <d v="2015-12-22T00:00:00"/>
    <x v="0"/>
    <x v="15"/>
    <n v="6770"/>
  </r>
  <r>
    <x v="1420"/>
    <n v="82"/>
    <s v="Nora Paige"/>
    <x v="0"/>
    <n v="1"/>
    <x v="1408"/>
    <n v="23619"/>
    <s v="Medium"/>
    <n v="45"/>
    <n v="6.24"/>
    <n v="0.02"/>
    <x v="8112"/>
    <n v="5.22"/>
    <n v="-104.99"/>
    <n v="0.6"/>
    <x v="1"/>
    <x v="0"/>
    <x v="714"/>
    <x v="5"/>
    <x v="0"/>
    <n v="3307"/>
    <d v="2015-12-23T00:00:00"/>
    <x v="0"/>
    <x v="28"/>
    <n v="2492"/>
  </r>
  <r>
    <x v="359"/>
    <n v="82"/>
    <s v="Lena Creighton"/>
    <x v="2"/>
    <n v="1"/>
    <x v="1408"/>
    <n v="51813"/>
    <s v="Not Specified"/>
    <n v="13"/>
    <n v="110.98"/>
    <n v="7.0000000000000007E-2"/>
    <x v="8113"/>
    <n v="35"/>
    <n v="-469.84"/>
    <n v="0.82"/>
    <x v="0"/>
    <x v="1"/>
    <x v="1245"/>
    <x v="0"/>
    <x v="2"/>
    <n v="7262"/>
    <d v="2015-12-23T00:00:00"/>
    <x v="0"/>
    <x v="9"/>
    <n v="79072"/>
  </r>
  <r>
    <x v="952"/>
    <n v="82"/>
    <s v="Nora Paige"/>
    <x v="0"/>
    <n v="1"/>
    <x v="1408"/>
    <n v="23619"/>
    <s v="Medium"/>
    <n v="48"/>
    <n v="65.989999999999995"/>
    <n v="0.06"/>
    <x v="8114"/>
    <n v="5.92"/>
    <n v="644.81399999999996"/>
    <n v="0.55000000000000004"/>
    <x v="2"/>
    <x v="0"/>
    <x v="702"/>
    <x v="9"/>
    <x v="0"/>
    <n v="3308"/>
    <d v="2015-12-24T00:00:00"/>
    <x v="0"/>
    <x v="28"/>
    <n v="2358"/>
  </r>
  <r>
    <x v="1320"/>
    <n v="84"/>
    <s v="Rick Hansen"/>
    <x v="1"/>
    <n v="1"/>
    <x v="1409"/>
    <n v="21220"/>
    <s v="Not Specified"/>
    <n v="4"/>
    <n v="120.97"/>
    <n v="7.0000000000000007E-2"/>
    <x v="8115"/>
    <n v="26.3"/>
    <n v="-258.07679999999999"/>
    <n v="0.38"/>
    <x v="2"/>
    <x v="2"/>
    <x v="32"/>
    <x v="7"/>
    <x v="3"/>
    <n v="2927"/>
    <d v="2015-12-25T00:00:00"/>
    <x v="2"/>
    <x v="42"/>
    <n v="30135"/>
  </r>
  <r>
    <x v="286"/>
    <n v="85"/>
    <s v="Ann Blume"/>
    <x v="2"/>
    <n v="1"/>
    <x v="1410"/>
    <n v="7751"/>
    <s v="Not Specified"/>
    <n v="45"/>
    <n v="95.98"/>
    <n v="0.01"/>
    <x v="8116"/>
    <n v="58.2"/>
    <n v="-768.14"/>
    <n v="0.57999999999999996"/>
    <x v="1"/>
    <x v="2"/>
    <x v="1056"/>
    <x v="1"/>
    <x v="0"/>
    <n v="1051"/>
    <d v="2015-12-24T00:00:00"/>
    <x v="2"/>
    <x v="19"/>
    <n v="4240"/>
  </r>
  <r>
    <x v="1039"/>
    <n v="85"/>
    <s v="Richard Eichhorn"/>
    <x v="3"/>
    <n v="1"/>
    <x v="1410"/>
    <n v="3202"/>
    <s v="Low"/>
    <n v="10"/>
    <n v="53.98"/>
    <n v="0.05"/>
    <x v="8117"/>
    <n v="5.5"/>
    <n v="-105.37"/>
    <n v="0.62"/>
    <x v="2"/>
    <x v="0"/>
    <x v="800"/>
    <x v="8"/>
    <x v="3"/>
    <n v="468"/>
    <d v="2015-12-27T00:00:00"/>
    <x v="0"/>
    <x v="8"/>
    <n v="70072"/>
  </r>
  <r>
    <x v="17"/>
    <n v="86"/>
    <s v="Anthony Witt"/>
    <x v="2"/>
    <n v="1"/>
    <x v="1411"/>
    <n v="44992"/>
    <s v="Critical"/>
    <n v="32"/>
    <n v="218.75"/>
    <n v="0.06"/>
    <x v="8118"/>
    <n v="69.64"/>
    <n v="-536.16600000000005"/>
    <n v="0.72"/>
    <x v="1"/>
    <x v="4"/>
    <x v="189"/>
    <x v="4"/>
    <x v="2"/>
    <n v="6347"/>
    <d v="2015-12-26T00:00:00"/>
    <x v="2"/>
    <x v="9"/>
    <n v="77536"/>
  </r>
  <r>
    <x v="372"/>
    <n v="86"/>
    <s v="Maurice Satty"/>
    <x v="2"/>
    <n v="1"/>
    <x v="1411"/>
    <n v="16005"/>
    <s v="Not Specified"/>
    <n v="7"/>
    <n v="6.81"/>
    <n v="0.09"/>
    <x v="8119"/>
    <n v="5.48"/>
    <n v="-21.378499999999999"/>
    <n v="0.37"/>
    <x v="0"/>
    <x v="0"/>
    <x v="1122"/>
    <x v="3"/>
    <x v="3"/>
    <n v="2215"/>
    <d v="2015-12-26T00:00:00"/>
    <x v="0"/>
    <x v="12"/>
    <n v="33801"/>
  </r>
  <r>
    <x v="17"/>
    <n v="86"/>
    <s v="Anthony Witt"/>
    <x v="2"/>
    <n v="1"/>
    <x v="1411"/>
    <n v="44992"/>
    <s v="Critical"/>
    <n v="32"/>
    <n v="51.98"/>
    <n v="0"/>
    <x v="8120"/>
    <n v="10.17"/>
    <n v="524.73"/>
    <n v="0.37"/>
    <x v="2"/>
    <x v="5"/>
    <x v="329"/>
    <x v="7"/>
    <x v="2"/>
    <n v="6346"/>
    <d v="2015-12-26T00:00:00"/>
    <x v="0"/>
    <x v="9"/>
    <n v="77536"/>
  </r>
  <r>
    <x v="910"/>
    <n v="86"/>
    <s v="Joy Daniels"/>
    <x v="2"/>
    <n v="1"/>
    <x v="1411"/>
    <n v="34400"/>
    <s v="Low"/>
    <n v="25"/>
    <n v="3.57"/>
    <n v="0.01"/>
    <x v="8121"/>
    <n v="4.17"/>
    <n v="-71.52"/>
    <n v="0.59"/>
    <x v="0"/>
    <x v="6"/>
    <x v="677"/>
    <x v="6"/>
    <x v="3"/>
    <n v="4833"/>
    <d v="2015-12-28T00:00:00"/>
    <x v="0"/>
    <x v="12"/>
    <n v="32780"/>
  </r>
  <r>
    <x v="910"/>
    <n v="86"/>
    <s v="Joy Daniels"/>
    <x v="2"/>
    <n v="1"/>
    <x v="1411"/>
    <n v="34400"/>
    <s v="Low"/>
    <n v="17"/>
    <n v="65.989999999999995"/>
    <n v="0.04"/>
    <x v="8122"/>
    <n v="4.2"/>
    <n v="89.891999999999996"/>
    <n v="0.59"/>
    <x v="2"/>
    <x v="0"/>
    <x v="759"/>
    <x v="9"/>
    <x v="3"/>
    <n v="4834"/>
    <d v="2015-12-29T00:00:00"/>
    <x v="0"/>
    <x v="12"/>
    <n v="32780"/>
  </r>
  <r>
    <x v="386"/>
    <n v="86"/>
    <s v="Evan Henry"/>
    <x v="2"/>
    <n v="1"/>
    <x v="1412"/>
    <n v="10466"/>
    <s v="High"/>
    <n v="27"/>
    <n v="4.28"/>
    <n v="7.0000000000000007E-2"/>
    <x v="8123"/>
    <n v="0.94"/>
    <n v="16.21"/>
    <n v="0.56000000000000005"/>
    <x v="0"/>
    <x v="3"/>
    <x v="98"/>
    <x v="6"/>
    <x v="1"/>
    <n v="1451"/>
    <d v="2015-12-26T00:00:00"/>
    <x v="0"/>
    <x v="2"/>
    <n v="91941"/>
  </r>
  <r>
    <x v="45"/>
    <n v="86"/>
    <s v="Darren Powers"/>
    <x v="2"/>
    <n v="1"/>
    <x v="1412"/>
    <n v="19394"/>
    <s v="Medium"/>
    <n v="16"/>
    <n v="20.99"/>
    <n v="0.05"/>
    <x v="8124"/>
    <n v="0.99"/>
    <n v="75.212999999999994"/>
    <n v="0.37"/>
    <x v="2"/>
    <x v="3"/>
    <x v="848"/>
    <x v="9"/>
    <x v="2"/>
    <n v="2680"/>
    <d v="2015-12-26T00:00:00"/>
    <x v="0"/>
    <x v="9"/>
    <n v="76201"/>
  </r>
  <r>
    <x v="1158"/>
    <n v="86"/>
    <s v="Cindy Chapman"/>
    <x v="2"/>
    <n v="1"/>
    <x v="1412"/>
    <n v="30469"/>
    <s v="Not Specified"/>
    <n v="46"/>
    <n v="7.08"/>
    <n v="0.1"/>
    <x v="8125"/>
    <n v="2.35"/>
    <n v="28.93"/>
    <n v="0.47"/>
    <x v="0"/>
    <x v="3"/>
    <x v="458"/>
    <x v="6"/>
    <x v="1"/>
    <n v="4279"/>
    <d v="2015-12-27T00:00:00"/>
    <x v="0"/>
    <x v="40"/>
    <n v="85023"/>
  </r>
  <r>
    <x v="1355"/>
    <n v="86"/>
    <s v="Giulietta Weimer"/>
    <x v="2"/>
    <n v="1"/>
    <x v="1412"/>
    <n v="12129"/>
    <s v="Medium"/>
    <n v="36"/>
    <n v="122.99"/>
    <n v="0"/>
    <x v="8126"/>
    <n v="70.2"/>
    <n v="-1197.58"/>
    <n v="0.74"/>
    <x v="1"/>
    <x v="2"/>
    <x v="199"/>
    <x v="1"/>
    <x v="2"/>
    <n v="1681"/>
    <d v="2015-12-28T00:00:00"/>
    <x v="2"/>
    <x v="24"/>
    <n v="48104"/>
  </r>
  <r>
    <x v="45"/>
    <n v="86"/>
    <s v="Darren Powers"/>
    <x v="2"/>
    <n v="1"/>
    <x v="1412"/>
    <n v="19394"/>
    <s v="Medium"/>
    <n v="5"/>
    <n v="125.99"/>
    <n v="0.05"/>
    <x v="8127"/>
    <n v="8.8000000000000007"/>
    <n v="-452.38600000000002"/>
    <n v="0.59"/>
    <x v="2"/>
    <x v="0"/>
    <x v="304"/>
    <x v="9"/>
    <x v="2"/>
    <n v="2681"/>
    <d v="2015-12-28T00:00:00"/>
    <x v="0"/>
    <x v="9"/>
    <n v="76201"/>
  </r>
  <r>
    <x v="449"/>
    <n v="86"/>
    <s v="Nora Paige"/>
    <x v="0"/>
    <n v="1"/>
    <x v="1413"/>
    <n v="48672"/>
    <s v="High"/>
    <n v="43"/>
    <n v="5.81"/>
    <n v="0"/>
    <x v="8128"/>
    <n v="3.37"/>
    <n v="-35.74"/>
    <n v="0.54"/>
    <x v="0"/>
    <x v="3"/>
    <x v="209"/>
    <x v="14"/>
    <x v="1"/>
    <n v="6836"/>
    <d v="2015-12-26T00:00:00"/>
    <x v="0"/>
    <x v="2"/>
    <n v="93422"/>
  </r>
  <r>
    <x v="7"/>
    <n v="86"/>
    <s v="Alex Russell"/>
    <x v="1"/>
    <n v="1"/>
    <x v="1413"/>
    <n v="16772"/>
    <s v="High"/>
    <n v="38"/>
    <n v="2.61"/>
    <n v="0.04"/>
    <x v="8129"/>
    <n v="0.5"/>
    <n v="32.81"/>
    <n v="0.39"/>
    <x v="0"/>
    <x v="0"/>
    <x v="371"/>
    <x v="12"/>
    <x v="1"/>
    <n v="2327"/>
    <d v="2015-12-28T00:00:00"/>
    <x v="0"/>
    <x v="6"/>
    <n v="97035"/>
  </r>
  <r>
    <x v="1114"/>
    <n v="86"/>
    <s v="Roland Black"/>
    <x v="0"/>
    <n v="1"/>
    <x v="1414"/>
    <n v="26726"/>
    <s v="High"/>
    <n v="37"/>
    <n v="4.37"/>
    <n v="0.02"/>
    <x v="8130"/>
    <n v="5.15"/>
    <n v="-121.58"/>
    <n v="0.59"/>
    <x v="0"/>
    <x v="0"/>
    <x v="793"/>
    <x v="13"/>
    <x v="2"/>
    <n v="3740"/>
    <d v="2015-12-27T00:00:00"/>
    <x v="0"/>
    <x v="3"/>
    <n v="55044"/>
  </r>
  <r>
    <x v="464"/>
    <n v="86"/>
    <s v="Brad Thomas"/>
    <x v="1"/>
    <n v="1"/>
    <x v="1414"/>
    <n v="29505"/>
    <s v="Medium"/>
    <n v="22"/>
    <n v="1.76"/>
    <n v="0.02"/>
    <x v="8131"/>
    <n v="0.7"/>
    <n v="4.6100000000000003"/>
    <n v="0.56000000000000005"/>
    <x v="0"/>
    <x v="3"/>
    <x v="455"/>
    <x v="6"/>
    <x v="1"/>
    <n v="4159"/>
    <d v="2015-12-28T00:00:00"/>
    <x v="1"/>
    <x v="2"/>
    <n v="95032"/>
  </r>
  <r>
    <x v="1114"/>
    <n v="86"/>
    <s v="Roland Black"/>
    <x v="0"/>
    <n v="1"/>
    <x v="1414"/>
    <n v="26726"/>
    <s v="High"/>
    <n v="41"/>
    <n v="20.98"/>
    <n v="0.05"/>
    <x v="8132"/>
    <n v="1.49"/>
    <n v="364.99"/>
    <n v="0.35"/>
    <x v="0"/>
    <x v="0"/>
    <x v="462"/>
    <x v="3"/>
    <x v="2"/>
    <n v="3742"/>
    <d v="2015-12-28T00:00:00"/>
    <x v="0"/>
    <x v="3"/>
    <n v="55044"/>
  </r>
  <r>
    <x v="225"/>
    <n v="86"/>
    <s v="Lena Radford"/>
    <x v="0"/>
    <n v="1"/>
    <x v="1414"/>
    <n v="1573"/>
    <s v="High"/>
    <n v="13"/>
    <n v="60.89"/>
    <n v="0.09"/>
    <x v="8133"/>
    <n v="32.409999999999997"/>
    <n v="-226.45"/>
    <n v="0.56000000000000005"/>
    <x v="1"/>
    <x v="2"/>
    <x v="420"/>
    <x v="1"/>
    <x v="2"/>
    <n v="234"/>
    <d v="2015-12-29T00:00:00"/>
    <x v="2"/>
    <x v="23"/>
    <n v="54915"/>
  </r>
  <r>
    <x v="1114"/>
    <n v="86"/>
    <s v="Roland Black"/>
    <x v="0"/>
    <n v="1"/>
    <x v="1414"/>
    <n v="26726"/>
    <s v="High"/>
    <n v="11"/>
    <n v="3.48"/>
    <n v="0.08"/>
    <x v="8134"/>
    <n v="49"/>
    <n v="-474.91"/>
    <n v="0.59"/>
    <x v="0"/>
    <x v="1"/>
    <x v="1067"/>
    <x v="13"/>
    <x v="2"/>
    <n v="3741"/>
    <d v="2015-12-29T00:00:00"/>
    <x v="0"/>
    <x v="3"/>
    <n v="55044"/>
  </r>
  <r>
    <x v="836"/>
    <n v="86"/>
    <s v="Alan Haines"/>
    <x v="3"/>
    <n v="1"/>
    <x v="1414"/>
    <n v="28611"/>
    <s v="Low"/>
    <n v="42"/>
    <n v="115.99"/>
    <n v="0.1"/>
    <x v="8135"/>
    <n v="8.99"/>
    <n v="707.16600000000005"/>
    <n v="0.57999999999999996"/>
    <x v="2"/>
    <x v="0"/>
    <x v="454"/>
    <x v="9"/>
    <x v="0"/>
    <n v="4009"/>
    <d v="2015-12-29T00:00:00"/>
    <x v="0"/>
    <x v="13"/>
    <n v="14150"/>
  </r>
  <r>
    <x v="836"/>
    <n v="86"/>
    <s v="Alan Haines"/>
    <x v="3"/>
    <n v="1"/>
    <x v="1414"/>
    <n v="28611"/>
    <s v="Low"/>
    <n v="30"/>
    <n v="525.98"/>
    <n v="0.1"/>
    <x v="8136"/>
    <n v="19.989999999999998"/>
    <n v="6670.4089999999997"/>
    <n v="0.37"/>
    <x v="0"/>
    <x v="0"/>
    <x v="482"/>
    <x v="3"/>
    <x v="0"/>
    <n v="4008"/>
    <d v="2015-12-30T00:00:00"/>
    <x v="0"/>
    <x v="13"/>
    <n v="14150"/>
  </r>
  <r>
    <x v="857"/>
    <n v="88"/>
    <s v="Lycoris Saunders"/>
    <x v="1"/>
    <n v="1"/>
    <x v="1415"/>
    <n v="28453"/>
    <s v="Critical"/>
    <n v="26"/>
    <n v="21.66"/>
    <n v="0.04"/>
    <x v="8137"/>
    <n v="13.99"/>
    <n v="-139.87"/>
    <n v="0.52"/>
    <x v="0"/>
    <x v="5"/>
    <x v="722"/>
    <x v="13"/>
    <x v="3"/>
    <n v="3984"/>
    <d v="2015-12-28T00:00:00"/>
    <x v="0"/>
    <x v="45"/>
    <n v="28540"/>
  </r>
  <r>
    <x v="901"/>
    <n v="88"/>
    <s v="Art Foster"/>
    <x v="1"/>
    <n v="1"/>
    <x v="1415"/>
    <n v="5891"/>
    <s v="Medium"/>
    <n v="2"/>
    <n v="20.98"/>
    <n v="0.01"/>
    <x v="8138"/>
    <n v="1.49"/>
    <n v="-17.457000000000001"/>
    <n v="0.35"/>
    <x v="0"/>
    <x v="0"/>
    <x v="462"/>
    <x v="3"/>
    <x v="1"/>
    <n v="816"/>
    <d v="2015-12-30T00:00:00"/>
    <x v="0"/>
    <x v="30"/>
    <n v="80126"/>
  </r>
  <r>
    <x v="462"/>
    <n v="88"/>
    <s v="Bradley Drucker"/>
    <x v="0"/>
    <n v="1"/>
    <x v="1415"/>
    <n v="4706"/>
    <s v="Not Specified"/>
    <n v="30"/>
    <n v="67.28"/>
    <n v="0.02"/>
    <x v="8139"/>
    <n v="19.989999999999998"/>
    <n v="488.81799999999998"/>
    <n v="0.4"/>
    <x v="0"/>
    <x v="0"/>
    <x v="864"/>
    <x v="3"/>
    <x v="1"/>
    <n v="674"/>
    <d v="2015-12-30T00:00:00"/>
    <x v="0"/>
    <x v="2"/>
    <n v="90069"/>
  </r>
  <r>
    <x v="1295"/>
    <n v="88"/>
    <s v="Logan Haushalter"/>
    <x v="2"/>
    <n v="1"/>
    <x v="1416"/>
    <n v="29220"/>
    <s v="Medium"/>
    <n v="36"/>
    <n v="367.99"/>
    <n v="0.08"/>
    <x v="8140"/>
    <n v="19.989999999999998"/>
    <n v="5045.3024999999998"/>
    <n v="0.4"/>
    <x v="0"/>
    <x v="0"/>
    <x v="816"/>
    <x v="3"/>
    <x v="0"/>
    <n v="4106"/>
    <d v="2015-12-29T00:00:00"/>
    <x v="1"/>
    <x v="13"/>
    <n v="10801"/>
  </r>
  <r>
    <x v="531"/>
    <n v="93"/>
    <s v="Quincy Jones"/>
    <x v="2"/>
    <n v="1"/>
    <x v="1416"/>
    <n v="42945"/>
    <s v="Not Specified"/>
    <n v="45"/>
    <n v="3.95"/>
    <n v="7.0000000000000007E-2"/>
    <x v="8141"/>
    <n v="5.13"/>
    <n v="-164.92"/>
    <n v="0.59"/>
    <x v="0"/>
    <x v="0"/>
    <x v="815"/>
    <x v="13"/>
    <x v="1"/>
    <n v="6060"/>
    <d v="2015-12-29T00:00:00"/>
    <x v="0"/>
    <x v="37"/>
    <n v="88201"/>
  </r>
  <r>
    <x v="700"/>
    <n v="88"/>
    <s v="Jennifer Jackson"/>
    <x v="1"/>
    <n v="1"/>
    <x v="1416"/>
    <n v="29216"/>
    <s v="Critical"/>
    <n v="17"/>
    <n v="218.75"/>
    <n v="0.04"/>
    <x v="8142"/>
    <n v="69.64"/>
    <n v="-773.78"/>
    <n v="0.77"/>
    <x v="1"/>
    <x v="4"/>
    <x v="189"/>
    <x v="4"/>
    <x v="3"/>
    <n v="4101"/>
    <d v="2015-12-30T00:00:00"/>
    <x v="2"/>
    <x v="32"/>
    <n v="38637"/>
  </r>
  <r>
    <x v="1178"/>
    <n v="95"/>
    <s v="Shirley Schmidt"/>
    <x v="2"/>
    <n v="1"/>
    <x v="1416"/>
    <n v="53730"/>
    <s v="High"/>
    <n v="40"/>
    <n v="4.54"/>
    <n v="0.05"/>
    <x v="8143"/>
    <n v="5.83"/>
    <n v="-144.739"/>
    <n v="0.36"/>
    <x v="0"/>
    <x v="0"/>
    <x v="1131"/>
    <x v="3"/>
    <x v="0"/>
    <n v="7524"/>
    <d v="2015-12-30T00:00:00"/>
    <x v="0"/>
    <x v="13"/>
    <n v="10583"/>
  </r>
  <r>
    <x v="905"/>
    <n v="88"/>
    <s v="Anna Andreadi"/>
    <x v="0"/>
    <n v="1"/>
    <x v="1416"/>
    <n v="13507"/>
    <s v="Medium"/>
    <n v="27"/>
    <n v="6.78"/>
    <n v="0.09"/>
    <x v="8144"/>
    <n v="6.18"/>
    <n v="-75.709999999999994"/>
    <n v="0.39"/>
    <x v="0"/>
    <x v="0"/>
    <x v="1121"/>
    <x v="2"/>
    <x v="2"/>
    <n v="1876"/>
    <d v="2015-12-30T00:00:00"/>
    <x v="0"/>
    <x v="38"/>
    <n v="66062"/>
  </r>
  <r>
    <x v="700"/>
    <n v="88"/>
    <s v="Jennifer Jackson"/>
    <x v="1"/>
    <n v="1"/>
    <x v="1416"/>
    <n v="29216"/>
    <s v="Critical"/>
    <n v="46"/>
    <n v="43.22"/>
    <n v="0.1"/>
    <x v="8145"/>
    <n v="4"/>
    <n v="307.17"/>
    <n v="0.64"/>
    <x v="2"/>
    <x v="0"/>
    <x v="14"/>
    <x v="8"/>
    <x v="3"/>
    <n v="4100"/>
    <d v="2015-12-30T00:00:00"/>
    <x v="0"/>
    <x v="32"/>
    <n v="38637"/>
  </r>
  <r>
    <x v="451"/>
    <n v="95"/>
    <s v="Tony Molinari"/>
    <x v="2"/>
    <n v="1"/>
    <x v="1417"/>
    <n v="50950"/>
    <s v="Not Specified"/>
    <n v="6"/>
    <n v="60.98"/>
    <n v="0.06"/>
    <x v="8146"/>
    <n v="30"/>
    <n v="-166.96"/>
    <n v="0.7"/>
    <x v="1"/>
    <x v="2"/>
    <x v="416"/>
    <x v="1"/>
    <x v="1"/>
    <n v="7141"/>
    <d v="2015-12-30T00:00:00"/>
    <x v="2"/>
    <x v="2"/>
    <n v="94533"/>
  </r>
  <r>
    <x v="556"/>
    <n v="95"/>
    <s v="Jim Epp"/>
    <x v="0"/>
    <n v="1"/>
    <x v="1417"/>
    <n v="47815"/>
    <s v="Not Specified"/>
    <n v="45"/>
    <n v="13.73"/>
    <n v="0.08"/>
    <x v="8147"/>
    <n v="6.85"/>
    <n v="-33.47"/>
    <n v="0.54"/>
    <x v="1"/>
    <x v="3"/>
    <x v="844"/>
    <x v="5"/>
    <x v="3"/>
    <n v="6712"/>
    <d v="2015-12-30T00:00:00"/>
    <x v="0"/>
    <x v="16"/>
    <n v="22901"/>
  </r>
  <r>
    <x v="451"/>
    <n v="95"/>
    <s v="Tony Molinari"/>
    <x v="2"/>
    <n v="1"/>
    <x v="1417"/>
    <n v="50950"/>
    <s v="Not Specified"/>
    <n v="35"/>
    <n v="13.48"/>
    <n v="0.1"/>
    <x v="8148"/>
    <n v="4.51"/>
    <n v="-15.07"/>
    <n v="0.59"/>
    <x v="0"/>
    <x v="0"/>
    <x v="374"/>
    <x v="0"/>
    <x v="1"/>
    <n v="7142"/>
    <d v="2015-12-30T00:00:00"/>
    <x v="1"/>
    <x v="2"/>
    <n v="94533"/>
  </r>
  <r>
    <x v="775"/>
    <n v="95"/>
    <s v="Matt Hagelstein"/>
    <x v="1"/>
    <n v="1"/>
    <x v="1417"/>
    <n v="25542"/>
    <s v="Low"/>
    <n v="37"/>
    <n v="7.28"/>
    <n v="0.09"/>
    <x v="8149"/>
    <n v="4.2300000000000004"/>
    <n v="-18.66"/>
    <n v="0.39"/>
    <x v="0"/>
    <x v="3"/>
    <x v="1214"/>
    <x v="2"/>
    <x v="2"/>
    <n v="3583"/>
    <d v="2015-12-30T00:00:00"/>
    <x v="1"/>
    <x v="9"/>
    <n v="76543"/>
  </r>
  <r>
    <x v="248"/>
    <n v="95"/>
    <s v="Theresa Swint"/>
    <x v="3"/>
    <n v="1"/>
    <x v="1417"/>
    <n v="45127"/>
    <s v="Medium"/>
    <n v="10"/>
    <n v="1.48"/>
    <n v="0.1"/>
    <x v="8150"/>
    <n v="0.7"/>
    <n v="-1.29"/>
    <n v="0.37"/>
    <x v="0"/>
    <x v="3"/>
    <x v="688"/>
    <x v="14"/>
    <x v="3"/>
    <n v="6361"/>
    <d v="2015-12-30T00:00:00"/>
    <x v="0"/>
    <x v="12"/>
    <n v="33569"/>
  </r>
  <r>
    <x v="1133"/>
    <n v="95"/>
    <s v="Maribeth Yedwab"/>
    <x v="1"/>
    <n v="1"/>
    <x v="1417"/>
    <n v="49344"/>
    <s v="Low"/>
    <n v="1"/>
    <n v="832.81"/>
    <n v="0.09"/>
    <x v="8151"/>
    <n v="24.49"/>
    <n v="-745.2"/>
    <n v="0.83"/>
    <x v="0"/>
    <x v="5"/>
    <x v="1257"/>
    <x v="16"/>
    <x v="3"/>
    <n v="6916"/>
    <d v="2015-12-30T00:00:00"/>
    <x v="0"/>
    <x v="27"/>
    <n v="40356"/>
  </r>
  <r>
    <x v="1133"/>
    <n v="95"/>
    <s v="Maribeth Yedwab"/>
    <x v="1"/>
    <n v="1"/>
    <x v="1417"/>
    <n v="49344"/>
    <s v="Low"/>
    <n v="31"/>
    <n v="19.98"/>
    <n v="0"/>
    <x v="8152"/>
    <n v="4"/>
    <n v="27.85"/>
    <n v="0.68"/>
    <x v="2"/>
    <x v="0"/>
    <x v="368"/>
    <x v="8"/>
    <x v="3"/>
    <n v="6915"/>
    <d v="2015-12-30T00:00:00"/>
    <x v="0"/>
    <x v="27"/>
    <n v="403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3949.3724"/>
    <n v="3502.14"/>
    <n v="52.38000000000001"/>
    <n v="60619.66"/>
    <x v="0"/>
  </r>
  <r>
    <x v="1"/>
    <n v="-31885.677"/>
    <n v="3499.99"/>
    <n v="171.43"/>
    <n v="114173.41"/>
    <x v="1"/>
  </r>
  <r>
    <x v="2"/>
    <n v="-30518.9"/>
    <n v="122.99"/>
    <n v="1684.8000000000006"/>
    <n v="82752.200000000012"/>
    <x v="2"/>
  </r>
  <r>
    <x v="3"/>
    <n v="-29400.345000000001"/>
    <n v="2550.14"/>
    <n v="207.89999999999998"/>
    <n v="85975.08"/>
    <x v="3"/>
  </r>
  <r>
    <x v="4"/>
    <n v="-21088.48"/>
    <n v="4.4800000000000004"/>
    <n v="882"/>
    <n v="2946.4300000000003"/>
    <x v="4"/>
  </r>
  <r>
    <x v="5"/>
    <n v="-17771.266800000001"/>
    <n v="6783.02"/>
    <n v="171.43"/>
    <n v="255303.97"/>
    <x v="5"/>
  </r>
  <r>
    <x v="6"/>
    <n v="-16160.7459"/>
    <n v="1500.97"/>
    <n v="148.5"/>
    <n v="20835.420000000002"/>
    <x v="6"/>
  </r>
  <r>
    <x v="7"/>
    <n v="-15701.259500000002"/>
    <n v="70.89"/>
    <n v="1160.8999999999996"/>
    <n v="23289.694"/>
    <x v="7"/>
  </r>
  <r>
    <x v="8"/>
    <n v="-15492.8151"/>
    <n v="2036.48"/>
    <n v="88.2"/>
    <n v="59735.010000000009"/>
    <x v="8"/>
  </r>
  <r>
    <x v="9"/>
    <n v="-14938.689425000002"/>
    <n v="218.75"/>
    <n v="1532.0800000000006"/>
    <n v="104483.14199999999"/>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37A541-DBD7-4A3F-AFE8-074D81144CD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I31:K42" firstHeaderRow="0" firstDataRow="1" firstDataCol="1"/>
  <pivotFields count="6">
    <pivotField axis="axisRow" showAll="0">
      <items count="11">
        <item x="9"/>
        <item x="1"/>
        <item x="6"/>
        <item x="3"/>
        <item x="2"/>
        <item x="4"/>
        <item x="7"/>
        <item x="8"/>
        <item x="0"/>
        <item x="5"/>
        <item t="default"/>
      </items>
    </pivotField>
    <pivotField dataField="1" numFmtId="2" showAll="0"/>
    <pivotField showAll="0"/>
    <pivotField showAll="0"/>
    <pivotField showAll="0"/>
    <pivotField dataField="1" numFmtId="9" showAll="0">
      <items count="11">
        <item x="4"/>
        <item x="6"/>
        <item x="0"/>
        <item x="7"/>
        <item x="2"/>
        <item x="3"/>
        <item x="1"/>
        <item x="8"/>
        <item x="9"/>
        <item x="5"/>
        <item t="default"/>
      </items>
    </pivotField>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Loss %" fld="5" baseField="0" baseItem="0" numFmtId="10"/>
    <dataField name="Sum of Loss" fld="1" baseField="0" baseItem="0"/>
  </dataFields>
  <chartFormats count="12">
    <chartFormat chart="0" format="25" series="1">
      <pivotArea type="data" outline="0" fieldPosition="0">
        <references count="1">
          <reference field="4294967294" count="1" selected="0">
            <x v="0"/>
          </reference>
        </references>
      </pivotArea>
    </chartFormat>
    <chartFormat chart="0" format="26" series="1">
      <pivotArea type="data" outline="0" fieldPosition="0">
        <references count="1">
          <reference field="4294967294" count="1" selected="0">
            <x v="1"/>
          </reference>
        </references>
      </pivotArea>
    </chartFormat>
    <chartFormat chart="0" format="27">
      <pivotArea type="data" outline="0" fieldPosition="0">
        <references count="2">
          <reference field="4294967294" count="1" selected="0">
            <x v="0"/>
          </reference>
          <reference field="0" count="1" selected="0">
            <x v="8"/>
          </reference>
        </references>
      </pivotArea>
    </chartFormat>
    <chartFormat chart="0" format="28">
      <pivotArea type="data" outline="0" fieldPosition="0">
        <references count="2">
          <reference field="4294967294" count="1" selected="0">
            <x v="0"/>
          </reference>
          <reference field="0" count="1" selected="0">
            <x v="0"/>
          </reference>
        </references>
      </pivotArea>
    </chartFormat>
    <chartFormat chart="0" format="29">
      <pivotArea type="data" outline="0" fieldPosition="0">
        <references count="2">
          <reference field="4294967294" count="1" selected="0">
            <x v="0"/>
          </reference>
          <reference field="0" count="1" selected="0">
            <x v="1"/>
          </reference>
        </references>
      </pivotArea>
    </chartFormat>
    <chartFormat chart="0" format="30">
      <pivotArea type="data" outline="0" fieldPosition="0">
        <references count="2">
          <reference field="4294967294" count="1" selected="0">
            <x v="0"/>
          </reference>
          <reference field="0" count="1" selected="0">
            <x v="2"/>
          </reference>
        </references>
      </pivotArea>
    </chartFormat>
    <chartFormat chart="0" format="31">
      <pivotArea type="data" outline="0" fieldPosition="0">
        <references count="2">
          <reference field="4294967294" count="1" selected="0">
            <x v="0"/>
          </reference>
          <reference field="0" count="1" selected="0">
            <x v="3"/>
          </reference>
        </references>
      </pivotArea>
    </chartFormat>
    <chartFormat chart="0" format="32">
      <pivotArea type="data" outline="0" fieldPosition="0">
        <references count="2">
          <reference field="4294967294" count="1" selected="0">
            <x v="0"/>
          </reference>
          <reference field="0" count="1" selected="0">
            <x v="4"/>
          </reference>
        </references>
      </pivotArea>
    </chartFormat>
    <chartFormat chart="0" format="33">
      <pivotArea type="data" outline="0" fieldPosition="0">
        <references count="2">
          <reference field="4294967294" count="1" selected="0">
            <x v="0"/>
          </reference>
          <reference field="0" count="1" selected="0">
            <x v="6"/>
          </reference>
        </references>
      </pivotArea>
    </chartFormat>
    <chartFormat chart="0" format="34">
      <pivotArea type="data" outline="0" fieldPosition="0">
        <references count="2">
          <reference field="4294967294" count="1" selected="0">
            <x v="0"/>
          </reference>
          <reference field="0" count="1" selected="0">
            <x v="7"/>
          </reference>
        </references>
      </pivotArea>
    </chartFormat>
    <chartFormat chart="0" format="35">
      <pivotArea type="data" outline="0" fieldPosition="0">
        <references count="2">
          <reference field="4294967294" count="1" selected="0">
            <x v="0"/>
          </reference>
          <reference field="0" count="1" selected="0">
            <x v="9"/>
          </reference>
        </references>
      </pivotArea>
    </chartFormat>
    <chartFormat chart="0" format="3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606F1E-6861-4188-B878-3BAEC0533C1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fieldListSortAscending="1">
  <location ref="Z2:AA7" firstHeaderRow="1" firstDataRow="1" firstDataCol="1"/>
  <pivotFields count="28">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numFmtId="14" showAll="0"/>
    <pivotField showAll="0"/>
    <pivotField showAll="0">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defaultSubtotal="0"/>
    <pivotField showAll="0" defaultSubtotal="0"/>
    <pivotField showAll="0" defaultSubtotal="0">
      <items count="6">
        <item x="0"/>
        <item x="1"/>
        <item x="2"/>
        <item x="3"/>
        <item x="4"/>
        <item x="5"/>
      </items>
    </pivotField>
  </pivotFields>
  <rowFields count="1">
    <field x="19"/>
  </rowFields>
  <rowItems count="5">
    <i>
      <x/>
    </i>
    <i>
      <x v="1"/>
    </i>
    <i>
      <x v="2"/>
    </i>
    <i>
      <x v="3"/>
    </i>
    <i t="grand">
      <x/>
    </i>
  </rowItems>
  <colItems count="1">
    <i/>
  </colItems>
  <dataFields count="1">
    <dataField name="Sum of Sales" fld="11" baseField="0" baseItem="0"/>
  </dataFields>
  <chartFormats count="1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9" count="1" selected="0">
            <x v="0"/>
          </reference>
        </references>
      </pivotArea>
    </chartFormat>
    <chartFormat chart="3" format="2">
      <pivotArea type="data" outline="0" fieldPosition="0">
        <references count="2">
          <reference field="4294967294" count="1" selected="0">
            <x v="0"/>
          </reference>
          <reference field="19" count="1" selected="0">
            <x v="1"/>
          </reference>
        </references>
      </pivotArea>
    </chartFormat>
    <chartFormat chart="3" format="3">
      <pivotArea type="data" outline="0" fieldPosition="0">
        <references count="2">
          <reference field="4294967294" count="1" selected="0">
            <x v="0"/>
          </reference>
          <reference field="19" count="1" selected="0">
            <x v="2"/>
          </reference>
        </references>
      </pivotArea>
    </chartFormat>
    <chartFormat chart="3" format="4">
      <pivotArea type="data" outline="0" fieldPosition="0">
        <references count="2">
          <reference field="4294967294" count="1" selected="0">
            <x v="0"/>
          </reference>
          <reference field="19" count="1" selected="0">
            <x v="3"/>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9" count="1" selected="0">
            <x v="0"/>
          </reference>
        </references>
      </pivotArea>
    </chartFormat>
    <chartFormat chart="6" format="7">
      <pivotArea type="data" outline="0" fieldPosition="0">
        <references count="2">
          <reference field="4294967294" count="1" selected="0">
            <x v="0"/>
          </reference>
          <reference field="19" count="1" selected="0">
            <x v="1"/>
          </reference>
        </references>
      </pivotArea>
    </chartFormat>
    <chartFormat chart="6" format="8">
      <pivotArea type="data" outline="0" fieldPosition="0">
        <references count="2">
          <reference field="4294967294" count="1" selected="0">
            <x v="0"/>
          </reference>
          <reference field="19" count="1" selected="0">
            <x v="2"/>
          </reference>
        </references>
      </pivotArea>
    </chartFormat>
    <chartFormat chart="6" format="9">
      <pivotArea type="data" outline="0" fieldPosition="0">
        <references count="2">
          <reference field="4294967294" count="1" selected="0">
            <x v="0"/>
          </reference>
          <reference field="19" count="1" selected="0">
            <x v="3"/>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19" count="1" selected="0">
            <x v="0"/>
          </reference>
        </references>
      </pivotArea>
    </chartFormat>
    <chartFormat chart="11" format="22">
      <pivotArea type="data" outline="0" fieldPosition="0">
        <references count="2">
          <reference field="4294967294" count="1" selected="0">
            <x v="0"/>
          </reference>
          <reference field="19" count="1" selected="0">
            <x v="1"/>
          </reference>
        </references>
      </pivotArea>
    </chartFormat>
    <chartFormat chart="11" format="23">
      <pivotArea type="data" outline="0" fieldPosition="0">
        <references count="2">
          <reference field="4294967294" count="1" selected="0">
            <x v="0"/>
          </reference>
          <reference field="19" count="1" selected="0">
            <x v="2"/>
          </reference>
        </references>
      </pivotArea>
    </chartFormat>
    <chartFormat chart="11" format="24">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CCDB2E-1CD9-4C63-8938-C2BD247F300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U45:V56" firstHeaderRow="1" firstDataRow="1" firstDataCol="1"/>
  <pivotFields count="28">
    <pivotField axis="axisRow" showAll="0" measureFilter="1" sortType="descending">
      <items count="1422">
        <item x="1213"/>
        <item x="803"/>
        <item x="485"/>
        <item x="1024"/>
        <item x="360"/>
        <item x="965"/>
        <item x="541"/>
        <item x="879"/>
        <item x="1185"/>
        <item x="1298"/>
        <item x="1023"/>
        <item x="1279"/>
        <item x="669"/>
        <item x="104"/>
        <item x="1011"/>
        <item x="652"/>
        <item x="90"/>
        <item x="80"/>
        <item x="405"/>
        <item x="1202"/>
        <item x="681"/>
        <item x="1122"/>
        <item x="654"/>
        <item x="553"/>
        <item x="375"/>
        <item x="374"/>
        <item x="765"/>
        <item x="742"/>
        <item x="665"/>
        <item x="563"/>
        <item x="184"/>
        <item x="84"/>
        <item x="94"/>
        <item x="805"/>
        <item x="1335"/>
        <item x="1395"/>
        <item x="481"/>
        <item x="663"/>
        <item x="1294"/>
        <item x="991"/>
        <item x="642"/>
        <item x="439"/>
        <item x="415"/>
        <item x="999"/>
        <item x="143"/>
        <item x="1267"/>
        <item x="120"/>
        <item x="1328"/>
        <item x="1056"/>
        <item x="875"/>
        <item x="609"/>
        <item x="496"/>
        <item x="1350"/>
        <item x="190"/>
        <item x="1068"/>
        <item x="1020"/>
        <item x="1208"/>
        <item x="207"/>
        <item x="1059"/>
        <item x="659"/>
        <item x="865"/>
        <item x="144"/>
        <item x="1305"/>
        <item x="1111"/>
        <item x="75"/>
        <item x="612"/>
        <item x="784"/>
        <item x="148"/>
        <item x="423"/>
        <item x="281"/>
        <item x="462"/>
        <item x="604"/>
        <item x="962"/>
        <item x="303"/>
        <item x="974"/>
        <item x="306"/>
        <item x="546"/>
        <item x="1157"/>
        <item x="205"/>
        <item x="480"/>
        <item x="430"/>
        <item x="578"/>
        <item x="338"/>
        <item x="263"/>
        <item x="1278"/>
        <item x="624"/>
        <item x="841"/>
        <item x="1188"/>
        <item x="655"/>
        <item x="1163"/>
        <item x="717"/>
        <item x="403"/>
        <item x="1210"/>
        <item x="1230"/>
        <item x="418"/>
        <item x="764"/>
        <item x="1383"/>
        <item x="772"/>
        <item x="1251"/>
        <item x="1327"/>
        <item x="1013"/>
        <item x="1409"/>
        <item x="506"/>
        <item x="963"/>
        <item x="824"/>
        <item x="1365"/>
        <item x="1101"/>
        <item x="623"/>
        <item x="947"/>
        <item x="832"/>
        <item x="1412"/>
        <item x="121"/>
        <item x="678"/>
        <item x="1216"/>
        <item x="730"/>
        <item x="635"/>
        <item x="839"/>
        <item x="362"/>
        <item x="420"/>
        <item x="988"/>
        <item x="489"/>
        <item x="548"/>
        <item x="627"/>
        <item x="1126"/>
        <item x="869"/>
        <item x="1036"/>
        <item x="849"/>
        <item x="693"/>
        <item x="498"/>
        <item x="1204"/>
        <item x="750"/>
        <item x="1382"/>
        <item x="349"/>
        <item x="544"/>
        <item x="254"/>
        <item x="93"/>
        <item x="264"/>
        <item x="692"/>
        <item x="340"/>
        <item x="704"/>
        <item x="1318"/>
        <item x="518"/>
        <item x="634"/>
        <item x="52"/>
        <item x="1302"/>
        <item x="797"/>
        <item x="1271"/>
        <item x="740"/>
        <item x="956"/>
        <item x="213"/>
        <item x="836"/>
        <item x="1352"/>
        <item x="560"/>
        <item x="1374"/>
        <item x="910"/>
        <item x="1071"/>
        <item x="1015"/>
        <item x="475"/>
        <item x="564"/>
        <item x="323"/>
        <item x="467"/>
        <item x="1389"/>
        <item x="716"/>
        <item x="1333"/>
        <item x="476"/>
        <item x="709"/>
        <item x="488"/>
        <item x="687"/>
        <item x="1376"/>
        <item x="172"/>
        <item x="1189"/>
        <item x="363"/>
        <item x="1161"/>
        <item x="1401"/>
        <item x="458"/>
        <item x="720"/>
        <item x="780"/>
        <item x="1212"/>
        <item x="308"/>
        <item x="192"/>
        <item x="977"/>
        <item x="519"/>
        <item x="651"/>
        <item x="825"/>
        <item x="425"/>
        <item x="351"/>
        <item x="1093"/>
        <item x="580"/>
        <item x="324"/>
        <item x="191"/>
        <item x="1244"/>
        <item x="1237"/>
        <item x="296"/>
        <item x="461"/>
        <item x="247"/>
        <item x="287"/>
        <item x="628"/>
        <item x="1415"/>
        <item x="838"/>
        <item x="554"/>
        <item x="1032"/>
        <item x="294"/>
        <item x="837"/>
        <item x="297"/>
        <item x="167"/>
        <item x="826"/>
        <item x="234"/>
        <item x="606"/>
        <item x="56"/>
        <item x="382"/>
        <item x="269"/>
        <item x="1105"/>
        <item x="177"/>
        <item x="157"/>
        <item x="1293"/>
        <item x="512"/>
        <item x="752"/>
        <item x="187"/>
        <item x="1386"/>
        <item x="1414"/>
        <item x="1238"/>
        <item x="267"/>
        <item x="1014"/>
        <item x="501"/>
        <item x="455"/>
        <item x="1241"/>
        <item x="737"/>
        <item x="517"/>
        <item x="899"/>
        <item x="97"/>
        <item x="1371"/>
        <item x="907"/>
        <item x="1027"/>
        <item x="1173"/>
        <item x="632"/>
        <item x="107"/>
        <item x="1285"/>
        <item x="459"/>
        <item x="1086"/>
        <item x="85"/>
        <item x="106"/>
        <item x="1229"/>
        <item x="1090"/>
        <item x="1406"/>
        <item x="924"/>
        <item x="228"/>
        <item x="378"/>
        <item x="147"/>
        <item x="677"/>
        <item x="1156"/>
        <item x="1385"/>
        <item x="863"/>
        <item x="584"/>
        <item x="876"/>
        <item x="583"/>
        <item x="644"/>
        <item x="474"/>
        <item x="1306"/>
        <item x="616"/>
        <item x="337"/>
        <item x="676"/>
        <item x="1384"/>
        <item x="483"/>
        <item x="647"/>
        <item x="431"/>
        <item x="1097"/>
        <item x="327"/>
        <item x="1407"/>
        <item x="1387"/>
        <item x="885"/>
        <item x="1142"/>
        <item x="799"/>
        <item x="1178"/>
        <item x="1340"/>
        <item x="788"/>
        <item x="585"/>
        <item x="739"/>
        <item x="1360"/>
        <item x="395"/>
        <item x="1159"/>
        <item x="424"/>
        <item x="1125"/>
        <item x="198"/>
        <item x="96"/>
        <item x="442"/>
        <item x="307"/>
        <item x="1300"/>
        <item x="1072"/>
        <item x="100"/>
        <item x="445"/>
        <item x="320"/>
        <item x="132"/>
        <item x="1065"/>
        <item x="953"/>
        <item x="984"/>
        <item x="1270"/>
        <item x="851"/>
        <item x="1098"/>
        <item x="834"/>
        <item x="833"/>
        <item x="1193"/>
        <item x="28"/>
        <item x="568"/>
        <item x="1049"/>
        <item x="494"/>
        <item x="1172"/>
        <item x="725"/>
        <item x="434"/>
        <item x="71"/>
        <item x="246"/>
        <item x="126"/>
        <item x="159"/>
        <item x="813"/>
        <item x="1342"/>
        <item x="484"/>
        <item x="1400"/>
        <item x="961"/>
        <item x="1136"/>
        <item x="861"/>
        <item x="110"/>
        <item x="470"/>
        <item x="673"/>
        <item x="358"/>
        <item x="419"/>
        <item x="1263"/>
        <item x="1096"/>
        <item x="26"/>
        <item x="1239"/>
        <item x="539"/>
        <item x="1108"/>
        <item x="864"/>
        <item x="348"/>
        <item x="531"/>
        <item x="601"/>
        <item x="1002"/>
        <item x="714"/>
        <item x="417"/>
        <item x="1033"/>
        <item x="265"/>
        <item x="528"/>
        <item x="600"/>
        <item x="268"/>
        <item x="951"/>
        <item x="1268"/>
        <item x="1417"/>
        <item x="996"/>
        <item x="428"/>
        <item x="140"/>
        <item x="766"/>
        <item x="197"/>
        <item x="840"/>
        <item x="1218"/>
        <item x="1041"/>
        <item x="248"/>
        <item x="743"/>
        <item x="1050"/>
        <item x="768"/>
        <item x="457"/>
        <item x="617"/>
        <item x="888"/>
        <item x="1304"/>
        <item x="569"/>
        <item x="70"/>
        <item x="1366"/>
        <item x="118"/>
        <item x="1209"/>
        <item x="288"/>
        <item x="277"/>
        <item x="733"/>
        <item x="162"/>
        <item x="672"/>
        <item x="208"/>
        <item x="1235"/>
        <item x="397"/>
        <item x="1261"/>
        <item x="1194"/>
        <item x="618"/>
        <item x="341"/>
        <item x="173"/>
        <item x="398"/>
        <item x="904"/>
        <item x="1341"/>
        <item x="1113"/>
        <item x="862"/>
        <item x="533"/>
        <item x="761"/>
        <item x="440"/>
        <item x="790"/>
        <item x="154"/>
        <item x="133"/>
        <item x="892"/>
        <item x="4"/>
        <item x="549"/>
        <item x="762"/>
        <item x="842"/>
        <item x="1379"/>
        <item x="650"/>
        <item x="811"/>
        <item x="66"/>
        <item x="328"/>
        <item x="555"/>
        <item x="763"/>
        <item x="194"/>
        <item x="182"/>
        <item x="260"/>
        <item x="985"/>
        <item x="203"/>
        <item x="1199"/>
        <item x="662"/>
        <item x="586"/>
        <item x="1181"/>
        <item x="1369"/>
        <item x="636"/>
        <item x="1038"/>
        <item x="1344"/>
        <item x="1296"/>
        <item x="196"/>
        <item x="51"/>
        <item x="1197"/>
        <item x="236"/>
        <item x="1338"/>
        <item x="1214"/>
        <item x="976"/>
        <item x="359"/>
        <item x="40"/>
        <item x="47"/>
        <item x="261"/>
        <item x="1276"/>
        <item x="734"/>
        <item x="710"/>
        <item x="1245"/>
        <item x="1158"/>
        <item x="1408"/>
        <item x="1330"/>
        <item x="5"/>
        <item x="12"/>
        <item x="318"/>
        <item x="23"/>
        <item x="447"/>
        <item x="1373"/>
        <item x="1073"/>
        <item x="1206"/>
        <item x="646"/>
        <item x="844"/>
        <item x="1184"/>
        <item x="986"/>
        <item x="940"/>
        <item x="65"/>
        <item x="278"/>
        <item x="1287"/>
        <item x="703"/>
        <item x="613"/>
        <item x="437"/>
        <item x="497"/>
        <item x="1347"/>
        <item x="688"/>
        <item x="37"/>
        <item x="1018"/>
        <item x="215"/>
        <item x="1377"/>
        <item x="119"/>
        <item x="292"/>
        <item x="978"/>
        <item x="1331"/>
        <item x="223"/>
        <item x="1045"/>
        <item x="812"/>
        <item x="1141"/>
        <item x="271"/>
        <item x="185"/>
        <item x="1203"/>
        <item x="1316"/>
        <item x="1132"/>
        <item x="1363"/>
        <item x="643"/>
        <item x="83"/>
        <item x="1205"/>
        <item x="942"/>
        <item x="1019"/>
        <item x="747"/>
        <item x="280"/>
        <item x="1215"/>
        <item x="913"/>
        <item x="210"/>
        <item x="99"/>
        <item x="1040"/>
        <item x="625"/>
        <item x="911"/>
        <item x="570"/>
        <item x="1119"/>
        <item x="935"/>
        <item x="804"/>
        <item x="1135"/>
        <item x="786"/>
        <item x="668"/>
        <item x="314"/>
        <item x="1187"/>
        <item x="135"/>
        <item x="16"/>
        <item x="610"/>
        <item x="214"/>
        <item x="1103"/>
        <item x="1170"/>
        <item x="364"/>
        <item x="850"/>
        <item x="1037"/>
        <item x="392"/>
        <item x="1258"/>
        <item x="1069"/>
        <item x="515"/>
        <item x="370"/>
        <item x="905"/>
        <item x="987"/>
        <item x="1349"/>
        <item x="388"/>
        <item x="543"/>
        <item x="608"/>
        <item x="520"/>
        <item x="391"/>
        <item x="468"/>
        <item x="767"/>
        <item x="240"/>
        <item x="453"/>
        <item x="538"/>
        <item x="1064"/>
        <item x="393"/>
        <item x="1121"/>
        <item x="1104"/>
        <item x="877"/>
        <item x="992"/>
        <item x="1242"/>
        <item x="493"/>
        <item x="918"/>
        <item x="917"/>
        <item x="1253"/>
        <item x="91"/>
        <item x="1303"/>
        <item x="684"/>
        <item x="1396"/>
        <item x="933"/>
        <item x="611"/>
        <item x="301"/>
        <item x="873"/>
        <item x="136"/>
        <item x="671"/>
        <item x="952"/>
        <item x="249"/>
        <item x="342"/>
        <item x="782"/>
        <item x="332"/>
        <item x="443"/>
        <item x="1265"/>
        <item x="1171"/>
        <item x="1236"/>
        <item x="1140"/>
        <item x="1257"/>
        <item x="808"/>
        <item x="1356"/>
        <item x="1076"/>
        <item x="15"/>
        <item x="491"/>
        <item x="330"/>
        <item x="1191"/>
        <item x="1133"/>
        <item x="932"/>
        <item x="117"/>
        <item x="463"/>
        <item x="552"/>
        <item x="532"/>
        <item x="231"/>
        <item x="1129"/>
        <item x="537"/>
        <item x="843"/>
        <item x="1295"/>
        <item x="574"/>
        <item x="401"/>
        <item x="353"/>
        <item x="871"/>
        <item x="994"/>
        <item x="931"/>
        <item x="603"/>
        <item x="1088"/>
        <item x="930"/>
        <item x="619"/>
        <item x="293"/>
        <item x="1292"/>
        <item x="979"/>
        <item x="789"/>
        <item x="1420"/>
        <item x="473"/>
        <item x="321"/>
        <item x="421"/>
        <item x="738"/>
        <item x="78"/>
        <item x="2"/>
        <item x="1112"/>
        <item x="35"/>
        <item x="289"/>
        <item x="950"/>
        <item x="1299"/>
        <item x="244"/>
        <item x="125"/>
        <item x="1286"/>
        <item x="490"/>
        <item x="82"/>
        <item x="299"/>
        <item x="590"/>
        <item x="921"/>
        <item x="686"/>
        <item x="309"/>
        <item x="20"/>
        <item x="408"/>
        <item x="128"/>
        <item x="755"/>
        <item x="282"/>
        <item x="909"/>
        <item x="948"/>
        <item x="376"/>
        <item x="1312"/>
        <item x="708"/>
        <item x="559"/>
        <item x="1162"/>
        <item x="3"/>
        <item x="258"/>
        <item x="1221"/>
        <item x="19"/>
        <item x="534"/>
        <item x="1085"/>
        <item x="113"/>
        <item x="300"/>
        <item x="505"/>
        <item x="368"/>
        <item x="1066"/>
        <item x="1047"/>
        <item x="354"/>
        <item x="937"/>
        <item x="758"/>
        <item x="50"/>
        <item x="990"/>
        <item x="1029"/>
        <item x="356"/>
        <item x="1224"/>
        <item x="882"/>
        <item x="1201"/>
        <item x="874"/>
        <item x="1175"/>
        <item x="757"/>
        <item x="1058"/>
        <item x="591"/>
        <item x="1062"/>
        <item x="92"/>
        <item x="272"/>
        <item x="235"/>
        <item x="523"/>
        <item x="810"/>
        <item x="575"/>
        <item x="980"/>
        <item x="88"/>
        <item x="1346"/>
        <item x="938"/>
        <item x="1359"/>
        <item x="124"/>
        <item x="1053"/>
        <item x="535"/>
        <item x="807"/>
        <item x="895"/>
        <item x="413"/>
        <item x="389"/>
        <item x="138"/>
        <item x="387"/>
        <item x="0"/>
        <item x="396"/>
        <item x="695"/>
        <item x="596"/>
        <item x="438"/>
        <item x="1180"/>
        <item x="729"/>
        <item x="1123"/>
        <item x="1169"/>
        <item x="731"/>
        <item x="967"/>
        <item x="305"/>
        <item x="1039"/>
        <item x="981"/>
        <item x="274"/>
        <item x="290"/>
        <item x="1061"/>
        <item x="1419"/>
        <item x="915"/>
        <item x="478"/>
        <item x="195"/>
        <item x="64"/>
        <item x="242"/>
        <item x="116"/>
        <item x="741"/>
        <item x="565"/>
        <item x="853"/>
        <item x="641"/>
        <item x="802"/>
        <item x="1274"/>
        <item x="1106"/>
        <item x="638"/>
        <item x="42"/>
        <item x="315"/>
        <item x="310"/>
        <item x="1130"/>
        <item x="1391"/>
        <item x="1332"/>
        <item x="595"/>
        <item x="183"/>
        <item x="1362"/>
        <item x="31"/>
        <item x="993"/>
        <item x="791"/>
        <item x="219"/>
        <item x="464"/>
        <item x="526"/>
        <item x="394"/>
        <item x="872"/>
        <item x="524"/>
        <item x="1124"/>
        <item x="1372"/>
        <item x="1388"/>
        <item x="1007"/>
        <item x="916"/>
        <item x="76"/>
        <item x="266"/>
        <item x="592"/>
        <item x="732"/>
        <item x="1227"/>
        <item x="858"/>
        <item x="171"/>
        <item x="111"/>
        <item x="530"/>
        <item x="507"/>
        <item x="748"/>
        <item x="1324"/>
        <item x="169"/>
        <item x="815"/>
        <item x="903"/>
        <item x="1405"/>
        <item x="508"/>
        <item x="286"/>
        <item x="325"/>
        <item x="1127"/>
        <item x="1017"/>
        <item x="582"/>
        <item x="322"/>
        <item x="46"/>
        <item x="1026"/>
        <item x="58"/>
        <item x="661"/>
        <item x="896"/>
        <item x="361"/>
        <item x="1138"/>
        <item x="9"/>
        <item x="38"/>
        <item x="1269"/>
        <item x="966"/>
        <item x="1057"/>
        <item x="81"/>
        <item x="29"/>
        <item x="510"/>
        <item x="605"/>
        <item x="1280"/>
        <item x="633"/>
        <item x="547"/>
        <item x="369"/>
        <item x="357"/>
        <item x="1114"/>
        <item x="372"/>
        <item x="629"/>
        <item x="7"/>
        <item x="355"/>
        <item x="685"/>
        <item x="1309"/>
        <item x="1281"/>
        <item x="881"/>
        <item x="134"/>
        <item x="230"/>
        <item x="817"/>
        <item x="898"/>
        <item x="637"/>
        <item x="373"/>
        <item x="1283"/>
        <item x="1211"/>
        <item x="774"/>
        <item x="386"/>
        <item x="835"/>
        <item x="1351"/>
        <item x="614"/>
        <item x="74"/>
        <item x="1225"/>
        <item x="216"/>
        <item x="525"/>
        <item x="232"/>
        <item x="1284"/>
        <item x="1310"/>
        <item x="114"/>
        <item x="884"/>
        <item x="43"/>
        <item x="1301"/>
        <item x="319"/>
        <item x="728"/>
        <item x="1200"/>
        <item x="653"/>
        <item x="189"/>
        <item x="1084"/>
        <item x="795"/>
        <item x="1314"/>
        <item x="1339"/>
        <item x="414"/>
        <item x="718"/>
        <item x="972"/>
        <item x="975"/>
        <item x="1190"/>
        <item x="427"/>
        <item x="8"/>
        <item x="1297"/>
        <item x="674"/>
        <item x="1192"/>
        <item x="209"/>
        <item x="1252"/>
        <item x="588"/>
        <item x="108"/>
        <item x="664"/>
        <item x="146"/>
        <item x="217"/>
        <item x="1277"/>
        <item x="1323"/>
        <item x="255"/>
        <item x="1262"/>
        <item x="514"/>
        <item x="818"/>
        <item x="857"/>
        <item x="822"/>
        <item x="622"/>
        <item x="1147"/>
        <item x="814"/>
        <item x="1079"/>
        <item x="284"/>
        <item x="995"/>
        <item x="971"/>
        <item x="792"/>
        <item x="900"/>
        <item x="941"/>
        <item x="256"/>
        <item x="329"/>
        <item x="465"/>
        <item x="848"/>
        <item x="701"/>
        <item x="158"/>
        <item x="656"/>
        <item x="516"/>
        <item x="385"/>
        <item x="866"/>
        <item x="800"/>
        <item x="1009"/>
        <item x="456"/>
        <item x="1375"/>
        <item x="79"/>
        <item x="700"/>
        <item x="381"/>
        <item x="1399"/>
        <item x="908"/>
        <item x="1077"/>
        <item x="245"/>
        <item x="1164"/>
        <item x="1370"/>
        <item x="943"/>
        <item x="726"/>
        <item x="897"/>
        <item x="102"/>
        <item x="675"/>
        <item x="1143"/>
        <item x="1275"/>
        <item x="713"/>
        <item x="724"/>
        <item x="1160"/>
        <item x="1397"/>
        <item x="1307"/>
        <item x="24"/>
        <item x="1249"/>
        <item x="1357"/>
        <item x="460"/>
        <item x="901"/>
        <item x="188"/>
        <item x="1109"/>
        <item x="365"/>
        <item x="645"/>
        <item x="939"/>
        <item x="707"/>
        <item x="112"/>
        <item x="776"/>
        <item x="25"/>
        <item x="1319"/>
        <item x="69"/>
        <item x="233"/>
        <item x="928"/>
        <item x="1410"/>
        <item x="482"/>
        <item x="973"/>
        <item x="49"/>
        <item x="715"/>
        <item x="57"/>
        <item x="1368"/>
        <item x="73"/>
        <item x="1054"/>
        <item x="1082"/>
        <item x="920"/>
        <item x="809"/>
        <item x="660"/>
        <item x="454"/>
        <item x="775"/>
        <item x="55"/>
        <item x="736"/>
        <item x="145"/>
        <item x="1207"/>
        <item x="241"/>
        <item x="98"/>
        <item x="1246"/>
        <item x="1220"/>
        <item x="746"/>
        <item x="416"/>
        <item x="229"/>
        <item x="1005"/>
        <item x="492"/>
        <item x="1381"/>
        <item x="828"/>
        <item x="1329"/>
        <item x="577"/>
        <item x="649"/>
        <item x="1152"/>
        <item x="1317"/>
        <item x="166"/>
        <item x="594"/>
        <item x="597"/>
        <item x="371"/>
        <item x="889"/>
        <item x="923"/>
        <item x="1060"/>
        <item x="1051"/>
        <item x="778"/>
        <item x="220"/>
        <item x="1219"/>
        <item x="522"/>
        <item x="95"/>
        <item x="429"/>
        <item x="380"/>
        <item x="412"/>
        <item x="906"/>
        <item x="436"/>
        <item x="1393"/>
        <item x="226"/>
        <item x="1183"/>
        <item x="759"/>
        <item x="852"/>
        <item x="400"/>
        <item x="1416"/>
        <item x="1146"/>
        <item x="1273"/>
        <item x="477"/>
        <item x="1343"/>
        <item x="334"/>
        <item x="1031"/>
        <item x="1155"/>
        <item x="1075"/>
        <item x="621"/>
        <item x="39"/>
        <item x="1289"/>
        <item x="894"/>
        <item x="67"/>
        <item x="237"/>
        <item x="339"/>
        <item x="639"/>
        <item x="262"/>
        <item x="410"/>
        <item x="34"/>
        <item x="1102"/>
        <item x="1404"/>
        <item x="316"/>
        <item x="350"/>
        <item x="22"/>
        <item x="61"/>
        <item x="801"/>
        <item x="1326"/>
        <item x="1016"/>
        <item x="227"/>
        <item x="779"/>
        <item x="706"/>
        <item x="379"/>
        <item x="32"/>
        <item x="1228"/>
        <item x="259"/>
        <item x="30"/>
        <item x="141"/>
        <item x="122"/>
        <item x="238"/>
        <item x="944"/>
        <item x="1354"/>
        <item x="109"/>
        <item x="1137"/>
        <item x="1260"/>
        <item x="149"/>
        <item x="62"/>
        <item x="1131"/>
        <item x="1008"/>
        <item x="163"/>
        <item x="399"/>
        <item x="181"/>
        <item x="18"/>
        <item x="479"/>
        <item x="1233"/>
        <item x="304"/>
        <item x="658"/>
        <item x="823"/>
        <item x="1232"/>
        <item x="59"/>
        <item x="683"/>
        <item x="377"/>
        <item x="691"/>
        <item x="964"/>
        <item x="1035"/>
        <item x="1144"/>
        <item x="199"/>
        <item x="648"/>
        <item x="682"/>
        <item x="1046"/>
        <item x="344"/>
        <item x="1243"/>
        <item x="1247"/>
        <item x="1345"/>
        <item x="806"/>
        <item x="471"/>
        <item x="451"/>
        <item x="27"/>
        <item x="785"/>
        <item x="982"/>
        <item x="1080"/>
        <item x="527"/>
        <item x="1166"/>
        <item x="955"/>
        <item x="495"/>
        <item x="178"/>
        <item x="1290"/>
        <item x="435"/>
        <item x="48"/>
        <item x="587"/>
        <item x="1248"/>
        <item x="1148"/>
        <item x="352"/>
        <item x="902"/>
        <item x="60"/>
        <item x="599"/>
        <item x="312"/>
        <item x="115"/>
        <item x="390"/>
        <item x="174"/>
        <item x="1353"/>
        <item x="529"/>
        <item x="1001"/>
        <item x="1012"/>
        <item x="1034"/>
        <item x="168"/>
        <item x="250"/>
        <item x="504"/>
        <item x="193"/>
        <item x="744"/>
        <item x="212"/>
        <item x="1091"/>
        <item x="36"/>
        <item x="1364"/>
        <item x="1291"/>
        <item x="922"/>
        <item x="607"/>
        <item x="562"/>
        <item x="1063"/>
        <item x="631"/>
        <item x="131"/>
        <item x="870"/>
        <item x="1087"/>
        <item x="1322"/>
        <item x="1116"/>
        <item x="1134"/>
        <item x="571"/>
        <item x="1337"/>
        <item x="1067"/>
        <item x="891"/>
        <item x="164"/>
        <item x="1223"/>
        <item x="44"/>
        <item x="1264"/>
        <item x="1398"/>
        <item x="1176"/>
        <item x="335"/>
        <item x="1150"/>
        <item x="735"/>
        <item x="150"/>
        <item x="959"/>
        <item x="1411"/>
        <item x="1361"/>
        <item x="719"/>
        <item x="760"/>
        <item x="536"/>
        <item x="727"/>
        <item x="960"/>
        <item x="1030"/>
        <item x="285"/>
        <item x="14"/>
        <item x="279"/>
        <item x="298"/>
        <item x="6"/>
        <item x="1394"/>
        <item x="723"/>
        <item x="367"/>
        <item x="1320"/>
        <item x="1117"/>
        <item x="426"/>
        <item x="130"/>
        <item x="787"/>
        <item x="270"/>
        <item x="103"/>
        <item x="1022"/>
        <item x="221"/>
        <item x="689"/>
        <item x="1025"/>
        <item x="45"/>
        <item x="1367"/>
        <item x="1272"/>
        <item x="1186"/>
        <item x="276"/>
        <item x="867"/>
        <item x="1336"/>
        <item x="17"/>
        <item x="1254"/>
        <item x="630"/>
        <item x="499"/>
        <item x="827"/>
        <item x="1390"/>
        <item x="880"/>
        <item x="486"/>
        <item x="794"/>
        <item x="1418"/>
        <item x="1403"/>
        <item x="411"/>
        <item x="1413"/>
        <item x="846"/>
        <item x="1094"/>
        <item x="581"/>
        <item x="1083"/>
        <item x="1402"/>
        <item x="152"/>
        <item x="919"/>
        <item x="1288"/>
        <item x="1325"/>
        <item x="331"/>
        <item x="798"/>
        <item x="854"/>
        <item x="87"/>
        <item x="576"/>
        <item x="222"/>
        <item x="1392"/>
        <item x="1179"/>
        <item x="313"/>
        <item x="1044"/>
        <item x="914"/>
        <item x="200"/>
        <item x="551"/>
        <item x="721"/>
        <item x="1010"/>
        <item x="1177"/>
        <item x="317"/>
        <item x="1089"/>
        <item x="859"/>
        <item x="156"/>
        <item x="1074"/>
        <item x="598"/>
        <item x="626"/>
        <item x="1000"/>
        <item x="711"/>
        <item x="186"/>
        <item x="347"/>
        <item x="796"/>
        <item x="252"/>
        <item x="366"/>
        <item x="346"/>
        <item x="997"/>
        <item x="1139"/>
        <item x="433"/>
        <item x="384"/>
        <item x="572"/>
        <item x="63"/>
        <item x="542"/>
        <item x="1226"/>
        <item x="206"/>
        <item x="670"/>
        <item x="202"/>
        <item x="694"/>
        <item x="886"/>
        <item x="295"/>
        <item x="856"/>
        <item x="1380"/>
        <item x="105"/>
        <item x="170"/>
        <item x="1234"/>
        <item x="567"/>
        <item x="257"/>
        <item x="86"/>
        <item x="890"/>
        <item x="1004"/>
        <item x="1003"/>
        <item x="151"/>
        <item x="936"/>
        <item x="1043"/>
        <item x="690"/>
        <item x="699"/>
        <item x="176"/>
        <item x="949"/>
        <item x="893"/>
        <item x="137"/>
        <item x="1078"/>
        <item x="273"/>
        <item x="446"/>
        <item x="556"/>
        <item x="934"/>
        <item x="887"/>
        <item x="1282"/>
        <item x="503"/>
        <item x="165"/>
        <item x="139"/>
        <item x="702"/>
        <item x="696"/>
        <item x="1195"/>
        <item x="1167"/>
        <item x="326"/>
        <item x="422"/>
        <item x="679"/>
        <item x="211"/>
        <item x="409"/>
        <item x="970"/>
        <item x="160"/>
        <item x="1081"/>
        <item x="1348"/>
        <item x="819"/>
        <item x="946"/>
        <item x="640"/>
        <item x="680"/>
        <item x="821"/>
        <item x="620"/>
        <item x="830"/>
        <item x="201"/>
        <item x="783"/>
        <item x="868"/>
        <item x="283"/>
        <item x="291"/>
        <item x="968"/>
        <item x="579"/>
        <item x="239"/>
        <item x="773"/>
        <item x="487"/>
        <item x="275"/>
        <item x="820"/>
        <item x="500"/>
        <item x="753"/>
        <item x="161"/>
        <item x="153"/>
        <item x="311"/>
        <item x="698"/>
        <item x="1266"/>
        <item x="657"/>
        <item x="511"/>
        <item x="251"/>
        <item x="1095"/>
        <item x="243"/>
        <item x="11"/>
        <item x="33"/>
        <item x="1217"/>
        <item x="860"/>
        <item x="155"/>
        <item x="142"/>
        <item x="1315"/>
        <item x="1334"/>
        <item x="983"/>
        <item x="958"/>
        <item x="1378"/>
        <item x="21"/>
        <item x="1358"/>
        <item x="1231"/>
        <item x="441"/>
        <item x="781"/>
        <item x="945"/>
        <item x="847"/>
        <item x="845"/>
        <item x="1198"/>
        <item x="954"/>
        <item x="175"/>
        <item x="697"/>
        <item x="831"/>
        <item x="1"/>
        <item x="1255"/>
        <item x="1311"/>
        <item x="1145"/>
        <item x="1313"/>
        <item x="472"/>
        <item x="469"/>
        <item x="589"/>
        <item x="558"/>
        <item x="180"/>
        <item x="77"/>
        <item x="444"/>
        <item x="557"/>
        <item x="224"/>
        <item x="402"/>
        <item x="1115"/>
        <item x="179"/>
        <item x="253"/>
        <item x="925"/>
        <item x="1052"/>
        <item x="1182"/>
        <item x="593"/>
        <item x="929"/>
        <item x="54"/>
        <item x="407"/>
        <item x="771"/>
        <item x="336"/>
        <item x="1028"/>
        <item x="1256"/>
        <item x="969"/>
        <item x="756"/>
        <item x="1240"/>
        <item x="957"/>
        <item x="745"/>
        <item x="127"/>
        <item x="573"/>
        <item x="927"/>
        <item x="1149"/>
        <item x="1128"/>
        <item x="53"/>
        <item x="1006"/>
        <item x="502"/>
        <item x="912"/>
        <item x="1259"/>
        <item x="302"/>
        <item x="13"/>
        <item x="1321"/>
        <item x="1107"/>
        <item x="1092"/>
        <item x="989"/>
        <item x="1153"/>
        <item x="123"/>
        <item x="333"/>
        <item x="72"/>
        <item x="10"/>
        <item x="829"/>
        <item x="89"/>
        <item x="432"/>
        <item x="749"/>
        <item x="345"/>
        <item x="1048"/>
        <item x="855"/>
        <item x="521"/>
        <item x="1042"/>
        <item x="1110"/>
        <item x="751"/>
        <item x="1154"/>
        <item x="509"/>
        <item x="41"/>
        <item x="204"/>
        <item x="1100"/>
        <item x="1174"/>
        <item x="406"/>
        <item x="404"/>
        <item x="449"/>
        <item x="1055"/>
        <item x="1118"/>
        <item x="566"/>
        <item x="466"/>
        <item x="1070"/>
        <item x="816"/>
        <item x="705"/>
        <item x="218"/>
        <item x="225"/>
        <item x="343"/>
        <item x="769"/>
        <item x="777"/>
        <item x="1168"/>
        <item x="540"/>
        <item x="513"/>
        <item x="793"/>
        <item x="1355"/>
        <item x="1165"/>
        <item x="1196"/>
        <item x="770"/>
        <item x="1308"/>
        <item x="615"/>
        <item x="1151"/>
        <item x="1099"/>
        <item x="545"/>
        <item x="883"/>
        <item x="561"/>
        <item x="550"/>
        <item x="667"/>
        <item x="383"/>
        <item x="1222"/>
        <item x="68"/>
        <item x="129"/>
        <item x="101"/>
        <item x="452"/>
        <item x="722"/>
        <item x="754"/>
        <item x="998"/>
        <item x="450"/>
        <item x="448"/>
        <item x="1021"/>
        <item x="666"/>
        <item x="602"/>
        <item x="712"/>
        <item x="1250"/>
        <item x="1120"/>
        <item x="878"/>
        <item x="9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showAll="0">
      <items count="8154">
        <item x="5367"/>
        <item x="5913"/>
        <item x="3140"/>
        <item x="2256"/>
        <item x="642"/>
        <item x="6275"/>
        <item x="349"/>
        <item x="2291"/>
        <item x="6790"/>
        <item x="6516"/>
        <item x="3859"/>
        <item x="2822"/>
        <item x="2282"/>
        <item x="3430"/>
        <item x="2359"/>
        <item x="7204"/>
        <item x="2318"/>
        <item x="4186"/>
        <item x="695"/>
        <item x="3721"/>
        <item x="3481"/>
        <item x="204"/>
        <item x="7915"/>
        <item x="6420"/>
        <item x="247"/>
        <item x="5711"/>
        <item x="7758"/>
        <item x="4642"/>
        <item x="2493"/>
        <item x="701"/>
        <item x="4519"/>
        <item x="1888"/>
        <item x="4256"/>
        <item x="7074"/>
        <item x="5272"/>
        <item x="2204"/>
        <item x="7321"/>
        <item x="4537"/>
        <item x="1763"/>
        <item x="5217"/>
        <item x="6944"/>
        <item x="5702"/>
        <item x="833"/>
        <item x="3578"/>
        <item x="858"/>
        <item x="6556"/>
        <item x="5378"/>
        <item x="6152"/>
        <item x="4549"/>
        <item x="3407"/>
        <item x="956"/>
        <item x="50"/>
        <item x="6071"/>
        <item x="5915"/>
        <item x="7659"/>
        <item x="1401"/>
        <item x="326"/>
        <item x="4050"/>
        <item x="185"/>
        <item x="4511"/>
        <item x="1137"/>
        <item x="6264"/>
        <item x="1457"/>
        <item x="2094"/>
        <item x="57"/>
        <item x="6813"/>
        <item x="6453"/>
        <item x="3734"/>
        <item x="5440"/>
        <item x="4295"/>
        <item x="1794"/>
        <item x="385"/>
        <item x="7190"/>
        <item x="7035"/>
        <item x="388"/>
        <item x="3051"/>
        <item x="2273"/>
        <item x="5547"/>
        <item x="6882"/>
        <item x="5553"/>
        <item x="5953"/>
        <item x="3367"/>
        <item x="949"/>
        <item x="5516"/>
        <item x="1788"/>
        <item x="7242"/>
        <item x="2468"/>
        <item x="4372"/>
        <item x="3289"/>
        <item x="7780"/>
        <item x="2973"/>
        <item x="3965"/>
        <item x="6388"/>
        <item x="4668"/>
        <item x="5975"/>
        <item x="8150"/>
        <item x="7207"/>
        <item x="5379"/>
        <item x="3468"/>
        <item x="4213"/>
        <item x="7135"/>
        <item x="6836"/>
        <item x="6748"/>
        <item x="1500"/>
        <item x="1465"/>
        <item x="5012"/>
        <item x="1753"/>
        <item x="5801"/>
        <item x="4336"/>
        <item x="2237"/>
        <item x="3514"/>
        <item x="524"/>
        <item x="3324"/>
        <item x="193"/>
        <item x="3018"/>
        <item x="6540"/>
        <item x="5200"/>
        <item x="5983"/>
        <item x="2677"/>
        <item x="4337"/>
        <item x="4151"/>
        <item x="6715"/>
        <item x="6973"/>
        <item x="2510"/>
        <item x="5551"/>
        <item x="2400"/>
        <item x="4029"/>
        <item x="4091"/>
        <item x="2419"/>
        <item x="5093"/>
        <item x="4098"/>
        <item x="2364"/>
        <item x="1322"/>
        <item x="3885"/>
        <item x="320"/>
        <item x="868"/>
        <item x="8024"/>
        <item x="8013"/>
        <item x="4294"/>
        <item x="745"/>
        <item x="4622"/>
        <item x="3316"/>
        <item x="3574"/>
        <item x="6797"/>
        <item x="5213"/>
        <item x="432"/>
        <item x="1504"/>
        <item x="563"/>
        <item x="4278"/>
        <item x="7413"/>
        <item x="7115"/>
        <item x="2507"/>
        <item x="1447"/>
        <item x="7779"/>
        <item x="4477"/>
        <item x="3246"/>
        <item x="3633"/>
        <item x="7618"/>
        <item x="7150"/>
        <item x="6019"/>
        <item x="621"/>
        <item x="1928"/>
        <item x="1996"/>
        <item x="7936"/>
        <item x="5283"/>
        <item x="6828"/>
        <item x="6049"/>
        <item x="7348"/>
        <item x="2817"/>
        <item x="3363"/>
        <item x="4530"/>
        <item x="284"/>
        <item x="5446"/>
        <item x="849"/>
        <item x="5691"/>
        <item x="2360"/>
        <item x="5403"/>
        <item x="8083"/>
        <item x="7731"/>
        <item x="2418"/>
        <item x="2331"/>
        <item x="7371"/>
        <item x="626"/>
        <item x="3273"/>
        <item x="6574"/>
        <item x="5709"/>
        <item x="5057"/>
        <item x="7503"/>
        <item x="824"/>
        <item x="3794"/>
        <item x="8060"/>
        <item x="3805"/>
        <item x="2334"/>
        <item x="4774"/>
        <item x="4185"/>
        <item x="1986"/>
        <item x="3200"/>
        <item x="963"/>
        <item x="7438"/>
        <item x="4333"/>
        <item x="1309"/>
        <item x="1736"/>
        <item x="6441"/>
        <item x="1257"/>
        <item x="6395"/>
        <item x="1760"/>
        <item x="3341"/>
        <item x="43"/>
        <item x="1827"/>
        <item x="6635"/>
        <item x="4781"/>
        <item x="3312"/>
        <item x="7415"/>
        <item x="2467"/>
        <item x="686"/>
        <item x="4548"/>
        <item x="6929"/>
        <item x="492"/>
        <item x="7897"/>
        <item x="2869"/>
        <item x="7518"/>
        <item x="4344"/>
        <item x="7873"/>
        <item x="4571"/>
        <item x="2542"/>
        <item x="4788"/>
        <item x="472"/>
        <item x="7384"/>
        <item x="857"/>
        <item x="4987"/>
        <item x="4683"/>
        <item x="3004"/>
        <item x="1140"/>
        <item x="4935"/>
        <item x="5969"/>
        <item x="5244"/>
        <item x="912"/>
        <item x="3352"/>
        <item x="7225"/>
        <item x="4018"/>
        <item x="3995"/>
        <item x="1734"/>
        <item x="115"/>
        <item x="5499"/>
        <item x="5469"/>
        <item x="4820"/>
        <item x="2966"/>
        <item x="5782"/>
        <item x="7080"/>
        <item x="1327"/>
        <item x="6045"/>
        <item x="1471"/>
        <item x="6793"/>
        <item x="2801"/>
        <item x="352"/>
        <item x="2532"/>
        <item x="7683"/>
        <item x="5381"/>
        <item x="2489"/>
        <item x="926"/>
        <item x="3716"/>
        <item x="6832"/>
        <item x="3066"/>
        <item x="7548"/>
        <item x="6909"/>
        <item x="5153"/>
        <item x="6877"/>
        <item x="2015"/>
        <item x="2932"/>
        <item x="2363"/>
        <item x="4677"/>
        <item x="4472"/>
        <item x="5497"/>
        <item x="5503"/>
        <item x="4564"/>
        <item x="4806"/>
        <item x="5529"/>
        <item x="5845"/>
        <item x="4161"/>
        <item x="7373"/>
        <item x="1272"/>
        <item x="4166"/>
        <item x="1601"/>
        <item x="4773"/>
        <item x="5255"/>
        <item x="8066"/>
        <item x="4747"/>
        <item x="4807"/>
        <item x="1505"/>
        <item x="6089"/>
        <item x="6733"/>
        <item x="1095"/>
        <item x="1562"/>
        <item x="6106"/>
        <item x="4789"/>
        <item x="4312"/>
        <item x="2905"/>
        <item x="784"/>
        <item x="7055"/>
        <item x="3464"/>
        <item x="6865"/>
        <item x="3234"/>
        <item x="2484"/>
        <item x="5657"/>
        <item x="4062"/>
        <item x="5134"/>
        <item x="551"/>
        <item x="3730"/>
        <item x="1369"/>
        <item x="697"/>
        <item x="2226"/>
        <item x="459"/>
        <item x="1933"/>
        <item x="5461"/>
        <item x="641"/>
        <item x="6445"/>
        <item x="3258"/>
        <item x="3563"/>
        <item x="2601"/>
        <item x="4473"/>
        <item x="3016"/>
        <item x="3145"/>
        <item x="4653"/>
        <item x="2680"/>
        <item x="2655"/>
        <item x="2250"/>
        <item x="2583"/>
        <item x="1847"/>
        <item x="7721"/>
        <item x="1028"/>
        <item x="443"/>
        <item x="3183"/>
        <item x="1234"/>
        <item x="2884"/>
        <item x="7209"/>
        <item x="6718"/>
        <item x="4730"/>
        <item x="7352"/>
        <item x="1122"/>
        <item x="4195"/>
        <item x="556"/>
        <item x="4767"/>
        <item x="6393"/>
        <item x="7868"/>
        <item x="3205"/>
        <item x="6216"/>
        <item x="356"/>
        <item x="3719"/>
        <item x="4872"/>
        <item x="5673"/>
        <item x="3942"/>
        <item x="4627"/>
        <item x="7748"/>
        <item x="1153"/>
        <item x="3248"/>
        <item x="6592"/>
        <item x="4907"/>
        <item x="378"/>
        <item x="2413"/>
        <item x="4284"/>
        <item x="698"/>
        <item x="4736"/>
        <item x="838"/>
        <item x="6475"/>
        <item x="7948"/>
        <item x="607"/>
        <item x="7671"/>
        <item x="5789"/>
        <item x="1115"/>
        <item x="2225"/>
        <item x="4993"/>
        <item x="7786"/>
        <item x="6536"/>
        <item x="1150"/>
        <item x="1441"/>
        <item x="166"/>
        <item x="485"/>
        <item x="1704"/>
        <item x="5718"/>
        <item x="1428"/>
        <item x="2369"/>
        <item x="5508"/>
        <item x="4896"/>
        <item x="1818"/>
        <item x="7078"/>
        <item x="1022"/>
        <item x="4768"/>
        <item x="1792"/>
        <item x="6861"/>
        <item x="973"/>
        <item x="7990"/>
        <item x="7768"/>
        <item x="7546"/>
        <item x="1360"/>
        <item x="3782"/>
        <item x="1978"/>
        <item x="1535"/>
        <item x="2915"/>
        <item x="3895"/>
        <item x="2257"/>
        <item x="6782"/>
        <item x="6923"/>
        <item x="2238"/>
        <item x="5614"/>
        <item x="4150"/>
        <item x="792"/>
        <item x="2321"/>
        <item x="4925"/>
        <item x="887"/>
        <item x="7073"/>
        <item x="2568"/>
        <item x="5317"/>
        <item x="7918"/>
        <item x="2692"/>
        <item x="6764"/>
        <item x="2820"/>
        <item x="6009"/>
        <item x="7134"/>
        <item x="7733"/>
        <item x="7592"/>
        <item x="1418"/>
        <item x="1957"/>
        <item x="3520"/>
        <item x="6121"/>
        <item x="7931"/>
        <item x="4692"/>
        <item x="6578"/>
        <item x="1034"/>
        <item x="38"/>
        <item x="6353"/>
        <item x="3358"/>
        <item x="6419"/>
        <item x="983"/>
        <item x="3952"/>
        <item x="2307"/>
        <item x="3980"/>
        <item x="4039"/>
        <item x="5800"/>
        <item x="4696"/>
        <item x="3079"/>
        <item x="4053"/>
        <item x="7751"/>
        <item x="4109"/>
        <item x="520"/>
        <item x="2121"/>
        <item x="4241"/>
        <item x="5344"/>
        <item x="2666"/>
        <item x="2592"/>
        <item x="108"/>
        <item x="4328"/>
        <item x="6466"/>
        <item x="6362"/>
        <item x="709"/>
        <item x="4301"/>
        <item x="5363"/>
        <item x="2064"/>
        <item x="97"/>
        <item x="3114"/>
        <item x="4052"/>
        <item x="5514"/>
        <item x="7337"/>
        <item x="5880"/>
        <item x="6964"/>
        <item x="4948"/>
        <item x="5156"/>
        <item x="1319"/>
        <item x="5699"/>
        <item x="6927"/>
        <item x="2439"/>
        <item x="5942"/>
        <item x="4317"/>
        <item x="7556"/>
        <item x="2215"/>
        <item x="2909"/>
        <item x="3775"/>
        <item x="2050"/>
        <item x="7513"/>
        <item x="6853"/>
        <item x="6970"/>
        <item x="4518"/>
        <item x="7402"/>
        <item x="4787"/>
        <item x="3898"/>
        <item x="2459"/>
        <item x="906"/>
        <item x="6481"/>
        <item x="6709"/>
        <item x="5328"/>
        <item x="2074"/>
        <item x="1302"/>
        <item x="5796"/>
        <item x="4865"/>
        <item x="5965"/>
        <item x="6176"/>
        <item x="791"/>
        <item x="4316"/>
        <item x="3035"/>
        <item x="1890"/>
        <item x="1131"/>
        <item x="5382"/>
        <item x="1444"/>
        <item x="3375"/>
        <item x="7182"/>
        <item x="794"/>
        <item x="7739"/>
        <item x="1491"/>
        <item x="7981"/>
        <item x="3037"/>
        <item x="2804"/>
        <item x="1590"/>
        <item x="5696"/>
        <item x="4801"/>
        <item x="7194"/>
        <item x="2056"/>
        <item x="2990"/>
        <item x="7187"/>
        <item x="1699"/>
        <item x="2553"/>
        <item x="3493"/>
        <item x="6785"/>
        <item x="2504"/>
        <item x="3711"/>
        <item x="1635"/>
        <item x="6802"/>
        <item x="7914"/>
        <item x="3802"/>
        <item x="7966"/>
        <item x="2295"/>
        <item x="2823"/>
        <item x="6566"/>
        <item x="6555"/>
        <item x="3360"/>
        <item x="3834"/>
        <item x="8138"/>
        <item x="919"/>
        <item x="6763"/>
        <item x="783"/>
        <item x="4861"/>
        <item x="6780"/>
        <item x="4074"/>
        <item x="3101"/>
        <item x="5645"/>
        <item x="225"/>
        <item x="6507"/>
        <item x="3839"/>
        <item x="2131"/>
        <item x="8131"/>
        <item x="3393"/>
        <item x="5753"/>
        <item x="3369"/>
        <item x="1485"/>
        <item x="4279"/>
        <item x="4308"/>
        <item x="1587"/>
        <item x="7837"/>
        <item x="808"/>
        <item x="2898"/>
        <item x="63"/>
        <item x="1373"/>
        <item x="4600"/>
        <item x="5251"/>
        <item x="7879"/>
        <item x="814"/>
        <item x="2244"/>
        <item x="4706"/>
        <item x="1015"/>
        <item x="3259"/>
        <item x="5123"/>
        <item x="40"/>
        <item x="2090"/>
        <item x="948"/>
        <item x="1169"/>
        <item x="6993"/>
        <item x="2356"/>
        <item x="685"/>
        <item x="5987"/>
        <item x="308"/>
        <item x="486"/>
        <item x="7591"/>
        <item x="5040"/>
        <item x="4738"/>
        <item x="2628"/>
        <item x="2022"/>
        <item x="1126"/>
        <item x="7447"/>
        <item x="1300"/>
        <item x="7186"/>
        <item x="3364"/>
        <item x="5828"/>
        <item x="4732"/>
        <item x="2576"/>
        <item x="6027"/>
        <item x="5612"/>
        <item x="3788"/>
        <item x="5525"/>
        <item x="4139"/>
        <item x="2785"/>
        <item x="2411"/>
        <item x="911"/>
        <item x="6725"/>
        <item x="4043"/>
        <item x="3103"/>
        <item x="6195"/>
        <item x="298"/>
        <item x="1621"/>
        <item x="5060"/>
        <item x="3105"/>
        <item x="6213"/>
        <item x="5100"/>
        <item x="5870"/>
        <item x="2163"/>
        <item x="2684"/>
        <item x="5486"/>
        <item x="2515"/>
        <item x="7191"/>
        <item x="4277"/>
        <item x="134"/>
        <item x="216"/>
        <item x="5223"/>
        <item x="3899"/>
        <item x="2171"/>
        <item x="3228"/>
        <item x="1905"/>
        <item x="4113"/>
        <item x="6868"/>
        <item x="3889"/>
        <item x="6484"/>
        <item x="1467"/>
        <item x="4164"/>
        <item x="6235"/>
        <item x="3328"/>
        <item x="2821"/>
        <item x="4541"/>
        <item x="8119"/>
        <item x="4174"/>
        <item x="2930"/>
        <item x="5028"/>
        <item x="116"/>
        <item x="4251"/>
        <item x="4654"/>
        <item x="932"/>
        <item x="4128"/>
        <item x="3021"/>
        <item x="3081"/>
        <item x="7414"/>
        <item x="897"/>
        <item x="6650"/>
        <item x="1332"/>
        <item x="1754"/>
        <item x="3915"/>
        <item x="5958"/>
        <item x="1072"/>
        <item x="5708"/>
        <item x="5819"/>
        <item x="4092"/>
        <item x="3652"/>
        <item x="3668"/>
        <item x="3631"/>
        <item x="4531"/>
        <item x="7812"/>
        <item x="3524"/>
        <item x="1701"/>
        <item x="4534"/>
        <item x="2505"/>
        <item x="6753"/>
        <item x="461"/>
        <item x="4215"/>
        <item x="6979"/>
        <item x="1837"/>
        <item x="6972"/>
        <item x="3518"/>
        <item x="5105"/>
        <item x="7539"/>
        <item x="4720"/>
        <item x="5504"/>
        <item x="557"/>
        <item x="5962"/>
        <item x="3589"/>
        <item x="7814"/>
        <item x="6074"/>
        <item x="5949"/>
        <item x="6903"/>
        <item x="1862"/>
        <item x="5803"/>
        <item x="3143"/>
        <item x="1913"/>
        <item x="3137"/>
        <item x="2738"/>
        <item x="5988"/>
        <item x="1655"/>
        <item x="2757"/>
        <item x="3209"/>
        <item x="3084"/>
        <item x="6729"/>
        <item x="1958"/>
        <item x="2597"/>
        <item x="4107"/>
        <item x="2120"/>
        <item x="7108"/>
        <item x="513"/>
        <item x="3043"/>
        <item x="6777"/>
        <item x="1757"/>
        <item x="1065"/>
        <item x="224"/>
        <item x="4827"/>
        <item x="7214"/>
        <item x="1962"/>
        <item x="6875"/>
        <item x="5210"/>
        <item x="922"/>
        <item x="1096"/>
        <item x="6161"/>
        <item x="200"/>
        <item x="7529"/>
        <item x="7689"/>
        <item x="1440"/>
        <item x="4222"/>
        <item x="892"/>
        <item x="1803"/>
        <item x="7511"/>
        <item x="7795"/>
        <item x="1922"/>
        <item x="7677"/>
        <item x="6937"/>
        <item x="6800"/>
        <item x="6417"/>
        <item x="5721"/>
        <item x="5994"/>
        <item x="1399"/>
        <item x="959"/>
        <item x="4824"/>
        <item x="3722"/>
        <item x="790"/>
        <item x="6124"/>
        <item x="6433"/>
        <item x="787"/>
        <item x="8040"/>
        <item x="526"/>
        <item x="4589"/>
        <item x="768"/>
        <item x="7141"/>
        <item x="903"/>
        <item x="6590"/>
        <item x="5169"/>
        <item x="4118"/>
        <item x="1385"/>
        <item x="3522"/>
        <item x="91"/>
        <item x="1449"/>
        <item x="6340"/>
        <item x="5299"/>
        <item x="3981"/>
        <item x="2325"/>
        <item x="2873"/>
        <item x="781"/>
        <item x="1824"/>
        <item x="1370"/>
        <item x="7599"/>
        <item x="4283"/>
        <item x="4685"/>
        <item x="5227"/>
        <item x="947"/>
        <item x="5422"/>
        <item x="1248"/>
        <item x="4532"/>
        <item x="6405"/>
        <item x="2262"/>
        <item x="6598"/>
        <item x="6073"/>
        <item x="6692"/>
        <item x="3803"/>
        <item x="2809"/>
        <item x="6142"/>
        <item x="1187"/>
        <item x="505"/>
        <item x="4729"/>
        <item x="7029"/>
        <item x="3223"/>
        <item x="1519"/>
        <item x="3303"/>
        <item x="2983"/>
        <item x="1864"/>
        <item x="6350"/>
        <item x="4771"/>
        <item x="2416"/>
        <item x="4238"/>
        <item x="1971"/>
        <item x="6804"/>
        <item x="6551"/>
        <item x="5853"/>
        <item x="5170"/>
        <item x="7220"/>
        <item x="39"/>
        <item x="4032"/>
        <item x="5116"/>
        <item x="6985"/>
        <item x="6143"/>
        <item x="7065"/>
        <item x="5362"/>
        <item x="6337"/>
        <item x="6728"/>
        <item x="1848"/>
        <item x="7716"/>
        <item x="105"/>
        <item x="832"/>
        <item x="6268"/>
        <item x="119"/>
        <item x="4230"/>
        <item x="2483"/>
        <item x="309"/>
        <item x="1738"/>
        <item x="7562"/>
        <item x="71"/>
        <item x="7535"/>
        <item x="19"/>
        <item x="1603"/>
        <item x="6961"/>
        <item x="2341"/>
        <item x="3667"/>
        <item x="1117"/>
        <item x="1658"/>
        <item x="1125"/>
        <item x="276"/>
        <item x="2286"/>
        <item x="1801"/>
        <item x="3760"/>
        <item x="4096"/>
        <item x="1700"/>
        <item x="2016"/>
        <item x="7477"/>
        <item x="6477"/>
        <item x="67"/>
        <item x="2901"/>
        <item x="5976"/>
        <item x="1543"/>
        <item x="834"/>
        <item x="59"/>
        <item x="6499"/>
        <item x="1746"/>
        <item x="3926"/>
        <item x="5570"/>
        <item x="7091"/>
        <item x="7381"/>
        <item x="3274"/>
        <item x="5234"/>
        <item x="770"/>
        <item x="7331"/>
        <item x="5520"/>
        <item x="2608"/>
        <item x="3025"/>
        <item x="1464"/>
        <item x="583"/>
        <item x="4933"/>
        <item x="1972"/>
        <item x="3318"/>
        <item x="1408"/>
        <item x="3846"/>
        <item x="7773"/>
        <item x="1335"/>
        <item x="2457"/>
        <item x="4005"/>
        <item x="622"/>
        <item x="7917"/>
        <item x="4405"/>
        <item x="1299"/>
        <item x="4503"/>
        <item x="1133"/>
        <item x="7247"/>
        <item x="3613"/>
        <item x="6541"/>
        <item x="1578"/>
        <item x="1164"/>
        <item x="8014"/>
        <item x="6919"/>
        <item x="3486"/>
        <item x="7395"/>
        <item x="4227"/>
        <item x="6320"/>
        <item x="5798"/>
        <item x="1909"/>
        <item x="5995"/>
        <item x="3063"/>
        <item x="6249"/>
        <item x="5523"/>
        <item x="194"/>
        <item x="1740"/>
        <item x="4888"/>
        <item x="3608"/>
        <item x="1025"/>
        <item x="1955"/>
        <item x="4299"/>
        <item x="3157"/>
        <item x="4960"/>
        <item x="3876"/>
        <item x="203"/>
        <item x="3047"/>
        <item x="1920"/>
        <item x="7295"/>
        <item x="4797"/>
        <item x="7610"/>
        <item x="6670"/>
        <item x="6867"/>
        <item x="1968"/>
        <item x="1833"/>
        <item x="1682"/>
        <item x="5389"/>
        <item x="6035"/>
        <item x="4188"/>
        <item x="6037"/>
        <item x="1213"/>
        <item x="600"/>
        <item x="64"/>
        <item x="5686"/>
        <item x="6721"/>
        <item x="1921"/>
        <item x="5937"/>
        <item x="1678"/>
        <item x="6399"/>
        <item x="291"/>
        <item x="5428"/>
        <item x="6428"/>
        <item x="6981"/>
        <item x="3842"/>
        <item x="6155"/>
        <item x="3396"/>
        <item x="4481"/>
        <item x="1380"/>
        <item x="239"/>
        <item x="7398"/>
        <item x="4287"/>
        <item x="3831"/>
        <item x="6787"/>
        <item x="4533"/>
        <item x="7228"/>
        <item x="2142"/>
        <item x="5104"/>
        <item x="5101"/>
        <item x="2750"/>
        <item x="572"/>
        <item x="7880"/>
        <item x="2423"/>
        <item x="6422"/>
        <item x="5655"/>
        <item x="5876"/>
        <item x="2108"/>
        <item x="7143"/>
        <item x="2414"/>
        <item x="4365"/>
        <item x="8087"/>
        <item x="3538"/>
        <item x="5268"/>
        <item x="2066"/>
        <item x="6833"/>
        <item x="369"/>
        <item x="6626"/>
        <item x="3374"/>
        <item x="6887"/>
        <item x="4556"/>
        <item x="4763"/>
        <item x="243"/>
        <item x="2455"/>
        <item x="6723"/>
        <item x="2039"/>
        <item x="2211"/>
        <item x="2298"/>
        <item x="4490"/>
        <item x="4226"/>
        <item x="7250"/>
        <item x="6097"/>
        <item x="3932"/>
        <item x="884"/>
        <item x="5402"/>
        <item x="3099"/>
        <item x="7387"/>
        <item x="2866"/>
        <item x="1261"/>
        <item x="3710"/>
        <item x="5016"/>
        <item x="4929"/>
        <item x="4392"/>
        <item x="901"/>
        <item x="5303"/>
        <item x="6806"/>
        <item x="7816"/>
        <item x="4757"/>
        <item x="5811"/>
        <item x="4552"/>
        <item x="5957"/>
        <item x="5189"/>
        <item x="1994"/>
        <item x="5432"/>
        <item x="5042"/>
        <item x="4957"/>
        <item x="2514"/>
        <item x="6282"/>
        <item x="4570"/>
        <item x="387"/>
        <item x="3309"/>
        <item x="236"/>
        <item x="4020"/>
        <item x="3768"/>
        <item x="2218"/>
        <item x="3269"/>
        <item x="7388"/>
        <item x="6613"/>
        <item x="5530"/>
        <item x="1886"/>
        <item x="801"/>
        <item x="616"/>
        <item x="2328"/>
        <item x="6609"/>
        <item x="5237"/>
        <item x="5656"/>
        <item x="2283"/>
        <item x="1258"/>
        <item x="1112"/>
        <item x="2614"/>
        <item x="2875"/>
        <item x="2673"/>
        <item x="5777"/>
        <item x="58"/>
        <item x="7781"/>
        <item x="3231"/>
        <item x="6332"/>
        <item x="5963"/>
        <item x="2383"/>
        <item x="4634"/>
        <item x="4837"/>
        <item x="4362"/>
        <item x="7620"/>
        <item x="4596"/>
        <item x="126"/>
        <item x="5950"/>
        <item x="4666"/>
        <item x="4659"/>
        <item x="1741"/>
        <item x="6400"/>
        <item x="5605"/>
        <item x="7142"/>
        <item x="2315"/>
        <item x="6662"/>
        <item x="3085"/>
        <item x="7314"/>
        <item x="3401"/>
        <item x="2221"/>
        <item x="3350"/>
        <item x="7330"/>
        <item x="573"/>
        <item x="4298"/>
        <item x="594"/>
        <item x="4721"/>
        <item x="1828"/>
        <item x="25"/>
        <item x="7979"/>
        <item x="3823"/>
        <item x="7007"/>
        <item x="3022"/>
        <item x="7609"/>
        <item x="5636"/>
        <item x="6193"/>
        <item x="992"/>
        <item x="6906"/>
        <item x="4075"/>
        <item x="121"/>
        <item x="2297"/>
        <item x="815"/>
        <item x="2377"/>
        <item x="716"/>
        <item x="2060"/>
        <item x="3837"/>
        <item x="731"/>
        <item x="7172"/>
        <item x="880"/>
        <item x="5568"/>
        <item x="5359"/>
        <item x="2188"/>
        <item x="1036"/>
        <item x="2057"/>
        <item x="4927"/>
        <item x="2310"/>
        <item x="1111"/>
        <item x="7777"/>
        <item x="5812"/>
        <item x="2615"/>
        <item x="4236"/>
        <item x="6740"/>
        <item x="3912"/>
        <item x="5177"/>
        <item x="6495"/>
        <item x="979"/>
        <item x="3584"/>
        <item x="5462"/>
        <item x="5005"/>
        <item x="7676"/>
        <item x="1337"/>
        <item x="1062"/>
        <item x="6953"/>
        <item x="7862"/>
        <item x="6622"/>
        <item x="7809"/>
        <item x="6746"/>
        <item x="6295"/>
        <item x="610"/>
        <item x="3338"/>
        <item x="6526"/>
        <item x="7365"/>
        <item x="7351"/>
        <item x="1854"/>
        <item x="5684"/>
        <item x="789"/>
        <item x="1870"/>
        <item x="2367"/>
        <item x="6601"/>
        <item x="1424"/>
        <item x="2253"/>
        <item x="1537"/>
        <item x="4399"/>
        <item x="3770"/>
        <item x="3342"/>
        <item x="3479"/>
        <item x="1180"/>
        <item x="4845"/>
        <item x="7991"/>
        <item x="3883"/>
        <item x="4352"/>
        <item x="453"/>
        <item x="449"/>
        <item x="7636"/>
        <item x="3512"/>
        <item x="1286"/>
        <item x="4368"/>
        <item x="2925"/>
        <item x="4158"/>
        <item x="7405"/>
        <item x="6648"/>
        <item x="2075"/>
        <item x="4661"/>
        <item x="6545"/>
        <item x="5710"/>
        <item x="7547"/>
        <item x="2797"/>
        <item x="4686"/>
        <item x="1614"/>
        <item x="5294"/>
        <item x="7692"/>
        <item x="5436"/>
        <item x="1216"/>
        <item x="5263"/>
        <item x="2720"/>
        <item x="7706"/>
        <item x="3700"/>
        <item x="3565"/>
        <item x="12"/>
        <item x="2540"/>
        <item x="7272"/>
        <item x="2229"/>
        <item x="3009"/>
        <item x="3957"/>
        <item x="614"/>
        <item x="964"/>
        <item x="3767"/>
        <item x="6063"/>
        <item x="6180"/>
        <item x="2391"/>
        <item x="1940"/>
        <item x="6043"/>
        <item x="6595"/>
        <item x="6300"/>
        <item x="7788"/>
        <item x="6738"/>
        <item x="7046"/>
        <item x="2986"/>
        <item x="8134"/>
        <item x="7553"/>
        <item x="1178"/>
        <item x="3858"/>
        <item x="6586"/>
        <item x="4411"/>
        <item x="4046"/>
        <item x="2911"/>
        <item x="1906"/>
        <item x="2000"/>
        <item x="6665"/>
        <item x="1237"/>
        <item x="1270"/>
        <item x="1453"/>
        <item x="4253"/>
        <item x="4649"/>
        <item x="7977"/>
        <item x="4245"/>
        <item x="2625"/>
        <item x="6280"/>
        <item x="5632"/>
        <item x="2118"/>
        <item x="2366"/>
        <item x="1640"/>
        <item x="1560"/>
        <item x="7632"/>
        <item x="1785"/>
        <item x="1829"/>
        <item x="2659"/>
        <item x="1514"/>
        <item x="5956"/>
        <item x="498"/>
        <item x="2176"/>
        <item x="3285"/>
        <item x="7274"/>
        <item x="1227"/>
        <item x="6198"/>
        <item x="4439"/>
        <item x="6690"/>
        <item x="2026"/>
        <item x="6177"/>
        <item x="5448"/>
        <item x="3382"/>
        <item x="800"/>
        <item x="4938"/>
        <item x="7555"/>
        <item x="3575"/>
        <item x="7983"/>
        <item x="7138"/>
        <item x="6338"/>
        <item x="1054"/>
        <item x="1317"/>
        <item x="951"/>
        <item x="7613"/>
        <item x="4338"/>
        <item x="4137"/>
        <item x="1477"/>
        <item x="5890"/>
        <item x="96"/>
        <item x="3733"/>
        <item x="3299"/>
        <item x="7128"/>
        <item x="5476"/>
        <item x="3492"/>
        <item x="3102"/>
        <item x="1899"/>
        <item x="1974"/>
        <item x="1834"/>
        <item x="5058"/>
        <item x="3071"/>
        <item x="4702"/>
        <item x="7718"/>
        <item x="7346"/>
        <item x="2213"/>
        <item x="4242"/>
        <item x="7863"/>
        <item x="5609"/>
        <item x="4057"/>
        <item x="5321"/>
        <item x="286"/>
        <item x="4342"/>
        <item x="2967"/>
        <item x="6099"/>
        <item x="1032"/>
        <item x="8121"/>
        <item x="1345"/>
        <item x="4502"/>
        <item x="854"/>
        <item x="1580"/>
        <item x="7358"/>
        <item x="305"/>
        <item x="1977"/>
        <item x="1367"/>
        <item x="6407"/>
        <item x="5108"/>
        <item x="446"/>
        <item x="970"/>
        <item x="5912"/>
        <item x="4887"/>
        <item x="5791"/>
        <item x="4869"/>
        <item x="7633"/>
        <item x="5590"/>
        <item x="7593"/>
        <item x="7253"/>
        <item x="1916"/>
        <item x="3611"/>
        <item x="4038"/>
        <item x="1683"/>
        <item x="5296"/>
        <item x="6492"/>
        <item x="1265"/>
        <item x="1876"/>
        <item x="2394"/>
        <item x="7420"/>
        <item x="3463"/>
        <item x="5537"/>
        <item x="6995"/>
        <item x="8022"/>
        <item x="8129"/>
        <item x="7041"/>
        <item x="1061"/>
        <item x="1493"/>
        <item x="1027"/>
        <item x="3678"/>
        <item x="1579"/>
        <item x="6055"/>
        <item x="6398"/>
        <item x="6788"/>
        <item x="3921"/>
        <item x="1001"/>
        <item x="464"/>
        <item x="1550"/>
        <item x="3705"/>
        <item x="393"/>
        <item x="8110"/>
        <item x="7669"/>
        <item x="3163"/>
        <item x="2552"/>
        <item x="6892"/>
        <item x="5308"/>
        <item x="162"/>
        <item x="3152"/>
        <item x="7109"/>
        <item x="4694"/>
        <item x="2633"/>
        <item x="1510"/>
        <item x="2683"/>
        <item x="1663"/>
        <item x="1802"/>
        <item x="3206"/>
        <item x="2721"/>
        <item x="3609"/>
        <item x="150"/>
        <item x="1179"/>
        <item x="823"/>
        <item x="5467"/>
        <item x="5799"/>
        <item x="3225"/>
        <item x="7152"/>
        <item x="6233"/>
        <item x="534"/>
        <item x="5099"/>
        <item x="5208"/>
        <item x="8047"/>
        <item x="2123"/>
        <item x="3935"/>
        <item x="619"/>
        <item x="6762"/>
        <item x="1403"/>
        <item x="3729"/>
        <item x="2613"/>
        <item x="473"/>
        <item x="5342"/>
        <item x="1226"/>
        <item x="1462"/>
        <item x="1511"/>
        <item x="196"/>
        <item x="5037"/>
        <item x="3537"/>
        <item x="4958"/>
        <item x="7232"/>
        <item x="3626"/>
        <item x="7729"/>
        <item x="3372"/>
        <item x="4051"/>
        <item x="1220"/>
        <item x="501"/>
        <item x="2767"/>
        <item x="47"/>
        <item x="2437"/>
        <item x="6392"/>
        <item x="3394"/>
        <item x="2436"/>
        <item x="5927"/>
        <item x="3154"/>
        <item x="3427"/>
        <item x="4156"/>
        <item x="5240"/>
        <item x="3050"/>
        <item x="3405"/>
        <item x="5548"/>
        <item x="6539"/>
        <item x="1988"/>
        <item x="6845"/>
        <item x="8027"/>
        <item x="718"/>
        <item x="5644"/>
        <item x="7929"/>
        <item x="5124"/>
        <item x="7353"/>
        <item x="2970"/>
        <item x="3184"/>
        <item x="6700"/>
        <item x="493"/>
        <item x="2825"/>
        <item x="1726"/>
        <item x="1707"/>
        <item x="4873"/>
        <item x="293"/>
        <item x="7828"/>
        <item x="1651"/>
        <item x="2474"/>
        <item x="5667"/>
        <item x="2773"/>
        <item x="1896"/>
        <item x="5543"/>
        <item x="7264"/>
        <item x="1569"/>
        <item x="3817"/>
        <item x="4462"/>
        <item x="3530"/>
        <item x="4060"/>
        <item x="6455"/>
        <item x="866"/>
        <item x="274"/>
        <item x="3610"/>
        <item x="8068"/>
        <item x="5347"/>
        <item x="3446"/>
        <item x="2746"/>
        <item x="5872"/>
        <item x="946"/>
        <item x="5550"/>
        <item x="4844"/>
        <item x="7453"/>
        <item x="1099"/>
        <item x="5417"/>
        <item x="6503"/>
        <item x="3291"/>
        <item x="6356"/>
        <item x="1159"/>
        <item x="7815"/>
        <item x="3473"/>
        <item x="5775"/>
        <item x="496"/>
        <item x="893"/>
        <item x="5371"/>
        <item x="7493"/>
        <item x="2172"/>
        <item x="905"/>
        <item x="2926"/>
        <item x="3307"/>
        <item x="6234"/>
        <item x="4506"/>
        <item x="730"/>
        <item x="504"/>
        <item x="5935"/>
        <item x="7053"/>
        <item x="7106"/>
        <item x="3082"/>
        <item x="5635"/>
        <item x="938"/>
        <item x="1783"/>
        <item x="7831"/>
        <item x="6706"/>
        <item x="69"/>
        <item x="1807"/>
        <item x="3263"/>
        <item x="512"/>
        <item x="1490"/>
        <item x="147"/>
        <item x="3098"/>
        <item x="842"/>
        <item x="402"/>
        <item x="869"/>
        <item x="4076"/>
        <item x="4257"/>
        <item x="1856"/>
        <item x="5554"/>
        <item x="7735"/>
        <item x="2903"/>
        <item x="5229"/>
        <item x="5188"/>
        <item x="5863"/>
        <item x="3354"/>
        <item x="5518"/>
        <item x="6634"/>
        <item x="4618"/>
        <item x="7953"/>
        <item x="6253"/>
        <item x="7364"/>
        <item x="1768"/>
        <item x="3283"/>
        <item x="437"/>
        <item x="2347"/>
        <item x="3941"/>
        <item x="6641"/>
        <item x="6366"/>
        <item x="7776"/>
        <item x="1546"/>
        <item x="4486"/>
        <item x="2755"/>
        <item x="5068"/>
        <item x="6895"/>
        <item x="3745"/>
        <item x="5783"/>
        <item x="7005"/>
        <item x="3122"/>
        <item x="6732"/>
        <item x="2258"/>
        <item x="1010"/>
        <item x="4646"/>
        <item x="6261"/>
        <item x="5419"/>
        <item x="5324"/>
        <item x="2161"/>
        <item x="4467"/>
        <item x="2185"/>
        <item x="2302"/>
        <item x="5748"/>
        <item x="3500"/>
        <item x="7903"/>
        <item x="2687"/>
        <item x="1714"/>
        <item x="1147"/>
        <item x="1311"/>
        <item x="6928"/>
        <item x="7000"/>
        <item x="679"/>
        <item x="1725"/>
        <item x="112"/>
        <item x="2182"/>
        <item x="914"/>
        <item x="1561"/>
        <item x="7312"/>
        <item x="933"/>
        <item x="7313"/>
        <item x="72"/>
        <item x="4078"/>
        <item x="4866"/>
        <item x="5201"/>
        <item x="6162"/>
        <item x="703"/>
        <item x="4017"/>
        <item x="879"/>
        <item x="7323"/>
        <item x="3779"/>
        <item x="4980"/>
        <item x="1963"/>
        <item x="2907"/>
        <item x="5310"/>
        <item x="7587"/>
        <item x="1005"/>
        <item x="2168"/>
        <item x="4356"/>
        <item x="6731"/>
        <item x="6196"/>
        <item x="2252"/>
        <item x="1694"/>
        <item x="7525"/>
        <item x="6183"/>
        <item x="5918"/>
        <item x="5070"/>
        <item x="7805"/>
        <item x="4179"/>
        <item x="2049"/>
        <item x="8046"/>
        <item x="8123"/>
        <item x="1555"/>
        <item x="5910"/>
        <item x="1043"/>
        <item x="6385"/>
        <item x="6384"/>
        <item x="3920"/>
        <item x="1063"/>
        <item x="4995"/>
        <item x="6095"/>
        <item x="1291"/>
        <item x="5666"/>
        <item x="7071"/>
        <item x="761"/>
        <item x="6547"/>
        <item x="1014"/>
        <item x="4792"/>
        <item x="1793"/>
        <item x="5427"/>
        <item x="3878"/>
        <item x="3558"/>
        <item x="4135"/>
        <item x="4012"/>
        <item x="2173"/>
        <item x="2924"/>
        <item x="4909"/>
        <item x="2407"/>
        <item x="3554"/>
        <item x="6341"/>
        <item x="7514"/>
        <item x="3536"/>
        <item x="6098"/>
        <item x="2241"/>
        <item x="7902"/>
        <item x="6244"/>
        <item x="5287"/>
        <item x="4761"/>
        <item x="8086"/>
        <item x="6115"/>
        <item x="3623"/>
        <item x="1016"/>
        <item x="68"/>
        <item x="4880"/>
        <item x="8099"/>
        <item x="4026"/>
        <item x="6774"/>
        <item x="2695"/>
        <item x="7723"/>
        <item x="5997"/>
        <item x="411"/>
        <item x="2043"/>
        <item x="6389"/>
        <item x="240"/>
        <item x="4429"/>
        <item x="2770"/>
        <item x="6888"/>
        <item x="2486"/>
        <item x="4641"/>
        <item x="7707"/>
        <item x="2528"/>
        <item x="1328"/>
        <item x="2792"/>
        <item x="7824"/>
        <item x="5048"/>
        <item x="1081"/>
        <item x="6814"/>
        <item x="1943"/>
        <item x="6167"/>
        <item x="2098"/>
        <item x="7462"/>
        <item x="3467"/>
        <item x="3404"/>
        <item x="7472"/>
        <item x="8034"/>
        <item x="2920"/>
        <item x="5018"/>
        <item x="6926"/>
        <item x="7196"/>
        <item x="1017"/>
        <item x="7027"/>
        <item x="7459"/>
        <item x="3844"/>
        <item x="7349"/>
        <item x="4424"/>
        <item x="1315"/>
        <item x="1197"/>
        <item x="4675"/>
        <item x="66"/>
        <item x="2446"/>
        <item x="2338"/>
        <item x="6317"/>
        <item x="7893"/>
        <item x="1875"/>
        <item x="5677"/>
        <item x="11"/>
        <item x="3677"/>
        <item x="7881"/>
        <item x="7018"/>
        <item x="3211"/>
        <item x="3253"/>
        <item x="7455"/>
        <item x="652"/>
        <item x="4945"/>
        <item x="431"/>
        <item x="7720"/>
        <item x="5165"/>
        <item x="1376"/>
        <item x="4700"/>
        <item x="7315"/>
        <item x="5025"/>
        <item x="3498"/>
        <item x="3265"/>
        <item x="1076"/>
        <item x="7185"/>
        <item x="4703"/>
        <item x="16"/>
        <item x="4380"/>
        <item x="6570"/>
        <item x="6781"/>
        <item x="1439"/>
        <item x="5245"/>
        <item x="3311"/>
        <item x="1772"/>
        <item x="913"/>
        <item x="628"/>
        <item x="7434"/>
        <item x="3972"/>
        <item x="3319"/>
        <item x="1250"/>
        <item x="6563"/>
        <item x="3769"/>
        <item x="3264"/>
        <item x="6"/>
        <item x="283"/>
        <item x="4919"/>
        <item x="6897"/>
        <item x="1530"/>
        <item x="5685"/>
        <item x="3198"/>
        <item x="5928"/>
        <item x="4375"/>
        <item x="3121"/>
        <item x="3929"/>
        <item x="2648"/>
        <item x="7568"/>
        <item x="3886"/>
        <item x="3086"/>
        <item x="3650"/>
        <item x="4013"/>
        <item x="1506"/>
        <item x="4353"/>
        <item x="358"/>
        <item x="5750"/>
        <item x="3039"/>
        <item x="1975"/>
        <item x="5386"/>
        <item x="7647"/>
        <item x="2227"/>
        <item x="2314"/>
        <item x="5984"/>
        <item x="4986"/>
        <item x="4199"/>
        <item x="5088"/>
        <item x="7604"/>
        <item x="4100"/>
        <item x="7062"/>
        <item x="2723"/>
        <item x="4115"/>
        <item x="707"/>
        <item x="2698"/>
        <item x="4451"/>
        <item x="5415"/>
        <item x="361"/>
        <item x="285"/>
        <item x="4557"/>
        <item x="4590"/>
        <item x="7043"/>
        <item x="2913"/>
        <item x="5195"/>
        <item x="7724"/>
        <item x="5357"/>
        <item x="4579"/>
        <item x="1576"/>
        <item x="1882"/>
        <item x="8029"/>
        <item x="2354"/>
        <item x="4956"/>
        <item x="7361"/>
        <item x="7260"/>
        <item x="7465"/>
        <item x="6374"/>
        <item x="7178"/>
        <item x="1769"/>
        <item x="7229"/>
        <item x="2149"/>
        <item x="5429"/>
        <item x="3861"/>
        <item x="4321"/>
        <item x="1483"/>
        <item x="2808"/>
        <item x="2662"/>
        <item x="6684"/>
        <item x="604"/>
        <item x="7173"/>
        <item x="2068"/>
        <item x="5187"/>
        <item x="945"/>
        <item x="717"/>
        <item x="1946"/>
        <item x="578"/>
        <item x="1574"/>
        <item x="1970"/>
        <item x="311"/>
        <item x="3882"/>
        <item x="2941"/>
        <item x="5049"/>
        <item x="1796"/>
        <item x="42"/>
        <item x="3970"/>
        <item x="2083"/>
        <item x="136"/>
        <item x="4389"/>
        <item x="460"/>
        <item x="7884"/>
        <item x="6955"/>
        <item x="7289"/>
        <item x="2136"/>
        <item x="4610"/>
        <item x="3251"/>
        <item x="764"/>
        <item x="4297"/>
        <item x="3849"/>
        <item x="3475"/>
        <item x="825"/>
        <item x="6703"/>
        <item x="7374"/>
        <item x="7380"/>
        <item x="4460"/>
        <item x="427"/>
        <item x="4379"/>
        <item x="1721"/>
        <item x="6575"/>
        <item x="2865"/>
        <item x="7421"/>
        <item x="3313"/>
        <item x="3006"/>
        <item x="1961"/>
        <item x="6480"/>
        <item x="671"/>
        <item x="4612"/>
        <item x="5301"/>
        <item x="6583"/>
        <item x="341"/>
        <item x="960"/>
        <item x="7870"/>
        <item x="1479"/>
        <item x="5284"/>
        <item x="7791"/>
        <item x="762"/>
        <item x="4638"/>
        <item x="1195"/>
        <item x="7093"/>
        <item x="4258"/>
        <item x="2604"/>
        <item x="5555"/>
        <item x="7463"/>
        <item x="6266"/>
        <item x="1797"/>
        <item x="7087"/>
        <item x="2130"/>
        <item x="6584"/>
        <item x="5102"/>
        <item x="7468"/>
        <item x="7950"/>
        <item x="3712"/>
        <item x="3055"/>
        <item x="175"/>
        <item x="4492"/>
        <item x="7806"/>
        <item x="7051"/>
        <item x="6942"/>
        <item x="5179"/>
        <item x="6591"/>
        <item x="4580"/>
        <item x="5226"/>
        <item x="5625"/>
        <item x="8071"/>
        <item x="5171"/>
        <item x="2713"/>
        <item x="2537"/>
        <item x="8082"/>
        <item x="5460"/>
        <item x="3986"/>
        <item x="3950"/>
        <item x="7026"/>
        <item x="5416"/>
        <item x="1210"/>
        <item x="310"/>
        <item x="2398"/>
        <item x="177"/>
        <item x="5599"/>
        <item x="4676"/>
        <item x="6377"/>
        <item x="4516"/>
        <item x="6689"/>
        <item x="2950"/>
        <item x="7808"/>
        <item x="3229"/>
        <item x="1189"/>
        <item x="3511"/>
        <item x="821"/>
        <item x="7457"/>
        <item x="3268"/>
        <item x="5955"/>
        <item x="5842"/>
        <item x="2278"/>
        <item x="5249"/>
        <item x="2508"/>
        <item x="6842"/>
        <item x="7892"/>
        <item x="3582"/>
        <item x="6059"/>
        <item x="5069"/>
        <item x="6604"/>
        <item x="5"/>
        <item x="4010"/>
        <item x="5738"/>
        <item x="3804"/>
        <item x="5084"/>
        <item x="4476"/>
        <item x="87"/>
        <item x="272"/>
        <item x="4081"/>
        <item x="3658"/>
        <item x="4719"/>
        <item x="219"/>
        <item x="7668"/>
        <item x="4575"/>
        <item x="5959"/>
        <item x="4233"/>
        <item x="958"/>
        <item x="2460"/>
        <item x="7738"/>
        <item x="4790"/>
        <item x="6069"/>
        <item x="5080"/>
        <item x="4713"/>
        <item x="5241"/>
        <item x="2561"/>
        <item x="2535"/>
        <item x="1135"/>
        <item x="7271"/>
        <item x="1295"/>
        <item x="3497"/>
        <item x="7485"/>
        <item x="4983"/>
        <item x="254"/>
        <item x="3023"/>
        <item x="6997"/>
        <item x="164"/>
        <item x="705"/>
        <item x="5175"/>
        <item x="4452"/>
        <item x="2710"/>
        <item x="6031"/>
        <item x="5258"/>
        <item x="529"/>
        <item x="4990"/>
        <item x="3042"/>
        <item x="5651"/>
        <item x="2206"/>
        <item x="7490"/>
        <item x="3300"/>
        <item x="5522"/>
        <item x="3510"/>
        <item x="3450"/>
        <item x="6476"/>
        <item x="4027"/>
        <item x="4146"/>
        <item x="5273"/>
        <item x="2393"/>
        <item x="989"/>
        <item x="6568"/>
        <item x="3696"/>
        <item x="1277"/>
        <item x="142"/>
        <item x="6514"/>
        <item x="3000"/>
        <item x="6302"/>
        <item x="4971"/>
        <item x="3967"/>
        <item x="4121"/>
        <item x="5441"/>
        <item x="3317"/>
        <item x="1256"/>
        <item x="6487"/>
        <item x="7673"/>
        <item x="4735"/>
        <item x="1225"/>
        <item x="6900"/>
        <item x="1522"/>
        <item x="2921"/>
        <item x="5873"/>
        <item x="7644"/>
        <item x="806"/>
        <item x="7572"/>
        <item x="5623"/>
        <item x="4655"/>
        <item x="5335"/>
        <item x="5674"/>
        <item x="4825"/>
        <item x="7823"/>
        <item x="3185"/>
        <item x="2316"/>
        <item x="2837"/>
        <item x="740"/>
        <item x="2700"/>
        <item x="5671"/>
        <item x="3657"/>
        <item x="4381"/>
        <item x="62"/>
        <item x="6520"/>
        <item x="6269"/>
        <item x="6469"/>
        <item x="7125"/>
        <item x="2076"/>
        <item x="7332"/>
        <item x="836"/>
        <item x="6219"/>
        <item x="6140"/>
        <item x="1413"/>
        <item x="7092"/>
        <item x="7807"/>
        <item x="1314"/>
        <item x="3046"/>
        <item x="3451"/>
        <item x="3505"/>
        <item x="3765"/>
        <item x="1083"/>
        <item x="4142"/>
        <item x="2170"/>
        <item x="3592"/>
        <item x="2824"/>
        <item x="165"/>
        <item x="2353"/>
        <item x="3398"/>
        <item x="3416"/>
        <item x="3019"/>
        <item x="5351"/>
        <item x="2896"/>
        <item x="7326"/>
        <item x="5109"/>
        <item x="5690"/>
        <item x="2422"/>
        <item x="732"/>
        <item x="3577"/>
        <item x="3958"/>
        <item x="5558"/>
        <item x="7634"/>
        <item x="5837"/>
        <item x="898"/>
        <item x="1878"/>
        <item x="712"/>
        <item x="7685"/>
        <item x="221"/>
        <item x="252"/>
        <item x="2288"/>
        <item x="675"/>
        <item x="1419"/>
        <item x="1568"/>
        <item x="469"/>
        <item x="2224"/>
        <item x="6730"/>
        <item x="4690"/>
        <item x="20"/>
        <item x="4786"/>
        <item x="4650"/>
        <item x="6451"/>
        <item x="3241"/>
        <item x="4862"/>
        <item x="1613"/>
        <item x="3330"/>
        <item x="1798"/>
        <item x="3675"/>
        <item x="5831"/>
        <item x="6885"/>
        <item x="4921"/>
        <item x="2006"/>
        <item x="5637"/>
        <item x="3379"/>
        <item x="8070"/>
        <item x="4922"/>
        <item x="6655"/>
        <item x="5654"/>
        <item x="1838"/>
        <item x="2897"/>
        <item x="1710"/>
        <item x="7489"/>
        <item x="6649"/>
        <item x="306"/>
        <item x="5067"/>
        <item x="3813"/>
        <item x="2711"/>
        <item x="4206"/>
        <item x="5086"/>
        <item x="6175"/>
        <item x="8062"/>
        <item x="876"/>
        <item x="462"/>
        <item x="4584"/>
        <item x="4776"/>
        <item x="1675"/>
        <item x="2249"/>
        <item x="4527"/>
        <item x="5810"/>
        <item x="8064"/>
        <item x="7061"/>
        <item x="1052"/>
        <item x="5722"/>
        <item x="2242"/>
        <item x="998"/>
        <item x="1629"/>
        <item x="5492"/>
        <item x="5967"/>
        <item x="1832"/>
        <item x="6129"/>
        <item x="6239"/>
        <item x="555"/>
        <item x="4635"/>
        <item x="1545"/>
        <item x="1138"/>
        <item x="681"/>
        <item x="4852"/>
        <item x="5888"/>
        <item x="5943"/>
        <item x="4943"/>
        <item x="6893"/>
        <item x="4810"/>
        <item x="2403"/>
        <item x="8107"/>
        <item x="5903"/>
        <item x="3177"/>
        <item x="3756"/>
        <item x="5729"/>
        <item x="1090"/>
        <item x="1858"/>
        <item x="2962"/>
        <item x="3150"/>
        <item x="4265"/>
        <item x="1718"/>
        <item x="1591"/>
        <item x="4640"/>
        <item x="1341"/>
        <item x="5735"/>
        <item x="5348"/>
        <item x="3653"/>
        <item x="991"/>
        <item x="55"/>
        <item x="3165"/>
        <item x="3835"/>
        <item x="3384"/>
        <item x="324"/>
        <item x="7885"/>
        <item x="1343"/>
        <item x="2187"/>
        <item x="1703"/>
        <item x="736"/>
        <item x="5079"/>
        <item x="4378"/>
        <item x="6279"/>
        <item x="48"/>
        <item x="693"/>
        <item x="6727"/>
        <item x="6409"/>
        <item x="5930"/>
        <item x="2174"/>
        <item x="772"/>
        <item x="5063"/>
        <item x="1051"/>
        <item x="7265"/>
        <item x="4603"/>
        <item x="3820"/>
        <item x="334"/>
        <item x="6090"/>
        <item x="5261"/>
        <item x="1055"/>
        <item x="1822"/>
        <item x="5539"/>
        <item x="2996"/>
        <item x="603"/>
        <item x="2431"/>
        <item x="7407"/>
        <item x="3368"/>
        <item x="3984"/>
        <item x="2140"/>
        <item x="1745"/>
        <item x="7623"/>
        <item x="5409"/>
        <item x="6125"/>
        <item x="7602"/>
        <item x="3075"/>
        <item x="7586"/>
        <item x="2186"/>
        <item x="1495"/>
        <item x="3028"/>
        <item x="4665"/>
        <item x="7392"/>
        <item x="6194"/>
        <item x="6203"/>
        <item x="3973"/>
        <item x="3440"/>
        <item x="5424"/>
        <item x="6221"/>
        <item x="3366"/>
        <item x="5749"/>
        <item x="8100"/>
        <item x="6808"/>
        <item x="1677"/>
        <item x="3027"/>
        <item x="5262"/>
        <item x="1293"/>
        <item x="4559"/>
        <item x="3267"/>
        <item x="5437"/>
        <item x="2536"/>
        <item x="4496"/>
        <item x="3070"/>
        <item x="3516"/>
        <item x="73"/>
        <item x="5919"/>
        <item x="881"/>
        <item x="7291"/>
        <item x="4219"/>
        <item x="3392"/>
        <item x="4393"/>
        <item x="8026"/>
        <item x="29"/>
        <item x="6776"/>
        <item x="6120"/>
        <item x="2212"/>
        <item x="5566"/>
        <item x="2603"/>
        <item x="6498"/>
        <item x="3060"/>
        <item x="3963"/>
        <item x="4760"/>
        <item x="1719"/>
        <item x="2586"/>
        <item x="5456"/>
        <item x="1120"/>
        <item x="7971"/>
        <item x="2944"/>
        <item x="1871"/>
        <item x="4210"/>
        <item x="6664"/>
        <item x="4693"/>
        <item x="5011"/>
        <item x="5435"/>
        <item x="5565"/>
        <item x="6654"/>
        <item x="2003"/>
        <item x="4701"/>
        <item x="4247"/>
        <item x="6171"/>
        <item x="7075"/>
        <item x="7436"/>
        <item x="5478"/>
        <item x="6067"/>
        <item x="2651"/>
        <item x="6342"/>
        <item x="2190"/>
        <item x="5567"/>
        <item x="4510"/>
        <item x="4881"/>
        <item x="6373"/>
        <item x="7874"/>
        <item x="4611"/>
        <item x="6021"/>
        <item x="6710"/>
        <item x="6493"/>
        <item x="7049"/>
        <item x="6111"/>
        <item x="4453"/>
        <item x="4430"/>
        <item x="3072"/>
        <item x="5700"/>
        <item x="2819"/>
        <item x="3905"/>
        <item x="4569"/>
        <item x="6211"/>
        <item x="540"/>
        <item x="6256"/>
        <item x="1305"/>
        <item x="6157"/>
        <item x="5010"/>
        <item x="7246"/>
        <item x="6135"/>
        <item x="4438"/>
        <item x="739"/>
        <item x="10"/>
        <item x="6206"/>
        <item x="5147"/>
        <item x="1350"/>
        <item x="8057"/>
        <item x="1775"/>
        <item x="6276"/>
        <item x="2958"/>
        <item x="245"/>
        <item x="8130"/>
        <item x="8078"/>
        <item x="1908"/>
        <item x="156"/>
        <item x="1136"/>
        <item x="3758"/>
        <item x="4064"/>
        <item x="2453"/>
        <item x="2879"/>
        <item x="4103"/>
        <item x="3214"/>
        <item x="5033"/>
        <item x="6502"/>
        <item x="5697"/>
        <item x="6631"/>
        <item x="2388"/>
        <item x="4660"/>
        <item x="4444"/>
        <item x="1889"/>
        <item x="4059"/>
        <item x="7203"/>
        <item x="1069"/>
        <item x="1390"/>
        <item x="7538"/>
        <item x="7554"/>
        <item x="3346"/>
        <item x="2774"/>
        <item x="1245"/>
        <item x="6559"/>
        <item x="1038"/>
        <item x="415"/>
        <item x="3112"/>
        <item x="5864"/>
        <item x="7982"/>
        <item x="4870"/>
        <item x="5128"/>
        <item x="8144"/>
        <item x="4583"/>
        <item x="2982"/>
        <item x="5401"/>
        <item x="1664"/>
        <item x="2435"/>
        <item x="6010"/>
        <item x="2889"/>
        <item x="5925"/>
        <item x="3100"/>
        <item x="3439"/>
        <item x="4835"/>
        <item x="6767"/>
        <item x="4097"/>
        <item x="545"/>
        <item x="1182"/>
        <item x="2128"/>
        <item x="1292"/>
        <item x="2526"/>
        <item x="8048"/>
        <item x="2156"/>
        <item x="6946"/>
        <item x="1040"/>
        <item x="3660"/>
        <item x="1932"/>
        <item x="3204"/>
        <item x="2807"/>
        <item x="8141"/>
        <item x="5127"/>
        <item x="4924"/>
        <item x="235"/>
        <item x="4969"/>
        <item x="6504"/>
        <item x="750"/>
        <item x="7750"/>
        <item x="4911"/>
        <item x="1064"/>
        <item x="205"/>
        <item x="7333"/>
        <item x="0"/>
        <item x="1631"/>
        <item x="313"/>
        <item x="4746"/>
        <item x="5120"/>
        <item x="331"/>
        <item x="4315"/>
        <item x="1953"/>
        <item x="2480"/>
        <item x="4863"/>
        <item x="5578"/>
        <item x="2167"/>
        <item x="1787"/>
        <item x="6857"/>
        <item x="231"/>
        <item x="246"/>
        <item x="1338"/>
        <item x="4471"/>
        <item x="5866"/>
        <item x="1952"/>
        <item x="8143"/>
        <item x="4309"/>
        <item x="2438"/>
        <item x="1997"/>
        <item x="4160"/>
        <item x="8085"/>
        <item x="3124"/>
        <item x="5312"/>
        <item x="925"/>
        <item x="2839"/>
        <item x="3449"/>
        <item x="7800"/>
        <item x="2947"/>
        <item x="6185"/>
        <item x="6123"/>
        <item x="1831"/>
        <item x="3985"/>
        <item x="6020"/>
        <item x="6281"/>
        <item x="7957"/>
        <item x="2653"/>
        <item x="1723"/>
        <item x="4989"/>
        <item x="2672"/>
        <item x="2813"/>
        <item x="4697"/>
        <item x="6645"/>
        <item x="7226"/>
        <item x="1879"/>
        <item x="363"/>
        <item x="3744"/>
        <item x="4901"/>
        <item x="3187"/>
        <item x="996"/>
        <item x="4578"/>
        <item x="1649"/>
        <item x="2775"/>
        <item x="2533"/>
        <item x="3704"/>
        <item x="2760"/>
        <item x="325"/>
        <item x="1246"/>
        <item x="2857"/>
        <item x="397"/>
        <item x="3240"/>
        <item x="4147"/>
        <item x="6486"/>
        <item x="6532"/>
        <item x="2434"/>
        <item x="396"/>
        <item x="477"/>
        <item x="6367"/>
        <item x="6513"/>
        <item x="7925"/>
        <item x="6030"/>
        <item x="3621"/>
        <item x="7959"/>
        <item x="3811"/>
        <item x="4497"/>
        <item x="3681"/>
        <item x="6396"/>
        <item x="172"/>
        <item x="6602"/>
        <item x="1809"/>
        <item x="3065"/>
        <item x="1786"/>
        <item x="3996"/>
        <item x="372"/>
        <item x="5487"/>
        <item x="548"/>
        <item x="6144"/>
        <item x="2744"/>
        <item x="1423"/>
        <item x="2594"/>
        <item x="3190"/>
        <item x="4288"/>
        <item x="4327"/>
        <item x="2999"/>
        <item x="5085"/>
        <item x="7865"/>
        <item x="4111"/>
        <item x="3791"/>
        <item x="28"/>
        <item x="7501"/>
        <item x="6109"/>
        <item x="1163"/>
        <item x="4707"/>
        <item x="2346"/>
        <item x="4361"/>
        <item x="1352"/>
        <item x="4964"/>
        <item x="2479"/>
        <item x="5723"/>
        <item x="4412"/>
        <item x="2482"/>
        <item x="206"/>
        <item x="1425"/>
        <item x="5050"/>
        <item x="5610"/>
        <item x="7690"/>
        <item x="7757"/>
        <item x="3329"/>
        <item x="2498"/>
        <item x="2485"/>
        <item x="1684"/>
        <item x="637"/>
        <item x="1320"/>
        <item x="2401"/>
        <item x="1236"/>
        <item x="1132"/>
        <item x="7973"/>
        <item x="4509"/>
        <item x="7882"/>
        <item x="6174"/>
        <item x="1262"/>
        <item x="7116"/>
        <item x="1368"/>
        <item x="4941"/>
        <item x="6146"/>
        <item x="7875"/>
        <item x="4538"/>
        <item x="3026"/>
        <item x="6554"/>
        <item x="3662"/>
        <item x="7408"/>
        <item x="4616"/>
        <item x="3107"/>
        <item x="2748"/>
        <item x="5288"/>
        <item x="515"/>
        <item x="2640"/>
        <item x="3661"/>
        <item x="4928"/>
        <item x="850"/>
        <item x="1480"/>
        <item x="6015"/>
        <item x="1930"/>
        <item x="1770"/>
        <item x="1969"/>
        <item x="3917"/>
        <item x="2103"/>
        <item x="2521"/>
        <item x="3045"/>
        <item x="5897"/>
        <item x="2949"/>
        <item x="7765"/>
        <item x="7368"/>
        <item x="4204"/>
        <item x="3335"/>
        <item x="2575"/>
        <item x="5350"/>
        <item x="3448"/>
        <item x="1695"/>
        <item x="1656"/>
        <item x="5905"/>
        <item x="7699"/>
        <item x="702"/>
        <item x="3345"/>
        <item x="4048"/>
        <item x="2281"/>
        <item x="139"/>
        <item x="4466"/>
        <item x="398"/>
        <item x="1165"/>
        <item x="795"/>
        <item x="1269"/>
        <item x="7222"/>
        <item x="1231"/>
        <item x="1289"/>
        <item x="3971"/>
        <item x="4830"/>
        <item x="5506"/>
        <item x="4269"/>
        <item x="6184"/>
        <item x="5038"/>
        <item x="5418"/>
        <item x="7411"/>
        <item x="7619"/>
        <item x="6647"/>
        <item x="5222"/>
        <item x="5207"/>
        <item x="7127"/>
        <item x="4555"/>
        <item x="289"/>
        <item x="5474"/>
        <item x="2812"/>
        <item x="7212"/>
        <item x="4463"/>
        <item x="5110"/>
        <item x="6189"/>
        <item x="2610"/>
        <item x="1624"/>
        <item x="3351"/>
        <item x="5693"/>
        <item x="7417"/>
        <item x="5392"/>
        <item x="75"/>
        <item x="7262"/>
        <item x="5885"/>
        <item x="336"/>
        <item x="543"/>
        <item x="383"/>
        <item x="7273"/>
        <item x="6741"/>
        <item x="7864"/>
        <item x="2202"/>
        <item x="6425"/>
        <item x="3690"/>
        <item x="3824"/>
        <item x="3875"/>
        <item x="2861"/>
        <item x="2097"/>
        <item x="5804"/>
        <item x="2733"/>
        <item x="7906"/>
        <item x="2135"/>
        <item x="2427"/>
        <item x="445"/>
        <item x="1761"/>
        <item x="114"/>
        <item x="7581"/>
        <item x="5606"/>
        <item x="430"/>
        <item x="1326"/>
        <item x="4200"/>
        <item x="3409"/>
        <item x="7058"/>
        <item x="6719"/>
        <item x="4357"/>
        <item x="2001"/>
        <item x="7199"/>
        <item x="2078"/>
        <item x="851"/>
        <item x="5893"/>
        <item x="2513"/>
        <item x="4968"/>
        <item x="6191"/>
        <item x="2791"/>
        <item x="1575"/>
        <item x="4832"/>
        <item x="785"/>
        <item x="627"/>
        <item x="3074"/>
        <item x="1146"/>
        <item x="2032"/>
        <item x="5929"/>
        <item x="6438"/>
        <item x="1013"/>
        <item x="1842"/>
        <item x="5246"/>
        <item x="3822"/>
        <item x="7822"/>
        <item x="4994"/>
        <item x="8090"/>
        <item x="6663"/>
        <item x="2018"/>
        <item x="4671"/>
        <item x="4953"/>
        <item x="3651"/>
        <item x="7257"/>
        <item x="3142"/>
        <item x="6878"/>
        <item x="4848"/>
        <item x="1463"/>
        <item x="5627"/>
        <item x="167"/>
        <item x="7431"/>
        <item x="4796"/>
        <item x="3155"/>
        <item x="6390"/>
        <item x="5489"/>
        <item x="7821"/>
        <item x="6621"/>
        <item x="282"/>
        <item x="5595"/>
        <item x="3894"/>
        <item x="5054"/>
        <item x="4244"/>
        <item x="1688"/>
        <item x="3847"/>
        <item x="6799"/>
        <item x="7736"/>
        <item x="6284"/>
        <item x="3174"/>
        <item x="3943"/>
        <item x="6255"/>
        <item x="6046"/>
        <item x="5779"/>
        <item x="2440"/>
        <item x="3583"/>
        <item x="312"/>
        <item x="5542"/>
        <item x="2017"/>
        <item x="3390"/>
        <item x="1622"/>
        <item x="6133"/>
        <item x="1456"/>
        <item x="5008"/>
        <item x="7281"/>
        <item x="3867"/>
        <item x="8031"/>
        <item x="6548"/>
        <item x="7660"/>
        <item x="7427"/>
        <item x="3441"/>
        <item x="4829"/>
        <item x="4764"/>
        <item x="4875"/>
        <item x="2217"/>
        <item x="1318"/>
        <item x="774"/>
        <item x="5003"/>
        <item x="2989"/>
        <item x="1620"/>
        <item x="5271"/>
        <item x="1251"/>
        <item x="846"/>
        <item x="448"/>
        <item x="1984"/>
        <item x="6082"/>
        <item x="5029"/>
        <item x="863"/>
        <item x="1498"/>
        <item x="8001"/>
        <item x="2410"/>
        <item x="4196"/>
        <item x="4784"/>
        <item x="6065"/>
        <item x="7461"/>
        <item x="241"/>
        <item x="3077"/>
        <item x="6949"/>
        <item x="5449"/>
        <item x="8028"/>
        <item x="3180"/>
        <item x="5121"/>
        <item x="7409"/>
        <item x="1666"/>
        <item x="1215"/>
        <item x="3412"/>
        <item x="7896"/>
        <item x="2491"/>
        <item x="6231"/>
        <item x="546"/>
        <item x="2674"/>
        <item x="2073"/>
        <item x="4310"/>
        <item x="2046"/>
        <item x="2284"/>
        <item x="4205"/>
        <item x="3282"/>
        <item x="82"/>
        <item x="741"/>
        <item x="117"/>
        <item x="7244"/>
        <item x="4276"/>
        <item x="3798"/>
        <item x="5896"/>
        <item x="4594"/>
        <item x="110"/>
        <item x="4778"/>
        <item x="2248"/>
        <item x="1415"/>
        <item x="7429"/>
        <item x="5036"/>
        <item x="3934"/>
        <item x="6512"/>
        <item x="7826"/>
        <item x="7419"/>
        <item x="7549"/>
        <item x="6293"/>
        <item x="7200"/>
        <item x="2538"/>
        <item x="5247"/>
        <item x="1599"/>
        <item x="847"/>
        <item x="5759"/>
        <item x="5611"/>
        <item x="4821"/>
        <item x="5513"/>
        <item x="1188"/>
        <item x="694"/>
        <item x="6267"/>
        <item x="5094"/>
        <item x="5130"/>
        <item x="249"/>
        <item x="5329"/>
        <item x="1168"/>
        <item x="6638"/>
        <item x="7611"/>
        <item x="6962"/>
        <item x="2116"/>
        <item x="3252"/>
        <item x="6824"/>
        <item x="2025"/>
        <item x="7952"/>
        <item x="4814"/>
        <item x="2343"/>
        <item x="1239"/>
        <item x="1156"/>
        <item x="3162"/>
        <item x="451"/>
        <item x="4474"/>
        <item x="1351"/>
        <item x="7441"/>
        <item x="5848"/>
        <item x="2231"/>
        <item x="7688"/>
        <item x="5136"/>
        <item x="968"/>
        <item x="1840"/>
        <item x="2886"/>
        <item x="2201"/>
        <item x="3189"/>
        <item x="7938"/>
        <item x="6617"/>
        <item x="3117"/>
        <item x="6383"/>
        <item x="5843"/>
        <item x="2876"/>
        <item x="521"/>
        <item x="2669"/>
        <item x="2384"/>
        <item x="5183"/>
        <item x="7997"/>
        <item x="5009"/>
        <item x="8058"/>
        <item x="680"/>
        <item x="1244"/>
        <item x="1445"/>
        <item x="4432"/>
        <item x="4563"/>
        <item x="7606"/>
        <item x="3041"/>
        <item x="327"/>
        <item x="2793"/>
        <item x="6660"/>
        <item x="1192"/>
        <item x="658"/>
        <item x="804"/>
        <item x="1454"/>
        <item x="894"/>
        <item x="7693"/>
        <item x="782"/>
        <item x="8030"/>
        <item x="314"/>
        <item x="7428"/>
        <item x="2448"/>
        <item x="575"/>
        <item x="237"/>
        <item x="7770"/>
        <item x="5164"/>
        <item x="3873"/>
        <item x="805"/>
        <item x="1538"/>
        <item x="5600"/>
        <item x="4426"/>
        <item x="2843"/>
        <item x="1486"/>
        <item x="4900"/>
        <item x="7515"/>
        <item x="4125"/>
        <item x="1144"/>
        <item x="5745"/>
        <item x="7740"/>
        <item x="4856"/>
        <item x="3376"/>
        <item x="6051"/>
        <item x="553"/>
        <item x="2743"/>
        <item x="3761"/>
        <item x="5292"/>
        <item x="3852"/>
        <item x="2517"/>
        <item x="2189"/>
        <item x="7635"/>
        <item x="2319"/>
        <item x="5494"/>
        <item x="1484"/>
        <item x="8056"/>
        <item x="6612"/>
        <item x="2715"/>
        <item x="5815"/>
        <item x="6992"/>
        <item x="4751"/>
        <item x="3422"/>
        <item x="7221"/>
        <item x="1557"/>
        <item x="510"/>
        <item x="6116"/>
        <item x="3078"/>
        <item x="5053"/>
        <item x="2851"/>
        <item x="7077"/>
        <item x="6784"/>
        <item x="1799"/>
        <item x="2421"/>
        <item x="3855"/>
        <item x="7626"/>
        <item x="882"/>
        <item x="625"/>
        <item x="5115"/>
        <item x="5062"/>
        <item x="7886"/>
        <item x="7334"/>
        <item x="7230"/>
        <item x="6523"/>
        <item x="6872"/>
        <item x="5072"/>
        <item x="552"/>
        <item x="1844"/>
        <item x="6226"/>
        <item x="242"/>
        <item x="1158"/>
        <item x="7710"/>
        <item x="7571"/>
        <item x="3194"/>
        <item x="6543"/>
        <item x="4445"/>
        <item x="5650"/>
        <item x="3780"/>
        <item x="6614"/>
        <item x="6248"/>
        <item x="1018"/>
        <item x="1310"/>
        <item x="8037"/>
        <item x="2663"/>
        <item x="5353"/>
        <item x="3743"/>
        <item x="1333"/>
        <item x="7820"/>
        <item x="3936"/>
        <item x="7778"/>
        <item x="2539"/>
        <item x="214"/>
        <item x="6128"/>
        <item x="5398"/>
        <item x="4105"/>
        <item x="1409"/>
        <item x="5841"/>
        <item x="24"/>
        <item x="7282"/>
        <item x="290"/>
        <item x="550"/>
        <item x="1523"/>
        <item x="5844"/>
        <item x="6529"/>
        <item x="346"/>
        <item x="2008"/>
        <item x="940"/>
        <item x="335"/>
        <item x="7394"/>
        <item x="1276"/>
        <item x="3976"/>
        <item x="908"/>
        <item x="7010"/>
        <item x="6141"/>
        <item x="5707"/>
        <item x="581"/>
        <item x="5720"/>
        <item x="6549"/>
        <item x="4318"/>
        <item x="2340"/>
        <item x="317"/>
        <item x="7449"/>
        <item x="4028"/>
        <item x="7785"/>
        <item x="6567"/>
        <item x="4617"/>
        <item x="3706"/>
        <item x="4576"/>
        <item x="7662"/>
        <item x="1981"/>
        <item x="1172"/>
        <item x="6188"/>
        <item x="596"/>
        <item x="7691"/>
        <item x="595"/>
        <item x="1378"/>
        <item x="2309"/>
        <item x="2620"/>
        <item x="7742"/>
        <item x="3466"/>
        <item x="109"/>
        <item x="3659"/>
        <item x="5006"/>
        <item x="4615"/>
        <item x="1873"/>
        <item x="2376"/>
        <item x="1502"/>
        <item x="6850"/>
        <item x="2503"/>
        <item x="7254"/>
        <item x="6840"/>
        <item x="1608"/>
        <item x="7309"/>
        <item x="4884"/>
        <item x="6290"/>
        <item x="5215"/>
        <item x="1935"/>
        <item x="1636"/>
        <item x="4421"/>
        <item x="657"/>
        <item x="7311"/>
        <item x="676"/>
        <item x="6091"/>
        <item x="5545"/>
        <item x="120"/>
        <item x="1830"/>
        <item x="5443"/>
        <item x="4307"/>
        <item x="6999"/>
        <item x="6208"/>
        <item x="720"/>
        <item x="1533"/>
        <item x="7002"/>
        <item x="5538"/>
        <item x="2428"/>
        <item x="6913"/>
        <item x="6278"/>
        <item x="2745"/>
        <item x="6190"/>
        <item x="6000"/>
        <item x="6948"/>
        <item x="6452"/>
        <item x="3118"/>
        <item x="1573"/>
        <item x="1209"/>
        <item x="5431"/>
        <item x="6576"/>
        <item x="1073"/>
        <item x="3015"/>
        <item x="1551"/>
        <item x="4662"/>
        <item x="5327"/>
        <item x="2965"/>
        <item x="1003"/>
        <item x="6987"/>
        <item x="5960"/>
        <item x="5295"/>
        <item x="5071"/>
        <item x="1860"/>
        <item x="3826"/>
        <item x="4657"/>
        <item x="6237"/>
        <item x="7290"/>
        <item x="5266"/>
        <item x="8128"/>
        <item x="2957"/>
        <item x="1420"/>
        <item x="7426"/>
        <item x="1235"/>
        <item x="6569"/>
        <item x="4855"/>
        <item x="302"/>
        <item x="7328"/>
        <item x="2664"/>
        <item x="2322"/>
        <item x="27"/>
        <item x="125"/>
        <item x="4063"/>
        <item x="8149"/>
        <item x="773"/>
        <item x="5879"/>
        <item x="3646"/>
        <item x="217"/>
        <item x="7898"/>
        <item x="1722"/>
        <item x="5687"/>
        <item x="2020"/>
        <item x="1611"/>
        <item x="6321"/>
        <item x="4709"/>
        <item x="6394"/>
        <item x="1298"/>
        <item x="7954"/>
        <item x="8091"/>
        <item x="2916"/>
        <item x="463"/>
        <item x="3236"/>
        <item x="1911"/>
        <item x="1517"/>
        <item x="7508"/>
        <item x="6220"/>
        <item x="4716"/>
        <item x="4044"/>
        <item x="4218"/>
        <item x="771"/>
        <item x="7825"/>
        <item x="5576"/>
        <item x="1060"/>
        <item x="7827"/>
        <item x="3856"/>
        <item x="2705"/>
        <item x="95"/>
        <item x="7607"/>
        <item x="2912"/>
        <item x="3836"/>
        <item x="5807"/>
        <item x="5400"/>
        <item x="5577"/>
        <item x="3742"/>
        <item x="263"/>
        <item x="6467"/>
        <item x="2617"/>
        <item x="4803"/>
        <item x="8077"/>
        <item x="4136"/>
        <item x="1023"/>
        <item x="5945"/>
        <item x="7481"/>
        <item x="1431"/>
        <item x="9"/>
        <item x="4117"/>
        <item x="7797"/>
        <item x="5408"/>
        <item x="85"/>
        <item x="6770"/>
        <item x="875"/>
        <item x="7100"/>
        <item x="4119"/>
        <item x="1553"/>
        <item x="1765"/>
        <item x="6296"/>
        <item x="6707"/>
        <item x="3387"/>
        <item x="2233"/>
        <item x="6904"/>
        <item x="559"/>
        <item x="1735"/>
        <item x="1154"/>
        <item x="7681"/>
        <item x="6508"/>
        <item x="1446"/>
        <item x="8093"/>
        <item x="758"/>
        <item x="7444"/>
        <item x="2124"/>
        <item x="5533"/>
        <item x="4937"/>
        <item x="3461"/>
        <item x="4355"/>
        <item x="5776"/>
        <item x="5978"/>
        <item x="3864"/>
        <item x="202"/>
        <item x="7151"/>
        <item x="999"/>
        <item x="2940"/>
        <item x="1594"/>
        <item x="7939"/>
        <item x="6022"/>
        <item x="6038"/>
        <item x="3087"/>
        <item x="4272"/>
        <item x="6950"/>
        <item x="2706"/>
        <item x="1271"/>
        <item x="7792"/>
        <item x="4605"/>
        <item x="5320"/>
        <item x="7649"/>
        <item x="3216"/>
        <item x="5430"/>
        <item x="5046"/>
        <item x="6958"/>
        <item x="5374"/>
        <item x="4620"/>
        <item x="3487"/>
        <item x="1325"/>
        <item x="7344"/>
        <item x="6308"/>
        <item x="3974"/>
        <item x="2038"/>
        <item x="4936"/>
        <item x="2323"/>
        <item x="519"/>
        <item x="4918"/>
        <item x="6421"/>
        <item x="6699"/>
        <item x="3474"/>
        <item x="2931"/>
        <item x="7523"/>
        <item x="5695"/>
        <item x="7205"/>
        <item x="5477"/>
        <item x="7726"/>
        <item x="2668"/>
        <item x="7317"/>
        <item x="1616"/>
        <item x="1438"/>
        <item x="4910"/>
        <item x="7569"/>
        <item x="6869"/>
        <item x="5931"/>
        <item x="3164"/>
        <item x="3419"/>
        <item x="7700"/>
        <item x="6207"/>
        <item x="3866"/>
        <item x="5238"/>
        <item x="4743"/>
        <item x="3727"/>
        <item x="1960"/>
        <item x="4500"/>
        <item x="1944"/>
        <item x="5479"/>
        <item x="2590"/>
        <item x="4882"/>
        <item x="1459"/>
        <item x="7023"/>
        <item x="3138"/>
        <item x="2154"/>
        <item x="8044"/>
        <item x="1670"/>
        <item x="7799"/>
        <item x="6085"/>
        <item x="7132"/>
        <item x="3490"/>
        <item x="6984"/>
        <item x="3781"/>
        <item x="3222"/>
        <item x="5716"/>
        <item x="3032"/>
        <item x="3169"/>
        <item x="143"/>
        <item x="4970"/>
        <item x="509"/>
        <item x="6199"/>
        <item x="1190"/>
        <item x="4508"/>
        <item x="2267"/>
        <item x="3718"/>
        <item x="8124"/>
        <item x="5274"/>
        <item x="6147"/>
        <item x="1450"/>
        <item x="3937"/>
        <item x="3812"/>
        <item x="2722"/>
        <item x="820"/>
        <item x="131"/>
        <item x="2870"/>
        <item x="2264"/>
        <item x="6557"/>
        <item x="2589"/>
        <item x="2102"/>
        <item x="1088"/>
        <item x="4599"/>
        <item x="7565"/>
        <item x="7416"/>
        <item x="2519"/>
        <item x="855"/>
        <item x="3796"/>
        <item x="2349"/>
        <item x="5013"/>
        <item x="444"/>
        <item x="5704"/>
        <item x="4305"/>
        <item x="6127"/>
        <item x="6434"/>
        <item x="7576"/>
        <item x="1488"/>
        <item x="4920"/>
        <item x="5114"/>
        <item x="7466"/>
        <item x="2899"/>
        <item x="6552"/>
        <item x="3395"/>
        <item x="4351"/>
        <item x="5345"/>
        <item x="1046"/>
        <item x="3597"/>
        <item x="3585"/>
        <item x="3535"/>
        <item x="2497"/>
        <item x="1544"/>
        <item x="8069"/>
        <item x="4898"/>
        <item x="2596"/>
        <item x="3478"/>
        <item x="2900"/>
        <item x="413"/>
        <item x="1057"/>
        <item x="3230"/>
        <item x="3816"/>
        <item x="8112"/>
        <item x="5211"/>
        <item x="531"/>
        <item x="5219"/>
        <item x="4999"/>
        <item x="1212"/>
        <item x="6775"/>
        <item x="3504"/>
        <item x="816"/>
        <item x="3778"/>
        <item x="775"/>
        <item x="3627"/>
        <item x="1789"/>
        <item x="2153"/>
        <item x="2177"/>
        <item x="5191"/>
        <item x="1175"/>
        <item x="5762"/>
        <item x="6427"/>
        <item x="5106"/>
        <item x="5465"/>
        <item x="2749"/>
        <item x="7011"/>
        <item x="3620"/>
        <item x="638"/>
        <item x="1232"/>
        <item x="6424"/>
        <item x="4056"/>
        <item x="6230"/>
        <item x="1181"/>
        <item x="1434"/>
        <item x="769"/>
        <item x="4173"/>
        <item x="4572"/>
        <item x="690"/>
        <item x="1520"/>
        <item x="639"/>
        <item x="3682"/>
        <item x="3403"/>
        <item x="7164"/>
        <item x="1980"/>
        <item x="2841"/>
        <item x="7478"/>
        <item x="5821"/>
        <item x="3245"/>
        <item x="4120"/>
        <item x="4656"/>
        <item x="7171"/>
        <item x="5560"/>
        <item x="2138"/>
        <item x="4609"/>
        <item x="2151"/>
        <item x="6034"/>
        <item x="7578"/>
        <item x="182"/>
        <item x="542"/>
        <item x="809"/>
        <item x="6843"/>
        <item x="5081"/>
        <item x="3591"/>
        <item x="7148"/>
        <item x="6967"/>
        <item x="3092"/>
        <item x="7637"/>
        <item x="118"/>
        <item x="5194"/>
        <item x="1532"/>
        <item x="2657"/>
        <item x="841"/>
        <item x="4437"/>
        <item x="99"/>
        <item x="3949"/>
        <item x="2390"/>
        <item x="4388"/>
        <item x="2951"/>
        <item x="2844"/>
        <item x="3833"/>
        <item x="46"/>
        <item x="6412"/>
        <item x="1094"/>
        <item x="135"/>
        <item x="4223"/>
        <item x="5340"/>
        <item x="3561"/>
        <item x="6305"/>
        <item x="2304"/>
        <item x="6339"/>
        <item x="1639"/>
        <item x="6683"/>
        <item x="4984"/>
        <item x="5922"/>
        <item x="6931"/>
        <item x="5562"/>
        <item x="2452"/>
        <item x="3509"/>
        <item x="3830"/>
        <item x="5309"/>
        <item x="5482"/>
        <item x="7956"/>
        <item x="7147"/>
        <item x="2052"/>
        <item x="2938"/>
        <item x="4793"/>
        <item x="5091"/>
        <item x="2035"/>
        <item x="7842"/>
        <item x="2832"/>
        <item x="4455"/>
        <item x="2490"/>
        <item x="5047"/>
        <item x="8067"/>
        <item x="4145"/>
        <item x="8095"/>
        <item x="8125"/>
        <item x="6094"/>
        <item x="6640"/>
        <item x="3144"/>
        <item x="4458"/>
        <item x="7219"/>
        <item x="4515"/>
        <item x="1443"/>
        <item x="930"/>
        <item x="6912"/>
        <item x="5924"/>
        <item x="351"/>
        <item x="3058"/>
        <item x="571"/>
        <item x="3688"/>
        <item x="4643"/>
        <item x="4558"/>
        <item x="2034"/>
        <item x="6587"/>
        <item x="3992"/>
        <item x="5434"/>
        <item x="7715"/>
        <item x="5339"/>
        <item x="1954"/>
        <item x="2472"/>
        <item x="4252"/>
        <item x="525"/>
        <item x="1646"/>
        <item x="4651"/>
        <item x="7964"/>
        <item x="4311"/>
        <item x="3418"/>
        <item x="1645"/>
        <item x="1513"/>
        <item x="5996"/>
        <item x="3431"/>
        <item x="6881"/>
        <item x="4167"/>
        <item x="778"/>
        <item x="4522"/>
        <item x="3672"/>
        <item x="4364"/>
        <item x="3218"/>
        <item x="405"/>
        <item x="7067"/>
        <item x="4714"/>
        <item x="6186"/>
        <item x="2872"/>
        <item x="5852"/>
        <item x="3129"/>
        <item x="7504"/>
        <item x="7210"/>
        <item x="6100"/>
        <item x="7895"/>
        <item x="7231"/>
        <item x="316"/>
        <item x="5144"/>
        <item x="6218"/>
        <item x="4354"/>
        <item x="6052"/>
        <item x="5794"/>
        <item x="157"/>
        <item x="7090"/>
        <item x="3647"/>
        <item x="2689"/>
        <item x="2429"/>
        <item x="587"/>
        <item x="4962"/>
        <item x="3663"/>
        <item x="6716"/>
        <item x="6488"/>
        <item x="1628"/>
        <item x="2546"/>
        <item x="2205"/>
        <item x="6316"/>
        <item x="2372"/>
        <item x="2778"/>
        <item x="4947"/>
        <item x="1650"/>
        <item x="4367"/>
        <item x="2441"/>
        <item x="3945"/>
        <item x="2719"/>
        <item x="6070"/>
        <item x="5490"/>
        <item x="5203"/>
        <item x="6335"/>
        <item x="7059"/>
        <item x="2373"/>
        <item x="8007"/>
        <item x="7440"/>
        <item x="7787"/>
        <item x="420"/>
        <item x="6105"/>
        <item x="3442"/>
        <item x="6537"/>
        <item x="1470"/>
        <item x="2751"/>
        <item x="184"/>
        <item x="7631"/>
        <item x="1508"/>
        <item x="1872"/>
        <item x="2518"/>
        <item x="874"/>
        <item x="3717"/>
        <item x="6965"/>
        <item x="2945"/>
        <item x="5954"/>
        <item x="5475"/>
        <item x="3462"/>
        <item x="6286"/>
        <item x="264"/>
        <item x="3581"/>
        <item x="5758"/>
        <item x="1567"/>
        <item x="8038"/>
        <item x="4073"/>
        <item x="3011"/>
        <item x="3752"/>
        <item x="2964"/>
        <item x="7789"/>
        <item x="7598"/>
        <item x="528"/>
        <item x="4070"/>
        <item x="7575"/>
        <item x="5243"/>
        <item x="3693"/>
        <item x="6204"/>
        <item x="2753"/>
        <item x="6440"/>
        <item x="3024"/>
        <item x="5733"/>
        <item x="7912"/>
        <item x="1019"/>
        <item x="2759"/>
        <item x="7984"/>
        <item x="4808"/>
        <item x="60"/>
        <item x="5173"/>
        <item x="2277"/>
        <item x="6606"/>
        <item x="2619"/>
        <item x="1068"/>
        <item x="6600"/>
        <item x="1362"/>
        <item x="2420"/>
        <item x="7009"/>
        <item x="7202"/>
        <item x="4524"/>
        <item x="5603"/>
        <item x="4816"/>
        <item x="1696"/>
        <item x="5192"/>
        <item x="7189"/>
        <item x="6369"/>
        <item x="5118"/>
        <item x="5341"/>
        <item x="374"/>
        <item x="3560"/>
        <item x="7594"/>
        <item x="6658"/>
        <item x="3288"/>
        <item x="2725"/>
        <item x="7752"/>
        <item x="993"/>
        <item x="5541"/>
        <item x="6659"/>
        <item x="1372"/>
        <item x="6024"/>
        <item x="1676"/>
        <item x="145"/>
        <item x="1826"/>
        <item x="2885"/>
        <item x="1902"/>
        <item x="1113"/>
        <item x="5218"/>
        <item x="7708"/>
        <item x="294"/>
        <item x="1433"/>
        <item x="5045"/>
        <item x="763"/>
        <item x="734"/>
        <item x="2558"/>
        <item x="2027"/>
        <item x="366"/>
        <item x="2895"/>
        <item x="159"/>
        <item x="6864"/>
        <item x="3553"/>
        <item x="3870"/>
        <item x="3594"/>
        <item x="7774"/>
        <item x="4382"/>
        <item x="6224"/>
        <item x="2954"/>
        <item x="452"/>
        <item x="5778"/>
        <item x="3785"/>
        <item x="6620"/>
        <item x="5827"/>
        <item x="137"/>
        <item x="6661"/>
        <item x="2578"/>
        <item x="7876"/>
        <item x="487"/>
        <item x="1469"/>
        <item x="1589"/>
        <item x="5676"/>
        <item x="2678"/>
        <item x="7817"/>
        <item x="5714"/>
        <item x="4273"/>
        <item x="6550"/>
        <item x="4809"/>
        <item x="2451"/>
        <item x="7940"/>
        <item x="4842"/>
        <item x="4573"/>
        <item x="6418"/>
        <item x="6014"/>
        <item x="6680"/>
        <item x="1509"/>
        <item x="3423"/>
        <item x="5574"/>
        <item x="1002"/>
        <item x="1852"/>
        <item x="7192"/>
        <item x="1429"/>
        <item x="6789"/>
        <item x="4425"/>
        <item x="6880"/>
        <item x="4851"/>
        <item x="7060"/>
        <item x="7505"/>
        <item x="2306"/>
        <item x="5725"/>
        <item x="5233"/>
        <item x="916"/>
        <item x="1071"/>
        <item x="2260"/>
        <item x="3171"/>
        <item x="1410"/>
        <item x="1516"/>
        <item x="972"/>
        <item x="2579"/>
        <item x="6329"/>
        <item x="6061"/>
        <item x="7223"/>
        <item x="3091"/>
        <item x="7719"/>
        <item x="2565"/>
        <item x="6432"/>
        <item x="1044"/>
        <item x="7166"/>
        <item x="5092"/>
        <item x="1387"/>
        <item x="3340"/>
        <item x="7322"/>
        <item x="6023"/>
        <item x="333"/>
        <item x="609"/>
        <item x="1917"/>
        <item x="4408"/>
        <item x="5588"/>
        <item x="5552"/>
        <item x="7866"/>
        <item x="2523"/>
        <item x="1950"/>
        <item x="2626"/>
        <item x="3614"/>
        <item x="1496"/>
        <item x="5463"/>
        <item x="4507"/>
        <item x="158"/>
        <item x="6245"/>
        <item x="827"/>
        <item x="845"/>
        <item x="848"/>
        <item x="6596"/>
        <item x="636"/>
        <item x="4923"/>
        <item x="5019"/>
        <item x="7928"/>
        <item x="454"/>
        <item x="5280"/>
        <item x="5438"/>
        <item x="4072"/>
        <item x="4025"/>
        <item x="5528"/>
        <item x="1281"/>
        <item x="450"/>
        <item x="2871"/>
        <item x="2469"/>
        <item x="1201"/>
        <item x="180"/>
        <item x="1716"/>
        <item x="865"/>
        <item x="2197"/>
        <item x="210"/>
        <item x="3703"/>
        <item x="3488"/>
        <item x="632"/>
        <item x="5675"/>
        <item x="6312"/>
        <item x="6136"/>
        <item x="7667"/>
        <item x="3541"/>
        <item x="5323"/>
        <item x="7767"/>
        <item x="5253"/>
        <item x="226"/>
        <item x="2562"/>
        <item x="6490"/>
        <item x="7656"/>
        <item x="6042"/>
        <item x="6831"/>
        <item x="2107"/>
        <item x="5103"/>
        <item x="3939"/>
        <item x="3429"/>
        <item x="2887"/>
        <item x="2709"/>
        <item x="3472"/>
        <item x="5491"/>
        <item x="7488"/>
        <item x="1779"/>
        <item x="1253"/>
        <item x="3880"/>
        <item x="3314"/>
        <item x="5638"/>
        <item x="4212"/>
        <item x="6952"/>
        <item x="1266"/>
        <item x="6708"/>
        <item x="3890"/>
        <item x="6679"/>
        <item x="4619"/>
        <item x="8041"/>
        <item x="7711"/>
        <item x="5730"/>
        <item x="4083"/>
        <item x="3477"/>
        <item x="6873"/>
        <item x="3247"/>
        <item x="1097"/>
        <item x="328"/>
        <item x="123"/>
        <item x="3136"/>
        <item x="4817"/>
        <item x="3625"/>
        <item x="4631"/>
        <item x="467"/>
        <item x="7471"/>
        <item x="7467"/>
        <item x="2675"/>
        <item x="4523"/>
        <item x="1657"/>
        <item x="4878"/>
        <item x="1042"/>
        <item x="4904"/>
        <item x="5146"/>
        <item x="4023"/>
        <item x="1321"/>
        <item x="1249"/>
        <item x="4772"/>
        <item x="7350"/>
        <item x="3336"/>
        <item x="199"/>
        <item x="6263"/>
        <item x="7614"/>
        <item x="7088"/>
        <item x="7927"/>
        <item x="4246"/>
        <item x="3458"/>
        <item x="1764"/>
        <item x="3133"/>
        <item x="7104"/>
        <item x="6210"/>
        <item x="6232"/>
        <item x="3551"/>
        <item x="5740"/>
        <item x="3126"/>
        <item x="5021"/>
        <item x="1152"/>
        <item x="6682"/>
        <item x="6351"/>
        <item x="4267"/>
        <item x="5569"/>
        <item x="6013"/>
        <item x="683"/>
        <item x="3305"/>
        <item x="1552"/>
        <item x="976"/>
        <item x="2099"/>
        <item x="4047"/>
        <item x="2443"/>
        <item x="5250"/>
        <item x="1202"/>
        <item x="1330"/>
        <item x="5041"/>
        <item x="593"/>
        <item x="3113"/>
        <item x="3531"/>
        <item x="3618"/>
        <item x="7279"/>
        <item x="5368"/>
        <item x="6580"/>
        <item x="5517"/>
        <item x="1221"/>
        <item x="1515"/>
        <item x="7722"/>
        <item x="3160"/>
        <item x="6759"/>
        <item x="5719"/>
        <item x="2119"/>
        <item x="5228"/>
        <item x="1279"/>
        <item x="5524"/>
        <item x="6103"/>
        <item x="2239"/>
        <item x="4963"/>
        <item x="4536"/>
        <item x="4459"/>
        <item x="2906"/>
        <item x="8146"/>
        <item x="2763"/>
        <item x="5683"/>
        <item x="4191"/>
        <item x="5239"/>
        <item x="3353"/>
        <item x="7211"/>
        <item x="195"/>
        <item x="1041"/>
        <item x="2487"/>
        <item x="1929"/>
        <item x="3452"/>
        <item x="7596"/>
        <item x="1008"/>
        <item x="7584"/>
        <item x="3669"/>
        <item x="7016"/>
        <item x="442"/>
        <item x="4334"/>
        <item x="5773"/>
        <item x="4740"/>
        <item x="2381"/>
        <item x="3402"/>
        <item x="5426"/>
        <item x="1355"/>
        <item x="3901"/>
        <item x="3955"/>
        <item x="2904"/>
        <item x="2572"/>
        <item x="3141"/>
        <item x="7086"/>
        <item x="4826"/>
        <item x="1887"/>
        <item x="5052"/>
        <item x="5425"/>
        <item x="92"/>
        <item x="5895"/>
        <item x="6856"/>
        <item x="6375"/>
        <item x="5236"/>
        <item x="187"/>
        <item x="6577"/>
        <item x="7813"/>
        <item x="5871"/>
        <item x="1252"/>
        <item x="4967"/>
        <item x="4917"/>
        <item x="470"/>
        <item x="6060"/>
        <item x="4526"/>
        <item x="7292"/>
        <item x="3557"/>
        <item x="2329"/>
        <item x="8018"/>
        <item x="7926"/>
        <item x="4647"/>
        <item x="4127"/>
        <item x="3527"/>
        <item x="6468"/>
        <item x="5399"/>
        <item x="6454"/>
        <item x="5624"/>
        <item x="4633"/>
        <item x="1982"/>
        <item x="4977"/>
        <item x="7363"/>
        <item x="4567"/>
        <item x="4387"/>
        <item x="6215"/>
        <item x="3432"/>
        <item x="4998"/>
        <item x="5668"/>
        <item x="3865"/>
        <item x="2781"/>
        <item x="1939"/>
        <item x="7871"/>
        <item x="3167"/>
        <item x="3739"/>
        <item x="5746"/>
        <item x="5900"/>
        <item x="1987"/>
        <item x="7701"/>
        <item x="2433"/>
        <item x="5352"/>
        <item x="5140"/>
        <item x="5774"/>
        <item x="4282"/>
        <item x="7099"/>
        <item x="7458"/>
        <item x="4016"/>
        <item x="6739"/>
        <item x="7345"/>
        <item x="7124"/>
        <item x="386"/>
        <item x="4544"/>
        <item x="4326"/>
        <item x="689"/>
        <item x="5264"/>
        <item x="6460"/>
        <item x="4664"/>
        <item x="1344"/>
        <item x="5221"/>
        <item x="2818"/>
        <item x="8015"/>
        <item x="4322"/>
        <item x="2051"/>
        <item x="3399"/>
        <item x="3197"/>
        <item x="6439"/>
        <item x="5705"/>
        <item x="7052"/>
        <item x="3188"/>
        <item x="7245"/>
        <item x="6825"/>
        <item x="2442"/>
        <item x="3378"/>
        <item x="4601"/>
        <item x="7379"/>
        <item x="3723"/>
        <item x="6628"/>
        <item x="2236"/>
        <item x="6214"/>
        <item x="634"/>
        <item x="4177"/>
        <item x="4214"/>
        <item x="2914"/>
        <item x="5961"/>
        <item x="4608"/>
        <item x="5946"/>
        <item x="458"/>
        <item x="6437"/>
        <item x="1020"/>
        <item x="6426"/>
        <item x="5336"/>
        <item x="3709"/>
        <item x="375"/>
        <item x="5763"/>
        <item x="6370"/>
        <item x="6538"/>
        <item x="497"/>
        <item x="1685"/>
        <item x="2988"/>
        <item x="2554"/>
        <item x="2178"/>
        <item x="3766"/>
        <item x="5939"/>
        <item x="1992"/>
        <item x="4902"/>
        <item x="6209"/>
        <item x="5023"/>
        <item x="7057"/>
        <item x="2070"/>
        <item x="4015"/>
        <item x="4398"/>
        <item x="4397"/>
        <item x="2432"/>
        <item x="3151"/>
        <item x="3040"/>
        <item x="3233"/>
        <item x="394"/>
        <item x="3944"/>
        <item x="5909"/>
        <item x="2690"/>
        <item x="3904"/>
        <item x="6225"/>
        <item x="2506"/>
        <item x="1455"/>
        <item x="4547"/>
        <item x="2317"/>
        <item x="2827"/>
        <item x="1836"/>
        <item x="5119"/>
        <item x="5376"/>
        <item x="840"/>
        <item x="7208"/>
        <item x="3673"/>
        <item x="648"/>
        <item x="1098"/>
        <item x="7177"/>
        <item x="100"/>
        <item x="2499"/>
        <item x="7446"/>
        <item x="6855"/>
        <item x="1123"/>
        <item x="2246"/>
        <item x="2606"/>
        <item x="934"/>
        <item x="2137"/>
        <item x="7012"/>
        <item x="2621"/>
        <item x="8072"/>
        <item x="188"/>
        <item x="3064"/>
        <item x="1288"/>
        <item x="1489"/>
        <item x="113"/>
        <item x="3547"/>
        <item x="7753"/>
        <item x="8148"/>
        <item x="4324"/>
        <item x="6117"/>
        <item x="5176"/>
        <item x="5481"/>
        <item x="617"/>
        <item x="5977"/>
        <item x="5981"/>
        <item x="4587"/>
        <item x="5375"/>
        <item x="4624"/>
        <item x="4593"/>
        <item x="218"/>
        <item x="1363"/>
        <item x="2665"/>
        <item x="6058"/>
        <item x="6160"/>
        <item x="7899"/>
        <item x="495"/>
        <item x="1991"/>
        <item x="1435"/>
        <item x="1839"/>
        <item x="1547"/>
        <item x="6173"/>
        <item x="2476"/>
        <item x="2370"/>
        <item x="7301"/>
        <item x="6742"/>
        <item x="2529"/>
        <item x="4014"/>
        <item x="1565"/>
        <item x="6355"/>
        <item x="7399"/>
        <item x="7608"/>
        <item x="4187"/>
        <item x="1806"/>
        <item x="4521"/>
        <item x="2007"/>
        <item x="5672"/>
        <item x="2378"/>
        <item x="1821"/>
        <item x="5500"/>
        <item x="1507"/>
        <item x="1356"/>
        <item x="5269"/>
        <item x="4891"/>
        <item x="4049"/>
        <item x="2894"/>
        <item x="4009"/>
        <item x="6870"/>
        <item x="7859"/>
        <item x="4383"/>
        <item x="7890"/>
        <item x="3792"/>
        <item x="6285"/>
        <item x="7347"/>
        <item x="4478"/>
        <item x="8006"/>
        <item x="1006"/>
        <item x="8025"/>
        <item x="7833"/>
        <item x="2255"/>
        <item x="2682"/>
        <item x="3293"/>
        <item x="5795"/>
        <item x="5580"/>
        <item x="5824"/>
        <item x="7294"/>
        <item x="7283"/>
        <item x="5571"/>
        <item x="2987"/>
        <item x="343"/>
        <item x="7946"/>
        <item x="4054"/>
        <item x="2496"/>
        <item x="2243"/>
        <item x="4975"/>
        <item x="2752"/>
        <item x="4723"/>
        <item x="5027"/>
        <item x="3517"/>
        <item x="830"/>
        <item x="1964"/>
        <item x="2991"/>
        <item x="7356"/>
        <item x="5781"/>
        <item x="5980"/>
        <item x="5597"/>
        <item x="7072"/>
        <item x="2214"/>
        <item x="273"/>
        <item x="1866"/>
        <item x="4758"/>
        <item x="5629"/>
        <item x="7764"/>
        <item x="6066"/>
        <item x="3254"/>
        <item x="6786"/>
        <item x="4001"/>
        <item x="3506"/>
        <item x="2005"/>
        <item x="2656"/>
        <item x="8115"/>
        <item x="6677"/>
        <item x="1592"/>
        <item x="7293"/>
        <item x="4249"/>
        <item x="5692"/>
        <item x="923"/>
        <item x="1148"/>
        <item x="2175"/>
        <item x="2564"/>
        <item x="2350"/>
        <item x="332"/>
        <item x="2831"/>
        <item x="395"/>
        <item x="2166"/>
        <item x="6643"/>
        <item x="7288"/>
        <item x="6277"/>
        <item x="6932"/>
        <item x="7680"/>
        <item x="2740"/>
        <item x="962"/>
        <item x="1358"/>
        <item x="5138"/>
        <item x="797"/>
        <item x="7509"/>
        <item x="7270"/>
        <item x="7962"/>
        <item x="5075"/>
        <item x="6505"/>
        <item x="2502"/>
        <item x="3365"/>
        <item x="1766"/>
        <item x="5670"/>
        <item x="6752"/>
        <item x="4695"/>
        <item x="2280"/>
        <item x="7980"/>
        <item x="1708"/>
        <item x="3380"/>
        <item x="7267"/>
        <item x="7276"/>
        <item x="4800"/>
        <item x="6327"/>
        <item x="4540"/>
        <item x="3036"/>
        <item x="330"/>
        <item x="4209"/>
        <item x="1233"/>
        <item x="826"/>
        <item x="5354"/>
        <item x="2270"/>
        <item x="5787"/>
        <item x="2697"/>
        <item x="7544"/>
        <item x="4339"/>
        <item x="2324"/>
        <item x="1907"/>
        <item x="7646"/>
        <item x="2311"/>
        <item x="5615"/>
        <item x="2466"/>
        <item x="5275"/>
        <item x="2405"/>
        <item x="2878"/>
        <item x="7076"/>
        <item x="7179"/>
        <item x="568"/>
        <item x="4838"/>
        <item x="6163"/>
        <item x="1595"/>
        <item x="4744"/>
        <item x="915"/>
        <item x="5678"/>
        <item x="7749"/>
        <item x="7705"/>
        <item x="7145"/>
        <item x="3854"/>
        <item x="754"/>
        <item x="4940"/>
        <item x="122"/>
        <item x="5887"/>
        <item x="4323"/>
        <item x="1211"/>
        <item x="3453"/>
        <item x="8061"/>
        <item x="3310"/>
        <item x="2795"/>
        <item x="4574"/>
        <item x="4689"/>
        <item x="4130"/>
        <item x="1476"/>
        <item x="5747"/>
        <item x="1687"/>
        <item x="536"/>
        <item x="1540"/>
        <item x="6522"/>
        <item x="2588"/>
        <item x="5501"/>
        <item x="3400"/>
        <item x="5823"/>
        <item x="8109"/>
        <item x="5202"/>
        <item x="6104"/>
        <item x="6657"/>
        <item x="4577"/>
        <item x="6416"/>
        <item x="7118"/>
        <item x="7605"/>
        <item x="6309"/>
        <item x="3697"/>
        <item x="780"/>
        <item x="822"/>
        <item x="1720"/>
        <item x="4691"/>
        <item x="5948"/>
        <item x="8106"/>
        <item x="1104"/>
        <item x="5022"/>
        <item x="1448"/>
        <item x="1304"/>
        <item x="3295"/>
        <item x="5216"/>
        <item x="4330"/>
        <item x="6378"/>
        <item x="1494"/>
        <item x="8088"/>
        <item x="2777"/>
        <item x="7497"/>
        <item x="1139"/>
        <item x="2305"/>
        <item x="1121"/>
        <item x="7835"/>
        <item x="5197"/>
        <item x="5281"/>
        <item x="1375"/>
        <item x="1203"/>
        <item x="5536"/>
        <item x="14"/>
        <item x="479"/>
        <item x="541"/>
        <item x="2787"/>
        <item x="4942"/>
        <item x="3674"/>
        <item x="76"/>
        <item x="1204"/>
        <item x="6673"/>
        <item x="5970"/>
        <item x="5143"/>
        <item x="3624"/>
        <item x="5117"/>
        <item x="4499"/>
        <item x="5556"/>
        <item x="4895"/>
        <item x="1114"/>
        <item x="3539"/>
        <item x="837"/>
        <item x="1885"/>
        <item x="4021"/>
        <item x="1263"/>
        <item x="1000"/>
        <item x="7650"/>
        <item x="138"/>
        <item x="733"/>
        <item x="4095"/>
        <item x="8073"/>
        <item x="5971"/>
        <item x="3443"/>
        <item x="5766"/>
        <item x="7030"/>
        <item x="2727"/>
        <item x="8080"/>
        <item x="2010"/>
        <item x="5846"/>
        <item x="918"/>
        <item x="997"/>
        <item x="7652"/>
        <item x="6966"/>
        <item x="4184"/>
        <item x="4189"/>
        <item x="3749"/>
        <item x="3355"/>
        <item x="4495"/>
        <item x="6347"/>
        <item x="8059"/>
        <item x="2395"/>
        <item x="1811"/>
        <item x="4985"/>
        <item x="8127"/>
        <item x="6088"/>
        <item x="7360"/>
        <item x="1609"/>
        <item x="4435"/>
        <item x="2880"/>
        <item x="1874"/>
        <item x="253"/>
        <item x="6411"/>
        <item x="2972"/>
        <item x="65"/>
        <item x="1466"/>
        <item x="3191"/>
        <item x="920"/>
        <item x="6671"/>
        <item x="6386"/>
        <item x="6077"/>
        <item x="4554"/>
        <item x="5882"/>
        <item x="7139"/>
        <item x="518"/>
        <item x="2939"/>
        <item x="3548"/>
        <item x="5754"/>
        <item x="5139"/>
        <item x="3389"/>
        <item x="2292"/>
        <item x="7112"/>
        <item x="523"/>
        <item x="3654"/>
        <item x="3666"/>
        <item x="3923"/>
        <item x="2004"/>
        <item x="904"/>
        <item x="2449"/>
        <item x="7473"/>
        <item x="6169"/>
        <item x="1931"/>
        <item x="499"/>
        <item x="984"/>
        <item x="4250"/>
        <item x="5157"/>
        <item x="3529"/>
        <item x="3966"/>
        <item x="1867"/>
        <item x="8117"/>
        <item x="3296"/>
        <item x="5908"/>
        <item x="3671"/>
        <item x="1285"/>
        <item x="3196"/>
        <item x="4376"/>
        <item x="2934"/>
        <item x="6908"/>
        <item x="6326"/>
        <item x="7259"/>
        <item x="1976"/>
        <item x="6415"/>
        <item x="2397"/>
        <item x="1512"/>
        <item x="5330"/>
        <item x="8137"/>
        <item x="2024"/>
        <item x="2481"/>
        <item x="2942"/>
        <item x="7389"/>
        <item x="1956"/>
        <item x="2728"/>
        <item x="3428"/>
        <item x="3302"/>
        <item x="168"/>
        <item x="8055"/>
        <item x="6594"/>
        <item x="3410"/>
        <item x="4741"/>
        <item x="7746"/>
        <item x="4679"/>
        <item x="714"/>
        <item x="577"/>
        <item x="6651"/>
        <item x="2029"/>
        <item x="1641"/>
        <item x="129"/>
        <item x="558"/>
        <item x="3771"/>
        <item x="5141"/>
        <item x="5546"/>
        <item x="3001"/>
        <item x="547"/>
        <item x="965"/>
        <item x="5279"/>
        <item x="6623"/>
        <item x="1665"/>
        <item x="4988"/>
        <item x="6791"/>
        <item x="7643"/>
        <item x="6761"/>
        <item x="4728"/>
        <item x="588"/>
        <item x="3759"/>
        <item x="77"/>
        <item x="715"/>
        <item x="1925"/>
        <item x="7195"/>
        <item x="7840"/>
        <item x="7320"/>
        <item x="7443"/>
        <item x="84"/>
        <item x="3924"/>
        <item x="6863"/>
        <item x="1583"/>
        <item x="3946"/>
        <item x="2127"/>
        <item x="7829"/>
        <item x="2230"/>
        <item x="878"/>
        <item x="4011"/>
        <item x="1267"/>
        <item x="101"/>
        <item x="5575"/>
        <item x="5383"/>
        <item x="2567"/>
        <item x="348"/>
        <item x="502"/>
        <item x="8147"/>
        <item x="597"/>
        <item x="3361"/>
        <item x="1892"/>
        <item x="4598"/>
        <item x="3491"/>
        <item x="2854"/>
        <item x="7038"/>
        <item x="3132"/>
        <item x="567"/>
        <item x="4202"/>
        <item x="2742"/>
        <item x="8053"/>
        <item x="7564"/>
        <item x="1405"/>
        <item x="6812"/>
        <item x="4089"/>
        <item x="2714"/>
        <item x="3362"/>
        <item x="5333"/>
        <item x="5617"/>
        <item x="2053"/>
        <item x="416"/>
        <item x="3061"/>
        <item x="1176"/>
        <item x="6976"/>
        <item x="2023"/>
        <item x="3284"/>
        <item x="5343"/>
        <item x="6902"/>
        <item x="6470"/>
        <item x="1706"/>
        <item x="6472"/>
        <item x="735"/>
        <item x="5630"/>
        <item x="5805"/>
        <item x="5304"/>
        <item x="3435"/>
        <item x="888"/>
        <item x="5999"/>
        <item x="4201"/>
        <item x="1217"/>
        <item x="2979"/>
        <item x="4239"/>
        <item x="5717"/>
        <item x="3276"/>
        <item x="2113"/>
        <item x="1082"/>
        <item x="5078"/>
        <item x="786"/>
        <item x="7496"/>
        <item x="4582"/>
        <item x="1177"/>
        <item x="6688"/>
        <item x="7534"/>
        <item x="488"/>
        <item x="3902"/>
        <item x="1572"/>
        <item x="360"/>
        <item x="2165"/>
        <item x="517"/>
        <item x="3508"/>
        <item x="6862"/>
        <item x="268"/>
        <item x="53"/>
        <item x="318"/>
        <item x="582"/>
        <item x="5338"/>
        <item x="5851"/>
        <item x="417"/>
        <item x="6911"/>
        <item x="3639"/>
        <item x="244"/>
        <item x="54"/>
        <item x="7451"/>
        <item x="2358"/>
        <item x="6534"/>
        <item x="3471"/>
        <item x="4090"/>
        <item x="7325"/>
        <item x="2712"/>
        <item x="3954"/>
        <item x="6274"/>
        <item x="3"/>
        <item x="5899"/>
        <item x="5390"/>
        <item x="3323"/>
        <item x="4395"/>
        <item x="1625"/>
        <item x="5836"/>
        <item x="5073"/>
        <item x="5985"/>
        <item x="5829"/>
        <item x="3220"/>
        <item x="508"/>
        <item x="3961"/>
        <item x="6898"/>
        <item x="6542"/>
        <item x="4422"/>
        <item x="1791"/>
        <item x="5894"/>
        <item x="2956"/>
        <item x="4868"/>
        <item x="7891"/>
        <item x="7153"/>
        <item x="5024"/>
        <item x="6291"/>
        <item x="3176"/>
        <item x="1784"/>
        <item x="831"/>
        <item x="2908"/>
        <item x="7045"/>
        <item x="1634"/>
        <item x="4240"/>
        <item x="3279"/>
        <item x="7595"/>
        <item x="7335"/>
        <item x="2788"/>
        <item x="3909"/>
        <item x="1331"/>
        <item x="5167"/>
        <item x="2089"/>
        <item x="8000"/>
        <item x="7942"/>
        <item x="4663"/>
        <item x="7278"/>
        <item x="6637"/>
        <item x="266"/>
        <item x="4822"/>
        <item x="7121"/>
        <item x="856"/>
        <item x="5198"/>
        <item x="2389"/>
        <item x="3437"/>
        <item x="1912"/>
        <item x="5056"/>
        <item x="7006"/>
        <item x="2361"/>
        <item x="3391"/>
        <item x="1329"/>
        <item x="1284"/>
        <item x="3884"/>
        <item x="7095"/>
        <item x="4613"/>
        <item x="482"/>
        <item x="5593"/>
        <item x="1170"/>
        <item x="2382"/>
        <item x="7913"/>
        <item x="6354"/>
        <item x="8023"/>
        <item x="2093"/>
        <item x="3397"/>
        <item x="6368"/>
        <item x="7357"/>
        <item x="5760"/>
        <item x="1850"/>
        <item x="5584"/>
        <item x="5289"/>
        <item x="4779"/>
        <item x="1306"/>
        <item x="489"/>
        <item x="1623"/>
        <item x="5532"/>
        <item x="4404"/>
        <item x="1541"/>
        <item x="592"/>
        <item x="5082"/>
        <item x="5736"/>
        <item x="5860"/>
        <item x="2191"/>
        <item x="4727"/>
        <item x="5007"/>
        <item x="6318"/>
        <item x="4976"/>
        <item x="6307"/>
        <item x="3454"/>
        <item x="4545"/>
        <item x="5298"/>
        <item x="4949"/>
        <item x="2111"/>
        <item x="5640"/>
        <item x="2112"/>
        <item x="3270"/>
        <item x="3033"/>
        <item x="30"/>
        <item x="1397"/>
        <item x="4141"/>
        <item x="6773"/>
        <item x="1674"/>
        <item x="5755"/>
        <item x="7974"/>
        <item x="3287"/>
        <item x="2661"/>
        <item x="1698"/>
        <item x="2758"/>
        <item x="3990"/>
        <item x="5373"/>
        <item x="98"/>
        <item x="6783"/>
        <item x="7771"/>
        <item x="4769"/>
        <item x="4442"/>
        <item x="6382"/>
        <item x="7418"/>
        <item x="6841"/>
        <item x="7857"/>
        <item x="2845"/>
        <item x="377"/>
        <item x="3993"/>
        <item x="5964"/>
        <item x="5793"/>
        <item x="1813"/>
        <item x="1134"/>
        <item x="2450"/>
        <item x="2357"/>
        <item x="6678"/>
        <item x="5990"/>
        <item x="1861"/>
        <item x="1667"/>
        <item x="2556"/>
        <item x="3048"/>
        <item x="238"/>
        <item x="5901"/>
        <item x="4804"/>
        <item x="146"/>
        <item x="8152"/>
        <item x="6408"/>
        <item x="7675"/>
        <item x="2830"/>
        <item x="2980"/>
        <item x="4504"/>
        <item x="5423"/>
        <item x="1884"/>
        <item x="7702"/>
        <item x="7146"/>
        <item x="4543"/>
        <item x="3095"/>
        <item x="3455"/>
        <item x="5857"/>
        <item x="124"/>
        <item x="3017"/>
        <item x="7435"/>
        <item x="5458"/>
        <item x="5641"/>
        <item x="7494"/>
        <item x="5847"/>
        <item x="6301"/>
        <item x="3931"/>
        <item x="7935"/>
        <item x="6289"/>
        <item x="6025"/>
        <item x="7268"/>
        <item x="3013"/>
        <item x="2475"/>
        <item x="3692"/>
        <item x="3819"/>
        <item x="1617"/>
        <item x="4094"/>
        <item x="4106"/>
        <item x="4104"/>
        <item x="1130"/>
        <item x="3170"/>
        <item x="7934"/>
        <item x="2573"/>
        <item x="6500"/>
        <item x="4341"/>
        <item x="6632"/>
        <item x="7261"/>
        <item x="3947"/>
        <item x="3106"/>
        <item x="7850"/>
        <item x="6259"/>
        <item x="8"/>
        <item x="891"/>
        <item x="3044"/>
        <item x="1205"/>
        <item x="2893"/>
        <item x="33"/>
        <item x="3821"/>
        <item x="4019"/>
        <item x="4722"/>
        <item x="2997"/>
        <item x="2160"/>
        <item x="3607"/>
        <item x="4093"/>
        <item x="3424"/>
        <item x="258"/>
        <item x="1563"/>
        <item x="1586"/>
        <item x="995"/>
        <item x="7847"/>
        <item x="4410"/>
        <item x="6866"/>
        <item x="2741"/>
        <item x="4745"/>
        <item x="1092"/>
        <item x="5788"/>
        <item x="4791"/>
        <item x="2585"/>
        <item x="6747"/>
        <item x="4168"/>
        <item x="5647"/>
        <item x="6599"/>
        <item x="2408"/>
        <item x="1058"/>
        <item x="7645"/>
        <item x="7624"/>
        <item x="2162"/>
        <item x="4099"/>
        <item x="2574"/>
        <item x="269"/>
        <item x="6756"/>
        <item x="8032"/>
        <item x="7066"/>
        <item x="4194"/>
        <item x="4369"/>
        <item x="2786"/>
        <item x="3168"/>
        <item x="267"/>
        <item x="7858"/>
        <item x="5875"/>
        <item x="2630"/>
        <item x="7654"/>
        <item x="5454"/>
        <item x="7741"/>
        <item x="2660"/>
        <item x="6371"/>
        <item x="7579"/>
        <item x="1934"/>
        <item x="32"/>
        <item x="6084"/>
        <item x="5380"/>
        <item x="2375"/>
        <item x="6011"/>
        <item x="6588"/>
        <item x="899"/>
        <item x="1918"/>
        <item x="2729"/>
        <item x="4951"/>
        <item x="7433"/>
        <item x="4157"/>
        <item x="4374"/>
        <item x="2577"/>
        <item x="7524"/>
        <item x="7923"/>
        <item x="3012"/>
        <item x="3484"/>
        <item x="104"/>
        <item x="532"/>
        <item x="2287"/>
        <item x="5206"/>
        <item x="2392"/>
        <item x="2840"/>
        <item x="6328"/>
        <item x="651"/>
        <item x="49"/>
        <item x="4688"/>
        <item x="7021"/>
        <item x="7861"/>
        <item x="7063"/>
        <item x="2593"/>
        <item x="1056"/>
        <item x="1558"/>
        <item x="7111"/>
        <item x="2144"/>
        <item x="3090"/>
        <item x="4894"/>
        <item x="6149"/>
        <item x="3115"/>
        <item x="895"/>
        <item x="6164"/>
        <item x="5095"/>
        <item x="5232"/>
        <item x="1686"/>
        <item x="6829"/>
        <item x="3632"/>
        <item x="3195"/>
        <item x="586"/>
        <item x="2348"/>
        <item x="7376"/>
        <item x="4965"/>
        <item x="1107"/>
        <item x="7105"/>
        <item x="668"/>
        <item x="6016"/>
        <item x="1009"/>
        <item x="3131"/>
        <item x="4163"/>
        <item x="839"/>
        <item x="7355"/>
        <item x="3008"/>
        <item x="163"/>
        <item x="1823"/>
        <item x="777"/>
        <item x="3860"/>
        <item x="15"/>
        <item x="1849"/>
        <item x="4034"/>
        <item x="5608"/>
        <item x="1173"/>
        <item x="766"/>
        <item x="4479"/>
        <item x="2339"/>
        <item x="2143"/>
        <item x="7162"/>
        <item x="4290"/>
        <item x="3593"/>
        <item x="8133"/>
        <item x="5521"/>
        <item x="7084"/>
        <item x="5332"/>
        <item x="6107"/>
        <item x="7625"/>
        <item x="2975"/>
        <item x="3634"/>
        <item x="2559"/>
        <item x="6883"/>
        <item x="5096"/>
        <item x="5784"/>
        <item x="3562"/>
        <item x="7114"/>
        <item x="5519"/>
        <item x="2963"/>
        <item x="6884"/>
        <item x="5145"/>
        <item x="7744"/>
        <item x="7794"/>
        <item x="7499"/>
        <item x="2223"/>
        <item x="4413"/>
        <item x="560"/>
        <item x="1983"/>
        <item x="5034"/>
        <item x="5158"/>
        <item x="1167"/>
        <item x="5421"/>
        <item x="7666"/>
        <item x="3088"/>
        <item x="7951"/>
        <item x="7590"/>
        <item x="419"/>
        <item x="5083"/>
        <item x="7552"/>
        <item x="3507"/>
        <item x="1865"/>
        <item x="7255"/>
        <item x="2063"/>
        <item x="2717"/>
        <item x="6002"/>
        <item x="3325"/>
        <item x="2110"/>
        <item x="3083"/>
        <item x="7996"/>
        <item x="988"/>
        <item x="1819"/>
        <item x="3641"/>
        <item x="3333"/>
        <item x="6758"/>
        <item x="1566"/>
        <item x="6306"/>
        <item x="7657"/>
        <item x="729"/>
        <item x="5585"/>
        <item x="2862"/>
        <item x="6666"/>
        <item x="6236"/>
        <item x="4363"/>
        <item x="3322"/>
        <item x="7743"/>
        <item x="3224"/>
        <item x="7762"/>
        <item x="3862"/>
        <item x="7648"/>
        <item x="3120"/>
        <item x="757"/>
        <item x="6298"/>
        <item x="2917"/>
        <item x="7319"/>
        <item x="4546"/>
        <item x="5643"/>
        <item x="5254"/>
        <item x="2624"/>
        <item x="2635"/>
        <item x="3566"/>
        <item x="907"/>
        <item x="3166"/>
        <item x="7359"/>
        <item x="2337"/>
        <item x="7176"/>
        <item x="362"/>
        <item x="6918"/>
        <item x="2494"/>
        <item x="8151"/>
        <item x="5137"/>
        <item x="3732"/>
        <item x="3829"/>
        <item x="4946"/>
        <item x="7258"/>
        <item x="2265"/>
        <item x="6336"/>
        <item x="6934"/>
        <item x="1421"/>
        <item x="2545"/>
        <item x="3456"/>
        <item x="6769"/>
        <item x="1604"/>
        <item x="3694"/>
        <item x="7887"/>
        <item x="6078"/>
        <item x="1030"/>
        <item x="6644"/>
        <item x="4715"/>
        <item x="2704"/>
        <item x="2344"/>
        <item x="2637"/>
        <item x="924"/>
        <item x="2527"/>
        <item x="1374"/>
        <item x="6358"/>
        <item x="7327"/>
        <item x="6379"/>
        <item x="2919"/>
        <item x="5129"/>
        <item x="1680"/>
        <item x="7423"/>
        <item x="798"/>
        <item x="6619"/>
        <item x="4997"/>
        <item x="4724"/>
        <item x="6485"/>
        <item x="7032"/>
        <item x="7520"/>
        <item x="6745"/>
        <item x="5633"/>
        <item x="4950"/>
        <item x="7155"/>
        <item x="7056"/>
        <item x="4264"/>
        <item x="3962"/>
        <item x="2183"/>
        <item x="3991"/>
        <item x="3421"/>
        <item x="3370"/>
        <item x="4461"/>
        <item x="6497"/>
        <item x="7456"/>
        <item x="4932"/>
        <item x="127"/>
        <item x="8097"/>
        <item x="8132"/>
        <item x="2833"/>
        <item x="4259"/>
        <item x="3699"/>
        <item x="345"/>
        <item x="6737"/>
        <item x="1863"/>
        <item x="564"/>
        <item x="1949"/>
        <item x="6131"/>
        <item x="5000"/>
        <item x="4465"/>
        <item x="1526"/>
        <item x="2584"/>
        <item x="4275"/>
        <item x="3073"/>
        <item x="5151"/>
        <item x="2279"/>
        <item x="1518"/>
        <item x="3748"/>
        <item x="6616"/>
        <item x="7218"/>
        <item x="3235"/>
        <item x="2030"/>
        <item x="2541"/>
        <item x="631"/>
        <item x="410"/>
        <item x="1897"/>
        <item x="5883"/>
        <item x="4228"/>
        <item x="3580"/>
        <item x="5579"/>
        <item x="2424"/>
        <item x="232"/>
        <item x="3737"/>
        <item x="4973"/>
        <item x="7522"/>
        <item x="4271"/>
        <item x="3301"/>
        <item x="4366"/>
        <item x="1938"/>
        <item x="4759"/>
        <item x="4131"/>
        <item x="2054"/>
        <item x="4360"/>
        <item x="4068"/>
        <item x="408"/>
        <item x="2261"/>
        <item x="3447"/>
        <item x="6134"/>
        <item x="1354"/>
        <item x="5064"/>
        <item x="1296"/>
        <item x="5002"/>
        <item x="2240"/>
        <item x="788"/>
        <item x="2471"/>
        <item x="7682"/>
        <item x="6615"/>
        <item x="3480"/>
        <item x="1780"/>
        <item x="1382"/>
        <item x="2203"/>
        <item x="5366"/>
        <item x="2040"/>
        <item x="2512"/>
        <item x="4434"/>
        <item x="667"/>
        <item x="6938"/>
        <item x="382"/>
        <item x="4528"/>
        <item x="1702"/>
        <item x="6509"/>
        <item x="2247"/>
        <item x="1308"/>
        <item x="7378"/>
        <item x="802"/>
        <item x="379"/>
        <item x="5290"/>
        <item x="6313"/>
        <item x="3147"/>
        <item x="7193"/>
        <item x="3356"/>
        <item x="7081"/>
        <item x="1"/>
        <item x="3549"/>
        <item x="3256"/>
        <item x="3896"/>
        <item x="5186"/>
        <item x="6714"/>
        <item x="1756"/>
        <item x="2159"/>
        <item x="1414"/>
        <item x="2478"/>
        <item x="5161"/>
        <item x="985"/>
        <item x="6273"/>
        <item x="2984"/>
        <item x="7119"/>
        <item x="491"/>
        <item x="3982"/>
        <item x="4134"/>
        <item x="688"/>
        <item x="3094"/>
        <item x="4124"/>
        <item x="1869"/>
        <item x="7079"/>
        <item x="2235"/>
        <item x="5314"/>
        <item x="3763"/>
        <item x="601"/>
        <item x="4628"/>
        <item x="4286"/>
        <item x="1287"/>
        <item x="635"/>
        <item x="6546"/>
        <item x="2299"/>
        <item x="883"/>
        <item x="5974"/>
        <item x="1070"/>
        <item x="5004"/>
        <item x="7970"/>
        <item x="6446"/>
        <item x="2694"/>
        <item x="2993"/>
        <item x="6448"/>
        <item x="4718"/>
        <item x="5125"/>
        <item x="13"/>
        <item x="3687"/>
        <item x="7241"/>
        <item x="7083"/>
        <item x="3999"/>
        <item x="1693"/>
        <item x="6240"/>
        <item x="337"/>
        <item x="7818"/>
        <item x="3286"/>
        <item x="6724"/>
        <item x="1800"/>
        <item x="5111"/>
        <item x="3436"/>
        <item x="7170"/>
        <item x="1825"/>
        <item x="4450"/>
        <item x="5051"/>
        <item x="4116"/>
        <item x="2918"/>
        <item x="1539"/>
        <item x="7181"/>
        <item x="966"/>
        <item x="6483"/>
        <item x="5355"/>
        <item x="8019"/>
        <item x="2864"/>
        <item x="2790"/>
        <item x="7804"/>
        <item x="1103"/>
        <item x="7082"/>
        <item x="4101"/>
        <item x="2313"/>
        <item x="2462"/>
        <item x="8043"/>
        <item x="1564"/>
        <item x="2736"/>
        <item x="2059"/>
        <item x="1755"/>
        <item x="3199"/>
        <item x="5581"/>
        <item x="1671"/>
        <item x="7506"/>
        <item x="4306"/>
        <item x="3564"/>
        <item x="4320"/>
        <item x="255"/>
        <item x="5252"/>
        <item x="7894"/>
        <item x="3496"/>
        <item x="7603"/>
        <item x="2055"/>
        <item x="4886"/>
        <item x="3845"/>
        <item x="6518"/>
        <item x="6925"/>
        <item x="5358"/>
        <item x="5496"/>
        <item x="3956"/>
        <item x="3850"/>
        <item x="434"/>
        <item x="7900"/>
        <item x="4132"/>
        <item x="466"/>
        <item x="1529"/>
        <item x="5365"/>
        <item x="1118"/>
        <item x="7686"/>
        <item x="727"/>
        <item x="2500"/>
        <item x="1219"/>
        <item x="7832"/>
        <item x="6075"/>
        <item x="1947"/>
        <item x="4428"/>
        <item x="859"/>
        <item x="759"/>
        <item x="5664"/>
        <item x="4183"/>
        <item x="5626"/>
        <item x="6796"/>
        <item x="5662"/>
        <item x="1161"/>
        <item x="691"/>
        <item x="7616"/>
        <item x="1422"/>
        <item x="5406"/>
        <item x="257"/>
        <item x="643"/>
        <item x="6032"/>
        <item x="3298"/>
        <item x="275"/>
        <item x="2703"/>
        <item x="6258"/>
        <item x="5982"/>
        <item x="4172"/>
        <item x="319"/>
        <item x="4876"/>
        <item x="7028"/>
        <item x="1461"/>
        <item x="537"/>
        <item x="4207"/>
        <item x="6456"/>
        <item x="6760"/>
        <item x="6571"/>
        <item x="3523"/>
        <item x="4126"/>
        <item x="5204"/>
        <item x="3571"/>
        <item x="981"/>
        <item x="7545"/>
        <item x="2828"/>
        <item x="2968"/>
        <item x="2065"/>
        <item x="3740"/>
        <item x="3754"/>
        <item x="3757"/>
        <item x="390"/>
        <item x="7452"/>
        <item x="6998"/>
        <item x="1366"/>
        <item x="4890"/>
        <item x="5792"/>
        <item x="6879"/>
        <item x="7486"/>
        <item x="5001"/>
        <item x="6119"/>
        <item x="7843"/>
        <item x="7479"/>
        <item x="5307"/>
        <item x="2208"/>
        <item x="2308"/>
        <item x="3540"/>
        <item x="615"/>
        <item x="7640"/>
        <item x="1427"/>
        <item x="7536"/>
        <item x="554"/>
        <item x="412"/>
        <item x="7424"/>
        <item x="1891"/>
        <item x="8122"/>
        <item x="357"/>
        <item x="7216"/>
        <item x="7474"/>
        <item x="4114"/>
        <item x="813"/>
        <item x="1383"/>
        <item x="1626"/>
        <item x="1857"/>
        <item x="1392"/>
        <item x="618"/>
        <item x="2681"/>
        <item x="6496"/>
        <item x="4325"/>
        <item x="649"/>
        <item x="5015"/>
        <item x="2570"/>
        <item x="2852"/>
        <item x="4551"/>
        <item x="6322"/>
        <item x="7286"/>
        <item x="277"/>
        <item x="6945"/>
        <item x="1724"/>
        <item x="5388"/>
        <item x="300"/>
        <item x="645"/>
        <item x="3900"/>
        <item x="3292"/>
        <item x="3237"/>
        <item x="3988"/>
        <item x="7491"/>
        <item x="8020"/>
        <item x="1820"/>
        <item x="80"/>
        <item x="4475"/>
        <item x="3843"/>
        <item x="4893"/>
        <item x="5017"/>
        <item x="2148"/>
        <item x="1966"/>
        <item x="6795"/>
        <item x="7860"/>
        <item x="2069"/>
        <item x="4008"/>
        <item x="4002"/>
        <item x="1171"/>
        <item x="3272"/>
        <item x="6757"/>
        <item x="7937"/>
        <item x="4418"/>
        <item x="6361"/>
        <item x="344"/>
        <item x="5159"/>
        <item x="3062"/>
        <item x="6930"/>
        <item x="5225"/>
        <item x="684"/>
        <item x="4433"/>
        <item x="89"/>
        <item x="5531"/>
        <item x="3848"/>
        <item x="2702"/>
        <item x="2708"/>
        <item x="1047"/>
        <item x="6603"/>
        <item x="5591"/>
        <item x="1283"/>
        <item x="6283"/>
        <item x="6859"/>
        <item x="5989"/>
        <item x="3059"/>
        <item x="4678"/>
        <item x="2251"/>
        <item x="18"/>
        <item x="7213"/>
        <item x="3426"/>
        <item x="6977"/>
        <item x="3193"/>
        <item x="4208"/>
        <item x="2646"/>
        <item x="207"/>
        <item x="6971"/>
        <item x="8111"/>
        <item x="3617"/>
        <item x="3290"/>
        <item x="2639"/>
        <item x="3134"/>
        <item x="5602"/>
        <item x="6363"/>
        <item x="5395"/>
        <item x="2868"/>
        <item x="5680"/>
        <item x="6749"/>
        <item x="749"/>
        <item x="2200"/>
        <item x="3344"/>
        <item x="6889"/>
        <item x="5607"/>
        <item x="1186"/>
        <item x="3951"/>
        <item x="3612"/>
        <item x="2766"/>
        <item x="3178"/>
        <item x="7130"/>
        <item x="900"/>
        <item x="2342"/>
        <item x="468"/>
        <item x="422"/>
        <item x="2071"/>
        <item x="201"/>
        <item x="544"/>
        <item x="3773"/>
        <item x="2928"/>
        <item x="6053"/>
        <item x="8096"/>
        <item x="1853"/>
        <item x="2041"/>
        <item x="3297"/>
        <item x="4698"/>
        <item x="7217"/>
        <item x="4753"/>
        <item x="3603"/>
        <item x="4905"/>
        <item x="6941"/>
        <item x="2811"/>
        <item x="7133"/>
        <item x="2085"/>
        <item x="5148"/>
        <item x="8035"/>
        <item x="3576"/>
        <item x="7430"/>
        <item x="2937"/>
        <item x="3262"/>
        <item x="6669"/>
        <item x="4071"/>
        <item x="7188"/>
        <item x="994"/>
        <item x="3789"/>
        <item x="8102"/>
        <item x="45"/>
        <item x="7460"/>
        <item x="6805"/>
        <item x="7664"/>
        <item x="4335"/>
        <item x="2184"/>
        <item x="3470"/>
        <item x="580"/>
        <item x="3684"/>
        <item x="4874"/>
        <item x="3275"/>
        <item x="2447"/>
        <item x="3049"/>
        <item x="2676"/>
        <item x="2488"/>
        <item x="5906"/>
        <item x="8011"/>
        <item x="132"/>
        <item x="6593"/>
        <item x="5765"/>
        <item x="354"/>
        <item x="4390"/>
        <item x="7877"/>
        <item x="6968"/>
        <item x="5613"/>
        <item x="7678"/>
        <item x="5394"/>
        <item x="6629"/>
        <item x="3526"/>
        <item x="5838"/>
        <item x="7527"/>
        <item x="1183"/>
        <item x="7932"/>
        <item x="723"/>
        <item x="4037"/>
        <item x="6921"/>
        <item x="3818"/>
        <item x="3913"/>
        <item x="5589"/>
        <item x="2952"/>
        <item x="2095"/>
        <item x="7277"/>
        <item x="5926"/>
        <item x="208"/>
        <item x="5592"/>
        <item x="3495"/>
        <item x="7801"/>
        <item x="4197"/>
        <item x="5991"/>
        <item x="4748"/>
        <item x="4733"/>
        <item x="1648"/>
        <item x="2219"/>
        <item x="1037"/>
        <item x="5470"/>
        <item x="4216"/>
        <item x="6899"/>
        <item x="1588"/>
        <item x="6821"/>
        <item x="1384"/>
        <item x="2582"/>
        <item x="6957"/>
        <item x="5820"/>
        <item x="7410"/>
        <item x="5743"/>
        <item x="7040"/>
        <item x="1692"/>
        <item x="7224"/>
        <item x="1712"/>
        <item x="353"/>
        <item x="4717"/>
        <item x="6754"/>
        <item x="1571"/>
        <item x="3414"/>
        <item x="3638"/>
        <item x="5681"/>
        <item x="86"/>
        <item x="130"/>
        <item x="4082"/>
        <item x="7712"/>
        <item x="4680"/>
        <item x="428"/>
        <item x="974"/>
        <item x="5938"/>
        <item x="776"/>
        <item x="5972"/>
        <item x="2995"/>
        <item x="7227"/>
        <item x="7730"/>
        <item x="7756"/>
        <item x="5850"/>
        <item x="5849"/>
        <item x="4952"/>
        <item x="4007"/>
        <item x="3635"/>
        <item x="3801"/>
        <item x="3872"/>
        <item x="2685"/>
        <item x="6936"/>
        <item x="174"/>
        <item x="5433"/>
        <item x="6734"/>
        <item x="4229"/>
        <item x="5267"/>
        <item x="7298"/>
        <item x="3007"/>
        <item x="4979"/>
        <item x="1782"/>
        <item x="6153"/>
        <item x="3238"/>
        <item x="7303"/>
        <item x="3513"/>
        <item x="1744"/>
        <item x="4699"/>
        <item x="5582"/>
        <item x="74"/>
        <item x="2336"/>
        <item x="1200"/>
        <item x="8103"/>
        <item x="7502"/>
        <item x="1652"/>
        <item x="6607"/>
        <item x="931"/>
        <item x="1128"/>
        <item x="401"/>
        <item x="1307"/>
        <item x="2409"/>
        <item x="6192"/>
        <item x="3413"/>
        <item x="6778"/>
        <item x="3728"/>
        <item x="2139"/>
        <item x="4588"/>
        <item x="5319"/>
        <item x="1630"/>
        <item x="3568"/>
        <item x="896"/>
        <item x="6573"/>
        <item x="3212"/>
        <item x="5832"/>
        <item x="4035"/>
        <item x="7243"/>
        <item x="4883"/>
        <item x="5077"/>
        <item x="7469"/>
        <item x="6093"/>
        <item x="7615"/>
        <item x="4815"/>
        <item x="7558"/>
        <item x="7013"/>
        <item x="796"/>
        <item x="4684"/>
        <item x="852"/>
        <item x="1087"/>
        <item x="864"/>
        <item x="5322"/>
        <item x="7551"/>
        <item x="4065"/>
        <item x="5616"/>
        <item x="2826"/>
        <item x="1093"/>
        <item x="1926"/>
        <item x="5484"/>
        <item x="1364"/>
        <item x="2516"/>
        <item x="3598"/>
        <item x="2326"/>
        <item x="1026"/>
        <item x="6036"/>
        <item x="2150"/>
        <item x="6223"/>
        <item x="1600"/>
        <item x="4415"/>
        <item x="5540"/>
        <item x="4262"/>
        <item x="3459"/>
        <item x="1294"/>
        <item x="2587"/>
        <item x="7197"/>
        <item x="2232"/>
        <item x="2534"/>
        <item x="3525"/>
        <item x="4539"/>
        <item x="5703"/>
        <item x="1880"/>
        <item x="4384"/>
        <item x="5076"/>
        <item x="4501"/>
        <item x="4417"/>
        <item x="4232"/>
        <item x="5573"/>
        <item x="738"/>
        <item x="429"/>
        <item x="753"/>
        <item x="7233"/>
        <item x="8074"/>
        <item x="3331"/>
        <item x="3746"/>
        <item x="3570"/>
        <item x="6686"/>
        <item x="3868"/>
        <item x="2"/>
        <item x="7003"/>
        <item x="986"/>
        <item x="1618"/>
        <item x="189"/>
        <item x="3031"/>
        <item x="4805"/>
        <item x="5306"/>
        <item x="23"/>
        <item x="1207"/>
        <item x="3433"/>
        <item x="2525"/>
        <item x="1731"/>
        <item x="6197"/>
        <item x="6343"/>
        <item x="3853"/>
        <item x="160"/>
        <item x="7096"/>
        <item x="1124"/>
        <item x="2245"/>
        <item x="7362"/>
        <item x="1398"/>
        <item x="5757"/>
        <item x="843"/>
        <item x="3579"/>
        <item x="1198"/>
        <item x="4370"/>
        <item x="4440"/>
        <item x="7854"/>
        <item x="2088"/>
        <item x="3832"/>
        <item x="2042"/>
        <item x="3002"/>
        <item x="5473"/>
        <item x="817"/>
        <item x="7422"/>
        <item x="6130"/>
        <item x="6008"/>
        <item x="2658"/>
        <item x="4302"/>
        <item x="1451"/>
        <item x="7988"/>
        <item x="4217"/>
        <item x="7336"/>
        <item x="6026"/>
        <item x="6352"/>
        <item x="7999"/>
        <item x="3713"/>
        <item x="2923"/>
        <item x="2192"/>
        <item x="7910"/>
        <item x="2955"/>
        <item x="4416"/>
        <item x="1381"/>
        <item x="4036"/>
        <item x="6040"/>
        <item x="4407"/>
        <item x="5648"/>
        <item x="4175"/>
        <item x="6357"/>
        <item x="6847"/>
        <item x="6064"/>
        <item x="211"/>
        <item x="2126"/>
        <item x="811"/>
        <item x="3130"/>
        <item x="1717"/>
        <item x="2147"/>
        <item x="943"/>
        <item x="4079"/>
        <item x="3977"/>
        <item x="4343"/>
        <item x="7037"/>
        <item x="3261"/>
        <item x="4632"/>
        <item x="3348"/>
        <item x="7117"/>
        <item x="4143"/>
        <item x="1585"/>
        <item x="7838"/>
        <item x="5112"/>
        <item x="2362"/>
        <item x="5618"/>
        <item x="7852"/>
        <item x="8004"/>
        <item x="4739"/>
        <item x="6830"/>
        <item x="3116"/>
        <item x="2855"/>
        <item x="6717"/>
        <item x="5113"/>
        <item x="79"/>
        <item x="4487"/>
        <item x="4944"/>
        <item x="5886"/>
        <item x="1339"/>
        <item x="178"/>
        <item x="4897"/>
        <item x="1222"/>
        <item x="5248"/>
        <item x="6849"/>
        <item x="4198"/>
        <item x="5442"/>
        <item x="633"/>
        <item x="7305"/>
        <item x="1795"/>
        <item x="261"/>
        <item x="6170"/>
        <item x="2847"/>
        <item x="3809"/>
        <item x="2549"/>
        <item x="5907"/>
        <item x="4847"/>
        <item x="2268"/>
        <item x="5665"/>
        <item x="4274"/>
        <item x="3701"/>
        <item x="6982"/>
        <item x="4385"/>
        <item x="5360"/>
        <item x="3814"/>
        <item x="1432"/>
        <item x="6243"/>
        <item x="1733"/>
        <item x="6535"/>
        <item x="6817"/>
        <item x="4592"/>
        <item x="2612"/>
        <item x="4906"/>
        <item x="2611"/>
        <item x="7531"/>
        <item x="6138"/>
        <item x="3161"/>
        <item x="7704"/>
        <item x="3906"/>
        <item x="6924"/>
        <item x="659"/>
        <item x="5065"/>
        <item x="4420"/>
        <item x="662"/>
        <item x="7487"/>
        <item x="447"/>
        <item x="1737"/>
        <item x="1705"/>
        <item x="7909"/>
        <item x="7772"/>
        <item x="2430"/>
        <item x="7131"/>
        <item x="602"/>
        <item x="2641"/>
        <item x="6057"/>
        <item x="4982"/>
        <item x="6963"/>
        <item x="6431"/>
        <item x="6685"/>
        <item x="3857"/>
        <item x="4931"/>
        <item x="2406"/>
        <item x="1778"/>
        <item x="368"/>
        <item x="3326"/>
        <item x="2454"/>
        <item x="4595"/>
        <item x="4329"/>
        <item x="6458"/>
        <item x="3406"/>
        <item x="141"/>
        <item x="2444"/>
        <item x="2946"/>
        <item x="2385"/>
        <item x="4359"/>
        <item x="1247"/>
        <item x="3425"/>
        <item x="2271"/>
        <item x="179"/>
        <item x="6464"/>
        <item x="5878"/>
        <item x="3153"/>
        <item x="2936"/>
        <item x="646"/>
        <item x="503"/>
        <item x="4794"/>
        <item x="967"/>
        <item x="426"/>
        <item x="8113"/>
        <item x="5122"/>
        <item x="4006"/>
        <item x="3202"/>
        <item x="4566"/>
        <item x="7263"/>
        <item x="2114"/>
        <item x="5043"/>
        <item x="1556"/>
        <item x="704"/>
        <item x="2800"/>
        <item x="2776"/>
        <item x="262"/>
        <item x="2300"/>
        <item x="744"/>
        <item x="1711"/>
        <item x="4828"/>
        <item x="3438"/>
        <item x="1715"/>
        <item x="3321"/>
        <item x="7036"/>
        <item x="7563"/>
        <item x="7249"/>
        <item x="6625"/>
        <item x="5313"/>
        <item x="376"/>
        <item x="2644"/>
        <item x="5387"/>
        <item x="6110"/>
        <item x="1730"/>
        <item x="6004"/>
        <item x="5993"/>
        <item x="44"/>
        <item x="5694"/>
        <item x="6323"/>
        <item x="4955"/>
        <item x="3968"/>
        <item x="371"/>
        <item x="2132"/>
        <item x="1206"/>
        <item x="599"/>
        <item x="8039"/>
        <item x="6449"/>
        <item x="5168"/>
        <item x="440"/>
        <item x="4110"/>
        <item x="569"/>
        <item x="7498"/>
        <item x="5649"/>
        <item x="1066"/>
        <item x="7694"/>
        <item x="5737"/>
        <item x="6457"/>
        <item x="7533"/>
        <item x="4348"/>
        <item x="4813"/>
        <item x="3499"/>
        <item x="248"/>
        <item x="4234"/>
        <item x="6896"/>
        <item x="885"/>
        <item x="561"/>
        <item x="4427"/>
        <item x="2492"/>
        <item x="6530"/>
        <item x="6798"/>
        <item x="2557"/>
        <item x="3550"/>
        <item x="6562"/>
        <item x="7354"/>
        <item x="2850"/>
        <item x="5242"/>
        <item x="7020"/>
        <item x="3227"/>
        <item x="5472"/>
        <item x="1084"/>
        <item x="767"/>
        <item x="2566"/>
        <item x="5413"/>
        <item x="7580"/>
        <item x="4602"/>
        <item x="5701"/>
        <item x="2569"/>
        <item x="1501"/>
        <item x="7184"/>
        <item x="5835"/>
        <item x="5162"/>
        <item x="7641"/>
        <item x="7975"/>
        <item x="3232"/>
        <item x="1497"/>
        <item x="6959"/>
        <item x="1021"/>
        <item x="7070"/>
        <item x="3680"/>
        <item x="6506"/>
        <item x="5193"/>
        <item x="576"/>
        <item x="5689"/>
        <item x="5658"/>
        <item x="3903"/>
        <item x="161"/>
        <item x="3726"/>
        <item x="2081"/>
        <item x="6179"/>
        <item x="2922"/>
        <item x="3093"/>
        <item x="3294"/>
        <item x="3601"/>
        <item x="6414"/>
        <item x="8051"/>
        <item x="1536"/>
        <item x="4871"/>
        <item x="7450"/>
        <item x="4225"/>
        <item x="5480"/>
        <item x="4289"/>
        <item x="6262"/>
        <item x="2671"/>
        <item x="969"/>
        <item x="7709"/>
        <item x="1914"/>
        <item x="7391"/>
        <item x="1108"/>
        <item x="342"/>
        <item x="4266"/>
        <item x="6265"/>
        <item x="8094"/>
        <item x="3605"/>
        <item x="2425"/>
        <item x="7960"/>
        <item x="5761"/>
        <item x="5911"/>
        <item x="1679"/>
        <item x="6726"/>
        <item x="3359"/>
        <item x="1184"/>
        <item x="6324"/>
        <item x="5154"/>
        <item x="6633"/>
        <item x="2591"/>
        <item x="2802"/>
        <item x="7848"/>
        <item x="5786"/>
        <item x="3469"/>
        <item x="6990"/>
        <item x="2696"/>
        <item x="3689"/>
        <item x="5769"/>
        <item x="400"/>
        <item x="424"/>
        <item x="4237"/>
        <item x="4456"/>
        <item x="4961"/>
        <item x="5572"/>
        <item x="666"/>
        <item x="4629"/>
        <item x="186"/>
        <item x="5182"/>
        <item x="6681"/>
        <item x="8081"/>
        <item x="6653"/>
        <item x="2829"/>
        <item x="7963"/>
        <item x="7382"/>
        <item x="6691"/>
        <item x="4045"/>
        <item x="4030"/>
        <item x="7310"/>
        <item x="4782"/>
        <item x="4123"/>
        <item x="2888"/>
        <item x="1647"/>
        <item x="1442"/>
        <item x="4088"/>
        <item x="579"/>
        <item x="4491"/>
        <item x="4069"/>
        <item x="4140"/>
        <item x="6260"/>
        <item x="2849"/>
        <item x="6954"/>
        <item x="3953"/>
        <item x="591"/>
        <item x="7695"/>
        <item x="4636"/>
        <item x="4621"/>
        <item x="8092"/>
        <item x="6271"/>
        <item x="5184"/>
        <item x="3119"/>
        <item x="665"/>
        <item x="1525"/>
        <item x="7907"/>
        <item x="2547"/>
        <item x="2782"/>
        <item x="4396"/>
        <item x="605"/>
        <item x="4235"/>
        <item x="4401"/>
        <item x="3334"/>
        <item x="3997"/>
        <item x="2386"/>
        <item x="3104"/>
        <item x="7437"/>
        <item x="5944"/>
        <item x="2607"/>
        <item x="2269"/>
        <item x="2019"/>
        <item x="3975"/>
        <item x="2272"/>
        <item x="6229"/>
        <item x="7727"/>
        <item x="941"/>
        <item x="7304"/>
        <item x="799"/>
        <item x="6294"/>
        <item x="4314"/>
        <item x="5639"/>
        <item x="2199"/>
        <item x="1402"/>
        <item x="2971"/>
        <item x="760"/>
        <item x="4818"/>
        <item x="1602"/>
        <item x="2062"/>
        <item x="6462"/>
        <item x="94"/>
        <item x="511"/>
        <item x="6252"/>
        <item x="5412"/>
        <item x="982"/>
        <item x="3715"/>
        <item x="6112"/>
        <item x="6694"/>
        <item x="514"/>
        <item x="2860"/>
        <item x="7732"/>
        <item x="7841"/>
        <item x="2571"/>
        <item x="6705"/>
        <item x="3893"/>
        <item x="1412"/>
        <item x="5369"/>
        <item x="6402"/>
        <item x="5768"/>
        <item x="5904"/>
        <item x="7851"/>
        <item x="4296"/>
        <item x="1229"/>
        <item x="1528"/>
        <item x="1967"/>
        <item x="2810"/>
        <item x="1145"/>
        <item x="3686"/>
        <item x="3840"/>
        <item x="3182"/>
        <item x="340"/>
        <item x="1416"/>
        <item x="7126"/>
        <item x="4122"/>
        <item x="6334"/>
        <item x="1031"/>
        <item x="4930"/>
        <item x="4585"/>
        <item x="6474"/>
        <item x="3572"/>
        <item x="1559"/>
        <item x="3483"/>
        <item x="5026"/>
        <item x="1673"/>
        <item x="6299"/>
        <item x="1910"/>
        <item x="2327"/>
        <item x="4734"/>
        <item x="3772"/>
        <item x="4591"/>
        <item x="6333"/>
        <item x="2080"/>
        <item x="1059"/>
        <item x="2106"/>
        <item x="2602"/>
        <item x="7137"/>
        <item x="3069"/>
        <item x="2836"/>
        <item x="6250"/>
        <item x="6989"/>
        <item x="5150"/>
        <item x="7401"/>
        <item x="3644"/>
        <item x="1312"/>
        <item x="6471"/>
        <item x="6172"/>
        <item x="4889"/>
        <item x="8120"/>
        <item x="7136"/>
        <item x="3315"/>
        <item x="7120"/>
        <item x="975"/>
        <item x="2846"/>
        <item x="7796"/>
        <item x="5934"/>
        <item x="6820"/>
        <item x="5814"/>
        <item x="6494"/>
        <item x="5149"/>
        <item x="955"/>
        <item x="6246"/>
        <item x="530"/>
        <item x="623"/>
        <item x="367"/>
        <item x="5642"/>
        <item x="8021"/>
        <item x="7448"/>
        <item x="4568"/>
        <item x="2072"/>
        <item x="4493"/>
        <item x="6544"/>
        <item x="5947"/>
        <item x="223"/>
        <item x="5331"/>
        <item x="6891"/>
        <item x="7672"/>
        <item x="2853"/>
        <item x="4454"/>
        <item x="7930"/>
        <item x="1531"/>
        <item x="7589"/>
        <item x="3841"/>
        <item x="3080"/>
        <item x="6851"/>
        <item x="6346"/>
        <item x="6935"/>
        <item x="2412"/>
        <item x="6018"/>
        <item x="3784"/>
        <item x="4687"/>
        <item x="5669"/>
        <item x="7911"/>
        <item x="6159"/>
        <item x="1598"/>
        <item x="3034"/>
        <item x="4457"/>
        <item x="6001"/>
        <item x="5868"/>
        <item x="3751"/>
        <item x="4754"/>
        <item x="5604"/>
        <item x="7299"/>
        <item x="4726"/>
        <item x="7872"/>
        <item x="535"/>
        <item x="7947"/>
        <item x="4514"/>
        <item x="1615"/>
        <item x="4066"/>
        <item x="5802"/>
        <item x="322"/>
        <item x="7559"/>
        <item x="2670"/>
        <item x="6304"/>
        <item x="7248"/>
        <item x="4623"/>
        <item x="7439"/>
        <item x="1406"/>
        <item x="6376"/>
        <item x="1395"/>
        <item x="6096"/>
        <item x="977"/>
        <item x="4346"/>
        <item x="5797"/>
        <item x="5512"/>
        <item x="6835"/>
        <item x="5715"/>
        <item x="494"/>
        <item x="4349"/>
        <item x="5256"/>
        <item x="5297"/>
        <item x="3777"/>
        <item x="5968"/>
        <item x="743"/>
        <item x="5884"/>
        <item x="2194"/>
        <item x="2155"/>
        <item x="4144"/>
        <item x="1750"/>
        <item x="7919"/>
        <item x="7175"/>
        <item x="7068"/>
        <item x="7943"/>
        <item x="3320"/>
        <item x="8101"/>
        <item x="6079"/>
        <item x="3208"/>
        <item x="7342"/>
        <item x="4263"/>
        <item x="5372"/>
        <item x="5055"/>
        <item x="3702"/>
        <item x="4281"/>
        <item x="3629"/>
        <item x="5316"/>
        <item x="3388"/>
        <item x="1196"/>
        <item x="5620"/>
        <item x="1781"/>
        <item x="2631"/>
        <item x="4319"/>
        <item x="7158"/>
        <item x="565"/>
        <item x="810"/>
        <item x="3347"/>
        <item x="5861"/>
        <item x="425"/>
        <item x="3173"/>
        <item x="6978"/>
        <item x="3588"/>
        <item x="3210"/>
        <item x="1357"/>
        <item x="5061"/>
        <item x="861"/>
        <item x="2426"/>
        <item x="5014"/>
        <item x="6704"/>
        <item x="3255"/>
        <item x="2543"/>
        <item x="2002"/>
        <item x="3158"/>
        <item x="7004"/>
        <item x="7674"/>
        <item x="4785"/>
        <item x="6720"/>
        <item x="4644"/>
        <item x="1948"/>
        <item x="7039"/>
        <item x="3892"/>
        <item x="812"/>
        <item x="2654"/>
        <item x="2605"/>
        <item x="2333"/>
        <item x="1904"/>
        <item x="1773"/>
        <item x="2877"/>
        <item x="4750"/>
        <item x="8079"/>
        <item x="259"/>
        <item x="329"/>
        <item x="6491"/>
        <item x="3381"/>
        <item x="1607"/>
        <item x="4022"/>
        <item x="867"/>
        <item x="3244"/>
        <item x="384"/>
        <item x="3616"/>
        <item x="7480"/>
        <item x="5318"/>
        <item x="2732"/>
        <item x="2756"/>
        <item x="5751"/>
        <item x="7922"/>
        <item x="3707"/>
        <item x="1119"/>
        <item x="198"/>
        <item x="5839"/>
        <item x="1817"/>
        <item x="4371"/>
        <item x="2737"/>
        <item x="2731"/>
        <item x="6479"/>
        <item x="5858"/>
        <item x="6482"/>
        <item x="6519"/>
        <item x="3736"/>
        <item x="7924"/>
        <item x="4498"/>
        <item x="6920"/>
        <item x="6413"/>
        <item x="5325"/>
        <item x="3691"/>
        <item x="5920"/>
        <item x="5764"/>
        <item x="4912"/>
        <item x="1193"/>
        <item x="7015"/>
        <item x="606"/>
        <item x="4652"/>
        <item x="4853"/>
        <item x="5923"/>
        <item x="5712"/>
        <item x="5557"/>
        <item x="1804"/>
        <item x="7965"/>
        <item x="3465"/>
        <item x="1524"/>
        <item x="726"/>
        <item x="3148"/>
        <item x="3332"/>
        <item x="1334"/>
        <item x="6447"/>
        <item x="1228"/>
        <item x="3747"/>
        <item x="1584"/>
        <item x="439"/>
        <item x="6676"/>
        <item x="2647"/>
        <item x="2104"/>
        <item x="1605"/>
        <item x="3221"/>
        <item x="4261"/>
        <item x="8145"/>
        <item x="2686"/>
        <item x="4331"/>
        <item x="2415"/>
        <item x="4171"/>
        <item x="2195"/>
        <item x="4529"/>
        <item x="7149"/>
        <item x="6988"/>
        <item x="7846"/>
        <item x="5986"/>
        <item x="4162"/>
        <item x="7978"/>
        <item x="3793"/>
        <item x="570"/>
        <item x="4839"/>
        <item x="1927"/>
        <item x="6511"/>
        <item x="4670"/>
        <item x="56"/>
        <item x="4291"/>
        <item x="3038"/>
        <item x="1074"/>
        <item x="3799"/>
        <item x="5087"/>
        <item x="1612"/>
        <item x="5020"/>
        <item x="3738"/>
        <item x="3989"/>
        <item x="6017"/>
        <item x="373"/>
        <item x="4780"/>
        <item x="1610"/>
        <item x="1371"/>
        <item x="6807"/>
        <item x="7122"/>
        <item x="4087"/>
        <item x="6886"/>
        <item x="7442"/>
        <item x="7103"/>
        <item x="7528"/>
        <item x="1732"/>
        <item x="6751"/>
        <item x="5059"/>
        <item x="7775"/>
        <item x="3485"/>
        <item x="7044"/>
        <item x="1841"/>
        <item x="7482"/>
        <item x="7341"/>
        <item x="5039"/>
        <item x="6531"/>
        <item x="4959"/>
        <item x="8054"/>
        <item x="5133"/>
        <item x="2595"/>
        <item x="7495"/>
        <item x="7958"/>
        <item x="1106"/>
        <item x="5526"/>
        <item x="6674"/>
        <item x="1349"/>
        <item x="5180"/>
        <item x="35"/>
        <item x="2734"/>
        <item x="5559"/>
        <item x="6794"/>
        <item x="270"/>
        <item x="2560"/>
        <item x="7517"/>
        <item x="3005"/>
        <item x="3877"/>
        <item x="3815"/>
        <item x="3108"/>
        <item x="3010"/>
        <item x="737"/>
        <item x="2881"/>
        <item x="5583"/>
        <item x="7995"/>
        <item x="6050"/>
        <item x="3501"/>
        <item x="5706"/>
        <item x="7404"/>
        <item x="2609"/>
        <item x="6743"/>
        <item x="6876"/>
        <item x="3528"/>
        <item x="6940"/>
        <item x="3056"/>
        <item x="3602"/>
        <item x="3434"/>
        <item x="3003"/>
        <item x="391"/>
        <item x="7883"/>
        <item x="7658"/>
        <item x="2953"/>
        <item x="2294"/>
        <item x="5936"/>
        <item x="1400"/>
        <item x="3373"/>
        <item x="4077"/>
        <item x="1430"/>
        <item x="3994"/>
        <item x="5098"/>
        <item x="3619"/>
        <item x="6118"/>
        <item x="6314"/>
        <item x="7476"/>
        <item x="6270"/>
        <item x="6991"/>
        <item x="3948"/>
        <item x="5185"/>
        <item x="2371"/>
        <item x="6933"/>
        <item x="3411"/>
        <item x="1758"/>
        <item x="1816"/>
        <item x="6822"/>
        <item x="7612"/>
        <item x="5661"/>
        <item x="3683"/>
        <item x="1729"/>
        <item x="7113"/>
        <item x="3386"/>
        <item x="8139"/>
        <item x="574"/>
        <item x="1411"/>
        <item x="51"/>
        <item x="7766"/>
        <item x="2374"/>
        <item x="660"/>
        <item x="4915"/>
        <item x="4630"/>
        <item x="7901"/>
        <item x="7763"/>
        <item x="7412"/>
        <item x="70"/>
        <item x="2193"/>
        <item x="5727"/>
        <item x="598"/>
        <item x="2044"/>
        <item x="3907"/>
        <item x="3750"/>
        <item x="1007"/>
        <item x="3546"/>
        <item x="7830"/>
        <item x="1238"/>
        <item x="4332"/>
        <item x="1039"/>
        <item x="6403"/>
        <item x="6168"/>
        <item x="7921"/>
        <item x="954"/>
        <item x="5205"/>
        <item x="2196"/>
        <item x="151"/>
        <item x="2835"/>
        <item x="2047"/>
        <item x="5293"/>
        <item x="3908"/>
        <item x="1077"/>
        <item x="6818"/>
        <item x="1340"/>
        <item x="2707"/>
        <item x="2902"/>
        <item x="4436"/>
        <item x="3636"/>
        <item x="2718"/>
        <item x="6630"/>
        <item x="844"/>
        <item x="6410"/>
        <item x="921"/>
        <item x="7714"/>
        <item x="7904"/>
        <item x="2550"/>
        <item x="220"/>
        <item x="5276"/>
        <item x="5770"/>
        <item x="6766"/>
        <item x="2935"/>
        <item x="5265"/>
        <item x="3698"/>
        <item x="6916"/>
        <item x="713"/>
        <item x="1660"/>
        <item x="4867"/>
        <item x="1979"/>
        <item x="3020"/>
        <item x="950"/>
        <item x="6826"/>
        <item x="381"/>
        <item x="2959"/>
        <item x="148"/>
        <item x="7968"/>
        <item x="1936"/>
        <item x="7713"/>
        <item x="1391"/>
        <item x="5097"/>
        <item x="4712"/>
        <item x="1759"/>
        <item x="4203"/>
        <item x="1110"/>
        <item x="484"/>
        <item x="3573"/>
        <item x="6994"/>
        <item x="3795"/>
        <item x="3217"/>
        <item x="7470"/>
        <item x="7306"/>
        <item x="2157"/>
        <item x="765"/>
        <item x="3590"/>
        <item x="6815"/>
        <item x="2266"/>
        <item x="7008"/>
        <item x="6901"/>
        <item x="5865"/>
        <item x="742"/>
        <item x="5744"/>
        <item x="3637"/>
        <item x="1942"/>
        <item x="7266"/>
        <item x="7532"/>
        <item x="3670"/>
        <item x="7234"/>
        <item x="2058"/>
        <item x="4834"/>
        <item x="4181"/>
        <item x="562"/>
        <item x="3349"/>
        <item x="4041"/>
        <item x="889"/>
        <item x="5505"/>
        <item x="6915"/>
        <item x="3656"/>
        <item x="5816"/>
        <item x="4864"/>
        <item x="7834"/>
        <item x="8108"/>
        <item x="2087"/>
        <item x="674"/>
        <item x="7033"/>
        <item x="4446"/>
        <item x="2164"/>
        <item x="6178"/>
        <item x="7521"/>
        <item x="2210"/>
        <item x="3676"/>
        <item x="2530"/>
        <item x="7239"/>
        <item x="4190"/>
        <item x="1637"/>
        <item x="5914"/>
        <item x="3897"/>
        <item x="2735"/>
        <item x="6636"/>
        <item x="3159"/>
        <item x="1160"/>
        <item x="1815"/>
        <item x="696"/>
        <item x="6154"/>
        <item x="2320"/>
        <item x="6145"/>
        <item x="36"/>
        <item x="6330"/>
        <item x="877"/>
        <item x="4155"/>
        <item x="2768"/>
        <item x="111"/>
        <item x="538"/>
        <item x="2838"/>
        <item x="287"/>
        <item x="6816"/>
        <item x="1919"/>
        <item x="6565"/>
        <item x="7236"/>
        <item x="2511"/>
        <item x="3665"/>
        <item x="5891"/>
        <item x="6292"/>
        <item x="7755"/>
        <item x="5393"/>
        <item x="3249"/>
        <item x="6810"/>
        <item x="7275"/>
        <item x="1924"/>
        <item x="7670"/>
        <item x="5305"/>
        <item x="1174"/>
        <item x="5698"/>
        <item x="3201"/>
        <item x="7566"/>
        <item x="6436"/>
        <item x="6372"/>
        <item x="590"/>
        <item x="5452"/>
        <item x="3595"/>
        <item x="7889"/>
        <item x="1728"/>
        <item x="5420"/>
        <item x="2580"/>
        <item x="3825"/>
        <item x="4513"/>
        <item x="2352"/>
        <item x="6515"/>
        <item x="1959"/>
        <item x="3851"/>
        <item x="1033"/>
        <item x="2798"/>
        <item x="3695"/>
        <item x="4812"/>
        <item x="6905"/>
        <item x="803"/>
        <item x="3987"/>
        <item x="3978"/>
        <item x="4755"/>
        <item x="7839"/>
        <item x="2701"/>
        <item x="7583"/>
        <item x="2929"/>
        <item x="407"/>
        <item x="1085"/>
        <item x="746"/>
        <item x="5030"/>
        <item x="4674"/>
        <item x="719"/>
        <item x="3615"/>
        <item x="2096"/>
        <item x="1845"/>
        <item x="406"/>
        <item x="7967"/>
        <item x="522"/>
        <item x="2863"/>
        <item x="2522"/>
        <item x="4042"/>
        <item x="2509"/>
        <item x="6646"/>
        <item x="6736"/>
        <item x="1303"/>
        <item x="7543"/>
        <item x="5817"/>
        <item x="2650"/>
        <item x="939"/>
        <item x="5160"/>
        <item x="433"/>
        <item x="1895"/>
        <item x="953"/>
        <item x="4391"/>
        <item x="6311"/>
        <item x="4978"/>
        <item x="465"/>
        <item x="673"/>
        <item x="1316"/>
        <item x="7526"/>
        <item x="5468"/>
        <item x="6360"/>
        <item x="6478"/>
        <item x="935"/>
        <item x="5214"/>
        <item x="6914"/>
        <item x="1417"/>
        <item x="2815"/>
        <item x="1941"/>
        <item x="3029"/>
        <item x="500"/>
        <item x="4681"/>
        <item x="7385"/>
        <item x="7798"/>
        <item x="3648"/>
        <item x="7237"/>
        <item x="3685"/>
        <item x="5780"/>
        <item x="6365"/>
        <item x="4148"/>
        <item x="2910"/>
        <item x="1534"/>
        <item x="6087"/>
        <item x="350"/>
        <item x="1194"/>
        <item x="304"/>
        <item x="1627"/>
        <item x="1241"/>
        <item x="392"/>
        <item x="2555"/>
        <item x="2772"/>
        <item x="1280"/>
        <item x="1274"/>
        <item x="4846"/>
        <item x="456"/>
        <item x="6012"/>
        <item x="1973"/>
        <item x="7869"/>
        <item x="3874"/>
        <item x="3960"/>
        <item x="171"/>
        <item x="4447"/>
        <item x="6007"/>
        <item x="3808"/>
        <item x="7025"/>
        <item x="480"/>
        <item x="6404"/>
        <item x="7390"/>
        <item x="2332"/>
        <item x="6696"/>
        <item x="7986"/>
        <item x="7284"/>
        <item x="6939"/>
        <item x="2091"/>
        <item x="3494"/>
        <item x="8114"/>
        <item x="980"/>
        <item x="5594"/>
        <item x="7638"/>
        <item x="7550"/>
        <item x="4914"/>
        <item x="7679"/>
        <item x="5564"/>
        <item x="5397"/>
        <item x="5631"/>
        <item x="6558"/>
        <item x="5726"/>
        <item x="6080"/>
        <item x="7464"/>
        <item x="3213"/>
        <item x="7492"/>
        <item x="355"/>
        <item x="4449"/>
        <item x="7307"/>
        <item x="301"/>
        <item x="1771"/>
        <item x="7916"/>
        <item x="699"/>
        <item x="2981"/>
        <item x="3596"/>
        <item x="2021"/>
        <item x="3569"/>
        <item x="6527"/>
        <item x="4737"/>
        <item x="7396"/>
        <item x="5212"/>
        <item x="4004"/>
        <item x="1903"/>
        <item x="5377"/>
        <item x="3175"/>
        <item x="3327"/>
        <item x="928"/>
        <item x="102"/>
        <item x="7308"/>
        <item x="1045"/>
        <item x="6951"/>
        <item x="5282"/>
        <item x="7500"/>
        <item x="3938"/>
        <item x="2848"/>
        <item x="6652"/>
        <item x="4798"/>
        <item x="1697"/>
        <item x="7034"/>
        <item x="2643"/>
        <item x="5809"/>
        <item x="2259"/>
        <item x="2563"/>
        <item x="7987"/>
        <item x="6695"/>
        <item x="5855"/>
        <item x="6642"/>
        <item x="5902"/>
        <item x="4176"/>
        <item x="3797"/>
        <item x="22"/>
        <item x="7069"/>
        <item x="3933"/>
        <item x="6986"/>
        <item x="2765"/>
        <item x="1577"/>
        <item x="7905"/>
        <item x="1129"/>
        <item x="1993"/>
        <item x="1347"/>
        <item x="3281"/>
        <item x="338"/>
        <item x="4849"/>
        <item x="1348"/>
        <item x="6735"/>
        <item x="2330"/>
        <item x="4939"/>
        <item x="1049"/>
        <item x="4658"/>
        <item x="7557"/>
        <item x="1297"/>
        <item x="2399"/>
        <item x="6811"/>
        <item x="6006"/>
        <item x="6589"/>
        <item x="1323"/>
        <item x="1883"/>
        <item x="5259"/>
        <item x="2100"/>
        <item x="1898"/>
        <item x="265"/>
        <item x="2779"/>
        <item x="370"/>
        <item x="3544"/>
        <item x="807"/>
        <item x="2883"/>
        <item x="3503"/>
        <item x="4170"/>
        <item x="128"/>
        <item x="724"/>
        <item x="140"/>
        <item x="7406"/>
        <item x="3215"/>
        <item x="6960"/>
        <item x="7397"/>
        <item x="2652"/>
        <item x="6524"/>
        <item x="2992"/>
        <item x="4300"/>
        <item x="1633"/>
        <item x="3139"/>
        <item x="3489"/>
        <item x="2458"/>
        <item x="2699"/>
        <item x="3807"/>
        <item x="6081"/>
        <item x="3708"/>
        <item x="5315"/>
        <item x="7784"/>
        <item x="4149"/>
        <item x="4749"/>
        <item x="4480"/>
        <item x="6693"/>
        <item x="3622"/>
        <item x="5511"/>
        <item x="6838"/>
        <item x="1024"/>
        <item x="725"/>
        <item x="5155"/>
        <item x="4178"/>
        <item x="7759"/>
        <item x="4581"/>
        <item x="7622"/>
        <item x="1774"/>
        <item x="1790"/>
        <item x="7653"/>
        <item x="5174"/>
        <item x="2109"/>
        <item x="6310"/>
        <item x="4899"/>
        <item x="5142"/>
        <item x="2634"/>
        <item x="7014"/>
        <item x="1998"/>
        <item x="6871"/>
        <item x="7340"/>
        <item x="3720"/>
        <item x="3914"/>
        <item x="6827"/>
        <item x="6450"/>
        <item x="279"/>
        <item x="2784"/>
        <item x="6108"/>
        <item x="1593"/>
        <item x="5826"/>
        <item x="6325"/>
        <item x="942"/>
        <item x="661"/>
        <item x="1681"/>
        <item x="5466"/>
        <item x="6348"/>
        <item x="7600"/>
        <item x="2805"/>
        <item x="6792"/>
        <item x="5163"/>
        <item x="6779"/>
        <item x="5444"/>
        <item x="3054"/>
        <item x="7507"/>
        <item x="1260"/>
        <item x="1218"/>
        <item x="1776"/>
        <item x="4489"/>
        <item x="7630"/>
        <item x="1004"/>
        <item x="1596"/>
        <item x="3630"/>
        <item x="4482"/>
        <item x="5455"/>
        <item x="8089"/>
        <item x="7316"/>
        <item x="6846"/>
        <item x="2274"/>
        <item x="5561"/>
        <item x="1503"/>
        <item x="1709"/>
        <item x="7510"/>
        <item x="6803"/>
        <item x="229"/>
        <item x="5090"/>
        <item x="1808"/>
        <item x="2649"/>
        <item x="2544"/>
        <item x="7941"/>
        <item x="6297"/>
        <item x="612"/>
        <item x="818"/>
        <item x="3408"/>
        <item x="793"/>
        <item x="7819"/>
        <item x="2293"/>
        <item x="2688"/>
        <item x="7163"/>
        <item x="755"/>
        <item x="5404"/>
        <item x="292"/>
        <item x="7949"/>
        <item x="7167"/>
        <item x="1481"/>
        <item x="6288"/>
        <item x="2465"/>
        <item x="4040"/>
        <item x="403"/>
        <item x="4221"/>
        <item x="1436"/>
        <item x="7561"/>
        <item x="2806"/>
        <item x="6809"/>
        <item x="1742"/>
        <item x="3306"/>
        <item x="7793"/>
        <item x="4494"/>
        <item x="1396"/>
        <item x="222"/>
        <item x="2289"/>
        <item x="2012"/>
        <item x="647"/>
        <item x="6801"/>
        <item x="1346"/>
        <item x="1894"/>
        <item x="5391"/>
        <item x="7174"/>
        <item x="5291"/>
        <item x="5854"/>
        <item x="7484"/>
        <item x="4165"/>
        <item x="3260"/>
        <item x="5822"/>
        <item x="2803"/>
        <item x="6359"/>
        <item x="7684"/>
        <item x="4485"/>
        <item x="4003"/>
        <item x="6839"/>
        <item x="2780"/>
        <item x="710"/>
        <item x="2764"/>
        <item x="4423"/>
        <item x="6156"/>
        <item x="2445"/>
        <item x="4535"/>
        <item x="6303"/>
        <item x="7992"/>
        <item x="6579"/>
        <item x="7519"/>
        <item x="1199"/>
        <item x="1689"/>
        <item x="6819"/>
        <item x="6114"/>
        <item x="7998"/>
        <item x="3911"/>
        <item x="6698"/>
        <item x="5178"/>
        <item x="6894"/>
        <item x="2463"/>
        <item x="692"/>
        <item x="4934"/>
        <item x="2014"/>
        <item x="5485"/>
        <item x="6687"/>
        <item x="4386"/>
        <item x="6126"/>
        <item x="1342"/>
        <item x="7516"/>
        <item x="7761"/>
        <item x="1223"/>
        <item x="1091"/>
        <item x="2011"/>
        <item x="2693"/>
        <item x="6672"/>
        <item x="4913"/>
        <item x="957"/>
        <item x="7287"/>
        <item x="5785"/>
        <item x="5998"/>
        <item x="549"/>
        <item x="3642"/>
        <item x="2892"/>
        <item x="4414"/>
        <item x="3444"/>
        <item x="4484"/>
        <item x="6122"/>
        <item x="909"/>
        <item x="7540"/>
        <item x="4877"/>
        <item x="2501"/>
        <item x="2960"/>
        <item x="421"/>
        <item x="7296"/>
        <item x="7621"/>
        <item x="1278"/>
        <item x="929"/>
        <item x="4033"/>
        <item x="7754"/>
        <item x="1810"/>
        <item x="910"/>
        <item x="7560"/>
        <item x="870"/>
        <item x="5973"/>
        <item x="6158"/>
        <item x="5830"/>
        <item x="4704"/>
        <item x="8063"/>
        <item x="1426"/>
        <item x="1389"/>
        <item x="2816"/>
        <item x="7300"/>
        <item x="380"/>
        <item x="1162"/>
        <item x="5278"/>
        <item x="3226"/>
        <item x="3304"/>
        <item x="1570"/>
        <item x="2009"/>
        <item x="149"/>
        <item x="409"/>
        <item x="828"/>
        <item x="6047"/>
        <item x="7094"/>
        <item x="5892"/>
        <item x="4831"/>
        <item x="7215"/>
        <item x="3242"/>
        <item x="2061"/>
        <item x="5859"/>
        <item x="7639"/>
        <item x="288"/>
        <item x="835"/>
        <item x="6345"/>
        <item x="3515"/>
        <item x="7454"/>
        <item x="230"/>
        <item x="2859"/>
        <item x="2842"/>
        <item x="4908"/>
        <item x="7475"/>
        <item x="2867"/>
        <item x="3457"/>
        <item x="6238"/>
        <item x="4795"/>
        <item x="3052"/>
        <item x="3891"/>
        <item x="364"/>
        <item x="6974"/>
        <item x="678"/>
        <item x="7343"/>
        <item x="1214"/>
        <item x="4373"/>
        <item x="4879"/>
        <item x="7802"/>
        <item x="3827"/>
        <item x="4468"/>
        <item x="2067"/>
        <item x="2724"/>
        <item x="8065"/>
        <item x="6150"/>
        <item x="4505"/>
        <item x="7665"/>
        <item x="5300"/>
        <item x="1166"/>
        <item x="41"/>
        <item x="2145"/>
        <item x="2961"/>
        <item x="6608"/>
        <item x="3534"/>
        <item x="295"/>
        <item x="7993"/>
        <item x="5498"/>
        <item x="8142"/>
        <item x="6076"/>
        <item x="4756"/>
        <item x="7064"/>
        <item x="2520"/>
        <item x="2125"/>
        <item x="8005"/>
        <item x="4648"/>
        <item x="7432"/>
        <item x="3922"/>
        <item x="2222"/>
        <item x="2368"/>
        <item x="7168"/>
        <item x="7159"/>
        <item x="3567"/>
        <item x="8052"/>
        <item x="3628"/>
        <item x="4667"/>
        <item x="6102"/>
        <item x="7251"/>
        <item x="4625"/>
        <item x="4431"/>
        <item x="7140"/>
        <item x="3586"/>
        <item x="4752"/>
        <item x="4705"/>
        <item x="664"/>
        <item x="3863"/>
        <item x="1452"/>
        <item x="5502"/>
        <item x="3482"/>
        <item x="1851"/>
        <item x="6702"/>
        <item x="6187"/>
        <item x="6086"/>
        <item x="4775"/>
        <item x="1100"/>
        <item x="2296"/>
        <item x="6564"/>
        <item x="5439"/>
        <item x="7017"/>
        <item x="7574"/>
        <item x="1393"/>
        <item x="5660"/>
        <item x="8135"/>
        <item x="5035"/>
        <item x="4419"/>
        <item x="4854"/>
        <item x="927"/>
        <item x="1101"/>
        <item x="2402"/>
        <item x="5867"/>
        <item x="2599"/>
        <item x="6083"/>
        <item x="1747"/>
        <item x="3838"/>
        <item x="7810"/>
        <item x="2220"/>
        <item x="1669"/>
        <item x="1255"/>
        <item x="389"/>
        <item x="4560"/>
        <item x="670"/>
        <item x="3806"/>
        <item x="152"/>
        <item x="6585"/>
        <item x="630"/>
        <item x="4672"/>
        <item x="6319"/>
        <item x="2627"/>
        <item x="6922"/>
        <item x="902"/>
        <item x="7989"/>
        <item x="3869"/>
        <item x="7853"/>
        <item x="1208"/>
        <item x="7161"/>
        <item x="3030"/>
        <item x="1582"/>
        <item x="2629"/>
        <item x="170"/>
        <item x="7747"/>
        <item x="3146"/>
        <item x="6423"/>
        <item x="7366"/>
        <item x="1290"/>
        <item x="756"/>
        <item x="2345"/>
        <item x="2943"/>
        <item x="6242"/>
        <item x="6510"/>
        <item x="620"/>
        <item x="8010"/>
        <item x="90"/>
        <item x="4"/>
        <item x="4682"/>
        <item x="1359"/>
        <item x="2789"/>
        <item x="5534"/>
        <item x="3998"/>
        <item x="2079"/>
        <item x="5257"/>
        <item x="6062"/>
        <item x="154"/>
        <item x="4400"/>
        <item x="6744"/>
        <item x="655"/>
        <item x="2303"/>
        <item x="8104"/>
        <item x="7054"/>
        <item x="728"/>
        <item x="2762"/>
        <item x="2618"/>
        <item x="2814"/>
        <item x="6943"/>
        <item x="1549"/>
        <item x="886"/>
        <item x="2141"/>
        <item x="31"/>
        <item x="6874"/>
        <item x="5285"/>
        <item x="5445"/>
        <item x="644"/>
        <item x="5688"/>
        <item x="3519"/>
        <item x="1080"/>
        <item x="2799"/>
        <item x="5619"/>
        <item x="853"/>
        <item x="5483"/>
        <item x="751"/>
        <item x="7144"/>
        <item x="2891"/>
        <item x="2783"/>
        <item x="2974"/>
        <item x="7878"/>
        <item x="8105"/>
        <item x="2551"/>
        <item x="5634"/>
        <item x="1365"/>
        <item x="6712"/>
        <item x="1499"/>
        <item x="3125"/>
        <item x="1877"/>
        <item x="6561"/>
        <item x="1881"/>
        <item x="6980"/>
        <item x="7582"/>
        <item x="192"/>
        <item x="3250"/>
        <item x="4850"/>
        <item x="5334"/>
        <item x="7201"/>
        <item x="2994"/>
        <item x="7985"/>
        <item x="3741"/>
        <item x="5731"/>
        <item x="650"/>
        <item x="3156"/>
        <item x="7386"/>
        <item x="4711"/>
        <item x="4464"/>
        <item x="4067"/>
        <item x="5813"/>
        <item x="6560"/>
        <item x="1965"/>
        <item x="6572"/>
        <item x="5951"/>
        <item x="6834"/>
        <item x="155"/>
        <item x="8076"/>
        <item x="4129"/>
        <item x="2048"/>
        <item x="3278"/>
        <item x="6969"/>
        <item x="183"/>
        <item x="4409"/>
        <item x="3502"/>
        <item x="6381"/>
        <item x="7972"/>
        <item x="4340"/>
        <item x="6848"/>
        <item x="2794"/>
        <item x="1011"/>
        <item x="7102"/>
        <item x="4512"/>
        <item x="3679"/>
        <item x="7734"/>
        <item x="1035"/>
        <item x="516"/>
        <item x="2263"/>
        <item x="5407"/>
        <item x="83"/>
        <item x="2473"/>
        <item x="7530"/>
        <item x="1273"/>
        <item x="8116"/>
        <item x="6364"/>
        <item x="4710"/>
        <item x="7048"/>
        <item x="2417"/>
        <item x="971"/>
        <item x="7663"/>
        <item x="173"/>
        <item x="190"/>
        <item x="7537"/>
        <item x="3927"/>
        <item x="4742"/>
        <item x="1053"/>
        <item x="4626"/>
        <item x="4954"/>
        <item x="233"/>
        <item x="6227"/>
        <item x="474"/>
        <item x="3600"/>
        <item x="2379"/>
        <item x="1086"/>
        <item x="1407"/>
        <item x="5166"/>
        <item x="4974"/>
        <item x="7845"/>
        <item x="7339"/>
        <item x="5270"/>
        <item x="5410"/>
        <item x="1814"/>
        <item x="6771"/>
        <item x="3385"/>
        <item x="4260"/>
        <item x="4857"/>
        <item x="3097"/>
        <item x="5450"/>
        <item x="2228"/>
        <item x="4193"/>
        <item x="5126"/>
        <item x="7629"/>
        <item x="5131"/>
        <item x="640"/>
        <item x="6397"/>
        <item x="6430"/>
        <item x="3266"/>
        <item x="663"/>
        <item x="227"/>
        <item x="5549"/>
        <item x="6772"/>
        <item x="7050"/>
        <item x="3417"/>
        <item x="5808"/>
        <item x="4469"/>
        <item x="6860"/>
        <item x="5527"/>
        <item x="2117"/>
        <item x="6113"/>
        <item x="6517"/>
        <item x="6581"/>
        <item x="7110"/>
        <item x="5277"/>
        <item x="6697"/>
        <item x="4394"/>
        <item x="6182"/>
        <item x="5493"/>
        <item x="2158"/>
        <item x="3339"/>
        <item x="1157"/>
        <item x="4192"/>
        <item x="7001"/>
        <item x="5032"/>
        <item x="6473"/>
        <item x="307"/>
        <item x="584"/>
        <item x="8126"/>
        <item x="483"/>
        <item x="5679"/>
        <item x="1268"/>
        <item x="4991"/>
        <item x="6501"/>
        <item x="8042"/>
        <item x="2285"/>
        <item x="3881"/>
        <item x="6618"/>
        <item x="5464"/>
        <item x="7920"/>
        <item x="7"/>
        <item x="78"/>
        <item x="6890"/>
        <item x="2254"/>
        <item x="34"/>
        <item x="7697"/>
        <item x="2524"/>
        <item x="7642"/>
        <item x="2796"/>
        <item x="4777"/>
        <item x="3243"/>
        <item x="4488"/>
        <item x="6166"/>
        <item x="2464"/>
        <item x="5231"/>
        <item x="6675"/>
        <item x="3371"/>
        <item x="5877"/>
        <item x="672"/>
        <item x="4731"/>
        <item x="1185"/>
        <item x="944"/>
        <item x="6711"/>
        <item x="2013"/>
        <item x="2387"/>
        <item x="6391"/>
        <item x="2645"/>
        <item x="1048"/>
        <item x="2105"/>
        <item x="7085"/>
        <item x="990"/>
        <item x="3783"/>
        <item x="1492"/>
        <item x="5199"/>
        <item x="7297"/>
        <item x="7542"/>
        <item x="3096"/>
        <item x="7512"/>
        <item x="423"/>
        <item x="3357"/>
        <item x="1662"/>
        <item x="5663"/>
        <item x="7240"/>
        <item x="4892"/>
        <item x="2933"/>
        <item x="5302"/>
        <item x="5881"/>
        <item x="5346"/>
        <item x="2998"/>
        <item x="2771"/>
        <item x="2335"/>
        <item x="5752"/>
        <item x="2290"/>
        <item x="1478"/>
        <item x="7570"/>
        <item x="1127"/>
        <item x="4903"/>
        <item x="5856"/>
        <item x="978"/>
        <item x="917"/>
        <item x="5933"/>
        <item x="2380"/>
        <item x="7994"/>
        <item x="3888"/>
        <item x="7856"/>
        <item x="2600"/>
        <item x="1893"/>
        <item x="3179"/>
        <item x="6996"/>
        <item x="7180"/>
        <item x="4823"/>
        <item x="6054"/>
        <item x="4133"/>
        <item x="1995"/>
        <item x="7745"/>
        <item x="1690"/>
        <item x="527"/>
        <item x="721"/>
        <item x="872"/>
        <item x="5107"/>
        <item x="1713"/>
        <item x="3871"/>
        <item x="2636"/>
        <item x="1353"/>
        <item x="1336"/>
        <item x="5451"/>
        <item x="3460"/>
        <item x="7101"/>
        <item x="3135"/>
        <item x="6910"/>
        <item x="3181"/>
        <item x="5260"/>
        <item x="6907"/>
        <item x="2209"/>
        <item x="5586"/>
        <item x="3203"/>
        <item x="4783"/>
        <item x="5682"/>
        <item x="7811"/>
        <item x="5621"/>
        <item x="6406"/>
        <item x="1243"/>
        <item x="6858"/>
        <item x="7238"/>
        <item x="1659"/>
        <item x="7089"/>
        <item x="1254"/>
        <item x="4347"/>
        <item x="457"/>
        <item x="6627"/>
        <item x="4313"/>
        <item x="3343"/>
        <item x="4443"/>
        <item x="4860"/>
        <item x="2969"/>
        <item x="3219"/>
        <item x="4303"/>
        <item x="2129"/>
        <item x="4841"/>
        <item x="4448"/>
        <item x="1379"/>
        <item x="3445"/>
        <item x="1672"/>
        <item x="7107"/>
        <item x="7855"/>
        <item x="1777"/>
        <item x="5563"/>
        <item x="1482"/>
        <item x="296"/>
        <item x="3057"/>
        <item x="5364"/>
        <item x="4833"/>
        <item x="7393"/>
        <item x="7725"/>
        <item x="6041"/>
        <item x="4553"/>
        <item x="4819"/>
        <item x="4799"/>
        <item x="6755"/>
        <item x="752"/>
        <item x="2036"/>
        <item x="1149"/>
        <item x="1691"/>
        <item x="6854"/>
        <item x="1619"/>
        <item x="3559"/>
        <item x="3192"/>
        <item x="2531"/>
        <item x="5326"/>
        <item x="1668"/>
        <item x="3764"/>
        <item x="6380"/>
        <item x="1116"/>
        <item x="1151"/>
        <item x="5732"/>
        <item x="4270"/>
        <item x="860"/>
        <item x="5235"/>
        <item x="3127"/>
        <item x="3014"/>
        <item x="1275"/>
        <item x="436"/>
        <item x="7318"/>
        <item x="3149"/>
        <item x="4255"/>
        <item x="228"/>
        <item x="3910"/>
        <item x="2632"/>
        <item x="3552"/>
        <item x="6765"/>
        <item x="6068"/>
        <item x="2082"/>
        <item x="1404"/>
        <item x="6465"/>
        <item x="4220"/>
        <item x="4708"/>
        <item x="4350"/>
        <item x="1859"/>
        <item x="6200"/>
        <item x="6605"/>
        <item x="4102"/>
        <item x="4154"/>
        <item x="7302"/>
        <item x="6151"/>
        <item x="3280"/>
        <item x="1240"/>
        <item x="6033"/>
        <item x="1868"/>
        <item x="6241"/>
        <item x="539"/>
        <item x="5230"/>
        <item x="8002"/>
        <item x="7655"/>
        <item x="4765"/>
        <item x="5862"/>
        <item x="5181"/>
        <item x="4280"/>
        <item x="5311"/>
        <item x="399"/>
        <item x="4981"/>
        <item x="2667"/>
        <item x="6610"/>
        <item x="4673"/>
        <item x="1079"/>
        <item x="3983"/>
        <item x="5384"/>
        <item x="1554"/>
        <item x="7425"/>
        <item x="4525"/>
        <item x="1581"/>
        <item x="5992"/>
        <item x="5767"/>
        <item x="234"/>
        <item x="6624"/>
        <item x="8049"/>
        <item x="1473"/>
        <item x="7585"/>
        <item x="7445"/>
        <item x="3916"/>
        <item x="197"/>
        <item x="1999"/>
        <item x="4770"/>
        <item x="3587"/>
        <item x="2747"/>
        <item x="5544"/>
        <item x="250"/>
        <item x="7329"/>
        <item x="7651"/>
        <item x="7285"/>
        <item x="7198"/>
        <item x="7383"/>
        <item x="7782"/>
        <item x="6349"/>
        <item x="3128"/>
        <item x="7154"/>
        <item x="1102"/>
        <item x="1915"/>
        <item x="1606"/>
        <item x="506"/>
        <item x="5172"/>
        <item x="7369"/>
        <item x="4565"/>
        <item x="1900"/>
        <item x="213"/>
        <item x="2598"/>
        <item x="3925"/>
        <item x="5074"/>
        <item x="4859"/>
        <item x="7888"/>
        <item x="862"/>
        <item x="873"/>
        <item x="5741"/>
        <item x="4858"/>
        <item x="5457"/>
        <item x="5495"/>
        <item x="4614"/>
        <item x="7836"/>
        <item x="3257"/>
        <item x="3172"/>
        <item x="5370"/>
        <item x="4293"/>
        <item x="4231"/>
        <item x="7567"/>
        <item x="5361"/>
        <item x="1301"/>
        <item x="6217"/>
        <item x="706"/>
        <item x="629"/>
        <item x="5628"/>
        <item x="3239"/>
        <item x="5756"/>
        <item x="1843"/>
        <item x="6528"/>
        <item x="5742"/>
        <item x="4304"/>
        <item x="589"/>
        <item x="6533"/>
        <item x="2312"/>
        <item x="4224"/>
        <item x="6768"/>
        <item x="3110"/>
        <item x="5601"/>
        <item x="7703"/>
        <item x="2301"/>
        <item x="3979"/>
        <item x="256"/>
        <item x="2216"/>
        <item x="6701"/>
        <item x="5771"/>
        <item x="6254"/>
        <item x="475"/>
        <item x="4885"/>
        <item x="6132"/>
        <item x="5979"/>
        <item x="181"/>
        <item x="4604"/>
        <item x="2092"/>
        <item x="1743"/>
        <item x="299"/>
        <item x="3887"/>
        <item x="6287"/>
        <item x="3724"/>
        <item x="2726"/>
        <item x="2086"/>
        <item x="6667"/>
        <item x="7976"/>
        <item x="7024"/>
        <item x="3918"/>
        <item x="6101"/>
        <item x="5646"/>
        <item x="3521"/>
        <item x="7661"/>
        <item x="2404"/>
        <item x="7961"/>
        <item x="3476"/>
        <item x="5840"/>
        <item x="2642"/>
        <item x="7969"/>
        <item x="4180"/>
        <item x="6201"/>
        <item x="5833"/>
        <item x="7097"/>
        <item x="5044"/>
        <item x="5587"/>
        <item x="1075"/>
        <item x="1812"/>
        <item x="8036"/>
        <item x="5453"/>
        <item x="7157"/>
        <item x="3655"/>
        <item x="5772"/>
        <item x="1937"/>
        <item x="3207"/>
        <item x="7844"/>
        <item x="1142"/>
        <item x="2169"/>
        <item x="88"/>
        <item x="7628"/>
        <item x="722"/>
        <item x="1109"/>
        <item x="3714"/>
        <item x="1643"/>
        <item x="987"/>
        <item x="2028"/>
        <item x="8118"/>
        <item x="3731"/>
        <item x="1638"/>
        <item x="1155"/>
        <item x="5066"/>
        <item x="2761"/>
        <item x="6056"/>
        <item x="3383"/>
        <item x="6212"/>
        <item x="8045"/>
        <item x="7156"/>
        <item x="103"/>
        <item x="871"/>
        <item x="435"/>
        <item x="1901"/>
        <item x="7933"/>
        <item x="3928"/>
        <item x="3774"/>
        <item x="441"/>
        <item x="1654"/>
        <item x="1475"/>
        <item x="490"/>
        <item x="2739"/>
        <item x="7377"/>
        <item x="6148"/>
        <item x="191"/>
        <item x="819"/>
        <item x="7042"/>
        <item x="4766"/>
        <item x="6028"/>
        <item x="7790"/>
        <item x="1050"/>
        <item x="687"/>
        <item x="3919"/>
        <item x="7324"/>
        <item x="6072"/>
        <item x="7169"/>
        <item x="4639"/>
        <item x="7577"/>
        <item x="1324"/>
        <item x="107"/>
        <item x="481"/>
        <item x="5818"/>
        <item x="3415"/>
        <item x="3420"/>
        <item x="4085"/>
        <item x="4292"/>
        <item x="5135"/>
        <item x="260"/>
        <item x="2623"/>
        <item x="6003"/>
        <item x="4542"/>
        <item x="7098"/>
        <item x="5471"/>
        <item x="4561"/>
        <item x="6463"/>
        <item x="2856"/>
        <item x="2977"/>
        <item x="6435"/>
        <item x="2691"/>
        <item x="3725"/>
        <item x="6344"/>
        <item x="7867"/>
        <item x="4153"/>
        <item x="5089"/>
        <item x="1191"/>
        <item x="4517"/>
        <item x="4031"/>
        <item x="5653"/>
        <item x="4138"/>
        <item x="2985"/>
        <item x="5916"/>
        <item x="4377"/>
        <item x="1394"/>
        <item x="1739"/>
        <item x="3545"/>
        <item x="4470"/>
        <item x="682"/>
        <item x="2858"/>
        <item x="133"/>
        <item x="6823"/>
        <item x="5509"/>
        <item x="7165"/>
        <item x="1642"/>
        <item x="7019"/>
        <item x="3186"/>
        <item x="747"/>
        <item x="7627"/>
        <item x="779"/>
        <item x="2207"/>
        <item x="708"/>
        <item x="1437"/>
        <item x="1951"/>
        <item x="1230"/>
        <item x="5405"/>
        <item x="961"/>
        <item x="5622"/>
        <item x="6844"/>
        <item x="6247"/>
        <item x="5598"/>
        <item x="7573"/>
        <item x="7737"/>
        <item x="2134"/>
        <item x="5356"/>
        <item x="3800"/>
        <item x="6947"/>
        <item x="6029"/>
        <item x="937"/>
        <item x="6442"/>
        <item x="1661"/>
        <item x="4248"/>
        <item x="2927"/>
        <item x="3599"/>
        <item x="6048"/>
        <item x="1527"/>
        <item x="6917"/>
        <item x="5728"/>
        <item x="2638"/>
        <item x="4520"/>
        <item x="3308"/>
        <item x="1521"/>
        <item x="5940"/>
        <item x="5385"/>
        <item x="3089"/>
        <item x="1105"/>
        <item x="5190"/>
        <item x="3076"/>
        <item x="278"/>
        <item x="7269"/>
        <item x="297"/>
        <item x="7183"/>
        <item x="1846"/>
        <item x="5459"/>
        <item x="8098"/>
        <item x="4345"/>
        <item x="4597"/>
        <item x="7601"/>
        <item x="3643"/>
        <item x="7252"/>
        <item x="2882"/>
        <item x="321"/>
        <item x="4058"/>
        <item x="1487"/>
        <item x="169"/>
        <item x="144"/>
        <item x="2622"/>
        <item x="3790"/>
        <item x="1855"/>
        <item x="2396"/>
        <item x="26"/>
        <item x="3111"/>
        <item x="3969"/>
        <item x="3879"/>
        <item x="4211"/>
        <item x="7400"/>
        <item x="2275"/>
        <item x="3828"/>
        <item x="3940"/>
        <item x="215"/>
        <item x="6975"/>
        <item x="7783"/>
        <item x="5224"/>
        <item x="4182"/>
        <item x="4112"/>
        <item x="7698"/>
        <item x="5806"/>
        <item x="5132"/>
        <item x="7483"/>
        <item x="3337"/>
        <item x="533"/>
        <item x="1597"/>
        <item x="3930"/>
        <item x="3053"/>
        <item x="1644"/>
        <item x="404"/>
        <item x="7206"/>
        <item x="585"/>
        <item x="2477"/>
        <item x="624"/>
        <item x="4607"/>
        <item x="1474"/>
        <item x="829"/>
        <item x="1805"/>
        <item x="7123"/>
        <item x="438"/>
        <item x="5898"/>
        <item x="5790"/>
        <item x="608"/>
        <item x="2616"/>
        <item x="700"/>
        <item x="1067"/>
        <item x="471"/>
        <item x="5349"/>
        <item x="7160"/>
        <item x="7256"/>
        <item x="1985"/>
        <item x="4061"/>
        <item x="7944"/>
        <item x="5713"/>
        <item x="280"/>
        <item x="6444"/>
        <item x="6205"/>
        <item x="315"/>
        <item x="106"/>
        <item x="3271"/>
        <item x="8009"/>
        <item x="1923"/>
        <item x="5337"/>
        <item x="5411"/>
        <item x="5966"/>
        <item x="1012"/>
        <item x="7687"/>
        <item x="5889"/>
        <item x="6750"/>
        <item x="4152"/>
        <item x="3762"/>
        <item x="3645"/>
        <item x="3753"/>
        <item x="4802"/>
        <item x="4762"/>
        <item x="359"/>
        <item x="1835"/>
        <item x="271"/>
        <item x="2978"/>
        <item x="2037"/>
        <item x="4108"/>
        <item x="7717"/>
        <item x="6722"/>
        <item x="455"/>
        <item x="1386"/>
        <item x="2234"/>
        <item x="6611"/>
        <item x="4916"/>
        <item x="2581"/>
        <item x="6137"/>
        <item x="4086"/>
        <item x="6553"/>
        <item x="323"/>
        <item x="5932"/>
        <item x="748"/>
        <item x="1264"/>
        <item x="5414"/>
        <item x="3604"/>
        <item x="711"/>
        <item x="5031"/>
        <item x="8033"/>
        <item x="677"/>
        <item x="7375"/>
        <item x="2679"/>
        <item x="7617"/>
        <item x="6331"/>
        <item x="5874"/>
        <item x="6461"/>
        <item x="936"/>
        <item x="2146"/>
        <item x="4055"/>
        <item x="4926"/>
        <item x="1460"/>
        <item x="4550"/>
        <item x="3123"/>
        <item x="7129"/>
        <item x="153"/>
        <item x="4836"/>
        <item x="6251"/>
        <item x="3068"/>
        <item x="6139"/>
        <item x="365"/>
        <item x="4966"/>
        <item x="4268"/>
        <item x="6044"/>
        <item x="6525"/>
        <item x="3664"/>
        <item x="4243"/>
        <item x="4811"/>
        <item x="2874"/>
        <item x="4169"/>
        <item x="2948"/>
        <item x="3556"/>
        <item x="1749"/>
        <item x="2548"/>
        <item x="4358"/>
        <item x="7728"/>
        <item x="414"/>
        <item x="7280"/>
        <item x="2351"/>
        <item x="5488"/>
        <item x="3810"/>
        <item x="4996"/>
        <item x="6597"/>
        <item x="7031"/>
        <item x="2769"/>
        <item x="3543"/>
        <item x="4024"/>
        <item x="1089"/>
        <item x="1548"/>
        <item x="2834"/>
        <item x="1762"/>
        <item x="21"/>
        <item x="4586"/>
        <item x="1313"/>
        <item x="8140"/>
        <item x="3277"/>
        <item x="6165"/>
        <item x="6202"/>
        <item x="5734"/>
        <item x="7849"/>
        <item x="6039"/>
        <item x="5515"/>
        <item x="5507"/>
        <item x="6582"/>
        <item x="1242"/>
        <item x="5825"/>
        <item x="7597"/>
        <item x="281"/>
        <item x="2045"/>
        <item x="6387"/>
        <item x="6656"/>
        <item x="5152"/>
        <item x="5447"/>
        <item x="4725"/>
        <item x="7696"/>
        <item x="7403"/>
        <item x="5834"/>
        <item x="7945"/>
        <item x="7235"/>
        <item x="4840"/>
        <item x="566"/>
        <item x="4084"/>
        <item x="3964"/>
        <item x="6459"/>
        <item x="4562"/>
        <item x="507"/>
        <item x="3787"/>
        <item x="613"/>
        <item x="7541"/>
        <item x="1472"/>
        <item x="890"/>
        <item x="2033"/>
        <item x="5659"/>
        <item x="1748"/>
        <item x="653"/>
        <item x="4159"/>
        <item x="2115"/>
        <item x="5209"/>
        <item x="611"/>
        <item x="3067"/>
        <item x="1361"/>
        <item x="7803"/>
        <item x="6181"/>
        <item x="654"/>
        <item x="347"/>
        <item x="7047"/>
        <item x="4254"/>
        <item x="2077"/>
        <item x="5869"/>
        <item x="6852"/>
        <item x="81"/>
        <item x="4000"/>
        <item x="7588"/>
        <item x="6668"/>
        <item x="2461"/>
        <item x="251"/>
        <item x="8136"/>
        <item x="1468"/>
        <item x="1029"/>
        <item x="1458"/>
        <item x="2276"/>
        <item x="5921"/>
        <item x="2365"/>
        <item x="5652"/>
        <item x="1990"/>
        <item x="2031"/>
        <item x="93"/>
        <item x="8084"/>
        <item x="7022"/>
        <item x="212"/>
        <item x="2890"/>
        <item x="2456"/>
        <item x="209"/>
        <item x="2179"/>
        <item x="3755"/>
        <item x="6713"/>
        <item x="6429"/>
        <item x="1767"/>
        <item x="2122"/>
        <item x="6521"/>
        <item x="6983"/>
        <item x="8050"/>
        <item x="6443"/>
        <item x="1141"/>
        <item x="2470"/>
        <item x="2754"/>
        <item x="4402"/>
        <item x="1282"/>
        <item x="2084"/>
        <item x="1078"/>
        <item x="7760"/>
        <item x="4669"/>
        <item x="4403"/>
        <item x="8012"/>
        <item x="4992"/>
        <item x="6228"/>
        <item x="4080"/>
        <item x="656"/>
        <item x="4441"/>
        <item x="3542"/>
        <item x="6315"/>
        <item x="5286"/>
        <item x="4637"/>
        <item x="476"/>
        <item x="669"/>
        <item x="5396"/>
        <item x="8017"/>
        <item x="2495"/>
        <item x="3606"/>
        <item x="3640"/>
        <item x="3735"/>
        <item x="303"/>
        <item x="418"/>
        <item x="3532"/>
        <item x="339"/>
        <item x="3959"/>
        <item x="2716"/>
        <item x="2976"/>
        <item x="5941"/>
        <item x="4406"/>
        <item x="7908"/>
        <item x="6489"/>
        <item x="6005"/>
        <item x="1727"/>
        <item x="8016"/>
        <item x="1542"/>
        <item x="4483"/>
        <item x="3533"/>
        <item x="7372"/>
        <item x="5535"/>
        <item x="4972"/>
        <item x="1945"/>
        <item x="5596"/>
        <item x="3377"/>
        <item x="7338"/>
        <item x="6401"/>
        <item x="6639"/>
        <item x="7370"/>
        <item x="1752"/>
        <item x="5952"/>
        <item x="2181"/>
        <item x="1224"/>
        <item x="2355"/>
        <item x="4645"/>
        <item x="5510"/>
        <item x="1989"/>
        <item x="61"/>
        <item x="7955"/>
        <item x="1143"/>
        <item x="5724"/>
        <item x="6837"/>
        <item x="1377"/>
        <item x="1632"/>
        <item x="6272"/>
        <item x="2101"/>
        <item x="4843"/>
        <item x="8003"/>
        <item x="7769"/>
        <item x="7367"/>
        <item x="952"/>
        <item x="3555"/>
        <item x="3649"/>
        <item x="1388"/>
        <item x="5739"/>
        <item x="8075"/>
        <item x="6222"/>
        <item x="2730"/>
        <item x="6257"/>
        <item x="2198"/>
        <item x="3776"/>
        <item x="1653"/>
        <item x="1259"/>
        <item x="1751"/>
        <item x="37"/>
        <item x="6092"/>
        <item x="4285"/>
        <item x="5196"/>
        <item x="2133"/>
        <item x="3109"/>
        <item x="176"/>
        <item x="17"/>
        <item x="2152"/>
        <item x="4606"/>
        <item x="3786"/>
        <item x="5220"/>
        <item x="5917"/>
        <item x="2180"/>
        <item x="8008"/>
        <item x="6956"/>
        <item x="52"/>
        <item x="478"/>
        <item t="default"/>
      </items>
    </pivotField>
    <pivotField showAll="0"/>
    <pivotField dataField="1" showAll="0"/>
    <pivotField showAll="0"/>
    <pivotField showAll="0"/>
    <pivotField showAll="0"/>
    <pivotField showAll="0"/>
    <pivotField showAll="0"/>
    <pivotField showAll="0"/>
    <pivotField showAll="0"/>
    <pivotField numFmtId="14" showAll="0"/>
    <pivotField showAll="0"/>
    <pivotField showAll="0">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defaultSubtotal="0"/>
    <pivotField showAll="0" defaultSubtotal="0"/>
    <pivotField showAll="0" defaultSubtotal="0">
      <items count="6">
        <item x="0"/>
        <item x="1"/>
        <item x="2"/>
        <item x="3"/>
        <item x="4"/>
        <item x="5"/>
      </items>
    </pivotField>
  </pivotFields>
  <rowFields count="1">
    <field x="0"/>
  </rowFields>
  <rowItems count="11">
    <i>
      <x v="702"/>
    </i>
    <i>
      <x v="1144"/>
    </i>
    <i>
      <x v="299"/>
    </i>
    <i>
      <x v="264"/>
    </i>
    <i>
      <x v="668"/>
    </i>
    <i>
      <x v="66"/>
    </i>
    <i>
      <x v="1352"/>
    </i>
    <i>
      <x v="400"/>
    </i>
    <i>
      <x v="20"/>
    </i>
    <i>
      <x v="910"/>
    </i>
    <i t="grand">
      <x/>
    </i>
  </rowItems>
  <colItems count="1">
    <i/>
  </colItems>
  <dataFields count="1">
    <dataField name="Sum of Profit" fld="13" baseField="0" baseItem="0"/>
  </dataFields>
  <formats count="2">
    <format dxfId="10">
      <pivotArea collapsedLevelsAreSubtotals="1" fieldPosition="0">
        <references count="1">
          <reference field="0" count="10">
            <x v="20"/>
            <x v="66"/>
            <x v="264"/>
            <x v="299"/>
            <x v="400"/>
            <x v="668"/>
            <x v="702"/>
            <x v="910"/>
            <x v="1144"/>
            <x v="1352"/>
          </reference>
        </references>
      </pivotArea>
    </format>
    <format dxfId="9">
      <pivotArea collapsedLevelsAreSubtotals="1" fieldPosition="0">
        <references count="1">
          <reference field="0" count="10">
            <x v="133"/>
            <x v="472"/>
            <x v="571"/>
            <x v="866"/>
            <x v="924"/>
            <x v="930"/>
            <x v="982"/>
            <x v="1101"/>
            <x v="1121"/>
            <x v="1295"/>
          </reference>
        </references>
      </pivotArea>
    </format>
  </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1A5A1B-2BD8-4C86-B74A-5329BF3B7D9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F29" firstHeaderRow="0"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dataField="1" showAll="0"/>
    <pivotField numFmtId="9" showAll="0"/>
    <pivotField dataField="1" showAll="0"/>
    <pivotField dataField="1" showAll="0"/>
    <pivotField dataField="1" showAll="0"/>
    <pivotField showAll="0"/>
    <pivotField showAll="0">
      <items count="4">
        <item x="1"/>
        <item x="0"/>
        <item x="2"/>
        <item t="default"/>
      </items>
    </pivotField>
    <pivotField showAll="0"/>
    <pivotField axis="axisRow" showAll="0" measureFilter="1" sortType="ascending">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default"/>
      </items>
      <autoSortScope>
        <pivotArea dataOnly="0" outline="0" fieldPosition="0">
          <references count="1">
            <reference field="4294967294" count="1" selected="0">
              <x v="0"/>
            </reference>
          </references>
        </pivotArea>
      </autoSortScope>
    </pivotField>
    <pivotField showAll="0">
      <items count="18">
        <item x="13"/>
        <item x="3"/>
        <item x="10"/>
        <item x="1"/>
        <item x="8"/>
        <item x="11"/>
        <item x="15"/>
        <item x="12"/>
        <item x="5"/>
        <item x="7"/>
        <item x="2"/>
        <item x="6"/>
        <item x="14"/>
        <item x="16"/>
        <item x="0"/>
        <item x="4"/>
        <item x="9"/>
        <item t="default"/>
      </items>
    </pivotField>
    <pivotField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7"/>
  </rowFields>
  <rowItems count="11">
    <i>
      <x v="837"/>
    </i>
    <i>
      <x v="311"/>
    </i>
    <i>
      <x v="558"/>
    </i>
    <i>
      <x v="448"/>
    </i>
    <i>
      <x v="631"/>
    </i>
    <i>
      <x v="871"/>
    </i>
    <i>
      <x v="447"/>
    </i>
    <i>
      <x v="710"/>
    </i>
    <i>
      <x v="721"/>
    </i>
    <i>
      <x v="290"/>
    </i>
    <i t="grand">
      <x/>
    </i>
  </rowItems>
  <colFields count="1">
    <field x="-2"/>
  </colFields>
  <colItems count="4">
    <i>
      <x/>
    </i>
    <i i="1">
      <x v="1"/>
    </i>
    <i i="2">
      <x v="2"/>
    </i>
    <i i="3">
      <x v="3"/>
    </i>
  </colItems>
  <dataFields count="4">
    <dataField name="Sum of Profit" fld="13" baseField="0" baseItem="0"/>
    <dataField name="Max of Unit Price" fld="9" subtotal="max" baseField="17" baseItem="631"/>
    <dataField name="Sum of Shipping Cost" fld="12" baseField="0" baseItem="0"/>
    <dataField name="Sum of Sales" fld="11" baseField="0" baseItem="0"/>
  </dataFields>
  <formats count="1">
    <format dxfId="11">
      <pivotArea collapsedLevelsAreSubtotals="1" fieldPosition="0">
        <references count="2">
          <reference field="4294967294" count="1" selected="0">
            <x v="0"/>
          </reference>
          <reference field="17" count="10">
            <x v="290"/>
            <x v="311"/>
            <x v="447"/>
            <x v="448"/>
            <x v="558"/>
            <x v="631"/>
            <x v="710"/>
            <x v="721"/>
            <x v="837"/>
            <x v="871"/>
          </reference>
        </references>
      </pivotArea>
    </format>
  </formats>
  <pivotTableStyleInfo name="PivotStyleLight16" showRowHeaders="1" showColHeaders="1" showRowStripes="0" showColStripes="0" showLastColumn="1"/>
  <filters count="1">
    <filter fld="17"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AA79AF-DA7D-435C-A1ED-76573D89288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R12:R13" firstHeaderRow="1" firstDataRow="1" firstDataCol="0"/>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measureFilter="1">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Sales" fld="11" baseField="0" baseItem="0"/>
  </dataFields>
  <pivotTableStyleInfo name="PivotStyleLight16" showRowHeaders="1" showColHeaders="1" showRowStripes="0" showColStripes="0" showLastColumn="1"/>
  <filters count="1">
    <filter fld="2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653C0B-08E5-4024-B9C8-2723C80DDD0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15:V26" firstHeaderRow="1"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axis="axisRow" showAll="0" measureFilter="1">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default"/>
      </items>
    </pivotField>
    <pivotField showAll="0"/>
    <pivotField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7"/>
  </rowFields>
  <rowItems count="11">
    <i>
      <x v="295"/>
    </i>
    <i>
      <x v="311"/>
    </i>
    <i>
      <x v="320"/>
    </i>
    <i>
      <x v="516"/>
    </i>
    <i>
      <x v="566"/>
    </i>
    <i>
      <x v="581"/>
    </i>
    <i>
      <x v="585"/>
    </i>
    <i>
      <x v="871"/>
    </i>
    <i>
      <x v="906"/>
    </i>
    <i>
      <x v="957"/>
    </i>
    <i t="grand">
      <x/>
    </i>
  </rowItems>
  <colItems count="1">
    <i/>
  </colItems>
  <dataFields count="1">
    <dataField name="Sum of Sales" fld="11"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957"/>
          </reference>
        </references>
      </pivotArea>
    </chartFormat>
    <chartFormat chart="0" format="2">
      <pivotArea type="data" outline="0" fieldPosition="0">
        <references count="2">
          <reference field="4294967294" count="1" selected="0">
            <x v="0"/>
          </reference>
          <reference field="17" count="1" selected="0">
            <x v="906"/>
          </reference>
        </references>
      </pivotArea>
    </chartFormat>
    <chartFormat chart="0" format="3">
      <pivotArea type="data" outline="0" fieldPosition="0">
        <references count="2">
          <reference field="4294967294" count="1" selected="0">
            <x v="0"/>
          </reference>
          <reference field="17" count="1" selected="0">
            <x v="871"/>
          </reference>
        </references>
      </pivotArea>
    </chartFormat>
    <chartFormat chart="0" format="4">
      <pivotArea type="data" outline="0" fieldPosition="0">
        <references count="2">
          <reference field="4294967294" count="1" selected="0">
            <x v="0"/>
          </reference>
          <reference field="17" count="1" selected="0">
            <x v="585"/>
          </reference>
        </references>
      </pivotArea>
    </chartFormat>
    <chartFormat chart="0" format="5">
      <pivotArea type="data" outline="0" fieldPosition="0">
        <references count="2">
          <reference field="4294967294" count="1" selected="0">
            <x v="0"/>
          </reference>
          <reference field="17" count="1" selected="0">
            <x v="581"/>
          </reference>
        </references>
      </pivotArea>
    </chartFormat>
    <chartFormat chart="0" format="6">
      <pivotArea type="data" outline="0" fieldPosition="0">
        <references count="2">
          <reference field="4294967294" count="1" selected="0">
            <x v="0"/>
          </reference>
          <reference field="17" count="1" selected="0">
            <x v="566"/>
          </reference>
        </references>
      </pivotArea>
    </chartFormat>
    <chartFormat chart="0" format="7">
      <pivotArea type="data" outline="0" fieldPosition="0">
        <references count="2">
          <reference field="4294967294" count="1" selected="0">
            <x v="0"/>
          </reference>
          <reference field="17" count="1" selected="0">
            <x v="516"/>
          </reference>
        </references>
      </pivotArea>
    </chartFormat>
    <chartFormat chart="0" format="8">
      <pivotArea type="data" outline="0" fieldPosition="0">
        <references count="2">
          <reference field="4294967294" count="1" selected="0">
            <x v="0"/>
          </reference>
          <reference field="17" count="1" selected="0">
            <x v="320"/>
          </reference>
        </references>
      </pivotArea>
    </chartFormat>
    <chartFormat chart="0" format="9">
      <pivotArea type="data" outline="0" fieldPosition="0">
        <references count="2">
          <reference field="4294967294" count="1" selected="0">
            <x v="0"/>
          </reference>
          <reference field="17" count="1" selected="0">
            <x v="311"/>
          </reference>
        </references>
      </pivotArea>
    </chartFormat>
    <chartFormat chart="0" format="10">
      <pivotArea type="data" outline="0" fieldPosition="0">
        <references count="2">
          <reference field="4294967294" count="1" selected="0">
            <x v="0"/>
          </reference>
          <reference field="17" count="1" selected="0">
            <x v="295"/>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7" count="1" selected="0">
            <x v="295"/>
          </reference>
        </references>
      </pivotArea>
    </chartFormat>
    <chartFormat chart="2" format="24">
      <pivotArea type="data" outline="0" fieldPosition="0">
        <references count="2">
          <reference field="4294967294" count="1" selected="0">
            <x v="0"/>
          </reference>
          <reference field="17" count="1" selected="0">
            <x v="311"/>
          </reference>
        </references>
      </pivotArea>
    </chartFormat>
    <chartFormat chart="2" format="25">
      <pivotArea type="data" outline="0" fieldPosition="0">
        <references count="2">
          <reference field="4294967294" count="1" selected="0">
            <x v="0"/>
          </reference>
          <reference field="17" count="1" selected="0">
            <x v="320"/>
          </reference>
        </references>
      </pivotArea>
    </chartFormat>
    <chartFormat chart="2" format="26">
      <pivotArea type="data" outline="0" fieldPosition="0">
        <references count="2">
          <reference field="4294967294" count="1" selected="0">
            <x v="0"/>
          </reference>
          <reference field="17" count="1" selected="0">
            <x v="516"/>
          </reference>
        </references>
      </pivotArea>
    </chartFormat>
    <chartFormat chart="2" format="27">
      <pivotArea type="data" outline="0" fieldPosition="0">
        <references count="2">
          <reference field="4294967294" count="1" selected="0">
            <x v="0"/>
          </reference>
          <reference field="17" count="1" selected="0">
            <x v="566"/>
          </reference>
        </references>
      </pivotArea>
    </chartFormat>
    <chartFormat chart="2" format="28">
      <pivotArea type="data" outline="0" fieldPosition="0">
        <references count="2">
          <reference field="4294967294" count="1" selected="0">
            <x v="0"/>
          </reference>
          <reference field="17" count="1" selected="0">
            <x v="581"/>
          </reference>
        </references>
      </pivotArea>
    </chartFormat>
    <chartFormat chart="2" format="29">
      <pivotArea type="data" outline="0" fieldPosition="0">
        <references count="2">
          <reference field="4294967294" count="1" selected="0">
            <x v="0"/>
          </reference>
          <reference field="17" count="1" selected="0">
            <x v="585"/>
          </reference>
        </references>
      </pivotArea>
    </chartFormat>
    <chartFormat chart="2" format="30">
      <pivotArea type="data" outline="0" fieldPosition="0">
        <references count="2">
          <reference field="4294967294" count="1" selected="0">
            <x v="0"/>
          </reference>
          <reference field="17" count="1" selected="0">
            <x v="871"/>
          </reference>
        </references>
      </pivotArea>
    </chartFormat>
    <chartFormat chart="2" format="31">
      <pivotArea type="data" outline="0" fieldPosition="0">
        <references count="2">
          <reference field="4294967294" count="1" selected="0">
            <x v="0"/>
          </reference>
          <reference field="17" count="1" selected="0">
            <x v="906"/>
          </reference>
        </references>
      </pivotArea>
    </chartFormat>
    <chartFormat chart="2" format="32">
      <pivotArea type="data" outline="0" fieldPosition="0">
        <references count="2">
          <reference field="4294967294" count="1" selected="0">
            <x v="0"/>
          </reference>
          <reference field="17" count="1" selected="0">
            <x v="957"/>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E79089-B74D-4E01-BE8A-C9EEBF6C7D9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Month">
  <location ref="E3:F16" firstHeaderRow="1"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Row" showAll="0" sumSubtotal="1">
      <items count="15">
        <item sd="0" x="0"/>
        <item sd="0" x="1"/>
        <item sd="0" x="2"/>
        <item sd="0" x="3"/>
        <item sd="0" x="4"/>
        <item sd="0" x="5"/>
        <item sd="0" x="6"/>
        <item sd="0" x="7"/>
        <item sd="0" x="8"/>
        <item sd="0" x="9"/>
        <item sd="0" x="10"/>
        <item sd="0" x="11"/>
        <item sd="0" x="12"/>
        <item sd="0" x="13"/>
        <item t="sum"/>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5"/>
  </rowFields>
  <rowItems count="13">
    <i>
      <x v="1"/>
    </i>
    <i>
      <x v="2"/>
    </i>
    <i>
      <x v="3"/>
    </i>
    <i>
      <x v="4"/>
    </i>
    <i>
      <x v="5"/>
    </i>
    <i>
      <x v="6"/>
    </i>
    <i>
      <x v="7"/>
    </i>
    <i>
      <x v="8"/>
    </i>
    <i>
      <x v="9"/>
    </i>
    <i>
      <x v="10"/>
    </i>
    <i>
      <x v="11"/>
    </i>
    <i>
      <x v="12"/>
    </i>
    <i t="grand">
      <x/>
    </i>
  </rowItems>
  <colItems count="1">
    <i/>
  </colItems>
  <dataFields count="1">
    <dataField name="Monthly Sales" fld="11" baseField="25" baseItem="1"/>
  </dataFields>
  <chartFormats count="39">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25" count="1" selected="0">
            <x v="1"/>
          </reference>
        </references>
      </pivotArea>
    </chartFormat>
    <chartFormat chart="12" format="2">
      <pivotArea type="data" outline="0" fieldPosition="0">
        <references count="2">
          <reference field="4294967294" count="1" selected="0">
            <x v="0"/>
          </reference>
          <reference field="25" count="1" selected="0">
            <x v="2"/>
          </reference>
        </references>
      </pivotArea>
    </chartFormat>
    <chartFormat chart="12" format="3">
      <pivotArea type="data" outline="0" fieldPosition="0">
        <references count="2">
          <reference field="4294967294" count="1" selected="0">
            <x v="0"/>
          </reference>
          <reference field="25" count="1" selected="0">
            <x v="3"/>
          </reference>
        </references>
      </pivotArea>
    </chartFormat>
    <chartFormat chart="12" format="4">
      <pivotArea type="data" outline="0" fieldPosition="0">
        <references count="2">
          <reference field="4294967294" count="1" selected="0">
            <x v="0"/>
          </reference>
          <reference field="25" count="1" selected="0">
            <x v="4"/>
          </reference>
        </references>
      </pivotArea>
    </chartFormat>
    <chartFormat chart="12" format="5">
      <pivotArea type="data" outline="0" fieldPosition="0">
        <references count="2">
          <reference field="4294967294" count="1" selected="0">
            <x v="0"/>
          </reference>
          <reference field="25" count="1" selected="0">
            <x v="5"/>
          </reference>
        </references>
      </pivotArea>
    </chartFormat>
    <chartFormat chart="12" format="6">
      <pivotArea type="data" outline="0" fieldPosition="0">
        <references count="2">
          <reference field="4294967294" count="1" selected="0">
            <x v="0"/>
          </reference>
          <reference field="25" count="1" selected="0">
            <x v="6"/>
          </reference>
        </references>
      </pivotArea>
    </chartFormat>
    <chartFormat chart="12" format="7">
      <pivotArea type="data" outline="0" fieldPosition="0">
        <references count="2">
          <reference field="4294967294" count="1" selected="0">
            <x v="0"/>
          </reference>
          <reference field="25" count="1" selected="0">
            <x v="7"/>
          </reference>
        </references>
      </pivotArea>
    </chartFormat>
    <chartFormat chart="12" format="8">
      <pivotArea type="data" outline="0" fieldPosition="0">
        <references count="2">
          <reference field="4294967294" count="1" selected="0">
            <x v="0"/>
          </reference>
          <reference field="25" count="1" selected="0">
            <x v="8"/>
          </reference>
        </references>
      </pivotArea>
    </chartFormat>
    <chartFormat chart="12" format="9">
      <pivotArea type="data" outline="0" fieldPosition="0">
        <references count="2">
          <reference field="4294967294" count="1" selected="0">
            <x v="0"/>
          </reference>
          <reference field="25" count="1" selected="0">
            <x v="9"/>
          </reference>
        </references>
      </pivotArea>
    </chartFormat>
    <chartFormat chart="12" format="10">
      <pivotArea type="data" outline="0" fieldPosition="0">
        <references count="2">
          <reference field="4294967294" count="1" selected="0">
            <x v="0"/>
          </reference>
          <reference field="25" count="1" selected="0">
            <x v="10"/>
          </reference>
        </references>
      </pivotArea>
    </chartFormat>
    <chartFormat chart="12" format="11">
      <pivotArea type="data" outline="0" fieldPosition="0">
        <references count="2">
          <reference field="4294967294" count="1" selected="0">
            <x v="0"/>
          </reference>
          <reference field="25" count="1" selected="0">
            <x v="11"/>
          </reference>
        </references>
      </pivotArea>
    </chartFormat>
    <chartFormat chart="12" format="12">
      <pivotArea type="data" outline="0" fieldPosition="0">
        <references count="2">
          <reference field="4294967294" count="1" selected="0">
            <x v="0"/>
          </reference>
          <reference field="25" count="1" selected="0">
            <x v="12"/>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25" count="1" selected="0">
            <x v="1"/>
          </reference>
        </references>
      </pivotArea>
    </chartFormat>
    <chartFormat chart="13" format="15">
      <pivotArea type="data" outline="0" fieldPosition="0">
        <references count="2">
          <reference field="4294967294" count="1" selected="0">
            <x v="0"/>
          </reference>
          <reference field="25" count="1" selected="0">
            <x v="2"/>
          </reference>
        </references>
      </pivotArea>
    </chartFormat>
    <chartFormat chart="13" format="16">
      <pivotArea type="data" outline="0" fieldPosition="0">
        <references count="2">
          <reference field="4294967294" count="1" selected="0">
            <x v="0"/>
          </reference>
          <reference field="25" count="1" selected="0">
            <x v="3"/>
          </reference>
        </references>
      </pivotArea>
    </chartFormat>
    <chartFormat chart="13" format="17">
      <pivotArea type="data" outline="0" fieldPosition="0">
        <references count="2">
          <reference field="4294967294" count="1" selected="0">
            <x v="0"/>
          </reference>
          <reference field="25" count="1" selected="0">
            <x v="4"/>
          </reference>
        </references>
      </pivotArea>
    </chartFormat>
    <chartFormat chart="13" format="18">
      <pivotArea type="data" outline="0" fieldPosition="0">
        <references count="2">
          <reference field="4294967294" count="1" selected="0">
            <x v="0"/>
          </reference>
          <reference field="25" count="1" selected="0">
            <x v="5"/>
          </reference>
        </references>
      </pivotArea>
    </chartFormat>
    <chartFormat chart="13" format="19">
      <pivotArea type="data" outline="0" fieldPosition="0">
        <references count="2">
          <reference field="4294967294" count="1" selected="0">
            <x v="0"/>
          </reference>
          <reference field="25" count="1" selected="0">
            <x v="6"/>
          </reference>
        </references>
      </pivotArea>
    </chartFormat>
    <chartFormat chart="13" format="20">
      <pivotArea type="data" outline="0" fieldPosition="0">
        <references count="2">
          <reference field="4294967294" count="1" selected="0">
            <x v="0"/>
          </reference>
          <reference field="25" count="1" selected="0">
            <x v="7"/>
          </reference>
        </references>
      </pivotArea>
    </chartFormat>
    <chartFormat chart="13" format="21">
      <pivotArea type="data" outline="0" fieldPosition="0">
        <references count="2">
          <reference field="4294967294" count="1" selected="0">
            <x v="0"/>
          </reference>
          <reference field="25" count="1" selected="0">
            <x v="8"/>
          </reference>
        </references>
      </pivotArea>
    </chartFormat>
    <chartFormat chart="13" format="22">
      <pivotArea type="data" outline="0" fieldPosition="0">
        <references count="2">
          <reference field="4294967294" count="1" selected="0">
            <x v="0"/>
          </reference>
          <reference field="25" count="1" selected="0">
            <x v="9"/>
          </reference>
        </references>
      </pivotArea>
    </chartFormat>
    <chartFormat chart="13" format="23">
      <pivotArea type="data" outline="0" fieldPosition="0">
        <references count="2">
          <reference field="4294967294" count="1" selected="0">
            <x v="0"/>
          </reference>
          <reference field="25" count="1" selected="0">
            <x v="10"/>
          </reference>
        </references>
      </pivotArea>
    </chartFormat>
    <chartFormat chart="13" format="24">
      <pivotArea type="data" outline="0" fieldPosition="0">
        <references count="2">
          <reference field="4294967294" count="1" selected="0">
            <x v="0"/>
          </reference>
          <reference field="25" count="1" selected="0">
            <x v="11"/>
          </reference>
        </references>
      </pivotArea>
    </chartFormat>
    <chartFormat chart="13" format="25">
      <pivotArea type="data" outline="0" fieldPosition="0">
        <references count="2">
          <reference field="4294967294" count="1" selected="0">
            <x v="0"/>
          </reference>
          <reference field="25" count="1" selected="0">
            <x v="12"/>
          </reference>
        </references>
      </pivotArea>
    </chartFormat>
    <chartFormat chart="14" format="26" series="1">
      <pivotArea type="data" outline="0" fieldPosition="0">
        <references count="1">
          <reference field="4294967294" count="1" selected="0">
            <x v="0"/>
          </reference>
        </references>
      </pivotArea>
    </chartFormat>
    <chartFormat chart="14" format="27">
      <pivotArea type="data" outline="0" fieldPosition="0">
        <references count="2">
          <reference field="4294967294" count="1" selected="0">
            <x v="0"/>
          </reference>
          <reference field="25" count="1" selected="0">
            <x v="1"/>
          </reference>
        </references>
      </pivotArea>
    </chartFormat>
    <chartFormat chart="14" format="28">
      <pivotArea type="data" outline="0" fieldPosition="0">
        <references count="2">
          <reference field="4294967294" count="1" selected="0">
            <x v="0"/>
          </reference>
          <reference field="25" count="1" selected="0">
            <x v="2"/>
          </reference>
        </references>
      </pivotArea>
    </chartFormat>
    <chartFormat chart="14" format="29">
      <pivotArea type="data" outline="0" fieldPosition="0">
        <references count="2">
          <reference field="4294967294" count="1" selected="0">
            <x v="0"/>
          </reference>
          <reference field="25" count="1" selected="0">
            <x v="3"/>
          </reference>
        </references>
      </pivotArea>
    </chartFormat>
    <chartFormat chart="14" format="30">
      <pivotArea type="data" outline="0" fieldPosition="0">
        <references count="2">
          <reference field="4294967294" count="1" selected="0">
            <x v="0"/>
          </reference>
          <reference field="25" count="1" selected="0">
            <x v="4"/>
          </reference>
        </references>
      </pivotArea>
    </chartFormat>
    <chartFormat chart="14" format="31">
      <pivotArea type="data" outline="0" fieldPosition="0">
        <references count="2">
          <reference field="4294967294" count="1" selected="0">
            <x v="0"/>
          </reference>
          <reference field="25" count="1" selected="0">
            <x v="5"/>
          </reference>
        </references>
      </pivotArea>
    </chartFormat>
    <chartFormat chart="14" format="32">
      <pivotArea type="data" outline="0" fieldPosition="0">
        <references count="2">
          <reference field="4294967294" count="1" selected="0">
            <x v="0"/>
          </reference>
          <reference field="25" count="1" selected="0">
            <x v="6"/>
          </reference>
        </references>
      </pivotArea>
    </chartFormat>
    <chartFormat chart="14" format="33">
      <pivotArea type="data" outline="0" fieldPosition="0">
        <references count="2">
          <reference field="4294967294" count="1" selected="0">
            <x v="0"/>
          </reference>
          <reference field="25" count="1" selected="0">
            <x v="7"/>
          </reference>
        </references>
      </pivotArea>
    </chartFormat>
    <chartFormat chart="14" format="34">
      <pivotArea type="data" outline="0" fieldPosition="0">
        <references count="2">
          <reference field="4294967294" count="1" selected="0">
            <x v="0"/>
          </reference>
          <reference field="25" count="1" selected="0">
            <x v="8"/>
          </reference>
        </references>
      </pivotArea>
    </chartFormat>
    <chartFormat chart="14" format="35">
      <pivotArea type="data" outline="0" fieldPosition="0">
        <references count="2">
          <reference field="4294967294" count="1" selected="0">
            <x v="0"/>
          </reference>
          <reference field="25" count="1" selected="0">
            <x v="9"/>
          </reference>
        </references>
      </pivotArea>
    </chartFormat>
    <chartFormat chart="14" format="36">
      <pivotArea type="data" outline="0" fieldPosition="0">
        <references count="2">
          <reference field="4294967294" count="1" selected="0">
            <x v="0"/>
          </reference>
          <reference field="25" count="1" selected="0">
            <x v="10"/>
          </reference>
        </references>
      </pivotArea>
    </chartFormat>
    <chartFormat chart="14" format="37">
      <pivotArea type="data" outline="0" fieldPosition="0">
        <references count="2">
          <reference field="4294967294" count="1" selected="0">
            <x v="0"/>
          </reference>
          <reference field="25" count="1" selected="0">
            <x v="11"/>
          </reference>
        </references>
      </pivotArea>
    </chartFormat>
    <chartFormat chart="14" format="38">
      <pivotArea type="data" outline="0" fieldPosition="0">
        <references count="2">
          <reference field="4294967294" count="1" selected="0">
            <x v="0"/>
          </reference>
          <reference field="2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96D041-7EED-4CD5-8F40-FD3E911DC09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E37:AG41" firstHeaderRow="0"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numFmtId="14" showAll="0"/>
    <pivotField axis="axisRow" showAll="0">
      <items count="4">
        <item x="2"/>
        <item x="1"/>
        <item x="0"/>
        <item t="default"/>
      </items>
    </pivotField>
    <pivotField showAll="0"/>
    <pivotField showAll="0"/>
    <pivotField showAll="0" defaultSubtotal="0"/>
    <pivotField showAll="0" defaultSubtotal="0"/>
    <pivotField showAll="0" defaultSubtotal="0">
      <items count="6">
        <item x="0"/>
        <item x="1"/>
        <item x="2"/>
        <item x="3"/>
        <item x="4"/>
        <item x="5"/>
      </items>
    </pivotField>
  </pivotFields>
  <rowFields count="1">
    <field x="22"/>
  </rowFields>
  <rowItems count="4">
    <i>
      <x/>
    </i>
    <i>
      <x v="1"/>
    </i>
    <i>
      <x v="2"/>
    </i>
    <i t="grand">
      <x/>
    </i>
  </rowItems>
  <colFields count="1">
    <field x="-2"/>
  </colFields>
  <colItems count="2">
    <i>
      <x/>
    </i>
    <i i="1">
      <x v="1"/>
    </i>
  </colItems>
  <dataFields count="2">
    <dataField name="Sum of Order Quantity" fld="8" baseField="0" baseItem="0"/>
    <dataField name="Sum of Shipping Cost" fld="12" baseField="0" baseItem="0"/>
  </dataFields>
  <formats count="3">
    <format dxfId="14">
      <pivotArea collapsedLevelsAreSubtotals="1" fieldPosition="0">
        <references count="2">
          <reference field="4294967294" count="1" selected="0">
            <x v="1"/>
          </reference>
          <reference field="22" count="1">
            <x v="0"/>
          </reference>
        </references>
      </pivotArea>
    </format>
    <format dxfId="13">
      <pivotArea collapsedLevelsAreSubtotals="1" fieldPosition="0">
        <references count="2">
          <reference field="4294967294" count="1" selected="0">
            <x v="1"/>
          </reference>
          <reference field="22" count="1">
            <x v="1"/>
          </reference>
        </references>
      </pivotArea>
    </format>
    <format dxfId="12">
      <pivotArea collapsedLevelsAreSubtotals="1" fieldPosition="0">
        <references count="2">
          <reference field="4294967294" count="1" selected="0">
            <x v="1"/>
          </reference>
          <reference field="22" count="1">
            <x v="2"/>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2"/>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2" count="1" selected="0">
            <x v="0"/>
          </reference>
        </references>
      </pivotArea>
    </chartFormat>
    <chartFormat chart="3" format="10">
      <pivotArea type="data" outline="0" fieldPosition="0">
        <references count="2">
          <reference field="4294967294" count="1" selected="0">
            <x v="0"/>
          </reference>
          <reference field="22" count="1" selected="0">
            <x v="1"/>
          </reference>
        </references>
      </pivotArea>
    </chartFormat>
    <chartFormat chart="3" format="11">
      <pivotArea type="data" outline="0" fieldPosition="0">
        <references count="2">
          <reference field="4294967294" count="1" selected="0">
            <x v="0"/>
          </reference>
          <reference field="22" count="1" selected="0">
            <x v="2"/>
          </reference>
        </references>
      </pivotArea>
    </chartFormat>
    <chartFormat chart="3" format="1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3" format="13">
      <pivotArea type="data" outline="0" fieldPosition="0">
        <references count="2">
          <reference field="4294967294" count="1" selected="0">
            <x v="1"/>
          </reference>
          <reference field="22" count="1" selected="0">
            <x v="0"/>
          </reference>
        </references>
      </pivotArea>
    </chartFormat>
    <chartFormat chart="3" format="14">
      <pivotArea type="data" outline="0" fieldPosition="0">
        <references count="2">
          <reference field="4294967294" count="1" selected="0">
            <x v="1"/>
          </reference>
          <reference field="22" count="1" selected="0">
            <x v="1"/>
          </reference>
        </references>
      </pivotArea>
    </chartFormat>
    <chartFormat chart="3" format="15">
      <pivotArea type="data" outline="0" fieldPosition="0">
        <references count="2">
          <reference field="4294967294" count="1" selected="0">
            <x v="1"/>
          </reference>
          <reference field="22" count="1" selected="0">
            <x v="2"/>
          </reference>
        </references>
      </pivotArea>
    </chartFormat>
    <chartFormat chart="0" format="5">
      <pivotArea type="data" outline="0" fieldPosition="0">
        <references count="2">
          <reference field="4294967294" count="1" selected="0">
            <x v="1"/>
          </reference>
          <reference field="22" count="1" selected="0">
            <x v="0"/>
          </reference>
        </references>
      </pivotArea>
    </chartFormat>
    <chartFormat chart="0" format="6">
      <pivotArea type="data" outline="0" fieldPosition="0">
        <references count="2">
          <reference field="4294967294" count="1" selected="0">
            <x v="1"/>
          </reference>
          <reference field="22" count="1" selected="0">
            <x v="1"/>
          </reference>
        </references>
      </pivotArea>
    </chartFormat>
    <chartFormat chart="0" format="7">
      <pivotArea type="data" outline="0" fieldPosition="0">
        <references count="2">
          <reference field="4294967294" count="1" selected="0">
            <x v="1"/>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2BFA46-C56A-4AF8-B8BA-6B4007D43C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fieldListSortAscending="1">
  <location ref="B3:C10" firstHeaderRow="1"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pivotField showAll="0"/>
    <pivotField numFmtId="9" showAll="0"/>
    <pivotField showAll="0"/>
    <pivotField showAll="0"/>
    <pivotField showAll="0"/>
    <pivotField showAll="0"/>
    <pivotField showAll="0"/>
    <pivotField showAll="0"/>
    <pivotField axis="axisRow" showAll="0" measureFilter="1" sortType="descending">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7">
    <i>
      <x v="558"/>
    </i>
    <i>
      <x v="258"/>
    </i>
    <i>
      <x v="1122"/>
    </i>
    <i>
      <x v="566"/>
    </i>
    <i>
      <x v="67"/>
    </i>
    <i>
      <x v="759"/>
    </i>
    <i t="grand">
      <x/>
    </i>
  </rowItems>
  <colItems count="1">
    <i/>
  </colItems>
  <dataFields count="1">
    <dataField name="Sum of Order Quantity" fld="8" baseField="17" baseItem="558"/>
  </dataFields>
  <pivotTableStyleInfo name="PivotStyleLight15"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55A8CC-F104-4238-87C0-48EA93BA7CC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6:S65" firstHeaderRow="1"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axis="axisRow" showAll="0">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defaultSubtotal="0"/>
    <pivotField showAll="0" defaultSubtotal="0"/>
    <pivotField showAll="0" defaultSubtotal="0">
      <items count="6">
        <item x="0"/>
        <item x="1"/>
        <item x="2"/>
        <item x="3"/>
        <item x="4"/>
        <item x="5"/>
      </items>
    </pivotField>
  </pivotFields>
  <rowFields count="1">
    <field x="2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CFE1BD-5760-4D80-82A9-7B98AE479F1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E14:AH18" firstHeaderRow="0"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pivotField showAll="0"/>
    <pivotField numFmtId="9" showAll="0"/>
    <pivotField dataField="1" showAll="0"/>
    <pivotField showAll="0"/>
    <pivotField dataField="1" showAll="0"/>
    <pivotField showAll="0"/>
    <pivotField axis="axisRow" showAll="0">
      <items count="4">
        <item x="1"/>
        <item x="0"/>
        <item x="2"/>
        <item t="default"/>
      </items>
    </pivotField>
    <pivotField showAll="0"/>
    <pivotField showAll="0"/>
    <pivotField showAll="0"/>
    <pivotField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4">
    <i>
      <x/>
    </i>
    <i>
      <x v="1"/>
    </i>
    <i>
      <x v="2"/>
    </i>
    <i t="grand">
      <x/>
    </i>
  </rowItems>
  <colFields count="1">
    <field x="-2"/>
  </colFields>
  <colItems count="3">
    <i>
      <x/>
    </i>
    <i i="1">
      <x v="1"/>
    </i>
    <i i="2">
      <x v="2"/>
    </i>
  </colItems>
  <dataFields count="3">
    <dataField name="Sales " fld="11" baseField="15" baseItem="0"/>
    <dataField name="Profit " fld="13" baseField="15" baseItem="0"/>
    <dataField name="Order Quantity " fld="8" baseField="15" baseItem="0"/>
  </dataFields>
  <formats count="1">
    <format dxfId="15">
      <pivotArea collapsedLevelsAreSubtotals="1" fieldPosition="0">
        <references count="2">
          <reference field="4294967294" count="2" selected="0">
            <x v="0"/>
            <x v="1"/>
          </reference>
          <reference field="15" count="0"/>
        </references>
      </pivotArea>
    </format>
  </formats>
  <chartFormats count="2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15" count="1" selected="0">
            <x v="0"/>
          </reference>
        </references>
      </pivotArea>
    </chartFormat>
    <chartFormat chart="2" format="4">
      <pivotArea type="data" outline="0" fieldPosition="0">
        <references count="2">
          <reference field="4294967294" count="1" selected="0">
            <x v="0"/>
          </reference>
          <reference field="15" count="1" selected="0">
            <x v="1"/>
          </reference>
        </references>
      </pivotArea>
    </chartFormat>
    <chartFormat chart="2" format="5">
      <pivotArea type="data" outline="0" fieldPosition="0">
        <references count="2">
          <reference field="4294967294" count="1" selected="0">
            <x v="0"/>
          </reference>
          <reference field="15" count="1" selected="0">
            <x v="2"/>
          </reference>
        </references>
      </pivotArea>
    </chartFormat>
    <chartFormat chart="2" format="6">
      <pivotArea type="data" outline="0" fieldPosition="0">
        <references count="2">
          <reference field="4294967294" count="1" selected="0">
            <x v="1"/>
          </reference>
          <reference field="15" count="1" selected="0">
            <x v="0"/>
          </reference>
        </references>
      </pivotArea>
    </chartFormat>
    <chartFormat chart="2" format="7">
      <pivotArea type="data" outline="0" fieldPosition="0">
        <references count="2">
          <reference field="4294967294" count="1" selected="0">
            <x v="1"/>
          </reference>
          <reference field="15" count="1" selected="0">
            <x v="1"/>
          </reference>
        </references>
      </pivotArea>
    </chartFormat>
    <chartFormat chart="2" format="8">
      <pivotArea type="data" outline="0" fieldPosition="0">
        <references count="2">
          <reference field="4294967294" count="1" selected="0">
            <x v="1"/>
          </reference>
          <reference field="15" count="1" selected="0">
            <x v="2"/>
          </reference>
        </references>
      </pivotArea>
    </chartFormat>
    <chartFormat chart="2" format="9">
      <pivotArea type="data" outline="0" fieldPosition="0">
        <references count="2">
          <reference field="4294967294" count="1" selected="0">
            <x v="2"/>
          </reference>
          <reference field="15" count="1" selected="0">
            <x v="0"/>
          </reference>
        </references>
      </pivotArea>
    </chartFormat>
    <chartFormat chart="2" format="10">
      <pivotArea type="data" outline="0" fieldPosition="0">
        <references count="2">
          <reference field="4294967294" count="1" selected="0">
            <x v="2"/>
          </reference>
          <reference field="15" count="1" selected="0">
            <x v="1"/>
          </reference>
        </references>
      </pivotArea>
    </chartFormat>
    <chartFormat chart="2" format="11">
      <pivotArea type="data" outline="0" fieldPosition="0">
        <references count="2">
          <reference field="4294967294" count="1" selected="0">
            <x v="2"/>
          </reference>
          <reference field="15" count="1" selected="0">
            <x v="2"/>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15" count="1" selected="0">
            <x v="0"/>
          </reference>
        </references>
      </pivotArea>
    </chartFormat>
    <chartFormat chart="5" format="26">
      <pivotArea type="data" outline="0" fieldPosition="0">
        <references count="2">
          <reference field="4294967294" count="1" selected="0">
            <x v="0"/>
          </reference>
          <reference field="15" count="1" selected="0">
            <x v="1"/>
          </reference>
        </references>
      </pivotArea>
    </chartFormat>
    <chartFormat chart="5" format="27">
      <pivotArea type="data" outline="0" fieldPosition="0">
        <references count="2">
          <reference field="4294967294" count="1" selected="0">
            <x v="0"/>
          </reference>
          <reference field="15" count="1" selected="0">
            <x v="2"/>
          </reference>
        </references>
      </pivotArea>
    </chartFormat>
    <chartFormat chart="5" format="28" series="1">
      <pivotArea type="data" outline="0" fieldPosition="0">
        <references count="1">
          <reference field="4294967294" count="1" selected="0">
            <x v="1"/>
          </reference>
        </references>
      </pivotArea>
    </chartFormat>
    <chartFormat chart="5" format="29">
      <pivotArea type="data" outline="0" fieldPosition="0">
        <references count="2">
          <reference field="4294967294" count="1" selected="0">
            <x v="1"/>
          </reference>
          <reference field="15" count="1" selected="0">
            <x v="0"/>
          </reference>
        </references>
      </pivotArea>
    </chartFormat>
    <chartFormat chart="5" format="30">
      <pivotArea type="data" outline="0" fieldPosition="0">
        <references count="2">
          <reference field="4294967294" count="1" selected="0">
            <x v="1"/>
          </reference>
          <reference field="15" count="1" selected="0">
            <x v="1"/>
          </reference>
        </references>
      </pivotArea>
    </chartFormat>
    <chartFormat chart="5" format="31">
      <pivotArea type="data" outline="0" fieldPosition="0">
        <references count="2">
          <reference field="4294967294" count="1" selected="0">
            <x v="1"/>
          </reference>
          <reference field="15" count="1" selected="0">
            <x v="2"/>
          </reference>
        </references>
      </pivotArea>
    </chartFormat>
    <chartFormat chart="5" format="32" series="1">
      <pivotArea type="data" outline="0" fieldPosition="0">
        <references count="1">
          <reference field="4294967294" count="1" selected="0">
            <x v="2"/>
          </reference>
        </references>
      </pivotArea>
    </chartFormat>
    <chartFormat chart="5" format="33">
      <pivotArea type="data" outline="0" fieldPosition="0">
        <references count="2">
          <reference field="4294967294" count="1" selected="0">
            <x v="2"/>
          </reference>
          <reference field="15" count="1" selected="0">
            <x v="0"/>
          </reference>
        </references>
      </pivotArea>
    </chartFormat>
    <chartFormat chart="5" format="34">
      <pivotArea type="data" outline="0" fieldPosition="0">
        <references count="2">
          <reference field="4294967294" count="1" selected="0">
            <x v="2"/>
          </reference>
          <reference field="15" count="1" selected="0">
            <x v="1"/>
          </reference>
        </references>
      </pivotArea>
    </chartFormat>
    <chartFormat chart="5" format="35">
      <pivotArea type="data" outline="0" fieldPosition="0">
        <references count="2">
          <reference field="4294967294"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C033E56-06E9-44A6-9777-607D155E8F0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2:J18" firstHeaderRow="1"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axis="axisRow" showAll="0" measureFilter="1" sortType="descending">
      <items count="18">
        <item x="13"/>
        <item x="3"/>
        <item x="10"/>
        <item x="1"/>
        <item x="8"/>
        <item x="11"/>
        <item x="15"/>
        <item x="12"/>
        <item x="5"/>
        <item x="7"/>
        <item x="2"/>
        <item x="6"/>
        <item x="14"/>
        <item x="16"/>
        <item x="0"/>
        <item x="4"/>
        <item x="9"/>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8"/>
  </rowFields>
  <rowItems count="6">
    <i>
      <x v="9"/>
    </i>
    <i>
      <x v="15"/>
    </i>
    <i>
      <x v="16"/>
    </i>
    <i>
      <x v="3"/>
    </i>
    <i>
      <x v="5"/>
    </i>
    <i t="grand">
      <x/>
    </i>
  </rowItems>
  <colItems count="1">
    <i/>
  </colItems>
  <dataFields count="1">
    <dataField name="Sum of Sales" fld="11" baseField="0" baseItem="0"/>
  </dataFields>
  <formats count="2">
    <format dxfId="17">
      <pivotArea collapsedLevelsAreSubtotals="1" fieldPosition="0">
        <references count="1">
          <reference field="18" count="5">
            <x v="3"/>
            <x v="5"/>
            <x v="9"/>
            <x v="15"/>
            <x v="16"/>
          </reference>
        </references>
      </pivotArea>
    </format>
    <format dxfId="16">
      <pivotArea collapsedLevelsAreSubtotals="1" fieldPosition="0">
        <references count="1">
          <reference field="18" count="1">
            <x v="9"/>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5"/>
          </reference>
        </references>
      </pivotArea>
    </chartFormat>
    <chartFormat chart="0" format="2">
      <pivotArea type="data" outline="0" fieldPosition="0">
        <references count="2">
          <reference field="4294967294" count="1" selected="0">
            <x v="0"/>
          </reference>
          <reference field="18" count="1" selected="0">
            <x v="3"/>
          </reference>
        </references>
      </pivotArea>
    </chartFormat>
    <chartFormat chart="0" format="3">
      <pivotArea type="data" outline="0" fieldPosition="0">
        <references count="2">
          <reference field="4294967294" count="1" selected="0">
            <x v="0"/>
          </reference>
          <reference field="18" count="1" selected="0">
            <x v="16"/>
          </reference>
        </references>
      </pivotArea>
    </chartFormat>
    <chartFormat chart="0" format="4">
      <pivotArea type="data" outline="0" fieldPosition="0">
        <references count="2">
          <reference field="4294967294" count="1" selected="0">
            <x v="0"/>
          </reference>
          <reference field="18" count="1" selected="0">
            <x v="15"/>
          </reference>
        </references>
      </pivotArea>
    </chartFormat>
    <chartFormat chart="0" format="5">
      <pivotArea type="data" outline="0" fieldPosition="0">
        <references count="2">
          <reference field="4294967294" count="1" selected="0">
            <x v="0"/>
          </reference>
          <reference field="18" count="1" selected="0">
            <x v="9"/>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8" count="1" selected="0">
            <x v="9"/>
          </reference>
        </references>
      </pivotArea>
    </chartFormat>
    <chartFormat chart="5" format="14">
      <pivotArea type="data" outline="0" fieldPosition="0">
        <references count="2">
          <reference field="4294967294" count="1" selected="0">
            <x v="0"/>
          </reference>
          <reference field="18" count="1" selected="0">
            <x v="15"/>
          </reference>
        </references>
      </pivotArea>
    </chartFormat>
    <chartFormat chart="5" format="15">
      <pivotArea type="data" outline="0" fieldPosition="0">
        <references count="2">
          <reference field="4294967294" count="1" selected="0">
            <x v="0"/>
          </reference>
          <reference field="18" count="1" selected="0">
            <x v="16"/>
          </reference>
        </references>
      </pivotArea>
    </chartFormat>
    <chartFormat chart="5" format="16">
      <pivotArea type="data" outline="0" fieldPosition="0">
        <references count="2">
          <reference field="4294967294" count="1" selected="0">
            <x v="0"/>
          </reference>
          <reference field="18" count="1" selected="0">
            <x v="3"/>
          </reference>
        </references>
      </pivotArea>
    </chartFormat>
    <chartFormat chart="5" format="17">
      <pivotArea type="data" outline="0" fieldPosition="0">
        <references count="2">
          <reference field="4294967294" count="1" selected="0">
            <x v="0"/>
          </reference>
          <reference field="18" count="1" selected="0">
            <x v="5"/>
          </reference>
        </references>
      </pivotArea>
    </chartFormat>
  </chartFormats>
  <pivotTableStyleInfo name="PivotStyleLight16" showRowHeaders="1" showColHeaders="1" showRowStripes="0" showColStripes="0" showLastColumn="1"/>
  <filters count="1">
    <filter fld="1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53F38DE-68CA-4D16-8218-32B29A1AB2C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U28:V39" firstHeaderRow="1"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showAll="0"/>
    <pivotField showAll="0"/>
    <pivotField dataField="1" showAll="0"/>
    <pivotField showAll="0"/>
    <pivotField showAll="0"/>
    <pivotField showAll="0"/>
    <pivotField axis="axisRow" showAll="0" measureFilter="1">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default"/>
      </items>
    </pivotField>
    <pivotField showAll="0"/>
    <pivotField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7"/>
  </rowFields>
  <rowItems count="11">
    <i>
      <x v="320"/>
    </i>
    <i>
      <x v="488"/>
    </i>
    <i>
      <x v="489"/>
    </i>
    <i>
      <x v="516"/>
    </i>
    <i>
      <x v="521"/>
    </i>
    <i>
      <x v="566"/>
    </i>
    <i>
      <x v="581"/>
    </i>
    <i>
      <x v="585"/>
    </i>
    <i>
      <x v="586"/>
    </i>
    <i>
      <x v="962"/>
    </i>
    <i t="grand">
      <x/>
    </i>
  </rowItems>
  <colItems count="1">
    <i/>
  </colItems>
  <dataFields count="1">
    <dataField name="Sum of Profit" fld="13" baseField="0" baseItem="0"/>
  </dataFields>
  <chartFormats count="2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7" count="1" selected="0">
            <x v="320"/>
          </reference>
        </references>
      </pivotArea>
    </chartFormat>
    <chartFormat chart="2" format="4">
      <pivotArea type="data" outline="0" fieldPosition="0">
        <references count="2">
          <reference field="4294967294" count="1" selected="0">
            <x v="0"/>
          </reference>
          <reference field="17" count="1" selected="0">
            <x v="488"/>
          </reference>
        </references>
      </pivotArea>
    </chartFormat>
    <chartFormat chart="2" format="5">
      <pivotArea type="data" outline="0" fieldPosition="0">
        <references count="2">
          <reference field="4294967294" count="1" selected="0">
            <x v="0"/>
          </reference>
          <reference field="17" count="1" selected="0">
            <x v="489"/>
          </reference>
        </references>
      </pivotArea>
    </chartFormat>
    <chartFormat chart="2" format="6">
      <pivotArea type="data" outline="0" fieldPosition="0">
        <references count="2">
          <reference field="4294967294" count="1" selected="0">
            <x v="0"/>
          </reference>
          <reference field="17" count="1" selected="0">
            <x v="516"/>
          </reference>
        </references>
      </pivotArea>
    </chartFormat>
    <chartFormat chart="2" format="7">
      <pivotArea type="data" outline="0" fieldPosition="0">
        <references count="2">
          <reference field="4294967294" count="1" selected="0">
            <x v="0"/>
          </reference>
          <reference field="17" count="1" selected="0">
            <x v="521"/>
          </reference>
        </references>
      </pivotArea>
    </chartFormat>
    <chartFormat chart="2" format="8">
      <pivotArea type="data" outline="0" fieldPosition="0">
        <references count="2">
          <reference field="4294967294" count="1" selected="0">
            <x v="0"/>
          </reference>
          <reference field="17" count="1" selected="0">
            <x v="566"/>
          </reference>
        </references>
      </pivotArea>
    </chartFormat>
    <chartFormat chart="2" format="9">
      <pivotArea type="data" outline="0" fieldPosition="0">
        <references count="2">
          <reference field="4294967294" count="1" selected="0">
            <x v="0"/>
          </reference>
          <reference field="17" count="1" selected="0">
            <x v="581"/>
          </reference>
        </references>
      </pivotArea>
    </chartFormat>
    <chartFormat chart="2" format="10">
      <pivotArea type="data" outline="0" fieldPosition="0">
        <references count="2">
          <reference field="4294967294" count="1" selected="0">
            <x v="0"/>
          </reference>
          <reference field="17" count="1" selected="0">
            <x v="585"/>
          </reference>
        </references>
      </pivotArea>
    </chartFormat>
    <chartFormat chart="2" format="11">
      <pivotArea type="data" outline="0" fieldPosition="0">
        <references count="2">
          <reference field="4294967294" count="1" selected="0">
            <x v="0"/>
          </reference>
          <reference field="17" count="1" selected="0">
            <x v="586"/>
          </reference>
        </references>
      </pivotArea>
    </chartFormat>
    <chartFormat chart="2" format="12">
      <pivotArea type="data" outline="0" fieldPosition="0">
        <references count="2">
          <reference field="4294967294" count="1" selected="0">
            <x v="0"/>
          </reference>
          <reference field="17" count="1" selected="0">
            <x v="962"/>
          </reference>
        </references>
      </pivotArea>
    </chartFormat>
    <chartFormat chart="9" format="24" series="1">
      <pivotArea type="data" outline="0" fieldPosition="0">
        <references count="1">
          <reference field="4294967294" count="1" selected="0">
            <x v="0"/>
          </reference>
        </references>
      </pivotArea>
    </chartFormat>
    <chartFormat chart="9" format="25">
      <pivotArea type="data" outline="0" fieldPosition="0">
        <references count="2">
          <reference field="4294967294" count="1" selected="0">
            <x v="0"/>
          </reference>
          <reference field="17" count="1" selected="0">
            <x v="320"/>
          </reference>
        </references>
      </pivotArea>
    </chartFormat>
    <chartFormat chart="9" format="26">
      <pivotArea type="data" outline="0" fieldPosition="0">
        <references count="2">
          <reference field="4294967294" count="1" selected="0">
            <x v="0"/>
          </reference>
          <reference field="17" count="1" selected="0">
            <x v="488"/>
          </reference>
        </references>
      </pivotArea>
    </chartFormat>
    <chartFormat chart="9" format="27">
      <pivotArea type="data" outline="0" fieldPosition="0">
        <references count="2">
          <reference field="4294967294" count="1" selected="0">
            <x v="0"/>
          </reference>
          <reference field="17" count="1" selected="0">
            <x v="489"/>
          </reference>
        </references>
      </pivotArea>
    </chartFormat>
    <chartFormat chart="9" format="28">
      <pivotArea type="data" outline="0" fieldPosition="0">
        <references count="2">
          <reference field="4294967294" count="1" selected="0">
            <x v="0"/>
          </reference>
          <reference field="17" count="1" selected="0">
            <x v="516"/>
          </reference>
        </references>
      </pivotArea>
    </chartFormat>
    <chartFormat chart="9" format="29">
      <pivotArea type="data" outline="0" fieldPosition="0">
        <references count="2">
          <reference field="4294967294" count="1" selected="0">
            <x v="0"/>
          </reference>
          <reference field="17" count="1" selected="0">
            <x v="521"/>
          </reference>
        </references>
      </pivotArea>
    </chartFormat>
    <chartFormat chart="9" format="30">
      <pivotArea type="data" outline="0" fieldPosition="0">
        <references count="2">
          <reference field="4294967294" count="1" selected="0">
            <x v="0"/>
          </reference>
          <reference field="17" count="1" selected="0">
            <x v="566"/>
          </reference>
        </references>
      </pivotArea>
    </chartFormat>
    <chartFormat chart="9" format="31">
      <pivotArea type="data" outline="0" fieldPosition="0">
        <references count="2">
          <reference field="4294967294" count="1" selected="0">
            <x v="0"/>
          </reference>
          <reference field="17" count="1" selected="0">
            <x v="581"/>
          </reference>
        </references>
      </pivotArea>
    </chartFormat>
    <chartFormat chart="9" format="32">
      <pivotArea type="data" outline="0" fieldPosition="0">
        <references count="2">
          <reference field="4294967294" count="1" selected="0">
            <x v="0"/>
          </reference>
          <reference field="17" count="1" selected="0">
            <x v="585"/>
          </reference>
        </references>
      </pivotArea>
    </chartFormat>
    <chartFormat chart="9" format="33">
      <pivotArea type="data" outline="0" fieldPosition="0">
        <references count="2">
          <reference field="4294967294" count="1" selected="0">
            <x v="0"/>
          </reference>
          <reference field="17" count="1" selected="0">
            <x v="586"/>
          </reference>
        </references>
      </pivotArea>
    </chartFormat>
    <chartFormat chart="9" format="34">
      <pivotArea type="data" outline="0" fieldPosition="0">
        <references count="2">
          <reference field="4294967294" count="1" selected="0">
            <x v="0"/>
          </reference>
          <reference field="17" count="1" selected="0">
            <x v="962"/>
          </reference>
        </references>
      </pivotArea>
    </chartFormat>
  </chartFormats>
  <pivotTableStyleInfo name="PivotStyleLight16" showRowHeaders="1" showColHeaders="1" showRowStripes="0" showColStripes="0" showLastColumn="1"/>
  <filters count="1">
    <filter fld="17"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57A136-7134-4B6C-AA13-B432AF12161A}"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F47:AH52" firstHeaderRow="0" firstDataRow="1" firstDataCol="1"/>
  <pivotFields count="28">
    <pivotField showAll="0"/>
    <pivotField showAll="0"/>
    <pivotField showAll="0"/>
    <pivotField axis="axisRow"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dataField="1" showAll="0"/>
    <pivotField showAll="0"/>
    <pivotField showAll="0"/>
    <pivotField showAll="0"/>
    <pivotField showAll="0"/>
    <pivotField showAll="0"/>
    <pivotField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3"/>
  </rowFields>
  <rowItems count="5">
    <i>
      <x v="1"/>
    </i>
    <i>
      <x v="2"/>
    </i>
    <i>
      <x/>
    </i>
    <i>
      <x v="3"/>
    </i>
    <i t="grand">
      <x/>
    </i>
  </rowItems>
  <colFields count="1">
    <field x="-2"/>
  </colFields>
  <colItems count="2">
    <i>
      <x/>
    </i>
    <i i="1">
      <x v="1"/>
    </i>
  </colItems>
  <dataFields count="2">
    <dataField name="Sales  " fld="11" baseField="3" baseItem="1"/>
    <dataField name="Profit " fld="13" baseField="3" baseItem="1"/>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3"/>
          </reference>
        </references>
      </pivotArea>
    </chartFormat>
    <chartFormat chart="0" format="6">
      <pivotArea type="data" outline="0" fieldPosition="0">
        <references count="2">
          <reference field="4294967294" count="1" selected="0">
            <x v="1"/>
          </reference>
          <reference field="3" count="1" selected="0">
            <x v="1"/>
          </reference>
        </references>
      </pivotArea>
    </chartFormat>
    <chartFormat chart="0" format="7">
      <pivotArea type="data" outline="0" fieldPosition="0">
        <references count="2">
          <reference field="4294967294" count="1" selected="0">
            <x v="1"/>
          </reference>
          <reference field="3" count="1" selected="0">
            <x v="2"/>
          </reference>
        </references>
      </pivotArea>
    </chartFormat>
    <chartFormat chart="0" format="8">
      <pivotArea type="data" outline="0" fieldPosition="0">
        <references count="2">
          <reference field="4294967294" count="1" selected="0">
            <x v="1"/>
          </reference>
          <reference field="3" count="1" selected="0">
            <x v="0"/>
          </reference>
        </references>
      </pivotArea>
    </chartFormat>
    <chartFormat chart="0" format="9">
      <pivotArea type="data" outline="0" fieldPosition="0">
        <references count="2">
          <reference field="4294967294" count="1" selected="0">
            <x v="1"/>
          </reference>
          <reference field="3" count="1" selected="0">
            <x v="3"/>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3" count="1" selected="0">
            <x v="1"/>
          </reference>
        </references>
      </pivotArea>
    </chartFormat>
    <chartFormat chart="2" format="22">
      <pivotArea type="data" outline="0" fieldPosition="0">
        <references count="2">
          <reference field="4294967294" count="1" selected="0">
            <x v="0"/>
          </reference>
          <reference field="3" count="1" selected="0">
            <x v="2"/>
          </reference>
        </references>
      </pivotArea>
    </chartFormat>
    <chartFormat chart="2" format="23">
      <pivotArea type="data" outline="0" fieldPosition="0">
        <references count="2">
          <reference field="4294967294" count="1" selected="0">
            <x v="0"/>
          </reference>
          <reference field="3" count="1" selected="0">
            <x v="0"/>
          </reference>
        </references>
      </pivotArea>
    </chartFormat>
    <chartFormat chart="2" format="24">
      <pivotArea type="data" outline="0" fieldPosition="0">
        <references count="2">
          <reference field="4294967294" count="1" selected="0">
            <x v="0"/>
          </reference>
          <reference field="3" count="1" selected="0">
            <x v="3"/>
          </reference>
        </references>
      </pivotArea>
    </chartFormat>
    <chartFormat chart="2" format="25" series="1">
      <pivotArea type="data" outline="0" fieldPosition="0">
        <references count="1">
          <reference field="4294967294" count="1" selected="0">
            <x v="1"/>
          </reference>
        </references>
      </pivotArea>
    </chartFormat>
    <chartFormat chart="2" format="26">
      <pivotArea type="data" outline="0" fieldPosition="0">
        <references count="2">
          <reference field="4294967294" count="1" selected="0">
            <x v="1"/>
          </reference>
          <reference field="3" count="1" selected="0">
            <x v="1"/>
          </reference>
        </references>
      </pivotArea>
    </chartFormat>
    <chartFormat chart="2" format="27">
      <pivotArea type="data" outline="0" fieldPosition="0">
        <references count="2">
          <reference field="4294967294" count="1" selected="0">
            <x v="1"/>
          </reference>
          <reference field="3" count="1" selected="0">
            <x v="2"/>
          </reference>
        </references>
      </pivotArea>
    </chartFormat>
    <chartFormat chart="2" format="28">
      <pivotArea type="data" outline="0" fieldPosition="0">
        <references count="2">
          <reference field="4294967294" count="1" selected="0">
            <x v="1"/>
          </reference>
          <reference field="3" count="1" selected="0">
            <x v="0"/>
          </reference>
        </references>
      </pivotArea>
    </chartFormat>
    <chartFormat chart="2" format="29">
      <pivotArea type="data" outline="0" fieldPosition="0">
        <references count="2">
          <reference field="4294967294" count="1" selected="0">
            <x v="1"/>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708207C-840D-4D99-BE00-92A4234D866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O3:Q8" firstHeaderRow="0" firstDataRow="1" firstDataCol="1"/>
  <pivotFields count="28">
    <pivotField showAll="0"/>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dataField="1" showAll="0"/>
    <pivotField showAll="0"/>
    <pivotField showAll="0"/>
    <pivotField showAll="0"/>
    <pivotField showAll="0"/>
    <pivotField showAll="0"/>
    <pivotField showAll="0"/>
    <pivotField showAll="0"/>
    <pivotField numFmtId="14"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6">
        <item x="0"/>
        <item x="1"/>
        <item x="2"/>
        <item x="3"/>
        <item x="4"/>
        <item x="5"/>
      </items>
    </pivotField>
  </pivotFields>
  <rowFields count="1">
    <field x="27"/>
  </rowFields>
  <rowItems count="5">
    <i>
      <x v="1"/>
    </i>
    <i>
      <x v="2"/>
    </i>
    <i>
      <x v="3"/>
    </i>
    <i>
      <x v="4"/>
    </i>
    <i t="grand">
      <x/>
    </i>
  </rowItems>
  <colFields count="1">
    <field x="-2"/>
  </colFields>
  <colItems count="2">
    <i>
      <x/>
    </i>
    <i i="1">
      <x v="1"/>
    </i>
  </colItems>
  <dataFields count="2">
    <dataField name="Sum of Sales" fld="11" baseField="0" baseItem="0"/>
    <dataField name="Sum of Profit" fld="13" baseField="0" baseItem="0"/>
  </dataFields>
  <chartFormats count="20">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3">
      <pivotArea type="data" outline="0" fieldPosition="0">
        <references count="2">
          <reference field="4294967294" count="1" selected="0">
            <x v="0"/>
          </reference>
          <reference field="27" count="1" selected="0">
            <x v="1"/>
          </reference>
        </references>
      </pivotArea>
    </chartFormat>
    <chartFormat chart="3" format="4">
      <pivotArea type="data" outline="0" fieldPosition="0">
        <references count="2">
          <reference field="4294967294" count="1" selected="0">
            <x v="0"/>
          </reference>
          <reference field="27" count="1" selected="0">
            <x v="2"/>
          </reference>
        </references>
      </pivotArea>
    </chartFormat>
    <chartFormat chart="3" format="5">
      <pivotArea type="data" outline="0" fieldPosition="0">
        <references count="2">
          <reference field="4294967294" count="1" selected="0">
            <x v="0"/>
          </reference>
          <reference field="27" count="1" selected="0">
            <x v="3"/>
          </reference>
        </references>
      </pivotArea>
    </chartFormat>
    <chartFormat chart="3" format="6">
      <pivotArea type="data" outline="0" fieldPosition="0">
        <references count="2">
          <reference field="4294967294" count="1" selected="0">
            <x v="0"/>
          </reference>
          <reference field="27" count="1" selected="0">
            <x v="4"/>
          </reference>
        </references>
      </pivotArea>
    </chartFormat>
    <chartFormat chart="3" format="7">
      <pivotArea type="data" outline="0" fieldPosition="0">
        <references count="2">
          <reference field="4294967294" count="1" selected="0">
            <x v="1"/>
          </reference>
          <reference field="27" count="1" selected="0">
            <x v="1"/>
          </reference>
        </references>
      </pivotArea>
    </chartFormat>
    <chartFormat chart="3" format="8">
      <pivotArea type="data" outline="0" fieldPosition="0">
        <references count="2">
          <reference field="4294967294" count="1" selected="0">
            <x v="1"/>
          </reference>
          <reference field="27" count="1" selected="0">
            <x v="2"/>
          </reference>
        </references>
      </pivotArea>
    </chartFormat>
    <chartFormat chart="3" format="9">
      <pivotArea type="data" outline="0" fieldPosition="0">
        <references count="2">
          <reference field="4294967294" count="1" selected="0">
            <x v="1"/>
          </reference>
          <reference field="27" count="1" selected="0">
            <x v="3"/>
          </reference>
        </references>
      </pivotArea>
    </chartFormat>
    <chartFormat chart="3" format="10">
      <pivotArea type="data" outline="0" fieldPosition="0">
        <references count="2">
          <reference field="4294967294" count="1" selected="0">
            <x v="1"/>
          </reference>
          <reference field="27" count="1" selected="0">
            <x v="4"/>
          </reference>
        </references>
      </pivotArea>
    </chartFormat>
    <chartFormat chart="10" format="21" series="1">
      <pivotArea type="data" outline="0" fieldPosition="0">
        <references count="1">
          <reference field="4294967294" count="1" selected="0">
            <x v="0"/>
          </reference>
        </references>
      </pivotArea>
    </chartFormat>
    <chartFormat chart="10" format="22">
      <pivotArea type="data" outline="0" fieldPosition="0">
        <references count="2">
          <reference field="4294967294" count="1" selected="0">
            <x v="0"/>
          </reference>
          <reference field="27" count="1" selected="0">
            <x v="1"/>
          </reference>
        </references>
      </pivotArea>
    </chartFormat>
    <chartFormat chart="10" format="23">
      <pivotArea type="data" outline="0" fieldPosition="0">
        <references count="2">
          <reference field="4294967294" count="1" selected="0">
            <x v="0"/>
          </reference>
          <reference field="27" count="1" selected="0">
            <x v="2"/>
          </reference>
        </references>
      </pivotArea>
    </chartFormat>
    <chartFormat chart="10" format="24">
      <pivotArea type="data" outline="0" fieldPosition="0">
        <references count="2">
          <reference field="4294967294" count="1" selected="0">
            <x v="0"/>
          </reference>
          <reference field="27" count="1" selected="0">
            <x v="3"/>
          </reference>
        </references>
      </pivotArea>
    </chartFormat>
    <chartFormat chart="10" format="25">
      <pivotArea type="data" outline="0" fieldPosition="0">
        <references count="2">
          <reference field="4294967294" count="1" selected="0">
            <x v="0"/>
          </reference>
          <reference field="27" count="1" selected="0">
            <x v="4"/>
          </reference>
        </references>
      </pivotArea>
    </chartFormat>
    <chartFormat chart="10" format="26" series="1">
      <pivotArea type="data" outline="0" fieldPosition="0">
        <references count="1">
          <reference field="4294967294" count="1" selected="0">
            <x v="1"/>
          </reference>
        </references>
      </pivotArea>
    </chartFormat>
    <chartFormat chart="10" format="27">
      <pivotArea type="data" outline="0" fieldPosition="0">
        <references count="2">
          <reference field="4294967294" count="1" selected="0">
            <x v="1"/>
          </reference>
          <reference field="27" count="1" selected="0">
            <x v="1"/>
          </reference>
        </references>
      </pivotArea>
    </chartFormat>
    <chartFormat chart="10" format="28">
      <pivotArea type="data" outline="0" fieldPosition="0">
        <references count="2">
          <reference field="4294967294" count="1" selected="0">
            <x v="1"/>
          </reference>
          <reference field="27" count="1" selected="0">
            <x v="2"/>
          </reference>
        </references>
      </pivotArea>
    </chartFormat>
    <chartFormat chart="10" format="29">
      <pivotArea type="data" outline="0" fieldPosition="0">
        <references count="2">
          <reference field="4294967294" count="1" selected="0">
            <x v="1"/>
          </reference>
          <reference field="27" count="1" selected="0">
            <x v="3"/>
          </reference>
        </references>
      </pivotArea>
    </chartFormat>
    <chartFormat chart="10" format="30">
      <pivotArea type="data" outline="0" fieldPosition="0">
        <references count="2">
          <reference field="4294967294" count="1" selected="0">
            <x v="1"/>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ED1C02-CD7E-439D-A636-291C4DCBFBD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W45:X56" firstHeaderRow="1" firstDataRow="1" firstDataCol="1"/>
  <pivotFields count="28">
    <pivotField axis="axisRow" showAll="0" measureFilter="1" sortType="descending">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0"/>
  </rowFields>
  <rowItems count="11">
    <i>
      <x v="718"/>
    </i>
    <i>
      <x v="1121"/>
    </i>
    <i>
      <x v="1329"/>
    </i>
    <i>
      <x v="1020"/>
    </i>
    <i>
      <x v="237"/>
    </i>
    <i>
      <x v="276"/>
    </i>
    <i>
      <x v="752"/>
    </i>
    <i>
      <x v="615"/>
    </i>
    <i>
      <x v="436"/>
    </i>
    <i>
      <x v="1087"/>
    </i>
    <i t="grand">
      <x/>
    </i>
  </rowItems>
  <colItems count="1">
    <i/>
  </colItems>
  <dataFields count="1">
    <dataField name="Sum of Sales" fld="11"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718"/>
          </reference>
        </references>
      </pivotArea>
    </chartFormat>
    <chartFormat chart="0" format="2">
      <pivotArea type="data" outline="0" fieldPosition="0">
        <references count="2">
          <reference field="4294967294" count="1" selected="0">
            <x v="0"/>
          </reference>
          <reference field="0" count="1" selected="0">
            <x v="1121"/>
          </reference>
        </references>
      </pivotArea>
    </chartFormat>
    <chartFormat chart="0" format="3">
      <pivotArea type="data" outline="0" fieldPosition="0">
        <references count="2">
          <reference field="4294967294" count="1" selected="0">
            <x v="0"/>
          </reference>
          <reference field="0" count="1" selected="0">
            <x v="1329"/>
          </reference>
        </references>
      </pivotArea>
    </chartFormat>
    <chartFormat chart="0" format="4">
      <pivotArea type="data" outline="0" fieldPosition="0">
        <references count="2">
          <reference field="4294967294" count="1" selected="0">
            <x v="0"/>
          </reference>
          <reference field="0" count="1" selected="0">
            <x v="1020"/>
          </reference>
        </references>
      </pivotArea>
    </chartFormat>
    <chartFormat chart="0" format="5">
      <pivotArea type="data" outline="0" fieldPosition="0">
        <references count="2">
          <reference field="4294967294" count="1" selected="0">
            <x v="0"/>
          </reference>
          <reference field="0" count="1" selected="0">
            <x v="237"/>
          </reference>
        </references>
      </pivotArea>
    </chartFormat>
    <chartFormat chart="0" format="6">
      <pivotArea type="data" outline="0" fieldPosition="0">
        <references count="2">
          <reference field="4294967294" count="1" selected="0">
            <x v="0"/>
          </reference>
          <reference field="0" count="1" selected="0">
            <x v="276"/>
          </reference>
        </references>
      </pivotArea>
    </chartFormat>
    <chartFormat chart="0" format="7">
      <pivotArea type="data" outline="0" fieldPosition="0">
        <references count="2">
          <reference field="4294967294" count="1" selected="0">
            <x v="0"/>
          </reference>
          <reference field="0" count="1" selected="0">
            <x v="752"/>
          </reference>
        </references>
      </pivotArea>
    </chartFormat>
    <chartFormat chart="0" format="8">
      <pivotArea type="data" outline="0" fieldPosition="0">
        <references count="2">
          <reference field="4294967294" count="1" selected="0">
            <x v="0"/>
          </reference>
          <reference field="0" count="1" selected="0">
            <x v="615"/>
          </reference>
        </references>
      </pivotArea>
    </chartFormat>
    <chartFormat chart="0" format="9">
      <pivotArea type="data" outline="0" fieldPosition="0">
        <references count="2">
          <reference field="4294967294" count="1" selected="0">
            <x v="0"/>
          </reference>
          <reference field="0" count="1" selected="0">
            <x v="436"/>
          </reference>
        </references>
      </pivotArea>
    </chartFormat>
    <chartFormat chart="0" format="10">
      <pivotArea type="data" outline="0" fieldPosition="0">
        <references count="2">
          <reference field="4294967294" count="1" selected="0">
            <x v="0"/>
          </reference>
          <reference field="0" count="1" selected="0">
            <x v="1087"/>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0" count="1" selected="0">
            <x v="718"/>
          </reference>
        </references>
      </pivotArea>
    </chartFormat>
    <chartFormat chart="3" format="24">
      <pivotArea type="data" outline="0" fieldPosition="0">
        <references count="2">
          <reference field="4294967294" count="1" selected="0">
            <x v="0"/>
          </reference>
          <reference field="0" count="1" selected="0">
            <x v="1121"/>
          </reference>
        </references>
      </pivotArea>
    </chartFormat>
    <chartFormat chart="3" format="25">
      <pivotArea type="data" outline="0" fieldPosition="0">
        <references count="2">
          <reference field="4294967294" count="1" selected="0">
            <x v="0"/>
          </reference>
          <reference field="0" count="1" selected="0">
            <x v="1329"/>
          </reference>
        </references>
      </pivotArea>
    </chartFormat>
    <chartFormat chart="3" format="26">
      <pivotArea type="data" outline="0" fieldPosition="0">
        <references count="2">
          <reference field="4294967294" count="1" selected="0">
            <x v="0"/>
          </reference>
          <reference field="0" count="1" selected="0">
            <x v="1020"/>
          </reference>
        </references>
      </pivotArea>
    </chartFormat>
    <chartFormat chart="3" format="27">
      <pivotArea type="data" outline="0" fieldPosition="0">
        <references count="2">
          <reference field="4294967294" count="1" selected="0">
            <x v="0"/>
          </reference>
          <reference field="0" count="1" selected="0">
            <x v="237"/>
          </reference>
        </references>
      </pivotArea>
    </chartFormat>
    <chartFormat chart="3" format="28">
      <pivotArea type="data" outline="0" fieldPosition="0">
        <references count="2">
          <reference field="4294967294" count="1" selected="0">
            <x v="0"/>
          </reference>
          <reference field="0" count="1" selected="0">
            <x v="276"/>
          </reference>
        </references>
      </pivotArea>
    </chartFormat>
    <chartFormat chart="3" format="29">
      <pivotArea type="data" outline="0" fieldPosition="0">
        <references count="2">
          <reference field="4294967294" count="1" selected="0">
            <x v="0"/>
          </reference>
          <reference field="0" count="1" selected="0">
            <x v="752"/>
          </reference>
        </references>
      </pivotArea>
    </chartFormat>
    <chartFormat chart="3" format="30">
      <pivotArea type="data" outline="0" fieldPosition="0">
        <references count="2">
          <reference field="4294967294" count="1" selected="0">
            <x v="0"/>
          </reference>
          <reference field="0" count="1" selected="0">
            <x v="615"/>
          </reference>
        </references>
      </pivotArea>
    </chartFormat>
    <chartFormat chart="3" format="31">
      <pivotArea type="data" outline="0" fieldPosition="0">
        <references count="2">
          <reference field="4294967294" count="1" selected="0">
            <x v="0"/>
          </reference>
          <reference field="0" count="1" selected="0">
            <x v="436"/>
          </reference>
        </references>
      </pivotArea>
    </chartFormat>
    <chartFormat chart="3" format="32">
      <pivotArea type="data" outline="0" fieldPosition="0">
        <references count="2">
          <reference field="4294967294" count="1" selected="0">
            <x v="0"/>
          </reference>
          <reference field="0" count="1" selected="0">
            <x v="108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Iowa" TargetMode="External"/><Relationship Id="rId21" Type="http://schemas.openxmlformats.org/officeDocument/2006/relationships/hyperlink" Target="https://www.bing.com/th?id=OSK.78ba50cb2865d06a5e16e1016f21685d&amp;qlt=95" TargetMode="External"/><Relationship Id="rId42" Type="http://schemas.openxmlformats.org/officeDocument/2006/relationships/hyperlink" Target="https://www.bing.com/images/search?form=xlimg&amp;q=Minnesota" TargetMode="External"/><Relationship Id="rId47" Type="http://schemas.openxmlformats.org/officeDocument/2006/relationships/hyperlink" Target="https://www.bing.com/th?id=OSK.6e99b3a35b5283679ec93f7f63efad4b&amp;qlt=95" TargetMode="External"/><Relationship Id="rId63" Type="http://schemas.openxmlformats.org/officeDocument/2006/relationships/hyperlink" Target="https://www.bing.com/th?id=OSK.17425921aa4d924b36100941f39fa7f9&amp;qlt=95" TargetMode="External"/><Relationship Id="rId68" Type="http://schemas.openxmlformats.org/officeDocument/2006/relationships/hyperlink" Target="https://www.bing.com/images/search?form=xlimg&amp;q=Oklahoma" TargetMode="External"/><Relationship Id="rId84" Type="http://schemas.openxmlformats.org/officeDocument/2006/relationships/hyperlink" Target="https://www.bing.com/images/search?form=xlimg&amp;q=Vermont" TargetMode="External"/><Relationship Id="rId89" Type="http://schemas.openxmlformats.org/officeDocument/2006/relationships/hyperlink" Target="https://www.bing.com/th?id=OSK.b1c658d27e8d1f33822457c8ff27793b&amp;qlt=95" TargetMode="External"/><Relationship Id="rId16" Type="http://schemas.openxmlformats.org/officeDocument/2006/relationships/hyperlink" Target="https://www.bing.com/images/search?form=xlimg&amp;q=Florida" TargetMode="External"/><Relationship Id="rId11" Type="http://schemas.openxmlformats.org/officeDocument/2006/relationships/hyperlink" Target="https://www.bing.com/th?id=OSK.e3cff3492e954506af4fb2c8552f6135&amp;qlt=95" TargetMode="External"/><Relationship Id="rId32" Type="http://schemas.openxmlformats.org/officeDocument/2006/relationships/hyperlink" Target="https://www.bing.com/images/search?form=xlimg&amp;q=Louisiana" TargetMode="External"/><Relationship Id="rId37" Type="http://schemas.openxmlformats.org/officeDocument/2006/relationships/hyperlink" Target="https://www.bing.com/th?id=OSK.987b2cac28f5ea262ad37b9b21c25b33&amp;qlt=95" TargetMode="External"/><Relationship Id="rId53" Type="http://schemas.openxmlformats.org/officeDocument/2006/relationships/hyperlink" Target="https://www.bing.com/th?id=OSK.8765bc34549db3212c790029d195d8d1&amp;qlt=95" TargetMode="External"/><Relationship Id="rId58" Type="http://schemas.openxmlformats.org/officeDocument/2006/relationships/hyperlink" Target="https://www.bing.com/images/search?form=xlimg&amp;q=New%20Mexico" TargetMode="External"/><Relationship Id="rId74" Type="http://schemas.openxmlformats.org/officeDocument/2006/relationships/hyperlink" Target="https://www.bing.com/images/search?form=xlimg&amp;q=South%20Carolina" TargetMode="External"/><Relationship Id="rId79" Type="http://schemas.openxmlformats.org/officeDocument/2006/relationships/hyperlink" Target="https://www.bing.com/th?id=OSK.64a722b3d40292398291610dc8c47d2c&amp;qlt=95" TargetMode="External"/><Relationship Id="rId5" Type="http://schemas.openxmlformats.org/officeDocument/2006/relationships/hyperlink" Target="https://www.bing.com/th?id=OSK.96504eb3b24d83901c02e94131e1d16d&amp;qlt=95" TargetMode="External"/><Relationship Id="rId90" Type="http://schemas.openxmlformats.org/officeDocument/2006/relationships/hyperlink" Target="https://www.bing.com/images/search?form=xlimg&amp;q=West%20Virginia" TargetMode="External"/><Relationship Id="rId95" Type="http://schemas.openxmlformats.org/officeDocument/2006/relationships/hyperlink" Target="https://www.bing.com/th?id=OSK.3c540a048279aac253eac8639b1a7dad&amp;qlt=95" TargetMode="External"/><Relationship Id="rId22" Type="http://schemas.openxmlformats.org/officeDocument/2006/relationships/hyperlink" Target="https://www.bing.com/images/search?form=xlimg&amp;q=Illinois" TargetMode="External"/><Relationship Id="rId27" Type="http://schemas.openxmlformats.org/officeDocument/2006/relationships/hyperlink" Target="https://www.bing.com/th?id=OSK.1ee03cb7dca1dce2cd8760d573bcd394&amp;qlt=95" TargetMode="External"/><Relationship Id="rId43" Type="http://schemas.openxmlformats.org/officeDocument/2006/relationships/hyperlink" Target="https://www.bing.com/th?id=OSK.323715dbb9f63cb2003a10f3d6c907c1&amp;qlt=95" TargetMode="External"/><Relationship Id="rId48" Type="http://schemas.openxmlformats.org/officeDocument/2006/relationships/hyperlink" Target="https://www.bing.com/images/search?form=xlimg&amp;q=Montana" TargetMode="External"/><Relationship Id="rId64" Type="http://schemas.openxmlformats.org/officeDocument/2006/relationships/hyperlink" Target="https://www.bing.com/images/search?form=xlimg&amp;q=North%20Dakota" TargetMode="External"/><Relationship Id="rId69" Type="http://schemas.openxmlformats.org/officeDocument/2006/relationships/hyperlink" Target="https://www.bing.com/th?id=OSK.59f6fd6fb58b5bde34d283beef8c8e65&amp;qlt=95" TargetMode="External"/><Relationship Id="rId80" Type="http://schemas.openxmlformats.org/officeDocument/2006/relationships/hyperlink" Target="https://www.bing.com/images/search?form=xlimg&amp;q=Texas" TargetMode="External"/><Relationship Id="rId85" Type="http://schemas.openxmlformats.org/officeDocument/2006/relationships/hyperlink" Target="https://www.bing.com/th?id=OSK.14d323e3784d30722d6785a6cef8f9c3&amp;qlt=95" TargetMode="External"/><Relationship Id="rId3" Type="http://schemas.openxmlformats.org/officeDocument/2006/relationships/hyperlink" Target="https://www.bing.com/th?id=OSK.08d481ce2e6378c8b3492a5438438208&amp;qlt=95" TargetMode="External"/><Relationship Id="rId12" Type="http://schemas.openxmlformats.org/officeDocument/2006/relationships/hyperlink" Target="https://www.bing.com/images/search?form=xlimg&amp;q=Colorado" TargetMode="External"/><Relationship Id="rId17" Type="http://schemas.openxmlformats.org/officeDocument/2006/relationships/hyperlink" Target="https://www.bing.com/th?id=OSK.TkXocXN5FoBwxCRw_H4YlAVy62XZjJG6mqrJCXMfttE&amp;qlt=95" TargetMode="External"/><Relationship Id="rId25" Type="http://schemas.openxmlformats.org/officeDocument/2006/relationships/hyperlink" Target="https://www.bing.com/th?id=OSK.153231065b610cb99cb3435b59eccac2&amp;qlt=95" TargetMode="External"/><Relationship Id="rId33" Type="http://schemas.openxmlformats.org/officeDocument/2006/relationships/hyperlink" Target="https://www.bing.com/th?id=OSK.367e86820af0f5dacd149ad7acd83247&amp;qlt=95" TargetMode="External"/><Relationship Id="rId38" Type="http://schemas.openxmlformats.org/officeDocument/2006/relationships/hyperlink" Target="https://www.bing.com/images/search?form=xlimg&amp;q=Massachusetts" TargetMode="External"/><Relationship Id="rId46" Type="http://schemas.openxmlformats.org/officeDocument/2006/relationships/hyperlink" Target="https://www.bing.com/images/search?form=xlimg&amp;q=Missouri" TargetMode="External"/><Relationship Id="rId59" Type="http://schemas.openxmlformats.org/officeDocument/2006/relationships/hyperlink" Target="https://www.bing.com/th?id=OSK.cba7f275842a20f49b98d704e1366fd5&amp;qlt=95" TargetMode="External"/><Relationship Id="rId67" Type="http://schemas.openxmlformats.org/officeDocument/2006/relationships/hyperlink" Target="https://www.bing.com/th?id=OSK.dc4854218778b6f007a0fb39483a9a3f&amp;qlt=95" TargetMode="External"/><Relationship Id="rId20" Type="http://schemas.openxmlformats.org/officeDocument/2006/relationships/hyperlink" Target="https://www.bing.com/images/search?form=xlimg&amp;q=Idaho" TargetMode="External"/><Relationship Id="rId41" Type="http://schemas.openxmlformats.org/officeDocument/2006/relationships/hyperlink" Target="https://www.bing.com/th?id=OSK.40b19650ace0234fdb053333f72c8df0&amp;qlt=95" TargetMode="External"/><Relationship Id="rId54" Type="http://schemas.openxmlformats.org/officeDocument/2006/relationships/hyperlink" Target="https://www.bing.com/images/search?form=xlimg&amp;q=New%20Hampshire" TargetMode="External"/><Relationship Id="rId62" Type="http://schemas.openxmlformats.org/officeDocument/2006/relationships/hyperlink" Target="https://www.bing.com/images/search?form=xlimg&amp;q=North%20Carolina" TargetMode="External"/><Relationship Id="rId70" Type="http://schemas.openxmlformats.org/officeDocument/2006/relationships/hyperlink" Target="https://www.bing.com/images/search?form=xlimg&amp;q=Oregon" TargetMode="External"/><Relationship Id="rId75" Type="http://schemas.openxmlformats.org/officeDocument/2006/relationships/hyperlink" Target="https://www.bing.com/th?id=OSK.ce2e5180d9b117e617e17fc235f4e569&amp;qlt=95" TargetMode="External"/><Relationship Id="rId83" Type="http://schemas.openxmlformats.org/officeDocument/2006/relationships/hyperlink" Target="https://www.bing.com/th?id=OSK.1cfcbb65e7439d46cfb4b0db17de4825&amp;qlt=95" TargetMode="External"/><Relationship Id="rId88" Type="http://schemas.openxmlformats.org/officeDocument/2006/relationships/hyperlink" Target="https://www.bing.com/images/search?form=xlimg&amp;q=Washington%20(state)" TargetMode="External"/><Relationship Id="rId91" Type="http://schemas.openxmlformats.org/officeDocument/2006/relationships/hyperlink" Target="https://www.bing.com/th?id=OSK.0678bd4067f4a421f3884b05dad25be4&amp;qlt=95" TargetMode="External"/><Relationship Id="rId96" Type="http://schemas.openxmlformats.org/officeDocument/2006/relationships/hyperlink" Target="https://www.bing.com/images/search?form=xlimg&amp;q=Arizona" TargetMode="External"/><Relationship Id="rId1" Type="http://schemas.openxmlformats.org/officeDocument/2006/relationships/hyperlink" Target="https://www.bing.com/th?id=OSK.7bfbead25a8cd788f9ef5c17097be1bc&amp;qlt=95" TargetMode="External"/><Relationship Id="rId6" Type="http://schemas.openxmlformats.org/officeDocument/2006/relationships/hyperlink" Target="https://www.bing.com/images/search?form=xlimg&amp;q=Alabama" TargetMode="External"/><Relationship Id="rId15" Type="http://schemas.openxmlformats.org/officeDocument/2006/relationships/hyperlink" Target="https://www.bing.com/th?id=OSK.5c9644308dc1fc218d48a103b8cf93f9&amp;qlt=95" TargetMode="External"/><Relationship Id="rId23" Type="http://schemas.openxmlformats.org/officeDocument/2006/relationships/hyperlink" Target="https://www.bing.com/th?id=OSK.4ff7d688245f99bc5db3bd5b106d2ad0&amp;qlt=95" TargetMode="External"/><Relationship Id="rId28" Type="http://schemas.openxmlformats.org/officeDocument/2006/relationships/hyperlink" Target="https://www.bing.com/images/search?form=xlimg&amp;q=Kansas" TargetMode="External"/><Relationship Id="rId36" Type="http://schemas.openxmlformats.org/officeDocument/2006/relationships/hyperlink" Target="https://www.bing.com/images/search?form=xlimg&amp;q=Maryland" TargetMode="External"/><Relationship Id="rId49" Type="http://schemas.openxmlformats.org/officeDocument/2006/relationships/hyperlink" Target="https://www.bing.com/th?id=OSK.09fb0d37cacee3c3feb04b7452bd8436&amp;qlt=95" TargetMode="External"/><Relationship Id="rId57" Type="http://schemas.openxmlformats.org/officeDocument/2006/relationships/hyperlink" Target="https://www.bing.com/th?id=OSK.0fdd9d38459c62ca5b483a2e70bce404&amp;qlt=95" TargetMode="External"/><Relationship Id="rId10" Type="http://schemas.openxmlformats.org/officeDocument/2006/relationships/hyperlink" Target="https://www.bing.com/images/search?form=xlimg&amp;q=California" TargetMode="External"/><Relationship Id="rId31" Type="http://schemas.openxmlformats.org/officeDocument/2006/relationships/hyperlink" Target="https://www.bing.com/th?id=OSK.fa968de5bc9179e15dd5970b87b94444&amp;qlt=95" TargetMode="External"/><Relationship Id="rId44" Type="http://schemas.openxmlformats.org/officeDocument/2006/relationships/hyperlink" Target="https://www.bing.com/images/search?form=xlimg&amp;q=Mississippi" TargetMode="External"/><Relationship Id="rId52" Type="http://schemas.openxmlformats.org/officeDocument/2006/relationships/hyperlink" Target="https://www.bing.com/images/search?form=xlimg&amp;q=Nevada" TargetMode="External"/><Relationship Id="rId60" Type="http://schemas.openxmlformats.org/officeDocument/2006/relationships/hyperlink" Target="https://www.bing.com/images/search?form=xlimg&amp;q=New%20York%20(state)" TargetMode="External"/><Relationship Id="rId65" Type="http://schemas.openxmlformats.org/officeDocument/2006/relationships/hyperlink" Target="https://www.bing.com/th?id=OSK.28bd4a5560f6884fc55949e0018e908f&amp;qlt=95" TargetMode="External"/><Relationship Id="rId73" Type="http://schemas.openxmlformats.org/officeDocument/2006/relationships/hyperlink" Target="https://www.bing.com/th?id=OSK.f57f7916e76fc47c2a83efc3859d6379&amp;qlt=95" TargetMode="External"/><Relationship Id="rId78" Type="http://schemas.openxmlformats.org/officeDocument/2006/relationships/hyperlink" Target="https://www.bing.com/images/search?form=xlimg&amp;q=Tennessee" TargetMode="External"/><Relationship Id="rId81" Type="http://schemas.openxmlformats.org/officeDocument/2006/relationships/hyperlink" Target="https://www.bing.com/th?id=OSK.1973703d864373b47ab825b2a978ab2d&amp;qlt=95" TargetMode="External"/><Relationship Id="rId86" Type="http://schemas.openxmlformats.org/officeDocument/2006/relationships/hyperlink" Target="https://www.bing.com/images/search?form=xlimg&amp;q=Virginia" TargetMode="External"/><Relationship Id="rId94" Type="http://schemas.openxmlformats.org/officeDocument/2006/relationships/hyperlink" Target="https://www.bing.com/images/search?form=xlimg&amp;q=Wyoming" TargetMode="External"/><Relationship Id="rId4" Type="http://schemas.openxmlformats.org/officeDocument/2006/relationships/hyperlink" Target="https://www.bing.com/images/search?form=xlimg&amp;q=United%20States" TargetMode="External"/><Relationship Id="rId9" Type="http://schemas.openxmlformats.org/officeDocument/2006/relationships/hyperlink" Target="https://www.bing.com/th?id=OSK.00be164b931c0a9427c0a2ebdae3e140&amp;qlt=95" TargetMode="External"/><Relationship Id="rId13" Type="http://schemas.openxmlformats.org/officeDocument/2006/relationships/hyperlink" Target="https://www.bing.com/th?id=OSK.30ceb575fb4214ce576b42df18666e43&amp;qlt=95" TargetMode="External"/><Relationship Id="rId18" Type="http://schemas.openxmlformats.org/officeDocument/2006/relationships/hyperlink" Target="https://www.bing.com/images/search?form=xlimg&amp;q=Georgia%20(U.S.%20state)" TargetMode="External"/><Relationship Id="rId39" Type="http://schemas.openxmlformats.org/officeDocument/2006/relationships/hyperlink" Target="https://www.bing.com/th?id=OSK.5e5edbee64005edbf411df0671fae1da&amp;qlt=95" TargetMode="External"/><Relationship Id="rId34" Type="http://schemas.openxmlformats.org/officeDocument/2006/relationships/hyperlink" Target="https://www.bing.com/images/search?form=xlimg&amp;q=Maine" TargetMode="External"/><Relationship Id="rId50" Type="http://schemas.openxmlformats.org/officeDocument/2006/relationships/hyperlink" Target="https://www.bing.com/images/search?form=xlimg&amp;q=Nebraska" TargetMode="External"/><Relationship Id="rId55" Type="http://schemas.openxmlformats.org/officeDocument/2006/relationships/hyperlink" Target="https://www.bing.com/th?id=OSK.d060a4e78cf97d149f53a30e070b68ca&amp;qlt=95" TargetMode="External"/><Relationship Id="rId76" Type="http://schemas.openxmlformats.org/officeDocument/2006/relationships/hyperlink" Target="https://www.bing.com/images/search?form=xlimg&amp;q=South%20Dakota" TargetMode="External"/><Relationship Id="rId97" Type="http://schemas.openxmlformats.org/officeDocument/2006/relationships/hyperlink" Target="https://www.bing.com/th?id=OSK.c3142df960c4f8117185ab608e4271fc&amp;qlt=95" TargetMode="External"/><Relationship Id="rId7" Type="http://schemas.openxmlformats.org/officeDocument/2006/relationships/hyperlink" Target="https://www.bing.com/th?id=OSK.753ebef48024a78057065fde53116aa7&amp;qlt=95" TargetMode="External"/><Relationship Id="rId71" Type="http://schemas.openxmlformats.org/officeDocument/2006/relationships/hyperlink" Target="https://www.bing.com/th?id=OSK.8836cf6b96e037858c8bcf7fe60e2737&amp;qlt=95" TargetMode="External"/><Relationship Id="rId92" Type="http://schemas.openxmlformats.org/officeDocument/2006/relationships/hyperlink" Target="https://www.bing.com/images/search?form=xlimg&amp;q=Wisconsin" TargetMode="External"/><Relationship Id="rId2" Type="http://schemas.openxmlformats.org/officeDocument/2006/relationships/hyperlink" Target="https://www.bing.com/images/search?form=xlimg&amp;q=Pennsylvania" TargetMode="External"/><Relationship Id="rId29" Type="http://schemas.openxmlformats.org/officeDocument/2006/relationships/hyperlink" Target="https://www.bing.com/th?id=OSK.e751b37b293608b5e613743d1502ad91&amp;qlt=95" TargetMode="External"/><Relationship Id="rId24" Type="http://schemas.openxmlformats.org/officeDocument/2006/relationships/hyperlink" Target="https://www.bing.com/images/search?form=xlimg&amp;q=Indiana" TargetMode="External"/><Relationship Id="rId40" Type="http://schemas.openxmlformats.org/officeDocument/2006/relationships/hyperlink" Target="https://www.bing.com/images/search?form=xlimg&amp;q=Michigan" TargetMode="External"/><Relationship Id="rId45" Type="http://schemas.openxmlformats.org/officeDocument/2006/relationships/hyperlink" Target="https://www.bing.com/th?id=OSK.1cd4f85af3824efb5042b916ad3717a9&amp;qlt=95" TargetMode="External"/><Relationship Id="rId66" Type="http://schemas.openxmlformats.org/officeDocument/2006/relationships/hyperlink" Target="https://www.bing.com/images/search?form=xlimg&amp;q=Ohio" TargetMode="External"/><Relationship Id="rId87" Type="http://schemas.openxmlformats.org/officeDocument/2006/relationships/hyperlink" Target="https://www.bing.com/th?id=OSK.c93832872ec0dad4a158b06bab80ac3b&amp;qlt=95" TargetMode="External"/><Relationship Id="rId61" Type="http://schemas.openxmlformats.org/officeDocument/2006/relationships/hyperlink" Target="https://www.bing.com/th?id=OSK.03c72211b35cb109bcdc7d51ef4f03c5&amp;qlt=95" TargetMode="External"/><Relationship Id="rId82" Type="http://schemas.openxmlformats.org/officeDocument/2006/relationships/hyperlink" Target="https://www.bing.com/images/search?form=xlimg&amp;q=Utah" TargetMode="External"/><Relationship Id="rId19" Type="http://schemas.openxmlformats.org/officeDocument/2006/relationships/hyperlink" Target="https://www.bing.com/th?id=OSK.82338761f223882a4fcd0a92801d2f03&amp;qlt=95" TargetMode="External"/><Relationship Id="rId14" Type="http://schemas.openxmlformats.org/officeDocument/2006/relationships/hyperlink" Target="https://www.bing.com/images/search?form=xlimg&amp;q=Connecticut" TargetMode="External"/><Relationship Id="rId30" Type="http://schemas.openxmlformats.org/officeDocument/2006/relationships/hyperlink" Target="https://www.bing.com/images/search?form=xlimg&amp;q=Kentucky" TargetMode="External"/><Relationship Id="rId35" Type="http://schemas.openxmlformats.org/officeDocument/2006/relationships/hyperlink" Target="https://www.bing.com/th?id=OSK.d483d5dc76abe8ffbb564ee6e0ff5866&amp;qlt=95" TargetMode="External"/><Relationship Id="rId56" Type="http://schemas.openxmlformats.org/officeDocument/2006/relationships/hyperlink" Target="https://www.bing.com/images/search?form=xlimg&amp;q=New%20Jersey" TargetMode="External"/><Relationship Id="rId77" Type="http://schemas.openxmlformats.org/officeDocument/2006/relationships/hyperlink" Target="https://www.bing.com/th?id=OSK.592387ac5e24ec192ad9be5348bec458&amp;qlt=95" TargetMode="External"/><Relationship Id="rId8" Type="http://schemas.openxmlformats.org/officeDocument/2006/relationships/hyperlink" Target="https://www.bing.com/images/search?form=xlimg&amp;q=Arkansas" TargetMode="External"/><Relationship Id="rId51" Type="http://schemas.openxmlformats.org/officeDocument/2006/relationships/hyperlink" Target="https://www.bing.com/th?id=OSK.d047bd399091b856d1d14db8fb53ce58&amp;qlt=95" TargetMode="External"/><Relationship Id="rId72" Type="http://schemas.openxmlformats.org/officeDocument/2006/relationships/hyperlink" Target="https://www.bing.com/images/search?form=xlimg&amp;q=Rhode%20Island" TargetMode="External"/><Relationship Id="rId93" Type="http://schemas.openxmlformats.org/officeDocument/2006/relationships/hyperlink" Target="https://www.bing.com/th?id=OSK.c90021b564dcb9deeb722c1768bcb07d&amp;qlt=95" TargetMode="External"/><Relationship Id="rId98" Type="http://schemas.openxmlformats.org/officeDocument/2006/relationships/hyperlink" Target="https://www.bing.com/images/search?form=xlimg&amp;q=Delaware" TargetMode="Externa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58">
  <a r="2">
    <v t="r">9</v>
    <v t="r">10</v>
  </a>
  <a r="1">
    <v t="s">English language</v>
  </a>
  <a r="1">
    <v t="s">Eastern Time Zone</v>
  </a>
  <a r="4">
    <v t="r">57</v>
    <v t="r">58</v>
    <v t="r">59</v>
    <v t="r">60</v>
  </a>
  <a r="55">
    <v t="r">78</v>
    <v t="r">79</v>
    <v t="r">80</v>
    <v t="r">81</v>
    <v t="r">82</v>
    <v t="r">83</v>
    <v t="r">84</v>
    <v t="r">85</v>
    <v t="r">86</v>
    <v t="r">87</v>
    <v t="r">88</v>
    <v t="r">89</v>
    <v t="r">90</v>
    <v t="r">91</v>
    <v t="r">92</v>
    <v t="r">93</v>
    <v t="r">94</v>
    <v t="r">95</v>
    <v t="r">96</v>
    <v t="r">97</v>
    <v t="r">98</v>
    <v t="r">99</v>
    <v t="r">100</v>
    <v t="r">101</v>
    <v t="r">102</v>
    <v t="r">103</v>
    <v t="r">104</v>
    <v t="r">105</v>
    <v t="r">106</v>
    <v t="r">107</v>
    <v t="r">108</v>
    <v t="r">109</v>
    <v t="r">110</v>
    <v t="r">111</v>
    <v t="r">0</v>
    <v t="r">112</v>
    <v t="r">113</v>
    <v t="r">114</v>
    <v t="r">115</v>
    <v t="r">116</v>
    <v t="r">117</v>
    <v t="r">118</v>
    <v t="r">119</v>
    <v t="r">120</v>
    <v t="r">121</v>
    <v t="r">122</v>
    <v t="r">123</v>
    <v t="r">124</v>
    <v t="r">125</v>
    <v t="r">126</v>
    <v t="r">127</v>
    <v t="r">128</v>
    <v t="r">129</v>
    <v t="r">130</v>
    <v t="r">131</v>
  </a>
  <a r="6">
    <v t="s">Samoa Time Zone</v>
    <v t="s">Atlantic Time Zone</v>
    <v t="s">Central Time Zone</v>
    <v t="s">Alaska Time Zone</v>
    <v t="s">Mountain Time Zone</v>
    <v t="s">Chamorro Time Zone</v>
  </a>
  <a r="2">
    <v t="r">146</v>
    <v t="r">147</v>
  </a>
  <a r="1">
    <v t="s">Central Time Zone</v>
  </a>
  <a r="2">
    <v t="r">177</v>
    <v t="r">178</v>
  </a>
  <a r="2">
    <v t="r">208</v>
    <v t="r">209</v>
  </a>
  <a r="1">
    <v t="s">Pacific Time Zone</v>
  </a>
  <a r="2">
    <v t="r">239</v>
    <v t="r">240</v>
  </a>
  <a r="2">
    <v t="r">270</v>
    <v t="r">271</v>
  </a>
  <a r="2">
    <v t="r">300</v>
    <v t="r">301</v>
  </a>
  <a r="2">
    <v t="r">327</v>
    <v t="r">328</v>
  </a>
  <a r="2">
    <v t="r">352</v>
    <v t="r">353</v>
  </a>
  <a r="2">
    <v t="r">381</v>
    <v t="r">382</v>
  </a>
  <a r="2">
    <v t="r">406</v>
    <v t="r">407</v>
  </a>
  <a r="2">
    <v t="r">431</v>
    <v t="r">432</v>
  </a>
  <a r="2">
    <v t="r">456</v>
    <v t="r">457</v>
  </a>
  <a r="2">
    <v t="r">480</v>
    <v t="r">481</v>
  </a>
  <a r="2">
    <v t="r">506</v>
    <v t="r">507</v>
  </a>
  <a r="1">
    <v t="r">532</v>
  </a>
  <a r="2">
    <v t="r">556</v>
    <v t="r">557</v>
  </a>
  <a r="2">
    <v t="r">580</v>
    <v t="r">581</v>
  </a>
  <a r="2">
    <v t="r">605</v>
    <v t="r">606</v>
  </a>
  <a r="2">
    <v t="r">630</v>
    <v t="r">631</v>
  </a>
  <a r="2">
    <v t="r">652</v>
    <v t="r">653</v>
  </a>
  <a r="2">
    <v t="r">676</v>
    <v t="r">677</v>
  </a>
  <a r="2">
    <v t="r">698</v>
    <v t="r">699</v>
  </a>
  <a r="2">
    <v t="r">723</v>
    <v t="r">724</v>
  </a>
  <a r="2">
    <v t="r">747</v>
    <v t="r">748</v>
  </a>
  <a r="2">
    <v t="s">Pacific Time Zone</v>
    <v t="s">Mountain Time Zone</v>
  </a>
  <a r="1">
    <v t="r">773</v>
  </a>
  <a r="4">
    <v t="r">795</v>
    <v t="r">796</v>
    <v t="r">797</v>
    <v t="r">798</v>
  </a>
  <a r="2">
    <v t="r">821</v>
    <v t="r">822</v>
  </a>
  <a r="4">
    <v t="r">841</v>
    <v t="r">842</v>
    <v t="r">843</v>
    <v t="r">844</v>
  </a>
  <a r="2">
    <v t="r">864</v>
    <v t="r">865</v>
  </a>
  <a r="2">
    <v t="r">887</v>
    <v t="r">888</v>
  </a>
  <a r="2">
    <v t="r">909</v>
    <v t="r">910</v>
  </a>
  <a r="4">
    <v t="r">929</v>
    <v t="r">930</v>
    <v t="r">931</v>
    <v t="r">932</v>
  </a>
  <a r="2">
    <v t="r">953</v>
    <v t="r">954</v>
  </a>
  <a r="2">
    <v t="r">974</v>
    <v t="r">975</v>
  </a>
  <a r="2">
    <v t="r">995</v>
    <v t="r">996</v>
  </a>
  <a r="2">
    <v t="r">1017</v>
    <v t="r">1018</v>
  </a>
  <a r="4">
    <v t="r">1037</v>
    <v t="r">1038</v>
    <v t="r">1039</v>
    <v t="r">1040</v>
  </a>
  <a r="2">
    <v t="s">Eastern Time Zone</v>
    <v t="s">Central Time Zone</v>
  </a>
  <a r="2">
    <v t="r">1060</v>
    <v t="r">1061</v>
  </a>
  <a r="2">
    <v t="r">1082</v>
    <v t="r">1083</v>
  </a>
  <a r="1">
    <v t="s">Mountain Time Zone</v>
  </a>
  <a r="2">
    <v t="r">1107</v>
    <v t="r">1108</v>
  </a>
  <a r="2">
    <v t="r">1128</v>
    <v t="r">1129</v>
  </a>
  <a r="4">
    <v t="r">1149</v>
    <v t="r">1150</v>
    <v t="r">1151</v>
    <v t="r">1152</v>
  </a>
  <a r="2">
    <v t="r">1173</v>
    <v t="r">1174</v>
  </a>
  <a r="2">
    <v t="r">1197</v>
    <v t="r">1198</v>
  </a>
  <a r="2">
    <v t="r">1218</v>
    <v t="r">1219</v>
  </a>
  <a r="4">
    <v t="r">1236</v>
    <v t="r">1237</v>
    <v t="r">1238</v>
    <v t="r">1239</v>
  </a>
  <a r="2">
    <v t="r">1261</v>
    <v t="r">1262</v>
  </a>
</arrayData>
</file>

<file path=xl/richData/rdrichvalue.xml><?xml version="1.0" encoding="utf-8"?>
<rvData xmlns="http://schemas.microsoft.com/office/spreadsheetml/2017/richdata" count="1275">
  <rv s="0">
    <v>536870912</v>
    <v>Pennsylvania</v>
    <v>6304580e-c803-4266-818a-971619176547</v>
    <v>en-IN</v>
    <v>Map</v>
  </rv>
  <rv s="1">
    <fb>119283</fb>
    <v>11</v>
  </rv>
  <rv s="1">
    <fb>23303</fb>
    <v>11</v>
  </rv>
  <rv s="0">
    <v>536870912</v>
    <v>Harrisburg</v>
    <v>c0411c8e-89cf-5f47-d2f3-d5e52d320fff</v>
    <v>en-IN</v>
    <v>Map</v>
  </rv>
  <rv s="0">
    <v>536870912</v>
    <v>United States of America</v>
    <v>5232ed96-85b1-2edb-12c6-63e6c597a1de</v>
    <v>en-IN</v>
    <v>Map</v>
  </rv>
  <rv s="1">
    <fb>4958859</fb>
    <v>11</v>
  </rv>
  <rv s="1">
    <fb>5612002</fb>
    <v>11</v>
  </rv>
  <rv s="2">
    <v>0</v>
    <v>9</v>
    <v>0</v>
    <v>7</v>
    <v>0</v>
    <v>Image of Pennsylvania</v>
  </rv>
  <rv s="0">
    <v>536870912</v>
    <v>Philadelphia</v>
    <v>020d4bbf-2971-4236-b87d-c3ec1d7f851c</v>
    <v>en-IN</v>
    <v>Map</v>
  </rv>
  <rv s="0">
    <v>805306368</v>
    <v>Josh Shapiro (Governor)</v>
    <v>53262225-ea14-3f9e-bd31-7e9b978d5e27</v>
    <v>en-IN</v>
    <v>Generic</v>
  </rv>
  <rv s="0">
    <v>805306368</v>
    <v>Austin Davis (Lieutenant governor)</v>
    <v>9d043ecc-c40b-67e4-0b39-b0df6bdd7dec</v>
    <v>en-IN</v>
    <v>Generic</v>
  </rv>
  <rv s="3">
    <v>0</v>
  </rv>
  <rv s="4">
    <v>https://www.bing.com/search?q=pennsylvania&amp;form=skydnc</v>
    <v>Learn more on Bing</v>
  </rv>
  <rv s="1">
    <fb>840</fb>
    <v>12</v>
  </rv>
  <rv s="1">
    <fb>53599</fb>
    <v>12</v>
  </rv>
  <rv s="1">
    <fb>166000</fb>
    <v>12</v>
  </rv>
  <rv s="3">
    <v>1</v>
  </rv>
  <rv s="1">
    <fb>2.4900000000000002</fb>
    <v>13</v>
  </rv>
  <rv s="1">
    <fb>13002700</fb>
    <v>11</v>
  </rv>
  <rv s="1">
    <fb>6.0000000000000001E-3</fb>
    <v>14</v>
  </rv>
  <rv s="1">
    <fb>0.17</fb>
    <v>14</v>
  </rv>
  <rv s="1">
    <fb>4.0000000000000001E-3</fb>
    <v>15</v>
  </rv>
  <rv s="1">
    <fb>3.4000000000000002E-2</fb>
    <v>14</v>
  </rv>
  <rv s="1">
    <fb>0.28600000000000003</fb>
    <v>14</v>
  </rv>
  <rv s="1">
    <fb>0.11699999999999999</fb>
    <v>14</v>
  </rv>
  <rv s="1">
    <fb>6.3E-2</fb>
    <v>14</v>
  </rv>
  <rv s="1">
    <fb>0.89200000000000002</fb>
    <v>14</v>
  </rv>
  <rv s="1">
    <fb>6.8000000000000005E-2</fb>
    <v>14</v>
  </rv>
  <rv s="1">
    <fb>0.628</fb>
    <v>14</v>
  </rv>
  <rv s="1">
    <fb>1E-3</fb>
    <v>14</v>
  </rv>
  <rv s="1">
    <fb>9.5000000000000001E-2</fb>
    <v>14</v>
  </rv>
  <rv s="1">
    <fb>1.9E-2</fb>
    <v>14</v>
  </rv>
  <rv s="1">
    <fb>0.21</fb>
    <v>14</v>
  </rv>
  <rv s="1">
    <fb>5.5999999999999994E-2</fb>
    <v>14</v>
  </rv>
  <rv s="1">
    <fb>0.82599999999999996</fb>
    <v>14</v>
  </rv>
  <rv s="3">
    <v>2</v>
  </rv>
  <rv s="5">
    <v>#VALUE!</v>
    <v>en-IN</v>
    <v>6304580e-c803-4266-818a-971619176547</v>
    <v>536870912</v>
    <v>1</v>
    <v>4</v>
    <v>5</v>
    <v>Pennsylvania</v>
    <v>7</v>
    <v>8</v>
    <v>Map</v>
    <v>9</v>
    <v>10</v>
    <v>US-PA</v>
    <v>1</v>
    <v>2</v>
    <v>3</v>
    <v>4</v>
    <v>Pennsylvania, officially the Commonwealth of Pennsylvania, is a state spanning the Mid-Atlantic, Northeastern, Appalachian, and Great Lakes regions of the United States. Pennsylvania borders Delaware to its southeast, Maryland to its south, West ...</v>
    <v>5</v>
    <v>6</v>
    <v>7</v>
    <v>8</v>
    <v>11</v>
    <v>12</v>
    <v>13</v>
    <v>14</v>
    <v>15</v>
    <v>Pennsylvania</v>
    <v>16</v>
    <v>17</v>
    <v>18</v>
    <v>19</v>
    <v>20</v>
    <v>21</v>
    <v>22</v>
    <v>23</v>
    <v>24</v>
    <v>25</v>
    <v>26</v>
    <v>27</v>
    <v>28</v>
    <v>29</v>
    <v>30</v>
    <v>31</v>
    <v>32</v>
    <v>33</v>
    <v>34</v>
    <v>35</v>
    <v>Pennsylvania</v>
    <v>mdp/vdpid/25623</v>
  </rv>
  <rv s="1">
    <fb>0.44369067999501505</fb>
    <v>14</v>
  </rv>
  <rv s="1">
    <fb>9826675</fb>
    <v>11</v>
  </rv>
  <rv s="1">
    <fb>1359000</fb>
    <v>11</v>
  </rv>
  <rv s="1">
    <fb>11.6</fb>
    <v>13</v>
  </rv>
  <rv s="1">
    <fb>1</fb>
    <v>34</v>
  </rv>
  <rv s="0">
    <v>536870912</v>
    <v>Washington, D.C.</v>
    <v>216726d1-8987-06d3-5eff-823da05c3d3c</v>
    <v>en-IN</v>
    <v>Map</v>
  </rv>
  <rv s="1">
    <fb>5006302.0769999996</fb>
    <v>11</v>
  </rv>
  <rv s="1">
    <fb>117.244195476228</fb>
    <v>35</v>
  </rv>
  <rv s="1">
    <fb>7.4999999999999997E-2</fb>
    <v>14</v>
  </rv>
  <rv s="1">
    <fb>12993.961824772699</fb>
    <v>11</v>
  </rv>
  <rv s="1">
    <fb>1.7295</fb>
    <v>13</v>
  </rv>
  <rv s="1">
    <fb>0.339297856663409</fb>
    <v>14</v>
  </rv>
  <rv s="1">
    <fb>82.427828245269197</fb>
    <v>36</v>
  </rv>
  <rv s="1">
    <fb>0.71</fb>
    <v>37</v>
  </rv>
  <rv s="1">
    <fb>21427700000000</fb>
    <v>12</v>
  </rv>
  <rv s="1">
    <fb>1.0182144</fb>
    <v>14</v>
  </rv>
  <rv s="1">
    <fb>0.88167390000000001</fb>
    <v>14</v>
  </rv>
  <rv s="2">
    <v>1</v>
    <v>9</v>
    <v>18</v>
    <v>7</v>
    <v>0</v>
    <v>Image of United States</v>
  </rv>
  <rv s="1">
    <fb>5.6</fb>
    <v>36</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3</v>
  </rv>
  <rv s="4">
    <v>https://www.bing.com/search?q=united+states&amp;form=skydnc</v>
    <v>Learn more on Bing</v>
  </rv>
  <rv s="1">
    <fb>78.539024390243895</fb>
    <v>36</v>
  </rv>
  <rv s="1">
    <fb>30436313050000</fb>
    <v>12</v>
  </rv>
  <rv s="1">
    <fb>19</fb>
    <v>36</v>
  </rv>
  <rv s="1">
    <fb>7.25</fb>
    <v>37</v>
  </rv>
  <rv s="1">
    <fb>0.1108387988</fb>
    <v>14</v>
  </rv>
  <rv s="1">
    <fb>2.6120000000000001</fb>
    <v>13</v>
  </rv>
  <rv s="1">
    <fb>331893745</fb>
    <v>11</v>
  </rv>
  <rv s="1">
    <fb>0.22600000000000001</fb>
    <v>14</v>
  </rv>
  <rv s="1">
    <fb>0.30499999999999999</fb>
    <v>14</v>
  </rv>
  <rv s="1">
    <fb>0.46799999999999997</fb>
    <v>14</v>
  </rv>
  <rv s="1">
    <fb>1.7000000000000001E-2</fb>
    <v>14</v>
  </rv>
  <rv s="1">
    <fb>5.0999999999999997E-2</fb>
    <v>14</v>
  </rv>
  <rv s="1">
    <fb>0.10300000000000001</fb>
    <v>14</v>
  </rv>
  <rv s="1">
    <fb>0.153</fb>
    <v>14</v>
  </rv>
  <rv s="1">
    <fb>0.62048999786377002</fb>
    <v>14</v>
  </rv>
  <rv s="0">
    <v>536870912</v>
    <v>Alabama</v>
    <v>376f8b06-52f6-4e72-a31d-311a3563e645</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Jersey</v>
    <v>05277898-b62b-4878-8632-09d29756a2ff</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4</v>
  </rv>
  <rv s="1">
    <fb>9.5866513904898809E-2</fb>
    <v>14</v>
  </rv>
  <rv s="3">
    <v>5</v>
  </rv>
  <rv s="1">
    <fb>0.36599999999999999</fb>
    <v>14</v>
  </rv>
  <rv s="1">
    <fb>0.14699999999999999</fb>
    <v>38</v>
  </rv>
  <rv s="1">
    <fb>270663028</fb>
    <v>11</v>
  </rv>
  <rv s="6">
    <v>#VALUE!</v>
    <v>en-IN</v>
    <v>5232ed96-85b1-2edb-12c6-63e6c597a1de</v>
    <v>536870912</v>
    <v>1</v>
    <v>31</v>
    <v>32</v>
    <v>United States</v>
    <v>7</v>
    <v>8</v>
    <v>Map</v>
    <v>9</v>
    <v>33</v>
    <v>US</v>
    <v>37</v>
    <v>38</v>
    <v>39</v>
    <v>40</v>
    <v>41</v>
    <v>42</v>
    <v>43</v>
    <v>44</v>
    <v>45</v>
    <v>USD</v>
    <v>The United States of America, commonly known as the United States or America, is a country primarily located in North America. It is a federation of 50 states, a federal capital district, and 326 Indian reservations. Outside the union of states, ...</v>
    <v>46</v>
    <v>47</v>
    <v>48</v>
    <v>49</v>
    <v>50</v>
    <v>51</v>
    <v>52</v>
    <v>53</v>
    <v>54</v>
    <v>55</v>
    <v>56</v>
    <v>61</v>
    <v>62</v>
    <v>63</v>
    <v>64</v>
    <v>65</v>
    <v>66</v>
    <v>United States</v>
    <v>The Star-Spangled Banner</v>
    <v>16</v>
    <v>the United States of America</v>
    <v>67</v>
    <v>68</v>
    <v>69</v>
    <v>70</v>
    <v>71</v>
    <v>72</v>
    <v>73</v>
    <v>74</v>
    <v>75</v>
    <v>76</v>
    <v>77</v>
    <v>132</v>
    <v>133</v>
    <v>134</v>
    <v>135</v>
    <v>136</v>
    <v>United States</v>
    <v>137</v>
    <v>mdp/vdpid/244</v>
  </rv>
  <rv s="1">
    <fb>135765</fb>
    <v>11</v>
  </rv>
  <rv s="1">
    <fb>15001</fb>
    <v>11</v>
  </rv>
  <rv s="0">
    <v>536870912</v>
    <v>Montgomery</v>
    <v>94461fee-ea89-40c8-9fd7-0fb277396c57</v>
    <v>en-IN</v>
    <v>Map</v>
  </rv>
  <rv s="1">
    <fb>1848325</fb>
    <v>11</v>
  </rv>
  <rv s="1">
    <fb>2230185</fb>
    <v>11</v>
  </rv>
  <rv s="2">
    <v>2</v>
    <v>9</v>
    <v>39</v>
    <v>7</v>
    <v>0</v>
    <v>Image of Alabama</v>
  </rv>
  <rv s="0">
    <v>536870912</v>
    <v>Huntsville</v>
    <v>137418fd-4a88-44b7-82ae-882366c96167</v>
    <v>en-IN</v>
    <v>Map</v>
  </rv>
  <rv s="0">
    <v>805306368</v>
    <v>Kay Ivey (Governor)</v>
    <v>a2f77bba-b8e2-c4d5-614a-3373a005b8ad</v>
    <v>en-IN</v>
    <v>Generic</v>
  </rv>
  <rv s="0">
    <v>805306368</v>
    <v>Will Ainsworth (Lieutenant governor)</v>
    <v>94c54ae1-f876-5341-9b94-0f826d9b10a6</v>
    <v>en-IN</v>
    <v>Generic</v>
  </rv>
  <rv s="3">
    <v>6</v>
  </rv>
  <rv s="4">
    <v>https://www.bing.com/search?q=alabama&amp;form=skydnc</v>
    <v>Learn more on Bing</v>
  </rv>
  <rv s="1">
    <fb>717</fb>
    <v>12</v>
  </rv>
  <rv s="1">
    <fb>43623</fb>
    <v>12</v>
  </rv>
  <rv s="1">
    <fb>125500</fb>
    <v>12</v>
  </rv>
  <rv s="1">
    <fb>2.5499999999999998</fb>
    <v>13</v>
  </rv>
  <rv s="1">
    <fb>5024279</fb>
    <v>11</v>
  </rv>
  <rv s="1">
    <fb>0.157</fb>
    <v>14</v>
  </rv>
  <rv s="1">
    <fb>6.9999999999999993E-3</fb>
    <v>15</v>
  </rv>
  <rv s="1">
    <fb>1.3999999999999999E-2</fb>
    <v>14</v>
  </rv>
  <rv s="1">
    <fb>0.23499999999999999</fb>
    <v>14</v>
  </rv>
  <rv s="1">
    <fb>0.26800000000000002</fb>
    <v>14</v>
  </rv>
  <rv s="1">
    <fb>3.5000000000000003E-2</fb>
    <v>14</v>
  </rv>
  <rv s="1">
    <fb>0.84299999999999997</fb>
    <v>14</v>
  </rv>
  <rv s="1">
    <fb>4.2000000000000003E-2</fb>
    <v>14</v>
  </rv>
  <rv s="1">
    <fb>0.57999999999999996</fb>
    <v>14</v>
  </rv>
  <rv s="1">
    <fb>0.11800000000000001</fb>
    <v>14</v>
  </rv>
  <rv s="1">
    <fb>1.6E-2</fb>
    <v>14</v>
  </rv>
  <rv s="1">
    <fb>0.22699999999999998</fb>
    <v>14</v>
  </rv>
  <rv s="1">
    <fb>0.06</fb>
    <v>14</v>
  </rv>
  <rv s="1">
    <fb>0.69499999999999995</fb>
    <v>14</v>
  </rv>
  <rv s="3">
    <v>7</v>
  </rv>
  <rv s="5">
    <v>#VALUE!</v>
    <v>en-IN</v>
    <v>376f8b06-52f6-4e72-a31d-311a3563e645</v>
    <v>536870912</v>
    <v>1</v>
    <v>42</v>
    <v>5</v>
    <v>Alabama</v>
    <v>7</v>
    <v>8</v>
    <v>Map</v>
    <v>9</v>
    <v>10</v>
    <v>US-AL</v>
    <v>139</v>
    <v>140</v>
    <v>141</v>
    <v>4</v>
    <v>Alabama is a state in the Southeastern region of the United States. It borders Tennessee to the north, Georgia to the east, Florida and the Gulf of Mexico to the south, and Mississippi to the west. Alabama is the 30th largest by area and the ...</v>
    <v>142</v>
    <v>143</v>
    <v>144</v>
    <v>145</v>
    <v>148</v>
    <v>149</v>
    <v>150</v>
    <v>151</v>
    <v>152</v>
    <v>Alabama</v>
    <v>16</v>
    <v>153</v>
    <v>154</v>
    <v>73</v>
    <v>155</v>
    <v>156</v>
    <v>157</v>
    <v>158</v>
    <v>159</v>
    <v>160</v>
    <v>161</v>
    <v>162</v>
    <v>163</v>
    <v>29</v>
    <v>164</v>
    <v>165</v>
    <v>166</v>
    <v>167</v>
    <v>168</v>
    <v>169</v>
    <v>Alabama</v>
    <v>mdp/vdpid/1003</v>
  </rv>
  <rv s="1">
    <fb>137733</fb>
    <v>11</v>
  </rv>
  <rv s="1">
    <fb>9474</fb>
    <v>11</v>
  </rv>
  <rv s="0">
    <v>536870912</v>
    <v>Little Rock</v>
    <v>2039fcee-c7a5-4241-930b-d2c6d17bae74</v>
    <v>en-IN</v>
    <v>Map</v>
  </rv>
  <rv s="1">
    <fb>1138025</fb>
    <v>11</v>
  </rv>
  <rv s="1">
    <fb>1354762</fb>
    <v>11</v>
  </rv>
  <rv s="2">
    <v>3</v>
    <v>9</v>
    <v>43</v>
    <v>7</v>
    <v>0</v>
    <v>Image of Arkansas</v>
  </rv>
  <rv s="0">
    <v>805306368</v>
    <v>Sarah Huckabee Sanders (Governor)</v>
    <v>794a8222-ef7c-184f-be8d-1e95d28290a2</v>
    <v>en-IN</v>
    <v>Generic</v>
  </rv>
  <rv s="0">
    <v>805306368</v>
    <v>Leslie Rutledge (Lieutenant governor)</v>
    <v>1df1c81e-109f-d6a6-5a0a-52a5e8e4ee06</v>
    <v>en-IN</v>
    <v>Generic</v>
  </rv>
  <rv s="3">
    <v>8</v>
  </rv>
  <rv s="4">
    <v>https://www.bing.com/search?q=arkansas&amp;form=skydnc</v>
    <v>Learn more on Bing</v>
  </rv>
  <rv s="1">
    <fb>677</fb>
    <v>12</v>
  </rv>
  <rv s="1">
    <fb>41371</fb>
    <v>12</v>
  </rv>
  <rv s="1">
    <fb>111400</fb>
    <v>12</v>
  </rv>
  <rv s="1">
    <fb>2.5299999999999998</fb>
    <v>13</v>
  </rv>
  <rv s="1">
    <fb>3011524</fb>
    <v>11</v>
  </rv>
  <rv s="1">
    <fb>2.5000000000000001E-2</fb>
    <v>14</v>
  </rv>
  <rv s="1">
    <fb>0.16</fb>
    <v>14</v>
  </rv>
  <rv s="1">
    <fb>0.01</fb>
    <v>15</v>
  </rv>
  <rv s="1">
    <fb>0.21100000000000002</fb>
    <v>14</v>
  </rv>
  <rv s="1">
    <fb>4.7E-2</fb>
    <v>14</v>
  </rv>
  <rv s="1">
    <fb>0.84799999999999998</fb>
    <v>14</v>
  </rv>
  <rv s="1">
    <fb>7.2000000000000008E-2</fb>
    <v>14</v>
  </rv>
  <rv s="1">
    <fb>0.58499999999999996</fb>
    <v>14</v>
  </rv>
  <rv s="1">
    <fb>3.0000000000000001E-3</fb>
    <v>14</v>
  </rv>
  <rv s="1">
    <fb>0.12300000000000001</fb>
    <v>14</v>
  </rv>
  <rv s="1">
    <fb>0.02</fb>
    <v>14</v>
  </rv>
  <rv s="1">
    <fb>0.23699999999999999</fb>
    <v>14</v>
  </rv>
  <rv s="1">
    <fb>6.4000000000000001E-2</fb>
    <v>14</v>
  </rv>
  <rv s="1">
    <fb>0.79500000000000004</fb>
    <v>14</v>
  </rv>
  <rv s="5">
    <v>#VALUE!</v>
    <v>en-IN</v>
    <v>b939db72-08f2-4ea6-a16a-a53bf32e6612</v>
    <v>536870912</v>
    <v>1</v>
    <v>46</v>
    <v>5</v>
    <v>Arkansas</v>
    <v>7</v>
    <v>8</v>
    <v>Map</v>
    <v>9</v>
    <v>10</v>
    <v>US-AR</v>
    <v>171</v>
    <v>172</v>
    <v>173</v>
    <v>4</v>
    <v>Arkansas is a landlocked state in the South Central region of the Southern United States. It borders Missouri to the north, Tennessee and Mississippi to the east, Louisiana to the south, Texas to the southwest, and Oklahoma to the west. Its name ...</v>
    <v>174</v>
    <v>175</v>
    <v>176</v>
    <v>173</v>
    <v>179</v>
    <v>180</v>
    <v>181</v>
    <v>182</v>
    <v>183</v>
    <v>Arkansas</v>
    <v>16</v>
    <v>184</v>
    <v>185</v>
    <v>186</v>
    <v>187</v>
    <v>188</v>
    <v>165</v>
    <v>189</v>
    <v>155</v>
    <v>190</v>
    <v>191</v>
    <v>192</v>
    <v>193</v>
    <v>194</v>
    <v>195</v>
    <v>196</v>
    <v>197</v>
    <v>198</v>
    <v>199</v>
    <v>169</v>
    <v>Arkansas</v>
    <v>mdp/vdpid/1951</v>
  </rv>
  <rv s="1">
    <fb>423970</fb>
    <v>11</v>
  </rv>
  <rv s="1">
    <fb>102350</fb>
    <v>11</v>
  </rv>
  <rv s="0">
    <v>536870912</v>
    <v>Sacramento</v>
    <v>4a1a8070-cc3d-4060-af9c-08ccbbca73d7</v>
    <v>en-IN</v>
    <v>Map</v>
  </rv>
  <rv s="1">
    <fb>12717801</fb>
    <v>11</v>
  </rv>
  <rv s="1">
    <fb>14060525</fb>
    <v>11</v>
  </rv>
  <rv s="2">
    <v>4</v>
    <v>9</v>
    <v>47</v>
    <v>7</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3">
    <v>9</v>
  </rv>
  <rv s="4">
    <v>https://www.bing.com/search?q=california&amp;form=skydnc</v>
    <v>Learn more on Bing</v>
  </rv>
  <rv s="1">
    <fb>1255</fb>
    <v>12</v>
  </rv>
  <rv s="1">
    <fb>61818</fb>
    <v>12</v>
  </rv>
  <rv s="1">
    <fb>385500</fb>
    <v>12</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3.7999999999999999E-2</fb>
    <v>14</v>
  </rv>
  <rv s="1">
    <fb>0.23300000000000001</fb>
    <v>14</v>
  </rv>
  <rv s="1">
    <fb>0.72900000000000009</fb>
    <v>14</v>
  </rv>
  <rv s="3">
    <v>10</v>
  </rv>
  <rv s="5">
    <v>#VALUE!</v>
    <v>en-IN</v>
    <v>3009d91d-d582-4c34-85ba-772ba09e5be1</v>
    <v>536870912</v>
    <v>1</v>
    <v>50</v>
    <v>5</v>
    <v>California</v>
    <v>7</v>
    <v>8</v>
    <v>Map</v>
    <v>9</v>
    <v>10</v>
    <v>US-CA</v>
    <v>201</v>
    <v>202</v>
    <v>203</v>
    <v>4</v>
    <v>California is a state in the Western United States, lying on the American Pacific Coast. It borders Oregon to the north, Nevada and Arizona to the east, and the Mexican state of Baja California to the south. With 39 million residents across an ...</v>
    <v>204</v>
    <v>205</v>
    <v>206</v>
    <v>207</v>
    <v>210</v>
    <v>211</v>
    <v>212</v>
    <v>213</v>
    <v>214</v>
    <v>California</v>
    <v>16</v>
    <v>215</v>
    <v>216</v>
    <v>217</v>
    <v>218</v>
    <v>219</v>
    <v>220</v>
    <v>221</v>
    <v>222</v>
    <v>223</v>
    <v>224</v>
    <v>225</v>
    <v>226</v>
    <v>227</v>
    <v>27</v>
    <v>228</v>
    <v>229</v>
    <v>198</v>
    <v>230</v>
    <v>231</v>
    <v>California</v>
    <v>mdp/vdpid/5599</v>
  </rv>
  <rv s="1">
    <fb>269837</fb>
    <v>11</v>
  </rv>
  <rv s="1">
    <fb>38974</fb>
    <v>11</v>
  </rv>
  <rv s="0">
    <v>536870912</v>
    <v>Denver</v>
    <v>5a7229b6-72d3-4bfc-a95e-9c35e297c9ff</v>
    <v>en-IN</v>
    <v>Map</v>
  </rv>
  <rv s="1">
    <fb>2024468</fb>
    <v>11</v>
  </rv>
  <rv s="1">
    <fb>2339118</fb>
    <v>11</v>
  </rv>
  <rv s="2">
    <v>5</v>
    <v>9</v>
    <v>51</v>
    <v>7</v>
    <v>0</v>
    <v>Image of Colorado</v>
  </rv>
  <rv s="0">
    <v>805306368</v>
    <v>Jared Polis (Governor)</v>
    <v>5a81ae6e-56e8-4cd2-95d3-f7a1b60eaa75</v>
    <v>en-IN</v>
    <v>Generic</v>
  </rv>
  <rv s="0">
    <v>805306368</v>
    <v>Dianne Primavera (Lieutenant governor)</v>
    <v>f4e53c30-335f-00af-307f-4f95e90798de</v>
    <v>en-IN</v>
    <v>Generic</v>
  </rv>
  <rv s="3">
    <v>11</v>
  </rv>
  <rv s="4">
    <v>https://www.bing.com/search?q=colorado&amp;form=skydnc</v>
    <v>Learn more on Bing</v>
  </rv>
  <rv s="1">
    <fb>1002</fb>
    <v>12</v>
  </rv>
  <rv s="1">
    <fb>60629</fb>
    <v>12</v>
  </rv>
  <rv s="1">
    <fb>247800</fb>
    <v>12</v>
  </rv>
  <rv s="1">
    <fb>5773714</fb>
    <v>11</v>
  </rv>
  <rv s="1">
    <fb>0.10199999999999999</fb>
    <v>14</v>
  </rv>
  <rv s="1">
    <fb>0.13</fb>
    <v>14</v>
  </rv>
  <rv s="1">
    <fb>1.6E-2</fb>
    <v>15</v>
  </rv>
  <rv s="1">
    <fb>3.2000000000000001E-2</fb>
    <v>14</v>
  </rv>
  <rv s="1">
    <fb>0.38100000000000001</fb>
    <v>14</v>
  </rv>
  <rv s="1">
    <fb>4.4999999999999998E-2</fb>
    <v>14</v>
  </rv>
  <rv s="1">
    <fb>9.8000000000000004E-2</fb>
    <v>14</v>
  </rv>
  <rv s="1">
    <fb>0.90700000000000003</fb>
    <v>14</v>
  </rv>
  <rv s="1">
    <fb>0.21299999999999999</fb>
    <v>14</v>
  </rv>
  <rv s="1">
    <fb>0.67599999999999993</fb>
    <v>14</v>
  </rv>
  <rv s="1">
    <fb>2E-3</fb>
    <v>14</v>
  </rv>
  <rv s="1">
    <fb>2.8999999999999998E-2</fb>
    <v>14</v>
  </rv>
  <rv s="1">
    <fb>0.23</fb>
    <v>14</v>
  </rv>
  <rv s="1">
    <fb>6.2E-2</fb>
    <v>14</v>
  </rv>
  <rv s="1">
    <fb>0.875</fb>
    <v>14</v>
  </rv>
  <rv s="7">
    <v>#VALUE!</v>
    <v>en-IN</v>
    <v>a070c5c2-b22d-41d8-b869-f20e583c4f80</v>
    <v>536870912</v>
    <v>1</v>
    <v>54</v>
    <v>55</v>
    <v>Colorado</v>
    <v>7</v>
    <v>8</v>
    <v>Map</v>
    <v>9</v>
    <v>10</v>
    <v>US-CO</v>
    <v>233</v>
    <v>234</v>
    <v>235</v>
    <v>4</v>
    <v>Colorado is a landlocked state in the Mountain West subregion of the Western United States. Colorado borders Wyoming to the north, Nebraska to the northeast, Kansas to the east, Oklahoma to the southeast, New Mexico to the south, Utah to the ...</v>
    <v>236</v>
    <v>237</v>
    <v>238</v>
    <v>235</v>
    <v>241</v>
    <v>242</v>
    <v>243</v>
    <v>244</v>
    <v>245</v>
    <v>Colorado</v>
    <v>16</v>
    <v>153</v>
    <v>246</v>
    <v>247</v>
    <v>248</v>
    <v>249</v>
    <v>250</v>
    <v>251</v>
    <v>252</v>
    <v>253</v>
    <v>254</v>
    <v>255</v>
    <v>256</v>
    <v>257</v>
    <v>192</v>
    <v>258</v>
    <v>259</v>
    <v>260</v>
    <v>261</v>
    <v>Colorado</v>
    <v>mdp/vdpid/7636</v>
  </rv>
  <rv s="1">
    <fb>14357</fb>
    <v>11</v>
  </rv>
  <rv s="1">
    <fb>5504</fb>
    <v>11</v>
  </rv>
  <rv s="0">
    <v>536870912</v>
    <v>Hartford</v>
    <v>b8b8ebf2-e2da-483f-8643-880dd55aad13</v>
    <v>en-IN</v>
    <v>Map</v>
  </rv>
  <rv s="1">
    <fb>1352583</fb>
    <v>11</v>
  </rv>
  <rv s="1">
    <fb>1499116</fb>
    <v>11</v>
  </rv>
  <rv s="2">
    <v>6</v>
    <v>9</v>
    <v>56</v>
    <v>7</v>
    <v>0</v>
    <v>Image of Connecticut</v>
  </rv>
  <rv s="0">
    <v>536870912</v>
    <v>Bridgeport</v>
    <v>a8869591-489d-40ba-b80b-b6d1e6c19391</v>
    <v>en-IN</v>
    <v>Map</v>
  </rv>
  <rv s="0">
    <v>805306368</v>
    <v>Ned Lamont (Governor)</v>
    <v>3685f682-77d1-4823-3b8f-bcb46698ef70</v>
    <v>en-IN</v>
    <v>Generic</v>
  </rv>
  <rv s="0">
    <v>805306368</v>
    <v>Susan Bysiewicz (Lieutenant governor)</v>
    <v>e8219547-8f75-e4f3-3f07-7b5df6eb7c4c</v>
    <v>en-IN</v>
    <v>Generic</v>
  </rv>
  <rv s="3">
    <v>12</v>
  </rv>
  <rv s="4">
    <v>https://www.bing.com/search?q=connecticut&amp;form=skydnc</v>
    <v>Learn more on Bing</v>
  </rv>
  <rv s="1">
    <fb>1075</fb>
    <v>12</v>
  </rv>
  <rv s="1">
    <fb>70331</fb>
    <v>12</v>
  </rv>
  <rv s="1">
    <fb>270500</fb>
    <v>12</v>
  </rv>
  <rv s="1">
    <fb>2.57</fb>
    <v>13</v>
  </rv>
  <rv s="1">
    <fb>3605944</fb>
    <v>11</v>
  </rv>
  <rv s="1">
    <fb>0.158</fb>
    <v>14</v>
  </rv>
  <rv s="1">
    <fb>5.0000000000000001E-3</fb>
    <v>15</v>
  </rv>
  <rv s="1">
    <fb>4.5999999999999999E-2</fb>
    <v>14</v>
  </rv>
  <rv s="1">
    <fb>0.376</fb>
    <v>14</v>
  </rv>
  <rv s="1">
    <fb>0.11599999999999999</fb>
    <v>14</v>
  </rv>
  <rv s="1">
    <fb>0.13900000000000001</fb>
    <v>14</v>
  </rv>
  <rv s="1">
    <fb>0.89900000000000002</fb>
    <v>14</v>
  </rv>
  <rv s="1">
    <fb>0.154</fb>
    <v>14</v>
  </rv>
  <rv s="1">
    <fb>0.67200000000000004</fb>
    <v>14</v>
  </rv>
  <rv s="1">
    <fb>7.0999999999999994E-2</fb>
    <v>14</v>
  </rv>
  <rv s="1">
    <fb>2.2000000000000002E-2</fb>
    <v>14</v>
  </rv>
  <rv s="1">
    <fb>5.2000000000000005E-2</fb>
    <v>14</v>
  </rv>
  <rv s="1">
    <fb>0.80799999999999994</fb>
    <v>14</v>
  </rv>
  <rv s="8">
    <v>#VALUE!</v>
    <v>en-IN</v>
    <v>b3ca6523-435e-4a3b-8f78-1ad900a52cf8</v>
    <v>536870912</v>
    <v>1</v>
    <v>59</v>
    <v>60</v>
    <v>Connecticut</v>
    <v>7</v>
    <v>8</v>
    <v>Map</v>
    <v>9</v>
    <v>10</v>
    <v>US-CT</v>
    <v>263</v>
    <v>264</v>
    <v>265</v>
    <v>4</v>
    <v>Connecticut is the southernmost state in the New England region of the Northeastern United States. It borders Rhode Island to the east, Massachusetts to the north, New York to the west, and Long Island Sound to the south. Its capital is ...</v>
    <v>266</v>
    <v>267</v>
    <v>268</v>
    <v>269</v>
    <v>272</v>
    <v>273</v>
    <v>274</v>
    <v>275</v>
    <v>276</v>
    <v>Connecticut</v>
    <v>277</v>
    <v>278</v>
    <v>29</v>
    <v>279</v>
    <v>280</v>
    <v>281</v>
    <v>282</v>
    <v>283</v>
    <v>284</v>
    <v>285</v>
    <v>286</v>
    <v>287</v>
    <v>29</v>
    <v>288</v>
    <v>289</v>
    <v>255</v>
    <v>290</v>
    <v>291</v>
    <v>35</v>
    <v>Connecticut</v>
    <v>mdp/vdpid/7798</v>
  </rv>
  <rv s="1">
    <fb>170304</fb>
    <v>11</v>
  </rv>
  <rv s="1">
    <fb>116240</fb>
    <v>11</v>
  </rv>
  <rv s="0">
    <v>536870912</v>
    <v>Tallahassee</v>
    <v>fe8036d9-2764-4483-9405-f07a59b69915</v>
    <v>en-IN</v>
    <v>Map</v>
  </rv>
  <rv s="1">
    <fb>7300494</fb>
    <v>11</v>
  </rv>
  <rv s="1">
    <fb>9301642</fb>
    <v>11</v>
  </rv>
  <rv s="2">
    <v>7</v>
    <v>9</v>
    <v>61</v>
    <v>7</v>
    <v>0</v>
    <v>Image of Florida</v>
  </rv>
  <rv s="0">
    <v>536870912</v>
    <v>Jacksonville</v>
    <v>8bd6021b-ea7f-4470-a29b-042b1c82e07f</v>
    <v>en-IN</v>
    <v>Map</v>
  </rv>
  <rv s="0">
    <v>805306368</v>
    <v>Ron DeSantis (Governor)</v>
    <v>1ed346c3-9ad7-8e78-ae55-5ed54b15749a</v>
    <v>en-IN</v>
    <v>Generic</v>
  </rv>
  <rv s="0">
    <v>805306368</v>
    <v>Jeanette Nuñez (Lieutenant governor)</v>
    <v>521859d8-c46c-b08b-cb47-7344118c3236</v>
    <v>en-IN</v>
    <v>Generic</v>
  </rv>
  <rv s="3">
    <v>13</v>
  </rv>
  <rv s="4">
    <v>https://www.bing.com/search?q=florida&amp;form=skydnc</v>
    <v>Learn more on Bing</v>
  </rv>
  <rv s="1">
    <fb>47507</fb>
    <v>12</v>
  </rv>
  <rv s="1">
    <fb>159000</fb>
    <v>12</v>
  </rv>
  <rv s="1">
    <fb>2.63</fb>
    <v>13</v>
  </rv>
  <rv s="1">
    <fb>21538187</fb>
    <v>11</v>
  </rv>
  <rv s="1">
    <fb>9.6000000000000002E-2</fb>
    <v>14</v>
  </rv>
  <rv s="1">
    <fb>0.19399999999999998</fb>
    <v>14</v>
  </rv>
  <rv s="1">
    <fb>2.7999999999999997E-2</fb>
    <v>14</v>
  </rv>
  <rv s="1">
    <fb>0.27300000000000002</fb>
    <v>14</v>
  </rv>
  <rv s="1">
    <fb>0.16800000000000001</fb>
    <v>14</v>
  </rv>
  <rv s="1">
    <fb>0.19699999999999998</fb>
    <v>14</v>
  </rv>
  <rv s="1">
    <fb>0.86900000000000011</fb>
    <v>14</v>
  </rv>
  <rv s="1">
    <fb>0.245</fb>
    <v>14</v>
  </rv>
  <rv s="1">
    <fb>0.58799999999999997</fb>
    <v>14</v>
  </rv>
  <rv s="1">
    <fb>8.5000000000000006E-2</fb>
    <v>14</v>
  </rv>
  <rv s="1">
    <fb>0.20300000000000001</fb>
    <v>14</v>
  </rv>
  <rv s="1">
    <fb>0.77700000000000002</fb>
    <v>14</v>
  </rv>
  <rv s="5">
    <v>#VALUE!</v>
    <v>en-IN</v>
    <v>5fece3f4-e8e8-4159-843e-f725a930ad50</v>
    <v>536870912</v>
    <v>1</v>
    <v>64</v>
    <v>5</v>
    <v>Florida</v>
    <v>7</v>
    <v>8</v>
    <v>Map</v>
    <v>9</v>
    <v>10</v>
    <v>US-FL</v>
    <v>293</v>
    <v>294</v>
    <v>295</v>
    <v>4</v>
    <v>Florida is a state in the Southeastern region of the United States. It borders the Gulf of Mexico to the west, Alabama to the northwest, Georgia to the north, the Atlantic Ocean to the east; and the Straits of Florida and Cuba to the south. ...</v>
    <v>296</v>
    <v>297</v>
    <v>298</v>
    <v>299</v>
    <v>302</v>
    <v>303</v>
    <v>243</v>
    <v>304</v>
    <v>305</v>
    <v>Florida</v>
    <v>16</v>
    <v>306</v>
    <v>307</v>
    <v>308</v>
    <v>309</v>
    <v>280</v>
    <v>310</v>
    <v>311</v>
    <v>312</v>
    <v>313</v>
    <v>314</v>
    <v>315</v>
    <v>316</v>
    <v>29</v>
    <v>317</v>
    <v>196</v>
    <v>318</v>
    <v>217</v>
    <v>319</v>
    <v>35</v>
    <v>Florida</v>
    <v>mdp/vdpid/11032</v>
  </rv>
  <rv s="1">
    <fb>153909</fb>
    <v>11</v>
  </rv>
  <rv s="1">
    <fb>51675</fb>
    <v>11</v>
  </rv>
  <rv s="0">
    <v>536870912</v>
    <v>Atlanta</v>
    <v>1a92f3fa-61f9-4e89-b606-40c945cf18d1</v>
    <v>en-IN</v>
    <v>Map</v>
  </rv>
  <rv s="1">
    <fb>3574362</fb>
    <v>11</v>
  </rv>
  <rv s="1">
    <fb>4218776</fb>
    <v>11</v>
  </rv>
  <rv s="2">
    <v>8</v>
    <v>9</v>
    <v>65</v>
    <v>7</v>
    <v>0</v>
    <v>Image of Georgia</v>
  </rv>
  <rv s="0">
    <v>805306368</v>
    <v>Brian Kemp (Governor)</v>
    <v>6dd4f848-98dc-60f8-90b2-87c7458743fa</v>
    <v>en-IN</v>
    <v>Generic</v>
  </rv>
  <rv s="0">
    <v>805306368</v>
    <v>Burt Jones (Lieutenant governor)</v>
    <v>abaf10be-2391-4b78-4c82-8c17faa8bf28</v>
    <v>en-IN</v>
    <v>Generic</v>
  </rv>
  <rv s="3">
    <v>14</v>
  </rv>
  <rv s="4">
    <v>https://www.bing.com/search?q=georgia+u+s+state&amp;form=skydnc</v>
    <v>Learn more on Bing</v>
  </rv>
  <rv s="1">
    <fb>879</fb>
    <v>12</v>
  </rv>
  <rv s="1">
    <fb>49620</fb>
    <v>12</v>
  </rv>
  <rv s="1">
    <fb>148100</fb>
    <v>12</v>
  </rv>
  <rv s="1">
    <fb>2.73</fb>
    <v>13</v>
  </rv>
  <rv s="1">
    <fb>10711908</fb>
    <v>11</v>
  </rv>
  <rv s="1">
    <fb>0.128</fb>
    <v>14</v>
  </rv>
  <rv s="1">
    <fb>0.04</fb>
    <v>14</v>
  </rv>
  <rv s="1">
    <fb>0.28800000000000003</fb>
    <v>14</v>
  </rv>
  <rv s="1">
    <fb>0.317</fb>
    <v>14</v>
  </rv>
  <rv s="1">
    <fb>0.85400000000000009</fb>
    <v>14</v>
  </rv>
  <rv s="1">
    <fb>9.4E-2</fb>
    <v>14</v>
  </rv>
  <rv s="1">
    <fb>0.623</fb>
    <v>14</v>
  </rv>
  <rv s="1">
    <fb>8.8000000000000009E-2</fb>
    <v>14</v>
  </rv>
  <rv s="1">
    <fb>0.61599999999999999</fb>
    <v>14</v>
  </rv>
  <rv s="5">
    <v>#VALUE!</v>
    <v>en-IN</v>
    <v>84604bc7-2c47-4f8d-8ea5-b6ac8c018a20</v>
    <v>536870912</v>
    <v>1</v>
    <v>68</v>
    <v>5</v>
    <v>Georgia</v>
    <v>7</v>
    <v>8</v>
    <v>Map</v>
    <v>9</v>
    <v>10</v>
    <v>US-GA</v>
    <v>321</v>
    <v>322</v>
    <v>323</v>
    <v>4</v>
    <v>Georgia is a state in the Southeastern region of the United States. It borders Tennessee to the northwest, North Carolina to the north, South Carolina to the northeast, Florida to the south, and Alabama to the west. Of the 50 United States, ...</v>
    <v>324</v>
    <v>325</v>
    <v>326</v>
    <v>323</v>
    <v>329</v>
    <v>330</v>
    <v>331</v>
    <v>332</v>
    <v>333</v>
    <v>Georgia</v>
    <v>16</v>
    <v>334</v>
    <v>335</v>
    <v>198</v>
    <v>336</v>
    <v>280</v>
    <v>337</v>
    <v>338</v>
    <v>339</v>
    <v>253</v>
    <v>340</v>
    <v>341</v>
    <v>342</v>
    <v>29</v>
    <v>343</v>
    <v>196</v>
    <v>315</v>
    <v>222</v>
    <v>344</v>
    <v>35</v>
    <v>Georgia</v>
    <v>mdp/vdpid/12004</v>
  </rv>
  <rv s="1">
    <fb>216699</fb>
    <v>11</v>
  </rv>
  <rv s="1">
    <fb>12165</fb>
    <v>11</v>
  </rv>
  <rv s="0">
    <v>536870912</v>
    <v>Boise</v>
    <v>1054a9b9-ef41-4b77-9953-f1ef16ec8015</v>
    <v>en-IN</v>
    <v>Map</v>
  </rv>
  <rv s="1">
    <fb>589320</fb>
    <v>11</v>
  </rv>
  <rv s="1">
    <fb>700825</fb>
    <v>11</v>
  </rv>
  <rv s="2">
    <v>9</v>
    <v>9</v>
    <v>69</v>
    <v>7</v>
    <v>0</v>
    <v>Image of Idaho</v>
  </rv>
  <rv s="0">
    <v>805306368</v>
    <v>Brad Little (Governor)</v>
    <v>135ff875-8d96-6f51-3eae-347573bc2b5e</v>
    <v>en-IN</v>
    <v>Generic</v>
  </rv>
  <rv s="0">
    <v>805306368</v>
    <v>Scott Bedke (Lieutenant governor)</v>
    <v>be8f5adf-6e01-67c0-5d19-fa17c594a297</v>
    <v>en-IN</v>
    <v>Generic</v>
  </rv>
  <rv s="3">
    <v>15</v>
  </rv>
  <rv s="4">
    <v>https://www.bing.com/search?q=idaho&amp;form=skydnc</v>
    <v>Learn more on Bing</v>
  </rv>
  <rv s="1">
    <fb>743</fb>
    <v>12</v>
  </rv>
  <rv s="1">
    <fb>47583</fb>
    <v>12</v>
  </rv>
  <rv s="1">
    <fb>162900</fb>
    <v>12</v>
  </rv>
  <rv s="1">
    <fb>2.69</fb>
    <v>13</v>
  </rv>
  <rv s="1">
    <fb>1839106</fb>
    <v>11</v>
  </rv>
  <rv s="1">
    <fb>7.400000000000001E-2</fb>
    <v>14</v>
  </rv>
  <rv s="1">
    <fb>1.4999999999999999E-2</fb>
    <v>14</v>
  </rv>
  <rv s="1">
    <fb>0.25900000000000001</fb>
    <v>14</v>
  </rv>
  <rv s="1">
    <fb>8.0000000000000002E-3</fb>
    <v>14</v>
  </rv>
  <rv s="1">
    <fb>6.0999999999999999E-2</fb>
    <v>14</v>
  </rv>
  <rv s="1">
    <fb>0.89500000000000002</fb>
    <v>14</v>
  </rv>
  <rv s="1">
    <fb>0.122</fb>
    <v>14</v>
  </rv>
  <rv s="1">
    <fb>0.626</fb>
    <v>14</v>
  </rv>
  <rv s="1">
    <fb>0.09</fb>
    <v>14</v>
  </rv>
  <rv s="1">
    <fb>2.3E-2</fb>
    <v>14</v>
  </rv>
  <rv s="1">
    <fb>0.26200000000000001</fb>
    <v>14</v>
  </rv>
  <rv s="1">
    <fb>0.93400000000000005</fb>
    <v>14</v>
  </rv>
  <rv s="7">
    <v>#VALUE!</v>
    <v>en-IN</v>
    <v>ecd30387-20fa-4523-9045-e2860154b5e9</v>
    <v>536870912</v>
    <v>1</v>
    <v>72</v>
    <v>55</v>
    <v>Idaho</v>
    <v>7</v>
    <v>8</v>
    <v>Map</v>
    <v>9</v>
    <v>10</v>
    <v>US-ID</v>
    <v>346</v>
    <v>347</v>
    <v>348</v>
    <v>4</v>
    <v>Idaho is a landlocked state in the Mountain West subregion of the United States. It shares a small portion of the Canada–United States border to the north, with the province of British Columbia. It borders Montana and Wyoming to the east, Nevada ...</v>
    <v>349</v>
    <v>350</v>
    <v>351</v>
    <v>348</v>
    <v>354</v>
    <v>355</v>
    <v>356</v>
    <v>357</v>
    <v>358</v>
    <v>Idaho</v>
    <v>16</v>
    <v>359</v>
    <v>360</v>
    <v>361</v>
    <v>220</v>
    <v>219</v>
    <v>362</v>
    <v>363</v>
    <v>364</v>
    <v>365</v>
    <v>366</v>
    <v>367</v>
    <v>368</v>
    <v>257</v>
    <v>369</v>
    <v>370</v>
    <v>371</v>
    <v>27</v>
    <v>372</v>
    <v>Idaho</v>
    <v>mdp/vdpid/14713</v>
  </rv>
  <rv s="1">
    <fb>149998</fb>
    <v>11</v>
  </rv>
  <rv s="1">
    <fb>22603</fb>
    <v>11</v>
  </rv>
  <rv s="0">
    <v>536870912</v>
    <v>Springfield</v>
    <v>dc562bf8-bf83-4505-8a1b-0bdb5bd605f8</v>
    <v>en-IN</v>
    <v>Map</v>
  </rv>
  <rv s="1">
    <fb>4786388</fb>
    <v>11</v>
  </rv>
  <rv s="1">
    <fb>5326970</fb>
    <v>11</v>
  </rv>
  <rv s="2">
    <v>10</v>
    <v>9</v>
    <v>73</v>
    <v>7</v>
    <v>0</v>
    <v>Image of Illinois</v>
  </rv>
  <rv s="0">
    <v>536870912</v>
    <v>Chicago</v>
    <v>28deeb39-ca49-4bd4-913b-929b1de4b25b</v>
    <v>en-IN</v>
    <v>Map</v>
  </rv>
  <rv s="0">
    <v>805306368</v>
    <v>J. B. Pritzker (Governor)</v>
    <v>b759cb46-ad88-1a31-2b59-96119b3d5661</v>
    <v>en-IN</v>
    <v>Generic</v>
  </rv>
  <rv s="0">
    <v>805306368</v>
    <v>Juliana Stratton (Lieutenant governor)</v>
    <v>b1e39d21-a189-eb04-4b28-4942fe9dcb39</v>
    <v>en-IN</v>
    <v>Generic</v>
  </rv>
  <rv s="3">
    <v>16</v>
  </rv>
  <rv s="4">
    <v>https://www.bing.com/search?q=illinois&amp;form=skydnc</v>
    <v>Learn more on Bing</v>
  </rv>
  <rv s="1">
    <fb>907</fb>
    <v>12</v>
  </rv>
  <rv s="1">
    <fb>57574</fb>
    <v>12</v>
  </rv>
  <rv s="1">
    <fb>173800</fb>
    <v>12</v>
  </rv>
  <rv s="1">
    <fb>12812508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0.77300000000000002</fb>
    <v>14</v>
  </rv>
  <rv s="5">
    <v>#VALUE!</v>
    <v>en-IN</v>
    <v>4131acb8-628a-4241-8920-ca79eab9dade</v>
    <v>536870912</v>
    <v>1</v>
    <v>76</v>
    <v>5</v>
    <v>Illinois</v>
    <v>7</v>
    <v>8</v>
    <v>Map</v>
    <v>9</v>
    <v>10</v>
    <v>US-IL</v>
    <v>374</v>
    <v>375</v>
    <v>376</v>
    <v>4</v>
    <v>Illinois is a state in the Midwestern region of the United States. It borders Lake Michigan to its northeast, the Mississippi River to its west, and the Wabash and Ohio rivers to its south. Of the fifty U.S. states, Illinois has the ...</v>
    <v>377</v>
    <v>378</v>
    <v>379</v>
    <v>380</v>
    <v>383</v>
    <v>384</v>
    <v>385</v>
    <v>386</v>
    <v>387</v>
    <v>Illinois</v>
    <v>16</v>
    <v>306</v>
    <v>388</v>
    <v>389</v>
    <v>390</v>
    <v>391</v>
    <v>392</v>
    <v>393</v>
    <v>220</v>
    <v>394</v>
    <v>395</v>
    <v>396</v>
    <v>397</v>
    <v>29</v>
    <v>288</v>
    <v>31</v>
    <v>259</v>
    <v>365</v>
    <v>398</v>
    <v>169</v>
    <v>Illinois</v>
    <v>mdp/vdpid/14808</v>
  </rv>
  <rv s="1">
    <fb>94321</fb>
    <v>11</v>
  </rv>
  <rv s="1">
    <fb>18713</fb>
    <v>11</v>
  </rv>
  <rv s="0">
    <v>536870912</v>
    <v>Indianapolis</v>
    <v>28ad13c5-50fe-aae3-acb8-c5dea28be321</v>
    <v>en-IN</v>
    <v>Map</v>
  </rv>
  <rv s="1">
    <fb>2501937</fb>
    <v>11</v>
  </rv>
  <rv s="1">
    <fb>2854546</fb>
    <v>11</v>
  </rv>
  <rv s="2">
    <v>11</v>
    <v>9</v>
    <v>77</v>
    <v>7</v>
    <v>0</v>
    <v>Image of Indiana</v>
  </rv>
  <rv s="0">
    <v>805306368</v>
    <v>Eric Holcomb (Governor)</v>
    <v>cf360ed0-1092-c70e-53bb-3b40013b5ef1</v>
    <v>en-IN</v>
    <v>Generic</v>
  </rv>
  <rv s="0">
    <v>805306368</v>
    <v>Suzanne Crouch (Lieutenant governor)</v>
    <v>6f209ae1-e639-c096-2125-c9b162385d56</v>
    <v>en-IN</v>
    <v>Generic</v>
  </rv>
  <rv s="3">
    <v>17</v>
  </rv>
  <rv s="4">
    <v>https://www.bing.com/search?q=indiana&amp;form=skydnc</v>
    <v>Learn more on Bing</v>
  </rv>
  <rv s="1">
    <fb>745</fb>
    <v>12</v>
  </rv>
  <rv s="1">
    <fb>49255</fb>
    <v>12</v>
  </rv>
  <rv s="1">
    <fb>124200</fb>
    <v>12</v>
  </rv>
  <rv s="1">
    <fb>6785528</fb>
    <v>11</v>
  </rv>
  <rv s="1">
    <fb>0.14599999999999999</fb>
    <v>14</v>
  </rv>
  <rv s="1">
    <fb>2.1000000000000001E-2</fb>
    <v>14</v>
  </rv>
  <rv s="1">
    <fb>0.24100000000000002</fb>
    <v>14</v>
  </rv>
  <rv s="1">
    <fb>4.8000000000000001E-2</fb>
    <v>14</v>
  </rv>
  <rv s="1">
    <fb>0.878</fb>
    <v>14</v>
  </rv>
  <rv s="1">
    <fb>6.7000000000000004E-2</fb>
    <v>14</v>
  </rv>
  <rv s="1">
    <fb>0.63900000000000001</fb>
    <v>14</v>
  </rv>
  <rv s="1">
    <fb>9.6999999999999989E-2</fb>
    <v>14</v>
  </rv>
  <rv s="1">
    <fb>0.23899999999999999</fb>
    <v>14</v>
  </rv>
  <rv s="1">
    <fb>0.85799999999999998</fb>
    <v>14</v>
  </rv>
  <rv s="5">
    <v>#VALUE!</v>
    <v>en-IN</v>
    <v>109f7e5a-efbb-4953-b4b8-cb812ce1ff5d</v>
    <v>536870912</v>
    <v>1</v>
    <v>80</v>
    <v>5</v>
    <v>Indiana</v>
    <v>7</v>
    <v>8</v>
    <v>Map</v>
    <v>9</v>
    <v>10</v>
    <v>US-IN</v>
    <v>400</v>
    <v>401</v>
    <v>402</v>
    <v>4</v>
    <v>Indiana is a state in the Midwestern region of the United States. It borders Lake Michigan to the northwest, Michigan to the north and northeast, Ohio to the east, the Ohio River and Kentucky to the south and southeast, and the Wabash River and ...</v>
    <v>403</v>
    <v>404</v>
    <v>405</v>
    <v>402</v>
    <v>408</v>
    <v>409</v>
    <v>410</v>
    <v>411</v>
    <v>412</v>
    <v>Indiana</v>
    <v>16</v>
    <v>153</v>
    <v>413</v>
    <v>370</v>
    <v>414</v>
    <v>21</v>
    <v>415</v>
    <v>416</v>
    <v>308</v>
    <v>417</v>
    <v>418</v>
    <v>419</v>
    <v>420</v>
    <v>29</v>
    <v>421</v>
    <v>31</v>
    <v>422</v>
    <v>25</v>
    <v>423</v>
    <v>35</v>
    <v>Indiana</v>
    <v>mdp/vdpid/14882</v>
  </rv>
  <rv s="1">
    <fb>145746</fb>
    <v>11</v>
  </rv>
  <rv s="1">
    <fb>14317</fb>
    <v>11</v>
  </rv>
  <rv s="0">
    <v>536870912</v>
    <v>Des Moines</v>
    <v>a4592975-b658-4874-8c06-906edcde2841</v>
    <v>en-IN</v>
    <v>Map</v>
  </rv>
  <rv s="1">
    <fb>1236409</fb>
    <v>11</v>
  </rv>
  <rv s="1">
    <fb>1380162</fb>
    <v>11</v>
  </rv>
  <rv s="2">
    <v>12</v>
    <v>9</v>
    <v>81</v>
    <v>7</v>
    <v>0</v>
    <v>Image of Iowa</v>
  </rv>
  <rv s="0">
    <v>805306368</v>
    <v>Kim Reynolds (Governor)</v>
    <v>5a53cf17-9d69-0115-9fad-e65c96b79e58</v>
    <v>en-IN</v>
    <v>Generic</v>
  </rv>
  <rv s="0">
    <v>805306368</v>
    <v>Adam Gregg (Lieutenant governor)</v>
    <v>924356c3-3ace-7a82-6cd1-f6bdf7c0b1aa</v>
    <v>en-IN</v>
    <v>Generic</v>
  </rv>
  <rv s="3">
    <v>18</v>
  </rv>
  <rv s="4">
    <v>https://www.bing.com/search?q=iowa&amp;form=skydnc</v>
    <v>Learn more on Bing</v>
  </rv>
  <rv s="1">
    <fb>697</fb>
    <v>12</v>
  </rv>
  <rv s="1">
    <fb>53183</fb>
    <v>12</v>
  </rv>
  <rv s="1">
    <fb>129200</fb>
    <v>12</v>
  </rv>
  <rv s="1">
    <fb>2.42</fb>
    <v>13</v>
  </rv>
  <rv s="1">
    <fb>3190369</fb>
    <v>11</v>
  </rv>
  <rv s="1">
    <fb>0.161</fb>
    <v>14</v>
  </rv>
  <rv s="1">
    <fb>2.4E-2</fb>
    <v>14</v>
  </rv>
  <rv s="1">
    <fb>0.26700000000000002</fb>
    <v>14</v>
  </rv>
  <rv s="1">
    <fb>0.91500000000000004</fb>
    <v>14</v>
  </rv>
  <rv s="1">
    <fb>5.7000000000000002E-2</fb>
    <v>14</v>
  </rv>
  <rv s="1">
    <fb>7.9000000000000001E-2</fb>
    <v>14</v>
  </rv>
  <rv s="1">
    <fb>1.8000000000000002E-2</fb>
    <v>14</v>
  </rv>
  <rv s="1">
    <fb>0.91799999999999993</fb>
    <v>14</v>
  </rv>
  <rv s="5">
    <v>#VALUE!</v>
    <v>en-IN</v>
    <v>77850824-b07a-487a-af58-37f9949afc27</v>
    <v>536870912</v>
    <v>1</v>
    <v>84</v>
    <v>5</v>
    <v>Iowa</v>
    <v>7</v>
    <v>8</v>
    <v>Map</v>
    <v>9</v>
    <v>10</v>
    <v>US-IA</v>
    <v>425</v>
    <v>426</v>
    <v>427</v>
    <v>4</v>
    <v>Iowa is a landlocked state in the upper Midwestern region of the United States. It borders the Mississippi River to the east and the Missouri River and Big Sioux River to the west; Wisconsin to the northeast, Illinois to the east and southeast, ...</v>
    <v>428</v>
    <v>429</v>
    <v>430</v>
    <v>427</v>
    <v>433</v>
    <v>434</v>
    <v>435</v>
    <v>436</v>
    <v>437</v>
    <v>Iowa</v>
    <v>16</v>
    <v>438</v>
    <v>439</v>
    <v>258</v>
    <v>440</v>
    <v>280</v>
    <v>441</v>
    <v>442</v>
    <v>160</v>
    <v>190</v>
    <v>443</v>
    <v>444</v>
    <v>256</v>
    <v>29</v>
    <v>445</v>
    <v>446</v>
    <v>229</v>
    <v>25</v>
    <v>447</v>
    <v>169</v>
    <v>Iowa</v>
    <v>mdp/vdpid/14987</v>
  </rv>
  <rv s="1">
    <fb>213100</fb>
    <v>11</v>
  </rv>
  <rv s="1">
    <fb>9807</fb>
    <v>11</v>
  </rv>
  <rv s="0">
    <v>536870912</v>
    <v>Topeka</v>
    <v>98f8ec52-b318-4d58-b2b4-598ff64e4cfe</v>
    <v>en-IN</v>
    <v>Map</v>
  </rv>
  <rv s="1">
    <fb>1113472</fb>
    <v>11</v>
  </rv>
  <rv s="1">
    <fb>1259864</fb>
    <v>11</v>
  </rv>
  <rv s="2">
    <v>13</v>
    <v>9</v>
    <v>85</v>
    <v>7</v>
    <v>0</v>
    <v>Image of Kansas</v>
  </rv>
  <rv s="0">
    <v>536870912</v>
    <v>Wichita</v>
    <v>bdf955f3-7da2-4896-9ea3-01394e083cf2</v>
    <v>en-IN</v>
    <v>Map</v>
  </rv>
  <rv s="0">
    <v>805306368</v>
    <v>Laura Kelly (Governor)</v>
    <v>d58f1816-72cc-3140-0980-ec882a090f87</v>
    <v>en-IN</v>
    <v>Generic</v>
  </rv>
  <rv s="0">
    <v>805306368</v>
    <v>David Toland (Lieutenant governor)</v>
    <v>31381051-b507-1bd7-8dc4-e348a453b0a5</v>
    <v>en-IN</v>
    <v>Generic</v>
  </rv>
  <rv s="3">
    <v>19</v>
  </rv>
  <rv s="4">
    <v>https://www.bing.com/search?q=kansas&amp;form=skydnc</v>
    <v>Learn more on Bing</v>
  </rv>
  <rv s="1">
    <fb>757</fb>
    <v>12</v>
  </rv>
  <rv s="1">
    <fb>52205</fb>
    <v>12</v>
  </rv>
  <rv s="1">
    <fb>132000</fb>
    <v>12</v>
  </rv>
  <rv s="1">
    <fb>2937880</fb>
    <v>11</v>
  </rv>
  <rv s="1">
    <fb>1.2E-2</fb>
    <v>15</v>
  </rv>
  <rv s="1">
    <fb>0.31</fb>
    <v>14</v>
  </rv>
  <rv s="1">
    <fb>6.9000000000000006E-2</fb>
    <v>14</v>
  </rv>
  <rv s="1">
    <fb>0.90200000000000002</fb>
    <v>14</v>
  </rv>
  <rv s="1">
    <fb>0.66299999999999992</fb>
    <v>14</v>
  </rv>
  <rv s="1">
    <fb>8.5999999999999993E-2</fb>
    <v>14</v>
  </rv>
  <rv s="1">
    <fb>0.247</fb>
    <v>14</v>
  </rv>
  <rv s="1">
    <fb>0.86699999999999999</fb>
    <v>14</v>
  </rv>
  <rv s="5">
    <v>#VALUE!</v>
    <v>en-IN</v>
    <v>6e527b71-bd3e-4bc1-b1c0-59d288b4fd5e</v>
    <v>536870912</v>
    <v>1</v>
    <v>88</v>
    <v>5</v>
    <v>Kansas</v>
    <v>7</v>
    <v>8</v>
    <v>Map</v>
    <v>9</v>
    <v>10</v>
    <v>US-KS</v>
    <v>449</v>
    <v>450</v>
    <v>451</v>
    <v>4</v>
    <v>Kansas is a landlocked state in the Midwestern region of the United States. It borders Nebraska to the north; Missouri to the east; Oklahoma to the south; and Colorado to the west. Kansas is named after the Kansas River, in turn named after the ...</v>
    <v>452</v>
    <v>453</v>
    <v>454</v>
    <v>455</v>
    <v>458</v>
    <v>459</v>
    <v>460</v>
    <v>461</v>
    <v>462</v>
    <v>Kansas</v>
    <v>16</v>
    <v>184</v>
    <v>463</v>
    <v>31</v>
    <v>414</v>
    <v>464</v>
    <v>258</v>
    <v>465</v>
    <v>25</v>
    <v>466</v>
    <v>467</v>
    <v>283</v>
    <v>468</v>
    <v>29</v>
    <v>469</v>
    <v>258</v>
    <v>470</v>
    <v>27</v>
    <v>471</v>
    <v>169</v>
    <v>Kansas</v>
    <v>mdp/vdpid/16121</v>
  </rv>
  <rv s="1">
    <fb>104659</fb>
    <v>11</v>
  </rv>
  <rv s="1">
    <fb>12714</fb>
    <v>11</v>
  </rv>
  <rv s="0">
    <v>536870912</v>
    <v>Frankfort</v>
    <v>77808127-2585-ed16-992f-4dbf7cb32377</v>
    <v>en-IN</v>
    <v>Map</v>
  </rv>
  <rv s="1">
    <fb>1708499</fb>
    <v>11</v>
  </rv>
  <rv s="1">
    <fb>1965556</fb>
    <v>11</v>
  </rv>
  <rv s="2">
    <v>14</v>
    <v>9</v>
    <v>89</v>
    <v>7</v>
    <v>0</v>
    <v>Image of Kentucky</v>
  </rv>
  <rv s="0">
    <v>536870912</v>
    <v>Louisville</v>
    <v>1bc669d8-9310-926f-25b9-880f75cd4247</v>
    <v>en-IN</v>
    <v>Map</v>
  </rv>
  <rv s="0">
    <v>805306368</v>
    <v>Andy Beshear (Governor)</v>
    <v>b3d019c3-d02d-e300-b685-dad592322a24</v>
    <v>en-IN</v>
    <v>Generic</v>
  </rv>
  <rv s="0">
    <v>805306368</v>
    <v>Jacqueline Coleman (Lieutenant governor)</v>
    <v>e703cb28-e073-92db-a598-7a547e2418d3</v>
    <v>en-IN</v>
    <v>Generic</v>
  </rv>
  <rv s="3">
    <v>20</v>
  </rv>
  <rv s="4">
    <v>https://www.bing.com/search?q=kentucky&amp;form=skydnc</v>
    <v>Learn more on Bing</v>
  </rv>
  <rv s="1">
    <fb>675</fb>
    <v>12</v>
  </rv>
  <rv s="1">
    <fb>43740</fb>
    <v>12</v>
  </rv>
  <rv s="1">
    <fb>123200</fb>
    <v>12</v>
  </rv>
  <rv s="1">
    <fb>2.5</fb>
    <v>13</v>
  </rv>
  <rv s="1">
    <fb>4505836</fb>
    <v>11</v>
  </rv>
  <rv s="1">
    <fb>0.152</fb>
    <v>14</v>
  </rv>
  <rv s="1">
    <fb>3.0000000000000001E-3</fb>
    <v>15</v>
  </rv>
  <rv s="1">
    <fb>0.223</fb>
    <v>14</v>
  </rv>
  <rv s="1">
    <fb>8.3000000000000004E-2</fb>
    <v>14</v>
  </rv>
  <rv s="1">
    <fb>0.84200000000000008</fb>
    <v>14</v>
  </rv>
  <rv s="1">
    <fb>0.59099999999999997</fb>
    <v>14</v>
  </rv>
  <rv s="1">
    <fb>0.129</fb>
    <v>14</v>
  </rv>
  <rv s="1">
    <fb>0.22899999999999998</fb>
    <v>14</v>
  </rv>
  <rv s="1">
    <fb>0.88099999999999989</fb>
    <v>14</v>
  </rv>
  <rv s="5">
    <v>#VALUE!</v>
    <v>en-IN</v>
    <v>108dfd18-4626-481a-8dfa-18f64e6eac84</v>
    <v>536870912</v>
    <v>1</v>
    <v>92</v>
    <v>5</v>
    <v>Kentucky</v>
    <v>7</v>
    <v>8</v>
    <v>Map</v>
    <v>9</v>
    <v>10</v>
    <v>US-KY</v>
    <v>473</v>
    <v>474</v>
    <v>475</v>
    <v>4</v>
    <v>Kentucky, officially the Commonwealth of Kentucky, is a landlocked state in the Southeastern region of the United States. Kentucky borders Illinois, Indiana, and Ohio to the north, West Virginia to the northeast, Virginia to the east, Tennessee ...</v>
    <v>476</v>
    <v>477</v>
    <v>478</v>
    <v>479</v>
    <v>482</v>
    <v>483</v>
    <v>484</v>
    <v>485</v>
    <v>486</v>
    <v>Kentucky</v>
    <v>16</v>
    <v>487</v>
    <v>488</v>
    <v>289</v>
    <v>489</v>
    <v>490</v>
    <v>157</v>
    <v>491</v>
    <v>492</v>
    <v>22</v>
    <v>493</v>
    <v>22</v>
    <v>494</v>
    <v>29</v>
    <v>495</v>
    <v>446</v>
    <v>496</v>
    <v>25</v>
    <v>497</v>
    <v>35</v>
    <v>Kentucky</v>
    <v>mdp/vdpid/16480</v>
  </rv>
  <rv s="1">
    <fb>135382</fb>
    <v>11</v>
  </rv>
  <rv s="1">
    <fb>14503</fb>
    <v>11</v>
  </rv>
  <rv s="0">
    <v>536870912</v>
    <v>Baton Rouge</v>
    <v>dc17dbc5-08e4-4782-8f58-e5ce764122b6</v>
    <v>en-IN</v>
    <v>Map</v>
  </rv>
  <rv s="1">
    <fb>1727919</fb>
    <v>11</v>
  </rv>
  <rv s="1">
    <fb>2036975</fb>
    <v>11</v>
  </rv>
  <rv s="2">
    <v>15</v>
    <v>9</v>
    <v>93</v>
    <v>7</v>
    <v>0</v>
    <v>Image of Louisiana</v>
  </rv>
  <rv s="0">
    <v>536870912</v>
    <v>New Orleans</v>
    <v>465e78cf-aa9a-491f-9167-4520c7110824</v>
    <v>en-IN</v>
    <v>Map</v>
  </rv>
  <rv s="0">
    <v>805306368</v>
    <v>John Bel Edwards (Governor)</v>
    <v>9c6fb294-df9b-7d01-52df-918fbc1580d0</v>
    <v>en-IN</v>
    <v>Generic</v>
  </rv>
  <rv s="0">
    <v>805306368</v>
    <v>Billy Nungesser (Lieutenant governor)</v>
    <v>edba98a9-8f96-5d5f-2a33-d387284d930d</v>
    <v>en-IN</v>
    <v>Generic</v>
  </rv>
  <rv s="3">
    <v>21</v>
  </rv>
  <rv s="4">
    <v>https://www.bing.com/search?q=louisiana&amp;form=skydnc</v>
    <v>Learn more on Bing</v>
  </rv>
  <rv s="1">
    <fb>788</fb>
    <v>12</v>
  </rv>
  <rv s="1">
    <fb>45047</fb>
    <v>12</v>
  </rv>
  <rv s="1">
    <fb>144100</fb>
    <v>12</v>
  </rv>
  <rv s="1">
    <fb>2.6</fb>
    <v>13</v>
  </rv>
  <rv s="1">
    <fb>4657757</fb>
    <v>11</v>
  </rv>
  <rv s="1">
    <fb>3.3000000000000002E-2</fb>
    <v>14</v>
  </rv>
  <rv s="1">
    <fb>8.0000000000000002E-3</fb>
    <v>15</v>
  </rv>
  <rv s="1">
    <fb>0.22500000000000001</fb>
    <v>14</v>
  </rv>
  <rv s="1">
    <fb>0.32500000000000001</fb>
    <v>14</v>
  </rv>
  <rv s="1">
    <fb>0.83400000000000007</fb>
    <v>14</v>
  </rv>
  <rv s="1">
    <fb>0.05</fb>
    <v>14</v>
  </rv>
  <rv s="1">
    <fb>0.60399999999999998</fb>
    <v>14</v>
  </rv>
  <rv s="1">
    <fb>0.11</fb>
    <v>14</v>
  </rv>
  <rv s="1">
    <fb>0.63200000000000001</fb>
    <v>14</v>
  </rv>
  <rv s="8">
    <v>#VALUE!</v>
    <v>en-IN</v>
    <v>0ca1e87f-e2f6-43fb-8deb-d22bd09a9cae</v>
    <v>536870912</v>
    <v>1</v>
    <v>96</v>
    <v>60</v>
    <v>Louisiana</v>
    <v>7</v>
    <v>8</v>
    <v>Map</v>
    <v>9</v>
    <v>10</v>
    <v>US-LA</v>
    <v>499</v>
    <v>500</v>
    <v>501</v>
    <v>4</v>
    <v>Louisiana is a state in the Deep South and South Central regions of the United States. It borders Texas to the west, Arkansas to the north, and Mississippi to the east. Of the 50 U.S. states, it ranks 20th in land area and the 25th in ...</v>
    <v>502</v>
    <v>503</v>
    <v>504</v>
    <v>505</v>
    <v>508</v>
    <v>509</v>
    <v>510</v>
    <v>511</v>
    <v>512</v>
    <v>Louisiana</v>
    <v>513</v>
    <v>514</v>
    <v>515</v>
    <v>394</v>
    <v>516</v>
    <v>446</v>
    <v>517</v>
    <v>518</v>
    <v>337</v>
    <v>519</v>
    <v>520</v>
    <v>521</v>
    <v>29</v>
    <v>522</v>
    <v>165</v>
    <v>422</v>
    <v>419</v>
    <v>523</v>
    <v>169</v>
    <v>Louisiana</v>
    <v>mdp/vdpid/19283</v>
  </rv>
  <rv s="1">
    <fb>91646</fb>
    <v>11</v>
  </rv>
  <rv s="1">
    <fb>4010</fb>
    <v>11</v>
  </rv>
  <rv s="0">
    <v>536870912</v>
    <v>Augusta</v>
    <v>a6f13dc8-92ac-2fb1-cb14-adfd42dc32be</v>
    <v>en-IN</v>
    <v>Map</v>
  </rv>
  <rv s="1">
    <fb>553284</fb>
    <v>11</v>
  </rv>
  <rv s="1">
    <fb>730705</fb>
    <v>11</v>
  </rv>
  <rv s="2">
    <v>16</v>
    <v>9</v>
    <v>97</v>
    <v>7</v>
    <v>0</v>
    <v>Image of Maine</v>
  </rv>
  <rv s="0">
    <v>536870912</v>
    <v>Portland</v>
    <v>faa79e83-dad6-af0a-6f59-a774a9a659a6</v>
    <v>en-IN</v>
    <v>Map</v>
  </rv>
  <rv s="0">
    <v>805306368</v>
    <v>Janet Mills (Governor)</v>
    <v>a46a0212-e842-c48d-8bde-90ee5acba105</v>
    <v>en-IN</v>
    <v>Generic</v>
  </rv>
  <rv s="3">
    <v>22</v>
  </rv>
  <rv s="4">
    <v>https://www.bing.com/search?q=maine&amp;form=skydnc</v>
    <v>Learn more on Bing</v>
  </rv>
  <rv s="1">
    <fb>777</fb>
    <v>12</v>
  </rv>
  <rv s="1">
    <fb>49331</fb>
    <v>12</v>
  </rv>
  <rv s="1">
    <fb>2.34</fb>
    <v>13</v>
  </rv>
  <rv s="1">
    <fb>1362359</fb>
    <v>11</v>
  </rv>
  <rv s="1">
    <fb>0.188</fb>
    <v>14</v>
  </rv>
  <rv s="1">
    <fb>1.2E-2</fb>
    <v>14</v>
  </rv>
  <rv s="1">
    <fb>0.28999999999999998</fb>
    <v>14</v>
  </rv>
  <rv s="1">
    <fb>0.91599999999999993</fb>
    <v>14</v>
  </rv>
  <rv s="1">
    <fb>0.63400000000000001</fb>
    <v>14</v>
  </rv>
  <rv s="1">
    <fb>0.11900000000000001</fb>
    <v>14</v>
  </rv>
  <rv s="1">
    <fb>0.193</fb>
    <v>14</v>
  </rv>
  <rv s="1">
    <fb>4.9000000000000002E-2</fb>
    <v>14</v>
  </rv>
  <rv s="1">
    <fb>0.94900000000000007</fb>
    <v>14</v>
  </rv>
  <rv s="9">
    <v>#VALUE!</v>
    <v>en-IN</v>
    <v>d62dd683-9cf9-4db9-a497-d810d529592b</v>
    <v>536870912</v>
    <v>1</v>
    <v>100</v>
    <v>101</v>
    <v>Maine</v>
    <v>7</v>
    <v>8</v>
    <v>Map</v>
    <v>9</v>
    <v>102</v>
    <v>US-ME</v>
    <v>525</v>
    <v>526</v>
    <v>527</v>
    <v>4</v>
    <v>Maine is the easternmost state in the New England region of the Northeastern United States. It borders New Hampshire to the west, the Gulf of Maine to the southeast, and the Canadian provinces of New Brunswick and Quebec to the northeast and ...</v>
    <v>528</v>
    <v>529</v>
    <v>530</v>
    <v>531</v>
    <v>533</v>
    <v>534</v>
    <v>535</v>
    <v>536</v>
    <v>387</v>
    <v>Maine</v>
    <v>537</v>
    <v>538</v>
    <v>257</v>
    <v>539</v>
    <v>156</v>
    <v>540</v>
    <v>541</v>
    <v>157</v>
    <v>160</v>
    <v>542</v>
    <v>165</v>
    <v>543</v>
    <v>544</v>
    <v>73</v>
    <v>545</v>
    <v>546</v>
    <v>547</v>
    <v>35</v>
    <v>Maine</v>
    <v>mdp/vdpid/19840</v>
  </rv>
  <rv s="1">
    <fb>32131</fb>
    <v>11</v>
  </rv>
  <rv s="1">
    <fb>17044</fb>
    <v>11</v>
  </rv>
  <rv s="0">
    <v>536870912</v>
    <v>Annapolis</v>
    <v>5c1c2452-fad3-09a7-1bd5-bafdf1acf665</v>
    <v>en-IN</v>
    <v>Map</v>
  </rv>
  <rv s="1">
    <fb>2166389</fb>
    <v>11</v>
  </rv>
  <rv s="1">
    <fb>2447127</fb>
    <v>11</v>
  </rv>
  <rv s="2">
    <v>17</v>
    <v>9</v>
    <v>103</v>
    <v>7</v>
    <v>0</v>
    <v>Image of Maryland</v>
  </rv>
  <rv s="0">
    <v>536870912</v>
    <v>Baltimore</v>
    <v>ee720710-86f4-43c1-914a-9e12af6cb368</v>
    <v>en-IN</v>
    <v>Map</v>
  </rv>
  <rv s="0">
    <v>805306368</v>
    <v>Wes Moore (Governor)</v>
    <v>061797ca-ac16-c2b9-5af5-fc8b9f70c021</v>
    <v>en-IN</v>
    <v>Generic</v>
  </rv>
  <rv s="0">
    <v>805306368</v>
    <v>Aruna Miller (Lieutenant governor)</v>
    <v>4a11c83c-3bfa-1c3b-dcfb-99dd4e08405b</v>
    <v>en-IN</v>
    <v>Generic</v>
  </rv>
  <rv s="3">
    <v>23</v>
  </rv>
  <rv s="4">
    <v>https://www.bing.com/search?q=maryland&amp;form=skydnc</v>
    <v>Learn more on Bing</v>
  </rv>
  <rv s="1">
    <fb>1230</fb>
    <v>12</v>
  </rv>
  <rv s="1">
    <fb>74551</fb>
    <v>12</v>
  </rv>
  <rv s="1">
    <fb>286900</fb>
    <v>12</v>
  </rv>
  <rv s="1">
    <fb>2.67</fb>
    <v>13</v>
  </rv>
  <rv s="1">
    <fb>6165129</fb>
    <v>11</v>
  </rv>
  <rv s="1">
    <fb>0.14099999999999999</fb>
    <v>14</v>
  </rv>
  <rv s="1">
    <fb>0.379</fb>
    <v>14</v>
  </rv>
  <rv s="1">
    <fb>0.14499999999999999</fb>
    <v>14</v>
  </rv>
  <rv s="1">
    <fb>0.89400000000000002</fb>
    <v>14</v>
  </rv>
  <rv s="1">
    <fb>0.67900000000000005</fb>
    <v>14</v>
  </rv>
  <rv s="1">
    <fb>2.7000000000000003E-2</fb>
    <v>14</v>
  </rv>
  <rv s="1">
    <fb>0.22399999999999998</fb>
    <v>14</v>
  </rv>
  <rv s="1">
    <fb>0.59599999999999997</fb>
    <v>14</v>
  </rv>
  <rv s="8">
    <v>#VALUE!</v>
    <v>en-IN</v>
    <v>4c472f4d-06a8-4d90-8bb8-da4d168c73fe</v>
    <v>536870912</v>
    <v>1</v>
    <v>106</v>
    <v>60</v>
    <v>Maryland</v>
    <v>7</v>
    <v>8</v>
    <v>Map</v>
    <v>9</v>
    <v>107</v>
    <v>US-MD</v>
    <v>549</v>
    <v>550</v>
    <v>551</v>
    <v>4</v>
    <v>Maryland is a state in the Mid-Atlantic region of the United States. The state borders Virginia to its south, West Virginia to its west, Pennsylvania to its north, Delaware to its east, the Atlantic Ocean, and the national capital of Washington, ...</v>
    <v>552</v>
    <v>553</v>
    <v>554</v>
    <v>555</v>
    <v>558</v>
    <v>559</v>
    <v>560</v>
    <v>561</v>
    <v>562</v>
    <v>Maryland</v>
    <v>563</v>
    <v>564</v>
    <v>162</v>
    <v>565</v>
    <v>391</v>
    <v>222</v>
    <v>566</v>
    <v>71</v>
    <v>567</v>
    <v>568</v>
    <v>30</v>
    <v>569</v>
    <v>29</v>
    <v>288</v>
    <v>570</v>
    <v>571</v>
    <v>365</v>
    <v>572</v>
    <v>35</v>
    <v>Maryland</v>
    <v>mdp/vdpid/20487</v>
  </rv>
  <rv s="1">
    <fb>27336</fb>
    <v>11</v>
  </rv>
  <rv s="1">
    <fb>16288</fb>
    <v>11</v>
  </rv>
  <rv s="0">
    <v>536870912</v>
    <v>Boston</v>
    <v>f0f5899a-361f-4fe4-89d1-11130aa2c653</v>
    <v>en-IN</v>
    <v>Map</v>
  </rv>
  <rv s="1">
    <fb>2549721</fb>
    <v>11</v>
  </rv>
  <rv s="1">
    <fb>2858026</fb>
    <v>11</v>
  </rv>
  <rv s="2">
    <v>18</v>
    <v>9</v>
    <v>108</v>
    <v>7</v>
    <v>0</v>
    <v>Image of Massachusetts</v>
  </rv>
  <rv s="0">
    <v>805306368</v>
    <v>Maura Healey (Governor)</v>
    <v>16f75b4a-61cd-c874-f8be-b832c93cc2f9</v>
    <v>en-IN</v>
    <v>Generic</v>
  </rv>
  <rv s="0">
    <v>805306368</v>
    <v>Kim Driscoll (Lieutenant governor)</v>
    <v>49e728c3-181d-48d9-8e7d-8c9fef062e0e</v>
    <v>en-IN</v>
    <v>Generic</v>
  </rv>
  <rv s="3">
    <v>24</v>
  </rv>
  <rv s="4">
    <v>https://www.bing.com/search?q=massachusetts&amp;form=skydnc</v>
    <v>Learn more on Bing</v>
  </rv>
  <rv s="1">
    <fb>1102</fb>
    <v>12</v>
  </rv>
  <rv s="1">
    <fb>68563</fb>
    <v>12</v>
  </rv>
  <rv s="1">
    <fb>333100</fb>
    <v>12</v>
  </rv>
  <rv s="1">
    <fb>7029917</fb>
    <v>11</v>
  </rv>
  <rv s="1">
    <fb>6.6000000000000003E-2</fb>
    <v>14</v>
  </rv>
  <rv s="1">
    <fb>0.40500000000000003</fb>
    <v>14</v>
  </rv>
  <rv s="1">
    <fb>8.4000000000000005E-2</fb>
    <v>14</v>
  </rv>
  <rv s="1">
    <fb>0.155</fb>
    <v>14</v>
  </rv>
  <rv s="1">
    <fb>0.89800000000000002</fb>
    <v>14</v>
  </rv>
  <rv s="1">
    <fb>0.11199999999999999</fb>
    <v>14</v>
  </rv>
  <rv s="1">
    <fb>0.67500000000000004</fb>
    <v>14</v>
  </rv>
  <rv s="1">
    <fb>0.20399999999999999</fb>
    <v>14</v>
  </rv>
  <rv s="1">
    <fb>0.82099999999999995</fb>
    <v>14</v>
  </rv>
  <rv s="5">
    <v>#VALUE!</v>
    <v>en-IN</v>
    <v>845219d5-3650-4199-b926-964ca27c863c</v>
    <v>536870912</v>
    <v>1</v>
    <v>111</v>
    <v>5</v>
    <v>Massachusetts</v>
    <v>7</v>
    <v>8</v>
    <v>Map</v>
    <v>9</v>
    <v>10</v>
    <v>US-MA</v>
    <v>574</v>
    <v>575</v>
    <v>576</v>
    <v>4</v>
    <v>Massachusetts, officially the Commonwealth of Massachusetts, is a state in the New England region of the Northeastern United States. It borders the Atlantic Ocean and Gulf of Maine to its east, Connecticut and Rhode Island to its south, New ...</v>
    <v>577</v>
    <v>578</v>
    <v>579</v>
    <v>576</v>
    <v>582</v>
    <v>583</v>
    <v>584</v>
    <v>585</v>
    <v>586</v>
    <v>Massachusetts</v>
    <v>16</v>
    <v>184</v>
    <v>587</v>
    <v>337</v>
    <v>286</v>
    <v>280</v>
    <v>588</v>
    <v>589</v>
    <v>590</v>
    <v>591</v>
    <v>592</v>
    <v>593</v>
    <v>594</v>
    <v>29</v>
    <v>445</v>
    <v>370</v>
    <v>595</v>
    <v>217</v>
    <v>596</v>
    <v>35</v>
    <v>Massachusetts</v>
    <v>mdp/vdpid/20543</v>
  </rv>
  <rv s="1">
    <fb>250493</fb>
    <v>11</v>
  </rv>
  <rv s="1">
    <fb>20408</fb>
    <v>11</v>
  </rv>
  <rv s="0">
    <v>536870912</v>
    <v>Lansing</v>
    <v>f72f32c4-1da0-4657-9366-ff9fa67191cd</v>
    <v>en-IN</v>
    <v>Map</v>
  </rv>
  <rv s="1">
    <fb>3841148</fb>
    <v>11</v>
  </rv>
  <rv s="1">
    <fb>4560055</fb>
    <v>11</v>
  </rv>
  <rv s="2">
    <v>19</v>
    <v>9</v>
    <v>112</v>
    <v>7</v>
    <v>0</v>
    <v>Image of Michigan</v>
  </rv>
  <rv s="0">
    <v>536870912</v>
    <v>Detroit</v>
    <v>85910f05-3dc5-436a-85db-fe5802c27206</v>
    <v>en-IN</v>
    <v>Map</v>
  </rv>
  <rv s="0">
    <v>805306368</v>
    <v>Gretchen Whitmer (Governor)</v>
    <v>f6d1e9db-75f6-c594-7272-dd636d3f4ad3</v>
    <v>en-IN</v>
    <v>Generic</v>
  </rv>
  <rv s="0">
    <v>805306368</v>
    <v>Garlin Gilchrist (Lieutenant governor)</v>
    <v>d8f5ba75-ec82-cc25-7294-3463565f1b51</v>
    <v>en-IN</v>
    <v>Generic</v>
  </rv>
  <rv s="3">
    <v>25</v>
  </rv>
  <rv s="4">
    <v>https://www.bing.com/search?q=michigan&amp;form=skydnc</v>
    <v>Learn more on Bing</v>
  </rv>
  <rv s="1">
    <fb>783</fb>
    <v>12</v>
  </rv>
  <rv s="1">
    <fb>49576</fb>
    <v>12</v>
  </rv>
  <rv s="1">
    <fb>122400</fb>
    <v>12</v>
  </rv>
  <rv s="1">
    <fb>2.52</fb>
    <v>13</v>
  </rv>
  <rv s="1">
    <fb>10077331</fb>
    <v>11</v>
  </rv>
  <rv s="1">
    <fb>4.0000000000000001E-3</fb>
    <v>14</v>
  </rv>
  <rv s="1">
    <fb>0.03</fb>
    <v>14</v>
  </rv>
  <rv s="1">
    <fb>0.26899999999999996</fb>
    <v>14</v>
  </rv>
  <rv s="1">
    <fb>0.89599999999999991</fb>
    <v>14</v>
  </rv>
  <rv s="1">
    <fb>0.61199999999999999</fb>
    <v>14</v>
  </rv>
  <rv s="1">
    <fb>0.222</fb>
    <v>14</v>
  </rv>
  <rv s="1">
    <fb>5.7999999999999996E-2</fb>
    <v>14</v>
  </rv>
  <rv s="1">
    <fb>0.79700000000000004</fb>
    <v>14</v>
  </rv>
  <rv s="9">
    <v>#VALUE!</v>
    <v>en-IN</v>
    <v>162411c2-b757-495d-aa81-93942fae2f7e</v>
    <v>536870912</v>
    <v>1</v>
    <v>115</v>
    <v>101</v>
    <v>Michigan</v>
    <v>7</v>
    <v>8</v>
    <v>Map</v>
    <v>9</v>
    <v>102</v>
    <v>US-MI</v>
    <v>598</v>
    <v>599</v>
    <v>600</v>
    <v>4</v>
    <v>Michigan is a state in the Great Lakes region of the Upper Midwest region of the United States. It borders Wisconsin to the northwest in the Upper Peninsula, and Indiana and Ohio to the south in the Lower Peninsula; it is also connected by Lakes ...</v>
    <v>601</v>
    <v>602</v>
    <v>603</v>
    <v>604</v>
    <v>607</v>
    <v>608</v>
    <v>609</v>
    <v>610</v>
    <v>611</v>
    <v>Michigan</v>
    <v>612</v>
    <v>613</v>
    <v>614</v>
    <v>279</v>
    <v>156</v>
    <v>615</v>
    <v>616</v>
    <v>390</v>
    <v>25</v>
    <v>617</v>
    <v>546</v>
    <v>618</v>
    <v>75</v>
    <v>370</v>
    <v>619</v>
    <v>620</v>
    <v>621</v>
    <v>35</v>
    <v>Michigan</v>
    <v>mdp/vdpid/21196</v>
  </rv>
  <rv s="1">
    <fb>225163</fb>
    <v>11</v>
  </rv>
  <rv s="1">
    <fb>21449</fb>
    <v>11</v>
  </rv>
  <rv s="0">
    <v>536870912</v>
    <v>Saint Paul</v>
    <v>1cc78952-7fdf-3532-7f33-51048c23af61</v>
    <v>en-IN</v>
    <v>Map</v>
  </rv>
  <rv s="1">
    <fb>2124745</fb>
    <v>11</v>
  </rv>
  <rv s="1">
    <fb>2409935</fb>
    <v>11</v>
  </rv>
  <rv s="2">
    <v>20</v>
    <v>9</v>
    <v>116</v>
    <v>7</v>
    <v>0</v>
    <v>Image of Minnesota</v>
  </rv>
  <rv s="0">
    <v>536870912</v>
    <v>Minneapolis</v>
    <v>def03125-42ba-47cd-8061-ee55f5c63e67</v>
    <v>en-IN</v>
    <v>Map</v>
  </rv>
  <rv s="0">
    <v>805306368</v>
    <v>Tim Walz (Governor)</v>
    <v>f38cda49-b64f-17fd-7bee-8b4b8615e92e</v>
    <v>en-IN</v>
    <v>Generic</v>
  </rv>
  <rv s="0">
    <v>805306368</v>
    <v>Peggy Flanagan (Lieutenant governor)</v>
    <v>cf730391-3139-9782-b8cc-c66b64347b03</v>
    <v>en-IN</v>
    <v>Generic</v>
  </rv>
  <rv s="3">
    <v>26</v>
  </rv>
  <rv s="4">
    <v>https://www.bing.com/search?q=minnesota&amp;form=skydnc</v>
    <v>Learn more on Bing</v>
  </rv>
  <rv s="1">
    <fb>848</fb>
    <v>12</v>
  </rv>
  <rv s="1">
    <fb>61492</fb>
    <v>12</v>
  </rv>
  <rv s="1">
    <fb>186200</fb>
    <v>12</v>
  </rv>
  <rv s="1">
    <fb>5706494</fb>
    <v>11</v>
  </rv>
  <rv s="1">
    <fb>4.0999999999999995E-2</fb>
    <v>14</v>
  </rv>
  <rv s="1">
    <fb>1.3000000000000001E-2</fb>
    <v>15</v>
  </rv>
  <rv s="1">
    <fb>0.33700000000000002</fb>
    <v>14</v>
  </rv>
  <rv s="1">
    <fb>7.6999999999999999E-2</fb>
    <v>14</v>
  </rv>
  <rv s="1">
    <fb>0.92400000000000004</fb>
    <v>14</v>
  </rv>
  <rv s="1">
    <fb>0.7</fb>
    <v>14</v>
  </rv>
  <rv s="1">
    <fb>0.23399999999999999</fb>
    <v>14</v>
  </rv>
  <rv s="8">
    <v>#VALUE!</v>
    <v>en-IN</v>
    <v>77f97f6f-7e93-46e5-b486-6198effe8dea</v>
    <v>536870912</v>
    <v>1</v>
    <v>119</v>
    <v>60</v>
    <v>Minnesota</v>
    <v>7</v>
    <v>8</v>
    <v>Map</v>
    <v>9</v>
    <v>10</v>
    <v>US-MN</v>
    <v>623</v>
    <v>624</v>
    <v>625</v>
    <v>4</v>
    <v>Minnesota is a state in the Upper Midwestern region of the United States. It is the 12th largest U.S. state in area and the 22nd most populous, with over 5.75 million residents. Minnesota is known as the "Land of 10,000 Lakes" but actually has ...</v>
    <v>626</v>
    <v>627</v>
    <v>628</v>
    <v>629</v>
    <v>632</v>
    <v>633</v>
    <v>634</v>
    <v>635</v>
    <v>636</v>
    <v>Minnesota</v>
    <v>17</v>
    <v>637</v>
    <v>638</v>
    <v>220</v>
    <v>639</v>
    <v>546</v>
    <v>640</v>
    <v>167</v>
    <v>641</v>
    <v>642</v>
    <v>290</v>
    <v>643</v>
    <v>29</v>
    <v>288</v>
    <v>441</v>
    <v>644</v>
    <v>198</v>
    <v>340</v>
    <v>169</v>
    <v>Minnesota</v>
    <v>mdp/vdpid/21412</v>
  </rv>
  <rv s="1">
    <fb>125443</fb>
    <v>11</v>
  </rv>
  <rv s="1">
    <fb>6886</fb>
    <v>11</v>
  </rv>
  <rv s="0">
    <v>536870912</v>
    <v>Jackson</v>
    <v>ed40f72a-f28d-48a5-887c-e021839859d4</v>
    <v>en-IN</v>
    <v>Map</v>
  </rv>
  <rv s="1">
    <fb>1096593</fb>
    <v>11</v>
  </rv>
  <rv s="1">
    <fb>1307441</fb>
    <v>11</v>
  </rv>
  <rv s="2">
    <v>21</v>
    <v>9</v>
    <v>120</v>
    <v>7</v>
    <v>0</v>
    <v>Image of Mississippi</v>
  </rv>
  <rv s="0">
    <v>805306368</v>
    <v>Tate Reeves (Governor)</v>
    <v>1213e585-32e8-e04c-eea2-e80c2d44dde8</v>
    <v>en-IN</v>
    <v>Generic</v>
  </rv>
  <rv s="0">
    <v>805306368</v>
    <v>Delbert Hosemann (Lieutenant governor)</v>
    <v>babf7478-24bf-5e4a-6287-b982d6af7dc4</v>
    <v>en-IN</v>
    <v>Generic</v>
  </rv>
  <rv s="3">
    <v>27</v>
  </rv>
  <rv s="4">
    <v>https://www.bing.com/search?q=mississippi&amp;form=skydnc</v>
    <v>Learn more on Bing</v>
  </rv>
  <rv s="1">
    <fb>39665</fb>
    <v>12</v>
  </rv>
  <rv s="1">
    <fb>103100</fb>
    <v>12</v>
  </rv>
  <rv s="1">
    <fb>2.64</fb>
    <v>13</v>
  </rv>
  <rv s="1">
    <fb>2961279</fb>
    <v>11</v>
  </rv>
  <rv s="1">
    <fb>6.9999999999999993E-3</fb>
    <v>14</v>
  </rv>
  <rv s="1">
    <fb>1.1000000000000001E-2</fb>
    <v>14</v>
  </rv>
  <rv s="1">
    <fb>0.20699999999999999</fb>
    <v>14</v>
  </rv>
  <rv s="1">
    <fb>0.82299999999999995</fb>
    <v>14</v>
  </rv>
  <rv s="1">
    <fb>3.1E-2</fb>
    <v>14</v>
  </rv>
  <rv s="1">
    <fb>0.57499999999999996</fb>
    <v>14</v>
  </rv>
  <rv s="1">
    <fb>0.24299999999999999</fb>
    <v>14</v>
  </rv>
  <rv s="1">
    <fb>0.59499999999999997</fb>
    <v>14</v>
  </rv>
  <rv s="5">
    <v>#VALUE!</v>
    <v>en-IN</v>
    <v>6af619ca-217d-49c0-9a86-153fc7fbcd78</v>
    <v>536870912</v>
    <v>1</v>
    <v>123</v>
    <v>5</v>
    <v>Mississippi</v>
    <v>7</v>
    <v>8</v>
    <v>Map</v>
    <v>9</v>
    <v>10</v>
    <v>US-MS</v>
    <v>646</v>
    <v>647</v>
    <v>648</v>
    <v>4</v>
    <v>Mississippi is a state in the Southeastern region of the United States. It borders Tennessee to the north, Alabama to the east, the Gulf of Mexico to the south, Louisiana to the southwest, and Arkansas to the northwest. Mississippi's western ...</v>
    <v>649</v>
    <v>650</v>
    <v>651</v>
    <v>648</v>
    <v>654</v>
    <v>655</v>
    <v>150</v>
    <v>656</v>
    <v>657</v>
    <v>Mississippi</v>
    <v>16</v>
    <v>658</v>
    <v>659</v>
    <v>660</v>
    <v>220</v>
    <v>391</v>
    <v>661</v>
    <v>662</v>
    <v>282</v>
    <v>370</v>
    <v>663</v>
    <v>664</v>
    <v>665</v>
    <v>29</v>
    <v>544</v>
    <v>540</v>
    <v>666</v>
    <v>198</v>
    <v>667</v>
    <v>169</v>
    <v>Mississippi</v>
    <v>mdp/vdpid/21502</v>
  </rv>
  <rv s="1">
    <fb>181533</fb>
    <v>11</v>
  </rv>
  <rv s="1">
    <fb>18997</fb>
    <v>11</v>
  </rv>
  <rv s="0">
    <v>536870912</v>
    <v>Jefferson City</v>
    <v>81535f0b-c6a8-d0ca-9542-f43e51dc1f18</v>
    <v>en-IN</v>
    <v>Map</v>
  </rv>
  <rv s="1">
    <fb>2364688</fb>
    <v>11</v>
  </rv>
  <rv s="1">
    <fb>2760084</fb>
    <v>11</v>
  </rv>
  <rv s="2">
    <v>22</v>
    <v>9</v>
    <v>124</v>
    <v>7</v>
    <v>0</v>
    <v>Image of Missouri</v>
  </rv>
  <rv s="0">
    <v>536870912</v>
    <v>Kansas City</v>
    <v>5b93ac88-7242-4198-8c11-93854400c8d7</v>
    <v>en-IN</v>
    <v>Map</v>
  </rv>
  <rv s="0">
    <v>805306368</v>
    <v>Mike Parson (Governor)</v>
    <v>62bf026b-d9a9-58d5-78da-bc64c6183f46</v>
    <v>en-IN</v>
    <v>Generic</v>
  </rv>
  <rv s="0">
    <v>805306368</v>
    <v>Mike Kehoe (Lieutenant governor)</v>
    <v>b2f50b37-ce14-c873-e2df-fd5943b7c015</v>
    <v>en-IN</v>
    <v>Generic</v>
  </rv>
  <rv s="3">
    <v>28</v>
  </rv>
  <rv s="4">
    <v>https://www.bing.com/search?q=missouri&amp;form=skydnc</v>
    <v>Learn more on Bing</v>
  </rv>
  <rv s="1">
    <fb>746</fb>
    <v>12</v>
  </rv>
  <rv s="1">
    <fb>48173</fb>
    <v>12</v>
  </rv>
  <rv s="1">
    <fb>138400</fb>
    <v>12</v>
  </rv>
  <rv s="1">
    <fb>2.48</fb>
    <v>13</v>
  </rv>
  <rv s="1">
    <fb>6154913</fb>
    <v>11</v>
  </rv>
  <rv s="1">
    <fb>0.27100000000000002</fb>
    <v>14</v>
  </rv>
  <rv s="1">
    <fb>3.9E-2</fb>
    <v>14</v>
  </rv>
  <rv s="1">
    <fb>0.88400000000000001</fb>
    <v>14</v>
  </rv>
  <rv s="1">
    <fb>0.10400000000000001</fb>
    <v>14</v>
  </rv>
  <rv s="1">
    <fb>0.83299999999999996</fb>
    <v>14</v>
  </rv>
  <rv s="8">
    <v>#VALUE!</v>
    <v>en-IN</v>
    <v>6185f8cb-44e1-4da6-9bf0-b75286aeb591</v>
    <v>536870912</v>
    <v>1</v>
    <v>127</v>
    <v>60</v>
    <v>Missouri</v>
    <v>7</v>
    <v>8</v>
    <v>Map</v>
    <v>9</v>
    <v>10</v>
    <v>US-MO</v>
    <v>669</v>
    <v>670</v>
    <v>671</v>
    <v>4</v>
    <v>Missouri is a landlocked state in the Midwestern region of the United States. Ranking 21st in land area, it borders Iowa to the north, Illinois, Kentucky and Tennessee to the east, Arkansas to the south and Oklahoma, Kansas, and Nebraska to the ...</v>
    <v>672</v>
    <v>673</v>
    <v>674</v>
    <v>675</v>
    <v>678</v>
    <v>679</v>
    <v>680</v>
    <v>681</v>
    <v>682</v>
    <v>Missouri</v>
    <v>683</v>
    <v>684</v>
    <v>73</v>
    <v>155</v>
    <v>391</v>
    <v>196</v>
    <v>685</v>
    <v>164</v>
    <v>686</v>
    <v>687</v>
    <v>638</v>
    <v>523</v>
    <v>29</v>
    <v>688</v>
    <v>289</v>
    <v>496</v>
    <v>260</v>
    <v>689</v>
    <v>169</v>
    <v>Missouri</v>
    <v>mdp/vdpid/21512</v>
  </rv>
  <rv s="1">
    <fb>381154</fb>
    <v>11</v>
  </rv>
  <rv s="1">
    <fb>4781</fb>
    <v>11</v>
  </rv>
  <rv s="0">
    <v>536870912</v>
    <v>Helena</v>
    <v>097df9b7-6962-dbe8-2072-661fa4996ede</v>
    <v>en-IN</v>
    <v>Map</v>
  </rv>
  <rv s="1">
    <fb>409394</fb>
    <v>11</v>
  </rv>
  <rv s="1">
    <fb>497756</fb>
    <v>11</v>
  </rv>
  <rv s="2">
    <v>23</v>
    <v>9</v>
    <v>128</v>
    <v>7</v>
    <v>0</v>
    <v>Image of Montana</v>
  </rv>
  <rv s="0">
    <v>536870912</v>
    <v>Billings</v>
    <v>c0f552c6-eaaf-4d0b-806d-6017c2034bbb</v>
    <v>en-IN</v>
    <v>Map</v>
  </rv>
  <rv s="0">
    <v>805306368</v>
    <v>Greg Gianforte (Governor)</v>
    <v>d6243525-cd8a-23f1-fe91-bca377dc4fe8</v>
    <v>en-IN</v>
    <v>Generic</v>
  </rv>
  <rv s="0">
    <v>805306368</v>
    <v>Kristen Juras (Lieutenant governor)</v>
    <v>17151917-f12f-38da-5ee2-575494f79565</v>
    <v>en-IN</v>
    <v>Generic</v>
  </rv>
  <rv s="3">
    <v>29</v>
  </rv>
  <rv s="4">
    <v>https://www.bing.com/search?q=montana&amp;form=skydnc</v>
    <v>Learn more on Bing</v>
  </rv>
  <rv s="1">
    <fb>711</fb>
    <v>12</v>
  </rv>
  <rv s="1">
    <fb>47169</fb>
    <v>12</v>
  </rv>
  <rv s="1">
    <fb>193500</fb>
    <v>12</v>
  </rv>
  <rv s="1">
    <fb>2.41</fb>
    <v>13</v>
  </rv>
  <rv s="1">
    <fb>1084225</fb>
    <v>11</v>
  </rv>
  <rv s="1">
    <fb>0.17199999999999999</fb>
    <v>14</v>
  </rv>
  <rv s="1">
    <fb>6.6000000000000003E-2</fb>
    <v>15</v>
  </rv>
  <rv s="1">
    <fb>0.29499999999999998</fb>
    <v>14</v>
  </rv>
  <rv s="1">
    <fb>0.92799999999999994</fb>
    <v>14</v>
  </rv>
  <rv s="1">
    <fb>3.6000000000000004E-2</fb>
    <v>14</v>
  </rv>
  <rv s="1">
    <fb>0.63600000000000001</fb>
    <v>14</v>
  </rv>
  <rv s="1">
    <fb>9.0999999999999998E-2</fb>
    <v>14</v>
  </rv>
  <rv s="1">
    <fb>0.21899999999999997</fb>
    <v>14</v>
  </rv>
  <rv s="7">
    <v>#VALUE!</v>
    <v>en-IN</v>
    <v>447d6cd5-53f6-4c8f-bf6c-9ff228415c3b</v>
    <v>536870912</v>
    <v>1</v>
    <v>131</v>
    <v>55</v>
    <v>Montana</v>
    <v>7</v>
    <v>8</v>
    <v>Map</v>
    <v>9</v>
    <v>10</v>
    <v>US-MT</v>
    <v>691</v>
    <v>692</v>
    <v>693</v>
    <v>4</v>
    <v>Montana is a landlocked state in the Mountain West subregion of the Western United States. It borders Idaho to the west, North Dakota to the east, South Dakota to the southeast, Wyoming to the south, and the Canadian provinces of Alberta, ...</v>
    <v>694</v>
    <v>695</v>
    <v>696</v>
    <v>697</v>
    <v>700</v>
    <v>701</v>
    <v>702</v>
    <v>703</v>
    <v>704</v>
    <v>Montana</v>
    <v>16</v>
    <v>705</v>
    <v>706</v>
    <v>217</v>
    <v>707</v>
    <v>708</v>
    <v>364</v>
    <v>709</v>
    <v>19</v>
    <v>415</v>
    <v>710</v>
    <v>711</v>
    <v>712</v>
    <v>29</v>
    <v>713</v>
    <v>570</v>
    <v>714</v>
    <v>167</v>
    <v>26</v>
    <v>Montana</v>
    <v>mdp/vdpid/21789</v>
  </rv>
  <rv s="1">
    <fb>200520</fb>
    <v>11</v>
  </rv>
  <rv s="1">
    <fb>8078</fb>
    <v>11</v>
  </rv>
  <rv s="0">
    <v>536870912</v>
    <v>Lincoln</v>
    <v>38974d3e-7769-4d06-b772-31a57932a126</v>
    <v>en-IN</v>
    <v>Map</v>
  </rv>
  <rv s="1">
    <fb>736613</fb>
    <v>11</v>
  </rv>
  <rv s="1">
    <fb>827156</fb>
    <v>11</v>
  </rv>
  <rv s="2">
    <v>24</v>
    <v>9</v>
    <v>132</v>
    <v>7</v>
    <v>0</v>
    <v>Image of Nebraska</v>
  </rv>
  <rv s="0">
    <v>536870912</v>
    <v>Omaha</v>
    <v>3e9b5a28-f96c-420a-8065-6b1bd5aba459</v>
    <v>en-IN</v>
    <v>Map</v>
  </rv>
  <rv s="0">
    <v>805306368</v>
    <v>Jim Pillen (Governor)</v>
    <v>d609858d-2007-ee0a-defb-14ae1c2ab4d3</v>
    <v>en-IN</v>
    <v>Generic</v>
  </rv>
  <rv s="0">
    <v>805306368</v>
    <v>Joe Kelly (Lieutenant governor)</v>
    <v>f92108f4-90b9-9d3b-9c97-08750cd4d3ee</v>
    <v>en-IN</v>
    <v>Generic</v>
  </rv>
  <rv s="3">
    <v>30</v>
  </rv>
  <rv s="4">
    <v>https://www.bing.com/search?q=nebraska&amp;form=skydnc</v>
    <v>Learn more on Bing</v>
  </rv>
  <rv s="1">
    <fb>726</fb>
    <v>12</v>
  </rv>
  <rv s="1">
    <fb>52997</fb>
    <v>12</v>
  </rv>
  <rv s="1">
    <fb>133200</fb>
    <v>12</v>
  </rv>
  <rv s="1">
    <fb>2.4700000000000002</fb>
    <v>13</v>
  </rv>
  <rv s="1">
    <fb>1961504</fb>
    <v>11</v>
  </rv>
  <rv s="1">
    <fb>4.4000000000000004E-2</fb>
    <v>14</v>
  </rv>
  <rv s="1">
    <fb>1.3999999999999999E-2</fb>
    <v>15</v>
  </rv>
  <rv s="1">
    <fb>0.29299999999999998</fb>
    <v>14</v>
  </rv>
  <rv s="1">
    <fb>0.69900000000000007</fb>
    <v>14</v>
  </rv>
  <rv s="1">
    <fb>7.2999999999999995E-2</fb>
    <v>14</v>
  </rv>
  <rv s="1">
    <fb>0.248</fb>
    <v>14</v>
  </rv>
  <rv s="1">
    <fb>0.8909999999999999</fb>
    <v>14</v>
  </rv>
  <rv s="7">
    <v>#VALUE!</v>
    <v>en-IN</v>
    <v>3e64ff5d-6b40-4dbe-91b1-0e554e892496</v>
    <v>536870912</v>
    <v>1</v>
    <v>135</v>
    <v>55</v>
    <v>Nebraska</v>
    <v>7</v>
    <v>8</v>
    <v>Map</v>
    <v>9</v>
    <v>10</v>
    <v>US-NE</v>
    <v>716</v>
    <v>717</v>
    <v>718</v>
    <v>4</v>
    <v>Nebraska is a triply landlocked state in the Midwestern region of the United States. It borders South Dakota to the north; Iowa to the east and Missouri to the southeast, both across the Missouri River; Kansas to the south; Colorado to the ...</v>
    <v>719</v>
    <v>720</v>
    <v>721</v>
    <v>722</v>
    <v>725</v>
    <v>726</v>
    <v>727</v>
    <v>728</v>
    <v>729</v>
    <v>Nebraska</v>
    <v>16</v>
    <v>730</v>
    <v>731</v>
    <v>732</v>
    <v>220</v>
    <v>733</v>
    <v>370</v>
    <v>734</v>
    <v>520</v>
    <v>588</v>
    <v>254</v>
    <v>688</v>
    <v>735</v>
    <v>29</v>
    <v>736</v>
    <v>415</v>
    <v>737</v>
    <v>466</v>
    <v>738</v>
    <v>Nebraska</v>
    <v>mdp/vdpid/22869</v>
  </rv>
  <rv s="1">
    <fb>286380</fb>
    <v>11</v>
  </rv>
  <rv s="1">
    <fb>17952</fb>
    <v>11</v>
  </rv>
  <rv s="0">
    <v>536870912</v>
    <v>Carson City</v>
    <v>f0c7f70e-d0c0-8645-b649-8550dc083057</v>
    <v>en-IN</v>
    <v>Map</v>
  </rv>
  <rv s="1">
    <fb>1016709</fb>
    <v>11</v>
  </rv>
  <rv s="1">
    <fb>1221698</fb>
    <v>11</v>
  </rv>
  <rv s="2">
    <v>25</v>
    <v>9</v>
    <v>136</v>
    <v>7</v>
    <v>0</v>
    <v>Image of Nevada</v>
  </rv>
  <rv s="0">
    <v>536870912</v>
    <v>Las Vegas</v>
    <v>26dfb75a-3573-4ff8-bbb3-b8cadaea23a8</v>
    <v>en-IN</v>
    <v>Map</v>
  </rv>
  <rv s="0">
    <v>805306368</v>
    <v>Joe Lombardo (Governor)</v>
    <v>65fbb35a-0e80-cfb3-c7b1-c64105f84476</v>
    <v>en-IN</v>
    <v>Generic</v>
  </rv>
  <rv s="0">
    <v>805306368</v>
    <v>Stavros Anthony (Lieutenant governor)</v>
    <v>7faa710d-04ef-671a-5f0d-95ba24654786</v>
    <v>en-IN</v>
    <v>Generic</v>
  </rv>
  <rv s="3">
    <v>31</v>
  </rv>
  <rv s="4">
    <v>https://www.bing.com/search?q=nevada&amp;form=skydnc</v>
    <v>Learn more on Bing</v>
  </rv>
  <rv s="1">
    <fb>973</fb>
    <v>12</v>
  </rv>
  <rv s="1">
    <fb>51847</fb>
    <v>12</v>
  </rv>
  <rv s="1">
    <fb>173700</fb>
    <v>12</v>
  </rv>
  <rv s="1">
    <fb>2.72</fb>
    <v>13</v>
  </rv>
  <rv s="1">
    <fb>3104614</fb>
    <v>11</v>
  </rv>
  <rv s="1">
    <fb>8.900000000000001E-2</fb>
    <v>14</v>
  </rv>
  <rv s="1">
    <fb>9.3000000000000013E-2</fb>
    <v>14</v>
  </rv>
  <rv s="1">
    <fb>0.192</fb>
    <v>14</v>
  </rv>
  <rv s="1">
    <fb>0.85099999999999998</fb>
    <v>14</v>
  </rv>
  <rv s="1">
    <fb>0.28100000000000003</fb>
    <v>14</v>
  </rv>
  <rv s="1">
    <fb>0.64</fb>
    <v>14</v>
  </rv>
  <rv s="1">
    <fb>0.23100000000000001</fb>
    <v>14</v>
  </rv>
  <rv s="1">
    <fb>0.75700000000000001</fb>
    <v>14</v>
  </rv>
  <rv s="3">
    <v>32</v>
  </rv>
  <rv s="8">
    <v>#VALUE!</v>
    <v>en-IN</v>
    <v>c2157d7e-617e-4517-80f8-1b08113afc14</v>
    <v>536870912</v>
    <v>1</v>
    <v>139</v>
    <v>60</v>
    <v>Nevada</v>
    <v>7</v>
    <v>8</v>
    <v>Map</v>
    <v>9</v>
    <v>10</v>
    <v>US-NV</v>
    <v>740</v>
    <v>741</v>
    <v>742</v>
    <v>4</v>
    <v>Nevada is a landlocked state in the Western region of the United States. It borders Oregon to the northwest, Idaho to the northeast, California to the west, Arizona to the southeast, and Utah to the east. Nevada is the 7th-most extensive, the ...</v>
    <v>743</v>
    <v>744</v>
    <v>745</v>
    <v>746</v>
    <v>749</v>
    <v>750</v>
    <v>751</v>
    <v>752</v>
    <v>753</v>
    <v>Nevada</v>
    <v>754</v>
    <v>755</v>
    <v>756</v>
    <v>414</v>
    <v>249</v>
    <v>317</v>
    <v>259</v>
    <v>757</v>
    <v>758</v>
    <v>759</v>
    <v>760</v>
    <v>761</v>
    <v>364</v>
    <v>369</v>
    <v>638</v>
    <v>762</v>
    <v>365</v>
    <v>763</v>
    <v>764</v>
    <v>Nevada</v>
    <v>mdp/vdpid/23035</v>
  </rv>
  <rv s="1">
    <fb>24214</fb>
    <v>11</v>
  </rv>
  <rv s="1">
    <fb>3796</fb>
    <v>11</v>
  </rv>
  <rv s="0">
    <v>536870912</v>
    <v>Concord</v>
    <v>d65980fb-3dad-44a3-6f66-92662eca6d4f</v>
    <v>en-IN</v>
    <v>Map</v>
  </rv>
  <rv s="1">
    <fb>520251</fb>
    <v>11</v>
  </rv>
  <rv s="1">
    <fb>625307</fb>
    <v>11</v>
  </rv>
  <rv s="2">
    <v>26</v>
    <v>9</v>
    <v>140</v>
    <v>7</v>
    <v>0</v>
    <v>Image of New Hampshire</v>
  </rv>
  <rv s="0">
    <v>536870912</v>
    <v>Manchester</v>
    <v>f86d8a4e-96a6-418e-8b73-417f59efae56</v>
    <v>en-IN</v>
    <v>Map</v>
  </rv>
  <rv s="0">
    <v>805306368</v>
    <v>Chris Sununu (Governor)</v>
    <v>acb323f4-1dc1-7ced-e197-253cb6df1495</v>
    <v>en-IN</v>
    <v>Generic</v>
  </rv>
  <rv s="3">
    <v>33</v>
  </rv>
  <rv s="4">
    <v>https://www.bing.com/search?q=new+hampshire&amp;form=skydnc</v>
    <v>Learn more on Bing</v>
  </rv>
  <rv s="1">
    <fb>1000</fb>
    <v>12</v>
  </rv>
  <rv s="1">
    <fb>66779</fb>
    <v>12</v>
  </rv>
  <rv s="1">
    <fb>237300</fb>
    <v>12</v>
  </rv>
  <rv s="1">
    <fb>1377529</fb>
    <v>11</v>
  </rv>
  <rv s="1">
    <fb>0.16500000000000001</fb>
    <v>14</v>
  </rv>
  <rv s="1">
    <fb>2.6000000000000002E-2</fb>
    <v>14</v>
  </rv>
  <rv s="1">
    <fb>0.34899999999999998</fb>
    <v>14</v>
  </rv>
  <rv s="1">
    <fb>0.92299999999999993</fb>
    <v>14</v>
  </rv>
  <rv s="1">
    <fb>0.68200000000000005</fb>
    <v>14</v>
  </rv>
  <rv s="1">
    <fb>0.19800000000000001</fb>
    <v>14</v>
  </rv>
  <rv s="1">
    <fb>0.93900000000000006</fb>
    <v>14</v>
  </rv>
  <rv s="10">
    <v>#VALUE!</v>
    <v>en-IN</v>
    <v>9ca71997-cc97-46eb-8911-fac32f80b0b1</v>
    <v>536870912</v>
    <v>1</v>
    <v>143</v>
    <v>144</v>
    <v>New Hampshire</v>
    <v>7</v>
    <v>8</v>
    <v>Map</v>
    <v>9</v>
    <v>102</v>
    <v>US-NH</v>
    <v>766</v>
    <v>767</v>
    <v>768</v>
    <v>4</v>
    <v>New Hampshire is a state in the New England region of the Northeastern United States. It borders Massachusetts to the south, Vermont to the west, Maine and the Gulf of Maine to the east, and the Canadian province of Quebec to the north. Of the ...</v>
    <v>769</v>
    <v>770</v>
    <v>771</v>
    <v>772</v>
    <v>774</v>
    <v>775</v>
    <v>776</v>
    <v>777</v>
    <v>778</v>
    <v>New Hampshire</v>
    <v>16</v>
    <v>730</v>
    <v>779</v>
    <v>157</v>
    <v>780</v>
    <v>490</v>
    <v>781</v>
    <v>782</v>
    <v>362</v>
    <v>444</v>
    <v>783</v>
    <v>22</v>
    <v>784</v>
    <v>317</v>
    <v>165</v>
    <v>785</v>
    <v>546</v>
    <v>786</v>
    <v>35</v>
    <v>New Hampshire</v>
    <v>mdp/vdpid/23097</v>
  </rv>
  <rv s="1">
    <fb>22591.4</fb>
    <v>11</v>
  </rv>
  <rv s="1">
    <fb>26793</fb>
    <v>11</v>
  </rv>
  <rv s="0">
    <v>536870912</v>
    <v>Trenton</v>
    <v>6fa8f821-25c7-45dc-ab44-318e7657779c</v>
    <v>en-IN</v>
    <v>Map</v>
  </rv>
  <rv s="1">
    <fb>3189486</fb>
    <v>11</v>
  </rv>
  <rv s="1">
    <fb>3604409</fb>
    <v>11</v>
  </rv>
  <rv s="2">
    <v>27</v>
    <v>9</v>
    <v>145</v>
    <v>7</v>
    <v>0</v>
    <v>Image of New Jersey</v>
  </rv>
  <rv s="0">
    <v>536870912</v>
    <v>Newark</v>
    <v>12526fe6-792c-45e6-8124-54fec8a5d9e0</v>
    <v>en-IN</v>
    <v>Map</v>
  </rv>
  <rv s="0">
    <v>805306368</v>
    <v>Phil Murphy (Governor)</v>
    <v>5f2e6941-5a52-30bf-801e-af03a8a1c6f8</v>
    <v>en-IN</v>
    <v>Generic</v>
  </rv>
  <rv s="0">
    <v>805306368</v>
    <v>Tahesha Way (Lieutenant governor)</v>
    <v>f27ba542-e503-cdab-ab90-93caed490f68</v>
    <v>en-IN</v>
    <v>Generic</v>
  </rv>
  <rv s="0">
    <v>805306368</v>
    <v>Bob Menendez (Senate)</v>
    <v>c6ef2717-08b7-ea7c-9b8f-e45aff0d510f</v>
    <v>en-IN</v>
    <v>Generic</v>
  </rv>
  <rv s="0">
    <v>805306368</v>
    <v>Cory Booker (Senate)</v>
    <v>d883e813-4e4d-8245-2d50-b9f9e13072c6</v>
    <v>en-IN</v>
    <v>Generic</v>
  </rv>
  <rv s="3">
    <v>34</v>
  </rv>
  <rv s="4">
    <v>https://www.bing.com/search?q=new+jersey&amp;form=skydnc</v>
    <v>Learn more on Bing</v>
  </rv>
  <rv s="1">
    <fb>1192</fb>
    <v>12</v>
  </rv>
  <rv s="1">
    <fb>72093</fb>
    <v>12</v>
  </rv>
  <rv s="1">
    <fb>315900</fb>
    <v>12</v>
  </rv>
  <rv s="1">
    <fb>9288994</fb>
    <v>11</v>
  </rv>
  <rv s="1">
    <fb>0.15</fb>
    <v>14</v>
  </rv>
  <rv s="1">
    <fb>0.36799999999999999</fb>
    <v>14</v>
  </rv>
  <rv s="1">
    <fb>0.14800000000000002</fb>
    <v>14</v>
  </rv>
  <rv s="1">
    <fb>0.217</fb>
    <v>14</v>
  </rv>
  <rv s="1">
    <fb>0.8859999999999999</fb>
    <v>14</v>
  </rv>
  <rv s="1">
    <fb>0.65900000000000003</fb>
    <v>14</v>
  </rv>
  <rv s="1">
    <fb>5.9000000000000004E-2</fb>
    <v>14</v>
  </rv>
  <rv s="1">
    <fb>0.72599999999999998</fb>
    <v>14</v>
  </rv>
  <rv s="5">
    <v>#VALUE!</v>
    <v>en-IN</v>
    <v>05277898-b62b-4878-8632-09d29756a2ff</v>
    <v>536870912</v>
    <v>1</v>
    <v>148</v>
    <v>5</v>
    <v>New Jersey</v>
    <v>7</v>
    <v>8</v>
    <v>Map</v>
    <v>9</v>
    <v>10</v>
    <v>US-NJ</v>
    <v>788</v>
    <v>789</v>
    <v>790</v>
    <v>4</v>
    <v>New Jersey is a state situated within both the Mid-Atlantic and Northeastern regions of the United States. It is the most densely populated of all 50 U.S. states, and is situated at the center of the Northeast megalopolis. New Jersey is bordered ...</v>
    <v>791</v>
    <v>792</v>
    <v>793</v>
    <v>794</v>
    <v>799</v>
    <v>800</v>
    <v>801</v>
    <v>802</v>
    <v>803</v>
    <v>New Jersey</v>
    <v>16</v>
    <v>334</v>
    <v>804</v>
    <v>73</v>
    <v>805</v>
    <v>391</v>
    <v>421</v>
    <v>806</v>
    <v>807</v>
    <v>808</v>
    <v>809</v>
    <v>313</v>
    <v>810</v>
    <v>29</v>
    <v>588</v>
    <v>415</v>
    <v>491</v>
    <v>811</v>
    <v>812</v>
    <v>35</v>
    <v>New Jersey</v>
    <v>mdp/vdpid/23117</v>
  </rv>
  <rv s="1">
    <fb>315194</fb>
    <v>11</v>
  </rv>
  <rv s="1">
    <fb>4863</fb>
    <v>11</v>
  </rv>
  <rv s="0">
    <v>536870912</v>
    <v>Santa Fe</v>
    <v>4b18f381-d510-4934-8a88-4507135c578d</v>
    <v>en-IN</v>
    <v>Map</v>
  </rv>
  <rv s="1">
    <fb>763603</fb>
    <v>11</v>
  </rv>
  <rv s="1">
    <fb>917568</fb>
    <v>11</v>
  </rv>
  <rv s="2">
    <v>28</v>
    <v>9</v>
    <v>149</v>
    <v>7</v>
    <v>0</v>
    <v>Image of New Mexico</v>
  </rv>
  <rv s="0">
    <v>536870912</v>
    <v>Albuquerque</v>
    <v>7fffaaf6-e694-4095-be90-f6492cadbd58</v>
    <v>en-IN</v>
    <v>Map</v>
  </rv>
  <rv s="0">
    <v>805306368</v>
    <v>Michelle Lujan Grisham (Governor)</v>
    <v>fe49b454-a2aa-4dfe-a1ba-763d379a487f</v>
    <v>en-IN</v>
    <v>Generic</v>
  </rv>
  <rv s="0">
    <v>805306368</v>
    <v>Howie Morales (Lieutenant governor)</v>
    <v>d94f2150-c331-242b-1da6-e02f93039204</v>
    <v>en-IN</v>
    <v>Generic</v>
  </rv>
  <rv s="3">
    <v>35</v>
  </rv>
  <rv s="4">
    <v>https://www.bing.com/search?q=new+mexico&amp;form=skydnc</v>
    <v>Learn more on Bing</v>
  </rv>
  <rv s="1">
    <fb>44963</fb>
    <v>12</v>
  </rv>
  <rv s="1">
    <fb>160300</fb>
    <v>12</v>
  </rv>
  <rv s="1">
    <fb>2117522</fb>
    <v>11</v>
  </rv>
  <rv s="1">
    <fb>0.105</fb>
    <v>15</v>
  </rv>
  <rv s="1">
    <fb>0.26300000000000001</fb>
    <v>14</v>
  </rv>
  <rv s="1">
    <fb>0.48</fb>
    <v>14</v>
  </rv>
  <rv s="1">
    <fb>0.10099999999999999</fb>
    <v>14</v>
  </rv>
  <rv s="1">
    <fb>0.23800000000000002</fb>
    <v>14</v>
  </rv>
  <rv s="1">
    <fb>0.82499999999999996</fb>
    <v>14</v>
  </rv>
  <rv s="11">
    <v>#VALUE!</v>
    <v>en-IN</v>
    <v>a16d3636-4349-41c7-a77e-89e34b26a8ad</v>
    <v>536870912</v>
    <v>1</v>
    <v>152</v>
    <v>153</v>
    <v>New Mexico</v>
    <v>7</v>
    <v>8</v>
    <v>Map</v>
    <v>9</v>
    <v>10</v>
    <v>US-NM</v>
    <v>814</v>
    <v>815</v>
    <v>816</v>
    <v>4</v>
    <v>New Mexico is a landlocked state in the Southwestern region of the United States. It is one of the Mountain States of the southern Rocky Mountains, sharing the Four Corners region with Utah, Colorado, and Arizona. It also borders Texas to the ...</v>
    <v>817</v>
    <v>818</v>
    <v>819</v>
    <v>820</v>
    <v>823</v>
    <v>824</v>
    <v>535</v>
    <v>825</v>
    <v>826</v>
    <v>New Mexico</v>
    <v>563</v>
    <v>827</v>
    <v>661</v>
    <v>279</v>
    <v>828</v>
    <v>73</v>
    <v>829</v>
    <v>781</v>
    <v>253</v>
    <v>493</v>
    <v>830</v>
    <v>494</v>
    <v>257</v>
    <v>831</v>
    <v>186</v>
    <v>832</v>
    <v>222</v>
    <v>833</v>
    <v>New Mexico</v>
    <v>mdp/vdpid/23132</v>
  </rv>
  <rv s="1">
    <fb>141300</fb>
    <v>11</v>
  </rv>
  <rv s="1">
    <fb>33711</fb>
    <v>11</v>
  </rv>
  <rv s="0">
    <v>536870912</v>
    <v>Albany</v>
    <v>62ca8245-972e-448d-af38-345d4a958798</v>
    <v>en-IN</v>
    <v>Map</v>
  </rv>
  <rv s="1">
    <fb>7262279</fb>
    <v>11</v>
  </rv>
  <rv s="1">
    <fb>8231687</fb>
    <v>11</v>
  </rv>
  <rv s="2">
    <v>29</v>
    <v>9</v>
    <v>154</v>
    <v>7</v>
    <v>0</v>
    <v>Image of New York</v>
  </rv>
  <rv s="0">
    <v>805306368</v>
    <v>Kathy Hochul (Governor)</v>
    <v>df92839d-3205-3454-b70c-aeefc37041a6</v>
    <v>en-IN</v>
    <v>Generic</v>
  </rv>
  <rv s="0">
    <v>805306368</v>
    <v>Antonio Delgado (Lieutenant governor)</v>
    <v>c20a119d-42bf-2146-a5a5-f4ec19b8a648</v>
    <v>en-IN</v>
    <v>Generic</v>
  </rv>
  <rv s="0">
    <v>805306368</v>
    <v>Chuck Schumer (Senate)</v>
    <v>d606edaa-bebe-be4b-5e66-17b8a58806b2</v>
    <v>en-IN</v>
    <v>Generic</v>
  </rv>
  <rv s="0">
    <v>805306368</v>
    <v>Kirsten Gillibrand (Senate)</v>
    <v>ae592704-1bd7-e270-aa09-cb6ec83b3467</v>
    <v>en-IN</v>
    <v>Generic</v>
  </rv>
  <rv s="3">
    <v>36</v>
  </rv>
  <rv s="4">
    <v>https://www.bing.com/search?q=new+york+state&amp;form=skydnc</v>
    <v>Learn more on Bing</v>
  </rv>
  <rv s="1">
    <fb>1132</fb>
    <v>12</v>
  </rv>
  <rv s="1">
    <fb>59269</fb>
    <v>12</v>
  </rv>
  <rv s="1">
    <fb>283400</fb>
    <v>12</v>
  </rv>
  <rv s="1">
    <fb>20201249</fb>
    <v>11</v>
  </rv>
  <rv s="1">
    <fb>0.34200000000000003</fb>
    <v>14</v>
  </rv>
  <rv s="1">
    <fb>0.17600000000000002</fb>
    <v>14</v>
  </rv>
  <rv s="1">
    <fb>0.85599999999999998</fb>
    <v>14</v>
  </rv>
  <rv s="1">
    <fb>0.63300000000000001</fb>
    <v>14</v>
  </rv>
  <rv s="1">
    <fb>0.70099999999999996</fb>
    <v>14</v>
  </rv>
  <rv s="8">
    <v>#VALUE!</v>
    <v>en-IN</v>
    <v>caeb7b9a-f5d7-4686-8fb5-cf7628296b13</v>
    <v>536870912</v>
    <v>1</v>
    <v>157</v>
    <v>60</v>
    <v>New York</v>
    <v>7</v>
    <v>8</v>
    <v>Map</v>
    <v>9</v>
    <v>10</v>
    <v>US-NY</v>
    <v>835</v>
    <v>836</v>
    <v>837</v>
    <v>4</v>
    <v>New York, sometimes called New York State, is a state in the Northeastern region of the United States. A Mid-Atlantic state, New York borders New England, and has an international border with Canada. With almost 19.6 million residents, it is the ...</v>
    <v>838</v>
    <v>839</v>
    <v>840</v>
    <v>56</v>
    <v>845</v>
    <v>846</v>
    <v>847</v>
    <v>848</v>
    <v>849</v>
    <v>New York</v>
    <v>306</v>
    <v>850</v>
    <v>31</v>
    <v>805</v>
    <v>188</v>
    <v>343</v>
    <v>851</v>
    <v>852</v>
    <v>517</v>
    <v>853</v>
    <v>539</v>
    <v>854</v>
    <v>29</v>
    <v>361</v>
    <v>441</v>
    <v>255</v>
    <v>167</v>
    <v>855</v>
    <v>35</v>
    <v>New York</v>
    <v>mdp/vdpid/23161</v>
  </rv>
  <rv s="1">
    <fb>139390</fb>
    <v>11</v>
  </rv>
  <rv s="1">
    <fb>60550</fb>
    <v>11</v>
  </rv>
  <rv s="0">
    <v>536870912</v>
    <v>Raleigh</v>
    <v>7b706445-83c5-46a4-bb70-cff23cd555d3</v>
    <v>en-IN</v>
    <v>Map</v>
  </rv>
  <rv s="1">
    <fb>3775581</fb>
    <v>11</v>
  </rv>
  <rv s="1">
    <fb>4540498</fb>
    <v>11</v>
  </rv>
  <rv s="2">
    <v>30</v>
    <v>9</v>
    <v>158</v>
    <v>7</v>
    <v>0</v>
    <v>Image of North Carolina</v>
  </rv>
  <rv s="0">
    <v>536870912</v>
    <v>Charlotte</v>
    <v>e6558399-4151-4390-ad12-f2a72b268ce7</v>
    <v>en-IN</v>
    <v>Map</v>
  </rv>
  <rv s="0">
    <v>805306368</v>
    <v>Roy Cooper (Governor)</v>
    <v>820bd6b0-5fb7-750e-f669-ed2a8611d0dd</v>
    <v>en-IN</v>
    <v>Generic</v>
  </rv>
  <rv s="0">
    <v>805306368</v>
    <v>Mark Robinson (Lieutenant governor)</v>
    <v>d93d9a6d-8231-1646-b92c-00ca50d3db23</v>
    <v>en-IN</v>
    <v>Generic</v>
  </rv>
  <rv s="3">
    <v>37</v>
  </rv>
  <rv s="4">
    <v>https://www.bing.com/search?q=north+carolina&amp;form=skydnc</v>
    <v>Learn more on Bing</v>
  </rv>
  <rv s="1">
    <fb>797</fb>
    <v>12</v>
  </rv>
  <rv s="1">
    <fb>46868</fb>
    <v>12</v>
  </rv>
  <rv s="1">
    <fb>154900</fb>
    <v>12</v>
  </rv>
  <rv s="1">
    <fb>2.54</fb>
    <v>13</v>
  </rv>
  <rv s="1">
    <fb>10439388</fb>
    <v>11</v>
  </rv>
  <rv s="1">
    <fb>0.151</fb>
    <v>14</v>
  </rv>
  <rv s="1">
    <fb>0.28399999999999997</fb>
    <v>14</v>
  </rv>
  <rv s="1">
    <fb>0.221</fb>
    <v>14</v>
  </rv>
  <rv s="1">
    <fb>0.61799999999999999</fb>
    <v>14</v>
  </rv>
  <rv s="1">
    <fb>0.22800000000000001</fb>
    <v>14</v>
  </rv>
  <rv s="1">
    <fb>0.71200000000000008</fb>
    <v>14</v>
  </rv>
  <rv s="5">
    <v>#VALUE!</v>
    <v>en-IN</v>
    <v>9e2bf053-dd80-4646-8f26-65075e7085c0</v>
    <v>536870912</v>
    <v>1</v>
    <v>161</v>
    <v>5</v>
    <v>North Carolina</v>
    <v>7</v>
    <v>8</v>
    <v>Map</v>
    <v>9</v>
    <v>10</v>
    <v>US-NC</v>
    <v>857</v>
    <v>858</v>
    <v>859</v>
    <v>4</v>
    <v>North Carolina is a state in the Southeastern region of the United States. It is bordered by Virginia to the north, the Atlantic Ocean to the east, South Carolina to the south, Georgia to the southwest, and Tennessee to the west. The state is ...</v>
    <v>860</v>
    <v>861</v>
    <v>862</v>
    <v>863</v>
    <v>866</v>
    <v>867</v>
    <v>868</v>
    <v>869</v>
    <v>870</v>
    <v>North Carolina</v>
    <v>16</v>
    <v>871</v>
    <v>872</v>
    <v>198</v>
    <v>873</v>
    <v>249</v>
    <v>310</v>
    <v>874</v>
    <v>875</v>
    <v>641</v>
    <v>423</v>
    <v>713</v>
    <v>876</v>
    <v>29</v>
    <v>308</v>
    <v>415</v>
    <v>877</v>
    <v>167</v>
    <v>878</v>
    <v>35</v>
    <v>North Carolina</v>
    <v>mdp/vdpid/23611</v>
  </rv>
  <rv s="1">
    <fb>183108</fb>
    <v>11</v>
  </rv>
  <rv s="1">
    <fb>3981</fb>
    <v>11</v>
  </rv>
  <rv s="0">
    <v>536870912</v>
    <v>Bismarck</v>
    <v>9fa1be97-4895-ee5c-303c-a38472229e49</v>
    <v>en-IN</v>
    <v>Map</v>
  </rv>
  <rv s="1">
    <fb>299638</fb>
    <v>11</v>
  </rv>
  <rv s="1">
    <fb>368624</fb>
    <v>11</v>
  </rv>
  <rv s="2">
    <v>31</v>
    <v>9</v>
    <v>162</v>
    <v>7</v>
    <v>0</v>
    <v>Image of North Dakota</v>
  </rv>
  <rv s="0">
    <v>536870912</v>
    <v>Fargo</v>
    <v>4886dae3-b8ea-4b19-b601-d775aa06fa2d</v>
    <v>en-IN</v>
    <v>Map</v>
  </rv>
  <rv s="0">
    <v>805306368</v>
    <v>Doug Burgum (Governor)</v>
    <v>bb103f6f-7e47-352a-494f-2d7f17bb6a39</v>
    <v>en-IN</v>
    <v>Generic</v>
  </rv>
  <rv s="0">
    <v>805306368</v>
    <v>Tammy Miller (Lieutenant governor)</v>
    <v>07b3e532-f0a1-1ae2-81bc-999d3e0c75a9</v>
    <v>en-IN</v>
    <v>Generic</v>
  </rv>
  <rv s="3">
    <v>38</v>
  </rv>
  <rv s="4">
    <v>https://www.bing.com/search?q=north+dakota&amp;form=skydnc</v>
    <v>Learn more on Bing</v>
  </rv>
  <rv s="1">
    <fb>709</fb>
    <v>12</v>
  </rv>
  <rv s="1">
    <fb>57181</fb>
    <v>12</v>
  </rv>
  <rv s="1">
    <fb>153800</fb>
    <v>12</v>
  </rv>
  <rv s="1">
    <fb>2.3199999999999998</fb>
    <v>13</v>
  </rv>
  <rv s="1">
    <fb>779094</fb>
    <v>11</v>
  </rv>
  <rv s="1">
    <fb>0.127</fb>
    <v>14</v>
  </rv>
  <rv s="1">
    <fb>5.5E-2</fb>
    <v>15</v>
  </rv>
  <rv s="1">
    <fb>0.27699999999999997</fb>
    <v>14</v>
  </rv>
  <rv s="1">
    <fb>0.91700000000000004</fb>
    <v>14</v>
  </rv>
  <rv s="1">
    <fb>0.69299999999999995</fb>
    <v>14</v>
  </rv>
  <rv s="1">
    <fb>7.0000000000000007E-2</fb>
    <v>14</v>
  </rv>
  <rv s="5">
    <v>#VALUE!</v>
    <v>en-IN</v>
    <v>77fbc744-3efe-4aa9-9e8e-f8034f06b941</v>
    <v>536870912</v>
    <v>1</v>
    <v>165</v>
    <v>5</v>
    <v>North Dakota</v>
    <v>7</v>
    <v>8</v>
    <v>Map</v>
    <v>9</v>
    <v>10</v>
    <v>US-ND</v>
    <v>880</v>
    <v>881</v>
    <v>882</v>
    <v>4</v>
    <v>North Dakota is a landlocked U.S. state in the Upper Midwest, named after the indigenous Dakota Sioux. It is bordered by the Canadian provinces of Saskatchewan and Manitoba to the north and by the U.S. states of Minnesota to the east, South ...</v>
    <v>883</v>
    <v>884</v>
    <v>885</v>
    <v>886</v>
    <v>889</v>
    <v>890</v>
    <v>891</v>
    <v>892</v>
    <v>893</v>
    <v>North Dakota</v>
    <v>16</v>
    <v>894</v>
    <v>895</v>
    <v>896</v>
    <v>390</v>
    <v>897</v>
    <v>157</v>
    <v>898</v>
    <v>441</v>
    <v>250</v>
    <v>899</v>
    <v>160</v>
    <v>900</v>
    <v>29</v>
    <v>27</v>
    <v>415</v>
    <v>259</v>
    <v>901</v>
    <v>809</v>
    <v>169</v>
    <v>North Dakota</v>
    <v>mdp/vdpid/23624</v>
  </rv>
  <rv s="1">
    <fb>116096</fb>
    <v>11</v>
  </rv>
  <rv s="1">
    <fb>22816</fb>
    <v>11</v>
  </rv>
  <rv s="0">
    <v>536870912</v>
    <v>Columbus</v>
    <v>5b78da0b-6447-4f71-92b2-f1fafe94ba51</v>
    <v>en-IN</v>
    <v>Map</v>
  </rv>
  <rv s="1">
    <fb>4585084</fb>
    <v>11</v>
  </rv>
  <rv s="1">
    <fb>5164361</fb>
    <v>11</v>
  </rv>
  <rv s="2">
    <v>32</v>
    <v>9</v>
    <v>166</v>
    <v>7</v>
    <v>0</v>
    <v>Image of Ohio</v>
  </rv>
  <rv s="0">
    <v>805306368</v>
    <v>Mike DeWine (Governor)</v>
    <v>ba3cf2bc-483c-6746-4369-a5b07e33c8ea</v>
    <v>en-IN</v>
    <v>Generic</v>
  </rv>
  <rv s="0">
    <v>805306368</v>
    <v>Jon A. Husted (Lieutenant governor)</v>
    <v>98c16a0c-0820-d45d-b6c8-e3b9090fb0f6</v>
    <v>en-IN</v>
    <v>Generic</v>
  </rv>
  <rv s="3">
    <v>39</v>
  </rv>
  <rv s="4">
    <v>https://www.bing.com/search?q=ohio&amp;form=skydnc</v>
    <v>Learn more on Bing</v>
  </rv>
  <rv s="1">
    <fb>730</fb>
    <v>12</v>
  </rv>
  <rv s="1">
    <fb>49429</fb>
    <v>12</v>
  </rv>
  <rv s="1">
    <fb>129900</fb>
    <v>12</v>
  </rv>
  <rv s="1">
    <fb>2.46</fb>
    <v>13</v>
  </rv>
  <rv s="1">
    <fb>11799448</fb>
    <v>11</v>
  </rv>
  <rv s="1">
    <fb>0.159</fb>
    <v>14</v>
  </rv>
  <rv s="1">
    <fb>0.26100000000000001</fb>
    <v>14</v>
  </rv>
  <rv s="1">
    <fb>9.9000000000000005E-2</fb>
    <v>14</v>
  </rv>
  <rv s="1">
    <fb>0.82700000000000007</fb>
    <v>14</v>
  </rv>
  <rv s="8">
    <v>#VALUE!</v>
    <v>en-IN</v>
    <v>6f3df7da-1ef6-48e3-b2b3-b5b5fce3e846</v>
    <v>536870912</v>
    <v>1</v>
    <v>169</v>
    <v>60</v>
    <v>Ohio</v>
    <v>7</v>
    <v>8</v>
    <v>Map</v>
    <v>9</v>
    <v>10</v>
    <v>US-OH</v>
    <v>903</v>
    <v>904</v>
    <v>905</v>
    <v>4</v>
    <v>Ohio is a state in the Midwestern region of the United States. Ohio borders Lake Erie to the north, Pennsylvania to the east, West Virginia to the southeast, Kentucky to the southwest, Indiana to the west, and Michigan to the northwest. Of the ...</v>
    <v>906</v>
    <v>907</v>
    <v>908</v>
    <v>905</v>
    <v>911</v>
    <v>912</v>
    <v>913</v>
    <v>914</v>
    <v>915</v>
    <v>Ohio</v>
    <v>916</v>
    <v>917</v>
    <v>660</v>
    <v>918</v>
    <v>490</v>
    <v>415</v>
    <v>919</v>
    <v>896</v>
    <v>638</v>
    <v>738</v>
    <v>711</v>
    <v>854</v>
    <v>29</v>
    <v>920</v>
    <v>415</v>
    <v>70</v>
    <v>167</v>
    <v>921</v>
    <v>35</v>
    <v>Ohio</v>
    <v>mdp/vdpid/24230</v>
  </rv>
  <rv s="1">
    <fb>181195</fb>
    <v>11</v>
  </rv>
  <rv s="1">
    <fb>12092</fb>
    <v>11</v>
  </rv>
  <rv s="0">
    <v>536870912</v>
    <v>Oklahoma City</v>
    <v>59d212a0-2f5f-4681-a7a0-a8a6e25853e1</v>
    <v>en-IN</v>
    <v>Map</v>
  </rv>
  <rv s="1">
    <fb>1455321</fb>
    <v>11</v>
  </rv>
  <rv s="1">
    <fb>1721045</fb>
    <v>11</v>
  </rv>
  <rv s="2">
    <v>33</v>
    <v>9</v>
    <v>170</v>
    <v>7</v>
    <v>0</v>
    <v>Image of Oklahoma</v>
  </rv>
  <rv s="0">
    <v>805306368</v>
    <v>Kevin Stitt (Governor)</v>
    <v>50460cc8-b10e-ddcd-8554-9a0e8a8aa526</v>
    <v>en-IN</v>
    <v>Generic</v>
  </rv>
  <rv s="0">
    <v>805306368</v>
    <v>Matt Pinnell (Lieutenant governor)</v>
    <v>189caae5-49b2-e53b-db23-b10a7ec5d36b</v>
    <v>en-IN</v>
    <v>Generic</v>
  </rv>
  <rv s="0">
    <v>805306368</v>
    <v>James Lankford (Senate)</v>
    <v>9bfa929f-1dbf-4884-2bbc-ecde4793ee48</v>
    <v>en-IN</v>
    <v>Generic</v>
  </rv>
  <rv s="0">
    <v>805306368</v>
    <v>Markwayne Mullin (Senate)</v>
    <v>05fad978-d35b-4dc0-b57e-e3afb8372ed3</v>
    <v>en-IN</v>
    <v>Generic</v>
  </rv>
  <rv s="3">
    <v>40</v>
  </rv>
  <rv s="4">
    <v>https://www.bing.com/search?q=oklahoma&amp;form=skydnc</v>
    <v>Learn more on Bing</v>
  </rv>
  <rv s="1">
    <fb>727</fb>
    <v>12</v>
  </rv>
  <rv s="1">
    <fb>46879</fb>
    <v>12</v>
  </rv>
  <rv s="1">
    <fb>117900</fb>
    <v>12</v>
  </rv>
  <rv s="1">
    <fb>3959353</fb>
    <v>11</v>
  </rv>
  <rv s="1">
    <fb>9.0999999999999998E-2</fb>
    <v>15</v>
  </rv>
  <rv s="1">
    <fb>7.8E-2</fb>
    <v>14</v>
  </rv>
  <rv s="1">
    <fb>0.61099999999999999</fb>
    <v>14</v>
  </rv>
  <rv s="1">
    <fb>0.113</fb>
    <v>14</v>
  </rv>
  <rv s="1">
    <fb>0.24600000000000002</fb>
    <v>14</v>
  </rv>
  <rv s="1">
    <fb>0.748</fb>
    <v>14</v>
  </rv>
  <rv s="7">
    <v>#VALUE!</v>
    <v>en-IN</v>
    <v>cbcf556f-952a-4665-bb95-0500b27f9976</v>
    <v>536870912</v>
    <v>1</v>
    <v>173</v>
    <v>55</v>
    <v>Oklahoma</v>
    <v>7</v>
    <v>8</v>
    <v>Map</v>
    <v>9</v>
    <v>10</v>
    <v>US-OK</v>
    <v>923</v>
    <v>924</v>
    <v>925</v>
    <v>4</v>
    <v>Oklahoma is a state in the South Central region of the United States. It borders Texas to the south and west, Kansas to the north, Missouri to the northeast, Arkansas to the east, New Mexico to the west, and Colorado to the northwest. Partially ...</v>
    <v>926</v>
    <v>927</v>
    <v>928</v>
    <v>925</v>
    <v>933</v>
    <v>934</v>
    <v>935</v>
    <v>936</v>
    <v>937</v>
    <v>Oklahoma</v>
    <v>16</v>
    <v>277</v>
    <v>938</v>
    <v>281</v>
    <v>220</v>
    <v>939</v>
    <v>289</v>
    <v>416</v>
    <v>940</v>
    <v>620</v>
    <v>314</v>
    <v>831</v>
    <v>941</v>
    <v>257</v>
    <v>942</v>
    <v>167</v>
    <v>943</v>
    <v>466</v>
    <v>944</v>
    <v>Oklahoma</v>
    <v>mdp/vdpid/24293</v>
  </rv>
  <rv s="1">
    <fb>255026</fb>
    <v>11</v>
  </rv>
  <rv s="1">
    <fb>19586</fb>
    <v>11</v>
  </rv>
  <rv s="0">
    <v>536870912</v>
    <v>Salem</v>
    <v>181e3c46-a4b5-41c5-a74f-486f15e8dc58</v>
    <v>en-IN</v>
    <v>Map</v>
  </rv>
  <rv s="1">
    <fb>1533430</fb>
    <v>11</v>
  </rv>
  <rv s="1">
    <fb>1732786</fb>
    <v>11</v>
  </rv>
  <rv s="2">
    <v>34</v>
    <v>9</v>
    <v>174</v>
    <v>7</v>
    <v>0</v>
    <v>Image of Oregon</v>
  </rv>
  <rv s="0">
    <v>536870912</v>
    <v>Portland</v>
    <v>5658ef8a-9267-4851-b335-72bc82329a4e</v>
    <v>en-IN</v>
    <v>Map</v>
  </rv>
  <rv s="0">
    <v>805306368</v>
    <v>Tina Kotek (Governor)</v>
    <v>84ac333f-9a13-39da-fbda-a943cbce407a</v>
    <v>en-IN</v>
    <v>Generic</v>
  </rv>
  <rv s="0">
    <v>805306368</v>
    <v>LaVonne Griffin-Valade (Secretary of state)</v>
    <v>c08ed1c5-ad98-a2b1-4afe-142a4e29ee93</v>
    <v>en-IN</v>
    <v>Generic</v>
  </rv>
  <rv s="3">
    <v>41</v>
  </rv>
  <rv s="4">
    <v>https://www.bing.com/search?q=oregon&amp;form=skydnc</v>
    <v>Learn more on Bing</v>
  </rv>
  <rv s="1">
    <fb>51243</fb>
    <v>12</v>
  </rv>
  <rv s="1">
    <fb>2.5099999999999998</fb>
    <v>13</v>
  </rv>
  <rv s="1">
    <fb>4237256</fb>
    <v>11</v>
  </rv>
  <rv s="1">
    <fb>0.16399999999999998</fb>
    <v>14</v>
  </rv>
  <rv s="1">
    <fb>1.8000000000000002E-2</fb>
    <v>15</v>
  </rv>
  <rv s="1">
    <fb>0.308</fb>
    <v>14</v>
  </rv>
  <rv s="1">
    <fb>0.621</fb>
    <v>14</v>
  </rv>
  <rv s="1">
    <fb>3.7000000000000005E-2</fb>
    <v>14</v>
  </rv>
  <rv s="1">
    <fb>0.214</fb>
    <v>14</v>
  </rv>
  <rv s="1">
    <fb>0.87599999999999989</fb>
    <v>14</v>
  </rv>
  <rv s="8">
    <v>#VALUE!</v>
    <v>en-IN</v>
    <v>cacd36fd-7c62-43e2-a632-64a2a1811933</v>
    <v>536870912</v>
    <v>1</v>
    <v>177</v>
    <v>60</v>
    <v>Oregon</v>
    <v>7</v>
    <v>8</v>
    <v>Map</v>
    <v>9</v>
    <v>10</v>
    <v>US-OR</v>
    <v>946</v>
    <v>947</v>
    <v>948</v>
    <v>4</v>
    <v>Oregon is a state in the Pacific Northwest region of the United States. Oregon is a part of the Western United States, with the Columbia River delineating much of Oregon's northern boundary with Washington, while the Snake River delineates much ...</v>
    <v>949</v>
    <v>950</v>
    <v>951</v>
    <v>952</v>
    <v>955</v>
    <v>956</v>
    <v>385</v>
    <v>957</v>
    <v>778</v>
    <v>Oregon</v>
    <v>958</v>
    <v>959</v>
    <v>27</v>
    <v>960</v>
    <v>961</v>
    <v>732</v>
    <v>962</v>
    <v>415</v>
    <v>920</v>
    <v>592</v>
    <v>896</v>
    <v>963</v>
    <v>614</v>
    <v>247</v>
    <v>964</v>
    <v>965</v>
    <v>444</v>
    <v>966</v>
    <v>231</v>
    <v>Oregon</v>
    <v>mdp/vdpid/24561</v>
  </rv>
  <rv s="1">
    <fb>3144.2455650000002</fb>
    <v>11</v>
  </rv>
  <rv s="1">
    <fb>1226</fb>
    <v>11</v>
  </rv>
  <rv s="0">
    <v>536870912</v>
    <v>Providence</v>
    <v>956379de-1782-455c-b2d8-1ba81c8965f1</v>
    <v>en-IN</v>
    <v>Map</v>
  </rv>
  <rv s="1">
    <fb>410602</fb>
    <v>11</v>
  </rv>
  <rv s="1">
    <fb>462589</fb>
    <v>11</v>
  </rv>
  <rv s="2">
    <v>35</v>
    <v>9</v>
    <v>178</v>
    <v>7</v>
    <v>0</v>
    <v>Image of Rhode Island</v>
  </rv>
  <rv s="0">
    <v>805306368</v>
    <v>Dan McKee (Governor)</v>
    <v>dbda6271-5323-1082-afca-f6c640e2a2a2</v>
    <v>en-IN</v>
    <v>Generic</v>
  </rv>
  <rv s="0">
    <v>805306368</v>
    <v>Sabina Matos (Lieutenant governor)</v>
    <v>9b5119d4-a14a-3b55-5548-376bb727ab80</v>
    <v>en-IN</v>
    <v>Generic</v>
  </rv>
  <rv s="3">
    <v>42</v>
  </rv>
  <rv s="4">
    <v>https://www.bing.com/search?q=rhode+island&amp;form=skydnc</v>
    <v>Learn more on Bing</v>
  </rv>
  <rv s="1">
    <fb>925</fb>
    <v>12</v>
  </rv>
  <rv s="1">
    <fb>56852</fb>
    <v>12</v>
  </rv>
  <rv s="1">
    <fb>238000</fb>
    <v>12</v>
  </rv>
  <rv s="1">
    <fb>1097379</fb>
    <v>11</v>
  </rv>
  <rv s="1">
    <fb>0.31900000000000001</fb>
    <v>14</v>
  </rv>
  <rv s="1">
    <fb>0.86199999999999999</fb>
    <v>14</v>
  </rv>
  <rv s="1">
    <fb>0.14400000000000002</fb>
    <v>14</v>
  </rv>
  <rv s="1">
    <fb>0.65500000000000003</fb>
    <v>14</v>
  </rv>
  <rv s="1">
    <fb>0.2</fb>
    <v>14</v>
  </rv>
  <rv s="8">
    <v>#VALUE!</v>
    <v>en-IN</v>
    <v>65a08f52-b469-4f7c-8353-9b3c0b2a5752</v>
    <v>536870912</v>
    <v>1</v>
    <v>181</v>
    <v>60</v>
    <v>Rhode Island</v>
    <v>7</v>
    <v>8</v>
    <v>Map</v>
    <v>9</v>
    <v>10</v>
    <v>US-RI</v>
    <v>968</v>
    <v>969</v>
    <v>970</v>
    <v>4</v>
    <v>Rhode Island is a state in the New England region of the Northeastern United States. It borders Connecticut to its west; Massachusetts to its north and east; and the Atlantic Ocean to its south via Rhode Island Sound and Block Island Sound; and ...</v>
    <v>971</v>
    <v>972</v>
    <v>973</v>
    <v>970</v>
    <v>976</v>
    <v>977</v>
    <v>978</v>
    <v>979</v>
    <v>980</v>
    <v>Rhode Island</v>
    <v>916</v>
    <v>981</v>
    <v>194</v>
    <v>440</v>
    <v>188</v>
    <v>711</v>
    <v>982</v>
    <v>445</v>
    <v>218</v>
    <v>983</v>
    <v>984</v>
    <v>985</v>
    <v>257</v>
    <v>756</v>
    <v>781</v>
    <v>986</v>
    <v>290</v>
    <v>191</v>
    <v>35</v>
    <v>Rhode Island</v>
    <v>mdp/vdpid/27664</v>
  </rv>
  <rv s="1">
    <fb>82931</fb>
    <v>11</v>
  </rv>
  <rv s="1">
    <fb>32165</fb>
    <v>11</v>
  </rv>
  <rv s="0">
    <v>536870912</v>
    <v>Columbia</v>
    <v>0c8f6663-0a97-4263-b3e1-3cfe0b623552</v>
    <v>en-IN</v>
    <v>Map</v>
  </rv>
  <rv s="1">
    <fb>1815094</fb>
    <v>11</v>
  </rv>
  <rv s="1">
    <fb>2236153</fb>
    <v>11</v>
  </rv>
  <rv s="2">
    <v>36</v>
    <v>9</v>
    <v>182</v>
    <v>7</v>
    <v>0</v>
    <v>Image of South Carolina</v>
  </rv>
  <rv s="0">
    <v>536870912</v>
    <v>Charleston</v>
    <v>cebb4aca-ea5b-40ca-99c1-dba28163d54a</v>
    <v>en-IN</v>
    <v>Map</v>
  </rv>
  <rv s="0">
    <v>805306368</v>
    <v>Henry McMaster (Governor)</v>
    <v>1ee8a17e-7bdf-e76f-f39e-5653239f88dd</v>
    <v>en-IN</v>
    <v>Generic</v>
  </rv>
  <rv s="0">
    <v>805306368</v>
    <v>Pamela Evette (Lieutenant governor)</v>
    <v>1aea5f86-6de3-0add-dabd-d5ae03afe8a6</v>
    <v>en-IN</v>
    <v>Generic</v>
  </rv>
  <rv s="3">
    <v>43</v>
  </rv>
  <rv s="4">
    <v>https://www.bing.com/search?q=south+carolina&amp;form=skydnc</v>
    <v>Learn more on Bing</v>
  </rv>
  <rv s="1">
    <fb>790</fb>
    <v>12</v>
  </rv>
  <rv s="1">
    <fb>45483</fb>
    <v>12</v>
  </rv>
  <rv s="1">
    <fb>139900</fb>
    <v>12</v>
  </rv>
  <rv s="1">
    <fb>2.56</fb>
    <v>13</v>
  </rv>
  <rv s="1">
    <fb>5118425</fb>
    <v>11</v>
  </rv>
  <rv s="1">
    <fb>0.16200000000000001</fb>
    <v>14</v>
  </rv>
  <rv s="1">
    <fb>0.25800000000000001</fb>
    <v>14</v>
  </rv>
  <rv s="1">
    <fb>0.27600000000000002</fb>
    <v>14</v>
  </rv>
  <rv s="1">
    <fb>0.60099999999999998</fb>
    <v>14</v>
  </rv>
  <rv s="1">
    <fb>0.68400000000000005</fb>
    <v>14</v>
  </rv>
  <rv s="5">
    <v>#VALUE!</v>
    <v>en-IN</v>
    <v>810015e8-b10b-4232-9e2c-de87a67bd26e</v>
    <v>536870912</v>
    <v>1</v>
    <v>185</v>
    <v>5</v>
    <v>South Carolina</v>
    <v>7</v>
    <v>8</v>
    <v>Map</v>
    <v>9</v>
    <v>10</v>
    <v>US-SC</v>
    <v>988</v>
    <v>989</v>
    <v>990</v>
    <v>4</v>
    <v>South Carolina is a state in the coastal Southeastern region of the United States. It borders North Carolina to the north, the Atlantic Ocean to the southeast, and Georgia to the southwest across the Savannah River. Along with North Carolina, it ...</v>
    <v>991</v>
    <v>992</v>
    <v>993</v>
    <v>994</v>
    <v>997</v>
    <v>998</v>
    <v>999</v>
    <v>1000</v>
    <v>1001</v>
    <v>South Carolina</v>
    <v>16</v>
    <v>1002</v>
    <v>1003</v>
    <v>736</v>
    <v>1004</v>
    <v>280</v>
    <v>165</v>
    <v>1005</v>
    <v>1006</v>
    <v>417</v>
    <v>853</v>
    <v>392</v>
    <v>1007</v>
    <v>29</v>
    <v>75</v>
    <v>446</v>
    <v>491</v>
    <v>811</v>
    <v>1008</v>
    <v>35</v>
    <v>South Carolina</v>
    <v>mdp/vdpid/31410</v>
  </rv>
  <rv s="1">
    <fb>199729</fb>
    <v>11</v>
  </rv>
  <rv s="1">
    <fb>5686</fb>
    <v>11</v>
  </rv>
  <rv s="0">
    <v>536870912</v>
    <v>Pierre</v>
    <v>20a86e52-87b3-4ee4-3068-41c956ee1f18</v>
    <v>en-IN</v>
    <v>Map</v>
  </rv>
  <rv s="1">
    <fb>330858</fb>
    <v>11</v>
  </rv>
  <rv s="1">
    <fb>383838</fb>
    <v>11</v>
  </rv>
  <rv s="2">
    <v>37</v>
    <v>9</v>
    <v>186</v>
    <v>7</v>
    <v>0</v>
    <v>Image of South Dakota</v>
  </rv>
  <rv s="0">
    <v>536870912</v>
    <v>Sioux Falls</v>
    <v>d9fcdc7f-1917-4bcf-9998-253d9b343f3e</v>
    <v>en-IN</v>
    <v>Map</v>
  </rv>
  <rv s="0">
    <v>805306368</v>
    <v>Kristi Noem (Governor)</v>
    <v>56bda37d-10af-7f67-23d6-ee1f15972a67</v>
    <v>en-IN</v>
    <v>Generic</v>
  </rv>
  <rv s="0">
    <v>805306368</v>
    <v>Larry Rhoden (Lieutenant governor)</v>
    <v>3b700e60-1a5b-4b28-86a6-ec5c548d05d5</v>
    <v>en-IN</v>
    <v>Generic</v>
  </rv>
  <rv s="3">
    <v>44</v>
  </rv>
  <rv s="4">
    <v>https://www.bing.com/search?q=south+dakota&amp;form=skydnc</v>
    <v>Learn more on Bing</v>
  </rv>
  <rv s="1">
    <fb>655</fb>
    <v>12</v>
  </rv>
  <rv s="1">
    <fb>50957</fb>
    <v>12</v>
  </rv>
  <rv s="1">
    <fb>140500</fb>
    <v>12</v>
  </rv>
  <rv s="1">
    <fb>2.4500000000000002</fb>
    <v>13</v>
  </rv>
  <rv s="1">
    <fb>886667</fb>
    <v>11</v>
  </rv>
  <rv s="1">
    <fb>8.900000000000001E-2</fb>
    <v>15</v>
  </rv>
  <rv s="1">
    <fb>0.90900000000000003</fb>
    <v>14</v>
  </rv>
  <rv s="1">
    <fb>0.68599999999999994</fb>
    <v>14</v>
  </rv>
  <rv s="1">
    <fb>0.85499999999999998</fb>
    <v>14</v>
  </rv>
  <rv s="5">
    <v>#VALUE!</v>
    <v>en-IN</v>
    <v>9cee0b65-d357-479e-a066-31c634648f47</v>
    <v>536870912</v>
    <v>1</v>
    <v>189</v>
    <v>5</v>
    <v>South Dakota</v>
    <v>7</v>
    <v>8</v>
    <v>Map</v>
    <v>9</v>
    <v>10</v>
    <v>US-SD</v>
    <v>1010</v>
    <v>1011</v>
    <v>1012</v>
    <v>4</v>
    <v>South Dakota is a landlocked state in the North Central region of the United States. It is also part of the Great Plains. South Dakota is named after the Dakota Sioux tribe, which comprises a large portion of the population with nine ...</v>
    <v>1013</v>
    <v>1014</v>
    <v>1015</v>
    <v>1016</v>
    <v>1019</v>
    <v>1020</v>
    <v>1021</v>
    <v>1022</v>
    <v>1023</v>
    <v>South Dakota</v>
    <v>16</v>
    <v>1024</v>
    <v>1025</v>
    <v>25</v>
    <v>155</v>
    <v>1026</v>
    <v>157</v>
    <v>223</v>
    <v>446</v>
    <v>615</v>
    <v>1027</v>
    <v>711</v>
    <v>1028</v>
    <v>29</v>
    <v>590</v>
    <v>289</v>
    <v>943</v>
    <v>288</v>
    <v>1029</v>
    <v>169</v>
    <v>South Dakota</v>
    <v>mdp/vdpid/31418</v>
  </rv>
  <rv s="1">
    <fb>109247</fb>
    <v>11</v>
  </rv>
  <rv s="1">
    <fb>36157</fb>
    <v>11</v>
  </rv>
  <rv s="0">
    <v>536870912</v>
    <v>Nashville</v>
    <v>e2accb9d-ccea-5b7c-7bbc-0db831476d61</v>
    <v>en-IN</v>
    <v>Map</v>
  </rv>
  <rv s="1">
    <fb>2504556</fb>
    <v>11</v>
  </rv>
  <rv s="1">
    <fb>2919671</fb>
    <v>11</v>
  </rv>
  <rv s="2">
    <v>38</v>
    <v>9</v>
    <v>190</v>
    <v>7</v>
    <v>0</v>
    <v>Image of Tennessee</v>
  </rv>
  <rv s="0">
    <v>805306368</v>
    <v>Bill Lee (Governor)</v>
    <v>c8026be6-06ae-4f73-a92b-038dc03243c9</v>
    <v>en-IN</v>
    <v>Generic</v>
  </rv>
  <rv s="0">
    <v>805306368</v>
    <v>Randy McNally (Lieutenant governor)</v>
    <v>eec243e8-886e-f143-44f8-d1a613dc6e71</v>
    <v>en-IN</v>
    <v>Generic</v>
  </rv>
  <rv s="0">
    <v>805306368</v>
    <v>Marsha Blackburn (Senate)</v>
    <v>39117d39-6448-55ce-8537-67a4fd4cf0e9</v>
    <v>en-IN</v>
    <v>Generic</v>
  </rv>
  <rv s="0">
    <v>805306368</v>
    <v>Bill Hagerty (Senate)</v>
    <v>48790b3f-20d0-51ec-537c-ca6c25fff853</v>
    <v>en-IN</v>
    <v>Generic</v>
  </rv>
  <rv s="3">
    <v>45</v>
  </rv>
  <rv s="4">
    <v>https://www.bing.com/search?q=tennessee&amp;form=skydnc</v>
    <v>Learn more on Bing</v>
  </rv>
  <rv s="1">
    <fb>764</fb>
    <v>12</v>
  </rv>
  <rv s="1">
    <fb>45219</fb>
    <v>12</v>
  </rv>
  <rv s="1">
    <fb>142100</fb>
    <v>12</v>
  </rv>
  <rv s="1">
    <fb>6910840</fb>
    <v>11</v>
  </rv>
  <rv s="1">
    <fb>0.249</fb>
    <v>14</v>
  </rv>
  <rv s="1">
    <fb>0.17100000000000001</fb>
    <v>14</v>
  </rv>
  <rv s="1">
    <fb>0.61</fb>
    <v>14</v>
  </rv>
  <rv s="1">
    <fb>0.78799999999999992</fb>
    <v>14</v>
  </rv>
  <rv s="3">
    <v>46</v>
  </rv>
  <rv s="5">
    <v>#VALUE!</v>
    <v>en-IN</v>
    <v>9bbc9c72-1bf1-4ef6-b66d-a6cdef70f4f3</v>
    <v>536870912</v>
    <v>1</v>
    <v>193</v>
    <v>5</v>
    <v>Tennessee</v>
    <v>7</v>
    <v>8</v>
    <v>Map</v>
    <v>9</v>
    <v>10</v>
    <v>US-TN</v>
    <v>1031</v>
    <v>1032</v>
    <v>1033</v>
    <v>4</v>
    <v>Tennessee, officially the State of Tennessee, is a landlocked state in the Southeastern region of the United States. It borders Kentucky to the north, Virginia to the northeast, North Carolina to the east, Georgia, Alabama, and Mississippi to ...</v>
    <v>1034</v>
    <v>1035</v>
    <v>1036</v>
    <v>1033</v>
    <v>1041</v>
    <v>1042</v>
    <v>1043</v>
    <v>1044</v>
    <v>1045</v>
    <v>Tennessee</v>
    <v>16</v>
    <v>184</v>
    <v>1046</v>
    <v>417</v>
    <v>286</v>
    <v>21</v>
    <v>446</v>
    <v>1047</v>
    <v>1048</v>
    <v>417</v>
    <v>1029</v>
    <v>290</v>
    <v>1049</v>
    <v>29</v>
    <v>593</v>
    <v>446</v>
    <v>166</v>
    <v>365</v>
    <v>1050</v>
    <v>1051</v>
    <v>Tennessee</v>
    <v>mdp/vdpid/33025</v>
  </rv>
  <rv s="1">
    <fb>696241</fb>
    <v>11</v>
  </rv>
  <rv s="1">
    <fb>165853</fb>
    <v>11</v>
  </rv>
  <rv s="0">
    <v>536870912</v>
    <v>Austin</v>
    <v>afd7d7f6-01a2-401c-bb4d-59f7e34d585c</v>
    <v>en-IN</v>
    <v>Map</v>
  </rv>
  <rv s="1">
    <fb>9149196</fb>
    <v>11</v>
  </rv>
  <rv s="1">
    <fb>10753629</fb>
    <v>11</v>
  </rv>
  <rv s="2">
    <v>39</v>
    <v>9</v>
    <v>194</v>
    <v>7</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3">
    <v>47</v>
  </rv>
  <rv s="4">
    <v>https://www.bing.com/search?q=texas&amp;form=skydnc</v>
    <v>Learn more on Bing</v>
  </rv>
  <rv s="1">
    <fb>882</fb>
    <v>12</v>
  </rv>
  <rv s="1">
    <fb>53207</fb>
    <v>12</v>
  </rv>
  <rv s="1">
    <fb>136000</fb>
    <v>12</v>
  </rv>
  <rv s="1">
    <fb>2.84</fb>
    <v>13</v>
  </rv>
  <rv s="1">
    <fb>29145505</fb>
    <v>11</v>
  </rv>
  <rv s="1">
    <fb>0.10800000000000001</fb>
    <v>14</v>
  </rv>
  <rv s="1">
    <fb>0.125</fb>
    <v>14</v>
  </rv>
  <rv s="1">
    <fb>0.16600000000000001</fb>
    <v>14</v>
  </rv>
  <rv s="1">
    <fb>0.81900000000000006</fb>
    <v>14</v>
  </rv>
  <rv s="1">
    <fb>0.64300000000000002</fb>
    <v>14</v>
  </rv>
  <rv s="1">
    <fb>8.1000000000000003E-2</fb>
    <v>14</v>
  </rv>
  <rv s="8">
    <v>#VALUE!</v>
    <v>en-IN</v>
    <v>00a23ccd-3344-461c-8b9f-c2bb55be5815</v>
    <v>536870912</v>
    <v>1</v>
    <v>197</v>
    <v>60</v>
    <v>Texas</v>
    <v>7</v>
    <v>8</v>
    <v>Map</v>
    <v>9</v>
    <v>10</v>
    <v>US-TX</v>
    <v>1053</v>
    <v>1054</v>
    <v>1055</v>
    <v>4</v>
    <v>Texas is the most populous state in the South Central region of the United States. It borders Louisiana to the east, Arkansas to the northeast, Oklahoma to the north, New Mexico to the west, and the Mexican states of Chihuahua, Coahuila, Nuevo ...</v>
    <v>1056</v>
    <v>1057</v>
    <v>1058</v>
    <v>1059</v>
    <v>1062</v>
    <v>1063</v>
    <v>1064</v>
    <v>1065</v>
    <v>1066</v>
    <v>Texas</v>
    <v>1067</v>
    <v>1068</v>
    <v>1069</v>
    <v>24</v>
    <v>188</v>
    <v>190</v>
    <v>1006</v>
    <v>1070</v>
    <v>1071</v>
    <v>1072</v>
    <v>225</v>
    <v>1073</v>
    <v>29</v>
    <v>1074</v>
    <v>31</v>
    <v>829</v>
    <v>192</v>
    <v>621</v>
    <v>169</v>
    <v>Texas</v>
    <v>mdp/vdpid/33145</v>
  </rv>
  <rv s="1">
    <fb>219653</fb>
    <v>11</v>
  </rv>
  <rv s="1">
    <fb>22662</fb>
    <v>11</v>
  </rv>
  <rv s="0">
    <v>536870912</v>
    <v>Salt Lake City</v>
    <v>520b8048-39fe-4c55-8cbf-a52f9d8756fd</v>
    <v>en-IN</v>
    <v>Map</v>
  </rv>
  <rv s="1">
    <fb>906292</fb>
    <v>11</v>
  </rv>
  <rv s="1">
    <fb>1054164</fb>
    <v>11</v>
  </rv>
  <rv s="2">
    <v>40</v>
    <v>9</v>
    <v>198</v>
    <v>7</v>
    <v>0</v>
    <v>Image of Utah</v>
  </rv>
  <rv s="0">
    <v>805306368</v>
    <v>Spencer Cox (Governor)</v>
    <v>b8df5066-fb62-3092-d3d5-fa1d766c0409</v>
    <v>en-IN</v>
    <v>Generic</v>
  </rv>
  <rv s="0">
    <v>805306368</v>
    <v>Deidre Henderson (Lieutenant governor)</v>
    <v>644c1a0f-9cad-8cd7-ecd2-aa31b63f12c0</v>
    <v>en-IN</v>
    <v>Generic</v>
  </rv>
  <rv s="3">
    <v>48</v>
  </rv>
  <rv s="4">
    <v>https://www.bing.com/search?q=utah&amp;form=skydnc</v>
    <v>Learn more on Bing</v>
  </rv>
  <rv s="1">
    <fb>887</fb>
    <v>12</v>
  </rv>
  <rv s="1">
    <fb>60727</fb>
    <v>12</v>
  </rv>
  <rv s="1">
    <fb>215900</fb>
    <v>12</v>
  </rv>
  <rv s="1">
    <fb>3.15</fb>
    <v>13</v>
  </rv>
  <rv s="1">
    <fb>3271616</fb>
    <v>11</v>
  </rv>
  <rv s="1">
    <fb>1.4999999999999999E-2</fb>
    <v>15</v>
  </rv>
  <rv s="1">
    <fb>0.311</fb>
    <v>14</v>
  </rv>
  <rv s="1">
    <fb>1.3000000000000001E-2</fb>
    <v>14</v>
  </rv>
  <rv s="1">
    <fb>0.91200000000000003</fb>
    <v>14</v>
  </rv>
  <rv s="1">
    <fb>0.13699999999999998</fb>
    <v>14</v>
  </rv>
  <rv s="1">
    <fb>0.67700000000000005</fb>
    <v>14</v>
  </rv>
  <rv s="1">
    <fb>0.01</fb>
    <v>14</v>
  </rv>
  <rv s="3">
    <v>49</v>
  </rv>
  <rv s="5">
    <v>#VALUE!</v>
    <v>en-IN</v>
    <v>c6705e44-d27f-4240-95a2-54e802e3b524</v>
    <v>536870912</v>
    <v>1</v>
    <v>201</v>
    <v>5</v>
    <v>Utah</v>
    <v>7</v>
    <v>8</v>
    <v>Map</v>
    <v>9</v>
    <v>10</v>
    <v>US-UT</v>
    <v>1076</v>
    <v>1077</v>
    <v>1078</v>
    <v>4</v>
    <v>Utah is a landlocked state in the Mountain West subregion of the Western United States. It borders Colorado to its east, Wyoming to its northeast, Idaho to its north, Arizona to its south, and Nevada to its west. Utah also touches a corner of ...</v>
    <v>1079</v>
    <v>1080</v>
    <v>1081</v>
    <v>1078</v>
    <v>1084</v>
    <v>1085</v>
    <v>1086</v>
    <v>1087</v>
    <v>1088</v>
    <v>Utah</v>
    <v>16</v>
    <v>1089</v>
    <v>1090</v>
    <v>688</v>
    <v>75</v>
    <v>1091</v>
    <v>186</v>
    <v>1092</v>
    <v>1093</v>
    <v>590</v>
    <v>1094</v>
    <v>1095</v>
    <v>1096</v>
    <v>1097</v>
    <v>588</v>
    <v>441</v>
    <v>71</v>
    <v>590</v>
    <v>1094</v>
    <v>1098</v>
    <v>Utah</v>
    <v>mdp/vdpid/34626</v>
  </rv>
  <rv s="1">
    <fb>24923</fb>
    <v>11</v>
  </rv>
  <rv s="1">
    <fb>1771</fb>
    <v>11</v>
  </rv>
  <rv s="0">
    <v>536870912</v>
    <v>Montpelier</v>
    <v>6a01399d-d09a-4bda-4500-012bb3271e9d</v>
    <v>en-IN</v>
    <v>Map</v>
  </rv>
  <rv s="1">
    <fb>257167</fb>
    <v>11</v>
  </rv>
  <rv s="1">
    <fb>329525</fb>
    <v>11</v>
  </rv>
  <rv s="2">
    <v>41</v>
    <v>9</v>
    <v>202</v>
    <v>7</v>
    <v>0</v>
    <v>Image of Vermont</v>
  </rv>
  <rv s="0">
    <v>536870912</v>
    <v>Burlington</v>
    <v>eebf9ffb-0254-aae7-1bdd-23d4e654a053</v>
    <v>en-IN</v>
    <v>Map</v>
  </rv>
  <rv s="0">
    <v>805306368</v>
    <v>Phil Scott (Governor)</v>
    <v>f903a590-d3d7-9d9c-6429-b38ae1a17c71</v>
    <v>en-IN</v>
    <v>Generic</v>
  </rv>
  <rv s="0">
    <v>805306368</v>
    <v>David Zuckerman (Lieutenant governor)</v>
    <v>593a79de-e64e-d8c1-ce80-0745a733517b</v>
    <v>en-IN</v>
    <v>Generic</v>
  </rv>
  <rv s="3">
    <v>50</v>
  </rv>
  <rv s="4">
    <v>https://www.bing.com/search?q=vermont&amp;form=skydnc</v>
    <v>Learn more on Bing</v>
  </rv>
  <rv s="1">
    <fb>895</fb>
    <v>12</v>
  </rv>
  <rv s="1">
    <fb>55176</fb>
    <v>12</v>
  </rv>
  <rv s="1">
    <fb>217500</fb>
    <v>12</v>
  </rv>
  <rv s="1">
    <fb>643077</fb>
    <v>11</v>
  </rv>
  <rv s="1">
    <fb>0.36</fb>
    <v>14</v>
  </rv>
  <rv s="1">
    <fb>4.2999999999999997E-2</fb>
    <v>14</v>
  </rv>
  <rv s="1">
    <fb>0.66599999999999993</fb>
    <v>14</v>
  </rv>
  <rv s="1">
    <fb>0.1</fb>
    <v>14</v>
  </rv>
  <rv s="1">
    <fb>0.94799999999999995</fb>
    <v>14</v>
  </rv>
  <rv s="9">
    <v>#VALUE!</v>
    <v>en-IN</v>
    <v>221864cc-447e-4e78-847c-59e485d73bff</v>
    <v>536870912</v>
    <v>1</v>
    <v>205</v>
    <v>101</v>
    <v>Vermont</v>
    <v>7</v>
    <v>8</v>
    <v>Map</v>
    <v>9</v>
    <v>102</v>
    <v>US-VT</v>
    <v>1100</v>
    <v>1101</v>
    <v>1102</v>
    <v>4</v>
    <v>Vermont is a state in the New England region of the Northeastern United States. It borders Massachusetts to the south, New Hampshire to the east, New York to the west, and the Canadian province of Quebec to the north. As of the 2020 U.S. census, ...</v>
    <v>1103</v>
    <v>1104</v>
    <v>1105</v>
    <v>1106</v>
    <v>1109</v>
    <v>1110</v>
    <v>1111</v>
    <v>1112</v>
    <v>1113</v>
    <v>Vermont</v>
    <v>537</v>
    <v>1114</v>
    <v>389</v>
    <v>852</v>
    <v>21</v>
    <v>165</v>
    <v>1115</v>
    <v>1093</v>
    <v>1116</v>
    <v>447</v>
    <v>446</v>
    <v>1117</v>
    <v>1118</v>
    <v>31</v>
    <v>758</v>
    <v>546</v>
    <v>1119</v>
    <v>35</v>
    <v>Vermont</v>
    <v>mdp/vdpid/35022</v>
  </rv>
  <rv s="1">
    <fb>110862</fb>
    <v>11</v>
  </rv>
  <rv s="1">
    <fb>31132</fb>
    <v>11</v>
  </rv>
  <rv s="0">
    <v>536870912</v>
    <v>Richmond</v>
    <v>59263810-6a82-4930-943c-1fa0693b17b0</v>
    <v>en-IN</v>
    <v>Map</v>
  </rv>
  <rv s="1">
    <fb>3062783</fb>
    <v>11</v>
  </rv>
  <rv s="1">
    <fb>3491054</fb>
    <v>11</v>
  </rv>
  <rv s="2">
    <v>42</v>
    <v>9</v>
    <v>206</v>
    <v>7</v>
    <v>0</v>
    <v>Image of Virginia</v>
  </rv>
  <rv s="0">
    <v>536870912</v>
    <v>Virginia Beach</v>
    <v>6f1fd4dd-40ef-4ec3-989c-108c9b444996</v>
    <v>en-IN</v>
    <v>Map</v>
  </rv>
  <rv s="0">
    <v>805306368</v>
    <v>Glenn Youngkin (Governor)</v>
    <v>b2cd9b8a-2e1b-ec73-3904-5c2f449bdf27</v>
    <v>en-IN</v>
    <v>Generic</v>
  </rv>
  <rv s="0">
    <v>805306368</v>
    <v>Winsome Sears (Lieutenant governor)</v>
    <v>a590d049-99df-2c4d-8b48-583d259e49b9</v>
    <v>en-IN</v>
    <v>Generic</v>
  </rv>
  <rv s="3">
    <v>51</v>
  </rv>
  <rv s="4">
    <v>https://www.bing.com/search?q=virginia&amp;form=skydnc</v>
    <v>Learn more on Bing</v>
  </rv>
  <rv s="1">
    <fb>1116</fb>
    <v>12</v>
  </rv>
  <rv s="1">
    <fb>65015</fb>
    <v>12</v>
  </rv>
  <rv s="1">
    <fb>245000</fb>
    <v>12</v>
  </rv>
  <rv s="1">
    <fb>2.62</fb>
    <v>13</v>
  </rv>
  <rv s="1">
    <fb>8631393</fb>
    <v>11</v>
  </rv>
  <rv s="1">
    <fb>0.36299999999999999</fb>
    <v>14</v>
  </rv>
  <rv s="1">
    <fb>0.88300000000000001</fb>
    <v>14</v>
  </rv>
  <rv s="1">
    <fb>0.64700000000000002</fb>
    <v>14</v>
  </rv>
  <rv s="1">
    <fb>0.70200000000000007</fb>
    <v>14</v>
  </rv>
  <rv s="7">
    <v>#VALUE!</v>
    <v>en-IN</v>
    <v>7eee9976-e8a7-472c-ada1-007208abd678</v>
    <v>536870912</v>
    <v>1</v>
    <v>209</v>
    <v>55</v>
    <v>Virginia</v>
    <v>7</v>
    <v>8</v>
    <v>Map</v>
    <v>9</v>
    <v>10</v>
    <v>US-VA</v>
    <v>1121</v>
    <v>1122</v>
    <v>1123</v>
    <v>4</v>
    <v>Virginia, officially the Commonwealth of Virginia, is a state in the Southeastern and Mid-Atlantic regions of the United States between the Atlantic Coast and the Appalachian Mountains. The state's capital is Richmond and its most populous city ...</v>
    <v>1124</v>
    <v>1125</v>
    <v>1126</v>
    <v>1127</v>
    <v>1130</v>
    <v>1131</v>
    <v>1132</v>
    <v>1133</v>
    <v>1134</v>
    <v>Virginia</v>
    <v>16</v>
    <v>1135</v>
    <v>1136</v>
    <v>74</v>
    <v>390</v>
    <v>280</v>
    <v>222</v>
    <v>1137</v>
    <v>313</v>
    <v>24</v>
    <v>1138</v>
    <v>369</v>
    <v>1139</v>
    <v>29</v>
    <v>641</v>
    <v>258</v>
    <v>491</v>
    <v>365</v>
    <v>1140</v>
    <v>Virginia</v>
    <v>mdp/vdpid/35364</v>
  </rv>
  <rv s="1">
    <fb>184827</fb>
    <v>11</v>
  </rv>
  <rv s="1">
    <fb>44077</fb>
    <v>11</v>
  </rv>
  <rv s="0">
    <v>536870912</v>
    <v>Olympia</v>
    <v>25db44e7-f2cd-390a-3d28-310cf208511a</v>
    <v>en-IN</v>
    <v>Map</v>
  </rv>
  <rv s="1">
    <fb>2668912</fb>
    <v>11</v>
  </rv>
  <rv s="1">
    <fb>3025685</fb>
    <v>11</v>
  </rv>
  <rv s="2">
    <v>43</v>
    <v>9</v>
    <v>210</v>
    <v>7</v>
    <v>0</v>
    <v>Image of Washington</v>
  </rv>
  <rv s="0">
    <v>536870912</v>
    <v>Seattle</v>
    <v>5fbba6b8-85e1-4d41-9444-d9055436e473</v>
    <v>en-IN</v>
    <v>Map</v>
  </rv>
  <rv s="0">
    <v>805306368</v>
    <v>Jay Inslee (Governor)</v>
    <v>5e694b9e-05cf-64fc-d3b6-fb4e84e5137f</v>
    <v>en-IN</v>
    <v>Generic</v>
  </rv>
  <rv s="0">
    <v>805306368</v>
    <v>Denny Heck (Lieutenant governor)</v>
    <v>6546aa9c-5751-8959-d6c9-87392e9c5388</v>
    <v>en-IN</v>
    <v>Generic</v>
  </rv>
  <rv s="0">
    <v>805306368</v>
    <v>Patty Murray (Senate)</v>
    <v>a41f4cf0-ea3a-051a-5f08-9a4a37c32c6f</v>
    <v>en-IN</v>
    <v>Generic</v>
  </rv>
  <rv s="0">
    <v>805306368</v>
    <v>Maria Cantwell (Senate)</v>
    <v>3ef88fef-4a71-bcf5-79f4-52533d720553</v>
    <v>en-IN</v>
    <v>Generic</v>
  </rv>
  <rv s="3">
    <v>52</v>
  </rv>
  <rv s="4">
    <v>https://www.bing.com/search?q=washington+state&amp;form=skydnc</v>
    <v>Learn more on Bing</v>
  </rv>
  <rv s="1">
    <fb>1014</fb>
    <v>12</v>
  </rv>
  <rv s="1">
    <fb>61062</fb>
    <v>12</v>
  </rv>
  <rv s="1">
    <fb>259500</fb>
    <v>12</v>
  </rv>
  <rv s="1">
    <fb>7705281</fb>
    <v>11</v>
  </rv>
  <rv s="1">
    <fb>1.9E-2</fb>
    <v>15</v>
  </rv>
  <rv s="1">
    <fb>0.32899999999999996</fb>
    <v>14</v>
  </rv>
  <rv s="1">
    <fb>0.13400000000000001</fb>
    <v>14</v>
  </rv>
  <rv s="1">
    <fb>0.90400000000000003</fb>
    <v>14</v>
  </rv>
  <rv s="1">
    <fb>0.124</fb>
    <v>14</v>
  </rv>
  <rv s="1">
    <fb>0.63500000000000001</fb>
    <v>14</v>
  </rv>
  <rv s="1">
    <fb>0.80299999999999994</fb>
    <v>14</v>
  </rv>
  <rv s="11">
    <v>#VALUE!</v>
    <v>en-IN</v>
    <v>982ad551-fd5d-45df-bd70-bf704dd576e4</v>
    <v>536870912</v>
    <v>1</v>
    <v>213</v>
    <v>153</v>
    <v>Washington</v>
    <v>7</v>
    <v>8</v>
    <v>Map</v>
    <v>9</v>
    <v>10</v>
    <v>US-WA</v>
    <v>1142</v>
    <v>1143</v>
    <v>1144</v>
    <v>4</v>
    <v>Washington, officially the State of Washington, is a state in the Pacific Northwest region of the United States. It is often referred to as Washington state to distinguish it from the national capital, both named for George Washington. ...</v>
    <v>1145</v>
    <v>1146</v>
    <v>1147</v>
    <v>1148</v>
    <v>1153</v>
    <v>1154</v>
    <v>1155</v>
    <v>1156</v>
    <v>1157</v>
    <v>Washington</v>
    <v>1002</v>
    <v>1158</v>
    <v>590</v>
    <v>984</v>
    <v>1159</v>
    <v>590</v>
    <v>1160</v>
    <v>638</v>
    <v>1161</v>
    <v>1162</v>
    <v>1163</v>
    <v>1164</v>
    <v>660</v>
    <v>756</v>
    <v>281</v>
    <v>517</v>
    <v>260</v>
    <v>1165</v>
    <v>Washington</v>
    <v>mdp/vdpid/35841</v>
  </rv>
  <rv s="1">
    <fb>62755</fb>
    <v>11</v>
  </rv>
  <rv s="1">
    <fb>2544</fb>
    <v>11</v>
  </rv>
  <rv s="0">
    <v>536870912</v>
    <v>Charleston</v>
    <v>e9487e3f-6b62-88d0-8aff-0d14079dbb05</v>
    <v>en-IN</v>
    <v>Map</v>
  </rv>
  <rv s="1">
    <fb>740890</fb>
    <v>11</v>
  </rv>
  <rv s="1">
    <fb>886640</fb>
    <v>11</v>
  </rv>
  <rv s="2">
    <v>44</v>
    <v>9</v>
    <v>214</v>
    <v>7</v>
    <v>0</v>
    <v>Image of West Virginia</v>
  </rv>
  <rv s="0">
    <v>805306368</v>
    <v>Jim Justice (Governor)</v>
    <v>2e8ffe6c-9001-f6f2-0d5c-92e758adb7f5</v>
    <v>en-IN</v>
    <v>Generic</v>
  </rv>
  <rv s="0">
    <v>805306368</v>
    <v>Craig Blair (Lieutenant governor)</v>
    <v>12d5b028-a047-7fb5-7466-2a2e85212986</v>
    <v>en-IN</v>
    <v>Generic</v>
  </rv>
  <rv s="3">
    <v>53</v>
  </rv>
  <rv s="4">
    <v>https://www.bing.com/search?q=west+virginia&amp;form=skydnc</v>
    <v>Learn more on Bing</v>
  </rv>
  <rv s="1">
    <fb>643</fb>
    <v>12</v>
  </rv>
  <rv s="1">
    <fb>41751</fb>
    <v>12</v>
  </rv>
  <rv s="1">
    <fb>103800</fb>
    <v>12</v>
  </rv>
  <rv s="1">
    <fb>2.4300000000000002</fb>
    <v>13</v>
  </rv>
  <rv s="1">
    <fb>1793716</fb>
    <v>11</v>
  </rv>
  <rv s="1">
    <fb>-1.2E-2</fb>
    <v>14</v>
  </rv>
  <rv s="1">
    <fb>0.182</fb>
    <v>14</v>
  </rv>
  <rv s="1">
    <fb>2E-3</fb>
    <v>15</v>
  </rv>
  <rv s="1">
    <fb>0.85</fb>
    <v>14</v>
  </rv>
  <rv s="1">
    <fb>0.53900000000000003</fb>
    <v>14</v>
  </rv>
  <rv s="1">
    <fb>0.20600000000000002</fb>
    <v>14</v>
  </rv>
  <rv s="1">
    <fb>0.93599999999999994</fb>
    <v>14</v>
  </rv>
  <rv s="9">
    <v>#VALUE!</v>
    <v>en-IN</v>
    <v>8a47255a-fae3-4faa-aa32-c6f384cb6c1d</v>
    <v>536870912</v>
    <v>1</v>
    <v>217</v>
    <v>101</v>
    <v>West Virginia</v>
    <v>7</v>
    <v>8</v>
    <v>Map</v>
    <v>9</v>
    <v>102</v>
    <v>US-WV</v>
    <v>1167</v>
    <v>1168</v>
    <v>1169</v>
    <v>4</v>
    <v>West Virginia is a landlocked state in the Southern and Mid-Atlantic regions of the United States. It is bordered by Pennsylvania to the north and east, Maryland to the east and northeast, Virginia to the southeast, Kentucky to the southwest, ...</v>
    <v>1170</v>
    <v>1171</v>
    <v>1172</v>
    <v>1169</v>
    <v>1175</v>
    <v>1176</v>
    <v>1177</v>
    <v>1178</v>
    <v>1179</v>
    <v>West Virginia</v>
    <v>1180</v>
    <v>1181</v>
    <v>1182</v>
    <v>1183</v>
    <v>1184</v>
    <v>364</v>
    <v>758</v>
    <v>711</v>
    <v>362</v>
    <v>1185</v>
    <v>362</v>
    <v>1186</v>
    <v>984</v>
    <v>165</v>
    <v>1187</v>
    <v>33</v>
    <v>1188</v>
    <v>35</v>
    <v>West Virginia</v>
    <v>mdp/vdpid/36208</v>
  </rv>
  <rv s="1">
    <fb>169640</fb>
    <v>11</v>
  </rv>
  <rv s="1">
    <fb>19274</fb>
    <v>11</v>
  </rv>
  <rv s="0">
    <v>536870912</v>
    <v>Madison</v>
    <v>65426cc9-93eb-4569-8c2e-3b7c1b070278</v>
    <v>en-IN</v>
    <v>Map</v>
  </rv>
  <rv s="1">
    <fb>2299107</fb>
    <v>11</v>
  </rv>
  <rv s="1">
    <fb>2668444</fb>
    <v>11</v>
  </rv>
  <rv s="2">
    <v>45</v>
    <v>9</v>
    <v>218</v>
    <v>7</v>
    <v>0</v>
    <v>Image of Wisconsin</v>
  </rv>
  <rv s="0">
    <v>536870912</v>
    <v>Milwaukee</v>
    <v>9fdb4bdb-6dd4-4dd1-9159-1e8abc73ab65</v>
    <v>en-IN</v>
    <v>Map</v>
  </rv>
  <rv s="0">
    <v>805306368</v>
    <v>Tony Evers (Governor)</v>
    <v>a4d4fdcd-e9ac-4b23-8636-43a292c35b66</v>
    <v>en-IN</v>
    <v>Generic</v>
  </rv>
  <rv s="0">
    <v>805306368</v>
    <v>Sara Rodriguez (Lieutenant governor)</v>
    <v>4d4d413b-6899-5243-5ea1-275db9b91d6a</v>
    <v>en-IN</v>
    <v>Generic</v>
  </rv>
  <rv s="3">
    <v>54</v>
  </rv>
  <rv s="4">
    <v>https://www.bing.com/search?q=wisconsin&amp;form=skydnc</v>
    <v>Learn more on Bing</v>
  </rv>
  <rv s="1">
    <fb>776</fb>
    <v>12</v>
  </rv>
  <rv s="1">
    <fb>53357</fb>
    <v>12</v>
  </rv>
  <rv s="1">
    <fb>165800</fb>
    <v>12</v>
  </rv>
  <rv s="1">
    <fb>5893718</fb>
    <v>11</v>
  </rv>
  <rv s="1">
    <fb>0.156</fb>
    <v>14</v>
  </rv>
  <rv s="1">
    <fb>1.1000000000000001E-2</fb>
    <v>15</v>
  </rv>
  <rv s="1">
    <fb>0.27800000000000002</fb>
    <v>14</v>
  </rv>
  <rv s="1">
    <fb>0.91</fb>
    <v>14</v>
  </rv>
  <rv s="1">
    <fb>0.67099999999999993</fb>
    <v>14</v>
  </rv>
  <rv s="1">
    <fb>8.199999999999999E-2</fb>
    <v>14</v>
  </rv>
  <rv s="8">
    <v>#VALUE!</v>
    <v>en-IN</v>
    <v>cb4d2853-06f4-4467-8e7c-4e31cbb35cb2</v>
    <v>536870912</v>
    <v>1</v>
    <v>221</v>
    <v>60</v>
    <v>Wisconsin</v>
    <v>7</v>
    <v>8</v>
    <v>Map</v>
    <v>9</v>
    <v>10</v>
    <v>US-WI</v>
    <v>1190</v>
    <v>1191</v>
    <v>1192</v>
    <v>4</v>
    <v>Wisconsin is a state in the Upper Midwestern region of the United States. It borders Minnesota to the west, Iowa to the southwest, Illinois to the south, Lake Michigan to the east, Michigan to the northeast, and Lake Superior to the north. ...</v>
    <v>1193</v>
    <v>1194</v>
    <v>1195</v>
    <v>1196</v>
    <v>1199</v>
    <v>1200</v>
    <v>1201</v>
    <v>1202</v>
    <v>1203</v>
    <v>Wisconsin</v>
    <v>1180</v>
    <v>1204</v>
    <v>165</v>
    <v>1205</v>
    <v>1206</v>
    <v>310</v>
    <v>1207</v>
    <v>588</v>
    <v>417</v>
    <v>1208</v>
    <v>588</v>
    <v>1209</v>
    <v>29</v>
    <v>1210</v>
    <v>446</v>
    <v>571</v>
    <v>811</v>
    <v>966</v>
    <v>169</v>
    <v>Wisconsin</v>
    <v>mdp/vdpid/36684</v>
  </rv>
  <rv s="1">
    <fb>253348</fb>
    <v>11</v>
  </rv>
  <rv s="1">
    <fb>1727</fb>
    <v>11</v>
  </rv>
  <rv s="0">
    <v>536870912</v>
    <v>Cheyenne</v>
    <v>a690e71a-6bc8-a8dc-34d2-c7f6e8026d21</v>
    <v>en-IN</v>
    <v>Map</v>
  </rv>
  <rv s="1">
    <fb>226865</fb>
    <v>11</v>
  </rv>
  <rv s="1">
    <fb>270600</fb>
    <v>11</v>
  </rv>
  <rv s="2">
    <v>46</v>
    <v>9</v>
    <v>222</v>
    <v>7</v>
    <v>0</v>
    <v>Image of Wyoming</v>
  </rv>
  <rv s="0">
    <v>805306368</v>
    <v>Mark Gordon (Governor)</v>
    <v>608fad8b-da2e-4675-9119-fd8812a3b598</v>
    <v>en-IN</v>
    <v>Generic</v>
  </rv>
  <rv s="0">
    <v>805306368</v>
    <v>Chuck Gray (Secretary of state)</v>
    <v>3e3dd1e8-bff1-ea6b-4644-e56072599e5e</v>
    <v>en-IN</v>
    <v>Generic</v>
  </rv>
  <rv s="3">
    <v>55</v>
  </rv>
  <rv s="4">
    <v>https://www.bing.com/search?q=Wyoming+state&amp;form=skydnc</v>
    <v>Learn more on Bing</v>
  </rv>
  <rv s="1">
    <fb>789</fb>
    <v>12</v>
  </rv>
  <rv s="1">
    <fb>58840</fb>
    <v>12</v>
  </rv>
  <rv s="1">
    <fb>194800</fb>
    <v>12</v>
  </rv>
  <rv s="1">
    <fb>576851</fb>
    <v>11</v>
  </rv>
  <rv s="1">
    <fb>2.7000000000000003E-2</fb>
    <v>15</v>
  </rv>
  <rv s="1">
    <fb>0.25700000000000001</fb>
    <v>14</v>
  </rv>
  <rv s="1">
    <fb>0.92700000000000005</fb>
    <v>14</v>
  </rv>
  <rv s="5">
    <v>#VALUE!</v>
    <v>en-IN</v>
    <v>bff03ad6-2b7f-400b-a76e-eb9fc4a93961</v>
    <v>536870912</v>
    <v>1</v>
    <v>225</v>
    <v>5</v>
    <v>Wyoming</v>
    <v>7</v>
    <v>8</v>
    <v>Map</v>
    <v>9</v>
    <v>10</v>
    <v>US-WY</v>
    <v>1212</v>
    <v>1213</v>
    <v>1214</v>
    <v>4</v>
    <v>Wyoming is a landlocked state in the Mountain West subregion of the Western United States. It borders Montana to the north and northwest, South Dakota and Nebraska to the east, Idaho to the west, Utah to the southwest, and Colorado to the south. ...</v>
    <v>1215</v>
    <v>1216</v>
    <v>1217</v>
    <v>1214</v>
    <v>1220</v>
    <v>1221</v>
    <v>1222</v>
    <v>1223</v>
    <v>1224</v>
    <v>Wyoming</v>
    <v>16</v>
    <v>17</v>
    <v>1225</v>
    <v>686</v>
    <v>567</v>
    <v>1226</v>
    <v>1097</v>
    <v>1227</v>
    <v>157</v>
    <v>711</v>
    <v>783</v>
    <v>920</v>
    <v>1096</v>
    <v>29</v>
    <v>317</v>
    <v>415</v>
    <v>197</v>
    <v>588</v>
    <v>1228</v>
    <v>1098</v>
    <v>Wyoming</v>
    <v>mdp/vdpid/36927</v>
  </rv>
  <rv s="1">
    <fb>295234</fb>
    <v>11</v>
  </rv>
  <rv s="1">
    <fb>35578</fb>
    <v>11</v>
  </rv>
  <rv s="0">
    <v>536870912</v>
    <v>Phoenix</v>
    <v>b06044c3-41e1-4e2a-bba7-27a29bba8ea9</v>
    <v>en-IN</v>
    <v>Map</v>
  </rv>
  <rv s="1">
    <fb>2412212</fb>
    <v>11</v>
  </rv>
  <rv s="1">
    <fb>2961003</fb>
    <v>11</v>
  </rv>
  <rv s="2">
    <v>47</v>
    <v>9</v>
    <v>226</v>
    <v>7</v>
    <v>0</v>
    <v>Image of Arizona</v>
  </rv>
  <rv s="0">
    <v>805306368</v>
    <v>Katie Hobbs (Governor)</v>
    <v>05adb62e-e735-4e07-b8db-01b500d8f313</v>
    <v>en-IN</v>
    <v>Generic</v>
  </rv>
  <rv s="0">
    <v>805306368</v>
    <v>Adrian Fontes (Secretary of state)</v>
    <v>0c546f0f-c55b-c9c4-74cd-81b6c0d421d9</v>
    <v>en-IN</v>
    <v>Generic</v>
  </rv>
  <rv s="0">
    <v>805306368</v>
    <v>Kyrsten Sinema (Senate)</v>
    <v>2f185901-4947-b2cf-2efe-d31d7695ad38</v>
    <v>en-IN</v>
    <v>Generic</v>
  </rv>
  <rv s="0">
    <v>805306368</v>
    <v>Mark Kelly (Senate)</v>
    <v>7378c94d-66d6-3a6c-42fd-639c9bfc1491</v>
    <v>en-IN</v>
    <v>Generic</v>
  </rv>
  <rv s="3">
    <v>56</v>
  </rv>
  <rv s="4">
    <v>https://www.bing.com/search?q=arizona&amp;form=skydnc</v>
    <v>Learn more on Bing</v>
  </rv>
  <rv s="1">
    <fb>913</fb>
    <v>12</v>
  </rv>
  <rv s="1">
    <fb>50255</fb>
    <v>12</v>
  </rv>
  <rv s="1">
    <fb>167500</fb>
    <v>12</v>
  </rv>
  <rv s="1">
    <fb>7151502</fb>
    <v>11</v>
  </rv>
  <rv s="1">
    <fb>5.2999999999999999E-2</fb>
    <v>15</v>
  </rv>
  <rv s="1">
    <fb>0.27500000000000002</fb>
    <v>14</v>
  </rv>
  <rv s="1">
    <fb>0.13500000000000001</fb>
    <v>14</v>
  </rv>
  <rv s="1">
    <fb>0.86</fb>
    <v>14</v>
  </rv>
  <rv s="1">
    <fb>0.307</fb>
    <v>14</v>
  </rv>
  <rv s="1">
    <fb>0.59299999999999997</fb>
    <v>14</v>
  </rv>
  <rv s="1">
    <fb>0.83499999999999996</fb>
    <v>14</v>
  </rv>
  <rv s="7">
    <v>#VALUE!</v>
    <v>en-IN</v>
    <v>bf973f46-5962-4997-a7ba-a05f1aa2a9f9</v>
    <v>536870912</v>
    <v>1</v>
    <v>229</v>
    <v>55</v>
    <v>Arizona</v>
    <v>7</v>
    <v>8</v>
    <v>Map</v>
    <v>9</v>
    <v>10</v>
    <v>US-AZ</v>
    <v>1230</v>
    <v>1231</v>
    <v>1232</v>
    <v>4</v>
    <v>Arizona is a state in the Southwestern region of the United States. Arizona is part of the Four Corners region with Utah to the north, Colorado to the northeast, and New Mexico to the east; its other neighboring states are Nevada to the ...</v>
    <v>1233</v>
    <v>1234</v>
    <v>1235</v>
    <v>1232</v>
    <v>1240</v>
    <v>1241</v>
    <v>1242</v>
    <v>1243</v>
    <v>1244</v>
    <v>Arizona</v>
    <v>16</v>
    <v>359</v>
    <v>1245</v>
    <v>590</v>
    <v>960</v>
    <v>1246</v>
    <v>22</v>
    <v>1247</v>
    <v>417</v>
    <v>1248</v>
    <v>1249</v>
    <v>1250</v>
    <v>1251</v>
    <v>194</v>
    <v>1210</v>
    <v>570</v>
    <v>832</v>
    <v>25</v>
    <v>1252</v>
    <v>Arizona</v>
    <v>mdp/vdpid/1945</v>
  </rv>
  <rv s="1">
    <fb>6452</fb>
    <v>11</v>
  </rv>
  <rv s="1">
    <fb>5804</fb>
    <v>11</v>
  </rv>
  <rv s="0">
    <v>536870912</v>
    <v>Dover</v>
    <v>e2074a3a-aa84-0f74-453a-3167a0a32abc</v>
    <v>en-IN</v>
    <v>Map</v>
  </rv>
  <rv s="1">
    <fb>344022</fb>
    <v>11</v>
  </rv>
  <rv s="1">
    <fb>426149</fb>
    <v>11</v>
  </rv>
  <rv s="2">
    <v>48</v>
    <v>9</v>
    <v>230</v>
    <v>7</v>
    <v>0</v>
    <v>Image of Delaware</v>
  </rv>
  <rv s="0">
    <v>536870912</v>
    <v>Wilmington</v>
    <v>77a8f223-fe51-4aa2-8e3d-6c81e5bc270e</v>
    <v>en-IN</v>
    <v>Map</v>
  </rv>
  <rv s="0">
    <v>805306368</v>
    <v>John Carney (Governor)</v>
    <v>27d50603-eaaa-4817-8ca0-edafa395697d</v>
    <v>en-IN</v>
    <v>Generic</v>
  </rv>
  <rv s="0">
    <v>805306368</v>
    <v>Bethany Hall-Long (Lieutenant governor)</v>
    <v>ee026ac0-4056-4f6d-e38a-e7f7b78c42f4</v>
    <v>en-IN</v>
    <v>Generic</v>
  </rv>
  <rv s="3">
    <v>57</v>
  </rv>
  <rv s="4">
    <v>https://www.bing.com/search?q=delaware&amp;form=skydnc</v>
    <v>Learn more on Bing</v>
  </rv>
  <rv s="1">
    <fb>1018</fb>
    <v>12</v>
  </rv>
  <rv s="1">
    <fb>60509</fb>
    <v>12</v>
  </rv>
  <rv s="1">
    <fb>231500</fb>
    <v>12</v>
  </rv>
  <rv s="1">
    <fb>989948</fb>
    <v>11</v>
  </rv>
  <rv s="1">
    <fb>0.3</fb>
    <v>14</v>
  </rv>
  <rv s="1">
    <fb>8.6999999999999994E-2</fb>
    <v>14</v>
  </rv>
  <rv s="1">
    <fb>0.21600000000000003</fb>
    <v>14</v>
  </rv>
  <rv s="1">
    <fb>0.70400000000000007</fb>
    <v>14</v>
  </rv>
  <rv s="8">
    <v>#VALUE!</v>
    <v>en-IN</v>
    <v>8ad617cc-3d7a-4b3c-a787-098de959ccc4</v>
    <v>536870912</v>
    <v>1</v>
    <v>233</v>
    <v>60</v>
    <v>Delaware</v>
    <v>7</v>
    <v>8</v>
    <v>Map</v>
    <v>9</v>
    <v>10</v>
    <v>US-DE</v>
    <v>1254</v>
    <v>1255</v>
    <v>1256</v>
    <v>4</v>
    <v>Delaware is a state in the Mid-Atlantic region of the United States. It borders Maryland to its south and west, Pennsylvania to its north, New Jersey to its northeast, and the Atlantic Ocean to its east. The state's name derives from the ...</v>
    <v>1257</v>
    <v>1258</v>
    <v>1259</v>
    <v>1260</v>
    <v>1263</v>
    <v>1264</v>
    <v>1265</v>
    <v>1266</v>
    <v>1267</v>
    <v>Delaware</v>
    <v>1135</v>
    <v>1268</v>
    <v>167</v>
    <v>20</v>
    <v>156</v>
    <v>686</v>
    <v>1269</v>
    <v>571</v>
    <v>1270</v>
    <v>687</v>
    <v>369</v>
    <v>226</v>
    <v>29</v>
    <v>317</v>
    <v>186</v>
    <v>1271</v>
    <v>811</v>
    <v>1272</v>
    <v>35</v>
    <v>Delaware</v>
    <v>mdp/vdpid/8831</v>
  </rv>
  <rv s="12">
    <v>0</v>
    <v>5</v>
  </rv>
</rvData>
</file>

<file path=xl/richData/rdrichvaluestructure.xml><?xml version="1.0" encoding="utf-8"?>
<rvStructures xmlns="http://schemas.microsoft.com/office/spreadsheetml/2017/richdata" count="13">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ocalImage">
    <k n="_rvRel:LocalImageIdentifier" t="i"/>
    <k n="CalcOrigin" t="i"/>
  </s>
</rvStructures>
</file>

<file path=xl/richData/rdsupportingpropertybag.xml><?xml version="1.0" encoding="utf-8"?>
<supportingPropertyBags xmlns="http://schemas.microsoft.com/office/spreadsheetml/2017/richdata2">
  <spbArrays count="7">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spbArrays>
  <spbData count="234">
    <spb s="0">
      <v xml:space="preserve">Wikipedia	</v>
      <v xml:space="preserve">CC BY-SA 3.0	</v>
      <v xml:space="preserve">https://en.wikipedia.org/wiki/Pennsylvania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9">
      <v>16</v>
      <v>17</v>
      <v>18</v>
      <v>18</v>
      <v>19</v>
      <v>18</v>
      <v>18</v>
      <v>18</v>
      <v>20</v>
      <v>18</v>
      <v>18</v>
      <v>20</v>
      <v>18</v>
      <v>18</v>
      <v>21</v>
      <v>17</v>
      <v>1</v>
      <v>22</v>
      <v>18</v>
      <v>1</v>
      <v>23</v>
      <v>24</v>
      <v>25</v>
      <v>1</v>
      <v>18</v>
      <v>1</v>
      <v>26</v>
      <v>27</v>
      <v>28</v>
      <v>29</v>
      <v>1</v>
      <v>17</v>
      <v>1</v>
      <v>1</v>
      <v>1</v>
      <v>1</v>
      <v>1</v>
      <v>1</v>
      <v>1</v>
      <v>1</v>
      <v>1</v>
      <v>1</v>
      <v>30</v>
    </spb>
    <spb s="2">
      <v>1</v>
      <v>Name</v>
      <v>LearnMoreOnLink</v>
    </spb>
    <spb s="10">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8</v>
    </spb>
    <spb s="8">
      <v>9</v>
    </spb>
    <spb s="8">
      <v>10</v>
    </spb>
    <spb s="8">
      <v>11</v>
    </spb>
    <spb s="8">
      <v>12</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39</v>
      <v>39</v>
      <v>1</v>
      <v>39</v>
      <v>39</v>
      <v>39</v>
      <v>40</v>
      <v>39</v>
      <v>1</v>
      <v>39</v>
      <v>1</v>
      <v>41</v>
      <v>39</v>
      <v>1</v>
      <v>1</v>
      <v>1</v>
      <v>1</v>
      <v>41</v>
      <v>1</v>
      <v>1</v>
      <v>1</v>
      <v>1</v>
      <v>1</v>
      <v>1</v>
      <v>1</v>
      <v>1</v>
      <v>1</v>
      <v>41</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43</v>
      <v>43</v>
      <v>1</v>
      <v>43</v>
      <v>43</v>
      <v>43</v>
      <v>44</v>
      <v>43</v>
      <v>1</v>
      <v>43</v>
      <v>1</v>
      <v>45</v>
      <v>43</v>
      <v>1</v>
      <v>1</v>
      <v>1</v>
      <v>1</v>
      <v>45</v>
      <v>1</v>
      <v>1</v>
      <v>1</v>
      <v>1</v>
      <v>1</v>
      <v>1</v>
      <v>1</v>
      <v>1</v>
      <v>1</v>
      <v>45</v>
      <v>1</v>
      <v>1</v>
      <v>1</v>
      <v>1</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47</v>
      <v>47</v>
      <v>1</v>
      <v>47</v>
      <v>47</v>
      <v>47</v>
      <v>48</v>
      <v>47</v>
      <v>1</v>
      <v>47</v>
      <v>1</v>
      <v>49</v>
      <v>47</v>
      <v>1</v>
      <v>1</v>
      <v>1</v>
      <v>1</v>
      <v>49</v>
      <v>1</v>
      <v>1</v>
      <v>1</v>
      <v>1</v>
      <v>1</v>
      <v>1</v>
      <v>1</v>
      <v>1</v>
      <v>1</v>
      <v>49</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51</v>
      <v>51</v>
      <v>1</v>
      <v>51</v>
      <v>51</v>
      <v>51</v>
      <v>52</v>
      <v>51</v>
      <v>1</v>
      <v>51</v>
      <v>1</v>
      <v>53</v>
      <v>51</v>
      <v>1</v>
      <v>1</v>
      <v>1</v>
      <v>1</v>
      <v>53</v>
      <v>1</v>
      <v>1</v>
      <v>1</v>
      <v>1</v>
      <v>1</v>
      <v>1</v>
      <v>1</v>
      <v>1</v>
      <v>1</v>
      <v>53</v>
      <v>1</v>
      <v>1</v>
      <v>1</v>
      <v>1</v>
    </spb>
    <spb s="2">
      <v>2</v>
      <v>Name</v>
      <v>LearnMoreOnLink</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56</v>
      <v>56</v>
      <v>1</v>
      <v>56</v>
      <v>56</v>
      <v>56</v>
      <v>57</v>
      <v>56</v>
      <v>1</v>
      <v>56</v>
      <v>1</v>
      <v>58</v>
      <v>56</v>
      <v>1</v>
      <v>1</v>
      <v>1</v>
      <v>1</v>
      <v>58</v>
      <v>1</v>
      <v>1</v>
      <v>1</v>
      <v>1</v>
      <v>1</v>
      <v>1</v>
      <v>1</v>
      <v>1</v>
      <v>1</v>
      <v>58</v>
      <v>1</v>
      <v>1</v>
      <v>1</v>
      <v>1</v>
    </spb>
    <spb s="2">
      <v>3</v>
      <v>Name</v>
      <v>LearnMoreOnLink</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61</v>
      <v>61</v>
      <v>1</v>
      <v>61</v>
      <v>61</v>
      <v>61</v>
      <v>62</v>
      <v>61</v>
      <v>1</v>
      <v>61</v>
      <v>1</v>
      <v>63</v>
      <v>61</v>
      <v>1</v>
      <v>1</v>
      <v>1</v>
      <v>1</v>
      <v>63</v>
      <v>1</v>
      <v>1</v>
      <v>1</v>
      <v>1</v>
      <v>1</v>
      <v>1</v>
      <v>1</v>
      <v>1</v>
      <v>1</v>
      <v>63</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65</v>
      <v>65</v>
      <v>1</v>
      <v>65</v>
      <v>65</v>
      <v>65</v>
      <v>66</v>
      <v>65</v>
      <v>1</v>
      <v>65</v>
      <v>1</v>
      <v>67</v>
      <v>65</v>
      <v>1</v>
      <v>1</v>
      <v>1</v>
      <v>1</v>
      <v>67</v>
      <v>1</v>
      <v>1</v>
      <v>1</v>
      <v>1</v>
      <v>1</v>
      <v>1</v>
      <v>1</v>
      <v>1</v>
      <v>1</v>
      <v>67</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69</v>
      <v>69</v>
      <v>1</v>
      <v>69</v>
      <v>69</v>
      <v>69</v>
      <v>70</v>
      <v>69</v>
      <v>1</v>
      <v>69</v>
      <v>1</v>
      <v>71</v>
      <v>69</v>
      <v>1</v>
      <v>1</v>
      <v>1</v>
      <v>1</v>
      <v>71</v>
      <v>1</v>
      <v>1</v>
      <v>1</v>
      <v>1</v>
      <v>1</v>
      <v>1</v>
      <v>1</v>
      <v>1</v>
      <v>1</v>
      <v>71</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73</v>
      <v>73</v>
      <v>1</v>
      <v>73</v>
      <v>73</v>
      <v>73</v>
      <v>74</v>
      <v>73</v>
      <v>1</v>
      <v>73</v>
      <v>1</v>
      <v>75</v>
      <v>73</v>
      <v>1</v>
      <v>1</v>
      <v>1</v>
      <v>1</v>
      <v>75</v>
      <v>1</v>
      <v>1</v>
      <v>1</v>
      <v>1</v>
      <v>1</v>
      <v>1</v>
      <v>1</v>
      <v>1</v>
      <v>1</v>
      <v>75</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77</v>
      <v>77</v>
      <v>1</v>
      <v>77</v>
      <v>77</v>
      <v>77</v>
      <v>78</v>
      <v>77</v>
      <v>1</v>
      <v>77</v>
      <v>1</v>
      <v>79</v>
      <v>77</v>
      <v>1</v>
      <v>1</v>
      <v>1</v>
      <v>1</v>
      <v>79</v>
      <v>1</v>
      <v>1</v>
      <v>1</v>
      <v>1</v>
      <v>1</v>
      <v>1</v>
      <v>1</v>
      <v>1</v>
      <v>1</v>
      <v>79</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81</v>
      <v>81</v>
      <v>1</v>
      <v>81</v>
      <v>81</v>
      <v>81</v>
      <v>82</v>
      <v>81</v>
      <v>1</v>
      <v>81</v>
      <v>1</v>
      <v>83</v>
      <v>81</v>
      <v>1</v>
      <v>1</v>
      <v>1</v>
      <v>1</v>
      <v>83</v>
      <v>1</v>
      <v>1</v>
      <v>1</v>
      <v>1</v>
      <v>1</v>
      <v>1</v>
      <v>1</v>
      <v>1</v>
      <v>1</v>
      <v>83</v>
      <v>1</v>
      <v>1</v>
      <v>1</v>
      <v>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85</v>
      <v>85</v>
      <v>1</v>
      <v>85</v>
      <v>85</v>
      <v>85</v>
      <v>86</v>
      <v>85</v>
      <v>1</v>
      <v>85</v>
      <v>1</v>
      <v>87</v>
      <v>85</v>
      <v>1</v>
      <v>1</v>
      <v>1</v>
      <v>1</v>
      <v>87</v>
      <v>1</v>
      <v>1</v>
      <v>1</v>
      <v>1</v>
      <v>1</v>
      <v>1</v>
      <v>1</v>
      <v>1</v>
      <v>1</v>
      <v>87</v>
      <v>1</v>
      <v>1</v>
      <v>1</v>
      <v>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89</v>
      <v>89</v>
      <v>1</v>
      <v>89</v>
      <v>89</v>
      <v>89</v>
      <v>90</v>
      <v>89</v>
      <v>1</v>
      <v>89</v>
      <v>1</v>
      <v>91</v>
      <v>89</v>
      <v>1</v>
      <v>1</v>
      <v>1</v>
      <v>1</v>
      <v>91</v>
      <v>1</v>
      <v>1</v>
      <v>1</v>
      <v>1</v>
      <v>1</v>
      <v>1</v>
      <v>1</v>
      <v>1</v>
      <v>1</v>
      <v>91</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93</v>
      <v>93</v>
      <v>1</v>
      <v>93</v>
      <v>93</v>
      <v>93</v>
      <v>94</v>
      <v>93</v>
      <v>1</v>
      <v>93</v>
      <v>1</v>
      <v>95</v>
      <v>93</v>
      <v>1</v>
      <v>1</v>
      <v>1</v>
      <v>1</v>
      <v>95</v>
      <v>1</v>
      <v>1</v>
      <v>1</v>
      <v>1</v>
      <v>1</v>
      <v>1</v>
      <v>1</v>
      <v>1</v>
      <v>1</v>
      <v>95</v>
      <v>1</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1">
      <v>97</v>
      <v>97</v>
      <v>1</v>
      <v>97</v>
      <v>97</v>
      <v>97</v>
      <v>98</v>
      <v>97</v>
      <v>1</v>
      <v>97</v>
      <v>1</v>
      <v>99</v>
      <v>97</v>
      <v>1</v>
      <v>1</v>
      <v>1</v>
      <v>1</v>
      <v>99</v>
      <v>1</v>
      <v>1</v>
      <v>1</v>
      <v>1</v>
      <v>1</v>
      <v>1</v>
      <v>1</v>
      <v>1</v>
      <v>1</v>
      <v>99</v>
      <v>1</v>
      <v>1</v>
      <v>1</v>
    </spb>
    <spb s="2">
      <v>4</v>
      <v>Name</v>
      <v>LearnMoreOnLink</v>
    </spb>
    <spb s="12">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103</v>
      <v>103</v>
      <v>1</v>
      <v>103</v>
      <v>103</v>
      <v>103</v>
      <v>104</v>
      <v>103</v>
      <v>1</v>
      <v>103</v>
      <v>1</v>
      <v>105</v>
      <v>103</v>
      <v>1</v>
      <v>1</v>
      <v>1</v>
      <v>1</v>
      <v>105</v>
      <v>1</v>
      <v>1</v>
      <v>1</v>
      <v>1</v>
      <v>1</v>
      <v>1</v>
      <v>1</v>
      <v>1</v>
      <v>1</v>
      <v>105</v>
      <v>1</v>
      <v>1</v>
      <v>1</v>
      <v>1</v>
    </spb>
    <spb s="7">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108</v>
      <v>108</v>
      <v>1</v>
      <v>108</v>
      <v>108</v>
      <v>108</v>
      <v>109</v>
      <v>108</v>
      <v>1</v>
      <v>108</v>
      <v>1</v>
      <v>110</v>
      <v>108</v>
      <v>1</v>
      <v>1</v>
      <v>1</v>
      <v>1</v>
      <v>110</v>
      <v>1</v>
      <v>1</v>
      <v>1</v>
      <v>1</v>
      <v>1</v>
      <v>1</v>
      <v>1</v>
      <v>1</v>
      <v>1</v>
      <v>110</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1">
      <v>112</v>
      <v>112</v>
      <v>1</v>
      <v>112</v>
      <v>112</v>
      <v>112</v>
      <v>113</v>
      <v>112</v>
      <v>1</v>
      <v>112</v>
      <v>1</v>
      <v>114</v>
      <v>112</v>
      <v>1</v>
      <v>1</v>
      <v>1</v>
      <v>1</v>
      <v>114</v>
      <v>1</v>
      <v>1</v>
      <v>1</v>
      <v>1</v>
      <v>1</v>
      <v>1</v>
      <v>1</v>
      <v>1</v>
      <v>1</v>
      <v>114</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116</v>
      <v>116</v>
      <v>1</v>
      <v>116</v>
      <v>116</v>
      <v>116</v>
      <v>117</v>
      <v>116</v>
      <v>1</v>
      <v>116</v>
      <v>1</v>
      <v>118</v>
      <v>116</v>
      <v>1</v>
      <v>1</v>
      <v>1</v>
      <v>1</v>
      <v>118</v>
      <v>1</v>
      <v>1</v>
      <v>1</v>
      <v>1</v>
      <v>1</v>
      <v>1</v>
      <v>1</v>
      <v>1</v>
      <v>1</v>
      <v>118</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120</v>
      <v>120</v>
      <v>1</v>
      <v>120</v>
      <v>120</v>
      <v>120</v>
      <v>121</v>
      <v>120</v>
      <v>1</v>
      <v>120</v>
      <v>1</v>
      <v>122</v>
      <v>120</v>
      <v>1</v>
      <v>1</v>
      <v>1</v>
      <v>1</v>
      <v>122</v>
      <v>1</v>
      <v>1</v>
      <v>1</v>
      <v>1</v>
      <v>1</v>
      <v>1</v>
      <v>1</v>
      <v>1</v>
      <v>1</v>
      <v>122</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124</v>
      <v>124</v>
      <v>1</v>
      <v>124</v>
      <v>124</v>
      <v>124</v>
      <v>125</v>
      <v>124</v>
      <v>1</v>
      <v>124</v>
      <v>1</v>
      <v>126</v>
      <v>124</v>
      <v>1</v>
      <v>1</v>
      <v>1</v>
      <v>1</v>
      <v>126</v>
      <v>1</v>
      <v>1</v>
      <v>1</v>
      <v>1</v>
      <v>1</v>
      <v>1</v>
      <v>1</v>
      <v>1</v>
      <v>1</v>
      <v>126</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128</v>
      <v>128</v>
      <v>1</v>
      <v>128</v>
      <v>128</v>
      <v>128</v>
      <v>129</v>
      <v>128</v>
      <v>1</v>
      <v>128</v>
      <v>1</v>
      <v>130</v>
      <v>128</v>
      <v>1</v>
      <v>1</v>
      <v>1</v>
      <v>1</v>
      <v>130</v>
      <v>1</v>
      <v>1</v>
      <v>1</v>
      <v>1</v>
      <v>1</v>
      <v>1</v>
      <v>1</v>
      <v>1</v>
      <v>1</v>
      <v>130</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132</v>
      <v>132</v>
      <v>1</v>
      <v>132</v>
      <v>132</v>
      <v>132</v>
      <v>133</v>
      <v>132</v>
      <v>1</v>
      <v>132</v>
      <v>1</v>
      <v>134</v>
      <v>132</v>
      <v>1</v>
      <v>1</v>
      <v>1</v>
      <v>1</v>
      <v>134</v>
      <v>1</v>
      <v>1</v>
      <v>1</v>
      <v>1</v>
      <v>1</v>
      <v>1</v>
      <v>1</v>
      <v>1</v>
      <v>1</v>
      <v>134</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136</v>
      <v>136</v>
      <v>1</v>
      <v>136</v>
      <v>136</v>
      <v>136</v>
      <v>137</v>
      <v>136</v>
      <v>1</v>
      <v>136</v>
      <v>1</v>
      <v>138</v>
      <v>136</v>
      <v>1</v>
      <v>1</v>
      <v>1</v>
      <v>1</v>
      <v>138</v>
      <v>1</v>
      <v>1</v>
      <v>1</v>
      <v>1</v>
      <v>1</v>
      <v>1</v>
      <v>1</v>
      <v>1</v>
      <v>1</v>
      <v>138</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1">
      <v>140</v>
      <v>140</v>
      <v>1</v>
      <v>140</v>
      <v>140</v>
      <v>140</v>
      <v>141</v>
      <v>140</v>
      <v>1</v>
      <v>140</v>
      <v>1</v>
      <v>142</v>
      <v>140</v>
      <v>1</v>
      <v>1</v>
      <v>1</v>
      <v>1</v>
      <v>142</v>
      <v>1</v>
      <v>1</v>
      <v>1</v>
      <v>1</v>
      <v>1</v>
      <v>1</v>
      <v>1</v>
      <v>1</v>
      <v>1</v>
      <v>142</v>
      <v>1</v>
      <v>1</v>
      <v>1</v>
    </spb>
    <spb s="2">
      <v>5</v>
      <v>Name</v>
      <v>LearnMoreOnLink</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145</v>
      <v>145</v>
      <v>1</v>
      <v>145</v>
      <v>145</v>
      <v>145</v>
      <v>146</v>
      <v>145</v>
      <v>1</v>
      <v>145</v>
      <v>1</v>
      <v>147</v>
      <v>145</v>
      <v>1</v>
      <v>1</v>
      <v>1</v>
      <v>1</v>
      <v>147</v>
      <v>1</v>
      <v>1</v>
      <v>1</v>
      <v>1</v>
      <v>1</v>
      <v>1</v>
      <v>1</v>
      <v>1</v>
      <v>1</v>
      <v>147</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149</v>
      <v>149</v>
      <v>1</v>
      <v>149</v>
      <v>149</v>
      <v>149</v>
      <v>150</v>
      <v>149</v>
      <v>1</v>
      <v>149</v>
      <v>1</v>
      <v>151</v>
      <v>149</v>
      <v>1</v>
      <v>1</v>
      <v>1</v>
      <v>1</v>
      <v>151</v>
      <v>1</v>
      <v>1</v>
      <v>1</v>
      <v>1</v>
      <v>1</v>
      <v>1</v>
      <v>1</v>
      <v>1</v>
      <v>1</v>
      <v>151</v>
      <v>1</v>
      <v>1</v>
      <v>1</v>
      <v>1</v>
    </spb>
    <spb s="2">
      <v>6</v>
      <v>Name</v>
      <v>LearnMoreOnLink</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154</v>
      <v>154</v>
      <v>1</v>
      <v>154</v>
      <v>154</v>
      <v>154</v>
      <v>155</v>
      <v>154</v>
      <v>1</v>
      <v>154</v>
      <v>1</v>
      <v>156</v>
      <v>154</v>
      <v>1</v>
      <v>1</v>
      <v>1</v>
      <v>1</v>
      <v>156</v>
      <v>1</v>
      <v>1</v>
      <v>1</v>
      <v>1</v>
      <v>1</v>
      <v>1</v>
      <v>1</v>
      <v>1</v>
      <v>1</v>
      <v>156</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158</v>
      <v>158</v>
      <v>1</v>
      <v>158</v>
      <v>158</v>
      <v>158</v>
      <v>159</v>
      <v>158</v>
      <v>1</v>
      <v>158</v>
      <v>1</v>
      <v>160</v>
      <v>158</v>
      <v>1</v>
      <v>1</v>
      <v>1</v>
      <v>1</v>
      <v>160</v>
      <v>1</v>
      <v>1</v>
      <v>1</v>
      <v>1</v>
      <v>1</v>
      <v>1</v>
      <v>1</v>
      <v>1</v>
      <v>1</v>
      <v>160</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162</v>
      <v>162</v>
      <v>1</v>
      <v>162</v>
      <v>162</v>
      <v>162</v>
      <v>163</v>
      <v>162</v>
      <v>1</v>
      <v>162</v>
      <v>1</v>
      <v>164</v>
      <v>162</v>
      <v>1</v>
      <v>1</v>
      <v>1</v>
      <v>1</v>
      <v>164</v>
      <v>1</v>
      <v>1</v>
      <v>1</v>
      <v>1</v>
      <v>1</v>
      <v>1</v>
      <v>1</v>
      <v>1</v>
      <v>1</v>
      <v>164</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166</v>
      <v>166</v>
      <v>1</v>
      <v>166</v>
      <v>166</v>
      <v>166</v>
      <v>167</v>
      <v>166</v>
      <v>1</v>
      <v>166</v>
      <v>1</v>
      <v>168</v>
      <v>166</v>
      <v>1</v>
      <v>1</v>
      <v>1</v>
      <v>1</v>
      <v>168</v>
      <v>1</v>
      <v>1</v>
      <v>1</v>
      <v>1</v>
      <v>1</v>
      <v>1</v>
      <v>1</v>
      <v>1</v>
      <v>1</v>
      <v>168</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170</v>
      <v>170</v>
      <v>1</v>
      <v>170</v>
      <v>170</v>
      <v>170</v>
      <v>171</v>
      <v>170</v>
      <v>1</v>
      <v>170</v>
      <v>1</v>
      <v>172</v>
      <v>170</v>
      <v>1</v>
      <v>1</v>
      <v>1</v>
      <v>1</v>
      <v>172</v>
      <v>1</v>
      <v>1</v>
      <v>1</v>
      <v>1</v>
      <v>1</v>
      <v>1</v>
      <v>1</v>
      <v>1</v>
      <v>1</v>
      <v>172</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174</v>
      <v>174</v>
      <v>1</v>
      <v>174</v>
      <v>174</v>
      <v>174</v>
      <v>175</v>
      <v>174</v>
      <v>1</v>
      <v>174</v>
      <v>1</v>
      <v>176</v>
      <v>174</v>
      <v>1</v>
      <v>1</v>
      <v>1</v>
      <v>1</v>
      <v>176</v>
      <v>1</v>
      <v>1</v>
      <v>1</v>
      <v>1</v>
      <v>1</v>
      <v>1</v>
      <v>1</v>
      <v>1</v>
      <v>1</v>
      <v>176</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178</v>
      <v>178</v>
      <v>1</v>
      <v>178</v>
      <v>178</v>
      <v>178</v>
      <v>179</v>
      <v>178</v>
      <v>1</v>
      <v>178</v>
      <v>1</v>
      <v>180</v>
      <v>178</v>
      <v>1</v>
      <v>1</v>
      <v>1</v>
      <v>1</v>
      <v>180</v>
      <v>1</v>
      <v>1</v>
      <v>1</v>
      <v>1</v>
      <v>1</v>
      <v>1</v>
      <v>1</v>
      <v>1</v>
      <v>1</v>
      <v>180</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182</v>
      <v>182</v>
      <v>1</v>
      <v>182</v>
      <v>182</v>
      <v>182</v>
      <v>183</v>
      <v>182</v>
      <v>1</v>
      <v>182</v>
      <v>1</v>
      <v>184</v>
      <v>182</v>
      <v>1</v>
      <v>1</v>
      <v>1</v>
      <v>1</v>
      <v>184</v>
      <v>1</v>
      <v>1</v>
      <v>1</v>
      <v>1</v>
      <v>1</v>
      <v>1</v>
      <v>1</v>
      <v>1</v>
      <v>1</v>
      <v>184</v>
      <v>1</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186</v>
      <v>186</v>
      <v>1</v>
      <v>186</v>
      <v>186</v>
      <v>186</v>
      <v>187</v>
      <v>186</v>
      <v>1</v>
      <v>186</v>
      <v>1</v>
      <v>188</v>
      <v>186</v>
      <v>1</v>
      <v>1</v>
      <v>1</v>
      <v>1</v>
      <v>188</v>
      <v>1</v>
      <v>1</v>
      <v>1</v>
      <v>1</v>
      <v>1</v>
      <v>1</v>
      <v>1</v>
      <v>1</v>
      <v>1</v>
      <v>188</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190</v>
      <v>190</v>
      <v>1</v>
      <v>190</v>
      <v>190</v>
      <v>190</v>
      <v>191</v>
      <v>190</v>
      <v>1</v>
      <v>190</v>
      <v>1</v>
      <v>192</v>
      <v>190</v>
      <v>1</v>
      <v>1</v>
      <v>1</v>
      <v>1</v>
      <v>192</v>
      <v>1</v>
      <v>1</v>
      <v>1</v>
      <v>1</v>
      <v>1</v>
      <v>1</v>
      <v>1</v>
      <v>1</v>
      <v>1</v>
      <v>192</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194</v>
      <v>194</v>
      <v>1</v>
      <v>194</v>
      <v>194</v>
      <v>194</v>
      <v>195</v>
      <v>194</v>
      <v>1</v>
      <v>194</v>
      <v>1</v>
      <v>196</v>
      <v>194</v>
      <v>1</v>
      <v>1</v>
      <v>1</v>
      <v>1</v>
      <v>196</v>
      <v>1</v>
      <v>1</v>
      <v>1</v>
      <v>1</v>
      <v>1</v>
      <v>1</v>
      <v>1</v>
      <v>1</v>
      <v>1</v>
      <v>196</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198</v>
      <v>198</v>
      <v>1</v>
      <v>198</v>
      <v>198</v>
      <v>198</v>
      <v>199</v>
      <v>198</v>
      <v>1</v>
      <v>198</v>
      <v>1</v>
      <v>200</v>
      <v>198</v>
      <v>1</v>
      <v>1</v>
      <v>1</v>
      <v>1</v>
      <v>200</v>
      <v>1</v>
      <v>1</v>
      <v>1</v>
      <v>1</v>
      <v>1</v>
      <v>1</v>
      <v>1</v>
      <v>1</v>
      <v>1</v>
      <v>200</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1">
      <v>202</v>
      <v>202</v>
      <v>1</v>
      <v>202</v>
      <v>202</v>
      <v>202</v>
      <v>203</v>
      <v>202</v>
      <v>1</v>
      <v>202</v>
      <v>1</v>
      <v>204</v>
      <v>202</v>
      <v>1</v>
      <v>1</v>
      <v>1</v>
      <v>1</v>
      <v>204</v>
      <v>1</v>
      <v>1</v>
      <v>1</v>
      <v>1</v>
      <v>1</v>
      <v>1</v>
      <v>1</v>
      <v>1</v>
      <v>1</v>
      <v>204</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206</v>
      <v>206</v>
      <v>1</v>
      <v>206</v>
      <v>206</v>
      <v>206</v>
      <v>207</v>
      <v>206</v>
      <v>1</v>
      <v>206</v>
      <v>1</v>
      <v>208</v>
      <v>206</v>
      <v>1</v>
      <v>1</v>
      <v>1</v>
      <v>1</v>
      <v>208</v>
      <v>1</v>
      <v>1</v>
      <v>1</v>
      <v>1</v>
      <v>1</v>
      <v>1</v>
      <v>1</v>
      <v>1</v>
      <v>1</v>
      <v>208</v>
      <v>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210</v>
      <v>210</v>
      <v>1</v>
      <v>210</v>
      <v>210</v>
      <v>210</v>
      <v>211</v>
      <v>210</v>
      <v>1</v>
      <v>210</v>
      <v>1</v>
      <v>212</v>
      <v>210</v>
      <v>1</v>
      <v>1</v>
      <v>1</v>
      <v>1</v>
      <v>212</v>
      <v>1</v>
      <v>1</v>
      <v>1</v>
      <v>1</v>
      <v>1</v>
      <v>1</v>
      <v>1</v>
      <v>1</v>
      <v>1</v>
      <v>212</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1">
      <v>214</v>
      <v>214</v>
      <v>1</v>
      <v>214</v>
      <v>214</v>
      <v>214</v>
      <v>215</v>
      <v>214</v>
      <v>1</v>
      <v>214</v>
      <v>1</v>
      <v>216</v>
      <v>214</v>
      <v>1</v>
      <v>1</v>
      <v>1</v>
      <v>1</v>
      <v>216</v>
      <v>1</v>
      <v>1</v>
      <v>1</v>
      <v>1</v>
      <v>1</v>
      <v>1</v>
      <v>1</v>
      <v>1</v>
      <v>1</v>
      <v>216</v>
      <v>1</v>
      <v>1</v>
      <v>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218</v>
      <v>218</v>
      <v>1</v>
      <v>218</v>
      <v>218</v>
      <v>218</v>
      <v>219</v>
      <v>218</v>
      <v>1</v>
      <v>218</v>
      <v>1</v>
      <v>220</v>
      <v>218</v>
      <v>1</v>
      <v>1</v>
      <v>1</v>
      <v>1</v>
      <v>220</v>
      <v>1</v>
      <v>1</v>
      <v>1</v>
      <v>1</v>
      <v>1</v>
      <v>1</v>
      <v>1</v>
      <v>1</v>
      <v>1</v>
      <v>220</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222</v>
      <v>222</v>
      <v>1</v>
      <v>222</v>
      <v>222</v>
      <v>222</v>
      <v>223</v>
      <v>222</v>
      <v>1</v>
      <v>222</v>
      <v>1</v>
      <v>224</v>
      <v>222</v>
      <v>1</v>
      <v>1</v>
      <v>1</v>
      <v>1</v>
      <v>224</v>
      <v>1</v>
      <v>1</v>
      <v>1</v>
      <v>1</v>
      <v>1</v>
      <v>1</v>
      <v>1</v>
      <v>1</v>
      <v>1</v>
      <v>224</v>
      <v>1</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226</v>
      <v>226</v>
      <v>1</v>
      <v>226</v>
      <v>226</v>
      <v>226</v>
      <v>227</v>
      <v>226</v>
      <v>1</v>
      <v>226</v>
      <v>1</v>
      <v>228</v>
      <v>226</v>
      <v>1</v>
      <v>1</v>
      <v>1</v>
      <v>1</v>
      <v>228</v>
      <v>1</v>
      <v>1</v>
      <v>1</v>
      <v>1</v>
      <v>1</v>
      <v>1</v>
      <v>1</v>
      <v>1</v>
      <v>1</v>
      <v>228</v>
      <v>1</v>
      <v>1</v>
      <v>1</v>
      <v>1</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230</v>
      <v>230</v>
      <v>1</v>
      <v>230</v>
      <v>230</v>
      <v>230</v>
      <v>231</v>
      <v>230</v>
      <v>1</v>
      <v>230</v>
      <v>1</v>
      <v>232</v>
      <v>230</v>
      <v>1</v>
      <v>1</v>
      <v>1</v>
      <v>1</v>
      <v>232</v>
      <v>1</v>
      <v>1</v>
      <v>1</v>
      <v>1</v>
      <v>1</v>
      <v>1</v>
      <v>1</v>
      <v>1</v>
      <v>1</v>
      <v>232</v>
      <v>1</v>
      <v>1</v>
      <v>1</v>
      <v>1</v>
    </spb>
  </spbData>
</supportingPropertyBags>
</file>

<file path=xl/richData/rdsupportingpropertybagstructure.xml><?xml version="1.0" encoding="utf-8"?>
<spbStructures xmlns="http://schemas.microsoft.com/office/spreadsheetml/2017/richdata2" count="13">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4" formatCode="0.00%"/>
    </x:dxf>
    <x:dxf>
      <x:numFmt numFmtId="2" formatCode="0.00"/>
    </x:dxf>
    <x:dxf>
      <x:numFmt numFmtId="0" formatCode="General"/>
    </x:dxf>
    <x:dxf>
      <x:numFmt numFmtId="13" formatCode="0%"/>
    </x:dxf>
    <x:dxf>
      <x:numFmt numFmtId="4" formatCode="#,##0.00"/>
    </x:dxf>
    <x:dxf>
      <x:numFmt numFmtId="1"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Sty dxfid="6">
      <rpv i="2">0</rpv>
    </rSty>
    <rSty dxfid="5">
      <rpv i="2">#,##0.00</rpv>
    </rSty>
    <rSty dxfid="3">
      <rpv i="2">0.0</rpv>
    </rSty>
    <rSty dxfid="3">
      <rpv i="2">_([$$-en-US]* #,##0.00_);_([$$-en-US]* (#,##0.00);_([$$-en-US]* "-"??_);_(@_)</rpv>
    </rSty>
    <rSty dxfid="1"/>
  </richStyles>
</richStyleSheet>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87FA09-C3E7-4577-94E8-6CEBFB2AC6DE}" name="Table1" displayName="Table1" ref="A1:AB8400" totalsRowShown="0">
  <autoFilter ref="A1:AB8400" xr:uid="{0787FA09-C3E7-4577-94E8-6CEBFB2AC6DE}"/>
  <tableColumns count="28">
    <tableColumn id="1" xr3:uid="{B205B40A-6F87-4F5F-8082-611151173B2D}" name="City"/>
    <tableColumn id="2" xr3:uid="{F38D30BE-636B-43FF-B9AB-98D8D40A78EA}" name="Customer Age"/>
    <tableColumn id="3" xr3:uid="{4EFE309F-7308-47C6-BE49-CE33DCA6482D}" name="Customer Name"/>
    <tableColumn id="4" xr3:uid="{26DCBFE0-CB8C-41C5-8EF5-87E092BC57ED}" name="Customer Segment"/>
    <tableColumn id="29" xr3:uid="{94A08306-8E41-456F-ACE5-2F468BA30D2A}" name="Year" dataDxfId="22">
      <calculatedColumnFormula>YEAR(Table1[[#This Row],[Order Date]])</calculatedColumnFormula>
    </tableColumn>
    <tableColumn id="6" xr3:uid="{2F7A93E5-200F-45C9-8170-0D8F8D4DA9D0}" name="Number of Records"/>
    <tableColumn id="28" xr3:uid="{48377FA5-1038-4F00-BC90-42C6DE46E87B}" name="Month" dataDxfId="21">
      <calculatedColumnFormula>MONTH(Table1[[#This Row],[Order Date]])</calculatedColumnFormula>
    </tableColumn>
    <tableColumn id="7" xr3:uid="{F1ADEA10-191E-4ED5-8F18-D08235B7B697}" name="Order Date" dataDxfId="20"/>
    <tableColumn id="8" xr3:uid="{D14E3937-397A-4624-B950-95CB5D4FEEBF}" name="Order ID"/>
    <tableColumn id="9" xr3:uid="{DF871053-23D7-4AC8-BE53-7A2559CE590E}" name="Order Priority"/>
    <tableColumn id="10" xr3:uid="{9A62E1D7-0C48-4E45-B10E-612AD421CBDD}" name="Order Quantity"/>
    <tableColumn id="27" xr3:uid="{229D8A3F-D697-4C58-9C42-C57D3E4C69ED}" name="Unit Price"/>
    <tableColumn id="5" xr3:uid="{22DA227E-0311-45BA-8ED7-A673C7F65786}" name="Discount" dataDxfId="19" dataCellStyle="Percent"/>
    <tableColumn id="19" xr3:uid="{9D333B49-FD56-4E5E-AB42-1D36F6B0BD04}" name="Sales"/>
    <tableColumn id="22" xr3:uid="{DC58C1C2-A317-469E-9496-49AE03F75960}" name="Shipping Cost"/>
    <tableColumn id="16" xr3:uid="{52608C1D-2D85-4089-99D4-EDA3B36390D9}" name="Profit"/>
    <tableColumn id="11" xr3:uid="{D00896F5-A7CE-40E4-B750-5A99055C1A71}" name="Product Base Margin" dataCellStyle="Percent"/>
    <tableColumn id="12" xr3:uid="{D0102E34-A6C7-4647-8BF7-D567B97538D1}" name="Product Category"/>
    <tableColumn id="13" xr3:uid="{A86705E5-D03F-42DD-BE5D-7AE3AEBE2B30}" name="Product Container"/>
    <tableColumn id="14" xr3:uid="{A0033D3B-0BF0-46E3-9377-B06B8248CFE7}" name="Product Name"/>
    <tableColumn id="15" xr3:uid="{547DDF19-4389-42E8-95F5-67644D3A1B9E}" name="Product Sub-Category"/>
    <tableColumn id="17" xr3:uid="{60B545A4-3D61-4734-B00E-B4439B268CB9}" name="Region"/>
    <tableColumn id="18" xr3:uid="{3C57BA85-58CA-4EF1-95D5-FBFC34CE16D0}" name="Row ID"/>
    <tableColumn id="20" xr3:uid="{66E85140-DEC8-4655-8986-040CCB57EA93}" name="Ship Date" dataDxfId="18"/>
    <tableColumn id="21" xr3:uid="{FE1F6A38-CEED-40A7-BEDA-179F4131EA4C}" name="Ship Mode"/>
    <tableColumn id="23" xr3:uid="{447E300F-FFD5-4605-8E90-584121BBF8E6}" name="State"/>
    <tableColumn id="25" xr3:uid="{7359ABAD-FE6D-49F8-9E4B-EDB0E84ED848}" name="Zip Code"/>
    <tableColumn id="30" xr3:uid="{FCE0E5F3-78EE-4D9F-8345-E5C468CEC0E0}" name="Country">
      <calculatedColumnFormula array="1">_FV(Table1[[#This Row],[State]],"Country/region",TRUE)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738E0CE-3CE6-47B1-A42C-B0DD58B6C43B}" name="Table5" displayName="Table5" ref="B31:G41" totalsRowShown="0" headerRowDxfId="8">
  <autoFilter ref="B31:G41" xr:uid="{4738E0CE-3CE6-47B1-A42C-B0DD58B6C43B}"/>
  <tableColumns count="6">
    <tableColumn id="1" xr3:uid="{20E135EA-99C0-4740-85FA-B66640FC853A}" name="Product" dataDxfId="7"/>
    <tableColumn id="2" xr3:uid="{7005308D-C619-4E39-AA46-80CCACCC5F3B}" name="Loss" dataDxfId="6"/>
    <tableColumn id="3" xr3:uid="{9A08D56D-6552-4A42-8B31-106D19BD710E}" name="Unit Price" dataDxfId="5"/>
    <tableColumn id="4" xr3:uid="{7681B8CE-0FE9-4C13-B3C8-88B7CEAE6C42}" name="Shipping Cost" dataDxfId="4"/>
    <tableColumn id="5" xr3:uid="{B0B6E922-2F6B-4543-AC90-B043800E7FC0}" name="Sales" dataDxfId="3"/>
    <tableColumn id="6" xr3:uid="{D7982B2A-2794-4B8A-9538-2581FFBE3B74}" name="Loss %" dataDxfId="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8F39E8B-413C-4FD0-8EBC-46C70F4512BA}" name="Table7" displayName="Table7" ref="I44:J46" totalsRowShown="0">
  <autoFilter ref="I44:J46" xr:uid="{E8F39E8B-413C-4FD0-8EBC-46C70F4512BA}"/>
  <tableColumns count="2">
    <tableColumn id="1" xr3:uid="{2B96794C-C0B9-4C7E-94EB-B5A0573A44D9}" name="Column1" dataDxfId="1"/>
    <tableColumn id="2" xr3:uid="{09602EB6-DFAA-49D6-8525-7B743492A731}" name="Column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2DC4845-5818-4CFB-B469-211A2FB34214}" name="Table79" displayName="Table79" ref="I49:J51" totalsRowShown="0">
  <autoFilter ref="I49:J51" xr:uid="{B2DC4845-5818-4CFB-B469-211A2FB34214}"/>
  <tableColumns count="2">
    <tableColumn id="1" xr3:uid="{D11F0D44-F9A7-46DA-B324-D8BF874C4453}" name="Column1" dataDxfId="0"/>
    <tableColumn id="2" xr3:uid="{45B5B674-8BEF-4835-ADD3-D892472FB8A8}" name="Column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21" Type="http://schemas.openxmlformats.org/officeDocument/2006/relationships/table" Target="../tables/table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table" Target="../tables/table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400"/>
  <sheetViews>
    <sheetView zoomScaleNormal="100" workbookViewId="0">
      <selection activeCell="P8395" sqref="P8395"/>
    </sheetView>
  </sheetViews>
  <sheetFormatPr defaultRowHeight="14.5" x14ac:dyDescent="0.35"/>
  <cols>
    <col min="1" max="1" width="17.81640625" bestFit="1" customWidth="1"/>
    <col min="2" max="2" width="14.81640625" bestFit="1" customWidth="1"/>
    <col min="3" max="3" width="20.90625" bestFit="1" customWidth="1"/>
    <col min="4" max="4" width="19.08984375" bestFit="1" customWidth="1"/>
    <col min="5" max="5" width="19.08984375" customWidth="1"/>
    <col min="7" max="7" width="12.7265625" customWidth="1"/>
    <col min="8" max="8" width="11.453125" bestFit="1" customWidth="1"/>
    <col min="9" max="9" width="12.453125" bestFit="1" customWidth="1"/>
    <col min="10" max="10" width="10.26953125" bestFit="1" customWidth="1"/>
    <col min="11" max="11" width="14.6328125" bestFit="1" customWidth="1"/>
    <col min="12" max="12" width="15.90625" bestFit="1" customWidth="1"/>
    <col min="13" max="13" width="20.6328125" style="2" bestFit="1" customWidth="1"/>
    <col min="14" max="14" width="10.453125" bestFit="1" customWidth="1"/>
    <col min="15" max="15" width="17.7265625" bestFit="1" customWidth="1"/>
    <col min="16" max="19" width="18.54296875" bestFit="1" customWidth="1"/>
    <col min="20" max="20" width="87.26953125" bestFit="1" customWidth="1"/>
    <col min="21" max="21" width="28.08984375" bestFit="1" customWidth="1"/>
    <col min="22" max="22" width="8.7265625" bestFit="1" customWidth="1"/>
    <col min="23" max="23" width="11.08984375" bestFit="1" customWidth="1"/>
    <col min="24" max="24" width="12.54296875" bestFit="1" customWidth="1"/>
    <col min="25" max="25" width="14.36328125" bestFit="1" customWidth="1"/>
    <col min="26" max="26" width="14.1796875" bestFit="1" customWidth="1"/>
    <col min="27" max="27" width="11.1796875" bestFit="1" customWidth="1"/>
    <col min="28" max="28" width="16" bestFit="1" customWidth="1"/>
  </cols>
  <sheetData>
    <row r="1" spans="1:28" x14ac:dyDescent="0.35">
      <c r="A1" t="s">
        <v>0</v>
      </c>
      <c r="B1" t="s">
        <v>1</v>
      </c>
      <c r="C1" t="s">
        <v>2</v>
      </c>
      <c r="D1" t="s">
        <v>3</v>
      </c>
      <c r="E1" t="s">
        <v>3594</v>
      </c>
      <c r="F1" t="s">
        <v>5</v>
      </c>
      <c r="G1" t="s">
        <v>3593</v>
      </c>
      <c r="H1" t="s">
        <v>6</v>
      </c>
      <c r="I1" t="s">
        <v>7</v>
      </c>
      <c r="J1" t="s">
        <v>8</v>
      </c>
      <c r="K1" t="s">
        <v>9</v>
      </c>
      <c r="L1" t="s">
        <v>23</v>
      </c>
      <c r="M1" t="s">
        <v>4</v>
      </c>
      <c r="N1" t="s">
        <v>18</v>
      </c>
      <c r="O1" t="s">
        <v>21</v>
      </c>
      <c r="P1" t="s">
        <v>15</v>
      </c>
      <c r="Q1" t="s">
        <v>10</v>
      </c>
      <c r="R1" t="s">
        <v>11</v>
      </c>
      <c r="S1" t="s">
        <v>12</v>
      </c>
      <c r="T1" t="s">
        <v>13</v>
      </c>
      <c r="U1" t="s">
        <v>14</v>
      </c>
      <c r="V1" t="s">
        <v>16</v>
      </c>
      <c r="W1" t="s">
        <v>17</v>
      </c>
      <c r="X1" t="s">
        <v>19</v>
      </c>
      <c r="Y1" t="s">
        <v>20</v>
      </c>
      <c r="Z1" t="s">
        <v>22</v>
      </c>
      <c r="AA1" t="s">
        <v>24</v>
      </c>
      <c r="AB1" t="s">
        <v>3622</v>
      </c>
    </row>
    <row r="2" spans="1:28" x14ac:dyDescent="0.35">
      <c r="A2" t="s">
        <v>25</v>
      </c>
      <c r="C2" t="s">
        <v>26</v>
      </c>
      <c r="D2" t="s">
        <v>27</v>
      </c>
      <c r="E2">
        <f>YEAR(Table1[[#This Row],[Order Date]])</f>
        <v>2012</v>
      </c>
      <c r="F2">
        <v>1</v>
      </c>
      <c r="G2">
        <f>MONTH(Table1[[#This Row],[Order Date]])</f>
        <v>1</v>
      </c>
      <c r="H2" s="1">
        <v>40909</v>
      </c>
      <c r="I2">
        <v>28774</v>
      </c>
      <c r="J2" t="s">
        <v>28</v>
      </c>
      <c r="K2">
        <v>32</v>
      </c>
      <c r="L2">
        <v>5.98</v>
      </c>
      <c r="M2" s="2">
        <v>0.1</v>
      </c>
      <c r="N2">
        <v>180.36</v>
      </c>
      <c r="O2">
        <v>4.6900000000000004</v>
      </c>
      <c r="P2">
        <v>-111.8</v>
      </c>
      <c r="Q2" s="2">
        <v>0.68</v>
      </c>
      <c r="R2" t="s">
        <v>29</v>
      </c>
      <c r="S2" t="s">
        <v>30</v>
      </c>
      <c r="T2" t="s">
        <v>31</v>
      </c>
      <c r="U2" t="s">
        <v>32</v>
      </c>
      <c r="V2" t="s">
        <v>33</v>
      </c>
      <c r="W2">
        <v>4031</v>
      </c>
      <c r="X2" s="1">
        <v>40910</v>
      </c>
      <c r="Y2" t="s">
        <v>34</v>
      </c>
      <c r="Z2" t="e" vm="1">
        <v>#VALUE!</v>
      </c>
      <c r="AA2">
        <v>15131</v>
      </c>
      <c r="AB2" t="e" cm="1" vm="2">
        <f t="array" ref="AB2">_FV(Table1[[#This Row],[State]],"Country/region",TRUE)</f>
        <v>#VALUE!</v>
      </c>
    </row>
    <row r="3" spans="1:28" x14ac:dyDescent="0.35">
      <c r="A3" t="s">
        <v>36</v>
      </c>
      <c r="C3" t="s">
        <v>37</v>
      </c>
      <c r="D3" t="s">
        <v>38</v>
      </c>
      <c r="E3">
        <f>YEAR(Table1[[#This Row],[Order Date]])</f>
        <v>2012</v>
      </c>
      <c r="F3">
        <v>1</v>
      </c>
      <c r="G3">
        <f>MONTH(Table1[[#This Row],[Order Date]])</f>
        <v>1</v>
      </c>
      <c r="H3" s="1">
        <v>40909</v>
      </c>
      <c r="I3">
        <v>13729</v>
      </c>
      <c r="J3" t="s">
        <v>39</v>
      </c>
      <c r="K3">
        <v>9</v>
      </c>
      <c r="L3">
        <v>95.99</v>
      </c>
      <c r="M3" s="2">
        <v>0.08</v>
      </c>
      <c r="N3">
        <v>872.48</v>
      </c>
      <c r="O3">
        <v>35</v>
      </c>
      <c r="P3">
        <v>-342.91</v>
      </c>
      <c r="Q3" s="2"/>
      <c r="R3" t="s">
        <v>29</v>
      </c>
      <c r="S3" t="s">
        <v>40</v>
      </c>
      <c r="T3" t="s">
        <v>41</v>
      </c>
      <c r="U3" t="s">
        <v>32</v>
      </c>
      <c r="V3" t="s">
        <v>33</v>
      </c>
      <c r="W3">
        <v>1914</v>
      </c>
      <c r="X3" s="1">
        <v>40911</v>
      </c>
      <c r="Y3" t="s">
        <v>42</v>
      </c>
      <c r="Z3" t="e" vm="3">
        <v>#VALUE!</v>
      </c>
      <c r="AA3">
        <v>20715</v>
      </c>
      <c r="AB3" t="e" cm="1" vm="2">
        <f t="array" ref="AB3">_FV(Table1[[#This Row],[State]],"Country/region",TRUE)</f>
        <v>#VALUE!</v>
      </c>
    </row>
    <row r="4" spans="1:28" x14ac:dyDescent="0.35">
      <c r="A4" t="s">
        <v>44</v>
      </c>
      <c r="C4" t="s">
        <v>45</v>
      </c>
      <c r="D4" t="s">
        <v>46</v>
      </c>
      <c r="E4">
        <f>YEAR(Table1[[#This Row],[Order Date]])</f>
        <v>2012</v>
      </c>
      <c r="F4">
        <v>1</v>
      </c>
      <c r="G4">
        <f>MONTH(Table1[[#This Row],[Order Date]])</f>
        <v>1</v>
      </c>
      <c r="H4" s="1">
        <v>40910</v>
      </c>
      <c r="I4">
        <v>37537</v>
      </c>
      <c r="J4" t="s">
        <v>47</v>
      </c>
      <c r="K4">
        <v>4</v>
      </c>
      <c r="L4">
        <v>291.73</v>
      </c>
      <c r="M4" s="2">
        <v>0</v>
      </c>
      <c r="N4">
        <v>1239.06</v>
      </c>
      <c r="O4">
        <v>48.8</v>
      </c>
      <c r="P4">
        <v>-193.08</v>
      </c>
      <c r="Q4" s="2">
        <v>0.56000000000000005</v>
      </c>
      <c r="R4" t="s">
        <v>48</v>
      </c>
      <c r="S4" t="s">
        <v>49</v>
      </c>
      <c r="T4" t="s">
        <v>50</v>
      </c>
      <c r="U4" t="s">
        <v>51</v>
      </c>
      <c r="V4" t="s">
        <v>52</v>
      </c>
      <c r="W4">
        <v>5272</v>
      </c>
      <c r="X4" s="1">
        <v>40910</v>
      </c>
      <c r="Y4" t="s">
        <v>53</v>
      </c>
      <c r="Z4" t="e" vm="4">
        <v>#VALUE!</v>
      </c>
      <c r="AA4">
        <v>94559</v>
      </c>
      <c r="AB4" t="e" cm="1" vm="2">
        <f t="array" ref="AB4">_FV(Table1[[#This Row],[State]],"Country/region",TRUE)</f>
        <v>#VALUE!</v>
      </c>
    </row>
    <row r="5" spans="1:28" x14ac:dyDescent="0.35">
      <c r="A5" t="s">
        <v>55</v>
      </c>
      <c r="C5" t="s">
        <v>56</v>
      </c>
      <c r="D5" t="s">
        <v>57</v>
      </c>
      <c r="E5">
        <f>YEAR(Table1[[#This Row],[Order Date]])</f>
        <v>2012</v>
      </c>
      <c r="F5">
        <v>1</v>
      </c>
      <c r="G5">
        <f>MONTH(Table1[[#This Row],[Order Date]])</f>
        <v>1</v>
      </c>
      <c r="H5" s="1">
        <v>40910</v>
      </c>
      <c r="I5">
        <v>44069</v>
      </c>
      <c r="J5" t="s">
        <v>58</v>
      </c>
      <c r="K5">
        <v>43</v>
      </c>
      <c r="L5">
        <v>15.04</v>
      </c>
      <c r="M5" s="2">
        <v>0.08</v>
      </c>
      <c r="N5">
        <v>614.79999999999995</v>
      </c>
      <c r="O5">
        <v>1.97</v>
      </c>
      <c r="P5">
        <v>247.79</v>
      </c>
      <c r="Q5" s="2">
        <v>0.39</v>
      </c>
      <c r="R5" t="s">
        <v>29</v>
      </c>
      <c r="S5" t="s">
        <v>59</v>
      </c>
      <c r="T5" t="s">
        <v>60</v>
      </c>
      <c r="U5" t="s">
        <v>61</v>
      </c>
      <c r="V5" t="s">
        <v>52</v>
      </c>
      <c r="W5">
        <v>6225</v>
      </c>
      <c r="X5" s="1">
        <v>40910</v>
      </c>
      <c r="Y5" t="s">
        <v>34</v>
      </c>
      <c r="Z5" t="e" vm="4">
        <v>#VALUE!</v>
      </c>
      <c r="AA5">
        <v>90640</v>
      </c>
      <c r="AB5" t="e" cm="1" vm="2">
        <f t="array" ref="AB5">_FV(Table1[[#This Row],[State]],"Country/region",TRUE)</f>
        <v>#VALUE!</v>
      </c>
    </row>
    <row r="6" spans="1:28" x14ac:dyDescent="0.35">
      <c r="A6" t="s">
        <v>44</v>
      </c>
      <c r="C6" t="s">
        <v>45</v>
      </c>
      <c r="D6" t="s">
        <v>46</v>
      </c>
      <c r="E6">
        <f>YEAR(Table1[[#This Row],[Order Date]])</f>
        <v>2012</v>
      </c>
      <c r="F6">
        <v>1</v>
      </c>
      <c r="G6">
        <f>MONTH(Table1[[#This Row],[Order Date]])</f>
        <v>1</v>
      </c>
      <c r="H6" s="1">
        <v>40910</v>
      </c>
      <c r="I6">
        <v>37537</v>
      </c>
      <c r="J6" t="s">
        <v>47</v>
      </c>
      <c r="K6">
        <v>43</v>
      </c>
      <c r="L6">
        <v>100.98</v>
      </c>
      <c r="M6" s="2">
        <v>7.0000000000000007E-2</v>
      </c>
      <c r="N6">
        <v>4083.19</v>
      </c>
      <c r="O6">
        <v>45</v>
      </c>
      <c r="P6">
        <v>-1049.8499999999999</v>
      </c>
      <c r="Q6" s="2">
        <v>0.69</v>
      </c>
      <c r="R6" t="s">
        <v>48</v>
      </c>
      <c r="S6" t="s">
        <v>49</v>
      </c>
      <c r="T6" t="s">
        <v>62</v>
      </c>
      <c r="U6" t="s">
        <v>51</v>
      </c>
      <c r="V6" t="s">
        <v>52</v>
      </c>
      <c r="W6">
        <v>5273</v>
      </c>
      <c r="X6" s="1">
        <v>40912</v>
      </c>
      <c r="Y6" t="s">
        <v>53</v>
      </c>
      <c r="Z6" t="e" vm="4">
        <v>#VALUE!</v>
      </c>
      <c r="AA6">
        <v>94559</v>
      </c>
      <c r="AB6" t="e" cm="1" vm="2">
        <f t="array" ref="AB6">_FV(Table1[[#This Row],[State]],"Country/region",TRUE)</f>
        <v>#VALUE!</v>
      </c>
    </row>
    <row r="7" spans="1:28" x14ac:dyDescent="0.35">
      <c r="A7" t="s">
        <v>55</v>
      </c>
      <c r="C7" t="s">
        <v>56</v>
      </c>
      <c r="D7" t="s">
        <v>57</v>
      </c>
      <c r="E7">
        <f>YEAR(Table1[[#This Row],[Order Date]])</f>
        <v>2012</v>
      </c>
      <c r="F7">
        <v>1</v>
      </c>
      <c r="G7">
        <f>MONTH(Table1[[#This Row],[Order Date]])</f>
        <v>1</v>
      </c>
      <c r="H7" s="1">
        <v>40910</v>
      </c>
      <c r="I7">
        <v>44069</v>
      </c>
      <c r="J7" t="s">
        <v>58</v>
      </c>
      <c r="K7">
        <v>16</v>
      </c>
      <c r="L7">
        <v>9.11</v>
      </c>
      <c r="M7" s="2">
        <v>0.09</v>
      </c>
      <c r="N7">
        <v>137.63</v>
      </c>
      <c r="O7">
        <v>2.15</v>
      </c>
      <c r="P7">
        <v>26.71</v>
      </c>
      <c r="Q7" s="2">
        <v>0.4</v>
      </c>
      <c r="R7" t="s">
        <v>29</v>
      </c>
      <c r="S7" t="s">
        <v>59</v>
      </c>
      <c r="T7" t="s">
        <v>63</v>
      </c>
      <c r="U7" t="s">
        <v>61</v>
      </c>
      <c r="V7" t="s">
        <v>52</v>
      </c>
      <c r="W7">
        <v>6224</v>
      </c>
      <c r="X7" s="1">
        <v>40912</v>
      </c>
      <c r="Y7" t="s">
        <v>42</v>
      </c>
      <c r="Z7" t="e" vm="4">
        <v>#VALUE!</v>
      </c>
      <c r="AA7">
        <v>90640</v>
      </c>
      <c r="AB7" t="e" cm="1" vm="2">
        <f t="array" ref="AB7">_FV(Table1[[#This Row],[State]],"Country/region",TRUE)</f>
        <v>#VALUE!</v>
      </c>
    </row>
    <row r="8" spans="1:28" x14ac:dyDescent="0.35">
      <c r="A8" t="s">
        <v>64</v>
      </c>
      <c r="C8" t="s">
        <v>65</v>
      </c>
      <c r="D8" t="s">
        <v>57</v>
      </c>
      <c r="E8">
        <f>YEAR(Table1[[#This Row],[Order Date]])</f>
        <v>2012</v>
      </c>
      <c r="F8">
        <v>1</v>
      </c>
      <c r="G8">
        <f>MONTH(Table1[[#This Row],[Order Date]])</f>
        <v>1</v>
      </c>
      <c r="H8" s="1">
        <v>40910</v>
      </c>
      <c r="I8">
        <v>9285</v>
      </c>
      <c r="J8" t="s">
        <v>58</v>
      </c>
      <c r="K8">
        <v>3</v>
      </c>
      <c r="L8">
        <v>40.98</v>
      </c>
      <c r="M8" s="2">
        <v>0.06</v>
      </c>
      <c r="N8">
        <v>124.81</v>
      </c>
      <c r="O8">
        <v>2.99</v>
      </c>
      <c r="P8">
        <v>-11.936999999999999</v>
      </c>
      <c r="Q8" s="2">
        <v>0.36</v>
      </c>
      <c r="R8" t="s">
        <v>29</v>
      </c>
      <c r="S8" t="s">
        <v>30</v>
      </c>
      <c r="T8" t="s">
        <v>66</v>
      </c>
      <c r="U8" t="s">
        <v>67</v>
      </c>
      <c r="V8" t="s">
        <v>68</v>
      </c>
      <c r="W8">
        <v>1279</v>
      </c>
      <c r="X8" s="1">
        <v>40912</v>
      </c>
      <c r="Y8" t="s">
        <v>34</v>
      </c>
      <c r="Z8" t="e" vm="5">
        <v>#VALUE!</v>
      </c>
      <c r="AA8">
        <v>55372</v>
      </c>
      <c r="AB8" t="e" cm="1" vm="2">
        <f t="array" ref="AB8">_FV(Table1[[#This Row],[State]],"Country/region",TRUE)</f>
        <v>#VALUE!</v>
      </c>
    </row>
    <row r="9" spans="1:28" x14ac:dyDescent="0.35">
      <c r="A9" t="s">
        <v>44</v>
      </c>
      <c r="C9" t="s">
        <v>45</v>
      </c>
      <c r="D9" t="s">
        <v>46</v>
      </c>
      <c r="E9">
        <f>YEAR(Table1[[#This Row],[Order Date]])</f>
        <v>2012</v>
      </c>
      <c r="F9">
        <v>1</v>
      </c>
      <c r="G9">
        <f>MONTH(Table1[[#This Row],[Order Date]])</f>
        <v>1</v>
      </c>
      <c r="H9" s="1">
        <v>40910</v>
      </c>
      <c r="I9">
        <v>37537</v>
      </c>
      <c r="J9" t="s">
        <v>47</v>
      </c>
      <c r="K9">
        <v>32</v>
      </c>
      <c r="L9">
        <v>155.06</v>
      </c>
      <c r="M9" s="2">
        <v>0.05</v>
      </c>
      <c r="N9">
        <v>4902.38</v>
      </c>
      <c r="O9">
        <v>7.07</v>
      </c>
      <c r="P9">
        <v>1438.49</v>
      </c>
      <c r="Q9" s="2">
        <v>0.59</v>
      </c>
      <c r="R9" t="s">
        <v>29</v>
      </c>
      <c r="S9" t="s">
        <v>30</v>
      </c>
      <c r="T9" t="s">
        <v>70</v>
      </c>
      <c r="U9" t="s">
        <v>32</v>
      </c>
      <c r="V9" t="s">
        <v>52</v>
      </c>
      <c r="W9">
        <v>5274</v>
      </c>
      <c r="X9" s="1">
        <v>40917</v>
      </c>
      <c r="Y9" t="s">
        <v>34</v>
      </c>
      <c r="Z9" t="e" vm="4">
        <v>#VALUE!</v>
      </c>
      <c r="AA9">
        <v>94559</v>
      </c>
      <c r="AB9" t="e" cm="1" vm="2">
        <f t="array" ref="AB9">_FV(Table1[[#This Row],[State]],"Country/region",TRUE)</f>
        <v>#VALUE!</v>
      </c>
    </row>
    <row r="10" spans="1:28" x14ac:dyDescent="0.35">
      <c r="A10" t="s">
        <v>71</v>
      </c>
      <c r="C10" t="s">
        <v>72</v>
      </c>
      <c r="D10" t="s">
        <v>38</v>
      </c>
      <c r="E10">
        <f>YEAR(Table1[[#This Row],[Order Date]])</f>
        <v>2012</v>
      </c>
      <c r="F10">
        <v>1</v>
      </c>
      <c r="G10">
        <f>MONTH(Table1[[#This Row],[Order Date]])</f>
        <v>1</v>
      </c>
      <c r="H10" s="1">
        <v>40911</v>
      </c>
      <c r="I10">
        <v>40354</v>
      </c>
      <c r="J10" t="s">
        <v>28</v>
      </c>
      <c r="K10">
        <v>4</v>
      </c>
      <c r="L10">
        <v>212.6</v>
      </c>
      <c r="M10" s="2">
        <v>0.09</v>
      </c>
      <c r="N10">
        <v>698</v>
      </c>
      <c r="O10">
        <v>52.2</v>
      </c>
      <c r="P10">
        <v>-93.16</v>
      </c>
      <c r="Q10" s="2">
        <v>0.64</v>
      </c>
      <c r="R10" t="s">
        <v>48</v>
      </c>
      <c r="S10" t="s">
        <v>73</v>
      </c>
      <c r="T10" t="s">
        <v>74</v>
      </c>
      <c r="U10" t="s">
        <v>75</v>
      </c>
      <c r="V10" t="s">
        <v>76</v>
      </c>
      <c r="W10">
        <v>5705</v>
      </c>
      <c r="X10" s="1">
        <v>40912</v>
      </c>
      <c r="Y10" t="s">
        <v>53</v>
      </c>
      <c r="Z10" t="e" vm="6">
        <v>#VALUE!</v>
      </c>
      <c r="AA10">
        <v>36869</v>
      </c>
      <c r="AB10" t="e" cm="1" vm="2">
        <f t="array" ref="AB10">_FV(Table1[[#This Row],[State]],"Country/region",TRUE)</f>
        <v>#VALUE!</v>
      </c>
    </row>
    <row r="11" spans="1:28" x14ac:dyDescent="0.35">
      <c r="A11" t="s">
        <v>78</v>
      </c>
      <c r="C11" t="s">
        <v>79</v>
      </c>
      <c r="D11" t="s">
        <v>38</v>
      </c>
      <c r="E11">
        <f>YEAR(Table1[[#This Row],[Order Date]])</f>
        <v>2012</v>
      </c>
      <c r="F11">
        <v>1</v>
      </c>
      <c r="G11">
        <f>MONTH(Table1[[#This Row],[Order Date]])</f>
        <v>1</v>
      </c>
      <c r="H11" s="1">
        <v>40911</v>
      </c>
      <c r="I11">
        <v>9762</v>
      </c>
      <c r="J11" t="s">
        <v>28</v>
      </c>
      <c r="K11">
        <v>12</v>
      </c>
      <c r="L11">
        <v>20.98</v>
      </c>
      <c r="M11" s="2">
        <v>0.05</v>
      </c>
      <c r="N11">
        <v>262.76</v>
      </c>
      <c r="O11">
        <v>21.2</v>
      </c>
      <c r="P11">
        <v>-146.05000000000001</v>
      </c>
      <c r="Q11" s="2">
        <v>0.78</v>
      </c>
      <c r="R11" t="s">
        <v>48</v>
      </c>
      <c r="S11" t="s">
        <v>80</v>
      </c>
      <c r="T11" t="s">
        <v>81</v>
      </c>
      <c r="U11" t="s">
        <v>82</v>
      </c>
      <c r="V11" t="s">
        <v>52</v>
      </c>
      <c r="W11">
        <v>1336</v>
      </c>
      <c r="X11" s="1">
        <v>40912</v>
      </c>
      <c r="Y11" t="s">
        <v>34</v>
      </c>
      <c r="Z11" t="e" vm="7">
        <v>#VALUE!</v>
      </c>
      <c r="AA11">
        <v>84020</v>
      </c>
      <c r="AB11" t="e" cm="1" vm="2">
        <f t="array" ref="AB11">_FV(Table1[[#This Row],[State]],"Country/region",TRUE)</f>
        <v>#VALUE!</v>
      </c>
    </row>
    <row r="12" spans="1:28" x14ac:dyDescent="0.35">
      <c r="A12" t="s">
        <v>71</v>
      </c>
      <c r="C12" t="s">
        <v>72</v>
      </c>
      <c r="D12" t="s">
        <v>38</v>
      </c>
      <c r="E12">
        <f>YEAR(Table1[[#This Row],[Order Date]])</f>
        <v>2012</v>
      </c>
      <c r="F12">
        <v>1</v>
      </c>
      <c r="G12">
        <f>MONTH(Table1[[#This Row],[Order Date]])</f>
        <v>1</v>
      </c>
      <c r="H12" s="1">
        <v>40911</v>
      </c>
      <c r="I12">
        <v>40354</v>
      </c>
      <c r="J12" t="s">
        <v>28</v>
      </c>
      <c r="K12">
        <v>29</v>
      </c>
      <c r="L12">
        <v>5.58</v>
      </c>
      <c r="M12" s="2">
        <v>0.03</v>
      </c>
      <c r="N12">
        <v>172.51</v>
      </c>
      <c r="O12">
        <v>2.99</v>
      </c>
      <c r="P12">
        <v>12.554500000000001</v>
      </c>
      <c r="Q12" s="2">
        <v>0.37</v>
      </c>
      <c r="R12" t="s">
        <v>29</v>
      </c>
      <c r="S12" t="s">
        <v>30</v>
      </c>
      <c r="T12" t="s">
        <v>84</v>
      </c>
      <c r="U12" t="s">
        <v>67</v>
      </c>
      <c r="V12" t="s">
        <v>76</v>
      </c>
      <c r="W12">
        <v>5704</v>
      </c>
      <c r="X12" s="1">
        <v>40912</v>
      </c>
      <c r="Y12" t="s">
        <v>34</v>
      </c>
      <c r="Z12" t="e" vm="6">
        <v>#VALUE!</v>
      </c>
      <c r="AA12">
        <v>36869</v>
      </c>
      <c r="AB12" t="e" cm="1" vm="2">
        <f t="array" ref="AB12">_FV(Table1[[#This Row],[State]],"Country/region",TRUE)</f>
        <v>#VALUE!</v>
      </c>
    </row>
    <row r="13" spans="1:28" x14ac:dyDescent="0.35">
      <c r="A13" t="s">
        <v>85</v>
      </c>
      <c r="C13" t="s">
        <v>86</v>
      </c>
      <c r="D13" t="s">
        <v>38</v>
      </c>
      <c r="E13">
        <f>YEAR(Table1[[#This Row],[Order Date]])</f>
        <v>2012</v>
      </c>
      <c r="F13">
        <v>1</v>
      </c>
      <c r="G13">
        <f>MONTH(Table1[[#This Row],[Order Date]])</f>
        <v>1</v>
      </c>
      <c r="H13" s="1">
        <v>40911</v>
      </c>
      <c r="I13">
        <v>7909</v>
      </c>
      <c r="J13" t="s">
        <v>28</v>
      </c>
      <c r="K13">
        <v>29</v>
      </c>
      <c r="L13">
        <v>4.26</v>
      </c>
      <c r="M13" s="2">
        <v>0.03</v>
      </c>
      <c r="N13">
        <v>122.23</v>
      </c>
      <c r="O13">
        <v>1.2</v>
      </c>
      <c r="P13">
        <v>24.55</v>
      </c>
      <c r="Q13" s="2">
        <v>0.44</v>
      </c>
      <c r="R13" t="s">
        <v>29</v>
      </c>
      <c r="S13" t="s">
        <v>59</v>
      </c>
      <c r="T13" t="s">
        <v>87</v>
      </c>
      <c r="U13" t="s">
        <v>88</v>
      </c>
      <c r="V13" t="s">
        <v>52</v>
      </c>
      <c r="W13">
        <v>1074</v>
      </c>
      <c r="X13" s="1">
        <v>40912</v>
      </c>
      <c r="Y13" t="s">
        <v>34</v>
      </c>
      <c r="Z13" t="e" vm="8">
        <v>#VALUE!</v>
      </c>
      <c r="AA13">
        <v>97035</v>
      </c>
      <c r="AB13" t="e" cm="1" vm="2">
        <f t="array" ref="AB13">_FV(Table1[[#This Row],[State]],"Country/region",TRUE)</f>
        <v>#VALUE!</v>
      </c>
    </row>
    <row r="14" spans="1:28" x14ac:dyDescent="0.35">
      <c r="A14" t="s">
        <v>90</v>
      </c>
      <c r="C14" t="s">
        <v>91</v>
      </c>
      <c r="D14" t="s">
        <v>46</v>
      </c>
      <c r="E14">
        <f>YEAR(Table1[[#This Row],[Order Date]])</f>
        <v>2012</v>
      </c>
      <c r="F14">
        <v>1</v>
      </c>
      <c r="G14">
        <f>MONTH(Table1[[#This Row],[Order Date]])</f>
        <v>1</v>
      </c>
      <c r="H14" s="1">
        <v>40911</v>
      </c>
      <c r="I14">
        <v>30016</v>
      </c>
      <c r="J14" t="s">
        <v>58</v>
      </c>
      <c r="K14">
        <v>15</v>
      </c>
      <c r="L14">
        <v>5.28</v>
      </c>
      <c r="M14" s="2">
        <v>0.03</v>
      </c>
      <c r="N14">
        <v>85.56</v>
      </c>
      <c r="O14">
        <v>5.66</v>
      </c>
      <c r="P14">
        <v>-41.58</v>
      </c>
      <c r="Q14" s="2">
        <v>0.4</v>
      </c>
      <c r="R14" t="s">
        <v>29</v>
      </c>
      <c r="S14" t="s">
        <v>30</v>
      </c>
      <c r="T14" t="s">
        <v>92</v>
      </c>
      <c r="U14" t="s">
        <v>61</v>
      </c>
      <c r="V14" t="s">
        <v>68</v>
      </c>
      <c r="W14">
        <v>4223</v>
      </c>
      <c r="X14" s="1">
        <v>40913</v>
      </c>
      <c r="Y14" t="s">
        <v>34</v>
      </c>
      <c r="Z14" t="e" vm="9">
        <v>#VALUE!</v>
      </c>
      <c r="AA14">
        <v>68847</v>
      </c>
      <c r="AB14" t="e" cm="1" vm="2">
        <f t="array" ref="AB14">_FV(Table1[[#This Row],[State]],"Country/region",TRUE)</f>
        <v>#VALUE!</v>
      </c>
    </row>
    <row r="15" spans="1:28" x14ac:dyDescent="0.35">
      <c r="A15" t="s">
        <v>94</v>
      </c>
      <c r="C15" t="s">
        <v>95</v>
      </c>
      <c r="D15" t="s">
        <v>46</v>
      </c>
      <c r="E15">
        <f>YEAR(Table1[[#This Row],[Order Date]])</f>
        <v>2012</v>
      </c>
      <c r="F15">
        <v>1</v>
      </c>
      <c r="G15">
        <f>MONTH(Table1[[#This Row],[Order Date]])</f>
        <v>1</v>
      </c>
      <c r="H15" s="1">
        <v>40911</v>
      </c>
      <c r="I15">
        <v>11972</v>
      </c>
      <c r="J15" t="s">
        <v>39</v>
      </c>
      <c r="K15">
        <v>4</v>
      </c>
      <c r="L15">
        <v>213.45</v>
      </c>
      <c r="M15" s="2">
        <v>0</v>
      </c>
      <c r="N15">
        <v>896.49</v>
      </c>
      <c r="O15">
        <v>14.7</v>
      </c>
      <c r="P15">
        <v>-452.26949999999999</v>
      </c>
      <c r="Q15" s="2">
        <v>0.59</v>
      </c>
      <c r="R15" t="s">
        <v>96</v>
      </c>
      <c r="S15" t="s">
        <v>49</v>
      </c>
      <c r="T15" t="s">
        <v>97</v>
      </c>
      <c r="U15" t="s">
        <v>98</v>
      </c>
      <c r="V15" t="s">
        <v>52</v>
      </c>
      <c r="W15">
        <v>1663</v>
      </c>
      <c r="X15" s="1">
        <v>40913</v>
      </c>
      <c r="Y15" t="s">
        <v>53</v>
      </c>
      <c r="Z15" t="e" vm="7">
        <v>#VALUE!</v>
      </c>
      <c r="AA15">
        <v>84041</v>
      </c>
      <c r="AB15" t="e" cm="1" vm="2">
        <f t="array" ref="AB15">_FV(Table1[[#This Row],[State]],"Country/region",TRUE)</f>
        <v>#VALUE!</v>
      </c>
    </row>
    <row r="16" spans="1:28" x14ac:dyDescent="0.35">
      <c r="A16" t="s">
        <v>99</v>
      </c>
      <c r="C16" t="s">
        <v>100</v>
      </c>
      <c r="D16" t="s">
        <v>46</v>
      </c>
      <c r="E16">
        <f>YEAR(Table1[[#This Row],[Order Date]])</f>
        <v>2012</v>
      </c>
      <c r="F16">
        <v>1</v>
      </c>
      <c r="G16">
        <f>MONTH(Table1[[#This Row],[Order Date]])</f>
        <v>1</v>
      </c>
      <c r="H16" s="1">
        <v>40911</v>
      </c>
      <c r="I16">
        <v>9637</v>
      </c>
      <c r="J16" t="s">
        <v>47</v>
      </c>
      <c r="K16">
        <v>12</v>
      </c>
      <c r="L16">
        <v>43.22</v>
      </c>
      <c r="M16" s="2">
        <v>0.08</v>
      </c>
      <c r="N16">
        <v>522.49</v>
      </c>
      <c r="O16">
        <v>16.71</v>
      </c>
      <c r="P16">
        <v>-236.43</v>
      </c>
      <c r="Q16" s="2">
        <v>0.66</v>
      </c>
      <c r="R16" t="s">
        <v>96</v>
      </c>
      <c r="S16" t="s">
        <v>30</v>
      </c>
      <c r="T16" t="s">
        <v>101</v>
      </c>
      <c r="U16" t="s">
        <v>102</v>
      </c>
      <c r="V16" t="s">
        <v>76</v>
      </c>
      <c r="W16">
        <v>1315</v>
      </c>
      <c r="X16" s="1">
        <v>40913</v>
      </c>
      <c r="Y16" t="s">
        <v>34</v>
      </c>
      <c r="Z16" t="e" vm="10">
        <v>#VALUE!</v>
      </c>
      <c r="AA16">
        <v>70802</v>
      </c>
      <c r="AB16" t="e" cm="1" vm="2">
        <f t="array" ref="AB16">_FV(Table1[[#This Row],[State]],"Country/region",TRUE)</f>
        <v>#VALUE!</v>
      </c>
    </row>
    <row r="17" spans="1:28" x14ac:dyDescent="0.35">
      <c r="A17" t="s">
        <v>90</v>
      </c>
      <c r="C17" t="s">
        <v>91</v>
      </c>
      <c r="D17" t="s">
        <v>46</v>
      </c>
      <c r="E17">
        <f>YEAR(Table1[[#This Row],[Order Date]])</f>
        <v>2012</v>
      </c>
      <c r="F17">
        <v>1</v>
      </c>
      <c r="G17">
        <f>MONTH(Table1[[#This Row],[Order Date]])</f>
        <v>1</v>
      </c>
      <c r="H17" s="1">
        <v>40911</v>
      </c>
      <c r="I17">
        <v>30016</v>
      </c>
      <c r="J17" t="s">
        <v>58</v>
      </c>
      <c r="K17">
        <v>8</v>
      </c>
      <c r="L17">
        <v>110.99</v>
      </c>
      <c r="M17" s="2">
        <v>0.01</v>
      </c>
      <c r="N17">
        <v>754.65549999999996</v>
      </c>
      <c r="O17">
        <v>2.5</v>
      </c>
      <c r="P17">
        <v>-212.553</v>
      </c>
      <c r="Q17" s="2">
        <v>0.56999999999999995</v>
      </c>
      <c r="R17" t="s">
        <v>96</v>
      </c>
      <c r="S17" t="s">
        <v>30</v>
      </c>
      <c r="T17" t="s">
        <v>104</v>
      </c>
      <c r="U17" t="s">
        <v>105</v>
      </c>
      <c r="V17" t="s">
        <v>68</v>
      </c>
      <c r="W17">
        <v>4224</v>
      </c>
      <c r="X17" s="1">
        <v>40914</v>
      </c>
      <c r="Y17" t="s">
        <v>34</v>
      </c>
      <c r="Z17" t="e" vm="9">
        <v>#VALUE!</v>
      </c>
      <c r="AA17">
        <v>68847</v>
      </c>
      <c r="AB17" t="e" cm="1" vm="2">
        <f t="array" ref="AB17">_FV(Table1[[#This Row],[State]],"Country/region",TRUE)</f>
        <v>#VALUE!</v>
      </c>
    </row>
    <row r="18" spans="1:28" x14ac:dyDescent="0.35">
      <c r="A18" t="s">
        <v>99</v>
      </c>
      <c r="C18" t="s">
        <v>100</v>
      </c>
      <c r="D18" t="s">
        <v>46</v>
      </c>
      <c r="E18">
        <f>YEAR(Table1[[#This Row],[Order Date]])</f>
        <v>2012</v>
      </c>
      <c r="F18">
        <v>1</v>
      </c>
      <c r="G18">
        <f>MONTH(Table1[[#This Row],[Order Date]])</f>
        <v>1</v>
      </c>
      <c r="H18" s="1">
        <v>40911</v>
      </c>
      <c r="I18">
        <v>9637</v>
      </c>
      <c r="J18" t="s">
        <v>47</v>
      </c>
      <c r="K18">
        <v>12</v>
      </c>
      <c r="L18">
        <v>10.14</v>
      </c>
      <c r="M18" s="2">
        <v>0.04</v>
      </c>
      <c r="N18">
        <v>123.76</v>
      </c>
      <c r="O18">
        <v>2.27</v>
      </c>
      <c r="P18">
        <v>32.44</v>
      </c>
      <c r="Q18" s="2">
        <v>0.36</v>
      </c>
      <c r="R18" t="s">
        <v>29</v>
      </c>
      <c r="S18" t="s">
        <v>59</v>
      </c>
      <c r="T18" t="s">
        <v>106</v>
      </c>
      <c r="U18" t="s">
        <v>61</v>
      </c>
      <c r="V18" t="s">
        <v>76</v>
      </c>
      <c r="W18">
        <v>1317</v>
      </c>
      <c r="X18" s="1">
        <v>40915</v>
      </c>
      <c r="Y18" t="s">
        <v>34</v>
      </c>
      <c r="Z18" t="e" vm="10">
        <v>#VALUE!</v>
      </c>
      <c r="AA18">
        <v>70802</v>
      </c>
      <c r="AB18" t="e" cm="1" vm="2">
        <f t="array" ref="AB18">_FV(Table1[[#This Row],[State]],"Country/region",TRUE)</f>
        <v>#VALUE!</v>
      </c>
    </row>
    <row r="19" spans="1:28" x14ac:dyDescent="0.35">
      <c r="A19" t="s">
        <v>99</v>
      </c>
      <c r="C19" t="s">
        <v>100</v>
      </c>
      <c r="D19" t="s">
        <v>46</v>
      </c>
      <c r="E19">
        <f>YEAR(Table1[[#This Row],[Order Date]])</f>
        <v>2012</v>
      </c>
      <c r="F19">
        <v>1</v>
      </c>
      <c r="G19">
        <f>MONTH(Table1[[#This Row],[Order Date]])</f>
        <v>1</v>
      </c>
      <c r="H19" s="1">
        <v>40911</v>
      </c>
      <c r="I19">
        <v>9637</v>
      </c>
      <c r="J19" t="s">
        <v>47</v>
      </c>
      <c r="K19">
        <v>49</v>
      </c>
      <c r="L19">
        <v>574.74</v>
      </c>
      <c r="M19" s="2">
        <v>0.05</v>
      </c>
      <c r="N19">
        <v>28359.4</v>
      </c>
      <c r="O19">
        <v>24.49</v>
      </c>
      <c r="P19">
        <v>14440.39</v>
      </c>
      <c r="Q19" s="2">
        <v>0.37</v>
      </c>
      <c r="R19" t="s">
        <v>96</v>
      </c>
      <c r="S19" t="s">
        <v>40</v>
      </c>
      <c r="T19" t="s">
        <v>107</v>
      </c>
      <c r="U19" t="s">
        <v>98</v>
      </c>
      <c r="V19" t="s">
        <v>76</v>
      </c>
      <c r="W19">
        <v>1316</v>
      </c>
      <c r="X19" s="1">
        <v>40918</v>
      </c>
      <c r="Y19" t="s">
        <v>34</v>
      </c>
      <c r="Z19" t="e" vm="10">
        <v>#VALUE!</v>
      </c>
      <c r="AA19">
        <v>70802</v>
      </c>
      <c r="AB19" t="e" cm="1" vm="2">
        <f t="array" ref="AB19">_FV(Table1[[#This Row],[State]],"Country/region",TRUE)</f>
        <v>#VALUE!</v>
      </c>
    </row>
    <row r="20" spans="1:28" x14ac:dyDescent="0.35">
      <c r="A20" t="s">
        <v>108</v>
      </c>
      <c r="C20" t="s">
        <v>109</v>
      </c>
      <c r="D20" t="s">
        <v>38</v>
      </c>
      <c r="E20">
        <f>YEAR(Table1[[#This Row],[Order Date]])</f>
        <v>2012</v>
      </c>
      <c r="F20">
        <v>1</v>
      </c>
      <c r="G20">
        <f>MONTH(Table1[[#This Row],[Order Date]])</f>
        <v>1</v>
      </c>
      <c r="H20" s="1">
        <v>40912</v>
      </c>
      <c r="I20">
        <v>49730</v>
      </c>
      <c r="J20" t="s">
        <v>28</v>
      </c>
      <c r="K20">
        <v>3</v>
      </c>
      <c r="L20">
        <v>350.98</v>
      </c>
      <c r="M20" s="2">
        <v>0.06</v>
      </c>
      <c r="N20">
        <v>1039.56</v>
      </c>
      <c r="O20">
        <v>30</v>
      </c>
      <c r="P20">
        <v>-394.69</v>
      </c>
      <c r="Q20" s="2">
        <v>0.61</v>
      </c>
      <c r="R20" t="s">
        <v>48</v>
      </c>
      <c r="S20" t="s">
        <v>49</v>
      </c>
      <c r="T20" t="s">
        <v>110</v>
      </c>
      <c r="U20" t="s">
        <v>51</v>
      </c>
      <c r="V20" t="s">
        <v>68</v>
      </c>
      <c r="W20">
        <v>6953</v>
      </c>
      <c r="X20" s="1">
        <v>40913</v>
      </c>
      <c r="Y20" t="s">
        <v>53</v>
      </c>
      <c r="Z20" t="e" vm="11">
        <v>#VALUE!</v>
      </c>
      <c r="AA20">
        <v>77803</v>
      </c>
      <c r="AB20" t="e" cm="1" vm="2">
        <f t="array" ref="AB20">_FV(Table1[[#This Row],[State]],"Country/region",TRUE)</f>
        <v>#VALUE!</v>
      </c>
    </row>
    <row r="21" spans="1:28" x14ac:dyDescent="0.35">
      <c r="A21" t="s">
        <v>112</v>
      </c>
      <c r="C21" t="s">
        <v>113</v>
      </c>
      <c r="D21" t="s">
        <v>46</v>
      </c>
      <c r="E21">
        <f>YEAR(Table1[[#This Row],[Order Date]])</f>
        <v>2012</v>
      </c>
      <c r="F21">
        <v>1</v>
      </c>
      <c r="G21">
        <f>MONTH(Table1[[#This Row],[Order Date]])</f>
        <v>1</v>
      </c>
      <c r="H21" s="1">
        <v>40912</v>
      </c>
      <c r="I21">
        <v>8710</v>
      </c>
      <c r="J21" t="s">
        <v>58</v>
      </c>
      <c r="K21">
        <v>17</v>
      </c>
      <c r="L21">
        <v>3.36</v>
      </c>
      <c r="M21" s="2">
        <v>0.03</v>
      </c>
      <c r="N21">
        <v>63.34</v>
      </c>
      <c r="O21">
        <v>6.27</v>
      </c>
      <c r="P21">
        <v>-76.015000000000001</v>
      </c>
      <c r="Q21" s="2">
        <v>0.4</v>
      </c>
      <c r="R21" t="s">
        <v>29</v>
      </c>
      <c r="S21" t="s">
        <v>30</v>
      </c>
      <c r="T21" t="s">
        <v>114</v>
      </c>
      <c r="U21" t="s">
        <v>67</v>
      </c>
      <c r="V21" t="s">
        <v>68</v>
      </c>
      <c r="W21">
        <v>1193</v>
      </c>
      <c r="X21" s="1">
        <v>40913</v>
      </c>
      <c r="Y21" t="s">
        <v>34</v>
      </c>
      <c r="Z21" t="e" vm="11">
        <v>#VALUE!</v>
      </c>
      <c r="AA21">
        <v>78577</v>
      </c>
      <c r="AB21" t="e" cm="1" vm="2">
        <f t="array" ref="AB21">_FV(Table1[[#This Row],[State]],"Country/region",TRUE)</f>
        <v>#VALUE!</v>
      </c>
    </row>
    <row r="22" spans="1:28" x14ac:dyDescent="0.35">
      <c r="A22" t="s">
        <v>112</v>
      </c>
      <c r="C22" t="s">
        <v>113</v>
      </c>
      <c r="D22" t="s">
        <v>46</v>
      </c>
      <c r="E22">
        <f>YEAR(Table1[[#This Row],[Order Date]])</f>
        <v>2012</v>
      </c>
      <c r="F22">
        <v>1</v>
      </c>
      <c r="G22">
        <f>MONTH(Table1[[#This Row],[Order Date]])</f>
        <v>1</v>
      </c>
      <c r="H22" s="1">
        <v>40912</v>
      </c>
      <c r="I22">
        <v>8710</v>
      </c>
      <c r="J22" t="s">
        <v>58</v>
      </c>
      <c r="K22">
        <v>42</v>
      </c>
      <c r="L22">
        <v>3.71</v>
      </c>
      <c r="M22" s="2">
        <v>7.0000000000000007E-2</v>
      </c>
      <c r="N22">
        <v>151.35</v>
      </c>
      <c r="O22">
        <v>1.93</v>
      </c>
      <c r="P22">
        <v>8.33</v>
      </c>
      <c r="Q22" s="2">
        <v>0.35</v>
      </c>
      <c r="R22" t="s">
        <v>29</v>
      </c>
      <c r="S22" t="s">
        <v>59</v>
      </c>
      <c r="T22" t="s">
        <v>115</v>
      </c>
      <c r="U22" t="s">
        <v>61</v>
      </c>
      <c r="V22" t="s">
        <v>68</v>
      </c>
      <c r="W22">
        <v>1194</v>
      </c>
      <c r="X22" s="1">
        <v>40914</v>
      </c>
      <c r="Y22" t="s">
        <v>42</v>
      </c>
      <c r="Z22" t="e" vm="11">
        <v>#VALUE!</v>
      </c>
      <c r="AA22">
        <v>78577</v>
      </c>
      <c r="AB22" t="e" cm="1" vm="2">
        <f t="array" ref="AB22">_FV(Table1[[#This Row],[State]],"Country/region",TRUE)</f>
        <v>#VALUE!</v>
      </c>
    </row>
    <row r="23" spans="1:28" x14ac:dyDescent="0.35">
      <c r="A23" t="s">
        <v>116</v>
      </c>
      <c r="C23" t="s">
        <v>117</v>
      </c>
      <c r="D23" t="s">
        <v>57</v>
      </c>
      <c r="E23">
        <f>YEAR(Table1[[#This Row],[Order Date]])</f>
        <v>2012</v>
      </c>
      <c r="F23">
        <v>1</v>
      </c>
      <c r="G23">
        <f>MONTH(Table1[[#This Row],[Order Date]])</f>
        <v>1</v>
      </c>
      <c r="H23" s="1">
        <v>40913</v>
      </c>
      <c r="I23">
        <v>57253</v>
      </c>
      <c r="J23" t="s">
        <v>58</v>
      </c>
      <c r="K23">
        <v>48</v>
      </c>
      <c r="L23">
        <v>279.48</v>
      </c>
      <c r="M23" s="2">
        <v>7.0000000000000007E-2</v>
      </c>
      <c r="N23">
        <v>12635.75</v>
      </c>
      <c r="O23">
        <v>35</v>
      </c>
      <c r="P23">
        <v>-335.24</v>
      </c>
      <c r="Q23" s="2">
        <v>0.6</v>
      </c>
      <c r="R23" t="s">
        <v>48</v>
      </c>
      <c r="S23" t="s">
        <v>40</v>
      </c>
      <c r="T23" t="s">
        <v>118</v>
      </c>
      <c r="U23" t="s">
        <v>82</v>
      </c>
      <c r="V23" t="s">
        <v>68</v>
      </c>
      <c r="W23">
        <v>8013</v>
      </c>
      <c r="X23" s="1">
        <v>40913</v>
      </c>
      <c r="Y23" t="s">
        <v>34</v>
      </c>
      <c r="Z23" t="e" vm="11">
        <v>#VALUE!</v>
      </c>
      <c r="AA23">
        <v>76021</v>
      </c>
      <c r="AB23" t="e" cm="1" vm="2">
        <f t="array" ref="AB23">_FV(Table1[[#This Row],[State]],"Country/region",TRUE)</f>
        <v>#VALUE!</v>
      </c>
    </row>
    <row r="24" spans="1:28" x14ac:dyDescent="0.35">
      <c r="A24" t="s">
        <v>116</v>
      </c>
      <c r="C24" t="s">
        <v>117</v>
      </c>
      <c r="D24" t="s">
        <v>57</v>
      </c>
      <c r="E24">
        <f>YEAR(Table1[[#This Row],[Order Date]])</f>
        <v>2012</v>
      </c>
      <c r="F24">
        <v>1</v>
      </c>
      <c r="G24">
        <f>MONTH(Table1[[#This Row],[Order Date]])</f>
        <v>1</v>
      </c>
      <c r="H24" s="1">
        <v>40913</v>
      </c>
      <c r="I24">
        <v>57253</v>
      </c>
      <c r="J24" t="s">
        <v>58</v>
      </c>
      <c r="K24">
        <v>25</v>
      </c>
      <c r="L24">
        <v>125.99</v>
      </c>
      <c r="M24" s="2">
        <v>0.04</v>
      </c>
      <c r="N24">
        <v>2750.107</v>
      </c>
      <c r="O24">
        <v>5.26</v>
      </c>
      <c r="P24">
        <v>667.44899999999996</v>
      </c>
      <c r="Q24" s="2">
        <v>0.55000000000000004</v>
      </c>
      <c r="R24" t="s">
        <v>96</v>
      </c>
      <c r="S24" t="s">
        <v>30</v>
      </c>
      <c r="T24">
        <v>232</v>
      </c>
      <c r="U24" t="s">
        <v>105</v>
      </c>
      <c r="V24" t="s">
        <v>68</v>
      </c>
      <c r="W24">
        <v>8015</v>
      </c>
      <c r="X24" s="1">
        <v>40913</v>
      </c>
      <c r="Y24" t="s">
        <v>34</v>
      </c>
      <c r="Z24" t="e" vm="11">
        <v>#VALUE!</v>
      </c>
      <c r="AA24">
        <v>76021</v>
      </c>
      <c r="AB24" t="e" cm="1" vm="2">
        <f t="array" ref="AB24">_FV(Table1[[#This Row],[State]],"Country/region",TRUE)</f>
        <v>#VALUE!</v>
      </c>
    </row>
    <row r="25" spans="1:28" x14ac:dyDescent="0.35">
      <c r="A25" t="s">
        <v>119</v>
      </c>
      <c r="C25" t="s">
        <v>120</v>
      </c>
      <c r="D25" t="s">
        <v>46</v>
      </c>
      <c r="E25">
        <f>YEAR(Table1[[#This Row],[Order Date]])</f>
        <v>2012</v>
      </c>
      <c r="F25">
        <v>1</v>
      </c>
      <c r="G25">
        <f>MONTH(Table1[[#This Row],[Order Date]])</f>
        <v>1</v>
      </c>
      <c r="H25" s="1">
        <v>40913</v>
      </c>
      <c r="I25">
        <v>32418</v>
      </c>
      <c r="J25" t="s">
        <v>39</v>
      </c>
      <c r="K25">
        <v>5</v>
      </c>
      <c r="L25">
        <v>243.98</v>
      </c>
      <c r="M25" s="2">
        <v>0.08</v>
      </c>
      <c r="N25">
        <v>1244.19</v>
      </c>
      <c r="O25">
        <v>43.32</v>
      </c>
      <c r="P25">
        <v>-131.31</v>
      </c>
      <c r="Q25" s="2">
        <v>0.55000000000000004</v>
      </c>
      <c r="R25" t="s">
        <v>48</v>
      </c>
      <c r="S25" t="s">
        <v>49</v>
      </c>
      <c r="T25" t="s">
        <v>121</v>
      </c>
      <c r="U25" t="s">
        <v>51</v>
      </c>
      <c r="V25" t="s">
        <v>68</v>
      </c>
      <c r="W25">
        <v>4555</v>
      </c>
      <c r="X25" s="1">
        <v>40914</v>
      </c>
      <c r="Y25" t="s">
        <v>53</v>
      </c>
      <c r="Z25" t="e" vm="12">
        <v>#VALUE!</v>
      </c>
      <c r="AA25">
        <v>52001</v>
      </c>
      <c r="AB25" t="e" cm="1" vm="2">
        <f t="array" ref="AB25">_FV(Table1[[#This Row],[State]],"Country/region",TRUE)</f>
        <v>#VALUE!</v>
      </c>
    </row>
    <row r="26" spans="1:28" x14ac:dyDescent="0.35">
      <c r="A26" t="s">
        <v>116</v>
      </c>
      <c r="C26" t="s">
        <v>117</v>
      </c>
      <c r="D26" t="s">
        <v>57</v>
      </c>
      <c r="E26">
        <f>YEAR(Table1[[#This Row],[Order Date]])</f>
        <v>2012</v>
      </c>
      <c r="F26">
        <v>1</v>
      </c>
      <c r="G26">
        <f>MONTH(Table1[[#This Row],[Order Date]])</f>
        <v>1</v>
      </c>
      <c r="H26" s="1">
        <v>40913</v>
      </c>
      <c r="I26">
        <v>57253</v>
      </c>
      <c r="J26" t="s">
        <v>58</v>
      </c>
      <c r="K26">
        <v>49</v>
      </c>
      <c r="L26">
        <v>4.91</v>
      </c>
      <c r="M26" s="2">
        <v>0.08</v>
      </c>
      <c r="N26">
        <v>240.3</v>
      </c>
      <c r="O26">
        <v>5.68</v>
      </c>
      <c r="P26">
        <v>-139.15575000000001</v>
      </c>
      <c r="Q26" s="2">
        <v>0.7</v>
      </c>
      <c r="R26" t="s">
        <v>48</v>
      </c>
      <c r="S26" t="s">
        <v>73</v>
      </c>
      <c r="T26" t="s">
        <v>123</v>
      </c>
      <c r="U26" t="s">
        <v>75</v>
      </c>
      <c r="V26" t="s">
        <v>68</v>
      </c>
      <c r="W26">
        <v>8014</v>
      </c>
      <c r="X26" s="1">
        <v>40914</v>
      </c>
      <c r="Y26" t="s">
        <v>34</v>
      </c>
      <c r="Z26" t="e" vm="11">
        <v>#VALUE!</v>
      </c>
      <c r="AA26">
        <v>76021</v>
      </c>
      <c r="AB26" t="e" cm="1" vm="2">
        <f t="array" ref="AB26">_FV(Table1[[#This Row],[State]],"Country/region",TRUE)</f>
        <v>#VALUE!</v>
      </c>
    </row>
    <row r="27" spans="1:28" x14ac:dyDescent="0.35">
      <c r="A27" t="s">
        <v>116</v>
      </c>
      <c r="C27" t="s">
        <v>117</v>
      </c>
      <c r="D27" t="s">
        <v>57</v>
      </c>
      <c r="E27">
        <f>YEAR(Table1[[#This Row],[Order Date]])</f>
        <v>2012</v>
      </c>
      <c r="F27">
        <v>1</v>
      </c>
      <c r="G27">
        <f>MONTH(Table1[[#This Row],[Order Date]])</f>
        <v>1</v>
      </c>
      <c r="H27" s="1">
        <v>40913</v>
      </c>
      <c r="I27">
        <v>57253</v>
      </c>
      <c r="J27" t="s">
        <v>58</v>
      </c>
      <c r="K27">
        <v>43</v>
      </c>
      <c r="L27">
        <v>1.81</v>
      </c>
      <c r="M27" s="2">
        <v>0.08</v>
      </c>
      <c r="N27">
        <v>78.08</v>
      </c>
      <c r="O27">
        <v>0.75</v>
      </c>
      <c r="P27">
        <v>1.74</v>
      </c>
      <c r="Q27" s="2">
        <v>0.57999999999999996</v>
      </c>
      <c r="R27" t="s">
        <v>48</v>
      </c>
      <c r="S27" t="s">
        <v>49</v>
      </c>
      <c r="T27" t="s">
        <v>124</v>
      </c>
      <c r="U27" t="s">
        <v>51</v>
      </c>
      <c r="V27" t="s">
        <v>68</v>
      </c>
      <c r="W27">
        <v>8011</v>
      </c>
      <c r="X27" s="1">
        <v>40914</v>
      </c>
      <c r="Y27" t="s">
        <v>34</v>
      </c>
      <c r="Z27" t="e" vm="11">
        <v>#VALUE!</v>
      </c>
      <c r="AA27">
        <v>76021</v>
      </c>
      <c r="AB27" t="e" cm="1" vm="2">
        <f t="array" ref="AB27">_FV(Table1[[#This Row],[State]],"Country/region",TRUE)</f>
        <v>#VALUE!</v>
      </c>
    </row>
    <row r="28" spans="1:28" x14ac:dyDescent="0.35">
      <c r="A28" t="s">
        <v>125</v>
      </c>
      <c r="C28" t="s">
        <v>126</v>
      </c>
      <c r="D28" t="s">
        <v>27</v>
      </c>
      <c r="E28">
        <f>YEAR(Table1[[#This Row],[Order Date]])</f>
        <v>2012</v>
      </c>
      <c r="F28">
        <v>1</v>
      </c>
      <c r="G28">
        <f>MONTH(Table1[[#This Row],[Order Date]])</f>
        <v>1</v>
      </c>
      <c r="H28" s="1">
        <v>40913</v>
      </c>
      <c r="I28">
        <v>28451</v>
      </c>
      <c r="J28" t="s">
        <v>58</v>
      </c>
      <c r="K28">
        <v>41</v>
      </c>
      <c r="L28">
        <v>209.84</v>
      </c>
      <c r="M28" s="2">
        <v>0.02</v>
      </c>
      <c r="N28">
        <v>8958.4599999999991</v>
      </c>
      <c r="O28">
        <v>21.21</v>
      </c>
      <c r="P28">
        <v>2593.14</v>
      </c>
      <c r="Q28" s="2">
        <v>0.59</v>
      </c>
      <c r="R28" t="s">
        <v>48</v>
      </c>
      <c r="S28" t="s">
        <v>40</v>
      </c>
      <c r="T28" t="s">
        <v>127</v>
      </c>
      <c r="U28" t="s">
        <v>82</v>
      </c>
      <c r="V28" t="s">
        <v>68</v>
      </c>
      <c r="W28">
        <v>3982</v>
      </c>
      <c r="X28" s="1">
        <v>40914</v>
      </c>
      <c r="Y28" t="s">
        <v>34</v>
      </c>
      <c r="Z28" t="e" vm="13">
        <v>#VALUE!</v>
      </c>
      <c r="AA28">
        <v>73071</v>
      </c>
      <c r="AB28" t="e" cm="1" vm="2">
        <f t="array" ref="AB28">_FV(Table1[[#This Row],[State]],"Country/region",TRUE)</f>
        <v>#VALUE!</v>
      </c>
    </row>
    <row r="29" spans="1:28" x14ac:dyDescent="0.35">
      <c r="A29" t="s">
        <v>129</v>
      </c>
      <c r="C29" t="s">
        <v>130</v>
      </c>
      <c r="D29" t="s">
        <v>46</v>
      </c>
      <c r="E29">
        <f>YEAR(Table1[[#This Row],[Order Date]])</f>
        <v>2012</v>
      </c>
      <c r="F29">
        <v>1</v>
      </c>
      <c r="G29">
        <f>MONTH(Table1[[#This Row],[Order Date]])</f>
        <v>1</v>
      </c>
      <c r="H29" s="1">
        <v>40913</v>
      </c>
      <c r="I29">
        <v>25601</v>
      </c>
      <c r="J29" t="s">
        <v>131</v>
      </c>
      <c r="K29">
        <v>43</v>
      </c>
      <c r="L29">
        <v>5.98</v>
      </c>
      <c r="M29" s="2">
        <v>0.09</v>
      </c>
      <c r="N29">
        <v>257.41000000000003</v>
      </c>
      <c r="O29">
        <v>4.6900000000000004</v>
      </c>
      <c r="P29">
        <v>-131.08000000000001</v>
      </c>
      <c r="Q29" s="2">
        <v>0.68</v>
      </c>
      <c r="R29" t="s">
        <v>29</v>
      </c>
      <c r="S29" t="s">
        <v>30</v>
      </c>
      <c r="T29" t="s">
        <v>31</v>
      </c>
      <c r="U29" t="s">
        <v>32</v>
      </c>
      <c r="V29" t="s">
        <v>76</v>
      </c>
      <c r="W29">
        <v>3588</v>
      </c>
      <c r="X29" s="1">
        <v>40914</v>
      </c>
      <c r="Y29" t="s">
        <v>34</v>
      </c>
      <c r="Z29" t="e" vm="14">
        <v>#VALUE!</v>
      </c>
      <c r="AA29">
        <v>32174</v>
      </c>
      <c r="AB29" t="e" cm="1" vm="2">
        <f t="array" ref="AB29">_FV(Table1[[#This Row],[State]],"Country/region",TRUE)</f>
        <v>#VALUE!</v>
      </c>
    </row>
    <row r="30" spans="1:28" x14ac:dyDescent="0.35">
      <c r="A30" t="s">
        <v>133</v>
      </c>
      <c r="C30" t="s">
        <v>134</v>
      </c>
      <c r="D30" t="s">
        <v>38</v>
      </c>
      <c r="E30">
        <f>YEAR(Table1[[#This Row],[Order Date]])</f>
        <v>2012</v>
      </c>
      <c r="F30">
        <v>1</v>
      </c>
      <c r="G30">
        <f>MONTH(Table1[[#This Row],[Order Date]])</f>
        <v>1</v>
      </c>
      <c r="H30" s="1">
        <v>40913</v>
      </c>
      <c r="I30">
        <v>290</v>
      </c>
      <c r="J30" t="s">
        <v>39</v>
      </c>
      <c r="K30">
        <v>24</v>
      </c>
      <c r="L30">
        <v>7.64</v>
      </c>
      <c r="M30" s="2">
        <v>0.05</v>
      </c>
      <c r="N30">
        <v>188.73</v>
      </c>
      <c r="O30">
        <v>5.83</v>
      </c>
      <c r="P30">
        <v>-32.479999999999997</v>
      </c>
      <c r="Q30" s="2">
        <v>0.36</v>
      </c>
      <c r="R30" t="s">
        <v>29</v>
      </c>
      <c r="S30" t="s">
        <v>59</v>
      </c>
      <c r="T30" t="s">
        <v>135</v>
      </c>
      <c r="U30" t="s">
        <v>61</v>
      </c>
      <c r="V30" t="s">
        <v>33</v>
      </c>
      <c r="W30">
        <v>47</v>
      </c>
      <c r="X30" s="1">
        <v>40914</v>
      </c>
      <c r="Y30" t="s">
        <v>34</v>
      </c>
      <c r="Z30" t="e" vm="15">
        <v>#VALUE!</v>
      </c>
      <c r="AA30">
        <v>11729</v>
      </c>
      <c r="AB30" t="e" cm="1" vm="2">
        <f t="array" ref="AB30">_FV(Table1[[#This Row],[State]],"Country/region",TRUE)</f>
        <v>#VALUE!</v>
      </c>
    </row>
    <row r="31" spans="1:28" x14ac:dyDescent="0.35">
      <c r="A31" t="s">
        <v>137</v>
      </c>
      <c r="C31" t="s">
        <v>138</v>
      </c>
      <c r="D31" t="s">
        <v>57</v>
      </c>
      <c r="E31">
        <f>YEAR(Table1[[#This Row],[Order Date]])</f>
        <v>2012</v>
      </c>
      <c r="F31">
        <v>1</v>
      </c>
      <c r="G31">
        <f>MONTH(Table1[[#This Row],[Order Date]])</f>
        <v>1</v>
      </c>
      <c r="H31" s="1">
        <v>40913</v>
      </c>
      <c r="I31">
        <v>1028</v>
      </c>
      <c r="J31" t="s">
        <v>28</v>
      </c>
      <c r="K31">
        <v>6</v>
      </c>
      <c r="L31">
        <v>28.48</v>
      </c>
      <c r="M31" s="2">
        <v>0.03</v>
      </c>
      <c r="N31">
        <v>165.75</v>
      </c>
      <c r="O31">
        <v>1.99</v>
      </c>
      <c r="P31">
        <v>-28.46</v>
      </c>
      <c r="Q31" s="2">
        <v>0.4</v>
      </c>
      <c r="R31" t="s">
        <v>96</v>
      </c>
      <c r="S31" t="s">
        <v>139</v>
      </c>
      <c r="T31" t="s">
        <v>140</v>
      </c>
      <c r="U31" t="s">
        <v>102</v>
      </c>
      <c r="V31" t="s">
        <v>68</v>
      </c>
      <c r="W31">
        <v>164</v>
      </c>
      <c r="X31" s="1">
        <v>40914</v>
      </c>
      <c r="Y31" t="s">
        <v>34</v>
      </c>
      <c r="Z31" t="e" vm="12">
        <v>#VALUE!</v>
      </c>
      <c r="AA31">
        <v>50501</v>
      </c>
      <c r="AB31" t="e" cm="1" vm="2">
        <f t="array" ref="AB31">_FV(Table1[[#This Row],[State]],"Country/region",TRUE)</f>
        <v>#VALUE!</v>
      </c>
    </row>
    <row r="32" spans="1:28" x14ac:dyDescent="0.35">
      <c r="A32" t="s">
        <v>116</v>
      </c>
      <c r="C32" t="s">
        <v>117</v>
      </c>
      <c r="D32" t="s">
        <v>57</v>
      </c>
      <c r="E32">
        <f>YEAR(Table1[[#This Row],[Order Date]])</f>
        <v>2012</v>
      </c>
      <c r="F32">
        <v>1</v>
      </c>
      <c r="G32">
        <f>MONTH(Table1[[#This Row],[Order Date]])</f>
        <v>1</v>
      </c>
      <c r="H32" s="1">
        <v>40913</v>
      </c>
      <c r="I32">
        <v>57253</v>
      </c>
      <c r="J32" t="s">
        <v>58</v>
      </c>
      <c r="K32">
        <v>29</v>
      </c>
      <c r="L32">
        <v>20.98</v>
      </c>
      <c r="M32" s="2">
        <v>0.06</v>
      </c>
      <c r="N32">
        <v>653.54</v>
      </c>
      <c r="O32">
        <v>53.03</v>
      </c>
      <c r="P32">
        <v>-1358.9</v>
      </c>
      <c r="Q32" s="2">
        <v>0.64</v>
      </c>
      <c r="R32" t="s">
        <v>48</v>
      </c>
      <c r="S32" t="s">
        <v>49</v>
      </c>
      <c r="T32" t="s">
        <v>141</v>
      </c>
      <c r="U32" t="s">
        <v>51</v>
      </c>
      <c r="V32" t="s">
        <v>68</v>
      </c>
      <c r="W32">
        <v>8012</v>
      </c>
      <c r="X32" s="1">
        <v>40915</v>
      </c>
      <c r="Y32" t="s">
        <v>53</v>
      </c>
      <c r="Z32" t="e" vm="11">
        <v>#VALUE!</v>
      </c>
      <c r="AA32">
        <v>76021</v>
      </c>
      <c r="AB32" t="e" cm="1" vm="2">
        <f t="array" ref="AB32">_FV(Table1[[#This Row],[State]],"Country/region",TRUE)</f>
        <v>#VALUE!</v>
      </c>
    </row>
    <row r="33" spans="1:28" x14ac:dyDescent="0.35">
      <c r="A33" t="s">
        <v>125</v>
      </c>
      <c r="C33" t="s">
        <v>126</v>
      </c>
      <c r="D33" t="s">
        <v>27</v>
      </c>
      <c r="E33">
        <f>YEAR(Table1[[#This Row],[Order Date]])</f>
        <v>2012</v>
      </c>
      <c r="F33">
        <v>1</v>
      </c>
      <c r="G33">
        <f>MONTH(Table1[[#This Row],[Order Date]])</f>
        <v>1</v>
      </c>
      <c r="H33" s="1">
        <v>40913</v>
      </c>
      <c r="I33">
        <v>28451</v>
      </c>
      <c r="J33" t="s">
        <v>58</v>
      </c>
      <c r="K33">
        <v>21</v>
      </c>
      <c r="L33">
        <v>194.3</v>
      </c>
      <c r="M33" s="2">
        <v>0.01</v>
      </c>
      <c r="N33">
        <v>4201.08</v>
      </c>
      <c r="O33">
        <v>11.54</v>
      </c>
      <c r="P33">
        <v>1162.76</v>
      </c>
      <c r="Q33" s="2">
        <v>0.59</v>
      </c>
      <c r="R33" t="s">
        <v>48</v>
      </c>
      <c r="S33" t="s">
        <v>40</v>
      </c>
      <c r="T33" t="s">
        <v>142</v>
      </c>
      <c r="U33" t="s">
        <v>82</v>
      </c>
      <c r="V33" t="s">
        <v>68</v>
      </c>
      <c r="W33">
        <v>3981</v>
      </c>
      <c r="X33" s="1">
        <v>40915</v>
      </c>
      <c r="Y33" t="s">
        <v>34</v>
      </c>
      <c r="Z33" t="e" vm="13">
        <v>#VALUE!</v>
      </c>
      <c r="AA33">
        <v>73071</v>
      </c>
      <c r="AB33" t="e" cm="1" vm="2">
        <f t="array" ref="AB33">_FV(Table1[[#This Row],[State]],"Country/region",TRUE)</f>
        <v>#VALUE!</v>
      </c>
    </row>
    <row r="34" spans="1:28" x14ac:dyDescent="0.35">
      <c r="A34" t="s">
        <v>143</v>
      </c>
      <c r="C34" t="s">
        <v>144</v>
      </c>
      <c r="D34" t="s">
        <v>38</v>
      </c>
      <c r="E34">
        <f>YEAR(Table1[[#This Row],[Order Date]])</f>
        <v>2012</v>
      </c>
      <c r="F34">
        <v>1</v>
      </c>
      <c r="G34">
        <f>MONTH(Table1[[#This Row],[Order Date]])</f>
        <v>1</v>
      </c>
      <c r="H34" s="1">
        <v>40913</v>
      </c>
      <c r="I34">
        <v>59232</v>
      </c>
      <c r="J34" t="s">
        <v>28</v>
      </c>
      <c r="K34">
        <v>23</v>
      </c>
      <c r="L34">
        <v>30.98</v>
      </c>
      <c r="M34" s="2">
        <v>0</v>
      </c>
      <c r="N34">
        <v>725.43</v>
      </c>
      <c r="O34">
        <v>5.76</v>
      </c>
      <c r="P34">
        <v>245.97</v>
      </c>
      <c r="Q34" s="2">
        <v>0.4</v>
      </c>
      <c r="R34" t="s">
        <v>29</v>
      </c>
      <c r="S34" t="s">
        <v>30</v>
      </c>
      <c r="T34" t="s">
        <v>145</v>
      </c>
      <c r="U34" t="s">
        <v>61</v>
      </c>
      <c r="V34" t="s">
        <v>76</v>
      </c>
      <c r="W34">
        <v>8291</v>
      </c>
      <c r="X34" s="1">
        <v>40915</v>
      </c>
      <c r="Y34" t="s">
        <v>34</v>
      </c>
      <c r="Z34" t="e" vm="10">
        <v>#VALUE!</v>
      </c>
      <c r="AA34">
        <v>71203</v>
      </c>
      <c r="AB34" t="e" cm="1" vm="2">
        <f t="array" ref="AB34">_FV(Table1[[#This Row],[State]],"Country/region",TRUE)</f>
        <v>#VALUE!</v>
      </c>
    </row>
    <row r="35" spans="1:28" x14ac:dyDescent="0.35">
      <c r="A35" t="s">
        <v>146</v>
      </c>
      <c r="C35" t="s">
        <v>147</v>
      </c>
      <c r="D35" t="s">
        <v>38</v>
      </c>
      <c r="E35">
        <f>YEAR(Table1[[#This Row],[Order Date]])</f>
        <v>2012</v>
      </c>
      <c r="F35">
        <v>1</v>
      </c>
      <c r="G35">
        <f>MONTH(Table1[[#This Row],[Order Date]])</f>
        <v>1</v>
      </c>
      <c r="H35" s="1">
        <v>40913</v>
      </c>
      <c r="I35">
        <v>52386</v>
      </c>
      <c r="J35" t="s">
        <v>28</v>
      </c>
      <c r="K35">
        <v>6</v>
      </c>
      <c r="L35">
        <v>120.97</v>
      </c>
      <c r="M35" s="2">
        <v>0.08</v>
      </c>
      <c r="N35">
        <v>700.73</v>
      </c>
      <c r="O35">
        <v>26.3</v>
      </c>
      <c r="P35">
        <v>-188.5812</v>
      </c>
      <c r="Q35" s="2">
        <v>0.38</v>
      </c>
      <c r="R35" t="s">
        <v>96</v>
      </c>
      <c r="S35" t="s">
        <v>49</v>
      </c>
      <c r="T35" t="s">
        <v>148</v>
      </c>
      <c r="U35" t="s">
        <v>98</v>
      </c>
      <c r="V35" t="s">
        <v>68</v>
      </c>
      <c r="W35">
        <v>7352</v>
      </c>
      <c r="X35" s="1">
        <v>40915</v>
      </c>
      <c r="Y35" t="s">
        <v>53</v>
      </c>
      <c r="Z35" t="e" vm="16">
        <v>#VALUE!</v>
      </c>
      <c r="AA35">
        <v>60056</v>
      </c>
      <c r="AB35" t="e" cm="1" vm="2">
        <f t="array" ref="AB35">_FV(Table1[[#This Row],[State]],"Country/region",TRUE)</f>
        <v>#VALUE!</v>
      </c>
    </row>
    <row r="36" spans="1:28" x14ac:dyDescent="0.35">
      <c r="A36" t="s">
        <v>125</v>
      </c>
      <c r="C36" t="s">
        <v>126</v>
      </c>
      <c r="D36" t="s">
        <v>27</v>
      </c>
      <c r="E36">
        <f>YEAR(Table1[[#This Row],[Order Date]])</f>
        <v>2012</v>
      </c>
      <c r="F36">
        <v>1</v>
      </c>
      <c r="G36">
        <f>MONTH(Table1[[#This Row],[Order Date]])</f>
        <v>1</v>
      </c>
      <c r="H36" s="1">
        <v>40913</v>
      </c>
      <c r="I36">
        <v>28451</v>
      </c>
      <c r="J36" t="s">
        <v>58</v>
      </c>
      <c r="K36">
        <v>33</v>
      </c>
      <c r="L36">
        <v>145.44999999999999</v>
      </c>
      <c r="M36" s="2">
        <v>0</v>
      </c>
      <c r="N36">
        <v>4913.7</v>
      </c>
      <c r="O36">
        <v>17.850000000000001</v>
      </c>
      <c r="P36">
        <v>1054.93</v>
      </c>
      <c r="Q36" s="2">
        <v>0.56000000000000005</v>
      </c>
      <c r="R36" t="s">
        <v>96</v>
      </c>
      <c r="S36" t="s">
        <v>49</v>
      </c>
      <c r="T36" t="s">
        <v>150</v>
      </c>
      <c r="U36" t="s">
        <v>98</v>
      </c>
      <c r="V36" t="s">
        <v>68</v>
      </c>
      <c r="W36">
        <v>3983</v>
      </c>
      <c r="X36" s="1">
        <v>40915</v>
      </c>
      <c r="Y36" t="s">
        <v>53</v>
      </c>
      <c r="Z36" t="e" vm="13">
        <v>#VALUE!</v>
      </c>
      <c r="AA36">
        <v>73071</v>
      </c>
      <c r="AB36" t="e" cm="1" vm="2">
        <f t="array" ref="AB36">_FV(Table1[[#This Row],[State]],"Country/region",TRUE)</f>
        <v>#VALUE!</v>
      </c>
    </row>
    <row r="37" spans="1:28" x14ac:dyDescent="0.35">
      <c r="A37" t="s">
        <v>137</v>
      </c>
      <c r="C37" t="s">
        <v>138</v>
      </c>
      <c r="D37" t="s">
        <v>57</v>
      </c>
      <c r="E37">
        <f>YEAR(Table1[[#This Row],[Order Date]])</f>
        <v>2012</v>
      </c>
      <c r="F37">
        <v>1</v>
      </c>
      <c r="G37">
        <f>MONTH(Table1[[#This Row],[Order Date]])</f>
        <v>1</v>
      </c>
      <c r="H37" s="1">
        <v>40913</v>
      </c>
      <c r="I37">
        <v>1028</v>
      </c>
      <c r="J37" t="s">
        <v>28</v>
      </c>
      <c r="K37">
        <v>11</v>
      </c>
      <c r="L37">
        <v>205.99</v>
      </c>
      <c r="M37" s="2">
        <v>0.01</v>
      </c>
      <c r="N37">
        <v>2021.1469999999999</v>
      </c>
      <c r="O37">
        <v>5.99</v>
      </c>
      <c r="P37">
        <v>-60.39</v>
      </c>
      <c r="Q37" s="2">
        <v>0.59</v>
      </c>
      <c r="R37" t="s">
        <v>96</v>
      </c>
      <c r="S37" t="s">
        <v>30</v>
      </c>
      <c r="T37">
        <v>3285</v>
      </c>
      <c r="U37" t="s">
        <v>105</v>
      </c>
      <c r="V37" t="s">
        <v>68</v>
      </c>
      <c r="W37">
        <v>165</v>
      </c>
      <c r="X37" s="1">
        <v>40915</v>
      </c>
      <c r="Y37" t="s">
        <v>34</v>
      </c>
      <c r="Z37" t="e" vm="12">
        <v>#VALUE!</v>
      </c>
      <c r="AA37">
        <v>50501</v>
      </c>
      <c r="AB37" t="e" cm="1" vm="2">
        <f t="array" ref="AB37">_FV(Table1[[#This Row],[State]],"Country/region",TRUE)</f>
        <v>#VALUE!</v>
      </c>
    </row>
    <row r="38" spans="1:28" x14ac:dyDescent="0.35">
      <c r="A38" t="s">
        <v>151</v>
      </c>
      <c r="C38" t="s">
        <v>152</v>
      </c>
      <c r="D38" t="s">
        <v>27</v>
      </c>
      <c r="E38">
        <f>YEAR(Table1[[#This Row],[Order Date]])</f>
        <v>2012</v>
      </c>
      <c r="F38">
        <v>1</v>
      </c>
      <c r="G38">
        <f>MONTH(Table1[[#This Row],[Order Date]])</f>
        <v>1</v>
      </c>
      <c r="H38" s="1">
        <v>40914</v>
      </c>
      <c r="I38">
        <v>48226</v>
      </c>
      <c r="J38" t="s">
        <v>47</v>
      </c>
      <c r="K38">
        <v>23</v>
      </c>
      <c r="L38">
        <v>100.98</v>
      </c>
      <c r="M38" s="2">
        <v>0.02</v>
      </c>
      <c r="N38">
        <v>2357.4499999999998</v>
      </c>
      <c r="O38">
        <v>35.840000000000003</v>
      </c>
      <c r="P38">
        <v>-108.8</v>
      </c>
      <c r="Q38" s="2">
        <v>0.62</v>
      </c>
      <c r="R38" t="s">
        <v>48</v>
      </c>
      <c r="S38" t="s">
        <v>73</v>
      </c>
      <c r="T38" t="s">
        <v>153</v>
      </c>
      <c r="U38" t="s">
        <v>154</v>
      </c>
      <c r="V38" t="s">
        <v>33</v>
      </c>
      <c r="W38">
        <v>6773</v>
      </c>
      <c r="X38" s="1">
        <v>40914</v>
      </c>
      <c r="Y38" t="s">
        <v>53</v>
      </c>
      <c r="Z38" t="e" vm="17">
        <v>#VALUE!</v>
      </c>
      <c r="AA38">
        <v>6010</v>
      </c>
      <c r="AB38" t="e" cm="1" vm="2">
        <f t="array" ref="AB38">_FV(Table1[[#This Row],[State]],"Country/region",TRUE)</f>
        <v>#VALUE!</v>
      </c>
    </row>
    <row r="39" spans="1:28" x14ac:dyDescent="0.35">
      <c r="A39" t="s">
        <v>156</v>
      </c>
      <c r="C39" t="s">
        <v>157</v>
      </c>
      <c r="D39" t="s">
        <v>38</v>
      </c>
      <c r="E39">
        <f>YEAR(Table1[[#This Row],[Order Date]])</f>
        <v>2012</v>
      </c>
      <c r="F39">
        <v>1</v>
      </c>
      <c r="G39">
        <f>MONTH(Table1[[#This Row],[Order Date]])</f>
        <v>1</v>
      </c>
      <c r="H39" s="1">
        <v>40914</v>
      </c>
      <c r="I39">
        <v>23488</v>
      </c>
      <c r="J39" t="s">
        <v>58</v>
      </c>
      <c r="K39">
        <v>30</v>
      </c>
      <c r="L39">
        <v>880.98</v>
      </c>
      <c r="M39" s="2">
        <v>0.04</v>
      </c>
      <c r="N39">
        <v>26133.39</v>
      </c>
      <c r="O39">
        <v>44.55</v>
      </c>
      <c r="P39">
        <v>-11053.6</v>
      </c>
      <c r="Q39" s="2">
        <v>0.62</v>
      </c>
      <c r="R39" t="s">
        <v>48</v>
      </c>
      <c r="S39" t="s">
        <v>73</v>
      </c>
      <c r="T39" t="s">
        <v>158</v>
      </c>
      <c r="U39" t="s">
        <v>154</v>
      </c>
      <c r="V39" t="s">
        <v>68</v>
      </c>
      <c r="W39">
        <v>3284</v>
      </c>
      <c r="X39" s="1">
        <v>40915</v>
      </c>
      <c r="Y39" t="s">
        <v>53</v>
      </c>
      <c r="Z39" t="e" vm="16">
        <v>#VALUE!</v>
      </c>
      <c r="AA39">
        <v>61401</v>
      </c>
      <c r="AB39" t="e" cm="1" vm="2">
        <f t="array" ref="AB39">_FV(Table1[[#This Row],[State]],"Country/region",TRUE)</f>
        <v>#VALUE!</v>
      </c>
    </row>
    <row r="40" spans="1:28" x14ac:dyDescent="0.35">
      <c r="A40" t="s">
        <v>159</v>
      </c>
      <c r="C40" t="s">
        <v>160</v>
      </c>
      <c r="D40" t="s">
        <v>57</v>
      </c>
      <c r="E40">
        <f>YEAR(Table1[[#This Row],[Order Date]])</f>
        <v>2012</v>
      </c>
      <c r="F40">
        <v>1</v>
      </c>
      <c r="G40">
        <f>MONTH(Table1[[#This Row],[Order Date]])</f>
        <v>1</v>
      </c>
      <c r="H40" s="1">
        <v>40914</v>
      </c>
      <c r="I40">
        <v>16770</v>
      </c>
      <c r="J40" t="s">
        <v>58</v>
      </c>
      <c r="K40">
        <v>17</v>
      </c>
      <c r="L40">
        <v>2.1</v>
      </c>
      <c r="M40" s="2">
        <v>0.03</v>
      </c>
      <c r="N40">
        <v>37.06</v>
      </c>
      <c r="O40">
        <v>0.7</v>
      </c>
      <c r="P40">
        <v>0.61</v>
      </c>
      <c r="Q40" s="2">
        <v>0.56999999999999995</v>
      </c>
      <c r="R40" t="s">
        <v>29</v>
      </c>
      <c r="S40" t="s">
        <v>59</v>
      </c>
      <c r="T40" t="s">
        <v>161</v>
      </c>
      <c r="U40" t="s">
        <v>88</v>
      </c>
      <c r="V40" t="s">
        <v>76</v>
      </c>
      <c r="W40">
        <v>2325</v>
      </c>
      <c r="X40" s="1">
        <v>40915</v>
      </c>
      <c r="Y40" t="s">
        <v>34</v>
      </c>
      <c r="Z40" t="e" vm="18">
        <v>#VALUE!</v>
      </c>
      <c r="AA40">
        <v>23805</v>
      </c>
      <c r="AB40" t="e" cm="1" vm="2">
        <f t="array" ref="AB40">_FV(Table1[[#This Row],[State]],"Country/region",TRUE)</f>
        <v>#VALUE!</v>
      </c>
    </row>
    <row r="41" spans="1:28" x14ac:dyDescent="0.35">
      <c r="A41" t="s">
        <v>163</v>
      </c>
      <c r="C41" t="s">
        <v>164</v>
      </c>
      <c r="D41" t="s">
        <v>57</v>
      </c>
      <c r="E41">
        <f>YEAR(Table1[[#This Row],[Order Date]])</f>
        <v>2012</v>
      </c>
      <c r="F41">
        <v>1</v>
      </c>
      <c r="G41">
        <f>MONTH(Table1[[#This Row],[Order Date]])</f>
        <v>1</v>
      </c>
      <c r="H41" s="1">
        <v>40914</v>
      </c>
      <c r="I41">
        <v>14274</v>
      </c>
      <c r="J41" t="s">
        <v>39</v>
      </c>
      <c r="K41">
        <v>2</v>
      </c>
      <c r="L41">
        <v>35.99</v>
      </c>
      <c r="M41" s="2">
        <v>0.03</v>
      </c>
      <c r="N41">
        <v>61.718499999999999</v>
      </c>
      <c r="O41">
        <v>1.1000000000000001</v>
      </c>
      <c r="P41">
        <v>-164.04300000000001</v>
      </c>
      <c r="Q41" s="2">
        <v>0.55000000000000004</v>
      </c>
      <c r="R41" t="s">
        <v>96</v>
      </c>
      <c r="S41" t="s">
        <v>30</v>
      </c>
      <c r="T41" t="s">
        <v>165</v>
      </c>
      <c r="U41" t="s">
        <v>105</v>
      </c>
      <c r="V41" t="s">
        <v>76</v>
      </c>
      <c r="W41">
        <v>2003</v>
      </c>
      <c r="X41" s="1">
        <v>40915</v>
      </c>
      <c r="Y41" t="s">
        <v>34</v>
      </c>
      <c r="Z41" t="e" vm="19">
        <v>#VALUE!</v>
      </c>
      <c r="AA41">
        <v>29915</v>
      </c>
      <c r="AB41" t="e" cm="1" vm="2">
        <f t="array" ref="AB41">_FV(Table1[[#This Row],[State]],"Country/region",TRUE)</f>
        <v>#VALUE!</v>
      </c>
    </row>
    <row r="42" spans="1:28" x14ac:dyDescent="0.35">
      <c r="A42" t="s">
        <v>167</v>
      </c>
      <c r="C42" t="s">
        <v>168</v>
      </c>
      <c r="D42" t="s">
        <v>57</v>
      </c>
      <c r="E42">
        <f>YEAR(Table1[[#This Row],[Order Date]])</f>
        <v>2012</v>
      </c>
      <c r="F42">
        <v>1</v>
      </c>
      <c r="G42">
        <f>MONTH(Table1[[#This Row],[Order Date]])</f>
        <v>1</v>
      </c>
      <c r="H42" s="1">
        <v>40914</v>
      </c>
      <c r="I42">
        <v>16961</v>
      </c>
      <c r="J42" t="s">
        <v>39</v>
      </c>
      <c r="K42">
        <v>27</v>
      </c>
      <c r="L42">
        <v>1.7</v>
      </c>
      <c r="M42" s="2">
        <v>0.06</v>
      </c>
      <c r="N42">
        <v>46.86</v>
      </c>
      <c r="O42">
        <v>1.99</v>
      </c>
      <c r="P42">
        <v>-37.08</v>
      </c>
      <c r="Q42" s="2">
        <v>0.51</v>
      </c>
      <c r="R42" t="s">
        <v>96</v>
      </c>
      <c r="S42" t="s">
        <v>139</v>
      </c>
      <c r="T42" t="s">
        <v>169</v>
      </c>
      <c r="U42" t="s">
        <v>102</v>
      </c>
      <c r="V42" t="s">
        <v>76</v>
      </c>
      <c r="W42">
        <v>2350</v>
      </c>
      <c r="X42" s="1">
        <v>40915</v>
      </c>
      <c r="Y42" t="s">
        <v>34</v>
      </c>
      <c r="Z42" t="e" vm="18">
        <v>#VALUE!</v>
      </c>
      <c r="AA42">
        <v>20170</v>
      </c>
      <c r="AB42" t="e" cm="1" vm="2">
        <f t="array" ref="AB42">_FV(Table1[[#This Row],[State]],"Country/region",TRUE)</f>
        <v>#VALUE!</v>
      </c>
    </row>
    <row r="43" spans="1:28" x14ac:dyDescent="0.35">
      <c r="A43" t="s">
        <v>163</v>
      </c>
      <c r="C43" t="s">
        <v>164</v>
      </c>
      <c r="D43" t="s">
        <v>57</v>
      </c>
      <c r="E43">
        <f>YEAR(Table1[[#This Row],[Order Date]])</f>
        <v>2012</v>
      </c>
      <c r="F43">
        <v>1</v>
      </c>
      <c r="G43">
        <f>MONTH(Table1[[#This Row],[Order Date]])</f>
        <v>1</v>
      </c>
      <c r="H43" s="1">
        <v>40914</v>
      </c>
      <c r="I43">
        <v>14274</v>
      </c>
      <c r="J43" t="s">
        <v>39</v>
      </c>
      <c r="K43">
        <v>23</v>
      </c>
      <c r="L43">
        <v>150.97999999999999</v>
      </c>
      <c r="M43" s="2">
        <v>0.01</v>
      </c>
      <c r="N43">
        <v>3674.08</v>
      </c>
      <c r="O43">
        <v>30</v>
      </c>
      <c r="P43">
        <v>112.44</v>
      </c>
      <c r="Q43" s="2">
        <v>0.74</v>
      </c>
      <c r="R43" t="s">
        <v>48</v>
      </c>
      <c r="S43" t="s">
        <v>49</v>
      </c>
      <c r="T43" t="s">
        <v>170</v>
      </c>
      <c r="U43" t="s">
        <v>51</v>
      </c>
      <c r="V43" t="s">
        <v>76</v>
      </c>
      <c r="W43">
        <v>2001</v>
      </c>
      <c r="X43" s="1">
        <v>40916</v>
      </c>
      <c r="Y43" t="s">
        <v>53</v>
      </c>
      <c r="Z43" t="e" vm="19">
        <v>#VALUE!</v>
      </c>
      <c r="AA43">
        <v>29915</v>
      </c>
      <c r="AB43" t="e" cm="1" vm="2">
        <f t="array" ref="AB43">_FV(Table1[[#This Row],[State]],"Country/region",TRUE)</f>
        <v>#VALUE!</v>
      </c>
    </row>
    <row r="44" spans="1:28" x14ac:dyDescent="0.35">
      <c r="A44" t="s">
        <v>171</v>
      </c>
      <c r="C44" t="s">
        <v>172</v>
      </c>
      <c r="D44" t="s">
        <v>57</v>
      </c>
      <c r="E44">
        <f>YEAR(Table1[[#This Row],[Order Date]])</f>
        <v>2012</v>
      </c>
      <c r="F44">
        <v>1</v>
      </c>
      <c r="G44">
        <f>MONTH(Table1[[#This Row],[Order Date]])</f>
        <v>1</v>
      </c>
      <c r="H44" s="1">
        <v>40914</v>
      </c>
      <c r="I44">
        <v>6854</v>
      </c>
      <c r="J44" t="s">
        <v>131</v>
      </c>
      <c r="K44">
        <v>19</v>
      </c>
      <c r="L44">
        <v>6.64</v>
      </c>
      <c r="M44" s="2">
        <v>0.05</v>
      </c>
      <c r="N44">
        <v>129.84</v>
      </c>
      <c r="O44">
        <v>4.95</v>
      </c>
      <c r="P44">
        <v>2.39</v>
      </c>
      <c r="Q44" s="2">
        <v>0.37</v>
      </c>
      <c r="R44" t="s">
        <v>48</v>
      </c>
      <c r="S44" t="s">
        <v>139</v>
      </c>
      <c r="T44" t="s">
        <v>173</v>
      </c>
      <c r="U44" t="s">
        <v>82</v>
      </c>
      <c r="V44" t="s">
        <v>76</v>
      </c>
      <c r="W44">
        <v>948</v>
      </c>
      <c r="X44" s="1">
        <v>40916</v>
      </c>
      <c r="Y44" t="s">
        <v>42</v>
      </c>
      <c r="Z44" t="e" vm="14">
        <v>#VALUE!</v>
      </c>
      <c r="AA44">
        <v>33411</v>
      </c>
      <c r="AB44" t="e" cm="1" vm="2">
        <f t="array" ref="AB44">_FV(Table1[[#This Row],[State]],"Country/region",TRUE)</f>
        <v>#VALUE!</v>
      </c>
    </row>
    <row r="45" spans="1:28" x14ac:dyDescent="0.35">
      <c r="A45" t="s">
        <v>171</v>
      </c>
      <c r="C45" t="s">
        <v>172</v>
      </c>
      <c r="D45" t="s">
        <v>57</v>
      </c>
      <c r="E45">
        <f>YEAR(Table1[[#This Row],[Order Date]])</f>
        <v>2012</v>
      </c>
      <c r="F45">
        <v>1</v>
      </c>
      <c r="G45">
        <f>MONTH(Table1[[#This Row],[Order Date]])</f>
        <v>1</v>
      </c>
      <c r="H45" s="1">
        <v>40914</v>
      </c>
      <c r="I45">
        <v>6854</v>
      </c>
      <c r="J45" t="s">
        <v>131</v>
      </c>
      <c r="K45">
        <v>1</v>
      </c>
      <c r="L45">
        <v>7.68</v>
      </c>
      <c r="M45" s="2">
        <v>7.0000000000000007E-2</v>
      </c>
      <c r="N45">
        <v>22.13</v>
      </c>
      <c r="O45">
        <v>6.16</v>
      </c>
      <c r="P45">
        <v>-2.3919999999999999</v>
      </c>
      <c r="Q45" s="2">
        <v>0.35</v>
      </c>
      <c r="R45" t="s">
        <v>29</v>
      </c>
      <c r="S45" t="s">
        <v>30</v>
      </c>
      <c r="T45" t="s">
        <v>174</v>
      </c>
      <c r="U45" t="s">
        <v>67</v>
      </c>
      <c r="V45" t="s">
        <v>76</v>
      </c>
      <c r="W45">
        <v>947</v>
      </c>
      <c r="X45" s="1">
        <v>40916</v>
      </c>
      <c r="Y45" t="s">
        <v>42</v>
      </c>
      <c r="Z45" t="e" vm="14">
        <v>#VALUE!</v>
      </c>
      <c r="AA45">
        <v>33411</v>
      </c>
      <c r="AB45" t="e" cm="1" vm="2">
        <f t="array" ref="AB45">_FV(Table1[[#This Row],[State]],"Country/region",TRUE)</f>
        <v>#VALUE!</v>
      </c>
    </row>
    <row r="46" spans="1:28" x14ac:dyDescent="0.35">
      <c r="A46" t="s">
        <v>163</v>
      </c>
      <c r="C46" t="s">
        <v>164</v>
      </c>
      <c r="D46" t="s">
        <v>57</v>
      </c>
      <c r="E46">
        <f>YEAR(Table1[[#This Row],[Order Date]])</f>
        <v>2012</v>
      </c>
      <c r="F46">
        <v>1</v>
      </c>
      <c r="G46">
        <f>MONTH(Table1[[#This Row],[Order Date]])</f>
        <v>1</v>
      </c>
      <c r="H46" s="1">
        <v>40914</v>
      </c>
      <c r="I46">
        <v>14274</v>
      </c>
      <c r="J46" t="s">
        <v>39</v>
      </c>
      <c r="K46">
        <v>46</v>
      </c>
      <c r="L46">
        <v>28.28</v>
      </c>
      <c r="M46" s="2">
        <v>0.01</v>
      </c>
      <c r="N46">
        <v>1413.89</v>
      </c>
      <c r="O46">
        <v>13.99</v>
      </c>
      <c r="P46">
        <v>-40.72</v>
      </c>
      <c r="Q46" s="2">
        <v>0.57999999999999996</v>
      </c>
      <c r="R46" t="s">
        <v>29</v>
      </c>
      <c r="S46" t="s">
        <v>80</v>
      </c>
      <c r="T46" t="s">
        <v>175</v>
      </c>
      <c r="U46" t="s">
        <v>32</v>
      </c>
      <c r="V46" t="s">
        <v>76</v>
      </c>
      <c r="W46">
        <v>2002</v>
      </c>
      <c r="X46" s="1">
        <v>40916</v>
      </c>
      <c r="Y46" t="s">
        <v>42</v>
      </c>
      <c r="Z46" t="e" vm="19">
        <v>#VALUE!</v>
      </c>
      <c r="AA46">
        <v>29915</v>
      </c>
      <c r="AB46" t="e" cm="1" vm="2">
        <f t="array" ref="AB46">_FV(Table1[[#This Row],[State]],"Country/region",TRUE)</f>
        <v>#VALUE!</v>
      </c>
    </row>
    <row r="47" spans="1:28" x14ac:dyDescent="0.35">
      <c r="A47" t="s">
        <v>167</v>
      </c>
      <c r="C47" t="s">
        <v>168</v>
      </c>
      <c r="D47" t="s">
        <v>57</v>
      </c>
      <c r="E47">
        <f>YEAR(Table1[[#This Row],[Order Date]])</f>
        <v>2012</v>
      </c>
      <c r="F47">
        <v>1</v>
      </c>
      <c r="G47">
        <f>MONTH(Table1[[#This Row],[Order Date]])</f>
        <v>1</v>
      </c>
      <c r="H47" s="1">
        <v>40914</v>
      </c>
      <c r="I47">
        <v>16961</v>
      </c>
      <c r="J47" t="s">
        <v>39</v>
      </c>
      <c r="K47">
        <v>34</v>
      </c>
      <c r="L47">
        <v>30.98</v>
      </c>
      <c r="M47" s="2">
        <v>0.01</v>
      </c>
      <c r="N47">
        <v>1089.5899999999999</v>
      </c>
      <c r="O47">
        <v>5.09</v>
      </c>
      <c r="P47">
        <v>433.24</v>
      </c>
      <c r="Q47" s="2">
        <v>0.4</v>
      </c>
      <c r="R47" t="s">
        <v>29</v>
      </c>
      <c r="S47" t="s">
        <v>30</v>
      </c>
      <c r="T47" t="s">
        <v>176</v>
      </c>
      <c r="U47" t="s">
        <v>61</v>
      </c>
      <c r="V47" t="s">
        <v>76</v>
      </c>
      <c r="W47">
        <v>2351</v>
      </c>
      <c r="X47" s="1">
        <v>40916</v>
      </c>
      <c r="Y47" t="s">
        <v>34</v>
      </c>
      <c r="Z47" t="e" vm="18">
        <v>#VALUE!</v>
      </c>
      <c r="AA47">
        <v>20170</v>
      </c>
      <c r="AB47" t="e" cm="1" vm="2">
        <f t="array" ref="AB47">_FV(Table1[[#This Row],[State]],"Country/region",TRUE)</f>
        <v>#VALUE!</v>
      </c>
    </row>
    <row r="48" spans="1:28" x14ac:dyDescent="0.35">
      <c r="A48" t="s">
        <v>177</v>
      </c>
      <c r="C48" t="s">
        <v>178</v>
      </c>
      <c r="D48" t="s">
        <v>46</v>
      </c>
      <c r="E48">
        <f>YEAR(Table1[[#This Row],[Order Date]])</f>
        <v>2012</v>
      </c>
      <c r="F48">
        <v>1</v>
      </c>
      <c r="G48">
        <f>MONTH(Table1[[#This Row],[Order Date]])</f>
        <v>1</v>
      </c>
      <c r="H48" s="1">
        <v>40914</v>
      </c>
      <c r="I48">
        <v>41094</v>
      </c>
      <c r="J48" t="s">
        <v>47</v>
      </c>
      <c r="K48">
        <v>46</v>
      </c>
      <c r="L48">
        <v>6.48</v>
      </c>
      <c r="M48" s="2">
        <v>0.09</v>
      </c>
      <c r="N48">
        <v>298.97000000000003</v>
      </c>
      <c r="O48">
        <v>8.73</v>
      </c>
      <c r="P48">
        <v>-225.86</v>
      </c>
      <c r="Q48" s="2">
        <v>0.37</v>
      </c>
      <c r="R48" t="s">
        <v>29</v>
      </c>
      <c r="S48" t="s">
        <v>30</v>
      </c>
      <c r="T48" t="s">
        <v>179</v>
      </c>
      <c r="U48" t="s">
        <v>61</v>
      </c>
      <c r="V48" t="s">
        <v>76</v>
      </c>
      <c r="W48">
        <v>5794</v>
      </c>
      <c r="X48" s="1">
        <v>40916</v>
      </c>
      <c r="Y48" t="s">
        <v>34</v>
      </c>
      <c r="Z48" t="e" vm="18">
        <v>#VALUE!</v>
      </c>
      <c r="AA48">
        <v>20151</v>
      </c>
      <c r="AB48" t="e" cm="1" vm="2">
        <f t="array" ref="AB48">_FV(Table1[[#This Row],[State]],"Country/region",TRUE)</f>
        <v>#VALUE!</v>
      </c>
    </row>
    <row r="49" spans="1:28" x14ac:dyDescent="0.35">
      <c r="A49" t="s">
        <v>180</v>
      </c>
      <c r="C49" t="s">
        <v>181</v>
      </c>
      <c r="D49" t="s">
        <v>38</v>
      </c>
      <c r="E49">
        <f>YEAR(Table1[[#This Row],[Order Date]])</f>
        <v>2012</v>
      </c>
      <c r="F49">
        <v>1</v>
      </c>
      <c r="G49">
        <f>MONTH(Table1[[#This Row],[Order Date]])</f>
        <v>1</v>
      </c>
      <c r="H49" s="1">
        <v>40914</v>
      </c>
      <c r="I49">
        <v>23488</v>
      </c>
      <c r="J49" t="s">
        <v>28</v>
      </c>
      <c r="K49">
        <v>29</v>
      </c>
      <c r="L49">
        <v>3.28</v>
      </c>
      <c r="M49" s="2">
        <v>0.03</v>
      </c>
      <c r="N49">
        <v>101.77</v>
      </c>
      <c r="O49">
        <v>3.97</v>
      </c>
      <c r="P49">
        <v>-73.19</v>
      </c>
      <c r="Q49" s="2">
        <v>0.56000000000000005</v>
      </c>
      <c r="R49" t="s">
        <v>29</v>
      </c>
      <c r="S49" t="s">
        <v>59</v>
      </c>
      <c r="T49" t="s">
        <v>182</v>
      </c>
      <c r="U49" t="s">
        <v>88</v>
      </c>
      <c r="V49" t="s">
        <v>52</v>
      </c>
      <c r="W49">
        <v>3283</v>
      </c>
      <c r="X49" s="1">
        <v>40916</v>
      </c>
      <c r="Y49" t="s">
        <v>34</v>
      </c>
      <c r="Z49" t="e" vm="4">
        <v>#VALUE!</v>
      </c>
      <c r="AA49">
        <v>92672</v>
      </c>
      <c r="AB49" t="e" cm="1" vm="2">
        <f t="array" ref="AB49">_FV(Table1[[#This Row],[State]],"Country/region",TRUE)</f>
        <v>#VALUE!</v>
      </c>
    </row>
    <row r="50" spans="1:28" x14ac:dyDescent="0.35">
      <c r="A50" t="s">
        <v>177</v>
      </c>
      <c r="C50" t="s">
        <v>178</v>
      </c>
      <c r="D50" t="s">
        <v>46</v>
      </c>
      <c r="E50">
        <f>YEAR(Table1[[#This Row],[Order Date]])</f>
        <v>2012</v>
      </c>
      <c r="F50">
        <v>1</v>
      </c>
      <c r="G50">
        <f>MONTH(Table1[[#This Row],[Order Date]])</f>
        <v>1</v>
      </c>
      <c r="H50" s="1">
        <v>40914</v>
      </c>
      <c r="I50">
        <v>41094</v>
      </c>
      <c r="J50" t="s">
        <v>47</v>
      </c>
      <c r="K50">
        <v>6</v>
      </c>
      <c r="L50">
        <v>20.34</v>
      </c>
      <c r="M50" s="2">
        <v>0.05</v>
      </c>
      <c r="N50">
        <v>159.05000000000001</v>
      </c>
      <c r="O50">
        <v>35</v>
      </c>
      <c r="P50">
        <v>-153.46</v>
      </c>
      <c r="Q50" s="2">
        <v>0.84</v>
      </c>
      <c r="R50" t="s">
        <v>29</v>
      </c>
      <c r="S50" t="s">
        <v>40</v>
      </c>
      <c r="T50" t="s">
        <v>183</v>
      </c>
      <c r="U50" t="s">
        <v>32</v>
      </c>
      <c r="V50" t="s">
        <v>76</v>
      </c>
      <c r="W50">
        <v>5795</v>
      </c>
      <c r="X50" s="1">
        <v>40918</v>
      </c>
      <c r="Y50" t="s">
        <v>34</v>
      </c>
      <c r="Z50" t="e" vm="18">
        <v>#VALUE!</v>
      </c>
      <c r="AA50">
        <v>20151</v>
      </c>
      <c r="AB50" t="e" cm="1" vm="2">
        <f t="array" ref="AB50">_FV(Table1[[#This Row],[State]],"Country/region",TRUE)</f>
        <v>#VALUE!</v>
      </c>
    </row>
    <row r="51" spans="1:28" x14ac:dyDescent="0.35">
      <c r="A51" t="s">
        <v>184</v>
      </c>
      <c r="C51" t="s">
        <v>185</v>
      </c>
      <c r="D51" t="s">
        <v>57</v>
      </c>
      <c r="E51">
        <f>YEAR(Table1[[#This Row],[Order Date]])</f>
        <v>2012</v>
      </c>
      <c r="F51">
        <v>1</v>
      </c>
      <c r="G51">
        <f>MONTH(Table1[[#This Row],[Order Date]])</f>
        <v>1</v>
      </c>
      <c r="H51" s="1">
        <v>40915</v>
      </c>
      <c r="I51">
        <v>43909</v>
      </c>
      <c r="J51" t="s">
        <v>28</v>
      </c>
      <c r="K51">
        <v>46</v>
      </c>
      <c r="L51">
        <v>15.99</v>
      </c>
      <c r="M51" s="2">
        <v>0.08</v>
      </c>
      <c r="N51">
        <v>737.25</v>
      </c>
      <c r="O51">
        <v>13.18</v>
      </c>
      <c r="P51">
        <v>-199.13399999999999</v>
      </c>
      <c r="Q51" s="2">
        <v>0.37</v>
      </c>
      <c r="R51" t="s">
        <v>29</v>
      </c>
      <c r="S51" t="s">
        <v>30</v>
      </c>
      <c r="T51" t="s">
        <v>186</v>
      </c>
      <c r="U51" t="s">
        <v>67</v>
      </c>
      <c r="V51" t="s">
        <v>52</v>
      </c>
      <c r="W51">
        <v>6199</v>
      </c>
      <c r="X51" s="1">
        <v>40916</v>
      </c>
      <c r="Y51" t="s">
        <v>34</v>
      </c>
      <c r="Z51" t="e" vm="20">
        <v>#VALUE!</v>
      </c>
      <c r="AA51">
        <v>89115</v>
      </c>
      <c r="AB51" t="e" cm="1" vm="2">
        <f t="array" ref="AB51">_FV(Table1[[#This Row],[State]],"Country/region",TRUE)</f>
        <v>#VALUE!</v>
      </c>
    </row>
    <row r="52" spans="1:28" x14ac:dyDescent="0.35">
      <c r="A52" t="s">
        <v>188</v>
      </c>
      <c r="C52" t="s">
        <v>189</v>
      </c>
      <c r="D52" t="s">
        <v>38</v>
      </c>
      <c r="E52">
        <f>YEAR(Table1[[#This Row],[Order Date]])</f>
        <v>2012</v>
      </c>
      <c r="F52">
        <v>1</v>
      </c>
      <c r="G52">
        <f>MONTH(Table1[[#This Row],[Order Date]])</f>
        <v>1</v>
      </c>
      <c r="H52" s="1">
        <v>40915</v>
      </c>
      <c r="I52">
        <v>3073</v>
      </c>
      <c r="J52" t="s">
        <v>131</v>
      </c>
      <c r="K52">
        <v>3</v>
      </c>
      <c r="L52">
        <v>1.98</v>
      </c>
      <c r="M52" s="2">
        <v>0.05</v>
      </c>
      <c r="N52">
        <v>10.58</v>
      </c>
      <c r="O52">
        <v>4.7699999999999996</v>
      </c>
      <c r="P52">
        <v>-11.580500000000001</v>
      </c>
      <c r="Q52" s="2">
        <v>0.4</v>
      </c>
      <c r="R52" t="s">
        <v>29</v>
      </c>
      <c r="S52" t="s">
        <v>30</v>
      </c>
      <c r="T52" t="s">
        <v>190</v>
      </c>
      <c r="U52" t="s">
        <v>67</v>
      </c>
      <c r="V52" t="s">
        <v>33</v>
      </c>
      <c r="W52">
        <v>450</v>
      </c>
      <c r="X52" s="1">
        <v>40916</v>
      </c>
      <c r="Y52" t="s">
        <v>34</v>
      </c>
      <c r="Z52" t="e" vm="15">
        <v>#VALUE!</v>
      </c>
      <c r="AA52">
        <v>11010</v>
      </c>
      <c r="AB52" t="e" cm="1" vm="2">
        <f t="array" ref="AB52">_FV(Table1[[#This Row],[State]],"Country/region",TRUE)</f>
        <v>#VALUE!</v>
      </c>
    </row>
    <row r="53" spans="1:28" x14ac:dyDescent="0.35">
      <c r="A53" t="s">
        <v>188</v>
      </c>
      <c r="C53" t="s">
        <v>189</v>
      </c>
      <c r="D53" t="s">
        <v>38</v>
      </c>
      <c r="E53">
        <f>YEAR(Table1[[#This Row],[Order Date]])</f>
        <v>2012</v>
      </c>
      <c r="F53">
        <v>1</v>
      </c>
      <c r="G53">
        <f>MONTH(Table1[[#This Row],[Order Date]])</f>
        <v>1</v>
      </c>
      <c r="H53" s="1">
        <v>40915</v>
      </c>
      <c r="I53">
        <v>3073</v>
      </c>
      <c r="J53" t="s">
        <v>131</v>
      </c>
      <c r="K53">
        <v>3</v>
      </c>
      <c r="L53">
        <v>699.99</v>
      </c>
      <c r="M53" s="2">
        <v>7.0000000000000007E-2</v>
      </c>
      <c r="N53">
        <v>2119.67</v>
      </c>
      <c r="O53">
        <v>24.49</v>
      </c>
      <c r="P53">
        <v>-2314.7399999999998</v>
      </c>
      <c r="Q53" s="2">
        <v>0.41</v>
      </c>
      <c r="R53" t="s">
        <v>96</v>
      </c>
      <c r="S53" t="s">
        <v>40</v>
      </c>
      <c r="T53" t="s">
        <v>191</v>
      </c>
      <c r="U53" t="s">
        <v>192</v>
      </c>
      <c r="V53" t="s">
        <v>33</v>
      </c>
      <c r="W53">
        <v>451</v>
      </c>
      <c r="X53" s="1">
        <v>40916</v>
      </c>
      <c r="Y53" t="s">
        <v>42</v>
      </c>
      <c r="Z53" t="e" vm="15">
        <v>#VALUE!</v>
      </c>
      <c r="AA53">
        <v>11010</v>
      </c>
      <c r="AB53" t="e" cm="1" vm="2">
        <f t="array" ref="AB53">_FV(Table1[[#This Row],[State]],"Country/region",TRUE)</f>
        <v>#VALUE!</v>
      </c>
    </row>
    <row r="54" spans="1:28" x14ac:dyDescent="0.35">
      <c r="A54" t="s">
        <v>188</v>
      </c>
      <c r="C54" t="s">
        <v>189</v>
      </c>
      <c r="D54" t="s">
        <v>38</v>
      </c>
      <c r="E54">
        <f>YEAR(Table1[[#This Row],[Order Date]])</f>
        <v>2012</v>
      </c>
      <c r="F54">
        <v>1</v>
      </c>
      <c r="G54">
        <f>MONTH(Table1[[#This Row],[Order Date]])</f>
        <v>1</v>
      </c>
      <c r="H54" s="1">
        <v>40915</v>
      </c>
      <c r="I54">
        <v>3073</v>
      </c>
      <c r="J54" t="s">
        <v>131</v>
      </c>
      <c r="K54">
        <v>7</v>
      </c>
      <c r="L54">
        <v>6783.02</v>
      </c>
      <c r="M54" s="2">
        <v>7.0000000000000007E-2</v>
      </c>
      <c r="N54">
        <v>45923.76</v>
      </c>
      <c r="O54">
        <v>24.49</v>
      </c>
      <c r="P54">
        <v>102.61</v>
      </c>
      <c r="Q54" s="2">
        <v>0.39</v>
      </c>
      <c r="R54" t="s">
        <v>96</v>
      </c>
      <c r="S54" t="s">
        <v>40</v>
      </c>
      <c r="T54" t="s">
        <v>193</v>
      </c>
      <c r="U54" t="s">
        <v>98</v>
      </c>
      <c r="V54" t="s">
        <v>33</v>
      </c>
      <c r="W54">
        <v>452</v>
      </c>
      <c r="X54" s="1">
        <v>40916</v>
      </c>
      <c r="Y54" t="s">
        <v>34</v>
      </c>
      <c r="Z54" t="e" vm="15">
        <v>#VALUE!</v>
      </c>
      <c r="AA54">
        <v>11010</v>
      </c>
      <c r="AB54" t="e" cm="1" vm="2">
        <f t="array" ref="AB54">_FV(Table1[[#This Row],[State]],"Country/region",TRUE)</f>
        <v>#VALUE!</v>
      </c>
    </row>
    <row r="55" spans="1:28" x14ac:dyDescent="0.35">
      <c r="A55" t="s">
        <v>125</v>
      </c>
      <c r="C55" t="s">
        <v>126</v>
      </c>
      <c r="D55" t="s">
        <v>27</v>
      </c>
      <c r="E55">
        <f>YEAR(Table1[[#This Row],[Order Date]])</f>
        <v>2012</v>
      </c>
      <c r="F55">
        <v>1</v>
      </c>
      <c r="G55">
        <f>MONTH(Table1[[#This Row],[Order Date]])</f>
        <v>1</v>
      </c>
      <c r="H55" s="1">
        <v>40915</v>
      </c>
      <c r="I55">
        <v>32295</v>
      </c>
      <c r="J55" t="s">
        <v>28</v>
      </c>
      <c r="K55">
        <v>11</v>
      </c>
      <c r="L55">
        <v>65.989999999999995</v>
      </c>
      <c r="M55" s="2">
        <v>7.0000000000000007E-2</v>
      </c>
      <c r="N55">
        <v>607.59699999999998</v>
      </c>
      <c r="O55">
        <v>5.99</v>
      </c>
      <c r="P55">
        <v>-112.244</v>
      </c>
      <c r="Q55" s="2">
        <v>0.57999999999999996</v>
      </c>
      <c r="R55" t="s">
        <v>96</v>
      </c>
      <c r="S55" t="s">
        <v>30</v>
      </c>
      <c r="T55" t="s">
        <v>194</v>
      </c>
      <c r="U55" t="s">
        <v>105</v>
      </c>
      <c r="V55" t="s">
        <v>68</v>
      </c>
      <c r="W55">
        <v>4540</v>
      </c>
      <c r="X55" s="1">
        <v>40916</v>
      </c>
      <c r="Y55" t="s">
        <v>34</v>
      </c>
      <c r="Z55" t="e" vm="13">
        <v>#VALUE!</v>
      </c>
      <c r="AA55">
        <v>73071</v>
      </c>
      <c r="AB55" t="e" cm="1" vm="2">
        <f t="array" ref="AB55">_FV(Table1[[#This Row],[State]],"Country/region",TRUE)</f>
        <v>#VALUE!</v>
      </c>
    </row>
    <row r="56" spans="1:28" x14ac:dyDescent="0.35">
      <c r="A56" t="s">
        <v>195</v>
      </c>
      <c r="C56" t="s">
        <v>196</v>
      </c>
      <c r="D56" t="s">
        <v>57</v>
      </c>
      <c r="E56">
        <f>YEAR(Table1[[#This Row],[Order Date]])</f>
        <v>2012</v>
      </c>
      <c r="F56">
        <v>1</v>
      </c>
      <c r="G56">
        <f>MONTH(Table1[[#This Row],[Order Date]])</f>
        <v>1</v>
      </c>
      <c r="H56" s="1">
        <v>40915</v>
      </c>
      <c r="I56">
        <v>18405</v>
      </c>
      <c r="J56" t="s">
        <v>131</v>
      </c>
      <c r="K56">
        <v>30</v>
      </c>
      <c r="L56">
        <v>20.98</v>
      </c>
      <c r="M56" s="2">
        <v>0.09</v>
      </c>
      <c r="N56">
        <v>610.65</v>
      </c>
      <c r="O56">
        <v>8.83</v>
      </c>
      <c r="P56">
        <v>60.273499999999999</v>
      </c>
      <c r="Q56" s="2">
        <v>0.37</v>
      </c>
      <c r="R56" t="s">
        <v>29</v>
      </c>
      <c r="S56" t="s">
        <v>30</v>
      </c>
      <c r="T56" t="s">
        <v>197</v>
      </c>
      <c r="U56" t="s">
        <v>67</v>
      </c>
      <c r="V56" t="s">
        <v>68</v>
      </c>
      <c r="W56">
        <v>2538</v>
      </c>
      <c r="X56" s="1">
        <v>40917</v>
      </c>
      <c r="Y56" t="s">
        <v>42</v>
      </c>
      <c r="Z56" t="e" vm="11">
        <v>#VALUE!</v>
      </c>
      <c r="AA56">
        <v>79424</v>
      </c>
      <c r="AB56" t="e" cm="1" vm="2">
        <f t="array" ref="AB56">_FV(Table1[[#This Row],[State]],"Country/region",TRUE)</f>
        <v>#VALUE!</v>
      </c>
    </row>
    <row r="57" spans="1:28" x14ac:dyDescent="0.35">
      <c r="A57" t="s">
        <v>195</v>
      </c>
      <c r="C57" t="s">
        <v>196</v>
      </c>
      <c r="D57" t="s">
        <v>57</v>
      </c>
      <c r="E57">
        <f>YEAR(Table1[[#This Row],[Order Date]])</f>
        <v>2012</v>
      </c>
      <c r="F57">
        <v>1</v>
      </c>
      <c r="G57">
        <f>MONTH(Table1[[#This Row],[Order Date]])</f>
        <v>1</v>
      </c>
      <c r="H57" s="1">
        <v>40915</v>
      </c>
      <c r="I57">
        <v>18405</v>
      </c>
      <c r="J57" t="s">
        <v>131</v>
      </c>
      <c r="K57">
        <v>2</v>
      </c>
      <c r="L57">
        <v>73.98</v>
      </c>
      <c r="M57" s="2">
        <v>0.03</v>
      </c>
      <c r="N57">
        <v>158.04</v>
      </c>
      <c r="O57">
        <v>14.52</v>
      </c>
      <c r="P57">
        <v>-263.08999999999997</v>
      </c>
      <c r="Q57" s="2">
        <v>0.65</v>
      </c>
      <c r="R57" t="s">
        <v>96</v>
      </c>
      <c r="S57" t="s">
        <v>30</v>
      </c>
      <c r="T57" t="s">
        <v>198</v>
      </c>
      <c r="U57" t="s">
        <v>102</v>
      </c>
      <c r="V57" t="s">
        <v>68</v>
      </c>
      <c r="W57">
        <v>2539</v>
      </c>
      <c r="X57" s="1">
        <v>40918</v>
      </c>
      <c r="Y57" t="s">
        <v>34</v>
      </c>
      <c r="Z57" t="e" vm="11">
        <v>#VALUE!</v>
      </c>
      <c r="AA57">
        <v>79424</v>
      </c>
      <c r="AB57" t="e" cm="1" vm="2">
        <f t="array" ref="AB57">_FV(Table1[[#This Row],[State]],"Country/region",TRUE)</f>
        <v>#VALUE!</v>
      </c>
    </row>
    <row r="58" spans="1:28" x14ac:dyDescent="0.35">
      <c r="A58" t="s">
        <v>199</v>
      </c>
      <c r="C58" t="s">
        <v>200</v>
      </c>
      <c r="D58" t="s">
        <v>27</v>
      </c>
      <c r="E58">
        <f>YEAR(Table1[[#This Row],[Order Date]])</f>
        <v>2012</v>
      </c>
      <c r="F58">
        <v>1</v>
      </c>
      <c r="G58">
        <f>MONTH(Table1[[#This Row],[Order Date]])</f>
        <v>1</v>
      </c>
      <c r="H58" s="1">
        <v>40915</v>
      </c>
      <c r="I58">
        <v>33923</v>
      </c>
      <c r="J58" t="s">
        <v>47</v>
      </c>
      <c r="K58">
        <v>34</v>
      </c>
      <c r="L58">
        <v>65.989999999999995</v>
      </c>
      <c r="M58" s="2">
        <v>0.05</v>
      </c>
      <c r="N58">
        <v>1961.7915</v>
      </c>
      <c r="O58">
        <v>5.99</v>
      </c>
      <c r="P58">
        <v>425.75400000000002</v>
      </c>
      <c r="Q58" s="2">
        <v>0.57999999999999996</v>
      </c>
      <c r="R58" t="s">
        <v>96</v>
      </c>
      <c r="S58" t="s">
        <v>30</v>
      </c>
      <c r="T58" t="s">
        <v>194</v>
      </c>
      <c r="U58" t="s">
        <v>105</v>
      </c>
      <c r="V58" t="s">
        <v>52</v>
      </c>
      <c r="W58">
        <v>4778</v>
      </c>
      <c r="X58" s="1">
        <v>40919</v>
      </c>
      <c r="Y58" t="s">
        <v>34</v>
      </c>
      <c r="Z58" t="e" vm="4">
        <v>#VALUE!</v>
      </c>
      <c r="AA58">
        <v>93727</v>
      </c>
      <c r="AB58" t="e" cm="1" vm="2">
        <f t="array" ref="AB58">_FV(Table1[[#This Row],[State]],"Country/region",TRUE)</f>
        <v>#VALUE!</v>
      </c>
    </row>
    <row r="59" spans="1:28" x14ac:dyDescent="0.35">
      <c r="A59" t="s">
        <v>201</v>
      </c>
      <c r="C59" t="s">
        <v>202</v>
      </c>
      <c r="D59" t="s">
        <v>46</v>
      </c>
      <c r="E59">
        <f>YEAR(Table1[[#This Row],[Order Date]])</f>
        <v>2012</v>
      </c>
      <c r="F59">
        <v>1</v>
      </c>
      <c r="G59">
        <f>MONTH(Table1[[#This Row],[Order Date]])</f>
        <v>1</v>
      </c>
      <c r="H59" s="1">
        <v>40915</v>
      </c>
      <c r="I59">
        <v>40704</v>
      </c>
      <c r="J59" t="s">
        <v>47</v>
      </c>
      <c r="K59">
        <v>6</v>
      </c>
      <c r="L59">
        <v>1.76</v>
      </c>
      <c r="M59" s="2">
        <v>0.01</v>
      </c>
      <c r="N59">
        <v>11.57</v>
      </c>
      <c r="O59">
        <v>0.7</v>
      </c>
      <c r="P59">
        <v>-2.06</v>
      </c>
      <c r="Q59" s="2">
        <v>0.56000000000000005</v>
      </c>
      <c r="R59" t="s">
        <v>29</v>
      </c>
      <c r="S59" t="s">
        <v>59</v>
      </c>
      <c r="T59" t="s">
        <v>203</v>
      </c>
      <c r="U59" t="s">
        <v>88</v>
      </c>
      <c r="V59" t="s">
        <v>33</v>
      </c>
      <c r="W59">
        <v>5733</v>
      </c>
      <c r="X59" s="1">
        <v>40920</v>
      </c>
      <c r="Y59" t="s">
        <v>34</v>
      </c>
      <c r="Z59" t="e" vm="21">
        <v>#VALUE!</v>
      </c>
      <c r="AA59">
        <v>4011</v>
      </c>
      <c r="AB59" t="e" cm="1" vm="2">
        <f t="array" ref="AB59">_FV(Table1[[#This Row],[State]],"Country/region",TRUE)</f>
        <v>#VALUE!</v>
      </c>
    </row>
    <row r="60" spans="1:28" x14ac:dyDescent="0.35">
      <c r="A60" t="s">
        <v>205</v>
      </c>
      <c r="C60" t="s">
        <v>206</v>
      </c>
      <c r="D60" t="s">
        <v>38</v>
      </c>
      <c r="E60">
        <f>YEAR(Table1[[#This Row],[Order Date]])</f>
        <v>2012</v>
      </c>
      <c r="F60">
        <v>1</v>
      </c>
      <c r="G60">
        <f>MONTH(Table1[[#This Row],[Order Date]])</f>
        <v>1</v>
      </c>
      <c r="H60" s="1">
        <v>40916</v>
      </c>
      <c r="I60">
        <v>4193</v>
      </c>
      <c r="J60" t="s">
        <v>28</v>
      </c>
      <c r="K60">
        <v>3</v>
      </c>
      <c r="L60">
        <v>22.72</v>
      </c>
      <c r="M60" s="2">
        <v>0.03</v>
      </c>
      <c r="N60">
        <v>75.77</v>
      </c>
      <c r="O60">
        <v>8.99</v>
      </c>
      <c r="P60">
        <v>64.25</v>
      </c>
      <c r="Q60" s="2">
        <v>0.44</v>
      </c>
      <c r="R60" t="s">
        <v>48</v>
      </c>
      <c r="S60" t="s">
        <v>139</v>
      </c>
      <c r="T60" t="s">
        <v>207</v>
      </c>
      <c r="U60" t="s">
        <v>82</v>
      </c>
      <c r="V60" t="s">
        <v>33</v>
      </c>
      <c r="W60">
        <v>612</v>
      </c>
      <c r="X60" s="1">
        <v>40916</v>
      </c>
      <c r="Y60" t="s">
        <v>34</v>
      </c>
      <c r="Z60" t="e" vm="22">
        <v>#VALUE!</v>
      </c>
      <c r="AA60">
        <v>44125</v>
      </c>
      <c r="AB60" t="e" cm="1" vm="2">
        <f t="array" ref="AB60">_FV(Table1[[#This Row],[State]],"Country/region",TRUE)</f>
        <v>#VALUE!</v>
      </c>
    </row>
    <row r="61" spans="1:28" x14ac:dyDescent="0.35">
      <c r="A61" t="s">
        <v>205</v>
      </c>
      <c r="C61" t="s">
        <v>206</v>
      </c>
      <c r="D61" t="s">
        <v>38</v>
      </c>
      <c r="E61">
        <f>YEAR(Table1[[#This Row],[Order Date]])</f>
        <v>2012</v>
      </c>
      <c r="F61">
        <v>1</v>
      </c>
      <c r="G61">
        <f>MONTH(Table1[[#This Row],[Order Date]])</f>
        <v>1</v>
      </c>
      <c r="H61" s="1">
        <v>40916</v>
      </c>
      <c r="I61">
        <v>4193</v>
      </c>
      <c r="J61" t="s">
        <v>28</v>
      </c>
      <c r="K61">
        <v>16</v>
      </c>
      <c r="L61">
        <v>4.13</v>
      </c>
      <c r="M61" s="2">
        <v>7.0000000000000007E-2</v>
      </c>
      <c r="N61">
        <v>64.290000000000006</v>
      </c>
      <c r="O61">
        <v>0.99</v>
      </c>
      <c r="P61">
        <v>14.42</v>
      </c>
      <c r="Q61" s="2">
        <v>0.39</v>
      </c>
      <c r="R61" t="s">
        <v>29</v>
      </c>
      <c r="S61" t="s">
        <v>30</v>
      </c>
      <c r="T61" t="s">
        <v>209</v>
      </c>
      <c r="U61" t="s">
        <v>210</v>
      </c>
      <c r="V61" t="s">
        <v>33</v>
      </c>
      <c r="W61">
        <v>611</v>
      </c>
      <c r="X61" s="1">
        <v>40916</v>
      </c>
      <c r="Y61" t="s">
        <v>34</v>
      </c>
      <c r="Z61" t="e" vm="22">
        <v>#VALUE!</v>
      </c>
      <c r="AA61">
        <v>44125</v>
      </c>
      <c r="AB61" t="e" cm="1" vm="2">
        <f t="array" ref="AB61">_FV(Table1[[#This Row],[State]],"Country/region",TRUE)</f>
        <v>#VALUE!</v>
      </c>
    </row>
    <row r="62" spans="1:28" x14ac:dyDescent="0.35">
      <c r="A62" t="s">
        <v>211</v>
      </c>
      <c r="C62" t="s">
        <v>212</v>
      </c>
      <c r="D62" t="s">
        <v>38</v>
      </c>
      <c r="E62">
        <f>YEAR(Table1[[#This Row],[Order Date]])</f>
        <v>2012</v>
      </c>
      <c r="F62">
        <v>1</v>
      </c>
      <c r="G62">
        <f>MONTH(Table1[[#This Row],[Order Date]])</f>
        <v>1</v>
      </c>
      <c r="H62" s="1">
        <v>40916</v>
      </c>
      <c r="I62">
        <v>30083</v>
      </c>
      <c r="J62" t="s">
        <v>39</v>
      </c>
      <c r="K62">
        <v>23</v>
      </c>
      <c r="L62">
        <v>14.56</v>
      </c>
      <c r="M62" s="2">
        <v>7.0000000000000007E-2</v>
      </c>
      <c r="N62">
        <v>324.27999999999997</v>
      </c>
      <c r="O62">
        <v>3.5</v>
      </c>
      <c r="P62">
        <v>20.43</v>
      </c>
      <c r="Q62" s="2">
        <v>0.57999999999999996</v>
      </c>
      <c r="R62" t="s">
        <v>29</v>
      </c>
      <c r="S62" t="s">
        <v>30</v>
      </c>
      <c r="T62" t="s">
        <v>213</v>
      </c>
      <c r="U62" t="s">
        <v>214</v>
      </c>
      <c r="V62" t="s">
        <v>76</v>
      </c>
      <c r="W62">
        <v>4234</v>
      </c>
      <c r="X62" s="1">
        <v>40917</v>
      </c>
      <c r="Y62" t="s">
        <v>34</v>
      </c>
      <c r="Z62" t="e" vm="19">
        <v>#VALUE!</v>
      </c>
      <c r="AA62">
        <v>29577</v>
      </c>
      <c r="AB62" t="e" cm="1" vm="2">
        <f t="array" ref="AB62">_FV(Table1[[#This Row],[State]],"Country/region",TRUE)</f>
        <v>#VALUE!</v>
      </c>
    </row>
    <row r="63" spans="1:28" x14ac:dyDescent="0.35">
      <c r="A63" t="s">
        <v>215</v>
      </c>
      <c r="C63" t="s">
        <v>216</v>
      </c>
      <c r="D63" t="s">
        <v>46</v>
      </c>
      <c r="E63">
        <f>YEAR(Table1[[#This Row],[Order Date]])</f>
        <v>2012</v>
      </c>
      <c r="F63">
        <v>1</v>
      </c>
      <c r="G63">
        <f>MONTH(Table1[[#This Row],[Order Date]])</f>
        <v>1</v>
      </c>
      <c r="H63" s="1">
        <v>40916</v>
      </c>
      <c r="I63">
        <v>7203</v>
      </c>
      <c r="J63" t="s">
        <v>28</v>
      </c>
      <c r="K63">
        <v>25</v>
      </c>
      <c r="L63">
        <v>896.99</v>
      </c>
      <c r="M63" s="2">
        <v>0.03</v>
      </c>
      <c r="N63">
        <v>21752.01</v>
      </c>
      <c r="O63">
        <v>19.989999999999998</v>
      </c>
      <c r="P63">
        <v>9296.348</v>
      </c>
      <c r="Q63" s="2">
        <v>0.38</v>
      </c>
      <c r="R63" t="s">
        <v>29</v>
      </c>
      <c r="S63" t="s">
        <v>30</v>
      </c>
      <c r="T63" t="s">
        <v>217</v>
      </c>
      <c r="U63" t="s">
        <v>67</v>
      </c>
      <c r="V63" t="s">
        <v>52</v>
      </c>
      <c r="W63">
        <v>998</v>
      </c>
      <c r="X63" s="1">
        <v>40918</v>
      </c>
      <c r="Y63" t="s">
        <v>34</v>
      </c>
      <c r="Z63" t="e" vm="23">
        <v>#VALUE!</v>
      </c>
      <c r="AA63">
        <v>98026</v>
      </c>
      <c r="AB63" t="e" cm="1" vm="2">
        <f t="array" ref="AB63">_FV(Table1[[#This Row],[State]],"Country/region",TRUE)</f>
        <v>#VALUE!</v>
      </c>
    </row>
    <row r="64" spans="1:28" x14ac:dyDescent="0.35">
      <c r="A64" t="s">
        <v>219</v>
      </c>
      <c r="C64" t="s">
        <v>220</v>
      </c>
      <c r="D64" t="s">
        <v>27</v>
      </c>
      <c r="E64">
        <f>YEAR(Table1[[#This Row],[Order Date]])</f>
        <v>2012</v>
      </c>
      <c r="F64">
        <v>1</v>
      </c>
      <c r="G64">
        <f>MONTH(Table1[[#This Row],[Order Date]])</f>
        <v>1</v>
      </c>
      <c r="H64" s="1">
        <v>40917</v>
      </c>
      <c r="I64">
        <v>31715</v>
      </c>
      <c r="J64" t="s">
        <v>39</v>
      </c>
      <c r="K64">
        <v>44</v>
      </c>
      <c r="L64">
        <v>3.28</v>
      </c>
      <c r="M64" s="2">
        <v>0.05</v>
      </c>
      <c r="N64">
        <v>145.19</v>
      </c>
      <c r="O64">
        <v>3.97</v>
      </c>
      <c r="P64">
        <v>-116.87</v>
      </c>
      <c r="Q64" s="2">
        <v>0.56000000000000005</v>
      </c>
      <c r="R64" t="s">
        <v>29</v>
      </c>
      <c r="S64" t="s">
        <v>59</v>
      </c>
      <c r="T64" t="s">
        <v>221</v>
      </c>
      <c r="U64" t="s">
        <v>88</v>
      </c>
      <c r="V64" t="s">
        <v>52</v>
      </c>
      <c r="W64">
        <v>4451</v>
      </c>
      <c r="X64" s="1">
        <v>40917</v>
      </c>
      <c r="Y64" t="s">
        <v>34</v>
      </c>
      <c r="Z64" t="e" vm="4">
        <v>#VALUE!</v>
      </c>
      <c r="AA64">
        <v>91104</v>
      </c>
      <c r="AB64" t="e" cm="1" vm="2">
        <f t="array" ref="AB64">_FV(Table1[[#This Row],[State]],"Country/region",TRUE)</f>
        <v>#VALUE!</v>
      </c>
    </row>
    <row r="65" spans="1:28" x14ac:dyDescent="0.35">
      <c r="A65" t="s">
        <v>222</v>
      </c>
      <c r="C65" t="s">
        <v>223</v>
      </c>
      <c r="D65" t="s">
        <v>38</v>
      </c>
      <c r="E65">
        <f>YEAR(Table1[[#This Row],[Order Date]])</f>
        <v>2012</v>
      </c>
      <c r="F65">
        <v>1</v>
      </c>
      <c r="G65">
        <f>MONTH(Table1[[#This Row],[Order Date]])</f>
        <v>1</v>
      </c>
      <c r="H65" s="1">
        <v>40917</v>
      </c>
      <c r="I65">
        <v>18561</v>
      </c>
      <c r="J65" t="s">
        <v>39</v>
      </c>
      <c r="K65">
        <v>9</v>
      </c>
      <c r="L65">
        <v>4.13</v>
      </c>
      <c r="M65" s="2">
        <v>0.02</v>
      </c>
      <c r="N65">
        <v>45.87</v>
      </c>
      <c r="O65">
        <v>6.89</v>
      </c>
      <c r="P65">
        <v>-38.9</v>
      </c>
      <c r="Q65" s="2">
        <v>0.39</v>
      </c>
      <c r="R65" t="s">
        <v>29</v>
      </c>
      <c r="S65" t="s">
        <v>30</v>
      </c>
      <c r="T65" t="s">
        <v>224</v>
      </c>
      <c r="U65" t="s">
        <v>210</v>
      </c>
      <c r="V65" t="s">
        <v>68</v>
      </c>
      <c r="W65">
        <v>2571</v>
      </c>
      <c r="X65" s="1">
        <v>40918</v>
      </c>
      <c r="Y65" t="s">
        <v>34</v>
      </c>
      <c r="Z65" t="e" vm="13">
        <v>#VALUE!</v>
      </c>
      <c r="AA65">
        <v>73505</v>
      </c>
      <c r="AB65" t="e" cm="1" vm="2">
        <f t="array" ref="AB65">_FV(Table1[[#This Row],[State]],"Country/region",TRUE)</f>
        <v>#VALUE!</v>
      </c>
    </row>
    <row r="66" spans="1:28" x14ac:dyDescent="0.35">
      <c r="A66" t="s">
        <v>219</v>
      </c>
      <c r="C66" t="s">
        <v>220</v>
      </c>
      <c r="D66" t="s">
        <v>27</v>
      </c>
      <c r="E66">
        <f>YEAR(Table1[[#This Row],[Order Date]])</f>
        <v>2012</v>
      </c>
      <c r="F66">
        <v>1</v>
      </c>
      <c r="G66">
        <f>MONTH(Table1[[#This Row],[Order Date]])</f>
        <v>1</v>
      </c>
      <c r="H66" s="1">
        <v>40917</v>
      </c>
      <c r="I66">
        <v>31715</v>
      </c>
      <c r="J66" t="s">
        <v>39</v>
      </c>
      <c r="K66">
        <v>11</v>
      </c>
      <c r="L66">
        <v>5.38</v>
      </c>
      <c r="M66" s="2">
        <v>0.01</v>
      </c>
      <c r="N66">
        <v>68.5</v>
      </c>
      <c r="O66">
        <v>7.57</v>
      </c>
      <c r="P66">
        <v>-53.854500000000002</v>
      </c>
      <c r="Q66" s="2">
        <v>0.36</v>
      </c>
      <c r="R66" t="s">
        <v>29</v>
      </c>
      <c r="S66" t="s">
        <v>30</v>
      </c>
      <c r="T66" t="s">
        <v>225</v>
      </c>
      <c r="U66" t="s">
        <v>67</v>
      </c>
      <c r="V66" t="s">
        <v>52</v>
      </c>
      <c r="W66">
        <v>4450</v>
      </c>
      <c r="X66" s="1">
        <v>40918</v>
      </c>
      <c r="Y66" t="s">
        <v>34</v>
      </c>
      <c r="Z66" t="e" vm="4">
        <v>#VALUE!</v>
      </c>
      <c r="AA66">
        <v>91104</v>
      </c>
      <c r="AB66" t="e" cm="1" vm="2">
        <f t="array" ref="AB66">_FV(Table1[[#This Row],[State]],"Country/region",TRUE)</f>
        <v>#VALUE!</v>
      </c>
    </row>
    <row r="67" spans="1:28" x14ac:dyDescent="0.35">
      <c r="A67" t="s">
        <v>226</v>
      </c>
      <c r="C67" t="s">
        <v>227</v>
      </c>
      <c r="D67" t="s">
        <v>46</v>
      </c>
      <c r="E67">
        <f>YEAR(Table1[[#This Row],[Order Date]])</f>
        <v>2012</v>
      </c>
      <c r="F67">
        <v>1</v>
      </c>
      <c r="G67">
        <f>MONTH(Table1[[#This Row],[Order Date]])</f>
        <v>1</v>
      </c>
      <c r="H67" s="1">
        <v>40917</v>
      </c>
      <c r="I67">
        <v>8576</v>
      </c>
      <c r="J67" t="s">
        <v>28</v>
      </c>
      <c r="K67">
        <v>43</v>
      </c>
      <c r="L67">
        <v>11.66</v>
      </c>
      <c r="M67" s="2">
        <v>0</v>
      </c>
      <c r="N67">
        <v>541.45000000000005</v>
      </c>
      <c r="O67">
        <v>8.99</v>
      </c>
      <c r="P67">
        <v>-164.25</v>
      </c>
      <c r="Q67" s="2">
        <v>0.59</v>
      </c>
      <c r="R67" t="s">
        <v>29</v>
      </c>
      <c r="S67" t="s">
        <v>139</v>
      </c>
      <c r="T67" t="s">
        <v>228</v>
      </c>
      <c r="U67" t="s">
        <v>88</v>
      </c>
      <c r="V67" t="s">
        <v>52</v>
      </c>
      <c r="W67">
        <v>1173</v>
      </c>
      <c r="X67" s="1">
        <v>40919</v>
      </c>
      <c r="Y67" t="s">
        <v>42</v>
      </c>
      <c r="Z67" t="e" vm="4">
        <v>#VALUE!</v>
      </c>
      <c r="AA67">
        <v>95020</v>
      </c>
      <c r="AB67" t="e" cm="1" vm="2">
        <f t="array" ref="AB67">_FV(Table1[[#This Row],[State]],"Country/region",TRUE)</f>
        <v>#VALUE!</v>
      </c>
    </row>
    <row r="68" spans="1:28" x14ac:dyDescent="0.35">
      <c r="A68" t="s">
        <v>229</v>
      </c>
      <c r="C68" t="s">
        <v>230</v>
      </c>
      <c r="D68" t="s">
        <v>46</v>
      </c>
      <c r="E68">
        <f>YEAR(Table1[[#This Row],[Order Date]])</f>
        <v>2012</v>
      </c>
      <c r="F68">
        <v>1</v>
      </c>
      <c r="G68">
        <f>MONTH(Table1[[#This Row],[Order Date]])</f>
        <v>1</v>
      </c>
      <c r="H68" s="1">
        <v>40917</v>
      </c>
      <c r="I68">
        <v>58343</v>
      </c>
      <c r="J68" t="s">
        <v>39</v>
      </c>
      <c r="K68">
        <v>39</v>
      </c>
      <c r="L68">
        <v>3.29</v>
      </c>
      <c r="M68" s="2">
        <v>7.0000000000000007E-2</v>
      </c>
      <c r="N68">
        <v>121.87</v>
      </c>
      <c r="O68">
        <v>1.35</v>
      </c>
      <c r="P68">
        <v>11.32</v>
      </c>
      <c r="Q68" s="2">
        <v>0.4</v>
      </c>
      <c r="R68" t="s">
        <v>29</v>
      </c>
      <c r="S68" t="s">
        <v>59</v>
      </c>
      <c r="T68" t="s">
        <v>231</v>
      </c>
      <c r="U68" t="s">
        <v>232</v>
      </c>
      <c r="V68" t="s">
        <v>33</v>
      </c>
      <c r="W68">
        <v>8161</v>
      </c>
      <c r="X68" s="1">
        <v>40919</v>
      </c>
      <c r="Y68" t="s">
        <v>34</v>
      </c>
      <c r="Z68" t="e" vm="24">
        <v>#VALUE!</v>
      </c>
      <c r="AA68">
        <v>7060</v>
      </c>
      <c r="AB68" t="e" cm="1" vm="2">
        <f t="array" ref="AB68">_FV(Table1[[#This Row],[State]],"Country/region",TRUE)</f>
        <v>#VALUE!</v>
      </c>
    </row>
    <row r="69" spans="1:28" x14ac:dyDescent="0.35">
      <c r="A69" t="s">
        <v>234</v>
      </c>
      <c r="C69" t="s">
        <v>220</v>
      </c>
      <c r="D69" t="s">
        <v>27</v>
      </c>
      <c r="E69">
        <f>YEAR(Table1[[#This Row],[Order Date]])</f>
        <v>2012</v>
      </c>
      <c r="F69">
        <v>1</v>
      </c>
      <c r="G69">
        <f>MONTH(Table1[[#This Row],[Order Date]])</f>
        <v>1</v>
      </c>
      <c r="H69" s="1">
        <v>40917</v>
      </c>
      <c r="I69">
        <v>31715</v>
      </c>
      <c r="J69" t="s">
        <v>39</v>
      </c>
      <c r="K69">
        <v>24</v>
      </c>
      <c r="L69">
        <v>2.78</v>
      </c>
      <c r="M69" s="2">
        <v>0.09</v>
      </c>
      <c r="N69">
        <v>64.11</v>
      </c>
      <c r="O69">
        <v>0.97</v>
      </c>
      <c r="P69">
        <v>-4.09</v>
      </c>
      <c r="Q69" s="2">
        <v>0.59</v>
      </c>
      <c r="R69" t="s">
        <v>29</v>
      </c>
      <c r="S69" t="s">
        <v>59</v>
      </c>
      <c r="T69" t="s">
        <v>235</v>
      </c>
      <c r="U69" t="s">
        <v>88</v>
      </c>
      <c r="V69" t="s">
        <v>33</v>
      </c>
      <c r="W69">
        <v>4449</v>
      </c>
      <c r="X69" s="1">
        <v>40919</v>
      </c>
      <c r="Y69" t="s">
        <v>34</v>
      </c>
      <c r="Z69" t="e" vm="21">
        <v>#VALUE!</v>
      </c>
      <c r="AA69">
        <v>4330</v>
      </c>
      <c r="AB69" t="e" cm="1" vm="2">
        <f t="array" ref="AB69">_FV(Table1[[#This Row],[State]],"Country/region",TRUE)</f>
        <v>#VALUE!</v>
      </c>
    </row>
    <row r="70" spans="1:28" x14ac:dyDescent="0.35">
      <c r="A70" t="s">
        <v>236</v>
      </c>
      <c r="C70" t="s">
        <v>237</v>
      </c>
      <c r="D70" t="s">
        <v>38</v>
      </c>
      <c r="E70">
        <f>YEAR(Table1[[#This Row],[Order Date]])</f>
        <v>2012</v>
      </c>
      <c r="F70">
        <v>1</v>
      </c>
      <c r="G70">
        <f>MONTH(Table1[[#This Row],[Order Date]])</f>
        <v>1</v>
      </c>
      <c r="H70" s="1">
        <v>40917</v>
      </c>
      <c r="I70">
        <v>40097</v>
      </c>
      <c r="J70" t="s">
        <v>47</v>
      </c>
      <c r="K70">
        <v>47</v>
      </c>
      <c r="L70">
        <v>2.6</v>
      </c>
      <c r="M70" s="2">
        <v>0.1</v>
      </c>
      <c r="N70">
        <v>117.88</v>
      </c>
      <c r="O70">
        <v>2.4</v>
      </c>
      <c r="P70">
        <v>-71</v>
      </c>
      <c r="Q70" s="2">
        <v>0.57999999999999996</v>
      </c>
      <c r="R70" t="s">
        <v>29</v>
      </c>
      <c r="S70" t="s">
        <v>59</v>
      </c>
      <c r="T70" t="s">
        <v>238</v>
      </c>
      <c r="U70" t="s">
        <v>88</v>
      </c>
      <c r="V70" t="s">
        <v>68</v>
      </c>
      <c r="W70">
        <v>5666</v>
      </c>
      <c r="X70" s="1">
        <v>40922</v>
      </c>
      <c r="Y70" t="s">
        <v>34</v>
      </c>
      <c r="Z70" t="e" vm="25">
        <v>#VALUE!</v>
      </c>
      <c r="AA70">
        <v>53711</v>
      </c>
      <c r="AB70" t="e" cm="1" vm="2">
        <f t="array" ref="AB70">_FV(Table1[[#This Row],[State]],"Country/region",TRUE)</f>
        <v>#VALUE!</v>
      </c>
    </row>
    <row r="71" spans="1:28" x14ac:dyDescent="0.35">
      <c r="A71" t="s">
        <v>240</v>
      </c>
      <c r="C71" t="s">
        <v>241</v>
      </c>
      <c r="D71" t="s">
        <v>46</v>
      </c>
      <c r="E71">
        <f>YEAR(Table1[[#This Row],[Order Date]])</f>
        <v>2012</v>
      </c>
      <c r="F71">
        <v>1</v>
      </c>
      <c r="G71">
        <f>MONTH(Table1[[#This Row],[Order Date]])</f>
        <v>1</v>
      </c>
      <c r="H71" s="1">
        <v>40917</v>
      </c>
      <c r="I71">
        <v>47138</v>
      </c>
      <c r="J71" t="s">
        <v>47</v>
      </c>
      <c r="K71">
        <v>1</v>
      </c>
      <c r="L71">
        <v>125.99</v>
      </c>
      <c r="M71" s="2">
        <v>0.04</v>
      </c>
      <c r="N71">
        <v>107.95</v>
      </c>
      <c r="O71">
        <v>8.99</v>
      </c>
      <c r="P71">
        <v>-506.30799999999999</v>
      </c>
      <c r="Q71" s="2">
        <v>0.59</v>
      </c>
      <c r="R71" t="s">
        <v>96</v>
      </c>
      <c r="S71" t="s">
        <v>30</v>
      </c>
      <c r="T71" t="s">
        <v>242</v>
      </c>
      <c r="U71" t="s">
        <v>105</v>
      </c>
      <c r="V71" t="s">
        <v>33</v>
      </c>
      <c r="W71">
        <v>6627</v>
      </c>
      <c r="X71" s="1">
        <v>40924</v>
      </c>
      <c r="Y71" t="s">
        <v>34</v>
      </c>
      <c r="Z71" t="e" vm="1">
        <v>#VALUE!</v>
      </c>
      <c r="AA71">
        <v>19406</v>
      </c>
      <c r="AB71" t="e" cm="1" vm="2">
        <f t="array" ref="AB71">_FV(Table1[[#This Row],[State]],"Country/region",TRUE)</f>
        <v>#VALUE!</v>
      </c>
    </row>
    <row r="72" spans="1:28" x14ac:dyDescent="0.35">
      <c r="A72" t="s">
        <v>243</v>
      </c>
      <c r="C72" t="s">
        <v>244</v>
      </c>
      <c r="D72" t="s">
        <v>57</v>
      </c>
      <c r="E72">
        <f>YEAR(Table1[[#This Row],[Order Date]])</f>
        <v>2012</v>
      </c>
      <c r="F72">
        <v>1</v>
      </c>
      <c r="G72">
        <f>MONTH(Table1[[#This Row],[Order Date]])</f>
        <v>1</v>
      </c>
      <c r="H72" s="1">
        <v>40918</v>
      </c>
      <c r="I72">
        <v>55367</v>
      </c>
      <c r="J72" t="s">
        <v>58</v>
      </c>
      <c r="K72">
        <v>31</v>
      </c>
      <c r="L72">
        <v>70.98</v>
      </c>
      <c r="M72" s="2">
        <v>0.05</v>
      </c>
      <c r="N72">
        <v>2137.1</v>
      </c>
      <c r="O72">
        <v>46.74</v>
      </c>
      <c r="P72">
        <v>-686.01</v>
      </c>
      <c r="Q72" s="2">
        <v>0.56000000000000005</v>
      </c>
      <c r="R72" t="s">
        <v>48</v>
      </c>
      <c r="S72" t="s">
        <v>73</v>
      </c>
      <c r="T72" t="s">
        <v>245</v>
      </c>
      <c r="U72" t="s">
        <v>154</v>
      </c>
      <c r="V72" t="s">
        <v>68</v>
      </c>
      <c r="W72">
        <v>7731</v>
      </c>
      <c r="X72" s="1">
        <v>40919</v>
      </c>
      <c r="Y72" t="s">
        <v>53</v>
      </c>
      <c r="Z72" t="e" vm="26">
        <v>#VALUE!</v>
      </c>
      <c r="AA72">
        <v>48823</v>
      </c>
      <c r="AB72" t="e" cm="1" vm="2">
        <f t="array" ref="AB72">_FV(Table1[[#This Row],[State]],"Country/region",TRUE)</f>
        <v>#VALUE!</v>
      </c>
    </row>
    <row r="73" spans="1:28" x14ac:dyDescent="0.35">
      <c r="A73" t="s">
        <v>247</v>
      </c>
      <c r="C73" t="s">
        <v>248</v>
      </c>
      <c r="D73" t="s">
        <v>46</v>
      </c>
      <c r="E73">
        <f>YEAR(Table1[[#This Row],[Order Date]])</f>
        <v>2012</v>
      </c>
      <c r="F73">
        <v>1</v>
      </c>
      <c r="G73">
        <f>MONTH(Table1[[#This Row],[Order Date]])</f>
        <v>1</v>
      </c>
      <c r="H73" s="1">
        <v>40918</v>
      </c>
      <c r="I73">
        <v>14596</v>
      </c>
      <c r="J73" t="s">
        <v>58</v>
      </c>
      <c r="K73">
        <v>19</v>
      </c>
      <c r="L73">
        <v>3.28</v>
      </c>
      <c r="M73" s="2">
        <v>0.06</v>
      </c>
      <c r="N73">
        <v>63.14</v>
      </c>
      <c r="O73">
        <v>3.97</v>
      </c>
      <c r="P73">
        <v>-53.75</v>
      </c>
      <c r="Q73" s="2">
        <v>0.56000000000000005</v>
      </c>
      <c r="R73" t="s">
        <v>29</v>
      </c>
      <c r="S73" t="s">
        <v>59</v>
      </c>
      <c r="T73" t="s">
        <v>221</v>
      </c>
      <c r="U73" t="s">
        <v>88</v>
      </c>
      <c r="V73" t="s">
        <v>68</v>
      </c>
      <c r="W73">
        <v>2046</v>
      </c>
      <c r="X73" s="1">
        <v>40919</v>
      </c>
      <c r="Y73" t="s">
        <v>34</v>
      </c>
      <c r="Z73" t="e" vm="11">
        <v>#VALUE!</v>
      </c>
      <c r="AA73">
        <v>76201</v>
      </c>
      <c r="AB73" t="e" cm="1" vm="2">
        <f t="array" ref="AB73">_FV(Table1[[#This Row],[State]],"Country/region",TRUE)</f>
        <v>#VALUE!</v>
      </c>
    </row>
    <row r="74" spans="1:28" x14ac:dyDescent="0.35">
      <c r="A74" t="s">
        <v>249</v>
      </c>
      <c r="C74" t="s">
        <v>95</v>
      </c>
      <c r="D74" t="s">
        <v>46</v>
      </c>
      <c r="E74">
        <f>YEAR(Table1[[#This Row],[Order Date]])</f>
        <v>2012</v>
      </c>
      <c r="F74">
        <v>1</v>
      </c>
      <c r="G74">
        <f>MONTH(Table1[[#This Row],[Order Date]])</f>
        <v>1</v>
      </c>
      <c r="H74" s="1">
        <v>40918</v>
      </c>
      <c r="I74">
        <v>44391</v>
      </c>
      <c r="J74" t="s">
        <v>39</v>
      </c>
      <c r="K74">
        <v>16</v>
      </c>
      <c r="L74">
        <v>6.48</v>
      </c>
      <c r="M74" s="2">
        <v>0.02</v>
      </c>
      <c r="N74">
        <v>112.81</v>
      </c>
      <c r="O74">
        <v>9.17</v>
      </c>
      <c r="P74">
        <v>-85.23</v>
      </c>
      <c r="Q74" s="2">
        <v>0.37</v>
      </c>
      <c r="R74" t="s">
        <v>29</v>
      </c>
      <c r="S74" t="s">
        <v>30</v>
      </c>
      <c r="T74" t="s">
        <v>250</v>
      </c>
      <c r="U74" t="s">
        <v>61</v>
      </c>
      <c r="V74" t="s">
        <v>52</v>
      </c>
      <c r="W74">
        <v>6273</v>
      </c>
      <c r="X74" s="1">
        <v>40919</v>
      </c>
      <c r="Y74" t="s">
        <v>34</v>
      </c>
      <c r="Z74" t="e" vm="7">
        <v>#VALUE!</v>
      </c>
      <c r="AA74">
        <v>84043</v>
      </c>
      <c r="AB74" t="e" cm="1" vm="2">
        <f t="array" ref="AB74">_FV(Table1[[#This Row],[State]],"Country/region",TRUE)</f>
        <v>#VALUE!</v>
      </c>
    </row>
    <row r="75" spans="1:28" x14ac:dyDescent="0.35">
      <c r="A75" t="s">
        <v>251</v>
      </c>
      <c r="C75" t="s">
        <v>252</v>
      </c>
      <c r="D75" t="s">
        <v>57</v>
      </c>
      <c r="E75">
        <f>YEAR(Table1[[#This Row],[Order Date]])</f>
        <v>2012</v>
      </c>
      <c r="F75">
        <v>1</v>
      </c>
      <c r="G75">
        <f>MONTH(Table1[[#This Row],[Order Date]])</f>
        <v>1</v>
      </c>
      <c r="H75" s="1">
        <v>40918</v>
      </c>
      <c r="I75">
        <v>33988</v>
      </c>
      <c r="J75" t="s">
        <v>131</v>
      </c>
      <c r="K75">
        <v>30</v>
      </c>
      <c r="L75">
        <v>5.0199999999999996</v>
      </c>
      <c r="M75" s="2">
        <v>0</v>
      </c>
      <c r="N75">
        <v>164.78</v>
      </c>
      <c r="O75">
        <v>5.14</v>
      </c>
      <c r="P75">
        <v>-128.47</v>
      </c>
      <c r="Q75" s="2">
        <v>0.79</v>
      </c>
      <c r="R75" t="s">
        <v>96</v>
      </c>
      <c r="S75" t="s">
        <v>139</v>
      </c>
      <c r="T75" t="s">
        <v>253</v>
      </c>
      <c r="U75" t="s">
        <v>102</v>
      </c>
      <c r="V75" t="s">
        <v>33</v>
      </c>
      <c r="W75">
        <v>4787</v>
      </c>
      <c r="X75" s="1">
        <v>40919</v>
      </c>
      <c r="Y75" t="s">
        <v>34</v>
      </c>
      <c r="Z75" t="e" vm="1">
        <v>#VALUE!</v>
      </c>
      <c r="AA75">
        <v>15122</v>
      </c>
      <c r="AB75" t="e" cm="1" vm="2">
        <f t="array" ref="AB75">_FV(Table1[[#This Row],[State]],"Country/region",TRUE)</f>
        <v>#VALUE!</v>
      </c>
    </row>
    <row r="76" spans="1:28" x14ac:dyDescent="0.35">
      <c r="A76" t="s">
        <v>254</v>
      </c>
      <c r="C76" t="s">
        <v>255</v>
      </c>
      <c r="D76" t="s">
        <v>46</v>
      </c>
      <c r="E76">
        <f>YEAR(Table1[[#This Row],[Order Date]])</f>
        <v>2012</v>
      </c>
      <c r="F76">
        <v>1</v>
      </c>
      <c r="G76">
        <f>MONTH(Table1[[#This Row],[Order Date]])</f>
        <v>1</v>
      </c>
      <c r="H76" s="1">
        <v>40918</v>
      </c>
      <c r="I76">
        <v>28999</v>
      </c>
      <c r="J76" t="s">
        <v>28</v>
      </c>
      <c r="K76">
        <v>34</v>
      </c>
      <c r="L76">
        <v>33.979999999999997</v>
      </c>
      <c r="M76" s="2">
        <v>0.02</v>
      </c>
      <c r="N76">
        <v>1177.5</v>
      </c>
      <c r="O76">
        <v>1.99</v>
      </c>
      <c r="P76">
        <v>420.05</v>
      </c>
      <c r="Q76" s="2">
        <v>0.45</v>
      </c>
      <c r="R76" t="s">
        <v>96</v>
      </c>
      <c r="S76" t="s">
        <v>139</v>
      </c>
      <c r="T76" t="s">
        <v>256</v>
      </c>
      <c r="U76" t="s">
        <v>102</v>
      </c>
      <c r="V76" t="s">
        <v>33</v>
      </c>
      <c r="W76">
        <v>4073</v>
      </c>
      <c r="X76" s="1">
        <v>40919</v>
      </c>
      <c r="Y76" t="s">
        <v>34</v>
      </c>
      <c r="Z76" t="e" vm="27">
        <v>#VALUE!</v>
      </c>
      <c r="AA76">
        <v>5451</v>
      </c>
      <c r="AB76" t="e" cm="1" vm="2">
        <f t="array" ref="AB76">_FV(Table1[[#This Row],[State]],"Country/region",TRUE)</f>
        <v>#VALUE!</v>
      </c>
    </row>
    <row r="77" spans="1:28" x14ac:dyDescent="0.35">
      <c r="A77" t="s">
        <v>247</v>
      </c>
      <c r="C77" t="s">
        <v>248</v>
      </c>
      <c r="D77" t="s">
        <v>46</v>
      </c>
      <c r="E77">
        <f>YEAR(Table1[[#This Row],[Order Date]])</f>
        <v>2012</v>
      </c>
      <c r="F77">
        <v>1</v>
      </c>
      <c r="G77">
        <f>MONTH(Table1[[#This Row],[Order Date]])</f>
        <v>1</v>
      </c>
      <c r="H77" s="1">
        <v>40918</v>
      </c>
      <c r="I77">
        <v>14596</v>
      </c>
      <c r="J77" t="s">
        <v>58</v>
      </c>
      <c r="K77">
        <v>24</v>
      </c>
      <c r="L77">
        <v>8.34</v>
      </c>
      <c r="M77" s="2">
        <v>0.01</v>
      </c>
      <c r="N77">
        <v>199.12</v>
      </c>
      <c r="O77">
        <v>0.96</v>
      </c>
      <c r="P77">
        <v>73.33</v>
      </c>
      <c r="Q77" s="2">
        <v>0.43</v>
      </c>
      <c r="R77" t="s">
        <v>48</v>
      </c>
      <c r="S77" t="s">
        <v>59</v>
      </c>
      <c r="T77" t="s">
        <v>258</v>
      </c>
      <c r="U77" t="s">
        <v>82</v>
      </c>
      <c r="V77" t="s">
        <v>68</v>
      </c>
      <c r="W77">
        <v>2045</v>
      </c>
      <c r="X77" s="1">
        <v>40920</v>
      </c>
      <c r="Y77" t="s">
        <v>34</v>
      </c>
      <c r="Z77" t="e" vm="11">
        <v>#VALUE!</v>
      </c>
      <c r="AA77">
        <v>76201</v>
      </c>
      <c r="AB77" t="e" cm="1" vm="2">
        <f t="array" ref="AB77">_FV(Table1[[#This Row],[State]],"Country/region",TRUE)</f>
        <v>#VALUE!</v>
      </c>
    </row>
    <row r="78" spans="1:28" x14ac:dyDescent="0.35">
      <c r="A78" t="s">
        <v>259</v>
      </c>
      <c r="C78" t="s">
        <v>260</v>
      </c>
      <c r="D78" t="s">
        <v>38</v>
      </c>
      <c r="E78">
        <f>YEAR(Table1[[#This Row],[Order Date]])</f>
        <v>2012</v>
      </c>
      <c r="F78">
        <v>1</v>
      </c>
      <c r="G78">
        <f>MONTH(Table1[[#This Row],[Order Date]])</f>
        <v>1</v>
      </c>
      <c r="H78" s="1">
        <v>40918</v>
      </c>
      <c r="I78">
        <v>28290</v>
      </c>
      <c r="J78" t="s">
        <v>47</v>
      </c>
      <c r="K78">
        <v>3</v>
      </c>
      <c r="L78">
        <v>161.55000000000001</v>
      </c>
      <c r="M78" s="2">
        <v>0.01</v>
      </c>
      <c r="N78">
        <v>523.58000000000004</v>
      </c>
      <c r="O78">
        <v>19.989999999999998</v>
      </c>
      <c r="P78">
        <v>-179.36</v>
      </c>
      <c r="Q78" s="2">
        <v>0.66</v>
      </c>
      <c r="R78" t="s">
        <v>29</v>
      </c>
      <c r="S78" t="s">
        <v>30</v>
      </c>
      <c r="T78" t="s">
        <v>261</v>
      </c>
      <c r="U78" t="s">
        <v>32</v>
      </c>
      <c r="V78" t="s">
        <v>68</v>
      </c>
      <c r="W78">
        <v>3965</v>
      </c>
      <c r="X78" s="1">
        <v>40920</v>
      </c>
      <c r="Y78" t="s">
        <v>42</v>
      </c>
      <c r="Z78" t="e" vm="28">
        <v>#VALUE!</v>
      </c>
      <c r="AA78">
        <v>63042</v>
      </c>
      <c r="AB78" t="e" cm="1" vm="2">
        <f t="array" ref="AB78">_FV(Table1[[#This Row],[State]],"Country/region",TRUE)</f>
        <v>#VALUE!</v>
      </c>
    </row>
    <row r="79" spans="1:28" x14ac:dyDescent="0.35">
      <c r="A79" t="s">
        <v>243</v>
      </c>
      <c r="C79" t="s">
        <v>244</v>
      </c>
      <c r="D79" t="s">
        <v>57</v>
      </c>
      <c r="E79">
        <f>YEAR(Table1[[#This Row],[Order Date]])</f>
        <v>2012</v>
      </c>
      <c r="F79">
        <v>1</v>
      </c>
      <c r="G79">
        <f>MONTH(Table1[[#This Row],[Order Date]])</f>
        <v>1</v>
      </c>
      <c r="H79" s="1">
        <v>40918</v>
      </c>
      <c r="I79">
        <v>55367</v>
      </c>
      <c r="J79" t="s">
        <v>58</v>
      </c>
      <c r="K79">
        <v>48</v>
      </c>
      <c r="L79">
        <v>11.55</v>
      </c>
      <c r="M79" s="2">
        <v>0.05</v>
      </c>
      <c r="N79">
        <v>571.16999999999996</v>
      </c>
      <c r="O79">
        <v>2.36</v>
      </c>
      <c r="P79">
        <v>129.87</v>
      </c>
      <c r="Q79" s="2">
        <v>0.55000000000000004</v>
      </c>
      <c r="R79" t="s">
        <v>29</v>
      </c>
      <c r="S79" t="s">
        <v>59</v>
      </c>
      <c r="T79" t="s">
        <v>263</v>
      </c>
      <c r="U79" t="s">
        <v>88</v>
      </c>
      <c r="V79" t="s">
        <v>68</v>
      </c>
      <c r="W79">
        <v>7732</v>
      </c>
      <c r="X79" s="1">
        <v>40920</v>
      </c>
      <c r="Y79" t="s">
        <v>34</v>
      </c>
      <c r="Z79" t="e" vm="26">
        <v>#VALUE!</v>
      </c>
      <c r="AA79">
        <v>48823</v>
      </c>
      <c r="AB79" t="e" cm="1" vm="2">
        <f t="array" ref="AB79">_FV(Table1[[#This Row],[State]],"Country/region",TRUE)</f>
        <v>#VALUE!</v>
      </c>
    </row>
    <row r="80" spans="1:28" x14ac:dyDescent="0.35">
      <c r="A80" t="s">
        <v>264</v>
      </c>
      <c r="C80" t="s">
        <v>265</v>
      </c>
      <c r="D80" t="s">
        <v>46</v>
      </c>
      <c r="E80">
        <f>YEAR(Table1[[#This Row],[Order Date]])</f>
        <v>2012</v>
      </c>
      <c r="F80">
        <v>1</v>
      </c>
      <c r="G80">
        <f>MONTH(Table1[[#This Row],[Order Date]])</f>
        <v>1</v>
      </c>
      <c r="H80" s="1">
        <v>40918</v>
      </c>
      <c r="I80">
        <v>31553</v>
      </c>
      <c r="J80" t="s">
        <v>58</v>
      </c>
      <c r="K80">
        <v>32</v>
      </c>
      <c r="L80">
        <v>162.93</v>
      </c>
      <c r="M80" s="2">
        <v>0.09</v>
      </c>
      <c r="N80">
        <v>4906.8500000000004</v>
      </c>
      <c r="O80">
        <v>19.989999999999998</v>
      </c>
      <c r="P80">
        <v>1907.94</v>
      </c>
      <c r="Q80" s="2">
        <v>0.39</v>
      </c>
      <c r="R80" t="s">
        <v>29</v>
      </c>
      <c r="S80" t="s">
        <v>30</v>
      </c>
      <c r="T80" t="s">
        <v>266</v>
      </c>
      <c r="U80" t="s">
        <v>267</v>
      </c>
      <c r="V80" t="s">
        <v>68</v>
      </c>
      <c r="W80">
        <v>4425</v>
      </c>
      <c r="X80" s="1">
        <v>40920</v>
      </c>
      <c r="Y80" t="s">
        <v>34</v>
      </c>
      <c r="Z80" t="e" vm="5">
        <v>#VALUE!</v>
      </c>
      <c r="AA80">
        <v>55345</v>
      </c>
      <c r="AB80" t="e" cm="1" vm="2">
        <f t="array" ref="AB80">_FV(Table1[[#This Row],[State]],"Country/region",TRUE)</f>
        <v>#VALUE!</v>
      </c>
    </row>
    <row r="81" spans="1:28" x14ac:dyDescent="0.35">
      <c r="A81" t="s">
        <v>259</v>
      </c>
      <c r="C81" t="s">
        <v>260</v>
      </c>
      <c r="D81" t="s">
        <v>38</v>
      </c>
      <c r="E81">
        <f>YEAR(Table1[[#This Row],[Order Date]])</f>
        <v>2012</v>
      </c>
      <c r="F81">
        <v>1</v>
      </c>
      <c r="G81">
        <f>MONTH(Table1[[#This Row],[Order Date]])</f>
        <v>1</v>
      </c>
      <c r="H81" s="1">
        <v>40918</v>
      </c>
      <c r="I81">
        <v>28290</v>
      </c>
      <c r="J81" t="s">
        <v>47</v>
      </c>
      <c r="K81">
        <v>43</v>
      </c>
      <c r="L81">
        <v>30.42</v>
      </c>
      <c r="M81" s="2">
        <v>0.05</v>
      </c>
      <c r="N81">
        <v>1307.3499999999999</v>
      </c>
      <c r="O81">
        <v>8.65</v>
      </c>
      <c r="P81">
        <v>-154.24</v>
      </c>
      <c r="Q81" s="2">
        <v>0.74</v>
      </c>
      <c r="R81" t="s">
        <v>96</v>
      </c>
      <c r="S81" t="s">
        <v>30</v>
      </c>
      <c r="T81" t="s">
        <v>268</v>
      </c>
      <c r="U81" t="s">
        <v>102</v>
      </c>
      <c r="V81" t="s">
        <v>68</v>
      </c>
      <c r="W81">
        <v>3964</v>
      </c>
      <c r="X81" s="1">
        <v>40922</v>
      </c>
      <c r="Y81" t="s">
        <v>42</v>
      </c>
      <c r="Z81" t="e" vm="28">
        <v>#VALUE!</v>
      </c>
      <c r="AA81">
        <v>63042</v>
      </c>
      <c r="AB81" t="e" cm="1" vm="2">
        <f t="array" ref="AB81">_FV(Table1[[#This Row],[State]],"Country/region",TRUE)</f>
        <v>#VALUE!</v>
      </c>
    </row>
    <row r="82" spans="1:28" x14ac:dyDescent="0.35">
      <c r="A82" t="s">
        <v>269</v>
      </c>
      <c r="C82" t="s">
        <v>270</v>
      </c>
      <c r="D82" t="s">
        <v>46</v>
      </c>
      <c r="E82">
        <f>YEAR(Table1[[#This Row],[Order Date]])</f>
        <v>2012</v>
      </c>
      <c r="F82">
        <v>1</v>
      </c>
      <c r="G82">
        <f>MONTH(Table1[[#This Row],[Order Date]])</f>
        <v>1</v>
      </c>
      <c r="H82" s="1">
        <v>40918</v>
      </c>
      <c r="I82">
        <v>20037</v>
      </c>
      <c r="J82" t="s">
        <v>47</v>
      </c>
      <c r="K82">
        <v>35</v>
      </c>
      <c r="L82">
        <v>29.18</v>
      </c>
      <c r="M82" s="2">
        <v>0.02</v>
      </c>
      <c r="N82">
        <v>1009.42</v>
      </c>
      <c r="O82">
        <v>8.5500000000000007</v>
      </c>
      <c r="P82">
        <v>339.58</v>
      </c>
      <c r="Q82" s="2">
        <v>0.42</v>
      </c>
      <c r="R82" t="s">
        <v>48</v>
      </c>
      <c r="S82" t="s">
        <v>30</v>
      </c>
      <c r="T82" t="s">
        <v>271</v>
      </c>
      <c r="U82" t="s">
        <v>82</v>
      </c>
      <c r="V82" t="s">
        <v>76</v>
      </c>
      <c r="W82">
        <v>2775</v>
      </c>
      <c r="X82" s="1">
        <v>40923</v>
      </c>
      <c r="Y82" t="s">
        <v>34</v>
      </c>
      <c r="Z82" t="e" vm="29">
        <v>#VALUE!</v>
      </c>
      <c r="AA82">
        <v>40258</v>
      </c>
      <c r="AB82" t="e" cm="1" vm="2">
        <f t="array" ref="AB82">_FV(Table1[[#This Row],[State]],"Country/region",TRUE)</f>
        <v>#VALUE!</v>
      </c>
    </row>
    <row r="83" spans="1:28" x14ac:dyDescent="0.35">
      <c r="A83" t="s">
        <v>269</v>
      </c>
      <c r="C83" t="s">
        <v>270</v>
      </c>
      <c r="D83" t="s">
        <v>46</v>
      </c>
      <c r="E83">
        <f>YEAR(Table1[[#This Row],[Order Date]])</f>
        <v>2012</v>
      </c>
      <c r="F83">
        <v>1</v>
      </c>
      <c r="G83">
        <f>MONTH(Table1[[#This Row],[Order Date]])</f>
        <v>1</v>
      </c>
      <c r="H83" s="1">
        <v>40918</v>
      </c>
      <c r="I83">
        <v>20037</v>
      </c>
      <c r="J83" t="s">
        <v>47</v>
      </c>
      <c r="K83">
        <v>49</v>
      </c>
      <c r="L83">
        <v>297.64</v>
      </c>
      <c r="M83" s="2">
        <v>0.03</v>
      </c>
      <c r="N83">
        <v>15137.11</v>
      </c>
      <c r="O83">
        <v>14.7</v>
      </c>
      <c r="P83">
        <v>4913.16</v>
      </c>
      <c r="Q83" s="2">
        <v>0.56999999999999995</v>
      </c>
      <c r="R83" t="s">
        <v>96</v>
      </c>
      <c r="S83" t="s">
        <v>49</v>
      </c>
      <c r="T83" t="s">
        <v>273</v>
      </c>
      <c r="U83" t="s">
        <v>98</v>
      </c>
      <c r="V83" t="s">
        <v>76</v>
      </c>
      <c r="W83">
        <v>2776</v>
      </c>
      <c r="X83" s="1">
        <v>40923</v>
      </c>
      <c r="Y83" t="s">
        <v>53</v>
      </c>
      <c r="Z83" t="e" vm="29">
        <v>#VALUE!</v>
      </c>
      <c r="AA83">
        <v>40258</v>
      </c>
      <c r="AB83" t="e" cm="1" vm="2">
        <f t="array" ref="AB83">_FV(Table1[[#This Row],[State]],"Country/region",TRUE)</f>
        <v>#VALUE!</v>
      </c>
    </row>
    <row r="84" spans="1:28" x14ac:dyDescent="0.35">
      <c r="A84" t="s">
        <v>274</v>
      </c>
      <c r="C84" t="s">
        <v>275</v>
      </c>
      <c r="D84" t="s">
        <v>27</v>
      </c>
      <c r="E84">
        <f>YEAR(Table1[[#This Row],[Order Date]])</f>
        <v>2012</v>
      </c>
      <c r="F84">
        <v>1</v>
      </c>
      <c r="G84">
        <f>MONTH(Table1[[#This Row],[Order Date]])</f>
        <v>1</v>
      </c>
      <c r="H84" s="1">
        <v>40919</v>
      </c>
      <c r="I84">
        <v>33797</v>
      </c>
      <c r="J84" t="s">
        <v>39</v>
      </c>
      <c r="K84">
        <v>18</v>
      </c>
      <c r="L84">
        <v>11.34</v>
      </c>
      <c r="M84" s="2">
        <v>0.03</v>
      </c>
      <c r="N84">
        <v>216.87</v>
      </c>
      <c r="O84">
        <v>5.01</v>
      </c>
      <c r="P84">
        <v>30.53</v>
      </c>
      <c r="Q84" s="2">
        <v>0.36</v>
      </c>
      <c r="R84" t="s">
        <v>29</v>
      </c>
      <c r="S84" t="s">
        <v>30</v>
      </c>
      <c r="T84" t="s">
        <v>276</v>
      </c>
      <c r="U84" t="s">
        <v>61</v>
      </c>
      <c r="V84" t="s">
        <v>33</v>
      </c>
      <c r="W84">
        <v>4758</v>
      </c>
      <c r="X84" s="1">
        <v>40919</v>
      </c>
      <c r="Y84" t="s">
        <v>34</v>
      </c>
      <c r="Z84" t="e" vm="24">
        <v>#VALUE!</v>
      </c>
      <c r="AA84">
        <v>8601</v>
      </c>
      <c r="AB84" t="e" cm="1" vm="2">
        <f t="array" ref="AB84">_FV(Table1[[#This Row],[State]],"Country/region",TRUE)</f>
        <v>#VALUE!</v>
      </c>
    </row>
    <row r="85" spans="1:28" x14ac:dyDescent="0.35">
      <c r="A85" t="s">
        <v>277</v>
      </c>
      <c r="C85" t="s">
        <v>275</v>
      </c>
      <c r="D85" t="s">
        <v>27</v>
      </c>
      <c r="E85">
        <f>YEAR(Table1[[#This Row],[Order Date]])</f>
        <v>2012</v>
      </c>
      <c r="F85">
        <v>1</v>
      </c>
      <c r="G85">
        <f>MONTH(Table1[[#This Row],[Order Date]])</f>
        <v>1</v>
      </c>
      <c r="H85" s="1">
        <v>40919</v>
      </c>
      <c r="I85">
        <v>33797</v>
      </c>
      <c r="J85" t="s">
        <v>39</v>
      </c>
      <c r="K85">
        <v>20</v>
      </c>
      <c r="L85">
        <v>297.64</v>
      </c>
      <c r="M85" s="2">
        <v>0.08</v>
      </c>
      <c r="N85">
        <v>4531.34</v>
      </c>
      <c r="O85">
        <v>14.7</v>
      </c>
      <c r="P85">
        <v>653.67999999999995</v>
      </c>
      <c r="Q85" s="2">
        <v>0.56999999999999995</v>
      </c>
      <c r="R85" t="s">
        <v>96</v>
      </c>
      <c r="S85" t="s">
        <v>49</v>
      </c>
      <c r="T85" t="s">
        <v>273</v>
      </c>
      <c r="U85" t="s">
        <v>98</v>
      </c>
      <c r="V85" t="s">
        <v>33</v>
      </c>
      <c r="W85">
        <v>4754</v>
      </c>
      <c r="X85" s="1">
        <v>40919</v>
      </c>
      <c r="Y85" t="s">
        <v>53</v>
      </c>
      <c r="Z85" t="e" vm="30">
        <v>#VALUE!</v>
      </c>
      <c r="AA85">
        <v>2019</v>
      </c>
      <c r="AB85" t="e" cm="1" vm="2">
        <f t="array" ref="AB85">_FV(Table1[[#This Row],[State]],"Country/region",TRUE)</f>
        <v>#VALUE!</v>
      </c>
    </row>
    <row r="86" spans="1:28" x14ac:dyDescent="0.35">
      <c r="A86" t="s">
        <v>279</v>
      </c>
      <c r="C86" t="s">
        <v>275</v>
      </c>
      <c r="D86" t="s">
        <v>27</v>
      </c>
      <c r="E86">
        <f>YEAR(Table1[[#This Row],[Order Date]])</f>
        <v>2012</v>
      </c>
      <c r="F86">
        <v>1</v>
      </c>
      <c r="G86">
        <f>MONTH(Table1[[#This Row],[Order Date]])</f>
        <v>1</v>
      </c>
      <c r="H86" s="1">
        <v>40919</v>
      </c>
      <c r="I86">
        <v>33797</v>
      </c>
      <c r="J86" t="s">
        <v>39</v>
      </c>
      <c r="K86">
        <v>44</v>
      </c>
      <c r="L86">
        <v>12.99</v>
      </c>
      <c r="M86" s="2">
        <v>0.02</v>
      </c>
      <c r="N86">
        <v>574.5</v>
      </c>
      <c r="O86">
        <v>14.37</v>
      </c>
      <c r="P86">
        <v>-449.04</v>
      </c>
      <c r="Q86" s="2">
        <v>0.73</v>
      </c>
      <c r="R86" t="s">
        <v>48</v>
      </c>
      <c r="S86" t="s">
        <v>40</v>
      </c>
      <c r="T86" t="s">
        <v>280</v>
      </c>
      <c r="U86" t="s">
        <v>82</v>
      </c>
      <c r="V86" t="s">
        <v>33</v>
      </c>
      <c r="W86">
        <v>4755</v>
      </c>
      <c r="X86" s="1">
        <v>40920</v>
      </c>
      <c r="Y86" t="s">
        <v>34</v>
      </c>
      <c r="Z86" t="e" vm="30">
        <v>#VALUE!</v>
      </c>
      <c r="AA86">
        <v>1915</v>
      </c>
      <c r="AB86" t="e" cm="1" vm="2">
        <f t="array" ref="AB86">_FV(Table1[[#This Row],[State]],"Country/region",TRUE)</f>
        <v>#VALUE!</v>
      </c>
    </row>
    <row r="87" spans="1:28" x14ac:dyDescent="0.35">
      <c r="A87" t="s">
        <v>281</v>
      </c>
      <c r="C87" t="s">
        <v>275</v>
      </c>
      <c r="D87" t="s">
        <v>27</v>
      </c>
      <c r="E87">
        <f>YEAR(Table1[[#This Row],[Order Date]])</f>
        <v>2012</v>
      </c>
      <c r="F87">
        <v>1</v>
      </c>
      <c r="G87">
        <f>MONTH(Table1[[#This Row],[Order Date]])</f>
        <v>1</v>
      </c>
      <c r="H87" s="1">
        <v>40919</v>
      </c>
      <c r="I87">
        <v>33797</v>
      </c>
      <c r="J87" t="s">
        <v>39</v>
      </c>
      <c r="K87">
        <v>18</v>
      </c>
      <c r="L87">
        <v>14.42</v>
      </c>
      <c r="M87" s="2">
        <v>0.06</v>
      </c>
      <c r="N87">
        <v>262.94</v>
      </c>
      <c r="O87">
        <v>6.75</v>
      </c>
      <c r="P87">
        <v>-22.37</v>
      </c>
      <c r="Q87" s="2">
        <v>0.52</v>
      </c>
      <c r="R87" t="s">
        <v>29</v>
      </c>
      <c r="S87" t="s">
        <v>80</v>
      </c>
      <c r="T87" t="s">
        <v>282</v>
      </c>
      <c r="U87" t="s">
        <v>214</v>
      </c>
      <c r="V87" t="s">
        <v>33</v>
      </c>
      <c r="W87">
        <v>4756</v>
      </c>
      <c r="X87" s="1">
        <v>40920</v>
      </c>
      <c r="Y87" t="s">
        <v>34</v>
      </c>
      <c r="Z87" t="e" vm="30">
        <v>#VALUE!</v>
      </c>
      <c r="AA87">
        <v>2341</v>
      </c>
      <c r="AB87" t="e" cm="1" vm="2">
        <f t="array" ref="AB87">_FV(Table1[[#This Row],[State]],"Country/region",TRUE)</f>
        <v>#VALUE!</v>
      </c>
    </row>
    <row r="88" spans="1:28" x14ac:dyDescent="0.35">
      <c r="A88" t="s">
        <v>283</v>
      </c>
      <c r="C88" t="s">
        <v>284</v>
      </c>
      <c r="D88" t="s">
        <v>46</v>
      </c>
      <c r="E88">
        <f>YEAR(Table1[[#This Row],[Order Date]])</f>
        <v>2012</v>
      </c>
      <c r="F88">
        <v>1</v>
      </c>
      <c r="G88">
        <f>MONTH(Table1[[#This Row],[Order Date]])</f>
        <v>1</v>
      </c>
      <c r="H88" s="1">
        <v>40919</v>
      </c>
      <c r="I88">
        <v>19655</v>
      </c>
      <c r="J88" t="s">
        <v>28</v>
      </c>
      <c r="K88">
        <v>31</v>
      </c>
      <c r="L88">
        <v>39.24</v>
      </c>
      <c r="M88" s="2">
        <v>0.06</v>
      </c>
      <c r="N88">
        <v>1143.45</v>
      </c>
      <c r="O88">
        <v>1.99</v>
      </c>
      <c r="P88">
        <v>304.42</v>
      </c>
      <c r="Q88" s="2">
        <v>0.51</v>
      </c>
      <c r="R88" t="s">
        <v>96</v>
      </c>
      <c r="S88" t="s">
        <v>139</v>
      </c>
      <c r="T88" t="s">
        <v>285</v>
      </c>
      <c r="U88" t="s">
        <v>102</v>
      </c>
      <c r="V88" t="s">
        <v>68</v>
      </c>
      <c r="W88">
        <v>2726</v>
      </c>
      <c r="X88" s="1">
        <v>40920</v>
      </c>
      <c r="Y88" t="s">
        <v>34</v>
      </c>
      <c r="Z88" t="e" vm="16">
        <v>#VALUE!</v>
      </c>
      <c r="AA88">
        <v>62701</v>
      </c>
      <c r="AB88" t="e" cm="1" vm="2">
        <f t="array" ref="AB88">_FV(Table1[[#This Row],[State]],"Country/region",TRUE)</f>
        <v>#VALUE!</v>
      </c>
    </row>
    <row r="89" spans="1:28" x14ac:dyDescent="0.35">
      <c r="A89" t="s">
        <v>286</v>
      </c>
      <c r="C89" t="s">
        <v>275</v>
      </c>
      <c r="D89" t="s">
        <v>27</v>
      </c>
      <c r="E89">
        <f>YEAR(Table1[[#This Row],[Order Date]])</f>
        <v>2012</v>
      </c>
      <c r="F89">
        <v>1</v>
      </c>
      <c r="G89">
        <f>MONTH(Table1[[#This Row],[Order Date]])</f>
        <v>1</v>
      </c>
      <c r="H89" s="1">
        <v>40919</v>
      </c>
      <c r="I89">
        <v>33797</v>
      </c>
      <c r="J89" t="s">
        <v>39</v>
      </c>
      <c r="K89">
        <v>29</v>
      </c>
      <c r="L89">
        <v>4.1399999999999997</v>
      </c>
      <c r="M89" s="2">
        <v>0.05</v>
      </c>
      <c r="N89">
        <v>138.16999999999999</v>
      </c>
      <c r="O89">
        <v>6.6</v>
      </c>
      <c r="P89">
        <v>-103.78</v>
      </c>
      <c r="Q89" s="2">
        <v>0.49</v>
      </c>
      <c r="R89" t="s">
        <v>48</v>
      </c>
      <c r="S89" t="s">
        <v>30</v>
      </c>
      <c r="T89" t="s">
        <v>287</v>
      </c>
      <c r="U89" t="s">
        <v>82</v>
      </c>
      <c r="V89" t="s">
        <v>33</v>
      </c>
      <c r="W89">
        <v>4757</v>
      </c>
      <c r="X89" s="1">
        <v>40921</v>
      </c>
      <c r="Y89" t="s">
        <v>42</v>
      </c>
      <c r="Z89" t="e" vm="24">
        <v>#VALUE!</v>
      </c>
      <c r="AA89">
        <v>7506</v>
      </c>
      <c r="AB89" t="e" cm="1" vm="2">
        <f t="array" ref="AB89">_FV(Table1[[#This Row],[State]],"Country/region",TRUE)</f>
        <v>#VALUE!</v>
      </c>
    </row>
    <row r="90" spans="1:28" x14ac:dyDescent="0.35">
      <c r="A90" t="s">
        <v>288</v>
      </c>
      <c r="C90" t="s">
        <v>289</v>
      </c>
      <c r="D90" t="s">
        <v>57</v>
      </c>
      <c r="E90">
        <f>YEAR(Table1[[#This Row],[Order Date]])</f>
        <v>2012</v>
      </c>
      <c r="F90">
        <v>1</v>
      </c>
      <c r="G90">
        <f>MONTH(Table1[[#This Row],[Order Date]])</f>
        <v>1</v>
      </c>
      <c r="H90" s="1">
        <v>40919</v>
      </c>
      <c r="I90">
        <v>21830</v>
      </c>
      <c r="J90" t="s">
        <v>47</v>
      </c>
      <c r="K90">
        <v>19</v>
      </c>
      <c r="L90">
        <v>399.98</v>
      </c>
      <c r="M90" s="2">
        <v>0.08</v>
      </c>
      <c r="N90">
        <v>6991.65</v>
      </c>
      <c r="O90">
        <v>12.06</v>
      </c>
      <c r="P90">
        <v>906.8</v>
      </c>
      <c r="Q90" s="2">
        <v>0.56000000000000005</v>
      </c>
      <c r="R90" t="s">
        <v>96</v>
      </c>
      <c r="S90" t="s">
        <v>73</v>
      </c>
      <c r="T90" t="s">
        <v>290</v>
      </c>
      <c r="U90" t="s">
        <v>98</v>
      </c>
      <c r="V90" t="s">
        <v>76</v>
      </c>
      <c r="W90">
        <v>3040</v>
      </c>
      <c r="X90" s="1">
        <v>40926</v>
      </c>
      <c r="Y90" t="s">
        <v>53</v>
      </c>
      <c r="Z90" t="e" vm="31">
        <v>#VALUE!</v>
      </c>
      <c r="AA90">
        <v>37087</v>
      </c>
      <c r="AB90" t="e" cm="1" vm="2">
        <f t="array" ref="AB90">_FV(Table1[[#This Row],[State]],"Country/region",TRUE)</f>
        <v>#VALUE!</v>
      </c>
    </row>
    <row r="91" spans="1:28" x14ac:dyDescent="0.35">
      <c r="A91" t="s">
        <v>292</v>
      </c>
      <c r="C91" t="s">
        <v>293</v>
      </c>
      <c r="D91" t="s">
        <v>46</v>
      </c>
      <c r="E91">
        <f>YEAR(Table1[[#This Row],[Order Date]])</f>
        <v>2012</v>
      </c>
      <c r="F91">
        <v>1</v>
      </c>
      <c r="G91">
        <f>MONTH(Table1[[#This Row],[Order Date]])</f>
        <v>1</v>
      </c>
      <c r="H91" s="1">
        <v>40920</v>
      </c>
      <c r="I91">
        <v>20549</v>
      </c>
      <c r="J91" t="s">
        <v>39</v>
      </c>
      <c r="K91">
        <v>40</v>
      </c>
      <c r="L91">
        <v>27.75</v>
      </c>
      <c r="M91" s="2">
        <v>0.09</v>
      </c>
      <c r="N91">
        <v>1030.0899999999999</v>
      </c>
      <c r="O91">
        <v>19.989999999999998</v>
      </c>
      <c r="P91">
        <v>-568.71</v>
      </c>
      <c r="Q91" s="2">
        <v>0.67</v>
      </c>
      <c r="R91" t="s">
        <v>29</v>
      </c>
      <c r="S91" t="s">
        <v>30</v>
      </c>
      <c r="T91" t="s">
        <v>294</v>
      </c>
      <c r="U91" t="s">
        <v>32</v>
      </c>
      <c r="V91" t="s">
        <v>76</v>
      </c>
      <c r="W91">
        <v>2855</v>
      </c>
      <c r="X91" s="1">
        <v>40921</v>
      </c>
      <c r="Y91" t="s">
        <v>34</v>
      </c>
      <c r="Z91" t="e" vm="29">
        <v>#VALUE!</v>
      </c>
      <c r="AA91">
        <v>41042</v>
      </c>
      <c r="AB91" t="e" cm="1" vm="2">
        <f t="array" ref="AB91">_FV(Table1[[#This Row],[State]],"Country/region",TRUE)</f>
        <v>#VALUE!</v>
      </c>
    </row>
    <row r="92" spans="1:28" x14ac:dyDescent="0.35">
      <c r="A92" t="s">
        <v>295</v>
      </c>
      <c r="C92" t="s">
        <v>296</v>
      </c>
      <c r="D92" t="s">
        <v>38</v>
      </c>
      <c r="E92">
        <f>YEAR(Table1[[#This Row],[Order Date]])</f>
        <v>2012</v>
      </c>
      <c r="F92">
        <v>1</v>
      </c>
      <c r="G92">
        <f>MONTH(Table1[[#This Row],[Order Date]])</f>
        <v>1</v>
      </c>
      <c r="H92" s="1">
        <v>40920</v>
      </c>
      <c r="I92">
        <v>7461</v>
      </c>
      <c r="J92" t="s">
        <v>47</v>
      </c>
      <c r="K92">
        <v>12</v>
      </c>
      <c r="L92">
        <v>350.99</v>
      </c>
      <c r="M92" s="2">
        <v>0.05</v>
      </c>
      <c r="N92">
        <v>4080.3</v>
      </c>
      <c r="O92">
        <v>39</v>
      </c>
      <c r="P92">
        <v>593.79</v>
      </c>
      <c r="Q92" s="2">
        <v>0.55000000000000004</v>
      </c>
      <c r="R92" t="s">
        <v>48</v>
      </c>
      <c r="S92" t="s">
        <v>49</v>
      </c>
      <c r="T92" t="s">
        <v>297</v>
      </c>
      <c r="U92" t="s">
        <v>51</v>
      </c>
      <c r="V92" t="s">
        <v>52</v>
      </c>
      <c r="W92">
        <v>1024</v>
      </c>
      <c r="X92" s="1">
        <v>40922</v>
      </c>
      <c r="Y92" t="s">
        <v>53</v>
      </c>
      <c r="Z92" t="e" vm="32">
        <v>#VALUE!</v>
      </c>
      <c r="AA92">
        <v>80112</v>
      </c>
      <c r="AB92" t="e" cm="1" vm="2">
        <f t="array" ref="AB92">_FV(Table1[[#This Row],[State]],"Country/region",TRUE)</f>
        <v>#VALUE!</v>
      </c>
    </row>
    <row r="93" spans="1:28" x14ac:dyDescent="0.35">
      <c r="A93" t="s">
        <v>299</v>
      </c>
      <c r="C93" t="s">
        <v>300</v>
      </c>
      <c r="D93" t="s">
        <v>57</v>
      </c>
      <c r="E93">
        <f>YEAR(Table1[[#This Row],[Order Date]])</f>
        <v>2012</v>
      </c>
      <c r="F93">
        <v>1</v>
      </c>
      <c r="G93">
        <f>MONTH(Table1[[#This Row],[Order Date]])</f>
        <v>1</v>
      </c>
      <c r="H93" s="1">
        <v>40920</v>
      </c>
      <c r="I93">
        <v>43362</v>
      </c>
      <c r="J93" t="s">
        <v>58</v>
      </c>
      <c r="K93">
        <v>33</v>
      </c>
      <c r="L93">
        <v>1.68</v>
      </c>
      <c r="M93" s="2">
        <v>0.04</v>
      </c>
      <c r="N93">
        <v>58.48</v>
      </c>
      <c r="O93">
        <v>1</v>
      </c>
      <c r="P93">
        <v>2.72</v>
      </c>
      <c r="Q93" s="2">
        <v>0.35</v>
      </c>
      <c r="R93" t="s">
        <v>29</v>
      </c>
      <c r="S93" t="s">
        <v>59</v>
      </c>
      <c r="T93" t="s">
        <v>301</v>
      </c>
      <c r="U93" t="s">
        <v>88</v>
      </c>
      <c r="V93" t="s">
        <v>33</v>
      </c>
      <c r="W93">
        <v>6123</v>
      </c>
      <c r="X93" s="1">
        <v>40922</v>
      </c>
      <c r="Y93" t="s">
        <v>34</v>
      </c>
      <c r="Z93" t="e" vm="3">
        <v>#VALUE!</v>
      </c>
      <c r="AA93">
        <v>20877</v>
      </c>
      <c r="AB93" t="e" cm="1" vm="2">
        <f t="array" ref="AB93">_FV(Table1[[#This Row],[State]],"Country/region",TRUE)</f>
        <v>#VALUE!</v>
      </c>
    </row>
    <row r="94" spans="1:28" x14ac:dyDescent="0.35">
      <c r="A94" t="s">
        <v>302</v>
      </c>
      <c r="C94" t="s">
        <v>303</v>
      </c>
      <c r="D94" t="s">
        <v>57</v>
      </c>
      <c r="E94">
        <f>YEAR(Table1[[#This Row],[Order Date]])</f>
        <v>2012</v>
      </c>
      <c r="F94">
        <v>1</v>
      </c>
      <c r="G94">
        <f>MONTH(Table1[[#This Row],[Order Date]])</f>
        <v>1</v>
      </c>
      <c r="H94" s="1">
        <v>40920</v>
      </c>
      <c r="I94">
        <v>27813</v>
      </c>
      <c r="J94" t="s">
        <v>131</v>
      </c>
      <c r="K94">
        <v>10</v>
      </c>
      <c r="L94">
        <v>40.98</v>
      </c>
      <c r="M94" s="2">
        <v>0.1</v>
      </c>
      <c r="N94">
        <v>401.14</v>
      </c>
      <c r="O94">
        <v>6.5</v>
      </c>
      <c r="P94">
        <v>-131.03</v>
      </c>
      <c r="Q94" s="2">
        <v>0.74</v>
      </c>
      <c r="R94" t="s">
        <v>96</v>
      </c>
      <c r="S94" t="s">
        <v>30</v>
      </c>
      <c r="T94" t="s">
        <v>304</v>
      </c>
      <c r="U94" t="s">
        <v>102</v>
      </c>
      <c r="V94" t="s">
        <v>76</v>
      </c>
      <c r="W94">
        <v>3901</v>
      </c>
      <c r="X94" s="1">
        <v>40922</v>
      </c>
      <c r="Y94" t="s">
        <v>34</v>
      </c>
      <c r="Z94" t="e" vm="29">
        <v>#VALUE!</v>
      </c>
      <c r="AA94">
        <v>41075</v>
      </c>
      <c r="AB94" t="e" cm="1" vm="2">
        <f t="array" ref="AB94">_FV(Table1[[#This Row],[State]],"Country/region",TRUE)</f>
        <v>#VALUE!</v>
      </c>
    </row>
    <row r="95" spans="1:28" x14ac:dyDescent="0.35">
      <c r="A95" t="s">
        <v>299</v>
      </c>
      <c r="C95" t="s">
        <v>300</v>
      </c>
      <c r="D95" t="s">
        <v>57</v>
      </c>
      <c r="E95">
        <f>YEAR(Table1[[#This Row],[Order Date]])</f>
        <v>2012</v>
      </c>
      <c r="F95">
        <v>1</v>
      </c>
      <c r="G95">
        <f>MONTH(Table1[[#This Row],[Order Date]])</f>
        <v>1</v>
      </c>
      <c r="H95" s="1">
        <v>40920</v>
      </c>
      <c r="I95">
        <v>43362</v>
      </c>
      <c r="J95" t="s">
        <v>58</v>
      </c>
      <c r="K95">
        <v>45</v>
      </c>
      <c r="L95">
        <v>350.98</v>
      </c>
      <c r="M95" s="2">
        <v>0.03</v>
      </c>
      <c r="N95">
        <v>15963.09</v>
      </c>
      <c r="O95">
        <v>30</v>
      </c>
      <c r="P95">
        <v>4276.7299999999996</v>
      </c>
      <c r="Q95" s="2">
        <v>0.61</v>
      </c>
      <c r="R95" t="s">
        <v>48</v>
      </c>
      <c r="S95" t="s">
        <v>49</v>
      </c>
      <c r="T95" t="s">
        <v>110</v>
      </c>
      <c r="U95" t="s">
        <v>51</v>
      </c>
      <c r="V95" t="s">
        <v>33</v>
      </c>
      <c r="W95">
        <v>6122</v>
      </c>
      <c r="X95" s="1">
        <v>40923</v>
      </c>
      <c r="Y95" t="s">
        <v>53</v>
      </c>
      <c r="Z95" t="e" vm="3">
        <v>#VALUE!</v>
      </c>
      <c r="AA95">
        <v>20877</v>
      </c>
      <c r="AB95" t="e" cm="1" vm="2">
        <f t="array" ref="AB95">_FV(Table1[[#This Row],[State]],"Country/region",TRUE)</f>
        <v>#VALUE!</v>
      </c>
    </row>
    <row r="96" spans="1:28" x14ac:dyDescent="0.35">
      <c r="A96" t="s">
        <v>283</v>
      </c>
      <c r="C96" t="s">
        <v>305</v>
      </c>
      <c r="D96" t="s">
        <v>46</v>
      </c>
      <c r="E96">
        <f>YEAR(Table1[[#This Row],[Order Date]])</f>
        <v>2012</v>
      </c>
      <c r="F96">
        <v>1</v>
      </c>
      <c r="G96">
        <f>MONTH(Table1[[#This Row],[Order Date]])</f>
        <v>1</v>
      </c>
      <c r="H96" s="1">
        <v>40920</v>
      </c>
      <c r="I96">
        <v>37862</v>
      </c>
      <c r="J96" t="s">
        <v>39</v>
      </c>
      <c r="K96">
        <v>27</v>
      </c>
      <c r="L96">
        <v>59.98</v>
      </c>
      <c r="M96" s="2">
        <v>0.01</v>
      </c>
      <c r="N96">
        <v>1603.27</v>
      </c>
      <c r="O96">
        <v>3.99</v>
      </c>
      <c r="P96">
        <v>452.49</v>
      </c>
      <c r="Q96" s="2">
        <v>0.56999999999999995</v>
      </c>
      <c r="R96" t="s">
        <v>29</v>
      </c>
      <c r="S96" t="s">
        <v>30</v>
      </c>
      <c r="T96" t="s">
        <v>306</v>
      </c>
      <c r="U96" t="s">
        <v>214</v>
      </c>
      <c r="V96" t="s">
        <v>68</v>
      </c>
      <c r="W96">
        <v>5327</v>
      </c>
      <c r="X96" s="1">
        <v>40923</v>
      </c>
      <c r="Y96" t="s">
        <v>34</v>
      </c>
      <c r="Z96" t="e" vm="28">
        <v>#VALUE!</v>
      </c>
      <c r="AA96">
        <v>65807</v>
      </c>
      <c r="AB96" t="e" cm="1" vm="2">
        <f t="array" ref="AB96">_FV(Table1[[#This Row],[State]],"Country/region",TRUE)</f>
        <v>#VALUE!</v>
      </c>
    </row>
    <row r="97" spans="1:28" x14ac:dyDescent="0.35">
      <c r="A97" t="s">
        <v>295</v>
      </c>
      <c r="C97" t="s">
        <v>296</v>
      </c>
      <c r="D97" t="s">
        <v>38</v>
      </c>
      <c r="E97">
        <f>YEAR(Table1[[#This Row],[Order Date]])</f>
        <v>2012</v>
      </c>
      <c r="F97">
        <v>1</v>
      </c>
      <c r="G97">
        <f>MONTH(Table1[[#This Row],[Order Date]])</f>
        <v>1</v>
      </c>
      <c r="H97" s="1">
        <v>40920</v>
      </c>
      <c r="I97">
        <v>7461</v>
      </c>
      <c r="J97" t="s">
        <v>47</v>
      </c>
      <c r="K97">
        <v>28</v>
      </c>
      <c r="L97">
        <v>8.74</v>
      </c>
      <c r="M97" s="2">
        <v>0</v>
      </c>
      <c r="N97">
        <v>260.79000000000002</v>
      </c>
      <c r="O97">
        <v>1.39</v>
      </c>
      <c r="P97">
        <v>111.4</v>
      </c>
      <c r="Q97" s="2">
        <v>0.38</v>
      </c>
      <c r="R97" t="s">
        <v>29</v>
      </c>
      <c r="S97" t="s">
        <v>30</v>
      </c>
      <c r="T97" t="s">
        <v>307</v>
      </c>
      <c r="U97" t="s">
        <v>267</v>
      </c>
      <c r="V97" t="s">
        <v>52</v>
      </c>
      <c r="W97">
        <v>1025</v>
      </c>
      <c r="X97" s="1">
        <v>40924</v>
      </c>
      <c r="Y97" t="s">
        <v>34</v>
      </c>
      <c r="Z97" t="e" vm="32">
        <v>#VALUE!</v>
      </c>
      <c r="AA97">
        <v>80112</v>
      </c>
      <c r="AB97" t="e" cm="1" vm="2">
        <f t="array" ref="AB97">_FV(Table1[[#This Row],[State]],"Country/region",TRUE)</f>
        <v>#VALUE!</v>
      </c>
    </row>
    <row r="98" spans="1:28" x14ac:dyDescent="0.35">
      <c r="A98" t="s">
        <v>295</v>
      </c>
      <c r="C98" t="s">
        <v>296</v>
      </c>
      <c r="D98" t="s">
        <v>38</v>
      </c>
      <c r="E98">
        <f>YEAR(Table1[[#This Row],[Order Date]])</f>
        <v>2012</v>
      </c>
      <c r="F98">
        <v>1</v>
      </c>
      <c r="G98">
        <f>MONTH(Table1[[#This Row],[Order Date]])</f>
        <v>1</v>
      </c>
      <c r="H98" s="1">
        <v>40920</v>
      </c>
      <c r="I98">
        <v>7461</v>
      </c>
      <c r="J98" t="s">
        <v>47</v>
      </c>
      <c r="K98">
        <v>44</v>
      </c>
      <c r="L98">
        <v>1.98</v>
      </c>
      <c r="M98" s="2">
        <v>0.02</v>
      </c>
      <c r="N98">
        <v>90.35</v>
      </c>
      <c r="O98">
        <v>0.7</v>
      </c>
      <c r="P98">
        <v>-16.72</v>
      </c>
      <c r="Q98" s="2">
        <v>0.83</v>
      </c>
      <c r="R98" t="s">
        <v>29</v>
      </c>
      <c r="S98" t="s">
        <v>59</v>
      </c>
      <c r="T98" t="s">
        <v>308</v>
      </c>
      <c r="U98" t="s">
        <v>232</v>
      </c>
      <c r="V98" t="s">
        <v>52</v>
      </c>
      <c r="W98">
        <v>1026</v>
      </c>
      <c r="X98" s="1">
        <v>40924</v>
      </c>
      <c r="Y98" t="s">
        <v>34</v>
      </c>
      <c r="Z98" t="e" vm="32">
        <v>#VALUE!</v>
      </c>
      <c r="AA98">
        <v>80112</v>
      </c>
      <c r="AB98" t="e" cm="1" vm="2">
        <f t="array" ref="AB98">_FV(Table1[[#This Row],[State]],"Country/region",TRUE)</f>
        <v>#VALUE!</v>
      </c>
    </row>
    <row r="99" spans="1:28" x14ac:dyDescent="0.35">
      <c r="A99" t="s">
        <v>309</v>
      </c>
      <c r="C99" t="s">
        <v>310</v>
      </c>
      <c r="D99" t="s">
        <v>38</v>
      </c>
      <c r="E99">
        <f>YEAR(Table1[[#This Row],[Order Date]])</f>
        <v>2012</v>
      </c>
      <c r="F99">
        <v>1</v>
      </c>
      <c r="G99">
        <f>MONTH(Table1[[#This Row],[Order Date]])</f>
        <v>1</v>
      </c>
      <c r="H99" s="1">
        <v>40921</v>
      </c>
      <c r="I99">
        <v>51623</v>
      </c>
      <c r="J99" t="s">
        <v>58</v>
      </c>
      <c r="K99">
        <v>17</v>
      </c>
      <c r="L99">
        <v>2.08</v>
      </c>
      <c r="M99" s="2">
        <v>0.06</v>
      </c>
      <c r="N99">
        <v>39.229999999999997</v>
      </c>
      <c r="O99">
        <v>5.33</v>
      </c>
      <c r="P99">
        <v>-66.58</v>
      </c>
      <c r="Q99" s="2">
        <v>0.43</v>
      </c>
      <c r="R99" t="s">
        <v>48</v>
      </c>
      <c r="S99" t="s">
        <v>30</v>
      </c>
      <c r="T99" t="s">
        <v>311</v>
      </c>
      <c r="U99" t="s">
        <v>82</v>
      </c>
      <c r="V99" t="s">
        <v>33</v>
      </c>
      <c r="W99">
        <v>7241</v>
      </c>
      <c r="X99" s="1">
        <v>40921</v>
      </c>
      <c r="Y99" t="s">
        <v>34</v>
      </c>
      <c r="Z99" t="e" vm="3">
        <v>#VALUE!</v>
      </c>
      <c r="AA99">
        <v>20740</v>
      </c>
      <c r="AB99" t="e" cm="1" vm="2">
        <f t="array" ref="AB99">_FV(Table1[[#This Row],[State]],"Country/region",TRUE)</f>
        <v>#VALUE!</v>
      </c>
    </row>
    <row r="100" spans="1:28" x14ac:dyDescent="0.35">
      <c r="A100" t="s">
        <v>312</v>
      </c>
      <c r="C100" t="s">
        <v>313</v>
      </c>
      <c r="D100" t="s">
        <v>46</v>
      </c>
      <c r="E100">
        <f>YEAR(Table1[[#This Row],[Order Date]])</f>
        <v>2012</v>
      </c>
      <c r="F100">
        <v>1</v>
      </c>
      <c r="G100">
        <f>MONTH(Table1[[#This Row],[Order Date]])</f>
        <v>1</v>
      </c>
      <c r="H100" s="1">
        <v>40921</v>
      </c>
      <c r="I100">
        <v>13602</v>
      </c>
      <c r="J100" t="s">
        <v>47</v>
      </c>
      <c r="K100">
        <v>13</v>
      </c>
      <c r="L100">
        <v>48.04</v>
      </c>
      <c r="M100" s="2">
        <v>0.02</v>
      </c>
      <c r="N100">
        <v>660.99</v>
      </c>
      <c r="O100">
        <v>5.09</v>
      </c>
      <c r="P100">
        <v>267.67</v>
      </c>
      <c r="Q100" s="2">
        <v>0.37</v>
      </c>
      <c r="R100" t="s">
        <v>29</v>
      </c>
      <c r="S100" t="s">
        <v>30</v>
      </c>
      <c r="T100" t="s">
        <v>314</v>
      </c>
      <c r="U100" t="s">
        <v>61</v>
      </c>
      <c r="V100" t="s">
        <v>52</v>
      </c>
      <c r="W100">
        <v>1895</v>
      </c>
      <c r="X100" s="1">
        <v>40921</v>
      </c>
      <c r="Y100" t="s">
        <v>34</v>
      </c>
      <c r="Z100" t="e" vm="4">
        <v>#VALUE!</v>
      </c>
      <c r="AA100">
        <v>95336</v>
      </c>
      <c r="AB100" t="e" cm="1" vm="2">
        <f t="array" ref="AB100">_FV(Table1[[#This Row],[State]],"Country/region",TRUE)</f>
        <v>#VALUE!</v>
      </c>
    </row>
    <row r="101" spans="1:28" x14ac:dyDescent="0.35">
      <c r="A101" t="s">
        <v>315</v>
      </c>
      <c r="C101" t="s">
        <v>316</v>
      </c>
      <c r="D101" t="s">
        <v>57</v>
      </c>
      <c r="E101">
        <f>YEAR(Table1[[#This Row],[Order Date]])</f>
        <v>2012</v>
      </c>
      <c r="F101">
        <v>1</v>
      </c>
      <c r="G101">
        <f>MONTH(Table1[[#This Row],[Order Date]])</f>
        <v>1</v>
      </c>
      <c r="H101" s="1">
        <v>40921</v>
      </c>
      <c r="I101">
        <v>25541</v>
      </c>
      <c r="J101" t="s">
        <v>47</v>
      </c>
      <c r="K101">
        <v>50</v>
      </c>
      <c r="L101">
        <v>5.98</v>
      </c>
      <c r="M101" s="2">
        <v>7.0000000000000007E-2</v>
      </c>
      <c r="N101">
        <v>297.76</v>
      </c>
      <c r="O101">
        <v>5.79</v>
      </c>
      <c r="P101">
        <v>-111.34</v>
      </c>
      <c r="Q101" s="2">
        <v>0.36</v>
      </c>
      <c r="R101" t="s">
        <v>29</v>
      </c>
      <c r="S101" t="s">
        <v>30</v>
      </c>
      <c r="T101" t="s">
        <v>317</v>
      </c>
      <c r="U101" t="s">
        <v>61</v>
      </c>
      <c r="V101" t="s">
        <v>76</v>
      </c>
      <c r="W101">
        <v>3582</v>
      </c>
      <c r="X101" s="1">
        <v>40923</v>
      </c>
      <c r="Y101" t="s">
        <v>34</v>
      </c>
      <c r="Z101" t="e" vm="14">
        <v>#VALUE!</v>
      </c>
      <c r="AA101">
        <v>33024</v>
      </c>
      <c r="AB101" t="e" cm="1" vm="2">
        <f t="array" ref="AB101">_FV(Table1[[#This Row],[State]],"Country/region",TRUE)</f>
        <v>#VALUE!</v>
      </c>
    </row>
    <row r="102" spans="1:28" x14ac:dyDescent="0.35">
      <c r="A102" t="s">
        <v>312</v>
      </c>
      <c r="C102" t="s">
        <v>313</v>
      </c>
      <c r="D102" t="s">
        <v>46</v>
      </c>
      <c r="E102">
        <f>YEAR(Table1[[#This Row],[Order Date]])</f>
        <v>2012</v>
      </c>
      <c r="F102">
        <v>1</v>
      </c>
      <c r="G102">
        <f>MONTH(Table1[[#This Row],[Order Date]])</f>
        <v>1</v>
      </c>
      <c r="H102" s="1">
        <v>40921</v>
      </c>
      <c r="I102">
        <v>13602</v>
      </c>
      <c r="J102" t="s">
        <v>47</v>
      </c>
      <c r="K102">
        <v>3</v>
      </c>
      <c r="L102">
        <v>145.44999999999999</v>
      </c>
      <c r="M102" s="2">
        <v>0.03</v>
      </c>
      <c r="N102">
        <v>445.34</v>
      </c>
      <c r="O102">
        <v>17.850000000000001</v>
      </c>
      <c r="P102">
        <v>-377.90190000000001</v>
      </c>
      <c r="Q102" s="2">
        <v>0.56000000000000005</v>
      </c>
      <c r="R102" t="s">
        <v>96</v>
      </c>
      <c r="S102" t="s">
        <v>49</v>
      </c>
      <c r="T102" t="s">
        <v>150</v>
      </c>
      <c r="U102" t="s">
        <v>98</v>
      </c>
      <c r="V102" t="s">
        <v>52</v>
      </c>
      <c r="W102">
        <v>1894</v>
      </c>
      <c r="X102" s="1">
        <v>40926</v>
      </c>
      <c r="Y102" t="s">
        <v>53</v>
      </c>
      <c r="Z102" t="e" vm="4">
        <v>#VALUE!</v>
      </c>
      <c r="AA102">
        <v>95336</v>
      </c>
      <c r="AB102" t="e" cm="1" vm="2">
        <f t="array" ref="AB102">_FV(Table1[[#This Row],[State]],"Country/region",TRUE)</f>
        <v>#VALUE!</v>
      </c>
    </row>
    <row r="103" spans="1:28" x14ac:dyDescent="0.35">
      <c r="A103" t="s">
        <v>318</v>
      </c>
      <c r="C103" t="s">
        <v>319</v>
      </c>
      <c r="D103" t="s">
        <v>46</v>
      </c>
      <c r="E103">
        <f>YEAR(Table1[[#This Row],[Order Date]])</f>
        <v>2012</v>
      </c>
      <c r="F103">
        <v>1</v>
      </c>
      <c r="G103">
        <f>MONTH(Table1[[#This Row],[Order Date]])</f>
        <v>1</v>
      </c>
      <c r="H103" s="1">
        <v>40922</v>
      </c>
      <c r="I103">
        <v>43911</v>
      </c>
      <c r="J103" t="s">
        <v>131</v>
      </c>
      <c r="K103">
        <v>29</v>
      </c>
      <c r="L103">
        <v>19.989999999999998</v>
      </c>
      <c r="M103" s="2">
        <v>0.06</v>
      </c>
      <c r="N103">
        <v>577.89</v>
      </c>
      <c r="O103">
        <v>11.17</v>
      </c>
      <c r="P103">
        <v>-53.89</v>
      </c>
      <c r="Q103" s="2">
        <v>0.6</v>
      </c>
      <c r="R103" t="s">
        <v>48</v>
      </c>
      <c r="S103" t="s">
        <v>40</v>
      </c>
      <c r="T103" t="s">
        <v>118</v>
      </c>
      <c r="U103" t="s">
        <v>82</v>
      </c>
      <c r="V103" t="s">
        <v>52</v>
      </c>
      <c r="W103">
        <v>6200</v>
      </c>
      <c r="X103" s="1">
        <v>40922</v>
      </c>
      <c r="Y103" t="s">
        <v>34</v>
      </c>
      <c r="Z103" t="e" vm="33">
        <v>#VALUE!</v>
      </c>
      <c r="AA103">
        <v>83854</v>
      </c>
      <c r="AB103" t="e" cm="1" vm="2">
        <f t="array" ref="AB103">_FV(Table1[[#This Row],[State]],"Country/region",TRUE)</f>
        <v>#VALUE!</v>
      </c>
    </row>
    <row r="104" spans="1:28" x14ac:dyDescent="0.35">
      <c r="A104" t="s">
        <v>321</v>
      </c>
      <c r="C104" t="s">
        <v>322</v>
      </c>
      <c r="D104" t="s">
        <v>27</v>
      </c>
      <c r="E104">
        <f>YEAR(Table1[[#This Row],[Order Date]])</f>
        <v>2012</v>
      </c>
      <c r="F104">
        <v>1</v>
      </c>
      <c r="G104">
        <f>MONTH(Table1[[#This Row],[Order Date]])</f>
        <v>1</v>
      </c>
      <c r="H104" s="1">
        <v>40922</v>
      </c>
      <c r="I104">
        <v>30567</v>
      </c>
      <c r="J104" t="s">
        <v>39</v>
      </c>
      <c r="K104">
        <v>14</v>
      </c>
      <c r="L104">
        <v>208.16</v>
      </c>
      <c r="M104" s="2">
        <v>0.1</v>
      </c>
      <c r="N104">
        <v>2690.84</v>
      </c>
      <c r="O104">
        <v>68.02</v>
      </c>
      <c r="P104">
        <v>-368.02</v>
      </c>
      <c r="Q104" s="2">
        <v>0.57999999999999996</v>
      </c>
      <c r="R104" t="s">
        <v>29</v>
      </c>
      <c r="S104" t="s">
        <v>49</v>
      </c>
      <c r="T104" t="s">
        <v>323</v>
      </c>
      <c r="U104" t="s">
        <v>214</v>
      </c>
      <c r="V104" t="s">
        <v>76</v>
      </c>
      <c r="W104">
        <v>4291</v>
      </c>
      <c r="X104" s="1">
        <v>40922</v>
      </c>
      <c r="Y104" t="s">
        <v>53</v>
      </c>
      <c r="Z104" t="e" vm="31">
        <v>#VALUE!</v>
      </c>
      <c r="AA104">
        <v>38138</v>
      </c>
      <c r="AB104" t="e" cm="1" vm="2">
        <f t="array" ref="AB104">_FV(Table1[[#This Row],[State]],"Country/region",TRUE)</f>
        <v>#VALUE!</v>
      </c>
    </row>
    <row r="105" spans="1:28" x14ac:dyDescent="0.35">
      <c r="A105" t="s">
        <v>324</v>
      </c>
      <c r="C105" t="s">
        <v>325</v>
      </c>
      <c r="D105" t="s">
        <v>27</v>
      </c>
      <c r="E105">
        <f>YEAR(Table1[[#This Row],[Order Date]])</f>
        <v>2012</v>
      </c>
      <c r="F105">
        <v>1</v>
      </c>
      <c r="G105">
        <f>MONTH(Table1[[#This Row],[Order Date]])</f>
        <v>1</v>
      </c>
      <c r="H105" s="1">
        <v>40922</v>
      </c>
      <c r="I105">
        <v>34691</v>
      </c>
      <c r="J105" t="s">
        <v>58</v>
      </c>
      <c r="K105">
        <v>23</v>
      </c>
      <c r="L105">
        <v>306.14</v>
      </c>
      <c r="M105" s="2">
        <v>0.02</v>
      </c>
      <c r="N105">
        <v>7202.94</v>
      </c>
      <c r="O105">
        <v>26.53</v>
      </c>
      <c r="P105">
        <v>1425.11</v>
      </c>
      <c r="Q105" s="2">
        <v>0.56000000000000005</v>
      </c>
      <c r="R105" t="s">
        <v>96</v>
      </c>
      <c r="S105" t="s">
        <v>49</v>
      </c>
      <c r="T105" t="s">
        <v>326</v>
      </c>
      <c r="U105" t="s">
        <v>98</v>
      </c>
      <c r="V105" t="s">
        <v>33</v>
      </c>
      <c r="W105">
        <v>4876</v>
      </c>
      <c r="X105" s="1">
        <v>40922</v>
      </c>
      <c r="Y105" t="s">
        <v>53</v>
      </c>
      <c r="Z105" t="e" vm="1">
        <v>#VALUE!</v>
      </c>
      <c r="AA105">
        <v>18103</v>
      </c>
      <c r="AB105" t="e" cm="1" vm="2">
        <f t="array" ref="AB105">_FV(Table1[[#This Row],[State]],"Country/region",TRUE)</f>
        <v>#VALUE!</v>
      </c>
    </row>
    <row r="106" spans="1:28" x14ac:dyDescent="0.35">
      <c r="A106" t="s">
        <v>327</v>
      </c>
      <c r="C106" t="s">
        <v>322</v>
      </c>
      <c r="D106" t="s">
        <v>27</v>
      </c>
      <c r="E106">
        <f>YEAR(Table1[[#This Row],[Order Date]])</f>
        <v>2012</v>
      </c>
      <c r="F106">
        <v>1</v>
      </c>
      <c r="G106">
        <f>MONTH(Table1[[#This Row],[Order Date]])</f>
        <v>1</v>
      </c>
      <c r="H106" s="1">
        <v>40922</v>
      </c>
      <c r="I106">
        <v>30567</v>
      </c>
      <c r="J106" t="s">
        <v>39</v>
      </c>
      <c r="K106">
        <v>8</v>
      </c>
      <c r="L106">
        <v>90.48</v>
      </c>
      <c r="M106" s="2">
        <v>7.0000000000000007E-2</v>
      </c>
      <c r="N106">
        <v>733.55</v>
      </c>
      <c r="O106">
        <v>19.989999999999998</v>
      </c>
      <c r="P106">
        <v>103.13</v>
      </c>
      <c r="Q106" s="2">
        <v>0.4</v>
      </c>
      <c r="R106" t="s">
        <v>29</v>
      </c>
      <c r="S106" t="s">
        <v>30</v>
      </c>
      <c r="T106" t="s">
        <v>328</v>
      </c>
      <c r="U106" t="s">
        <v>267</v>
      </c>
      <c r="V106" t="s">
        <v>76</v>
      </c>
      <c r="W106">
        <v>4292</v>
      </c>
      <c r="X106" s="1">
        <v>40923</v>
      </c>
      <c r="Y106" t="s">
        <v>34</v>
      </c>
      <c r="Z106" t="e" vm="31">
        <v>#VALUE!</v>
      </c>
      <c r="AA106">
        <v>37075</v>
      </c>
      <c r="AB106" t="e" cm="1" vm="2">
        <f t="array" ref="AB106">_FV(Table1[[#This Row],[State]],"Country/region",TRUE)</f>
        <v>#VALUE!</v>
      </c>
    </row>
    <row r="107" spans="1:28" x14ac:dyDescent="0.35">
      <c r="A107" t="s">
        <v>327</v>
      </c>
      <c r="C107" t="s">
        <v>322</v>
      </c>
      <c r="D107" t="s">
        <v>27</v>
      </c>
      <c r="E107">
        <f>YEAR(Table1[[#This Row],[Order Date]])</f>
        <v>2012</v>
      </c>
      <c r="F107">
        <v>1</v>
      </c>
      <c r="G107">
        <f>MONTH(Table1[[#This Row],[Order Date]])</f>
        <v>1</v>
      </c>
      <c r="H107" s="1">
        <v>40922</v>
      </c>
      <c r="I107">
        <v>30567</v>
      </c>
      <c r="J107" t="s">
        <v>39</v>
      </c>
      <c r="K107">
        <v>14</v>
      </c>
      <c r="L107">
        <v>4.28</v>
      </c>
      <c r="M107" s="2">
        <v>0.02</v>
      </c>
      <c r="N107">
        <v>62.6</v>
      </c>
      <c r="O107">
        <v>0.94</v>
      </c>
      <c r="P107">
        <v>7.32</v>
      </c>
      <c r="Q107" s="2">
        <v>0.56000000000000005</v>
      </c>
      <c r="R107" t="s">
        <v>29</v>
      </c>
      <c r="S107" t="s">
        <v>59</v>
      </c>
      <c r="T107" t="s">
        <v>329</v>
      </c>
      <c r="U107" t="s">
        <v>88</v>
      </c>
      <c r="V107" t="s">
        <v>76</v>
      </c>
      <c r="W107">
        <v>4294</v>
      </c>
      <c r="X107" s="1">
        <v>40923</v>
      </c>
      <c r="Y107" t="s">
        <v>34</v>
      </c>
      <c r="Z107" t="e" vm="31">
        <v>#VALUE!</v>
      </c>
      <c r="AA107">
        <v>37075</v>
      </c>
      <c r="AB107" t="e" cm="1" vm="2">
        <f t="array" ref="AB107">_FV(Table1[[#This Row],[State]],"Country/region",TRUE)</f>
        <v>#VALUE!</v>
      </c>
    </row>
    <row r="108" spans="1:28" x14ac:dyDescent="0.35">
      <c r="A108" t="s">
        <v>318</v>
      </c>
      <c r="C108" t="s">
        <v>319</v>
      </c>
      <c r="D108" t="s">
        <v>46</v>
      </c>
      <c r="E108">
        <f>YEAR(Table1[[#This Row],[Order Date]])</f>
        <v>2012</v>
      </c>
      <c r="F108">
        <v>1</v>
      </c>
      <c r="G108">
        <f>MONTH(Table1[[#This Row],[Order Date]])</f>
        <v>1</v>
      </c>
      <c r="H108" s="1">
        <v>40922</v>
      </c>
      <c r="I108">
        <v>43911</v>
      </c>
      <c r="J108" t="s">
        <v>131</v>
      </c>
      <c r="K108">
        <v>36</v>
      </c>
      <c r="L108">
        <v>264.98</v>
      </c>
      <c r="M108" s="2">
        <v>0</v>
      </c>
      <c r="N108">
        <v>9920.85</v>
      </c>
      <c r="O108">
        <v>17.86</v>
      </c>
      <c r="P108">
        <v>2685.19</v>
      </c>
      <c r="Q108" s="2">
        <v>0.57999999999999996</v>
      </c>
      <c r="R108" t="s">
        <v>96</v>
      </c>
      <c r="S108" t="s">
        <v>49</v>
      </c>
      <c r="T108" t="s">
        <v>330</v>
      </c>
      <c r="U108" t="s">
        <v>98</v>
      </c>
      <c r="V108" t="s">
        <v>52</v>
      </c>
      <c r="W108">
        <v>6201</v>
      </c>
      <c r="X108" s="1">
        <v>40923</v>
      </c>
      <c r="Y108" t="s">
        <v>53</v>
      </c>
      <c r="Z108" t="e" vm="33">
        <v>#VALUE!</v>
      </c>
      <c r="AA108">
        <v>83854</v>
      </c>
      <c r="AB108" t="e" cm="1" vm="2">
        <f t="array" ref="AB108">_FV(Table1[[#This Row],[State]],"Country/region",TRUE)</f>
        <v>#VALUE!</v>
      </c>
    </row>
    <row r="109" spans="1:28" x14ac:dyDescent="0.35">
      <c r="A109" t="s">
        <v>331</v>
      </c>
      <c r="C109" t="s">
        <v>319</v>
      </c>
      <c r="D109" t="s">
        <v>46</v>
      </c>
      <c r="E109">
        <f>YEAR(Table1[[#This Row],[Order Date]])</f>
        <v>2012</v>
      </c>
      <c r="F109">
        <v>1</v>
      </c>
      <c r="G109">
        <f>MONTH(Table1[[#This Row],[Order Date]])</f>
        <v>1</v>
      </c>
      <c r="H109" s="1">
        <v>40922</v>
      </c>
      <c r="I109">
        <v>43911</v>
      </c>
      <c r="J109" t="s">
        <v>131</v>
      </c>
      <c r="K109">
        <v>23</v>
      </c>
      <c r="L109">
        <v>320.98</v>
      </c>
      <c r="M109" s="2">
        <v>0.06</v>
      </c>
      <c r="N109">
        <v>7484.31</v>
      </c>
      <c r="O109">
        <v>58.95</v>
      </c>
      <c r="P109">
        <v>1278.45</v>
      </c>
      <c r="Q109" s="2">
        <v>0.56999999999999995</v>
      </c>
      <c r="R109" t="s">
        <v>48</v>
      </c>
      <c r="S109" t="s">
        <v>49</v>
      </c>
      <c r="T109" t="s">
        <v>332</v>
      </c>
      <c r="U109" t="s">
        <v>51</v>
      </c>
      <c r="V109" t="s">
        <v>52</v>
      </c>
      <c r="W109">
        <v>6202</v>
      </c>
      <c r="X109" s="1">
        <v>40924</v>
      </c>
      <c r="Y109" t="s">
        <v>53</v>
      </c>
      <c r="Z109" t="e" vm="33">
        <v>#VALUE!</v>
      </c>
      <c r="AA109">
        <v>83440</v>
      </c>
      <c r="AB109" t="e" cm="1" vm="2">
        <f t="array" ref="AB109">_FV(Table1[[#This Row],[State]],"Country/region",TRUE)</f>
        <v>#VALUE!</v>
      </c>
    </row>
    <row r="110" spans="1:28" x14ac:dyDescent="0.35">
      <c r="A110" t="s">
        <v>327</v>
      </c>
      <c r="C110" t="s">
        <v>322</v>
      </c>
      <c r="D110" t="s">
        <v>27</v>
      </c>
      <c r="E110">
        <f>YEAR(Table1[[#This Row],[Order Date]])</f>
        <v>2012</v>
      </c>
      <c r="F110">
        <v>1</v>
      </c>
      <c r="G110">
        <f>MONTH(Table1[[#This Row],[Order Date]])</f>
        <v>1</v>
      </c>
      <c r="H110" s="1">
        <v>40922</v>
      </c>
      <c r="I110">
        <v>30567</v>
      </c>
      <c r="J110" t="s">
        <v>39</v>
      </c>
      <c r="K110">
        <v>3</v>
      </c>
      <c r="L110">
        <v>9.48</v>
      </c>
      <c r="M110" s="2">
        <v>0.01</v>
      </c>
      <c r="N110">
        <v>38.71</v>
      </c>
      <c r="O110">
        <v>7.29</v>
      </c>
      <c r="P110">
        <v>23</v>
      </c>
      <c r="Q110" s="2">
        <v>0.45</v>
      </c>
      <c r="R110" t="s">
        <v>48</v>
      </c>
      <c r="S110" t="s">
        <v>139</v>
      </c>
      <c r="T110" t="s">
        <v>333</v>
      </c>
      <c r="U110" t="s">
        <v>82</v>
      </c>
      <c r="V110" t="s">
        <v>76</v>
      </c>
      <c r="W110">
        <v>4293</v>
      </c>
      <c r="X110" s="1">
        <v>40924</v>
      </c>
      <c r="Y110" t="s">
        <v>42</v>
      </c>
      <c r="Z110" t="e" vm="31">
        <v>#VALUE!</v>
      </c>
      <c r="AA110">
        <v>37075</v>
      </c>
      <c r="AB110" t="e" cm="1" vm="2">
        <f t="array" ref="AB110">_FV(Table1[[#This Row],[State]],"Country/region",TRUE)</f>
        <v>#VALUE!</v>
      </c>
    </row>
    <row r="111" spans="1:28" x14ac:dyDescent="0.35">
      <c r="A111" t="s">
        <v>324</v>
      </c>
      <c r="C111" t="s">
        <v>325</v>
      </c>
      <c r="D111" t="s">
        <v>27</v>
      </c>
      <c r="E111">
        <f>YEAR(Table1[[#This Row],[Order Date]])</f>
        <v>2012</v>
      </c>
      <c r="F111">
        <v>1</v>
      </c>
      <c r="G111">
        <f>MONTH(Table1[[#This Row],[Order Date]])</f>
        <v>1</v>
      </c>
      <c r="H111" s="1">
        <v>40922</v>
      </c>
      <c r="I111">
        <v>34691</v>
      </c>
      <c r="J111" t="s">
        <v>58</v>
      </c>
      <c r="K111">
        <v>13</v>
      </c>
      <c r="L111">
        <v>18.97</v>
      </c>
      <c r="M111" s="2">
        <v>0.1</v>
      </c>
      <c r="N111">
        <v>245.82</v>
      </c>
      <c r="O111">
        <v>9.5399999999999991</v>
      </c>
      <c r="P111">
        <v>-7.39</v>
      </c>
      <c r="Q111" s="2">
        <v>0.37</v>
      </c>
      <c r="R111" t="s">
        <v>29</v>
      </c>
      <c r="S111" t="s">
        <v>30</v>
      </c>
      <c r="T111" t="s">
        <v>334</v>
      </c>
      <c r="U111" t="s">
        <v>61</v>
      </c>
      <c r="V111" t="s">
        <v>33</v>
      </c>
      <c r="W111">
        <v>4877</v>
      </c>
      <c r="X111" s="1">
        <v>40924</v>
      </c>
      <c r="Y111" t="s">
        <v>42</v>
      </c>
      <c r="Z111" t="e" vm="1">
        <v>#VALUE!</v>
      </c>
      <c r="AA111">
        <v>18103</v>
      </c>
      <c r="AB111" t="e" cm="1" vm="2">
        <f t="array" ref="AB111">_FV(Table1[[#This Row],[State]],"Country/region",TRUE)</f>
        <v>#VALUE!</v>
      </c>
    </row>
    <row r="112" spans="1:28" x14ac:dyDescent="0.35">
      <c r="A112" t="s">
        <v>324</v>
      </c>
      <c r="C112" t="s">
        <v>325</v>
      </c>
      <c r="D112" t="s">
        <v>27</v>
      </c>
      <c r="E112">
        <f>YEAR(Table1[[#This Row],[Order Date]])</f>
        <v>2012</v>
      </c>
      <c r="F112">
        <v>1</v>
      </c>
      <c r="G112">
        <f>MONTH(Table1[[#This Row],[Order Date]])</f>
        <v>1</v>
      </c>
      <c r="H112" s="1">
        <v>40922</v>
      </c>
      <c r="I112">
        <v>34691</v>
      </c>
      <c r="J112" t="s">
        <v>58</v>
      </c>
      <c r="K112">
        <v>27</v>
      </c>
      <c r="L112">
        <v>7.77</v>
      </c>
      <c r="M112" s="2">
        <v>0.08</v>
      </c>
      <c r="N112">
        <v>217.68</v>
      </c>
      <c r="O112">
        <v>9.23</v>
      </c>
      <c r="P112">
        <v>-168.75</v>
      </c>
      <c r="Q112" s="2">
        <v>0.57999999999999996</v>
      </c>
      <c r="R112" t="s">
        <v>29</v>
      </c>
      <c r="S112" t="s">
        <v>30</v>
      </c>
      <c r="T112" t="s">
        <v>335</v>
      </c>
      <c r="U112" t="s">
        <v>214</v>
      </c>
      <c r="V112" t="s">
        <v>33</v>
      </c>
      <c r="W112">
        <v>4875</v>
      </c>
      <c r="X112" s="1">
        <v>40924</v>
      </c>
      <c r="Y112" t="s">
        <v>34</v>
      </c>
      <c r="Z112" t="e" vm="1">
        <v>#VALUE!</v>
      </c>
      <c r="AA112">
        <v>18103</v>
      </c>
      <c r="AB112" t="e" cm="1" vm="2">
        <f t="array" ref="AB112">_FV(Table1[[#This Row],[State]],"Country/region",TRUE)</f>
        <v>#VALUE!</v>
      </c>
    </row>
    <row r="113" spans="1:28" x14ac:dyDescent="0.35">
      <c r="A113" t="s">
        <v>336</v>
      </c>
      <c r="C113" t="s">
        <v>337</v>
      </c>
      <c r="D113" t="s">
        <v>38</v>
      </c>
      <c r="E113">
        <f>YEAR(Table1[[#This Row],[Order Date]])</f>
        <v>2012</v>
      </c>
      <c r="F113">
        <v>1</v>
      </c>
      <c r="G113">
        <f>MONTH(Table1[[#This Row],[Order Date]])</f>
        <v>1</v>
      </c>
      <c r="H113" s="1">
        <v>40922</v>
      </c>
      <c r="I113">
        <v>8325</v>
      </c>
      <c r="J113" t="s">
        <v>58</v>
      </c>
      <c r="K113">
        <v>21</v>
      </c>
      <c r="L113">
        <v>115.99</v>
      </c>
      <c r="M113" s="2">
        <v>0.08</v>
      </c>
      <c r="N113">
        <v>2364.29</v>
      </c>
      <c r="O113">
        <v>56.14</v>
      </c>
      <c r="P113">
        <v>-220.04910000000001</v>
      </c>
      <c r="Q113" s="2">
        <v>0.4</v>
      </c>
      <c r="R113" t="s">
        <v>96</v>
      </c>
      <c r="S113" t="s">
        <v>49</v>
      </c>
      <c r="T113" t="s">
        <v>338</v>
      </c>
      <c r="U113" t="s">
        <v>98</v>
      </c>
      <c r="V113" t="s">
        <v>52</v>
      </c>
      <c r="W113">
        <v>1144</v>
      </c>
      <c r="X113" s="1">
        <v>40924</v>
      </c>
      <c r="Y113" t="s">
        <v>53</v>
      </c>
      <c r="Z113" t="e" vm="4">
        <v>#VALUE!</v>
      </c>
      <c r="AA113">
        <v>93905</v>
      </c>
      <c r="AB113" t="e" cm="1" vm="2">
        <f t="array" ref="AB113">_FV(Table1[[#This Row],[State]],"Country/region",TRUE)</f>
        <v>#VALUE!</v>
      </c>
    </row>
    <row r="114" spans="1:28" x14ac:dyDescent="0.35">
      <c r="A114" t="s">
        <v>336</v>
      </c>
      <c r="C114" t="s">
        <v>337</v>
      </c>
      <c r="D114" t="s">
        <v>38</v>
      </c>
      <c r="E114">
        <f>YEAR(Table1[[#This Row],[Order Date]])</f>
        <v>2012</v>
      </c>
      <c r="F114">
        <v>1</v>
      </c>
      <c r="G114">
        <f>MONTH(Table1[[#This Row],[Order Date]])</f>
        <v>1</v>
      </c>
      <c r="H114" s="1">
        <v>40922</v>
      </c>
      <c r="I114">
        <v>8325</v>
      </c>
      <c r="J114" t="s">
        <v>58</v>
      </c>
      <c r="K114">
        <v>27</v>
      </c>
      <c r="L114">
        <v>4.28</v>
      </c>
      <c r="M114" s="2">
        <v>0.08</v>
      </c>
      <c r="N114">
        <v>112.57</v>
      </c>
      <c r="O114">
        <v>0.94</v>
      </c>
      <c r="P114">
        <v>13.92</v>
      </c>
      <c r="Q114" s="2">
        <v>0.56000000000000005</v>
      </c>
      <c r="R114" t="s">
        <v>29</v>
      </c>
      <c r="S114" t="s">
        <v>59</v>
      </c>
      <c r="T114" t="s">
        <v>329</v>
      </c>
      <c r="U114" t="s">
        <v>88</v>
      </c>
      <c r="V114" t="s">
        <v>52</v>
      </c>
      <c r="W114">
        <v>1145</v>
      </c>
      <c r="X114" s="1">
        <v>40925</v>
      </c>
      <c r="Y114" t="s">
        <v>34</v>
      </c>
      <c r="Z114" t="e" vm="4">
        <v>#VALUE!</v>
      </c>
      <c r="AA114">
        <v>93905</v>
      </c>
      <c r="AB114" t="e" cm="1" vm="2">
        <f t="array" ref="AB114">_FV(Table1[[#This Row],[State]],"Country/region",TRUE)</f>
        <v>#VALUE!</v>
      </c>
    </row>
    <row r="115" spans="1:28" x14ac:dyDescent="0.35">
      <c r="A115" t="s">
        <v>339</v>
      </c>
      <c r="C115" t="s">
        <v>340</v>
      </c>
      <c r="D115" t="s">
        <v>46</v>
      </c>
      <c r="E115">
        <f>YEAR(Table1[[#This Row],[Order Date]])</f>
        <v>2012</v>
      </c>
      <c r="F115">
        <v>1</v>
      </c>
      <c r="G115">
        <f>MONTH(Table1[[#This Row],[Order Date]])</f>
        <v>1</v>
      </c>
      <c r="H115" s="1">
        <v>40923</v>
      </c>
      <c r="I115">
        <v>37729</v>
      </c>
      <c r="J115" t="s">
        <v>39</v>
      </c>
      <c r="K115">
        <v>48</v>
      </c>
      <c r="L115">
        <v>8.6</v>
      </c>
      <c r="M115" s="2">
        <v>0</v>
      </c>
      <c r="N115">
        <v>447.89</v>
      </c>
      <c r="O115">
        <v>6.19</v>
      </c>
      <c r="P115">
        <v>-26.7835</v>
      </c>
      <c r="Q115" s="2">
        <v>0.38</v>
      </c>
      <c r="R115" t="s">
        <v>29</v>
      </c>
      <c r="S115" t="s">
        <v>30</v>
      </c>
      <c r="T115" t="s">
        <v>341</v>
      </c>
      <c r="U115" t="s">
        <v>67</v>
      </c>
      <c r="V115" t="s">
        <v>68</v>
      </c>
      <c r="W115">
        <v>5297</v>
      </c>
      <c r="X115" s="1">
        <v>40923</v>
      </c>
      <c r="Y115" t="s">
        <v>34</v>
      </c>
      <c r="Z115" t="e" vm="26">
        <v>#VALUE!</v>
      </c>
      <c r="AA115">
        <v>49017</v>
      </c>
      <c r="AB115" t="e" cm="1" vm="2">
        <f t="array" ref="AB115">_FV(Table1[[#This Row],[State]],"Country/region",TRUE)</f>
        <v>#VALUE!</v>
      </c>
    </row>
    <row r="116" spans="1:28" x14ac:dyDescent="0.35">
      <c r="A116" t="s">
        <v>342</v>
      </c>
      <c r="C116" t="s">
        <v>343</v>
      </c>
      <c r="D116" t="s">
        <v>38</v>
      </c>
      <c r="E116">
        <f>YEAR(Table1[[#This Row],[Order Date]])</f>
        <v>2012</v>
      </c>
      <c r="F116">
        <v>1</v>
      </c>
      <c r="G116">
        <f>MONTH(Table1[[#This Row],[Order Date]])</f>
        <v>1</v>
      </c>
      <c r="H116" s="1">
        <v>40923</v>
      </c>
      <c r="I116">
        <v>12676</v>
      </c>
      <c r="J116" t="s">
        <v>28</v>
      </c>
      <c r="K116">
        <v>25</v>
      </c>
      <c r="L116">
        <v>8.09</v>
      </c>
      <c r="M116" s="2">
        <v>0.08</v>
      </c>
      <c r="N116">
        <v>201.06</v>
      </c>
      <c r="O116">
        <v>7.96</v>
      </c>
      <c r="P116">
        <v>-80.86</v>
      </c>
      <c r="Q116" s="2">
        <v>0.49</v>
      </c>
      <c r="R116" t="s">
        <v>48</v>
      </c>
      <c r="S116" t="s">
        <v>30</v>
      </c>
      <c r="T116" t="s">
        <v>344</v>
      </c>
      <c r="U116" t="s">
        <v>82</v>
      </c>
      <c r="V116" t="s">
        <v>76</v>
      </c>
      <c r="W116">
        <v>1769</v>
      </c>
      <c r="X116" s="1">
        <v>40924</v>
      </c>
      <c r="Y116" t="s">
        <v>42</v>
      </c>
      <c r="Z116" t="e" vm="34">
        <v>#VALUE!</v>
      </c>
      <c r="AA116">
        <v>39401</v>
      </c>
      <c r="AB116" t="e" cm="1" vm="2">
        <f t="array" ref="AB116">_FV(Table1[[#This Row],[State]],"Country/region",TRUE)</f>
        <v>#VALUE!</v>
      </c>
    </row>
    <row r="117" spans="1:28" x14ac:dyDescent="0.35">
      <c r="A117" t="s">
        <v>346</v>
      </c>
      <c r="C117" t="s">
        <v>347</v>
      </c>
      <c r="D117" t="s">
        <v>57</v>
      </c>
      <c r="E117">
        <f>YEAR(Table1[[#This Row],[Order Date]])</f>
        <v>2012</v>
      </c>
      <c r="F117">
        <v>1</v>
      </c>
      <c r="G117">
        <f>MONTH(Table1[[#This Row],[Order Date]])</f>
        <v>1</v>
      </c>
      <c r="H117" s="1">
        <v>40923</v>
      </c>
      <c r="I117">
        <v>22243</v>
      </c>
      <c r="J117" t="s">
        <v>58</v>
      </c>
      <c r="K117">
        <v>9</v>
      </c>
      <c r="L117">
        <v>2.88</v>
      </c>
      <c r="M117" s="2">
        <v>0.09</v>
      </c>
      <c r="N117">
        <v>24.76</v>
      </c>
      <c r="O117">
        <v>0.7</v>
      </c>
      <c r="P117">
        <v>-1.82</v>
      </c>
      <c r="Q117" s="2">
        <v>0.56000000000000005</v>
      </c>
      <c r="R117" t="s">
        <v>29</v>
      </c>
      <c r="S117" t="s">
        <v>59</v>
      </c>
      <c r="T117" t="s">
        <v>348</v>
      </c>
      <c r="U117" t="s">
        <v>88</v>
      </c>
      <c r="V117" t="s">
        <v>76</v>
      </c>
      <c r="W117">
        <v>3103</v>
      </c>
      <c r="X117" s="1">
        <v>40924</v>
      </c>
      <c r="Y117" t="s">
        <v>34</v>
      </c>
      <c r="Z117" t="e" vm="31">
        <v>#VALUE!</v>
      </c>
      <c r="AA117">
        <v>37918</v>
      </c>
      <c r="AB117" t="e" cm="1" vm="2">
        <f t="array" ref="AB117">_FV(Table1[[#This Row],[State]],"Country/region",TRUE)</f>
        <v>#VALUE!</v>
      </c>
    </row>
    <row r="118" spans="1:28" x14ac:dyDescent="0.35">
      <c r="A118" t="s">
        <v>349</v>
      </c>
      <c r="C118" t="s">
        <v>350</v>
      </c>
      <c r="D118" t="s">
        <v>27</v>
      </c>
      <c r="E118">
        <f>YEAR(Table1[[#This Row],[Order Date]])</f>
        <v>2012</v>
      </c>
      <c r="F118">
        <v>1</v>
      </c>
      <c r="G118">
        <f>MONTH(Table1[[#This Row],[Order Date]])</f>
        <v>1</v>
      </c>
      <c r="H118" s="1">
        <v>40923</v>
      </c>
      <c r="I118">
        <v>48773</v>
      </c>
      <c r="J118" t="s">
        <v>131</v>
      </c>
      <c r="K118">
        <v>7</v>
      </c>
      <c r="L118">
        <v>7.04</v>
      </c>
      <c r="M118" s="2">
        <v>0.06</v>
      </c>
      <c r="N118">
        <v>51.27</v>
      </c>
      <c r="O118">
        <v>2.17</v>
      </c>
      <c r="P118">
        <v>3.27</v>
      </c>
      <c r="Q118" s="2">
        <v>0.38</v>
      </c>
      <c r="R118" t="s">
        <v>29</v>
      </c>
      <c r="S118" t="s">
        <v>59</v>
      </c>
      <c r="T118" t="s">
        <v>351</v>
      </c>
      <c r="U118" t="s">
        <v>61</v>
      </c>
      <c r="V118" t="s">
        <v>33</v>
      </c>
      <c r="W118">
        <v>6849</v>
      </c>
      <c r="X118" s="1">
        <v>40925</v>
      </c>
      <c r="Y118" t="s">
        <v>34</v>
      </c>
      <c r="Z118" t="e" vm="1">
        <v>#VALUE!</v>
      </c>
      <c r="AA118">
        <v>15122</v>
      </c>
      <c r="AB118" t="e" cm="1" vm="2">
        <f t="array" ref="AB118">_FV(Table1[[#This Row],[State]],"Country/region",TRUE)</f>
        <v>#VALUE!</v>
      </c>
    </row>
    <row r="119" spans="1:28" x14ac:dyDescent="0.35">
      <c r="A119" t="s">
        <v>352</v>
      </c>
      <c r="C119" t="s">
        <v>353</v>
      </c>
      <c r="D119" t="s">
        <v>38</v>
      </c>
      <c r="E119">
        <f>YEAR(Table1[[#This Row],[Order Date]])</f>
        <v>2012</v>
      </c>
      <c r="F119">
        <v>1</v>
      </c>
      <c r="G119">
        <f>MONTH(Table1[[#This Row],[Order Date]])</f>
        <v>1</v>
      </c>
      <c r="H119" s="1">
        <v>40923</v>
      </c>
      <c r="I119">
        <v>6884</v>
      </c>
      <c r="J119" t="s">
        <v>47</v>
      </c>
      <c r="K119">
        <v>41</v>
      </c>
      <c r="L119">
        <v>4.9800000000000004</v>
      </c>
      <c r="M119" s="2">
        <v>0.01</v>
      </c>
      <c r="N119">
        <v>217</v>
      </c>
      <c r="O119">
        <v>4.75</v>
      </c>
      <c r="P119">
        <v>-61.21</v>
      </c>
      <c r="Q119" s="2">
        <v>0.36</v>
      </c>
      <c r="R119" t="s">
        <v>29</v>
      </c>
      <c r="S119" t="s">
        <v>30</v>
      </c>
      <c r="T119" t="s">
        <v>354</v>
      </c>
      <c r="U119" t="s">
        <v>61</v>
      </c>
      <c r="V119" t="s">
        <v>68</v>
      </c>
      <c r="W119">
        <v>950</v>
      </c>
      <c r="X119" s="1">
        <v>40928</v>
      </c>
      <c r="Y119" t="s">
        <v>34</v>
      </c>
      <c r="Z119" t="e" vm="16">
        <v>#VALUE!</v>
      </c>
      <c r="AA119">
        <v>60148</v>
      </c>
      <c r="AB119" t="e" cm="1" vm="2">
        <f t="array" ref="AB119">_FV(Table1[[#This Row],[State]],"Country/region",TRUE)</f>
        <v>#VALUE!</v>
      </c>
    </row>
    <row r="120" spans="1:28" x14ac:dyDescent="0.35">
      <c r="A120" t="s">
        <v>352</v>
      </c>
      <c r="C120" t="s">
        <v>353</v>
      </c>
      <c r="D120" t="s">
        <v>38</v>
      </c>
      <c r="E120">
        <f>YEAR(Table1[[#This Row],[Order Date]])</f>
        <v>2012</v>
      </c>
      <c r="F120">
        <v>1</v>
      </c>
      <c r="G120">
        <f>MONTH(Table1[[#This Row],[Order Date]])</f>
        <v>1</v>
      </c>
      <c r="H120" s="1">
        <v>40923</v>
      </c>
      <c r="I120">
        <v>6884</v>
      </c>
      <c r="J120" t="s">
        <v>47</v>
      </c>
      <c r="K120">
        <v>47</v>
      </c>
      <c r="L120">
        <v>6.35</v>
      </c>
      <c r="M120" s="2">
        <v>0.04</v>
      </c>
      <c r="N120">
        <v>296.13</v>
      </c>
      <c r="O120">
        <v>1.02</v>
      </c>
      <c r="P120">
        <v>119.09</v>
      </c>
      <c r="Q120" s="2">
        <v>0.39</v>
      </c>
      <c r="R120" t="s">
        <v>29</v>
      </c>
      <c r="S120" t="s">
        <v>59</v>
      </c>
      <c r="T120" t="s">
        <v>355</v>
      </c>
      <c r="U120" t="s">
        <v>61</v>
      </c>
      <c r="V120" t="s">
        <v>68</v>
      </c>
      <c r="W120">
        <v>951</v>
      </c>
      <c r="X120" s="1">
        <v>40928</v>
      </c>
      <c r="Y120" t="s">
        <v>34</v>
      </c>
      <c r="Z120" t="e" vm="16">
        <v>#VALUE!</v>
      </c>
      <c r="AA120">
        <v>60148</v>
      </c>
      <c r="AB120" t="e" cm="1" vm="2">
        <f t="array" ref="AB120">_FV(Table1[[#This Row],[State]],"Country/region",TRUE)</f>
        <v>#VALUE!</v>
      </c>
    </row>
    <row r="121" spans="1:28" x14ac:dyDescent="0.35">
      <c r="A121" t="s">
        <v>356</v>
      </c>
      <c r="C121" t="s">
        <v>357</v>
      </c>
      <c r="D121" t="s">
        <v>46</v>
      </c>
      <c r="E121">
        <f>YEAR(Table1[[#This Row],[Order Date]])</f>
        <v>2012</v>
      </c>
      <c r="F121">
        <v>1</v>
      </c>
      <c r="G121">
        <f>MONTH(Table1[[#This Row],[Order Date]])</f>
        <v>1</v>
      </c>
      <c r="H121" s="1">
        <v>40924</v>
      </c>
      <c r="I121">
        <v>30915</v>
      </c>
      <c r="J121" t="s">
        <v>47</v>
      </c>
      <c r="K121">
        <v>20</v>
      </c>
      <c r="L121">
        <v>2.98</v>
      </c>
      <c r="M121" s="2">
        <v>0.04</v>
      </c>
      <c r="N121">
        <v>62.78</v>
      </c>
      <c r="O121">
        <v>2.0299999999999998</v>
      </c>
      <c r="P121">
        <v>-17.75</v>
      </c>
      <c r="Q121" s="2">
        <v>0.56999999999999995</v>
      </c>
      <c r="R121" t="s">
        <v>29</v>
      </c>
      <c r="S121" t="s">
        <v>59</v>
      </c>
      <c r="T121" t="s">
        <v>358</v>
      </c>
      <c r="U121" t="s">
        <v>88</v>
      </c>
      <c r="V121" t="s">
        <v>33</v>
      </c>
      <c r="W121">
        <v>4341</v>
      </c>
      <c r="X121" s="1">
        <v>40924</v>
      </c>
      <c r="Y121" t="s">
        <v>42</v>
      </c>
      <c r="Z121" t="e" vm="22">
        <v>#VALUE!</v>
      </c>
      <c r="AA121">
        <v>44512</v>
      </c>
      <c r="AB121" t="e" cm="1" vm="2">
        <f t="array" ref="AB121">_FV(Table1[[#This Row],[State]],"Country/region",TRUE)</f>
        <v>#VALUE!</v>
      </c>
    </row>
    <row r="122" spans="1:28" x14ac:dyDescent="0.35">
      <c r="A122" t="s">
        <v>359</v>
      </c>
      <c r="C122" t="s">
        <v>360</v>
      </c>
      <c r="D122" t="s">
        <v>46</v>
      </c>
      <c r="E122">
        <f>YEAR(Table1[[#This Row],[Order Date]])</f>
        <v>2012</v>
      </c>
      <c r="F122">
        <v>1</v>
      </c>
      <c r="G122">
        <f>MONTH(Table1[[#This Row],[Order Date]])</f>
        <v>1</v>
      </c>
      <c r="H122" s="1">
        <v>40924</v>
      </c>
      <c r="I122">
        <v>31781</v>
      </c>
      <c r="J122" t="s">
        <v>131</v>
      </c>
      <c r="K122">
        <v>46</v>
      </c>
      <c r="L122">
        <v>5.81</v>
      </c>
      <c r="M122" s="2">
        <v>0.1</v>
      </c>
      <c r="N122">
        <v>249.02</v>
      </c>
      <c r="O122">
        <v>8.49</v>
      </c>
      <c r="P122">
        <v>-282.61250000000001</v>
      </c>
      <c r="Q122" s="2">
        <v>0.39</v>
      </c>
      <c r="R122" t="s">
        <v>29</v>
      </c>
      <c r="S122" t="s">
        <v>30</v>
      </c>
      <c r="T122" t="s">
        <v>361</v>
      </c>
      <c r="U122" t="s">
        <v>67</v>
      </c>
      <c r="V122" t="s">
        <v>68</v>
      </c>
      <c r="W122">
        <v>4459</v>
      </c>
      <c r="X122" s="1">
        <v>40925</v>
      </c>
      <c r="Y122" t="s">
        <v>34</v>
      </c>
      <c r="Z122" t="e" vm="16">
        <v>#VALUE!</v>
      </c>
      <c r="AA122">
        <v>60540</v>
      </c>
      <c r="AB122" t="e" cm="1" vm="2">
        <f t="array" ref="AB122">_FV(Table1[[#This Row],[State]],"Country/region",TRUE)</f>
        <v>#VALUE!</v>
      </c>
    </row>
    <row r="123" spans="1:28" x14ac:dyDescent="0.35">
      <c r="A123" t="s">
        <v>359</v>
      </c>
      <c r="C123" t="s">
        <v>360</v>
      </c>
      <c r="D123" t="s">
        <v>46</v>
      </c>
      <c r="E123">
        <f>YEAR(Table1[[#This Row],[Order Date]])</f>
        <v>2012</v>
      </c>
      <c r="F123">
        <v>1</v>
      </c>
      <c r="G123">
        <f>MONTH(Table1[[#This Row],[Order Date]])</f>
        <v>1</v>
      </c>
      <c r="H123" s="1">
        <v>40924</v>
      </c>
      <c r="I123">
        <v>31781</v>
      </c>
      <c r="J123" t="s">
        <v>131</v>
      </c>
      <c r="K123">
        <v>41</v>
      </c>
      <c r="L123">
        <v>1.81</v>
      </c>
      <c r="M123" s="2">
        <v>0.03</v>
      </c>
      <c r="N123">
        <v>78.489999999999995</v>
      </c>
      <c r="O123">
        <v>0.75</v>
      </c>
      <c r="P123">
        <v>5.53</v>
      </c>
      <c r="Q123" s="2">
        <v>0.52</v>
      </c>
      <c r="R123" t="s">
        <v>29</v>
      </c>
      <c r="S123" t="s">
        <v>59</v>
      </c>
      <c r="T123" t="s">
        <v>362</v>
      </c>
      <c r="U123" t="s">
        <v>232</v>
      </c>
      <c r="V123" t="s">
        <v>68</v>
      </c>
      <c r="W123">
        <v>4460</v>
      </c>
      <c r="X123" s="1">
        <v>40925</v>
      </c>
      <c r="Y123" t="s">
        <v>34</v>
      </c>
      <c r="Z123" t="e" vm="16">
        <v>#VALUE!</v>
      </c>
      <c r="AA123">
        <v>60540</v>
      </c>
      <c r="AB123" t="e" cm="1" vm="2">
        <f t="array" ref="AB123">_FV(Table1[[#This Row],[State]],"Country/region",TRUE)</f>
        <v>#VALUE!</v>
      </c>
    </row>
    <row r="124" spans="1:28" x14ac:dyDescent="0.35">
      <c r="A124" t="s">
        <v>363</v>
      </c>
      <c r="C124" t="s">
        <v>364</v>
      </c>
      <c r="D124" t="s">
        <v>38</v>
      </c>
      <c r="E124">
        <f>YEAR(Table1[[#This Row],[Order Date]])</f>
        <v>2012</v>
      </c>
      <c r="F124">
        <v>1</v>
      </c>
      <c r="G124">
        <f>MONTH(Table1[[#This Row],[Order Date]])</f>
        <v>1</v>
      </c>
      <c r="H124" s="1">
        <v>40924</v>
      </c>
      <c r="I124">
        <v>49541</v>
      </c>
      <c r="J124" t="s">
        <v>131</v>
      </c>
      <c r="K124">
        <v>35</v>
      </c>
      <c r="L124">
        <v>13.43</v>
      </c>
      <c r="M124" s="2">
        <v>0</v>
      </c>
      <c r="N124">
        <v>503.75</v>
      </c>
      <c r="O124">
        <v>5.5</v>
      </c>
      <c r="P124">
        <v>16.46</v>
      </c>
      <c r="Q124" s="2">
        <v>0.56999999999999995</v>
      </c>
      <c r="R124" t="s">
        <v>29</v>
      </c>
      <c r="S124" t="s">
        <v>30</v>
      </c>
      <c r="T124" t="s">
        <v>365</v>
      </c>
      <c r="U124" t="s">
        <v>32</v>
      </c>
      <c r="V124" t="s">
        <v>76</v>
      </c>
      <c r="W124">
        <v>6941</v>
      </c>
      <c r="X124" s="1">
        <v>40925</v>
      </c>
      <c r="Y124" t="s">
        <v>34</v>
      </c>
      <c r="Z124" t="e" vm="35">
        <v>#VALUE!</v>
      </c>
      <c r="AA124">
        <v>71901</v>
      </c>
      <c r="AB124" t="e" cm="1" vm="2">
        <f t="array" ref="AB124">_FV(Table1[[#This Row],[State]],"Country/region",TRUE)</f>
        <v>#VALUE!</v>
      </c>
    </row>
    <row r="125" spans="1:28" x14ac:dyDescent="0.35">
      <c r="A125" t="s">
        <v>367</v>
      </c>
      <c r="C125" t="s">
        <v>368</v>
      </c>
      <c r="D125" t="s">
        <v>27</v>
      </c>
      <c r="E125">
        <f>YEAR(Table1[[#This Row],[Order Date]])</f>
        <v>2012</v>
      </c>
      <c r="F125">
        <v>1</v>
      </c>
      <c r="G125">
        <f>MONTH(Table1[[#This Row],[Order Date]])</f>
        <v>1</v>
      </c>
      <c r="H125" s="1">
        <v>40924</v>
      </c>
      <c r="I125">
        <v>39173</v>
      </c>
      <c r="J125" t="s">
        <v>58</v>
      </c>
      <c r="K125">
        <v>2</v>
      </c>
      <c r="L125">
        <v>179.29</v>
      </c>
      <c r="M125" s="2">
        <v>0.05</v>
      </c>
      <c r="N125">
        <v>373.27</v>
      </c>
      <c r="O125">
        <v>29.21</v>
      </c>
      <c r="P125">
        <v>-433.290143</v>
      </c>
      <c r="Q125" s="2">
        <v>0.76</v>
      </c>
      <c r="R125" t="s">
        <v>48</v>
      </c>
      <c r="S125" t="s">
        <v>73</v>
      </c>
      <c r="T125" t="s">
        <v>369</v>
      </c>
      <c r="U125" t="s">
        <v>75</v>
      </c>
      <c r="V125" t="s">
        <v>33</v>
      </c>
      <c r="W125">
        <v>5534</v>
      </c>
      <c r="X125" s="1">
        <v>40926</v>
      </c>
      <c r="Y125" t="s">
        <v>53</v>
      </c>
      <c r="Z125" t="e" vm="15">
        <v>#VALUE!</v>
      </c>
      <c r="AA125">
        <v>11598</v>
      </c>
      <c r="AB125" t="e" cm="1" vm="2">
        <f t="array" ref="AB125">_FV(Table1[[#This Row],[State]],"Country/region",TRUE)</f>
        <v>#VALUE!</v>
      </c>
    </row>
    <row r="126" spans="1:28" x14ac:dyDescent="0.35">
      <c r="A126" t="s">
        <v>370</v>
      </c>
      <c r="C126" t="s">
        <v>371</v>
      </c>
      <c r="D126" t="s">
        <v>57</v>
      </c>
      <c r="E126">
        <f>YEAR(Table1[[#This Row],[Order Date]])</f>
        <v>2012</v>
      </c>
      <c r="F126">
        <v>1</v>
      </c>
      <c r="G126">
        <f>MONTH(Table1[[#This Row],[Order Date]])</f>
        <v>1</v>
      </c>
      <c r="H126" s="1">
        <v>40924</v>
      </c>
      <c r="I126">
        <v>2370</v>
      </c>
      <c r="J126" t="s">
        <v>58</v>
      </c>
      <c r="K126">
        <v>6</v>
      </c>
      <c r="L126">
        <v>110.98</v>
      </c>
      <c r="M126" s="2">
        <v>0.02</v>
      </c>
      <c r="N126">
        <v>679.6</v>
      </c>
      <c r="O126">
        <v>13.99</v>
      </c>
      <c r="P126">
        <v>-85.76</v>
      </c>
      <c r="Q126" s="2">
        <v>0.69</v>
      </c>
      <c r="R126" t="s">
        <v>48</v>
      </c>
      <c r="S126" t="s">
        <v>80</v>
      </c>
      <c r="T126" t="s">
        <v>372</v>
      </c>
      <c r="U126" t="s">
        <v>82</v>
      </c>
      <c r="V126" t="s">
        <v>33</v>
      </c>
      <c r="W126">
        <v>345</v>
      </c>
      <c r="X126" s="1">
        <v>40926</v>
      </c>
      <c r="Y126" t="s">
        <v>34</v>
      </c>
      <c r="Z126" t="e" vm="3">
        <v>#VALUE!</v>
      </c>
      <c r="AA126">
        <v>20707</v>
      </c>
      <c r="AB126" t="e" cm="1" vm="2">
        <f t="array" ref="AB126">_FV(Table1[[#This Row],[State]],"Country/region",TRUE)</f>
        <v>#VALUE!</v>
      </c>
    </row>
    <row r="127" spans="1:28" x14ac:dyDescent="0.35">
      <c r="A127" t="s">
        <v>370</v>
      </c>
      <c r="C127" t="s">
        <v>371</v>
      </c>
      <c r="D127" t="s">
        <v>57</v>
      </c>
      <c r="E127">
        <f>YEAR(Table1[[#This Row],[Order Date]])</f>
        <v>2012</v>
      </c>
      <c r="F127">
        <v>1</v>
      </c>
      <c r="G127">
        <f>MONTH(Table1[[#This Row],[Order Date]])</f>
        <v>1</v>
      </c>
      <c r="H127" s="1">
        <v>40924</v>
      </c>
      <c r="I127">
        <v>2370</v>
      </c>
      <c r="J127" t="s">
        <v>58</v>
      </c>
      <c r="K127">
        <v>30</v>
      </c>
      <c r="L127">
        <v>8.01</v>
      </c>
      <c r="M127" s="2">
        <v>0.01</v>
      </c>
      <c r="N127">
        <v>257.42</v>
      </c>
      <c r="O127">
        <v>2.87</v>
      </c>
      <c r="P127">
        <v>59.18</v>
      </c>
      <c r="Q127" s="2">
        <v>0.4</v>
      </c>
      <c r="R127" t="s">
        <v>29</v>
      </c>
      <c r="S127" t="s">
        <v>59</v>
      </c>
      <c r="T127" t="s">
        <v>373</v>
      </c>
      <c r="U127" t="s">
        <v>61</v>
      </c>
      <c r="V127" t="s">
        <v>33</v>
      </c>
      <c r="W127">
        <v>346</v>
      </c>
      <c r="X127" s="1">
        <v>40926</v>
      </c>
      <c r="Y127" t="s">
        <v>34</v>
      </c>
      <c r="Z127" t="e" vm="3">
        <v>#VALUE!</v>
      </c>
      <c r="AA127">
        <v>20707</v>
      </c>
      <c r="AB127" t="e" cm="1" vm="2">
        <f t="array" ref="AB127">_FV(Table1[[#This Row],[State]],"Country/region",TRUE)</f>
        <v>#VALUE!</v>
      </c>
    </row>
    <row r="128" spans="1:28" x14ac:dyDescent="0.35">
      <c r="A128" t="s">
        <v>367</v>
      </c>
      <c r="C128" t="s">
        <v>368</v>
      </c>
      <c r="D128" t="s">
        <v>27</v>
      </c>
      <c r="E128">
        <f>YEAR(Table1[[#This Row],[Order Date]])</f>
        <v>2012</v>
      </c>
      <c r="F128">
        <v>1</v>
      </c>
      <c r="G128">
        <f>MONTH(Table1[[#This Row],[Order Date]])</f>
        <v>1</v>
      </c>
      <c r="H128" s="1">
        <v>40924</v>
      </c>
      <c r="I128">
        <v>39173</v>
      </c>
      <c r="J128" t="s">
        <v>58</v>
      </c>
      <c r="K128">
        <v>36</v>
      </c>
      <c r="L128">
        <v>2.1800000000000002</v>
      </c>
      <c r="M128" s="2">
        <v>0.09</v>
      </c>
      <c r="N128">
        <v>76.48</v>
      </c>
      <c r="O128">
        <v>0.78</v>
      </c>
      <c r="P128">
        <v>3.23</v>
      </c>
      <c r="Q128" s="2">
        <v>0.52</v>
      </c>
      <c r="R128" t="s">
        <v>29</v>
      </c>
      <c r="S128" t="s">
        <v>59</v>
      </c>
      <c r="T128" t="s">
        <v>374</v>
      </c>
      <c r="U128" t="s">
        <v>232</v>
      </c>
      <c r="V128" t="s">
        <v>33</v>
      </c>
      <c r="W128">
        <v>5533</v>
      </c>
      <c r="X128" s="1">
        <v>40926</v>
      </c>
      <c r="Y128" t="s">
        <v>34</v>
      </c>
      <c r="Z128" t="e" vm="15">
        <v>#VALUE!</v>
      </c>
      <c r="AA128">
        <v>11598</v>
      </c>
      <c r="AB128" t="e" cm="1" vm="2">
        <f t="array" ref="AB128">_FV(Table1[[#This Row],[State]],"Country/region",TRUE)</f>
        <v>#VALUE!</v>
      </c>
    </row>
    <row r="129" spans="1:28" x14ac:dyDescent="0.35">
      <c r="A129" t="s">
        <v>375</v>
      </c>
      <c r="C129" t="s">
        <v>376</v>
      </c>
      <c r="D129" t="s">
        <v>46</v>
      </c>
      <c r="E129">
        <f>YEAR(Table1[[#This Row],[Order Date]])</f>
        <v>2012</v>
      </c>
      <c r="F129">
        <v>1</v>
      </c>
      <c r="G129">
        <f>MONTH(Table1[[#This Row],[Order Date]])</f>
        <v>1</v>
      </c>
      <c r="H129" s="1">
        <v>40924</v>
      </c>
      <c r="I129">
        <v>22147</v>
      </c>
      <c r="J129" t="s">
        <v>47</v>
      </c>
      <c r="K129">
        <v>37</v>
      </c>
      <c r="L129">
        <v>22.72</v>
      </c>
      <c r="M129" s="2">
        <v>0.04</v>
      </c>
      <c r="N129">
        <v>832.14</v>
      </c>
      <c r="O129">
        <v>8.99</v>
      </c>
      <c r="P129">
        <v>175.07</v>
      </c>
      <c r="Q129" s="2">
        <v>0.44</v>
      </c>
      <c r="R129" t="s">
        <v>48</v>
      </c>
      <c r="S129" t="s">
        <v>139</v>
      </c>
      <c r="T129" t="s">
        <v>207</v>
      </c>
      <c r="U129" t="s">
        <v>82</v>
      </c>
      <c r="V129" t="s">
        <v>76</v>
      </c>
      <c r="W129">
        <v>3086</v>
      </c>
      <c r="X129" s="1">
        <v>40928</v>
      </c>
      <c r="Y129" t="s">
        <v>34</v>
      </c>
      <c r="Z129" t="e" vm="31">
        <v>#VALUE!</v>
      </c>
      <c r="AA129">
        <v>37130</v>
      </c>
      <c r="AB129" t="e" cm="1" vm="2">
        <f t="array" ref="AB129">_FV(Table1[[#This Row],[State]],"Country/region",TRUE)</f>
        <v>#VALUE!</v>
      </c>
    </row>
    <row r="130" spans="1:28" x14ac:dyDescent="0.35">
      <c r="A130" t="s">
        <v>356</v>
      </c>
      <c r="C130" t="s">
        <v>357</v>
      </c>
      <c r="D130" t="s">
        <v>46</v>
      </c>
      <c r="E130">
        <f>YEAR(Table1[[#This Row],[Order Date]])</f>
        <v>2012</v>
      </c>
      <c r="F130">
        <v>1</v>
      </c>
      <c r="G130">
        <f>MONTH(Table1[[#This Row],[Order Date]])</f>
        <v>1</v>
      </c>
      <c r="H130" s="1">
        <v>40924</v>
      </c>
      <c r="I130">
        <v>30915</v>
      </c>
      <c r="J130" t="s">
        <v>47</v>
      </c>
      <c r="K130">
        <v>25</v>
      </c>
      <c r="L130">
        <v>125.99</v>
      </c>
      <c r="M130" s="2">
        <v>0.01</v>
      </c>
      <c r="N130">
        <v>2836.0504999999998</v>
      </c>
      <c r="O130">
        <v>8.99</v>
      </c>
      <c r="P130">
        <v>561.13199999999995</v>
      </c>
      <c r="Q130" s="2">
        <v>0.59</v>
      </c>
      <c r="R130" t="s">
        <v>96</v>
      </c>
      <c r="S130" t="s">
        <v>30</v>
      </c>
      <c r="T130" t="s">
        <v>242</v>
      </c>
      <c r="U130" t="s">
        <v>105</v>
      </c>
      <c r="V130" t="s">
        <v>33</v>
      </c>
      <c r="W130">
        <v>4342</v>
      </c>
      <c r="X130" s="1">
        <v>40929</v>
      </c>
      <c r="Y130" t="s">
        <v>34</v>
      </c>
      <c r="Z130" t="e" vm="22">
        <v>#VALUE!</v>
      </c>
      <c r="AA130">
        <v>44512</v>
      </c>
      <c r="AB130" t="e" cm="1" vm="2">
        <f t="array" ref="AB130">_FV(Table1[[#This Row],[State]],"Country/region",TRUE)</f>
        <v>#VALUE!</v>
      </c>
    </row>
    <row r="131" spans="1:28" x14ac:dyDescent="0.35">
      <c r="A131" t="s">
        <v>377</v>
      </c>
      <c r="C131" t="s">
        <v>378</v>
      </c>
      <c r="D131" t="s">
        <v>46</v>
      </c>
      <c r="E131">
        <f>YEAR(Table1[[#This Row],[Order Date]])</f>
        <v>2012</v>
      </c>
      <c r="F131">
        <v>1</v>
      </c>
      <c r="G131">
        <f>MONTH(Table1[[#This Row],[Order Date]])</f>
        <v>1</v>
      </c>
      <c r="H131" s="1">
        <v>40925</v>
      </c>
      <c r="I131">
        <v>10272</v>
      </c>
      <c r="J131" t="s">
        <v>131</v>
      </c>
      <c r="K131">
        <v>26</v>
      </c>
      <c r="L131">
        <v>22.84</v>
      </c>
      <c r="M131" s="2">
        <v>0.06</v>
      </c>
      <c r="N131">
        <v>566.39</v>
      </c>
      <c r="O131">
        <v>8.18</v>
      </c>
      <c r="P131">
        <v>76.430000000000007</v>
      </c>
      <c r="Q131" s="2">
        <v>0.39</v>
      </c>
      <c r="R131" t="s">
        <v>29</v>
      </c>
      <c r="S131" t="s">
        <v>30</v>
      </c>
      <c r="T131" t="s">
        <v>379</v>
      </c>
      <c r="U131" t="s">
        <v>61</v>
      </c>
      <c r="V131" t="s">
        <v>76</v>
      </c>
      <c r="W131">
        <v>1416</v>
      </c>
      <c r="X131" s="1">
        <v>40925</v>
      </c>
      <c r="Y131" t="s">
        <v>34</v>
      </c>
      <c r="Z131" t="e" vm="14">
        <v>#VALUE!</v>
      </c>
      <c r="AA131">
        <v>33403</v>
      </c>
      <c r="AB131" t="e" cm="1" vm="2">
        <f t="array" ref="AB131">_FV(Table1[[#This Row],[State]],"Country/region",TRUE)</f>
        <v>#VALUE!</v>
      </c>
    </row>
    <row r="132" spans="1:28" x14ac:dyDescent="0.35">
      <c r="A132" t="s">
        <v>380</v>
      </c>
      <c r="C132" t="s">
        <v>381</v>
      </c>
      <c r="D132" t="s">
        <v>27</v>
      </c>
      <c r="E132">
        <f>YEAR(Table1[[#This Row],[Order Date]])</f>
        <v>2012</v>
      </c>
      <c r="F132">
        <v>1</v>
      </c>
      <c r="G132">
        <f>MONTH(Table1[[#This Row],[Order Date]])</f>
        <v>1</v>
      </c>
      <c r="H132" s="1">
        <v>40925</v>
      </c>
      <c r="I132">
        <v>12771</v>
      </c>
      <c r="J132" t="s">
        <v>58</v>
      </c>
      <c r="K132">
        <v>40</v>
      </c>
      <c r="L132">
        <v>30.53</v>
      </c>
      <c r="M132" s="2">
        <v>0.08</v>
      </c>
      <c r="N132">
        <v>1143.49</v>
      </c>
      <c r="O132">
        <v>19.989999999999998</v>
      </c>
      <c r="P132">
        <v>-193.44</v>
      </c>
      <c r="Q132" s="2">
        <v>0.39</v>
      </c>
      <c r="R132" t="s">
        <v>29</v>
      </c>
      <c r="S132" t="s">
        <v>30</v>
      </c>
      <c r="T132" t="s">
        <v>382</v>
      </c>
      <c r="U132" t="s">
        <v>210</v>
      </c>
      <c r="V132" t="s">
        <v>68</v>
      </c>
      <c r="W132">
        <v>1781</v>
      </c>
      <c r="X132" s="1">
        <v>40925</v>
      </c>
      <c r="Y132" t="s">
        <v>34</v>
      </c>
      <c r="Z132" t="e" vm="16">
        <v>#VALUE!</v>
      </c>
      <c r="AA132">
        <v>60091</v>
      </c>
      <c r="AB132" t="e" cm="1" vm="2">
        <f t="array" ref="AB132">_FV(Table1[[#This Row],[State]],"Country/region",TRUE)</f>
        <v>#VALUE!</v>
      </c>
    </row>
    <row r="133" spans="1:28" x14ac:dyDescent="0.35">
      <c r="A133" t="s">
        <v>383</v>
      </c>
      <c r="C133" t="s">
        <v>384</v>
      </c>
      <c r="D133" t="s">
        <v>46</v>
      </c>
      <c r="E133">
        <f>YEAR(Table1[[#This Row],[Order Date]])</f>
        <v>2012</v>
      </c>
      <c r="F133">
        <v>1</v>
      </c>
      <c r="G133">
        <f>MONTH(Table1[[#This Row],[Order Date]])</f>
        <v>1</v>
      </c>
      <c r="H133" s="1">
        <v>40925</v>
      </c>
      <c r="I133">
        <v>46884</v>
      </c>
      <c r="J133" t="s">
        <v>131</v>
      </c>
      <c r="K133">
        <v>25</v>
      </c>
      <c r="L133">
        <v>11.55</v>
      </c>
      <c r="M133" s="2">
        <v>0.1</v>
      </c>
      <c r="N133">
        <v>280.43</v>
      </c>
      <c r="O133">
        <v>2.36</v>
      </c>
      <c r="P133">
        <v>39.520000000000003</v>
      </c>
      <c r="Q133" s="2">
        <v>0.55000000000000004</v>
      </c>
      <c r="R133" t="s">
        <v>29</v>
      </c>
      <c r="S133" t="s">
        <v>59</v>
      </c>
      <c r="T133" t="s">
        <v>263</v>
      </c>
      <c r="U133" t="s">
        <v>88</v>
      </c>
      <c r="V133" t="s">
        <v>68</v>
      </c>
      <c r="W133">
        <v>6587</v>
      </c>
      <c r="X133" s="1">
        <v>40926</v>
      </c>
      <c r="Y133" t="s">
        <v>34</v>
      </c>
      <c r="Z133" t="e" vm="36">
        <v>#VALUE!</v>
      </c>
      <c r="AA133">
        <v>57103</v>
      </c>
      <c r="AB133" t="e" cm="1" vm="2">
        <f t="array" ref="AB133">_FV(Table1[[#This Row],[State]],"Country/region",TRUE)</f>
        <v>#VALUE!</v>
      </c>
    </row>
    <row r="134" spans="1:28" x14ac:dyDescent="0.35">
      <c r="A134" t="s">
        <v>386</v>
      </c>
      <c r="C134" t="s">
        <v>387</v>
      </c>
      <c r="D134" t="s">
        <v>38</v>
      </c>
      <c r="E134">
        <f>YEAR(Table1[[#This Row],[Order Date]])</f>
        <v>2012</v>
      </c>
      <c r="F134">
        <v>1</v>
      </c>
      <c r="G134">
        <f>MONTH(Table1[[#This Row],[Order Date]])</f>
        <v>1</v>
      </c>
      <c r="H134" s="1">
        <v>40925</v>
      </c>
      <c r="I134">
        <v>32868</v>
      </c>
      <c r="J134" t="s">
        <v>39</v>
      </c>
      <c r="K134">
        <v>39</v>
      </c>
      <c r="L134">
        <v>28.15</v>
      </c>
      <c r="M134" s="2">
        <v>0.05</v>
      </c>
      <c r="N134">
        <v>1101.28</v>
      </c>
      <c r="O134">
        <v>6.17</v>
      </c>
      <c r="P134">
        <v>200.53</v>
      </c>
      <c r="Q134" s="2">
        <v>0.55000000000000004</v>
      </c>
      <c r="R134" t="s">
        <v>29</v>
      </c>
      <c r="S134" t="s">
        <v>139</v>
      </c>
      <c r="T134" t="s">
        <v>388</v>
      </c>
      <c r="U134" t="s">
        <v>88</v>
      </c>
      <c r="V134" t="s">
        <v>76</v>
      </c>
      <c r="W134">
        <v>4612</v>
      </c>
      <c r="X134" s="1">
        <v>40926</v>
      </c>
      <c r="Y134" t="s">
        <v>34</v>
      </c>
      <c r="Z134" t="e" vm="31">
        <v>#VALUE!</v>
      </c>
      <c r="AA134">
        <v>37042</v>
      </c>
      <c r="AB134" t="e" cm="1" vm="2">
        <f t="array" ref="AB134">_FV(Table1[[#This Row],[State]],"Country/region",TRUE)</f>
        <v>#VALUE!</v>
      </c>
    </row>
    <row r="135" spans="1:28" x14ac:dyDescent="0.35">
      <c r="A135" t="s">
        <v>389</v>
      </c>
      <c r="C135" t="s">
        <v>200</v>
      </c>
      <c r="D135" t="s">
        <v>27</v>
      </c>
      <c r="E135">
        <f>YEAR(Table1[[#This Row],[Order Date]])</f>
        <v>2012</v>
      </c>
      <c r="F135">
        <v>1</v>
      </c>
      <c r="G135">
        <f>MONTH(Table1[[#This Row],[Order Date]])</f>
        <v>1</v>
      </c>
      <c r="H135" s="1">
        <v>40925</v>
      </c>
      <c r="I135">
        <v>1921</v>
      </c>
      <c r="J135" t="s">
        <v>131</v>
      </c>
      <c r="K135">
        <v>24</v>
      </c>
      <c r="L135">
        <v>328.14</v>
      </c>
      <c r="M135" s="2">
        <v>0.05</v>
      </c>
      <c r="N135">
        <v>7871.91</v>
      </c>
      <c r="O135">
        <v>91.05</v>
      </c>
      <c r="P135">
        <v>541.47</v>
      </c>
      <c r="Q135" s="2">
        <v>0.56999999999999995</v>
      </c>
      <c r="R135" t="s">
        <v>29</v>
      </c>
      <c r="S135" t="s">
        <v>49</v>
      </c>
      <c r="T135" t="s">
        <v>390</v>
      </c>
      <c r="U135" t="s">
        <v>214</v>
      </c>
      <c r="V135" t="s">
        <v>33</v>
      </c>
      <c r="W135">
        <v>278</v>
      </c>
      <c r="X135" s="1">
        <v>40927</v>
      </c>
      <c r="Y135" t="s">
        <v>53</v>
      </c>
      <c r="Z135" t="e" vm="37">
        <v>#VALUE!</v>
      </c>
      <c r="AA135">
        <v>2910</v>
      </c>
      <c r="AB135" t="e" cm="1" vm="2">
        <f t="array" ref="AB135">_FV(Table1[[#This Row],[State]],"Country/region",TRUE)</f>
        <v>#VALUE!</v>
      </c>
    </row>
    <row r="136" spans="1:28" x14ac:dyDescent="0.35">
      <c r="A136" t="s">
        <v>392</v>
      </c>
      <c r="C136" t="s">
        <v>393</v>
      </c>
      <c r="D136" t="s">
        <v>38</v>
      </c>
      <c r="E136">
        <f>YEAR(Table1[[#This Row],[Order Date]])</f>
        <v>2012</v>
      </c>
      <c r="F136">
        <v>1</v>
      </c>
      <c r="G136">
        <f>MONTH(Table1[[#This Row],[Order Date]])</f>
        <v>1</v>
      </c>
      <c r="H136" s="1">
        <v>40925</v>
      </c>
      <c r="I136">
        <v>43620</v>
      </c>
      <c r="J136" t="s">
        <v>131</v>
      </c>
      <c r="K136">
        <v>11</v>
      </c>
      <c r="L136">
        <v>4.2</v>
      </c>
      <c r="M136" s="2">
        <v>0.05</v>
      </c>
      <c r="N136">
        <v>49.76</v>
      </c>
      <c r="O136">
        <v>2.2599999999999998</v>
      </c>
      <c r="P136">
        <v>-0.13</v>
      </c>
      <c r="Q136" s="2">
        <v>0.36</v>
      </c>
      <c r="R136" t="s">
        <v>29</v>
      </c>
      <c r="S136" t="s">
        <v>59</v>
      </c>
      <c r="T136" t="s">
        <v>394</v>
      </c>
      <c r="U136" t="s">
        <v>61</v>
      </c>
      <c r="V136" t="s">
        <v>76</v>
      </c>
      <c r="W136">
        <v>6159</v>
      </c>
      <c r="X136" s="1">
        <v>40927</v>
      </c>
      <c r="Y136" t="s">
        <v>42</v>
      </c>
      <c r="Z136" t="e" vm="34">
        <v>#VALUE!</v>
      </c>
      <c r="AA136">
        <v>39301</v>
      </c>
      <c r="AB136" t="e" cm="1" vm="2">
        <f t="array" ref="AB136">_FV(Table1[[#This Row],[State]],"Country/region",TRUE)</f>
        <v>#VALUE!</v>
      </c>
    </row>
    <row r="137" spans="1:28" x14ac:dyDescent="0.35">
      <c r="A137" t="s">
        <v>377</v>
      </c>
      <c r="C137" t="s">
        <v>378</v>
      </c>
      <c r="D137" t="s">
        <v>46</v>
      </c>
      <c r="E137">
        <f>YEAR(Table1[[#This Row],[Order Date]])</f>
        <v>2012</v>
      </c>
      <c r="F137">
        <v>1</v>
      </c>
      <c r="G137">
        <f>MONTH(Table1[[#This Row],[Order Date]])</f>
        <v>1</v>
      </c>
      <c r="H137" s="1">
        <v>40925</v>
      </c>
      <c r="I137">
        <v>10272</v>
      </c>
      <c r="J137" t="s">
        <v>131</v>
      </c>
      <c r="K137">
        <v>3</v>
      </c>
      <c r="L137">
        <v>90.48</v>
      </c>
      <c r="M137" s="2">
        <v>0.03</v>
      </c>
      <c r="N137">
        <v>299.08</v>
      </c>
      <c r="O137">
        <v>19.989999999999998</v>
      </c>
      <c r="P137">
        <v>-50.43</v>
      </c>
      <c r="Q137" s="2">
        <v>0.4</v>
      </c>
      <c r="R137" t="s">
        <v>29</v>
      </c>
      <c r="S137" t="s">
        <v>30</v>
      </c>
      <c r="T137" t="s">
        <v>328</v>
      </c>
      <c r="U137" t="s">
        <v>267</v>
      </c>
      <c r="V137" t="s">
        <v>76</v>
      </c>
      <c r="W137">
        <v>1415</v>
      </c>
      <c r="X137" s="1">
        <v>40927</v>
      </c>
      <c r="Y137" t="s">
        <v>34</v>
      </c>
      <c r="Z137" t="e" vm="14">
        <v>#VALUE!</v>
      </c>
      <c r="AA137">
        <v>33403</v>
      </c>
      <c r="AB137" t="e" cm="1" vm="2">
        <f t="array" ref="AB137">_FV(Table1[[#This Row],[State]],"Country/region",TRUE)</f>
        <v>#VALUE!</v>
      </c>
    </row>
    <row r="138" spans="1:28" x14ac:dyDescent="0.35">
      <c r="A138" t="s">
        <v>395</v>
      </c>
      <c r="C138" t="s">
        <v>384</v>
      </c>
      <c r="D138" t="s">
        <v>46</v>
      </c>
      <c r="E138">
        <f>YEAR(Table1[[#This Row],[Order Date]])</f>
        <v>2012</v>
      </c>
      <c r="F138">
        <v>1</v>
      </c>
      <c r="G138">
        <f>MONTH(Table1[[#This Row],[Order Date]])</f>
        <v>1</v>
      </c>
      <c r="H138" s="1">
        <v>40925</v>
      </c>
      <c r="I138">
        <v>46884</v>
      </c>
      <c r="J138" t="s">
        <v>131</v>
      </c>
      <c r="K138">
        <v>18</v>
      </c>
      <c r="L138">
        <v>7.64</v>
      </c>
      <c r="M138" s="2">
        <v>0.1</v>
      </c>
      <c r="N138">
        <v>130.11000000000001</v>
      </c>
      <c r="O138">
        <v>1.39</v>
      </c>
      <c r="P138">
        <v>40.299999999999997</v>
      </c>
      <c r="Q138" s="2">
        <v>0.36</v>
      </c>
      <c r="R138" t="s">
        <v>29</v>
      </c>
      <c r="S138" t="s">
        <v>30</v>
      </c>
      <c r="T138" t="s">
        <v>396</v>
      </c>
      <c r="U138" t="s">
        <v>267</v>
      </c>
      <c r="V138" t="s">
        <v>76</v>
      </c>
      <c r="W138">
        <v>6585</v>
      </c>
      <c r="X138" s="1">
        <v>40927</v>
      </c>
      <c r="Y138" t="s">
        <v>34</v>
      </c>
      <c r="Z138" t="e" vm="31">
        <v>#VALUE!</v>
      </c>
      <c r="AA138">
        <v>38134</v>
      </c>
      <c r="AB138" t="e" cm="1" vm="2">
        <f t="array" ref="AB138">_FV(Table1[[#This Row],[State]],"Country/region",TRUE)</f>
        <v>#VALUE!</v>
      </c>
    </row>
    <row r="139" spans="1:28" x14ac:dyDescent="0.35">
      <c r="A139" t="s">
        <v>397</v>
      </c>
      <c r="C139" t="s">
        <v>381</v>
      </c>
      <c r="D139" t="s">
        <v>27</v>
      </c>
      <c r="E139">
        <f>YEAR(Table1[[#This Row],[Order Date]])</f>
        <v>2012</v>
      </c>
      <c r="F139">
        <v>1</v>
      </c>
      <c r="G139">
        <f>MONTH(Table1[[#This Row],[Order Date]])</f>
        <v>1</v>
      </c>
      <c r="H139" s="1">
        <v>40925</v>
      </c>
      <c r="I139">
        <v>12771</v>
      </c>
      <c r="J139" t="s">
        <v>58</v>
      </c>
      <c r="K139">
        <v>46</v>
      </c>
      <c r="L139">
        <v>1.68</v>
      </c>
      <c r="M139" s="2">
        <v>0.01</v>
      </c>
      <c r="N139">
        <v>78.08</v>
      </c>
      <c r="O139">
        <v>1.57</v>
      </c>
      <c r="P139">
        <v>-43.1</v>
      </c>
      <c r="Q139" s="2">
        <v>0.59</v>
      </c>
      <c r="R139" t="s">
        <v>29</v>
      </c>
      <c r="S139" t="s">
        <v>59</v>
      </c>
      <c r="T139" t="s">
        <v>398</v>
      </c>
      <c r="U139" t="s">
        <v>88</v>
      </c>
      <c r="V139" t="s">
        <v>68</v>
      </c>
      <c r="W139">
        <v>1782</v>
      </c>
      <c r="X139" s="1">
        <v>40927</v>
      </c>
      <c r="Y139" t="s">
        <v>34</v>
      </c>
      <c r="Z139" t="e" vm="16">
        <v>#VALUE!</v>
      </c>
      <c r="AA139">
        <v>60517</v>
      </c>
      <c r="AB139" t="e" cm="1" vm="2">
        <f t="array" ref="AB139">_FV(Table1[[#This Row],[State]],"Country/region",TRUE)</f>
        <v>#VALUE!</v>
      </c>
    </row>
    <row r="140" spans="1:28" x14ac:dyDescent="0.35">
      <c r="A140" t="s">
        <v>395</v>
      </c>
      <c r="C140" t="s">
        <v>384</v>
      </c>
      <c r="D140" t="s">
        <v>46</v>
      </c>
      <c r="E140">
        <f>YEAR(Table1[[#This Row],[Order Date]])</f>
        <v>2012</v>
      </c>
      <c r="F140">
        <v>1</v>
      </c>
      <c r="G140">
        <f>MONTH(Table1[[#This Row],[Order Date]])</f>
        <v>1</v>
      </c>
      <c r="H140" s="1">
        <v>40925</v>
      </c>
      <c r="I140">
        <v>46884</v>
      </c>
      <c r="J140" t="s">
        <v>131</v>
      </c>
      <c r="K140">
        <v>3</v>
      </c>
      <c r="L140">
        <v>125.99</v>
      </c>
      <c r="M140" s="2">
        <v>0</v>
      </c>
      <c r="N140">
        <v>337.33949999999999</v>
      </c>
      <c r="O140">
        <v>2.5</v>
      </c>
      <c r="P140">
        <v>-509.93799999999999</v>
      </c>
      <c r="Q140" s="2">
        <v>0.59</v>
      </c>
      <c r="R140" t="s">
        <v>96</v>
      </c>
      <c r="S140" t="s">
        <v>30</v>
      </c>
      <c r="T140">
        <v>6162</v>
      </c>
      <c r="U140" t="s">
        <v>105</v>
      </c>
      <c r="V140" t="s">
        <v>76</v>
      </c>
      <c r="W140">
        <v>6586</v>
      </c>
      <c r="X140" s="1">
        <v>40927</v>
      </c>
      <c r="Y140" t="s">
        <v>34</v>
      </c>
      <c r="Z140" t="e" vm="31">
        <v>#VALUE!</v>
      </c>
      <c r="AA140">
        <v>38134</v>
      </c>
      <c r="AB140" t="e" cm="1" vm="2">
        <f t="array" ref="AB140">_FV(Table1[[#This Row],[State]],"Country/region",TRUE)</f>
        <v>#VALUE!</v>
      </c>
    </row>
    <row r="141" spans="1:28" x14ac:dyDescent="0.35">
      <c r="A141" t="s">
        <v>399</v>
      </c>
      <c r="C141" t="s">
        <v>400</v>
      </c>
      <c r="D141" t="s">
        <v>46</v>
      </c>
      <c r="E141">
        <f>YEAR(Table1[[#This Row],[Order Date]])</f>
        <v>2012</v>
      </c>
      <c r="F141">
        <v>1</v>
      </c>
      <c r="G141">
        <f>MONTH(Table1[[#This Row],[Order Date]])</f>
        <v>1</v>
      </c>
      <c r="H141" s="1">
        <v>40925</v>
      </c>
      <c r="I141">
        <v>18945</v>
      </c>
      <c r="J141" t="s">
        <v>131</v>
      </c>
      <c r="K141">
        <v>33</v>
      </c>
      <c r="L141">
        <v>16.48</v>
      </c>
      <c r="M141" s="2">
        <v>0.06</v>
      </c>
      <c r="N141">
        <v>528.54</v>
      </c>
      <c r="O141">
        <v>1.99</v>
      </c>
      <c r="P141">
        <v>168.54</v>
      </c>
      <c r="Q141" s="2">
        <v>0.42</v>
      </c>
      <c r="R141" t="s">
        <v>96</v>
      </c>
      <c r="S141" t="s">
        <v>139</v>
      </c>
      <c r="T141" t="s">
        <v>401</v>
      </c>
      <c r="U141" t="s">
        <v>102</v>
      </c>
      <c r="V141" t="s">
        <v>76</v>
      </c>
      <c r="W141">
        <v>2619</v>
      </c>
      <c r="X141" s="1">
        <v>40927</v>
      </c>
      <c r="Y141" t="s">
        <v>34</v>
      </c>
      <c r="Z141" t="e" vm="6">
        <v>#VALUE!</v>
      </c>
      <c r="AA141">
        <v>35473</v>
      </c>
      <c r="AB141" t="e" cm="1" vm="2">
        <f t="array" ref="AB141">_FV(Table1[[#This Row],[State]],"Country/region",TRUE)</f>
        <v>#VALUE!</v>
      </c>
    </row>
    <row r="142" spans="1:28" x14ac:dyDescent="0.35">
      <c r="A142" t="s">
        <v>392</v>
      </c>
      <c r="C142" t="s">
        <v>393</v>
      </c>
      <c r="D142" t="s">
        <v>38</v>
      </c>
      <c r="E142">
        <f>YEAR(Table1[[#This Row],[Order Date]])</f>
        <v>2012</v>
      </c>
      <c r="F142">
        <v>1</v>
      </c>
      <c r="G142">
        <f>MONTH(Table1[[#This Row],[Order Date]])</f>
        <v>1</v>
      </c>
      <c r="H142" s="1">
        <v>40925</v>
      </c>
      <c r="I142">
        <v>43620</v>
      </c>
      <c r="J142" t="s">
        <v>131</v>
      </c>
      <c r="K142">
        <v>13</v>
      </c>
      <c r="L142">
        <v>14.81</v>
      </c>
      <c r="M142" s="2">
        <v>0.05</v>
      </c>
      <c r="N142">
        <v>196.22</v>
      </c>
      <c r="O142">
        <v>13.32</v>
      </c>
      <c r="P142">
        <v>-89.35</v>
      </c>
      <c r="Q142" s="2">
        <v>0.43</v>
      </c>
      <c r="R142" t="s">
        <v>29</v>
      </c>
      <c r="S142" t="s">
        <v>30</v>
      </c>
      <c r="T142" t="s">
        <v>402</v>
      </c>
      <c r="U142" t="s">
        <v>214</v>
      </c>
      <c r="V142" t="s">
        <v>76</v>
      </c>
      <c r="W142">
        <v>6158</v>
      </c>
      <c r="X142" s="1">
        <v>40928</v>
      </c>
      <c r="Y142" t="s">
        <v>34</v>
      </c>
      <c r="Z142" t="e" vm="34">
        <v>#VALUE!</v>
      </c>
      <c r="AA142">
        <v>39301</v>
      </c>
      <c r="AB142" t="e" cm="1" vm="2">
        <f t="array" ref="AB142">_FV(Table1[[#This Row],[State]],"Country/region",TRUE)</f>
        <v>#VALUE!</v>
      </c>
    </row>
    <row r="143" spans="1:28" x14ac:dyDescent="0.35">
      <c r="A143" t="s">
        <v>403</v>
      </c>
      <c r="C143" t="s">
        <v>404</v>
      </c>
      <c r="D143" t="s">
        <v>46</v>
      </c>
      <c r="E143">
        <f>YEAR(Table1[[#This Row],[Order Date]])</f>
        <v>2012</v>
      </c>
      <c r="F143">
        <v>1</v>
      </c>
      <c r="G143">
        <f>MONTH(Table1[[#This Row],[Order Date]])</f>
        <v>1</v>
      </c>
      <c r="H143" s="1">
        <v>40926</v>
      </c>
      <c r="I143">
        <v>22118</v>
      </c>
      <c r="J143" t="s">
        <v>28</v>
      </c>
      <c r="K143">
        <v>50</v>
      </c>
      <c r="L143">
        <v>58.1</v>
      </c>
      <c r="M143" s="2">
        <v>0.05</v>
      </c>
      <c r="N143">
        <v>2842.54</v>
      </c>
      <c r="O143">
        <v>1.49</v>
      </c>
      <c r="P143">
        <v>1315.749</v>
      </c>
      <c r="Q143" s="2">
        <v>0.38</v>
      </c>
      <c r="R143" t="s">
        <v>29</v>
      </c>
      <c r="S143" t="s">
        <v>30</v>
      </c>
      <c r="T143" t="s">
        <v>405</v>
      </c>
      <c r="U143" t="s">
        <v>67</v>
      </c>
      <c r="V143" t="s">
        <v>76</v>
      </c>
      <c r="W143">
        <v>3084</v>
      </c>
      <c r="X143" s="1">
        <v>40926</v>
      </c>
      <c r="Y143" t="s">
        <v>34</v>
      </c>
      <c r="Z143" t="e" vm="14">
        <v>#VALUE!</v>
      </c>
      <c r="AA143">
        <v>33142</v>
      </c>
      <c r="AB143" t="e" cm="1" vm="2">
        <f t="array" ref="AB143">_FV(Table1[[#This Row],[State]],"Country/region",TRUE)</f>
        <v>#VALUE!</v>
      </c>
    </row>
    <row r="144" spans="1:28" x14ac:dyDescent="0.35">
      <c r="A144" t="s">
        <v>406</v>
      </c>
      <c r="C144" t="s">
        <v>407</v>
      </c>
      <c r="D144" t="s">
        <v>46</v>
      </c>
      <c r="E144">
        <f>YEAR(Table1[[#This Row],[Order Date]])</f>
        <v>2012</v>
      </c>
      <c r="F144">
        <v>1</v>
      </c>
      <c r="G144">
        <f>MONTH(Table1[[#This Row],[Order Date]])</f>
        <v>1</v>
      </c>
      <c r="H144" s="1">
        <v>40926</v>
      </c>
      <c r="I144">
        <v>58784</v>
      </c>
      <c r="J144" t="s">
        <v>131</v>
      </c>
      <c r="K144">
        <v>29</v>
      </c>
      <c r="L144">
        <v>48.91</v>
      </c>
      <c r="M144" s="2">
        <v>0.06</v>
      </c>
      <c r="N144">
        <v>1379.1</v>
      </c>
      <c r="O144">
        <v>5.81</v>
      </c>
      <c r="P144">
        <v>573.79999999999995</v>
      </c>
      <c r="Q144" s="2">
        <v>0.38</v>
      </c>
      <c r="R144" t="s">
        <v>29</v>
      </c>
      <c r="S144" t="s">
        <v>30</v>
      </c>
      <c r="T144" t="s">
        <v>408</v>
      </c>
      <c r="U144" t="s">
        <v>61</v>
      </c>
      <c r="V144" t="s">
        <v>76</v>
      </c>
      <c r="W144">
        <v>8221</v>
      </c>
      <c r="X144" s="1">
        <v>40926</v>
      </c>
      <c r="Y144" t="s">
        <v>34</v>
      </c>
      <c r="Z144" t="e" vm="34">
        <v>#VALUE!</v>
      </c>
      <c r="AA144">
        <v>38801</v>
      </c>
      <c r="AB144" t="e" cm="1" vm="2">
        <f t="array" ref="AB144">_FV(Table1[[#This Row],[State]],"Country/region",TRUE)</f>
        <v>#VALUE!</v>
      </c>
    </row>
    <row r="145" spans="1:28" x14ac:dyDescent="0.35">
      <c r="A145" t="s">
        <v>406</v>
      </c>
      <c r="C145" t="s">
        <v>407</v>
      </c>
      <c r="D145" t="s">
        <v>46</v>
      </c>
      <c r="E145">
        <f>YEAR(Table1[[#This Row],[Order Date]])</f>
        <v>2012</v>
      </c>
      <c r="F145">
        <v>1</v>
      </c>
      <c r="G145">
        <f>MONTH(Table1[[#This Row],[Order Date]])</f>
        <v>1</v>
      </c>
      <c r="H145" s="1">
        <v>40926</v>
      </c>
      <c r="I145">
        <v>58784</v>
      </c>
      <c r="J145" t="s">
        <v>131</v>
      </c>
      <c r="K145">
        <v>12</v>
      </c>
      <c r="L145">
        <v>11.58</v>
      </c>
      <c r="M145" s="2">
        <v>0.02</v>
      </c>
      <c r="N145">
        <v>141.9</v>
      </c>
      <c r="O145">
        <v>5.72</v>
      </c>
      <c r="P145">
        <v>1.46</v>
      </c>
      <c r="Q145" s="2">
        <v>0.35</v>
      </c>
      <c r="R145" t="s">
        <v>29</v>
      </c>
      <c r="S145" t="s">
        <v>30</v>
      </c>
      <c r="T145" t="s">
        <v>409</v>
      </c>
      <c r="U145" t="s">
        <v>267</v>
      </c>
      <c r="V145" t="s">
        <v>76</v>
      </c>
      <c r="W145">
        <v>8220</v>
      </c>
      <c r="X145" s="1">
        <v>40927</v>
      </c>
      <c r="Y145" t="s">
        <v>34</v>
      </c>
      <c r="Z145" t="e" vm="34">
        <v>#VALUE!</v>
      </c>
      <c r="AA145">
        <v>38801</v>
      </c>
      <c r="AB145" t="e" cm="1" vm="2">
        <f t="array" ref="AB145">_FV(Table1[[#This Row],[State]],"Country/region",TRUE)</f>
        <v>#VALUE!</v>
      </c>
    </row>
    <row r="146" spans="1:28" x14ac:dyDescent="0.35">
      <c r="A146" t="s">
        <v>406</v>
      </c>
      <c r="C146" t="s">
        <v>407</v>
      </c>
      <c r="D146" t="s">
        <v>46</v>
      </c>
      <c r="E146">
        <f>YEAR(Table1[[#This Row],[Order Date]])</f>
        <v>2012</v>
      </c>
      <c r="F146">
        <v>1</v>
      </c>
      <c r="G146">
        <f>MONTH(Table1[[#This Row],[Order Date]])</f>
        <v>1</v>
      </c>
      <c r="H146" s="1">
        <v>40926</v>
      </c>
      <c r="I146">
        <v>58784</v>
      </c>
      <c r="J146" t="s">
        <v>131</v>
      </c>
      <c r="K146">
        <v>17</v>
      </c>
      <c r="L146">
        <v>15.51</v>
      </c>
      <c r="M146" s="2">
        <v>0.02</v>
      </c>
      <c r="N146">
        <v>278.76</v>
      </c>
      <c r="O146">
        <v>17.78</v>
      </c>
      <c r="P146">
        <v>-210.09</v>
      </c>
      <c r="Q146" s="2">
        <v>0.59</v>
      </c>
      <c r="R146" t="s">
        <v>29</v>
      </c>
      <c r="S146" t="s">
        <v>30</v>
      </c>
      <c r="T146" t="s">
        <v>410</v>
      </c>
      <c r="U146" t="s">
        <v>32</v>
      </c>
      <c r="V146" t="s">
        <v>76</v>
      </c>
      <c r="W146">
        <v>8222</v>
      </c>
      <c r="X146" s="1">
        <v>40927</v>
      </c>
      <c r="Y146" t="s">
        <v>34</v>
      </c>
      <c r="Z146" t="e" vm="34">
        <v>#VALUE!</v>
      </c>
      <c r="AA146">
        <v>38801</v>
      </c>
      <c r="AB146" t="e" cm="1" vm="2">
        <f t="array" ref="AB146">_FV(Table1[[#This Row],[State]],"Country/region",TRUE)</f>
        <v>#VALUE!</v>
      </c>
    </row>
    <row r="147" spans="1:28" x14ac:dyDescent="0.35">
      <c r="A147" t="s">
        <v>411</v>
      </c>
      <c r="C147" t="s">
        <v>407</v>
      </c>
      <c r="D147" t="s">
        <v>46</v>
      </c>
      <c r="E147">
        <f>YEAR(Table1[[#This Row],[Order Date]])</f>
        <v>2012</v>
      </c>
      <c r="F147">
        <v>1</v>
      </c>
      <c r="G147">
        <f>MONTH(Table1[[#This Row],[Order Date]])</f>
        <v>1</v>
      </c>
      <c r="H147" s="1">
        <v>40926</v>
      </c>
      <c r="I147">
        <v>58784</v>
      </c>
      <c r="J147" t="s">
        <v>131</v>
      </c>
      <c r="K147">
        <v>25</v>
      </c>
      <c r="L147">
        <v>350.99</v>
      </c>
      <c r="M147" s="2">
        <v>0.05</v>
      </c>
      <c r="N147">
        <v>8875.17</v>
      </c>
      <c r="O147">
        <v>39</v>
      </c>
      <c r="P147">
        <v>2372.08</v>
      </c>
      <c r="Q147" s="2">
        <v>0.55000000000000004</v>
      </c>
      <c r="R147" t="s">
        <v>48</v>
      </c>
      <c r="S147" t="s">
        <v>49</v>
      </c>
      <c r="T147" t="s">
        <v>297</v>
      </c>
      <c r="U147" t="s">
        <v>51</v>
      </c>
      <c r="V147" t="s">
        <v>33</v>
      </c>
      <c r="W147">
        <v>8223</v>
      </c>
      <c r="X147" s="1">
        <v>40928</v>
      </c>
      <c r="Y147" t="s">
        <v>53</v>
      </c>
      <c r="Z147" t="e" vm="1">
        <v>#VALUE!</v>
      </c>
      <c r="AA147">
        <v>19090</v>
      </c>
      <c r="AB147" t="e" cm="1" vm="2">
        <f t="array" ref="AB147">_FV(Table1[[#This Row],[State]],"Country/region",TRUE)</f>
        <v>#VALUE!</v>
      </c>
    </row>
    <row r="148" spans="1:28" x14ac:dyDescent="0.35">
      <c r="A148" t="s">
        <v>411</v>
      </c>
      <c r="C148" t="s">
        <v>407</v>
      </c>
      <c r="D148" t="s">
        <v>46</v>
      </c>
      <c r="E148">
        <f>YEAR(Table1[[#This Row],[Order Date]])</f>
        <v>2012</v>
      </c>
      <c r="F148">
        <v>1</v>
      </c>
      <c r="G148">
        <f>MONTH(Table1[[#This Row],[Order Date]])</f>
        <v>1</v>
      </c>
      <c r="H148" s="1">
        <v>40926</v>
      </c>
      <c r="I148">
        <v>58784</v>
      </c>
      <c r="J148" t="s">
        <v>131</v>
      </c>
      <c r="K148">
        <v>20</v>
      </c>
      <c r="L148">
        <v>15.99</v>
      </c>
      <c r="M148" s="2">
        <v>0.04</v>
      </c>
      <c r="N148">
        <v>331.21</v>
      </c>
      <c r="O148">
        <v>9.4</v>
      </c>
      <c r="P148">
        <v>-67.381500000000003</v>
      </c>
      <c r="Q148" s="2">
        <v>0.49</v>
      </c>
      <c r="R148" t="s">
        <v>96</v>
      </c>
      <c r="S148" t="s">
        <v>30</v>
      </c>
      <c r="T148" t="s">
        <v>412</v>
      </c>
      <c r="U148" t="s">
        <v>98</v>
      </c>
      <c r="V148" t="s">
        <v>33</v>
      </c>
      <c r="W148">
        <v>8224</v>
      </c>
      <c r="X148" s="1">
        <v>40928</v>
      </c>
      <c r="Y148" t="s">
        <v>42</v>
      </c>
      <c r="Z148" t="e" vm="1">
        <v>#VALUE!</v>
      </c>
      <c r="AA148">
        <v>19090</v>
      </c>
      <c r="AB148" t="e" cm="1" vm="2">
        <f t="array" ref="AB148">_FV(Table1[[#This Row],[State]],"Country/region",TRUE)</f>
        <v>#VALUE!</v>
      </c>
    </row>
    <row r="149" spans="1:28" x14ac:dyDescent="0.35">
      <c r="A149" t="s">
        <v>413</v>
      </c>
      <c r="C149" t="s">
        <v>414</v>
      </c>
      <c r="D149" t="s">
        <v>46</v>
      </c>
      <c r="E149">
        <f>YEAR(Table1[[#This Row],[Order Date]])</f>
        <v>2012</v>
      </c>
      <c r="F149">
        <v>1</v>
      </c>
      <c r="G149">
        <f>MONTH(Table1[[#This Row],[Order Date]])</f>
        <v>1</v>
      </c>
      <c r="H149" s="1">
        <v>40926</v>
      </c>
      <c r="I149">
        <v>48199</v>
      </c>
      <c r="J149" t="s">
        <v>39</v>
      </c>
      <c r="K149">
        <v>47</v>
      </c>
      <c r="L149">
        <v>15.74</v>
      </c>
      <c r="M149" s="2">
        <v>0.1</v>
      </c>
      <c r="N149">
        <v>672.46</v>
      </c>
      <c r="O149">
        <v>1.39</v>
      </c>
      <c r="P149">
        <v>279.74</v>
      </c>
      <c r="Q149" s="2">
        <v>0.4</v>
      </c>
      <c r="R149" t="s">
        <v>29</v>
      </c>
      <c r="S149" t="s">
        <v>30</v>
      </c>
      <c r="T149" t="s">
        <v>415</v>
      </c>
      <c r="U149" t="s">
        <v>267</v>
      </c>
      <c r="V149" t="s">
        <v>68</v>
      </c>
      <c r="W149">
        <v>6772</v>
      </c>
      <c r="X149" s="1">
        <v>40929</v>
      </c>
      <c r="Y149" t="s">
        <v>34</v>
      </c>
      <c r="Z149" t="e" vm="38">
        <v>#VALUE!</v>
      </c>
      <c r="AA149">
        <v>46530</v>
      </c>
      <c r="AB149" t="e" cm="1" vm="2">
        <f t="array" ref="AB149">_FV(Table1[[#This Row],[State]],"Country/region",TRUE)</f>
        <v>#VALUE!</v>
      </c>
    </row>
    <row r="150" spans="1:28" x14ac:dyDescent="0.35">
      <c r="A150" t="s">
        <v>417</v>
      </c>
      <c r="C150" t="s">
        <v>418</v>
      </c>
      <c r="D150" t="s">
        <v>57</v>
      </c>
      <c r="E150">
        <f>YEAR(Table1[[#This Row],[Order Date]])</f>
        <v>2012</v>
      </c>
      <c r="F150">
        <v>1</v>
      </c>
      <c r="G150">
        <f>MONTH(Table1[[#This Row],[Order Date]])</f>
        <v>1</v>
      </c>
      <c r="H150" s="1">
        <v>40927</v>
      </c>
      <c r="I150">
        <v>66</v>
      </c>
      <c r="J150" t="s">
        <v>47</v>
      </c>
      <c r="K150">
        <v>41</v>
      </c>
      <c r="L150">
        <v>2.88</v>
      </c>
      <c r="M150" s="2">
        <v>0.09</v>
      </c>
      <c r="N150">
        <v>108.15</v>
      </c>
      <c r="O150">
        <v>0.7</v>
      </c>
      <c r="P150">
        <v>7.57</v>
      </c>
      <c r="Q150" s="2">
        <v>0.56000000000000005</v>
      </c>
      <c r="R150" t="s">
        <v>29</v>
      </c>
      <c r="S150" t="s">
        <v>59</v>
      </c>
      <c r="T150" t="s">
        <v>419</v>
      </c>
      <c r="U150" t="s">
        <v>88</v>
      </c>
      <c r="V150" t="s">
        <v>52</v>
      </c>
      <c r="W150">
        <v>11</v>
      </c>
      <c r="X150" s="1">
        <v>40927</v>
      </c>
      <c r="Y150" t="s">
        <v>34</v>
      </c>
      <c r="Z150" t="e" vm="39">
        <v>#VALUE!</v>
      </c>
      <c r="AA150">
        <v>87505</v>
      </c>
      <c r="AB150" t="e" cm="1" vm="2">
        <f t="array" ref="AB150">_FV(Table1[[#This Row],[State]],"Country/region",TRUE)</f>
        <v>#VALUE!</v>
      </c>
    </row>
    <row r="151" spans="1:28" x14ac:dyDescent="0.35">
      <c r="A151" t="s">
        <v>421</v>
      </c>
      <c r="C151" t="s">
        <v>422</v>
      </c>
      <c r="D151" t="s">
        <v>57</v>
      </c>
      <c r="E151">
        <f>YEAR(Table1[[#This Row],[Order Date]])</f>
        <v>2012</v>
      </c>
      <c r="F151">
        <v>1</v>
      </c>
      <c r="G151">
        <f>MONTH(Table1[[#This Row],[Order Date]])</f>
        <v>1</v>
      </c>
      <c r="H151" s="1">
        <v>40927</v>
      </c>
      <c r="I151">
        <v>20711</v>
      </c>
      <c r="J151" t="s">
        <v>58</v>
      </c>
      <c r="K151">
        <v>18</v>
      </c>
      <c r="L151">
        <v>119.99</v>
      </c>
      <c r="M151" s="2">
        <v>0</v>
      </c>
      <c r="N151">
        <v>2215.96</v>
      </c>
      <c r="O151">
        <v>56.14</v>
      </c>
      <c r="P151">
        <v>-101.65949999999999</v>
      </c>
      <c r="Q151" s="2">
        <v>0.39</v>
      </c>
      <c r="R151" t="s">
        <v>96</v>
      </c>
      <c r="S151" t="s">
        <v>73</v>
      </c>
      <c r="T151" t="s">
        <v>423</v>
      </c>
      <c r="U151" t="s">
        <v>98</v>
      </c>
      <c r="V151" t="s">
        <v>33</v>
      </c>
      <c r="W151">
        <v>2875</v>
      </c>
      <c r="X151" s="1">
        <v>40928</v>
      </c>
      <c r="Y151" t="s">
        <v>53</v>
      </c>
      <c r="Z151" t="e" vm="27">
        <v>#VALUE!</v>
      </c>
      <c r="AA151">
        <v>5403</v>
      </c>
      <c r="AB151" t="e" cm="1" vm="2">
        <f t="array" ref="AB151">_FV(Table1[[#This Row],[State]],"Country/region",TRUE)</f>
        <v>#VALUE!</v>
      </c>
    </row>
    <row r="152" spans="1:28" x14ac:dyDescent="0.35">
      <c r="A152" t="s">
        <v>424</v>
      </c>
      <c r="C152" t="s">
        <v>425</v>
      </c>
      <c r="D152" t="s">
        <v>57</v>
      </c>
      <c r="E152">
        <f>YEAR(Table1[[#This Row],[Order Date]])</f>
        <v>2012</v>
      </c>
      <c r="F152">
        <v>1</v>
      </c>
      <c r="G152">
        <f>MONTH(Table1[[#This Row],[Order Date]])</f>
        <v>1</v>
      </c>
      <c r="H152" s="1">
        <v>40927</v>
      </c>
      <c r="I152">
        <v>16999</v>
      </c>
      <c r="J152" t="s">
        <v>58</v>
      </c>
      <c r="K152">
        <v>18</v>
      </c>
      <c r="L152">
        <v>207.48</v>
      </c>
      <c r="M152" s="2">
        <v>0.09</v>
      </c>
      <c r="N152">
        <v>3568.45</v>
      </c>
      <c r="O152">
        <v>0.99</v>
      </c>
      <c r="P152">
        <v>1081.6199999999999</v>
      </c>
      <c r="Q152" s="2">
        <v>0.55000000000000004</v>
      </c>
      <c r="R152" t="s">
        <v>29</v>
      </c>
      <c r="S152" t="s">
        <v>30</v>
      </c>
      <c r="T152" t="s">
        <v>426</v>
      </c>
      <c r="U152" t="s">
        <v>214</v>
      </c>
      <c r="V152" t="s">
        <v>33</v>
      </c>
      <c r="W152">
        <v>2357</v>
      </c>
      <c r="X152" s="1">
        <v>40929</v>
      </c>
      <c r="Y152" t="s">
        <v>34</v>
      </c>
      <c r="Z152" t="e" vm="22">
        <v>#VALUE!</v>
      </c>
      <c r="AA152">
        <v>45011</v>
      </c>
      <c r="AB152" t="e" cm="1" vm="2">
        <f t="array" ref="AB152">_FV(Table1[[#This Row],[State]],"Country/region",TRUE)</f>
        <v>#VALUE!</v>
      </c>
    </row>
    <row r="153" spans="1:28" x14ac:dyDescent="0.35">
      <c r="A153" t="s">
        <v>427</v>
      </c>
      <c r="C153" t="s">
        <v>422</v>
      </c>
      <c r="D153" t="s">
        <v>57</v>
      </c>
      <c r="E153">
        <f>YEAR(Table1[[#This Row],[Order Date]])</f>
        <v>2012</v>
      </c>
      <c r="F153">
        <v>1</v>
      </c>
      <c r="G153">
        <f>MONTH(Table1[[#This Row],[Order Date]])</f>
        <v>1</v>
      </c>
      <c r="H153" s="1">
        <v>40927</v>
      </c>
      <c r="I153">
        <v>20711</v>
      </c>
      <c r="J153" t="s">
        <v>58</v>
      </c>
      <c r="K153">
        <v>5</v>
      </c>
      <c r="L153">
        <v>18.97</v>
      </c>
      <c r="M153" s="2">
        <v>0.1</v>
      </c>
      <c r="N153">
        <v>98.66</v>
      </c>
      <c r="O153">
        <v>9.0299999999999994</v>
      </c>
      <c r="P153">
        <v>-19.52</v>
      </c>
      <c r="Q153" s="2">
        <v>0.37</v>
      </c>
      <c r="R153" t="s">
        <v>29</v>
      </c>
      <c r="S153" t="s">
        <v>30</v>
      </c>
      <c r="T153" t="s">
        <v>428</v>
      </c>
      <c r="U153" t="s">
        <v>61</v>
      </c>
      <c r="V153" t="s">
        <v>33</v>
      </c>
      <c r="W153">
        <v>2874</v>
      </c>
      <c r="X153" s="1">
        <v>40929</v>
      </c>
      <c r="Y153" t="s">
        <v>34</v>
      </c>
      <c r="Z153" t="e" vm="30">
        <v>#VALUE!</v>
      </c>
      <c r="AA153">
        <v>1540</v>
      </c>
      <c r="AB153" t="e" cm="1" vm="2">
        <f t="array" ref="AB153">_FV(Table1[[#This Row],[State]],"Country/region",TRUE)</f>
        <v>#VALUE!</v>
      </c>
    </row>
    <row r="154" spans="1:28" x14ac:dyDescent="0.35">
      <c r="A154" t="s">
        <v>429</v>
      </c>
      <c r="C154" t="s">
        <v>430</v>
      </c>
      <c r="D154" t="s">
        <v>46</v>
      </c>
      <c r="E154">
        <f>YEAR(Table1[[#This Row],[Order Date]])</f>
        <v>2012</v>
      </c>
      <c r="F154">
        <v>1</v>
      </c>
      <c r="G154">
        <f>MONTH(Table1[[#This Row],[Order Date]])</f>
        <v>1</v>
      </c>
      <c r="H154" s="1">
        <v>40928</v>
      </c>
      <c r="I154">
        <v>38340</v>
      </c>
      <c r="J154" t="s">
        <v>58</v>
      </c>
      <c r="K154">
        <v>36</v>
      </c>
      <c r="L154">
        <v>60.22</v>
      </c>
      <c r="M154" s="2">
        <v>0.02</v>
      </c>
      <c r="N154">
        <v>2167.0500000000002</v>
      </c>
      <c r="O154">
        <v>3.5</v>
      </c>
      <c r="P154">
        <v>684.9</v>
      </c>
      <c r="Q154" s="2">
        <v>0.56999999999999995</v>
      </c>
      <c r="R154" t="s">
        <v>29</v>
      </c>
      <c r="S154" t="s">
        <v>30</v>
      </c>
      <c r="T154" t="s">
        <v>431</v>
      </c>
      <c r="U154" t="s">
        <v>214</v>
      </c>
      <c r="V154" t="s">
        <v>76</v>
      </c>
      <c r="W154">
        <v>5392</v>
      </c>
      <c r="X154" s="1">
        <v>40929</v>
      </c>
      <c r="Y154" t="s">
        <v>34</v>
      </c>
      <c r="Z154" t="e" vm="14">
        <v>#VALUE!</v>
      </c>
      <c r="AA154">
        <v>32771</v>
      </c>
      <c r="AB154" t="e" cm="1" vm="2">
        <f t="array" ref="AB154">_FV(Table1[[#This Row],[State]],"Country/region",TRUE)</f>
        <v>#VALUE!</v>
      </c>
    </row>
    <row r="155" spans="1:28" x14ac:dyDescent="0.35">
      <c r="A155" t="s">
        <v>432</v>
      </c>
      <c r="C155" t="s">
        <v>433</v>
      </c>
      <c r="D155" t="s">
        <v>27</v>
      </c>
      <c r="E155">
        <f>YEAR(Table1[[#This Row],[Order Date]])</f>
        <v>2012</v>
      </c>
      <c r="F155">
        <v>1</v>
      </c>
      <c r="G155">
        <f>MONTH(Table1[[#This Row],[Order Date]])</f>
        <v>1</v>
      </c>
      <c r="H155" s="1">
        <v>40928</v>
      </c>
      <c r="I155">
        <v>44197</v>
      </c>
      <c r="J155" t="s">
        <v>28</v>
      </c>
      <c r="K155">
        <v>27</v>
      </c>
      <c r="L155">
        <v>140.97999999999999</v>
      </c>
      <c r="M155" s="2">
        <v>0.02</v>
      </c>
      <c r="N155">
        <v>3970.33</v>
      </c>
      <c r="O155">
        <v>53.48</v>
      </c>
      <c r="P155">
        <v>-229.79</v>
      </c>
      <c r="Q155" s="2">
        <v>0.65</v>
      </c>
      <c r="R155" t="s">
        <v>48</v>
      </c>
      <c r="S155" t="s">
        <v>73</v>
      </c>
      <c r="T155" t="s">
        <v>434</v>
      </c>
      <c r="U155" t="s">
        <v>154</v>
      </c>
      <c r="V155" t="s">
        <v>68</v>
      </c>
      <c r="W155">
        <v>6237</v>
      </c>
      <c r="X155" s="1">
        <v>40931</v>
      </c>
      <c r="Y155" t="s">
        <v>53</v>
      </c>
      <c r="Z155" t="e" vm="11">
        <v>#VALUE!</v>
      </c>
      <c r="AA155">
        <v>75002</v>
      </c>
      <c r="AB155" t="e" cm="1" vm="2">
        <f t="array" ref="AB155">_FV(Table1[[#This Row],[State]],"Country/region",TRUE)</f>
        <v>#VALUE!</v>
      </c>
    </row>
    <row r="156" spans="1:28" x14ac:dyDescent="0.35">
      <c r="A156" t="s">
        <v>435</v>
      </c>
      <c r="C156" t="s">
        <v>79</v>
      </c>
      <c r="D156" t="s">
        <v>38</v>
      </c>
      <c r="E156">
        <f>YEAR(Table1[[#This Row],[Order Date]])</f>
        <v>2012</v>
      </c>
      <c r="F156">
        <v>1</v>
      </c>
      <c r="G156">
        <f>MONTH(Table1[[#This Row],[Order Date]])</f>
        <v>1</v>
      </c>
      <c r="H156" s="1">
        <v>40929</v>
      </c>
      <c r="I156">
        <v>32800</v>
      </c>
      <c r="J156" t="s">
        <v>39</v>
      </c>
      <c r="K156">
        <v>33</v>
      </c>
      <c r="L156">
        <v>355.98</v>
      </c>
      <c r="M156" s="2">
        <v>0.04</v>
      </c>
      <c r="N156">
        <v>11336.37</v>
      </c>
      <c r="O156">
        <v>58.92</v>
      </c>
      <c r="P156">
        <v>1161.75</v>
      </c>
      <c r="Q156" s="2">
        <v>0.64</v>
      </c>
      <c r="R156" t="s">
        <v>48</v>
      </c>
      <c r="S156" t="s">
        <v>49</v>
      </c>
      <c r="T156" t="s">
        <v>141</v>
      </c>
      <c r="U156" t="s">
        <v>51</v>
      </c>
      <c r="V156" t="s">
        <v>52</v>
      </c>
      <c r="W156">
        <v>4600</v>
      </c>
      <c r="X156" s="1">
        <v>40930</v>
      </c>
      <c r="Y156" t="s">
        <v>53</v>
      </c>
      <c r="Z156" t="e" vm="7">
        <v>#VALUE!</v>
      </c>
      <c r="AA156">
        <v>84117</v>
      </c>
      <c r="AB156" t="e" cm="1" vm="2">
        <f t="array" ref="AB156">_FV(Table1[[#This Row],[State]],"Country/region",TRUE)</f>
        <v>#VALUE!</v>
      </c>
    </row>
    <row r="157" spans="1:28" x14ac:dyDescent="0.35">
      <c r="A157" t="s">
        <v>436</v>
      </c>
      <c r="C157" t="s">
        <v>437</v>
      </c>
      <c r="D157" t="s">
        <v>46</v>
      </c>
      <c r="E157">
        <f>YEAR(Table1[[#This Row],[Order Date]])</f>
        <v>2012</v>
      </c>
      <c r="F157">
        <v>1</v>
      </c>
      <c r="G157">
        <f>MONTH(Table1[[#This Row],[Order Date]])</f>
        <v>1</v>
      </c>
      <c r="H157" s="1">
        <v>40929</v>
      </c>
      <c r="I157">
        <v>35936</v>
      </c>
      <c r="J157" t="s">
        <v>131</v>
      </c>
      <c r="K157">
        <v>40</v>
      </c>
      <c r="L157">
        <v>105.34</v>
      </c>
      <c r="M157" s="2">
        <v>0.03</v>
      </c>
      <c r="N157">
        <v>4152.55</v>
      </c>
      <c r="O157">
        <v>24.49</v>
      </c>
      <c r="P157">
        <v>813.33</v>
      </c>
      <c r="Q157" s="2">
        <v>0.61</v>
      </c>
      <c r="R157" t="s">
        <v>48</v>
      </c>
      <c r="S157" t="s">
        <v>40</v>
      </c>
      <c r="T157" t="s">
        <v>438</v>
      </c>
      <c r="U157" t="s">
        <v>82</v>
      </c>
      <c r="V157" t="s">
        <v>52</v>
      </c>
      <c r="W157">
        <v>5043</v>
      </c>
      <c r="X157" s="1">
        <v>40930</v>
      </c>
      <c r="Y157" t="s">
        <v>34</v>
      </c>
      <c r="Z157" t="e" vm="23">
        <v>#VALUE!</v>
      </c>
      <c r="AA157">
        <v>98198</v>
      </c>
      <c r="AB157" t="e" cm="1" vm="2">
        <f t="array" ref="AB157">_FV(Table1[[#This Row],[State]],"Country/region",TRUE)</f>
        <v>#VALUE!</v>
      </c>
    </row>
    <row r="158" spans="1:28" x14ac:dyDescent="0.35">
      <c r="A158" t="s">
        <v>251</v>
      </c>
      <c r="C158" t="s">
        <v>252</v>
      </c>
      <c r="D158" t="s">
        <v>46</v>
      </c>
      <c r="E158">
        <f>YEAR(Table1[[#This Row],[Order Date]])</f>
        <v>2012</v>
      </c>
      <c r="F158">
        <v>1</v>
      </c>
      <c r="G158">
        <f>MONTH(Table1[[#This Row],[Order Date]])</f>
        <v>1</v>
      </c>
      <c r="H158" s="1">
        <v>40929</v>
      </c>
      <c r="I158">
        <v>38021</v>
      </c>
      <c r="J158" t="s">
        <v>131</v>
      </c>
      <c r="K158">
        <v>16</v>
      </c>
      <c r="L158">
        <v>279.81</v>
      </c>
      <c r="M158" s="2">
        <v>0.04</v>
      </c>
      <c r="N158">
        <v>4407.03</v>
      </c>
      <c r="O158">
        <v>23.19</v>
      </c>
      <c r="P158">
        <v>834.96</v>
      </c>
      <c r="Q158" s="2">
        <v>0.59</v>
      </c>
      <c r="R158" t="s">
        <v>29</v>
      </c>
      <c r="S158" t="s">
        <v>49</v>
      </c>
      <c r="T158" t="s">
        <v>439</v>
      </c>
      <c r="U158" t="s">
        <v>214</v>
      </c>
      <c r="V158" t="s">
        <v>33</v>
      </c>
      <c r="W158">
        <v>5349</v>
      </c>
      <c r="X158" s="1">
        <v>40930</v>
      </c>
      <c r="Y158" t="s">
        <v>53</v>
      </c>
      <c r="Z158" t="e" vm="1">
        <v>#VALUE!</v>
      </c>
      <c r="AA158">
        <v>15122</v>
      </c>
      <c r="AB158" t="e" cm="1" vm="2">
        <f t="array" ref="AB158">_FV(Table1[[#This Row],[State]],"Country/region",TRUE)</f>
        <v>#VALUE!</v>
      </c>
    </row>
    <row r="159" spans="1:28" x14ac:dyDescent="0.35">
      <c r="A159" t="s">
        <v>251</v>
      </c>
      <c r="C159" t="s">
        <v>252</v>
      </c>
      <c r="D159" t="s">
        <v>46</v>
      </c>
      <c r="E159">
        <f>YEAR(Table1[[#This Row],[Order Date]])</f>
        <v>2012</v>
      </c>
      <c r="F159">
        <v>1</v>
      </c>
      <c r="G159">
        <f>MONTH(Table1[[#This Row],[Order Date]])</f>
        <v>1</v>
      </c>
      <c r="H159" s="1">
        <v>40929</v>
      </c>
      <c r="I159">
        <v>38021</v>
      </c>
      <c r="J159" t="s">
        <v>131</v>
      </c>
      <c r="K159">
        <v>36</v>
      </c>
      <c r="L159">
        <v>4.91</v>
      </c>
      <c r="M159" s="2">
        <v>0.02</v>
      </c>
      <c r="N159">
        <v>173.22</v>
      </c>
      <c r="O159">
        <v>0.5</v>
      </c>
      <c r="P159">
        <v>81.77</v>
      </c>
      <c r="Q159" s="2">
        <v>0.36</v>
      </c>
      <c r="R159" t="s">
        <v>29</v>
      </c>
      <c r="S159" t="s">
        <v>30</v>
      </c>
      <c r="T159" t="s">
        <v>440</v>
      </c>
      <c r="U159" t="s">
        <v>210</v>
      </c>
      <c r="V159" t="s">
        <v>33</v>
      </c>
      <c r="W159">
        <v>5350</v>
      </c>
      <c r="X159" s="1">
        <v>40930</v>
      </c>
      <c r="Y159" t="s">
        <v>34</v>
      </c>
      <c r="Z159" t="e" vm="1">
        <v>#VALUE!</v>
      </c>
      <c r="AA159">
        <v>15122</v>
      </c>
      <c r="AB159" t="e" cm="1" vm="2">
        <f t="array" ref="AB159">_FV(Table1[[#This Row],[State]],"Country/region",TRUE)</f>
        <v>#VALUE!</v>
      </c>
    </row>
    <row r="160" spans="1:28" x14ac:dyDescent="0.35">
      <c r="A160" t="s">
        <v>436</v>
      </c>
      <c r="C160" t="s">
        <v>437</v>
      </c>
      <c r="D160" t="s">
        <v>46</v>
      </c>
      <c r="E160">
        <f>YEAR(Table1[[#This Row],[Order Date]])</f>
        <v>2012</v>
      </c>
      <c r="F160">
        <v>1</v>
      </c>
      <c r="G160">
        <f>MONTH(Table1[[#This Row],[Order Date]])</f>
        <v>1</v>
      </c>
      <c r="H160" s="1">
        <v>40929</v>
      </c>
      <c r="I160">
        <v>35936</v>
      </c>
      <c r="J160" t="s">
        <v>131</v>
      </c>
      <c r="K160">
        <v>41</v>
      </c>
      <c r="L160">
        <v>7.84</v>
      </c>
      <c r="M160" s="2">
        <v>0.08</v>
      </c>
      <c r="N160">
        <v>312.26</v>
      </c>
      <c r="O160">
        <v>4.71</v>
      </c>
      <c r="P160">
        <v>-10.384499999999999</v>
      </c>
      <c r="Q160" s="2">
        <v>0.35</v>
      </c>
      <c r="R160" t="s">
        <v>29</v>
      </c>
      <c r="S160" t="s">
        <v>30</v>
      </c>
      <c r="T160" t="s">
        <v>441</v>
      </c>
      <c r="U160" t="s">
        <v>67</v>
      </c>
      <c r="V160" t="s">
        <v>52</v>
      </c>
      <c r="W160">
        <v>5042</v>
      </c>
      <c r="X160" s="1">
        <v>40930</v>
      </c>
      <c r="Y160" t="s">
        <v>34</v>
      </c>
      <c r="Z160" t="e" vm="23">
        <v>#VALUE!</v>
      </c>
      <c r="AA160">
        <v>98198</v>
      </c>
      <c r="AB160" t="e" cm="1" vm="2">
        <f t="array" ref="AB160">_FV(Table1[[#This Row],[State]],"Country/region",TRUE)</f>
        <v>#VALUE!</v>
      </c>
    </row>
    <row r="161" spans="1:28" x14ac:dyDescent="0.35">
      <c r="A161" t="s">
        <v>435</v>
      </c>
      <c r="C161" t="s">
        <v>79</v>
      </c>
      <c r="D161" t="s">
        <v>38</v>
      </c>
      <c r="E161">
        <f>YEAR(Table1[[#This Row],[Order Date]])</f>
        <v>2012</v>
      </c>
      <c r="F161">
        <v>1</v>
      </c>
      <c r="G161">
        <f>MONTH(Table1[[#This Row],[Order Date]])</f>
        <v>1</v>
      </c>
      <c r="H161" s="1">
        <v>40929</v>
      </c>
      <c r="I161">
        <v>32800</v>
      </c>
      <c r="J161" t="s">
        <v>39</v>
      </c>
      <c r="K161">
        <v>19</v>
      </c>
      <c r="L161">
        <v>19.98</v>
      </c>
      <c r="M161" s="2">
        <v>0.09</v>
      </c>
      <c r="N161">
        <v>354.13</v>
      </c>
      <c r="O161">
        <v>8.68</v>
      </c>
      <c r="P161">
        <v>8.7899999999999991</v>
      </c>
      <c r="Q161" s="2">
        <v>0.37</v>
      </c>
      <c r="R161" t="s">
        <v>29</v>
      </c>
      <c r="S161" t="s">
        <v>30</v>
      </c>
      <c r="T161" t="s">
        <v>442</v>
      </c>
      <c r="U161" t="s">
        <v>61</v>
      </c>
      <c r="V161" t="s">
        <v>52</v>
      </c>
      <c r="W161">
        <v>4601</v>
      </c>
      <c r="X161" s="1">
        <v>40930</v>
      </c>
      <c r="Y161" t="s">
        <v>34</v>
      </c>
      <c r="Z161" t="e" vm="7">
        <v>#VALUE!</v>
      </c>
      <c r="AA161">
        <v>84117</v>
      </c>
      <c r="AB161" t="e" cm="1" vm="2">
        <f t="array" ref="AB161">_FV(Table1[[#This Row],[State]],"Country/region",TRUE)</f>
        <v>#VALUE!</v>
      </c>
    </row>
    <row r="162" spans="1:28" x14ac:dyDescent="0.35">
      <c r="A162" t="s">
        <v>443</v>
      </c>
      <c r="C162" t="s">
        <v>444</v>
      </c>
      <c r="D162" t="s">
        <v>38</v>
      </c>
      <c r="E162">
        <f>YEAR(Table1[[#This Row],[Order Date]])</f>
        <v>2012</v>
      </c>
      <c r="F162">
        <v>1</v>
      </c>
      <c r="G162">
        <f>MONTH(Table1[[#This Row],[Order Date]])</f>
        <v>1</v>
      </c>
      <c r="H162" s="1">
        <v>40929</v>
      </c>
      <c r="I162">
        <v>49505</v>
      </c>
      <c r="J162" t="s">
        <v>58</v>
      </c>
      <c r="K162">
        <v>34</v>
      </c>
      <c r="L162">
        <v>9.7799999999999994</v>
      </c>
      <c r="M162" s="2">
        <v>0.04</v>
      </c>
      <c r="N162">
        <v>335.59</v>
      </c>
      <c r="O162">
        <v>1.99</v>
      </c>
      <c r="P162">
        <v>85.83</v>
      </c>
      <c r="Q162" s="2">
        <v>0.43</v>
      </c>
      <c r="R162" t="s">
        <v>96</v>
      </c>
      <c r="S162" t="s">
        <v>139</v>
      </c>
      <c r="T162" t="s">
        <v>445</v>
      </c>
      <c r="U162" t="s">
        <v>102</v>
      </c>
      <c r="V162" t="s">
        <v>33</v>
      </c>
      <c r="W162">
        <v>6937</v>
      </c>
      <c r="X162" s="1">
        <v>40930</v>
      </c>
      <c r="Y162" t="s">
        <v>42</v>
      </c>
      <c r="Z162" t="e" vm="22">
        <v>#VALUE!</v>
      </c>
      <c r="AA162">
        <v>44691</v>
      </c>
      <c r="AB162" t="e" cm="1" vm="2">
        <f t="array" ref="AB162">_FV(Table1[[#This Row],[State]],"Country/region",TRUE)</f>
        <v>#VALUE!</v>
      </c>
    </row>
    <row r="163" spans="1:28" x14ac:dyDescent="0.35">
      <c r="A163" t="s">
        <v>446</v>
      </c>
      <c r="C163" t="s">
        <v>447</v>
      </c>
      <c r="D163" t="s">
        <v>27</v>
      </c>
      <c r="E163">
        <f>YEAR(Table1[[#This Row],[Order Date]])</f>
        <v>2012</v>
      </c>
      <c r="F163">
        <v>1</v>
      </c>
      <c r="G163">
        <f>MONTH(Table1[[#This Row],[Order Date]])</f>
        <v>1</v>
      </c>
      <c r="H163" s="1">
        <v>40929</v>
      </c>
      <c r="I163">
        <v>31138</v>
      </c>
      <c r="J163" t="s">
        <v>28</v>
      </c>
      <c r="K163">
        <v>37</v>
      </c>
      <c r="L163">
        <v>31.76</v>
      </c>
      <c r="M163" s="2">
        <v>0.05</v>
      </c>
      <c r="N163">
        <v>1251.18</v>
      </c>
      <c r="O163">
        <v>45.51</v>
      </c>
      <c r="P163">
        <v>-1756.4404</v>
      </c>
      <c r="Q163" s="2">
        <v>0.65</v>
      </c>
      <c r="R163" t="s">
        <v>48</v>
      </c>
      <c r="S163" t="s">
        <v>73</v>
      </c>
      <c r="T163" t="s">
        <v>448</v>
      </c>
      <c r="U163" t="s">
        <v>75</v>
      </c>
      <c r="V163" t="s">
        <v>33</v>
      </c>
      <c r="W163">
        <v>4370</v>
      </c>
      <c r="X163" s="1">
        <v>40931</v>
      </c>
      <c r="Y163" t="s">
        <v>53</v>
      </c>
      <c r="Z163" t="e" vm="22">
        <v>#VALUE!</v>
      </c>
      <c r="AA163">
        <v>44106</v>
      </c>
      <c r="AB163" t="e" cm="1" vm="2">
        <f t="array" ref="AB163">_FV(Table1[[#This Row],[State]],"Country/region",TRUE)</f>
        <v>#VALUE!</v>
      </c>
    </row>
    <row r="164" spans="1:28" x14ac:dyDescent="0.35">
      <c r="A164" t="s">
        <v>449</v>
      </c>
      <c r="C164" t="s">
        <v>252</v>
      </c>
      <c r="D164" t="s">
        <v>46</v>
      </c>
      <c r="E164">
        <f>YEAR(Table1[[#This Row],[Order Date]])</f>
        <v>2012</v>
      </c>
      <c r="F164">
        <v>1</v>
      </c>
      <c r="G164">
        <f>MONTH(Table1[[#This Row],[Order Date]])</f>
        <v>1</v>
      </c>
      <c r="H164" s="1">
        <v>40929</v>
      </c>
      <c r="I164">
        <v>38021</v>
      </c>
      <c r="J164" t="s">
        <v>131</v>
      </c>
      <c r="K164">
        <v>46</v>
      </c>
      <c r="L164">
        <v>30.44</v>
      </c>
      <c r="M164" s="2">
        <v>0.02</v>
      </c>
      <c r="N164">
        <v>1482.01</v>
      </c>
      <c r="O164">
        <v>1.49</v>
      </c>
      <c r="P164">
        <v>709.32500000000005</v>
      </c>
      <c r="Q164" s="2">
        <v>0.37</v>
      </c>
      <c r="R164" t="s">
        <v>29</v>
      </c>
      <c r="S164" t="s">
        <v>30</v>
      </c>
      <c r="T164" t="s">
        <v>450</v>
      </c>
      <c r="U164" t="s">
        <v>67</v>
      </c>
      <c r="V164" t="s">
        <v>68</v>
      </c>
      <c r="W164">
        <v>5351</v>
      </c>
      <c r="X164" s="1">
        <v>40931</v>
      </c>
      <c r="Y164" t="s">
        <v>34</v>
      </c>
      <c r="Z164" t="e" vm="12">
        <v>#VALUE!</v>
      </c>
      <c r="AA164">
        <v>51106</v>
      </c>
      <c r="AB164" t="e" cm="1" vm="2">
        <f t="array" ref="AB164">_FV(Table1[[#This Row],[State]],"Country/region",TRUE)</f>
        <v>#VALUE!</v>
      </c>
    </row>
    <row r="165" spans="1:28" x14ac:dyDescent="0.35">
      <c r="A165" t="s">
        <v>443</v>
      </c>
      <c r="C165" t="s">
        <v>444</v>
      </c>
      <c r="D165" t="s">
        <v>38</v>
      </c>
      <c r="E165">
        <f>YEAR(Table1[[#This Row],[Order Date]])</f>
        <v>2012</v>
      </c>
      <c r="F165">
        <v>1</v>
      </c>
      <c r="G165">
        <f>MONTH(Table1[[#This Row],[Order Date]])</f>
        <v>1</v>
      </c>
      <c r="H165" s="1">
        <v>40929</v>
      </c>
      <c r="I165">
        <v>49505</v>
      </c>
      <c r="J165" t="s">
        <v>58</v>
      </c>
      <c r="K165">
        <v>12</v>
      </c>
      <c r="L165">
        <v>7.84</v>
      </c>
      <c r="M165" s="2">
        <v>0.04</v>
      </c>
      <c r="N165">
        <v>97.74</v>
      </c>
      <c r="O165">
        <v>4.71</v>
      </c>
      <c r="P165">
        <v>-8.4984999999999999</v>
      </c>
      <c r="Q165" s="2">
        <v>0.35</v>
      </c>
      <c r="R165" t="s">
        <v>29</v>
      </c>
      <c r="S165" t="s">
        <v>30</v>
      </c>
      <c r="T165" t="s">
        <v>441</v>
      </c>
      <c r="U165" t="s">
        <v>67</v>
      </c>
      <c r="V165" t="s">
        <v>33</v>
      </c>
      <c r="W165">
        <v>6936</v>
      </c>
      <c r="X165" s="1">
        <v>40931</v>
      </c>
      <c r="Y165" t="s">
        <v>34</v>
      </c>
      <c r="Z165" t="e" vm="22">
        <v>#VALUE!</v>
      </c>
      <c r="AA165">
        <v>44691</v>
      </c>
      <c r="AB165" t="e" cm="1" vm="2">
        <f t="array" ref="AB165">_FV(Table1[[#This Row],[State]],"Country/region",TRUE)</f>
        <v>#VALUE!</v>
      </c>
    </row>
    <row r="166" spans="1:28" x14ac:dyDescent="0.35">
      <c r="A166" t="s">
        <v>435</v>
      </c>
      <c r="C166" t="s">
        <v>79</v>
      </c>
      <c r="D166" t="s">
        <v>38</v>
      </c>
      <c r="E166">
        <f>YEAR(Table1[[#This Row],[Order Date]])</f>
        <v>2012</v>
      </c>
      <c r="F166">
        <v>1</v>
      </c>
      <c r="G166">
        <f>MONTH(Table1[[#This Row],[Order Date]])</f>
        <v>1</v>
      </c>
      <c r="H166" s="1">
        <v>40929</v>
      </c>
      <c r="I166">
        <v>32800</v>
      </c>
      <c r="J166" t="s">
        <v>39</v>
      </c>
      <c r="K166">
        <v>40</v>
      </c>
      <c r="L166">
        <v>19.98</v>
      </c>
      <c r="M166" s="2">
        <v>7.0000000000000007E-2</v>
      </c>
      <c r="N166">
        <v>751.94</v>
      </c>
      <c r="O166">
        <v>8.68</v>
      </c>
      <c r="P166">
        <v>69.08</v>
      </c>
      <c r="Q166" s="2">
        <v>0.37</v>
      </c>
      <c r="R166" t="s">
        <v>29</v>
      </c>
      <c r="S166" t="s">
        <v>30</v>
      </c>
      <c r="T166" t="s">
        <v>442</v>
      </c>
      <c r="U166" t="s">
        <v>61</v>
      </c>
      <c r="V166" t="s">
        <v>52</v>
      </c>
      <c r="W166">
        <v>4602</v>
      </c>
      <c r="X166" s="1">
        <v>40931</v>
      </c>
      <c r="Y166" t="s">
        <v>34</v>
      </c>
      <c r="Z166" t="e" vm="7">
        <v>#VALUE!</v>
      </c>
      <c r="AA166">
        <v>84117</v>
      </c>
      <c r="AB166" t="e" cm="1" vm="2">
        <f t="array" ref="AB166">_FV(Table1[[#This Row],[State]],"Country/region",TRUE)</f>
        <v>#VALUE!</v>
      </c>
    </row>
    <row r="167" spans="1:28" x14ac:dyDescent="0.35">
      <c r="A167" t="s">
        <v>451</v>
      </c>
      <c r="C167" t="s">
        <v>452</v>
      </c>
      <c r="D167" t="s">
        <v>27</v>
      </c>
      <c r="E167">
        <f>YEAR(Table1[[#This Row],[Order Date]])</f>
        <v>2012</v>
      </c>
      <c r="F167">
        <v>1</v>
      </c>
      <c r="G167">
        <f>MONTH(Table1[[#This Row],[Order Date]])</f>
        <v>1</v>
      </c>
      <c r="H167" s="1">
        <v>40929</v>
      </c>
      <c r="I167">
        <v>37638</v>
      </c>
      <c r="J167" t="s">
        <v>47</v>
      </c>
      <c r="K167">
        <v>33</v>
      </c>
      <c r="L167">
        <v>4.13</v>
      </c>
      <c r="M167" s="2">
        <v>7.0000000000000007E-2</v>
      </c>
      <c r="N167">
        <v>139.97999999999999</v>
      </c>
      <c r="O167">
        <v>6.89</v>
      </c>
      <c r="P167">
        <v>-140.54</v>
      </c>
      <c r="Q167" s="2">
        <v>0.39</v>
      </c>
      <c r="R167" t="s">
        <v>29</v>
      </c>
      <c r="S167" t="s">
        <v>30</v>
      </c>
      <c r="T167" t="s">
        <v>224</v>
      </c>
      <c r="U167" t="s">
        <v>210</v>
      </c>
      <c r="V167" t="s">
        <v>33</v>
      </c>
      <c r="W167">
        <v>5287</v>
      </c>
      <c r="X167" s="1">
        <v>40931</v>
      </c>
      <c r="Y167" t="s">
        <v>34</v>
      </c>
      <c r="Z167" t="e" vm="15">
        <v>#VALUE!</v>
      </c>
      <c r="AA167">
        <v>11787</v>
      </c>
      <c r="AB167" t="e" cm="1" vm="2">
        <f t="array" ref="AB167">_FV(Table1[[#This Row],[State]],"Country/region",TRUE)</f>
        <v>#VALUE!</v>
      </c>
    </row>
    <row r="168" spans="1:28" x14ac:dyDescent="0.35">
      <c r="A168" t="s">
        <v>453</v>
      </c>
      <c r="C168" t="s">
        <v>454</v>
      </c>
      <c r="D168" t="s">
        <v>57</v>
      </c>
      <c r="E168">
        <f>YEAR(Table1[[#This Row],[Order Date]])</f>
        <v>2012</v>
      </c>
      <c r="F168">
        <v>1</v>
      </c>
      <c r="G168">
        <f>MONTH(Table1[[#This Row],[Order Date]])</f>
        <v>1</v>
      </c>
      <c r="H168" s="1">
        <v>40929</v>
      </c>
      <c r="I168">
        <v>52608</v>
      </c>
      <c r="J168" t="s">
        <v>47</v>
      </c>
      <c r="K168">
        <v>36</v>
      </c>
      <c r="L168">
        <v>3.98</v>
      </c>
      <c r="M168" s="2">
        <v>0.05</v>
      </c>
      <c r="N168">
        <v>147.71</v>
      </c>
      <c r="O168">
        <v>0.7</v>
      </c>
      <c r="P168">
        <v>40.04</v>
      </c>
      <c r="Q168" s="2">
        <v>0.52</v>
      </c>
      <c r="R168" t="s">
        <v>29</v>
      </c>
      <c r="S168" t="s">
        <v>59</v>
      </c>
      <c r="T168" t="s">
        <v>455</v>
      </c>
      <c r="U168" t="s">
        <v>88</v>
      </c>
      <c r="V168" t="s">
        <v>76</v>
      </c>
      <c r="W168">
        <v>7378</v>
      </c>
      <c r="X168" s="1">
        <v>40933</v>
      </c>
      <c r="Y168" t="s">
        <v>34</v>
      </c>
      <c r="Z168" t="e" vm="14">
        <v>#VALUE!</v>
      </c>
      <c r="AA168">
        <v>33458</v>
      </c>
      <c r="AB168" t="e" cm="1" vm="2">
        <f t="array" ref="AB168">_FV(Table1[[#This Row],[State]],"Country/region",TRUE)</f>
        <v>#VALUE!</v>
      </c>
    </row>
    <row r="169" spans="1:28" x14ac:dyDescent="0.35">
      <c r="A169" t="s">
        <v>456</v>
      </c>
      <c r="C169" t="s">
        <v>457</v>
      </c>
      <c r="D169" t="s">
        <v>46</v>
      </c>
      <c r="E169">
        <f>YEAR(Table1[[#This Row],[Order Date]])</f>
        <v>2012</v>
      </c>
      <c r="F169">
        <v>1</v>
      </c>
      <c r="G169">
        <f>MONTH(Table1[[#This Row],[Order Date]])</f>
        <v>1</v>
      </c>
      <c r="H169" s="1">
        <v>40929</v>
      </c>
      <c r="I169">
        <v>58759</v>
      </c>
      <c r="J169" t="s">
        <v>47</v>
      </c>
      <c r="K169">
        <v>4</v>
      </c>
      <c r="L169">
        <v>8.01</v>
      </c>
      <c r="M169" s="2">
        <v>0.1</v>
      </c>
      <c r="N169">
        <v>33.44</v>
      </c>
      <c r="O169">
        <v>2.87</v>
      </c>
      <c r="P169">
        <v>-6.88</v>
      </c>
      <c r="Q169" s="2">
        <v>0.4</v>
      </c>
      <c r="R169" t="s">
        <v>29</v>
      </c>
      <c r="S169" t="s">
        <v>59</v>
      </c>
      <c r="T169" t="s">
        <v>373</v>
      </c>
      <c r="U169" t="s">
        <v>61</v>
      </c>
      <c r="V169" t="s">
        <v>52</v>
      </c>
      <c r="W169">
        <v>8219</v>
      </c>
      <c r="X169" s="1">
        <v>40936</v>
      </c>
      <c r="Y169" t="s">
        <v>34</v>
      </c>
      <c r="Z169" t="e" vm="32">
        <v>#VALUE!</v>
      </c>
      <c r="AA169">
        <v>80817</v>
      </c>
      <c r="AB169" t="e" cm="1" vm="2">
        <f t="array" ref="AB169">_FV(Table1[[#This Row],[State]],"Country/region",TRUE)</f>
        <v>#VALUE!</v>
      </c>
    </row>
    <row r="170" spans="1:28" x14ac:dyDescent="0.35">
      <c r="A170" t="s">
        <v>458</v>
      </c>
      <c r="C170" t="s">
        <v>459</v>
      </c>
      <c r="D170" t="s">
        <v>46</v>
      </c>
      <c r="E170">
        <f>YEAR(Table1[[#This Row],[Order Date]])</f>
        <v>2012</v>
      </c>
      <c r="F170">
        <v>1</v>
      </c>
      <c r="G170">
        <f>MONTH(Table1[[#This Row],[Order Date]])</f>
        <v>1</v>
      </c>
      <c r="H170" s="1">
        <v>40930</v>
      </c>
      <c r="I170">
        <v>28225</v>
      </c>
      <c r="J170" t="s">
        <v>58</v>
      </c>
      <c r="K170">
        <v>9</v>
      </c>
      <c r="L170">
        <v>20.28</v>
      </c>
      <c r="M170" s="2">
        <v>0</v>
      </c>
      <c r="N170">
        <v>206.04</v>
      </c>
      <c r="O170">
        <v>14.39</v>
      </c>
      <c r="P170">
        <v>-49.81</v>
      </c>
      <c r="Q170" s="2">
        <v>0.47</v>
      </c>
      <c r="R170" t="s">
        <v>48</v>
      </c>
      <c r="S170" t="s">
        <v>30</v>
      </c>
      <c r="T170" t="s">
        <v>460</v>
      </c>
      <c r="U170" t="s">
        <v>82</v>
      </c>
      <c r="V170" t="s">
        <v>68</v>
      </c>
      <c r="W170">
        <v>3956</v>
      </c>
      <c r="X170" s="1">
        <v>40930</v>
      </c>
      <c r="Y170" t="s">
        <v>34</v>
      </c>
      <c r="Z170" t="e" vm="26">
        <v>#VALUE!</v>
      </c>
      <c r="AA170">
        <v>48601</v>
      </c>
      <c r="AB170" t="e" cm="1" vm="2">
        <f t="array" ref="AB170">_FV(Table1[[#This Row],[State]],"Country/region",TRUE)</f>
        <v>#VALUE!</v>
      </c>
    </row>
    <row r="171" spans="1:28" x14ac:dyDescent="0.35">
      <c r="A171" t="s">
        <v>461</v>
      </c>
      <c r="C171" t="s">
        <v>462</v>
      </c>
      <c r="D171" t="s">
        <v>38</v>
      </c>
      <c r="E171">
        <f>YEAR(Table1[[#This Row],[Order Date]])</f>
        <v>2012</v>
      </c>
      <c r="F171">
        <v>1</v>
      </c>
      <c r="G171">
        <f>MONTH(Table1[[#This Row],[Order Date]])</f>
        <v>1</v>
      </c>
      <c r="H171" s="1">
        <v>40930</v>
      </c>
      <c r="I171">
        <v>53891</v>
      </c>
      <c r="J171" t="s">
        <v>28</v>
      </c>
      <c r="K171">
        <v>36</v>
      </c>
      <c r="L171">
        <v>15.22</v>
      </c>
      <c r="M171" s="2">
        <v>0.02</v>
      </c>
      <c r="N171">
        <v>562.79999999999995</v>
      </c>
      <c r="O171">
        <v>9.73</v>
      </c>
      <c r="P171">
        <v>-17.445499999999999</v>
      </c>
      <c r="Q171" s="2">
        <v>0.36</v>
      </c>
      <c r="R171" t="s">
        <v>29</v>
      </c>
      <c r="S171" t="s">
        <v>30</v>
      </c>
      <c r="T171" t="s">
        <v>463</v>
      </c>
      <c r="U171" t="s">
        <v>67</v>
      </c>
      <c r="V171" t="s">
        <v>68</v>
      </c>
      <c r="W171">
        <v>7535</v>
      </c>
      <c r="X171" s="1">
        <v>40930</v>
      </c>
      <c r="Y171" t="s">
        <v>34</v>
      </c>
      <c r="Z171" t="e" vm="5">
        <v>#VALUE!</v>
      </c>
      <c r="AA171">
        <v>55014</v>
      </c>
      <c r="AB171" t="e" cm="1" vm="2">
        <f t="array" ref="AB171">_FV(Table1[[#This Row],[State]],"Country/region",TRUE)</f>
        <v>#VALUE!</v>
      </c>
    </row>
    <row r="172" spans="1:28" x14ac:dyDescent="0.35">
      <c r="A172" t="s">
        <v>464</v>
      </c>
      <c r="C172" t="s">
        <v>465</v>
      </c>
      <c r="D172" t="s">
        <v>27</v>
      </c>
      <c r="E172">
        <f>YEAR(Table1[[#This Row],[Order Date]])</f>
        <v>2012</v>
      </c>
      <c r="F172">
        <v>1</v>
      </c>
      <c r="G172">
        <f>MONTH(Table1[[#This Row],[Order Date]])</f>
        <v>1</v>
      </c>
      <c r="H172" s="1">
        <v>40930</v>
      </c>
      <c r="I172">
        <v>55360</v>
      </c>
      <c r="J172" t="s">
        <v>131</v>
      </c>
      <c r="K172">
        <v>39</v>
      </c>
      <c r="L172">
        <v>217.85</v>
      </c>
      <c r="M172" s="2">
        <v>0</v>
      </c>
      <c r="N172">
        <v>8865.1</v>
      </c>
      <c r="O172">
        <v>29.1</v>
      </c>
      <c r="P172">
        <v>1517.12</v>
      </c>
      <c r="Q172" s="2">
        <v>0.68</v>
      </c>
      <c r="R172" t="s">
        <v>48</v>
      </c>
      <c r="S172" t="s">
        <v>73</v>
      </c>
      <c r="T172" t="s">
        <v>466</v>
      </c>
      <c r="U172" t="s">
        <v>75</v>
      </c>
      <c r="V172" t="s">
        <v>76</v>
      </c>
      <c r="W172">
        <v>7725</v>
      </c>
      <c r="X172" s="1">
        <v>40931</v>
      </c>
      <c r="Y172" t="s">
        <v>53</v>
      </c>
      <c r="Z172" t="e" vm="14">
        <v>#VALUE!</v>
      </c>
      <c r="AA172">
        <v>33012</v>
      </c>
      <c r="AB172" t="e" cm="1" vm="2">
        <f t="array" ref="AB172">_FV(Table1[[#This Row],[State]],"Country/region",TRUE)</f>
        <v>#VALUE!</v>
      </c>
    </row>
    <row r="173" spans="1:28" x14ac:dyDescent="0.35">
      <c r="A173" t="s">
        <v>467</v>
      </c>
      <c r="C173" t="s">
        <v>462</v>
      </c>
      <c r="D173" t="s">
        <v>38</v>
      </c>
      <c r="E173">
        <f>YEAR(Table1[[#This Row],[Order Date]])</f>
        <v>2012</v>
      </c>
      <c r="F173">
        <v>1</v>
      </c>
      <c r="G173">
        <f>MONTH(Table1[[#This Row],[Order Date]])</f>
        <v>1</v>
      </c>
      <c r="H173" s="1">
        <v>40930</v>
      </c>
      <c r="I173">
        <v>53891</v>
      </c>
      <c r="J173" t="s">
        <v>28</v>
      </c>
      <c r="K173">
        <v>44</v>
      </c>
      <c r="L173">
        <v>92.23</v>
      </c>
      <c r="M173" s="2">
        <v>0.02</v>
      </c>
      <c r="N173">
        <v>4039.72</v>
      </c>
      <c r="O173">
        <v>39.61</v>
      </c>
      <c r="P173">
        <v>-237.6</v>
      </c>
      <c r="Q173" s="2">
        <v>0.67</v>
      </c>
      <c r="R173" t="s">
        <v>48</v>
      </c>
      <c r="S173" t="s">
        <v>80</v>
      </c>
      <c r="T173" t="s">
        <v>468</v>
      </c>
      <c r="U173" t="s">
        <v>82</v>
      </c>
      <c r="V173" t="s">
        <v>76</v>
      </c>
      <c r="W173">
        <v>7537</v>
      </c>
      <c r="X173" s="1">
        <v>40931</v>
      </c>
      <c r="Y173" t="s">
        <v>42</v>
      </c>
      <c r="Z173" t="e" vm="6">
        <v>#VALUE!</v>
      </c>
      <c r="AA173">
        <v>36608</v>
      </c>
      <c r="AB173" t="e" cm="1" vm="2">
        <f t="array" ref="AB173">_FV(Table1[[#This Row],[State]],"Country/region",TRUE)</f>
        <v>#VALUE!</v>
      </c>
    </row>
    <row r="174" spans="1:28" x14ac:dyDescent="0.35">
      <c r="A174" t="s">
        <v>467</v>
      </c>
      <c r="C174" t="s">
        <v>462</v>
      </c>
      <c r="D174" t="s">
        <v>38</v>
      </c>
      <c r="E174">
        <f>YEAR(Table1[[#This Row],[Order Date]])</f>
        <v>2012</v>
      </c>
      <c r="F174">
        <v>1</v>
      </c>
      <c r="G174">
        <f>MONTH(Table1[[#This Row],[Order Date]])</f>
        <v>1</v>
      </c>
      <c r="H174" s="1">
        <v>40930</v>
      </c>
      <c r="I174">
        <v>53891</v>
      </c>
      <c r="J174" t="s">
        <v>28</v>
      </c>
      <c r="K174">
        <v>25</v>
      </c>
      <c r="L174">
        <v>115.99</v>
      </c>
      <c r="M174" s="2">
        <v>0.03</v>
      </c>
      <c r="N174">
        <v>2570.944</v>
      </c>
      <c r="O174">
        <v>5.92</v>
      </c>
      <c r="P174">
        <v>553.35599999999999</v>
      </c>
      <c r="Q174" s="2">
        <v>0.57999999999999996</v>
      </c>
      <c r="R174" t="s">
        <v>96</v>
      </c>
      <c r="S174" t="s">
        <v>30</v>
      </c>
      <c r="T174">
        <v>8890</v>
      </c>
      <c r="U174" t="s">
        <v>105</v>
      </c>
      <c r="V174" t="s">
        <v>76</v>
      </c>
      <c r="W174">
        <v>7538</v>
      </c>
      <c r="X174" s="1">
        <v>40931</v>
      </c>
      <c r="Y174" t="s">
        <v>42</v>
      </c>
      <c r="Z174" t="e" vm="6">
        <v>#VALUE!</v>
      </c>
      <c r="AA174">
        <v>36608</v>
      </c>
      <c r="AB174" t="e" cm="1" vm="2">
        <f t="array" ref="AB174">_FV(Table1[[#This Row],[State]],"Country/region",TRUE)</f>
        <v>#VALUE!</v>
      </c>
    </row>
    <row r="175" spans="1:28" x14ac:dyDescent="0.35">
      <c r="A175" t="s">
        <v>469</v>
      </c>
      <c r="C175" t="s">
        <v>347</v>
      </c>
      <c r="D175" t="s">
        <v>38</v>
      </c>
      <c r="E175">
        <f>YEAR(Table1[[#This Row],[Order Date]])</f>
        <v>2012</v>
      </c>
      <c r="F175">
        <v>1</v>
      </c>
      <c r="G175">
        <f>MONTH(Table1[[#This Row],[Order Date]])</f>
        <v>1</v>
      </c>
      <c r="H175" s="1">
        <v>40930</v>
      </c>
      <c r="I175">
        <v>7815</v>
      </c>
      <c r="J175" t="s">
        <v>58</v>
      </c>
      <c r="K175">
        <v>6</v>
      </c>
      <c r="L175">
        <v>32.979999999999997</v>
      </c>
      <c r="M175" s="2">
        <v>0.09</v>
      </c>
      <c r="N175">
        <v>187.37</v>
      </c>
      <c r="O175">
        <v>5.5</v>
      </c>
      <c r="P175">
        <v>-125.96</v>
      </c>
      <c r="Q175" s="2">
        <v>0.75</v>
      </c>
      <c r="R175" t="s">
        <v>96</v>
      </c>
      <c r="S175" t="s">
        <v>30</v>
      </c>
      <c r="T175" t="s">
        <v>470</v>
      </c>
      <c r="U175" t="s">
        <v>102</v>
      </c>
      <c r="V175" t="s">
        <v>76</v>
      </c>
      <c r="W175">
        <v>1058</v>
      </c>
      <c r="X175" s="1">
        <v>40931</v>
      </c>
      <c r="Y175" t="s">
        <v>34</v>
      </c>
      <c r="Z175" t="e" vm="31">
        <v>#VALUE!</v>
      </c>
      <c r="AA175">
        <v>37664</v>
      </c>
      <c r="AB175" t="e" cm="1" vm="2">
        <f t="array" ref="AB175">_FV(Table1[[#This Row],[State]],"Country/region",TRUE)</f>
        <v>#VALUE!</v>
      </c>
    </row>
    <row r="176" spans="1:28" x14ac:dyDescent="0.35">
      <c r="A176" t="s">
        <v>467</v>
      </c>
      <c r="C176" t="s">
        <v>462</v>
      </c>
      <c r="D176" t="s">
        <v>38</v>
      </c>
      <c r="E176">
        <f>YEAR(Table1[[#This Row],[Order Date]])</f>
        <v>2012</v>
      </c>
      <c r="F176">
        <v>1</v>
      </c>
      <c r="G176">
        <f>MONTH(Table1[[#This Row],[Order Date]])</f>
        <v>1</v>
      </c>
      <c r="H176" s="1">
        <v>40930</v>
      </c>
      <c r="I176">
        <v>53891</v>
      </c>
      <c r="J176" t="s">
        <v>28</v>
      </c>
      <c r="K176">
        <v>27</v>
      </c>
      <c r="L176">
        <v>179.99</v>
      </c>
      <c r="M176" s="2">
        <v>7.0000000000000007E-2</v>
      </c>
      <c r="N176">
        <v>4584.7299999999996</v>
      </c>
      <c r="O176">
        <v>19.989999999999998</v>
      </c>
      <c r="P176">
        <v>812.38</v>
      </c>
      <c r="Q176" s="2">
        <v>0.48</v>
      </c>
      <c r="R176" t="s">
        <v>96</v>
      </c>
      <c r="S176" t="s">
        <v>30</v>
      </c>
      <c r="T176" t="s">
        <v>471</v>
      </c>
      <c r="U176" t="s">
        <v>102</v>
      </c>
      <c r="V176" t="s">
        <v>76</v>
      </c>
      <c r="W176">
        <v>7536</v>
      </c>
      <c r="X176" s="1">
        <v>40931</v>
      </c>
      <c r="Y176" t="s">
        <v>34</v>
      </c>
      <c r="Z176" t="e" vm="6">
        <v>#VALUE!</v>
      </c>
      <c r="AA176">
        <v>36608</v>
      </c>
      <c r="AB176" t="e" cm="1" vm="2">
        <f t="array" ref="AB176">_FV(Table1[[#This Row],[State]],"Country/region",TRUE)</f>
        <v>#VALUE!</v>
      </c>
    </row>
    <row r="177" spans="1:28" x14ac:dyDescent="0.35">
      <c r="A177" t="s">
        <v>472</v>
      </c>
      <c r="C177" t="s">
        <v>473</v>
      </c>
      <c r="D177" t="s">
        <v>46</v>
      </c>
      <c r="E177">
        <f>YEAR(Table1[[#This Row],[Order Date]])</f>
        <v>2012</v>
      </c>
      <c r="F177">
        <v>1</v>
      </c>
      <c r="G177">
        <f>MONTH(Table1[[#This Row],[Order Date]])</f>
        <v>1</v>
      </c>
      <c r="H177" s="1">
        <v>40930</v>
      </c>
      <c r="I177">
        <v>28225</v>
      </c>
      <c r="J177" t="s">
        <v>58</v>
      </c>
      <c r="K177">
        <v>13</v>
      </c>
      <c r="L177">
        <v>80.98</v>
      </c>
      <c r="M177" s="2">
        <v>0.01</v>
      </c>
      <c r="N177">
        <v>1160.5899999999999</v>
      </c>
      <c r="O177">
        <v>35</v>
      </c>
      <c r="P177">
        <v>-330.14</v>
      </c>
      <c r="Q177" s="2">
        <v>0.83</v>
      </c>
      <c r="R177" t="s">
        <v>29</v>
      </c>
      <c r="S177" t="s">
        <v>40</v>
      </c>
      <c r="T177" t="s">
        <v>474</v>
      </c>
      <c r="U177" t="s">
        <v>32</v>
      </c>
      <c r="V177" t="s">
        <v>33</v>
      </c>
      <c r="W177">
        <v>3955</v>
      </c>
      <c r="X177" s="1">
        <v>40932</v>
      </c>
      <c r="Y177" t="s">
        <v>34</v>
      </c>
      <c r="Z177" t="e" vm="22">
        <v>#VALUE!</v>
      </c>
      <c r="AA177">
        <v>44035</v>
      </c>
      <c r="AB177" t="e" cm="1" vm="2">
        <f t="array" ref="AB177">_FV(Table1[[#This Row],[State]],"Country/region",TRUE)</f>
        <v>#VALUE!</v>
      </c>
    </row>
    <row r="178" spans="1:28" x14ac:dyDescent="0.35">
      <c r="A178" t="s">
        <v>464</v>
      </c>
      <c r="C178" t="s">
        <v>465</v>
      </c>
      <c r="D178" t="s">
        <v>27</v>
      </c>
      <c r="E178">
        <f>YEAR(Table1[[#This Row],[Order Date]])</f>
        <v>2012</v>
      </c>
      <c r="F178">
        <v>1</v>
      </c>
      <c r="G178">
        <f>MONTH(Table1[[#This Row],[Order Date]])</f>
        <v>1</v>
      </c>
      <c r="H178" s="1">
        <v>40930</v>
      </c>
      <c r="I178">
        <v>55360</v>
      </c>
      <c r="J178" t="s">
        <v>131</v>
      </c>
      <c r="K178">
        <v>49</v>
      </c>
      <c r="L178">
        <v>2.89</v>
      </c>
      <c r="M178" s="2">
        <v>7.0000000000000007E-2</v>
      </c>
      <c r="N178">
        <v>134.83000000000001</v>
      </c>
      <c r="O178">
        <v>0.5</v>
      </c>
      <c r="P178">
        <v>50.74</v>
      </c>
      <c r="Q178" s="2">
        <v>0.38</v>
      </c>
      <c r="R178" t="s">
        <v>29</v>
      </c>
      <c r="S178" t="s">
        <v>30</v>
      </c>
      <c r="T178" t="s">
        <v>475</v>
      </c>
      <c r="U178" t="s">
        <v>210</v>
      </c>
      <c r="V178" t="s">
        <v>76</v>
      </c>
      <c r="W178">
        <v>7724</v>
      </c>
      <c r="X178" s="1">
        <v>40932</v>
      </c>
      <c r="Y178" t="s">
        <v>34</v>
      </c>
      <c r="Z178" t="e" vm="14">
        <v>#VALUE!</v>
      </c>
      <c r="AA178">
        <v>33012</v>
      </c>
      <c r="AB178" t="e" cm="1" vm="2">
        <f t="array" ref="AB178">_FV(Table1[[#This Row],[State]],"Country/region",TRUE)</f>
        <v>#VALUE!</v>
      </c>
    </row>
    <row r="179" spans="1:28" x14ac:dyDescent="0.35">
      <c r="A179" t="s">
        <v>476</v>
      </c>
      <c r="C179" t="s">
        <v>477</v>
      </c>
      <c r="D179" t="s">
        <v>38</v>
      </c>
      <c r="E179">
        <f>YEAR(Table1[[#This Row],[Order Date]])</f>
        <v>2012</v>
      </c>
      <c r="F179">
        <v>1</v>
      </c>
      <c r="G179">
        <f>MONTH(Table1[[#This Row],[Order Date]])</f>
        <v>1</v>
      </c>
      <c r="H179" s="1">
        <v>40930</v>
      </c>
      <c r="I179">
        <v>13636</v>
      </c>
      <c r="J179" t="s">
        <v>47</v>
      </c>
      <c r="K179">
        <v>32</v>
      </c>
      <c r="L179">
        <v>880.98</v>
      </c>
      <c r="M179" s="2">
        <v>0.02</v>
      </c>
      <c r="N179">
        <v>28180.080000000002</v>
      </c>
      <c r="O179">
        <v>44.55</v>
      </c>
      <c r="P179">
        <v>7513.88</v>
      </c>
      <c r="Q179" s="2">
        <v>0.62</v>
      </c>
      <c r="R179" t="s">
        <v>48</v>
      </c>
      <c r="S179" t="s">
        <v>73</v>
      </c>
      <c r="T179" t="s">
        <v>158</v>
      </c>
      <c r="U179" t="s">
        <v>154</v>
      </c>
      <c r="V179" t="s">
        <v>68</v>
      </c>
      <c r="W179">
        <v>1909</v>
      </c>
      <c r="X179" s="1">
        <v>40934</v>
      </c>
      <c r="Y179" t="s">
        <v>53</v>
      </c>
      <c r="Z179" t="e" vm="5">
        <v>#VALUE!</v>
      </c>
      <c r="AA179">
        <v>56001</v>
      </c>
      <c r="AB179" t="e" cm="1" vm="2">
        <f t="array" ref="AB179">_FV(Table1[[#This Row],[State]],"Country/region",TRUE)</f>
        <v>#VALUE!</v>
      </c>
    </row>
    <row r="180" spans="1:28" x14ac:dyDescent="0.35">
      <c r="A180" t="s">
        <v>478</v>
      </c>
      <c r="C180" t="s">
        <v>479</v>
      </c>
      <c r="D180" t="s">
        <v>57</v>
      </c>
      <c r="E180">
        <f>YEAR(Table1[[#This Row],[Order Date]])</f>
        <v>2012</v>
      </c>
      <c r="F180">
        <v>1</v>
      </c>
      <c r="G180">
        <f>MONTH(Table1[[#This Row],[Order Date]])</f>
        <v>1</v>
      </c>
      <c r="H180" s="1">
        <v>40931</v>
      </c>
      <c r="I180">
        <v>10661</v>
      </c>
      <c r="J180" t="s">
        <v>39</v>
      </c>
      <c r="K180">
        <v>18</v>
      </c>
      <c r="L180">
        <v>6.84</v>
      </c>
      <c r="M180" s="2">
        <v>0</v>
      </c>
      <c r="N180">
        <v>136.41</v>
      </c>
      <c r="O180">
        <v>8.3699999999999992</v>
      </c>
      <c r="P180">
        <v>-99.34</v>
      </c>
      <c r="Q180" s="2">
        <v>0.57999999999999996</v>
      </c>
      <c r="R180" t="s">
        <v>29</v>
      </c>
      <c r="S180" t="s">
        <v>139</v>
      </c>
      <c r="T180" t="s">
        <v>480</v>
      </c>
      <c r="U180" t="s">
        <v>481</v>
      </c>
      <c r="V180" t="s">
        <v>68</v>
      </c>
      <c r="W180">
        <v>1481</v>
      </c>
      <c r="X180" s="1">
        <v>40932</v>
      </c>
      <c r="Y180" t="s">
        <v>34</v>
      </c>
      <c r="Z180" t="e" vm="40">
        <v>#VALUE!</v>
      </c>
      <c r="AA180">
        <v>67114</v>
      </c>
      <c r="AB180" t="e" cm="1" vm="2">
        <f t="array" ref="AB180">_FV(Table1[[#This Row],[State]],"Country/region",TRUE)</f>
        <v>#VALUE!</v>
      </c>
    </row>
    <row r="181" spans="1:28" x14ac:dyDescent="0.35">
      <c r="A181" t="s">
        <v>483</v>
      </c>
      <c r="C181" t="s">
        <v>479</v>
      </c>
      <c r="D181" t="s">
        <v>57</v>
      </c>
      <c r="E181">
        <f>YEAR(Table1[[#This Row],[Order Date]])</f>
        <v>2012</v>
      </c>
      <c r="F181">
        <v>1</v>
      </c>
      <c r="G181">
        <f>MONTH(Table1[[#This Row],[Order Date]])</f>
        <v>1</v>
      </c>
      <c r="H181" s="1">
        <v>40931</v>
      </c>
      <c r="I181">
        <v>10661</v>
      </c>
      <c r="J181" t="s">
        <v>39</v>
      </c>
      <c r="K181">
        <v>42</v>
      </c>
      <c r="L181">
        <v>30.98</v>
      </c>
      <c r="M181" s="2">
        <v>7.0000000000000007E-2</v>
      </c>
      <c r="N181">
        <v>1312.65</v>
      </c>
      <c r="O181">
        <v>5.76</v>
      </c>
      <c r="P181">
        <v>488.31</v>
      </c>
      <c r="Q181" s="2">
        <v>0.4</v>
      </c>
      <c r="R181" t="s">
        <v>29</v>
      </c>
      <c r="S181" t="s">
        <v>30</v>
      </c>
      <c r="T181" t="s">
        <v>145</v>
      </c>
      <c r="U181" t="s">
        <v>61</v>
      </c>
      <c r="V181" t="s">
        <v>76</v>
      </c>
      <c r="W181">
        <v>1482</v>
      </c>
      <c r="X181" s="1">
        <v>40933</v>
      </c>
      <c r="Y181" t="s">
        <v>34</v>
      </c>
      <c r="Z181" t="e" vm="18">
        <v>#VALUE!</v>
      </c>
      <c r="AA181">
        <v>20190</v>
      </c>
      <c r="AB181" t="e" cm="1" vm="2">
        <f t="array" ref="AB181">_FV(Table1[[#This Row],[State]],"Country/region",TRUE)</f>
        <v>#VALUE!</v>
      </c>
    </row>
    <row r="182" spans="1:28" x14ac:dyDescent="0.35">
      <c r="A182" t="s">
        <v>484</v>
      </c>
      <c r="C182" t="s">
        <v>485</v>
      </c>
      <c r="D182" t="s">
        <v>27</v>
      </c>
      <c r="E182">
        <f>YEAR(Table1[[#This Row],[Order Date]])</f>
        <v>2012</v>
      </c>
      <c r="F182">
        <v>1</v>
      </c>
      <c r="G182">
        <f>MONTH(Table1[[#This Row],[Order Date]])</f>
        <v>1</v>
      </c>
      <c r="H182" s="1">
        <v>40931</v>
      </c>
      <c r="I182">
        <v>24802</v>
      </c>
      <c r="J182" t="s">
        <v>131</v>
      </c>
      <c r="K182">
        <v>18</v>
      </c>
      <c r="L182">
        <v>73.98</v>
      </c>
      <c r="M182" s="2">
        <v>0.01</v>
      </c>
      <c r="N182">
        <v>1383.2</v>
      </c>
      <c r="O182">
        <v>12.14</v>
      </c>
      <c r="P182">
        <v>-23.44</v>
      </c>
      <c r="Q182" s="2">
        <v>0.67</v>
      </c>
      <c r="R182" t="s">
        <v>96</v>
      </c>
      <c r="S182" t="s">
        <v>30</v>
      </c>
      <c r="T182" t="s">
        <v>486</v>
      </c>
      <c r="U182" t="s">
        <v>102</v>
      </c>
      <c r="V182" t="s">
        <v>52</v>
      </c>
      <c r="W182">
        <v>3485</v>
      </c>
      <c r="X182" s="1">
        <v>40933</v>
      </c>
      <c r="Y182" t="s">
        <v>34</v>
      </c>
      <c r="Z182" t="e" vm="23">
        <v>#VALUE!</v>
      </c>
      <c r="AA182">
        <v>98444</v>
      </c>
      <c r="AB182" t="e" cm="1" vm="2">
        <f t="array" ref="AB182">_FV(Table1[[#This Row],[State]],"Country/region",TRUE)</f>
        <v>#VALUE!</v>
      </c>
    </row>
    <row r="183" spans="1:28" x14ac:dyDescent="0.35">
      <c r="A183" t="s">
        <v>487</v>
      </c>
      <c r="C183" t="s">
        <v>488</v>
      </c>
      <c r="D183" t="s">
        <v>46</v>
      </c>
      <c r="E183">
        <f>YEAR(Table1[[#This Row],[Order Date]])</f>
        <v>2012</v>
      </c>
      <c r="F183">
        <v>1</v>
      </c>
      <c r="G183">
        <f>MONTH(Table1[[#This Row],[Order Date]])</f>
        <v>1</v>
      </c>
      <c r="H183" s="1">
        <v>40932</v>
      </c>
      <c r="I183">
        <v>19234</v>
      </c>
      <c r="J183" t="s">
        <v>28</v>
      </c>
      <c r="K183">
        <v>24</v>
      </c>
      <c r="L183">
        <v>14.42</v>
      </c>
      <c r="M183" s="2">
        <v>0.01</v>
      </c>
      <c r="N183">
        <v>359.65</v>
      </c>
      <c r="O183">
        <v>6.75</v>
      </c>
      <c r="P183">
        <v>-11.15</v>
      </c>
      <c r="Q183" s="2">
        <v>0.52</v>
      </c>
      <c r="R183" t="s">
        <v>29</v>
      </c>
      <c r="S183" t="s">
        <v>80</v>
      </c>
      <c r="T183" t="s">
        <v>282</v>
      </c>
      <c r="U183" t="s">
        <v>214</v>
      </c>
      <c r="V183" t="s">
        <v>52</v>
      </c>
      <c r="W183">
        <v>2664</v>
      </c>
      <c r="X183" s="1">
        <v>40932</v>
      </c>
      <c r="Y183" t="s">
        <v>34</v>
      </c>
      <c r="Z183" t="e" vm="32">
        <v>#VALUE!</v>
      </c>
      <c r="AA183">
        <v>80033</v>
      </c>
      <c r="AB183" t="e" cm="1" vm="2">
        <f t="array" ref="AB183">_FV(Table1[[#This Row],[State]],"Country/region",TRUE)</f>
        <v>#VALUE!</v>
      </c>
    </row>
    <row r="184" spans="1:28" x14ac:dyDescent="0.35">
      <c r="A184" t="s">
        <v>489</v>
      </c>
      <c r="C184" t="s">
        <v>490</v>
      </c>
      <c r="D184" t="s">
        <v>27</v>
      </c>
      <c r="E184">
        <f>YEAR(Table1[[#This Row],[Order Date]])</f>
        <v>2012</v>
      </c>
      <c r="F184">
        <v>1</v>
      </c>
      <c r="G184">
        <f>MONTH(Table1[[#This Row],[Order Date]])</f>
        <v>1</v>
      </c>
      <c r="H184" s="1">
        <v>40932</v>
      </c>
      <c r="I184">
        <v>29319</v>
      </c>
      <c r="J184" t="s">
        <v>47</v>
      </c>
      <c r="K184">
        <v>30</v>
      </c>
      <c r="L184">
        <v>238.4</v>
      </c>
      <c r="M184" s="2">
        <v>0.1</v>
      </c>
      <c r="N184">
        <v>6654.39</v>
      </c>
      <c r="O184">
        <v>24.49</v>
      </c>
      <c r="P184">
        <v>1151.69</v>
      </c>
      <c r="Q184" s="2"/>
      <c r="R184" t="s">
        <v>48</v>
      </c>
      <c r="S184" t="s">
        <v>40</v>
      </c>
      <c r="T184" t="s">
        <v>491</v>
      </c>
      <c r="U184" t="s">
        <v>51</v>
      </c>
      <c r="V184" t="s">
        <v>68</v>
      </c>
      <c r="W184">
        <v>4125</v>
      </c>
      <c r="X184" s="1">
        <v>40934</v>
      </c>
      <c r="Y184" t="s">
        <v>34</v>
      </c>
      <c r="Z184" t="e" vm="38">
        <v>#VALUE!</v>
      </c>
      <c r="AA184">
        <v>47591</v>
      </c>
      <c r="AB184" t="e" cm="1" vm="2">
        <f t="array" ref="AB184">_FV(Table1[[#This Row],[State]],"Country/region",TRUE)</f>
        <v>#VALUE!</v>
      </c>
    </row>
    <row r="185" spans="1:28" x14ac:dyDescent="0.35">
      <c r="A185" t="s">
        <v>492</v>
      </c>
      <c r="C185" t="s">
        <v>493</v>
      </c>
      <c r="D185" t="s">
        <v>38</v>
      </c>
      <c r="E185">
        <f>YEAR(Table1[[#This Row],[Order Date]])</f>
        <v>2012</v>
      </c>
      <c r="F185">
        <v>1</v>
      </c>
      <c r="G185">
        <f>MONTH(Table1[[#This Row],[Order Date]])</f>
        <v>1</v>
      </c>
      <c r="H185" s="1">
        <v>40932</v>
      </c>
      <c r="I185">
        <v>58277</v>
      </c>
      <c r="J185" t="s">
        <v>131</v>
      </c>
      <c r="K185">
        <v>23</v>
      </c>
      <c r="L185">
        <v>11.7</v>
      </c>
      <c r="M185" s="2">
        <v>0.01</v>
      </c>
      <c r="N185">
        <v>294.68</v>
      </c>
      <c r="O185">
        <v>6.96</v>
      </c>
      <c r="P185">
        <v>-23.35</v>
      </c>
      <c r="Q185" s="2">
        <v>0.5</v>
      </c>
      <c r="R185" t="s">
        <v>29</v>
      </c>
      <c r="S185" t="s">
        <v>80</v>
      </c>
      <c r="T185" t="s">
        <v>494</v>
      </c>
      <c r="U185" t="s">
        <v>214</v>
      </c>
      <c r="V185" t="s">
        <v>68</v>
      </c>
      <c r="W185">
        <v>8148</v>
      </c>
      <c r="X185" s="1">
        <v>40934</v>
      </c>
      <c r="Y185" t="s">
        <v>34</v>
      </c>
      <c r="Z185" t="e" vm="25">
        <v>#VALUE!</v>
      </c>
      <c r="AA185">
        <v>53132</v>
      </c>
      <c r="AB185" t="e" cm="1" vm="2">
        <f t="array" ref="AB185">_FV(Table1[[#This Row],[State]],"Country/region",TRUE)</f>
        <v>#VALUE!</v>
      </c>
    </row>
    <row r="186" spans="1:28" x14ac:dyDescent="0.35">
      <c r="A186" t="s">
        <v>489</v>
      </c>
      <c r="C186" t="s">
        <v>490</v>
      </c>
      <c r="D186" t="s">
        <v>27</v>
      </c>
      <c r="E186">
        <f>YEAR(Table1[[#This Row],[Order Date]])</f>
        <v>2012</v>
      </c>
      <c r="F186">
        <v>1</v>
      </c>
      <c r="G186">
        <f>MONTH(Table1[[#This Row],[Order Date]])</f>
        <v>1</v>
      </c>
      <c r="H186" s="1">
        <v>40932</v>
      </c>
      <c r="I186">
        <v>29319</v>
      </c>
      <c r="J186" t="s">
        <v>47</v>
      </c>
      <c r="K186">
        <v>21</v>
      </c>
      <c r="L186">
        <v>199.99</v>
      </c>
      <c r="M186" s="2">
        <v>0.03</v>
      </c>
      <c r="N186">
        <v>4429.6899999999996</v>
      </c>
      <c r="O186">
        <v>24.49</v>
      </c>
      <c r="P186">
        <v>983.55</v>
      </c>
      <c r="Q186" s="2">
        <v>0.46</v>
      </c>
      <c r="R186" t="s">
        <v>96</v>
      </c>
      <c r="S186" t="s">
        <v>40</v>
      </c>
      <c r="T186" t="s">
        <v>495</v>
      </c>
      <c r="U186" t="s">
        <v>192</v>
      </c>
      <c r="V186" t="s">
        <v>68</v>
      </c>
      <c r="W186">
        <v>4126</v>
      </c>
      <c r="X186" s="1">
        <v>40934</v>
      </c>
      <c r="Y186" t="s">
        <v>42</v>
      </c>
      <c r="Z186" t="e" vm="38">
        <v>#VALUE!</v>
      </c>
      <c r="AA186">
        <v>47591</v>
      </c>
      <c r="AB186" t="e" cm="1" vm="2">
        <f t="array" ref="AB186">_FV(Table1[[#This Row],[State]],"Country/region",TRUE)</f>
        <v>#VALUE!</v>
      </c>
    </row>
    <row r="187" spans="1:28" x14ac:dyDescent="0.35">
      <c r="A187" t="s">
        <v>496</v>
      </c>
      <c r="C187" t="s">
        <v>497</v>
      </c>
      <c r="D187" t="s">
        <v>27</v>
      </c>
      <c r="E187">
        <f>YEAR(Table1[[#This Row],[Order Date]])</f>
        <v>2012</v>
      </c>
      <c r="F187">
        <v>1</v>
      </c>
      <c r="G187">
        <f>MONTH(Table1[[#This Row],[Order Date]])</f>
        <v>1</v>
      </c>
      <c r="H187" s="1">
        <v>40932</v>
      </c>
      <c r="I187">
        <v>33025</v>
      </c>
      <c r="J187" t="s">
        <v>47</v>
      </c>
      <c r="K187">
        <v>5</v>
      </c>
      <c r="L187">
        <v>67.84</v>
      </c>
      <c r="M187" s="2">
        <v>0.08</v>
      </c>
      <c r="N187">
        <v>318.31</v>
      </c>
      <c r="O187">
        <v>0.99</v>
      </c>
      <c r="P187">
        <v>-19.059999999999999</v>
      </c>
      <c r="Q187" s="2">
        <v>0.57999999999999996</v>
      </c>
      <c r="R187" t="s">
        <v>29</v>
      </c>
      <c r="S187" t="s">
        <v>30</v>
      </c>
      <c r="T187" t="s">
        <v>498</v>
      </c>
      <c r="U187" t="s">
        <v>214</v>
      </c>
      <c r="V187" t="s">
        <v>33</v>
      </c>
      <c r="W187">
        <v>4639</v>
      </c>
      <c r="X187" s="1">
        <v>40937</v>
      </c>
      <c r="Y187" t="s">
        <v>34</v>
      </c>
      <c r="Z187" t="e" vm="24">
        <v>#VALUE!</v>
      </c>
      <c r="AA187">
        <v>7002</v>
      </c>
      <c r="AB187" t="e" cm="1" vm="2">
        <f t="array" ref="AB187">_FV(Table1[[#This Row],[State]],"Country/region",TRUE)</f>
        <v>#VALUE!</v>
      </c>
    </row>
    <row r="188" spans="1:28" x14ac:dyDescent="0.35">
      <c r="A188" t="s">
        <v>499</v>
      </c>
      <c r="C188" t="s">
        <v>255</v>
      </c>
      <c r="D188" t="s">
        <v>46</v>
      </c>
      <c r="E188">
        <f>YEAR(Table1[[#This Row],[Order Date]])</f>
        <v>2012</v>
      </c>
      <c r="F188">
        <v>1</v>
      </c>
      <c r="G188">
        <f>MONTH(Table1[[#This Row],[Order Date]])</f>
        <v>1</v>
      </c>
      <c r="H188" s="1">
        <v>40933</v>
      </c>
      <c r="I188">
        <v>7043</v>
      </c>
      <c r="J188" t="s">
        <v>58</v>
      </c>
      <c r="K188">
        <v>4</v>
      </c>
      <c r="L188">
        <v>1.74</v>
      </c>
      <c r="M188" s="2">
        <v>0.06</v>
      </c>
      <c r="N188">
        <v>11.08</v>
      </c>
      <c r="O188">
        <v>4.08</v>
      </c>
      <c r="P188">
        <v>-8.93</v>
      </c>
      <c r="Q188" s="2">
        <v>0.53</v>
      </c>
      <c r="R188" t="s">
        <v>48</v>
      </c>
      <c r="S188" t="s">
        <v>139</v>
      </c>
      <c r="T188" t="s">
        <v>500</v>
      </c>
      <c r="U188" t="s">
        <v>82</v>
      </c>
      <c r="V188" t="s">
        <v>52</v>
      </c>
      <c r="W188">
        <v>970</v>
      </c>
      <c r="X188" s="1">
        <v>40934</v>
      </c>
      <c r="Y188" t="s">
        <v>34</v>
      </c>
      <c r="Z188" t="e" vm="4">
        <v>#VALUE!</v>
      </c>
      <c r="AA188">
        <v>94025</v>
      </c>
      <c r="AB188" t="e" cm="1" vm="2">
        <f t="array" ref="AB188">_FV(Table1[[#This Row],[State]],"Country/region",TRUE)</f>
        <v>#VALUE!</v>
      </c>
    </row>
    <row r="189" spans="1:28" x14ac:dyDescent="0.35">
      <c r="A189" t="s">
        <v>163</v>
      </c>
      <c r="C189" t="s">
        <v>501</v>
      </c>
      <c r="D189" t="s">
        <v>57</v>
      </c>
      <c r="E189">
        <f>YEAR(Table1[[#This Row],[Order Date]])</f>
        <v>2012</v>
      </c>
      <c r="F189">
        <v>1</v>
      </c>
      <c r="G189">
        <f>MONTH(Table1[[#This Row],[Order Date]])</f>
        <v>1</v>
      </c>
      <c r="H189" s="1">
        <v>40933</v>
      </c>
      <c r="I189">
        <v>12869</v>
      </c>
      <c r="J189" t="s">
        <v>39</v>
      </c>
      <c r="K189">
        <v>15</v>
      </c>
      <c r="L189">
        <v>125.99</v>
      </c>
      <c r="M189" s="2">
        <v>0.1</v>
      </c>
      <c r="N189">
        <v>1532.482</v>
      </c>
      <c r="O189">
        <v>8.99</v>
      </c>
      <c r="P189">
        <v>-42.999000000000002</v>
      </c>
      <c r="Q189" s="2">
        <v>0.56999999999999995</v>
      </c>
      <c r="R189" t="s">
        <v>96</v>
      </c>
      <c r="S189" t="s">
        <v>30</v>
      </c>
      <c r="T189" t="s">
        <v>502</v>
      </c>
      <c r="U189" t="s">
        <v>105</v>
      </c>
      <c r="V189" t="s">
        <v>76</v>
      </c>
      <c r="W189">
        <v>1797</v>
      </c>
      <c r="X189" s="1">
        <v>40936</v>
      </c>
      <c r="Y189" t="s">
        <v>34</v>
      </c>
      <c r="Z189" t="e" vm="19">
        <v>#VALUE!</v>
      </c>
      <c r="AA189">
        <v>29915</v>
      </c>
      <c r="AB189" t="e" cm="1" vm="2">
        <f t="array" ref="AB189">_FV(Table1[[#This Row],[State]],"Country/region",TRUE)</f>
        <v>#VALUE!</v>
      </c>
    </row>
    <row r="190" spans="1:28" x14ac:dyDescent="0.35">
      <c r="A190" t="s">
        <v>429</v>
      </c>
      <c r="C190" t="s">
        <v>430</v>
      </c>
      <c r="D190" t="s">
        <v>46</v>
      </c>
      <c r="E190">
        <f>YEAR(Table1[[#This Row],[Order Date]])</f>
        <v>2012</v>
      </c>
      <c r="F190">
        <v>1</v>
      </c>
      <c r="G190">
        <f>MONTH(Table1[[#This Row],[Order Date]])</f>
        <v>1</v>
      </c>
      <c r="H190" s="1">
        <v>40934</v>
      </c>
      <c r="I190">
        <v>24544</v>
      </c>
      <c r="J190" t="s">
        <v>28</v>
      </c>
      <c r="K190">
        <v>15</v>
      </c>
      <c r="L190">
        <v>25.98</v>
      </c>
      <c r="M190" s="2">
        <v>0.03</v>
      </c>
      <c r="N190">
        <v>403.71</v>
      </c>
      <c r="O190">
        <v>14.36</v>
      </c>
      <c r="P190">
        <v>-97.47</v>
      </c>
      <c r="Q190" s="2">
        <v>0.6</v>
      </c>
      <c r="R190" t="s">
        <v>48</v>
      </c>
      <c r="S190" t="s">
        <v>49</v>
      </c>
      <c r="T190" t="s">
        <v>503</v>
      </c>
      <c r="U190" t="s">
        <v>51</v>
      </c>
      <c r="V190" t="s">
        <v>76</v>
      </c>
      <c r="W190">
        <v>3437</v>
      </c>
      <c r="X190" s="1">
        <v>40935</v>
      </c>
      <c r="Y190" t="s">
        <v>53</v>
      </c>
      <c r="Z190" t="e" vm="14">
        <v>#VALUE!</v>
      </c>
      <c r="AA190">
        <v>32771</v>
      </c>
      <c r="AB190" t="e" cm="1" vm="2">
        <f t="array" ref="AB190">_FV(Table1[[#This Row],[State]],"Country/region",TRUE)</f>
        <v>#VALUE!</v>
      </c>
    </row>
    <row r="191" spans="1:28" x14ac:dyDescent="0.35">
      <c r="A191" t="s">
        <v>504</v>
      </c>
      <c r="C191" t="s">
        <v>505</v>
      </c>
      <c r="D191" t="s">
        <v>57</v>
      </c>
      <c r="E191">
        <f>YEAR(Table1[[#This Row],[Order Date]])</f>
        <v>2012</v>
      </c>
      <c r="F191">
        <v>1</v>
      </c>
      <c r="G191">
        <f>MONTH(Table1[[#This Row],[Order Date]])</f>
        <v>1</v>
      </c>
      <c r="H191" s="1">
        <v>40934</v>
      </c>
      <c r="I191">
        <v>20422</v>
      </c>
      <c r="J191" t="s">
        <v>28</v>
      </c>
      <c r="K191">
        <v>30</v>
      </c>
      <c r="L191">
        <v>14.34</v>
      </c>
      <c r="M191" s="2">
        <v>0.03</v>
      </c>
      <c r="N191">
        <v>447.33</v>
      </c>
      <c r="O191">
        <v>5</v>
      </c>
      <c r="P191">
        <v>115.21</v>
      </c>
      <c r="Q191" s="2">
        <v>0.49</v>
      </c>
      <c r="R191" t="s">
        <v>48</v>
      </c>
      <c r="S191" t="s">
        <v>139</v>
      </c>
      <c r="T191" t="s">
        <v>506</v>
      </c>
      <c r="U191" t="s">
        <v>82</v>
      </c>
      <c r="V191" t="s">
        <v>68</v>
      </c>
      <c r="W191">
        <v>2830</v>
      </c>
      <c r="X191" s="1">
        <v>40935</v>
      </c>
      <c r="Y191" t="s">
        <v>34</v>
      </c>
      <c r="Z191" t="e" vm="12">
        <v>#VALUE!</v>
      </c>
      <c r="AA191">
        <v>52761</v>
      </c>
      <c r="AB191" t="e" cm="1" vm="2">
        <f t="array" ref="AB191">_FV(Table1[[#This Row],[State]],"Country/region",TRUE)</f>
        <v>#VALUE!</v>
      </c>
    </row>
    <row r="192" spans="1:28" x14ac:dyDescent="0.35">
      <c r="A192" t="s">
        <v>429</v>
      </c>
      <c r="C192" t="s">
        <v>430</v>
      </c>
      <c r="D192" t="s">
        <v>46</v>
      </c>
      <c r="E192">
        <f>YEAR(Table1[[#This Row],[Order Date]])</f>
        <v>2012</v>
      </c>
      <c r="F192">
        <v>1</v>
      </c>
      <c r="G192">
        <f>MONTH(Table1[[#This Row],[Order Date]])</f>
        <v>1</v>
      </c>
      <c r="H192" s="1">
        <v>40934</v>
      </c>
      <c r="I192">
        <v>24544</v>
      </c>
      <c r="J192" t="s">
        <v>28</v>
      </c>
      <c r="K192">
        <v>39</v>
      </c>
      <c r="L192">
        <v>32.479999999999997</v>
      </c>
      <c r="M192" s="2">
        <v>0.1</v>
      </c>
      <c r="N192">
        <v>1243.45</v>
      </c>
      <c r="O192">
        <v>35</v>
      </c>
      <c r="P192">
        <v>-1212.55</v>
      </c>
      <c r="Q192" s="2">
        <v>0.81</v>
      </c>
      <c r="R192" t="s">
        <v>29</v>
      </c>
      <c r="S192" t="s">
        <v>40</v>
      </c>
      <c r="T192" t="s">
        <v>507</v>
      </c>
      <c r="U192" t="s">
        <v>32</v>
      </c>
      <c r="V192" t="s">
        <v>76</v>
      </c>
      <c r="W192">
        <v>3438</v>
      </c>
      <c r="X192" s="1">
        <v>40935</v>
      </c>
      <c r="Y192" t="s">
        <v>34</v>
      </c>
      <c r="Z192" t="e" vm="14">
        <v>#VALUE!</v>
      </c>
      <c r="AA192">
        <v>32771</v>
      </c>
      <c r="AB192" t="e" cm="1" vm="2">
        <f t="array" ref="AB192">_FV(Table1[[#This Row],[State]],"Country/region",TRUE)</f>
        <v>#VALUE!</v>
      </c>
    </row>
    <row r="193" spans="1:28" x14ac:dyDescent="0.35">
      <c r="A193" t="s">
        <v>508</v>
      </c>
      <c r="C193" t="s">
        <v>430</v>
      </c>
      <c r="D193" t="s">
        <v>46</v>
      </c>
      <c r="E193">
        <f>YEAR(Table1[[#This Row],[Order Date]])</f>
        <v>2012</v>
      </c>
      <c r="F193">
        <v>1</v>
      </c>
      <c r="G193">
        <f>MONTH(Table1[[#This Row],[Order Date]])</f>
        <v>1</v>
      </c>
      <c r="H193" s="1">
        <v>40934</v>
      </c>
      <c r="I193">
        <v>24544</v>
      </c>
      <c r="J193" t="s">
        <v>28</v>
      </c>
      <c r="K193">
        <v>31</v>
      </c>
      <c r="L193">
        <v>150.97999999999999</v>
      </c>
      <c r="M193" s="2">
        <v>0.08</v>
      </c>
      <c r="N193">
        <v>4587.3</v>
      </c>
      <c r="O193">
        <v>13.99</v>
      </c>
      <c r="P193">
        <v>1771.15</v>
      </c>
      <c r="Q193" s="2">
        <v>0.38</v>
      </c>
      <c r="R193" t="s">
        <v>96</v>
      </c>
      <c r="S193" t="s">
        <v>80</v>
      </c>
      <c r="T193" t="s">
        <v>509</v>
      </c>
      <c r="U193" t="s">
        <v>98</v>
      </c>
      <c r="V193" t="s">
        <v>76</v>
      </c>
      <c r="W193">
        <v>3436</v>
      </c>
      <c r="X193" s="1">
        <v>40935</v>
      </c>
      <c r="Y193" t="s">
        <v>42</v>
      </c>
      <c r="Z193" t="e" vm="14">
        <v>#VALUE!</v>
      </c>
      <c r="AA193">
        <v>33710</v>
      </c>
      <c r="AB193" t="e" cm="1" vm="2">
        <f t="array" ref="AB193">_FV(Table1[[#This Row],[State]],"Country/region",TRUE)</f>
        <v>#VALUE!</v>
      </c>
    </row>
    <row r="194" spans="1:28" x14ac:dyDescent="0.35">
      <c r="A194" t="s">
        <v>510</v>
      </c>
      <c r="C194" t="s">
        <v>511</v>
      </c>
      <c r="D194" t="s">
        <v>27</v>
      </c>
      <c r="E194">
        <f>YEAR(Table1[[#This Row],[Order Date]])</f>
        <v>2012</v>
      </c>
      <c r="F194">
        <v>1</v>
      </c>
      <c r="G194">
        <f>MONTH(Table1[[#This Row],[Order Date]])</f>
        <v>1</v>
      </c>
      <c r="H194" s="1">
        <v>40934</v>
      </c>
      <c r="I194">
        <v>55937</v>
      </c>
      <c r="J194" t="s">
        <v>131</v>
      </c>
      <c r="K194">
        <v>24</v>
      </c>
      <c r="L194">
        <v>376.13</v>
      </c>
      <c r="M194" s="2">
        <v>0.06</v>
      </c>
      <c r="N194">
        <v>7332.0879999999997</v>
      </c>
      <c r="O194">
        <v>85.63</v>
      </c>
      <c r="P194">
        <v>53.79</v>
      </c>
      <c r="Q194" s="2">
        <v>0.74</v>
      </c>
      <c r="R194" t="s">
        <v>48</v>
      </c>
      <c r="S194" t="s">
        <v>73</v>
      </c>
      <c r="T194" t="s">
        <v>512</v>
      </c>
      <c r="U194" t="s">
        <v>75</v>
      </c>
      <c r="V194" t="s">
        <v>76</v>
      </c>
      <c r="W194">
        <v>7824</v>
      </c>
      <c r="X194" s="1">
        <v>40936</v>
      </c>
      <c r="Y194" t="s">
        <v>53</v>
      </c>
      <c r="Z194" t="e" vm="35">
        <v>#VALUE!</v>
      </c>
      <c r="AA194">
        <v>72015</v>
      </c>
      <c r="AB194" t="e" cm="1" vm="2">
        <f t="array" ref="AB194">_FV(Table1[[#This Row],[State]],"Country/region",TRUE)</f>
        <v>#VALUE!</v>
      </c>
    </row>
    <row r="195" spans="1:28" x14ac:dyDescent="0.35">
      <c r="A195" t="s">
        <v>513</v>
      </c>
      <c r="C195" t="s">
        <v>514</v>
      </c>
      <c r="D195" t="s">
        <v>57</v>
      </c>
      <c r="E195">
        <f>YEAR(Table1[[#This Row],[Order Date]])</f>
        <v>2012</v>
      </c>
      <c r="F195">
        <v>1</v>
      </c>
      <c r="G195">
        <f>MONTH(Table1[[#This Row],[Order Date]])</f>
        <v>1</v>
      </c>
      <c r="H195" s="1">
        <v>40934</v>
      </c>
      <c r="I195">
        <v>17186</v>
      </c>
      <c r="J195" t="s">
        <v>131</v>
      </c>
      <c r="K195">
        <v>49</v>
      </c>
      <c r="L195">
        <v>90.98</v>
      </c>
      <c r="M195" s="2">
        <v>0.08</v>
      </c>
      <c r="N195">
        <v>4321.63</v>
      </c>
      <c r="O195">
        <v>56.2</v>
      </c>
      <c r="P195">
        <v>-1549.14</v>
      </c>
      <c r="Q195" s="2">
        <v>0.74</v>
      </c>
      <c r="R195" t="s">
        <v>48</v>
      </c>
      <c r="S195" t="s">
        <v>80</v>
      </c>
      <c r="T195" t="s">
        <v>515</v>
      </c>
      <c r="U195" t="s">
        <v>82</v>
      </c>
      <c r="V195" t="s">
        <v>33</v>
      </c>
      <c r="W195">
        <v>2371</v>
      </c>
      <c r="X195" s="1">
        <v>40936</v>
      </c>
      <c r="Y195" t="s">
        <v>34</v>
      </c>
      <c r="Z195" t="e" vm="1">
        <v>#VALUE!</v>
      </c>
      <c r="AA195">
        <v>15228</v>
      </c>
      <c r="AB195" t="e" cm="1" vm="2">
        <f t="array" ref="AB195">_FV(Table1[[#This Row],[State]],"Country/region",TRUE)</f>
        <v>#VALUE!</v>
      </c>
    </row>
    <row r="196" spans="1:28" x14ac:dyDescent="0.35">
      <c r="A196" t="s">
        <v>516</v>
      </c>
      <c r="C196" t="s">
        <v>505</v>
      </c>
      <c r="D196" t="s">
        <v>57</v>
      </c>
      <c r="E196">
        <f>YEAR(Table1[[#This Row],[Order Date]])</f>
        <v>2012</v>
      </c>
      <c r="F196">
        <v>1</v>
      </c>
      <c r="G196">
        <f>MONTH(Table1[[#This Row],[Order Date]])</f>
        <v>1</v>
      </c>
      <c r="H196" s="1">
        <v>40934</v>
      </c>
      <c r="I196">
        <v>20422</v>
      </c>
      <c r="J196" t="s">
        <v>28</v>
      </c>
      <c r="K196">
        <v>5</v>
      </c>
      <c r="L196">
        <v>2.89</v>
      </c>
      <c r="M196" s="2">
        <v>0.01</v>
      </c>
      <c r="N196">
        <v>15.38</v>
      </c>
      <c r="O196">
        <v>0.5</v>
      </c>
      <c r="P196">
        <v>1.61</v>
      </c>
      <c r="Q196" s="2">
        <v>0.38</v>
      </c>
      <c r="R196" t="s">
        <v>29</v>
      </c>
      <c r="S196" t="s">
        <v>30</v>
      </c>
      <c r="T196" t="s">
        <v>475</v>
      </c>
      <c r="U196" t="s">
        <v>210</v>
      </c>
      <c r="V196" t="s">
        <v>68</v>
      </c>
      <c r="W196">
        <v>2829</v>
      </c>
      <c r="X196" s="1">
        <v>40936</v>
      </c>
      <c r="Y196" t="s">
        <v>34</v>
      </c>
      <c r="Z196" t="e" vm="26">
        <v>#VALUE!</v>
      </c>
      <c r="AA196">
        <v>48101</v>
      </c>
      <c r="AB196" t="e" cm="1" vm="2">
        <f t="array" ref="AB196">_FV(Table1[[#This Row],[State]],"Country/region",TRUE)</f>
        <v>#VALUE!</v>
      </c>
    </row>
    <row r="197" spans="1:28" x14ac:dyDescent="0.35">
      <c r="A197" t="s">
        <v>513</v>
      </c>
      <c r="C197" t="s">
        <v>514</v>
      </c>
      <c r="D197" t="s">
        <v>57</v>
      </c>
      <c r="E197">
        <f>YEAR(Table1[[#This Row],[Order Date]])</f>
        <v>2012</v>
      </c>
      <c r="F197">
        <v>1</v>
      </c>
      <c r="G197">
        <f>MONTH(Table1[[#This Row],[Order Date]])</f>
        <v>1</v>
      </c>
      <c r="H197" s="1">
        <v>40934</v>
      </c>
      <c r="I197">
        <v>17186</v>
      </c>
      <c r="J197" t="s">
        <v>131</v>
      </c>
      <c r="K197">
        <v>11</v>
      </c>
      <c r="L197">
        <v>5.98</v>
      </c>
      <c r="M197" s="2">
        <v>7.0000000000000007E-2</v>
      </c>
      <c r="N197">
        <v>67.14</v>
      </c>
      <c r="O197">
        <v>5.35</v>
      </c>
      <c r="P197">
        <v>-29.98</v>
      </c>
      <c r="Q197" s="2">
        <v>0.4</v>
      </c>
      <c r="R197" t="s">
        <v>29</v>
      </c>
      <c r="S197" t="s">
        <v>30</v>
      </c>
      <c r="T197" t="s">
        <v>517</v>
      </c>
      <c r="U197" t="s">
        <v>61</v>
      </c>
      <c r="V197" t="s">
        <v>33</v>
      </c>
      <c r="W197">
        <v>2372</v>
      </c>
      <c r="X197" s="1">
        <v>40936</v>
      </c>
      <c r="Y197" t="s">
        <v>34</v>
      </c>
      <c r="Z197" t="e" vm="1">
        <v>#VALUE!</v>
      </c>
      <c r="AA197">
        <v>15228</v>
      </c>
      <c r="AB197" t="e" cm="1" vm="2">
        <f t="array" ref="AB197">_FV(Table1[[#This Row],[State]],"Country/region",TRUE)</f>
        <v>#VALUE!</v>
      </c>
    </row>
    <row r="198" spans="1:28" x14ac:dyDescent="0.35">
      <c r="A198" t="s">
        <v>510</v>
      </c>
      <c r="C198" t="s">
        <v>511</v>
      </c>
      <c r="D198" t="s">
        <v>27</v>
      </c>
      <c r="E198">
        <f>YEAR(Table1[[#This Row],[Order Date]])</f>
        <v>2012</v>
      </c>
      <c r="F198">
        <v>1</v>
      </c>
      <c r="G198">
        <f>MONTH(Table1[[#This Row],[Order Date]])</f>
        <v>1</v>
      </c>
      <c r="H198" s="1">
        <v>40934</v>
      </c>
      <c r="I198">
        <v>55937</v>
      </c>
      <c r="J198" t="s">
        <v>131</v>
      </c>
      <c r="K198">
        <v>10</v>
      </c>
      <c r="L198">
        <v>39.979999999999997</v>
      </c>
      <c r="M198" s="2">
        <v>0.09</v>
      </c>
      <c r="N198">
        <v>392.77</v>
      </c>
      <c r="O198">
        <v>7.12</v>
      </c>
      <c r="P198">
        <v>-146.19999999999999</v>
      </c>
      <c r="Q198" s="2">
        <v>0.67</v>
      </c>
      <c r="R198" t="s">
        <v>96</v>
      </c>
      <c r="S198" t="s">
        <v>30</v>
      </c>
      <c r="T198" t="s">
        <v>518</v>
      </c>
      <c r="U198" t="s">
        <v>102</v>
      </c>
      <c r="V198" t="s">
        <v>76</v>
      </c>
      <c r="W198">
        <v>7823</v>
      </c>
      <c r="X198" s="1">
        <v>40936</v>
      </c>
      <c r="Y198" t="s">
        <v>34</v>
      </c>
      <c r="Z198" t="e" vm="35">
        <v>#VALUE!</v>
      </c>
      <c r="AA198">
        <v>72015</v>
      </c>
      <c r="AB198" t="e" cm="1" vm="2">
        <f t="array" ref="AB198">_FV(Table1[[#This Row],[State]],"Country/region",TRUE)</f>
        <v>#VALUE!</v>
      </c>
    </row>
    <row r="199" spans="1:28" x14ac:dyDescent="0.35">
      <c r="A199" t="s">
        <v>519</v>
      </c>
      <c r="C199" t="s">
        <v>520</v>
      </c>
      <c r="D199" t="s">
        <v>46</v>
      </c>
      <c r="E199">
        <f>YEAR(Table1[[#This Row],[Order Date]])</f>
        <v>2012</v>
      </c>
      <c r="F199">
        <v>1</v>
      </c>
      <c r="G199">
        <f>MONTH(Table1[[#This Row],[Order Date]])</f>
        <v>1</v>
      </c>
      <c r="H199" s="1">
        <v>40935</v>
      </c>
      <c r="I199">
        <v>15718</v>
      </c>
      <c r="J199" t="s">
        <v>58</v>
      </c>
      <c r="K199">
        <v>36</v>
      </c>
      <c r="L199">
        <v>2.94</v>
      </c>
      <c r="M199" s="2">
        <v>0.09</v>
      </c>
      <c r="N199">
        <v>100.87</v>
      </c>
      <c r="O199">
        <v>0.7</v>
      </c>
      <c r="P199">
        <v>8.4</v>
      </c>
      <c r="Q199" s="2">
        <v>0.57999999999999996</v>
      </c>
      <c r="R199" t="s">
        <v>29</v>
      </c>
      <c r="S199" t="s">
        <v>59</v>
      </c>
      <c r="T199" t="s">
        <v>521</v>
      </c>
      <c r="U199" t="s">
        <v>88</v>
      </c>
      <c r="V199" t="s">
        <v>68</v>
      </c>
      <c r="W199">
        <v>2182</v>
      </c>
      <c r="X199" s="1">
        <v>40936</v>
      </c>
      <c r="Y199" t="s">
        <v>34</v>
      </c>
      <c r="Z199" t="e" vm="41">
        <v>#VALUE!</v>
      </c>
      <c r="AA199">
        <v>58601</v>
      </c>
      <c r="AB199" t="e" cm="1" vm="2">
        <f t="array" ref="AB199">_FV(Table1[[#This Row],[State]],"Country/region",TRUE)</f>
        <v>#VALUE!</v>
      </c>
    </row>
    <row r="200" spans="1:28" x14ac:dyDescent="0.35">
      <c r="A200" t="s">
        <v>523</v>
      </c>
      <c r="C200" t="s">
        <v>493</v>
      </c>
      <c r="D200" t="s">
        <v>38</v>
      </c>
      <c r="E200">
        <f>YEAR(Table1[[#This Row],[Order Date]])</f>
        <v>2012</v>
      </c>
      <c r="F200">
        <v>1</v>
      </c>
      <c r="G200">
        <f>MONTH(Table1[[#This Row],[Order Date]])</f>
        <v>1</v>
      </c>
      <c r="H200" s="1">
        <v>40935</v>
      </c>
      <c r="I200">
        <v>11686</v>
      </c>
      <c r="J200" t="s">
        <v>39</v>
      </c>
      <c r="K200">
        <v>38</v>
      </c>
      <c r="L200">
        <v>205.99</v>
      </c>
      <c r="M200" s="2">
        <v>0.08</v>
      </c>
      <c r="N200">
        <v>6121.1985000000004</v>
      </c>
      <c r="O200">
        <v>2.5</v>
      </c>
      <c r="P200">
        <v>1312.3440000000001</v>
      </c>
      <c r="Q200" s="2">
        <v>0.59</v>
      </c>
      <c r="R200" t="s">
        <v>96</v>
      </c>
      <c r="S200" t="s">
        <v>30</v>
      </c>
      <c r="T200" t="s">
        <v>524</v>
      </c>
      <c r="U200" t="s">
        <v>105</v>
      </c>
      <c r="V200" t="s">
        <v>68</v>
      </c>
      <c r="W200">
        <v>1615</v>
      </c>
      <c r="X200" s="1">
        <v>40936</v>
      </c>
      <c r="Y200" t="s">
        <v>34</v>
      </c>
      <c r="Z200" t="e" vm="25">
        <v>#VALUE!</v>
      </c>
      <c r="AA200">
        <v>54703</v>
      </c>
      <c r="AB200" t="e" cm="1" vm="2">
        <f t="array" ref="AB200">_FV(Table1[[#This Row],[State]],"Country/region",TRUE)</f>
        <v>#VALUE!</v>
      </c>
    </row>
    <row r="201" spans="1:28" x14ac:dyDescent="0.35">
      <c r="A201" t="s">
        <v>525</v>
      </c>
      <c r="C201" t="s">
        <v>520</v>
      </c>
      <c r="D201" t="s">
        <v>46</v>
      </c>
      <c r="E201">
        <f>YEAR(Table1[[#This Row],[Order Date]])</f>
        <v>2012</v>
      </c>
      <c r="F201">
        <v>1</v>
      </c>
      <c r="G201">
        <f>MONTH(Table1[[#This Row],[Order Date]])</f>
        <v>1</v>
      </c>
      <c r="H201" s="1">
        <v>40935</v>
      </c>
      <c r="I201">
        <v>15718</v>
      </c>
      <c r="J201" t="s">
        <v>58</v>
      </c>
      <c r="K201">
        <v>41</v>
      </c>
      <c r="L201">
        <v>43.98</v>
      </c>
      <c r="M201" s="2">
        <v>0.03</v>
      </c>
      <c r="N201">
        <v>1863.02</v>
      </c>
      <c r="O201">
        <v>8.99</v>
      </c>
      <c r="P201">
        <v>360.63</v>
      </c>
      <c r="Q201" s="2">
        <v>0.57999999999999996</v>
      </c>
      <c r="R201" t="s">
        <v>29</v>
      </c>
      <c r="S201" t="s">
        <v>139</v>
      </c>
      <c r="T201" t="s">
        <v>526</v>
      </c>
      <c r="U201" t="s">
        <v>88</v>
      </c>
      <c r="V201" t="s">
        <v>33</v>
      </c>
      <c r="W201">
        <v>2183</v>
      </c>
      <c r="X201" s="1">
        <v>40937</v>
      </c>
      <c r="Y201" t="s">
        <v>34</v>
      </c>
      <c r="Z201" t="e" vm="22">
        <v>#VALUE!</v>
      </c>
      <c r="AA201">
        <v>44870</v>
      </c>
      <c r="AB201" t="e" cm="1" vm="2">
        <f t="array" ref="AB201">_FV(Table1[[#This Row],[State]],"Country/region",TRUE)</f>
        <v>#VALUE!</v>
      </c>
    </row>
    <row r="202" spans="1:28" x14ac:dyDescent="0.35">
      <c r="A202" t="s">
        <v>171</v>
      </c>
      <c r="C202" t="s">
        <v>172</v>
      </c>
      <c r="D202" t="s">
        <v>57</v>
      </c>
      <c r="E202">
        <f>YEAR(Table1[[#This Row],[Order Date]])</f>
        <v>2012</v>
      </c>
      <c r="F202">
        <v>1</v>
      </c>
      <c r="G202">
        <f>MONTH(Table1[[#This Row],[Order Date]])</f>
        <v>1</v>
      </c>
      <c r="H202" s="1">
        <v>40935</v>
      </c>
      <c r="I202">
        <v>10530</v>
      </c>
      <c r="J202" t="s">
        <v>131</v>
      </c>
      <c r="K202">
        <v>4</v>
      </c>
      <c r="L202">
        <v>110.99</v>
      </c>
      <c r="M202" s="2">
        <v>0.02</v>
      </c>
      <c r="N202">
        <v>377.21300000000002</v>
      </c>
      <c r="O202">
        <v>2.5</v>
      </c>
      <c r="P202">
        <v>-411.65300000000002</v>
      </c>
      <c r="Q202" s="2">
        <v>0.56999999999999995</v>
      </c>
      <c r="R202" t="s">
        <v>96</v>
      </c>
      <c r="S202" t="s">
        <v>30</v>
      </c>
      <c r="T202" t="s">
        <v>104</v>
      </c>
      <c r="U202" t="s">
        <v>105</v>
      </c>
      <c r="V202" t="s">
        <v>76</v>
      </c>
      <c r="W202">
        <v>1461</v>
      </c>
      <c r="X202" s="1">
        <v>40937</v>
      </c>
      <c r="Y202" t="s">
        <v>34</v>
      </c>
      <c r="Z202" t="e" vm="14">
        <v>#VALUE!</v>
      </c>
      <c r="AA202">
        <v>33411</v>
      </c>
      <c r="AB202" t="e" cm="1" vm="2">
        <f t="array" ref="AB202">_FV(Table1[[#This Row],[State]],"Country/region",TRUE)</f>
        <v>#VALUE!</v>
      </c>
    </row>
    <row r="203" spans="1:28" x14ac:dyDescent="0.35">
      <c r="A203" t="s">
        <v>525</v>
      </c>
      <c r="C203" t="s">
        <v>520</v>
      </c>
      <c r="D203" t="s">
        <v>46</v>
      </c>
      <c r="E203">
        <f>YEAR(Table1[[#This Row],[Order Date]])</f>
        <v>2012</v>
      </c>
      <c r="F203">
        <v>1</v>
      </c>
      <c r="G203">
        <f>MONTH(Table1[[#This Row],[Order Date]])</f>
        <v>1</v>
      </c>
      <c r="H203" s="1">
        <v>40935</v>
      </c>
      <c r="I203">
        <v>15718</v>
      </c>
      <c r="J203" t="s">
        <v>58</v>
      </c>
      <c r="K203">
        <v>50</v>
      </c>
      <c r="L203">
        <v>1.1399999999999999</v>
      </c>
      <c r="M203" s="2">
        <v>0.06</v>
      </c>
      <c r="N203">
        <v>55.89</v>
      </c>
      <c r="O203">
        <v>0.7</v>
      </c>
      <c r="P203">
        <v>-3.05</v>
      </c>
      <c r="Q203" s="2">
        <v>0.38</v>
      </c>
      <c r="R203" t="s">
        <v>29</v>
      </c>
      <c r="S203" t="s">
        <v>59</v>
      </c>
      <c r="T203" t="s">
        <v>527</v>
      </c>
      <c r="U203" t="s">
        <v>232</v>
      </c>
      <c r="V203" t="s">
        <v>33</v>
      </c>
      <c r="W203">
        <v>2184</v>
      </c>
      <c r="X203" s="1">
        <v>40938</v>
      </c>
      <c r="Y203" t="s">
        <v>34</v>
      </c>
      <c r="Z203" t="e" vm="22">
        <v>#VALUE!</v>
      </c>
      <c r="AA203">
        <v>44870</v>
      </c>
      <c r="AB203" t="e" cm="1" vm="2">
        <f t="array" ref="AB203">_FV(Table1[[#This Row],[State]],"Country/region",TRUE)</f>
        <v>#VALUE!</v>
      </c>
    </row>
    <row r="204" spans="1:28" x14ac:dyDescent="0.35">
      <c r="A204" t="s">
        <v>528</v>
      </c>
      <c r="C204" t="s">
        <v>529</v>
      </c>
      <c r="D204" t="s">
        <v>38</v>
      </c>
      <c r="E204">
        <f>YEAR(Table1[[#This Row],[Order Date]])</f>
        <v>2012</v>
      </c>
      <c r="F204">
        <v>1</v>
      </c>
      <c r="G204">
        <f>MONTH(Table1[[#This Row],[Order Date]])</f>
        <v>1</v>
      </c>
      <c r="H204" s="1">
        <v>40936</v>
      </c>
      <c r="I204">
        <v>17155</v>
      </c>
      <c r="J204" t="s">
        <v>131</v>
      </c>
      <c r="K204">
        <v>31</v>
      </c>
      <c r="L204">
        <v>32.479999999999997</v>
      </c>
      <c r="M204" s="2">
        <v>0.03</v>
      </c>
      <c r="N204">
        <v>1065.26</v>
      </c>
      <c r="O204">
        <v>35</v>
      </c>
      <c r="P204">
        <v>-900.27</v>
      </c>
      <c r="Q204" s="2">
        <v>0.81</v>
      </c>
      <c r="R204" t="s">
        <v>29</v>
      </c>
      <c r="S204" t="s">
        <v>40</v>
      </c>
      <c r="T204" t="s">
        <v>507</v>
      </c>
      <c r="U204" t="s">
        <v>32</v>
      </c>
      <c r="V204" t="s">
        <v>52</v>
      </c>
      <c r="W204">
        <v>2369</v>
      </c>
      <c r="X204" s="1">
        <v>40936</v>
      </c>
      <c r="Y204" t="s">
        <v>42</v>
      </c>
      <c r="Z204" t="e" vm="7">
        <v>#VALUE!</v>
      </c>
      <c r="AA204">
        <v>84604</v>
      </c>
      <c r="AB204" t="e" cm="1" vm="2">
        <f t="array" ref="AB204">_FV(Table1[[#This Row],[State]],"Country/region",TRUE)</f>
        <v>#VALUE!</v>
      </c>
    </row>
    <row r="205" spans="1:28" x14ac:dyDescent="0.35">
      <c r="A205" t="s">
        <v>528</v>
      </c>
      <c r="C205" t="s">
        <v>529</v>
      </c>
      <c r="D205" t="s">
        <v>38</v>
      </c>
      <c r="E205">
        <f>YEAR(Table1[[#This Row],[Order Date]])</f>
        <v>2012</v>
      </c>
      <c r="F205">
        <v>1</v>
      </c>
      <c r="G205">
        <f>MONTH(Table1[[#This Row],[Order Date]])</f>
        <v>1</v>
      </c>
      <c r="H205" s="1">
        <v>40936</v>
      </c>
      <c r="I205">
        <v>17155</v>
      </c>
      <c r="J205" t="s">
        <v>131</v>
      </c>
      <c r="K205">
        <v>36</v>
      </c>
      <c r="L205">
        <v>6.88</v>
      </c>
      <c r="M205" s="2">
        <v>0</v>
      </c>
      <c r="N205">
        <v>267.52999999999997</v>
      </c>
      <c r="O205">
        <v>2</v>
      </c>
      <c r="P205">
        <v>85.17</v>
      </c>
      <c r="Q205" s="2">
        <v>0.39</v>
      </c>
      <c r="R205" t="s">
        <v>29</v>
      </c>
      <c r="S205" t="s">
        <v>59</v>
      </c>
      <c r="T205" t="s">
        <v>530</v>
      </c>
      <c r="U205" t="s">
        <v>61</v>
      </c>
      <c r="V205" t="s">
        <v>52</v>
      </c>
      <c r="W205">
        <v>2368</v>
      </c>
      <c r="X205" s="1">
        <v>40937</v>
      </c>
      <c r="Y205" t="s">
        <v>42</v>
      </c>
      <c r="Z205" t="e" vm="7">
        <v>#VALUE!</v>
      </c>
      <c r="AA205">
        <v>84604</v>
      </c>
      <c r="AB205" t="e" cm="1" vm="2">
        <f t="array" ref="AB205">_FV(Table1[[#This Row],[State]],"Country/region",TRUE)</f>
        <v>#VALUE!</v>
      </c>
    </row>
    <row r="206" spans="1:28" x14ac:dyDescent="0.35">
      <c r="A206" t="s">
        <v>531</v>
      </c>
      <c r="C206" t="s">
        <v>532</v>
      </c>
      <c r="D206" t="s">
        <v>46</v>
      </c>
      <c r="E206">
        <f>YEAR(Table1[[#This Row],[Order Date]])</f>
        <v>2012</v>
      </c>
      <c r="F206">
        <v>1</v>
      </c>
      <c r="G206">
        <f>MONTH(Table1[[#This Row],[Order Date]])</f>
        <v>1</v>
      </c>
      <c r="H206" s="1">
        <v>40936</v>
      </c>
      <c r="I206">
        <v>19047</v>
      </c>
      <c r="J206" t="s">
        <v>28</v>
      </c>
      <c r="K206">
        <v>1</v>
      </c>
      <c r="L206">
        <v>55.48</v>
      </c>
      <c r="M206" s="2">
        <v>0.06</v>
      </c>
      <c r="N206">
        <v>67.489999999999995</v>
      </c>
      <c r="O206">
        <v>14.3</v>
      </c>
      <c r="P206">
        <v>-22.82</v>
      </c>
      <c r="Q206" s="2">
        <v>0.37</v>
      </c>
      <c r="R206" t="s">
        <v>29</v>
      </c>
      <c r="S206" t="s">
        <v>30</v>
      </c>
      <c r="T206" t="s">
        <v>533</v>
      </c>
      <c r="U206" t="s">
        <v>61</v>
      </c>
      <c r="V206" t="s">
        <v>52</v>
      </c>
      <c r="W206">
        <v>2631</v>
      </c>
      <c r="X206" s="1">
        <v>40937</v>
      </c>
      <c r="Y206" t="s">
        <v>34</v>
      </c>
      <c r="Z206" t="e" vm="4">
        <v>#VALUE!</v>
      </c>
      <c r="AA206">
        <v>92677</v>
      </c>
      <c r="AB206" t="e" cm="1" vm="2">
        <f t="array" ref="AB206">_FV(Table1[[#This Row],[State]],"Country/region",TRUE)</f>
        <v>#VALUE!</v>
      </c>
    </row>
    <row r="207" spans="1:28" x14ac:dyDescent="0.35">
      <c r="A207" t="s">
        <v>531</v>
      </c>
      <c r="C207" t="s">
        <v>532</v>
      </c>
      <c r="D207" t="s">
        <v>46</v>
      </c>
      <c r="E207">
        <f>YEAR(Table1[[#This Row],[Order Date]])</f>
        <v>2012</v>
      </c>
      <c r="F207">
        <v>1</v>
      </c>
      <c r="G207">
        <f>MONTH(Table1[[#This Row],[Order Date]])</f>
        <v>1</v>
      </c>
      <c r="H207" s="1">
        <v>40936</v>
      </c>
      <c r="I207">
        <v>19047</v>
      </c>
      <c r="J207" t="s">
        <v>28</v>
      </c>
      <c r="K207">
        <v>3</v>
      </c>
      <c r="L207">
        <v>1.68</v>
      </c>
      <c r="M207" s="2">
        <v>0.02</v>
      </c>
      <c r="N207">
        <v>6.76</v>
      </c>
      <c r="O207">
        <v>1.57</v>
      </c>
      <c r="P207">
        <v>-4.28</v>
      </c>
      <c r="Q207" s="2">
        <v>0.59</v>
      </c>
      <c r="R207" t="s">
        <v>29</v>
      </c>
      <c r="S207" t="s">
        <v>59</v>
      </c>
      <c r="T207" t="s">
        <v>398</v>
      </c>
      <c r="U207" t="s">
        <v>88</v>
      </c>
      <c r="V207" t="s">
        <v>52</v>
      </c>
      <c r="W207">
        <v>2632</v>
      </c>
      <c r="X207" s="1">
        <v>40938</v>
      </c>
      <c r="Y207" t="s">
        <v>34</v>
      </c>
      <c r="Z207" t="e" vm="4">
        <v>#VALUE!</v>
      </c>
      <c r="AA207">
        <v>92677</v>
      </c>
      <c r="AB207" t="e" cm="1" vm="2">
        <f t="array" ref="AB207">_FV(Table1[[#This Row],[State]],"Country/region",TRUE)</f>
        <v>#VALUE!</v>
      </c>
    </row>
    <row r="208" spans="1:28" x14ac:dyDescent="0.35">
      <c r="A208" t="s">
        <v>534</v>
      </c>
      <c r="C208" t="s">
        <v>535</v>
      </c>
      <c r="D208" t="s">
        <v>46</v>
      </c>
      <c r="E208">
        <f>YEAR(Table1[[#This Row],[Order Date]])</f>
        <v>2012</v>
      </c>
      <c r="F208">
        <v>1</v>
      </c>
      <c r="G208">
        <f>MONTH(Table1[[#This Row],[Order Date]])</f>
        <v>1</v>
      </c>
      <c r="H208" s="1">
        <v>40936</v>
      </c>
      <c r="I208">
        <v>8868</v>
      </c>
      <c r="J208" t="s">
        <v>47</v>
      </c>
      <c r="K208">
        <v>34</v>
      </c>
      <c r="L208">
        <v>5.18</v>
      </c>
      <c r="M208" s="2">
        <v>0.03</v>
      </c>
      <c r="N208">
        <v>179.99</v>
      </c>
      <c r="O208">
        <v>5.74</v>
      </c>
      <c r="P208">
        <v>-102.26949999999999</v>
      </c>
      <c r="Q208" s="2">
        <v>0.36</v>
      </c>
      <c r="R208" t="s">
        <v>29</v>
      </c>
      <c r="S208" t="s">
        <v>30</v>
      </c>
      <c r="T208" t="s">
        <v>536</v>
      </c>
      <c r="U208" t="s">
        <v>67</v>
      </c>
      <c r="V208" t="s">
        <v>52</v>
      </c>
      <c r="W208">
        <v>1210</v>
      </c>
      <c r="X208" s="1">
        <v>40940</v>
      </c>
      <c r="Y208" t="s">
        <v>34</v>
      </c>
      <c r="Z208" t="e" vm="42">
        <v>#VALUE!</v>
      </c>
      <c r="AA208">
        <v>85737</v>
      </c>
      <c r="AB208" t="e" cm="1" vm="2">
        <f t="array" ref="AB208">_FV(Table1[[#This Row],[State]],"Country/region",TRUE)</f>
        <v>#VALUE!</v>
      </c>
    </row>
    <row r="209" spans="1:28" x14ac:dyDescent="0.35">
      <c r="A209" t="s">
        <v>534</v>
      </c>
      <c r="C209" t="s">
        <v>535</v>
      </c>
      <c r="D209" t="s">
        <v>46</v>
      </c>
      <c r="E209">
        <f>YEAR(Table1[[#This Row],[Order Date]])</f>
        <v>2012</v>
      </c>
      <c r="F209">
        <v>1</v>
      </c>
      <c r="G209">
        <f>MONTH(Table1[[#This Row],[Order Date]])</f>
        <v>1</v>
      </c>
      <c r="H209" s="1">
        <v>40936</v>
      </c>
      <c r="I209">
        <v>8868</v>
      </c>
      <c r="J209" t="s">
        <v>47</v>
      </c>
      <c r="K209">
        <v>3</v>
      </c>
      <c r="L209">
        <v>59.98</v>
      </c>
      <c r="M209" s="2">
        <v>0.02</v>
      </c>
      <c r="N209">
        <v>190.45</v>
      </c>
      <c r="O209">
        <v>3.99</v>
      </c>
      <c r="P209">
        <v>-44.05</v>
      </c>
      <c r="Q209" s="2">
        <v>0.56999999999999995</v>
      </c>
      <c r="R209" t="s">
        <v>29</v>
      </c>
      <c r="S209" t="s">
        <v>30</v>
      </c>
      <c r="T209" t="s">
        <v>306</v>
      </c>
      <c r="U209" t="s">
        <v>214</v>
      </c>
      <c r="V209" t="s">
        <v>52</v>
      </c>
      <c r="W209">
        <v>1209</v>
      </c>
      <c r="X209" s="1">
        <v>40945</v>
      </c>
      <c r="Y209" t="s">
        <v>34</v>
      </c>
      <c r="Z209" t="e" vm="42">
        <v>#VALUE!</v>
      </c>
      <c r="AA209">
        <v>85737</v>
      </c>
      <c r="AB209" t="e" cm="1" vm="2">
        <f t="array" ref="AB209">_FV(Table1[[#This Row],[State]],"Country/region",TRUE)</f>
        <v>#VALUE!</v>
      </c>
    </row>
    <row r="210" spans="1:28" x14ac:dyDescent="0.35">
      <c r="A210" t="s">
        <v>538</v>
      </c>
      <c r="C210" t="s">
        <v>539</v>
      </c>
      <c r="D210" t="s">
        <v>46</v>
      </c>
      <c r="E210">
        <f>YEAR(Table1[[#This Row],[Order Date]])</f>
        <v>2012</v>
      </c>
      <c r="F210">
        <v>1</v>
      </c>
      <c r="G210">
        <f>MONTH(Table1[[#This Row],[Order Date]])</f>
        <v>1</v>
      </c>
      <c r="H210" s="1">
        <v>40937</v>
      </c>
      <c r="I210">
        <v>20480</v>
      </c>
      <c r="J210" t="s">
        <v>131</v>
      </c>
      <c r="K210">
        <v>4</v>
      </c>
      <c r="L210">
        <v>240.98</v>
      </c>
      <c r="M210" s="2">
        <v>0.02</v>
      </c>
      <c r="N210">
        <v>1042.6300000000001</v>
      </c>
      <c r="O210">
        <v>60.2</v>
      </c>
      <c r="P210">
        <v>-219.93</v>
      </c>
      <c r="Q210" s="2">
        <v>0.56000000000000005</v>
      </c>
      <c r="R210" t="s">
        <v>48</v>
      </c>
      <c r="S210" t="s">
        <v>73</v>
      </c>
      <c r="T210" t="s">
        <v>540</v>
      </c>
      <c r="U210" t="s">
        <v>154</v>
      </c>
      <c r="V210" t="s">
        <v>68</v>
      </c>
      <c r="W210">
        <v>2841</v>
      </c>
      <c r="X210" s="1">
        <v>40939</v>
      </c>
      <c r="Y210" t="s">
        <v>53</v>
      </c>
      <c r="Z210" t="e" vm="9">
        <v>#VALUE!</v>
      </c>
      <c r="AA210">
        <v>69101</v>
      </c>
      <c r="AB210" t="e" cm="1" vm="2">
        <f t="array" ref="AB210">_FV(Table1[[#This Row],[State]],"Country/region",TRUE)</f>
        <v>#VALUE!</v>
      </c>
    </row>
    <row r="211" spans="1:28" x14ac:dyDescent="0.35">
      <c r="A211" t="s">
        <v>541</v>
      </c>
      <c r="C211" t="s">
        <v>542</v>
      </c>
      <c r="D211" t="s">
        <v>57</v>
      </c>
      <c r="E211">
        <f>YEAR(Table1[[#This Row],[Order Date]])</f>
        <v>2012</v>
      </c>
      <c r="F211">
        <v>1</v>
      </c>
      <c r="G211">
        <f>MONTH(Table1[[#This Row],[Order Date]])</f>
        <v>1</v>
      </c>
      <c r="H211" s="1">
        <v>40937</v>
      </c>
      <c r="I211">
        <v>20484</v>
      </c>
      <c r="J211" t="s">
        <v>58</v>
      </c>
      <c r="K211">
        <v>14</v>
      </c>
      <c r="L211">
        <v>95.99</v>
      </c>
      <c r="M211" s="2">
        <v>0.09</v>
      </c>
      <c r="N211">
        <v>1122.6375</v>
      </c>
      <c r="O211">
        <v>4.9000000000000004</v>
      </c>
      <c r="P211">
        <v>17.675999999999998</v>
      </c>
      <c r="Q211" s="2">
        <v>0.56000000000000005</v>
      </c>
      <c r="R211" t="s">
        <v>96</v>
      </c>
      <c r="S211" t="s">
        <v>30</v>
      </c>
      <c r="T211" t="s">
        <v>543</v>
      </c>
      <c r="U211" t="s">
        <v>105</v>
      </c>
      <c r="V211" t="s">
        <v>76</v>
      </c>
      <c r="W211">
        <v>2844</v>
      </c>
      <c r="X211" s="1">
        <v>40939</v>
      </c>
      <c r="Y211" t="s">
        <v>34</v>
      </c>
      <c r="Z211" t="e" vm="18">
        <v>#VALUE!</v>
      </c>
      <c r="AA211">
        <v>23320</v>
      </c>
      <c r="AB211" t="e" cm="1" vm="2">
        <f t="array" ref="AB211">_FV(Table1[[#This Row],[State]],"Country/region",TRUE)</f>
        <v>#VALUE!</v>
      </c>
    </row>
    <row r="212" spans="1:28" x14ac:dyDescent="0.35">
      <c r="A212" t="s">
        <v>544</v>
      </c>
      <c r="C212" t="s">
        <v>539</v>
      </c>
      <c r="D212" t="s">
        <v>46</v>
      </c>
      <c r="E212">
        <f>YEAR(Table1[[#This Row],[Order Date]])</f>
        <v>2012</v>
      </c>
      <c r="F212">
        <v>1</v>
      </c>
      <c r="G212">
        <f>MONTH(Table1[[#This Row],[Order Date]])</f>
        <v>1</v>
      </c>
      <c r="H212" s="1">
        <v>40937</v>
      </c>
      <c r="I212">
        <v>20480</v>
      </c>
      <c r="J212" t="s">
        <v>131</v>
      </c>
      <c r="K212">
        <v>38</v>
      </c>
      <c r="L212">
        <v>420.98</v>
      </c>
      <c r="M212" s="2">
        <v>0.02</v>
      </c>
      <c r="N212">
        <v>16147.61</v>
      </c>
      <c r="O212">
        <v>19.989999999999998</v>
      </c>
      <c r="P212">
        <v>7604.95</v>
      </c>
      <c r="Q212" s="2">
        <v>0.35</v>
      </c>
      <c r="R212" t="s">
        <v>29</v>
      </c>
      <c r="S212" t="s">
        <v>30</v>
      </c>
      <c r="T212" t="s">
        <v>545</v>
      </c>
      <c r="U212" t="s">
        <v>67</v>
      </c>
      <c r="V212" t="s">
        <v>76</v>
      </c>
      <c r="W212">
        <v>2840</v>
      </c>
      <c r="X212" s="1">
        <v>40940</v>
      </c>
      <c r="Y212" t="s">
        <v>34</v>
      </c>
      <c r="Z212" t="e" vm="18">
        <v>#VALUE!</v>
      </c>
      <c r="AA212">
        <v>23111</v>
      </c>
      <c r="AB212" t="e" cm="1" vm="2">
        <f t="array" ref="AB212">_FV(Table1[[#This Row],[State]],"Country/region",TRUE)</f>
        <v>#VALUE!</v>
      </c>
    </row>
    <row r="213" spans="1:28" x14ac:dyDescent="0.35">
      <c r="A213" t="s">
        <v>546</v>
      </c>
      <c r="C213" t="s">
        <v>547</v>
      </c>
      <c r="D213" t="s">
        <v>46</v>
      </c>
      <c r="E213">
        <f>YEAR(Table1[[#This Row],[Order Date]])</f>
        <v>2012</v>
      </c>
      <c r="F213">
        <v>1</v>
      </c>
      <c r="G213">
        <f>MONTH(Table1[[#This Row],[Order Date]])</f>
        <v>1</v>
      </c>
      <c r="H213" s="1">
        <v>40938</v>
      </c>
      <c r="I213">
        <v>35847</v>
      </c>
      <c r="J213" t="s">
        <v>58</v>
      </c>
      <c r="K213">
        <v>23</v>
      </c>
      <c r="L213">
        <v>15.98</v>
      </c>
      <c r="M213" s="2">
        <v>0.08</v>
      </c>
      <c r="N213">
        <v>361.65</v>
      </c>
      <c r="O213">
        <v>8.99</v>
      </c>
      <c r="P213">
        <v>-144.27000000000001</v>
      </c>
      <c r="Q213" s="2">
        <v>0.64</v>
      </c>
      <c r="R213" t="s">
        <v>96</v>
      </c>
      <c r="S213" t="s">
        <v>139</v>
      </c>
      <c r="T213" t="s">
        <v>548</v>
      </c>
      <c r="U213" t="s">
        <v>102</v>
      </c>
      <c r="V213" t="s">
        <v>68</v>
      </c>
      <c r="W213">
        <v>5031</v>
      </c>
      <c r="X213" s="1">
        <v>40938</v>
      </c>
      <c r="Y213" t="s">
        <v>42</v>
      </c>
      <c r="Z213" t="e" vm="16">
        <v>#VALUE!</v>
      </c>
      <c r="AA213">
        <v>61821</v>
      </c>
      <c r="AB213" t="e" cm="1" vm="2">
        <f t="array" ref="AB213">_FV(Table1[[#This Row],[State]],"Country/region",TRUE)</f>
        <v>#VALUE!</v>
      </c>
    </row>
    <row r="214" spans="1:28" x14ac:dyDescent="0.35">
      <c r="A214" t="s">
        <v>549</v>
      </c>
      <c r="C214" t="s">
        <v>550</v>
      </c>
      <c r="D214" t="s">
        <v>46</v>
      </c>
      <c r="E214">
        <f>YEAR(Table1[[#This Row],[Order Date]])</f>
        <v>2012</v>
      </c>
      <c r="F214">
        <v>1</v>
      </c>
      <c r="G214">
        <f>MONTH(Table1[[#This Row],[Order Date]])</f>
        <v>1</v>
      </c>
      <c r="H214" s="1">
        <v>40938</v>
      </c>
      <c r="I214">
        <v>5316</v>
      </c>
      <c r="J214" t="s">
        <v>58</v>
      </c>
      <c r="K214">
        <v>42</v>
      </c>
      <c r="L214">
        <v>31.78</v>
      </c>
      <c r="M214" s="2">
        <v>0.1</v>
      </c>
      <c r="N214">
        <v>1285.3699999999999</v>
      </c>
      <c r="O214">
        <v>1.99</v>
      </c>
      <c r="P214">
        <v>514.07000000000005</v>
      </c>
      <c r="Q214" s="2">
        <v>0.42</v>
      </c>
      <c r="R214" t="s">
        <v>96</v>
      </c>
      <c r="S214" t="s">
        <v>139</v>
      </c>
      <c r="T214" t="s">
        <v>551</v>
      </c>
      <c r="U214" t="s">
        <v>102</v>
      </c>
      <c r="V214" t="s">
        <v>68</v>
      </c>
      <c r="W214">
        <v>735</v>
      </c>
      <c r="X214" s="1">
        <v>40940</v>
      </c>
      <c r="Y214" t="s">
        <v>34</v>
      </c>
      <c r="Z214" t="e" vm="16">
        <v>#VALUE!</v>
      </c>
      <c r="AA214">
        <v>61201</v>
      </c>
      <c r="AB214" t="e" cm="1" vm="2">
        <f t="array" ref="AB214">_FV(Table1[[#This Row],[State]],"Country/region",TRUE)</f>
        <v>#VALUE!</v>
      </c>
    </row>
    <row r="215" spans="1:28" x14ac:dyDescent="0.35">
      <c r="A215" t="s">
        <v>552</v>
      </c>
      <c r="C215" t="s">
        <v>300</v>
      </c>
      <c r="D215" t="s">
        <v>57</v>
      </c>
      <c r="E215">
        <f>YEAR(Table1[[#This Row],[Order Date]])</f>
        <v>2012</v>
      </c>
      <c r="F215">
        <v>1</v>
      </c>
      <c r="G215">
        <f>MONTH(Table1[[#This Row],[Order Date]])</f>
        <v>1</v>
      </c>
      <c r="H215" s="1">
        <v>40938</v>
      </c>
      <c r="I215">
        <v>21383</v>
      </c>
      <c r="J215" t="s">
        <v>47</v>
      </c>
      <c r="K215">
        <v>31</v>
      </c>
      <c r="L215">
        <v>574.74</v>
      </c>
      <c r="M215" s="2">
        <v>7.0000000000000007E-2</v>
      </c>
      <c r="N215">
        <v>16066.85</v>
      </c>
      <c r="O215">
        <v>24.49</v>
      </c>
      <c r="P215">
        <v>7416.43</v>
      </c>
      <c r="Q215" s="2">
        <v>0.37</v>
      </c>
      <c r="R215" t="s">
        <v>96</v>
      </c>
      <c r="S215" t="s">
        <v>40</v>
      </c>
      <c r="T215" t="s">
        <v>107</v>
      </c>
      <c r="U215" t="s">
        <v>98</v>
      </c>
      <c r="V215" t="s">
        <v>68</v>
      </c>
      <c r="W215">
        <v>2956</v>
      </c>
      <c r="X215" s="1">
        <v>40943</v>
      </c>
      <c r="Y215" t="s">
        <v>34</v>
      </c>
      <c r="Z215" t="e" vm="16">
        <v>#VALUE!</v>
      </c>
      <c r="AA215">
        <v>60131</v>
      </c>
      <c r="AB215" t="e" cm="1" vm="2">
        <f t="array" ref="AB215">_FV(Table1[[#This Row],[State]],"Country/region",TRUE)</f>
        <v>#VALUE!</v>
      </c>
    </row>
    <row r="216" spans="1:28" x14ac:dyDescent="0.35">
      <c r="A216" t="s">
        <v>553</v>
      </c>
      <c r="C216" t="s">
        <v>554</v>
      </c>
      <c r="D216" t="s">
        <v>38</v>
      </c>
      <c r="E216">
        <f>YEAR(Table1[[#This Row],[Order Date]])</f>
        <v>2012</v>
      </c>
      <c r="F216">
        <v>1</v>
      </c>
      <c r="G216">
        <f>MONTH(Table1[[#This Row],[Order Date]])</f>
        <v>1</v>
      </c>
      <c r="H216" s="1">
        <v>40939</v>
      </c>
      <c r="I216">
        <v>30341</v>
      </c>
      <c r="J216" t="s">
        <v>47</v>
      </c>
      <c r="K216">
        <v>42</v>
      </c>
      <c r="L216">
        <v>160.97999999999999</v>
      </c>
      <c r="M216" s="2">
        <v>0.09</v>
      </c>
      <c r="N216">
        <v>6244.18</v>
      </c>
      <c r="O216">
        <v>30</v>
      </c>
      <c r="P216">
        <v>470.3</v>
      </c>
      <c r="Q216" s="2">
        <v>0.62</v>
      </c>
      <c r="R216" t="s">
        <v>48</v>
      </c>
      <c r="S216" t="s">
        <v>49</v>
      </c>
      <c r="T216" t="s">
        <v>555</v>
      </c>
      <c r="U216" t="s">
        <v>51</v>
      </c>
      <c r="V216" t="s">
        <v>68</v>
      </c>
      <c r="W216">
        <v>4259</v>
      </c>
      <c r="X216" s="1">
        <v>40939</v>
      </c>
      <c r="Y216" t="s">
        <v>53</v>
      </c>
      <c r="Z216" t="e" vm="5">
        <v>#VALUE!</v>
      </c>
      <c r="AA216">
        <v>55429</v>
      </c>
      <c r="AB216" t="e" cm="1" vm="2">
        <f t="array" ref="AB216">_FV(Table1[[#This Row],[State]],"Country/region",TRUE)</f>
        <v>#VALUE!</v>
      </c>
    </row>
    <row r="217" spans="1:28" x14ac:dyDescent="0.35">
      <c r="A217" t="s">
        <v>553</v>
      </c>
      <c r="C217" t="s">
        <v>554</v>
      </c>
      <c r="D217" t="s">
        <v>38</v>
      </c>
      <c r="E217">
        <f>YEAR(Table1[[#This Row],[Order Date]])</f>
        <v>2012</v>
      </c>
      <c r="F217">
        <v>1</v>
      </c>
      <c r="G217">
        <f>MONTH(Table1[[#This Row],[Order Date]])</f>
        <v>1</v>
      </c>
      <c r="H217" s="1">
        <v>40939</v>
      </c>
      <c r="I217">
        <v>30341</v>
      </c>
      <c r="J217" t="s">
        <v>47</v>
      </c>
      <c r="K217">
        <v>41</v>
      </c>
      <c r="L217">
        <v>6.3</v>
      </c>
      <c r="M217" s="2">
        <v>0.09</v>
      </c>
      <c r="N217">
        <v>239.75</v>
      </c>
      <c r="O217">
        <v>0.5</v>
      </c>
      <c r="P217">
        <v>105.91</v>
      </c>
      <c r="Q217" s="2">
        <v>0.39</v>
      </c>
      <c r="R217" t="s">
        <v>29</v>
      </c>
      <c r="S217" t="s">
        <v>30</v>
      </c>
      <c r="T217" t="s">
        <v>556</v>
      </c>
      <c r="U217" t="s">
        <v>210</v>
      </c>
      <c r="V217" t="s">
        <v>68</v>
      </c>
      <c r="W217">
        <v>4260</v>
      </c>
      <c r="X217" s="1">
        <v>40939</v>
      </c>
      <c r="Y217" t="s">
        <v>34</v>
      </c>
      <c r="Z217" t="e" vm="5">
        <v>#VALUE!</v>
      </c>
      <c r="AA217">
        <v>55429</v>
      </c>
      <c r="AB217" t="e" cm="1" vm="2">
        <f t="array" ref="AB217">_FV(Table1[[#This Row],[State]],"Country/region",TRUE)</f>
        <v>#VALUE!</v>
      </c>
    </row>
    <row r="218" spans="1:28" x14ac:dyDescent="0.35">
      <c r="A218" t="s">
        <v>557</v>
      </c>
      <c r="C218" t="s">
        <v>558</v>
      </c>
      <c r="D218" t="s">
        <v>46</v>
      </c>
      <c r="E218">
        <f>YEAR(Table1[[#This Row],[Order Date]])</f>
        <v>2012</v>
      </c>
      <c r="F218">
        <v>1</v>
      </c>
      <c r="G218">
        <f>MONTH(Table1[[#This Row],[Order Date]])</f>
        <v>1</v>
      </c>
      <c r="H218" s="1">
        <v>40939</v>
      </c>
      <c r="I218">
        <v>52416</v>
      </c>
      <c r="J218" t="s">
        <v>39</v>
      </c>
      <c r="K218">
        <v>40</v>
      </c>
      <c r="L218">
        <v>218.75</v>
      </c>
      <c r="M218" s="2">
        <v>0.04</v>
      </c>
      <c r="N218">
        <v>9141.64</v>
      </c>
      <c r="O218">
        <v>69.64</v>
      </c>
      <c r="P218">
        <v>-528.65312500000005</v>
      </c>
      <c r="Q218" s="2">
        <v>0.72</v>
      </c>
      <c r="R218" t="s">
        <v>48</v>
      </c>
      <c r="S218" t="s">
        <v>73</v>
      </c>
      <c r="T218" t="s">
        <v>559</v>
      </c>
      <c r="U218" t="s">
        <v>75</v>
      </c>
      <c r="V218" t="s">
        <v>33</v>
      </c>
      <c r="W218">
        <v>7357</v>
      </c>
      <c r="X218" s="1">
        <v>40940</v>
      </c>
      <c r="Y218" t="s">
        <v>53</v>
      </c>
      <c r="Z218" t="e" vm="43">
        <v>#VALUE!</v>
      </c>
      <c r="AA218">
        <v>26003</v>
      </c>
      <c r="AB218" t="e" cm="1" vm="2">
        <f t="array" ref="AB218">_FV(Table1[[#This Row],[State]],"Country/region",TRUE)</f>
        <v>#VALUE!</v>
      </c>
    </row>
    <row r="219" spans="1:28" x14ac:dyDescent="0.35">
      <c r="A219" t="s">
        <v>557</v>
      </c>
      <c r="C219" t="s">
        <v>558</v>
      </c>
      <c r="D219" t="s">
        <v>46</v>
      </c>
      <c r="E219">
        <f>YEAR(Table1[[#This Row],[Order Date]])</f>
        <v>2012</v>
      </c>
      <c r="F219">
        <v>1</v>
      </c>
      <c r="G219">
        <f>MONTH(Table1[[#This Row],[Order Date]])</f>
        <v>1</v>
      </c>
      <c r="H219" s="1">
        <v>40939</v>
      </c>
      <c r="I219">
        <v>52416</v>
      </c>
      <c r="J219" t="s">
        <v>39</v>
      </c>
      <c r="K219">
        <v>6</v>
      </c>
      <c r="L219">
        <v>7.64</v>
      </c>
      <c r="M219" s="2">
        <v>0.05</v>
      </c>
      <c r="N219">
        <v>49.81</v>
      </c>
      <c r="O219">
        <v>5.83</v>
      </c>
      <c r="P219">
        <v>-16.95</v>
      </c>
      <c r="Q219" s="2">
        <v>0.36</v>
      </c>
      <c r="R219" t="s">
        <v>29</v>
      </c>
      <c r="S219" t="s">
        <v>59</v>
      </c>
      <c r="T219" t="s">
        <v>135</v>
      </c>
      <c r="U219" t="s">
        <v>61</v>
      </c>
      <c r="V219" t="s">
        <v>33</v>
      </c>
      <c r="W219">
        <v>7356</v>
      </c>
      <c r="X219" s="1">
        <v>40941</v>
      </c>
      <c r="Y219" t="s">
        <v>34</v>
      </c>
      <c r="Z219" t="e" vm="43">
        <v>#VALUE!</v>
      </c>
      <c r="AA219">
        <v>26003</v>
      </c>
      <c r="AB219" t="e" cm="1" vm="2">
        <f t="array" ref="AB219">_FV(Table1[[#This Row],[State]],"Country/region",TRUE)</f>
        <v>#VALUE!</v>
      </c>
    </row>
    <row r="220" spans="1:28" x14ac:dyDescent="0.35">
      <c r="A220" t="s">
        <v>561</v>
      </c>
      <c r="C220" t="s">
        <v>562</v>
      </c>
      <c r="D220" t="s">
        <v>46</v>
      </c>
      <c r="E220">
        <f>YEAR(Table1[[#This Row],[Order Date]])</f>
        <v>2012</v>
      </c>
      <c r="F220">
        <v>1</v>
      </c>
      <c r="G220">
        <f>MONTH(Table1[[#This Row],[Order Date]])</f>
        <v>1</v>
      </c>
      <c r="H220" s="1">
        <v>40939</v>
      </c>
      <c r="I220">
        <v>15270</v>
      </c>
      <c r="J220" t="s">
        <v>39</v>
      </c>
      <c r="K220">
        <v>36</v>
      </c>
      <c r="L220">
        <v>6.98</v>
      </c>
      <c r="M220" s="2">
        <v>0</v>
      </c>
      <c r="N220">
        <v>257.91000000000003</v>
      </c>
      <c r="O220">
        <v>1.6</v>
      </c>
      <c r="P220">
        <v>90.86</v>
      </c>
      <c r="Q220" s="2">
        <v>0.38</v>
      </c>
      <c r="R220" t="s">
        <v>29</v>
      </c>
      <c r="S220" t="s">
        <v>59</v>
      </c>
      <c r="T220" t="s">
        <v>563</v>
      </c>
      <c r="U220" t="s">
        <v>61</v>
      </c>
      <c r="V220" t="s">
        <v>76</v>
      </c>
      <c r="W220">
        <v>2138</v>
      </c>
      <c r="X220" s="1">
        <v>40941</v>
      </c>
      <c r="Y220" t="s">
        <v>34</v>
      </c>
      <c r="Z220" t="e" vm="14">
        <v>#VALUE!</v>
      </c>
      <c r="AA220">
        <v>33407</v>
      </c>
      <c r="AB220" t="e" cm="1" vm="2">
        <f t="array" ref="AB220">_FV(Table1[[#This Row],[State]],"Country/region",TRUE)</f>
        <v>#VALUE!</v>
      </c>
    </row>
    <row r="221" spans="1:28" x14ac:dyDescent="0.35">
      <c r="A221" t="s">
        <v>564</v>
      </c>
      <c r="C221" t="s">
        <v>565</v>
      </c>
      <c r="D221" t="s">
        <v>38</v>
      </c>
      <c r="E221">
        <f>YEAR(Table1[[#This Row],[Order Date]])</f>
        <v>2012</v>
      </c>
      <c r="F221">
        <v>1</v>
      </c>
      <c r="G221">
        <f>MONTH(Table1[[#This Row],[Order Date]])</f>
        <v>1</v>
      </c>
      <c r="H221" s="1">
        <v>40939</v>
      </c>
      <c r="I221">
        <v>18595</v>
      </c>
      <c r="J221" t="s">
        <v>58</v>
      </c>
      <c r="K221">
        <v>6</v>
      </c>
      <c r="L221">
        <v>78.650000000000006</v>
      </c>
      <c r="M221" s="2">
        <v>0.1</v>
      </c>
      <c r="N221">
        <v>451.44</v>
      </c>
      <c r="O221">
        <v>13.99</v>
      </c>
      <c r="P221">
        <v>-35.19</v>
      </c>
      <c r="Q221" s="2">
        <v>0.52</v>
      </c>
      <c r="R221" t="s">
        <v>29</v>
      </c>
      <c r="S221" t="s">
        <v>80</v>
      </c>
      <c r="T221" t="s">
        <v>566</v>
      </c>
      <c r="U221" t="s">
        <v>214</v>
      </c>
      <c r="V221" t="s">
        <v>33</v>
      </c>
      <c r="W221">
        <v>2576</v>
      </c>
      <c r="X221" s="1">
        <v>40941</v>
      </c>
      <c r="Y221" t="s">
        <v>34</v>
      </c>
      <c r="Z221" t="e" vm="1">
        <v>#VALUE!</v>
      </c>
      <c r="AA221">
        <v>17331</v>
      </c>
      <c r="AB221" t="e" cm="1" vm="2">
        <f t="array" ref="AB221">_FV(Table1[[#This Row],[State]],"Country/region",TRUE)</f>
        <v>#VALUE!</v>
      </c>
    </row>
    <row r="222" spans="1:28" x14ac:dyDescent="0.35">
      <c r="A222" t="s">
        <v>564</v>
      </c>
      <c r="C222" t="s">
        <v>565</v>
      </c>
      <c r="D222" t="s">
        <v>38</v>
      </c>
      <c r="E222">
        <f>YEAR(Table1[[#This Row],[Order Date]])</f>
        <v>2012</v>
      </c>
      <c r="F222">
        <v>1</v>
      </c>
      <c r="G222">
        <f>MONTH(Table1[[#This Row],[Order Date]])</f>
        <v>1</v>
      </c>
      <c r="H222" s="1">
        <v>40939</v>
      </c>
      <c r="I222">
        <v>18595</v>
      </c>
      <c r="J222" t="s">
        <v>58</v>
      </c>
      <c r="K222">
        <v>16</v>
      </c>
      <c r="L222">
        <v>8.34</v>
      </c>
      <c r="M222" s="2">
        <v>0.03</v>
      </c>
      <c r="N222">
        <v>138.55000000000001</v>
      </c>
      <c r="O222">
        <v>2.64</v>
      </c>
      <c r="P222">
        <v>0.9</v>
      </c>
      <c r="Q222" s="2">
        <v>0.59</v>
      </c>
      <c r="R222" t="s">
        <v>29</v>
      </c>
      <c r="S222" t="s">
        <v>139</v>
      </c>
      <c r="T222" t="s">
        <v>567</v>
      </c>
      <c r="U222" t="s">
        <v>481</v>
      </c>
      <c r="V222" t="s">
        <v>33</v>
      </c>
      <c r="W222">
        <v>2577</v>
      </c>
      <c r="X222" s="1">
        <v>40941</v>
      </c>
      <c r="Y222" t="s">
        <v>34</v>
      </c>
      <c r="Z222" t="e" vm="1">
        <v>#VALUE!</v>
      </c>
      <c r="AA222">
        <v>17331</v>
      </c>
      <c r="AB222" t="e" cm="1" vm="2">
        <f t="array" ref="AB222">_FV(Table1[[#This Row],[State]],"Country/region",TRUE)</f>
        <v>#VALUE!</v>
      </c>
    </row>
    <row r="223" spans="1:28" x14ac:dyDescent="0.35">
      <c r="A223" t="s">
        <v>568</v>
      </c>
      <c r="C223" t="s">
        <v>400</v>
      </c>
      <c r="D223" t="s">
        <v>46</v>
      </c>
      <c r="E223">
        <f>YEAR(Table1[[#This Row],[Order Date]])</f>
        <v>2012</v>
      </c>
      <c r="F223">
        <v>1</v>
      </c>
      <c r="G223">
        <f>MONTH(Table1[[#This Row],[Order Date]])</f>
        <v>1</v>
      </c>
      <c r="H223" s="1">
        <v>40939</v>
      </c>
      <c r="I223">
        <v>40101</v>
      </c>
      <c r="J223" t="s">
        <v>47</v>
      </c>
      <c r="K223">
        <v>46</v>
      </c>
      <c r="L223">
        <v>49.99</v>
      </c>
      <c r="M223" s="2">
        <v>0.1</v>
      </c>
      <c r="N223">
        <v>2188.06</v>
      </c>
      <c r="O223">
        <v>19.989999999999998</v>
      </c>
      <c r="P223">
        <v>33.770000000000003</v>
      </c>
      <c r="Q223" s="2">
        <v>0.45</v>
      </c>
      <c r="R223" t="s">
        <v>96</v>
      </c>
      <c r="S223" t="s">
        <v>30</v>
      </c>
      <c r="T223" t="s">
        <v>569</v>
      </c>
      <c r="U223" t="s">
        <v>102</v>
      </c>
      <c r="V223" t="s">
        <v>76</v>
      </c>
      <c r="W223">
        <v>5670</v>
      </c>
      <c r="X223" s="1">
        <v>40944</v>
      </c>
      <c r="Y223" t="s">
        <v>42</v>
      </c>
      <c r="Z223" t="e" vm="35">
        <v>#VALUE!</v>
      </c>
      <c r="AA223">
        <v>72401</v>
      </c>
      <c r="AB223" t="e" cm="1" vm="2">
        <f t="array" ref="AB223">_FV(Table1[[#This Row],[State]],"Country/region",TRUE)</f>
        <v>#VALUE!</v>
      </c>
    </row>
    <row r="224" spans="1:28" x14ac:dyDescent="0.35">
      <c r="A224" t="s">
        <v>553</v>
      </c>
      <c r="C224" t="s">
        <v>554</v>
      </c>
      <c r="D224" t="s">
        <v>38</v>
      </c>
      <c r="E224">
        <f>YEAR(Table1[[#This Row],[Order Date]])</f>
        <v>2012</v>
      </c>
      <c r="F224">
        <v>1</v>
      </c>
      <c r="G224">
        <f>MONTH(Table1[[#This Row],[Order Date]])</f>
        <v>1</v>
      </c>
      <c r="H224" s="1">
        <v>40939</v>
      </c>
      <c r="I224">
        <v>30341</v>
      </c>
      <c r="J224" t="s">
        <v>47</v>
      </c>
      <c r="K224">
        <v>30</v>
      </c>
      <c r="L224">
        <v>4.9800000000000004</v>
      </c>
      <c r="M224" s="2">
        <v>0</v>
      </c>
      <c r="N224">
        <v>150.19999999999999</v>
      </c>
      <c r="O224">
        <v>0.8</v>
      </c>
      <c r="P224">
        <v>62.46</v>
      </c>
      <c r="Q224" s="2">
        <v>0.36</v>
      </c>
      <c r="R224" t="s">
        <v>29</v>
      </c>
      <c r="S224" t="s">
        <v>59</v>
      </c>
      <c r="T224" t="s">
        <v>570</v>
      </c>
      <c r="U224" t="s">
        <v>61</v>
      </c>
      <c r="V224" t="s">
        <v>68</v>
      </c>
      <c r="W224">
        <v>4261</v>
      </c>
      <c r="X224" s="1">
        <v>40946</v>
      </c>
      <c r="Y224" t="s">
        <v>34</v>
      </c>
      <c r="Z224" t="e" vm="5">
        <v>#VALUE!</v>
      </c>
      <c r="AA224">
        <v>55429</v>
      </c>
      <c r="AB224" t="e" cm="1" vm="2">
        <f t="array" ref="AB224">_FV(Table1[[#This Row],[State]],"Country/region",TRUE)</f>
        <v>#VALUE!</v>
      </c>
    </row>
    <row r="225" spans="1:28" x14ac:dyDescent="0.35">
      <c r="A225" t="s">
        <v>571</v>
      </c>
      <c r="C225" t="s">
        <v>572</v>
      </c>
      <c r="D225" t="s">
        <v>57</v>
      </c>
      <c r="E225">
        <f>YEAR(Table1[[#This Row],[Order Date]])</f>
        <v>2012</v>
      </c>
      <c r="F225">
        <v>1</v>
      </c>
      <c r="G225">
        <f>MONTH(Table1[[#This Row],[Order Date]])</f>
        <v>2</v>
      </c>
      <c r="H225" s="1">
        <v>40940</v>
      </c>
      <c r="I225">
        <v>30053</v>
      </c>
      <c r="J225" t="s">
        <v>58</v>
      </c>
      <c r="K225">
        <v>41</v>
      </c>
      <c r="L225">
        <v>80.97</v>
      </c>
      <c r="M225" s="2">
        <v>0.06</v>
      </c>
      <c r="N225">
        <v>3279.01</v>
      </c>
      <c r="O225">
        <v>33.6</v>
      </c>
      <c r="P225">
        <v>349.22</v>
      </c>
      <c r="Q225" s="2">
        <v>0.37</v>
      </c>
      <c r="R225" t="s">
        <v>96</v>
      </c>
      <c r="S225" t="s">
        <v>49</v>
      </c>
      <c r="T225" t="s">
        <v>573</v>
      </c>
      <c r="U225" t="s">
        <v>98</v>
      </c>
      <c r="V225" t="s">
        <v>76</v>
      </c>
      <c r="W225">
        <v>4231</v>
      </c>
      <c r="X225" s="1">
        <v>40942</v>
      </c>
      <c r="Y225" t="s">
        <v>53</v>
      </c>
      <c r="Z225" t="e" vm="35">
        <v>#VALUE!</v>
      </c>
      <c r="AA225">
        <v>72116</v>
      </c>
      <c r="AB225" t="e" cm="1" vm="2">
        <f t="array" ref="AB225">_FV(Table1[[#This Row],[State]],"Country/region",TRUE)</f>
        <v>#VALUE!</v>
      </c>
    </row>
    <row r="226" spans="1:28" x14ac:dyDescent="0.35">
      <c r="A226" t="s">
        <v>574</v>
      </c>
      <c r="C226" t="s">
        <v>575</v>
      </c>
      <c r="D226" t="s">
        <v>46</v>
      </c>
      <c r="E226">
        <f>YEAR(Table1[[#This Row],[Order Date]])</f>
        <v>2012</v>
      </c>
      <c r="F226">
        <v>1</v>
      </c>
      <c r="G226">
        <f>MONTH(Table1[[#This Row],[Order Date]])</f>
        <v>2</v>
      </c>
      <c r="H226" s="1">
        <v>40940</v>
      </c>
      <c r="I226">
        <v>32676</v>
      </c>
      <c r="J226" t="s">
        <v>58</v>
      </c>
      <c r="K226">
        <v>37</v>
      </c>
      <c r="L226">
        <v>45.19</v>
      </c>
      <c r="M226" s="2">
        <v>0.06</v>
      </c>
      <c r="N226">
        <v>1697.44</v>
      </c>
      <c r="O226">
        <v>1.99</v>
      </c>
      <c r="P226">
        <v>523.42999999999995</v>
      </c>
      <c r="Q226" s="2">
        <v>0.55000000000000004</v>
      </c>
      <c r="R226" t="s">
        <v>96</v>
      </c>
      <c r="S226" t="s">
        <v>139</v>
      </c>
      <c r="T226" t="s">
        <v>576</v>
      </c>
      <c r="U226" t="s">
        <v>102</v>
      </c>
      <c r="V226" t="s">
        <v>68</v>
      </c>
      <c r="W226">
        <v>4594</v>
      </c>
      <c r="X226" s="1">
        <v>40943</v>
      </c>
      <c r="Y226" t="s">
        <v>34</v>
      </c>
      <c r="Z226" t="e" vm="38">
        <v>#VALUE!</v>
      </c>
      <c r="AA226">
        <v>47906</v>
      </c>
      <c r="AB226" t="e" cm="1" vm="2">
        <f t="array" ref="AB226">_FV(Table1[[#This Row],[State]],"Country/region",TRUE)</f>
        <v>#VALUE!</v>
      </c>
    </row>
    <row r="227" spans="1:28" x14ac:dyDescent="0.35">
      <c r="A227" t="s">
        <v>577</v>
      </c>
      <c r="C227" t="s">
        <v>414</v>
      </c>
      <c r="D227" t="s">
        <v>46</v>
      </c>
      <c r="E227">
        <f>YEAR(Table1[[#This Row],[Order Date]])</f>
        <v>2012</v>
      </c>
      <c r="F227">
        <v>1</v>
      </c>
      <c r="G227">
        <f>MONTH(Table1[[#This Row],[Order Date]])</f>
        <v>2</v>
      </c>
      <c r="H227" s="1">
        <v>40940</v>
      </c>
      <c r="I227">
        <v>4454</v>
      </c>
      <c r="J227" t="s">
        <v>47</v>
      </c>
      <c r="K227">
        <v>17</v>
      </c>
      <c r="L227">
        <v>3.08</v>
      </c>
      <c r="M227" s="2">
        <v>0.01</v>
      </c>
      <c r="N227">
        <v>55.45</v>
      </c>
      <c r="O227">
        <v>0.5</v>
      </c>
      <c r="P227">
        <v>21.42</v>
      </c>
      <c r="Q227" s="2">
        <v>0.37</v>
      </c>
      <c r="R227" t="s">
        <v>29</v>
      </c>
      <c r="S227" t="s">
        <v>30</v>
      </c>
      <c r="T227" t="s">
        <v>578</v>
      </c>
      <c r="U227" t="s">
        <v>210</v>
      </c>
      <c r="V227" t="s">
        <v>68</v>
      </c>
      <c r="W227">
        <v>636</v>
      </c>
      <c r="X227" s="1">
        <v>40945</v>
      </c>
      <c r="Y227" t="s">
        <v>34</v>
      </c>
      <c r="Z227" t="e" vm="38">
        <v>#VALUE!</v>
      </c>
      <c r="AA227">
        <v>46806</v>
      </c>
      <c r="AB227" t="e" cm="1" vm="2">
        <f t="array" ref="AB227">_FV(Table1[[#This Row],[State]],"Country/region",TRUE)</f>
        <v>#VALUE!</v>
      </c>
    </row>
    <row r="228" spans="1:28" x14ac:dyDescent="0.35">
      <c r="A228" t="s">
        <v>579</v>
      </c>
      <c r="C228" t="s">
        <v>248</v>
      </c>
      <c r="D228" t="s">
        <v>46</v>
      </c>
      <c r="E228">
        <f>YEAR(Table1[[#This Row],[Order Date]])</f>
        <v>2012</v>
      </c>
      <c r="F228">
        <v>1</v>
      </c>
      <c r="G228">
        <f>MONTH(Table1[[#This Row],[Order Date]])</f>
        <v>2</v>
      </c>
      <c r="H228" s="1">
        <v>40941</v>
      </c>
      <c r="I228">
        <v>38529</v>
      </c>
      <c r="J228" t="s">
        <v>47</v>
      </c>
      <c r="K228">
        <v>38</v>
      </c>
      <c r="L228">
        <v>1.1399999999999999</v>
      </c>
      <c r="M228" s="2">
        <v>0.02</v>
      </c>
      <c r="N228">
        <v>44.85</v>
      </c>
      <c r="O228">
        <v>0.7</v>
      </c>
      <c r="P228">
        <v>-0.49</v>
      </c>
      <c r="Q228" s="2">
        <v>0.38</v>
      </c>
      <c r="R228" t="s">
        <v>29</v>
      </c>
      <c r="S228" t="s">
        <v>59</v>
      </c>
      <c r="T228" t="s">
        <v>527</v>
      </c>
      <c r="U228" t="s">
        <v>232</v>
      </c>
      <c r="V228" t="s">
        <v>52</v>
      </c>
      <c r="W228">
        <v>5421</v>
      </c>
      <c r="X228" s="1">
        <v>40941</v>
      </c>
      <c r="Y228" t="s">
        <v>34</v>
      </c>
      <c r="Z228" t="e" vm="33">
        <v>#VALUE!</v>
      </c>
      <c r="AA228">
        <v>83616</v>
      </c>
      <c r="AB228" t="e" cm="1" vm="2">
        <f t="array" ref="AB228">_FV(Table1[[#This Row],[State]],"Country/region",TRUE)</f>
        <v>#VALUE!</v>
      </c>
    </row>
    <row r="229" spans="1:28" x14ac:dyDescent="0.35">
      <c r="A229" t="s">
        <v>580</v>
      </c>
      <c r="C229" t="s">
        <v>581</v>
      </c>
      <c r="D229" t="s">
        <v>57</v>
      </c>
      <c r="E229">
        <f>YEAR(Table1[[#This Row],[Order Date]])</f>
        <v>2012</v>
      </c>
      <c r="F229">
        <v>1</v>
      </c>
      <c r="G229">
        <f>MONTH(Table1[[#This Row],[Order Date]])</f>
        <v>2</v>
      </c>
      <c r="H229" s="1">
        <v>40941</v>
      </c>
      <c r="I229">
        <v>39904</v>
      </c>
      <c r="J229" t="s">
        <v>39</v>
      </c>
      <c r="K229">
        <v>44</v>
      </c>
      <c r="L229">
        <v>8.09</v>
      </c>
      <c r="M229" s="2">
        <v>0</v>
      </c>
      <c r="N229">
        <v>363.92</v>
      </c>
      <c r="O229">
        <v>7.96</v>
      </c>
      <c r="P229">
        <v>-144.56</v>
      </c>
      <c r="Q229" s="2">
        <v>0.49</v>
      </c>
      <c r="R229" t="s">
        <v>48</v>
      </c>
      <c r="S229" t="s">
        <v>30</v>
      </c>
      <c r="T229" t="s">
        <v>344</v>
      </c>
      <c r="U229" t="s">
        <v>82</v>
      </c>
      <c r="V229" t="s">
        <v>33</v>
      </c>
      <c r="W229">
        <v>5639</v>
      </c>
      <c r="X229" s="1">
        <v>40942</v>
      </c>
      <c r="Y229" t="s">
        <v>34</v>
      </c>
      <c r="Z229" t="e" vm="22">
        <v>#VALUE!</v>
      </c>
      <c r="AA229">
        <v>45231</v>
      </c>
      <c r="AB229" t="e" cm="1" vm="2">
        <f t="array" ref="AB229">_FV(Table1[[#This Row],[State]],"Country/region",TRUE)</f>
        <v>#VALUE!</v>
      </c>
    </row>
    <row r="230" spans="1:28" x14ac:dyDescent="0.35">
      <c r="A230" t="s">
        <v>582</v>
      </c>
      <c r="C230" t="s">
        <v>583</v>
      </c>
      <c r="D230" t="s">
        <v>46</v>
      </c>
      <c r="E230">
        <f>YEAR(Table1[[#This Row],[Order Date]])</f>
        <v>2012</v>
      </c>
      <c r="F230">
        <v>1</v>
      </c>
      <c r="G230">
        <f>MONTH(Table1[[#This Row],[Order Date]])</f>
        <v>2</v>
      </c>
      <c r="H230" s="1">
        <v>40941</v>
      </c>
      <c r="I230">
        <v>19493</v>
      </c>
      <c r="J230" t="s">
        <v>58</v>
      </c>
      <c r="K230">
        <v>31</v>
      </c>
      <c r="L230">
        <v>154.13</v>
      </c>
      <c r="M230" s="2">
        <v>0.1</v>
      </c>
      <c r="N230">
        <v>4713.25</v>
      </c>
      <c r="O230">
        <v>69</v>
      </c>
      <c r="P230">
        <v>-372.48597100000001</v>
      </c>
      <c r="Q230" s="2">
        <v>0.68</v>
      </c>
      <c r="R230" t="s">
        <v>48</v>
      </c>
      <c r="S230" t="s">
        <v>40</v>
      </c>
      <c r="T230" t="s">
        <v>584</v>
      </c>
      <c r="U230" t="s">
        <v>75</v>
      </c>
      <c r="V230" t="s">
        <v>33</v>
      </c>
      <c r="W230">
        <v>2693</v>
      </c>
      <c r="X230" s="1">
        <v>40942</v>
      </c>
      <c r="Y230" t="s">
        <v>34</v>
      </c>
      <c r="Z230" t="e" vm="22">
        <v>#VALUE!</v>
      </c>
      <c r="AA230">
        <v>44221</v>
      </c>
      <c r="AB230" t="e" cm="1" vm="2">
        <f t="array" ref="AB230">_FV(Table1[[#This Row],[State]],"Country/region",TRUE)</f>
        <v>#VALUE!</v>
      </c>
    </row>
    <row r="231" spans="1:28" x14ac:dyDescent="0.35">
      <c r="A231" t="s">
        <v>585</v>
      </c>
      <c r="C231" t="s">
        <v>45</v>
      </c>
      <c r="D231" t="s">
        <v>46</v>
      </c>
      <c r="E231">
        <f>YEAR(Table1[[#This Row],[Order Date]])</f>
        <v>2012</v>
      </c>
      <c r="F231">
        <v>1</v>
      </c>
      <c r="G231">
        <f>MONTH(Table1[[#This Row],[Order Date]])</f>
        <v>2</v>
      </c>
      <c r="H231" s="1">
        <v>40941</v>
      </c>
      <c r="I231">
        <v>55713</v>
      </c>
      <c r="J231" t="s">
        <v>28</v>
      </c>
      <c r="K231">
        <v>49</v>
      </c>
      <c r="L231">
        <v>122.99</v>
      </c>
      <c r="M231" s="2">
        <v>0.09</v>
      </c>
      <c r="N231">
        <v>5718.85</v>
      </c>
      <c r="O231">
        <v>70.2</v>
      </c>
      <c r="P231">
        <v>-2426.5500000000002</v>
      </c>
      <c r="Q231" s="2">
        <v>0.74</v>
      </c>
      <c r="R231" t="s">
        <v>48</v>
      </c>
      <c r="S231" t="s">
        <v>49</v>
      </c>
      <c r="T231" t="s">
        <v>586</v>
      </c>
      <c r="U231" t="s">
        <v>51</v>
      </c>
      <c r="V231" t="s">
        <v>33</v>
      </c>
      <c r="W231">
        <v>7786</v>
      </c>
      <c r="X231" s="1">
        <v>40943</v>
      </c>
      <c r="Y231" t="s">
        <v>53</v>
      </c>
      <c r="Z231" t="e" vm="27">
        <v>#VALUE!</v>
      </c>
      <c r="AA231">
        <v>5401</v>
      </c>
      <c r="AB231" t="e" cm="1" vm="2">
        <f t="array" ref="AB231">_FV(Table1[[#This Row],[State]],"Country/region",TRUE)</f>
        <v>#VALUE!</v>
      </c>
    </row>
    <row r="232" spans="1:28" x14ac:dyDescent="0.35">
      <c r="A232" t="s">
        <v>577</v>
      </c>
      <c r="C232" t="s">
        <v>414</v>
      </c>
      <c r="D232" t="s">
        <v>46</v>
      </c>
      <c r="E232">
        <f>YEAR(Table1[[#This Row],[Order Date]])</f>
        <v>2012</v>
      </c>
      <c r="F232">
        <v>1</v>
      </c>
      <c r="G232">
        <f>MONTH(Table1[[#This Row],[Order Date]])</f>
        <v>2</v>
      </c>
      <c r="H232" s="1">
        <v>40941</v>
      </c>
      <c r="I232">
        <v>13604</v>
      </c>
      <c r="J232" t="s">
        <v>39</v>
      </c>
      <c r="K232">
        <v>38</v>
      </c>
      <c r="L232">
        <v>83.1</v>
      </c>
      <c r="M232" s="2">
        <v>0.04</v>
      </c>
      <c r="N232">
        <v>3152.75</v>
      </c>
      <c r="O232">
        <v>6.13</v>
      </c>
      <c r="P232">
        <v>1166.4000000000001</v>
      </c>
      <c r="Q232" s="2">
        <v>0.45</v>
      </c>
      <c r="R232" t="s">
        <v>96</v>
      </c>
      <c r="S232" t="s">
        <v>30</v>
      </c>
      <c r="T232" t="s">
        <v>587</v>
      </c>
      <c r="U232" t="s">
        <v>102</v>
      </c>
      <c r="V232" t="s">
        <v>68</v>
      </c>
      <c r="W232">
        <v>1896</v>
      </c>
      <c r="X232" s="1">
        <v>40943</v>
      </c>
      <c r="Y232" t="s">
        <v>34</v>
      </c>
      <c r="Z232" t="e" vm="38">
        <v>#VALUE!</v>
      </c>
      <c r="AA232">
        <v>46806</v>
      </c>
      <c r="AB232" t="e" cm="1" vm="2">
        <f t="array" ref="AB232">_FV(Table1[[#This Row],[State]],"Country/region",TRUE)</f>
        <v>#VALUE!</v>
      </c>
    </row>
    <row r="233" spans="1:28" x14ac:dyDescent="0.35">
      <c r="A233" t="s">
        <v>577</v>
      </c>
      <c r="C233" t="s">
        <v>414</v>
      </c>
      <c r="D233" t="s">
        <v>46</v>
      </c>
      <c r="E233">
        <f>YEAR(Table1[[#This Row],[Order Date]])</f>
        <v>2012</v>
      </c>
      <c r="F233">
        <v>1</v>
      </c>
      <c r="G233">
        <f>MONTH(Table1[[#This Row],[Order Date]])</f>
        <v>2</v>
      </c>
      <c r="H233" s="1">
        <v>40941</v>
      </c>
      <c r="I233">
        <v>13604</v>
      </c>
      <c r="J233" t="s">
        <v>39</v>
      </c>
      <c r="K233">
        <v>42</v>
      </c>
      <c r="L233">
        <v>90.98</v>
      </c>
      <c r="M233" s="2">
        <v>7.0000000000000007E-2</v>
      </c>
      <c r="N233">
        <v>3609.88</v>
      </c>
      <c r="O233">
        <v>56.2</v>
      </c>
      <c r="P233">
        <v>-1396.22</v>
      </c>
      <c r="Q233" s="2">
        <v>0.74</v>
      </c>
      <c r="R233" t="s">
        <v>48</v>
      </c>
      <c r="S233" t="s">
        <v>80</v>
      </c>
      <c r="T233" t="s">
        <v>515</v>
      </c>
      <c r="U233" t="s">
        <v>82</v>
      </c>
      <c r="V233" t="s">
        <v>68</v>
      </c>
      <c r="W233">
        <v>1897</v>
      </c>
      <c r="X233" s="1">
        <v>40944</v>
      </c>
      <c r="Y233" t="s">
        <v>34</v>
      </c>
      <c r="Z233" t="e" vm="38">
        <v>#VALUE!</v>
      </c>
      <c r="AA233">
        <v>46806</v>
      </c>
      <c r="AB233" t="e" cm="1" vm="2">
        <f t="array" ref="AB233">_FV(Table1[[#This Row],[State]],"Country/region",TRUE)</f>
        <v>#VALUE!</v>
      </c>
    </row>
    <row r="234" spans="1:28" x14ac:dyDescent="0.35">
      <c r="A234" t="s">
        <v>588</v>
      </c>
      <c r="C234" t="s">
        <v>589</v>
      </c>
      <c r="D234" t="s">
        <v>38</v>
      </c>
      <c r="E234">
        <f>YEAR(Table1[[#This Row],[Order Date]])</f>
        <v>2012</v>
      </c>
      <c r="F234">
        <v>1</v>
      </c>
      <c r="G234">
        <f>MONTH(Table1[[#This Row],[Order Date]])</f>
        <v>2</v>
      </c>
      <c r="H234" s="1">
        <v>40942</v>
      </c>
      <c r="I234">
        <v>21222</v>
      </c>
      <c r="J234" t="s">
        <v>39</v>
      </c>
      <c r="K234">
        <v>36</v>
      </c>
      <c r="L234">
        <v>5.08</v>
      </c>
      <c r="M234" s="2">
        <v>0.1</v>
      </c>
      <c r="N234">
        <v>181.39</v>
      </c>
      <c r="O234">
        <v>3.63</v>
      </c>
      <c r="P234">
        <v>-32.4</v>
      </c>
      <c r="Q234" s="2">
        <v>0.51</v>
      </c>
      <c r="R234" t="s">
        <v>48</v>
      </c>
      <c r="S234" t="s">
        <v>59</v>
      </c>
      <c r="T234" t="s">
        <v>590</v>
      </c>
      <c r="U234" t="s">
        <v>82</v>
      </c>
      <c r="V234" t="s">
        <v>52</v>
      </c>
      <c r="W234">
        <v>2928</v>
      </c>
      <c r="X234" s="1">
        <v>40944</v>
      </c>
      <c r="Y234" t="s">
        <v>34</v>
      </c>
      <c r="Z234" t="e" vm="32">
        <v>#VALUE!</v>
      </c>
      <c r="AA234">
        <v>81001</v>
      </c>
      <c r="AB234" t="e" cm="1" vm="2">
        <f t="array" ref="AB234">_FV(Table1[[#This Row],[State]],"Country/region",TRUE)</f>
        <v>#VALUE!</v>
      </c>
    </row>
    <row r="235" spans="1:28" x14ac:dyDescent="0.35">
      <c r="A235" t="s">
        <v>588</v>
      </c>
      <c r="C235" t="s">
        <v>589</v>
      </c>
      <c r="D235" t="s">
        <v>38</v>
      </c>
      <c r="E235">
        <f>YEAR(Table1[[#This Row],[Order Date]])</f>
        <v>2012</v>
      </c>
      <c r="F235">
        <v>1</v>
      </c>
      <c r="G235">
        <f>MONTH(Table1[[#This Row],[Order Date]])</f>
        <v>2</v>
      </c>
      <c r="H235" s="1">
        <v>40942</v>
      </c>
      <c r="I235">
        <v>21222</v>
      </c>
      <c r="J235" t="s">
        <v>39</v>
      </c>
      <c r="K235">
        <v>26</v>
      </c>
      <c r="L235">
        <v>35.99</v>
      </c>
      <c r="M235" s="2">
        <v>0.02</v>
      </c>
      <c r="N235">
        <v>846.08150000000001</v>
      </c>
      <c r="O235">
        <v>5</v>
      </c>
      <c r="P235">
        <v>-120.934</v>
      </c>
      <c r="Q235" s="2">
        <v>0.85</v>
      </c>
      <c r="R235" t="s">
        <v>96</v>
      </c>
      <c r="S235" t="s">
        <v>30</v>
      </c>
      <c r="T235" t="s">
        <v>591</v>
      </c>
      <c r="U235" t="s">
        <v>105</v>
      </c>
      <c r="V235" t="s">
        <v>52</v>
      </c>
      <c r="W235">
        <v>2929</v>
      </c>
      <c r="X235" s="1">
        <v>40944</v>
      </c>
      <c r="Y235" t="s">
        <v>34</v>
      </c>
      <c r="Z235" t="e" vm="32">
        <v>#VALUE!</v>
      </c>
      <c r="AA235">
        <v>81001</v>
      </c>
      <c r="AB235" t="e" cm="1" vm="2">
        <f t="array" ref="AB235">_FV(Table1[[#This Row],[State]],"Country/region",TRUE)</f>
        <v>#VALUE!</v>
      </c>
    </row>
    <row r="236" spans="1:28" x14ac:dyDescent="0.35">
      <c r="A236" t="s">
        <v>592</v>
      </c>
      <c r="C236" t="s">
        <v>554</v>
      </c>
      <c r="D236" t="s">
        <v>38</v>
      </c>
      <c r="E236">
        <f>YEAR(Table1[[#This Row],[Order Date]])</f>
        <v>2012</v>
      </c>
      <c r="F236">
        <v>1</v>
      </c>
      <c r="G236">
        <f>MONTH(Table1[[#This Row],[Order Date]])</f>
        <v>2</v>
      </c>
      <c r="H236" s="1">
        <v>40943</v>
      </c>
      <c r="I236">
        <v>41988</v>
      </c>
      <c r="J236" t="s">
        <v>47</v>
      </c>
      <c r="K236">
        <v>33</v>
      </c>
      <c r="L236">
        <v>145.44999999999999</v>
      </c>
      <c r="M236" s="2">
        <v>0.08</v>
      </c>
      <c r="N236">
        <v>4610.3500000000004</v>
      </c>
      <c r="O236">
        <v>17.850000000000001</v>
      </c>
      <c r="P236">
        <v>751.58</v>
      </c>
      <c r="Q236" s="2">
        <v>0.56000000000000005</v>
      </c>
      <c r="R236" t="s">
        <v>96</v>
      </c>
      <c r="S236" t="s">
        <v>49</v>
      </c>
      <c r="T236" t="s">
        <v>150</v>
      </c>
      <c r="U236" t="s">
        <v>98</v>
      </c>
      <c r="V236" t="s">
        <v>68</v>
      </c>
      <c r="W236">
        <v>5919</v>
      </c>
      <c r="X236" s="1">
        <v>40943</v>
      </c>
      <c r="Y236" t="s">
        <v>53</v>
      </c>
      <c r="Z236" t="e" vm="5">
        <v>#VALUE!</v>
      </c>
      <c r="AA236">
        <v>55445</v>
      </c>
      <c r="AB236" t="e" cm="1" vm="2">
        <f t="array" ref="AB236">_FV(Table1[[#This Row],[State]],"Country/region",TRUE)</f>
        <v>#VALUE!</v>
      </c>
    </row>
    <row r="237" spans="1:28" x14ac:dyDescent="0.35">
      <c r="A237" t="s">
        <v>593</v>
      </c>
      <c r="C237" t="s">
        <v>594</v>
      </c>
      <c r="D237" t="s">
        <v>38</v>
      </c>
      <c r="E237">
        <f>YEAR(Table1[[#This Row],[Order Date]])</f>
        <v>2012</v>
      </c>
      <c r="F237">
        <v>1</v>
      </c>
      <c r="G237">
        <f>MONTH(Table1[[#This Row],[Order Date]])</f>
        <v>2</v>
      </c>
      <c r="H237" s="1">
        <v>40943</v>
      </c>
      <c r="I237">
        <v>14400</v>
      </c>
      <c r="J237" t="s">
        <v>131</v>
      </c>
      <c r="K237">
        <v>43</v>
      </c>
      <c r="L237">
        <v>146.05000000000001</v>
      </c>
      <c r="M237" s="2">
        <v>0.08</v>
      </c>
      <c r="N237">
        <v>6089.05</v>
      </c>
      <c r="O237">
        <v>80.2</v>
      </c>
      <c r="P237">
        <v>-2110.56</v>
      </c>
      <c r="Q237" s="2">
        <v>0.71</v>
      </c>
      <c r="R237" t="s">
        <v>48</v>
      </c>
      <c r="S237" t="s">
        <v>73</v>
      </c>
      <c r="T237" t="s">
        <v>595</v>
      </c>
      <c r="U237" t="s">
        <v>75</v>
      </c>
      <c r="V237" t="s">
        <v>76</v>
      </c>
      <c r="W237">
        <v>2018</v>
      </c>
      <c r="X237" s="1">
        <v>40944</v>
      </c>
      <c r="Y237" t="s">
        <v>53</v>
      </c>
      <c r="Z237" t="e" vm="14">
        <v>#VALUE!</v>
      </c>
      <c r="AA237">
        <v>33134</v>
      </c>
      <c r="AB237" t="e" cm="1" vm="2">
        <f t="array" ref="AB237">_FV(Table1[[#This Row],[State]],"Country/region",TRUE)</f>
        <v>#VALUE!</v>
      </c>
    </row>
    <row r="238" spans="1:28" x14ac:dyDescent="0.35">
      <c r="A238" t="s">
        <v>596</v>
      </c>
      <c r="C238" t="s">
        <v>597</v>
      </c>
      <c r="D238" t="s">
        <v>46</v>
      </c>
      <c r="E238">
        <f>YEAR(Table1[[#This Row],[Order Date]])</f>
        <v>2012</v>
      </c>
      <c r="F238">
        <v>1</v>
      </c>
      <c r="G238">
        <f>MONTH(Table1[[#This Row],[Order Date]])</f>
        <v>2</v>
      </c>
      <c r="H238" s="1">
        <v>40943</v>
      </c>
      <c r="I238">
        <v>25120</v>
      </c>
      <c r="J238" t="s">
        <v>131</v>
      </c>
      <c r="K238">
        <v>22</v>
      </c>
      <c r="L238">
        <v>7.28</v>
      </c>
      <c r="M238" s="2">
        <v>0.01</v>
      </c>
      <c r="N238">
        <v>179.22</v>
      </c>
      <c r="O238">
        <v>11.15</v>
      </c>
      <c r="P238">
        <v>-139.9</v>
      </c>
      <c r="Q238" s="2">
        <v>0.37</v>
      </c>
      <c r="R238" t="s">
        <v>29</v>
      </c>
      <c r="S238" t="s">
        <v>30</v>
      </c>
      <c r="T238" t="s">
        <v>598</v>
      </c>
      <c r="U238" t="s">
        <v>61</v>
      </c>
      <c r="V238" t="s">
        <v>76</v>
      </c>
      <c r="W238">
        <v>3530</v>
      </c>
      <c r="X238" s="1">
        <v>40944</v>
      </c>
      <c r="Y238" t="s">
        <v>34</v>
      </c>
      <c r="Z238" t="e" vm="19">
        <v>#VALUE!</v>
      </c>
      <c r="AA238">
        <v>29301</v>
      </c>
      <c r="AB238" t="e" cm="1" vm="2">
        <f t="array" ref="AB238">_FV(Table1[[#This Row],[State]],"Country/region",TRUE)</f>
        <v>#VALUE!</v>
      </c>
    </row>
    <row r="239" spans="1:28" x14ac:dyDescent="0.35">
      <c r="A239" t="s">
        <v>593</v>
      </c>
      <c r="C239" t="s">
        <v>594</v>
      </c>
      <c r="D239" t="s">
        <v>38</v>
      </c>
      <c r="E239">
        <f>YEAR(Table1[[#This Row],[Order Date]])</f>
        <v>2012</v>
      </c>
      <c r="F239">
        <v>1</v>
      </c>
      <c r="G239">
        <f>MONTH(Table1[[#This Row],[Order Date]])</f>
        <v>2</v>
      </c>
      <c r="H239" s="1">
        <v>40943</v>
      </c>
      <c r="I239">
        <v>14400</v>
      </c>
      <c r="J239" t="s">
        <v>131</v>
      </c>
      <c r="K239">
        <v>32</v>
      </c>
      <c r="L239">
        <v>2.16</v>
      </c>
      <c r="M239" s="2">
        <v>0.05</v>
      </c>
      <c r="N239">
        <v>74.34</v>
      </c>
      <c r="O239">
        <v>6.05</v>
      </c>
      <c r="P239">
        <v>-166.55449999999999</v>
      </c>
      <c r="Q239" s="2">
        <v>0.37</v>
      </c>
      <c r="R239" t="s">
        <v>29</v>
      </c>
      <c r="S239" t="s">
        <v>30</v>
      </c>
      <c r="T239" t="s">
        <v>599</v>
      </c>
      <c r="U239" t="s">
        <v>67</v>
      </c>
      <c r="V239" t="s">
        <v>76</v>
      </c>
      <c r="W239">
        <v>2016</v>
      </c>
      <c r="X239" s="1">
        <v>40944</v>
      </c>
      <c r="Y239" t="s">
        <v>34</v>
      </c>
      <c r="Z239" t="e" vm="14">
        <v>#VALUE!</v>
      </c>
      <c r="AA239">
        <v>33134</v>
      </c>
      <c r="AB239" t="e" cm="1" vm="2">
        <f t="array" ref="AB239">_FV(Table1[[#This Row],[State]],"Country/region",TRUE)</f>
        <v>#VALUE!</v>
      </c>
    </row>
    <row r="240" spans="1:28" x14ac:dyDescent="0.35">
      <c r="A240" t="s">
        <v>593</v>
      </c>
      <c r="C240" t="s">
        <v>594</v>
      </c>
      <c r="D240" t="s">
        <v>38</v>
      </c>
      <c r="E240">
        <f>YEAR(Table1[[#This Row],[Order Date]])</f>
        <v>2012</v>
      </c>
      <c r="F240">
        <v>1</v>
      </c>
      <c r="G240">
        <f>MONTH(Table1[[#This Row],[Order Date]])</f>
        <v>2</v>
      </c>
      <c r="H240" s="1">
        <v>40943</v>
      </c>
      <c r="I240">
        <v>14400</v>
      </c>
      <c r="J240" t="s">
        <v>131</v>
      </c>
      <c r="K240">
        <v>35</v>
      </c>
      <c r="L240">
        <v>6.48</v>
      </c>
      <c r="M240" s="2">
        <v>0.03</v>
      </c>
      <c r="N240">
        <v>228.8</v>
      </c>
      <c r="O240">
        <v>6.6</v>
      </c>
      <c r="P240">
        <v>-99.08</v>
      </c>
      <c r="Q240" s="2">
        <v>0.37</v>
      </c>
      <c r="R240" t="s">
        <v>29</v>
      </c>
      <c r="S240" t="s">
        <v>30</v>
      </c>
      <c r="T240" t="s">
        <v>600</v>
      </c>
      <c r="U240" t="s">
        <v>61</v>
      </c>
      <c r="V240" t="s">
        <v>76</v>
      </c>
      <c r="W240">
        <v>2017</v>
      </c>
      <c r="X240" s="1">
        <v>40944</v>
      </c>
      <c r="Y240" t="s">
        <v>34</v>
      </c>
      <c r="Z240" t="e" vm="14">
        <v>#VALUE!</v>
      </c>
      <c r="AA240">
        <v>33134</v>
      </c>
      <c r="AB240" t="e" cm="1" vm="2">
        <f t="array" ref="AB240">_FV(Table1[[#This Row],[State]],"Country/region",TRUE)</f>
        <v>#VALUE!</v>
      </c>
    </row>
    <row r="241" spans="1:28" x14ac:dyDescent="0.35">
      <c r="A241" t="s">
        <v>601</v>
      </c>
      <c r="C241" t="s">
        <v>602</v>
      </c>
      <c r="D241" t="s">
        <v>27</v>
      </c>
      <c r="E241">
        <f>YEAR(Table1[[#This Row],[Order Date]])</f>
        <v>2012</v>
      </c>
      <c r="F241">
        <v>1</v>
      </c>
      <c r="G241">
        <f>MONTH(Table1[[#This Row],[Order Date]])</f>
        <v>2</v>
      </c>
      <c r="H241" s="1">
        <v>40943</v>
      </c>
      <c r="I241">
        <v>14627</v>
      </c>
      <c r="J241" t="s">
        <v>131</v>
      </c>
      <c r="K241">
        <v>47</v>
      </c>
      <c r="L241">
        <v>14.48</v>
      </c>
      <c r="M241" s="2">
        <v>7.0000000000000007E-2</v>
      </c>
      <c r="N241">
        <v>671.03</v>
      </c>
      <c r="O241">
        <v>6.46</v>
      </c>
      <c r="P241">
        <v>67.864000000000004</v>
      </c>
      <c r="Q241" s="2">
        <v>0.38</v>
      </c>
      <c r="R241" t="s">
        <v>29</v>
      </c>
      <c r="S241" t="s">
        <v>30</v>
      </c>
      <c r="T241" t="s">
        <v>603</v>
      </c>
      <c r="U241" t="s">
        <v>67</v>
      </c>
      <c r="V241" t="s">
        <v>68</v>
      </c>
      <c r="W241">
        <v>2049</v>
      </c>
      <c r="X241" s="1">
        <v>40944</v>
      </c>
      <c r="Y241" t="s">
        <v>34</v>
      </c>
      <c r="Z241" t="e" vm="40">
        <v>#VALUE!</v>
      </c>
      <c r="AA241">
        <v>67501</v>
      </c>
      <c r="AB241" t="e" cm="1" vm="2">
        <f t="array" ref="AB241">_FV(Table1[[#This Row],[State]],"Country/region",TRUE)</f>
        <v>#VALUE!</v>
      </c>
    </row>
    <row r="242" spans="1:28" x14ac:dyDescent="0.35">
      <c r="A242" t="s">
        <v>604</v>
      </c>
      <c r="C242" t="s">
        <v>605</v>
      </c>
      <c r="D242" t="s">
        <v>27</v>
      </c>
      <c r="E242">
        <f>YEAR(Table1[[#This Row],[Order Date]])</f>
        <v>2012</v>
      </c>
      <c r="F242">
        <v>1</v>
      </c>
      <c r="G242">
        <f>MONTH(Table1[[#This Row],[Order Date]])</f>
        <v>2</v>
      </c>
      <c r="H242" s="1">
        <v>40943</v>
      </c>
      <c r="I242">
        <v>59459</v>
      </c>
      <c r="J242" t="s">
        <v>131</v>
      </c>
      <c r="K242">
        <v>40</v>
      </c>
      <c r="L242">
        <v>1.7</v>
      </c>
      <c r="M242" s="2">
        <v>7.0000000000000007E-2</v>
      </c>
      <c r="N242">
        <v>69.66</v>
      </c>
      <c r="O242">
        <v>1.99</v>
      </c>
      <c r="P242">
        <v>-51.42</v>
      </c>
      <c r="Q242" s="2">
        <v>0.51</v>
      </c>
      <c r="R242" t="s">
        <v>96</v>
      </c>
      <c r="S242" t="s">
        <v>139</v>
      </c>
      <c r="T242" t="s">
        <v>169</v>
      </c>
      <c r="U242" t="s">
        <v>102</v>
      </c>
      <c r="V242" t="s">
        <v>68</v>
      </c>
      <c r="W242">
        <v>8321</v>
      </c>
      <c r="X242" s="1">
        <v>40944</v>
      </c>
      <c r="Y242" t="s">
        <v>34</v>
      </c>
      <c r="Z242" t="e" vm="28">
        <v>#VALUE!</v>
      </c>
      <c r="AA242">
        <v>63376</v>
      </c>
      <c r="AB242" t="e" cm="1" vm="2">
        <f t="array" ref="AB242">_FV(Table1[[#This Row],[State]],"Country/region",TRUE)</f>
        <v>#VALUE!</v>
      </c>
    </row>
    <row r="243" spans="1:28" x14ac:dyDescent="0.35">
      <c r="A243" t="s">
        <v>606</v>
      </c>
      <c r="C243" t="s">
        <v>607</v>
      </c>
      <c r="D243" t="s">
        <v>57</v>
      </c>
      <c r="E243">
        <f>YEAR(Table1[[#This Row],[Order Date]])</f>
        <v>2012</v>
      </c>
      <c r="F243">
        <v>1</v>
      </c>
      <c r="G243">
        <f>MONTH(Table1[[#This Row],[Order Date]])</f>
        <v>2</v>
      </c>
      <c r="H243" s="1">
        <v>40943</v>
      </c>
      <c r="I243">
        <v>35776</v>
      </c>
      <c r="J243" t="s">
        <v>131</v>
      </c>
      <c r="K243">
        <v>9</v>
      </c>
      <c r="L243">
        <v>12.97</v>
      </c>
      <c r="M243" s="2">
        <v>0.05</v>
      </c>
      <c r="N243">
        <v>118.66</v>
      </c>
      <c r="O243">
        <v>1.49</v>
      </c>
      <c r="P243">
        <v>32.682499999999997</v>
      </c>
      <c r="Q243" s="2">
        <v>0.35</v>
      </c>
      <c r="R243" t="s">
        <v>29</v>
      </c>
      <c r="S243" t="s">
        <v>30</v>
      </c>
      <c r="T243" t="s">
        <v>608</v>
      </c>
      <c r="U243" t="s">
        <v>67</v>
      </c>
      <c r="V243" t="s">
        <v>76</v>
      </c>
      <c r="W243">
        <v>5011</v>
      </c>
      <c r="X243" s="1">
        <v>40945</v>
      </c>
      <c r="Y243" t="s">
        <v>34</v>
      </c>
      <c r="Z243" t="e" vm="14">
        <v>#VALUE!</v>
      </c>
      <c r="AA243">
        <v>32707</v>
      </c>
      <c r="AB243" t="e" cm="1" vm="2">
        <f t="array" ref="AB243">_FV(Table1[[#This Row],[State]],"Country/region",TRUE)</f>
        <v>#VALUE!</v>
      </c>
    </row>
    <row r="244" spans="1:28" x14ac:dyDescent="0.35">
      <c r="A244" t="s">
        <v>606</v>
      </c>
      <c r="C244" t="s">
        <v>607</v>
      </c>
      <c r="D244" t="s">
        <v>57</v>
      </c>
      <c r="E244">
        <f>YEAR(Table1[[#This Row],[Order Date]])</f>
        <v>2012</v>
      </c>
      <c r="F244">
        <v>1</v>
      </c>
      <c r="G244">
        <f>MONTH(Table1[[#This Row],[Order Date]])</f>
        <v>2</v>
      </c>
      <c r="H244" s="1">
        <v>40943</v>
      </c>
      <c r="I244">
        <v>35776</v>
      </c>
      <c r="J244" t="s">
        <v>131</v>
      </c>
      <c r="K244">
        <v>36</v>
      </c>
      <c r="L244">
        <v>5.81</v>
      </c>
      <c r="M244" s="2">
        <v>0.06</v>
      </c>
      <c r="N244">
        <v>213.74</v>
      </c>
      <c r="O244">
        <v>3.37</v>
      </c>
      <c r="P244">
        <v>-32.15</v>
      </c>
      <c r="Q244" s="2">
        <v>0.54</v>
      </c>
      <c r="R244" t="s">
        <v>29</v>
      </c>
      <c r="S244" t="s">
        <v>59</v>
      </c>
      <c r="T244" t="s">
        <v>609</v>
      </c>
      <c r="U244" t="s">
        <v>232</v>
      </c>
      <c r="V244" t="s">
        <v>76</v>
      </c>
      <c r="W244">
        <v>5012</v>
      </c>
      <c r="X244" s="1">
        <v>40945</v>
      </c>
      <c r="Y244" t="s">
        <v>34</v>
      </c>
      <c r="Z244" t="e" vm="14">
        <v>#VALUE!</v>
      </c>
      <c r="AA244">
        <v>32707</v>
      </c>
      <c r="AB244" t="e" cm="1" vm="2">
        <f t="array" ref="AB244">_FV(Table1[[#This Row],[State]],"Country/region",TRUE)</f>
        <v>#VALUE!</v>
      </c>
    </row>
    <row r="245" spans="1:28" x14ac:dyDescent="0.35">
      <c r="A245" t="s">
        <v>596</v>
      </c>
      <c r="C245" t="s">
        <v>597</v>
      </c>
      <c r="D245" t="s">
        <v>46</v>
      </c>
      <c r="E245">
        <f>YEAR(Table1[[#This Row],[Order Date]])</f>
        <v>2012</v>
      </c>
      <c r="F245">
        <v>1</v>
      </c>
      <c r="G245">
        <f>MONTH(Table1[[#This Row],[Order Date]])</f>
        <v>2</v>
      </c>
      <c r="H245" s="1">
        <v>40943</v>
      </c>
      <c r="I245">
        <v>25120</v>
      </c>
      <c r="J245" t="s">
        <v>131</v>
      </c>
      <c r="K245">
        <v>46</v>
      </c>
      <c r="L245">
        <v>4.91</v>
      </c>
      <c r="M245" s="2">
        <v>0</v>
      </c>
      <c r="N245">
        <v>237.15</v>
      </c>
      <c r="O245">
        <v>0.5</v>
      </c>
      <c r="P245">
        <v>123.02</v>
      </c>
      <c r="Q245" s="2">
        <v>0.36</v>
      </c>
      <c r="R245" t="s">
        <v>29</v>
      </c>
      <c r="S245" t="s">
        <v>30</v>
      </c>
      <c r="T245" t="s">
        <v>610</v>
      </c>
      <c r="U245" t="s">
        <v>210</v>
      </c>
      <c r="V245" t="s">
        <v>76</v>
      </c>
      <c r="W245">
        <v>3529</v>
      </c>
      <c r="X245" s="1">
        <v>40945</v>
      </c>
      <c r="Y245" t="s">
        <v>34</v>
      </c>
      <c r="Z245" t="e" vm="19">
        <v>#VALUE!</v>
      </c>
      <c r="AA245">
        <v>29301</v>
      </c>
      <c r="AB245" t="e" cm="1" vm="2">
        <f t="array" ref="AB245">_FV(Table1[[#This Row],[State]],"Country/region",TRUE)</f>
        <v>#VALUE!</v>
      </c>
    </row>
    <row r="246" spans="1:28" x14ac:dyDescent="0.35">
      <c r="A246" t="s">
        <v>596</v>
      </c>
      <c r="C246" t="s">
        <v>597</v>
      </c>
      <c r="D246" t="s">
        <v>46</v>
      </c>
      <c r="E246">
        <f>YEAR(Table1[[#This Row],[Order Date]])</f>
        <v>2012</v>
      </c>
      <c r="F246">
        <v>1</v>
      </c>
      <c r="G246">
        <f>MONTH(Table1[[#This Row],[Order Date]])</f>
        <v>2</v>
      </c>
      <c r="H246" s="1">
        <v>40943</v>
      </c>
      <c r="I246">
        <v>25120</v>
      </c>
      <c r="J246" t="s">
        <v>131</v>
      </c>
      <c r="K246">
        <v>10</v>
      </c>
      <c r="L246">
        <v>6.68</v>
      </c>
      <c r="M246" s="2">
        <v>0.1</v>
      </c>
      <c r="N246">
        <v>71.86</v>
      </c>
      <c r="O246">
        <v>6.93</v>
      </c>
      <c r="P246">
        <v>-35.520000000000003</v>
      </c>
      <c r="Q246" s="2">
        <v>0.37</v>
      </c>
      <c r="R246" t="s">
        <v>29</v>
      </c>
      <c r="S246" t="s">
        <v>30</v>
      </c>
      <c r="T246" t="s">
        <v>611</v>
      </c>
      <c r="U246" t="s">
        <v>61</v>
      </c>
      <c r="V246" t="s">
        <v>76</v>
      </c>
      <c r="W246">
        <v>3531</v>
      </c>
      <c r="X246" s="1">
        <v>40946</v>
      </c>
      <c r="Y246" t="s">
        <v>34</v>
      </c>
      <c r="Z246" t="e" vm="19">
        <v>#VALUE!</v>
      </c>
      <c r="AA246">
        <v>29301</v>
      </c>
      <c r="AB246" t="e" cm="1" vm="2">
        <f t="array" ref="AB246">_FV(Table1[[#This Row],[State]],"Country/region",TRUE)</f>
        <v>#VALUE!</v>
      </c>
    </row>
    <row r="247" spans="1:28" x14ac:dyDescent="0.35">
      <c r="A247" t="s">
        <v>612</v>
      </c>
      <c r="C247" t="s">
        <v>554</v>
      </c>
      <c r="D247" t="s">
        <v>38</v>
      </c>
      <c r="E247">
        <f>YEAR(Table1[[#This Row],[Order Date]])</f>
        <v>2012</v>
      </c>
      <c r="F247">
        <v>1</v>
      </c>
      <c r="G247">
        <f>MONTH(Table1[[#This Row],[Order Date]])</f>
        <v>2</v>
      </c>
      <c r="H247" s="1">
        <v>40943</v>
      </c>
      <c r="I247">
        <v>41988</v>
      </c>
      <c r="J247" t="s">
        <v>47</v>
      </c>
      <c r="K247">
        <v>18</v>
      </c>
      <c r="L247">
        <v>33.94</v>
      </c>
      <c r="M247" s="2">
        <v>7.0000000000000007E-2</v>
      </c>
      <c r="N247">
        <v>610.07000000000005</v>
      </c>
      <c r="O247">
        <v>19.190000000000001</v>
      </c>
      <c r="P247">
        <v>-157.56</v>
      </c>
      <c r="Q247" s="2">
        <v>0.57999999999999996</v>
      </c>
      <c r="R247" t="s">
        <v>48</v>
      </c>
      <c r="S247" t="s">
        <v>49</v>
      </c>
      <c r="T247" t="s">
        <v>124</v>
      </c>
      <c r="U247" t="s">
        <v>51</v>
      </c>
      <c r="V247" t="s">
        <v>68</v>
      </c>
      <c r="W247">
        <v>5920</v>
      </c>
      <c r="X247" s="1">
        <v>40947</v>
      </c>
      <c r="Y247" t="s">
        <v>53</v>
      </c>
      <c r="Z247" t="e" vm="5">
        <v>#VALUE!</v>
      </c>
      <c r="AA247">
        <v>55337</v>
      </c>
      <c r="AB247" t="e" cm="1" vm="2">
        <f t="array" ref="AB247">_FV(Table1[[#This Row],[State]],"Country/region",TRUE)</f>
        <v>#VALUE!</v>
      </c>
    </row>
    <row r="248" spans="1:28" x14ac:dyDescent="0.35">
      <c r="A248" t="s">
        <v>413</v>
      </c>
      <c r="C248" t="s">
        <v>414</v>
      </c>
      <c r="D248" t="s">
        <v>46</v>
      </c>
      <c r="E248">
        <f>YEAR(Table1[[#This Row],[Order Date]])</f>
        <v>2012</v>
      </c>
      <c r="F248">
        <v>1</v>
      </c>
      <c r="G248">
        <f>MONTH(Table1[[#This Row],[Order Date]])</f>
        <v>2</v>
      </c>
      <c r="H248" s="1">
        <v>40943</v>
      </c>
      <c r="I248">
        <v>44387</v>
      </c>
      <c r="J248" t="s">
        <v>47</v>
      </c>
      <c r="K248">
        <v>20</v>
      </c>
      <c r="L248">
        <v>8.34</v>
      </c>
      <c r="M248" s="2">
        <v>0.03</v>
      </c>
      <c r="N248">
        <v>173.09</v>
      </c>
      <c r="O248">
        <v>4.82</v>
      </c>
      <c r="P248">
        <v>-6.71</v>
      </c>
      <c r="Q248" s="2">
        <v>0.4</v>
      </c>
      <c r="R248" t="s">
        <v>29</v>
      </c>
      <c r="S248" t="s">
        <v>30</v>
      </c>
      <c r="T248" t="s">
        <v>613</v>
      </c>
      <c r="U248" t="s">
        <v>61</v>
      </c>
      <c r="V248" t="s">
        <v>68</v>
      </c>
      <c r="W248">
        <v>6271</v>
      </c>
      <c r="X248" s="1">
        <v>40947</v>
      </c>
      <c r="Y248" t="s">
        <v>34</v>
      </c>
      <c r="Z248" t="e" vm="38">
        <v>#VALUE!</v>
      </c>
      <c r="AA248">
        <v>46530</v>
      </c>
      <c r="AB248" t="e" cm="1" vm="2">
        <f t="array" ref="AB248">_FV(Table1[[#This Row],[State]],"Country/region",TRUE)</f>
        <v>#VALUE!</v>
      </c>
    </row>
    <row r="249" spans="1:28" x14ac:dyDescent="0.35">
      <c r="A249" t="s">
        <v>612</v>
      </c>
      <c r="C249" t="s">
        <v>554</v>
      </c>
      <c r="D249" t="s">
        <v>38</v>
      </c>
      <c r="E249">
        <f>YEAR(Table1[[#This Row],[Order Date]])</f>
        <v>2012</v>
      </c>
      <c r="F249">
        <v>1</v>
      </c>
      <c r="G249">
        <f>MONTH(Table1[[#This Row],[Order Date]])</f>
        <v>2</v>
      </c>
      <c r="H249" s="1">
        <v>40943</v>
      </c>
      <c r="I249">
        <v>41988</v>
      </c>
      <c r="J249" t="s">
        <v>47</v>
      </c>
      <c r="K249">
        <v>14</v>
      </c>
      <c r="L249">
        <v>13.43</v>
      </c>
      <c r="M249" s="2">
        <v>0.1</v>
      </c>
      <c r="N249">
        <v>181.49</v>
      </c>
      <c r="O249">
        <v>5.5</v>
      </c>
      <c r="P249">
        <v>-29.54</v>
      </c>
      <c r="Q249" s="2">
        <v>0.56999999999999995</v>
      </c>
      <c r="R249" t="s">
        <v>29</v>
      </c>
      <c r="S249" t="s">
        <v>30</v>
      </c>
      <c r="T249" t="s">
        <v>365</v>
      </c>
      <c r="U249" t="s">
        <v>32</v>
      </c>
      <c r="V249" t="s">
        <v>68</v>
      </c>
      <c r="W249">
        <v>5921</v>
      </c>
      <c r="X249" s="1">
        <v>40947</v>
      </c>
      <c r="Y249" t="s">
        <v>34</v>
      </c>
      <c r="Z249" t="e" vm="5">
        <v>#VALUE!</v>
      </c>
      <c r="AA249">
        <v>55337</v>
      </c>
      <c r="AB249" t="e" cm="1" vm="2">
        <f t="array" ref="AB249">_FV(Table1[[#This Row],[State]],"Country/region",TRUE)</f>
        <v>#VALUE!</v>
      </c>
    </row>
    <row r="250" spans="1:28" x14ac:dyDescent="0.35">
      <c r="A250" t="s">
        <v>614</v>
      </c>
      <c r="C250" t="s">
        <v>615</v>
      </c>
      <c r="D250" t="s">
        <v>38</v>
      </c>
      <c r="E250">
        <f>YEAR(Table1[[#This Row],[Order Date]])</f>
        <v>2012</v>
      </c>
      <c r="F250">
        <v>1</v>
      </c>
      <c r="G250">
        <f>MONTH(Table1[[#This Row],[Order Date]])</f>
        <v>2</v>
      </c>
      <c r="H250" s="1">
        <v>40943</v>
      </c>
      <c r="I250">
        <v>17636</v>
      </c>
      <c r="J250" t="s">
        <v>47</v>
      </c>
      <c r="K250">
        <v>2</v>
      </c>
      <c r="L250">
        <v>2.94</v>
      </c>
      <c r="M250" s="2">
        <v>0.03</v>
      </c>
      <c r="N250">
        <v>7.01</v>
      </c>
      <c r="O250">
        <v>0.96</v>
      </c>
      <c r="P250">
        <v>-4.2</v>
      </c>
      <c r="Q250" s="2">
        <v>0.57999999999999996</v>
      </c>
      <c r="R250" t="s">
        <v>29</v>
      </c>
      <c r="S250" t="s">
        <v>59</v>
      </c>
      <c r="T250" t="s">
        <v>616</v>
      </c>
      <c r="U250" t="s">
        <v>88</v>
      </c>
      <c r="V250" t="s">
        <v>52</v>
      </c>
      <c r="W250">
        <v>2428</v>
      </c>
      <c r="X250" s="1">
        <v>40947</v>
      </c>
      <c r="Y250" t="s">
        <v>34</v>
      </c>
      <c r="Z250" t="e" vm="4">
        <v>#VALUE!</v>
      </c>
      <c r="AA250">
        <v>90278</v>
      </c>
      <c r="AB250" t="e" cm="1" vm="2">
        <f t="array" ref="AB250">_FV(Table1[[#This Row],[State]],"Country/region",TRUE)</f>
        <v>#VALUE!</v>
      </c>
    </row>
    <row r="251" spans="1:28" x14ac:dyDescent="0.35">
      <c r="A251" t="s">
        <v>413</v>
      </c>
      <c r="C251" t="s">
        <v>414</v>
      </c>
      <c r="D251" t="s">
        <v>46</v>
      </c>
      <c r="E251">
        <f>YEAR(Table1[[#This Row],[Order Date]])</f>
        <v>2012</v>
      </c>
      <c r="F251">
        <v>1</v>
      </c>
      <c r="G251">
        <f>MONTH(Table1[[#This Row],[Order Date]])</f>
        <v>2</v>
      </c>
      <c r="H251" s="1">
        <v>40943</v>
      </c>
      <c r="I251">
        <v>44387</v>
      </c>
      <c r="J251" t="s">
        <v>47</v>
      </c>
      <c r="K251">
        <v>50</v>
      </c>
      <c r="L251">
        <v>29.89</v>
      </c>
      <c r="M251" s="2">
        <v>7.0000000000000007E-2</v>
      </c>
      <c r="N251">
        <v>1441.57</v>
      </c>
      <c r="O251">
        <v>1.99</v>
      </c>
      <c r="P251">
        <v>475.26</v>
      </c>
      <c r="Q251" s="2">
        <v>0.5</v>
      </c>
      <c r="R251" t="s">
        <v>96</v>
      </c>
      <c r="S251" t="s">
        <v>139</v>
      </c>
      <c r="T251" t="s">
        <v>617</v>
      </c>
      <c r="U251" t="s">
        <v>102</v>
      </c>
      <c r="V251" t="s">
        <v>68</v>
      </c>
      <c r="W251">
        <v>6270</v>
      </c>
      <c r="X251" s="1">
        <v>40948</v>
      </c>
      <c r="Y251" t="s">
        <v>42</v>
      </c>
      <c r="Z251" t="e" vm="38">
        <v>#VALUE!</v>
      </c>
      <c r="AA251">
        <v>46530</v>
      </c>
      <c r="AB251" t="e" cm="1" vm="2">
        <f t="array" ref="AB251">_FV(Table1[[#This Row],[State]],"Country/region",TRUE)</f>
        <v>#VALUE!</v>
      </c>
    </row>
    <row r="252" spans="1:28" x14ac:dyDescent="0.35">
      <c r="A252" t="s">
        <v>618</v>
      </c>
      <c r="C252" t="s">
        <v>619</v>
      </c>
      <c r="D252" t="s">
        <v>38</v>
      </c>
      <c r="E252">
        <f>YEAR(Table1[[#This Row],[Order Date]])</f>
        <v>2012</v>
      </c>
      <c r="F252">
        <v>1</v>
      </c>
      <c r="G252">
        <f>MONTH(Table1[[#This Row],[Order Date]])</f>
        <v>2</v>
      </c>
      <c r="H252" s="1">
        <v>40944</v>
      </c>
      <c r="I252">
        <v>26945</v>
      </c>
      <c r="J252" t="s">
        <v>58</v>
      </c>
      <c r="K252">
        <v>29</v>
      </c>
      <c r="L252">
        <v>7.28</v>
      </c>
      <c r="M252" s="2">
        <v>0</v>
      </c>
      <c r="N252">
        <v>221.33</v>
      </c>
      <c r="O252">
        <v>1.77</v>
      </c>
      <c r="P252">
        <v>77.33</v>
      </c>
      <c r="Q252" s="2">
        <v>0.37</v>
      </c>
      <c r="R252" t="s">
        <v>29</v>
      </c>
      <c r="S252" t="s">
        <v>59</v>
      </c>
      <c r="T252" t="s">
        <v>620</v>
      </c>
      <c r="U252" t="s">
        <v>61</v>
      </c>
      <c r="V252" t="s">
        <v>76</v>
      </c>
      <c r="W252">
        <v>3772</v>
      </c>
      <c r="X252" s="1">
        <v>40944</v>
      </c>
      <c r="Y252" t="s">
        <v>34</v>
      </c>
      <c r="Z252" t="e" vm="14">
        <v>#VALUE!</v>
      </c>
      <c r="AA252">
        <v>33917</v>
      </c>
      <c r="AB252" t="e" cm="1" vm="2">
        <f t="array" ref="AB252">_FV(Table1[[#This Row],[State]],"Country/region",TRUE)</f>
        <v>#VALUE!</v>
      </c>
    </row>
    <row r="253" spans="1:28" x14ac:dyDescent="0.35">
      <c r="A253" t="s">
        <v>478</v>
      </c>
      <c r="C253" t="s">
        <v>621</v>
      </c>
      <c r="D253" t="s">
        <v>27</v>
      </c>
      <c r="E253">
        <f>YEAR(Table1[[#This Row],[Order Date]])</f>
        <v>2012</v>
      </c>
      <c r="F253">
        <v>1</v>
      </c>
      <c r="G253">
        <f>MONTH(Table1[[#This Row],[Order Date]])</f>
        <v>2</v>
      </c>
      <c r="H253" s="1">
        <v>40944</v>
      </c>
      <c r="I253">
        <v>36068</v>
      </c>
      <c r="J253" t="s">
        <v>58</v>
      </c>
      <c r="K253">
        <v>23</v>
      </c>
      <c r="L253">
        <v>279.81</v>
      </c>
      <c r="M253" s="2">
        <v>0.06</v>
      </c>
      <c r="N253">
        <v>6133.18</v>
      </c>
      <c r="O253">
        <v>23.19</v>
      </c>
      <c r="P253">
        <v>1243.17</v>
      </c>
      <c r="Q253" s="2">
        <v>0.59</v>
      </c>
      <c r="R253" t="s">
        <v>29</v>
      </c>
      <c r="S253" t="s">
        <v>49</v>
      </c>
      <c r="T253" t="s">
        <v>439</v>
      </c>
      <c r="U253" t="s">
        <v>214</v>
      </c>
      <c r="V253" t="s">
        <v>68</v>
      </c>
      <c r="W253">
        <v>5058</v>
      </c>
      <c r="X253" s="1">
        <v>40945</v>
      </c>
      <c r="Y253" t="s">
        <v>53</v>
      </c>
      <c r="Z253" t="e" vm="12">
        <v>#VALUE!</v>
      </c>
      <c r="AA253">
        <v>50208</v>
      </c>
      <c r="AB253" t="e" cm="1" vm="2">
        <f t="array" ref="AB253">_FV(Table1[[#This Row],[State]],"Country/region",TRUE)</f>
        <v>#VALUE!</v>
      </c>
    </row>
    <row r="254" spans="1:28" x14ac:dyDescent="0.35">
      <c r="A254" t="s">
        <v>622</v>
      </c>
      <c r="C254" t="s">
        <v>623</v>
      </c>
      <c r="D254" t="s">
        <v>27</v>
      </c>
      <c r="E254">
        <f>YEAR(Table1[[#This Row],[Order Date]])</f>
        <v>2012</v>
      </c>
      <c r="F254">
        <v>1</v>
      </c>
      <c r="G254">
        <f>MONTH(Table1[[#This Row],[Order Date]])</f>
        <v>2</v>
      </c>
      <c r="H254" s="1">
        <v>40944</v>
      </c>
      <c r="I254">
        <v>417</v>
      </c>
      <c r="J254" t="s">
        <v>131</v>
      </c>
      <c r="K254">
        <v>39</v>
      </c>
      <c r="L254">
        <v>500.98</v>
      </c>
      <c r="M254" s="2">
        <v>7.0000000000000007E-2</v>
      </c>
      <c r="N254">
        <v>15260.78</v>
      </c>
      <c r="O254">
        <v>28.14</v>
      </c>
      <c r="P254">
        <v>8734.8799999999992</v>
      </c>
      <c r="Q254" s="2">
        <v>0.38</v>
      </c>
      <c r="R254" t="s">
        <v>96</v>
      </c>
      <c r="S254" t="s">
        <v>49</v>
      </c>
      <c r="T254" t="s">
        <v>624</v>
      </c>
      <c r="U254" t="s">
        <v>98</v>
      </c>
      <c r="V254" t="s">
        <v>52</v>
      </c>
      <c r="W254">
        <v>70</v>
      </c>
      <c r="X254" s="1">
        <v>40945</v>
      </c>
      <c r="Y254" t="s">
        <v>53</v>
      </c>
      <c r="Z254" t="e" vm="4">
        <v>#VALUE!</v>
      </c>
      <c r="AA254">
        <v>90022</v>
      </c>
      <c r="AB254" t="e" cm="1" vm="2">
        <f t="array" ref="AB254">_FV(Table1[[#This Row],[State]],"Country/region",TRUE)</f>
        <v>#VALUE!</v>
      </c>
    </row>
    <row r="255" spans="1:28" x14ac:dyDescent="0.35">
      <c r="A255" t="s">
        <v>625</v>
      </c>
      <c r="C255" t="s">
        <v>626</v>
      </c>
      <c r="D255" t="s">
        <v>46</v>
      </c>
      <c r="E255">
        <f>YEAR(Table1[[#This Row],[Order Date]])</f>
        <v>2012</v>
      </c>
      <c r="F255">
        <v>1</v>
      </c>
      <c r="G255">
        <f>MONTH(Table1[[#This Row],[Order Date]])</f>
        <v>2</v>
      </c>
      <c r="H255" s="1">
        <v>40944</v>
      </c>
      <c r="I255">
        <v>35200</v>
      </c>
      <c r="J255" t="s">
        <v>131</v>
      </c>
      <c r="K255">
        <v>15</v>
      </c>
      <c r="L255">
        <v>9.98</v>
      </c>
      <c r="M255" s="2">
        <v>0.08</v>
      </c>
      <c r="N255">
        <v>150.24</v>
      </c>
      <c r="O255">
        <v>12.52</v>
      </c>
      <c r="P255">
        <v>-102.93</v>
      </c>
      <c r="Q255" s="2">
        <v>0.56999999999999995</v>
      </c>
      <c r="R255" t="s">
        <v>48</v>
      </c>
      <c r="S255" t="s">
        <v>30</v>
      </c>
      <c r="T255" t="s">
        <v>627</v>
      </c>
      <c r="U255" t="s">
        <v>82</v>
      </c>
      <c r="V255" t="s">
        <v>52</v>
      </c>
      <c r="W255">
        <v>4949</v>
      </c>
      <c r="X255" s="1">
        <v>40946</v>
      </c>
      <c r="Y255" t="s">
        <v>34</v>
      </c>
      <c r="Z255" t="e" vm="42">
        <v>#VALUE!</v>
      </c>
      <c r="AA255">
        <v>85224</v>
      </c>
      <c r="AB255" t="e" cm="1" vm="2">
        <f t="array" ref="AB255">_FV(Table1[[#This Row],[State]],"Country/region",TRUE)</f>
        <v>#VALUE!</v>
      </c>
    </row>
    <row r="256" spans="1:28" x14ac:dyDescent="0.35">
      <c r="A256" t="s">
        <v>622</v>
      </c>
      <c r="C256" t="s">
        <v>623</v>
      </c>
      <c r="D256" t="s">
        <v>27</v>
      </c>
      <c r="E256">
        <f>YEAR(Table1[[#This Row],[Order Date]])</f>
        <v>2012</v>
      </c>
      <c r="F256">
        <v>1</v>
      </c>
      <c r="G256">
        <f>MONTH(Table1[[#This Row],[Order Date]])</f>
        <v>2</v>
      </c>
      <c r="H256" s="1">
        <v>40944</v>
      </c>
      <c r="I256">
        <v>417</v>
      </c>
      <c r="J256" t="s">
        <v>131</v>
      </c>
      <c r="K256">
        <v>3</v>
      </c>
      <c r="L256">
        <v>178.47</v>
      </c>
      <c r="M256" s="2">
        <v>0.1</v>
      </c>
      <c r="N256">
        <v>540.41</v>
      </c>
      <c r="O256">
        <v>19.989999999999998</v>
      </c>
      <c r="P256">
        <v>-170.98</v>
      </c>
      <c r="Q256" s="2">
        <v>0.55000000000000004</v>
      </c>
      <c r="R256" t="s">
        <v>29</v>
      </c>
      <c r="S256" t="s">
        <v>30</v>
      </c>
      <c r="T256" t="s">
        <v>628</v>
      </c>
      <c r="U256" t="s">
        <v>32</v>
      </c>
      <c r="V256" t="s">
        <v>52</v>
      </c>
      <c r="W256">
        <v>71</v>
      </c>
      <c r="X256" s="1">
        <v>40946</v>
      </c>
      <c r="Y256" t="s">
        <v>34</v>
      </c>
      <c r="Z256" t="e" vm="4">
        <v>#VALUE!</v>
      </c>
      <c r="AA256">
        <v>90022</v>
      </c>
      <c r="AB256" t="e" cm="1" vm="2">
        <f t="array" ref="AB256">_FV(Table1[[#This Row],[State]],"Country/region",TRUE)</f>
        <v>#VALUE!</v>
      </c>
    </row>
    <row r="257" spans="1:28" x14ac:dyDescent="0.35">
      <c r="A257" t="s">
        <v>478</v>
      </c>
      <c r="C257" t="s">
        <v>629</v>
      </c>
      <c r="D257" t="s">
        <v>27</v>
      </c>
      <c r="E257">
        <f>YEAR(Table1[[#This Row],[Order Date]])</f>
        <v>2012</v>
      </c>
      <c r="F257">
        <v>1</v>
      </c>
      <c r="G257">
        <f>MONTH(Table1[[#This Row],[Order Date]])</f>
        <v>2</v>
      </c>
      <c r="H257" s="1">
        <v>40944</v>
      </c>
      <c r="I257">
        <v>10310</v>
      </c>
      <c r="J257" t="s">
        <v>47</v>
      </c>
      <c r="K257">
        <v>48</v>
      </c>
      <c r="L257">
        <v>2.88</v>
      </c>
      <c r="M257" s="2">
        <v>7.0000000000000007E-2</v>
      </c>
      <c r="N257">
        <v>139.86000000000001</v>
      </c>
      <c r="O257">
        <v>1.01</v>
      </c>
      <c r="P257">
        <v>9.59</v>
      </c>
      <c r="Q257" s="2">
        <v>0.55000000000000004</v>
      </c>
      <c r="R257" t="s">
        <v>29</v>
      </c>
      <c r="S257" t="s">
        <v>59</v>
      </c>
      <c r="T257" t="s">
        <v>630</v>
      </c>
      <c r="U257" t="s">
        <v>88</v>
      </c>
      <c r="V257" t="s">
        <v>68</v>
      </c>
      <c r="W257">
        <v>1423</v>
      </c>
      <c r="X257" s="1">
        <v>40948</v>
      </c>
      <c r="Y257" t="s">
        <v>34</v>
      </c>
      <c r="Z257" t="e" vm="12">
        <v>#VALUE!</v>
      </c>
      <c r="AA257">
        <v>50208</v>
      </c>
      <c r="AB257" t="e" cm="1" vm="2">
        <f t="array" ref="AB257">_FV(Table1[[#This Row],[State]],"Country/region",TRUE)</f>
        <v>#VALUE!</v>
      </c>
    </row>
    <row r="258" spans="1:28" x14ac:dyDescent="0.35">
      <c r="A258" t="s">
        <v>478</v>
      </c>
      <c r="C258" t="s">
        <v>629</v>
      </c>
      <c r="D258" t="s">
        <v>27</v>
      </c>
      <c r="E258">
        <f>YEAR(Table1[[#This Row],[Order Date]])</f>
        <v>2012</v>
      </c>
      <c r="F258">
        <v>1</v>
      </c>
      <c r="G258">
        <f>MONTH(Table1[[#This Row],[Order Date]])</f>
        <v>2</v>
      </c>
      <c r="H258" s="1">
        <v>40944</v>
      </c>
      <c r="I258">
        <v>10310</v>
      </c>
      <c r="J258" t="s">
        <v>47</v>
      </c>
      <c r="K258">
        <v>6</v>
      </c>
      <c r="L258">
        <v>195.99</v>
      </c>
      <c r="M258" s="2">
        <v>0.1</v>
      </c>
      <c r="N258">
        <v>926.58500000000004</v>
      </c>
      <c r="O258">
        <v>3.99</v>
      </c>
      <c r="P258">
        <v>-655.42399999999998</v>
      </c>
      <c r="Q258" s="2">
        <v>0.57999999999999996</v>
      </c>
      <c r="R258" t="s">
        <v>96</v>
      </c>
      <c r="S258" t="s">
        <v>30</v>
      </c>
      <c r="T258" t="s">
        <v>631</v>
      </c>
      <c r="U258" t="s">
        <v>105</v>
      </c>
      <c r="V258" t="s">
        <v>68</v>
      </c>
      <c r="W258">
        <v>1424</v>
      </c>
      <c r="X258" s="1">
        <v>40951</v>
      </c>
      <c r="Y258" t="s">
        <v>34</v>
      </c>
      <c r="Z258" t="e" vm="12">
        <v>#VALUE!</v>
      </c>
      <c r="AA258">
        <v>50208</v>
      </c>
      <c r="AB258" t="e" cm="1" vm="2">
        <f t="array" ref="AB258">_FV(Table1[[#This Row],[State]],"Country/region",TRUE)</f>
        <v>#VALUE!</v>
      </c>
    </row>
    <row r="259" spans="1:28" x14ac:dyDescent="0.35">
      <c r="A259" t="s">
        <v>632</v>
      </c>
      <c r="C259" t="s">
        <v>633</v>
      </c>
      <c r="D259" t="s">
        <v>38</v>
      </c>
      <c r="E259">
        <f>YEAR(Table1[[#This Row],[Order Date]])</f>
        <v>2012</v>
      </c>
      <c r="F259">
        <v>1</v>
      </c>
      <c r="G259">
        <f>MONTH(Table1[[#This Row],[Order Date]])</f>
        <v>2</v>
      </c>
      <c r="H259" s="1">
        <v>40945</v>
      </c>
      <c r="I259">
        <v>25440</v>
      </c>
      <c r="J259" t="s">
        <v>28</v>
      </c>
      <c r="K259">
        <v>30</v>
      </c>
      <c r="L259">
        <v>259.70999999999998</v>
      </c>
      <c r="M259" s="2">
        <v>0.02</v>
      </c>
      <c r="N259">
        <v>6589.3040000000001</v>
      </c>
      <c r="O259">
        <v>66.67</v>
      </c>
      <c r="P259">
        <v>912.48</v>
      </c>
      <c r="Q259" s="2">
        <v>0.65</v>
      </c>
      <c r="R259" t="s">
        <v>48</v>
      </c>
      <c r="S259" t="s">
        <v>73</v>
      </c>
      <c r="T259" t="s">
        <v>634</v>
      </c>
      <c r="U259" t="s">
        <v>75</v>
      </c>
      <c r="V259" t="s">
        <v>76</v>
      </c>
      <c r="W259">
        <v>3563</v>
      </c>
      <c r="X259" s="1">
        <v>40945</v>
      </c>
      <c r="Y259" t="s">
        <v>53</v>
      </c>
      <c r="Z259" t="e" vm="19">
        <v>#VALUE!</v>
      </c>
      <c r="AA259">
        <v>29611</v>
      </c>
      <c r="AB259" t="e" cm="1" vm="2">
        <f t="array" ref="AB259">_FV(Table1[[#This Row],[State]],"Country/region",TRUE)</f>
        <v>#VALUE!</v>
      </c>
    </row>
    <row r="260" spans="1:28" x14ac:dyDescent="0.35">
      <c r="A260" t="s">
        <v>635</v>
      </c>
      <c r="C260" t="s">
        <v>636</v>
      </c>
      <c r="D260" t="s">
        <v>27</v>
      </c>
      <c r="E260">
        <f>YEAR(Table1[[#This Row],[Order Date]])</f>
        <v>2012</v>
      </c>
      <c r="F260">
        <v>1</v>
      </c>
      <c r="G260">
        <f>MONTH(Table1[[#This Row],[Order Date]])</f>
        <v>2</v>
      </c>
      <c r="H260" s="1">
        <v>40945</v>
      </c>
      <c r="I260">
        <v>28772</v>
      </c>
      <c r="J260" t="s">
        <v>28</v>
      </c>
      <c r="K260">
        <v>16</v>
      </c>
      <c r="L260">
        <v>71.37</v>
      </c>
      <c r="M260" s="2">
        <v>0.02</v>
      </c>
      <c r="N260">
        <v>950.46400000000006</v>
      </c>
      <c r="O260">
        <v>69</v>
      </c>
      <c r="P260">
        <v>-763.8</v>
      </c>
      <c r="Q260" s="2">
        <v>0.68</v>
      </c>
      <c r="R260" t="s">
        <v>48</v>
      </c>
      <c r="S260" t="s">
        <v>40</v>
      </c>
      <c r="T260" t="s">
        <v>637</v>
      </c>
      <c r="U260" t="s">
        <v>75</v>
      </c>
      <c r="V260" t="s">
        <v>76</v>
      </c>
      <c r="W260">
        <v>4028</v>
      </c>
      <c r="X260" s="1">
        <v>40946</v>
      </c>
      <c r="Y260" t="s">
        <v>34</v>
      </c>
      <c r="Z260" t="e" vm="44">
        <v>#VALUE!</v>
      </c>
      <c r="AA260">
        <v>30458</v>
      </c>
      <c r="AB260" t="e" cm="1" vm="2">
        <f t="array" ref="AB260">_FV(Table1[[#This Row],[State]],"Country/region",TRUE)</f>
        <v>#VALUE!</v>
      </c>
    </row>
    <row r="261" spans="1:28" x14ac:dyDescent="0.35">
      <c r="A261" t="s">
        <v>635</v>
      </c>
      <c r="C261" t="s">
        <v>636</v>
      </c>
      <c r="D261" t="s">
        <v>27</v>
      </c>
      <c r="E261">
        <f>YEAR(Table1[[#This Row],[Order Date]])</f>
        <v>2012</v>
      </c>
      <c r="F261">
        <v>1</v>
      </c>
      <c r="G261">
        <f>MONTH(Table1[[#This Row],[Order Date]])</f>
        <v>2</v>
      </c>
      <c r="H261" s="1">
        <v>40945</v>
      </c>
      <c r="I261">
        <v>28772</v>
      </c>
      <c r="J261" t="s">
        <v>28</v>
      </c>
      <c r="K261">
        <v>4</v>
      </c>
      <c r="L261">
        <v>205.99</v>
      </c>
      <c r="M261" s="2">
        <v>0.03</v>
      </c>
      <c r="N261">
        <v>705.68700000000001</v>
      </c>
      <c r="O261">
        <v>8.99</v>
      </c>
      <c r="P261">
        <v>-803.077</v>
      </c>
      <c r="Q261" s="2">
        <v>0.6</v>
      </c>
      <c r="R261" t="s">
        <v>96</v>
      </c>
      <c r="S261" t="s">
        <v>30</v>
      </c>
      <c r="T261" t="s">
        <v>639</v>
      </c>
      <c r="U261" t="s">
        <v>105</v>
      </c>
      <c r="V261" t="s">
        <v>76</v>
      </c>
      <c r="W261">
        <v>4029</v>
      </c>
      <c r="X261" s="1">
        <v>40947</v>
      </c>
      <c r="Y261" t="s">
        <v>42</v>
      </c>
      <c r="Z261" t="e" vm="44">
        <v>#VALUE!</v>
      </c>
      <c r="AA261">
        <v>30458</v>
      </c>
      <c r="AB261" t="e" cm="1" vm="2">
        <f t="array" ref="AB261">_FV(Table1[[#This Row],[State]],"Country/region",TRUE)</f>
        <v>#VALUE!</v>
      </c>
    </row>
    <row r="262" spans="1:28" x14ac:dyDescent="0.35">
      <c r="A262" t="s">
        <v>640</v>
      </c>
      <c r="C262" t="s">
        <v>641</v>
      </c>
      <c r="D262" t="s">
        <v>27</v>
      </c>
      <c r="E262">
        <f>YEAR(Table1[[#This Row],[Order Date]])</f>
        <v>2012</v>
      </c>
      <c r="F262">
        <v>1</v>
      </c>
      <c r="G262">
        <f>MONTH(Table1[[#This Row],[Order Date]])</f>
        <v>2</v>
      </c>
      <c r="H262" s="1">
        <v>40945</v>
      </c>
      <c r="I262">
        <v>26724</v>
      </c>
      <c r="J262" t="s">
        <v>58</v>
      </c>
      <c r="K262">
        <v>2</v>
      </c>
      <c r="L262">
        <v>999.99</v>
      </c>
      <c r="M262" s="2">
        <v>0.09</v>
      </c>
      <c r="N262">
        <v>1838.18</v>
      </c>
      <c r="O262">
        <v>13.99</v>
      </c>
      <c r="P262">
        <v>-2531.4825000000001</v>
      </c>
      <c r="Q262" s="2">
        <v>0.36</v>
      </c>
      <c r="R262" t="s">
        <v>96</v>
      </c>
      <c r="S262" t="s">
        <v>80</v>
      </c>
      <c r="T262" t="s">
        <v>642</v>
      </c>
      <c r="U262" t="s">
        <v>98</v>
      </c>
      <c r="V262" t="s">
        <v>33</v>
      </c>
      <c r="W262">
        <v>3739</v>
      </c>
      <c r="X262" s="1">
        <v>40947</v>
      </c>
      <c r="Y262" t="s">
        <v>34</v>
      </c>
      <c r="Z262" t="e" vm="24">
        <v>#VALUE!</v>
      </c>
      <c r="AA262">
        <v>7201</v>
      </c>
      <c r="AB262" t="e" cm="1" vm="2">
        <f t="array" ref="AB262">_FV(Table1[[#This Row],[State]],"Country/region",TRUE)</f>
        <v>#VALUE!</v>
      </c>
    </row>
    <row r="263" spans="1:28" x14ac:dyDescent="0.35">
      <c r="A263" t="s">
        <v>643</v>
      </c>
      <c r="C263" t="s">
        <v>91</v>
      </c>
      <c r="D263" t="s">
        <v>46</v>
      </c>
      <c r="E263">
        <f>YEAR(Table1[[#This Row],[Order Date]])</f>
        <v>2012</v>
      </c>
      <c r="F263">
        <v>1</v>
      </c>
      <c r="G263">
        <f>MONTH(Table1[[#This Row],[Order Date]])</f>
        <v>2</v>
      </c>
      <c r="H263" s="1">
        <v>40945</v>
      </c>
      <c r="I263">
        <v>41543</v>
      </c>
      <c r="J263" t="s">
        <v>47</v>
      </c>
      <c r="K263">
        <v>45</v>
      </c>
      <c r="L263">
        <v>160.97999999999999</v>
      </c>
      <c r="M263" s="2">
        <v>0.03</v>
      </c>
      <c r="N263">
        <v>7548.65</v>
      </c>
      <c r="O263">
        <v>30</v>
      </c>
      <c r="P263">
        <v>1385.35</v>
      </c>
      <c r="Q263" s="2">
        <v>0.62</v>
      </c>
      <c r="R263" t="s">
        <v>48</v>
      </c>
      <c r="S263" t="s">
        <v>49</v>
      </c>
      <c r="T263" t="s">
        <v>555</v>
      </c>
      <c r="U263" t="s">
        <v>51</v>
      </c>
      <c r="V263" t="s">
        <v>68</v>
      </c>
      <c r="W263">
        <v>5853</v>
      </c>
      <c r="X263" s="1">
        <v>40949</v>
      </c>
      <c r="Y263" t="s">
        <v>53</v>
      </c>
      <c r="Z263" t="e" vm="9">
        <v>#VALUE!</v>
      </c>
      <c r="AA263">
        <v>68502</v>
      </c>
      <c r="AB263" t="e" cm="1" vm="2">
        <f t="array" ref="AB263">_FV(Table1[[#This Row],[State]],"Country/region",TRUE)</f>
        <v>#VALUE!</v>
      </c>
    </row>
    <row r="264" spans="1:28" x14ac:dyDescent="0.35">
      <c r="A264" t="s">
        <v>643</v>
      </c>
      <c r="C264" t="s">
        <v>91</v>
      </c>
      <c r="D264" t="s">
        <v>46</v>
      </c>
      <c r="E264">
        <f>YEAR(Table1[[#This Row],[Order Date]])</f>
        <v>2012</v>
      </c>
      <c r="F264">
        <v>1</v>
      </c>
      <c r="G264">
        <f>MONTH(Table1[[#This Row],[Order Date]])</f>
        <v>2</v>
      </c>
      <c r="H264" s="1">
        <v>40945</v>
      </c>
      <c r="I264">
        <v>41543</v>
      </c>
      <c r="J264" t="s">
        <v>47</v>
      </c>
      <c r="K264">
        <v>24</v>
      </c>
      <c r="L264">
        <v>65.989999999999995</v>
      </c>
      <c r="M264" s="2">
        <v>0.03</v>
      </c>
      <c r="N264">
        <v>1318.8685</v>
      </c>
      <c r="O264">
        <v>3.99</v>
      </c>
      <c r="P264">
        <v>172.33199999999999</v>
      </c>
      <c r="Q264" s="2">
        <v>0.59</v>
      </c>
      <c r="R264" t="s">
        <v>96</v>
      </c>
      <c r="S264" t="s">
        <v>30</v>
      </c>
      <c r="T264" t="s">
        <v>644</v>
      </c>
      <c r="U264" t="s">
        <v>105</v>
      </c>
      <c r="V264" t="s">
        <v>68</v>
      </c>
      <c r="W264">
        <v>5854</v>
      </c>
      <c r="X264" s="1">
        <v>40949</v>
      </c>
      <c r="Y264" t="s">
        <v>34</v>
      </c>
      <c r="Z264" t="e" vm="9">
        <v>#VALUE!</v>
      </c>
      <c r="AA264">
        <v>68502</v>
      </c>
      <c r="AB264" t="e" cm="1" vm="2">
        <f t="array" ref="AB264">_FV(Table1[[#This Row],[State]],"Country/region",TRUE)</f>
        <v>#VALUE!</v>
      </c>
    </row>
    <row r="265" spans="1:28" x14ac:dyDescent="0.35">
      <c r="A265" t="s">
        <v>645</v>
      </c>
      <c r="C265" t="s">
        <v>646</v>
      </c>
      <c r="D265" t="s">
        <v>46</v>
      </c>
      <c r="E265">
        <f>YEAR(Table1[[#This Row],[Order Date]])</f>
        <v>2012</v>
      </c>
      <c r="F265">
        <v>1</v>
      </c>
      <c r="G265">
        <f>MONTH(Table1[[#This Row],[Order Date]])</f>
        <v>2</v>
      </c>
      <c r="H265" s="1">
        <v>40946</v>
      </c>
      <c r="I265">
        <v>46981</v>
      </c>
      <c r="J265" t="s">
        <v>131</v>
      </c>
      <c r="K265">
        <v>46</v>
      </c>
      <c r="L265">
        <v>30.56</v>
      </c>
      <c r="M265" s="2">
        <v>7.0000000000000007E-2</v>
      </c>
      <c r="N265">
        <v>1398.87</v>
      </c>
      <c r="O265">
        <v>2.99</v>
      </c>
      <c r="P265">
        <v>601.9615</v>
      </c>
      <c r="Q265" s="2">
        <v>0.35</v>
      </c>
      <c r="R265" t="s">
        <v>29</v>
      </c>
      <c r="S265" t="s">
        <v>30</v>
      </c>
      <c r="T265" t="s">
        <v>647</v>
      </c>
      <c r="U265" t="s">
        <v>67</v>
      </c>
      <c r="V265" t="s">
        <v>76</v>
      </c>
      <c r="W265">
        <v>6604</v>
      </c>
      <c r="X265" s="1">
        <v>40946</v>
      </c>
      <c r="Y265" t="s">
        <v>34</v>
      </c>
      <c r="Z265" t="e" vm="31">
        <v>#VALUE!</v>
      </c>
      <c r="AA265">
        <v>37311</v>
      </c>
      <c r="AB265" t="e" cm="1" vm="2">
        <f t="array" ref="AB265">_FV(Table1[[#This Row],[State]],"Country/region",TRUE)</f>
        <v>#VALUE!</v>
      </c>
    </row>
    <row r="266" spans="1:28" x14ac:dyDescent="0.35">
      <c r="A266" t="s">
        <v>648</v>
      </c>
      <c r="C266" t="s">
        <v>400</v>
      </c>
      <c r="D266" t="s">
        <v>46</v>
      </c>
      <c r="E266">
        <f>YEAR(Table1[[#This Row],[Order Date]])</f>
        <v>2012</v>
      </c>
      <c r="F266">
        <v>1</v>
      </c>
      <c r="G266">
        <f>MONTH(Table1[[#This Row],[Order Date]])</f>
        <v>2</v>
      </c>
      <c r="H266" s="1">
        <v>40946</v>
      </c>
      <c r="I266">
        <v>44002</v>
      </c>
      <c r="J266" t="s">
        <v>131</v>
      </c>
      <c r="K266">
        <v>14</v>
      </c>
      <c r="L266">
        <v>17.7</v>
      </c>
      <c r="M266" s="2">
        <v>0.03</v>
      </c>
      <c r="N266">
        <v>261.85000000000002</v>
      </c>
      <c r="O266">
        <v>9.4700000000000006</v>
      </c>
      <c r="P266">
        <v>-52.33</v>
      </c>
      <c r="Q266" s="2">
        <v>0.59</v>
      </c>
      <c r="R266" t="s">
        <v>29</v>
      </c>
      <c r="S266" t="s">
        <v>30</v>
      </c>
      <c r="T266" t="s">
        <v>649</v>
      </c>
      <c r="U266" t="s">
        <v>32</v>
      </c>
      <c r="V266" t="s">
        <v>76</v>
      </c>
      <c r="W266">
        <v>6213</v>
      </c>
      <c r="X266" s="1">
        <v>40946</v>
      </c>
      <c r="Y266" t="s">
        <v>34</v>
      </c>
      <c r="Z266" t="e" vm="35">
        <v>#VALUE!</v>
      </c>
      <c r="AA266">
        <v>72209</v>
      </c>
      <c r="AB266" t="e" cm="1" vm="2">
        <f t="array" ref="AB266">_FV(Table1[[#This Row],[State]],"Country/region",TRUE)</f>
        <v>#VALUE!</v>
      </c>
    </row>
    <row r="267" spans="1:28" x14ac:dyDescent="0.35">
      <c r="A267" t="s">
        <v>648</v>
      </c>
      <c r="C267" t="s">
        <v>400</v>
      </c>
      <c r="D267" t="s">
        <v>46</v>
      </c>
      <c r="E267">
        <f>YEAR(Table1[[#This Row],[Order Date]])</f>
        <v>2012</v>
      </c>
      <c r="F267">
        <v>1</v>
      </c>
      <c r="G267">
        <f>MONTH(Table1[[#This Row],[Order Date]])</f>
        <v>2</v>
      </c>
      <c r="H267" s="1">
        <v>40946</v>
      </c>
      <c r="I267">
        <v>44002</v>
      </c>
      <c r="J267" t="s">
        <v>131</v>
      </c>
      <c r="K267">
        <v>46</v>
      </c>
      <c r="L267">
        <v>6.68</v>
      </c>
      <c r="M267" s="2">
        <v>0.05</v>
      </c>
      <c r="N267">
        <v>320.93</v>
      </c>
      <c r="O267">
        <v>5.66</v>
      </c>
      <c r="P267">
        <v>-66.48</v>
      </c>
      <c r="Q267" s="2">
        <v>0.37</v>
      </c>
      <c r="R267" t="s">
        <v>29</v>
      </c>
      <c r="S267" t="s">
        <v>30</v>
      </c>
      <c r="T267" t="s">
        <v>650</v>
      </c>
      <c r="U267" t="s">
        <v>61</v>
      </c>
      <c r="V267" t="s">
        <v>76</v>
      </c>
      <c r="W267">
        <v>6212</v>
      </c>
      <c r="X267" s="1">
        <v>40948</v>
      </c>
      <c r="Y267" t="s">
        <v>34</v>
      </c>
      <c r="Z267" t="e" vm="35">
        <v>#VALUE!</v>
      </c>
      <c r="AA267">
        <v>72209</v>
      </c>
      <c r="AB267" t="e" cm="1" vm="2">
        <f t="array" ref="AB267">_FV(Table1[[#This Row],[State]],"Country/region",TRUE)</f>
        <v>#VALUE!</v>
      </c>
    </row>
    <row r="268" spans="1:28" x14ac:dyDescent="0.35">
      <c r="A268" t="s">
        <v>651</v>
      </c>
      <c r="C268" t="s">
        <v>652</v>
      </c>
      <c r="D268" t="s">
        <v>57</v>
      </c>
      <c r="E268">
        <f>YEAR(Table1[[#This Row],[Order Date]])</f>
        <v>2012</v>
      </c>
      <c r="F268">
        <v>1</v>
      </c>
      <c r="G268">
        <f>MONTH(Table1[[#This Row],[Order Date]])</f>
        <v>2</v>
      </c>
      <c r="H268" s="1">
        <v>40946</v>
      </c>
      <c r="I268">
        <v>23808</v>
      </c>
      <c r="J268" t="s">
        <v>47</v>
      </c>
      <c r="K268">
        <v>28</v>
      </c>
      <c r="L268">
        <v>125.99</v>
      </c>
      <c r="M268" s="2">
        <v>0.08</v>
      </c>
      <c r="N268">
        <v>2813.8485000000001</v>
      </c>
      <c r="O268">
        <v>7.69</v>
      </c>
      <c r="P268">
        <v>377.154</v>
      </c>
      <c r="Q268" s="2">
        <v>0.57999999999999996</v>
      </c>
      <c r="R268" t="s">
        <v>96</v>
      </c>
      <c r="S268" t="s">
        <v>30</v>
      </c>
      <c r="T268" t="s">
        <v>653</v>
      </c>
      <c r="U268" t="s">
        <v>105</v>
      </c>
      <c r="V268" t="s">
        <v>52</v>
      </c>
      <c r="W268">
        <v>3330</v>
      </c>
      <c r="X268" s="1">
        <v>40948</v>
      </c>
      <c r="Y268" t="s">
        <v>34</v>
      </c>
      <c r="Z268" t="e" vm="4">
        <v>#VALUE!</v>
      </c>
      <c r="AA268">
        <v>92592</v>
      </c>
      <c r="AB268" t="e" cm="1" vm="2">
        <f t="array" ref="AB268">_FV(Table1[[#This Row],[State]],"Country/region",TRUE)</f>
        <v>#VALUE!</v>
      </c>
    </row>
    <row r="269" spans="1:28" x14ac:dyDescent="0.35">
      <c r="A269" t="s">
        <v>651</v>
      </c>
      <c r="C269" t="s">
        <v>652</v>
      </c>
      <c r="D269" t="s">
        <v>57</v>
      </c>
      <c r="E269">
        <f>YEAR(Table1[[#This Row],[Order Date]])</f>
        <v>2012</v>
      </c>
      <c r="F269">
        <v>1</v>
      </c>
      <c r="G269">
        <f>MONTH(Table1[[#This Row],[Order Date]])</f>
        <v>2</v>
      </c>
      <c r="H269" s="1">
        <v>40946</v>
      </c>
      <c r="I269">
        <v>23808</v>
      </c>
      <c r="J269" t="s">
        <v>47</v>
      </c>
      <c r="K269">
        <v>30</v>
      </c>
      <c r="L269">
        <v>19.98</v>
      </c>
      <c r="M269" s="2">
        <v>0.04</v>
      </c>
      <c r="N269">
        <v>630.14</v>
      </c>
      <c r="O269">
        <v>8.68</v>
      </c>
      <c r="P269">
        <v>108</v>
      </c>
      <c r="Q269" s="2">
        <v>0.37</v>
      </c>
      <c r="R269" t="s">
        <v>29</v>
      </c>
      <c r="S269" t="s">
        <v>30</v>
      </c>
      <c r="T269" t="s">
        <v>442</v>
      </c>
      <c r="U269" t="s">
        <v>61</v>
      </c>
      <c r="V269" t="s">
        <v>52</v>
      </c>
      <c r="W269">
        <v>3329</v>
      </c>
      <c r="X269" s="1">
        <v>40953</v>
      </c>
      <c r="Y269" t="s">
        <v>34</v>
      </c>
      <c r="Z269" t="e" vm="4">
        <v>#VALUE!</v>
      </c>
      <c r="AA269">
        <v>92592</v>
      </c>
      <c r="AB269" t="e" cm="1" vm="2">
        <f t="array" ref="AB269">_FV(Table1[[#This Row],[State]],"Country/region",TRUE)</f>
        <v>#VALUE!</v>
      </c>
    </row>
    <row r="270" spans="1:28" x14ac:dyDescent="0.35">
      <c r="A270" t="s">
        <v>654</v>
      </c>
      <c r="C270" t="s">
        <v>655</v>
      </c>
      <c r="D270" t="s">
        <v>57</v>
      </c>
      <c r="E270">
        <f>YEAR(Table1[[#This Row],[Order Date]])</f>
        <v>2012</v>
      </c>
      <c r="F270">
        <v>1</v>
      </c>
      <c r="G270">
        <f>MONTH(Table1[[#This Row],[Order Date]])</f>
        <v>2</v>
      </c>
      <c r="H270" s="1">
        <v>40947</v>
      </c>
      <c r="I270">
        <v>3138</v>
      </c>
      <c r="J270" t="s">
        <v>39</v>
      </c>
      <c r="K270">
        <v>4</v>
      </c>
      <c r="L270">
        <v>179.99</v>
      </c>
      <c r="M270" s="2">
        <v>7.0000000000000007E-2</v>
      </c>
      <c r="N270">
        <v>718.03</v>
      </c>
      <c r="O270">
        <v>19.989999999999998</v>
      </c>
      <c r="P270">
        <v>-427.47</v>
      </c>
      <c r="Q270" s="2">
        <v>0.48</v>
      </c>
      <c r="R270" t="s">
        <v>96</v>
      </c>
      <c r="S270" t="s">
        <v>30</v>
      </c>
      <c r="T270" t="s">
        <v>471</v>
      </c>
      <c r="U270" t="s">
        <v>102</v>
      </c>
      <c r="V270" t="s">
        <v>33</v>
      </c>
      <c r="W270">
        <v>462</v>
      </c>
      <c r="X270" s="1">
        <v>40947</v>
      </c>
      <c r="Y270" t="s">
        <v>42</v>
      </c>
      <c r="Z270" t="e" vm="3">
        <v>#VALUE!</v>
      </c>
      <c r="AA270">
        <v>21133</v>
      </c>
      <c r="AB270" t="e" cm="1" vm="2">
        <f t="array" ref="AB270">_FV(Table1[[#This Row],[State]],"Country/region",TRUE)</f>
        <v>#VALUE!</v>
      </c>
    </row>
    <row r="271" spans="1:28" x14ac:dyDescent="0.35">
      <c r="A271" t="s">
        <v>656</v>
      </c>
      <c r="C271" t="s">
        <v>657</v>
      </c>
      <c r="D271" t="s">
        <v>38</v>
      </c>
      <c r="E271">
        <f>YEAR(Table1[[#This Row],[Order Date]])</f>
        <v>2012</v>
      </c>
      <c r="F271">
        <v>1</v>
      </c>
      <c r="G271">
        <f>MONTH(Table1[[#This Row],[Order Date]])</f>
        <v>2</v>
      </c>
      <c r="H271" s="1">
        <v>40947</v>
      </c>
      <c r="I271">
        <v>20162</v>
      </c>
      <c r="J271" t="s">
        <v>131</v>
      </c>
      <c r="K271">
        <v>38</v>
      </c>
      <c r="L271">
        <v>15.16</v>
      </c>
      <c r="M271" s="2">
        <v>0.03</v>
      </c>
      <c r="N271">
        <v>607.41999999999996</v>
      </c>
      <c r="O271">
        <v>15.09</v>
      </c>
      <c r="P271">
        <v>-254.13849999999999</v>
      </c>
      <c r="Q271" s="2">
        <v>0.39</v>
      </c>
      <c r="R271" t="s">
        <v>29</v>
      </c>
      <c r="S271" t="s">
        <v>30</v>
      </c>
      <c r="T271" t="s">
        <v>658</v>
      </c>
      <c r="U271" t="s">
        <v>67</v>
      </c>
      <c r="V271" t="s">
        <v>33</v>
      </c>
      <c r="W271">
        <v>2797</v>
      </c>
      <c r="X271" s="1">
        <v>40948</v>
      </c>
      <c r="Y271" t="s">
        <v>34</v>
      </c>
      <c r="Z271" t="e" vm="15">
        <v>#VALUE!</v>
      </c>
      <c r="AA271">
        <v>14901</v>
      </c>
      <c r="AB271" t="e" cm="1" vm="2">
        <f t="array" ref="AB271">_FV(Table1[[#This Row],[State]],"Country/region",TRUE)</f>
        <v>#VALUE!</v>
      </c>
    </row>
    <row r="272" spans="1:28" x14ac:dyDescent="0.35">
      <c r="A272" t="s">
        <v>659</v>
      </c>
      <c r="C272" t="s">
        <v>660</v>
      </c>
      <c r="D272" t="s">
        <v>46</v>
      </c>
      <c r="E272">
        <f>YEAR(Table1[[#This Row],[Order Date]])</f>
        <v>2012</v>
      </c>
      <c r="F272">
        <v>1</v>
      </c>
      <c r="G272">
        <f>MONTH(Table1[[#This Row],[Order Date]])</f>
        <v>2</v>
      </c>
      <c r="H272" s="1">
        <v>40947</v>
      </c>
      <c r="I272">
        <v>59942</v>
      </c>
      <c r="J272" t="s">
        <v>131</v>
      </c>
      <c r="K272">
        <v>47</v>
      </c>
      <c r="L272">
        <v>15.98</v>
      </c>
      <c r="M272" s="2">
        <v>7.0000000000000007E-2</v>
      </c>
      <c r="N272">
        <v>714.46</v>
      </c>
      <c r="O272">
        <v>8.99</v>
      </c>
      <c r="P272">
        <v>-268.64999999999998</v>
      </c>
      <c r="Q272" s="2">
        <v>0.64</v>
      </c>
      <c r="R272" t="s">
        <v>96</v>
      </c>
      <c r="S272" t="s">
        <v>139</v>
      </c>
      <c r="T272" t="s">
        <v>548</v>
      </c>
      <c r="U272" t="s">
        <v>102</v>
      </c>
      <c r="V272" t="s">
        <v>52</v>
      </c>
      <c r="W272">
        <v>8391</v>
      </c>
      <c r="X272" s="1">
        <v>40949</v>
      </c>
      <c r="Y272" t="s">
        <v>34</v>
      </c>
      <c r="Z272" t="e" vm="45">
        <v>#VALUE!</v>
      </c>
      <c r="AA272">
        <v>59715</v>
      </c>
      <c r="AB272" t="e" cm="1" vm="2">
        <f t="array" ref="AB272">_FV(Table1[[#This Row],[State]],"Country/region",TRUE)</f>
        <v>#VALUE!</v>
      </c>
    </row>
    <row r="273" spans="1:28" x14ac:dyDescent="0.35">
      <c r="A273" t="s">
        <v>662</v>
      </c>
      <c r="C273" t="s">
        <v>663</v>
      </c>
      <c r="D273" t="s">
        <v>57</v>
      </c>
      <c r="E273">
        <f>YEAR(Table1[[#This Row],[Order Date]])</f>
        <v>2012</v>
      </c>
      <c r="F273">
        <v>1</v>
      </c>
      <c r="G273">
        <f>MONTH(Table1[[#This Row],[Order Date]])</f>
        <v>2</v>
      </c>
      <c r="H273" s="1">
        <v>40947</v>
      </c>
      <c r="I273">
        <v>56581</v>
      </c>
      <c r="J273" t="s">
        <v>28</v>
      </c>
      <c r="K273">
        <v>20</v>
      </c>
      <c r="L273">
        <v>105.98</v>
      </c>
      <c r="M273" s="2">
        <v>0.1</v>
      </c>
      <c r="N273">
        <v>2026.01</v>
      </c>
      <c r="O273">
        <v>13.99</v>
      </c>
      <c r="P273">
        <v>580.42999999999995</v>
      </c>
      <c r="Q273" s="2">
        <v>0.65</v>
      </c>
      <c r="R273" t="s">
        <v>48</v>
      </c>
      <c r="S273" t="s">
        <v>80</v>
      </c>
      <c r="T273" t="s">
        <v>664</v>
      </c>
      <c r="U273" t="s">
        <v>82</v>
      </c>
      <c r="V273" t="s">
        <v>52</v>
      </c>
      <c r="W273">
        <v>7914</v>
      </c>
      <c r="X273" s="1">
        <v>40950</v>
      </c>
      <c r="Y273" t="s">
        <v>42</v>
      </c>
      <c r="Z273" t="e" vm="46">
        <v>#VALUE!</v>
      </c>
      <c r="AA273">
        <v>82001</v>
      </c>
      <c r="AB273" t="e" cm="1" vm="2">
        <f t="array" ref="AB273">_FV(Table1[[#This Row],[State]],"Country/region",TRUE)</f>
        <v>#VALUE!</v>
      </c>
    </row>
    <row r="274" spans="1:28" x14ac:dyDescent="0.35">
      <c r="A274" t="s">
        <v>666</v>
      </c>
      <c r="C274" t="s">
        <v>667</v>
      </c>
      <c r="D274" t="s">
        <v>46</v>
      </c>
      <c r="E274">
        <f>YEAR(Table1[[#This Row],[Order Date]])</f>
        <v>2012</v>
      </c>
      <c r="F274">
        <v>1</v>
      </c>
      <c r="G274">
        <f>MONTH(Table1[[#This Row],[Order Date]])</f>
        <v>2</v>
      </c>
      <c r="H274" s="1">
        <v>40948</v>
      </c>
      <c r="I274">
        <v>40128</v>
      </c>
      <c r="J274" t="s">
        <v>47</v>
      </c>
      <c r="K274">
        <v>43</v>
      </c>
      <c r="L274">
        <v>240.98</v>
      </c>
      <c r="M274" s="2">
        <v>0.01</v>
      </c>
      <c r="N274">
        <v>10318.719999999999</v>
      </c>
      <c r="O274">
        <v>60.2</v>
      </c>
      <c r="P274">
        <v>1445.36</v>
      </c>
      <c r="Q274" s="2">
        <v>0.56000000000000005</v>
      </c>
      <c r="R274" t="s">
        <v>48</v>
      </c>
      <c r="S274" t="s">
        <v>73</v>
      </c>
      <c r="T274" t="s">
        <v>540</v>
      </c>
      <c r="U274" t="s">
        <v>154</v>
      </c>
      <c r="V274" t="s">
        <v>52</v>
      </c>
      <c r="W274">
        <v>5673</v>
      </c>
      <c r="X274" s="1">
        <v>40955</v>
      </c>
      <c r="Y274" t="s">
        <v>53</v>
      </c>
      <c r="Z274" t="e" vm="23">
        <v>#VALUE!</v>
      </c>
      <c r="AA274">
        <v>99207</v>
      </c>
      <c r="AB274" t="e" cm="1" vm="2">
        <f t="array" ref="AB274">_FV(Table1[[#This Row],[State]],"Country/region",TRUE)</f>
        <v>#VALUE!</v>
      </c>
    </row>
    <row r="275" spans="1:28" x14ac:dyDescent="0.35">
      <c r="A275" t="s">
        <v>668</v>
      </c>
      <c r="C275" t="s">
        <v>669</v>
      </c>
      <c r="D275" t="s">
        <v>46</v>
      </c>
      <c r="E275">
        <f>YEAR(Table1[[#This Row],[Order Date]])</f>
        <v>2012</v>
      </c>
      <c r="F275">
        <v>1</v>
      </c>
      <c r="G275">
        <f>MONTH(Table1[[#This Row],[Order Date]])</f>
        <v>2</v>
      </c>
      <c r="H275" s="1">
        <v>40949</v>
      </c>
      <c r="I275">
        <v>41604</v>
      </c>
      <c r="J275" t="s">
        <v>131</v>
      </c>
      <c r="K275">
        <v>22</v>
      </c>
      <c r="L275">
        <v>6.37</v>
      </c>
      <c r="M275" s="2">
        <v>0.06</v>
      </c>
      <c r="N275">
        <v>138.24</v>
      </c>
      <c r="O275">
        <v>5.19</v>
      </c>
      <c r="P275">
        <v>-48.219499999999996</v>
      </c>
      <c r="Q275" s="2">
        <v>0.38</v>
      </c>
      <c r="R275" t="s">
        <v>29</v>
      </c>
      <c r="S275" t="s">
        <v>30</v>
      </c>
      <c r="T275" t="s">
        <v>670</v>
      </c>
      <c r="U275" t="s">
        <v>67</v>
      </c>
      <c r="V275" t="s">
        <v>68</v>
      </c>
      <c r="W275">
        <v>5860</v>
      </c>
      <c r="X275" s="1">
        <v>40950</v>
      </c>
      <c r="Y275" t="s">
        <v>34</v>
      </c>
      <c r="Z275" t="e" vm="11">
        <v>#VALUE!</v>
      </c>
      <c r="AA275">
        <v>76039</v>
      </c>
      <c r="AB275" t="e" cm="1" vm="2">
        <f t="array" ref="AB275">_FV(Table1[[#This Row],[State]],"Country/region",TRUE)</f>
        <v>#VALUE!</v>
      </c>
    </row>
    <row r="276" spans="1:28" x14ac:dyDescent="0.35">
      <c r="A276" t="s">
        <v>671</v>
      </c>
      <c r="C276" t="s">
        <v>672</v>
      </c>
      <c r="D276" t="s">
        <v>38</v>
      </c>
      <c r="E276">
        <f>YEAR(Table1[[#This Row],[Order Date]])</f>
        <v>2012</v>
      </c>
      <c r="F276">
        <v>1</v>
      </c>
      <c r="G276">
        <f>MONTH(Table1[[#This Row],[Order Date]])</f>
        <v>2</v>
      </c>
      <c r="H276" s="1">
        <v>40949</v>
      </c>
      <c r="I276">
        <v>9222</v>
      </c>
      <c r="J276" t="s">
        <v>28</v>
      </c>
      <c r="K276">
        <v>41</v>
      </c>
      <c r="L276">
        <v>11.34</v>
      </c>
      <c r="M276" s="2">
        <v>0.04</v>
      </c>
      <c r="N276">
        <v>473.67</v>
      </c>
      <c r="O276">
        <v>5.01</v>
      </c>
      <c r="P276">
        <v>78.2</v>
      </c>
      <c r="Q276" s="2">
        <v>0.36</v>
      </c>
      <c r="R276" t="s">
        <v>29</v>
      </c>
      <c r="S276" t="s">
        <v>30</v>
      </c>
      <c r="T276" t="s">
        <v>276</v>
      </c>
      <c r="U276" t="s">
        <v>61</v>
      </c>
      <c r="V276" t="s">
        <v>76</v>
      </c>
      <c r="W276">
        <v>1269</v>
      </c>
      <c r="X276" s="1">
        <v>40950</v>
      </c>
      <c r="Y276" t="s">
        <v>34</v>
      </c>
      <c r="Z276" t="e" vm="6">
        <v>#VALUE!</v>
      </c>
      <c r="AA276">
        <v>35211</v>
      </c>
      <c r="AB276" t="e" cm="1" vm="2">
        <f t="array" ref="AB276">_FV(Table1[[#This Row],[State]],"Country/region",TRUE)</f>
        <v>#VALUE!</v>
      </c>
    </row>
    <row r="277" spans="1:28" x14ac:dyDescent="0.35">
      <c r="A277" t="s">
        <v>673</v>
      </c>
      <c r="C277" t="s">
        <v>674</v>
      </c>
      <c r="D277" t="s">
        <v>46</v>
      </c>
      <c r="E277">
        <f>YEAR(Table1[[#This Row],[Order Date]])</f>
        <v>2012</v>
      </c>
      <c r="F277">
        <v>1</v>
      </c>
      <c r="G277">
        <f>MONTH(Table1[[#This Row],[Order Date]])</f>
        <v>2</v>
      </c>
      <c r="H277" s="1">
        <v>40949</v>
      </c>
      <c r="I277">
        <v>31078</v>
      </c>
      <c r="J277" t="s">
        <v>58</v>
      </c>
      <c r="K277">
        <v>7</v>
      </c>
      <c r="L277">
        <v>13.99</v>
      </c>
      <c r="M277" s="2">
        <v>0.01</v>
      </c>
      <c r="N277">
        <v>104.46</v>
      </c>
      <c r="O277">
        <v>7.51</v>
      </c>
      <c r="P277">
        <v>-36.766199999999998</v>
      </c>
      <c r="Q277" s="2">
        <v>0.39</v>
      </c>
      <c r="R277" t="s">
        <v>96</v>
      </c>
      <c r="S277" t="s">
        <v>80</v>
      </c>
      <c r="T277" t="s">
        <v>675</v>
      </c>
      <c r="U277" t="s">
        <v>98</v>
      </c>
      <c r="V277" t="s">
        <v>76</v>
      </c>
      <c r="W277">
        <v>4363</v>
      </c>
      <c r="X277" s="1">
        <v>40950</v>
      </c>
      <c r="Y277" t="s">
        <v>34</v>
      </c>
      <c r="Z277" t="e" vm="14">
        <v>#VALUE!</v>
      </c>
      <c r="AA277">
        <v>33433</v>
      </c>
      <c r="AB277" t="e" cm="1" vm="2">
        <f t="array" ref="AB277">_FV(Table1[[#This Row],[State]],"Country/region",TRUE)</f>
        <v>#VALUE!</v>
      </c>
    </row>
    <row r="278" spans="1:28" x14ac:dyDescent="0.35">
      <c r="A278" t="s">
        <v>676</v>
      </c>
      <c r="C278" t="s">
        <v>178</v>
      </c>
      <c r="D278" t="s">
        <v>46</v>
      </c>
      <c r="E278">
        <f>YEAR(Table1[[#This Row],[Order Date]])</f>
        <v>2012</v>
      </c>
      <c r="F278">
        <v>1</v>
      </c>
      <c r="G278">
        <f>MONTH(Table1[[#This Row],[Order Date]])</f>
        <v>2</v>
      </c>
      <c r="H278" s="1">
        <v>40949</v>
      </c>
      <c r="I278">
        <v>44325</v>
      </c>
      <c r="J278" t="s">
        <v>131</v>
      </c>
      <c r="K278">
        <v>44</v>
      </c>
      <c r="L278">
        <v>20.28</v>
      </c>
      <c r="M278" s="2">
        <v>0</v>
      </c>
      <c r="N278">
        <v>951.33</v>
      </c>
      <c r="O278">
        <v>14.39</v>
      </c>
      <c r="P278">
        <v>-60.66</v>
      </c>
      <c r="Q278" s="2">
        <v>0.47</v>
      </c>
      <c r="R278" t="s">
        <v>48</v>
      </c>
      <c r="S278" t="s">
        <v>30</v>
      </c>
      <c r="T278" t="s">
        <v>460</v>
      </c>
      <c r="U278" t="s">
        <v>82</v>
      </c>
      <c r="V278" t="s">
        <v>76</v>
      </c>
      <c r="W278">
        <v>6264</v>
      </c>
      <c r="X278" s="1">
        <v>40951</v>
      </c>
      <c r="Y278" t="s">
        <v>34</v>
      </c>
      <c r="Z278" t="e" vm="14">
        <v>#VALUE!</v>
      </c>
      <c r="AA278">
        <v>33311</v>
      </c>
      <c r="AB278" t="e" cm="1" vm="2">
        <f t="array" ref="AB278">_FV(Table1[[#This Row],[State]],"Country/region",TRUE)</f>
        <v>#VALUE!</v>
      </c>
    </row>
    <row r="279" spans="1:28" x14ac:dyDescent="0.35">
      <c r="A279" t="s">
        <v>677</v>
      </c>
      <c r="C279" t="s">
        <v>678</v>
      </c>
      <c r="D279" t="s">
        <v>27</v>
      </c>
      <c r="E279">
        <f>YEAR(Table1[[#This Row],[Order Date]])</f>
        <v>2012</v>
      </c>
      <c r="F279">
        <v>1</v>
      </c>
      <c r="G279">
        <f>MONTH(Table1[[#This Row],[Order Date]])</f>
        <v>2</v>
      </c>
      <c r="H279" s="1">
        <v>40949</v>
      </c>
      <c r="I279">
        <v>52258</v>
      </c>
      <c r="J279" t="s">
        <v>47</v>
      </c>
      <c r="K279">
        <v>5</v>
      </c>
      <c r="L279">
        <v>12.22</v>
      </c>
      <c r="M279" s="2">
        <v>0.04</v>
      </c>
      <c r="N279">
        <v>63.85</v>
      </c>
      <c r="O279">
        <v>2.85</v>
      </c>
      <c r="P279">
        <v>40.44</v>
      </c>
      <c r="Q279" s="2">
        <v>0.55000000000000004</v>
      </c>
      <c r="R279" t="s">
        <v>48</v>
      </c>
      <c r="S279" t="s">
        <v>139</v>
      </c>
      <c r="T279" t="s">
        <v>679</v>
      </c>
      <c r="U279" t="s">
        <v>82</v>
      </c>
      <c r="V279" t="s">
        <v>76</v>
      </c>
      <c r="W279">
        <v>7333</v>
      </c>
      <c r="X279" s="1">
        <v>40956</v>
      </c>
      <c r="Y279" t="s">
        <v>34</v>
      </c>
      <c r="Z279" t="e" vm="14">
        <v>#VALUE!</v>
      </c>
      <c r="AA279">
        <v>32127</v>
      </c>
      <c r="AB279" t="e" cm="1" vm="2">
        <f t="array" ref="AB279">_FV(Table1[[#This Row],[State]],"Country/region",TRUE)</f>
        <v>#VALUE!</v>
      </c>
    </row>
    <row r="280" spans="1:28" x14ac:dyDescent="0.35">
      <c r="A280" t="s">
        <v>680</v>
      </c>
      <c r="C280" t="s">
        <v>196</v>
      </c>
      <c r="D280" t="s">
        <v>57</v>
      </c>
      <c r="E280">
        <f>YEAR(Table1[[#This Row],[Order Date]])</f>
        <v>2012</v>
      </c>
      <c r="F280">
        <v>1</v>
      </c>
      <c r="G280">
        <f>MONTH(Table1[[#This Row],[Order Date]])</f>
        <v>2</v>
      </c>
      <c r="H280" s="1">
        <v>40950</v>
      </c>
      <c r="I280">
        <v>45414</v>
      </c>
      <c r="J280" t="s">
        <v>58</v>
      </c>
      <c r="K280">
        <v>17</v>
      </c>
      <c r="L280">
        <v>60.98</v>
      </c>
      <c r="M280" s="2">
        <v>0.08</v>
      </c>
      <c r="N280">
        <v>1002.73</v>
      </c>
      <c r="O280">
        <v>49</v>
      </c>
      <c r="P280">
        <v>-563.86</v>
      </c>
      <c r="Q280" s="2">
        <v>0.59</v>
      </c>
      <c r="R280" t="s">
        <v>29</v>
      </c>
      <c r="S280" t="s">
        <v>40</v>
      </c>
      <c r="T280" t="s">
        <v>681</v>
      </c>
      <c r="U280" t="s">
        <v>214</v>
      </c>
      <c r="V280" t="s">
        <v>68</v>
      </c>
      <c r="W280">
        <v>6401</v>
      </c>
      <c r="X280" s="1">
        <v>40951</v>
      </c>
      <c r="Y280" t="s">
        <v>34</v>
      </c>
      <c r="Z280" t="e" vm="11">
        <v>#VALUE!</v>
      </c>
      <c r="AA280">
        <v>75901</v>
      </c>
      <c r="AB280" t="e" cm="1" vm="2">
        <f t="array" ref="AB280">_FV(Table1[[#This Row],[State]],"Country/region",TRUE)</f>
        <v>#VALUE!</v>
      </c>
    </row>
    <row r="281" spans="1:28" x14ac:dyDescent="0.35">
      <c r="A281" t="s">
        <v>682</v>
      </c>
      <c r="C281" t="s">
        <v>683</v>
      </c>
      <c r="D281" t="s">
        <v>57</v>
      </c>
      <c r="E281">
        <f>YEAR(Table1[[#This Row],[Order Date]])</f>
        <v>2012</v>
      </c>
      <c r="F281">
        <v>1</v>
      </c>
      <c r="G281">
        <f>MONTH(Table1[[#This Row],[Order Date]])</f>
        <v>2</v>
      </c>
      <c r="H281" s="1">
        <v>40950</v>
      </c>
      <c r="I281">
        <v>14983</v>
      </c>
      <c r="J281" t="s">
        <v>28</v>
      </c>
      <c r="K281">
        <v>48</v>
      </c>
      <c r="L281">
        <v>205.99</v>
      </c>
      <c r="M281" s="2">
        <v>0.05</v>
      </c>
      <c r="N281">
        <v>8475.9619999999995</v>
      </c>
      <c r="O281">
        <v>8.99</v>
      </c>
      <c r="P281">
        <v>2497.9409999999998</v>
      </c>
      <c r="Q281" s="2">
        <v>0.57999999999999996</v>
      </c>
      <c r="R281" t="s">
        <v>96</v>
      </c>
      <c r="S281" t="s">
        <v>30</v>
      </c>
      <c r="T281" t="s">
        <v>684</v>
      </c>
      <c r="U281" t="s">
        <v>105</v>
      </c>
      <c r="V281" t="s">
        <v>76</v>
      </c>
      <c r="W281">
        <v>2097</v>
      </c>
      <c r="X281" s="1">
        <v>40951</v>
      </c>
      <c r="Y281" t="s">
        <v>42</v>
      </c>
      <c r="Z281" t="e" vm="47">
        <v>#VALUE!</v>
      </c>
      <c r="AA281">
        <v>28403</v>
      </c>
      <c r="AB281" t="e" cm="1" vm="2">
        <f t="array" ref="AB281">_FV(Table1[[#This Row],[State]],"Country/region",TRUE)</f>
        <v>#VALUE!</v>
      </c>
    </row>
    <row r="282" spans="1:28" x14ac:dyDescent="0.35">
      <c r="A282" t="s">
        <v>682</v>
      </c>
      <c r="C282" t="s">
        <v>683</v>
      </c>
      <c r="D282" t="s">
        <v>57</v>
      </c>
      <c r="E282">
        <f>YEAR(Table1[[#This Row],[Order Date]])</f>
        <v>2012</v>
      </c>
      <c r="F282">
        <v>1</v>
      </c>
      <c r="G282">
        <f>MONTH(Table1[[#This Row],[Order Date]])</f>
        <v>2</v>
      </c>
      <c r="H282" s="1">
        <v>40950</v>
      </c>
      <c r="I282">
        <v>14983</v>
      </c>
      <c r="J282" t="s">
        <v>28</v>
      </c>
      <c r="K282">
        <v>18</v>
      </c>
      <c r="L282">
        <v>205.99</v>
      </c>
      <c r="M282" s="2">
        <v>0.08</v>
      </c>
      <c r="N282">
        <v>3015.4940000000001</v>
      </c>
      <c r="O282">
        <v>8.99</v>
      </c>
      <c r="P282">
        <v>251.541</v>
      </c>
      <c r="Q282" s="2">
        <v>0.56000000000000005</v>
      </c>
      <c r="R282" t="s">
        <v>96</v>
      </c>
      <c r="S282" t="s">
        <v>30</v>
      </c>
      <c r="T282" t="s">
        <v>686</v>
      </c>
      <c r="U282" t="s">
        <v>105</v>
      </c>
      <c r="V282" t="s">
        <v>76</v>
      </c>
      <c r="W282">
        <v>2098</v>
      </c>
      <c r="X282" s="1">
        <v>40951</v>
      </c>
      <c r="Y282" t="s">
        <v>34</v>
      </c>
      <c r="Z282" t="e" vm="47">
        <v>#VALUE!</v>
      </c>
      <c r="AA282">
        <v>28403</v>
      </c>
      <c r="AB282" t="e" cm="1" vm="2">
        <f t="array" ref="AB282">_FV(Table1[[#This Row],[State]],"Country/region",TRUE)</f>
        <v>#VALUE!</v>
      </c>
    </row>
    <row r="283" spans="1:28" x14ac:dyDescent="0.35">
      <c r="A283" t="s">
        <v>687</v>
      </c>
      <c r="C283" t="s">
        <v>688</v>
      </c>
      <c r="D283" t="s">
        <v>46</v>
      </c>
      <c r="E283">
        <f>YEAR(Table1[[#This Row],[Order Date]])</f>
        <v>2012</v>
      </c>
      <c r="F283">
        <v>1</v>
      </c>
      <c r="G283">
        <f>MONTH(Table1[[#This Row],[Order Date]])</f>
        <v>2</v>
      </c>
      <c r="H283" s="1">
        <v>40950</v>
      </c>
      <c r="I283">
        <v>47493</v>
      </c>
      <c r="J283" t="s">
        <v>58</v>
      </c>
      <c r="K283">
        <v>36</v>
      </c>
      <c r="L283">
        <v>270.98</v>
      </c>
      <c r="M283" s="2">
        <v>7.0000000000000007E-2</v>
      </c>
      <c r="N283">
        <v>9757.48</v>
      </c>
      <c r="O283">
        <v>50</v>
      </c>
      <c r="P283">
        <v>-96.05</v>
      </c>
      <c r="Q283" s="2">
        <v>0.77</v>
      </c>
      <c r="R283" t="s">
        <v>48</v>
      </c>
      <c r="S283" t="s">
        <v>49</v>
      </c>
      <c r="T283" t="s">
        <v>689</v>
      </c>
      <c r="U283" t="s">
        <v>51</v>
      </c>
      <c r="V283" t="s">
        <v>76</v>
      </c>
      <c r="W283">
        <v>6673</v>
      </c>
      <c r="X283" s="1">
        <v>40952</v>
      </c>
      <c r="Y283" t="s">
        <v>53</v>
      </c>
      <c r="Z283" t="e" vm="14">
        <v>#VALUE!</v>
      </c>
      <c r="AA283">
        <v>32404</v>
      </c>
      <c r="AB283" t="e" cm="1" vm="2">
        <f t="array" ref="AB283">_FV(Table1[[#This Row],[State]],"Country/region",TRUE)</f>
        <v>#VALUE!</v>
      </c>
    </row>
    <row r="284" spans="1:28" x14ac:dyDescent="0.35">
      <c r="A284" t="s">
        <v>690</v>
      </c>
      <c r="C284" t="s">
        <v>691</v>
      </c>
      <c r="D284" t="s">
        <v>57</v>
      </c>
      <c r="E284">
        <f>YEAR(Table1[[#This Row],[Order Date]])</f>
        <v>2012</v>
      </c>
      <c r="F284">
        <v>1</v>
      </c>
      <c r="G284">
        <f>MONTH(Table1[[#This Row],[Order Date]])</f>
        <v>2</v>
      </c>
      <c r="H284" s="1">
        <v>40950</v>
      </c>
      <c r="I284">
        <v>18790</v>
      </c>
      <c r="J284" t="s">
        <v>28</v>
      </c>
      <c r="K284">
        <v>7</v>
      </c>
      <c r="L284">
        <v>2036.48</v>
      </c>
      <c r="M284" s="2">
        <v>0.01</v>
      </c>
      <c r="N284">
        <v>13253.93</v>
      </c>
      <c r="O284">
        <v>14.7</v>
      </c>
      <c r="P284">
        <v>-1596.7457999999999</v>
      </c>
      <c r="Q284" s="2">
        <v>0.55000000000000004</v>
      </c>
      <c r="R284" t="s">
        <v>96</v>
      </c>
      <c r="S284" t="s">
        <v>49</v>
      </c>
      <c r="T284" t="s">
        <v>692</v>
      </c>
      <c r="U284" t="s">
        <v>98</v>
      </c>
      <c r="V284" t="s">
        <v>52</v>
      </c>
      <c r="W284">
        <v>2602</v>
      </c>
      <c r="X284" s="1">
        <v>40952</v>
      </c>
      <c r="Y284" t="s">
        <v>53</v>
      </c>
      <c r="Z284" t="e" vm="4">
        <v>#VALUE!</v>
      </c>
      <c r="AA284">
        <v>94521</v>
      </c>
      <c r="AB284" t="e" cm="1" vm="2">
        <f t="array" ref="AB284">_FV(Table1[[#This Row],[State]],"Country/region",TRUE)</f>
        <v>#VALUE!</v>
      </c>
    </row>
    <row r="285" spans="1:28" x14ac:dyDescent="0.35">
      <c r="A285" t="s">
        <v>693</v>
      </c>
      <c r="C285" t="s">
        <v>694</v>
      </c>
      <c r="D285" t="s">
        <v>57</v>
      </c>
      <c r="E285">
        <f>YEAR(Table1[[#This Row],[Order Date]])</f>
        <v>2012</v>
      </c>
      <c r="F285">
        <v>1</v>
      </c>
      <c r="G285">
        <f>MONTH(Table1[[#This Row],[Order Date]])</f>
        <v>2</v>
      </c>
      <c r="H285" s="1">
        <v>40951</v>
      </c>
      <c r="I285">
        <v>42339</v>
      </c>
      <c r="J285" t="s">
        <v>58</v>
      </c>
      <c r="K285">
        <v>31</v>
      </c>
      <c r="L285">
        <v>6.48</v>
      </c>
      <c r="M285" s="2">
        <v>0.02</v>
      </c>
      <c r="N285">
        <v>206.54</v>
      </c>
      <c r="O285">
        <v>9.68</v>
      </c>
      <c r="P285">
        <v>-178.82</v>
      </c>
      <c r="Q285" s="2">
        <v>0.36</v>
      </c>
      <c r="R285" t="s">
        <v>29</v>
      </c>
      <c r="S285" t="s">
        <v>30</v>
      </c>
      <c r="T285" t="s">
        <v>695</v>
      </c>
      <c r="U285" t="s">
        <v>61</v>
      </c>
      <c r="V285" t="s">
        <v>68</v>
      </c>
      <c r="W285">
        <v>5969</v>
      </c>
      <c r="X285" s="1">
        <v>40951</v>
      </c>
      <c r="Y285" t="s">
        <v>34</v>
      </c>
      <c r="Z285" t="e" vm="26">
        <v>#VALUE!</v>
      </c>
      <c r="AA285">
        <v>48195</v>
      </c>
      <c r="AB285" t="e" cm="1" vm="2">
        <f t="array" ref="AB285">_FV(Table1[[#This Row],[State]],"Country/region",TRUE)</f>
        <v>#VALUE!</v>
      </c>
    </row>
    <row r="286" spans="1:28" x14ac:dyDescent="0.35">
      <c r="A286" t="s">
        <v>696</v>
      </c>
      <c r="C286" t="s">
        <v>697</v>
      </c>
      <c r="D286" t="s">
        <v>27</v>
      </c>
      <c r="E286">
        <f>YEAR(Table1[[#This Row],[Order Date]])</f>
        <v>2012</v>
      </c>
      <c r="F286">
        <v>1</v>
      </c>
      <c r="G286">
        <f>MONTH(Table1[[#This Row],[Order Date]])</f>
        <v>2</v>
      </c>
      <c r="H286" s="1">
        <v>40951</v>
      </c>
      <c r="I286">
        <v>14823</v>
      </c>
      <c r="J286" t="s">
        <v>47</v>
      </c>
      <c r="K286">
        <v>20</v>
      </c>
      <c r="L286">
        <v>6.7</v>
      </c>
      <c r="M286" s="2">
        <v>0.08</v>
      </c>
      <c r="N286">
        <v>124.84</v>
      </c>
      <c r="O286">
        <v>1.56</v>
      </c>
      <c r="P286">
        <v>10.56</v>
      </c>
      <c r="Q286" s="2">
        <v>0.52</v>
      </c>
      <c r="R286" t="s">
        <v>29</v>
      </c>
      <c r="S286" t="s">
        <v>59</v>
      </c>
      <c r="T286" t="s">
        <v>698</v>
      </c>
      <c r="U286" t="s">
        <v>88</v>
      </c>
      <c r="V286" t="s">
        <v>68</v>
      </c>
      <c r="W286">
        <v>2074</v>
      </c>
      <c r="X286" s="1">
        <v>40951</v>
      </c>
      <c r="Y286" t="s">
        <v>34</v>
      </c>
      <c r="Z286" t="e" vm="11">
        <v>#VALUE!</v>
      </c>
      <c r="AA286">
        <v>75067</v>
      </c>
      <c r="AB286" t="e" cm="1" vm="2">
        <f t="array" ref="AB286">_FV(Table1[[#This Row],[State]],"Country/region",TRUE)</f>
        <v>#VALUE!</v>
      </c>
    </row>
    <row r="287" spans="1:28" x14ac:dyDescent="0.35">
      <c r="A287" t="s">
        <v>699</v>
      </c>
      <c r="C287" t="s">
        <v>237</v>
      </c>
      <c r="D287" t="s">
        <v>38</v>
      </c>
      <c r="E287">
        <f>YEAR(Table1[[#This Row],[Order Date]])</f>
        <v>2012</v>
      </c>
      <c r="F287">
        <v>1</v>
      </c>
      <c r="G287">
        <f>MONTH(Table1[[#This Row],[Order Date]])</f>
        <v>2</v>
      </c>
      <c r="H287" s="1">
        <v>40951</v>
      </c>
      <c r="I287">
        <v>833</v>
      </c>
      <c r="J287" t="s">
        <v>131</v>
      </c>
      <c r="K287">
        <v>1</v>
      </c>
      <c r="L287">
        <v>12.53</v>
      </c>
      <c r="M287" s="2">
        <v>0.03</v>
      </c>
      <c r="N287">
        <v>19.32</v>
      </c>
      <c r="O287">
        <v>7.17</v>
      </c>
      <c r="P287">
        <v>-20.320499999999999</v>
      </c>
      <c r="Q287" s="2">
        <v>0.38</v>
      </c>
      <c r="R287" t="s">
        <v>29</v>
      </c>
      <c r="S287" t="s">
        <v>30</v>
      </c>
      <c r="T287" t="s">
        <v>700</v>
      </c>
      <c r="U287" t="s">
        <v>67</v>
      </c>
      <c r="V287" t="s">
        <v>68</v>
      </c>
      <c r="W287">
        <v>130</v>
      </c>
      <c r="X287" s="1">
        <v>40952</v>
      </c>
      <c r="Y287" t="s">
        <v>34</v>
      </c>
      <c r="Z287" t="e" vm="25">
        <v>#VALUE!</v>
      </c>
      <c r="AA287">
        <v>53142</v>
      </c>
      <c r="AB287" t="e" cm="1" vm="2">
        <f t="array" ref="AB287">_FV(Table1[[#This Row],[State]],"Country/region",TRUE)</f>
        <v>#VALUE!</v>
      </c>
    </row>
    <row r="288" spans="1:28" x14ac:dyDescent="0.35">
      <c r="A288" t="s">
        <v>701</v>
      </c>
      <c r="C288" t="s">
        <v>702</v>
      </c>
      <c r="D288" t="s">
        <v>38</v>
      </c>
      <c r="E288">
        <f>YEAR(Table1[[#This Row],[Order Date]])</f>
        <v>2012</v>
      </c>
      <c r="F288">
        <v>1</v>
      </c>
      <c r="G288">
        <f>MONTH(Table1[[#This Row],[Order Date]])</f>
        <v>2</v>
      </c>
      <c r="H288" s="1">
        <v>40951</v>
      </c>
      <c r="I288">
        <v>57856</v>
      </c>
      <c r="J288" t="s">
        <v>131</v>
      </c>
      <c r="K288">
        <v>17</v>
      </c>
      <c r="L288">
        <v>7.1</v>
      </c>
      <c r="M288" s="2">
        <v>0.06</v>
      </c>
      <c r="N288">
        <v>127.45</v>
      </c>
      <c r="O288">
        <v>6.05</v>
      </c>
      <c r="P288">
        <v>-42.170499999999997</v>
      </c>
      <c r="Q288" s="2">
        <v>0.39</v>
      </c>
      <c r="R288" t="s">
        <v>29</v>
      </c>
      <c r="S288" t="s">
        <v>30</v>
      </c>
      <c r="T288" t="s">
        <v>703</v>
      </c>
      <c r="U288" t="s">
        <v>67</v>
      </c>
      <c r="V288" t="s">
        <v>33</v>
      </c>
      <c r="W288">
        <v>8104</v>
      </c>
      <c r="X288" s="1">
        <v>40952</v>
      </c>
      <c r="Y288" t="s">
        <v>34</v>
      </c>
      <c r="Z288" t="e" vm="22">
        <v>#VALUE!</v>
      </c>
      <c r="AA288">
        <v>43081</v>
      </c>
      <c r="AB288" t="e" cm="1" vm="2">
        <f t="array" ref="AB288">_FV(Table1[[#This Row],[State]],"Country/region",TRUE)</f>
        <v>#VALUE!</v>
      </c>
    </row>
    <row r="289" spans="1:28" x14ac:dyDescent="0.35">
      <c r="A289" t="s">
        <v>701</v>
      </c>
      <c r="C289" t="s">
        <v>702</v>
      </c>
      <c r="D289" t="s">
        <v>38</v>
      </c>
      <c r="E289">
        <f>YEAR(Table1[[#This Row],[Order Date]])</f>
        <v>2012</v>
      </c>
      <c r="F289">
        <v>1</v>
      </c>
      <c r="G289">
        <f>MONTH(Table1[[#This Row],[Order Date]])</f>
        <v>2</v>
      </c>
      <c r="H289" s="1">
        <v>40951</v>
      </c>
      <c r="I289">
        <v>57856</v>
      </c>
      <c r="J289" t="s">
        <v>131</v>
      </c>
      <c r="K289">
        <v>31</v>
      </c>
      <c r="L289">
        <v>2.78</v>
      </c>
      <c r="M289" s="2">
        <v>0.02</v>
      </c>
      <c r="N289">
        <v>92.18</v>
      </c>
      <c r="O289">
        <v>0.97</v>
      </c>
      <c r="P289">
        <v>5.7</v>
      </c>
      <c r="Q289" s="2">
        <v>0.59</v>
      </c>
      <c r="R289" t="s">
        <v>29</v>
      </c>
      <c r="S289" t="s">
        <v>59</v>
      </c>
      <c r="T289" t="s">
        <v>235</v>
      </c>
      <c r="U289" t="s">
        <v>88</v>
      </c>
      <c r="V289" t="s">
        <v>33</v>
      </c>
      <c r="W289">
        <v>8105</v>
      </c>
      <c r="X289" s="1">
        <v>40952</v>
      </c>
      <c r="Y289" t="s">
        <v>34</v>
      </c>
      <c r="Z289" t="e" vm="22">
        <v>#VALUE!</v>
      </c>
      <c r="AA289">
        <v>43081</v>
      </c>
      <c r="AB289" t="e" cm="1" vm="2">
        <f t="array" ref="AB289">_FV(Table1[[#This Row],[State]],"Country/region",TRUE)</f>
        <v>#VALUE!</v>
      </c>
    </row>
    <row r="290" spans="1:28" x14ac:dyDescent="0.35">
      <c r="A290" t="s">
        <v>704</v>
      </c>
      <c r="C290" t="s">
        <v>705</v>
      </c>
      <c r="D290" t="s">
        <v>38</v>
      </c>
      <c r="E290">
        <f>YEAR(Table1[[#This Row],[Order Date]])</f>
        <v>2012</v>
      </c>
      <c r="F290">
        <v>1</v>
      </c>
      <c r="G290">
        <f>MONTH(Table1[[#This Row],[Order Date]])</f>
        <v>2</v>
      </c>
      <c r="H290" s="1">
        <v>40951</v>
      </c>
      <c r="I290">
        <v>14211</v>
      </c>
      <c r="J290" t="s">
        <v>39</v>
      </c>
      <c r="K290">
        <v>14</v>
      </c>
      <c r="L290">
        <v>176.19</v>
      </c>
      <c r="M290" s="2">
        <v>0.04</v>
      </c>
      <c r="N290">
        <v>2367.9899999999998</v>
      </c>
      <c r="O290">
        <v>11.87</v>
      </c>
      <c r="P290">
        <v>320.10000000000002</v>
      </c>
      <c r="Q290" s="2">
        <v>0.62</v>
      </c>
      <c r="R290" t="s">
        <v>29</v>
      </c>
      <c r="S290" t="s">
        <v>30</v>
      </c>
      <c r="T290" t="s">
        <v>706</v>
      </c>
      <c r="U290" t="s">
        <v>32</v>
      </c>
      <c r="V290" t="s">
        <v>68</v>
      </c>
      <c r="W290">
        <v>1991</v>
      </c>
      <c r="X290" s="1">
        <v>40953</v>
      </c>
      <c r="Y290" t="s">
        <v>34</v>
      </c>
      <c r="Z290" t="e" vm="11">
        <v>#VALUE!</v>
      </c>
      <c r="AA290">
        <v>75482</v>
      </c>
      <c r="AB290" t="e" cm="1" vm="2">
        <f t="array" ref="AB290">_FV(Table1[[#This Row],[State]],"Country/region",TRUE)</f>
        <v>#VALUE!</v>
      </c>
    </row>
    <row r="291" spans="1:28" x14ac:dyDescent="0.35">
      <c r="A291" t="s">
        <v>707</v>
      </c>
      <c r="C291" t="s">
        <v>452</v>
      </c>
      <c r="D291" t="s">
        <v>27</v>
      </c>
      <c r="E291">
        <f>YEAR(Table1[[#This Row],[Order Date]])</f>
        <v>2012</v>
      </c>
      <c r="F291">
        <v>1</v>
      </c>
      <c r="G291">
        <f>MONTH(Table1[[#This Row],[Order Date]])</f>
        <v>2</v>
      </c>
      <c r="H291" s="1">
        <v>40951</v>
      </c>
      <c r="I291">
        <v>59104</v>
      </c>
      <c r="J291" t="s">
        <v>28</v>
      </c>
      <c r="K291">
        <v>38</v>
      </c>
      <c r="L291">
        <v>115.99</v>
      </c>
      <c r="M291" s="2">
        <v>0.05</v>
      </c>
      <c r="N291">
        <v>3594.7435</v>
      </c>
      <c r="O291">
        <v>2.5</v>
      </c>
      <c r="P291">
        <v>1016.973</v>
      </c>
      <c r="Q291" s="2">
        <v>0.55000000000000004</v>
      </c>
      <c r="R291" t="s">
        <v>96</v>
      </c>
      <c r="S291" t="s">
        <v>30</v>
      </c>
      <c r="T291" t="s">
        <v>708</v>
      </c>
      <c r="U291" t="s">
        <v>105</v>
      </c>
      <c r="V291" t="s">
        <v>33</v>
      </c>
      <c r="W291">
        <v>8268</v>
      </c>
      <c r="X291" s="1">
        <v>40953</v>
      </c>
      <c r="Y291" t="s">
        <v>34</v>
      </c>
      <c r="Z291" t="e" vm="15">
        <v>#VALUE!</v>
      </c>
      <c r="AA291">
        <v>13210</v>
      </c>
      <c r="AB291" t="e" cm="1" vm="2">
        <f t="array" ref="AB291">_FV(Table1[[#This Row],[State]],"Country/region",TRUE)</f>
        <v>#VALUE!</v>
      </c>
    </row>
    <row r="292" spans="1:28" x14ac:dyDescent="0.35">
      <c r="A292" t="s">
        <v>707</v>
      </c>
      <c r="C292" t="s">
        <v>452</v>
      </c>
      <c r="D292" t="s">
        <v>27</v>
      </c>
      <c r="E292">
        <f>YEAR(Table1[[#This Row],[Order Date]])</f>
        <v>2012</v>
      </c>
      <c r="F292">
        <v>1</v>
      </c>
      <c r="G292">
        <f>MONTH(Table1[[#This Row],[Order Date]])</f>
        <v>2</v>
      </c>
      <c r="H292" s="1">
        <v>40951</v>
      </c>
      <c r="I292">
        <v>59104</v>
      </c>
      <c r="J292" t="s">
        <v>28</v>
      </c>
      <c r="K292">
        <v>13</v>
      </c>
      <c r="L292">
        <v>14.27</v>
      </c>
      <c r="M292" s="2">
        <v>0.08</v>
      </c>
      <c r="N292">
        <v>197.61</v>
      </c>
      <c r="O292">
        <v>7.27</v>
      </c>
      <c r="P292">
        <v>3.4594999999999998</v>
      </c>
      <c r="Q292" s="2">
        <v>0.38</v>
      </c>
      <c r="R292" t="s">
        <v>29</v>
      </c>
      <c r="S292" t="s">
        <v>30</v>
      </c>
      <c r="T292" t="s">
        <v>709</v>
      </c>
      <c r="U292" t="s">
        <v>67</v>
      </c>
      <c r="V292" t="s">
        <v>33</v>
      </c>
      <c r="W292">
        <v>8266</v>
      </c>
      <c r="X292" s="1">
        <v>40954</v>
      </c>
      <c r="Y292" t="s">
        <v>42</v>
      </c>
      <c r="Z292" t="e" vm="15">
        <v>#VALUE!</v>
      </c>
      <c r="AA292">
        <v>13210</v>
      </c>
      <c r="AB292" t="e" cm="1" vm="2">
        <f t="array" ref="AB292">_FV(Table1[[#This Row],[State]],"Country/region",TRUE)</f>
        <v>#VALUE!</v>
      </c>
    </row>
    <row r="293" spans="1:28" x14ac:dyDescent="0.35">
      <c r="A293" t="s">
        <v>710</v>
      </c>
      <c r="C293" t="s">
        <v>711</v>
      </c>
      <c r="D293" t="s">
        <v>57</v>
      </c>
      <c r="E293">
        <f>YEAR(Table1[[#This Row],[Order Date]])</f>
        <v>2012</v>
      </c>
      <c r="F293">
        <v>1</v>
      </c>
      <c r="G293">
        <f>MONTH(Table1[[#This Row],[Order Date]])</f>
        <v>2</v>
      </c>
      <c r="H293" s="1">
        <v>40951</v>
      </c>
      <c r="I293">
        <v>52227</v>
      </c>
      <c r="J293" t="s">
        <v>131</v>
      </c>
      <c r="K293">
        <v>37</v>
      </c>
      <c r="L293">
        <v>6.48</v>
      </c>
      <c r="M293" s="2">
        <v>0.05</v>
      </c>
      <c r="N293">
        <v>240.52</v>
      </c>
      <c r="O293">
        <v>8.19</v>
      </c>
      <c r="P293">
        <v>-164.18</v>
      </c>
      <c r="Q293" s="2">
        <v>0.37</v>
      </c>
      <c r="R293" t="s">
        <v>29</v>
      </c>
      <c r="S293" t="s">
        <v>30</v>
      </c>
      <c r="T293" t="s">
        <v>712</v>
      </c>
      <c r="U293" t="s">
        <v>61</v>
      </c>
      <c r="V293" t="s">
        <v>52</v>
      </c>
      <c r="W293">
        <v>7330</v>
      </c>
      <c r="X293" s="1">
        <v>40954</v>
      </c>
      <c r="Y293" t="s">
        <v>34</v>
      </c>
      <c r="Z293" t="e" vm="42">
        <v>#VALUE!</v>
      </c>
      <c r="AA293">
        <v>85335</v>
      </c>
      <c r="AB293" t="e" cm="1" vm="2">
        <f t="array" ref="AB293">_FV(Table1[[#This Row],[State]],"Country/region",TRUE)</f>
        <v>#VALUE!</v>
      </c>
    </row>
    <row r="294" spans="1:28" x14ac:dyDescent="0.35">
      <c r="A294" t="s">
        <v>707</v>
      </c>
      <c r="C294" t="s">
        <v>452</v>
      </c>
      <c r="D294" t="s">
        <v>27</v>
      </c>
      <c r="E294">
        <f>YEAR(Table1[[#This Row],[Order Date]])</f>
        <v>2012</v>
      </c>
      <c r="F294">
        <v>1</v>
      </c>
      <c r="G294">
        <f>MONTH(Table1[[#This Row],[Order Date]])</f>
        <v>2</v>
      </c>
      <c r="H294" s="1">
        <v>40951</v>
      </c>
      <c r="I294">
        <v>59104</v>
      </c>
      <c r="J294" t="s">
        <v>28</v>
      </c>
      <c r="K294">
        <v>22</v>
      </c>
      <c r="L294">
        <v>2.98</v>
      </c>
      <c r="M294" s="2">
        <v>0.04</v>
      </c>
      <c r="N294">
        <v>68.92</v>
      </c>
      <c r="O294">
        <v>1.58</v>
      </c>
      <c r="P294">
        <v>2.63</v>
      </c>
      <c r="Q294" s="2">
        <v>0.39</v>
      </c>
      <c r="R294" t="s">
        <v>29</v>
      </c>
      <c r="S294" t="s">
        <v>59</v>
      </c>
      <c r="T294" t="s">
        <v>713</v>
      </c>
      <c r="U294" t="s">
        <v>232</v>
      </c>
      <c r="V294" t="s">
        <v>33</v>
      </c>
      <c r="W294">
        <v>8267</v>
      </c>
      <c r="X294" s="1">
        <v>40954</v>
      </c>
      <c r="Y294" t="s">
        <v>34</v>
      </c>
      <c r="Z294" t="e" vm="15">
        <v>#VALUE!</v>
      </c>
      <c r="AA294">
        <v>13210</v>
      </c>
      <c r="AB294" t="e" cm="1" vm="2">
        <f t="array" ref="AB294">_FV(Table1[[#This Row],[State]],"Country/region",TRUE)</f>
        <v>#VALUE!</v>
      </c>
    </row>
    <row r="295" spans="1:28" x14ac:dyDescent="0.35">
      <c r="A295" t="s">
        <v>704</v>
      </c>
      <c r="C295" t="s">
        <v>705</v>
      </c>
      <c r="D295" t="s">
        <v>38</v>
      </c>
      <c r="E295">
        <f>YEAR(Table1[[#This Row],[Order Date]])</f>
        <v>2012</v>
      </c>
      <c r="F295">
        <v>1</v>
      </c>
      <c r="G295">
        <f>MONTH(Table1[[#This Row],[Order Date]])</f>
        <v>2</v>
      </c>
      <c r="H295" s="1">
        <v>40951</v>
      </c>
      <c r="I295">
        <v>14211</v>
      </c>
      <c r="J295" t="s">
        <v>39</v>
      </c>
      <c r="K295">
        <v>22</v>
      </c>
      <c r="L295">
        <v>150.97999999999999</v>
      </c>
      <c r="M295" s="2">
        <v>0.04</v>
      </c>
      <c r="N295">
        <v>3220.58</v>
      </c>
      <c r="O295">
        <v>13.99</v>
      </c>
      <c r="P295">
        <v>1046.69</v>
      </c>
      <c r="Q295" s="2">
        <v>0.38</v>
      </c>
      <c r="R295" t="s">
        <v>96</v>
      </c>
      <c r="S295" t="s">
        <v>80</v>
      </c>
      <c r="T295" t="s">
        <v>509</v>
      </c>
      <c r="U295" t="s">
        <v>98</v>
      </c>
      <c r="V295" t="s">
        <v>68</v>
      </c>
      <c r="W295">
        <v>1990</v>
      </c>
      <c r="X295" s="1">
        <v>40954</v>
      </c>
      <c r="Y295" t="s">
        <v>34</v>
      </c>
      <c r="Z295" t="e" vm="11">
        <v>#VALUE!</v>
      </c>
      <c r="AA295">
        <v>75482</v>
      </c>
      <c r="AB295" t="e" cm="1" vm="2">
        <f t="array" ref="AB295">_FV(Table1[[#This Row],[State]],"Country/region",TRUE)</f>
        <v>#VALUE!</v>
      </c>
    </row>
    <row r="296" spans="1:28" x14ac:dyDescent="0.35">
      <c r="A296" t="s">
        <v>696</v>
      </c>
      <c r="C296" t="s">
        <v>697</v>
      </c>
      <c r="D296" t="s">
        <v>27</v>
      </c>
      <c r="E296">
        <f>YEAR(Table1[[#This Row],[Order Date]])</f>
        <v>2012</v>
      </c>
      <c r="F296">
        <v>1</v>
      </c>
      <c r="G296">
        <f>MONTH(Table1[[#This Row],[Order Date]])</f>
        <v>2</v>
      </c>
      <c r="H296" s="1">
        <v>40951</v>
      </c>
      <c r="I296">
        <v>14823</v>
      </c>
      <c r="J296" t="s">
        <v>47</v>
      </c>
      <c r="K296">
        <v>15</v>
      </c>
      <c r="L296">
        <v>7.31</v>
      </c>
      <c r="M296" s="2">
        <v>0.1</v>
      </c>
      <c r="N296">
        <v>103.62</v>
      </c>
      <c r="O296">
        <v>0.49</v>
      </c>
      <c r="P296">
        <v>39.979999999999997</v>
      </c>
      <c r="Q296" s="2">
        <v>0.38</v>
      </c>
      <c r="R296" t="s">
        <v>29</v>
      </c>
      <c r="S296" t="s">
        <v>30</v>
      </c>
      <c r="T296" t="s">
        <v>714</v>
      </c>
      <c r="U296" t="s">
        <v>210</v>
      </c>
      <c r="V296" t="s">
        <v>68</v>
      </c>
      <c r="W296">
        <v>2073</v>
      </c>
      <c r="X296" s="1">
        <v>40960</v>
      </c>
      <c r="Y296" t="s">
        <v>34</v>
      </c>
      <c r="Z296" t="e" vm="11">
        <v>#VALUE!</v>
      </c>
      <c r="AA296">
        <v>75067</v>
      </c>
      <c r="AB296" t="e" cm="1" vm="2">
        <f t="array" ref="AB296">_FV(Table1[[#This Row],[State]],"Country/region",TRUE)</f>
        <v>#VALUE!</v>
      </c>
    </row>
    <row r="297" spans="1:28" x14ac:dyDescent="0.35">
      <c r="A297" t="s">
        <v>715</v>
      </c>
      <c r="C297" t="s">
        <v>678</v>
      </c>
      <c r="D297" t="s">
        <v>46</v>
      </c>
      <c r="E297">
        <f>YEAR(Table1[[#This Row],[Order Date]])</f>
        <v>2012</v>
      </c>
      <c r="F297">
        <v>1</v>
      </c>
      <c r="G297">
        <f>MONTH(Table1[[#This Row],[Order Date]])</f>
        <v>2</v>
      </c>
      <c r="H297" s="1">
        <v>40952</v>
      </c>
      <c r="I297">
        <v>57506</v>
      </c>
      <c r="J297" t="s">
        <v>131</v>
      </c>
      <c r="K297">
        <v>48</v>
      </c>
      <c r="L297">
        <v>7.28</v>
      </c>
      <c r="M297" s="2">
        <v>0.1</v>
      </c>
      <c r="N297">
        <v>332.55</v>
      </c>
      <c r="O297">
        <v>5.47</v>
      </c>
      <c r="P297">
        <v>-66.87</v>
      </c>
      <c r="Q297" s="2">
        <v>0.35</v>
      </c>
      <c r="R297" t="s">
        <v>29</v>
      </c>
      <c r="S297" t="s">
        <v>30</v>
      </c>
      <c r="T297" t="s">
        <v>716</v>
      </c>
      <c r="U297" t="s">
        <v>61</v>
      </c>
      <c r="V297" t="s">
        <v>76</v>
      </c>
      <c r="W297">
        <v>8055</v>
      </c>
      <c r="X297" s="1">
        <v>40952</v>
      </c>
      <c r="Y297" t="s">
        <v>34</v>
      </c>
      <c r="Z297" t="e" vm="14">
        <v>#VALUE!</v>
      </c>
      <c r="AA297">
        <v>34952</v>
      </c>
      <c r="AB297" t="e" cm="1" vm="2">
        <f t="array" ref="AB297">_FV(Table1[[#This Row],[State]],"Country/region",TRUE)</f>
        <v>#VALUE!</v>
      </c>
    </row>
    <row r="298" spans="1:28" x14ac:dyDescent="0.35">
      <c r="A298" t="s">
        <v>717</v>
      </c>
      <c r="C298" t="s">
        <v>477</v>
      </c>
      <c r="D298" t="s">
        <v>38</v>
      </c>
      <c r="E298">
        <f>YEAR(Table1[[#This Row],[Order Date]])</f>
        <v>2012</v>
      </c>
      <c r="F298">
        <v>1</v>
      </c>
      <c r="G298">
        <f>MONTH(Table1[[#This Row],[Order Date]])</f>
        <v>2</v>
      </c>
      <c r="H298" s="1">
        <v>40952</v>
      </c>
      <c r="I298">
        <v>16612</v>
      </c>
      <c r="J298" t="s">
        <v>28</v>
      </c>
      <c r="K298">
        <v>45</v>
      </c>
      <c r="L298">
        <v>80.97</v>
      </c>
      <c r="M298" s="2">
        <v>0.05</v>
      </c>
      <c r="N298">
        <v>3699.22</v>
      </c>
      <c r="O298">
        <v>30.06</v>
      </c>
      <c r="P298">
        <v>565.17999999999995</v>
      </c>
      <c r="Q298" s="2">
        <v>0.4</v>
      </c>
      <c r="R298" t="s">
        <v>96</v>
      </c>
      <c r="S298" t="s">
        <v>73</v>
      </c>
      <c r="T298" t="s">
        <v>718</v>
      </c>
      <c r="U298" t="s">
        <v>98</v>
      </c>
      <c r="V298" t="s">
        <v>68</v>
      </c>
      <c r="W298">
        <v>2304</v>
      </c>
      <c r="X298" s="1">
        <v>40953</v>
      </c>
      <c r="Y298" t="s">
        <v>53</v>
      </c>
      <c r="Z298" t="e" vm="5">
        <v>#VALUE!</v>
      </c>
      <c r="AA298">
        <v>55369</v>
      </c>
      <c r="AB298" t="e" cm="1" vm="2">
        <f t="array" ref="AB298">_FV(Table1[[#This Row],[State]],"Country/region",TRUE)</f>
        <v>#VALUE!</v>
      </c>
    </row>
    <row r="299" spans="1:28" x14ac:dyDescent="0.35">
      <c r="A299" t="s">
        <v>719</v>
      </c>
      <c r="C299" t="s">
        <v>720</v>
      </c>
      <c r="D299" t="s">
        <v>38</v>
      </c>
      <c r="E299">
        <f>YEAR(Table1[[#This Row],[Order Date]])</f>
        <v>2012</v>
      </c>
      <c r="F299">
        <v>1</v>
      </c>
      <c r="G299">
        <f>MONTH(Table1[[#This Row],[Order Date]])</f>
        <v>2</v>
      </c>
      <c r="H299" s="1">
        <v>40952</v>
      </c>
      <c r="I299">
        <v>54055</v>
      </c>
      <c r="J299" t="s">
        <v>58</v>
      </c>
      <c r="K299">
        <v>44</v>
      </c>
      <c r="L299">
        <v>120.98</v>
      </c>
      <c r="M299" s="2">
        <v>0.02</v>
      </c>
      <c r="N299">
        <v>5483.96</v>
      </c>
      <c r="O299">
        <v>58.64</v>
      </c>
      <c r="P299">
        <v>-1330.5</v>
      </c>
      <c r="Q299" s="2">
        <v>0.75</v>
      </c>
      <c r="R299" t="s">
        <v>48</v>
      </c>
      <c r="S299" t="s">
        <v>73</v>
      </c>
      <c r="T299" t="s">
        <v>721</v>
      </c>
      <c r="U299" t="s">
        <v>154</v>
      </c>
      <c r="V299" t="s">
        <v>33</v>
      </c>
      <c r="W299">
        <v>7557</v>
      </c>
      <c r="X299" s="1">
        <v>40954</v>
      </c>
      <c r="Y299" t="s">
        <v>53</v>
      </c>
      <c r="Z299" t="e" vm="1">
        <v>#VALUE!</v>
      </c>
      <c r="AA299">
        <v>15239</v>
      </c>
      <c r="AB299" t="e" cm="1" vm="2">
        <f t="array" ref="AB299">_FV(Table1[[#This Row],[State]],"Country/region",TRUE)</f>
        <v>#VALUE!</v>
      </c>
    </row>
    <row r="300" spans="1:28" x14ac:dyDescent="0.35">
      <c r="A300" t="s">
        <v>722</v>
      </c>
      <c r="C300" t="s">
        <v>723</v>
      </c>
      <c r="D300" t="s">
        <v>38</v>
      </c>
      <c r="E300">
        <f>YEAR(Table1[[#This Row],[Order Date]])</f>
        <v>2012</v>
      </c>
      <c r="F300">
        <v>1</v>
      </c>
      <c r="G300">
        <f>MONTH(Table1[[#This Row],[Order Date]])</f>
        <v>2</v>
      </c>
      <c r="H300" s="1">
        <v>40952</v>
      </c>
      <c r="I300">
        <v>21572</v>
      </c>
      <c r="J300" t="s">
        <v>58</v>
      </c>
      <c r="K300">
        <v>42</v>
      </c>
      <c r="L300">
        <v>194.3</v>
      </c>
      <c r="M300" s="2">
        <v>0.03</v>
      </c>
      <c r="N300">
        <v>8549.0400000000009</v>
      </c>
      <c r="O300">
        <v>11.54</v>
      </c>
      <c r="P300">
        <v>2861.01</v>
      </c>
      <c r="Q300" s="2">
        <v>0.59</v>
      </c>
      <c r="R300" t="s">
        <v>48</v>
      </c>
      <c r="S300" t="s">
        <v>40</v>
      </c>
      <c r="T300" t="s">
        <v>142</v>
      </c>
      <c r="U300" t="s">
        <v>82</v>
      </c>
      <c r="V300" t="s">
        <v>68</v>
      </c>
      <c r="W300">
        <v>2986</v>
      </c>
      <c r="X300" s="1">
        <v>40954</v>
      </c>
      <c r="Y300" t="s">
        <v>34</v>
      </c>
      <c r="Z300" t="e" vm="26">
        <v>#VALUE!</v>
      </c>
      <c r="AA300">
        <v>48307</v>
      </c>
      <c r="AB300" t="e" cm="1" vm="2">
        <f t="array" ref="AB300">_FV(Table1[[#This Row],[State]],"Country/region",TRUE)</f>
        <v>#VALUE!</v>
      </c>
    </row>
    <row r="301" spans="1:28" x14ac:dyDescent="0.35">
      <c r="A301" t="s">
        <v>717</v>
      </c>
      <c r="C301" t="s">
        <v>477</v>
      </c>
      <c r="D301" t="s">
        <v>38</v>
      </c>
      <c r="E301">
        <f>YEAR(Table1[[#This Row],[Order Date]])</f>
        <v>2012</v>
      </c>
      <c r="F301">
        <v>1</v>
      </c>
      <c r="G301">
        <f>MONTH(Table1[[#This Row],[Order Date]])</f>
        <v>2</v>
      </c>
      <c r="H301" s="1">
        <v>40952</v>
      </c>
      <c r="I301">
        <v>16612</v>
      </c>
      <c r="J301" t="s">
        <v>28</v>
      </c>
      <c r="K301">
        <v>6</v>
      </c>
      <c r="L301">
        <v>6.48</v>
      </c>
      <c r="M301" s="2">
        <v>0</v>
      </c>
      <c r="N301">
        <v>48.93</v>
      </c>
      <c r="O301">
        <v>10.050000000000001</v>
      </c>
      <c r="P301">
        <v>-38.72</v>
      </c>
      <c r="Q301" s="2">
        <v>0.37</v>
      </c>
      <c r="R301" t="s">
        <v>29</v>
      </c>
      <c r="S301" t="s">
        <v>30</v>
      </c>
      <c r="T301" t="s">
        <v>724</v>
      </c>
      <c r="U301" t="s">
        <v>61</v>
      </c>
      <c r="V301" t="s">
        <v>68</v>
      </c>
      <c r="W301">
        <v>2305</v>
      </c>
      <c r="X301" s="1">
        <v>40954</v>
      </c>
      <c r="Y301" t="s">
        <v>34</v>
      </c>
      <c r="Z301" t="e" vm="5">
        <v>#VALUE!</v>
      </c>
      <c r="AA301">
        <v>55369</v>
      </c>
      <c r="AB301" t="e" cm="1" vm="2">
        <f t="array" ref="AB301">_FV(Table1[[#This Row],[State]],"Country/region",TRUE)</f>
        <v>#VALUE!</v>
      </c>
    </row>
    <row r="302" spans="1:28" x14ac:dyDescent="0.35">
      <c r="A302" t="s">
        <v>725</v>
      </c>
      <c r="C302" t="s">
        <v>726</v>
      </c>
      <c r="D302" t="s">
        <v>57</v>
      </c>
      <c r="E302">
        <f>YEAR(Table1[[#This Row],[Order Date]])</f>
        <v>2012</v>
      </c>
      <c r="F302">
        <v>1</v>
      </c>
      <c r="G302">
        <f>MONTH(Table1[[#This Row],[Order Date]])</f>
        <v>2</v>
      </c>
      <c r="H302" s="1">
        <v>40953</v>
      </c>
      <c r="I302">
        <v>56452</v>
      </c>
      <c r="J302" t="s">
        <v>39</v>
      </c>
      <c r="K302">
        <v>34</v>
      </c>
      <c r="L302">
        <v>236.97</v>
      </c>
      <c r="M302" s="2">
        <v>0</v>
      </c>
      <c r="N302">
        <v>6686.3440000000001</v>
      </c>
      <c r="O302">
        <v>59.24</v>
      </c>
      <c r="P302">
        <v>1192.04</v>
      </c>
      <c r="Q302" s="2">
        <v>0.61</v>
      </c>
      <c r="R302" t="s">
        <v>48</v>
      </c>
      <c r="S302" t="s">
        <v>73</v>
      </c>
      <c r="T302" t="s">
        <v>727</v>
      </c>
      <c r="U302" t="s">
        <v>75</v>
      </c>
      <c r="V302" t="s">
        <v>52</v>
      </c>
      <c r="W302">
        <v>7893</v>
      </c>
      <c r="X302" s="1">
        <v>40954</v>
      </c>
      <c r="Y302" t="s">
        <v>53</v>
      </c>
      <c r="Z302" t="e" vm="4">
        <v>#VALUE!</v>
      </c>
      <c r="AA302">
        <v>93454</v>
      </c>
      <c r="AB302" t="e" cm="1" vm="2">
        <f t="array" ref="AB302">_FV(Table1[[#This Row],[State]],"Country/region",TRUE)</f>
        <v>#VALUE!</v>
      </c>
    </row>
    <row r="303" spans="1:28" x14ac:dyDescent="0.35">
      <c r="A303" t="s">
        <v>728</v>
      </c>
      <c r="C303" t="s">
        <v>729</v>
      </c>
      <c r="D303" t="s">
        <v>57</v>
      </c>
      <c r="E303">
        <f>YEAR(Table1[[#This Row],[Order Date]])</f>
        <v>2012</v>
      </c>
      <c r="F303">
        <v>1</v>
      </c>
      <c r="G303">
        <f>MONTH(Table1[[#This Row],[Order Date]])</f>
        <v>2</v>
      </c>
      <c r="H303" s="1">
        <v>40953</v>
      </c>
      <c r="I303">
        <v>14913</v>
      </c>
      <c r="J303" t="s">
        <v>28</v>
      </c>
      <c r="K303">
        <v>47</v>
      </c>
      <c r="L303">
        <v>19.98</v>
      </c>
      <c r="M303" s="2">
        <v>0.01</v>
      </c>
      <c r="N303">
        <v>1003.43</v>
      </c>
      <c r="O303">
        <v>8.68</v>
      </c>
      <c r="P303">
        <v>208.06</v>
      </c>
      <c r="Q303" s="2">
        <v>0.37</v>
      </c>
      <c r="R303" t="s">
        <v>29</v>
      </c>
      <c r="S303" t="s">
        <v>30</v>
      </c>
      <c r="T303" t="s">
        <v>442</v>
      </c>
      <c r="U303" t="s">
        <v>61</v>
      </c>
      <c r="V303" t="s">
        <v>76</v>
      </c>
      <c r="W303">
        <v>2085</v>
      </c>
      <c r="X303" s="1">
        <v>40954</v>
      </c>
      <c r="Y303" t="s">
        <v>34</v>
      </c>
      <c r="Z303" t="e" vm="47">
        <v>#VALUE!</v>
      </c>
      <c r="AA303">
        <v>28314</v>
      </c>
      <c r="AB303" t="e" cm="1" vm="2">
        <f t="array" ref="AB303">_FV(Table1[[#This Row],[State]],"Country/region",TRUE)</f>
        <v>#VALUE!</v>
      </c>
    </row>
    <row r="304" spans="1:28" x14ac:dyDescent="0.35">
      <c r="A304" t="s">
        <v>730</v>
      </c>
      <c r="C304" t="s">
        <v>691</v>
      </c>
      <c r="D304" t="s">
        <v>38</v>
      </c>
      <c r="E304">
        <f>YEAR(Table1[[#This Row],[Order Date]])</f>
        <v>2012</v>
      </c>
      <c r="F304">
        <v>1</v>
      </c>
      <c r="G304">
        <f>MONTH(Table1[[#This Row],[Order Date]])</f>
        <v>2</v>
      </c>
      <c r="H304" s="1">
        <v>40953</v>
      </c>
      <c r="I304">
        <v>48836</v>
      </c>
      <c r="J304" t="s">
        <v>58</v>
      </c>
      <c r="K304">
        <v>8</v>
      </c>
      <c r="L304">
        <v>348.21</v>
      </c>
      <c r="M304" s="2">
        <v>0.09</v>
      </c>
      <c r="N304">
        <v>2651.21</v>
      </c>
      <c r="O304">
        <v>40.19</v>
      </c>
      <c r="P304">
        <v>-93.85</v>
      </c>
      <c r="Q304" s="2">
        <v>0.62</v>
      </c>
      <c r="R304" t="s">
        <v>48</v>
      </c>
      <c r="S304" t="s">
        <v>73</v>
      </c>
      <c r="T304" t="s">
        <v>731</v>
      </c>
      <c r="U304" t="s">
        <v>75</v>
      </c>
      <c r="V304" t="s">
        <v>52</v>
      </c>
      <c r="W304">
        <v>6856</v>
      </c>
      <c r="X304" s="1">
        <v>40955</v>
      </c>
      <c r="Y304" t="s">
        <v>53</v>
      </c>
      <c r="Z304" t="e" vm="4">
        <v>#VALUE!</v>
      </c>
      <c r="AA304">
        <v>92627</v>
      </c>
      <c r="AB304" t="e" cm="1" vm="2">
        <f t="array" ref="AB304">_FV(Table1[[#This Row],[State]],"Country/region",TRUE)</f>
        <v>#VALUE!</v>
      </c>
    </row>
    <row r="305" spans="1:28" x14ac:dyDescent="0.35">
      <c r="A305" t="s">
        <v>222</v>
      </c>
      <c r="C305" t="s">
        <v>223</v>
      </c>
      <c r="D305" t="s">
        <v>38</v>
      </c>
      <c r="E305">
        <f>YEAR(Table1[[#This Row],[Order Date]])</f>
        <v>2012</v>
      </c>
      <c r="F305">
        <v>1</v>
      </c>
      <c r="G305">
        <f>MONTH(Table1[[#This Row],[Order Date]])</f>
        <v>2</v>
      </c>
      <c r="H305" s="1">
        <v>40953</v>
      </c>
      <c r="I305">
        <v>13408</v>
      </c>
      <c r="J305" t="s">
        <v>47</v>
      </c>
      <c r="K305">
        <v>4</v>
      </c>
      <c r="L305">
        <v>60.65</v>
      </c>
      <c r="M305" s="2">
        <v>0.04</v>
      </c>
      <c r="N305">
        <v>256.77</v>
      </c>
      <c r="O305">
        <v>12.23</v>
      </c>
      <c r="P305">
        <v>173.89</v>
      </c>
      <c r="Q305" s="2">
        <v>0.64</v>
      </c>
      <c r="R305" t="s">
        <v>48</v>
      </c>
      <c r="S305" t="s">
        <v>80</v>
      </c>
      <c r="T305" t="s">
        <v>732</v>
      </c>
      <c r="U305" t="s">
        <v>82</v>
      </c>
      <c r="V305" t="s">
        <v>68</v>
      </c>
      <c r="W305">
        <v>1863</v>
      </c>
      <c r="X305" s="1">
        <v>40955</v>
      </c>
      <c r="Y305" t="s">
        <v>34</v>
      </c>
      <c r="Z305" t="e" vm="13">
        <v>#VALUE!</v>
      </c>
      <c r="AA305">
        <v>73505</v>
      </c>
      <c r="AB305" t="e" cm="1" vm="2">
        <f t="array" ref="AB305">_FV(Table1[[#This Row],[State]],"Country/region",TRUE)</f>
        <v>#VALUE!</v>
      </c>
    </row>
    <row r="306" spans="1:28" x14ac:dyDescent="0.35">
      <c r="A306" t="s">
        <v>733</v>
      </c>
      <c r="C306" t="s">
        <v>381</v>
      </c>
      <c r="D306" t="s">
        <v>57</v>
      </c>
      <c r="E306">
        <f>YEAR(Table1[[#This Row],[Order Date]])</f>
        <v>2012</v>
      </c>
      <c r="F306">
        <v>1</v>
      </c>
      <c r="G306">
        <f>MONTH(Table1[[#This Row],[Order Date]])</f>
        <v>2</v>
      </c>
      <c r="H306" s="1">
        <v>40954</v>
      </c>
      <c r="I306">
        <v>46119</v>
      </c>
      <c r="J306" t="s">
        <v>58</v>
      </c>
      <c r="K306">
        <v>46</v>
      </c>
      <c r="L306">
        <v>417.4</v>
      </c>
      <c r="M306" s="2">
        <v>7.0000000000000007E-2</v>
      </c>
      <c r="N306">
        <v>18824.419999999998</v>
      </c>
      <c r="O306">
        <v>75.23</v>
      </c>
      <c r="P306">
        <v>-575.35199999999998</v>
      </c>
      <c r="Q306" s="2">
        <v>0.79</v>
      </c>
      <c r="R306" t="s">
        <v>48</v>
      </c>
      <c r="S306" t="s">
        <v>73</v>
      </c>
      <c r="T306" t="s">
        <v>734</v>
      </c>
      <c r="U306" t="s">
        <v>75</v>
      </c>
      <c r="V306" t="s">
        <v>68</v>
      </c>
      <c r="W306">
        <v>6482</v>
      </c>
      <c r="X306" s="1">
        <v>40955</v>
      </c>
      <c r="Y306" t="s">
        <v>53</v>
      </c>
      <c r="Z306" t="e" vm="38">
        <v>#VALUE!</v>
      </c>
      <c r="AA306">
        <v>46032</v>
      </c>
      <c r="AB306" t="e" cm="1" vm="2">
        <f t="array" ref="AB306">_FV(Table1[[#This Row],[State]],"Country/region",TRUE)</f>
        <v>#VALUE!</v>
      </c>
    </row>
    <row r="307" spans="1:28" x14ac:dyDescent="0.35">
      <c r="A307" t="s">
        <v>735</v>
      </c>
      <c r="C307" t="s">
        <v>736</v>
      </c>
      <c r="D307" t="s">
        <v>57</v>
      </c>
      <c r="E307">
        <f>YEAR(Table1[[#This Row],[Order Date]])</f>
        <v>2012</v>
      </c>
      <c r="F307">
        <v>1</v>
      </c>
      <c r="G307">
        <f>MONTH(Table1[[#This Row],[Order Date]])</f>
        <v>2</v>
      </c>
      <c r="H307" s="1">
        <v>40954</v>
      </c>
      <c r="I307">
        <v>33095</v>
      </c>
      <c r="J307" t="s">
        <v>39</v>
      </c>
      <c r="K307">
        <v>34</v>
      </c>
      <c r="L307">
        <v>78.69</v>
      </c>
      <c r="M307" s="2">
        <v>0.1</v>
      </c>
      <c r="N307">
        <v>2548.3000000000002</v>
      </c>
      <c r="O307">
        <v>19.989999999999998</v>
      </c>
      <c r="P307">
        <v>875.57</v>
      </c>
      <c r="Q307" s="2">
        <v>0.43</v>
      </c>
      <c r="R307" t="s">
        <v>48</v>
      </c>
      <c r="S307" t="s">
        <v>30</v>
      </c>
      <c r="T307" t="s">
        <v>737</v>
      </c>
      <c r="U307" t="s">
        <v>82</v>
      </c>
      <c r="V307" t="s">
        <v>52</v>
      </c>
      <c r="W307">
        <v>4649</v>
      </c>
      <c r="X307" s="1">
        <v>40955</v>
      </c>
      <c r="Y307" t="s">
        <v>34</v>
      </c>
      <c r="Z307" t="e" vm="4">
        <v>#VALUE!</v>
      </c>
      <c r="AA307">
        <v>92236</v>
      </c>
      <c r="AB307" t="e" cm="1" vm="2">
        <f t="array" ref="AB307">_FV(Table1[[#This Row],[State]],"Country/region",TRUE)</f>
        <v>#VALUE!</v>
      </c>
    </row>
    <row r="308" spans="1:28" x14ac:dyDescent="0.35">
      <c r="A308" t="s">
        <v>733</v>
      </c>
      <c r="C308" t="s">
        <v>381</v>
      </c>
      <c r="D308" t="s">
        <v>57</v>
      </c>
      <c r="E308">
        <f>YEAR(Table1[[#This Row],[Order Date]])</f>
        <v>2012</v>
      </c>
      <c r="F308">
        <v>1</v>
      </c>
      <c r="G308">
        <f>MONTH(Table1[[#This Row],[Order Date]])</f>
        <v>2</v>
      </c>
      <c r="H308" s="1">
        <v>40954</v>
      </c>
      <c r="I308">
        <v>46119</v>
      </c>
      <c r="J308" t="s">
        <v>58</v>
      </c>
      <c r="K308">
        <v>23</v>
      </c>
      <c r="L308">
        <v>3.8</v>
      </c>
      <c r="M308" s="2">
        <v>0.03</v>
      </c>
      <c r="N308">
        <v>93.05</v>
      </c>
      <c r="O308">
        <v>1.49</v>
      </c>
      <c r="P308">
        <v>15.2745</v>
      </c>
      <c r="Q308" s="2">
        <v>0.38</v>
      </c>
      <c r="R308" t="s">
        <v>29</v>
      </c>
      <c r="S308" t="s">
        <v>30</v>
      </c>
      <c r="T308" t="s">
        <v>738</v>
      </c>
      <c r="U308" t="s">
        <v>67</v>
      </c>
      <c r="V308" t="s">
        <v>68</v>
      </c>
      <c r="W308">
        <v>6480</v>
      </c>
      <c r="X308" s="1">
        <v>40956</v>
      </c>
      <c r="Y308" t="s">
        <v>34</v>
      </c>
      <c r="Z308" t="e" vm="38">
        <v>#VALUE!</v>
      </c>
      <c r="AA308">
        <v>46032</v>
      </c>
      <c r="AB308" t="e" cm="1" vm="2">
        <f t="array" ref="AB308">_FV(Table1[[#This Row],[State]],"Country/region",TRUE)</f>
        <v>#VALUE!</v>
      </c>
    </row>
    <row r="309" spans="1:28" x14ac:dyDescent="0.35">
      <c r="A309" t="s">
        <v>733</v>
      </c>
      <c r="C309" t="s">
        <v>381</v>
      </c>
      <c r="D309" t="s">
        <v>57</v>
      </c>
      <c r="E309">
        <f>YEAR(Table1[[#This Row],[Order Date]])</f>
        <v>2012</v>
      </c>
      <c r="F309">
        <v>1</v>
      </c>
      <c r="G309">
        <f>MONTH(Table1[[#This Row],[Order Date]])</f>
        <v>2</v>
      </c>
      <c r="H309" s="1">
        <v>40954</v>
      </c>
      <c r="I309">
        <v>46119</v>
      </c>
      <c r="J309" t="s">
        <v>58</v>
      </c>
      <c r="K309">
        <v>20</v>
      </c>
      <c r="L309">
        <v>7.98</v>
      </c>
      <c r="M309" s="2">
        <v>7.0000000000000007E-2</v>
      </c>
      <c r="N309">
        <v>154.13</v>
      </c>
      <c r="O309">
        <v>1.25</v>
      </c>
      <c r="P309">
        <v>57.31</v>
      </c>
      <c r="Q309" s="2">
        <v>0.35</v>
      </c>
      <c r="R309" t="s">
        <v>29</v>
      </c>
      <c r="S309" t="s">
        <v>59</v>
      </c>
      <c r="T309" t="s">
        <v>739</v>
      </c>
      <c r="U309" t="s">
        <v>61</v>
      </c>
      <c r="V309" t="s">
        <v>68</v>
      </c>
      <c r="W309">
        <v>6481</v>
      </c>
      <c r="X309" s="1">
        <v>40956</v>
      </c>
      <c r="Y309" t="s">
        <v>34</v>
      </c>
      <c r="Z309" t="e" vm="38">
        <v>#VALUE!</v>
      </c>
      <c r="AA309">
        <v>46032</v>
      </c>
      <c r="AB309" t="e" cm="1" vm="2">
        <f t="array" ref="AB309">_FV(Table1[[#This Row],[State]],"Country/region",TRUE)</f>
        <v>#VALUE!</v>
      </c>
    </row>
    <row r="310" spans="1:28" x14ac:dyDescent="0.35">
      <c r="A310" t="s">
        <v>735</v>
      </c>
      <c r="C310" t="s">
        <v>736</v>
      </c>
      <c r="D310" t="s">
        <v>57</v>
      </c>
      <c r="E310">
        <f>YEAR(Table1[[#This Row],[Order Date]])</f>
        <v>2012</v>
      </c>
      <c r="F310">
        <v>1</v>
      </c>
      <c r="G310">
        <f>MONTH(Table1[[#This Row],[Order Date]])</f>
        <v>2</v>
      </c>
      <c r="H310" s="1">
        <v>40954</v>
      </c>
      <c r="I310">
        <v>33095</v>
      </c>
      <c r="J310" t="s">
        <v>39</v>
      </c>
      <c r="K310">
        <v>30</v>
      </c>
      <c r="L310">
        <v>159.99</v>
      </c>
      <c r="M310" s="2">
        <v>0.01</v>
      </c>
      <c r="N310">
        <v>4846.74</v>
      </c>
      <c r="O310">
        <v>5.5</v>
      </c>
      <c r="P310">
        <v>1689.93</v>
      </c>
      <c r="Q310" s="2">
        <v>0.49</v>
      </c>
      <c r="R310" t="s">
        <v>96</v>
      </c>
      <c r="S310" t="s">
        <v>30</v>
      </c>
      <c r="T310" t="s">
        <v>740</v>
      </c>
      <c r="U310" t="s">
        <v>102</v>
      </c>
      <c r="V310" t="s">
        <v>52</v>
      </c>
      <c r="W310">
        <v>4648</v>
      </c>
      <c r="X310" s="1">
        <v>40956</v>
      </c>
      <c r="Y310" t="s">
        <v>34</v>
      </c>
      <c r="Z310" t="e" vm="4">
        <v>#VALUE!</v>
      </c>
      <c r="AA310">
        <v>92236</v>
      </c>
      <c r="AB310" t="e" cm="1" vm="2">
        <f t="array" ref="AB310">_FV(Table1[[#This Row],[State]],"Country/region",TRUE)</f>
        <v>#VALUE!</v>
      </c>
    </row>
    <row r="311" spans="1:28" x14ac:dyDescent="0.35">
      <c r="A311" t="s">
        <v>741</v>
      </c>
      <c r="C311" t="s">
        <v>742</v>
      </c>
      <c r="D311" t="s">
        <v>27</v>
      </c>
      <c r="E311">
        <f>YEAR(Table1[[#This Row],[Order Date]])</f>
        <v>2012</v>
      </c>
      <c r="F311">
        <v>1</v>
      </c>
      <c r="G311">
        <f>MONTH(Table1[[#This Row],[Order Date]])</f>
        <v>2</v>
      </c>
      <c r="H311" s="1">
        <v>40954</v>
      </c>
      <c r="I311">
        <v>34498</v>
      </c>
      <c r="J311" t="s">
        <v>47</v>
      </c>
      <c r="K311">
        <v>4</v>
      </c>
      <c r="L311">
        <v>8.74</v>
      </c>
      <c r="M311" s="2">
        <v>0.09</v>
      </c>
      <c r="N311">
        <v>47.12</v>
      </c>
      <c r="O311">
        <v>1.39</v>
      </c>
      <c r="P311">
        <v>10.8</v>
      </c>
      <c r="Q311" s="2">
        <v>0.38</v>
      </c>
      <c r="R311" t="s">
        <v>29</v>
      </c>
      <c r="S311" t="s">
        <v>30</v>
      </c>
      <c r="T311" t="s">
        <v>307</v>
      </c>
      <c r="U311" t="s">
        <v>267</v>
      </c>
      <c r="V311" t="s">
        <v>76</v>
      </c>
      <c r="W311">
        <v>4848</v>
      </c>
      <c r="X311" s="1">
        <v>40959</v>
      </c>
      <c r="Y311" t="s">
        <v>42</v>
      </c>
      <c r="Z311" t="e" vm="14">
        <v>#VALUE!</v>
      </c>
      <c r="AA311">
        <v>33952</v>
      </c>
      <c r="AB311" t="e" cm="1" vm="2">
        <f t="array" ref="AB311">_FV(Table1[[#This Row],[State]],"Country/region",TRUE)</f>
        <v>#VALUE!</v>
      </c>
    </row>
    <row r="312" spans="1:28" x14ac:dyDescent="0.35">
      <c r="A312" t="s">
        <v>741</v>
      </c>
      <c r="C312" t="s">
        <v>742</v>
      </c>
      <c r="D312" t="s">
        <v>27</v>
      </c>
      <c r="E312">
        <f>YEAR(Table1[[#This Row],[Order Date]])</f>
        <v>2012</v>
      </c>
      <c r="F312">
        <v>1</v>
      </c>
      <c r="G312">
        <f>MONTH(Table1[[#This Row],[Order Date]])</f>
        <v>2</v>
      </c>
      <c r="H312" s="1">
        <v>40954</v>
      </c>
      <c r="I312">
        <v>34498</v>
      </c>
      <c r="J312" t="s">
        <v>47</v>
      </c>
      <c r="K312">
        <v>3</v>
      </c>
      <c r="L312">
        <v>18.97</v>
      </c>
      <c r="M312" s="2">
        <v>0.09</v>
      </c>
      <c r="N312">
        <v>62.89</v>
      </c>
      <c r="O312">
        <v>9.0299999999999994</v>
      </c>
      <c r="P312">
        <v>-23.2</v>
      </c>
      <c r="Q312" s="2">
        <v>0.37</v>
      </c>
      <c r="R312" t="s">
        <v>29</v>
      </c>
      <c r="S312" t="s">
        <v>30</v>
      </c>
      <c r="T312" t="s">
        <v>428</v>
      </c>
      <c r="U312" t="s">
        <v>61</v>
      </c>
      <c r="V312" t="s">
        <v>76</v>
      </c>
      <c r="W312">
        <v>4849</v>
      </c>
      <c r="X312" s="1">
        <v>40959</v>
      </c>
      <c r="Y312" t="s">
        <v>34</v>
      </c>
      <c r="Z312" t="e" vm="14">
        <v>#VALUE!</v>
      </c>
      <c r="AA312">
        <v>33952</v>
      </c>
      <c r="AB312" t="e" cm="1" vm="2">
        <f t="array" ref="AB312">_FV(Table1[[#This Row],[State]],"Country/region",TRUE)</f>
        <v>#VALUE!</v>
      </c>
    </row>
    <row r="313" spans="1:28" x14ac:dyDescent="0.35">
      <c r="A313" t="s">
        <v>743</v>
      </c>
      <c r="C313" t="s">
        <v>744</v>
      </c>
      <c r="D313" t="s">
        <v>46</v>
      </c>
      <c r="E313">
        <f>YEAR(Table1[[#This Row],[Order Date]])</f>
        <v>2012</v>
      </c>
      <c r="F313">
        <v>1</v>
      </c>
      <c r="G313">
        <f>MONTH(Table1[[#This Row],[Order Date]])</f>
        <v>2</v>
      </c>
      <c r="H313" s="1">
        <v>40954</v>
      </c>
      <c r="I313">
        <v>32741</v>
      </c>
      <c r="J313" t="s">
        <v>47</v>
      </c>
      <c r="K313">
        <v>13</v>
      </c>
      <c r="L313">
        <v>9.7100000000000009</v>
      </c>
      <c r="M313" s="2">
        <v>7.0000000000000007E-2</v>
      </c>
      <c r="N313">
        <v>136.24</v>
      </c>
      <c r="O313">
        <v>9.4499999999999993</v>
      </c>
      <c r="P313">
        <v>-81.77</v>
      </c>
      <c r="Q313" s="2">
        <v>0.6</v>
      </c>
      <c r="R313" t="s">
        <v>29</v>
      </c>
      <c r="S313" t="s">
        <v>30</v>
      </c>
      <c r="T313" t="s">
        <v>745</v>
      </c>
      <c r="U313" t="s">
        <v>32</v>
      </c>
      <c r="V313" t="s">
        <v>33</v>
      </c>
      <c r="W313">
        <v>4598</v>
      </c>
      <c r="X313" s="1">
        <v>40961</v>
      </c>
      <c r="Y313" t="s">
        <v>34</v>
      </c>
      <c r="Z313" t="e" vm="15">
        <v>#VALUE!</v>
      </c>
      <c r="AA313">
        <v>13021</v>
      </c>
      <c r="AB313" t="e" cm="1" vm="2">
        <f t="array" ref="AB313">_FV(Table1[[#This Row],[State]],"Country/region",TRUE)</f>
        <v>#VALUE!</v>
      </c>
    </row>
    <row r="314" spans="1:28" x14ac:dyDescent="0.35">
      <c r="A314" t="s">
        <v>746</v>
      </c>
      <c r="C314" t="s">
        <v>747</v>
      </c>
      <c r="D314" t="s">
        <v>27</v>
      </c>
      <c r="E314">
        <f>YEAR(Table1[[#This Row],[Order Date]])</f>
        <v>2012</v>
      </c>
      <c r="F314">
        <v>1</v>
      </c>
      <c r="G314">
        <f>MONTH(Table1[[#This Row],[Order Date]])</f>
        <v>2</v>
      </c>
      <c r="H314" s="1">
        <v>40955</v>
      </c>
      <c r="I314">
        <v>55874</v>
      </c>
      <c r="J314" t="s">
        <v>131</v>
      </c>
      <c r="K314">
        <v>24</v>
      </c>
      <c r="L314">
        <v>5.68</v>
      </c>
      <c r="M314" s="2">
        <v>0.06</v>
      </c>
      <c r="N314">
        <v>129.53</v>
      </c>
      <c r="O314">
        <v>1.39</v>
      </c>
      <c r="P314">
        <v>33.01</v>
      </c>
      <c r="Q314" s="2">
        <v>0.38</v>
      </c>
      <c r="R314" t="s">
        <v>29</v>
      </c>
      <c r="S314" t="s">
        <v>30</v>
      </c>
      <c r="T314" t="s">
        <v>748</v>
      </c>
      <c r="U314" t="s">
        <v>267</v>
      </c>
      <c r="V314" t="s">
        <v>52</v>
      </c>
      <c r="W314">
        <v>7812</v>
      </c>
      <c r="X314" s="1">
        <v>40955</v>
      </c>
      <c r="Y314" t="s">
        <v>34</v>
      </c>
      <c r="Z314" t="e" vm="23">
        <v>#VALUE!</v>
      </c>
      <c r="AA314">
        <v>98801</v>
      </c>
      <c r="AB314" t="e" cm="1" vm="2">
        <f t="array" ref="AB314">_FV(Table1[[#This Row],[State]],"Country/region",TRUE)</f>
        <v>#VALUE!</v>
      </c>
    </row>
    <row r="315" spans="1:28" x14ac:dyDescent="0.35">
      <c r="A315" t="s">
        <v>704</v>
      </c>
      <c r="C315" t="s">
        <v>747</v>
      </c>
      <c r="D315" t="s">
        <v>27</v>
      </c>
      <c r="E315">
        <f>YEAR(Table1[[#This Row],[Order Date]])</f>
        <v>2012</v>
      </c>
      <c r="F315">
        <v>1</v>
      </c>
      <c r="G315">
        <f>MONTH(Table1[[#This Row],[Order Date]])</f>
        <v>2</v>
      </c>
      <c r="H315" s="1">
        <v>40955</v>
      </c>
      <c r="I315">
        <v>55874</v>
      </c>
      <c r="J315" t="s">
        <v>131</v>
      </c>
      <c r="K315">
        <v>28</v>
      </c>
      <c r="L315">
        <v>7.1</v>
      </c>
      <c r="M315" s="2">
        <v>0</v>
      </c>
      <c r="N315">
        <v>208.83</v>
      </c>
      <c r="O315">
        <v>6.05</v>
      </c>
      <c r="P315">
        <v>-60.145000000000003</v>
      </c>
      <c r="Q315" s="2">
        <v>0.39</v>
      </c>
      <c r="R315" t="s">
        <v>29</v>
      </c>
      <c r="S315" t="s">
        <v>30</v>
      </c>
      <c r="T315" t="s">
        <v>703</v>
      </c>
      <c r="U315" t="s">
        <v>67</v>
      </c>
      <c r="V315" t="s">
        <v>68</v>
      </c>
      <c r="W315">
        <v>7810</v>
      </c>
      <c r="X315" s="1">
        <v>40956</v>
      </c>
      <c r="Y315" t="s">
        <v>34</v>
      </c>
      <c r="Z315" t="e" vm="11">
        <v>#VALUE!</v>
      </c>
      <c r="AA315">
        <v>75482</v>
      </c>
      <c r="AB315" t="e" cm="1" vm="2">
        <f t="array" ref="AB315">_FV(Table1[[#This Row],[State]],"Country/region",TRUE)</f>
        <v>#VALUE!</v>
      </c>
    </row>
    <row r="316" spans="1:28" x14ac:dyDescent="0.35">
      <c r="A316" t="s">
        <v>749</v>
      </c>
      <c r="C316" t="s">
        <v>750</v>
      </c>
      <c r="D316" t="s">
        <v>38</v>
      </c>
      <c r="E316">
        <f>YEAR(Table1[[#This Row],[Order Date]])</f>
        <v>2012</v>
      </c>
      <c r="F316">
        <v>1</v>
      </c>
      <c r="G316">
        <f>MONTH(Table1[[#This Row],[Order Date]])</f>
        <v>2</v>
      </c>
      <c r="H316" s="1">
        <v>40955</v>
      </c>
      <c r="I316">
        <v>48998</v>
      </c>
      <c r="J316" t="s">
        <v>47</v>
      </c>
      <c r="K316">
        <v>15</v>
      </c>
      <c r="L316">
        <v>11.58</v>
      </c>
      <c r="M316" s="2">
        <v>0.04</v>
      </c>
      <c r="N316">
        <v>180.39</v>
      </c>
      <c r="O316">
        <v>6.97</v>
      </c>
      <c r="P316">
        <v>-8.11</v>
      </c>
      <c r="Q316" s="2">
        <v>0.35</v>
      </c>
      <c r="R316" t="s">
        <v>29</v>
      </c>
      <c r="S316" t="s">
        <v>30</v>
      </c>
      <c r="T316" t="s">
        <v>409</v>
      </c>
      <c r="U316" t="s">
        <v>267</v>
      </c>
      <c r="V316" t="s">
        <v>52</v>
      </c>
      <c r="W316">
        <v>6876</v>
      </c>
      <c r="X316" s="1">
        <v>40957</v>
      </c>
      <c r="Y316" t="s">
        <v>34</v>
      </c>
      <c r="Z316" t="e" vm="33">
        <v>#VALUE!</v>
      </c>
      <c r="AA316">
        <v>83814</v>
      </c>
      <c r="AB316" t="e" cm="1" vm="2">
        <f t="array" ref="AB316">_FV(Table1[[#This Row],[State]],"Country/region",TRUE)</f>
        <v>#VALUE!</v>
      </c>
    </row>
    <row r="317" spans="1:28" x14ac:dyDescent="0.35">
      <c r="A317" t="s">
        <v>704</v>
      </c>
      <c r="C317" t="s">
        <v>747</v>
      </c>
      <c r="D317" t="s">
        <v>27</v>
      </c>
      <c r="E317">
        <f>YEAR(Table1[[#This Row],[Order Date]])</f>
        <v>2012</v>
      </c>
      <c r="F317">
        <v>1</v>
      </c>
      <c r="G317">
        <f>MONTH(Table1[[#This Row],[Order Date]])</f>
        <v>2</v>
      </c>
      <c r="H317" s="1">
        <v>40955</v>
      </c>
      <c r="I317">
        <v>55874</v>
      </c>
      <c r="J317" t="s">
        <v>131</v>
      </c>
      <c r="K317">
        <v>41</v>
      </c>
      <c r="L317">
        <v>4.9800000000000004</v>
      </c>
      <c r="M317" s="2">
        <v>0.01</v>
      </c>
      <c r="N317">
        <v>228.3</v>
      </c>
      <c r="O317">
        <v>4.62</v>
      </c>
      <c r="P317">
        <v>-111.72</v>
      </c>
      <c r="Q317" s="2">
        <v>0.64</v>
      </c>
      <c r="R317" t="s">
        <v>96</v>
      </c>
      <c r="S317" t="s">
        <v>139</v>
      </c>
      <c r="T317" t="s">
        <v>751</v>
      </c>
      <c r="U317" t="s">
        <v>102</v>
      </c>
      <c r="V317" t="s">
        <v>68</v>
      </c>
      <c r="W317">
        <v>7811</v>
      </c>
      <c r="X317" s="1">
        <v>40957</v>
      </c>
      <c r="Y317" t="s">
        <v>42</v>
      </c>
      <c r="Z317" t="e" vm="11">
        <v>#VALUE!</v>
      </c>
      <c r="AA317">
        <v>75482</v>
      </c>
      <c r="AB317" t="e" cm="1" vm="2">
        <f t="array" ref="AB317">_FV(Table1[[#This Row],[State]],"Country/region",TRUE)</f>
        <v>#VALUE!</v>
      </c>
    </row>
    <row r="318" spans="1:28" x14ac:dyDescent="0.35">
      <c r="A318" t="s">
        <v>668</v>
      </c>
      <c r="C318" t="s">
        <v>669</v>
      </c>
      <c r="D318" t="s">
        <v>38</v>
      </c>
      <c r="E318">
        <f>YEAR(Table1[[#This Row],[Order Date]])</f>
        <v>2012</v>
      </c>
      <c r="F318">
        <v>1</v>
      </c>
      <c r="G318">
        <f>MONTH(Table1[[#This Row],[Order Date]])</f>
        <v>2</v>
      </c>
      <c r="H318" s="1">
        <v>40955</v>
      </c>
      <c r="I318">
        <v>32037</v>
      </c>
      <c r="J318" t="s">
        <v>47</v>
      </c>
      <c r="K318">
        <v>15</v>
      </c>
      <c r="L318">
        <v>699.99</v>
      </c>
      <c r="M318" s="2">
        <v>7.0000000000000007E-2</v>
      </c>
      <c r="N318">
        <v>9862.51</v>
      </c>
      <c r="O318">
        <v>24.49</v>
      </c>
      <c r="P318">
        <v>325.29000000000002</v>
      </c>
      <c r="Q318" s="2">
        <v>0.54</v>
      </c>
      <c r="R318" t="s">
        <v>96</v>
      </c>
      <c r="S318" t="s">
        <v>40</v>
      </c>
      <c r="T318" t="s">
        <v>752</v>
      </c>
      <c r="U318" t="s">
        <v>192</v>
      </c>
      <c r="V318" t="s">
        <v>68</v>
      </c>
      <c r="W318">
        <v>4502</v>
      </c>
      <c r="X318" s="1">
        <v>40959</v>
      </c>
      <c r="Y318" t="s">
        <v>34</v>
      </c>
      <c r="Z318" t="e" vm="11">
        <v>#VALUE!</v>
      </c>
      <c r="AA318">
        <v>76039</v>
      </c>
      <c r="AB318" t="e" cm="1" vm="2">
        <f t="array" ref="AB318">_FV(Table1[[#This Row],[State]],"Country/region",TRUE)</f>
        <v>#VALUE!</v>
      </c>
    </row>
    <row r="319" spans="1:28" x14ac:dyDescent="0.35">
      <c r="A319" t="s">
        <v>668</v>
      </c>
      <c r="C319" t="s">
        <v>669</v>
      </c>
      <c r="D319" t="s">
        <v>38</v>
      </c>
      <c r="E319">
        <f>YEAR(Table1[[#This Row],[Order Date]])</f>
        <v>2012</v>
      </c>
      <c r="F319">
        <v>1</v>
      </c>
      <c r="G319">
        <f>MONTH(Table1[[#This Row],[Order Date]])</f>
        <v>2</v>
      </c>
      <c r="H319" s="1">
        <v>40955</v>
      </c>
      <c r="I319">
        <v>32037</v>
      </c>
      <c r="J319" t="s">
        <v>47</v>
      </c>
      <c r="K319">
        <v>37</v>
      </c>
      <c r="L319">
        <v>8.6</v>
      </c>
      <c r="M319" s="2">
        <v>0.04</v>
      </c>
      <c r="N319">
        <v>311.66000000000003</v>
      </c>
      <c r="O319">
        <v>6.19</v>
      </c>
      <c r="P319">
        <v>-63.813499999999998</v>
      </c>
      <c r="Q319" s="2">
        <v>0.38</v>
      </c>
      <c r="R319" t="s">
        <v>29</v>
      </c>
      <c r="S319" t="s">
        <v>30</v>
      </c>
      <c r="T319" t="s">
        <v>341</v>
      </c>
      <c r="U319" t="s">
        <v>67</v>
      </c>
      <c r="V319" t="s">
        <v>68</v>
      </c>
      <c r="W319">
        <v>4501</v>
      </c>
      <c r="X319" s="1">
        <v>40962</v>
      </c>
      <c r="Y319" t="s">
        <v>34</v>
      </c>
      <c r="Z319" t="e" vm="11">
        <v>#VALUE!</v>
      </c>
      <c r="AA319">
        <v>76039</v>
      </c>
      <c r="AB319" t="e" cm="1" vm="2">
        <f t="array" ref="AB319">_FV(Table1[[#This Row],[State]],"Country/region",TRUE)</f>
        <v>#VALUE!</v>
      </c>
    </row>
    <row r="320" spans="1:28" x14ac:dyDescent="0.35">
      <c r="A320" t="s">
        <v>753</v>
      </c>
      <c r="C320" t="s">
        <v>754</v>
      </c>
      <c r="D320" t="s">
        <v>57</v>
      </c>
      <c r="E320">
        <f>YEAR(Table1[[#This Row],[Order Date]])</f>
        <v>2012</v>
      </c>
      <c r="F320">
        <v>1</v>
      </c>
      <c r="G320">
        <f>MONTH(Table1[[#This Row],[Order Date]])</f>
        <v>2</v>
      </c>
      <c r="H320" s="1">
        <v>40956</v>
      </c>
      <c r="I320">
        <v>59170</v>
      </c>
      <c r="J320" t="s">
        <v>28</v>
      </c>
      <c r="K320">
        <v>44</v>
      </c>
      <c r="L320">
        <v>5.34</v>
      </c>
      <c r="M320" s="2">
        <v>0.02</v>
      </c>
      <c r="N320">
        <v>242.46</v>
      </c>
      <c r="O320">
        <v>2.99</v>
      </c>
      <c r="P320">
        <v>9.2989999999999995</v>
      </c>
      <c r="Q320" s="2">
        <v>0.38</v>
      </c>
      <c r="R320" t="s">
        <v>29</v>
      </c>
      <c r="S320" t="s">
        <v>30</v>
      </c>
      <c r="T320" t="s">
        <v>755</v>
      </c>
      <c r="U320" t="s">
        <v>67</v>
      </c>
      <c r="V320" t="s">
        <v>52</v>
      </c>
      <c r="W320">
        <v>8273</v>
      </c>
      <c r="X320" s="1">
        <v>40957</v>
      </c>
      <c r="Y320" t="s">
        <v>34</v>
      </c>
      <c r="Z320" t="e" vm="7">
        <v>#VALUE!</v>
      </c>
      <c r="AA320">
        <v>84120</v>
      </c>
      <c r="AB320" t="e" cm="1" vm="2">
        <f t="array" ref="AB320">_FV(Table1[[#This Row],[State]],"Country/region",TRUE)</f>
        <v>#VALUE!</v>
      </c>
    </row>
    <row r="321" spans="1:28" x14ac:dyDescent="0.35">
      <c r="A321" t="s">
        <v>753</v>
      </c>
      <c r="C321" t="s">
        <v>754</v>
      </c>
      <c r="D321" t="s">
        <v>57</v>
      </c>
      <c r="E321">
        <f>YEAR(Table1[[#This Row],[Order Date]])</f>
        <v>2012</v>
      </c>
      <c r="F321">
        <v>1</v>
      </c>
      <c r="G321">
        <f>MONTH(Table1[[#This Row],[Order Date]])</f>
        <v>2</v>
      </c>
      <c r="H321" s="1">
        <v>40956</v>
      </c>
      <c r="I321">
        <v>59170</v>
      </c>
      <c r="J321" t="s">
        <v>28</v>
      </c>
      <c r="K321">
        <v>10</v>
      </c>
      <c r="L321">
        <v>62.18</v>
      </c>
      <c r="M321" s="2">
        <v>0.04</v>
      </c>
      <c r="N321">
        <v>607.77</v>
      </c>
      <c r="O321">
        <v>10.84</v>
      </c>
      <c r="P321">
        <v>232</v>
      </c>
      <c r="Q321" s="2">
        <v>0.63</v>
      </c>
      <c r="R321" t="s">
        <v>48</v>
      </c>
      <c r="S321" t="s">
        <v>80</v>
      </c>
      <c r="T321" t="s">
        <v>756</v>
      </c>
      <c r="U321" t="s">
        <v>82</v>
      </c>
      <c r="V321" t="s">
        <v>52</v>
      </c>
      <c r="W321">
        <v>8274</v>
      </c>
      <c r="X321" s="1">
        <v>40958</v>
      </c>
      <c r="Y321" t="s">
        <v>34</v>
      </c>
      <c r="Z321" t="e" vm="7">
        <v>#VALUE!</v>
      </c>
      <c r="AA321">
        <v>84120</v>
      </c>
      <c r="AB321" t="e" cm="1" vm="2">
        <f t="array" ref="AB321">_FV(Table1[[#This Row],[State]],"Country/region",TRUE)</f>
        <v>#VALUE!</v>
      </c>
    </row>
    <row r="322" spans="1:28" x14ac:dyDescent="0.35">
      <c r="A322" t="s">
        <v>753</v>
      </c>
      <c r="C322" t="s">
        <v>754</v>
      </c>
      <c r="D322" t="s">
        <v>57</v>
      </c>
      <c r="E322">
        <f>YEAR(Table1[[#This Row],[Order Date]])</f>
        <v>2012</v>
      </c>
      <c r="F322">
        <v>1</v>
      </c>
      <c r="G322">
        <f>MONTH(Table1[[#This Row],[Order Date]])</f>
        <v>2</v>
      </c>
      <c r="H322" s="1">
        <v>40956</v>
      </c>
      <c r="I322">
        <v>59170</v>
      </c>
      <c r="J322" t="s">
        <v>28</v>
      </c>
      <c r="K322">
        <v>22</v>
      </c>
      <c r="L322">
        <v>41.47</v>
      </c>
      <c r="M322" s="2">
        <v>0.03</v>
      </c>
      <c r="N322">
        <v>954.57</v>
      </c>
      <c r="O322">
        <v>34.200000000000003</v>
      </c>
      <c r="P322">
        <v>-380.9</v>
      </c>
      <c r="Q322" s="2">
        <v>0.73</v>
      </c>
      <c r="R322" t="s">
        <v>48</v>
      </c>
      <c r="S322" t="s">
        <v>59</v>
      </c>
      <c r="T322" t="s">
        <v>757</v>
      </c>
      <c r="U322" t="s">
        <v>82</v>
      </c>
      <c r="V322" t="s">
        <v>52</v>
      </c>
      <c r="W322">
        <v>8275</v>
      </c>
      <c r="X322" s="1">
        <v>40958</v>
      </c>
      <c r="Y322" t="s">
        <v>34</v>
      </c>
      <c r="Z322" t="e" vm="7">
        <v>#VALUE!</v>
      </c>
      <c r="AA322">
        <v>84120</v>
      </c>
      <c r="AB322" t="e" cm="1" vm="2">
        <f t="array" ref="AB322">_FV(Table1[[#This Row],[State]],"Country/region",TRUE)</f>
        <v>#VALUE!</v>
      </c>
    </row>
    <row r="323" spans="1:28" x14ac:dyDescent="0.35">
      <c r="A323" t="s">
        <v>758</v>
      </c>
      <c r="C323" t="s">
        <v>759</v>
      </c>
      <c r="D323" t="s">
        <v>46</v>
      </c>
      <c r="E323">
        <f>YEAR(Table1[[#This Row],[Order Date]])</f>
        <v>2012</v>
      </c>
      <c r="F323">
        <v>1</v>
      </c>
      <c r="G323">
        <f>MONTH(Table1[[#This Row],[Order Date]])</f>
        <v>2</v>
      </c>
      <c r="H323" s="1">
        <v>40956</v>
      </c>
      <c r="I323">
        <v>22083</v>
      </c>
      <c r="J323" t="s">
        <v>58</v>
      </c>
      <c r="K323">
        <v>2</v>
      </c>
      <c r="L323">
        <v>6.04</v>
      </c>
      <c r="M323" s="2">
        <v>0.05</v>
      </c>
      <c r="N323">
        <v>16.809999999999999</v>
      </c>
      <c r="O323">
        <v>2.14</v>
      </c>
      <c r="P323">
        <v>-4.1399999999999997</v>
      </c>
      <c r="Q323" s="2">
        <v>0.38</v>
      </c>
      <c r="R323" t="s">
        <v>29</v>
      </c>
      <c r="S323" t="s">
        <v>59</v>
      </c>
      <c r="T323" t="s">
        <v>760</v>
      </c>
      <c r="U323" t="s">
        <v>61</v>
      </c>
      <c r="V323" t="s">
        <v>52</v>
      </c>
      <c r="W323">
        <v>3077</v>
      </c>
      <c r="X323" s="1">
        <v>40958</v>
      </c>
      <c r="Y323" t="s">
        <v>42</v>
      </c>
      <c r="Z323" t="e" vm="4">
        <v>#VALUE!</v>
      </c>
      <c r="AA323">
        <v>92374</v>
      </c>
      <c r="AB323" t="e" cm="1" vm="2">
        <f t="array" ref="AB323">_FV(Table1[[#This Row],[State]],"Country/region",TRUE)</f>
        <v>#VALUE!</v>
      </c>
    </row>
    <row r="324" spans="1:28" x14ac:dyDescent="0.35">
      <c r="A324" t="s">
        <v>753</v>
      </c>
      <c r="C324" t="s">
        <v>754</v>
      </c>
      <c r="D324" t="s">
        <v>57</v>
      </c>
      <c r="E324">
        <f>YEAR(Table1[[#This Row],[Order Date]])</f>
        <v>2012</v>
      </c>
      <c r="F324">
        <v>1</v>
      </c>
      <c r="G324">
        <f>MONTH(Table1[[#This Row],[Order Date]])</f>
        <v>2</v>
      </c>
      <c r="H324" s="1">
        <v>40956</v>
      </c>
      <c r="I324">
        <v>59170</v>
      </c>
      <c r="J324" t="s">
        <v>28</v>
      </c>
      <c r="K324">
        <v>5</v>
      </c>
      <c r="L324">
        <v>1938.02</v>
      </c>
      <c r="M324" s="2">
        <v>0.04</v>
      </c>
      <c r="N324">
        <v>8767.6200000000008</v>
      </c>
      <c r="O324">
        <v>13.99</v>
      </c>
      <c r="P324">
        <v>-1510.8855000000001</v>
      </c>
      <c r="Q324" s="2">
        <v>0.38</v>
      </c>
      <c r="R324" t="s">
        <v>96</v>
      </c>
      <c r="S324" t="s">
        <v>80</v>
      </c>
      <c r="T324" t="s">
        <v>761</v>
      </c>
      <c r="U324" t="s">
        <v>98</v>
      </c>
      <c r="V324" t="s">
        <v>52</v>
      </c>
      <c r="W324">
        <v>8276</v>
      </c>
      <c r="X324" s="1">
        <v>40958</v>
      </c>
      <c r="Y324" t="s">
        <v>34</v>
      </c>
      <c r="Z324" t="e" vm="7">
        <v>#VALUE!</v>
      </c>
      <c r="AA324">
        <v>84120</v>
      </c>
      <c r="AB324" t="e" cm="1" vm="2">
        <f t="array" ref="AB324">_FV(Table1[[#This Row],[State]],"Country/region",TRUE)</f>
        <v>#VALUE!</v>
      </c>
    </row>
    <row r="325" spans="1:28" x14ac:dyDescent="0.35">
      <c r="A325" t="s">
        <v>762</v>
      </c>
      <c r="C325" t="s">
        <v>763</v>
      </c>
      <c r="D325" t="s">
        <v>46</v>
      </c>
      <c r="E325">
        <f>YEAR(Table1[[#This Row],[Order Date]])</f>
        <v>2012</v>
      </c>
      <c r="F325">
        <v>1</v>
      </c>
      <c r="G325">
        <f>MONTH(Table1[[#This Row],[Order Date]])</f>
        <v>2</v>
      </c>
      <c r="H325" s="1">
        <v>40957</v>
      </c>
      <c r="I325">
        <v>16547</v>
      </c>
      <c r="J325" t="s">
        <v>39</v>
      </c>
      <c r="K325">
        <v>8</v>
      </c>
      <c r="L325">
        <v>218.75</v>
      </c>
      <c r="M325" s="2">
        <v>0.04</v>
      </c>
      <c r="N325">
        <v>1749.64</v>
      </c>
      <c r="O325">
        <v>69.64</v>
      </c>
      <c r="P325">
        <v>-533.23199999999997</v>
      </c>
      <c r="Q325" s="2">
        <v>0.77</v>
      </c>
      <c r="R325" t="s">
        <v>48</v>
      </c>
      <c r="S325" t="s">
        <v>73</v>
      </c>
      <c r="T325" t="s">
        <v>559</v>
      </c>
      <c r="U325" t="s">
        <v>75</v>
      </c>
      <c r="V325" t="s">
        <v>68</v>
      </c>
      <c r="W325">
        <v>2297</v>
      </c>
      <c r="X325" s="1">
        <v>40957</v>
      </c>
      <c r="Y325" t="s">
        <v>53</v>
      </c>
      <c r="Z325" t="e" vm="16">
        <v>#VALUE!</v>
      </c>
      <c r="AA325">
        <v>60901</v>
      </c>
      <c r="AB325" t="e" cm="1" vm="2">
        <f t="array" ref="AB325">_FV(Table1[[#This Row],[State]],"Country/region",TRUE)</f>
        <v>#VALUE!</v>
      </c>
    </row>
    <row r="326" spans="1:28" x14ac:dyDescent="0.35">
      <c r="A326" t="s">
        <v>762</v>
      </c>
      <c r="C326" t="s">
        <v>763</v>
      </c>
      <c r="D326" t="s">
        <v>46</v>
      </c>
      <c r="E326">
        <f>YEAR(Table1[[#This Row],[Order Date]])</f>
        <v>2012</v>
      </c>
      <c r="F326">
        <v>1</v>
      </c>
      <c r="G326">
        <f>MONTH(Table1[[#This Row],[Order Date]])</f>
        <v>2</v>
      </c>
      <c r="H326" s="1">
        <v>40957</v>
      </c>
      <c r="I326">
        <v>16547</v>
      </c>
      <c r="J326" t="s">
        <v>39</v>
      </c>
      <c r="K326">
        <v>30</v>
      </c>
      <c r="L326">
        <v>355.98</v>
      </c>
      <c r="M326" s="2">
        <v>0.09</v>
      </c>
      <c r="N326">
        <v>10554.63</v>
      </c>
      <c r="O326">
        <v>58.92</v>
      </c>
      <c r="P326">
        <v>1240.25</v>
      </c>
      <c r="Q326" s="2">
        <v>0.64</v>
      </c>
      <c r="R326" t="s">
        <v>48</v>
      </c>
      <c r="S326" t="s">
        <v>49</v>
      </c>
      <c r="T326" t="s">
        <v>141</v>
      </c>
      <c r="U326" t="s">
        <v>51</v>
      </c>
      <c r="V326" t="s">
        <v>68</v>
      </c>
      <c r="W326">
        <v>2296</v>
      </c>
      <c r="X326" s="1">
        <v>40959</v>
      </c>
      <c r="Y326" t="s">
        <v>53</v>
      </c>
      <c r="Z326" t="e" vm="16">
        <v>#VALUE!</v>
      </c>
      <c r="AA326">
        <v>60901</v>
      </c>
      <c r="AB326" t="e" cm="1" vm="2">
        <f t="array" ref="AB326">_FV(Table1[[#This Row],[State]],"Country/region",TRUE)</f>
        <v>#VALUE!</v>
      </c>
    </row>
    <row r="327" spans="1:28" x14ac:dyDescent="0.35">
      <c r="A327" t="s">
        <v>764</v>
      </c>
      <c r="C327" t="s">
        <v>497</v>
      </c>
      <c r="D327" t="s">
        <v>27</v>
      </c>
      <c r="E327">
        <f>YEAR(Table1[[#This Row],[Order Date]])</f>
        <v>2012</v>
      </c>
      <c r="F327">
        <v>1</v>
      </c>
      <c r="G327">
        <f>MONTH(Table1[[#This Row],[Order Date]])</f>
        <v>2</v>
      </c>
      <c r="H327" s="1">
        <v>40958</v>
      </c>
      <c r="I327">
        <v>56483</v>
      </c>
      <c r="J327" t="s">
        <v>28</v>
      </c>
      <c r="K327">
        <v>37</v>
      </c>
      <c r="L327">
        <v>4.28</v>
      </c>
      <c r="M327" s="2">
        <v>0.05</v>
      </c>
      <c r="N327">
        <v>158.62</v>
      </c>
      <c r="O327">
        <v>5.17</v>
      </c>
      <c r="P327">
        <v>-104.57</v>
      </c>
      <c r="Q327" s="2">
        <v>0.4</v>
      </c>
      <c r="R327" t="s">
        <v>29</v>
      </c>
      <c r="S327" t="s">
        <v>30</v>
      </c>
      <c r="T327" t="s">
        <v>765</v>
      </c>
      <c r="U327" t="s">
        <v>61</v>
      </c>
      <c r="V327" t="s">
        <v>52</v>
      </c>
      <c r="W327">
        <v>7895</v>
      </c>
      <c r="X327" s="1">
        <v>40958</v>
      </c>
      <c r="Y327" t="s">
        <v>34</v>
      </c>
      <c r="Z327" t="e" vm="4">
        <v>#VALUE!</v>
      </c>
      <c r="AA327">
        <v>93030</v>
      </c>
      <c r="AB327" t="e" cm="1" vm="2">
        <f t="array" ref="AB327">_FV(Table1[[#This Row],[State]],"Country/region",TRUE)</f>
        <v>#VALUE!</v>
      </c>
    </row>
    <row r="328" spans="1:28" x14ac:dyDescent="0.35">
      <c r="A328" t="s">
        <v>766</v>
      </c>
      <c r="C328" t="s">
        <v>767</v>
      </c>
      <c r="D328" t="s">
        <v>46</v>
      </c>
      <c r="E328">
        <f>YEAR(Table1[[#This Row],[Order Date]])</f>
        <v>2012</v>
      </c>
      <c r="F328">
        <v>1</v>
      </c>
      <c r="G328">
        <f>MONTH(Table1[[#This Row],[Order Date]])</f>
        <v>2</v>
      </c>
      <c r="H328" s="1">
        <v>40958</v>
      </c>
      <c r="I328">
        <v>18471</v>
      </c>
      <c r="J328" t="s">
        <v>39</v>
      </c>
      <c r="K328">
        <v>29</v>
      </c>
      <c r="L328">
        <v>5.98</v>
      </c>
      <c r="M328" s="2">
        <v>0.02</v>
      </c>
      <c r="N328">
        <v>185.61</v>
      </c>
      <c r="O328">
        <v>5.46</v>
      </c>
      <c r="P328">
        <v>-47.12</v>
      </c>
      <c r="Q328" s="2">
        <v>0.36</v>
      </c>
      <c r="R328" t="s">
        <v>29</v>
      </c>
      <c r="S328" t="s">
        <v>30</v>
      </c>
      <c r="T328" t="s">
        <v>768</v>
      </c>
      <c r="U328" t="s">
        <v>61</v>
      </c>
      <c r="V328" t="s">
        <v>68</v>
      </c>
      <c r="W328">
        <v>2553</v>
      </c>
      <c r="X328" s="1">
        <v>40959</v>
      </c>
      <c r="Y328" t="s">
        <v>34</v>
      </c>
      <c r="Z328" t="e" vm="12">
        <v>#VALUE!</v>
      </c>
      <c r="AA328">
        <v>50613</v>
      </c>
      <c r="AB328" t="e" cm="1" vm="2">
        <f t="array" ref="AB328">_FV(Table1[[#This Row],[State]],"Country/region",TRUE)</f>
        <v>#VALUE!</v>
      </c>
    </row>
    <row r="329" spans="1:28" x14ac:dyDescent="0.35">
      <c r="A329" t="s">
        <v>585</v>
      </c>
      <c r="C329" t="s">
        <v>767</v>
      </c>
      <c r="D329" t="s">
        <v>46</v>
      </c>
      <c r="E329">
        <f>YEAR(Table1[[#This Row],[Order Date]])</f>
        <v>2012</v>
      </c>
      <c r="F329">
        <v>1</v>
      </c>
      <c r="G329">
        <f>MONTH(Table1[[#This Row],[Order Date]])</f>
        <v>2</v>
      </c>
      <c r="H329" s="1">
        <v>40958</v>
      </c>
      <c r="I329">
        <v>18471</v>
      </c>
      <c r="J329" t="s">
        <v>39</v>
      </c>
      <c r="K329">
        <v>4</v>
      </c>
      <c r="L329">
        <v>2.08</v>
      </c>
      <c r="M329" s="2">
        <v>0.02</v>
      </c>
      <c r="N329">
        <v>10.96</v>
      </c>
      <c r="O329">
        <v>2.56</v>
      </c>
      <c r="P329">
        <v>-8.02</v>
      </c>
      <c r="Q329" s="2">
        <v>0.55000000000000004</v>
      </c>
      <c r="R329" t="s">
        <v>29</v>
      </c>
      <c r="S329" t="s">
        <v>139</v>
      </c>
      <c r="T329" t="s">
        <v>769</v>
      </c>
      <c r="U329" t="s">
        <v>481</v>
      </c>
      <c r="V329" t="s">
        <v>68</v>
      </c>
      <c r="W329">
        <v>2552</v>
      </c>
      <c r="X329" s="1">
        <v>40959</v>
      </c>
      <c r="Y329" t="s">
        <v>34</v>
      </c>
      <c r="Z329" t="e" vm="12">
        <v>#VALUE!</v>
      </c>
      <c r="AA329">
        <v>52601</v>
      </c>
      <c r="AB329" t="e" cm="1" vm="2">
        <f t="array" ref="AB329">_FV(Table1[[#This Row],[State]],"Country/region",TRUE)</f>
        <v>#VALUE!</v>
      </c>
    </row>
    <row r="330" spans="1:28" x14ac:dyDescent="0.35">
      <c r="A330" t="s">
        <v>585</v>
      </c>
      <c r="C330" t="s">
        <v>767</v>
      </c>
      <c r="D330" t="s">
        <v>46</v>
      </c>
      <c r="E330">
        <f>YEAR(Table1[[#This Row],[Order Date]])</f>
        <v>2012</v>
      </c>
      <c r="F330">
        <v>1</v>
      </c>
      <c r="G330">
        <f>MONTH(Table1[[#This Row],[Order Date]])</f>
        <v>2</v>
      </c>
      <c r="H330" s="1">
        <v>40958</v>
      </c>
      <c r="I330">
        <v>18471</v>
      </c>
      <c r="J330" t="s">
        <v>39</v>
      </c>
      <c r="K330">
        <v>37</v>
      </c>
      <c r="L330">
        <v>5.98</v>
      </c>
      <c r="M330" s="2">
        <v>0</v>
      </c>
      <c r="N330">
        <v>226.65</v>
      </c>
      <c r="O330">
        <v>0.96</v>
      </c>
      <c r="P330">
        <v>46.41</v>
      </c>
      <c r="Q330" s="2">
        <v>0.6</v>
      </c>
      <c r="R330" t="s">
        <v>29</v>
      </c>
      <c r="S330" t="s">
        <v>59</v>
      </c>
      <c r="T330" t="s">
        <v>770</v>
      </c>
      <c r="U330" t="s">
        <v>88</v>
      </c>
      <c r="V330" t="s">
        <v>68</v>
      </c>
      <c r="W330">
        <v>2551</v>
      </c>
      <c r="X330" s="1">
        <v>40959</v>
      </c>
      <c r="Y330" t="s">
        <v>34</v>
      </c>
      <c r="Z330" t="e" vm="12">
        <v>#VALUE!</v>
      </c>
      <c r="AA330">
        <v>52601</v>
      </c>
      <c r="AB330" t="e" cm="1" vm="2">
        <f t="array" ref="AB330">_FV(Table1[[#This Row],[State]],"Country/region",TRUE)</f>
        <v>#VALUE!</v>
      </c>
    </row>
    <row r="331" spans="1:28" x14ac:dyDescent="0.35">
      <c r="A331" t="s">
        <v>771</v>
      </c>
      <c r="C331" t="s">
        <v>772</v>
      </c>
      <c r="D331" t="s">
        <v>46</v>
      </c>
      <c r="E331">
        <f>YEAR(Table1[[#This Row],[Order Date]])</f>
        <v>2012</v>
      </c>
      <c r="F331">
        <v>1</v>
      </c>
      <c r="G331">
        <f>MONTH(Table1[[#This Row],[Order Date]])</f>
        <v>2</v>
      </c>
      <c r="H331" s="1">
        <v>40958</v>
      </c>
      <c r="I331">
        <v>47011</v>
      </c>
      <c r="J331" t="s">
        <v>28</v>
      </c>
      <c r="K331">
        <v>33</v>
      </c>
      <c r="L331">
        <v>11.29</v>
      </c>
      <c r="M331" s="2">
        <v>0.05</v>
      </c>
      <c r="N331">
        <v>373.13</v>
      </c>
      <c r="O331">
        <v>5.03</v>
      </c>
      <c r="P331">
        <v>-35.26</v>
      </c>
      <c r="Q331" s="2">
        <v>0.59</v>
      </c>
      <c r="R331" t="s">
        <v>29</v>
      </c>
      <c r="S331" t="s">
        <v>30</v>
      </c>
      <c r="T331" t="s">
        <v>773</v>
      </c>
      <c r="U331" t="s">
        <v>32</v>
      </c>
      <c r="V331" t="s">
        <v>52</v>
      </c>
      <c r="W331">
        <v>6607</v>
      </c>
      <c r="X331" s="1">
        <v>40960</v>
      </c>
      <c r="Y331" t="s">
        <v>34</v>
      </c>
      <c r="Z331" t="e" vm="4">
        <v>#VALUE!</v>
      </c>
      <c r="AA331">
        <v>92243</v>
      </c>
      <c r="AB331" t="e" cm="1" vm="2">
        <f t="array" ref="AB331">_FV(Table1[[#This Row],[State]],"Country/region",TRUE)</f>
        <v>#VALUE!</v>
      </c>
    </row>
    <row r="332" spans="1:28" x14ac:dyDescent="0.35">
      <c r="A332" t="s">
        <v>774</v>
      </c>
      <c r="C332" t="s">
        <v>754</v>
      </c>
      <c r="D332" t="s">
        <v>57</v>
      </c>
      <c r="E332">
        <f>YEAR(Table1[[#This Row],[Order Date]])</f>
        <v>2012</v>
      </c>
      <c r="F332">
        <v>1</v>
      </c>
      <c r="G332">
        <f>MONTH(Table1[[#This Row],[Order Date]])</f>
        <v>2</v>
      </c>
      <c r="H332" s="1">
        <v>40958</v>
      </c>
      <c r="I332">
        <v>36455</v>
      </c>
      <c r="J332" t="s">
        <v>28</v>
      </c>
      <c r="K332">
        <v>48</v>
      </c>
      <c r="L332">
        <v>39.479999999999997</v>
      </c>
      <c r="M332" s="2">
        <v>0.03</v>
      </c>
      <c r="N332">
        <v>1838.19</v>
      </c>
      <c r="O332">
        <v>1.99</v>
      </c>
      <c r="P332">
        <v>561.42999999999995</v>
      </c>
      <c r="Q332" s="2">
        <v>0.54</v>
      </c>
      <c r="R332" t="s">
        <v>96</v>
      </c>
      <c r="S332" t="s">
        <v>139</v>
      </c>
      <c r="T332" t="s">
        <v>775</v>
      </c>
      <c r="U332" t="s">
        <v>102</v>
      </c>
      <c r="V332" t="s">
        <v>52</v>
      </c>
      <c r="W332">
        <v>5120</v>
      </c>
      <c r="X332" s="1">
        <v>40960</v>
      </c>
      <c r="Y332" t="s">
        <v>34</v>
      </c>
      <c r="Z332" t="e" vm="7">
        <v>#VALUE!</v>
      </c>
      <c r="AA332">
        <v>84074</v>
      </c>
      <c r="AB332" t="e" cm="1" vm="2">
        <f t="array" ref="AB332">_FV(Table1[[#This Row],[State]],"Country/region",TRUE)</f>
        <v>#VALUE!</v>
      </c>
    </row>
    <row r="333" spans="1:28" x14ac:dyDescent="0.35">
      <c r="A333" t="s">
        <v>776</v>
      </c>
      <c r="C333" t="s">
        <v>621</v>
      </c>
      <c r="D333" t="s">
        <v>27</v>
      </c>
      <c r="E333">
        <f>YEAR(Table1[[#This Row],[Order Date]])</f>
        <v>2012</v>
      </c>
      <c r="F333">
        <v>1</v>
      </c>
      <c r="G333">
        <f>MONTH(Table1[[#This Row],[Order Date]])</f>
        <v>2</v>
      </c>
      <c r="H333" s="1">
        <v>40959</v>
      </c>
      <c r="I333">
        <v>53511</v>
      </c>
      <c r="J333" t="s">
        <v>131</v>
      </c>
      <c r="K333">
        <v>49</v>
      </c>
      <c r="L333">
        <v>9.65</v>
      </c>
      <c r="M333" s="2">
        <v>0.04</v>
      </c>
      <c r="N333">
        <v>491.93</v>
      </c>
      <c r="O333">
        <v>6.22</v>
      </c>
      <c r="P333">
        <v>-53.62</v>
      </c>
      <c r="Q333" s="2">
        <v>0.55000000000000004</v>
      </c>
      <c r="R333" t="s">
        <v>48</v>
      </c>
      <c r="S333" t="s">
        <v>30</v>
      </c>
      <c r="T333" t="s">
        <v>777</v>
      </c>
      <c r="U333" t="s">
        <v>82</v>
      </c>
      <c r="V333" t="s">
        <v>68</v>
      </c>
      <c r="W333">
        <v>7501</v>
      </c>
      <c r="X333" s="1">
        <v>40960</v>
      </c>
      <c r="Y333" t="s">
        <v>34</v>
      </c>
      <c r="Z333" t="e" vm="16">
        <v>#VALUE!</v>
      </c>
      <c r="AA333">
        <v>60462</v>
      </c>
      <c r="AB333" t="e" cm="1" vm="2">
        <f t="array" ref="AB333">_FV(Table1[[#This Row],[State]],"Country/region",TRUE)</f>
        <v>#VALUE!</v>
      </c>
    </row>
    <row r="334" spans="1:28" x14ac:dyDescent="0.35">
      <c r="A334" t="s">
        <v>778</v>
      </c>
      <c r="C334" t="s">
        <v>779</v>
      </c>
      <c r="D334" t="s">
        <v>57</v>
      </c>
      <c r="E334">
        <f>YEAR(Table1[[#This Row],[Order Date]])</f>
        <v>2012</v>
      </c>
      <c r="F334">
        <v>1</v>
      </c>
      <c r="G334">
        <f>MONTH(Table1[[#This Row],[Order Date]])</f>
        <v>2</v>
      </c>
      <c r="H334" s="1">
        <v>40959</v>
      </c>
      <c r="I334">
        <v>55300</v>
      </c>
      <c r="J334" t="s">
        <v>28</v>
      </c>
      <c r="K334">
        <v>48</v>
      </c>
      <c r="L334">
        <v>3.75</v>
      </c>
      <c r="M334" s="2">
        <v>0.01</v>
      </c>
      <c r="N334">
        <v>180.48</v>
      </c>
      <c r="O334">
        <v>0.5</v>
      </c>
      <c r="P334">
        <v>82.38</v>
      </c>
      <c r="Q334" s="2">
        <v>0.37</v>
      </c>
      <c r="R334" t="s">
        <v>29</v>
      </c>
      <c r="S334" t="s">
        <v>30</v>
      </c>
      <c r="T334" t="s">
        <v>780</v>
      </c>
      <c r="U334" t="s">
        <v>210</v>
      </c>
      <c r="V334" t="s">
        <v>33</v>
      </c>
      <c r="W334">
        <v>7719</v>
      </c>
      <c r="X334" s="1">
        <v>40960</v>
      </c>
      <c r="Y334" t="s">
        <v>34</v>
      </c>
      <c r="Z334" t="e" vm="22">
        <v>#VALUE!</v>
      </c>
      <c r="AA334">
        <v>44134</v>
      </c>
      <c r="AB334" t="e" cm="1" vm="2">
        <f t="array" ref="AB334">_FV(Table1[[#This Row],[State]],"Country/region",TRUE)</f>
        <v>#VALUE!</v>
      </c>
    </row>
    <row r="335" spans="1:28" x14ac:dyDescent="0.35">
      <c r="A335" t="s">
        <v>781</v>
      </c>
      <c r="C335" t="s">
        <v>168</v>
      </c>
      <c r="D335" t="s">
        <v>46</v>
      </c>
      <c r="E335">
        <f>YEAR(Table1[[#This Row],[Order Date]])</f>
        <v>2012</v>
      </c>
      <c r="F335">
        <v>1</v>
      </c>
      <c r="G335">
        <f>MONTH(Table1[[#This Row],[Order Date]])</f>
        <v>2</v>
      </c>
      <c r="H335" s="1">
        <v>40959</v>
      </c>
      <c r="I335">
        <v>58182</v>
      </c>
      <c r="J335" t="s">
        <v>28</v>
      </c>
      <c r="K335">
        <v>24</v>
      </c>
      <c r="L335">
        <v>19.23</v>
      </c>
      <c r="M335" s="2">
        <v>0.05</v>
      </c>
      <c r="N335">
        <v>479.13</v>
      </c>
      <c r="O335">
        <v>6.15</v>
      </c>
      <c r="P335">
        <v>166.92</v>
      </c>
      <c r="Q335" s="2">
        <v>0.44</v>
      </c>
      <c r="R335" t="s">
        <v>48</v>
      </c>
      <c r="S335" t="s">
        <v>139</v>
      </c>
      <c r="T335" t="s">
        <v>782</v>
      </c>
      <c r="U335" t="s">
        <v>82</v>
      </c>
      <c r="V335" t="s">
        <v>76</v>
      </c>
      <c r="W335">
        <v>8141</v>
      </c>
      <c r="X335" s="1">
        <v>40961</v>
      </c>
      <c r="Y335" t="s">
        <v>42</v>
      </c>
      <c r="Z335" t="e" vm="14">
        <v>#VALUE!</v>
      </c>
      <c r="AA335">
        <v>34741</v>
      </c>
      <c r="AB335" t="e" cm="1" vm="2">
        <f t="array" ref="AB335">_FV(Table1[[#This Row],[State]],"Country/region",TRUE)</f>
        <v>#VALUE!</v>
      </c>
    </row>
    <row r="336" spans="1:28" x14ac:dyDescent="0.35">
      <c r="A336" t="s">
        <v>778</v>
      </c>
      <c r="C336" t="s">
        <v>779</v>
      </c>
      <c r="D336" t="s">
        <v>57</v>
      </c>
      <c r="E336">
        <f>YEAR(Table1[[#This Row],[Order Date]])</f>
        <v>2012</v>
      </c>
      <c r="F336">
        <v>1</v>
      </c>
      <c r="G336">
        <f>MONTH(Table1[[#This Row],[Order Date]])</f>
        <v>2</v>
      </c>
      <c r="H336" s="1">
        <v>40959</v>
      </c>
      <c r="I336">
        <v>55300</v>
      </c>
      <c r="J336" t="s">
        <v>28</v>
      </c>
      <c r="K336">
        <v>31</v>
      </c>
      <c r="L336">
        <v>10.68</v>
      </c>
      <c r="M336" s="2">
        <v>0.02</v>
      </c>
      <c r="N336">
        <v>350.48</v>
      </c>
      <c r="O336">
        <v>13.04</v>
      </c>
      <c r="P336">
        <v>-231.05</v>
      </c>
      <c r="Q336" s="2">
        <v>0.6</v>
      </c>
      <c r="R336" t="s">
        <v>48</v>
      </c>
      <c r="S336" t="s">
        <v>40</v>
      </c>
      <c r="T336" t="s">
        <v>783</v>
      </c>
      <c r="U336" t="s">
        <v>82</v>
      </c>
      <c r="V336" t="s">
        <v>33</v>
      </c>
      <c r="W336">
        <v>7720</v>
      </c>
      <c r="X336" s="1">
        <v>40961</v>
      </c>
      <c r="Y336" t="s">
        <v>34</v>
      </c>
      <c r="Z336" t="e" vm="22">
        <v>#VALUE!</v>
      </c>
      <c r="AA336">
        <v>44134</v>
      </c>
      <c r="AB336" t="e" cm="1" vm="2">
        <f t="array" ref="AB336">_FV(Table1[[#This Row],[State]],"Country/region",TRUE)</f>
        <v>#VALUE!</v>
      </c>
    </row>
    <row r="337" spans="1:28" x14ac:dyDescent="0.35">
      <c r="A337" t="s">
        <v>778</v>
      </c>
      <c r="C337" t="s">
        <v>779</v>
      </c>
      <c r="D337" t="s">
        <v>57</v>
      </c>
      <c r="E337">
        <f>YEAR(Table1[[#This Row],[Order Date]])</f>
        <v>2012</v>
      </c>
      <c r="F337">
        <v>1</v>
      </c>
      <c r="G337">
        <f>MONTH(Table1[[#This Row],[Order Date]])</f>
        <v>2</v>
      </c>
      <c r="H337" s="1">
        <v>40959</v>
      </c>
      <c r="I337">
        <v>55300</v>
      </c>
      <c r="J337" t="s">
        <v>28</v>
      </c>
      <c r="K337">
        <v>37</v>
      </c>
      <c r="L337">
        <v>4.0599999999999996</v>
      </c>
      <c r="M337" s="2">
        <v>0.03</v>
      </c>
      <c r="N337">
        <v>159.88999999999999</v>
      </c>
      <c r="O337">
        <v>6.89</v>
      </c>
      <c r="P337">
        <v>-185.17</v>
      </c>
      <c r="Q337" s="2">
        <v>0.6</v>
      </c>
      <c r="R337" t="s">
        <v>29</v>
      </c>
      <c r="S337" t="s">
        <v>30</v>
      </c>
      <c r="T337" t="s">
        <v>784</v>
      </c>
      <c r="U337" t="s">
        <v>214</v>
      </c>
      <c r="V337" t="s">
        <v>33</v>
      </c>
      <c r="W337">
        <v>7718</v>
      </c>
      <c r="X337" s="1">
        <v>40961</v>
      </c>
      <c r="Y337" t="s">
        <v>34</v>
      </c>
      <c r="Z337" t="e" vm="22">
        <v>#VALUE!</v>
      </c>
      <c r="AA337">
        <v>44134</v>
      </c>
      <c r="AB337" t="e" cm="1" vm="2">
        <f t="array" ref="AB337">_FV(Table1[[#This Row],[State]],"Country/region",TRUE)</f>
        <v>#VALUE!</v>
      </c>
    </row>
    <row r="338" spans="1:28" x14ac:dyDescent="0.35">
      <c r="A338" t="s">
        <v>776</v>
      </c>
      <c r="C338" t="s">
        <v>621</v>
      </c>
      <c r="D338" t="s">
        <v>27</v>
      </c>
      <c r="E338">
        <f>YEAR(Table1[[#This Row],[Order Date]])</f>
        <v>2012</v>
      </c>
      <c r="F338">
        <v>1</v>
      </c>
      <c r="G338">
        <f>MONTH(Table1[[#This Row],[Order Date]])</f>
        <v>2</v>
      </c>
      <c r="H338" s="1">
        <v>40959</v>
      </c>
      <c r="I338">
        <v>53511</v>
      </c>
      <c r="J338" t="s">
        <v>131</v>
      </c>
      <c r="K338">
        <v>41</v>
      </c>
      <c r="L338">
        <v>5.81</v>
      </c>
      <c r="M338" s="2">
        <v>7.0000000000000007E-2</v>
      </c>
      <c r="N338">
        <v>241.1</v>
      </c>
      <c r="O338">
        <v>8.49</v>
      </c>
      <c r="P338">
        <v>-243.23650000000001</v>
      </c>
      <c r="Q338" s="2">
        <v>0.39</v>
      </c>
      <c r="R338" t="s">
        <v>29</v>
      </c>
      <c r="S338" t="s">
        <v>30</v>
      </c>
      <c r="T338" t="s">
        <v>361</v>
      </c>
      <c r="U338" t="s">
        <v>67</v>
      </c>
      <c r="V338" t="s">
        <v>68</v>
      </c>
      <c r="W338">
        <v>7500</v>
      </c>
      <c r="X338" s="1">
        <v>40961</v>
      </c>
      <c r="Y338" t="s">
        <v>34</v>
      </c>
      <c r="Z338" t="e" vm="16">
        <v>#VALUE!</v>
      </c>
      <c r="AA338">
        <v>60462</v>
      </c>
      <c r="AB338" t="e" cm="1" vm="2">
        <f t="array" ref="AB338">_FV(Table1[[#This Row],[State]],"Country/region",TRUE)</f>
        <v>#VALUE!</v>
      </c>
    </row>
    <row r="339" spans="1:28" x14ac:dyDescent="0.35">
      <c r="A339" t="s">
        <v>785</v>
      </c>
      <c r="C339" t="s">
        <v>786</v>
      </c>
      <c r="D339" t="s">
        <v>38</v>
      </c>
      <c r="E339">
        <f>YEAR(Table1[[#This Row],[Order Date]])</f>
        <v>2012</v>
      </c>
      <c r="F339">
        <v>1</v>
      </c>
      <c r="G339">
        <f>MONTH(Table1[[#This Row],[Order Date]])</f>
        <v>2</v>
      </c>
      <c r="H339" s="1">
        <v>40960</v>
      </c>
      <c r="I339">
        <v>57509</v>
      </c>
      <c r="J339" t="s">
        <v>47</v>
      </c>
      <c r="K339">
        <v>39</v>
      </c>
      <c r="L339">
        <v>4.91</v>
      </c>
      <c r="M339" s="2">
        <v>0.1</v>
      </c>
      <c r="N339">
        <v>199.39</v>
      </c>
      <c r="O339">
        <v>0.5</v>
      </c>
      <c r="P339">
        <v>101.13</v>
      </c>
      <c r="Q339" s="2">
        <v>0.36</v>
      </c>
      <c r="R339" t="s">
        <v>29</v>
      </c>
      <c r="S339" t="s">
        <v>30</v>
      </c>
      <c r="T339" t="s">
        <v>610</v>
      </c>
      <c r="U339" t="s">
        <v>210</v>
      </c>
      <c r="V339" t="s">
        <v>68</v>
      </c>
      <c r="W339">
        <v>8057</v>
      </c>
      <c r="X339" s="1">
        <v>40960</v>
      </c>
      <c r="Y339" t="s">
        <v>42</v>
      </c>
      <c r="Z339" t="e" vm="16">
        <v>#VALUE!</v>
      </c>
      <c r="AA339">
        <v>60432</v>
      </c>
      <c r="AB339" t="e" cm="1" vm="2">
        <f t="array" ref="AB339">_FV(Table1[[#This Row],[State]],"Country/region",TRUE)</f>
        <v>#VALUE!</v>
      </c>
    </row>
    <row r="340" spans="1:28" x14ac:dyDescent="0.35">
      <c r="A340" t="s">
        <v>787</v>
      </c>
      <c r="C340" t="s">
        <v>788</v>
      </c>
      <c r="D340" t="s">
        <v>27</v>
      </c>
      <c r="E340">
        <f>YEAR(Table1[[#This Row],[Order Date]])</f>
        <v>2012</v>
      </c>
      <c r="F340">
        <v>1</v>
      </c>
      <c r="G340">
        <f>MONTH(Table1[[#This Row],[Order Date]])</f>
        <v>2</v>
      </c>
      <c r="H340" s="1">
        <v>40960</v>
      </c>
      <c r="I340">
        <v>38087</v>
      </c>
      <c r="J340" t="s">
        <v>58</v>
      </c>
      <c r="K340">
        <v>18</v>
      </c>
      <c r="L340">
        <v>49.99</v>
      </c>
      <c r="M340" s="2">
        <v>0.02</v>
      </c>
      <c r="N340">
        <v>901.81</v>
      </c>
      <c r="O340">
        <v>19.989999999999998</v>
      </c>
      <c r="P340">
        <v>-76.89</v>
      </c>
      <c r="Q340" s="2">
        <v>0.41</v>
      </c>
      <c r="R340" t="s">
        <v>96</v>
      </c>
      <c r="S340" t="s">
        <v>30</v>
      </c>
      <c r="T340" t="s">
        <v>789</v>
      </c>
      <c r="U340" t="s">
        <v>102</v>
      </c>
      <c r="V340" t="s">
        <v>33</v>
      </c>
      <c r="W340">
        <v>5361</v>
      </c>
      <c r="X340" s="1">
        <v>40960</v>
      </c>
      <c r="Y340" t="s">
        <v>34</v>
      </c>
      <c r="Z340" t="e" vm="30">
        <v>#VALUE!</v>
      </c>
      <c r="AA340">
        <v>2474</v>
      </c>
      <c r="AB340" t="e" cm="1" vm="2">
        <f t="array" ref="AB340">_FV(Table1[[#This Row],[State]],"Country/region",TRUE)</f>
        <v>#VALUE!</v>
      </c>
    </row>
    <row r="341" spans="1:28" x14ac:dyDescent="0.35">
      <c r="A341" t="s">
        <v>762</v>
      </c>
      <c r="C341" t="s">
        <v>786</v>
      </c>
      <c r="D341" t="s">
        <v>38</v>
      </c>
      <c r="E341">
        <f>YEAR(Table1[[#This Row],[Order Date]])</f>
        <v>2012</v>
      </c>
      <c r="F341">
        <v>1</v>
      </c>
      <c r="G341">
        <f>MONTH(Table1[[#This Row],[Order Date]])</f>
        <v>2</v>
      </c>
      <c r="H341" s="1">
        <v>40960</v>
      </c>
      <c r="I341">
        <v>57509</v>
      </c>
      <c r="J341" t="s">
        <v>47</v>
      </c>
      <c r="K341">
        <v>11</v>
      </c>
      <c r="L341">
        <v>259.70999999999998</v>
      </c>
      <c r="M341" s="2">
        <v>0.09</v>
      </c>
      <c r="N341">
        <v>2770.35</v>
      </c>
      <c r="O341">
        <v>66.67</v>
      </c>
      <c r="P341">
        <v>-202.58099999999999</v>
      </c>
      <c r="Q341" s="2">
        <v>0.61</v>
      </c>
      <c r="R341" t="s">
        <v>48</v>
      </c>
      <c r="S341" t="s">
        <v>73</v>
      </c>
      <c r="T341" t="s">
        <v>634</v>
      </c>
      <c r="U341" t="s">
        <v>75</v>
      </c>
      <c r="V341" t="s">
        <v>68</v>
      </c>
      <c r="W341">
        <v>8058</v>
      </c>
      <c r="X341" s="1">
        <v>40965</v>
      </c>
      <c r="Y341" t="s">
        <v>53</v>
      </c>
      <c r="Z341" t="e" vm="16">
        <v>#VALUE!</v>
      </c>
      <c r="AA341">
        <v>60901</v>
      </c>
      <c r="AB341" t="e" cm="1" vm="2">
        <f t="array" ref="AB341">_FV(Table1[[#This Row],[State]],"Country/region",TRUE)</f>
        <v>#VALUE!</v>
      </c>
    </row>
    <row r="342" spans="1:28" x14ac:dyDescent="0.35">
      <c r="A342" t="s">
        <v>790</v>
      </c>
      <c r="C342" t="s">
        <v>791</v>
      </c>
      <c r="D342" t="s">
        <v>46</v>
      </c>
      <c r="E342">
        <f>YEAR(Table1[[#This Row],[Order Date]])</f>
        <v>2012</v>
      </c>
      <c r="F342">
        <v>1</v>
      </c>
      <c r="G342">
        <f>MONTH(Table1[[#This Row],[Order Date]])</f>
        <v>2</v>
      </c>
      <c r="H342" s="1">
        <v>40961</v>
      </c>
      <c r="I342">
        <v>6368</v>
      </c>
      <c r="J342" t="s">
        <v>39</v>
      </c>
      <c r="K342">
        <v>40</v>
      </c>
      <c r="L342">
        <v>442.14</v>
      </c>
      <c r="M342" s="2">
        <v>0</v>
      </c>
      <c r="N342">
        <v>19100.45</v>
      </c>
      <c r="O342">
        <v>14.7</v>
      </c>
      <c r="P342">
        <v>6839.95</v>
      </c>
      <c r="Q342" s="2">
        <v>0.56000000000000005</v>
      </c>
      <c r="R342" t="s">
        <v>96</v>
      </c>
      <c r="S342" t="s">
        <v>49</v>
      </c>
      <c r="T342" t="s">
        <v>792</v>
      </c>
      <c r="U342" t="s">
        <v>98</v>
      </c>
      <c r="V342" t="s">
        <v>52</v>
      </c>
      <c r="W342">
        <v>885</v>
      </c>
      <c r="X342" s="1">
        <v>40961</v>
      </c>
      <c r="Y342" t="s">
        <v>53</v>
      </c>
      <c r="Z342" t="e" vm="32">
        <v>#VALUE!</v>
      </c>
      <c r="AA342">
        <v>80027</v>
      </c>
      <c r="AB342" t="e" cm="1" vm="2">
        <f t="array" ref="AB342">_FV(Table1[[#This Row],[State]],"Country/region",TRUE)</f>
        <v>#VALUE!</v>
      </c>
    </row>
    <row r="343" spans="1:28" x14ac:dyDescent="0.35">
      <c r="A343" t="s">
        <v>793</v>
      </c>
      <c r="C343" t="s">
        <v>794</v>
      </c>
      <c r="D343" t="s">
        <v>46</v>
      </c>
      <c r="E343">
        <f>YEAR(Table1[[#This Row],[Order Date]])</f>
        <v>2012</v>
      </c>
      <c r="F343">
        <v>1</v>
      </c>
      <c r="G343">
        <f>MONTH(Table1[[#This Row],[Order Date]])</f>
        <v>2</v>
      </c>
      <c r="H343" s="1">
        <v>40961</v>
      </c>
      <c r="I343">
        <v>39072</v>
      </c>
      <c r="J343" t="s">
        <v>28</v>
      </c>
      <c r="K343">
        <v>50</v>
      </c>
      <c r="L343">
        <v>34.99</v>
      </c>
      <c r="M343" s="2">
        <v>0.08</v>
      </c>
      <c r="N343">
        <v>1633.37</v>
      </c>
      <c r="O343">
        <v>7.73</v>
      </c>
      <c r="P343">
        <v>144.69</v>
      </c>
      <c r="Q343" s="2">
        <v>0.59</v>
      </c>
      <c r="R343" t="s">
        <v>29</v>
      </c>
      <c r="S343" t="s">
        <v>30</v>
      </c>
      <c r="T343" t="s">
        <v>795</v>
      </c>
      <c r="U343" t="s">
        <v>88</v>
      </c>
      <c r="V343" t="s">
        <v>52</v>
      </c>
      <c r="W343">
        <v>5509</v>
      </c>
      <c r="X343" s="1">
        <v>40962</v>
      </c>
      <c r="Y343" t="s">
        <v>34</v>
      </c>
      <c r="Z343" t="e" vm="8">
        <v>#VALUE!</v>
      </c>
      <c r="AA343">
        <v>97526</v>
      </c>
      <c r="AB343" t="e" cm="1" vm="2">
        <f t="array" ref="AB343">_FV(Table1[[#This Row],[State]],"Country/region",TRUE)</f>
        <v>#VALUE!</v>
      </c>
    </row>
    <row r="344" spans="1:28" x14ac:dyDescent="0.35">
      <c r="A344" t="s">
        <v>796</v>
      </c>
      <c r="C344" t="s">
        <v>797</v>
      </c>
      <c r="D344" t="s">
        <v>57</v>
      </c>
      <c r="E344">
        <f>YEAR(Table1[[#This Row],[Order Date]])</f>
        <v>2012</v>
      </c>
      <c r="F344">
        <v>1</v>
      </c>
      <c r="G344">
        <f>MONTH(Table1[[#This Row],[Order Date]])</f>
        <v>2</v>
      </c>
      <c r="H344" s="1">
        <v>40961</v>
      </c>
      <c r="I344">
        <v>54947</v>
      </c>
      <c r="J344" t="s">
        <v>39</v>
      </c>
      <c r="K344">
        <v>27</v>
      </c>
      <c r="L344">
        <v>4.9800000000000004</v>
      </c>
      <c r="M344" s="2">
        <v>0.05</v>
      </c>
      <c r="N344">
        <v>132.36000000000001</v>
      </c>
      <c r="O344">
        <v>4.62</v>
      </c>
      <c r="P344">
        <v>-98.35</v>
      </c>
      <c r="Q344" s="2">
        <v>0.64</v>
      </c>
      <c r="R344" t="s">
        <v>96</v>
      </c>
      <c r="S344" t="s">
        <v>139</v>
      </c>
      <c r="T344" t="s">
        <v>751</v>
      </c>
      <c r="U344" t="s">
        <v>102</v>
      </c>
      <c r="V344" t="s">
        <v>68</v>
      </c>
      <c r="W344">
        <v>7662</v>
      </c>
      <c r="X344" s="1">
        <v>40962</v>
      </c>
      <c r="Y344" t="s">
        <v>34</v>
      </c>
      <c r="Z344" t="e" vm="40">
        <v>#VALUE!</v>
      </c>
      <c r="AA344">
        <v>67037</v>
      </c>
      <c r="AB344" t="e" cm="1" vm="2">
        <f t="array" ref="AB344">_FV(Table1[[#This Row],[State]],"Country/region",TRUE)</f>
        <v>#VALUE!</v>
      </c>
    </row>
    <row r="345" spans="1:28" x14ac:dyDescent="0.35">
      <c r="A345" t="s">
        <v>796</v>
      </c>
      <c r="C345" t="s">
        <v>797</v>
      </c>
      <c r="D345" t="s">
        <v>57</v>
      </c>
      <c r="E345">
        <f>YEAR(Table1[[#This Row],[Order Date]])</f>
        <v>2012</v>
      </c>
      <c r="F345">
        <v>1</v>
      </c>
      <c r="G345">
        <f>MONTH(Table1[[#This Row],[Order Date]])</f>
        <v>2</v>
      </c>
      <c r="H345" s="1">
        <v>40961</v>
      </c>
      <c r="I345">
        <v>54947</v>
      </c>
      <c r="J345" t="s">
        <v>39</v>
      </c>
      <c r="K345">
        <v>42</v>
      </c>
      <c r="L345">
        <v>34.229999999999997</v>
      </c>
      <c r="M345" s="2">
        <v>0.02</v>
      </c>
      <c r="N345">
        <v>1498.46</v>
      </c>
      <c r="O345">
        <v>5.0199999999999996</v>
      </c>
      <c r="P345">
        <v>565.37</v>
      </c>
      <c r="Q345" s="2">
        <v>0.55000000000000004</v>
      </c>
      <c r="R345" t="s">
        <v>48</v>
      </c>
      <c r="S345" t="s">
        <v>30</v>
      </c>
      <c r="T345" t="s">
        <v>798</v>
      </c>
      <c r="U345" t="s">
        <v>82</v>
      </c>
      <c r="V345" t="s">
        <v>68</v>
      </c>
      <c r="W345">
        <v>7663</v>
      </c>
      <c r="X345" s="1">
        <v>40963</v>
      </c>
      <c r="Y345" t="s">
        <v>34</v>
      </c>
      <c r="Z345" t="e" vm="40">
        <v>#VALUE!</v>
      </c>
      <c r="AA345">
        <v>67037</v>
      </c>
      <c r="AB345" t="e" cm="1" vm="2">
        <f t="array" ref="AB345">_FV(Table1[[#This Row],[State]],"Country/region",TRUE)</f>
        <v>#VALUE!</v>
      </c>
    </row>
    <row r="346" spans="1:28" x14ac:dyDescent="0.35">
      <c r="A346" t="s">
        <v>799</v>
      </c>
      <c r="C346" t="s">
        <v>800</v>
      </c>
      <c r="D346" t="s">
        <v>46</v>
      </c>
      <c r="E346">
        <f>YEAR(Table1[[#This Row],[Order Date]])</f>
        <v>2012</v>
      </c>
      <c r="F346">
        <v>1</v>
      </c>
      <c r="G346">
        <f>MONTH(Table1[[#This Row],[Order Date]])</f>
        <v>2</v>
      </c>
      <c r="H346" s="1">
        <v>40962</v>
      </c>
      <c r="I346">
        <v>28256</v>
      </c>
      <c r="J346" t="s">
        <v>28</v>
      </c>
      <c r="K346">
        <v>19</v>
      </c>
      <c r="L346">
        <v>20.98</v>
      </c>
      <c r="M346" s="2">
        <v>0.01</v>
      </c>
      <c r="N346">
        <v>467.4</v>
      </c>
      <c r="O346">
        <v>53.03</v>
      </c>
      <c r="P346">
        <v>-851.09</v>
      </c>
      <c r="Q346" s="2">
        <v>0.78</v>
      </c>
      <c r="R346" t="s">
        <v>29</v>
      </c>
      <c r="S346" t="s">
        <v>49</v>
      </c>
      <c r="T346" t="s">
        <v>801</v>
      </c>
      <c r="U346" t="s">
        <v>32</v>
      </c>
      <c r="V346" t="s">
        <v>76</v>
      </c>
      <c r="W346">
        <v>3958</v>
      </c>
      <c r="X346" s="1">
        <v>40962</v>
      </c>
      <c r="Y346" t="s">
        <v>53</v>
      </c>
      <c r="Z346" t="e" vm="29">
        <v>#VALUE!</v>
      </c>
      <c r="AA346">
        <v>41011</v>
      </c>
      <c r="AB346" t="e" cm="1" vm="2">
        <f t="array" ref="AB346">_FV(Table1[[#This Row],[State]],"Country/region",TRUE)</f>
        <v>#VALUE!</v>
      </c>
    </row>
    <row r="347" spans="1:28" x14ac:dyDescent="0.35">
      <c r="A347" t="s">
        <v>802</v>
      </c>
      <c r="C347" t="s">
        <v>803</v>
      </c>
      <c r="D347" t="s">
        <v>46</v>
      </c>
      <c r="E347">
        <f>YEAR(Table1[[#This Row],[Order Date]])</f>
        <v>2012</v>
      </c>
      <c r="F347">
        <v>1</v>
      </c>
      <c r="G347">
        <f>MONTH(Table1[[#This Row],[Order Date]])</f>
        <v>2</v>
      </c>
      <c r="H347" s="1">
        <v>40962</v>
      </c>
      <c r="I347">
        <v>36643</v>
      </c>
      <c r="J347" t="s">
        <v>58</v>
      </c>
      <c r="K347">
        <v>30</v>
      </c>
      <c r="L347">
        <v>33.29</v>
      </c>
      <c r="M347" s="2">
        <v>0.04</v>
      </c>
      <c r="N347">
        <v>1025.02</v>
      </c>
      <c r="O347">
        <v>8.74</v>
      </c>
      <c r="P347">
        <v>87.03</v>
      </c>
      <c r="Q347" s="2">
        <v>0.61</v>
      </c>
      <c r="R347" t="s">
        <v>29</v>
      </c>
      <c r="S347" t="s">
        <v>30</v>
      </c>
      <c r="T347" t="s">
        <v>804</v>
      </c>
      <c r="U347" t="s">
        <v>32</v>
      </c>
      <c r="V347" t="s">
        <v>68</v>
      </c>
      <c r="W347">
        <v>5137</v>
      </c>
      <c r="X347" s="1">
        <v>40963</v>
      </c>
      <c r="Y347" t="s">
        <v>34</v>
      </c>
      <c r="Z347" t="e" vm="11">
        <v>#VALUE!</v>
      </c>
      <c r="AA347">
        <v>75460</v>
      </c>
      <c r="AB347" t="e" cm="1" vm="2">
        <f t="array" ref="AB347">_FV(Table1[[#This Row],[State]],"Country/region",TRUE)</f>
        <v>#VALUE!</v>
      </c>
    </row>
    <row r="348" spans="1:28" x14ac:dyDescent="0.35">
      <c r="A348" t="s">
        <v>805</v>
      </c>
      <c r="C348" t="s">
        <v>806</v>
      </c>
      <c r="D348" t="s">
        <v>38</v>
      </c>
      <c r="E348">
        <f>YEAR(Table1[[#This Row],[Order Date]])</f>
        <v>2012</v>
      </c>
      <c r="F348">
        <v>1</v>
      </c>
      <c r="G348">
        <f>MONTH(Table1[[#This Row],[Order Date]])</f>
        <v>2</v>
      </c>
      <c r="H348" s="1">
        <v>40962</v>
      </c>
      <c r="I348">
        <v>58310</v>
      </c>
      <c r="J348" t="s">
        <v>58</v>
      </c>
      <c r="K348">
        <v>22</v>
      </c>
      <c r="L348">
        <v>37.76</v>
      </c>
      <c r="M348" s="2">
        <v>0.03</v>
      </c>
      <c r="N348">
        <v>834.81</v>
      </c>
      <c r="O348">
        <v>12.9</v>
      </c>
      <c r="P348">
        <v>1.98</v>
      </c>
      <c r="Q348" s="2">
        <v>0.56999999999999995</v>
      </c>
      <c r="R348" t="s">
        <v>29</v>
      </c>
      <c r="S348" t="s">
        <v>30</v>
      </c>
      <c r="T348" t="s">
        <v>807</v>
      </c>
      <c r="U348" t="s">
        <v>32</v>
      </c>
      <c r="V348" t="s">
        <v>68</v>
      </c>
      <c r="W348">
        <v>8155</v>
      </c>
      <c r="X348" s="1">
        <v>40963</v>
      </c>
      <c r="Y348" t="s">
        <v>34</v>
      </c>
      <c r="Z348" t="e" vm="5">
        <v>#VALUE!</v>
      </c>
      <c r="AA348">
        <v>55434</v>
      </c>
      <c r="AB348" t="e" cm="1" vm="2">
        <f t="array" ref="AB348">_FV(Table1[[#This Row],[State]],"Country/region",TRUE)</f>
        <v>#VALUE!</v>
      </c>
    </row>
    <row r="349" spans="1:28" x14ac:dyDescent="0.35">
      <c r="A349" t="s">
        <v>802</v>
      </c>
      <c r="C349" t="s">
        <v>803</v>
      </c>
      <c r="D349" t="s">
        <v>46</v>
      </c>
      <c r="E349">
        <f>YEAR(Table1[[#This Row],[Order Date]])</f>
        <v>2012</v>
      </c>
      <c r="F349">
        <v>1</v>
      </c>
      <c r="G349">
        <f>MONTH(Table1[[#This Row],[Order Date]])</f>
        <v>2</v>
      </c>
      <c r="H349" s="1">
        <v>40962</v>
      </c>
      <c r="I349">
        <v>36643</v>
      </c>
      <c r="J349" t="s">
        <v>58</v>
      </c>
      <c r="K349">
        <v>17</v>
      </c>
      <c r="L349">
        <v>13.79</v>
      </c>
      <c r="M349" s="2">
        <v>0.01</v>
      </c>
      <c r="N349">
        <v>240.87</v>
      </c>
      <c r="O349">
        <v>8.7799999999999994</v>
      </c>
      <c r="P349">
        <v>-36.770000000000003</v>
      </c>
      <c r="Q349" s="2">
        <v>0.43</v>
      </c>
      <c r="R349" t="s">
        <v>48</v>
      </c>
      <c r="S349" t="s">
        <v>30</v>
      </c>
      <c r="T349" t="s">
        <v>808</v>
      </c>
      <c r="U349" t="s">
        <v>82</v>
      </c>
      <c r="V349" t="s">
        <v>68</v>
      </c>
      <c r="W349">
        <v>5136</v>
      </c>
      <c r="X349" s="1">
        <v>40964</v>
      </c>
      <c r="Y349" t="s">
        <v>34</v>
      </c>
      <c r="Z349" t="e" vm="11">
        <v>#VALUE!</v>
      </c>
      <c r="AA349">
        <v>75460</v>
      </c>
      <c r="AB349" t="e" cm="1" vm="2">
        <f t="array" ref="AB349">_FV(Table1[[#This Row],[State]],"Country/region",TRUE)</f>
        <v>#VALUE!</v>
      </c>
    </row>
    <row r="350" spans="1:28" x14ac:dyDescent="0.35">
      <c r="A350" t="s">
        <v>809</v>
      </c>
      <c r="C350" t="s">
        <v>810</v>
      </c>
      <c r="D350" t="s">
        <v>38</v>
      </c>
      <c r="E350">
        <f>YEAR(Table1[[#This Row],[Order Date]])</f>
        <v>2012</v>
      </c>
      <c r="F350">
        <v>1</v>
      </c>
      <c r="G350">
        <f>MONTH(Table1[[#This Row],[Order Date]])</f>
        <v>2</v>
      </c>
      <c r="H350" s="1">
        <v>40963</v>
      </c>
      <c r="I350">
        <v>37441</v>
      </c>
      <c r="J350" t="s">
        <v>58</v>
      </c>
      <c r="K350">
        <v>46</v>
      </c>
      <c r="L350">
        <v>300.98</v>
      </c>
      <c r="M350" s="2">
        <v>0</v>
      </c>
      <c r="N350">
        <v>14740.51</v>
      </c>
      <c r="O350">
        <v>164.73</v>
      </c>
      <c r="P350">
        <v>3407.73</v>
      </c>
      <c r="Q350" s="2">
        <v>0.56000000000000005</v>
      </c>
      <c r="R350" t="s">
        <v>48</v>
      </c>
      <c r="S350" t="s">
        <v>49</v>
      </c>
      <c r="T350" t="s">
        <v>811</v>
      </c>
      <c r="U350" t="s">
        <v>51</v>
      </c>
      <c r="V350" t="s">
        <v>68</v>
      </c>
      <c r="W350">
        <v>5260</v>
      </c>
      <c r="X350" s="1">
        <v>40964</v>
      </c>
      <c r="Y350" t="s">
        <v>53</v>
      </c>
      <c r="Z350" t="e" vm="25">
        <v>#VALUE!</v>
      </c>
      <c r="AA350">
        <v>54915</v>
      </c>
      <c r="AB350" t="e" cm="1" vm="2">
        <f t="array" ref="AB350">_FV(Table1[[#This Row],[State]],"Country/region",TRUE)</f>
        <v>#VALUE!</v>
      </c>
    </row>
    <row r="351" spans="1:28" x14ac:dyDescent="0.35">
      <c r="A351" t="s">
        <v>367</v>
      </c>
      <c r="C351" t="s">
        <v>812</v>
      </c>
      <c r="D351" t="s">
        <v>46</v>
      </c>
      <c r="E351">
        <f>YEAR(Table1[[#This Row],[Order Date]])</f>
        <v>2012</v>
      </c>
      <c r="F351">
        <v>1</v>
      </c>
      <c r="G351">
        <f>MONTH(Table1[[#This Row],[Order Date]])</f>
        <v>2</v>
      </c>
      <c r="H351" s="1">
        <v>40963</v>
      </c>
      <c r="I351">
        <v>18816</v>
      </c>
      <c r="J351" t="s">
        <v>58</v>
      </c>
      <c r="K351">
        <v>12</v>
      </c>
      <c r="L351">
        <v>48.58</v>
      </c>
      <c r="M351" s="2">
        <v>0.03</v>
      </c>
      <c r="N351">
        <v>580.46</v>
      </c>
      <c r="O351">
        <v>3.99</v>
      </c>
      <c r="P351">
        <v>108.96</v>
      </c>
      <c r="Q351" s="2">
        <v>0.56000000000000005</v>
      </c>
      <c r="R351" t="s">
        <v>29</v>
      </c>
      <c r="S351" t="s">
        <v>30</v>
      </c>
      <c r="T351" t="s">
        <v>813</v>
      </c>
      <c r="U351" t="s">
        <v>214</v>
      </c>
      <c r="V351" t="s">
        <v>33</v>
      </c>
      <c r="W351">
        <v>2603</v>
      </c>
      <c r="X351" s="1">
        <v>40965</v>
      </c>
      <c r="Y351" t="s">
        <v>42</v>
      </c>
      <c r="Z351" t="e" vm="15">
        <v>#VALUE!</v>
      </c>
      <c r="AA351">
        <v>11598</v>
      </c>
      <c r="AB351" t="e" cm="1" vm="2">
        <f t="array" ref="AB351">_FV(Table1[[#This Row],[State]],"Country/region",TRUE)</f>
        <v>#VALUE!</v>
      </c>
    </row>
    <row r="352" spans="1:28" x14ac:dyDescent="0.35">
      <c r="A352" t="s">
        <v>809</v>
      </c>
      <c r="C352" t="s">
        <v>810</v>
      </c>
      <c r="D352" t="s">
        <v>38</v>
      </c>
      <c r="E352">
        <f>YEAR(Table1[[#This Row],[Order Date]])</f>
        <v>2012</v>
      </c>
      <c r="F352">
        <v>1</v>
      </c>
      <c r="G352">
        <f>MONTH(Table1[[#This Row],[Order Date]])</f>
        <v>2</v>
      </c>
      <c r="H352" s="1">
        <v>40963</v>
      </c>
      <c r="I352">
        <v>37441</v>
      </c>
      <c r="J352" t="s">
        <v>58</v>
      </c>
      <c r="K352">
        <v>1</v>
      </c>
      <c r="L352">
        <v>2.94</v>
      </c>
      <c r="M352" s="2">
        <v>0.09</v>
      </c>
      <c r="N352">
        <v>3.77</v>
      </c>
      <c r="O352">
        <v>0.96</v>
      </c>
      <c r="P352">
        <v>-1.84</v>
      </c>
      <c r="Q352" s="2">
        <v>0.57999999999999996</v>
      </c>
      <c r="R352" t="s">
        <v>29</v>
      </c>
      <c r="S352" t="s">
        <v>59</v>
      </c>
      <c r="T352" t="s">
        <v>616</v>
      </c>
      <c r="U352" t="s">
        <v>88</v>
      </c>
      <c r="V352" t="s">
        <v>68</v>
      </c>
      <c r="W352">
        <v>5261</v>
      </c>
      <c r="X352" s="1">
        <v>40965</v>
      </c>
      <c r="Y352" t="s">
        <v>34</v>
      </c>
      <c r="Z352" t="e" vm="25">
        <v>#VALUE!</v>
      </c>
      <c r="AA352">
        <v>54915</v>
      </c>
      <c r="AB352" t="e" cm="1" vm="2">
        <f t="array" ref="AB352">_FV(Table1[[#This Row],[State]],"Country/region",TRUE)</f>
        <v>#VALUE!</v>
      </c>
    </row>
    <row r="353" spans="1:28" x14ac:dyDescent="0.35">
      <c r="A353" t="s">
        <v>814</v>
      </c>
      <c r="C353" t="s">
        <v>815</v>
      </c>
      <c r="D353" t="s">
        <v>27</v>
      </c>
      <c r="E353">
        <f>YEAR(Table1[[#This Row],[Order Date]])</f>
        <v>2012</v>
      </c>
      <c r="F353">
        <v>1</v>
      </c>
      <c r="G353">
        <f>MONTH(Table1[[#This Row],[Order Date]])</f>
        <v>2</v>
      </c>
      <c r="H353" s="1">
        <v>40963</v>
      </c>
      <c r="I353">
        <v>11008</v>
      </c>
      <c r="J353" t="s">
        <v>58</v>
      </c>
      <c r="K353">
        <v>17</v>
      </c>
      <c r="L353">
        <v>138.13999999999999</v>
      </c>
      <c r="M353" s="2">
        <v>0.01</v>
      </c>
      <c r="N353">
        <v>2545.89</v>
      </c>
      <c r="O353">
        <v>35</v>
      </c>
      <c r="P353">
        <v>-321.51</v>
      </c>
      <c r="Q353" s="2"/>
      <c r="R353" t="s">
        <v>29</v>
      </c>
      <c r="S353" t="s">
        <v>40</v>
      </c>
      <c r="T353" t="s">
        <v>816</v>
      </c>
      <c r="U353" t="s">
        <v>32</v>
      </c>
      <c r="V353" t="s">
        <v>33</v>
      </c>
      <c r="W353">
        <v>1525</v>
      </c>
      <c r="X353" s="1">
        <v>40965</v>
      </c>
      <c r="Y353" t="s">
        <v>34</v>
      </c>
      <c r="Z353" t="e" vm="21">
        <v>#VALUE!</v>
      </c>
      <c r="AA353">
        <v>4038</v>
      </c>
      <c r="AB353" t="e" cm="1" vm="2">
        <f t="array" ref="AB353">_FV(Table1[[#This Row],[State]],"Country/region",TRUE)</f>
        <v>#VALUE!</v>
      </c>
    </row>
    <row r="354" spans="1:28" x14ac:dyDescent="0.35">
      <c r="A354" t="s">
        <v>817</v>
      </c>
      <c r="C354" t="s">
        <v>619</v>
      </c>
      <c r="D354" t="s">
        <v>46</v>
      </c>
      <c r="E354">
        <f>YEAR(Table1[[#This Row],[Order Date]])</f>
        <v>2012</v>
      </c>
      <c r="F354">
        <v>1</v>
      </c>
      <c r="G354">
        <f>MONTH(Table1[[#This Row],[Order Date]])</f>
        <v>2</v>
      </c>
      <c r="H354" s="1">
        <v>40964</v>
      </c>
      <c r="I354">
        <v>49123</v>
      </c>
      <c r="J354" t="s">
        <v>28</v>
      </c>
      <c r="K354">
        <v>31</v>
      </c>
      <c r="L354">
        <v>10.44</v>
      </c>
      <c r="M354" s="2">
        <v>0.1</v>
      </c>
      <c r="N354">
        <v>305.76</v>
      </c>
      <c r="O354">
        <v>5.75</v>
      </c>
      <c r="P354">
        <v>-22.528500000000001</v>
      </c>
      <c r="Q354" s="2">
        <v>0.39</v>
      </c>
      <c r="R354" t="s">
        <v>29</v>
      </c>
      <c r="S354" t="s">
        <v>30</v>
      </c>
      <c r="T354" t="s">
        <v>818</v>
      </c>
      <c r="U354" t="s">
        <v>67</v>
      </c>
      <c r="V354" t="s">
        <v>76</v>
      </c>
      <c r="W354">
        <v>6889</v>
      </c>
      <c r="X354" s="1">
        <v>40965</v>
      </c>
      <c r="Y354" t="s">
        <v>34</v>
      </c>
      <c r="Z354" t="e" vm="14">
        <v>#VALUE!</v>
      </c>
      <c r="AA354">
        <v>32259</v>
      </c>
      <c r="AB354" t="e" cm="1" vm="2">
        <f t="array" ref="AB354">_FV(Table1[[#This Row],[State]],"Country/region",TRUE)</f>
        <v>#VALUE!</v>
      </c>
    </row>
    <row r="355" spans="1:28" x14ac:dyDescent="0.35">
      <c r="A355" t="s">
        <v>817</v>
      </c>
      <c r="C355" t="s">
        <v>619</v>
      </c>
      <c r="D355" t="s">
        <v>46</v>
      </c>
      <c r="E355">
        <f>YEAR(Table1[[#This Row],[Order Date]])</f>
        <v>2012</v>
      </c>
      <c r="F355">
        <v>1</v>
      </c>
      <c r="G355">
        <f>MONTH(Table1[[#This Row],[Order Date]])</f>
        <v>2</v>
      </c>
      <c r="H355" s="1">
        <v>40964</v>
      </c>
      <c r="I355">
        <v>49123</v>
      </c>
      <c r="J355" t="s">
        <v>28</v>
      </c>
      <c r="K355">
        <v>3</v>
      </c>
      <c r="L355">
        <v>8.33</v>
      </c>
      <c r="M355" s="2">
        <v>0.06</v>
      </c>
      <c r="N355">
        <v>25.48</v>
      </c>
      <c r="O355">
        <v>1.99</v>
      </c>
      <c r="P355">
        <v>-26.8</v>
      </c>
      <c r="Q355" s="2">
        <v>0.52</v>
      </c>
      <c r="R355" t="s">
        <v>96</v>
      </c>
      <c r="S355" t="s">
        <v>139</v>
      </c>
      <c r="T355" t="s">
        <v>819</v>
      </c>
      <c r="U355" t="s">
        <v>102</v>
      </c>
      <c r="V355" t="s">
        <v>76</v>
      </c>
      <c r="W355">
        <v>6890</v>
      </c>
      <c r="X355" s="1">
        <v>40965</v>
      </c>
      <c r="Y355" t="s">
        <v>34</v>
      </c>
      <c r="Z355" t="e" vm="14">
        <v>#VALUE!</v>
      </c>
      <c r="AA355">
        <v>32259</v>
      </c>
      <c r="AB355" t="e" cm="1" vm="2">
        <f t="array" ref="AB355">_FV(Table1[[#This Row],[State]],"Country/region",TRUE)</f>
        <v>#VALUE!</v>
      </c>
    </row>
    <row r="356" spans="1:28" x14ac:dyDescent="0.35">
      <c r="A356" t="s">
        <v>820</v>
      </c>
      <c r="C356" t="s">
        <v>821</v>
      </c>
      <c r="D356" t="s">
        <v>46</v>
      </c>
      <c r="E356">
        <f>YEAR(Table1[[#This Row],[Order Date]])</f>
        <v>2012</v>
      </c>
      <c r="F356">
        <v>1</v>
      </c>
      <c r="G356">
        <f>MONTH(Table1[[#This Row],[Order Date]])</f>
        <v>2</v>
      </c>
      <c r="H356" s="1">
        <v>40964</v>
      </c>
      <c r="I356">
        <v>48230</v>
      </c>
      <c r="J356" t="s">
        <v>39</v>
      </c>
      <c r="K356">
        <v>39</v>
      </c>
      <c r="L356">
        <v>29.18</v>
      </c>
      <c r="M356" s="2">
        <v>0.04</v>
      </c>
      <c r="N356">
        <v>1140.26</v>
      </c>
      <c r="O356">
        <v>8.5500000000000007</v>
      </c>
      <c r="P356">
        <v>387.2</v>
      </c>
      <c r="Q356" s="2">
        <v>0.42</v>
      </c>
      <c r="R356" t="s">
        <v>48</v>
      </c>
      <c r="S356" t="s">
        <v>30</v>
      </c>
      <c r="T356" t="s">
        <v>271</v>
      </c>
      <c r="U356" t="s">
        <v>82</v>
      </c>
      <c r="V356" t="s">
        <v>68</v>
      </c>
      <c r="W356">
        <v>6774</v>
      </c>
      <c r="X356" s="1">
        <v>40966</v>
      </c>
      <c r="Y356" t="s">
        <v>42</v>
      </c>
      <c r="Z356" t="e" vm="5">
        <v>#VALUE!</v>
      </c>
      <c r="AA356">
        <v>55126</v>
      </c>
      <c r="AB356" t="e" cm="1" vm="2">
        <f t="array" ref="AB356">_FV(Table1[[#This Row],[State]],"Country/region",TRUE)</f>
        <v>#VALUE!</v>
      </c>
    </row>
    <row r="357" spans="1:28" x14ac:dyDescent="0.35">
      <c r="A357" t="s">
        <v>822</v>
      </c>
      <c r="C357" t="s">
        <v>823</v>
      </c>
      <c r="D357" t="s">
        <v>46</v>
      </c>
      <c r="E357">
        <f>YEAR(Table1[[#This Row],[Order Date]])</f>
        <v>2012</v>
      </c>
      <c r="F357">
        <v>1</v>
      </c>
      <c r="G357">
        <f>MONTH(Table1[[#This Row],[Order Date]])</f>
        <v>2</v>
      </c>
      <c r="H357" s="1">
        <v>40964</v>
      </c>
      <c r="I357">
        <v>18819</v>
      </c>
      <c r="J357" t="s">
        <v>47</v>
      </c>
      <c r="K357">
        <v>22</v>
      </c>
      <c r="L357">
        <v>50.98</v>
      </c>
      <c r="M357" s="2">
        <v>0.1</v>
      </c>
      <c r="N357">
        <v>1102.3</v>
      </c>
      <c r="O357">
        <v>22.24</v>
      </c>
      <c r="P357">
        <v>98.12</v>
      </c>
      <c r="Q357" s="2">
        <v>0.55000000000000004</v>
      </c>
      <c r="R357" t="s">
        <v>48</v>
      </c>
      <c r="S357" t="s">
        <v>40</v>
      </c>
      <c r="T357" t="s">
        <v>824</v>
      </c>
      <c r="U357" t="s">
        <v>82</v>
      </c>
      <c r="V357" t="s">
        <v>52</v>
      </c>
      <c r="W357">
        <v>2604</v>
      </c>
      <c r="X357" s="1">
        <v>40966</v>
      </c>
      <c r="Y357" t="s">
        <v>34</v>
      </c>
      <c r="Z357" t="e" vm="4">
        <v>#VALUE!</v>
      </c>
      <c r="AA357">
        <v>91745</v>
      </c>
      <c r="AB357" t="e" cm="1" vm="2">
        <f t="array" ref="AB357">_FV(Table1[[#This Row],[State]],"Country/region",TRUE)</f>
        <v>#VALUE!</v>
      </c>
    </row>
    <row r="358" spans="1:28" x14ac:dyDescent="0.35">
      <c r="A358" t="s">
        <v>820</v>
      </c>
      <c r="C358" t="s">
        <v>821</v>
      </c>
      <c r="D358" t="s">
        <v>46</v>
      </c>
      <c r="E358">
        <f>YEAR(Table1[[#This Row],[Order Date]])</f>
        <v>2012</v>
      </c>
      <c r="F358">
        <v>1</v>
      </c>
      <c r="G358">
        <f>MONTH(Table1[[#This Row],[Order Date]])</f>
        <v>2</v>
      </c>
      <c r="H358" s="1">
        <v>40964</v>
      </c>
      <c r="I358">
        <v>48230</v>
      </c>
      <c r="J358" t="s">
        <v>39</v>
      </c>
      <c r="K358">
        <v>31</v>
      </c>
      <c r="L358">
        <v>80.98</v>
      </c>
      <c r="M358" s="2">
        <v>0</v>
      </c>
      <c r="N358">
        <v>2645.8</v>
      </c>
      <c r="O358">
        <v>35</v>
      </c>
      <c r="P358">
        <v>-684.78</v>
      </c>
      <c r="Q358" s="2">
        <v>0.83</v>
      </c>
      <c r="R358" t="s">
        <v>29</v>
      </c>
      <c r="S358" t="s">
        <v>40</v>
      </c>
      <c r="T358" t="s">
        <v>474</v>
      </c>
      <c r="U358" t="s">
        <v>32</v>
      </c>
      <c r="V358" t="s">
        <v>68</v>
      </c>
      <c r="W358">
        <v>6775</v>
      </c>
      <c r="X358" s="1">
        <v>40966</v>
      </c>
      <c r="Y358" t="s">
        <v>34</v>
      </c>
      <c r="Z358" t="e" vm="5">
        <v>#VALUE!</v>
      </c>
      <c r="AA358">
        <v>55126</v>
      </c>
      <c r="AB358" t="e" cm="1" vm="2">
        <f t="array" ref="AB358">_FV(Table1[[#This Row],[State]],"Country/region",TRUE)</f>
        <v>#VALUE!</v>
      </c>
    </row>
    <row r="359" spans="1:28" x14ac:dyDescent="0.35">
      <c r="A359" t="s">
        <v>825</v>
      </c>
      <c r="C359" t="s">
        <v>826</v>
      </c>
      <c r="D359" t="s">
        <v>57</v>
      </c>
      <c r="E359">
        <f>YEAR(Table1[[#This Row],[Order Date]])</f>
        <v>2012</v>
      </c>
      <c r="F359">
        <v>1</v>
      </c>
      <c r="G359">
        <f>MONTH(Table1[[#This Row],[Order Date]])</f>
        <v>2</v>
      </c>
      <c r="H359" s="1">
        <v>40965</v>
      </c>
      <c r="I359">
        <v>43846</v>
      </c>
      <c r="J359" t="s">
        <v>28</v>
      </c>
      <c r="K359">
        <v>9</v>
      </c>
      <c r="L359">
        <v>3.6</v>
      </c>
      <c r="M359" s="2">
        <v>0.1</v>
      </c>
      <c r="N359">
        <v>31.36</v>
      </c>
      <c r="O359">
        <v>2.2000000000000002</v>
      </c>
      <c r="P359">
        <v>-8.2799999999999994</v>
      </c>
      <c r="Q359" s="2">
        <v>0.39</v>
      </c>
      <c r="R359" t="s">
        <v>29</v>
      </c>
      <c r="S359" t="s">
        <v>59</v>
      </c>
      <c r="T359" t="s">
        <v>827</v>
      </c>
      <c r="U359" t="s">
        <v>61</v>
      </c>
      <c r="V359" t="s">
        <v>52</v>
      </c>
      <c r="W359">
        <v>6187</v>
      </c>
      <c r="X359" s="1">
        <v>40966</v>
      </c>
      <c r="Y359" t="s">
        <v>34</v>
      </c>
      <c r="Z359" t="e" vm="4">
        <v>#VALUE!</v>
      </c>
      <c r="AA359">
        <v>92653</v>
      </c>
      <c r="AB359" t="e" cm="1" vm="2">
        <f t="array" ref="AB359">_FV(Table1[[#This Row],[State]],"Country/region",TRUE)</f>
        <v>#VALUE!</v>
      </c>
    </row>
    <row r="360" spans="1:28" x14ac:dyDescent="0.35">
      <c r="A360" t="s">
        <v>519</v>
      </c>
      <c r="C360" t="s">
        <v>520</v>
      </c>
      <c r="D360" t="s">
        <v>46</v>
      </c>
      <c r="E360">
        <f>YEAR(Table1[[#This Row],[Order Date]])</f>
        <v>2012</v>
      </c>
      <c r="F360">
        <v>1</v>
      </c>
      <c r="G360">
        <f>MONTH(Table1[[#This Row],[Order Date]])</f>
        <v>2</v>
      </c>
      <c r="H360" s="1">
        <v>40965</v>
      </c>
      <c r="I360">
        <v>1059</v>
      </c>
      <c r="J360" t="s">
        <v>58</v>
      </c>
      <c r="K360">
        <v>24</v>
      </c>
      <c r="L360">
        <v>40.98</v>
      </c>
      <c r="M360" s="2">
        <v>0.03</v>
      </c>
      <c r="N360">
        <v>990.1</v>
      </c>
      <c r="O360">
        <v>7.47</v>
      </c>
      <c r="P360">
        <v>310.21600000000001</v>
      </c>
      <c r="Q360" s="2">
        <v>0.37</v>
      </c>
      <c r="R360" t="s">
        <v>29</v>
      </c>
      <c r="S360" t="s">
        <v>30</v>
      </c>
      <c r="T360" t="s">
        <v>828</v>
      </c>
      <c r="U360" t="s">
        <v>67</v>
      </c>
      <c r="V360" t="s">
        <v>68</v>
      </c>
      <c r="W360">
        <v>170</v>
      </c>
      <c r="X360" s="1">
        <v>40966</v>
      </c>
      <c r="Y360" t="s">
        <v>34</v>
      </c>
      <c r="Z360" t="e" vm="41">
        <v>#VALUE!</v>
      </c>
      <c r="AA360">
        <v>58601</v>
      </c>
      <c r="AB360" t="e" cm="1" vm="2">
        <f t="array" ref="AB360">_FV(Table1[[#This Row],[State]],"Country/region",TRUE)</f>
        <v>#VALUE!</v>
      </c>
    </row>
    <row r="361" spans="1:28" x14ac:dyDescent="0.35">
      <c r="A361" t="s">
        <v>829</v>
      </c>
      <c r="C361" t="s">
        <v>830</v>
      </c>
      <c r="D361" t="s">
        <v>38</v>
      </c>
      <c r="E361">
        <f>YEAR(Table1[[#This Row],[Order Date]])</f>
        <v>2012</v>
      </c>
      <c r="F361">
        <v>1</v>
      </c>
      <c r="G361">
        <f>MONTH(Table1[[#This Row],[Order Date]])</f>
        <v>2</v>
      </c>
      <c r="H361" s="1">
        <v>40965</v>
      </c>
      <c r="I361">
        <v>30215</v>
      </c>
      <c r="J361" t="s">
        <v>131</v>
      </c>
      <c r="K361">
        <v>20</v>
      </c>
      <c r="L361">
        <v>6.88</v>
      </c>
      <c r="M361" s="2">
        <v>0.1</v>
      </c>
      <c r="N361">
        <v>125.84</v>
      </c>
      <c r="O361">
        <v>2</v>
      </c>
      <c r="P361">
        <v>18.420000000000002</v>
      </c>
      <c r="Q361" s="2">
        <v>0.39</v>
      </c>
      <c r="R361" t="s">
        <v>29</v>
      </c>
      <c r="S361" t="s">
        <v>59</v>
      </c>
      <c r="T361" t="s">
        <v>530</v>
      </c>
      <c r="U361" t="s">
        <v>61</v>
      </c>
      <c r="V361" t="s">
        <v>33</v>
      </c>
      <c r="W361">
        <v>4248</v>
      </c>
      <c r="X361" s="1">
        <v>40966</v>
      </c>
      <c r="Y361" t="s">
        <v>34</v>
      </c>
      <c r="Z361" t="e" vm="17">
        <v>#VALUE!</v>
      </c>
      <c r="AA361">
        <v>6111</v>
      </c>
      <c r="AB361" t="e" cm="1" vm="2">
        <f t="array" ref="AB361">_FV(Table1[[#This Row],[State]],"Country/region",TRUE)</f>
        <v>#VALUE!</v>
      </c>
    </row>
    <row r="362" spans="1:28" x14ac:dyDescent="0.35">
      <c r="A362" t="s">
        <v>831</v>
      </c>
      <c r="C362" t="s">
        <v>832</v>
      </c>
      <c r="D362" t="s">
        <v>57</v>
      </c>
      <c r="E362">
        <f>YEAR(Table1[[#This Row],[Order Date]])</f>
        <v>2012</v>
      </c>
      <c r="F362">
        <v>1</v>
      </c>
      <c r="G362">
        <f>MONTH(Table1[[#This Row],[Order Date]])</f>
        <v>2</v>
      </c>
      <c r="H362" s="1">
        <v>40965</v>
      </c>
      <c r="I362">
        <v>18279</v>
      </c>
      <c r="J362" t="s">
        <v>131</v>
      </c>
      <c r="K362">
        <v>20</v>
      </c>
      <c r="L362">
        <v>499.99</v>
      </c>
      <c r="M362" s="2">
        <v>0.03</v>
      </c>
      <c r="N362">
        <v>10281.790000000001</v>
      </c>
      <c r="O362">
        <v>24.49</v>
      </c>
      <c r="P362">
        <v>3272.9</v>
      </c>
      <c r="Q362" s="2">
        <v>0.36</v>
      </c>
      <c r="R362" t="s">
        <v>96</v>
      </c>
      <c r="S362" t="s">
        <v>40</v>
      </c>
      <c r="T362" t="s">
        <v>833</v>
      </c>
      <c r="U362" t="s">
        <v>192</v>
      </c>
      <c r="V362" t="s">
        <v>52</v>
      </c>
      <c r="W362">
        <v>2517</v>
      </c>
      <c r="X362" s="1">
        <v>40966</v>
      </c>
      <c r="Y362" t="s">
        <v>34</v>
      </c>
      <c r="Z362" t="e" vm="23">
        <v>#VALUE!</v>
      </c>
      <c r="AA362">
        <v>98034</v>
      </c>
      <c r="AB362" t="e" cm="1" vm="2">
        <f t="array" ref="AB362">_FV(Table1[[#This Row],[State]],"Country/region",TRUE)</f>
        <v>#VALUE!</v>
      </c>
    </row>
    <row r="363" spans="1:28" x14ac:dyDescent="0.35">
      <c r="A363" t="s">
        <v>834</v>
      </c>
      <c r="C363" t="s">
        <v>835</v>
      </c>
      <c r="D363" t="s">
        <v>38</v>
      </c>
      <c r="E363">
        <f>YEAR(Table1[[#This Row],[Order Date]])</f>
        <v>2012</v>
      </c>
      <c r="F363">
        <v>1</v>
      </c>
      <c r="G363">
        <f>MONTH(Table1[[#This Row],[Order Date]])</f>
        <v>2</v>
      </c>
      <c r="H363" s="1">
        <v>40965</v>
      </c>
      <c r="I363">
        <v>30564</v>
      </c>
      <c r="J363" t="s">
        <v>58</v>
      </c>
      <c r="K363">
        <v>20</v>
      </c>
      <c r="L363">
        <v>35.99</v>
      </c>
      <c r="M363" s="2">
        <v>0.09</v>
      </c>
      <c r="N363">
        <v>606.39850000000001</v>
      </c>
      <c r="O363">
        <v>5.99</v>
      </c>
      <c r="P363">
        <v>126.126</v>
      </c>
      <c r="Q363" s="2">
        <v>0.38</v>
      </c>
      <c r="R363" t="s">
        <v>96</v>
      </c>
      <c r="S363" t="s">
        <v>59</v>
      </c>
      <c r="T363" t="s">
        <v>836</v>
      </c>
      <c r="U363" t="s">
        <v>105</v>
      </c>
      <c r="V363" t="s">
        <v>76</v>
      </c>
      <c r="W363">
        <v>4288</v>
      </c>
      <c r="X363" s="1">
        <v>40966</v>
      </c>
      <c r="Y363" t="s">
        <v>34</v>
      </c>
      <c r="Z363" t="e" vm="29">
        <v>#VALUE!</v>
      </c>
      <c r="AA363">
        <v>42420</v>
      </c>
      <c r="AB363" t="e" cm="1" vm="2">
        <f t="array" ref="AB363">_FV(Table1[[#This Row],[State]],"Country/region",TRUE)</f>
        <v>#VALUE!</v>
      </c>
    </row>
    <row r="364" spans="1:28" x14ac:dyDescent="0.35">
      <c r="A364" t="s">
        <v>519</v>
      </c>
      <c r="C364" t="s">
        <v>520</v>
      </c>
      <c r="D364" t="s">
        <v>46</v>
      </c>
      <c r="E364">
        <f>YEAR(Table1[[#This Row],[Order Date]])</f>
        <v>2012</v>
      </c>
      <c r="F364">
        <v>1</v>
      </c>
      <c r="G364">
        <f>MONTH(Table1[[#This Row],[Order Date]])</f>
        <v>2</v>
      </c>
      <c r="H364" s="1">
        <v>40965</v>
      </c>
      <c r="I364">
        <v>1059</v>
      </c>
      <c r="J364" t="s">
        <v>58</v>
      </c>
      <c r="K364">
        <v>22</v>
      </c>
      <c r="L364">
        <v>5.34</v>
      </c>
      <c r="M364" s="2">
        <v>0.02</v>
      </c>
      <c r="N364">
        <v>127.33</v>
      </c>
      <c r="O364">
        <v>2.99</v>
      </c>
      <c r="P364">
        <v>5.2954999999999997</v>
      </c>
      <c r="Q364" s="2">
        <v>0.38</v>
      </c>
      <c r="R364" t="s">
        <v>29</v>
      </c>
      <c r="S364" t="s">
        <v>30</v>
      </c>
      <c r="T364" t="s">
        <v>755</v>
      </c>
      <c r="U364" t="s">
        <v>67</v>
      </c>
      <c r="V364" t="s">
        <v>68</v>
      </c>
      <c r="W364">
        <v>169</v>
      </c>
      <c r="X364" s="1">
        <v>40967</v>
      </c>
      <c r="Y364" t="s">
        <v>34</v>
      </c>
      <c r="Z364" t="e" vm="41">
        <v>#VALUE!</v>
      </c>
      <c r="AA364">
        <v>58601</v>
      </c>
      <c r="AB364" t="e" cm="1" vm="2">
        <f t="array" ref="AB364">_FV(Table1[[#This Row],[State]],"Country/region",TRUE)</f>
        <v>#VALUE!</v>
      </c>
    </row>
    <row r="365" spans="1:28" x14ac:dyDescent="0.35">
      <c r="A365" t="s">
        <v>837</v>
      </c>
      <c r="C365" t="s">
        <v>337</v>
      </c>
      <c r="D365" t="s">
        <v>38</v>
      </c>
      <c r="E365">
        <f>YEAR(Table1[[#This Row],[Order Date]])</f>
        <v>2012</v>
      </c>
      <c r="F365">
        <v>1</v>
      </c>
      <c r="G365">
        <f>MONTH(Table1[[#This Row],[Order Date]])</f>
        <v>2</v>
      </c>
      <c r="H365" s="1">
        <v>40965</v>
      </c>
      <c r="I365">
        <v>57890</v>
      </c>
      <c r="J365" t="s">
        <v>58</v>
      </c>
      <c r="K365">
        <v>15</v>
      </c>
      <c r="L365">
        <v>55.48</v>
      </c>
      <c r="M365" s="2">
        <v>0.08</v>
      </c>
      <c r="N365">
        <v>803.04</v>
      </c>
      <c r="O365">
        <v>6.79</v>
      </c>
      <c r="P365">
        <v>282.32</v>
      </c>
      <c r="Q365" s="2">
        <v>0.37</v>
      </c>
      <c r="R365" t="s">
        <v>29</v>
      </c>
      <c r="S365" t="s">
        <v>30</v>
      </c>
      <c r="T365" t="s">
        <v>838</v>
      </c>
      <c r="U365" t="s">
        <v>61</v>
      </c>
      <c r="V365" t="s">
        <v>33</v>
      </c>
      <c r="W365">
        <v>8109</v>
      </c>
      <c r="X365" s="1">
        <v>40967</v>
      </c>
      <c r="Y365" t="s">
        <v>34</v>
      </c>
      <c r="Z365" t="e" vm="17">
        <v>#VALUE!</v>
      </c>
      <c r="AA365">
        <v>6901</v>
      </c>
      <c r="AB365" t="e" cm="1" vm="2">
        <f t="array" ref="AB365">_FV(Table1[[#This Row],[State]],"Country/region",TRUE)</f>
        <v>#VALUE!</v>
      </c>
    </row>
    <row r="366" spans="1:28" x14ac:dyDescent="0.35">
      <c r="A366" t="s">
        <v>831</v>
      </c>
      <c r="C366" t="s">
        <v>832</v>
      </c>
      <c r="D366" t="s">
        <v>57</v>
      </c>
      <c r="E366">
        <f>YEAR(Table1[[#This Row],[Order Date]])</f>
        <v>2012</v>
      </c>
      <c r="F366">
        <v>1</v>
      </c>
      <c r="G366">
        <f>MONTH(Table1[[#This Row],[Order Date]])</f>
        <v>2</v>
      </c>
      <c r="H366" s="1">
        <v>40965</v>
      </c>
      <c r="I366">
        <v>18279</v>
      </c>
      <c r="J366" t="s">
        <v>131</v>
      </c>
      <c r="K366">
        <v>22</v>
      </c>
      <c r="L366">
        <v>8.33</v>
      </c>
      <c r="M366" s="2">
        <v>7.0000000000000007E-2</v>
      </c>
      <c r="N366">
        <v>184.35</v>
      </c>
      <c r="O366">
        <v>1.99</v>
      </c>
      <c r="P366">
        <v>11.95</v>
      </c>
      <c r="Q366" s="2">
        <v>0.52</v>
      </c>
      <c r="R366" t="s">
        <v>96</v>
      </c>
      <c r="S366" t="s">
        <v>139</v>
      </c>
      <c r="T366" t="s">
        <v>819</v>
      </c>
      <c r="U366" t="s">
        <v>102</v>
      </c>
      <c r="V366" t="s">
        <v>52</v>
      </c>
      <c r="W366">
        <v>2516</v>
      </c>
      <c r="X366" s="1">
        <v>40967</v>
      </c>
      <c r="Y366" t="s">
        <v>34</v>
      </c>
      <c r="Z366" t="e" vm="23">
        <v>#VALUE!</v>
      </c>
      <c r="AA366">
        <v>98034</v>
      </c>
      <c r="AB366" t="e" cm="1" vm="2">
        <f t="array" ref="AB366">_FV(Table1[[#This Row],[State]],"Country/region",TRUE)</f>
        <v>#VALUE!</v>
      </c>
    </row>
    <row r="367" spans="1:28" x14ac:dyDescent="0.35">
      <c r="A367" t="s">
        <v>743</v>
      </c>
      <c r="C367" t="s">
        <v>830</v>
      </c>
      <c r="D367" t="s">
        <v>38</v>
      </c>
      <c r="E367">
        <f>YEAR(Table1[[#This Row],[Order Date]])</f>
        <v>2012</v>
      </c>
      <c r="F367">
        <v>1</v>
      </c>
      <c r="G367">
        <f>MONTH(Table1[[#This Row],[Order Date]])</f>
        <v>2</v>
      </c>
      <c r="H367" s="1">
        <v>40965</v>
      </c>
      <c r="I367">
        <v>30215</v>
      </c>
      <c r="J367" t="s">
        <v>131</v>
      </c>
      <c r="K367">
        <v>23</v>
      </c>
      <c r="L367">
        <v>195.99</v>
      </c>
      <c r="M367" s="2">
        <v>0.06</v>
      </c>
      <c r="N367">
        <v>3637.7280000000001</v>
      </c>
      <c r="O367">
        <v>8.99</v>
      </c>
      <c r="P367">
        <v>349.47</v>
      </c>
      <c r="Q367" s="2">
        <v>0.6</v>
      </c>
      <c r="R367" t="s">
        <v>96</v>
      </c>
      <c r="S367" t="s">
        <v>30</v>
      </c>
      <c r="T367" t="s">
        <v>839</v>
      </c>
      <c r="U367" t="s">
        <v>105</v>
      </c>
      <c r="V367" t="s">
        <v>33</v>
      </c>
      <c r="W367">
        <v>4247</v>
      </c>
      <c r="X367" s="1">
        <v>40967</v>
      </c>
      <c r="Y367" t="s">
        <v>34</v>
      </c>
      <c r="Z367" t="e" vm="21">
        <v>#VALUE!</v>
      </c>
      <c r="AA367">
        <v>4210</v>
      </c>
      <c r="AB367" t="e" cm="1" vm="2">
        <f t="array" ref="AB367">_FV(Table1[[#This Row],[State]],"Country/region",TRUE)</f>
        <v>#VALUE!</v>
      </c>
    </row>
    <row r="368" spans="1:28" x14ac:dyDescent="0.35">
      <c r="A368" t="s">
        <v>840</v>
      </c>
      <c r="C368" t="s">
        <v>841</v>
      </c>
      <c r="D368" t="s">
        <v>46</v>
      </c>
      <c r="E368">
        <f>YEAR(Table1[[#This Row],[Order Date]])</f>
        <v>2012</v>
      </c>
      <c r="F368">
        <v>1</v>
      </c>
      <c r="G368">
        <f>MONTH(Table1[[#This Row],[Order Date]])</f>
        <v>2</v>
      </c>
      <c r="H368" s="1">
        <v>40966</v>
      </c>
      <c r="I368">
        <v>51937</v>
      </c>
      <c r="J368" t="s">
        <v>28</v>
      </c>
      <c r="K368">
        <v>39</v>
      </c>
      <c r="L368">
        <v>294.62</v>
      </c>
      <c r="M368" s="2">
        <v>0.05</v>
      </c>
      <c r="N368">
        <v>11613.13</v>
      </c>
      <c r="O368">
        <v>42.52</v>
      </c>
      <c r="P368">
        <v>2816.21</v>
      </c>
      <c r="Q368" s="2">
        <v>0.56999999999999995</v>
      </c>
      <c r="R368" t="s">
        <v>29</v>
      </c>
      <c r="S368" t="s">
        <v>49</v>
      </c>
      <c r="T368" t="s">
        <v>842</v>
      </c>
      <c r="U368" t="s">
        <v>214</v>
      </c>
      <c r="V368" t="s">
        <v>68</v>
      </c>
      <c r="W368">
        <v>7276</v>
      </c>
      <c r="X368" s="1">
        <v>40966</v>
      </c>
      <c r="Y368" t="s">
        <v>53</v>
      </c>
      <c r="Z368" t="e" vm="11">
        <v>#VALUE!</v>
      </c>
      <c r="AA368">
        <v>75150</v>
      </c>
      <c r="AB368" t="e" cm="1" vm="2">
        <f t="array" ref="AB368">_FV(Table1[[#This Row],[State]],"Country/region",TRUE)</f>
        <v>#VALUE!</v>
      </c>
    </row>
    <row r="369" spans="1:28" x14ac:dyDescent="0.35">
      <c r="A369" t="s">
        <v>648</v>
      </c>
      <c r="C369" t="s">
        <v>843</v>
      </c>
      <c r="D369" t="s">
        <v>38</v>
      </c>
      <c r="E369">
        <f>YEAR(Table1[[#This Row],[Order Date]])</f>
        <v>2012</v>
      </c>
      <c r="F369">
        <v>1</v>
      </c>
      <c r="G369">
        <f>MONTH(Table1[[#This Row],[Order Date]])</f>
        <v>2</v>
      </c>
      <c r="H369" s="1">
        <v>40966</v>
      </c>
      <c r="I369">
        <v>6979</v>
      </c>
      <c r="J369" t="s">
        <v>58</v>
      </c>
      <c r="K369">
        <v>28</v>
      </c>
      <c r="L369">
        <v>11.99</v>
      </c>
      <c r="M369" s="2">
        <v>0.03</v>
      </c>
      <c r="N369">
        <v>334.89</v>
      </c>
      <c r="O369">
        <v>5.99</v>
      </c>
      <c r="P369">
        <v>-1.4355</v>
      </c>
      <c r="Q369" s="2">
        <v>0.36</v>
      </c>
      <c r="R369" t="s">
        <v>96</v>
      </c>
      <c r="S369" t="s">
        <v>80</v>
      </c>
      <c r="T369" t="s">
        <v>844</v>
      </c>
      <c r="U369" t="s">
        <v>98</v>
      </c>
      <c r="V369" t="s">
        <v>76</v>
      </c>
      <c r="W369">
        <v>962</v>
      </c>
      <c r="X369" s="1">
        <v>40967</v>
      </c>
      <c r="Y369" t="s">
        <v>34</v>
      </c>
      <c r="Z369" t="e" vm="35">
        <v>#VALUE!</v>
      </c>
      <c r="AA369">
        <v>72209</v>
      </c>
      <c r="AB369" t="e" cm="1" vm="2">
        <f t="array" ref="AB369">_FV(Table1[[#This Row],[State]],"Country/region",TRUE)</f>
        <v>#VALUE!</v>
      </c>
    </row>
    <row r="370" spans="1:28" x14ac:dyDescent="0.35">
      <c r="A370" t="s">
        <v>845</v>
      </c>
      <c r="C370" t="s">
        <v>529</v>
      </c>
      <c r="D370" t="s">
        <v>46</v>
      </c>
      <c r="E370">
        <f>YEAR(Table1[[#This Row],[Order Date]])</f>
        <v>2012</v>
      </c>
      <c r="F370">
        <v>1</v>
      </c>
      <c r="G370">
        <f>MONTH(Table1[[#This Row],[Order Date]])</f>
        <v>2</v>
      </c>
      <c r="H370" s="1">
        <v>40966</v>
      </c>
      <c r="I370">
        <v>14916</v>
      </c>
      <c r="J370" t="s">
        <v>47</v>
      </c>
      <c r="K370">
        <v>16</v>
      </c>
      <c r="L370">
        <v>125.99</v>
      </c>
      <c r="M370" s="2">
        <v>7.0000000000000007E-2</v>
      </c>
      <c r="N370">
        <v>1685.941</v>
      </c>
      <c r="O370">
        <v>8.8000000000000007</v>
      </c>
      <c r="P370">
        <v>21.024000000000001</v>
      </c>
      <c r="Q370" s="2">
        <v>0.59</v>
      </c>
      <c r="R370" t="s">
        <v>96</v>
      </c>
      <c r="S370" t="s">
        <v>30</v>
      </c>
      <c r="T370" t="s">
        <v>846</v>
      </c>
      <c r="U370" t="s">
        <v>105</v>
      </c>
      <c r="V370" t="s">
        <v>52</v>
      </c>
      <c r="W370">
        <v>2086</v>
      </c>
      <c r="X370" s="1">
        <v>40969</v>
      </c>
      <c r="Y370" t="s">
        <v>42</v>
      </c>
      <c r="Z370" t="e" vm="7">
        <v>#VALUE!</v>
      </c>
      <c r="AA370">
        <v>84062</v>
      </c>
      <c r="AB370" t="e" cm="1" vm="2">
        <f t="array" ref="AB370">_FV(Table1[[#This Row],[State]],"Country/region",TRUE)</f>
        <v>#VALUE!</v>
      </c>
    </row>
    <row r="371" spans="1:28" x14ac:dyDescent="0.35">
      <c r="A371" t="s">
        <v>847</v>
      </c>
      <c r="C371" t="s">
        <v>293</v>
      </c>
      <c r="D371" t="s">
        <v>46</v>
      </c>
      <c r="E371">
        <f>YEAR(Table1[[#This Row],[Order Date]])</f>
        <v>2012</v>
      </c>
      <c r="F371">
        <v>1</v>
      </c>
      <c r="G371">
        <f>MONTH(Table1[[#This Row],[Order Date]])</f>
        <v>2</v>
      </c>
      <c r="H371" s="1">
        <v>40966</v>
      </c>
      <c r="I371">
        <v>39846</v>
      </c>
      <c r="J371" t="s">
        <v>47</v>
      </c>
      <c r="K371">
        <v>10</v>
      </c>
      <c r="L371">
        <v>130.97999999999999</v>
      </c>
      <c r="M371" s="2">
        <v>0.06</v>
      </c>
      <c r="N371">
        <v>1372.14</v>
      </c>
      <c r="O371">
        <v>54.74</v>
      </c>
      <c r="P371">
        <v>-340.98</v>
      </c>
      <c r="Q371" s="2">
        <v>0.69</v>
      </c>
      <c r="R371" t="s">
        <v>48</v>
      </c>
      <c r="S371" t="s">
        <v>73</v>
      </c>
      <c r="T371" t="s">
        <v>848</v>
      </c>
      <c r="U371" t="s">
        <v>154</v>
      </c>
      <c r="V371" t="s">
        <v>76</v>
      </c>
      <c r="W371">
        <v>5629</v>
      </c>
      <c r="X371" s="1">
        <v>40974</v>
      </c>
      <c r="Y371" t="s">
        <v>53</v>
      </c>
      <c r="Z371" t="e" vm="29">
        <v>#VALUE!</v>
      </c>
      <c r="AA371">
        <v>40324</v>
      </c>
      <c r="AB371" t="e" cm="1" vm="2">
        <f t="array" ref="AB371">_FV(Table1[[#This Row],[State]],"Country/region",TRUE)</f>
        <v>#VALUE!</v>
      </c>
    </row>
    <row r="372" spans="1:28" x14ac:dyDescent="0.35">
      <c r="A372" t="s">
        <v>849</v>
      </c>
      <c r="C372" t="s">
        <v>293</v>
      </c>
      <c r="D372" t="s">
        <v>46</v>
      </c>
      <c r="E372">
        <f>YEAR(Table1[[#This Row],[Order Date]])</f>
        <v>2012</v>
      </c>
      <c r="F372">
        <v>1</v>
      </c>
      <c r="G372">
        <f>MONTH(Table1[[#This Row],[Order Date]])</f>
        <v>2</v>
      </c>
      <c r="H372" s="1">
        <v>40966</v>
      </c>
      <c r="I372">
        <v>39846</v>
      </c>
      <c r="J372" t="s">
        <v>47</v>
      </c>
      <c r="K372">
        <v>14</v>
      </c>
      <c r="L372">
        <v>4.9800000000000004</v>
      </c>
      <c r="M372" s="2">
        <v>0.06</v>
      </c>
      <c r="N372">
        <v>71.47</v>
      </c>
      <c r="O372">
        <v>4.62</v>
      </c>
      <c r="P372">
        <v>-62.73</v>
      </c>
      <c r="Q372" s="2">
        <v>0.64</v>
      </c>
      <c r="R372" t="s">
        <v>96</v>
      </c>
      <c r="S372" t="s">
        <v>139</v>
      </c>
      <c r="T372" t="s">
        <v>751</v>
      </c>
      <c r="U372" t="s">
        <v>102</v>
      </c>
      <c r="V372" t="s">
        <v>68</v>
      </c>
      <c r="W372">
        <v>5628</v>
      </c>
      <c r="X372" s="1">
        <v>40974</v>
      </c>
      <c r="Y372" t="s">
        <v>34</v>
      </c>
      <c r="Z372" t="e" vm="16">
        <v>#VALUE!</v>
      </c>
      <c r="AA372">
        <v>60423</v>
      </c>
      <c r="AB372" t="e" cm="1" vm="2">
        <f t="array" ref="AB372">_FV(Table1[[#This Row],[State]],"Country/region",TRUE)</f>
        <v>#VALUE!</v>
      </c>
    </row>
    <row r="373" spans="1:28" x14ac:dyDescent="0.35">
      <c r="A373" t="s">
        <v>850</v>
      </c>
      <c r="C373" t="s">
        <v>851</v>
      </c>
      <c r="D373" t="s">
        <v>46</v>
      </c>
      <c r="E373">
        <f>YEAR(Table1[[#This Row],[Order Date]])</f>
        <v>2012</v>
      </c>
      <c r="F373">
        <v>1</v>
      </c>
      <c r="G373">
        <f>MONTH(Table1[[#This Row],[Order Date]])</f>
        <v>2</v>
      </c>
      <c r="H373" s="1">
        <v>40967</v>
      </c>
      <c r="I373">
        <v>41888</v>
      </c>
      <c r="J373" t="s">
        <v>47</v>
      </c>
      <c r="K373">
        <v>29</v>
      </c>
      <c r="L373">
        <v>125.99</v>
      </c>
      <c r="M373" s="2">
        <v>0.1</v>
      </c>
      <c r="N373">
        <v>2823.0369999999998</v>
      </c>
      <c r="O373">
        <v>4.2</v>
      </c>
      <c r="P373">
        <v>372.40199999999999</v>
      </c>
      <c r="Q373" s="2">
        <v>0.59</v>
      </c>
      <c r="R373" t="s">
        <v>96</v>
      </c>
      <c r="S373" t="s">
        <v>30</v>
      </c>
      <c r="T373" t="s">
        <v>852</v>
      </c>
      <c r="U373" t="s">
        <v>105</v>
      </c>
      <c r="V373" t="s">
        <v>52</v>
      </c>
      <c r="W373">
        <v>5908</v>
      </c>
      <c r="X373" s="1">
        <v>40967</v>
      </c>
      <c r="Y373" t="s">
        <v>34</v>
      </c>
      <c r="Z373" t="e" vm="4">
        <v>#VALUE!</v>
      </c>
      <c r="AA373">
        <v>93010</v>
      </c>
      <c r="AB373" t="e" cm="1" vm="2">
        <f t="array" ref="AB373">_FV(Table1[[#This Row],[State]],"Country/region",TRUE)</f>
        <v>#VALUE!</v>
      </c>
    </row>
    <row r="374" spans="1:28" x14ac:dyDescent="0.35">
      <c r="A374" t="s">
        <v>853</v>
      </c>
      <c r="C374" t="s">
        <v>854</v>
      </c>
      <c r="D374" t="s">
        <v>57</v>
      </c>
      <c r="E374">
        <f>YEAR(Table1[[#This Row],[Order Date]])</f>
        <v>2012</v>
      </c>
      <c r="F374">
        <v>1</v>
      </c>
      <c r="G374">
        <f>MONTH(Table1[[#This Row],[Order Date]])</f>
        <v>2</v>
      </c>
      <c r="H374" s="1">
        <v>40967</v>
      </c>
      <c r="I374">
        <v>57958</v>
      </c>
      <c r="J374" t="s">
        <v>58</v>
      </c>
      <c r="K374">
        <v>46</v>
      </c>
      <c r="L374">
        <v>30.98</v>
      </c>
      <c r="M374" s="2">
        <v>7.0000000000000007E-2</v>
      </c>
      <c r="N374">
        <v>1419.83</v>
      </c>
      <c r="O374">
        <v>8.74</v>
      </c>
      <c r="P374">
        <v>385.8</v>
      </c>
      <c r="Q374" s="2">
        <v>0.4</v>
      </c>
      <c r="R374" t="s">
        <v>29</v>
      </c>
      <c r="S374" t="s">
        <v>30</v>
      </c>
      <c r="T374" t="s">
        <v>855</v>
      </c>
      <c r="U374" t="s">
        <v>61</v>
      </c>
      <c r="V374" t="s">
        <v>76</v>
      </c>
      <c r="W374">
        <v>8115</v>
      </c>
      <c r="X374" s="1">
        <v>40969</v>
      </c>
      <c r="Y374" t="s">
        <v>42</v>
      </c>
      <c r="Z374" t="e" vm="14">
        <v>#VALUE!</v>
      </c>
      <c r="AA374">
        <v>33334</v>
      </c>
      <c r="AB374" t="e" cm="1" vm="2">
        <f t="array" ref="AB374">_FV(Table1[[#This Row],[State]],"Country/region",TRUE)</f>
        <v>#VALUE!</v>
      </c>
    </row>
    <row r="375" spans="1:28" x14ac:dyDescent="0.35">
      <c r="A375" t="s">
        <v>850</v>
      </c>
      <c r="C375" t="s">
        <v>851</v>
      </c>
      <c r="D375" t="s">
        <v>46</v>
      </c>
      <c r="E375">
        <f>YEAR(Table1[[#This Row],[Order Date]])</f>
        <v>2012</v>
      </c>
      <c r="F375">
        <v>1</v>
      </c>
      <c r="G375">
        <f>MONTH(Table1[[#This Row],[Order Date]])</f>
        <v>2</v>
      </c>
      <c r="H375" s="1">
        <v>40967</v>
      </c>
      <c r="I375">
        <v>41888</v>
      </c>
      <c r="J375" t="s">
        <v>47</v>
      </c>
      <c r="K375">
        <v>23</v>
      </c>
      <c r="L375">
        <v>8.32</v>
      </c>
      <c r="M375" s="2">
        <v>0.08</v>
      </c>
      <c r="N375">
        <v>187.8</v>
      </c>
      <c r="O375">
        <v>2.38</v>
      </c>
      <c r="P375">
        <v>-41.83</v>
      </c>
      <c r="Q375" s="2">
        <v>0.74</v>
      </c>
      <c r="R375" t="s">
        <v>96</v>
      </c>
      <c r="S375" t="s">
        <v>139</v>
      </c>
      <c r="T375" t="s">
        <v>856</v>
      </c>
      <c r="U375" t="s">
        <v>102</v>
      </c>
      <c r="V375" t="s">
        <v>52</v>
      </c>
      <c r="W375">
        <v>5907</v>
      </c>
      <c r="X375" s="1">
        <v>40972</v>
      </c>
      <c r="Y375" t="s">
        <v>42</v>
      </c>
      <c r="Z375" t="e" vm="4">
        <v>#VALUE!</v>
      </c>
      <c r="AA375">
        <v>93010</v>
      </c>
      <c r="AB375" t="e" cm="1" vm="2">
        <f t="array" ref="AB375">_FV(Table1[[#This Row],[State]],"Country/region",TRUE)</f>
        <v>#VALUE!</v>
      </c>
    </row>
    <row r="376" spans="1:28" x14ac:dyDescent="0.35">
      <c r="A376" t="s">
        <v>850</v>
      </c>
      <c r="C376" t="s">
        <v>851</v>
      </c>
      <c r="D376" t="s">
        <v>46</v>
      </c>
      <c r="E376">
        <f>YEAR(Table1[[#This Row],[Order Date]])</f>
        <v>2012</v>
      </c>
      <c r="F376">
        <v>1</v>
      </c>
      <c r="G376">
        <f>MONTH(Table1[[#This Row],[Order Date]])</f>
        <v>2</v>
      </c>
      <c r="H376" s="1">
        <v>40967</v>
      </c>
      <c r="I376">
        <v>41888</v>
      </c>
      <c r="J376" t="s">
        <v>47</v>
      </c>
      <c r="K376">
        <v>18</v>
      </c>
      <c r="L376">
        <v>120.98</v>
      </c>
      <c r="M376" s="2">
        <v>0.1</v>
      </c>
      <c r="N376">
        <v>1979.47</v>
      </c>
      <c r="O376">
        <v>9.07</v>
      </c>
      <c r="P376">
        <v>690.26800000000003</v>
      </c>
      <c r="Q376" s="2">
        <v>0.35</v>
      </c>
      <c r="R376" t="s">
        <v>29</v>
      </c>
      <c r="S376" t="s">
        <v>30</v>
      </c>
      <c r="T376" t="s">
        <v>857</v>
      </c>
      <c r="U376" t="s">
        <v>67</v>
      </c>
      <c r="V376" t="s">
        <v>52</v>
      </c>
      <c r="W376">
        <v>5906</v>
      </c>
      <c r="X376" s="1">
        <v>40977</v>
      </c>
      <c r="Y376" t="s">
        <v>34</v>
      </c>
      <c r="Z376" t="e" vm="4">
        <v>#VALUE!</v>
      </c>
      <c r="AA376">
        <v>93010</v>
      </c>
      <c r="AB376" t="e" cm="1" vm="2">
        <f t="array" ref="AB376">_FV(Table1[[#This Row],[State]],"Country/region",TRUE)</f>
        <v>#VALUE!</v>
      </c>
    </row>
    <row r="377" spans="1:28" x14ac:dyDescent="0.35">
      <c r="A377" t="s">
        <v>858</v>
      </c>
      <c r="C377" t="s">
        <v>859</v>
      </c>
      <c r="D377" t="s">
        <v>46</v>
      </c>
      <c r="E377">
        <f>YEAR(Table1[[#This Row],[Order Date]])</f>
        <v>2012</v>
      </c>
      <c r="F377">
        <v>1</v>
      </c>
      <c r="G377">
        <f>MONTH(Table1[[#This Row],[Order Date]])</f>
        <v>3</v>
      </c>
      <c r="H377" s="1">
        <v>40969</v>
      </c>
      <c r="I377">
        <v>19042</v>
      </c>
      <c r="J377" t="s">
        <v>58</v>
      </c>
      <c r="K377">
        <v>8</v>
      </c>
      <c r="L377">
        <v>40.98</v>
      </c>
      <c r="M377" s="2">
        <v>7.0000000000000007E-2</v>
      </c>
      <c r="N377">
        <v>327.61</v>
      </c>
      <c r="O377">
        <v>7.47</v>
      </c>
      <c r="P377">
        <v>54.901499999999999</v>
      </c>
      <c r="Q377" s="2">
        <v>0.37</v>
      </c>
      <c r="R377" t="s">
        <v>29</v>
      </c>
      <c r="S377" t="s">
        <v>30</v>
      </c>
      <c r="T377" t="s">
        <v>828</v>
      </c>
      <c r="U377" t="s">
        <v>67</v>
      </c>
      <c r="V377" t="s">
        <v>68</v>
      </c>
      <c r="W377">
        <v>2628</v>
      </c>
      <c r="X377" s="1">
        <v>40970</v>
      </c>
      <c r="Y377" t="s">
        <v>34</v>
      </c>
      <c r="Z377" t="e" vm="38">
        <v>#VALUE!</v>
      </c>
      <c r="AA377">
        <v>46324</v>
      </c>
      <c r="AB377" t="e" cm="1" vm="2">
        <f t="array" ref="AB377">_FV(Table1[[#This Row],[State]],"Country/region",TRUE)</f>
        <v>#VALUE!</v>
      </c>
    </row>
    <row r="378" spans="1:28" x14ac:dyDescent="0.35">
      <c r="A378" t="s">
        <v>860</v>
      </c>
      <c r="C378" t="s">
        <v>841</v>
      </c>
      <c r="D378" t="s">
        <v>46</v>
      </c>
      <c r="E378">
        <f>YEAR(Table1[[#This Row],[Order Date]])</f>
        <v>2012</v>
      </c>
      <c r="F378">
        <v>1</v>
      </c>
      <c r="G378">
        <f>MONTH(Table1[[#This Row],[Order Date]])</f>
        <v>3</v>
      </c>
      <c r="H378" s="1">
        <v>40969</v>
      </c>
      <c r="I378">
        <v>8258</v>
      </c>
      <c r="J378" t="s">
        <v>28</v>
      </c>
      <c r="K378">
        <v>37</v>
      </c>
      <c r="L378">
        <v>11.34</v>
      </c>
      <c r="M378" s="2">
        <v>0.02</v>
      </c>
      <c r="N378">
        <v>434.77</v>
      </c>
      <c r="O378">
        <v>11.25</v>
      </c>
      <c r="P378">
        <v>-155.21</v>
      </c>
      <c r="Q378" s="2">
        <v>0.36</v>
      </c>
      <c r="R378" t="s">
        <v>29</v>
      </c>
      <c r="S378" t="s">
        <v>30</v>
      </c>
      <c r="T378" t="s">
        <v>861</v>
      </c>
      <c r="U378" t="s">
        <v>61</v>
      </c>
      <c r="V378" t="s">
        <v>68</v>
      </c>
      <c r="W378">
        <v>1130</v>
      </c>
      <c r="X378" s="1">
        <v>40970</v>
      </c>
      <c r="Y378" t="s">
        <v>34</v>
      </c>
      <c r="Z378" t="e" vm="11">
        <v>#VALUE!</v>
      </c>
      <c r="AA378">
        <v>76063</v>
      </c>
      <c r="AB378" t="e" cm="1" vm="2">
        <f t="array" ref="AB378">_FV(Table1[[#This Row],[State]],"Country/region",TRUE)</f>
        <v>#VALUE!</v>
      </c>
    </row>
    <row r="379" spans="1:28" x14ac:dyDescent="0.35">
      <c r="A379" t="s">
        <v>862</v>
      </c>
      <c r="C379" t="s">
        <v>863</v>
      </c>
      <c r="D379" t="s">
        <v>38</v>
      </c>
      <c r="E379">
        <f>YEAR(Table1[[#This Row],[Order Date]])</f>
        <v>2012</v>
      </c>
      <c r="F379">
        <v>1</v>
      </c>
      <c r="G379">
        <f>MONTH(Table1[[#This Row],[Order Date]])</f>
        <v>3</v>
      </c>
      <c r="H379" s="1">
        <v>40969</v>
      </c>
      <c r="I379">
        <v>22851</v>
      </c>
      <c r="J379" t="s">
        <v>58</v>
      </c>
      <c r="K379">
        <v>38</v>
      </c>
      <c r="L379">
        <v>45.99</v>
      </c>
      <c r="M379" s="2">
        <v>0.06</v>
      </c>
      <c r="N379">
        <v>1409.0875000000001</v>
      </c>
      <c r="O379">
        <v>4.99</v>
      </c>
      <c r="P379">
        <v>233.559</v>
      </c>
      <c r="Q379" s="2">
        <v>0.56000000000000005</v>
      </c>
      <c r="R379" t="s">
        <v>96</v>
      </c>
      <c r="S379" t="s">
        <v>30</v>
      </c>
      <c r="T379" t="s">
        <v>864</v>
      </c>
      <c r="U379" t="s">
        <v>105</v>
      </c>
      <c r="V379" t="s">
        <v>76</v>
      </c>
      <c r="W379">
        <v>3186</v>
      </c>
      <c r="X379" s="1">
        <v>40970</v>
      </c>
      <c r="Y379" t="s">
        <v>42</v>
      </c>
      <c r="Z379" t="e" vm="35">
        <v>#VALUE!</v>
      </c>
      <c r="AA379">
        <v>72022</v>
      </c>
      <c r="AB379" t="e" cm="1" vm="2">
        <f t="array" ref="AB379">_FV(Table1[[#This Row],[State]],"Country/region",TRUE)</f>
        <v>#VALUE!</v>
      </c>
    </row>
    <row r="380" spans="1:28" x14ac:dyDescent="0.35">
      <c r="A380" t="s">
        <v>862</v>
      </c>
      <c r="C380" t="s">
        <v>863</v>
      </c>
      <c r="D380" t="s">
        <v>38</v>
      </c>
      <c r="E380">
        <f>YEAR(Table1[[#This Row],[Order Date]])</f>
        <v>2012</v>
      </c>
      <c r="F380">
        <v>1</v>
      </c>
      <c r="G380">
        <f>MONTH(Table1[[#This Row],[Order Date]])</f>
        <v>3</v>
      </c>
      <c r="H380" s="1">
        <v>40969</v>
      </c>
      <c r="I380">
        <v>22851</v>
      </c>
      <c r="J380" t="s">
        <v>58</v>
      </c>
      <c r="K380">
        <v>25</v>
      </c>
      <c r="L380">
        <v>28.48</v>
      </c>
      <c r="M380" s="2">
        <v>0.09</v>
      </c>
      <c r="N380">
        <v>667.36</v>
      </c>
      <c r="O380">
        <v>1.99</v>
      </c>
      <c r="P380">
        <v>218.89</v>
      </c>
      <c r="Q380" s="2">
        <v>0.4</v>
      </c>
      <c r="R380" t="s">
        <v>96</v>
      </c>
      <c r="S380" t="s">
        <v>139</v>
      </c>
      <c r="T380" t="s">
        <v>140</v>
      </c>
      <c r="U380" t="s">
        <v>102</v>
      </c>
      <c r="V380" t="s">
        <v>76</v>
      </c>
      <c r="W380">
        <v>3184</v>
      </c>
      <c r="X380" s="1">
        <v>40970</v>
      </c>
      <c r="Y380" t="s">
        <v>34</v>
      </c>
      <c r="Z380" t="e" vm="35">
        <v>#VALUE!</v>
      </c>
      <c r="AA380">
        <v>72022</v>
      </c>
      <c r="AB380" t="e" cm="1" vm="2">
        <f t="array" ref="AB380">_FV(Table1[[#This Row],[State]],"Country/region",TRUE)</f>
        <v>#VALUE!</v>
      </c>
    </row>
    <row r="381" spans="1:28" x14ac:dyDescent="0.35">
      <c r="A381" t="s">
        <v>862</v>
      </c>
      <c r="C381" t="s">
        <v>863</v>
      </c>
      <c r="D381" t="s">
        <v>38</v>
      </c>
      <c r="E381">
        <f>YEAR(Table1[[#This Row],[Order Date]])</f>
        <v>2012</v>
      </c>
      <c r="F381">
        <v>1</v>
      </c>
      <c r="G381">
        <f>MONTH(Table1[[#This Row],[Order Date]])</f>
        <v>3</v>
      </c>
      <c r="H381" s="1">
        <v>40969</v>
      </c>
      <c r="I381">
        <v>22851</v>
      </c>
      <c r="J381" t="s">
        <v>58</v>
      </c>
      <c r="K381">
        <v>13</v>
      </c>
      <c r="L381">
        <v>2.08</v>
      </c>
      <c r="M381" s="2">
        <v>0</v>
      </c>
      <c r="N381">
        <v>32.369999999999997</v>
      </c>
      <c r="O381">
        <v>5.33</v>
      </c>
      <c r="P381">
        <v>-48.55</v>
      </c>
      <c r="Q381" s="2">
        <v>0.43</v>
      </c>
      <c r="R381" t="s">
        <v>48</v>
      </c>
      <c r="S381" t="s">
        <v>30</v>
      </c>
      <c r="T381" t="s">
        <v>311</v>
      </c>
      <c r="U381" t="s">
        <v>82</v>
      </c>
      <c r="V381" t="s">
        <v>76</v>
      </c>
      <c r="W381">
        <v>3185</v>
      </c>
      <c r="X381" s="1">
        <v>40971</v>
      </c>
      <c r="Y381" t="s">
        <v>34</v>
      </c>
      <c r="Z381" t="e" vm="35">
        <v>#VALUE!</v>
      </c>
      <c r="AA381">
        <v>72022</v>
      </c>
      <c r="AB381" t="e" cm="1" vm="2">
        <f t="array" ref="AB381">_FV(Table1[[#This Row],[State]],"Country/region",TRUE)</f>
        <v>#VALUE!</v>
      </c>
    </row>
    <row r="382" spans="1:28" x14ac:dyDescent="0.35">
      <c r="A382" t="s">
        <v>865</v>
      </c>
      <c r="C382" t="s">
        <v>866</v>
      </c>
      <c r="D382" t="s">
        <v>38</v>
      </c>
      <c r="E382">
        <f>YEAR(Table1[[#This Row],[Order Date]])</f>
        <v>2012</v>
      </c>
      <c r="F382">
        <v>1</v>
      </c>
      <c r="G382">
        <f>MONTH(Table1[[#This Row],[Order Date]])</f>
        <v>3</v>
      </c>
      <c r="H382" s="1">
        <v>40969</v>
      </c>
      <c r="I382">
        <v>11302</v>
      </c>
      <c r="J382" t="s">
        <v>47</v>
      </c>
      <c r="K382">
        <v>10</v>
      </c>
      <c r="L382">
        <v>90.97</v>
      </c>
      <c r="M382" s="2">
        <v>0.09</v>
      </c>
      <c r="N382">
        <v>866.66</v>
      </c>
      <c r="O382">
        <v>14</v>
      </c>
      <c r="P382">
        <v>35.29</v>
      </c>
      <c r="Q382" s="2">
        <v>0.36</v>
      </c>
      <c r="R382" t="s">
        <v>96</v>
      </c>
      <c r="S382" t="s">
        <v>49</v>
      </c>
      <c r="T382" t="s">
        <v>867</v>
      </c>
      <c r="U382" t="s">
        <v>98</v>
      </c>
      <c r="V382" t="s">
        <v>68</v>
      </c>
      <c r="W382">
        <v>1566</v>
      </c>
      <c r="X382" s="1">
        <v>40971</v>
      </c>
      <c r="Y382" t="s">
        <v>53</v>
      </c>
      <c r="Z382" t="e" vm="25">
        <v>#VALUE!</v>
      </c>
      <c r="AA382">
        <v>53150</v>
      </c>
      <c r="AB382" t="e" cm="1" vm="2">
        <f t="array" ref="AB382">_FV(Table1[[#This Row],[State]],"Country/region",TRUE)</f>
        <v>#VALUE!</v>
      </c>
    </row>
    <row r="383" spans="1:28" x14ac:dyDescent="0.35">
      <c r="A383" t="s">
        <v>868</v>
      </c>
      <c r="C383" t="s">
        <v>462</v>
      </c>
      <c r="D383" t="s">
        <v>46</v>
      </c>
      <c r="E383">
        <f>YEAR(Table1[[#This Row],[Order Date]])</f>
        <v>2012</v>
      </c>
      <c r="F383">
        <v>1</v>
      </c>
      <c r="G383">
        <f>MONTH(Table1[[#This Row],[Order Date]])</f>
        <v>3</v>
      </c>
      <c r="H383" s="1">
        <v>40969</v>
      </c>
      <c r="I383">
        <v>22917</v>
      </c>
      <c r="J383" t="s">
        <v>131</v>
      </c>
      <c r="K383">
        <v>1</v>
      </c>
      <c r="L383">
        <v>3499.99</v>
      </c>
      <c r="M383" s="2">
        <v>0.06</v>
      </c>
      <c r="N383">
        <v>3550.28</v>
      </c>
      <c r="O383">
        <v>24.49</v>
      </c>
      <c r="P383">
        <v>-11769.17</v>
      </c>
      <c r="Q383" s="2">
        <v>0.37</v>
      </c>
      <c r="R383" t="s">
        <v>96</v>
      </c>
      <c r="S383" t="s">
        <v>40</v>
      </c>
      <c r="T383" t="s">
        <v>869</v>
      </c>
      <c r="U383" t="s">
        <v>192</v>
      </c>
      <c r="V383" t="s">
        <v>76</v>
      </c>
      <c r="W383">
        <v>3198</v>
      </c>
      <c r="X383" s="1">
        <v>40972</v>
      </c>
      <c r="Y383" t="s">
        <v>42</v>
      </c>
      <c r="Z383" t="e" vm="6">
        <v>#VALUE!</v>
      </c>
      <c r="AA383">
        <v>35244</v>
      </c>
      <c r="AB383" t="e" cm="1" vm="2">
        <f t="array" ref="AB383">_FV(Table1[[#This Row],[State]],"Country/region",TRUE)</f>
        <v>#VALUE!</v>
      </c>
    </row>
    <row r="384" spans="1:28" x14ac:dyDescent="0.35">
      <c r="A384" t="s">
        <v>870</v>
      </c>
      <c r="C384" t="s">
        <v>871</v>
      </c>
      <c r="D384" t="s">
        <v>27</v>
      </c>
      <c r="E384">
        <f>YEAR(Table1[[#This Row],[Order Date]])</f>
        <v>2012</v>
      </c>
      <c r="F384">
        <v>1</v>
      </c>
      <c r="G384">
        <f>MONTH(Table1[[#This Row],[Order Date]])</f>
        <v>3</v>
      </c>
      <c r="H384" s="1">
        <v>40970</v>
      </c>
      <c r="I384">
        <v>21703</v>
      </c>
      <c r="J384" t="s">
        <v>39</v>
      </c>
      <c r="K384">
        <v>15</v>
      </c>
      <c r="L384">
        <v>175.99</v>
      </c>
      <c r="M384" s="2">
        <v>0.02</v>
      </c>
      <c r="N384">
        <v>2211.7339999999999</v>
      </c>
      <c r="O384">
        <v>4.99</v>
      </c>
      <c r="P384">
        <v>80.757000000000005</v>
      </c>
      <c r="Q384" s="2">
        <v>0.59</v>
      </c>
      <c r="R384" t="s">
        <v>96</v>
      </c>
      <c r="S384" t="s">
        <v>30</v>
      </c>
      <c r="T384">
        <v>5165</v>
      </c>
      <c r="U384" t="s">
        <v>105</v>
      </c>
      <c r="V384" t="s">
        <v>76</v>
      </c>
      <c r="W384">
        <v>3019</v>
      </c>
      <c r="X384" s="1">
        <v>40970</v>
      </c>
      <c r="Y384" t="s">
        <v>42</v>
      </c>
      <c r="Z384" t="e" vm="18">
        <v>#VALUE!</v>
      </c>
      <c r="AA384">
        <v>24153</v>
      </c>
      <c r="AB384" t="e" cm="1" vm="2">
        <f t="array" ref="AB384">_FV(Table1[[#This Row],[State]],"Country/region",TRUE)</f>
        <v>#VALUE!</v>
      </c>
    </row>
    <row r="385" spans="1:28" x14ac:dyDescent="0.35">
      <c r="A385" t="s">
        <v>872</v>
      </c>
      <c r="C385" t="s">
        <v>284</v>
      </c>
      <c r="D385" t="s">
        <v>46</v>
      </c>
      <c r="E385">
        <f>YEAR(Table1[[#This Row],[Order Date]])</f>
        <v>2012</v>
      </c>
      <c r="F385">
        <v>1</v>
      </c>
      <c r="G385">
        <f>MONTH(Table1[[#This Row],[Order Date]])</f>
        <v>3</v>
      </c>
      <c r="H385" s="1">
        <v>40970</v>
      </c>
      <c r="I385">
        <v>41153</v>
      </c>
      <c r="J385" t="s">
        <v>131</v>
      </c>
      <c r="K385">
        <v>29</v>
      </c>
      <c r="L385">
        <v>30.73</v>
      </c>
      <c r="M385" s="2">
        <v>0.1</v>
      </c>
      <c r="N385">
        <v>862.2</v>
      </c>
      <c r="O385">
        <v>4</v>
      </c>
      <c r="P385">
        <v>-45.1</v>
      </c>
      <c r="Q385" s="2">
        <v>0.75</v>
      </c>
      <c r="R385" t="s">
        <v>96</v>
      </c>
      <c r="S385" t="s">
        <v>30</v>
      </c>
      <c r="T385" t="s">
        <v>873</v>
      </c>
      <c r="U385" t="s">
        <v>102</v>
      </c>
      <c r="V385" t="s">
        <v>68</v>
      </c>
      <c r="W385">
        <v>5802</v>
      </c>
      <c r="X385" s="1">
        <v>40971</v>
      </c>
      <c r="Y385" t="s">
        <v>34</v>
      </c>
      <c r="Z385" t="e" vm="16">
        <v>#VALUE!</v>
      </c>
      <c r="AA385">
        <v>60107</v>
      </c>
      <c r="AB385" t="e" cm="1" vm="2">
        <f t="array" ref="AB385">_FV(Table1[[#This Row],[State]],"Country/region",TRUE)</f>
        <v>#VALUE!</v>
      </c>
    </row>
    <row r="386" spans="1:28" x14ac:dyDescent="0.35">
      <c r="A386" t="s">
        <v>874</v>
      </c>
      <c r="C386" t="s">
        <v>875</v>
      </c>
      <c r="D386" t="s">
        <v>27</v>
      </c>
      <c r="E386">
        <f>YEAR(Table1[[#This Row],[Order Date]])</f>
        <v>2012</v>
      </c>
      <c r="F386">
        <v>1</v>
      </c>
      <c r="G386">
        <f>MONTH(Table1[[#This Row],[Order Date]])</f>
        <v>3</v>
      </c>
      <c r="H386" s="1">
        <v>40970</v>
      </c>
      <c r="I386">
        <v>46021</v>
      </c>
      <c r="J386" t="s">
        <v>28</v>
      </c>
      <c r="K386">
        <v>1</v>
      </c>
      <c r="L386">
        <v>170.98</v>
      </c>
      <c r="M386" s="2">
        <v>0.08</v>
      </c>
      <c r="N386">
        <v>199.48</v>
      </c>
      <c r="O386">
        <v>35.89</v>
      </c>
      <c r="P386">
        <v>-120.24</v>
      </c>
      <c r="Q386" s="2">
        <v>0.66</v>
      </c>
      <c r="R386" t="s">
        <v>48</v>
      </c>
      <c r="S386" t="s">
        <v>73</v>
      </c>
      <c r="T386" t="s">
        <v>876</v>
      </c>
      <c r="U386" t="s">
        <v>154</v>
      </c>
      <c r="V386" t="s">
        <v>76</v>
      </c>
      <c r="W386">
        <v>6464</v>
      </c>
      <c r="X386" s="1">
        <v>40972</v>
      </c>
      <c r="Y386" t="s">
        <v>53</v>
      </c>
      <c r="Z386" t="e" vm="14">
        <v>#VALUE!</v>
      </c>
      <c r="AA386">
        <v>33569</v>
      </c>
      <c r="AB386" t="e" cm="1" vm="2">
        <f t="array" ref="AB386">_FV(Table1[[#This Row],[State]],"Country/region",TRUE)</f>
        <v>#VALUE!</v>
      </c>
    </row>
    <row r="387" spans="1:28" x14ac:dyDescent="0.35">
      <c r="A387" t="s">
        <v>870</v>
      </c>
      <c r="C387" t="s">
        <v>871</v>
      </c>
      <c r="D387" t="s">
        <v>27</v>
      </c>
      <c r="E387">
        <f>YEAR(Table1[[#This Row],[Order Date]])</f>
        <v>2012</v>
      </c>
      <c r="F387">
        <v>1</v>
      </c>
      <c r="G387">
        <f>MONTH(Table1[[#This Row],[Order Date]])</f>
        <v>3</v>
      </c>
      <c r="H387" s="1">
        <v>40970</v>
      </c>
      <c r="I387">
        <v>21703</v>
      </c>
      <c r="J387" t="s">
        <v>39</v>
      </c>
      <c r="K387">
        <v>20</v>
      </c>
      <c r="L387">
        <v>92.23</v>
      </c>
      <c r="M387" s="2">
        <v>0.03</v>
      </c>
      <c r="N387">
        <v>1846.76</v>
      </c>
      <c r="O387">
        <v>39.61</v>
      </c>
      <c r="P387">
        <v>3.14</v>
      </c>
      <c r="Q387" s="2">
        <v>0.67</v>
      </c>
      <c r="R387" t="s">
        <v>48</v>
      </c>
      <c r="S387" t="s">
        <v>80</v>
      </c>
      <c r="T387" t="s">
        <v>468</v>
      </c>
      <c r="U387" t="s">
        <v>82</v>
      </c>
      <c r="V387" t="s">
        <v>76</v>
      </c>
      <c r="W387">
        <v>3018</v>
      </c>
      <c r="X387" s="1">
        <v>40972</v>
      </c>
      <c r="Y387" t="s">
        <v>34</v>
      </c>
      <c r="Z387" t="e" vm="18">
        <v>#VALUE!</v>
      </c>
      <c r="AA387">
        <v>24153</v>
      </c>
      <c r="AB387" t="e" cm="1" vm="2">
        <f t="array" ref="AB387">_FV(Table1[[#This Row],[State]],"Country/region",TRUE)</f>
        <v>#VALUE!</v>
      </c>
    </row>
    <row r="388" spans="1:28" x14ac:dyDescent="0.35">
      <c r="A388" t="s">
        <v>870</v>
      </c>
      <c r="C388" t="s">
        <v>871</v>
      </c>
      <c r="D388" t="s">
        <v>27</v>
      </c>
      <c r="E388">
        <f>YEAR(Table1[[#This Row],[Order Date]])</f>
        <v>2012</v>
      </c>
      <c r="F388">
        <v>1</v>
      </c>
      <c r="G388">
        <f>MONTH(Table1[[#This Row],[Order Date]])</f>
        <v>3</v>
      </c>
      <c r="H388" s="1">
        <v>40970</v>
      </c>
      <c r="I388">
        <v>21703</v>
      </c>
      <c r="J388" t="s">
        <v>39</v>
      </c>
      <c r="K388">
        <v>3</v>
      </c>
      <c r="L388">
        <v>3.69</v>
      </c>
      <c r="M388" s="2">
        <v>0</v>
      </c>
      <c r="N388">
        <v>12.01</v>
      </c>
      <c r="O388">
        <v>0.5</v>
      </c>
      <c r="P388">
        <v>-1.08</v>
      </c>
      <c r="Q388" s="2">
        <v>0.38</v>
      </c>
      <c r="R388" t="s">
        <v>29</v>
      </c>
      <c r="S388" t="s">
        <v>30</v>
      </c>
      <c r="T388" t="s">
        <v>877</v>
      </c>
      <c r="U388" t="s">
        <v>210</v>
      </c>
      <c r="V388" t="s">
        <v>76</v>
      </c>
      <c r="W388">
        <v>3017</v>
      </c>
      <c r="X388" s="1">
        <v>40972</v>
      </c>
      <c r="Y388" t="s">
        <v>34</v>
      </c>
      <c r="Z388" t="e" vm="18">
        <v>#VALUE!</v>
      </c>
      <c r="AA388">
        <v>24153</v>
      </c>
      <c r="AB388" t="e" cm="1" vm="2">
        <f t="array" ref="AB388">_FV(Table1[[#This Row],[State]],"Country/region",TRUE)</f>
        <v>#VALUE!</v>
      </c>
    </row>
    <row r="389" spans="1:28" x14ac:dyDescent="0.35">
      <c r="A389" t="s">
        <v>878</v>
      </c>
      <c r="C389" t="s">
        <v>879</v>
      </c>
      <c r="D389" t="s">
        <v>57</v>
      </c>
      <c r="E389">
        <f>YEAR(Table1[[#This Row],[Order Date]])</f>
        <v>2012</v>
      </c>
      <c r="F389">
        <v>1</v>
      </c>
      <c r="G389">
        <f>MONTH(Table1[[#This Row],[Order Date]])</f>
        <v>3</v>
      </c>
      <c r="H389" s="1">
        <v>40970</v>
      </c>
      <c r="I389">
        <v>54369</v>
      </c>
      <c r="J389" t="s">
        <v>39</v>
      </c>
      <c r="K389">
        <v>47</v>
      </c>
      <c r="L389">
        <v>8.33</v>
      </c>
      <c r="M389" s="2">
        <v>0</v>
      </c>
      <c r="N389">
        <v>421.08</v>
      </c>
      <c r="O389">
        <v>1.99</v>
      </c>
      <c r="P389">
        <v>82.31</v>
      </c>
      <c r="Q389" s="2">
        <v>0.52</v>
      </c>
      <c r="R389" t="s">
        <v>96</v>
      </c>
      <c r="S389" t="s">
        <v>139</v>
      </c>
      <c r="T389" t="s">
        <v>819</v>
      </c>
      <c r="U389" t="s">
        <v>102</v>
      </c>
      <c r="V389" t="s">
        <v>33</v>
      </c>
      <c r="W389">
        <v>7599</v>
      </c>
      <c r="X389" s="1">
        <v>40972</v>
      </c>
      <c r="Y389" t="s">
        <v>42</v>
      </c>
      <c r="Z389" t="e" vm="22">
        <v>#VALUE!</v>
      </c>
      <c r="AA389">
        <v>44070</v>
      </c>
      <c r="AB389" t="e" cm="1" vm="2">
        <f t="array" ref="AB389">_FV(Table1[[#This Row],[State]],"Country/region",TRUE)</f>
        <v>#VALUE!</v>
      </c>
    </row>
    <row r="390" spans="1:28" x14ac:dyDescent="0.35">
      <c r="A390" t="s">
        <v>880</v>
      </c>
      <c r="C390" t="s">
        <v>881</v>
      </c>
      <c r="D390" t="s">
        <v>46</v>
      </c>
      <c r="E390">
        <f>YEAR(Table1[[#This Row],[Order Date]])</f>
        <v>2012</v>
      </c>
      <c r="F390">
        <v>1</v>
      </c>
      <c r="G390">
        <f>MONTH(Table1[[#This Row],[Order Date]])</f>
        <v>3</v>
      </c>
      <c r="H390" s="1">
        <v>40971</v>
      </c>
      <c r="I390">
        <v>12544</v>
      </c>
      <c r="J390" t="s">
        <v>47</v>
      </c>
      <c r="K390">
        <v>34</v>
      </c>
      <c r="L390">
        <v>2.08</v>
      </c>
      <c r="M390" s="2">
        <v>0.08</v>
      </c>
      <c r="N390">
        <v>74.3</v>
      </c>
      <c r="O390">
        <v>5.33</v>
      </c>
      <c r="P390">
        <v>-129.01</v>
      </c>
      <c r="Q390" s="2">
        <v>0.43</v>
      </c>
      <c r="R390" t="s">
        <v>48</v>
      </c>
      <c r="S390" t="s">
        <v>30</v>
      </c>
      <c r="T390" t="s">
        <v>311</v>
      </c>
      <c r="U390" t="s">
        <v>82</v>
      </c>
      <c r="V390" t="s">
        <v>68</v>
      </c>
      <c r="W390">
        <v>1751</v>
      </c>
      <c r="X390" s="1">
        <v>40978</v>
      </c>
      <c r="Y390" t="s">
        <v>34</v>
      </c>
      <c r="Z390" t="e" vm="16">
        <v>#VALUE!</v>
      </c>
      <c r="AA390">
        <v>60123</v>
      </c>
      <c r="AB390" t="e" cm="1" vm="2">
        <f t="array" ref="AB390">_FV(Table1[[#This Row],[State]],"Country/region",TRUE)</f>
        <v>#VALUE!</v>
      </c>
    </row>
    <row r="391" spans="1:28" x14ac:dyDescent="0.35">
      <c r="A391" t="s">
        <v>882</v>
      </c>
      <c r="C391" t="s">
        <v>883</v>
      </c>
      <c r="D391" t="s">
        <v>27</v>
      </c>
      <c r="E391">
        <f>YEAR(Table1[[#This Row],[Order Date]])</f>
        <v>2012</v>
      </c>
      <c r="F391">
        <v>1</v>
      </c>
      <c r="G391">
        <f>MONTH(Table1[[#This Row],[Order Date]])</f>
        <v>3</v>
      </c>
      <c r="H391" s="1">
        <v>40972</v>
      </c>
      <c r="I391">
        <v>10022</v>
      </c>
      <c r="J391" t="s">
        <v>47</v>
      </c>
      <c r="K391">
        <v>1</v>
      </c>
      <c r="L391">
        <v>10.14</v>
      </c>
      <c r="M391" s="2">
        <v>0.06</v>
      </c>
      <c r="N391">
        <v>12.18</v>
      </c>
      <c r="O391">
        <v>2.27</v>
      </c>
      <c r="P391">
        <v>-3.88</v>
      </c>
      <c r="Q391" s="2">
        <v>0.36</v>
      </c>
      <c r="R391" t="s">
        <v>29</v>
      </c>
      <c r="S391" t="s">
        <v>59</v>
      </c>
      <c r="T391" t="s">
        <v>106</v>
      </c>
      <c r="U391" t="s">
        <v>61</v>
      </c>
      <c r="V391" t="s">
        <v>68</v>
      </c>
      <c r="W391">
        <v>1380</v>
      </c>
      <c r="X391" s="1">
        <v>40972</v>
      </c>
      <c r="Y391" t="s">
        <v>34</v>
      </c>
      <c r="Z391" t="e" vm="16">
        <v>#VALUE!</v>
      </c>
      <c r="AA391">
        <v>60089</v>
      </c>
      <c r="AB391" t="e" cm="1" vm="2">
        <f t="array" ref="AB391">_FV(Table1[[#This Row],[State]],"Country/region",TRUE)</f>
        <v>#VALUE!</v>
      </c>
    </row>
    <row r="392" spans="1:28" x14ac:dyDescent="0.35">
      <c r="A392" t="s">
        <v>884</v>
      </c>
      <c r="C392" t="s">
        <v>885</v>
      </c>
      <c r="D392" t="s">
        <v>57</v>
      </c>
      <c r="E392">
        <f>YEAR(Table1[[#This Row],[Order Date]])</f>
        <v>2012</v>
      </c>
      <c r="F392">
        <v>1</v>
      </c>
      <c r="G392">
        <f>MONTH(Table1[[#This Row],[Order Date]])</f>
        <v>3</v>
      </c>
      <c r="H392" s="1">
        <v>40972</v>
      </c>
      <c r="I392">
        <v>28291</v>
      </c>
      <c r="J392" t="s">
        <v>58</v>
      </c>
      <c r="K392">
        <v>14</v>
      </c>
      <c r="L392">
        <v>280.98</v>
      </c>
      <c r="M392" s="2">
        <v>0.02</v>
      </c>
      <c r="N392">
        <v>3950.6</v>
      </c>
      <c r="O392">
        <v>57</v>
      </c>
      <c r="P392">
        <v>-477.66</v>
      </c>
      <c r="Q392" s="2">
        <v>0.78</v>
      </c>
      <c r="R392" t="s">
        <v>48</v>
      </c>
      <c r="S392" t="s">
        <v>49</v>
      </c>
      <c r="T392" t="s">
        <v>886</v>
      </c>
      <c r="U392" t="s">
        <v>51</v>
      </c>
      <c r="V392" t="s">
        <v>76</v>
      </c>
      <c r="W392">
        <v>3966</v>
      </c>
      <c r="X392" s="1">
        <v>40973</v>
      </c>
      <c r="Y392" t="s">
        <v>53</v>
      </c>
      <c r="Z392" t="e" vm="34">
        <v>#VALUE!</v>
      </c>
      <c r="AA392">
        <v>39701</v>
      </c>
      <c r="AB392" t="e" cm="1" vm="2">
        <f t="array" ref="AB392">_FV(Table1[[#This Row],[State]],"Country/region",TRUE)</f>
        <v>#VALUE!</v>
      </c>
    </row>
    <row r="393" spans="1:28" x14ac:dyDescent="0.35">
      <c r="A393" t="s">
        <v>676</v>
      </c>
      <c r="C393" t="s">
        <v>619</v>
      </c>
      <c r="D393" t="s">
        <v>46</v>
      </c>
      <c r="E393">
        <f>YEAR(Table1[[#This Row],[Order Date]])</f>
        <v>2012</v>
      </c>
      <c r="F393">
        <v>1</v>
      </c>
      <c r="G393">
        <f>MONTH(Table1[[#This Row],[Order Date]])</f>
        <v>3</v>
      </c>
      <c r="H393" s="1">
        <v>40972</v>
      </c>
      <c r="I393">
        <v>20166</v>
      </c>
      <c r="J393" t="s">
        <v>47</v>
      </c>
      <c r="K393">
        <v>6</v>
      </c>
      <c r="L393">
        <v>205.99</v>
      </c>
      <c r="M393" s="2">
        <v>0.1</v>
      </c>
      <c r="N393">
        <v>973.86199999999997</v>
      </c>
      <c r="O393">
        <v>8.99</v>
      </c>
      <c r="P393">
        <v>-693.33</v>
      </c>
      <c r="Q393" s="2">
        <v>0.56000000000000005</v>
      </c>
      <c r="R393" t="s">
        <v>96</v>
      </c>
      <c r="S393" t="s">
        <v>30</v>
      </c>
      <c r="T393" t="s">
        <v>686</v>
      </c>
      <c r="U393" t="s">
        <v>105</v>
      </c>
      <c r="V393" t="s">
        <v>76</v>
      </c>
      <c r="W393">
        <v>2798</v>
      </c>
      <c r="X393" s="1">
        <v>40976</v>
      </c>
      <c r="Y393" t="s">
        <v>34</v>
      </c>
      <c r="Z393" t="e" vm="14">
        <v>#VALUE!</v>
      </c>
      <c r="AA393">
        <v>33311</v>
      </c>
      <c r="AB393" t="e" cm="1" vm="2">
        <f t="array" ref="AB393">_FV(Table1[[#This Row],[State]],"Country/region",TRUE)</f>
        <v>#VALUE!</v>
      </c>
    </row>
    <row r="394" spans="1:28" x14ac:dyDescent="0.35">
      <c r="A394" t="s">
        <v>887</v>
      </c>
      <c r="C394" t="s">
        <v>744</v>
      </c>
      <c r="D394" t="s">
        <v>46</v>
      </c>
      <c r="E394">
        <f>YEAR(Table1[[#This Row],[Order Date]])</f>
        <v>2012</v>
      </c>
      <c r="F394">
        <v>1</v>
      </c>
      <c r="G394">
        <f>MONTH(Table1[[#This Row],[Order Date]])</f>
        <v>3</v>
      </c>
      <c r="H394" s="1">
        <v>40973</v>
      </c>
      <c r="I394">
        <v>53152</v>
      </c>
      <c r="J394" t="s">
        <v>131</v>
      </c>
      <c r="K394">
        <v>36</v>
      </c>
      <c r="L394">
        <v>65.989999999999995</v>
      </c>
      <c r="M394" s="2">
        <v>0.01</v>
      </c>
      <c r="N394">
        <v>2051.8235</v>
      </c>
      <c r="O394">
        <v>8.8000000000000007</v>
      </c>
      <c r="P394">
        <v>350.36099999999999</v>
      </c>
      <c r="Q394" s="2">
        <v>0.57999999999999996</v>
      </c>
      <c r="R394" t="s">
        <v>96</v>
      </c>
      <c r="S394" t="s">
        <v>30</v>
      </c>
      <c r="T394">
        <v>6120</v>
      </c>
      <c r="U394" t="s">
        <v>105</v>
      </c>
      <c r="V394" t="s">
        <v>33</v>
      </c>
      <c r="W394">
        <v>7448</v>
      </c>
      <c r="X394" s="1">
        <v>40973</v>
      </c>
      <c r="Y394" t="s">
        <v>42</v>
      </c>
      <c r="Z394" t="e" vm="15">
        <v>#VALUE!</v>
      </c>
      <c r="AA394">
        <v>13905</v>
      </c>
      <c r="AB394" t="e" cm="1" vm="2">
        <f t="array" ref="AB394">_FV(Table1[[#This Row],[State]],"Country/region",TRUE)</f>
        <v>#VALUE!</v>
      </c>
    </row>
    <row r="395" spans="1:28" x14ac:dyDescent="0.35">
      <c r="A395" t="s">
        <v>888</v>
      </c>
      <c r="C395" t="s">
        <v>889</v>
      </c>
      <c r="D395" t="s">
        <v>38</v>
      </c>
      <c r="E395">
        <f>YEAR(Table1[[#This Row],[Order Date]])</f>
        <v>2012</v>
      </c>
      <c r="F395">
        <v>1</v>
      </c>
      <c r="G395">
        <f>MONTH(Table1[[#This Row],[Order Date]])</f>
        <v>3</v>
      </c>
      <c r="H395" s="1">
        <v>40973</v>
      </c>
      <c r="I395">
        <v>2466</v>
      </c>
      <c r="J395" t="s">
        <v>58</v>
      </c>
      <c r="K395">
        <v>25</v>
      </c>
      <c r="L395">
        <v>107.53</v>
      </c>
      <c r="M395" s="2">
        <v>0.05</v>
      </c>
      <c r="N395">
        <v>2553.84</v>
      </c>
      <c r="O395">
        <v>5.81</v>
      </c>
      <c r="P395">
        <v>553.70000000000005</v>
      </c>
      <c r="Q395" s="2">
        <v>0.65</v>
      </c>
      <c r="R395" t="s">
        <v>48</v>
      </c>
      <c r="S395" t="s">
        <v>80</v>
      </c>
      <c r="T395" t="s">
        <v>890</v>
      </c>
      <c r="U395" t="s">
        <v>82</v>
      </c>
      <c r="V395" t="s">
        <v>76</v>
      </c>
      <c r="W395">
        <v>354</v>
      </c>
      <c r="X395" s="1">
        <v>40974</v>
      </c>
      <c r="Y395" t="s">
        <v>34</v>
      </c>
      <c r="Z395" t="e" vm="6">
        <v>#VALUE!</v>
      </c>
      <c r="AA395">
        <v>35401</v>
      </c>
      <c r="AB395" t="e" cm="1" vm="2">
        <f t="array" ref="AB395">_FV(Table1[[#This Row],[State]],"Country/region",TRUE)</f>
        <v>#VALUE!</v>
      </c>
    </row>
    <row r="396" spans="1:28" x14ac:dyDescent="0.35">
      <c r="A396" t="s">
        <v>891</v>
      </c>
      <c r="C396" t="s">
        <v>892</v>
      </c>
      <c r="D396" t="s">
        <v>46</v>
      </c>
      <c r="E396">
        <f>YEAR(Table1[[#This Row],[Order Date]])</f>
        <v>2012</v>
      </c>
      <c r="F396">
        <v>1</v>
      </c>
      <c r="G396">
        <f>MONTH(Table1[[#This Row],[Order Date]])</f>
        <v>3</v>
      </c>
      <c r="H396" s="1">
        <v>40973</v>
      </c>
      <c r="I396">
        <v>12934</v>
      </c>
      <c r="J396" t="s">
        <v>39</v>
      </c>
      <c r="K396">
        <v>27</v>
      </c>
      <c r="L396">
        <v>3.28</v>
      </c>
      <c r="M396" s="2">
        <v>0.02</v>
      </c>
      <c r="N396">
        <v>96.99</v>
      </c>
      <c r="O396">
        <v>3.97</v>
      </c>
      <c r="P396">
        <v>-66.349999999999994</v>
      </c>
      <c r="Q396" s="2">
        <v>0.56000000000000005</v>
      </c>
      <c r="R396" t="s">
        <v>29</v>
      </c>
      <c r="S396" t="s">
        <v>59</v>
      </c>
      <c r="T396" t="s">
        <v>221</v>
      </c>
      <c r="U396" t="s">
        <v>88</v>
      </c>
      <c r="V396" t="s">
        <v>68</v>
      </c>
      <c r="W396">
        <v>1811</v>
      </c>
      <c r="X396" s="1">
        <v>40974</v>
      </c>
      <c r="Y396" t="s">
        <v>42</v>
      </c>
      <c r="Z396" t="e" vm="38">
        <v>#VALUE!</v>
      </c>
      <c r="AA396">
        <v>47130</v>
      </c>
      <c r="AB396" t="e" cm="1" vm="2">
        <f t="array" ref="AB396">_FV(Table1[[#This Row],[State]],"Country/region",TRUE)</f>
        <v>#VALUE!</v>
      </c>
    </row>
    <row r="397" spans="1:28" x14ac:dyDescent="0.35">
      <c r="A397" t="s">
        <v>893</v>
      </c>
      <c r="C397" t="s">
        <v>892</v>
      </c>
      <c r="D397" t="s">
        <v>46</v>
      </c>
      <c r="E397">
        <f>YEAR(Table1[[#This Row],[Order Date]])</f>
        <v>2012</v>
      </c>
      <c r="F397">
        <v>1</v>
      </c>
      <c r="G397">
        <f>MONTH(Table1[[#This Row],[Order Date]])</f>
        <v>3</v>
      </c>
      <c r="H397" s="1">
        <v>40973</v>
      </c>
      <c r="I397">
        <v>12934</v>
      </c>
      <c r="J397" t="s">
        <v>39</v>
      </c>
      <c r="K397">
        <v>45</v>
      </c>
      <c r="L397">
        <v>9.7799999999999994</v>
      </c>
      <c r="M397" s="2">
        <v>0.05</v>
      </c>
      <c r="N397">
        <v>440.39</v>
      </c>
      <c r="O397">
        <v>1.39</v>
      </c>
      <c r="P397">
        <v>186.64</v>
      </c>
      <c r="Q397" s="2">
        <v>0.39</v>
      </c>
      <c r="R397" t="s">
        <v>29</v>
      </c>
      <c r="S397" t="s">
        <v>30</v>
      </c>
      <c r="T397" t="s">
        <v>894</v>
      </c>
      <c r="U397" t="s">
        <v>267</v>
      </c>
      <c r="V397" t="s">
        <v>68</v>
      </c>
      <c r="W397">
        <v>1810</v>
      </c>
      <c r="X397" s="1">
        <v>40974</v>
      </c>
      <c r="Y397" t="s">
        <v>34</v>
      </c>
      <c r="Z397" t="e" vm="38">
        <v>#VALUE!</v>
      </c>
      <c r="AA397">
        <v>46203</v>
      </c>
      <c r="AB397" t="e" cm="1" vm="2">
        <f t="array" ref="AB397">_FV(Table1[[#This Row],[State]],"Country/region",TRUE)</f>
        <v>#VALUE!</v>
      </c>
    </row>
    <row r="398" spans="1:28" x14ac:dyDescent="0.35">
      <c r="A398" t="s">
        <v>862</v>
      </c>
      <c r="C398" t="s">
        <v>863</v>
      </c>
      <c r="D398" t="s">
        <v>38</v>
      </c>
      <c r="E398">
        <f>YEAR(Table1[[#This Row],[Order Date]])</f>
        <v>2012</v>
      </c>
      <c r="F398">
        <v>1</v>
      </c>
      <c r="G398">
        <f>MONTH(Table1[[#This Row],[Order Date]])</f>
        <v>3</v>
      </c>
      <c r="H398" s="1">
        <v>40973</v>
      </c>
      <c r="I398">
        <v>20773</v>
      </c>
      <c r="J398" t="s">
        <v>39</v>
      </c>
      <c r="K398">
        <v>44</v>
      </c>
      <c r="L398">
        <v>10.91</v>
      </c>
      <c r="M398" s="2">
        <v>0.08</v>
      </c>
      <c r="N398">
        <v>479.96</v>
      </c>
      <c r="O398">
        <v>2.99</v>
      </c>
      <c r="P398">
        <v>122.536</v>
      </c>
      <c r="Q398" s="2">
        <v>0.38</v>
      </c>
      <c r="R398" t="s">
        <v>29</v>
      </c>
      <c r="S398" t="s">
        <v>30</v>
      </c>
      <c r="T398" t="s">
        <v>895</v>
      </c>
      <c r="U398" t="s">
        <v>67</v>
      </c>
      <c r="V398" t="s">
        <v>76</v>
      </c>
      <c r="W398">
        <v>2880</v>
      </c>
      <c r="X398" s="1">
        <v>40974</v>
      </c>
      <c r="Y398" t="s">
        <v>34</v>
      </c>
      <c r="Z398" t="e" vm="35">
        <v>#VALUE!</v>
      </c>
      <c r="AA398">
        <v>72022</v>
      </c>
      <c r="AB398" t="e" cm="1" vm="2">
        <f t="array" ref="AB398">_FV(Table1[[#This Row],[State]],"Country/region",TRUE)</f>
        <v>#VALUE!</v>
      </c>
    </row>
    <row r="399" spans="1:28" x14ac:dyDescent="0.35">
      <c r="A399" t="s">
        <v>896</v>
      </c>
      <c r="C399" t="s">
        <v>744</v>
      </c>
      <c r="D399" t="s">
        <v>46</v>
      </c>
      <c r="E399">
        <f>YEAR(Table1[[#This Row],[Order Date]])</f>
        <v>2012</v>
      </c>
      <c r="F399">
        <v>1</v>
      </c>
      <c r="G399">
        <f>MONTH(Table1[[#This Row],[Order Date]])</f>
        <v>3</v>
      </c>
      <c r="H399" s="1">
        <v>40973</v>
      </c>
      <c r="I399">
        <v>53152</v>
      </c>
      <c r="J399" t="s">
        <v>131</v>
      </c>
      <c r="K399">
        <v>9</v>
      </c>
      <c r="L399">
        <v>19.98</v>
      </c>
      <c r="M399" s="2">
        <v>0.02</v>
      </c>
      <c r="N399">
        <v>186.67</v>
      </c>
      <c r="O399">
        <v>8.68</v>
      </c>
      <c r="P399">
        <v>2.06</v>
      </c>
      <c r="Q399" s="2">
        <v>0.37</v>
      </c>
      <c r="R399" t="s">
        <v>29</v>
      </c>
      <c r="S399" t="s">
        <v>30</v>
      </c>
      <c r="T399" t="s">
        <v>442</v>
      </c>
      <c r="U399" t="s">
        <v>61</v>
      </c>
      <c r="V399" t="s">
        <v>68</v>
      </c>
      <c r="W399">
        <v>7451</v>
      </c>
      <c r="X399" s="1">
        <v>40975</v>
      </c>
      <c r="Y399" t="s">
        <v>34</v>
      </c>
      <c r="Z399" t="e" vm="28">
        <v>#VALUE!</v>
      </c>
      <c r="AA399">
        <v>63105</v>
      </c>
      <c r="AB399" t="e" cm="1" vm="2">
        <f t="array" ref="AB399">_FV(Table1[[#This Row],[State]],"Country/region",TRUE)</f>
        <v>#VALUE!</v>
      </c>
    </row>
    <row r="400" spans="1:28" x14ac:dyDescent="0.35">
      <c r="A400" t="s">
        <v>896</v>
      </c>
      <c r="C400" t="s">
        <v>744</v>
      </c>
      <c r="D400" t="s">
        <v>46</v>
      </c>
      <c r="E400">
        <f>YEAR(Table1[[#This Row],[Order Date]])</f>
        <v>2012</v>
      </c>
      <c r="F400">
        <v>1</v>
      </c>
      <c r="G400">
        <f>MONTH(Table1[[#This Row],[Order Date]])</f>
        <v>3</v>
      </c>
      <c r="H400" s="1">
        <v>40973</v>
      </c>
      <c r="I400">
        <v>53152</v>
      </c>
      <c r="J400" t="s">
        <v>131</v>
      </c>
      <c r="K400">
        <v>5</v>
      </c>
      <c r="L400">
        <v>34.979999999999997</v>
      </c>
      <c r="M400" s="2">
        <v>0.02</v>
      </c>
      <c r="N400">
        <v>185.79</v>
      </c>
      <c r="O400">
        <v>7.53</v>
      </c>
      <c r="P400">
        <v>-159.68</v>
      </c>
      <c r="Q400" s="2">
        <v>0.76</v>
      </c>
      <c r="R400" t="s">
        <v>96</v>
      </c>
      <c r="S400" t="s">
        <v>30</v>
      </c>
      <c r="T400" t="s">
        <v>897</v>
      </c>
      <c r="U400" t="s">
        <v>102</v>
      </c>
      <c r="V400" t="s">
        <v>68</v>
      </c>
      <c r="W400">
        <v>7449</v>
      </c>
      <c r="X400" s="1">
        <v>40975</v>
      </c>
      <c r="Y400" t="s">
        <v>34</v>
      </c>
      <c r="Z400" t="e" vm="28">
        <v>#VALUE!</v>
      </c>
      <c r="AA400">
        <v>63105</v>
      </c>
      <c r="AB400" t="e" cm="1" vm="2">
        <f t="array" ref="AB400">_FV(Table1[[#This Row],[State]],"Country/region",TRUE)</f>
        <v>#VALUE!</v>
      </c>
    </row>
    <row r="401" spans="1:28" x14ac:dyDescent="0.35">
      <c r="A401" t="s">
        <v>896</v>
      </c>
      <c r="C401" t="s">
        <v>744</v>
      </c>
      <c r="D401" t="s">
        <v>46</v>
      </c>
      <c r="E401">
        <f>YEAR(Table1[[#This Row],[Order Date]])</f>
        <v>2012</v>
      </c>
      <c r="F401">
        <v>1</v>
      </c>
      <c r="G401">
        <f>MONTH(Table1[[#This Row],[Order Date]])</f>
        <v>3</v>
      </c>
      <c r="H401" s="1">
        <v>40973</v>
      </c>
      <c r="I401">
        <v>53152</v>
      </c>
      <c r="J401" t="s">
        <v>131</v>
      </c>
      <c r="K401">
        <v>9</v>
      </c>
      <c r="L401">
        <v>19.989999999999998</v>
      </c>
      <c r="M401" s="2">
        <v>0.01</v>
      </c>
      <c r="N401">
        <v>196.41</v>
      </c>
      <c r="O401">
        <v>11.17</v>
      </c>
      <c r="P401">
        <v>27.91</v>
      </c>
      <c r="Q401" s="2">
        <v>0.6</v>
      </c>
      <c r="R401" t="s">
        <v>48</v>
      </c>
      <c r="S401" t="s">
        <v>40</v>
      </c>
      <c r="T401" t="s">
        <v>118</v>
      </c>
      <c r="U401" t="s">
        <v>82</v>
      </c>
      <c r="V401" t="s">
        <v>68</v>
      </c>
      <c r="W401">
        <v>7450</v>
      </c>
      <c r="X401" s="1">
        <v>40976</v>
      </c>
      <c r="Y401" t="s">
        <v>34</v>
      </c>
      <c r="Z401" t="e" vm="28">
        <v>#VALUE!</v>
      </c>
      <c r="AA401">
        <v>63105</v>
      </c>
      <c r="AB401" t="e" cm="1" vm="2">
        <f t="array" ref="AB401">_FV(Table1[[#This Row],[State]],"Country/region",TRUE)</f>
        <v>#VALUE!</v>
      </c>
    </row>
    <row r="402" spans="1:28" x14ac:dyDescent="0.35">
      <c r="A402" t="s">
        <v>898</v>
      </c>
      <c r="C402" t="s">
        <v>899</v>
      </c>
      <c r="D402" t="s">
        <v>38</v>
      </c>
      <c r="E402">
        <f>YEAR(Table1[[#This Row],[Order Date]])</f>
        <v>2012</v>
      </c>
      <c r="F402">
        <v>1</v>
      </c>
      <c r="G402">
        <f>MONTH(Table1[[#This Row],[Order Date]])</f>
        <v>3</v>
      </c>
      <c r="H402" s="1">
        <v>40973</v>
      </c>
      <c r="I402">
        <v>5828</v>
      </c>
      <c r="J402" t="s">
        <v>47</v>
      </c>
      <c r="K402">
        <v>21</v>
      </c>
      <c r="L402">
        <v>296.18</v>
      </c>
      <c r="M402" s="2">
        <v>0.08</v>
      </c>
      <c r="N402">
        <v>6005.21</v>
      </c>
      <c r="O402">
        <v>54.12</v>
      </c>
      <c r="P402">
        <v>-450.7</v>
      </c>
      <c r="Q402" s="2">
        <v>0.76</v>
      </c>
      <c r="R402" t="s">
        <v>48</v>
      </c>
      <c r="S402" t="s">
        <v>73</v>
      </c>
      <c r="T402" t="s">
        <v>900</v>
      </c>
      <c r="U402" t="s">
        <v>75</v>
      </c>
      <c r="V402" t="s">
        <v>76</v>
      </c>
      <c r="W402">
        <v>808</v>
      </c>
      <c r="X402" s="1">
        <v>40980</v>
      </c>
      <c r="Y402" t="s">
        <v>53</v>
      </c>
      <c r="Z402" t="e" vm="18">
        <v>#VALUE!</v>
      </c>
      <c r="AA402">
        <v>22025</v>
      </c>
      <c r="AB402" t="e" cm="1" vm="2">
        <f t="array" ref="AB402">_FV(Table1[[#This Row],[State]],"Country/region",TRUE)</f>
        <v>#VALUE!</v>
      </c>
    </row>
    <row r="403" spans="1:28" x14ac:dyDescent="0.35">
      <c r="A403" t="s">
        <v>901</v>
      </c>
      <c r="C403" t="s">
        <v>902</v>
      </c>
      <c r="D403" t="s">
        <v>38</v>
      </c>
      <c r="E403">
        <f>YEAR(Table1[[#This Row],[Order Date]])</f>
        <v>2012</v>
      </c>
      <c r="F403">
        <v>1</v>
      </c>
      <c r="G403">
        <f>MONTH(Table1[[#This Row],[Order Date]])</f>
        <v>3</v>
      </c>
      <c r="H403" s="1">
        <v>40974</v>
      </c>
      <c r="I403">
        <v>49154</v>
      </c>
      <c r="J403" t="s">
        <v>131</v>
      </c>
      <c r="K403">
        <v>26</v>
      </c>
      <c r="L403">
        <v>60.98</v>
      </c>
      <c r="M403" s="2">
        <v>7.0000000000000007E-2</v>
      </c>
      <c r="N403">
        <v>1523.5</v>
      </c>
      <c r="O403">
        <v>49</v>
      </c>
      <c r="P403">
        <v>-807.89</v>
      </c>
      <c r="Q403" s="2">
        <v>0.59</v>
      </c>
      <c r="R403" t="s">
        <v>29</v>
      </c>
      <c r="S403" t="s">
        <v>40</v>
      </c>
      <c r="T403" t="s">
        <v>681</v>
      </c>
      <c r="U403" t="s">
        <v>214</v>
      </c>
      <c r="V403" t="s">
        <v>68</v>
      </c>
      <c r="W403">
        <v>6894</v>
      </c>
      <c r="X403" s="1">
        <v>40975</v>
      </c>
      <c r="Y403" t="s">
        <v>34</v>
      </c>
      <c r="Z403" t="e" vm="16">
        <v>#VALUE!</v>
      </c>
      <c r="AA403">
        <v>61032</v>
      </c>
      <c r="AB403" t="e" cm="1" vm="2">
        <f t="array" ref="AB403">_FV(Table1[[#This Row],[State]],"Country/region",TRUE)</f>
        <v>#VALUE!</v>
      </c>
    </row>
    <row r="404" spans="1:28" x14ac:dyDescent="0.35">
      <c r="A404" t="s">
        <v>903</v>
      </c>
      <c r="C404" t="s">
        <v>904</v>
      </c>
      <c r="D404" t="s">
        <v>27</v>
      </c>
      <c r="E404">
        <f>YEAR(Table1[[#This Row],[Order Date]])</f>
        <v>2012</v>
      </c>
      <c r="F404">
        <v>1</v>
      </c>
      <c r="G404">
        <f>MONTH(Table1[[#This Row],[Order Date]])</f>
        <v>3</v>
      </c>
      <c r="H404" s="1">
        <v>40974</v>
      </c>
      <c r="I404">
        <v>1799</v>
      </c>
      <c r="J404" t="s">
        <v>39</v>
      </c>
      <c r="K404">
        <v>10</v>
      </c>
      <c r="L404">
        <v>113.98</v>
      </c>
      <c r="M404" s="2">
        <v>0.06</v>
      </c>
      <c r="N404">
        <v>1187.1199999999999</v>
      </c>
      <c r="O404">
        <v>30</v>
      </c>
      <c r="P404">
        <v>-127.3</v>
      </c>
      <c r="Q404" s="2">
        <v>0.69</v>
      </c>
      <c r="R404" t="s">
        <v>48</v>
      </c>
      <c r="S404" t="s">
        <v>49</v>
      </c>
      <c r="T404" t="s">
        <v>905</v>
      </c>
      <c r="U404" t="s">
        <v>51</v>
      </c>
      <c r="V404" t="s">
        <v>68</v>
      </c>
      <c r="W404">
        <v>259</v>
      </c>
      <c r="X404" s="1">
        <v>40976</v>
      </c>
      <c r="Y404" t="s">
        <v>53</v>
      </c>
      <c r="Z404" t="e" vm="26">
        <v>#VALUE!</v>
      </c>
      <c r="AA404">
        <v>48060</v>
      </c>
      <c r="AB404" t="e" cm="1" vm="2">
        <f t="array" ref="AB404">_FV(Table1[[#This Row],[State]],"Country/region",TRUE)</f>
        <v>#VALUE!</v>
      </c>
    </row>
    <row r="405" spans="1:28" x14ac:dyDescent="0.35">
      <c r="A405" t="s">
        <v>903</v>
      </c>
      <c r="C405" t="s">
        <v>904</v>
      </c>
      <c r="D405" t="s">
        <v>27</v>
      </c>
      <c r="E405">
        <f>YEAR(Table1[[#This Row],[Order Date]])</f>
        <v>2012</v>
      </c>
      <c r="F405">
        <v>1</v>
      </c>
      <c r="G405">
        <f>MONTH(Table1[[#This Row],[Order Date]])</f>
        <v>3</v>
      </c>
      <c r="H405" s="1">
        <v>40974</v>
      </c>
      <c r="I405">
        <v>1799</v>
      </c>
      <c r="J405" t="s">
        <v>39</v>
      </c>
      <c r="K405">
        <v>16</v>
      </c>
      <c r="L405">
        <v>6.48</v>
      </c>
      <c r="M405" s="2">
        <v>0.05</v>
      </c>
      <c r="N405">
        <v>108.31</v>
      </c>
      <c r="O405">
        <v>6.86</v>
      </c>
      <c r="P405">
        <v>-52.77</v>
      </c>
      <c r="Q405" s="2">
        <v>0.37</v>
      </c>
      <c r="R405" t="s">
        <v>29</v>
      </c>
      <c r="S405" t="s">
        <v>30</v>
      </c>
      <c r="T405" t="s">
        <v>906</v>
      </c>
      <c r="U405" t="s">
        <v>61</v>
      </c>
      <c r="V405" t="s">
        <v>68</v>
      </c>
      <c r="W405">
        <v>260</v>
      </c>
      <c r="X405" s="1">
        <v>40976</v>
      </c>
      <c r="Y405" t="s">
        <v>34</v>
      </c>
      <c r="Z405" t="e" vm="26">
        <v>#VALUE!</v>
      </c>
      <c r="AA405">
        <v>48060</v>
      </c>
      <c r="AB405" t="e" cm="1" vm="2">
        <f t="array" ref="AB405">_FV(Table1[[#This Row],[State]],"Country/region",TRUE)</f>
        <v>#VALUE!</v>
      </c>
    </row>
    <row r="406" spans="1:28" x14ac:dyDescent="0.35">
      <c r="A406" t="s">
        <v>277</v>
      </c>
      <c r="C406" t="s">
        <v>907</v>
      </c>
      <c r="D406" t="s">
        <v>57</v>
      </c>
      <c r="E406">
        <f>YEAR(Table1[[#This Row],[Order Date]])</f>
        <v>2012</v>
      </c>
      <c r="F406">
        <v>1</v>
      </c>
      <c r="G406">
        <f>MONTH(Table1[[#This Row],[Order Date]])</f>
        <v>3</v>
      </c>
      <c r="H406" s="1">
        <v>40974</v>
      </c>
      <c r="I406">
        <v>24391</v>
      </c>
      <c r="J406" t="s">
        <v>47</v>
      </c>
      <c r="K406">
        <v>14</v>
      </c>
      <c r="L406">
        <v>230.98</v>
      </c>
      <c r="M406" s="2">
        <v>0.08</v>
      </c>
      <c r="N406">
        <v>3236.8</v>
      </c>
      <c r="O406">
        <v>23.78</v>
      </c>
      <c r="P406">
        <v>501.69</v>
      </c>
      <c r="Q406" s="2">
        <v>0.6</v>
      </c>
      <c r="R406" t="s">
        <v>48</v>
      </c>
      <c r="S406" t="s">
        <v>73</v>
      </c>
      <c r="T406" t="s">
        <v>908</v>
      </c>
      <c r="U406" t="s">
        <v>75</v>
      </c>
      <c r="V406" t="s">
        <v>52</v>
      </c>
      <c r="W406">
        <v>3422</v>
      </c>
      <c r="X406" s="1">
        <v>40978</v>
      </c>
      <c r="Y406" t="s">
        <v>53</v>
      </c>
      <c r="Z406" t="e" vm="23">
        <v>#VALUE!</v>
      </c>
      <c r="AA406">
        <v>98226</v>
      </c>
      <c r="AB406" t="e" cm="1" vm="2">
        <f t="array" ref="AB406">_FV(Table1[[#This Row],[State]],"Country/region",TRUE)</f>
        <v>#VALUE!</v>
      </c>
    </row>
    <row r="407" spans="1:28" x14ac:dyDescent="0.35">
      <c r="A407" t="s">
        <v>909</v>
      </c>
      <c r="C407" t="s">
        <v>910</v>
      </c>
      <c r="D407" t="s">
        <v>27</v>
      </c>
      <c r="E407">
        <f>YEAR(Table1[[#This Row],[Order Date]])</f>
        <v>2012</v>
      </c>
      <c r="F407">
        <v>1</v>
      </c>
      <c r="G407">
        <f>MONTH(Table1[[#This Row],[Order Date]])</f>
        <v>3</v>
      </c>
      <c r="H407" s="1">
        <v>40975</v>
      </c>
      <c r="I407">
        <v>49412</v>
      </c>
      <c r="J407" t="s">
        <v>58</v>
      </c>
      <c r="K407">
        <v>20</v>
      </c>
      <c r="L407">
        <v>517.48</v>
      </c>
      <c r="M407" s="2">
        <v>0.09</v>
      </c>
      <c r="N407">
        <v>9418.14</v>
      </c>
      <c r="O407">
        <v>16.63</v>
      </c>
      <c r="P407">
        <v>909.36</v>
      </c>
      <c r="Q407" s="2">
        <v>0.59</v>
      </c>
      <c r="R407" t="s">
        <v>96</v>
      </c>
      <c r="S407" t="s">
        <v>73</v>
      </c>
      <c r="T407" t="s">
        <v>911</v>
      </c>
      <c r="U407" t="s">
        <v>98</v>
      </c>
      <c r="V407" t="s">
        <v>68</v>
      </c>
      <c r="W407">
        <v>6926</v>
      </c>
      <c r="X407" s="1">
        <v>40975</v>
      </c>
      <c r="Y407" t="s">
        <v>53</v>
      </c>
      <c r="Z407" t="e" vm="40">
        <v>#VALUE!</v>
      </c>
      <c r="AA407">
        <v>66762</v>
      </c>
      <c r="AB407" t="e" cm="1" vm="2">
        <f t="array" ref="AB407">_FV(Table1[[#This Row],[State]],"Country/region",TRUE)</f>
        <v>#VALUE!</v>
      </c>
    </row>
    <row r="408" spans="1:28" x14ac:dyDescent="0.35">
      <c r="A408" t="s">
        <v>912</v>
      </c>
      <c r="C408" t="s">
        <v>913</v>
      </c>
      <c r="D408" t="s">
        <v>57</v>
      </c>
      <c r="E408">
        <f>YEAR(Table1[[#This Row],[Order Date]])</f>
        <v>2012</v>
      </c>
      <c r="F408">
        <v>1</v>
      </c>
      <c r="G408">
        <f>MONTH(Table1[[#This Row],[Order Date]])</f>
        <v>3</v>
      </c>
      <c r="H408" s="1">
        <v>40976</v>
      </c>
      <c r="I408">
        <v>13542</v>
      </c>
      <c r="J408" t="s">
        <v>47</v>
      </c>
      <c r="K408">
        <v>33</v>
      </c>
      <c r="L408">
        <v>8.74</v>
      </c>
      <c r="M408" s="2">
        <v>0.03</v>
      </c>
      <c r="N408">
        <v>310.44</v>
      </c>
      <c r="O408">
        <v>8.2899999999999991</v>
      </c>
      <c r="P408">
        <v>-90.21</v>
      </c>
      <c r="Q408" s="2">
        <v>0.38</v>
      </c>
      <c r="R408" t="s">
        <v>29</v>
      </c>
      <c r="S408" t="s">
        <v>30</v>
      </c>
      <c r="T408" t="s">
        <v>307</v>
      </c>
      <c r="U408" t="s">
        <v>267</v>
      </c>
      <c r="V408" t="s">
        <v>76</v>
      </c>
      <c r="W408">
        <v>1885</v>
      </c>
      <c r="X408" s="1">
        <v>40976</v>
      </c>
      <c r="Y408" t="s">
        <v>34</v>
      </c>
      <c r="Z408" t="e" vm="47">
        <v>#VALUE!</v>
      </c>
      <c r="AA408">
        <v>27529</v>
      </c>
      <c r="AB408" t="e" cm="1" vm="2">
        <f t="array" ref="AB408">_FV(Table1[[#This Row],[State]],"Country/region",TRUE)</f>
        <v>#VALUE!</v>
      </c>
    </row>
    <row r="409" spans="1:28" x14ac:dyDescent="0.35">
      <c r="A409" t="s">
        <v>914</v>
      </c>
      <c r="C409" t="s">
        <v>915</v>
      </c>
      <c r="D409" t="s">
        <v>27</v>
      </c>
      <c r="E409">
        <f>YEAR(Table1[[#This Row],[Order Date]])</f>
        <v>2012</v>
      </c>
      <c r="F409">
        <v>1</v>
      </c>
      <c r="G409">
        <f>MONTH(Table1[[#This Row],[Order Date]])</f>
        <v>3</v>
      </c>
      <c r="H409" s="1">
        <v>40976</v>
      </c>
      <c r="I409">
        <v>37510</v>
      </c>
      <c r="J409" t="s">
        <v>58</v>
      </c>
      <c r="K409">
        <v>15</v>
      </c>
      <c r="L409">
        <v>161.55000000000001</v>
      </c>
      <c r="M409" s="2">
        <v>0.02</v>
      </c>
      <c r="N409">
        <v>2466.02</v>
      </c>
      <c r="O409">
        <v>19.989999999999998</v>
      </c>
      <c r="P409">
        <v>243.73</v>
      </c>
      <c r="Q409" s="2">
        <v>0.66</v>
      </c>
      <c r="R409" t="s">
        <v>29</v>
      </c>
      <c r="S409" t="s">
        <v>30</v>
      </c>
      <c r="T409" t="s">
        <v>261</v>
      </c>
      <c r="U409" t="s">
        <v>32</v>
      </c>
      <c r="V409" t="s">
        <v>76</v>
      </c>
      <c r="W409">
        <v>5271</v>
      </c>
      <c r="X409" s="1">
        <v>40976</v>
      </c>
      <c r="Y409" t="s">
        <v>34</v>
      </c>
      <c r="Z409" t="e" vm="18">
        <v>#VALUE!</v>
      </c>
      <c r="AA409">
        <v>22980</v>
      </c>
      <c r="AB409" t="e" cm="1" vm="2">
        <f t="array" ref="AB409">_FV(Table1[[#This Row],[State]],"Country/region",TRUE)</f>
        <v>#VALUE!</v>
      </c>
    </row>
    <row r="410" spans="1:28" x14ac:dyDescent="0.35">
      <c r="A410" t="s">
        <v>916</v>
      </c>
      <c r="C410" t="s">
        <v>917</v>
      </c>
      <c r="D410" t="s">
        <v>38</v>
      </c>
      <c r="E410">
        <f>YEAR(Table1[[#This Row],[Order Date]])</f>
        <v>2012</v>
      </c>
      <c r="F410">
        <v>1</v>
      </c>
      <c r="G410">
        <f>MONTH(Table1[[#This Row],[Order Date]])</f>
        <v>3</v>
      </c>
      <c r="H410" s="1">
        <v>40976</v>
      </c>
      <c r="I410">
        <v>8709</v>
      </c>
      <c r="J410" t="s">
        <v>28</v>
      </c>
      <c r="K410">
        <v>50</v>
      </c>
      <c r="L410">
        <v>51.98</v>
      </c>
      <c r="M410" s="2">
        <v>7.0000000000000007E-2</v>
      </c>
      <c r="N410">
        <v>2451.41</v>
      </c>
      <c r="O410">
        <v>10.17</v>
      </c>
      <c r="P410">
        <v>773.36</v>
      </c>
      <c r="Q410" s="2">
        <v>0.37</v>
      </c>
      <c r="R410" t="s">
        <v>96</v>
      </c>
      <c r="S410" t="s">
        <v>80</v>
      </c>
      <c r="T410" t="s">
        <v>918</v>
      </c>
      <c r="U410" t="s">
        <v>98</v>
      </c>
      <c r="V410" t="s">
        <v>68</v>
      </c>
      <c r="W410">
        <v>1191</v>
      </c>
      <c r="X410" s="1">
        <v>40978</v>
      </c>
      <c r="Y410" t="s">
        <v>34</v>
      </c>
      <c r="Z410" t="e" vm="13">
        <v>#VALUE!</v>
      </c>
      <c r="AA410">
        <v>74133</v>
      </c>
      <c r="AB410" t="e" cm="1" vm="2">
        <f t="array" ref="AB410">_FV(Table1[[#This Row],[State]],"Country/region",TRUE)</f>
        <v>#VALUE!</v>
      </c>
    </row>
    <row r="411" spans="1:28" x14ac:dyDescent="0.35">
      <c r="A411" t="s">
        <v>916</v>
      </c>
      <c r="C411" t="s">
        <v>917</v>
      </c>
      <c r="D411" t="s">
        <v>38</v>
      </c>
      <c r="E411">
        <f>YEAR(Table1[[#This Row],[Order Date]])</f>
        <v>2012</v>
      </c>
      <c r="F411">
        <v>1</v>
      </c>
      <c r="G411">
        <f>MONTH(Table1[[#This Row],[Order Date]])</f>
        <v>3</v>
      </c>
      <c r="H411" s="1">
        <v>40976</v>
      </c>
      <c r="I411">
        <v>8709</v>
      </c>
      <c r="J411" t="s">
        <v>28</v>
      </c>
      <c r="K411">
        <v>11</v>
      </c>
      <c r="L411">
        <v>80.97</v>
      </c>
      <c r="M411" s="2">
        <v>0.1</v>
      </c>
      <c r="N411">
        <v>851.24</v>
      </c>
      <c r="O411">
        <v>33.6</v>
      </c>
      <c r="P411">
        <v>-149.4573</v>
      </c>
      <c r="Q411" s="2">
        <v>0.37</v>
      </c>
      <c r="R411" t="s">
        <v>96</v>
      </c>
      <c r="S411" t="s">
        <v>49</v>
      </c>
      <c r="T411" t="s">
        <v>573</v>
      </c>
      <c r="U411" t="s">
        <v>98</v>
      </c>
      <c r="V411" t="s">
        <v>68</v>
      </c>
      <c r="W411">
        <v>1192</v>
      </c>
      <c r="X411" s="1">
        <v>40979</v>
      </c>
      <c r="Y411" t="s">
        <v>53</v>
      </c>
      <c r="Z411" t="e" vm="13">
        <v>#VALUE!</v>
      </c>
      <c r="AA411">
        <v>74133</v>
      </c>
      <c r="AB411" t="e" cm="1" vm="2">
        <f t="array" ref="AB411">_FV(Table1[[#This Row],[State]],"Country/region",TRUE)</f>
        <v>#VALUE!</v>
      </c>
    </row>
    <row r="412" spans="1:28" x14ac:dyDescent="0.35">
      <c r="A412" t="s">
        <v>912</v>
      </c>
      <c r="C412" t="s">
        <v>913</v>
      </c>
      <c r="D412" t="s">
        <v>57</v>
      </c>
      <c r="E412">
        <f>YEAR(Table1[[#This Row],[Order Date]])</f>
        <v>2012</v>
      </c>
      <c r="F412">
        <v>1</v>
      </c>
      <c r="G412">
        <f>MONTH(Table1[[#This Row],[Order Date]])</f>
        <v>3</v>
      </c>
      <c r="H412" s="1">
        <v>40976</v>
      </c>
      <c r="I412">
        <v>13542</v>
      </c>
      <c r="J412" t="s">
        <v>47</v>
      </c>
      <c r="K412">
        <v>11</v>
      </c>
      <c r="L412">
        <v>300.98</v>
      </c>
      <c r="M412" s="2">
        <v>0.01</v>
      </c>
      <c r="N412">
        <v>3571.84</v>
      </c>
      <c r="O412">
        <v>64.73</v>
      </c>
      <c r="P412">
        <v>403.81</v>
      </c>
      <c r="Q412" s="2">
        <v>0.56000000000000005</v>
      </c>
      <c r="R412" t="s">
        <v>48</v>
      </c>
      <c r="S412" t="s">
        <v>49</v>
      </c>
      <c r="T412" t="s">
        <v>811</v>
      </c>
      <c r="U412" t="s">
        <v>51</v>
      </c>
      <c r="V412" t="s">
        <v>76</v>
      </c>
      <c r="W412">
        <v>1884</v>
      </c>
      <c r="X412" s="1">
        <v>40983</v>
      </c>
      <c r="Y412" t="s">
        <v>53</v>
      </c>
      <c r="Z412" t="e" vm="47">
        <v>#VALUE!</v>
      </c>
      <c r="AA412">
        <v>27529</v>
      </c>
      <c r="AB412" t="e" cm="1" vm="2">
        <f t="array" ref="AB412">_FV(Table1[[#This Row],[State]],"Country/region",TRUE)</f>
        <v>#VALUE!</v>
      </c>
    </row>
    <row r="413" spans="1:28" x14ac:dyDescent="0.35">
      <c r="A413" t="s">
        <v>919</v>
      </c>
      <c r="C413" t="s">
        <v>920</v>
      </c>
      <c r="D413" t="s">
        <v>38</v>
      </c>
      <c r="E413">
        <f>YEAR(Table1[[#This Row],[Order Date]])</f>
        <v>2012</v>
      </c>
      <c r="F413">
        <v>1</v>
      </c>
      <c r="G413">
        <f>MONTH(Table1[[#This Row],[Order Date]])</f>
        <v>3</v>
      </c>
      <c r="H413" s="1">
        <v>40977</v>
      </c>
      <c r="I413">
        <v>58434</v>
      </c>
      <c r="J413" t="s">
        <v>28</v>
      </c>
      <c r="K413">
        <v>42</v>
      </c>
      <c r="L413">
        <v>19.23</v>
      </c>
      <c r="M413" s="2">
        <v>0.04</v>
      </c>
      <c r="N413">
        <v>843.53</v>
      </c>
      <c r="O413">
        <v>6.15</v>
      </c>
      <c r="P413">
        <v>268.32</v>
      </c>
      <c r="Q413" s="2">
        <v>0.44</v>
      </c>
      <c r="R413" t="s">
        <v>48</v>
      </c>
      <c r="S413" t="s">
        <v>139</v>
      </c>
      <c r="T413" t="s">
        <v>782</v>
      </c>
      <c r="U413" t="s">
        <v>82</v>
      </c>
      <c r="V413" t="s">
        <v>68</v>
      </c>
      <c r="W413">
        <v>8176</v>
      </c>
      <c r="X413" s="1">
        <v>40978</v>
      </c>
      <c r="Y413" t="s">
        <v>34</v>
      </c>
      <c r="Z413" t="e" vm="16">
        <v>#VALUE!</v>
      </c>
      <c r="AA413">
        <v>60441</v>
      </c>
      <c r="AB413" t="e" cm="1" vm="2">
        <f t="array" ref="AB413">_FV(Table1[[#This Row],[State]],"Country/region",TRUE)</f>
        <v>#VALUE!</v>
      </c>
    </row>
    <row r="414" spans="1:28" x14ac:dyDescent="0.35">
      <c r="A414" t="s">
        <v>921</v>
      </c>
      <c r="C414" t="s">
        <v>95</v>
      </c>
      <c r="D414" t="s">
        <v>46</v>
      </c>
      <c r="E414">
        <f>YEAR(Table1[[#This Row],[Order Date]])</f>
        <v>2012</v>
      </c>
      <c r="F414">
        <v>1</v>
      </c>
      <c r="G414">
        <f>MONTH(Table1[[#This Row],[Order Date]])</f>
        <v>3</v>
      </c>
      <c r="H414" s="1">
        <v>40977</v>
      </c>
      <c r="I414">
        <v>52870</v>
      </c>
      <c r="J414" t="s">
        <v>39</v>
      </c>
      <c r="K414">
        <v>21</v>
      </c>
      <c r="L414">
        <v>3.25</v>
      </c>
      <c r="M414" s="2">
        <v>0.03</v>
      </c>
      <c r="N414">
        <v>118.51</v>
      </c>
      <c r="O414">
        <v>49</v>
      </c>
      <c r="P414">
        <v>-948.71</v>
      </c>
      <c r="Q414" s="2">
        <v>0.56000000000000005</v>
      </c>
      <c r="R414" t="s">
        <v>29</v>
      </c>
      <c r="S414" t="s">
        <v>40</v>
      </c>
      <c r="T414" t="s">
        <v>922</v>
      </c>
      <c r="U414" t="s">
        <v>214</v>
      </c>
      <c r="V414" t="s">
        <v>52</v>
      </c>
      <c r="W414">
        <v>7411</v>
      </c>
      <c r="X414" s="1">
        <v>40979</v>
      </c>
      <c r="Y414" t="s">
        <v>34</v>
      </c>
      <c r="Z414" t="e" vm="7">
        <v>#VALUE!</v>
      </c>
      <c r="AA414">
        <v>84321</v>
      </c>
      <c r="AB414" t="e" cm="1" vm="2">
        <f t="array" ref="AB414">_FV(Table1[[#This Row],[State]],"Country/region",TRUE)</f>
        <v>#VALUE!</v>
      </c>
    </row>
    <row r="415" spans="1:28" x14ac:dyDescent="0.35">
      <c r="A415" t="s">
        <v>923</v>
      </c>
      <c r="C415" t="s">
        <v>924</v>
      </c>
      <c r="D415" t="s">
        <v>46</v>
      </c>
      <c r="E415">
        <f>YEAR(Table1[[#This Row],[Order Date]])</f>
        <v>2012</v>
      </c>
      <c r="F415">
        <v>1</v>
      </c>
      <c r="G415">
        <f>MONTH(Table1[[#This Row],[Order Date]])</f>
        <v>3</v>
      </c>
      <c r="H415" s="1">
        <v>40977</v>
      </c>
      <c r="I415">
        <v>59879</v>
      </c>
      <c r="J415" t="s">
        <v>39</v>
      </c>
      <c r="K415">
        <v>33</v>
      </c>
      <c r="L415">
        <v>35.99</v>
      </c>
      <c r="M415" s="2">
        <v>0.04</v>
      </c>
      <c r="N415">
        <v>987.3175</v>
      </c>
      <c r="O415">
        <v>3.3</v>
      </c>
      <c r="P415">
        <v>368.55900000000003</v>
      </c>
      <c r="Q415" s="2">
        <v>0.39</v>
      </c>
      <c r="R415" t="s">
        <v>96</v>
      </c>
      <c r="S415" t="s">
        <v>139</v>
      </c>
      <c r="T415" t="s">
        <v>925</v>
      </c>
      <c r="U415" t="s">
        <v>105</v>
      </c>
      <c r="V415" t="s">
        <v>76</v>
      </c>
      <c r="W415">
        <v>8381</v>
      </c>
      <c r="X415" s="1">
        <v>40979</v>
      </c>
      <c r="Y415" t="s">
        <v>42</v>
      </c>
      <c r="Z415" t="e" vm="34">
        <v>#VALUE!</v>
      </c>
      <c r="AA415">
        <v>38671</v>
      </c>
      <c r="AB415" t="e" cm="1" vm="2">
        <f t="array" ref="AB415">_FV(Table1[[#This Row],[State]],"Country/region",TRUE)</f>
        <v>#VALUE!</v>
      </c>
    </row>
    <row r="416" spans="1:28" x14ac:dyDescent="0.35">
      <c r="A416" t="s">
        <v>926</v>
      </c>
      <c r="C416" t="s">
        <v>927</v>
      </c>
      <c r="D416" t="s">
        <v>46</v>
      </c>
      <c r="E416">
        <f>YEAR(Table1[[#This Row],[Order Date]])</f>
        <v>2012</v>
      </c>
      <c r="F416">
        <v>1</v>
      </c>
      <c r="G416">
        <f>MONTH(Table1[[#This Row],[Order Date]])</f>
        <v>3</v>
      </c>
      <c r="H416" s="1">
        <v>40977</v>
      </c>
      <c r="I416">
        <v>59776</v>
      </c>
      <c r="J416" t="s">
        <v>47</v>
      </c>
      <c r="K416">
        <v>35</v>
      </c>
      <c r="L416">
        <v>7.64</v>
      </c>
      <c r="M416" s="2">
        <v>0.01</v>
      </c>
      <c r="N416">
        <v>285.01</v>
      </c>
      <c r="O416">
        <v>1.39</v>
      </c>
      <c r="P416">
        <v>124.82</v>
      </c>
      <c r="Q416" s="2">
        <v>0.36</v>
      </c>
      <c r="R416" t="s">
        <v>29</v>
      </c>
      <c r="S416" t="s">
        <v>30</v>
      </c>
      <c r="T416" t="s">
        <v>928</v>
      </c>
      <c r="U416" t="s">
        <v>267</v>
      </c>
      <c r="V416" t="s">
        <v>76</v>
      </c>
      <c r="W416">
        <v>8361</v>
      </c>
      <c r="X416" s="1">
        <v>40981</v>
      </c>
      <c r="Y416" t="s">
        <v>42</v>
      </c>
      <c r="Z416" t="e" vm="47">
        <v>#VALUE!</v>
      </c>
      <c r="AA416">
        <v>27801</v>
      </c>
      <c r="AB416" t="e" cm="1" vm="2">
        <f t="array" ref="AB416">_FV(Table1[[#This Row],[State]],"Country/region",TRUE)</f>
        <v>#VALUE!</v>
      </c>
    </row>
    <row r="417" spans="1:28" x14ac:dyDescent="0.35">
      <c r="A417" t="s">
        <v>926</v>
      </c>
      <c r="C417" t="s">
        <v>927</v>
      </c>
      <c r="D417" t="s">
        <v>46</v>
      </c>
      <c r="E417">
        <f>YEAR(Table1[[#This Row],[Order Date]])</f>
        <v>2012</v>
      </c>
      <c r="F417">
        <v>1</v>
      </c>
      <c r="G417">
        <f>MONTH(Table1[[#This Row],[Order Date]])</f>
        <v>3</v>
      </c>
      <c r="H417" s="1">
        <v>40977</v>
      </c>
      <c r="I417">
        <v>59776</v>
      </c>
      <c r="J417" t="s">
        <v>47</v>
      </c>
      <c r="K417">
        <v>33</v>
      </c>
      <c r="L417">
        <v>400.97</v>
      </c>
      <c r="M417" s="2">
        <v>7.0000000000000007E-2</v>
      </c>
      <c r="N417">
        <v>12215.43</v>
      </c>
      <c r="O417">
        <v>48.26</v>
      </c>
      <c r="P417">
        <v>5255.45</v>
      </c>
      <c r="Q417" s="2">
        <v>0.36</v>
      </c>
      <c r="R417" t="s">
        <v>96</v>
      </c>
      <c r="S417" t="s">
        <v>73</v>
      </c>
      <c r="T417" t="s">
        <v>929</v>
      </c>
      <c r="U417" t="s">
        <v>98</v>
      </c>
      <c r="V417" t="s">
        <v>76</v>
      </c>
      <c r="W417">
        <v>8362</v>
      </c>
      <c r="X417" s="1">
        <v>40981</v>
      </c>
      <c r="Y417" t="s">
        <v>53</v>
      </c>
      <c r="Z417" t="e" vm="47">
        <v>#VALUE!</v>
      </c>
      <c r="AA417">
        <v>27801</v>
      </c>
      <c r="AB417" t="e" cm="1" vm="2">
        <f t="array" ref="AB417">_FV(Table1[[#This Row],[State]],"Country/region",TRUE)</f>
        <v>#VALUE!</v>
      </c>
    </row>
    <row r="418" spans="1:28" x14ac:dyDescent="0.35">
      <c r="A418" t="s">
        <v>930</v>
      </c>
      <c r="C418" t="s">
        <v>931</v>
      </c>
      <c r="D418" t="s">
        <v>57</v>
      </c>
      <c r="E418">
        <f>YEAR(Table1[[#This Row],[Order Date]])</f>
        <v>2012</v>
      </c>
      <c r="F418">
        <v>1</v>
      </c>
      <c r="G418">
        <f>MONTH(Table1[[#This Row],[Order Date]])</f>
        <v>3</v>
      </c>
      <c r="H418" s="1">
        <v>40978</v>
      </c>
      <c r="I418">
        <v>34497</v>
      </c>
      <c r="J418" t="s">
        <v>131</v>
      </c>
      <c r="K418">
        <v>36</v>
      </c>
      <c r="L418">
        <v>4.9800000000000004</v>
      </c>
      <c r="M418" s="2">
        <v>0.1</v>
      </c>
      <c r="N418">
        <v>175.35</v>
      </c>
      <c r="O418">
        <v>7.54</v>
      </c>
      <c r="P418">
        <v>-174.18</v>
      </c>
      <c r="Q418" s="2">
        <v>0.38</v>
      </c>
      <c r="R418" t="s">
        <v>29</v>
      </c>
      <c r="S418" t="s">
        <v>30</v>
      </c>
      <c r="T418" t="s">
        <v>932</v>
      </c>
      <c r="U418" t="s">
        <v>61</v>
      </c>
      <c r="V418" t="s">
        <v>76</v>
      </c>
      <c r="W418">
        <v>4846</v>
      </c>
      <c r="X418" s="1">
        <v>40979</v>
      </c>
      <c r="Y418" t="s">
        <v>34</v>
      </c>
      <c r="Z418" t="e" vm="14">
        <v>#VALUE!</v>
      </c>
      <c r="AA418">
        <v>34609</v>
      </c>
      <c r="AB418" t="e" cm="1" vm="2">
        <f t="array" ref="AB418">_FV(Table1[[#This Row],[State]],"Country/region",TRUE)</f>
        <v>#VALUE!</v>
      </c>
    </row>
    <row r="419" spans="1:28" x14ac:dyDescent="0.35">
      <c r="A419" t="s">
        <v>930</v>
      </c>
      <c r="C419" t="s">
        <v>931</v>
      </c>
      <c r="D419" t="s">
        <v>57</v>
      </c>
      <c r="E419">
        <f>YEAR(Table1[[#This Row],[Order Date]])</f>
        <v>2012</v>
      </c>
      <c r="F419">
        <v>1</v>
      </c>
      <c r="G419">
        <f>MONTH(Table1[[#This Row],[Order Date]])</f>
        <v>3</v>
      </c>
      <c r="H419" s="1">
        <v>40978</v>
      </c>
      <c r="I419">
        <v>34497</v>
      </c>
      <c r="J419" t="s">
        <v>131</v>
      </c>
      <c r="K419">
        <v>25</v>
      </c>
      <c r="L419">
        <v>22.84</v>
      </c>
      <c r="M419" s="2">
        <v>0</v>
      </c>
      <c r="N419">
        <v>590.6</v>
      </c>
      <c r="O419">
        <v>8.18</v>
      </c>
      <c r="P419">
        <v>117.73</v>
      </c>
      <c r="Q419" s="2">
        <v>0.39</v>
      </c>
      <c r="R419" t="s">
        <v>29</v>
      </c>
      <c r="S419" t="s">
        <v>30</v>
      </c>
      <c r="T419" t="s">
        <v>379</v>
      </c>
      <c r="U419" t="s">
        <v>61</v>
      </c>
      <c r="V419" t="s">
        <v>76</v>
      </c>
      <c r="W419">
        <v>4847</v>
      </c>
      <c r="X419" s="1">
        <v>40980</v>
      </c>
      <c r="Y419" t="s">
        <v>34</v>
      </c>
      <c r="Z419" t="e" vm="14">
        <v>#VALUE!</v>
      </c>
      <c r="AA419">
        <v>34609</v>
      </c>
      <c r="AB419" t="e" cm="1" vm="2">
        <f t="array" ref="AB419">_FV(Table1[[#This Row],[State]],"Country/region",TRUE)</f>
        <v>#VALUE!</v>
      </c>
    </row>
    <row r="420" spans="1:28" x14ac:dyDescent="0.35">
      <c r="A420" t="s">
        <v>283</v>
      </c>
      <c r="C420" t="s">
        <v>933</v>
      </c>
      <c r="D420" t="s">
        <v>38</v>
      </c>
      <c r="E420">
        <f>YEAR(Table1[[#This Row],[Order Date]])</f>
        <v>2012</v>
      </c>
      <c r="F420">
        <v>1</v>
      </c>
      <c r="G420">
        <f>MONTH(Table1[[#This Row],[Order Date]])</f>
        <v>3</v>
      </c>
      <c r="H420" s="1">
        <v>40978</v>
      </c>
      <c r="I420">
        <v>13632</v>
      </c>
      <c r="J420" t="s">
        <v>131</v>
      </c>
      <c r="K420">
        <v>6</v>
      </c>
      <c r="L420">
        <v>99.99</v>
      </c>
      <c r="M420" s="2">
        <v>0.01</v>
      </c>
      <c r="N420">
        <v>608.92999999999995</v>
      </c>
      <c r="O420">
        <v>19.989999999999998</v>
      </c>
      <c r="P420">
        <v>-193.95779999999999</v>
      </c>
      <c r="Q420" s="2">
        <v>0.52</v>
      </c>
      <c r="R420" t="s">
        <v>96</v>
      </c>
      <c r="S420" t="s">
        <v>30</v>
      </c>
      <c r="T420" t="s">
        <v>934</v>
      </c>
      <c r="U420" t="s">
        <v>98</v>
      </c>
      <c r="V420" t="s">
        <v>76</v>
      </c>
      <c r="W420">
        <v>1902</v>
      </c>
      <c r="X420" s="1">
        <v>40980</v>
      </c>
      <c r="Y420" t="s">
        <v>42</v>
      </c>
      <c r="Z420" t="e" vm="18">
        <v>#VALUE!</v>
      </c>
      <c r="AA420">
        <v>22153</v>
      </c>
      <c r="AB420" t="e" cm="1" vm="2">
        <f t="array" ref="AB420">_FV(Table1[[#This Row],[State]],"Country/region",TRUE)</f>
        <v>#VALUE!</v>
      </c>
    </row>
    <row r="421" spans="1:28" x14ac:dyDescent="0.35">
      <c r="A421" t="s">
        <v>436</v>
      </c>
      <c r="C421" t="s">
        <v>437</v>
      </c>
      <c r="D421" t="s">
        <v>57</v>
      </c>
      <c r="E421">
        <f>YEAR(Table1[[#This Row],[Order Date]])</f>
        <v>2012</v>
      </c>
      <c r="F421">
        <v>1</v>
      </c>
      <c r="G421">
        <f>MONTH(Table1[[#This Row],[Order Date]])</f>
        <v>3</v>
      </c>
      <c r="H421" s="1">
        <v>40978</v>
      </c>
      <c r="I421">
        <v>37095</v>
      </c>
      <c r="J421" t="s">
        <v>47</v>
      </c>
      <c r="K421">
        <v>3</v>
      </c>
      <c r="L421">
        <v>6783.02</v>
      </c>
      <c r="M421" s="2">
        <v>0.09</v>
      </c>
      <c r="N421">
        <v>18888</v>
      </c>
      <c r="O421">
        <v>24.49</v>
      </c>
      <c r="P421">
        <v>-14140.7016</v>
      </c>
      <c r="Q421" s="2">
        <v>0.39</v>
      </c>
      <c r="R421" t="s">
        <v>96</v>
      </c>
      <c r="S421" t="s">
        <v>40</v>
      </c>
      <c r="T421" t="s">
        <v>193</v>
      </c>
      <c r="U421" t="s">
        <v>98</v>
      </c>
      <c r="V421" t="s">
        <v>52</v>
      </c>
      <c r="W421">
        <v>5213</v>
      </c>
      <c r="X421" s="1">
        <v>40982</v>
      </c>
      <c r="Y421" t="s">
        <v>34</v>
      </c>
      <c r="Z421" t="e" vm="23">
        <v>#VALUE!</v>
      </c>
      <c r="AA421">
        <v>98198</v>
      </c>
      <c r="AB421" t="e" cm="1" vm="2">
        <f t="array" ref="AB421">_FV(Table1[[#This Row],[State]],"Country/region",TRUE)</f>
        <v>#VALUE!</v>
      </c>
    </row>
    <row r="422" spans="1:28" x14ac:dyDescent="0.35">
      <c r="A422" t="s">
        <v>935</v>
      </c>
      <c r="C422" t="s">
        <v>936</v>
      </c>
      <c r="D422" t="s">
        <v>38</v>
      </c>
      <c r="E422">
        <f>YEAR(Table1[[#This Row],[Order Date]])</f>
        <v>2012</v>
      </c>
      <c r="F422">
        <v>1</v>
      </c>
      <c r="G422">
        <f>MONTH(Table1[[#This Row],[Order Date]])</f>
        <v>3</v>
      </c>
      <c r="H422" s="1">
        <v>40979</v>
      </c>
      <c r="I422">
        <v>27111</v>
      </c>
      <c r="J422" t="s">
        <v>28</v>
      </c>
      <c r="K422">
        <v>44</v>
      </c>
      <c r="L422">
        <v>20.99</v>
      </c>
      <c r="M422" s="2">
        <v>0.08</v>
      </c>
      <c r="N422">
        <v>774.05250000000001</v>
      </c>
      <c r="O422">
        <v>3.3</v>
      </c>
      <c r="P422">
        <v>-96.337999999999994</v>
      </c>
      <c r="Q422" s="2">
        <v>0.81</v>
      </c>
      <c r="R422" t="s">
        <v>96</v>
      </c>
      <c r="S422" t="s">
        <v>139</v>
      </c>
      <c r="T422" t="s">
        <v>937</v>
      </c>
      <c r="U422" t="s">
        <v>105</v>
      </c>
      <c r="V422" t="s">
        <v>68</v>
      </c>
      <c r="W422">
        <v>3808</v>
      </c>
      <c r="X422" s="1">
        <v>40979</v>
      </c>
      <c r="Y422" t="s">
        <v>42</v>
      </c>
      <c r="Z422" t="e" vm="16">
        <v>#VALUE!</v>
      </c>
      <c r="AA422">
        <v>60016</v>
      </c>
      <c r="AB422" t="e" cm="1" vm="2">
        <f t="array" ref="AB422">_FV(Table1[[#This Row],[State]],"Country/region",TRUE)</f>
        <v>#VALUE!</v>
      </c>
    </row>
    <row r="423" spans="1:28" x14ac:dyDescent="0.35">
      <c r="A423" t="s">
        <v>938</v>
      </c>
      <c r="C423" t="s">
        <v>939</v>
      </c>
      <c r="D423" t="s">
        <v>46</v>
      </c>
      <c r="E423">
        <f>YEAR(Table1[[#This Row],[Order Date]])</f>
        <v>2012</v>
      </c>
      <c r="F423">
        <v>1</v>
      </c>
      <c r="G423">
        <f>MONTH(Table1[[#This Row],[Order Date]])</f>
        <v>3</v>
      </c>
      <c r="H423" s="1">
        <v>40979</v>
      </c>
      <c r="I423">
        <v>2373</v>
      </c>
      <c r="J423" t="s">
        <v>39</v>
      </c>
      <c r="K423">
        <v>36</v>
      </c>
      <c r="L423">
        <v>8.6</v>
      </c>
      <c r="M423" s="2">
        <v>0.06</v>
      </c>
      <c r="N423">
        <v>317.58999999999997</v>
      </c>
      <c r="O423">
        <v>6.19</v>
      </c>
      <c r="P423">
        <v>-46.115000000000002</v>
      </c>
      <c r="Q423" s="2">
        <v>0.38</v>
      </c>
      <c r="R423" t="s">
        <v>29</v>
      </c>
      <c r="S423" t="s">
        <v>30</v>
      </c>
      <c r="T423" t="s">
        <v>341</v>
      </c>
      <c r="U423" t="s">
        <v>67</v>
      </c>
      <c r="V423" t="s">
        <v>68</v>
      </c>
      <c r="W423">
        <v>347</v>
      </c>
      <c r="X423" s="1">
        <v>40980</v>
      </c>
      <c r="Y423" t="s">
        <v>34</v>
      </c>
      <c r="Z423" t="e" vm="9">
        <v>#VALUE!</v>
      </c>
      <c r="AA423">
        <v>68046</v>
      </c>
      <c r="AB423" t="e" cm="1" vm="2">
        <f t="array" ref="AB423">_FV(Table1[[#This Row],[State]],"Country/region",TRUE)</f>
        <v>#VALUE!</v>
      </c>
    </row>
    <row r="424" spans="1:28" x14ac:dyDescent="0.35">
      <c r="A424" t="s">
        <v>935</v>
      </c>
      <c r="C424" t="s">
        <v>936</v>
      </c>
      <c r="D424" t="s">
        <v>38</v>
      </c>
      <c r="E424">
        <f>YEAR(Table1[[#This Row],[Order Date]])</f>
        <v>2012</v>
      </c>
      <c r="F424">
        <v>1</v>
      </c>
      <c r="G424">
        <f>MONTH(Table1[[#This Row],[Order Date]])</f>
        <v>3</v>
      </c>
      <c r="H424" s="1">
        <v>40979</v>
      </c>
      <c r="I424">
        <v>27111</v>
      </c>
      <c r="J424" t="s">
        <v>28</v>
      </c>
      <c r="K424">
        <v>18</v>
      </c>
      <c r="L424">
        <v>193.17</v>
      </c>
      <c r="M424" s="2">
        <v>0</v>
      </c>
      <c r="N424">
        <v>3497.05</v>
      </c>
      <c r="O424">
        <v>19.989999999999998</v>
      </c>
      <c r="P424">
        <v>282.18</v>
      </c>
      <c r="Q424" s="2">
        <v>0.71</v>
      </c>
      <c r="R424" t="s">
        <v>29</v>
      </c>
      <c r="S424" t="s">
        <v>30</v>
      </c>
      <c r="T424" t="s">
        <v>940</v>
      </c>
      <c r="U424" t="s">
        <v>32</v>
      </c>
      <c r="V424" t="s">
        <v>68</v>
      </c>
      <c r="W424">
        <v>3807</v>
      </c>
      <c r="X424" s="1">
        <v>40980</v>
      </c>
      <c r="Y424" t="s">
        <v>34</v>
      </c>
      <c r="Z424" t="e" vm="16">
        <v>#VALUE!</v>
      </c>
      <c r="AA424">
        <v>60016</v>
      </c>
      <c r="AB424" t="e" cm="1" vm="2">
        <f t="array" ref="AB424">_FV(Table1[[#This Row],[State]],"Country/region",TRUE)</f>
        <v>#VALUE!</v>
      </c>
    </row>
    <row r="425" spans="1:28" x14ac:dyDescent="0.35">
      <c r="A425" t="s">
        <v>935</v>
      </c>
      <c r="C425" t="s">
        <v>936</v>
      </c>
      <c r="D425" t="s">
        <v>38</v>
      </c>
      <c r="E425">
        <f>YEAR(Table1[[#This Row],[Order Date]])</f>
        <v>2012</v>
      </c>
      <c r="F425">
        <v>1</v>
      </c>
      <c r="G425">
        <f>MONTH(Table1[[#This Row],[Order Date]])</f>
        <v>3</v>
      </c>
      <c r="H425" s="1">
        <v>40979</v>
      </c>
      <c r="I425">
        <v>27111</v>
      </c>
      <c r="J425" t="s">
        <v>28</v>
      </c>
      <c r="K425">
        <v>11</v>
      </c>
      <c r="L425">
        <v>99.99</v>
      </c>
      <c r="M425" s="2">
        <v>0.06</v>
      </c>
      <c r="N425">
        <v>1064.23</v>
      </c>
      <c r="O425">
        <v>19.989999999999998</v>
      </c>
      <c r="P425">
        <v>-127.56</v>
      </c>
      <c r="Q425" s="2">
        <v>0.52</v>
      </c>
      <c r="R425" t="s">
        <v>96</v>
      </c>
      <c r="S425" t="s">
        <v>30</v>
      </c>
      <c r="T425" t="s">
        <v>941</v>
      </c>
      <c r="U425" t="s">
        <v>102</v>
      </c>
      <c r="V425" t="s">
        <v>68</v>
      </c>
      <c r="W425">
        <v>3806</v>
      </c>
      <c r="X425" s="1">
        <v>40982</v>
      </c>
      <c r="Y425" t="s">
        <v>34</v>
      </c>
      <c r="Z425" t="e" vm="16">
        <v>#VALUE!</v>
      </c>
      <c r="AA425">
        <v>60016</v>
      </c>
      <c r="AB425" t="e" cm="1" vm="2">
        <f t="array" ref="AB425">_FV(Table1[[#This Row],[State]],"Country/region",TRUE)</f>
        <v>#VALUE!</v>
      </c>
    </row>
    <row r="426" spans="1:28" x14ac:dyDescent="0.35">
      <c r="A426" t="s">
        <v>942</v>
      </c>
      <c r="C426" t="s">
        <v>943</v>
      </c>
      <c r="D426" t="s">
        <v>57</v>
      </c>
      <c r="E426">
        <f>YEAR(Table1[[#This Row],[Order Date]])</f>
        <v>2012</v>
      </c>
      <c r="F426">
        <v>1</v>
      </c>
      <c r="G426">
        <f>MONTH(Table1[[#This Row],[Order Date]])</f>
        <v>3</v>
      </c>
      <c r="H426" s="1">
        <v>40980</v>
      </c>
      <c r="I426">
        <v>25574</v>
      </c>
      <c r="J426" t="s">
        <v>39</v>
      </c>
      <c r="K426">
        <v>46</v>
      </c>
      <c r="L426">
        <v>100.98</v>
      </c>
      <c r="M426" s="2">
        <v>0</v>
      </c>
      <c r="N426">
        <v>5074.07</v>
      </c>
      <c r="O426">
        <v>57.38</v>
      </c>
      <c r="P426">
        <v>-1390.53</v>
      </c>
      <c r="Q426" s="2">
        <v>0.78</v>
      </c>
      <c r="R426" t="s">
        <v>48</v>
      </c>
      <c r="S426" t="s">
        <v>73</v>
      </c>
      <c r="T426" t="s">
        <v>944</v>
      </c>
      <c r="U426" t="s">
        <v>154</v>
      </c>
      <c r="V426" t="s">
        <v>76</v>
      </c>
      <c r="W426">
        <v>3586</v>
      </c>
      <c r="X426" s="1">
        <v>40980</v>
      </c>
      <c r="Y426" t="s">
        <v>53</v>
      </c>
      <c r="Z426" t="e" vm="10">
        <v>#VALUE!</v>
      </c>
      <c r="AA426">
        <v>70003</v>
      </c>
      <c r="AB426" t="e" cm="1" vm="2">
        <f t="array" ref="AB426">_FV(Table1[[#This Row],[State]],"Country/region",TRUE)</f>
        <v>#VALUE!</v>
      </c>
    </row>
    <row r="427" spans="1:28" x14ac:dyDescent="0.35">
      <c r="A427" t="s">
        <v>942</v>
      </c>
      <c r="C427" t="s">
        <v>943</v>
      </c>
      <c r="D427" t="s">
        <v>57</v>
      </c>
      <c r="E427">
        <f>YEAR(Table1[[#This Row],[Order Date]])</f>
        <v>2012</v>
      </c>
      <c r="F427">
        <v>1</v>
      </c>
      <c r="G427">
        <f>MONTH(Table1[[#This Row],[Order Date]])</f>
        <v>3</v>
      </c>
      <c r="H427" s="1">
        <v>40980</v>
      </c>
      <c r="I427">
        <v>25574</v>
      </c>
      <c r="J427" t="s">
        <v>39</v>
      </c>
      <c r="K427">
        <v>31</v>
      </c>
      <c r="L427">
        <v>47.98</v>
      </c>
      <c r="M427" s="2">
        <v>0.01</v>
      </c>
      <c r="N427">
        <v>1526.67</v>
      </c>
      <c r="O427">
        <v>3.61</v>
      </c>
      <c r="P427">
        <v>118.82</v>
      </c>
      <c r="Q427" s="2">
        <v>0.71</v>
      </c>
      <c r="R427" t="s">
        <v>96</v>
      </c>
      <c r="S427" t="s">
        <v>139</v>
      </c>
      <c r="T427" t="s">
        <v>945</v>
      </c>
      <c r="U427" t="s">
        <v>102</v>
      </c>
      <c r="V427" t="s">
        <v>76</v>
      </c>
      <c r="W427">
        <v>3587</v>
      </c>
      <c r="X427" s="1">
        <v>40981</v>
      </c>
      <c r="Y427" t="s">
        <v>42</v>
      </c>
      <c r="Z427" t="e" vm="10">
        <v>#VALUE!</v>
      </c>
      <c r="AA427">
        <v>70003</v>
      </c>
      <c r="AB427" t="e" cm="1" vm="2">
        <f t="array" ref="AB427">_FV(Table1[[#This Row],[State]],"Country/region",TRUE)</f>
        <v>#VALUE!</v>
      </c>
    </row>
    <row r="428" spans="1:28" x14ac:dyDescent="0.35">
      <c r="A428" t="s">
        <v>946</v>
      </c>
      <c r="C428" t="s">
        <v>947</v>
      </c>
      <c r="D428" t="s">
        <v>27</v>
      </c>
      <c r="E428">
        <f>YEAR(Table1[[#This Row],[Order Date]])</f>
        <v>2012</v>
      </c>
      <c r="F428">
        <v>1</v>
      </c>
      <c r="G428">
        <f>MONTH(Table1[[#This Row],[Order Date]])</f>
        <v>3</v>
      </c>
      <c r="H428" s="1">
        <v>40980</v>
      </c>
      <c r="I428">
        <v>33217</v>
      </c>
      <c r="J428" t="s">
        <v>28</v>
      </c>
      <c r="K428">
        <v>34</v>
      </c>
      <c r="L428">
        <v>51.98</v>
      </c>
      <c r="M428" s="2">
        <v>0.05</v>
      </c>
      <c r="N428">
        <v>1806.65</v>
      </c>
      <c r="O428">
        <v>10.17</v>
      </c>
      <c r="P428">
        <v>599.04</v>
      </c>
      <c r="Q428" s="2">
        <v>0.37</v>
      </c>
      <c r="R428" t="s">
        <v>96</v>
      </c>
      <c r="S428" t="s">
        <v>80</v>
      </c>
      <c r="T428" t="s">
        <v>918</v>
      </c>
      <c r="U428" t="s">
        <v>98</v>
      </c>
      <c r="V428" t="s">
        <v>33</v>
      </c>
      <c r="W428">
        <v>4663</v>
      </c>
      <c r="X428" s="1">
        <v>40981</v>
      </c>
      <c r="Y428" t="s">
        <v>34</v>
      </c>
      <c r="Z428" t="e" vm="15">
        <v>#VALUE!</v>
      </c>
      <c r="AA428">
        <v>14225</v>
      </c>
      <c r="AB428" t="e" cm="1" vm="2">
        <f t="array" ref="AB428">_FV(Table1[[#This Row],[State]],"Country/region",TRUE)</f>
        <v>#VALUE!</v>
      </c>
    </row>
    <row r="429" spans="1:28" x14ac:dyDescent="0.35">
      <c r="A429" t="s">
        <v>946</v>
      </c>
      <c r="C429" t="s">
        <v>947</v>
      </c>
      <c r="D429" t="s">
        <v>27</v>
      </c>
      <c r="E429">
        <f>YEAR(Table1[[#This Row],[Order Date]])</f>
        <v>2012</v>
      </c>
      <c r="F429">
        <v>1</v>
      </c>
      <c r="G429">
        <f>MONTH(Table1[[#This Row],[Order Date]])</f>
        <v>3</v>
      </c>
      <c r="H429" s="1">
        <v>40980</v>
      </c>
      <c r="I429">
        <v>33217</v>
      </c>
      <c r="J429" t="s">
        <v>28</v>
      </c>
      <c r="K429">
        <v>20</v>
      </c>
      <c r="L429">
        <v>73.98</v>
      </c>
      <c r="M429" s="2">
        <v>0.1</v>
      </c>
      <c r="N429">
        <v>1388.91</v>
      </c>
      <c r="O429">
        <v>4</v>
      </c>
      <c r="P429">
        <v>-229.87</v>
      </c>
      <c r="Q429" s="2">
        <v>0.79</v>
      </c>
      <c r="R429" t="s">
        <v>96</v>
      </c>
      <c r="S429" t="s">
        <v>30</v>
      </c>
      <c r="T429" t="s">
        <v>198</v>
      </c>
      <c r="U429" t="s">
        <v>102</v>
      </c>
      <c r="V429" t="s">
        <v>33</v>
      </c>
      <c r="W429">
        <v>4662</v>
      </c>
      <c r="X429" s="1">
        <v>40981</v>
      </c>
      <c r="Y429" t="s">
        <v>34</v>
      </c>
      <c r="Z429" t="e" vm="15">
        <v>#VALUE!</v>
      </c>
      <c r="AA429">
        <v>14225</v>
      </c>
      <c r="AB429" t="e" cm="1" vm="2">
        <f t="array" ref="AB429">_FV(Table1[[#This Row],[State]],"Country/region",TRUE)</f>
        <v>#VALUE!</v>
      </c>
    </row>
    <row r="430" spans="1:28" x14ac:dyDescent="0.35">
      <c r="A430" t="s">
        <v>948</v>
      </c>
      <c r="C430" t="s">
        <v>949</v>
      </c>
      <c r="D430" t="s">
        <v>27</v>
      </c>
      <c r="E430">
        <f>YEAR(Table1[[#This Row],[Order Date]])</f>
        <v>2012</v>
      </c>
      <c r="F430">
        <v>1</v>
      </c>
      <c r="G430">
        <f>MONTH(Table1[[#This Row],[Order Date]])</f>
        <v>3</v>
      </c>
      <c r="H430" s="1">
        <v>40980</v>
      </c>
      <c r="I430">
        <v>45987</v>
      </c>
      <c r="J430" t="s">
        <v>39</v>
      </c>
      <c r="K430">
        <v>31</v>
      </c>
      <c r="L430">
        <v>4</v>
      </c>
      <c r="M430" s="2">
        <v>0.01</v>
      </c>
      <c r="N430">
        <v>131.43</v>
      </c>
      <c r="O430">
        <v>1.3</v>
      </c>
      <c r="P430">
        <v>37.25</v>
      </c>
      <c r="Q430" s="2">
        <v>0.37</v>
      </c>
      <c r="R430" t="s">
        <v>29</v>
      </c>
      <c r="S430" t="s">
        <v>59</v>
      </c>
      <c r="T430" t="s">
        <v>950</v>
      </c>
      <c r="U430" t="s">
        <v>61</v>
      </c>
      <c r="V430" t="s">
        <v>33</v>
      </c>
      <c r="W430">
        <v>6458</v>
      </c>
      <c r="X430" s="1">
        <v>40982</v>
      </c>
      <c r="Y430" t="s">
        <v>34</v>
      </c>
      <c r="Z430" t="e" vm="22">
        <v>#VALUE!</v>
      </c>
      <c r="AA430">
        <v>43302</v>
      </c>
      <c r="AB430" t="e" cm="1" vm="2">
        <f t="array" ref="AB430">_FV(Table1[[#This Row],[State]],"Country/region",TRUE)</f>
        <v>#VALUE!</v>
      </c>
    </row>
    <row r="431" spans="1:28" x14ac:dyDescent="0.35">
      <c r="A431" t="s">
        <v>659</v>
      </c>
      <c r="C431" t="s">
        <v>951</v>
      </c>
      <c r="D431" t="s">
        <v>27</v>
      </c>
      <c r="E431">
        <f>YEAR(Table1[[#This Row],[Order Date]])</f>
        <v>2012</v>
      </c>
      <c r="F431">
        <v>1</v>
      </c>
      <c r="G431">
        <f>MONTH(Table1[[#This Row],[Order Date]])</f>
        <v>3</v>
      </c>
      <c r="H431" s="1">
        <v>40980</v>
      </c>
      <c r="I431">
        <v>12450</v>
      </c>
      <c r="J431" t="s">
        <v>39</v>
      </c>
      <c r="K431">
        <v>15</v>
      </c>
      <c r="L431">
        <v>73.98</v>
      </c>
      <c r="M431" s="2">
        <v>0</v>
      </c>
      <c r="N431">
        <v>1146.4100000000001</v>
      </c>
      <c r="O431">
        <v>14.52</v>
      </c>
      <c r="P431">
        <v>-88.61</v>
      </c>
      <c r="Q431" s="2">
        <v>0.65</v>
      </c>
      <c r="R431" t="s">
        <v>96</v>
      </c>
      <c r="S431" t="s">
        <v>30</v>
      </c>
      <c r="T431" t="s">
        <v>198</v>
      </c>
      <c r="U431" t="s">
        <v>102</v>
      </c>
      <c r="V431" t="s">
        <v>52</v>
      </c>
      <c r="W431">
        <v>1733</v>
      </c>
      <c r="X431" s="1">
        <v>40982</v>
      </c>
      <c r="Y431" t="s">
        <v>34</v>
      </c>
      <c r="Z431" t="e" vm="45">
        <v>#VALUE!</v>
      </c>
      <c r="AA431">
        <v>59715</v>
      </c>
      <c r="AB431" t="e" cm="1" vm="2">
        <f t="array" ref="AB431">_FV(Table1[[#This Row],[State]],"Country/region",TRUE)</f>
        <v>#VALUE!</v>
      </c>
    </row>
    <row r="432" spans="1:28" x14ac:dyDescent="0.35">
      <c r="A432" t="s">
        <v>952</v>
      </c>
      <c r="C432" t="s">
        <v>953</v>
      </c>
      <c r="D432" t="s">
        <v>27</v>
      </c>
      <c r="E432">
        <f>YEAR(Table1[[#This Row],[Order Date]])</f>
        <v>2012</v>
      </c>
      <c r="F432">
        <v>1</v>
      </c>
      <c r="G432">
        <f>MONTH(Table1[[#This Row],[Order Date]])</f>
        <v>3</v>
      </c>
      <c r="H432" s="1">
        <v>40980</v>
      </c>
      <c r="I432">
        <v>14176</v>
      </c>
      <c r="J432" t="s">
        <v>47</v>
      </c>
      <c r="K432">
        <v>39</v>
      </c>
      <c r="L432">
        <v>35.99</v>
      </c>
      <c r="M432" s="2">
        <v>0.01</v>
      </c>
      <c r="N432">
        <v>1233.4775</v>
      </c>
      <c r="O432">
        <v>5.99</v>
      </c>
      <c r="P432">
        <v>453.798</v>
      </c>
      <c r="Q432" s="2">
        <v>0.38</v>
      </c>
      <c r="R432" t="s">
        <v>96</v>
      </c>
      <c r="S432" t="s">
        <v>59</v>
      </c>
      <c r="T432" t="s">
        <v>836</v>
      </c>
      <c r="U432" t="s">
        <v>105</v>
      </c>
      <c r="V432" t="s">
        <v>52</v>
      </c>
      <c r="W432">
        <v>1987</v>
      </c>
      <c r="X432" s="1">
        <v>40987</v>
      </c>
      <c r="Y432" t="s">
        <v>34</v>
      </c>
      <c r="Z432" t="e" vm="33">
        <v>#VALUE!</v>
      </c>
      <c r="AA432">
        <v>83605</v>
      </c>
      <c r="AB432" t="e" cm="1" vm="2">
        <f t="array" ref="AB432">_FV(Table1[[#This Row],[State]],"Country/region",TRUE)</f>
        <v>#VALUE!</v>
      </c>
    </row>
    <row r="433" spans="1:28" x14ac:dyDescent="0.35">
      <c r="A433" t="s">
        <v>954</v>
      </c>
      <c r="C433" t="s">
        <v>955</v>
      </c>
      <c r="D433" t="s">
        <v>38</v>
      </c>
      <c r="E433">
        <f>YEAR(Table1[[#This Row],[Order Date]])</f>
        <v>2012</v>
      </c>
      <c r="F433">
        <v>1</v>
      </c>
      <c r="G433">
        <f>MONTH(Table1[[#This Row],[Order Date]])</f>
        <v>3</v>
      </c>
      <c r="H433" s="1">
        <v>40981</v>
      </c>
      <c r="I433">
        <v>28258</v>
      </c>
      <c r="J433" t="s">
        <v>58</v>
      </c>
      <c r="K433">
        <v>2</v>
      </c>
      <c r="L433">
        <v>125.99</v>
      </c>
      <c r="M433" s="2">
        <v>7.0000000000000007E-2</v>
      </c>
      <c r="N433">
        <v>201.178</v>
      </c>
      <c r="O433">
        <v>2.5</v>
      </c>
      <c r="P433">
        <v>-604.40599999999995</v>
      </c>
      <c r="Q433" s="2">
        <v>0.6</v>
      </c>
      <c r="R433" t="s">
        <v>96</v>
      </c>
      <c r="S433" t="s">
        <v>30</v>
      </c>
      <c r="T433" t="s">
        <v>956</v>
      </c>
      <c r="U433" t="s">
        <v>105</v>
      </c>
      <c r="V433" t="s">
        <v>33</v>
      </c>
      <c r="W433">
        <v>3959</v>
      </c>
      <c r="X433" s="1">
        <v>40981</v>
      </c>
      <c r="Y433" t="s">
        <v>34</v>
      </c>
      <c r="Z433" t="e" vm="22">
        <v>#VALUE!</v>
      </c>
      <c r="AA433">
        <v>43015</v>
      </c>
      <c r="AB433" t="e" cm="1" vm="2">
        <f t="array" ref="AB433">_FV(Table1[[#This Row],[State]],"Country/region",TRUE)</f>
        <v>#VALUE!</v>
      </c>
    </row>
    <row r="434" spans="1:28" x14ac:dyDescent="0.35">
      <c r="A434" t="s">
        <v>957</v>
      </c>
      <c r="C434" t="s">
        <v>958</v>
      </c>
      <c r="D434" t="s">
        <v>46</v>
      </c>
      <c r="E434">
        <f>YEAR(Table1[[#This Row],[Order Date]])</f>
        <v>2012</v>
      </c>
      <c r="F434">
        <v>1</v>
      </c>
      <c r="G434">
        <f>MONTH(Table1[[#This Row],[Order Date]])</f>
        <v>3</v>
      </c>
      <c r="H434" s="1">
        <v>40981</v>
      </c>
      <c r="I434">
        <v>23398</v>
      </c>
      <c r="J434" t="s">
        <v>131</v>
      </c>
      <c r="K434">
        <v>19</v>
      </c>
      <c r="L434">
        <v>6.48</v>
      </c>
      <c r="M434" s="2">
        <v>0.06</v>
      </c>
      <c r="N434">
        <v>123.1</v>
      </c>
      <c r="O434">
        <v>7.37</v>
      </c>
      <c r="P434">
        <v>-75.44</v>
      </c>
      <c r="Q434" s="2">
        <v>0.37</v>
      </c>
      <c r="R434" t="s">
        <v>29</v>
      </c>
      <c r="S434" t="s">
        <v>30</v>
      </c>
      <c r="T434" t="s">
        <v>959</v>
      </c>
      <c r="U434" t="s">
        <v>61</v>
      </c>
      <c r="V434" t="s">
        <v>33</v>
      </c>
      <c r="W434">
        <v>3274</v>
      </c>
      <c r="X434" s="1">
        <v>40982</v>
      </c>
      <c r="Y434" t="s">
        <v>34</v>
      </c>
      <c r="Z434" t="e" vm="3">
        <v>#VALUE!</v>
      </c>
      <c r="AA434">
        <v>21136</v>
      </c>
      <c r="AB434" t="e" cm="1" vm="2">
        <f t="array" ref="AB434">_FV(Table1[[#This Row],[State]],"Country/region",TRUE)</f>
        <v>#VALUE!</v>
      </c>
    </row>
    <row r="435" spans="1:28" x14ac:dyDescent="0.35">
      <c r="A435" t="s">
        <v>960</v>
      </c>
      <c r="C435" t="s">
        <v>961</v>
      </c>
      <c r="D435" t="s">
        <v>38</v>
      </c>
      <c r="E435">
        <f>YEAR(Table1[[#This Row],[Order Date]])</f>
        <v>2012</v>
      </c>
      <c r="F435">
        <v>1</v>
      </c>
      <c r="G435">
        <f>MONTH(Table1[[#This Row],[Order Date]])</f>
        <v>3</v>
      </c>
      <c r="H435" s="1">
        <v>40981</v>
      </c>
      <c r="I435">
        <v>40518</v>
      </c>
      <c r="J435" t="s">
        <v>58</v>
      </c>
      <c r="K435">
        <v>3</v>
      </c>
      <c r="L435">
        <v>4.13</v>
      </c>
      <c r="M435" s="2">
        <v>0.05</v>
      </c>
      <c r="N435">
        <v>17.52</v>
      </c>
      <c r="O435">
        <v>5.04</v>
      </c>
      <c r="P435">
        <v>-12.1555</v>
      </c>
      <c r="Q435" s="2">
        <v>0.38</v>
      </c>
      <c r="R435" t="s">
        <v>29</v>
      </c>
      <c r="S435" t="s">
        <v>30</v>
      </c>
      <c r="T435" t="s">
        <v>962</v>
      </c>
      <c r="U435" t="s">
        <v>67</v>
      </c>
      <c r="V435" t="s">
        <v>68</v>
      </c>
      <c r="W435">
        <v>5719</v>
      </c>
      <c r="X435" s="1">
        <v>40982</v>
      </c>
      <c r="Y435" t="s">
        <v>34</v>
      </c>
      <c r="Z435" t="e" vm="16">
        <v>#VALUE!</v>
      </c>
      <c r="AA435">
        <v>61554</v>
      </c>
      <c r="AB435" t="e" cm="1" vm="2">
        <f t="array" ref="AB435">_FV(Table1[[#This Row],[State]],"Country/region",TRUE)</f>
        <v>#VALUE!</v>
      </c>
    </row>
    <row r="436" spans="1:28" x14ac:dyDescent="0.35">
      <c r="A436" t="s">
        <v>963</v>
      </c>
      <c r="C436" t="s">
        <v>955</v>
      </c>
      <c r="D436" t="s">
        <v>38</v>
      </c>
      <c r="E436">
        <f>YEAR(Table1[[#This Row],[Order Date]])</f>
        <v>2012</v>
      </c>
      <c r="F436">
        <v>1</v>
      </c>
      <c r="G436">
        <f>MONTH(Table1[[#This Row],[Order Date]])</f>
        <v>3</v>
      </c>
      <c r="H436" s="1">
        <v>40981</v>
      </c>
      <c r="I436">
        <v>28258</v>
      </c>
      <c r="J436" t="s">
        <v>58</v>
      </c>
      <c r="K436">
        <v>25</v>
      </c>
      <c r="L436">
        <v>99.99</v>
      </c>
      <c r="M436" s="2">
        <v>0.03</v>
      </c>
      <c r="N436">
        <v>2493.2399999999998</v>
      </c>
      <c r="O436">
        <v>19.989999999999998</v>
      </c>
      <c r="P436">
        <v>293.66000000000003</v>
      </c>
      <c r="Q436" s="2">
        <v>0.52</v>
      </c>
      <c r="R436" t="s">
        <v>96</v>
      </c>
      <c r="S436" t="s">
        <v>30</v>
      </c>
      <c r="T436" t="s">
        <v>941</v>
      </c>
      <c r="U436" t="s">
        <v>102</v>
      </c>
      <c r="V436" t="s">
        <v>33</v>
      </c>
      <c r="W436">
        <v>3960</v>
      </c>
      <c r="X436" s="1">
        <v>40982</v>
      </c>
      <c r="Y436" t="s">
        <v>34</v>
      </c>
      <c r="Z436" t="e" vm="22">
        <v>#VALUE!</v>
      </c>
      <c r="AA436">
        <v>43017</v>
      </c>
      <c r="AB436" t="e" cm="1" vm="2">
        <f t="array" ref="AB436">_FV(Table1[[#This Row],[State]],"Country/region",TRUE)</f>
        <v>#VALUE!</v>
      </c>
    </row>
    <row r="437" spans="1:28" x14ac:dyDescent="0.35">
      <c r="A437" t="s">
        <v>964</v>
      </c>
      <c r="C437" t="s">
        <v>270</v>
      </c>
      <c r="D437" t="s">
        <v>46</v>
      </c>
      <c r="E437">
        <f>YEAR(Table1[[#This Row],[Order Date]])</f>
        <v>2012</v>
      </c>
      <c r="F437">
        <v>1</v>
      </c>
      <c r="G437">
        <f>MONTH(Table1[[#This Row],[Order Date]])</f>
        <v>3</v>
      </c>
      <c r="H437" s="1">
        <v>40982</v>
      </c>
      <c r="I437">
        <v>7776</v>
      </c>
      <c r="J437" t="s">
        <v>131</v>
      </c>
      <c r="K437">
        <v>6</v>
      </c>
      <c r="L437">
        <v>179.29</v>
      </c>
      <c r="M437" s="2">
        <v>0.02</v>
      </c>
      <c r="N437">
        <v>934.21600000000001</v>
      </c>
      <c r="O437">
        <v>29.21</v>
      </c>
      <c r="P437">
        <v>-4.34</v>
      </c>
      <c r="Q437" s="2">
        <v>0.76</v>
      </c>
      <c r="R437" t="s">
        <v>48</v>
      </c>
      <c r="S437" t="s">
        <v>73</v>
      </c>
      <c r="T437" t="s">
        <v>369</v>
      </c>
      <c r="U437" t="s">
        <v>75</v>
      </c>
      <c r="V437" t="s">
        <v>76</v>
      </c>
      <c r="W437">
        <v>1053</v>
      </c>
      <c r="X437" s="1">
        <v>40982</v>
      </c>
      <c r="Y437" t="s">
        <v>53</v>
      </c>
      <c r="Z437" t="e" vm="29">
        <v>#VALUE!</v>
      </c>
      <c r="AA437">
        <v>42003</v>
      </c>
      <c r="AB437" t="e" cm="1" vm="2">
        <f t="array" ref="AB437">_FV(Table1[[#This Row],[State]],"Country/region",TRUE)</f>
        <v>#VALUE!</v>
      </c>
    </row>
    <row r="438" spans="1:28" x14ac:dyDescent="0.35">
      <c r="A438" t="s">
        <v>964</v>
      </c>
      <c r="C438" t="s">
        <v>270</v>
      </c>
      <c r="D438" t="s">
        <v>46</v>
      </c>
      <c r="E438">
        <f>YEAR(Table1[[#This Row],[Order Date]])</f>
        <v>2012</v>
      </c>
      <c r="F438">
        <v>1</v>
      </c>
      <c r="G438">
        <f>MONTH(Table1[[#This Row],[Order Date]])</f>
        <v>3</v>
      </c>
      <c r="H438" s="1">
        <v>40982</v>
      </c>
      <c r="I438">
        <v>7776</v>
      </c>
      <c r="J438" t="s">
        <v>131</v>
      </c>
      <c r="K438">
        <v>36</v>
      </c>
      <c r="L438">
        <v>200.98</v>
      </c>
      <c r="M438" s="2">
        <v>7.0000000000000007E-2</v>
      </c>
      <c r="N438">
        <v>7223.59</v>
      </c>
      <c r="O438">
        <v>23.76</v>
      </c>
      <c r="P438">
        <v>1769.81</v>
      </c>
      <c r="Q438" s="2">
        <v>0.57999999999999996</v>
      </c>
      <c r="R438" t="s">
        <v>48</v>
      </c>
      <c r="S438" t="s">
        <v>49</v>
      </c>
      <c r="T438" t="s">
        <v>965</v>
      </c>
      <c r="U438" t="s">
        <v>51</v>
      </c>
      <c r="V438" t="s">
        <v>76</v>
      </c>
      <c r="W438">
        <v>1052</v>
      </c>
      <c r="X438" s="1">
        <v>40983</v>
      </c>
      <c r="Y438" t="s">
        <v>53</v>
      </c>
      <c r="Z438" t="e" vm="29">
        <v>#VALUE!</v>
      </c>
      <c r="AA438">
        <v>42003</v>
      </c>
      <c r="AB438" t="e" cm="1" vm="2">
        <f t="array" ref="AB438">_FV(Table1[[#This Row],[State]],"Country/region",TRUE)</f>
        <v>#VALUE!</v>
      </c>
    </row>
    <row r="439" spans="1:28" x14ac:dyDescent="0.35">
      <c r="A439" t="s">
        <v>966</v>
      </c>
      <c r="C439" t="s">
        <v>967</v>
      </c>
      <c r="D439" t="s">
        <v>46</v>
      </c>
      <c r="E439">
        <f>YEAR(Table1[[#This Row],[Order Date]])</f>
        <v>2012</v>
      </c>
      <c r="F439">
        <v>1</v>
      </c>
      <c r="G439">
        <f>MONTH(Table1[[#This Row],[Order Date]])</f>
        <v>3</v>
      </c>
      <c r="H439" s="1">
        <v>40982</v>
      </c>
      <c r="I439">
        <v>28647</v>
      </c>
      <c r="J439" t="s">
        <v>58</v>
      </c>
      <c r="K439">
        <v>38</v>
      </c>
      <c r="L439">
        <v>154.13</v>
      </c>
      <c r="M439" s="2">
        <v>0.09</v>
      </c>
      <c r="N439">
        <v>5679.59</v>
      </c>
      <c r="O439">
        <v>69</v>
      </c>
      <c r="P439">
        <v>-1763.7476999999999</v>
      </c>
      <c r="Q439" s="2">
        <v>0.68</v>
      </c>
      <c r="R439" t="s">
        <v>48</v>
      </c>
      <c r="S439" t="s">
        <v>40</v>
      </c>
      <c r="T439" t="s">
        <v>584</v>
      </c>
      <c r="U439" t="s">
        <v>75</v>
      </c>
      <c r="V439" t="s">
        <v>33</v>
      </c>
      <c r="W439">
        <v>4015</v>
      </c>
      <c r="X439" s="1">
        <v>40983</v>
      </c>
      <c r="Y439" t="s">
        <v>42</v>
      </c>
      <c r="Z439" t="e" vm="15">
        <v>#VALUE!</v>
      </c>
      <c r="AA439">
        <v>11795</v>
      </c>
      <c r="AB439" t="e" cm="1" vm="2">
        <f t="array" ref="AB439">_FV(Table1[[#This Row],[State]],"Country/region",TRUE)</f>
        <v>#VALUE!</v>
      </c>
    </row>
    <row r="440" spans="1:28" x14ac:dyDescent="0.35">
      <c r="A440" t="s">
        <v>968</v>
      </c>
      <c r="C440" t="s">
        <v>969</v>
      </c>
      <c r="D440" t="s">
        <v>27</v>
      </c>
      <c r="E440">
        <f>YEAR(Table1[[#This Row],[Order Date]])</f>
        <v>2012</v>
      </c>
      <c r="F440">
        <v>1</v>
      </c>
      <c r="G440">
        <f>MONTH(Table1[[#This Row],[Order Date]])</f>
        <v>3</v>
      </c>
      <c r="H440" s="1">
        <v>40982</v>
      </c>
      <c r="I440">
        <v>24193</v>
      </c>
      <c r="J440" t="s">
        <v>39</v>
      </c>
      <c r="K440">
        <v>24</v>
      </c>
      <c r="L440">
        <v>4.28</v>
      </c>
      <c r="M440" s="2">
        <v>0.02</v>
      </c>
      <c r="N440">
        <v>109.86</v>
      </c>
      <c r="O440">
        <v>5.17</v>
      </c>
      <c r="P440">
        <v>-63.87</v>
      </c>
      <c r="Q440" s="2">
        <v>0.4</v>
      </c>
      <c r="R440" t="s">
        <v>29</v>
      </c>
      <c r="S440" t="s">
        <v>30</v>
      </c>
      <c r="T440" t="s">
        <v>765</v>
      </c>
      <c r="U440" t="s">
        <v>61</v>
      </c>
      <c r="V440" t="s">
        <v>76</v>
      </c>
      <c r="W440">
        <v>3393</v>
      </c>
      <c r="X440" s="1">
        <v>40983</v>
      </c>
      <c r="Y440" t="s">
        <v>34</v>
      </c>
      <c r="Z440" t="e" vm="31">
        <v>#VALUE!</v>
      </c>
      <c r="AA440">
        <v>37814</v>
      </c>
      <c r="AB440" t="e" cm="1" vm="2">
        <f t="array" ref="AB440">_FV(Table1[[#This Row],[State]],"Country/region",TRUE)</f>
        <v>#VALUE!</v>
      </c>
    </row>
    <row r="441" spans="1:28" x14ac:dyDescent="0.35">
      <c r="A441" t="s">
        <v>968</v>
      </c>
      <c r="C441" t="s">
        <v>969</v>
      </c>
      <c r="D441" t="s">
        <v>27</v>
      </c>
      <c r="E441">
        <f>YEAR(Table1[[#This Row],[Order Date]])</f>
        <v>2012</v>
      </c>
      <c r="F441">
        <v>1</v>
      </c>
      <c r="G441">
        <f>MONTH(Table1[[#This Row],[Order Date]])</f>
        <v>3</v>
      </c>
      <c r="H441" s="1">
        <v>40982</v>
      </c>
      <c r="I441">
        <v>24193</v>
      </c>
      <c r="J441" t="s">
        <v>39</v>
      </c>
      <c r="K441">
        <v>45</v>
      </c>
      <c r="L441">
        <v>200.98</v>
      </c>
      <c r="M441" s="2">
        <v>0.02</v>
      </c>
      <c r="N441">
        <v>9539.6</v>
      </c>
      <c r="O441">
        <v>55.96</v>
      </c>
      <c r="P441">
        <v>-163.63</v>
      </c>
      <c r="Q441" s="2">
        <v>0.75</v>
      </c>
      <c r="R441" t="s">
        <v>48</v>
      </c>
      <c r="S441" t="s">
        <v>73</v>
      </c>
      <c r="T441" t="s">
        <v>970</v>
      </c>
      <c r="U441" t="s">
        <v>154</v>
      </c>
      <c r="V441" t="s">
        <v>76</v>
      </c>
      <c r="W441">
        <v>3392</v>
      </c>
      <c r="X441" s="1">
        <v>40984</v>
      </c>
      <c r="Y441" t="s">
        <v>53</v>
      </c>
      <c r="Z441" t="e" vm="31">
        <v>#VALUE!</v>
      </c>
      <c r="AA441">
        <v>37814</v>
      </c>
      <c r="AB441" t="e" cm="1" vm="2">
        <f t="array" ref="AB441">_FV(Table1[[#This Row],[State]],"Country/region",TRUE)</f>
        <v>#VALUE!</v>
      </c>
    </row>
    <row r="442" spans="1:28" x14ac:dyDescent="0.35">
      <c r="A442" t="s">
        <v>453</v>
      </c>
      <c r="C442" t="s">
        <v>454</v>
      </c>
      <c r="D442" t="s">
        <v>57</v>
      </c>
      <c r="E442">
        <f>YEAR(Table1[[#This Row],[Order Date]])</f>
        <v>2012</v>
      </c>
      <c r="F442">
        <v>1</v>
      </c>
      <c r="G442">
        <f>MONTH(Table1[[#This Row],[Order Date]])</f>
        <v>3</v>
      </c>
      <c r="H442" s="1">
        <v>40982</v>
      </c>
      <c r="I442">
        <v>46241</v>
      </c>
      <c r="J442" t="s">
        <v>39</v>
      </c>
      <c r="K442">
        <v>34</v>
      </c>
      <c r="L442">
        <v>62.18</v>
      </c>
      <c r="M442" s="2">
        <v>0.1</v>
      </c>
      <c r="N442">
        <v>1932.58</v>
      </c>
      <c r="O442">
        <v>10.84</v>
      </c>
      <c r="P442">
        <v>356.48</v>
      </c>
      <c r="Q442" s="2">
        <v>0.63</v>
      </c>
      <c r="R442" t="s">
        <v>48</v>
      </c>
      <c r="S442" t="s">
        <v>80</v>
      </c>
      <c r="T442" t="s">
        <v>756</v>
      </c>
      <c r="U442" t="s">
        <v>82</v>
      </c>
      <c r="V442" t="s">
        <v>76</v>
      </c>
      <c r="W442">
        <v>6493</v>
      </c>
      <c r="X442" s="1">
        <v>40984</v>
      </c>
      <c r="Y442" t="s">
        <v>34</v>
      </c>
      <c r="Z442" t="e" vm="14">
        <v>#VALUE!</v>
      </c>
      <c r="AA442">
        <v>33458</v>
      </c>
      <c r="AB442" t="e" cm="1" vm="2">
        <f t="array" ref="AB442">_FV(Table1[[#This Row],[State]],"Country/region",TRUE)</f>
        <v>#VALUE!</v>
      </c>
    </row>
    <row r="443" spans="1:28" x14ac:dyDescent="0.35">
      <c r="A443" t="s">
        <v>968</v>
      </c>
      <c r="C443" t="s">
        <v>969</v>
      </c>
      <c r="D443" t="s">
        <v>27</v>
      </c>
      <c r="E443">
        <f>YEAR(Table1[[#This Row],[Order Date]])</f>
        <v>2012</v>
      </c>
      <c r="F443">
        <v>1</v>
      </c>
      <c r="G443">
        <f>MONTH(Table1[[#This Row],[Order Date]])</f>
        <v>3</v>
      </c>
      <c r="H443" s="1">
        <v>40982</v>
      </c>
      <c r="I443">
        <v>24193</v>
      </c>
      <c r="J443" t="s">
        <v>39</v>
      </c>
      <c r="K443">
        <v>19</v>
      </c>
      <c r="L443">
        <v>85.99</v>
      </c>
      <c r="M443" s="2">
        <v>0.04</v>
      </c>
      <c r="N443">
        <v>1426.5125</v>
      </c>
      <c r="O443">
        <v>0.99</v>
      </c>
      <c r="P443">
        <v>-175.17500000000001</v>
      </c>
      <c r="Q443" s="2">
        <v>0.85</v>
      </c>
      <c r="R443" t="s">
        <v>96</v>
      </c>
      <c r="S443" t="s">
        <v>59</v>
      </c>
      <c r="T443" t="s">
        <v>971</v>
      </c>
      <c r="U443" t="s">
        <v>105</v>
      </c>
      <c r="V443" t="s">
        <v>76</v>
      </c>
      <c r="W443">
        <v>3394</v>
      </c>
      <c r="X443" s="1">
        <v>40984</v>
      </c>
      <c r="Y443" t="s">
        <v>34</v>
      </c>
      <c r="Z443" t="e" vm="31">
        <v>#VALUE!</v>
      </c>
      <c r="AA443">
        <v>37814</v>
      </c>
      <c r="AB443" t="e" cm="1" vm="2">
        <f t="array" ref="AB443">_FV(Table1[[#This Row],[State]],"Country/region",TRUE)</f>
        <v>#VALUE!</v>
      </c>
    </row>
    <row r="444" spans="1:28" x14ac:dyDescent="0.35">
      <c r="A444" t="s">
        <v>972</v>
      </c>
      <c r="C444" t="s">
        <v>581</v>
      </c>
      <c r="D444" t="s">
        <v>46</v>
      </c>
      <c r="E444">
        <f>YEAR(Table1[[#This Row],[Order Date]])</f>
        <v>2012</v>
      </c>
      <c r="F444">
        <v>1</v>
      </c>
      <c r="G444">
        <f>MONTH(Table1[[#This Row],[Order Date]])</f>
        <v>3</v>
      </c>
      <c r="H444" s="1">
        <v>40983</v>
      </c>
      <c r="I444">
        <v>1952</v>
      </c>
      <c r="J444" t="s">
        <v>28</v>
      </c>
      <c r="K444">
        <v>24</v>
      </c>
      <c r="L444">
        <v>296.18</v>
      </c>
      <c r="M444" s="2">
        <v>0.04</v>
      </c>
      <c r="N444">
        <v>7287.55</v>
      </c>
      <c r="O444">
        <v>54.12</v>
      </c>
      <c r="P444">
        <v>-715.77820599999995</v>
      </c>
      <c r="Q444" s="2">
        <v>0.76</v>
      </c>
      <c r="R444" t="s">
        <v>48</v>
      </c>
      <c r="S444" t="s">
        <v>73</v>
      </c>
      <c r="T444" t="s">
        <v>900</v>
      </c>
      <c r="U444" t="s">
        <v>75</v>
      </c>
      <c r="V444" t="s">
        <v>33</v>
      </c>
      <c r="W444">
        <v>281</v>
      </c>
      <c r="X444" s="1">
        <v>40983</v>
      </c>
      <c r="Y444" t="s">
        <v>53</v>
      </c>
      <c r="Z444" t="e" vm="22">
        <v>#VALUE!</v>
      </c>
      <c r="AA444">
        <v>44708</v>
      </c>
      <c r="AB444" t="e" cm="1" vm="2">
        <f t="array" ref="AB444">_FV(Table1[[#This Row],[State]],"Country/region",TRUE)</f>
        <v>#VALUE!</v>
      </c>
    </row>
    <row r="445" spans="1:28" x14ac:dyDescent="0.35">
      <c r="A445" t="s">
        <v>973</v>
      </c>
      <c r="C445" t="s">
        <v>974</v>
      </c>
      <c r="D445" t="s">
        <v>27</v>
      </c>
      <c r="E445">
        <f>YEAR(Table1[[#This Row],[Order Date]])</f>
        <v>2012</v>
      </c>
      <c r="F445">
        <v>1</v>
      </c>
      <c r="G445">
        <f>MONTH(Table1[[#This Row],[Order Date]])</f>
        <v>3</v>
      </c>
      <c r="H445" s="1">
        <v>40983</v>
      </c>
      <c r="I445">
        <v>26855</v>
      </c>
      <c r="J445" t="s">
        <v>28</v>
      </c>
      <c r="K445">
        <v>13</v>
      </c>
      <c r="L445">
        <v>30.93</v>
      </c>
      <c r="M445" s="2">
        <v>0.08</v>
      </c>
      <c r="N445">
        <v>396.04</v>
      </c>
      <c r="O445">
        <v>3.92</v>
      </c>
      <c r="P445">
        <v>230.02</v>
      </c>
      <c r="Q445" s="2">
        <v>0.44</v>
      </c>
      <c r="R445" t="s">
        <v>48</v>
      </c>
      <c r="S445" t="s">
        <v>139</v>
      </c>
      <c r="T445" t="s">
        <v>975</v>
      </c>
      <c r="U445" t="s">
        <v>82</v>
      </c>
      <c r="V445" t="s">
        <v>68</v>
      </c>
      <c r="W445">
        <v>3761</v>
      </c>
      <c r="X445" s="1">
        <v>40984</v>
      </c>
      <c r="Y445" t="s">
        <v>34</v>
      </c>
      <c r="Z445" t="e" vm="11">
        <v>#VALUE!</v>
      </c>
      <c r="AA445">
        <v>75061</v>
      </c>
      <c r="AB445" t="e" cm="1" vm="2">
        <f t="array" ref="AB445">_FV(Table1[[#This Row],[State]],"Country/region",TRUE)</f>
        <v>#VALUE!</v>
      </c>
    </row>
    <row r="446" spans="1:28" x14ac:dyDescent="0.35">
      <c r="A446" t="s">
        <v>976</v>
      </c>
      <c r="C446" t="s">
        <v>977</v>
      </c>
      <c r="D446" t="s">
        <v>46</v>
      </c>
      <c r="E446">
        <f>YEAR(Table1[[#This Row],[Order Date]])</f>
        <v>2012</v>
      </c>
      <c r="F446">
        <v>1</v>
      </c>
      <c r="G446">
        <f>MONTH(Table1[[#This Row],[Order Date]])</f>
        <v>3</v>
      </c>
      <c r="H446" s="1">
        <v>40983</v>
      </c>
      <c r="I446">
        <v>28480</v>
      </c>
      <c r="J446" t="s">
        <v>131</v>
      </c>
      <c r="K446">
        <v>17</v>
      </c>
      <c r="L446">
        <v>1.76</v>
      </c>
      <c r="M446" s="2">
        <v>0.01</v>
      </c>
      <c r="N446">
        <v>30.62</v>
      </c>
      <c r="O446">
        <v>0.7</v>
      </c>
      <c r="P446">
        <v>-1.56</v>
      </c>
      <c r="Q446" s="2">
        <v>0.56000000000000005</v>
      </c>
      <c r="R446" t="s">
        <v>29</v>
      </c>
      <c r="S446" t="s">
        <v>59</v>
      </c>
      <c r="T446" t="s">
        <v>203</v>
      </c>
      <c r="U446" t="s">
        <v>88</v>
      </c>
      <c r="V446" t="s">
        <v>68</v>
      </c>
      <c r="W446">
        <v>3988</v>
      </c>
      <c r="X446" s="1">
        <v>40984</v>
      </c>
      <c r="Y446" t="s">
        <v>34</v>
      </c>
      <c r="Z446" t="e" vm="5">
        <v>#VALUE!</v>
      </c>
      <c r="AA446">
        <v>55803</v>
      </c>
      <c r="AB446" t="e" cm="1" vm="2">
        <f t="array" ref="AB446">_FV(Table1[[#This Row],[State]],"Country/region",TRUE)</f>
        <v>#VALUE!</v>
      </c>
    </row>
    <row r="447" spans="1:28" x14ac:dyDescent="0.35">
      <c r="A447" t="s">
        <v>978</v>
      </c>
      <c r="C447" t="s">
        <v>979</v>
      </c>
      <c r="D447" t="s">
        <v>57</v>
      </c>
      <c r="E447">
        <f>YEAR(Table1[[#This Row],[Order Date]])</f>
        <v>2012</v>
      </c>
      <c r="F447">
        <v>1</v>
      </c>
      <c r="G447">
        <f>MONTH(Table1[[#This Row],[Order Date]])</f>
        <v>3</v>
      </c>
      <c r="H447" s="1">
        <v>40983</v>
      </c>
      <c r="I447">
        <v>11585</v>
      </c>
      <c r="J447" t="s">
        <v>131</v>
      </c>
      <c r="K447">
        <v>17</v>
      </c>
      <c r="L447">
        <v>17.98</v>
      </c>
      <c r="M447" s="2">
        <v>0.1</v>
      </c>
      <c r="N447">
        <v>281.83999999999997</v>
      </c>
      <c r="O447">
        <v>4</v>
      </c>
      <c r="P447">
        <v>-99.55</v>
      </c>
      <c r="Q447" s="2">
        <v>0.79</v>
      </c>
      <c r="R447" t="s">
        <v>96</v>
      </c>
      <c r="S447" t="s">
        <v>30</v>
      </c>
      <c r="T447" t="s">
        <v>980</v>
      </c>
      <c r="U447" t="s">
        <v>102</v>
      </c>
      <c r="V447" t="s">
        <v>33</v>
      </c>
      <c r="W447">
        <v>1600</v>
      </c>
      <c r="X447" s="1">
        <v>40984</v>
      </c>
      <c r="Y447" t="s">
        <v>34</v>
      </c>
      <c r="Z447" t="e" vm="21">
        <v>#VALUE!</v>
      </c>
      <c r="AA447">
        <v>4240</v>
      </c>
      <c r="AB447" t="e" cm="1" vm="2">
        <f t="array" ref="AB447">_FV(Table1[[#This Row],[State]],"Country/region",TRUE)</f>
        <v>#VALUE!</v>
      </c>
    </row>
    <row r="448" spans="1:28" x14ac:dyDescent="0.35">
      <c r="A448" t="s">
        <v>981</v>
      </c>
      <c r="C448" t="s">
        <v>979</v>
      </c>
      <c r="D448" t="s">
        <v>57</v>
      </c>
      <c r="E448">
        <f>YEAR(Table1[[#This Row],[Order Date]])</f>
        <v>2012</v>
      </c>
      <c r="F448">
        <v>1</v>
      </c>
      <c r="G448">
        <f>MONTH(Table1[[#This Row],[Order Date]])</f>
        <v>3</v>
      </c>
      <c r="H448" s="1">
        <v>40983</v>
      </c>
      <c r="I448">
        <v>11585</v>
      </c>
      <c r="J448" t="s">
        <v>131</v>
      </c>
      <c r="K448">
        <v>2</v>
      </c>
      <c r="L448">
        <v>125.99</v>
      </c>
      <c r="M448" s="2">
        <v>0.09</v>
      </c>
      <c r="N448">
        <v>200.75299999999999</v>
      </c>
      <c r="O448">
        <v>8.99</v>
      </c>
      <c r="P448">
        <v>-605.37400000000002</v>
      </c>
      <c r="Q448" s="2">
        <v>0.55000000000000004</v>
      </c>
      <c r="R448" t="s">
        <v>96</v>
      </c>
      <c r="S448" t="s">
        <v>30</v>
      </c>
      <c r="T448" t="s">
        <v>982</v>
      </c>
      <c r="U448" t="s">
        <v>105</v>
      </c>
      <c r="V448" t="s">
        <v>33</v>
      </c>
      <c r="W448">
        <v>1601</v>
      </c>
      <c r="X448" s="1">
        <v>40984</v>
      </c>
      <c r="Y448" t="s">
        <v>34</v>
      </c>
      <c r="Z448" t="e" vm="17">
        <v>#VALUE!</v>
      </c>
      <c r="AA448">
        <v>6614</v>
      </c>
      <c r="AB448" t="e" cm="1" vm="2">
        <f t="array" ref="AB448">_FV(Table1[[#This Row],[State]],"Country/region",TRUE)</f>
        <v>#VALUE!</v>
      </c>
    </row>
    <row r="449" spans="1:28" x14ac:dyDescent="0.35">
      <c r="A449" t="s">
        <v>983</v>
      </c>
      <c r="C449" t="s">
        <v>984</v>
      </c>
      <c r="D449" t="s">
        <v>38</v>
      </c>
      <c r="E449">
        <f>YEAR(Table1[[#This Row],[Order Date]])</f>
        <v>2012</v>
      </c>
      <c r="F449">
        <v>1</v>
      </c>
      <c r="G449">
        <f>MONTH(Table1[[#This Row],[Order Date]])</f>
        <v>3</v>
      </c>
      <c r="H449" s="1">
        <v>40983</v>
      </c>
      <c r="I449">
        <v>53573</v>
      </c>
      <c r="J449" t="s">
        <v>39</v>
      </c>
      <c r="K449">
        <v>6</v>
      </c>
      <c r="L449">
        <v>14.2</v>
      </c>
      <c r="M449" s="2">
        <v>0.03</v>
      </c>
      <c r="N449">
        <v>93.73</v>
      </c>
      <c r="O449">
        <v>5.3</v>
      </c>
      <c r="P449">
        <v>51.14</v>
      </c>
      <c r="Q449" s="2">
        <v>0.46</v>
      </c>
      <c r="R449" t="s">
        <v>48</v>
      </c>
      <c r="S449" t="s">
        <v>59</v>
      </c>
      <c r="T449" t="s">
        <v>985</v>
      </c>
      <c r="U449" t="s">
        <v>82</v>
      </c>
      <c r="V449" t="s">
        <v>52</v>
      </c>
      <c r="W449">
        <v>7507</v>
      </c>
      <c r="X449" s="1">
        <v>40985</v>
      </c>
      <c r="Y449" t="s">
        <v>34</v>
      </c>
      <c r="Z449" t="e" vm="20">
        <v>#VALUE!</v>
      </c>
      <c r="AA449">
        <v>89502</v>
      </c>
      <c r="AB449" t="e" cm="1" vm="2">
        <f t="array" ref="AB449">_FV(Table1[[#This Row],[State]],"Country/region",TRUE)</f>
        <v>#VALUE!</v>
      </c>
    </row>
    <row r="450" spans="1:28" x14ac:dyDescent="0.35">
      <c r="A450" t="s">
        <v>735</v>
      </c>
      <c r="C450" t="s">
        <v>986</v>
      </c>
      <c r="D450" t="s">
        <v>27</v>
      </c>
      <c r="E450">
        <f>YEAR(Table1[[#This Row],[Order Date]])</f>
        <v>2012</v>
      </c>
      <c r="F450">
        <v>1</v>
      </c>
      <c r="G450">
        <f>MONTH(Table1[[#This Row],[Order Date]])</f>
        <v>3</v>
      </c>
      <c r="H450" s="1">
        <v>40984</v>
      </c>
      <c r="I450">
        <v>57476</v>
      </c>
      <c r="J450" t="s">
        <v>28</v>
      </c>
      <c r="K450">
        <v>20</v>
      </c>
      <c r="L450">
        <v>68.81</v>
      </c>
      <c r="M450" s="2">
        <v>0.08</v>
      </c>
      <c r="N450">
        <v>1351.43</v>
      </c>
      <c r="O450">
        <v>60</v>
      </c>
      <c r="P450">
        <v>-550.42999999999995</v>
      </c>
      <c r="Q450" s="2">
        <v>0.41</v>
      </c>
      <c r="R450" t="s">
        <v>29</v>
      </c>
      <c r="S450" t="s">
        <v>49</v>
      </c>
      <c r="T450" t="s">
        <v>987</v>
      </c>
      <c r="U450" t="s">
        <v>214</v>
      </c>
      <c r="V450" t="s">
        <v>52</v>
      </c>
      <c r="W450">
        <v>8048</v>
      </c>
      <c r="X450" s="1">
        <v>40985</v>
      </c>
      <c r="Y450" t="s">
        <v>53</v>
      </c>
      <c r="Z450" t="e" vm="4">
        <v>#VALUE!</v>
      </c>
      <c r="AA450">
        <v>92236</v>
      </c>
      <c r="AB450" t="e" cm="1" vm="2">
        <f t="array" ref="AB450">_FV(Table1[[#This Row],[State]],"Country/region",TRUE)</f>
        <v>#VALUE!</v>
      </c>
    </row>
    <row r="451" spans="1:28" x14ac:dyDescent="0.35">
      <c r="A451" t="s">
        <v>988</v>
      </c>
      <c r="C451" t="s">
        <v>989</v>
      </c>
      <c r="D451" t="s">
        <v>46</v>
      </c>
      <c r="E451">
        <f>YEAR(Table1[[#This Row],[Order Date]])</f>
        <v>2012</v>
      </c>
      <c r="F451">
        <v>1</v>
      </c>
      <c r="G451">
        <f>MONTH(Table1[[#This Row],[Order Date]])</f>
        <v>3</v>
      </c>
      <c r="H451" s="1">
        <v>40984</v>
      </c>
      <c r="I451">
        <v>36807</v>
      </c>
      <c r="J451" t="s">
        <v>131</v>
      </c>
      <c r="K451">
        <v>14</v>
      </c>
      <c r="L451">
        <v>15.57</v>
      </c>
      <c r="M451" s="2">
        <v>0.1</v>
      </c>
      <c r="N451">
        <v>211.88</v>
      </c>
      <c r="O451">
        <v>1.39</v>
      </c>
      <c r="P451">
        <v>78.45</v>
      </c>
      <c r="Q451" s="2">
        <v>0.38</v>
      </c>
      <c r="R451" t="s">
        <v>29</v>
      </c>
      <c r="S451" t="s">
        <v>30</v>
      </c>
      <c r="T451" t="s">
        <v>990</v>
      </c>
      <c r="U451" t="s">
        <v>267</v>
      </c>
      <c r="V451" t="s">
        <v>68</v>
      </c>
      <c r="W451">
        <v>5176</v>
      </c>
      <c r="X451" s="1">
        <v>40985</v>
      </c>
      <c r="Y451" t="s">
        <v>34</v>
      </c>
      <c r="Z451" t="e" vm="13">
        <v>#VALUE!</v>
      </c>
      <c r="AA451">
        <v>73064</v>
      </c>
      <c r="AB451" t="e" cm="1" vm="2">
        <f t="array" ref="AB451">_FV(Table1[[#This Row],[State]],"Country/region",TRUE)</f>
        <v>#VALUE!</v>
      </c>
    </row>
    <row r="452" spans="1:28" x14ac:dyDescent="0.35">
      <c r="A452" t="s">
        <v>991</v>
      </c>
      <c r="C452" t="s">
        <v>992</v>
      </c>
      <c r="D452" t="s">
        <v>46</v>
      </c>
      <c r="E452">
        <f>YEAR(Table1[[#This Row],[Order Date]])</f>
        <v>2012</v>
      </c>
      <c r="F452">
        <v>1</v>
      </c>
      <c r="G452">
        <f>MONTH(Table1[[#This Row],[Order Date]])</f>
        <v>3</v>
      </c>
      <c r="H452" s="1">
        <v>40984</v>
      </c>
      <c r="I452">
        <v>9383</v>
      </c>
      <c r="J452" t="s">
        <v>39</v>
      </c>
      <c r="K452">
        <v>11</v>
      </c>
      <c r="L452">
        <v>7.59</v>
      </c>
      <c r="M452" s="2">
        <v>7.0000000000000007E-2</v>
      </c>
      <c r="N452">
        <v>82.42</v>
      </c>
      <c r="O452">
        <v>4</v>
      </c>
      <c r="P452">
        <v>18.53</v>
      </c>
      <c r="Q452" s="2">
        <v>0.42</v>
      </c>
      <c r="R452" t="s">
        <v>48</v>
      </c>
      <c r="S452" t="s">
        <v>59</v>
      </c>
      <c r="T452" t="s">
        <v>993</v>
      </c>
      <c r="U452" t="s">
        <v>82</v>
      </c>
      <c r="V452" t="s">
        <v>76</v>
      </c>
      <c r="W452">
        <v>1287</v>
      </c>
      <c r="X452" s="1">
        <v>40986</v>
      </c>
      <c r="Y452" t="s">
        <v>34</v>
      </c>
      <c r="Z452" t="e" vm="44">
        <v>#VALUE!</v>
      </c>
      <c r="AA452">
        <v>30062</v>
      </c>
      <c r="AB452" t="e" cm="1" vm="2">
        <f t="array" ref="AB452">_FV(Table1[[#This Row],[State]],"Country/region",TRUE)</f>
        <v>#VALUE!</v>
      </c>
    </row>
    <row r="453" spans="1:28" x14ac:dyDescent="0.35">
      <c r="A453" t="s">
        <v>735</v>
      </c>
      <c r="C453" t="s">
        <v>986</v>
      </c>
      <c r="D453" t="s">
        <v>27</v>
      </c>
      <c r="E453">
        <f>YEAR(Table1[[#This Row],[Order Date]])</f>
        <v>2012</v>
      </c>
      <c r="F453">
        <v>1</v>
      </c>
      <c r="G453">
        <f>MONTH(Table1[[#This Row],[Order Date]])</f>
        <v>3</v>
      </c>
      <c r="H453" s="1">
        <v>40984</v>
      </c>
      <c r="I453">
        <v>57476</v>
      </c>
      <c r="J453" t="s">
        <v>28</v>
      </c>
      <c r="K453">
        <v>17</v>
      </c>
      <c r="L453">
        <v>21.38</v>
      </c>
      <c r="M453" s="2">
        <v>0.04</v>
      </c>
      <c r="N453">
        <v>357.91</v>
      </c>
      <c r="O453">
        <v>8.99</v>
      </c>
      <c r="P453">
        <v>-52.12</v>
      </c>
      <c r="Q453" s="2">
        <v>0.59</v>
      </c>
      <c r="R453" t="s">
        <v>29</v>
      </c>
      <c r="S453" t="s">
        <v>139</v>
      </c>
      <c r="T453" t="s">
        <v>994</v>
      </c>
      <c r="U453" t="s">
        <v>88</v>
      </c>
      <c r="V453" t="s">
        <v>52</v>
      </c>
      <c r="W453">
        <v>8049</v>
      </c>
      <c r="X453" s="1">
        <v>40986</v>
      </c>
      <c r="Y453" t="s">
        <v>34</v>
      </c>
      <c r="Z453" t="e" vm="4">
        <v>#VALUE!</v>
      </c>
      <c r="AA453">
        <v>92236</v>
      </c>
      <c r="AB453" t="e" cm="1" vm="2">
        <f t="array" ref="AB453">_FV(Table1[[#This Row],[State]],"Country/region",TRUE)</f>
        <v>#VALUE!</v>
      </c>
    </row>
    <row r="454" spans="1:28" x14ac:dyDescent="0.35">
      <c r="A454" t="s">
        <v>995</v>
      </c>
      <c r="C454" t="s">
        <v>607</v>
      </c>
      <c r="D454" t="s">
        <v>38</v>
      </c>
      <c r="E454">
        <f>YEAR(Table1[[#This Row],[Order Date]])</f>
        <v>2012</v>
      </c>
      <c r="F454">
        <v>1</v>
      </c>
      <c r="G454">
        <f>MONTH(Table1[[#This Row],[Order Date]])</f>
        <v>3</v>
      </c>
      <c r="H454" s="1">
        <v>40985</v>
      </c>
      <c r="I454">
        <v>9733</v>
      </c>
      <c r="J454" t="s">
        <v>39</v>
      </c>
      <c r="K454">
        <v>39</v>
      </c>
      <c r="L454">
        <v>5.98</v>
      </c>
      <c r="M454" s="2">
        <v>0.1</v>
      </c>
      <c r="N454">
        <v>223.64</v>
      </c>
      <c r="O454">
        <v>5.35</v>
      </c>
      <c r="P454">
        <v>-90.26</v>
      </c>
      <c r="Q454" s="2">
        <v>0.4</v>
      </c>
      <c r="R454" t="s">
        <v>29</v>
      </c>
      <c r="S454" t="s">
        <v>30</v>
      </c>
      <c r="T454" t="s">
        <v>517</v>
      </c>
      <c r="U454" t="s">
        <v>61</v>
      </c>
      <c r="V454" t="s">
        <v>33</v>
      </c>
      <c r="W454">
        <v>1333</v>
      </c>
      <c r="X454" s="1">
        <v>40985</v>
      </c>
      <c r="Y454" t="s">
        <v>34</v>
      </c>
      <c r="Z454" t="e" vm="3">
        <v>#VALUE!</v>
      </c>
      <c r="AA454">
        <v>20746</v>
      </c>
      <c r="AB454" t="e" cm="1" vm="2">
        <f t="array" ref="AB454">_FV(Table1[[#This Row],[State]],"Country/region",TRUE)</f>
        <v>#VALUE!</v>
      </c>
    </row>
    <row r="455" spans="1:28" x14ac:dyDescent="0.35">
      <c r="A455" t="s">
        <v>996</v>
      </c>
      <c r="C455" t="s">
        <v>997</v>
      </c>
      <c r="D455" t="s">
        <v>38</v>
      </c>
      <c r="E455">
        <f>YEAR(Table1[[#This Row],[Order Date]])</f>
        <v>2012</v>
      </c>
      <c r="F455">
        <v>1</v>
      </c>
      <c r="G455">
        <f>MONTH(Table1[[#This Row],[Order Date]])</f>
        <v>3</v>
      </c>
      <c r="H455" s="1">
        <v>40985</v>
      </c>
      <c r="I455">
        <v>6498</v>
      </c>
      <c r="J455" t="s">
        <v>131</v>
      </c>
      <c r="K455">
        <v>38</v>
      </c>
      <c r="L455">
        <v>8.1199999999999992</v>
      </c>
      <c r="M455" s="2">
        <v>0.01</v>
      </c>
      <c r="N455">
        <v>336.85</v>
      </c>
      <c r="O455">
        <v>2.83</v>
      </c>
      <c r="P455">
        <v>-40.76</v>
      </c>
      <c r="Q455" s="2">
        <v>0.77</v>
      </c>
      <c r="R455" t="s">
        <v>96</v>
      </c>
      <c r="S455" t="s">
        <v>139</v>
      </c>
      <c r="T455" t="s">
        <v>998</v>
      </c>
      <c r="U455" t="s">
        <v>102</v>
      </c>
      <c r="V455" t="s">
        <v>33</v>
      </c>
      <c r="W455">
        <v>901</v>
      </c>
      <c r="X455" s="1">
        <v>40986</v>
      </c>
      <c r="Y455" t="s">
        <v>42</v>
      </c>
      <c r="Z455" t="e" vm="43">
        <v>#VALUE!</v>
      </c>
      <c r="AA455">
        <v>26101</v>
      </c>
      <c r="AB455" t="e" cm="1" vm="2">
        <f t="array" ref="AB455">_FV(Table1[[#This Row],[State]],"Country/region",TRUE)</f>
        <v>#VALUE!</v>
      </c>
    </row>
    <row r="456" spans="1:28" x14ac:dyDescent="0.35">
      <c r="A456" t="s">
        <v>999</v>
      </c>
      <c r="C456" t="s">
        <v>1000</v>
      </c>
      <c r="D456" t="s">
        <v>38</v>
      </c>
      <c r="E456">
        <f>YEAR(Table1[[#This Row],[Order Date]])</f>
        <v>2012</v>
      </c>
      <c r="F456">
        <v>1</v>
      </c>
      <c r="G456">
        <f>MONTH(Table1[[#This Row],[Order Date]])</f>
        <v>3</v>
      </c>
      <c r="H456" s="1">
        <v>40985</v>
      </c>
      <c r="I456">
        <v>39906</v>
      </c>
      <c r="J456" t="s">
        <v>131</v>
      </c>
      <c r="K456">
        <v>25</v>
      </c>
      <c r="L456">
        <v>3.38</v>
      </c>
      <c r="M456" s="2">
        <v>0.04</v>
      </c>
      <c r="N456">
        <v>82.21</v>
      </c>
      <c r="O456">
        <v>1.0900000000000001</v>
      </c>
      <c r="P456">
        <v>15.25</v>
      </c>
      <c r="Q456" s="2">
        <v>0.39</v>
      </c>
      <c r="R456" t="s">
        <v>29</v>
      </c>
      <c r="S456" t="s">
        <v>59</v>
      </c>
      <c r="T456" t="s">
        <v>1001</v>
      </c>
      <c r="U456" t="s">
        <v>61</v>
      </c>
      <c r="V456" t="s">
        <v>68</v>
      </c>
      <c r="W456">
        <v>5640</v>
      </c>
      <c r="X456" s="1">
        <v>40987</v>
      </c>
      <c r="Y456" t="s">
        <v>34</v>
      </c>
      <c r="Z456" t="e" vm="25">
        <v>#VALUE!</v>
      </c>
      <c r="AA456">
        <v>53151</v>
      </c>
      <c r="AB456" t="e" cm="1" vm="2">
        <f t="array" ref="AB456">_FV(Table1[[#This Row],[State]],"Country/region",TRUE)</f>
        <v>#VALUE!</v>
      </c>
    </row>
    <row r="457" spans="1:28" x14ac:dyDescent="0.35">
      <c r="A457" t="s">
        <v>1002</v>
      </c>
      <c r="C457" t="s">
        <v>1003</v>
      </c>
      <c r="D457" t="s">
        <v>46</v>
      </c>
      <c r="E457">
        <f>YEAR(Table1[[#This Row],[Order Date]])</f>
        <v>2012</v>
      </c>
      <c r="F457">
        <v>1</v>
      </c>
      <c r="G457">
        <f>MONTH(Table1[[#This Row],[Order Date]])</f>
        <v>3</v>
      </c>
      <c r="H457" s="1">
        <v>40986</v>
      </c>
      <c r="I457">
        <v>15170</v>
      </c>
      <c r="J457" t="s">
        <v>58</v>
      </c>
      <c r="K457">
        <v>19</v>
      </c>
      <c r="L457">
        <v>20.99</v>
      </c>
      <c r="M457" s="2">
        <v>0.01</v>
      </c>
      <c r="N457">
        <v>356.46449999999999</v>
      </c>
      <c r="O457">
        <v>4.8099999999999996</v>
      </c>
      <c r="P457">
        <v>-9.1080000000000005</v>
      </c>
      <c r="Q457" s="2">
        <v>0.57999999999999996</v>
      </c>
      <c r="R457" t="s">
        <v>96</v>
      </c>
      <c r="S457" t="s">
        <v>80</v>
      </c>
      <c r="T457" t="s">
        <v>1004</v>
      </c>
      <c r="U457" t="s">
        <v>105</v>
      </c>
      <c r="V457" t="s">
        <v>68</v>
      </c>
      <c r="W457">
        <v>2127</v>
      </c>
      <c r="X457" s="1">
        <v>40986</v>
      </c>
      <c r="Y457" t="s">
        <v>34</v>
      </c>
      <c r="Z457" t="e" vm="25">
        <v>#VALUE!</v>
      </c>
      <c r="AA457">
        <v>54481</v>
      </c>
      <c r="AB457" t="e" cm="1" vm="2">
        <f t="array" ref="AB457">_FV(Table1[[#This Row],[State]],"Country/region",TRUE)</f>
        <v>#VALUE!</v>
      </c>
    </row>
    <row r="458" spans="1:28" x14ac:dyDescent="0.35">
      <c r="A458" t="s">
        <v>625</v>
      </c>
      <c r="C458" t="s">
        <v>626</v>
      </c>
      <c r="D458" t="s">
        <v>46</v>
      </c>
      <c r="E458">
        <f>YEAR(Table1[[#This Row],[Order Date]])</f>
        <v>2012</v>
      </c>
      <c r="F458">
        <v>1</v>
      </c>
      <c r="G458">
        <f>MONTH(Table1[[#This Row],[Order Date]])</f>
        <v>3</v>
      </c>
      <c r="H458" s="1">
        <v>40986</v>
      </c>
      <c r="I458">
        <v>23751</v>
      </c>
      <c r="J458" t="s">
        <v>131</v>
      </c>
      <c r="K458">
        <v>44</v>
      </c>
      <c r="L458">
        <v>220.98</v>
      </c>
      <c r="M458" s="2">
        <v>0.01</v>
      </c>
      <c r="N458">
        <v>10364.36</v>
      </c>
      <c r="O458">
        <v>64.66</v>
      </c>
      <c r="P458">
        <v>1049.03</v>
      </c>
      <c r="Q458" s="2">
        <v>0.62</v>
      </c>
      <c r="R458" t="s">
        <v>48</v>
      </c>
      <c r="S458" t="s">
        <v>73</v>
      </c>
      <c r="T458" t="s">
        <v>1005</v>
      </c>
      <c r="U458" t="s">
        <v>154</v>
      </c>
      <c r="V458" t="s">
        <v>52</v>
      </c>
      <c r="W458">
        <v>3323</v>
      </c>
      <c r="X458" s="1">
        <v>40987</v>
      </c>
      <c r="Y458" t="s">
        <v>53</v>
      </c>
      <c r="Z458" t="e" vm="42">
        <v>#VALUE!</v>
      </c>
      <c r="AA458">
        <v>85224</v>
      </c>
      <c r="AB458" t="e" cm="1" vm="2">
        <f t="array" ref="AB458">_FV(Table1[[#This Row],[State]],"Country/region",TRUE)</f>
        <v>#VALUE!</v>
      </c>
    </row>
    <row r="459" spans="1:28" x14ac:dyDescent="0.35">
      <c r="A459" t="s">
        <v>1006</v>
      </c>
      <c r="C459" t="s">
        <v>1007</v>
      </c>
      <c r="D459" t="s">
        <v>27</v>
      </c>
      <c r="E459">
        <f>YEAR(Table1[[#This Row],[Order Date]])</f>
        <v>2012</v>
      </c>
      <c r="F459">
        <v>1</v>
      </c>
      <c r="G459">
        <f>MONTH(Table1[[#This Row],[Order Date]])</f>
        <v>3</v>
      </c>
      <c r="H459" s="1">
        <v>40986</v>
      </c>
      <c r="I459">
        <v>31941</v>
      </c>
      <c r="J459" t="s">
        <v>131</v>
      </c>
      <c r="K459">
        <v>32</v>
      </c>
      <c r="L459">
        <v>78.650000000000006</v>
      </c>
      <c r="M459" s="2">
        <v>0.01</v>
      </c>
      <c r="N459">
        <v>2564.4499999999998</v>
      </c>
      <c r="O459">
        <v>13.99</v>
      </c>
      <c r="P459">
        <v>650.73</v>
      </c>
      <c r="Q459" s="2">
        <v>0.52</v>
      </c>
      <c r="R459" t="s">
        <v>29</v>
      </c>
      <c r="S459" t="s">
        <v>80</v>
      </c>
      <c r="T459" t="s">
        <v>566</v>
      </c>
      <c r="U459" t="s">
        <v>214</v>
      </c>
      <c r="V459" t="s">
        <v>68</v>
      </c>
      <c r="W459">
        <v>4488</v>
      </c>
      <c r="X459" s="1">
        <v>40987</v>
      </c>
      <c r="Y459" t="s">
        <v>42</v>
      </c>
      <c r="Z459" t="e" vm="12">
        <v>#VALUE!</v>
      </c>
      <c r="AA459">
        <v>52732</v>
      </c>
      <c r="AB459" t="e" cm="1" vm="2">
        <f t="array" ref="AB459">_FV(Table1[[#This Row],[State]],"Country/region",TRUE)</f>
        <v>#VALUE!</v>
      </c>
    </row>
    <row r="460" spans="1:28" x14ac:dyDescent="0.35">
      <c r="A460" t="s">
        <v>1008</v>
      </c>
      <c r="C460" t="s">
        <v>1009</v>
      </c>
      <c r="D460" t="s">
        <v>27</v>
      </c>
      <c r="E460">
        <f>YEAR(Table1[[#This Row],[Order Date]])</f>
        <v>2012</v>
      </c>
      <c r="F460">
        <v>1</v>
      </c>
      <c r="G460">
        <f>MONTH(Table1[[#This Row],[Order Date]])</f>
        <v>3</v>
      </c>
      <c r="H460" s="1">
        <v>40986</v>
      </c>
      <c r="I460">
        <v>9894</v>
      </c>
      <c r="J460" t="s">
        <v>28</v>
      </c>
      <c r="K460">
        <v>16</v>
      </c>
      <c r="L460">
        <v>355.98</v>
      </c>
      <c r="M460" s="2">
        <v>0.08</v>
      </c>
      <c r="N460">
        <v>5403.75</v>
      </c>
      <c r="O460">
        <v>58.92</v>
      </c>
      <c r="P460">
        <v>103.83</v>
      </c>
      <c r="Q460" s="2">
        <v>0.64</v>
      </c>
      <c r="R460" t="s">
        <v>48</v>
      </c>
      <c r="S460" t="s">
        <v>49</v>
      </c>
      <c r="T460" t="s">
        <v>141</v>
      </c>
      <c r="U460" t="s">
        <v>51</v>
      </c>
      <c r="V460" t="s">
        <v>33</v>
      </c>
      <c r="W460">
        <v>1358</v>
      </c>
      <c r="X460" s="1">
        <v>40988</v>
      </c>
      <c r="Y460" t="s">
        <v>53</v>
      </c>
      <c r="Z460" t="e" vm="30">
        <v>#VALUE!</v>
      </c>
      <c r="AA460">
        <v>1776</v>
      </c>
      <c r="AB460" t="e" cm="1" vm="2">
        <f t="array" ref="AB460">_FV(Table1[[#This Row],[State]],"Country/region",TRUE)</f>
        <v>#VALUE!</v>
      </c>
    </row>
    <row r="461" spans="1:28" x14ac:dyDescent="0.35">
      <c r="A461" t="s">
        <v>710</v>
      </c>
      <c r="C461" t="s">
        <v>1010</v>
      </c>
      <c r="D461" t="s">
        <v>38</v>
      </c>
      <c r="E461">
        <f>YEAR(Table1[[#This Row],[Order Date]])</f>
        <v>2012</v>
      </c>
      <c r="F461">
        <v>1</v>
      </c>
      <c r="G461">
        <f>MONTH(Table1[[#This Row],[Order Date]])</f>
        <v>3</v>
      </c>
      <c r="H461" s="1">
        <v>40986</v>
      </c>
      <c r="I461">
        <v>53920</v>
      </c>
      <c r="J461" t="s">
        <v>58</v>
      </c>
      <c r="K461">
        <v>18</v>
      </c>
      <c r="L461">
        <v>20.98</v>
      </c>
      <c r="M461" s="2">
        <v>0.05</v>
      </c>
      <c r="N461">
        <v>433.31</v>
      </c>
      <c r="O461">
        <v>53.03</v>
      </c>
      <c r="P461">
        <v>-815.79</v>
      </c>
      <c r="Q461" s="2">
        <v>0.78</v>
      </c>
      <c r="R461" t="s">
        <v>29</v>
      </c>
      <c r="S461" t="s">
        <v>49</v>
      </c>
      <c r="T461" t="s">
        <v>801</v>
      </c>
      <c r="U461" t="s">
        <v>32</v>
      </c>
      <c r="V461" t="s">
        <v>52</v>
      </c>
      <c r="W461">
        <v>7543</v>
      </c>
      <c r="X461" s="1">
        <v>40988</v>
      </c>
      <c r="Y461" t="s">
        <v>53</v>
      </c>
      <c r="Z461" t="e" vm="42">
        <v>#VALUE!</v>
      </c>
      <c r="AA461">
        <v>85335</v>
      </c>
      <c r="AB461" t="e" cm="1" vm="2">
        <f t="array" ref="AB461">_FV(Table1[[#This Row],[State]],"Country/region",TRUE)</f>
        <v>#VALUE!</v>
      </c>
    </row>
    <row r="462" spans="1:28" x14ac:dyDescent="0.35">
      <c r="A462" t="s">
        <v>199</v>
      </c>
      <c r="C462" t="s">
        <v>1011</v>
      </c>
      <c r="D462" t="s">
        <v>46</v>
      </c>
      <c r="E462">
        <f>YEAR(Table1[[#This Row],[Order Date]])</f>
        <v>2012</v>
      </c>
      <c r="F462">
        <v>1</v>
      </c>
      <c r="G462">
        <f>MONTH(Table1[[#This Row],[Order Date]])</f>
        <v>3</v>
      </c>
      <c r="H462" s="1">
        <v>40986</v>
      </c>
      <c r="I462">
        <v>19299</v>
      </c>
      <c r="J462" t="s">
        <v>39</v>
      </c>
      <c r="K462">
        <v>10</v>
      </c>
      <c r="L462">
        <v>2.88</v>
      </c>
      <c r="M462" s="2">
        <v>0.05</v>
      </c>
      <c r="N462">
        <v>29.23</v>
      </c>
      <c r="O462">
        <v>0.5</v>
      </c>
      <c r="P462">
        <v>8.1</v>
      </c>
      <c r="Q462" s="2">
        <v>0.36</v>
      </c>
      <c r="R462" t="s">
        <v>29</v>
      </c>
      <c r="S462" t="s">
        <v>30</v>
      </c>
      <c r="T462" t="s">
        <v>1012</v>
      </c>
      <c r="U462" t="s">
        <v>210</v>
      </c>
      <c r="V462" t="s">
        <v>52</v>
      </c>
      <c r="W462">
        <v>2668</v>
      </c>
      <c r="X462" s="1">
        <v>40988</v>
      </c>
      <c r="Y462" t="s">
        <v>34</v>
      </c>
      <c r="Z462" t="e" vm="4">
        <v>#VALUE!</v>
      </c>
      <c r="AA462">
        <v>93727</v>
      </c>
      <c r="AB462" t="e" cm="1" vm="2">
        <f t="array" ref="AB462">_FV(Table1[[#This Row],[State]],"Country/region",TRUE)</f>
        <v>#VALUE!</v>
      </c>
    </row>
    <row r="463" spans="1:28" x14ac:dyDescent="0.35">
      <c r="A463" t="s">
        <v>1013</v>
      </c>
      <c r="C463" t="s">
        <v>1014</v>
      </c>
      <c r="D463" t="s">
        <v>38</v>
      </c>
      <c r="E463">
        <f>YEAR(Table1[[#This Row],[Order Date]])</f>
        <v>2012</v>
      </c>
      <c r="F463">
        <v>1</v>
      </c>
      <c r="G463">
        <f>MONTH(Table1[[#This Row],[Order Date]])</f>
        <v>3</v>
      </c>
      <c r="H463" s="1">
        <v>40986</v>
      </c>
      <c r="I463">
        <v>43140</v>
      </c>
      <c r="J463" t="s">
        <v>58</v>
      </c>
      <c r="K463">
        <v>23</v>
      </c>
      <c r="L463">
        <v>5.98</v>
      </c>
      <c r="M463" s="2">
        <v>0.1</v>
      </c>
      <c r="N463">
        <v>130.16</v>
      </c>
      <c r="O463">
        <v>5.14</v>
      </c>
      <c r="P463">
        <v>-49.53</v>
      </c>
      <c r="Q463" s="2">
        <v>0.36</v>
      </c>
      <c r="R463" t="s">
        <v>29</v>
      </c>
      <c r="S463" t="s">
        <v>30</v>
      </c>
      <c r="T463" t="s">
        <v>1015</v>
      </c>
      <c r="U463" t="s">
        <v>61</v>
      </c>
      <c r="V463" t="s">
        <v>68</v>
      </c>
      <c r="W463">
        <v>6091</v>
      </c>
      <c r="X463" s="1">
        <v>40988</v>
      </c>
      <c r="Y463" t="s">
        <v>34</v>
      </c>
      <c r="Z463" t="e" vm="26">
        <v>#VALUE!</v>
      </c>
      <c r="AA463">
        <v>48310</v>
      </c>
      <c r="AB463" t="e" cm="1" vm="2">
        <f t="array" ref="AB463">_FV(Table1[[#This Row],[State]],"Country/region",TRUE)</f>
        <v>#VALUE!</v>
      </c>
    </row>
    <row r="464" spans="1:28" x14ac:dyDescent="0.35">
      <c r="A464" t="s">
        <v>1006</v>
      </c>
      <c r="C464" t="s">
        <v>1007</v>
      </c>
      <c r="D464" t="s">
        <v>27</v>
      </c>
      <c r="E464">
        <f>YEAR(Table1[[#This Row],[Order Date]])</f>
        <v>2012</v>
      </c>
      <c r="F464">
        <v>1</v>
      </c>
      <c r="G464">
        <f>MONTH(Table1[[#This Row],[Order Date]])</f>
        <v>3</v>
      </c>
      <c r="H464" s="1">
        <v>40986</v>
      </c>
      <c r="I464">
        <v>31941</v>
      </c>
      <c r="J464" t="s">
        <v>131</v>
      </c>
      <c r="K464">
        <v>7</v>
      </c>
      <c r="L464">
        <v>6.48</v>
      </c>
      <c r="M464" s="2">
        <v>7.0000000000000007E-2</v>
      </c>
      <c r="N464">
        <v>53.55</v>
      </c>
      <c r="O464">
        <v>9.68</v>
      </c>
      <c r="P464">
        <v>-43.5</v>
      </c>
      <c r="Q464" s="2">
        <v>0.36</v>
      </c>
      <c r="R464" t="s">
        <v>29</v>
      </c>
      <c r="S464" t="s">
        <v>30</v>
      </c>
      <c r="T464" t="s">
        <v>695</v>
      </c>
      <c r="U464" t="s">
        <v>61</v>
      </c>
      <c r="V464" t="s">
        <v>68</v>
      </c>
      <c r="W464">
        <v>4489</v>
      </c>
      <c r="X464" s="1">
        <v>40988</v>
      </c>
      <c r="Y464" t="s">
        <v>34</v>
      </c>
      <c r="Z464" t="e" vm="12">
        <v>#VALUE!</v>
      </c>
      <c r="AA464">
        <v>52732</v>
      </c>
      <c r="AB464" t="e" cm="1" vm="2">
        <f t="array" ref="AB464">_FV(Table1[[#This Row],[State]],"Country/region",TRUE)</f>
        <v>#VALUE!</v>
      </c>
    </row>
    <row r="465" spans="1:28" x14ac:dyDescent="0.35">
      <c r="A465" t="s">
        <v>1016</v>
      </c>
      <c r="C465" t="s">
        <v>1017</v>
      </c>
      <c r="D465" t="s">
        <v>46</v>
      </c>
      <c r="E465">
        <f>YEAR(Table1[[#This Row],[Order Date]])</f>
        <v>2012</v>
      </c>
      <c r="F465">
        <v>1</v>
      </c>
      <c r="G465">
        <f>MONTH(Table1[[#This Row],[Order Date]])</f>
        <v>3</v>
      </c>
      <c r="H465" s="1">
        <v>40987</v>
      </c>
      <c r="I465">
        <v>23429</v>
      </c>
      <c r="J465" t="s">
        <v>58</v>
      </c>
      <c r="K465">
        <v>28</v>
      </c>
      <c r="L465">
        <v>5.34</v>
      </c>
      <c r="M465" s="2">
        <v>0.06</v>
      </c>
      <c r="N465">
        <v>154.61000000000001</v>
      </c>
      <c r="O465">
        <v>5.63</v>
      </c>
      <c r="P465">
        <v>-82.822999999999993</v>
      </c>
      <c r="Q465" s="2">
        <v>0.39</v>
      </c>
      <c r="R465" t="s">
        <v>29</v>
      </c>
      <c r="S465" t="s">
        <v>30</v>
      </c>
      <c r="T465" t="s">
        <v>1018</v>
      </c>
      <c r="U465" t="s">
        <v>67</v>
      </c>
      <c r="V465" t="s">
        <v>33</v>
      </c>
      <c r="W465">
        <v>3281</v>
      </c>
      <c r="X465" s="1">
        <v>40987</v>
      </c>
      <c r="Y465" t="s">
        <v>34</v>
      </c>
      <c r="Z465" t="e" vm="1">
        <v>#VALUE!</v>
      </c>
      <c r="AA465">
        <v>19026</v>
      </c>
      <c r="AB465" t="e" cm="1" vm="2">
        <f t="array" ref="AB465">_FV(Table1[[#This Row],[State]],"Country/region",TRUE)</f>
        <v>#VALUE!</v>
      </c>
    </row>
    <row r="466" spans="1:28" x14ac:dyDescent="0.35">
      <c r="A466" t="s">
        <v>1019</v>
      </c>
      <c r="C466" t="s">
        <v>1020</v>
      </c>
      <c r="D466" t="s">
        <v>38</v>
      </c>
      <c r="E466">
        <f>YEAR(Table1[[#This Row],[Order Date]])</f>
        <v>2012</v>
      </c>
      <c r="F466">
        <v>1</v>
      </c>
      <c r="G466">
        <f>MONTH(Table1[[#This Row],[Order Date]])</f>
        <v>3</v>
      </c>
      <c r="H466" s="1">
        <v>40987</v>
      </c>
      <c r="I466">
        <v>49216</v>
      </c>
      <c r="J466" t="s">
        <v>28</v>
      </c>
      <c r="K466">
        <v>11</v>
      </c>
      <c r="L466">
        <v>24.92</v>
      </c>
      <c r="M466" s="2">
        <v>0.1</v>
      </c>
      <c r="N466">
        <v>259.69</v>
      </c>
      <c r="O466">
        <v>12.98</v>
      </c>
      <c r="P466">
        <v>-45.816000000000003</v>
      </c>
      <c r="Q466" s="2">
        <v>0.39</v>
      </c>
      <c r="R466" t="s">
        <v>29</v>
      </c>
      <c r="S466" t="s">
        <v>30</v>
      </c>
      <c r="T466" t="s">
        <v>1021</v>
      </c>
      <c r="U466" t="s">
        <v>67</v>
      </c>
      <c r="V466" t="s">
        <v>68</v>
      </c>
      <c r="W466">
        <v>6899</v>
      </c>
      <c r="X466" s="1">
        <v>40987</v>
      </c>
      <c r="Y466" t="s">
        <v>34</v>
      </c>
      <c r="Z466" t="e" vm="38">
        <v>#VALUE!</v>
      </c>
      <c r="AA466">
        <v>46321</v>
      </c>
      <c r="AB466" t="e" cm="1" vm="2">
        <f t="array" ref="AB466">_FV(Table1[[#This Row],[State]],"Country/region",TRUE)</f>
        <v>#VALUE!</v>
      </c>
    </row>
    <row r="467" spans="1:28" x14ac:dyDescent="0.35">
      <c r="A467" t="s">
        <v>1022</v>
      </c>
      <c r="C467" t="s">
        <v>1020</v>
      </c>
      <c r="D467" t="s">
        <v>38</v>
      </c>
      <c r="E467">
        <f>YEAR(Table1[[#This Row],[Order Date]])</f>
        <v>2012</v>
      </c>
      <c r="F467">
        <v>1</v>
      </c>
      <c r="G467">
        <f>MONTH(Table1[[#This Row],[Order Date]])</f>
        <v>3</v>
      </c>
      <c r="H467" s="1">
        <v>40987</v>
      </c>
      <c r="I467">
        <v>49216</v>
      </c>
      <c r="J467" t="s">
        <v>28</v>
      </c>
      <c r="K467">
        <v>28</v>
      </c>
      <c r="L467">
        <v>3.28</v>
      </c>
      <c r="M467" s="2">
        <v>0.01</v>
      </c>
      <c r="N467">
        <v>96.71</v>
      </c>
      <c r="O467">
        <v>3.97</v>
      </c>
      <c r="P467">
        <v>-72.44</v>
      </c>
      <c r="Q467" s="2">
        <v>0.56000000000000005</v>
      </c>
      <c r="R467" t="s">
        <v>29</v>
      </c>
      <c r="S467" t="s">
        <v>59</v>
      </c>
      <c r="T467" t="s">
        <v>182</v>
      </c>
      <c r="U467" t="s">
        <v>88</v>
      </c>
      <c r="V467" t="s">
        <v>68</v>
      </c>
      <c r="W467">
        <v>6898</v>
      </c>
      <c r="X467" s="1">
        <v>40987</v>
      </c>
      <c r="Y467" t="s">
        <v>34</v>
      </c>
      <c r="Z467" t="e" vm="11">
        <v>#VALUE!</v>
      </c>
      <c r="AA467">
        <v>77489</v>
      </c>
      <c r="AB467" t="e" cm="1" vm="2">
        <f t="array" ref="AB467">_FV(Table1[[#This Row],[State]],"Country/region",TRUE)</f>
        <v>#VALUE!</v>
      </c>
    </row>
    <row r="468" spans="1:28" x14ac:dyDescent="0.35">
      <c r="A468" t="s">
        <v>1019</v>
      </c>
      <c r="C468" t="s">
        <v>1020</v>
      </c>
      <c r="D468" t="s">
        <v>38</v>
      </c>
      <c r="E468">
        <f>YEAR(Table1[[#This Row],[Order Date]])</f>
        <v>2012</v>
      </c>
      <c r="F468">
        <v>1</v>
      </c>
      <c r="G468">
        <f>MONTH(Table1[[#This Row],[Order Date]])</f>
        <v>3</v>
      </c>
      <c r="H468" s="1">
        <v>40987</v>
      </c>
      <c r="I468">
        <v>49216</v>
      </c>
      <c r="J468" t="s">
        <v>28</v>
      </c>
      <c r="K468">
        <v>9</v>
      </c>
      <c r="L468">
        <v>270.97000000000003</v>
      </c>
      <c r="M468" s="2">
        <v>0.06</v>
      </c>
      <c r="N468">
        <v>2503.86</v>
      </c>
      <c r="O468">
        <v>28.06</v>
      </c>
      <c r="P468">
        <v>-172.47749999999999</v>
      </c>
      <c r="Q468" s="2">
        <v>0.56000000000000005</v>
      </c>
      <c r="R468" t="s">
        <v>96</v>
      </c>
      <c r="S468" t="s">
        <v>49</v>
      </c>
      <c r="T468" t="s">
        <v>1023</v>
      </c>
      <c r="U468" t="s">
        <v>98</v>
      </c>
      <c r="V468" t="s">
        <v>68</v>
      </c>
      <c r="W468">
        <v>6900</v>
      </c>
      <c r="X468" s="1">
        <v>40987</v>
      </c>
      <c r="Y468" t="s">
        <v>53</v>
      </c>
      <c r="Z468" t="e" vm="38">
        <v>#VALUE!</v>
      </c>
      <c r="AA468">
        <v>46321</v>
      </c>
      <c r="AB468" t="e" cm="1" vm="2">
        <f t="array" ref="AB468">_FV(Table1[[#This Row],[State]],"Country/region",TRUE)</f>
        <v>#VALUE!</v>
      </c>
    </row>
    <row r="469" spans="1:28" x14ac:dyDescent="0.35">
      <c r="A469" t="s">
        <v>1024</v>
      </c>
      <c r="C469" t="s">
        <v>779</v>
      </c>
      <c r="D469" t="s">
        <v>57</v>
      </c>
      <c r="E469">
        <f>YEAR(Table1[[#This Row],[Order Date]])</f>
        <v>2012</v>
      </c>
      <c r="F469">
        <v>1</v>
      </c>
      <c r="G469">
        <f>MONTH(Table1[[#This Row],[Order Date]])</f>
        <v>3</v>
      </c>
      <c r="H469" s="1">
        <v>40987</v>
      </c>
      <c r="I469">
        <v>16676</v>
      </c>
      <c r="J469" t="s">
        <v>28</v>
      </c>
      <c r="K469">
        <v>39</v>
      </c>
      <c r="L469">
        <v>28.99</v>
      </c>
      <c r="M469" s="2">
        <v>7.0000000000000007E-2</v>
      </c>
      <c r="N469">
        <v>936.80200000000002</v>
      </c>
      <c r="O469">
        <v>8.59</v>
      </c>
      <c r="P469">
        <v>-12.077999999999999</v>
      </c>
      <c r="Q469" s="2">
        <v>0.56000000000000005</v>
      </c>
      <c r="R469" t="s">
        <v>96</v>
      </c>
      <c r="S469" t="s">
        <v>80</v>
      </c>
      <c r="T469" t="s">
        <v>1025</v>
      </c>
      <c r="U469" t="s">
        <v>105</v>
      </c>
      <c r="V469" t="s">
        <v>33</v>
      </c>
      <c r="W469">
        <v>2314</v>
      </c>
      <c r="X469" s="1">
        <v>40987</v>
      </c>
      <c r="Y469" t="s">
        <v>34</v>
      </c>
      <c r="Z469" t="e" vm="22">
        <v>#VALUE!</v>
      </c>
      <c r="AA469">
        <v>44039</v>
      </c>
      <c r="AB469" t="e" cm="1" vm="2">
        <f t="array" ref="AB469">_FV(Table1[[#This Row],[State]],"Country/region",TRUE)</f>
        <v>#VALUE!</v>
      </c>
    </row>
    <row r="470" spans="1:28" x14ac:dyDescent="0.35">
      <c r="A470" t="s">
        <v>1019</v>
      </c>
      <c r="C470" t="s">
        <v>1020</v>
      </c>
      <c r="D470" t="s">
        <v>38</v>
      </c>
      <c r="E470">
        <f>YEAR(Table1[[#This Row],[Order Date]])</f>
        <v>2012</v>
      </c>
      <c r="F470">
        <v>1</v>
      </c>
      <c r="G470">
        <f>MONTH(Table1[[#This Row],[Order Date]])</f>
        <v>3</v>
      </c>
      <c r="H470" s="1">
        <v>40987</v>
      </c>
      <c r="I470">
        <v>49216</v>
      </c>
      <c r="J470" t="s">
        <v>28</v>
      </c>
      <c r="K470">
        <v>29</v>
      </c>
      <c r="L470">
        <v>12.28</v>
      </c>
      <c r="M470" s="2">
        <v>0</v>
      </c>
      <c r="N470">
        <v>374.67</v>
      </c>
      <c r="O470">
        <v>6.35</v>
      </c>
      <c r="P470">
        <v>30.63</v>
      </c>
      <c r="Q470" s="2">
        <v>0.38</v>
      </c>
      <c r="R470" t="s">
        <v>29</v>
      </c>
      <c r="S470" t="s">
        <v>30</v>
      </c>
      <c r="T470" t="s">
        <v>1026</v>
      </c>
      <c r="U470" t="s">
        <v>61</v>
      </c>
      <c r="V470" t="s">
        <v>68</v>
      </c>
      <c r="W470">
        <v>6901</v>
      </c>
      <c r="X470" s="1">
        <v>40988</v>
      </c>
      <c r="Y470" t="s">
        <v>42</v>
      </c>
      <c r="Z470" t="e" vm="38">
        <v>#VALUE!</v>
      </c>
      <c r="AA470">
        <v>46321</v>
      </c>
      <c r="AB470" t="e" cm="1" vm="2">
        <f t="array" ref="AB470">_FV(Table1[[#This Row],[State]],"Country/region",TRUE)</f>
        <v>#VALUE!</v>
      </c>
    </row>
    <row r="471" spans="1:28" x14ac:dyDescent="0.35">
      <c r="A471" t="s">
        <v>1016</v>
      </c>
      <c r="C471" t="s">
        <v>1017</v>
      </c>
      <c r="D471" t="s">
        <v>46</v>
      </c>
      <c r="E471">
        <f>YEAR(Table1[[#This Row],[Order Date]])</f>
        <v>2012</v>
      </c>
      <c r="F471">
        <v>1</v>
      </c>
      <c r="G471">
        <f>MONTH(Table1[[#This Row],[Order Date]])</f>
        <v>3</v>
      </c>
      <c r="H471" s="1">
        <v>40987</v>
      </c>
      <c r="I471">
        <v>23429</v>
      </c>
      <c r="J471" t="s">
        <v>58</v>
      </c>
      <c r="K471">
        <v>19</v>
      </c>
      <c r="L471">
        <v>65.989999999999995</v>
      </c>
      <c r="M471" s="2">
        <v>7.0000000000000007E-2</v>
      </c>
      <c r="N471">
        <v>1063.3499999999999</v>
      </c>
      <c r="O471">
        <v>5.26</v>
      </c>
      <c r="P471">
        <v>107.08199999999999</v>
      </c>
      <c r="Q471" s="2">
        <v>0.56000000000000005</v>
      </c>
      <c r="R471" t="s">
        <v>96</v>
      </c>
      <c r="S471" t="s">
        <v>30</v>
      </c>
      <c r="T471">
        <v>8860</v>
      </c>
      <c r="U471" t="s">
        <v>105</v>
      </c>
      <c r="V471" t="s">
        <v>33</v>
      </c>
      <c r="W471">
        <v>3282</v>
      </c>
      <c r="X471" s="1">
        <v>40989</v>
      </c>
      <c r="Y471" t="s">
        <v>42</v>
      </c>
      <c r="Z471" t="e" vm="1">
        <v>#VALUE!</v>
      </c>
      <c r="AA471">
        <v>19026</v>
      </c>
      <c r="AB471" t="e" cm="1" vm="2">
        <f t="array" ref="AB471">_FV(Table1[[#This Row],[State]],"Country/region",TRUE)</f>
        <v>#VALUE!</v>
      </c>
    </row>
    <row r="472" spans="1:28" x14ac:dyDescent="0.35">
      <c r="A472" t="s">
        <v>1027</v>
      </c>
      <c r="C472" t="s">
        <v>1028</v>
      </c>
      <c r="D472" t="s">
        <v>46</v>
      </c>
      <c r="E472">
        <f>YEAR(Table1[[#This Row],[Order Date]])</f>
        <v>2012</v>
      </c>
      <c r="F472">
        <v>1</v>
      </c>
      <c r="G472">
        <f>MONTH(Table1[[#This Row],[Order Date]])</f>
        <v>3</v>
      </c>
      <c r="H472" s="1">
        <v>40988</v>
      </c>
      <c r="I472">
        <v>6116</v>
      </c>
      <c r="J472" t="s">
        <v>131</v>
      </c>
      <c r="K472">
        <v>7</v>
      </c>
      <c r="L472">
        <v>19.98</v>
      </c>
      <c r="M472" s="2">
        <v>0.01</v>
      </c>
      <c r="N472">
        <v>150.77000000000001</v>
      </c>
      <c r="O472">
        <v>4</v>
      </c>
      <c r="P472">
        <v>-72.23</v>
      </c>
      <c r="Q472" s="2">
        <v>0.68</v>
      </c>
      <c r="R472" t="s">
        <v>96</v>
      </c>
      <c r="S472" t="s">
        <v>30</v>
      </c>
      <c r="T472" t="s">
        <v>1029</v>
      </c>
      <c r="U472" t="s">
        <v>102</v>
      </c>
      <c r="V472" t="s">
        <v>33</v>
      </c>
      <c r="W472">
        <v>852</v>
      </c>
      <c r="X472" s="1">
        <v>40988</v>
      </c>
      <c r="Y472" t="s">
        <v>34</v>
      </c>
      <c r="Z472" t="e" vm="30">
        <v>#VALUE!</v>
      </c>
      <c r="AA472">
        <v>1007</v>
      </c>
      <c r="AB472" t="e" cm="1" vm="2">
        <f t="array" ref="AB472">_FV(Table1[[#This Row],[State]],"Country/region",TRUE)</f>
        <v>#VALUE!</v>
      </c>
    </row>
    <row r="473" spans="1:28" x14ac:dyDescent="0.35">
      <c r="A473" t="s">
        <v>1030</v>
      </c>
      <c r="C473" t="s">
        <v>1031</v>
      </c>
      <c r="D473" t="s">
        <v>38</v>
      </c>
      <c r="E473">
        <f>YEAR(Table1[[#This Row],[Order Date]])</f>
        <v>2012</v>
      </c>
      <c r="F473">
        <v>1</v>
      </c>
      <c r="G473">
        <f>MONTH(Table1[[#This Row],[Order Date]])</f>
        <v>3</v>
      </c>
      <c r="H473" s="1">
        <v>40988</v>
      </c>
      <c r="I473">
        <v>38084</v>
      </c>
      <c r="J473" t="s">
        <v>39</v>
      </c>
      <c r="K473">
        <v>33</v>
      </c>
      <c r="L473">
        <v>12.64</v>
      </c>
      <c r="M473" s="2">
        <v>0.06</v>
      </c>
      <c r="N473">
        <v>404.91</v>
      </c>
      <c r="O473">
        <v>4.9800000000000004</v>
      </c>
      <c r="P473">
        <v>65.63</v>
      </c>
      <c r="Q473" s="2">
        <v>0.48</v>
      </c>
      <c r="R473" t="s">
        <v>48</v>
      </c>
      <c r="S473" t="s">
        <v>139</v>
      </c>
      <c r="T473" t="s">
        <v>1032</v>
      </c>
      <c r="U473" t="s">
        <v>82</v>
      </c>
      <c r="V473" t="s">
        <v>68</v>
      </c>
      <c r="W473">
        <v>5360</v>
      </c>
      <c r="X473" s="1">
        <v>40990</v>
      </c>
      <c r="Y473" t="s">
        <v>34</v>
      </c>
      <c r="Z473" t="e" vm="25">
        <v>#VALUE!</v>
      </c>
      <c r="AA473">
        <v>53095</v>
      </c>
      <c r="AB473" t="e" cm="1" vm="2">
        <f t="array" ref="AB473">_FV(Table1[[#This Row],[State]],"Country/region",TRUE)</f>
        <v>#VALUE!</v>
      </c>
    </row>
    <row r="474" spans="1:28" x14ac:dyDescent="0.35">
      <c r="A474" t="s">
        <v>1033</v>
      </c>
      <c r="C474" t="s">
        <v>1028</v>
      </c>
      <c r="D474" t="s">
        <v>46</v>
      </c>
      <c r="E474">
        <f>YEAR(Table1[[#This Row],[Order Date]])</f>
        <v>2012</v>
      </c>
      <c r="F474">
        <v>1</v>
      </c>
      <c r="G474">
        <f>MONTH(Table1[[#This Row],[Order Date]])</f>
        <v>3</v>
      </c>
      <c r="H474" s="1">
        <v>40988</v>
      </c>
      <c r="I474">
        <v>6116</v>
      </c>
      <c r="J474" t="s">
        <v>131</v>
      </c>
      <c r="K474">
        <v>6</v>
      </c>
      <c r="L474">
        <v>1637.53</v>
      </c>
      <c r="M474" s="2">
        <v>0.04</v>
      </c>
      <c r="N474">
        <v>9620.82</v>
      </c>
      <c r="O474">
        <v>24.49</v>
      </c>
      <c r="P474">
        <v>-1759.58</v>
      </c>
      <c r="Q474" s="2">
        <v>0.81</v>
      </c>
      <c r="R474" t="s">
        <v>29</v>
      </c>
      <c r="S474" t="s">
        <v>80</v>
      </c>
      <c r="T474" t="s">
        <v>1034</v>
      </c>
      <c r="U474" t="s">
        <v>481</v>
      </c>
      <c r="V474" t="s">
        <v>68</v>
      </c>
      <c r="W474">
        <v>853</v>
      </c>
      <c r="X474" s="1">
        <v>40990</v>
      </c>
      <c r="Y474" t="s">
        <v>34</v>
      </c>
      <c r="Z474" t="e" vm="16">
        <v>#VALUE!</v>
      </c>
      <c r="AA474">
        <v>60130</v>
      </c>
      <c r="AB474" t="e" cm="1" vm="2">
        <f t="array" ref="AB474">_FV(Table1[[#This Row],[State]],"Country/region",TRUE)</f>
        <v>#VALUE!</v>
      </c>
    </row>
    <row r="475" spans="1:28" x14ac:dyDescent="0.35">
      <c r="A475" t="s">
        <v>1035</v>
      </c>
      <c r="C475" t="s">
        <v>252</v>
      </c>
      <c r="D475" t="s">
        <v>46</v>
      </c>
      <c r="E475">
        <f>YEAR(Table1[[#This Row],[Order Date]])</f>
        <v>2012</v>
      </c>
      <c r="F475">
        <v>1</v>
      </c>
      <c r="G475">
        <f>MONTH(Table1[[#This Row],[Order Date]])</f>
        <v>3</v>
      </c>
      <c r="H475" s="1">
        <v>40988</v>
      </c>
      <c r="I475">
        <v>2530</v>
      </c>
      <c r="J475" t="s">
        <v>131</v>
      </c>
      <c r="K475">
        <v>9</v>
      </c>
      <c r="L475">
        <v>2.61</v>
      </c>
      <c r="M475" s="2">
        <v>0.06</v>
      </c>
      <c r="N475">
        <v>23.46</v>
      </c>
      <c r="O475">
        <v>0.5</v>
      </c>
      <c r="P475">
        <v>4.58</v>
      </c>
      <c r="Q475" s="2">
        <v>0.39</v>
      </c>
      <c r="R475" t="s">
        <v>29</v>
      </c>
      <c r="S475" t="s">
        <v>30</v>
      </c>
      <c r="T475" t="s">
        <v>1036</v>
      </c>
      <c r="U475" t="s">
        <v>210</v>
      </c>
      <c r="V475" t="s">
        <v>68</v>
      </c>
      <c r="W475">
        <v>361</v>
      </c>
      <c r="X475" s="1">
        <v>40990</v>
      </c>
      <c r="Y475" t="s">
        <v>34</v>
      </c>
      <c r="Z475" t="e" vm="12">
        <v>#VALUE!</v>
      </c>
      <c r="AA475">
        <v>50158</v>
      </c>
      <c r="AB475" t="e" cm="1" vm="2">
        <f t="array" ref="AB475">_FV(Table1[[#This Row],[State]],"Country/region",TRUE)</f>
        <v>#VALUE!</v>
      </c>
    </row>
    <row r="476" spans="1:28" x14ac:dyDescent="0.35">
      <c r="A476" t="s">
        <v>1037</v>
      </c>
      <c r="C476" t="s">
        <v>1031</v>
      </c>
      <c r="D476" t="s">
        <v>38</v>
      </c>
      <c r="E476">
        <f>YEAR(Table1[[#This Row],[Order Date]])</f>
        <v>2012</v>
      </c>
      <c r="F476">
        <v>1</v>
      </c>
      <c r="G476">
        <f>MONTH(Table1[[#This Row],[Order Date]])</f>
        <v>3</v>
      </c>
      <c r="H476" s="1">
        <v>40988</v>
      </c>
      <c r="I476">
        <v>38084</v>
      </c>
      <c r="J476" t="s">
        <v>39</v>
      </c>
      <c r="K476">
        <v>11</v>
      </c>
      <c r="L476">
        <v>9.11</v>
      </c>
      <c r="M476" s="2">
        <v>0.02</v>
      </c>
      <c r="N476">
        <v>100.36</v>
      </c>
      <c r="O476">
        <v>2.15</v>
      </c>
      <c r="P476">
        <v>18.41</v>
      </c>
      <c r="Q476" s="2">
        <v>0.4</v>
      </c>
      <c r="R476" t="s">
        <v>29</v>
      </c>
      <c r="S476" t="s">
        <v>59</v>
      </c>
      <c r="T476" t="s">
        <v>63</v>
      </c>
      <c r="U476" t="s">
        <v>61</v>
      </c>
      <c r="V476" t="s">
        <v>68</v>
      </c>
      <c r="W476">
        <v>5359</v>
      </c>
      <c r="X476" s="1">
        <v>40990</v>
      </c>
      <c r="Y476" t="s">
        <v>34</v>
      </c>
      <c r="Z476" t="e" vm="25">
        <v>#VALUE!</v>
      </c>
      <c r="AA476">
        <v>53214</v>
      </c>
      <c r="AB476" t="e" cm="1" vm="2">
        <f t="array" ref="AB476">_FV(Table1[[#This Row],[State]],"Country/region",TRUE)</f>
        <v>#VALUE!</v>
      </c>
    </row>
    <row r="477" spans="1:28" x14ac:dyDescent="0.35">
      <c r="A477" t="s">
        <v>1038</v>
      </c>
      <c r="C477" t="s">
        <v>726</v>
      </c>
      <c r="D477" t="s">
        <v>57</v>
      </c>
      <c r="E477">
        <f>YEAR(Table1[[#This Row],[Order Date]])</f>
        <v>2012</v>
      </c>
      <c r="F477">
        <v>1</v>
      </c>
      <c r="G477">
        <f>MONTH(Table1[[#This Row],[Order Date]])</f>
        <v>3</v>
      </c>
      <c r="H477" s="1">
        <v>40988</v>
      </c>
      <c r="I477">
        <v>11077</v>
      </c>
      <c r="J477" t="s">
        <v>47</v>
      </c>
      <c r="K477">
        <v>30</v>
      </c>
      <c r="L477">
        <v>160.97999999999999</v>
      </c>
      <c r="M477" s="2">
        <v>0.06</v>
      </c>
      <c r="N477">
        <v>4620.05</v>
      </c>
      <c r="O477">
        <v>35.020000000000003</v>
      </c>
      <c r="P477">
        <v>-229.68</v>
      </c>
      <c r="Q477" s="2">
        <v>0.72</v>
      </c>
      <c r="R477" t="s">
        <v>48</v>
      </c>
      <c r="S477" t="s">
        <v>73</v>
      </c>
      <c r="T477" t="s">
        <v>1039</v>
      </c>
      <c r="U477" t="s">
        <v>154</v>
      </c>
      <c r="V477" t="s">
        <v>52</v>
      </c>
      <c r="W477">
        <v>1539</v>
      </c>
      <c r="X477" s="1">
        <v>40992</v>
      </c>
      <c r="Y477" t="s">
        <v>53</v>
      </c>
      <c r="Z477" t="e" vm="4">
        <v>#VALUE!</v>
      </c>
      <c r="AA477">
        <v>95051</v>
      </c>
      <c r="AB477" t="e" cm="1" vm="2">
        <f t="array" ref="AB477">_FV(Table1[[#This Row],[State]],"Country/region",TRUE)</f>
        <v>#VALUE!</v>
      </c>
    </row>
    <row r="478" spans="1:28" x14ac:dyDescent="0.35">
      <c r="A478" t="s">
        <v>236</v>
      </c>
      <c r="C478" t="s">
        <v>1040</v>
      </c>
      <c r="D478" t="s">
        <v>57</v>
      </c>
      <c r="E478">
        <f>YEAR(Table1[[#This Row],[Order Date]])</f>
        <v>2012</v>
      </c>
      <c r="F478">
        <v>1</v>
      </c>
      <c r="G478">
        <f>MONTH(Table1[[#This Row],[Order Date]])</f>
        <v>3</v>
      </c>
      <c r="H478" s="1">
        <v>40989</v>
      </c>
      <c r="I478">
        <v>29766</v>
      </c>
      <c r="J478" t="s">
        <v>131</v>
      </c>
      <c r="K478">
        <v>40</v>
      </c>
      <c r="L478">
        <v>205.99</v>
      </c>
      <c r="M478" s="2">
        <v>0.08</v>
      </c>
      <c r="N478">
        <v>6636.6639999999998</v>
      </c>
      <c r="O478">
        <v>8.99</v>
      </c>
      <c r="P478">
        <v>1623.6990000000001</v>
      </c>
      <c r="Q478" s="2">
        <v>0.56000000000000005</v>
      </c>
      <c r="R478" t="s">
        <v>96</v>
      </c>
      <c r="S478" t="s">
        <v>30</v>
      </c>
      <c r="T478" t="s">
        <v>686</v>
      </c>
      <c r="U478" t="s">
        <v>105</v>
      </c>
      <c r="V478" t="s">
        <v>76</v>
      </c>
      <c r="W478">
        <v>4191</v>
      </c>
      <c r="X478" s="1">
        <v>40989</v>
      </c>
      <c r="Y478" t="s">
        <v>34</v>
      </c>
      <c r="Z478" t="e" vm="6">
        <v>#VALUE!</v>
      </c>
      <c r="AA478">
        <v>35756</v>
      </c>
      <c r="AB478" t="e" cm="1" vm="2">
        <f t="array" ref="AB478">_FV(Table1[[#This Row],[State]],"Country/region",TRUE)</f>
        <v>#VALUE!</v>
      </c>
    </row>
    <row r="479" spans="1:28" x14ac:dyDescent="0.35">
      <c r="A479" t="s">
        <v>701</v>
      </c>
      <c r="C479" t="s">
        <v>444</v>
      </c>
      <c r="D479" t="s">
        <v>38</v>
      </c>
      <c r="E479">
        <f>YEAR(Table1[[#This Row],[Order Date]])</f>
        <v>2012</v>
      </c>
      <c r="F479">
        <v>1</v>
      </c>
      <c r="G479">
        <f>MONTH(Table1[[#This Row],[Order Date]])</f>
        <v>3</v>
      </c>
      <c r="H479" s="1">
        <v>40989</v>
      </c>
      <c r="I479">
        <v>26470</v>
      </c>
      <c r="J479" t="s">
        <v>28</v>
      </c>
      <c r="K479">
        <v>41</v>
      </c>
      <c r="L479">
        <v>420.98</v>
      </c>
      <c r="M479" s="2">
        <v>0.03</v>
      </c>
      <c r="N479">
        <v>18081.759999999998</v>
      </c>
      <c r="O479">
        <v>19.989999999999998</v>
      </c>
      <c r="P479">
        <v>8822.2775000000001</v>
      </c>
      <c r="Q479" s="2">
        <v>0.35</v>
      </c>
      <c r="R479" t="s">
        <v>29</v>
      </c>
      <c r="S479" t="s">
        <v>30</v>
      </c>
      <c r="T479" t="s">
        <v>545</v>
      </c>
      <c r="U479" t="s">
        <v>67</v>
      </c>
      <c r="V479" t="s">
        <v>33</v>
      </c>
      <c r="W479">
        <v>3710</v>
      </c>
      <c r="X479" s="1">
        <v>40990</v>
      </c>
      <c r="Y479" t="s">
        <v>34</v>
      </c>
      <c r="Z479" t="e" vm="22">
        <v>#VALUE!</v>
      </c>
      <c r="AA479">
        <v>43081</v>
      </c>
      <c r="AB479" t="e" cm="1" vm="2">
        <f t="array" ref="AB479">_FV(Table1[[#This Row],[State]],"Country/region",TRUE)</f>
        <v>#VALUE!</v>
      </c>
    </row>
    <row r="480" spans="1:28" x14ac:dyDescent="0.35">
      <c r="A480" t="s">
        <v>1041</v>
      </c>
      <c r="C480" t="s">
        <v>1042</v>
      </c>
      <c r="D480" t="s">
        <v>38</v>
      </c>
      <c r="E480">
        <f>YEAR(Table1[[#This Row],[Order Date]])</f>
        <v>2012</v>
      </c>
      <c r="F480">
        <v>1</v>
      </c>
      <c r="G480">
        <f>MONTH(Table1[[#This Row],[Order Date]])</f>
        <v>3</v>
      </c>
      <c r="H480" s="1">
        <v>40989</v>
      </c>
      <c r="I480">
        <v>13825</v>
      </c>
      <c r="J480" t="s">
        <v>28</v>
      </c>
      <c r="K480">
        <v>30</v>
      </c>
      <c r="L480">
        <v>6.48</v>
      </c>
      <c r="M480" s="2">
        <v>0.09</v>
      </c>
      <c r="N480">
        <v>186.79</v>
      </c>
      <c r="O480">
        <v>6.35</v>
      </c>
      <c r="P480">
        <v>-88.6</v>
      </c>
      <c r="Q480" s="2">
        <v>0.37</v>
      </c>
      <c r="R480" t="s">
        <v>29</v>
      </c>
      <c r="S480" t="s">
        <v>30</v>
      </c>
      <c r="T480" t="s">
        <v>1043</v>
      </c>
      <c r="U480" t="s">
        <v>61</v>
      </c>
      <c r="V480" t="s">
        <v>52</v>
      </c>
      <c r="W480">
        <v>1933</v>
      </c>
      <c r="X480" s="1">
        <v>40990</v>
      </c>
      <c r="Y480" t="s">
        <v>34</v>
      </c>
      <c r="Z480" t="e" vm="23">
        <v>#VALUE!</v>
      </c>
      <c r="AA480">
        <v>98408</v>
      </c>
      <c r="AB480" t="e" cm="1" vm="2">
        <f t="array" ref="AB480">_FV(Table1[[#This Row],[State]],"Country/region",TRUE)</f>
        <v>#VALUE!</v>
      </c>
    </row>
    <row r="481" spans="1:28" x14ac:dyDescent="0.35">
      <c r="A481" t="s">
        <v>236</v>
      </c>
      <c r="C481" t="s">
        <v>1040</v>
      </c>
      <c r="D481" t="s">
        <v>57</v>
      </c>
      <c r="E481">
        <f>YEAR(Table1[[#This Row],[Order Date]])</f>
        <v>2012</v>
      </c>
      <c r="F481">
        <v>1</v>
      </c>
      <c r="G481">
        <f>MONTH(Table1[[#This Row],[Order Date]])</f>
        <v>3</v>
      </c>
      <c r="H481" s="1">
        <v>40989</v>
      </c>
      <c r="I481">
        <v>29766</v>
      </c>
      <c r="J481" t="s">
        <v>131</v>
      </c>
      <c r="K481">
        <v>13</v>
      </c>
      <c r="L481">
        <v>6783.02</v>
      </c>
      <c r="M481" s="2">
        <v>0</v>
      </c>
      <c r="N481">
        <v>89061.05</v>
      </c>
      <c r="O481">
        <v>24.49</v>
      </c>
      <c r="P481">
        <v>27220.69</v>
      </c>
      <c r="Q481" s="2">
        <v>0.39</v>
      </c>
      <c r="R481" t="s">
        <v>96</v>
      </c>
      <c r="S481" t="s">
        <v>40</v>
      </c>
      <c r="T481" t="s">
        <v>193</v>
      </c>
      <c r="U481" t="s">
        <v>98</v>
      </c>
      <c r="V481" t="s">
        <v>76</v>
      </c>
      <c r="W481">
        <v>4190</v>
      </c>
      <c r="X481" s="1">
        <v>40990</v>
      </c>
      <c r="Y481" t="s">
        <v>34</v>
      </c>
      <c r="Z481" t="e" vm="6">
        <v>#VALUE!</v>
      </c>
      <c r="AA481">
        <v>35756</v>
      </c>
      <c r="AB481" t="e" cm="1" vm="2">
        <f t="array" ref="AB481">_FV(Table1[[#This Row],[State]],"Country/region",TRUE)</f>
        <v>#VALUE!</v>
      </c>
    </row>
    <row r="482" spans="1:28" x14ac:dyDescent="0.35">
      <c r="A482" t="s">
        <v>1044</v>
      </c>
      <c r="C482" t="s">
        <v>1045</v>
      </c>
      <c r="D482" t="s">
        <v>38</v>
      </c>
      <c r="E482">
        <f>YEAR(Table1[[#This Row],[Order Date]])</f>
        <v>2012</v>
      </c>
      <c r="F482">
        <v>1</v>
      </c>
      <c r="G482">
        <f>MONTH(Table1[[#This Row],[Order Date]])</f>
        <v>3</v>
      </c>
      <c r="H482" s="1">
        <v>40989</v>
      </c>
      <c r="I482">
        <v>7719</v>
      </c>
      <c r="J482" t="s">
        <v>47</v>
      </c>
      <c r="K482">
        <v>37</v>
      </c>
      <c r="L482">
        <v>13.48</v>
      </c>
      <c r="M482" s="2">
        <v>0.02</v>
      </c>
      <c r="N482">
        <v>522.62</v>
      </c>
      <c r="O482">
        <v>4.51</v>
      </c>
      <c r="P482">
        <v>34.520000000000003</v>
      </c>
      <c r="Q482" s="2">
        <v>0.59</v>
      </c>
      <c r="R482" t="s">
        <v>29</v>
      </c>
      <c r="S482" t="s">
        <v>30</v>
      </c>
      <c r="T482" t="s">
        <v>1046</v>
      </c>
      <c r="U482" t="s">
        <v>32</v>
      </c>
      <c r="V482" t="s">
        <v>52</v>
      </c>
      <c r="W482">
        <v>1047</v>
      </c>
      <c r="X482" s="1">
        <v>40991</v>
      </c>
      <c r="Y482" t="s">
        <v>34</v>
      </c>
      <c r="Z482" t="e" vm="23">
        <v>#VALUE!</v>
      </c>
      <c r="AA482">
        <v>98273</v>
      </c>
      <c r="AB482" t="e" cm="1" vm="2">
        <f t="array" ref="AB482">_FV(Table1[[#This Row],[State]],"Country/region",TRUE)</f>
        <v>#VALUE!</v>
      </c>
    </row>
    <row r="483" spans="1:28" x14ac:dyDescent="0.35">
      <c r="A483" t="s">
        <v>1047</v>
      </c>
      <c r="C483" t="s">
        <v>1048</v>
      </c>
      <c r="D483" t="s">
        <v>57</v>
      </c>
      <c r="E483">
        <f>YEAR(Table1[[#This Row],[Order Date]])</f>
        <v>2012</v>
      </c>
      <c r="F483">
        <v>1</v>
      </c>
      <c r="G483">
        <f>MONTH(Table1[[#This Row],[Order Date]])</f>
        <v>3</v>
      </c>
      <c r="H483" s="1">
        <v>40989</v>
      </c>
      <c r="I483">
        <v>35744</v>
      </c>
      <c r="J483" t="s">
        <v>39</v>
      </c>
      <c r="K483">
        <v>44</v>
      </c>
      <c r="L483">
        <v>55.94</v>
      </c>
      <c r="M483" s="2">
        <v>0.02</v>
      </c>
      <c r="N483">
        <v>2587.5300000000002</v>
      </c>
      <c r="O483">
        <v>6.55</v>
      </c>
      <c r="P483">
        <v>401.85</v>
      </c>
      <c r="Q483" s="2">
        <v>0.68</v>
      </c>
      <c r="R483" t="s">
        <v>96</v>
      </c>
      <c r="S483" t="s">
        <v>30</v>
      </c>
      <c r="T483" t="s">
        <v>1049</v>
      </c>
      <c r="U483" t="s">
        <v>102</v>
      </c>
      <c r="V483" t="s">
        <v>52</v>
      </c>
      <c r="W483">
        <v>5010</v>
      </c>
      <c r="X483" s="1">
        <v>40991</v>
      </c>
      <c r="Y483" t="s">
        <v>34</v>
      </c>
      <c r="Z483" t="e" vm="23">
        <v>#VALUE!</v>
      </c>
      <c r="AA483">
        <v>98037</v>
      </c>
      <c r="AB483" t="e" cm="1" vm="2">
        <f t="array" ref="AB483">_FV(Table1[[#This Row],[State]],"Country/region",TRUE)</f>
        <v>#VALUE!</v>
      </c>
    </row>
    <row r="484" spans="1:28" x14ac:dyDescent="0.35">
      <c r="A484" t="s">
        <v>64</v>
      </c>
      <c r="C484" t="s">
        <v>65</v>
      </c>
      <c r="D484" t="s">
        <v>57</v>
      </c>
      <c r="E484">
        <f>YEAR(Table1[[#This Row],[Order Date]])</f>
        <v>2012</v>
      </c>
      <c r="F484">
        <v>1</v>
      </c>
      <c r="G484">
        <f>MONTH(Table1[[#This Row],[Order Date]])</f>
        <v>3</v>
      </c>
      <c r="H484" s="1">
        <v>40990</v>
      </c>
      <c r="I484">
        <v>8257</v>
      </c>
      <c r="J484" t="s">
        <v>47</v>
      </c>
      <c r="K484">
        <v>5</v>
      </c>
      <c r="L484">
        <v>1500.97</v>
      </c>
      <c r="M484" s="2">
        <v>0.05</v>
      </c>
      <c r="N484">
        <v>7486.09</v>
      </c>
      <c r="O484">
        <v>29.7</v>
      </c>
      <c r="P484">
        <v>-2561.3235</v>
      </c>
      <c r="Q484" s="2">
        <v>0.56999999999999995</v>
      </c>
      <c r="R484" t="s">
        <v>96</v>
      </c>
      <c r="S484" t="s">
        <v>49</v>
      </c>
      <c r="T484" t="s">
        <v>1050</v>
      </c>
      <c r="U484" t="s">
        <v>98</v>
      </c>
      <c r="V484" t="s">
        <v>68</v>
      </c>
      <c r="W484">
        <v>1127</v>
      </c>
      <c r="X484" s="1">
        <v>40990</v>
      </c>
      <c r="Y484" t="s">
        <v>53</v>
      </c>
      <c r="Z484" t="e" vm="5">
        <v>#VALUE!</v>
      </c>
      <c r="AA484">
        <v>55372</v>
      </c>
      <c r="AB484" t="e" cm="1" vm="2">
        <f t="array" ref="AB484">_FV(Table1[[#This Row],[State]],"Country/region",TRUE)</f>
        <v>#VALUE!</v>
      </c>
    </row>
    <row r="485" spans="1:28" x14ac:dyDescent="0.35">
      <c r="A485" t="s">
        <v>632</v>
      </c>
      <c r="C485" t="s">
        <v>1051</v>
      </c>
      <c r="D485" t="s">
        <v>27</v>
      </c>
      <c r="E485">
        <f>YEAR(Table1[[#This Row],[Order Date]])</f>
        <v>2012</v>
      </c>
      <c r="F485">
        <v>1</v>
      </c>
      <c r="G485">
        <f>MONTH(Table1[[#This Row],[Order Date]])</f>
        <v>3</v>
      </c>
      <c r="H485" s="1">
        <v>40990</v>
      </c>
      <c r="I485">
        <v>48900</v>
      </c>
      <c r="J485" t="s">
        <v>39</v>
      </c>
      <c r="K485">
        <v>42</v>
      </c>
      <c r="L485">
        <v>15.14</v>
      </c>
      <c r="M485" s="2">
        <v>0.08</v>
      </c>
      <c r="N485">
        <v>636.34</v>
      </c>
      <c r="O485">
        <v>4.53</v>
      </c>
      <c r="P485">
        <v>-99.26</v>
      </c>
      <c r="Q485" s="2">
        <v>0.81</v>
      </c>
      <c r="R485" t="s">
        <v>29</v>
      </c>
      <c r="S485" t="s">
        <v>30</v>
      </c>
      <c r="T485" t="s">
        <v>1052</v>
      </c>
      <c r="U485" t="s">
        <v>32</v>
      </c>
      <c r="V485" t="s">
        <v>76</v>
      </c>
      <c r="W485">
        <v>6863</v>
      </c>
      <c r="X485" s="1">
        <v>40991</v>
      </c>
      <c r="Y485" t="s">
        <v>34</v>
      </c>
      <c r="Z485" t="e" vm="34">
        <v>#VALUE!</v>
      </c>
      <c r="AA485">
        <v>38701</v>
      </c>
      <c r="AB485" t="e" cm="1" vm="2">
        <f t="array" ref="AB485">_FV(Table1[[#This Row],[State]],"Country/region",TRUE)</f>
        <v>#VALUE!</v>
      </c>
    </row>
    <row r="486" spans="1:28" x14ac:dyDescent="0.35">
      <c r="A486" t="s">
        <v>1053</v>
      </c>
      <c r="C486" t="s">
        <v>1054</v>
      </c>
      <c r="D486" t="s">
        <v>46</v>
      </c>
      <c r="E486">
        <f>YEAR(Table1[[#This Row],[Order Date]])</f>
        <v>2012</v>
      </c>
      <c r="F486">
        <v>1</v>
      </c>
      <c r="G486">
        <f>MONTH(Table1[[#This Row],[Order Date]])</f>
        <v>3</v>
      </c>
      <c r="H486" s="1">
        <v>40990</v>
      </c>
      <c r="I486">
        <v>55776</v>
      </c>
      <c r="J486" t="s">
        <v>39</v>
      </c>
      <c r="K486">
        <v>32</v>
      </c>
      <c r="L486">
        <v>145.44999999999999</v>
      </c>
      <c r="M486" s="2">
        <v>0.01</v>
      </c>
      <c r="N486">
        <v>4856.1000000000004</v>
      </c>
      <c r="O486">
        <v>17.850000000000001</v>
      </c>
      <c r="P486">
        <v>1096.6400000000001</v>
      </c>
      <c r="Q486" s="2">
        <v>0.56000000000000005</v>
      </c>
      <c r="R486" t="s">
        <v>96</v>
      </c>
      <c r="S486" t="s">
        <v>49</v>
      </c>
      <c r="T486" t="s">
        <v>150</v>
      </c>
      <c r="U486" t="s">
        <v>98</v>
      </c>
      <c r="V486" t="s">
        <v>68</v>
      </c>
      <c r="W486">
        <v>7795</v>
      </c>
      <c r="X486" s="1">
        <v>40991</v>
      </c>
      <c r="Y486" t="s">
        <v>53</v>
      </c>
      <c r="Z486" t="e" vm="11">
        <v>#VALUE!</v>
      </c>
      <c r="AA486">
        <v>76028</v>
      </c>
      <c r="AB486" t="e" cm="1" vm="2">
        <f t="array" ref="AB486">_FV(Table1[[#This Row],[State]],"Country/region",TRUE)</f>
        <v>#VALUE!</v>
      </c>
    </row>
    <row r="487" spans="1:28" x14ac:dyDescent="0.35">
      <c r="A487" t="s">
        <v>1055</v>
      </c>
      <c r="C487" t="s">
        <v>1056</v>
      </c>
      <c r="D487" t="s">
        <v>46</v>
      </c>
      <c r="E487">
        <f>YEAR(Table1[[#This Row],[Order Date]])</f>
        <v>2012</v>
      </c>
      <c r="F487">
        <v>1</v>
      </c>
      <c r="G487">
        <f>MONTH(Table1[[#This Row],[Order Date]])</f>
        <v>3</v>
      </c>
      <c r="H487" s="1">
        <v>40990</v>
      </c>
      <c r="I487">
        <v>39301</v>
      </c>
      <c r="J487" t="s">
        <v>131</v>
      </c>
      <c r="K487">
        <v>16</v>
      </c>
      <c r="L487">
        <v>152.47999999999999</v>
      </c>
      <c r="M487" s="2">
        <v>0.1</v>
      </c>
      <c r="N487">
        <v>2232.66</v>
      </c>
      <c r="O487">
        <v>4</v>
      </c>
      <c r="P487">
        <v>-521.09</v>
      </c>
      <c r="Q487" s="2">
        <v>0.79</v>
      </c>
      <c r="R487" t="s">
        <v>96</v>
      </c>
      <c r="S487" t="s">
        <v>30</v>
      </c>
      <c r="T487" t="s">
        <v>1057</v>
      </c>
      <c r="U487" t="s">
        <v>102</v>
      </c>
      <c r="V487" t="s">
        <v>68</v>
      </c>
      <c r="W487">
        <v>5551</v>
      </c>
      <c r="X487" s="1">
        <v>40991</v>
      </c>
      <c r="Y487" t="s">
        <v>42</v>
      </c>
      <c r="Z487" t="e" vm="40">
        <v>#VALUE!</v>
      </c>
      <c r="AA487">
        <v>66801</v>
      </c>
      <c r="AB487" t="e" cm="1" vm="2">
        <f t="array" ref="AB487">_FV(Table1[[#This Row],[State]],"Country/region",TRUE)</f>
        <v>#VALUE!</v>
      </c>
    </row>
    <row r="488" spans="1:28" x14ac:dyDescent="0.35">
      <c r="A488" t="s">
        <v>78</v>
      </c>
      <c r="C488" t="s">
        <v>1056</v>
      </c>
      <c r="D488" t="s">
        <v>46</v>
      </c>
      <c r="E488">
        <f>YEAR(Table1[[#This Row],[Order Date]])</f>
        <v>2012</v>
      </c>
      <c r="F488">
        <v>1</v>
      </c>
      <c r="G488">
        <f>MONTH(Table1[[#This Row],[Order Date]])</f>
        <v>3</v>
      </c>
      <c r="H488" s="1">
        <v>40990</v>
      </c>
      <c r="I488">
        <v>39301</v>
      </c>
      <c r="J488" t="s">
        <v>131</v>
      </c>
      <c r="K488">
        <v>4</v>
      </c>
      <c r="L488">
        <v>6.84</v>
      </c>
      <c r="M488" s="2">
        <v>0.08</v>
      </c>
      <c r="N488">
        <v>33.54</v>
      </c>
      <c r="O488">
        <v>8.3699999999999992</v>
      </c>
      <c r="P488">
        <v>-29.49</v>
      </c>
      <c r="Q488" s="2">
        <v>0.57999999999999996</v>
      </c>
      <c r="R488" t="s">
        <v>29</v>
      </c>
      <c r="S488" t="s">
        <v>139</v>
      </c>
      <c r="T488" t="s">
        <v>480</v>
      </c>
      <c r="U488" t="s">
        <v>481</v>
      </c>
      <c r="V488" t="s">
        <v>52</v>
      </c>
      <c r="W488">
        <v>5550</v>
      </c>
      <c r="X488" s="1">
        <v>40992</v>
      </c>
      <c r="Y488" t="s">
        <v>34</v>
      </c>
      <c r="Z488" t="e" vm="7">
        <v>#VALUE!</v>
      </c>
      <c r="AA488">
        <v>84020</v>
      </c>
      <c r="AB488" t="e" cm="1" vm="2">
        <f t="array" ref="AB488">_FV(Table1[[#This Row],[State]],"Country/region",TRUE)</f>
        <v>#VALUE!</v>
      </c>
    </row>
    <row r="489" spans="1:28" x14ac:dyDescent="0.35">
      <c r="A489" t="s">
        <v>1058</v>
      </c>
      <c r="C489" t="s">
        <v>1059</v>
      </c>
      <c r="D489" t="s">
        <v>38</v>
      </c>
      <c r="E489">
        <f>YEAR(Table1[[#This Row],[Order Date]])</f>
        <v>2012</v>
      </c>
      <c r="F489">
        <v>1</v>
      </c>
      <c r="G489">
        <f>MONTH(Table1[[#This Row],[Order Date]])</f>
        <v>3</v>
      </c>
      <c r="H489" s="1">
        <v>40990</v>
      </c>
      <c r="I489">
        <v>7136</v>
      </c>
      <c r="J489" t="s">
        <v>28</v>
      </c>
      <c r="K489">
        <v>9</v>
      </c>
      <c r="L489">
        <v>4.91</v>
      </c>
      <c r="M489" s="2">
        <v>0</v>
      </c>
      <c r="N489">
        <v>47.28</v>
      </c>
      <c r="O489">
        <v>0.5</v>
      </c>
      <c r="P489">
        <v>17.05</v>
      </c>
      <c r="Q489" s="2">
        <v>0.36</v>
      </c>
      <c r="R489" t="s">
        <v>29</v>
      </c>
      <c r="S489" t="s">
        <v>30</v>
      </c>
      <c r="T489" t="s">
        <v>610</v>
      </c>
      <c r="U489" t="s">
        <v>210</v>
      </c>
      <c r="V489" t="s">
        <v>68</v>
      </c>
      <c r="W489">
        <v>990</v>
      </c>
      <c r="X489" s="1">
        <v>40992</v>
      </c>
      <c r="Y489" t="s">
        <v>34</v>
      </c>
      <c r="Z489" t="e" vm="12">
        <v>#VALUE!</v>
      </c>
      <c r="AA489">
        <v>51503</v>
      </c>
      <c r="AB489" t="e" cm="1" vm="2">
        <f t="array" ref="AB489">_FV(Table1[[#This Row],[State]],"Country/region",TRUE)</f>
        <v>#VALUE!</v>
      </c>
    </row>
    <row r="490" spans="1:28" x14ac:dyDescent="0.35">
      <c r="A490" t="s">
        <v>632</v>
      </c>
      <c r="C490" t="s">
        <v>1051</v>
      </c>
      <c r="D490" t="s">
        <v>27</v>
      </c>
      <c r="E490">
        <f>YEAR(Table1[[#This Row],[Order Date]])</f>
        <v>2012</v>
      </c>
      <c r="F490">
        <v>1</v>
      </c>
      <c r="G490">
        <f>MONTH(Table1[[#This Row],[Order Date]])</f>
        <v>3</v>
      </c>
      <c r="H490" s="1">
        <v>40990</v>
      </c>
      <c r="I490">
        <v>48900</v>
      </c>
      <c r="J490" t="s">
        <v>39</v>
      </c>
      <c r="K490">
        <v>27</v>
      </c>
      <c r="L490">
        <v>12.28</v>
      </c>
      <c r="M490" s="2">
        <v>0.03</v>
      </c>
      <c r="N490">
        <v>337.61</v>
      </c>
      <c r="O490">
        <v>6.35</v>
      </c>
      <c r="P490">
        <v>15.61</v>
      </c>
      <c r="Q490" s="2">
        <v>0.38</v>
      </c>
      <c r="R490" t="s">
        <v>29</v>
      </c>
      <c r="S490" t="s">
        <v>30</v>
      </c>
      <c r="T490" t="s">
        <v>1026</v>
      </c>
      <c r="U490" t="s">
        <v>61</v>
      </c>
      <c r="V490" t="s">
        <v>76</v>
      </c>
      <c r="W490">
        <v>6862</v>
      </c>
      <c r="X490" s="1">
        <v>40992</v>
      </c>
      <c r="Y490" t="s">
        <v>34</v>
      </c>
      <c r="Z490" t="e" vm="34">
        <v>#VALUE!</v>
      </c>
      <c r="AA490">
        <v>38701</v>
      </c>
      <c r="AB490" t="e" cm="1" vm="2">
        <f t="array" ref="AB490">_FV(Table1[[#This Row],[State]],"Country/region",TRUE)</f>
        <v>#VALUE!</v>
      </c>
    </row>
    <row r="491" spans="1:28" x14ac:dyDescent="0.35">
      <c r="A491" t="s">
        <v>1060</v>
      </c>
      <c r="C491" t="s">
        <v>1061</v>
      </c>
      <c r="D491" t="s">
        <v>57</v>
      </c>
      <c r="E491">
        <f>YEAR(Table1[[#This Row],[Order Date]])</f>
        <v>2012</v>
      </c>
      <c r="F491">
        <v>1</v>
      </c>
      <c r="G491">
        <f>MONTH(Table1[[#This Row],[Order Date]])</f>
        <v>3</v>
      </c>
      <c r="H491" s="1">
        <v>40990</v>
      </c>
      <c r="I491">
        <v>13252</v>
      </c>
      <c r="J491" t="s">
        <v>39</v>
      </c>
      <c r="K491">
        <v>39</v>
      </c>
      <c r="L491">
        <v>15.98</v>
      </c>
      <c r="M491" s="2">
        <v>0.09</v>
      </c>
      <c r="N491">
        <v>605.16</v>
      </c>
      <c r="O491">
        <v>4</v>
      </c>
      <c r="P491">
        <v>154.65</v>
      </c>
      <c r="Q491" s="2">
        <v>0.37</v>
      </c>
      <c r="R491" t="s">
        <v>96</v>
      </c>
      <c r="S491" t="s">
        <v>30</v>
      </c>
      <c r="T491" t="s">
        <v>1062</v>
      </c>
      <c r="U491" t="s">
        <v>102</v>
      </c>
      <c r="V491" t="s">
        <v>33</v>
      </c>
      <c r="W491">
        <v>1841</v>
      </c>
      <c r="X491" s="1">
        <v>40992</v>
      </c>
      <c r="Y491" t="s">
        <v>34</v>
      </c>
      <c r="Z491" t="e" vm="15">
        <v>#VALUE!</v>
      </c>
      <c r="AA491">
        <v>10562</v>
      </c>
      <c r="AB491" t="e" cm="1" vm="2">
        <f t="array" ref="AB491">_FV(Table1[[#This Row],[State]],"Country/region",TRUE)</f>
        <v>#VALUE!</v>
      </c>
    </row>
    <row r="492" spans="1:28" x14ac:dyDescent="0.35">
      <c r="A492" t="s">
        <v>1058</v>
      </c>
      <c r="C492" t="s">
        <v>1059</v>
      </c>
      <c r="D492" t="s">
        <v>38</v>
      </c>
      <c r="E492">
        <f>YEAR(Table1[[#This Row],[Order Date]])</f>
        <v>2012</v>
      </c>
      <c r="F492">
        <v>1</v>
      </c>
      <c r="G492">
        <f>MONTH(Table1[[#This Row],[Order Date]])</f>
        <v>3</v>
      </c>
      <c r="H492" s="1">
        <v>40990</v>
      </c>
      <c r="I492">
        <v>7136</v>
      </c>
      <c r="J492" t="s">
        <v>28</v>
      </c>
      <c r="K492">
        <v>17</v>
      </c>
      <c r="L492">
        <v>39.479999999999997</v>
      </c>
      <c r="M492" s="2">
        <v>7.0000000000000007E-2</v>
      </c>
      <c r="N492">
        <v>642.9</v>
      </c>
      <c r="O492">
        <v>1.99</v>
      </c>
      <c r="P492">
        <v>88.72</v>
      </c>
      <c r="Q492" s="2">
        <v>0.54</v>
      </c>
      <c r="R492" t="s">
        <v>96</v>
      </c>
      <c r="S492" t="s">
        <v>139</v>
      </c>
      <c r="T492" t="s">
        <v>775</v>
      </c>
      <c r="U492" t="s">
        <v>102</v>
      </c>
      <c r="V492" t="s">
        <v>68</v>
      </c>
      <c r="W492">
        <v>989</v>
      </c>
      <c r="X492" s="1">
        <v>40992</v>
      </c>
      <c r="Y492" t="s">
        <v>34</v>
      </c>
      <c r="Z492" t="e" vm="12">
        <v>#VALUE!</v>
      </c>
      <c r="AA492">
        <v>51503</v>
      </c>
      <c r="AB492" t="e" cm="1" vm="2">
        <f t="array" ref="AB492">_FV(Table1[[#This Row],[State]],"Country/region",TRUE)</f>
        <v>#VALUE!</v>
      </c>
    </row>
    <row r="493" spans="1:28" x14ac:dyDescent="0.35">
      <c r="A493" t="s">
        <v>1060</v>
      </c>
      <c r="C493" t="s">
        <v>1061</v>
      </c>
      <c r="D493" t="s">
        <v>57</v>
      </c>
      <c r="E493">
        <f>YEAR(Table1[[#This Row],[Order Date]])</f>
        <v>2012</v>
      </c>
      <c r="F493">
        <v>1</v>
      </c>
      <c r="G493">
        <f>MONTH(Table1[[#This Row],[Order Date]])</f>
        <v>3</v>
      </c>
      <c r="H493" s="1">
        <v>40990</v>
      </c>
      <c r="I493">
        <v>13252</v>
      </c>
      <c r="J493" t="s">
        <v>39</v>
      </c>
      <c r="K493">
        <v>44</v>
      </c>
      <c r="L493">
        <v>160.97999999999999</v>
      </c>
      <c r="M493" s="2">
        <v>0.03</v>
      </c>
      <c r="N493">
        <v>7312.86</v>
      </c>
      <c r="O493">
        <v>30</v>
      </c>
      <c r="P493">
        <v>1279.3699999999999</v>
      </c>
      <c r="Q493" s="2">
        <v>0.62</v>
      </c>
      <c r="R493" t="s">
        <v>48</v>
      </c>
      <c r="S493" t="s">
        <v>49</v>
      </c>
      <c r="T493" t="s">
        <v>555</v>
      </c>
      <c r="U493" t="s">
        <v>51</v>
      </c>
      <c r="V493" t="s">
        <v>33</v>
      </c>
      <c r="W493">
        <v>1840</v>
      </c>
      <c r="X493" s="1">
        <v>40993</v>
      </c>
      <c r="Y493" t="s">
        <v>53</v>
      </c>
      <c r="Z493" t="e" vm="15">
        <v>#VALUE!</v>
      </c>
      <c r="AA493">
        <v>10562</v>
      </c>
      <c r="AB493" t="e" cm="1" vm="2">
        <f t="array" ref="AB493">_FV(Table1[[#This Row],[State]],"Country/region",TRUE)</f>
        <v>#VALUE!</v>
      </c>
    </row>
    <row r="494" spans="1:28" x14ac:dyDescent="0.35">
      <c r="A494" t="s">
        <v>64</v>
      </c>
      <c r="C494" t="s">
        <v>65</v>
      </c>
      <c r="D494" t="s">
        <v>57</v>
      </c>
      <c r="E494">
        <f>YEAR(Table1[[#This Row],[Order Date]])</f>
        <v>2012</v>
      </c>
      <c r="F494">
        <v>1</v>
      </c>
      <c r="G494">
        <f>MONTH(Table1[[#This Row],[Order Date]])</f>
        <v>3</v>
      </c>
      <c r="H494" s="1">
        <v>40990</v>
      </c>
      <c r="I494">
        <v>8257</v>
      </c>
      <c r="J494" t="s">
        <v>47</v>
      </c>
      <c r="K494">
        <v>18</v>
      </c>
      <c r="L494">
        <v>48.04</v>
      </c>
      <c r="M494" s="2">
        <v>0.02</v>
      </c>
      <c r="N494">
        <v>881.32</v>
      </c>
      <c r="O494">
        <v>5.09</v>
      </c>
      <c r="P494">
        <v>373.67</v>
      </c>
      <c r="Q494" s="2">
        <v>0.37</v>
      </c>
      <c r="R494" t="s">
        <v>29</v>
      </c>
      <c r="S494" t="s">
        <v>30</v>
      </c>
      <c r="T494" t="s">
        <v>314</v>
      </c>
      <c r="U494" t="s">
        <v>61</v>
      </c>
      <c r="V494" t="s">
        <v>68</v>
      </c>
      <c r="W494">
        <v>1128</v>
      </c>
      <c r="X494" s="1">
        <v>40994</v>
      </c>
      <c r="Y494" t="s">
        <v>34</v>
      </c>
      <c r="Z494" t="e" vm="5">
        <v>#VALUE!</v>
      </c>
      <c r="AA494">
        <v>55372</v>
      </c>
      <c r="AB494" t="e" cm="1" vm="2">
        <f t="array" ref="AB494">_FV(Table1[[#This Row],[State]],"Country/region",TRUE)</f>
        <v>#VALUE!</v>
      </c>
    </row>
    <row r="495" spans="1:28" x14ac:dyDescent="0.35">
      <c r="A495" t="s">
        <v>64</v>
      </c>
      <c r="C495" t="s">
        <v>65</v>
      </c>
      <c r="D495" t="s">
        <v>57</v>
      </c>
      <c r="E495">
        <f>YEAR(Table1[[#This Row],[Order Date]])</f>
        <v>2012</v>
      </c>
      <c r="F495">
        <v>1</v>
      </c>
      <c r="G495">
        <f>MONTH(Table1[[#This Row],[Order Date]])</f>
        <v>3</v>
      </c>
      <c r="H495" s="1">
        <v>40990</v>
      </c>
      <c r="I495">
        <v>8257</v>
      </c>
      <c r="J495" t="s">
        <v>47</v>
      </c>
      <c r="K495">
        <v>5</v>
      </c>
      <c r="L495">
        <v>4.28</v>
      </c>
      <c r="M495" s="2">
        <v>0.03</v>
      </c>
      <c r="N495">
        <v>22.77</v>
      </c>
      <c r="O495">
        <v>1.6</v>
      </c>
      <c r="P495">
        <v>-6.2</v>
      </c>
      <c r="Q495" s="2">
        <v>0.57999999999999996</v>
      </c>
      <c r="R495" t="s">
        <v>29</v>
      </c>
      <c r="S495" t="s">
        <v>59</v>
      </c>
      <c r="T495" t="s">
        <v>1063</v>
      </c>
      <c r="U495" t="s">
        <v>88</v>
      </c>
      <c r="V495" t="s">
        <v>68</v>
      </c>
      <c r="W495">
        <v>1129</v>
      </c>
      <c r="X495" s="1">
        <v>40997</v>
      </c>
      <c r="Y495" t="s">
        <v>34</v>
      </c>
      <c r="Z495" t="e" vm="5">
        <v>#VALUE!</v>
      </c>
      <c r="AA495">
        <v>55372</v>
      </c>
      <c r="AB495" t="e" cm="1" vm="2">
        <f t="array" ref="AB495">_FV(Table1[[#This Row],[State]],"Country/region",TRUE)</f>
        <v>#VALUE!</v>
      </c>
    </row>
    <row r="496" spans="1:28" x14ac:dyDescent="0.35">
      <c r="A496" t="s">
        <v>383</v>
      </c>
      <c r="C496" t="s">
        <v>384</v>
      </c>
      <c r="D496" t="s">
        <v>46</v>
      </c>
      <c r="E496">
        <f>YEAR(Table1[[#This Row],[Order Date]])</f>
        <v>2012</v>
      </c>
      <c r="F496">
        <v>1</v>
      </c>
      <c r="G496">
        <f>MONTH(Table1[[#This Row],[Order Date]])</f>
        <v>3</v>
      </c>
      <c r="H496" s="1">
        <v>40991</v>
      </c>
      <c r="I496">
        <v>34017</v>
      </c>
      <c r="J496" t="s">
        <v>28</v>
      </c>
      <c r="K496">
        <v>20</v>
      </c>
      <c r="L496">
        <v>4.84</v>
      </c>
      <c r="M496" s="2">
        <v>0.05</v>
      </c>
      <c r="N496">
        <v>103.39</v>
      </c>
      <c r="O496">
        <v>0.71</v>
      </c>
      <c r="P496">
        <v>29.17</v>
      </c>
      <c r="Q496" s="2">
        <v>0.52</v>
      </c>
      <c r="R496" t="s">
        <v>29</v>
      </c>
      <c r="S496" t="s">
        <v>59</v>
      </c>
      <c r="T496" t="s">
        <v>1064</v>
      </c>
      <c r="U496" t="s">
        <v>88</v>
      </c>
      <c r="V496" t="s">
        <v>68</v>
      </c>
      <c r="W496">
        <v>4788</v>
      </c>
      <c r="X496" s="1">
        <v>40991</v>
      </c>
      <c r="Y496" t="s">
        <v>42</v>
      </c>
      <c r="Z496" t="e" vm="36">
        <v>#VALUE!</v>
      </c>
      <c r="AA496">
        <v>57103</v>
      </c>
      <c r="AB496" t="e" cm="1" vm="2">
        <f t="array" ref="AB496">_FV(Table1[[#This Row],[State]],"Country/region",TRUE)</f>
        <v>#VALUE!</v>
      </c>
    </row>
    <row r="497" spans="1:28" x14ac:dyDescent="0.35">
      <c r="A497" t="s">
        <v>1065</v>
      </c>
      <c r="C497" t="s">
        <v>1066</v>
      </c>
      <c r="D497" t="s">
        <v>46</v>
      </c>
      <c r="E497">
        <f>YEAR(Table1[[#This Row],[Order Date]])</f>
        <v>2012</v>
      </c>
      <c r="F497">
        <v>1</v>
      </c>
      <c r="G497">
        <f>MONTH(Table1[[#This Row],[Order Date]])</f>
        <v>3</v>
      </c>
      <c r="H497" s="1">
        <v>40991</v>
      </c>
      <c r="I497">
        <v>43650</v>
      </c>
      <c r="J497" t="s">
        <v>39</v>
      </c>
      <c r="K497">
        <v>3</v>
      </c>
      <c r="L497">
        <v>599.99</v>
      </c>
      <c r="M497" s="2">
        <v>0.06</v>
      </c>
      <c r="N497">
        <v>1759.65</v>
      </c>
      <c r="O497">
        <v>24.49</v>
      </c>
      <c r="P497">
        <v>-2213.75</v>
      </c>
      <c r="Q497" s="2">
        <v>0.5</v>
      </c>
      <c r="R497" t="s">
        <v>96</v>
      </c>
      <c r="S497" t="s">
        <v>40</v>
      </c>
      <c r="T497" t="s">
        <v>1067</v>
      </c>
      <c r="U497" t="s">
        <v>192</v>
      </c>
      <c r="V497" t="s">
        <v>76</v>
      </c>
      <c r="W497">
        <v>6160</v>
      </c>
      <c r="X497" s="1">
        <v>40992</v>
      </c>
      <c r="Y497" t="s">
        <v>34</v>
      </c>
      <c r="Z497" t="e" vm="44">
        <v>#VALUE!</v>
      </c>
      <c r="AA497">
        <v>31204</v>
      </c>
      <c r="AB497" t="e" cm="1" vm="2">
        <f t="array" ref="AB497">_FV(Table1[[#This Row],[State]],"Country/region",TRUE)</f>
        <v>#VALUE!</v>
      </c>
    </row>
    <row r="498" spans="1:28" x14ac:dyDescent="0.35">
      <c r="A498" t="s">
        <v>860</v>
      </c>
      <c r="C498" t="s">
        <v>196</v>
      </c>
      <c r="D498" t="s">
        <v>57</v>
      </c>
      <c r="E498">
        <f>YEAR(Table1[[#This Row],[Order Date]])</f>
        <v>2012</v>
      </c>
      <c r="F498">
        <v>1</v>
      </c>
      <c r="G498">
        <f>MONTH(Table1[[#This Row],[Order Date]])</f>
        <v>3</v>
      </c>
      <c r="H498" s="1">
        <v>40991</v>
      </c>
      <c r="I498">
        <v>57382</v>
      </c>
      <c r="J498" t="s">
        <v>131</v>
      </c>
      <c r="K498">
        <v>45</v>
      </c>
      <c r="L498">
        <v>9.7799999999999994</v>
      </c>
      <c r="M498" s="2">
        <v>7.0000000000000007E-2</v>
      </c>
      <c r="N498">
        <v>452.93</v>
      </c>
      <c r="O498">
        <v>5.76</v>
      </c>
      <c r="P498">
        <v>20.14</v>
      </c>
      <c r="Q498" s="2">
        <v>0.35</v>
      </c>
      <c r="R498" t="s">
        <v>29</v>
      </c>
      <c r="S498" t="s">
        <v>30</v>
      </c>
      <c r="T498" t="s">
        <v>894</v>
      </c>
      <c r="U498" t="s">
        <v>267</v>
      </c>
      <c r="V498" t="s">
        <v>68</v>
      </c>
      <c r="W498">
        <v>8035</v>
      </c>
      <c r="X498" s="1">
        <v>40993</v>
      </c>
      <c r="Y498" t="s">
        <v>42</v>
      </c>
      <c r="Z498" t="e" vm="11">
        <v>#VALUE!</v>
      </c>
      <c r="AA498">
        <v>76063</v>
      </c>
      <c r="AB498" t="e" cm="1" vm="2">
        <f t="array" ref="AB498">_FV(Table1[[#This Row],[State]],"Country/region",TRUE)</f>
        <v>#VALUE!</v>
      </c>
    </row>
    <row r="499" spans="1:28" x14ac:dyDescent="0.35">
      <c r="A499" t="s">
        <v>680</v>
      </c>
      <c r="C499" t="s">
        <v>196</v>
      </c>
      <c r="D499" t="s">
        <v>57</v>
      </c>
      <c r="E499">
        <f>YEAR(Table1[[#This Row],[Order Date]])</f>
        <v>2012</v>
      </c>
      <c r="F499">
        <v>1</v>
      </c>
      <c r="G499">
        <f>MONTH(Table1[[#This Row],[Order Date]])</f>
        <v>3</v>
      </c>
      <c r="H499" s="1">
        <v>40991</v>
      </c>
      <c r="I499">
        <v>57382</v>
      </c>
      <c r="J499" t="s">
        <v>131</v>
      </c>
      <c r="K499">
        <v>25</v>
      </c>
      <c r="L499">
        <v>4.55</v>
      </c>
      <c r="M499" s="2">
        <v>0.09</v>
      </c>
      <c r="N499">
        <v>106.04</v>
      </c>
      <c r="O499">
        <v>1.49</v>
      </c>
      <c r="P499">
        <v>16.898</v>
      </c>
      <c r="Q499" s="2">
        <v>0.35</v>
      </c>
      <c r="R499" t="s">
        <v>29</v>
      </c>
      <c r="S499" t="s">
        <v>30</v>
      </c>
      <c r="T499" t="s">
        <v>1068</v>
      </c>
      <c r="U499" t="s">
        <v>67</v>
      </c>
      <c r="V499" t="s">
        <v>68</v>
      </c>
      <c r="W499">
        <v>8034</v>
      </c>
      <c r="X499" s="1">
        <v>40993</v>
      </c>
      <c r="Y499" t="s">
        <v>34</v>
      </c>
      <c r="Z499" t="e" vm="11">
        <v>#VALUE!</v>
      </c>
      <c r="AA499">
        <v>75901</v>
      </c>
      <c r="AB499" t="e" cm="1" vm="2">
        <f t="array" ref="AB499">_FV(Table1[[#This Row],[State]],"Country/region",TRUE)</f>
        <v>#VALUE!</v>
      </c>
    </row>
    <row r="500" spans="1:28" x14ac:dyDescent="0.35">
      <c r="A500" t="s">
        <v>383</v>
      </c>
      <c r="C500" t="s">
        <v>384</v>
      </c>
      <c r="D500" t="s">
        <v>46</v>
      </c>
      <c r="E500">
        <f>YEAR(Table1[[#This Row],[Order Date]])</f>
        <v>2012</v>
      </c>
      <c r="F500">
        <v>1</v>
      </c>
      <c r="G500">
        <f>MONTH(Table1[[#This Row],[Order Date]])</f>
        <v>3</v>
      </c>
      <c r="H500" s="1">
        <v>40991</v>
      </c>
      <c r="I500">
        <v>34017</v>
      </c>
      <c r="J500" t="s">
        <v>28</v>
      </c>
      <c r="K500">
        <v>28</v>
      </c>
      <c r="L500">
        <v>14.98</v>
      </c>
      <c r="M500" s="2">
        <v>0.01</v>
      </c>
      <c r="N500">
        <v>435.39</v>
      </c>
      <c r="O500">
        <v>7.69</v>
      </c>
      <c r="P500">
        <v>-48.97</v>
      </c>
      <c r="Q500" s="2">
        <v>0.56999999999999995</v>
      </c>
      <c r="R500" t="s">
        <v>29</v>
      </c>
      <c r="S500" t="s">
        <v>30</v>
      </c>
      <c r="T500" t="s">
        <v>1069</v>
      </c>
      <c r="U500" t="s">
        <v>32</v>
      </c>
      <c r="V500" t="s">
        <v>68</v>
      </c>
      <c r="W500">
        <v>4789</v>
      </c>
      <c r="X500" s="1">
        <v>40993</v>
      </c>
      <c r="Y500" t="s">
        <v>34</v>
      </c>
      <c r="Z500" t="e" vm="36">
        <v>#VALUE!</v>
      </c>
      <c r="AA500">
        <v>57103</v>
      </c>
      <c r="AB500" t="e" cm="1" vm="2">
        <f t="array" ref="AB500">_FV(Table1[[#This Row],[State]],"Country/region",TRUE)</f>
        <v>#VALUE!</v>
      </c>
    </row>
    <row r="501" spans="1:28" x14ac:dyDescent="0.35">
      <c r="A501" t="s">
        <v>1065</v>
      </c>
      <c r="C501" t="s">
        <v>1066</v>
      </c>
      <c r="D501" t="s">
        <v>46</v>
      </c>
      <c r="E501">
        <f>YEAR(Table1[[#This Row],[Order Date]])</f>
        <v>2012</v>
      </c>
      <c r="F501">
        <v>1</v>
      </c>
      <c r="G501">
        <f>MONTH(Table1[[#This Row],[Order Date]])</f>
        <v>3</v>
      </c>
      <c r="H501" s="1">
        <v>40991</v>
      </c>
      <c r="I501">
        <v>43650</v>
      </c>
      <c r="J501" t="s">
        <v>39</v>
      </c>
      <c r="K501">
        <v>7</v>
      </c>
      <c r="L501">
        <v>11.97</v>
      </c>
      <c r="M501" s="2">
        <v>0.05</v>
      </c>
      <c r="N501">
        <v>88.59</v>
      </c>
      <c r="O501">
        <v>5.81</v>
      </c>
      <c r="P501">
        <v>-26.29</v>
      </c>
      <c r="Q501" s="2">
        <v>0.6</v>
      </c>
      <c r="R501" t="s">
        <v>29</v>
      </c>
      <c r="S501" t="s">
        <v>139</v>
      </c>
      <c r="T501" t="s">
        <v>1070</v>
      </c>
      <c r="U501" t="s">
        <v>88</v>
      </c>
      <c r="V501" t="s">
        <v>76</v>
      </c>
      <c r="W501">
        <v>6161</v>
      </c>
      <c r="X501" s="1">
        <v>40993</v>
      </c>
      <c r="Y501" t="s">
        <v>34</v>
      </c>
      <c r="Z501" t="e" vm="44">
        <v>#VALUE!</v>
      </c>
      <c r="AA501">
        <v>31204</v>
      </c>
      <c r="AB501" t="e" cm="1" vm="2">
        <f t="array" ref="AB501">_FV(Table1[[#This Row],[State]],"Country/region",TRUE)</f>
        <v>#VALUE!</v>
      </c>
    </row>
    <row r="502" spans="1:28" x14ac:dyDescent="0.35">
      <c r="A502" t="s">
        <v>1071</v>
      </c>
      <c r="C502" t="s">
        <v>303</v>
      </c>
      <c r="D502" t="s">
        <v>46</v>
      </c>
      <c r="E502">
        <f>YEAR(Table1[[#This Row],[Order Date]])</f>
        <v>2012</v>
      </c>
      <c r="F502">
        <v>1</v>
      </c>
      <c r="G502">
        <f>MONTH(Table1[[#This Row],[Order Date]])</f>
        <v>3</v>
      </c>
      <c r="H502" s="1">
        <v>40991</v>
      </c>
      <c r="I502">
        <v>50338</v>
      </c>
      <c r="J502" t="s">
        <v>39</v>
      </c>
      <c r="K502">
        <v>36</v>
      </c>
      <c r="L502">
        <v>13.99</v>
      </c>
      <c r="M502" s="2">
        <v>0</v>
      </c>
      <c r="N502">
        <v>551.44000000000005</v>
      </c>
      <c r="O502">
        <v>7.51</v>
      </c>
      <c r="P502">
        <v>28.7</v>
      </c>
      <c r="Q502" s="2">
        <v>0.39</v>
      </c>
      <c r="R502" t="s">
        <v>96</v>
      </c>
      <c r="S502" t="s">
        <v>80</v>
      </c>
      <c r="T502" t="s">
        <v>675</v>
      </c>
      <c r="U502" t="s">
        <v>98</v>
      </c>
      <c r="V502" t="s">
        <v>68</v>
      </c>
      <c r="W502">
        <v>7057</v>
      </c>
      <c r="X502" s="1">
        <v>40993</v>
      </c>
      <c r="Y502" t="s">
        <v>34</v>
      </c>
      <c r="Z502" t="e" vm="26">
        <v>#VALUE!</v>
      </c>
      <c r="AA502">
        <v>48135</v>
      </c>
      <c r="AB502" t="e" cm="1" vm="2">
        <f t="array" ref="AB502">_FV(Table1[[#This Row],[State]],"Country/region",TRUE)</f>
        <v>#VALUE!</v>
      </c>
    </row>
    <row r="503" spans="1:28" x14ac:dyDescent="0.35">
      <c r="A503" t="s">
        <v>1072</v>
      </c>
      <c r="C503" t="s">
        <v>1073</v>
      </c>
      <c r="D503" t="s">
        <v>27</v>
      </c>
      <c r="E503">
        <f>YEAR(Table1[[#This Row],[Order Date]])</f>
        <v>2012</v>
      </c>
      <c r="F503">
        <v>1</v>
      </c>
      <c r="G503">
        <f>MONTH(Table1[[#This Row],[Order Date]])</f>
        <v>3</v>
      </c>
      <c r="H503" s="1">
        <v>40992</v>
      </c>
      <c r="I503">
        <v>58628</v>
      </c>
      <c r="J503" t="s">
        <v>131</v>
      </c>
      <c r="K503">
        <v>23</v>
      </c>
      <c r="L503">
        <v>138.75</v>
      </c>
      <c r="M503" s="2">
        <v>0.09</v>
      </c>
      <c r="N503">
        <v>2527.7919999999999</v>
      </c>
      <c r="O503">
        <v>52.42</v>
      </c>
      <c r="P503">
        <v>-335.31712499999998</v>
      </c>
      <c r="Q503" s="2">
        <v>0.74</v>
      </c>
      <c r="R503" t="s">
        <v>48</v>
      </c>
      <c r="S503" t="s">
        <v>73</v>
      </c>
      <c r="T503" t="s">
        <v>1074</v>
      </c>
      <c r="U503" t="s">
        <v>75</v>
      </c>
      <c r="V503" t="s">
        <v>33</v>
      </c>
      <c r="W503">
        <v>8200</v>
      </c>
      <c r="X503" s="1">
        <v>40993</v>
      </c>
      <c r="Y503" t="s">
        <v>53</v>
      </c>
      <c r="Z503" t="e" vm="15">
        <v>#VALUE!</v>
      </c>
      <c r="AA503">
        <v>11727</v>
      </c>
      <c r="AB503" t="e" cm="1" vm="2">
        <f t="array" ref="AB503">_FV(Table1[[#This Row],[State]],"Country/region",TRUE)</f>
        <v>#VALUE!</v>
      </c>
    </row>
    <row r="504" spans="1:28" x14ac:dyDescent="0.35">
      <c r="A504" t="s">
        <v>1075</v>
      </c>
      <c r="C504" t="s">
        <v>1076</v>
      </c>
      <c r="D504" t="s">
        <v>57</v>
      </c>
      <c r="E504">
        <f>YEAR(Table1[[#This Row],[Order Date]])</f>
        <v>2012</v>
      </c>
      <c r="F504">
        <v>1</v>
      </c>
      <c r="G504">
        <f>MONTH(Table1[[#This Row],[Order Date]])</f>
        <v>3</v>
      </c>
      <c r="H504" s="1">
        <v>40992</v>
      </c>
      <c r="I504">
        <v>57415</v>
      </c>
      <c r="J504" t="s">
        <v>131</v>
      </c>
      <c r="K504">
        <v>6</v>
      </c>
      <c r="L504">
        <v>15.42</v>
      </c>
      <c r="M504" s="2">
        <v>0.02</v>
      </c>
      <c r="N504">
        <v>101.52</v>
      </c>
      <c r="O504">
        <v>5.41</v>
      </c>
      <c r="P504">
        <v>-16.37</v>
      </c>
      <c r="Q504" s="2">
        <v>0.59</v>
      </c>
      <c r="R504" t="s">
        <v>29</v>
      </c>
      <c r="S504" t="s">
        <v>30</v>
      </c>
      <c r="T504" t="s">
        <v>1077</v>
      </c>
      <c r="U504" t="s">
        <v>32</v>
      </c>
      <c r="V504" t="s">
        <v>68</v>
      </c>
      <c r="W504">
        <v>8039</v>
      </c>
      <c r="X504" s="1">
        <v>40993</v>
      </c>
      <c r="Y504" t="s">
        <v>34</v>
      </c>
      <c r="Z504" t="e" vm="11">
        <v>#VALUE!</v>
      </c>
      <c r="AA504">
        <v>78660</v>
      </c>
      <c r="AB504" t="e" cm="1" vm="2">
        <f t="array" ref="AB504">_FV(Table1[[#This Row],[State]],"Country/region",TRUE)</f>
        <v>#VALUE!</v>
      </c>
    </row>
    <row r="505" spans="1:28" x14ac:dyDescent="0.35">
      <c r="A505" t="s">
        <v>1078</v>
      </c>
      <c r="C505" t="s">
        <v>1079</v>
      </c>
      <c r="D505" t="s">
        <v>38</v>
      </c>
      <c r="E505">
        <f>YEAR(Table1[[#This Row],[Order Date]])</f>
        <v>2012</v>
      </c>
      <c r="F505">
        <v>1</v>
      </c>
      <c r="G505">
        <f>MONTH(Table1[[#This Row],[Order Date]])</f>
        <v>3</v>
      </c>
      <c r="H505" s="1">
        <v>40992</v>
      </c>
      <c r="I505">
        <v>32451</v>
      </c>
      <c r="J505" t="s">
        <v>39</v>
      </c>
      <c r="K505">
        <v>42</v>
      </c>
      <c r="L505">
        <v>14.28</v>
      </c>
      <c r="M505" s="2">
        <v>0.1</v>
      </c>
      <c r="N505">
        <v>580.55999999999995</v>
      </c>
      <c r="O505">
        <v>2.99</v>
      </c>
      <c r="P505">
        <v>163.6335</v>
      </c>
      <c r="Q505" s="2">
        <v>0.39</v>
      </c>
      <c r="R505" t="s">
        <v>29</v>
      </c>
      <c r="S505" t="s">
        <v>30</v>
      </c>
      <c r="T505" t="s">
        <v>1080</v>
      </c>
      <c r="U505" t="s">
        <v>67</v>
      </c>
      <c r="V505" t="s">
        <v>68</v>
      </c>
      <c r="W505">
        <v>4562</v>
      </c>
      <c r="X505" s="1">
        <v>40993</v>
      </c>
      <c r="Y505" t="s">
        <v>34</v>
      </c>
      <c r="Z505" t="e" vm="11">
        <v>#VALUE!</v>
      </c>
      <c r="AA505">
        <v>76541</v>
      </c>
      <c r="AB505" t="e" cm="1" vm="2">
        <f t="array" ref="AB505">_FV(Table1[[#This Row],[State]],"Country/region",TRUE)</f>
        <v>#VALUE!</v>
      </c>
    </row>
    <row r="506" spans="1:28" x14ac:dyDescent="0.35">
      <c r="A506" t="s">
        <v>1081</v>
      </c>
      <c r="C506" t="s">
        <v>1082</v>
      </c>
      <c r="D506" t="s">
        <v>27</v>
      </c>
      <c r="E506">
        <f>YEAR(Table1[[#This Row],[Order Date]])</f>
        <v>2012</v>
      </c>
      <c r="F506">
        <v>1</v>
      </c>
      <c r="G506">
        <f>MONTH(Table1[[#This Row],[Order Date]])</f>
        <v>3</v>
      </c>
      <c r="H506" s="1">
        <v>40992</v>
      </c>
      <c r="I506">
        <v>38721</v>
      </c>
      <c r="J506" t="s">
        <v>58</v>
      </c>
      <c r="K506">
        <v>15</v>
      </c>
      <c r="L506">
        <v>90.48</v>
      </c>
      <c r="M506" s="2">
        <v>0.05</v>
      </c>
      <c r="N506">
        <v>1386.69</v>
      </c>
      <c r="O506">
        <v>19.989999999999998</v>
      </c>
      <c r="P506">
        <v>363</v>
      </c>
      <c r="Q506" s="2">
        <v>0.4</v>
      </c>
      <c r="R506" t="s">
        <v>29</v>
      </c>
      <c r="S506" t="s">
        <v>30</v>
      </c>
      <c r="T506" t="s">
        <v>328</v>
      </c>
      <c r="U506" t="s">
        <v>267</v>
      </c>
      <c r="V506" t="s">
        <v>33</v>
      </c>
      <c r="W506">
        <v>5452</v>
      </c>
      <c r="X506" s="1">
        <v>40993</v>
      </c>
      <c r="Y506" t="s">
        <v>34</v>
      </c>
      <c r="Z506" t="e" vm="30">
        <v>#VALUE!</v>
      </c>
      <c r="AA506">
        <v>2563</v>
      </c>
      <c r="AB506" t="e" cm="1" vm="2">
        <f t="array" ref="AB506">_FV(Table1[[#This Row],[State]],"Country/region",TRUE)</f>
        <v>#VALUE!</v>
      </c>
    </row>
    <row r="507" spans="1:28" x14ac:dyDescent="0.35">
      <c r="A507" t="s">
        <v>1083</v>
      </c>
      <c r="C507" t="s">
        <v>1082</v>
      </c>
      <c r="D507" t="s">
        <v>27</v>
      </c>
      <c r="E507">
        <f>YEAR(Table1[[#This Row],[Order Date]])</f>
        <v>2012</v>
      </c>
      <c r="F507">
        <v>1</v>
      </c>
      <c r="G507">
        <f>MONTH(Table1[[#This Row],[Order Date]])</f>
        <v>3</v>
      </c>
      <c r="H507" s="1">
        <v>40992</v>
      </c>
      <c r="I507">
        <v>38721</v>
      </c>
      <c r="J507" t="s">
        <v>58</v>
      </c>
      <c r="K507">
        <v>17</v>
      </c>
      <c r="L507">
        <v>6.64</v>
      </c>
      <c r="M507" s="2">
        <v>0.1</v>
      </c>
      <c r="N507">
        <v>107.56</v>
      </c>
      <c r="O507">
        <v>54.95</v>
      </c>
      <c r="P507">
        <v>-25</v>
      </c>
      <c r="Q507" s="2">
        <v>0.37</v>
      </c>
      <c r="R507" t="s">
        <v>48</v>
      </c>
      <c r="S507" t="s">
        <v>139</v>
      </c>
      <c r="T507" t="s">
        <v>173</v>
      </c>
      <c r="U507" t="s">
        <v>82</v>
      </c>
      <c r="V507" t="s">
        <v>33</v>
      </c>
      <c r="W507">
        <v>5451</v>
      </c>
      <c r="X507" s="1">
        <v>40994</v>
      </c>
      <c r="Y507" t="s">
        <v>34</v>
      </c>
      <c r="Z507" t="e" vm="30">
        <v>#VALUE!</v>
      </c>
      <c r="AA507">
        <v>1760</v>
      </c>
      <c r="AB507" t="e" cm="1" vm="2">
        <f t="array" ref="AB507">_FV(Table1[[#This Row],[State]],"Country/region",TRUE)</f>
        <v>#VALUE!</v>
      </c>
    </row>
    <row r="508" spans="1:28" x14ac:dyDescent="0.35">
      <c r="A508" t="s">
        <v>1084</v>
      </c>
      <c r="C508" t="s">
        <v>1085</v>
      </c>
      <c r="D508" t="s">
        <v>27</v>
      </c>
      <c r="E508">
        <f>YEAR(Table1[[#This Row],[Order Date]])</f>
        <v>2012</v>
      </c>
      <c r="F508">
        <v>1</v>
      </c>
      <c r="G508">
        <f>MONTH(Table1[[#This Row],[Order Date]])</f>
        <v>3</v>
      </c>
      <c r="H508" s="1">
        <v>40992</v>
      </c>
      <c r="I508">
        <v>37794</v>
      </c>
      <c r="J508" t="s">
        <v>47</v>
      </c>
      <c r="K508">
        <v>6</v>
      </c>
      <c r="L508">
        <v>9.48</v>
      </c>
      <c r="M508" s="2">
        <v>0.08</v>
      </c>
      <c r="N508">
        <v>60.67</v>
      </c>
      <c r="O508">
        <v>7.29</v>
      </c>
      <c r="P508">
        <v>10.29</v>
      </c>
      <c r="Q508" s="2">
        <v>0.45</v>
      </c>
      <c r="R508" t="s">
        <v>48</v>
      </c>
      <c r="S508" t="s">
        <v>139</v>
      </c>
      <c r="T508" t="s">
        <v>333</v>
      </c>
      <c r="U508" t="s">
        <v>82</v>
      </c>
      <c r="V508" t="s">
        <v>76</v>
      </c>
      <c r="W508">
        <v>5313</v>
      </c>
      <c r="X508" s="1">
        <v>40994</v>
      </c>
      <c r="Y508" t="s">
        <v>34</v>
      </c>
      <c r="Z508" t="e" vm="14">
        <v>#VALUE!</v>
      </c>
      <c r="AA508">
        <v>33971</v>
      </c>
      <c r="AB508" t="e" cm="1" vm="2">
        <f t="array" ref="AB508">_FV(Table1[[#This Row],[State]],"Country/region",TRUE)</f>
        <v>#VALUE!</v>
      </c>
    </row>
    <row r="509" spans="1:28" x14ac:dyDescent="0.35">
      <c r="A509" t="s">
        <v>1084</v>
      </c>
      <c r="C509" t="s">
        <v>1085</v>
      </c>
      <c r="D509" t="s">
        <v>27</v>
      </c>
      <c r="E509">
        <f>YEAR(Table1[[#This Row],[Order Date]])</f>
        <v>2012</v>
      </c>
      <c r="F509">
        <v>1</v>
      </c>
      <c r="G509">
        <f>MONTH(Table1[[#This Row],[Order Date]])</f>
        <v>3</v>
      </c>
      <c r="H509" s="1">
        <v>40992</v>
      </c>
      <c r="I509">
        <v>37794</v>
      </c>
      <c r="J509" t="s">
        <v>47</v>
      </c>
      <c r="K509">
        <v>32</v>
      </c>
      <c r="L509">
        <v>193.17</v>
      </c>
      <c r="M509" s="2">
        <v>0.03</v>
      </c>
      <c r="N509">
        <v>6195.87</v>
      </c>
      <c r="O509">
        <v>19.989999999999998</v>
      </c>
      <c r="P509">
        <v>781.03</v>
      </c>
      <c r="Q509" s="2">
        <v>0.71</v>
      </c>
      <c r="R509" t="s">
        <v>29</v>
      </c>
      <c r="S509" t="s">
        <v>30</v>
      </c>
      <c r="T509" t="s">
        <v>940</v>
      </c>
      <c r="U509" t="s">
        <v>32</v>
      </c>
      <c r="V509" t="s">
        <v>76</v>
      </c>
      <c r="W509">
        <v>5314</v>
      </c>
      <c r="X509" s="1">
        <v>40996</v>
      </c>
      <c r="Y509" t="s">
        <v>34</v>
      </c>
      <c r="Z509" t="e" vm="14">
        <v>#VALUE!</v>
      </c>
      <c r="AA509">
        <v>33971</v>
      </c>
      <c r="AB509" t="e" cm="1" vm="2">
        <f t="array" ref="AB509">_FV(Table1[[#This Row],[State]],"Country/region",TRUE)</f>
        <v>#VALUE!</v>
      </c>
    </row>
    <row r="510" spans="1:28" x14ac:dyDescent="0.35">
      <c r="A510" t="s">
        <v>1086</v>
      </c>
      <c r="C510" t="s">
        <v>1087</v>
      </c>
      <c r="D510" t="s">
        <v>27</v>
      </c>
      <c r="E510">
        <f>YEAR(Table1[[#This Row],[Order Date]])</f>
        <v>2012</v>
      </c>
      <c r="F510">
        <v>1</v>
      </c>
      <c r="G510">
        <f>MONTH(Table1[[#This Row],[Order Date]])</f>
        <v>3</v>
      </c>
      <c r="H510" s="1">
        <v>40993</v>
      </c>
      <c r="I510">
        <v>10148</v>
      </c>
      <c r="J510" t="s">
        <v>47</v>
      </c>
      <c r="K510">
        <v>27</v>
      </c>
      <c r="L510">
        <v>500.98</v>
      </c>
      <c r="M510" s="2">
        <v>0.02</v>
      </c>
      <c r="N510">
        <v>14357.85</v>
      </c>
      <c r="O510">
        <v>41.44</v>
      </c>
      <c r="P510">
        <v>3309.55</v>
      </c>
      <c r="Q510" s="2">
        <v>0.66</v>
      </c>
      <c r="R510" t="s">
        <v>48</v>
      </c>
      <c r="S510" t="s">
        <v>73</v>
      </c>
      <c r="T510" t="s">
        <v>1088</v>
      </c>
      <c r="U510" t="s">
        <v>154</v>
      </c>
      <c r="V510" t="s">
        <v>52</v>
      </c>
      <c r="W510">
        <v>1400</v>
      </c>
      <c r="X510" s="1">
        <v>40993</v>
      </c>
      <c r="Y510" t="s">
        <v>53</v>
      </c>
      <c r="Z510" t="e" vm="32">
        <v>#VALUE!</v>
      </c>
      <c r="AA510">
        <v>80229</v>
      </c>
      <c r="AB510" t="e" cm="1" vm="2">
        <f t="array" ref="AB510">_FV(Table1[[#This Row],[State]],"Country/region",TRUE)</f>
        <v>#VALUE!</v>
      </c>
    </row>
    <row r="511" spans="1:28" x14ac:dyDescent="0.35">
      <c r="A511" t="s">
        <v>1089</v>
      </c>
      <c r="C511" t="s">
        <v>597</v>
      </c>
      <c r="D511" t="s">
        <v>46</v>
      </c>
      <c r="E511">
        <f>YEAR(Table1[[#This Row],[Order Date]])</f>
        <v>2012</v>
      </c>
      <c r="F511">
        <v>1</v>
      </c>
      <c r="G511">
        <f>MONTH(Table1[[#This Row],[Order Date]])</f>
        <v>3</v>
      </c>
      <c r="H511" s="1">
        <v>40993</v>
      </c>
      <c r="I511">
        <v>51266</v>
      </c>
      <c r="J511" t="s">
        <v>39</v>
      </c>
      <c r="K511">
        <v>30</v>
      </c>
      <c r="L511">
        <v>18.97</v>
      </c>
      <c r="M511" s="2">
        <v>0.01</v>
      </c>
      <c r="N511">
        <v>617.51</v>
      </c>
      <c r="O511">
        <v>9.0299999999999994</v>
      </c>
      <c r="P511">
        <v>98.1</v>
      </c>
      <c r="Q511" s="2">
        <v>0.37</v>
      </c>
      <c r="R511" t="s">
        <v>29</v>
      </c>
      <c r="S511" t="s">
        <v>30</v>
      </c>
      <c r="T511" t="s">
        <v>428</v>
      </c>
      <c r="U511" t="s">
        <v>61</v>
      </c>
      <c r="V511" t="s">
        <v>76</v>
      </c>
      <c r="W511">
        <v>7183</v>
      </c>
      <c r="X511" s="1">
        <v>40993</v>
      </c>
      <c r="Y511" t="s">
        <v>34</v>
      </c>
      <c r="Z511" t="e" vm="19">
        <v>#VALUE!</v>
      </c>
      <c r="AA511">
        <v>29483</v>
      </c>
      <c r="AB511" t="e" cm="1" vm="2">
        <f t="array" ref="AB511">_FV(Table1[[#This Row],[State]],"Country/region",TRUE)</f>
        <v>#VALUE!</v>
      </c>
    </row>
    <row r="512" spans="1:28" x14ac:dyDescent="0.35">
      <c r="A512" t="s">
        <v>1090</v>
      </c>
      <c r="C512" t="s">
        <v>1091</v>
      </c>
      <c r="D512" t="s">
        <v>27</v>
      </c>
      <c r="E512">
        <f>YEAR(Table1[[#This Row],[Order Date]])</f>
        <v>2012</v>
      </c>
      <c r="F512">
        <v>1</v>
      </c>
      <c r="G512">
        <f>MONTH(Table1[[#This Row],[Order Date]])</f>
        <v>3</v>
      </c>
      <c r="H512" s="1">
        <v>40993</v>
      </c>
      <c r="I512">
        <v>1892</v>
      </c>
      <c r="J512" t="s">
        <v>47</v>
      </c>
      <c r="K512">
        <v>9</v>
      </c>
      <c r="L512">
        <v>6.48</v>
      </c>
      <c r="M512" s="2">
        <v>0.01</v>
      </c>
      <c r="N512">
        <v>64.290000000000006</v>
      </c>
      <c r="O512">
        <v>5.4</v>
      </c>
      <c r="P512">
        <v>-18.850000000000001</v>
      </c>
      <c r="Q512" s="2">
        <v>0.37</v>
      </c>
      <c r="R512" t="s">
        <v>29</v>
      </c>
      <c r="S512" t="s">
        <v>30</v>
      </c>
      <c r="T512" t="s">
        <v>1092</v>
      </c>
      <c r="U512" t="s">
        <v>61</v>
      </c>
      <c r="V512" t="s">
        <v>33</v>
      </c>
      <c r="W512">
        <v>276</v>
      </c>
      <c r="X512" s="1">
        <v>40993</v>
      </c>
      <c r="Y512" t="s">
        <v>34</v>
      </c>
      <c r="Z512" t="e" vm="1">
        <v>#VALUE!</v>
      </c>
      <c r="AA512">
        <v>19057</v>
      </c>
      <c r="AB512" t="e" cm="1" vm="2">
        <f t="array" ref="AB512">_FV(Table1[[#This Row],[State]],"Country/region",TRUE)</f>
        <v>#VALUE!</v>
      </c>
    </row>
    <row r="513" spans="1:28" x14ac:dyDescent="0.35">
      <c r="A513" t="s">
        <v>1089</v>
      </c>
      <c r="C513" t="s">
        <v>597</v>
      </c>
      <c r="D513" t="s">
        <v>46</v>
      </c>
      <c r="E513">
        <f>YEAR(Table1[[#This Row],[Order Date]])</f>
        <v>2012</v>
      </c>
      <c r="F513">
        <v>1</v>
      </c>
      <c r="G513">
        <f>MONTH(Table1[[#This Row],[Order Date]])</f>
        <v>3</v>
      </c>
      <c r="H513" s="1">
        <v>40993</v>
      </c>
      <c r="I513">
        <v>51266</v>
      </c>
      <c r="J513" t="s">
        <v>39</v>
      </c>
      <c r="K513">
        <v>23</v>
      </c>
      <c r="L513">
        <v>12.28</v>
      </c>
      <c r="M513" s="2">
        <v>0.03</v>
      </c>
      <c r="N513">
        <v>278.83</v>
      </c>
      <c r="O513">
        <v>4.8600000000000003</v>
      </c>
      <c r="P513">
        <v>35.159999999999997</v>
      </c>
      <c r="Q513" s="2">
        <v>0.38</v>
      </c>
      <c r="R513" t="s">
        <v>29</v>
      </c>
      <c r="S513" t="s">
        <v>30</v>
      </c>
      <c r="T513" t="s">
        <v>1093</v>
      </c>
      <c r="U513" t="s">
        <v>61</v>
      </c>
      <c r="V513" t="s">
        <v>76</v>
      </c>
      <c r="W513">
        <v>7184</v>
      </c>
      <c r="X513" s="1">
        <v>40994</v>
      </c>
      <c r="Y513" t="s">
        <v>34</v>
      </c>
      <c r="Z513" t="e" vm="19">
        <v>#VALUE!</v>
      </c>
      <c r="AA513">
        <v>29483</v>
      </c>
      <c r="AB513" t="e" cm="1" vm="2">
        <f t="array" ref="AB513">_FV(Table1[[#This Row],[State]],"Country/region",TRUE)</f>
        <v>#VALUE!</v>
      </c>
    </row>
    <row r="514" spans="1:28" x14ac:dyDescent="0.35">
      <c r="A514" t="s">
        <v>1094</v>
      </c>
      <c r="C514" t="s">
        <v>767</v>
      </c>
      <c r="D514" t="s">
        <v>46</v>
      </c>
      <c r="E514">
        <f>YEAR(Table1[[#This Row],[Order Date]])</f>
        <v>2012</v>
      </c>
      <c r="F514">
        <v>1</v>
      </c>
      <c r="G514">
        <f>MONTH(Table1[[#This Row],[Order Date]])</f>
        <v>3</v>
      </c>
      <c r="H514" s="1">
        <v>40993</v>
      </c>
      <c r="I514">
        <v>38565</v>
      </c>
      <c r="J514" t="s">
        <v>58</v>
      </c>
      <c r="K514">
        <v>20</v>
      </c>
      <c r="L514">
        <v>10.64</v>
      </c>
      <c r="M514" s="2">
        <v>0.01</v>
      </c>
      <c r="N514">
        <v>234.09</v>
      </c>
      <c r="O514">
        <v>5.16</v>
      </c>
      <c r="P514">
        <v>-11.69</v>
      </c>
      <c r="Q514" s="2">
        <v>0.56999999999999995</v>
      </c>
      <c r="R514" t="s">
        <v>48</v>
      </c>
      <c r="S514" t="s">
        <v>30</v>
      </c>
      <c r="T514" t="s">
        <v>1095</v>
      </c>
      <c r="U514" t="s">
        <v>82</v>
      </c>
      <c r="V514" t="s">
        <v>68</v>
      </c>
      <c r="W514">
        <v>5430</v>
      </c>
      <c r="X514" s="1">
        <v>40995</v>
      </c>
      <c r="Y514" t="s">
        <v>42</v>
      </c>
      <c r="Z514" t="e" vm="12">
        <v>#VALUE!</v>
      </c>
      <c r="AA514">
        <v>52402</v>
      </c>
      <c r="AB514" t="e" cm="1" vm="2">
        <f t="array" ref="AB514">_FV(Table1[[#This Row],[State]],"Country/region",TRUE)</f>
        <v>#VALUE!</v>
      </c>
    </row>
    <row r="515" spans="1:28" x14ac:dyDescent="0.35">
      <c r="A515" t="s">
        <v>1089</v>
      </c>
      <c r="C515" t="s">
        <v>597</v>
      </c>
      <c r="D515" t="s">
        <v>46</v>
      </c>
      <c r="E515">
        <f>YEAR(Table1[[#This Row],[Order Date]])</f>
        <v>2012</v>
      </c>
      <c r="F515">
        <v>1</v>
      </c>
      <c r="G515">
        <f>MONTH(Table1[[#This Row],[Order Date]])</f>
        <v>3</v>
      </c>
      <c r="H515" s="1">
        <v>40993</v>
      </c>
      <c r="I515">
        <v>51266</v>
      </c>
      <c r="J515" t="s">
        <v>39</v>
      </c>
      <c r="K515">
        <v>46</v>
      </c>
      <c r="L515">
        <v>34.99</v>
      </c>
      <c r="M515" s="2">
        <v>0.05</v>
      </c>
      <c r="N515">
        <v>1605.22</v>
      </c>
      <c r="O515">
        <v>7.73</v>
      </c>
      <c r="P515">
        <v>230.03</v>
      </c>
      <c r="Q515" s="2">
        <v>0.59</v>
      </c>
      <c r="R515" t="s">
        <v>29</v>
      </c>
      <c r="S515" t="s">
        <v>30</v>
      </c>
      <c r="T515" t="s">
        <v>795</v>
      </c>
      <c r="U515" t="s">
        <v>88</v>
      </c>
      <c r="V515" t="s">
        <v>76</v>
      </c>
      <c r="W515">
        <v>7185</v>
      </c>
      <c r="X515" s="1">
        <v>40995</v>
      </c>
      <c r="Y515" t="s">
        <v>42</v>
      </c>
      <c r="Z515" t="e" vm="19">
        <v>#VALUE!</v>
      </c>
      <c r="AA515">
        <v>29483</v>
      </c>
      <c r="AB515" t="e" cm="1" vm="2">
        <f t="array" ref="AB515">_FV(Table1[[#This Row],[State]],"Country/region",TRUE)</f>
        <v>#VALUE!</v>
      </c>
    </row>
    <row r="516" spans="1:28" x14ac:dyDescent="0.35">
      <c r="A516" t="s">
        <v>1096</v>
      </c>
      <c r="C516" t="s">
        <v>1097</v>
      </c>
      <c r="D516" t="s">
        <v>27</v>
      </c>
      <c r="E516">
        <f>YEAR(Table1[[#This Row],[Order Date]])</f>
        <v>2012</v>
      </c>
      <c r="F516">
        <v>1</v>
      </c>
      <c r="G516">
        <f>MONTH(Table1[[#This Row],[Order Date]])</f>
        <v>3</v>
      </c>
      <c r="H516" s="1">
        <v>40993</v>
      </c>
      <c r="I516">
        <v>323</v>
      </c>
      <c r="J516" t="s">
        <v>58</v>
      </c>
      <c r="K516">
        <v>20</v>
      </c>
      <c r="L516">
        <v>5.68</v>
      </c>
      <c r="M516" s="2">
        <v>7.0000000000000007E-2</v>
      </c>
      <c r="N516">
        <v>108.09</v>
      </c>
      <c r="O516">
        <v>1.39</v>
      </c>
      <c r="P516">
        <v>25.76</v>
      </c>
      <c r="Q516" s="2">
        <v>0.38</v>
      </c>
      <c r="R516" t="s">
        <v>29</v>
      </c>
      <c r="S516" t="s">
        <v>30</v>
      </c>
      <c r="T516" t="s">
        <v>748</v>
      </c>
      <c r="U516" t="s">
        <v>267</v>
      </c>
      <c r="V516" t="s">
        <v>52</v>
      </c>
      <c r="W516">
        <v>54</v>
      </c>
      <c r="X516" s="1">
        <v>40995</v>
      </c>
      <c r="Y516" t="s">
        <v>34</v>
      </c>
      <c r="Z516" t="e" vm="42">
        <v>#VALUE!</v>
      </c>
      <c r="AA516">
        <v>85254</v>
      </c>
      <c r="AB516" t="e" cm="1" vm="2">
        <f t="array" ref="AB516">_FV(Table1[[#This Row],[State]],"Country/region",TRUE)</f>
        <v>#VALUE!</v>
      </c>
    </row>
    <row r="517" spans="1:28" x14ac:dyDescent="0.35">
      <c r="A517" t="s">
        <v>1096</v>
      </c>
      <c r="C517" t="s">
        <v>1097</v>
      </c>
      <c r="D517" t="s">
        <v>27</v>
      </c>
      <c r="E517">
        <f>YEAR(Table1[[#This Row],[Order Date]])</f>
        <v>2012</v>
      </c>
      <c r="F517">
        <v>1</v>
      </c>
      <c r="G517">
        <f>MONTH(Table1[[#This Row],[Order Date]])</f>
        <v>3</v>
      </c>
      <c r="H517" s="1">
        <v>40993</v>
      </c>
      <c r="I517">
        <v>323</v>
      </c>
      <c r="J517" t="s">
        <v>58</v>
      </c>
      <c r="K517">
        <v>2</v>
      </c>
      <c r="L517">
        <v>22.84</v>
      </c>
      <c r="M517" s="2">
        <v>0.06</v>
      </c>
      <c r="N517">
        <v>55.34</v>
      </c>
      <c r="O517">
        <v>11.54</v>
      </c>
      <c r="P517">
        <v>-31.24</v>
      </c>
      <c r="Q517" s="2">
        <v>0.39</v>
      </c>
      <c r="R517" t="s">
        <v>29</v>
      </c>
      <c r="S517" t="s">
        <v>30</v>
      </c>
      <c r="T517" t="s">
        <v>1098</v>
      </c>
      <c r="U517" t="s">
        <v>61</v>
      </c>
      <c r="V517" t="s">
        <v>52</v>
      </c>
      <c r="W517">
        <v>55</v>
      </c>
      <c r="X517" s="1">
        <v>40995</v>
      </c>
      <c r="Y517" t="s">
        <v>34</v>
      </c>
      <c r="Z517" t="e" vm="42">
        <v>#VALUE!</v>
      </c>
      <c r="AA517">
        <v>85254</v>
      </c>
      <c r="AB517" t="e" cm="1" vm="2">
        <f t="array" ref="AB517">_FV(Table1[[#This Row],[State]],"Country/region",TRUE)</f>
        <v>#VALUE!</v>
      </c>
    </row>
    <row r="518" spans="1:28" x14ac:dyDescent="0.35">
      <c r="A518" t="s">
        <v>1089</v>
      </c>
      <c r="C518" t="s">
        <v>597</v>
      </c>
      <c r="D518" t="s">
        <v>46</v>
      </c>
      <c r="E518">
        <f>YEAR(Table1[[#This Row],[Order Date]])</f>
        <v>2012</v>
      </c>
      <c r="F518">
        <v>1</v>
      </c>
      <c r="G518">
        <f>MONTH(Table1[[#This Row],[Order Date]])</f>
        <v>3</v>
      </c>
      <c r="H518" s="1">
        <v>40993</v>
      </c>
      <c r="I518">
        <v>51266</v>
      </c>
      <c r="J518" t="s">
        <v>39</v>
      </c>
      <c r="K518">
        <v>11</v>
      </c>
      <c r="L518">
        <v>150.97999999999999</v>
      </c>
      <c r="M518" s="2">
        <v>0.04</v>
      </c>
      <c r="N518">
        <v>1610.29</v>
      </c>
      <c r="O518">
        <v>13.99</v>
      </c>
      <c r="P518">
        <v>221.38</v>
      </c>
      <c r="Q518" s="2">
        <v>0.38</v>
      </c>
      <c r="R518" t="s">
        <v>96</v>
      </c>
      <c r="S518" t="s">
        <v>80</v>
      </c>
      <c r="T518" t="s">
        <v>509</v>
      </c>
      <c r="U518" t="s">
        <v>98</v>
      </c>
      <c r="V518" t="s">
        <v>76</v>
      </c>
      <c r="W518">
        <v>7182</v>
      </c>
      <c r="X518" s="1">
        <v>40995</v>
      </c>
      <c r="Y518" t="s">
        <v>34</v>
      </c>
      <c r="Z518" t="e" vm="19">
        <v>#VALUE!</v>
      </c>
      <c r="AA518">
        <v>29483</v>
      </c>
      <c r="AB518" t="e" cm="1" vm="2">
        <f t="array" ref="AB518">_FV(Table1[[#This Row],[State]],"Country/region",TRUE)</f>
        <v>#VALUE!</v>
      </c>
    </row>
    <row r="519" spans="1:28" x14ac:dyDescent="0.35">
      <c r="A519" t="s">
        <v>1090</v>
      </c>
      <c r="C519" t="s">
        <v>1091</v>
      </c>
      <c r="D519" t="s">
        <v>27</v>
      </c>
      <c r="E519">
        <f>YEAR(Table1[[#This Row],[Order Date]])</f>
        <v>2012</v>
      </c>
      <c r="F519">
        <v>1</v>
      </c>
      <c r="G519">
        <f>MONTH(Table1[[#This Row],[Order Date]])</f>
        <v>3</v>
      </c>
      <c r="H519" s="1">
        <v>40993</v>
      </c>
      <c r="I519">
        <v>1892</v>
      </c>
      <c r="J519" t="s">
        <v>47</v>
      </c>
      <c r="K519">
        <v>47</v>
      </c>
      <c r="L519">
        <v>3.98</v>
      </c>
      <c r="M519" s="2">
        <v>0.05</v>
      </c>
      <c r="N519">
        <v>193.63</v>
      </c>
      <c r="O519">
        <v>5.26</v>
      </c>
      <c r="P519">
        <v>-152.52449999999999</v>
      </c>
      <c r="Q519" s="2">
        <v>0.38</v>
      </c>
      <c r="R519" t="s">
        <v>29</v>
      </c>
      <c r="S519" t="s">
        <v>30</v>
      </c>
      <c r="T519" t="s">
        <v>1099</v>
      </c>
      <c r="U519" t="s">
        <v>67</v>
      </c>
      <c r="V519" t="s">
        <v>33</v>
      </c>
      <c r="W519">
        <v>275</v>
      </c>
      <c r="X519" s="1">
        <v>40997</v>
      </c>
      <c r="Y519" t="s">
        <v>34</v>
      </c>
      <c r="Z519" t="e" vm="1">
        <v>#VALUE!</v>
      </c>
      <c r="AA519">
        <v>19057</v>
      </c>
      <c r="AB519" t="e" cm="1" vm="2">
        <f t="array" ref="AB519">_FV(Table1[[#This Row],[State]],"Country/region",TRUE)</f>
        <v>#VALUE!</v>
      </c>
    </row>
    <row r="520" spans="1:28" x14ac:dyDescent="0.35">
      <c r="A520" t="s">
        <v>1100</v>
      </c>
      <c r="C520" t="s">
        <v>160</v>
      </c>
      <c r="D520" t="s">
        <v>57</v>
      </c>
      <c r="E520">
        <f>YEAR(Table1[[#This Row],[Order Date]])</f>
        <v>2012</v>
      </c>
      <c r="F520">
        <v>1</v>
      </c>
      <c r="G520">
        <f>MONTH(Table1[[#This Row],[Order Date]])</f>
        <v>3</v>
      </c>
      <c r="H520" s="1">
        <v>40994</v>
      </c>
      <c r="I520">
        <v>31174</v>
      </c>
      <c r="J520" t="s">
        <v>39</v>
      </c>
      <c r="K520">
        <v>20</v>
      </c>
      <c r="L520">
        <v>225.04</v>
      </c>
      <c r="M520" s="2">
        <v>7.0000000000000007E-2</v>
      </c>
      <c r="N520">
        <v>4520.6000000000004</v>
      </c>
      <c r="O520">
        <v>11.79</v>
      </c>
      <c r="P520">
        <v>1944.38</v>
      </c>
      <c r="Q520" s="2">
        <v>0.42</v>
      </c>
      <c r="R520" t="s">
        <v>29</v>
      </c>
      <c r="S520" t="s">
        <v>80</v>
      </c>
      <c r="T520" t="s">
        <v>1101</v>
      </c>
      <c r="U520" t="s">
        <v>214</v>
      </c>
      <c r="V520" t="s">
        <v>76</v>
      </c>
      <c r="W520">
        <v>4376</v>
      </c>
      <c r="X520" s="1">
        <v>40994</v>
      </c>
      <c r="Y520" t="s">
        <v>34</v>
      </c>
      <c r="Z520" t="e" vm="18">
        <v>#VALUE!</v>
      </c>
      <c r="AA520">
        <v>23701</v>
      </c>
      <c r="AB520" t="e" cm="1" vm="2">
        <f t="array" ref="AB520">_FV(Table1[[#This Row],[State]],"Country/region",TRUE)</f>
        <v>#VALUE!</v>
      </c>
    </row>
    <row r="521" spans="1:28" x14ac:dyDescent="0.35">
      <c r="A521" t="s">
        <v>1102</v>
      </c>
      <c r="C521" t="s">
        <v>1103</v>
      </c>
      <c r="D521" t="s">
        <v>38</v>
      </c>
      <c r="E521">
        <f>YEAR(Table1[[#This Row],[Order Date]])</f>
        <v>2012</v>
      </c>
      <c r="F521">
        <v>1</v>
      </c>
      <c r="G521">
        <f>MONTH(Table1[[#This Row],[Order Date]])</f>
        <v>3</v>
      </c>
      <c r="H521" s="1">
        <v>40994</v>
      </c>
      <c r="I521">
        <v>51554</v>
      </c>
      <c r="J521" t="s">
        <v>131</v>
      </c>
      <c r="K521">
        <v>29</v>
      </c>
      <c r="L521">
        <v>20.89</v>
      </c>
      <c r="M521" s="2">
        <v>0.09</v>
      </c>
      <c r="N521">
        <v>606.91</v>
      </c>
      <c r="O521">
        <v>11.52</v>
      </c>
      <c r="P521">
        <v>-271.77</v>
      </c>
      <c r="Q521" s="2">
        <v>0.83</v>
      </c>
      <c r="R521" t="s">
        <v>29</v>
      </c>
      <c r="S521" t="s">
        <v>30</v>
      </c>
      <c r="T521" t="s">
        <v>1104</v>
      </c>
      <c r="U521" t="s">
        <v>32</v>
      </c>
      <c r="V521" t="s">
        <v>76</v>
      </c>
      <c r="W521">
        <v>7228</v>
      </c>
      <c r="X521" s="1">
        <v>40995</v>
      </c>
      <c r="Y521" t="s">
        <v>34</v>
      </c>
      <c r="Z521" t="e" vm="47">
        <v>#VALUE!</v>
      </c>
      <c r="AA521">
        <v>28079</v>
      </c>
      <c r="AB521" t="e" cm="1" vm="2">
        <f t="array" ref="AB521">_FV(Table1[[#This Row],[State]],"Country/region",TRUE)</f>
        <v>#VALUE!</v>
      </c>
    </row>
    <row r="522" spans="1:28" x14ac:dyDescent="0.35">
      <c r="A522" t="s">
        <v>1102</v>
      </c>
      <c r="C522" t="s">
        <v>1103</v>
      </c>
      <c r="D522" t="s">
        <v>38</v>
      </c>
      <c r="E522">
        <f>YEAR(Table1[[#This Row],[Order Date]])</f>
        <v>2012</v>
      </c>
      <c r="F522">
        <v>1</v>
      </c>
      <c r="G522">
        <f>MONTH(Table1[[#This Row],[Order Date]])</f>
        <v>3</v>
      </c>
      <c r="H522" s="1">
        <v>40994</v>
      </c>
      <c r="I522">
        <v>51554</v>
      </c>
      <c r="J522" t="s">
        <v>131</v>
      </c>
      <c r="K522">
        <v>7</v>
      </c>
      <c r="L522">
        <v>68.81</v>
      </c>
      <c r="M522" s="2">
        <v>0.05</v>
      </c>
      <c r="N522">
        <v>545.04</v>
      </c>
      <c r="O522">
        <v>60</v>
      </c>
      <c r="P522">
        <v>-210.06</v>
      </c>
      <c r="Q522" s="2">
        <v>0.41</v>
      </c>
      <c r="R522" t="s">
        <v>29</v>
      </c>
      <c r="S522" t="s">
        <v>49</v>
      </c>
      <c r="T522" t="s">
        <v>987</v>
      </c>
      <c r="U522" t="s">
        <v>214</v>
      </c>
      <c r="V522" t="s">
        <v>76</v>
      </c>
      <c r="W522">
        <v>7227</v>
      </c>
      <c r="X522" s="1">
        <v>40996</v>
      </c>
      <c r="Y522" t="s">
        <v>53</v>
      </c>
      <c r="Z522" t="e" vm="47">
        <v>#VALUE!</v>
      </c>
      <c r="AA522">
        <v>28079</v>
      </c>
      <c r="AB522" t="e" cm="1" vm="2">
        <f t="array" ref="AB522">_FV(Table1[[#This Row],[State]],"Country/region",TRUE)</f>
        <v>#VALUE!</v>
      </c>
    </row>
    <row r="523" spans="1:28" x14ac:dyDescent="0.35">
      <c r="A523" t="s">
        <v>1105</v>
      </c>
      <c r="C523" t="s">
        <v>1106</v>
      </c>
      <c r="D523" t="s">
        <v>46</v>
      </c>
      <c r="E523">
        <f>YEAR(Table1[[#This Row],[Order Date]])</f>
        <v>2012</v>
      </c>
      <c r="F523">
        <v>1</v>
      </c>
      <c r="G523">
        <f>MONTH(Table1[[#This Row],[Order Date]])</f>
        <v>3</v>
      </c>
      <c r="H523" s="1">
        <v>40994</v>
      </c>
      <c r="I523">
        <v>3653</v>
      </c>
      <c r="J523" t="s">
        <v>58</v>
      </c>
      <c r="K523">
        <v>41</v>
      </c>
      <c r="L523">
        <v>6.68</v>
      </c>
      <c r="M523" s="2">
        <v>0.08</v>
      </c>
      <c r="N523">
        <v>271.11</v>
      </c>
      <c r="O523">
        <v>1.5</v>
      </c>
      <c r="P523">
        <v>64.790000000000006</v>
      </c>
      <c r="Q523" s="2">
        <v>0.48</v>
      </c>
      <c r="R523" t="s">
        <v>29</v>
      </c>
      <c r="S523" t="s">
        <v>59</v>
      </c>
      <c r="T523" t="s">
        <v>1107</v>
      </c>
      <c r="U523" t="s">
        <v>88</v>
      </c>
      <c r="V523" t="s">
        <v>76</v>
      </c>
      <c r="W523">
        <v>540</v>
      </c>
      <c r="X523" s="1">
        <v>40996</v>
      </c>
      <c r="Y523" t="s">
        <v>34</v>
      </c>
      <c r="Z523" t="e" vm="18">
        <v>#VALUE!</v>
      </c>
      <c r="AA523">
        <v>23518</v>
      </c>
      <c r="AB523" t="e" cm="1" vm="2">
        <f t="array" ref="AB523">_FV(Table1[[#This Row],[State]],"Country/region",TRUE)</f>
        <v>#VALUE!</v>
      </c>
    </row>
    <row r="524" spans="1:28" x14ac:dyDescent="0.35">
      <c r="A524" t="s">
        <v>963</v>
      </c>
      <c r="C524" t="s">
        <v>1108</v>
      </c>
      <c r="D524" t="s">
        <v>46</v>
      </c>
      <c r="E524">
        <f>YEAR(Table1[[#This Row],[Order Date]])</f>
        <v>2012</v>
      </c>
      <c r="F524">
        <v>1</v>
      </c>
      <c r="G524">
        <f>MONTH(Table1[[#This Row],[Order Date]])</f>
        <v>3</v>
      </c>
      <c r="H524" s="1">
        <v>40994</v>
      </c>
      <c r="I524">
        <v>46407</v>
      </c>
      <c r="J524" t="s">
        <v>39</v>
      </c>
      <c r="K524">
        <v>7</v>
      </c>
      <c r="L524">
        <v>5.18</v>
      </c>
      <c r="M524" s="2">
        <v>0.1</v>
      </c>
      <c r="N524">
        <v>38.369999999999997</v>
      </c>
      <c r="O524">
        <v>5.74</v>
      </c>
      <c r="P524">
        <v>-29.003</v>
      </c>
      <c r="Q524" s="2">
        <v>0.36</v>
      </c>
      <c r="R524" t="s">
        <v>29</v>
      </c>
      <c r="S524" t="s">
        <v>30</v>
      </c>
      <c r="T524" t="s">
        <v>536</v>
      </c>
      <c r="U524" t="s">
        <v>67</v>
      </c>
      <c r="V524" t="s">
        <v>52</v>
      </c>
      <c r="W524">
        <v>6523</v>
      </c>
      <c r="X524" s="1">
        <v>40996</v>
      </c>
      <c r="Y524" t="s">
        <v>34</v>
      </c>
      <c r="Z524" t="e" vm="4">
        <v>#VALUE!</v>
      </c>
      <c r="AA524">
        <v>94568</v>
      </c>
      <c r="AB524" t="e" cm="1" vm="2">
        <f t="array" ref="AB524">_FV(Table1[[#This Row],[State]],"Country/region",TRUE)</f>
        <v>#VALUE!</v>
      </c>
    </row>
    <row r="525" spans="1:28" x14ac:dyDescent="0.35">
      <c r="A525" t="s">
        <v>1100</v>
      </c>
      <c r="C525" t="s">
        <v>160</v>
      </c>
      <c r="D525" t="s">
        <v>57</v>
      </c>
      <c r="E525">
        <f>YEAR(Table1[[#This Row],[Order Date]])</f>
        <v>2012</v>
      </c>
      <c r="F525">
        <v>1</v>
      </c>
      <c r="G525">
        <f>MONTH(Table1[[#This Row],[Order Date]])</f>
        <v>3</v>
      </c>
      <c r="H525" s="1">
        <v>40994</v>
      </c>
      <c r="I525">
        <v>31174</v>
      </c>
      <c r="J525" t="s">
        <v>39</v>
      </c>
      <c r="K525">
        <v>29</v>
      </c>
      <c r="L525">
        <v>7.84</v>
      </c>
      <c r="M525" s="2">
        <v>0.03</v>
      </c>
      <c r="N525">
        <v>225.25</v>
      </c>
      <c r="O525">
        <v>4.71</v>
      </c>
      <c r="P525">
        <v>-7.59</v>
      </c>
      <c r="Q525" s="2">
        <v>0.35</v>
      </c>
      <c r="R525" t="s">
        <v>29</v>
      </c>
      <c r="S525" t="s">
        <v>30</v>
      </c>
      <c r="T525" t="s">
        <v>441</v>
      </c>
      <c r="U525" t="s">
        <v>67</v>
      </c>
      <c r="V525" t="s">
        <v>76</v>
      </c>
      <c r="W525">
        <v>4377</v>
      </c>
      <c r="X525" s="1">
        <v>40997</v>
      </c>
      <c r="Y525" t="s">
        <v>34</v>
      </c>
      <c r="Z525" t="e" vm="18">
        <v>#VALUE!</v>
      </c>
      <c r="AA525">
        <v>23701</v>
      </c>
      <c r="AB525" t="e" cm="1" vm="2">
        <f t="array" ref="AB525">_FV(Table1[[#This Row],[State]],"Country/region",TRUE)</f>
        <v>#VALUE!</v>
      </c>
    </row>
    <row r="526" spans="1:28" x14ac:dyDescent="0.35">
      <c r="A526" t="s">
        <v>1109</v>
      </c>
      <c r="C526" t="s">
        <v>1110</v>
      </c>
      <c r="D526" t="s">
        <v>46</v>
      </c>
      <c r="E526">
        <f>YEAR(Table1[[#This Row],[Order Date]])</f>
        <v>2012</v>
      </c>
      <c r="F526">
        <v>1</v>
      </c>
      <c r="G526">
        <f>MONTH(Table1[[#This Row],[Order Date]])</f>
        <v>3</v>
      </c>
      <c r="H526" s="1">
        <v>40995</v>
      </c>
      <c r="I526">
        <v>32869</v>
      </c>
      <c r="J526" t="s">
        <v>131</v>
      </c>
      <c r="K526">
        <v>49</v>
      </c>
      <c r="L526">
        <v>51.65</v>
      </c>
      <c r="M526" s="2">
        <v>0.05</v>
      </c>
      <c r="N526">
        <v>2470.84</v>
      </c>
      <c r="O526">
        <v>18.45</v>
      </c>
      <c r="P526">
        <v>25.04</v>
      </c>
      <c r="Q526" s="2">
        <v>0.65</v>
      </c>
      <c r="R526" t="s">
        <v>48</v>
      </c>
      <c r="S526" t="s">
        <v>80</v>
      </c>
      <c r="T526" t="s">
        <v>1111</v>
      </c>
      <c r="U526" t="s">
        <v>82</v>
      </c>
      <c r="V526" t="s">
        <v>68</v>
      </c>
      <c r="W526">
        <v>4614</v>
      </c>
      <c r="X526" s="1">
        <v>40996</v>
      </c>
      <c r="Y526" t="s">
        <v>34</v>
      </c>
      <c r="Z526" t="e" vm="38">
        <v>#VALUE!</v>
      </c>
      <c r="AA526">
        <v>46307</v>
      </c>
      <c r="AB526" t="e" cm="1" vm="2">
        <f t="array" ref="AB526">_FV(Table1[[#This Row],[State]],"Country/region",TRUE)</f>
        <v>#VALUE!</v>
      </c>
    </row>
    <row r="527" spans="1:28" x14ac:dyDescent="0.35">
      <c r="A527" t="s">
        <v>1112</v>
      </c>
      <c r="C527" t="s">
        <v>843</v>
      </c>
      <c r="D527" t="s">
        <v>38</v>
      </c>
      <c r="E527">
        <f>YEAR(Table1[[#This Row],[Order Date]])</f>
        <v>2012</v>
      </c>
      <c r="F527">
        <v>1</v>
      </c>
      <c r="G527">
        <f>MONTH(Table1[[#This Row],[Order Date]])</f>
        <v>3</v>
      </c>
      <c r="H527" s="1">
        <v>40995</v>
      </c>
      <c r="I527">
        <v>21633</v>
      </c>
      <c r="J527" t="s">
        <v>131</v>
      </c>
      <c r="K527">
        <v>29</v>
      </c>
      <c r="L527">
        <v>18.7</v>
      </c>
      <c r="M527" s="2">
        <v>0.08</v>
      </c>
      <c r="N527">
        <v>547.82000000000005</v>
      </c>
      <c r="O527">
        <v>8.99</v>
      </c>
      <c r="P527">
        <v>69.63</v>
      </c>
      <c r="Q527" s="2">
        <v>0.47</v>
      </c>
      <c r="R527" t="s">
        <v>48</v>
      </c>
      <c r="S527" t="s">
        <v>139</v>
      </c>
      <c r="T527" t="s">
        <v>1113</v>
      </c>
      <c r="U527" t="s">
        <v>82</v>
      </c>
      <c r="V527" t="s">
        <v>76</v>
      </c>
      <c r="W527">
        <v>3000</v>
      </c>
      <c r="X527" s="1">
        <v>40996</v>
      </c>
      <c r="Y527" t="s">
        <v>34</v>
      </c>
      <c r="Z527" t="e" vm="35">
        <v>#VALUE!</v>
      </c>
      <c r="AA527">
        <v>72113</v>
      </c>
      <c r="AB527" t="e" cm="1" vm="2">
        <f t="array" ref="AB527">_FV(Table1[[#This Row],[State]],"Country/region",TRUE)</f>
        <v>#VALUE!</v>
      </c>
    </row>
    <row r="528" spans="1:28" x14ac:dyDescent="0.35">
      <c r="A528" t="s">
        <v>1109</v>
      </c>
      <c r="C528" t="s">
        <v>1110</v>
      </c>
      <c r="D528" t="s">
        <v>46</v>
      </c>
      <c r="E528">
        <f>YEAR(Table1[[#This Row],[Order Date]])</f>
        <v>2012</v>
      </c>
      <c r="F528">
        <v>1</v>
      </c>
      <c r="G528">
        <f>MONTH(Table1[[#This Row],[Order Date]])</f>
        <v>3</v>
      </c>
      <c r="H528" s="1">
        <v>40995</v>
      </c>
      <c r="I528">
        <v>32869</v>
      </c>
      <c r="J528" t="s">
        <v>131</v>
      </c>
      <c r="K528">
        <v>2</v>
      </c>
      <c r="L528">
        <v>6.68</v>
      </c>
      <c r="M528" s="2">
        <v>0.01</v>
      </c>
      <c r="N528">
        <v>15.26</v>
      </c>
      <c r="O528">
        <v>1.5</v>
      </c>
      <c r="P528">
        <v>-7.51</v>
      </c>
      <c r="Q528" s="2">
        <v>0.48</v>
      </c>
      <c r="R528" t="s">
        <v>29</v>
      </c>
      <c r="S528" t="s">
        <v>59</v>
      </c>
      <c r="T528" t="s">
        <v>1107</v>
      </c>
      <c r="U528" t="s">
        <v>88</v>
      </c>
      <c r="V528" t="s">
        <v>68</v>
      </c>
      <c r="W528">
        <v>4615</v>
      </c>
      <c r="X528" s="1">
        <v>40996</v>
      </c>
      <c r="Y528" t="s">
        <v>34</v>
      </c>
      <c r="Z528" t="e" vm="38">
        <v>#VALUE!</v>
      </c>
      <c r="AA528">
        <v>46307</v>
      </c>
      <c r="AB528" t="e" cm="1" vm="2">
        <f t="array" ref="AB528">_FV(Table1[[#This Row],[State]],"Country/region",TRUE)</f>
        <v>#VALUE!</v>
      </c>
    </row>
    <row r="529" spans="1:28" x14ac:dyDescent="0.35">
      <c r="A529" t="s">
        <v>1114</v>
      </c>
      <c r="C529" t="s">
        <v>1115</v>
      </c>
      <c r="D529" t="s">
        <v>46</v>
      </c>
      <c r="E529">
        <f>YEAR(Table1[[#This Row],[Order Date]])</f>
        <v>2012</v>
      </c>
      <c r="F529">
        <v>1</v>
      </c>
      <c r="G529">
        <f>MONTH(Table1[[#This Row],[Order Date]])</f>
        <v>3</v>
      </c>
      <c r="H529" s="1">
        <v>40995</v>
      </c>
      <c r="I529">
        <v>53953</v>
      </c>
      <c r="J529" t="s">
        <v>39</v>
      </c>
      <c r="K529">
        <v>36</v>
      </c>
      <c r="L529">
        <v>8.9499999999999993</v>
      </c>
      <c r="M529" s="2">
        <v>7.0000000000000007E-2</v>
      </c>
      <c r="N529">
        <v>307.64999999999998</v>
      </c>
      <c r="O529">
        <v>2.0099999999999998</v>
      </c>
      <c r="P529">
        <v>91.73</v>
      </c>
      <c r="Q529" s="2">
        <v>0.39</v>
      </c>
      <c r="R529" t="s">
        <v>29</v>
      </c>
      <c r="S529" t="s">
        <v>59</v>
      </c>
      <c r="T529" t="s">
        <v>1116</v>
      </c>
      <c r="U529" t="s">
        <v>61</v>
      </c>
      <c r="V529" t="s">
        <v>68</v>
      </c>
      <c r="W529">
        <v>7544</v>
      </c>
      <c r="X529" s="1">
        <v>40996</v>
      </c>
      <c r="Y529" t="s">
        <v>34</v>
      </c>
      <c r="Z529" t="e" vm="26">
        <v>#VALUE!</v>
      </c>
      <c r="AA529">
        <v>48708</v>
      </c>
      <c r="AB529" t="e" cm="1" vm="2">
        <f t="array" ref="AB529">_FV(Table1[[#This Row],[State]],"Country/region",TRUE)</f>
        <v>#VALUE!</v>
      </c>
    </row>
    <row r="530" spans="1:28" x14ac:dyDescent="0.35">
      <c r="A530" t="s">
        <v>1117</v>
      </c>
      <c r="C530" t="s">
        <v>1118</v>
      </c>
      <c r="D530" t="s">
        <v>38</v>
      </c>
      <c r="E530">
        <f>YEAR(Table1[[#This Row],[Order Date]])</f>
        <v>2012</v>
      </c>
      <c r="F530">
        <v>1</v>
      </c>
      <c r="G530">
        <f>MONTH(Table1[[#This Row],[Order Date]])</f>
        <v>3</v>
      </c>
      <c r="H530" s="1">
        <v>40995</v>
      </c>
      <c r="I530">
        <v>22562</v>
      </c>
      <c r="J530" t="s">
        <v>131</v>
      </c>
      <c r="K530">
        <v>3</v>
      </c>
      <c r="L530">
        <v>16.059999999999999</v>
      </c>
      <c r="M530" s="2">
        <v>0</v>
      </c>
      <c r="N530">
        <v>57.48</v>
      </c>
      <c r="O530">
        <v>8.34</v>
      </c>
      <c r="P530">
        <v>-28.09</v>
      </c>
      <c r="Q530" s="2">
        <v>0.59</v>
      </c>
      <c r="R530" t="s">
        <v>29</v>
      </c>
      <c r="S530" t="s">
        <v>30</v>
      </c>
      <c r="T530" t="s">
        <v>1119</v>
      </c>
      <c r="U530" t="s">
        <v>32</v>
      </c>
      <c r="V530" t="s">
        <v>33</v>
      </c>
      <c r="W530">
        <v>3147</v>
      </c>
      <c r="X530" s="1">
        <v>40996</v>
      </c>
      <c r="Y530" t="s">
        <v>34</v>
      </c>
      <c r="Z530" t="e" vm="15">
        <v>#VALUE!</v>
      </c>
      <c r="AA530">
        <v>11542</v>
      </c>
      <c r="AB530" t="e" cm="1" vm="2">
        <f t="array" ref="AB530">_FV(Table1[[#This Row],[State]],"Country/region",TRUE)</f>
        <v>#VALUE!</v>
      </c>
    </row>
    <row r="531" spans="1:28" x14ac:dyDescent="0.35">
      <c r="A531" t="s">
        <v>1120</v>
      </c>
      <c r="C531" t="s">
        <v>1110</v>
      </c>
      <c r="D531" t="s">
        <v>46</v>
      </c>
      <c r="E531">
        <f>YEAR(Table1[[#This Row],[Order Date]])</f>
        <v>2012</v>
      </c>
      <c r="F531">
        <v>1</v>
      </c>
      <c r="G531">
        <f>MONTH(Table1[[#This Row],[Order Date]])</f>
        <v>3</v>
      </c>
      <c r="H531" s="1">
        <v>40995</v>
      </c>
      <c r="I531">
        <v>32869</v>
      </c>
      <c r="J531" t="s">
        <v>131</v>
      </c>
      <c r="K531">
        <v>39</v>
      </c>
      <c r="L531">
        <v>175.99</v>
      </c>
      <c r="M531" s="2">
        <v>0.1</v>
      </c>
      <c r="N531">
        <v>5250.6625000000004</v>
      </c>
      <c r="O531">
        <v>8.99</v>
      </c>
      <c r="P531">
        <v>930.98699999999997</v>
      </c>
      <c r="Q531" s="2">
        <v>0.56999999999999995</v>
      </c>
      <c r="R531" t="s">
        <v>96</v>
      </c>
      <c r="S531" t="s">
        <v>30</v>
      </c>
      <c r="T531">
        <v>2180</v>
      </c>
      <c r="U531" t="s">
        <v>105</v>
      </c>
      <c r="V531" t="s">
        <v>68</v>
      </c>
      <c r="W531">
        <v>4616</v>
      </c>
      <c r="X531" s="1">
        <v>40996</v>
      </c>
      <c r="Y531" t="s">
        <v>34</v>
      </c>
      <c r="Z531" t="e" vm="38">
        <v>#VALUE!</v>
      </c>
      <c r="AA531">
        <v>46312</v>
      </c>
      <c r="AB531" t="e" cm="1" vm="2">
        <f t="array" ref="AB531">_FV(Table1[[#This Row],[State]],"Country/region",TRUE)</f>
        <v>#VALUE!</v>
      </c>
    </row>
    <row r="532" spans="1:28" x14ac:dyDescent="0.35">
      <c r="A532" t="s">
        <v>1109</v>
      </c>
      <c r="C532" t="s">
        <v>1110</v>
      </c>
      <c r="D532" t="s">
        <v>46</v>
      </c>
      <c r="E532">
        <f>YEAR(Table1[[#This Row],[Order Date]])</f>
        <v>2012</v>
      </c>
      <c r="F532">
        <v>1</v>
      </c>
      <c r="G532">
        <f>MONTH(Table1[[#This Row],[Order Date]])</f>
        <v>3</v>
      </c>
      <c r="H532" s="1">
        <v>40995</v>
      </c>
      <c r="I532">
        <v>32869</v>
      </c>
      <c r="J532" t="s">
        <v>131</v>
      </c>
      <c r="K532">
        <v>41</v>
      </c>
      <c r="L532">
        <v>8.1199999999999992</v>
      </c>
      <c r="M532" s="2">
        <v>0.06</v>
      </c>
      <c r="N532">
        <v>322.02999999999997</v>
      </c>
      <c r="O532">
        <v>2.83</v>
      </c>
      <c r="P532">
        <v>-82.83</v>
      </c>
      <c r="Q532" s="2">
        <v>0.77</v>
      </c>
      <c r="R532" t="s">
        <v>96</v>
      </c>
      <c r="S532" t="s">
        <v>139</v>
      </c>
      <c r="T532" t="s">
        <v>998</v>
      </c>
      <c r="U532" t="s">
        <v>102</v>
      </c>
      <c r="V532" t="s">
        <v>68</v>
      </c>
      <c r="W532">
        <v>4613</v>
      </c>
      <c r="X532" s="1">
        <v>40996</v>
      </c>
      <c r="Y532" t="s">
        <v>34</v>
      </c>
      <c r="Z532" t="e" vm="38">
        <v>#VALUE!</v>
      </c>
      <c r="AA532">
        <v>46307</v>
      </c>
      <c r="AB532" t="e" cm="1" vm="2">
        <f t="array" ref="AB532">_FV(Table1[[#This Row],[State]],"Country/region",TRUE)</f>
        <v>#VALUE!</v>
      </c>
    </row>
    <row r="533" spans="1:28" x14ac:dyDescent="0.35">
      <c r="A533" t="s">
        <v>793</v>
      </c>
      <c r="C533" t="s">
        <v>794</v>
      </c>
      <c r="D533" t="s">
        <v>46</v>
      </c>
      <c r="E533">
        <f>YEAR(Table1[[#This Row],[Order Date]])</f>
        <v>2012</v>
      </c>
      <c r="F533">
        <v>1</v>
      </c>
      <c r="G533">
        <f>MONTH(Table1[[#This Row],[Order Date]])</f>
        <v>3</v>
      </c>
      <c r="H533" s="1">
        <v>40995</v>
      </c>
      <c r="I533">
        <v>39750</v>
      </c>
      <c r="J533" t="s">
        <v>28</v>
      </c>
      <c r="K533">
        <v>7</v>
      </c>
      <c r="L533">
        <v>17.98</v>
      </c>
      <c r="M533" s="2">
        <v>0.01</v>
      </c>
      <c r="N533">
        <v>140.59</v>
      </c>
      <c r="O533">
        <v>8.51</v>
      </c>
      <c r="P533">
        <v>-35.878799999999998</v>
      </c>
      <c r="Q533" s="2">
        <v>0.4</v>
      </c>
      <c r="R533" t="s">
        <v>96</v>
      </c>
      <c r="S533" t="s">
        <v>80</v>
      </c>
      <c r="T533" t="s">
        <v>1121</v>
      </c>
      <c r="U533" t="s">
        <v>98</v>
      </c>
      <c r="V533" t="s">
        <v>52</v>
      </c>
      <c r="W533">
        <v>5612</v>
      </c>
      <c r="X533" s="1">
        <v>40996</v>
      </c>
      <c r="Y533" t="s">
        <v>34</v>
      </c>
      <c r="Z533" t="e" vm="8">
        <v>#VALUE!</v>
      </c>
      <c r="AA533">
        <v>97526</v>
      </c>
      <c r="AB533" t="e" cm="1" vm="2">
        <f t="array" ref="AB533">_FV(Table1[[#This Row],[State]],"Country/region",TRUE)</f>
        <v>#VALUE!</v>
      </c>
    </row>
    <row r="534" spans="1:28" x14ac:dyDescent="0.35">
      <c r="A534" t="s">
        <v>1117</v>
      </c>
      <c r="C534" t="s">
        <v>1118</v>
      </c>
      <c r="D534" t="s">
        <v>38</v>
      </c>
      <c r="E534">
        <f>YEAR(Table1[[#This Row],[Order Date]])</f>
        <v>2012</v>
      </c>
      <c r="F534">
        <v>1</v>
      </c>
      <c r="G534">
        <f>MONTH(Table1[[#This Row],[Order Date]])</f>
        <v>3</v>
      </c>
      <c r="H534" s="1">
        <v>40995</v>
      </c>
      <c r="I534">
        <v>22562</v>
      </c>
      <c r="J534" t="s">
        <v>131</v>
      </c>
      <c r="K534">
        <v>31</v>
      </c>
      <c r="L534">
        <v>55.98</v>
      </c>
      <c r="M534" s="2">
        <v>0.1</v>
      </c>
      <c r="N534">
        <v>1685.05</v>
      </c>
      <c r="O534">
        <v>13.88</v>
      </c>
      <c r="P534">
        <v>518.07000000000005</v>
      </c>
      <c r="Q534" s="2">
        <v>0.36</v>
      </c>
      <c r="R534" t="s">
        <v>29</v>
      </c>
      <c r="S534" t="s">
        <v>30</v>
      </c>
      <c r="T534" t="s">
        <v>1122</v>
      </c>
      <c r="U534" t="s">
        <v>61</v>
      </c>
      <c r="V534" t="s">
        <v>33</v>
      </c>
      <c r="W534">
        <v>3146</v>
      </c>
      <c r="X534" s="1">
        <v>40997</v>
      </c>
      <c r="Y534" t="s">
        <v>34</v>
      </c>
      <c r="Z534" t="e" vm="15">
        <v>#VALUE!</v>
      </c>
      <c r="AA534">
        <v>11542</v>
      </c>
      <c r="AB534" t="e" cm="1" vm="2">
        <f t="array" ref="AB534">_FV(Table1[[#This Row],[State]],"Country/region",TRUE)</f>
        <v>#VALUE!</v>
      </c>
    </row>
    <row r="535" spans="1:28" x14ac:dyDescent="0.35">
      <c r="A535" t="s">
        <v>478</v>
      </c>
      <c r="C535" t="s">
        <v>621</v>
      </c>
      <c r="D535" t="s">
        <v>27</v>
      </c>
      <c r="E535">
        <f>YEAR(Table1[[#This Row],[Order Date]])</f>
        <v>2012</v>
      </c>
      <c r="F535">
        <v>1</v>
      </c>
      <c r="G535">
        <f>MONTH(Table1[[#This Row],[Order Date]])</f>
        <v>3</v>
      </c>
      <c r="H535" s="1">
        <v>40995</v>
      </c>
      <c r="I535">
        <v>50816</v>
      </c>
      <c r="J535" t="s">
        <v>28</v>
      </c>
      <c r="K535">
        <v>25</v>
      </c>
      <c r="L535">
        <v>11.97</v>
      </c>
      <c r="M535" s="2">
        <v>7.0000000000000007E-2</v>
      </c>
      <c r="N535">
        <v>286.07</v>
      </c>
      <c r="O535">
        <v>4.9800000000000004</v>
      </c>
      <c r="P535">
        <v>-35.94</v>
      </c>
      <c r="Q535" s="2">
        <v>0.57999999999999996</v>
      </c>
      <c r="R535" t="s">
        <v>29</v>
      </c>
      <c r="S535" t="s">
        <v>30</v>
      </c>
      <c r="T535" t="s">
        <v>1123</v>
      </c>
      <c r="U535" t="s">
        <v>214</v>
      </c>
      <c r="V535" t="s">
        <v>68</v>
      </c>
      <c r="W535">
        <v>7120</v>
      </c>
      <c r="X535" s="1">
        <v>40997</v>
      </c>
      <c r="Y535" t="s">
        <v>34</v>
      </c>
      <c r="Z535" t="e" vm="12">
        <v>#VALUE!</v>
      </c>
      <c r="AA535">
        <v>50208</v>
      </c>
      <c r="AB535" t="e" cm="1" vm="2">
        <f t="array" ref="AB535">_FV(Table1[[#This Row],[State]],"Country/region",TRUE)</f>
        <v>#VALUE!</v>
      </c>
    </row>
    <row r="536" spans="1:28" x14ac:dyDescent="0.35">
      <c r="A536" t="s">
        <v>478</v>
      </c>
      <c r="C536" t="s">
        <v>621</v>
      </c>
      <c r="D536" t="s">
        <v>27</v>
      </c>
      <c r="E536">
        <f>YEAR(Table1[[#This Row],[Order Date]])</f>
        <v>2012</v>
      </c>
      <c r="F536">
        <v>1</v>
      </c>
      <c r="G536">
        <f>MONTH(Table1[[#This Row],[Order Date]])</f>
        <v>3</v>
      </c>
      <c r="H536" s="1">
        <v>40995</v>
      </c>
      <c r="I536">
        <v>50816</v>
      </c>
      <c r="J536" t="s">
        <v>28</v>
      </c>
      <c r="K536">
        <v>26</v>
      </c>
      <c r="L536">
        <v>28.53</v>
      </c>
      <c r="M536" s="2">
        <v>0.03</v>
      </c>
      <c r="N536">
        <v>733.92</v>
      </c>
      <c r="O536">
        <v>1.49</v>
      </c>
      <c r="P536">
        <v>302.80399999999997</v>
      </c>
      <c r="Q536" s="2">
        <v>0.38</v>
      </c>
      <c r="R536" t="s">
        <v>29</v>
      </c>
      <c r="S536" t="s">
        <v>30</v>
      </c>
      <c r="T536" t="s">
        <v>1124</v>
      </c>
      <c r="U536" t="s">
        <v>67</v>
      </c>
      <c r="V536" t="s">
        <v>68</v>
      </c>
      <c r="W536">
        <v>7121</v>
      </c>
      <c r="X536" s="1">
        <v>40997</v>
      </c>
      <c r="Y536" t="s">
        <v>34</v>
      </c>
      <c r="Z536" t="e" vm="12">
        <v>#VALUE!</v>
      </c>
      <c r="AA536">
        <v>50208</v>
      </c>
      <c r="AB536" t="e" cm="1" vm="2">
        <f t="array" ref="AB536">_FV(Table1[[#This Row],[State]],"Country/region",TRUE)</f>
        <v>#VALUE!</v>
      </c>
    </row>
    <row r="537" spans="1:28" x14ac:dyDescent="0.35">
      <c r="A537" t="s">
        <v>1117</v>
      </c>
      <c r="C537" t="s">
        <v>1118</v>
      </c>
      <c r="D537" t="s">
        <v>38</v>
      </c>
      <c r="E537">
        <f>YEAR(Table1[[#This Row],[Order Date]])</f>
        <v>2012</v>
      </c>
      <c r="F537">
        <v>1</v>
      </c>
      <c r="G537">
        <f>MONTH(Table1[[#This Row],[Order Date]])</f>
        <v>3</v>
      </c>
      <c r="H537" s="1">
        <v>40995</v>
      </c>
      <c r="I537">
        <v>22562</v>
      </c>
      <c r="J537" t="s">
        <v>131</v>
      </c>
      <c r="K537">
        <v>46</v>
      </c>
      <c r="L537">
        <v>213.45</v>
      </c>
      <c r="M537" s="2">
        <v>0.08</v>
      </c>
      <c r="N537">
        <v>9304.2000000000007</v>
      </c>
      <c r="O537">
        <v>14.7</v>
      </c>
      <c r="P537">
        <v>1981.17</v>
      </c>
      <c r="Q537" s="2">
        <v>0.59</v>
      </c>
      <c r="R537" t="s">
        <v>96</v>
      </c>
      <c r="S537" t="s">
        <v>49</v>
      </c>
      <c r="T537" t="s">
        <v>97</v>
      </c>
      <c r="U537" t="s">
        <v>98</v>
      </c>
      <c r="V537" t="s">
        <v>33</v>
      </c>
      <c r="W537">
        <v>3145</v>
      </c>
      <c r="X537" s="1">
        <v>40997</v>
      </c>
      <c r="Y537" t="s">
        <v>53</v>
      </c>
      <c r="Z537" t="e" vm="15">
        <v>#VALUE!</v>
      </c>
      <c r="AA537">
        <v>11542</v>
      </c>
      <c r="AB537" t="e" cm="1" vm="2">
        <f t="array" ref="AB537">_FV(Table1[[#This Row],[State]],"Country/region",TRUE)</f>
        <v>#VALUE!</v>
      </c>
    </row>
    <row r="538" spans="1:28" x14ac:dyDescent="0.35">
      <c r="A538" t="s">
        <v>478</v>
      </c>
      <c r="C538" t="s">
        <v>621</v>
      </c>
      <c r="D538" t="s">
        <v>27</v>
      </c>
      <c r="E538">
        <f>YEAR(Table1[[#This Row],[Order Date]])</f>
        <v>2012</v>
      </c>
      <c r="F538">
        <v>1</v>
      </c>
      <c r="G538">
        <f>MONTH(Table1[[#This Row],[Order Date]])</f>
        <v>3</v>
      </c>
      <c r="H538" s="1">
        <v>40995</v>
      </c>
      <c r="I538">
        <v>50816</v>
      </c>
      <c r="J538" t="s">
        <v>28</v>
      </c>
      <c r="K538">
        <v>6</v>
      </c>
      <c r="L538">
        <v>15.28</v>
      </c>
      <c r="M538" s="2">
        <v>0.01</v>
      </c>
      <c r="N538">
        <v>99.11</v>
      </c>
      <c r="O538">
        <v>1.99</v>
      </c>
      <c r="P538">
        <v>-12.46</v>
      </c>
      <c r="Q538" s="2">
        <v>0.42</v>
      </c>
      <c r="R538" t="s">
        <v>96</v>
      </c>
      <c r="S538" t="s">
        <v>139</v>
      </c>
      <c r="T538" t="s">
        <v>1125</v>
      </c>
      <c r="U538" t="s">
        <v>102</v>
      </c>
      <c r="V538" t="s">
        <v>68</v>
      </c>
      <c r="W538">
        <v>7122</v>
      </c>
      <c r="X538" s="1">
        <v>40997</v>
      </c>
      <c r="Y538" t="s">
        <v>34</v>
      </c>
      <c r="Z538" t="e" vm="12">
        <v>#VALUE!</v>
      </c>
      <c r="AA538">
        <v>50208</v>
      </c>
      <c r="AB538" t="e" cm="1" vm="2">
        <f t="array" ref="AB538">_FV(Table1[[#This Row],[State]],"Country/region",TRUE)</f>
        <v>#VALUE!</v>
      </c>
    </row>
    <row r="539" spans="1:28" x14ac:dyDescent="0.35">
      <c r="A539" t="s">
        <v>1126</v>
      </c>
      <c r="C539" t="s">
        <v>1127</v>
      </c>
      <c r="D539" t="s">
        <v>46</v>
      </c>
      <c r="E539">
        <f>YEAR(Table1[[#This Row],[Order Date]])</f>
        <v>2012</v>
      </c>
      <c r="F539">
        <v>1</v>
      </c>
      <c r="G539">
        <f>MONTH(Table1[[#This Row],[Order Date]])</f>
        <v>3</v>
      </c>
      <c r="H539" s="1">
        <v>40995</v>
      </c>
      <c r="I539">
        <v>33319</v>
      </c>
      <c r="J539" t="s">
        <v>39</v>
      </c>
      <c r="K539">
        <v>11</v>
      </c>
      <c r="L539">
        <v>150.88999999999999</v>
      </c>
      <c r="M539" s="2">
        <v>0.01</v>
      </c>
      <c r="N539">
        <v>1736.26</v>
      </c>
      <c r="O539">
        <v>60.2</v>
      </c>
      <c r="P539">
        <v>-505.76</v>
      </c>
      <c r="Q539" s="2">
        <v>0.77</v>
      </c>
      <c r="R539" t="s">
        <v>48</v>
      </c>
      <c r="S539" t="s">
        <v>49</v>
      </c>
      <c r="T539" t="s">
        <v>1128</v>
      </c>
      <c r="U539" t="s">
        <v>51</v>
      </c>
      <c r="V539" t="s">
        <v>33</v>
      </c>
      <c r="W539">
        <v>4685</v>
      </c>
      <c r="X539" s="1">
        <v>40998</v>
      </c>
      <c r="Y539" t="s">
        <v>53</v>
      </c>
      <c r="Z539" t="e" vm="1">
        <v>#VALUE!</v>
      </c>
      <c r="AA539">
        <v>18018</v>
      </c>
      <c r="AB539" t="e" cm="1" vm="2">
        <f t="array" ref="AB539">_FV(Table1[[#This Row],[State]],"Country/region",TRUE)</f>
        <v>#VALUE!</v>
      </c>
    </row>
    <row r="540" spans="1:28" x14ac:dyDescent="0.35">
      <c r="A540" t="s">
        <v>758</v>
      </c>
      <c r="C540" t="s">
        <v>1129</v>
      </c>
      <c r="D540" t="s">
        <v>46</v>
      </c>
      <c r="E540">
        <f>YEAR(Table1[[#This Row],[Order Date]])</f>
        <v>2012</v>
      </c>
      <c r="F540">
        <v>1</v>
      </c>
      <c r="G540">
        <f>MONTH(Table1[[#This Row],[Order Date]])</f>
        <v>3</v>
      </c>
      <c r="H540" s="1">
        <v>40995</v>
      </c>
      <c r="I540">
        <v>28354</v>
      </c>
      <c r="J540" t="s">
        <v>47</v>
      </c>
      <c r="K540">
        <v>34</v>
      </c>
      <c r="L540">
        <v>15.98</v>
      </c>
      <c r="M540" s="2">
        <v>0.1</v>
      </c>
      <c r="N540">
        <v>507.66</v>
      </c>
      <c r="O540">
        <v>4</v>
      </c>
      <c r="P540">
        <v>106.71</v>
      </c>
      <c r="Q540" s="2">
        <v>0.37</v>
      </c>
      <c r="R540" t="s">
        <v>96</v>
      </c>
      <c r="S540" t="s">
        <v>30</v>
      </c>
      <c r="T540" t="s">
        <v>1062</v>
      </c>
      <c r="U540" t="s">
        <v>102</v>
      </c>
      <c r="V540" t="s">
        <v>52</v>
      </c>
      <c r="W540">
        <v>3970</v>
      </c>
      <c r="X540" s="1">
        <v>41000</v>
      </c>
      <c r="Y540" t="s">
        <v>34</v>
      </c>
      <c r="Z540" t="e" vm="4">
        <v>#VALUE!</v>
      </c>
      <c r="AA540">
        <v>92374</v>
      </c>
      <c r="AB540" t="e" cm="1" vm="2">
        <f t="array" ref="AB540">_FV(Table1[[#This Row],[State]],"Country/region",TRUE)</f>
        <v>#VALUE!</v>
      </c>
    </row>
    <row r="541" spans="1:28" x14ac:dyDescent="0.35">
      <c r="A541" t="s">
        <v>1130</v>
      </c>
      <c r="C541" t="s">
        <v>1045</v>
      </c>
      <c r="D541" t="s">
        <v>38</v>
      </c>
      <c r="E541">
        <f>YEAR(Table1[[#This Row],[Order Date]])</f>
        <v>2012</v>
      </c>
      <c r="F541">
        <v>1</v>
      </c>
      <c r="G541">
        <f>MONTH(Table1[[#This Row],[Order Date]])</f>
        <v>3</v>
      </c>
      <c r="H541" s="1">
        <v>40996</v>
      </c>
      <c r="I541">
        <v>52576</v>
      </c>
      <c r="J541" t="s">
        <v>47</v>
      </c>
      <c r="K541">
        <v>10</v>
      </c>
      <c r="L541">
        <v>90.97</v>
      </c>
      <c r="M541" s="2">
        <v>0.03</v>
      </c>
      <c r="N541">
        <v>958.18</v>
      </c>
      <c r="O541">
        <v>14</v>
      </c>
      <c r="P541">
        <v>126.81</v>
      </c>
      <c r="Q541" s="2">
        <v>0.36</v>
      </c>
      <c r="R541" t="s">
        <v>96</v>
      </c>
      <c r="S541" t="s">
        <v>49</v>
      </c>
      <c r="T541" t="s">
        <v>867</v>
      </c>
      <c r="U541" t="s">
        <v>98</v>
      </c>
      <c r="V541" t="s">
        <v>76</v>
      </c>
      <c r="W541">
        <v>7373</v>
      </c>
      <c r="X541" s="1">
        <v>40996</v>
      </c>
      <c r="Y541" t="s">
        <v>53</v>
      </c>
      <c r="Z541" t="e" vm="6">
        <v>#VALUE!</v>
      </c>
      <c r="AA541">
        <v>36701</v>
      </c>
      <c r="AB541" t="e" cm="1" vm="2">
        <f t="array" ref="AB541">_FV(Table1[[#This Row],[State]],"Country/region",TRUE)</f>
        <v>#VALUE!</v>
      </c>
    </row>
    <row r="542" spans="1:28" x14ac:dyDescent="0.35">
      <c r="A542" t="s">
        <v>1131</v>
      </c>
      <c r="C542" t="s">
        <v>1132</v>
      </c>
      <c r="D542" t="s">
        <v>57</v>
      </c>
      <c r="E542">
        <f>YEAR(Table1[[#This Row],[Order Date]])</f>
        <v>2012</v>
      </c>
      <c r="F542">
        <v>1</v>
      </c>
      <c r="G542">
        <f>MONTH(Table1[[#This Row],[Order Date]])</f>
        <v>3</v>
      </c>
      <c r="H542" s="1">
        <v>40996</v>
      </c>
      <c r="I542">
        <v>48357</v>
      </c>
      <c r="J542" t="s">
        <v>39</v>
      </c>
      <c r="K542">
        <v>16</v>
      </c>
      <c r="L542">
        <v>150.97999999999999</v>
      </c>
      <c r="M542" s="2">
        <v>0.04</v>
      </c>
      <c r="N542">
        <v>2365.4299999999998</v>
      </c>
      <c r="O542">
        <v>13.99</v>
      </c>
      <c r="P542">
        <v>619.71</v>
      </c>
      <c r="Q542" s="2">
        <v>0.38</v>
      </c>
      <c r="R542" t="s">
        <v>96</v>
      </c>
      <c r="S542" t="s">
        <v>80</v>
      </c>
      <c r="T542" t="s">
        <v>509</v>
      </c>
      <c r="U542" t="s">
        <v>98</v>
      </c>
      <c r="V542" t="s">
        <v>68</v>
      </c>
      <c r="W542">
        <v>6789</v>
      </c>
      <c r="X542" s="1">
        <v>40996</v>
      </c>
      <c r="Y542" t="s">
        <v>34</v>
      </c>
      <c r="Z542" t="e" vm="11">
        <v>#VALUE!</v>
      </c>
      <c r="AA542">
        <v>76086</v>
      </c>
      <c r="AB542" t="e" cm="1" vm="2">
        <f t="array" ref="AB542">_FV(Table1[[#This Row],[State]],"Country/region",TRUE)</f>
        <v>#VALUE!</v>
      </c>
    </row>
    <row r="543" spans="1:28" x14ac:dyDescent="0.35">
      <c r="A543" t="s">
        <v>1133</v>
      </c>
      <c r="C543" t="s">
        <v>1134</v>
      </c>
      <c r="D543" t="s">
        <v>46</v>
      </c>
      <c r="E543">
        <f>YEAR(Table1[[#This Row],[Order Date]])</f>
        <v>2012</v>
      </c>
      <c r="F543">
        <v>1</v>
      </c>
      <c r="G543">
        <f>MONTH(Table1[[#This Row],[Order Date]])</f>
        <v>3</v>
      </c>
      <c r="H543" s="1">
        <v>40996</v>
      </c>
      <c r="I543">
        <v>2144</v>
      </c>
      <c r="J543" t="s">
        <v>131</v>
      </c>
      <c r="K543">
        <v>40</v>
      </c>
      <c r="L543">
        <v>175.99</v>
      </c>
      <c r="M543" s="2">
        <v>0.08</v>
      </c>
      <c r="N543">
        <v>5945.3675000000003</v>
      </c>
      <c r="O543">
        <v>4.99</v>
      </c>
      <c r="P543">
        <v>1585.4760000000001</v>
      </c>
      <c r="Q543" s="2">
        <v>0.59</v>
      </c>
      <c r="R543" t="s">
        <v>96</v>
      </c>
      <c r="S543" t="s">
        <v>30</v>
      </c>
      <c r="T543">
        <v>5165</v>
      </c>
      <c r="U543" t="s">
        <v>105</v>
      </c>
      <c r="V543" t="s">
        <v>76</v>
      </c>
      <c r="W543">
        <v>306</v>
      </c>
      <c r="X543" s="1">
        <v>40996</v>
      </c>
      <c r="Y543" t="s">
        <v>34</v>
      </c>
      <c r="Z543" t="e" vm="47">
        <v>#VALUE!</v>
      </c>
      <c r="AA543">
        <v>28052</v>
      </c>
      <c r="AB543" t="e" cm="1" vm="2">
        <f t="array" ref="AB543">_FV(Table1[[#This Row],[State]],"Country/region",TRUE)</f>
        <v>#VALUE!</v>
      </c>
    </row>
    <row r="544" spans="1:28" x14ac:dyDescent="0.35">
      <c r="A544" t="s">
        <v>1135</v>
      </c>
      <c r="C544" t="s">
        <v>636</v>
      </c>
      <c r="D544" t="s">
        <v>27</v>
      </c>
      <c r="E544">
        <f>YEAR(Table1[[#This Row],[Order Date]])</f>
        <v>2012</v>
      </c>
      <c r="F544">
        <v>1</v>
      </c>
      <c r="G544">
        <f>MONTH(Table1[[#This Row],[Order Date]])</f>
        <v>3</v>
      </c>
      <c r="H544" s="1">
        <v>40996</v>
      </c>
      <c r="I544">
        <v>58116</v>
      </c>
      <c r="J544" t="s">
        <v>58</v>
      </c>
      <c r="K544">
        <v>6</v>
      </c>
      <c r="L544">
        <v>25.98</v>
      </c>
      <c r="M544" s="2">
        <v>0.01</v>
      </c>
      <c r="N544">
        <v>171.77</v>
      </c>
      <c r="O544">
        <v>14.36</v>
      </c>
      <c r="P544">
        <v>-59.88</v>
      </c>
      <c r="Q544" s="2">
        <v>0.6</v>
      </c>
      <c r="R544" t="s">
        <v>48</v>
      </c>
      <c r="S544" t="s">
        <v>49</v>
      </c>
      <c r="T544" t="s">
        <v>503</v>
      </c>
      <c r="U544" t="s">
        <v>51</v>
      </c>
      <c r="V544" t="s">
        <v>76</v>
      </c>
      <c r="W544">
        <v>8131</v>
      </c>
      <c r="X544" s="1">
        <v>40997</v>
      </c>
      <c r="Y544" t="s">
        <v>53</v>
      </c>
      <c r="Z544" t="e" vm="44">
        <v>#VALUE!</v>
      </c>
      <c r="AA544">
        <v>30084</v>
      </c>
      <c r="AB544" t="e" cm="1" vm="2">
        <f t="array" ref="AB544">_FV(Table1[[#This Row],[State]],"Country/region",TRUE)</f>
        <v>#VALUE!</v>
      </c>
    </row>
    <row r="545" spans="1:28" x14ac:dyDescent="0.35">
      <c r="A545" t="s">
        <v>1136</v>
      </c>
      <c r="C545" t="s">
        <v>1137</v>
      </c>
      <c r="D545" t="s">
        <v>46</v>
      </c>
      <c r="E545">
        <f>YEAR(Table1[[#This Row],[Order Date]])</f>
        <v>2012</v>
      </c>
      <c r="F545">
        <v>1</v>
      </c>
      <c r="G545">
        <f>MONTH(Table1[[#This Row],[Order Date]])</f>
        <v>3</v>
      </c>
      <c r="H545" s="1">
        <v>40996</v>
      </c>
      <c r="I545">
        <v>9478</v>
      </c>
      <c r="J545" t="s">
        <v>28</v>
      </c>
      <c r="K545">
        <v>48</v>
      </c>
      <c r="L545">
        <v>10.4</v>
      </c>
      <c r="M545" s="2">
        <v>0.04</v>
      </c>
      <c r="N545">
        <v>522.97</v>
      </c>
      <c r="O545">
        <v>5.4</v>
      </c>
      <c r="P545">
        <v>29.98</v>
      </c>
      <c r="Q545" s="2">
        <v>0.51</v>
      </c>
      <c r="R545" t="s">
        <v>48</v>
      </c>
      <c r="S545" t="s">
        <v>139</v>
      </c>
      <c r="T545" t="s">
        <v>1138</v>
      </c>
      <c r="U545" t="s">
        <v>82</v>
      </c>
      <c r="V545" t="s">
        <v>68</v>
      </c>
      <c r="W545">
        <v>1294</v>
      </c>
      <c r="X545" s="1">
        <v>40997</v>
      </c>
      <c r="Y545" t="s">
        <v>34</v>
      </c>
      <c r="Z545" t="e" vm="36">
        <v>#VALUE!</v>
      </c>
      <c r="AA545">
        <v>57701</v>
      </c>
      <c r="AB545" t="e" cm="1" vm="2">
        <f t="array" ref="AB545">_FV(Table1[[#This Row],[State]],"Country/region",TRUE)</f>
        <v>#VALUE!</v>
      </c>
    </row>
    <row r="546" spans="1:28" x14ac:dyDescent="0.35">
      <c r="A546" t="s">
        <v>1139</v>
      </c>
      <c r="C546" t="s">
        <v>1140</v>
      </c>
      <c r="D546" t="s">
        <v>27</v>
      </c>
      <c r="E546">
        <f>YEAR(Table1[[#This Row],[Order Date]])</f>
        <v>2012</v>
      </c>
      <c r="F546">
        <v>1</v>
      </c>
      <c r="G546">
        <f>MONTH(Table1[[#This Row],[Order Date]])</f>
        <v>3</v>
      </c>
      <c r="H546" s="1">
        <v>40996</v>
      </c>
      <c r="I546">
        <v>4516</v>
      </c>
      <c r="J546" t="s">
        <v>131</v>
      </c>
      <c r="K546">
        <v>42</v>
      </c>
      <c r="L546">
        <v>6.68</v>
      </c>
      <c r="M546" s="2">
        <v>0.05</v>
      </c>
      <c r="N546">
        <v>294.77999999999997</v>
      </c>
      <c r="O546">
        <v>6.93</v>
      </c>
      <c r="P546">
        <v>-113.45</v>
      </c>
      <c r="Q546" s="2">
        <v>0.37</v>
      </c>
      <c r="R546" t="s">
        <v>29</v>
      </c>
      <c r="S546" t="s">
        <v>30</v>
      </c>
      <c r="T546" t="s">
        <v>611</v>
      </c>
      <c r="U546" t="s">
        <v>61</v>
      </c>
      <c r="V546" t="s">
        <v>76</v>
      </c>
      <c r="W546">
        <v>642</v>
      </c>
      <c r="X546" s="1">
        <v>40997</v>
      </c>
      <c r="Y546" t="s">
        <v>34</v>
      </c>
      <c r="Z546" t="e" vm="14">
        <v>#VALUE!</v>
      </c>
      <c r="AA546">
        <v>33160</v>
      </c>
      <c r="AB546" t="e" cm="1" vm="2">
        <f t="array" ref="AB546">_FV(Table1[[#This Row],[State]],"Country/region",TRUE)</f>
        <v>#VALUE!</v>
      </c>
    </row>
    <row r="547" spans="1:28" x14ac:dyDescent="0.35">
      <c r="A547" t="s">
        <v>1136</v>
      </c>
      <c r="C547" t="s">
        <v>1137</v>
      </c>
      <c r="D547" t="s">
        <v>46</v>
      </c>
      <c r="E547">
        <f>YEAR(Table1[[#This Row],[Order Date]])</f>
        <v>2012</v>
      </c>
      <c r="F547">
        <v>1</v>
      </c>
      <c r="G547">
        <f>MONTH(Table1[[#This Row],[Order Date]])</f>
        <v>3</v>
      </c>
      <c r="H547" s="1">
        <v>40996</v>
      </c>
      <c r="I547">
        <v>9478</v>
      </c>
      <c r="J547" t="s">
        <v>28</v>
      </c>
      <c r="K547">
        <v>48</v>
      </c>
      <c r="L547">
        <v>4.28</v>
      </c>
      <c r="M547" s="2">
        <v>0.08</v>
      </c>
      <c r="N547">
        <v>199.46</v>
      </c>
      <c r="O547">
        <v>4.79</v>
      </c>
      <c r="P547">
        <v>-121.2</v>
      </c>
      <c r="Q547" s="2">
        <v>0.4</v>
      </c>
      <c r="R547" t="s">
        <v>29</v>
      </c>
      <c r="S547" t="s">
        <v>30</v>
      </c>
      <c r="T547" t="s">
        <v>1141</v>
      </c>
      <c r="U547" t="s">
        <v>61</v>
      </c>
      <c r="V547" t="s">
        <v>68</v>
      </c>
      <c r="W547">
        <v>1295</v>
      </c>
      <c r="X547" s="1">
        <v>40998</v>
      </c>
      <c r="Y547" t="s">
        <v>34</v>
      </c>
      <c r="Z547" t="e" vm="36">
        <v>#VALUE!</v>
      </c>
      <c r="AA547">
        <v>57701</v>
      </c>
      <c r="AB547" t="e" cm="1" vm="2">
        <f t="array" ref="AB547">_FV(Table1[[#This Row],[State]],"Country/region",TRUE)</f>
        <v>#VALUE!</v>
      </c>
    </row>
    <row r="548" spans="1:28" x14ac:dyDescent="0.35">
      <c r="A548" t="s">
        <v>1142</v>
      </c>
      <c r="C548" t="s">
        <v>1143</v>
      </c>
      <c r="D548" t="s">
        <v>27</v>
      </c>
      <c r="E548">
        <f>YEAR(Table1[[#This Row],[Order Date]])</f>
        <v>2012</v>
      </c>
      <c r="F548">
        <v>1</v>
      </c>
      <c r="G548">
        <f>MONTH(Table1[[#This Row],[Order Date]])</f>
        <v>3</v>
      </c>
      <c r="H548" s="1">
        <v>40997</v>
      </c>
      <c r="I548">
        <v>16229</v>
      </c>
      <c r="J548" t="s">
        <v>28</v>
      </c>
      <c r="K548">
        <v>27</v>
      </c>
      <c r="L548">
        <v>40.98</v>
      </c>
      <c r="M548" s="2">
        <v>0.04</v>
      </c>
      <c r="N548">
        <v>1068.7</v>
      </c>
      <c r="O548">
        <v>6.5</v>
      </c>
      <c r="P548">
        <v>-89.5</v>
      </c>
      <c r="Q548" s="2">
        <v>0.74</v>
      </c>
      <c r="R548" t="s">
        <v>96</v>
      </c>
      <c r="S548" t="s">
        <v>30</v>
      </c>
      <c r="T548" t="s">
        <v>304</v>
      </c>
      <c r="U548" t="s">
        <v>102</v>
      </c>
      <c r="V548" t="s">
        <v>52</v>
      </c>
      <c r="W548">
        <v>2254</v>
      </c>
      <c r="X548" s="1">
        <v>40998</v>
      </c>
      <c r="Y548" t="s">
        <v>34</v>
      </c>
      <c r="Z548" t="e" vm="4">
        <v>#VALUE!</v>
      </c>
      <c r="AA548">
        <v>92307</v>
      </c>
      <c r="AB548" t="e" cm="1" vm="2">
        <f t="array" ref="AB548">_FV(Table1[[#This Row],[State]],"Country/region",TRUE)</f>
        <v>#VALUE!</v>
      </c>
    </row>
    <row r="549" spans="1:28" x14ac:dyDescent="0.35">
      <c r="A549" t="s">
        <v>1144</v>
      </c>
      <c r="C549" t="s">
        <v>669</v>
      </c>
      <c r="D549" t="s">
        <v>46</v>
      </c>
      <c r="E549">
        <f>YEAR(Table1[[#This Row],[Order Date]])</f>
        <v>2012</v>
      </c>
      <c r="F549">
        <v>1</v>
      </c>
      <c r="G549">
        <f>MONTH(Table1[[#This Row],[Order Date]])</f>
        <v>3</v>
      </c>
      <c r="H549" s="1">
        <v>40997</v>
      </c>
      <c r="I549">
        <v>49125</v>
      </c>
      <c r="J549" t="s">
        <v>39</v>
      </c>
      <c r="K549">
        <v>29</v>
      </c>
      <c r="L549">
        <v>5.78</v>
      </c>
      <c r="M549" s="2">
        <v>0.05</v>
      </c>
      <c r="N549">
        <v>177.41</v>
      </c>
      <c r="O549">
        <v>7.64</v>
      </c>
      <c r="P549">
        <v>-116.05</v>
      </c>
      <c r="Q549" s="2">
        <v>0.36</v>
      </c>
      <c r="R549" t="s">
        <v>29</v>
      </c>
      <c r="S549" t="s">
        <v>30</v>
      </c>
      <c r="T549" t="s">
        <v>1145</v>
      </c>
      <c r="U549" t="s">
        <v>61</v>
      </c>
      <c r="V549" t="s">
        <v>68</v>
      </c>
      <c r="W549">
        <v>6891</v>
      </c>
      <c r="X549" s="1">
        <v>40999</v>
      </c>
      <c r="Y549" t="s">
        <v>42</v>
      </c>
      <c r="Z549" t="e" vm="11">
        <v>#VALUE!</v>
      </c>
      <c r="AA549">
        <v>75234</v>
      </c>
      <c r="AB549" t="e" cm="1" vm="2">
        <f t="array" ref="AB549">_FV(Table1[[#This Row],[State]],"Country/region",TRUE)</f>
        <v>#VALUE!</v>
      </c>
    </row>
    <row r="550" spans="1:28" x14ac:dyDescent="0.35">
      <c r="A550" t="s">
        <v>935</v>
      </c>
      <c r="C550" t="s">
        <v>1146</v>
      </c>
      <c r="D550" t="s">
        <v>27</v>
      </c>
      <c r="E550">
        <f>YEAR(Table1[[#This Row],[Order Date]])</f>
        <v>2012</v>
      </c>
      <c r="F550">
        <v>1</v>
      </c>
      <c r="G550">
        <f>MONTH(Table1[[#This Row],[Order Date]])</f>
        <v>3</v>
      </c>
      <c r="H550" s="1">
        <v>40997</v>
      </c>
      <c r="I550">
        <v>58688</v>
      </c>
      <c r="J550" t="s">
        <v>39</v>
      </c>
      <c r="K550">
        <v>18</v>
      </c>
      <c r="L550">
        <v>11.97</v>
      </c>
      <c r="M550" s="2">
        <v>0.08</v>
      </c>
      <c r="N550">
        <v>215.93</v>
      </c>
      <c r="O550">
        <v>5.81</v>
      </c>
      <c r="P550">
        <v>-41.87</v>
      </c>
      <c r="Q550" s="2">
        <v>0.6</v>
      </c>
      <c r="R550" t="s">
        <v>29</v>
      </c>
      <c r="S550" t="s">
        <v>139</v>
      </c>
      <c r="T550" t="s">
        <v>1070</v>
      </c>
      <c r="U550" t="s">
        <v>88</v>
      </c>
      <c r="V550" t="s">
        <v>68</v>
      </c>
      <c r="W550">
        <v>8208</v>
      </c>
      <c r="X550" s="1">
        <v>40999</v>
      </c>
      <c r="Y550" t="s">
        <v>34</v>
      </c>
      <c r="Z550" t="e" vm="16">
        <v>#VALUE!</v>
      </c>
      <c r="AA550">
        <v>60016</v>
      </c>
      <c r="AB550" t="e" cm="1" vm="2">
        <f t="array" ref="AB550">_FV(Table1[[#This Row],[State]],"Country/region",TRUE)</f>
        <v>#VALUE!</v>
      </c>
    </row>
    <row r="551" spans="1:28" x14ac:dyDescent="0.35">
      <c r="A551" t="s">
        <v>1147</v>
      </c>
      <c r="C551" t="s">
        <v>1143</v>
      </c>
      <c r="D551" t="s">
        <v>27</v>
      </c>
      <c r="E551">
        <f>YEAR(Table1[[#This Row],[Order Date]])</f>
        <v>2012</v>
      </c>
      <c r="F551">
        <v>1</v>
      </c>
      <c r="G551">
        <f>MONTH(Table1[[#This Row],[Order Date]])</f>
        <v>3</v>
      </c>
      <c r="H551" s="1">
        <v>40997</v>
      </c>
      <c r="I551">
        <v>16229</v>
      </c>
      <c r="J551" t="s">
        <v>28</v>
      </c>
      <c r="K551">
        <v>19</v>
      </c>
      <c r="L551">
        <v>35.99</v>
      </c>
      <c r="M551" s="2">
        <v>0.05</v>
      </c>
      <c r="N551">
        <v>568.74350000000004</v>
      </c>
      <c r="O551">
        <v>3.3</v>
      </c>
      <c r="P551">
        <v>143.79300000000001</v>
      </c>
      <c r="Q551" s="2">
        <v>0.39</v>
      </c>
      <c r="R551" t="s">
        <v>96</v>
      </c>
      <c r="S551" t="s">
        <v>139</v>
      </c>
      <c r="T551" t="s">
        <v>925</v>
      </c>
      <c r="U551" t="s">
        <v>105</v>
      </c>
      <c r="V551" t="s">
        <v>33</v>
      </c>
      <c r="W551">
        <v>2255</v>
      </c>
      <c r="X551" s="1">
        <v>40999</v>
      </c>
      <c r="Y551" t="s">
        <v>34</v>
      </c>
      <c r="Z551" t="e" vm="21">
        <v>#VALUE!</v>
      </c>
      <c r="AA551">
        <v>4401</v>
      </c>
      <c r="AB551" t="e" cm="1" vm="2">
        <f t="array" ref="AB551">_FV(Table1[[#This Row],[State]],"Country/region",TRUE)</f>
        <v>#VALUE!</v>
      </c>
    </row>
    <row r="552" spans="1:28" x14ac:dyDescent="0.35">
      <c r="A552" t="s">
        <v>1148</v>
      </c>
      <c r="C552" t="s">
        <v>1149</v>
      </c>
      <c r="D552" t="s">
        <v>38</v>
      </c>
      <c r="E552">
        <f>YEAR(Table1[[#This Row],[Order Date]])</f>
        <v>2012</v>
      </c>
      <c r="F552">
        <v>1</v>
      </c>
      <c r="G552">
        <f>MONTH(Table1[[#This Row],[Order Date]])</f>
        <v>3</v>
      </c>
      <c r="H552" s="1">
        <v>40998</v>
      </c>
      <c r="I552">
        <v>22755</v>
      </c>
      <c r="J552" t="s">
        <v>131</v>
      </c>
      <c r="K552">
        <v>35</v>
      </c>
      <c r="L552">
        <v>4.91</v>
      </c>
      <c r="M552" s="2">
        <v>0</v>
      </c>
      <c r="N552">
        <v>187.84</v>
      </c>
      <c r="O552">
        <v>5.68</v>
      </c>
      <c r="P552">
        <v>-95.047499999999999</v>
      </c>
      <c r="Q552" s="2">
        <v>0.36</v>
      </c>
      <c r="R552" t="s">
        <v>29</v>
      </c>
      <c r="S552" t="s">
        <v>30</v>
      </c>
      <c r="T552" t="s">
        <v>1150</v>
      </c>
      <c r="U552" t="s">
        <v>67</v>
      </c>
      <c r="V552" t="s">
        <v>52</v>
      </c>
      <c r="W552">
        <v>3166</v>
      </c>
      <c r="X552" s="1">
        <v>40999</v>
      </c>
      <c r="Y552" t="s">
        <v>34</v>
      </c>
      <c r="Z552" t="e" vm="32">
        <v>#VALUE!</v>
      </c>
      <c r="AA552">
        <v>80906</v>
      </c>
      <c r="AB552" t="e" cm="1" vm="2">
        <f t="array" ref="AB552">_FV(Table1[[#This Row],[State]],"Country/region",TRUE)</f>
        <v>#VALUE!</v>
      </c>
    </row>
    <row r="553" spans="1:28" x14ac:dyDescent="0.35">
      <c r="A553" t="s">
        <v>1033</v>
      </c>
      <c r="C553" t="s">
        <v>1151</v>
      </c>
      <c r="D553" t="s">
        <v>27</v>
      </c>
      <c r="E553">
        <f>YEAR(Table1[[#This Row],[Order Date]])</f>
        <v>2012</v>
      </c>
      <c r="F553">
        <v>1</v>
      </c>
      <c r="G553">
        <f>MONTH(Table1[[#This Row],[Order Date]])</f>
        <v>3</v>
      </c>
      <c r="H553" s="1">
        <v>40998</v>
      </c>
      <c r="I553">
        <v>10949</v>
      </c>
      <c r="J553" t="s">
        <v>131</v>
      </c>
      <c r="K553">
        <v>46</v>
      </c>
      <c r="L553">
        <v>80.97</v>
      </c>
      <c r="M553" s="2">
        <v>0.1</v>
      </c>
      <c r="N553">
        <v>3449.26</v>
      </c>
      <c r="O553">
        <v>30.06</v>
      </c>
      <c r="P553">
        <v>252.77</v>
      </c>
      <c r="Q553" s="2">
        <v>0.4</v>
      </c>
      <c r="R553" t="s">
        <v>96</v>
      </c>
      <c r="S553" t="s">
        <v>73</v>
      </c>
      <c r="T553" t="s">
        <v>718</v>
      </c>
      <c r="U553" t="s">
        <v>98</v>
      </c>
      <c r="V553" t="s">
        <v>76</v>
      </c>
      <c r="W553">
        <v>1515</v>
      </c>
      <c r="X553" s="1">
        <v>40999</v>
      </c>
      <c r="Y553" t="s">
        <v>53</v>
      </c>
      <c r="Z553" t="e" vm="44">
        <v>#VALUE!</v>
      </c>
      <c r="AA553">
        <v>30297</v>
      </c>
      <c r="AB553" t="e" cm="1" vm="2">
        <f t="array" ref="AB553">_FV(Table1[[#This Row],[State]],"Country/region",TRUE)</f>
        <v>#VALUE!</v>
      </c>
    </row>
    <row r="554" spans="1:28" x14ac:dyDescent="0.35">
      <c r="A554" t="s">
        <v>1152</v>
      </c>
      <c r="C554" t="s">
        <v>1149</v>
      </c>
      <c r="D554" t="s">
        <v>38</v>
      </c>
      <c r="E554">
        <f>YEAR(Table1[[#This Row],[Order Date]])</f>
        <v>2012</v>
      </c>
      <c r="F554">
        <v>1</v>
      </c>
      <c r="G554">
        <f>MONTH(Table1[[#This Row],[Order Date]])</f>
        <v>3</v>
      </c>
      <c r="H554" s="1">
        <v>40998</v>
      </c>
      <c r="I554">
        <v>22755</v>
      </c>
      <c r="J554" t="s">
        <v>131</v>
      </c>
      <c r="K554">
        <v>45</v>
      </c>
      <c r="L554">
        <v>5.34</v>
      </c>
      <c r="M554" s="2">
        <v>0.04</v>
      </c>
      <c r="N554">
        <v>240.6</v>
      </c>
      <c r="O554">
        <v>2.99</v>
      </c>
      <c r="P554">
        <v>3.4510000000000001</v>
      </c>
      <c r="Q554" s="2">
        <v>0.38</v>
      </c>
      <c r="R554" t="s">
        <v>29</v>
      </c>
      <c r="S554" t="s">
        <v>30</v>
      </c>
      <c r="T554" t="s">
        <v>755</v>
      </c>
      <c r="U554" t="s">
        <v>67</v>
      </c>
      <c r="V554" t="s">
        <v>52</v>
      </c>
      <c r="W554">
        <v>3167</v>
      </c>
      <c r="X554" s="1">
        <v>41000</v>
      </c>
      <c r="Y554" t="s">
        <v>34</v>
      </c>
      <c r="Z554" t="e" vm="32">
        <v>#VALUE!</v>
      </c>
      <c r="AA554">
        <v>80022</v>
      </c>
      <c r="AB554" t="e" cm="1" vm="2">
        <f t="array" ref="AB554">_FV(Table1[[#This Row],[State]],"Country/region",TRUE)</f>
        <v>#VALUE!</v>
      </c>
    </row>
    <row r="555" spans="1:28" x14ac:dyDescent="0.35">
      <c r="A555" t="s">
        <v>1153</v>
      </c>
      <c r="C555" t="s">
        <v>1154</v>
      </c>
      <c r="D555" t="s">
        <v>27</v>
      </c>
      <c r="E555">
        <f>YEAR(Table1[[#This Row],[Order Date]])</f>
        <v>2012</v>
      </c>
      <c r="F555">
        <v>1</v>
      </c>
      <c r="G555">
        <f>MONTH(Table1[[#This Row],[Order Date]])</f>
        <v>3</v>
      </c>
      <c r="H555" s="1">
        <v>40998</v>
      </c>
      <c r="I555">
        <v>37859</v>
      </c>
      <c r="J555" t="s">
        <v>58</v>
      </c>
      <c r="K555">
        <v>2</v>
      </c>
      <c r="L555">
        <v>11.34</v>
      </c>
      <c r="M555" s="2">
        <v>0.01</v>
      </c>
      <c r="N555">
        <v>29.03</v>
      </c>
      <c r="O555">
        <v>5.01</v>
      </c>
      <c r="P555">
        <v>-11.83</v>
      </c>
      <c r="Q555" s="2">
        <v>0.36</v>
      </c>
      <c r="R555" t="s">
        <v>29</v>
      </c>
      <c r="S555" t="s">
        <v>30</v>
      </c>
      <c r="T555" t="s">
        <v>276</v>
      </c>
      <c r="U555" t="s">
        <v>61</v>
      </c>
      <c r="V555" t="s">
        <v>33</v>
      </c>
      <c r="W555">
        <v>5324</v>
      </c>
      <c r="X555" s="1">
        <v>41000</v>
      </c>
      <c r="Y555" t="s">
        <v>34</v>
      </c>
      <c r="Z555" t="e" vm="15">
        <v>#VALUE!</v>
      </c>
      <c r="AA555">
        <v>12306</v>
      </c>
      <c r="AB555" t="e" cm="1" vm="2">
        <f t="array" ref="AB555">_FV(Table1[[#This Row],[State]],"Country/region",TRUE)</f>
        <v>#VALUE!</v>
      </c>
    </row>
    <row r="556" spans="1:28" x14ac:dyDescent="0.35">
      <c r="A556" t="s">
        <v>1152</v>
      </c>
      <c r="C556" t="s">
        <v>1149</v>
      </c>
      <c r="D556" t="s">
        <v>38</v>
      </c>
      <c r="E556">
        <f>YEAR(Table1[[#This Row],[Order Date]])</f>
        <v>2012</v>
      </c>
      <c r="F556">
        <v>1</v>
      </c>
      <c r="G556">
        <f>MONTH(Table1[[#This Row],[Order Date]])</f>
        <v>3</v>
      </c>
      <c r="H556" s="1">
        <v>40998</v>
      </c>
      <c r="I556">
        <v>22755</v>
      </c>
      <c r="J556" t="s">
        <v>131</v>
      </c>
      <c r="K556">
        <v>5</v>
      </c>
      <c r="L556">
        <v>55.99</v>
      </c>
      <c r="M556" s="2">
        <v>0.06</v>
      </c>
      <c r="N556">
        <v>236.87799999999999</v>
      </c>
      <c r="O556">
        <v>5</v>
      </c>
      <c r="P556">
        <v>-275.25299999999999</v>
      </c>
      <c r="Q556" s="2">
        <v>0.8</v>
      </c>
      <c r="R556" t="s">
        <v>96</v>
      </c>
      <c r="S556" t="s">
        <v>139</v>
      </c>
      <c r="T556" t="s">
        <v>1155</v>
      </c>
      <c r="U556" t="s">
        <v>105</v>
      </c>
      <c r="V556" t="s">
        <v>52</v>
      </c>
      <c r="W556">
        <v>3168</v>
      </c>
      <c r="X556" s="1">
        <v>41000</v>
      </c>
      <c r="Y556" t="s">
        <v>34</v>
      </c>
      <c r="Z556" t="e" vm="32">
        <v>#VALUE!</v>
      </c>
      <c r="AA556">
        <v>80022</v>
      </c>
      <c r="AB556" t="e" cm="1" vm="2">
        <f t="array" ref="AB556">_FV(Table1[[#This Row],[State]],"Country/region",TRUE)</f>
        <v>#VALUE!</v>
      </c>
    </row>
    <row r="557" spans="1:28" x14ac:dyDescent="0.35">
      <c r="A557" t="s">
        <v>331</v>
      </c>
      <c r="C557" t="s">
        <v>1156</v>
      </c>
      <c r="D557" t="s">
        <v>57</v>
      </c>
      <c r="E557">
        <f>YEAR(Table1[[#This Row],[Order Date]])</f>
        <v>2012</v>
      </c>
      <c r="F557">
        <v>1</v>
      </c>
      <c r="G557">
        <f>MONTH(Table1[[#This Row],[Order Date]])</f>
        <v>3</v>
      </c>
      <c r="H557" s="1">
        <v>40998</v>
      </c>
      <c r="I557">
        <v>2915</v>
      </c>
      <c r="J557" t="s">
        <v>47</v>
      </c>
      <c r="K557">
        <v>41</v>
      </c>
      <c r="L557">
        <v>5.98</v>
      </c>
      <c r="M557" s="2">
        <v>7.0000000000000007E-2</v>
      </c>
      <c r="N557">
        <v>231.26</v>
      </c>
      <c r="O557">
        <v>0.96</v>
      </c>
      <c r="P557">
        <v>32.83</v>
      </c>
      <c r="Q557" s="2">
        <v>0.6</v>
      </c>
      <c r="R557" t="s">
        <v>29</v>
      </c>
      <c r="S557" t="s">
        <v>59</v>
      </c>
      <c r="T557" t="s">
        <v>770</v>
      </c>
      <c r="U557" t="s">
        <v>88</v>
      </c>
      <c r="V557" t="s">
        <v>52</v>
      </c>
      <c r="W557">
        <v>437</v>
      </c>
      <c r="X557" s="1">
        <v>41002</v>
      </c>
      <c r="Y557" t="s">
        <v>34</v>
      </c>
      <c r="Z557" t="e" vm="33">
        <v>#VALUE!</v>
      </c>
      <c r="AA557">
        <v>83440</v>
      </c>
      <c r="AB557" t="e" cm="1" vm="2">
        <f t="array" ref="AB557">_FV(Table1[[#This Row],[State]],"Country/region",TRUE)</f>
        <v>#VALUE!</v>
      </c>
    </row>
    <row r="558" spans="1:28" x14ac:dyDescent="0.35">
      <c r="A558" t="s">
        <v>1157</v>
      </c>
      <c r="C558" t="s">
        <v>1156</v>
      </c>
      <c r="D558" t="s">
        <v>57</v>
      </c>
      <c r="E558">
        <f>YEAR(Table1[[#This Row],[Order Date]])</f>
        <v>2012</v>
      </c>
      <c r="F558">
        <v>1</v>
      </c>
      <c r="G558">
        <f>MONTH(Table1[[#This Row],[Order Date]])</f>
        <v>3</v>
      </c>
      <c r="H558" s="1">
        <v>40998</v>
      </c>
      <c r="I558">
        <v>2915</v>
      </c>
      <c r="J558" t="s">
        <v>47</v>
      </c>
      <c r="K558">
        <v>23</v>
      </c>
      <c r="L558">
        <v>39.979999999999997</v>
      </c>
      <c r="M558" s="2">
        <v>0.01</v>
      </c>
      <c r="N558">
        <v>987.17</v>
      </c>
      <c r="O558">
        <v>4</v>
      </c>
      <c r="P558">
        <v>51.59</v>
      </c>
      <c r="Q558" s="2">
        <v>0.7</v>
      </c>
      <c r="R558" t="s">
        <v>96</v>
      </c>
      <c r="S558" t="s">
        <v>30</v>
      </c>
      <c r="T558" t="s">
        <v>1158</v>
      </c>
      <c r="U558" t="s">
        <v>102</v>
      </c>
      <c r="V558" t="s">
        <v>52</v>
      </c>
      <c r="W558">
        <v>438</v>
      </c>
      <c r="X558" s="1">
        <v>41003</v>
      </c>
      <c r="Y558" t="s">
        <v>34</v>
      </c>
      <c r="Z558" t="e" vm="33">
        <v>#VALUE!</v>
      </c>
      <c r="AA558">
        <v>83301</v>
      </c>
      <c r="AB558" t="e" cm="1" vm="2">
        <f t="array" ref="AB558">_FV(Table1[[#This Row],[State]],"Country/region",TRUE)</f>
        <v>#VALUE!</v>
      </c>
    </row>
    <row r="559" spans="1:28" x14ac:dyDescent="0.35">
      <c r="A559" t="s">
        <v>1102</v>
      </c>
      <c r="C559" t="s">
        <v>1103</v>
      </c>
      <c r="D559" t="s">
        <v>38</v>
      </c>
      <c r="E559">
        <f>YEAR(Table1[[#This Row],[Order Date]])</f>
        <v>2012</v>
      </c>
      <c r="F559">
        <v>1</v>
      </c>
      <c r="G559">
        <f>MONTH(Table1[[#This Row],[Order Date]])</f>
        <v>3</v>
      </c>
      <c r="H559" s="1">
        <v>40999</v>
      </c>
      <c r="I559">
        <v>48035</v>
      </c>
      <c r="J559" t="s">
        <v>58</v>
      </c>
      <c r="K559">
        <v>8</v>
      </c>
      <c r="L559">
        <v>20.99</v>
      </c>
      <c r="M559" s="2">
        <v>0.09</v>
      </c>
      <c r="N559">
        <v>155.92400000000001</v>
      </c>
      <c r="O559">
        <v>4.8099999999999996</v>
      </c>
      <c r="P559">
        <v>-63.118000000000002</v>
      </c>
      <c r="Q559" s="2">
        <v>0.57999999999999996</v>
      </c>
      <c r="R559" t="s">
        <v>96</v>
      </c>
      <c r="S559" t="s">
        <v>80</v>
      </c>
      <c r="T559" t="s">
        <v>1004</v>
      </c>
      <c r="U559" t="s">
        <v>105</v>
      </c>
      <c r="V559" t="s">
        <v>76</v>
      </c>
      <c r="W559">
        <v>6748</v>
      </c>
      <c r="X559" s="1">
        <v>41000</v>
      </c>
      <c r="Y559" t="s">
        <v>42</v>
      </c>
      <c r="Z559" t="e" vm="47">
        <v>#VALUE!</v>
      </c>
      <c r="AA559">
        <v>28079</v>
      </c>
      <c r="AB559" t="e" cm="1" vm="2">
        <f t="array" ref="AB559">_FV(Table1[[#This Row],[State]],"Country/region",TRUE)</f>
        <v>#VALUE!</v>
      </c>
    </row>
    <row r="560" spans="1:28" x14ac:dyDescent="0.35">
      <c r="A560" t="s">
        <v>453</v>
      </c>
      <c r="C560" t="s">
        <v>454</v>
      </c>
      <c r="D560" t="s">
        <v>57</v>
      </c>
      <c r="E560">
        <f>YEAR(Table1[[#This Row],[Order Date]])</f>
        <v>2012</v>
      </c>
      <c r="F560">
        <v>1</v>
      </c>
      <c r="G560">
        <f>MONTH(Table1[[#This Row],[Order Date]])</f>
        <v>3</v>
      </c>
      <c r="H560" s="1">
        <v>40999</v>
      </c>
      <c r="I560">
        <v>29127</v>
      </c>
      <c r="J560" t="s">
        <v>58</v>
      </c>
      <c r="K560">
        <v>18</v>
      </c>
      <c r="L560">
        <v>1.68</v>
      </c>
      <c r="M560" s="2">
        <v>0.06</v>
      </c>
      <c r="N560">
        <v>31.13</v>
      </c>
      <c r="O560">
        <v>1</v>
      </c>
      <c r="P560">
        <v>-0.81</v>
      </c>
      <c r="Q560" s="2">
        <v>0.35</v>
      </c>
      <c r="R560" t="s">
        <v>29</v>
      </c>
      <c r="S560" t="s">
        <v>59</v>
      </c>
      <c r="T560" t="s">
        <v>301</v>
      </c>
      <c r="U560" t="s">
        <v>88</v>
      </c>
      <c r="V560" t="s">
        <v>76</v>
      </c>
      <c r="W560">
        <v>4086</v>
      </c>
      <c r="X560" s="1">
        <v>41001</v>
      </c>
      <c r="Y560" t="s">
        <v>34</v>
      </c>
      <c r="Z560" t="e" vm="14">
        <v>#VALUE!</v>
      </c>
      <c r="AA560">
        <v>33458</v>
      </c>
      <c r="AB560" t="e" cm="1" vm="2">
        <f t="array" ref="AB560">_FV(Table1[[#This Row],[State]],"Country/region",TRUE)</f>
        <v>#VALUE!</v>
      </c>
    </row>
    <row r="561" spans="1:28" x14ac:dyDescent="0.35">
      <c r="A561" t="s">
        <v>283</v>
      </c>
      <c r="C561" t="s">
        <v>1159</v>
      </c>
      <c r="D561" t="s">
        <v>46</v>
      </c>
      <c r="E561">
        <f>YEAR(Table1[[#This Row],[Order Date]])</f>
        <v>2012</v>
      </c>
      <c r="F561">
        <v>1</v>
      </c>
      <c r="G561">
        <f>MONTH(Table1[[#This Row],[Order Date]])</f>
        <v>3</v>
      </c>
      <c r="H561" s="1">
        <v>40999</v>
      </c>
      <c r="I561">
        <v>44772</v>
      </c>
      <c r="J561" t="s">
        <v>39</v>
      </c>
      <c r="K561">
        <v>1</v>
      </c>
      <c r="L561">
        <v>55.99</v>
      </c>
      <c r="M561" s="2">
        <v>7.0000000000000007E-2</v>
      </c>
      <c r="N561">
        <v>54.076999999999998</v>
      </c>
      <c r="O561">
        <v>5</v>
      </c>
      <c r="P561">
        <v>-232.99100000000001</v>
      </c>
      <c r="Q561" s="2">
        <v>0.83</v>
      </c>
      <c r="R561" t="s">
        <v>96</v>
      </c>
      <c r="S561" t="s">
        <v>139</v>
      </c>
      <c r="T561" t="s">
        <v>1160</v>
      </c>
      <c r="U561" t="s">
        <v>105</v>
      </c>
      <c r="V561" t="s">
        <v>68</v>
      </c>
      <c r="W561">
        <v>6324</v>
      </c>
      <c r="X561" s="1">
        <v>41001</v>
      </c>
      <c r="Y561" t="s">
        <v>42</v>
      </c>
      <c r="Z561" t="e" vm="16">
        <v>#VALUE!</v>
      </c>
      <c r="AA561">
        <v>62701</v>
      </c>
      <c r="AB561" t="e" cm="1" vm="2">
        <f t="array" ref="AB561">_FV(Table1[[#This Row],[State]],"Country/region",TRUE)</f>
        <v>#VALUE!</v>
      </c>
    </row>
    <row r="562" spans="1:28" x14ac:dyDescent="0.35">
      <c r="A562" t="s">
        <v>1161</v>
      </c>
      <c r="C562" t="s">
        <v>322</v>
      </c>
      <c r="D562" t="s">
        <v>27</v>
      </c>
      <c r="E562">
        <f>YEAR(Table1[[#This Row],[Order Date]])</f>
        <v>2012</v>
      </c>
      <c r="F562">
        <v>1</v>
      </c>
      <c r="G562">
        <f>MONTH(Table1[[#This Row],[Order Date]])</f>
        <v>4</v>
      </c>
      <c r="H562" s="1">
        <v>41000</v>
      </c>
      <c r="I562">
        <v>10978</v>
      </c>
      <c r="J562" t="s">
        <v>58</v>
      </c>
      <c r="K562">
        <v>9</v>
      </c>
      <c r="L562">
        <v>60.98</v>
      </c>
      <c r="M562" s="2">
        <v>0.06</v>
      </c>
      <c r="N562">
        <v>566.53</v>
      </c>
      <c r="O562">
        <v>30</v>
      </c>
      <c r="P562">
        <v>-209.6</v>
      </c>
      <c r="Q562" s="2">
        <v>0.7</v>
      </c>
      <c r="R562" t="s">
        <v>48</v>
      </c>
      <c r="S562" t="s">
        <v>49</v>
      </c>
      <c r="T562" t="s">
        <v>1162</v>
      </c>
      <c r="U562" t="s">
        <v>51</v>
      </c>
      <c r="V562" t="s">
        <v>76</v>
      </c>
      <c r="W562">
        <v>1517</v>
      </c>
      <c r="X562" s="1">
        <v>41001</v>
      </c>
      <c r="Y562" t="s">
        <v>53</v>
      </c>
      <c r="Z562" t="e" vm="31">
        <v>#VALUE!</v>
      </c>
      <c r="AA562">
        <v>37066</v>
      </c>
      <c r="AB562" t="e" cm="1" vm="2">
        <f t="array" ref="AB562">_FV(Table1[[#This Row],[State]],"Country/region",TRUE)</f>
        <v>#VALUE!</v>
      </c>
    </row>
    <row r="563" spans="1:28" x14ac:dyDescent="0.35">
      <c r="A563" t="s">
        <v>1163</v>
      </c>
      <c r="C563" t="s">
        <v>1003</v>
      </c>
      <c r="D563" t="s">
        <v>46</v>
      </c>
      <c r="E563">
        <f>YEAR(Table1[[#This Row],[Order Date]])</f>
        <v>2012</v>
      </c>
      <c r="F563">
        <v>1</v>
      </c>
      <c r="G563">
        <f>MONTH(Table1[[#This Row],[Order Date]])</f>
        <v>4</v>
      </c>
      <c r="H563" s="1">
        <v>41000</v>
      </c>
      <c r="I563">
        <v>42242</v>
      </c>
      <c r="J563" t="s">
        <v>39</v>
      </c>
      <c r="K563">
        <v>23</v>
      </c>
      <c r="L563">
        <v>11.5</v>
      </c>
      <c r="M563" s="2">
        <v>0.09</v>
      </c>
      <c r="N563">
        <v>265.31</v>
      </c>
      <c r="O563">
        <v>7.19</v>
      </c>
      <c r="P563">
        <v>-33.189</v>
      </c>
      <c r="Q563" s="2">
        <v>0.4</v>
      </c>
      <c r="R563" t="s">
        <v>29</v>
      </c>
      <c r="S563" t="s">
        <v>30</v>
      </c>
      <c r="T563" t="s">
        <v>1164</v>
      </c>
      <c r="U563" t="s">
        <v>67</v>
      </c>
      <c r="V563" t="s">
        <v>68</v>
      </c>
      <c r="W563">
        <v>5949</v>
      </c>
      <c r="X563" s="1">
        <v>41001</v>
      </c>
      <c r="Y563" t="s">
        <v>42</v>
      </c>
      <c r="Z563" t="e" vm="25">
        <v>#VALUE!</v>
      </c>
      <c r="AA563">
        <v>53590</v>
      </c>
      <c r="AB563" t="e" cm="1" vm="2">
        <f t="array" ref="AB563">_FV(Table1[[#This Row],[State]],"Country/region",TRUE)</f>
        <v>#VALUE!</v>
      </c>
    </row>
    <row r="564" spans="1:28" x14ac:dyDescent="0.35">
      <c r="A564" t="s">
        <v>1165</v>
      </c>
      <c r="C564" t="s">
        <v>1166</v>
      </c>
      <c r="D564" t="s">
        <v>57</v>
      </c>
      <c r="E564">
        <f>YEAR(Table1[[#This Row],[Order Date]])</f>
        <v>2012</v>
      </c>
      <c r="F564">
        <v>1</v>
      </c>
      <c r="G564">
        <f>MONTH(Table1[[#This Row],[Order Date]])</f>
        <v>4</v>
      </c>
      <c r="H564" s="1">
        <v>41000</v>
      </c>
      <c r="I564">
        <v>8295</v>
      </c>
      <c r="J564" t="s">
        <v>28</v>
      </c>
      <c r="K564">
        <v>7</v>
      </c>
      <c r="L564">
        <v>125.99</v>
      </c>
      <c r="M564" s="2">
        <v>0.01</v>
      </c>
      <c r="N564">
        <v>771.83399999999995</v>
      </c>
      <c r="O564">
        <v>2.5</v>
      </c>
      <c r="P564">
        <v>-295.42700000000002</v>
      </c>
      <c r="Q564" s="2">
        <v>0.6</v>
      </c>
      <c r="R564" t="s">
        <v>96</v>
      </c>
      <c r="S564" t="s">
        <v>30</v>
      </c>
      <c r="T564" t="s">
        <v>956</v>
      </c>
      <c r="U564" t="s">
        <v>105</v>
      </c>
      <c r="V564" t="s">
        <v>76</v>
      </c>
      <c r="W564">
        <v>1140</v>
      </c>
      <c r="X564" s="1">
        <v>41001</v>
      </c>
      <c r="Y564" t="s">
        <v>34</v>
      </c>
      <c r="Z564" t="e" vm="6">
        <v>#VALUE!</v>
      </c>
      <c r="AA564">
        <v>36330</v>
      </c>
      <c r="AB564" t="e" cm="1" vm="2">
        <f t="array" ref="AB564">_FV(Table1[[#This Row],[State]],"Country/region",TRUE)</f>
        <v>#VALUE!</v>
      </c>
    </row>
    <row r="565" spans="1:28" x14ac:dyDescent="0.35">
      <c r="A565" t="s">
        <v>1163</v>
      </c>
      <c r="C565" t="s">
        <v>1003</v>
      </c>
      <c r="D565" t="s">
        <v>46</v>
      </c>
      <c r="E565">
        <f>YEAR(Table1[[#This Row],[Order Date]])</f>
        <v>2012</v>
      </c>
      <c r="F565">
        <v>1</v>
      </c>
      <c r="G565">
        <f>MONTH(Table1[[#This Row],[Order Date]])</f>
        <v>4</v>
      </c>
      <c r="H565" s="1">
        <v>41000</v>
      </c>
      <c r="I565">
        <v>42242</v>
      </c>
      <c r="J565" t="s">
        <v>39</v>
      </c>
      <c r="K565">
        <v>15</v>
      </c>
      <c r="L565">
        <v>100.97</v>
      </c>
      <c r="M565" s="2">
        <v>0.1</v>
      </c>
      <c r="N565">
        <v>1444.88</v>
      </c>
      <c r="O565">
        <v>7.18</v>
      </c>
      <c r="P565">
        <v>236.61</v>
      </c>
      <c r="Q565" s="2">
        <v>0.46</v>
      </c>
      <c r="R565" t="s">
        <v>96</v>
      </c>
      <c r="S565" t="s">
        <v>30</v>
      </c>
      <c r="T565" t="s">
        <v>1167</v>
      </c>
      <c r="U565" t="s">
        <v>102</v>
      </c>
      <c r="V565" t="s">
        <v>68</v>
      </c>
      <c r="W565">
        <v>5950</v>
      </c>
      <c r="X565" s="1">
        <v>41001</v>
      </c>
      <c r="Y565" t="s">
        <v>34</v>
      </c>
      <c r="Z565" t="e" vm="25">
        <v>#VALUE!</v>
      </c>
      <c r="AA565">
        <v>53590</v>
      </c>
      <c r="AB565" t="e" cm="1" vm="2">
        <f t="array" ref="AB565">_FV(Table1[[#This Row],[State]],"Country/region",TRUE)</f>
        <v>#VALUE!</v>
      </c>
    </row>
    <row r="566" spans="1:28" x14ac:dyDescent="0.35">
      <c r="A566" t="s">
        <v>1163</v>
      </c>
      <c r="C566" t="s">
        <v>1003</v>
      </c>
      <c r="D566" t="s">
        <v>46</v>
      </c>
      <c r="E566">
        <f>YEAR(Table1[[#This Row],[Order Date]])</f>
        <v>2012</v>
      </c>
      <c r="F566">
        <v>1</v>
      </c>
      <c r="G566">
        <f>MONTH(Table1[[#This Row],[Order Date]])</f>
        <v>4</v>
      </c>
      <c r="H566" s="1">
        <v>41000</v>
      </c>
      <c r="I566">
        <v>42242</v>
      </c>
      <c r="J566" t="s">
        <v>39</v>
      </c>
      <c r="K566">
        <v>23</v>
      </c>
      <c r="L566">
        <v>99.99</v>
      </c>
      <c r="M566" s="2">
        <v>7.0000000000000007E-2</v>
      </c>
      <c r="N566">
        <v>2287.1</v>
      </c>
      <c r="O566">
        <v>19.989999999999998</v>
      </c>
      <c r="P566">
        <v>231.49</v>
      </c>
      <c r="Q566" s="2">
        <v>0.52</v>
      </c>
      <c r="R566" t="s">
        <v>96</v>
      </c>
      <c r="S566" t="s">
        <v>30</v>
      </c>
      <c r="T566" t="s">
        <v>934</v>
      </c>
      <c r="U566" t="s">
        <v>98</v>
      </c>
      <c r="V566" t="s">
        <v>68</v>
      </c>
      <c r="W566">
        <v>5951</v>
      </c>
      <c r="X566" s="1">
        <v>41001</v>
      </c>
      <c r="Y566" t="s">
        <v>34</v>
      </c>
      <c r="Z566" t="e" vm="25">
        <v>#VALUE!</v>
      </c>
      <c r="AA566">
        <v>53590</v>
      </c>
      <c r="AB566" t="e" cm="1" vm="2">
        <f t="array" ref="AB566">_FV(Table1[[#This Row],[State]],"Country/region",TRUE)</f>
        <v>#VALUE!</v>
      </c>
    </row>
    <row r="567" spans="1:28" x14ac:dyDescent="0.35">
      <c r="A567" t="s">
        <v>1168</v>
      </c>
      <c r="C567" t="s">
        <v>1082</v>
      </c>
      <c r="D567" t="s">
        <v>27</v>
      </c>
      <c r="E567">
        <f>YEAR(Table1[[#This Row],[Order Date]])</f>
        <v>2012</v>
      </c>
      <c r="F567">
        <v>1</v>
      </c>
      <c r="G567">
        <f>MONTH(Table1[[#This Row],[Order Date]])</f>
        <v>4</v>
      </c>
      <c r="H567" s="1">
        <v>41000</v>
      </c>
      <c r="I567">
        <v>17795</v>
      </c>
      <c r="J567" t="s">
        <v>131</v>
      </c>
      <c r="K567">
        <v>1</v>
      </c>
      <c r="L567">
        <v>11.33</v>
      </c>
      <c r="M567" s="2">
        <v>0.06</v>
      </c>
      <c r="N567">
        <v>17.62</v>
      </c>
      <c r="O567">
        <v>6.12</v>
      </c>
      <c r="P567">
        <v>-15.92</v>
      </c>
      <c r="Q567" s="2">
        <v>0.42</v>
      </c>
      <c r="R567" t="s">
        <v>29</v>
      </c>
      <c r="S567" t="s">
        <v>80</v>
      </c>
      <c r="T567" t="s">
        <v>1169</v>
      </c>
      <c r="U567" t="s">
        <v>214</v>
      </c>
      <c r="V567" t="s">
        <v>33</v>
      </c>
      <c r="W567">
        <v>2447</v>
      </c>
      <c r="X567" s="1">
        <v>41002</v>
      </c>
      <c r="Y567" t="s">
        <v>34</v>
      </c>
      <c r="Z567" t="e" vm="17">
        <v>#VALUE!</v>
      </c>
      <c r="AA567">
        <v>6320</v>
      </c>
      <c r="AB567" t="e" cm="1" vm="2">
        <f t="array" ref="AB567">_FV(Table1[[#This Row],[State]],"Country/region",TRUE)</f>
        <v>#VALUE!</v>
      </c>
    </row>
    <row r="568" spans="1:28" x14ac:dyDescent="0.35">
      <c r="A568" t="s">
        <v>1165</v>
      </c>
      <c r="C568" t="s">
        <v>1166</v>
      </c>
      <c r="D568" t="s">
        <v>57</v>
      </c>
      <c r="E568">
        <f>YEAR(Table1[[#This Row],[Order Date]])</f>
        <v>2012</v>
      </c>
      <c r="F568">
        <v>1</v>
      </c>
      <c r="G568">
        <f>MONTH(Table1[[#This Row],[Order Date]])</f>
        <v>4</v>
      </c>
      <c r="H568" s="1">
        <v>41000</v>
      </c>
      <c r="I568">
        <v>8295</v>
      </c>
      <c r="J568" t="s">
        <v>28</v>
      </c>
      <c r="K568">
        <v>30</v>
      </c>
      <c r="L568">
        <v>35.99</v>
      </c>
      <c r="M568" s="2">
        <v>0.09</v>
      </c>
      <c r="N568">
        <v>835.15049999999997</v>
      </c>
      <c r="O568">
        <v>1.1000000000000001</v>
      </c>
      <c r="P568">
        <v>158.17500000000001</v>
      </c>
      <c r="Q568" s="2">
        <v>0.55000000000000004</v>
      </c>
      <c r="R568" t="s">
        <v>96</v>
      </c>
      <c r="S568" t="s">
        <v>30</v>
      </c>
      <c r="T568" t="s">
        <v>165</v>
      </c>
      <c r="U568" t="s">
        <v>105</v>
      </c>
      <c r="V568" t="s">
        <v>76</v>
      </c>
      <c r="W568">
        <v>1139</v>
      </c>
      <c r="X568" s="1">
        <v>41002</v>
      </c>
      <c r="Y568" t="s">
        <v>34</v>
      </c>
      <c r="Z568" t="e" vm="6">
        <v>#VALUE!</v>
      </c>
      <c r="AA568">
        <v>36330</v>
      </c>
      <c r="AB568" t="e" cm="1" vm="2">
        <f t="array" ref="AB568">_FV(Table1[[#This Row],[State]],"Country/region",TRUE)</f>
        <v>#VALUE!</v>
      </c>
    </row>
    <row r="569" spans="1:28" x14ac:dyDescent="0.35">
      <c r="A569" t="s">
        <v>1170</v>
      </c>
      <c r="C569" t="s">
        <v>1171</v>
      </c>
      <c r="D569" t="s">
        <v>27</v>
      </c>
      <c r="E569">
        <f>YEAR(Table1[[#This Row],[Order Date]])</f>
        <v>2012</v>
      </c>
      <c r="F569">
        <v>1</v>
      </c>
      <c r="G569">
        <f>MONTH(Table1[[#This Row],[Order Date]])</f>
        <v>4</v>
      </c>
      <c r="H569" s="1">
        <v>41001</v>
      </c>
      <c r="I569">
        <v>22978</v>
      </c>
      <c r="J569" t="s">
        <v>131</v>
      </c>
      <c r="K569">
        <v>28</v>
      </c>
      <c r="L569">
        <v>60.89</v>
      </c>
      <c r="M569" s="2">
        <v>0.03</v>
      </c>
      <c r="N569">
        <v>1801.95</v>
      </c>
      <c r="O569">
        <v>32.409999999999997</v>
      </c>
      <c r="P569">
        <v>-182.07</v>
      </c>
      <c r="Q569" s="2">
        <v>0.56000000000000005</v>
      </c>
      <c r="R569" t="s">
        <v>48</v>
      </c>
      <c r="S569" t="s">
        <v>49</v>
      </c>
      <c r="T569" t="s">
        <v>1172</v>
      </c>
      <c r="U569" t="s">
        <v>51</v>
      </c>
      <c r="V569" t="s">
        <v>76</v>
      </c>
      <c r="W569">
        <v>3203</v>
      </c>
      <c r="X569" s="1">
        <v>41002</v>
      </c>
      <c r="Y569" t="s">
        <v>53</v>
      </c>
      <c r="Z569" t="e" vm="47">
        <v>#VALUE!</v>
      </c>
      <c r="AA569">
        <v>28227</v>
      </c>
      <c r="AB569" t="e" cm="1" vm="2">
        <f t="array" ref="AB569">_FV(Table1[[#This Row],[State]],"Country/region",TRUE)</f>
        <v>#VALUE!</v>
      </c>
    </row>
    <row r="570" spans="1:28" x14ac:dyDescent="0.35">
      <c r="A570" t="s">
        <v>1173</v>
      </c>
      <c r="C570" t="s">
        <v>1137</v>
      </c>
      <c r="D570" t="s">
        <v>46</v>
      </c>
      <c r="E570">
        <f>YEAR(Table1[[#This Row],[Order Date]])</f>
        <v>2012</v>
      </c>
      <c r="F570">
        <v>1</v>
      </c>
      <c r="G570">
        <f>MONTH(Table1[[#This Row],[Order Date]])</f>
        <v>4</v>
      </c>
      <c r="H570" s="1">
        <v>41001</v>
      </c>
      <c r="I570">
        <v>53281</v>
      </c>
      <c r="J570" t="s">
        <v>58</v>
      </c>
      <c r="K570">
        <v>40</v>
      </c>
      <c r="L570">
        <v>355.98</v>
      </c>
      <c r="M570" s="2">
        <v>0.08</v>
      </c>
      <c r="N570">
        <v>14075.99</v>
      </c>
      <c r="O570">
        <v>58.92</v>
      </c>
      <c r="P570">
        <v>1894.14</v>
      </c>
      <c r="Q570" s="2">
        <v>0.64</v>
      </c>
      <c r="R570" t="s">
        <v>48</v>
      </c>
      <c r="S570" t="s">
        <v>49</v>
      </c>
      <c r="T570" t="s">
        <v>141</v>
      </c>
      <c r="U570" t="s">
        <v>51</v>
      </c>
      <c r="V570" t="s">
        <v>68</v>
      </c>
      <c r="W570">
        <v>7464</v>
      </c>
      <c r="X570" s="1">
        <v>41003</v>
      </c>
      <c r="Y570" t="s">
        <v>53</v>
      </c>
      <c r="Z570" t="e" vm="11">
        <v>#VALUE!</v>
      </c>
      <c r="AA570">
        <v>77566</v>
      </c>
      <c r="AB570" t="e" cm="1" vm="2">
        <f t="array" ref="AB570">_FV(Table1[[#This Row],[State]],"Country/region",TRUE)</f>
        <v>#VALUE!</v>
      </c>
    </row>
    <row r="571" spans="1:28" x14ac:dyDescent="0.35">
      <c r="A571" t="s">
        <v>1174</v>
      </c>
      <c r="C571" t="s">
        <v>1175</v>
      </c>
      <c r="D571" t="s">
        <v>46</v>
      </c>
      <c r="E571">
        <f>YEAR(Table1[[#This Row],[Order Date]])</f>
        <v>2012</v>
      </c>
      <c r="F571">
        <v>1</v>
      </c>
      <c r="G571">
        <f>MONTH(Table1[[#This Row],[Order Date]])</f>
        <v>4</v>
      </c>
      <c r="H571" s="1">
        <v>41001</v>
      </c>
      <c r="I571">
        <v>48518</v>
      </c>
      <c r="J571" t="s">
        <v>131</v>
      </c>
      <c r="K571">
        <v>17</v>
      </c>
      <c r="L571">
        <v>37.94</v>
      </c>
      <c r="M571" s="2">
        <v>0.1</v>
      </c>
      <c r="N571">
        <v>585.47</v>
      </c>
      <c r="O571">
        <v>5.08</v>
      </c>
      <c r="P571">
        <v>178.14</v>
      </c>
      <c r="Q571" s="2">
        <v>0.38</v>
      </c>
      <c r="R571" t="s">
        <v>29</v>
      </c>
      <c r="S571" t="s">
        <v>59</v>
      </c>
      <c r="T571" t="s">
        <v>1176</v>
      </c>
      <c r="U571" t="s">
        <v>61</v>
      </c>
      <c r="V571" t="s">
        <v>68</v>
      </c>
      <c r="W571">
        <v>6817</v>
      </c>
      <c r="X571" s="1">
        <v>41003</v>
      </c>
      <c r="Y571" t="s">
        <v>42</v>
      </c>
      <c r="Z571" t="e" vm="25">
        <v>#VALUE!</v>
      </c>
      <c r="AA571">
        <v>53209</v>
      </c>
      <c r="AB571" t="e" cm="1" vm="2">
        <f t="array" ref="AB571">_FV(Table1[[#This Row],[State]],"Country/region",TRUE)</f>
        <v>#VALUE!</v>
      </c>
    </row>
    <row r="572" spans="1:28" x14ac:dyDescent="0.35">
      <c r="A572" t="s">
        <v>1177</v>
      </c>
      <c r="C572" t="s">
        <v>1137</v>
      </c>
      <c r="D572" t="s">
        <v>38</v>
      </c>
      <c r="E572">
        <f>YEAR(Table1[[#This Row],[Order Date]])</f>
        <v>2012</v>
      </c>
      <c r="F572">
        <v>1</v>
      </c>
      <c r="G572">
        <f>MONTH(Table1[[#This Row],[Order Date]])</f>
        <v>4</v>
      </c>
      <c r="H572" s="1">
        <v>41001</v>
      </c>
      <c r="I572">
        <v>2754</v>
      </c>
      <c r="J572" t="s">
        <v>28</v>
      </c>
      <c r="K572">
        <v>11</v>
      </c>
      <c r="L572">
        <v>47.9</v>
      </c>
      <c r="M572" s="2">
        <v>0.09</v>
      </c>
      <c r="N572">
        <v>499.26</v>
      </c>
      <c r="O572">
        <v>5.86</v>
      </c>
      <c r="P572">
        <v>144.05000000000001</v>
      </c>
      <c r="Q572" s="2">
        <v>0.37</v>
      </c>
      <c r="R572" t="s">
        <v>29</v>
      </c>
      <c r="S572" t="s">
        <v>30</v>
      </c>
      <c r="T572" t="s">
        <v>1178</v>
      </c>
      <c r="U572" t="s">
        <v>61</v>
      </c>
      <c r="V572" t="s">
        <v>33</v>
      </c>
      <c r="W572">
        <v>401</v>
      </c>
      <c r="X572" s="1">
        <v>41003</v>
      </c>
      <c r="Y572" t="s">
        <v>42</v>
      </c>
      <c r="Z572" t="e" vm="22">
        <v>#VALUE!</v>
      </c>
      <c r="AA572">
        <v>44107</v>
      </c>
      <c r="AB572" t="e" cm="1" vm="2">
        <f t="array" ref="AB572">_FV(Table1[[#This Row],[State]],"Country/region",TRUE)</f>
        <v>#VALUE!</v>
      </c>
    </row>
    <row r="573" spans="1:28" x14ac:dyDescent="0.35">
      <c r="A573" t="s">
        <v>1177</v>
      </c>
      <c r="C573" t="s">
        <v>1137</v>
      </c>
      <c r="D573" t="s">
        <v>38</v>
      </c>
      <c r="E573">
        <f>YEAR(Table1[[#This Row],[Order Date]])</f>
        <v>2012</v>
      </c>
      <c r="F573">
        <v>1</v>
      </c>
      <c r="G573">
        <f>MONTH(Table1[[#This Row],[Order Date]])</f>
        <v>4</v>
      </c>
      <c r="H573" s="1">
        <v>41001</v>
      </c>
      <c r="I573">
        <v>2754</v>
      </c>
      <c r="J573" t="s">
        <v>28</v>
      </c>
      <c r="K573">
        <v>16</v>
      </c>
      <c r="L573">
        <v>90.24</v>
      </c>
      <c r="M573" s="2">
        <v>0.04</v>
      </c>
      <c r="N573">
        <v>1427.67</v>
      </c>
      <c r="O573">
        <v>0.99</v>
      </c>
      <c r="P573">
        <v>422.8</v>
      </c>
      <c r="Q573" s="2">
        <v>0.56000000000000005</v>
      </c>
      <c r="R573" t="s">
        <v>29</v>
      </c>
      <c r="S573" t="s">
        <v>30</v>
      </c>
      <c r="T573" t="s">
        <v>1179</v>
      </c>
      <c r="U573" t="s">
        <v>214</v>
      </c>
      <c r="V573" t="s">
        <v>33</v>
      </c>
      <c r="W573">
        <v>400</v>
      </c>
      <c r="X573" s="1">
        <v>41003</v>
      </c>
      <c r="Y573" t="s">
        <v>34</v>
      </c>
      <c r="Z573" t="e" vm="22">
        <v>#VALUE!</v>
      </c>
      <c r="AA573">
        <v>44107</v>
      </c>
      <c r="AB573" t="e" cm="1" vm="2">
        <f t="array" ref="AB573">_FV(Table1[[#This Row],[State]],"Country/region",TRUE)</f>
        <v>#VALUE!</v>
      </c>
    </row>
    <row r="574" spans="1:28" x14ac:dyDescent="0.35">
      <c r="A574" t="s">
        <v>1180</v>
      </c>
      <c r="C574" t="s">
        <v>933</v>
      </c>
      <c r="D574" t="s">
        <v>27</v>
      </c>
      <c r="E574">
        <f>YEAR(Table1[[#This Row],[Order Date]])</f>
        <v>2012</v>
      </c>
      <c r="F574">
        <v>1</v>
      </c>
      <c r="G574">
        <f>MONTH(Table1[[#This Row],[Order Date]])</f>
        <v>4</v>
      </c>
      <c r="H574" s="1">
        <v>41002</v>
      </c>
      <c r="I574">
        <v>44225</v>
      </c>
      <c r="J574" t="s">
        <v>28</v>
      </c>
      <c r="K574">
        <v>29</v>
      </c>
      <c r="L574">
        <v>62.18</v>
      </c>
      <c r="M574" s="2">
        <v>0</v>
      </c>
      <c r="N574">
        <v>1958.32</v>
      </c>
      <c r="O574">
        <v>10.84</v>
      </c>
      <c r="P574">
        <v>632.29</v>
      </c>
      <c r="Q574" s="2">
        <v>0.63</v>
      </c>
      <c r="R574" t="s">
        <v>48</v>
      </c>
      <c r="S574" t="s">
        <v>80</v>
      </c>
      <c r="T574" t="s">
        <v>756</v>
      </c>
      <c r="U574" t="s">
        <v>82</v>
      </c>
      <c r="V574" t="s">
        <v>33</v>
      </c>
      <c r="W574">
        <v>6241</v>
      </c>
      <c r="X574" s="1">
        <v>41004</v>
      </c>
      <c r="Y574" t="s">
        <v>34</v>
      </c>
      <c r="Z574" t="e" vm="15">
        <v>#VALUE!</v>
      </c>
      <c r="AA574">
        <v>10580</v>
      </c>
      <c r="AB574" t="e" cm="1" vm="2">
        <f t="array" ref="AB574">_FV(Table1[[#This Row],[State]],"Country/region",TRUE)</f>
        <v>#VALUE!</v>
      </c>
    </row>
    <row r="575" spans="1:28" x14ac:dyDescent="0.35">
      <c r="A575" t="s">
        <v>1058</v>
      </c>
      <c r="C575" t="s">
        <v>1059</v>
      </c>
      <c r="D575" t="s">
        <v>38</v>
      </c>
      <c r="E575">
        <f>YEAR(Table1[[#This Row],[Order Date]])</f>
        <v>2012</v>
      </c>
      <c r="F575">
        <v>1</v>
      </c>
      <c r="G575">
        <f>MONTH(Table1[[#This Row],[Order Date]])</f>
        <v>4</v>
      </c>
      <c r="H575" s="1">
        <v>41003</v>
      </c>
      <c r="I575">
        <v>25475</v>
      </c>
      <c r="J575" t="s">
        <v>58</v>
      </c>
      <c r="K575">
        <v>49</v>
      </c>
      <c r="L575">
        <v>6.48</v>
      </c>
      <c r="M575" s="2">
        <v>0.06</v>
      </c>
      <c r="N575">
        <v>305.95999999999998</v>
      </c>
      <c r="O575">
        <v>7.49</v>
      </c>
      <c r="P575">
        <v>-191.49</v>
      </c>
      <c r="Q575" s="2">
        <v>0.37</v>
      </c>
      <c r="R575" t="s">
        <v>29</v>
      </c>
      <c r="S575" t="s">
        <v>30</v>
      </c>
      <c r="T575" t="s">
        <v>1181</v>
      </c>
      <c r="U575" t="s">
        <v>61</v>
      </c>
      <c r="V575" t="s">
        <v>68</v>
      </c>
      <c r="W575">
        <v>3573</v>
      </c>
      <c r="X575" s="1">
        <v>41003</v>
      </c>
      <c r="Y575" t="s">
        <v>34</v>
      </c>
      <c r="Z575" t="e" vm="12">
        <v>#VALUE!</v>
      </c>
      <c r="AA575">
        <v>51503</v>
      </c>
      <c r="AB575" t="e" cm="1" vm="2">
        <f t="array" ref="AB575">_FV(Table1[[#This Row],[State]],"Country/region",TRUE)</f>
        <v>#VALUE!</v>
      </c>
    </row>
    <row r="576" spans="1:28" x14ac:dyDescent="0.35">
      <c r="A576" t="s">
        <v>1182</v>
      </c>
      <c r="C576" t="s">
        <v>742</v>
      </c>
      <c r="D576" t="s">
        <v>27</v>
      </c>
      <c r="E576">
        <f>YEAR(Table1[[#This Row],[Order Date]])</f>
        <v>2012</v>
      </c>
      <c r="F576">
        <v>1</v>
      </c>
      <c r="G576">
        <f>MONTH(Table1[[#This Row],[Order Date]])</f>
        <v>4</v>
      </c>
      <c r="H576" s="1">
        <v>41003</v>
      </c>
      <c r="I576">
        <v>22371</v>
      </c>
      <c r="J576" t="s">
        <v>28</v>
      </c>
      <c r="K576">
        <v>8</v>
      </c>
      <c r="L576">
        <v>7.38</v>
      </c>
      <c r="M576" s="2">
        <v>0</v>
      </c>
      <c r="N576">
        <v>70.55</v>
      </c>
      <c r="O576">
        <v>11.51</v>
      </c>
      <c r="P576">
        <v>-66.171000000000006</v>
      </c>
      <c r="Q576" s="2">
        <v>0.36</v>
      </c>
      <c r="R576" t="s">
        <v>29</v>
      </c>
      <c r="S576" t="s">
        <v>30</v>
      </c>
      <c r="T576" t="s">
        <v>1183</v>
      </c>
      <c r="U576" t="s">
        <v>67</v>
      </c>
      <c r="V576" t="s">
        <v>33</v>
      </c>
      <c r="W576">
        <v>3114</v>
      </c>
      <c r="X576" s="1">
        <v>41004</v>
      </c>
      <c r="Y576" t="s">
        <v>34</v>
      </c>
      <c r="Z576" t="e" vm="15">
        <v>#VALUE!</v>
      </c>
      <c r="AA576">
        <v>11803</v>
      </c>
      <c r="AB576" t="e" cm="1" vm="2">
        <f t="array" ref="AB576">_FV(Table1[[#This Row],[State]],"Country/region",TRUE)</f>
        <v>#VALUE!</v>
      </c>
    </row>
    <row r="577" spans="1:28" x14ac:dyDescent="0.35">
      <c r="A577" t="s">
        <v>85</v>
      </c>
      <c r="C577" t="s">
        <v>86</v>
      </c>
      <c r="D577" t="s">
        <v>38</v>
      </c>
      <c r="E577">
        <f>YEAR(Table1[[#This Row],[Order Date]])</f>
        <v>2012</v>
      </c>
      <c r="F577">
        <v>1</v>
      </c>
      <c r="G577">
        <f>MONTH(Table1[[#This Row],[Order Date]])</f>
        <v>4</v>
      </c>
      <c r="H577" s="1">
        <v>41003</v>
      </c>
      <c r="I577">
        <v>13959</v>
      </c>
      <c r="J577" t="s">
        <v>131</v>
      </c>
      <c r="K577">
        <v>19</v>
      </c>
      <c r="L577">
        <v>4</v>
      </c>
      <c r="M577" s="2">
        <v>0.09</v>
      </c>
      <c r="N577">
        <v>77.61</v>
      </c>
      <c r="O577">
        <v>1.3</v>
      </c>
      <c r="P577">
        <v>16.79</v>
      </c>
      <c r="Q577" s="2">
        <v>0.37</v>
      </c>
      <c r="R577" t="s">
        <v>29</v>
      </c>
      <c r="S577" t="s">
        <v>59</v>
      </c>
      <c r="T577" t="s">
        <v>950</v>
      </c>
      <c r="U577" t="s">
        <v>61</v>
      </c>
      <c r="V577" t="s">
        <v>52</v>
      </c>
      <c r="W577">
        <v>1951</v>
      </c>
      <c r="X577" s="1">
        <v>41005</v>
      </c>
      <c r="Y577" t="s">
        <v>42</v>
      </c>
      <c r="Z577" t="e" vm="8">
        <v>#VALUE!</v>
      </c>
      <c r="AA577">
        <v>97035</v>
      </c>
      <c r="AB577" t="e" cm="1" vm="2">
        <f t="array" ref="AB577">_FV(Table1[[#This Row],[State]],"Country/region",TRUE)</f>
        <v>#VALUE!</v>
      </c>
    </row>
    <row r="578" spans="1:28" x14ac:dyDescent="0.35">
      <c r="A578" t="s">
        <v>557</v>
      </c>
      <c r="C578" t="s">
        <v>558</v>
      </c>
      <c r="D578" t="s">
        <v>46</v>
      </c>
      <c r="E578">
        <f>YEAR(Table1[[#This Row],[Order Date]])</f>
        <v>2012</v>
      </c>
      <c r="F578">
        <v>1</v>
      </c>
      <c r="G578">
        <f>MONTH(Table1[[#This Row],[Order Date]])</f>
        <v>4</v>
      </c>
      <c r="H578" s="1">
        <v>41003</v>
      </c>
      <c r="I578">
        <v>42693</v>
      </c>
      <c r="J578" t="s">
        <v>28</v>
      </c>
      <c r="K578">
        <v>33</v>
      </c>
      <c r="L578">
        <v>59.76</v>
      </c>
      <c r="M578" s="2">
        <v>0.01</v>
      </c>
      <c r="N578">
        <v>2118.2600000000002</v>
      </c>
      <c r="O578">
        <v>9.7100000000000009</v>
      </c>
      <c r="P578">
        <v>554.22</v>
      </c>
      <c r="Q578" s="2">
        <v>0.56999999999999995</v>
      </c>
      <c r="R578" t="s">
        <v>29</v>
      </c>
      <c r="S578" t="s">
        <v>30</v>
      </c>
      <c r="T578" t="s">
        <v>1184</v>
      </c>
      <c r="U578" t="s">
        <v>32</v>
      </c>
      <c r="V578" t="s">
        <v>33</v>
      </c>
      <c r="W578">
        <v>6028</v>
      </c>
      <c r="X578" s="1">
        <v>41005</v>
      </c>
      <c r="Y578" t="s">
        <v>34</v>
      </c>
      <c r="Z578" t="e" vm="43">
        <v>#VALUE!</v>
      </c>
      <c r="AA578">
        <v>26003</v>
      </c>
      <c r="AB578" t="e" cm="1" vm="2">
        <f t="array" ref="AB578">_FV(Table1[[#This Row],[State]],"Country/region",TRUE)</f>
        <v>#VALUE!</v>
      </c>
    </row>
    <row r="579" spans="1:28" x14ac:dyDescent="0.35">
      <c r="A579" t="s">
        <v>85</v>
      </c>
      <c r="C579" t="s">
        <v>86</v>
      </c>
      <c r="D579" t="s">
        <v>38</v>
      </c>
      <c r="E579">
        <f>YEAR(Table1[[#This Row],[Order Date]])</f>
        <v>2012</v>
      </c>
      <c r="F579">
        <v>1</v>
      </c>
      <c r="G579">
        <f>MONTH(Table1[[#This Row],[Order Date]])</f>
        <v>4</v>
      </c>
      <c r="H579" s="1">
        <v>41003</v>
      </c>
      <c r="I579">
        <v>13959</v>
      </c>
      <c r="J579" t="s">
        <v>131</v>
      </c>
      <c r="K579">
        <v>47</v>
      </c>
      <c r="L579">
        <v>4.91</v>
      </c>
      <c r="M579" s="2">
        <v>0.01</v>
      </c>
      <c r="N579">
        <v>228.46</v>
      </c>
      <c r="O579">
        <v>0.5</v>
      </c>
      <c r="P579">
        <v>112.06</v>
      </c>
      <c r="Q579" s="2">
        <v>0.36</v>
      </c>
      <c r="R579" t="s">
        <v>29</v>
      </c>
      <c r="S579" t="s">
        <v>30</v>
      </c>
      <c r="T579" t="s">
        <v>610</v>
      </c>
      <c r="U579" t="s">
        <v>210</v>
      </c>
      <c r="V579" t="s">
        <v>52</v>
      </c>
      <c r="W579">
        <v>1950</v>
      </c>
      <c r="X579" s="1">
        <v>41005</v>
      </c>
      <c r="Y579" t="s">
        <v>34</v>
      </c>
      <c r="Z579" t="e" vm="8">
        <v>#VALUE!</v>
      </c>
      <c r="AA579">
        <v>97035</v>
      </c>
      <c r="AB579" t="e" cm="1" vm="2">
        <f t="array" ref="AB579">_FV(Table1[[#This Row],[State]],"Country/region",TRUE)</f>
        <v>#VALUE!</v>
      </c>
    </row>
    <row r="580" spans="1:28" x14ac:dyDescent="0.35">
      <c r="A580" t="s">
        <v>1185</v>
      </c>
      <c r="C580" t="s">
        <v>1186</v>
      </c>
      <c r="D580" t="s">
        <v>27</v>
      </c>
      <c r="E580">
        <f>YEAR(Table1[[#This Row],[Order Date]])</f>
        <v>2012</v>
      </c>
      <c r="F580">
        <v>1</v>
      </c>
      <c r="G580">
        <f>MONTH(Table1[[#This Row],[Order Date]])</f>
        <v>4</v>
      </c>
      <c r="H580" s="1">
        <v>41003</v>
      </c>
      <c r="I580">
        <v>46436</v>
      </c>
      <c r="J580" t="s">
        <v>47</v>
      </c>
      <c r="K580">
        <v>46</v>
      </c>
      <c r="L580">
        <v>35.99</v>
      </c>
      <c r="M580" s="2">
        <v>0</v>
      </c>
      <c r="N580">
        <v>1477.5719999999999</v>
      </c>
      <c r="O580">
        <v>0.99</v>
      </c>
      <c r="P580">
        <v>840.05100000000004</v>
      </c>
      <c r="Q580" s="2">
        <v>0.35</v>
      </c>
      <c r="R580" t="s">
        <v>96</v>
      </c>
      <c r="S580" t="s">
        <v>139</v>
      </c>
      <c r="T580" t="s">
        <v>1187</v>
      </c>
      <c r="U580" t="s">
        <v>105</v>
      </c>
      <c r="V580" t="s">
        <v>33</v>
      </c>
      <c r="W580">
        <v>6525</v>
      </c>
      <c r="X580" s="1">
        <v>41010</v>
      </c>
      <c r="Y580" t="s">
        <v>34</v>
      </c>
      <c r="Z580" t="e" vm="1">
        <v>#VALUE!</v>
      </c>
      <c r="AA580">
        <v>17403</v>
      </c>
      <c r="AB580" t="e" cm="1" vm="2">
        <f t="array" ref="AB580">_FV(Table1[[#This Row],[State]],"Country/region",TRUE)</f>
        <v>#VALUE!</v>
      </c>
    </row>
    <row r="581" spans="1:28" x14ac:dyDescent="0.35">
      <c r="A581" t="s">
        <v>1188</v>
      </c>
      <c r="C581" t="s">
        <v>1189</v>
      </c>
      <c r="D581" t="s">
        <v>38</v>
      </c>
      <c r="E581">
        <f>YEAR(Table1[[#This Row],[Order Date]])</f>
        <v>2012</v>
      </c>
      <c r="F581">
        <v>1</v>
      </c>
      <c r="G581">
        <f>MONTH(Table1[[#This Row],[Order Date]])</f>
        <v>4</v>
      </c>
      <c r="H581" s="1">
        <v>41004</v>
      </c>
      <c r="I581">
        <v>36452</v>
      </c>
      <c r="J581" t="s">
        <v>28</v>
      </c>
      <c r="K581">
        <v>26</v>
      </c>
      <c r="L581">
        <v>22.38</v>
      </c>
      <c r="M581" s="2">
        <v>0.1</v>
      </c>
      <c r="N581">
        <v>564.98</v>
      </c>
      <c r="O581">
        <v>15.1</v>
      </c>
      <c r="P581">
        <v>-107.51349999999999</v>
      </c>
      <c r="Q581" s="2">
        <v>0.38</v>
      </c>
      <c r="R581" t="s">
        <v>29</v>
      </c>
      <c r="S581" t="s">
        <v>30</v>
      </c>
      <c r="T581" t="s">
        <v>1190</v>
      </c>
      <c r="U581" t="s">
        <v>67</v>
      </c>
      <c r="V581" t="s">
        <v>68</v>
      </c>
      <c r="W581">
        <v>5117</v>
      </c>
      <c r="X581" s="1">
        <v>41005</v>
      </c>
      <c r="Y581" t="s">
        <v>34</v>
      </c>
      <c r="Z581" t="e" vm="11">
        <v>#VALUE!</v>
      </c>
      <c r="AA581">
        <v>78641</v>
      </c>
      <c r="AB581" t="e" cm="1" vm="2">
        <f t="array" ref="AB581">_FV(Table1[[#This Row],[State]],"Country/region",TRUE)</f>
        <v>#VALUE!</v>
      </c>
    </row>
    <row r="582" spans="1:28" x14ac:dyDescent="0.35">
      <c r="A582" t="s">
        <v>1188</v>
      </c>
      <c r="C582" t="s">
        <v>1189</v>
      </c>
      <c r="D582" t="s">
        <v>38</v>
      </c>
      <c r="E582">
        <f>YEAR(Table1[[#This Row],[Order Date]])</f>
        <v>2012</v>
      </c>
      <c r="F582">
        <v>1</v>
      </c>
      <c r="G582">
        <f>MONTH(Table1[[#This Row],[Order Date]])</f>
        <v>4</v>
      </c>
      <c r="H582" s="1">
        <v>41004</v>
      </c>
      <c r="I582">
        <v>36452</v>
      </c>
      <c r="J582" t="s">
        <v>28</v>
      </c>
      <c r="K582">
        <v>18</v>
      </c>
      <c r="L582">
        <v>6.98</v>
      </c>
      <c r="M582" s="2">
        <v>0.04</v>
      </c>
      <c r="N582">
        <v>129.47999999999999</v>
      </c>
      <c r="O582">
        <v>2.83</v>
      </c>
      <c r="P582">
        <v>46.01</v>
      </c>
      <c r="Q582" s="2">
        <v>0.37</v>
      </c>
      <c r="R582" t="s">
        <v>48</v>
      </c>
      <c r="S582" t="s">
        <v>139</v>
      </c>
      <c r="T582" t="s">
        <v>1191</v>
      </c>
      <c r="U582" t="s">
        <v>82</v>
      </c>
      <c r="V582" t="s">
        <v>68</v>
      </c>
      <c r="W582">
        <v>5118</v>
      </c>
      <c r="X582" s="1">
        <v>41006</v>
      </c>
      <c r="Y582" t="s">
        <v>34</v>
      </c>
      <c r="Z582" t="e" vm="11">
        <v>#VALUE!</v>
      </c>
      <c r="AA582">
        <v>78641</v>
      </c>
      <c r="AB582" t="e" cm="1" vm="2">
        <f t="array" ref="AB582">_FV(Table1[[#This Row],[State]],"Country/region",TRUE)</f>
        <v>#VALUE!</v>
      </c>
    </row>
    <row r="583" spans="1:28" x14ac:dyDescent="0.35">
      <c r="A583" t="s">
        <v>1192</v>
      </c>
      <c r="C583" t="s">
        <v>1193</v>
      </c>
      <c r="D583" t="s">
        <v>46</v>
      </c>
      <c r="E583">
        <f>YEAR(Table1[[#This Row],[Order Date]])</f>
        <v>2012</v>
      </c>
      <c r="F583">
        <v>1</v>
      </c>
      <c r="G583">
        <f>MONTH(Table1[[#This Row],[Order Date]])</f>
        <v>4</v>
      </c>
      <c r="H583" s="1">
        <v>41004</v>
      </c>
      <c r="I583">
        <v>13765</v>
      </c>
      <c r="J583" t="s">
        <v>39</v>
      </c>
      <c r="K583">
        <v>45</v>
      </c>
      <c r="L583">
        <v>36.549999999999997</v>
      </c>
      <c r="M583" s="2">
        <v>0.1</v>
      </c>
      <c r="N583">
        <v>1553.38</v>
      </c>
      <c r="O583">
        <v>13.89</v>
      </c>
      <c r="P583">
        <v>180.88</v>
      </c>
      <c r="Q583" s="2">
        <v>0.41</v>
      </c>
      <c r="R583" t="s">
        <v>29</v>
      </c>
      <c r="S583" t="s">
        <v>59</v>
      </c>
      <c r="T583" t="s">
        <v>1194</v>
      </c>
      <c r="U583" t="s">
        <v>88</v>
      </c>
      <c r="V583" t="s">
        <v>76</v>
      </c>
      <c r="W583">
        <v>1923</v>
      </c>
      <c r="X583" s="1">
        <v>41006</v>
      </c>
      <c r="Y583" t="s">
        <v>34</v>
      </c>
      <c r="Z583" t="e" vm="35">
        <v>#VALUE!</v>
      </c>
      <c r="AA583">
        <v>72956</v>
      </c>
      <c r="AB583" t="e" cm="1" vm="2">
        <f t="array" ref="AB583">_FV(Table1[[#This Row],[State]],"Country/region",TRUE)</f>
        <v>#VALUE!</v>
      </c>
    </row>
    <row r="584" spans="1:28" x14ac:dyDescent="0.35">
      <c r="A584" t="s">
        <v>1195</v>
      </c>
      <c r="C584" t="s">
        <v>1196</v>
      </c>
      <c r="D584" t="s">
        <v>57</v>
      </c>
      <c r="E584">
        <f>YEAR(Table1[[#This Row],[Order Date]])</f>
        <v>2012</v>
      </c>
      <c r="F584">
        <v>1</v>
      </c>
      <c r="G584">
        <f>MONTH(Table1[[#This Row],[Order Date]])</f>
        <v>4</v>
      </c>
      <c r="H584" s="1">
        <v>41004</v>
      </c>
      <c r="I584">
        <v>50016</v>
      </c>
      <c r="J584" t="s">
        <v>28</v>
      </c>
      <c r="K584">
        <v>15</v>
      </c>
      <c r="L584">
        <v>85.99</v>
      </c>
      <c r="M584" s="2">
        <v>0.05</v>
      </c>
      <c r="N584">
        <v>1093.6355000000001</v>
      </c>
      <c r="O584">
        <v>0.99</v>
      </c>
      <c r="P584">
        <v>119.169</v>
      </c>
      <c r="Q584" s="2">
        <v>0.55000000000000004</v>
      </c>
      <c r="R584" t="s">
        <v>96</v>
      </c>
      <c r="S584" t="s">
        <v>59</v>
      </c>
      <c r="T584" t="s">
        <v>1197</v>
      </c>
      <c r="U584" t="s">
        <v>105</v>
      </c>
      <c r="V584" t="s">
        <v>76</v>
      </c>
      <c r="W584">
        <v>7006</v>
      </c>
      <c r="X584" s="1">
        <v>41006</v>
      </c>
      <c r="Y584" t="s">
        <v>34</v>
      </c>
      <c r="Z584" t="e" vm="19">
        <v>#VALUE!</v>
      </c>
      <c r="AA584">
        <v>29687</v>
      </c>
      <c r="AB584" t="e" cm="1" vm="2">
        <f t="array" ref="AB584">_FV(Table1[[#This Row],[State]],"Country/region",TRUE)</f>
        <v>#VALUE!</v>
      </c>
    </row>
    <row r="585" spans="1:28" x14ac:dyDescent="0.35">
      <c r="A585" t="s">
        <v>1198</v>
      </c>
      <c r="C585" t="s">
        <v>1199</v>
      </c>
      <c r="D585" t="s">
        <v>27</v>
      </c>
      <c r="E585">
        <f>YEAR(Table1[[#This Row],[Order Date]])</f>
        <v>2012</v>
      </c>
      <c r="F585">
        <v>1</v>
      </c>
      <c r="G585">
        <f>MONTH(Table1[[#This Row],[Order Date]])</f>
        <v>4</v>
      </c>
      <c r="H585" s="1">
        <v>41005</v>
      </c>
      <c r="I585">
        <v>14114</v>
      </c>
      <c r="J585" t="s">
        <v>58</v>
      </c>
      <c r="K585">
        <v>41</v>
      </c>
      <c r="L585">
        <v>5.77</v>
      </c>
      <c r="M585" s="2">
        <v>0.05</v>
      </c>
      <c r="N585">
        <v>241.9</v>
      </c>
      <c r="O585">
        <v>5.92</v>
      </c>
      <c r="P585">
        <v>-136.69999999999999</v>
      </c>
      <c r="Q585" s="2">
        <v>0.55000000000000004</v>
      </c>
      <c r="R585" t="s">
        <v>48</v>
      </c>
      <c r="S585" t="s">
        <v>80</v>
      </c>
      <c r="T585" t="s">
        <v>1200</v>
      </c>
      <c r="U585" t="s">
        <v>82</v>
      </c>
      <c r="V585" t="s">
        <v>33</v>
      </c>
      <c r="W585">
        <v>1975</v>
      </c>
      <c r="X585" s="1">
        <v>41005</v>
      </c>
      <c r="Y585" t="s">
        <v>34</v>
      </c>
      <c r="Z585" t="e" vm="24">
        <v>#VALUE!</v>
      </c>
      <c r="AA585">
        <v>7050</v>
      </c>
      <c r="AB585" t="e" cm="1" vm="2">
        <f t="array" ref="AB585">_FV(Table1[[#This Row],[State]],"Country/region",TRUE)</f>
        <v>#VALUE!</v>
      </c>
    </row>
    <row r="586" spans="1:28" x14ac:dyDescent="0.35">
      <c r="A586" t="s">
        <v>1201</v>
      </c>
      <c r="C586" t="s">
        <v>1202</v>
      </c>
      <c r="D586" t="s">
        <v>57</v>
      </c>
      <c r="E586">
        <f>YEAR(Table1[[#This Row],[Order Date]])</f>
        <v>2012</v>
      </c>
      <c r="F586">
        <v>1</v>
      </c>
      <c r="G586">
        <f>MONTH(Table1[[#This Row],[Order Date]])</f>
        <v>4</v>
      </c>
      <c r="H586" s="1">
        <v>41005</v>
      </c>
      <c r="I586">
        <v>10851</v>
      </c>
      <c r="J586" t="s">
        <v>28</v>
      </c>
      <c r="K586">
        <v>50</v>
      </c>
      <c r="L586">
        <v>12.88</v>
      </c>
      <c r="M586" s="2">
        <v>0.09</v>
      </c>
      <c r="N586">
        <v>608.21</v>
      </c>
      <c r="O586">
        <v>4.59</v>
      </c>
      <c r="P586">
        <v>-175.13</v>
      </c>
      <c r="Q586" s="2">
        <v>0.82</v>
      </c>
      <c r="R586" t="s">
        <v>29</v>
      </c>
      <c r="S586" t="s">
        <v>59</v>
      </c>
      <c r="T586" t="s">
        <v>1203</v>
      </c>
      <c r="U586" t="s">
        <v>481</v>
      </c>
      <c r="V586" t="s">
        <v>68</v>
      </c>
      <c r="W586">
        <v>1501</v>
      </c>
      <c r="X586" s="1">
        <v>41005</v>
      </c>
      <c r="Y586" t="s">
        <v>34</v>
      </c>
      <c r="Z586" t="e" vm="38">
        <v>#VALUE!</v>
      </c>
      <c r="AA586">
        <v>46322</v>
      </c>
      <c r="AB586" t="e" cm="1" vm="2">
        <f t="array" ref="AB586">_FV(Table1[[#This Row],[State]],"Country/region",TRUE)</f>
        <v>#VALUE!</v>
      </c>
    </row>
    <row r="587" spans="1:28" x14ac:dyDescent="0.35">
      <c r="A587" t="s">
        <v>234</v>
      </c>
      <c r="C587" t="s">
        <v>1199</v>
      </c>
      <c r="D587" t="s">
        <v>27</v>
      </c>
      <c r="E587">
        <f>YEAR(Table1[[#This Row],[Order Date]])</f>
        <v>2012</v>
      </c>
      <c r="F587">
        <v>1</v>
      </c>
      <c r="G587">
        <f>MONTH(Table1[[#This Row],[Order Date]])</f>
        <v>4</v>
      </c>
      <c r="H587" s="1">
        <v>41005</v>
      </c>
      <c r="I587">
        <v>14114</v>
      </c>
      <c r="J587" t="s">
        <v>58</v>
      </c>
      <c r="K587">
        <v>29</v>
      </c>
      <c r="L587">
        <v>2.1800000000000002</v>
      </c>
      <c r="M587" s="2">
        <v>0.03</v>
      </c>
      <c r="N587">
        <v>65.16</v>
      </c>
      <c r="O587">
        <v>1.38</v>
      </c>
      <c r="P587">
        <v>-7.04</v>
      </c>
      <c r="Q587" s="2">
        <v>0.44</v>
      </c>
      <c r="R587" t="s">
        <v>29</v>
      </c>
      <c r="S587" t="s">
        <v>59</v>
      </c>
      <c r="T587" t="s">
        <v>1204</v>
      </c>
      <c r="U587" t="s">
        <v>232</v>
      </c>
      <c r="V587" t="s">
        <v>33</v>
      </c>
      <c r="W587">
        <v>1973</v>
      </c>
      <c r="X587" s="1">
        <v>41005</v>
      </c>
      <c r="Y587" t="s">
        <v>34</v>
      </c>
      <c r="Z587" t="e" vm="21">
        <v>#VALUE!</v>
      </c>
      <c r="AA587">
        <v>4330</v>
      </c>
      <c r="AB587" t="e" cm="1" vm="2">
        <f t="array" ref="AB587">_FV(Table1[[#This Row],[State]],"Country/region",TRUE)</f>
        <v>#VALUE!</v>
      </c>
    </row>
    <row r="588" spans="1:28" x14ac:dyDescent="0.35">
      <c r="A588" t="s">
        <v>1205</v>
      </c>
      <c r="C588" t="s">
        <v>1206</v>
      </c>
      <c r="D588" t="s">
        <v>38</v>
      </c>
      <c r="E588">
        <f>YEAR(Table1[[#This Row],[Order Date]])</f>
        <v>2012</v>
      </c>
      <c r="F588">
        <v>1</v>
      </c>
      <c r="G588">
        <f>MONTH(Table1[[#This Row],[Order Date]])</f>
        <v>4</v>
      </c>
      <c r="H588" s="1">
        <v>41005</v>
      </c>
      <c r="I588">
        <v>14530</v>
      </c>
      <c r="J588" t="s">
        <v>28</v>
      </c>
      <c r="K588">
        <v>44</v>
      </c>
      <c r="L588">
        <v>125.99</v>
      </c>
      <c r="M588" s="2">
        <v>0.01</v>
      </c>
      <c r="N588">
        <v>4851.5024999999996</v>
      </c>
      <c r="O588">
        <v>7.69</v>
      </c>
      <c r="P588">
        <v>1371.672</v>
      </c>
      <c r="Q588" s="2">
        <v>0.57999999999999996</v>
      </c>
      <c r="R588" t="s">
        <v>96</v>
      </c>
      <c r="S588" t="s">
        <v>30</v>
      </c>
      <c r="T588" t="s">
        <v>653</v>
      </c>
      <c r="U588" t="s">
        <v>105</v>
      </c>
      <c r="V588" t="s">
        <v>76</v>
      </c>
      <c r="W588">
        <v>2041</v>
      </c>
      <c r="X588" s="1">
        <v>41005</v>
      </c>
      <c r="Y588" t="s">
        <v>34</v>
      </c>
      <c r="Z588" t="e" vm="19">
        <v>#VALUE!</v>
      </c>
      <c r="AA588">
        <v>29203</v>
      </c>
      <c r="AB588" t="e" cm="1" vm="2">
        <f t="array" ref="AB588">_FV(Table1[[#This Row],[State]],"Country/region",TRUE)</f>
        <v>#VALUE!</v>
      </c>
    </row>
    <row r="589" spans="1:28" x14ac:dyDescent="0.35">
      <c r="A589" t="s">
        <v>1207</v>
      </c>
      <c r="C589" t="s">
        <v>1208</v>
      </c>
      <c r="D589" t="s">
        <v>57</v>
      </c>
      <c r="E589">
        <f>YEAR(Table1[[#This Row],[Order Date]])</f>
        <v>2012</v>
      </c>
      <c r="F589">
        <v>1</v>
      </c>
      <c r="G589">
        <f>MONTH(Table1[[#This Row],[Order Date]])</f>
        <v>4</v>
      </c>
      <c r="H589" s="1">
        <v>41005</v>
      </c>
      <c r="I589">
        <v>42599</v>
      </c>
      <c r="J589" t="s">
        <v>131</v>
      </c>
      <c r="K589">
        <v>31</v>
      </c>
      <c r="L589">
        <v>300.98</v>
      </c>
      <c r="M589" s="2">
        <v>0.04</v>
      </c>
      <c r="N589">
        <v>9459.94</v>
      </c>
      <c r="O589">
        <v>54.92</v>
      </c>
      <c r="P589">
        <v>2023.75</v>
      </c>
      <c r="Q589" s="2">
        <v>0.55000000000000004</v>
      </c>
      <c r="R589" t="s">
        <v>48</v>
      </c>
      <c r="S589" t="s">
        <v>73</v>
      </c>
      <c r="T589" t="s">
        <v>1209</v>
      </c>
      <c r="U589" t="s">
        <v>154</v>
      </c>
      <c r="V589" t="s">
        <v>33</v>
      </c>
      <c r="W589">
        <v>6014</v>
      </c>
      <c r="X589" s="1">
        <v>41006</v>
      </c>
      <c r="Y589" t="s">
        <v>53</v>
      </c>
      <c r="Z589" t="e" vm="48">
        <v>#VALUE!</v>
      </c>
      <c r="AA589">
        <v>3820</v>
      </c>
      <c r="AB589" t="e" cm="1" vm="2">
        <f t="array" ref="AB589">_FV(Table1[[#This Row],[State]],"Country/region",TRUE)</f>
        <v>#VALUE!</v>
      </c>
    </row>
    <row r="590" spans="1:28" x14ac:dyDescent="0.35">
      <c r="A590" t="s">
        <v>1211</v>
      </c>
      <c r="C590" t="s">
        <v>1212</v>
      </c>
      <c r="D590" t="s">
        <v>38</v>
      </c>
      <c r="E590">
        <f>YEAR(Table1[[#This Row],[Order Date]])</f>
        <v>2012</v>
      </c>
      <c r="F590">
        <v>1</v>
      </c>
      <c r="G590">
        <f>MONTH(Table1[[#This Row],[Order Date]])</f>
        <v>4</v>
      </c>
      <c r="H590" s="1">
        <v>41005</v>
      </c>
      <c r="I590">
        <v>35361</v>
      </c>
      <c r="J590" t="s">
        <v>131</v>
      </c>
      <c r="K590">
        <v>40</v>
      </c>
      <c r="L590">
        <v>18.97</v>
      </c>
      <c r="M590" s="2">
        <v>0.09</v>
      </c>
      <c r="N590">
        <v>746.93</v>
      </c>
      <c r="O590">
        <v>9.0299999999999994</v>
      </c>
      <c r="P590">
        <v>67.03</v>
      </c>
      <c r="Q590" s="2">
        <v>0.37</v>
      </c>
      <c r="R590" t="s">
        <v>29</v>
      </c>
      <c r="S590" t="s">
        <v>30</v>
      </c>
      <c r="T590" t="s">
        <v>428</v>
      </c>
      <c r="U590" t="s">
        <v>61</v>
      </c>
      <c r="V590" t="s">
        <v>52</v>
      </c>
      <c r="W590">
        <v>4968</v>
      </c>
      <c r="X590" s="1">
        <v>41006</v>
      </c>
      <c r="Y590" t="s">
        <v>42</v>
      </c>
      <c r="Z590" t="e" vm="4">
        <v>#VALUE!</v>
      </c>
      <c r="AA590">
        <v>92691</v>
      </c>
      <c r="AB590" t="e" cm="1" vm="2">
        <f t="array" ref="AB590">_FV(Table1[[#This Row],[State]],"Country/region",TRUE)</f>
        <v>#VALUE!</v>
      </c>
    </row>
    <row r="591" spans="1:28" x14ac:dyDescent="0.35">
      <c r="A591" t="s">
        <v>1211</v>
      </c>
      <c r="C591" t="s">
        <v>1212</v>
      </c>
      <c r="D591" t="s">
        <v>38</v>
      </c>
      <c r="E591">
        <f>YEAR(Table1[[#This Row],[Order Date]])</f>
        <v>2012</v>
      </c>
      <c r="F591">
        <v>1</v>
      </c>
      <c r="G591">
        <f>MONTH(Table1[[#This Row],[Order Date]])</f>
        <v>4</v>
      </c>
      <c r="H591" s="1">
        <v>41005</v>
      </c>
      <c r="I591">
        <v>35361</v>
      </c>
      <c r="J591" t="s">
        <v>131</v>
      </c>
      <c r="K591">
        <v>37</v>
      </c>
      <c r="L591">
        <v>8.34</v>
      </c>
      <c r="M591" s="2">
        <v>0</v>
      </c>
      <c r="N591">
        <v>313.39999999999998</v>
      </c>
      <c r="O591">
        <v>4.82</v>
      </c>
      <c r="P591">
        <v>-5.05</v>
      </c>
      <c r="Q591" s="2">
        <v>0.4</v>
      </c>
      <c r="R591" t="s">
        <v>29</v>
      </c>
      <c r="S591" t="s">
        <v>30</v>
      </c>
      <c r="T591" t="s">
        <v>613</v>
      </c>
      <c r="U591" t="s">
        <v>61</v>
      </c>
      <c r="V591" t="s">
        <v>52</v>
      </c>
      <c r="W591">
        <v>4969</v>
      </c>
      <c r="X591" s="1">
        <v>41006</v>
      </c>
      <c r="Y591" t="s">
        <v>34</v>
      </c>
      <c r="Z591" t="e" vm="4">
        <v>#VALUE!</v>
      </c>
      <c r="AA591">
        <v>92691</v>
      </c>
      <c r="AB591" t="e" cm="1" vm="2">
        <f t="array" ref="AB591">_FV(Table1[[#This Row],[State]],"Country/region",TRUE)</f>
        <v>#VALUE!</v>
      </c>
    </row>
    <row r="592" spans="1:28" x14ac:dyDescent="0.35">
      <c r="A592" t="s">
        <v>1213</v>
      </c>
      <c r="C592" t="s">
        <v>1202</v>
      </c>
      <c r="D592" t="s">
        <v>57</v>
      </c>
      <c r="E592">
        <f>YEAR(Table1[[#This Row],[Order Date]])</f>
        <v>2012</v>
      </c>
      <c r="F592">
        <v>1</v>
      </c>
      <c r="G592">
        <f>MONTH(Table1[[#This Row],[Order Date]])</f>
        <v>4</v>
      </c>
      <c r="H592" s="1">
        <v>41005</v>
      </c>
      <c r="I592">
        <v>10851</v>
      </c>
      <c r="J592" t="s">
        <v>28</v>
      </c>
      <c r="K592">
        <v>14</v>
      </c>
      <c r="L592">
        <v>45.99</v>
      </c>
      <c r="M592" s="2">
        <v>0.02</v>
      </c>
      <c r="N592">
        <v>570.52850000000001</v>
      </c>
      <c r="O592">
        <v>4.99</v>
      </c>
      <c r="P592">
        <v>3.96</v>
      </c>
      <c r="Q592" s="2">
        <v>0.56999999999999995</v>
      </c>
      <c r="R592" t="s">
        <v>96</v>
      </c>
      <c r="S592" t="s">
        <v>30</v>
      </c>
      <c r="T592" t="s">
        <v>1214</v>
      </c>
      <c r="U592" t="s">
        <v>105</v>
      </c>
      <c r="V592" t="s">
        <v>33</v>
      </c>
      <c r="W592">
        <v>1502</v>
      </c>
      <c r="X592" s="1">
        <v>41006</v>
      </c>
      <c r="Y592" t="s">
        <v>42</v>
      </c>
      <c r="Z592" t="e" vm="1">
        <v>#VALUE!</v>
      </c>
      <c r="AA592">
        <v>17602</v>
      </c>
      <c r="AB592" t="e" cm="1" vm="2">
        <f t="array" ref="AB592">_FV(Table1[[#This Row],[State]],"Country/region",TRUE)</f>
        <v>#VALUE!</v>
      </c>
    </row>
    <row r="593" spans="1:28" x14ac:dyDescent="0.35">
      <c r="A593" t="s">
        <v>1215</v>
      </c>
      <c r="C593" t="s">
        <v>1199</v>
      </c>
      <c r="D593" t="s">
        <v>27</v>
      </c>
      <c r="E593">
        <f>YEAR(Table1[[#This Row],[Order Date]])</f>
        <v>2012</v>
      </c>
      <c r="F593">
        <v>1</v>
      </c>
      <c r="G593">
        <f>MONTH(Table1[[#This Row],[Order Date]])</f>
        <v>4</v>
      </c>
      <c r="H593" s="1">
        <v>41005</v>
      </c>
      <c r="I593">
        <v>14114</v>
      </c>
      <c r="J593" t="s">
        <v>58</v>
      </c>
      <c r="K593">
        <v>38</v>
      </c>
      <c r="L593">
        <v>170.98</v>
      </c>
      <c r="M593" s="2">
        <v>0.01</v>
      </c>
      <c r="N593">
        <v>6532.48</v>
      </c>
      <c r="O593">
        <v>35.89</v>
      </c>
      <c r="P593">
        <v>538.52</v>
      </c>
      <c r="Q593" s="2">
        <v>0.66</v>
      </c>
      <c r="R593" t="s">
        <v>48</v>
      </c>
      <c r="S593" t="s">
        <v>73</v>
      </c>
      <c r="T593" t="s">
        <v>876</v>
      </c>
      <c r="U593" t="s">
        <v>154</v>
      </c>
      <c r="V593" t="s">
        <v>33</v>
      </c>
      <c r="W593">
        <v>1974</v>
      </c>
      <c r="X593" s="1">
        <v>41007</v>
      </c>
      <c r="Y593" t="s">
        <v>53</v>
      </c>
      <c r="Z593" t="e" vm="24">
        <v>#VALUE!</v>
      </c>
      <c r="AA593">
        <v>8857</v>
      </c>
      <c r="AB593" t="e" cm="1" vm="2">
        <f t="array" ref="AB593">_FV(Table1[[#This Row],[State]],"Country/region",TRUE)</f>
        <v>#VALUE!</v>
      </c>
    </row>
    <row r="594" spans="1:28" x14ac:dyDescent="0.35">
      <c r="A594" t="s">
        <v>1216</v>
      </c>
      <c r="C594" t="s">
        <v>1217</v>
      </c>
      <c r="D594" t="s">
        <v>57</v>
      </c>
      <c r="E594">
        <f>YEAR(Table1[[#This Row],[Order Date]])</f>
        <v>2012</v>
      </c>
      <c r="F594">
        <v>1</v>
      </c>
      <c r="G594">
        <f>MONTH(Table1[[#This Row],[Order Date]])</f>
        <v>4</v>
      </c>
      <c r="H594" s="1">
        <v>41005</v>
      </c>
      <c r="I594">
        <v>40544</v>
      </c>
      <c r="J594" t="s">
        <v>47</v>
      </c>
      <c r="K594">
        <v>39</v>
      </c>
      <c r="L594">
        <v>60.65</v>
      </c>
      <c r="M594" s="2">
        <v>0.06</v>
      </c>
      <c r="N594">
        <v>2413.5300000000002</v>
      </c>
      <c r="O594">
        <v>12.23</v>
      </c>
      <c r="P594">
        <v>544.04</v>
      </c>
      <c r="Q594" s="2">
        <v>0.64</v>
      </c>
      <c r="R594" t="s">
        <v>48</v>
      </c>
      <c r="S594" t="s">
        <v>80</v>
      </c>
      <c r="T594" t="s">
        <v>732</v>
      </c>
      <c r="U594" t="s">
        <v>82</v>
      </c>
      <c r="V594" t="s">
        <v>68</v>
      </c>
      <c r="W594">
        <v>5721</v>
      </c>
      <c r="X594" s="1">
        <v>41007</v>
      </c>
      <c r="Y594" t="s">
        <v>34</v>
      </c>
      <c r="Z594" t="e" vm="25">
        <v>#VALUE!</v>
      </c>
      <c r="AA594">
        <v>53220</v>
      </c>
      <c r="AB594" t="e" cm="1" vm="2">
        <f t="array" ref="AB594">_FV(Table1[[#This Row],[State]],"Country/region",TRUE)</f>
        <v>#VALUE!</v>
      </c>
    </row>
    <row r="595" spans="1:28" x14ac:dyDescent="0.35">
      <c r="A595" t="s">
        <v>1205</v>
      </c>
      <c r="C595" t="s">
        <v>1206</v>
      </c>
      <c r="D595" t="s">
        <v>38</v>
      </c>
      <c r="E595">
        <f>YEAR(Table1[[#This Row],[Order Date]])</f>
        <v>2012</v>
      </c>
      <c r="F595">
        <v>1</v>
      </c>
      <c r="G595">
        <f>MONTH(Table1[[#This Row],[Order Date]])</f>
        <v>4</v>
      </c>
      <c r="H595" s="1">
        <v>41005</v>
      </c>
      <c r="I595">
        <v>14530</v>
      </c>
      <c r="J595" t="s">
        <v>28</v>
      </c>
      <c r="K595">
        <v>17</v>
      </c>
      <c r="L595">
        <v>89.83</v>
      </c>
      <c r="M595" s="2">
        <v>0.06</v>
      </c>
      <c r="N595">
        <v>1556.61</v>
      </c>
      <c r="O595">
        <v>35</v>
      </c>
      <c r="P595">
        <v>-485.55</v>
      </c>
      <c r="Q595" s="2">
        <v>0.83</v>
      </c>
      <c r="R595" t="s">
        <v>29</v>
      </c>
      <c r="S595" t="s">
        <v>40</v>
      </c>
      <c r="T595" t="s">
        <v>1218</v>
      </c>
      <c r="U595" t="s">
        <v>32</v>
      </c>
      <c r="V595" t="s">
        <v>76</v>
      </c>
      <c r="W595">
        <v>2039</v>
      </c>
      <c r="X595" s="1">
        <v>41007</v>
      </c>
      <c r="Y595" t="s">
        <v>34</v>
      </c>
      <c r="Z595" t="e" vm="19">
        <v>#VALUE!</v>
      </c>
      <c r="AA595">
        <v>29203</v>
      </c>
      <c r="AB595" t="e" cm="1" vm="2">
        <f t="array" ref="AB595">_FV(Table1[[#This Row],[State]],"Country/region",TRUE)</f>
        <v>#VALUE!</v>
      </c>
    </row>
    <row r="596" spans="1:28" x14ac:dyDescent="0.35">
      <c r="A596" t="s">
        <v>1205</v>
      </c>
      <c r="C596" t="s">
        <v>1206</v>
      </c>
      <c r="D596" t="s">
        <v>38</v>
      </c>
      <c r="E596">
        <f>YEAR(Table1[[#This Row],[Order Date]])</f>
        <v>2012</v>
      </c>
      <c r="F596">
        <v>1</v>
      </c>
      <c r="G596">
        <f>MONTH(Table1[[#This Row],[Order Date]])</f>
        <v>4</v>
      </c>
      <c r="H596" s="1">
        <v>41005</v>
      </c>
      <c r="I596">
        <v>14530</v>
      </c>
      <c r="J596" t="s">
        <v>28</v>
      </c>
      <c r="K596">
        <v>49</v>
      </c>
      <c r="L596">
        <v>13.43</v>
      </c>
      <c r="M596" s="2">
        <v>0.1</v>
      </c>
      <c r="N596">
        <v>645.14</v>
      </c>
      <c r="O596">
        <v>5.5</v>
      </c>
      <c r="P596">
        <v>-26.32</v>
      </c>
      <c r="Q596" s="2">
        <v>0.56999999999999995</v>
      </c>
      <c r="R596" t="s">
        <v>29</v>
      </c>
      <c r="S596" t="s">
        <v>30</v>
      </c>
      <c r="T596" t="s">
        <v>365</v>
      </c>
      <c r="U596" t="s">
        <v>32</v>
      </c>
      <c r="V596" t="s">
        <v>76</v>
      </c>
      <c r="W596">
        <v>2040</v>
      </c>
      <c r="X596" s="1">
        <v>41007</v>
      </c>
      <c r="Y596" t="s">
        <v>34</v>
      </c>
      <c r="Z596" t="e" vm="19">
        <v>#VALUE!</v>
      </c>
      <c r="AA596">
        <v>29203</v>
      </c>
      <c r="AB596" t="e" cm="1" vm="2">
        <f t="array" ref="AB596">_FV(Table1[[#This Row],[State]],"Country/region",TRUE)</f>
        <v>#VALUE!</v>
      </c>
    </row>
    <row r="597" spans="1:28" x14ac:dyDescent="0.35">
      <c r="A597" t="s">
        <v>1219</v>
      </c>
      <c r="C597" t="s">
        <v>1220</v>
      </c>
      <c r="D597" t="s">
        <v>46</v>
      </c>
      <c r="E597">
        <f>YEAR(Table1[[#This Row],[Order Date]])</f>
        <v>2012</v>
      </c>
      <c r="F597">
        <v>1</v>
      </c>
      <c r="G597">
        <f>MONTH(Table1[[#This Row],[Order Date]])</f>
        <v>4</v>
      </c>
      <c r="H597" s="1">
        <v>41005</v>
      </c>
      <c r="I597">
        <v>5921</v>
      </c>
      <c r="J597" t="s">
        <v>47</v>
      </c>
      <c r="K597">
        <v>27</v>
      </c>
      <c r="L597">
        <v>13.43</v>
      </c>
      <c r="M597" s="2">
        <v>0.01</v>
      </c>
      <c r="N597">
        <v>384.74</v>
      </c>
      <c r="O597">
        <v>5.5</v>
      </c>
      <c r="P597">
        <v>2.69</v>
      </c>
      <c r="Q597" s="2">
        <v>0.56999999999999995</v>
      </c>
      <c r="R597" t="s">
        <v>29</v>
      </c>
      <c r="S597" t="s">
        <v>30</v>
      </c>
      <c r="T597" t="s">
        <v>365</v>
      </c>
      <c r="U597" t="s">
        <v>32</v>
      </c>
      <c r="V597" t="s">
        <v>76</v>
      </c>
      <c r="W597">
        <v>820</v>
      </c>
      <c r="X597" s="1">
        <v>41012</v>
      </c>
      <c r="Y597" t="s">
        <v>42</v>
      </c>
      <c r="Z597" t="e" vm="14">
        <v>#VALUE!</v>
      </c>
      <c r="AA597">
        <v>33801</v>
      </c>
      <c r="AB597" t="e" cm="1" vm="2">
        <f t="array" ref="AB597">_FV(Table1[[#This Row],[State]],"Country/region",TRUE)</f>
        <v>#VALUE!</v>
      </c>
    </row>
    <row r="598" spans="1:28" x14ac:dyDescent="0.35">
      <c r="A598" t="s">
        <v>1221</v>
      </c>
      <c r="C598" t="s">
        <v>465</v>
      </c>
      <c r="D598" t="s">
        <v>38</v>
      </c>
      <c r="E598">
        <f>YEAR(Table1[[#This Row],[Order Date]])</f>
        <v>2012</v>
      </c>
      <c r="F598">
        <v>1</v>
      </c>
      <c r="G598">
        <f>MONTH(Table1[[#This Row],[Order Date]])</f>
        <v>4</v>
      </c>
      <c r="H598" s="1">
        <v>41005</v>
      </c>
      <c r="I598">
        <v>26918</v>
      </c>
      <c r="J598" t="s">
        <v>47</v>
      </c>
      <c r="K598">
        <v>16</v>
      </c>
      <c r="L598">
        <v>4.84</v>
      </c>
      <c r="M598" s="2">
        <v>0.05</v>
      </c>
      <c r="N598">
        <v>77.959999999999994</v>
      </c>
      <c r="O598">
        <v>0.71</v>
      </c>
      <c r="P598">
        <v>16.649999999999999</v>
      </c>
      <c r="Q598" s="2">
        <v>0.52</v>
      </c>
      <c r="R598" t="s">
        <v>29</v>
      </c>
      <c r="S598" t="s">
        <v>59</v>
      </c>
      <c r="T598" t="s">
        <v>1064</v>
      </c>
      <c r="U598" t="s">
        <v>88</v>
      </c>
      <c r="V598" t="s">
        <v>68</v>
      </c>
      <c r="W598">
        <v>3768</v>
      </c>
      <c r="X598" s="1">
        <v>41014</v>
      </c>
      <c r="Y598" t="s">
        <v>34</v>
      </c>
      <c r="Z598" t="e" vm="9">
        <v>#VALUE!</v>
      </c>
      <c r="AA598">
        <v>68128</v>
      </c>
      <c r="AB598" t="e" cm="1" vm="2">
        <f t="array" ref="AB598">_FV(Table1[[#This Row],[State]],"Country/region",TRUE)</f>
        <v>#VALUE!</v>
      </c>
    </row>
    <row r="599" spans="1:28" x14ac:dyDescent="0.35">
      <c r="A599" t="s">
        <v>938</v>
      </c>
      <c r="C599" t="s">
        <v>1222</v>
      </c>
      <c r="D599" t="s">
        <v>27</v>
      </c>
      <c r="E599">
        <f>YEAR(Table1[[#This Row],[Order Date]])</f>
        <v>2012</v>
      </c>
      <c r="F599">
        <v>1</v>
      </c>
      <c r="G599">
        <f>MONTH(Table1[[#This Row],[Order Date]])</f>
        <v>4</v>
      </c>
      <c r="H599" s="1">
        <v>41006</v>
      </c>
      <c r="I599">
        <v>3777</v>
      </c>
      <c r="J599" t="s">
        <v>131</v>
      </c>
      <c r="K599">
        <v>14</v>
      </c>
      <c r="L599">
        <v>17.670000000000002</v>
      </c>
      <c r="M599" s="2">
        <v>0.06</v>
      </c>
      <c r="N599">
        <v>244.85</v>
      </c>
      <c r="O599">
        <v>8.99</v>
      </c>
      <c r="P599">
        <v>38.06</v>
      </c>
      <c r="Q599" s="2">
        <v>0.47</v>
      </c>
      <c r="R599" t="s">
        <v>48</v>
      </c>
      <c r="S599" t="s">
        <v>139</v>
      </c>
      <c r="T599" t="s">
        <v>1223</v>
      </c>
      <c r="U599" t="s">
        <v>82</v>
      </c>
      <c r="V599" t="s">
        <v>68</v>
      </c>
      <c r="W599">
        <v>555</v>
      </c>
      <c r="X599" s="1">
        <v>41007</v>
      </c>
      <c r="Y599" t="s">
        <v>42</v>
      </c>
      <c r="Z599" t="e" vm="9">
        <v>#VALUE!</v>
      </c>
      <c r="AA599">
        <v>68046</v>
      </c>
      <c r="AB599" t="e" cm="1" vm="2">
        <f t="array" ref="AB599">_FV(Table1[[#This Row],[State]],"Country/region",TRUE)</f>
        <v>#VALUE!</v>
      </c>
    </row>
    <row r="600" spans="1:28" x14ac:dyDescent="0.35">
      <c r="A600" t="s">
        <v>1224</v>
      </c>
      <c r="C600" t="s">
        <v>1225</v>
      </c>
      <c r="D600" t="s">
        <v>38</v>
      </c>
      <c r="E600">
        <f>YEAR(Table1[[#This Row],[Order Date]])</f>
        <v>2012</v>
      </c>
      <c r="F600">
        <v>1</v>
      </c>
      <c r="G600">
        <f>MONTH(Table1[[#This Row],[Order Date]])</f>
        <v>4</v>
      </c>
      <c r="H600" s="1">
        <v>41006</v>
      </c>
      <c r="I600">
        <v>34432</v>
      </c>
      <c r="J600" t="s">
        <v>39</v>
      </c>
      <c r="K600">
        <v>20</v>
      </c>
      <c r="L600">
        <v>12.53</v>
      </c>
      <c r="M600" s="2">
        <v>0.08</v>
      </c>
      <c r="N600">
        <v>244.39</v>
      </c>
      <c r="O600">
        <v>0.5</v>
      </c>
      <c r="P600">
        <v>114.1</v>
      </c>
      <c r="Q600" s="2">
        <v>0.38</v>
      </c>
      <c r="R600" t="s">
        <v>29</v>
      </c>
      <c r="S600" t="s">
        <v>30</v>
      </c>
      <c r="T600" t="s">
        <v>1226</v>
      </c>
      <c r="U600" t="s">
        <v>210</v>
      </c>
      <c r="V600" t="s">
        <v>76</v>
      </c>
      <c r="W600">
        <v>4839</v>
      </c>
      <c r="X600" s="1">
        <v>41007</v>
      </c>
      <c r="Y600" t="s">
        <v>34</v>
      </c>
      <c r="Z600" t="e" vm="14">
        <v>#VALUE!</v>
      </c>
      <c r="AA600">
        <v>32789</v>
      </c>
      <c r="AB600" t="e" cm="1" vm="2">
        <f t="array" ref="AB600">_FV(Table1[[#This Row],[State]],"Country/region",TRUE)</f>
        <v>#VALUE!</v>
      </c>
    </row>
    <row r="601" spans="1:28" x14ac:dyDescent="0.35">
      <c r="A601" t="s">
        <v>1227</v>
      </c>
      <c r="C601" t="s">
        <v>1225</v>
      </c>
      <c r="D601" t="s">
        <v>38</v>
      </c>
      <c r="E601">
        <f>YEAR(Table1[[#This Row],[Order Date]])</f>
        <v>2012</v>
      </c>
      <c r="F601">
        <v>1</v>
      </c>
      <c r="G601">
        <f>MONTH(Table1[[#This Row],[Order Date]])</f>
        <v>4</v>
      </c>
      <c r="H601" s="1">
        <v>41006</v>
      </c>
      <c r="I601">
        <v>34432</v>
      </c>
      <c r="J601" t="s">
        <v>39</v>
      </c>
      <c r="K601">
        <v>3</v>
      </c>
      <c r="L601">
        <v>178.47</v>
      </c>
      <c r="M601" s="2">
        <v>0.02</v>
      </c>
      <c r="N601">
        <v>581.41999999999996</v>
      </c>
      <c r="O601">
        <v>19.989999999999998</v>
      </c>
      <c r="P601">
        <v>-129.97</v>
      </c>
      <c r="Q601" s="2">
        <v>0.55000000000000004</v>
      </c>
      <c r="R601" t="s">
        <v>29</v>
      </c>
      <c r="S601" t="s">
        <v>30</v>
      </c>
      <c r="T601" t="s">
        <v>628</v>
      </c>
      <c r="U601" t="s">
        <v>32</v>
      </c>
      <c r="V601" t="s">
        <v>76</v>
      </c>
      <c r="W601">
        <v>4840</v>
      </c>
      <c r="X601" s="1">
        <v>41007</v>
      </c>
      <c r="Y601" t="s">
        <v>34</v>
      </c>
      <c r="Z601" t="e" vm="14">
        <v>#VALUE!</v>
      </c>
      <c r="AA601">
        <v>32708</v>
      </c>
      <c r="AB601" t="e" cm="1" vm="2">
        <f t="array" ref="AB601">_FV(Table1[[#This Row],[State]],"Country/region",TRUE)</f>
        <v>#VALUE!</v>
      </c>
    </row>
    <row r="602" spans="1:28" x14ac:dyDescent="0.35">
      <c r="A602" t="s">
        <v>1228</v>
      </c>
      <c r="C602" t="s">
        <v>1229</v>
      </c>
      <c r="D602" t="s">
        <v>46</v>
      </c>
      <c r="E602">
        <f>YEAR(Table1[[#This Row],[Order Date]])</f>
        <v>2012</v>
      </c>
      <c r="F602">
        <v>1</v>
      </c>
      <c r="G602">
        <f>MONTH(Table1[[#This Row],[Order Date]])</f>
        <v>4</v>
      </c>
      <c r="H602" s="1">
        <v>41006</v>
      </c>
      <c r="I602">
        <v>10277</v>
      </c>
      <c r="J602" t="s">
        <v>131</v>
      </c>
      <c r="K602">
        <v>36</v>
      </c>
      <c r="L602">
        <v>65.989999999999995</v>
      </c>
      <c r="M602" s="2">
        <v>0</v>
      </c>
      <c r="N602">
        <v>2144.924</v>
      </c>
      <c r="O602">
        <v>5.26</v>
      </c>
      <c r="P602">
        <v>542.25</v>
      </c>
      <c r="Q602" s="2">
        <v>0.59</v>
      </c>
      <c r="R602" t="s">
        <v>96</v>
      </c>
      <c r="S602" t="s">
        <v>30</v>
      </c>
      <c r="T602" t="s">
        <v>1230</v>
      </c>
      <c r="U602" t="s">
        <v>105</v>
      </c>
      <c r="V602" t="s">
        <v>52</v>
      </c>
      <c r="W602">
        <v>1417</v>
      </c>
      <c r="X602" s="1">
        <v>41007</v>
      </c>
      <c r="Y602" t="s">
        <v>34</v>
      </c>
      <c r="Z602" t="e" vm="4">
        <v>#VALUE!</v>
      </c>
      <c r="AA602">
        <v>92553</v>
      </c>
      <c r="AB602" t="e" cm="1" vm="2">
        <f t="array" ref="AB602">_FV(Table1[[#This Row],[State]],"Country/region",TRUE)</f>
        <v>#VALUE!</v>
      </c>
    </row>
    <row r="603" spans="1:28" x14ac:dyDescent="0.35">
      <c r="A603" t="s">
        <v>1109</v>
      </c>
      <c r="C603" t="s">
        <v>1110</v>
      </c>
      <c r="D603" t="s">
        <v>46</v>
      </c>
      <c r="E603">
        <f>YEAR(Table1[[#This Row],[Order Date]])</f>
        <v>2012</v>
      </c>
      <c r="F603">
        <v>1</v>
      </c>
      <c r="G603">
        <f>MONTH(Table1[[#This Row],[Order Date]])</f>
        <v>4</v>
      </c>
      <c r="H603" s="1">
        <v>41006</v>
      </c>
      <c r="I603">
        <v>8994</v>
      </c>
      <c r="J603" t="s">
        <v>47</v>
      </c>
      <c r="K603">
        <v>36</v>
      </c>
      <c r="L603">
        <v>40.479999999999997</v>
      </c>
      <c r="M603" s="2">
        <v>0.1</v>
      </c>
      <c r="N603">
        <v>1423.35</v>
      </c>
      <c r="O603">
        <v>19.989999999999998</v>
      </c>
      <c r="P603">
        <v>-580.32000000000005</v>
      </c>
      <c r="Q603" s="2">
        <v>0.77</v>
      </c>
      <c r="R603" t="s">
        <v>96</v>
      </c>
      <c r="S603" t="s">
        <v>30</v>
      </c>
      <c r="T603" t="s">
        <v>1231</v>
      </c>
      <c r="U603" t="s">
        <v>102</v>
      </c>
      <c r="V603" t="s">
        <v>68</v>
      </c>
      <c r="W603">
        <v>1225</v>
      </c>
      <c r="X603" s="1">
        <v>41008</v>
      </c>
      <c r="Y603" t="s">
        <v>34</v>
      </c>
      <c r="Z603" t="e" vm="38">
        <v>#VALUE!</v>
      </c>
      <c r="AA603">
        <v>46307</v>
      </c>
      <c r="AB603" t="e" cm="1" vm="2">
        <f t="array" ref="AB603">_FV(Table1[[#This Row],[State]],"Country/region",TRUE)</f>
        <v>#VALUE!</v>
      </c>
    </row>
    <row r="604" spans="1:28" x14ac:dyDescent="0.35">
      <c r="A604" t="s">
        <v>1232</v>
      </c>
      <c r="C604" t="s">
        <v>1151</v>
      </c>
      <c r="D604" t="s">
        <v>38</v>
      </c>
      <c r="E604">
        <f>YEAR(Table1[[#This Row],[Order Date]])</f>
        <v>2012</v>
      </c>
      <c r="F604">
        <v>1</v>
      </c>
      <c r="G604">
        <f>MONTH(Table1[[#This Row],[Order Date]])</f>
        <v>4</v>
      </c>
      <c r="H604" s="1">
        <v>41006</v>
      </c>
      <c r="I604">
        <v>5509</v>
      </c>
      <c r="J604" t="s">
        <v>47</v>
      </c>
      <c r="K604">
        <v>11</v>
      </c>
      <c r="L604">
        <v>5.58</v>
      </c>
      <c r="M604" s="2">
        <v>0.02</v>
      </c>
      <c r="N604">
        <v>68.459999999999994</v>
      </c>
      <c r="O604">
        <v>5.3</v>
      </c>
      <c r="P604">
        <v>-22.48</v>
      </c>
      <c r="Q604" s="2">
        <v>0.35</v>
      </c>
      <c r="R604" t="s">
        <v>29</v>
      </c>
      <c r="S604" t="s">
        <v>30</v>
      </c>
      <c r="T604" t="s">
        <v>1233</v>
      </c>
      <c r="U604" t="s">
        <v>267</v>
      </c>
      <c r="V604" t="s">
        <v>52</v>
      </c>
      <c r="W604">
        <v>770</v>
      </c>
      <c r="X604" s="1">
        <v>41011</v>
      </c>
      <c r="Y604" t="s">
        <v>34</v>
      </c>
      <c r="Z604" t="e" vm="42">
        <v>#VALUE!</v>
      </c>
      <c r="AA604">
        <v>86001</v>
      </c>
      <c r="AB604" t="e" cm="1" vm="2">
        <f t="array" ref="AB604">_FV(Table1[[#This Row],[State]],"Country/region",TRUE)</f>
        <v>#VALUE!</v>
      </c>
    </row>
    <row r="605" spans="1:28" x14ac:dyDescent="0.35">
      <c r="A605" t="s">
        <v>1232</v>
      </c>
      <c r="C605" t="s">
        <v>1151</v>
      </c>
      <c r="D605" t="s">
        <v>38</v>
      </c>
      <c r="E605">
        <f>YEAR(Table1[[#This Row],[Order Date]])</f>
        <v>2012</v>
      </c>
      <c r="F605">
        <v>1</v>
      </c>
      <c r="G605">
        <f>MONTH(Table1[[#This Row],[Order Date]])</f>
        <v>4</v>
      </c>
      <c r="H605" s="1">
        <v>41006</v>
      </c>
      <c r="I605">
        <v>5509</v>
      </c>
      <c r="J605" t="s">
        <v>47</v>
      </c>
      <c r="K605">
        <v>21</v>
      </c>
      <c r="L605">
        <v>40.89</v>
      </c>
      <c r="M605" s="2">
        <v>0.03</v>
      </c>
      <c r="N605">
        <v>885.23</v>
      </c>
      <c r="O605">
        <v>18.98</v>
      </c>
      <c r="P605">
        <v>78.98</v>
      </c>
      <c r="Q605" s="2">
        <v>0.56999999999999995</v>
      </c>
      <c r="R605" t="s">
        <v>48</v>
      </c>
      <c r="S605" t="s">
        <v>30</v>
      </c>
      <c r="T605" t="s">
        <v>1234</v>
      </c>
      <c r="U605" t="s">
        <v>82</v>
      </c>
      <c r="V605" t="s">
        <v>52</v>
      </c>
      <c r="W605">
        <v>771</v>
      </c>
      <c r="X605" s="1">
        <v>41013</v>
      </c>
      <c r="Y605" t="s">
        <v>34</v>
      </c>
      <c r="Z605" t="e" vm="42">
        <v>#VALUE!</v>
      </c>
      <c r="AA605">
        <v>86001</v>
      </c>
      <c r="AB605" t="e" cm="1" vm="2">
        <f t="array" ref="AB605">_FV(Table1[[#This Row],[State]],"Country/region",TRUE)</f>
        <v>#VALUE!</v>
      </c>
    </row>
    <row r="606" spans="1:28" x14ac:dyDescent="0.35">
      <c r="A606" t="s">
        <v>1235</v>
      </c>
      <c r="C606" t="s">
        <v>1236</v>
      </c>
      <c r="D606" t="s">
        <v>57</v>
      </c>
      <c r="E606">
        <f>YEAR(Table1[[#This Row],[Order Date]])</f>
        <v>2012</v>
      </c>
      <c r="F606">
        <v>1</v>
      </c>
      <c r="G606">
        <f>MONTH(Table1[[#This Row],[Order Date]])</f>
        <v>4</v>
      </c>
      <c r="H606" s="1">
        <v>41007</v>
      </c>
      <c r="I606">
        <v>13028</v>
      </c>
      <c r="J606" t="s">
        <v>58</v>
      </c>
      <c r="K606">
        <v>39</v>
      </c>
      <c r="L606">
        <v>35.44</v>
      </c>
      <c r="M606" s="2">
        <v>0.05</v>
      </c>
      <c r="N606">
        <v>1357.53</v>
      </c>
      <c r="O606">
        <v>5.09</v>
      </c>
      <c r="P606">
        <v>562.91999999999996</v>
      </c>
      <c r="Q606" s="2">
        <v>0.38</v>
      </c>
      <c r="R606" t="s">
        <v>29</v>
      </c>
      <c r="S606" t="s">
        <v>30</v>
      </c>
      <c r="T606" t="s">
        <v>1237</v>
      </c>
      <c r="U606" t="s">
        <v>61</v>
      </c>
      <c r="V606" t="s">
        <v>33</v>
      </c>
      <c r="W606">
        <v>1816</v>
      </c>
      <c r="X606" s="1">
        <v>41008</v>
      </c>
      <c r="Y606" t="s">
        <v>34</v>
      </c>
      <c r="Z606" t="e" vm="15">
        <v>#VALUE!</v>
      </c>
      <c r="AA606">
        <v>11967</v>
      </c>
      <c r="AB606" t="e" cm="1" vm="2">
        <f t="array" ref="AB606">_FV(Table1[[#This Row],[State]],"Country/region",TRUE)</f>
        <v>#VALUE!</v>
      </c>
    </row>
    <row r="607" spans="1:28" x14ac:dyDescent="0.35">
      <c r="A607" t="s">
        <v>1238</v>
      </c>
      <c r="C607" t="s">
        <v>1239</v>
      </c>
      <c r="D607" t="s">
        <v>38</v>
      </c>
      <c r="E607">
        <f>YEAR(Table1[[#This Row],[Order Date]])</f>
        <v>2012</v>
      </c>
      <c r="F607">
        <v>1</v>
      </c>
      <c r="G607">
        <f>MONTH(Table1[[#This Row],[Order Date]])</f>
        <v>4</v>
      </c>
      <c r="H607" s="1">
        <v>41007</v>
      </c>
      <c r="I607">
        <v>31171</v>
      </c>
      <c r="J607" t="s">
        <v>39</v>
      </c>
      <c r="K607">
        <v>37</v>
      </c>
      <c r="L607">
        <v>4.55</v>
      </c>
      <c r="M607" s="2">
        <v>0.08</v>
      </c>
      <c r="N607">
        <v>161.02000000000001</v>
      </c>
      <c r="O607">
        <v>1.49</v>
      </c>
      <c r="P607">
        <v>32.189500000000002</v>
      </c>
      <c r="Q607" s="2">
        <v>0.35</v>
      </c>
      <c r="R607" t="s">
        <v>29</v>
      </c>
      <c r="S607" t="s">
        <v>30</v>
      </c>
      <c r="T607" t="s">
        <v>1068</v>
      </c>
      <c r="U607" t="s">
        <v>67</v>
      </c>
      <c r="V607" t="s">
        <v>68</v>
      </c>
      <c r="W607">
        <v>4374</v>
      </c>
      <c r="X607" s="1">
        <v>41008</v>
      </c>
      <c r="Y607" t="s">
        <v>34</v>
      </c>
      <c r="Z607" t="e" vm="5">
        <v>#VALUE!</v>
      </c>
      <c r="AA607">
        <v>55432</v>
      </c>
      <c r="AB607" t="e" cm="1" vm="2">
        <f t="array" ref="AB607">_FV(Table1[[#This Row],[State]],"Country/region",TRUE)</f>
        <v>#VALUE!</v>
      </c>
    </row>
    <row r="608" spans="1:28" x14ac:dyDescent="0.35">
      <c r="A608" t="s">
        <v>451</v>
      </c>
      <c r="C608" t="s">
        <v>452</v>
      </c>
      <c r="D608" t="s">
        <v>27</v>
      </c>
      <c r="E608">
        <f>YEAR(Table1[[#This Row],[Order Date]])</f>
        <v>2012</v>
      </c>
      <c r="F608">
        <v>1</v>
      </c>
      <c r="G608">
        <f>MONTH(Table1[[#This Row],[Order Date]])</f>
        <v>4</v>
      </c>
      <c r="H608" s="1">
        <v>41007</v>
      </c>
      <c r="I608">
        <v>1189</v>
      </c>
      <c r="J608" t="s">
        <v>58</v>
      </c>
      <c r="K608">
        <v>27</v>
      </c>
      <c r="L608">
        <v>4.42</v>
      </c>
      <c r="M608" s="2">
        <v>0</v>
      </c>
      <c r="N608">
        <v>129.1</v>
      </c>
      <c r="O608">
        <v>4.99</v>
      </c>
      <c r="P608">
        <v>-59.82</v>
      </c>
      <c r="Q608" s="2">
        <v>0.38</v>
      </c>
      <c r="R608" t="s">
        <v>29</v>
      </c>
      <c r="S608" t="s">
        <v>30</v>
      </c>
      <c r="T608" t="s">
        <v>1240</v>
      </c>
      <c r="U608" t="s">
        <v>267</v>
      </c>
      <c r="V608" t="s">
        <v>33</v>
      </c>
      <c r="W608">
        <v>181</v>
      </c>
      <c r="X608" s="1">
        <v>41008</v>
      </c>
      <c r="Y608" t="s">
        <v>34</v>
      </c>
      <c r="Z608" t="e" vm="15">
        <v>#VALUE!</v>
      </c>
      <c r="AA608">
        <v>11787</v>
      </c>
      <c r="AB608" t="e" cm="1" vm="2">
        <f t="array" ref="AB608">_FV(Table1[[#This Row],[State]],"Country/region",TRUE)</f>
        <v>#VALUE!</v>
      </c>
    </row>
    <row r="609" spans="1:28" x14ac:dyDescent="0.35">
      <c r="A609" t="s">
        <v>1241</v>
      </c>
      <c r="C609" t="s">
        <v>1242</v>
      </c>
      <c r="D609" t="s">
        <v>46</v>
      </c>
      <c r="E609">
        <f>YEAR(Table1[[#This Row],[Order Date]])</f>
        <v>2012</v>
      </c>
      <c r="F609">
        <v>1</v>
      </c>
      <c r="G609">
        <f>MONTH(Table1[[#This Row],[Order Date]])</f>
        <v>4</v>
      </c>
      <c r="H609" s="1">
        <v>41007</v>
      </c>
      <c r="I609">
        <v>12768</v>
      </c>
      <c r="J609" t="s">
        <v>58</v>
      </c>
      <c r="K609">
        <v>34</v>
      </c>
      <c r="L609">
        <v>42.98</v>
      </c>
      <c r="M609" s="2">
        <v>0.01</v>
      </c>
      <c r="N609">
        <v>1562.97</v>
      </c>
      <c r="O609">
        <v>4.62</v>
      </c>
      <c r="P609">
        <v>501.59</v>
      </c>
      <c r="Q609" s="2">
        <v>0.56000000000000005</v>
      </c>
      <c r="R609" t="s">
        <v>29</v>
      </c>
      <c r="S609" t="s">
        <v>30</v>
      </c>
      <c r="T609" t="s">
        <v>1243</v>
      </c>
      <c r="U609" t="s">
        <v>214</v>
      </c>
      <c r="V609" t="s">
        <v>68</v>
      </c>
      <c r="W609">
        <v>1780</v>
      </c>
      <c r="X609" s="1">
        <v>41009</v>
      </c>
      <c r="Y609" t="s">
        <v>42</v>
      </c>
      <c r="Z609" t="e" vm="11">
        <v>#VALUE!</v>
      </c>
      <c r="AA609">
        <v>75051</v>
      </c>
      <c r="AB609" t="e" cm="1" vm="2">
        <f t="array" ref="AB609">_FV(Table1[[#This Row],[State]],"Country/region",TRUE)</f>
        <v>#VALUE!</v>
      </c>
    </row>
    <row r="610" spans="1:28" x14ac:dyDescent="0.35">
      <c r="A610" t="s">
        <v>1244</v>
      </c>
      <c r="C610" t="s">
        <v>1245</v>
      </c>
      <c r="D610" t="s">
        <v>57</v>
      </c>
      <c r="E610">
        <f>YEAR(Table1[[#This Row],[Order Date]])</f>
        <v>2012</v>
      </c>
      <c r="F610">
        <v>1</v>
      </c>
      <c r="G610">
        <f>MONTH(Table1[[#This Row],[Order Date]])</f>
        <v>4</v>
      </c>
      <c r="H610" s="1">
        <v>41007</v>
      </c>
      <c r="I610">
        <v>2722</v>
      </c>
      <c r="J610" t="s">
        <v>47</v>
      </c>
      <c r="K610">
        <v>46</v>
      </c>
      <c r="L610">
        <v>40.97</v>
      </c>
      <c r="M610" s="2">
        <v>0.06</v>
      </c>
      <c r="N610">
        <v>1895.55</v>
      </c>
      <c r="O610">
        <v>1.99</v>
      </c>
      <c r="P610">
        <v>807.62</v>
      </c>
      <c r="Q610" s="2">
        <v>0.42</v>
      </c>
      <c r="R610" t="s">
        <v>96</v>
      </c>
      <c r="S610" t="s">
        <v>139</v>
      </c>
      <c r="T610" t="s">
        <v>1246</v>
      </c>
      <c r="U610" t="s">
        <v>102</v>
      </c>
      <c r="V610" t="s">
        <v>33</v>
      </c>
      <c r="W610">
        <v>394</v>
      </c>
      <c r="X610" s="1">
        <v>41011</v>
      </c>
      <c r="Y610" t="s">
        <v>34</v>
      </c>
      <c r="Z610" t="e" vm="30">
        <v>#VALUE!</v>
      </c>
      <c r="AA610">
        <v>1748</v>
      </c>
      <c r="AB610" t="e" cm="1" vm="2">
        <f t="array" ref="AB610">_FV(Table1[[#This Row],[State]],"Country/region",TRUE)</f>
        <v>#VALUE!</v>
      </c>
    </row>
    <row r="611" spans="1:28" x14ac:dyDescent="0.35">
      <c r="A611" t="s">
        <v>1247</v>
      </c>
      <c r="C611" t="s">
        <v>572</v>
      </c>
      <c r="D611" t="s">
        <v>46</v>
      </c>
      <c r="E611">
        <f>YEAR(Table1[[#This Row],[Order Date]])</f>
        <v>2012</v>
      </c>
      <c r="F611">
        <v>1</v>
      </c>
      <c r="G611">
        <f>MONTH(Table1[[#This Row],[Order Date]])</f>
        <v>4</v>
      </c>
      <c r="H611" s="1">
        <v>41007</v>
      </c>
      <c r="I611">
        <v>36838</v>
      </c>
      <c r="J611" t="s">
        <v>47</v>
      </c>
      <c r="K611">
        <v>3</v>
      </c>
      <c r="L611">
        <v>6.3</v>
      </c>
      <c r="M611" s="2">
        <v>0.06</v>
      </c>
      <c r="N611">
        <v>32.76</v>
      </c>
      <c r="O611">
        <v>0.5</v>
      </c>
      <c r="P611">
        <v>11.29</v>
      </c>
      <c r="Q611" s="2">
        <v>0.39</v>
      </c>
      <c r="R611" t="s">
        <v>29</v>
      </c>
      <c r="S611" t="s">
        <v>30</v>
      </c>
      <c r="T611" t="s">
        <v>556</v>
      </c>
      <c r="U611" t="s">
        <v>210</v>
      </c>
      <c r="V611" t="s">
        <v>76</v>
      </c>
      <c r="W611">
        <v>5185</v>
      </c>
      <c r="X611" s="1">
        <v>41016</v>
      </c>
      <c r="Y611" t="s">
        <v>42</v>
      </c>
      <c r="Z611" t="e" vm="35">
        <v>#VALUE!</v>
      </c>
      <c r="AA611">
        <v>72762</v>
      </c>
      <c r="AB611" t="e" cm="1" vm="2">
        <f t="array" ref="AB611">_FV(Table1[[#This Row],[State]],"Country/region",TRUE)</f>
        <v>#VALUE!</v>
      </c>
    </row>
    <row r="612" spans="1:28" x14ac:dyDescent="0.35">
      <c r="A612" t="s">
        <v>1248</v>
      </c>
      <c r="C612" t="s">
        <v>1249</v>
      </c>
      <c r="D612" t="s">
        <v>57</v>
      </c>
      <c r="E612">
        <f>YEAR(Table1[[#This Row],[Order Date]])</f>
        <v>2012</v>
      </c>
      <c r="F612">
        <v>1</v>
      </c>
      <c r="G612">
        <f>MONTH(Table1[[#This Row],[Order Date]])</f>
        <v>4</v>
      </c>
      <c r="H612" s="1">
        <v>41008</v>
      </c>
      <c r="I612">
        <v>8646</v>
      </c>
      <c r="J612" t="s">
        <v>28</v>
      </c>
      <c r="K612">
        <v>29</v>
      </c>
      <c r="L612">
        <v>349.45</v>
      </c>
      <c r="M612" s="2">
        <v>0.09</v>
      </c>
      <c r="N612">
        <v>9558.65</v>
      </c>
      <c r="O612">
        <v>60</v>
      </c>
      <c r="P612">
        <v>2154.0700000000002</v>
      </c>
      <c r="Q612" s="2"/>
      <c r="R612" t="s">
        <v>48</v>
      </c>
      <c r="S612" t="s">
        <v>49</v>
      </c>
      <c r="T612" t="s">
        <v>1250</v>
      </c>
      <c r="U612" t="s">
        <v>75</v>
      </c>
      <c r="V612" t="s">
        <v>76</v>
      </c>
      <c r="W612">
        <v>1185</v>
      </c>
      <c r="X612" s="1">
        <v>41009</v>
      </c>
      <c r="Y612" t="s">
        <v>53</v>
      </c>
      <c r="Z612" t="e" vm="14">
        <v>#VALUE!</v>
      </c>
      <c r="AA612">
        <v>32701</v>
      </c>
      <c r="AB612" t="e" cm="1" vm="2">
        <f t="array" ref="AB612">_FV(Table1[[#This Row],[State]],"Country/region",TRUE)</f>
        <v>#VALUE!</v>
      </c>
    </row>
    <row r="613" spans="1:28" x14ac:dyDescent="0.35">
      <c r="A613" t="s">
        <v>1251</v>
      </c>
      <c r="C613" t="s">
        <v>1252</v>
      </c>
      <c r="D613" t="s">
        <v>46</v>
      </c>
      <c r="E613">
        <f>YEAR(Table1[[#This Row],[Order Date]])</f>
        <v>2012</v>
      </c>
      <c r="F613">
        <v>1</v>
      </c>
      <c r="G613">
        <f>MONTH(Table1[[#This Row],[Order Date]])</f>
        <v>4</v>
      </c>
      <c r="H613" s="1">
        <v>41008</v>
      </c>
      <c r="I613">
        <v>27491</v>
      </c>
      <c r="J613" t="s">
        <v>39</v>
      </c>
      <c r="K613">
        <v>36</v>
      </c>
      <c r="L613">
        <v>9.77</v>
      </c>
      <c r="M613" s="2">
        <v>0.02</v>
      </c>
      <c r="N613">
        <v>350.71</v>
      </c>
      <c r="O613">
        <v>6.02</v>
      </c>
      <c r="P613">
        <v>-15.3</v>
      </c>
      <c r="Q613" s="2">
        <v>0.48</v>
      </c>
      <c r="R613" t="s">
        <v>48</v>
      </c>
      <c r="S613" t="s">
        <v>80</v>
      </c>
      <c r="T613" t="s">
        <v>1253</v>
      </c>
      <c r="U613" t="s">
        <v>82</v>
      </c>
      <c r="V613" t="s">
        <v>76</v>
      </c>
      <c r="W613">
        <v>3856</v>
      </c>
      <c r="X613" s="1">
        <v>41009</v>
      </c>
      <c r="Y613" t="s">
        <v>34</v>
      </c>
      <c r="Z613" t="e" vm="31">
        <v>#VALUE!</v>
      </c>
      <c r="AA613">
        <v>38017</v>
      </c>
      <c r="AB613" t="e" cm="1" vm="2">
        <f t="array" ref="AB613">_FV(Table1[[#This Row],[State]],"Country/region",TRUE)</f>
        <v>#VALUE!</v>
      </c>
    </row>
    <row r="614" spans="1:28" x14ac:dyDescent="0.35">
      <c r="A614" t="s">
        <v>1216</v>
      </c>
      <c r="C614" t="s">
        <v>1217</v>
      </c>
      <c r="D614" t="s">
        <v>27</v>
      </c>
      <c r="E614">
        <f>YEAR(Table1[[#This Row],[Order Date]])</f>
        <v>2012</v>
      </c>
      <c r="F614">
        <v>1</v>
      </c>
      <c r="G614">
        <f>MONTH(Table1[[#This Row],[Order Date]])</f>
        <v>4</v>
      </c>
      <c r="H614" s="1">
        <v>41008</v>
      </c>
      <c r="I614">
        <v>40258</v>
      </c>
      <c r="J614" t="s">
        <v>39</v>
      </c>
      <c r="K614">
        <v>29</v>
      </c>
      <c r="L614">
        <v>2.78</v>
      </c>
      <c r="M614" s="2">
        <v>0.08</v>
      </c>
      <c r="N614">
        <v>80.61</v>
      </c>
      <c r="O614">
        <v>1.25</v>
      </c>
      <c r="P614">
        <v>-8.77</v>
      </c>
      <c r="Q614" s="2">
        <v>0.59</v>
      </c>
      <c r="R614" t="s">
        <v>29</v>
      </c>
      <c r="S614" t="s">
        <v>59</v>
      </c>
      <c r="T614" t="s">
        <v>1254</v>
      </c>
      <c r="U614" t="s">
        <v>88</v>
      </c>
      <c r="V614" t="s">
        <v>68</v>
      </c>
      <c r="W614">
        <v>5694</v>
      </c>
      <c r="X614" s="1">
        <v>41009</v>
      </c>
      <c r="Y614" t="s">
        <v>34</v>
      </c>
      <c r="Z614" t="e" vm="25">
        <v>#VALUE!</v>
      </c>
      <c r="AA614">
        <v>53220</v>
      </c>
      <c r="AB614" t="e" cm="1" vm="2">
        <f t="array" ref="AB614">_FV(Table1[[#This Row],[State]],"Country/region",TRUE)</f>
        <v>#VALUE!</v>
      </c>
    </row>
    <row r="615" spans="1:28" x14ac:dyDescent="0.35">
      <c r="A615" t="s">
        <v>1255</v>
      </c>
      <c r="C615" t="s">
        <v>1040</v>
      </c>
      <c r="D615" t="s">
        <v>57</v>
      </c>
      <c r="E615">
        <f>YEAR(Table1[[#This Row],[Order Date]])</f>
        <v>2012</v>
      </c>
      <c r="F615">
        <v>1</v>
      </c>
      <c r="G615">
        <f>MONTH(Table1[[#This Row],[Order Date]])</f>
        <v>4</v>
      </c>
      <c r="H615" s="1">
        <v>41008</v>
      </c>
      <c r="I615">
        <v>45120</v>
      </c>
      <c r="J615" t="s">
        <v>58</v>
      </c>
      <c r="K615">
        <v>39</v>
      </c>
      <c r="L615">
        <v>400.97</v>
      </c>
      <c r="M615" s="2">
        <v>7.0000000000000007E-2</v>
      </c>
      <c r="N615">
        <v>14591.44</v>
      </c>
      <c r="O615">
        <v>48.26</v>
      </c>
      <c r="P615">
        <v>5475.8</v>
      </c>
      <c r="Q615" s="2">
        <v>0.36</v>
      </c>
      <c r="R615" t="s">
        <v>96</v>
      </c>
      <c r="S615" t="s">
        <v>73</v>
      </c>
      <c r="T615" t="s">
        <v>929</v>
      </c>
      <c r="U615" t="s">
        <v>98</v>
      </c>
      <c r="V615" t="s">
        <v>52</v>
      </c>
      <c r="W615">
        <v>6358</v>
      </c>
      <c r="X615" s="1">
        <v>41009</v>
      </c>
      <c r="Y615" t="s">
        <v>53</v>
      </c>
      <c r="Z615" t="e" vm="4">
        <v>#VALUE!</v>
      </c>
      <c r="AA615">
        <v>92646</v>
      </c>
      <c r="AB615" t="e" cm="1" vm="2">
        <f t="array" ref="AB615">_FV(Table1[[#This Row],[State]],"Country/region",TRUE)</f>
        <v>#VALUE!</v>
      </c>
    </row>
    <row r="616" spans="1:28" x14ac:dyDescent="0.35">
      <c r="A616" t="s">
        <v>1256</v>
      </c>
      <c r="C616" t="s">
        <v>1257</v>
      </c>
      <c r="D616" t="s">
        <v>46</v>
      </c>
      <c r="E616">
        <f>YEAR(Table1[[#This Row],[Order Date]])</f>
        <v>2012</v>
      </c>
      <c r="F616">
        <v>1</v>
      </c>
      <c r="G616">
        <f>MONTH(Table1[[#This Row],[Order Date]])</f>
        <v>4</v>
      </c>
      <c r="H616" s="1">
        <v>41008</v>
      </c>
      <c r="I616">
        <v>11174</v>
      </c>
      <c r="J616" t="s">
        <v>131</v>
      </c>
      <c r="K616">
        <v>30</v>
      </c>
      <c r="L616">
        <v>125.99</v>
      </c>
      <c r="M616" s="2">
        <v>7.0000000000000007E-2</v>
      </c>
      <c r="N616">
        <v>3197.0030000000002</v>
      </c>
      <c r="O616">
        <v>7.69</v>
      </c>
      <c r="P616">
        <v>603.45899999999995</v>
      </c>
      <c r="Q616" s="2">
        <v>0.59</v>
      </c>
      <c r="R616" t="s">
        <v>96</v>
      </c>
      <c r="S616" t="s">
        <v>30</v>
      </c>
      <c r="T616" t="s">
        <v>1258</v>
      </c>
      <c r="U616" t="s">
        <v>105</v>
      </c>
      <c r="V616" t="s">
        <v>52</v>
      </c>
      <c r="W616">
        <v>1550</v>
      </c>
      <c r="X616" s="1">
        <v>41009</v>
      </c>
      <c r="Y616" t="s">
        <v>34</v>
      </c>
      <c r="Z616" t="e" vm="4">
        <v>#VALUE!</v>
      </c>
      <c r="AA616">
        <v>91941</v>
      </c>
      <c r="AB616" t="e" cm="1" vm="2">
        <f t="array" ref="AB616">_FV(Table1[[#This Row],[State]],"Country/region",TRUE)</f>
        <v>#VALUE!</v>
      </c>
    </row>
    <row r="617" spans="1:28" x14ac:dyDescent="0.35">
      <c r="A617" t="s">
        <v>1248</v>
      </c>
      <c r="C617" t="s">
        <v>1249</v>
      </c>
      <c r="D617" t="s">
        <v>57</v>
      </c>
      <c r="E617">
        <f>YEAR(Table1[[#This Row],[Order Date]])</f>
        <v>2012</v>
      </c>
      <c r="F617">
        <v>1</v>
      </c>
      <c r="G617">
        <f>MONTH(Table1[[#This Row],[Order Date]])</f>
        <v>4</v>
      </c>
      <c r="H617" s="1">
        <v>41008</v>
      </c>
      <c r="I617">
        <v>8646</v>
      </c>
      <c r="J617" t="s">
        <v>28</v>
      </c>
      <c r="K617">
        <v>41</v>
      </c>
      <c r="L617">
        <v>350.99</v>
      </c>
      <c r="M617" s="2">
        <v>0.06</v>
      </c>
      <c r="N617">
        <v>14377.78</v>
      </c>
      <c r="O617">
        <v>39</v>
      </c>
      <c r="P617">
        <v>4161.9799999999996</v>
      </c>
      <c r="Q617" s="2">
        <v>0.55000000000000004</v>
      </c>
      <c r="R617" t="s">
        <v>48</v>
      </c>
      <c r="S617" t="s">
        <v>49</v>
      </c>
      <c r="T617" t="s">
        <v>297</v>
      </c>
      <c r="U617" t="s">
        <v>51</v>
      </c>
      <c r="V617" t="s">
        <v>76</v>
      </c>
      <c r="W617">
        <v>1183</v>
      </c>
      <c r="X617" s="1">
        <v>41010</v>
      </c>
      <c r="Y617" t="s">
        <v>53</v>
      </c>
      <c r="Z617" t="e" vm="14">
        <v>#VALUE!</v>
      </c>
      <c r="AA617">
        <v>32701</v>
      </c>
      <c r="AB617" t="e" cm="1" vm="2">
        <f t="array" ref="AB617">_FV(Table1[[#This Row],[State]],"Country/region",TRUE)</f>
        <v>#VALUE!</v>
      </c>
    </row>
    <row r="618" spans="1:28" x14ac:dyDescent="0.35">
      <c r="A618" t="s">
        <v>1248</v>
      </c>
      <c r="C618" t="s">
        <v>1249</v>
      </c>
      <c r="D618" t="s">
        <v>57</v>
      </c>
      <c r="E618">
        <f>YEAR(Table1[[#This Row],[Order Date]])</f>
        <v>2012</v>
      </c>
      <c r="F618">
        <v>1</v>
      </c>
      <c r="G618">
        <f>MONTH(Table1[[#This Row],[Order Date]])</f>
        <v>4</v>
      </c>
      <c r="H618" s="1">
        <v>41008</v>
      </c>
      <c r="I618">
        <v>8646</v>
      </c>
      <c r="J618" t="s">
        <v>28</v>
      </c>
      <c r="K618">
        <v>8</v>
      </c>
      <c r="L618">
        <v>4.4800000000000004</v>
      </c>
      <c r="M618" s="2">
        <v>0.03</v>
      </c>
      <c r="N618">
        <v>85.85</v>
      </c>
      <c r="O618">
        <v>49</v>
      </c>
      <c r="P618">
        <v>-327.64999999999998</v>
      </c>
      <c r="Q618" s="2">
        <v>0.6</v>
      </c>
      <c r="R618" t="s">
        <v>29</v>
      </c>
      <c r="S618" t="s">
        <v>40</v>
      </c>
      <c r="T618" t="s">
        <v>1259</v>
      </c>
      <c r="U618" t="s">
        <v>214</v>
      </c>
      <c r="V618" t="s">
        <v>76</v>
      </c>
      <c r="W618">
        <v>1182</v>
      </c>
      <c r="X618" s="1">
        <v>41010</v>
      </c>
      <c r="Y618" t="s">
        <v>34</v>
      </c>
      <c r="Z618" t="e" vm="14">
        <v>#VALUE!</v>
      </c>
      <c r="AA618">
        <v>32701</v>
      </c>
      <c r="AB618" t="e" cm="1" vm="2">
        <f t="array" ref="AB618">_FV(Table1[[#This Row],[State]],"Country/region",TRUE)</f>
        <v>#VALUE!</v>
      </c>
    </row>
    <row r="619" spans="1:28" x14ac:dyDescent="0.35">
      <c r="A619" t="s">
        <v>1251</v>
      </c>
      <c r="C619" t="s">
        <v>1252</v>
      </c>
      <c r="D619" t="s">
        <v>46</v>
      </c>
      <c r="E619">
        <f>YEAR(Table1[[#This Row],[Order Date]])</f>
        <v>2012</v>
      </c>
      <c r="F619">
        <v>1</v>
      </c>
      <c r="G619">
        <f>MONTH(Table1[[#This Row],[Order Date]])</f>
        <v>4</v>
      </c>
      <c r="H619" s="1">
        <v>41008</v>
      </c>
      <c r="I619">
        <v>27491</v>
      </c>
      <c r="J619" t="s">
        <v>39</v>
      </c>
      <c r="K619">
        <v>11</v>
      </c>
      <c r="L619">
        <v>90.48</v>
      </c>
      <c r="M619" s="2">
        <v>0.04</v>
      </c>
      <c r="N619">
        <v>985.01</v>
      </c>
      <c r="O619">
        <v>19.989999999999998</v>
      </c>
      <c r="P619">
        <v>186.05</v>
      </c>
      <c r="Q619" s="2">
        <v>0.4</v>
      </c>
      <c r="R619" t="s">
        <v>29</v>
      </c>
      <c r="S619" t="s">
        <v>30</v>
      </c>
      <c r="T619" t="s">
        <v>328</v>
      </c>
      <c r="U619" t="s">
        <v>267</v>
      </c>
      <c r="V619" t="s">
        <v>76</v>
      </c>
      <c r="W619">
        <v>3855</v>
      </c>
      <c r="X619" s="1">
        <v>41010</v>
      </c>
      <c r="Y619" t="s">
        <v>34</v>
      </c>
      <c r="Z619" t="e" vm="31">
        <v>#VALUE!</v>
      </c>
      <c r="AA619">
        <v>38017</v>
      </c>
      <c r="AB619" t="e" cm="1" vm="2">
        <f t="array" ref="AB619">_FV(Table1[[#This Row],[State]],"Country/region",TRUE)</f>
        <v>#VALUE!</v>
      </c>
    </row>
    <row r="620" spans="1:28" x14ac:dyDescent="0.35">
      <c r="A620" t="s">
        <v>1251</v>
      </c>
      <c r="C620" t="s">
        <v>1252</v>
      </c>
      <c r="D620" t="s">
        <v>46</v>
      </c>
      <c r="E620">
        <f>YEAR(Table1[[#This Row],[Order Date]])</f>
        <v>2012</v>
      </c>
      <c r="F620">
        <v>1</v>
      </c>
      <c r="G620">
        <f>MONTH(Table1[[#This Row],[Order Date]])</f>
        <v>4</v>
      </c>
      <c r="H620" s="1">
        <v>41008</v>
      </c>
      <c r="I620">
        <v>27491</v>
      </c>
      <c r="J620" t="s">
        <v>39</v>
      </c>
      <c r="K620">
        <v>2</v>
      </c>
      <c r="L620">
        <v>34.99</v>
      </c>
      <c r="M620" s="2">
        <v>0.09</v>
      </c>
      <c r="N620">
        <v>75.23</v>
      </c>
      <c r="O620">
        <v>7.73</v>
      </c>
      <c r="P620">
        <v>-51.5</v>
      </c>
      <c r="Q620" s="2">
        <v>0.59</v>
      </c>
      <c r="R620" t="s">
        <v>29</v>
      </c>
      <c r="S620" t="s">
        <v>30</v>
      </c>
      <c r="T620" t="s">
        <v>795</v>
      </c>
      <c r="U620" t="s">
        <v>88</v>
      </c>
      <c r="V620" t="s">
        <v>76</v>
      </c>
      <c r="W620">
        <v>3857</v>
      </c>
      <c r="X620" s="1">
        <v>41010</v>
      </c>
      <c r="Y620" t="s">
        <v>34</v>
      </c>
      <c r="Z620" t="e" vm="31">
        <v>#VALUE!</v>
      </c>
      <c r="AA620">
        <v>38017</v>
      </c>
      <c r="AB620" t="e" cm="1" vm="2">
        <f t="array" ref="AB620">_FV(Table1[[#This Row],[State]],"Country/region",TRUE)</f>
        <v>#VALUE!</v>
      </c>
    </row>
    <row r="621" spans="1:28" x14ac:dyDescent="0.35">
      <c r="A621" t="s">
        <v>1216</v>
      </c>
      <c r="C621" t="s">
        <v>1217</v>
      </c>
      <c r="D621" t="s">
        <v>27</v>
      </c>
      <c r="E621">
        <f>YEAR(Table1[[#This Row],[Order Date]])</f>
        <v>2012</v>
      </c>
      <c r="F621">
        <v>1</v>
      </c>
      <c r="G621">
        <f>MONTH(Table1[[#This Row],[Order Date]])</f>
        <v>4</v>
      </c>
      <c r="H621" s="1">
        <v>41008</v>
      </c>
      <c r="I621">
        <v>40258</v>
      </c>
      <c r="J621" t="s">
        <v>39</v>
      </c>
      <c r="K621">
        <v>31</v>
      </c>
      <c r="L621">
        <v>14.81</v>
      </c>
      <c r="M621" s="2">
        <v>0.05</v>
      </c>
      <c r="N621">
        <v>449.47</v>
      </c>
      <c r="O621">
        <v>13.32</v>
      </c>
      <c r="P621">
        <v>-190.49</v>
      </c>
      <c r="Q621" s="2">
        <v>0.43</v>
      </c>
      <c r="R621" t="s">
        <v>29</v>
      </c>
      <c r="S621" t="s">
        <v>30</v>
      </c>
      <c r="T621" t="s">
        <v>402</v>
      </c>
      <c r="U621" t="s">
        <v>214</v>
      </c>
      <c r="V621" t="s">
        <v>68</v>
      </c>
      <c r="W621">
        <v>5693</v>
      </c>
      <c r="X621" s="1">
        <v>41010</v>
      </c>
      <c r="Y621" t="s">
        <v>34</v>
      </c>
      <c r="Z621" t="e" vm="25">
        <v>#VALUE!</v>
      </c>
      <c r="AA621">
        <v>53220</v>
      </c>
      <c r="AB621" t="e" cm="1" vm="2">
        <f t="array" ref="AB621">_FV(Table1[[#This Row],[State]],"Country/region",TRUE)</f>
        <v>#VALUE!</v>
      </c>
    </row>
    <row r="622" spans="1:28" x14ac:dyDescent="0.35">
      <c r="A622" t="s">
        <v>1248</v>
      </c>
      <c r="C622" t="s">
        <v>1249</v>
      </c>
      <c r="D622" t="s">
        <v>57</v>
      </c>
      <c r="E622">
        <f>YEAR(Table1[[#This Row],[Order Date]])</f>
        <v>2012</v>
      </c>
      <c r="F622">
        <v>1</v>
      </c>
      <c r="G622">
        <f>MONTH(Table1[[#This Row],[Order Date]])</f>
        <v>4</v>
      </c>
      <c r="H622" s="1">
        <v>41008</v>
      </c>
      <c r="I622">
        <v>8646</v>
      </c>
      <c r="J622" t="s">
        <v>28</v>
      </c>
      <c r="K622">
        <v>26</v>
      </c>
      <c r="L622">
        <v>40.98</v>
      </c>
      <c r="M622" s="2">
        <v>0.09</v>
      </c>
      <c r="N622">
        <v>994.27</v>
      </c>
      <c r="O622">
        <v>6.5</v>
      </c>
      <c r="P622">
        <v>-127.11</v>
      </c>
      <c r="Q622" s="2">
        <v>0.74</v>
      </c>
      <c r="R622" t="s">
        <v>96</v>
      </c>
      <c r="S622" t="s">
        <v>30</v>
      </c>
      <c r="T622" t="s">
        <v>304</v>
      </c>
      <c r="U622" t="s">
        <v>102</v>
      </c>
      <c r="V622" t="s">
        <v>76</v>
      </c>
      <c r="W622">
        <v>1184</v>
      </c>
      <c r="X622" s="1">
        <v>41010</v>
      </c>
      <c r="Y622" t="s">
        <v>42</v>
      </c>
      <c r="Z622" t="e" vm="14">
        <v>#VALUE!</v>
      </c>
      <c r="AA622">
        <v>32701</v>
      </c>
      <c r="AB622" t="e" cm="1" vm="2">
        <f t="array" ref="AB622">_FV(Table1[[#This Row],[State]],"Country/region",TRUE)</f>
        <v>#VALUE!</v>
      </c>
    </row>
    <row r="623" spans="1:28" x14ac:dyDescent="0.35">
      <c r="A623" t="s">
        <v>1260</v>
      </c>
      <c r="C623" t="s">
        <v>86</v>
      </c>
      <c r="D623" t="s">
        <v>38</v>
      </c>
      <c r="E623">
        <f>YEAR(Table1[[#This Row],[Order Date]])</f>
        <v>2012</v>
      </c>
      <c r="F623">
        <v>1</v>
      </c>
      <c r="G623">
        <f>MONTH(Table1[[#This Row],[Order Date]])</f>
        <v>4</v>
      </c>
      <c r="H623" s="1">
        <v>41008</v>
      </c>
      <c r="I623">
        <v>58914</v>
      </c>
      <c r="J623" t="s">
        <v>47</v>
      </c>
      <c r="K623">
        <v>46</v>
      </c>
      <c r="L623">
        <v>2.12</v>
      </c>
      <c r="M623" s="2">
        <v>7.0000000000000007E-2</v>
      </c>
      <c r="N623">
        <v>99.94</v>
      </c>
      <c r="O623">
        <v>1.99</v>
      </c>
      <c r="P623">
        <v>-55.84</v>
      </c>
      <c r="Q623" s="2">
        <v>0.55000000000000004</v>
      </c>
      <c r="R623" t="s">
        <v>96</v>
      </c>
      <c r="S623" t="s">
        <v>139</v>
      </c>
      <c r="T623" t="s">
        <v>1261</v>
      </c>
      <c r="U623" t="s">
        <v>102</v>
      </c>
      <c r="V623" t="s">
        <v>52</v>
      </c>
      <c r="W623">
        <v>8241</v>
      </c>
      <c r="X623" s="1">
        <v>41010</v>
      </c>
      <c r="Y623" t="s">
        <v>34</v>
      </c>
      <c r="Z623" t="e" vm="8">
        <v>#VALUE!</v>
      </c>
      <c r="AA623">
        <v>97128</v>
      </c>
      <c r="AB623" t="e" cm="1" vm="2">
        <f t="array" ref="AB623">_FV(Table1[[#This Row],[State]],"Country/region",TRUE)</f>
        <v>#VALUE!</v>
      </c>
    </row>
    <row r="624" spans="1:28" x14ac:dyDescent="0.35">
      <c r="A624" t="s">
        <v>1262</v>
      </c>
      <c r="C624" t="s">
        <v>1263</v>
      </c>
      <c r="D624" t="s">
        <v>57</v>
      </c>
      <c r="E624">
        <f>YEAR(Table1[[#This Row],[Order Date]])</f>
        <v>2012</v>
      </c>
      <c r="F624">
        <v>1</v>
      </c>
      <c r="G624">
        <f>MONTH(Table1[[#This Row],[Order Date]])</f>
        <v>4</v>
      </c>
      <c r="H624" s="1">
        <v>41008</v>
      </c>
      <c r="I624">
        <v>39815</v>
      </c>
      <c r="J624" t="s">
        <v>47</v>
      </c>
      <c r="K624">
        <v>43</v>
      </c>
      <c r="L624">
        <v>115.99</v>
      </c>
      <c r="M624" s="2">
        <v>0.05</v>
      </c>
      <c r="N624">
        <v>4075.3760000000002</v>
      </c>
      <c r="O624">
        <v>8.99</v>
      </c>
      <c r="P624">
        <v>841.72500000000002</v>
      </c>
      <c r="Q624" s="2">
        <v>0.57999999999999996</v>
      </c>
      <c r="R624" t="s">
        <v>96</v>
      </c>
      <c r="S624" t="s">
        <v>30</v>
      </c>
      <c r="T624">
        <v>5185</v>
      </c>
      <c r="U624" t="s">
        <v>105</v>
      </c>
      <c r="V624" t="s">
        <v>68</v>
      </c>
      <c r="W624">
        <v>5622</v>
      </c>
      <c r="X624" s="1">
        <v>41012</v>
      </c>
      <c r="Y624" t="s">
        <v>34</v>
      </c>
      <c r="Z624" t="e" vm="11">
        <v>#VALUE!</v>
      </c>
      <c r="AA624">
        <v>79762</v>
      </c>
      <c r="AB624" t="e" cm="1" vm="2">
        <f t="array" ref="AB624">_FV(Table1[[#This Row],[State]],"Country/region",TRUE)</f>
        <v>#VALUE!</v>
      </c>
    </row>
    <row r="625" spans="1:28" x14ac:dyDescent="0.35">
      <c r="A625" t="s">
        <v>1264</v>
      </c>
      <c r="C625" t="s">
        <v>86</v>
      </c>
      <c r="D625" t="s">
        <v>38</v>
      </c>
      <c r="E625">
        <f>YEAR(Table1[[#This Row],[Order Date]])</f>
        <v>2012</v>
      </c>
      <c r="F625">
        <v>1</v>
      </c>
      <c r="G625">
        <f>MONTH(Table1[[#This Row],[Order Date]])</f>
        <v>4</v>
      </c>
      <c r="H625" s="1">
        <v>41008</v>
      </c>
      <c r="I625">
        <v>58914</v>
      </c>
      <c r="J625" t="s">
        <v>47</v>
      </c>
      <c r="K625">
        <v>11</v>
      </c>
      <c r="L625">
        <v>1.76</v>
      </c>
      <c r="M625" s="2">
        <v>7.0000000000000007E-2</v>
      </c>
      <c r="N625">
        <v>18.7</v>
      </c>
      <c r="O625">
        <v>0.7</v>
      </c>
      <c r="P625">
        <v>-3.36</v>
      </c>
      <c r="Q625" s="2">
        <v>0.56000000000000005</v>
      </c>
      <c r="R625" t="s">
        <v>29</v>
      </c>
      <c r="S625" t="s">
        <v>59</v>
      </c>
      <c r="T625" t="s">
        <v>1265</v>
      </c>
      <c r="U625" t="s">
        <v>88</v>
      </c>
      <c r="V625" t="s">
        <v>52</v>
      </c>
      <c r="W625">
        <v>8242</v>
      </c>
      <c r="X625" s="1">
        <v>41015</v>
      </c>
      <c r="Y625" t="s">
        <v>34</v>
      </c>
      <c r="Z625" t="e" vm="8">
        <v>#VALUE!</v>
      </c>
      <c r="AA625">
        <v>97504</v>
      </c>
      <c r="AB625" t="e" cm="1" vm="2">
        <f t="array" ref="AB625">_FV(Table1[[#This Row],[State]],"Country/region",TRUE)</f>
        <v>#VALUE!</v>
      </c>
    </row>
    <row r="626" spans="1:28" x14ac:dyDescent="0.35">
      <c r="A626" t="s">
        <v>1266</v>
      </c>
      <c r="C626" t="s">
        <v>1267</v>
      </c>
      <c r="D626" t="s">
        <v>46</v>
      </c>
      <c r="E626">
        <f>YEAR(Table1[[#This Row],[Order Date]])</f>
        <v>2012</v>
      </c>
      <c r="F626">
        <v>1</v>
      </c>
      <c r="G626">
        <f>MONTH(Table1[[#This Row],[Order Date]])</f>
        <v>4</v>
      </c>
      <c r="H626" s="1">
        <v>41009</v>
      </c>
      <c r="I626">
        <v>51047</v>
      </c>
      <c r="J626" t="s">
        <v>131</v>
      </c>
      <c r="K626">
        <v>28</v>
      </c>
      <c r="L626">
        <v>1.76</v>
      </c>
      <c r="M626" s="2">
        <v>0.02</v>
      </c>
      <c r="N626">
        <v>65.7</v>
      </c>
      <c r="O626">
        <v>4.8600000000000003</v>
      </c>
      <c r="P626">
        <v>-83.54</v>
      </c>
      <c r="Q626" s="2">
        <v>0.41</v>
      </c>
      <c r="R626" t="s">
        <v>48</v>
      </c>
      <c r="S626" t="s">
        <v>30</v>
      </c>
      <c r="T626" t="s">
        <v>1268</v>
      </c>
      <c r="U626" t="s">
        <v>82</v>
      </c>
      <c r="V626" t="s">
        <v>33</v>
      </c>
      <c r="W626">
        <v>7156</v>
      </c>
      <c r="X626" s="1">
        <v>41010</v>
      </c>
      <c r="Y626" t="s">
        <v>42</v>
      </c>
      <c r="Z626" t="e" vm="24">
        <v>#VALUE!</v>
      </c>
      <c r="AA626">
        <v>7407</v>
      </c>
      <c r="AB626" t="e" cm="1" vm="2">
        <f t="array" ref="AB626">_FV(Table1[[#This Row],[State]],"Country/region",TRUE)</f>
        <v>#VALUE!</v>
      </c>
    </row>
    <row r="627" spans="1:28" x14ac:dyDescent="0.35">
      <c r="A627" t="s">
        <v>1269</v>
      </c>
      <c r="C627" t="s">
        <v>1267</v>
      </c>
      <c r="D627" t="s">
        <v>46</v>
      </c>
      <c r="E627">
        <f>YEAR(Table1[[#This Row],[Order Date]])</f>
        <v>2012</v>
      </c>
      <c r="F627">
        <v>1</v>
      </c>
      <c r="G627">
        <f>MONTH(Table1[[#This Row],[Order Date]])</f>
        <v>4</v>
      </c>
      <c r="H627" s="1">
        <v>41009</v>
      </c>
      <c r="I627">
        <v>51047</v>
      </c>
      <c r="J627" t="s">
        <v>131</v>
      </c>
      <c r="K627">
        <v>38</v>
      </c>
      <c r="L627">
        <v>41.47</v>
      </c>
      <c r="M627" s="2">
        <v>0.03</v>
      </c>
      <c r="N627">
        <v>1685.07</v>
      </c>
      <c r="O627">
        <v>34.200000000000003</v>
      </c>
      <c r="P627">
        <v>-681.97</v>
      </c>
      <c r="Q627" s="2">
        <v>0.73</v>
      </c>
      <c r="R627" t="s">
        <v>48</v>
      </c>
      <c r="S627" t="s">
        <v>59</v>
      </c>
      <c r="T627" t="s">
        <v>757</v>
      </c>
      <c r="U627" t="s">
        <v>82</v>
      </c>
      <c r="V627" t="s">
        <v>33</v>
      </c>
      <c r="W627">
        <v>7157</v>
      </c>
      <c r="X627" s="1">
        <v>41010</v>
      </c>
      <c r="Y627" t="s">
        <v>34</v>
      </c>
      <c r="Z627" t="e" vm="24">
        <v>#VALUE!</v>
      </c>
      <c r="AA627">
        <v>8226</v>
      </c>
      <c r="AB627" t="e" cm="1" vm="2">
        <f t="array" ref="AB627">_FV(Table1[[#This Row],[State]],"Country/region",TRUE)</f>
        <v>#VALUE!</v>
      </c>
    </row>
    <row r="628" spans="1:28" x14ac:dyDescent="0.35">
      <c r="A628" t="s">
        <v>1270</v>
      </c>
      <c r="C628" t="s">
        <v>1271</v>
      </c>
      <c r="D628" t="s">
        <v>38</v>
      </c>
      <c r="E628">
        <f>YEAR(Table1[[#This Row],[Order Date]])</f>
        <v>2012</v>
      </c>
      <c r="F628">
        <v>1</v>
      </c>
      <c r="G628">
        <f>MONTH(Table1[[#This Row],[Order Date]])</f>
        <v>4</v>
      </c>
      <c r="H628" s="1">
        <v>41009</v>
      </c>
      <c r="I628">
        <v>27456</v>
      </c>
      <c r="J628" t="s">
        <v>39</v>
      </c>
      <c r="K628">
        <v>29</v>
      </c>
      <c r="L628">
        <v>328.14</v>
      </c>
      <c r="M628" s="2">
        <v>0.05</v>
      </c>
      <c r="N628">
        <v>9492.92</v>
      </c>
      <c r="O628">
        <v>91.05</v>
      </c>
      <c r="P628">
        <v>772.04</v>
      </c>
      <c r="Q628" s="2">
        <v>0.56999999999999995</v>
      </c>
      <c r="R628" t="s">
        <v>29</v>
      </c>
      <c r="S628" t="s">
        <v>49</v>
      </c>
      <c r="T628" t="s">
        <v>390</v>
      </c>
      <c r="U628" t="s">
        <v>214</v>
      </c>
      <c r="V628" t="s">
        <v>68</v>
      </c>
      <c r="W628">
        <v>3847</v>
      </c>
      <c r="X628" s="1">
        <v>41010</v>
      </c>
      <c r="Y628" t="s">
        <v>53</v>
      </c>
      <c r="Z628" t="e" vm="9">
        <v>#VALUE!</v>
      </c>
      <c r="AA628">
        <v>68046</v>
      </c>
      <c r="AB628" t="e" cm="1" vm="2">
        <f t="array" ref="AB628">_FV(Table1[[#This Row],[State]],"Country/region",TRUE)</f>
        <v>#VALUE!</v>
      </c>
    </row>
    <row r="629" spans="1:28" x14ac:dyDescent="0.35">
      <c r="A629" t="s">
        <v>1272</v>
      </c>
      <c r="C629" t="s">
        <v>1273</v>
      </c>
      <c r="D629" t="s">
        <v>57</v>
      </c>
      <c r="E629">
        <f>YEAR(Table1[[#This Row],[Order Date]])</f>
        <v>2012</v>
      </c>
      <c r="F629">
        <v>1</v>
      </c>
      <c r="G629">
        <f>MONTH(Table1[[#This Row],[Order Date]])</f>
        <v>4</v>
      </c>
      <c r="H629" s="1">
        <v>41009</v>
      </c>
      <c r="I629">
        <v>20838</v>
      </c>
      <c r="J629" t="s">
        <v>39</v>
      </c>
      <c r="K629">
        <v>21</v>
      </c>
      <c r="L629">
        <v>10.98</v>
      </c>
      <c r="M629" s="2">
        <v>0.03</v>
      </c>
      <c r="N629">
        <v>235.98</v>
      </c>
      <c r="O629">
        <v>3.37</v>
      </c>
      <c r="P629">
        <v>11.82</v>
      </c>
      <c r="Q629" s="2">
        <v>0.56999999999999995</v>
      </c>
      <c r="R629" t="s">
        <v>29</v>
      </c>
      <c r="S629" t="s">
        <v>139</v>
      </c>
      <c r="T629" t="s">
        <v>1274</v>
      </c>
      <c r="U629" t="s">
        <v>481</v>
      </c>
      <c r="V629" t="s">
        <v>68</v>
      </c>
      <c r="W629">
        <v>2891</v>
      </c>
      <c r="X629" s="1">
        <v>41010</v>
      </c>
      <c r="Y629" t="s">
        <v>34</v>
      </c>
      <c r="Z629" t="e" vm="26">
        <v>#VALUE!</v>
      </c>
      <c r="AA629">
        <v>48237</v>
      </c>
      <c r="AB629" t="e" cm="1" vm="2">
        <f t="array" ref="AB629">_FV(Table1[[#This Row],[State]],"Country/region",TRUE)</f>
        <v>#VALUE!</v>
      </c>
    </row>
    <row r="630" spans="1:28" x14ac:dyDescent="0.35">
      <c r="A630" t="s">
        <v>1272</v>
      </c>
      <c r="C630" t="s">
        <v>1273</v>
      </c>
      <c r="D630" t="s">
        <v>57</v>
      </c>
      <c r="E630">
        <f>YEAR(Table1[[#This Row],[Order Date]])</f>
        <v>2012</v>
      </c>
      <c r="F630">
        <v>1</v>
      </c>
      <c r="G630">
        <f>MONTH(Table1[[#This Row],[Order Date]])</f>
        <v>4</v>
      </c>
      <c r="H630" s="1">
        <v>41009</v>
      </c>
      <c r="I630">
        <v>20838</v>
      </c>
      <c r="J630" t="s">
        <v>39</v>
      </c>
      <c r="K630">
        <v>5</v>
      </c>
      <c r="L630">
        <v>3.28</v>
      </c>
      <c r="M630" s="2">
        <v>0.05</v>
      </c>
      <c r="N630">
        <v>20.170000000000002</v>
      </c>
      <c r="O630">
        <v>3.97</v>
      </c>
      <c r="P630">
        <v>-15.42</v>
      </c>
      <c r="Q630" s="2">
        <v>0.56000000000000005</v>
      </c>
      <c r="R630" t="s">
        <v>29</v>
      </c>
      <c r="S630" t="s">
        <v>59</v>
      </c>
      <c r="T630" t="s">
        <v>182</v>
      </c>
      <c r="U630" t="s">
        <v>88</v>
      </c>
      <c r="V630" t="s">
        <v>68</v>
      </c>
      <c r="W630">
        <v>2890</v>
      </c>
      <c r="X630" s="1">
        <v>41010</v>
      </c>
      <c r="Y630" t="s">
        <v>34</v>
      </c>
      <c r="Z630" t="e" vm="26">
        <v>#VALUE!</v>
      </c>
      <c r="AA630">
        <v>48237</v>
      </c>
      <c r="AB630" t="e" cm="1" vm="2">
        <f t="array" ref="AB630">_FV(Table1[[#This Row],[State]],"Country/region",TRUE)</f>
        <v>#VALUE!</v>
      </c>
    </row>
    <row r="631" spans="1:28" x14ac:dyDescent="0.35">
      <c r="A631" t="s">
        <v>1078</v>
      </c>
      <c r="C631" t="s">
        <v>1079</v>
      </c>
      <c r="D631" t="s">
        <v>38</v>
      </c>
      <c r="E631">
        <f>YEAR(Table1[[#This Row],[Order Date]])</f>
        <v>2012</v>
      </c>
      <c r="F631">
        <v>1</v>
      </c>
      <c r="G631">
        <f>MONTH(Table1[[#This Row],[Order Date]])</f>
        <v>4</v>
      </c>
      <c r="H631" s="1">
        <v>41009</v>
      </c>
      <c r="I631">
        <v>29219</v>
      </c>
      <c r="J631" t="s">
        <v>39</v>
      </c>
      <c r="K631">
        <v>29</v>
      </c>
      <c r="L631">
        <v>7.08</v>
      </c>
      <c r="M631" s="2">
        <v>0.04</v>
      </c>
      <c r="N631">
        <v>203.4</v>
      </c>
      <c r="O631">
        <v>2.35</v>
      </c>
      <c r="P631">
        <v>24.59</v>
      </c>
      <c r="Q631" s="2">
        <v>0.47</v>
      </c>
      <c r="R631" t="s">
        <v>29</v>
      </c>
      <c r="S631" t="s">
        <v>59</v>
      </c>
      <c r="T631" t="s">
        <v>1275</v>
      </c>
      <c r="U631" t="s">
        <v>88</v>
      </c>
      <c r="V631" t="s">
        <v>68</v>
      </c>
      <c r="W631">
        <v>4105</v>
      </c>
      <c r="X631" s="1">
        <v>41010</v>
      </c>
      <c r="Y631" t="s">
        <v>34</v>
      </c>
      <c r="Z631" t="e" vm="11">
        <v>#VALUE!</v>
      </c>
      <c r="AA631">
        <v>76541</v>
      </c>
      <c r="AB631" t="e" cm="1" vm="2">
        <f t="array" ref="AB631">_FV(Table1[[#This Row],[State]],"Country/region",TRUE)</f>
        <v>#VALUE!</v>
      </c>
    </row>
    <row r="632" spans="1:28" x14ac:dyDescent="0.35">
      <c r="A632" t="s">
        <v>1276</v>
      </c>
      <c r="C632" t="s">
        <v>1277</v>
      </c>
      <c r="D632" t="s">
        <v>38</v>
      </c>
      <c r="E632">
        <f>YEAR(Table1[[#This Row],[Order Date]])</f>
        <v>2012</v>
      </c>
      <c r="F632">
        <v>1</v>
      </c>
      <c r="G632">
        <f>MONTH(Table1[[#This Row],[Order Date]])</f>
        <v>4</v>
      </c>
      <c r="H632" s="1">
        <v>41009</v>
      </c>
      <c r="I632">
        <v>20519</v>
      </c>
      <c r="J632" t="s">
        <v>28</v>
      </c>
      <c r="K632">
        <v>7</v>
      </c>
      <c r="L632">
        <v>15.99</v>
      </c>
      <c r="M632" s="2">
        <v>0.03</v>
      </c>
      <c r="N632">
        <v>124.19</v>
      </c>
      <c r="O632">
        <v>11.28</v>
      </c>
      <c r="P632">
        <v>-53.296199999999999</v>
      </c>
      <c r="Q632" s="2">
        <v>0.38</v>
      </c>
      <c r="R632" t="s">
        <v>96</v>
      </c>
      <c r="S632" t="s">
        <v>80</v>
      </c>
      <c r="T632" t="s">
        <v>1278</v>
      </c>
      <c r="U632" t="s">
        <v>98</v>
      </c>
      <c r="V632" t="s">
        <v>52</v>
      </c>
      <c r="W632">
        <v>2851</v>
      </c>
      <c r="X632" s="1">
        <v>41010</v>
      </c>
      <c r="Y632" t="s">
        <v>34</v>
      </c>
      <c r="Z632" t="e" vm="4">
        <v>#VALUE!</v>
      </c>
      <c r="AA632">
        <v>94024</v>
      </c>
      <c r="AB632" t="e" cm="1" vm="2">
        <f t="array" ref="AB632">_FV(Table1[[#This Row],[State]],"Country/region",TRUE)</f>
        <v>#VALUE!</v>
      </c>
    </row>
    <row r="633" spans="1:28" x14ac:dyDescent="0.35">
      <c r="A633" t="s">
        <v>1279</v>
      </c>
      <c r="C633" t="s">
        <v>1280</v>
      </c>
      <c r="D633" t="s">
        <v>38</v>
      </c>
      <c r="E633">
        <f>YEAR(Table1[[#This Row],[Order Date]])</f>
        <v>2012</v>
      </c>
      <c r="F633">
        <v>1</v>
      </c>
      <c r="G633">
        <f>MONTH(Table1[[#This Row],[Order Date]])</f>
        <v>4</v>
      </c>
      <c r="H633" s="1">
        <v>41009</v>
      </c>
      <c r="I633">
        <v>29284</v>
      </c>
      <c r="J633" t="s">
        <v>131</v>
      </c>
      <c r="K633">
        <v>20</v>
      </c>
      <c r="L633">
        <v>400.98</v>
      </c>
      <c r="M633" s="2">
        <v>0.01</v>
      </c>
      <c r="N633">
        <v>6449.0559999999996</v>
      </c>
      <c r="O633">
        <v>42.52</v>
      </c>
      <c r="P633">
        <v>1116.02</v>
      </c>
      <c r="Q633" s="2">
        <v>0.71</v>
      </c>
      <c r="R633" t="s">
        <v>48</v>
      </c>
      <c r="S633" t="s">
        <v>73</v>
      </c>
      <c r="T633" t="s">
        <v>1281</v>
      </c>
      <c r="U633" t="s">
        <v>75</v>
      </c>
      <c r="V633" t="s">
        <v>52</v>
      </c>
      <c r="W633">
        <v>4116</v>
      </c>
      <c r="X633" s="1">
        <v>41011</v>
      </c>
      <c r="Y633" t="s">
        <v>53</v>
      </c>
      <c r="Z633" t="e" vm="4">
        <v>#VALUE!</v>
      </c>
      <c r="AA633">
        <v>95070</v>
      </c>
      <c r="AB633" t="e" cm="1" vm="2">
        <f t="array" ref="AB633">_FV(Table1[[#This Row],[State]],"Country/region",TRUE)</f>
        <v>#VALUE!</v>
      </c>
    </row>
    <row r="634" spans="1:28" x14ac:dyDescent="0.35">
      <c r="A634" t="s">
        <v>840</v>
      </c>
      <c r="C634" t="s">
        <v>841</v>
      </c>
      <c r="D634" t="s">
        <v>46</v>
      </c>
      <c r="E634">
        <f>YEAR(Table1[[#This Row],[Order Date]])</f>
        <v>2012</v>
      </c>
      <c r="F634">
        <v>1</v>
      </c>
      <c r="G634">
        <f>MONTH(Table1[[#This Row],[Order Date]])</f>
        <v>4</v>
      </c>
      <c r="H634" s="1">
        <v>41009</v>
      </c>
      <c r="I634">
        <v>43269</v>
      </c>
      <c r="J634" t="s">
        <v>58</v>
      </c>
      <c r="K634">
        <v>24</v>
      </c>
      <c r="L634">
        <v>165.98</v>
      </c>
      <c r="M634" s="2">
        <v>0.08</v>
      </c>
      <c r="N634">
        <v>3978.02</v>
      </c>
      <c r="O634">
        <v>19.989999999999998</v>
      </c>
      <c r="P634">
        <v>1336.9565</v>
      </c>
      <c r="Q634" s="2">
        <v>0.4</v>
      </c>
      <c r="R634" t="s">
        <v>29</v>
      </c>
      <c r="S634" t="s">
        <v>30</v>
      </c>
      <c r="T634" t="s">
        <v>1282</v>
      </c>
      <c r="U634" t="s">
        <v>67</v>
      </c>
      <c r="V634" t="s">
        <v>68</v>
      </c>
      <c r="W634">
        <v>6107</v>
      </c>
      <c r="X634" s="1">
        <v>41011</v>
      </c>
      <c r="Y634" t="s">
        <v>34</v>
      </c>
      <c r="Z634" t="e" vm="11">
        <v>#VALUE!</v>
      </c>
      <c r="AA634">
        <v>75150</v>
      </c>
      <c r="AB634" t="e" cm="1" vm="2">
        <f t="array" ref="AB634">_FV(Table1[[#This Row],[State]],"Country/region",TRUE)</f>
        <v>#VALUE!</v>
      </c>
    </row>
    <row r="635" spans="1:28" x14ac:dyDescent="0.35">
      <c r="A635" t="s">
        <v>1283</v>
      </c>
      <c r="C635" t="s">
        <v>841</v>
      </c>
      <c r="D635" t="s">
        <v>46</v>
      </c>
      <c r="E635">
        <f>YEAR(Table1[[#This Row],[Order Date]])</f>
        <v>2012</v>
      </c>
      <c r="F635">
        <v>1</v>
      </c>
      <c r="G635">
        <f>MONTH(Table1[[#This Row],[Order Date]])</f>
        <v>4</v>
      </c>
      <c r="H635" s="1">
        <v>41009</v>
      </c>
      <c r="I635">
        <v>43269</v>
      </c>
      <c r="J635" t="s">
        <v>58</v>
      </c>
      <c r="K635">
        <v>16</v>
      </c>
      <c r="L635">
        <v>48.91</v>
      </c>
      <c r="M635" s="2">
        <v>0</v>
      </c>
      <c r="N635">
        <v>843.15</v>
      </c>
      <c r="O635">
        <v>5.81</v>
      </c>
      <c r="P635">
        <v>355</v>
      </c>
      <c r="Q635" s="2">
        <v>0.38</v>
      </c>
      <c r="R635" t="s">
        <v>29</v>
      </c>
      <c r="S635" t="s">
        <v>30</v>
      </c>
      <c r="T635" t="s">
        <v>408</v>
      </c>
      <c r="U635" t="s">
        <v>61</v>
      </c>
      <c r="V635" t="s">
        <v>68</v>
      </c>
      <c r="W635">
        <v>6106</v>
      </c>
      <c r="X635" s="1">
        <v>41011</v>
      </c>
      <c r="Y635" t="s">
        <v>34</v>
      </c>
      <c r="Z635" t="e" vm="11">
        <v>#VALUE!</v>
      </c>
      <c r="AA635">
        <v>78501</v>
      </c>
      <c r="AB635" t="e" cm="1" vm="2">
        <f t="array" ref="AB635">_FV(Table1[[#This Row],[State]],"Country/region",TRUE)</f>
        <v>#VALUE!</v>
      </c>
    </row>
    <row r="636" spans="1:28" x14ac:dyDescent="0.35">
      <c r="A636" t="s">
        <v>236</v>
      </c>
      <c r="C636" t="s">
        <v>1040</v>
      </c>
      <c r="D636" t="s">
        <v>57</v>
      </c>
      <c r="E636">
        <f>YEAR(Table1[[#This Row],[Order Date]])</f>
        <v>2012</v>
      </c>
      <c r="F636">
        <v>1</v>
      </c>
      <c r="G636">
        <f>MONTH(Table1[[#This Row],[Order Date]])</f>
        <v>4</v>
      </c>
      <c r="H636" s="1">
        <v>41009</v>
      </c>
      <c r="I636">
        <v>19975</v>
      </c>
      <c r="J636" t="s">
        <v>39</v>
      </c>
      <c r="K636">
        <v>33</v>
      </c>
      <c r="L636">
        <v>11.7</v>
      </c>
      <c r="M636" s="2">
        <v>0.08</v>
      </c>
      <c r="N636">
        <v>362.17</v>
      </c>
      <c r="O636">
        <v>6.96</v>
      </c>
      <c r="P636">
        <v>-83.96</v>
      </c>
      <c r="Q636" s="2">
        <v>0.5</v>
      </c>
      <c r="R636" t="s">
        <v>29</v>
      </c>
      <c r="S636" t="s">
        <v>80</v>
      </c>
      <c r="T636" t="s">
        <v>494</v>
      </c>
      <c r="U636" t="s">
        <v>214</v>
      </c>
      <c r="V636" t="s">
        <v>76</v>
      </c>
      <c r="W636">
        <v>2764</v>
      </c>
      <c r="X636" s="1">
        <v>41012</v>
      </c>
      <c r="Y636" t="s">
        <v>34</v>
      </c>
      <c r="Z636" t="e" vm="6">
        <v>#VALUE!</v>
      </c>
      <c r="AA636">
        <v>35756</v>
      </c>
      <c r="AB636" t="e" cm="1" vm="2">
        <f t="array" ref="AB636">_FV(Table1[[#This Row],[State]],"Country/region",TRUE)</f>
        <v>#VALUE!</v>
      </c>
    </row>
    <row r="637" spans="1:28" x14ac:dyDescent="0.35">
      <c r="A637" t="s">
        <v>1255</v>
      </c>
      <c r="C637" t="s">
        <v>1040</v>
      </c>
      <c r="D637" t="s">
        <v>57</v>
      </c>
      <c r="E637">
        <f>YEAR(Table1[[#This Row],[Order Date]])</f>
        <v>2012</v>
      </c>
      <c r="F637">
        <v>1</v>
      </c>
      <c r="G637">
        <f>MONTH(Table1[[#This Row],[Order Date]])</f>
        <v>4</v>
      </c>
      <c r="H637" s="1">
        <v>41010</v>
      </c>
      <c r="I637">
        <v>58279</v>
      </c>
      <c r="J637" t="s">
        <v>131</v>
      </c>
      <c r="K637">
        <v>44</v>
      </c>
      <c r="L637">
        <v>30.56</v>
      </c>
      <c r="M637" s="2">
        <v>0.03</v>
      </c>
      <c r="N637">
        <v>1317.34</v>
      </c>
      <c r="O637">
        <v>2.99</v>
      </c>
      <c r="P637">
        <v>555.93399999999997</v>
      </c>
      <c r="Q637" s="2">
        <v>0.35</v>
      </c>
      <c r="R637" t="s">
        <v>29</v>
      </c>
      <c r="S637" t="s">
        <v>30</v>
      </c>
      <c r="T637" t="s">
        <v>647</v>
      </c>
      <c r="U637" t="s">
        <v>67</v>
      </c>
      <c r="V637" t="s">
        <v>52</v>
      </c>
      <c r="W637">
        <v>8151</v>
      </c>
      <c r="X637" s="1">
        <v>41010</v>
      </c>
      <c r="Y637" t="s">
        <v>34</v>
      </c>
      <c r="Z637" t="e" vm="4">
        <v>#VALUE!</v>
      </c>
      <c r="AA637">
        <v>92646</v>
      </c>
      <c r="AB637" t="e" cm="1" vm="2">
        <f t="array" ref="AB637">_FV(Table1[[#This Row],[State]],"Country/region",TRUE)</f>
        <v>#VALUE!</v>
      </c>
    </row>
    <row r="638" spans="1:28" x14ac:dyDescent="0.35">
      <c r="A638" t="s">
        <v>1221</v>
      </c>
      <c r="C638" t="s">
        <v>1284</v>
      </c>
      <c r="D638" t="s">
        <v>46</v>
      </c>
      <c r="E638">
        <f>YEAR(Table1[[#This Row],[Order Date]])</f>
        <v>2012</v>
      </c>
      <c r="F638">
        <v>1</v>
      </c>
      <c r="G638">
        <f>MONTH(Table1[[#This Row],[Order Date]])</f>
        <v>4</v>
      </c>
      <c r="H638" s="1">
        <v>41010</v>
      </c>
      <c r="I638">
        <v>56677</v>
      </c>
      <c r="J638" t="s">
        <v>28</v>
      </c>
      <c r="K638">
        <v>35</v>
      </c>
      <c r="L638">
        <v>12.22</v>
      </c>
      <c r="M638" s="2">
        <v>0</v>
      </c>
      <c r="N638">
        <v>430.55</v>
      </c>
      <c r="O638">
        <v>2.85</v>
      </c>
      <c r="P638">
        <v>120.01</v>
      </c>
      <c r="Q638" s="2">
        <v>0.55000000000000004</v>
      </c>
      <c r="R638" t="s">
        <v>48</v>
      </c>
      <c r="S638" t="s">
        <v>139</v>
      </c>
      <c r="T638" t="s">
        <v>679</v>
      </c>
      <c r="U638" t="s">
        <v>82</v>
      </c>
      <c r="V638" t="s">
        <v>68</v>
      </c>
      <c r="W638">
        <v>7932</v>
      </c>
      <c r="X638" s="1">
        <v>41011</v>
      </c>
      <c r="Y638" t="s">
        <v>34</v>
      </c>
      <c r="Z638" t="e" vm="9">
        <v>#VALUE!</v>
      </c>
      <c r="AA638">
        <v>68128</v>
      </c>
      <c r="AB638" t="e" cm="1" vm="2">
        <f t="array" ref="AB638">_FV(Table1[[#This Row],[State]],"Country/region",TRUE)</f>
        <v>#VALUE!</v>
      </c>
    </row>
    <row r="639" spans="1:28" x14ac:dyDescent="0.35">
      <c r="A639" t="s">
        <v>1105</v>
      </c>
      <c r="C639" t="s">
        <v>1285</v>
      </c>
      <c r="D639" t="s">
        <v>27</v>
      </c>
      <c r="E639">
        <f>YEAR(Table1[[#This Row],[Order Date]])</f>
        <v>2012</v>
      </c>
      <c r="F639">
        <v>1</v>
      </c>
      <c r="G639">
        <f>MONTH(Table1[[#This Row],[Order Date]])</f>
        <v>4</v>
      </c>
      <c r="H639" s="1">
        <v>41010</v>
      </c>
      <c r="I639">
        <v>36706</v>
      </c>
      <c r="J639" t="s">
        <v>39</v>
      </c>
      <c r="K639">
        <v>47</v>
      </c>
      <c r="L639">
        <v>20.98</v>
      </c>
      <c r="M639" s="2">
        <v>0.1</v>
      </c>
      <c r="N639">
        <v>887.45</v>
      </c>
      <c r="O639">
        <v>1.49</v>
      </c>
      <c r="P639">
        <v>365.78899999999999</v>
      </c>
      <c r="Q639" s="2">
        <v>0.35</v>
      </c>
      <c r="R639" t="s">
        <v>29</v>
      </c>
      <c r="S639" t="s">
        <v>30</v>
      </c>
      <c r="T639" t="s">
        <v>1286</v>
      </c>
      <c r="U639" t="s">
        <v>67</v>
      </c>
      <c r="V639" t="s">
        <v>68</v>
      </c>
      <c r="W639">
        <v>5152</v>
      </c>
      <c r="X639" s="1">
        <v>41012</v>
      </c>
      <c r="Y639" t="s">
        <v>34</v>
      </c>
      <c r="Z639" t="e" vm="9">
        <v>#VALUE!</v>
      </c>
      <c r="AA639">
        <v>68701</v>
      </c>
      <c r="AB639" t="e" cm="1" vm="2">
        <f t="array" ref="AB639">_FV(Table1[[#This Row],[State]],"Country/region",TRUE)</f>
        <v>#VALUE!</v>
      </c>
    </row>
    <row r="640" spans="1:28" x14ac:dyDescent="0.35">
      <c r="A640" t="s">
        <v>1105</v>
      </c>
      <c r="C640" t="s">
        <v>1285</v>
      </c>
      <c r="D640" t="s">
        <v>27</v>
      </c>
      <c r="E640">
        <f>YEAR(Table1[[#This Row],[Order Date]])</f>
        <v>2012</v>
      </c>
      <c r="F640">
        <v>1</v>
      </c>
      <c r="G640">
        <f>MONTH(Table1[[#This Row],[Order Date]])</f>
        <v>4</v>
      </c>
      <c r="H640" s="1">
        <v>41010</v>
      </c>
      <c r="I640">
        <v>36706</v>
      </c>
      <c r="J640" t="s">
        <v>39</v>
      </c>
      <c r="K640">
        <v>7</v>
      </c>
      <c r="L640">
        <v>48.04</v>
      </c>
      <c r="M640" s="2">
        <v>0.03</v>
      </c>
      <c r="N640">
        <v>355.97</v>
      </c>
      <c r="O640">
        <v>19.989999999999998</v>
      </c>
      <c r="P640">
        <v>-4.46</v>
      </c>
      <c r="Q640" s="2">
        <v>0.37</v>
      </c>
      <c r="R640" t="s">
        <v>29</v>
      </c>
      <c r="S640" t="s">
        <v>30</v>
      </c>
      <c r="T640" t="s">
        <v>1287</v>
      </c>
      <c r="U640" t="s">
        <v>61</v>
      </c>
      <c r="V640" t="s">
        <v>68</v>
      </c>
      <c r="W640">
        <v>5153</v>
      </c>
      <c r="X640" s="1">
        <v>41012</v>
      </c>
      <c r="Y640" t="s">
        <v>34</v>
      </c>
      <c r="Z640" t="e" vm="9">
        <v>#VALUE!</v>
      </c>
      <c r="AA640">
        <v>68701</v>
      </c>
      <c r="AB640" t="e" cm="1" vm="2">
        <f t="array" ref="AB640">_FV(Table1[[#This Row],[State]],"Country/region",TRUE)</f>
        <v>#VALUE!</v>
      </c>
    </row>
    <row r="641" spans="1:28" x14ac:dyDescent="0.35">
      <c r="A641" t="s">
        <v>1288</v>
      </c>
      <c r="C641" t="s">
        <v>1129</v>
      </c>
      <c r="D641" t="s">
        <v>57</v>
      </c>
      <c r="E641">
        <f>YEAR(Table1[[#This Row],[Order Date]])</f>
        <v>2012</v>
      </c>
      <c r="F641">
        <v>1</v>
      </c>
      <c r="G641">
        <f>MONTH(Table1[[#This Row],[Order Date]])</f>
        <v>4</v>
      </c>
      <c r="H641" s="1">
        <v>41011</v>
      </c>
      <c r="I641">
        <v>55040</v>
      </c>
      <c r="J641" t="s">
        <v>28</v>
      </c>
      <c r="K641">
        <v>24</v>
      </c>
      <c r="L641">
        <v>8.34</v>
      </c>
      <c r="M641" s="2">
        <v>0.1</v>
      </c>
      <c r="N641">
        <v>191.79</v>
      </c>
      <c r="O641">
        <v>2.64</v>
      </c>
      <c r="P641">
        <v>-6.34</v>
      </c>
      <c r="Q641" s="2">
        <v>0.59</v>
      </c>
      <c r="R641" t="s">
        <v>29</v>
      </c>
      <c r="S641" t="s">
        <v>139</v>
      </c>
      <c r="T641" t="s">
        <v>567</v>
      </c>
      <c r="U641" t="s">
        <v>481</v>
      </c>
      <c r="V641" t="s">
        <v>52</v>
      </c>
      <c r="W641">
        <v>7677</v>
      </c>
      <c r="X641" s="1">
        <v>41011</v>
      </c>
      <c r="Y641" t="s">
        <v>34</v>
      </c>
      <c r="Z641" t="e" vm="4">
        <v>#VALUE!</v>
      </c>
      <c r="AA641">
        <v>96003</v>
      </c>
      <c r="AB641" t="e" cm="1" vm="2">
        <f t="array" ref="AB641">_FV(Table1[[#This Row],[State]],"Country/region",TRUE)</f>
        <v>#VALUE!</v>
      </c>
    </row>
    <row r="642" spans="1:28" x14ac:dyDescent="0.35">
      <c r="A642" t="s">
        <v>758</v>
      </c>
      <c r="C642" t="s">
        <v>1129</v>
      </c>
      <c r="D642" t="s">
        <v>57</v>
      </c>
      <c r="E642">
        <f>YEAR(Table1[[#This Row],[Order Date]])</f>
        <v>2012</v>
      </c>
      <c r="F642">
        <v>1</v>
      </c>
      <c r="G642">
        <f>MONTH(Table1[[#This Row],[Order Date]])</f>
        <v>4</v>
      </c>
      <c r="H642" s="1">
        <v>41011</v>
      </c>
      <c r="I642">
        <v>55040</v>
      </c>
      <c r="J642" t="s">
        <v>28</v>
      </c>
      <c r="K642">
        <v>34</v>
      </c>
      <c r="L642">
        <v>8.0399999999999991</v>
      </c>
      <c r="M642" s="2">
        <v>0.03</v>
      </c>
      <c r="N642">
        <v>290.01</v>
      </c>
      <c r="O642">
        <v>8.94</v>
      </c>
      <c r="P642">
        <v>-160.27549999999999</v>
      </c>
      <c r="Q642" s="2">
        <v>0.4</v>
      </c>
      <c r="R642" t="s">
        <v>29</v>
      </c>
      <c r="S642" t="s">
        <v>30</v>
      </c>
      <c r="T642" t="s">
        <v>1289</v>
      </c>
      <c r="U642" t="s">
        <v>67</v>
      </c>
      <c r="V642" t="s">
        <v>52</v>
      </c>
      <c r="W642">
        <v>7678</v>
      </c>
      <c r="X642" s="1">
        <v>41013</v>
      </c>
      <c r="Y642" t="s">
        <v>34</v>
      </c>
      <c r="Z642" t="e" vm="4">
        <v>#VALUE!</v>
      </c>
      <c r="AA642">
        <v>92374</v>
      </c>
      <c r="AB642" t="e" cm="1" vm="2">
        <f t="array" ref="AB642">_FV(Table1[[#This Row],[State]],"Country/region",TRUE)</f>
        <v>#VALUE!</v>
      </c>
    </row>
    <row r="643" spans="1:28" x14ac:dyDescent="0.35">
      <c r="A643" t="s">
        <v>1290</v>
      </c>
      <c r="C643" t="s">
        <v>1129</v>
      </c>
      <c r="D643" t="s">
        <v>57</v>
      </c>
      <c r="E643">
        <f>YEAR(Table1[[#This Row],[Order Date]])</f>
        <v>2012</v>
      </c>
      <c r="F643">
        <v>1</v>
      </c>
      <c r="G643">
        <f>MONTH(Table1[[#This Row],[Order Date]])</f>
        <v>4</v>
      </c>
      <c r="H643" s="1">
        <v>41011</v>
      </c>
      <c r="I643">
        <v>55040</v>
      </c>
      <c r="J643" t="s">
        <v>28</v>
      </c>
      <c r="K643">
        <v>8</v>
      </c>
      <c r="L643">
        <v>35.51</v>
      </c>
      <c r="M643" s="2">
        <v>0.05</v>
      </c>
      <c r="N643">
        <v>292.38</v>
      </c>
      <c r="O643">
        <v>6.31</v>
      </c>
      <c r="P643">
        <v>6.11</v>
      </c>
      <c r="Q643" s="2">
        <v>0.57999999999999996</v>
      </c>
      <c r="R643" t="s">
        <v>29</v>
      </c>
      <c r="S643" t="s">
        <v>30</v>
      </c>
      <c r="T643" t="s">
        <v>1291</v>
      </c>
      <c r="U643" t="s">
        <v>32</v>
      </c>
      <c r="V643" t="s">
        <v>52</v>
      </c>
      <c r="W643">
        <v>7676</v>
      </c>
      <c r="X643" s="1">
        <v>41013</v>
      </c>
      <c r="Y643" t="s">
        <v>34</v>
      </c>
      <c r="Z643" t="e" vm="4">
        <v>#VALUE!</v>
      </c>
      <c r="AA643">
        <v>91730</v>
      </c>
      <c r="AB643" t="e" cm="1" vm="2">
        <f t="array" ref="AB643">_FV(Table1[[#This Row],[State]],"Country/region",TRUE)</f>
        <v>#VALUE!</v>
      </c>
    </row>
    <row r="644" spans="1:28" x14ac:dyDescent="0.35">
      <c r="A644" t="s">
        <v>758</v>
      </c>
      <c r="C644" t="s">
        <v>1129</v>
      </c>
      <c r="D644" t="s">
        <v>57</v>
      </c>
      <c r="E644">
        <f>YEAR(Table1[[#This Row],[Order Date]])</f>
        <v>2012</v>
      </c>
      <c r="F644">
        <v>1</v>
      </c>
      <c r="G644">
        <f>MONTH(Table1[[#This Row],[Order Date]])</f>
        <v>4</v>
      </c>
      <c r="H644" s="1">
        <v>41011</v>
      </c>
      <c r="I644">
        <v>55040</v>
      </c>
      <c r="J644" t="s">
        <v>28</v>
      </c>
      <c r="K644">
        <v>2</v>
      </c>
      <c r="L644">
        <v>2550.14</v>
      </c>
      <c r="M644" s="2">
        <v>0.08</v>
      </c>
      <c r="N644">
        <v>4692.26</v>
      </c>
      <c r="O644">
        <v>29.7</v>
      </c>
      <c r="P644">
        <v>-7373.1282000000001</v>
      </c>
      <c r="Q644" s="2">
        <v>0.56999999999999995</v>
      </c>
      <c r="R644" t="s">
        <v>96</v>
      </c>
      <c r="S644" t="s">
        <v>49</v>
      </c>
      <c r="T644" t="s">
        <v>1292</v>
      </c>
      <c r="U644" t="s">
        <v>98</v>
      </c>
      <c r="V644" t="s">
        <v>52</v>
      </c>
      <c r="W644">
        <v>7679</v>
      </c>
      <c r="X644" s="1">
        <v>41013</v>
      </c>
      <c r="Y644" t="s">
        <v>53</v>
      </c>
      <c r="Z644" t="e" vm="4">
        <v>#VALUE!</v>
      </c>
      <c r="AA644">
        <v>92374</v>
      </c>
      <c r="AB644" t="e" cm="1" vm="2">
        <f t="array" ref="AB644">_FV(Table1[[#This Row],[State]],"Country/region",TRUE)</f>
        <v>#VALUE!</v>
      </c>
    </row>
    <row r="645" spans="1:28" x14ac:dyDescent="0.35">
      <c r="A645" t="s">
        <v>677</v>
      </c>
      <c r="C645" t="s">
        <v>678</v>
      </c>
      <c r="D645" t="s">
        <v>27</v>
      </c>
      <c r="E645">
        <f>YEAR(Table1[[#This Row],[Order Date]])</f>
        <v>2012</v>
      </c>
      <c r="F645">
        <v>1</v>
      </c>
      <c r="G645">
        <f>MONTH(Table1[[#This Row],[Order Date]])</f>
        <v>4</v>
      </c>
      <c r="H645" s="1">
        <v>41012</v>
      </c>
      <c r="I645">
        <v>55046</v>
      </c>
      <c r="J645" t="s">
        <v>58</v>
      </c>
      <c r="K645">
        <v>2</v>
      </c>
      <c r="L645">
        <v>7.28</v>
      </c>
      <c r="M645" s="2">
        <v>0.08</v>
      </c>
      <c r="N645">
        <v>29.32</v>
      </c>
      <c r="O645">
        <v>11.15</v>
      </c>
      <c r="P645">
        <v>-12.93</v>
      </c>
      <c r="Q645" s="2">
        <v>0.37</v>
      </c>
      <c r="R645" t="s">
        <v>29</v>
      </c>
      <c r="S645" t="s">
        <v>30</v>
      </c>
      <c r="T645" t="s">
        <v>598</v>
      </c>
      <c r="U645" t="s">
        <v>61</v>
      </c>
      <c r="V645" t="s">
        <v>76</v>
      </c>
      <c r="W645">
        <v>7683</v>
      </c>
      <c r="X645" s="1">
        <v>41013</v>
      </c>
      <c r="Y645" t="s">
        <v>42</v>
      </c>
      <c r="Z645" t="e" vm="14">
        <v>#VALUE!</v>
      </c>
      <c r="AA645">
        <v>32127</v>
      </c>
      <c r="AB645" t="e" cm="1" vm="2">
        <f t="array" ref="AB645">_FV(Table1[[#This Row],[State]],"Country/region",TRUE)</f>
        <v>#VALUE!</v>
      </c>
    </row>
    <row r="646" spans="1:28" x14ac:dyDescent="0.35">
      <c r="A646" t="s">
        <v>1293</v>
      </c>
      <c r="C646" t="s">
        <v>100</v>
      </c>
      <c r="D646" t="s">
        <v>46</v>
      </c>
      <c r="E646">
        <f>YEAR(Table1[[#This Row],[Order Date]])</f>
        <v>2012</v>
      </c>
      <c r="F646">
        <v>1</v>
      </c>
      <c r="G646">
        <f>MONTH(Table1[[#This Row],[Order Date]])</f>
        <v>4</v>
      </c>
      <c r="H646" s="1">
        <v>41012</v>
      </c>
      <c r="I646">
        <v>9635</v>
      </c>
      <c r="J646" t="s">
        <v>58</v>
      </c>
      <c r="K646">
        <v>1</v>
      </c>
      <c r="L646">
        <v>1.88</v>
      </c>
      <c r="M646" s="2">
        <v>0.05</v>
      </c>
      <c r="N646">
        <v>3.42</v>
      </c>
      <c r="O646">
        <v>1.49</v>
      </c>
      <c r="P646">
        <v>-2.9095</v>
      </c>
      <c r="Q646" s="2">
        <v>0.37</v>
      </c>
      <c r="R646" t="s">
        <v>29</v>
      </c>
      <c r="S646" t="s">
        <v>30</v>
      </c>
      <c r="T646" t="s">
        <v>1294</v>
      </c>
      <c r="U646" t="s">
        <v>67</v>
      </c>
      <c r="V646" t="s">
        <v>33</v>
      </c>
      <c r="W646">
        <v>1314</v>
      </c>
      <c r="X646" s="1">
        <v>41014</v>
      </c>
      <c r="Y646" t="s">
        <v>34</v>
      </c>
      <c r="Z646" t="e" vm="24">
        <v>#VALUE!</v>
      </c>
      <c r="AA646">
        <v>7024</v>
      </c>
      <c r="AB646" t="e" cm="1" vm="2">
        <f t="array" ref="AB646">_FV(Table1[[#This Row],[State]],"Country/region",TRUE)</f>
        <v>#VALUE!</v>
      </c>
    </row>
    <row r="647" spans="1:28" x14ac:dyDescent="0.35">
      <c r="A647" t="s">
        <v>421</v>
      </c>
      <c r="C647" t="s">
        <v>1295</v>
      </c>
      <c r="D647" t="s">
        <v>27</v>
      </c>
      <c r="E647">
        <f>YEAR(Table1[[#This Row],[Order Date]])</f>
        <v>2012</v>
      </c>
      <c r="F647">
        <v>1</v>
      </c>
      <c r="G647">
        <f>MONTH(Table1[[#This Row],[Order Date]])</f>
        <v>4</v>
      </c>
      <c r="H647" s="1">
        <v>41012</v>
      </c>
      <c r="I647">
        <v>44448</v>
      </c>
      <c r="J647" t="s">
        <v>58</v>
      </c>
      <c r="K647">
        <v>28</v>
      </c>
      <c r="L647">
        <v>33.979999999999997</v>
      </c>
      <c r="M647" s="2">
        <v>0.02</v>
      </c>
      <c r="N647">
        <v>951.06</v>
      </c>
      <c r="O647">
        <v>1.99</v>
      </c>
      <c r="P647">
        <v>331.27</v>
      </c>
      <c r="Q647" s="2">
        <v>0.45</v>
      </c>
      <c r="R647" t="s">
        <v>96</v>
      </c>
      <c r="S647" t="s">
        <v>139</v>
      </c>
      <c r="T647" t="s">
        <v>256</v>
      </c>
      <c r="U647" t="s">
        <v>102</v>
      </c>
      <c r="V647" t="s">
        <v>33</v>
      </c>
      <c r="W647">
        <v>6278</v>
      </c>
      <c r="X647" s="1">
        <v>41014</v>
      </c>
      <c r="Y647" t="s">
        <v>34</v>
      </c>
      <c r="Z647" t="e" vm="27">
        <v>#VALUE!</v>
      </c>
      <c r="AA647">
        <v>5403</v>
      </c>
      <c r="AB647" t="e" cm="1" vm="2">
        <f t="array" ref="AB647">_FV(Table1[[#This Row],[State]],"Country/region",TRUE)</f>
        <v>#VALUE!</v>
      </c>
    </row>
    <row r="648" spans="1:28" x14ac:dyDescent="0.35">
      <c r="A648" t="s">
        <v>429</v>
      </c>
      <c r="C648" t="s">
        <v>1296</v>
      </c>
      <c r="D648" t="s">
        <v>38</v>
      </c>
      <c r="E648">
        <f>YEAR(Table1[[#This Row],[Order Date]])</f>
        <v>2012</v>
      </c>
      <c r="F648">
        <v>1</v>
      </c>
      <c r="G648">
        <f>MONTH(Table1[[#This Row],[Order Date]])</f>
        <v>4</v>
      </c>
      <c r="H648" s="1">
        <v>41013</v>
      </c>
      <c r="I648">
        <v>8422</v>
      </c>
      <c r="J648" t="s">
        <v>131</v>
      </c>
      <c r="K648">
        <v>18</v>
      </c>
      <c r="L648">
        <v>296.18</v>
      </c>
      <c r="M648" s="2">
        <v>0.06</v>
      </c>
      <c r="N648">
        <v>4212.7520000000004</v>
      </c>
      <c r="O648">
        <v>54.12</v>
      </c>
      <c r="P648">
        <v>-715.77820599999995</v>
      </c>
      <c r="Q648" s="2">
        <v>0.76</v>
      </c>
      <c r="R648" t="s">
        <v>48</v>
      </c>
      <c r="S648" t="s">
        <v>73</v>
      </c>
      <c r="T648" t="s">
        <v>900</v>
      </c>
      <c r="U648" t="s">
        <v>75</v>
      </c>
      <c r="V648" t="s">
        <v>33</v>
      </c>
      <c r="W648">
        <v>1159</v>
      </c>
      <c r="X648" s="1">
        <v>41014</v>
      </c>
      <c r="Y648" t="s">
        <v>53</v>
      </c>
      <c r="Z648" t="e" vm="21">
        <v>#VALUE!</v>
      </c>
      <c r="AA648">
        <v>4073</v>
      </c>
      <c r="AB648" t="e" cm="1" vm="2">
        <f t="array" ref="AB648">_FV(Table1[[#This Row],[State]],"Country/region",TRUE)</f>
        <v>#VALUE!</v>
      </c>
    </row>
    <row r="649" spans="1:28" x14ac:dyDescent="0.35">
      <c r="A649" t="s">
        <v>1297</v>
      </c>
      <c r="C649" t="s">
        <v>1296</v>
      </c>
      <c r="D649" t="s">
        <v>38</v>
      </c>
      <c r="E649">
        <f>YEAR(Table1[[#This Row],[Order Date]])</f>
        <v>2012</v>
      </c>
      <c r="F649">
        <v>1</v>
      </c>
      <c r="G649">
        <f>MONTH(Table1[[#This Row],[Order Date]])</f>
        <v>4</v>
      </c>
      <c r="H649" s="1">
        <v>41013</v>
      </c>
      <c r="I649">
        <v>8422</v>
      </c>
      <c r="J649" t="s">
        <v>131</v>
      </c>
      <c r="K649">
        <v>33</v>
      </c>
      <c r="L649">
        <v>29.1</v>
      </c>
      <c r="M649" s="2">
        <v>0.01</v>
      </c>
      <c r="N649">
        <v>1003.71</v>
      </c>
      <c r="O649">
        <v>4</v>
      </c>
      <c r="P649">
        <v>-22.82</v>
      </c>
      <c r="Q649" s="2">
        <v>0.78</v>
      </c>
      <c r="R649" t="s">
        <v>96</v>
      </c>
      <c r="S649" t="s">
        <v>30</v>
      </c>
      <c r="T649" t="s">
        <v>1298</v>
      </c>
      <c r="U649" t="s">
        <v>102</v>
      </c>
      <c r="V649" t="s">
        <v>33</v>
      </c>
      <c r="W649">
        <v>1158</v>
      </c>
      <c r="X649" s="1">
        <v>41015</v>
      </c>
      <c r="Y649" t="s">
        <v>42</v>
      </c>
      <c r="Z649" t="e" vm="48">
        <v>#VALUE!</v>
      </c>
      <c r="AA649">
        <v>3045</v>
      </c>
      <c r="AB649" t="e" cm="1" vm="2">
        <f t="array" ref="AB649">_FV(Table1[[#This Row],[State]],"Country/region",TRUE)</f>
        <v>#VALUE!</v>
      </c>
    </row>
    <row r="650" spans="1:28" x14ac:dyDescent="0.35">
      <c r="A650" t="s">
        <v>1299</v>
      </c>
      <c r="C650" t="s">
        <v>1300</v>
      </c>
      <c r="D650" t="s">
        <v>38</v>
      </c>
      <c r="E650">
        <f>YEAR(Table1[[#This Row],[Order Date]])</f>
        <v>2012</v>
      </c>
      <c r="F650">
        <v>1</v>
      </c>
      <c r="G650">
        <f>MONTH(Table1[[#This Row],[Order Date]])</f>
        <v>4</v>
      </c>
      <c r="H650" s="1">
        <v>41013</v>
      </c>
      <c r="I650">
        <v>32999</v>
      </c>
      <c r="J650" t="s">
        <v>47</v>
      </c>
      <c r="K650">
        <v>14</v>
      </c>
      <c r="L650">
        <v>100.98</v>
      </c>
      <c r="M650" s="2">
        <v>0.09</v>
      </c>
      <c r="N650">
        <v>1386.65</v>
      </c>
      <c r="O650">
        <v>35.840000000000003</v>
      </c>
      <c r="P650">
        <v>-193.58</v>
      </c>
      <c r="Q650" s="2">
        <v>0.62</v>
      </c>
      <c r="R650" t="s">
        <v>48</v>
      </c>
      <c r="S650" t="s">
        <v>73</v>
      </c>
      <c r="T650" t="s">
        <v>153</v>
      </c>
      <c r="U650" t="s">
        <v>154</v>
      </c>
      <c r="V650" t="s">
        <v>33</v>
      </c>
      <c r="W650">
        <v>4638</v>
      </c>
      <c r="X650" s="1">
        <v>41018</v>
      </c>
      <c r="Y650" t="s">
        <v>53</v>
      </c>
      <c r="Z650" t="e" vm="17">
        <v>#VALUE!</v>
      </c>
      <c r="AA650">
        <v>6776</v>
      </c>
      <c r="AB650" t="e" cm="1" vm="2">
        <f t="array" ref="AB650">_FV(Table1[[#This Row],[State]],"Country/region",TRUE)</f>
        <v>#VALUE!</v>
      </c>
    </row>
    <row r="651" spans="1:28" x14ac:dyDescent="0.35">
      <c r="A651" t="s">
        <v>884</v>
      </c>
      <c r="C651" t="s">
        <v>885</v>
      </c>
      <c r="D651" t="s">
        <v>57</v>
      </c>
      <c r="E651">
        <f>YEAR(Table1[[#This Row],[Order Date]])</f>
        <v>2012</v>
      </c>
      <c r="F651">
        <v>1</v>
      </c>
      <c r="G651">
        <f>MONTH(Table1[[#This Row],[Order Date]])</f>
        <v>4</v>
      </c>
      <c r="H651" s="1">
        <v>41014</v>
      </c>
      <c r="I651">
        <v>33220</v>
      </c>
      <c r="J651" t="s">
        <v>39</v>
      </c>
      <c r="K651">
        <v>49</v>
      </c>
      <c r="L651">
        <v>70.97</v>
      </c>
      <c r="M651" s="2">
        <v>0.09</v>
      </c>
      <c r="N651">
        <v>3291.13</v>
      </c>
      <c r="O651">
        <v>3.5</v>
      </c>
      <c r="P651">
        <v>925.95</v>
      </c>
      <c r="Q651" s="2">
        <v>0.59</v>
      </c>
      <c r="R651" t="s">
        <v>29</v>
      </c>
      <c r="S651" t="s">
        <v>30</v>
      </c>
      <c r="T651" t="s">
        <v>1301</v>
      </c>
      <c r="U651" t="s">
        <v>214</v>
      </c>
      <c r="V651" t="s">
        <v>76</v>
      </c>
      <c r="W651">
        <v>4667</v>
      </c>
      <c r="X651" s="1">
        <v>41014</v>
      </c>
      <c r="Y651" t="s">
        <v>34</v>
      </c>
      <c r="Z651" t="e" vm="34">
        <v>#VALUE!</v>
      </c>
      <c r="AA651">
        <v>39701</v>
      </c>
      <c r="AB651" t="e" cm="1" vm="2">
        <f t="array" ref="AB651">_FV(Table1[[#This Row],[State]],"Country/region",TRUE)</f>
        <v>#VALUE!</v>
      </c>
    </row>
    <row r="652" spans="1:28" x14ac:dyDescent="0.35">
      <c r="A652" t="s">
        <v>901</v>
      </c>
      <c r="C652" t="s">
        <v>189</v>
      </c>
      <c r="D652" t="s">
        <v>38</v>
      </c>
      <c r="E652">
        <f>YEAR(Table1[[#This Row],[Order Date]])</f>
        <v>2012</v>
      </c>
      <c r="F652">
        <v>1</v>
      </c>
      <c r="G652">
        <f>MONTH(Table1[[#This Row],[Order Date]])</f>
        <v>4</v>
      </c>
      <c r="H652" s="1">
        <v>41014</v>
      </c>
      <c r="I652">
        <v>35041</v>
      </c>
      <c r="J652" t="s">
        <v>39</v>
      </c>
      <c r="K652">
        <v>28</v>
      </c>
      <c r="L652">
        <v>15.16</v>
      </c>
      <c r="M652" s="2">
        <v>0.01</v>
      </c>
      <c r="N652">
        <v>443.73</v>
      </c>
      <c r="O652">
        <v>15.09</v>
      </c>
      <c r="P652">
        <v>-200.85900000000001</v>
      </c>
      <c r="Q652" s="2">
        <v>0.39</v>
      </c>
      <c r="R652" t="s">
        <v>29</v>
      </c>
      <c r="S652" t="s">
        <v>30</v>
      </c>
      <c r="T652" t="s">
        <v>658</v>
      </c>
      <c r="U652" t="s">
        <v>67</v>
      </c>
      <c r="V652" t="s">
        <v>33</v>
      </c>
      <c r="W652">
        <v>4921</v>
      </c>
      <c r="X652" s="1">
        <v>41014</v>
      </c>
      <c r="Y652" t="s">
        <v>34</v>
      </c>
      <c r="Z652" t="e" vm="15">
        <v>#VALUE!</v>
      </c>
      <c r="AA652">
        <v>11520</v>
      </c>
      <c r="AB652" t="e" cm="1" vm="2">
        <f t="array" ref="AB652">_FV(Table1[[#This Row],[State]],"Country/region",TRUE)</f>
        <v>#VALUE!</v>
      </c>
    </row>
    <row r="653" spans="1:28" x14ac:dyDescent="0.35">
      <c r="A653" t="s">
        <v>787</v>
      </c>
      <c r="C653" t="s">
        <v>1302</v>
      </c>
      <c r="D653" t="s">
        <v>57</v>
      </c>
      <c r="E653">
        <f>YEAR(Table1[[#This Row],[Order Date]])</f>
        <v>2012</v>
      </c>
      <c r="F653">
        <v>1</v>
      </c>
      <c r="G653">
        <f>MONTH(Table1[[#This Row],[Order Date]])</f>
        <v>4</v>
      </c>
      <c r="H653" s="1">
        <v>41014</v>
      </c>
      <c r="I653">
        <v>58818</v>
      </c>
      <c r="J653" t="s">
        <v>58</v>
      </c>
      <c r="K653">
        <v>41</v>
      </c>
      <c r="L653">
        <v>22.98</v>
      </c>
      <c r="M653" s="2">
        <v>0.01</v>
      </c>
      <c r="N653">
        <v>998.05</v>
      </c>
      <c r="O653">
        <v>1.99</v>
      </c>
      <c r="P653">
        <v>391.14</v>
      </c>
      <c r="Q653" s="2">
        <v>0.46</v>
      </c>
      <c r="R653" t="s">
        <v>96</v>
      </c>
      <c r="S653" t="s">
        <v>139</v>
      </c>
      <c r="T653" t="s">
        <v>1303</v>
      </c>
      <c r="U653" t="s">
        <v>102</v>
      </c>
      <c r="V653" t="s">
        <v>76</v>
      </c>
      <c r="W653">
        <v>8228</v>
      </c>
      <c r="X653" s="1">
        <v>41015</v>
      </c>
      <c r="Y653" t="s">
        <v>34</v>
      </c>
      <c r="Z653" t="e" vm="18">
        <v>#VALUE!</v>
      </c>
      <c r="AA653">
        <v>22204</v>
      </c>
      <c r="AB653" t="e" cm="1" vm="2">
        <f t="array" ref="AB653">_FV(Table1[[#This Row],[State]],"Country/region",TRUE)</f>
        <v>#VALUE!</v>
      </c>
    </row>
    <row r="654" spans="1:28" x14ac:dyDescent="0.35">
      <c r="A654" t="s">
        <v>1304</v>
      </c>
      <c r="C654" t="s">
        <v>1302</v>
      </c>
      <c r="D654" t="s">
        <v>57</v>
      </c>
      <c r="E654">
        <f>YEAR(Table1[[#This Row],[Order Date]])</f>
        <v>2012</v>
      </c>
      <c r="F654">
        <v>1</v>
      </c>
      <c r="G654">
        <f>MONTH(Table1[[#This Row],[Order Date]])</f>
        <v>4</v>
      </c>
      <c r="H654" s="1">
        <v>41014</v>
      </c>
      <c r="I654">
        <v>58818</v>
      </c>
      <c r="J654" t="s">
        <v>58</v>
      </c>
      <c r="K654">
        <v>20</v>
      </c>
      <c r="L654">
        <v>226.67</v>
      </c>
      <c r="M654" s="2">
        <v>0.1</v>
      </c>
      <c r="N654">
        <v>4353.0200000000004</v>
      </c>
      <c r="O654">
        <v>28.16</v>
      </c>
      <c r="P654">
        <v>661.77</v>
      </c>
      <c r="Q654" s="2">
        <v>0.59</v>
      </c>
      <c r="R654" t="s">
        <v>48</v>
      </c>
      <c r="S654" t="s">
        <v>49</v>
      </c>
      <c r="T654" t="s">
        <v>1305</v>
      </c>
      <c r="U654" t="s">
        <v>51</v>
      </c>
      <c r="V654" t="s">
        <v>76</v>
      </c>
      <c r="W654">
        <v>8229</v>
      </c>
      <c r="X654" s="1">
        <v>41016</v>
      </c>
      <c r="Y654" t="s">
        <v>53</v>
      </c>
      <c r="Z654" t="e" vm="18">
        <v>#VALUE!</v>
      </c>
      <c r="AA654">
        <v>24060</v>
      </c>
      <c r="AB654" t="e" cm="1" vm="2">
        <f t="array" ref="AB654">_FV(Table1[[#This Row],[State]],"Country/region",TRUE)</f>
        <v>#VALUE!</v>
      </c>
    </row>
    <row r="655" spans="1:28" x14ac:dyDescent="0.35">
      <c r="A655" t="s">
        <v>884</v>
      </c>
      <c r="C655" t="s">
        <v>885</v>
      </c>
      <c r="D655" t="s">
        <v>57</v>
      </c>
      <c r="E655">
        <f>YEAR(Table1[[#This Row],[Order Date]])</f>
        <v>2012</v>
      </c>
      <c r="F655">
        <v>1</v>
      </c>
      <c r="G655">
        <f>MONTH(Table1[[#This Row],[Order Date]])</f>
        <v>4</v>
      </c>
      <c r="H655" s="1">
        <v>41014</v>
      </c>
      <c r="I655">
        <v>33220</v>
      </c>
      <c r="J655" t="s">
        <v>39</v>
      </c>
      <c r="K655">
        <v>40</v>
      </c>
      <c r="L655">
        <v>19.98</v>
      </c>
      <c r="M655" s="2">
        <v>0.1</v>
      </c>
      <c r="N655">
        <v>736.96</v>
      </c>
      <c r="O655">
        <v>10.49</v>
      </c>
      <c r="P655">
        <v>-34.29</v>
      </c>
      <c r="Q655" s="2">
        <v>0.49</v>
      </c>
      <c r="R655" t="s">
        <v>48</v>
      </c>
      <c r="S655" t="s">
        <v>30</v>
      </c>
      <c r="T655" t="s">
        <v>1306</v>
      </c>
      <c r="U655" t="s">
        <v>82</v>
      </c>
      <c r="V655" t="s">
        <v>76</v>
      </c>
      <c r="W655">
        <v>4668</v>
      </c>
      <c r="X655" s="1">
        <v>41017</v>
      </c>
      <c r="Y655" t="s">
        <v>34</v>
      </c>
      <c r="Z655" t="e" vm="34">
        <v>#VALUE!</v>
      </c>
      <c r="AA655">
        <v>39701</v>
      </c>
      <c r="AB655" t="e" cm="1" vm="2">
        <f t="array" ref="AB655">_FV(Table1[[#This Row],[State]],"Country/region",TRUE)</f>
        <v>#VALUE!</v>
      </c>
    </row>
    <row r="656" spans="1:28" x14ac:dyDescent="0.35">
      <c r="A656" t="s">
        <v>1290</v>
      </c>
      <c r="C656" t="s">
        <v>422</v>
      </c>
      <c r="D656" t="s">
        <v>57</v>
      </c>
      <c r="E656">
        <f>YEAR(Table1[[#This Row],[Order Date]])</f>
        <v>2012</v>
      </c>
      <c r="F656">
        <v>1</v>
      </c>
      <c r="G656">
        <f>MONTH(Table1[[#This Row],[Order Date]])</f>
        <v>4</v>
      </c>
      <c r="H656" s="1">
        <v>41015</v>
      </c>
      <c r="I656">
        <v>50337</v>
      </c>
      <c r="J656" t="s">
        <v>39</v>
      </c>
      <c r="K656">
        <v>37</v>
      </c>
      <c r="L656">
        <v>2.78</v>
      </c>
      <c r="M656" s="2">
        <v>0</v>
      </c>
      <c r="N656">
        <v>122.99</v>
      </c>
      <c r="O656">
        <v>1.49</v>
      </c>
      <c r="P656">
        <v>21.479500000000002</v>
      </c>
      <c r="Q656" s="2">
        <v>0.36</v>
      </c>
      <c r="R656" t="s">
        <v>29</v>
      </c>
      <c r="S656" t="s">
        <v>30</v>
      </c>
      <c r="T656" t="s">
        <v>1307</v>
      </c>
      <c r="U656" t="s">
        <v>67</v>
      </c>
      <c r="V656" t="s">
        <v>52</v>
      </c>
      <c r="W656">
        <v>7055</v>
      </c>
      <c r="X656" s="1">
        <v>41016</v>
      </c>
      <c r="Y656" t="s">
        <v>42</v>
      </c>
      <c r="Z656" t="e" vm="4">
        <v>#VALUE!</v>
      </c>
      <c r="AA656">
        <v>91730</v>
      </c>
      <c r="AB656" t="e" cm="1" vm="2">
        <f t="array" ref="AB656">_FV(Table1[[#This Row],[State]],"Country/region",TRUE)</f>
        <v>#VALUE!</v>
      </c>
    </row>
    <row r="657" spans="1:28" x14ac:dyDescent="0.35">
      <c r="A657" t="s">
        <v>1308</v>
      </c>
      <c r="C657" t="s">
        <v>562</v>
      </c>
      <c r="D657" t="s">
        <v>46</v>
      </c>
      <c r="E657">
        <f>YEAR(Table1[[#This Row],[Order Date]])</f>
        <v>2012</v>
      </c>
      <c r="F657">
        <v>1</v>
      </c>
      <c r="G657">
        <f>MONTH(Table1[[#This Row],[Order Date]])</f>
        <v>4</v>
      </c>
      <c r="H657" s="1">
        <v>41015</v>
      </c>
      <c r="I657">
        <v>19584</v>
      </c>
      <c r="J657" t="s">
        <v>58</v>
      </c>
      <c r="K657">
        <v>6</v>
      </c>
      <c r="L657">
        <v>2550.14</v>
      </c>
      <c r="M657" s="2">
        <v>0.05</v>
      </c>
      <c r="N657">
        <v>14535.8</v>
      </c>
      <c r="O657">
        <v>29.7</v>
      </c>
      <c r="P657">
        <v>-3971.0628000000002</v>
      </c>
      <c r="Q657" s="2">
        <v>0.56999999999999995</v>
      </c>
      <c r="R657" t="s">
        <v>96</v>
      </c>
      <c r="S657" t="s">
        <v>49</v>
      </c>
      <c r="T657" t="s">
        <v>1292</v>
      </c>
      <c r="U657" t="s">
        <v>98</v>
      </c>
      <c r="V657" t="s">
        <v>68</v>
      </c>
      <c r="W657">
        <v>2712</v>
      </c>
      <c r="X657" s="1">
        <v>41016</v>
      </c>
      <c r="Y657" t="s">
        <v>53</v>
      </c>
      <c r="Z657" t="e" vm="25">
        <v>#VALUE!</v>
      </c>
      <c r="AA657">
        <v>53094</v>
      </c>
      <c r="AB657" t="e" cm="1" vm="2">
        <f t="array" ref="AB657">_FV(Table1[[#This Row],[State]],"Country/region",TRUE)</f>
        <v>#VALUE!</v>
      </c>
    </row>
    <row r="658" spans="1:28" x14ac:dyDescent="0.35">
      <c r="A658" t="s">
        <v>1290</v>
      </c>
      <c r="C658" t="s">
        <v>422</v>
      </c>
      <c r="D658" t="s">
        <v>57</v>
      </c>
      <c r="E658">
        <f>YEAR(Table1[[#This Row],[Order Date]])</f>
        <v>2012</v>
      </c>
      <c r="F658">
        <v>1</v>
      </c>
      <c r="G658">
        <f>MONTH(Table1[[#This Row],[Order Date]])</f>
        <v>4</v>
      </c>
      <c r="H658" s="1">
        <v>41015</v>
      </c>
      <c r="I658">
        <v>50337</v>
      </c>
      <c r="J658" t="s">
        <v>39</v>
      </c>
      <c r="K658">
        <v>6</v>
      </c>
      <c r="L658">
        <v>2550.14</v>
      </c>
      <c r="M658" s="2">
        <v>0.1</v>
      </c>
      <c r="N658">
        <v>14734.71</v>
      </c>
      <c r="O658">
        <v>29.7</v>
      </c>
      <c r="P658">
        <v>-3798.0111000000002</v>
      </c>
      <c r="Q658" s="2">
        <v>0.56999999999999995</v>
      </c>
      <c r="R658" t="s">
        <v>96</v>
      </c>
      <c r="S658" t="s">
        <v>49</v>
      </c>
      <c r="T658" t="s">
        <v>1292</v>
      </c>
      <c r="U658" t="s">
        <v>98</v>
      </c>
      <c r="V658" t="s">
        <v>52</v>
      </c>
      <c r="W658">
        <v>7056</v>
      </c>
      <c r="X658" s="1">
        <v>41017</v>
      </c>
      <c r="Y658" t="s">
        <v>53</v>
      </c>
      <c r="Z658" t="e" vm="4">
        <v>#VALUE!</v>
      </c>
      <c r="AA658">
        <v>91730</v>
      </c>
      <c r="AB658" t="e" cm="1" vm="2">
        <f t="array" ref="AB658">_FV(Table1[[#This Row],[State]],"Country/region",TRUE)</f>
        <v>#VALUE!</v>
      </c>
    </row>
    <row r="659" spans="1:28" x14ac:dyDescent="0.35">
      <c r="A659" t="s">
        <v>648</v>
      </c>
      <c r="C659" t="s">
        <v>843</v>
      </c>
      <c r="D659" t="s">
        <v>38</v>
      </c>
      <c r="E659">
        <f>YEAR(Table1[[#This Row],[Order Date]])</f>
        <v>2012</v>
      </c>
      <c r="F659">
        <v>1</v>
      </c>
      <c r="G659">
        <f>MONTH(Table1[[#This Row],[Order Date]])</f>
        <v>4</v>
      </c>
      <c r="H659" s="1">
        <v>41015</v>
      </c>
      <c r="I659">
        <v>96</v>
      </c>
      <c r="J659" t="s">
        <v>28</v>
      </c>
      <c r="K659">
        <v>37</v>
      </c>
      <c r="L659">
        <v>125.99</v>
      </c>
      <c r="M659" s="2">
        <v>0.01</v>
      </c>
      <c r="N659">
        <v>4158.1234999999997</v>
      </c>
      <c r="O659">
        <v>8.99</v>
      </c>
      <c r="P659">
        <v>1228.8869999999999</v>
      </c>
      <c r="Q659" s="2">
        <v>0.55000000000000004</v>
      </c>
      <c r="R659" t="s">
        <v>96</v>
      </c>
      <c r="S659" t="s">
        <v>30</v>
      </c>
      <c r="T659" t="s">
        <v>982</v>
      </c>
      <c r="U659" t="s">
        <v>105</v>
      </c>
      <c r="V659" t="s">
        <v>76</v>
      </c>
      <c r="W659">
        <v>16</v>
      </c>
      <c r="X659" s="1">
        <v>41017</v>
      </c>
      <c r="Y659" t="s">
        <v>34</v>
      </c>
      <c r="Z659" t="e" vm="35">
        <v>#VALUE!</v>
      </c>
      <c r="AA659">
        <v>72209</v>
      </c>
      <c r="AB659" t="e" cm="1" vm="2">
        <f t="array" ref="AB659">_FV(Table1[[#This Row],[State]],"Country/region",TRUE)</f>
        <v>#VALUE!</v>
      </c>
    </row>
    <row r="660" spans="1:28" x14ac:dyDescent="0.35">
      <c r="A660" t="s">
        <v>1309</v>
      </c>
      <c r="C660" t="s">
        <v>1310</v>
      </c>
      <c r="D660" t="s">
        <v>46</v>
      </c>
      <c r="E660">
        <f>YEAR(Table1[[#This Row],[Order Date]])</f>
        <v>2012</v>
      </c>
      <c r="F660">
        <v>1</v>
      </c>
      <c r="G660">
        <f>MONTH(Table1[[#This Row],[Order Date]])</f>
        <v>4</v>
      </c>
      <c r="H660" s="1">
        <v>41016</v>
      </c>
      <c r="I660">
        <v>30407</v>
      </c>
      <c r="J660" t="s">
        <v>47</v>
      </c>
      <c r="K660">
        <v>41</v>
      </c>
      <c r="L660">
        <v>419.19</v>
      </c>
      <c r="M660" s="2">
        <v>0.02</v>
      </c>
      <c r="N660">
        <v>17853.64</v>
      </c>
      <c r="O660">
        <v>19.989999999999998</v>
      </c>
      <c r="P660">
        <v>6227.33</v>
      </c>
      <c r="Q660" s="2">
        <v>0.57999999999999996</v>
      </c>
      <c r="R660" t="s">
        <v>29</v>
      </c>
      <c r="S660" t="s">
        <v>30</v>
      </c>
      <c r="T660" t="s">
        <v>1311</v>
      </c>
      <c r="U660" t="s">
        <v>32</v>
      </c>
      <c r="V660" t="s">
        <v>76</v>
      </c>
      <c r="W660">
        <v>4275</v>
      </c>
      <c r="X660" s="1">
        <v>41016</v>
      </c>
      <c r="Y660" t="s">
        <v>34</v>
      </c>
      <c r="Z660" t="e" vm="44">
        <v>#VALUE!</v>
      </c>
      <c r="AA660">
        <v>30605</v>
      </c>
      <c r="AB660" t="e" cm="1" vm="2">
        <f t="array" ref="AB660">_FV(Table1[[#This Row],[State]],"Country/region",TRUE)</f>
        <v>#VALUE!</v>
      </c>
    </row>
    <row r="661" spans="1:28" x14ac:dyDescent="0.35">
      <c r="A661" t="s">
        <v>1312</v>
      </c>
      <c r="C661" t="s">
        <v>1313</v>
      </c>
      <c r="D661" t="s">
        <v>27</v>
      </c>
      <c r="E661">
        <f>YEAR(Table1[[#This Row],[Order Date]])</f>
        <v>2012</v>
      </c>
      <c r="F661">
        <v>1</v>
      </c>
      <c r="G661">
        <f>MONTH(Table1[[#This Row],[Order Date]])</f>
        <v>4</v>
      </c>
      <c r="H661" s="1">
        <v>41016</v>
      </c>
      <c r="I661">
        <v>2756</v>
      </c>
      <c r="J661" t="s">
        <v>58</v>
      </c>
      <c r="K661">
        <v>42</v>
      </c>
      <c r="L661">
        <v>6.3</v>
      </c>
      <c r="M661" s="2">
        <v>7.0000000000000007E-2</v>
      </c>
      <c r="N661">
        <v>248.54</v>
      </c>
      <c r="O661">
        <v>0.5</v>
      </c>
      <c r="P661">
        <v>111.75</v>
      </c>
      <c r="Q661" s="2">
        <v>0.39</v>
      </c>
      <c r="R661" t="s">
        <v>29</v>
      </c>
      <c r="S661" t="s">
        <v>30</v>
      </c>
      <c r="T661" t="s">
        <v>1314</v>
      </c>
      <c r="U661" t="s">
        <v>210</v>
      </c>
      <c r="V661" t="s">
        <v>52</v>
      </c>
      <c r="W661">
        <v>405</v>
      </c>
      <c r="X661" s="1">
        <v>41016</v>
      </c>
      <c r="Y661" t="s">
        <v>34</v>
      </c>
      <c r="Z661" t="e" vm="4">
        <v>#VALUE!</v>
      </c>
      <c r="AA661">
        <v>95695</v>
      </c>
      <c r="AB661" t="e" cm="1" vm="2">
        <f t="array" ref="AB661">_FV(Table1[[#This Row],[State]],"Country/region",TRUE)</f>
        <v>#VALUE!</v>
      </c>
    </row>
    <row r="662" spans="1:28" x14ac:dyDescent="0.35">
      <c r="A662" t="s">
        <v>215</v>
      </c>
      <c r="C662" t="s">
        <v>216</v>
      </c>
      <c r="D662" t="s">
        <v>46</v>
      </c>
      <c r="E662">
        <f>YEAR(Table1[[#This Row],[Order Date]])</f>
        <v>2012</v>
      </c>
      <c r="F662">
        <v>1</v>
      </c>
      <c r="G662">
        <f>MONTH(Table1[[#This Row],[Order Date]])</f>
        <v>4</v>
      </c>
      <c r="H662" s="1">
        <v>41016</v>
      </c>
      <c r="I662">
        <v>11013</v>
      </c>
      <c r="J662" t="s">
        <v>28</v>
      </c>
      <c r="K662">
        <v>2</v>
      </c>
      <c r="L662">
        <v>125.99</v>
      </c>
      <c r="M662" s="2">
        <v>0.01</v>
      </c>
      <c r="N662">
        <v>226.88200000000001</v>
      </c>
      <c r="O662">
        <v>8.99</v>
      </c>
      <c r="P662">
        <v>-582.64800000000002</v>
      </c>
      <c r="Q662" s="2">
        <v>0.59</v>
      </c>
      <c r="R662" t="s">
        <v>96</v>
      </c>
      <c r="S662" t="s">
        <v>30</v>
      </c>
      <c r="T662" t="s">
        <v>242</v>
      </c>
      <c r="U662" t="s">
        <v>105</v>
      </c>
      <c r="V662" t="s">
        <v>52</v>
      </c>
      <c r="W662">
        <v>1529</v>
      </c>
      <c r="X662" s="1">
        <v>41017</v>
      </c>
      <c r="Y662" t="s">
        <v>34</v>
      </c>
      <c r="Z662" t="e" vm="23">
        <v>#VALUE!</v>
      </c>
      <c r="AA662">
        <v>98026</v>
      </c>
      <c r="AB662" t="e" cm="1" vm="2">
        <f t="array" ref="AB662">_FV(Table1[[#This Row],[State]],"Country/region",TRUE)</f>
        <v>#VALUE!</v>
      </c>
    </row>
    <row r="663" spans="1:28" x14ac:dyDescent="0.35">
      <c r="A663" t="s">
        <v>1312</v>
      </c>
      <c r="C663" t="s">
        <v>1313</v>
      </c>
      <c r="D663" t="s">
        <v>27</v>
      </c>
      <c r="E663">
        <f>YEAR(Table1[[#This Row],[Order Date]])</f>
        <v>2012</v>
      </c>
      <c r="F663">
        <v>1</v>
      </c>
      <c r="G663">
        <f>MONTH(Table1[[#This Row],[Order Date]])</f>
        <v>4</v>
      </c>
      <c r="H663" s="1">
        <v>41016</v>
      </c>
      <c r="I663">
        <v>2756</v>
      </c>
      <c r="J663" t="s">
        <v>58</v>
      </c>
      <c r="K663">
        <v>25</v>
      </c>
      <c r="L663">
        <v>55.94</v>
      </c>
      <c r="M663" s="2">
        <v>0.06</v>
      </c>
      <c r="N663">
        <v>1344.88</v>
      </c>
      <c r="O663">
        <v>4</v>
      </c>
      <c r="P663">
        <v>-13.77</v>
      </c>
      <c r="Q663" s="2">
        <v>0.74</v>
      </c>
      <c r="R663" t="s">
        <v>96</v>
      </c>
      <c r="S663" t="s">
        <v>30</v>
      </c>
      <c r="T663" t="s">
        <v>1049</v>
      </c>
      <c r="U663" t="s">
        <v>102</v>
      </c>
      <c r="V663" t="s">
        <v>52</v>
      </c>
      <c r="W663">
        <v>404</v>
      </c>
      <c r="X663" s="1">
        <v>41017</v>
      </c>
      <c r="Y663" t="s">
        <v>34</v>
      </c>
      <c r="Z663" t="e" vm="4">
        <v>#VALUE!</v>
      </c>
      <c r="AA663">
        <v>95695</v>
      </c>
      <c r="AB663" t="e" cm="1" vm="2">
        <f t="array" ref="AB663">_FV(Table1[[#This Row],[State]],"Country/region",TRUE)</f>
        <v>#VALUE!</v>
      </c>
    </row>
    <row r="664" spans="1:28" x14ac:dyDescent="0.35">
      <c r="A664" t="s">
        <v>1315</v>
      </c>
      <c r="C664" t="s">
        <v>1316</v>
      </c>
      <c r="D664" t="s">
        <v>57</v>
      </c>
      <c r="E664">
        <f>YEAR(Table1[[#This Row],[Order Date]])</f>
        <v>2012</v>
      </c>
      <c r="F664">
        <v>1</v>
      </c>
      <c r="G664">
        <f>MONTH(Table1[[#This Row],[Order Date]])</f>
        <v>4</v>
      </c>
      <c r="H664" s="1">
        <v>41017</v>
      </c>
      <c r="I664">
        <v>8259</v>
      </c>
      <c r="J664" t="s">
        <v>131</v>
      </c>
      <c r="K664">
        <v>25</v>
      </c>
      <c r="L664">
        <v>89.99</v>
      </c>
      <c r="M664" s="2">
        <v>0.09</v>
      </c>
      <c r="N664">
        <v>2130.2199999999998</v>
      </c>
      <c r="O664">
        <v>42</v>
      </c>
      <c r="P664">
        <v>-584.6</v>
      </c>
      <c r="Q664" s="2">
        <v>0.66</v>
      </c>
      <c r="R664" t="s">
        <v>48</v>
      </c>
      <c r="S664" t="s">
        <v>49</v>
      </c>
      <c r="T664" t="s">
        <v>1317</v>
      </c>
      <c r="U664" t="s">
        <v>51</v>
      </c>
      <c r="V664" t="s">
        <v>76</v>
      </c>
      <c r="W664">
        <v>1131</v>
      </c>
      <c r="X664" s="1">
        <v>41017</v>
      </c>
      <c r="Y664" t="s">
        <v>53</v>
      </c>
      <c r="Z664" t="e" vm="44">
        <v>#VALUE!</v>
      </c>
      <c r="AA664">
        <v>30318</v>
      </c>
      <c r="AB664" t="e" cm="1" vm="2">
        <f t="array" ref="AB664">_FV(Table1[[#This Row],[State]],"Country/region",TRUE)</f>
        <v>#VALUE!</v>
      </c>
    </row>
    <row r="665" spans="1:28" x14ac:dyDescent="0.35">
      <c r="A665" t="s">
        <v>375</v>
      </c>
      <c r="C665" t="s">
        <v>376</v>
      </c>
      <c r="D665" t="s">
        <v>46</v>
      </c>
      <c r="E665">
        <f>YEAR(Table1[[#This Row],[Order Date]])</f>
        <v>2012</v>
      </c>
      <c r="F665">
        <v>1</v>
      </c>
      <c r="G665">
        <f>MONTH(Table1[[#This Row],[Order Date]])</f>
        <v>4</v>
      </c>
      <c r="H665" s="1">
        <v>41017</v>
      </c>
      <c r="I665">
        <v>4674</v>
      </c>
      <c r="J665" t="s">
        <v>58</v>
      </c>
      <c r="K665">
        <v>23</v>
      </c>
      <c r="L665">
        <v>130.97999999999999</v>
      </c>
      <c r="M665" s="2">
        <v>0.02</v>
      </c>
      <c r="N665">
        <v>3041.33</v>
      </c>
      <c r="O665">
        <v>30</v>
      </c>
      <c r="P665">
        <v>-260.41000000000003</v>
      </c>
      <c r="Q665" s="2">
        <v>0.78</v>
      </c>
      <c r="R665" t="s">
        <v>48</v>
      </c>
      <c r="S665" t="s">
        <v>49</v>
      </c>
      <c r="T665" t="s">
        <v>1318</v>
      </c>
      <c r="U665" t="s">
        <v>51</v>
      </c>
      <c r="V665" t="s">
        <v>76</v>
      </c>
      <c r="W665">
        <v>667</v>
      </c>
      <c r="X665" s="1">
        <v>41018</v>
      </c>
      <c r="Y665" t="s">
        <v>53</v>
      </c>
      <c r="Z665" t="e" vm="31">
        <v>#VALUE!</v>
      </c>
      <c r="AA665">
        <v>37130</v>
      </c>
      <c r="AB665" t="e" cm="1" vm="2">
        <f t="array" ref="AB665">_FV(Table1[[#This Row],[State]],"Country/region",TRUE)</f>
        <v>#VALUE!</v>
      </c>
    </row>
    <row r="666" spans="1:28" x14ac:dyDescent="0.35">
      <c r="A666" t="s">
        <v>1319</v>
      </c>
      <c r="C666" t="s">
        <v>767</v>
      </c>
      <c r="D666" t="s">
        <v>46</v>
      </c>
      <c r="E666">
        <f>YEAR(Table1[[#This Row],[Order Date]])</f>
        <v>2012</v>
      </c>
      <c r="F666">
        <v>1</v>
      </c>
      <c r="G666">
        <f>MONTH(Table1[[#This Row],[Order Date]])</f>
        <v>4</v>
      </c>
      <c r="H666" s="1">
        <v>41017</v>
      </c>
      <c r="I666">
        <v>11553</v>
      </c>
      <c r="J666" t="s">
        <v>131</v>
      </c>
      <c r="K666">
        <v>28</v>
      </c>
      <c r="L666">
        <v>52.99</v>
      </c>
      <c r="M666" s="2">
        <v>0.1</v>
      </c>
      <c r="N666">
        <v>1350.34</v>
      </c>
      <c r="O666">
        <v>19.989999999999998</v>
      </c>
      <c r="P666">
        <v>-517.16999999999996</v>
      </c>
      <c r="Q666" s="2">
        <v>0.81</v>
      </c>
      <c r="R666" t="s">
        <v>29</v>
      </c>
      <c r="S666" t="s">
        <v>30</v>
      </c>
      <c r="T666" t="s">
        <v>1320</v>
      </c>
      <c r="U666" t="s">
        <v>32</v>
      </c>
      <c r="V666" t="s">
        <v>68</v>
      </c>
      <c r="W666">
        <v>1596</v>
      </c>
      <c r="X666" s="1">
        <v>41018</v>
      </c>
      <c r="Y666" t="s">
        <v>42</v>
      </c>
      <c r="Z666" t="e" vm="12">
        <v>#VALUE!</v>
      </c>
      <c r="AA666">
        <v>52722</v>
      </c>
      <c r="AB666" t="e" cm="1" vm="2">
        <f t="array" ref="AB666">_FV(Table1[[#This Row],[State]],"Country/region",TRUE)</f>
        <v>#VALUE!</v>
      </c>
    </row>
    <row r="667" spans="1:28" x14ac:dyDescent="0.35">
      <c r="A667" t="s">
        <v>1120</v>
      </c>
      <c r="C667" t="s">
        <v>1110</v>
      </c>
      <c r="D667" t="s">
        <v>46</v>
      </c>
      <c r="E667">
        <f>YEAR(Table1[[#This Row],[Order Date]])</f>
        <v>2012</v>
      </c>
      <c r="F667">
        <v>1</v>
      </c>
      <c r="G667">
        <f>MONTH(Table1[[#This Row],[Order Date]])</f>
        <v>4</v>
      </c>
      <c r="H667" s="1">
        <v>41017</v>
      </c>
      <c r="I667">
        <v>54753</v>
      </c>
      <c r="J667" t="s">
        <v>131</v>
      </c>
      <c r="K667">
        <v>36</v>
      </c>
      <c r="L667">
        <v>155.99</v>
      </c>
      <c r="M667" s="2">
        <v>0.06</v>
      </c>
      <c r="N667">
        <v>4711.2439999999997</v>
      </c>
      <c r="O667">
        <v>3.9</v>
      </c>
      <c r="P667">
        <v>1380.3209999999999</v>
      </c>
      <c r="Q667" s="2">
        <v>0.55000000000000004</v>
      </c>
      <c r="R667" t="s">
        <v>96</v>
      </c>
      <c r="S667" t="s">
        <v>30</v>
      </c>
      <c r="T667" t="s">
        <v>1321</v>
      </c>
      <c r="U667" t="s">
        <v>105</v>
      </c>
      <c r="V667" t="s">
        <v>68</v>
      </c>
      <c r="W667">
        <v>7642</v>
      </c>
      <c r="X667" s="1">
        <v>41018</v>
      </c>
      <c r="Y667" t="s">
        <v>34</v>
      </c>
      <c r="Z667" t="e" vm="38">
        <v>#VALUE!</v>
      </c>
      <c r="AA667">
        <v>46312</v>
      </c>
      <c r="AB667" t="e" cm="1" vm="2">
        <f t="array" ref="AB667">_FV(Table1[[#This Row],[State]],"Country/region",TRUE)</f>
        <v>#VALUE!</v>
      </c>
    </row>
    <row r="668" spans="1:28" x14ac:dyDescent="0.35">
      <c r="A668" t="s">
        <v>163</v>
      </c>
      <c r="C668" t="s">
        <v>212</v>
      </c>
      <c r="D668" t="s">
        <v>38</v>
      </c>
      <c r="E668">
        <f>YEAR(Table1[[#This Row],[Order Date]])</f>
        <v>2012</v>
      </c>
      <c r="F668">
        <v>1</v>
      </c>
      <c r="G668">
        <f>MONTH(Table1[[#This Row],[Order Date]])</f>
        <v>4</v>
      </c>
      <c r="H668" s="1">
        <v>41017</v>
      </c>
      <c r="I668">
        <v>2817</v>
      </c>
      <c r="J668" t="s">
        <v>131</v>
      </c>
      <c r="K668">
        <v>14</v>
      </c>
      <c r="L668">
        <v>300.97000000000003</v>
      </c>
      <c r="M668" s="2">
        <v>0.1</v>
      </c>
      <c r="N668">
        <v>3830.14</v>
      </c>
      <c r="O668">
        <v>7.18</v>
      </c>
      <c r="P668">
        <v>202.25</v>
      </c>
      <c r="Q668" s="2">
        <v>0.48</v>
      </c>
      <c r="R668" t="s">
        <v>96</v>
      </c>
      <c r="S668" t="s">
        <v>30</v>
      </c>
      <c r="T668" t="s">
        <v>1322</v>
      </c>
      <c r="U668" t="s">
        <v>102</v>
      </c>
      <c r="V668" t="s">
        <v>76</v>
      </c>
      <c r="W668">
        <v>417</v>
      </c>
      <c r="X668" s="1">
        <v>41018</v>
      </c>
      <c r="Y668" t="s">
        <v>34</v>
      </c>
      <c r="Z668" t="e" vm="19">
        <v>#VALUE!</v>
      </c>
      <c r="AA668">
        <v>29915</v>
      </c>
      <c r="AB668" t="e" cm="1" vm="2">
        <f t="array" ref="AB668">_FV(Table1[[#This Row],[State]],"Country/region",TRUE)</f>
        <v>#VALUE!</v>
      </c>
    </row>
    <row r="669" spans="1:28" x14ac:dyDescent="0.35">
      <c r="A669" t="s">
        <v>1323</v>
      </c>
      <c r="C669" t="s">
        <v>212</v>
      </c>
      <c r="D669" t="s">
        <v>38</v>
      </c>
      <c r="E669">
        <f>YEAR(Table1[[#This Row],[Order Date]])</f>
        <v>2012</v>
      </c>
      <c r="F669">
        <v>1</v>
      </c>
      <c r="G669">
        <f>MONTH(Table1[[#This Row],[Order Date]])</f>
        <v>4</v>
      </c>
      <c r="H669" s="1">
        <v>41017</v>
      </c>
      <c r="I669">
        <v>2817</v>
      </c>
      <c r="J669" t="s">
        <v>131</v>
      </c>
      <c r="K669">
        <v>40</v>
      </c>
      <c r="L669">
        <v>39.89</v>
      </c>
      <c r="M669" s="2">
        <v>0.06</v>
      </c>
      <c r="N669">
        <v>1559.86</v>
      </c>
      <c r="O669">
        <v>3.04</v>
      </c>
      <c r="P669">
        <v>672.37</v>
      </c>
      <c r="Q669" s="2">
        <v>0.53</v>
      </c>
      <c r="R669" t="s">
        <v>48</v>
      </c>
      <c r="S669" t="s">
        <v>59</v>
      </c>
      <c r="T669" t="s">
        <v>1324</v>
      </c>
      <c r="U669" t="s">
        <v>82</v>
      </c>
      <c r="V669" t="s">
        <v>76</v>
      </c>
      <c r="W669">
        <v>418</v>
      </c>
      <c r="X669" s="1">
        <v>41019</v>
      </c>
      <c r="Y669" t="s">
        <v>34</v>
      </c>
      <c r="Z669" t="e" vm="19">
        <v>#VALUE!</v>
      </c>
      <c r="AA669">
        <v>29464</v>
      </c>
      <c r="AB669" t="e" cm="1" vm="2">
        <f t="array" ref="AB669">_FV(Table1[[#This Row],[State]],"Country/region",TRUE)</f>
        <v>#VALUE!</v>
      </c>
    </row>
    <row r="670" spans="1:28" x14ac:dyDescent="0.35">
      <c r="A670" t="s">
        <v>585</v>
      </c>
      <c r="C670" t="s">
        <v>767</v>
      </c>
      <c r="D670" t="s">
        <v>46</v>
      </c>
      <c r="E670">
        <f>YEAR(Table1[[#This Row],[Order Date]])</f>
        <v>2012</v>
      </c>
      <c r="F670">
        <v>1</v>
      </c>
      <c r="G670">
        <f>MONTH(Table1[[#This Row],[Order Date]])</f>
        <v>4</v>
      </c>
      <c r="H670" s="1">
        <v>41017</v>
      </c>
      <c r="I670">
        <v>11553</v>
      </c>
      <c r="J670" t="s">
        <v>131</v>
      </c>
      <c r="K670">
        <v>20</v>
      </c>
      <c r="L670">
        <v>85.99</v>
      </c>
      <c r="M670" s="2">
        <v>0.03</v>
      </c>
      <c r="N670">
        <v>1531.4110000000001</v>
      </c>
      <c r="O670">
        <v>0.99</v>
      </c>
      <c r="P670">
        <v>365.41800000000001</v>
      </c>
      <c r="Q670" s="2">
        <v>0.55000000000000004</v>
      </c>
      <c r="R670" t="s">
        <v>96</v>
      </c>
      <c r="S670" t="s">
        <v>59</v>
      </c>
      <c r="T670" t="s">
        <v>1197</v>
      </c>
      <c r="U670" t="s">
        <v>105</v>
      </c>
      <c r="V670" t="s">
        <v>68</v>
      </c>
      <c r="W670">
        <v>1598</v>
      </c>
      <c r="X670" s="1">
        <v>41019</v>
      </c>
      <c r="Y670" t="s">
        <v>34</v>
      </c>
      <c r="Z670" t="e" vm="12">
        <v>#VALUE!</v>
      </c>
      <c r="AA670">
        <v>52601</v>
      </c>
      <c r="AB670" t="e" cm="1" vm="2">
        <f t="array" ref="AB670">_FV(Table1[[#This Row],[State]],"Country/region",TRUE)</f>
        <v>#VALUE!</v>
      </c>
    </row>
    <row r="671" spans="1:28" x14ac:dyDescent="0.35">
      <c r="A671" t="s">
        <v>585</v>
      </c>
      <c r="C671" t="s">
        <v>767</v>
      </c>
      <c r="D671" t="s">
        <v>46</v>
      </c>
      <c r="E671">
        <f>YEAR(Table1[[#This Row],[Order Date]])</f>
        <v>2012</v>
      </c>
      <c r="F671">
        <v>1</v>
      </c>
      <c r="G671">
        <f>MONTH(Table1[[#This Row],[Order Date]])</f>
        <v>4</v>
      </c>
      <c r="H671" s="1">
        <v>41017</v>
      </c>
      <c r="I671">
        <v>11553</v>
      </c>
      <c r="J671" t="s">
        <v>131</v>
      </c>
      <c r="K671">
        <v>8</v>
      </c>
      <c r="L671">
        <v>100.98</v>
      </c>
      <c r="M671" s="2">
        <v>7.0000000000000007E-2</v>
      </c>
      <c r="N671">
        <v>861.26</v>
      </c>
      <c r="O671">
        <v>57.38</v>
      </c>
      <c r="P671">
        <v>-429.86</v>
      </c>
      <c r="Q671" s="2">
        <v>0.78</v>
      </c>
      <c r="R671" t="s">
        <v>48</v>
      </c>
      <c r="S671" t="s">
        <v>73</v>
      </c>
      <c r="T671" t="s">
        <v>944</v>
      </c>
      <c r="U671" t="s">
        <v>154</v>
      </c>
      <c r="V671" t="s">
        <v>68</v>
      </c>
      <c r="W671">
        <v>1597</v>
      </c>
      <c r="X671" s="1">
        <v>41020</v>
      </c>
      <c r="Y671" t="s">
        <v>53</v>
      </c>
      <c r="Z671" t="e" vm="12">
        <v>#VALUE!</v>
      </c>
      <c r="AA671">
        <v>52601</v>
      </c>
      <c r="AB671" t="e" cm="1" vm="2">
        <f t="array" ref="AB671">_FV(Table1[[#This Row],[State]],"Country/region",TRUE)</f>
        <v>#VALUE!</v>
      </c>
    </row>
    <row r="672" spans="1:28" x14ac:dyDescent="0.35">
      <c r="A672" t="s">
        <v>309</v>
      </c>
      <c r="C672" t="s">
        <v>37</v>
      </c>
      <c r="D672" t="s">
        <v>38</v>
      </c>
      <c r="E672">
        <f>YEAR(Table1[[#This Row],[Order Date]])</f>
        <v>2012</v>
      </c>
      <c r="F672">
        <v>1</v>
      </c>
      <c r="G672">
        <f>MONTH(Table1[[#This Row],[Order Date]])</f>
        <v>4</v>
      </c>
      <c r="H672" s="1">
        <v>41018</v>
      </c>
      <c r="I672">
        <v>48135</v>
      </c>
      <c r="J672" t="s">
        <v>28</v>
      </c>
      <c r="K672">
        <v>40</v>
      </c>
      <c r="L672">
        <v>17.670000000000002</v>
      </c>
      <c r="M672" s="2">
        <v>0.02</v>
      </c>
      <c r="N672">
        <v>750.14</v>
      </c>
      <c r="O672">
        <v>8.99</v>
      </c>
      <c r="P672">
        <v>93.68</v>
      </c>
      <c r="Q672" s="2">
        <v>0.47</v>
      </c>
      <c r="R672" t="s">
        <v>48</v>
      </c>
      <c r="S672" t="s">
        <v>139</v>
      </c>
      <c r="T672" t="s">
        <v>1223</v>
      </c>
      <c r="U672" t="s">
        <v>82</v>
      </c>
      <c r="V672" t="s">
        <v>76</v>
      </c>
      <c r="W672">
        <v>6757</v>
      </c>
      <c r="X672" s="1">
        <v>41018</v>
      </c>
      <c r="Y672" t="s">
        <v>34</v>
      </c>
      <c r="Z672" t="e" vm="44">
        <v>#VALUE!</v>
      </c>
      <c r="AA672">
        <v>30337</v>
      </c>
      <c r="AB672" t="e" cm="1" vm="2">
        <f t="array" ref="AB672">_FV(Table1[[#This Row],[State]],"Country/region",TRUE)</f>
        <v>#VALUE!</v>
      </c>
    </row>
    <row r="673" spans="1:28" x14ac:dyDescent="0.35">
      <c r="A673" t="s">
        <v>645</v>
      </c>
      <c r="C673" t="s">
        <v>581</v>
      </c>
      <c r="D673" t="s">
        <v>57</v>
      </c>
      <c r="E673">
        <f>YEAR(Table1[[#This Row],[Order Date]])</f>
        <v>2012</v>
      </c>
      <c r="F673">
        <v>1</v>
      </c>
      <c r="G673">
        <f>MONTH(Table1[[#This Row],[Order Date]])</f>
        <v>4</v>
      </c>
      <c r="H673" s="1">
        <v>41018</v>
      </c>
      <c r="I673">
        <v>59745</v>
      </c>
      <c r="J673" t="s">
        <v>39</v>
      </c>
      <c r="K673">
        <v>36</v>
      </c>
      <c r="L673">
        <v>525.98</v>
      </c>
      <c r="M673" s="2">
        <v>0.09</v>
      </c>
      <c r="N673">
        <v>18092.66</v>
      </c>
      <c r="O673">
        <v>19.989999999999998</v>
      </c>
      <c r="P673">
        <v>7917.7584999999999</v>
      </c>
      <c r="Q673" s="2">
        <v>0.37</v>
      </c>
      <c r="R673" t="s">
        <v>29</v>
      </c>
      <c r="S673" t="s">
        <v>30</v>
      </c>
      <c r="T673" t="s">
        <v>1325</v>
      </c>
      <c r="U673" t="s">
        <v>67</v>
      </c>
      <c r="V673" t="s">
        <v>33</v>
      </c>
      <c r="W673">
        <v>8359</v>
      </c>
      <c r="X673" s="1">
        <v>41020</v>
      </c>
      <c r="Y673" t="s">
        <v>34</v>
      </c>
      <c r="Z673" t="e" vm="22">
        <v>#VALUE!</v>
      </c>
      <c r="AA673">
        <v>44105</v>
      </c>
      <c r="AB673" t="e" cm="1" vm="2">
        <f t="array" ref="AB673">_FV(Table1[[#This Row],[State]],"Country/region",TRUE)</f>
        <v>#VALUE!</v>
      </c>
    </row>
    <row r="674" spans="1:28" x14ac:dyDescent="0.35">
      <c r="A674" t="s">
        <v>1326</v>
      </c>
      <c r="C674" t="s">
        <v>37</v>
      </c>
      <c r="D674" t="s">
        <v>38</v>
      </c>
      <c r="E674">
        <f>YEAR(Table1[[#This Row],[Order Date]])</f>
        <v>2012</v>
      </c>
      <c r="F674">
        <v>1</v>
      </c>
      <c r="G674">
        <f>MONTH(Table1[[#This Row],[Order Date]])</f>
        <v>4</v>
      </c>
      <c r="H674" s="1">
        <v>41018</v>
      </c>
      <c r="I674">
        <v>48135</v>
      </c>
      <c r="J674" t="s">
        <v>28</v>
      </c>
      <c r="K674">
        <v>20</v>
      </c>
      <c r="L674">
        <v>199.99</v>
      </c>
      <c r="M674" s="2">
        <v>0.09</v>
      </c>
      <c r="N674">
        <v>3960.99</v>
      </c>
      <c r="O674">
        <v>24.49</v>
      </c>
      <c r="P674">
        <v>631.33000000000004</v>
      </c>
      <c r="Q674" s="2">
        <v>0.46</v>
      </c>
      <c r="R674" t="s">
        <v>96</v>
      </c>
      <c r="S674" t="s">
        <v>40</v>
      </c>
      <c r="T674" t="s">
        <v>495</v>
      </c>
      <c r="U674" t="s">
        <v>192</v>
      </c>
      <c r="V674" t="s">
        <v>33</v>
      </c>
      <c r="W674">
        <v>6756</v>
      </c>
      <c r="X674" s="1">
        <v>41020</v>
      </c>
      <c r="Y674" t="s">
        <v>42</v>
      </c>
      <c r="Z674" t="e" vm="3">
        <v>#VALUE!</v>
      </c>
      <c r="AA674">
        <v>21228</v>
      </c>
      <c r="AB674" t="e" cm="1" vm="2">
        <f t="array" ref="AB674">_FV(Table1[[#This Row],[State]],"Country/region",TRUE)</f>
        <v>#VALUE!</v>
      </c>
    </row>
    <row r="675" spans="1:28" x14ac:dyDescent="0.35">
      <c r="A675" t="s">
        <v>1327</v>
      </c>
      <c r="C675" t="s">
        <v>1242</v>
      </c>
      <c r="D675" t="s">
        <v>46</v>
      </c>
      <c r="E675">
        <f>YEAR(Table1[[#This Row],[Order Date]])</f>
        <v>2012</v>
      </c>
      <c r="F675">
        <v>1</v>
      </c>
      <c r="G675">
        <f>MONTH(Table1[[#This Row],[Order Date]])</f>
        <v>4</v>
      </c>
      <c r="H675" s="1">
        <v>41018</v>
      </c>
      <c r="I675">
        <v>994</v>
      </c>
      <c r="J675" t="s">
        <v>47</v>
      </c>
      <c r="K675">
        <v>38</v>
      </c>
      <c r="L675">
        <v>3.58</v>
      </c>
      <c r="M675" s="2">
        <v>0.06</v>
      </c>
      <c r="N675">
        <v>132.07</v>
      </c>
      <c r="O675">
        <v>1.63</v>
      </c>
      <c r="P675">
        <v>14</v>
      </c>
      <c r="Q675" s="2">
        <v>0.36</v>
      </c>
      <c r="R675" t="s">
        <v>29</v>
      </c>
      <c r="S675" t="s">
        <v>59</v>
      </c>
      <c r="T675" t="s">
        <v>1328</v>
      </c>
      <c r="U675" t="s">
        <v>232</v>
      </c>
      <c r="V675" t="s">
        <v>68</v>
      </c>
      <c r="W675">
        <v>159</v>
      </c>
      <c r="X675" s="1">
        <v>41022</v>
      </c>
      <c r="Y675" t="s">
        <v>34</v>
      </c>
      <c r="Z675" t="e" vm="11">
        <v>#VALUE!</v>
      </c>
      <c r="AA675">
        <v>75043</v>
      </c>
      <c r="AB675" t="e" cm="1" vm="2">
        <f t="array" ref="AB675">_FV(Table1[[#This Row],[State]],"Country/region",TRUE)</f>
        <v>#VALUE!</v>
      </c>
    </row>
    <row r="676" spans="1:28" x14ac:dyDescent="0.35">
      <c r="A676" t="s">
        <v>78</v>
      </c>
      <c r="C676" t="s">
        <v>1056</v>
      </c>
      <c r="D676" t="s">
        <v>46</v>
      </c>
      <c r="E676">
        <f>YEAR(Table1[[#This Row],[Order Date]])</f>
        <v>2012</v>
      </c>
      <c r="F676">
        <v>1</v>
      </c>
      <c r="G676">
        <f>MONTH(Table1[[#This Row],[Order Date]])</f>
        <v>4</v>
      </c>
      <c r="H676" s="1">
        <v>41018</v>
      </c>
      <c r="I676">
        <v>53798</v>
      </c>
      <c r="J676" t="s">
        <v>47</v>
      </c>
      <c r="K676">
        <v>41</v>
      </c>
      <c r="L676">
        <v>122.99</v>
      </c>
      <c r="M676" s="2">
        <v>0.08</v>
      </c>
      <c r="N676">
        <v>4987.7299999999996</v>
      </c>
      <c r="O676">
        <v>70.2</v>
      </c>
      <c r="P676">
        <v>-1867.97</v>
      </c>
      <c r="Q676" s="2">
        <v>0.74</v>
      </c>
      <c r="R676" t="s">
        <v>48</v>
      </c>
      <c r="S676" t="s">
        <v>49</v>
      </c>
      <c r="T676" t="s">
        <v>586</v>
      </c>
      <c r="U676" t="s">
        <v>51</v>
      </c>
      <c r="V676" t="s">
        <v>52</v>
      </c>
      <c r="W676">
        <v>7532</v>
      </c>
      <c r="X676" s="1">
        <v>41023</v>
      </c>
      <c r="Y676" t="s">
        <v>53</v>
      </c>
      <c r="Z676" t="e" vm="7">
        <v>#VALUE!</v>
      </c>
      <c r="AA676">
        <v>84020</v>
      </c>
      <c r="AB676" t="e" cm="1" vm="2">
        <f t="array" ref="AB676">_FV(Table1[[#This Row],[State]],"Country/region",TRUE)</f>
        <v>#VALUE!</v>
      </c>
    </row>
    <row r="677" spans="1:28" x14ac:dyDescent="0.35">
      <c r="A677" t="s">
        <v>346</v>
      </c>
      <c r="C677" t="s">
        <v>347</v>
      </c>
      <c r="D677" t="s">
        <v>38</v>
      </c>
      <c r="E677">
        <f>YEAR(Table1[[#This Row],[Order Date]])</f>
        <v>2012</v>
      </c>
      <c r="F677">
        <v>1</v>
      </c>
      <c r="G677">
        <f>MONTH(Table1[[#This Row],[Order Date]])</f>
        <v>4</v>
      </c>
      <c r="H677" s="1">
        <v>41018</v>
      </c>
      <c r="I677">
        <v>30176</v>
      </c>
      <c r="J677" t="s">
        <v>47</v>
      </c>
      <c r="K677">
        <v>30</v>
      </c>
      <c r="L677">
        <v>79.52</v>
      </c>
      <c r="M677" s="2">
        <v>0.01</v>
      </c>
      <c r="N677">
        <v>2504.41</v>
      </c>
      <c r="O677">
        <v>48.2</v>
      </c>
      <c r="P677">
        <v>-547.89</v>
      </c>
      <c r="Q677" s="2">
        <v>0.74</v>
      </c>
      <c r="R677" t="s">
        <v>48</v>
      </c>
      <c r="S677" t="s">
        <v>80</v>
      </c>
      <c r="T677" t="s">
        <v>1329</v>
      </c>
      <c r="U677" t="s">
        <v>82</v>
      </c>
      <c r="V677" t="s">
        <v>76</v>
      </c>
      <c r="W677">
        <v>4243</v>
      </c>
      <c r="X677" s="1">
        <v>41025</v>
      </c>
      <c r="Y677" t="s">
        <v>34</v>
      </c>
      <c r="Z677" t="e" vm="31">
        <v>#VALUE!</v>
      </c>
      <c r="AA677">
        <v>37918</v>
      </c>
      <c r="AB677" t="e" cm="1" vm="2">
        <f t="array" ref="AB677">_FV(Table1[[#This Row],[State]],"Country/region",TRUE)</f>
        <v>#VALUE!</v>
      </c>
    </row>
    <row r="678" spans="1:28" x14ac:dyDescent="0.35">
      <c r="A678" t="s">
        <v>78</v>
      </c>
      <c r="C678" t="s">
        <v>1056</v>
      </c>
      <c r="D678" t="s">
        <v>46</v>
      </c>
      <c r="E678">
        <f>YEAR(Table1[[#This Row],[Order Date]])</f>
        <v>2012</v>
      </c>
      <c r="F678">
        <v>1</v>
      </c>
      <c r="G678">
        <f>MONTH(Table1[[#This Row],[Order Date]])</f>
        <v>4</v>
      </c>
      <c r="H678" s="1">
        <v>41018</v>
      </c>
      <c r="I678">
        <v>53798</v>
      </c>
      <c r="J678" t="s">
        <v>47</v>
      </c>
      <c r="K678">
        <v>29</v>
      </c>
      <c r="L678">
        <v>78.650000000000006</v>
      </c>
      <c r="M678" s="2">
        <v>0</v>
      </c>
      <c r="N678">
        <v>2317.65</v>
      </c>
      <c r="O678">
        <v>13.99</v>
      </c>
      <c r="P678">
        <v>568.6</v>
      </c>
      <c r="Q678" s="2">
        <v>0.52</v>
      </c>
      <c r="R678" t="s">
        <v>29</v>
      </c>
      <c r="S678" t="s">
        <v>80</v>
      </c>
      <c r="T678" t="s">
        <v>566</v>
      </c>
      <c r="U678" t="s">
        <v>214</v>
      </c>
      <c r="V678" t="s">
        <v>52</v>
      </c>
      <c r="W678">
        <v>7531</v>
      </c>
      <c r="X678" s="1">
        <v>41025</v>
      </c>
      <c r="Y678" t="s">
        <v>34</v>
      </c>
      <c r="Z678" t="e" vm="7">
        <v>#VALUE!</v>
      </c>
      <c r="AA678">
        <v>84020</v>
      </c>
      <c r="AB678" t="e" cm="1" vm="2">
        <f t="array" ref="AB678">_FV(Table1[[#This Row],[State]],"Country/region",TRUE)</f>
        <v>#VALUE!</v>
      </c>
    </row>
    <row r="679" spans="1:28" x14ac:dyDescent="0.35">
      <c r="A679" t="s">
        <v>1330</v>
      </c>
      <c r="C679" t="s">
        <v>1331</v>
      </c>
      <c r="D679" t="s">
        <v>38</v>
      </c>
      <c r="E679">
        <f>YEAR(Table1[[#This Row],[Order Date]])</f>
        <v>2012</v>
      </c>
      <c r="F679">
        <v>1</v>
      </c>
      <c r="G679">
        <f>MONTH(Table1[[#This Row],[Order Date]])</f>
        <v>4</v>
      </c>
      <c r="H679" s="1">
        <v>41019</v>
      </c>
      <c r="I679">
        <v>49511</v>
      </c>
      <c r="J679" t="s">
        <v>28</v>
      </c>
      <c r="K679">
        <v>35</v>
      </c>
      <c r="L679">
        <v>3.69</v>
      </c>
      <c r="M679" s="2">
        <v>0.03</v>
      </c>
      <c r="N679">
        <v>150.29</v>
      </c>
      <c r="O679">
        <v>2.5</v>
      </c>
      <c r="P679">
        <v>5.04</v>
      </c>
      <c r="Q679" s="2">
        <v>0.39</v>
      </c>
      <c r="R679" t="s">
        <v>29</v>
      </c>
      <c r="S679" t="s">
        <v>30</v>
      </c>
      <c r="T679" t="s">
        <v>1332</v>
      </c>
      <c r="U679" t="s">
        <v>267</v>
      </c>
      <c r="V679" t="s">
        <v>76</v>
      </c>
      <c r="W679">
        <v>6939</v>
      </c>
      <c r="X679" s="1">
        <v>41019</v>
      </c>
      <c r="Y679" t="s">
        <v>42</v>
      </c>
      <c r="Z679" t="e" vm="29">
        <v>#VALUE!</v>
      </c>
      <c r="AA679">
        <v>40422</v>
      </c>
      <c r="AB679" t="e" cm="1" vm="2">
        <f t="array" ref="AB679">_FV(Table1[[#This Row],[State]],"Country/region",TRUE)</f>
        <v>#VALUE!</v>
      </c>
    </row>
    <row r="680" spans="1:28" x14ac:dyDescent="0.35">
      <c r="A680" t="s">
        <v>456</v>
      </c>
      <c r="C680" t="s">
        <v>1333</v>
      </c>
      <c r="D680" t="s">
        <v>27</v>
      </c>
      <c r="E680">
        <f>YEAR(Table1[[#This Row],[Order Date]])</f>
        <v>2012</v>
      </c>
      <c r="F680">
        <v>1</v>
      </c>
      <c r="G680">
        <f>MONTH(Table1[[#This Row],[Order Date]])</f>
        <v>4</v>
      </c>
      <c r="H680" s="1">
        <v>41019</v>
      </c>
      <c r="I680">
        <v>44834</v>
      </c>
      <c r="J680" t="s">
        <v>131</v>
      </c>
      <c r="K680">
        <v>13</v>
      </c>
      <c r="L680">
        <v>19.98</v>
      </c>
      <c r="M680" s="2">
        <v>0.1</v>
      </c>
      <c r="N680">
        <v>248.76</v>
      </c>
      <c r="O680">
        <v>5.77</v>
      </c>
      <c r="P680">
        <v>35.090000000000003</v>
      </c>
      <c r="Q680" s="2">
        <v>0.38</v>
      </c>
      <c r="R680" t="s">
        <v>29</v>
      </c>
      <c r="S680" t="s">
        <v>30</v>
      </c>
      <c r="T680" t="s">
        <v>1334</v>
      </c>
      <c r="U680" t="s">
        <v>61</v>
      </c>
      <c r="V680" t="s">
        <v>52</v>
      </c>
      <c r="W680">
        <v>6327</v>
      </c>
      <c r="X680" s="1">
        <v>41019</v>
      </c>
      <c r="Y680" t="s">
        <v>42</v>
      </c>
      <c r="Z680" t="e" vm="32">
        <v>#VALUE!</v>
      </c>
      <c r="AA680">
        <v>80817</v>
      </c>
      <c r="AB680" t="e" cm="1" vm="2">
        <f t="array" ref="AB680">_FV(Table1[[#This Row],[State]],"Country/region",TRUE)</f>
        <v>#VALUE!</v>
      </c>
    </row>
    <row r="681" spans="1:28" x14ac:dyDescent="0.35">
      <c r="A681" t="s">
        <v>1335</v>
      </c>
      <c r="C681" t="s">
        <v>1333</v>
      </c>
      <c r="D681" t="s">
        <v>27</v>
      </c>
      <c r="E681">
        <f>YEAR(Table1[[#This Row],[Order Date]])</f>
        <v>2012</v>
      </c>
      <c r="F681">
        <v>1</v>
      </c>
      <c r="G681">
        <f>MONTH(Table1[[#This Row],[Order Date]])</f>
        <v>4</v>
      </c>
      <c r="H681" s="1">
        <v>41019</v>
      </c>
      <c r="I681">
        <v>44834</v>
      </c>
      <c r="J681" t="s">
        <v>131</v>
      </c>
      <c r="K681">
        <v>43</v>
      </c>
      <c r="L681">
        <v>259.70999999999998</v>
      </c>
      <c r="M681" s="2">
        <v>0.06</v>
      </c>
      <c r="N681">
        <v>10984.05</v>
      </c>
      <c r="O681">
        <v>66.67</v>
      </c>
      <c r="P681">
        <v>785.63</v>
      </c>
      <c r="Q681" s="2">
        <v>0.61</v>
      </c>
      <c r="R681" t="s">
        <v>48</v>
      </c>
      <c r="S681" t="s">
        <v>73</v>
      </c>
      <c r="T681" t="s">
        <v>634</v>
      </c>
      <c r="U681" t="s">
        <v>75</v>
      </c>
      <c r="V681" t="s">
        <v>52</v>
      </c>
      <c r="W681">
        <v>6328</v>
      </c>
      <c r="X681" s="1">
        <v>41020</v>
      </c>
      <c r="Y681" t="s">
        <v>53</v>
      </c>
      <c r="Z681" t="e" vm="32">
        <v>#VALUE!</v>
      </c>
      <c r="AA681">
        <v>81503</v>
      </c>
      <c r="AB681" t="e" cm="1" vm="2">
        <f t="array" ref="AB681">_FV(Table1[[#This Row],[State]],"Country/region",TRUE)</f>
        <v>#VALUE!</v>
      </c>
    </row>
    <row r="682" spans="1:28" x14ac:dyDescent="0.35">
      <c r="A682" t="s">
        <v>1336</v>
      </c>
      <c r="C682" t="s">
        <v>1337</v>
      </c>
      <c r="D682" t="s">
        <v>46</v>
      </c>
      <c r="E682">
        <f>YEAR(Table1[[#This Row],[Order Date]])</f>
        <v>2012</v>
      </c>
      <c r="F682">
        <v>1</v>
      </c>
      <c r="G682">
        <f>MONTH(Table1[[#This Row],[Order Date]])</f>
        <v>4</v>
      </c>
      <c r="H682" s="1">
        <v>41019</v>
      </c>
      <c r="I682">
        <v>41474</v>
      </c>
      <c r="J682" t="s">
        <v>39</v>
      </c>
      <c r="K682">
        <v>35</v>
      </c>
      <c r="L682">
        <v>100.98</v>
      </c>
      <c r="M682" s="2">
        <v>0</v>
      </c>
      <c r="N682">
        <v>3640.83</v>
      </c>
      <c r="O682">
        <v>35.840000000000003</v>
      </c>
      <c r="P682">
        <v>-6.8</v>
      </c>
      <c r="Q682" s="2">
        <v>0.62</v>
      </c>
      <c r="R682" t="s">
        <v>48</v>
      </c>
      <c r="S682" t="s">
        <v>73</v>
      </c>
      <c r="T682" t="s">
        <v>153</v>
      </c>
      <c r="U682" t="s">
        <v>154</v>
      </c>
      <c r="V682" t="s">
        <v>33</v>
      </c>
      <c r="W682">
        <v>5845</v>
      </c>
      <c r="X682" s="1">
        <v>41021</v>
      </c>
      <c r="Y682" t="s">
        <v>53</v>
      </c>
      <c r="Z682" t="e" vm="22">
        <v>#VALUE!</v>
      </c>
      <c r="AA682">
        <v>44256</v>
      </c>
      <c r="AB682" t="e" cm="1" vm="2">
        <f t="array" ref="AB682">_FV(Table1[[#This Row],[State]],"Country/region",TRUE)</f>
        <v>#VALUE!</v>
      </c>
    </row>
    <row r="683" spans="1:28" x14ac:dyDescent="0.35">
      <c r="A683" t="s">
        <v>469</v>
      </c>
      <c r="C683" t="s">
        <v>347</v>
      </c>
      <c r="D683" t="s">
        <v>38</v>
      </c>
      <c r="E683">
        <f>YEAR(Table1[[#This Row],[Order Date]])</f>
        <v>2012</v>
      </c>
      <c r="F683">
        <v>1</v>
      </c>
      <c r="G683">
        <f>MONTH(Table1[[#This Row],[Order Date]])</f>
        <v>4</v>
      </c>
      <c r="H683" s="1">
        <v>41019</v>
      </c>
      <c r="I683">
        <v>19367</v>
      </c>
      <c r="J683" t="s">
        <v>28</v>
      </c>
      <c r="K683">
        <v>20</v>
      </c>
      <c r="L683">
        <v>5.98</v>
      </c>
      <c r="M683" s="2">
        <v>0.09</v>
      </c>
      <c r="N683">
        <v>112.42</v>
      </c>
      <c r="O683">
        <v>2.5</v>
      </c>
      <c r="P683">
        <v>7.4</v>
      </c>
      <c r="Q683" s="2">
        <v>0.36</v>
      </c>
      <c r="R683" t="s">
        <v>29</v>
      </c>
      <c r="S683" t="s">
        <v>30</v>
      </c>
      <c r="T683" t="s">
        <v>1338</v>
      </c>
      <c r="U683" t="s">
        <v>267</v>
      </c>
      <c r="V683" t="s">
        <v>76</v>
      </c>
      <c r="W683">
        <v>2679</v>
      </c>
      <c r="X683" s="1">
        <v>41021</v>
      </c>
      <c r="Y683" t="s">
        <v>34</v>
      </c>
      <c r="Z683" t="e" vm="31">
        <v>#VALUE!</v>
      </c>
      <c r="AA683">
        <v>37664</v>
      </c>
      <c r="AB683" t="e" cm="1" vm="2">
        <f t="array" ref="AB683">_FV(Table1[[#This Row],[State]],"Country/region",TRUE)</f>
        <v>#VALUE!</v>
      </c>
    </row>
    <row r="684" spans="1:28" x14ac:dyDescent="0.35">
      <c r="A684" t="s">
        <v>1336</v>
      </c>
      <c r="C684" t="s">
        <v>1337</v>
      </c>
      <c r="D684" t="s">
        <v>46</v>
      </c>
      <c r="E684">
        <f>YEAR(Table1[[#This Row],[Order Date]])</f>
        <v>2012</v>
      </c>
      <c r="F684">
        <v>1</v>
      </c>
      <c r="G684">
        <f>MONTH(Table1[[#This Row],[Order Date]])</f>
        <v>4</v>
      </c>
      <c r="H684" s="1">
        <v>41019</v>
      </c>
      <c r="I684">
        <v>41474</v>
      </c>
      <c r="J684" t="s">
        <v>39</v>
      </c>
      <c r="K684">
        <v>50</v>
      </c>
      <c r="L684">
        <v>4.7699999999999996</v>
      </c>
      <c r="M684" s="2">
        <v>0.09</v>
      </c>
      <c r="N684">
        <v>225.94</v>
      </c>
      <c r="O684">
        <v>2.39</v>
      </c>
      <c r="P684">
        <v>-89.13</v>
      </c>
      <c r="Q684" s="2">
        <v>0.72</v>
      </c>
      <c r="R684" t="s">
        <v>96</v>
      </c>
      <c r="S684" t="s">
        <v>139</v>
      </c>
      <c r="T684" t="s">
        <v>1339</v>
      </c>
      <c r="U684" t="s">
        <v>102</v>
      </c>
      <c r="V684" t="s">
        <v>33</v>
      </c>
      <c r="W684">
        <v>5846</v>
      </c>
      <c r="X684" s="1">
        <v>41021</v>
      </c>
      <c r="Y684" t="s">
        <v>34</v>
      </c>
      <c r="Z684" t="e" vm="22">
        <v>#VALUE!</v>
      </c>
      <c r="AA684">
        <v>44256</v>
      </c>
      <c r="AB684" t="e" cm="1" vm="2">
        <f t="array" ref="AB684">_FV(Table1[[#This Row],[State]],"Country/region",TRUE)</f>
        <v>#VALUE!</v>
      </c>
    </row>
    <row r="685" spans="1:28" x14ac:dyDescent="0.35">
      <c r="A685" t="s">
        <v>1340</v>
      </c>
      <c r="C685" t="s">
        <v>168</v>
      </c>
      <c r="D685" t="s">
        <v>46</v>
      </c>
      <c r="E685">
        <f>YEAR(Table1[[#This Row],[Order Date]])</f>
        <v>2012</v>
      </c>
      <c r="F685">
        <v>1</v>
      </c>
      <c r="G685">
        <f>MONTH(Table1[[#This Row],[Order Date]])</f>
        <v>4</v>
      </c>
      <c r="H685" s="1">
        <v>41020</v>
      </c>
      <c r="I685">
        <v>35813</v>
      </c>
      <c r="J685" t="s">
        <v>58</v>
      </c>
      <c r="K685">
        <v>21</v>
      </c>
      <c r="L685">
        <v>7.59</v>
      </c>
      <c r="M685" s="2">
        <v>0.06</v>
      </c>
      <c r="N685">
        <v>156.31</v>
      </c>
      <c r="O685">
        <v>4</v>
      </c>
      <c r="P685">
        <v>-9.81</v>
      </c>
      <c r="Q685" s="2">
        <v>0.42</v>
      </c>
      <c r="R685" t="s">
        <v>48</v>
      </c>
      <c r="S685" t="s">
        <v>59</v>
      </c>
      <c r="T685" t="s">
        <v>993</v>
      </c>
      <c r="U685" t="s">
        <v>82</v>
      </c>
      <c r="V685" t="s">
        <v>76</v>
      </c>
      <c r="W685">
        <v>5023</v>
      </c>
      <c r="X685" s="1">
        <v>41020</v>
      </c>
      <c r="Y685" t="s">
        <v>42</v>
      </c>
      <c r="Z685" t="e" vm="14">
        <v>#VALUE!</v>
      </c>
      <c r="AA685">
        <v>33156</v>
      </c>
      <c r="AB685" t="e" cm="1" vm="2">
        <f t="array" ref="AB685">_FV(Table1[[#This Row],[State]],"Country/region",TRUE)</f>
        <v>#VALUE!</v>
      </c>
    </row>
    <row r="686" spans="1:28" x14ac:dyDescent="0.35">
      <c r="A686" t="s">
        <v>1340</v>
      </c>
      <c r="C686" t="s">
        <v>168</v>
      </c>
      <c r="D686" t="s">
        <v>46</v>
      </c>
      <c r="E686">
        <f>YEAR(Table1[[#This Row],[Order Date]])</f>
        <v>2012</v>
      </c>
      <c r="F686">
        <v>1</v>
      </c>
      <c r="G686">
        <f>MONTH(Table1[[#This Row],[Order Date]])</f>
        <v>4</v>
      </c>
      <c r="H686" s="1">
        <v>41020</v>
      </c>
      <c r="I686">
        <v>35813</v>
      </c>
      <c r="J686" t="s">
        <v>58</v>
      </c>
      <c r="K686">
        <v>21</v>
      </c>
      <c r="L686">
        <v>363.25</v>
      </c>
      <c r="M686" s="2">
        <v>0.05</v>
      </c>
      <c r="N686">
        <v>7841.57</v>
      </c>
      <c r="O686">
        <v>19.989999999999998</v>
      </c>
      <c r="P686">
        <v>2347.1799999999998</v>
      </c>
      <c r="Q686" s="2">
        <v>0.56999999999999995</v>
      </c>
      <c r="R686" t="s">
        <v>29</v>
      </c>
      <c r="S686" t="s">
        <v>30</v>
      </c>
      <c r="T686" t="s">
        <v>1341</v>
      </c>
      <c r="U686" t="s">
        <v>214</v>
      </c>
      <c r="V686" t="s">
        <v>76</v>
      </c>
      <c r="W686">
        <v>5022</v>
      </c>
      <c r="X686" s="1">
        <v>41020</v>
      </c>
      <c r="Y686" t="s">
        <v>42</v>
      </c>
      <c r="Z686" t="e" vm="14">
        <v>#VALUE!</v>
      </c>
      <c r="AA686">
        <v>33156</v>
      </c>
      <c r="AB686" t="e" cm="1" vm="2">
        <f t="array" ref="AB686">_FV(Table1[[#This Row],[State]],"Country/region",TRUE)</f>
        <v>#VALUE!</v>
      </c>
    </row>
    <row r="687" spans="1:28" x14ac:dyDescent="0.35">
      <c r="A687" t="s">
        <v>1342</v>
      </c>
      <c r="C687" t="s">
        <v>1186</v>
      </c>
      <c r="D687" t="s">
        <v>27</v>
      </c>
      <c r="E687">
        <f>YEAR(Table1[[#This Row],[Order Date]])</f>
        <v>2012</v>
      </c>
      <c r="F687">
        <v>1</v>
      </c>
      <c r="G687">
        <f>MONTH(Table1[[#This Row],[Order Date]])</f>
        <v>4</v>
      </c>
      <c r="H687" s="1">
        <v>41020</v>
      </c>
      <c r="I687">
        <v>40997</v>
      </c>
      <c r="J687" t="s">
        <v>47</v>
      </c>
      <c r="K687">
        <v>12</v>
      </c>
      <c r="L687">
        <v>30.98</v>
      </c>
      <c r="M687" s="2">
        <v>0.05</v>
      </c>
      <c r="N687">
        <v>382.29</v>
      </c>
      <c r="O687">
        <v>9.18</v>
      </c>
      <c r="P687">
        <v>61.47</v>
      </c>
      <c r="Q687" s="2">
        <v>0.4</v>
      </c>
      <c r="R687" t="s">
        <v>29</v>
      </c>
      <c r="S687" t="s">
        <v>30</v>
      </c>
      <c r="T687" t="s">
        <v>1343</v>
      </c>
      <c r="U687" t="s">
        <v>61</v>
      </c>
      <c r="V687" t="s">
        <v>33</v>
      </c>
      <c r="W687">
        <v>5777</v>
      </c>
      <c r="X687" s="1">
        <v>41020</v>
      </c>
      <c r="Y687" t="s">
        <v>42</v>
      </c>
      <c r="Z687" t="e" vm="22">
        <v>#VALUE!</v>
      </c>
      <c r="AA687">
        <v>43213</v>
      </c>
      <c r="AB687" t="e" cm="1" vm="2">
        <f t="array" ref="AB687">_FV(Table1[[#This Row],[State]],"Country/region",TRUE)</f>
        <v>#VALUE!</v>
      </c>
    </row>
    <row r="688" spans="1:28" x14ac:dyDescent="0.35">
      <c r="A688" t="s">
        <v>1044</v>
      </c>
      <c r="C688" t="s">
        <v>951</v>
      </c>
      <c r="D688" t="s">
        <v>27</v>
      </c>
      <c r="E688">
        <f>YEAR(Table1[[#This Row],[Order Date]])</f>
        <v>2012</v>
      </c>
      <c r="F688">
        <v>1</v>
      </c>
      <c r="G688">
        <f>MONTH(Table1[[#This Row],[Order Date]])</f>
        <v>4</v>
      </c>
      <c r="H688" s="1">
        <v>41020</v>
      </c>
      <c r="I688">
        <v>28736</v>
      </c>
      <c r="J688" t="s">
        <v>28</v>
      </c>
      <c r="K688">
        <v>26</v>
      </c>
      <c r="L688">
        <v>40.99</v>
      </c>
      <c r="M688" s="2">
        <v>0.06</v>
      </c>
      <c r="N688">
        <v>1029.29</v>
      </c>
      <c r="O688">
        <v>17.48</v>
      </c>
      <c r="P688">
        <v>109.16</v>
      </c>
      <c r="Q688" s="2">
        <v>0.36</v>
      </c>
      <c r="R688" t="s">
        <v>29</v>
      </c>
      <c r="S688" t="s">
        <v>30</v>
      </c>
      <c r="T688" t="s">
        <v>1344</v>
      </c>
      <c r="U688" t="s">
        <v>61</v>
      </c>
      <c r="V688" t="s">
        <v>33</v>
      </c>
      <c r="W688">
        <v>4018</v>
      </c>
      <c r="X688" s="1">
        <v>41020</v>
      </c>
      <c r="Y688" t="s">
        <v>34</v>
      </c>
      <c r="Z688" t="e" vm="15">
        <v>#VALUE!</v>
      </c>
      <c r="AA688">
        <v>10550</v>
      </c>
      <c r="AB688" t="e" cm="1" vm="2">
        <f t="array" ref="AB688">_FV(Table1[[#This Row],[State]],"Country/region",TRUE)</f>
        <v>#VALUE!</v>
      </c>
    </row>
    <row r="689" spans="1:28" x14ac:dyDescent="0.35">
      <c r="A689" t="s">
        <v>1044</v>
      </c>
      <c r="C689" t="s">
        <v>1345</v>
      </c>
      <c r="D689" t="s">
        <v>57</v>
      </c>
      <c r="E689">
        <f>YEAR(Table1[[#This Row],[Order Date]])</f>
        <v>2012</v>
      </c>
      <c r="F689">
        <v>1</v>
      </c>
      <c r="G689">
        <f>MONTH(Table1[[#This Row],[Order Date]])</f>
        <v>4</v>
      </c>
      <c r="H689" s="1">
        <v>41020</v>
      </c>
      <c r="I689">
        <v>56807</v>
      </c>
      <c r="J689" t="s">
        <v>28</v>
      </c>
      <c r="K689">
        <v>1</v>
      </c>
      <c r="L689">
        <v>42.98</v>
      </c>
      <c r="M689" s="2">
        <v>0.06</v>
      </c>
      <c r="N689">
        <v>47.04</v>
      </c>
      <c r="O689">
        <v>4.62</v>
      </c>
      <c r="P689">
        <v>-24.63</v>
      </c>
      <c r="Q689" s="2">
        <v>0.56000000000000005</v>
      </c>
      <c r="R689" t="s">
        <v>29</v>
      </c>
      <c r="S689" t="s">
        <v>30</v>
      </c>
      <c r="T689" t="s">
        <v>1243</v>
      </c>
      <c r="U689" t="s">
        <v>214</v>
      </c>
      <c r="V689" t="s">
        <v>33</v>
      </c>
      <c r="W689">
        <v>7953</v>
      </c>
      <c r="X689" s="1">
        <v>41022</v>
      </c>
      <c r="Y689" t="s">
        <v>34</v>
      </c>
      <c r="Z689" t="e" vm="22">
        <v>#VALUE!</v>
      </c>
      <c r="AA689">
        <v>43050</v>
      </c>
      <c r="AB689" t="e" cm="1" vm="2">
        <f t="array" ref="AB689">_FV(Table1[[#This Row],[State]],"Country/region",TRUE)</f>
        <v>#VALUE!</v>
      </c>
    </row>
    <row r="690" spans="1:28" x14ac:dyDescent="0.35">
      <c r="A690" t="s">
        <v>1342</v>
      </c>
      <c r="C690" t="s">
        <v>1186</v>
      </c>
      <c r="D690" t="s">
        <v>27</v>
      </c>
      <c r="E690">
        <f>YEAR(Table1[[#This Row],[Order Date]])</f>
        <v>2012</v>
      </c>
      <c r="F690">
        <v>1</v>
      </c>
      <c r="G690">
        <f>MONTH(Table1[[#This Row],[Order Date]])</f>
        <v>4</v>
      </c>
      <c r="H690" s="1">
        <v>41020</v>
      </c>
      <c r="I690">
        <v>40997</v>
      </c>
      <c r="J690" t="s">
        <v>47</v>
      </c>
      <c r="K690">
        <v>1</v>
      </c>
      <c r="L690">
        <v>14.97</v>
      </c>
      <c r="M690" s="2">
        <v>0.03</v>
      </c>
      <c r="N690">
        <v>22.61</v>
      </c>
      <c r="O690">
        <v>7.51</v>
      </c>
      <c r="P690">
        <v>-8.4</v>
      </c>
      <c r="Q690" s="2">
        <v>0.56999999999999995</v>
      </c>
      <c r="R690" t="s">
        <v>29</v>
      </c>
      <c r="S690" t="s">
        <v>30</v>
      </c>
      <c r="T690" t="s">
        <v>1346</v>
      </c>
      <c r="U690" t="s">
        <v>32</v>
      </c>
      <c r="V690" t="s">
        <v>33</v>
      </c>
      <c r="W690">
        <v>5779</v>
      </c>
      <c r="X690" s="1">
        <v>41022</v>
      </c>
      <c r="Y690" t="s">
        <v>34</v>
      </c>
      <c r="Z690" t="e" vm="22">
        <v>#VALUE!</v>
      </c>
      <c r="AA690">
        <v>43213</v>
      </c>
      <c r="AB690" t="e" cm="1" vm="2">
        <f t="array" ref="AB690">_FV(Table1[[#This Row],[State]],"Country/region",TRUE)</f>
        <v>#VALUE!</v>
      </c>
    </row>
    <row r="691" spans="1:28" x14ac:dyDescent="0.35">
      <c r="A691" t="s">
        <v>1342</v>
      </c>
      <c r="C691" t="s">
        <v>1186</v>
      </c>
      <c r="D691" t="s">
        <v>27</v>
      </c>
      <c r="E691">
        <f>YEAR(Table1[[#This Row],[Order Date]])</f>
        <v>2012</v>
      </c>
      <c r="F691">
        <v>1</v>
      </c>
      <c r="G691">
        <f>MONTH(Table1[[#This Row],[Order Date]])</f>
        <v>4</v>
      </c>
      <c r="H691" s="1">
        <v>41020</v>
      </c>
      <c r="I691">
        <v>40997</v>
      </c>
      <c r="J691" t="s">
        <v>47</v>
      </c>
      <c r="K691">
        <v>33</v>
      </c>
      <c r="L691">
        <v>212.6</v>
      </c>
      <c r="M691" s="2">
        <v>0.04</v>
      </c>
      <c r="N691">
        <v>7384.18</v>
      </c>
      <c r="O691">
        <v>110.2</v>
      </c>
      <c r="P691">
        <v>-513.79042000000004</v>
      </c>
      <c r="Q691" s="2">
        <v>0.73</v>
      </c>
      <c r="R691" t="s">
        <v>48</v>
      </c>
      <c r="S691" t="s">
        <v>73</v>
      </c>
      <c r="T691" t="s">
        <v>74</v>
      </c>
      <c r="U691" t="s">
        <v>75</v>
      </c>
      <c r="V691" t="s">
        <v>33</v>
      </c>
      <c r="W691">
        <v>5780</v>
      </c>
      <c r="X691" s="1">
        <v>41024</v>
      </c>
      <c r="Y691" t="s">
        <v>53</v>
      </c>
      <c r="Z691" t="e" vm="22">
        <v>#VALUE!</v>
      </c>
      <c r="AA691">
        <v>43213</v>
      </c>
      <c r="AB691" t="e" cm="1" vm="2">
        <f t="array" ref="AB691">_FV(Table1[[#This Row],[State]],"Country/region",TRUE)</f>
        <v>#VALUE!</v>
      </c>
    </row>
    <row r="692" spans="1:28" x14ac:dyDescent="0.35">
      <c r="A692" t="s">
        <v>1342</v>
      </c>
      <c r="C692" t="s">
        <v>1186</v>
      </c>
      <c r="D692" t="s">
        <v>27</v>
      </c>
      <c r="E692">
        <f>YEAR(Table1[[#This Row],[Order Date]])</f>
        <v>2012</v>
      </c>
      <c r="F692">
        <v>1</v>
      </c>
      <c r="G692">
        <f>MONTH(Table1[[#This Row],[Order Date]])</f>
        <v>4</v>
      </c>
      <c r="H692" s="1">
        <v>41020</v>
      </c>
      <c r="I692">
        <v>40997</v>
      </c>
      <c r="J692" t="s">
        <v>47</v>
      </c>
      <c r="K692">
        <v>37</v>
      </c>
      <c r="L692">
        <v>22.99</v>
      </c>
      <c r="M692" s="2">
        <v>0.05</v>
      </c>
      <c r="N692">
        <v>881.74</v>
      </c>
      <c r="O692">
        <v>8.99</v>
      </c>
      <c r="P692">
        <v>18.27</v>
      </c>
      <c r="Q692" s="2">
        <v>0.56999999999999995</v>
      </c>
      <c r="R692" t="s">
        <v>29</v>
      </c>
      <c r="S692" t="s">
        <v>139</v>
      </c>
      <c r="T692" t="s">
        <v>1347</v>
      </c>
      <c r="U692" t="s">
        <v>88</v>
      </c>
      <c r="V692" t="s">
        <v>33</v>
      </c>
      <c r="W692">
        <v>5778</v>
      </c>
      <c r="X692" s="1">
        <v>41027</v>
      </c>
      <c r="Y692" t="s">
        <v>34</v>
      </c>
      <c r="Z692" t="e" vm="22">
        <v>#VALUE!</v>
      </c>
      <c r="AA692">
        <v>43213</v>
      </c>
      <c r="AB692" t="e" cm="1" vm="2">
        <f t="array" ref="AB692">_FV(Table1[[#This Row],[State]],"Country/region",TRUE)</f>
        <v>#VALUE!</v>
      </c>
    </row>
    <row r="693" spans="1:28" x14ac:dyDescent="0.35">
      <c r="A693" t="s">
        <v>1348</v>
      </c>
      <c r="C693" t="s">
        <v>1349</v>
      </c>
      <c r="D693" t="s">
        <v>46</v>
      </c>
      <c r="E693">
        <f>YEAR(Table1[[#This Row],[Order Date]])</f>
        <v>2012</v>
      </c>
      <c r="F693">
        <v>1</v>
      </c>
      <c r="G693">
        <f>MONTH(Table1[[#This Row],[Order Date]])</f>
        <v>4</v>
      </c>
      <c r="H693" s="1">
        <v>41021</v>
      </c>
      <c r="I693">
        <v>25927</v>
      </c>
      <c r="J693" t="s">
        <v>131</v>
      </c>
      <c r="K693">
        <v>14</v>
      </c>
      <c r="L693">
        <v>29.74</v>
      </c>
      <c r="M693" s="2">
        <v>0.02</v>
      </c>
      <c r="N693">
        <v>422.83</v>
      </c>
      <c r="O693">
        <v>6.64</v>
      </c>
      <c r="P693">
        <v>-21.06</v>
      </c>
      <c r="Q693" s="2">
        <v>0.7</v>
      </c>
      <c r="R693" t="s">
        <v>29</v>
      </c>
      <c r="S693" t="s">
        <v>30</v>
      </c>
      <c r="T693" t="s">
        <v>1350</v>
      </c>
      <c r="U693" t="s">
        <v>32</v>
      </c>
      <c r="V693" t="s">
        <v>33</v>
      </c>
      <c r="W693">
        <v>3629</v>
      </c>
      <c r="X693" s="1">
        <v>41021</v>
      </c>
      <c r="Y693" t="s">
        <v>34</v>
      </c>
      <c r="Z693" t="e" vm="24">
        <v>#VALUE!</v>
      </c>
      <c r="AA693">
        <v>7601</v>
      </c>
      <c r="AB693" t="e" cm="1" vm="2">
        <f t="array" ref="AB693">_FV(Table1[[#This Row],[State]],"Country/region",TRUE)</f>
        <v>#VALUE!</v>
      </c>
    </row>
    <row r="694" spans="1:28" x14ac:dyDescent="0.35">
      <c r="A694" t="s">
        <v>1351</v>
      </c>
      <c r="C694" t="s">
        <v>667</v>
      </c>
      <c r="D694" t="s">
        <v>46</v>
      </c>
      <c r="E694">
        <f>YEAR(Table1[[#This Row],[Order Date]])</f>
        <v>2012</v>
      </c>
      <c r="F694">
        <v>1</v>
      </c>
      <c r="G694">
        <f>MONTH(Table1[[#This Row],[Order Date]])</f>
        <v>4</v>
      </c>
      <c r="H694" s="1">
        <v>41021</v>
      </c>
      <c r="I694">
        <v>9669</v>
      </c>
      <c r="J694" t="s">
        <v>131</v>
      </c>
      <c r="K694">
        <v>18</v>
      </c>
      <c r="L694">
        <v>15.42</v>
      </c>
      <c r="M694" s="2">
        <v>0.04</v>
      </c>
      <c r="N694">
        <v>292.11</v>
      </c>
      <c r="O694">
        <v>10.68</v>
      </c>
      <c r="P694">
        <v>-91.95</v>
      </c>
      <c r="Q694" s="2">
        <v>0.57999999999999996</v>
      </c>
      <c r="R694" t="s">
        <v>29</v>
      </c>
      <c r="S694" t="s">
        <v>30</v>
      </c>
      <c r="T694" t="s">
        <v>1352</v>
      </c>
      <c r="U694" t="s">
        <v>32</v>
      </c>
      <c r="V694" t="s">
        <v>76</v>
      </c>
      <c r="W694">
        <v>1326</v>
      </c>
      <c r="X694" s="1">
        <v>41022</v>
      </c>
      <c r="Y694" t="s">
        <v>42</v>
      </c>
      <c r="Z694" t="e" vm="18">
        <v>#VALUE!</v>
      </c>
      <c r="AA694">
        <v>24281</v>
      </c>
      <c r="AB694" t="e" cm="1" vm="2">
        <f t="array" ref="AB694">_FV(Table1[[#This Row],[State]],"Country/region",TRUE)</f>
        <v>#VALUE!</v>
      </c>
    </row>
    <row r="695" spans="1:28" x14ac:dyDescent="0.35">
      <c r="A695" t="s">
        <v>1353</v>
      </c>
      <c r="C695" t="s">
        <v>1349</v>
      </c>
      <c r="D695" t="s">
        <v>46</v>
      </c>
      <c r="E695">
        <f>YEAR(Table1[[#This Row],[Order Date]])</f>
        <v>2012</v>
      </c>
      <c r="F695">
        <v>1</v>
      </c>
      <c r="G695">
        <f>MONTH(Table1[[#This Row],[Order Date]])</f>
        <v>4</v>
      </c>
      <c r="H695" s="1">
        <v>41021</v>
      </c>
      <c r="I695">
        <v>25927</v>
      </c>
      <c r="J695" t="s">
        <v>131</v>
      </c>
      <c r="K695">
        <v>43</v>
      </c>
      <c r="L695">
        <v>22.01</v>
      </c>
      <c r="M695" s="2">
        <v>0.08</v>
      </c>
      <c r="N695">
        <v>945.9</v>
      </c>
      <c r="O695">
        <v>5.53</v>
      </c>
      <c r="P695">
        <v>105.7</v>
      </c>
      <c r="Q695" s="2">
        <v>0.59</v>
      </c>
      <c r="R695" t="s">
        <v>29</v>
      </c>
      <c r="S695" t="s">
        <v>139</v>
      </c>
      <c r="T695" t="s">
        <v>1354</v>
      </c>
      <c r="U695" t="s">
        <v>88</v>
      </c>
      <c r="V695" t="s">
        <v>33</v>
      </c>
      <c r="W695">
        <v>3630</v>
      </c>
      <c r="X695" s="1">
        <v>41023</v>
      </c>
      <c r="Y695" t="s">
        <v>34</v>
      </c>
      <c r="Z695" t="e" vm="17">
        <v>#VALUE!</v>
      </c>
      <c r="AA695">
        <v>6708</v>
      </c>
      <c r="AB695" t="e" cm="1" vm="2">
        <f t="array" ref="AB695">_FV(Table1[[#This Row],[State]],"Country/region",TRUE)</f>
        <v>#VALUE!</v>
      </c>
    </row>
    <row r="696" spans="1:28" x14ac:dyDescent="0.35">
      <c r="A696" t="s">
        <v>1355</v>
      </c>
      <c r="C696" t="s">
        <v>1295</v>
      </c>
      <c r="D696" t="s">
        <v>27</v>
      </c>
      <c r="E696">
        <f>YEAR(Table1[[#This Row],[Order Date]])</f>
        <v>2012</v>
      </c>
      <c r="F696">
        <v>1</v>
      </c>
      <c r="G696">
        <f>MONTH(Table1[[#This Row],[Order Date]])</f>
        <v>4</v>
      </c>
      <c r="H696" s="1">
        <v>41021</v>
      </c>
      <c r="I696">
        <v>13056</v>
      </c>
      <c r="J696" t="s">
        <v>39</v>
      </c>
      <c r="K696">
        <v>33</v>
      </c>
      <c r="L696">
        <v>100.98</v>
      </c>
      <c r="M696" s="2">
        <v>0.05</v>
      </c>
      <c r="N696">
        <v>3387.32</v>
      </c>
      <c r="O696">
        <v>7.18</v>
      </c>
      <c r="P696">
        <v>1413.52</v>
      </c>
      <c r="Q696" s="2">
        <v>0.4</v>
      </c>
      <c r="R696" t="s">
        <v>96</v>
      </c>
      <c r="S696" t="s">
        <v>30</v>
      </c>
      <c r="T696" t="s">
        <v>1356</v>
      </c>
      <c r="U696" t="s">
        <v>102</v>
      </c>
      <c r="V696" t="s">
        <v>33</v>
      </c>
      <c r="W696">
        <v>1819</v>
      </c>
      <c r="X696" s="1">
        <v>41023</v>
      </c>
      <c r="Y696" t="s">
        <v>34</v>
      </c>
      <c r="Z696" t="e" vm="27">
        <v>#VALUE!</v>
      </c>
      <c r="AA696">
        <v>5701</v>
      </c>
      <c r="AB696" t="e" cm="1" vm="2">
        <f t="array" ref="AB696">_FV(Table1[[#This Row],[State]],"Country/region",TRUE)</f>
        <v>#VALUE!</v>
      </c>
    </row>
    <row r="697" spans="1:28" x14ac:dyDescent="0.35">
      <c r="A697" t="s">
        <v>1357</v>
      </c>
      <c r="C697" t="s">
        <v>575</v>
      </c>
      <c r="D697" t="s">
        <v>57</v>
      </c>
      <c r="E697">
        <f>YEAR(Table1[[#This Row],[Order Date]])</f>
        <v>2012</v>
      </c>
      <c r="F697">
        <v>1</v>
      </c>
      <c r="G697">
        <f>MONTH(Table1[[#This Row],[Order Date]])</f>
        <v>4</v>
      </c>
      <c r="H697" s="1">
        <v>41021</v>
      </c>
      <c r="I697">
        <v>17315</v>
      </c>
      <c r="J697" t="s">
        <v>47</v>
      </c>
      <c r="K697">
        <v>29</v>
      </c>
      <c r="L697">
        <v>5.43</v>
      </c>
      <c r="M697" s="2">
        <v>7.0000000000000007E-2</v>
      </c>
      <c r="N697">
        <v>159.11000000000001</v>
      </c>
      <c r="O697">
        <v>0.95</v>
      </c>
      <c r="P697">
        <v>64.010000000000005</v>
      </c>
      <c r="Q697" s="2">
        <v>0.36</v>
      </c>
      <c r="R697" t="s">
        <v>29</v>
      </c>
      <c r="S697" t="s">
        <v>59</v>
      </c>
      <c r="T697" t="s">
        <v>1358</v>
      </c>
      <c r="U697" t="s">
        <v>61</v>
      </c>
      <c r="V697" t="s">
        <v>68</v>
      </c>
      <c r="W697">
        <v>2391</v>
      </c>
      <c r="X697" s="1">
        <v>41025</v>
      </c>
      <c r="Y697" t="s">
        <v>34</v>
      </c>
      <c r="Z697" t="e" vm="38">
        <v>#VALUE!</v>
      </c>
      <c r="AA697">
        <v>46383</v>
      </c>
      <c r="AB697" t="e" cm="1" vm="2">
        <f t="array" ref="AB697">_FV(Table1[[#This Row],[State]],"Country/region",TRUE)</f>
        <v>#VALUE!</v>
      </c>
    </row>
    <row r="698" spans="1:28" x14ac:dyDescent="0.35">
      <c r="A698" t="s">
        <v>1359</v>
      </c>
      <c r="C698" t="s">
        <v>376</v>
      </c>
      <c r="D698" t="s">
        <v>46</v>
      </c>
      <c r="E698">
        <f>YEAR(Table1[[#This Row],[Order Date]])</f>
        <v>2012</v>
      </c>
      <c r="F698">
        <v>1</v>
      </c>
      <c r="G698">
        <f>MONTH(Table1[[#This Row],[Order Date]])</f>
        <v>4</v>
      </c>
      <c r="H698" s="1">
        <v>41021</v>
      </c>
      <c r="I698">
        <v>48257</v>
      </c>
      <c r="J698" t="s">
        <v>47</v>
      </c>
      <c r="K698">
        <v>45</v>
      </c>
      <c r="L698">
        <v>4.57</v>
      </c>
      <c r="M698" s="2">
        <v>0.02</v>
      </c>
      <c r="N698">
        <v>221.06</v>
      </c>
      <c r="O698">
        <v>5.42</v>
      </c>
      <c r="P698">
        <v>-124.2805</v>
      </c>
      <c r="Q698" s="2">
        <v>0.37</v>
      </c>
      <c r="R698" t="s">
        <v>29</v>
      </c>
      <c r="S698" t="s">
        <v>30</v>
      </c>
      <c r="T698" t="s">
        <v>1360</v>
      </c>
      <c r="U698" t="s">
        <v>67</v>
      </c>
      <c r="V698" t="s">
        <v>76</v>
      </c>
      <c r="W698">
        <v>6776</v>
      </c>
      <c r="X698" s="1">
        <v>41025</v>
      </c>
      <c r="Y698" t="s">
        <v>34</v>
      </c>
      <c r="Z698" t="e" vm="31">
        <v>#VALUE!</v>
      </c>
      <c r="AA698">
        <v>37211</v>
      </c>
      <c r="AB698" t="e" cm="1" vm="2">
        <f t="array" ref="AB698">_FV(Table1[[#This Row],[State]],"Country/region",TRUE)</f>
        <v>#VALUE!</v>
      </c>
    </row>
    <row r="699" spans="1:28" x14ac:dyDescent="0.35">
      <c r="A699" t="s">
        <v>1105</v>
      </c>
      <c r="C699" t="s">
        <v>1106</v>
      </c>
      <c r="D699" t="s">
        <v>46</v>
      </c>
      <c r="E699">
        <f>YEAR(Table1[[#This Row],[Order Date]])</f>
        <v>2012</v>
      </c>
      <c r="F699">
        <v>1</v>
      </c>
      <c r="G699">
        <f>MONTH(Table1[[#This Row],[Order Date]])</f>
        <v>4</v>
      </c>
      <c r="H699" s="1">
        <v>41022</v>
      </c>
      <c r="I699">
        <v>3808</v>
      </c>
      <c r="J699" t="s">
        <v>58</v>
      </c>
      <c r="K699">
        <v>2</v>
      </c>
      <c r="L699">
        <v>2.89</v>
      </c>
      <c r="M699" s="2">
        <v>0.08</v>
      </c>
      <c r="N699">
        <v>6.13</v>
      </c>
      <c r="O699">
        <v>0.49</v>
      </c>
      <c r="P699">
        <v>-2.83</v>
      </c>
      <c r="Q699" s="2">
        <v>0.38</v>
      </c>
      <c r="R699" t="s">
        <v>29</v>
      </c>
      <c r="S699" t="s">
        <v>30</v>
      </c>
      <c r="T699" t="s">
        <v>1361</v>
      </c>
      <c r="U699" t="s">
        <v>210</v>
      </c>
      <c r="V699" t="s">
        <v>76</v>
      </c>
      <c r="W699">
        <v>562</v>
      </c>
      <c r="X699" s="1">
        <v>41022</v>
      </c>
      <c r="Y699" t="s">
        <v>34</v>
      </c>
      <c r="Z699" t="e" vm="18">
        <v>#VALUE!</v>
      </c>
      <c r="AA699">
        <v>23518</v>
      </c>
      <c r="AB699" t="e" cm="1" vm="2">
        <f t="array" ref="AB699">_FV(Table1[[#This Row],[State]],"Country/region",TRUE)</f>
        <v>#VALUE!</v>
      </c>
    </row>
    <row r="700" spans="1:28" x14ac:dyDescent="0.35">
      <c r="A700" t="s">
        <v>1362</v>
      </c>
      <c r="C700" t="s">
        <v>1363</v>
      </c>
      <c r="D700" t="s">
        <v>38</v>
      </c>
      <c r="E700">
        <f>YEAR(Table1[[#This Row],[Order Date]])</f>
        <v>2012</v>
      </c>
      <c r="F700">
        <v>1</v>
      </c>
      <c r="G700">
        <f>MONTH(Table1[[#This Row],[Order Date]])</f>
        <v>4</v>
      </c>
      <c r="H700" s="1">
        <v>41022</v>
      </c>
      <c r="I700">
        <v>9665</v>
      </c>
      <c r="J700" t="s">
        <v>47</v>
      </c>
      <c r="K700">
        <v>50</v>
      </c>
      <c r="L700">
        <v>46.89</v>
      </c>
      <c r="M700" s="2">
        <v>0.02</v>
      </c>
      <c r="N700">
        <v>2348.66</v>
      </c>
      <c r="O700">
        <v>5.0999999999999996</v>
      </c>
      <c r="P700">
        <v>921.41</v>
      </c>
      <c r="Q700" s="2">
        <v>0.46</v>
      </c>
      <c r="R700" t="s">
        <v>29</v>
      </c>
      <c r="S700" t="s">
        <v>80</v>
      </c>
      <c r="T700" t="s">
        <v>1364</v>
      </c>
      <c r="U700" t="s">
        <v>214</v>
      </c>
      <c r="V700" t="s">
        <v>68</v>
      </c>
      <c r="W700">
        <v>1322</v>
      </c>
      <c r="X700" s="1">
        <v>41022</v>
      </c>
      <c r="Y700" t="s">
        <v>34</v>
      </c>
      <c r="Z700" t="e" vm="11">
        <v>#VALUE!</v>
      </c>
      <c r="AA700">
        <v>78613</v>
      </c>
      <c r="AB700" t="e" cm="1" vm="2">
        <f t="array" ref="AB700">_FV(Table1[[#This Row],[State]],"Country/region",TRUE)</f>
        <v>#VALUE!</v>
      </c>
    </row>
    <row r="701" spans="1:28" x14ac:dyDescent="0.35">
      <c r="A701" t="s">
        <v>1365</v>
      </c>
      <c r="C701" t="s">
        <v>754</v>
      </c>
      <c r="D701" t="s">
        <v>57</v>
      </c>
      <c r="E701">
        <f>YEAR(Table1[[#This Row],[Order Date]])</f>
        <v>2012</v>
      </c>
      <c r="F701">
        <v>1</v>
      </c>
      <c r="G701">
        <f>MONTH(Table1[[#This Row],[Order Date]])</f>
        <v>4</v>
      </c>
      <c r="H701" s="1">
        <v>41022</v>
      </c>
      <c r="I701">
        <v>50625</v>
      </c>
      <c r="J701" t="s">
        <v>131</v>
      </c>
      <c r="K701">
        <v>10</v>
      </c>
      <c r="L701">
        <v>2.88</v>
      </c>
      <c r="M701" s="2">
        <v>0.08</v>
      </c>
      <c r="N701">
        <v>29.12</v>
      </c>
      <c r="O701">
        <v>0.5</v>
      </c>
      <c r="P701">
        <v>7.13</v>
      </c>
      <c r="Q701" s="2">
        <v>0.39</v>
      </c>
      <c r="R701" t="s">
        <v>29</v>
      </c>
      <c r="S701" t="s">
        <v>30</v>
      </c>
      <c r="T701" t="s">
        <v>1366</v>
      </c>
      <c r="U701" t="s">
        <v>210</v>
      </c>
      <c r="V701" t="s">
        <v>52</v>
      </c>
      <c r="W701">
        <v>7092</v>
      </c>
      <c r="X701" s="1">
        <v>41023</v>
      </c>
      <c r="Y701" t="s">
        <v>34</v>
      </c>
      <c r="Z701" t="e" vm="7">
        <v>#VALUE!</v>
      </c>
      <c r="AA701">
        <v>84084</v>
      </c>
      <c r="AB701" t="e" cm="1" vm="2">
        <f t="array" ref="AB701">_FV(Table1[[#This Row],[State]],"Country/region",TRUE)</f>
        <v>#VALUE!</v>
      </c>
    </row>
    <row r="702" spans="1:28" x14ac:dyDescent="0.35">
      <c r="A702" t="s">
        <v>1367</v>
      </c>
      <c r="C702" t="s">
        <v>1368</v>
      </c>
      <c r="D702" t="s">
        <v>57</v>
      </c>
      <c r="E702">
        <f>YEAR(Table1[[#This Row],[Order Date]])</f>
        <v>2012</v>
      </c>
      <c r="F702">
        <v>1</v>
      </c>
      <c r="G702">
        <f>MONTH(Table1[[#This Row],[Order Date]])</f>
        <v>4</v>
      </c>
      <c r="H702" s="1">
        <v>41022</v>
      </c>
      <c r="I702">
        <v>44517</v>
      </c>
      <c r="J702" t="s">
        <v>131</v>
      </c>
      <c r="K702">
        <v>5</v>
      </c>
      <c r="L702">
        <v>5.28</v>
      </c>
      <c r="M702" s="2">
        <v>0.03</v>
      </c>
      <c r="N702">
        <v>32.5</v>
      </c>
      <c r="O702">
        <v>5.61</v>
      </c>
      <c r="P702">
        <v>-16.670000000000002</v>
      </c>
      <c r="Q702" s="2">
        <v>0.4</v>
      </c>
      <c r="R702" t="s">
        <v>29</v>
      </c>
      <c r="S702" t="s">
        <v>30</v>
      </c>
      <c r="T702" t="s">
        <v>1369</v>
      </c>
      <c r="U702" t="s">
        <v>61</v>
      </c>
      <c r="V702" t="s">
        <v>52</v>
      </c>
      <c r="W702">
        <v>6289</v>
      </c>
      <c r="X702" s="1">
        <v>41023</v>
      </c>
      <c r="Y702" t="s">
        <v>34</v>
      </c>
      <c r="Z702" t="e" vm="4">
        <v>#VALUE!</v>
      </c>
      <c r="AA702">
        <v>95404</v>
      </c>
      <c r="AB702" t="e" cm="1" vm="2">
        <f t="array" ref="AB702">_FV(Table1[[#This Row],[State]],"Country/region",TRUE)</f>
        <v>#VALUE!</v>
      </c>
    </row>
    <row r="703" spans="1:28" x14ac:dyDescent="0.35">
      <c r="A703" t="s">
        <v>1362</v>
      </c>
      <c r="C703" t="s">
        <v>1363</v>
      </c>
      <c r="D703" t="s">
        <v>38</v>
      </c>
      <c r="E703">
        <f>YEAR(Table1[[#This Row],[Order Date]])</f>
        <v>2012</v>
      </c>
      <c r="F703">
        <v>1</v>
      </c>
      <c r="G703">
        <f>MONTH(Table1[[#This Row],[Order Date]])</f>
        <v>4</v>
      </c>
      <c r="H703" s="1">
        <v>41022</v>
      </c>
      <c r="I703">
        <v>9665</v>
      </c>
      <c r="J703" t="s">
        <v>47</v>
      </c>
      <c r="K703">
        <v>19</v>
      </c>
      <c r="L703">
        <v>140.97999999999999</v>
      </c>
      <c r="M703" s="2">
        <v>0.05</v>
      </c>
      <c r="N703">
        <v>2657.12</v>
      </c>
      <c r="O703">
        <v>36.090000000000003</v>
      </c>
      <c r="P703">
        <v>-373.09</v>
      </c>
      <c r="Q703" s="2">
        <v>0.77</v>
      </c>
      <c r="R703" t="s">
        <v>48</v>
      </c>
      <c r="S703" t="s">
        <v>73</v>
      </c>
      <c r="T703" t="s">
        <v>1370</v>
      </c>
      <c r="U703" t="s">
        <v>154</v>
      </c>
      <c r="V703" t="s">
        <v>68</v>
      </c>
      <c r="W703">
        <v>1323</v>
      </c>
      <c r="X703" s="1">
        <v>41024</v>
      </c>
      <c r="Y703" t="s">
        <v>53</v>
      </c>
      <c r="Z703" t="e" vm="11">
        <v>#VALUE!</v>
      </c>
      <c r="AA703">
        <v>78613</v>
      </c>
      <c r="AB703" t="e" cm="1" vm="2">
        <f t="array" ref="AB703">_FV(Table1[[#This Row],[State]],"Country/region",TRUE)</f>
        <v>#VALUE!</v>
      </c>
    </row>
    <row r="704" spans="1:28" x14ac:dyDescent="0.35">
      <c r="A704" t="s">
        <v>1362</v>
      </c>
      <c r="C704" t="s">
        <v>1363</v>
      </c>
      <c r="D704" t="s">
        <v>38</v>
      </c>
      <c r="E704">
        <f>YEAR(Table1[[#This Row],[Order Date]])</f>
        <v>2012</v>
      </c>
      <c r="F704">
        <v>1</v>
      </c>
      <c r="G704">
        <f>MONTH(Table1[[#This Row],[Order Date]])</f>
        <v>4</v>
      </c>
      <c r="H704" s="1">
        <v>41022</v>
      </c>
      <c r="I704">
        <v>9665</v>
      </c>
      <c r="J704" t="s">
        <v>47</v>
      </c>
      <c r="K704">
        <v>49</v>
      </c>
      <c r="L704">
        <v>212.6</v>
      </c>
      <c r="M704" s="2">
        <v>0.1</v>
      </c>
      <c r="N704">
        <v>9579.6200000000008</v>
      </c>
      <c r="O704">
        <v>110.2</v>
      </c>
      <c r="P704">
        <v>-3465.0720000000001</v>
      </c>
      <c r="Q704" s="2">
        <v>0.73</v>
      </c>
      <c r="R704" t="s">
        <v>48</v>
      </c>
      <c r="S704" t="s">
        <v>73</v>
      </c>
      <c r="T704" t="s">
        <v>74</v>
      </c>
      <c r="U704" t="s">
        <v>75</v>
      </c>
      <c r="V704" t="s">
        <v>68</v>
      </c>
      <c r="W704">
        <v>1324</v>
      </c>
      <c r="X704" s="1">
        <v>41024</v>
      </c>
      <c r="Y704" t="s">
        <v>53</v>
      </c>
      <c r="Z704" t="e" vm="11">
        <v>#VALUE!</v>
      </c>
      <c r="AA704">
        <v>78613</v>
      </c>
      <c r="AB704" t="e" cm="1" vm="2">
        <f t="array" ref="AB704">_FV(Table1[[#This Row],[State]],"Country/region",TRUE)</f>
        <v>#VALUE!</v>
      </c>
    </row>
    <row r="705" spans="1:28" x14ac:dyDescent="0.35">
      <c r="A705" t="s">
        <v>1371</v>
      </c>
      <c r="C705" t="s">
        <v>255</v>
      </c>
      <c r="D705" t="s">
        <v>57</v>
      </c>
      <c r="E705">
        <f>YEAR(Table1[[#This Row],[Order Date]])</f>
        <v>2012</v>
      </c>
      <c r="F705">
        <v>1</v>
      </c>
      <c r="G705">
        <f>MONTH(Table1[[#This Row],[Order Date]])</f>
        <v>4</v>
      </c>
      <c r="H705" s="1">
        <v>41023</v>
      </c>
      <c r="I705">
        <v>18336</v>
      </c>
      <c r="J705" t="s">
        <v>39</v>
      </c>
      <c r="K705">
        <v>1</v>
      </c>
      <c r="L705">
        <v>2.88</v>
      </c>
      <c r="M705" s="2">
        <v>0</v>
      </c>
      <c r="N705">
        <v>7.96</v>
      </c>
      <c r="O705">
        <v>0.7</v>
      </c>
      <c r="P705">
        <v>-0.11</v>
      </c>
      <c r="Q705" s="2">
        <v>0.56000000000000005</v>
      </c>
      <c r="R705" t="s">
        <v>29</v>
      </c>
      <c r="S705" t="s">
        <v>59</v>
      </c>
      <c r="T705" t="s">
        <v>419</v>
      </c>
      <c r="U705" t="s">
        <v>88</v>
      </c>
      <c r="V705" t="s">
        <v>52</v>
      </c>
      <c r="W705">
        <v>2523</v>
      </c>
      <c r="X705" s="1">
        <v>41023</v>
      </c>
      <c r="Y705" t="s">
        <v>42</v>
      </c>
      <c r="Z705" t="e" vm="4">
        <v>#VALUE!</v>
      </c>
      <c r="AA705">
        <v>94086</v>
      </c>
      <c r="AB705" t="e" cm="1" vm="2">
        <f t="array" ref="AB705">_FV(Table1[[#This Row],[State]],"Country/region",TRUE)</f>
        <v>#VALUE!</v>
      </c>
    </row>
    <row r="706" spans="1:28" x14ac:dyDescent="0.35">
      <c r="A706" t="s">
        <v>1372</v>
      </c>
      <c r="C706" t="s">
        <v>134</v>
      </c>
      <c r="D706" t="s">
        <v>38</v>
      </c>
      <c r="E706">
        <f>YEAR(Table1[[#This Row],[Order Date]])</f>
        <v>2012</v>
      </c>
      <c r="F706">
        <v>1</v>
      </c>
      <c r="G706">
        <f>MONTH(Table1[[#This Row],[Order Date]])</f>
        <v>4</v>
      </c>
      <c r="H706" s="1">
        <v>41023</v>
      </c>
      <c r="I706">
        <v>51943</v>
      </c>
      <c r="J706" t="s">
        <v>28</v>
      </c>
      <c r="K706">
        <v>13</v>
      </c>
      <c r="L706">
        <v>14.27</v>
      </c>
      <c r="M706" s="2">
        <v>0.04</v>
      </c>
      <c r="N706">
        <v>196.04</v>
      </c>
      <c r="O706">
        <v>7.27</v>
      </c>
      <c r="P706">
        <v>2.125</v>
      </c>
      <c r="Q706" s="2">
        <v>0.38</v>
      </c>
      <c r="R706" t="s">
        <v>29</v>
      </c>
      <c r="S706" t="s">
        <v>30</v>
      </c>
      <c r="T706" t="s">
        <v>709</v>
      </c>
      <c r="U706" t="s">
        <v>67</v>
      </c>
      <c r="V706" t="s">
        <v>33</v>
      </c>
      <c r="W706">
        <v>7280</v>
      </c>
      <c r="X706" s="1">
        <v>41024</v>
      </c>
      <c r="Y706" t="s">
        <v>34</v>
      </c>
      <c r="Z706" t="e" vm="15">
        <v>#VALUE!</v>
      </c>
      <c r="AA706">
        <v>11746</v>
      </c>
      <c r="AB706" t="e" cm="1" vm="2">
        <f t="array" ref="AB706">_FV(Table1[[#This Row],[State]],"Country/region",TRUE)</f>
        <v>#VALUE!</v>
      </c>
    </row>
    <row r="707" spans="1:28" x14ac:dyDescent="0.35">
      <c r="A707" t="s">
        <v>133</v>
      </c>
      <c r="C707" t="s">
        <v>134</v>
      </c>
      <c r="D707" t="s">
        <v>38</v>
      </c>
      <c r="E707">
        <f>YEAR(Table1[[#This Row],[Order Date]])</f>
        <v>2012</v>
      </c>
      <c r="F707">
        <v>1</v>
      </c>
      <c r="G707">
        <f>MONTH(Table1[[#This Row],[Order Date]])</f>
        <v>4</v>
      </c>
      <c r="H707" s="1">
        <v>41023</v>
      </c>
      <c r="I707">
        <v>51943</v>
      </c>
      <c r="J707" t="s">
        <v>28</v>
      </c>
      <c r="K707">
        <v>11</v>
      </c>
      <c r="L707">
        <v>9.06</v>
      </c>
      <c r="M707" s="2">
        <v>0.04</v>
      </c>
      <c r="N707">
        <v>113.19</v>
      </c>
      <c r="O707">
        <v>9.86</v>
      </c>
      <c r="P707">
        <v>-53.25</v>
      </c>
      <c r="Q707" s="2">
        <v>0.4</v>
      </c>
      <c r="R707" t="s">
        <v>29</v>
      </c>
      <c r="S707" t="s">
        <v>30</v>
      </c>
      <c r="T707" t="s">
        <v>1373</v>
      </c>
      <c r="U707" t="s">
        <v>61</v>
      </c>
      <c r="V707" t="s">
        <v>33</v>
      </c>
      <c r="W707">
        <v>7279</v>
      </c>
      <c r="X707" s="1">
        <v>41024</v>
      </c>
      <c r="Y707" t="s">
        <v>34</v>
      </c>
      <c r="Z707" t="e" vm="15">
        <v>#VALUE!</v>
      </c>
      <c r="AA707">
        <v>11729</v>
      </c>
      <c r="AB707" t="e" cm="1" vm="2">
        <f t="array" ref="AB707">_FV(Table1[[#This Row],[State]],"Country/region",TRUE)</f>
        <v>#VALUE!</v>
      </c>
    </row>
    <row r="708" spans="1:28" x14ac:dyDescent="0.35">
      <c r="A708" t="s">
        <v>1304</v>
      </c>
      <c r="C708" t="s">
        <v>1374</v>
      </c>
      <c r="D708" t="s">
        <v>27</v>
      </c>
      <c r="E708">
        <f>YEAR(Table1[[#This Row],[Order Date]])</f>
        <v>2012</v>
      </c>
      <c r="F708">
        <v>1</v>
      </c>
      <c r="G708">
        <f>MONTH(Table1[[#This Row],[Order Date]])</f>
        <v>4</v>
      </c>
      <c r="H708" s="1">
        <v>41023</v>
      </c>
      <c r="I708">
        <v>24870</v>
      </c>
      <c r="J708" t="s">
        <v>47</v>
      </c>
      <c r="K708">
        <v>38</v>
      </c>
      <c r="L708">
        <v>35.409999999999997</v>
      </c>
      <c r="M708" s="2">
        <v>0.03</v>
      </c>
      <c r="N708">
        <v>1396.58</v>
      </c>
      <c r="O708">
        <v>1.99</v>
      </c>
      <c r="P708">
        <v>600.72</v>
      </c>
      <c r="Q708" s="2">
        <v>0.43</v>
      </c>
      <c r="R708" t="s">
        <v>96</v>
      </c>
      <c r="S708" t="s">
        <v>139</v>
      </c>
      <c r="T708" t="s">
        <v>1375</v>
      </c>
      <c r="U708" t="s">
        <v>102</v>
      </c>
      <c r="V708" t="s">
        <v>76</v>
      </c>
      <c r="W708">
        <v>3491</v>
      </c>
      <c r="X708" s="1">
        <v>41025</v>
      </c>
      <c r="Y708" t="s">
        <v>34</v>
      </c>
      <c r="Z708" t="e" vm="18">
        <v>#VALUE!</v>
      </c>
      <c r="AA708">
        <v>24060</v>
      </c>
      <c r="AB708" t="e" cm="1" vm="2">
        <f t="array" ref="AB708">_FV(Table1[[#This Row],[State]],"Country/region",TRUE)</f>
        <v>#VALUE!</v>
      </c>
    </row>
    <row r="709" spans="1:28" x14ac:dyDescent="0.35">
      <c r="A709" t="s">
        <v>1372</v>
      </c>
      <c r="C709" t="s">
        <v>134</v>
      </c>
      <c r="D709" t="s">
        <v>38</v>
      </c>
      <c r="E709">
        <f>YEAR(Table1[[#This Row],[Order Date]])</f>
        <v>2012</v>
      </c>
      <c r="F709">
        <v>1</v>
      </c>
      <c r="G709">
        <f>MONTH(Table1[[#This Row],[Order Date]])</f>
        <v>4</v>
      </c>
      <c r="H709" s="1">
        <v>41023</v>
      </c>
      <c r="I709">
        <v>51943</v>
      </c>
      <c r="J709" t="s">
        <v>28</v>
      </c>
      <c r="K709">
        <v>28</v>
      </c>
      <c r="L709">
        <v>4.91</v>
      </c>
      <c r="M709" s="2">
        <v>0.03</v>
      </c>
      <c r="N709">
        <v>140.02000000000001</v>
      </c>
      <c r="O709">
        <v>0.5</v>
      </c>
      <c r="P709">
        <v>66.709999999999994</v>
      </c>
      <c r="Q709" s="2">
        <v>0.36</v>
      </c>
      <c r="R709" t="s">
        <v>29</v>
      </c>
      <c r="S709" t="s">
        <v>30</v>
      </c>
      <c r="T709" t="s">
        <v>440</v>
      </c>
      <c r="U709" t="s">
        <v>210</v>
      </c>
      <c r="V709" t="s">
        <v>33</v>
      </c>
      <c r="W709">
        <v>7281</v>
      </c>
      <c r="X709" s="1">
        <v>41026</v>
      </c>
      <c r="Y709" t="s">
        <v>34</v>
      </c>
      <c r="Z709" t="e" vm="15">
        <v>#VALUE!</v>
      </c>
      <c r="AA709">
        <v>11746</v>
      </c>
      <c r="AB709" t="e" cm="1" vm="2">
        <f t="array" ref="AB709">_FV(Table1[[#This Row],[State]],"Country/region",TRUE)</f>
        <v>#VALUE!</v>
      </c>
    </row>
    <row r="710" spans="1:28" x14ac:dyDescent="0.35">
      <c r="A710" t="s">
        <v>1304</v>
      </c>
      <c r="C710" t="s">
        <v>1374</v>
      </c>
      <c r="D710" t="s">
        <v>27</v>
      </c>
      <c r="E710">
        <f>YEAR(Table1[[#This Row],[Order Date]])</f>
        <v>2012</v>
      </c>
      <c r="F710">
        <v>1</v>
      </c>
      <c r="G710">
        <f>MONTH(Table1[[#This Row],[Order Date]])</f>
        <v>4</v>
      </c>
      <c r="H710" s="1">
        <v>41023</v>
      </c>
      <c r="I710">
        <v>24870</v>
      </c>
      <c r="J710" t="s">
        <v>47</v>
      </c>
      <c r="K710">
        <v>45</v>
      </c>
      <c r="L710">
        <v>142.86000000000001</v>
      </c>
      <c r="M710" s="2">
        <v>0</v>
      </c>
      <c r="N710">
        <v>6448.69</v>
      </c>
      <c r="O710">
        <v>19.989999999999998</v>
      </c>
      <c r="P710">
        <v>1663.35</v>
      </c>
      <c r="Q710" s="2">
        <v>0.56000000000000005</v>
      </c>
      <c r="R710" t="s">
        <v>29</v>
      </c>
      <c r="S710" t="s">
        <v>30</v>
      </c>
      <c r="T710" t="s">
        <v>1376</v>
      </c>
      <c r="U710" t="s">
        <v>32</v>
      </c>
      <c r="V710" t="s">
        <v>76</v>
      </c>
      <c r="W710">
        <v>3492</v>
      </c>
      <c r="X710" s="1">
        <v>41032</v>
      </c>
      <c r="Y710" t="s">
        <v>34</v>
      </c>
      <c r="Z710" t="e" vm="18">
        <v>#VALUE!</v>
      </c>
      <c r="AA710">
        <v>24060</v>
      </c>
      <c r="AB710" t="e" cm="1" vm="2">
        <f t="array" ref="AB710">_FV(Table1[[#This Row],[State]],"Country/region",TRUE)</f>
        <v>#VALUE!</v>
      </c>
    </row>
    <row r="711" spans="1:28" x14ac:dyDescent="0.35">
      <c r="A711" t="s">
        <v>1377</v>
      </c>
      <c r="C711" t="s">
        <v>79</v>
      </c>
      <c r="D711" t="s">
        <v>38</v>
      </c>
      <c r="E711">
        <f>YEAR(Table1[[#This Row],[Order Date]])</f>
        <v>2012</v>
      </c>
      <c r="F711">
        <v>1</v>
      </c>
      <c r="G711">
        <f>MONTH(Table1[[#This Row],[Order Date]])</f>
        <v>4</v>
      </c>
      <c r="H711" s="1">
        <v>41024</v>
      </c>
      <c r="I711">
        <v>55459</v>
      </c>
      <c r="J711" t="s">
        <v>58</v>
      </c>
      <c r="K711">
        <v>5</v>
      </c>
      <c r="L711">
        <v>22.84</v>
      </c>
      <c r="M711" s="2">
        <v>0</v>
      </c>
      <c r="N711">
        <v>126.95</v>
      </c>
      <c r="O711">
        <v>8.18</v>
      </c>
      <c r="P711">
        <v>-4.17</v>
      </c>
      <c r="Q711" s="2">
        <v>0.39</v>
      </c>
      <c r="R711" t="s">
        <v>29</v>
      </c>
      <c r="S711" t="s">
        <v>30</v>
      </c>
      <c r="T711" t="s">
        <v>379</v>
      </c>
      <c r="U711" t="s">
        <v>61</v>
      </c>
      <c r="V711" t="s">
        <v>52</v>
      </c>
      <c r="W711">
        <v>7747</v>
      </c>
      <c r="X711" s="1">
        <v>41026</v>
      </c>
      <c r="Y711" t="s">
        <v>34</v>
      </c>
      <c r="Z711" t="e" vm="7">
        <v>#VALUE!</v>
      </c>
      <c r="AA711">
        <v>84118</v>
      </c>
      <c r="AB711" t="e" cm="1" vm="2">
        <f t="array" ref="AB711">_FV(Table1[[#This Row],[State]],"Country/region",TRUE)</f>
        <v>#VALUE!</v>
      </c>
    </row>
    <row r="712" spans="1:28" x14ac:dyDescent="0.35">
      <c r="A712" t="s">
        <v>690</v>
      </c>
      <c r="C712" t="s">
        <v>691</v>
      </c>
      <c r="D712" t="s">
        <v>38</v>
      </c>
      <c r="E712">
        <f>YEAR(Table1[[#This Row],[Order Date]])</f>
        <v>2012</v>
      </c>
      <c r="F712">
        <v>1</v>
      </c>
      <c r="G712">
        <f>MONTH(Table1[[#This Row],[Order Date]])</f>
        <v>4</v>
      </c>
      <c r="H712" s="1">
        <v>41025</v>
      </c>
      <c r="I712">
        <v>23042</v>
      </c>
      <c r="J712" t="s">
        <v>131</v>
      </c>
      <c r="K712">
        <v>20</v>
      </c>
      <c r="L712">
        <v>419.19</v>
      </c>
      <c r="M712" s="2">
        <v>0.04</v>
      </c>
      <c r="N712">
        <v>8048.45</v>
      </c>
      <c r="O712">
        <v>19.989999999999998</v>
      </c>
      <c r="P712">
        <v>1947.67</v>
      </c>
      <c r="Q712" s="2">
        <v>0.57999999999999996</v>
      </c>
      <c r="R712" t="s">
        <v>29</v>
      </c>
      <c r="S712" t="s">
        <v>30</v>
      </c>
      <c r="T712" t="s">
        <v>1311</v>
      </c>
      <c r="U712" t="s">
        <v>32</v>
      </c>
      <c r="V712" t="s">
        <v>52</v>
      </c>
      <c r="W712">
        <v>3212</v>
      </c>
      <c r="X712" s="1">
        <v>41026</v>
      </c>
      <c r="Y712" t="s">
        <v>34</v>
      </c>
      <c r="Z712" t="e" vm="4">
        <v>#VALUE!</v>
      </c>
      <c r="AA712">
        <v>94521</v>
      </c>
      <c r="AB712" t="e" cm="1" vm="2">
        <f t="array" ref="AB712">_FV(Table1[[#This Row],[State]],"Country/region",TRUE)</f>
        <v>#VALUE!</v>
      </c>
    </row>
    <row r="713" spans="1:28" x14ac:dyDescent="0.35">
      <c r="A713" t="s">
        <v>1378</v>
      </c>
      <c r="C713" t="s">
        <v>691</v>
      </c>
      <c r="D713" t="s">
        <v>57</v>
      </c>
      <c r="E713">
        <f>YEAR(Table1[[#This Row],[Order Date]])</f>
        <v>2012</v>
      </c>
      <c r="F713">
        <v>1</v>
      </c>
      <c r="G713">
        <f>MONTH(Table1[[#This Row],[Order Date]])</f>
        <v>4</v>
      </c>
      <c r="H713" s="1">
        <v>41025</v>
      </c>
      <c r="I713">
        <v>11712</v>
      </c>
      <c r="J713" t="s">
        <v>47</v>
      </c>
      <c r="K713">
        <v>9</v>
      </c>
      <c r="L713">
        <v>4.28</v>
      </c>
      <c r="M713" s="2">
        <v>0.06</v>
      </c>
      <c r="N713">
        <v>38.96</v>
      </c>
      <c r="O713">
        <v>0.94</v>
      </c>
      <c r="P713">
        <v>0.37</v>
      </c>
      <c r="Q713" s="2">
        <v>0.56000000000000005</v>
      </c>
      <c r="R713" t="s">
        <v>29</v>
      </c>
      <c r="S713" t="s">
        <v>59</v>
      </c>
      <c r="T713" t="s">
        <v>329</v>
      </c>
      <c r="U713" t="s">
        <v>88</v>
      </c>
      <c r="V713" t="s">
        <v>52</v>
      </c>
      <c r="W713">
        <v>1617</v>
      </c>
      <c r="X713" s="1">
        <v>41027</v>
      </c>
      <c r="Y713" t="s">
        <v>34</v>
      </c>
      <c r="Z713" t="e" vm="46">
        <v>#VALUE!</v>
      </c>
      <c r="AA713">
        <v>82901</v>
      </c>
      <c r="AB713" t="e" cm="1" vm="2">
        <f t="array" ref="AB713">_FV(Table1[[#This Row],[State]],"Country/region",TRUE)</f>
        <v>#VALUE!</v>
      </c>
    </row>
    <row r="714" spans="1:28" x14ac:dyDescent="0.35">
      <c r="A714" t="s">
        <v>1379</v>
      </c>
      <c r="C714" t="s">
        <v>1380</v>
      </c>
      <c r="D714" t="s">
        <v>27</v>
      </c>
      <c r="E714">
        <f>YEAR(Table1[[#This Row],[Order Date]])</f>
        <v>2012</v>
      </c>
      <c r="F714">
        <v>1</v>
      </c>
      <c r="G714">
        <f>MONTH(Table1[[#This Row],[Order Date]])</f>
        <v>4</v>
      </c>
      <c r="H714" s="1">
        <v>41025</v>
      </c>
      <c r="I714">
        <v>13606</v>
      </c>
      <c r="J714" t="s">
        <v>39</v>
      </c>
      <c r="K714">
        <v>34</v>
      </c>
      <c r="L714">
        <v>3.38</v>
      </c>
      <c r="M714" s="2">
        <v>7.0000000000000007E-2</v>
      </c>
      <c r="N714">
        <v>109.86</v>
      </c>
      <c r="O714">
        <v>0.85</v>
      </c>
      <c r="P714">
        <v>19.04</v>
      </c>
      <c r="Q714" s="2">
        <v>0.48</v>
      </c>
      <c r="R714" t="s">
        <v>29</v>
      </c>
      <c r="S714" t="s">
        <v>59</v>
      </c>
      <c r="T714" t="s">
        <v>1381</v>
      </c>
      <c r="U714" t="s">
        <v>88</v>
      </c>
      <c r="V714" t="s">
        <v>68</v>
      </c>
      <c r="W714">
        <v>1898</v>
      </c>
      <c r="X714" s="1">
        <v>41027</v>
      </c>
      <c r="Y714" t="s">
        <v>34</v>
      </c>
      <c r="Z714" t="e" vm="26">
        <v>#VALUE!</v>
      </c>
      <c r="AA714">
        <v>49505</v>
      </c>
      <c r="AB714" t="e" cm="1" vm="2">
        <f t="array" ref="AB714">_FV(Table1[[#This Row],[State]],"Country/region",TRUE)</f>
        <v>#VALUE!</v>
      </c>
    </row>
    <row r="715" spans="1:28" x14ac:dyDescent="0.35">
      <c r="A715" t="s">
        <v>1382</v>
      </c>
      <c r="C715" t="s">
        <v>810</v>
      </c>
      <c r="D715" t="s">
        <v>57</v>
      </c>
      <c r="E715">
        <f>YEAR(Table1[[#This Row],[Order Date]])</f>
        <v>2012</v>
      </c>
      <c r="F715">
        <v>1</v>
      </c>
      <c r="G715">
        <f>MONTH(Table1[[#This Row],[Order Date]])</f>
        <v>4</v>
      </c>
      <c r="H715" s="1">
        <v>41025</v>
      </c>
      <c r="I715">
        <v>34567</v>
      </c>
      <c r="J715" t="s">
        <v>47</v>
      </c>
      <c r="K715">
        <v>18</v>
      </c>
      <c r="L715">
        <v>180.98</v>
      </c>
      <c r="M715" s="2">
        <v>0.03</v>
      </c>
      <c r="N715">
        <v>3344.11</v>
      </c>
      <c r="O715">
        <v>26.2</v>
      </c>
      <c r="P715">
        <v>588.54</v>
      </c>
      <c r="Q715" s="2">
        <v>0.59</v>
      </c>
      <c r="R715" t="s">
        <v>48</v>
      </c>
      <c r="S715" t="s">
        <v>49</v>
      </c>
      <c r="T715" t="s">
        <v>1383</v>
      </c>
      <c r="U715" t="s">
        <v>51</v>
      </c>
      <c r="V715" t="s">
        <v>68</v>
      </c>
      <c r="W715">
        <v>4858</v>
      </c>
      <c r="X715" s="1">
        <v>41029</v>
      </c>
      <c r="Y715" t="s">
        <v>53</v>
      </c>
      <c r="Z715" t="e" vm="28">
        <v>#VALUE!</v>
      </c>
      <c r="AA715">
        <v>63119</v>
      </c>
      <c r="AB715" t="e" cm="1" vm="2">
        <f t="array" ref="AB715">_FV(Table1[[#This Row],[State]],"Country/region",TRUE)</f>
        <v>#VALUE!</v>
      </c>
    </row>
    <row r="716" spans="1:28" x14ac:dyDescent="0.35">
      <c r="A716" t="s">
        <v>1384</v>
      </c>
      <c r="C716" t="s">
        <v>1385</v>
      </c>
      <c r="D716" t="s">
        <v>46</v>
      </c>
      <c r="E716">
        <f>YEAR(Table1[[#This Row],[Order Date]])</f>
        <v>2012</v>
      </c>
      <c r="F716">
        <v>1</v>
      </c>
      <c r="G716">
        <f>MONTH(Table1[[#This Row],[Order Date]])</f>
        <v>4</v>
      </c>
      <c r="H716" s="1">
        <v>41026</v>
      </c>
      <c r="I716">
        <v>14342</v>
      </c>
      <c r="J716" t="s">
        <v>47</v>
      </c>
      <c r="K716">
        <v>38</v>
      </c>
      <c r="L716">
        <v>300.97000000000003</v>
      </c>
      <c r="M716" s="2">
        <v>0.09</v>
      </c>
      <c r="N716">
        <v>10823.84</v>
      </c>
      <c r="O716">
        <v>7.18</v>
      </c>
      <c r="P716">
        <v>3857.43</v>
      </c>
      <c r="Q716" s="2">
        <v>0.48</v>
      </c>
      <c r="R716" t="s">
        <v>96</v>
      </c>
      <c r="S716" t="s">
        <v>30</v>
      </c>
      <c r="T716" t="s">
        <v>1322</v>
      </c>
      <c r="U716" t="s">
        <v>102</v>
      </c>
      <c r="V716" t="s">
        <v>76</v>
      </c>
      <c r="W716">
        <v>2010</v>
      </c>
      <c r="X716" s="1">
        <v>41026</v>
      </c>
      <c r="Y716" t="s">
        <v>34</v>
      </c>
      <c r="Z716" t="e" vm="35">
        <v>#VALUE!</v>
      </c>
      <c r="AA716">
        <v>72143</v>
      </c>
      <c r="AB716" t="e" cm="1" vm="2">
        <f t="array" ref="AB716">_FV(Table1[[#This Row],[State]],"Country/region",TRUE)</f>
        <v>#VALUE!</v>
      </c>
    </row>
    <row r="717" spans="1:28" x14ac:dyDescent="0.35">
      <c r="A717" t="s">
        <v>1386</v>
      </c>
      <c r="C717" t="s">
        <v>1387</v>
      </c>
      <c r="D717" t="s">
        <v>46</v>
      </c>
      <c r="E717">
        <f>YEAR(Table1[[#This Row],[Order Date]])</f>
        <v>2012</v>
      </c>
      <c r="F717">
        <v>1</v>
      </c>
      <c r="G717">
        <f>MONTH(Table1[[#This Row],[Order Date]])</f>
        <v>4</v>
      </c>
      <c r="H717" s="1">
        <v>41026</v>
      </c>
      <c r="I717">
        <v>29380</v>
      </c>
      <c r="J717" t="s">
        <v>39</v>
      </c>
      <c r="K717">
        <v>13</v>
      </c>
      <c r="L717">
        <v>12.28</v>
      </c>
      <c r="M717" s="2">
        <v>0.09</v>
      </c>
      <c r="N717">
        <v>150.13</v>
      </c>
      <c r="O717">
        <v>4.8600000000000003</v>
      </c>
      <c r="P717">
        <v>1.73</v>
      </c>
      <c r="Q717" s="2">
        <v>0.38</v>
      </c>
      <c r="R717" t="s">
        <v>29</v>
      </c>
      <c r="S717" t="s">
        <v>30</v>
      </c>
      <c r="T717" t="s">
        <v>1093</v>
      </c>
      <c r="U717" t="s">
        <v>61</v>
      </c>
      <c r="V717" t="s">
        <v>68</v>
      </c>
      <c r="W717">
        <v>4136</v>
      </c>
      <c r="X717" s="1">
        <v>41027</v>
      </c>
      <c r="Y717" t="s">
        <v>34</v>
      </c>
      <c r="Z717" t="e" vm="13">
        <v>#VALUE!</v>
      </c>
      <c r="AA717">
        <v>74006</v>
      </c>
      <c r="AB717" t="e" cm="1" vm="2">
        <f t="array" ref="AB717">_FV(Table1[[#This Row],[State]],"Country/region",TRUE)</f>
        <v>#VALUE!</v>
      </c>
    </row>
    <row r="718" spans="1:28" x14ac:dyDescent="0.35">
      <c r="A718" t="s">
        <v>1388</v>
      </c>
      <c r="C718" t="s">
        <v>1389</v>
      </c>
      <c r="D718" t="s">
        <v>38</v>
      </c>
      <c r="E718">
        <f>YEAR(Table1[[#This Row],[Order Date]])</f>
        <v>2012</v>
      </c>
      <c r="F718">
        <v>1</v>
      </c>
      <c r="G718">
        <f>MONTH(Table1[[#This Row],[Order Date]])</f>
        <v>4</v>
      </c>
      <c r="H718" s="1">
        <v>41026</v>
      </c>
      <c r="I718">
        <v>43330</v>
      </c>
      <c r="J718" t="s">
        <v>39</v>
      </c>
      <c r="K718">
        <v>40</v>
      </c>
      <c r="L718">
        <v>65.989999999999995</v>
      </c>
      <c r="M718" s="2">
        <v>0.03</v>
      </c>
      <c r="N718">
        <v>2205.7584999999999</v>
      </c>
      <c r="O718">
        <v>8.99</v>
      </c>
      <c r="P718">
        <v>337.041</v>
      </c>
      <c r="Q718" s="2">
        <v>0.57999999999999996</v>
      </c>
      <c r="R718" t="s">
        <v>96</v>
      </c>
      <c r="S718" t="s">
        <v>30</v>
      </c>
      <c r="T718">
        <v>8260</v>
      </c>
      <c r="U718" t="s">
        <v>105</v>
      </c>
      <c r="V718" t="s">
        <v>68</v>
      </c>
      <c r="W718">
        <v>6119</v>
      </c>
      <c r="X718" s="1">
        <v>41027</v>
      </c>
      <c r="Y718" t="s">
        <v>34</v>
      </c>
      <c r="Z718" t="e" vm="16">
        <v>#VALUE!</v>
      </c>
      <c r="AA718">
        <v>62234</v>
      </c>
      <c r="AB718" t="e" cm="1" vm="2">
        <f t="array" ref="AB718">_FV(Table1[[#This Row],[State]],"Country/region",TRUE)</f>
        <v>#VALUE!</v>
      </c>
    </row>
    <row r="719" spans="1:28" x14ac:dyDescent="0.35">
      <c r="A719" t="s">
        <v>1390</v>
      </c>
      <c r="C719" t="s">
        <v>1391</v>
      </c>
      <c r="D719" t="s">
        <v>38</v>
      </c>
      <c r="E719">
        <f>YEAR(Table1[[#This Row],[Order Date]])</f>
        <v>2012</v>
      </c>
      <c r="F719">
        <v>1</v>
      </c>
      <c r="G719">
        <f>MONTH(Table1[[#This Row],[Order Date]])</f>
        <v>4</v>
      </c>
      <c r="H719" s="1">
        <v>41026</v>
      </c>
      <c r="I719">
        <v>12642</v>
      </c>
      <c r="J719" t="s">
        <v>58</v>
      </c>
      <c r="K719">
        <v>10</v>
      </c>
      <c r="L719">
        <v>58.1</v>
      </c>
      <c r="M719" s="2">
        <v>0.09</v>
      </c>
      <c r="N719">
        <v>564.85</v>
      </c>
      <c r="O719">
        <v>1.49</v>
      </c>
      <c r="P719">
        <v>181.02449999999999</v>
      </c>
      <c r="Q719" s="2">
        <v>0.38</v>
      </c>
      <c r="R719" t="s">
        <v>29</v>
      </c>
      <c r="S719" t="s">
        <v>30</v>
      </c>
      <c r="T719" t="s">
        <v>405</v>
      </c>
      <c r="U719" t="s">
        <v>67</v>
      </c>
      <c r="V719" t="s">
        <v>76</v>
      </c>
      <c r="W719">
        <v>1766</v>
      </c>
      <c r="X719" s="1">
        <v>41028</v>
      </c>
      <c r="Y719" t="s">
        <v>42</v>
      </c>
      <c r="Z719" t="e" vm="47">
        <v>#VALUE!</v>
      </c>
      <c r="AA719">
        <v>28144</v>
      </c>
      <c r="AB719" t="e" cm="1" vm="2">
        <f t="array" ref="AB719">_FV(Table1[[#This Row],[State]],"Country/region",TRUE)</f>
        <v>#VALUE!</v>
      </c>
    </row>
    <row r="720" spans="1:28" x14ac:dyDescent="0.35">
      <c r="A720" t="s">
        <v>1390</v>
      </c>
      <c r="C720" t="s">
        <v>1391</v>
      </c>
      <c r="D720" t="s">
        <v>38</v>
      </c>
      <c r="E720">
        <f>YEAR(Table1[[#This Row],[Order Date]])</f>
        <v>2012</v>
      </c>
      <c r="F720">
        <v>1</v>
      </c>
      <c r="G720">
        <f>MONTH(Table1[[#This Row],[Order Date]])</f>
        <v>4</v>
      </c>
      <c r="H720" s="1">
        <v>41026</v>
      </c>
      <c r="I720">
        <v>12642</v>
      </c>
      <c r="J720" t="s">
        <v>58</v>
      </c>
      <c r="K720">
        <v>14</v>
      </c>
      <c r="L720">
        <v>39.979999999999997</v>
      </c>
      <c r="M720" s="2">
        <v>0.01</v>
      </c>
      <c r="N720">
        <v>572.33000000000004</v>
      </c>
      <c r="O720">
        <v>7.12</v>
      </c>
      <c r="P720">
        <v>-62.28</v>
      </c>
      <c r="Q720" s="2">
        <v>0.67</v>
      </c>
      <c r="R720" t="s">
        <v>96</v>
      </c>
      <c r="S720" t="s">
        <v>30</v>
      </c>
      <c r="T720" t="s">
        <v>518</v>
      </c>
      <c r="U720" t="s">
        <v>102</v>
      </c>
      <c r="V720" t="s">
        <v>76</v>
      </c>
      <c r="W720">
        <v>1767</v>
      </c>
      <c r="X720" s="1">
        <v>41028</v>
      </c>
      <c r="Y720" t="s">
        <v>34</v>
      </c>
      <c r="Z720" t="e" vm="47">
        <v>#VALUE!</v>
      </c>
      <c r="AA720">
        <v>28144</v>
      </c>
      <c r="AB720" t="e" cm="1" vm="2">
        <f t="array" ref="AB720">_FV(Table1[[#This Row],[State]],"Country/region",TRUE)</f>
        <v>#VALUE!</v>
      </c>
    </row>
    <row r="721" spans="1:28" x14ac:dyDescent="0.35">
      <c r="A721" t="s">
        <v>1392</v>
      </c>
      <c r="C721" t="s">
        <v>473</v>
      </c>
      <c r="D721" t="s">
        <v>46</v>
      </c>
      <c r="E721">
        <f>YEAR(Table1[[#This Row],[Order Date]])</f>
        <v>2012</v>
      </c>
      <c r="F721">
        <v>1</v>
      </c>
      <c r="G721">
        <f>MONTH(Table1[[#This Row],[Order Date]])</f>
        <v>4</v>
      </c>
      <c r="H721" s="1">
        <v>41027</v>
      </c>
      <c r="I721">
        <v>38501</v>
      </c>
      <c r="J721" t="s">
        <v>58</v>
      </c>
      <c r="K721">
        <v>11</v>
      </c>
      <c r="L721">
        <v>6.48</v>
      </c>
      <c r="M721" s="2">
        <v>0.05</v>
      </c>
      <c r="N721">
        <v>78.680000000000007</v>
      </c>
      <c r="O721">
        <v>6.22</v>
      </c>
      <c r="P721">
        <v>-29.07</v>
      </c>
      <c r="Q721" s="2">
        <v>0.37</v>
      </c>
      <c r="R721" t="s">
        <v>29</v>
      </c>
      <c r="S721" t="s">
        <v>30</v>
      </c>
      <c r="T721" t="s">
        <v>1393</v>
      </c>
      <c r="U721" t="s">
        <v>61</v>
      </c>
      <c r="V721" t="s">
        <v>33</v>
      </c>
      <c r="W721">
        <v>5415</v>
      </c>
      <c r="X721" s="1">
        <v>41028</v>
      </c>
      <c r="Y721" t="s">
        <v>34</v>
      </c>
      <c r="Z721" t="e" vm="22">
        <v>#VALUE!</v>
      </c>
      <c r="AA721">
        <v>44117</v>
      </c>
      <c r="AB721" t="e" cm="1" vm="2">
        <f t="array" ref="AB721">_FV(Table1[[#This Row],[State]],"Country/region",TRUE)</f>
        <v>#VALUE!</v>
      </c>
    </row>
    <row r="722" spans="1:28" x14ac:dyDescent="0.35">
      <c r="A722" t="s">
        <v>1394</v>
      </c>
      <c r="C722" t="s">
        <v>1395</v>
      </c>
      <c r="D722" t="s">
        <v>38</v>
      </c>
      <c r="E722">
        <f>YEAR(Table1[[#This Row],[Order Date]])</f>
        <v>2012</v>
      </c>
      <c r="F722">
        <v>1</v>
      </c>
      <c r="G722">
        <f>MONTH(Table1[[#This Row],[Order Date]])</f>
        <v>4</v>
      </c>
      <c r="H722" s="1">
        <v>41027</v>
      </c>
      <c r="I722">
        <v>23524</v>
      </c>
      <c r="J722" t="s">
        <v>28</v>
      </c>
      <c r="K722">
        <v>28</v>
      </c>
      <c r="L722">
        <v>4.13</v>
      </c>
      <c r="M722" s="2">
        <v>0.04</v>
      </c>
      <c r="N722">
        <v>129.33000000000001</v>
      </c>
      <c r="O722">
        <v>0.99</v>
      </c>
      <c r="P722">
        <v>48.25</v>
      </c>
      <c r="Q722" s="2">
        <v>0.39</v>
      </c>
      <c r="R722" t="s">
        <v>29</v>
      </c>
      <c r="S722" t="s">
        <v>30</v>
      </c>
      <c r="T722" t="s">
        <v>209</v>
      </c>
      <c r="U722" t="s">
        <v>210</v>
      </c>
      <c r="V722" t="s">
        <v>68</v>
      </c>
      <c r="W722">
        <v>3290</v>
      </c>
      <c r="X722" s="1">
        <v>41029</v>
      </c>
      <c r="Y722" t="s">
        <v>42</v>
      </c>
      <c r="Z722" t="e" vm="41">
        <v>#VALUE!</v>
      </c>
      <c r="AA722">
        <v>58201</v>
      </c>
      <c r="AB722" t="e" cm="1" vm="2">
        <f t="array" ref="AB722">_FV(Table1[[#This Row],[State]],"Country/region",TRUE)</f>
        <v>#VALUE!</v>
      </c>
    </row>
    <row r="723" spans="1:28" x14ac:dyDescent="0.35">
      <c r="A723" t="s">
        <v>478</v>
      </c>
      <c r="C723" t="s">
        <v>621</v>
      </c>
      <c r="D723" t="s">
        <v>27</v>
      </c>
      <c r="E723">
        <f>YEAR(Table1[[#This Row],[Order Date]])</f>
        <v>2012</v>
      </c>
      <c r="F723">
        <v>1</v>
      </c>
      <c r="G723">
        <f>MONTH(Table1[[#This Row],[Order Date]])</f>
        <v>4</v>
      </c>
      <c r="H723" s="1">
        <v>41027</v>
      </c>
      <c r="I723">
        <v>28839</v>
      </c>
      <c r="J723" t="s">
        <v>47</v>
      </c>
      <c r="K723">
        <v>30</v>
      </c>
      <c r="L723">
        <v>3.34</v>
      </c>
      <c r="M723" s="2">
        <v>0.06</v>
      </c>
      <c r="N723">
        <v>102.95</v>
      </c>
      <c r="O723">
        <v>7.49</v>
      </c>
      <c r="P723">
        <v>-175.86</v>
      </c>
      <c r="Q723" s="2">
        <v>0.54</v>
      </c>
      <c r="R723" t="s">
        <v>29</v>
      </c>
      <c r="S723" t="s">
        <v>59</v>
      </c>
      <c r="T723" t="s">
        <v>1396</v>
      </c>
      <c r="U723" t="s">
        <v>88</v>
      </c>
      <c r="V723" t="s">
        <v>68</v>
      </c>
      <c r="W723">
        <v>4044</v>
      </c>
      <c r="X723" s="1">
        <v>41029</v>
      </c>
      <c r="Y723" t="s">
        <v>42</v>
      </c>
      <c r="Z723" t="e" vm="12">
        <v>#VALUE!</v>
      </c>
      <c r="AA723">
        <v>50208</v>
      </c>
      <c r="AB723" t="e" cm="1" vm="2">
        <f t="array" ref="AB723">_FV(Table1[[#This Row],[State]],"Country/region",TRUE)</f>
        <v>#VALUE!</v>
      </c>
    </row>
    <row r="724" spans="1:28" x14ac:dyDescent="0.35">
      <c r="A724" t="s">
        <v>1394</v>
      </c>
      <c r="C724" t="s">
        <v>1395</v>
      </c>
      <c r="D724" t="s">
        <v>38</v>
      </c>
      <c r="E724">
        <f>YEAR(Table1[[#This Row],[Order Date]])</f>
        <v>2012</v>
      </c>
      <c r="F724">
        <v>1</v>
      </c>
      <c r="G724">
        <f>MONTH(Table1[[#This Row],[Order Date]])</f>
        <v>4</v>
      </c>
      <c r="H724" s="1">
        <v>41027</v>
      </c>
      <c r="I724">
        <v>23524</v>
      </c>
      <c r="J724" t="s">
        <v>28</v>
      </c>
      <c r="K724">
        <v>46</v>
      </c>
      <c r="L724">
        <v>55.48</v>
      </c>
      <c r="M724" s="2">
        <v>0.06</v>
      </c>
      <c r="N724">
        <v>2461.23</v>
      </c>
      <c r="O724">
        <v>14.3</v>
      </c>
      <c r="P724">
        <v>748.2</v>
      </c>
      <c r="Q724" s="2">
        <v>0.37</v>
      </c>
      <c r="R724" t="s">
        <v>29</v>
      </c>
      <c r="S724" t="s">
        <v>30</v>
      </c>
      <c r="T724" t="s">
        <v>533</v>
      </c>
      <c r="U724" t="s">
        <v>61</v>
      </c>
      <c r="V724" t="s">
        <v>68</v>
      </c>
      <c r="W724">
        <v>3291</v>
      </c>
      <c r="X724" s="1">
        <v>41029</v>
      </c>
      <c r="Y724" t="s">
        <v>34</v>
      </c>
      <c r="Z724" t="e" vm="41">
        <v>#VALUE!</v>
      </c>
      <c r="AA724">
        <v>58201</v>
      </c>
      <c r="AB724" t="e" cm="1" vm="2">
        <f t="array" ref="AB724">_FV(Table1[[#This Row],[State]],"Country/region",TRUE)</f>
        <v>#VALUE!</v>
      </c>
    </row>
    <row r="725" spans="1:28" x14ac:dyDescent="0.35">
      <c r="A725" t="s">
        <v>1397</v>
      </c>
      <c r="C725" t="s">
        <v>1398</v>
      </c>
      <c r="D725" t="s">
        <v>27</v>
      </c>
      <c r="E725">
        <f>YEAR(Table1[[#This Row],[Order Date]])</f>
        <v>2012</v>
      </c>
      <c r="F725">
        <v>1</v>
      </c>
      <c r="G725">
        <f>MONTH(Table1[[#This Row],[Order Date]])</f>
        <v>4</v>
      </c>
      <c r="H725" s="1">
        <v>41027</v>
      </c>
      <c r="I725">
        <v>54595</v>
      </c>
      <c r="J725" t="s">
        <v>131</v>
      </c>
      <c r="K725">
        <v>30</v>
      </c>
      <c r="L725">
        <v>8.34</v>
      </c>
      <c r="M725" s="2">
        <v>0.02</v>
      </c>
      <c r="N725">
        <v>250.29</v>
      </c>
      <c r="O725">
        <v>2.64</v>
      </c>
      <c r="P725">
        <v>6.79</v>
      </c>
      <c r="Q725" s="2">
        <v>0.59</v>
      </c>
      <c r="R725" t="s">
        <v>29</v>
      </c>
      <c r="S725" t="s">
        <v>139</v>
      </c>
      <c r="T725" t="s">
        <v>567</v>
      </c>
      <c r="U725" t="s">
        <v>481</v>
      </c>
      <c r="V725" t="s">
        <v>33</v>
      </c>
      <c r="W725">
        <v>7631</v>
      </c>
      <c r="X725" s="1">
        <v>41029</v>
      </c>
      <c r="Y725" t="s">
        <v>34</v>
      </c>
      <c r="Z725" t="e" vm="37">
        <v>#VALUE!</v>
      </c>
      <c r="AA725">
        <v>2861</v>
      </c>
      <c r="AB725" t="e" cm="1" vm="2">
        <f t="array" ref="AB725">_FV(Table1[[#This Row],[State]],"Country/region",TRUE)</f>
        <v>#VALUE!</v>
      </c>
    </row>
    <row r="726" spans="1:28" x14ac:dyDescent="0.35">
      <c r="A726" t="s">
        <v>421</v>
      </c>
      <c r="C726" t="s">
        <v>1398</v>
      </c>
      <c r="D726" t="s">
        <v>27</v>
      </c>
      <c r="E726">
        <f>YEAR(Table1[[#This Row],[Order Date]])</f>
        <v>2012</v>
      </c>
      <c r="F726">
        <v>1</v>
      </c>
      <c r="G726">
        <f>MONTH(Table1[[#This Row],[Order Date]])</f>
        <v>4</v>
      </c>
      <c r="H726" s="1">
        <v>41027</v>
      </c>
      <c r="I726">
        <v>54595</v>
      </c>
      <c r="J726" t="s">
        <v>131</v>
      </c>
      <c r="K726">
        <v>41</v>
      </c>
      <c r="L726">
        <v>130.97999999999999</v>
      </c>
      <c r="M726" s="2">
        <v>0.09</v>
      </c>
      <c r="N726">
        <v>5258.94</v>
      </c>
      <c r="O726">
        <v>30</v>
      </c>
      <c r="P726">
        <v>-421.76</v>
      </c>
      <c r="Q726" s="2">
        <v>0.78</v>
      </c>
      <c r="R726" t="s">
        <v>48</v>
      </c>
      <c r="S726" t="s">
        <v>49</v>
      </c>
      <c r="T726" t="s">
        <v>1318</v>
      </c>
      <c r="U726" t="s">
        <v>51</v>
      </c>
      <c r="V726" t="s">
        <v>33</v>
      </c>
      <c r="W726">
        <v>7632</v>
      </c>
      <c r="X726" s="1">
        <v>41030</v>
      </c>
      <c r="Y726" t="s">
        <v>53</v>
      </c>
      <c r="Z726" t="e" vm="27">
        <v>#VALUE!</v>
      </c>
      <c r="AA726">
        <v>5403</v>
      </c>
      <c r="AB726" t="e" cm="1" vm="2">
        <f t="array" ref="AB726">_FV(Table1[[#This Row],[State]],"Country/region",TRUE)</f>
        <v>#VALUE!</v>
      </c>
    </row>
    <row r="727" spans="1:28" x14ac:dyDescent="0.35">
      <c r="A727" t="s">
        <v>1399</v>
      </c>
      <c r="C727" t="s">
        <v>1400</v>
      </c>
      <c r="D727" t="s">
        <v>46</v>
      </c>
      <c r="E727">
        <f>YEAR(Table1[[#This Row],[Order Date]])</f>
        <v>2012</v>
      </c>
      <c r="F727">
        <v>1</v>
      </c>
      <c r="G727">
        <f>MONTH(Table1[[#This Row],[Order Date]])</f>
        <v>4</v>
      </c>
      <c r="H727" s="1">
        <v>41028</v>
      </c>
      <c r="I727">
        <v>44320</v>
      </c>
      <c r="J727" t="s">
        <v>131</v>
      </c>
      <c r="K727">
        <v>49</v>
      </c>
      <c r="L727">
        <v>154.13</v>
      </c>
      <c r="M727" s="2">
        <v>0.1</v>
      </c>
      <c r="N727">
        <v>7002.08</v>
      </c>
      <c r="O727">
        <v>69</v>
      </c>
      <c r="P727">
        <v>-1640.511</v>
      </c>
      <c r="Q727" s="2">
        <v>0.68</v>
      </c>
      <c r="R727" t="s">
        <v>48</v>
      </c>
      <c r="S727" t="s">
        <v>40</v>
      </c>
      <c r="T727" t="s">
        <v>584</v>
      </c>
      <c r="U727" t="s">
        <v>75</v>
      </c>
      <c r="V727" t="s">
        <v>68</v>
      </c>
      <c r="W727">
        <v>6261</v>
      </c>
      <c r="X727" s="1">
        <v>41029</v>
      </c>
      <c r="Y727" t="s">
        <v>34</v>
      </c>
      <c r="Z727" t="e" vm="12">
        <v>#VALUE!</v>
      </c>
      <c r="AA727">
        <v>50401</v>
      </c>
      <c r="AB727" t="e" cm="1" vm="2">
        <f t="array" ref="AB727">_FV(Table1[[#This Row],[State]],"Country/region",TRUE)</f>
        <v>#VALUE!</v>
      </c>
    </row>
    <row r="728" spans="1:28" x14ac:dyDescent="0.35">
      <c r="A728" t="s">
        <v>1401</v>
      </c>
      <c r="C728" t="s">
        <v>152</v>
      </c>
      <c r="D728" t="s">
        <v>27</v>
      </c>
      <c r="E728">
        <f>YEAR(Table1[[#This Row],[Order Date]])</f>
        <v>2012</v>
      </c>
      <c r="F728">
        <v>1</v>
      </c>
      <c r="G728">
        <f>MONTH(Table1[[#This Row],[Order Date]])</f>
        <v>4</v>
      </c>
      <c r="H728" s="1">
        <v>41028</v>
      </c>
      <c r="I728">
        <v>17669</v>
      </c>
      <c r="J728" t="s">
        <v>28</v>
      </c>
      <c r="K728">
        <v>32</v>
      </c>
      <c r="L728">
        <v>34.76</v>
      </c>
      <c r="M728" s="2">
        <v>0.04</v>
      </c>
      <c r="N728">
        <v>1116.03</v>
      </c>
      <c r="O728">
        <v>5.49</v>
      </c>
      <c r="P728">
        <v>203.44</v>
      </c>
      <c r="Q728" s="2">
        <v>0.6</v>
      </c>
      <c r="R728" t="s">
        <v>29</v>
      </c>
      <c r="S728" t="s">
        <v>30</v>
      </c>
      <c r="T728" t="s">
        <v>1402</v>
      </c>
      <c r="U728" t="s">
        <v>32</v>
      </c>
      <c r="V728" t="s">
        <v>52</v>
      </c>
      <c r="W728">
        <v>2434</v>
      </c>
      <c r="X728" s="1">
        <v>41029</v>
      </c>
      <c r="Y728" t="s">
        <v>34</v>
      </c>
      <c r="Z728" t="e" vm="4">
        <v>#VALUE!</v>
      </c>
      <c r="AA728">
        <v>90604</v>
      </c>
      <c r="AB728" t="e" cm="1" vm="2">
        <f t="array" ref="AB728">_FV(Table1[[#This Row],[State]],"Country/region",TRUE)</f>
        <v>#VALUE!</v>
      </c>
    </row>
    <row r="729" spans="1:28" x14ac:dyDescent="0.35">
      <c r="A729" t="s">
        <v>1403</v>
      </c>
      <c r="C729" t="s">
        <v>1404</v>
      </c>
      <c r="D729" t="s">
        <v>57</v>
      </c>
      <c r="E729">
        <f>YEAR(Table1[[#This Row],[Order Date]])</f>
        <v>2012</v>
      </c>
      <c r="F729">
        <v>1</v>
      </c>
      <c r="G729">
        <f>MONTH(Table1[[#This Row],[Order Date]])</f>
        <v>4</v>
      </c>
      <c r="H729" s="1">
        <v>41028</v>
      </c>
      <c r="I729">
        <v>4514</v>
      </c>
      <c r="J729" t="s">
        <v>131</v>
      </c>
      <c r="K729">
        <v>28</v>
      </c>
      <c r="L729">
        <v>125.99</v>
      </c>
      <c r="M729" s="2">
        <v>0.08</v>
      </c>
      <c r="N729">
        <v>2841.4395</v>
      </c>
      <c r="O729">
        <v>7.69</v>
      </c>
      <c r="P729">
        <v>374.625</v>
      </c>
      <c r="Q729" s="2">
        <v>0.59</v>
      </c>
      <c r="R729" t="s">
        <v>96</v>
      </c>
      <c r="S729" t="s">
        <v>30</v>
      </c>
      <c r="T729" t="s">
        <v>1258</v>
      </c>
      <c r="U729" t="s">
        <v>105</v>
      </c>
      <c r="V729" t="s">
        <v>52</v>
      </c>
      <c r="W729">
        <v>640</v>
      </c>
      <c r="X729" s="1">
        <v>41029</v>
      </c>
      <c r="Y729" t="s">
        <v>34</v>
      </c>
      <c r="Z729" t="e" vm="23">
        <v>#VALUE!</v>
      </c>
      <c r="AA729">
        <v>99163</v>
      </c>
      <c r="AB729" t="e" cm="1" vm="2">
        <f t="array" ref="AB729">_FV(Table1[[#This Row],[State]],"Country/region",TRUE)</f>
        <v>#VALUE!</v>
      </c>
    </row>
    <row r="730" spans="1:28" x14ac:dyDescent="0.35">
      <c r="A730" t="s">
        <v>1405</v>
      </c>
      <c r="C730" t="s">
        <v>1406</v>
      </c>
      <c r="D730" t="s">
        <v>46</v>
      </c>
      <c r="E730">
        <f>YEAR(Table1[[#This Row],[Order Date]])</f>
        <v>2012</v>
      </c>
      <c r="F730">
        <v>1</v>
      </c>
      <c r="G730">
        <f>MONTH(Table1[[#This Row],[Order Date]])</f>
        <v>4</v>
      </c>
      <c r="H730" s="1">
        <v>41028</v>
      </c>
      <c r="I730">
        <v>55940</v>
      </c>
      <c r="J730" t="s">
        <v>39</v>
      </c>
      <c r="K730">
        <v>29</v>
      </c>
      <c r="L730">
        <v>100.98</v>
      </c>
      <c r="M730" s="2">
        <v>0.03</v>
      </c>
      <c r="N730">
        <v>2925.78</v>
      </c>
      <c r="O730">
        <v>7.18</v>
      </c>
      <c r="P730">
        <v>1041.29</v>
      </c>
      <c r="Q730" s="2">
        <v>0.4</v>
      </c>
      <c r="R730" t="s">
        <v>96</v>
      </c>
      <c r="S730" t="s">
        <v>30</v>
      </c>
      <c r="T730" t="s">
        <v>1356</v>
      </c>
      <c r="U730" t="s">
        <v>102</v>
      </c>
      <c r="V730" t="s">
        <v>33</v>
      </c>
      <c r="W730">
        <v>7827</v>
      </c>
      <c r="X730" s="1">
        <v>41029</v>
      </c>
      <c r="Y730" t="s">
        <v>34</v>
      </c>
      <c r="Z730" t="e" vm="17">
        <v>#VALUE!</v>
      </c>
      <c r="AA730">
        <v>6607</v>
      </c>
      <c r="AB730" t="e" cm="1" vm="2">
        <f t="array" ref="AB730">_FV(Table1[[#This Row],[State]],"Country/region",TRUE)</f>
        <v>#VALUE!</v>
      </c>
    </row>
    <row r="731" spans="1:28" x14ac:dyDescent="0.35">
      <c r="A731" t="s">
        <v>1407</v>
      </c>
      <c r="C731" t="s">
        <v>726</v>
      </c>
      <c r="D731" t="s">
        <v>57</v>
      </c>
      <c r="E731">
        <f>YEAR(Table1[[#This Row],[Order Date]])</f>
        <v>2012</v>
      </c>
      <c r="F731">
        <v>1</v>
      </c>
      <c r="G731">
        <f>MONTH(Table1[[#This Row],[Order Date]])</f>
        <v>4</v>
      </c>
      <c r="H731" s="1">
        <v>41029</v>
      </c>
      <c r="I731">
        <v>45380</v>
      </c>
      <c r="J731" t="s">
        <v>58</v>
      </c>
      <c r="K731">
        <v>34</v>
      </c>
      <c r="L731">
        <v>65.989999999999995</v>
      </c>
      <c r="M731" s="2">
        <v>0.06</v>
      </c>
      <c r="N731">
        <v>1912.9845</v>
      </c>
      <c r="O731">
        <v>8.8000000000000007</v>
      </c>
      <c r="P731">
        <v>288.08999999999997</v>
      </c>
      <c r="Q731" s="2">
        <v>0.57999999999999996</v>
      </c>
      <c r="R731" t="s">
        <v>96</v>
      </c>
      <c r="S731" t="s">
        <v>30</v>
      </c>
      <c r="T731">
        <v>6120</v>
      </c>
      <c r="U731" t="s">
        <v>105</v>
      </c>
      <c r="V731" t="s">
        <v>52</v>
      </c>
      <c r="W731">
        <v>6387</v>
      </c>
      <c r="X731" s="1">
        <v>41030</v>
      </c>
      <c r="Y731" t="s">
        <v>42</v>
      </c>
      <c r="Z731" t="e" vm="4">
        <v>#VALUE!</v>
      </c>
      <c r="AA731">
        <v>95062</v>
      </c>
      <c r="AB731" t="e" cm="1" vm="2">
        <f t="array" ref="AB731">_FV(Table1[[#This Row],[State]],"Country/region",TRUE)</f>
        <v>#VALUE!</v>
      </c>
    </row>
    <row r="732" spans="1:28" x14ac:dyDescent="0.35">
      <c r="A732" t="s">
        <v>1408</v>
      </c>
      <c r="C732" t="s">
        <v>1409</v>
      </c>
      <c r="D732" t="s">
        <v>46</v>
      </c>
      <c r="E732">
        <f>YEAR(Table1[[#This Row],[Order Date]])</f>
        <v>2012</v>
      </c>
      <c r="F732">
        <v>1</v>
      </c>
      <c r="G732">
        <f>MONTH(Table1[[#This Row],[Order Date]])</f>
        <v>4</v>
      </c>
      <c r="H732" s="1">
        <v>41029</v>
      </c>
      <c r="I732">
        <v>41154</v>
      </c>
      <c r="J732" t="s">
        <v>47</v>
      </c>
      <c r="K732">
        <v>43</v>
      </c>
      <c r="L732">
        <v>21.98</v>
      </c>
      <c r="M732" s="2">
        <v>0.02</v>
      </c>
      <c r="N732">
        <v>938.37</v>
      </c>
      <c r="O732">
        <v>2.87</v>
      </c>
      <c r="P732">
        <v>251.17</v>
      </c>
      <c r="Q732" s="2">
        <v>0.55000000000000004</v>
      </c>
      <c r="R732" t="s">
        <v>29</v>
      </c>
      <c r="S732" t="s">
        <v>139</v>
      </c>
      <c r="T732" t="s">
        <v>1410</v>
      </c>
      <c r="U732" t="s">
        <v>88</v>
      </c>
      <c r="V732" t="s">
        <v>52</v>
      </c>
      <c r="W732">
        <v>5803</v>
      </c>
      <c r="X732" s="1">
        <v>41031</v>
      </c>
      <c r="Y732" t="s">
        <v>34</v>
      </c>
      <c r="Z732" t="e" vm="20">
        <v>#VALUE!</v>
      </c>
      <c r="AA732">
        <v>89031</v>
      </c>
      <c r="AB732" t="e" cm="1" vm="2">
        <f t="array" ref="AB732">_FV(Table1[[#This Row],[State]],"Country/region",TRUE)</f>
        <v>#VALUE!</v>
      </c>
    </row>
    <row r="733" spans="1:28" x14ac:dyDescent="0.35">
      <c r="A733" t="s">
        <v>1407</v>
      </c>
      <c r="C733" t="s">
        <v>726</v>
      </c>
      <c r="D733" t="s">
        <v>57</v>
      </c>
      <c r="E733">
        <f>YEAR(Table1[[#This Row],[Order Date]])</f>
        <v>2012</v>
      </c>
      <c r="F733">
        <v>1</v>
      </c>
      <c r="G733">
        <f>MONTH(Table1[[#This Row],[Order Date]])</f>
        <v>4</v>
      </c>
      <c r="H733" s="1">
        <v>41029</v>
      </c>
      <c r="I733">
        <v>45380</v>
      </c>
      <c r="J733" t="s">
        <v>58</v>
      </c>
      <c r="K733">
        <v>24</v>
      </c>
      <c r="L733">
        <v>195.99</v>
      </c>
      <c r="M733" s="2">
        <v>0</v>
      </c>
      <c r="N733">
        <v>4170.8649999999998</v>
      </c>
      <c r="O733">
        <v>4.2</v>
      </c>
      <c r="P733">
        <v>1030.509</v>
      </c>
      <c r="Q733" s="2">
        <v>0.56999999999999995</v>
      </c>
      <c r="R733" t="s">
        <v>96</v>
      </c>
      <c r="S733" t="s">
        <v>30</v>
      </c>
      <c r="T733" t="s">
        <v>1411</v>
      </c>
      <c r="U733" t="s">
        <v>105</v>
      </c>
      <c r="V733" t="s">
        <v>52</v>
      </c>
      <c r="W733">
        <v>6388</v>
      </c>
      <c r="X733" s="1">
        <v>41031</v>
      </c>
      <c r="Y733" t="s">
        <v>42</v>
      </c>
      <c r="Z733" t="e" vm="4">
        <v>#VALUE!</v>
      </c>
      <c r="AA733">
        <v>95062</v>
      </c>
      <c r="AB733" t="e" cm="1" vm="2">
        <f t="array" ref="AB733">_FV(Table1[[#This Row],[State]],"Country/region",TRUE)</f>
        <v>#VALUE!</v>
      </c>
    </row>
    <row r="734" spans="1:28" x14ac:dyDescent="0.35">
      <c r="A734" t="s">
        <v>1412</v>
      </c>
      <c r="C734" t="s">
        <v>1017</v>
      </c>
      <c r="D734" t="s">
        <v>46</v>
      </c>
      <c r="E734">
        <f>YEAR(Table1[[#This Row],[Order Date]])</f>
        <v>2012</v>
      </c>
      <c r="F734">
        <v>1</v>
      </c>
      <c r="G734">
        <f>MONTH(Table1[[#This Row],[Order Date]])</f>
        <v>5</v>
      </c>
      <c r="H734" s="1">
        <v>41030</v>
      </c>
      <c r="I734">
        <v>31364</v>
      </c>
      <c r="J734" t="s">
        <v>39</v>
      </c>
      <c r="K734">
        <v>2</v>
      </c>
      <c r="L734">
        <v>415.88</v>
      </c>
      <c r="M734" s="2">
        <v>7.0000000000000007E-2</v>
      </c>
      <c r="N734">
        <v>789.01</v>
      </c>
      <c r="O734">
        <v>11.37</v>
      </c>
      <c r="P734">
        <v>-539.59</v>
      </c>
      <c r="Q734" s="2">
        <v>0.56999999999999995</v>
      </c>
      <c r="R734" t="s">
        <v>29</v>
      </c>
      <c r="S734" t="s">
        <v>30</v>
      </c>
      <c r="T734" t="s">
        <v>1413</v>
      </c>
      <c r="U734" t="s">
        <v>32</v>
      </c>
      <c r="V734" t="s">
        <v>68</v>
      </c>
      <c r="W734">
        <v>4401</v>
      </c>
      <c r="X734" s="1">
        <v>41030</v>
      </c>
      <c r="Y734" t="s">
        <v>34</v>
      </c>
      <c r="Z734" t="e" vm="16">
        <v>#VALUE!</v>
      </c>
      <c r="AA734">
        <v>61701</v>
      </c>
      <c r="AB734" t="e" cm="1" vm="2">
        <f t="array" ref="AB734">_FV(Table1[[#This Row],[State]],"Country/region",TRUE)</f>
        <v>#VALUE!</v>
      </c>
    </row>
    <row r="735" spans="1:28" x14ac:dyDescent="0.35">
      <c r="A735" t="s">
        <v>1414</v>
      </c>
      <c r="C735" t="s">
        <v>1415</v>
      </c>
      <c r="D735" t="s">
        <v>46</v>
      </c>
      <c r="E735">
        <f>YEAR(Table1[[#This Row],[Order Date]])</f>
        <v>2012</v>
      </c>
      <c r="F735">
        <v>1</v>
      </c>
      <c r="G735">
        <f>MONTH(Table1[[#This Row],[Order Date]])</f>
        <v>5</v>
      </c>
      <c r="H735" s="1">
        <v>41030</v>
      </c>
      <c r="I735">
        <v>15815</v>
      </c>
      <c r="J735" t="s">
        <v>58</v>
      </c>
      <c r="K735">
        <v>24</v>
      </c>
      <c r="L735">
        <v>4.55</v>
      </c>
      <c r="M735" s="2">
        <v>0.03</v>
      </c>
      <c r="N735">
        <v>107.41</v>
      </c>
      <c r="O735">
        <v>1.49</v>
      </c>
      <c r="P735">
        <v>20.680499999999999</v>
      </c>
      <c r="Q735" s="2">
        <v>0.35</v>
      </c>
      <c r="R735" t="s">
        <v>29</v>
      </c>
      <c r="S735" t="s">
        <v>30</v>
      </c>
      <c r="T735" t="s">
        <v>1068</v>
      </c>
      <c r="U735" t="s">
        <v>67</v>
      </c>
      <c r="V735" t="s">
        <v>76</v>
      </c>
      <c r="W735">
        <v>2198</v>
      </c>
      <c r="X735" s="1">
        <v>41030</v>
      </c>
      <c r="Y735" t="s">
        <v>34</v>
      </c>
      <c r="Z735" t="e" vm="44">
        <v>#VALUE!</v>
      </c>
      <c r="AA735">
        <v>30328</v>
      </c>
      <c r="AB735" t="e" cm="1" vm="2">
        <f t="array" ref="AB735">_FV(Table1[[#This Row],[State]],"Country/region",TRUE)</f>
        <v>#VALUE!</v>
      </c>
    </row>
    <row r="736" spans="1:28" x14ac:dyDescent="0.35">
      <c r="A736" t="s">
        <v>753</v>
      </c>
      <c r="C736" t="s">
        <v>1416</v>
      </c>
      <c r="D736" t="s">
        <v>57</v>
      </c>
      <c r="E736">
        <f>YEAR(Table1[[#This Row],[Order Date]])</f>
        <v>2012</v>
      </c>
      <c r="F736">
        <v>1</v>
      </c>
      <c r="G736">
        <f>MONTH(Table1[[#This Row],[Order Date]])</f>
        <v>5</v>
      </c>
      <c r="H736" s="1">
        <v>41030</v>
      </c>
      <c r="I736">
        <v>7431</v>
      </c>
      <c r="J736" t="s">
        <v>131</v>
      </c>
      <c r="K736">
        <v>33</v>
      </c>
      <c r="L736">
        <v>2.23</v>
      </c>
      <c r="M736" s="2">
        <v>0.03</v>
      </c>
      <c r="N736">
        <v>78.81</v>
      </c>
      <c r="O736">
        <v>4.57</v>
      </c>
      <c r="P736">
        <v>-93.25</v>
      </c>
      <c r="Q736" s="2">
        <v>0.41</v>
      </c>
      <c r="R736" t="s">
        <v>48</v>
      </c>
      <c r="S736" t="s">
        <v>139</v>
      </c>
      <c r="T736" t="s">
        <v>1417</v>
      </c>
      <c r="U736" t="s">
        <v>82</v>
      </c>
      <c r="V736" t="s">
        <v>52</v>
      </c>
      <c r="W736">
        <v>1018</v>
      </c>
      <c r="X736" s="1">
        <v>41031</v>
      </c>
      <c r="Y736" t="s">
        <v>34</v>
      </c>
      <c r="Z736" t="e" vm="7">
        <v>#VALUE!</v>
      </c>
      <c r="AA736">
        <v>84120</v>
      </c>
      <c r="AB736" t="e" cm="1" vm="2">
        <f t="array" ref="AB736">_FV(Table1[[#This Row],[State]],"Country/region",TRUE)</f>
        <v>#VALUE!</v>
      </c>
    </row>
    <row r="737" spans="1:28" x14ac:dyDescent="0.35">
      <c r="A737" t="s">
        <v>1418</v>
      </c>
      <c r="C737" t="s">
        <v>387</v>
      </c>
      <c r="D737" t="s">
        <v>38</v>
      </c>
      <c r="E737">
        <f>YEAR(Table1[[#This Row],[Order Date]])</f>
        <v>2012</v>
      </c>
      <c r="F737">
        <v>1</v>
      </c>
      <c r="G737">
        <f>MONTH(Table1[[#This Row],[Order Date]])</f>
        <v>5</v>
      </c>
      <c r="H737" s="1">
        <v>41030</v>
      </c>
      <c r="I737">
        <v>13635</v>
      </c>
      <c r="J737" t="s">
        <v>58</v>
      </c>
      <c r="K737">
        <v>28</v>
      </c>
      <c r="L737">
        <v>4.9800000000000004</v>
      </c>
      <c r="M737" s="2">
        <v>0.06</v>
      </c>
      <c r="N737">
        <v>149</v>
      </c>
      <c r="O737">
        <v>7.44</v>
      </c>
      <c r="P737">
        <v>-119.48</v>
      </c>
      <c r="Q737" s="2">
        <v>0.36</v>
      </c>
      <c r="R737" t="s">
        <v>29</v>
      </c>
      <c r="S737" t="s">
        <v>30</v>
      </c>
      <c r="T737" t="s">
        <v>1419</v>
      </c>
      <c r="U737" t="s">
        <v>61</v>
      </c>
      <c r="V737" t="s">
        <v>76</v>
      </c>
      <c r="W737">
        <v>1907</v>
      </c>
      <c r="X737" s="1">
        <v>41031</v>
      </c>
      <c r="Y737" t="s">
        <v>34</v>
      </c>
      <c r="Z737" t="e" vm="31">
        <v>#VALUE!</v>
      </c>
      <c r="AA737">
        <v>37421</v>
      </c>
      <c r="AB737" t="e" cm="1" vm="2">
        <f t="array" ref="AB737">_FV(Table1[[#This Row],[State]],"Country/region",TRUE)</f>
        <v>#VALUE!</v>
      </c>
    </row>
    <row r="738" spans="1:28" x14ac:dyDescent="0.35">
      <c r="A738" t="s">
        <v>1414</v>
      </c>
      <c r="C738" t="s">
        <v>1415</v>
      </c>
      <c r="D738" t="s">
        <v>46</v>
      </c>
      <c r="E738">
        <f>YEAR(Table1[[#This Row],[Order Date]])</f>
        <v>2012</v>
      </c>
      <c r="F738">
        <v>1</v>
      </c>
      <c r="G738">
        <f>MONTH(Table1[[#This Row],[Order Date]])</f>
        <v>5</v>
      </c>
      <c r="H738" s="1">
        <v>41030</v>
      </c>
      <c r="I738">
        <v>15815</v>
      </c>
      <c r="J738" t="s">
        <v>58</v>
      </c>
      <c r="K738">
        <v>43</v>
      </c>
      <c r="L738">
        <v>11.7</v>
      </c>
      <c r="M738" s="2">
        <v>0.01</v>
      </c>
      <c r="N738">
        <v>528.6</v>
      </c>
      <c r="O738">
        <v>5.63</v>
      </c>
      <c r="P738">
        <v>52.589500000000001</v>
      </c>
      <c r="Q738" s="2">
        <v>0.4</v>
      </c>
      <c r="R738" t="s">
        <v>29</v>
      </c>
      <c r="S738" t="s">
        <v>30</v>
      </c>
      <c r="T738" t="s">
        <v>1420</v>
      </c>
      <c r="U738" t="s">
        <v>67</v>
      </c>
      <c r="V738" t="s">
        <v>76</v>
      </c>
      <c r="W738">
        <v>2197</v>
      </c>
      <c r="X738" s="1">
        <v>41032</v>
      </c>
      <c r="Y738" t="s">
        <v>34</v>
      </c>
      <c r="Z738" t="e" vm="44">
        <v>#VALUE!</v>
      </c>
      <c r="AA738">
        <v>30328</v>
      </c>
      <c r="AB738" t="e" cm="1" vm="2">
        <f t="array" ref="AB738">_FV(Table1[[#This Row],[State]],"Country/region",TRUE)</f>
        <v>#VALUE!</v>
      </c>
    </row>
    <row r="739" spans="1:28" x14ac:dyDescent="0.35">
      <c r="A739" t="s">
        <v>1418</v>
      </c>
      <c r="C739" t="s">
        <v>387</v>
      </c>
      <c r="D739" t="s">
        <v>38</v>
      </c>
      <c r="E739">
        <f>YEAR(Table1[[#This Row],[Order Date]])</f>
        <v>2012</v>
      </c>
      <c r="F739">
        <v>1</v>
      </c>
      <c r="G739">
        <f>MONTH(Table1[[#This Row],[Order Date]])</f>
        <v>5</v>
      </c>
      <c r="H739" s="1">
        <v>41030</v>
      </c>
      <c r="I739">
        <v>13635</v>
      </c>
      <c r="J739" t="s">
        <v>58</v>
      </c>
      <c r="K739">
        <v>49</v>
      </c>
      <c r="L739">
        <v>6.48</v>
      </c>
      <c r="M739" s="2">
        <v>0.01</v>
      </c>
      <c r="N739">
        <v>334.29</v>
      </c>
      <c r="O739">
        <v>7.37</v>
      </c>
      <c r="P739">
        <v>-157.28</v>
      </c>
      <c r="Q739" s="2">
        <v>0.37</v>
      </c>
      <c r="R739" t="s">
        <v>29</v>
      </c>
      <c r="S739" t="s">
        <v>30</v>
      </c>
      <c r="T739" t="s">
        <v>959</v>
      </c>
      <c r="U739" t="s">
        <v>61</v>
      </c>
      <c r="V739" t="s">
        <v>76</v>
      </c>
      <c r="W739">
        <v>1908</v>
      </c>
      <c r="X739" s="1">
        <v>41032</v>
      </c>
      <c r="Y739" t="s">
        <v>34</v>
      </c>
      <c r="Z739" t="e" vm="31">
        <v>#VALUE!</v>
      </c>
      <c r="AA739">
        <v>37421</v>
      </c>
      <c r="AB739" t="e" cm="1" vm="2">
        <f t="array" ref="AB739">_FV(Table1[[#This Row],[State]],"Country/region",TRUE)</f>
        <v>#VALUE!</v>
      </c>
    </row>
    <row r="740" spans="1:28" x14ac:dyDescent="0.35">
      <c r="A740" t="s">
        <v>1256</v>
      </c>
      <c r="C740" t="s">
        <v>1257</v>
      </c>
      <c r="D740" t="s">
        <v>46</v>
      </c>
      <c r="E740">
        <f>YEAR(Table1[[#This Row],[Order Date]])</f>
        <v>2012</v>
      </c>
      <c r="F740">
        <v>1</v>
      </c>
      <c r="G740">
        <f>MONTH(Table1[[#This Row],[Order Date]])</f>
        <v>5</v>
      </c>
      <c r="H740" s="1">
        <v>41030</v>
      </c>
      <c r="I740">
        <v>10146</v>
      </c>
      <c r="J740" t="s">
        <v>47</v>
      </c>
      <c r="K740">
        <v>19</v>
      </c>
      <c r="L740">
        <v>34.229999999999997</v>
      </c>
      <c r="M740" s="2">
        <v>0.1</v>
      </c>
      <c r="N740">
        <v>596.21</v>
      </c>
      <c r="O740">
        <v>5.0199999999999996</v>
      </c>
      <c r="P740">
        <v>211.59</v>
      </c>
      <c r="Q740" s="2">
        <v>0.55000000000000004</v>
      </c>
      <c r="R740" t="s">
        <v>48</v>
      </c>
      <c r="S740" t="s">
        <v>30</v>
      </c>
      <c r="T740" t="s">
        <v>798</v>
      </c>
      <c r="U740" t="s">
        <v>82</v>
      </c>
      <c r="V740" t="s">
        <v>52</v>
      </c>
      <c r="W740">
        <v>1398</v>
      </c>
      <c r="X740" s="1">
        <v>41035</v>
      </c>
      <c r="Y740" t="s">
        <v>34</v>
      </c>
      <c r="Z740" t="e" vm="4">
        <v>#VALUE!</v>
      </c>
      <c r="AA740">
        <v>91941</v>
      </c>
      <c r="AB740" t="e" cm="1" vm="2">
        <f t="array" ref="AB740">_FV(Table1[[#This Row],[State]],"Country/region",TRUE)</f>
        <v>#VALUE!</v>
      </c>
    </row>
    <row r="741" spans="1:28" x14ac:dyDescent="0.35">
      <c r="A741" t="s">
        <v>1421</v>
      </c>
      <c r="C741" t="s">
        <v>1422</v>
      </c>
      <c r="D741" t="s">
        <v>27</v>
      </c>
      <c r="E741">
        <f>YEAR(Table1[[#This Row],[Order Date]])</f>
        <v>2012</v>
      </c>
      <c r="F741">
        <v>1</v>
      </c>
      <c r="G741">
        <f>MONTH(Table1[[#This Row],[Order Date]])</f>
        <v>5</v>
      </c>
      <c r="H741" s="1">
        <v>41031</v>
      </c>
      <c r="I741">
        <v>59363</v>
      </c>
      <c r="J741" t="s">
        <v>28</v>
      </c>
      <c r="K741">
        <v>24</v>
      </c>
      <c r="L741">
        <v>6.68</v>
      </c>
      <c r="M741" s="2">
        <v>0.06</v>
      </c>
      <c r="N741">
        <v>158.91</v>
      </c>
      <c r="O741">
        <v>5.2</v>
      </c>
      <c r="P741">
        <v>-38.57</v>
      </c>
      <c r="Q741" s="2">
        <v>0.37</v>
      </c>
      <c r="R741" t="s">
        <v>29</v>
      </c>
      <c r="S741" t="s">
        <v>30</v>
      </c>
      <c r="T741" t="s">
        <v>1423</v>
      </c>
      <c r="U741" t="s">
        <v>61</v>
      </c>
      <c r="V741" t="s">
        <v>52</v>
      </c>
      <c r="W741">
        <v>8309</v>
      </c>
      <c r="X741" s="1">
        <v>41031</v>
      </c>
      <c r="Y741" t="s">
        <v>34</v>
      </c>
      <c r="Z741" t="e" vm="4">
        <v>#VALUE!</v>
      </c>
      <c r="AA741">
        <v>94952</v>
      </c>
      <c r="AB741" t="e" cm="1" vm="2">
        <f t="array" ref="AB741">_FV(Table1[[#This Row],[State]],"Country/region",TRUE)</f>
        <v>#VALUE!</v>
      </c>
    </row>
    <row r="742" spans="1:28" x14ac:dyDescent="0.35">
      <c r="A742" t="s">
        <v>1424</v>
      </c>
      <c r="C742" t="s">
        <v>1425</v>
      </c>
      <c r="D742" t="s">
        <v>57</v>
      </c>
      <c r="E742">
        <f>YEAR(Table1[[#This Row],[Order Date]])</f>
        <v>2012</v>
      </c>
      <c r="F742">
        <v>1</v>
      </c>
      <c r="G742">
        <f>MONTH(Table1[[#This Row],[Order Date]])</f>
        <v>5</v>
      </c>
      <c r="H742" s="1">
        <v>41031</v>
      </c>
      <c r="I742">
        <v>39460</v>
      </c>
      <c r="J742" t="s">
        <v>39</v>
      </c>
      <c r="K742">
        <v>19</v>
      </c>
      <c r="L742">
        <v>125.99</v>
      </c>
      <c r="M742" s="2">
        <v>0.02</v>
      </c>
      <c r="N742">
        <v>2033.9224999999999</v>
      </c>
      <c r="O742">
        <v>2.5</v>
      </c>
      <c r="P742">
        <v>251.19900000000001</v>
      </c>
      <c r="Q742" s="2">
        <v>0.6</v>
      </c>
      <c r="R742" t="s">
        <v>96</v>
      </c>
      <c r="S742" t="s">
        <v>30</v>
      </c>
      <c r="T742" t="s">
        <v>956</v>
      </c>
      <c r="U742" t="s">
        <v>105</v>
      </c>
      <c r="V742" t="s">
        <v>33</v>
      </c>
      <c r="W742">
        <v>5571</v>
      </c>
      <c r="X742" s="1">
        <v>41032</v>
      </c>
      <c r="Y742" t="s">
        <v>34</v>
      </c>
      <c r="Z742" t="e" vm="22">
        <v>#VALUE!</v>
      </c>
      <c r="AA742">
        <v>44312</v>
      </c>
      <c r="AB742" t="e" cm="1" vm="2">
        <f t="array" ref="AB742">_FV(Table1[[#This Row],[State]],"Country/region",TRUE)</f>
        <v>#VALUE!</v>
      </c>
    </row>
    <row r="743" spans="1:28" x14ac:dyDescent="0.35">
      <c r="A743" t="s">
        <v>1426</v>
      </c>
      <c r="C743" t="s">
        <v>1143</v>
      </c>
      <c r="D743" t="s">
        <v>27</v>
      </c>
      <c r="E743">
        <f>YEAR(Table1[[#This Row],[Order Date]])</f>
        <v>2012</v>
      </c>
      <c r="F743">
        <v>1</v>
      </c>
      <c r="G743">
        <f>MONTH(Table1[[#This Row],[Order Date]])</f>
        <v>5</v>
      </c>
      <c r="H743" s="1">
        <v>41031</v>
      </c>
      <c r="I743">
        <v>40998</v>
      </c>
      <c r="J743" t="s">
        <v>131</v>
      </c>
      <c r="K743">
        <v>43</v>
      </c>
      <c r="L743">
        <v>29.89</v>
      </c>
      <c r="M743" s="2">
        <v>0.05</v>
      </c>
      <c r="N743">
        <v>1233.22</v>
      </c>
      <c r="O743">
        <v>1.99</v>
      </c>
      <c r="P743">
        <v>385.46</v>
      </c>
      <c r="Q743" s="2">
        <v>0.5</v>
      </c>
      <c r="R743" t="s">
        <v>96</v>
      </c>
      <c r="S743" t="s">
        <v>139</v>
      </c>
      <c r="T743" t="s">
        <v>617</v>
      </c>
      <c r="U743" t="s">
        <v>102</v>
      </c>
      <c r="V743" t="s">
        <v>52</v>
      </c>
      <c r="W743">
        <v>5781</v>
      </c>
      <c r="X743" s="1">
        <v>41032</v>
      </c>
      <c r="Y743" t="s">
        <v>34</v>
      </c>
      <c r="Z743" t="e" vm="4">
        <v>#VALUE!</v>
      </c>
      <c r="AA743">
        <v>93422</v>
      </c>
      <c r="AB743" t="e" cm="1" vm="2">
        <f t="array" ref="AB743">_FV(Table1[[#This Row],[State]],"Country/region",TRUE)</f>
        <v>#VALUE!</v>
      </c>
    </row>
    <row r="744" spans="1:28" x14ac:dyDescent="0.35">
      <c r="A744" t="s">
        <v>1424</v>
      </c>
      <c r="C744" t="s">
        <v>1425</v>
      </c>
      <c r="D744" t="s">
        <v>57</v>
      </c>
      <c r="E744">
        <f>YEAR(Table1[[#This Row],[Order Date]])</f>
        <v>2012</v>
      </c>
      <c r="F744">
        <v>1</v>
      </c>
      <c r="G744">
        <f>MONTH(Table1[[#This Row],[Order Date]])</f>
        <v>5</v>
      </c>
      <c r="H744" s="1">
        <v>41031</v>
      </c>
      <c r="I744">
        <v>39460</v>
      </c>
      <c r="J744" t="s">
        <v>39</v>
      </c>
      <c r="K744">
        <v>25</v>
      </c>
      <c r="L744">
        <v>7.1</v>
      </c>
      <c r="M744" s="2">
        <v>0.09</v>
      </c>
      <c r="N744">
        <v>172.42</v>
      </c>
      <c r="O744">
        <v>6.05</v>
      </c>
      <c r="P744">
        <v>-71.599000000000004</v>
      </c>
      <c r="Q744" s="2">
        <v>0.39</v>
      </c>
      <c r="R744" t="s">
        <v>29</v>
      </c>
      <c r="S744" t="s">
        <v>30</v>
      </c>
      <c r="T744" t="s">
        <v>703</v>
      </c>
      <c r="U744" t="s">
        <v>67</v>
      </c>
      <c r="V744" t="s">
        <v>33</v>
      </c>
      <c r="W744">
        <v>5570</v>
      </c>
      <c r="X744" s="1">
        <v>41033</v>
      </c>
      <c r="Y744" t="s">
        <v>34</v>
      </c>
      <c r="Z744" t="e" vm="22">
        <v>#VALUE!</v>
      </c>
      <c r="AA744">
        <v>44312</v>
      </c>
      <c r="AB744" t="e" cm="1" vm="2">
        <f t="array" ref="AB744">_FV(Table1[[#This Row],[State]],"Country/region",TRUE)</f>
        <v>#VALUE!</v>
      </c>
    </row>
    <row r="745" spans="1:28" x14ac:dyDescent="0.35">
      <c r="A745" t="s">
        <v>1426</v>
      </c>
      <c r="C745" t="s">
        <v>1143</v>
      </c>
      <c r="D745" t="s">
        <v>27</v>
      </c>
      <c r="E745">
        <f>YEAR(Table1[[#This Row],[Order Date]])</f>
        <v>2012</v>
      </c>
      <c r="F745">
        <v>1</v>
      </c>
      <c r="G745">
        <f>MONTH(Table1[[#This Row],[Order Date]])</f>
        <v>5</v>
      </c>
      <c r="H745" s="1">
        <v>41031</v>
      </c>
      <c r="I745">
        <v>40998</v>
      </c>
      <c r="J745" t="s">
        <v>131</v>
      </c>
      <c r="K745">
        <v>39</v>
      </c>
      <c r="L745">
        <v>4</v>
      </c>
      <c r="M745" s="2">
        <v>0.08</v>
      </c>
      <c r="N745">
        <v>144.82</v>
      </c>
      <c r="O745">
        <v>1.3</v>
      </c>
      <c r="P745">
        <v>28.4</v>
      </c>
      <c r="Q745" s="2">
        <v>0.37</v>
      </c>
      <c r="R745" t="s">
        <v>29</v>
      </c>
      <c r="S745" t="s">
        <v>59</v>
      </c>
      <c r="T745" t="s">
        <v>950</v>
      </c>
      <c r="U745" t="s">
        <v>61</v>
      </c>
      <c r="V745" t="s">
        <v>52</v>
      </c>
      <c r="W745">
        <v>5782</v>
      </c>
      <c r="X745" s="1">
        <v>41033</v>
      </c>
      <c r="Y745" t="s">
        <v>34</v>
      </c>
      <c r="Z745" t="e" vm="4">
        <v>#VALUE!</v>
      </c>
      <c r="AA745">
        <v>93422</v>
      </c>
      <c r="AB745" t="e" cm="1" vm="2">
        <f t="array" ref="AB745">_FV(Table1[[#This Row],[State]],"Country/region",TRUE)</f>
        <v>#VALUE!</v>
      </c>
    </row>
    <row r="746" spans="1:28" x14ac:dyDescent="0.35">
      <c r="A746" t="s">
        <v>1427</v>
      </c>
      <c r="C746" t="s">
        <v>1428</v>
      </c>
      <c r="D746" t="s">
        <v>57</v>
      </c>
      <c r="E746">
        <f>YEAR(Table1[[#This Row],[Order Date]])</f>
        <v>2012</v>
      </c>
      <c r="F746">
        <v>1</v>
      </c>
      <c r="G746">
        <f>MONTH(Table1[[#This Row],[Order Date]])</f>
        <v>5</v>
      </c>
      <c r="H746" s="1">
        <v>41032</v>
      </c>
      <c r="I746">
        <v>6310</v>
      </c>
      <c r="J746" t="s">
        <v>39</v>
      </c>
      <c r="K746">
        <v>27</v>
      </c>
      <c r="L746">
        <v>8.09</v>
      </c>
      <c r="M746" s="2">
        <v>0.08</v>
      </c>
      <c r="N746">
        <v>216.95</v>
      </c>
      <c r="O746">
        <v>7.96</v>
      </c>
      <c r="P746">
        <v>-88.82</v>
      </c>
      <c r="Q746" s="2">
        <v>0.49</v>
      </c>
      <c r="R746" t="s">
        <v>48</v>
      </c>
      <c r="S746" t="s">
        <v>30</v>
      </c>
      <c r="T746" t="s">
        <v>344</v>
      </c>
      <c r="U746" t="s">
        <v>82</v>
      </c>
      <c r="V746" t="s">
        <v>52</v>
      </c>
      <c r="W746">
        <v>879</v>
      </c>
      <c r="X746" s="1">
        <v>41033</v>
      </c>
      <c r="Y746" t="s">
        <v>34</v>
      </c>
      <c r="Z746" t="e" vm="39">
        <v>#VALUE!</v>
      </c>
      <c r="AA746">
        <v>88310</v>
      </c>
      <c r="AB746" t="e" cm="1" vm="2">
        <f t="array" ref="AB746">_FV(Table1[[#This Row],[State]],"Country/region",TRUE)</f>
        <v>#VALUE!</v>
      </c>
    </row>
    <row r="747" spans="1:28" x14ac:dyDescent="0.35">
      <c r="A747" t="s">
        <v>1429</v>
      </c>
      <c r="C747" t="s">
        <v>1430</v>
      </c>
      <c r="D747" t="s">
        <v>57</v>
      </c>
      <c r="E747">
        <f>YEAR(Table1[[#This Row],[Order Date]])</f>
        <v>2012</v>
      </c>
      <c r="F747">
        <v>1</v>
      </c>
      <c r="G747">
        <f>MONTH(Table1[[#This Row],[Order Date]])</f>
        <v>5</v>
      </c>
      <c r="H747" s="1">
        <v>41032</v>
      </c>
      <c r="I747">
        <v>39141</v>
      </c>
      <c r="J747" t="s">
        <v>47</v>
      </c>
      <c r="K747">
        <v>47</v>
      </c>
      <c r="L747">
        <v>49.34</v>
      </c>
      <c r="M747" s="2">
        <v>0.03</v>
      </c>
      <c r="N747">
        <v>2259.66</v>
      </c>
      <c r="O747">
        <v>10.25</v>
      </c>
      <c r="P747">
        <v>554.77</v>
      </c>
      <c r="Q747" s="2">
        <v>0.56999999999999995</v>
      </c>
      <c r="R747" t="s">
        <v>48</v>
      </c>
      <c r="S747" t="s">
        <v>40</v>
      </c>
      <c r="T747" t="s">
        <v>1431</v>
      </c>
      <c r="U747" t="s">
        <v>82</v>
      </c>
      <c r="V747" t="s">
        <v>33</v>
      </c>
      <c r="W747">
        <v>5525</v>
      </c>
      <c r="X747" s="1">
        <v>41034</v>
      </c>
      <c r="Y747" t="s">
        <v>34</v>
      </c>
      <c r="Z747" t="e" vm="22">
        <v>#VALUE!</v>
      </c>
      <c r="AA747">
        <v>45014</v>
      </c>
      <c r="AB747" t="e" cm="1" vm="2">
        <f t="array" ref="AB747">_FV(Table1[[#This Row],[State]],"Country/region",TRUE)</f>
        <v>#VALUE!</v>
      </c>
    </row>
    <row r="748" spans="1:28" x14ac:dyDescent="0.35">
      <c r="A748" t="s">
        <v>645</v>
      </c>
      <c r="C748" t="s">
        <v>646</v>
      </c>
      <c r="D748" t="s">
        <v>46</v>
      </c>
      <c r="E748">
        <f>YEAR(Table1[[#This Row],[Order Date]])</f>
        <v>2012</v>
      </c>
      <c r="F748">
        <v>1</v>
      </c>
      <c r="G748">
        <f>MONTH(Table1[[#This Row],[Order Date]])</f>
        <v>5</v>
      </c>
      <c r="H748" s="1">
        <v>41032</v>
      </c>
      <c r="I748">
        <v>36224</v>
      </c>
      <c r="J748" t="s">
        <v>131</v>
      </c>
      <c r="K748">
        <v>15</v>
      </c>
      <c r="L748">
        <v>120.98</v>
      </c>
      <c r="M748" s="2">
        <v>0.09</v>
      </c>
      <c r="N748">
        <v>1765.45</v>
      </c>
      <c r="O748">
        <v>3.99</v>
      </c>
      <c r="P748">
        <v>374.82</v>
      </c>
      <c r="Q748" s="2">
        <v>0.6</v>
      </c>
      <c r="R748" t="s">
        <v>29</v>
      </c>
      <c r="S748" t="s">
        <v>30</v>
      </c>
      <c r="T748" t="s">
        <v>1432</v>
      </c>
      <c r="U748" t="s">
        <v>214</v>
      </c>
      <c r="V748" t="s">
        <v>76</v>
      </c>
      <c r="W748">
        <v>5081</v>
      </c>
      <c r="X748" s="1">
        <v>41034</v>
      </c>
      <c r="Y748" t="s">
        <v>42</v>
      </c>
      <c r="Z748" t="e" vm="31">
        <v>#VALUE!</v>
      </c>
      <c r="AA748">
        <v>37311</v>
      </c>
      <c r="AB748" t="e" cm="1" vm="2">
        <f t="array" ref="AB748">_FV(Table1[[#This Row],[State]],"Country/region",TRUE)</f>
        <v>#VALUE!</v>
      </c>
    </row>
    <row r="749" spans="1:28" x14ac:dyDescent="0.35">
      <c r="A749" t="s">
        <v>1429</v>
      </c>
      <c r="C749" t="s">
        <v>1430</v>
      </c>
      <c r="D749" t="s">
        <v>57</v>
      </c>
      <c r="E749">
        <f>YEAR(Table1[[#This Row],[Order Date]])</f>
        <v>2012</v>
      </c>
      <c r="F749">
        <v>1</v>
      </c>
      <c r="G749">
        <f>MONTH(Table1[[#This Row],[Order Date]])</f>
        <v>5</v>
      </c>
      <c r="H749" s="1">
        <v>41032</v>
      </c>
      <c r="I749">
        <v>39141</v>
      </c>
      <c r="J749" t="s">
        <v>47</v>
      </c>
      <c r="K749">
        <v>49</v>
      </c>
      <c r="L749">
        <v>30.98</v>
      </c>
      <c r="M749" s="2">
        <v>0.09</v>
      </c>
      <c r="N749">
        <v>1400.91</v>
      </c>
      <c r="O749">
        <v>19.510000000000002</v>
      </c>
      <c r="P749">
        <v>-163.53</v>
      </c>
      <c r="Q749" s="2">
        <v>0.36</v>
      </c>
      <c r="R749" t="s">
        <v>29</v>
      </c>
      <c r="S749" t="s">
        <v>30</v>
      </c>
      <c r="T749" t="s">
        <v>1433</v>
      </c>
      <c r="U749" t="s">
        <v>267</v>
      </c>
      <c r="V749" t="s">
        <v>33</v>
      </c>
      <c r="W749">
        <v>5524</v>
      </c>
      <c r="X749" s="1">
        <v>41034</v>
      </c>
      <c r="Y749" t="s">
        <v>34</v>
      </c>
      <c r="Z749" t="e" vm="22">
        <v>#VALUE!</v>
      </c>
      <c r="AA749">
        <v>45014</v>
      </c>
      <c r="AB749" t="e" cm="1" vm="2">
        <f t="array" ref="AB749">_FV(Table1[[#This Row],[State]],"Country/region",TRUE)</f>
        <v>#VALUE!</v>
      </c>
    </row>
    <row r="750" spans="1:28" x14ac:dyDescent="0.35">
      <c r="A750" t="s">
        <v>1264</v>
      </c>
      <c r="C750" t="s">
        <v>1434</v>
      </c>
      <c r="D750" t="s">
        <v>46</v>
      </c>
      <c r="E750">
        <f>YEAR(Table1[[#This Row],[Order Date]])</f>
        <v>2012</v>
      </c>
      <c r="F750">
        <v>1</v>
      </c>
      <c r="G750">
        <f>MONTH(Table1[[#This Row],[Order Date]])</f>
        <v>5</v>
      </c>
      <c r="H750" s="1">
        <v>41033</v>
      </c>
      <c r="I750">
        <v>1824</v>
      </c>
      <c r="J750" t="s">
        <v>58</v>
      </c>
      <c r="K750">
        <v>2</v>
      </c>
      <c r="L750">
        <v>6.28</v>
      </c>
      <c r="M750" s="2">
        <v>0.09</v>
      </c>
      <c r="N750">
        <v>17.059999999999999</v>
      </c>
      <c r="O750">
        <v>5.29</v>
      </c>
      <c r="P750">
        <v>-5.2</v>
      </c>
      <c r="Q750" s="2">
        <v>0.43</v>
      </c>
      <c r="R750" t="s">
        <v>48</v>
      </c>
      <c r="S750" t="s">
        <v>30</v>
      </c>
      <c r="T750" t="s">
        <v>1435</v>
      </c>
      <c r="U750" t="s">
        <v>82</v>
      </c>
      <c r="V750" t="s">
        <v>52</v>
      </c>
      <c r="W750">
        <v>262</v>
      </c>
      <c r="X750" s="1">
        <v>41033</v>
      </c>
      <c r="Y750" t="s">
        <v>34</v>
      </c>
      <c r="Z750" t="e" vm="8">
        <v>#VALUE!</v>
      </c>
      <c r="AA750">
        <v>97504</v>
      </c>
      <c r="AB750" t="e" cm="1" vm="2">
        <f t="array" ref="AB750">_FV(Table1[[#This Row],[State]],"Country/region",TRUE)</f>
        <v>#VALUE!</v>
      </c>
    </row>
    <row r="751" spans="1:28" x14ac:dyDescent="0.35">
      <c r="A751" t="s">
        <v>579</v>
      </c>
      <c r="C751" t="s">
        <v>851</v>
      </c>
      <c r="D751" t="s">
        <v>46</v>
      </c>
      <c r="E751">
        <f>YEAR(Table1[[#This Row],[Order Date]])</f>
        <v>2012</v>
      </c>
      <c r="F751">
        <v>1</v>
      </c>
      <c r="G751">
        <f>MONTH(Table1[[#This Row],[Order Date]])</f>
        <v>5</v>
      </c>
      <c r="H751" s="1">
        <v>41033</v>
      </c>
      <c r="I751">
        <v>4389</v>
      </c>
      <c r="J751" t="s">
        <v>131</v>
      </c>
      <c r="K751">
        <v>42</v>
      </c>
      <c r="L751">
        <v>65.989999999999995</v>
      </c>
      <c r="M751" s="2">
        <v>0.04</v>
      </c>
      <c r="N751">
        <v>2455.2759999999998</v>
      </c>
      <c r="O751">
        <v>5.63</v>
      </c>
      <c r="P751">
        <v>693.06299999999999</v>
      </c>
      <c r="Q751" s="2">
        <v>0.56000000000000005</v>
      </c>
      <c r="R751" t="s">
        <v>96</v>
      </c>
      <c r="S751" t="s">
        <v>30</v>
      </c>
      <c r="T751">
        <v>2190</v>
      </c>
      <c r="U751" t="s">
        <v>105</v>
      </c>
      <c r="V751" t="s">
        <v>52</v>
      </c>
      <c r="W751">
        <v>630</v>
      </c>
      <c r="X751" s="1">
        <v>41033</v>
      </c>
      <c r="Y751" t="s">
        <v>42</v>
      </c>
      <c r="Z751" t="e" vm="33">
        <v>#VALUE!</v>
      </c>
      <c r="AA751">
        <v>83616</v>
      </c>
      <c r="AB751" t="e" cm="1" vm="2">
        <f t="array" ref="AB751">_FV(Table1[[#This Row],[State]],"Country/region",TRUE)</f>
        <v>#VALUE!</v>
      </c>
    </row>
    <row r="752" spans="1:28" x14ac:dyDescent="0.35">
      <c r="A752" t="s">
        <v>579</v>
      </c>
      <c r="C752" t="s">
        <v>851</v>
      </c>
      <c r="D752" t="s">
        <v>46</v>
      </c>
      <c r="E752">
        <f>YEAR(Table1[[#This Row],[Order Date]])</f>
        <v>2012</v>
      </c>
      <c r="F752">
        <v>1</v>
      </c>
      <c r="G752">
        <f>MONTH(Table1[[#This Row],[Order Date]])</f>
        <v>5</v>
      </c>
      <c r="H752" s="1">
        <v>41033</v>
      </c>
      <c r="I752">
        <v>4389</v>
      </c>
      <c r="J752" t="s">
        <v>131</v>
      </c>
      <c r="K752">
        <v>49</v>
      </c>
      <c r="L752">
        <v>160.97999999999999</v>
      </c>
      <c r="M752" s="2">
        <v>0.03</v>
      </c>
      <c r="N752">
        <v>7987.43</v>
      </c>
      <c r="O752">
        <v>30</v>
      </c>
      <c r="P752">
        <v>1304.9000000000001</v>
      </c>
      <c r="Q752" s="2">
        <v>0.62</v>
      </c>
      <c r="R752" t="s">
        <v>48</v>
      </c>
      <c r="S752" t="s">
        <v>49</v>
      </c>
      <c r="T752" t="s">
        <v>555</v>
      </c>
      <c r="U752" t="s">
        <v>51</v>
      </c>
      <c r="V752" t="s">
        <v>52</v>
      </c>
      <c r="W752">
        <v>629</v>
      </c>
      <c r="X752" s="1">
        <v>41034</v>
      </c>
      <c r="Y752" t="s">
        <v>53</v>
      </c>
      <c r="Z752" t="e" vm="33">
        <v>#VALUE!</v>
      </c>
      <c r="AA752">
        <v>83616</v>
      </c>
      <c r="AB752" t="e" cm="1" vm="2">
        <f t="array" ref="AB752">_FV(Table1[[#This Row],[State]],"Country/region",TRUE)</f>
        <v>#VALUE!</v>
      </c>
    </row>
    <row r="753" spans="1:28" x14ac:dyDescent="0.35">
      <c r="A753" t="s">
        <v>1264</v>
      </c>
      <c r="C753" t="s">
        <v>1434</v>
      </c>
      <c r="D753" t="s">
        <v>46</v>
      </c>
      <c r="E753">
        <f>YEAR(Table1[[#This Row],[Order Date]])</f>
        <v>2012</v>
      </c>
      <c r="F753">
        <v>1</v>
      </c>
      <c r="G753">
        <f>MONTH(Table1[[#This Row],[Order Date]])</f>
        <v>5</v>
      </c>
      <c r="H753" s="1">
        <v>41033</v>
      </c>
      <c r="I753">
        <v>1824</v>
      </c>
      <c r="J753" t="s">
        <v>58</v>
      </c>
      <c r="K753">
        <v>39</v>
      </c>
      <c r="L753">
        <v>276.2</v>
      </c>
      <c r="M753" s="2">
        <v>0.06</v>
      </c>
      <c r="N753">
        <v>10656.26</v>
      </c>
      <c r="O753">
        <v>24.49</v>
      </c>
      <c r="P753">
        <v>3116.54</v>
      </c>
      <c r="Q753" s="2"/>
      <c r="R753" t="s">
        <v>48</v>
      </c>
      <c r="S753" t="s">
        <v>40</v>
      </c>
      <c r="T753" t="s">
        <v>1436</v>
      </c>
      <c r="U753" t="s">
        <v>51</v>
      </c>
      <c r="V753" t="s">
        <v>52</v>
      </c>
      <c r="W753">
        <v>261</v>
      </c>
      <c r="X753" s="1">
        <v>41034</v>
      </c>
      <c r="Y753" t="s">
        <v>34</v>
      </c>
      <c r="Z753" t="e" vm="8">
        <v>#VALUE!</v>
      </c>
      <c r="AA753">
        <v>97504</v>
      </c>
      <c r="AB753" t="e" cm="1" vm="2">
        <f t="array" ref="AB753">_FV(Table1[[#This Row],[State]],"Country/region",TRUE)</f>
        <v>#VALUE!</v>
      </c>
    </row>
    <row r="754" spans="1:28" x14ac:dyDescent="0.35">
      <c r="A754" t="s">
        <v>1437</v>
      </c>
      <c r="C754" t="s">
        <v>1416</v>
      </c>
      <c r="D754" t="s">
        <v>57</v>
      </c>
      <c r="E754">
        <f>YEAR(Table1[[#This Row],[Order Date]])</f>
        <v>2012</v>
      </c>
      <c r="F754">
        <v>1</v>
      </c>
      <c r="G754">
        <f>MONTH(Table1[[#This Row],[Order Date]])</f>
        <v>5</v>
      </c>
      <c r="H754" s="1">
        <v>41033</v>
      </c>
      <c r="I754">
        <v>49607</v>
      </c>
      <c r="J754" t="s">
        <v>131</v>
      </c>
      <c r="K754">
        <v>6</v>
      </c>
      <c r="L754">
        <v>205.99</v>
      </c>
      <c r="M754" s="2">
        <v>0.06</v>
      </c>
      <c r="N754">
        <v>1056.6434999999999</v>
      </c>
      <c r="O754">
        <v>8.99</v>
      </c>
      <c r="P754">
        <v>-586.20100000000002</v>
      </c>
      <c r="Q754" s="2">
        <v>0.56000000000000005</v>
      </c>
      <c r="R754" t="s">
        <v>96</v>
      </c>
      <c r="S754" t="s">
        <v>30</v>
      </c>
      <c r="T754" t="s">
        <v>686</v>
      </c>
      <c r="U754" t="s">
        <v>105</v>
      </c>
      <c r="V754" t="s">
        <v>76</v>
      </c>
      <c r="W754">
        <v>6946</v>
      </c>
      <c r="X754" s="1">
        <v>41034</v>
      </c>
      <c r="Y754" t="s">
        <v>34</v>
      </c>
      <c r="Z754" t="e" vm="18">
        <v>#VALUE!</v>
      </c>
      <c r="AA754">
        <v>22304</v>
      </c>
      <c r="AB754" t="e" cm="1" vm="2">
        <f t="array" ref="AB754">_FV(Table1[[#This Row],[State]],"Country/region",TRUE)</f>
        <v>#VALUE!</v>
      </c>
    </row>
    <row r="755" spans="1:28" x14ac:dyDescent="0.35">
      <c r="A755" t="s">
        <v>579</v>
      </c>
      <c r="C755" t="s">
        <v>851</v>
      </c>
      <c r="D755" t="s">
        <v>46</v>
      </c>
      <c r="E755">
        <f>YEAR(Table1[[#This Row],[Order Date]])</f>
        <v>2012</v>
      </c>
      <c r="F755">
        <v>1</v>
      </c>
      <c r="G755">
        <f>MONTH(Table1[[#This Row],[Order Date]])</f>
        <v>5</v>
      </c>
      <c r="H755" s="1">
        <v>41033</v>
      </c>
      <c r="I755">
        <v>4389</v>
      </c>
      <c r="J755" t="s">
        <v>131</v>
      </c>
      <c r="K755">
        <v>35</v>
      </c>
      <c r="L755">
        <v>5.34</v>
      </c>
      <c r="M755" s="2">
        <v>7.0000000000000007E-2</v>
      </c>
      <c r="N755">
        <v>179.45</v>
      </c>
      <c r="O755">
        <v>5.63</v>
      </c>
      <c r="P755">
        <v>-116.3455</v>
      </c>
      <c r="Q755" s="2">
        <v>0.39</v>
      </c>
      <c r="R755" t="s">
        <v>29</v>
      </c>
      <c r="S755" t="s">
        <v>30</v>
      </c>
      <c r="T755" t="s">
        <v>1018</v>
      </c>
      <c r="U755" t="s">
        <v>67</v>
      </c>
      <c r="V755" t="s">
        <v>52</v>
      </c>
      <c r="W755">
        <v>628</v>
      </c>
      <c r="X755" s="1">
        <v>41035</v>
      </c>
      <c r="Y755" t="s">
        <v>34</v>
      </c>
      <c r="Z755" t="e" vm="33">
        <v>#VALUE!</v>
      </c>
      <c r="AA755">
        <v>83616</v>
      </c>
      <c r="AB755" t="e" cm="1" vm="2">
        <f t="array" ref="AB755">_FV(Table1[[#This Row],[State]],"Country/region",TRUE)</f>
        <v>#VALUE!</v>
      </c>
    </row>
    <row r="756" spans="1:28" x14ac:dyDescent="0.35">
      <c r="A756" t="s">
        <v>1438</v>
      </c>
      <c r="C756" t="s">
        <v>1439</v>
      </c>
      <c r="D756" t="s">
        <v>57</v>
      </c>
      <c r="E756">
        <f>YEAR(Table1[[#This Row],[Order Date]])</f>
        <v>2012</v>
      </c>
      <c r="F756">
        <v>1</v>
      </c>
      <c r="G756">
        <f>MONTH(Table1[[#This Row],[Order Date]])</f>
        <v>5</v>
      </c>
      <c r="H756" s="1">
        <v>41033</v>
      </c>
      <c r="I756">
        <v>2853</v>
      </c>
      <c r="J756" t="s">
        <v>28</v>
      </c>
      <c r="K756">
        <v>25</v>
      </c>
      <c r="L756">
        <v>178.47</v>
      </c>
      <c r="M756" s="2">
        <v>0.05</v>
      </c>
      <c r="N756">
        <v>4253.6499999999996</v>
      </c>
      <c r="O756">
        <v>19.989999999999998</v>
      </c>
      <c r="P756">
        <v>943</v>
      </c>
      <c r="Q756" s="2">
        <v>0.55000000000000004</v>
      </c>
      <c r="R756" t="s">
        <v>29</v>
      </c>
      <c r="S756" t="s">
        <v>30</v>
      </c>
      <c r="T756" t="s">
        <v>628</v>
      </c>
      <c r="U756" t="s">
        <v>32</v>
      </c>
      <c r="V756" t="s">
        <v>52</v>
      </c>
      <c r="W756">
        <v>428</v>
      </c>
      <c r="X756" s="1">
        <v>41036</v>
      </c>
      <c r="Y756" t="s">
        <v>42</v>
      </c>
      <c r="Z756" t="e" vm="4">
        <v>#VALUE!</v>
      </c>
      <c r="AA756">
        <v>94601</v>
      </c>
      <c r="AB756" t="e" cm="1" vm="2">
        <f t="array" ref="AB756">_FV(Table1[[#This Row],[State]],"Country/region",TRUE)</f>
        <v>#VALUE!</v>
      </c>
    </row>
    <row r="757" spans="1:28" x14ac:dyDescent="0.35">
      <c r="A757" t="s">
        <v>1440</v>
      </c>
      <c r="C757" t="s">
        <v>1441</v>
      </c>
      <c r="D757" t="s">
        <v>46</v>
      </c>
      <c r="E757">
        <f>YEAR(Table1[[#This Row],[Order Date]])</f>
        <v>2012</v>
      </c>
      <c r="F757">
        <v>1</v>
      </c>
      <c r="G757">
        <f>MONTH(Table1[[#This Row],[Order Date]])</f>
        <v>5</v>
      </c>
      <c r="H757" s="1">
        <v>41034</v>
      </c>
      <c r="I757">
        <v>38503</v>
      </c>
      <c r="J757" t="s">
        <v>47</v>
      </c>
      <c r="K757">
        <v>47</v>
      </c>
      <c r="L757">
        <v>120.98</v>
      </c>
      <c r="M757" s="2">
        <v>0.04</v>
      </c>
      <c r="N757">
        <v>5567.79</v>
      </c>
      <c r="O757">
        <v>3.99</v>
      </c>
      <c r="P757">
        <v>1726.66</v>
      </c>
      <c r="Q757" s="2">
        <v>0.6</v>
      </c>
      <c r="R757" t="s">
        <v>29</v>
      </c>
      <c r="S757" t="s">
        <v>30</v>
      </c>
      <c r="T757" t="s">
        <v>1432</v>
      </c>
      <c r="U757" t="s">
        <v>214</v>
      </c>
      <c r="V757" t="s">
        <v>68</v>
      </c>
      <c r="W757">
        <v>5416</v>
      </c>
      <c r="X757" s="1">
        <v>41034</v>
      </c>
      <c r="Y757" t="s">
        <v>34</v>
      </c>
      <c r="Z757" t="e" vm="11">
        <v>#VALUE!</v>
      </c>
      <c r="AA757">
        <v>78550</v>
      </c>
      <c r="AB757" t="e" cm="1" vm="2">
        <f t="array" ref="AB757">_FV(Table1[[#This Row],[State]],"Country/region",TRUE)</f>
        <v>#VALUE!</v>
      </c>
    </row>
    <row r="758" spans="1:28" x14ac:dyDescent="0.35">
      <c r="A758" t="s">
        <v>1442</v>
      </c>
      <c r="C758" t="s">
        <v>1443</v>
      </c>
      <c r="D758" t="s">
        <v>38</v>
      </c>
      <c r="E758">
        <f>YEAR(Table1[[#This Row],[Order Date]])</f>
        <v>2012</v>
      </c>
      <c r="F758">
        <v>1</v>
      </c>
      <c r="G758">
        <f>MONTH(Table1[[#This Row],[Order Date]])</f>
        <v>5</v>
      </c>
      <c r="H758" s="1">
        <v>41034</v>
      </c>
      <c r="I758">
        <v>27938</v>
      </c>
      <c r="J758" t="s">
        <v>131</v>
      </c>
      <c r="K758">
        <v>40</v>
      </c>
      <c r="L758">
        <v>30.98</v>
      </c>
      <c r="M758" s="2">
        <v>0.05</v>
      </c>
      <c r="N758">
        <v>1233.51</v>
      </c>
      <c r="O758">
        <v>9.18</v>
      </c>
      <c r="P758">
        <v>308.67</v>
      </c>
      <c r="Q758" s="2">
        <v>0.4</v>
      </c>
      <c r="R758" t="s">
        <v>29</v>
      </c>
      <c r="S758" t="s">
        <v>30</v>
      </c>
      <c r="T758" t="s">
        <v>1343</v>
      </c>
      <c r="U758" t="s">
        <v>61</v>
      </c>
      <c r="V758" t="s">
        <v>33</v>
      </c>
      <c r="W758">
        <v>3918</v>
      </c>
      <c r="X758" s="1">
        <v>41034</v>
      </c>
      <c r="Y758" t="s">
        <v>34</v>
      </c>
      <c r="Z758" t="e" vm="21">
        <v>#VALUE!</v>
      </c>
      <c r="AA758">
        <v>4106</v>
      </c>
      <c r="AB758" t="e" cm="1" vm="2">
        <f t="array" ref="AB758">_FV(Table1[[#This Row],[State]],"Country/region",TRUE)</f>
        <v>#VALUE!</v>
      </c>
    </row>
    <row r="759" spans="1:28" x14ac:dyDescent="0.35">
      <c r="A759" t="s">
        <v>1440</v>
      </c>
      <c r="C759" t="s">
        <v>1441</v>
      </c>
      <c r="D759" t="s">
        <v>46</v>
      </c>
      <c r="E759">
        <f>YEAR(Table1[[#This Row],[Order Date]])</f>
        <v>2012</v>
      </c>
      <c r="F759">
        <v>1</v>
      </c>
      <c r="G759">
        <f>MONTH(Table1[[#This Row],[Order Date]])</f>
        <v>5</v>
      </c>
      <c r="H759" s="1">
        <v>41034</v>
      </c>
      <c r="I759">
        <v>38503</v>
      </c>
      <c r="J759" t="s">
        <v>47</v>
      </c>
      <c r="K759">
        <v>10</v>
      </c>
      <c r="L759">
        <v>55.99</v>
      </c>
      <c r="M759" s="2">
        <v>0.02</v>
      </c>
      <c r="N759">
        <v>503.29349999999999</v>
      </c>
      <c r="O759">
        <v>5</v>
      </c>
      <c r="P759">
        <v>-222.816</v>
      </c>
      <c r="Q759" s="2">
        <v>0.83</v>
      </c>
      <c r="R759" t="s">
        <v>96</v>
      </c>
      <c r="S759" t="s">
        <v>139</v>
      </c>
      <c r="T759" t="s">
        <v>1160</v>
      </c>
      <c r="U759" t="s">
        <v>105</v>
      </c>
      <c r="V759" t="s">
        <v>68</v>
      </c>
      <c r="W759">
        <v>5417</v>
      </c>
      <c r="X759" s="1">
        <v>41034</v>
      </c>
      <c r="Y759" t="s">
        <v>34</v>
      </c>
      <c r="Z759" t="e" vm="11">
        <v>#VALUE!</v>
      </c>
      <c r="AA759">
        <v>78550</v>
      </c>
      <c r="AB759" t="e" cm="1" vm="2">
        <f t="array" ref="AB759">_FV(Table1[[#This Row],[State]],"Country/region",TRUE)</f>
        <v>#VALUE!</v>
      </c>
    </row>
    <row r="760" spans="1:28" x14ac:dyDescent="0.35">
      <c r="A760" t="s">
        <v>1379</v>
      </c>
      <c r="C760" t="s">
        <v>1380</v>
      </c>
      <c r="D760" t="s">
        <v>27</v>
      </c>
      <c r="E760">
        <f>YEAR(Table1[[#This Row],[Order Date]])</f>
        <v>2012</v>
      </c>
      <c r="F760">
        <v>1</v>
      </c>
      <c r="G760">
        <f>MONTH(Table1[[#This Row],[Order Date]])</f>
        <v>5</v>
      </c>
      <c r="H760" s="1">
        <v>41034</v>
      </c>
      <c r="I760">
        <v>962</v>
      </c>
      <c r="J760" t="s">
        <v>47</v>
      </c>
      <c r="K760">
        <v>47</v>
      </c>
      <c r="L760">
        <v>68.81</v>
      </c>
      <c r="M760" s="2">
        <v>0.08</v>
      </c>
      <c r="N760">
        <v>3213.87</v>
      </c>
      <c r="O760">
        <v>60</v>
      </c>
      <c r="P760">
        <v>-1069.72</v>
      </c>
      <c r="Q760" s="2">
        <v>0.41</v>
      </c>
      <c r="R760" t="s">
        <v>29</v>
      </c>
      <c r="S760" t="s">
        <v>49</v>
      </c>
      <c r="T760" t="s">
        <v>987</v>
      </c>
      <c r="U760" t="s">
        <v>214</v>
      </c>
      <c r="V760" t="s">
        <v>68</v>
      </c>
      <c r="W760">
        <v>152</v>
      </c>
      <c r="X760" s="1">
        <v>41036</v>
      </c>
      <c r="Y760" t="s">
        <v>53</v>
      </c>
      <c r="Z760" t="e" vm="26">
        <v>#VALUE!</v>
      </c>
      <c r="AA760">
        <v>49505</v>
      </c>
      <c r="AB760" t="e" cm="1" vm="2">
        <f t="array" ref="AB760">_FV(Table1[[#This Row],[State]],"Country/region",TRUE)</f>
        <v>#VALUE!</v>
      </c>
    </row>
    <row r="761" spans="1:28" x14ac:dyDescent="0.35">
      <c r="A761" t="s">
        <v>1071</v>
      </c>
      <c r="C761" t="s">
        <v>1380</v>
      </c>
      <c r="D761" t="s">
        <v>27</v>
      </c>
      <c r="E761">
        <f>YEAR(Table1[[#This Row],[Order Date]])</f>
        <v>2012</v>
      </c>
      <c r="F761">
        <v>1</v>
      </c>
      <c r="G761">
        <f>MONTH(Table1[[#This Row],[Order Date]])</f>
        <v>5</v>
      </c>
      <c r="H761" s="1">
        <v>41034</v>
      </c>
      <c r="I761">
        <v>962</v>
      </c>
      <c r="J761" t="s">
        <v>47</v>
      </c>
      <c r="K761">
        <v>33</v>
      </c>
      <c r="L761">
        <v>122.99</v>
      </c>
      <c r="M761" s="2">
        <v>0.06</v>
      </c>
      <c r="N761">
        <v>4064.05</v>
      </c>
      <c r="O761">
        <v>19.989999999999998</v>
      </c>
      <c r="P761">
        <v>1408.1865</v>
      </c>
      <c r="Q761" s="2">
        <v>0.37</v>
      </c>
      <c r="R761" t="s">
        <v>29</v>
      </c>
      <c r="S761" t="s">
        <v>30</v>
      </c>
      <c r="T761" t="s">
        <v>1444</v>
      </c>
      <c r="U761" t="s">
        <v>67</v>
      </c>
      <c r="V761" t="s">
        <v>68</v>
      </c>
      <c r="W761">
        <v>151</v>
      </c>
      <c r="X761" s="1">
        <v>41036</v>
      </c>
      <c r="Y761" t="s">
        <v>34</v>
      </c>
      <c r="Z761" t="e" vm="26">
        <v>#VALUE!</v>
      </c>
      <c r="AA761">
        <v>48135</v>
      </c>
      <c r="AB761" t="e" cm="1" vm="2">
        <f t="array" ref="AB761">_FV(Table1[[#This Row],[State]],"Country/region",TRUE)</f>
        <v>#VALUE!</v>
      </c>
    </row>
    <row r="762" spans="1:28" x14ac:dyDescent="0.35">
      <c r="A762" t="s">
        <v>1445</v>
      </c>
      <c r="C762" t="s">
        <v>1441</v>
      </c>
      <c r="D762" t="s">
        <v>46</v>
      </c>
      <c r="E762">
        <f>YEAR(Table1[[#This Row],[Order Date]])</f>
        <v>2012</v>
      </c>
      <c r="F762">
        <v>1</v>
      </c>
      <c r="G762">
        <f>MONTH(Table1[[#This Row],[Order Date]])</f>
        <v>5</v>
      </c>
      <c r="H762" s="1">
        <v>41034</v>
      </c>
      <c r="I762">
        <v>38503</v>
      </c>
      <c r="J762" t="s">
        <v>47</v>
      </c>
      <c r="K762">
        <v>32</v>
      </c>
      <c r="L762">
        <v>23.99</v>
      </c>
      <c r="M762" s="2">
        <v>0.05</v>
      </c>
      <c r="N762">
        <v>796.03</v>
      </c>
      <c r="O762">
        <v>15.68</v>
      </c>
      <c r="P762">
        <v>-133.71</v>
      </c>
      <c r="Q762" s="2">
        <v>0.62</v>
      </c>
      <c r="R762" t="s">
        <v>48</v>
      </c>
      <c r="S762" t="s">
        <v>49</v>
      </c>
      <c r="T762" t="s">
        <v>1446</v>
      </c>
      <c r="U762" t="s">
        <v>82</v>
      </c>
      <c r="V762" t="s">
        <v>68</v>
      </c>
      <c r="W762">
        <v>5418</v>
      </c>
      <c r="X762" s="1">
        <v>41038</v>
      </c>
      <c r="Y762" t="s">
        <v>53</v>
      </c>
      <c r="Z762" t="e" vm="11">
        <v>#VALUE!</v>
      </c>
      <c r="AA762">
        <v>77036</v>
      </c>
      <c r="AB762" t="e" cm="1" vm="2">
        <f t="array" ref="AB762">_FV(Table1[[#This Row],[State]],"Country/region",TRUE)</f>
        <v>#VALUE!</v>
      </c>
    </row>
    <row r="763" spans="1:28" x14ac:dyDescent="0.35">
      <c r="A763" t="s">
        <v>1447</v>
      </c>
      <c r="C763" t="s">
        <v>160</v>
      </c>
      <c r="D763" t="s">
        <v>57</v>
      </c>
      <c r="E763">
        <f>YEAR(Table1[[#This Row],[Order Date]])</f>
        <v>2012</v>
      </c>
      <c r="F763">
        <v>1</v>
      </c>
      <c r="G763">
        <f>MONTH(Table1[[#This Row],[Order Date]])</f>
        <v>5</v>
      </c>
      <c r="H763" s="1">
        <v>41035</v>
      </c>
      <c r="I763">
        <v>51873</v>
      </c>
      <c r="J763" t="s">
        <v>28</v>
      </c>
      <c r="K763">
        <v>29</v>
      </c>
      <c r="L763">
        <v>9.11</v>
      </c>
      <c r="M763" s="2">
        <v>0.04</v>
      </c>
      <c r="N763">
        <v>265.92</v>
      </c>
      <c r="O763">
        <v>2.15</v>
      </c>
      <c r="P763">
        <v>79.67</v>
      </c>
      <c r="Q763" s="2">
        <v>0.4</v>
      </c>
      <c r="R763" t="s">
        <v>29</v>
      </c>
      <c r="S763" t="s">
        <v>59</v>
      </c>
      <c r="T763" t="s">
        <v>63</v>
      </c>
      <c r="U763" t="s">
        <v>61</v>
      </c>
      <c r="V763" t="s">
        <v>76</v>
      </c>
      <c r="W763">
        <v>7271</v>
      </c>
      <c r="X763" s="1">
        <v>41035</v>
      </c>
      <c r="Y763" t="s">
        <v>34</v>
      </c>
      <c r="Z763" t="e" vm="18">
        <v>#VALUE!</v>
      </c>
      <c r="AA763">
        <v>23223</v>
      </c>
      <c r="AB763" t="e" cm="1" vm="2">
        <f t="array" ref="AB763">_FV(Table1[[#This Row],[State]],"Country/region",TRUE)</f>
        <v>#VALUE!</v>
      </c>
    </row>
    <row r="764" spans="1:28" x14ac:dyDescent="0.35">
      <c r="A764" t="s">
        <v>893</v>
      </c>
      <c r="C764" t="s">
        <v>1448</v>
      </c>
      <c r="D764" t="s">
        <v>27</v>
      </c>
      <c r="E764">
        <f>YEAR(Table1[[#This Row],[Order Date]])</f>
        <v>2012</v>
      </c>
      <c r="F764">
        <v>1</v>
      </c>
      <c r="G764">
        <f>MONTH(Table1[[#This Row],[Order Date]])</f>
        <v>5</v>
      </c>
      <c r="H764" s="1">
        <v>41035</v>
      </c>
      <c r="I764">
        <v>50850</v>
      </c>
      <c r="J764" t="s">
        <v>58</v>
      </c>
      <c r="K764">
        <v>2</v>
      </c>
      <c r="L764">
        <v>417.4</v>
      </c>
      <c r="M764" s="2">
        <v>0.02</v>
      </c>
      <c r="N764">
        <v>942.42</v>
      </c>
      <c r="O764">
        <v>75.23</v>
      </c>
      <c r="P764">
        <v>-634.86540000000002</v>
      </c>
      <c r="Q764" s="2">
        <v>0.79</v>
      </c>
      <c r="R764" t="s">
        <v>48</v>
      </c>
      <c r="S764" t="s">
        <v>73</v>
      </c>
      <c r="T764" t="s">
        <v>734</v>
      </c>
      <c r="U764" t="s">
        <v>75</v>
      </c>
      <c r="V764" t="s">
        <v>68</v>
      </c>
      <c r="W764">
        <v>7129</v>
      </c>
      <c r="X764" s="1">
        <v>41036</v>
      </c>
      <c r="Y764" t="s">
        <v>53</v>
      </c>
      <c r="Z764" t="e" vm="38">
        <v>#VALUE!</v>
      </c>
      <c r="AA764">
        <v>46203</v>
      </c>
      <c r="AB764" t="e" cm="1" vm="2">
        <f t="array" ref="AB764">_FV(Table1[[#This Row],[State]],"Country/region",TRUE)</f>
        <v>#VALUE!</v>
      </c>
    </row>
    <row r="765" spans="1:28" x14ac:dyDescent="0.35">
      <c r="A765" t="s">
        <v>893</v>
      </c>
      <c r="C765" t="s">
        <v>1448</v>
      </c>
      <c r="D765" t="s">
        <v>27</v>
      </c>
      <c r="E765">
        <f>YEAR(Table1[[#This Row],[Order Date]])</f>
        <v>2012</v>
      </c>
      <c r="F765">
        <v>1</v>
      </c>
      <c r="G765">
        <f>MONTH(Table1[[#This Row],[Order Date]])</f>
        <v>5</v>
      </c>
      <c r="H765" s="1">
        <v>41035</v>
      </c>
      <c r="I765">
        <v>50850</v>
      </c>
      <c r="J765" t="s">
        <v>58</v>
      </c>
      <c r="K765">
        <v>37</v>
      </c>
      <c r="L765">
        <v>40.98</v>
      </c>
      <c r="M765" s="2">
        <v>0</v>
      </c>
      <c r="N765">
        <v>1599.54</v>
      </c>
      <c r="O765">
        <v>7.47</v>
      </c>
      <c r="P765">
        <v>578.14449999999999</v>
      </c>
      <c r="Q765" s="2">
        <v>0.37</v>
      </c>
      <c r="R765" t="s">
        <v>29</v>
      </c>
      <c r="S765" t="s">
        <v>30</v>
      </c>
      <c r="T765" t="s">
        <v>828</v>
      </c>
      <c r="U765" t="s">
        <v>67</v>
      </c>
      <c r="V765" t="s">
        <v>68</v>
      </c>
      <c r="W765">
        <v>7128</v>
      </c>
      <c r="X765" s="1">
        <v>41037</v>
      </c>
      <c r="Y765" t="s">
        <v>34</v>
      </c>
      <c r="Z765" t="e" vm="38">
        <v>#VALUE!</v>
      </c>
      <c r="AA765">
        <v>46203</v>
      </c>
      <c r="AB765" t="e" cm="1" vm="2">
        <f t="array" ref="AB765">_FV(Table1[[#This Row],[State]],"Country/region",TRUE)</f>
        <v>#VALUE!</v>
      </c>
    </row>
    <row r="766" spans="1:28" x14ac:dyDescent="0.35">
      <c r="A766" t="s">
        <v>1449</v>
      </c>
      <c r="C766" t="s">
        <v>1450</v>
      </c>
      <c r="D766" t="s">
        <v>57</v>
      </c>
      <c r="E766">
        <f>YEAR(Table1[[#This Row],[Order Date]])</f>
        <v>2012</v>
      </c>
      <c r="F766">
        <v>1</v>
      </c>
      <c r="G766">
        <f>MONTH(Table1[[#This Row],[Order Date]])</f>
        <v>5</v>
      </c>
      <c r="H766" s="1">
        <v>41036</v>
      </c>
      <c r="I766">
        <v>24452</v>
      </c>
      <c r="J766" t="s">
        <v>28</v>
      </c>
      <c r="K766">
        <v>18</v>
      </c>
      <c r="L766">
        <v>6.48</v>
      </c>
      <c r="M766" s="2">
        <v>0.08</v>
      </c>
      <c r="N766">
        <v>115.71</v>
      </c>
      <c r="O766">
        <v>8.4</v>
      </c>
      <c r="P766">
        <v>-91.61</v>
      </c>
      <c r="Q766" s="2">
        <v>0.37</v>
      </c>
      <c r="R766" t="s">
        <v>29</v>
      </c>
      <c r="S766" t="s">
        <v>30</v>
      </c>
      <c r="T766" t="s">
        <v>1451</v>
      </c>
      <c r="U766" t="s">
        <v>61</v>
      </c>
      <c r="V766" t="s">
        <v>76</v>
      </c>
      <c r="W766">
        <v>3429</v>
      </c>
      <c r="X766" s="1">
        <v>41036</v>
      </c>
      <c r="Y766" t="s">
        <v>34</v>
      </c>
      <c r="Z766" t="e" vm="14">
        <v>#VALUE!</v>
      </c>
      <c r="AA766">
        <v>33614</v>
      </c>
      <c r="AB766" t="e" cm="1" vm="2">
        <f t="array" ref="AB766">_FV(Table1[[#This Row],[State]],"Country/region",TRUE)</f>
        <v>#VALUE!</v>
      </c>
    </row>
    <row r="767" spans="1:28" x14ac:dyDescent="0.35">
      <c r="A767" t="s">
        <v>1452</v>
      </c>
      <c r="C767" t="s">
        <v>1154</v>
      </c>
      <c r="D767" t="s">
        <v>27</v>
      </c>
      <c r="E767">
        <f>YEAR(Table1[[#This Row],[Order Date]])</f>
        <v>2012</v>
      </c>
      <c r="F767">
        <v>1</v>
      </c>
      <c r="G767">
        <f>MONTH(Table1[[#This Row],[Order Date]])</f>
        <v>5</v>
      </c>
      <c r="H767" s="1">
        <v>41036</v>
      </c>
      <c r="I767">
        <v>1829</v>
      </c>
      <c r="J767" t="s">
        <v>28</v>
      </c>
      <c r="K767">
        <v>48</v>
      </c>
      <c r="L767">
        <v>2.78</v>
      </c>
      <c r="M767" s="2">
        <v>7.0000000000000007E-2</v>
      </c>
      <c r="N767">
        <v>133.04</v>
      </c>
      <c r="O767">
        <v>1.49</v>
      </c>
      <c r="P767">
        <v>6.7320000000000002</v>
      </c>
      <c r="Q767" s="2">
        <v>0.36</v>
      </c>
      <c r="R767" t="s">
        <v>29</v>
      </c>
      <c r="S767" t="s">
        <v>30</v>
      </c>
      <c r="T767" t="s">
        <v>1307</v>
      </c>
      <c r="U767" t="s">
        <v>67</v>
      </c>
      <c r="V767" t="s">
        <v>76</v>
      </c>
      <c r="W767">
        <v>265</v>
      </c>
      <c r="X767" s="1">
        <v>41037</v>
      </c>
      <c r="Y767" t="s">
        <v>34</v>
      </c>
      <c r="Z767" t="e" vm="10">
        <v>#VALUE!</v>
      </c>
      <c r="AA767">
        <v>70458</v>
      </c>
      <c r="AB767" t="e" cm="1" vm="2">
        <f t="array" ref="AB767">_FV(Table1[[#This Row],[State]],"Country/region",TRUE)</f>
        <v>#VALUE!</v>
      </c>
    </row>
    <row r="768" spans="1:28" x14ac:dyDescent="0.35">
      <c r="A768" t="s">
        <v>163</v>
      </c>
      <c r="C768" t="s">
        <v>501</v>
      </c>
      <c r="D768" t="s">
        <v>57</v>
      </c>
      <c r="E768">
        <f>YEAR(Table1[[#This Row],[Order Date]])</f>
        <v>2012</v>
      </c>
      <c r="F768">
        <v>1</v>
      </c>
      <c r="G768">
        <f>MONTH(Table1[[#This Row],[Order Date]])</f>
        <v>5</v>
      </c>
      <c r="H768" s="1">
        <v>41036</v>
      </c>
      <c r="I768">
        <v>11426</v>
      </c>
      <c r="J768" t="s">
        <v>131</v>
      </c>
      <c r="K768">
        <v>19</v>
      </c>
      <c r="L768">
        <v>16.48</v>
      </c>
      <c r="M768" s="2">
        <v>0.01</v>
      </c>
      <c r="N768">
        <v>333.68</v>
      </c>
      <c r="O768">
        <v>1.99</v>
      </c>
      <c r="P768">
        <v>81.96</v>
      </c>
      <c r="Q768" s="2">
        <v>0.42</v>
      </c>
      <c r="R768" t="s">
        <v>96</v>
      </c>
      <c r="S768" t="s">
        <v>139</v>
      </c>
      <c r="T768" t="s">
        <v>401</v>
      </c>
      <c r="U768" t="s">
        <v>102</v>
      </c>
      <c r="V768" t="s">
        <v>76</v>
      </c>
      <c r="W768">
        <v>1581</v>
      </c>
      <c r="X768" s="1">
        <v>41037</v>
      </c>
      <c r="Y768" t="s">
        <v>34</v>
      </c>
      <c r="Z768" t="e" vm="19">
        <v>#VALUE!</v>
      </c>
      <c r="AA768">
        <v>29915</v>
      </c>
      <c r="AB768" t="e" cm="1" vm="2">
        <f t="array" ref="AB768">_FV(Table1[[#This Row],[State]],"Country/region",TRUE)</f>
        <v>#VALUE!</v>
      </c>
    </row>
    <row r="769" spans="1:28" x14ac:dyDescent="0.35">
      <c r="A769" t="s">
        <v>790</v>
      </c>
      <c r="C769" t="s">
        <v>1345</v>
      </c>
      <c r="D769" t="s">
        <v>57</v>
      </c>
      <c r="E769">
        <f>YEAR(Table1[[#This Row],[Order Date]])</f>
        <v>2012</v>
      </c>
      <c r="F769">
        <v>1</v>
      </c>
      <c r="G769">
        <f>MONTH(Table1[[#This Row],[Order Date]])</f>
        <v>5</v>
      </c>
      <c r="H769" s="1">
        <v>41036</v>
      </c>
      <c r="I769">
        <v>17313</v>
      </c>
      <c r="J769" t="s">
        <v>28</v>
      </c>
      <c r="K769">
        <v>27</v>
      </c>
      <c r="L769">
        <v>4.76</v>
      </c>
      <c r="M769" s="2">
        <v>7.0000000000000007E-2</v>
      </c>
      <c r="N769">
        <v>130.49</v>
      </c>
      <c r="O769">
        <v>0.88</v>
      </c>
      <c r="P769">
        <v>47.09</v>
      </c>
      <c r="Q769" s="2">
        <v>0.39</v>
      </c>
      <c r="R769" t="s">
        <v>29</v>
      </c>
      <c r="S769" t="s">
        <v>59</v>
      </c>
      <c r="T769" t="s">
        <v>1453</v>
      </c>
      <c r="U769" t="s">
        <v>61</v>
      </c>
      <c r="V769" t="s">
        <v>52</v>
      </c>
      <c r="W769">
        <v>2390</v>
      </c>
      <c r="X769" s="1">
        <v>41038</v>
      </c>
      <c r="Y769" t="s">
        <v>42</v>
      </c>
      <c r="Z769" t="e" vm="32">
        <v>#VALUE!</v>
      </c>
      <c r="AA769">
        <v>80027</v>
      </c>
      <c r="AB769" t="e" cm="1" vm="2">
        <f t="array" ref="AB769">_FV(Table1[[#This Row],[State]],"Country/region",TRUE)</f>
        <v>#VALUE!</v>
      </c>
    </row>
    <row r="770" spans="1:28" x14ac:dyDescent="0.35">
      <c r="A770" t="s">
        <v>240</v>
      </c>
      <c r="C770" t="s">
        <v>241</v>
      </c>
      <c r="D770" t="s">
        <v>46</v>
      </c>
      <c r="E770">
        <f>YEAR(Table1[[#This Row],[Order Date]])</f>
        <v>2012</v>
      </c>
      <c r="F770">
        <v>1</v>
      </c>
      <c r="G770">
        <f>MONTH(Table1[[#This Row],[Order Date]])</f>
        <v>5</v>
      </c>
      <c r="H770" s="1">
        <v>41036</v>
      </c>
      <c r="I770">
        <v>38756</v>
      </c>
      <c r="J770" t="s">
        <v>58</v>
      </c>
      <c r="K770">
        <v>43</v>
      </c>
      <c r="L770">
        <v>65.989999999999995</v>
      </c>
      <c r="M770" s="2">
        <v>0.09</v>
      </c>
      <c r="N770">
        <v>2251.4969999999998</v>
      </c>
      <c r="O770">
        <v>8.99</v>
      </c>
      <c r="P770">
        <v>308.93400000000003</v>
      </c>
      <c r="Q770" s="2">
        <v>0.56000000000000005</v>
      </c>
      <c r="R770" t="s">
        <v>96</v>
      </c>
      <c r="S770" t="s">
        <v>30</v>
      </c>
      <c r="T770" t="s">
        <v>1454</v>
      </c>
      <c r="U770" t="s">
        <v>105</v>
      </c>
      <c r="V770" t="s">
        <v>33</v>
      </c>
      <c r="W770">
        <v>5456</v>
      </c>
      <c r="X770" s="1">
        <v>41038</v>
      </c>
      <c r="Y770" t="s">
        <v>42</v>
      </c>
      <c r="Z770" t="e" vm="1">
        <v>#VALUE!</v>
      </c>
      <c r="AA770">
        <v>19406</v>
      </c>
      <c r="AB770" t="e" cm="1" vm="2">
        <f t="array" ref="AB770">_FV(Table1[[#This Row],[State]],"Country/region",TRUE)</f>
        <v>#VALUE!</v>
      </c>
    </row>
    <row r="771" spans="1:28" x14ac:dyDescent="0.35">
      <c r="A771" t="s">
        <v>1455</v>
      </c>
      <c r="C771" t="s">
        <v>1456</v>
      </c>
      <c r="D771" t="s">
        <v>46</v>
      </c>
      <c r="E771">
        <f>YEAR(Table1[[#This Row],[Order Date]])</f>
        <v>2012</v>
      </c>
      <c r="F771">
        <v>1</v>
      </c>
      <c r="G771">
        <f>MONTH(Table1[[#This Row],[Order Date]])</f>
        <v>5</v>
      </c>
      <c r="H771" s="1">
        <v>41036</v>
      </c>
      <c r="I771">
        <v>1665</v>
      </c>
      <c r="J771" t="s">
        <v>28</v>
      </c>
      <c r="K771">
        <v>26</v>
      </c>
      <c r="L771">
        <v>35.99</v>
      </c>
      <c r="M771" s="2">
        <v>0.05</v>
      </c>
      <c r="N771">
        <v>755.60749999999996</v>
      </c>
      <c r="O771">
        <v>1.1000000000000001</v>
      </c>
      <c r="P771">
        <v>149.166</v>
      </c>
      <c r="Q771" s="2">
        <v>0.55000000000000004</v>
      </c>
      <c r="R771" t="s">
        <v>96</v>
      </c>
      <c r="S771" t="s">
        <v>30</v>
      </c>
      <c r="T771" t="s">
        <v>165</v>
      </c>
      <c r="U771" t="s">
        <v>105</v>
      </c>
      <c r="V771" t="s">
        <v>33</v>
      </c>
      <c r="W771">
        <v>244</v>
      </c>
      <c r="X771" s="1">
        <v>41038</v>
      </c>
      <c r="Y771" t="s">
        <v>34</v>
      </c>
      <c r="Z771" t="e" vm="22">
        <v>#VALUE!</v>
      </c>
      <c r="AA771">
        <v>43026</v>
      </c>
      <c r="AB771" t="e" cm="1" vm="2">
        <f t="array" ref="AB771">_FV(Table1[[#This Row],[State]],"Country/region",TRUE)</f>
        <v>#VALUE!</v>
      </c>
    </row>
    <row r="772" spans="1:28" x14ac:dyDescent="0.35">
      <c r="A772" t="s">
        <v>1457</v>
      </c>
      <c r="C772" t="s">
        <v>1458</v>
      </c>
      <c r="D772" t="s">
        <v>27</v>
      </c>
      <c r="E772">
        <f>YEAR(Table1[[#This Row],[Order Date]])</f>
        <v>2012</v>
      </c>
      <c r="F772">
        <v>1</v>
      </c>
      <c r="G772">
        <f>MONTH(Table1[[#This Row],[Order Date]])</f>
        <v>5</v>
      </c>
      <c r="H772" s="1">
        <v>41036</v>
      </c>
      <c r="I772">
        <v>41253</v>
      </c>
      <c r="J772" t="s">
        <v>131</v>
      </c>
      <c r="K772">
        <v>5</v>
      </c>
      <c r="L772">
        <v>300.97000000000003</v>
      </c>
      <c r="M772" s="2">
        <v>7.0000000000000007E-2</v>
      </c>
      <c r="N772">
        <v>1455.49</v>
      </c>
      <c r="O772">
        <v>7.18</v>
      </c>
      <c r="P772">
        <v>-807.59</v>
      </c>
      <c r="Q772" s="2">
        <v>0.48</v>
      </c>
      <c r="R772" t="s">
        <v>96</v>
      </c>
      <c r="S772" t="s">
        <v>30</v>
      </c>
      <c r="T772" t="s">
        <v>1322</v>
      </c>
      <c r="U772" t="s">
        <v>102</v>
      </c>
      <c r="V772" t="s">
        <v>33</v>
      </c>
      <c r="W772">
        <v>5816</v>
      </c>
      <c r="X772" s="1">
        <v>41038</v>
      </c>
      <c r="Y772" t="s">
        <v>34</v>
      </c>
      <c r="Z772" t="e" vm="22">
        <v>#VALUE!</v>
      </c>
      <c r="AA772">
        <v>44136</v>
      </c>
      <c r="AB772" t="e" cm="1" vm="2">
        <f t="array" ref="AB772">_FV(Table1[[#This Row],[State]],"Country/region",TRUE)</f>
        <v>#VALUE!</v>
      </c>
    </row>
    <row r="773" spans="1:28" x14ac:dyDescent="0.35">
      <c r="A773" t="s">
        <v>1459</v>
      </c>
      <c r="C773" t="s">
        <v>275</v>
      </c>
      <c r="D773" t="s">
        <v>27</v>
      </c>
      <c r="E773">
        <f>YEAR(Table1[[#This Row],[Order Date]])</f>
        <v>2012</v>
      </c>
      <c r="F773">
        <v>1</v>
      </c>
      <c r="G773">
        <f>MONTH(Table1[[#This Row],[Order Date]])</f>
        <v>5</v>
      </c>
      <c r="H773" s="1">
        <v>41036</v>
      </c>
      <c r="I773">
        <v>33696</v>
      </c>
      <c r="J773" t="s">
        <v>28</v>
      </c>
      <c r="K773">
        <v>2</v>
      </c>
      <c r="L773">
        <v>27.48</v>
      </c>
      <c r="M773" s="2">
        <v>0.06</v>
      </c>
      <c r="N773">
        <v>57.73</v>
      </c>
      <c r="O773">
        <v>4</v>
      </c>
      <c r="P773">
        <v>-101.41</v>
      </c>
      <c r="Q773" s="2">
        <v>0.75</v>
      </c>
      <c r="R773" t="s">
        <v>96</v>
      </c>
      <c r="S773" t="s">
        <v>30</v>
      </c>
      <c r="T773" t="s">
        <v>1460</v>
      </c>
      <c r="U773" t="s">
        <v>102</v>
      </c>
      <c r="V773" t="s">
        <v>52</v>
      </c>
      <c r="W773">
        <v>4731</v>
      </c>
      <c r="X773" s="1">
        <v>41038</v>
      </c>
      <c r="Y773" t="s">
        <v>34</v>
      </c>
      <c r="Z773" t="e" vm="4">
        <v>#VALUE!</v>
      </c>
      <c r="AA773">
        <v>90069</v>
      </c>
      <c r="AB773" t="e" cm="1" vm="2">
        <f t="array" ref="AB773">_FV(Table1[[#This Row],[State]],"Country/region",TRUE)</f>
        <v>#VALUE!</v>
      </c>
    </row>
    <row r="774" spans="1:28" x14ac:dyDescent="0.35">
      <c r="A774" t="s">
        <v>1461</v>
      </c>
      <c r="C774" t="s">
        <v>539</v>
      </c>
      <c r="D774" t="s">
        <v>46</v>
      </c>
      <c r="E774">
        <f>YEAR(Table1[[#This Row],[Order Date]])</f>
        <v>2012</v>
      </c>
      <c r="F774">
        <v>1</v>
      </c>
      <c r="G774">
        <f>MONTH(Table1[[#This Row],[Order Date]])</f>
        <v>5</v>
      </c>
      <c r="H774" s="1">
        <v>41037</v>
      </c>
      <c r="I774">
        <v>55525</v>
      </c>
      <c r="J774" t="s">
        <v>47</v>
      </c>
      <c r="K774">
        <v>1</v>
      </c>
      <c r="L774">
        <v>300.97000000000003</v>
      </c>
      <c r="M774" s="2">
        <v>0.06</v>
      </c>
      <c r="N774">
        <v>291.39999999999998</v>
      </c>
      <c r="O774">
        <v>7.18</v>
      </c>
      <c r="P774">
        <v>-763.16</v>
      </c>
      <c r="Q774" s="2">
        <v>0.48</v>
      </c>
      <c r="R774" t="s">
        <v>96</v>
      </c>
      <c r="S774" t="s">
        <v>30</v>
      </c>
      <c r="T774" t="s">
        <v>1322</v>
      </c>
      <c r="U774" t="s">
        <v>102</v>
      </c>
      <c r="V774" t="s">
        <v>76</v>
      </c>
      <c r="W774">
        <v>7759</v>
      </c>
      <c r="X774" s="1">
        <v>41037</v>
      </c>
      <c r="Y774" t="s">
        <v>34</v>
      </c>
      <c r="Z774" t="e" vm="18">
        <v>#VALUE!</v>
      </c>
      <c r="AA774">
        <v>23602</v>
      </c>
      <c r="AB774" t="e" cm="1" vm="2">
        <f t="array" ref="AB774">_FV(Table1[[#This Row],[State]],"Country/region",TRUE)</f>
        <v>#VALUE!</v>
      </c>
    </row>
    <row r="775" spans="1:28" x14ac:dyDescent="0.35">
      <c r="A775" t="s">
        <v>1462</v>
      </c>
      <c r="C775" t="s">
        <v>1277</v>
      </c>
      <c r="D775" t="s">
        <v>46</v>
      </c>
      <c r="E775">
        <f>YEAR(Table1[[#This Row],[Order Date]])</f>
        <v>2012</v>
      </c>
      <c r="F775">
        <v>1</v>
      </c>
      <c r="G775">
        <f>MONTH(Table1[[#This Row],[Order Date]])</f>
        <v>5</v>
      </c>
      <c r="H775" s="1">
        <v>41037</v>
      </c>
      <c r="I775">
        <v>30759</v>
      </c>
      <c r="J775" t="s">
        <v>39</v>
      </c>
      <c r="K775">
        <v>2</v>
      </c>
      <c r="L775">
        <v>29.34</v>
      </c>
      <c r="M775" s="2">
        <v>0.03</v>
      </c>
      <c r="N775">
        <v>64.790000000000006</v>
      </c>
      <c r="O775">
        <v>7.87</v>
      </c>
      <c r="P775">
        <v>-41.32</v>
      </c>
      <c r="Q775" s="2">
        <v>0.54</v>
      </c>
      <c r="R775" t="s">
        <v>48</v>
      </c>
      <c r="S775" t="s">
        <v>30</v>
      </c>
      <c r="T775" t="s">
        <v>1463</v>
      </c>
      <c r="U775" t="s">
        <v>82</v>
      </c>
      <c r="V775" t="s">
        <v>52</v>
      </c>
      <c r="W775">
        <v>4318</v>
      </c>
      <c r="X775" s="1">
        <v>41039</v>
      </c>
      <c r="Y775" t="s">
        <v>34</v>
      </c>
      <c r="Z775" t="e" vm="4">
        <v>#VALUE!</v>
      </c>
      <c r="AA775">
        <v>95032</v>
      </c>
      <c r="AB775" t="e" cm="1" vm="2">
        <f t="array" ref="AB775">_FV(Table1[[#This Row],[State]],"Country/region",TRUE)</f>
        <v>#VALUE!</v>
      </c>
    </row>
    <row r="776" spans="1:28" x14ac:dyDescent="0.35">
      <c r="A776" t="s">
        <v>1464</v>
      </c>
      <c r="C776" t="s">
        <v>1465</v>
      </c>
      <c r="D776" t="s">
        <v>46</v>
      </c>
      <c r="E776">
        <f>YEAR(Table1[[#This Row],[Order Date]])</f>
        <v>2012</v>
      </c>
      <c r="F776">
        <v>1</v>
      </c>
      <c r="G776">
        <f>MONTH(Table1[[#This Row],[Order Date]])</f>
        <v>5</v>
      </c>
      <c r="H776" s="1">
        <v>41037</v>
      </c>
      <c r="I776">
        <v>7364</v>
      </c>
      <c r="J776" t="s">
        <v>28</v>
      </c>
      <c r="K776">
        <v>15</v>
      </c>
      <c r="L776">
        <v>16.98</v>
      </c>
      <c r="M776" s="2">
        <v>0.09</v>
      </c>
      <c r="N776">
        <v>260.39</v>
      </c>
      <c r="O776">
        <v>12.39</v>
      </c>
      <c r="P776">
        <v>-48.57</v>
      </c>
      <c r="Q776" s="2">
        <v>0.35</v>
      </c>
      <c r="R776" t="s">
        <v>29</v>
      </c>
      <c r="S776" t="s">
        <v>30</v>
      </c>
      <c r="T776" t="s">
        <v>1466</v>
      </c>
      <c r="U776" t="s">
        <v>267</v>
      </c>
      <c r="V776" t="s">
        <v>68</v>
      </c>
      <c r="W776">
        <v>1008</v>
      </c>
      <c r="X776" s="1">
        <v>41039</v>
      </c>
      <c r="Y776" t="s">
        <v>34</v>
      </c>
      <c r="Z776" t="e" vm="28">
        <v>#VALUE!</v>
      </c>
      <c r="AA776">
        <v>64055</v>
      </c>
      <c r="AB776" t="e" cm="1" vm="2">
        <f t="array" ref="AB776">_FV(Table1[[#This Row],[State]],"Country/region",TRUE)</f>
        <v>#VALUE!</v>
      </c>
    </row>
    <row r="777" spans="1:28" x14ac:dyDescent="0.35">
      <c r="A777" t="s">
        <v>878</v>
      </c>
      <c r="C777" t="s">
        <v>779</v>
      </c>
      <c r="D777" t="s">
        <v>57</v>
      </c>
      <c r="E777">
        <f>YEAR(Table1[[#This Row],[Order Date]])</f>
        <v>2012</v>
      </c>
      <c r="F777">
        <v>1</v>
      </c>
      <c r="G777">
        <f>MONTH(Table1[[#This Row],[Order Date]])</f>
        <v>5</v>
      </c>
      <c r="H777" s="1">
        <v>41038</v>
      </c>
      <c r="I777">
        <v>4839</v>
      </c>
      <c r="J777" t="s">
        <v>58</v>
      </c>
      <c r="K777">
        <v>24</v>
      </c>
      <c r="L777">
        <v>6.48</v>
      </c>
      <c r="M777" s="2">
        <v>0.05</v>
      </c>
      <c r="N777">
        <v>159.43</v>
      </c>
      <c r="O777">
        <v>8.73</v>
      </c>
      <c r="P777">
        <v>-120.59</v>
      </c>
      <c r="Q777" s="2">
        <v>0.37</v>
      </c>
      <c r="R777" t="s">
        <v>29</v>
      </c>
      <c r="S777" t="s">
        <v>30</v>
      </c>
      <c r="T777" t="s">
        <v>179</v>
      </c>
      <c r="U777" t="s">
        <v>61</v>
      </c>
      <c r="V777" t="s">
        <v>33</v>
      </c>
      <c r="W777">
        <v>694</v>
      </c>
      <c r="X777" s="1">
        <v>41038</v>
      </c>
      <c r="Y777" t="s">
        <v>34</v>
      </c>
      <c r="Z777" t="e" vm="22">
        <v>#VALUE!</v>
      </c>
      <c r="AA777">
        <v>44070</v>
      </c>
      <c r="AB777" t="e" cm="1" vm="2">
        <f t="array" ref="AB777">_FV(Table1[[#This Row],[State]],"Country/region",TRUE)</f>
        <v>#VALUE!</v>
      </c>
    </row>
    <row r="778" spans="1:28" x14ac:dyDescent="0.35">
      <c r="A778" t="s">
        <v>1467</v>
      </c>
      <c r="C778" t="s">
        <v>812</v>
      </c>
      <c r="D778" t="s">
        <v>46</v>
      </c>
      <c r="E778">
        <f>YEAR(Table1[[#This Row],[Order Date]])</f>
        <v>2012</v>
      </c>
      <c r="F778">
        <v>1</v>
      </c>
      <c r="G778">
        <f>MONTH(Table1[[#This Row],[Order Date]])</f>
        <v>5</v>
      </c>
      <c r="H778" s="1">
        <v>41038</v>
      </c>
      <c r="I778">
        <v>42631</v>
      </c>
      <c r="J778" t="s">
        <v>28</v>
      </c>
      <c r="K778">
        <v>41</v>
      </c>
      <c r="L778">
        <v>6.48</v>
      </c>
      <c r="M778" s="2">
        <v>0.05</v>
      </c>
      <c r="N778">
        <v>257.66000000000003</v>
      </c>
      <c r="O778">
        <v>2.74</v>
      </c>
      <c r="P778">
        <v>-69.23</v>
      </c>
      <c r="Q778" s="2">
        <v>0.71</v>
      </c>
      <c r="R778" t="s">
        <v>96</v>
      </c>
      <c r="S778" t="s">
        <v>139</v>
      </c>
      <c r="T778" t="s">
        <v>1468</v>
      </c>
      <c r="U778" t="s">
        <v>102</v>
      </c>
      <c r="V778" t="s">
        <v>76</v>
      </c>
      <c r="W778">
        <v>6016</v>
      </c>
      <c r="X778" s="1">
        <v>41038</v>
      </c>
      <c r="Y778" t="s">
        <v>34</v>
      </c>
      <c r="Z778" t="e" vm="47">
        <v>#VALUE!</v>
      </c>
      <c r="AA778">
        <v>27203</v>
      </c>
      <c r="AB778" t="e" cm="1" vm="2">
        <f t="array" ref="AB778">_FV(Table1[[#This Row],[State]],"Country/region",TRUE)</f>
        <v>#VALUE!</v>
      </c>
    </row>
    <row r="779" spans="1:28" x14ac:dyDescent="0.35">
      <c r="A779" t="s">
        <v>1467</v>
      </c>
      <c r="C779" t="s">
        <v>812</v>
      </c>
      <c r="D779" t="s">
        <v>46</v>
      </c>
      <c r="E779">
        <f>YEAR(Table1[[#This Row],[Order Date]])</f>
        <v>2012</v>
      </c>
      <c r="F779">
        <v>1</v>
      </c>
      <c r="G779">
        <f>MONTH(Table1[[#This Row],[Order Date]])</f>
        <v>5</v>
      </c>
      <c r="H779" s="1">
        <v>41038</v>
      </c>
      <c r="I779">
        <v>42631</v>
      </c>
      <c r="J779" t="s">
        <v>28</v>
      </c>
      <c r="K779">
        <v>18</v>
      </c>
      <c r="L779">
        <v>12.53</v>
      </c>
      <c r="M779" s="2">
        <v>0.09</v>
      </c>
      <c r="N779">
        <v>211.4</v>
      </c>
      <c r="O779">
        <v>0.5</v>
      </c>
      <c r="P779">
        <v>91.63</v>
      </c>
      <c r="Q779" s="2">
        <v>0.38</v>
      </c>
      <c r="R779" t="s">
        <v>29</v>
      </c>
      <c r="S779" t="s">
        <v>30</v>
      </c>
      <c r="T779" t="s">
        <v>1226</v>
      </c>
      <c r="U779" t="s">
        <v>210</v>
      </c>
      <c r="V779" t="s">
        <v>76</v>
      </c>
      <c r="W779">
        <v>6017</v>
      </c>
      <c r="X779" s="1">
        <v>41039</v>
      </c>
      <c r="Y779" t="s">
        <v>34</v>
      </c>
      <c r="Z779" t="e" vm="47">
        <v>#VALUE!</v>
      </c>
      <c r="AA779">
        <v>27203</v>
      </c>
      <c r="AB779" t="e" cm="1" vm="2">
        <f t="array" ref="AB779">_FV(Table1[[#This Row],[State]],"Country/region",TRUE)</f>
        <v>#VALUE!</v>
      </c>
    </row>
    <row r="780" spans="1:28" x14ac:dyDescent="0.35">
      <c r="A780" t="s">
        <v>1467</v>
      </c>
      <c r="C780" t="s">
        <v>812</v>
      </c>
      <c r="D780" t="s">
        <v>46</v>
      </c>
      <c r="E780">
        <f>YEAR(Table1[[#This Row],[Order Date]])</f>
        <v>2012</v>
      </c>
      <c r="F780">
        <v>1</v>
      </c>
      <c r="G780">
        <f>MONTH(Table1[[#This Row],[Order Date]])</f>
        <v>5</v>
      </c>
      <c r="H780" s="1">
        <v>41038</v>
      </c>
      <c r="I780">
        <v>42631</v>
      </c>
      <c r="J780" t="s">
        <v>28</v>
      </c>
      <c r="K780">
        <v>44</v>
      </c>
      <c r="L780">
        <v>6.68</v>
      </c>
      <c r="M780" s="2">
        <v>0.06</v>
      </c>
      <c r="N780">
        <v>287.22000000000003</v>
      </c>
      <c r="O780">
        <v>5.41</v>
      </c>
      <c r="P780">
        <v>-72.930000000000007</v>
      </c>
      <c r="Q780" s="2">
        <v>0.37</v>
      </c>
      <c r="R780" t="s">
        <v>29</v>
      </c>
      <c r="S780" t="s">
        <v>30</v>
      </c>
      <c r="T780" t="s">
        <v>1469</v>
      </c>
      <c r="U780" t="s">
        <v>61</v>
      </c>
      <c r="V780" t="s">
        <v>76</v>
      </c>
      <c r="W780">
        <v>6018</v>
      </c>
      <c r="X780" s="1">
        <v>41039</v>
      </c>
      <c r="Y780" t="s">
        <v>34</v>
      </c>
      <c r="Z780" t="e" vm="47">
        <v>#VALUE!</v>
      </c>
      <c r="AA780">
        <v>27203</v>
      </c>
      <c r="AB780" t="e" cm="1" vm="2">
        <f t="array" ref="AB780">_FV(Table1[[#This Row],[State]],"Country/region",TRUE)</f>
        <v>#VALUE!</v>
      </c>
    </row>
    <row r="781" spans="1:28" x14ac:dyDescent="0.35">
      <c r="A781" t="s">
        <v>1467</v>
      </c>
      <c r="C781" t="s">
        <v>812</v>
      </c>
      <c r="D781" t="s">
        <v>46</v>
      </c>
      <c r="E781">
        <f>YEAR(Table1[[#This Row],[Order Date]])</f>
        <v>2012</v>
      </c>
      <c r="F781">
        <v>1</v>
      </c>
      <c r="G781">
        <f>MONTH(Table1[[#This Row],[Order Date]])</f>
        <v>5</v>
      </c>
      <c r="H781" s="1">
        <v>41038</v>
      </c>
      <c r="I781">
        <v>42631</v>
      </c>
      <c r="J781" t="s">
        <v>28</v>
      </c>
      <c r="K781">
        <v>22</v>
      </c>
      <c r="L781">
        <v>65.989999999999995</v>
      </c>
      <c r="M781" s="2">
        <v>0.08</v>
      </c>
      <c r="N781">
        <v>1148.0355</v>
      </c>
      <c r="O781">
        <v>8.99</v>
      </c>
      <c r="P781">
        <v>21.978000000000002</v>
      </c>
      <c r="Q781" s="2">
        <v>0.55000000000000004</v>
      </c>
      <c r="R781" t="s">
        <v>96</v>
      </c>
      <c r="S781" t="s">
        <v>30</v>
      </c>
      <c r="T781" t="s">
        <v>1470</v>
      </c>
      <c r="U781" t="s">
        <v>105</v>
      </c>
      <c r="V781" t="s">
        <v>76</v>
      </c>
      <c r="W781">
        <v>6019</v>
      </c>
      <c r="X781" s="1">
        <v>41040</v>
      </c>
      <c r="Y781" t="s">
        <v>42</v>
      </c>
      <c r="Z781" t="e" vm="47">
        <v>#VALUE!</v>
      </c>
      <c r="AA781">
        <v>27203</v>
      </c>
      <c r="AB781" t="e" cm="1" vm="2">
        <f t="array" ref="AB781">_FV(Table1[[#This Row],[State]],"Country/region",TRUE)</f>
        <v>#VALUE!</v>
      </c>
    </row>
    <row r="782" spans="1:28" x14ac:dyDescent="0.35">
      <c r="A782" t="s">
        <v>1471</v>
      </c>
      <c r="C782" t="s">
        <v>1391</v>
      </c>
      <c r="D782" t="s">
        <v>38</v>
      </c>
      <c r="E782">
        <f>YEAR(Table1[[#This Row],[Order Date]])</f>
        <v>2012</v>
      </c>
      <c r="F782">
        <v>1</v>
      </c>
      <c r="G782">
        <f>MONTH(Table1[[#This Row],[Order Date]])</f>
        <v>5</v>
      </c>
      <c r="H782" s="1">
        <v>41039</v>
      </c>
      <c r="I782">
        <v>39908</v>
      </c>
      <c r="J782" t="s">
        <v>47</v>
      </c>
      <c r="K782">
        <v>23</v>
      </c>
      <c r="L782">
        <v>34.99</v>
      </c>
      <c r="M782" s="2">
        <v>0.1</v>
      </c>
      <c r="N782">
        <v>753.75</v>
      </c>
      <c r="O782">
        <v>7.73</v>
      </c>
      <c r="P782">
        <v>31.17</v>
      </c>
      <c r="Q782" s="2">
        <v>0.59</v>
      </c>
      <c r="R782" t="s">
        <v>29</v>
      </c>
      <c r="S782" t="s">
        <v>30</v>
      </c>
      <c r="T782" t="s">
        <v>795</v>
      </c>
      <c r="U782" t="s">
        <v>88</v>
      </c>
      <c r="V782" t="s">
        <v>76</v>
      </c>
      <c r="W782">
        <v>5642</v>
      </c>
      <c r="X782" s="1">
        <v>41041</v>
      </c>
      <c r="Y782" t="s">
        <v>34</v>
      </c>
      <c r="Z782" t="e" vm="47">
        <v>#VALUE!</v>
      </c>
      <c r="AA782">
        <v>27360</v>
      </c>
      <c r="AB782" t="e" cm="1" vm="2">
        <f t="array" ref="AB782">_FV(Table1[[#This Row],[State]],"Country/region",TRUE)</f>
        <v>#VALUE!</v>
      </c>
    </row>
    <row r="783" spans="1:28" x14ac:dyDescent="0.35">
      <c r="A783" t="s">
        <v>1472</v>
      </c>
      <c r="C783" t="s">
        <v>144</v>
      </c>
      <c r="D783" t="s">
        <v>38</v>
      </c>
      <c r="E783">
        <f>YEAR(Table1[[#This Row],[Order Date]])</f>
        <v>2012</v>
      </c>
      <c r="F783">
        <v>1</v>
      </c>
      <c r="G783">
        <f>MONTH(Table1[[#This Row],[Order Date]])</f>
        <v>5</v>
      </c>
      <c r="H783" s="1">
        <v>41039</v>
      </c>
      <c r="I783">
        <v>45218</v>
      </c>
      <c r="J783" t="s">
        <v>47</v>
      </c>
      <c r="K783">
        <v>49</v>
      </c>
      <c r="L783">
        <v>6.48</v>
      </c>
      <c r="M783" s="2">
        <v>0.08</v>
      </c>
      <c r="N783">
        <v>309.45999999999998</v>
      </c>
      <c r="O783">
        <v>2.74</v>
      </c>
      <c r="P783">
        <v>-82.64</v>
      </c>
      <c r="Q783" s="2">
        <v>0.71</v>
      </c>
      <c r="R783" t="s">
        <v>96</v>
      </c>
      <c r="S783" t="s">
        <v>139</v>
      </c>
      <c r="T783" t="s">
        <v>1468</v>
      </c>
      <c r="U783" t="s">
        <v>102</v>
      </c>
      <c r="V783" t="s">
        <v>68</v>
      </c>
      <c r="W783">
        <v>6373</v>
      </c>
      <c r="X783" s="1">
        <v>41041</v>
      </c>
      <c r="Y783" t="s">
        <v>34</v>
      </c>
      <c r="Z783" t="e" vm="28">
        <v>#VALUE!</v>
      </c>
      <c r="AA783">
        <v>63129</v>
      </c>
      <c r="AB783" t="e" cm="1" vm="2">
        <f t="array" ref="AB783">_FV(Table1[[#This Row],[State]],"Country/region",TRUE)</f>
        <v>#VALUE!</v>
      </c>
    </row>
    <row r="784" spans="1:28" x14ac:dyDescent="0.35">
      <c r="A784" t="s">
        <v>1473</v>
      </c>
      <c r="C784" t="s">
        <v>1474</v>
      </c>
      <c r="D784" t="s">
        <v>57</v>
      </c>
      <c r="E784">
        <f>YEAR(Table1[[#This Row],[Order Date]])</f>
        <v>2012</v>
      </c>
      <c r="F784">
        <v>1</v>
      </c>
      <c r="G784">
        <f>MONTH(Table1[[#This Row],[Order Date]])</f>
        <v>5</v>
      </c>
      <c r="H784" s="1">
        <v>41040</v>
      </c>
      <c r="I784">
        <v>56197</v>
      </c>
      <c r="J784" t="s">
        <v>28</v>
      </c>
      <c r="K784">
        <v>45</v>
      </c>
      <c r="L784">
        <v>227.55</v>
      </c>
      <c r="M784" s="2">
        <v>0.08</v>
      </c>
      <c r="N784">
        <v>8014.6239999999998</v>
      </c>
      <c r="O784">
        <v>32.479999999999997</v>
      </c>
      <c r="P784">
        <v>1366.1</v>
      </c>
      <c r="Q784" s="2">
        <v>0.68</v>
      </c>
      <c r="R784" t="s">
        <v>48</v>
      </c>
      <c r="S784" t="s">
        <v>73</v>
      </c>
      <c r="T784" t="s">
        <v>1475</v>
      </c>
      <c r="U784" t="s">
        <v>75</v>
      </c>
      <c r="V784" t="s">
        <v>76</v>
      </c>
      <c r="W784">
        <v>7860</v>
      </c>
      <c r="X784" s="1">
        <v>41040</v>
      </c>
      <c r="Y784" t="s">
        <v>53</v>
      </c>
      <c r="Z784" t="e" vm="10">
        <v>#VALUE!</v>
      </c>
      <c r="AA784">
        <v>71111</v>
      </c>
      <c r="AB784" t="e" cm="1" vm="2">
        <f t="array" ref="AB784">_FV(Table1[[#This Row],[State]],"Country/region",TRUE)</f>
        <v>#VALUE!</v>
      </c>
    </row>
    <row r="785" spans="1:28" x14ac:dyDescent="0.35">
      <c r="A785" t="s">
        <v>483</v>
      </c>
      <c r="C785" t="s">
        <v>479</v>
      </c>
      <c r="D785" t="s">
        <v>57</v>
      </c>
      <c r="E785">
        <f>YEAR(Table1[[#This Row],[Order Date]])</f>
        <v>2012</v>
      </c>
      <c r="F785">
        <v>1</v>
      </c>
      <c r="G785">
        <f>MONTH(Table1[[#This Row],[Order Date]])</f>
        <v>5</v>
      </c>
      <c r="H785" s="1">
        <v>41040</v>
      </c>
      <c r="I785">
        <v>23360</v>
      </c>
      <c r="J785" t="s">
        <v>47</v>
      </c>
      <c r="K785">
        <v>30</v>
      </c>
      <c r="L785">
        <v>15.67</v>
      </c>
      <c r="M785" s="2">
        <v>0.01</v>
      </c>
      <c r="N785">
        <v>512.97</v>
      </c>
      <c r="O785">
        <v>1.39</v>
      </c>
      <c r="P785">
        <v>261.29000000000002</v>
      </c>
      <c r="Q785" s="2">
        <v>0.38</v>
      </c>
      <c r="R785" t="s">
        <v>29</v>
      </c>
      <c r="S785" t="s">
        <v>30</v>
      </c>
      <c r="T785" t="s">
        <v>1476</v>
      </c>
      <c r="U785" t="s">
        <v>267</v>
      </c>
      <c r="V785" t="s">
        <v>76</v>
      </c>
      <c r="W785">
        <v>3262</v>
      </c>
      <c r="X785" s="1">
        <v>41040</v>
      </c>
      <c r="Y785" t="s">
        <v>42</v>
      </c>
      <c r="Z785" t="e" vm="18">
        <v>#VALUE!</v>
      </c>
      <c r="AA785">
        <v>20190</v>
      </c>
      <c r="AB785" t="e" cm="1" vm="2">
        <f t="array" ref="AB785">_FV(Table1[[#This Row],[State]],"Country/region",TRUE)</f>
        <v>#VALUE!</v>
      </c>
    </row>
    <row r="786" spans="1:28" x14ac:dyDescent="0.35">
      <c r="A786" t="s">
        <v>1477</v>
      </c>
      <c r="C786" t="s">
        <v>1245</v>
      </c>
      <c r="D786" t="s">
        <v>57</v>
      </c>
      <c r="E786">
        <f>YEAR(Table1[[#This Row],[Order Date]])</f>
        <v>2012</v>
      </c>
      <c r="F786">
        <v>1</v>
      </c>
      <c r="G786">
        <f>MONTH(Table1[[#This Row],[Order Date]])</f>
        <v>5</v>
      </c>
      <c r="H786" s="1">
        <v>41040</v>
      </c>
      <c r="I786">
        <v>33317</v>
      </c>
      <c r="J786" t="s">
        <v>28</v>
      </c>
      <c r="K786">
        <v>5</v>
      </c>
      <c r="L786">
        <v>9.7100000000000009</v>
      </c>
      <c r="M786" s="2">
        <v>0.03</v>
      </c>
      <c r="N786">
        <v>58.9</v>
      </c>
      <c r="O786">
        <v>9.4499999999999993</v>
      </c>
      <c r="P786">
        <v>-36.9</v>
      </c>
      <c r="Q786" s="2">
        <v>0.6</v>
      </c>
      <c r="R786" t="s">
        <v>29</v>
      </c>
      <c r="S786" t="s">
        <v>30</v>
      </c>
      <c r="T786" t="s">
        <v>745</v>
      </c>
      <c r="U786" t="s">
        <v>32</v>
      </c>
      <c r="V786" t="s">
        <v>52</v>
      </c>
      <c r="W786">
        <v>4683</v>
      </c>
      <c r="X786" s="1">
        <v>41040</v>
      </c>
      <c r="Y786" t="s">
        <v>34</v>
      </c>
      <c r="Z786" t="e" vm="4">
        <v>#VALUE!</v>
      </c>
      <c r="AA786">
        <v>95823</v>
      </c>
      <c r="AB786" t="e" cm="1" vm="2">
        <f t="array" ref="AB786">_FV(Table1[[#This Row],[State]],"Country/region",TRUE)</f>
        <v>#VALUE!</v>
      </c>
    </row>
    <row r="787" spans="1:28" x14ac:dyDescent="0.35">
      <c r="A787" t="s">
        <v>1478</v>
      </c>
      <c r="C787" t="s">
        <v>1479</v>
      </c>
      <c r="D787" t="s">
        <v>27</v>
      </c>
      <c r="E787">
        <f>YEAR(Table1[[#This Row],[Order Date]])</f>
        <v>2012</v>
      </c>
      <c r="F787">
        <v>1</v>
      </c>
      <c r="G787">
        <f>MONTH(Table1[[#This Row],[Order Date]])</f>
        <v>5</v>
      </c>
      <c r="H787" s="1">
        <v>41040</v>
      </c>
      <c r="I787">
        <v>49984</v>
      </c>
      <c r="J787" t="s">
        <v>47</v>
      </c>
      <c r="K787">
        <v>32</v>
      </c>
      <c r="L787">
        <v>6.48</v>
      </c>
      <c r="M787" s="2">
        <v>0.02</v>
      </c>
      <c r="N787">
        <v>227.87</v>
      </c>
      <c r="O787">
        <v>8.4</v>
      </c>
      <c r="P787">
        <v>-130.61000000000001</v>
      </c>
      <c r="Q787" s="2">
        <v>0.37</v>
      </c>
      <c r="R787" t="s">
        <v>29</v>
      </c>
      <c r="S787" t="s">
        <v>30</v>
      </c>
      <c r="T787" t="s">
        <v>1451</v>
      </c>
      <c r="U787" t="s">
        <v>61</v>
      </c>
      <c r="V787" t="s">
        <v>33</v>
      </c>
      <c r="W787">
        <v>6996</v>
      </c>
      <c r="X787" s="1">
        <v>41040</v>
      </c>
      <c r="Y787" t="s">
        <v>34</v>
      </c>
      <c r="Z787" t="e" vm="30">
        <v>#VALUE!</v>
      </c>
      <c r="AA787">
        <v>2719</v>
      </c>
      <c r="AB787" t="e" cm="1" vm="2">
        <f t="array" ref="AB787">_FV(Table1[[#This Row],[State]],"Country/region",TRUE)</f>
        <v>#VALUE!</v>
      </c>
    </row>
    <row r="788" spans="1:28" x14ac:dyDescent="0.35">
      <c r="A788" t="s">
        <v>1477</v>
      </c>
      <c r="C788" t="s">
        <v>1245</v>
      </c>
      <c r="D788" t="s">
        <v>57</v>
      </c>
      <c r="E788">
        <f>YEAR(Table1[[#This Row],[Order Date]])</f>
        <v>2012</v>
      </c>
      <c r="F788">
        <v>1</v>
      </c>
      <c r="G788">
        <f>MONTH(Table1[[#This Row],[Order Date]])</f>
        <v>5</v>
      </c>
      <c r="H788" s="1">
        <v>41040</v>
      </c>
      <c r="I788">
        <v>33317</v>
      </c>
      <c r="J788" t="s">
        <v>28</v>
      </c>
      <c r="K788">
        <v>18</v>
      </c>
      <c r="L788">
        <v>2.16</v>
      </c>
      <c r="M788" s="2">
        <v>0.03</v>
      </c>
      <c r="N788">
        <v>44.52</v>
      </c>
      <c r="O788">
        <v>6.05</v>
      </c>
      <c r="P788">
        <v>-90.585499999999996</v>
      </c>
      <c r="Q788" s="2">
        <v>0.37</v>
      </c>
      <c r="R788" t="s">
        <v>29</v>
      </c>
      <c r="S788" t="s">
        <v>30</v>
      </c>
      <c r="T788" t="s">
        <v>599</v>
      </c>
      <c r="U788" t="s">
        <v>67</v>
      </c>
      <c r="V788" t="s">
        <v>52</v>
      </c>
      <c r="W788">
        <v>4682</v>
      </c>
      <c r="X788" s="1">
        <v>41041</v>
      </c>
      <c r="Y788" t="s">
        <v>34</v>
      </c>
      <c r="Z788" t="e" vm="4">
        <v>#VALUE!</v>
      </c>
      <c r="AA788">
        <v>95823</v>
      </c>
      <c r="AB788" t="e" cm="1" vm="2">
        <f t="array" ref="AB788">_FV(Table1[[#This Row],[State]],"Country/region",TRUE)</f>
        <v>#VALUE!</v>
      </c>
    </row>
    <row r="789" spans="1:28" x14ac:dyDescent="0.35">
      <c r="A789" t="s">
        <v>1473</v>
      </c>
      <c r="C789" t="s">
        <v>1474</v>
      </c>
      <c r="D789" t="s">
        <v>57</v>
      </c>
      <c r="E789">
        <f>YEAR(Table1[[#This Row],[Order Date]])</f>
        <v>2012</v>
      </c>
      <c r="F789">
        <v>1</v>
      </c>
      <c r="G789">
        <f>MONTH(Table1[[#This Row],[Order Date]])</f>
        <v>5</v>
      </c>
      <c r="H789" s="1">
        <v>41040</v>
      </c>
      <c r="I789">
        <v>56197</v>
      </c>
      <c r="J789" t="s">
        <v>28</v>
      </c>
      <c r="K789">
        <v>11</v>
      </c>
      <c r="L789">
        <v>1.74</v>
      </c>
      <c r="M789" s="2">
        <v>0.09</v>
      </c>
      <c r="N789">
        <v>28.63</v>
      </c>
      <c r="O789">
        <v>4.08</v>
      </c>
      <c r="P789">
        <v>-21.17</v>
      </c>
      <c r="Q789" s="2">
        <v>0.53</v>
      </c>
      <c r="R789" t="s">
        <v>48</v>
      </c>
      <c r="S789" t="s">
        <v>139</v>
      </c>
      <c r="T789" t="s">
        <v>500</v>
      </c>
      <c r="U789" t="s">
        <v>82</v>
      </c>
      <c r="V789" t="s">
        <v>76</v>
      </c>
      <c r="W789">
        <v>7859</v>
      </c>
      <c r="X789" s="1">
        <v>41042</v>
      </c>
      <c r="Y789" t="s">
        <v>42</v>
      </c>
      <c r="Z789" t="e" vm="10">
        <v>#VALUE!</v>
      </c>
      <c r="AA789">
        <v>71111</v>
      </c>
      <c r="AB789" t="e" cm="1" vm="2">
        <f t="array" ref="AB789">_FV(Table1[[#This Row],[State]],"Country/region",TRUE)</f>
        <v>#VALUE!</v>
      </c>
    </row>
    <row r="790" spans="1:28" x14ac:dyDescent="0.35">
      <c r="A790" t="s">
        <v>1477</v>
      </c>
      <c r="C790" t="s">
        <v>1245</v>
      </c>
      <c r="D790" t="s">
        <v>57</v>
      </c>
      <c r="E790">
        <f>YEAR(Table1[[#This Row],[Order Date]])</f>
        <v>2012</v>
      </c>
      <c r="F790">
        <v>1</v>
      </c>
      <c r="G790">
        <f>MONTH(Table1[[#This Row],[Order Date]])</f>
        <v>5</v>
      </c>
      <c r="H790" s="1">
        <v>41040</v>
      </c>
      <c r="I790">
        <v>33317</v>
      </c>
      <c r="J790" t="s">
        <v>28</v>
      </c>
      <c r="K790">
        <v>35</v>
      </c>
      <c r="L790">
        <v>4.4800000000000004</v>
      </c>
      <c r="M790" s="2">
        <v>0.08</v>
      </c>
      <c r="N790">
        <v>203.35</v>
      </c>
      <c r="O790">
        <v>49</v>
      </c>
      <c r="P790">
        <v>-1605.73</v>
      </c>
      <c r="Q790" s="2">
        <v>0.6</v>
      </c>
      <c r="R790" t="s">
        <v>29</v>
      </c>
      <c r="S790" t="s">
        <v>40</v>
      </c>
      <c r="T790" t="s">
        <v>1259</v>
      </c>
      <c r="U790" t="s">
        <v>214</v>
      </c>
      <c r="V790" t="s">
        <v>52</v>
      </c>
      <c r="W790">
        <v>4681</v>
      </c>
      <c r="X790" s="1">
        <v>41042</v>
      </c>
      <c r="Y790" t="s">
        <v>34</v>
      </c>
      <c r="Z790" t="e" vm="4">
        <v>#VALUE!</v>
      </c>
      <c r="AA790">
        <v>95823</v>
      </c>
      <c r="AB790" t="e" cm="1" vm="2">
        <f t="array" ref="AB790">_FV(Table1[[#This Row],[State]],"Country/region",TRUE)</f>
        <v>#VALUE!</v>
      </c>
    </row>
    <row r="791" spans="1:28" x14ac:dyDescent="0.35">
      <c r="A791" t="s">
        <v>1477</v>
      </c>
      <c r="C791" t="s">
        <v>1245</v>
      </c>
      <c r="D791" t="s">
        <v>57</v>
      </c>
      <c r="E791">
        <f>YEAR(Table1[[#This Row],[Order Date]])</f>
        <v>2012</v>
      </c>
      <c r="F791">
        <v>1</v>
      </c>
      <c r="G791">
        <f>MONTH(Table1[[#This Row],[Order Date]])</f>
        <v>5</v>
      </c>
      <c r="H791" s="1">
        <v>41040</v>
      </c>
      <c r="I791">
        <v>33317</v>
      </c>
      <c r="J791" t="s">
        <v>28</v>
      </c>
      <c r="K791">
        <v>13</v>
      </c>
      <c r="L791">
        <v>55.99</v>
      </c>
      <c r="M791" s="2">
        <v>0.09</v>
      </c>
      <c r="N791">
        <v>602.42049999999995</v>
      </c>
      <c r="O791">
        <v>1.25</v>
      </c>
      <c r="P791">
        <v>10.98</v>
      </c>
      <c r="Q791" s="2">
        <v>0.55000000000000004</v>
      </c>
      <c r="R791" t="s">
        <v>96</v>
      </c>
      <c r="S791" t="s">
        <v>139</v>
      </c>
      <c r="T791" t="s">
        <v>1480</v>
      </c>
      <c r="U791" t="s">
        <v>105</v>
      </c>
      <c r="V791" t="s">
        <v>52</v>
      </c>
      <c r="W791">
        <v>4684</v>
      </c>
      <c r="X791" s="1">
        <v>41042</v>
      </c>
      <c r="Y791" t="s">
        <v>34</v>
      </c>
      <c r="Z791" t="e" vm="4">
        <v>#VALUE!</v>
      </c>
      <c r="AA791">
        <v>95823</v>
      </c>
      <c r="AB791" t="e" cm="1" vm="2">
        <f t="array" ref="AB791">_FV(Table1[[#This Row],[State]],"Country/region",TRUE)</f>
        <v>#VALUE!</v>
      </c>
    </row>
    <row r="792" spans="1:28" x14ac:dyDescent="0.35">
      <c r="A792" t="s">
        <v>1481</v>
      </c>
      <c r="C792" t="s">
        <v>1479</v>
      </c>
      <c r="D792" t="s">
        <v>27</v>
      </c>
      <c r="E792">
        <f>YEAR(Table1[[#This Row],[Order Date]])</f>
        <v>2012</v>
      </c>
      <c r="F792">
        <v>1</v>
      </c>
      <c r="G792">
        <f>MONTH(Table1[[#This Row],[Order Date]])</f>
        <v>5</v>
      </c>
      <c r="H792" s="1">
        <v>41040</v>
      </c>
      <c r="I792">
        <v>49984</v>
      </c>
      <c r="J792" t="s">
        <v>47</v>
      </c>
      <c r="K792">
        <v>14</v>
      </c>
      <c r="L792">
        <v>3.8</v>
      </c>
      <c r="M792" s="2">
        <v>0.02</v>
      </c>
      <c r="N792">
        <v>57.28</v>
      </c>
      <c r="O792">
        <v>1.49</v>
      </c>
      <c r="P792">
        <v>7.31</v>
      </c>
      <c r="Q792" s="2">
        <v>0.38</v>
      </c>
      <c r="R792" t="s">
        <v>29</v>
      </c>
      <c r="S792" t="s">
        <v>30</v>
      </c>
      <c r="T792" t="s">
        <v>738</v>
      </c>
      <c r="U792" t="s">
        <v>67</v>
      </c>
      <c r="V792" t="s">
        <v>33</v>
      </c>
      <c r="W792">
        <v>6995</v>
      </c>
      <c r="X792" s="1">
        <v>41044</v>
      </c>
      <c r="Y792" t="s">
        <v>34</v>
      </c>
      <c r="Z792" t="e" vm="30">
        <v>#VALUE!</v>
      </c>
      <c r="AA792">
        <v>2215</v>
      </c>
      <c r="AB792" t="e" cm="1" vm="2">
        <f t="array" ref="AB792">_FV(Table1[[#This Row],[State]],"Country/region",TRUE)</f>
        <v>#VALUE!</v>
      </c>
    </row>
    <row r="793" spans="1:28" x14ac:dyDescent="0.35">
      <c r="A793" t="s">
        <v>673</v>
      </c>
      <c r="C793" t="s">
        <v>674</v>
      </c>
      <c r="D793" t="s">
        <v>46</v>
      </c>
      <c r="E793">
        <f>YEAR(Table1[[#This Row],[Order Date]])</f>
        <v>2012</v>
      </c>
      <c r="F793">
        <v>1</v>
      </c>
      <c r="G793">
        <f>MONTH(Table1[[#This Row],[Order Date]])</f>
        <v>5</v>
      </c>
      <c r="H793" s="1">
        <v>41041</v>
      </c>
      <c r="I793">
        <v>27460</v>
      </c>
      <c r="J793" t="s">
        <v>39</v>
      </c>
      <c r="K793">
        <v>7</v>
      </c>
      <c r="L793">
        <v>128.24</v>
      </c>
      <c r="M793" s="2">
        <v>0.08</v>
      </c>
      <c r="N793">
        <v>855.03</v>
      </c>
      <c r="O793">
        <v>12.65</v>
      </c>
      <c r="P793">
        <v>-1.68</v>
      </c>
      <c r="Q793" s="2"/>
      <c r="R793" t="s">
        <v>48</v>
      </c>
      <c r="S793" t="s">
        <v>80</v>
      </c>
      <c r="T793" t="s">
        <v>1482</v>
      </c>
      <c r="U793" t="s">
        <v>51</v>
      </c>
      <c r="V793" t="s">
        <v>76</v>
      </c>
      <c r="W793">
        <v>3848</v>
      </c>
      <c r="X793" s="1">
        <v>41042</v>
      </c>
      <c r="Y793" t="s">
        <v>34</v>
      </c>
      <c r="Z793" t="e" vm="14">
        <v>#VALUE!</v>
      </c>
      <c r="AA793">
        <v>33433</v>
      </c>
      <c r="AB793" t="e" cm="1" vm="2">
        <f t="array" ref="AB793">_FV(Table1[[#This Row],[State]],"Country/region",TRUE)</f>
        <v>#VALUE!</v>
      </c>
    </row>
    <row r="794" spans="1:28" x14ac:dyDescent="0.35">
      <c r="A794" t="s">
        <v>64</v>
      </c>
      <c r="C794" t="s">
        <v>452</v>
      </c>
      <c r="D794" t="s">
        <v>27</v>
      </c>
      <c r="E794">
        <f>YEAR(Table1[[#This Row],[Order Date]])</f>
        <v>2012</v>
      </c>
      <c r="F794">
        <v>1</v>
      </c>
      <c r="G794">
        <f>MONTH(Table1[[#This Row],[Order Date]])</f>
        <v>5</v>
      </c>
      <c r="H794" s="1">
        <v>41041</v>
      </c>
      <c r="I794">
        <v>48772</v>
      </c>
      <c r="J794" t="s">
        <v>131</v>
      </c>
      <c r="K794">
        <v>11</v>
      </c>
      <c r="L794">
        <v>6.48</v>
      </c>
      <c r="M794" s="2">
        <v>0.01</v>
      </c>
      <c r="N794">
        <v>81.25</v>
      </c>
      <c r="O794">
        <v>7.86</v>
      </c>
      <c r="P794">
        <v>-44.54</v>
      </c>
      <c r="Q794" s="2">
        <v>0.37</v>
      </c>
      <c r="R794" t="s">
        <v>29</v>
      </c>
      <c r="S794" t="s">
        <v>30</v>
      </c>
      <c r="T794" t="s">
        <v>1483</v>
      </c>
      <c r="U794" t="s">
        <v>61</v>
      </c>
      <c r="V794" t="s">
        <v>68</v>
      </c>
      <c r="W794">
        <v>6845</v>
      </c>
      <c r="X794" s="1">
        <v>41042</v>
      </c>
      <c r="Y794" t="s">
        <v>34</v>
      </c>
      <c r="Z794" t="e" vm="5">
        <v>#VALUE!</v>
      </c>
      <c r="AA794">
        <v>55372</v>
      </c>
      <c r="AB794" t="e" cm="1" vm="2">
        <f t="array" ref="AB794">_FV(Table1[[#This Row],[State]],"Country/region",TRUE)</f>
        <v>#VALUE!</v>
      </c>
    </row>
    <row r="795" spans="1:28" x14ac:dyDescent="0.35">
      <c r="A795" t="s">
        <v>64</v>
      </c>
      <c r="C795" t="s">
        <v>452</v>
      </c>
      <c r="D795" t="s">
        <v>27</v>
      </c>
      <c r="E795">
        <f>YEAR(Table1[[#This Row],[Order Date]])</f>
        <v>2012</v>
      </c>
      <c r="F795">
        <v>1</v>
      </c>
      <c r="G795">
        <f>MONTH(Table1[[#This Row],[Order Date]])</f>
        <v>5</v>
      </c>
      <c r="H795" s="1">
        <v>41041</v>
      </c>
      <c r="I795">
        <v>48772</v>
      </c>
      <c r="J795" t="s">
        <v>131</v>
      </c>
      <c r="K795">
        <v>18</v>
      </c>
      <c r="L795">
        <v>3.28</v>
      </c>
      <c r="M795" s="2">
        <v>0.08</v>
      </c>
      <c r="N795">
        <v>57.17</v>
      </c>
      <c r="O795">
        <v>2.31</v>
      </c>
      <c r="P795">
        <v>-24.03</v>
      </c>
      <c r="Q795" s="2">
        <v>0.56000000000000005</v>
      </c>
      <c r="R795" t="s">
        <v>29</v>
      </c>
      <c r="S795" t="s">
        <v>59</v>
      </c>
      <c r="T795" t="s">
        <v>1484</v>
      </c>
      <c r="U795" t="s">
        <v>88</v>
      </c>
      <c r="V795" t="s">
        <v>68</v>
      </c>
      <c r="W795">
        <v>6846</v>
      </c>
      <c r="X795" s="1">
        <v>41042</v>
      </c>
      <c r="Y795" t="s">
        <v>34</v>
      </c>
      <c r="Z795" t="e" vm="5">
        <v>#VALUE!</v>
      </c>
      <c r="AA795">
        <v>55372</v>
      </c>
      <c r="AB795" t="e" cm="1" vm="2">
        <f t="array" ref="AB795">_FV(Table1[[#This Row],[State]],"Country/region",TRUE)</f>
        <v>#VALUE!</v>
      </c>
    </row>
    <row r="796" spans="1:28" x14ac:dyDescent="0.35">
      <c r="A796" t="s">
        <v>64</v>
      </c>
      <c r="C796" t="s">
        <v>452</v>
      </c>
      <c r="D796" t="s">
        <v>27</v>
      </c>
      <c r="E796">
        <f>YEAR(Table1[[#This Row],[Order Date]])</f>
        <v>2012</v>
      </c>
      <c r="F796">
        <v>1</v>
      </c>
      <c r="G796">
        <f>MONTH(Table1[[#This Row],[Order Date]])</f>
        <v>5</v>
      </c>
      <c r="H796" s="1">
        <v>41041</v>
      </c>
      <c r="I796">
        <v>48772</v>
      </c>
      <c r="J796" t="s">
        <v>131</v>
      </c>
      <c r="K796">
        <v>12</v>
      </c>
      <c r="L796">
        <v>3.28</v>
      </c>
      <c r="M796" s="2">
        <v>0.05</v>
      </c>
      <c r="N796">
        <v>41.97</v>
      </c>
      <c r="O796">
        <v>4.2</v>
      </c>
      <c r="P796">
        <v>-37.03</v>
      </c>
      <c r="Q796" s="2">
        <v>0.56000000000000005</v>
      </c>
      <c r="R796" t="s">
        <v>29</v>
      </c>
      <c r="S796" t="s">
        <v>59</v>
      </c>
      <c r="T796" t="s">
        <v>1485</v>
      </c>
      <c r="U796" t="s">
        <v>88</v>
      </c>
      <c r="V796" t="s">
        <v>68</v>
      </c>
      <c r="W796">
        <v>6847</v>
      </c>
      <c r="X796" s="1">
        <v>41042</v>
      </c>
      <c r="Y796" t="s">
        <v>34</v>
      </c>
      <c r="Z796" t="e" vm="5">
        <v>#VALUE!</v>
      </c>
      <c r="AA796">
        <v>55372</v>
      </c>
      <c r="AB796" t="e" cm="1" vm="2">
        <f t="array" ref="AB796">_FV(Table1[[#This Row],[State]],"Country/region",TRUE)</f>
        <v>#VALUE!</v>
      </c>
    </row>
    <row r="797" spans="1:28" x14ac:dyDescent="0.35">
      <c r="A797" t="s">
        <v>64</v>
      </c>
      <c r="C797" t="s">
        <v>452</v>
      </c>
      <c r="D797" t="s">
        <v>27</v>
      </c>
      <c r="E797">
        <f>YEAR(Table1[[#This Row],[Order Date]])</f>
        <v>2012</v>
      </c>
      <c r="F797">
        <v>1</v>
      </c>
      <c r="G797">
        <f>MONTH(Table1[[#This Row],[Order Date]])</f>
        <v>5</v>
      </c>
      <c r="H797" s="1">
        <v>41041</v>
      </c>
      <c r="I797">
        <v>48772</v>
      </c>
      <c r="J797" t="s">
        <v>131</v>
      </c>
      <c r="K797">
        <v>10</v>
      </c>
      <c r="L797">
        <v>3.58</v>
      </c>
      <c r="M797" s="2">
        <v>0.05</v>
      </c>
      <c r="N797">
        <v>35.64</v>
      </c>
      <c r="O797">
        <v>1.63</v>
      </c>
      <c r="P797">
        <v>-0.71</v>
      </c>
      <c r="Q797" s="2">
        <v>0.36</v>
      </c>
      <c r="R797" t="s">
        <v>29</v>
      </c>
      <c r="S797" t="s">
        <v>59</v>
      </c>
      <c r="T797" t="s">
        <v>1328</v>
      </c>
      <c r="U797" t="s">
        <v>232</v>
      </c>
      <c r="V797" t="s">
        <v>68</v>
      </c>
      <c r="W797">
        <v>6848</v>
      </c>
      <c r="X797" s="1">
        <v>41042</v>
      </c>
      <c r="Y797" t="s">
        <v>34</v>
      </c>
      <c r="Z797" t="e" vm="5">
        <v>#VALUE!</v>
      </c>
      <c r="AA797">
        <v>55372</v>
      </c>
      <c r="AB797" t="e" cm="1" vm="2">
        <f t="array" ref="AB797">_FV(Table1[[#This Row],[State]],"Country/region",TRUE)</f>
        <v>#VALUE!</v>
      </c>
    </row>
    <row r="798" spans="1:28" x14ac:dyDescent="0.35">
      <c r="A798" t="s">
        <v>64</v>
      </c>
      <c r="C798" t="s">
        <v>452</v>
      </c>
      <c r="D798" t="s">
        <v>27</v>
      </c>
      <c r="E798">
        <f>YEAR(Table1[[#This Row],[Order Date]])</f>
        <v>2012</v>
      </c>
      <c r="F798">
        <v>1</v>
      </c>
      <c r="G798">
        <f>MONTH(Table1[[#This Row],[Order Date]])</f>
        <v>5</v>
      </c>
      <c r="H798" s="1">
        <v>41041</v>
      </c>
      <c r="I798">
        <v>48772</v>
      </c>
      <c r="J798" t="s">
        <v>131</v>
      </c>
      <c r="K798">
        <v>44</v>
      </c>
      <c r="L798">
        <v>78.69</v>
      </c>
      <c r="M798" s="2">
        <v>0.09</v>
      </c>
      <c r="N798">
        <v>3202.25</v>
      </c>
      <c r="O798">
        <v>19.989999999999998</v>
      </c>
      <c r="P798">
        <v>991.26</v>
      </c>
      <c r="Q798" s="2">
        <v>0.43</v>
      </c>
      <c r="R798" t="s">
        <v>48</v>
      </c>
      <c r="S798" t="s">
        <v>30</v>
      </c>
      <c r="T798" t="s">
        <v>737</v>
      </c>
      <c r="U798" t="s">
        <v>82</v>
      </c>
      <c r="V798" t="s">
        <v>68</v>
      </c>
      <c r="W798">
        <v>6844</v>
      </c>
      <c r="X798" s="1">
        <v>41043</v>
      </c>
      <c r="Y798" t="s">
        <v>34</v>
      </c>
      <c r="Z798" t="e" vm="5">
        <v>#VALUE!</v>
      </c>
      <c r="AA798">
        <v>55372</v>
      </c>
      <c r="AB798" t="e" cm="1" vm="2">
        <f t="array" ref="AB798">_FV(Table1[[#This Row],[State]],"Country/region",TRUE)</f>
        <v>#VALUE!</v>
      </c>
    </row>
    <row r="799" spans="1:28" x14ac:dyDescent="0.35">
      <c r="A799" t="s">
        <v>1319</v>
      </c>
      <c r="C799" t="s">
        <v>767</v>
      </c>
      <c r="D799" t="s">
        <v>46</v>
      </c>
      <c r="E799">
        <f>YEAR(Table1[[#This Row],[Order Date]])</f>
        <v>2012</v>
      </c>
      <c r="F799">
        <v>1</v>
      </c>
      <c r="G799">
        <f>MONTH(Table1[[#This Row],[Order Date]])</f>
        <v>5</v>
      </c>
      <c r="H799" s="1">
        <v>41041</v>
      </c>
      <c r="I799">
        <v>1314</v>
      </c>
      <c r="J799" t="s">
        <v>131</v>
      </c>
      <c r="K799">
        <v>4</v>
      </c>
      <c r="L799">
        <v>9.27</v>
      </c>
      <c r="M799" s="2">
        <v>0</v>
      </c>
      <c r="N799">
        <v>42.58</v>
      </c>
      <c r="O799">
        <v>4.3899999999999997</v>
      </c>
      <c r="P799">
        <v>-7.61</v>
      </c>
      <c r="Q799" s="2">
        <v>0.38</v>
      </c>
      <c r="R799" t="s">
        <v>29</v>
      </c>
      <c r="S799" t="s">
        <v>59</v>
      </c>
      <c r="T799" t="s">
        <v>1486</v>
      </c>
      <c r="U799" t="s">
        <v>61</v>
      </c>
      <c r="V799" t="s">
        <v>68</v>
      </c>
      <c r="W799">
        <v>199</v>
      </c>
      <c r="X799" s="1">
        <v>41043</v>
      </c>
      <c r="Y799" t="s">
        <v>34</v>
      </c>
      <c r="Z799" t="e" vm="12">
        <v>#VALUE!</v>
      </c>
      <c r="AA799">
        <v>52722</v>
      </c>
      <c r="AB799" t="e" cm="1" vm="2">
        <f t="array" ref="AB799">_FV(Table1[[#This Row],[State]],"Country/region",TRUE)</f>
        <v>#VALUE!</v>
      </c>
    </row>
    <row r="800" spans="1:28" x14ac:dyDescent="0.35">
      <c r="A800" t="s">
        <v>673</v>
      </c>
      <c r="C800" t="s">
        <v>674</v>
      </c>
      <c r="D800" t="s">
        <v>46</v>
      </c>
      <c r="E800">
        <f>YEAR(Table1[[#This Row],[Order Date]])</f>
        <v>2012</v>
      </c>
      <c r="F800">
        <v>1</v>
      </c>
      <c r="G800">
        <f>MONTH(Table1[[#This Row],[Order Date]])</f>
        <v>5</v>
      </c>
      <c r="H800" s="1">
        <v>41041</v>
      </c>
      <c r="I800">
        <v>27460</v>
      </c>
      <c r="J800" t="s">
        <v>39</v>
      </c>
      <c r="K800">
        <v>31</v>
      </c>
      <c r="L800">
        <v>5.98</v>
      </c>
      <c r="M800" s="2">
        <v>0.04</v>
      </c>
      <c r="N800">
        <v>196.58</v>
      </c>
      <c r="O800">
        <v>4.38</v>
      </c>
      <c r="P800">
        <v>-102.16</v>
      </c>
      <c r="Q800" s="2">
        <v>0.75</v>
      </c>
      <c r="R800" t="s">
        <v>96</v>
      </c>
      <c r="S800" t="s">
        <v>139</v>
      </c>
      <c r="T800" t="s">
        <v>1487</v>
      </c>
      <c r="U800" t="s">
        <v>102</v>
      </c>
      <c r="V800" t="s">
        <v>76</v>
      </c>
      <c r="W800">
        <v>3849</v>
      </c>
      <c r="X800" s="1">
        <v>41043</v>
      </c>
      <c r="Y800" t="s">
        <v>34</v>
      </c>
      <c r="Z800" t="e" vm="14">
        <v>#VALUE!</v>
      </c>
      <c r="AA800">
        <v>33433</v>
      </c>
      <c r="AB800" t="e" cm="1" vm="2">
        <f t="array" ref="AB800">_FV(Table1[[#This Row],[State]],"Country/region",TRUE)</f>
        <v>#VALUE!</v>
      </c>
    </row>
    <row r="801" spans="1:28" x14ac:dyDescent="0.35">
      <c r="A801" t="s">
        <v>1488</v>
      </c>
      <c r="C801" t="s">
        <v>1489</v>
      </c>
      <c r="D801" t="s">
        <v>46</v>
      </c>
      <c r="E801">
        <f>YEAR(Table1[[#This Row],[Order Date]])</f>
        <v>2012</v>
      </c>
      <c r="F801">
        <v>1</v>
      </c>
      <c r="G801">
        <f>MONTH(Table1[[#This Row],[Order Date]])</f>
        <v>5</v>
      </c>
      <c r="H801" s="1">
        <v>41042</v>
      </c>
      <c r="I801">
        <v>4647</v>
      </c>
      <c r="J801" t="s">
        <v>131</v>
      </c>
      <c r="K801">
        <v>7</v>
      </c>
      <c r="L801">
        <v>162.93</v>
      </c>
      <c r="M801" s="2">
        <v>0.03</v>
      </c>
      <c r="N801">
        <v>1203.73</v>
      </c>
      <c r="O801">
        <v>19.989999999999998</v>
      </c>
      <c r="P801">
        <v>293.14</v>
      </c>
      <c r="Q801" s="2">
        <v>0.39</v>
      </c>
      <c r="R801" t="s">
        <v>29</v>
      </c>
      <c r="S801" t="s">
        <v>30</v>
      </c>
      <c r="T801" t="s">
        <v>266</v>
      </c>
      <c r="U801" t="s">
        <v>267</v>
      </c>
      <c r="V801" t="s">
        <v>33</v>
      </c>
      <c r="W801">
        <v>664</v>
      </c>
      <c r="X801" s="1">
        <v>41043</v>
      </c>
      <c r="Y801" t="s">
        <v>34</v>
      </c>
      <c r="Z801" t="e" vm="17">
        <v>#VALUE!</v>
      </c>
      <c r="AA801">
        <v>6770</v>
      </c>
      <c r="AB801" t="e" cm="1" vm="2">
        <f t="array" ref="AB801">_FV(Table1[[#This Row],[State]],"Country/region",TRUE)</f>
        <v>#VALUE!</v>
      </c>
    </row>
    <row r="802" spans="1:28" x14ac:dyDescent="0.35">
      <c r="A802" t="s">
        <v>690</v>
      </c>
      <c r="C802" t="s">
        <v>1489</v>
      </c>
      <c r="D802" t="s">
        <v>46</v>
      </c>
      <c r="E802">
        <f>YEAR(Table1[[#This Row],[Order Date]])</f>
        <v>2012</v>
      </c>
      <c r="F802">
        <v>1</v>
      </c>
      <c r="G802">
        <f>MONTH(Table1[[#This Row],[Order Date]])</f>
        <v>5</v>
      </c>
      <c r="H802" s="1">
        <v>41042</v>
      </c>
      <c r="I802">
        <v>4647</v>
      </c>
      <c r="J802" t="s">
        <v>131</v>
      </c>
      <c r="K802">
        <v>34</v>
      </c>
      <c r="L802">
        <v>13.9</v>
      </c>
      <c r="M802" s="2">
        <v>0.06</v>
      </c>
      <c r="N802">
        <v>482.93</v>
      </c>
      <c r="O802">
        <v>7.59</v>
      </c>
      <c r="P802">
        <v>-67.59</v>
      </c>
      <c r="Q802" s="2">
        <v>0.56000000000000005</v>
      </c>
      <c r="R802" t="s">
        <v>29</v>
      </c>
      <c r="S802" t="s">
        <v>139</v>
      </c>
      <c r="T802" t="s">
        <v>1490</v>
      </c>
      <c r="U802" t="s">
        <v>481</v>
      </c>
      <c r="V802" t="s">
        <v>33</v>
      </c>
      <c r="W802">
        <v>663</v>
      </c>
      <c r="X802" s="1">
        <v>41043</v>
      </c>
      <c r="Y802" t="s">
        <v>34</v>
      </c>
      <c r="Z802" t="e" vm="48">
        <v>#VALUE!</v>
      </c>
      <c r="AA802">
        <v>3301</v>
      </c>
      <c r="AB802" t="e" cm="1" vm="2">
        <f t="array" ref="AB802">_FV(Table1[[#This Row],[State]],"Country/region",TRUE)</f>
        <v>#VALUE!</v>
      </c>
    </row>
    <row r="803" spans="1:28" x14ac:dyDescent="0.35">
      <c r="A803" t="s">
        <v>133</v>
      </c>
      <c r="C803" t="s">
        <v>134</v>
      </c>
      <c r="D803" t="s">
        <v>46</v>
      </c>
      <c r="E803">
        <f>YEAR(Table1[[#This Row],[Order Date]])</f>
        <v>2012</v>
      </c>
      <c r="F803">
        <v>1</v>
      </c>
      <c r="G803">
        <f>MONTH(Table1[[#This Row],[Order Date]])</f>
        <v>5</v>
      </c>
      <c r="H803" s="1">
        <v>41042</v>
      </c>
      <c r="I803">
        <v>36358</v>
      </c>
      <c r="J803" t="s">
        <v>39</v>
      </c>
      <c r="K803">
        <v>22</v>
      </c>
      <c r="L803">
        <v>37.94</v>
      </c>
      <c r="M803" s="2">
        <v>0.02</v>
      </c>
      <c r="N803">
        <v>823.07</v>
      </c>
      <c r="O803">
        <v>5.08</v>
      </c>
      <c r="P803">
        <v>318.25</v>
      </c>
      <c r="Q803" s="2">
        <v>0.38</v>
      </c>
      <c r="R803" t="s">
        <v>29</v>
      </c>
      <c r="S803" t="s">
        <v>59</v>
      </c>
      <c r="T803" t="s">
        <v>1176</v>
      </c>
      <c r="U803" t="s">
        <v>61</v>
      </c>
      <c r="V803" t="s">
        <v>33</v>
      </c>
      <c r="W803">
        <v>5105</v>
      </c>
      <c r="X803" s="1">
        <v>41043</v>
      </c>
      <c r="Y803" t="s">
        <v>34</v>
      </c>
      <c r="Z803" t="e" vm="15">
        <v>#VALUE!</v>
      </c>
      <c r="AA803">
        <v>11729</v>
      </c>
      <c r="AB803" t="e" cm="1" vm="2">
        <f t="array" ref="AB803">_FV(Table1[[#This Row],[State]],"Country/region",TRUE)</f>
        <v>#VALUE!</v>
      </c>
    </row>
    <row r="804" spans="1:28" x14ac:dyDescent="0.35">
      <c r="A804" t="s">
        <v>743</v>
      </c>
      <c r="C804" t="s">
        <v>1489</v>
      </c>
      <c r="D804" t="s">
        <v>46</v>
      </c>
      <c r="E804">
        <f>YEAR(Table1[[#This Row],[Order Date]])</f>
        <v>2012</v>
      </c>
      <c r="F804">
        <v>1</v>
      </c>
      <c r="G804">
        <f>MONTH(Table1[[#This Row],[Order Date]])</f>
        <v>5</v>
      </c>
      <c r="H804" s="1">
        <v>41042</v>
      </c>
      <c r="I804">
        <v>4647</v>
      </c>
      <c r="J804" t="s">
        <v>131</v>
      </c>
      <c r="K804">
        <v>33</v>
      </c>
      <c r="L804">
        <v>55.99</v>
      </c>
      <c r="M804" s="2">
        <v>0.01</v>
      </c>
      <c r="N804">
        <v>1590.163</v>
      </c>
      <c r="O804">
        <v>5</v>
      </c>
      <c r="P804">
        <v>-57.540999999999997</v>
      </c>
      <c r="Q804" s="2">
        <v>0.8</v>
      </c>
      <c r="R804" t="s">
        <v>96</v>
      </c>
      <c r="S804" t="s">
        <v>139</v>
      </c>
      <c r="T804" t="s">
        <v>1155</v>
      </c>
      <c r="U804" t="s">
        <v>105</v>
      </c>
      <c r="V804" t="s">
        <v>33</v>
      </c>
      <c r="W804">
        <v>662</v>
      </c>
      <c r="X804" s="1">
        <v>41043</v>
      </c>
      <c r="Y804" t="s">
        <v>34</v>
      </c>
      <c r="Z804" t="e" vm="21">
        <v>#VALUE!</v>
      </c>
      <c r="AA804">
        <v>4210</v>
      </c>
      <c r="AB804" t="e" cm="1" vm="2">
        <f t="array" ref="AB804">_FV(Table1[[#This Row],[State]],"Country/region",TRUE)</f>
        <v>#VALUE!</v>
      </c>
    </row>
    <row r="805" spans="1:28" x14ac:dyDescent="0.35">
      <c r="A805" t="s">
        <v>499</v>
      </c>
      <c r="C805" t="s">
        <v>255</v>
      </c>
      <c r="D805" t="s">
        <v>27</v>
      </c>
      <c r="E805">
        <f>YEAR(Table1[[#This Row],[Order Date]])</f>
        <v>2012</v>
      </c>
      <c r="F805">
        <v>1</v>
      </c>
      <c r="G805">
        <f>MONTH(Table1[[#This Row],[Order Date]])</f>
        <v>5</v>
      </c>
      <c r="H805" s="1">
        <v>41042</v>
      </c>
      <c r="I805">
        <v>13314</v>
      </c>
      <c r="J805" t="s">
        <v>28</v>
      </c>
      <c r="K805">
        <v>34</v>
      </c>
      <c r="L805">
        <v>2.62</v>
      </c>
      <c r="M805" s="2">
        <v>0.08</v>
      </c>
      <c r="N805">
        <v>89.4</v>
      </c>
      <c r="O805">
        <v>0.8</v>
      </c>
      <c r="P805">
        <v>22.22</v>
      </c>
      <c r="Q805" s="2">
        <v>0.39</v>
      </c>
      <c r="R805" t="s">
        <v>29</v>
      </c>
      <c r="S805" t="s">
        <v>59</v>
      </c>
      <c r="T805" t="s">
        <v>1491</v>
      </c>
      <c r="U805" t="s">
        <v>232</v>
      </c>
      <c r="V805" t="s">
        <v>52</v>
      </c>
      <c r="W805">
        <v>1852</v>
      </c>
      <c r="X805" s="1">
        <v>41044</v>
      </c>
      <c r="Y805" t="s">
        <v>42</v>
      </c>
      <c r="Z805" t="e" vm="4">
        <v>#VALUE!</v>
      </c>
      <c r="AA805">
        <v>94025</v>
      </c>
      <c r="AB805" t="e" cm="1" vm="2">
        <f t="array" ref="AB805">_FV(Table1[[#This Row],[State]],"Country/region",TRUE)</f>
        <v>#VALUE!</v>
      </c>
    </row>
    <row r="806" spans="1:28" x14ac:dyDescent="0.35">
      <c r="A806" t="s">
        <v>1492</v>
      </c>
      <c r="C806" t="s">
        <v>1489</v>
      </c>
      <c r="D806" t="s">
        <v>46</v>
      </c>
      <c r="E806">
        <f>YEAR(Table1[[#This Row],[Order Date]])</f>
        <v>2012</v>
      </c>
      <c r="F806">
        <v>1</v>
      </c>
      <c r="G806">
        <f>MONTH(Table1[[#This Row],[Order Date]])</f>
        <v>5</v>
      </c>
      <c r="H806" s="1">
        <v>41042</v>
      </c>
      <c r="I806">
        <v>4647</v>
      </c>
      <c r="J806" t="s">
        <v>131</v>
      </c>
      <c r="K806">
        <v>6</v>
      </c>
      <c r="L806">
        <v>11.58</v>
      </c>
      <c r="M806" s="2">
        <v>0.01</v>
      </c>
      <c r="N806">
        <v>75.19</v>
      </c>
      <c r="O806">
        <v>5.72</v>
      </c>
      <c r="P806">
        <v>-6.61</v>
      </c>
      <c r="Q806" s="2">
        <v>0.35</v>
      </c>
      <c r="R806" t="s">
        <v>29</v>
      </c>
      <c r="S806" t="s">
        <v>30</v>
      </c>
      <c r="T806" t="s">
        <v>409</v>
      </c>
      <c r="U806" t="s">
        <v>267</v>
      </c>
      <c r="V806" t="s">
        <v>33</v>
      </c>
      <c r="W806">
        <v>665</v>
      </c>
      <c r="X806" s="1">
        <v>41044</v>
      </c>
      <c r="Y806" t="s">
        <v>34</v>
      </c>
      <c r="Z806" t="e" vm="17">
        <v>#VALUE!</v>
      </c>
      <c r="AA806">
        <v>6478</v>
      </c>
      <c r="AB806" t="e" cm="1" vm="2">
        <f t="array" ref="AB806">_FV(Table1[[#This Row],[State]],"Country/region",TRUE)</f>
        <v>#VALUE!</v>
      </c>
    </row>
    <row r="807" spans="1:28" x14ac:dyDescent="0.35">
      <c r="A807" t="s">
        <v>133</v>
      </c>
      <c r="C807" t="s">
        <v>134</v>
      </c>
      <c r="D807" t="s">
        <v>46</v>
      </c>
      <c r="E807">
        <f>YEAR(Table1[[#This Row],[Order Date]])</f>
        <v>2012</v>
      </c>
      <c r="F807">
        <v>1</v>
      </c>
      <c r="G807">
        <f>MONTH(Table1[[#This Row],[Order Date]])</f>
        <v>5</v>
      </c>
      <c r="H807" s="1">
        <v>41042</v>
      </c>
      <c r="I807">
        <v>36358</v>
      </c>
      <c r="J807" t="s">
        <v>39</v>
      </c>
      <c r="K807">
        <v>28</v>
      </c>
      <c r="L807">
        <v>30.42</v>
      </c>
      <c r="M807" s="2">
        <v>0.06</v>
      </c>
      <c r="N807">
        <v>865.35</v>
      </c>
      <c r="O807">
        <v>8.65</v>
      </c>
      <c r="P807">
        <v>-159.25</v>
      </c>
      <c r="Q807" s="2">
        <v>0.74</v>
      </c>
      <c r="R807" t="s">
        <v>96</v>
      </c>
      <c r="S807" t="s">
        <v>30</v>
      </c>
      <c r="T807" t="s">
        <v>268</v>
      </c>
      <c r="U807" t="s">
        <v>102</v>
      </c>
      <c r="V807" t="s">
        <v>33</v>
      </c>
      <c r="W807">
        <v>5104</v>
      </c>
      <c r="X807" s="1">
        <v>41044</v>
      </c>
      <c r="Y807" t="s">
        <v>34</v>
      </c>
      <c r="Z807" t="e" vm="15">
        <v>#VALUE!</v>
      </c>
      <c r="AA807">
        <v>11729</v>
      </c>
      <c r="AB807" t="e" cm="1" vm="2">
        <f t="array" ref="AB807">_FV(Table1[[#This Row],[State]],"Country/region",TRUE)</f>
        <v>#VALUE!</v>
      </c>
    </row>
    <row r="808" spans="1:28" x14ac:dyDescent="0.35">
      <c r="A808" t="s">
        <v>1493</v>
      </c>
      <c r="C808" t="s">
        <v>1494</v>
      </c>
      <c r="D808" t="s">
        <v>38</v>
      </c>
      <c r="E808">
        <f>YEAR(Table1[[#This Row],[Order Date]])</f>
        <v>2012</v>
      </c>
      <c r="F808">
        <v>1</v>
      </c>
      <c r="G808">
        <f>MONTH(Table1[[#This Row],[Order Date]])</f>
        <v>5</v>
      </c>
      <c r="H808" s="1">
        <v>41042</v>
      </c>
      <c r="I808">
        <v>28097</v>
      </c>
      <c r="J808" t="s">
        <v>131</v>
      </c>
      <c r="K808">
        <v>43</v>
      </c>
      <c r="L808">
        <v>55.5</v>
      </c>
      <c r="M808" s="2">
        <v>0</v>
      </c>
      <c r="N808">
        <v>2438.6999999999998</v>
      </c>
      <c r="O808">
        <v>52.2</v>
      </c>
      <c r="P808">
        <v>-1413.18</v>
      </c>
      <c r="Q808" s="2">
        <v>0.72</v>
      </c>
      <c r="R808" t="s">
        <v>48</v>
      </c>
      <c r="S808" t="s">
        <v>80</v>
      </c>
      <c r="T808" t="s">
        <v>1495</v>
      </c>
      <c r="U808" t="s">
        <v>82</v>
      </c>
      <c r="V808" t="s">
        <v>52</v>
      </c>
      <c r="W808">
        <v>3943</v>
      </c>
      <c r="X808" s="1">
        <v>41045</v>
      </c>
      <c r="Y808" t="s">
        <v>34</v>
      </c>
      <c r="Z808" t="e" vm="8">
        <v>#VALUE!</v>
      </c>
      <c r="AA808">
        <v>97224</v>
      </c>
      <c r="AB808" t="e" cm="1" vm="2">
        <f t="array" ref="AB808">_FV(Table1[[#This Row],[State]],"Country/region",TRUE)</f>
        <v>#VALUE!</v>
      </c>
    </row>
    <row r="809" spans="1:28" x14ac:dyDescent="0.35">
      <c r="A809" t="s">
        <v>1496</v>
      </c>
      <c r="C809" t="s">
        <v>558</v>
      </c>
      <c r="D809" t="s">
        <v>46</v>
      </c>
      <c r="E809">
        <f>YEAR(Table1[[#This Row],[Order Date]])</f>
        <v>2012</v>
      </c>
      <c r="F809">
        <v>1</v>
      </c>
      <c r="G809">
        <f>MONTH(Table1[[#This Row],[Order Date]])</f>
        <v>5</v>
      </c>
      <c r="H809" s="1">
        <v>41043</v>
      </c>
      <c r="I809">
        <v>10659</v>
      </c>
      <c r="J809" t="s">
        <v>58</v>
      </c>
      <c r="K809">
        <v>40</v>
      </c>
      <c r="L809">
        <v>5.28</v>
      </c>
      <c r="M809" s="2">
        <v>0</v>
      </c>
      <c r="N809">
        <v>227.37</v>
      </c>
      <c r="O809">
        <v>5.61</v>
      </c>
      <c r="P809">
        <v>-92.07</v>
      </c>
      <c r="Q809" s="2">
        <v>0.4</v>
      </c>
      <c r="R809" t="s">
        <v>29</v>
      </c>
      <c r="S809" t="s">
        <v>30</v>
      </c>
      <c r="T809" t="s">
        <v>1369</v>
      </c>
      <c r="U809" t="s">
        <v>61</v>
      </c>
      <c r="V809" t="s">
        <v>76</v>
      </c>
      <c r="W809">
        <v>1480</v>
      </c>
      <c r="X809" s="1">
        <v>41043</v>
      </c>
      <c r="Y809" t="s">
        <v>34</v>
      </c>
      <c r="Z809" t="e" vm="35">
        <v>#VALUE!</v>
      </c>
      <c r="AA809">
        <v>71854</v>
      </c>
      <c r="AB809" t="e" cm="1" vm="2">
        <f t="array" ref="AB809">_FV(Table1[[#This Row],[State]],"Country/region",TRUE)</f>
        <v>#VALUE!</v>
      </c>
    </row>
    <row r="810" spans="1:28" x14ac:dyDescent="0.35">
      <c r="A810" t="s">
        <v>1497</v>
      </c>
      <c r="C810" t="s">
        <v>1498</v>
      </c>
      <c r="D810" t="s">
        <v>38</v>
      </c>
      <c r="E810">
        <f>YEAR(Table1[[#This Row],[Order Date]])</f>
        <v>2012</v>
      </c>
      <c r="F810">
        <v>1</v>
      </c>
      <c r="G810">
        <f>MONTH(Table1[[#This Row],[Order Date]])</f>
        <v>5</v>
      </c>
      <c r="H810" s="1">
        <v>41043</v>
      </c>
      <c r="I810">
        <v>8132</v>
      </c>
      <c r="J810" t="s">
        <v>47</v>
      </c>
      <c r="K810">
        <v>46</v>
      </c>
      <c r="L810">
        <v>4.8899999999999997</v>
      </c>
      <c r="M810" s="2">
        <v>0.08</v>
      </c>
      <c r="N810">
        <v>229.35</v>
      </c>
      <c r="O810">
        <v>4.93</v>
      </c>
      <c r="P810">
        <v>-165.45</v>
      </c>
      <c r="Q810" s="2">
        <v>0.66</v>
      </c>
      <c r="R810" t="s">
        <v>96</v>
      </c>
      <c r="S810" t="s">
        <v>139</v>
      </c>
      <c r="T810" t="s">
        <v>1499</v>
      </c>
      <c r="U810" t="s">
        <v>102</v>
      </c>
      <c r="V810" t="s">
        <v>52</v>
      </c>
      <c r="W810">
        <v>1107</v>
      </c>
      <c r="X810" s="1">
        <v>41043</v>
      </c>
      <c r="Y810" t="s">
        <v>42</v>
      </c>
      <c r="Z810" t="e" vm="42">
        <v>#VALUE!</v>
      </c>
      <c r="AA810">
        <v>85301</v>
      </c>
      <c r="AB810" t="e" cm="1" vm="2">
        <f t="array" ref="AB810">_FV(Table1[[#This Row],[State]],"Country/region",TRUE)</f>
        <v>#VALUE!</v>
      </c>
    </row>
    <row r="811" spans="1:28" x14ac:dyDescent="0.35">
      <c r="A811" t="s">
        <v>1500</v>
      </c>
      <c r="C811" t="s">
        <v>1501</v>
      </c>
      <c r="D811" t="s">
        <v>46</v>
      </c>
      <c r="E811">
        <f>YEAR(Table1[[#This Row],[Order Date]])</f>
        <v>2012</v>
      </c>
      <c r="F811">
        <v>1</v>
      </c>
      <c r="G811">
        <f>MONTH(Table1[[#This Row],[Order Date]])</f>
        <v>5</v>
      </c>
      <c r="H811" s="1">
        <v>41043</v>
      </c>
      <c r="I811">
        <v>43553</v>
      </c>
      <c r="J811" t="s">
        <v>39</v>
      </c>
      <c r="K811">
        <v>29</v>
      </c>
      <c r="L811">
        <v>4.9800000000000004</v>
      </c>
      <c r="M811" s="2">
        <v>0.05</v>
      </c>
      <c r="N811">
        <v>143.29</v>
      </c>
      <c r="O811">
        <v>4.72</v>
      </c>
      <c r="P811">
        <v>-55.54</v>
      </c>
      <c r="Q811" s="2">
        <v>0.36</v>
      </c>
      <c r="R811" t="s">
        <v>29</v>
      </c>
      <c r="S811" t="s">
        <v>30</v>
      </c>
      <c r="T811" t="s">
        <v>1502</v>
      </c>
      <c r="U811" t="s">
        <v>61</v>
      </c>
      <c r="V811" t="s">
        <v>33</v>
      </c>
      <c r="W811">
        <v>6150</v>
      </c>
      <c r="X811" s="1">
        <v>41044</v>
      </c>
      <c r="Y811" t="s">
        <v>34</v>
      </c>
      <c r="Z811" t="e" vm="24">
        <v>#VALUE!</v>
      </c>
      <c r="AA811">
        <v>8052</v>
      </c>
      <c r="AB811" t="e" cm="1" vm="2">
        <f t="array" ref="AB811">_FV(Table1[[#This Row],[State]],"Country/region",TRUE)</f>
        <v>#VALUE!</v>
      </c>
    </row>
    <row r="812" spans="1:28" x14ac:dyDescent="0.35">
      <c r="A812" t="s">
        <v>1503</v>
      </c>
      <c r="C812" t="s">
        <v>457</v>
      </c>
      <c r="D812" t="s">
        <v>46</v>
      </c>
      <c r="E812">
        <f>YEAR(Table1[[#This Row],[Order Date]])</f>
        <v>2012</v>
      </c>
      <c r="F812">
        <v>1</v>
      </c>
      <c r="G812">
        <f>MONTH(Table1[[#This Row],[Order Date]])</f>
        <v>5</v>
      </c>
      <c r="H812" s="1">
        <v>41043</v>
      </c>
      <c r="I812">
        <v>30852</v>
      </c>
      <c r="J812" t="s">
        <v>58</v>
      </c>
      <c r="K812">
        <v>35</v>
      </c>
      <c r="L812">
        <v>95.99</v>
      </c>
      <c r="M812" s="2">
        <v>0.01</v>
      </c>
      <c r="N812">
        <v>2827.1424999999999</v>
      </c>
      <c r="O812">
        <v>4.9000000000000004</v>
      </c>
      <c r="P812">
        <v>713.88</v>
      </c>
      <c r="Q812" s="2">
        <v>0.56000000000000005</v>
      </c>
      <c r="R812" t="s">
        <v>96</v>
      </c>
      <c r="S812" t="s">
        <v>30</v>
      </c>
      <c r="T812" t="s">
        <v>543</v>
      </c>
      <c r="U812" t="s">
        <v>105</v>
      </c>
      <c r="V812" t="s">
        <v>52</v>
      </c>
      <c r="W812">
        <v>4329</v>
      </c>
      <c r="X812" s="1">
        <v>41044</v>
      </c>
      <c r="Y812" t="s">
        <v>34</v>
      </c>
      <c r="Z812" t="e" vm="32">
        <v>#VALUE!</v>
      </c>
      <c r="AA812">
        <v>80525</v>
      </c>
      <c r="AB812" t="e" cm="1" vm="2">
        <f t="array" ref="AB812">_FV(Table1[[#This Row],[State]],"Country/region",TRUE)</f>
        <v>#VALUE!</v>
      </c>
    </row>
    <row r="813" spans="1:28" x14ac:dyDescent="0.35">
      <c r="A813" t="s">
        <v>1504</v>
      </c>
      <c r="C813" t="s">
        <v>1277</v>
      </c>
      <c r="D813" t="s">
        <v>38</v>
      </c>
      <c r="E813">
        <f>YEAR(Table1[[#This Row],[Order Date]])</f>
        <v>2012</v>
      </c>
      <c r="F813">
        <v>1</v>
      </c>
      <c r="G813">
        <f>MONTH(Table1[[#This Row],[Order Date]])</f>
        <v>5</v>
      </c>
      <c r="H813" s="1">
        <v>41043</v>
      </c>
      <c r="I813">
        <v>36609</v>
      </c>
      <c r="J813" t="s">
        <v>39</v>
      </c>
      <c r="K813">
        <v>8</v>
      </c>
      <c r="L813">
        <v>4.9800000000000004</v>
      </c>
      <c r="M813" s="2">
        <v>0</v>
      </c>
      <c r="N813">
        <v>45.73</v>
      </c>
      <c r="O813">
        <v>5.49</v>
      </c>
      <c r="P813">
        <v>-23.29</v>
      </c>
      <c r="Q813" s="2">
        <v>0.38</v>
      </c>
      <c r="R813" t="s">
        <v>29</v>
      </c>
      <c r="S813" t="s">
        <v>30</v>
      </c>
      <c r="T813" t="s">
        <v>1505</v>
      </c>
      <c r="U813" t="s">
        <v>61</v>
      </c>
      <c r="V813" t="s">
        <v>33</v>
      </c>
      <c r="W813">
        <v>5134</v>
      </c>
      <c r="X813" s="1">
        <v>41045</v>
      </c>
      <c r="Y813" t="s">
        <v>34</v>
      </c>
      <c r="Z813" t="e" vm="30">
        <v>#VALUE!</v>
      </c>
      <c r="AA813">
        <v>2457</v>
      </c>
      <c r="AB813" t="e" cm="1" vm="2">
        <f t="array" ref="AB813">_FV(Table1[[#This Row],[State]],"Country/region",TRUE)</f>
        <v>#VALUE!</v>
      </c>
    </row>
    <row r="814" spans="1:28" x14ac:dyDescent="0.35">
      <c r="A814" t="s">
        <v>1497</v>
      </c>
      <c r="C814" t="s">
        <v>1498</v>
      </c>
      <c r="D814" t="s">
        <v>38</v>
      </c>
      <c r="E814">
        <f>YEAR(Table1[[#This Row],[Order Date]])</f>
        <v>2012</v>
      </c>
      <c r="F814">
        <v>1</v>
      </c>
      <c r="G814">
        <f>MONTH(Table1[[#This Row],[Order Date]])</f>
        <v>5</v>
      </c>
      <c r="H814" s="1">
        <v>41043</v>
      </c>
      <c r="I814">
        <v>8132</v>
      </c>
      <c r="J814" t="s">
        <v>47</v>
      </c>
      <c r="K814">
        <v>45</v>
      </c>
      <c r="L814">
        <v>6.68</v>
      </c>
      <c r="M814" s="2">
        <v>7.0000000000000007E-2</v>
      </c>
      <c r="N814">
        <v>294.86</v>
      </c>
      <c r="O814">
        <v>6.92</v>
      </c>
      <c r="P814">
        <v>-141.12</v>
      </c>
      <c r="Q814" s="2">
        <v>0.37</v>
      </c>
      <c r="R814" t="s">
        <v>29</v>
      </c>
      <c r="S814" t="s">
        <v>30</v>
      </c>
      <c r="T814" t="s">
        <v>1506</v>
      </c>
      <c r="U814" t="s">
        <v>61</v>
      </c>
      <c r="V814" t="s">
        <v>52</v>
      </c>
      <c r="W814">
        <v>1108</v>
      </c>
      <c r="X814" s="1">
        <v>41050</v>
      </c>
      <c r="Y814" t="s">
        <v>34</v>
      </c>
      <c r="Z814" t="e" vm="42">
        <v>#VALUE!</v>
      </c>
      <c r="AA814">
        <v>85301</v>
      </c>
      <c r="AB814" t="e" cm="1" vm="2">
        <f t="array" ref="AB814">_FV(Table1[[#This Row],[State]],"Country/region",TRUE)</f>
        <v>#VALUE!</v>
      </c>
    </row>
    <row r="815" spans="1:28" x14ac:dyDescent="0.35">
      <c r="A815" t="s">
        <v>1507</v>
      </c>
      <c r="C815" t="s">
        <v>910</v>
      </c>
      <c r="D815" t="s">
        <v>27</v>
      </c>
      <c r="E815">
        <f>YEAR(Table1[[#This Row],[Order Date]])</f>
        <v>2012</v>
      </c>
      <c r="F815">
        <v>1</v>
      </c>
      <c r="G815">
        <f>MONTH(Table1[[#This Row],[Order Date]])</f>
        <v>5</v>
      </c>
      <c r="H815" s="1">
        <v>41044</v>
      </c>
      <c r="I815">
        <v>6656</v>
      </c>
      <c r="J815" t="s">
        <v>58</v>
      </c>
      <c r="K815">
        <v>45</v>
      </c>
      <c r="L815">
        <v>39.06</v>
      </c>
      <c r="M815" s="2">
        <v>0.02</v>
      </c>
      <c r="N815">
        <v>1802</v>
      </c>
      <c r="O815">
        <v>10.55</v>
      </c>
      <c r="P815">
        <v>508.96300000000002</v>
      </c>
      <c r="Q815" s="2">
        <v>0.37</v>
      </c>
      <c r="R815" t="s">
        <v>29</v>
      </c>
      <c r="S815" t="s">
        <v>30</v>
      </c>
      <c r="T815" t="s">
        <v>1508</v>
      </c>
      <c r="U815" t="s">
        <v>67</v>
      </c>
      <c r="V815" t="s">
        <v>33</v>
      </c>
      <c r="W815">
        <v>921</v>
      </c>
      <c r="X815" s="1">
        <v>41044</v>
      </c>
      <c r="Y815" t="s">
        <v>34</v>
      </c>
      <c r="Z815" t="e" vm="1">
        <v>#VALUE!</v>
      </c>
      <c r="AA815">
        <v>15221</v>
      </c>
      <c r="AB815" t="e" cm="1" vm="2">
        <f t="array" ref="AB815">_FV(Table1[[#This Row],[State]],"Country/region",TRUE)</f>
        <v>#VALUE!</v>
      </c>
    </row>
    <row r="816" spans="1:28" x14ac:dyDescent="0.35">
      <c r="A816" t="s">
        <v>1509</v>
      </c>
      <c r="C816" t="s">
        <v>1510</v>
      </c>
      <c r="D816" t="s">
        <v>27</v>
      </c>
      <c r="E816">
        <f>YEAR(Table1[[#This Row],[Order Date]])</f>
        <v>2012</v>
      </c>
      <c r="F816">
        <v>1</v>
      </c>
      <c r="G816">
        <f>MONTH(Table1[[#This Row],[Order Date]])</f>
        <v>5</v>
      </c>
      <c r="H816" s="1">
        <v>41044</v>
      </c>
      <c r="I816">
        <v>41793</v>
      </c>
      <c r="J816" t="s">
        <v>28</v>
      </c>
      <c r="K816">
        <v>48</v>
      </c>
      <c r="L816">
        <v>26.48</v>
      </c>
      <c r="M816" s="2">
        <v>0.05</v>
      </c>
      <c r="N816">
        <v>1286.8699999999999</v>
      </c>
      <c r="O816">
        <v>6.93</v>
      </c>
      <c r="P816">
        <v>384.38</v>
      </c>
      <c r="Q816" s="2">
        <v>0.49</v>
      </c>
      <c r="R816" t="s">
        <v>48</v>
      </c>
      <c r="S816" t="s">
        <v>30</v>
      </c>
      <c r="T816" t="s">
        <v>1511</v>
      </c>
      <c r="U816" t="s">
        <v>82</v>
      </c>
      <c r="V816" t="s">
        <v>52</v>
      </c>
      <c r="W816">
        <v>5890</v>
      </c>
      <c r="X816" s="1">
        <v>41045</v>
      </c>
      <c r="Y816" t="s">
        <v>34</v>
      </c>
      <c r="Z816" t="e" vm="45">
        <v>#VALUE!</v>
      </c>
      <c r="AA816">
        <v>59601</v>
      </c>
      <c r="AB816" t="e" cm="1" vm="2">
        <f t="array" ref="AB816">_FV(Table1[[#This Row],[State]],"Country/region",TRUE)</f>
        <v>#VALUE!</v>
      </c>
    </row>
    <row r="817" spans="1:28" x14ac:dyDescent="0.35">
      <c r="A817" t="s">
        <v>1507</v>
      </c>
      <c r="C817" t="s">
        <v>910</v>
      </c>
      <c r="D817" t="s">
        <v>27</v>
      </c>
      <c r="E817">
        <f>YEAR(Table1[[#This Row],[Order Date]])</f>
        <v>2012</v>
      </c>
      <c r="F817">
        <v>1</v>
      </c>
      <c r="G817">
        <f>MONTH(Table1[[#This Row],[Order Date]])</f>
        <v>5</v>
      </c>
      <c r="H817" s="1">
        <v>41044</v>
      </c>
      <c r="I817">
        <v>6656</v>
      </c>
      <c r="J817" t="s">
        <v>58</v>
      </c>
      <c r="K817">
        <v>50</v>
      </c>
      <c r="L817">
        <v>37.700000000000003</v>
      </c>
      <c r="M817" s="2">
        <v>0.1</v>
      </c>
      <c r="N817">
        <v>1832.22</v>
      </c>
      <c r="O817">
        <v>2.99</v>
      </c>
      <c r="P817">
        <v>805.43449999999996</v>
      </c>
      <c r="Q817" s="2">
        <v>0.35</v>
      </c>
      <c r="R817" t="s">
        <v>29</v>
      </c>
      <c r="S817" t="s">
        <v>30</v>
      </c>
      <c r="T817" t="s">
        <v>1512</v>
      </c>
      <c r="U817" t="s">
        <v>67</v>
      </c>
      <c r="V817" t="s">
        <v>33</v>
      </c>
      <c r="W817">
        <v>922</v>
      </c>
      <c r="X817" s="1">
        <v>41045</v>
      </c>
      <c r="Y817" t="s">
        <v>34</v>
      </c>
      <c r="Z817" t="e" vm="1">
        <v>#VALUE!</v>
      </c>
      <c r="AA817">
        <v>15221</v>
      </c>
      <c r="AB817" t="e" cm="1" vm="2">
        <f t="array" ref="AB817">_FV(Table1[[#This Row],[State]],"Country/region",TRUE)</f>
        <v>#VALUE!</v>
      </c>
    </row>
    <row r="818" spans="1:28" x14ac:dyDescent="0.35">
      <c r="A818" t="s">
        <v>435</v>
      </c>
      <c r="C818" t="s">
        <v>79</v>
      </c>
      <c r="D818" t="s">
        <v>46</v>
      </c>
      <c r="E818">
        <f>YEAR(Table1[[#This Row],[Order Date]])</f>
        <v>2012</v>
      </c>
      <c r="F818">
        <v>1</v>
      </c>
      <c r="G818">
        <f>MONTH(Table1[[#This Row],[Order Date]])</f>
        <v>5</v>
      </c>
      <c r="H818" s="1">
        <v>41044</v>
      </c>
      <c r="I818">
        <v>18496</v>
      </c>
      <c r="J818" t="s">
        <v>28</v>
      </c>
      <c r="K818">
        <v>30</v>
      </c>
      <c r="L818">
        <v>30.98</v>
      </c>
      <c r="M818" s="2">
        <v>0.01</v>
      </c>
      <c r="N818">
        <v>991.01</v>
      </c>
      <c r="O818">
        <v>6.5</v>
      </c>
      <c r="P818">
        <v>46.29</v>
      </c>
      <c r="Q818" s="2">
        <v>0.64</v>
      </c>
      <c r="R818" t="s">
        <v>96</v>
      </c>
      <c r="S818" t="s">
        <v>30</v>
      </c>
      <c r="T818" t="s">
        <v>1513</v>
      </c>
      <c r="U818" t="s">
        <v>102</v>
      </c>
      <c r="V818" t="s">
        <v>52</v>
      </c>
      <c r="W818">
        <v>2554</v>
      </c>
      <c r="X818" s="1">
        <v>41045</v>
      </c>
      <c r="Y818" t="s">
        <v>34</v>
      </c>
      <c r="Z818" t="e" vm="7">
        <v>#VALUE!</v>
      </c>
      <c r="AA818">
        <v>84117</v>
      </c>
      <c r="AB818" t="e" cm="1" vm="2">
        <f t="array" ref="AB818">_FV(Table1[[#This Row],[State]],"Country/region",TRUE)</f>
        <v>#VALUE!</v>
      </c>
    </row>
    <row r="819" spans="1:28" x14ac:dyDescent="0.35">
      <c r="A819" t="s">
        <v>1514</v>
      </c>
      <c r="C819" t="s">
        <v>1515</v>
      </c>
      <c r="D819" t="s">
        <v>57</v>
      </c>
      <c r="E819">
        <f>YEAR(Table1[[#This Row],[Order Date]])</f>
        <v>2012</v>
      </c>
      <c r="F819">
        <v>1</v>
      </c>
      <c r="G819">
        <f>MONTH(Table1[[#This Row],[Order Date]])</f>
        <v>5</v>
      </c>
      <c r="H819" s="1">
        <v>41044</v>
      </c>
      <c r="I819">
        <v>8353</v>
      </c>
      <c r="J819" t="s">
        <v>131</v>
      </c>
      <c r="K819">
        <v>16</v>
      </c>
      <c r="L819">
        <v>2.94</v>
      </c>
      <c r="M819" s="2">
        <v>0.08</v>
      </c>
      <c r="N819">
        <v>46.4</v>
      </c>
      <c r="O819">
        <v>0.96</v>
      </c>
      <c r="P819">
        <v>-2.12</v>
      </c>
      <c r="Q819" s="2">
        <v>0.57999999999999996</v>
      </c>
      <c r="R819" t="s">
        <v>29</v>
      </c>
      <c r="S819" t="s">
        <v>59</v>
      </c>
      <c r="T819" t="s">
        <v>616</v>
      </c>
      <c r="U819" t="s">
        <v>88</v>
      </c>
      <c r="V819" t="s">
        <v>52</v>
      </c>
      <c r="W819">
        <v>1147</v>
      </c>
      <c r="X819" s="1">
        <v>41046</v>
      </c>
      <c r="Y819" t="s">
        <v>34</v>
      </c>
      <c r="Z819" t="e" vm="23">
        <v>#VALUE!</v>
      </c>
      <c r="AA819">
        <v>98115</v>
      </c>
      <c r="AB819" t="e" cm="1" vm="2">
        <f t="array" ref="AB819">_FV(Table1[[#This Row],[State]],"Country/region",TRUE)</f>
        <v>#VALUE!</v>
      </c>
    </row>
    <row r="820" spans="1:28" x14ac:dyDescent="0.35">
      <c r="A820" t="s">
        <v>1071</v>
      </c>
      <c r="C820" t="s">
        <v>602</v>
      </c>
      <c r="D820" t="s">
        <v>46</v>
      </c>
      <c r="E820">
        <f>YEAR(Table1[[#This Row],[Order Date]])</f>
        <v>2012</v>
      </c>
      <c r="F820">
        <v>1</v>
      </c>
      <c r="G820">
        <f>MONTH(Table1[[#This Row],[Order Date]])</f>
        <v>5</v>
      </c>
      <c r="H820" s="1">
        <v>41044</v>
      </c>
      <c r="I820">
        <v>10048</v>
      </c>
      <c r="J820" t="s">
        <v>39</v>
      </c>
      <c r="K820">
        <v>21</v>
      </c>
      <c r="L820">
        <v>3.68</v>
      </c>
      <c r="M820" s="2">
        <v>0.02</v>
      </c>
      <c r="N820">
        <v>78.569999999999993</v>
      </c>
      <c r="O820">
        <v>1.32</v>
      </c>
      <c r="P820">
        <v>-20.65</v>
      </c>
      <c r="Q820" s="2">
        <v>0.83</v>
      </c>
      <c r="R820" t="s">
        <v>29</v>
      </c>
      <c r="S820" t="s">
        <v>59</v>
      </c>
      <c r="T820" t="s">
        <v>1516</v>
      </c>
      <c r="U820" t="s">
        <v>481</v>
      </c>
      <c r="V820" t="s">
        <v>68</v>
      </c>
      <c r="W820">
        <v>1382</v>
      </c>
      <c r="X820" s="1">
        <v>41046</v>
      </c>
      <c r="Y820" t="s">
        <v>34</v>
      </c>
      <c r="Z820" t="e" vm="40">
        <v>#VALUE!</v>
      </c>
      <c r="AA820">
        <v>67846</v>
      </c>
      <c r="AB820" t="e" cm="1" vm="2">
        <f t="array" ref="AB820">_FV(Table1[[#This Row],[State]],"Country/region",TRUE)</f>
        <v>#VALUE!</v>
      </c>
    </row>
    <row r="821" spans="1:28" x14ac:dyDescent="0.35">
      <c r="A821" t="s">
        <v>1514</v>
      </c>
      <c r="C821" t="s">
        <v>1515</v>
      </c>
      <c r="D821" t="s">
        <v>57</v>
      </c>
      <c r="E821">
        <f>YEAR(Table1[[#This Row],[Order Date]])</f>
        <v>2012</v>
      </c>
      <c r="F821">
        <v>1</v>
      </c>
      <c r="G821">
        <f>MONTH(Table1[[#This Row],[Order Date]])</f>
        <v>5</v>
      </c>
      <c r="H821" s="1">
        <v>41044</v>
      </c>
      <c r="I821">
        <v>8353</v>
      </c>
      <c r="J821" t="s">
        <v>131</v>
      </c>
      <c r="K821">
        <v>34</v>
      </c>
      <c r="L821">
        <v>8.32</v>
      </c>
      <c r="M821" s="2">
        <v>0.06</v>
      </c>
      <c r="N821">
        <v>286.89999999999998</v>
      </c>
      <c r="O821">
        <v>2.38</v>
      </c>
      <c r="P821">
        <v>-36.630000000000003</v>
      </c>
      <c r="Q821" s="2">
        <v>0.74</v>
      </c>
      <c r="R821" t="s">
        <v>96</v>
      </c>
      <c r="S821" t="s">
        <v>139</v>
      </c>
      <c r="T821" t="s">
        <v>856</v>
      </c>
      <c r="U821" t="s">
        <v>102</v>
      </c>
      <c r="V821" t="s">
        <v>52</v>
      </c>
      <c r="W821">
        <v>1146</v>
      </c>
      <c r="X821" s="1">
        <v>41046</v>
      </c>
      <c r="Y821" t="s">
        <v>34</v>
      </c>
      <c r="Z821" t="e" vm="23">
        <v>#VALUE!</v>
      </c>
      <c r="AA821">
        <v>98115</v>
      </c>
      <c r="AB821" t="e" cm="1" vm="2">
        <f t="array" ref="AB821">_FV(Table1[[#This Row],[State]],"Country/region",TRUE)</f>
        <v>#VALUE!</v>
      </c>
    </row>
    <row r="822" spans="1:28" x14ac:dyDescent="0.35">
      <c r="A822" t="s">
        <v>435</v>
      </c>
      <c r="C822" t="s">
        <v>79</v>
      </c>
      <c r="D822" t="s">
        <v>46</v>
      </c>
      <c r="E822">
        <f>YEAR(Table1[[#This Row],[Order Date]])</f>
        <v>2012</v>
      </c>
      <c r="F822">
        <v>1</v>
      </c>
      <c r="G822">
        <f>MONTH(Table1[[#This Row],[Order Date]])</f>
        <v>5</v>
      </c>
      <c r="H822" s="1">
        <v>41044</v>
      </c>
      <c r="I822">
        <v>18496</v>
      </c>
      <c r="J822" t="s">
        <v>28</v>
      </c>
      <c r="K822">
        <v>29</v>
      </c>
      <c r="L822">
        <v>40.99</v>
      </c>
      <c r="M822" s="2">
        <v>0.01</v>
      </c>
      <c r="N822">
        <v>1267.42</v>
      </c>
      <c r="O822">
        <v>19.989999999999998</v>
      </c>
      <c r="P822">
        <v>177.79</v>
      </c>
      <c r="Q822" s="2">
        <v>0.36</v>
      </c>
      <c r="R822" t="s">
        <v>29</v>
      </c>
      <c r="S822" t="s">
        <v>30</v>
      </c>
      <c r="T822" t="s">
        <v>1517</v>
      </c>
      <c r="U822" t="s">
        <v>61</v>
      </c>
      <c r="V822" t="s">
        <v>52</v>
      </c>
      <c r="W822">
        <v>2555</v>
      </c>
      <c r="X822" s="1">
        <v>41047</v>
      </c>
      <c r="Y822" t="s">
        <v>34</v>
      </c>
      <c r="Z822" t="e" vm="7">
        <v>#VALUE!</v>
      </c>
      <c r="AA822">
        <v>84117</v>
      </c>
      <c r="AB822" t="e" cm="1" vm="2">
        <f t="array" ref="AB822">_FV(Table1[[#This Row],[State]],"Country/region",TRUE)</f>
        <v>#VALUE!</v>
      </c>
    </row>
    <row r="823" spans="1:28" x14ac:dyDescent="0.35">
      <c r="A823" t="s">
        <v>1071</v>
      </c>
      <c r="C823" t="s">
        <v>602</v>
      </c>
      <c r="D823" t="s">
        <v>46</v>
      </c>
      <c r="E823">
        <f>YEAR(Table1[[#This Row],[Order Date]])</f>
        <v>2012</v>
      </c>
      <c r="F823">
        <v>1</v>
      </c>
      <c r="G823">
        <f>MONTH(Table1[[#This Row],[Order Date]])</f>
        <v>5</v>
      </c>
      <c r="H823" s="1">
        <v>41044</v>
      </c>
      <c r="I823">
        <v>10048</v>
      </c>
      <c r="J823" t="s">
        <v>39</v>
      </c>
      <c r="K823">
        <v>46</v>
      </c>
      <c r="L823">
        <v>73.98</v>
      </c>
      <c r="M823" s="2">
        <v>0.08</v>
      </c>
      <c r="N823">
        <v>3197.45</v>
      </c>
      <c r="O823">
        <v>4</v>
      </c>
      <c r="P823">
        <v>97.16</v>
      </c>
      <c r="Q823" s="2">
        <v>0.77</v>
      </c>
      <c r="R823" t="s">
        <v>96</v>
      </c>
      <c r="S823" t="s">
        <v>30</v>
      </c>
      <c r="T823" t="s">
        <v>486</v>
      </c>
      <c r="U823" t="s">
        <v>102</v>
      </c>
      <c r="V823" t="s">
        <v>68</v>
      </c>
      <c r="W823">
        <v>1381</v>
      </c>
      <c r="X823" s="1">
        <v>41047</v>
      </c>
      <c r="Y823" t="s">
        <v>34</v>
      </c>
      <c r="Z823" t="e" vm="40">
        <v>#VALUE!</v>
      </c>
      <c r="AA823">
        <v>67846</v>
      </c>
      <c r="AB823" t="e" cm="1" vm="2">
        <f t="array" ref="AB823">_FV(Table1[[#This Row],[State]],"Country/region",TRUE)</f>
        <v>#VALUE!</v>
      </c>
    </row>
    <row r="824" spans="1:28" x14ac:dyDescent="0.35">
      <c r="A824" t="s">
        <v>1518</v>
      </c>
      <c r="C824" t="s">
        <v>605</v>
      </c>
      <c r="D824" t="s">
        <v>27</v>
      </c>
      <c r="E824">
        <f>YEAR(Table1[[#This Row],[Order Date]])</f>
        <v>2012</v>
      </c>
      <c r="F824">
        <v>1</v>
      </c>
      <c r="G824">
        <f>MONTH(Table1[[#This Row],[Order Date]])</f>
        <v>5</v>
      </c>
      <c r="H824" s="1">
        <v>41045</v>
      </c>
      <c r="I824">
        <v>24358</v>
      </c>
      <c r="J824" t="s">
        <v>58</v>
      </c>
      <c r="K824">
        <v>27</v>
      </c>
      <c r="L824">
        <v>279.48</v>
      </c>
      <c r="M824" s="2">
        <v>7.0000000000000007E-2</v>
      </c>
      <c r="N824">
        <v>7333.45</v>
      </c>
      <c r="O824">
        <v>35</v>
      </c>
      <c r="P824">
        <v>-207.28</v>
      </c>
      <c r="Q824" s="2">
        <v>0.8</v>
      </c>
      <c r="R824" t="s">
        <v>29</v>
      </c>
      <c r="S824" t="s">
        <v>40</v>
      </c>
      <c r="T824" t="s">
        <v>1519</v>
      </c>
      <c r="U824" t="s">
        <v>32</v>
      </c>
      <c r="V824" t="s">
        <v>68</v>
      </c>
      <c r="W824">
        <v>3411</v>
      </c>
      <c r="X824" s="1">
        <v>41045</v>
      </c>
      <c r="Y824" t="s">
        <v>34</v>
      </c>
      <c r="Z824" t="e" vm="28">
        <v>#VALUE!</v>
      </c>
      <c r="AA824">
        <v>63116</v>
      </c>
      <c r="AB824" t="e" cm="1" vm="2">
        <f t="array" ref="AB824">_FV(Table1[[#This Row],[State]],"Country/region",TRUE)</f>
        <v>#VALUE!</v>
      </c>
    </row>
    <row r="825" spans="1:28" x14ac:dyDescent="0.35">
      <c r="A825" t="s">
        <v>1520</v>
      </c>
      <c r="C825" t="s">
        <v>1313</v>
      </c>
      <c r="D825" t="s">
        <v>27</v>
      </c>
      <c r="E825">
        <f>YEAR(Table1[[#This Row],[Order Date]])</f>
        <v>2012</v>
      </c>
      <c r="F825">
        <v>1</v>
      </c>
      <c r="G825">
        <f>MONTH(Table1[[#This Row],[Order Date]])</f>
        <v>5</v>
      </c>
      <c r="H825" s="1">
        <v>41045</v>
      </c>
      <c r="I825">
        <v>21286</v>
      </c>
      <c r="J825" t="s">
        <v>58</v>
      </c>
      <c r="K825">
        <v>17</v>
      </c>
      <c r="L825">
        <v>14.42</v>
      </c>
      <c r="M825" s="2">
        <v>0</v>
      </c>
      <c r="N825">
        <v>280.39</v>
      </c>
      <c r="O825">
        <v>6.75</v>
      </c>
      <c r="P825">
        <v>9.33</v>
      </c>
      <c r="Q825" s="2">
        <v>0.52</v>
      </c>
      <c r="R825" t="s">
        <v>29</v>
      </c>
      <c r="S825" t="s">
        <v>80</v>
      </c>
      <c r="T825" t="s">
        <v>282</v>
      </c>
      <c r="U825" t="s">
        <v>214</v>
      </c>
      <c r="V825" t="s">
        <v>52</v>
      </c>
      <c r="W825">
        <v>2937</v>
      </c>
      <c r="X825" s="1">
        <v>41046</v>
      </c>
      <c r="Y825" t="s">
        <v>42</v>
      </c>
      <c r="Z825" t="e" vm="4">
        <v>#VALUE!</v>
      </c>
      <c r="AA825">
        <v>95991</v>
      </c>
      <c r="AB825" t="e" cm="1" vm="2">
        <f t="array" ref="AB825">_FV(Table1[[#This Row],[State]],"Country/region",TRUE)</f>
        <v>#VALUE!</v>
      </c>
    </row>
    <row r="826" spans="1:28" x14ac:dyDescent="0.35">
      <c r="A826" t="s">
        <v>1521</v>
      </c>
      <c r="C826" t="s">
        <v>1522</v>
      </c>
      <c r="D826" t="s">
        <v>46</v>
      </c>
      <c r="E826">
        <f>YEAR(Table1[[#This Row],[Order Date]])</f>
        <v>2012</v>
      </c>
      <c r="F826">
        <v>1</v>
      </c>
      <c r="G826">
        <f>MONTH(Table1[[#This Row],[Order Date]])</f>
        <v>5</v>
      </c>
      <c r="H826" s="1">
        <v>41045</v>
      </c>
      <c r="I826">
        <v>263</v>
      </c>
      <c r="J826" t="s">
        <v>28</v>
      </c>
      <c r="K826">
        <v>25</v>
      </c>
      <c r="L826">
        <v>5.4</v>
      </c>
      <c r="M826" s="2">
        <v>0.09</v>
      </c>
      <c r="N826">
        <v>136.77000000000001</v>
      </c>
      <c r="O826">
        <v>7.78</v>
      </c>
      <c r="P826">
        <v>-136.25200000000001</v>
      </c>
      <c r="Q826" s="2">
        <v>0.37</v>
      </c>
      <c r="R826" t="s">
        <v>29</v>
      </c>
      <c r="S826" t="s">
        <v>30</v>
      </c>
      <c r="T826" t="s">
        <v>1523</v>
      </c>
      <c r="U826" t="s">
        <v>67</v>
      </c>
      <c r="V826" t="s">
        <v>52</v>
      </c>
      <c r="W826">
        <v>46</v>
      </c>
      <c r="X826" s="1">
        <v>41046</v>
      </c>
      <c r="Y826" t="s">
        <v>34</v>
      </c>
      <c r="Z826" t="e" vm="4">
        <v>#VALUE!</v>
      </c>
      <c r="AA826">
        <v>95616</v>
      </c>
      <c r="AB826" t="e" cm="1" vm="2">
        <f t="array" ref="AB826">_FV(Table1[[#This Row],[State]],"Country/region",TRUE)</f>
        <v>#VALUE!</v>
      </c>
    </row>
    <row r="827" spans="1:28" x14ac:dyDescent="0.35">
      <c r="A827" t="s">
        <v>1524</v>
      </c>
      <c r="C827" t="s">
        <v>851</v>
      </c>
      <c r="D827" t="s">
        <v>46</v>
      </c>
      <c r="E827">
        <f>YEAR(Table1[[#This Row],[Order Date]])</f>
        <v>2012</v>
      </c>
      <c r="F827">
        <v>1</v>
      </c>
      <c r="G827">
        <f>MONTH(Table1[[#This Row],[Order Date]])</f>
        <v>5</v>
      </c>
      <c r="H827" s="1">
        <v>41045</v>
      </c>
      <c r="I827">
        <v>13218</v>
      </c>
      <c r="J827" t="s">
        <v>28</v>
      </c>
      <c r="K827">
        <v>18</v>
      </c>
      <c r="L827">
        <v>28.53</v>
      </c>
      <c r="M827" s="2">
        <v>0.03</v>
      </c>
      <c r="N827">
        <v>513.08000000000004</v>
      </c>
      <c r="O827">
        <v>1.49</v>
      </c>
      <c r="P827">
        <v>198.9425</v>
      </c>
      <c r="Q827" s="2">
        <v>0.38</v>
      </c>
      <c r="R827" t="s">
        <v>29</v>
      </c>
      <c r="S827" t="s">
        <v>30</v>
      </c>
      <c r="T827" t="s">
        <v>1124</v>
      </c>
      <c r="U827" t="s">
        <v>67</v>
      </c>
      <c r="V827" t="s">
        <v>52</v>
      </c>
      <c r="W827">
        <v>1838</v>
      </c>
      <c r="X827" s="1">
        <v>41046</v>
      </c>
      <c r="Y827" t="s">
        <v>34</v>
      </c>
      <c r="Z827" t="e" vm="4">
        <v>#VALUE!</v>
      </c>
      <c r="AA827">
        <v>92231</v>
      </c>
      <c r="AB827" t="e" cm="1" vm="2">
        <f t="array" ref="AB827">_FV(Table1[[#This Row],[State]],"Country/region",TRUE)</f>
        <v>#VALUE!</v>
      </c>
    </row>
    <row r="828" spans="1:28" x14ac:dyDescent="0.35">
      <c r="A828" t="s">
        <v>1524</v>
      </c>
      <c r="C828" t="s">
        <v>851</v>
      </c>
      <c r="D828" t="s">
        <v>46</v>
      </c>
      <c r="E828">
        <f>YEAR(Table1[[#This Row],[Order Date]])</f>
        <v>2012</v>
      </c>
      <c r="F828">
        <v>1</v>
      </c>
      <c r="G828">
        <f>MONTH(Table1[[#This Row],[Order Date]])</f>
        <v>5</v>
      </c>
      <c r="H828" s="1">
        <v>41045</v>
      </c>
      <c r="I828">
        <v>13218</v>
      </c>
      <c r="J828" t="s">
        <v>28</v>
      </c>
      <c r="K828">
        <v>16</v>
      </c>
      <c r="L828">
        <v>5.98</v>
      </c>
      <c r="M828" s="2">
        <v>7.0000000000000007E-2</v>
      </c>
      <c r="N828">
        <v>98.8</v>
      </c>
      <c r="O828">
        <v>7.15</v>
      </c>
      <c r="P828">
        <v>-62</v>
      </c>
      <c r="Q828" s="2">
        <v>0.36</v>
      </c>
      <c r="R828" t="s">
        <v>29</v>
      </c>
      <c r="S828" t="s">
        <v>30</v>
      </c>
      <c r="T828" t="s">
        <v>1525</v>
      </c>
      <c r="U828" t="s">
        <v>61</v>
      </c>
      <c r="V828" t="s">
        <v>52</v>
      </c>
      <c r="W828">
        <v>1839</v>
      </c>
      <c r="X828" s="1">
        <v>41047</v>
      </c>
      <c r="Y828" t="s">
        <v>34</v>
      </c>
      <c r="Z828" t="e" vm="4">
        <v>#VALUE!</v>
      </c>
      <c r="AA828">
        <v>92231</v>
      </c>
      <c r="AB828" t="e" cm="1" vm="2">
        <f t="array" ref="AB828">_FV(Table1[[#This Row],[State]],"Country/region",TRUE)</f>
        <v>#VALUE!</v>
      </c>
    </row>
    <row r="829" spans="1:28" x14ac:dyDescent="0.35">
      <c r="A829" t="s">
        <v>817</v>
      </c>
      <c r="C829" t="s">
        <v>1284</v>
      </c>
      <c r="D829" t="s">
        <v>46</v>
      </c>
      <c r="E829">
        <f>YEAR(Table1[[#This Row],[Order Date]])</f>
        <v>2012</v>
      </c>
      <c r="F829">
        <v>1</v>
      </c>
      <c r="G829">
        <f>MONTH(Table1[[#This Row],[Order Date]])</f>
        <v>5</v>
      </c>
      <c r="H829" s="1">
        <v>41046</v>
      </c>
      <c r="I829">
        <v>3553</v>
      </c>
      <c r="J829" t="s">
        <v>131</v>
      </c>
      <c r="K829">
        <v>7</v>
      </c>
      <c r="L829">
        <v>2.94</v>
      </c>
      <c r="M829" s="2">
        <v>0.06</v>
      </c>
      <c r="N829">
        <v>20.5</v>
      </c>
      <c r="O829">
        <v>0.96</v>
      </c>
      <c r="P829">
        <v>-4.04</v>
      </c>
      <c r="Q829" s="2">
        <v>0.57999999999999996</v>
      </c>
      <c r="R829" t="s">
        <v>29</v>
      </c>
      <c r="S829" t="s">
        <v>59</v>
      </c>
      <c r="T829" t="s">
        <v>616</v>
      </c>
      <c r="U829" t="s">
        <v>88</v>
      </c>
      <c r="V829" t="s">
        <v>76</v>
      </c>
      <c r="W829">
        <v>516</v>
      </c>
      <c r="X829" s="1">
        <v>41047</v>
      </c>
      <c r="Y829" t="s">
        <v>34</v>
      </c>
      <c r="Z829" t="e" vm="14">
        <v>#VALUE!</v>
      </c>
      <c r="AA829">
        <v>32259</v>
      </c>
      <c r="AB829" t="e" cm="1" vm="2">
        <f t="array" ref="AB829">_FV(Table1[[#This Row],[State]],"Country/region",TRUE)</f>
        <v>#VALUE!</v>
      </c>
    </row>
    <row r="830" spans="1:28" x14ac:dyDescent="0.35">
      <c r="A830" t="s">
        <v>1526</v>
      </c>
      <c r="C830" t="s">
        <v>1527</v>
      </c>
      <c r="D830" t="s">
        <v>38</v>
      </c>
      <c r="E830">
        <f>YEAR(Table1[[#This Row],[Order Date]])</f>
        <v>2012</v>
      </c>
      <c r="F830">
        <v>1</v>
      </c>
      <c r="G830">
        <f>MONTH(Table1[[#This Row],[Order Date]])</f>
        <v>5</v>
      </c>
      <c r="H830" s="1">
        <v>41046</v>
      </c>
      <c r="I830">
        <v>36131</v>
      </c>
      <c r="J830" t="s">
        <v>28</v>
      </c>
      <c r="K830">
        <v>26</v>
      </c>
      <c r="L830">
        <v>4.9800000000000004</v>
      </c>
      <c r="M830" s="2">
        <v>0.09</v>
      </c>
      <c r="N830">
        <v>130.97</v>
      </c>
      <c r="O830">
        <v>6.07</v>
      </c>
      <c r="P830">
        <v>-83.42</v>
      </c>
      <c r="Q830" s="2">
        <v>0.36</v>
      </c>
      <c r="R830" t="s">
        <v>29</v>
      </c>
      <c r="S830" t="s">
        <v>30</v>
      </c>
      <c r="T830" t="s">
        <v>1528</v>
      </c>
      <c r="U830" t="s">
        <v>61</v>
      </c>
      <c r="V830" t="s">
        <v>76</v>
      </c>
      <c r="W830">
        <v>5070</v>
      </c>
      <c r="X830" s="1">
        <v>41047</v>
      </c>
      <c r="Y830" t="s">
        <v>34</v>
      </c>
      <c r="Z830" t="e" vm="10">
        <v>#VALUE!</v>
      </c>
      <c r="AA830">
        <v>70056</v>
      </c>
      <c r="AB830" t="e" cm="1" vm="2">
        <f t="array" ref="AB830">_FV(Table1[[#This Row],[State]],"Country/region",TRUE)</f>
        <v>#VALUE!</v>
      </c>
    </row>
    <row r="831" spans="1:28" x14ac:dyDescent="0.35">
      <c r="A831" t="s">
        <v>1529</v>
      </c>
      <c r="C831" t="s">
        <v>1527</v>
      </c>
      <c r="D831" t="s">
        <v>38</v>
      </c>
      <c r="E831">
        <f>YEAR(Table1[[#This Row],[Order Date]])</f>
        <v>2012</v>
      </c>
      <c r="F831">
        <v>1</v>
      </c>
      <c r="G831">
        <f>MONTH(Table1[[#This Row],[Order Date]])</f>
        <v>5</v>
      </c>
      <c r="H831" s="1">
        <v>41046</v>
      </c>
      <c r="I831">
        <v>36131</v>
      </c>
      <c r="J831" t="s">
        <v>28</v>
      </c>
      <c r="K831">
        <v>26</v>
      </c>
      <c r="L831">
        <v>19.84</v>
      </c>
      <c r="M831" s="2">
        <v>7.0000000000000007E-2</v>
      </c>
      <c r="N831">
        <v>493.43</v>
      </c>
      <c r="O831">
        <v>4.0999999999999996</v>
      </c>
      <c r="P831">
        <v>120.18</v>
      </c>
      <c r="Q831" s="2">
        <v>0.44</v>
      </c>
      <c r="R831" t="s">
        <v>29</v>
      </c>
      <c r="S831" t="s">
        <v>59</v>
      </c>
      <c r="T831" t="s">
        <v>1530</v>
      </c>
      <c r="U831" t="s">
        <v>88</v>
      </c>
      <c r="V831" t="s">
        <v>52</v>
      </c>
      <c r="W831">
        <v>5071</v>
      </c>
      <c r="X831" s="1">
        <v>41047</v>
      </c>
      <c r="Y831" t="s">
        <v>34</v>
      </c>
      <c r="Z831" t="e" vm="4">
        <v>#VALUE!</v>
      </c>
      <c r="AA831">
        <v>94591</v>
      </c>
      <c r="AB831" t="e" cm="1" vm="2">
        <f t="array" ref="AB831">_FV(Table1[[#This Row],[State]],"Country/region",TRUE)</f>
        <v>#VALUE!</v>
      </c>
    </row>
    <row r="832" spans="1:28" x14ac:dyDescent="0.35">
      <c r="A832" t="s">
        <v>1526</v>
      </c>
      <c r="C832" t="s">
        <v>1527</v>
      </c>
      <c r="D832" t="s">
        <v>38</v>
      </c>
      <c r="E832">
        <f>YEAR(Table1[[#This Row],[Order Date]])</f>
        <v>2012</v>
      </c>
      <c r="F832">
        <v>1</v>
      </c>
      <c r="G832">
        <f>MONTH(Table1[[#This Row],[Order Date]])</f>
        <v>5</v>
      </c>
      <c r="H832" s="1">
        <v>41046</v>
      </c>
      <c r="I832">
        <v>36131</v>
      </c>
      <c r="J832" t="s">
        <v>28</v>
      </c>
      <c r="K832">
        <v>43</v>
      </c>
      <c r="L832">
        <v>8.34</v>
      </c>
      <c r="M832" s="2">
        <v>7.0000000000000007E-2</v>
      </c>
      <c r="N832">
        <v>354.96</v>
      </c>
      <c r="O832">
        <v>1.43</v>
      </c>
      <c r="P832">
        <v>151.27000000000001</v>
      </c>
      <c r="Q832" s="2">
        <v>0.35</v>
      </c>
      <c r="R832" t="s">
        <v>29</v>
      </c>
      <c r="S832" t="s">
        <v>59</v>
      </c>
      <c r="T832" t="s">
        <v>1531</v>
      </c>
      <c r="U832" t="s">
        <v>61</v>
      </c>
      <c r="V832" t="s">
        <v>76</v>
      </c>
      <c r="W832">
        <v>5069</v>
      </c>
      <c r="X832" s="1">
        <v>41048</v>
      </c>
      <c r="Y832" t="s">
        <v>34</v>
      </c>
      <c r="Z832" t="e" vm="10">
        <v>#VALUE!</v>
      </c>
      <c r="AA832">
        <v>70056</v>
      </c>
      <c r="AB832" t="e" cm="1" vm="2">
        <f t="array" ref="AB832">_FV(Table1[[#This Row],[State]],"Country/region",TRUE)</f>
        <v>#VALUE!</v>
      </c>
    </row>
    <row r="833" spans="1:28" x14ac:dyDescent="0.35">
      <c r="A833" t="s">
        <v>1532</v>
      </c>
      <c r="C833" t="s">
        <v>1533</v>
      </c>
      <c r="D833" t="s">
        <v>46</v>
      </c>
      <c r="E833">
        <f>YEAR(Table1[[#This Row],[Order Date]])</f>
        <v>2012</v>
      </c>
      <c r="F833">
        <v>1</v>
      </c>
      <c r="G833">
        <f>MONTH(Table1[[#This Row],[Order Date]])</f>
        <v>5</v>
      </c>
      <c r="H833" s="1">
        <v>41046</v>
      </c>
      <c r="I833">
        <v>59779</v>
      </c>
      <c r="J833" t="s">
        <v>47</v>
      </c>
      <c r="K833">
        <v>30</v>
      </c>
      <c r="L833">
        <v>113.98</v>
      </c>
      <c r="M833" s="2">
        <v>0.04</v>
      </c>
      <c r="N833">
        <v>3575.23</v>
      </c>
      <c r="O833">
        <v>30</v>
      </c>
      <c r="P833">
        <v>87.88</v>
      </c>
      <c r="Q833" s="2">
        <v>0.69</v>
      </c>
      <c r="R833" t="s">
        <v>48</v>
      </c>
      <c r="S833" t="s">
        <v>49</v>
      </c>
      <c r="T833" t="s">
        <v>905</v>
      </c>
      <c r="U833" t="s">
        <v>51</v>
      </c>
      <c r="V833" t="s">
        <v>76</v>
      </c>
      <c r="W833">
        <v>8364</v>
      </c>
      <c r="X833" s="1">
        <v>41053</v>
      </c>
      <c r="Y833" t="s">
        <v>53</v>
      </c>
      <c r="Z833" t="e" vm="29">
        <v>#VALUE!</v>
      </c>
      <c r="AA833">
        <v>42071</v>
      </c>
      <c r="AB833" t="e" cm="1" vm="2">
        <f t="array" ref="AB833">_FV(Table1[[#This Row],[State]],"Country/region",TRUE)</f>
        <v>#VALUE!</v>
      </c>
    </row>
    <row r="834" spans="1:28" x14ac:dyDescent="0.35">
      <c r="A834" t="s">
        <v>1534</v>
      </c>
      <c r="C834" t="s">
        <v>360</v>
      </c>
      <c r="D834" t="s">
        <v>46</v>
      </c>
      <c r="E834">
        <f>YEAR(Table1[[#This Row],[Order Date]])</f>
        <v>2012</v>
      </c>
      <c r="F834">
        <v>1</v>
      </c>
      <c r="G834">
        <f>MONTH(Table1[[#This Row],[Order Date]])</f>
        <v>5</v>
      </c>
      <c r="H834" s="1">
        <v>41047</v>
      </c>
      <c r="I834">
        <v>59207</v>
      </c>
      <c r="J834" t="s">
        <v>58</v>
      </c>
      <c r="K834">
        <v>42</v>
      </c>
      <c r="L834">
        <v>280.98</v>
      </c>
      <c r="M834" s="2">
        <v>0.02</v>
      </c>
      <c r="N834">
        <v>9502.7360000000008</v>
      </c>
      <c r="O834">
        <v>81.98</v>
      </c>
      <c r="P834">
        <v>-945.55799999999999</v>
      </c>
      <c r="Q834" s="2">
        <v>0.78</v>
      </c>
      <c r="R834" t="s">
        <v>48</v>
      </c>
      <c r="S834" t="s">
        <v>73</v>
      </c>
      <c r="T834" t="s">
        <v>1535</v>
      </c>
      <c r="U834" t="s">
        <v>75</v>
      </c>
      <c r="V834" t="s">
        <v>68</v>
      </c>
      <c r="W834">
        <v>8290</v>
      </c>
      <c r="X834" s="1">
        <v>41047</v>
      </c>
      <c r="Y834" t="s">
        <v>53</v>
      </c>
      <c r="Z834" t="e" vm="16">
        <v>#VALUE!</v>
      </c>
      <c r="AA834">
        <v>61761</v>
      </c>
      <c r="AB834" t="e" cm="1" vm="2">
        <f t="array" ref="AB834">_FV(Table1[[#This Row],[State]],"Country/region",TRUE)</f>
        <v>#VALUE!</v>
      </c>
    </row>
    <row r="835" spans="1:28" x14ac:dyDescent="0.35">
      <c r="A835" t="s">
        <v>1536</v>
      </c>
      <c r="C835" t="s">
        <v>1051</v>
      </c>
      <c r="D835" t="s">
        <v>27</v>
      </c>
      <c r="E835">
        <f>YEAR(Table1[[#This Row],[Order Date]])</f>
        <v>2012</v>
      </c>
      <c r="F835">
        <v>1</v>
      </c>
      <c r="G835">
        <f>MONTH(Table1[[#This Row],[Order Date]])</f>
        <v>5</v>
      </c>
      <c r="H835" s="1">
        <v>41047</v>
      </c>
      <c r="I835">
        <v>58147</v>
      </c>
      <c r="J835" t="s">
        <v>28</v>
      </c>
      <c r="K835">
        <v>41</v>
      </c>
      <c r="L835">
        <v>10.98</v>
      </c>
      <c r="M835" s="2">
        <v>0.04</v>
      </c>
      <c r="N835">
        <v>470.74</v>
      </c>
      <c r="O835">
        <v>3.99</v>
      </c>
      <c r="P835">
        <v>24.09</v>
      </c>
      <c r="Q835" s="2">
        <v>0.57999999999999996</v>
      </c>
      <c r="R835" t="s">
        <v>29</v>
      </c>
      <c r="S835" t="s">
        <v>30</v>
      </c>
      <c r="T835" t="s">
        <v>1537</v>
      </c>
      <c r="U835" t="s">
        <v>214</v>
      </c>
      <c r="V835" t="s">
        <v>76</v>
      </c>
      <c r="W835">
        <v>8135</v>
      </c>
      <c r="X835" s="1">
        <v>41047</v>
      </c>
      <c r="Y835" t="s">
        <v>34</v>
      </c>
      <c r="Z835" t="e" vm="34">
        <v>#VALUE!</v>
      </c>
      <c r="AA835">
        <v>39503</v>
      </c>
      <c r="AB835" t="e" cm="1" vm="2">
        <f t="array" ref="AB835">_FV(Table1[[#This Row],[State]],"Country/region",TRUE)</f>
        <v>#VALUE!</v>
      </c>
    </row>
    <row r="836" spans="1:28" x14ac:dyDescent="0.35">
      <c r="A836" t="s">
        <v>1538</v>
      </c>
      <c r="C836" t="s">
        <v>1011</v>
      </c>
      <c r="D836" t="s">
        <v>46</v>
      </c>
      <c r="E836">
        <f>YEAR(Table1[[#This Row],[Order Date]])</f>
        <v>2012</v>
      </c>
      <c r="F836">
        <v>1</v>
      </c>
      <c r="G836">
        <f>MONTH(Table1[[#This Row],[Order Date]])</f>
        <v>5</v>
      </c>
      <c r="H836" s="1">
        <v>41047</v>
      </c>
      <c r="I836">
        <v>38341</v>
      </c>
      <c r="J836" t="s">
        <v>131</v>
      </c>
      <c r="K836">
        <v>38</v>
      </c>
      <c r="L836">
        <v>20.99</v>
      </c>
      <c r="M836" s="2">
        <v>0.09</v>
      </c>
      <c r="N836">
        <v>623.12649999999996</v>
      </c>
      <c r="O836">
        <v>0.99</v>
      </c>
      <c r="P836">
        <v>122.292</v>
      </c>
      <c r="Q836" s="2">
        <v>0.56999999999999995</v>
      </c>
      <c r="R836" t="s">
        <v>96</v>
      </c>
      <c r="S836" t="s">
        <v>59</v>
      </c>
      <c r="T836" t="s">
        <v>1539</v>
      </c>
      <c r="U836" t="s">
        <v>105</v>
      </c>
      <c r="V836" t="s">
        <v>33</v>
      </c>
      <c r="W836">
        <v>5393</v>
      </c>
      <c r="X836" s="1">
        <v>41047</v>
      </c>
      <c r="Y836" t="s">
        <v>34</v>
      </c>
      <c r="Z836" t="e" vm="30">
        <v>#VALUE!</v>
      </c>
      <c r="AA836">
        <v>2062</v>
      </c>
      <c r="AB836" t="e" cm="1" vm="2">
        <f t="array" ref="AB836">_FV(Table1[[#This Row],[State]],"Country/region",TRUE)</f>
        <v>#VALUE!</v>
      </c>
    </row>
    <row r="837" spans="1:28" x14ac:dyDescent="0.35">
      <c r="A837" t="s">
        <v>429</v>
      </c>
      <c r="C837" t="s">
        <v>1011</v>
      </c>
      <c r="D837" t="s">
        <v>46</v>
      </c>
      <c r="E837">
        <f>YEAR(Table1[[#This Row],[Order Date]])</f>
        <v>2012</v>
      </c>
      <c r="F837">
        <v>1</v>
      </c>
      <c r="G837">
        <f>MONTH(Table1[[#This Row],[Order Date]])</f>
        <v>5</v>
      </c>
      <c r="H837" s="1">
        <v>41047</v>
      </c>
      <c r="I837">
        <v>38341</v>
      </c>
      <c r="J837" t="s">
        <v>131</v>
      </c>
      <c r="K837">
        <v>15</v>
      </c>
      <c r="L837">
        <v>3.36</v>
      </c>
      <c r="M837" s="2">
        <v>0.1</v>
      </c>
      <c r="N837">
        <v>62.62</v>
      </c>
      <c r="O837">
        <v>6.27</v>
      </c>
      <c r="P837">
        <v>-67.0565</v>
      </c>
      <c r="Q837" s="2">
        <v>0.4</v>
      </c>
      <c r="R837" t="s">
        <v>29</v>
      </c>
      <c r="S837" t="s">
        <v>30</v>
      </c>
      <c r="T837" t="s">
        <v>114</v>
      </c>
      <c r="U837" t="s">
        <v>67</v>
      </c>
      <c r="V837" t="s">
        <v>33</v>
      </c>
      <c r="W837">
        <v>5394</v>
      </c>
      <c r="X837" s="1">
        <v>41048</v>
      </c>
      <c r="Y837" t="s">
        <v>42</v>
      </c>
      <c r="Z837" t="e" vm="21">
        <v>#VALUE!</v>
      </c>
      <c r="AA837">
        <v>4073</v>
      </c>
      <c r="AB837" t="e" cm="1" vm="2">
        <f t="array" ref="AB837">_FV(Table1[[#This Row],[State]],"Country/region",TRUE)</f>
        <v>#VALUE!</v>
      </c>
    </row>
    <row r="838" spans="1:28" x14ac:dyDescent="0.35">
      <c r="A838" t="s">
        <v>1205</v>
      </c>
      <c r="C838" t="s">
        <v>1252</v>
      </c>
      <c r="D838" t="s">
        <v>46</v>
      </c>
      <c r="E838">
        <f>YEAR(Table1[[#This Row],[Order Date]])</f>
        <v>2012</v>
      </c>
      <c r="F838">
        <v>1</v>
      </c>
      <c r="G838">
        <f>MONTH(Table1[[#This Row],[Order Date]])</f>
        <v>5</v>
      </c>
      <c r="H838" s="1">
        <v>41047</v>
      </c>
      <c r="I838">
        <v>59207</v>
      </c>
      <c r="J838" t="s">
        <v>58</v>
      </c>
      <c r="K838">
        <v>3</v>
      </c>
      <c r="L838">
        <v>2.98</v>
      </c>
      <c r="M838" s="2">
        <v>0.09</v>
      </c>
      <c r="N838">
        <v>10.119999999999999</v>
      </c>
      <c r="O838">
        <v>1.58</v>
      </c>
      <c r="P838">
        <v>-4.07</v>
      </c>
      <c r="Q838" s="2">
        <v>0.39</v>
      </c>
      <c r="R838" t="s">
        <v>29</v>
      </c>
      <c r="S838" t="s">
        <v>59</v>
      </c>
      <c r="T838" t="s">
        <v>713</v>
      </c>
      <c r="U838" t="s">
        <v>232</v>
      </c>
      <c r="V838" t="s">
        <v>76</v>
      </c>
      <c r="W838">
        <v>8289</v>
      </c>
      <c r="X838" s="1">
        <v>41048</v>
      </c>
      <c r="Y838" t="s">
        <v>34</v>
      </c>
      <c r="Z838" t="e" vm="31">
        <v>#VALUE!</v>
      </c>
      <c r="AA838">
        <v>38401</v>
      </c>
      <c r="AB838" t="e" cm="1" vm="2">
        <f t="array" ref="AB838">_FV(Table1[[#This Row],[State]],"Country/region",TRUE)</f>
        <v>#VALUE!</v>
      </c>
    </row>
    <row r="839" spans="1:28" x14ac:dyDescent="0.35">
      <c r="A839" t="s">
        <v>1442</v>
      </c>
      <c r="C839" t="s">
        <v>1011</v>
      </c>
      <c r="D839" t="s">
        <v>46</v>
      </c>
      <c r="E839">
        <f>YEAR(Table1[[#This Row],[Order Date]])</f>
        <v>2012</v>
      </c>
      <c r="F839">
        <v>1</v>
      </c>
      <c r="G839">
        <f>MONTH(Table1[[#This Row],[Order Date]])</f>
        <v>5</v>
      </c>
      <c r="H839" s="1">
        <v>41047</v>
      </c>
      <c r="I839">
        <v>38341</v>
      </c>
      <c r="J839" t="s">
        <v>131</v>
      </c>
      <c r="K839">
        <v>5</v>
      </c>
      <c r="L839">
        <v>12.28</v>
      </c>
      <c r="M839" s="2">
        <v>7.0000000000000007E-2</v>
      </c>
      <c r="N839">
        <v>64.25</v>
      </c>
      <c r="O839">
        <v>4.8600000000000003</v>
      </c>
      <c r="P839">
        <v>-7.94</v>
      </c>
      <c r="Q839" s="2">
        <v>0.38</v>
      </c>
      <c r="R839" t="s">
        <v>29</v>
      </c>
      <c r="S839" t="s">
        <v>30</v>
      </c>
      <c r="T839" t="s">
        <v>1093</v>
      </c>
      <c r="U839" t="s">
        <v>61</v>
      </c>
      <c r="V839" t="s">
        <v>33</v>
      </c>
      <c r="W839">
        <v>5395</v>
      </c>
      <c r="X839" s="1">
        <v>41049</v>
      </c>
      <c r="Y839" t="s">
        <v>34</v>
      </c>
      <c r="Z839" t="e" vm="21">
        <v>#VALUE!</v>
      </c>
      <c r="AA839">
        <v>4106</v>
      </c>
      <c r="AB839" t="e" cm="1" vm="2">
        <f t="array" ref="AB839">_FV(Table1[[#This Row],[State]],"Country/region",TRUE)</f>
        <v>#VALUE!</v>
      </c>
    </row>
    <row r="840" spans="1:28" x14ac:dyDescent="0.35">
      <c r="A840" t="s">
        <v>1540</v>
      </c>
      <c r="C840" t="s">
        <v>1541</v>
      </c>
      <c r="D840" t="s">
        <v>46</v>
      </c>
      <c r="E840">
        <f>YEAR(Table1[[#This Row],[Order Date]])</f>
        <v>2012</v>
      </c>
      <c r="F840">
        <v>1</v>
      </c>
      <c r="G840">
        <f>MONTH(Table1[[#This Row],[Order Date]])</f>
        <v>5</v>
      </c>
      <c r="H840" s="1">
        <v>41047</v>
      </c>
      <c r="I840">
        <v>20614</v>
      </c>
      <c r="J840" t="s">
        <v>39</v>
      </c>
      <c r="K840">
        <v>47</v>
      </c>
      <c r="L840">
        <v>73.98</v>
      </c>
      <c r="M840" s="2">
        <v>0</v>
      </c>
      <c r="N840">
        <v>3596.36</v>
      </c>
      <c r="O840">
        <v>12.14</v>
      </c>
      <c r="P840">
        <v>326.25</v>
      </c>
      <c r="Q840" s="2">
        <v>0.67</v>
      </c>
      <c r="R840" t="s">
        <v>96</v>
      </c>
      <c r="S840" t="s">
        <v>30</v>
      </c>
      <c r="T840" t="s">
        <v>486</v>
      </c>
      <c r="U840" t="s">
        <v>102</v>
      </c>
      <c r="V840" t="s">
        <v>68</v>
      </c>
      <c r="W840">
        <v>2858</v>
      </c>
      <c r="X840" s="1">
        <v>41049</v>
      </c>
      <c r="Y840" t="s">
        <v>42</v>
      </c>
      <c r="Z840" t="e" vm="11">
        <v>#VALUE!</v>
      </c>
      <c r="AA840">
        <v>78207</v>
      </c>
      <c r="AB840" t="e" cm="1" vm="2">
        <f t="array" ref="AB840">_FV(Table1[[#This Row],[State]],"Country/region",TRUE)</f>
        <v>#VALUE!</v>
      </c>
    </row>
    <row r="841" spans="1:28" x14ac:dyDescent="0.35">
      <c r="A841" t="s">
        <v>1542</v>
      </c>
      <c r="C841" t="s">
        <v>1543</v>
      </c>
      <c r="D841" t="s">
        <v>46</v>
      </c>
      <c r="E841">
        <f>YEAR(Table1[[#This Row],[Order Date]])</f>
        <v>2012</v>
      </c>
      <c r="F841">
        <v>1</v>
      </c>
      <c r="G841">
        <f>MONTH(Table1[[#This Row],[Order Date]])</f>
        <v>5</v>
      </c>
      <c r="H841" s="1">
        <v>41048</v>
      </c>
      <c r="I841">
        <v>8930</v>
      </c>
      <c r="J841" t="s">
        <v>131</v>
      </c>
      <c r="K841">
        <v>14</v>
      </c>
      <c r="L841">
        <v>9.99</v>
      </c>
      <c r="M841" s="2">
        <v>0.04</v>
      </c>
      <c r="N841">
        <v>145.86000000000001</v>
      </c>
      <c r="O841">
        <v>11.59</v>
      </c>
      <c r="P841">
        <v>-92.32</v>
      </c>
      <c r="Q841" s="2">
        <v>0.4</v>
      </c>
      <c r="R841" t="s">
        <v>29</v>
      </c>
      <c r="S841" t="s">
        <v>30</v>
      </c>
      <c r="T841" t="s">
        <v>1544</v>
      </c>
      <c r="U841" t="s">
        <v>61</v>
      </c>
      <c r="V841" t="s">
        <v>52</v>
      </c>
      <c r="W841">
        <v>1214</v>
      </c>
      <c r="X841" s="1">
        <v>41050</v>
      </c>
      <c r="Y841" t="s">
        <v>34</v>
      </c>
      <c r="Z841" t="e" vm="4">
        <v>#VALUE!</v>
      </c>
      <c r="AA841">
        <v>95501</v>
      </c>
      <c r="AB841" t="e" cm="1" vm="2">
        <f t="array" ref="AB841">_FV(Table1[[#This Row],[State]],"Country/region",TRUE)</f>
        <v>#VALUE!</v>
      </c>
    </row>
    <row r="842" spans="1:28" x14ac:dyDescent="0.35">
      <c r="A842" t="s">
        <v>1545</v>
      </c>
      <c r="C842" t="s">
        <v>1546</v>
      </c>
      <c r="D842" t="s">
        <v>38</v>
      </c>
      <c r="E842">
        <f>YEAR(Table1[[#This Row],[Order Date]])</f>
        <v>2012</v>
      </c>
      <c r="F842">
        <v>1</v>
      </c>
      <c r="G842">
        <f>MONTH(Table1[[#This Row],[Order Date]])</f>
        <v>5</v>
      </c>
      <c r="H842" s="1">
        <v>41048</v>
      </c>
      <c r="I842">
        <v>55909</v>
      </c>
      <c r="J842" t="s">
        <v>47</v>
      </c>
      <c r="K842">
        <v>3</v>
      </c>
      <c r="L842">
        <v>172.99</v>
      </c>
      <c r="M842" s="2">
        <v>7.0000000000000007E-2</v>
      </c>
      <c r="N842">
        <v>526.76</v>
      </c>
      <c r="O842">
        <v>19.989999999999998</v>
      </c>
      <c r="P842">
        <v>-93.828500000000005</v>
      </c>
      <c r="Q842" s="2">
        <v>0.39</v>
      </c>
      <c r="R842" t="s">
        <v>29</v>
      </c>
      <c r="S842" t="s">
        <v>30</v>
      </c>
      <c r="T842" t="s">
        <v>1547</v>
      </c>
      <c r="U842" t="s">
        <v>67</v>
      </c>
      <c r="V842" t="s">
        <v>33</v>
      </c>
      <c r="W842">
        <v>7822</v>
      </c>
      <c r="X842" s="1">
        <v>41052</v>
      </c>
      <c r="Y842" t="s">
        <v>34</v>
      </c>
      <c r="Z842" t="e" vm="30">
        <v>#VALUE!</v>
      </c>
      <c r="AA842">
        <v>1886</v>
      </c>
      <c r="AB842" t="e" cm="1" vm="2">
        <f t="array" ref="AB842">_FV(Table1[[#This Row],[State]],"Country/region",TRUE)</f>
        <v>#VALUE!</v>
      </c>
    </row>
    <row r="843" spans="1:28" x14ac:dyDescent="0.35">
      <c r="A843" t="s">
        <v>1548</v>
      </c>
      <c r="C843" t="s">
        <v>1546</v>
      </c>
      <c r="D843" t="s">
        <v>38</v>
      </c>
      <c r="E843">
        <f>YEAR(Table1[[#This Row],[Order Date]])</f>
        <v>2012</v>
      </c>
      <c r="F843">
        <v>1</v>
      </c>
      <c r="G843">
        <f>MONTH(Table1[[#This Row],[Order Date]])</f>
        <v>5</v>
      </c>
      <c r="H843" s="1">
        <v>41048</v>
      </c>
      <c r="I843">
        <v>55909</v>
      </c>
      <c r="J843" t="s">
        <v>47</v>
      </c>
      <c r="K843">
        <v>2</v>
      </c>
      <c r="L843">
        <v>13.43</v>
      </c>
      <c r="M843" s="2">
        <v>0.03</v>
      </c>
      <c r="N843">
        <v>32.6</v>
      </c>
      <c r="O843">
        <v>5.5</v>
      </c>
      <c r="P843">
        <v>-20.57</v>
      </c>
      <c r="Q843" s="2">
        <v>0.56999999999999995</v>
      </c>
      <c r="R843" t="s">
        <v>29</v>
      </c>
      <c r="S843" t="s">
        <v>30</v>
      </c>
      <c r="T843" t="s">
        <v>365</v>
      </c>
      <c r="U843" t="s">
        <v>32</v>
      </c>
      <c r="V843" t="s">
        <v>33</v>
      </c>
      <c r="W843">
        <v>7821</v>
      </c>
      <c r="X843" s="1">
        <v>41055</v>
      </c>
      <c r="Y843" t="s">
        <v>34</v>
      </c>
      <c r="Z843" t="e" vm="24">
        <v>#VALUE!</v>
      </c>
      <c r="AA843">
        <v>7501</v>
      </c>
      <c r="AB843" t="e" cm="1" vm="2">
        <f t="array" ref="AB843">_FV(Table1[[#This Row],[State]],"Country/region",TRUE)</f>
        <v>#VALUE!</v>
      </c>
    </row>
    <row r="844" spans="1:28" x14ac:dyDescent="0.35">
      <c r="A844" t="s">
        <v>1213</v>
      </c>
      <c r="C844" t="s">
        <v>1549</v>
      </c>
      <c r="D844" t="s">
        <v>27</v>
      </c>
      <c r="E844">
        <f>YEAR(Table1[[#This Row],[Order Date]])</f>
        <v>2012</v>
      </c>
      <c r="F844">
        <v>1</v>
      </c>
      <c r="G844">
        <f>MONTH(Table1[[#This Row],[Order Date]])</f>
        <v>5</v>
      </c>
      <c r="H844" s="1">
        <v>41049</v>
      </c>
      <c r="I844">
        <v>20261</v>
      </c>
      <c r="J844" t="s">
        <v>131</v>
      </c>
      <c r="K844">
        <v>25</v>
      </c>
      <c r="L844">
        <v>31.74</v>
      </c>
      <c r="M844" s="2">
        <v>0.09</v>
      </c>
      <c r="N844">
        <v>751.52</v>
      </c>
      <c r="O844">
        <v>12.62</v>
      </c>
      <c r="P844">
        <v>67.107500000000002</v>
      </c>
      <c r="Q844" s="2">
        <v>0.37</v>
      </c>
      <c r="R844" t="s">
        <v>29</v>
      </c>
      <c r="S844" t="s">
        <v>30</v>
      </c>
      <c r="T844" t="s">
        <v>1550</v>
      </c>
      <c r="U844" t="s">
        <v>67</v>
      </c>
      <c r="V844" t="s">
        <v>68</v>
      </c>
      <c r="W844">
        <v>2807</v>
      </c>
      <c r="X844" s="1">
        <v>41049</v>
      </c>
      <c r="Y844" t="s">
        <v>42</v>
      </c>
      <c r="Z844" t="e" vm="11">
        <v>#VALUE!</v>
      </c>
      <c r="AA844">
        <v>75146</v>
      </c>
      <c r="AB844" t="e" cm="1" vm="2">
        <f t="array" ref="AB844">_FV(Table1[[#This Row],[State]],"Country/region",TRUE)</f>
        <v>#VALUE!</v>
      </c>
    </row>
    <row r="845" spans="1:28" x14ac:dyDescent="0.35">
      <c r="A845" t="s">
        <v>1551</v>
      </c>
      <c r="C845" t="s">
        <v>56</v>
      </c>
      <c r="D845" t="s">
        <v>57</v>
      </c>
      <c r="E845">
        <f>YEAR(Table1[[#This Row],[Order Date]])</f>
        <v>2012</v>
      </c>
      <c r="F845">
        <v>1</v>
      </c>
      <c r="G845">
        <f>MONTH(Table1[[#This Row],[Order Date]])</f>
        <v>5</v>
      </c>
      <c r="H845" s="1">
        <v>41049</v>
      </c>
      <c r="I845">
        <v>20903</v>
      </c>
      <c r="J845" t="s">
        <v>28</v>
      </c>
      <c r="K845">
        <v>4</v>
      </c>
      <c r="L845">
        <v>100.98</v>
      </c>
      <c r="M845" s="2">
        <v>0.04</v>
      </c>
      <c r="N845">
        <v>442.99</v>
      </c>
      <c r="O845">
        <v>35.840000000000003</v>
      </c>
      <c r="P845">
        <v>-152.76</v>
      </c>
      <c r="Q845" s="2">
        <v>0.62</v>
      </c>
      <c r="R845" t="s">
        <v>48</v>
      </c>
      <c r="S845" t="s">
        <v>73</v>
      </c>
      <c r="T845" t="s">
        <v>153</v>
      </c>
      <c r="U845" t="s">
        <v>154</v>
      </c>
      <c r="V845" t="s">
        <v>33</v>
      </c>
      <c r="W845">
        <v>2897</v>
      </c>
      <c r="X845" s="1">
        <v>41050</v>
      </c>
      <c r="Y845" t="s">
        <v>53</v>
      </c>
      <c r="Z845" t="e" vm="24">
        <v>#VALUE!</v>
      </c>
      <c r="AA845">
        <v>7086</v>
      </c>
      <c r="AB845" t="e" cm="1" vm="2">
        <f t="array" ref="AB845">_FV(Table1[[#This Row],[State]],"Country/region",TRUE)</f>
        <v>#VALUE!</v>
      </c>
    </row>
    <row r="846" spans="1:28" x14ac:dyDescent="0.35">
      <c r="A846" t="s">
        <v>1552</v>
      </c>
      <c r="C846" t="s">
        <v>244</v>
      </c>
      <c r="D846" t="s">
        <v>57</v>
      </c>
      <c r="E846">
        <f>YEAR(Table1[[#This Row],[Order Date]])</f>
        <v>2012</v>
      </c>
      <c r="F846">
        <v>1</v>
      </c>
      <c r="G846">
        <f>MONTH(Table1[[#This Row],[Order Date]])</f>
        <v>5</v>
      </c>
      <c r="H846" s="1">
        <v>41049</v>
      </c>
      <c r="I846">
        <v>5698</v>
      </c>
      <c r="J846" t="s">
        <v>131</v>
      </c>
      <c r="K846">
        <v>15</v>
      </c>
      <c r="L846">
        <v>20.48</v>
      </c>
      <c r="M846" s="2">
        <v>0.09</v>
      </c>
      <c r="N846">
        <v>297.05</v>
      </c>
      <c r="O846">
        <v>6.32</v>
      </c>
      <c r="P846">
        <v>-16.89</v>
      </c>
      <c r="Q846" s="2">
        <v>0.57999999999999996</v>
      </c>
      <c r="R846" t="s">
        <v>29</v>
      </c>
      <c r="S846" t="s">
        <v>30</v>
      </c>
      <c r="T846" t="s">
        <v>1553</v>
      </c>
      <c r="U846" t="s">
        <v>214</v>
      </c>
      <c r="V846" t="s">
        <v>68</v>
      </c>
      <c r="W846">
        <v>795</v>
      </c>
      <c r="X846" s="1">
        <v>41050</v>
      </c>
      <c r="Y846" t="s">
        <v>34</v>
      </c>
      <c r="Z846" t="e" vm="26">
        <v>#VALUE!</v>
      </c>
      <c r="AA846">
        <v>48127</v>
      </c>
      <c r="AB846" t="e" cm="1" vm="2">
        <f t="array" ref="AB846">_FV(Table1[[#This Row],[State]],"Country/region",TRUE)</f>
        <v>#VALUE!</v>
      </c>
    </row>
    <row r="847" spans="1:28" x14ac:dyDescent="0.35">
      <c r="A847" t="s">
        <v>1552</v>
      </c>
      <c r="C847" t="s">
        <v>244</v>
      </c>
      <c r="D847" t="s">
        <v>57</v>
      </c>
      <c r="E847">
        <f>YEAR(Table1[[#This Row],[Order Date]])</f>
        <v>2012</v>
      </c>
      <c r="F847">
        <v>1</v>
      </c>
      <c r="G847">
        <f>MONTH(Table1[[#This Row],[Order Date]])</f>
        <v>5</v>
      </c>
      <c r="H847" s="1">
        <v>41049</v>
      </c>
      <c r="I847">
        <v>5698</v>
      </c>
      <c r="J847" t="s">
        <v>131</v>
      </c>
      <c r="K847">
        <v>7</v>
      </c>
      <c r="L847">
        <v>15.67</v>
      </c>
      <c r="M847" s="2">
        <v>0.06</v>
      </c>
      <c r="N847">
        <v>108.26</v>
      </c>
      <c r="O847">
        <v>1.39</v>
      </c>
      <c r="P847">
        <v>25.51</v>
      </c>
      <c r="Q847" s="2">
        <v>0.38</v>
      </c>
      <c r="R847" t="s">
        <v>29</v>
      </c>
      <c r="S847" t="s">
        <v>30</v>
      </c>
      <c r="T847" t="s">
        <v>1476</v>
      </c>
      <c r="U847" t="s">
        <v>267</v>
      </c>
      <c r="V847" t="s">
        <v>68</v>
      </c>
      <c r="W847">
        <v>796</v>
      </c>
      <c r="X847" s="1">
        <v>41050</v>
      </c>
      <c r="Y847" t="s">
        <v>34</v>
      </c>
      <c r="Z847" t="e" vm="26">
        <v>#VALUE!</v>
      </c>
      <c r="AA847">
        <v>48127</v>
      </c>
      <c r="AB847" t="e" cm="1" vm="2">
        <f t="array" ref="AB847">_FV(Table1[[#This Row],[State]],"Country/region",TRUE)</f>
        <v>#VALUE!</v>
      </c>
    </row>
    <row r="848" spans="1:28" x14ac:dyDescent="0.35">
      <c r="A848" t="s">
        <v>1213</v>
      </c>
      <c r="C848" t="s">
        <v>1549</v>
      </c>
      <c r="D848" t="s">
        <v>27</v>
      </c>
      <c r="E848">
        <f>YEAR(Table1[[#This Row],[Order Date]])</f>
        <v>2012</v>
      </c>
      <c r="F848">
        <v>1</v>
      </c>
      <c r="G848">
        <f>MONTH(Table1[[#This Row],[Order Date]])</f>
        <v>5</v>
      </c>
      <c r="H848" s="1">
        <v>41049</v>
      </c>
      <c r="I848">
        <v>20261</v>
      </c>
      <c r="J848" t="s">
        <v>131</v>
      </c>
      <c r="K848">
        <v>21</v>
      </c>
      <c r="L848">
        <v>65.989999999999995</v>
      </c>
      <c r="M848" s="2">
        <v>0.02</v>
      </c>
      <c r="N848">
        <v>1259.4535000000001</v>
      </c>
      <c r="O848">
        <v>8.99</v>
      </c>
      <c r="P848">
        <v>168.23699999999999</v>
      </c>
      <c r="Q848" s="2">
        <v>0.56000000000000005</v>
      </c>
      <c r="R848" t="s">
        <v>96</v>
      </c>
      <c r="S848" t="s">
        <v>30</v>
      </c>
      <c r="T848" t="s">
        <v>1454</v>
      </c>
      <c r="U848" t="s">
        <v>105</v>
      </c>
      <c r="V848" t="s">
        <v>68</v>
      </c>
      <c r="W848">
        <v>2809</v>
      </c>
      <c r="X848" s="1">
        <v>41050</v>
      </c>
      <c r="Y848" t="s">
        <v>42</v>
      </c>
      <c r="Z848" t="e" vm="11">
        <v>#VALUE!</v>
      </c>
      <c r="AA848">
        <v>75146</v>
      </c>
      <c r="AB848" t="e" cm="1" vm="2">
        <f t="array" ref="AB848">_FV(Table1[[#This Row],[State]],"Country/region",TRUE)</f>
        <v>#VALUE!</v>
      </c>
    </row>
    <row r="849" spans="1:28" x14ac:dyDescent="0.35">
      <c r="A849" t="s">
        <v>1290</v>
      </c>
      <c r="C849" t="s">
        <v>1199</v>
      </c>
      <c r="D849" t="s">
        <v>27</v>
      </c>
      <c r="E849">
        <f>YEAR(Table1[[#This Row],[Order Date]])</f>
        <v>2012</v>
      </c>
      <c r="F849">
        <v>1</v>
      </c>
      <c r="G849">
        <f>MONTH(Table1[[#This Row],[Order Date]])</f>
        <v>5</v>
      </c>
      <c r="H849" s="1">
        <v>41049</v>
      </c>
      <c r="I849">
        <v>2725</v>
      </c>
      <c r="J849" t="s">
        <v>39</v>
      </c>
      <c r="K849">
        <v>39</v>
      </c>
      <c r="L849">
        <v>65.989999999999995</v>
      </c>
      <c r="M849" s="2">
        <v>0.01</v>
      </c>
      <c r="N849">
        <v>2178.431</v>
      </c>
      <c r="O849">
        <v>8.99</v>
      </c>
      <c r="P849">
        <v>396.97199999999998</v>
      </c>
      <c r="Q849" s="2">
        <v>0.56000000000000005</v>
      </c>
      <c r="R849" t="s">
        <v>96</v>
      </c>
      <c r="S849" t="s">
        <v>30</v>
      </c>
      <c r="T849">
        <v>5180</v>
      </c>
      <c r="U849" t="s">
        <v>105</v>
      </c>
      <c r="V849" t="s">
        <v>52</v>
      </c>
      <c r="W849">
        <v>395</v>
      </c>
      <c r="X849" s="1">
        <v>41050</v>
      </c>
      <c r="Y849" t="s">
        <v>42</v>
      </c>
      <c r="Z849" t="e" vm="4">
        <v>#VALUE!</v>
      </c>
      <c r="AA849">
        <v>91730</v>
      </c>
      <c r="AB849" t="e" cm="1" vm="2">
        <f t="array" ref="AB849">_FV(Table1[[#This Row],[State]],"Country/region",TRUE)</f>
        <v>#VALUE!</v>
      </c>
    </row>
    <row r="850" spans="1:28" x14ac:dyDescent="0.35">
      <c r="A850" t="s">
        <v>983</v>
      </c>
      <c r="C850" t="s">
        <v>984</v>
      </c>
      <c r="D850" t="s">
        <v>38</v>
      </c>
      <c r="E850">
        <f>YEAR(Table1[[#This Row],[Order Date]])</f>
        <v>2012</v>
      </c>
      <c r="F850">
        <v>1</v>
      </c>
      <c r="G850">
        <f>MONTH(Table1[[#This Row],[Order Date]])</f>
        <v>5</v>
      </c>
      <c r="H850" s="1">
        <v>41049</v>
      </c>
      <c r="I850">
        <v>32355</v>
      </c>
      <c r="J850" t="s">
        <v>39</v>
      </c>
      <c r="K850">
        <v>50</v>
      </c>
      <c r="L850">
        <v>6.48</v>
      </c>
      <c r="M850" s="2">
        <v>0</v>
      </c>
      <c r="N850">
        <v>355.03</v>
      </c>
      <c r="O850">
        <v>5.1100000000000003</v>
      </c>
      <c r="P850">
        <v>-33.31</v>
      </c>
      <c r="Q850" s="2">
        <v>0.37</v>
      </c>
      <c r="R850" t="s">
        <v>29</v>
      </c>
      <c r="S850" t="s">
        <v>30</v>
      </c>
      <c r="T850" t="s">
        <v>1554</v>
      </c>
      <c r="U850" t="s">
        <v>61</v>
      </c>
      <c r="V850" t="s">
        <v>52</v>
      </c>
      <c r="W850">
        <v>4548</v>
      </c>
      <c r="X850" s="1">
        <v>41051</v>
      </c>
      <c r="Y850" t="s">
        <v>34</v>
      </c>
      <c r="Z850" t="e" vm="20">
        <v>#VALUE!</v>
      </c>
      <c r="AA850">
        <v>89502</v>
      </c>
      <c r="AB850" t="e" cm="1" vm="2">
        <f t="array" ref="AB850">_FV(Table1[[#This Row],[State]],"Country/region",TRUE)</f>
        <v>#VALUE!</v>
      </c>
    </row>
    <row r="851" spans="1:28" x14ac:dyDescent="0.35">
      <c r="A851" t="s">
        <v>983</v>
      </c>
      <c r="C851" t="s">
        <v>984</v>
      </c>
      <c r="D851" t="s">
        <v>38</v>
      </c>
      <c r="E851">
        <f>YEAR(Table1[[#This Row],[Order Date]])</f>
        <v>2012</v>
      </c>
      <c r="F851">
        <v>1</v>
      </c>
      <c r="G851">
        <f>MONTH(Table1[[#This Row],[Order Date]])</f>
        <v>5</v>
      </c>
      <c r="H851" s="1">
        <v>41049</v>
      </c>
      <c r="I851">
        <v>32355</v>
      </c>
      <c r="J851" t="s">
        <v>39</v>
      </c>
      <c r="K851">
        <v>34</v>
      </c>
      <c r="L851">
        <v>5.94</v>
      </c>
      <c r="M851" s="2">
        <v>0.01</v>
      </c>
      <c r="N851">
        <v>211.86</v>
      </c>
      <c r="O851">
        <v>9.92</v>
      </c>
      <c r="P851">
        <v>-239.315</v>
      </c>
      <c r="Q851" s="2">
        <v>0.38</v>
      </c>
      <c r="R851" t="s">
        <v>29</v>
      </c>
      <c r="S851" t="s">
        <v>30</v>
      </c>
      <c r="T851" t="s">
        <v>1555</v>
      </c>
      <c r="U851" t="s">
        <v>67</v>
      </c>
      <c r="V851" t="s">
        <v>52</v>
      </c>
      <c r="W851">
        <v>4547</v>
      </c>
      <c r="X851" s="1">
        <v>41052</v>
      </c>
      <c r="Y851" t="s">
        <v>34</v>
      </c>
      <c r="Z851" t="e" vm="20">
        <v>#VALUE!</v>
      </c>
      <c r="AA851">
        <v>89502</v>
      </c>
      <c r="AB851" t="e" cm="1" vm="2">
        <f t="array" ref="AB851">_FV(Table1[[#This Row],[State]],"Country/region",TRUE)</f>
        <v>#VALUE!</v>
      </c>
    </row>
    <row r="852" spans="1:28" x14ac:dyDescent="0.35">
      <c r="A852" t="s">
        <v>1213</v>
      </c>
      <c r="C852" t="s">
        <v>1549</v>
      </c>
      <c r="D852" t="s">
        <v>27</v>
      </c>
      <c r="E852">
        <f>YEAR(Table1[[#This Row],[Order Date]])</f>
        <v>2012</v>
      </c>
      <c r="F852">
        <v>1</v>
      </c>
      <c r="G852">
        <f>MONTH(Table1[[#This Row],[Order Date]])</f>
        <v>5</v>
      </c>
      <c r="H852" s="1">
        <v>41049</v>
      </c>
      <c r="I852">
        <v>20261</v>
      </c>
      <c r="J852" t="s">
        <v>131</v>
      </c>
      <c r="K852">
        <v>36</v>
      </c>
      <c r="L852">
        <v>6.35</v>
      </c>
      <c r="M852" s="2">
        <v>0.04</v>
      </c>
      <c r="N852">
        <v>220.48</v>
      </c>
      <c r="O852">
        <v>1.02</v>
      </c>
      <c r="P852">
        <v>81.91</v>
      </c>
      <c r="Q852" s="2">
        <v>0.39</v>
      </c>
      <c r="R852" t="s">
        <v>29</v>
      </c>
      <c r="S852" t="s">
        <v>59</v>
      </c>
      <c r="T852" t="s">
        <v>355</v>
      </c>
      <c r="U852" t="s">
        <v>61</v>
      </c>
      <c r="V852" t="s">
        <v>68</v>
      </c>
      <c r="W852">
        <v>2808</v>
      </c>
      <c r="X852" s="1">
        <v>41052</v>
      </c>
      <c r="Y852" t="s">
        <v>34</v>
      </c>
      <c r="Z852" t="e" vm="11">
        <v>#VALUE!</v>
      </c>
      <c r="AA852">
        <v>75146</v>
      </c>
      <c r="AB852" t="e" cm="1" vm="2">
        <f t="array" ref="AB852">_FV(Table1[[#This Row],[State]],"Country/region",TRUE)</f>
        <v>#VALUE!</v>
      </c>
    </row>
    <row r="853" spans="1:28" x14ac:dyDescent="0.35">
      <c r="A853" t="s">
        <v>1556</v>
      </c>
      <c r="C853" t="s">
        <v>1557</v>
      </c>
      <c r="D853" t="s">
        <v>38</v>
      </c>
      <c r="E853">
        <f>YEAR(Table1[[#This Row],[Order Date]])</f>
        <v>2012</v>
      </c>
      <c r="F853">
        <v>1</v>
      </c>
      <c r="G853">
        <f>MONTH(Table1[[#This Row],[Order Date]])</f>
        <v>5</v>
      </c>
      <c r="H853" s="1">
        <v>41050</v>
      </c>
      <c r="I853">
        <v>31810</v>
      </c>
      <c r="J853" t="s">
        <v>58</v>
      </c>
      <c r="K853">
        <v>46</v>
      </c>
      <c r="L853">
        <v>7.28</v>
      </c>
      <c r="M853" s="2">
        <v>0.03</v>
      </c>
      <c r="N853">
        <v>355.55</v>
      </c>
      <c r="O853">
        <v>7.98</v>
      </c>
      <c r="P853">
        <v>-166.74</v>
      </c>
      <c r="Q853" s="2">
        <v>0.42</v>
      </c>
      <c r="R853" t="s">
        <v>48</v>
      </c>
      <c r="S853" t="s">
        <v>59</v>
      </c>
      <c r="T853" t="s">
        <v>1558</v>
      </c>
      <c r="U853" t="s">
        <v>82</v>
      </c>
      <c r="V853" t="s">
        <v>52</v>
      </c>
      <c r="W853">
        <v>4462</v>
      </c>
      <c r="X853" s="1">
        <v>41050</v>
      </c>
      <c r="Y853" t="s">
        <v>34</v>
      </c>
      <c r="Z853" t="e" vm="45">
        <v>#VALUE!</v>
      </c>
      <c r="AA853">
        <v>59750</v>
      </c>
      <c r="AB853" t="e" cm="1" vm="2">
        <f t="array" ref="AB853">_FV(Table1[[#This Row],[State]],"Country/region",TRUE)</f>
        <v>#VALUE!</v>
      </c>
    </row>
    <row r="854" spans="1:28" x14ac:dyDescent="0.35">
      <c r="A854" t="s">
        <v>829</v>
      </c>
      <c r="C854" t="s">
        <v>1559</v>
      </c>
      <c r="D854" t="s">
        <v>46</v>
      </c>
      <c r="E854">
        <f>YEAR(Table1[[#This Row],[Order Date]])</f>
        <v>2012</v>
      </c>
      <c r="F854">
        <v>1</v>
      </c>
      <c r="G854">
        <f>MONTH(Table1[[#This Row],[Order Date]])</f>
        <v>5</v>
      </c>
      <c r="H854" s="1">
        <v>41050</v>
      </c>
      <c r="I854">
        <v>39040</v>
      </c>
      <c r="J854" t="s">
        <v>58</v>
      </c>
      <c r="K854">
        <v>7</v>
      </c>
      <c r="L854">
        <v>1.98</v>
      </c>
      <c r="M854" s="2">
        <v>0.04</v>
      </c>
      <c r="N854">
        <v>19.36</v>
      </c>
      <c r="O854">
        <v>0.7</v>
      </c>
      <c r="P854">
        <v>-1</v>
      </c>
      <c r="Q854" s="2">
        <v>0.83</v>
      </c>
      <c r="R854" t="s">
        <v>29</v>
      </c>
      <c r="S854" t="s">
        <v>59</v>
      </c>
      <c r="T854" t="s">
        <v>308</v>
      </c>
      <c r="U854" t="s">
        <v>232</v>
      </c>
      <c r="V854" t="s">
        <v>33</v>
      </c>
      <c r="W854">
        <v>5504</v>
      </c>
      <c r="X854" s="1">
        <v>41051</v>
      </c>
      <c r="Y854" t="s">
        <v>42</v>
      </c>
      <c r="Z854" t="e" vm="17">
        <v>#VALUE!</v>
      </c>
      <c r="AA854">
        <v>6111</v>
      </c>
      <c r="AB854" t="e" cm="1" vm="2">
        <f t="array" ref="AB854">_FV(Table1[[#This Row],[State]],"Country/region",TRUE)</f>
        <v>#VALUE!</v>
      </c>
    </row>
    <row r="855" spans="1:28" x14ac:dyDescent="0.35">
      <c r="A855" t="s">
        <v>1560</v>
      </c>
      <c r="C855" t="s">
        <v>1561</v>
      </c>
      <c r="D855" t="s">
        <v>27</v>
      </c>
      <c r="E855">
        <f>YEAR(Table1[[#This Row],[Order Date]])</f>
        <v>2012</v>
      </c>
      <c r="F855">
        <v>1</v>
      </c>
      <c r="G855">
        <f>MONTH(Table1[[#This Row],[Order Date]])</f>
        <v>5</v>
      </c>
      <c r="H855" s="1">
        <v>41050</v>
      </c>
      <c r="I855">
        <v>25472</v>
      </c>
      <c r="J855" t="s">
        <v>28</v>
      </c>
      <c r="K855">
        <v>40</v>
      </c>
      <c r="L855">
        <v>4.9800000000000004</v>
      </c>
      <c r="M855" s="2">
        <v>0.03</v>
      </c>
      <c r="N855">
        <v>194.02</v>
      </c>
      <c r="O855">
        <v>0.8</v>
      </c>
      <c r="P855">
        <v>80.349999999999994</v>
      </c>
      <c r="Q855" s="2">
        <v>0.36</v>
      </c>
      <c r="R855" t="s">
        <v>29</v>
      </c>
      <c r="S855" t="s">
        <v>59</v>
      </c>
      <c r="T855" t="s">
        <v>570</v>
      </c>
      <c r="U855" t="s">
        <v>61</v>
      </c>
      <c r="V855" t="s">
        <v>33</v>
      </c>
      <c r="W855">
        <v>3570</v>
      </c>
      <c r="X855" s="1">
        <v>41051</v>
      </c>
      <c r="Y855" t="s">
        <v>34</v>
      </c>
      <c r="Z855" t="e" vm="24">
        <v>#VALUE!</v>
      </c>
      <c r="AA855">
        <v>8360</v>
      </c>
      <c r="AB855" t="e" cm="1" vm="2">
        <f t="array" ref="AB855">_FV(Table1[[#This Row],[State]],"Country/region",TRUE)</f>
        <v>#VALUE!</v>
      </c>
    </row>
    <row r="856" spans="1:28" x14ac:dyDescent="0.35">
      <c r="A856" t="s">
        <v>1509</v>
      </c>
      <c r="C856" t="s">
        <v>1510</v>
      </c>
      <c r="D856" t="s">
        <v>27</v>
      </c>
      <c r="E856">
        <f>YEAR(Table1[[#This Row],[Order Date]])</f>
        <v>2012</v>
      </c>
      <c r="F856">
        <v>1</v>
      </c>
      <c r="G856">
        <f>MONTH(Table1[[#This Row],[Order Date]])</f>
        <v>5</v>
      </c>
      <c r="H856" s="1">
        <v>41050</v>
      </c>
      <c r="I856">
        <v>42949</v>
      </c>
      <c r="J856" t="s">
        <v>39</v>
      </c>
      <c r="K856">
        <v>40</v>
      </c>
      <c r="L856">
        <v>5</v>
      </c>
      <c r="M856" s="2">
        <v>0.08</v>
      </c>
      <c r="N856">
        <v>202.11</v>
      </c>
      <c r="O856">
        <v>3.39</v>
      </c>
      <c r="P856">
        <v>-17.489999999999998</v>
      </c>
      <c r="Q856" s="2">
        <v>0.37</v>
      </c>
      <c r="R856" t="s">
        <v>29</v>
      </c>
      <c r="S856" t="s">
        <v>59</v>
      </c>
      <c r="T856" t="s">
        <v>1562</v>
      </c>
      <c r="U856" t="s">
        <v>232</v>
      </c>
      <c r="V856" t="s">
        <v>52</v>
      </c>
      <c r="W856">
        <v>6062</v>
      </c>
      <c r="X856" s="1">
        <v>41051</v>
      </c>
      <c r="Y856" t="s">
        <v>34</v>
      </c>
      <c r="Z856" t="e" vm="45">
        <v>#VALUE!</v>
      </c>
      <c r="AA856">
        <v>59601</v>
      </c>
      <c r="AB856" t="e" cm="1" vm="2">
        <f t="array" ref="AB856">_FV(Table1[[#This Row],[State]],"Country/region",TRUE)</f>
        <v>#VALUE!</v>
      </c>
    </row>
    <row r="857" spans="1:28" x14ac:dyDescent="0.35">
      <c r="A857" t="s">
        <v>1563</v>
      </c>
      <c r="C857" t="s">
        <v>1559</v>
      </c>
      <c r="D857" t="s">
        <v>46</v>
      </c>
      <c r="E857">
        <f>YEAR(Table1[[#This Row],[Order Date]])</f>
        <v>2012</v>
      </c>
      <c r="F857">
        <v>1</v>
      </c>
      <c r="G857">
        <f>MONTH(Table1[[#This Row],[Order Date]])</f>
        <v>5</v>
      </c>
      <c r="H857" s="1">
        <v>41050</v>
      </c>
      <c r="I857">
        <v>39040</v>
      </c>
      <c r="J857" t="s">
        <v>58</v>
      </c>
      <c r="K857">
        <v>26</v>
      </c>
      <c r="L857">
        <v>55.99</v>
      </c>
      <c r="M857" s="2">
        <v>0.03</v>
      </c>
      <c r="N857">
        <v>1204.5094999999999</v>
      </c>
      <c r="O857">
        <v>5</v>
      </c>
      <c r="P857">
        <v>-221.25399999999999</v>
      </c>
      <c r="Q857" s="2">
        <v>0.83</v>
      </c>
      <c r="R857" t="s">
        <v>96</v>
      </c>
      <c r="S857" t="s">
        <v>139</v>
      </c>
      <c r="T857" t="s">
        <v>1160</v>
      </c>
      <c r="U857" t="s">
        <v>105</v>
      </c>
      <c r="V857" t="s">
        <v>33</v>
      </c>
      <c r="W857">
        <v>5503</v>
      </c>
      <c r="X857" s="1">
        <v>41051</v>
      </c>
      <c r="Y857" t="s">
        <v>34</v>
      </c>
      <c r="Z857" t="e" vm="24">
        <v>#VALUE!</v>
      </c>
      <c r="AA857">
        <v>7109</v>
      </c>
      <c r="AB857" t="e" cm="1" vm="2">
        <f t="array" ref="AB857">_FV(Table1[[#This Row],[State]],"Country/region",TRUE)</f>
        <v>#VALUE!</v>
      </c>
    </row>
    <row r="858" spans="1:28" x14ac:dyDescent="0.35">
      <c r="A858" t="s">
        <v>1157</v>
      </c>
      <c r="C858" t="s">
        <v>1156</v>
      </c>
      <c r="D858" t="s">
        <v>57</v>
      </c>
      <c r="E858">
        <f>YEAR(Table1[[#This Row],[Order Date]])</f>
        <v>2012</v>
      </c>
      <c r="F858">
        <v>1</v>
      </c>
      <c r="G858">
        <f>MONTH(Table1[[#This Row],[Order Date]])</f>
        <v>5</v>
      </c>
      <c r="H858" s="1">
        <v>41050</v>
      </c>
      <c r="I858">
        <v>23170</v>
      </c>
      <c r="J858" t="s">
        <v>39</v>
      </c>
      <c r="K858">
        <v>20</v>
      </c>
      <c r="L858">
        <v>218.08</v>
      </c>
      <c r="M858" s="2">
        <v>0.06</v>
      </c>
      <c r="N858">
        <v>4252.8900000000003</v>
      </c>
      <c r="O858">
        <v>18.059999999999999</v>
      </c>
      <c r="P858">
        <v>969.42</v>
      </c>
      <c r="Q858" s="2">
        <v>0.56999999999999995</v>
      </c>
      <c r="R858" t="s">
        <v>48</v>
      </c>
      <c r="S858" t="s">
        <v>40</v>
      </c>
      <c r="T858" t="s">
        <v>1564</v>
      </c>
      <c r="U858" t="s">
        <v>51</v>
      </c>
      <c r="V858" t="s">
        <v>52</v>
      </c>
      <c r="W858">
        <v>3229</v>
      </c>
      <c r="X858" s="1">
        <v>41052</v>
      </c>
      <c r="Y858" t="s">
        <v>42</v>
      </c>
      <c r="Z858" t="e" vm="33">
        <v>#VALUE!</v>
      </c>
      <c r="AA858">
        <v>83301</v>
      </c>
      <c r="AB858" t="e" cm="1" vm="2">
        <f t="array" ref="AB858">_FV(Table1[[#This Row],[State]],"Country/region",TRUE)</f>
        <v>#VALUE!</v>
      </c>
    </row>
    <row r="859" spans="1:28" x14ac:dyDescent="0.35">
      <c r="A859" t="s">
        <v>1565</v>
      </c>
      <c r="C859" t="s">
        <v>1363</v>
      </c>
      <c r="D859" t="s">
        <v>38</v>
      </c>
      <c r="E859">
        <f>YEAR(Table1[[#This Row],[Order Date]])</f>
        <v>2012</v>
      </c>
      <c r="F859">
        <v>1</v>
      </c>
      <c r="G859">
        <f>MONTH(Table1[[#This Row],[Order Date]])</f>
        <v>5</v>
      </c>
      <c r="H859" s="1">
        <v>41050</v>
      </c>
      <c r="I859">
        <v>38726</v>
      </c>
      <c r="J859" t="s">
        <v>131</v>
      </c>
      <c r="K859">
        <v>44</v>
      </c>
      <c r="L859">
        <v>2.08</v>
      </c>
      <c r="M859" s="2">
        <v>0.04</v>
      </c>
      <c r="N859">
        <v>92.86</v>
      </c>
      <c r="O859">
        <v>1.49</v>
      </c>
      <c r="P859">
        <v>-11.281499999999999</v>
      </c>
      <c r="Q859" s="2">
        <v>0.36</v>
      </c>
      <c r="R859" t="s">
        <v>29</v>
      </c>
      <c r="S859" t="s">
        <v>30</v>
      </c>
      <c r="T859" t="s">
        <v>1566</v>
      </c>
      <c r="U859" t="s">
        <v>67</v>
      </c>
      <c r="V859" t="s">
        <v>68</v>
      </c>
      <c r="W859">
        <v>5455</v>
      </c>
      <c r="X859" s="1">
        <v>41052</v>
      </c>
      <c r="Y859" t="s">
        <v>34</v>
      </c>
      <c r="Z859" t="e" vm="11">
        <v>#VALUE!</v>
      </c>
      <c r="AA859">
        <v>77530</v>
      </c>
      <c r="AB859" t="e" cm="1" vm="2">
        <f t="array" ref="AB859">_FV(Table1[[#This Row],[State]],"Country/region",TRUE)</f>
        <v>#VALUE!</v>
      </c>
    </row>
    <row r="860" spans="1:28" x14ac:dyDescent="0.35">
      <c r="A860" t="s">
        <v>1567</v>
      </c>
      <c r="C860" t="s">
        <v>669</v>
      </c>
      <c r="D860" t="s">
        <v>38</v>
      </c>
      <c r="E860">
        <f>YEAR(Table1[[#This Row],[Order Date]])</f>
        <v>2012</v>
      </c>
      <c r="F860">
        <v>1</v>
      </c>
      <c r="G860">
        <f>MONTH(Table1[[#This Row],[Order Date]])</f>
        <v>5</v>
      </c>
      <c r="H860" s="1">
        <v>41050</v>
      </c>
      <c r="I860">
        <v>13735</v>
      </c>
      <c r="J860" t="s">
        <v>131</v>
      </c>
      <c r="K860">
        <v>36</v>
      </c>
      <c r="L860">
        <v>7.64</v>
      </c>
      <c r="M860" s="2">
        <v>0.02</v>
      </c>
      <c r="N860">
        <v>281.70999999999998</v>
      </c>
      <c r="O860">
        <v>1.39</v>
      </c>
      <c r="P860">
        <v>117.38</v>
      </c>
      <c r="Q860" s="2">
        <v>0.36</v>
      </c>
      <c r="R860" t="s">
        <v>29</v>
      </c>
      <c r="S860" t="s">
        <v>30</v>
      </c>
      <c r="T860" t="s">
        <v>928</v>
      </c>
      <c r="U860" t="s">
        <v>267</v>
      </c>
      <c r="V860" t="s">
        <v>68</v>
      </c>
      <c r="W860">
        <v>1917</v>
      </c>
      <c r="X860" s="1">
        <v>41052</v>
      </c>
      <c r="Y860" t="s">
        <v>34</v>
      </c>
      <c r="Z860" t="e" vm="11">
        <v>#VALUE!</v>
      </c>
      <c r="AA860">
        <v>79907</v>
      </c>
      <c r="AB860" t="e" cm="1" vm="2">
        <f t="array" ref="AB860">_FV(Table1[[#This Row],[State]],"Country/region",TRUE)</f>
        <v>#VALUE!</v>
      </c>
    </row>
    <row r="861" spans="1:28" x14ac:dyDescent="0.35">
      <c r="A861" t="s">
        <v>1568</v>
      </c>
      <c r="C861" t="s">
        <v>1510</v>
      </c>
      <c r="D861" t="s">
        <v>27</v>
      </c>
      <c r="E861">
        <f>YEAR(Table1[[#This Row],[Order Date]])</f>
        <v>2012</v>
      </c>
      <c r="F861">
        <v>1</v>
      </c>
      <c r="G861">
        <f>MONTH(Table1[[#This Row],[Order Date]])</f>
        <v>5</v>
      </c>
      <c r="H861" s="1">
        <v>41050</v>
      </c>
      <c r="I861">
        <v>42949</v>
      </c>
      <c r="J861" t="s">
        <v>39</v>
      </c>
      <c r="K861">
        <v>49</v>
      </c>
      <c r="L861">
        <v>12.99</v>
      </c>
      <c r="M861" s="2">
        <v>7.0000000000000007E-2</v>
      </c>
      <c r="N861">
        <v>630.99</v>
      </c>
      <c r="O861">
        <v>9.44</v>
      </c>
      <c r="P861">
        <v>-114.6399</v>
      </c>
      <c r="Q861" s="2">
        <v>0.39</v>
      </c>
      <c r="R861" t="s">
        <v>96</v>
      </c>
      <c r="S861" t="s">
        <v>80</v>
      </c>
      <c r="T861" t="s">
        <v>1569</v>
      </c>
      <c r="U861" t="s">
        <v>98</v>
      </c>
      <c r="V861" t="s">
        <v>52</v>
      </c>
      <c r="W861">
        <v>6063</v>
      </c>
      <c r="X861" s="1">
        <v>41052</v>
      </c>
      <c r="Y861" t="s">
        <v>34</v>
      </c>
      <c r="Z861" t="e" vm="45">
        <v>#VALUE!</v>
      </c>
      <c r="AA861">
        <v>59801</v>
      </c>
      <c r="AB861" t="e" cm="1" vm="2">
        <f t="array" ref="AB861">_FV(Table1[[#This Row],[State]],"Country/region",TRUE)</f>
        <v>#VALUE!</v>
      </c>
    </row>
    <row r="862" spans="1:28" x14ac:dyDescent="0.35">
      <c r="A862" t="s">
        <v>1570</v>
      </c>
      <c r="C862" t="s">
        <v>1571</v>
      </c>
      <c r="D862" t="s">
        <v>27</v>
      </c>
      <c r="E862">
        <f>YEAR(Table1[[#This Row],[Order Date]])</f>
        <v>2012</v>
      </c>
      <c r="F862">
        <v>1</v>
      </c>
      <c r="G862">
        <f>MONTH(Table1[[#This Row],[Order Date]])</f>
        <v>5</v>
      </c>
      <c r="H862" s="1">
        <v>41050</v>
      </c>
      <c r="I862">
        <v>28069</v>
      </c>
      <c r="J862" t="s">
        <v>47</v>
      </c>
      <c r="K862">
        <v>4</v>
      </c>
      <c r="L862">
        <v>5.84</v>
      </c>
      <c r="M862" s="2">
        <v>0.09</v>
      </c>
      <c r="N862">
        <v>23.58</v>
      </c>
      <c r="O862">
        <v>0.83</v>
      </c>
      <c r="P862">
        <v>-2.87</v>
      </c>
      <c r="Q862" s="2">
        <v>0.49</v>
      </c>
      <c r="R862" t="s">
        <v>29</v>
      </c>
      <c r="S862" t="s">
        <v>59</v>
      </c>
      <c r="T862" t="s">
        <v>1572</v>
      </c>
      <c r="U862" t="s">
        <v>88</v>
      </c>
      <c r="V862" t="s">
        <v>52</v>
      </c>
      <c r="W862">
        <v>3942</v>
      </c>
      <c r="X862" s="1">
        <v>41054</v>
      </c>
      <c r="Y862" t="s">
        <v>34</v>
      </c>
      <c r="Z862" t="e" vm="23">
        <v>#VALUE!</v>
      </c>
      <c r="AA862">
        <v>99362</v>
      </c>
      <c r="AB862" t="e" cm="1" vm="2">
        <f t="array" ref="AB862">_FV(Table1[[#This Row],[State]],"Country/region",TRUE)</f>
        <v>#VALUE!</v>
      </c>
    </row>
    <row r="863" spans="1:28" x14ac:dyDescent="0.35">
      <c r="A863" t="s">
        <v>1570</v>
      </c>
      <c r="C863" t="s">
        <v>1571</v>
      </c>
      <c r="D863" t="s">
        <v>27</v>
      </c>
      <c r="E863">
        <f>YEAR(Table1[[#This Row],[Order Date]])</f>
        <v>2012</v>
      </c>
      <c r="F863">
        <v>1</v>
      </c>
      <c r="G863">
        <f>MONTH(Table1[[#This Row],[Order Date]])</f>
        <v>5</v>
      </c>
      <c r="H863" s="1">
        <v>41050</v>
      </c>
      <c r="I863">
        <v>28069</v>
      </c>
      <c r="J863" t="s">
        <v>47</v>
      </c>
      <c r="K863">
        <v>1</v>
      </c>
      <c r="L863">
        <v>5.18</v>
      </c>
      <c r="M863" s="2">
        <v>0.02</v>
      </c>
      <c r="N863">
        <v>10.17</v>
      </c>
      <c r="O863">
        <v>2.04</v>
      </c>
      <c r="P863">
        <v>-4.09</v>
      </c>
      <c r="Q863" s="2">
        <v>0.36</v>
      </c>
      <c r="R863" t="s">
        <v>29</v>
      </c>
      <c r="S863" t="s">
        <v>59</v>
      </c>
      <c r="T863" t="s">
        <v>1573</v>
      </c>
      <c r="U863" t="s">
        <v>61</v>
      </c>
      <c r="V863" t="s">
        <v>52</v>
      </c>
      <c r="W863">
        <v>3941</v>
      </c>
      <c r="X863" s="1">
        <v>41055</v>
      </c>
      <c r="Y863" t="s">
        <v>42</v>
      </c>
      <c r="Z863" t="e" vm="23">
        <v>#VALUE!</v>
      </c>
      <c r="AA863">
        <v>99362</v>
      </c>
      <c r="AB863" t="e" cm="1" vm="2">
        <f t="array" ref="AB863">_FV(Table1[[#This Row],[State]],"Country/region",TRUE)</f>
        <v>#VALUE!</v>
      </c>
    </row>
    <row r="864" spans="1:28" x14ac:dyDescent="0.35">
      <c r="A864" t="s">
        <v>1574</v>
      </c>
      <c r="C864" t="s">
        <v>1575</v>
      </c>
      <c r="D864" t="s">
        <v>27</v>
      </c>
      <c r="E864">
        <f>YEAR(Table1[[#This Row],[Order Date]])</f>
        <v>2012</v>
      </c>
      <c r="F864">
        <v>1</v>
      </c>
      <c r="G864">
        <f>MONTH(Table1[[#This Row],[Order Date]])</f>
        <v>5</v>
      </c>
      <c r="H864" s="1">
        <v>41051</v>
      </c>
      <c r="I864">
        <v>57666</v>
      </c>
      <c r="J864" t="s">
        <v>39</v>
      </c>
      <c r="K864">
        <v>44</v>
      </c>
      <c r="L864">
        <v>20.98</v>
      </c>
      <c r="M864" s="2">
        <v>0.1</v>
      </c>
      <c r="N864">
        <v>941.99</v>
      </c>
      <c r="O864">
        <v>53.03</v>
      </c>
      <c r="P864">
        <v>-2111.36</v>
      </c>
      <c r="Q864" s="2">
        <v>0.78</v>
      </c>
      <c r="R864" t="s">
        <v>29</v>
      </c>
      <c r="S864" t="s">
        <v>49</v>
      </c>
      <c r="T864" t="s">
        <v>801</v>
      </c>
      <c r="U864" t="s">
        <v>32</v>
      </c>
      <c r="V864" t="s">
        <v>33</v>
      </c>
      <c r="W864">
        <v>8084</v>
      </c>
      <c r="X864" s="1">
        <v>41051</v>
      </c>
      <c r="Y864" t="s">
        <v>53</v>
      </c>
      <c r="Z864" t="e" vm="15">
        <v>#VALUE!</v>
      </c>
      <c r="AA864">
        <v>11757</v>
      </c>
      <c r="AB864" t="e" cm="1" vm="2">
        <f t="array" ref="AB864">_FV(Table1[[#This Row],[State]],"Country/region",TRUE)</f>
        <v>#VALUE!</v>
      </c>
    </row>
    <row r="865" spans="1:28" x14ac:dyDescent="0.35">
      <c r="A865" t="s">
        <v>1576</v>
      </c>
      <c r="C865" t="s">
        <v>1189</v>
      </c>
      <c r="D865" t="s">
        <v>38</v>
      </c>
      <c r="E865">
        <f>YEAR(Table1[[#This Row],[Order Date]])</f>
        <v>2012</v>
      </c>
      <c r="F865">
        <v>1</v>
      </c>
      <c r="G865">
        <f>MONTH(Table1[[#This Row],[Order Date]])</f>
        <v>5</v>
      </c>
      <c r="H865" s="1">
        <v>41051</v>
      </c>
      <c r="I865">
        <v>46853</v>
      </c>
      <c r="J865" t="s">
        <v>47</v>
      </c>
      <c r="K865">
        <v>22</v>
      </c>
      <c r="L865">
        <v>256.99</v>
      </c>
      <c r="M865" s="2">
        <v>0.03</v>
      </c>
      <c r="N865">
        <v>5648.69</v>
      </c>
      <c r="O865">
        <v>11.25</v>
      </c>
      <c r="P865">
        <v>1489.8</v>
      </c>
      <c r="Q865" s="2">
        <v>0.51</v>
      </c>
      <c r="R865" t="s">
        <v>96</v>
      </c>
      <c r="S865" t="s">
        <v>30</v>
      </c>
      <c r="T865" t="s">
        <v>1577</v>
      </c>
      <c r="U865" t="s">
        <v>102</v>
      </c>
      <c r="V865" t="s">
        <v>68</v>
      </c>
      <c r="W865">
        <v>6581</v>
      </c>
      <c r="X865" s="1">
        <v>41051</v>
      </c>
      <c r="Y865" t="s">
        <v>34</v>
      </c>
      <c r="Z865" t="e" vm="11">
        <v>#VALUE!</v>
      </c>
      <c r="AA865">
        <v>75057</v>
      </c>
      <c r="AB865" t="e" cm="1" vm="2">
        <f t="array" ref="AB865">_FV(Table1[[#This Row],[State]],"Country/region",TRUE)</f>
        <v>#VALUE!</v>
      </c>
    </row>
    <row r="866" spans="1:28" x14ac:dyDescent="0.35">
      <c r="A866" t="s">
        <v>1578</v>
      </c>
      <c r="C866" t="s">
        <v>1331</v>
      </c>
      <c r="D866" t="s">
        <v>38</v>
      </c>
      <c r="E866">
        <f>YEAR(Table1[[#This Row],[Order Date]])</f>
        <v>2012</v>
      </c>
      <c r="F866">
        <v>1</v>
      </c>
      <c r="G866">
        <f>MONTH(Table1[[#This Row],[Order Date]])</f>
        <v>5</v>
      </c>
      <c r="H866" s="1">
        <v>41051</v>
      </c>
      <c r="I866">
        <v>834</v>
      </c>
      <c r="J866" t="s">
        <v>131</v>
      </c>
      <c r="K866">
        <v>15</v>
      </c>
      <c r="L866">
        <v>115.99</v>
      </c>
      <c r="M866" s="2">
        <v>0.01</v>
      </c>
      <c r="N866">
        <v>1813.04</v>
      </c>
      <c r="O866">
        <v>56.14</v>
      </c>
      <c r="P866">
        <v>-164.39519999999999</v>
      </c>
      <c r="Q866" s="2">
        <v>0.4</v>
      </c>
      <c r="R866" t="s">
        <v>96</v>
      </c>
      <c r="S866" t="s">
        <v>49</v>
      </c>
      <c r="T866" t="s">
        <v>338</v>
      </c>
      <c r="U866" t="s">
        <v>98</v>
      </c>
      <c r="V866" t="s">
        <v>52</v>
      </c>
      <c r="W866">
        <v>131</v>
      </c>
      <c r="X866" s="1">
        <v>41052</v>
      </c>
      <c r="Y866" t="s">
        <v>53</v>
      </c>
      <c r="Z866" t="e" vm="32">
        <v>#VALUE!</v>
      </c>
      <c r="AA866">
        <v>80013</v>
      </c>
      <c r="AB866" t="e" cm="1" vm="2">
        <f t="array" ref="AB866">_FV(Table1[[#This Row],[State]],"Country/region",TRUE)</f>
        <v>#VALUE!</v>
      </c>
    </row>
    <row r="867" spans="1:28" x14ac:dyDescent="0.35">
      <c r="A867" t="s">
        <v>1579</v>
      </c>
      <c r="C867" t="s">
        <v>1580</v>
      </c>
      <c r="D867" t="s">
        <v>27</v>
      </c>
      <c r="E867">
        <f>YEAR(Table1[[#This Row],[Order Date]])</f>
        <v>2012</v>
      </c>
      <c r="F867">
        <v>1</v>
      </c>
      <c r="G867">
        <f>MONTH(Table1[[#This Row],[Order Date]])</f>
        <v>5</v>
      </c>
      <c r="H867" s="1">
        <v>41051</v>
      </c>
      <c r="I867">
        <v>22818</v>
      </c>
      <c r="J867" t="s">
        <v>58</v>
      </c>
      <c r="K867">
        <v>50</v>
      </c>
      <c r="L867">
        <v>130.97999999999999</v>
      </c>
      <c r="M867" s="2">
        <v>0.1</v>
      </c>
      <c r="N867">
        <v>6277.75</v>
      </c>
      <c r="O867">
        <v>30</v>
      </c>
      <c r="P867">
        <v>-592.42999999999995</v>
      </c>
      <c r="Q867" s="2">
        <v>0.78</v>
      </c>
      <c r="R867" t="s">
        <v>48</v>
      </c>
      <c r="S867" t="s">
        <v>49</v>
      </c>
      <c r="T867" t="s">
        <v>1318</v>
      </c>
      <c r="U867" t="s">
        <v>51</v>
      </c>
      <c r="V867" t="s">
        <v>52</v>
      </c>
      <c r="W867">
        <v>3171</v>
      </c>
      <c r="X867" s="1">
        <v>41053</v>
      </c>
      <c r="Y867" t="s">
        <v>53</v>
      </c>
      <c r="Z867" t="e" vm="39">
        <v>#VALUE!</v>
      </c>
      <c r="AA867">
        <v>88001</v>
      </c>
      <c r="AB867" t="e" cm="1" vm="2">
        <f t="array" ref="AB867">_FV(Table1[[#This Row],[State]],"Country/region",TRUE)</f>
        <v>#VALUE!</v>
      </c>
    </row>
    <row r="868" spans="1:28" x14ac:dyDescent="0.35">
      <c r="A868" t="s">
        <v>1581</v>
      </c>
      <c r="C868" t="s">
        <v>889</v>
      </c>
      <c r="D868" t="s">
        <v>46</v>
      </c>
      <c r="E868">
        <f>YEAR(Table1[[#This Row],[Order Date]])</f>
        <v>2012</v>
      </c>
      <c r="F868">
        <v>1</v>
      </c>
      <c r="G868">
        <f>MONTH(Table1[[#This Row],[Order Date]])</f>
        <v>5</v>
      </c>
      <c r="H868" s="1">
        <v>41051</v>
      </c>
      <c r="I868">
        <v>25509</v>
      </c>
      <c r="J868" t="s">
        <v>58</v>
      </c>
      <c r="K868">
        <v>43</v>
      </c>
      <c r="L868">
        <v>4.9800000000000004</v>
      </c>
      <c r="M868" s="2">
        <v>0.06</v>
      </c>
      <c r="N868">
        <v>212.28</v>
      </c>
      <c r="O868">
        <v>4.95</v>
      </c>
      <c r="P868">
        <v>-103.224</v>
      </c>
      <c r="Q868" s="2">
        <v>0.37</v>
      </c>
      <c r="R868" t="s">
        <v>29</v>
      </c>
      <c r="S868" t="s">
        <v>30</v>
      </c>
      <c r="T868" t="s">
        <v>1582</v>
      </c>
      <c r="U868" t="s">
        <v>67</v>
      </c>
      <c r="V868" t="s">
        <v>52</v>
      </c>
      <c r="W868">
        <v>3580</v>
      </c>
      <c r="X868" s="1">
        <v>41053</v>
      </c>
      <c r="Y868" t="s">
        <v>34</v>
      </c>
      <c r="Z868" t="e" vm="42">
        <v>#VALUE!</v>
      </c>
      <c r="AA868">
        <v>86442</v>
      </c>
      <c r="AB868" t="e" cm="1" vm="2">
        <f t="array" ref="AB868">_FV(Table1[[#This Row],[State]],"Country/region",TRUE)</f>
        <v>#VALUE!</v>
      </c>
    </row>
    <row r="869" spans="1:28" x14ac:dyDescent="0.35">
      <c r="A869" t="s">
        <v>1574</v>
      </c>
      <c r="C869" t="s">
        <v>1575</v>
      </c>
      <c r="D869" t="s">
        <v>27</v>
      </c>
      <c r="E869">
        <f>YEAR(Table1[[#This Row],[Order Date]])</f>
        <v>2012</v>
      </c>
      <c r="F869">
        <v>1</v>
      </c>
      <c r="G869">
        <f>MONTH(Table1[[#This Row],[Order Date]])</f>
        <v>5</v>
      </c>
      <c r="H869" s="1">
        <v>41051</v>
      </c>
      <c r="I869">
        <v>57666</v>
      </c>
      <c r="J869" t="s">
        <v>39</v>
      </c>
      <c r="K869">
        <v>45</v>
      </c>
      <c r="L869">
        <v>25.98</v>
      </c>
      <c r="M869" s="2">
        <v>0.03</v>
      </c>
      <c r="N869">
        <v>1206.1500000000001</v>
      </c>
      <c r="O869">
        <v>4.08</v>
      </c>
      <c r="P869">
        <v>304.2</v>
      </c>
      <c r="Q869" s="2">
        <v>0.56999999999999995</v>
      </c>
      <c r="R869" t="s">
        <v>29</v>
      </c>
      <c r="S869" t="s">
        <v>139</v>
      </c>
      <c r="T869" t="s">
        <v>1583</v>
      </c>
      <c r="U869" t="s">
        <v>88</v>
      </c>
      <c r="V869" t="s">
        <v>33</v>
      </c>
      <c r="W869">
        <v>8083</v>
      </c>
      <c r="X869" s="1">
        <v>41054</v>
      </c>
      <c r="Y869" t="s">
        <v>34</v>
      </c>
      <c r="Z869" t="e" vm="15">
        <v>#VALUE!</v>
      </c>
      <c r="AA869">
        <v>11757</v>
      </c>
      <c r="AB869" t="e" cm="1" vm="2">
        <f t="array" ref="AB869">_FV(Table1[[#This Row],[State]],"Country/region",TRUE)</f>
        <v>#VALUE!</v>
      </c>
    </row>
    <row r="870" spans="1:28" x14ac:dyDescent="0.35">
      <c r="A870" t="s">
        <v>1579</v>
      </c>
      <c r="C870" t="s">
        <v>1580</v>
      </c>
      <c r="D870" t="s">
        <v>27</v>
      </c>
      <c r="E870">
        <f>YEAR(Table1[[#This Row],[Order Date]])</f>
        <v>2012</v>
      </c>
      <c r="F870">
        <v>1</v>
      </c>
      <c r="G870">
        <f>MONTH(Table1[[#This Row],[Order Date]])</f>
        <v>5</v>
      </c>
      <c r="H870" s="1">
        <v>41051</v>
      </c>
      <c r="I870">
        <v>22818</v>
      </c>
      <c r="J870" t="s">
        <v>47</v>
      </c>
      <c r="K870">
        <v>19</v>
      </c>
      <c r="L870">
        <v>19.98</v>
      </c>
      <c r="M870" s="2">
        <v>0.08</v>
      </c>
      <c r="N870">
        <v>360.24</v>
      </c>
      <c r="O870">
        <v>4</v>
      </c>
      <c r="P870">
        <v>-53.82</v>
      </c>
      <c r="Q870" s="2">
        <v>0.68</v>
      </c>
      <c r="R870" t="s">
        <v>96</v>
      </c>
      <c r="S870" t="s">
        <v>30</v>
      </c>
      <c r="T870" t="s">
        <v>1029</v>
      </c>
      <c r="U870" t="s">
        <v>102</v>
      </c>
      <c r="V870" t="s">
        <v>52</v>
      </c>
      <c r="W870">
        <v>3172</v>
      </c>
      <c r="X870" s="1">
        <v>41055</v>
      </c>
      <c r="Y870" t="s">
        <v>34</v>
      </c>
      <c r="Z870" t="e" vm="39">
        <v>#VALUE!</v>
      </c>
      <c r="AA870">
        <v>88001</v>
      </c>
      <c r="AB870" t="e" cm="1" vm="2">
        <f t="array" ref="AB870">_FV(Table1[[#This Row],[State]],"Country/region",TRUE)</f>
        <v>#VALUE!</v>
      </c>
    </row>
    <row r="871" spans="1:28" x14ac:dyDescent="0.35">
      <c r="A871" t="s">
        <v>1584</v>
      </c>
      <c r="C871" t="s">
        <v>1585</v>
      </c>
      <c r="D871" t="s">
        <v>38</v>
      </c>
      <c r="E871">
        <f>YEAR(Table1[[#This Row],[Order Date]])</f>
        <v>2012</v>
      </c>
      <c r="F871">
        <v>1</v>
      </c>
      <c r="G871">
        <f>MONTH(Table1[[#This Row],[Order Date]])</f>
        <v>5</v>
      </c>
      <c r="H871" s="1">
        <v>41052</v>
      </c>
      <c r="I871">
        <v>10663</v>
      </c>
      <c r="J871" t="s">
        <v>28</v>
      </c>
      <c r="K871">
        <v>40</v>
      </c>
      <c r="L871">
        <v>2.61</v>
      </c>
      <c r="M871" s="2">
        <v>7.0000000000000007E-2</v>
      </c>
      <c r="N871">
        <v>104.39</v>
      </c>
      <c r="O871">
        <v>0.5</v>
      </c>
      <c r="P871">
        <v>38.450000000000003</v>
      </c>
      <c r="Q871" s="2">
        <v>0.39</v>
      </c>
      <c r="R871" t="s">
        <v>29</v>
      </c>
      <c r="S871" t="s">
        <v>30</v>
      </c>
      <c r="T871" t="s">
        <v>1586</v>
      </c>
      <c r="U871" t="s">
        <v>210</v>
      </c>
      <c r="V871" t="s">
        <v>52</v>
      </c>
      <c r="W871">
        <v>1484</v>
      </c>
      <c r="X871" s="1">
        <v>41052</v>
      </c>
      <c r="Y871" t="s">
        <v>34</v>
      </c>
      <c r="Z871" t="e" vm="7">
        <v>#VALUE!</v>
      </c>
      <c r="AA871">
        <v>84660</v>
      </c>
      <c r="AB871" t="e" cm="1" vm="2">
        <f t="array" ref="AB871">_FV(Table1[[#This Row],[State]],"Country/region",TRUE)</f>
        <v>#VALUE!</v>
      </c>
    </row>
    <row r="872" spans="1:28" x14ac:dyDescent="0.35">
      <c r="A872" t="s">
        <v>1587</v>
      </c>
      <c r="C872" t="s">
        <v>1154</v>
      </c>
      <c r="D872" t="s">
        <v>46</v>
      </c>
      <c r="E872">
        <f>YEAR(Table1[[#This Row],[Order Date]])</f>
        <v>2012</v>
      </c>
      <c r="F872">
        <v>1</v>
      </c>
      <c r="G872">
        <f>MONTH(Table1[[#This Row],[Order Date]])</f>
        <v>5</v>
      </c>
      <c r="H872" s="1">
        <v>41052</v>
      </c>
      <c r="I872">
        <v>55908</v>
      </c>
      <c r="J872" t="s">
        <v>28</v>
      </c>
      <c r="K872">
        <v>44</v>
      </c>
      <c r="L872">
        <v>42.8</v>
      </c>
      <c r="M872" s="2">
        <v>0.03</v>
      </c>
      <c r="N872">
        <v>1844.97</v>
      </c>
      <c r="O872">
        <v>2.99</v>
      </c>
      <c r="P872">
        <v>807.38099999999997</v>
      </c>
      <c r="Q872" s="2">
        <v>0.36</v>
      </c>
      <c r="R872" t="s">
        <v>29</v>
      </c>
      <c r="S872" t="s">
        <v>30</v>
      </c>
      <c r="T872" t="s">
        <v>1588</v>
      </c>
      <c r="U872" t="s">
        <v>67</v>
      </c>
      <c r="V872" t="s">
        <v>33</v>
      </c>
      <c r="W872">
        <v>7820</v>
      </c>
      <c r="X872" s="1">
        <v>41053</v>
      </c>
      <c r="Y872" t="s">
        <v>34</v>
      </c>
      <c r="Z872" t="e" vm="3">
        <v>#VALUE!</v>
      </c>
      <c r="AA872">
        <v>21403</v>
      </c>
      <c r="AB872" t="e" cm="1" vm="2">
        <f t="array" ref="AB872">_FV(Table1[[#This Row],[State]],"Country/region",TRUE)</f>
        <v>#VALUE!</v>
      </c>
    </row>
    <row r="873" spans="1:28" x14ac:dyDescent="0.35">
      <c r="A873" t="s">
        <v>1589</v>
      </c>
      <c r="C873" t="s">
        <v>1590</v>
      </c>
      <c r="D873" t="s">
        <v>38</v>
      </c>
      <c r="E873">
        <f>YEAR(Table1[[#This Row],[Order Date]])</f>
        <v>2012</v>
      </c>
      <c r="F873">
        <v>1</v>
      </c>
      <c r="G873">
        <f>MONTH(Table1[[#This Row],[Order Date]])</f>
        <v>5</v>
      </c>
      <c r="H873" s="1">
        <v>41052</v>
      </c>
      <c r="I873">
        <v>19431</v>
      </c>
      <c r="J873" t="s">
        <v>39</v>
      </c>
      <c r="K873">
        <v>4</v>
      </c>
      <c r="L873">
        <v>4.13</v>
      </c>
      <c r="M873" s="2">
        <v>0.08</v>
      </c>
      <c r="N873">
        <v>16.82</v>
      </c>
      <c r="O873">
        <v>1.17</v>
      </c>
      <c r="P873">
        <v>-5.54</v>
      </c>
      <c r="Q873" s="2">
        <v>0.56999999999999995</v>
      </c>
      <c r="R873" t="s">
        <v>29</v>
      </c>
      <c r="S873" t="s">
        <v>59</v>
      </c>
      <c r="T873" t="s">
        <v>1591</v>
      </c>
      <c r="U873" t="s">
        <v>88</v>
      </c>
      <c r="V873" t="s">
        <v>68</v>
      </c>
      <c r="W873">
        <v>2687</v>
      </c>
      <c r="X873" s="1">
        <v>41054</v>
      </c>
      <c r="Y873" t="s">
        <v>34</v>
      </c>
      <c r="Z873" t="e" vm="25">
        <v>#VALUE!</v>
      </c>
      <c r="AA873">
        <v>53545</v>
      </c>
      <c r="AB873" t="e" cm="1" vm="2">
        <f t="array" ref="AB873">_FV(Table1[[#This Row],[State]],"Country/region",TRUE)</f>
        <v>#VALUE!</v>
      </c>
    </row>
    <row r="874" spans="1:28" x14ac:dyDescent="0.35">
      <c r="A874" t="s">
        <v>1592</v>
      </c>
      <c r="C874" t="s">
        <v>1593</v>
      </c>
      <c r="D874" t="s">
        <v>38</v>
      </c>
      <c r="E874">
        <f>YEAR(Table1[[#This Row],[Order Date]])</f>
        <v>2012</v>
      </c>
      <c r="F874">
        <v>1</v>
      </c>
      <c r="G874">
        <f>MONTH(Table1[[#This Row],[Order Date]])</f>
        <v>5</v>
      </c>
      <c r="H874" s="1">
        <v>41052</v>
      </c>
      <c r="I874">
        <v>26758</v>
      </c>
      <c r="J874" t="s">
        <v>39</v>
      </c>
      <c r="K874">
        <v>37</v>
      </c>
      <c r="L874">
        <v>2.88</v>
      </c>
      <c r="M874" s="2">
        <v>0</v>
      </c>
      <c r="N874">
        <v>108.33</v>
      </c>
      <c r="O874">
        <v>0.7</v>
      </c>
      <c r="P874">
        <v>17</v>
      </c>
      <c r="Q874" s="2">
        <v>0.56000000000000005</v>
      </c>
      <c r="R874" t="s">
        <v>29</v>
      </c>
      <c r="S874" t="s">
        <v>59</v>
      </c>
      <c r="T874" t="s">
        <v>419</v>
      </c>
      <c r="U874" t="s">
        <v>88</v>
      </c>
      <c r="V874" t="s">
        <v>76</v>
      </c>
      <c r="W874">
        <v>3747</v>
      </c>
      <c r="X874" s="1">
        <v>41054</v>
      </c>
      <c r="Y874" t="s">
        <v>34</v>
      </c>
      <c r="Z874" t="e" vm="34">
        <v>#VALUE!</v>
      </c>
      <c r="AA874">
        <v>38654</v>
      </c>
      <c r="AB874" t="e" cm="1" vm="2">
        <f t="array" ref="AB874">_FV(Table1[[#This Row],[State]],"Country/region",TRUE)</f>
        <v>#VALUE!</v>
      </c>
    </row>
    <row r="875" spans="1:28" x14ac:dyDescent="0.35">
      <c r="A875" t="s">
        <v>1592</v>
      </c>
      <c r="C875" t="s">
        <v>1593</v>
      </c>
      <c r="D875" t="s">
        <v>38</v>
      </c>
      <c r="E875">
        <f>YEAR(Table1[[#This Row],[Order Date]])</f>
        <v>2012</v>
      </c>
      <c r="F875">
        <v>1</v>
      </c>
      <c r="G875">
        <f>MONTH(Table1[[#This Row],[Order Date]])</f>
        <v>5</v>
      </c>
      <c r="H875" s="1">
        <v>41052</v>
      </c>
      <c r="I875">
        <v>26758</v>
      </c>
      <c r="J875" t="s">
        <v>39</v>
      </c>
      <c r="K875">
        <v>46</v>
      </c>
      <c r="L875">
        <v>77.510000000000005</v>
      </c>
      <c r="M875" s="2">
        <v>0.09</v>
      </c>
      <c r="N875">
        <v>3519.12</v>
      </c>
      <c r="O875">
        <v>4</v>
      </c>
      <c r="P875">
        <v>315.33</v>
      </c>
      <c r="Q875" s="2">
        <v>0.76</v>
      </c>
      <c r="R875" t="s">
        <v>96</v>
      </c>
      <c r="S875" t="s">
        <v>30</v>
      </c>
      <c r="T875" t="s">
        <v>1594</v>
      </c>
      <c r="U875" t="s">
        <v>102</v>
      </c>
      <c r="V875" t="s">
        <v>76</v>
      </c>
      <c r="W875">
        <v>3746</v>
      </c>
      <c r="X875" s="1">
        <v>41054</v>
      </c>
      <c r="Y875" t="s">
        <v>42</v>
      </c>
      <c r="Z875" t="e" vm="34">
        <v>#VALUE!</v>
      </c>
      <c r="AA875">
        <v>38654</v>
      </c>
      <c r="AB875" t="e" cm="1" vm="2">
        <f t="array" ref="AB875">_FV(Table1[[#This Row],[State]],"Country/region",TRUE)</f>
        <v>#VALUE!</v>
      </c>
    </row>
    <row r="876" spans="1:28" x14ac:dyDescent="0.35">
      <c r="A876" t="s">
        <v>1455</v>
      </c>
      <c r="C876" t="s">
        <v>425</v>
      </c>
      <c r="D876" t="s">
        <v>57</v>
      </c>
      <c r="E876">
        <f>YEAR(Table1[[#This Row],[Order Date]])</f>
        <v>2012</v>
      </c>
      <c r="F876">
        <v>1</v>
      </c>
      <c r="G876">
        <f>MONTH(Table1[[#This Row],[Order Date]])</f>
        <v>5</v>
      </c>
      <c r="H876" s="1">
        <v>41053</v>
      </c>
      <c r="I876">
        <v>23205</v>
      </c>
      <c r="J876" t="s">
        <v>28</v>
      </c>
      <c r="K876">
        <v>26</v>
      </c>
      <c r="L876">
        <v>262.11</v>
      </c>
      <c r="M876" s="2">
        <v>0.02</v>
      </c>
      <c r="N876">
        <v>7208.8</v>
      </c>
      <c r="O876">
        <v>62.74</v>
      </c>
      <c r="P876">
        <v>-633.441237</v>
      </c>
      <c r="Q876" s="2">
        <v>0.75</v>
      </c>
      <c r="R876" t="s">
        <v>48</v>
      </c>
      <c r="S876" t="s">
        <v>73</v>
      </c>
      <c r="T876" t="s">
        <v>1595</v>
      </c>
      <c r="U876" t="s">
        <v>75</v>
      </c>
      <c r="V876" t="s">
        <v>33</v>
      </c>
      <c r="W876">
        <v>3237</v>
      </c>
      <c r="X876" s="1">
        <v>41054</v>
      </c>
      <c r="Y876" t="s">
        <v>53</v>
      </c>
      <c r="Z876" t="e" vm="22">
        <v>#VALUE!</v>
      </c>
      <c r="AA876">
        <v>43026</v>
      </c>
      <c r="AB876" t="e" cm="1" vm="2">
        <f t="array" ref="AB876">_FV(Table1[[#This Row],[State]],"Country/region",TRUE)</f>
        <v>#VALUE!</v>
      </c>
    </row>
    <row r="877" spans="1:28" x14ac:dyDescent="0.35">
      <c r="A877" t="s">
        <v>1596</v>
      </c>
      <c r="C877" t="s">
        <v>1597</v>
      </c>
      <c r="D877" t="s">
        <v>38</v>
      </c>
      <c r="E877">
        <f>YEAR(Table1[[#This Row],[Order Date]])</f>
        <v>2012</v>
      </c>
      <c r="F877">
        <v>1</v>
      </c>
      <c r="G877">
        <f>MONTH(Table1[[#This Row],[Order Date]])</f>
        <v>5</v>
      </c>
      <c r="H877" s="1">
        <v>41053</v>
      </c>
      <c r="I877">
        <v>5760</v>
      </c>
      <c r="J877" t="s">
        <v>39</v>
      </c>
      <c r="K877">
        <v>34</v>
      </c>
      <c r="L877">
        <v>150.97999999999999</v>
      </c>
      <c r="M877" s="2">
        <v>0.05</v>
      </c>
      <c r="N877">
        <v>5261.73</v>
      </c>
      <c r="O877">
        <v>43.71</v>
      </c>
      <c r="P877">
        <v>650.29999999999995</v>
      </c>
      <c r="Q877" s="2">
        <v>0.55000000000000004</v>
      </c>
      <c r="R877" t="s">
        <v>48</v>
      </c>
      <c r="S877" t="s">
        <v>49</v>
      </c>
      <c r="T877" t="s">
        <v>1598</v>
      </c>
      <c r="U877" t="s">
        <v>51</v>
      </c>
      <c r="V877" t="s">
        <v>68</v>
      </c>
      <c r="W877">
        <v>802</v>
      </c>
      <c r="X877" s="1">
        <v>41054</v>
      </c>
      <c r="Y877" t="s">
        <v>53</v>
      </c>
      <c r="Z877" t="e" vm="11">
        <v>#VALUE!</v>
      </c>
      <c r="AA877">
        <v>77340</v>
      </c>
      <c r="AB877" t="e" cm="1" vm="2">
        <f t="array" ref="AB877">_FV(Table1[[#This Row],[State]],"Country/region",TRUE)</f>
        <v>#VALUE!</v>
      </c>
    </row>
    <row r="878" spans="1:28" x14ac:dyDescent="0.35">
      <c r="A878" t="s">
        <v>1599</v>
      </c>
      <c r="C878" t="s">
        <v>1196</v>
      </c>
      <c r="D878" t="s">
        <v>57</v>
      </c>
      <c r="E878">
        <f>YEAR(Table1[[#This Row],[Order Date]])</f>
        <v>2012</v>
      </c>
      <c r="F878">
        <v>1</v>
      </c>
      <c r="G878">
        <f>MONTH(Table1[[#This Row],[Order Date]])</f>
        <v>5</v>
      </c>
      <c r="H878" s="1">
        <v>41053</v>
      </c>
      <c r="I878">
        <v>41091</v>
      </c>
      <c r="J878" t="s">
        <v>131</v>
      </c>
      <c r="K878">
        <v>32</v>
      </c>
      <c r="L878">
        <v>218.08</v>
      </c>
      <c r="M878" s="2">
        <v>0.1</v>
      </c>
      <c r="N878">
        <v>6310.69</v>
      </c>
      <c r="O878">
        <v>18.059999999999999</v>
      </c>
      <c r="P878">
        <v>1318.83</v>
      </c>
      <c r="Q878" s="2">
        <v>0.56999999999999995</v>
      </c>
      <c r="R878" t="s">
        <v>48</v>
      </c>
      <c r="S878" t="s">
        <v>40</v>
      </c>
      <c r="T878" t="s">
        <v>1564</v>
      </c>
      <c r="U878" t="s">
        <v>51</v>
      </c>
      <c r="V878" t="s">
        <v>52</v>
      </c>
      <c r="W878">
        <v>5793</v>
      </c>
      <c r="X878" s="1">
        <v>41054</v>
      </c>
      <c r="Y878" t="s">
        <v>42</v>
      </c>
      <c r="Z878" t="e" vm="4">
        <v>#VALUE!</v>
      </c>
      <c r="AA878">
        <v>96150</v>
      </c>
      <c r="AB878" t="e" cm="1" vm="2">
        <f t="array" ref="AB878">_FV(Table1[[#This Row],[State]],"Country/region",TRUE)</f>
        <v>#VALUE!</v>
      </c>
    </row>
    <row r="879" spans="1:28" x14ac:dyDescent="0.35">
      <c r="A879" t="s">
        <v>1455</v>
      </c>
      <c r="C879" t="s">
        <v>425</v>
      </c>
      <c r="D879" t="s">
        <v>57</v>
      </c>
      <c r="E879">
        <f>YEAR(Table1[[#This Row],[Order Date]])</f>
        <v>2012</v>
      </c>
      <c r="F879">
        <v>1</v>
      </c>
      <c r="G879">
        <f>MONTH(Table1[[#This Row],[Order Date]])</f>
        <v>5</v>
      </c>
      <c r="H879" s="1">
        <v>41053</v>
      </c>
      <c r="I879">
        <v>23205</v>
      </c>
      <c r="J879" t="s">
        <v>28</v>
      </c>
      <c r="K879">
        <v>8</v>
      </c>
      <c r="L879">
        <v>40.98</v>
      </c>
      <c r="M879" s="2">
        <v>0.08</v>
      </c>
      <c r="N879">
        <v>319.62</v>
      </c>
      <c r="O879">
        <v>7.2</v>
      </c>
      <c r="P879">
        <v>-16.64</v>
      </c>
      <c r="Q879" s="2">
        <v>0.6</v>
      </c>
      <c r="R879" t="s">
        <v>29</v>
      </c>
      <c r="S879" t="s">
        <v>30</v>
      </c>
      <c r="T879" t="s">
        <v>1600</v>
      </c>
      <c r="U879" t="s">
        <v>214</v>
      </c>
      <c r="V879" t="s">
        <v>33</v>
      </c>
      <c r="W879">
        <v>3235</v>
      </c>
      <c r="X879" s="1">
        <v>41054</v>
      </c>
      <c r="Y879" t="s">
        <v>42</v>
      </c>
      <c r="Z879" t="e" vm="22">
        <v>#VALUE!</v>
      </c>
      <c r="AA879">
        <v>43026</v>
      </c>
      <c r="AB879" t="e" cm="1" vm="2">
        <f t="array" ref="AB879">_FV(Table1[[#This Row],[State]],"Country/region",TRUE)</f>
        <v>#VALUE!</v>
      </c>
    </row>
    <row r="880" spans="1:28" x14ac:dyDescent="0.35">
      <c r="A880" t="s">
        <v>1455</v>
      </c>
      <c r="C880" t="s">
        <v>425</v>
      </c>
      <c r="D880" t="s">
        <v>57</v>
      </c>
      <c r="E880">
        <f>YEAR(Table1[[#This Row],[Order Date]])</f>
        <v>2012</v>
      </c>
      <c r="F880">
        <v>1</v>
      </c>
      <c r="G880">
        <f>MONTH(Table1[[#This Row],[Order Date]])</f>
        <v>5</v>
      </c>
      <c r="H880" s="1">
        <v>41053</v>
      </c>
      <c r="I880">
        <v>23205</v>
      </c>
      <c r="J880" t="s">
        <v>28</v>
      </c>
      <c r="K880">
        <v>32</v>
      </c>
      <c r="L880">
        <v>8.1199999999999992</v>
      </c>
      <c r="M880" s="2">
        <v>0.08</v>
      </c>
      <c r="N880">
        <v>263.39</v>
      </c>
      <c r="O880">
        <v>2.83</v>
      </c>
      <c r="P880">
        <v>-59.73</v>
      </c>
      <c r="Q880" s="2">
        <v>0.77</v>
      </c>
      <c r="R880" t="s">
        <v>96</v>
      </c>
      <c r="S880" t="s">
        <v>139</v>
      </c>
      <c r="T880" t="s">
        <v>998</v>
      </c>
      <c r="U880" t="s">
        <v>102</v>
      </c>
      <c r="V880" t="s">
        <v>33</v>
      </c>
      <c r="W880">
        <v>3236</v>
      </c>
      <c r="X880" s="1">
        <v>41054</v>
      </c>
      <c r="Y880" t="s">
        <v>42</v>
      </c>
      <c r="Z880" t="e" vm="22">
        <v>#VALUE!</v>
      </c>
      <c r="AA880">
        <v>43026</v>
      </c>
      <c r="AB880" t="e" cm="1" vm="2">
        <f t="array" ref="AB880">_FV(Table1[[#This Row],[State]],"Country/region",TRUE)</f>
        <v>#VALUE!</v>
      </c>
    </row>
    <row r="881" spans="1:28" x14ac:dyDescent="0.35">
      <c r="A881" t="s">
        <v>1601</v>
      </c>
      <c r="C881" t="s">
        <v>702</v>
      </c>
      <c r="D881" t="s">
        <v>38</v>
      </c>
      <c r="E881">
        <f>YEAR(Table1[[#This Row],[Order Date]])</f>
        <v>2012</v>
      </c>
      <c r="F881">
        <v>1</v>
      </c>
      <c r="G881">
        <f>MONTH(Table1[[#This Row],[Order Date]])</f>
        <v>5</v>
      </c>
      <c r="H881" s="1">
        <v>41053</v>
      </c>
      <c r="I881">
        <v>12516</v>
      </c>
      <c r="J881" t="s">
        <v>47</v>
      </c>
      <c r="K881">
        <v>22</v>
      </c>
      <c r="L881">
        <v>6.48</v>
      </c>
      <c r="M881" s="2">
        <v>0.02</v>
      </c>
      <c r="N881">
        <v>154.6</v>
      </c>
      <c r="O881">
        <v>5.1100000000000003</v>
      </c>
      <c r="P881">
        <v>-23.53</v>
      </c>
      <c r="Q881" s="2">
        <v>0.37</v>
      </c>
      <c r="R881" t="s">
        <v>29</v>
      </c>
      <c r="S881" t="s">
        <v>30</v>
      </c>
      <c r="T881" t="s">
        <v>1554</v>
      </c>
      <c r="U881" t="s">
        <v>61</v>
      </c>
      <c r="V881" t="s">
        <v>33</v>
      </c>
      <c r="W881">
        <v>1750</v>
      </c>
      <c r="X881" s="1">
        <v>41057</v>
      </c>
      <c r="Y881" t="s">
        <v>34</v>
      </c>
      <c r="Z881" t="e" vm="22">
        <v>#VALUE!</v>
      </c>
      <c r="AA881">
        <v>45373</v>
      </c>
      <c r="AB881" t="e" cm="1" vm="2">
        <f t="array" ref="AB881">_FV(Table1[[#This Row],[State]],"Country/region",TRUE)</f>
        <v>#VALUE!</v>
      </c>
    </row>
    <row r="882" spans="1:28" x14ac:dyDescent="0.35">
      <c r="A882" t="s">
        <v>1601</v>
      </c>
      <c r="C882" t="s">
        <v>702</v>
      </c>
      <c r="D882" t="s">
        <v>38</v>
      </c>
      <c r="E882">
        <f>YEAR(Table1[[#This Row],[Order Date]])</f>
        <v>2012</v>
      </c>
      <c r="F882">
        <v>1</v>
      </c>
      <c r="G882">
        <f>MONTH(Table1[[#This Row],[Order Date]])</f>
        <v>5</v>
      </c>
      <c r="H882" s="1">
        <v>41053</v>
      </c>
      <c r="I882">
        <v>12516</v>
      </c>
      <c r="J882" t="s">
        <v>47</v>
      </c>
      <c r="K882">
        <v>31</v>
      </c>
      <c r="L882">
        <v>80.97</v>
      </c>
      <c r="M882" s="2">
        <v>0.1</v>
      </c>
      <c r="N882">
        <v>2360.4299999999998</v>
      </c>
      <c r="O882">
        <v>33.6</v>
      </c>
      <c r="P882">
        <v>66.22</v>
      </c>
      <c r="Q882" s="2">
        <v>0.37</v>
      </c>
      <c r="R882" t="s">
        <v>96</v>
      </c>
      <c r="S882" t="s">
        <v>49</v>
      </c>
      <c r="T882" t="s">
        <v>573</v>
      </c>
      <c r="U882" t="s">
        <v>98</v>
      </c>
      <c r="V882" t="s">
        <v>33</v>
      </c>
      <c r="W882">
        <v>1749</v>
      </c>
      <c r="X882" s="1">
        <v>41058</v>
      </c>
      <c r="Y882" t="s">
        <v>53</v>
      </c>
      <c r="Z882" t="e" vm="22">
        <v>#VALUE!</v>
      </c>
      <c r="AA882">
        <v>45373</v>
      </c>
      <c r="AB882" t="e" cm="1" vm="2">
        <f t="array" ref="AB882">_FV(Table1[[#This Row],[State]],"Country/region",TRUE)</f>
        <v>#VALUE!</v>
      </c>
    </row>
    <row r="883" spans="1:28" x14ac:dyDescent="0.35">
      <c r="A883" t="s">
        <v>1602</v>
      </c>
      <c r="C883" t="s">
        <v>1603</v>
      </c>
      <c r="D883" t="s">
        <v>46</v>
      </c>
      <c r="E883">
        <f>YEAR(Table1[[#This Row],[Order Date]])</f>
        <v>2012</v>
      </c>
      <c r="F883">
        <v>1</v>
      </c>
      <c r="G883">
        <f>MONTH(Table1[[#This Row],[Order Date]])</f>
        <v>5</v>
      </c>
      <c r="H883" s="1">
        <v>41054</v>
      </c>
      <c r="I883">
        <v>59072</v>
      </c>
      <c r="J883" t="s">
        <v>39</v>
      </c>
      <c r="K883">
        <v>22</v>
      </c>
      <c r="L883">
        <v>26.38</v>
      </c>
      <c r="M883" s="2">
        <v>0.08</v>
      </c>
      <c r="N883">
        <v>576.89</v>
      </c>
      <c r="O883">
        <v>5.58</v>
      </c>
      <c r="P883">
        <v>175.03</v>
      </c>
      <c r="Q883" s="2">
        <v>0.39</v>
      </c>
      <c r="R883" t="s">
        <v>29</v>
      </c>
      <c r="S883" t="s">
        <v>30</v>
      </c>
      <c r="T883" t="s">
        <v>1604</v>
      </c>
      <c r="U883" t="s">
        <v>61</v>
      </c>
      <c r="V883" t="s">
        <v>52</v>
      </c>
      <c r="W883">
        <v>8260</v>
      </c>
      <c r="X883" s="1">
        <v>41055</v>
      </c>
      <c r="Y883" t="s">
        <v>34</v>
      </c>
      <c r="Z883" t="e" vm="42">
        <v>#VALUE!</v>
      </c>
      <c r="AA883">
        <v>85374</v>
      </c>
      <c r="AB883" t="e" cm="1" vm="2">
        <f t="array" ref="AB883">_FV(Table1[[#This Row],[State]],"Country/region",TRUE)</f>
        <v>#VALUE!</v>
      </c>
    </row>
    <row r="884" spans="1:28" x14ac:dyDescent="0.35">
      <c r="A884" t="s">
        <v>1605</v>
      </c>
      <c r="C884" t="s">
        <v>1606</v>
      </c>
      <c r="D884" t="s">
        <v>46</v>
      </c>
      <c r="E884">
        <f>YEAR(Table1[[#This Row],[Order Date]])</f>
        <v>2012</v>
      </c>
      <c r="F884">
        <v>1</v>
      </c>
      <c r="G884">
        <f>MONTH(Table1[[#This Row],[Order Date]])</f>
        <v>5</v>
      </c>
      <c r="H884" s="1">
        <v>41054</v>
      </c>
      <c r="I884">
        <v>39335</v>
      </c>
      <c r="J884" t="s">
        <v>39</v>
      </c>
      <c r="K884">
        <v>24</v>
      </c>
      <c r="L884">
        <v>4.7699999999999996</v>
      </c>
      <c r="M884" s="2">
        <v>0.06</v>
      </c>
      <c r="N884">
        <v>113.23</v>
      </c>
      <c r="O884">
        <v>2.39</v>
      </c>
      <c r="P884">
        <v>-45.64</v>
      </c>
      <c r="Q884" s="2">
        <v>0.72</v>
      </c>
      <c r="R884" t="s">
        <v>96</v>
      </c>
      <c r="S884" t="s">
        <v>139</v>
      </c>
      <c r="T884" t="s">
        <v>1339</v>
      </c>
      <c r="U884" t="s">
        <v>102</v>
      </c>
      <c r="V884" t="s">
        <v>33</v>
      </c>
      <c r="W884">
        <v>5557</v>
      </c>
      <c r="X884" s="1">
        <v>41055</v>
      </c>
      <c r="Y884" t="s">
        <v>34</v>
      </c>
      <c r="Z884" t="e" vm="15">
        <v>#VALUE!</v>
      </c>
      <c r="AA884">
        <v>11572</v>
      </c>
      <c r="AB884" t="e" cm="1" vm="2">
        <f t="array" ref="AB884">_FV(Table1[[#This Row],[State]],"Country/region",TRUE)</f>
        <v>#VALUE!</v>
      </c>
    </row>
    <row r="885" spans="1:28" x14ac:dyDescent="0.35">
      <c r="A885" t="s">
        <v>1602</v>
      </c>
      <c r="C885" t="s">
        <v>1603</v>
      </c>
      <c r="D885" t="s">
        <v>46</v>
      </c>
      <c r="E885">
        <f>YEAR(Table1[[#This Row],[Order Date]])</f>
        <v>2012</v>
      </c>
      <c r="F885">
        <v>1</v>
      </c>
      <c r="G885">
        <f>MONTH(Table1[[#This Row],[Order Date]])</f>
        <v>5</v>
      </c>
      <c r="H885" s="1">
        <v>41054</v>
      </c>
      <c r="I885">
        <v>59072</v>
      </c>
      <c r="J885" t="s">
        <v>39</v>
      </c>
      <c r="K885">
        <v>12</v>
      </c>
      <c r="L885">
        <v>5.44</v>
      </c>
      <c r="M885" s="2">
        <v>0.03</v>
      </c>
      <c r="N885">
        <v>78.94</v>
      </c>
      <c r="O885">
        <v>7.46</v>
      </c>
      <c r="P885">
        <v>-51.704000000000001</v>
      </c>
      <c r="Q885" s="2">
        <v>0.36</v>
      </c>
      <c r="R885" t="s">
        <v>29</v>
      </c>
      <c r="S885" t="s">
        <v>30</v>
      </c>
      <c r="T885" t="s">
        <v>1607</v>
      </c>
      <c r="U885" t="s">
        <v>67</v>
      </c>
      <c r="V885" t="s">
        <v>52</v>
      </c>
      <c r="W885">
        <v>8259</v>
      </c>
      <c r="X885" s="1">
        <v>41056</v>
      </c>
      <c r="Y885" t="s">
        <v>42</v>
      </c>
      <c r="Z885" t="e" vm="42">
        <v>#VALUE!</v>
      </c>
      <c r="AA885">
        <v>85374</v>
      </c>
      <c r="AB885" t="e" cm="1" vm="2">
        <f t="array" ref="AB885">_FV(Table1[[#This Row],[State]],"Country/region",TRUE)</f>
        <v>#VALUE!</v>
      </c>
    </row>
    <row r="886" spans="1:28" x14ac:dyDescent="0.35">
      <c r="A886" t="s">
        <v>215</v>
      </c>
      <c r="C886" t="s">
        <v>216</v>
      </c>
      <c r="D886" t="s">
        <v>46</v>
      </c>
      <c r="E886">
        <f>YEAR(Table1[[#This Row],[Order Date]])</f>
        <v>2012</v>
      </c>
      <c r="F886">
        <v>1</v>
      </c>
      <c r="G886">
        <f>MONTH(Table1[[#This Row],[Order Date]])</f>
        <v>5</v>
      </c>
      <c r="H886" s="1">
        <v>41054</v>
      </c>
      <c r="I886">
        <v>9476</v>
      </c>
      <c r="J886" t="s">
        <v>39</v>
      </c>
      <c r="K886">
        <v>10</v>
      </c>
      <c r="L886">
        <v>15.99</v>
      </c>
      <c r="M886" s="2">
        <v>0.08</v>
      </c>
      <c r="N886">
        <v>165.04</v>
      </c>
      <c r="O886">
        <v>13.18</v>
      </c>
      <c r="P886">
        <v>-66.584999999999994</v>
      </c>
      <c r="Q886" s="2">
        <v>0.37</v>
      </c>
      <c r="R886" t="s">
        <v>29</v>
      </c>
      <c r="S886" t="s">
        <v>30</v>
      </c>
      <c r="T886" t="s">
        <v>186</v>
      </c>
      <c r="U886" t="s">
        <v>67</v>
      </c>
      <c r="V886" t="s">
        <v>52</v>
      </c>
      <c r="W886">
        <v>1293</v>
      </c>
      <c r="X886" s="1">
        <v>41056</v>
      </c>
      <c r="Y886" t="s">
        <v>42</v>
      </c>
      <c r="Z886" t="e" vm="23">
        <v>#VALUE!</v>
      </c>
      <c r="AA886">
        <v>98026</v>
      </c>
      <c r="AB886" t="e" cm="1" vm="2">
        <f t="array" ref="AB886">_FV(Table1[[#This Row],[State]],"Country/region",TRUE)</f>
        <v>#VALUE!</v>
      </c>
    </row>
    <row r="887" spans="1:28" x14ac:dyDescent="0.35">
      <c r="A887" t="s">
        <v>1608</v>
      </c>
      <c r="C887" t="s">
        <v>797</v>
      </c>
      <c r="D887" t="s">
        <v>57</v>
      </c>
      <c r="E887">
        <f>YEAR(Table1[[#This Row],[Order Date]])</f>
        <v>2012</v>
      </c>
      <c r="F887">
        <v>1</v>
      </c>
      <c r="G887">
        <f>MONTH(Table1[[#This Row],[Order Date]])</f>
        <v>5</v>
      </c>
      <c r="H887" s="1">
        <v>41054</v>
      </c>
      <c r="I887">
        <v>6880</v>
      </c>
      <c r="J887" t="s">
        <v>131</v>
      </c>
      <c r="K887">
        <v>5</v>
      </c>
      <c r="L887">
        <v>47.9</v>
      </c>
      <c r="M887" s="2">
        <v>0.06</v>
      </c>
      <c r="N887">
        <v>235.49</v>
      </c>
      <c r="O887">
        <v>5.86</v>
      </c>
      <c r="P887">
        <v>21.78</v>
      </c>
      <c r="Q887" s="2">
        <v>0.37</v>
      </c>
      <c r="R887" t="s">
        <v>29</v>
      </c>
      <c r="S887" t="s">
        <v>30</v>
      </c>
      <c r="T887" t="s">
        <v>1178</v>
      </c>
      <c r="U887" t="s">
        <v>61</v>
      </c>
      <c r="V887" t="s">
        <v>52</v>
      </c>
      <c r="W887">
        <v>949</v>
      </c>
      <c r="X887" s="1">
        <v>41056</v>
      </c>
      <c r="Y887" t="s">
        <v>34</v>
      </c>
      <c r="Z887" t="e" vm="4">
        <v>#VALUE!</v>
      </c>
      <c r="AA887">
        <v>93309</v>
      </c>
      <c r="AB887" t="e" cm="1" vm="2">
        <f t="array" ref="AB887">_FV(Table1[[#This Row],[State]],"Country/region",TRUE)</f>
        <v>#VALUE!</v>
      </c>
    </row>
    <row r="888" spans="1:28" x14ac:dyDescent="0.35">
      <c r="A888" t="s">
        <v>1605</v>
      </c>
      <c r="C888" t="s">
        <v>1606</v>
      </c>
      <c r="D888" t="s">
        <v>46</v>
      </c>
      <c r="E888">
        <f>YEAR(Table1[[#This Row],[Order Date]])</f>
        <v>2012</v>
      </c>
      <c r="F888">
        <v>1</v>
      </c>
      <c r="G888">
        <f>MONTH(Table1[[#This Row],[Order Date]])</f>
        <v>5</v>
      </c>
      <c r="H888" s="1">
        <v>41054</v>
      </c>
      <c r="I888">
        <v>39335</v>
      </c>
      <c r="J888" t="s">
        <v>39</v>
      </c>
      <c r="K888">
        <v>34</v>
      </c>
      <c r="L888">
        <v>27.18</v>
      </c>
      <c r="M888" s="2">
        <v>0.1</v>
      </c>
      <c r="N888">
        <v>889.84</v>
      </c>
      <c r="O888">
        <v>8.23</v>
      </c>
      <c r="P888">
        <v>204.49</v>
      </c>
      <c r="Q888" s="2">
        <v>0.38</v>
      </c>
      <c r="R888" t="s">
        <v>29</v>
      </c>
      <c r="S888" t="s">
        <v>30</v>
      </c>
      <c r="T888" t="s">
        <v>1609</v>
      </c>
      <c r="U888" t="s">
        <v>267</v>
      </c>
      <c r="V888" t="s">
        <v>33</v>
      </c>
      <c r="W888">
        <v>5558</v>
      </c>
      <c r="X888" s="1">
        <v>41056</v>
      </c>
      <c r="Y888" t="s">
        <v>34</v>
      </c>
      <c r="Z888" t="e" vm="15">
        <v>#VALUE!</v>
      </c>
      <c r="AA888">
        <v>11572</v>
      </c>
      <c r="AB888" t="e" cm="1" vm="2">
        <f t="array" ref="AB888">_FV(Table1[[#This Row],[State]],"Country/region",TRUE)</f>
        <v>#VALUE!</v>
      </c>
    </row>
    <row r="889" spans="1:28" x14ac:dyDescent="0.35">
      <c r="A889" t="s">
        <v>814</v>
      </c>
      <c r="C889" t="s">
        <v>1610</v>
      </c>
      <c r="D889" t="s">
        <v>38</v>
      </c>
      <c r="E889">
        <f>YEAR(Table1[[#This Row],[Order Date]])</f>
        <v>2012</v>
      </c>
      <c r="F889">
        <v>1</v>
      </c>
      <c r="G889">
        <f>MONTH(Table1[[#This Row],[Order Date]])</f>
        <v>5</v>
      </c>
      <c r="H889" s="1">
        <v>41054</v>
      </c>
      <c r="I889">
        <v>3589</v>
      </c>
      <c r="J889" t="s">
        <v>28</v>
      </c>
      <c r="K889">
        <v>23</v>
      </c>
      <c r="L889">
        <v>3.15</v>
      </c>
      <c r="M889" s="2">
        <v>0.01</v>
      </c>
      <c r="N889">
        <v>72.930000000000007</v>
      </c>
      <c r="O889">
        <v>0.49</v>
      </c>
      <c r="P889">
        <v>28.55</v>
      </c>
      <c r="Q889" s="2">
        <v>0.37</v>
      </c>
      <c r="R889" t="s">
        <v>29</v>
      </c>
      <c r="S889" t="s">
        <v>30</v>
      </c>
      <c r="T889" t="s">
        <v>1611</v>
      </c>
      <c r="U889" t="s">
        <v>210</v>
      </c>
      <c r="V889" t="s">
        <v>33</v>
      </c>
      <c r="W889">
        <v>529</v>
      </c>
      <c r="X889" s="1">
        <v>41056</v>
      </c>
      <c r="Y889" t="s">
        <v>34</v>
      </c>
      <c r="Z889" t="e" vm="21">
        <v>#VALUE!</v>
      </c>
      <c r="AA889">
        <v>4038</v>
      </c>
      <c r="AB889" t="e" cm="1" vm="2">
        <f t="array" ref="AB889">_FV(Table1[[#This Row],[State]],"Country/region",TRUE)</f>
        <v>#VALUE!</v>
      </c>
    </row>
    <row r="890" spans="1:28" x14ac:dyDescent="0.35">
      <c r="A890" t="s">
        <v>1612</v>
      </c>
      <c r="C890" t="s">
        <v>1613</v>
      </c>
      <c r="D890" t="s">
        <v>27</v>
      </c>
      <c r="E890">
        <f>YEAR(Table1[[#This Row],[Order Date]])</f>
        <v>2012</v>
      </c>
      <c r="F890">
        <v>1</v>
      </c>
      <c r="G890">
        <f>MONTH(Table1[[#This Row],[Order Date]])</f>
        <v>5</v>
      </c>
      <c r="H890" s="1">
        <v>41054</v>
      </c>
      <c r="I890">
        <v>25445</v>
      </c>
      <c r="J890" t="s">
        <v>47</v>
      </c>
      <c r="K890">
        <v>48</v>
      </c>
      <c r="L890">
        <v>30.56</v>
      </c>
      <c r="M890" s="2">
        <v>0.08</v>
      </c>
      <c r="N890">
        <v>1444</v>
      </c>
      <c r="O890">
        <v>2.99</v>
      </c>
      <c r="P890">
        <v>617.0575</v>
      </c>
      <c r="Q890" s="2">
        <v>0.35</v>
      </c>
      <c r="R890" t="s">
        <v>29</v>
      </c>
      <c r="S890" t="s">
        <v>30</v>
      </c>
      <c r="T890" t="s">
        <v>647</v>
      </c>
      <c r="U890" t="s">
        <v>67</v>
      </c>
      <c r="V890" t="s">
        <v>52</v>
      </c>
      <c r="W890">
        <v>3567</v>
      </c>
      <c r="X890" s="1">
        <v>41056</v>
      </c>
      <c r="Y890" t="s">
        <v>34</v>
      </c>
      <c r="Z890" t="e" vm="4">
        <v>#VALUE!</v>
      </c>
      <c r="AA890">
        <v>95746</v>
      </c>
      <c r="AB890" t="e" cm="1" vm="2">
        <f t="array" ref="AB890">_FV(Table1[[#This Row],[State]],"Country/region",TRUE)</f>
        <v>#VALUE!</v>
      </c>
    </row>
    <row r="891" spans="1:28" x14ac:dyDescent="0.35">
      <c r="A891" t="s">
        <v>1602</v>
      </c>
      <c r="C891" t="s">
        <v>1603</v>
      </c>
      <c r="D891" t="s">
        <v>46</v>
      </c>
      <c r="E891">
        <f>YEAR(Table1[[#This Row],[Order Date]])</f>
        <v>2012</v>
      </c>
      <c r="F891">
        <v>1</v>
      </c>
      <c r="G891">
        <f>MONTH(Table1[[#This Row],[Order Date]])</f>
        <v>5</v>
      </c>
      <c r="H891" s="1">
        <v>41054</v>
      </c>
      <c r="I891">
        <v>59072</v>
      </c>
      <c r="J891" t="s">
        <v>39</v>
      </c>
      <c r="K891">
        <v>38</v>
      </c>
      <c r="L891">
        <v>125.99</v>
      </c>
      <c r="M891" s="2">
        <v>0</v>
      </c>
      <c r="N891">
        <v>4191.5625</v>
      </c>
      <c r="O891">
        <v>2.5</v>
      </c>
      <c r="P891">
        <v>1286.5319999999999</v>
      </c>
      <c r="Q891" s="2">
        <v>0.57999999999999996</v>
      </c>
      <c r="R891" t="s">
        <v>96</v>
      </c>
      <c r="S891" t="s">
        <v>30</v>
      </c>
      <c r="T891" t="s">
        <v>1614</v>
      </c>
      <c r="U891" t="s">
        <v>105</v>
      </c>
      <c r="V891" t="s">
        <v>52</v>
      </c>
      <c r="W891">
        <v>8262</v>
      </c>
      <c r="X891" s="1">
        <v>41056</v>
      </c>
      <c r="Y891" t="s">
        <v>34</v>
      </c>
      <c r="Z891" t="e" vm="42">
        <v>#VALUE!</v>
      </c>
      <c r="AA891">
        <v>85374</v>
      </c>
      <c r="AB891" t="e" cm="1" vm="2">
        <f t="array" ref="AB891">_FV(Table1[[#This Row],[State]],"Country/region",TRUE)</f>
        <v>#VALUE!</v>
      </c>
    </row>
    <row r="892" spans="1:28" x14ac:dyDescent="0.35">
      <c r="A892" t="s">
        <v>1602</v>
      </c>
      <c r="C892" t="s">
        <v>1603</v>
      </c>
      <c r="D892" t="s">
        <v>46</v>
      </c>
      <c r="E892">
        <f>YEAR(Table1[[#This Row],[Order Date]])</f>
        <v>2012</v>
      </c>
      <c r="F892">
        <v>1</v>
      </c>
      <c r="G892">
        <f>MONTH(Table1[[#This Row],[Order Date]])</f>
        <v>5</v>
      </c>
      <c r="H892" s="1">
        <v>41054</v>
      </c>
      <c r="I892">
        <v>59072</v>
      </c>
      <c r="J892" t="s">
        <v>39</v>
      </c>
      <c r="K892">
        <v>2</v>
      </c>
      <c r="L892">
        <v>20.99</v>
      </c>
      <c r="M892" s="2">
        <v>0.06</v>
      </c>
      <c r="N892">
        <v>35.665999999999997</v>
      </c>
      <c r="O892">
        <v>2.5</v>
      </c>
      <c r="P892">
        <v>-112.18899999999999</v>
      </c>
      <c r="Q892" s="2">
        <v>0.81</v>
      </c>
      <c r="R892" t="s">
        <v>96</v>
      </c>
      <c r="S892" t="s">
        <v>59</v>
      </c>
      <c r="T892" t="s">
        <v>1615</v>
      </c>
      <c r="U892" t="s">
        <v>105</v>
      </c>
      <c r="V892" t="s">
        <v>52</v>
      </c>
      <c r="W892">
        <v>8261</v>
      </c>
      <c r="X892" s="1">
        <v>41056</v>
      </c>
      <c r="Y892" t="s">
        <v>34</v>
      </c>
      <c r="Z892" t="e" vm="42">
        <v>#VALUE!</v>
      </c>
      <c r="AA892">
        <v>85374</v>
      </c>
      <c r="AB892" t="e" cm="1" vm="2">
        <f t="array" ref="AB892">_FV(Table1[[#This Row],[State]],"Country/region",TRUE)</f>
        <v>#VALUE!</v>
      </c>
    </row>
    <row r="893" spans="1:28" x14ac:dyDescent="0.35">
      <c r="A893" t="s">
        <v>1616</v>
      </c>
      <c r="C893" t="s">
        <v>1617</v>
      </c>
      <c r="D893" t="s">
        <v>38</v>
      </c>
      <c r="E893">
        <f>YEAR(Table1[[#This Row],[Order Date]])</f>
        <v>2012</v>
      </c>
      <c r="F893">
        <v>1</v>
      </c>
      <c r="G893">
        <f>MONTH(Table1[[#This Row],[Order Date]])</f>
        <v>5</v>
      </c>
      <c r="H893" s="1">
        <v>41054</v>
      </c>
      <c r="I893">
        <v>29637</v>
      </c>
      <c r="J893" t="s">
        <v>28</v>
      </c>
      <c r="K893">
        <v>34</v>
      </c>
      <c r="L893">
        <v>17.98</v>
      </c>
      <c r="M893" s="2">
        <v>0.09</v>
      </c>
      <c r="N893">
        <v>598.19000000000005</v>
      </c>
      <c r="O893">
        <v>8.51</v>
      </c>
      <c r="P893">
        <v>-6.6120000000000001</v>
      </c>
      <c r="Q893" s="2">
        <v>0.4</v>
      </c>
      <c r="R893" t="s">
        <v>96</v>
      </c>
      <c r="S893" t="s">
        <v>80</v>
      </c>
      <c r="T893" t="s">
        <v>1121</v>
      </c>
      <c r="U893" t="s">
        <v>98</v>
      </c>
      <c r="V893" t="s">
        <v>52</v>
      </c>
      <c r="W893">
        <v>4176</v>
      </c>
      <c r="X893" s="1">
        <v>41056</v>
      </c>
      <c r="Y893" t="s">
        <v>34</v>
      </c>
      <c r="Z893" t="e" vm="42">
        <v>#VALUE!</v>
      </c>
      <c r="AA893">
        <v>85204</v>
      </c>
      <c r="AB893" t="e" cm="1" vm="2">
        <f t="array" ref="AB893">_FV(Table1[[#This Row],[State]],"Country/region",TRUE)</f>
        <v>#VALUE!</v>
      </c>
    </row>
    <row r="894" spans="1:28" x14ac:dyDescent="0.35">
      <c r="A894" t="s">
        <v>1335</v>
      </c>
      <c r="C894" t="s">
        <v>1333</v>
      </c>
      <c r="D894" t="s">
        <v>27</v>
      </c>
      <c r="E894">
        <f>YEAR(Table1[[#This Row],[Order Date]])</f>
        <v>2012</v>
      </c>
      <c r="F894">
        <v>1</v>
      </c>
      <c r="G894">
        <f>MONTH(Table1[[#This Row],[Order Date]])</f>
        <v>5</v>
      </c>
      <c r="H894" s="1">
        <v>41055</v>
      </c>
      <c r="I894">
        <v>51815</v>
      </c>
      <c r="J894" t="s">
        <v>47</v>
      </c>
      <c r="K894">
        <v>21</v>
      </c>
      <c r="L894">
        <v>125.99</v>
      </c>
      <c r="M894" s="2">
        <v>0.02</v>
      </c>
      <c r="N894">
        <v>2292.1015000000002</v>
      </c>
      <c r="O894">
        <v>3</v>
      </c>
      <c r="P894">
        <v>398.358</v>
      </c>
      <c r="Q894" s="2">
        <v>0.59</v>
      </c>
      <c r="R894" t="s">
        <v>96</v>
      </c>
      <c r="S894" t="s">
        <v>30</v>
      </c>
      <c r="T894" t="s">
        <v>1618</v>
      </c>
      <c r="U894" t="s">
        <v>105</v>
      </c>
      <c r="V894" t="s">
        <v>52</v>
      </c>
      <c r="W894">
        <v>7265</v>
      </c>
      <c r="X894" s="1">
        <v>41055</v>
      </c>
      <c r="Y894" t="s">
        <v>34</v>
      </c>
      <c r="Z894" t="e" vm="32">
        <v>#VALUE!</v>
      </c>
      <c r="AA894">
        <v>81503</v>
      </c>
      <c r="AB894" t="e" cm="1" vm="2">
        <f t="array" ref="AB894">_FV(Table1[[#This Row],[State]],"Country/region",TRUE)</f>
        <v>#VALUE!</v>
      </c>
    </row>
    <row r="895" spans="1:28" x14ac:dyDescent="0.35">
      <c r="A895" t="s">
        <v>1619</v>
      </c>
      <c r="C895" t="s">
        <v>1048</v>
      </c>
      <c r="D895" t="s">
        <v>57</v>
      </c>
      <c r="E895">
        <f>YEAR(Table1[[#This Row],[Order Date]])</f>
        <v>2012</v>
      </c>
      <c r="F895">
        <v>1</v>
      </c>
      <c r="G895">
        <f>MONTH(Table1[[#This Row],[Order Date]])</f>
        <v>5</v>
      </c>
      <c r="H895" s="1">
        <v>41055</v>
      </c>
      <c r="I895">
        <v>5222</v>
      </c>
      <c r="J895" t="s">
        <v>39</v>
      </c>
      <c r="K895">
        <v>40</v>
      </c>
      <c r="L895">
        <v>349.45</v>
      </c>
      <c r="M895" s="2">
        <v>0.01</v>
      </c>
      <c r="N895">
        <v>14451.75</v>
      </c>
      <c r="O895">
        <v>60</v>
      </c>
      <c r="P895">
        <v>4503.63</v>
      </c>
      <c r="Q895" s="2"/>
      <c r="R895" t="s">
        <v>48</v>
      </c>
      <c r="S895" t="s">
        <v>49</v>
      </c>
      <c r="T895" t="s">
        <v>1250</v>
      </c>
      <c r="U895" t="s">
        <v>75</v>
      </c>
      <c r="V895" t="s">
        <v>52</v>
      </c>
      <c r="W895">
        <v>728</v>
      </c>
      <c r="X895" s="1">
        <v>41056</v>
      </c>
      <c r="Y895" t="s">
        <v>53</v>
      </c>
      <c r="Z895" t="e" vm="23">
        <v>#VALUE!</v>
      </c>
      <c r="AA895">
        <v>98632</v>
      </c>
      <c r="AB895" t="e" cm="1" vm="2">
        <f t="array" ref="AB895">_FV(Table1[[#This Row],[State]],"Country/region",TRUE)</f>
        <v>#VALUE!</v>
      </c>
    </row>
    <row r="896" spans="1:28" x14ac:dyDescent="0.35">
      <c r="A896" t="s">
        <v>1620</v>
      </c>
      <c r="C896" t="s">
        <v>1621</v>
      </c>
      <c r="D896" t="s">
        <v>46</v>
      </c>
      <c r="E896">
        <f>YEAR(Table1[[#This Row],[Order Date]])</f>
        <v>2012</v>
      </c>
      <c r="F896">
        <v>1</v>
      </c>
      <c r="G896">
        <f>MONTH(Table1[[#This Row],[Order Date]])</f>
        <v>5</v>
      </c>
      <c r="H896" s="1">
        <v>41055</v>
      </c>
      <c r="I896">
        <v>57153</v>
      </c>
      <c r="J896" t="s">
        <v>58</v>
      </c>
      <c r="K896">
        <v>45</v>
      </c>
      <c r="L896">
        <v>15.67</v>
      </c>
      <c r="M896" s="2">
        <v>0.01</v>
      </c>
      <c r="N896">
        <v>698.1</v>
      </c>
      <c r="O896">
        <v>1.39</v>
      </c>
      <c r="P896">
        <v>336.25</v>
      </c>
      <c r="Q896" s="2">
        <v>0.38</v>
      </c>
      <c r="R896" t="s">
        <v>29</v>
      </c>
      <c r="S896" t="s">
        <v>30</v>
      </c>
      <c r="T896" t="s">
        <v>1476</v>
      </c>
      <c r="U896" t="s">
        <v>267</v>
      </c>
      <c r="V896" t="s">
        <v>68</v>
      </c>
      <c r="W896">
        <v>7997</v>
      </c>
      <c r="X896" s="1">
        <v>41056</v>
      </c>
      <c r="Y896" t="s">
        <v>34</v>
      </c>
      <c r="Z896" t="e" vm="28">
        <v>#VALUE!</v>
      </c>
      <c r="AA896">
        <v>63122</v>
      </c>
      <c r="AB896" t="e" cm="1" vm="2">
        <f t="array" ref="AB896">_FV(Table1[[#This Row],[State]],"Country/region",TRUE)</f>
        <v>#VALUE!</v>
      </c>
    </row>
    <row r="897" spans="1:28" x14ac:dyDescent="0.35">
      <c r="A897" t="s">
        <v>968</v>
      </c>
      <c r="C897" t="s">
        <v>1479</v>
      </c>
      <c r="D897" t="s">
        <v>27</v>
      </c>
      <c r="E897">
        <f>YEAR(Table1[[#This Row],[Order Date]])</f>
        <v>2012</v>
      </c>
      <c r="F897">
        <v>1</v>
      </c>
      <c r="G897">
        <f>MONTH(Table1[[#This Row],[Order Date]])</f>
        <v>5</v>
      </c>
      <c r="H897" s="1">
        <v>41055</v>
      </c>
      <c r="I897">
        <v>39426</v>
      </c>
      <c r="J897" t="s">
        <v>58</v>
      </c>
      <c r="K897">
        <v>21</v>
      </c>
      <c r="L897">
        <v>2.62</v>
      </c>
      <c r="M897" s="2">
        <v>0.05</v>
      </c>
      <c r="N897">
        <v>56.21</v>
      </c>
      <c r="O897">
        <v>0.8</v>
      </c>
      <c r="P897">
        <v>12.71</v>
      </c>
      <c r="Q897" s="2">
        <v>0.39</v>
      </c>
      <c r="R897" t="s">
        <v>29</v>
      </c>
      <c r="S897" t="s">
        <v>59</v>
      </c>
      <c r="T897" t="s">
        <v>1491</v>
      </c>
      <c r="U897" t="s">
        <v>232</v>
      </c>
      <c r="V897" t="s">
        <v>33</v>
      </c>
      <c r="W897">
        <v>5567</v>
      </c>
      <c r="X897" s="1">
        <v>41056</v>
      </c>
      <c r="Y897" t="s">
        <v>34</v>
      </c>
      <c r="Z897" t="e" vm="24">
        <v>#VALUE!</v>
      </c>
      <c r="AA897">
        <v>7960</v>
      </c>
      <c r="AB897" t="e" cm="1" vm="2">
        <f t="array" ref="AB897">_FV(Table1[[#This Row],[State]],"Country/region",TRUE)</f>
        <v>#VALUE!</v>
      </c>
    </row>
    <row r="898" spans="1:28" x14ac:dyDescent="0.35">
      <c r="A898" t="s">
        <v>1620</v>
      </c>
      <c r="C898" t="s">
        <v>1621</v>
      </c>
      <c r="D898" t="s">
        <v>46</v>
      </c>
      <c r="E898">
        <f>YEAR(Table1[[#This Row],[Order Date]])</f>
        <v>2012</v>
      </c>
      <c r="F898">
        <v>1</v>
      </c>
      <c r="G898">
        <f>MONTH(Table1[[#This Row],[Order Date]])</f>
        <v>5</v>
      </c>
      <c r="H898" s="1">
        <v>41055</v>
      </c>
      <c r="I898">
        <v>57153</v>
      </c>
      <c r="J898" t="s">
        <v>58</v>
      </c>
      <c r="K898">
        <v>9</v>
      </c>
      <c r="L898">
        <v>11.33</v>
      </c>
      <c r="M898" s="2">
        <v>0.02</v>
      </c>
      <c r="N898">
        <v>106.05</v>
      </c>
      <c r="O898">
        <v>6.12</v>
      </c>
      <c r="P898">
        <v>-14.52</v>
      </c>
      <c r="Q898" s="2">
        <v>0.42</v>
      </c>
      <c r="R898" t="s">
        <v>29</v>
      </c>
      <c r="S898" t="s">
        <v>80</v>
      </c>
      <c r="T898" t="s">
        <v>1169</v>
      </c>
      <c r="U898" t="s">
        <v>214</v>
      </c>
      <c r="V898" t="s">
        <v>68</v>
      </c>
      <c r="W898">
        <v>7996</v>
      </c>
      <c r="X898" s="1">
        <v>41057</v>
      </c>
      <c r="Y898" t="s">
        <v>34</v>
      </c>
      <c r="Z898" t="e" vm="28">
        <v>#VALUE!</v>
      </c>
      <c r="AA898">
        <v>63122</v>
      </c>
      <c r="AB898" t="e" cm="1" vm="2">
        <f t="array" ref="AB898">_FV(Table1[[#This Row],[State]],"Country/region",TRUE)</f>
        <v>#VALUE!</v>
      </c>
    </row>
    <row r="899" spans="1:28" x14ac:dyDescent="0.35">
      <c r="A899" t="s">
        <v>1335</v>
      </c>
      <c r="C899" t="s">
        <v>1333</v>
      </c>
      <c r="D899" t="s">
        <v>27</v>
      </c>
      <c r="E899">
        <f>YEAR(Table1[[#This Row],[Order Date]])</f>
        <v>2012</v>
      </c>
      <c r="F899">
        <v>1</v>
      </c>
      <c r="G899">
        <f>MONTH(Table1[[#This Row],[Order Date]])</f>
        <v>5</v>
      </c>
      <c r="H899" s="1">
        <v>41055</v>
      </c>
      <c r="I899">
        <v>51815</v>
      </c>
      <c r="J899" t="s">
        <v>47</v>
      </c>
      <c r="K899">
        <v>37</v>
      </c>
      <c r="L899">
        <v>5.94</v>
      </c>
      <c r="M899" s="2">
        <v>0.01</v>
      </c>
      <c r="N899">
        <v>227.5</v>
      </c>
      <c r="O899">
        <v>9.92</v>
      </c>
      <c r="P899">
        <v>-256.51900000000001</v>
      </c>
      <c r="Q899" s="2">
        <v>0.38</v>
      </c>
      <c r="R899" t="s">
        <v>29</v>
      </c>
      <c r="S899" t="s">
        <v>30</v>
      </c>
      <c r="T899" t="s">
        <v>1555</v>
      </c>
      <c r="U899" t="s">
        <v>67</v>
      </c>
      <c r="V899" t="s">
        <v>52</v>
      </c>
      <c r="W899">
        <v>7264</v>
      </c>
      <c r="X899" s="1">
        <v>41062</v>
      </c>
      <c r="Y899" t="s">
        <v>34</v>
      </c>
      <c r="Z899" t="e" vm="32">
        <v>#VALUE!</v>
      </c>
      <c r="AA899">
        <v>81503</v>
      </c>
      <c r="AB899" t="e" cm="1" vm="2">
        <f t="array" ref="AB899">_FV(Table1[[#This Row],[State]],"Country/region",TRUE)</f>
        <v>#VALUE!</v>
      </c>
    </row>
    <row r="900" spans="1:28" x14ac:dyDescent="0.35">
      <c r="A900" t="s">
        <v>1120</v>
      </c>
      <c r="C900" t="s">
        <v>1622</v>
      </c>
      <c r="D900" t="s">
        <v>46</v>
      </c>
      <c r="E900">
        <f>YEAR(Table1[[#This Row],[Order Date]])</f>
        <v>2012</v>
      </c>
      <c r="F900">
        <v>1</v>
      </c>
      <c r="G900">
        <f>MONTH(Table1[[#This Row],[Order Date]])</f>
        <v>5</v>
      </c>
      <c r="H900" s="1">
        <v>41056</v>
      </c>
      <c r="I900">
        <v>23076</v>
      </c>
      <c r="J900" t="s">
        <v>58</v>
      </c>
      <c r="K900">
        <v>50</v>
      </c>
      <c r="L900">
        <v>14.2</v>
      </c>
      <c r="M900" s="2">
        <v>0.03</v>
      </c>
      <c r="N900">
        <v>742.21</v>
      </c>
      <c r="O900">
        <v>5.3</v>
      </c>
      <c r="P900">
        <v>122.21</v>
      </c>
      <c r="Q900" s="2">
        <v>0.46</v>
      </c>
      <c r="R900" t="s">
        <v>48</v>
      </c>
      <c r="S900" t="s">
        <v>59</v>
      </c>
      <c r="T900" t="s">
        <v>985</v>
      </c>
      <c r="U900" t="s">
        <v>82</v>
      </c>
      <c r="V900" t="s">
        <v>68</v>
      </c>
      <c r="W900">
        <v>3214</v>
      </c>
      <c r="X900" s="1">
        <v>41057</v>
      </c>
      <c r="Y900" t="s">
        <v>34</v>
      </c>
      <c r="Z900" t="e" vm="38">
        <v>#VALUE!</v>
      </c>
      <c r="AA900">
        <v>46312</v>
      </c>
      <c r="AB900" t="e" cm="1" vm="2">
        <f t="array" ref="AB900">_FV(Table1[[#This Row],[State]],"Country/region",TRUE)</f>
        <v>#VALUE!</v>
      </c>
    </row>
    <row r="901" spans="1:28" x14ac:dyDescent="0.35">
      <c r="A901" t="s">
        <v>1276</v>
      </c>
      <c r="C901" t="s">
        <v>1277</v>
      </c>
      <c r="D901" t="s">
        <v>38</v>
      </c>
      <c r="E901">
        <f>YEAR(Table1[[#This Row],[Order Date]])</f>
        <v>2012</v>
      </c>
      <c r="F901">
        <v>1</v>
      </c>
      <c r="G901">
        <f>MONTH(Table1[[#This Row],[Order Date]])</f>
        <v>5</v>
      </c>
      <c r="H901" s="1">
        <v>41056</v>
      </c>
      <c r="I901">
        <v>22402</v>
      </c>
      <c r="J901" t="s">
        <v>58</v>
      </c>
      <c r="K901">
        <v>33</v>
      </c>
      <c r="L901">
        <v>37.700000000000003</v>
      </c>
      <c r="M901" s="2">
        <v>0.04</v>
      </c>
      <c r="N901">
        <v>1194.3399999999999</v>
      </c>
      <c r="O901">
        <v>2.99</v>
      </c>
      <c r="P901">
        <v>497.11399999999998</v>
      </c>
      <c r="Q901" s="2">
        <v>0.35</v>
      </c>
      <c r="R901" t="s">
        <v>29</v>
      </c>
      <c r="S901" t="s">
        <v>30</v>
      </c>
      <c r="T901" t="s">
        <v>1512</v>
      </c>
      <c r="U901" t="s">
        <v>67</v>
      </c>
      <c r="V901" t="s">
        <v>52</v>
      </c>
      <c r="W901">
        <v>3117</v>
      </c>
      <c r="X901" s="1">
        <v>41057</v>
      </c>
      <c r="Y901" t="s">
        <v>34</v>
      </c>
      <c r="Z901" t="e" vm="4">
        <v>#VALUE!</v>
      </c>
      <c r="AA901">
        <v>94024</v>
      </c>
      <c r="AB901" t="e" cm="1" vm="2">
        <f t="array" ref="AB901">_FV(Table1[[#This Row],[State]],"Country/region",TRUE)</f>
        <v>#VALUE!</v>
      </c>
    </row>
    <row r="902" spans="1:28" x14ac:dyDescent="0.35">
      <c r="A902" t="s">
        <v>1623</v>
      </c>
      <c r="C902" t="s">
        <v>1277</v>
      </c>
      <c r="D902" t="s">
        <v>38</v>
      </c>
      <c r="E902">
        <f>YEAR(Table1[[#This Row],[Order Date]])</f>
        <v>2012</v>
      </c>
      <c r="F902">
        <v>1</v>
      </c>
      <c r="G902">
        <f>MONTH(Table1[[#This Row],[Order Date]])</f>
        <v>5</v>
      </c>
      <c r="H902" s="1">
        <v>41056</v>
      </c>
      <c r="I902">
        <v>22402</v>
      </c>
      <c r="J902" t="s">
        <v>58</v>
      </c>
      <c r="K902">
        <v>1</v>
      </c>
      <c r="L902">
        <v>55.99</v>
      </c>
      <c r="M902" s="2">
        <v>0.01</v>
      </c>
      <c r="N902">
        <v>51.832999999999998</v>
      </c>
      <c r="O902">
        <v>5</v>
      </c>
      <c r="P902">
        <v>-235.89500000000001</v>
      </c>
      <c r="Q902" s="2">
        <v>0.83</v>
      </c>
      <c r="R902" t="s">
        <v>96</v>
      </c>
      <c r="S902" t="s">
        <v>139</v>
      </c>
      <c r="T902" t="s">
        <v>1160</v>
      </c>
      <c r="U902" t="s">
        <v>105</v>
      </c>
      <c r="V902" t="s">
        <v>52</v>
      </c>
      <c r="W902">
        <v>3118</v>
      </c>
      <c r="X902" s="1">
        <v>41057</v>
      </c>
      <c r="Y902" t="s">
        <v>34</v>
      </c>
      <c r="Z902" t="e" vm="4">
        <v>#VALUE!</v>
      </c>
      <c r="AA902">
        <v>93635</v>
      </c>
      <c r="AB902" t="e" cm="1" vm="2">
        <f t="array" ref="AB902">_FV(Table1[[#This Row],[State]],"Country/region",TRUE)</f>
        <v>#VALUE!</v>
      </c>
    </row>
    <row r="903" spans="1:28" x14ac:dyDescent="0.35">
      <c r="A903" t="s">
        <v>1624</v>
      </c>
      <c r="C903" t="s">
        <v>1625</v>
      </c>
      <c r="D903" t="s">
        <v>46</v>
      </c>
      <c r="E903">
        <f>YEAR(Table1[[#This Row],[Order Date]])</f>
        <v>2012</v>
      </c>
      <c r="F903">
        <v>1</v>
      </c>
      <c r="G903">
        <f>MONTH(Table1[[#This Row],[Order Date]])</f>
        <v>5</v>
      </c>
      <c r="H903" s="1">
        <v>41056</v>
      </c>
      <c r="I903">
        <v>17408</v>
      </c>
      <c r="J903" t="s">
        <v>39</v>
      </c>
      <c r="K903">
        <v>26</v>
      </c>
      <c r="L903">
        <v>5.4</v>
      </c>
      <c r="M903" s="2">
        <v>0.05</v>
      </c>
      <c r="N903">
        <v>149.69999999999999</v>
      </c>
      <c r="O903">
        <v>7.78</v>
      </c>
      <c r="P903">
        <v>-132.62950000000001</v>
      </c>
      <c r="Q903" s="2">
        <v>0.37</v>
      </c>
      <c r="R903" t="s">
        <v>29</v>
      </c>
      <c r="S903" t="s">
        <v>30</v>
      </c>
      <c r="T903" t="s">
        <v>1523</v>
      </c>
      <c r="U903" t="s">
        <v>67</v>
      </c>
      <c r="V903" t="s">
        <v>33</v>
      </c>
      <c r="W903">
        <v>2400</v>
      </c>
      <c r="X903" s="1">
        <v>41058</v>
      </c>
      <c r="Y903" t="s">
        <v>42</v>
      </c>
      <c r="Z903" t="e" vm="30">
        <v>#VALUE!</v>
      </c>
      <c r="AA903">
        <v>2149</v>
      </c>
      <c r="AB903" t="e" cm="1" vm="2">
        <f t="array" ref="AB903">_FV(Table1[[#This Row],[State]],"Country/region",TRUE)</f>
        <v>#VALUE!</v>
      </c>
    </row>
    <row r="904" spans="1:28" x14ac:dyDescent="0.35">
      <c r="A904" t="s">
        <v>978</v>
      </c>
      <c r="C904" t="s">
        <v>1625</v>
      </c>
      <c r="D904" t="s">
        <v>46</v>
      </c>
      <c r="E904">
        <f>YEAR(Table1[[#This Row],[Order Date]])</f>
        <v>2012</v>
      </c>
      <c r="F904">
        <v>1</v>
      </c>
      <c r="G904">
        <f>MONTH(Table1[[#This Row],[Order Date]])</f>
        <v>5</v>
      </c>
      <c r="H904" s="1">
        <v>41056</v>
      </c>
      <c r="I904">
        <v>17408</v>
      </c>
      <c r="J904" t="s">
        <v>39</v>
      </c>
      <c r="K904">
        <v>41</v>
      </c>
      <c r="L904">
        <v>20.99</v>
      </c>
      <c r="M904" s="2">
        <v>0.02</v>
      </c>
      <c r="N904">
        <v>728.12699999999995</v>
      </c>
      <c r="O904">
        <v>4.8099999999999996</v>
      </c>
      <c r="P904">
        <v>49.787999999999997</v>
      </c>
      <c r="Q904" s="2">
        <v>0.57999999999999996</v>
      </c>
      <c r="R904" t="s">
        <v>96</v>
      </c>
      <c r="S904" t="s">
        <v>80</v>
      </c>
      <c r="T904" t="s">
        <v>1004</v>
      </c>
      <c r="U904" t="s">
        <v>105</v>
      </c>
      <c r="V904" t="s">
        <v>33</v>
      </c>
      <c r="W904">
        <v>2401</v>
      </c>
      <c r="X904" s="1">
        <v>41058</v>
      </c>
      <c r="Y904" t="s">
        <v>34</v>
      </c>
      <c r="Z904" t="e" vm="21">
        <v>#VALUE!</v>
      </c>
      <c r="AA904">
        <v>4240</v>
      </c>
      <c r="AB904" t="e" cm="1" vm="2">
        <f t="array" ref="AB904">_FV(Table1[[#This Row],[State]],"Country/region",TRUE)</f>
        <v>#VALUE!</v>
      </c>
    </row>
    <row r="905" spans="1:28" x14ac:dyDescent="0.35">
      <c r="A905" t="s">
        <v>451</v>
      </c>
      <c r="B905">
        <v>41</v>
      </c>
      <c r="C905" t="s">
        <v>452</v>
      </c>
      <c r="D905" t="s">
        <v>27</v>
      </c>
      <c r="E905">
        <f>YEAR(Table1[[#This Row],[Order Date]])</f>
        <v>2012</v>
      </c>
      <c r="F905">
        <v>1</v>
      </c>
      <c r="G905">
        <f>MONTH(Table1[[#This Row],[Order Date]])</f>
        <v>5</v>
      </c>
      <c r="H905" s="1">
        <v>41057</v>
      </c>
      <c r="I905">
        <v>21190</v>
      </c>
      <c r="J905" t="s">
        <v>131</v>
      </c>
      <c r="K905">
        <v>28</v>
      </c>
      <c r="L905">
        <v>35.94</v>
      </c>
      <c r="M905" s="2">
        <v>0.01</v>
      </c>
      <c r="N905">
        <v>1062.69</v>
      </c>
      <c r="O905">
        <v>6.66</v>
      </c>
      <c r="P905">
        <v>401.8</v>
      </c>
      <c r="Q905" s="2">
        <v>0.4</v>
      </c>
      <c r="R905" t="s">
        <v>29</v>
      </c>
      <c r="S905" t="s">
        <v>30</v>
      </c>
      <c r="T905" t="s">
        <v>1626</v>
      </c>
      <c r="U905" t="s">
        <v>267</v>
      </c>
      <c r="V905" t="s">
        <v>33</v>
      </c>
      <c r="W905">
        <v>2925</v>
      </c>
      <c r="X905" s="1">
        <v>41057</v>
      </c>
      <c r="Y905" t="s">
        <v>34</v>
      </c>
      <c r="Z905" t="e" vm="15">
        <v>#VALUE!</v>
      </c>
      <c r="AA905">
        <v>11787</v>
      </c>
      <c r="AB905" t="e" cm="1" vm="2">
        <f t="array" ref="AB905">_FV(Table1[[#This Row],[State]],"Country/region",TRUE)</f>
        <v>#VALUE!</v>
      </c>
    </row>
    <row r="906" spans="1:28" x14ac:dyDescent="0.35">
      <c r="A906" t="s">
        <v>1627</v>
      </c>
      <c r="B906">
        <v>41</v>
      </c>
      <c r="C906" t="s">
        <v>1628</v>
      </c>
      <c r="D906" t="s">
        <v>46</v>
      </c>
      <c r="E906">
        <f>YEAR(Table1[[#This Row],[Order Date]])</f>
        <v>2012</v>
      </c>
      <c r="F906">
        <v>1</v>
      </c>
      <c r="G906">
        <f>MONTH(Table1[[#This Row],[Order Date]])</f>
        <v>5</v>
      </c>
      <c r="H906" s="1">
        <v>41057</v>
      </c>
      <c r="I906">
        <v>56486</v>
      </c>
      <c r="J906" t="s">
        <v>58</v>
      </c>
      <c r="K906">
        <v>11</v>
      </c>
      <c r="L906">
        <v>5.98</v>
      </c>
      <c r="M906" s="2">
        <v>0.03</v>
      </c>
      <c r="N906">
        <v>73.62</v>
      </c>
      <c r="O906">
        <v>5.35</v>
      </c>
      <c r="P906">
        <v>-23.5</v>
      </c>
      <c r="Q906" s="2">
        <v>0.4</v>
      </c>
      <c r="R906" t="s">
        <v>29</v>
      </c>
      <c r="S906" t="s">
        <v>30</v>
      </c>
      <c r="T906" t="s">
        <v>517</v>
      </c>
      <c r="U906" t="s">
        <v>61</v>
      </c>
      <c r="V906" t="s">
        <v>33</v>
      </c>
      <c r="W906">
        <v>7898</v>
      </c>
      <c r="X906" s="1">
        <v>41058</v>
      </c>
      <c r="Y906" t="s">
        <v>34</v>
      </c>
      <c r="Z906" t="e" vm="15">
        <v>#VALUE!</v>
      </c>
      <c r="AA906">
        <v>13440</v>
      </c>
      <c r="AB906" t="e" cm="1" vm="2">
        <f t="array" ref="AB906">_FV(Table1[[#This Row],[State]],"Country/region",TRUE)</f>
        <v>#VALUE!</v>
      </c>
    </row>
    <row r="907" spans="1:28" x14ac:dyDescent="0.35">
      <c r="A907" t="s">
        <v>1629</v>
      </c>
      <c r="B907">
        <v>41</v>
      </c>
      <c r="C907" t="s">
        <v>1630</v>
      </c>
      <c r="D907" t="s">
        <v>57</v>
      </c>
      <c r="E907">
        <f>YEAR(Table1[[#This Row],[Order Date]])</f>
        <v>2012</v>
      </c>
      <c r="F907">
        <v>1</v>
      </c>
      <c r="G907">
        <f>MONTH(Table1[[#This Row],[Order Date]])</f>
        <v>5</v>
      </c>
      <c r="H907" s="1">
        <v>41057</v>
      </c>
      <c r="I907">
        <v>6464</v>
      </c>
      <c r="J907" t="s">
        <v>131</v>
      </c>
      <c r="K907">
        <v>42</v>
      </c>
      <c r="L907">
        <v>90.98</v>
      </c>
      <c r="M907" s="2">
        <v>0</v>
      </c>
      <c r="N907">
        <v>3991.99</v>
      </c>
      <c r="O907">
        <v>56.2</v>
      </c>
      <c r="P907">
        <v>-1014.11</v>
      </c>
      <c r="Q907" s="2">
        <v>0.74</v>
      </c>
      <c r="R907" t="s">
        <v>48</v>
      </c>
      <c r="S907" t="s">
        <v>80</v>
      </c>
      <c r="T907" t="s">
        <v>515</v>
      </c>
      <c r="U907" t="s">
        <v>82</v>
      </c>
      <c r="V907" t="s">
        <v>33</v>
      </c>
      <c r="W907">
        <v>899</v>
      </c>
      <c r="X907" s="1">
        <v>41059</v>
      </c>
      <c r="Y907" t="s">
        <v>34</v>
      </c>
      <c r="Z907" t="e" vm="3">
        <v>#VALUE!</v>
      </c>
      <c r="AA907">
        <v>21042</v>
      </c>
      <c r="AB907" t="e" cm="1" vm="2">
        <f t="array" ref="AB907">_FV(Table1[[#This Row],[State]],"Country/region",TRUE)</f>
        <v>#VALUE!</v>
      </c>
    </row>
    <row r="908" spans="1:28" x14ac:dyDescent="0.35">
      <c r="A908" t="s">
        <v>1629</v>
      </c>
      <c r="B908">
        <v>41</v>
      </c>
      <c r="C908" t="s">
        <v>1630</v>
      </c>
      <c r="D908" t="s">
        <v>57</v>
      </c>
      <c r="E908">
        <f>YEAR(Table1[[#This Row],[Order Date]])</f>
        <v>2012</v>
      </c>
      <c r="F908">
        <v>1</v>
      </c>
      <c r="G908">
        <f>MONTH(Table1[[#This Row],[Order Date]])</f>
        <v>5</v>
      </c>
      <c r="H908" s="1">
        <v>41057</v>
      </c>
      <c r="I908">
        <v>6464</v>
      </c>
      <c r="J908" t="s">
        <v>131</v>
      </c>
      <c r="K908">
        <v>1</v>
      </c>
      <c r="L908">
        <v>60.97</v>
      </c>
      <c r="M908" s="2">
        <v>7.0000000000000007E-2</v>
      </c>
      <c r="N908">
        <v>57.84</v>
      </c>
      <c r="O908">
        <v>4.5</v>
      </c>
      <c r="P908">
        <v>-41.77</v>
      </c>
      <c r="Q908" s="2">
        <v>0.56000000000000005</v>
      </c>
      <c r="R908" t="s">
        <v>29</v>
      </c>
      <c r="S908" t="s">
        <v>30</v>
      </c>
      <c r="T908" t="s">
        <v>1631</v>
      </c>
      <c r="U908" t="s">
        <v>214</v>
      </c>
      <c r="V908" t="s">
        <v>33</v>
      </c>
      <c r="W908">
        <v>898</v>
      </c>
      <c r="X908" s="1">
        <v>41059</v>
      </c>
      <c r="Y908" t="s">
        <v>34</v>
      </c>
      <c r="Z908" t="e" vm="3">
        <v>#VALUE!</v>
      </c>
      <c r="AA908">
        <v>21042</v>
      </c>
      <c r="AB908" t="e" cm="1" vm="2">
        <f t="array" ref="AB908">_FV(Table1[[#This Row],[State]],"Country/region",TRUE)</f>
        <v>#VALUE!</v>
      </c>
    </row>
    <row r="909" spans="1:28" x14ac:dyDescent="0.35">
      <c r="A909" t="s">
        <v>508</v>
      </c>
      <c r="B909">
        <v>41</v>
      </c>
      <c r="C909" t="s">
        <v>430</v>
      </c>
      <c r="D909" t="s">
        <v>57</v>
      </c>
      <c r="E909">
        <f>YEAR(Table1[[#This Row],[Order Date]])</f>
        <v>2012</v>
      </c>
      <c r="F909">
        <v>1</v>
      </c>
      <c r="G909">
        <f>MONTH(Table1[[#This Row],[Order Date]])</f>
        <v>5</v>
      </c>
      <c r="H909" s="1">
        <v>41057</v>
      </c>
      <c r="I909">
        <v>16225</v>
      </c>
      <c r="J909" t="s">
        <v>58</v>
      </c>
      <c r="K909">
        <v>30</v>
      </c>
      <c r="L909">
        <v>17.7</v>
      </c>
      <c r="M909" s="2">
        <v>0.03</v>
      </c>
      <c r="N909">
        <v>550.29</v>
      </c>
      <c r="O909">
        <v>9.4700000000000006</v>
      </c>
      <c r="P909">
        <v>-82.5</v>
      </c>
      <c r="Q909" s="2">
        <v>0.59</v>
      </c>
      <c r="R909" t="s">
        <v>29</v>
      </c>
      <c r="S909" t="s">
        <v>30</v>
      </c>
      <c r="T909" t="s">
        <v>649</v>
      </c>
      <c r="U909" t="s">
        <v>32</v>
      </c>
      <c r="V909" t="s">
        <v>76</v>
      </c>
      <c r="W909">
        <v>2253</v>
      </c>
      <c r="X909" s="1">
        <v>41059</v>
      </c>
      <c r="Y909" t="s">
        <v>34</v>
      </c>
      <c r="Z909" t="e" vm="14">
        <v>#VALUE!</v>
      </c>
      <c r="AA909">
        <v>33710</v>
      </c>
      <c r="AB909" t="e" cm="1" vm="2">
        <f t="array" ref="AB909">_FV(Table1[[#This Row],[State]],"Country/region",TRUE)</f>
        <v>#VALUE!</v>
      </c>
    </row>
    <row r="910" spans="1:28" x14ac:dyDescent="0.35">
      <c r="A910" t="s">
        <v>1632</v>
      </c>
      <c r="B910">
        <v>41</v>
      </c>
      <c r="C910" t="s">
        <v>1349</v>
      </c>
      <c r="D910" t="s">
        <v>46</v>
      </c>
      <c r="E910">
        <f>YEAR(Table1[[#This Row],[Order Date]])</f>
        <v>2012</v>
      </c>
      <c r="F910">
        <v>1</v>
      </c>
      <c r="G910">
        <f>MONTH(Table1[[#This Row],[Order Date]])</f>
        <v>5</v>
      </c>
      <c r="H910" s="1">
        <v>41057</v>
      </c>
      <c r="I910">
        <v>58337</v>
      </c>
      <c r="J910" t="s">
        <v>47</v>
      </c>
      <c r="K910">
        <v>18</v>
      </c>
      <c r="L910">
        <v>5.85</v>
      </c>
      <c r="M910" s="2">
        <v>0.03</v>
      </c>
      <c r="N910">
        <v>106.45</v>
      </c>
      <c r="O910">
        <v>2.27</v>
      </c>
      <c r="P910">
        <v>-5.08</v>
      </c>
      <c r="Q910" s="2">
        <v>0.56000000000000005</v>
      </c>
      <c r="R910" t="s">
        <v>29</v>
      </c>
      <c r="S910" t="s">
        <v>59</v>
      </c>
      <c r="T910" t="s">
        <v>1633</v>
      </c>
      <c r="U910" t="s">
        <v>88</v>
      </c>
      <c r="V910" t="s">
        <v>33</v>
      </c>
      <c r="W910">
        <v>8156</v>
      </c>
      <c r="X910" s="1">
        <v>41059</v>
      </c>
      <c r="Y910" t="s">
        <v>34</v>
      </c>
      <c r="Z910" t="e" vm="24">
        <v>#VALUE!</v>
      </c>
      <c r="AA910">
        <v>8021</v>
      </c>
      <c r="AB910" t="e" cm="1" vm="2">
        <f t="array" ref="AB910">_FV(Table1[[#This Row],[State]],"Country/region",TRUE)</f>
        <v>#VALUE!</v>
      </c>
    </row>
    <row r="911" spans="1:28" x14ac:dyDescent="0.35">
      <c r="A911" t="s">
        <v>1634</v>
      </c>
      <c r="B911">
        <v>41</v>
      </c>
      <c r="C911" t="s">
        <v>1415</v>
      </c>
      <c r="D911" t="s">
        <v>46</v>
      </c>
      <c r="E911">
        <f>YEAR(Table1[[#This Row],[Order Date]])</f>
        <v>2012</v>
      </c>
      <c r="F911">
        <v>1</v>
      </c>
      <c r="G911">
        <f>MONTH(Table1[[#This Row],[Order Date]])</f>
        <v>5</v>
      </c>
      <c r="H911" s="1">
        <v>41058</v>
      </c>
      <c r="I911">
        <v>1895</v>
      </c>
      <c r="J911" t="s">
        <v>131</v>
      </c>
      <c r="K911">
        <v>5</v>
      </c>
      <c r="L911">
        <v>6.48</v>
      </c>
      <c r="M911" s="2">
        <v>0.02</v>
      </c>
      <c r="N911">
        <v>41.25</v>
      </c>
      <c r="O911">
        <v>7.91</v>
      </c>
      <c r="P911">
        <v>-23.25</v>
      </c>
      <c r="Q911" s="2">
        <v>0.37</v>
      </c>
      <c r="R911" t="s">
        <v>29</v>
      </c>
      <c r="S911" t="s">
        <v>30</v>
      </c>
      <c r="T911" t="s">
        <v>1635</v>
      </c>
      <c r="U911" t="s">
        <v>61</v>
      </c>
      <c r="V911" t="s">
        <v>76</v>
      </c>
      <c r="W911">
        <v>277</v>
      </c>
      <c r="X911" s="1">
        <v>41060</v>
      </c>
      <c r="Y911" t="s">
        <v>34</v>
      </c>
      <c r="Z911" t="e" vm="44">
        <v>#VALUE!</v>
      </c>
      <c r="AA911">
        <v>30076</v>
      </c>
      <c r="AB911" t="e" cm="1" vm="2">
        <f t="array" ref="AB911">_FV(Table1[[#This Row],[State]],"Country/region",TRUE)</f>
        <v>#VALUE!</v>
      </c>
    </row>
    <row r="912" spans="1:28" x14ac:dyDescent="0.35">
      <c r="A912" t="s">
        <v>1636</v>
      </c>
      <c r="B912">
        <v>41</v>
      </c>
      <c r="C912" t="s">
        <v>992</v>
      </c>
      <c r="D912" t="s">
        <v>46</v>
      </c>
      <c r="E912">
        <f>YEAR(Table1[[#This Row],[Order Date]])</f>
        <v>2012</v>
      </c>
      <c r="F912">
        <v>1</v>
      </c>
      <c r="G912">
        <f>MONTH(Table1[[#This Row],[Order Date]])</f>
        <v>5</v>
      </c>
      <c r="H912" s="1">
        <v>41058</v>
      </c>
      <c r="I912">
        <v>50501</v>
      </c>
      <c r="J912" t="s">
        <v>28</v>
      </c>
      <c r="K912">
        <v>31</v>
      </c>
      <c r="L912">
        <v>23.99</v>
      </c>
      <c r="M912" s="2">
        <v>0.01</v>
      </c>
      <c r="N912">
        <v>801.45</v>
      </c>
      <c r="O912">
        <v>6.3</v>
      </c>
      <c r="P912">
        <v>227.59</v>
      </c>
      <c r="Q912" s="2">
        <v>0.38</v>
      </c>
      <c r="R912" t="s">
        <v>96</v>
      </c>
      <c r="S912" t="s">
        <v>80</v>
      </c>
      <c r="T912" t="s">
        <v>1637</v>
      </c>
      <c r="U912" t="s">
        <v>98</v>
      </c>
      <c r="V912" t="s">
        <v>76</v>
      </c>
      <c r="W912">
        <v>7078</v>
      </c>
      <c r="X912" s="1">
        <v>41060</v>
      </c>
      <c r="Y912" t="s">
        <v>34</v>
      </c>
      <c r="Z912" t="e" vm="44">
        <v>#VALUE!</v>
      </c>
      <c r="AA912">
        <v>30265</v>
      </c>
      <c r="AB912" t="e" cm="1" vm="2">
        <f t="array" ref="AB912">_FV(Table1[[#This Row],[State]],"Country/region",TRUE)</f>
        <v>#VALUE!</v>
      </c>
    </row>
    <row r="913" spans="1:28" x14ac:dyDescent="0.35">
      <c r="A913" t="s">
        <v>1638</v>
      </c>
      <c r="B913">
        <v>41</v>
      </c>
      <c r="C913" t="s">
        <v>1639</v>
      </c>
      <c r="D913" t="s">
        <v>27</v>
      </c>
      <c r="E913">
        <f>YEAR(Table1[[#This Row],[Order Date]])</f>
        <v>2012</v>
      </c>
      <c r="F913">
        <v>1</v>
      </c>
      <c r="G913">
        <f>MONTH(Table1[[#This Row],[Order Date]])</f>
        <v>5</v>
      </c>
      <c r="H913" s="1">
        <v>41058</v>
      </c>
      <c r="I913">
        <v>22342</v>
      </c>
      <c r="J913" t="s">
        <v>47</v>
      </c>
      <c r="K913">
        <v>13</v>
      </c>
      <c r="L913">
        <v>20.99</v>
      </c>
      <c r="M913" s="2">
        <v>0</v>
      </c>
      <c r="N913">
        <v>241.70599999999999</v>
      </c>
      <c r="O913">
        <v>3.3</v>
      </c>
      <c r="P913">
        <v>-92.960999999999999</v>
      </c>
      <c r="Q913" s="2">
        <v>0.81</v>
      </c>
      <c r="R913" t="s">
        <v>96</v>
      </c>
      <c r="S913" t="s">
        <v>139</v>
      </c>
      <c r="T913" t="s">
        <v>937</v>
      </c>
      <c r="U913" t="s">
        <v>105</v>
      </c>
      <c r="V913" t="s">
        <v>68</v>
      </c>
      <c r="W913">
        <v>3110</v>
      </c>
      <c r="X913" s="1">
        <v>41065</v>
      </c>
      <c r="Y913" t="s">
        <v>34</v>
      </c>
      <c r="Z913" t="e" vm="16">
        <v>#VALUE!</v>
      </c>
      <c r="AA913">
        <v>62301</v>
      </c>
      <c r="AB913" t="e" cm="1" vm="2">
        <f t="array" ref="AB913">_FV(Table1[[#This Row],[State]],"Country/region",TRUE)</f>
        <v>#VALUE!</v>
      </c>
    </row>
    <row r="914" spans="1:28" x14ac:dyDescent="0.35">
      <c r="A914" t="s">
        <v>1640</v>
      </c>
      <c r="B914">
        <v>41</v>
      </c>
      <c r="C914" t="s">
        <v>147</v>
      </c>
      <c r="D914" t="s">
        <v>38</v>
      </c>
      <c r="E914">
        <f>YEAR(Table1[[#This Row],[Order Date]])</f>
        <v>2012</v>
      </c>
      <c r="F914">
        <v>1</v>
      </c>
      <c r="G914">
        <f>MONTH(Table1[[#This Row],[Order Date]])</f>
        <v>5</v>
      </c>
      <c r="H914" s="1">
        <v>41059</v>
      </c>
      <c r="I914">
        <v>50374</v>
      </c>
      <c r="J914" t="s">
        <v>39</v>
      </c>
      <c r="K914">
        <v>30</v>
      </c>
      <c r="L914">
        <v>120.98</v>
      </c>
      <c r="M914" s="2">
        <v>0.05</v>
      </c>
      <c r="N914">
        <v>3482.41</v>
      </c>
      <c r="O914">
        <v>9.07</v>
      </c>
      <c r="P914">
        <v>1443.3510000000001</v>
      </c>
      <c r="Q914" s="2">
        <v>0.35</v>
      </c>
      <c r="R914" t="s">
        <v>29</v>
      </c>
      <c r="S914" t="s">
        <v>30</v>
      </c>
      <c r="T914" t="s">
        <v>857</v>
      </c>
      <c r="U914" t="s">
        <v>67</v>
      </c>
      <c r="V914" t="s">
        <v>68</v>
      </c>
      <c r="W914">
        <v>7060</v>
      </c>
      <c r="X914" s="1">
        <v>41060</v>
      </c>
      <c r="Y914" t="s">
        <v>34</v>
      </c>
      <c r="Z914" t="e" vm="16">
        <v>#VALUE!</v>
      </c>
      <c r="AA914">
        <v>61265</v>
      </c>
      <c r="AB914" t="e" cm="1" vm="2">
        <f t="array" ref="AB914">_FV(Table1[[#This Row],[State]],"Country/region",TRUE)</f>
        <v>#VALUE!</v>
      </c>
    </row>
    <row r="915" spans="1:28" x14ac:dyDescent="0.35">
      <c r="A915" t="s">
        <v>1641</v>
      </c>
      <c r="B915">
        <v>41</v>
      </c>
      <c r="C915" t="s">
        <v>147</v>
      </c>
      <c r="D915" t="s">
        <v>38</v>
      </c>
      <c r="E915">
        <f>YEAR(Table1[[#This Row],[Order Date]])</f>
        <v>2012</v>
      </c>
      <c r="F915">
        <v>1</v>
      </c>
      <c r="G915">
        <f>MONTH(Table1[[#This Row],[Order Date]])</f>
        <v>5</v>
      </c>
      <c r="H915" s="1">
        <v>41059</v>
      </c>
      <c r="I915">
        <v>42981</v>
      </c>
      <c r="J915" t="s">
        <v>58</v>
      </c>
      <c r="K915">
        <v>4</v>
      </c>
      <c r="L915">
        <v>896.99</v>
      </c>
      <c r="M915" s="2">
        <v>0.05</v>
      </c>
      <c r="N915">
        <v>3510.82</v>
      </c>
      <c r="O915">
        <v>19.989999999999998</v>
      </c>
      <c r="P915">
        <v>232.441</v>
      </c>
      <c r="Q915" s="2">
        <v>0.38</v>
      </c>
      <c r="R915" t="s">
        <v>29</v>
      </c>
      <c r="S915" t="s">
        <v>30</v>
      </c>
      <c r="T915" t="s">
        <v>217</v>
      </c>
      <c r="U915" t="s">
        <v>67</v>
      </c>
      <c r="V915" t="s">
        <v>68</v>
      </c>
      <c r="W915">
        <v>6067</v>
      </c>
      <c r="X915" s="1">
        <v>41061</v>
      </c>
      <c r="Y915" t="s">
        <v>34</v>
      </c>
      <c r="Z915" t="e" vm="16">
        <v>#VALUE!</v>
      </c>
      <c r="AA915">
        <v>60160</v>
      </c>
      <c r="AB915" t="e" cm="1" vm="2">
        <f t="array" ref="AB915">_FV(Table1[[#This Row],[State]],"Country/region",TRUE)</f>
        <v>#VALUE!</v>
      </c>
    </row>
    <row r="916" spans="1:28" x14ac:dyDescent="0.35">
      <c r="A916" t="s">
        <v>1642</v>
      </c>
      <c r="B916">
        <v>41</v>
      </c>
      <c r="C916" t="s">
        <v>202</v>
      </c>
      <c r="D916" t="s">
        <v>46</v>
      </c>
      <c r="E916">
        <f>YEAR(Table1[[#This Row],[Order Date]])</f>
        <v>2012</v>
      </c>
      <c r="F916">
        <v>1</v>
      </c>
      <c r="G916">
        <f>MONTH(Table1[[#This Row],[Order Date]])</f>
        <v>6</v>
      </c>
      <c r="H916" s="1">
        <v>41061</v>
      </c>
      <c r="I916">
        <v>35461</v>
      </c>
      <c r="J916" t="s">
        <v>58</v>
      </c>
      <c r="K916">
        <v>11</v>
      </c>
      <c r="L916">
        <v>4.49</v>
      </c>
      <c r="M916" s="2">
        <v>0.08</v>
      </c>
      <c r="N916">
        <v>48.75</v>
      </c>
      <c r="O916">
        <v>1.49</v>
      </c>
      <c r="P916">
        <v>3.5019999999999998</v>
      </c>
      <c r="Q916" s="2">
        <v>0.39</v>
      </c>
      <c r="R916" t="s">
        <v>29</v>
      </c>
      <c r="S916" t="s">
        <v>30</v>
      </c>
      <c r="T916" t="s">
        <v>1643</v>
      </c>
      <c r="U916" t="s">
        <v>67</v>
      </c>
      <c r="V916" t="s">
        <v>76</v>
      </c>
      <c r="W916">
        <v>4985</v>
      </c>
      <c r="X916" s="1">
        <v>41061</v>
      </c>
      <c r="Y916" t="s">
        <v>34</v>
      </c>
      <c r="Z916" t="e" vm="14">
        <v>#VALUE!</v>
      </c>
      <c r="AA916">
        <v>34698</v>
      </c>
      <c r="AB916" t="e" cm="1" vm="2">
        <f t="array" ref="AB916">_FV(Table1[[#This Row],[State]],"Country/region",TRUE)</f>
        <v>#VALUE!</v>
      </c>
    </row>
    <row r="917" spans="1:28" x14ac:dyDescent="0.35">
      <c r="A917" t="s">
        <v>1644</v>
      </c>
      <c r="B917">
        <v>41</v>
      </c>
      <c r="C917" t="s">
        <v>1645</v>
      </c>
      <c r="D917" t="s">
        <v>46</v>
      </c>
      <c r="E917">
        <f>YEAR(Table1[[#This Row],[Order Date]])</f>
        <v>2012</v>
      </c>
      <c r="F917">
        <v>1</v>
      </c>
      <c r="G917">
        <f>MONTH(Table1[[#This Row],[Order Date]])</f>
        <v>6</v>
      </c>
      <c r="H917" s="1">
        <v>41061</v>
      </c>
      <c r="I917">
        <v>42851</v>
      </c>
      <c r="J917" t="s">
        <v>28</v>
      </c>
      <c r="K917">
        <v>4</v>
      </c>
      <c r="L917">
        <v>4.71</v>
      </c>
      <c r="M917" s="2">
        <v>0.05</v>
      </c>
      <c r="N917">
        <v>24.32</v>
      </c>
      <c r="O917">
        <v>0.7</v>
      </c>
      <c r="P917">
        <v>-2.97</v>
      </c>
      <c r="Q917" s="2">
        <v>0.8</v>
      </c>
      <c r="R917" t="s">
        <v>29</v>
      </c>
      <c r="S917" t="s">
        <v>59</v>
      </c>
      <c r="T917" t="s">
        <v>1646</v>
      </c>
      <c r="U917" t="s">
        <v>232</v>
      </c>
      <c r="V917" t="s">
        <v>33</v>
      </c>
      <c r="W917">
        <v>6044</v>
      </c>
      <c r="X917" s="1">
        <v>41062</v>
      </c>
      <c r="Y917" t="s">
        <v>42</v>
      </c>
      <c r="Z917" t="e" vm="22">
        <v>#VALUE!</v>
      </c>
      <c r="AA917">
        <v>43055</v>
      </c>
      <c r="AB917" t="e" cm="1" vm="2">
        <f t="array" ref="AB917">_FV(Table1[[#This Row],[State]],"Country/region",TRUE)</f>
        <v>#VALUE!</v>
      </c>
    </row>
    <row r="918" spans="1:28" x14ac:dyDescent="0.35">
      <c r="A918" t="s">
        <v>461</v>
      </c>
      <c r="B918">
        <v>41</v>
      </c>
      <c r="C918" t="s">
        <v>462</v>
      </c>
      <c r="D918" t="s">
        <v>46</v>
      </c>
      <c r="E918">
        <f>YEAR(Table1[[#This Row],[Order Date]])</f>
        <v>2012</v>
      </c>
      <c r="F918">
        <v>1</v>
      </c>
      <c r="G918">
        <f>MONTH(Table1[[#This Row],[Order Date]])</f>
        <v>6</v>
      </c>
      <c r="H918" s="1">
        <v>41061</v>
      </c>
      <c r="I918">
        <v>52487</v>
      </c>
      <c r="J918" t="s">
        <v>58</v>
      </c>
      <c r="K918">
        <v>17</v>
      </c>
      <c r="L918">
        <v>7.78</v>
      </c>
      <c r="M918" s="2">
        <v>0.09</v>
      </c>
      <c r="N918">
        <v>124.06</v>
      </c>
      <c r="O918">
        <v>2.5</v>
      </c>
      <c r="P918">
        <v>15.74</v>
      </c>
      <c r="Q918" s="2">
        <v>0.38</v>
      </c>
      <c r="R918" t="s">
        <v>29</v>
      </c>
      <c r="S918" t="s">
        <v>30</v>
      </c>
      <c r="T918" t="s">
        <v>1647</v>
      </c>
      <c r="U918" t="s">
        <v>267</v>
      </c>
      <c r="V918" t="s">
        <v>68</v>
      </c>
      <c r="W918">
        <v>7366</v>
      </c>
      <c r="X918" s="1">
        <v>41062</v>
      </c>
      <c r="Y918" t="s">
        <v>34</v>
      </c>
      <c r="Z918" t="e" vm="5">
        <v>#VALUE!</v>
      </c>
      <c r="AA918">
        <v>55014</v>
      </c>
      <c r="AB918" t="e" cm="1" vm="2">
        <f t="array" ref="AB918">_FV(Table1[[#This Row],[State]],"Country/region",TRUE)</f>
        <v>#VALUE!</v>
      </c>
    </row>
    <row r="919" spans="1:28" x14ac:dyDescent="0.35">
      <c r="A919" t="s">
        <v>1642</v>
      </c>
      <c r="B919">
        <v>41</v>
      </c>
      <c r="C919" t="s">
        <v>202</v>
      </c>
      <c r="D919" t="s">
        <v>46</v>
      </c>
      <c r="E919">
        <f>YEAR(Table1[[#This Row],[Order Date]])</f>
        <v>2012</v>
      </c>
      <c r="F919">
        <v>1</v>
      </c>
      <c r="G919">
        <f>MONTH(Table1[[#This Row],[Order Date]])</f>
        <v>6</v>
      </c>
      <c r="H919" s="1">
        <v>41061</v>
      </c>
      <c r="I919">
        <v>35461</v>
      </c>
      <c r="J919" t="s">
        <v>58</v>
      </c>
      <c r="K919">
        <v>30</v>
      </c>
      <c r="L919">
        <v>3.68</v>
      </c>
      <c r="M919" s="2">
        <v>0.04</v>
      </c>
      <c r="N919">
        <v>112.6</v>
      </c>
      <c r="O919">
        <v>1.32</v>
      </c>
      <c r="P919">
        <v>-25.99</v>
      </c>
      <c r="Q919" s="2">
        <v>0.83</v>
      </c>
      <c r="R919" t="s">
        <v>29</v>
      </c>
      <c r="S919" t="s">
        <v>59</v>
      </c>
      <c r="T919" t="s">
        <v>1516</v>
      </c>
      <c r="U919" t="s">
        <v>481</v>
      </c>
      <c r="V919" t="s">
        <v>76</v>
      </c>
      <c r="W919">
        <v>4986</v>
      </c>
      <c r="X919" s="1">
        <v>41062</v>
      </c>
      <c r="Y919" t="s">
        <v>34</v>
      </c>
      <c r="Z919" t="e" vm="14">
        <v>#VALUE!</v>
      </c>
      <c r="AA919">
        <v>34698</v>
      </c>
      <c r="AB919" t="e" cm="1" vm="2">
        <f t="array" ref="AB919">_FV(Table1[[#This Row],[State]],"Country/region",TRUE)</f>
        <v>#VALUE!</v>
      </c>
    </row>
    <row r="920" spans="1:28" x14ac:dyDescent="0.35">
      <c r="A920" t="s">
        <v>1355</v>
      </c>
      <c r="B920">
        <v>41</v>
      </c>
      <c r="C920" t="s">
        <v>1295</v>
      </c>
      <c r="D920" t="s">
        <v>27</v>
      </c>
      <c r="E920">
        <f>YEAR(Table1[[#This Row],[Order Date]])</f>
        <v>2012</v>
      </c>
      <c r="F920">
        <v>1</v>
      </c>
      <c r="G920">
        <f>MONTH(Table1[[#This Row],[Order Date]])</f>
        <v>6</v>
      </c>
      <c r="H920" s="1">
        <v>41061</v>
      </c>
      <c r="I920">
        <v>5639</v>
      </c>
      <c r="J920" t="s">
        <v>131</v>
      </c>
      <c r="K920">
        <v>31</v>
      </c>
      <c r="L920">
        <v>15.31</v>
      </c>
      <c r="M920" s="2">
        <v>0.03</v>
      </c>
      <c r="N920">
        <v>501.38</v>
      </c>
      <c r="O920">
        <v>8.7799999999999994</v>
      </c>
      <c r="P920">
        <v>-71.95</v>
      </c>
      <c r="Q920" s="2">
        <v>0.56999999999999995</v>
      </c>
      <c r="R920" t="s">
        <v>29</v>
      </c>
      <c r="S920" t="s">
        <v>30</v>
      </c>
      <c r="T920" t="s">
        <v>1648</v>
      </c>
      <c r="U920" t="s">
        <v>32</v>
      </c>
      <c r="V920" t="s">
        <v>33</v>
      </c>
      <c r="W920">
        <v>790</v>
      </c>
      <c r="X920" s="1">
        <v>41062</v>
      </c>
      <c r="Y920" t="s">
        <v>34</v>
      </c>
      <c r="Z920" t="e" vm="27">
        <v>#VALUE!</v>
      </c>
      <c r="AA920">
        <v>5701</v>
      </c>
      <c r="AB920" t="e" cm="1" vm="2">
        <f t="array" ref="AB920">_FV(Table1[[#This Row],[State]],"Country/region",TRUE)</f>
        <v>#VALUE!</v>
      </c>
    </row>
    <row r="921" spans="1:28" x14ac:dyDescent="0.35">
      <c r="A921" t="s">
        <v>1644</v>
      </c>
      <c r="B921">
        <v>41</v>
      </c>
      <c r="C921" t="s">
        <v>1645</v>
      </c>
      <c r="D921" t="s">
        <v>46</v>
      </c>
      <c r="E921">
        <f>YEAR(Table1[[#This Row],[Order Date]])</f>
        <v>2012</v>
      </c>
      <c r="F921">
        <v>1</v>
      </c>
      <c r="G921">
        <f>MONTH(Table1[[#This Row],[Order Date]])</f>
        <v>6</v>
      </c>
      <c r="H921" s="1">
        <v>41061</v>
      </c>
      <c r="I921">
        <v>42851</v>
      </c>
      <c r="J921" t="s">
        <v>28</v>
      </c>
      <c r="K921">
        <v>7</v>
      </c>
      <c r="L921">
        <v>55.99</v>
      </c>
      <c r="M921" s="2">
        <v>0.04</v>
      </c>
      <c r="N921">
        <v>344.30099999999999</v>
      </c>
      <c r="O921">
        <v>1.25</v>
      </c>
      <c r="P921">
        <v>-22.902000000000001</v>
      </c>
      <c r="Q921" s="2">
        <v>0.35</v>
      </c>
      <c r="R921" t="s">
        <v>96</v>
      </c>
      <c r="S921" t="s">
        <v>139</v>
      </c>
      <c r="T921" t="s">
        <v>1649</v>
      </c>
      <c r="U921" t="s">
        <v>105</v>
      </c>
      <c r="V921" t="s">
        <v>33</v>
      </c>
      <c r="W921">
        <v>6045</v>
      </c>
      <c r="X921" s="1">
        <v>41062</v>
      </c>
      <c r="Y921" t="s">
        <v>42</v>
      </c>
      <c r="Z921" t="e" vm="22">
        <v>#VALUE!</v>
      </c>
      <c r="AA921">
        <v>43055</v>
      </c>
      <c r="AB921" t="e" cm="1" vm="2">
        <f t="array" ref="AB921">_FV(Table1[[#This Row],[State]],"Country/region",TRUE)</f>
        <v>#VALUE!</v>
      </c>
    </row>
    <row r="922" spans="1:28" x14ac:dyDescent="0.35">
      <c r="A922" t="s">
        <v>1650</v>
      </c>
      <c r="B922">
        <v>41</v>
      </c>
      <c r="C922" t="s">
        <v>1651</v>
      </c>
      <c r="D922" t="s">
        <v>57</v>
      </c>
      <c r="E922">
        <f>YEAR(Table1[[#This Row],[Order Date]])</f>
        <v>2012</v>
      </c>
      <c r="F922">
        <v>1</v>
      </c>
      <c r="G922">
        <f>MONTH(Table1[[#This Row],[Order Date]])</f>
        <v>6</v>
      </c>
      <c r="H922" s="1">
        <v>41061</v>
      </c>
      <c r="I922">
        <v>21766</v>
      </c>
      <c r="J922" t="s">
        <v>28</v>
      </c>
      <c r="K922">
        <v>41</v>
      </c>
      <c r="L922">
        <v>120.98</v>
      </c>
      <c r="M922" s="2">
        <v>0.03</v>
      </c>
      <c r="N922">
        <v>5178.17</v>
      </c>
      <c r="O922">
        <v>30</v>
      </c>
      <c r="P922">
        <v>531.69000000000005</v>
      </c>
      <c r="Q922" s="2">
        <v>0.64</v>
      </c>
      <c r="R922" t="s">
        <v>48</v>
      </c>
      <c r="S922" t="s">
        <v>49</v>
      </c>
      <c r="T922" t="s">
        <v>1652</v>
      </c>
      <c r="U922" t="s">
        <v>51</v>
      </c>
      <c r="V922" t="s">
        <v>68</v>
      </c>
      <c r="W922">
        <v>3027</v>
      </c>
      <c r="X922" s="1">
        <v>41063</v>
      </c>
      <c r="Y922" t="s">
        <v>53</v>
      </c>
      <c r="Z922" t="e" vm="5">
        <v>#VALUE!</v>
      </c>
      <c r="AA922">
        <v>55128</v>
      </c>
      <c r="AB922" t="e" cm="1" vm="2">
        <f t="array" ref="AB922">_FV(Table1[[#This Row],[State]],"Country/region",TRUE)</f>
        <v>#VALUE!</v>
      </c>
    </row>
    <row r="923" spans="1:28" x14ac:dyDescent="0.35">
      <c r="A923" t="s">
        <v>1650</v>
      </c>
      <c r="B923">
        <v>41</v>
      </c>
      <c r="C923" t="s">
        <v>1651</v>
      </c>
      <c r="D923" t="s">
        <v>57</v>
      </c>
      <c r="E923">
        <f>YEAR(Table1[[#This Row],[Order Date]])</f>
        <v>2012</v>
      </c>
      <c r="F923">
        <v>1</v>
      </c>
      <c r="G923">
        <f>MONTH(Table1[[#This Row],[Order Date]])</f>
        <v>6</v>
      </c>
      <c r="H923" s="1">
        <v>41061</v>
      </c>
      <c r="I923">
        <v>21766</v>
      </c>
      <c r="J923" t="s">
        <v>28</v>
      </c>
      <c r="K923">
        <v>32</v>
      </c>
      <c r="L923">
        <v>15.68</v>
      </c>
      <c r="M923" s="2">
        <v>0.01</v>
      </c>
      <c r="N923">
        <v>535.24</v>
      </c>
      <c r="O923">
        <v>3.73</v>
      </c>
      <c r="P923">
        <v>216.43</v>
      </c>
      <c r="Q923" s="2">
        <v>0.46</v>
      </c>
      <c r="R923" t="s">
        <v>48</v>
      </c>
      <c r="S923" t="s">
        <v>139</v>
      </c>
      <c r="T923" t="s">
        <v>1653</v>
      </c>
      <c r="U923" t="s">
        <v>82</v>
      </c>
      <c r="V923" t="s">
        <v>68</v>
      </c>
      <c r="W923">
        <v>3028</v>
      </c>
      <c r="X923" s="1">
        <v>41063</v>
      </c>
      <c r="Y923" t="s">
        <v>34</v>
      </c>
      <c r="Z923" t="e" vm="5">
        <v>#VALUE!</v>
      </c>
      <c r="AA923">
        <v>55128</v>
      </c>
      <c r="AB923" t="e" cm="1" vm="2">
        <f t="array" ref="AB923">_FV(Table1[[#This Row],[State]],"Country/region",TRUE)</f>
        <v>#VALUE!</v>
      </c>
    </row>
    <row r="924" spans="1:28" x14ac:dyDescent="0.35">
      <c r="A924" t="s">
        <v>1437</v>
      </c>
      <c r="B924">
        <v>41</v>
      </c>
      <c r="C924" t="s">
        <v>1302</v>
      </c>
      <c r="D924" t="s">
        <v>57</v>
      </c>
      <c r="E924">
        <f>YEAR(Table1[[#This Row],[Order Date]])</f>
        <v>2012</v>
      </c>
      <c r="F924">
        <v>1</v>
      </c>
      <c r="G924">
        <f>MONTH(Table1[[#This Row],[Order Date]])</f>
        <v>6</v>
      </c>
      <c r="H924" s="1">
        <v>41061</v>
      </c>
      <c r="I924">
        <v>2050</v>
      </c>
      <c r="J924" t="s">
        <v>39</v>
      </c>
      <c r="K924">
        <v>16</v>
      </c>
      <c r="L924">
        <v>2.89</v>
      </c>
      <c r="M924" s="2">
        <v>0.06</v>
      </c>
      <c r="N924">
        <v>44.46</v>
      </c>
      <c r="O924">
        <v>0.99</v>
      </c>
      <c r="P924">
        <v>5.27</v>
      </c>
      <c r="Q924" s="2">
        <v>0.38</v>
      </c>
      <c r="R924" t="s">
        <v>29</v>
      </c>
      <c r="S924" t="s">
        <v>30</v>
      </c>
      <c r="T924" t="s">
        <v>1654</v>
      </c>
      <c r="U924" t="s">
        <v>210</v>
      </c>
      <c r="V924" t="s">
        <v>76</v>
      </c>
      <c r="W924">
        <v>294</v>
      </c>
      <c r="X924" s="1">
        <v>41063</v>
      </c>
      <c r="Y924" t="s">
        <v>34</v>
      </c>
      <c r="Z924" t="e" vm="18">
        <v>#VALUE!</v>
      </c>
      <c r="AA924">
        <v>22304</v>
      </c>
      <c r="AB924" t="e" cm="1" vm="2">
        <f t="array" ref="AB924">_FV(Table1[[#This Row],[State]],"Country/region",TRUE)</f>
        <v>#VALUE!</v>
      </c>
    </row>
    <row r="925" spans="1:28" x14ac:dyDescent="0.35">
      <c r="A925" t="s">
        <v>1437</v>
      </c>
      <c r="B925">
        <v>41</v>
      </c>
      <c r="C925" t="s">
        <v>1302</v>
      </c>
      <c r="D925" t="s">
        <v>57</v>
      </c>
      <c r="E925">
        <f>YEAR(Table1[[#This Row],[Order Date]])</f>
        <v>2012</v>
      </c>
      <c r="F925">
        <v>1</v>
      </c>
      <c r="G925">
        <f>MONTH(Table1[[#This Row],[Order Date]])</f>
        <v>6</v>
      </c>
      <c r="H925" s="1">
        <v>41061</v>
      </c>
      <c r="I925">
        <v>2050</v>
      </c>
      <c r="J925" t="s">
        <v>39</v>
      </c>
      <c r="K925">
        <v>25</v>
      </c>
      <c r="L925">
        <v>22.84</v>
      </c>
      <c r="M925" s="2">
        <v>0.08</v>
      </c>
      <c r="N925">
        <v>542.11</v>
      </c>
      <c r="O925">
        <v>11.54</v>
      </c>
      <c r="P925">
        <v>-14.76</v>
      </c>
      <c r="Q925" s="2">
        <v>0.39</v>
      </c>
      <c r="R925" t="s">
        <v>29</v>
      </c>
      <c r="S925" t="s">
        <v>30</v>
      </c>
      <c r="T925" t="s">
        <v>1098</v>
      </c>
      <c r="U925" t="s">
        <v>61</v>
      </c>
      <c r="V925" t="s">
        <v>76</v>
      </c>
      <c r="W925">
        <v>295</v>
      </c>
      <c r="X925" s="1">
        <v>41063</v>
      </c>
      <c r="Y925" t="s">
        <v>34</v>
      </c>
      <c r="Z925" t="e" vm="18">
        <v>#VALUE!</v>
      </c>
      <c r="AA925">
        <v>22304</v>
      </c>
      <c r="AB925" t="e" cm="1" vm="2">
        <f t="array" ref="AB925">_FV(Table1[[#This Row],[State]],"Country/region",TRUE)</f>
        <v>#VALUE!</v>
      </c>
    </row>
    <row r="926" spans="1:28" x14ac:dyDescent="0.35">
      <c r="A926" t="s">
        <v>1655</v>
      </c>
      <c r="B926">
        <v>41</v>
      </c>
      <c r="C926" t="s">
        <v>939</v>
      </c>
      <c r="D926" t="s">
        <v>46</v>
      </c>
      <c r="E926">
        <f>YEAR(Table1[[#This Row],[Order Date]])</f>
        <v>2012</v>
      </c>
      <c r="F926">
        <v>1</v>
      </c>
      <c r="G926">
        <f>MONTH(Table1[[#This Row],[Order Date]])</f>
        <v>6</v>
      </c>
      <c r="H926" s="1">
        <v>41061</v>
      </c>
      <c r="I926">
        <v>7398</v>
      </c>
      <c r="J926" t="s">
        <v>39</v>
      </c>
      <c r="K926">
        <v>34</v>
      </c>
      <c r="L926">
        <v>64.650000000000006</v>
      </c>
      <c r="M926" s="2">
        <v>7.0000000000000007E-2</v>
      </c>
      <c r="N926">
        <v>2181.44</v>
      </c>
      <c r="O926">
        <v>35</v>
      </c>
      <c r="P926">
        <v>-896.34</v>
      </c>
      <c r="Q926" s="2">
        <v>0.8</v>
      </c>
      <c r="R926" t="s">
        <v>29</v>
      </c>
      <c r="S926" t="s">
        <v>40</v>
      </c>
      <c r="T926" t="s">
        <v>1656</v>
      </c>
      <c r="U926" t="s">
        <v>32</v>
      </c>
      <c r="V926" t="s">
        <v>52</v>
      </c>
      <c r="W926">
        <v>1012</v>
      </c>
      <c r="X926" s="1">
        <v>41063</v>
      </c>
      <c r="Y926" t="s">
        <v>34</v>
      </c>
      <c r="Z926" t="e" vm="7">
        <v>#VALUE!</v>
      </c>
      <c r="AA926">
        <v>84067</v>
      </c>
      <c r="AB926" t="e" cm="1" vm="2">
        <f t="array" ref="AB926">_FV(Table1[[#This Row],[State]],"Country/region",TRUE)</f>
        <v>#VALUE!</v>
      </c>
    </row>
    <row r="927" spans="1:28" x14ac:dyDescent="0.35">
      <c r="A927" t="s">
        <v>1655</v>
      </c>
      <c r="B927">
        <v>41</v>
      </c>
      <c r="C927" t="s">
        <v>939</v>
      </c>
      <c r="D927" t="s">
        <v>46</v>
      </c>
      <c r="E927">
        <f>YEAR(Table1[[#This Row],[Order Date]])</f>
        <v>2012</v>
      </c>
      <c r="F927">
        <v>1</v>
      </c>
      <c r="G927">
        <f>MONTH(Table1[[#This Row],[Order Date]])</f>
        <v>6</v>
      </c>
      <c r="H927" s="1">
        <v>41061</v>
      </c>
      <c r="I927">
        <v>7398</v>
      </c>
      <c r="J927" t="s">
        <v>39</v>
      </c>
      <c r="K927">
        <v>6</v>
      </c>
      <c r="L927">
        <v>9.11</v>
      </c>
      <c r="M927" s="2">
        <v>0.04</v>
      </c>
      <c r="N927">
        <v>55.77</v>
      </c>
      <c r="O927">
        <v>2.25</v>
      </c>
      <c r="P927">
        <v>-4.37</v>
      </c>
      <c r="Q927" s="2">
        <v>0.52</v>
      </c>
      <c r="R927" t="s">
        <v>29</v>
      </c>
      <c r="S927" t="s">
        <v>59</v>
      </c>
      <c r="T927" t="s">
        <v>1657</v>
      </c>
      <c r="U927" t="s">
        <v>88</v>
      </c>
      <c r="V927" t="s">
        <v>52</v>
      </c>
      <c r="W927">
        <v>1011</v>
      </c>
      <c r="X927" s="1">
        <v>41064</v>
      </c>
      <c r="Y927" t="s">
        <v>34</v>
      </c>
      <c r="Z927" t="e" vm="7">
        <v>#VALUE!</v>
      </c>
      <c r="AA927">
        <v>84067</v>
      </c>
      <c r="AB927" t="e" cm="1" vm="2">
        <f t="array" ref="AB927">_FV(Table1[[#This Row],[State]],"Country/region",TRUE)</f>
        <v>#VALUE!</v>
      </c>
    </row>
    <row r="928" spans="1:28" x14ac:dyDescent="0.35">
      <c r="A928" t="s">
        <v>1644</v>
      </c>
      <c r="B928">
        <v>41</v>
      </c>
      <c r="C928" t="s">
        <v>1658</v>
      </c>
      <c r="D928" t="s">
        <v>57</v>
      </c>
      <c r="E928">
        <f>YEAR(Table1[[#This Row],[Order Date]])</f>
        <v>2012</v>
      </c>
      <c r="F928">
        <v>1</v>
      </c>
      <c r="G928">
        <f>MONTH(Table1[[#This Row],[Order Date]])</f>
        <v>6</v>
      </c>
      <c r="H928" s="1">
        <v>41062</v>
      </c>
      <c r="I928">
        <v>6179</v>
      </c>
      <c r="J928" t="s">
        <v>39</v>
      </c>
      <c r="K928">
        <v>50</v>
      </c>
      <c r="L928">
        <v>9.7799999999999994</v>
      </c>
      <c r="M928" s="2">
        <v>0.09</v>
      </c>
      <c r="N928">
        <v>477.53</v>
      </c>
      <c r="O928">
        <v>1.39</v>
      </c>
      <c r="P928">
        <v>197.76</v>
      </c>
      <c r="Q928" s="2">
        <v>0.39</v>
      </c>
      <c r="R928" t="s">
        <v>29</v>
      </c>
      <c r="S928" t="s">
        <v>30</v>
      </c>
      <c r="T928" t="s">
        <v>894</v>
      </c>
      <c r="U928" t="s">
        <v>267</v>
      </c>
      <c r="V928" t="s">
        <v>33</v>
      </c>
      <c r="W928">
        <v>860</v>
      </c>
      <c r="X928" s="1">
        <v>41063</v>
      </c>
      <c r="Y928" t="s">
        <v>34</v>
      </c>
      <c r="Z928" t="e" vm="49">
        <v>#VALUE!</v>
      </c>
      <c r="AA928">
        <v>19711</v>
      </c>
      <c r="AB928" t="e" cm="1" vm="2">
        <f t="array" ref="AB928">_FV(Table1[[#This Row],[State]],"Country/region",TRUE)</f>
        <v>#VALUE!</v>
      </c>
    </row>
    <row r="929" spans="1:28" x14ac:dyDescent="0.35">
      <c r="A929" t="s">
        <v>1659</v>
      </c>
      <c r="B929">
        <v>41</v>
      </c>
      <c r="C929" t="s">
        <v>350</v>
      </c>
      <c r="D929" t="s">
        <v>27</v>
      </c>
      <c r="E929">
        <f>YEAR(Table1[[#This Row],[Order Date]])</f>
        <v>2012</v>
      </c>
      <c r="F929">
        <v>1</v>
      </c>
      <c r="G929">
        <f>MONTH(Table1[[#This Row],[Order Date]])</f>
        <v>6</v>
      </c>
      <c r="H929" s="1">
        <v>41062</v>
      </c>
      <c r="I929">
        <v>48455</v>
      </c>
      <c r="J929" t="s">
        <v>58</v>
      </c>
      <c r="K929">
        <v>34</v>
      </c>
      <c r="L929">
        <v>22.84</v>
      </c>
      <c r="M929" s="2">
        <v>0.03</v>
      </c>
      <c r="N929">
        <v>817.53</v>
      </c>
      <c r="O929">
        <v>11.54</v>
      </c>
      <c r="P929">
        <v>76.63</v>
      </c>
      <c r="Q929" s="2">
        <v>0.39</v>
      </c>
      <c r="R929" t="s">
        <v>29</v>
      </c>
      <c r="S929" t="s">
        <v>30</v>
      </c>
      <c r="T929" t="s">
        <v>1098</v>
      </c>
      <c r="U929" t="s">
        <v>61</v>
      </c>
      <c r="V929" t="s">
        <v>33</v>
      </c>
      <c r="W929">
        <v>6803</v>
      </c>
      <c r="X929" s="1">
        <v>41063</v>
      </c>
      <c r="Y929" t="s">
        <v>34</v>
      </c>
      <c r="Z929" t="e" vm="17">
        <v>#VALUE!</v>
      </c>
      <c r="AA929">
        <v>6401</v>
      </c>
      <c r="AB929" t="e" cm="1" vm="2">
        <f t="array" ref="AB929">_FV(Table1[[#This Row],[State]],"Country/region",TRUE)</f>
        <v>#VALUE!</v>
      </c>
    </row>
    <row r="930" spans="1:28" x14ac:dyDescent="0.35">
      <c r="A930" t="s">
        <v>1660</v>
      </c>
      <c r="B930">
        <v>41</v>
      </c>
      <c r="C930" t="s">
        <v>350</v>
      </c>
      <c r="D930" t="s">
        <v>27</v>
      </c>
      <c r="E930">
        <f>YEAR(Table1[[#This Row],[Order Date]])</f>
        <v>2012</v>
      </c>
      <c r="F930">
        <v>1</v>
      </c>
      <c r="G930">
        <f>MONTH(Table1[[#This Row],[Order Date]])</f>
        <v>6</v>
      </c>
      <c r="H930" s="1">
        <v>41062</v>
      </c>
      <c r="I930">
        <v>48455</v>
      </c>
      <c r="J930" t="s">
        <v>58</v>
      </c>
      <c r="K930">
        <v>17</v>
      </c>
      <c r="L930">
        <v>10.98</v>
      </c>
      <c r="M930" s="2">
        <v>0.05</v>
      </c>
      <c r="N930">
        <v>182.47</v>
      </c>
      <c r="O930">
        <v>3.37</v>
      </c>
      <c r="P930">
        <v>-3.18</v>
      </c>
      <c r="Q930" s="2">
        <v>0.56999999999999995</v>
      </c>
      <c r="R930" t="s">
        <v>29</v>
      </c>
      <c r="S930" t="s">
        <v>139</v>
      </c>
      <c r="T930" t="s">
        <v>1274</v>
      </c>
      <c r="U930" t="s">
        <v>481</v>
      </c>
      <c r="V930" t="s">
        <v>33</v>
      </c>
      <c r="W930">
        <v>6805</v>
      </c>
      <c r="X930" s="1">
        <v>41063</v>
      </c>
      <c r="Y930" t="s">
        <v>34</v>
      </c>
      <c r="Z930" t="e" vm="30">
        <v>#VALUE!</v>
      </c>
      <c r="AA930">
        <v>2664</v>
      </c>
      <c r="AB930" t="e" cm="1" vm="2">
        <f t="array" ref="AB930">_FV(Table1[[#This Row],[State]],"Country/region",TRUE)</f>
        <v>#VALUE!</v>
      </c>
    </row>
    <row r="931" spans="1:28" x14ac:dyDescent="0.35">
      <c r="A931" t="s">
        <v>1661</v>
      </c>
      <c r="B931">
        <v>41</v>
      </c>
      <c r="C931" t="s">
        <v>350</v>
      </c>
      <c r="D931" t="s">
        <v>27</v>
      </c>
      <c r="E931">
        <f>YEAR(Table1[[#This Row],[Order Date]])</f>
        <v>2012</v>
      </c>
      <c r="F931">
        <v>1</v>
      </c>
      <c r="G931">
        <f>MONTH(Table1[[#This Row],[Order Date]])</f>
        <v>6</v>
      </c>
      <c r="H931" s="1">
        <v>41062</v>
      </c>
      <c r="I931">
        <v>48455</v>
      </c>
      <c r="J931" t="s">
        <v>58</v>
      </c>
      <c r="K931">
        <v>2</v>
      </c>
      <c r="L931">
        <v>9.99</v>
      </c>
      <c r="M931" s="2">
        <v>0.06</v>
      </c>
      <c r="N931">
        <v>25.96</v>
      </c>
      <c r="O931">
        <v>6.24</v>
      </c>
      <c r="P931">
        <v>-29.292899999999999</v>
      </c>
      <c r="Q931" s="2">
        <v>0.36</v>
      </c>
      <c r="R931" t="s">
        <v>96</v>
      </c>
      <c r="S931" t="s">
        <v>80</v>
      </c>
      <c r="T931" t="s">
        <v>1662</v>
      </c>
      <c r="U931" t="s">
        <v>98</v>
      </c>
      <c r="V931" t="s">
        <v>33</v>
      </c>
      <c r="W931">
        <v>6804</v>
      </c>
      <c r="X931" s="1">
        <v>41063</v>
      </c>
      <c r="Y931" t="s">
        <v>34</v>
      </c>
      <c r="Z931" t="e" vm="27">
        <v>#VALUE!</v>
      </c>
      <c r="AA931">
        <v>5439</v>
      </c>
      <c r="AB931" t="e" cm="1" vm="2">
        <f t="array" ref="AB931">_FV(Table1[[#This Row],[State]],"Country/region",TRUE)</f>
        <v>#VALUE!</v>
      </c>
    </row>
    <row r="932" spans="1:28" x14ac:dyDescent="0.35">
      <c r="A932" t="s">
        <v>1663</v>
      </c>
      <c r="B932">
        <v>41</v>
      </c>
      <c r="C932" t="s">
        <v>1664</v>
      </c>
      <c r="D932" t="s">
        <v>46</v>
      </c>
      <c r="E932">
        <f>YEAR(Table1[[#This Row],[Order Date]])</f>
        <v>2012</v>
      </c>
      <c r="F932">
        <v>1</v>
      </c>
      <c r="G932">
        <f>MONTH(Table1[[#This Row],[Order Date]])</f>
        <v>6</v>
      </c>
      <c r="H932" s="1">
        <v>41062</v>
      </c>
      <c r="I932">
        <v>2150</v>
      </c>
      <c r="J932" t="s">
        <v>131</v>
      </c>
      <c r="K932">
        <v>21</v>
      </c>
      <c r="L932">
        <v>179.29</v>
      </c>
      <c r="M932" s="2">
        <v>0.01</v>
      </c>
      <c r="N932">
        <v>3905.75</v>
      </c>
      <c r="O932">
        <v>29.21</v>
      </c>
      <c r="P932">
        <v>55.301850000000002</v>
      </c>
      <c r="Q932" s="2">
        <v>0.76</v>
      </c>
      <c r="R932" t="s">
        <v>48</v>
      </c>
      <c r="S932" t="s">
        <v>73</v>
      </c>
      <c r="T932" t="s">
        <v>369</v>
      </c>
      <c r="U932" t="s">
        <v>75</v>
      </c>
      <c r="V932" t="s">
        <v>33</v>
      </c>
      <c r="W932">
        <v>311</v>
      </c>
      <c r="X932" s="1">
        <v>41064</v>
      </c>
      <c r="Y932" t="s">
        <v>53</v>
      </c>
      <c r="Z932" t="e" vm="3">
        <v>#VALUE!</v>
      </c>
      <c r="AA932">
        <v>21113</v>
      </c>
      <c r="AB932" t="e" cm="1" vm="2">
        <f t="array" ref="AB932">_FV(Table1[[#This Row],[State]],"Country/region",TRUE)</f>
        <v>#VALUE!</v>
      </c>
    </row>
    <row r="933" spans="1:28" x14ac:dyDescent="0.35">
      <c r="A933" t="s">
        <v>1644</v>
      </c>
      <c r="B933">
        <v>41</v>
      </c>
      <c r="C933" t="s">
        <v>1658</v>
      </c>
      <c r="D933" t="s">
        <v>57</v>
      </c>
      <c r="E933">
        <f>YEAR(Table1[[#This Row],[Order Date]])</f>
        <v>2012</v>
      </c>
      <c r="F933">
        <v>1</v>
      </c>
      <c r="G933">
        <f>MONTH(Table1[[#This Row],[Order Date]])</f>
        <v>6</v>
      </c>
      <c r="H933" s="1">
        <v>41062</v>
      </c>
      <c r="I933">
        <v>6179</v>
      </c>
      <c r="J933" t="s">
        <v>39</v>
      </c>
      <c r="K933">
        <v>15</v>
      </c>
      <c r="L933">
        <v>200.99</v>
      </c>
      <c r="M933" s="2">
        <v>0</v>
      </c>
      <c r="N933">
        <v>2690.7514999999999</v>
      </c>
      <c r="O933">
        <v>8.08</v>
      </c>
      <c r="P933">
        <v>234.61199999999999</v>
      </c>
      <c r="Q933" s="2">
        <v>0.59</v>
      </c>
      <c r="R933" t="s">
        <v>96</v>
      </c>
      <c r="S933" t="s">
        <v>30</v>
      </c>
      <c r="T933">
        <v>5125</v>
      </c>
      <c r="U933" t="s">
        <v>105</v>
      </c>
      <c r="V933" t="s">
        <v>33</v>
      </c>
      <c r="W933">
        <v>861</v>
      </c>
      <c r="X933" s="1">
        <v>41064</v>
      </c>
      <c r="Y933" t="s">
        <v>34</v>
      </c>
      <c r="Z933" t="e" vm="49">
        <v>#VALUE!</v>
      </c>
      <c r="AA933">
        <v>19711</v>
      </c>
      <c r="AB933" t="e" cm="1" vm="2">
        <f t="array" ref="AB933">_FV(Table1[[#This Row],[State]],"Country/region",TRUE)</f>
        <v>#VALUE!</v>
      </c>
    </row>
    <row r="934" spans="1:28" x14ac:dyDescent="0.35">
      <c r="A934" t="s">
        <v>1665</v>
      </c>
      <c r="B934">
        <v>41</v>
      </c>
      <c r="C934" t="s">
        <v>1666</v>
      </c>
      <c r="D934" t="s">
        <v>46</v>
      </c>
      <c r="E934">
        <f>YEAR(Table1[[#This Row],[Order Date]])</f>
        <v>2012</v>
      </c>
      <c r="F934">
        <v>1</v>
      </c>
      <c r="G934">
        <f>MONTH(Table1[[#This Row],[Order Date]])</f>
        <v>6</v>
      </c>
      <c r="H934" s="1">
        <v>41063</v>
      </c>
      <c r="I934">
        <v>11748</v>
      </c>
      <c r="J934" t="s">
        <v>39</v>
      </c>
      <c r="K934">
        <v>23</v>
      </c>
      <c r="L934">
        <v>145.97999999999999</v>
      </c>
      <c r="M934" s="2">
        <v>0.01</v>
      </c>
      <c r="N934">
        <v>3503.12</v>
      </c>
      <c r="O934">
        <v>46.2</v>
      </c>
      <c r="P934">
        <v>-168.14</v>
      </c>
      <c r="Q934" s="2">
        <v>0.69</v>
      </c>
      <c r="R934" t="s">
        <v>48</v>
      </c>
      <c r="S934" t="s">
        <v>73</v>
      </c>
      <c r="T934" t="s">
        <v>1667</v>
      </c>
      <c r="U934" t="s">
        <v>75</v>
      </c>
      <c r="V934" t="s">
        <v>52</v>
      </c>
      <c r="W934">
        <v>1625</v>
      </c>
      <c r="X934" s="1">
        <v>41063</v>
      </c>
      <c r="Y934" t="s">
        <v>53</v>
      </c>
      <c r="Z934" t="e" vm="4">
        <v>#VALUE!</v>
      </c>
      <c r="AA934">
        <v>92277</v>
      </c>
      <c r="AB934" t="e" cm="1" vm="2">
        <f t="array" ref="AB934">_FV(Table1[[#This Row],[State]],"Country/region",TRUE)</f>
        <v>#VALUE!</v>
      </c>
    </row>
    <row r="935" spans="1:28" x14ac:dyDescent="0.35">
      <c r="A935" t="s">
        <v>1668</v>
      </c>
      <c r="B935">
        <v>41</v>
      </c>
      <c r="C935" t="s">
        <v>1669</v>
      </c>
      <c r="D935" t="s">
        <v>57</v>
      </c>
      <c r="E935">
        <f>YEAR(Table1[[#This Row],[Order Date]])</f>
        <v>2012</v>
      </c>
      <c r="F935">
        <v>1</v>
      </c>
      <c r="G935">
        <f>MONTH(Table1[[#This Row],[Order Date]])</f>
        <v>6</v>
      </c>
      <c r="H935" s="1">
        <v>41063</v>
      </c>
      <c r="I935">
        <v>44294</v>
      </c>
      <c r="J935" t="s">
        <v>47</v>
      </c>
      <c r="K935">
        <v>13</v>
      </c>
      <c r="L935">
        <v>20.98</v>
      </c>
      <c r="M935" s="2">
        <v>0.09</v>
      </c>
      <c r="N935">
        <v>305.60000000000002</v>
      </c>
      <c r="O935">
        <v>45</v>
      </c>
      <c r="P935">
        <v>-445.77</v>
      </c>
      <c r="Q935" s="2">
        <v>0.61</v>
      </c>
      <c r="R935" t="s">
        <v>29</v>
      </c>
      <c r="S935" t="s">
        <v>49</v>
      </c>
      <c r="T935" t="s">
        <v>1670</v>
      </c>
      <c r="U935" t="s">
        <v>32</v>
      </c>
      <c r="V935" t="s">
        <v>52</v>
      </c>
      <c r="W935">
        <v>6258</v>
      </c>
      <c r="X935" s="1">
        <v>41063</v>
      </c>
      <c r="Y935" t="s">
        <v>53</v>
      </c>
      <c r="Z935" t="e" vm="7">
        <v>#VALUE!</v>
      </c>
      <c r="AA935">
        <v>84003</v>
      </c>
      <c r="AB935" t="e" cm="1" vm="2">
        <f t="array" ref="AB935">_FV(Table1[[#This Row],[State]],"Country/region",TRUE)</f>
        <v>#VALUE!</v>
      </c>
    </row>
    <row r="936" spans="1:28" x14ac:dyDescent="0.35">
      <c r="A936" t="s">
        <v>912</v>
      </c>
      <c r="B936">
        <v>41</v>
      </c>
      <c r="C936" t="s">
        <v>1134</v>
      </c>
      <c r="D936" t="s">
        <v>46</v>
      </c>
      <c r="E936">
        <f>YEAR(Table1[[#This Row],[Order Date]])</f>
        <v>2012</v>
      </c>
      <c r="F936">
        <v>1</v>
      </c>
      <c r="G936">
        <f>MONTH(Table1[[#This Row],[Order Date]])</f>
        <v>6</v>
      </c>
      <c r="H936" s="1">
        <v>41063</v>
      </c>
      <c r="I936">
        <v>69</v>
      </c>
      <c r="J936" t="s">
        <v>39</v>
      </c>
      <c r="K936">
        <v>42</v>
      </c>
      <c r="L936">
        <v>30.93</v>
      </c>
      <c r="M936" s="2">
        <v>0.09</v>
      </c>
      <c r="N936">
        <v>1186.06</v>
      </c>
      <c r="O936">
        <v>3.92</v>
      </c>
      <c r="P936">
        <v>511.69</v>
      </c>
      <c r="Q936" s="2">
        <v>0.44</v>
      </c>
      <c r="R936" t="s">
        <v>48</v>
      </c>
      <c r="S936" t="s">
        <v>139</v>
      </c>
      <c r="T936" t="s">
        <v>975</v>
      </c>
      <c r="U936" t="s">
        <v>82</v>
      </c>
      <c r="V936" t="s">
        <v>76</v>
      </c>
      <c r="W936">
        <v>12</v>
      </c>
      <c r="X936" s="1">
        <v>41065</v>
      </c>
      <c r="Y936" t="s">
        <v>34</v>
      </c>
      <c r="Z936" t="e" vm="47">
        <v>#VALUE!</v>
      </c>
      <c r="AA936">
        <v>27529</v>
      </c>
      <c r="AB936" t="e" cm="1" vm="2">
        <f t="array" ref="AB936">_FV(Table1[[#This Row],[State]],"Country/region",TRUE)</f>
        <v>#VALUE!</v>
      </c>
    </row>
    <row r="937" spans="1:28" x14ac:dyDescent="0.35">
      <c r="A937" t="s">
        <v>912</v>
      </c>
      <c r="B937">
        <v>41</v>
      </c>
      <c r="C937" t="s">
        <v>1134</v>
      </c>
      <c r="D937" t="s">
        <v>46</v>
      </c>
      <c r="E937">
        <f>YEAR(Table1[[#This Row],[Order Date]])</f>
        <v>2012</v>
      </c>
      <c r="F937">
        <v>1</v>
      </c>
      <c r="G937">
        <f>MONTH(Table1[[#This Row],[Order Date]])</f>
        <v>6</v>
      </c>
      <c r="H937" s="1">
        <v>41063</v>
      </c>
      <c r="I937">
        <v>69</v>
      </c>
      <c r="J937" t="s">
        <v>39</v>
      </c>
      <c r="K937">
        <v>28</v>
      </c>
      <c r="L937">
        <v>1.68</v>
      </c>
      <c r="M937" s="2">
        <v>0.03</v>
      </c>
      <c r="N937">
        <v>51.53</v>
      </c>
      <c r="O937">
        <v>0.7</v>
      </c>
      <c r="P937">
        <v>0.35</v>
      </c>
      <c r="Q937" s="2">
        <v>0.6</v>
      </c>
      <c r="R937" t="s">
        <v>29</v>
      </c>
      <c r="S937" t="s">
        <v>59</v>
      </c>
      <c r="T937" t="s">
        <v>1671</v>
      </c>
      <c r="U937" t="s">
        <v>88</v>
      </c>
      <c r="V937" t="s">
        <v>76</v>
      </c>
      <c r="W937">
        <v>13</v>
      </c>
      <c r="X937" s="1">
        <v>41065</v>
      </c>
      <c r="Y937" t="s">
        <v>42</v>
      </c>
      <c r="Z937" t="e" vm="47">
        <v>#VALUE!</v>
      </c>
      <c r="AA937">
        <v>27529</v>
      </c>
      <c r="AB937" t="e" cm="1" vm="2">
        <f t="array" ref="AB937">_FV(Table1[[#This Row],[State]],"Country/region",TRUE)</f>
        <v>#VALUE!</v>
      </c>
    </row>
    <row r="938" spans="1:28" x14ac:dyDescent="0.35">
      <c r="A938" t="s">
        <v>499</v>
      </c>
      <c r="B938">
        <v>41</v>
      </c>
      <c r="C938" t="s">
        <v>255</v>
      </c>
      <c r="D938" t="s">
        <v>57</v>
      </c>
      <c r="E938">
        <f>YEAR(Table1[[#This Row],[Order Date]])</f>
        <v>2012</v>
      </c>
      <c r="F938">
        <v>1</v>
      </c>
      <c r="G938">
        <f>MONTH(Table1[[#This Row],[Order Date]])</f>
        <v>6</v>
      </c>
      <c r="H938" s="1">
        <v>41063</v>
      </c>
      <c r="I938">
        <v>8161</v>
      </c>
      <c r="J938" t="s">
        <v>28</v>
      </c>
      <c r="K938">
        <v>45</v>
      </c>
      <c r="L938">
        <v>2.61</v>
      </c>
      <c r="M938" s="2">
        <v>0.09</v>
      </c>
      <c r="N938">
        <v>112.72</v>
      </c>
      <c r="O938">
        <v>0.5</v>
      </c>
      <c r="P938">
        <v>39.19</v>
      </c>
      <c r="Q938" s="2">
        <v>0.39</v>
      </c>
      <c r="R938" t="s">
        <v>29</v>
      </c>
      <c r="S938" t="s">
        <v>30</v>
      </c>
      <c r="T938" t="s">
        <v>1586</v>
      </c>
      <c r="U938" t="s">
        <v>210</v>
      </c>
      <c r="V938" t="s">
        <v>52</v>
      </c>
      <c r="W938">
        <v>1111</v>
      </c>
      <c r="X938" s="1">
        <v>41065</v>
      </c>
      <c r="Y938" t="s">
        <v>34</v>
      </c>
      <c r="Z938" t="e" vm="4">
        <v>#VALUE!</v>
      </c>
      <c r="AA938">
        <v>94025</v>
      </c>
      <c r="AB938" t="e" cm="1" vm="2">
        <f t="array" ref="AB938">_FV(Table1[[#This Row],[State]],"Country/region",TRUE)</f>
        <v>#VALUE!</v>
      </c>
    </row>
    <row r="939" spans="1:28" x14ac:dyDescent="0.35">
      <c r="A939" t="s">
        <v>1668</v>
      </c>
      <c r="B939">
        <v>41</v>
      </c>
      <c r="C939" t="s">
        <v>1669</v>
      </c>
      <c r="D939" t="s">
        <v>57</v>
      </c>
      <c r="E939">
        <f>YEAR(Table1[[#This Row],[Order Date]])</f>
        <v>2012</v>
      </c>
      <c r="F939">
        <v>1</v>
      </c>
      <c r="G939">
        <f>MONTH(Table1[[#This Row],[Order Date]])</f>
        <v>6</v>
      </c>
      <c r="H939" s="1">
        <v>41063</v>
      </c>
      <c r="I939">
        <v>44294</v>
      </c>
      <c r="J939" t="s">
        <v>47</v>
      </c>
      <c r="K939">
        <v>8</v>
      </c>
      <c r="L939">
        <v>65.989999999999995</v>
      </c>
      <c r="M939" s="2">
        <v>0.04</v>
      </c>
      <c r="N939">
        <v>447.04050000000001</v>
      </c>
      <c r="O939">
        <v>8.99</v>
      </c>
      <c r="P939">
        <v>-206.15100000000001</v>
      </c>
      <c r="Q939" s="2">
        <v>0.59</v>
      </c>
      <c r="R939" t="s">
        <v>96</v>
      </c>
      <c r="S939" t="s">
        <v>30</v>
      </c>
      <c r="T939" t="s">
        <v>1672</v>
      </c>
      <c r="U939" t="s">
        <v>105</v>
      </c>
      <c r="V939" t="s">
        <v>52</v>
      </c>
      <c r="W939">
        <v>6259</v>
      </c>
      <c r="X939" s="1">
        <v>41065</v>
      </c>
      <c r="Y939" t="s">
        <v>34</v>
      </c>
      <c r="Z939" t="e" vm="7">
        <v>#VALUE!</v>
      </c>
      <c r="AA939">
        <v>84003</v>
      </c>
      <c r="AB939" t="e" cm="1" vm="2">
        <f t="array" ref="AB939">_FV(Table1[[#This Row],[State]],"Country/region",TRUE)</f>
        <v>#VALUE!</v>
      </c>
    </row>
    <row r="940" spans="1:28" x14ac:dyDescent="0.35">
      <c r="A940" t="s">
        <v>1673</v>
      </c>
      <c r="B940">
        <v>41</v>
      </c>
      <c r="C940" t="s">
        <v>1674</v>
      </c>
      <c r="D940" t="s">
        <v>38</v>
      </c>
      <c r="E940">
        <f>YEAR(Table1[[#This Row],[Order Date]])</f>
        <v>2012</v>
      </c>
      <c r="F940">
        <v>1</v>
      </c>
      <c r="G940">
        <f>MONTH(Table1[[#This Row],[Order Date]])</f>
        <v>6</v>
      </c>
      <c r="H940" s="1">
        <v>41063</v>
      </c>
      <c r="I940">
        <v>5283</v>
      </c>
      <c r="J940" t="s">
        <v>131</v>
      </c>
      <c r="K940">
        <v>23</v>
      </c>
      <c r="L940">
        <v>125.99</v>
      </c>
      <c r="M940" s="2">
        <v>0.03</v>
      </c>
      <c r="N940">
        <v>2508.6729999999998</v>
      </c>
      <c r="O940">
        <v>7.69</v>
      </c>
      <c r="P940">
        <v>417.46499999999997</v>
      </c>
      <c r="Q940" s="2">
        <v>0.57999999999999996</v>
      </c>
      <c r="R940" t="s">
        <v>96</v>
      </c>
      <c r="S940" t="s">
        <v>30</v>
      </c>
      <c r="T940" t="s">
        <v>653</v>
      </c>
      <c r="U940" t="s">
        <v>105</v>
      </c>
      <c r="V940" t="s">
        <v>68</v>
      </c>
      <c r="W940">
        <v>733</v>
      </c>
      <c r="X940" s="1">
        <v>41065</v>
      </c>
      <c r="Y940" t="s">
        <v>34</v>
      </c>
      <c r="Z940" t="e" vm="11">
        <v>#VALUE!</v>
      </c>
      <c r="AA940">
        <v>78596</v>
      </c>
      <c r="AB940" t="e" cm="1" vm="2">
        <f t="array" ref="AB940">_FV(Table1[[#This Row],[State]],"Country/region",TRUE)</f>
        <v>#VALUE!</v>
      </c>
    </row>
    <row r="941" spans="1:28" x14ac:dyDescent="0.35">
      <c r="A941" t="s">
        <v>1675</v>
      </c>
      <c r="B941">
        <v>41</v>
      </c>
      <c r="C941" t="s">
        <v>1676</v>
      </c>
      <c r="D941" t="s">
        <v>27</v>
      </c>
      <c r="E941">
        <f>YEAR(Table1[[#This Row],[Order Date]])</f>
        <v>2012</v>
      </c>
      <c r="F941">
        <v>1</v>
      </c>
      <c r="G941">
        <f>MONTH(Table1[[#This Row],[Order Date]])</f>
        <v>6</v>
      </c>
      <c r="H941" s="1">
        <v>41063</v>
      </c>
      <c r="I941">
        <v>7905</v>
      </c>
      <c r="J941" t="s">
        <v>47</v>
      </c>
      <c r="K941">
        <v>46</v>
      </c>
      <c r="L941">
        <v>259.70999999999998</v>
      </c>
      <c r="M941" s="2">
        <v>0.08</v>
      </c>
      <c r="N941">
        <v>11057.6</v>
      </c>
      <c r="O941">
        <v>66.67</v>
      </c>
      <c r="P941">
        <v>183.9</v>
      </c>
      <c r="Q941" s="2">
        <v>0.61</v>
      </c>
      <c r="R941" t="s">
        <v>48</v>
      </c>
      <c r="S941" t="s">
        <v>73</v>
      </c>
      <c r="T941" t="s">
        <v>634</v>
      </c>
      <c r="U941" t="s">
        <v>75</v>
      </c>
      <c r="V941" t="s">
        <v>76</v>
      </c>
      <c r="W941">
        <v>1072</v>
      </c>
      <c r="X941" s="1">
        <v>41067</v>
      </c>
      <c r="Y941" t="s">
        <v>53</v>
      </c>
      <c r="Z941" t="e" vm="14">
        <v>#VALUE!</v>
      </c>
      <c r="AA941">
        <v>34639</v>
      </c>
      <c r="AB941" t="e" cm="1" vm="2">
        <f t="array" ref="AB941">_FV(Table1[[#This Row],[State]],"Country/region",TRUE)</f>
        <v>#VALUE!</v>
      </c>
    </row>
    <row r="942" spans="1:28" x14ac:dyDescent="0.35">
      <c r="A942" t="s">
        <v>1677</v>
      </c>
      <c r="B942">
        <v>41</v>
      </c>
      <c r="C942" t="s">
        <v>1678</v>
      </c>
      <c r="D942" t="s">
        <v>46</v>
      </c>
      <c r="E942">
        <f>YEAR(Table1[[#This Row],[Order Date]])</f>
        <v>2012</v>
      </c>
      <c r="F942">
        <v>1</v>
      </c>
      <c r="G942">
        <f>MONTH(Table1[[#This Row],[Order Date]])</f>
        <v>6</v>
      </c>
      <c r="H942" s="1">
        <v>41063</v>
      </c>
      <c r="I942">
        <v>47457</v>
      </c>
      <c r="J942" t="s">
        <v>47</v>
      </c>
      <c r="K942">
        <v>50</v>
      </c>
      <c r="L942">
        <v>161.55000000000001</v>
      </c>
      <c r="M942" s="2">
        <v>0.05</v>
      </c>
      <c r="N942">
        <v>8230.77</v>
      </c>
      <c r="O942">
        <v>19.989999999999998</v>
      </c>
      <c r="P942">
        <v>1577.02</v>
      </c>
      <c r="Q942" s="2">
        <v>0.66</v>
      </c>
      <c r="R942" t="s">
        <v>29</v>
      </c>
      <c r="S942" t="s">
        <v>30</v>
      </c>
      <c r="T942" t="s">
        <v>261</v>
      </c>
      <c r="U942" t="s">
        <v>32</v>
      </c>
      <c r="V942" t="s">
        <v>52</v>
      </c>
      <c r="W942">
        <v>6663</v>
      </c>
      <c r="X942" s="1">
        <v>41068</v>
      </c>
      <c r="Y942" t="s">
        <v>34</v>
      </c>
      <c r="Z942" t="e" vm="4">
        <v>#VALUE!</v>
      </c>
      <c r="AA942">
        <v>95687</v>
      </c>
      <c r="AB942" t="e" cm="1" vm="2">
        <f t="array" ref="AB942">_FV(Table1[[#This Row],[State]],"Country/region",TRUE)</f>
        <v>#VALUE!</v>
      </c>
    </row>
    <row r="943" spans="1:28" x14ac:dyDescent="0.35">
      <c r="A943" t="s">
        <v>1668</v>
      </c>
      <c r="B943">
        <v>41</v>
      </c>
      <c r="C943" t="s">
        <v>1669</v>
      </c>
      <c r="D943" t="s">
        <v>57</v>
      </c>
      <c r="E943">
        <f>YEAR(Table1[[#This Row],[Order Date]])</f>
        <v>2012</v>
      </c>
      <c r="F943">
        <v>1</v>
      </c>
      <c r="G943">
        <f>MONTH(Table1[[#This Row],[Order Date]])</f>
        <v>6</v>
      </c>
      <c r="H943" s="1">
        <v>41063</v>
      </c>
      <c r="I943">
        <v>44294</v>
      </c>
      <c r="J943" t="s">
        <v>47</v>
      </c>
      <c r="K943">
        <v>15</v>
      </c>
      <c r="L943">
        <v>6.48</v>
      </c>
      <c r="M943" s="2">
        <v>0.09</v>
      </c>
      <c r="N943">
        <v>107.86</v>
      </c>
      <c r="O943">
        <v>9.68</v>
      </c>
      <c r="P943">
        <v>-85.29</v>
      </c>
      <c r="Q943" s="2">
        <v>0.36</v>
      </c>
      <c r="R943" t="s">
        <v>29</v>
      </c>
      <c r="S943" t="s">
        <v>30</v>
      </c>
      <c r="T943" t="s">
        <v>695</v>
      </c>
      <c r="U943" t="s">
        <v>61</v>
      </c>
      <c r="V943" t="s">
        <v>52</v>
      </c>
      <c r="W943">
        <v>6257</v>
      </c>
      <c r="X943" s="1">
        <v>41070</v>
      </c>
      <c r="Y943" t="s">
        <v>42</v>
      </c>
      <c r="Z943" t="e" vm="7">
        <v>#VALUE!</v>
      </c>
      <c r="AA943">
        <v>84003</v>
      </c>
      <c r="AB943" t="e" cm="1" vm="2">
        <f t="array" ref="AB943">_FV(Table1[[#This Row],[State]],"Country/region",TRUE)</f>
        <v>#VALUE!</v>
      </c>
    </row>
    <row r="944" spans="1:28" x14ac:dyDescent="0.35">
      <c r="A944" t="s">
        <v>1679</v>
      </c>
      <c r="B944">
        <v>41</v>
      </c>
      <c r="C944" t="s">
        <v>1680</v>
      </c>
      <c r="D944" t="s">
        <v>46</v>
      </c>
      <c r="E944">
        <f>YEAR(Table1[[#This Row],[Order Date]])</f>
        <v>2012</v>
      </c>
      <c r="F944">
        <v>1</v>
      </c>
      <c r="G944">
        <f>MONTH(Table1[[#This Row],[Order Date]])</f>
        <v>6</v>
      </c>
      <c r="H944" s="1">
        <v>41064</v>
      </c>
      <c r="I944">
        <v>52002</v>
      </c>
      <c r="J944" t="s">
        <v>28</v>
      </c>
      <c r="K944">
        <v>11</v>
      </c>
      <c r="L944">
        <v>218.75</v>
      </c>
      <c r="M944" s="2">
        <v>0.06</v>
      </c>
      <c r="N944">
        <v>2489.85</v>
      </c>
      <c r="O944">
        <v>69.64</v>
      </c>
      <c r="P944">
        <v>-566.5</v>
      </c>
      <c r="Q944" s="2">
        <v>0.77</v>
      </c>
      <c r="R944" t="s">
        <v>48</v>
      </c>
      <c r="S944" t="s">
        <v>73</v>
      </c>
      <c r="T944" t="s">
        <v>559</v>
      </c>
      <c r="U944" t="s">
        <v>75</v>
      </c>
      <c r="V944" t="s">
        <v>52</v>
      </c>
      <c r="W944">
        <v>7291</v>
      </c>
      <c r="X944" s="1">
        <v>41065</v>
      </c>
      <c r="Y944" t="s">
        <v>53</v>
      </c>
      <c r="Z944" t="e" vm="42">
        <v>#VALUE!</v>
      </c>
      <c r="AA944">
        <v>86314</v>
      </c>
      <c r="AB944" t="e" cm="1" vm="2">
        <f t="array" ref="AB944">_FV(Table1[[#This Row],[State]],"Country/region",TRUE)</f>
        <v>#VALUE!</v>
      </c>
    </row>
    <row r="945" spans="1:28" x14ac:dyDescent="0.35">
      <c r="A945" t="s">
        <v>1605</v>
      </c>
      <c r="B945">
        <v>41</v>
      </c>
      <c r="C945" t="s">
        <v>1606</v>
      </c>
      <c r="D945" t="s">
        <v>46</v>
      </c>
      <c r="E945">
        <f>YEAR(Table1[[#This Row],[Order Date]])</f>
        <v>2012</v>
      </c>
      <c r="F945">
        <v>1</v>
      </c>
      <c r="G945">
        <f>MONTH(Table1[[#This Row],[Order Date]])</f>
        <v>6</v>
      </c>
      <c r="H945" s="1">
        <v>41064</v>
      </c>
      <c r="I945">
        <v>24647</v>
      </c>
      <c r="J945" t="s">
        <v>39</v>
      </c>
      <c r="K945">
        <v>34</v>
      </c>
      <c r="L945">
        <v>6.48</v>
      </c>
      <c r="M945" s="2">
        <v>0.05</v>
      </c>
      <c r="N945">
        <v>241.04</v>
      </c>
      <c r="O945">
        <v>5.14</v>
      </c>
      <c r="P945">
        <v>-28.2</v>
      </c>
      <c r="Q945" s="2">
        <v>0.37</v>
      </c>
      <c r="R945" t="s">
        <v>29</v>
      </c>
      <c r="S945" t="s">
        <v>30</v>
      </c>
      <c r="T945" t="s">
        <v>1681</v>
      </c>
      <c r="U945" t="s">
        <v>61</v>
      </c>
      <c r="V945" t="s">
        <v>33</v>
      </c>
      <c r="W945">
        <v>3463</v>
      </c>
      <c r="X945" s="1">
        <v>41065</v>
      </c>
      <c r="Y945" t="s">
        <v>42</v>
      </c>
      <c r="Z945" t="e" vm="15">
        <v>#VALUE!</v>
      </c>
      <c r="AA945">
        <v>11572</v>
      </c>
      <c r="AB945" t="e" cm="1" vm="2">
        <f t="array" ref="AB945">_FV(Table1[[#This Row],[State]],"Country/region",TRUE)</f>
        <v>#VALUE!</v>
      </c>
    </row>
    <row r="946" spans="1:28" x14ac:dyDescent="0.35">
      <c r="A946" t="s">
        <v>1682</v>
      </c>
      <c r="B946">
        <v>41</v>
      </c>
      <c r="C946" t="s">
        <v>325</v>
      </c>
      <c r="D946" t="s">
        <v>27</v>
      </c>
      <c r="E946">
        <f>YEAR(Table1[[#This Row],[Order Date]])</f>
        <v>2012</v>
      </c>
      <c r="F946">
        <v>1</v>
      </c>
      <c r="G946">
        <f>MONTH(Table1[[#This Row],[Order Date]])</f>
        <v>6</v>
      </c>
      <c r="H946" s="1">
        <v>41064</v>
      </c>
      <c r="I946">
        <v>47009</v>
      </c>
      <c r="J946" t="s">
        <v>58</v>
      </c>
      <c r="K946">
        <v>32</v>
      </c>
      <c r="L946">
        <v>49.99</v>
      </c>
      <c r="M946" s="2">
        <v>0.09</v>
      </c>
      <c r="N946">
        <v>1587.16</v>
      </c>
      <c r="O946">
        <v>19.989999999999998</v>
      </c>
      <c r="P946">
        <v>-22.33</v>
      </c>
      <c r="Q946" s="2">
        <v>0.45</v>
      </c>
      <c r="R946" t="s">
        <v>96</v>
      </c>
      <c r="S946" t="s">
        <v>30</v>
      </c>
      <c r="T946" t="s">
        <v>569</v>
      </c>
      <c r="U946" t="s">
        <v>102</v>
      </c>
      <c r="V946" t="s">
        <v>33</v>
      </c>
      <c r="W946">
        <v>6605</v>
      </c>
      <c r="X946" s="1">
        <v>41066</v>
      </c>
      <c r="Y946" t="s">
        <v>42</v>
      </c>
      <c r="Z946" t="e" vm="1">
        <v>#VALUE!</v>
      </c>
      <c r="AA946">
        <v>16602</v>
      </c>
      <c r="AB946" t="e" cm="1" vm="2">
        <f t="array" ref="AB946">_FV(Table1[[#This Row],[State]],"Country/region",TRUE)</f>
        <v>#VALUE!</v>
      </c>
    </row>
    <row r="947" spans="1:28" x14ac:dyDescent="0.35">
      <c r="A947" t="s">
        <v>1605</v>
      </c>
      <c r="B947">
        <v>41</v>
      </c>
      <c r="C947" t="s">
        <v>1606</v>
      </c>
      <c r="D947" t="s">
        <v>46</v>
      </c>
      <c r="E947">
        <f>YEAR(Table1[[#This Row],[Order Date]])</f>
        <v>2012</v>
      </c>
      <c r="F947">
        <v>1</v>
      </c>
      <c r="G947">
        <f>MONTH(Table1[[#This Row],[Order Date]])</f>
        <v>6</v>
      </c>
      <c r="H947" s="1">
        <v>41064</v>
      </c>
      <c r="I947">
        <v>24647</v>
      </c>
      <c r="J947" t="s">
        <v>39</v>
      </c>
      <c r="K947">
        <v>3</v>
      </c>
      <c r="L947">
        <v>999.99</v>
      </c>
      <c r="M947" s="2">
        <v>0</v>
      </c>
      <c r="N947">
        <v>3029.97</v>
      </c>
      <c r="O947">
        <v>13.99</v>
      </c>
      <c r="P947">
        <v>-1819.9965</v>
      </c>
      <c r="Q947" s="2">
        <v>0.36</v>
      </c>
      <c r="R947" t="s">
        <v>96</v>
      </c>
      <c r="S947" t="s">
        <v>80</v>
      </c>
      <c r="T947" t="s">
        <v>642</v>
      </c>
      <c r="U947" t="s">
        <v>98</v>
      </c>
      <c r="V947" t="s">
        <v>33</v>
      </c>
      <c r="W947">
        <v>3462</v>
      </c>
      <c r="X947" s="1">
        <v>41066</v>
      </c>
      <c r="Y947" t="s">
        <v>34</v>
      </c>
      <c r="Z947" t="e" vm="15">
        <v>#VALUE!</v>
      </c>
      <c r="AA947">
        <v>11572</v>
      </c>
      <c r="AB947" t="e" cm="1" vm="2">
        <f t="array" ref="AB947">_FV(Table1[[#This Row],[State]],"Country/region",TRUE)</f>
        <v>#VALUE!</v>
      </c>
    </row>
    <row r="948" spans="1:28" x14ac:dyDescent="0.35">
      <c r="A948" t="s">
        <v>1683</v>
      </c>
      <c r="B948">
        <v>41</v>
      </c>
      <c r="C948" t="s">
        <v>1684</v>
      </c>
      <c r="D948" t="s">
        <v>46</v>
      </c>
      <c r="E948">
        <f>YEAR(Table1[[#This Row],[Order Date]])</f>
        <v>2012</v>
      </c>
      <c r="F948">
        <v>1</v>
      </c>
      <c r="G948">
        <f>MONTH(Table1[[#This Row],[Order Date]])</f>
        <v>6</v>
      </c>
      <c r="H948" s="1">
        <v>41064</v>
      </c>
      <c r="I948">
        <v>8614</v>
      </c>
      <c r="J948" t="s">
        <v>47</v>
      </c>
      <c r="K948">
        <v>13</v>
      </c>
      <c r="L948">
        <v>115.99</v>
      </c>
      <c r="M948" s="2">
        <v>0.06</v>
      </c>
      <c r="N948">
        <v>1289.127</v>
      </c>
      <c r="O948">
        <v>5.92</v>
      </c>
      <c r="P948">
        <v>-16.335000000000001</v>
      </c>
      <c r="Q948" s="2">
        <v>0.57999999999999996</v>
      </c>
      <c r="R948" t="s">
        <v>96</v>
      </c>
      <c r="S948" t="s">
        <v>30</v>
      </c>
      <c r="T948">
        <v>8890</v>
      </c>
      <c r="U948" t="s">
        <v>105</v>
      </c>
      <c r="V948" t="s">
        <v>52</v>
      </c>
      <c r="W948">
        <v>1179</v>
      </c>
      <c r="X948" s="1">
        <v>41066</v>
      </c>
      <c r="Y948" t="s">
        <v>34</v>
      </c>
      <c r="Z948" t="e" vm="8">
        <v>#VALUE!</v>
      </c>
      <c r="AA948">
        <v>97330</v>
      </c>
      <c r="AB948" t="e" cm="1" vm="2">
        <f t="array" ref="AB948">_FV(Table1[[#This Row],[State]],"Country/region",TRUE)</f>
        <v>#VALUE!</v>
      </c>
    </row>
    <row r="949" spans="1:28" x14ac:dyDescent="0.35">
      <c r="A949" t="s">
        <v>1024</v>
      </c>
      <c r="B949">
        <v>41</v>
      </c>
      <c r="C949" t="s">
        <v>779</v>
      </c>
      <c r="D949" t="s">
        <v>57</v>
      </c>
      <c r="E949">
        <f>YEAR(Table1[[#This Row],[Order Date]])</f>
        <v>2012</v>
      </c>
      <c r="F949">
        <v>1</v>
      </c>
      <c r="G949">
        <f>MONTH(Table1[[#This Row],[Order Date]])</f>
        <v>6</v>
      </c>
      <c r="H949" s="1">
        <v>41065</v>
      </c>
      <c r="I949">
        <v>21958</v>
      </c>
      <c r="J949" t="s">
        <v>28</v>
      </c>
      <c r="K949">
        <v>14</v>
      </c>
      <c r="L949">
        <v>363.25</v>
      </c>
      <c r="M949" s="2">
        <v>0.09</v>
      </c>
      <c r="N949">
        <v>4998.03</v>
      </c>
      <c r="O949">
        <v>19.989999999999998</v>
      </c>
      <c r="P949">
        <v>1092.94</v>
      </c>
      <c r="Q949" s="2">
        <v>0.56999999999999995</v>
      </c>
      <c r="R949" t="s">
        <v>29</v>
      </c>
      <c r="S949" t="s">
        <v>30</v>
      </c>
      <c r="T949" t="s">
        <v>1341</v>
      </c>
      <c r="U949" t="s">
        <v>214</v>
      </c>
      <c r="V949" t="s">
        <v>33</v>
      </c>
      <c r="W949">
        <v>3065</v>
      </c>
      <c r="X949" s="1">
        <v>41066</v>
      </c>
      <c r="Y949" t="s">
        <v>34</v>
      </c>
      <c r="Z949" t="e" vm="22">
        <v>#VALUE!</v>
      </c>
      <c r="AA949">
        <v>44039</v>
      </c>
      <c r="AB949" t="e" cm="1" vm="2">
        <f t="array" ref="AB949">_FV(Table1[[#This Row],[State]],"Country/region",TRUE)</f>
        <v>#VALUE!</v>
      </c>
    </row>
    <row r="950" spans="1:28" x14ac:dyDescent="0.35">
      <c r="A950" t="s">
        <v>1685</v>
      </c>
      <c r="B950">
        <v>41</v>
      </c>
      <c r="C950" t="s">
        <v>1368</v>
      </c>
      <c r="D950" t="s">
        <v>57</v>
      </c>
      <c r="E950">
        <f>YEAR(Table1[[#This Row],[Order Date]])</f>
        <v>2012</v>
      </c>
      <c r="F950">
        <v>1</v>
      </c>
      <c r="G950">
        <f>MONTH(Table1[[#This Row],[Order Date]])</f>
        <v>6</v>
      </c>
      <c r="H950" s="1">
        <v>41066</v>
      </c>
      <c r="I950">
        <v>55392</v>
      </c>
      <c r="J950" t="s">
        <v>58</v>
      </c>
      <c r="K950">
        <v>20</v>
      </c>
      <c r="L950">
        <v>6.47</v>
      </c>
      <c r="M950" s="2">
        <v>0.02</v>
      </c>
      <c r="N950">
        <v>129.30000000000001</v>
      </c>
      <c r="O950">
        <v>1.22</v>
      </c>
      <c r="P950">
        <v>40.200000000000003</v>
      </c>
      <c r="Q950" s="2">
        <v>0.4</v>
      </c>
      <c r="R950" t="s">
        <v>29</v>
      </c>
      <c r="S950" t="s">
        <v>59</v>
      </c>
      <c r="T950" t="s">
        <v>1686</v>
      </c>
      <c r="U950" t="s">
        <v>88</v>
      </c>
      <c r="V950" t="s">
        <v>33</v>
      </c>
      <c r="W950">
        <v>7733</v>
      </c>
      <c r="X950" s="1">
        <v>41067</v>
      </c>
      <c r="Y950" t="s">
        <v>34</v>
      </c>
      <c r="Z950" t="e" vm="37">
        <v>#VALUE!</v>
      </c>
      <c r="AA950">
        <v>2840</v>
      </c>
      <c r="AB950" t="e" cm="1" vm="2">
        <f t="array" ref="AB950">_FV(Table1[[#This Row],[State]],"Country/region",TRUE)</f>
        <v>#VALUE!</v>
      </c>
    </row>
    <row r="951" spans="1:28" x14ac:dyDescent="0.35">
      <c r="A951" t="s">
        <v>1687</v>
      </c>
      <c r="B951">
        <v>41</v>
      </c>
      <c r="C951" t="s">
        <v>1368</v>
      </c>
      <c r="D951" t="s">
        <v>57</v>
      </c>
      <c r="E951">
        <f>YEAR(Table1[[#This Row],[Order Date]])</f>
        <v>2012</v>
      </c>
      <c r="F951">
        <v>1</v>
      </c>
      <c r="G951">
        <f>MONTH(Table1[[#This Row],[Order Date]])</f>
        <v>6</v>
      </c>
      <c r="H951" s="1">
        <v>41066</v>
      </c>
      <c r="I951">
        <v>55392</v>
      </c>
      <c r="J951" t="s">
        <v>58</v>
      </c>
      <c r="K951">
        <v>39</v>
      </c>
      <c r="L951">
        <v>2.84</v>
      </c>
      <c r="M951" s="2">
        <v>7.0000000000000007E-2</v>
      </c>
      <c r="N951">
        <v>104.97</v>
      </c>
      <c r="O951">
        <v>0.93</v>
      </c>
      <c r="P951">
        <v>3.21</v>
      </c>
      <c r="Q951" s="2">
        <v>0.54</v>
      </c>
      <c r="R951" t="s">
        <v>29</v>
      </c>
      <c r="S951" t="s">
        <v>59</v>
      </c>
      <c r="T951" t="s">
        <v>1688</v>
      </c>
      <c r="U951" t="s">
        <v>88</v>
      </c>
      <c r="V951" t="s">
        <v>33</v>
      </c>
      <c r="W951">
        <v>7734</v>
      </c>
      <c r="X951" s="1">
        <v>41068</v>
      </c>
      <c r="Y951" t="s">
        <v>34</v>
      </c>
      <c r="Z951" t="e" vm="30">
        <v>#VALUE!</v>
      </c>
      <c r="AA951">
        <v>2152</v>
      </c>
      <c r="AB951" t="e" cm="1" vm="2">
        <f t="array" ref="AB951">_FV(Table1[[#This Row],[State]],"Country/region",TRUE)</f>
        <v>#VALUE!</v>
      </c>
    </row>
    <row r="952" spans="1:28" x14ac:dyDescent="0.35">
      <c r="A952" t="s">
        <v>1035</v>
      </c>
      <c r="B952">
        <v>41</v>
      </c>
      <c r="C952" t="s">
        <v>252</v>
      </c>
      <c r="D952" t="s">
        <v>46</v>
      </c>
      <c r="E952">
        <f>YEAR(Table1[[#This Row],[Order Date]])</f>
        <v>2012</v>
      </c>
      <c r="F952">
        <v>1</v>
      </c>
      <c r="G952">
        <f>MONTH(Table1[[#This Row],[Order Date]])</f>
        <v>6</v>
      </c>
      <c r="H952" s="1">
        <v>41067</v>
      </c>
      <c r="I952">
        <v>6434</v>
      </c>
      <c r="J952" t="s">
        <v>28</v>
      </c>
      <c r="K952">
        <v>13</v>
      </c>
      <c r="L952">
        <v>4.76</v>
      </c>
      <c r="M952" s="2">
        <v>7.0000000000000007E-2</v>
      </c>
      <c r="N952">
        <v>59.58</v>
      </c>
      <c r="O952">
        <v>0.88</v>
      </c>
      <c r="P952">
        <v>14.49</v>
      </c>
      <c r="Q952" s="2">
        <v>0.39</v>
      </c>
      <c r="R952" t="s">
        <v>29</v>
      </c>
      <c r="S952" t="s">
        <v>59</v>
      </c>
      <c r="T952" t="s">
        <v>1453</v>
      </c>
      <c r="U952" t="s">
        <v>61</v>
      </c>
      <c r="V952" t="s">
        <v>68</v>
      </c>
      <c r="W952">
        <v>895</v>
      </c>
      <c r="X952" s="1">
        <v>41067</v>
      </c>
      <c r="Y952" t="s">
        <v>34</v>
      </c>
      <c r="Z952" t="e" vm="12">
        <v>#VALUE!</v>
      </c>
      <c r="AA952">
        <v>50158</v>
      </c>
      <c r="AB952" t="e" cm="1" vm="2">
        <f t="array" ref="AB952">_FV(Table1[[#This Row],[State]],"Country/region",TRUE)</f>
        <v>#VALUE!</v>
      </c>
    </row>
    <row r="953" spans="1:28" x14ac:dyDescent="0.35">
      <c r="A953" t="s">
        <v>1689</v>
      </c>
      <c r="B953">
        <v>41</v>
      </c>
      <c r="C953" t="s">
        <v>1690</v>
      </c>
      <c r="D953" t="s">
        <v>38</v>
      </c>
      <c r="E953">
        <f>YEAR(Table1[[#This Row],[Order Date]])</f>
        <v>2012</v>
      </c>
      <c r="F953">
        <v>1</v>
      </c>
      <c r="G953">
        <f>MONTH(Table1[[#This Row],[Order Date]])</f>
        <v>6</v>
      </c>
      <c r="H953" s="1">
        <v>41067</v>
      </c>
      <c r="I953">
        <v>46499</v>
      </c>
      <c r="J953" t="s">
        <v>58</v>
      </c>
      <c r="K953">
        <v>1</v>
      </c>
      <c r="L953">
        <v>44.01</v>
      </c>
      <c r="M953" s="2">
        <v>0.06</v>
      </c>
      <c r="N953">
        <v>46.94</v>
      </c>
      <c r="O953">
        <v>3.5</v>
      </c>
      <c r="P953">
        <v>-26.54</v>
      </c>
      <c r="Q953" s="2">
        <v>0.59</v>
      </c>
      <c r="R953" t="s">
        <v>29</v>
      </c>
      <c r="S953" t="s">
        <v>30</v>
      </c>
      <c r="T953" t="s">
        <v>1691</v>
      </c>
      <c r="U953" t="s">
        <v>214</v>
      </c>
      <c r="V953" t="s">
        <v>52</v>
      </c>
      <c r="W953">
        <v>6534</v>
      </c>
      <c r="X953" s="1">
        <v>41068</v>
      </c>
      <c r="Y953" t="s">
        <v>34</v>
      </c>
      <c r="Z953" t="e" vm="4">
        <v>#VALUE!</v>
      </c>
      <c r="AA953">
        <v>95207</v>
      </c>
      <c r="AB953" t="e" cm="1" vm="2">
        <f t="array" ref="AB953">_FV(Table1[[#This Row],[State]],"Country/region",TRUE)</f>
        <v>#VALUE!</v>
      </c>
    </row>
    <row r="954" spans="1:28" x14ac:dyDescent="0.35">
      <c r="A954" t="s">
        <v>1689</v>
      </c>
      <c r="B954">
        <v>41</v>
      </c>
      <c r="C954" t="s">
        <v>1690</v>
      </c>
      <c r="D954" t="s">
        <v>38</v>
      </c>
      <c r="E954">
        <f>YEAR(Table1[[#This Row],[Order Date]])</f>
        <v>2012</v>
      </c>
      <c r="F954">
        <v>1</v>
      </c>
      <c r="G954">
        <f>MONTH(Table1[[#This Row],[Order Date]])</f>
        <v>6</v>
      </c>
      <c r="H954" s="1">
        <v>41067</v>
      </c>
      <c r="I954">
        <v>46499</v>
      </c>
      <c r="J954" t="s">
        <v>58</v>
      </c>
      <c r="K954">
        <v>10</v>
      </c>
      <c r="L954">
        <v>1.26</v>
      </c>
      <c r="M954" s="2">
        <v>0.1</v>
      </c>
      <c r="N954">
        <v>12.95</v>
      </c>
      <c r="O954">
        <v>0.7</v>
      </c>
      <c r="P954">
        <v>-6.78</v>
      </c>
      <c r="Q954" s="2">
        <v>0.81</v>
      </c>
      <c r="R954" t="s">
        <v>29</v>
      </c>
      <c r="S954" t="s">
        <v>59</v>
      </c>
      <c r="T954" t="s">
        <v>1692</v>
      </c>
      <c r="U954" t="s">
        <v>232</v>
      </c>
      <c r="V954" t="s">
        <v>52</v>
      </c>
      <c r="W954">
        <v>6536</v>
      </c>
      <c r="X954" s="1">
        <v>41068</v>
      </c>
      <c r="Y954" t="s">
        <v>34</v>
      </c>
      <c r="Z954" t="e" vm="4">
        <v>#VALUE!</v>
      </c>
      <c r="AA954">
        <v>95207</v>
      </c>
      <c r="AB954" t="e" cm="1" vm="2">
        <f t="array" ref="AB954">_FV(Table1[[#This Row],[State]],"Country/region",TRUE)</f>
        <v>#VALUE!</v>
      </c>
    </row>
    <row r="955" spans="1:28" x14ac:dyDescent="0.35">
      <c r="A955" t="s">
        <v>1693</v>
      </c>
      <c r="B955">
        <v>41</v>
      </c>
      <c r="C955" t="s">
        <v>979</v>
      </c>
      <c r="D955" t="s">
        <v>57</v>
      </c>
      <c r="E955">
        <f>YEAR(Table1[[#This Row],[Order Date]])</f>
        <v>2012</v>
      </c>
      <c r="F955">
        <v>1</v>
      </c>
      <c r="G955">
        <f>MONTH(Table1[[#This Row],[Order Date]])</f>
        <v>6</v>
      </c>
      <c r="H955" s="1">
        <v>41067</v>
      </c>
      <c r="I955">
        <v>39780</v>
      </c>
      <c r="J955" t="s">
        <v>47</v>
      </c>
      <c r="K955">
        <v>48</v>
      </c>
      <c r="L955">
        <v>45.98</v>
      </c>
      <c r="M955" s="2">
        <v>0.04</v>
      </c>
      <c r="N955">
        <v>2208.31</v>
      </c>
      <c r="O955">
        <v>4.8</v>
      </c>
      <c r="P955">
        <v>569.08000000000004</v>
      </c>
      <c r="Q955" s="2">
        <v>0.68</v>
      </c>
      <c r="R955" t="s">
        <v>48</v>
      </c>
      <c r="S955" t="s">
        <v>59</v>
      </c>
      <c r="T955" t="s">
        <v>1694</v>
      </c>
      <c r="U955" t="s">
        <v>82</v>
      </c>
      <c r="V955" t="s">
        <v>33</v>
      </c>
      <c r="W955">
        <v>5614</v>
      </c>
      <c r="X955" s="1">
        <v>41069</v>
      </c>
      <c r="Y955" t="s">
        <v>34</v>
      </c>
      <c r="Z955" t="e" vm="21">
        <v>#VALUE!</v>
      </c>
      <c r="AA955">
        <v>4101</v>
      </c>
      <c r="AB955" t="e" cm="1" vm="2">
        <f t="array" ref="AB955">_FV(Table1[[#This Row],[State]],"Country/region",TRUE)</f>
        <v>#VALUE!</v>
      </c>
    </row>
    <row r="956" spans="1:28" x14ac:dyDescent="0.35">
      <c r="A956" t="s">
        <v>1689</v>
      </c>
      <c r="B956">
        <v>41</v>
      </c>
      <c r="C956" t="s">
        <v>1690</v>
      </c>
      <c r="D956" t="s">
        <v>38</v>
      </c>
      <c r="E956">
        <f>YEAR(Table1[[#This Row],[Order Date]])</f>
        <v>2012</v>
      </c>
      <c r="F956">
        <v>1</v>
      </c>
      <c r="G956">
        <f>MONTH(Table1[[#This Row],[Order Date]])</f>
        <v>6</v>
      </c>
      <c r="H956" s="1">
        <v>41067</v>
      </c>
      <c r="I956">
        <v>46499</v>
      </c>
      <c r="J956" t="s">
        <v>58</v>
      </c>
      <c r="K956">
        <v>22</v>
      </c>
      <c r="L956">
        <v>4.0599999999999996</v>
      </c>
      <c r="M956" s="2">
        <v>7.0000000000000007E-2</v>
      </c>
      <c r="N956">
        <v>89.96</v>
      </c>
      <c r="O956">
        <v>6.89</v>
      </c>
      <c r="P956">
        <v>-115.21</v>
      </c>
      <c r="Q956" s="2">
        <v>0.6</v>
      </c>
      <c r="R956" t="s">
        <v>29</v>
      </c>
      <c r="S956" t="s">
        <v>30</v>
      </c>
      <c r="T956" t="s">
        <v>784</v>
      </c>
      <c r="U956" t="s">
        <v>214</v>
      </c>
      <c r="V956" t="s">
        <v>52</v>
      </c>
      <c r="W956">
        <v>6535</v>
      </c>
      <c r="X956" s="1">
        <v>41069</v>
      </c>
      <c r="Y956" t="s">
        <v>34</v>
      </c>
      <c r="Z956" t="e" vm="4">
        <v>#VALUE!</v>
      </c>
      <c r="AA956">
        <v>95207</v>
      </c>
      <c r="AB956" t="e" cm="1" vm="2">
        <f t="array" ref="AB956">_FV(Table1[[#This Row],[State]],"Country/region",TRUE)</f>
        <v>#VALUE!</v>
      </c>
    </row>
    <row r="957" spans="1:28" x14ac:dyDescent="0.35">
      <c r="A957" t="s">
        <v>1330</v>
      </c>
      <c r="B957">
        <v>41</v>
      </c>
      <c r="C957" t="s">
        <v>1146</v>
      </c>
      <c r="D957" t="s">
        <v>27</v>
      </c>
      <c r="E957">
        <f>YEAR(Table1[[#This Row],[Order Date]])</f>
        <v>2012</v>
      </c>
      <c r="F957">
        <v>1</v>
      </c>
      <c r="G957">
        <f>MONTH(Table1[[#This Row],[Order Date]])</f>
        <v>6</v>
      </c>
      <c r="H957" s="1">
        <v>41067</v>
      </c>
      <c r="I957">
        <v>19010</v>
      </c>
      <c r="J957" t="s">
        <v>47</v>
      </c>
      <c r="K957">
        <v>18</v>
      </c>
      <c r="L957">
        <v>1270.99</v>
      </c>
      <c r="M957" s="2">
        <v>0</v>
      </c>
      <c r="N957">
        <v>23792.93</v>
      </c>
      <c r="O957">
        <v>19.989999999999998</v>
      </c>
      <c r="P957">
        <v>10951.306500000001</v>
      </c>
      <c r="Q957" s="2">
        <v>0.35</v>
      </c>
      <c r="R957" t="s">
        <v>29</v>
      </c>
      <c r="S957" t="s">
        <v>30</v>
      </c>
      <c r="T957" t="s">
        <v>1695</v>
      </c>
      <c r="U957" t="s">
        <v>67</v>
      </c>
      <c r="V957" t="s">
        <v>68</v>
      </c>
      <c r="W957">
        <v>2624</v>
      </c>
      <c r="X957" s="1">
        <v>41069</v>
      </c>
      <c r="Y957" t="s">
        <v>34</v>
      </c>
      <c r="Z957" t="e" vm="16">
        <v>#VALUE!</v>
      </c>
      <c r="AA957">
        <v>61832</v>
      </c>
      <c r="AB957" t="e" cm="1" vm="2">
        <f t="array" ref="AB957">_FV(Table1[[#This Row],[State]],"Country/region",TRUE)</f>
        <v>#VALUE!</v>
      </c>
    </row>
    <row r="958" spans="1:28" x14ac:dyDescent="0.35">
      <c r="A958" t="s">
        <v>1696</v>
      </c>
      <c r="B958">
        <v>41</v>
      </c>
      <c r="C958" t="s">
        <v>1374</v>
      </c>
      <c r="D958" t="s">
        <v>27</v>
      </c>
      <c r="E958">
        <f>YEAR(Table1[[#This Row],[Order Date]])</f>
        <v>2012</v>
      </c>
      <c r="F958">
        <v>1</v>
      </c>
      <c r="G958">
        <f>MONTH(Table1[[#This Row],[Order Date]])</f>
        <v>6</v>
      </c>
      <c r="H958" s="1">
        <v>41067</v>
      </c>
      <c r="I958">
        <v>50432</v>
      </c>
      <c r="J958" t="s">
        <v>47</v>
      </c>
      <c r="K958">
        <v>45</v>
      </c>
      <c r="L958">
        <v>55.48</v>
      </c>
      <c r="M958" s="2">
        <v>0.08</v>
      </c>
      <c r="N958">
        <v>2494.92</v>
      </c>
      <c r="O958">
        <v>14.3</v>
      </c>
      <c r="P958">
        <v>816.72</v>
      </c>
      <c r="Q958" s="2">
        <v>0.37</v>
      </c>
      <c r="R958" t="s">
        <v>29</v>
      </c>
      <c r="S958" t="s">
        <v>30</v>
      </c>
      <c r="T958" t="s">
        <v>533</v>
      </c>
      <c r="U958" t="s">
        <v>61</v>
      </c>
      <c r="V958" t="s">
        <v>76</v>
      </c>
      <c r="W958">
        <v>7067</v>
      </c>
      <c r="X958" s="1">
        <v>41069</v>
      </c>
      <c r="Y958" t="s">
        <v>34</v>
      </c>
      <c r="Z958" t="e" vm="18">
        <v>#VALUE!</v>
      </c>
      <c r="AA958">
        <v>22901</v>
      </c>
      <c r="AB958" t="e" cm="1" vm="2">
        <f t="array" ref="AB958">_FV(Table1[[#This Row],[State]],"Country/region",TRUE)</f>
        <v>#VALUE!</v>
      </c>
    </row>
    <row r="959" spans="1:28" x14ac:dyDescent="0.35">
      <c r="A959" t="s">
        <v>1696</v>
      </c>
      <c r="B959">
        <v>41</v>
      </c>
      <c r="C959" t="s">
        <v>1374</v>
      </c>
      <c r="D959" t="s">
        <v>27</v>
      </c>
      <c r="E959">
        <f>YEAR(Table1[[#This Row],[Order Date]])</f>
        <v>2012</v>
      </c>
      <c r="F959">
        <v>1</v>
      </c>
      <c r="G959">
        <f>MONTH(Table1[[#This Row],[Order Date]])</f>
        <v>6</v>
      </c>
      <c r="H959" s="1">
        <v>41067</v>
      </c>
      <c r="I959">
        <v>50432</v>
      </c>
      <c r="J959" t="s">
        <v>47</v>
      </c>
      <c r="K959">
        <v>7</v>
      </c>
      <c r="L959">
        <v>284.98</v>
      </c>
      <c r="M959" s="2">
        <v>0.02</v>
      </c>
      <c r="N959">
        <v>2161.36</v>
      </c>
      <c r="O959">
        <v>69.55</v>
      </c>
      <c r="P959">
        <v>-92.37</v>
      </c>
      <c r="Q959" s="2">
        <v>0.6</v>
      </c>
      <c r="R959" t="s">
        <v>48</v>
      </c>
      <c r="S959" t="s">
        <v>49</v>
      </c>
      <c r="T959" t="s">
        <v>1697</v>
      </c>
      <c r="U959" t="s">
        <v>51</v>
      </c>
      <c r="V959" t="s">
        <v>76</v>
      </c>
      <c r="W959">
        <v>7066</v>
      </c>
      <c r="X959" s="1">
        <v>41072</v>
      </c>
      <c r="Y959" t="s">
        <v>53</v>
      </c>
      <c r="Z959" t="e" vm="18">
        <v>#VALUE!</v>
      </c>
      <c r="AA959">
        <v>22901</v>
      </c>
      <c r="AB959" t="e" cm="1" vm="2">
        <f t="array" ref="AB959">_FV(Table1[[#This Row],[State]],"Country/region",TRUE)</f>
        <v>#VALUE!</v>
      </c>
    </row>
    <row r="960" spans="1:28" x14ac:dyDescent="0.35">
      <c r="A960" t="s">
        <v>1698</v>
      </c>
      <c r="B960">
        <v>41</v>
      </c>
      <c r="C960" t="s">
        <v>979</v>
      </c>
      <c r="D960" t="s">
        <v>57</v>
      </c>
      <c r="E960">
        <f>YEAR(Table1[[#This Row],[Order Date]])</f>
        <v>2012</v>
      </c>
      <c r="F960">
        <v>1</v>
      </c>
      <c r="G960">
        <f>MONTH(Table1[[#This Row],[Order Date]])</f>
        <v>6</v>
      </c>
      <c r="H960" s="1">
        <v>41067</v>
      </c>
      <c r="I960">
        <v>39780</v>
      </c>
      <c r="J960" t="s">
        <v>47</v>
      </c>
      <c r="K960">
        <v>33</v>
      </c>
      <c r="L960">
        <v>48.04</v>
      </c>
      <c r="M960" s="2">
        <v>0.02</v>
      </c>
      <c r="N960">
        <v>1683.69</v>
      </c>
      <c r="O960">
        <v>5.79</v>
      </c>
      <c r="P960">
        <v>809.97</v>
      </c>
      <c r="Q960" s="2">
        <v>0.37</v>
      </c>
      <c r="R960" t="s">
        <v>29</v>
      </c>
      <c r="S960" t="s">
        <v>30</v>
      </c>
      <c r="T960" t="s">
        <v>1699</v>
      </c>
      <c r="U960" t="s">
        <v>61</v>
      </c>
      <c r="V960" t="s">
        <v>33</v>
      </c>
      <c r="W960">
        <v>5613</v>
      </c>
      <c r="X960" s="1">
        <v>41074</v>
      </c>
      <c r="Y960" t="s">
        <v>34</v>
      </c>
      <c r="Z960" t="e" vm="24">
        <v>#VALUE!</v>
      </c>
      <c r="AA960">
        <v>7003</v>
      </c>
      <c r="AB960" t="e" cm="1" vm="2">
        <f t="array" ref="AB960">_FV(Table1[[#This Row],[State]],"Country/region",TRUE)</f>
        <v>#VALUE!</v>
      </c>
    </row>
    <row r="961" spans="1:28" x14ac:dyDescent="0.35">
      <c r="A961" t="s">
        <v>1700</v>
      </c>
      <c r="B961">
        <v>41</v>
      </c>
      <c r="C961" t="s">
        <v>1701</v>
      </c>
      <c r="D961" t="s">
        <v>57</v>
      </c>
      <c r="E961">
        <f>YEAR(Table1[[#This Row],[Order Date]])</f>
        <v>2012</v>
      </c>
      <c r="F961">
        <v>1</v>
      </c>
      <c r="G961">
        <f>MONTH(Table1[[#This Row],[Order Date]])</f>
        <v>6</v>
      </c>
      <c r="H961" s="1">
        <v>41068</v>
      </c>
      <c r="I961">
        <v>54342</v>
      </c>
      <c r="J961" t="s">
        <v>47</v>
      </c>
      <c r="K961">
        <v>2</v>
      </c>
      <c r="L961">
        <v>4.84</v>
      </c>
      <c r="M961" s="2">
        <v>0.02</v>
      </c>
      <c r="N961">
        <v>10.48</v>
      </c>
      <c r="O961">
        <v>0.71</v>
      </c>
      <c r="P961">
        <v>-5.65</v>
      </c>
      <c r="Q961" s="2">
        <v>0.52</v>
      </c>
      <c r="R961" t="s">
        <v>29</v>
      </c>
      <c r="S961" t="s">
        <v>59</v>
      </c>
      <c r="T961" t="s">
        <v>1064</v>
      </c>
      <c r="U961" t="s">
        <v>88</v>
      </c>
      <c r="V961" t="s">
        <v>52</v>
      </c>
      <c r="W961">
        <v>7595</v>
      </c>
      <c r="X961" s="1">
        <v>41068</v>
      </c>
      <c r="Y961" t="s">
        <v>34</v>
      </c>
      <c r="Z961" t="e" vm="33">
        <v>#VALUE!</v>
      </c>
      <c r="AA961">
        <v>83704</v>
      </c>
      <c r="AB961" t="e" cm="1" vm="2">
        <f t="array" ref="AB961">_FV(Table1[[#This Row],[State]],"Country/region",TRUE)</f>
        <v>#VALUE!</v>
      </c>
    </row>
    <row r="962" spans="1:28" x14ac:dyDescent="0.35">
      <c r="A962" t="s">
        <v>1700</v>
      </c>
      <c r="B962">
        <v>41</v>
      </c>
      <c r="C962" t="s">
        <v>1701</v>
      </c>
      <c r="D962" t="s">
        <v>57</v>
      </c>
      <c r="E962">
        <f>YEAR(Table1[[#This Row],[Order Date]])</f>
        <v>2012</v>
      </c>
      <c r="F962">
        <v>1</v>
      </c>
      <c r="G962">
        <f>MONTH(Table1[[#This Row],[Order Date]])</f>
        <v>6</v>
      </c>
      <c r="H962" s="1">
        <v>41068</v>
      </c>
      <c r="I962">
        <v>54342</v>
      </c>
      <c r="J962" t="s">
        <v>47</v>
      </c>
      <c r="K962">
        <v>35</v>
      </c>
      <c r="L962">
        <v>100.97</v>
      </c>
      <c r="M962" s="2">
        <v>0.05</v>
      </c>
      <c r="N962">
        <v>3439.39</v>
      </c>
      <c r="O962">
        <v>7.18</v>
      </c>
      <c r="P962">
        <v>1057.6199999999999</v>
      </c>
      <c r="Q962" s="2">
        <v>0.46</v>
      </c>
      <c r="R962" t="s">
        <v>96</v>
      </c>
      <c r="S962" t="s">
        <v>30</v>
      </c>
      <c r="T962" t="s">
        <v>1167</v>
      </c>
      <c r="U962" t="s">
        <v>102</v>
      </c>
      <c r="V962" t="s">
        <v>52</v>
      </c>
      <c r="W962">
        <v>7594</v>
      </c>
      <c r="X962" s="1">
        <v>41068</v>
      </c>
      <c r="Y962" t="s">
        <v>42</v>
      </c>
      <c r="Z962" t="e" vm="33">
        <v>#VALUE!</v>
      </c>
      <c r="AA962">
        <v>83704</v>
      </c>
      <c r="AB962" t="e" cm="1" vm="2">
        <f t="array" ref="AB962">_FV(Table1[[#This Row],[State]],"Country/region",TRUE)</f>
        <v>#VALUE!</v>
      </c>
    </row>
    <row r="963" spans="1:28" x14ac:dyDescent="0.35">
      <c r="A963" t="s">
        <v>1308</v>
      </c>
      <c r="B963">
        <v>41</v>
      </c>
      <c r="C963" t="s">
        <v>1702</v>
      </c>
      <c r="D963" t="s">
        <v>38</v>
      </c>
      <c r="E963">
        <f>YEAR(Table1[[#This Row],[Order Date]])</f>
        <v>2012</v>
      </c>
      <c r="F963">
        <v>1</v>
      </c>
      <c r="G963">
        <f>MONTH(Table1[[#This Row],[Order Date]])</f>
        <v>6</v>
      </c>
      <c r="H963" s="1">
        <v>41069</v>
      </c>
      <c r="I963">
        <v>17446</v>
      </c>
      <c r="J963" t="s">
        <v>58</v>
      </c>
      <c r="K963">
        <v>15</v>
      </c>
      <c r="L963">
        <v>8.34</v>
      </c>
      <c r="M963" s="2">
        <v>0</v>
      </c>
      <c r="N963">
        <v>138.84</v>
      </c>
      <c r="O963">
        <v>2.64</v>
      </c>
      <c r="P963">
        <v>8.75</v>
      </c>
      <c r="Q963" s="2">
        <v>0.59</v>
      </c>
      <c r="R963" t="s">
        <v>29</v>
      </c>
      <c r="S963" t="s">
        <v>139</v>
      </c>
      <c r="T963" t="s">
        <v>567</v>
      </c>
      <c r="U963" t="s">
        <v>481</v>
      </c>
      <c r="V963" t="s">
        <v>33</v>
      </c>
      <c r="W963">
        <v>2408</v>
      </c>
      <c r="X963" s="1">
        <v>41071</v>
      </c>
      <c r="Y963" t="s">
        <v>42</v>
      </c>
      <c r="Z963" t="e" vm="15">
        <v>#VALUE!</v>
      </c>
      <c r="AA963">
        <v>13601</v>
      </c>
      <c r="AB963" t="e" cm="1" vm="2">
        <f t="array" ref="AB963">_FV(Table1[[#This Row],[State]],"Country/region",TRUE)</f>
        <v>#VALUE!</v>
      </c>
    </row>
    <row r="964" spans="1:28" x14ac:dyDescent="0.35">
      <c r="A964" t="s">
        <v>151</v>
      </c>
      <c r="B964">
        <v>41</v>
      </c>
      <c r="C964" t="s">
        <v>1703</v>
      </c>
      <c r="D964" t="s">
        <v>27</v>
      </c>
      <c r="E964">
        <f>YEAR(Table1[[#This Row],[Order Date]])</f>
        <v>2012</v>
      </c>
      <c r="F964">
        <v>1</v>
      </c>
      <c r="G964">
        <f>MONTH(Table1[[#This Row],[Order Date]])</f>
        <v>6</v>
      </c>
      <c r="H964" s="1">
        <v>41070</v>
      </c>
      <c r="I964">
        <v>36230</v>
      </c>
      <c r="J964" t="s">
        <v>28</v>
      </c>
      <c r="K964">
        <v>7</v>
      </c>
      <c r="L964">
        <v>7.28</v>
      </c>
      <c r="M964" s="2">
        <v>0</v>
      </c>
      <c r="N964">
        <v>57.03</v>
      </c>
      <c r="O964">
        <v>3.52</v>
      </c>
      <c r="P964">
        <v>-31.38</v>
      </c>
      <c r="Q964" s="2">
        <v>0.68</v>
      </c>
      <c r="R964" t="s">
        <v>96</v>
      </c>
      <c r="S964" t="s">
        <v>139</v>
      </c>
      <c r="T964" t="s">
        <v>1704</v>
      </c>
      <c r="U964" t="s">
        <v>102</v>
      </c>
      <c r="V964" t="s">
        <v>33</v>
      </c>
      <c r="W964">
        <v>5084</v>
      </c>
      <c r="X964" s="1">
        <v>41070</v>
      </c>
      <c r="Y964" t="s">
        <v>34</v>
      </c>
      <c r="Z964" t="e" vm="17">
        <v>#VALUE!</v>
      </c>
      <c r="AA964">
        <v>6010</v>
      </c>
      <c r="AB964" t="e" cm="1" vm="2">
        <f t="array" ref="AB964">_FV(Table1[[#This Row],[State]],"Country/region",TRUE)</f>
        <v>#VALUE!</v>
      </c>
    </row>
    <row r="965" spans="1:28" x14ac:dyDescent="0.35">
      <c r="A965" t="s">
        <v>1705</v>
      </c>
      <c r="B965">
        <v>41</v>
      </c>
      <c r="C965" t="s">
        <v>1706</v>
      </c>
      <c r="D965" t="s">
        <v>57</v>
      </c>
      <c r="E965">
        <f>YEAR(Table1[[#This Row],[Order Date]])</f>
        <v>2012</v>
      </c>
      <c r="F965">
        <v>1</v>
      </c>
      <c r="G965">
        <f>MONTH(Table1[[#This Row],[Order Date]])</f>
        <v>6</v>
      </c>
      <c r="H965" s="1">
        <v>41070</v>
      </c>
      <c r="I965">
        <v>24869</v>
      </c>
      <c r="J965" t="s">
        <v>39</v>
      </c>
      <c r="K965">
        <v>14</v>
      </c>
      <c r="L965">
        <v>8.85</v>
      </c>
      <c r="M965" s="2">
        <v>0.05</v>
      </c>
      <c r="N965">
        <v>132.72</v>
      </c>
      <c r="O965">
        <v>5.6</v>
      </c>
      <c r="P965">
        <v>-9.1769999999999996</v>
      </c>
      <c r="Q965" s="2">
        <v>0.36</v>
      </c>
      <c r="R965" t="s">
        <v>29</v>
      </c>
      <c r="S965" t="s">
        <v>30</v>
      </c>
      <c r="T965" t="s">
        <v>1707</v>
      </c>
      <c r="U965" t="s">
        <v>67</v>
      </c>
      <c r="V965" t="s">
        <v>68</v>
      </c>
      <c r="W965">
        <v>3490</v>
      </c>
      <c r="X965" s="1">
        <v>41071</v>
      </c>
      <c r="Y965" t="s">
        <v>34</v>
      </c>
      <c r="Z965" t="e" vm="13">
        <v>#VALUE!</v>
      </c>
      <c r="AA965">
        <v>73160</v>
      </c>
      <c r="AB965" t="e" cm="1" vm="2">
        <f t="array" ref="AB965">_FV(Table1[[#This Row],[State]],"Country/region",TRUE)</f>
        <v>#VALUE!</v>
      </c>
    </row>
    <row r="966" spans="1:28" x14ac:dyDescent="0.35">
      <c r="A966" t="s">
        <v>1708</v>
      </c>
      <c r="B966">
        <v>41</v>
      </c>
      <c r="C966" t="s">
        <v>1458</v>
      </c>
      <c r="D966" t="s">
        <v>27</v>
      </c>
      <c r="E966">
        <f>YEAR(Table1[[#This Row],[Order Date]])</f>
        <v>2012</v>
      </c>
      <c r="F966">
        <v>1</v>
      </c>
      <c r="G966">
        <f>MONTH(Table1[[#This Row],[Order Date]])</f>
        <v>6</v>
      </c>
      <c r="H966" s="1">
        <v>41071</v>
      </c>
      <c r="I966">
        <v>53476</v>
      </c>
      <c r="J966" t="s">
        <v>39</v>
      </c>
      <c r="K966">
        <v>42</v>
      </c>
      <c r="L966">
        <v>193.17</v>
      </c>
      <c r="M966" s="2">
        <v>0.01</v>
      </c>
      <c r="N966">
        <v>8127.32</v>
      </c>
      <c r="O966">
        <v>19.989999999999998</v>
      </c>
      <c r="P966">
        <v>1141.07</v>
      </c>
      <c r="Q966" s="2">
        <v>0.71</v>
      </c>
      <c r="R966" t="s">
        <v>29</v>
      </c>
      <c r="S966" t="s">
        <v>30</v>
      </c>
      <c r="T966" t="s">
        <v>940</v>
      </c>
      <c r="U966" t="s">
        <v>32</v>
      </c>
      <c r="V966" t="s">
        <v>33</v>
      </c>
      <c r="W966">
        <v>7492</v>
      </c>
      <c r="X966" s="1">
        <v>41071</v>
      </c>
      <c r="Y966" t="s">
        <v>42</v>
      </c>
      <c r="Z966" t="e" vm="22">
        <v>#VALUE!</v>
      </c>
      <c r="AA966">
        <v>43615</v>
      </c>
      <c r="AB966" t="e" cm="1" vm="2">
        <f t="array" ref="AB966">_FV(Table1[[#This Row],[State]],"Country/region",TRUE)</f>
        <v>#VALUE!</v>
      </c>
    </row>
    <row r="967" spans="1:28" x14ac:dyDescent="0.35">
      <c r="A967" t="s">
        <v>1708</v>
      </c>
      <c r="B967">
        <v>41</v>
      </c>
      <c r="C967" t="s">
        <v>1458</v>
      </c>
      <c r="D967" t="s">
        <v>27</v>
      </c>
      <c r="E967">
        <f>YEAR(Table1[[#This Row],[Order Date]])</f>
        <v>2012</v>
      </c>
      <c r="F967">
        <v>1</v>
      </c>
      <c r="G967">
        <f>MONTH(Table1[[#This Row],[Order Date]])</f>
        <v>6</v>
      </c>
      <c r="H967" s="1">
        <v>41071</v>
      </c>
      <c r="I967">
        <v>53476</v>
      </c>
      <c r="J967" t="s">
        <v>39</v>
      </c>
      <c r="K967">
        <v>14</v>
      </c>
      <c r="L967">
        <v>35.44</v>
      </c>
      <c r="M967" s="2">
        <v>0.04</v>
      </c>
      <c r="N967">
        <v>481.4</v>
      </c>
      <c r="O967">
        <v>5.09</v>
      </c>
      <c r="P967">
        <v>150.72</v>
      </c>
      <c r="Q967" s="2">
        <v>0.38</v>
      </c>
      <c r="R967" t="s">
        <v>29</v>
      </c>
      <c r="S967" t="s">
        <v>30</v>
      </c>
      <c r="T967" t="s">
        <v>1237</v>
      </c>
      <c r="U967" t="s">
        <v>61</v>
      </c>
      <c r="V967" t="s">
        <v>33</v>
      </c>
      <c r="W967">
        <v>7489</v>
      </c>
      <c r="X967" s="1">
        <v>41071</v>
      </c>
      <c r="Y967" t="s">
        <v>34</v>
      </c>
      <c r="Z967" t="e" vm="22">
        <v>#VALUE!</v>
      </c>
      <c r="AA967">
        <v>43615</v>
      </c>
      <c r="AB967" t="e" cm="1" vm="2">
        <f t="array" ref="AB967">_FV(Table1[[#This Row],[State]],"Country/region",TRUE)</f>
        <v>#VALUE!</v>
      </c>
    </row>
    <row r="968" spans="1:28" x14ac:dyDescent="0.35">
      <c r="A968" t="s">
        <v>1709</v>
      </c>
      <c r="B968">
        <v>41</v>
      </c>
      <c r="C968" t="s">
        <v>1710</v>
      </c>
      <c r="D968" t="s">
        <v>38</v>
      </c>
      <c r="E968">
        <f>YEAR(Table1[[#This Row],[Order Date]])</f>
        <v>2012</v>
      </c>
      <c r="F968">
        <v>1</v>
      </c>
      <c r="G968">
        <f>MONTH(Table1[[#This Row],[Order Date]])</f>
        <v>6</v>
      </c>
      <c r="H968" s="1">
        <v>41071</v>
      </c>
      <c r="I968">
        <v>46627</v>
      </c>
      <c r="J968" t="s">
        <v>58</v>
      </c>
      <c r="K968">
        <v>3</v>
      </c>
      <c r="L968">
        <v>5.28</v>
      </c>
      <c r="M968" s="2">
        <v>0.05</v>
      </c>
      <c r="N968">
        <v>21.46</v>
      </c>
      <c r="O968">
        <v>6.26</v>
      </c>
      <c r="P968">
        <v>-14.22</v>
      </c>
      <c r="Q968" s="2">
        <v>0.4</v>
      </c>
      <c r="R968" t="s">
        <v>29</v>
      </c>
      <c r="S968" t="s">
        <v>30</v>
      </c>
      <c r="T968" t="s">
        <v>1711</v>
      </c>
      <c r="U968" t="s">
        <v>61</v>
      </c>
      <c r="V968" t="s">
        <v>68</v>
      </c>
      <c r="W968">
        <v>6559</v>
      </c>
      <c r="X968" s="1">
        <v>41072</v>
      </c>
      <c r="Y968" t="s">
        <v>34</v>
      </c>
      <c r="Z968" t="e" vm="13">
        <v>#VALUE!</v>
      </c>
      <c r="AA968">
        <v>73521</v>
      </c>
      <c r="AB968" t="e" cm="1" vm="2">
        <f t="array" ref="AB968">_FV(Table1[[#This Row],[State]],"Country/region",TRUE)</f>
        <v>#VALUE!</v>
      </c>
    </row>
    <row r="969" spans="1:28" x14ac:dyDescent="0.35">
      <c r="A969" t="s">
        <v>1708</v>
      </c>
      <c r="B969">
        <v>41</v>
      </c>
      <c r="C969" t="s">
        <v>1458</v>
      </c>
      <c r="D969" t="s">
        <v>27</v>
      </c>
      <c r="E969">
        <f>YEAR(Table1[[#This Row],[Order Date]])</f>
        <v>2012</v>
      </c>
      <c r="F969">
        <v>1</v>
      </c>
      <c r="G969">
        <f>MONTH(Table1[[#This Row],[Order Date]])</f>
        <v>6</v>
      </c>
      <c r="H969" s="1">
        <v>41071</v>
      </c>
      <c r="I969">
        <v>53476</v>
      </c>
      <c r="J969" t="s">
        <v>39</v>
      </c>
      <c r="K969">
        <v>47</v>
      </c>
      <c r="L969">
        <v>1.76</v>
      </c>
      <c r="M969" s="2">
        <v>0.01</v>
      </c>
      <c r="N969">
        <v>85.87</v>
      </c>
      <c r="O969">
        <v>0.7</v>
      </c>
      <c r="P969">
        <v>3.13</v>
      </c>
      <c r="Q969" s="2">
        <v>0.56000000000000005</v>
      </c>
      <c r="R969" t="s">
        <v>29</v>
      </c>
      <c r="S969" t="s">
        <v>59</v>
      </c>
      <c r="T969" t="s">
        <v>203</v>
      </c>
      <c r="U969" t="s">
        <v>88</v>
      </c>
      <c r="V969" t="s">
        <v>33</v>
      </c>
      <c r="W969">
        <v>7491</v>
      </c>
      <c r="X969" s="1">
        <v>41072</v>
      </c>
      <c r="Y969" t="s">
        <v>34</v>
      </c>
      <c r="Z969" t="e" vm="22">
        <v>#VALUE!</v>
      </c>
      <c r="AA969">
        <v>43615</v>
      </c>
      <c r="AB969" t="e" cm="1" vm="2">
        <f t="array" ref="AB969">_FV(Table1[[#This Row],[State]],"Country/region",TRUE)</f>
        <v>#VALUE!</v>
      </c>
    </row>
    <row r="970" spans="1:28" x14ac:dyDescent="0.35">
      <c r="A970" t="s">
        <v>1712</v>
      </c>
      <c r="B970">
        <v>41</v>
      </c>
      <c r="C970" t="s">
        <v>1713</v>
      </c>
      <c r="D970" t="s">
        <v>46</v>
      </c>
      <c r="E970">
        <f>YEAR(Table1[[#This Row],[Order Date]])</f>
        <v>2012</v>
      </c>
      <c r="F970">
        <v>1</v>
      </c>
      <c r="G970">
        <f>MONTH(Table1[[#This Row],[Order Date]])</f>
        <v>6</v>
      </c>
      <c r="H970" s="1">
        <v>41071</v>
      </c>
      <c r="I970">
        <v>5155</v>
      </c>
      <c r="J970" t="s">
        <v>28</v>
      </c>
      <c r="K970">
        <v>14</v>
      </c>
      <c r="L970">
        <v>39.979999999999997</v>
      </c>
      <c r="M970" s="2">
        <v>0.01</v>
      </c>
      <c r="N970">
        <v>569.21</v>
      </c>
      <c r="O970">
        <v>4</v>
      </c>
      <c r="P970">
        <v>-38.51</v>
      </c>
      <c r="Q970" s="2">
        <v>0.7</v>
      </c>
      <c r="R970" t="s">
        <v>96</v>
      </c>
      <c r="S970" t="s">
        <v>30</v>
      </c>
      <c r="T970" t="s">
        <v>1158</v>
      </c>
      <c r="U970" t="s">
        <v>102</v>
      </c>
      <c r="V970" t="s">
        <v>33</v>
      </c>
      <c r="W970">
        <v>720</v>
      </c>
      <c r="X970" s="1">
        <v>41072</v>
      </c>
      <c r="Y970" t="s">
        <v>34</v>
      </c>
      <c r="Z970" t="e" vm="3">
        <v>#VALUE!</v>
      </c>
      <c r="AA970">
        <v>21040</v>
      </c>
      <c r="AB970" t="e" cm="1" vm="2">
        <f t="array" ref="AB970">_FV(Table1[[#This Row],[State]],"Country/region",TRUE)</f>
        <v>#VALUE!</v>
      </c>
    </row>
    <row r="971" spans="1:28" x14ac:dyDescent="0.35">
      <c r="A971" t="s">
        <v>1714</v>
      </c>
      <c r="B971">
        <v>41</v>
      </c>
      <c r="C971" t="s">
        <v>683</v>
      </c>
      <c r="D971" t="s">
        <v>46</v>
      </c>
      <c r="E971">
        <f>YEAR(Table1[[#This Row],[Order Date]])</f>
        <v>2012</v>
      </c>
      <c r="F971">
        <v>1</v>
      </c>
      <c r="G971">
        <f>MONTH(Table1[[#This Row],[Order Date]])</f>
        <v>6</v>
      </c>
      <c r="H971" s="1">
        <v>41071</v>
      </c>
      <c r="I971">
        <v>26466</v>
      </c>
      <c r="J971" t="s">
        <v>58</v>
      </c>
      <c r="K971">
        <v>29</v>
      </c>
      <c r="L971">
        <v>35.99</v>
      </c>
      <c r="M971" s="2">
        <v>0.01</v>
      </c>
      <c r="N971">
        <v>909.721</v>
      </c>
      <c r="O971">
        <v>5.99</v>
      </c>
      <c r="P971">
        <v>287.99099999999999</v>
      </c>
      <c r="Q971" s="2">
        <v>0.38</v>
      </c>
      <c r="R971" t="s">
        <v>96</v>
      </c>
      <c r="S971" t="s">
        <v>59</v>
      </c>
      <c r="T971" t="s">
        <v>836</v>
      </c>
      <c r="U971" t="s">
        <v>105</v>
      </c>
      <c r="V971" t="s">
        <v>76</v>
      </c>
      <c r="W971">
        <v>3707</v>
      </c>
      <c r="X971" s="1">
        <v>41072</v>
      </c>
      <c r="Y971" t="s">
        <v>34</v>
      </c>
      <c r="Z971" t="e" vm="47">
        <v>#VALUE!</v>
      </c>
      <c r="AA971">
        <v>27893</v>
      </c>
      <c r="AB971" t="e" cm="1" vm="2">
        <f t="array" ref="AB971">_FV(Table1[[#This Row],[State]],"Country/region",TRUE)</f>
        <v>#VALUE!</v>
      </c>
    </row>
    <row r="972" spans="1:28" x14ac:dyDescent="0.35">
      <c r="A972" t="s">
        <v>1709</v>
      </c>
      <c r="B972">
        <v>41</v>
      </c>
      <c r="C972" t="s">
        <v>1710</v>
      </c>
      <c r="D972" t="s">
        <v>38</v>
      </c>
      <c r="E972">
        <f>YEAR(Table1[[#This Row],[Order Date]])</f>
        <v>2012</v>
      </c>
      <c r="F972">
        <v>1</v>
      </c>
      <c r="G972">
        <f>MONTH(Table1[[#This Row],[Order Date]])</f>
        <v>6</v>
      </c>
      <c r="H972" s="1">
        <v>41071</v>
      </c>
      <c r="I972">
        <v>46627</v>
      </c>
      <c r="J972" t="s">
        <v>58</v>
      </c>
      <c r="K972">
        <v>24</v>
      </c>
      <c r="L972">
        <v>65.989999999999995</v>
      </c>
      <c r="M972" s="2">
        <v>0.03</v>
      </c>
      <c r="N972">
        <v>1388.6279999999999</v>
      </c>
      <c r="O972">
        <v>5.26</v>
      </c>
      <c r="P972">
        <v>261.52199999999999</v>
      </c>
      <c r="Q972" s="2">
        <v>0.56000000000000005</v>
      </c>
      <c r="R972" t="s">
        <v>96</v>
      </c>
      <c r="S972" t="s">
        <v>30</v>
      </c>
      <c r="T972">
        <v>8860</v>
      </c>
      <c r="U972" t="s">
        <v>105</v>
      </c>
      <c r="V972" t="s">
        <v>68</v>
      </c>
      <c r="W972">
        <v>6560</v>
      </c>
      <c r="X972" s="1">
        <v>41072</v>
      </c>
      <c r="Y972" t="s">
        <v>34</v>
      </c>
      <c r="Z972" t="e" vm="13">
        <v>#VALUE!</v>
      </c>
      <c r="AA972">
        <v>73521</v>
      </c>
      <c r="AB972" t="e" cm="1" vm="2">
        <f t="array" ref="AB972">_FV(Table1[[#This Row],[State]],"Country/region",TRUE)</f>
        <v>#VALUE!</v>
      </c>
    </row>
    <row r="973" spans="1:28" x14ac:dyDescent="0.35">
      <c r="A973" t="s">
        <v>1715</v>
      </c>
      <c r="B973">
        <v>41</v>
      </c>
      <c r="C973" t="s">
        <v>255</v>
      </c>
      <c r="D973" t="s">
        <v>27</v>
      </c>
      <c r="E973">
        <f>YEAR(Table1[[#This Row],[Order Date]])</f>
        <v>2012</v>
      </c>
      <c r="F973">
        <v>1</v>
      </c>
      <c r="G973">
        <f>MONTH(Table1[[#This Row],[Order Date]])</f>
        <v>6</v>
      </c>
      <c r="H973" s="1">
        <v>41071</v>
      </c>
      <c r="I973">
        <v>59681</v>
      </c>
      <c r="J973" t="s">
        <v>58</v>
      </c>
      <c r="K973">
        <v>23</v>
      </c>
      <c r="L973">
        <v>8.6</v>
      </c>
      <c r="M973" s="2">
        <v>0.02</v>
      </c>
      <c r="N973">
        <v>224.34</v>
      </c>
      <c r="O973">
        <v>6.19</v>
      </c>
      <c r="P973">
        <v>-11.948499999999999</v>
      </c>
      <c r="Q973" s="2">
        <v>0.38</v>
      </c>
      <c r="R973" t="s">
        <v>29</v>
      </c>
      <c r="S973" t="s">
        <v>30</v>
      </c>
      <c r="T973" t="s">
        <v>341</v>
      </c>
      <c r="U973" t="s">
        <v>67</v>
      </c>
      <c r="V973" t="s">
        <v>52</v>
      </c>
      <c r="W973">
        <v>8348</v>
      </c>
      <c r="X973" s="1">
        <v>41073</v>
      </c>
      <c r="Y973" t="s">
        <v>42</v>
      </c>
      <c r="Z973" t="e" vm="4">
        <v>#VALUE!</v>
      </c>
      <c r="AA973">
        <v>91360</v>
      </c>
      <c r="AB973" t="e" cm="1" vm="2">
        <f t="array" ref="AB973">_FV(Table1[[#This Row],[State]],"Country/region",TRUE)</f>
        <v>#VALUE!</v>
      </c>
    </row>
    <row r="974" spans="1:28" x14ac:dyDescent="0.35">
      <c r="A974" t="s">
        <v>884</v>
      </c>
      <c r="B974">
        <v>41</v>
      </c>
      <c r="C974" t="s">
        <v>1716</v>
      </c>
      <c r="D974" t="s">
        <v>27</v>
      </c>
      <c r="E974">
        <f>YEAR(Table1[[#This Row],[Order Date]])</f>
        <v>2012</v>
      </c>
      <c r="F974">
        <v>1</v>
      </c>
      <c r="G974">
        <f>MONTH(Table1[[#This Row],[Order Date]])</f>
        <v>6</v>
      </c>
      <c r="H974" s="1">
        <v>41071</v>
      </c>
      <c r="I974">
        <v>40707</v>
      </c>
      <c r="J974" t="s">
        <v>28</v>
      </c>
      <c r="K974">
        <v>26</v>
      </c>
      <c r="L974">
        <v>65.989999999999995</v>
      </c>
      <c r="M974" s="2">
        <v>0</v>
      </c>
      <c r="N974">
        <v>1495.184</v>
      </c>
      <c r="O974">
        <v>8.99</v>
      </c>
      <c r="P974">
        <v>211.08600000000001</v>
      </c>
      <c r="Q974" s="2">
        <v>0.56000000000000005</v>
      </c>
      <c r="R974" t="s">
        <v>96</v>
      </c>
      <c r="S974" t="s">
        <v>30</v>
      </c>
      <c r="T974">
        <v>5180</v>
      </c>
      <c r="U974" t="s">
        <v>105</v>
      </c>
      <c r="V974" t="s">
        <v>68</v>
      </c>
      <c r="W974">
        <v>5735</v>
      </c>
      <c r="X974" s="1">
        <v>41073</v>
      </c>
      <c r="Y974" t="s">
        <v>34</v>
      </c>
      <c r="Z974" t="e" vm="9">
        <v>#VALUE!</v>
      </c>
      <c r="AA974">
        <v>68601</v>
      </c>
      <c r="AB974" t="e" cm="1" vm="2">
        <f t="array" ref="AB974">_FV(Table1[[#This Row],[State]],"Country/region",TRUE)</f>
        <v>#VALUE!</v>
      </c>
    </row>
    <row r="975" spans="1:28" x14ac:dyDescent="0.35">
      <c r="A975" t="s">
        <v>1708</v>
      </c>
      <c r="B975">
        <v>41</v>
      </c>
      <c r="C975" t="s">
        <v>1458</v>
      </c>
      <c r="D975" t="s">
        <v>27</v>
      </c>
      <c r="E975">
        <f>YEAR(Table1[[#This Row],[Order Date]])</f>
        <v>2012</v>
      </c>
      <c r="F975">
        <v>1</v>
      </c>
      <c r="G975">
        <f>MONTH(Table1[[#This Row],[Order Date]])</f>
        <v>6</v>
      </c>
      <c r="H975" s="1">
        <v>41071</v>
      </c>
      <c r="I975">
        <v>53476</v>
      </c>
      <c r="J975" t="s">
        <v>39</v>
      </c>
      <c r="K975">
        <v>24</v>
      </c>
      <c r="L975">
        <v>3.98</v>
      </c>
      <c r="M975" s="2">
        <v>0.08</v>
      </c>
      <c r="N975">
        <v>93.85</v>
      </c>
      <c r="O975">
        <v>0.7</v>
      </c>
      <c r="P975">
        <v>19.420000000000002</v>
      </c>
      <c r="Q975" s="2">
        <v>0.52</v>
      </c>
      <c r="R975" t="s">
        <v>29</v>
      </c>
      <c r="S975" t="s">
        <v>59</v>
      </c>
      <c r="T975" t="s">
        <v>455</v>
      </c>
      <c r="U975" t="s">
        <v>88</v>
      </c>
      <c r="V975" t="s">
        <v>33</v>
      </c>
      <c r="W975">
        <v>7490</v>
      </c>
      <c r="X975" s="1">
        <v>41074</v>
      </c>
      <c r="Y975" t="s">
        <v>34</v>
      </c>
      <c r="Z975" t="e" vm="22">
        <v>#VALUE!</v>
      </c>
      <c r="AA975">
        <v>43615</v>
      </c>
      <c r="AB975" t="e" cm="1" vm="2">
        <f t="array" ref="AB975">_FV(Table1[[#This Row],[State]],"Country/region",TRUE)</f>
        <v>#VALUE!</v>
      </c>
    </row>
    <row r="976" spans="1:28" x14ac:dyDescent="0.35">
      <c r="A976" t="s">
        <v>884</v>
      </c>
      <c r="B976">
        <v>41</v>
      </c>
      <c r="C976" t="s">
        <v>1716</v>
      </c>
      <c r="D976" t="s">
        <v>27</v>
      </c>
      <c r="E976">
        <f>YEAR(Table1[[#This Row],[Order Date]])</f>
        <v>2012</v>
      </c>
      <c r="F976">
        <v>1</v>
      </c>
      <c r="G976">
        <f>MONTH(Table1[[#This Row],[Order Date]])</f>
        <v>6</v>
      </c>
      <c r="H976" s="1">
        <v>41072</v>
      </c>
      <c r="I976">
        <v>56582</v>
      </c>
      <c r="J976" t="s">
        <v>47</v>
      </c>
      <c r="K976">
        <v>36</v>
      </c>
      <c r="L976">
        <v>130.97999999999999</v>
      </c>
      <c r="M976" s="2">
        <v>0.04</v>
      </c>
      <c r="N976">
        <v>4581.41</v>
      </c>
      <c r="O976">
        <v>54.74</v>
      </c>
      <c r="P976">
        <v>-904.73</v>
      </c>
      <c r="Q976" s="2">
        <v>0.69</v>
      </c>
      <c r="R976" t="s">
        <v>48</v>
      </c>
      <c r="S976" t="s">
        <v>73</v>
      </c>
      <c r="T976" t="s">
        <v>848</v>
      </c>
      <c r="U976" t="s">
        <v>154</v>
      </c>
      <c r="V976" t="s">
        <v>68</v>
      </c>
      <c r="W976">
        <v>7917</v>
      </c>
      <c r="X976" s="1">
        <v>41072</v>
      </c>
      <c r="Y976" t="s">
        <v>53</v>
      </c>
      <c r="Z976" t="e" vm="9">
        <v>#VALUE!</v>
      </c>
      <c r="AA976">
        <v>68601</v>
      </c>
      <c r="AB976" t="e" cm="1" vm="2">
        <f t="array" ref="AB976">_FV(Table1[[#This Row],[State]],"Country/region",TRUE)</f>
        <v>#VALUE!</v>
      </c>
    </row>
    <row r="977" spans="1:28" x14ac:dyDescent="0.35">
      <c r="A977" t="s">
        <v>1717</v>
      </c>
      <c r="B977">
        <v>41</v>
      </c>
      <c r="C977" t="s">
        <v>1277</v>
      </c>
      <c r="D977" t="s">
        <v>38</v>
      </c>
      <c r="E977">
        <f>YEAR(Table1[[#This Row],[Order Date]])</f>
        <v>2012</v>
      </c>
      <c r="F977">
        <v>1</v>
      </c>
      <c r="G977">
        <f>MONTH(Table1[[#This Row],[Order Date]])</f>
        <v>6</v>
      </c>
      <c r="H977" s="1">
        <v>41072</v>
      </c>
      <c r="I977">
        <v>47872</v>
      </c>
      <c r="J977" t="s">
        <v>58</v>
      </c>
      <c r="K977">
        <v>50</v>
      </c>
      <c r="L977">
        <v>6.64</v>
      </c>
      <c r="M977" s="2">
        <v>0.05</v>
      </c>
      <c r="N977">
        <v>345.58</v>
      </c>
      <c r="O977">
        <v>4.95</v>
      </c>
      <c r="P977">
        <v>-38.04</v>
      </c>
      <c r="Q977" s="2">
        <v>0.37</v>
      </c>
      <c r="R977" t="s">
        <v>48</v>
      </c>
      <c r="S977" t="s">
        <v>139</v>
      </c>
      <c r="T977" t="s">
        <v>173</v>
      </c>
      <c r="U977" t="s">
        <v>82</v>
      </c>
      <c r="V977" t="s">
        <v>52</v>
      </c>
      <c r="W977">
        <v>6720</v>
      </c>
      <c r="X977" s="1">
        <v>41073</v>
      </c>
      <c r="Y977" t="s">
        <v>34</v>
      </c>
      <c r="Z977" t="e" vm="4">
        <v>#VALUE!</v>
      </c>
      <c r="AA977">
        <v>90266</v>
      </c>
      <c r="AB977" t="e" cm="1" vm="2">
        <f t="array" ref="AB977">_FV(Table1[[#This Row],[State]],"Country/region",TRUE)</f>
        <v>#VALUE!</v>
      </c>
    </row>
    <row r="978" spans="1:28" x14ac:dyDescent="0.35">
      <c r="A978" t="s">
        <v>1718</v>
      </c>
      <c r="B978">
        <v>41</v>
      </c>
      <c r="C978" t="s">
        <v>863</v>
      </c>
      <c r="D978" t="s">
        <v>38</v>
      </c>
      <c r="E978">
        <f>YEAR(Table1[[#This Row],[Order Date]])</f>
        <v>2012</v>
      </c>
      <c r="F978">
        <v>1</v>
      </c>
      <c r="G978">
        <f>MONTH(Table1[[#This Row],[Order Date]])</f>
        <v>6</v>
      </c>
      <c r="H978" s="1">
        <v>41072</v>
      </c>
      <c r="I978">
        <v>48096</v>
      </c>
      <c r="J978" t="s">
        <v>28</v>
      </c>
      <c r="K978">
        <v>3</v>
      </c>
      <c r="L978">
        <v>6.48</v>
      </c>
      <c r="M978" s="2">
        <v>0.02</v>
      </c>
      <c r="N978">
        <v>34.229999999999997</v>
      </c>
      <c r="O978">
        <v>7.86</v>
      </c>
      <c r="P978">
        <v>-9.5</v>
      </c>
      <c r="Q978" s="2">
        <v>0.37</v>
      </c>
      <c r="R978" t="s">
        <v>29</v>
      </c>
      <c r="S978" t="s">
        <v>30</v>
      </c>
      <c r="T978" t="s">
        <v>1483</v>
      </c>
      <c r="U978" t="s">
        <v>61</v>
      </c>
      <c r="V978" t="s">
        <v>76</v>
      </c>
      <c r="W978">
        <v>6752</v>
      </c>
      <c r="X978" s="1">
        <v>41073</v>
      </c>
      <c r="Y978" t="s">
        <v>42</v>
      </c>
      <c r="Z978" t="e" vm="47">
        <v>#VALUE!</v>
      </c>
      <c r="AA978">
        <v>28806</v>
      </c>
      <c r="AB978" t="e" cm="1" vm="2">
        <f t="array" ref="AB978">_FV(Table1[[#This Row],[State]],"Country/region",TRUE)</f>
        <v>#VALUE!</v>
      </c>
    </row>
    <row r="979" spans="1:28" x14ac:dyDescent="0.35">
      <c r="A979" t="s">
        <v>1719</v>
      </c>
      <c r="B979">
        <v>41</v>
      </c>
      <c r="C979" t="s">
        <v>1716</v>
      </c>
      <c r="D979" t="s">
        <v>27</v>
      </c>
      <c r="E979">
        <f>YEAR(Table1[[#This Row],[Order Date]])</f>
        <v>2012</v>
      </c>
      <c r="F979">
        <v>1</v>
      </c>
      <c r="G979">
        <f>MONTH(Table1[[#This Row],[Order Date]])</f>
        <v>6</v>
      </c>
      <c r="H979" s="1">
        <v>41072</v>
      </c>
      <c r="I979">
        <v>56582</v>
      </c>
      <c r="J979" t="s">
        <v>47</v>
      </c>
      <c r="K979">
        <v>47</v>
      </c>
      <c r="L979">
        <v>31.76</v>
      </c>
      <c r="M979" s="2">
        <v>7.0000000000000007E-2</v>
      </c>
      <c r="N979">
        <v>1146.992</v>
      </c>
      <c r="O979">
        <v>45.51</v>
      </c>
      <c r="P979">
        <v>-1643.74</v>
      </c>
      <c r="Q979" s="2">
        <v>0.65</v>
      </c>
      <c r="R979" t="s">
        <v>48</v>
      </c>
      <c r="S979" t="s">
        <v>73</v>
      </c>
      <c r="T979" t="s">
        <v>448</v>
      </c>
      <c r="U979" t="s">
        <v>75</v>
      </c>
      <c r="V979" t="s">
        <v>52</v>
      </c>
      <c r="W979">
        <v>7916</v>
      </c>
      <c r="X979" s="1">
        <v>41074</v>
      </c>
      <c r="Y979" t="s">
        <v>53</v>
      </c>
      <c r="Z979" t="e" vm="7">
        <v>#VALUE!</v>
      </c>
      <c r="AA979">
        <v>84015</v>
      </c>
      <c r="AB979" t="e" cm="1" vm="2">
        <f t="array" ref="AB979">_FV(Table1[[#This Row],[State]],"Country/region",TRUE)</f>
        <v>#VALUE!</v>
      </c>
    </row>
    <row r="980" spans="1:28" x14ac:dyDescent="0.35">
      <c r="A980" t="s">
        <v>1720</v>
      </c>
      <c r="B980">
        <v>41</v>
      </c>
      <c r="C980" t="s">
        <v>181</v>
      </c>
      <c r="D980" t="s">
        <v>46</v>
      </c>
      <c r="E980">
        <f>YEAR(Table1[[#This Row],[Order Date]])</f>
        <v>2012</v>
      </c>
      <c r="F980">
        <v>1</v>
      </c>
      <c r="G980">
        <f>MONTH(Table1[[#This Row],[Order Date]])</f>
        <v>6</v>
      </c>
      <c r="H980" s="1">
        <v>41072</v>
      </c>
      <c r="I980">
        <v>8999</v>
      </c>
      <c r="J980" t="s">
        <v>28</v>
      </c>
      <c r="K980">
        <v>28</v>
      </c>
      <c r="L980">
        <v>55.48</v>
      </c>
      <c r="M980" s="2">
        <v>0</v>
      </c>
      <c r="N980">
        <v>1676.48</v>
      </c>
      <c r="O980">
        <v>14.3</v>
      </c>
      <c r="P980">
        <v>590.35</v>
      </c>
      <c r="Q980" s="2">
        <v>0.37</v>
      </c>
      <c r="R980" t="s">
        <v>29</v>
      </c>
      <c r="S980" t="s">
        <v>30</v>
      </c>
      <c r="T980" t="s">
        <v>533</v>
      </c>
      <c r="U980" t="s">
        <v>61</v>
      </c>
      <c r="V980" t="s">
        <v>52</v>
      </c>
      <c r="W980">
        <v>1237</v>
      </c>
      <c r="X980" s="1">
        <v>41074</v>
      </c>
      <c r="Y980" t="s">
        <v>34</v>
      </c>
      <c r="Z980" t="e" vm="4">
        <v>#VALUE!</v>
      </c>
      <c r="AA980">
        <v>94070</v>
      </c>
      <c r="AB980" t="e" cm="1" vm="2">
        <f t="array" ref="AB980">_FV(Table1[[#This Row],[State]],"Country/region",TRUE)</f>
        <v>#VALUE!</v>
      </c>
    </row>
    <row r="981" spans="1:28" x14ac:dyDescent="0.35">
      <c r="A981" t="s">
        <v>585</v>
      </c>
      <c r="B981">
        <v>41</v>
      </c>
      <c r="C981" t="s">
        <v>863</v>
      </c>
      <c r="D981" t="s">
        <v>38</v>
      </c>
      <c r="E981">
        <f>YEAR(Table1[[#This Row],[Order Date]])</f>
        <v>2012</v>
      </c>
      <c r="F981">
        <v>1</v>
      </c>
      <c r="G981">
        <f>MONTH(Table1[[#This Row],[Order Date]])</f>
        <v>6</v>
      </c>
      <c r="H981" s="1">
        <v>41072</v>
      </c>
      <c r="I981">
        <v>48096</v>
      </c>
      <c r="J981" t="s">
        <v>28</v>
      </c>
      <c r="K981">
        <v>22</v>
      </c>
      <c r="L981">
        <v>17.07</v>
      </c>
      <c r="M981" s="2">
        <v>0.03</v>
      </c>
      <c r="N981">
        <v>383.33</v>
      </c>
      <c r="O981">
        <v>8.1300000000000008</v>
      </c>
      <c r="P981">
        <v>27.62</v>
      </c>
      <c r="Q981" s="2">
        <v>0.38</v>
      </c>
      <c r="R981" t="s">
        <v>29</v>
      </c>
      <c r="S981" t="s">
        <v>30</v>
      </c>
      <c r="T981" t="s">
        <v>1721</v>
      </c>
      <c r="U981" t="s">
        <v>267</v>
      </c>
      <c r="V981" t="s">
        <v>76</v>
      </c>
      <c r="W981">
        <v>6753</v>
      </c>
      <c r="X981" s="1">
        <v>41074</v>
      </c>
      <c r="Y981" t="s">
        <v>34</v>
      </c>
      <c r="Z981" t="e" vm="47">
        <v>#VALUE!</v>
      </c>
      <c r="AA981">
        <v>27217</v>
      </c>
      <c r="AB981" t="e" cm="1" vm="2">
        <f t="array" ref="AB981">_FV(Table1[[#This Row],[State]],"Country/region",TRUE)</f>
        <v>#VALUE!</v>
      </c>
    </row>
    <row r="982" spans="1:28" x14ac:dyDescent="0.35">
      <c r="A982" t="s">
        <v>1717</v>
      </c>
      <c r="B982">
        <v>41</v>
      </c>
      <c r="C982" t="s">
        <v>1277</v>
      </c>
      <c r="D982" t="s">
        <v>38</v>
      </c>
      <c r="E982">
        <f>YEAR(Table1[[#This Row],[Order Date]])</f>
        <v>2012</v>
      </c>
      <c r="F982">
        <v>1</v>
      </c>
      <c r="G982">
        <f>MONTH(Table1[[#This Row],[Order Date]])</f>
        <v>6</v>
      </c>
      <c r="H982" s="1">
        <v>41072</v>
      </c>
      <c r="I982">
        <v>47872</v>
      </c>
      <c r="J982" t="s">
        <v>58</v>
      </c>
      <c r="K982">
        <v>38</v>
      </c>
      <c r="L982">
        <v>46.89</v>
      </c>
      <c r="M982" s="2">
        <v>0.09</v>
      </c>
      <c r="N982">
        <v>1756.27</v>
      </c>
      <c r="O982">
        <v>5.0999999999999996</v>
      </c>
      <c r="P982">
        <v>649.04999999999995</v>
      </c>
      <c r="Q982" s="2">
        <v>0.46</v>
      </c>
      <c r="R982" t="s">
        <v>29</v>
      </c>
      <c r="S982" t="s">
        <v>80</v>
      </c>
      <c r="T982" t="s">
        <v>1364</v>
      </c>
      <c r="U982" t="s">
        <v>214</v>
      </c>
      <c r="V982" t="s">
        <v>52</v>
      </c>
      <c r="W982">
        <v>6719</v>
      </c>
      <c r="X982" s="1">
        <v>41074</v>
      </c>
      <c r="Y982" t="s">
        <v>34</v>
      </c>
      <c r="Z982" t="e" vm="4">
        <v>#VALUE!</v>
      </c>
      <c r="AA982">
        <v>90266</v>
      </c>
      <c r="AB982" t="e" cm="1" vm="2">
        <f t="array" ref="AB982">_FV(Table1[[#This Row],[State]],"Country/region",TRUE)</f>
        <v>#VALUE!</v>
      </c>
    </row>
    <row r="983" spans="1:28" x14ac:dyDescent="0.35">
      <c r="A983" t="s">
        <v>793</v>
      </c>
      <c r="B983">
        <v>41</v>
      </c>
      <c r="C983" t="s">
        <v>794</v>
      </c>
      <c r="D983" t="s">
        <v>46</v>
      </c>
      <c r="E983">
        <f>YEAR(Table1[[#This Row],[Order Date]])</f>
        <v>2012</v>
      </c>
      <c r="F983">
        <v>1</v>
      </c>
      <c r="G983">
        <f>MONTH(Table1[[#This Row],[Order Date]])</f>
        <v>6</v>
      </c>
      <c r="H983" s="1">
        <v>41072</v>
      </c>
      <c r="I983">
        <v>29988</v>
      </c>
      <c r="J983" t="s">
        <v>28</v>
      </c>
      <c r="K983">
        <v>12</v>
      </c>
      <c r="L983">
        <v>449.99</v>
      </c>
      <c r="M983" s="2">
        <v>0.06</v>
      </c>
      <c r="N983">
        <v>5177.3999999999996</v>
      </c>
      <c r="O983">
        <v>49</v>
      </c>
      <c r="P983">
        <v>287.5</v>
      </c>
      <c r="Q983" s="2">
        <v>0.38</v>
      </c>
      <c r="R983" t="s">
        <v>96</v>
      </c>
      <c r="S983" t="s">
        <v>49</v>
      </c>
      <c r="T983" t="s">
        <v>1722</v>
      </c>
      <c r="U983" t="s">
        <v>192</v>
      </c>
      <c r="V983" t="s">
        <v>52</v>
      </c>
      <c r="W983">
        <v>4221</v>
      </c>
      <c r="X983" s="1">
        <v>41074</v>
      </c>
      <c r="Y983" t="s">
        <v>53</v>
      </c>
      <c r="Z983" t="e" vm="8">
        <v>#VALUE!</v>
      </c>
      <c r="AA983">
        <v>97526</v>
      </c>
      <c r="AB983" t="e" cm="1" vm="2">
        <f t="array" ref="AB983">_FV(Table1[[#This Row],[State]],"Country/region",TRUE)</f>
        <v>#VALUE!</v>
      </c>
    </row>
    <row r="984" spans="1:28" x14ac:dyDescent="0.35">
      <c r="A984" t="s">
        <v>1723</v>
      </c>
      <c r="B984">
        <v>41</v>
      </c>
      <c r="C984" t="s">
        <v>1724</v>
      </c>
      <c r="D984" t="s">
        <v>27</v>
      </c>
      <c r="E984">
        <f>YEAR(Table1[[#This Row],[Order Date]])</f>
        <v>2012</v>
      </c>
      <c r="F984">
        <v>1</v>
      </c>
      <c r="G984">
        <f>MONTH(Table1[[#This Row],[Order Date]])</f>
        <v>6</v>
      </c>
      <c r="H984" s="1">
        <v>41072</v>
      </c>
      <c r="I984">
        <v>42308</v>
      </c>
      <c r="J984" t="s">
        <v>131</v>
      </c>
      <c r="K984">
        <v>16</v>
      </c>
      <c r="L984">
        <v>4.8600000000000003</v>
      </c>
      <c r="M984" s="2">
        <v>0.09</v>
      </c>
      <c r="N984">
        <v>79.98</v>
      </c>
      <c r="O984">
        <v>7.1</v>
      </c>
      <c r="P984">
        <v>-56.56</v>
      </c>
      <c r="Q984" s="2">
        <v>0.42</v>
      </c>
      <c r="R984" t="s">
        <v>48</v>
      </c>
      <c r="S984" t="s">
        <v>30</v>
      </c>
      <c r="T984" t="s">
        <v>1725</v>
      </c>
      <c r="U984" t="s">
        <v>82</v>
      </c>
      <c r="V984" t="s">
        <v>33</v>
      </c>
      <c r="W984">
        <v>5962</v>
      </c>
      <c r="X984" s="1">
        <v>41075</v>
      </c>
      <c r="Y984" t="s">
        <v>34</v>
      </c>
      <c r="Z984" t="e" vm="22">
        <v>#VALUE!</v>
      </c>
      <c r="AA984">
        <v>43068</v>
      </c>
      <c r="AB984" t="e" cm="1" vm="2">
        <f t="array" ref="AB984">_FV(Table1[[#This Row],[State]],"Country/region",TRUE)</f>
        <v>#VALUE!</v>
      </c>
    </row>
    <row r="985" spans="1:28" x14ac:dyDescent="0.35">
      <c r="A985" t="s">
        <v>1719</v>
      </c>
      <c r="B985">
        <v>41</v>
      </c>
      <c r="C985" t="s">
        <v>1716</v>
      </c>
      <c r="D985" t="s">
        <v>27</v>
      </c>
      <c r="E985">
        <f>YEAR(Table1[[#This Row],[Order Date]])</f>
        <v>2012</v>
      </c>
      <c r="F985">
        <v>1</v>
      </c>
      <c r="G985">
        <f>MONTH(Table1[[#This Row],[Order Date]])</f>
        <v>6</v>
      </c>
      <c r="H985" s="1">
        <v>41072</v>
      </c>
      <c r="I985">
        <v>56582</v>
      </c>
      <c r="J985" t="s">
        <v>47</v>
      </c>
      <c r="K985">
        <v>25</v>
      </c>
      <c r="L985">
        <v>105.29</v>
      </c>
      <c r="M985" s="2">
        <v>0.04</v>
      </c>
      <c r="N985">
        <v>2612.89</v>
      </c>
      <c r="O985">
        <v>10.119999999999999</v>
      </c>
      <c r="P985">
        <v>490.99</v>
      </c>
      <c r="Q985" s="2">
        <v>0.79</v>
      </c>
      <c r="R985" t="s">
        <v>48</v>
      </c>
      <c r="S985" t="s">
        <v>40</v>
      </c>
      <c r="T985" t="s">
        <v>1726</v>
      </c>
      <c r="U985" t="s">
        <v>82</v>
      </c>
      <c r="V985" t="s">
        <v>52</v>
      </c>
      <c r="W985">
        <v>7915</v>
      </c>
      <c r="X985" s="1">
        <v>41076</v>
      </c>
      <c r="Y985" t="s">
        <v>34</v>
      </c>
      <c r="Z985" t="e" vm="7">
        <v>#VALUE!</v>
      </c>
      <c r="AA985">
        <v>84015</v>
      </c>
      <c r="AB985" t="e" cm="1" vm="2">
        <f t="array" ref="AB985">_FV(Table1[[#This Row],[State]],"Country/region",TRUE)</f>
        <v>#VALUE!</v>
      </c>
    </row>
    <row r="986" spans="1:28" x14ac:dyDescent="0.35">
      <c r="A986" t="s">
        <v>1727</v>
      </c>
      <c r="B986">
        <v>41</v>
      </c>
      <c r="C986" t="s">
        <v>1728</v>
      </c>
      <c r="D986" t="s">
        <v>46</v>
      </c>
      <c r="E986">
        <f>YEAR(Table1[[#This Row],[Order Date]])</f>
        <v>2012</v>
      </c>
      <c r="F986">
        <v>1</v>
      </c>
      <c r="G986">
        <f>MONTH(Table1[[#This Row],[Order Date]])</f>
        <v>6</v>
      </c>
      <c r="H986" s="1">
        <v>41072</v>
      </c>
      <c r="I986">
        <v>25347</v>
      </c>
      <c r="J986" t="s">
        <v>47</v>
      </c>
      <c r="K986">
        <v>28</v>
      </c>
      <c r="L986">
        <v>35.44</v>
      </c>
      <c r="M986" s="2">
        <v>7.0000000000000007E-2</v>
      </c>
      <c r="N986">
        <v>967.27</v>
      </c>
      <c r="O986">
        <v>7.5</v>
      </c>
      <c r="P986">
        <v>309.31</v>
      </c>
      <c r="Q986" s="2">
        <v>0.38</v>
      </c>
      <c r="R986" t="s">
        <v>29</v>
      </c>
      <c r="S986" t="s">
        <v>30</v>
      </c>
      <c r="T986" t="s">
        <v>1729</v>
      </c>
      <c r="U986" t="s">
        <v>61</v>
      </c>
      <c r="V986" t="s">
        <v>68</v>
      </c>
      <c r="W986">
        <v>3554</v>
      </c>
      <c r="X986" s="1">
        <v>41079</v>
      </c>
      <c r="Y986" t="s">
        <v>34</v>
      </c>
      <c r="Z986" t="e" vm="5">
        <v>#VALUE!</v>
      </c>
      <c r="AA986">
        <v>55060</v>
      </c>
      <c r="AB986" t="e" cm="1" vm="2">
        <f t="array" ref="AB986">_FV(Table1[[#This Row],[State]],"Country/region",TRUE)</f>
        <v>#VALUE!</v>
      </c>
    </row>
    <row r="987" spans="1:28" x14ac:dyDescent="0.35">
      <c r="A987" t="s">
        <v>1730</v>
      </c>
      <c r="B987">
        <v>41</v>
      </c>
      <c r="C987" t="s">
        <v>1731</v>
      </c>
      <c r="D987" t="s">
        <v>46</v>
      </c>
      <c r="E987">
        <f>YEAR(Table1[[#This Row],[Order Date]])</f>
        <v>2012</v>
      </c>
      <c r="F987">
        <v>1</v>
      </c>
      <c r="G987">
        <f>MONTH(Table1[[#This Row],[Order Date]])</f>
        <v>6</v>
      </c>
      <c r="H987" s="1">
        <v>41073</v>
      </c>
      <c r="I987">
        <v>58339</v>
      </c>
      <c r="J987" t="s">
        <v>28</v>
      </c>
      <c r="K987">
        <v>9</v>
      </c>
      <c r="L987">
        <v>177.98</v>
      </c>
      <c r="M987" s="2">
        <v>7.0000000000000007E-2</v>
      </c>
      <c r="N987">
        <v>1608.87</v>
      </c>
      <c r="O987">
        <v>0.99</v>
      </c>
      <c r="P987">
        <v>346.98</v>
      </c>
      <c r="Q987" s="2">
        <v>0.56000000000000005</v>
      </c>
      <c r="R987" t="s">
        <v>29</v>
      </c>
      <c r="S987" t="s">
        <v>30</v>
      </c>
      <c r="T987" t="s">
        <v>1732</v>
      </c>
      <c r="U987" t="s">
        <v>214</v>
      </c>
      <c r="V987" t="s">
        <v>76</v>
      </c>
      <c r="W987">
        <v>8157</v>
      </c>
      <c r="X987" s="1">
        <v>41073</v>
      </c>
      <c r="Y987" t="s">
        <v>34</v>
      </c>
      <c r="Z987" t="e" vm="44">
        <v>#VALUE!</v>
      </c>
      <c r="AA987">
        <v>30344</v>
      </c>
      <c r="AB987" t="e" cm="1" vm="2">
        <f t="array" ref="AB987">_FV(Table1[[#This Row],[State]],"Country/region",TRUE)</f>
        <v>#VALUE!</v>
      </c>
    </row>
    <row r="988" spans="1:28" x14ac:dyDescent="0.35">
      <c r="A988" t="s">
        <v>1730</v>
      </c>
      <c r="B988">
        <v>41</v>
      </c>
      <c r="C988" t="s">
        <v>1731</v>
      </c>
      <c r="D988" t="s">
        <v>46</v>
      </c>
      <c r="E988">
        <f>YEAR(Table1[[#This Row],[Order Date]])</f>
        <v>2012</v>
      </c>
      <c r="F988">
        <v>1</v>
      </c>
      <c r="G988">
        <f>MONTH(Table1[[#This Row],[Order Date]])</f>
        <v>6</v>
      </c>
      <c r="H988" s="1">
        <v>41073</v>
      </c>
      <c r="I988">
        <v>58339</v>
      </c>
      <c r="J988" t="s">
        <v>28</v>
      </c>
      <c r="K988">
        <v>11</v>
      </c>
      <c r="L988">
        <v>2.08</v>
      </c>
      <c r="M988" s="2">
        <v>0.01</v>
      </c>
      <c r="N988">
        <v>37.64</v>
      </c>
      <c r="O988">
        <v>1.49</v>
      </c>
      <c r="P988">
        <v>7.5225</v>
      </c>
      <c r="Q988" s="2">
        <v>0.36</v>
      </c>
      <c r="R988" t="s">
        <v>29</v>
      </c>
      <c r="S988" t="s">
        <v>30</v>
      </c>
      <c r="T988" t="s">
        <v>1566</v>
      </c>
      <c r="U988" t="s">
        <v>67</v>
      </c>
      <c r="V988" t="s">
        <v>76</v>
      </c>
      <c r="W988">
        <v>8158</v>
      </c>
      <c r="X988" s="1">
        <v>41074</v>
      </c>
      <c r="Y988" t="s">
        <v>42</v>
      </c>
      <c r="Z988" t="e" vm="44">
        <v>#VALUE!</v>
      </c>
      <c r="AA988">
        <v>30344</v>
      </c>
      <c r="AB988" t="e" cm="1" vm="2">
        <f t="array" ref="AB988">_FV(Table1[[#This Row],[State]],"Country/region",TRUE)</f>
        <v>#VALUE!</v>
      </c>
    </row>
    <row r="989" spans="1:28" x14ac:dyDescent="0.35">
      <c r="A989" t="s">
        <v>177</v>
      </c>
      <c r="B989">
        <v>41</v>
      </c>
      <c r="C989" t="s">
        <v>1733</v>
      </c>
      <c r="D989" t="s">
        <v>38</v>
      </c>
      <c r="E989">
        <f>YEAR(Table1[[#This Row],[Order Date]])</f>
        <v>2012</v>
      </c>
      <c r="F989">
        <v>1</v>
      </c>
      <c r="G989">
        <f>MONTH(Table1[[#This Row],[Order Date]])</f>
        <v>6</v>
      </c>
      <c r="H989" s="1">
        <v>41073</v>
      </c>
      <c r="I989">
        <v>37348</v>
      </c>
      <c r="J989" t="s">
        <v>28</v>
      </c>
      <c r="K989">
        <v>33</v>
      </c>
      <c r="L989">
        <v>17.149999999999999</v>
      </c>
      <c r="M989" s="2">
        <v>0.08</v>
      </c>
      <c r="N989">
        <v>551.66999999999996</v>
      </c>
      <c r="O989">
        <v>4.96</v>
      </c>
      <c r="P989">
        <v>25.44</v>
      </c>
      <c r="Q989" s="2">
        <v>0.57999999999999996</v>
      </c>
      <c r="R989" t="s">
        <v>29</v>
      </c>
      <c r="S989" t="s">
        <v>30</v>
      </c>
      <c r="T989" t="s">
        <v>1734</v>
      </c>
      <c r="U989" t="s">
        <v>32</v>
      </c>
      <c r="V989" t="s">
        <v>76</v>
      </c>
      <c r="W989">
        <v>5249</v>
      </c>
      <c r="X989" s="1">
        <v>41076</v>
      </c>
      <c r="Y989" t="s">
        <v>34</v>
      </c>
      <c r="Z989" t="e" vm="18">
        <v>#VALUE!</v>
      </c>
      <c r="AA989">
        <v>20151</v>
      </c>
      <c r="AB989" t="e" cm="1" vm="2">
        <f t="array" ref="AB989">_FV(Table1[[#This Row],[State]],"Country/region",TRUE)</f>
        <v>#VALUE!</v>
      </c>
    </row>
    <row r="990" spans="1:28" x14ac:dyDescent="0.35">
      <c r="A990" t="s">
        <v>668</v>
      </c>
      <c r="B990">
        <v>41</v>
      </c>
      <c r="C990" t="s">
        <v>669</v>
      </c>
      <c r="D990" t="s">
        <v>46</v>
      </c>
      <c r="E990">
        <f>YEAR(Table1[[#This Row],[Order Date]])</f>
        <v>2012</v>
      </c>
      <c r="F990">
        <v>1</v>
      </c>
      <c r="G990">
        <f>MONTH(Table1[[#This Row],[Order Date]])</f>
        <v>6</v>
      </c>
      <c r="H990" s="1">
        <v>41073</v>
      </c>
      <c r="I990">
        <v>39430</v>
      </c>
      <c r="J990" t="s">
        <v>47</v>
      </c>
      <c r="K990">
        <v>29</v>
      </c>
      <c r="L990">
        <v>30.98</v>
      </c>
      <c r="M990" s="2">
        <v>0.03</v>
      </c>
      <c r="N990">
        <v>877.97</v>
      </c>
      <c r="O990">
        <v>6.5</v>
      </c>
      <c r="P990">
        <v>-144.19999999999999</v>
      </c>
      <c r="Q990" s="2">
        <v>0.79</v>
      </c>
      <c r="R990" t="s">
        <v>96</v>
      </c>
      <c r="S990" t="s">
        <v>30</v>
      </c>
      <c r="T990" t="s">
        <v>1735</v>
      </c>
      <c r="U990" t="s">
        <v>102</v>
      </c>
      <c r="V990" t="s">
        <v>68</v>
      </c>
      <c r="W990">
        <v>5568</v>
      </c>
      <c r="X990" s="1">
        <v>41077</v>
      </c>
      <c r="Y990" t="s">
        <v>34</v>
      </c>
      <c r="Z990" t="e" vm="11">
        <v>#VALUE!</v>
      </c>
      <c r="AA990">
        <v>76039</v>
      </c>
      <c r="AB990" t="e" cm="1" vm="2">
        <f t="array" ref="AB990">_FV(Table1[[#This Row],[State]],"Country/region",TRUE)</f>
        <v>#VALUE!</v>
      </c>
    </row>
    <row r="991" spans="1:28" x14ac:dyDescent="0.35">
      <c r="A991" t="s">
        <v>1736</v>
      </c>
      <c r="B991">
        <v>41</v>
      </c>
      <c r="C991" t="s">
        <v>1737</v>
      </c>
      <c r="D991" t="s">
        <v>27</v>
      </c>
      <c r="E991">
        <f>YEAR(Table1[[#This Row],[Order Date]])</f>
        <v>2012</v>
      </c>
      <c r="F991">
        <v>1</v>
      </c>
      <c r="G991">
        <f>MONTH(Table1[[#This Row],[Order Date]])</f>
        <v>6</v>
      </c>
      <c r="H991" s="1">
        <v>41073</v>
      </c>
      <c r="I991">
        <v>355</v>
      </c>
      <c r="J991" t="s">
        <v>47</v>
      </c>
      <c r="K991">
        <v>16</v>
      </c>
      <c r="L991">
        <v>85.99</v>
      </c>
      <c r="M991" s="2">
        <v>0</v>
      </c>
      <c r="N991">
        <v>1239.6315</v>
      </c>
      <c r="O991">
        <v>0.99</v>
      </c>
      <c r="P991">
        <v>-172.54599999999999</v>
      </c>
      <c r="Q991" s="2">
        <v>0.85</v>
      </c>
      <c r="R991" t="s">
        <v>96</v>
      </c>
      <c r="S991" t="s">
        <v>59</v>
      </c>
      <c r="T991" t="s">
        <v>971</v>
      </c>
      <c r="U991" t="s">
        <v>105</v>
      </c>
      <c r="V991" t="s">
        <v>68</v>
      </c>
      <c r="W991">
        <v>61</v>
      </c>
      <c r="X991" s="1">
        <v>41078</v>
      </c>
      <c r="Y991" t="s">
        <v>34</v>
      </c>
      <c r="Z991" t="e" vm="11">
        <v>#VALUE!</v>
      </c>
      <c r="AA991">
        <v>77840</v>
      </c>
      <c r="AB991" t="e" cm="1" vm="2">
        <f t="array" ref="AB991">_FV(Table1[[#This Row],[State]],"Country/region",TRUE)</f>
        <v>#VALUE!</v>
      </c>
    </row>
    <row r="992" spans="1:28" x14ac:dyDescent="0.35">
      <c r="A992" t="s">
        <v>1738</v>
      </c>
      <c r="B992">
        <v>41</v>
      </c>
      <c r="C992" t="s">
        <v>1739</v>
      </c>
      <c r="D992" t="s">
        <v>38</v>
      </c>
      <c r="E992">
        <f>YEAR(Table1[[#This Row],[Order Date]])</f>
        <v>2012</v>
      </c>
      <c r="F992">
        <v>1</v>
      </c>
      <c r="G992">
        <f>MONTH(Table1[[#This Row],[Order Date]])</f>
        <v>6</v>
      </c>
      <c r="H992" s="1">
        <v>41074</v>
      </c>
      <c r="I992">
        <v>28001</v>
      </c>
      <c r="J992" t="s">
        <v>58</v>
      </c>
      <c r="K992">
        <v>41</v>
      </c>
      <c r="L992">
        <v>209.84</v>
      </c>
      <c r="M992" s="2">
        <v>0.02</v>
      </c>
      <c r="N992">
        <v>8958.4599999999991</v>
      </c>
      <c r="O992">
        <v>21.21</v>
      </c>
      <c r="P992">
        <v>2593.14</v>
      </c>
      <c r="Q992" s="2">
        <v>0.59</v>
      </c>
      <c r="R992" t="s">
        <v>48</v>
      </c>
      <c r="S992" t="s">
        <v>40</v>
      </c>
      <c r="T992" t="s">
        <v>127</v>
      </c>
      <c r="U992" t="s">
        <v>82</v>
      </c>
      <c r="V992" t="s">
        <v>33</v>
      </c>
      <c r="W992">
        <v>3926</v>
      </c>
      <c r="X992" s="1">
        <v>41074</v>
      </c>
      <c r="Y992" t="s">
        <v>34</v>
      </c>
      <c r="Z992" t="e" vm="27">
        <v>#VALUE!</v>
      </c>
      <c r="AA992">
        <v>5201</v>
      </c>
      <c r="AB992" t="e" cm="1" vm="2">
        <f t="array" ref="AB992">_FV(Table1[[#This Row],[State]],"Country/region",TRUE)</f>
        <v>#VALUE!</v>
      </c>
    </row>
    <row r="993" spans="1:28" x14ac:dyDescent="0.35">
      <c r="A993" t="s">
        <v>1740</v>
      </c>
      <c r="B993">
        <v>41</v>
      </c>
      <c r="C993" t="s">
        <v>1741</v>
      </c>
      <c r="D993" t="s">
        <v>38</v>
      </c>
      <c r="E993">
        <f>YEAR(Table1[[#This Row],[Order Date]])</f>
        <v>2012</v>
      </c>
      <c r="F993">
        <v>1</v>
      </c>
      <c r="G993">
        <f>MONTH(Table1[[#This Row],[Order Date]])</f>
        <v>6</v>
      </c>
      <c r="H993" s="1">
        <v>41074</v>
      </c>
      <c r="I993">
        <v>53350</v>
      </c>
      <c r="J993" t="s">
        <v>39</v>
      </c>
      <c r="K993">
        <v>24</v>
      </c>
      <c r="L993">
        <v>315.98</v>
      </c>
      <c r="M993" s="2">
        <v>0.08</v>
      </c>
      <c r="N993">
        <v>7046.61</v>
      </c>
      <c r="O993">
        <v>19.989999999999998</v>
      </c>
      <c r="P993">
        <v>2595.1774999999998</v>
      </c>
      <c r="Q993" s="2">
        <v>0.38</v>
      </c>
      <c r="R993" t="s">
        <v>29</v>
      </c>
      <c r="S993" t="s">
        <v>30</v>
      </c>
      <c r="T993" t="s">
        <v>1742</v>
      </c>
      <c r="U993" t="s">
        <v>67</v>
      </c>
      <c r="V993" t="s">
        <v>76</v>
      </c>
      <c r="W993">
        <v>7473</v>
      </c>
      <c r="X993" s="1">
        <v>41074</v>
      </c>
      <c r="Y993" t="s">
        <v>34</v>
      </c>
      <c r="Z993" t="e" vm="10">
        <v>#VALUE!</v>
      </c>
      <c r="AA993">
        <v>70117</v>
      </c>
      <c r="AB993" t="e" cm="1" vm="2">
        <f t="array" ref="AB993">_FV(Table1[[#This Row],[State]],"Country/region",TRUE)</f>
        <v>#VALUE!</v>
      </c>
    </row>
    <row r="994" spans="1:28" x14ac:dyDescent="0.35">
      <c r="A994" t="s">
        <v>1743</v>
      </c>
      <c r="B994">
        <v>41</v>
      </c>
      <c r="C994" t="s">
        <v>1739</v>
      </c>
      <c r="D994" t="s">
        <v>38</v>
      </c>
      <c r="E994">
        <f>YEAR(Table1[[#This Row],[Order Date]])</f>
        <v>2012</v>
      </c>
      <c r="F994">
        <v>1</v>
      </c>
      <c r="G994">
        <f>MONTH(Table1[[#This Row],[Order Date]])</f>
        <v>6</v>
      </c>
      <c r="H994" s="1">
        <v>41074</v>
      </c>
      <c r="I994">
        <v>28001</v>
      </c>
      <c r="J994" t="s">
        <v>58</v>
      </c>
      <c r="K994">
        <v>21</v>
      </c>
      <c r="L994">
        <v>194.3</v>
      </c>
      <c r="M994" s="2">
        <v>0.01</v>
      </c>
      <c r="N994">
        <v>4201.08</v>
      </c>
      <c r="O994">
        <v>11.54</v>
      </c>
      <c r="P994">
        <v>1162.76</v>
      </c>
      <c r="Q994" s="2">
        <v>0.59</v>
      </c>
      <c r="R994" t="s">
        <v>48</v>
      </c>
      <c r="S994" t="s">
        <v>40</v>
      </c>
      <c r="T994" t="s">
        <v>142</v>
      </c>
      <c r="U994" t="s">
        <v>82</v>
      </c>
      <c r="V994" t="s">
        <v>33</v>
      </c>
      <c r="W994">
        <v>3927</v>
      </c>
      <c r="X994" s="1">
        <v>41076</v>
      </c>
      <c r="Y994" t="s">
        <v>34</v>
      </c>
      <c r="Z994" t="e" vm="48">
        <v>#VALUE!</v>
      </c>
      <c r="AA994">
        <v>3054</v>
      </c>
      <c r="AB994" t="e" cm="1" vm="2">
        <f t="array" ref="AB994">_FV(Table1[[#This Row],[State]],"Country/region",TRUE)</f>
        <v>#VALUE!</v>
      </c>
    </row>
    <row r="995" spans="1:28" x14ac:dyDescent="0.35">
      <c r="A995" t="s">
        <v>519</v>
      </c>
      <c r="B995">
        <v>41</v>
      </c>
      <c r="C995" t="s">
        <v>520</v>
      </c>
      <c r="D995" t="s">
        <v>46</v>
      </c>
      <c r="E995">
        <f>YEAR(Table1[[#This Row],[Order Date]])</f>
        <v>2012</v>
      </c>
      <c r="F995">
        <v>1</v>
      </c>
      <c r="G995">
        <f>MONTH(Table1[[#This Row],[Order Date]])</f>
        <v>6</v>
      </c>
      <c r="H995" s="1">
        <v>41074</v>
      </c>
      <c r="I995">
        <v>837</v>
      </c>
      <c r="J995" t="s">
        <v>39</v>
      </c>
      <c r="K995">
        <v>11</v>
      </c>
      <c r="L995">
        <v>5.84</v>
      </c>
      <c r="M995" s="2">
        <v>0.01</v>
      </c>
      <c r="N995">
        <v>65.7</v>
      </c>
      <c r="O995">
        <v>0.83</v>
      </c>
      <c r="P995">
        <v>13.41</v>
      </c>
      <c r="Q995" s="2">
        <v>0.49</v>
      </c>
      <c r="R995" t="s">
        <v>29</v>
      </c>
      <c r="S995" t="s">
        <v>59</v>
      </c>
      <c r="T995" t="s">
        <v>1572</v>
      </c>
      <c r="U995" t="s">
        <v>88</v>
      </c>
      <c r="V995" t="s">
        <v>68</v>
      </c>
      <c r="W995">
        <v>133</v>
      </c>
      <c r="X995" s="1">
        <v>41076</v>
      </c>
      <c r="Y995" t="s">
        <v>34</v>
      </c>
      <c r="Z995" t="e" vm="41">
        <v>#VALUE!</v>
      </c>
      <c r="AA995">
        <v>58601</v>
      </c>
      <c r="AB995" t="e" cm="1" vm="2">
        <f t="array" ref="AB995">_FV(Table1[[#This Row],[State]],"Country/region",TRUE)</f>
        <v>#VALUE!</v>
      </c>
    </row>
    <row r="996" spans="1:28" x14ac:dyDescent="0.35">
      <c r="A996" t="s">
        <v>1744</v>
      </c>
      <c r="B996">
        <v>41</v>
      </c>
      <c r="C996" t="s">
        <v>979</v>
      </c>
      <c r="D996" t="s">
        <v>57</v>
      </c>
      <c r="E996">
        <f>YEAR(Table1[[#This Row],[Order Date]])</f>
        <v>2012</v>
      </c>
      <c r="F996">
        <v>1</v>
      </c>
      <c r="G996">
        <f>MONTH(Table1[[#This Row],[Order Date]])</f>
        <v>6</v>
      </c>
      <c r="H996" s="1">
        <v>41075</v>
      </c>
      <c r="I996">
        <v>28161</v>
      </c>
      <c r="J996" t="s">
        <v>39</v>
      </c>
      <c r="K996">
        <v>10</v>
      </c>
      <c r="L996">
        <v>70.98</v>
      </c>
      <c r="M996" s="2">
        <v>0.02</v>
      </c>
      <c r="N996">
        <v>784.08</v>
      </c>
      <c r="O996">
        <v>46.74</v>
      </c>
      <c r="P996">
        <v>-222.77</v>
      </c>
      <c r="Q996" s="2">
        <v>0.56000000000000005</v>
      </c>
      <c r="R996" t="s">
        <v>48</v>
      </c>
      <c r="S996" t="s">
        <v>73</v>
      </c>
      <c r="T996" t="s">
        <v>245</v>
      </c>
      <c r="U996" t="s">
        <v>154</v>
      </c>
      <c r="V996" t="s">
        <v>33</v>
      </c>
      <c r="W996">
        <v>3949</v>
      </c>
      <c r="X996" s="1">
        <v>41076</v>
      </c>
      <c r="Y996" t="s">
        <v>53</v>
      </c>
      <c r="Z996" t="e" vm="24">
        <v>#VALUE!</v>
      </c>
      <c r="AA996">
        <v>7016</v>
      </c>
      <c r="AB996" t="e" cm="1" vm="2">
        <f t="array" ref="AB996">_FV(Table1[[#This Row],[State]],"Country/region",TRUE)</f>
        <v>#VALUE!</v>
      </c>
    </row>
    <row r="997" spans="1:28" x14ac:dyDescent="0.35">
      <c r="A997" t="s">
        <v>1745</v>
      </c>
      <c r="B997">
        <v>41</v>
      </c>
      <c r="C997" t="s">
        <v>794</v>
      </c>
      <c r="D997" t="s">
        <v>46</v>
      </c>
      <c r="E997">
        <f>YEAR(Table1[[#This Row],[Order Date]])</f>
        <v>2012</v>
      </c>
      <c r="F997">
        <v>1</v>
      </c>
      <c r="G997">
        <f>MONTH(Table1[[#This Row],[Order Date]])</f>
        <v>6</v>
      </c>
      <c r="H997" s="1">
        <v>41075</v>
      </c>
      <c r="I997">
        <v>40006</v>
      </c>
      <c r="J997" t="s">
        <v>39</v>
      </c>
      <c r="K997">
        <v>48</v>
      </c>
      <c r="L997">
        <v>2.94</v>
      </c>
      <c r="M997" s="2">
        <v>0.04</v>
      </c>
      <c r="N997">
        <v>141.59</v>
      </c>
      <c r="O997">
        <v>0.7</v>
      </c>
      <c r="P997">
        <v>20.260000000000002</v>
      </c>
      <c r="Q997" s="2">
        <v>0.57999999999999996</v>
      </c>
      <c r="R997" t="s">
        <v>29</v>
      </c>
      <c r="S997" t="s">
        <v>59</v>
      </c>
      <c r="T997" t="s">
        <v>521</v>
      </c>
      <c r="U997" t="s">
        <v>88</v>
      </c>
      <c r="V997" t="s">
        <v>52</v>
      </c>
      <c r="W997">
        <v>5655</v>
      </c>
      <c r="X997" s="1">
        <v>41076</v>
      </c>
      <c r="Y997" t="s">
        <v>34</v>
      </c>
      <c r="Z997" t="e" vm="8">
        <v>#VALUE!</v>
      </c>
      <c r="AA997">
        <v>97030</v>
      </c>
      <c r="AB997" t="e" cm="1" vm="2">
        <f t="array" ref="AB997">_FV(Table1[[#This Row],[State]],"Country/region",TRUE)</f>
        <v>#VALUE!</v>
      </c>
    </row>
    <row r="998" spans="1:28" x14ac:dyDescent="0.35">
      <c r="A998" t="s">
        <v>870</v>
      </c>
      <c r="B998">
        <v>41</v>
      </c>
      <c r="C998" t="s">
        <v>979</v>
      </c>
      <c r="D998" t="s">
        <v>57</v>
      </c>
      <c r="E998">
        <f>YEAR(Table1[[#This Row],[Order Date]])</f>
        <v>2012</v>
      </c>
      <c r="F998">
        <v>1</v>
      </c>
      <c r="G998">
        <f>MONTH(Table1[[#This Row],[Order Date]])</f>
        <v>6</v>
      </c>
      <c r="H998" s="1">
        <v>41075</v>
      </c>
      <c r="I998">
        <v>28161</v>
      </c>
      <c r="J998" t="s">
        <v>39</v>
      </c>
      <c r="K998">
        <v>15</v>
      </c>
      <c r="L998">
        <v>350.98</v>
      </c>
      <c r="M998" s="2">
        <v>0.06</v>
      </c>
      <c r="N998">
        <v>5028.3100000000004</v>
      </c>
      <c r="O998">
        <v>30</v>
      </c>
      <c r="P998">
        <v>664.88</v>
      </c>
      <c r="Q998" s="2">
        <v>0.61</v>
      </c>
      <c r="R998" t="s">
        <v>48</v>
      </c>
      <c r="S998" t="s">
        <v>49</v>
      </c>
      <c r="T998" t="s">
        <v>110</v>
      </c>
      <c r="U998" t="s">
        <v>51</v>
      </c>
      <c r="V998" t="s">
        <v>33</v>
      </c>
      <c r="W998">
        <v>3950</v>
      </c>
      <c r="X998" s="1">
        <v>41077</v>
      </c>
      <c r="Y998" t="s">
        <v>53</v>
      </c>
      <c r="Z998" t="e" vm="48">
        <v>#VALUE!</v>
      </c>
      <c r="AA998">
        <v>3079</v>
      </c>
      <c r="AB998" t="e" cm="1" vm="2">
        <f t="array" ref="AB998">_FV(Table1[[#This Row],[State]],"Country/region",TRUE)</f>
        <v>#VALUE!</v>
      </c>
    </row>
    <row r="999" spans="1:28" x14ac:dyDescent="0.35">
      <c r="A999" t="s">
        <v>1745</v>
      </c>
      <c r="B999">
        <v>41</v>
      </c>
      <c r="C999" t="s">
        <v>794</v>
      </c>
      <c r="D999" t="s">
        <v>46</v>
      </c>
      <c r="E999">
        <f>YEAR(Table1[[#This Row],[Order Date]])</f>
        <v>2012</v>
      </c>
      <c r="F999">
        <v>1</v>
      </c>
      <c r="G999">
        <f>MONTH(Table1[[#This Row],[Order Date]])</f>
        <v>6</v>
      </c>
      <c r="H999" s="1">
        <v>41075</v>
      </c>
      <c r="I999">
        <v>40006</v>
      </c>
      <c r="J999" t="s">
        <v>39</v>
      </c>
      <c r="K999">
        <v>35</v>
      </c>
      <c r="L999">
        <v>4.24</v>
      </c>
      <c r="M999" s="2">
        <v>0.03</v>
      </c>
      <c r="N999">
        <v>157.99</v>
      </c>
      <c r="O999">
        <v>5.41</v>
      </c>
      <c r="P999">
        <v>-105.547</v>
      </c>
      <c r="Q999" s="2">
        <v>0.35</v>
      </c>
      <c r="R999" t="s">
        <v>29</v>
      </c>
      <c r="S999" t="s">
        <v>30</v>
      </c>
      <c r="T999" t="s">
        <v>1746</v>
      </c>
      <c r="U999" t="s">
        <v>67</v>
      </c>
      <c r="V999" t="s">
        <v>52</v>
      </c>
      <c r="W999">
        <v>5654</v>
      </c>
      <c r="X999" s="1">
        <v>41077</v>
      </c>
      <c r="Y999" t="s">
        <v>34</v>
      </c>
      <c r="Z999" t="e" vm="8">
        <v>#VALUE!</v>
      </c>
      <c r="AA999">
        <v>97030</v>
      </c>
      <c r="AB999" t="e" cm="1" vm="2">
        <f t="array" ref="AB999">_FV(Table1[[#This Row],[State]],"Country/region",TRUE)</f>
        <v>#VALUE!</v>
      </c>
    </row>
    <row r="1000" spans="1:28" x14ac:dyDescent="0.35">
      <c r="A1000" t="s">
        <v>1747</v>
      </c>
      <c r="B1000">
        <v>41</v>
      </c>
      <c r="C1000" t="s">
        <v>1748</v>
      </c>
      <c r="D1000" t="s">
        <v>38</v>
      </c>
      <c r="E1000">
        <f>YEAR(Table1[[#This Row],[Order Date]])</f>
        <v>2012</v>
      </c>
      <c r="F1000">
        <v>1</v>
      </c>
      <c r="G1000">
        <f>MONTH(Table1[[#This Row],[Order Date]])</f>
        <v>6</v>
      </c>
      <c r="H1000" s="1">
        <v>41075</v>
      </c>
      <c r="I1000">
        <v>14528</v>
      </c>
      <c r="J1000" t="s">
        <v>58</v>
      </c>
      <c r="K1000">
        <v>14</v>
      </c>
      <c r="L1000">
        <v>5.98</v>
      </c>
      <c r="M1000" s="2">
        <v>0.09</v>
      </c>
      <c r="N1000">
        <v>78.44</v>
      </c>
      <c r="O1000">
        <v>1.49</v>
      </c>
      <c r="P1000">
        <v>11.0245</v>
      </c>
      <c r="Q1000" s="2">
        <v>0.39</v>
      </c>
      <c r="R1000" t="s">
        <v>29</v>
      </c>
      <c r="S1000" t="s">
        <v>30</v>
      </c>
      <c r="T1000" t="s">
        <v>1749</v>
      </c>
      <c r="U1000" t="s">
        <v>67</v>
      </c>
      <c r="V1000" t="s">
        <v>33</v>
      </c>
      <c r="W1000">
        <v>2036</v>
      </c>
      <c r="X1000" s="1">
        <v>41077</v>
      </c>
      <c r="Y1000" t="s">
        <v>34</v>
      </c>
      <c r="Z1000" t="e" vm="30">
        <v>#VALUE!</v>
      </c>
      <c r="AA1000">
        <v>1570</v>
      </c>
      <c r="AB1000" t="e" cm="1" vm="2">
        <f t="array" ref="AB1000">_FV(Table1[[#This Row],[State]],"Country/region",TRUE)</f>
        <v>#VALUE!</v>
      </c>
    </row>
    <row r="1001" spans="1:28" x14ac:dyDescent="0.35">
      <c r="A1001" t="s">
        <v>1750</v>
      </c>
      <c r="B1001">
        <v>41</v>
      </c>
      <c r="C1001" t="s">
        <v>1443</v>
      </c>
      <c r="D1001" t="s">
        <v>38</v>
      </c>
      <c r="E1001">
        <f>YEAR(Table1[[#This Row],[Order Date]])</f>
        <v>2012</v>
      </c>
      <c r="F1001">
        <v>1</v>
      </c>
      <c r="G1001">
        <f>MONTH(Table1[[#This Row],[Order Date]])</f>
        <v>6</v>
      </c>
      <c r="H1001" s="1">
        <v>41075</v>
      </c>
      <c r="I1001">
        <v>22242</v>
      </c>
      <c r="J1001" t="s">
        <v>39</v>
      </c>
      <c r="K1001">
        <v>50</v>
      </c>
      <c r="L1001">
        <v>6.48</v>
      </c>
      <c r="M1001" s="2">
        <v>0.04</v>
      </c>
      <c r="N1001">
        <v>329.91</v>
      </c>
      <c r="O1001">
        <v>9.5399999999999991</v>
      </c>
      <c r="P1001">
        <v>-279.93</v>
      </c>
      <c r="Q1001" s="2">
        <v>0.37</v>
      </c>
      <c r="R1001" t="s">
        <v>29</v>
      </c>
      <c r="S1001" t="s">
        <v>30</v>
      </c>
      <c r="T1001" t="s">
        <v>1751</v>
      </c>
      <c r="U1001" t="s">
        <v>61</v>
      </c>
      <c r="V1001" t="s">
        <v>33</v>
      </c>
      <c r="W1001">
        <v>3102</v>
      </c>
      <c r="X1001" s="1">
        <v>41077</v>
      </c>
      <c r="Y1001" t="s">
        <v>34</v>
      </c>
      <c r="Z1001" t="e" vm="30">
        <v>#VALUE!</v>
      </c>
      <c r="AA1001">
        <v>2138</v>
      </c>
      <c r="AB1001" t="e" cm="1" vm="2">
        <f t="array" ref="AB1001">_FV(Table1[[#This Row],[State]],"Country/region",TRUE)</f>
        <v>#VALUE!</v>
      </c>
    </row>
    <row r="1002" spans="1:28" x14ac:dyDescent="0.35">
      <c r="A1002" t="s">
        <v>1752</v>
      </c>
      <c r="B1002">
        <v>41</v>
      </c>
      <c r="C1002" t="s">
        <v>979</v>
      </c>
      <c r="D1002" t="s">
        <v>57</v>
      </c>
      <c r="E1002">
        <f>YEAR(Table1[[#This Row],[Order Date]])</f>
        <v>2012</v>
      </c>
      <c r="F1002">
        <v>1</v>
      </c>
      <c r="G1002">
        <f>MONTH(Table1[[#This Row],[Order Date]])</f>
        <v>6</v>
      </c>
      <c r="H1002" s="1">
        <v>41075</v>
      </c>
      <c r="I1002">
        <v>28161</v>
      </c>
      <c r="J1002" t="s">
        <v>39</v>
      </c>
      <c r="K1002">
        <v>41</v>
      </c>
      <c r="L1002">
        <v>27.48</v>
      </c>
      <c r="M1002" s="2">
        <v>0.04</v>
      </c>
      <c r="N1002">
        <v>1085.6099999999999</v>
      </c>
      <c r="O1002">
        <v>4</v>
      </c>
      <c r="P1002">
        <v>-33.32</v>
      </c>
      <c r="Q1002" s="2">
        <v>0.75</v>
      </c>
      <c r="R1002" t="s">
        <v>96</v>
      </c>
      <c r="S1002" t="s">
        <v>30</v>
      </c>
      <c r="T1002" t="s">
        <v>1460</v>
      </c>
      <c r="U1002" t="s">
        <v>102</v>
      </c>
      <c r="V1002" t="s">
        <v>33</v>
      </c>
      <c r="W1002">
        <v>3951</v>
      </c>
      <c r="X1002" s="1">
        <v>41077</v>
      </c>
      <c r="Y1002" t="s">
        <v>34</v>
      </c>
      <c r="Z1002" t="e" vm="24">
        <v>#VALUE!</v>
      </c>
      <c r="AA1002">
        <v>7901</v>
      </c>
      <c r="AB1002" t="e" cm="1" vm="2">
        <f t="array" ref="AB1002">_FV(Table1[[#This Row],[State]],"Country/region",TRUE)</f>
        <v>#VALUE!</v>
      </c>
    </row>
    <row r="1003" spans="1:28" x14ac:dyDescent="0.35">
      <c r="A1003" t="s">
        <v>1753</v>
      </c>
      <c r="B1003">
        <v>41</v>
      </c>
      <c r="C1003" t="s">
        <v>1754</v>
      </c>
      <c r="D1003" t="s">
        <v>27</v>
      </c>
      <c r="E1003">
        <f>YEAR(Table1[[#This Row],[Order Date]])</f>
        <v>2012</v>
      </c>
      <c r="F1003">
        <v>1</v>
      </c>
      <c r="G1003">
        <f>MONTH(Table1[[#This Row],[Order Date]])</f>
        <v>6</v>
      </c>
      <c r="H1003" s="1">
        <v>41076</v>
      </c>
      <c r="I1003">
        <v>24199</v>
      </c>
      <c r="J1003" t="s">
        <v>58</v>
      </c>
      <c r="K1003">
        <v>16</v>
      </c>
      <c r="L1003">
        <v>40.479999999999997</v>
      </c>
      <c r="M1003" s="2">
        <v>0</v>
      </c>
      <c r="N1003">
        <v>706.53</v>
      </c>
      <c r="O1003">
        <v>19.989999999999998</v>
      </c>
      <c r="P1003">
        <v>-314.42</v>
      </c>
      <c r="Q1003" s="2">
        <v>0.77</v>
      </c>
      <c r="R1003" t="s">
        <v>96</v>
      </c>
      <c r="S1003" t="s">
        <v>30</v>
      </c>
      <c r="T1003" t="s">
        <v>1231</v>
      </c>
      <c r="U1003" t="s">
        <v>102</v>
      </c>
      <c r="V1003" t="s">
        <v>76</v>
      </c>
      <c r="W1003">
        <v>3399</v>
      </c>
      <c r="X1003" s="1">
        <v>41077</v>
      </c>
      <c r="Y1003" t="s">
        <v>34</v>
      </c>
      <c r="Z1003" t="e" vm="44">
        <v>#VALUE!</v>
      </c>
      <c r="AA1003">
        <v>30721</v>
      </c>
      <c r="AB1003" t="e" cm="1" vm="2">
        <f t="array" ref="AB1003">_FV(Table1[[#This Row],[State]],"Country/region",TRUE)</f>
        <v>#VALUE!</v>
      </c>
    </row>
    <row r="1004" spans="1:28" x14ac:dyDescent="0.35">
      <c r="A1004" t="s">
        <v>1755</v>
      </c>
      <c r="B1004">
        <v>41</v>
      </c>
      <c r="C1004" t="s">
        <v>1501</v>
      </c>
      <c r="D1004" t="s">
        <v>46</v>
      </c>
      <c r="E1004">
        <f>YEAR(Table1[[#This Row],[Order Date]])</f>
        <v>2012</v>
      </c>
      <c r="F1004">
        <v>1</v>
      </c>
      <c r="G1004">
        <f>MONTH(Table1[[#This Row],[Order Date]])</f>
        <v>6</v>
      </c>
      <c r="H1004" s="1">
        <v>41077</v>
      </c>
      <c r="I1004">
        <v>224</v>
      </c>
      <c r="J1004" t="s">
        <v>39</v>
      </c>
      <c r="K1004">
        <v>25</v>
      </c>
      <c r="L1004">
        <v>7.38</v>
      </c>
      <c r="M1004" s="2">
        <v>0.09</v>
      </c>
      <c r="N1004">
        <v>184.86</v>
      </c>
      <c r="O1004">
        <v>5.21</v>
      </c>
      <c r="P1004">
        <v>-33.950000000000003</v>
      </c>
      <c r="Q1004" s="2">
        <v>0.56000000000000005</v>
      </c>
      <c r="R1004" t="s">
        <v>48</v>
      </c>
      <c r="S1004" t="s">
        <v>30</v>
      </c>
      <c r="T1004" t="s">
        <v>1756</v>
      </c>
      <c r="U1004" t="s">
        <v>82</v>
      </c>
      <c r="V1004" t="s">
        <v>52</v>
      </c>
      <c r="W1004">
        <v>32</v>
      </c>
      <c r="X1004" s="1">
        <v>41078</v>
      </c>
      <c r="Y1004" t="s">
        <v>34</v>
      </c>
      <c r="Z1004" t="e" vm="4">
        <v>#VALUE!</v>
      </c>
      <c r="AA1004">
        <v>91945</v>
      </c>
      <c r="AB1004" t="e" cm="1" vm="2">
        <f t="array" ref="AB1004">_FV(Table1[[#This Row],[State]],"Country/region",TRUE)</f>
        <v>#VALUE!</v>
      </c>
    </row>
    <row r="1005" spans="1:28" x14ac:dyDescent="0.35">
      <c r="A1005" t="s">
        <v>1455</v>
      </c>
      <c r="B1005">
        <v>41</v>
      </c>
      <c r="C1005" t="s">
        <v>425</v>
      </c>
      <c r="D1005" t="s">
        <v>57</v>
      </c>
      <c r="E1005">
        <f>YEAR(Table1[[#This Row],[Order Date]])</f>
        <v>2012</v>
      </c>
      <c r="F1005">
        <v>1</v>
      </c>
      <c r="G1005">
        <f>MONTH(Table1[[#This Row],[Order Date]])</f>
        <v>6</v>
      </c>
      <c r="H1005" s="1">
        <v>41077</v>
      </c>
      <c r="I1005">
        <v>57155</v>
      </c>
      <c r="J1005" t="s">
        <v>58</v>
      </c>
      <c r="K1005">
        <v>16</v>
      </c>
      <c r="L1005">
        <v>33.89</v>
      </c>
      <c r="M1005" s="2">
        <v>0.04</v>
      </c>
      <c r="N1005">
        <v>535.54</v>
      </c>
      <c r="O1005">
        <v>5.0999999999999996</v>
      </c>
      <c r="P1005">
        <v>60.82</v>
      </c>
      <c r="Q1005" s="2">
        <v>0.6</v>
      </c>
      <c r="R1005" t="s">
        <v>29</v>
      </c>
      <c r="S1005" t="s">
        <v>30</v>
      </c>
      <c r="T1005" t="s">
        <v>1757</v>
      </c>
      <c r="U1005" t="s">
        <v>32</v>
      </c>
      <c r="V1005" t="s">
        <v>33</v>
      </c>
      <c r="W1005">
        <v>7999</v>
      </c>
      <c r="X1005" s="1">
        <v>41078</v>
      </c>
      <c r="Y1005" t="s">
        <v>42</v>
      </c>
      <c r="Z1005" t="e" vm="22">
        <v>#VALUE!</v>
      </c>
      <c r="AA1005">
        <v>43026</v>
      </c>
      <c r="AB1005" t="e" cm="1" vm="2">
        <f t="array" ref="AB1005">_FV(Table1[[#This Row],[State]],"Country/region",TRUE)</f>
        <v>#VALUE!</v>
      </c>
    </row>
    <row r="1006" spans="1:28" x14ac:dyDescent="0.35">
      <c r="A1006" t="s">
        <v>1455</v>
      </c>
      <c r="B1006">
        <v>41</v>
      </c>
      <c r="C1006" t="s">
        <v>425</v>
      </c>
      <c r="D1006" t="s">
        <v>57</v>
      </c>
      <c r="E1006">
        <f>YEAR(Table1[[#This Row],[Order Date]])</f>
        <v>2012</v>
      </c>
      <c r="F1006">
        <v>1</v>
      </c>
      <c r="G1006">
        <f>MONTH(Table1[[#This Row],[Order Date]])</f>
        <v>6</v>
      </c>
      <c r="H1006" s="1">
        <v>41077</v>
      </c>
      <c r="I1006">
        <v>57155</v>
      </c>
      <c r="J1006" t="s">
        <v>58</v>
      </c>
      <c r="K1006">
        <v>23</v>
      </c>
      <c r="L1006">
        <v>6.48</v>
      </c>
      <c r="M1006" s="2">
        <v>0.05</v>
      </c>
      <c r="N1006">
        <v>155.52000000000001</v>
      </c>
      <c r="O1006">
        <v>9.68</v>
      </c>
      <c r="P1006">
        <v>-133.72999999999999</v>
      </c>
      <c r="Q1006" s="2">
        <v>0.36</v>
      </c>
      <c r="R1006" t="s">
        <v>29</v>
      </c>
      <c r="S1006" t="s">
        <v>30</v>
      </c>
      <c r="T1006" t="s">
        <v>695</v>
      </c>
      <c r="U1006" t="s">
        <v>61</v>
      </c>
      <c r="V1006" t="s">
        <v>33</v>
      </c>
      <c r="W1006">
        <v>7998</v>
      </c>
      <c r="X1006" s="1">
        <v>41078</v>
      </c>
      <c r="Y1006" t="s">
        <v>34</v>
      </c>
      <c r="Z1006" t="e" vm="22">
        <v>#VALUE!</v>
      </c>
      <c r="AA1006">
        <v>43026</v>
      </c>
      <c r="AB1006" t="e" cm="1" vm="2">
        <f t="array" ref="AB1006">_FV(Table1[[#This Row],[State]],"Country/region",TRUE)</f>
        <v>#VALUE!</v>
      </c>
    </row>
    <row r="1007" spans="1:28" x14ac:dyDescent="0.35">
      <c r="A1007" t="s">
        <v>1755</v>
      </c>
      <c r="B1007">
        <v>41</v>
      </c>
      <c r="C1007" t="s">
        <v>1501</v>
      </c>
      <c r="D1007" t="s">
        <v>46</v>
      </c>
      <c r="E1007">
        <f>YEAR(Table1[[#This Row],[Order Date]])</f>
        <v>2012</v>
      </c>
      <c r="F1007">
        <v>1</v>
      </c>
      <c r="G1007">
        <f>MONTH(Table1[[#This Row],[Order Date]])</f>
        <v>6</v>
      </c>
      <c r="H1007" s="1">
        <v>41077</v>
      </c>
      <c r="I1007">
        <v>224</v>
      </c>
      <c r="J1007" t="s">
        <v>39</v>
      </c>
      <c r="K1007">
        <v>44</v>
      </c>
      <c r="L1007">
        <v>5.98</v>
      </c>
      <c r="M1007" s="2">
        <v>0.04</v>
      </c>
      <c r="N1007">
        <v>267.85000000000002</v>
      </c>
      <c r="O1007">
        <v>5.15</v>
      </c>
      <c r="P1007">
        <v>-65.430000000000007</v>
      </c>
      <c r="Q1007" s="2">
        <v>0.36</v>
      </c>
      <c r="R1007" t="s">
        <v>29</v>
      </c>
      <c r="S1007" t="s">
        <v>30</v>
      </c>
      <c r="T1007" t="s">
        <v>1758</v>
      </c>
      <c r="U1007" t="s">
        <v>61</v>
      </c>
      <c r="V1007" t="s">
        <v>52</v>
      </c>
      <c r="W1007">
        <v>33</v>
      </c>
      <c r="X1007" s="1">
        <v>41078</v>
      </c>
      <c r="Y1007" t="s">
        <v>34</v>
      </c>
      <c r="Z1007" t="e" vm="4">
        <v>#VALUE!</v>
      </c>
      <c r="AA1007">
        <v>91945</v>
      </c>
      <c r="AB1007" t="e" cm="1" vm="2">
        <f t="array" ref="AB1007">_FV(Table1[[#This Row],[State]],"Country/region",TRUE)</f>
        <v>#VALUE!</v>
      </c>
    </row>
    <row r="1008" spans="1:28" x14ac:dyDescent="0.35">
      <c r="A1008" t="s">
        <v>1755</v>
      </c>
      <c r="B1008">
        <v>41</v>
      </c>
      <c r="C1008" t="s">
        <v>1501</v>
      </c>
      <c r="D1008" t="s">
        <v>46</v>
      </c>
      <c r="E1008">
        <f>YEAR(Table1[[#This Row],[Order Date]])</f>
        <v>2012</v>
      </c>
      <c r="F1008">
        <v>1</v>
      </c>
      <c r="G1008">
        <f>MONTH(Table1[[#This Row],[Order Date]])</f>
        <v>6</v>
      </c>
      <c r="H1008" s="1">
        <v>41077</v>
      </c>
      <c r="I1008">
        <v>224</v>
      </c>
      <c r="J1008" t="s">
        <v>39</v>
      </c>
      <c r="K1008">
        <v>33</v>
      </c>
      <c r="L1008">
        <v>15.42</v>
      </c>
      <c r="M1008" s="2">
        <v>0.04</v>
      </c>
      <c r="N1008">
        <v>528.5</v>
      </c>
      <c r="O1008">
        <v>10.68</v>
      </c>
      <c r="P1008">
        <v>-149.91999999999999</v>
      </c>
      <c r="Q1008" s="2">
        <v>0.57999999999999996</v>
      </c>
      <c r="R1008" t="s">
        <v>29</v>
      </c>
      <c r="S1008" t="s">
        <v>30</v>
      </c>
      <c r="T1008" t="s">
        <v>1352</v>
      </c>
      <c r="U1008" t="s">
        <v>32</v>
      </c>
      <c r="V1008" t="s">
        <v>52</v>
      </c>
      <c r="W1008">
        <v>34</v>
      </c>
      <c r="X1008" s="1">
        <v>41078</v>
      </c>
      <c r="Y1008" t="s">
        <v>34</v>
      </c>
      <c r="Z1008" t="e" vm="4">
        <v>#VALUE!</v>
      </c>
      <c r="AA1008">
        <v>91945</v>
      </c>
      <c r="AB1008" t="e" cm="1" vm="2">
        <f t="array" ref="AB1008">_FV(Table1[[#This Row],[State]],"Country/region",TRUE)</f>
        <v>#VALUE!</v>
      </c>
    </row>
    <row r="1009" spans="1:28" x14ac:dyDescent="0.35">
      <c r="A1009" t="s">
        <v>1255</v>
      </c>
      <c r="B1009">
        <v>41</v>
      </c>
      <c r="C1009" t="s">
        <v>1009</v>
      </c>
      <c r="D1009" t="s">
        <v>57</v>
      </c>
      <c r="E1009">
        <f>YEAR(Table1[[#This Row],[Order Date]])</f>
        <v>2012</v>
      </c>
      <c r="F1009">
        <v>1</v>
      </c>
      <c r="G1009">
        <f>MONTH(Table1[[#This Row],[Order Date]])</f>
        <v>6</v>
      </c>
      <c r="H1009" s="1">
        <v>41077</v>
      </c>
      <c r="I1009">
        <v>5984</v>
      </c>
      <c r="J1009" t="s">
        <v>47</v>
      </c>
      <c r="K1009">
        <v>11</v>
      </c>
      <c r="L1009">
        <v>7.96</v>
      </c>
      <c r="M1009" s="2">
        <v>0.03</v>
      </c>
      <c r="N1009">
        <v>96.68</v>
      </c>
      <c r="O1009">
        <v>4.95</v>
      </c>
      <c r="P1009">
        <v>22.25</v>
      </c>
      <c r="Q1009" s="2">
        <v>0.41</v>
      </c>
      <c r="R1009" t="s">
        <v>48</v>
      </c>
      <c r="S1009" t="s">
        <v>30</v>
      </c>
      <c r="T1009" t="s">
        <v>1759</v>
      </c>
      <c r="U1009" t="s">
        <v>82</v>
      </c>
      <c r="V1009" t="s">
        <v>52</v>
      </c>
      <c r="W1009">
        <v>831</v>
      </c>
      <c r="X1009" s="1">
        <v>41079</v>
      </c>
      <c r="Y1009" t="s">
        <v>34</v>
      </c>
      <c r="Z1009" t="e" vm="4">
        <v>#VALUE!</v>
      </c>
      <c r="AA1009">
        <v>92646</v>
      </c>
      <c r="AB1009" t="e" cm="1" vm="2">
        <f t="array" ref="AB1009">_FV(Table1[[#This Row],[State]],"Country/region",TRUE)</f>
        <v>#VALUE!</v>
      </c>
    </row>
    <row r="1010" spans="1:28" x14ac:dyDescent="0.35">
      <c r="A1010" t="s">
        <v>1235</v>
      </c>
      <c r="B1010">
        <v>41</v>
      </c>
      <c r="C1010" t="s">
        <v>1236</v>
      </c>
      <c r="D1010" t="s">
        <v>57</v>
      </c>
      <c r="E1010">
        <f>YEAR(Table1[[#This Row],[Order Date]])</f>
        <v>2012</v>
      </c>
      <c r="F1010">
        <v>1</v>
      </c>
      <c r="G1010">
        <f>MONTH(Table1[[#This Row],[Order Date]])</f>
        <v>6</v>
      </c>
      <c r="H1010" s="1">
        <v>41077</v>
      </c>
      <c r="I1010">
        <v>32038</v>
      </c>
      <c r="J1010" t="s">
        <v>47</v>
      </c>
      <c r="K1010">
        <v>26</v>
      </c>
      <c r="L1010">
        <v>11.7</v>
      </c>
      <c r="M1010" s="2">
        <v>0</v>
      </c>
      <c r="N1010">
        <v>342.4</v>
      </c>
      <c r="O1010">
        <v>6.96</v>
      </c>
      <c r="P1010">
        <v>-14.06</v>
      </c>
      <c r="Q1010" s="2">
        <v>0.5</v>
      </c>
      <c r="R1010" t="s">
        <v>29</v>
      </c>
      <c r="S1010" t="s">
        <v>80</v>
      </c>
      <c r="T1010" t="s">
        <v>494</v>
      </c>
      <c r="U1010" t="s">
        <v>214</v>
      </c>
      <c r="V1010" t="s">
        <v>33</v>
      </c>
      <c r="W1010">
        <v>4503</v>
      </c>
      <c r="X1010" s="1">
        <v>41079</v>
      </c>
      <c r="Y1010" t="s">
        <v>42</v>
      </c>
      <c r="Z1010" t="e" vm="15">
        <v>#VALUE!</v>
      </c>
      <c r="AA1010">
        <v>11967</v>
      </c>
      <c r="AB1010" t="e" cm="1" vm="2">
        <f t="array" ref="AB1010">_FV(Table1[[#This Row],[State]],"Country/region",TRUE)</f>
        <v>#VALUE!</v>
      </c>
    </row>
    <row r="1011" spans="1:28" x14ac:dyDescent="0.35">
      <c r="A1011" t="s">
        <v>1760</v>
      </c>
      <c r="B1011">
        <v>41</v>
      </c>
      <c r="C1011" t="s">
        <v>1761</v>
      </c>
      <c r="D1011" t="s">
        <v>46</v>
      </c>
      <c r="E1011">
        <f>YEAR(Table1[[#This Row],[Order Date]])</f>
        <v>2012</v>
      </c>
      <c r="F1011">
        <v>1</v>
      </c>
      <c r="G1011">
        <f>MONTH(Table1[[#This Row],[Order Date]])</f>
        <v>6</v>
      </c>
      <c r="H1011" s="1">
        <v>41077</v>
      </c>
      <c r="I1011">
        <v>48931</v>
      </c>
      <c r="J1011" t="s">
        <v>47</v>
      </c>
      <c r="K1011">
        <v>8</v>
      </c>
      <c r="L1011">
        <v>30.98</v>
      </c>
      <c r="M1011" s="2">
        <v>0.01</v>
      </c>
      <c r="N1011">
        <v>254.32</v>
      </c>
      <c r="O1011">
        <v>6.5</v>
      </c>
      <c r="P1011">
        <v>-117.39</v>
      </c>
      <c r="Q1011" s="2">
        <v>0.79</v>
      </c>
      <c r="R1011" t="s">
        <v>96</v>
      </c>
      <c r="S1011" t="s">
        <v>30</v>
      </c>
      <c r="T1011" t="s">
        <v>1735</v>
      </c>
      <c r="U1011" t="s">
        <v>102</v>
      </c>
      <c r="V1011" t="s">
        <v>68</v>
      </c>
      <c r="W1011">
        <v>6868</v>
      </c>
      <c r="X1011" s="1">
        <v>41079</v>
      </c>
      <c r="Y1011" t="s">
        <v>34</v>
      </c>
      <c r="Z1011" t="e" vm="5">
        <v>#VALUE!</v>
      </c>
      <c r="AA1011">
        <v>55379</v>
      </c>
      <c r="AB1011" t="e" cm="1" vm="2">
        <f t="array" ref="AB1011">_FV(Table1[[#This Row],[State]],"Country/region",TRUE)</f>
        <v>#VALUE!</v>
      </c>
    </row>
    <row r="1012" spans="1:28" x14ac:dyDescent="0.35">
      <c r="A1012" t="s">
        <v>1762</v>
      </c>
      <c r="B1012">
        <v>41</v>
      </c>
      <c r="C1012" t="s">
        <v>1763</v>
      </c>
      <c r="D1012" t="s">
        <v>27</v>
      </c>
      <c r="E1012">
        <f>YEAR(Table1[[#This Row],[Order Date]])</f>
        <v>2012</v>
      </c>
      <c r="F1012">
        <v>1</v>
      </c>
      <c r="G1012">
        <f>MONTH(Table1[[#This Row],[Order Date]])</f>
        <v>6</v>
      </c>
      <c r="H1012" s="1">
        <v>41077</v>
      </c>
      <c r="I1012">
        <v>8545</v>
      </c>
      <c r="J1012" t="s">
        <v>47</v>
      </c>
      <c r="K1012">
        <v>24</v>
      </c>
      <c r="L1012">
        <v>130.97999999999999</v>
      </c>
      <c r="M1012" s="2">
        <v>0.1</v>
      </c>
      <c r="N1012">
        <v>3081.95</v>
      </c>
      <c r="O1012">
        <v>54.74</v>
      </c>
      <c r="P1012">
        <v>-662.8</v>
      </c>
      <c r="Q1012" s="2">
        <v>0.69</v>
      </c>
      <c r="R1012" t="s">
        <v>48</v>
      </c>
      <c r="S1012" t="s">
        <v>73</v>
      </c>
      <c r="T1012" t="s">
        <v>848</v>
      </c>
      <c r="U1012" t="s">
        <v>154</v>
      </c>
      <c r="V1012" t="s">
        <v>68</v>
      </c>
      <c r="W1012">
        <v>1169</v>
      </c>
      <c r="X1012" s="1">
        <v>41081</v>
      </c>
      <c r="Y1012" t="s">
        <v>53</v>
      </c>
      <c r="Z1012" t="e" vm="40">
        <v>#VALUE!</v>
      </c>
      <c r="AA1012">
        <v>66203</v>
      </c>
      <c r="AB1012" t="e" cm="1" vm="2">
        <f t="array" ref="AB1012">_FV(Table1[[#This Row],[State]],"Country/region",TRUE)</f>
        <v>#VALUE!</v>
      </c>
    </row>
    <row r="1013" spans="1:28" x14ac:dyDescent="0.35">
      <c r="A1013" t="s">
        <v>1762</v>
      </c>
      <c r="B1013">
        <v>41</v>
      </c>
      <c r="C1013" t="s">
        <v>1763</v>
      </c>
      <c r="D1013" t="s">
        <v>27</v>
      </c>
      <c r="E1013">
        <f>YEAR(Table1[[#This Row],[Order Date]])</f>
        <v>2012</v>
      </c>
      <c r="F1013">
        <v>1</v>
      </c>
      <c r="G1013">
        <f>MONTH(Table1[[#This Row],[Order Date]])</f>
        <v>6</v>
      </c>
      <c r="H1013" s="1">
        <v>41077</v>
      </c>
      <c r="I1013">
        <v>8545</v>
      </c>
      <c r="J1013" t="s">
        <v>47</v>
      </c>
      <c r="K1013">
        <v>25</v>
      </c>
      <c r="L1013">
        <v>4.13</v>
      </c>
      <c r="M1013" s="2">
        <v>0</v>
      </c>
      <c r="N1013">
        <v>113.75</v>
      </c>
      <c r="O1013">
        <v>5.34</v>
      </c>
      <c r="P1013">
        <v>-77.337500000000006</v>
      </c>
      <c r="Q1013" s="2">
        <v>0.38</v>
      </c>
      <c r="R1013" t="s">
        <v>29</v>
      </c>
      <c r="S1013" t="s">
        <v>30</v>
      </c>
      <c r="T1013" t="s">
        <v>1764</v>
      </c>
      <c r="U1013" t="s">
        <v>67</v>
      </c>
      <c r="V1013" t="s">
        <v>68</v>
      </c>
      <c r="W1013">
        <v>1168</v>
      </c>
      <c r="X1013" s="1">
        <v>41081</v>
      </c>
      <c r="Y1013" t="s">
        <v>34</v>
      </c>
      <c r="Z1013" t="e" vm="40">
        <v>#VALUE!</v>
      </c>
      <c r="AA1013">
        <v>66203</v>
      </c>
      <c r="AB1013" t="e" cm="1" vm="2">
        <f t="array" ref="AB1013">_FV(Table1[[#This Row],[State]],"Country/region",TRUE)</f>
        <v>#VALUE!</v>
      </c>
    </row>
    <row r="1014" spans="1:28" x14ac:dyDescent="0.35">
      <c r="A1014" t="s">
        <v>1255</v>
      </c>
      <c r="B1014">
        <v>41</v>
      </c>
      <c r="C1014" t="s">
        <v>1009</v>
      </c>
      <c r="D1014" t="s">
        <v>57</v>
      </c>
      <c r="E1014">
        <f>YEAR(Table1[[#This Row],[Order Date]])</f>
        <v>2012</v>
      </c>
      <c r="F1014">
        <v>1</v>
      </c>
      <c r="G1014">
        <f>MONTH(Table1[[#This Row],[Order Date]])</f>
        <v>6</v>
      </c>
      <c r="H1014" s="1">
        <v>41077</v>
      </c>
      <c r="I1014">
        <v>5984</v>
      </c>
      <c r="J1014" t="s">
        <v>47</v>
      </c>
      <c r="K1014">
        <v>42</v>
      </c>
      <c r="L1014">
        <v>10.64</v>
      </c>
      <c r="M1014" s="2">
        <v>0.03</v>
      </c>
      <c r="N1014">
        <v>464.64</v>
      </c>
      <c r="O1014">
        <v>5.16</v>
      </c>
      <c r="P1014">
        <v>14.48</v>
      </c>
      <c r="Q1014" s="2">
        <v>0.56999999999999995</v>
      </c>
      <c r="R1014" t="s">
        <v>48</v>
      </c>
      <c r="S1014" t="s">
        <v>30</v>
      </c>
      <c r="T1014" t="s">
        <v>1095</v>
      </c>
      <c r="U1014" t="s">
        <v>82</v>
      </c>
      <c r="V1014" t="s">
        <v>52</v>
      </c>
      <c r="W1014">
        <v>830</v>
      </c>
      <c r="X1014" s="1">
        <v>41082</v>
      </c>
      <c r="Y1014" t="s">
        <v>34</v>
      </c>
      <c r="Z1014" t="e" vm="4">
        <v>#VALUE!</v>
      </c>
      <c r="AA1014">
        <v>92646</v>
      </c>
      <c r="AB1014" t="e" cm="1" vm="2">
        <f t="array" ref="AB1014">_FV(Table1[[#This Row],[State]],"Country/region",TRUE)</f>
        <v>#VALUE!</v>
      </c>
    </row>
    <row r="1015" spans="1:28" x14ac:dyDescent="0.35">
      <c r="A1015" t="s">
        <v>1760</v>
      </c>
      <c r="B1015">
        <v>41</v>
      </c>
      <c r="C1015" t="s">
        <v>1761</v>
      </c>
      <c r="D1015" t="s">
        <v>46</v>
      </c>
      <c r="E1015">
        <f>YEAR(Table1[[#This Row],[Order Date]])</f>
        <v>2012</v>
      </c>
      <c r="F1015">
        <v>1</v>
      </c>
      <c r="G1015">
        <f>MONTH(Table1[[#This Row],[Order Date]])</f>
        <v>6</v>
      </c>
      <c r="H1015" s="1">
        <v>41077</v>
      </c>
      <c r="I1015">
        <v>48931</v>
      </c>
      <c r="J1015" t="s">
        <v>47</v>
      </c>
      <c r="K1015">
        <v>42</v>
      </c>
      <c r="L1015">
        <v>51.75</v>
      </c>
      <c r="M1015" s="2">
        <v>0.03</v>
      </c>
      <c r="N1015">
        <v>2149.37</v>
      </c>
      <c r="O1015">
        <v>19.989999999999998</v>
      </c>
      <c r="P1015">
        <v>217.87</v>
      </c>
      <c r="Q1015" s="2">
        <v>0.55000000000000004</v>
      </c>
      <c r="R1015" t="s">
        <v>48</v>
      </c>
      <c r="S1015" t="s">
        <v>30</v>
      </c>
      <c r="T1015" t="s">
        <v>1765</v>
      </c>
      <c r="U1015" t="s">
        <v>82</v>
      </c>
      <c r="V1015" t="s">
        <v>68</v>
      </c>
      <c r="W1015">
        <v>6869</v>
      </c>
      <c r="X1015" s="1">
        <v>41082</v>
      </c>
      <c r="Y1015" t="s">
        <v>34</v>
      </c>
      <c r="Z1015" t="e" vm="5">
        <v>#VALUE!</v>
      </c>
      <c r="AA1015">
        <v>55379</v>
      </c>
      <c r="AB1015" t="e" cm="1" vm="2">
        <f t="array" ref="AB1015">_FV(Table1[[#This Row],[State]],"Country/region",TRUE)</f>
        <v>#VALUE!</v>
      </c>
    </row>
    <row r="1016" spans="1:28" x14ac:dyDescent="0.35">
      <c r="A1016" t="s">
        <v>1255</v>
      </c>
      <c r="B1016">
        <v>41</v>
      </c>
      <c r="C1016" t="s">
        <v>1009</v>
      </c>
      <c r="D1016" t="s">
        <v>57</v>
      </c>
      <c r="E1016">
        <f>YEAR(Table1[[#This Row],[Order Date]])</f>
        <v>2012</v>
      </c>
      <c r="F1016">
        <v>1</v>
      </c>
      <c r="G1016">
        <f>MONTH(Table1[[#This Row],[Order Date]])</f>
        <v>6</v>
      </c>
      <c r="H1016" s="1">
        <v>41077</v>
      </c>
      <c r="I1016">
        <v>5984</v>
      </c>
      <c r="J1016" t="s">
        <v>47</v>
      </c>
      <c r="K1016">
        <v>37</v>
      </c>
      <c r="L1016">
        <v>10.89</v>
      </c>
      <c r="M1016" s="2">
        <v>0.06</v>
      </c>
      <c r="N1016">
        <v>394.62</v>
      </c>
      <c r="O1016">
        <v>4.5</v>
      </c>
      <c r="P1016">
        <v>-31.39</v>
      </c>
      <c r="Q1016" s="2">
        <v>0.59</v>
      </c>
      <c r="R1016" t="s">
        <v>29</v>
      </c>
      <c r="S1016" t="s">
        <v>30</v>
      </c>
      <c r="T1016" t="s">
        <v>1766</v>
      </c>
      <c r="U1016" t="s">
        <v>214</v>
      </c>
      <c r="V1016" t="s">
        <v>52</v>
      </c>
      <c r="W1016">
        <v>829</v>
      </c>
      <c r="X1016" s="1">
        <v>41082</v>
      </c>
      <c r="Y1016" t="s">
        <v>34</v>
      </c>
      <c r="Z1016" t="e" vm="4">
        <v>#VALUE!</v>
      </c>
      <c r="AA1016">
        <v>92646</v>
      </c>
      <c r="AB1016" t="e" cm="1" vm="2">
        <f t="array" ref="AB1016">_FV(Table1[[#This Row],[State]],"Country/region",TRUE)</f>
        <v>#VALUE!</v>
      </c>
    </row>
    <row r="1017" spans="1:28" x14ac:dyDescent="0.35">
      <c r="A1017" t="s">
        <v>1767</v>
      </c>
      <c r="B1017">
        <v>41</v>
      </c>
      <c r="C1017" t="s">
        <v>1761</v>
      </c>
      <c r="D1017" t="s">
        <v>46</v>
      </c>
      <c r="E1017">
        <f>YEAR(Table1[[#This Row],[Order Date]])</f>
        <v>2012</v>
      </c>
      <c r="F1017">
        <v>1</v>
      </c>
      <c r="G1017">
        <f>MONTH(Table1[[#This Row],[Order Date]])</f>
        <v>6</v>
      </c>
      <c r="H1017" s="1">
        <v>41077</v>
      </c>
      <c r="I1017">
        <v>48931</v>
      </c>
      <c r="J1017" t="s">
        <v>47</v>
      </c>
      <c r="K1017">
        <v>33</v>
      </c>
      <c r="L1017">
        <v>20.95</v>
      </c>
      <c r="M1017" s="2">
        <v>0</v>
      </c>
      <c r="N1017">
        <v>750.66</v>
      </c>
      <c r="O1017">
        <v>4</v>
      </c>
      <c r="P1017">
        <v>120.05</v>
      </c>
      <c r="Q1017" s="2">
        <v>0.6</v>
      </c>
      <c r="R1017" t="s">
        <v>96</v>
      </c>
      <c r="S1017" t="s">
        <v>30</v>
      </c>
      <c r="T1017" t="s">
        <v>1768</v>
      </c>
      <c r="U1017" t="s">
        <v>102</v>
      </c>
      <c r="V1017" t="s">
        <v>68</v>
      </c>
      <c r="W1017">
        <v>6867</v>
      </c>
      <c r="X1017" s="1">
        <v>41084</v>
      </c>
      <c r="Y1017" t="s">
        <v>34</v>
      </c>
      <c r="Z1017" t="e" vm="5">
        <v>#VALUE!</v>
      </c>
      <c r="AA1017">
        <v>55378</v>
      </c>
      <c r="AB1017" t="e" cm="1" vm="2">
        <f t="array" ref="AB1017">_FV(Table1[[#This Row],[State]],"Country/region",TRUE)</f>
        <v>#VALUE!</v>
      </c>
    </row>
    <row r="1018" spans="1:28" x14ac:dyDescent="0.35">
      <c r="A1018" t="s">
        <v>693</v>
      </c>
      <c r="B1018">
        <v>41</v>
      </c>
      <c r="C1018" t="s">
        <v>1769</v>
      </c>
      <c r="D1018" t="s">
        <v>46</v>
      </c>
      <c r="E1018">
        <f>YEAR(Table1[[#This Row],[Order Date]])</f>
        <v>2012</v>
      </c>
      <c r="F1018">
        <v>1</v>
      </c>
      <c r="G1018">
        <f>MONTH(Table1[[#This Row],[Order Date]])</f>
        <v>6</v>
      </c>
      <c r="H1018" s="1">
        <v>41078</v>
      </c>
      <c r="I1018">
        <v>14276</v>
      </c>
      <c r="J1018" t="s">
        <v>131</v>
      </c>
      <c r="K1018">
        <v>11</v>
      </c>
      <c r="L1018">
        <v>10.48</v>
      </c>
      <c r="M1018" s="2">
        <v>0.1</v>
      </c>
      <c r="N1018">
        <v>110.79</v>
      </c>
      <c r="O1018">
        <v>2.89</v>
      </c>
      <c r="P1018">
        <v>-11.13</v>
      </c>
      <c r="Q1018" s="2">
        <v>0.6</v>
      </c>
      <c r="R1018" t="s">
        <v>29</v>
      </c>
      <c r="S1018" t="s">
        <v>139</v>
      </c>
      <c r="T1018" t="s">
        <v>1770</v>
      </c>
      <c r="U1018" t="s">
        <v>88</v>
      </c>
      <c r="V1018" t="s">
        <v>68</v>
      </c>
      <c r="W1018">
        <v>2006</v>
      </c>
      <c r="X1018" s="1">
        <v>41079</v>
      </c>
      <c r="Y1018" t="s">
        <v>34</v>
      </c>
      <c r="Z1018" t="e" vm="26">
        <v>#VALUE!</v>
      </c>
      <c r="AA1018">
        <v>48195</v>
      </c>
      <c r="AB1018" t="e" cm="1" vm="2">
        <f t="array" ref="AB1018">_FV(Table1[[#This Row],[State]],"Country/region",TRUE)</f>
        <v>#VALUE!</v>
      </c>
    </row>
    <row r="1019" spans="1:28" x14ac:dyDescent="0.35">
      <c r="A1019" t="s">
        <v>840</v>
      </c>
      <c r="B1019">
        <v>41</v>
      </c>
      <c r="C1019" t="s">
        <v>1771</v>
      </c>
      <c r="D1019" t="s">
        <v>27</v>
      </c>
      <c r="E1019">
        <f>YEAR(Table1[[#This Row],[Order Date]])</f>
        <v>2012</v>
      </c>
      <c r="F1019">
        <v>1</v>
      </c>
      <c r="G1019">
        <f>MONTH(Table1[[#This Row],[Order Date]])</f>
        <v>6</v>
      </c>
      <c r="H1019" s="1">
        <v>41078</v>
      </c>
      <c r="I1019">
        <v>46919</v>
      </c>
      <c r="J1019" t="s">
        <v>47</v>
      </c>
      <c r="K1019">
        <v>31</v>
      </c>
      <c r="L1019">
        <v>152.47999999999999</v>
      </c>
      <c r="M1019" s="2">
        <v>7.0000000000000007E-2</v>
      </c>
      <c r="N1019">
        <v>4483.92</v>
      </c>
      <c r="O1019">
        <v>6.5</v>
      </c>
      <c r="P1019">
        <v>174.61</v>
      </c>
      <c r="Q1019" s="2">
        <v>0.74</v>
      </c>
      <c r="R1019" t="s">
        <v>96</v>
      </c>
      <c r="S1019" t="s">
        <v>30</v>
      </c>
      <c r="T1019" t="s">
        <v>1057</v>
      </c>
      <c r="U1019" t="s">
        <v>102</v>
      </c>
      <c r="V1019" t="s">
        <v>68</v>
      </c>
      <c r="W1019">
        <v>6595</v>
      </c>
      <c r="X1019" s="1">
        <v>41080</v>
      </c>
      <c r="Y1019" t="s">
        <v>34</v>
      </c>
      <c r="Z1019" t="e" vm="11">
        <v>#VALUE!</v>
      </c>
      <c r="AA1019">
        <v>75150</v>
      </c>
      <c r="AB1019" t="e" cm="1" vm="2">
        <f t="array" ref="AB1019">_FV(Table1[[#This Row],[State]],"Country/region",TRUE)</f>
        <v>#VALUE!</v>
      </c>
    </row>
    <row r="1020" spans="1:28" x14ac:dyDescent="0.35">
      <c r="A1020" t="s">
        <v>1772</v>
      </c>
      <c r="B1020">
        <v>41</v>
      </c>
      <c r="C1020" t="s">
        <v>678</v>
      </c>
      <c r="D1020" t="s">
        <v>46</v>
      </c>
      <c r="E1020">
        <f>YEAR(Table1[[#This Row],[Order Date]])</f>
        <v>2012</v>
      </c>
      <c r="F1020">
        <v>1</v>
      </c>
      <c r="G1020">
        <f>MONTH(Table1[[#This Row],[Order Date]])</f>
        <v>6</v>
      </c>
      <c r="H1020" s="1">
        <v>41079</v>
      </c>
      <c r="I1020">
        <v>9954</v>
      </c>
      <c r="J1020" t="s">
        <v>39</v>
      </c>
      <c r="K1020">
        <v>36</v>
      </c>
      <c r="L1020">
        <v>280.98</v>
      </c>
      <c r="M1020" s="2">
        <v>7.0000000000000007E-2</v>
      </c>
      <c r="N1020">
        <v>10122.719999999999</v>
      </c>
      <c r="O1020">
        <v>57</v>
      </c>
      <c r="P1020">
        <v>-381.16</v>
      </c>
      <c r="Q1020" s="2">
        <v>0.78</v>
      </c>
      <c r="R1020" t="s">
        <v>48</v>
      </c>
      <c r="S1020" t="s">
        <v>49</v>
      </c>
      <c r="T1020" t="s">
        <v>886</v>
      </c>
      <c r="U1020" t="s">
        <v>51</v>
      </c>
      <c r="V1020" t="s">
        <v>76</v>
      </c>
      <c r="W1020">
        <v>1374</v>
      </c>
      <c r="X1020" s="1">
        <v>41080</v>
      </c>
      <c r="Y1020" t="s">
        <v>53</v>
      </c>
      <c r="Z1020" t="e" vm="14">
        <v>#VALUE!</v>
      </c>
      <c r="AA1020">
        <v>32004</v>
      </c>
      <c r="AB1020" t="e" cm="1" vm="2">
        <f t="array" ref="AB1020">_FV(Table1[[#This Row],[State]],"Country/region",TRUE)</f>
        <v>#VALUE!</v>
      </c>
    </row>
    <row r="1021" spans="1:28" x14ac:dyDescent="0.35">
      <c r="A1021" t="s">
        <v>1772</v>
      </c>
      <c r="B1021">
        <v>41</v>
      </c>
      <c r="C1021" t="s">
        <v>678</v>
      </c>
      <c r="D1021" t="s">
        <v>46</v>
      </c>
      <c r="E1021">
        <f>YEAR(Table1[[#This Row],[Order Date]])</f>
        <v>2012</v>
      </c>
      <c r="F1021">
        <v>1</v>
      </c>
      <c r="G1021">
        <f>MONTH(Table1[[#This Row],[Order Date]])</f>
        <v>6</v>
      </c>
      <c r="H1021" s="1">
        <v>41079</v>
      </c>
      <c r="I1021">
        <v>9954</v>
      </c>
      <c r="J1021" t="s">
        <v>39</v>
      </c>
      <c r="K1021">
        <v>39</v>
      </c>
      <c r="L1021">
        <v>4.9800000000000004</v>
      </c>
      <c r="M1021" s="2">
        <v>0</v>
      </c>
      <c r="N1021">
        <v>203.6</v>
      </c>
      <c r="O1021">
        <v>7.44</v>
      </c>
      <c r="P1021">
        <v>-166.44</v>
      </c>
      <c r="Q1021" s="2">
        <v>0.36</v>
      </c>
      <c r="R1021" t="s">
        <v>29</v>
      </c>
      <c r="S1021" t="s">
        <v>30</v>
      </c>
      <c r="T1021" t="s">
        <v>1419</v>
      </c>
      <c r="U1021" t="s">
        <v>61</v>
      </c>
      <c r="V1021" t="s">
        <v>76</v>
      </c>
      <c r="W1021">
        <v>1375</v>
      </c>
      <c r="X1021" s="1">
        <v>41081</v>
      </c>
      <c r="Y1021" t="s">
        <v>34</v>
      </c>
      <c r="Z1021" t="e" vm="14">
        <v>#VALUE!</v>
      </c>
      <c r="AA1021">
        <v>32004</v>
      </c>
      <c r="AB1021" t="e" cm="1" vm="2">
        <f t="array" ref="AB1021">_FV(Table1[[#This Row],[State]],"Country/region",TRUE)</f>
        <v>#VALUE!</v>
      </c>
    </row>
    <row r="1022" spans="1:28" x14ac:dyDescent="0.35">
      <c r="A1022" t="s">
        <v>1772</v>
      </c>
      <c r="B1022">
        <v>41</v>
      </c>
      <c r="C1022" t="s">
        <v>678</v>
      </c>
      <c r="D1022" t="s">
        <v>46</v>
      </c>
      <c r="E1022">
        <f>YEAR(Table1[[#This Row],[Order Date]])</f>
        <v>2012</v>
      </c>
      <c r="F1022">
        <v>1</v>
      </c>
      <c r="G1022">
        <f>MONTH(Table1[[#This Row],[Order Date]])</f>
        <v>6</v>
      </c>
      <c r="H1022" s="1">
        <v>41079</v>
      </c>
      <c r="I1022">
        <v>9954</v>
      </c>
      <c r="J1022" t="s">
        <v>39</v>
      </c>
      <c r="K1022">
        <v>30</v>
      </c>
      <c r="L1022">
        <v>3.98</v>
      </c>
      <c r="M1022" s="2">
        <v>0.1</v>
      </c>
      <c r="N1022">
        <v>115.81</v>
      </c>
      <c r="O1022">
        <v>0.83</v>
      </c>
      <c r="P1022">
        <v>22.06</v>
      </c>
      <c r="Q1022" s="2">
        <v>0.51</v>
      </c>
      <c r="R1022" t="s">
        <v>29</v>
      </c>
      <c r="S1022" t="s">
        <v>59</v>
      </c>
      <c r="T1022" t="s">
        <v>1773</v>
      </c>
      <c r="U1022" t="s">
        <v>88</v>
      </c>
      <c r="V1022" t="s">
        <v>76</v>
      </c>
      <c r="W1022">
        <v>1376</v>
      </c>
      <c r="X1022" s="1">
        <v>41081</v>
      </c>
      <c r="Y1022" t="s">
        <v>34</v>
      </c>
      <c r="Z1022" t="e" vm="14">
        <v>#VALUE!</v>
      </c>
      <c r="AA1022">
        <v>32004</v>
      </c>
      <c r="AB1022" t="e" cm="1" vm="2">
        <f t="array" ref="AB1022">_FV(Table1[[#This Row],[State]],"Country/region",TRUE)</f>
        <v>#VALUE!</v>
      </c>
    </row>
    <row r="1023" spans="1:28" x14ac:dyDescent="0.35">
      <c r="A1023" t="s">
        <v>938</v>
      </c>
      <c r="B1023">
        <v>41</v>
      </c>
      <c r="C1023" t="s">
        <v>939</v>
      </c>
      <c r="D1023" t="s">
        <v>46</v>
      </c>
      <c r="E1023">
        <f>YEAR(Table1[[#This Row],[Order Date]])</f>
        <v>2012</v>
      </c>
      <c r="F1023">
        <v>1</v>
      </c>
      <c r="G1023">
        <f>MONTH(Table1[[#This Row],[Order Date]])</f>
        <v>6</v>
      </c>
      <c r="H1023" s="1">
        <v>41079</v>
      </c>
      <c r="I1023">
        <v>1218</v>
      </c>
      <c r="J1023" t="s">
        <v>39</v>
      </c>
      <c r="K1023">
        <v>3</v>
      </c>
      <c r="L1023">
        <v>14.42</v>
      </c>
      <c r="M1023" s="2">
        <v>0.1</v>
      </c>
      <c r="N1023">
        <v>46.46</v>
      </c>
      <c r="O1023">
        <v>6.75</v>
      </c>
      <c r="P1023">
        <v>-25.13</v>
      </c>
      <c r="Q1023" s="2">
        <v>0.52</v>
      </c>
      <c r="R1023" t="s">
        <v>29</v>
      </c>
      <c r="S1023" t="s">
        <v>80</v>
      </c>
      <c r="T1023" t="s">
        <v>282</v>
      </c>
      <c r="U1023" t="s">
        <v>214</v>
      </c>
      <c r="V1023" t="s">
        <v>68</v>
      </c>
      <c r="W1023">
        <v>184</v>
      </c>
      <c r="X1023" s="1">
        <v>41082</v>
      </c>
      <c r="Y1023" t="s">
        <v>34</v>
      </c>
      <c r="Z1023" t="e" vm="9">
        <v>#VALUE!</v>
      </c>
      <c r="AA1023">
        <v>68046</v>
      </c>
      <c r="AB1023" t="e" cm="1" vm="2">
        <f t="array" ref="AB1023">_FV(Table1[[#This Row],[State]],"Country/region",TRUE)</f>
        <v>#VALUE!</v>
      </c>
    </row>
    <row r="1024" spans="1:28" x14ac:dyDescent="0.35">
      <c r="A1024" t="s">
        <v>1135</v>
      </c>
      <c r="B1024">
        <v>41</v>
      </c>
      <c r="C1024" t="s">
        <v>636</v>
      </c>
      <c r="D1024" t="s">
        <v>27</v>
      </c>
      <c r="E1024">
        <f>YEAR(Table1[[#This Row],[Order Date]])</f>
        <v>2012</v>
      </c>
      <c r="F1024">
        <v>1</v>
      </c>
      <c r="G1024">
        <f>MONTH(Table1[[#This Row],[Order Date]])</f>
        <v>6</v>
      </c>
      <c r="H1024" s="1">
        <v>41080</v>
      </c>
      <c r="I1024">
        <v>42403</v>
      </c>
      <c r="J1024" t="s">
        <v>39</v>
      </c>
      <c r="K1024">
        <v>38</v>
      </c>
      <c r="L1024">
        <v>3.08</v>
      </c>
      <c r="M1024" s="2">
        <v>0.04</v>
      </c>
      <c r="N1024">
        <v>117.84</v>
      </c>
      <c r="O1024">
        <v>0.99</v>
      </c>
      <c r="P1024">
        <v>30.76</v>
      </c>
      <c r="Q1024" s="2">
        <v>0.37</v>
      </c>
      <c r="R1024" t="s">
        <v>29</v>
      </c>
      <c r="S1024" t="s">
        <v>30</v>
      </c>
      <c r="T1024" t="s">
        <v>1774</v>
      </c>
      <c r="U1024" t="s">
        <v>210</v>
      </c>
      <c r="V1024" t="s">
        <v>76</v>
      </c>
      <c r="W1024">
        <v>5983</v>
      </c>
      <c r="X1024" s="1">
        <v>41081</v>
      </c>
      <c r="Y1024" t="s">
        <v>34</v>
      </c>
      <c r="Z1024" t="e" vm="44">
        <v>#VALUE!</v>
      </c>
      <c r="AA1024">
        <v>30084</v>
      </c>
      <c r="AB1024" t="e" cm="1" vm="2">
        <f t="array" ref="AB1024">_FV(Table1[[#This Row],[State]],"Country/region",TRUE)</f>
        <v>#VALUE!</v>
      </c>
    </row>
    <row r="1025" spans="1:28" x14ac:dyDescent="0.35">
      <c r="A1025" t="s">
        <v>1135</v>
      </c>
      <c r="B1025">
        <v>41</v>
      </c>
      <c r="C1025" t="s">
        <v>636</v>
      </c>
      <c r="D1025" t="s">
        <v>27</v>
      </c>
      <c r="E1025">
        <f>YEAR(Table1[[#This Row],[Order Date]])</f>
        <v>2012</v>
      </c>
      <c r="F1025">
        <v>1</v>
      </c>
      <c r="G1025">
        <f>MONTH(Table1[[#This Row],[Order Date]])</f>
        <v>6</v>
      </c>
      <c r="H1025" s="1">
        <v>41080</v>
      </c>
      <c r="I1025">
        <v>42403</v>
      </c>
      <c r="J1025" t="s">
        <v>39</v>
      </c>
      <c r="K1025">
        <v>47</v>
      </c>
      <c r="L1025">
        <v>2.78</v>
      </c>
      <c r="M1025" s="2">
        <v>0.1</v>
      </c>
      <c r="N1025">
        <v>121.2</v>
      </c>
      <c r="O1025">
        <v>1.25</v>
      </c>
      <c r="P1025">
        <v>-20.2</v>
      </c>
      <c r="Q1025" s="2">
        <v>0.59</v>
      </c>
      <c r="R1025" t="s">
        <v>29</v>
      </c>
      <c r="S1025" t="s">
        <v>59</v>
      </c>
      <c r="T1025" t="s">
        <v>1254</v>
      </c>
      <c r="U1025" t="s">
        <v>88</v>
      </c>
      <c r="V1025" t="s">
        <v>76</v>
      </c>
      <c r="W1025">
        <v>5984</v>
      </c>
      <c r="X1025" s="1">
        <v>41081</v>
      </c>
      <c r="Y1025" t="s">
        <v>34</v>
      </c>
      <c r="Z1025" t="e" vm="44">
        <v>#VALUE!</v>
      </c>
      <c r="AA1025">
        <v>30084</v>
      </c>
      <c r="AB1025" t="e" cm="1" vm="2">
        <f t="array" ref="AB1025">_FV(Table1[[#This Row],[State]],"Country/region",TRUE)</f>
        <v>#VALUE!</v>
      </c>
    </row>
    <row r="1026" spans="1:28" x14ac:dyDescent="0.35">
      <c r="A1026" t="s">
        <v>1775</v>
      </c>
      <c r="B1026">
        <v>41</v>
      </c>
      <c r="C1026" t="s">
        <v>1630</v>
      </c>
      <c r="D1026" t="s">
        <v>57</v>
      </c>
      <c r="E1026">
        <f>YEAR(Table1[[#This Row],[Order Date]])</f>
        <v>2012</v>
      </c>
      <c r="F1026">
        <v>1</v>
      </c>
      <c r="G1026">
        <f>MONTH(Table1[[#This Row],[Order Date]])</f>
        <v>6</v>
      </c>
      <c r="H1026" s="1">
        <v>41080</v>
      </c>
      <c r="I1026">
        <v>23303</v>
      </c>
      <c r="J1026" t="s">
        <v>39</v>
      </c>
      <c r="K1026">
        <v>39</v>
      </c>
      <c r="L1026">
        <v>6.48</v>
      </c>
      <c r="M1026" s="2">
        <v>0.09</v>
      </c>
      <c r="N1026">
        <v>238.49</v>
      </c>
      <c r="O1026">
        <v>6.22</v>
      </c>
      <c r="P1026">
        <v>-110.56</v>
      </c>
      <c r="Q1026" s="2">
        <v>0.37</v>
      </c>
      <c r="R1026" t="s">
        <v>29</v>
      </c>
      <c r="S1026" t="s">
        <v>30</v>
      </c>
      <c r="T1026" t="s">
        <v>1393</v>
      </c>
      <c r="U1026" t="s">
        <v>61</v>
      </c>
      <c r="V1026" t="s">
        <v>33</v>
      </c>
      <c r="W1026">
        <v>3255</v>
      </c>
      <c r="X1026" s="1">
        <v>41082</v>
      </c>
      <c r="Y1026" t="s">
        <v>34</v>
      </c>
      <c r="Z1026" t="e" vm="3">
        <v>#VALUE!</v>
      </c>
      <c r="AA1026">
        <v>21221</v>
      </c>
      <c r="AB1026" t="e" cm="1" vm="2">
        <f t="array" ref="AB1026">_FV(Table1[[#This Row],[State]],"Country/region",TRUE)</f>
        <v>#VALUE!</v>
      </c>
    </row>
    <row r="1027" spans="1:28" x14ac:dyDescent="0.35">
      <c r="A1027" t="s">
        <v>295</v>
      </c>
      <c r="B1027">
        <v>41</v>
      </c>
      <c r="C1027" t="s">
        <v>296</v>
      </c>
      <c r="D1027" t="s">
        <v>38</v>
      </c>
      <c r="E1027">
        <f>YEAR(Table1[[#This Row],[Order Date]])</f>
        <v>2012</v>
      </c>
      <c r="F1027">
        <v>1</v>
      </c>
      <c r="G1027">
        <f>MONTH(Table1[[#This Row],[Order Date]])</f>
        <v>6</v>
      </c>
      <c r="H1027" s="1">
        <v>41080</v>
      </c>
      <c r="I1027">
        <v>39812</v>
      </c>
      <c r="J1027" t="s">
        <v>39</v>
      </c>
      <c r="K1027">
        <v>40</v>
      </c>
      <c r="L1027">
        <v>8.0399999999999991</v>
      </c>
      <c r="M1027" s="2">
        <v>0.05</v>
      </c>
      <c r="N1027">
        <v>323.63</v>
      </c>
      <c r="O1027">
        <v>8.94</v>
      </c>
      <c r="P1027">
        <v>-205.49350000000001</v>
      </c>
      <c r="Q1027" s="2">
        <v>0.4</v>
      </c>
      <c r="R1027" t="s">
        <v>29</v>
      </c>
      <c r="S1027" t="s">
        <v>30</v>
      </c>
      <c r="T1027" t="s">
        <v>1289</v>
      </c>
      <c r="U1027" t="s">
        <v>67</v>
      </c>
      <c r="V1027" t="s">
        <v>52</v>
      </c>
      <c r="W1027">
        <v>5620</v>
      </c>
      <c r="X1027" s="1">
        <v>41082</v>
      </c>
      <c r="Y1027" t="s">
        <v>34</v>
      </c>
      <c r="Z1027" t="e" vm="32">
        <v>#VALUE!</v>
      </c>
      <c r="AA1027">
        <v>80112</v>
      </c>
      <c r="AB1027" t="e" cm="1" vm="2">
        <f t="array" ref="AB1027">_FV(Table1[[#This Row],[State]],"Country/region",TRUE)</f>
        <v>#VALUE!</v>
      </c>
    </row>
    <row r="1028" spans="1:28" x14ac:dyDescent="0.35">
      <c r="A1028" t="s">
        <v>893</v>
      </c>
      <c r="B1028">
        <v>41</v>
      </c>
      <c r="C1028" t="s">
        <v>892</v>
      </c>
      <c r="D1028" t="s">
        <v>46</v>
      </c>
      <c r="E1028">
        <f>YEAR(Table1[[#This Row],[Order Date]])</f>
        <v>2012</v>
      </c>
      <c r="F1028">
        <v>1</v>
      </c>
      <c r="G1028">
        <f>MONTH(Table1[[#This Row],[Order Date]])</f>
        <v>6</v>
      </c>
      <c r="H1028" s="1">
        <v>41080</v>
      </c>
      <c r="I1028">
        <v>5446</v>
      </c>
      <c r="J1028" t="s">
        <v>47</v>
      </c>
      <c r="K1028">
        <v>42</v>
      </c>
      <c r="L1028">
        <v>10.98</v>
      </c>
      <c r="M1028" s="2">
        <v>7.0000000000000007E-2</v>
      </c>
      <c r="N1028">
        <v>433.68</v>
      </c>
      <c r="O1028">
        <v>4.8</v>
      </c>
      <c r="P1028">
        <v>44.1</v>
      </c>
      <c r="Q1028" s="2">
        <v>0.36</v>
      </c>
      <c r="R1028" t="s">
        <v>29</v>
      </c>
      <c r="S1028" t="s">
        <v>30</v>
      </c>
      <c r="T1028" t="s">
        <v>1776</v>
      </c>
      <c r="U1028" t="s">
        <v>267</v>
      </c>
      <c r="V1028" t="s">
        <v>68</v>
      </c>
      <c r="W1028">
        <v>762</v>
      </c>
      <c r="X1028" s="1">
        <v>41087</v>
      </c>
      <c r="Y1028" t="s">
        <v>34</v>
      </c>
      <c r="Z1028" t="e" vm="38">
        <v>#VALUE!</v>
      </c>
      <c r="AA1028">
        <v>46203</v>
      </c>
      <c r="AB1028" t="e" cm="1" vm="2">
        <f t="array" ref="AB1028">_FV(Table1[[#This Row],[State]],"Country/region",TRUE)</f>
        <v>#VALUE!</v>
      </c>
    </row>
    <row r="1029" spans="1:28" x14ac:dyDescent="0.35">
      <c r="A1029" t="s">
        <v>1777</v>
      </c>
      <c r="B1029">
        <v>41</v>
      </c>
      <c r="C1029" t="s">
        <v>1778</v>
      </c>
      <c r="D1029" t="s">
        <v>46</v>
      </c>
      <c r="E1029">
        <f>YEAR(Table1[[#This Row],[Order Date]])</f>
        <v>2012</v>
      </c>
      <c r="F1029">
        <v>1</v>
      </c>
      <c r="G1029">
        <f>MONTH(Table1[[#This Row],[Order Date]])</f>
        <v>6</v>
      </c>
      <c r="H1029" s="1">
        <v>41081</v>
      </c>
      <c r="I1029">
        <v>6144</v>
      </c>
      <c r="J1029" t="s">
        <v>58</v>
      </c>
      <c r="K1029">
        <v>4</v>
      </c>
      <c r="L1029">
        <v>348.21</v>
      </c>
      <c r="M1029" s="2">
        <v>0.03</v>
      </c>
      <c r="N1029">
        <v>1472.31</v>
      </c>
      <c r="O1029">
        <v>40.19</v>
      </c>
      <c r="P1029">
        <v>-223.58699999999999</v>
      </c>
      <c r="Q1029" s="2">
        <v>0.62</v>
      </c>
      <c r="R1029" t="s">
        <v>48</v>
      </c>
      <c r="S1029" t="s">
        <v>73</v>
      </c>
      <c r="T1029" t="s">
        <v>731</v>
      </c>
      <c r="U1029" t="s">
        <v>75</v>
      </c>
      <c r="V1029" t="s">
        <v>68</v>
      </c>
      <c r="W1029">
        <v>856</v>
      </c>
      <c r="X1029" s="1">
        <v>41082</v>
      </c>
      <c r="Y1029" t="s">
        <v>53</v>
      </c>
      <c r="Z1029" t="e" vm="26">
        <v>#VALUE!</v>
      </c>
      <c r="AA1029">
        <v>49001</v>
      </c>
      <c r="AB1029" t="e" cm="1" vm="2">
        <f t="array" ref="AB1029">_FV(Table1[[#This Row],[State]],"Country/region",TRUE)</f>
        <v>#VALUE!</v>
      </c>
    </row>
    <row r="1030" spans="1:28" x14ac:dyDescent="0.35">
      <c r="A1030" t="s">
        <v>1779</v>
      </c>
      <c r="B1030">
        <v>41</v>
      </c>
      <c r="C1030" t="s">
        <v>1780</v>
      </c>
      <c r="D1030" t="s">
        <v>38</v>
      </c>
      <c r="E1030">
        <f>YEAR(Table1[[#This Row],[Order Date]])</f>
        <v>2012</v>
      </c>
      <c r="F1030">
        <v>1</v>
      </c>
      <c r="G1030">
        <f>MONTH(Table1[[#This Row],[Order Date]])</f>
        <v>6</v>
      </c>
      <c r="H1030" s="1">
        <v>41081</v>
      </c>
      <c r="I1030">
        <v>26854</v>
      </c>
      <c r="J1030" t="s">
        <v>39</v>
      </c>
      <c r="K1030">
        <v>1</v>
      </c>
      <c r="L1030">
        <v>25.38</v>
      </c>
      <c r="M1030" s="2">
        <v>0.02</v>
      </c>
      <c r="N1030">
        <v>34.11</v>
      </c>
      <c r="O1030">
        <v>8.99</v>
      </c>
      <c r="P1030">
        <v>-12.95</v>
      </c>
      <c r="Q1030" s="2">
        <v>0.5</v>
      </c>
      <c r="R1030" t="s">
        <v>48</v>
      </c>
      <c r="S1030" t="s">
        <v>139</v>
      </c>
      <c r="T1030" t="s">
        <v>1781</v>
      </c>
      <c r="U1030" t="s">
        <v>82</v>
      </c>
      <c r="V1030" t="s">
        <v>68</v>
      </c>
      <c r="W1030">
        <v>3760</v>
      </c>
      <c r="X1030" s="1">
        <v>41082</v>
      </c>
      <c r="Y1030" t="s">
        <v>34</v>
      </c>
      <c r="Z1030" t="e" vm="16">
        <v>#VALUE!</v>
      </c>
      <c r="AA1030">
        <v>60440</v>
      </c>
      <c r="AB1030" t="e" cm="1" vm="2">
        <f t="array" ref="AB1030">_FV(Table1[[#This Row],[State]],"Country/region",TRUE)</f>
        <v>#VALUE!</v>
      </c>
    </row>
    <row r="1031" spans="1:28" x14ac:dyDescent="0.35">
      <c r="A1031" t="s">
        <v>988</v>
      </c>
      <c r="B1031">
        <v>41</v>
      </c>
      <c r="C1031" t="s">
        <v>1782</v>
      </c>
      <c r="D1031" t="s">
        <v>46</v>
      </c>
      <c r="E1031">
        <f>YEAR(Table1[[#This Row],[Order Date]])</f>
        <v>2012</v>
      </c>
      <c r="F1031">
        <v>1</v>
      </c>
      <c r="G1031">
        <f>MONTH(Table1[[#This Row],[Order Date]])</f>
        <v>6</v>
      </c>
      <c r="H1031" s="1">
        <v>41081</v>
      </c>
      <c r="I1031">
        <v>47168</v>
      </c>
      <c r="J1031" t="s">
        <v>39</v>
      </c>
      <c r="K1031">
        <v>42</v>
      </c>
      <c r="L1031">
        <v>6.48</v>
      </c>
      <c r="M1031" s="2">
        <v>0.09</v>
      </c>
      <c r="N1031">
        <v>262.3</v>
      </c>
      <c r="O1031">
        <v>9.68</v>
      </c>
      <c r="P1031">
        <v>-255.2</v>
      </c>
      <c r="Q1031" s="2">
        <v>0.36</v>
      </c>
      <c r="R1031" t="s">
        <v>29</v>
      </c>
      <c r="S1031" t="s">
        <v>30</v>
      </c>
      <c r="T1031" t="s">
        <v>695</v>
      </c>
      <c r="U1031" t="s">
        <v>61</v>
      </c>
      <c r="V1031" t="s">
        <v>68</v>
      </c>
      <c r="W1031">
        <v>6629</v>
      </c>
      <c r="X1031" s="1">
        <v>41082</v>
      </c>
      <c r="Y1031" t="s">
        <v>34</v>
      </c>
      <c r="Z1031" t="e" vm="13">
        <v>#VALUE!</v>
      </c>
      <c r="AA1031">
        <v>73064</v>
      </c>
      <c r="AB1031" t="e" cm="1" vm="2">
        <f t="array" ref="AB1031">_FV(Table1[[#This Row],[State]],"Country/region",TRUE)</f>
        <v>#VALUE!</v>
      </c>
    </row>
    <row r="1032" spans="1:28" x14ac:dyDescent="0.35">
      <c r="A1032" t="s">
        <v>988</v>
      </c>
      <c r="B1032">
        <v>41</v>
      </c>
      <c r="C1032" t="s">
        <v>1782</v>
      </c>
      <c r="D1032" t="s">
        <v>46</v>
      </c>
      <c r="E1032">
        <f>YEAR(Table1[[#This Row],[Order Date]])</f>
        <v>2012</v>
      </c>
      <c r="F1032">
        <v>1</v>
      </c>
      <c r="G1032">
        <f>MONTH(Table1[[#This Row],[Order Date]])</f>
        <v>6</v>
      </c>
      <c r="H1032" s="1">
        <v>41081</v>
      </c>
      <c r="I1032">
        <v>47168</v>
      </c>
      <c r="J1032" t="s">
        <v>39</v>
      </c>
      <c r="K1032">
        <v>24</v>
      </c>
      <c r="L1032">
        <v>119.99</v>
      </c>
      <c r="M1032" s="2">
        <v>0.02</v>
      </c>
      <c r="N1032">
        <v>2920.83</v>
      </c>
      <c r="O1032">
        <v>14</v>
      </c>
      <c r="P1032">
        <v>1068.1600000000001</v>
      </c>
      <c r="Q1032" s="2">
        <v>0.36</v>
      </c>
      <c r="R1032" t="s">
        <v>96</v>
      </c>
      <c r="S1032" t="s">
        <v>49</v>
      </c>
      <c r="T1032" t="s">
        <v>1783</v>
      </c>
      <c r="U1032" t="s">
        <v>98</v>
      </c>
      <c r="V1032" t="s">
        <v>68</v>
      </c>
      <c r="W1032">
        <v>6628</v>
      </c>
      <c r="X1032" s="1">
        <v>41082</v>
      </c>
      <c r="Y1032" t="s">
        <v>53</v>
      </c>
      <c r="Z1032" t="e" vm="13">
        <v>#VALUE!</v>
      </c>
      <c r="AA1032">
        <v>73064</v>
      </c>
      <c r="AB1032" t="e" cm="1" vm="2">
        <f t="array" ref="AB1032">_FV(Table1[[#This Row],[State]],"Country/region",TRUE)</f>
        <v>#VALUE!</v>
      </c>
    </row>
    <row r="1033" spans="1:28" x14ac:dyDescent="0.35">
      <c r="A1033" t="s">
        <v>1777</v>
      </c>
      <c r="B1033">
        <v>41</v>
      </c>
      <c r="C1033" t="s">
        <v>1778</v>
      </c>
      <c r="D1033" t="s">
        <v>46</v>
      </c>
      <c r="E1033">
        <f>YEAR(Table1[[#This Row],[Order Date]])</f>
        <v>2012</v>
      </c>
      <c r="F1033">
        <v>1</v>
      </c>
      <c r="G1033">
        <f>MONTH(Table1[[#This Row],[Order Date]])</f>
        <v>6</v>
      </c>
      <c r="H1033" s="1">
        <v>41081</v>
      </c>
      <c r="I1033">
        <v>6144</v>
      </c>
      <c r="J1033" t="s">
        <v>58</v>
      </c>
      <c r="K1033">
        <v>24</v>
      </c>
      <c r="L1033">
        <v>2.88</v>
      </c>
      <c r="M1033" s="2">
        <v>7.0000000000000007E-2</v>
      </c>
      <c r="N1033">
        <v>67.349999999999994</v>
      </c>
      <c r="O1033">
        <v>0.5</v>
      </c>
      <c r="P1033">
        <v>22.63</v>
      </c>
      <c r="Q1033" s="2">
        <v>0.39</v>
      </c>
      <c r="R1033" t="s">
        <v>29</v>
      </c>
      <c r="S1033" t="s">
        <v>30</v>
      </c>
      <c r="T1033" t="s">
        <v>1784</v>
      </c>
      <c r="U1033" t="s">
        <v>210</v>
      </c>
      <c r="V1033" t="s">
        <v>68</v>
      </c>
      <c r="W1033">
        <v>855</v>
      </c>
      <c r="X1033" s="1">
        <v>41084</v>
      </c>
      <c r="Y1033" t="s">
        <v>34</v>
      </c>
      <c r="Z1033" t="e" vm="26">
        <v>#VALUE!</v>
      </c>
      <c r="AA1033">
        <v>49001</v>
      </c>
      <c r="AB1033" t="e" cm="1" vm="2">
        <f t="array" ref="AB1033">_FV(Table1[[#This Row],[State]],"Country/region",TRUE)</f>
        <v>#VALUE!</v>
      </c>
    </row>
    <row r="1034" spans="1:28" x14ac:dyDescent="0.35">
      <c r="A1034" t="s">
        <v>1785</v>
      </c>
      <c r="B1034">
        <v>41</v>
      </c>
      <c r="C1034" t="s">
        <v>360</v>
      </c>
      <c r="D1034" t="s">
        <v>46</v>
      </c>
      <c r="E1034">
        <f>YEAR(Table1[[#This Row],[Order Date]])</f>
        <v>2012</v>
      </c>
      <c r="F1034">
        <v>1</v>
      </c>
      <c r="G1034">
        <f>MONTH(Table1[[#This Row],[Order Date]])</f>
        <v>6</v>
      </c>
      <c r="H1034" s="1">
        <v>41082</v>
      </c>
      <c r="I1034">
        <v>18080</v>
      </c>
      <c r="J1034" t="s">
        <v>28</v>
      </c>
      <c r="K1034">
        <v>7</v>
      </c>
      <c r="L1034">
        <v>180.98</v>
      </c>
      <c r="M1034" s="2">
        <v>0.1</v>
      </c>
      <c r="N1034">
        <v>1211.98</v>
      </c>
      <c r="O1034">
        <v>26.2</v>
      </c>
      <c r="P1034">
        <v>-80.83</v>
      </c>
      <c r="Q1034" s="2">
        <v>0.59</v>
      </c>
      <c r="R1034" t="s">
        <v>48</v>
      </c>
      <c r="S1034" t="s">
        <v>49</v>
      </c>
      <c r="T1034" t="s">
        <v>1383</v>
      </c>
      <c r="U1034" t="s">
        <v>51</v>
      </c>
      <c r="V1034" t="s">
        <v>68</v>
      </c>
      <c r="W1034">
        <v>2483</v>
      </c>
      <c r="X1034" s="1">
        <v>41083</v>
      </c>
      <c r="Y1034" t="s">
        <v>53</v>
      </c>
      <c r="Z1034" t="e" vm="16">
        <v>#VALUE!</v>
      </c>
      <c r="AA1034">
        <v>60060</v>
      </c>
      <c r="AB1034" t="e" cm="1" vm="2">
        <f t="array" ref="AB1034">_FV(Table1[[#This Row],[State]],"Country/region",TRUE)</f>
        <v>#VALUE!</v>
      </c>
    </row>
    <row r="1035" spans="1:28" x14ac:dyDescent="0.35">
      <c r="A1035" t="s">
        <v>1786</v>
      </c>
      <c r="B1035">
        <v>41</v>
      </c>
      <c r="C1035" t="s">
        <v>1345</v>
      </c>
      <c r="D1035" t="s">
        <v>57</v>
      </c>
      <c r="E1035">
        <f>YEAR(Table1[[#This Row],[Order Date]])</f>
        <v>2012</v>
      </c>
      <c r="F1035">
        <v>1</v>
      </c>
      <c r="G1035">
        <f>MONTH(Table1[[#This Row],[Order Date]])</f>
        <v>6</v>
      </c>
      <c r="H1035" s="1">
        <v>41082</v>
      </c>
      <c r="I1035">
        <v>29633</v>
      </c>
      <c r="J1035" t="s">
        <v>58</v>
      </c>
      <c r="K1035">
        <v>11</v>
      </c>
      <c r="L1035">
        <v>7.98</v>
      </c>
      <c r="M1035" s="2">
        <v>0.01</v>
      </c>
      <c r="N1035">
        <v>96.01</v>
      </c>
      <c r="O1035">
        <v>6.5</v>
      </c>
      <c r="P1035">
        <v>-43.24</v>
      </c>
      <c r="Q1035" s="2">
        <v>0.59</v>
      </c>
      <c r="R1035" t="s">
        <v>29</v>
      </c>
      <c r="S1035" t="s">
        <v>80</v>
      </c>
      <c r="T1035" t="s">
        <v>1787</v>
      </c>
      <c r="U1035" t="s">
        <v>32</v>
      </c>
      <c r="V1035" t="s">
        <v>33</v>
      </c>
      <c r="W1035">
        <v>4175</v>
      </c>
      <c r="X1035" s="1">
        <v>41083</v>
      </c>
      <c r="Y1035" t="s">
        <v>34</v>
      </c>
      <c r="Z1035" t="e" vm="3">
        <v>#VALUE!</v>
      </c>
      <c r="AA1035">
        <v>21220</v>
      </c>
      <c r="AB1035" t="e" cm="1" vm="2">
        <f t="array" ref="AB1035">_FV(Table1[[#This Row],[State]],"Country/region",TRUE)</f>
        <v>#VALUE!</v>
      </c>
    </row>
    <row r="1036" spans="1:28" x14ac:dyDescent="0.35">
      <c r="A1036" t="s">
        <v>1788</v>
      </c>
      <c r="B1036">
        <v>41</v>
      </c>
      <c r="C1036" t="s">
        <v>1208</v>
      </c>
      <c r="D1036" t="s">
        <v>57</v>
      </c>
      <c r="E1036">
        <f>YEAR(Table1[[#This Row],[Order Date]])</f>
        <v>2012</v>
      </c>
      <c r="F1036">
        <v>1</v>
      </c>
      <c r="G1036">
        <f>MONTH(Table1[[#This Row],[Order Date]])</f>
        <v>6</v>
      </c>
      <c r="H1036" s="1">
        <v>41082</v>
      </c>
      <c r="I1036">
        <v>3397</v>
      </c>
      <c r="J1036" t="s">
        <v>131</v>
      </c>
      <c r="K1036">
        <v>11</v>
      </c>
      <c r="L1036">
        <v>2.88</v>
      </c>
      <c r="M1036" s="2">
        <v>0.09</v>
      </c>
      <c r="N1036">
        <v>30.61</v>
      </c>
      <c r="O1036">
        <v>1.49</v>
      </c>
      <c r="P1036">
        <v>-3.3809999999999998</v>
      </c>
      <c r="Q1036" s="2">
        <v>0.36</v>
      </c>
      <c r="R1036" t="s">
        <v>29</v>
      </c>
      <c r="S1036" t="s">
        <v>30</v>
      </c>
      <c r="T1036" t="s">
        <v>1789</v>
      </c>
      <c r="U1036" t="s">
        <v>67</v>
      </c>
      <c r="V1036" t="s">
        <v>33</v>
      </c>
      <c r="W1036">
        <v>495</v>
      </c>
      <c r="X1036" s="1">
        <v>41083</v>
      </c>
      <c r="Y1036" t="s">
        <v>34</v>
      </c>
      <c r="Z1036" t="e" vm="24">
        <v>#VALUE!</v>
      </c>
      <c r="AA1036">
        <v>7644</v>
      </c>
      <c r="AB1036" t="e" cm="1" vm="2">
        <f t="array" ref="AB1036">_FV(Table1[[#This Row],[State]],"Country/region",TRUE)</f>
        <v>#VALUE!</v>
      </c>
    </row>
    <row r="1037" spans="1:28" x14ac:dyDescent="0.35">
      <c r="A1037" t="s">
        <v>1221</v>
      </c>
      <c r="B1037">
        <v>41</v>
      </c>
      <c r="C1037" t="s">
        <v>465</v>
      </c>
      <c r="D1037" t="s">
        <v>38</v>
      </c>
      <c r="E1037">
        <f>YEAR(Table1[[#This Row],[Order Date]])</f>
        <v>2012</v>
      </c>
      <c r="F1037">
        <v>1</v>
      </c>
      <c r="G1037">
        <f>MONTH(Table1[[#This Row],[Order Date]])</f>
        <v>6</v>
      </c>
      <c r="H1037" s="1">
        <v>41082</v>
      </c>
      <c r="I1037">
        <v>9088</v>
      </c>
      <c r="J1037" t="s">
        <v>58</v>
      </c>
      <c r="K1037">
        <v>50</v>
      </c>
      <c r="L1037">
        <v>304.99</v>
      </c>
      <c r="M1037" s="2">
        <v>0.03</v>
      </c>
      <c r="N1037">
        <v>15383.7</v>
      </c>
      <c r="O1037">
        <v>19.989999999999998</v>
      </c>
      <c r="P1037">
        <v>6523.2569999999996</v>
      </c>
      <c r="Q1037" s="2">
        <v>0.4</v>
      </c>
      <c r="R1037" t="s">
        <v>29</v>
      </c>
      <c r="S1037" t="s">
        <v>30</v>
      </c>
      <c r="T1037" t="s">
        <v>1790</v>
      </c>
      <c r="U1037" t="s">
        <v>67</v>
      </c>
      <c r="V1037" t="s">
        <v>68</v>
      </c>
      <c r="W1037">
        <v>1246</v>
      </c>
      <c r="X1037" s="1">
        <v>41084</v>
      </c>
      <c r="Y1037" t="s">
        <v>34</v>
      </c>
      <c r="Z1037" t="e" vm="9">
        <v>#VALUE!</v>
      </c>
      <c r="AA1037">
        <v>68128</v>
      </c>
      <c r="AB1037" t="e" cm="1" vm="2">
        <f t="array" ref="AB1037">_FV(Table1[[#This Row],[State]],"Country/region",TRUE)</f>
        <v>#VALUE!</v>
      </c>
    </row>
    <row r="1038" spans="1:28" x14ac:dyDescent="0.35">
      <c r="A1038" t="s">
        <v>1791</v>
      </c>
      <c r="B1038">
        <v>41</v>
      </c>
      <c r="C1038" t="s">
        <v>1208</v>
      </c>
      <c r="D1038" t="s">
        <v>57</v>
      </c>
      <c r="E1038">
        <f>YEAR(Table1[[#This Row],[Order Date]])</f>
        <v>2012</v>
      </c>
      <c r="F1038">
        <v>1</v>
      </c>
      <c r="G1038">
        <f>MONTH(Table1[[#This Row],[Order Date]])</f>
        <v>6</v>
      </c>
      <c r="H1038" s="1">
        <v>41082</v>
      </c>
      <c r="I1038">
        <v>3397</v>
      </c>
      <c r="J1038" t="s">
        <v>131</v>
      </c>
      <c r="K1038">
        <v>43</v>
      </c>
      <c r="L1038">
        <v>19.98</v>
      </c>
      <c r="M1038" s="2">
        <v>0.1</v>
      </c>
      <c r="N1038">
        <v>815.89</v>
      </c>
      <c r="O1038">
        <v>4</v>
      </c>
      <c r="P1038">
        <v>-20.25</v>
      </c>
      <c r="Q1038" s="2">
        <v>0.68</v>
      </c>
      <c r="R1038" t="s">
        <v>96</v>
      </c>
      <c r="S1038" t="s">
        <v>30</v>
      </c>
      <c r="T1038" t="s">
        <v>1029</v>
      </c>
      <c r="U1038" t="s">
        <v>102</v>
      </c>
      <c r="V1038" t="s">
        <v>33</v>
      </c>
      <c r="W1038">
        <v>494</v>
      </c>
      <c r="X1038" s="1">
        <v>41084</v>
      </c>
      <c r="Y1038" t="s">
        <v>34</v>
      </c>
      <c r="Z1038" t="e" vm="21">
        <v>#VALUE!</v>
      </c>
      <c r="AA1038">
        <v>4005</v>
      </c>
      <c r="AB1038" t="e" cm="1" vm="2">
        <f t="array" ref="AB1038">_FV(Table1[[#This Row],[State]],"Country/region",TRUE)</f>
        <v>#VALUE!</v>
      </c>
    </row>
    <row r="1039" spans="1:28" x14ac:dyDescent="0.35">
      <c r="A1039" t="s">
        <v>1221</v>
      </c>
      <c r="B1039">
        <v>41</v>
      </c>
      <c r="C1039" t="s">
        <v>465</v>
      </c>
      <c r="D1039" t="s">
        <v>38</v>
      </c>
      <c r="E1039">
        <f>YEAR(Table1[[#This Row],[Order Date]])</f>
        <v>2012</v>
      </c>
      <c r="F1039">
        <v>1</v>
      </c>
      <c r="G1039">
        <f>MONTH(Table1[[#This Row],[Order Date]])</f>
        <v>6</v>
      </c>
      <c r="H1039" s="1">
        <v>41082</v>
      </c>
      <c r="I1039">
        <v>9088</v>
      </c>
      <c r="J1039" t="s">
        <v>58</v>
      </c>
      <c r="K1039">
        <v>31</v>
      </c>
      <c r="L1039">
        <v>65.989999999999995</v>
      </c>
      <c r="M1039" s="2">
        <v>0.09</v>
      </c>
      <c r="N1039">
        <v>1637.4570000000001</v>
      </c>
      <c r="O1039">
        <v>8.99</v>
      </c>
      <c r="P1039">
        <v>118.152</v>
      </c>
      <c r="Q1039" s="2">
        <v>0.57999999999999996</v>
      </c>
      <c r="R1039" t="s">
        <v>96</v>
      </c>
      <c r="S1039" t="s">
        <v>30</v>
      </c>
      <c r="T1039" t="s">
        <v>1792</v>
      </c>
      <c r="U1039" t="s">
        <v>105</v>
      </c>
      <c r="V1039" t="s">
        <v>68</v>
      </c>
      <c r="W1039">
        <v>1247</v>
      </c>
      <c r="X1039" s="1">
        <v>41084</v>
      </c>
      <c r="Y1039" t="s">
        <v>34</v>
      </c>
      <c r="Z1039" t="e" vm="9">
        <v>#VALUE!</v>
      </c>
      <c r="AA1039">
        <v>68128</v>
      </c>
      <c r="AB1039" t="e" cm="1" vm="2">
        <f t="array" ref="AB1039">_FV(Table1[[#This Row],[State]],"Country/region",TRUE)</f>
        <v>#VALUE!</v>
      </c>
    </row>
    <row r="1040" spans="1:28" x14ac:dyDescent="0.35">
      <c r="A1040" t="s">
        <v>1793</v>
      </c>
      <c r="B1040">
        <v>41</v>
      </c>
      <c r="C1040" t="s">
        <v>493</v>
      </c>
      <c r="D1040" t="s">
        <v>38</v>
      </c>
      <c r="E1040">
        <f>YEAR(Table1[[#This Row],[Order Date]])</f>
        <v>2012</v>
      </c>
      <c r="F1040">
        <v>1</v>
      </c>
      <c r="G1040">
        <f>MONTH(Table1[[#This Row],[Order Date]])</f>
        <v>6</v>
      </c>
      <c r="H1040" s="1">
        <v>41082</v>
      </c>
      <c r="I1040">
        <v>39488</v>
      </c>
      <c r="J1040" t="s">
        <v>47</v>
      </c>
      <c r="K1040">
        <v>18</v>
      </c>
      <c r="L1040">
        <v>4.4800000000000004</v>
      </c>
      <c r="M1040" s="2">
        <v>0.04</v>
      </c>
      <c r="N1040">
        <v>92.4</v>
      </c>
      <c r="O1040">
        <v>2.5</v>
      </c>
      <c r="P1040">
        <v>8.6</v>
      </c>
      <c r="Q1040" s="2">
        <v>0.37</v>
      </c>
      <c r="R1040" t="s">
        <v>29</v>
      </c>
      <c r="S1040" t="s">
        <v>30</v>
      </c>
      <c r="T1040" t="s">
        <v>1794</v>
      </c>
      <c r="U1040" t="s">
        <v>267</v>
      </c>
      <c r="V1040" t="s">
        <v>33</v>
      </c>
      <c r="W1040">
        <v>5572</v>
      </c>
      <c r="X1040" s="1">
        <v>41086</v>
      </c>
      <c r="Y1040" t="s">
        <v>42</v>
      </c>
      <c r="Z1040" t="e" vm="1">
        <v>#VALUE!</v>
      </c>
      <c r="AA1040">
        <v>15601</v>
      </c>
      <c r="AB1040" t="e" cm="1" vm="2">
        <f t="array" ref="AB1040">_FV(Table1[[#This Row],[State]],"Country/region",TRUE)</f>
        <v>#VALUE!</v>
      </c>
    </row>
    <row r="1041" spans="1:28" x14ac:dyDescent="0.35">
      <c r="A1041" t="s">
        <v>1795</v>
      </c>
      <c r="B1041">
        <v>41</v>
      </c>
      <c r="C1041" t="s">
        <v>1796</v>
      </c>
      <c r="D1041" t="s">
        <v>27</v>
      </c>
      <c r="E1041">
        <f>YEAR(Table1[[#This Row],[Order Date]])</f>
        <v>2012</v>
      </c>
      <c r="F1041">
        <v>1</v>
      </c>
      <c r="G1041">
        <f>MONTH(Table1[[#This Row],[Order Date]])</f>
        <v>6</v>
      </c>
      <c r="H1041" s="1">
        <v>41082</v>
      </c>
      <c r="I1041">
        <v>14182</v>
      </c>
      <c r="J1041" t="s">
        <v>47</v>
      </c>
      <c r="K1041">
        <v>23</v>
      </c>
      <c r="L1041">
        <v>125.99</v>
      </c>
      <c r="M1041" s="2">
        <v>0.05</v>
      </c>
      <c r="N1041">
        <v>2433.5500000000002</v>
      </c>
      <c r="O1041">
        <v>8.08</v>
      </c>
      <c r="P1041">
        <v>355.93200000000002</v>
      </c>
      <c r="Q1041" s="2">
        <v>0.56999999999999995</v>
      </c>
      <c r="R1041" t="s">
        <v>96</v>
      </c>
      <c r="S1041" t="s">
        <v>30</v>
      </c>
      <c r="T1041" t="s">
        <v>1797</v>
      </c>
      <c r="U1041" t="s">
        <v>105</v>
      </c>
      <c r="V1041" t="s">
        <v>33</v>
      </c>
      <c r="W1041">
        <v>1988</v>
      </c>
      <c r="X1041" s="1">
        <v>41087</v>
      </c>
      <c r="Y1041" t="s">
        <v>34</v>
      </c>
      <c r="Z1041" t="e" vm="30">
        <v>#VALUE!</v>
      </c>
      <c r="AA1041">
        <v>1462</v>
      </c>
      <c r="AB1041" t="e" cm="1" vm="2">
        <f t="array" ref="AB1041">_FV(Table1[[#This Row],[State]],"Country/region",TRUE)</f>
        <v>#VALUE!</v>
      </c>
    </row>
    <row r="1042" spans="1:28" x14ac:dyDescent="0.35">
      <c r="A1042" t="s">
        <v>1798</v>
      </c>
      <c r="B1042">
        <v>41</v>
      </c>
      <c r="C1042" t="s">
        <v>1337</v>
      </c>
      <c r="D1042" t="s">
        <v>46</v>
      </c>
      <c r="E1042">
        <f>YEAR(Table1[[#This Row],[Order Date]])</f>
        <v>2012</v>
      </c>
      <c r="F1042">
        <v>1</v>
      </c>
      <c r="G1042">
        <f>MONTH(Table1[[#This Row],[Order Date]])</f>
        <v>6</v>
      </c>
      <c r="H1042" s="1">
        <v>41083</v>
      </c>
      <c r="I1042">
        <v>39078</v>
      </c>
      <c r="J1042" t="s">
        <v>47</v>
      </c>
      <c r="K1042">
        <v>10</v>
      </c>
      <c r="L1042">
        <v>3.28</v>
      </c>
      <c r="M1042" s="2">
        <v>7.0000000000000007E-2</v>
      </c>
      <c r="N1042">
        <v>36.909999999999997</v>
      </c>
      <c r="O1042">
        <v>3.97</v>
      </c>
      <c r="P1042">
        <v>-27.72</v>
      </c>
      <c r="Q1042" s="2">
        <v>0.56000000000000005</v>
      </c>
      <c r="R1042" t="s">
        <v>29</v>
      </c>
      <c r="S1042" t="s">
        <v>59</v>
      </c>
      <c r="T1042" t="s">
        <v>221</v>
      </c>
      <c r="U1042" t="s">
        <v>88</v>
      </c>
      <c r="V1042" t="s">
        <v>33</v>
      </c>
      <c r="W1042">
        <v>5512</v>
      </c>
      <c r="X1042" s="1">
        <v>41083</v>
      </c>
      <c r="Y1042" t="s">
        <v>34</v>
      </c>
      <c r="Z1042" t="e" vm="22">
        <v>#VALUE!</v>
      </c>
      <c r="AA1042">
        <v>44646</v>
      </c>
      <c r="AB1042" t="e" cm="1" vm="2">
        <f t="array" ref="AB1042">_FV(Table1[[#This Row],[State]],"Country/region",TRUE)</f>
        <v>#VALUE!</v>
      </c>
    </row>
    <row r="1043" spans="1:28" x14ac:dyDescent="0.35">
      <c r="A1043" t="s">
        <v>1105</v>
      </c>
      <c r="B1043">
        <v>41</v>
      </c>
      <c r="C1043" t="s">
        <v>1285</v>
      </c>
      <c r="D1043" t="s">
        <v>27</v>
      </c>
      <c r="E1043">
        <f>YEAR(Table1[[#This Row],[Order Date]])</f>
        <v>2012</v>
      </c>
      <c r="F1043">
        <v>1</v>
      </c>
      <c r="G1043">
        <f>MONTH(Table1[[#This Row],[Order Date]])</f>
        <v>6</v>
      </c>
      <c r="H1043" s="1">
        <v>41083</v>
      </c>
      <c r="I1043">
        <v>41606</v>
      </c>
      <c r="J1043" t="s">
        <v>28</v>
      </c>
      <c r="K1043">
        <v>23</v>
      </c>
      <c r="L1043">
        <v>200.98</v>
      </c>
      <c r="M1043" s="2">
        <v>0.09</v>
      </c>
      <c r="N1043">
        <v>4514.8599999999997</v>
      </c>
      <c r="O1043">
        <v>55.96</v>
      </c>
      <c r="P1043">
        <v>-641.09</v>
      </c>
      <c r="Q1043" s="2">
        <v>0.75</v>
      </c>
      <c r="R1043" t="s">
        <v>48</v>
      </c>
      <c r="S1043" t="s">
        <v>73</v>
      </c>
      <c r="T1043" t="s">
        <v>970</v>
      </c>
      <c r="U1043" t="s">
        <v>154</v>
      </c>
      <c r="V1043" t="s">
        <v>68</v>
      </c>
      <c r="W1043">
        <v>5862</v>
      </c>
      <c r="X1043" s="1">
        <v>41084</v>
      </c>
      <c r="Y1043" t="s">
        <v>53</v>
      </c>
      <c r="Z1043" t="e" vm="9">
        <v>#VALUE!</v>
      </c>
      <c r="AA1043">
        <v>68701</v>
      </c>
      <c r="AB1043" t="e" cm="1" vm="2">
        <f t="array" ref="AB1043">_FV(Table1[[#This Row],[State]],"Country/region",TRUE)</f>
        <v>#VALUE!</v>
      </c>
    </row>
    <row r="1044" spans="1:28" x14ac:dyDescent="0.35">
      <c r="A1044" t="s">
        <v>1105</v>
      </c>
      <c r="B1044">
        <v>41</v>
      </c>
      <c r="C1044" t="s">
        <v>1285</v>
      </c>
      <c r="D1044" t="s">
        <v>27</v>
      </c>
      <c r="E1044">
        <f>YEAR(Table1[[#This Row],[Order Date]])</f>
        <v>2012</v>
      </c>
      <c r="F1044">
        <v>1</v>
      </c>
      <c r="G1044">
        <f>MONTH(Table1[[#This Row],[Order Date]])</f>
        <v>6</v>
      </c>
      <c r="H1044" s="1">
        <v>41083</v>
      </c>
      <c r="I1044">
        <v>41606</v>
      </c>
      <c r="J1044" t="s">
        <v>28</v>
      </c>
      <c r="K1044">
        <v>30</v>
      </c>
      <c r="L1044">
        <v>2.78</v>
      </c>
      <c r="M1044" s="2">
        <v>0.09</v>
      </c>
      <c r="N1044">
        <v>79.14</v>
      </c>
      <c r="O1044">
        <v>0.97</v>
      </c>
      <c r="P1044">
        <v>-4.7300000000000004</v>
      </c>
      <c r="Q1044" s="2">
        <v>0.59</v>
      </c>
      <c r="R1044" t="s">
        <v>29</v>
      </c>
      <c r="S1044" t="s">
        <v>59</v>
      </c>
      <c r="T1044" t="s">
        <v>1799</v>
      </c>
      <c r="U1044" t="s">
        <v>88</v>
      </c>
      <c r="V1044" t="s">
        <v>68</v>
      </c>
      <c r="W1044">
        <v>5863</v>
      </c>
      <c r="X1044" s="1">
        <v>41084</v>
      </c>
      <c r="Y1044" t="s">
        <v>34</v>
      </c>
      <c r="Z1044" t="e" vm="9">
        <v>#VALUE!</v>
      </c>
      <c r="AA1044">
        <v>68701</v>
      </c>
      <c r="AB1044" t="e" cm="1" vm="2">
        <f t="array" ref="AB1044">_FV(Table1[[#This Row],[State]],"Country/region",TRUE)</f>
        <v>#VALUE!</v>
      </c>
    </row>
    <row r="1045" spans="1:28" x14ac:dyDescent="0.35">
      <c r="A1045" t="s">
        <v>1800</v>
      </c>
      <c r="B1045">
        <v>41</v>
      </c>
      <c r="C1045" t="s">
        <v>1134</v>
      </c>
      <c r="D1045" t="s">
        <v>46</v>
      </c>
      <c r="E1045">
        <f>YEAR(Table1[[#This Row],[Order Date]])</f>
        <v>2012</v>
      </c>
      <c r="F1045">
        <v>1</v>
      </c>
      <c r="G1045">
        <f>MONTH(Table1[[#This Row],[Order Date]])</f>
        <v>6</v>
      </c>
      <c r="H1045" s="1">
        <v>41083</v>
      </c>
      <c r="I1045">
        <v>41799</v>
      </c>
      <c r="J1045" t="s">
        <v>28</v>
      </c>
      <c r="K1045">
        <v>21</v>
      </c>
      <c r="L1045">
        <v>65.989999999999995</v>
      </c>
      <c r="M1045" s="2">
        <v>0.04</v>
      </c>
      <c r="N1045">
        <v>1130.806</v>
      </c>
      <c r="O1045">
        <v>4.99</v>
      </c>
      <c r="P1045">
        <v>95.147999999999996</v>
      </c>
      <c r="Q1045" s="2">
        <v>0.56999999999999995</v>
      </c>
      <c r="R1045" t="s">
        <v>96</v>
      </c>
      <c r="S1045" t="s">
        <v>30</v>
      </c>
      <c r="T1045" t="s">
        <v>1801</v>
      </c>
      <c r="U1045" t="s">
        <v>105</v>
      </c>
      <c r="V1045" t="s">
        <v>76</v>
      </c>
      <c r="W1045">
        <v>5894</v>
      </c>
      <c r="X1045" s="1">
        <v>41084</v>
      </c>
      <c r="Y1045" t="s">
        <v>34</v>
      </c>
      <c r="Z1045" t="e" vm="47">
        <v>#VALUE!</v>
      </c>
      <c r="AA1045">
        <v>27405</v>
      </c>
      <c r="AB1045" t="e" cm="1" vm="2">
        <f t="array" ref="AB1045">_FV(Table1[[#This Row],[State]],"Country/region",TRUE)</f>
        <v>#VALUE!</v>
      </c>
    </row>
    <row r="1046" spans="1:28" x14ac:dyDescent="0.35">
      <c r="A1046" t="s">
        <v>1336</v>
      </c>
      <c r="B1046">
        <v>41</v>
      </c>
      <c r="C1046" t="s">
        <v>1337</v>
      </c>
      <c r="D1046" t="s">
        <v>46</v>
      </c>
      <c r="E1046">
        <f>YEAR(Table1[[#This Row],[Order Date]])</f>
        <v>2012</v>
      </c>
      <c r="F1046">
        <v>1</v>
      </c>
      <c r="G1046">
        <f>MONTH(Table1[[#This Row],[Order Date]])</f>
        <v>6</v>
      </c>
      <c r="H1046" s="1">
        <v>41083</v>
      </c>
      <c r="I1046">
        <v>39078</v>
      </c>
      <c r="J1046" t="s">
        <v>47</v>
      </c>
      <c r="K1046">
        <v>26</v>
      </c>
      <c r="L1046">
        <v>6.48</v>
      </c>
      <c r="M1046" s="2">
        <v>0.01</v>
      </c>
      <c r="N1046">
        <v>175.27</v>
      </c>
      <c r="O1046">
        <v>5.14</v>
      </c>
      <c r="P1046">
        <v>-33.67</v>
      </c>
      <c r="Q1046" s="2">
        <v>0.37</v>
      </c>
      <c r="R1046" t="s">
        <v>29</v>
      </c>
      <c r="S1046" t="s">
        <v>30</v>
      </c>
      <c r="T1046" t="s">
        <v>1681</v>
      </c>
      <c r="U1046" t="s">
        <v>61</v>
      </c>
      <c r="V1046" t="s">
        <v>33</v>
      </c>
      <c r="W1046">
        <v>5514</v>
      </c>
      <c r="X1046" s="1">
        <v>41085</v>
      </c>
      <c r="Y1046" t="s">
        <v>34</v>
      </c>
      <c r="Z1046" t="e" vm="22">
        <v>#VALUE!</v>
      </c>
      <c r="AA1046">
        <v>44256</v>
      </c>
      <c r="AB1046" t="e" cm="1" vm="2">
        <f t="array" ref="AB1046">_FV(Table1[[#This Row],[State]],"Country/region",TRUE)</f>
        <v>#VALUE!</v>
      </c>
    </row>
    <row r="1047" spans="1:28" x14ac:dyDescent="0.35">
      <c r="A1047" t="s">
        <v>1336</v>
      </c>
      <c r="B1047">
        <v>41</v>
      </c>
      <c r="C1047" t="s">
        <v>1337</v>
      </c>
      <c r="D1047" t="s">
        <v>46</v>
      </c>
      <c r="E1047">
        <f>YEAR(Table1[[#This Row],[Order Date]])</f>
        <v>2012</v>
      </c>
      <c r="F1047">
        <v>1</v>
      </c>
      <c r="G1047">
        <f>MONTH(Table1[[#This Row],[Order Date]])</f>
        <v>6</v>
      </c>
      <c r="H1047" s="1">
        <v>41083</v>
      </c>
      <c r="I1047">
        <v>39078</v>
      </c>
      <c r="J1047" t="s">
        <v>47</v>
      </c>
      <c r="K1047">
        <v>8</v>
      </c>
      <c r="L1047">
        <v>256.99</v>
      </c>
      <c r="M1047" s="2">
        <v>0.02</v>
      </c>
      <c r="N1047">
        <v>2155.84</v>
      </c>
      <c r="O1047">
        <v>11.25</v>
      </c>
      <c r="P1047">
        <v>-267.63</v>
      </c>
      <c r="Q1047" s="2">
        <v>0.51</v>
      </c>
      <c r="R1047" t="s">
        <v>96</v>
      </c>
      <c r="S1047" t="s">
        <v>30</v>
      </c>
      <c r="T1047" t="s">
        <v>1577</v>
      </c>
      <c r="U1047" t="s">
        <v>102</v>
      </c>
      <c r="V1047" t="s">
        <v>33</v>
      </c>
      <c r="W1047">
        <v>5513</v>
      </c>
      <c r="X1047" s="1">
        <v>41090</v>
      </c>
      <c r="Y1047" t="s">
        <v>34</v>
      </c>
      <c r="Z1047" t="e" vm="22">
        <v>#VALUE!</v>
      </c>
      <c r="AA1047">
        <v>44256</v>
      </c>
      <c r="AB1047" t="e" cm="1" vm="2">
        <f t="array" ref="AB1047">_FV(Table1[[#This Row],[State]],"Country/region",TRUE)</f>
        <v>#VALUE!</v>
      </c>
    </row>
    <row r="1048" spans="1:28" x14ac:dyDescent="0.35">
      <c r="A1048" t="s">
        <v>849</v>
      </c>
      <c r="B1048">
        <v>41</v>
      </c>
      <c r="C1048" t="s">
        <v>1802</v>
      </c>
      <c r="D1048" t="s">
        <v>46</v>
      </c>
      <c r="E1048">
        <f>YEAR(Table1[[#This Row],[Order Date]])</f>
        <v>2012</v>
      </c>
      <c r="F1048">
        <v>1</v>
      </c>
      <c r="G1048">
        <f>MONTH(Table1[[#This Row],[Order Date]])</f>
        <v>6</v>
      </c>
      <c r="H1048" s="1">
        <v>41084</v>
      </c>
      <c r="I1048">
        <v>19073</v>
      </c>
      <c r="J1048" t="s">
        <v>39</v>
      </c>
      <c r="K1048">
        <v>16</v>
      </c>
      <c r="L1048">
        <v>10.64</v>
      </c>
      <c r="M1048" s="2">
        <v>0.04</v>
      </c>
      <c r="N1048">
        <v>178.4</v>
      </c>
      <c r="O1048">
        <v>5.16</v>
      </c>
      <c r="P1048">
        <v>20.079999999999998</v>
      </c>
      <c r="Q1048" s="2">
        <v>0.56999999999999995</v>
      </c>
      <c r="R1048" t="s">
        <v>48</v>
      </c>
      <c r="S1048" t="s">
        <v>30</v>
      </c>
      <c r="T1048" t="s">
        <v>1095</v>
      </c>
      <c r="U1048" t="s">
        <v>82</v>
      </c>
      <c r="V1048" t="s">
        <v>68</v>
      </c>
      <c r="W1048">
        <v>2633</v>
      </c>
      <c r="X1048" s="1">
        <v>41085</v>
      </c>
      <c r="Y1048" t="s">
        <v>34</v>
      </c>
      <c r="Z1048" t="e" vm="38">
        <v>#VALUE!</v>
      </c>
      <c r="AA1048">
        <v>46041</v>
      </c>
      <c r="AB1048" t="e" cm="1" vm="2">
        <f t="array" ref="AB1048">_FV(Table1[[#This Row],[State]],"Country/region",TRUE)</f>
        <v>#VALUE!</v>
      </c>
    </row>
    <row r="1049" spans="1:28" x14ac:dyDescent="0.35">
      <c r="A1049" t="s">
        <v>585</v>
      </c>
      <c r="B1049">
        <v>41</v>
      </c>
      <c r="C1049" t="s">
        <v>1489</v>
      </c>
      <c r="D1049" t="s">
        <v>46</v>
      </c>
      <c r="E1049">
        <f>YEAR(Table1[[#This Row],[Order Date]])</f>
        <v>2012</v>
      </c>
      <c r="F1049">
        <v>1</v>
      </c>
      <c r="G1049">
        <f>MONTH(Table1[[#This Row],[Order Date]])</f>
        <v>6</v>
      </c>
      <c r="H1049" s="1">
        <v>41084</v>
      </c>
      <c r="I1049">
        <v>52006</v>
      </c>
      <c r="J1049" t="s">
        <v>131</v>
      </c>
      <c r="K1049">
        <v>39</v>
      </c>
      <c r="L1049">
        <v>10.48</v>
      </c>
      <c r="M1049" s="2">
        <v>0.1</v>
      </c>
      <c r="N1049">
        <v>392.81</v>
      </c>
      <c r="O1049">
        <v>2.89</v>
      </c>
      <c r="P1049">
        <v>13.91</v>
      </c>
      <c r="Q1049" s="2">
        <v>0.6</v>
      </c>
      <c r="R1049" t="s">
        <v>29</v>
      </c>
      <c r="S1049" t="s">
        <v>139</v>
      </c>
      <c r="T1049" t="s">
        <v>1770</v>
      </c>
      <c r="U1049" t="s">
        <v>88</v>
      </c>
      <c r="V1049" t="s">
        <v>33</v>
      </c>
      <c r="W1049">
        <v>7294</v>
      </c>
      <c r="X1049" s="1">
        <v>41085</v>
      </c>
      <c r="Y1049" t="s">
        <v>34</v>
      </c>
      <c r="Z1049" t="e" vm="27">
        <v>#VALUE!</v>
      </c>
      <c r="AA1049">
        <v>5401</v>
      </c>
      <c r="AB1049" t="e" cm="1" vm="2">
        <f t="array" ref="AB1049">_FV(Table1[[#This Row],[State]],"Country/region",TRUE)</f>
        <v>#VALUE!</v>
      </c>
    </row>
    <row r="1050" spans="1:28" x14ac:dyDescent="0.35">
      <c r="A1050" t="s">
        <v>978</v>
      </c>
      <c r="B1050">
        <v>41</v>
      </c>
      <c r="C1050" t="s">
        <v>1489</v>
      </c>
      <c r="D1050" t="s">
        <v>46</v>
      </c>
      <c r="E1050">
        <f>YEAR(Table1[[#This Row],[Order Date]])</f>
        <v>2012</v>
      </c>
      <c r="F1050">
        <v>1</v>
      </c>
      <c r="G1050">
        <f>MONTH(Table1[[#This Row],[Order Date]])</f>
        <v>6</v>
      </c>
      <c r="H1050" s="1">
        <v>41084</v>
      </c>
      <c r="I1050">
        <v>52006</v>
      </c>
      <c r="J1050" t="s">
        <v>131</v>
      </c>
      <c r="K1050">
        <v>42</v>
      </c>
      <c r="L1050">
        <v>8.3699999999999992</v>
      </c>
      <c r="M1050" s="2">
        <v>0</v>
      </c>
      <c r="N1050">
        <v>375.76</v>
      </c>
      <c r="O1050">
        <v>10.16</v>
      </c>
      <c r="P1050">
        <v>-241.63</v>
      </c>
      <c r="Q1050" s="2">
        <v>0.59</v>
      </c>
      <c r="R1050" t="s">
        <v>48</v>
      </c>
      <c r="S1050" t="s">
        <v>40</v>
      </c>
      <c r="T1050" t="s">
        <v>1803</v>
      </c>
      <c r="U1050" t="s">
        <v>82</v>
      </c>
      <c r="V1050" t="s">
        <v>33</v>
      </c>
      <c r="W1050">
        <v>7295</v>
      </c>
      <c r="X1050" s="1">
        <v>41086</v>
      </c>
      <c r="Y1050" t="s">
        <v>34</v>
      </c>
      <c r="Z1050" t="e" vm="21">
        <v>#VALUE!</v>
      </c>
      <c r="AA1050">
        <v>4240</v>
      </c>
      <c r="AB1050" t="e" cm="1" vm="2">
        <f t="array" ref="AB1050">_FV(Table1[[#This Row],[State]],"Country/region",TRUE)</f>
        <v>#VALUE!</v>
      </c>
    </row>
    <row r="1051" spans="1:28" x14ac:dyDescent="0.35">
      <c r="A1051" t="s">
        <v>849</v>
      </c>
      <c r="B1051">
        <v>41</v>
      </c>
      <c r="C1051" t="s">
        <v>1802</v>
      </c>
      <c r="D1051" t="s">
        <v>46</v>
      </c>
      <c r="E1051">
        <f>YEAR(Table1[[#This Row],[Order Date]])</f>
        <v>2012</v>
      </c>
      <c r="F1051">
        <v>1</v>
      </c>
      <c r="G1051">
        <f>MONTH(Table1[[#This Row],[Order Date]])</f>
        <v>6</v>
      </c>
      <c r="H1051" s="1">
        <v>41084</v>
      </c>
      <c r="I1051">
        <v>19073</v>
      </c>
      <c r="J1051" t="s">
        <v>39</v>
      </c>
      <c r="K1051">
        <v>40</v>
      </c>
      <c r="L1051">
        <v>2.78</v>
      </c>
      <c r="M1051" s="2">
        <v>0.03</v>
      </c>
      <c r="N1051">
        <v>115.01</v>
      </c>
      <c r="O1051">
        <v>1.34</v>
      </c>
      <c r="P1051">
        <v>5.81</v>
      </c>
      <c r="Q1051" s="2">
        <v>0.45</v>
      </c>
      <c r="R1051" t="s">
        <v>29</v>
      </c>
      <c r="S1051" t="s">
        <v>59</v>
      </c>
      <c r="T1051" t="s">
        <v>1804</v>
      </c>
      <c r="U1051" t="s">
        <v>88</v>
      </c>
      <c r="V1051" t="s">
        <v>68</v>
      </c>
      <c r="W1051">
        <v>2634</v>
      </c>
      <c r="X1051" s="1">
        <v>41086</v>
      </c>
      <c r="Y1051" t="s">
        <v>42</v>
      </c>
      <c r="Z1051" t="e" vm="38">
        <v>#VALUE!</v>
      </c>
      <c r="AA1051">
        <v>46041</v>
      </c>
      <c r="AB1051" t="e" cm="1" vm="2">
        <f t="array" ref="AB1051">_FV(Table1[[#This Row],[State]],"Country/region",TRUE)</f>
        <v>#VALUE!</v>
      </c>
    </row>
    <row r="1052" spans="1:28" x14ac:dyDescent="0.35">
      <c r="A1052" t="s">
        <v>1805</v>
      </c>
      <c r="B1052">
        <v>41</v>
      </c>
      <c r="C1052" t="s">
        <v>711</v>
      </c>
      <c r="D1052" t="s">
        <v>57</v>
      </c>
      <c r="E1052">
        <f>YEAR(Table1[[#This Row],[Order Date]])</f>
        <v>2012</v>
      </c>
      <c r="F1052">
        <v>1</v>
      </c>
      <c r="G1052">
        <f>MONTH(Table1[[#This Row],[Order Date]])</f>
        <v>6</v>
      </c>
      <c r="H1052" s="1">
        <v>41084</v>
      </c>
      <c r="I1052">
        <v>18119</v>
      </c>
      <c r="J1052" t="s">
        <v>47</v>
      </c>
      <c r="K1052">
        <v>37</v>
      </c>
      <c r="L1052">
        <v>8.74</v>
      </c>
      <c r="M1052" s="2">
        <v>0</v>
      </c>
      <c r="N1052">
        <v>347.84</v>
      </c>
      <c r="O1052">
        <v>8.2899999999999991</v>
      </c>
      <c r="P1052">
        <v>-99.25</v>
      </c>
      <c r="Q1052" s="2">
        <v>0.38</v>
      </c>
      <c r="R1052" t="s">
        <v>29</v>
      </c>
      <c r="S1052" t="s">
        <v>30</v>
      </c>
      <c r="T1052" t="s">
        <v>307</v>
      </c>
      <c r="U1052" t="s">
        <v>267</v>
      </c>
      <c r="V1052" t="s">
        <v>52</v>
      </c>
      <c r="W1052">
        <v>2488</v>
      </c>
      <c r="X1052" s="1">
        <v>41086</v>
      </c>
      <c r="Y1052" t="s">
        <v>34</v>
      </c>
      <c r="Z1052" t="e" vm="8">
        <v>#VALUE!</v>
      </c>
      <c r="AA1052">
        <v>97420</v>
      </c>
      <c r="AB1052" t="e" cm="1" vm="2">
        <f t="array" ref="AB1052">_FV(Table1[[#This Row],[State]],"Country/region",TRUE)</f>
        <v>#VALUE!</v>
      </c>
    </row>
    <row r="1053" spans="1:28" x14ac:dyDescent="0.35">
      <c r="A1053" t="s">
        <v>1806</v>
      </c>
      <c r="B1053">
        <v>41</v>
      </c>
      <c r="C1053" t="s">
        <v>1807</v>
      </c>
      <c r="D1053" t="s">
        <v>46</v>
      </c>
      <c r="E1053">
        <f>YEAR(Table1[[#This Row],[Order Date]])</f>
        <v>2012</v>
      </c>
      <c r="F1053">
        <v>1</v>
      </c>
      <c r="G1053">
        <f>MONTH(Table1[[#This Row],[Order Date]])</f>
        <v>6</v>
      </c>
      <c r="H1053" s="1">
        <v>41084</v>
      </c>
      <c r="I1053">
        <v>39136</v>
      </c>
      <c r="J1053" t="s">
        <v>28</v>
      </c>
      <c r="K1053">
        <v>49</v>
      </c>
      <c r="L1053">
        <v>65.989999999999995</v>
      </c>
      <c r="M1053" s="2">
        <v>0.02</v>
      </c>
      <c r="N1053">
        <v>2693.5140000000001</v>
      </c>
      <c r="O1053">
        <v>3.99</v>
      </c>
      <c r="P1053">
        <v>662.04899999999998</v>
      </c>
      <c r="Q1053" s="2">
        <v>0.59</v>
      </c>
      <c r="R1053" t="s">
        <v>96</v>
      </c>
      <c r="S1053" t="s">
        <v>30</v>
      </c>
      <c r="T1053" t="s">
        <v>644</v>
      </c>
      <c r="U1053" t="s">
        <v>105</v>
      </c>
      <c r="V1053" t="s">
        <v>52</v>
      </c>
      <c r="W1053">
        <v>5519</v>
      </c>
      <c r="X1053" s="1">
        <v>41086</v>
      </c>
      <c r="Y1053" t="s">
        <v>34</v>
      </c>
      <c r="Z1053" t="e" vm="4">
        <v>#VALUE!</v>
      </c>
      <c r="AA1053">
        <v>92024</v>
      </c>
      <c r="AB1053" t="e" cm="1" vm="2">
        <f t="array" ref="AB1053">_FV(Table1[[#This Row],[State]],"Country/region",TRUE)</f>
        <v>#VALUE!</v>
      </c>
    </row>
    <row r="1054" spans="1:28" x14ac:dyDescent="0.35">
      <c r="A1054" t="s">
        <v>1808</v>
      </c>
      <c r="B1054">
        <v>41</v>
      </c>
      <c r="C1054" t="s">
        <v>1809</v>
      </c>
      <c r="D1054" t="s">
        <v>46</v>
      </c>
      <c r="E1054">
        <f>YEAR(Table1[[#This Row],[Order Date]])</f>
        <v>2012</v>
      </c>
      <c r="F1054">
        <v>1</v>
      </c>
      <c r="G1054">
        <f>MONTH(Table1[[#This Row],[Order Date]])</f>
        <v>6</v>
      </c>
      <c r="H1054" s="1">
        <v>41084</v>
      </c>
      <c r="I1054">
        <v>47938</v>
      </c>
      <c r="J1054" t="s">
        <v>47</v>
      </c>
      <c r="K1054">
        <v>17</v>
      </c>
      <c r="L1054">
        <v>20.99</v>
      </c>
      <c r="M1054" s="2">
        <v>0.09</v>
      </c>
      <c r="N1054">
        <v>283.65350000000001</v>
      </c>
      <c r="O1054">
        <v>2.5</v>
      </c>
      <c r="P1054">
        <v>-113.047</v>
      </c>
      <c r="Q1054" s="2">
        <v>0.81</v>
      </c>
      <c r="R1054" t="s">
        <v>96</v>
      </c>
      <c r="S1054" t="s">
        <v>59</v>
      </c>
      <c r="T1054" t="s">
        <v>1615</v>
      </c>
      <c r="U1054" t="s">
        <v>105</v>
      </c>
      <c r="V1054" t="s">
        <v>76</v>
      </c>
      <c r="W1054">
        <v>6731</v>
      </c>
      <c r="X1054" s="1">
        <v>41091</v>
      </c>
      <c r="Y1054" t="s">
        <v>34</v>
      </c>
      <c r="Z1054" t="e" vm="35">
        <v>#VALUE!</v>
      </c>
      <c r="AA1054">
        <v>72756</v>
      </c>
      <c r="AB1054" t="e" cm="1" vm="2">
        <f t="array" ref="AB1054">_FV(Table1[[#This Row],[State]],"Country/region",TRUE)</f>
        <v>#VALUE!</v>
      </c>
    </row>
    <row r="1055" spans="1:28" x14ac:dyDescent="0.35">
      <c r="A1055" t="s">
        <v>1723</v>
      </c>
      <c r="B1055">
        <v>41</v>
      </c>
      <c r="C1055" t="s">
        <v>1724</v>
      </c>
      <c r="D1055" t="s">
        <v>27</v>
      </c>
      <c r="E1055">
        <f>YEAR(Table1[[#This Row],[Order Date]])</f>
        <v>2012</v>
      </c>
      <c r="F1055">
        <v>1</v>
      </c>
      <c r="G1055">
        <f>MONTH(Table1[[#This Row],[Order Date]])</f>
        <v>6</v>
      </c>
      <c r="H1055" s="1">
        <v>41085</v>
      </c>
      <c r="I1055">
        <v>36705</v>
      </c>
      <c r="J1055" t="s">
        <v>39</v>
      </c>
      <c r="K1055">
        <v>17</v>
      </c>
      <c r="L1055">
        <v>70.89</v>
      </c>
      <c r="M1055" s="2">
        <v>0.06</v>
      </c>
      <c r="N1055">
        <v>1032.0719999999999</v>
      </c>
      <c r="O1055">
        <v>89.3</v>
      </c>
      <c r="P1055">
        <v>54.230849999999997</v>
      </c>
      <c r="Q1055" s="2">
        <v>0.72</v>
      </c>
      <c r="R1055" t="s">
        <v>48</v>
      </c>
      <c r="S1055" t="s">
        <v>73</v>
      </c>
      <c r="T1055" t="s">
        <v>1810</v>
      </c>
      <c r="U1055" t="s">
        <v>75</v>
      </c>
      <c r="V1055" t="s">
        <v>33</v>
      </c>
      <c r="W1055">
        <v>5151</v>
      </c>
      <c r="X1055" s="1">
        <v>41085</v>
      </c>
      <c r="Y1055" t="s">
        <v>53</v>
      </c>
      <c r="Z1055" t="e" vm="22">
        <v>#VALUE!</v>
      </c>
      <c r="AA1055">
        <v>43068</v>
      </c>
      <c r="AB1055" t="e" cm="1" vm="2">
        <f t="array" ref="AB1055">_FV(Table1[[#This Row],[State]],"Country/region",TRUE)</f>
        <v>#VALUE!</v>
      </c>
    </row>
    <row r="1056" spans="1:28" x14ac:dyDescent="0.35">
      <c r="A1056" t="s">
        <v>1811</v>
      </c>
      <c r="B1056">
        <v>41</v>
      </c>
      <c r="C1056" t="s">
        <v>1812</v>
      </c>
      <c r="D1056" t="s">
        <v>46</v>
      </c>
      <c r="E1056">
        <f>YEAR(Table1[[#This Row],[Order Date]])</f>
        <v>2012</v>
      </c>
      <c r="F1056">
        <v>1</v>
      </c>
      <c r="G1056">
        <f>MONTH(Table1[[#This Row],[Order Date]])</f>
        <v>6</v>
      </c>
      <c r="H1056" s="1">
        <v>41085</v>
      </c>
      <c r="I1056">
        <v>12228</v>
      </c>
      <c r="J1056" t="s">
        <v>39</v>
      </c>
      <c r="K1056">
        <v>30</v>
      </c>
      <c r="L1056">
        <v>200.99</v>
      </c>
      <c r="M1056" s="2">
        <v>0.05</v>
      </c>
      <c r="N1056">
        <v>5015.0510000000004</v>
      </c>
      <c r="O1056">
        <v>4.2</v>
      </c>
      <c r="P1056">
        <v>1090.431</v>
      </c>
      <c r="Q1056" s="2">
        <v>0.59</v>
      </c>
      <c r="R1056" t="s">
        <v>96</v>
      </c>
      <c r="S1056" t="s">
        <v>30</v>
      </c>
      <c r="T1056" t="s">
        <v>1813</v>
      </c>
      <c r="U1056" t="s">
        <v>105</v>
      </c>
      <c r="V1056" t="s">
        <v>68</v>
      </c>
      <c r="W1056">
        <v>1695</v>
      </c>
      <c r="X1056" s="1">
        <v>41085</v>
      </c>
      <c r="Y1056" t="s">
        <v>34</v>
      </c>
      <c r="Z1056" t="e" vm="5">
        <v>#VALUE!</v>
      </c>
      <c r="AA1056">
        <v>55113</v>
      </c>
      <c r="AB1056" t="e" cm="1" vm="2">
        <f t="array" ref="AB1056">_FV(Table1[[#This Row],[State]],"Country/region",TRUE)</f>
        <v>#VALUE!</v>
      </c>
    </row>
    <row r="1057" spans="1:28" x14ac:dyDescent="0.35">
      <c r="A1057" t="s">
        <v>1814</v>
      </c>
      <c r="B1057">
        <v>41</v>
      </c>
      <c r="C1057" t="s">
        <v>1815</v>
      </c>
      <c r="D1057" t="s">
        <v>57</v>
      </c>
      <c r="E1057">
        <f>YEAR(Table1[[#This Row],[Order Date]])</f>
        <v>2012</v>
      </c>
      <c r="F1057">
        <v>1</v>
      </c>
      <c r="G1057">
        <f>MONTH(Table1[[#This Row],[Order Date]])</f>
        <v>6</v>
      </c>
      <c r="H1057" s="1">
        <v>41085</v>
      </c>
      <c r="I1057">
        <v>32582</v>
      </c>
      <c r="J1057" t="s">
        <v>39</v>
      </c>
      <c r="K1057">
        <v>27</v>
      </c>
      <c r="L1057">
        <v>105.34</v>
      </c>
      <c r="M1057" s="2">
        <v>7.0000000000000007E-2</v>
      </c>
      <c r="N1057">
        <v>2780.88</v>
      </c>
      <c r="O1057">
        <v>24.49</v>
      </c>
      <c r="P1057">
        <v>595.38</v>
      </c>
      <c r="Q1057" s="2">
        <v>0.61</v>
      </c>
      <c r="R1057" t="s">
        <v>48</v>
      </c>
      <c r="S1057" t="s">
        <v>40</v>
      </c>
      <c r="T1057" t="s">
        <v>438</v>
      </c>
      <c r="U1057" t="s">
        <v>82</v>
      </c>
      <c r="V1057" t="s">
        <v>68</v>
      </c>
      <c r="W1057">
        <v>4576</v>
      </c>
      <c r="X1057" s="1">
        <v>41086</v>
      </c>
      <c r="Y1057" t="s">
        <v>42</v>
      </c>
      <c r="Z1057" t="e" vm="26">
        <v>#VALUE!</v>
      </c>
      <c r="AA1057">
        <v>49221</v>
      </c>
      <c r="AB1057" t="e" cm="1" vm="2">
        <f t="array" ref="AB1057">_FV(Table1[[#This Row],[State]],"Country/region",TRUE)</f>
        <v>#VALUE!</v>
      </c>
    </row>
    <row r="1058" spans="1:28" x14ac:dyDescent="0.35">
      <c r="A1058" t="s">
        <v>283</v>
      </c>
      <c r="B1058">
        <v>41</v>
      </c>
      <c r="C1058" t="s">
        <v>305</v>
      </c>
      <c r="D1058" t="s">
        <v>46</v>
      </c>
      <c r="E1058">
        <f>YEAR(Table1[[#This Row],[Order Date]])</f>
        <v>2012</v>
      </c>
      <c r="F1058">
        <v>1</v>
      </c>
      <c r="G1058">
        <f>MONTH(Table1[[#This Row],[Order Date]])</f>
        <v>6</v>
      </c>
      <c r="H1058" s="1">
        <v>41085</v>
      </c>
      <c r="I1058">
        <v>33250</v>
      </c>
      <c r="J1058" t="s">
        <v>39</v>
      </c>
      <c r="K1058">
        <v>40</v>
      </c>
      <c r="L1058">
        <v>177.98</v>
      </c>
      <c r="M1058" s="2">
        <v>0.04</v>
      </c>
      <c r="N1058">
        <v>7381.19</v>
      </c>
      <c r="O1058">
        <v>0.99</v>
      </c>
      <c r="P1058">
        <v>2998.88</v>
      </c>
      <c r="Q1058" s="2">
        <v>0.56000000000000005</v>
      </c>
      <c r="R1058" t="s">
        <v>29</v>
      </c>
      <c r="S1058" t="s">
        <v>30</v>
      </c>
      <c r="T1058" t="s">
        <v>1732</v>
      </c>
      <c r="U1058" t="s">
        <v>214</v>
      </c>
      <c r="V1058" t="s">
        <v>68</v>
      </c>
      <c r="W1058">
        <v>4672</v>
      </c>
      <c r="X1058" s="1">
        <v>41087</v>
      </c>
      <c r="Y1058" t="s">
        <v>34</v>
      </c>
      <c r="Z1058" t="e" vm="28">
        <v>#VALUE!</v>
      </c>
      <c r="AA1058">
        <v>65807</v>
      </c>
      <c r="AB1058" t="e" cm="1" vm="2">
        <f t="array" ref="AB1058">_FV(Table1[[#This Row],[State]],"Country/region",TRUE)</f>
        <v>#VALUE!</v>
      </c>
    </row>
    <row r="1059" spans="1:28" x14ac:dyDescent="0.35">
      <c r="A1059" t="s">
        <v>1811</v>
      </c>
      <c r="B1059">
        <v>41</v>
      </c>
      <c r="C1059" t="s">
        <v>1812</v>
      </c>
      <c r="D1059" t="s">
        <v>46</v>
      </c>
      <c r="E1059">
        <f>YEAR(Table1[[#This Row],[Order Date]])</f>
        <v>2012</v>
      </c>
      <c r="F1059">
        <v>1</v>
      </c>
      <c r="G1059">
        <f>MONTH(Table1[[#This Row],[Order Date]])</f>
        <v>6</v>
      </c>
      <c r="H1059" s="1">
        <v>41085</v>
      </c>
      <c r="I1059">
        <v>12228</v>
      </c>
      <c r="J1059" t="s">
        <v>39</v>
      </c>
      <c r="K1059">
        <v>1</v>
      </c>
      <c r="L1059">
        <v>130.97999999999999</v>
      </c>
      <c r="M1059" s="2">
        <v>0.04</v>
      </c>
      <c r="N1059">
        <v>159.51</v>
      </c>
      <c r="O1059">
        <v>30</v>
      </c>
      <c r="P1059">
        <v>-103.63</v>
      </c>
      <c r="Q1059" s="2">
        <v>0.78</v>
      </c>
      <c r="R1059" t="s">
        <v>48</v>
      </c>
      <c r="S1059" t="s">
        <v>49</v>
      </c>
      <c r="T1059" t="s">
        <v>1318</v>
      </c>
      <c r="U1059" t="s">
        <v>51</v>
      </c>
      <c r="V1059" t="s">
        <v>68</v>
      </c>
      <c r="W1059">
        <v>1694</v>
      </c>
      <c r="X1059" s="1">
        <v>41088</v>
      </c>
      <c r="Y1059" t="s">
        <v>53</v>
      </c>
      <c r="Z1059" t="e" vm="5">
        <v>#VALUE!</v>
      </c>
      <c r="AA1059">
        <v>55113</v>
      </c>
      <c r="AB1059" t="e" cm="1" vm="2">
        <f t="array" ref="AB1059">_FV(Table1[[#This Row],[State]],"Country/region",TRUE)</f>
        <v>#VALUE!</v>
      </c>
    </row>
    <row r="1060" spans="1:28" x14ac:dyDescent="0.35">
      <c r="A1060" t="s">
        <v>1816</v>
      </c>
      <c r="B1060">
        <v>41</v>
      </c>
      <c r="C1060" t="s">
        <v>1817</v>
      </c>
      <c r="D1060" t="s">
        <v>46</v>
      </c>
      <c r="E1060">
        <f>YEAR(Table1[[#This Row],[Order Date]])</f>
        <v>2012</v>
      </c>
      <c r="F1060">
        <v>1</v>
      </c>
      <c r="G1060">
        <f>MONTH(Table1[[#This Row],[Order Date]])</f>
        <v>6</v>
      </c>
      <c r="H1060" s="1">
        <v>41086</v>
      </c>
      <c r="I1060">
        <v>57507</v>
      </c>
      <c r="J1060" t="s">
        <v>58</v>
      </c>
      <c r="K1060">
        <v>10</v>
      </c>
      <c r="L1060">
        <v>15.01</v>
      </c>
      <c r="M1060" s="2">
        <v>0.03</v>
      </c>
      <c r="N1060">
        <v>155.44999999999999</v>
      </c>
      <c r="O1060">
        <v>8.4</v>
      </c>
      <c r="P1060">
        <v>-19.676500000000001</v>
      </c>
      <c r="Q1060" s="2">
        <v>0.39</v>
      </c>
      <c r="R1060" t="s">
        <v>29</v>
      </c>
      <c r="S1060" t="s">
        <v>30</v>
      </c>
      <c r="T1060" t="s">
        <v>1818</v>
      </c>
      <c r="U1060" t="s">
        <v>67</v>
      </c>
      <c r="V1060" t="s">
        <v>68</v>
      </c>
      <c r="W1060">
        <v>8056</v>
      </c>
      <c r="X1060" s="1">
        <v>41089</v>
      </c>
      <c r="Y1060" t="s">
        <v>34</v>
      </c>
      <c r="Z1060" t="e" vm="38">
        <v>#VALUE!</v>
      </c>
      <c r="AA1060">
        <v>47362</v>
      </c>
      <c r="AB1060" t="e" cm="1" vm="2">
        <f t="array" ref="AB1060">_FV(Table1[[#This Row],[State]],"Country/region",TRUE)</f>
        <v>#VALUE!</v>
      </c>
    </row>
    <row r="1061" spans="1:28" x14ac:dyDescent="0.35">
      <c r="A1061" t="s">
        <v>1819</v>
      </c>
      <c r="B1061">
        <v>41</v>
      </c>
      <c r="C1061" t="s">
        <v>1820</v>
      </c>
      <c r="D1061" t="s">
        <v>38</v>
      </c>
      <c r="E1061">
        <f>YEAR(Table1[[#This Row],[Order Date]])</f>
        <v>2012</v>
      </c>
      <c r="F1061">
        <v>1</v>
      </c>
      <c r="G1061">
        <f>MONTH(Table1[[#This Row],[Order Date]])</f>
        <v>6</v>
      </c>
      <c r="H1061" s="1">
        <v>41088</v>
      </c>
      <c r="I1061">
        <v>20322</v>
      </c>
      <c r="J1061" t="s">
        <v>58</v>
      </c>
      <c r="K1061">
        <v>46</v>
      </c>
      <c r="L1061">
        <v>100.98</v>
      </c>
      <c r="M1061" s="2">
        <v>0.09</v>
      </c>
      <c r="N1061">
        <v>4601.0200000000004</v>
      </c>
      <c r="O1061">
        <v>35.840000000000003</v>
      </c>
      <c r="P1061">
        <v>-129.53</v>
      </c>
      <c r="Q1061" s="2">
        <v>0.62</v>
      </c>
      <c r="R1061" t="s">
        <v>48</v>
      </c>
      <c r="S1061" t="s">
        <v>73</v>
      </c>
      <c r="T1061" t="s">
        <v>153</v>
      </c>
      <c r="U1061" t="s">
        <v>154</v>
      </c>
      <c r="V1061" t="s">
        <v>68</v>
      </c>
      <c r="W1061">
        <v>2816</v>
      </c>
      <c r="X1061" s="1">
        <v>41088</v>
      </c>
      <c r="Y1061" t="s">
        <v>53</v>
      </c>
      <c r="Z1061" t="e" vm="12">
        <v>#VALUE!</v>
      </c>
      <c r="AA1061">
        <v>50265</v>
      </c>
      <c r="AB1061" t="e" cm="1" vm="2">
        <f t="array" ref="AB1061">_FV(Table1[[#This Row],[State]],"Country/region",TRUE)</f>
        <v>#VALUE!</v>
      </c>
    </row>
    <row r="1062" spans="1:28" x14ac:dyDescent="0.35">
      <c r="A1062" t="s">
        <v>1819</v>
      </c>
      <c r="B1062">
        <v>41</v>
      </c>
      <c r="C1062" t="s">
        <v>1820</v>
      </c>
      <c r="D1062" t="s">
        <v>38</v>
      </c>
      <c r="E1062">
        <f>YEAR(Table1[[#This Row],[Order Date]])</f>
        <v>2012</v>
      </c>
      <c r="F1062">
        <v>1</v>
      </c>
      <c r="G1062">
        <f>MONTH(Table1[[#This Row],[Order Date]])</f>
        <v>6</v>
      </c>
      <c r="H1062" s="1">
        <v>41088</v>
      </c>
      <c r="I1062">
        <v>20322</v>
      </c>
      <c r="J1062" t="s">
        <v>58</v>
      </c>
      <c r="K1062">
        <v>15</v>
      </c>
      <c r="L1062">
        <v>5.78</v>
      </c>
      <c r="M1062" s="2">
        <v>0.1</v>
      </c>
      <c r="N1062">
        <v>89.89</v>
      </c>
      <c r="O1062">
        <v>7.96</v>
      </c>
      <c r="P1062">
        <v>-72.28</v>
      </c>
      <c r="Q1062" s="2">
        <v>0.36</v>
      </c>
      <c r="R1062" t="s">
        <v>29</v>
      </c>
      <c r="S1062" t="s">
        <v>30</v>
      </c>
      <c r="T1062" t="s">
        <v>1821</v>
      </c>
      <c r="U1062" t="s">
        <v>61</v>
      </c>
      <c r="V1062" t="s">
        <v>68</v>
      </c>
      <c r="W1062">
        <v>2817</v>
      </c>
      <c r="X1062" s="1">
        <v>41088</v>
      </c>
      <c r="Y1062" t="s">
        <v>34</v>
      </c>
      <c r="Z1062" t="e" vm="12">
        <v>#VALUE!</v>
      </c>
      <c r="AA1062">
        <v>50265</v>
      </c>
      <c r="AB1062" t="e" cm="1" vm="2">
        <f t="array" ref="AB1062">_FV(Table1[[#This Row],[State]],"Country/region",TRUE)</f>
        <v>#VALUE!</v>
      </c>
    </row>
    <row r="1063" spans="1:28" x14ac:dyDescent="0.35">
      <c r="A1063" t="s">
        <v>1819</v>
      </c>
      <c r="B1063">
        <v>41</v>
      </c>
      <c r="C1063" t="s">
        <v>1820</v>
      </c>
      <c r="D1063" t="s">
        <v>38</v>
      </c>
      <c r="E1063">
        <f>YEAR(Table1[[#This Row],[Order Date]])</f>
        <v>2012</v>
      </c>
      <c r="F1063">
        <v>1</v>
      </c>
      <c r="G1063">
        <f>MONTH(Table1[[#This Row],[Order Date]])</f>
        <v>6</v>
      </c>
      <c r="H1063" s="1">
        <v>41088</v>
      </c>
      <c r="I1063">
        <v>20322</v>
      </c>
      <c r="J1063" t="s">
        <v>58</v>
      </c>
      <c r="K1063">
        <v>46</v>
      </c>
      <c r="L1063">
        <v>3.58</v>
      </c>
      <c r="M1063" s="2">
        <v>0.06</v>
      </c>
      <c r="N1063">
        <v>160.27000000000001</v>
      </c>
      <c r="O1063">
        <v>5.47</v>
      </c>
      <c r="P1063">
        <v>-183.35599999999999</v>
      </c>
      <c r="Q1063" s="2">
        <v>0.37</v>
      </c>
      <c r="R1063" t="s">
        <v>29</v>
      </c>
      <c r="S1063" t="s">
        <v>30</v>
      </c>
      <c r="T1063" t="s">
        <v>1822</v>
      </c>
      <c r="U1063" t="s">
        <v>67</v>
      </c>
      <c r="V1063" t="s">
        <v>68</v>
      </c>
      <c r="W1063">
        <v>2815</v>
      </c>
      <c r="X1063" s="1">
        <v>41090</v>
      </c>
      <c r="Y1063" t="s">
        <v>34</v>
      </c>
      <c r="Z1063" t="e" vm="12">
        <v>#VALUE!</v>
      </c>
      <c r="AA1063">
        <v>50265</v>
      </c>
      <c r="AB1063" t="e" cm="1" vm="2">
        <f t="array" ref="AB1063">_FV(Table1[[#This Row],[State]],"Country/region",TRUE)</f>
        <v>#VALUE!</v>
      </c>
    </row>
    <row r="1064" spans="1:28" x14ac:dyDescent="0.35">
      <c r="A1064" t="s">
        <v>625</v>
      </c>
      <c r="B1064">
        <v>41</v>
      </c>
      <c r="C1064" t="s">
        <v>1823</v>
      </c>
      <c r="D1064" t="s">
        <v>38</v>
      </c>
      <c r="E1064">
        <f>YEAR(Table1[[#This Row],[Order Date]])</f>
        <v>2012</v>
      </c>
      <c r="F1064">
        <v>1</v>
      </c>
      <c r="G1064">
        <f>MONTH(Table1[[#This Row],[Order Date]])</f>
        <v>6</v>
      </c>
      <c r="H1064" s="1">
        <v>41088</v>
      </c>
      <c r="I1064">
        <v>18919</v>
      </c>
      <c r="J1064" t="s">
        <v>47</v>
      </c>
      <c r="K1064">
        <v>39</v>
      </c>
      <c r="L1064">
        <v>17.52</v>
      </c>
      <c r="M1064" s="2">
        <v>0</v>
      </c>
      <c r="N1064">
        <v>739.28</v>
      </c>
      <c r="O1064">
        <v>8.17</v>
      </c>
      <c r="P1064">
        <v>43.97</v>
      </c>
      <c r="Q1064" s="2">
        <v>0.5</v>
      </c>
      <c r="R1064" t="s">
        <v>29</v>
      </c>
      <c r="S1064" t="s">
        <v>80</v>
      </c>
      <c r="T1064" t="s">
        <v>1824</v>
      </c>
      <c r="U1064" t="s">
        <v>214</v>
      </c>
      <c r="V1064" t="s">
        <v>52</v>
      </c>
      <c r="W1064">
        <v>2618</v>
      </c>
      <c r="X1064" s="1">
        <v>41093</v>
      </c>
      <c r="Y1064" t="s">
        <v>34</v>
      </c>
      <c r="Z1064" t="e" vm="42">
        <v>#VALUE!</v>
      </c>
      <c r="AA1064">
        <v>85224</v>
      </c>
      <c r="AB1064" t="e" cm="1" vm="2">
        <f t="array" ref="AB1064">_FV(Table1[[#This Row],[State]],"Country/region",TRUE)</f>
        <v>#VALUE!</v>
      </c>
    </row>
    <row r="1065" spans="1:28" x14ac:dyDescent="0.35">
      <c r="A1065" t="s">
        <v>1825</v>
      </c>
      <c r="B1065">
        <v>41</v>
      </c>
      <c r="C1065" t="s">
        <v>1549</v>
      </c>
      <c r="D1065" t="s">
        <v>57</v>
      </c>
      <c r="E1065">
        <f>YEAR(Table1[[#This Row],[Order Date]])</f>
        <v>2012</v>
      </c>
      <c r="F1065">
        <v>1</v>
      </c>
      <c r="G1065">
        <f>MONTH(Table1[[#This Row],[Order Date]])</f>
        <v>6</v>
      </c>
      <c r="H1065" s="1">
        <v>41089</v>
      </c>
      <c r="I1065">
        <v>31877</v>
      </c>
      <c r="J1065" t="s">
        <v>131</v>
      </c>
      <c r="K1065">
        <v>34</v>
      </c>
      <c r="L1065">
        <v>8.3699999999999992</v>
      </c>
      <c r="M1065" s="2">
        <v>0.08</v>
      </c>
      <c r="N1065">
        <v>285.06</v>
      </c>
      <c r="O1065">
        <v>10.16</v>
      </c>
      <c r="P1065">
        <v>-211.54</v>
      </c>
      <c r="Q1065" s="2">
        <v>0.59</v>
      </c>
      <c r="R1065" t="s">
        <v>48</v>
      </c>
      <c r="S1065" t="s">
        <v>40</v>
      </c>
      <c r="T1065" t="s">
        <v>1803</v>
      </c>
      <c r="U1065" t="s">
        <v>82</v>
      </c>
      <c r="V1065" t="s">
        <v>68</v>
      </c>
      <c r="W1065">
        <v>4480</v>
      </c>
      <c r="X1065" s="1">
        <v>41089</v>
      </c>
      <c r="Y1065" t="s">
        <v>34</v>
      </c>
      <c r="Z1065" t="e" vm="11">
        <v>#VALUE!</v>
      </c>
      <c r="AA1065">
        <v>78041</v>
      </c>
      <c r="AB1065" t="e" cm="1" vm="2">
        <f t="array" ref="AB1065">_FV(Table1[[#This Row],[State]],"Country/region",TRUE)</f>
        <v>#VALUE!</v>
      </c>
    </row>
    <row r="1066" spans="1:28" x14ac:dyDescent="0.35">
      <c r="A1066" t="s">
        <v>1826</v>
      </c>
      <c r="B1066">
        <v>41</v>
      </c>
      <c r="C1066" t="s">
        <v>1585</v>
      </c>
      <c r="D1066" t="s">
        <v>38</v>
      </c>
      <c r="E1066">
        <f>YEAR(Table1[[#This Row],[Order Date]])</f>
        <v>2012</v>
      </c>
      <c r="F1066">
        <v>1</v>
      </c>
      <c r="G1066">
        <f>MONTH(Table1[[#This Row],[Order Date]])</f>
        <v>6</v>
      </c>
      <c r="H1066" s="1">
        <v>41089</v>
      </c>
      <c r="I1066">
        <v>25063</v>
      </c>
      <c r="J1066" t="s">
        <v>39</v>
      </c>
      <c r="K1066">
        <v>24</v>
      </c>
      <c r="L1066">
        <v>35.99</v>
      </c>
      <c r="M1066" s="2">
        <v>0.04</v>
      </c>
      <c r="N1066">
        <v>711.875</v>
      </c>
      <c r="O1066">
        <v>3.3</v>
      </c>
      <c r="P1066">
        <v>217.33199999999999</v>
      </c>
      <c r="Q1066" s="2">
        <v>0.39</v>
      </c>
      <c r="R1066" t="s">
        <v>96</v>
      </c>
      <c r="S1066" t="s">
        <v>139</v>
      </c>
      <c r="T1066" t="s">
        <v>925</v>
      </c>
      <c r="U1066" t="s">
        <v>105</v>
      </c>
      <c r="V1066" t="s">
        <v>52</v>
      </c>
      <c r="W1066">
        <v>3522</v>
      </c>
      <c r="X1066" s="1">
        <v>41089</v>
      </c>
      <c r="Y1066" t="s">
        <v>34</v>
      </c>
      <c r="Z1066" t="e" vm="7">
        <v>#VALUE!</v>
      </c>
      <c r="AA1066">
        <v>84663</v>
      </c>
      <c r="AB1066" t="e" cm="1" vm="2">
        <f t="array" ref="AB1066">_FV(Table1[[#This Row],[State]],"Country/region",TRUE)</f>
        <v>#VALUE!</v>
      </c>
    </row>
    <row r="1067" spans="1:28" x14ac:dyDescent="0.35">
      <c r="A1067" t="s">
        <v>1663</v>
      </c>
      <c r="B1067">
        <v>41</v>
      </c>
      <c r="C1067" t="s">
        <v>1664</v>
      </c>
      <c r="D1067" t="s">
        <v>38</v>
      </c>
      <c r="E1067">
        <f>YEAR(Table1[[#This Row],[Order Date]])</f>
        <v>2012</v>
      </c>
      <c r="F1067">
        <v>1</v>
      </c>
      <c r="G1067">
        <f>MONTH(Table1[[#This Row],[Order Date]])</f>
        <v>6</v>
      </c>
      <c r="H1067" s="1">
        <v>41089</v>
      </c>
      <c r="I1067">
        <v>2211</v>
      </c>
      <c r="J1067" t="s">
        <v>28</v>
      </c>
      <c r="K1067">
        <v>22</v>
      </c>
      <c r="L1067">
        <v>73.98</v>
      </c>
      <c r="M1067" s="2">
        <v>0.05</v>
      </c>
      <c r="N1067">
        <v>1651.09</v>
      </c>
      <c r="O1067">
        <v>12.14</v>
      </c>
      <c r="P1067">
        <v>-2.38</v>
      </c>
      <c r="Q1067" s="2">
        <v>0.67</v>
      </c>
      <c r="R1067" t="s">
        <v>96</v>
      </c>
      <c r="S1067" t="s">
        <v>30</v>
      </c>
      <c r="T1067" t="s">
        <v>486</v>
      </c>
      <c r="U1067" t="s">
        <v>102</v>
      </c>
      <c r="V1067" t="s">
        <v>33</v>
      </c>
      <c r="W1067">
        <v>320</v>
      </c>
      <c r="X1067" s="1">
        <v>41090</v>
      </c>
      <c r="Y1067" t="s">
        <v>34</v>
      </c>
      <c r="Z1067" t="e" vm="3">
        <v>#VALUE!</v>
      </c>
      <c r="AA1067">
        <v>21113</v>
      </c>
      <c r="AB1067" t="e" cm="1" vm="2">
        <f t="array" ref="AB1067">_FV(Table1[[#This Row],[State]],"Country/region",TRUE)</f>
        <v>#VALUE!</v>
      </c>
    </row>
    <row r="1068" spans="1:28" x14ac:dyDescent="0.35">
      <c r="A1068" t="s">
        <v>1827</v>
      </c>
      <c r="B1068">
        <v>41</v>
      </c>
      <c r="C1068" t="s">
        <v>1828</v>
      </c>
      <c r="D1068" t="s">
        <v>57</v>
      </c>
      <c r="E1068">
        <f>YEAR(Table1[[#This Row],[Order Date]])</f>
        <v>2012</v>
      </c>
      <c r="F1068">
        <v>1</v>
      </c>
      <c r="G1068">
        <f>MONTH(Table1[[#This Row],[Order Date]])</f>
        <v>6</v>
      </c>
      <c r="H1068" s="1">
        <v>41089</v>
      </c>
      <c r="I1068">
        <v>55429</v>
      </c>
      <c r="J1068" t="s">
        <v>28</v>
      </c>
      <c r="K1068">
        <v>43</v>
      </c>
      <c r="L1068">
        <v>6.48</v>
      </c>
      <c r="M1068" s="2">
        <v>0.09</v>
      </c>
      <c r="N1068">
        <v>260.58999999999997</v>
      </c>
      <c r="O1068">
        <v>7.03</v>
      </c>
      <c r="P1068">
        <v>-157.76</v>
      </c>
      <c r="Q1068" s="2">
        <v>0.37</v>
      </c>
      <c r="R1068" t="s">
        <v>29</v>
      </c>
      <c r="S1068" t="s">
        <v>30</v>
      </c>
      <c r="T1068" t="s">
        <v>1829</v>
      </c>
      <c r="U1068" t="s">
        <v>61</v>
      </c>
      <c r="V1068" t="s">
        <v>68</v>
      </c>
      <c r="W1068">
        <v>7742</v>
      </c>
      <c r="X1068" s="1">
        <v>41091</v>
      </c>
      <c r="Y1068" t="s">
        <v>34</v>
      </c>
      <c r="Z1068" t="e" vm="5">
        <v>#VALUE!</v>
      </c>
      <c r="AA1068">
        <v>55410</v>
      </c>
      <c r="AB1068" t="e" cm="1" vm="2">
        <f t="array" ref="AB1068">_FV(Table1[[#This Row],[State]],"Country/region",TRUE)</f>
        <v>#VALUE!</v>
      </c>
    </row>
    <row r="1069" spans="1:28" x14ac:dyDescent="0.35">
      <c r="A1069" t="s">
        <v>1663</v>
      </c>
      <c r="B1069">
        <v>41</v>
      </c>
      <c r="C1069" t="s">
        <v>1664</v>
      </c>
      <c r="D1069" t="s">
        <v>38</v>
      </c>
      <c r="E1069">
        <f>YEAR(Table1[[#This Row],[Order Date]])</f>
        <v>2012</v>
      </c>
      <c r="F1069">
        <v>1</v>
      </c>
      <c r="G1069">
        <f>MONTH(Table1[[#This Row],[Order Date]])</f>
        <v>6</v>
      </c>
      <c r="H1069" s="1">
        <v>41089</v>
      </c>
      <c r="I1069">
        <v>2211</v>
      </c>
      <c r="J1069" t="s">
        <v>28</v>
      </c>
      <c r="K1069">
        <v>14</v>
      </c>
      <c r="L1069">
        <v>5.98</v>
      </c>
      <c r="M1069" s="2">
        <v>0</v>
      </c>
      <c r="N1069">
        <v>95.89</v>
      </c>
      <c r="O1069">
        <v>7.15</v>
      </c>
      <c r="P1069">
        <v>-46.31</v>
      </c>
      <c r="Q1069" s="2">
        <v>0.36</v>
      </c>
      <c r="R1069" t="s">
        <v>29</v>
      </c>
      <c r="S1069" t="s">
        <v>30</v>
      </c>
      <c r="T1069" t="s">
        <v>1525</v>
      </c>
      <c r="U1069" t="s">
        <v>61</v>
      </c>
      <c r="V1069" t="s">
        <v>33</v>
      </c>
      <c r="W1069">
        <v>321</v>
      </c>
      <c r="X1069" s="1">
        <v>41091</v>
      </c>
      <c r="Y1069" t="s">
        <v>34</v>
      </c>
      <c r="Z1069" t="e" vm="3">
        <v>#VALUE!</v>
      </c>
      <c r="AA1069">
        <v>21113</v>
      </c>
      <c r="AB1069" t="e" cm="1" vm="2">
        <f t="array" ref="AB1069">_FV(Table1[[#This Row],[State]],"Country/region",TRUE)</f>
        <v>#VALUE!</v>
      </c>
    </row>
    <row r="1070" spans="1:28" x14ac:dyDescent="0.35">
      <c r="A1070" t="s">
        <v>1663</v>
      </c>
      <c r="B1070">
        <v>41</v>
      </c>
      <c r="C1070" t="s">
        <v>1664</v>
      </c>
      <c r="D1070" t="s">
        <v>38</v>
      </c>
      <c r="E1070">
        <f>YEAR(Table1[[#This Row],[Order Date]])</f>
        <v>2012</v>
      </c>
      <c r="F1070">
        <v>1</v>
      </c>
      <c r="G1070">
        <f>MONTH(Table1[[#This Row],[Order Date]])</f>
        <v>6</v>
      </c>
      <c r="H1070" s="1">
        <v>41089</v>
      </c>
      <c r="I1070">
        <v>2211</v>
      </c>
      <c r="J1070" t="s">
        <v>28</v>
      </c>
      <c r="K1070">
        <v>23</v>
      </c>
      <c r="L1070">
        <v>3.57</v>
      </c>
      <c r="M1070" s="2">
        <v>0.09</v>
      </c>
      <c r="N1070">
        <v>80.38</v>
      </c>
      <c r="O1070">
        <v>4.17</v>
      </c>
      <c r="P1070">
        <v>-71.11</v>
      </c>
      <c r="Q1070" s="2">
        <v>0.59</v>
      </c>
      <c r="R1070" t="s">
        <v>29</v>
      </c>
      <c r="S1070" t="s">
        <v>139</v>
      </c>
      <c r="T1070" t="s">
        <v>1830</v>
      </c>
      <c r="U1070" t="s">
        <v>88</v>
      </c>
      <c r="V1070" t="s">
        <v>33</v>
      </c>
      <c r="W1070">
        <v>322</v>
      </c>
      <c r="X1070" s="1">
        <v>41091</v>
      </c>
      <c r="Y1070" t="s">
        <v>34</v>
      </c>
      <c r="Z1070" t="e" vm="3">
        <v>#VALUE!</v>
      </c>
      <c r="AA1070">
        <v>21113</v>
      </c>
      <c r="AB1070" t="e" cm="1" vm="2">
        <f t="array" ref="AB1070">_FV(Table1[[#This Row],[State]],"Country/region",TRUE)</f>
        <v>#VALUE!</v>
      </c>
    </row>
    <row r="1071" spans="1:28" x14ac:dyDescent="0.35">
      <c r="A1071" t="s">
        <v>1831</v>
      </c>
      <c r="B1071">
        <v>41</v>
      </c>
      <c r="C1071" t="s">
        <v>1832</v>
      </c>
      <c r="D1071" t="s">
        <v>46</v>
      </c>
      <c r="E1071">
        <f>YEAR(Table1[[#This Row],[Order Date]])</f>
        <v>2012</v>
      </c>
      <c r="F1071">
        <v>1</v>
      </c>
      <c r="G1071">
        <f>MONTH(Table1[[#This Row],[Order Date]])</f>
        <v>6</v>
      </c>
      <c r="H1071" s="1">
        <v>41090</v>
      </c>
      <c r="I1071">
        <v>20135</v>
      </c>
      <c r="J1071" t="s">
        <v>58</v>
      </c>
      <c r="K1071">
        <v>44</v>
      </c>
      <c r="L1071">
        <v>2.61</v>
      </c>
      <c r="M1071" s="2">
        <v>0.03</v>
      </c>
      <c r="N1071">
        <v>115.24</v>
      </c>
      <c r="O1071">
        <v>0.5</v>
      </c>
      <c r="P1071">
        <v>43.23</v>
      </c>
      <c r="Q1071" s="2">
        <v>0.39</v>
      </c>
      <c r="R1071" t="s">
        <v>29</v>
      </c>
      <c r="S1071" t="s">
        <v>30</v>
      </c>
      <c r="T1071" t="s">
        <v>1586</v>
      </c>
      <c r="U1071" t="s">
        <v>210</v>
      </c>
      <c r="V1071" t="s">
        <v>76</v>
      </c>
      <c r="W1071">
        <v>2794</v>
      </c>
      <c r="X1071" s="1">
        <v>41090</v>
      </c>
      <c r="Y1071" t="s">
        <v>34</v>
      </c>
      <c r="Z1071" t="e" vm="14">
        <v>#VALUE!</v>
      </c>
      <c r="AA1071">
        <v>34761</v>
      </c>
      <c r="AB1071" t="e" cm="1" vm="2">
        <f t="array" ref="AB1071">_FV(Table1[[#This Row],[State]],"Country/region",TRUE)</f>
        <v>#VALUE!</v>
      </c>
    </row>
    <row r="1072" spans="1:28" x14ac:dyDescent="0.35">
      <c r="A1072" t="s">
        <v>1367</v>
      </c>
      <c r="B1072">
        <v>41</v>
      </c>
      <c r="C1072" t="s">
        <v>1368</v>
      </c>
      <c r="D1072" t="s">
        <v>57</v>
      </c>
      <c r="E1072">
        <f>YEAR(Table1[[#This Row],[Order Date]])</f>
        <v>2012</v>
      </c>
      <c r="F1072">
        <v>1</v>
      </c>
      <c r="G1072">
        <f>MONTH(Table1[[#This Row],[Order Date]])</f>
        <v>6</v>
      </c>
      <c r="H1072" s="1">
        <v>41090</v>
      </c>
      <c r="I1072">
        <v>36647</v>
      </c>
      <c r="J1072" t="s">
        <v>28</v>
      </c>
      <c r="K1072">
        <v>21</v>
      </c>
      <c r="L1072">
        <v>7.89</v>
      </c>
      <c r="M1072" s="2">
        <v>0.01</v>
      </c>
      <c r="N1072">
        <v>179.98</v>
      </c>
      <c r="O1072">
        <v>2.82</v>
      </c>
      <c r="P1072">
        <v>38.700000000000003</v>
      </c>
      <c r="Q1072" s="2">
        <v>0.4</v>
      </c>
      <c r="R1072" t="s">
        <v>29</v>
      </c>
      <c r="S1072" t="s">
        <v>59</v>
      </c>
      <c r="T1072" t="s">
        <v>1833</v>
      </c>
      <c r="U1072" t="s">
        <v>232</v>
      </c>
      <c r="V1072" t="s">
        <v>52</v>
      </c>
      <c r="W1072">
        <v>5140</v>
      </c>
      <c r="X1072" s="1">
        <v>41091</v>
      </c>
      <c r="Y1072" t="s">
        <v>34</v>
      </c>
      <c r="Z1072" t="e" vm="4">
        <v>#VALUE!</v>
      </c>
      <c r="AA1072">
        <v>95404</v>
      </c>
      <c r="AB1072" t="e" cm="1" vm="2">
        <f t="array" ref="AB1072">_FV(Table1[[#This Row],[State]],"Country/region",TRUE)</f>
        <v>#VALUE!</v>
      </c>
    </row>
    <row r="1073" spans="1:28" x14ac:dyDescent="0.35">
      <c r="A1073" t="s">
        <v>1367</v>
      </c>
      <c r="B1073">
        <v>41</v>
      </c>
      <c r="C1073" t="s">
        <v>1368</v>
      </c>
      <c r="D1073" t="s">
        <v>57</v>
      </c>
      <c r="E1073">
        <f>YEAR(Table1[[#This Row],[Order Date]])</f>
        <v>2012</v>
      </c>
      <c r="F1073">
        <v>1</v>
      </c>
      <c r="G1073">
        <f>MONTH(Table1[[#This Row],[Order Date]])</f>
        <v>6</v>
      </c>
      <c r="H1073" s="1">
        <v>41090</v>
      </c>
      <c r="I1073">
        <v>36647</v>
      </c>
      <c r="J1073" t="s">
        <v>28</v>
      </c>
      <c r="K1073">
        <v>16</v>
      </c>
      <c r="L1073">
        <v>3.68</v>
      </c>
      <c r="M1073" s="2">
        <v>0.09</v>
      </c>
      <c r="N1073">
        <v>55.44</v>
      </c>
      <c r="O1073">
        <v>1.32</v>
      </c>
      <c r="P1073">
        <v>-21.91</v>
      </c>
      <c r="Q1073" s="2">
        <v>0.83</v>
      </c>
      <c r="R1073" t="s">
        <v>29</v>
      </c>
      <c r="S1073" t="s">
        <v>59</v>
      </c>
      <c r="T1073" t="s">
        <v>1516</v>
      </c>
      <c r="U1073" t="s">
        <v>481</v>
      </c>
      <c r="V1073" t="s">
        <v>52</v>
      </c>
      <c r="W1073">
        <v>5141</v>
      </c>
      <c r="X1073" s="1">
        <v>41091</v>
      </c>
      <c r="Y1073" t="s">
        <v>34</v>
      </c>
      <c r="Z1073" t="e" vm="4">
        <v>#VALUE!</v>
      </c>
      <c r="AA1073">
        <v>95404</v>
      </c>
      <c r="AB1073" t="e" cm="1" vm="2">
        <f t="array" ref="AB1073">_FV(Table1[[#This Row],[State]],"Country/region",TRUE)</f>
        <v>#VALUE!</v>
      </c>
    </row>
    <row r="1074" spans="1:28" x14ac:dyDescent="0.35">
      <c r="A1074" t="s">
        <v>1834</v>
      </c>
      <c r="B1074">
        <v>41</v>
      </c>
      <c r="C1074" t="s">
        <v>444</v>
      </c>
      <c r="D1074" t="s">
        <v>38</v>
      </c>
      <c r="E1074">
        <f>YEAR(Table1[[#This Row],[Order Date]])</f>
        <v>2012</v>
      </c>
      <c r="F1074">
        <v>1</v>
      </c>
      <c r="G1074">
        <f>MONTH(Table1[[#This Row],[Order Date]])</f>
        <v>6</v>
      </c>
      <c r="H1074" s="1">
        <v>41090</v>
      </c>
      <c r="I1074">
        <v>42279</v>
      </c>
      <c r="J1074" t="s">
        <v>39</v>
      </c>
      <c r="K1074">
        <v>44</v>
      </c>
      <c r="L1074">
        <v>30.98</v>
      </c>
      <c r="M1074" s="2">
        <v>0.02</v>
      </c>
      <c r="N1074">
        <v>1431</v>
      </c>
      <c r="O1074">
        <v>6.5</v>
      </c>
      <c r="P1074">
        <v>-55.78</v>
      </c>
      <c r="Q1074" s="2">
        <v>0.79</v>
      </c>
      <c r="R1074" t="s">
        <v>96</v>
      </c>
      <c r="S1074" t="s">
        <v>30</v>
      </c>
      <c r="T1074" t="s">
        <v>1735</v>
      </c>
      <c r="U1074" t="s">
        <v>102</v>
      </c>
      <c r="V1074" t="s">
        <v>33</v>
      </c>
      <c r="W1074">
        <v>5958</v>
      </c>
      <c r="X1074" s="1">
        <v>41091</v>
      </c>
      <c r="Y1074" t="s">
        <v>42</v>
      </c>
      <c r="Z1074" t="e" vm="22">
        <v>#VALUE!</v>
      </c>
      <c r="AA1074">
        <v>44145</v>
      </c>
      <c r="AB1074" t="e" cm="1" vm="2">
        <f t="array" ref="AB1074">_FV(Table1[[#This Row],[State]],"Country/region",TRUE)</f>
        <v>#VALUE!</v>
      </c>
    </row>
    <row r="1075" spans="1:28" x14ac:dyDescent="0.35">
      <c r="A1075" t="s">
        <v>1835</v>
      </c>
      <c r="B1075">
        <v>41</v>
      </c>
      <c r="C1075" t="s">
        <v>1832</v>
      </c>
      <c r="D1075" t="s">
        <v>46</v>
      </c>
      <c r="E1075">
        <f>YEAR(Table1[[#This Row],[Order Date]])</f>
        <v>2012</v>
      </c>
      <c r="F1075">
        <v>1</v>
      </c>
      <c r="G1075">
        <f>MONTH(Table1[[#This Row],[Order Date]])</f>
        <v>6</v>
      </c>
      <c r="H1075" s="1">
        <v>41090</v>
      </c>
      <c r="I1075">
        <v>20135</v>
      </c>
      <c r="J1075" t="s">
        <v>58</v>
      </c>
      <c r="K1075">
        <v>28</v>
      </c>
      <c r="L1075">
        <v>349.45</v>
      </c>
      <c r="M1075" s="2">
        <v>0.08</v>
      </c>
      <c r="N1075">
        <v>9601.94</v>
      </c>
      <c r="O1075">
        <v>60</v>
      </c>
      <c r="P1075">
        <v>2428.59</v>
      </c>
      <c r="Q1075" s="2"/>
      <c r="R1075" t="s">
        <v>48</v>
      </c>
      <c r="S1075" t="s">
        <v>49</v>
      </c>
      <c r="T1075" t="s">
        <v>1250</v>
      </c>
      <c r="U1075" t="s">
        <v>75</v>
      </c>
      <c r="V1075" t="s">
        <v>76</v>
      </c>
      <c r="W1075">
        <v>2795</v>
      </c>
      <c r="X1075" s="1">
        <v>41092</v>
      </c>
      <c r="Y1075" t="s">
        <v>53</v>
      </c>
      <c r="Z1075" t="e" vm="14">
        <v>#VALUE!</v>
      </c>
      <c r="AA1075">
        <v>32839</v>
      </c>
      <c r="AB1075" t="e" cm="1" vm="2">
        <f t="array" ref="AB1075">_FV(Table1[[#This Row],[State]],"Country/region",TRUE)</f>
        <v>#VALUE!</v>
      </c>
    </row>
    <row r="1076" spans="1:28" x14ac:dyDescent="0.35">
      <c r="A1076" t="s">
        <v>1437</v>
      </c>
      <c r="B1076">
        <v>41</v>
      </c>
      <c r="C1076" t="s">
        <v>1416</v>
      </c>
      <c r="D1076" t="s">
        <v>57</v>
      </c>
      <c r="E1076">
        <f>YEAR(Table1[[#This Row],[Order Date]])</f>
        <v>2012</v>
      </c>
      <c r="F1076">
        <v>1</v>
      </c>
      <c r="G1076">
        <f>MONTH(Table1[[#This Row],[Order Date]])</f>
        <v>6</v>
      </c>
      <c r="H1076" s="1">
        <v>41090</v>
      </c>
      <c r="I1076">
        <v>55746</v>
      </c>
      <c r="J1076" t="s">
        <v>39</v>
      </c>
      <c r="K1076">
        <v>29</v>
      </c>
      <c r="L1076">
        <v>11.29</v>
      </c>
      <c r="M1076" s="2">
        <v>7.0000000000000007E-2</v>
      </c>
      <c r="N1076">
        <v>324.75</v>
      </c>
      <c r="O1076">
        <v>5.03</v>
      </c>
      <c r="P1076">
        <v>-36.869999999999997</v>
      </c>
      <c r="Q1076" s="2">
        <v>0.59</v>
      </c>
      <c r="R1076" t="s">
        <v>29</v>
      </c>
      <c r="S1076" t="s">
        <v>30</v>
      </c>
      <c r="T1076" t="s">
        <v>773</v>
      </c>
      <c r="U1076" t="s">
        <v>32</v>
      </c>
      <c r="V1076" t="s">
        <v>76</v>
      </c>
      <c r="W1076">
        <v>7790</v>
      </c>
      <c r="X1076" s="1">
        <v>41092</v>
      </c>
      <c r="Y1076" t="s">
        <v>34</v>
      </c>
      <c r="Z1076" t="e" vm="18">
        <v>#VALUE!</v>
      </c>
      <c r="AA1076">
        <v>22304</v>
      </c>
      <c r="AB1076" t="e" cm="1" vm="2">
        <f t="array" ref="AB1076">_FV(Table1[[#This Row],[State]],"Country/region",TRUE)</f>
        <v>#VALUE!</v>
      </c>
    </row>
    <row r="1077" spans="1:28" x14ac:dyDescent="0.35">
      <c r="A1077" t="s">
        <v>1367</v>
      </c>
      <c r="B1077">
        <v>41</v>
      </c>
      <c r="C1077" t="s">
        <v>1368</v>
      </c>
      <c r="D1077" t="s">
        <v>57</v>
      </c>
      <c r="E1077">
        <f>YEAR(Table1[[#This Row],[Order Date]])</f>
        <v>2012</v>
      </c>
      <c r="F1077">
        <v>1</v>
      </c>
      <c r="G1077">
        <f>MONTH(Table1[[#This Row],[Order Date]])</f>
        <v>6</v>
      </c>
      <c r="H1077" s="1">
        <v>41090</v>
      </c>
      <c r="I1077">
        <v>36647</v>
      </c>
      <c r="J1077" t="s">
        <v>28</v>
      </c>
      <c r="K1077">
        <v>18</v>
      </c>
      <c r="L1077">
        <v>9.7100000000000009</v>
      </c>
      <c r="M1077" s="2">
        <v>0.1</v>
      </c>
      <c r="N1077">
        <v>174.62</v>
      </c>
      <c r="O1077">
        <v>9.4499999999999993</v>
      </c>
      <c r="P1077">
        <v>-119.77</v>
      </c>
      <c r="Q1077" s="2">
        <v>0.6</v>
      </c>
      <c r="R1077" t="s">
        <v>29</v>
      </c>
      <c r="S1077" t="s">
        <v>30</v>
      </c>
      <c r="T1077" t="s">
        <v>745</v>
      </c>
      <c r="U1077" t="s">
        <v>32</v>
      </c>
      <c r="V1077" t="s">
        <v>52</v>
      </c>
      <c r="W1077">
        <v>5142</v>
      </c>
      <c r="X1077" s="1">
        <v>41093</v>
      </c>
      <c r="Y1077" t="s">
        <v>34</v>
      </c>
      <c r="Z1077" t="e" vm="4">
        <v>#VALUE!</v>
      </c>
      <c r="AA1077">
        <v>95404</v>
      </c>
      <c r="AB1077" t="e" cm="1" vm="2">
        <f t="array" ref="AB1077">_FV(Table1[[#This Row],[State]],"Country/region",TRUE)</f>
        <v>#VALUE!</v>
      </c>
    </row>
    <row r="1078" spans="1:28" x14ac:dyDescent="0.35">
      <c r="A1078" t="s">
        <v>1836</v>
      </c>
      <c r="B1078">
        <v>41</v>
      </c>
      <c r="C1078" t="s">
        <v>779</v>
      </c>
      <c r="D1078" t="s">
        <v>57</v>
      </c>
      <c r="E1078">
        <f>YEAR(Table1[[#This Row],[Order Date]])</f>
        <v>2012</v>
      </c>
      <c r="F1078">
        <v>1</v>
      </c>
      <c r="G1078">
        <f>MONTH(Table1[[#This Row],[Order Date]])</f>
        <v>6</v>
      </c>
      <c r="H1078" s="1">
        <v>41090</v>
      </c>
      <c r="I1078">
        <v>40224</v>
      </c>
      <c r="J1078" t="s">
        <v>47</v>
      </c>
      <c r="K1078">
        <v>14</v>
      </c>
      <c r="L1078">
        <v>63.94</v>
      </c>
      <c r="M1078" s="2">
        <v>0.05</v>
      </c>
      <c r="N1078">
        <v>890.9</v>
      </c>
      <c r="O1078">
        <v>14.48</v>
      </c>
      <c r="P1078">
        <v>404.29</v>
      </c>
      <c r="Q1078" s="2">
        <v>0.46</v>
      </c>
      <c r="R1078" t="s">
        <v>48</v>
      </c>
      <c r="S1078" t="s">
        <v>30</v>
      </c>
      <c r="T1078" t="s">
        <v>1837</v>
      </c>
      <c r="U1078" t="s">
        <v>82</v>
      </c>
      <c r="V1078" t="s">
        <v>33</v>
      </c>
      <c r="W1078">
        <v>5689</v>
      </c>
      <c r="X1078" s="1">
        <v>41097</v>
      </c>
      <c r="Y1078" t="s">
        <v>42</v>
      </c>
      <c r="Z1078" t="e" vm="22">
        <v>#VALUE!</v>
      </c>
      <c r="AA1078">
        <v>44133</v>
      </c>
      <c r="AB1078" t="e" cm="1" vm="2">
        <f t="array" ref="AB1078">_FV(Table1[[#This Row],[State]],"Country/region",TRUE)</f>
        <v>#VALUE!</v>
      </c>
    </row>
    <row r="1079" spans="1:28" x14ac:dyDescent="0.35">
      <c r="A1079" t="s">
        <v>1805</v>
      </c>
      <c r="B1079">
        <v>41</v>
      </c>
      <c r="C1079" t="s">
        <v>1838</v>
      </c>
      <c r="D1079" t="s">
        <v>27</v>
      </c>
      <c r="E1079">
        <f>YEAR(Table1[[#This Row],[Order Date]])</f>
        <v>2012</v>
      </c>
      <c r="F1079">
        <v>1</v>
      </c>
      <c r="G1079">
        <f>MONTH(Table1[[#This Row],[Order Date]])</f>
        <v>6</v>
      </c>
      <c r="H1079" s="1">
        <v>41090</v>
      </c>
      <c r="I1079">
        <v>34374</v>
      </c>
      <c r="J1079" t="s">
        <v>47</v>
      </c>
      <c r="K1079">
        <v>42</v>
      </c>
      <c r="L1079">
        <v>8.33</v>
      </c>
      <c r="M1079" s="2">
        <v>0.04</v>
      </c>
      <c r="N1079">
        <v>344.57</v>
      </c>
      <c r="O1079">
        <v>1.99</v>
      </c>
      <c r="P1079">
        <v>37.409999999999997</v>
      </c>
      <c r="Q1079" s="2">
        <v>0.52</v>
      </c>
      <c r="R1079" t="s">
        <v>96</v>
      </c>
      <c r="S1079" t="s">
        <v>139</v>
      </c>
      <c r="T1079" t="s">
        <v>819</v>
      </c>
      <c r="U1079" t="s">
        <v>102</v>
      </c>
      <c r="V1079" t="s">
        <v>52</v>
      </c>
      <c r="W1079">
        <v>4832</v>
      </c>
      <c r="X1079" s="1">
        <v>41097</v>
      </c>
      <c r="Y1079" t="s">
        <v>34</v>
      </c>
      <c r="Z1079" t="e" vm="8">
        <v>#VALUE!</v>
      </c>
      <c r="AA1079">
        <v>97420</v>
      </c>
      <c r="AB1079" t="e" cm="1" vm="2">
        <f t="array" ref="AB1079">_FV(Table1[[#This Row],[State]],"Country/region",TRUE)</f>
        <v>#VALUE!</v>
      </c>
    </row>
    <row r="1080" spans="1:28" x14ac:dyDescent="0.35">
      <c r="A1080" t="s">
        <v>1839</v>
      </c>
      <c r="B1080">
        <v>41</v>
      </c>
      <c r="C1080" t="s">
        <v>572</v>
      </c>
      <c r="D1080" t="s">
        <v>57</v>
      </c>
      <c r="E1080">
        <f>YEAR(Table1[[#This Row],[Order Date]])</f>
        <v>2012</v>
      </c>
      <c r="F1080">
        <v>1</v>
      </c>
      <c r="G1080">
        <f>MONTH(Table1[[#This Row],[Order Date]])</f>
        <v>7</v>
      </c>
      <c r="H1080" s="1">
        <v>41091</v>
      </c>
      <c r="I1080">
        <v>47494</v>
      </c>
      <c r="J1080" t="s">
        <v>28</v>
      </c>
      <c r="K1080">
        <v>9</v>
      </c>
      <c r="L1080">
        <v>4.9800000000000004</v>
      </c>
      <c r="M1080" s="2">
        <v>0.03</v>
      </c>
      <c r="N1080">
        <v>52.59</v>
      </c>
      <c r="O1080">
        <v>6.07</v>
      </c>
      <c r="P1080">
        <v>-28.14</v>
      </c>
      <c r="Q1080" s="2">
        <v>0.36</v>
      </c>
      <c r="R1080" t="s">
        <v>29</v>
      </c>
      <c r="S1080" t="s">
        <v>30</v>
      </c>
      <c r="T1080" t="s">
        <v>1528</v>
      </c>
      <c r="U1080" t="s">
        <v>61</v>
      </c>
      <c r="V1080" t="s">
        <v>76</v>
      </c>
      <c r="W1080">
        <v>6675</v>
      </c>
      <c r="X1080" s="1">
        <v>41091</v>
      </c>
      <c r="Y1080" t="s">
        <v>34</v>
      </c>
      <c r="Z1080" t="e" vm="35">
        <v>#VALUE!</v>
      </c>
      <c r="AA1080">
        <v>72301</v>
      </c>
      <c r="AB1080" t="e" cm="1" vm="2">
        <f t="array" ref="AB1080">_FV(Table1[[#This Row],[State]],"Country/region",TRUE)</f>
        <v>#VALUE!</v>
      </c>
    </row>
    <row r="1081" spans="1:28" x14ac:dyDescent="0.35">
      <c r="A1081" t="s">
        <v>1840</v>
      </c>
      <c r="B1081">
        <v>41</v>
      </c>
      <c r="C1081" t="s">
        <v>1841</v>
      </c>
      <c r="D1081" t="s">
        <v>38</v>
      </c>
      <c r="E1081">
        <f>YEAR(Table1[[#This Row],[Order Date]])</f>
        <v>2012</v>
      </c>
      <c r="F1081">
        <v>1</v>
      </c>
      <c r="G1081">
        <f>MONTH(Table1[[#This Row],[Order Date]])</f>
        <v>7</v>
      </c>
      <c r="H1081" s="1">
        <v>41091</v>
      </c>
      <c r="I1081">
        <v>41216</v>
      </c>
      <c r="J1081" t="s">
        <v>39</v>
      </c>
      <c r="K1081">
        <v>8</v>
      </c>
      <c r="L1081">
        <v>29.17</v>
      </c>
      <c r="M1081" s="2">
        <v>0.02</v>
      </c>
      <c r="N1081">
        <v>253.26</v>
      </c>
      <c r="O1081">
        <v>6.27</v>
      </c>
      <c r="P1081">
        <v>49.656999999999996</v>
      </c>
      <c r="Q1081" s="2">
        <v>0.37</v>
      </c>
      <c r="R1081" t="s">
        <v>29</v>
      </c>
      <c r="S1081" t="s">
        <v>30</v>
      </c>
      <c r="T1081" t="s">
        <v>1842</v>
      </c>
      <c r="U1081" t="s">
        <v>67</v>
      </c>
      <c r="V1081" t="s">
        <v>76</v>
      </c>
      <c r="W1081">
        <v>5812</v>
      </c>
      <c r="X1081" s="1">
        <v>41092</v>
      </c>
      <c r="Y1081" t="s">
        <v>34</v>
      </c>
      <c r="Z1081" t="e" vm="44">
        <v>#VALUE!</v>
      </c>
      <c r="AA1081">
        <v>30269</v>
      </c>
      <c r="AB1081" t="e" cm="1" vm="2">
        <f t="array" ref="AB1081">_FV(Table1[[#This Row],[State]],"Country/region",TRUE)</f>
        <v>#VALUE!</v>
      </c>
    </row>
    <row r="1082" spans="1:28" x14ac:dyDescent="0.35">
      <c r="A1082" t="s">
        <v>1839</v>
      </c>
      <c r="B1082">
        <v>41</v>
      </c>
      <c r="C1082" t="s">
        <v>572</v>
      </c>
      <c r="D1082" t="s">
        <v>57</v>
      </c>
      <c r="E1082">
        <f>YEAR(Table1[[#This Row],[Order Date]])</f>
        <v>2012</v>
      </c>
      <c r="F1082">
        <v>1</v>
      </c>
      <c r="G1082">
        <f>MONTH(Table1[[#This Row],[Order Date]])</f>
        <v>7</v>
      </c>
      <c r="H1082" s="1">
        <v>41091</v>
      </c>
      <c r="I1082">
        <v>47494</v>
      </c>
      <c r="J1082" t="s">
        <v>28</v>
      </c>
      <c r="K1082">
        <v>42</v>
      </c>
      <c r="L1082">
        <v>45.19</v>
      </c>
      <c r="M1082" s="2">
        <v>0.04</v>
      </c>
      <c r="N1082">
        <v>1967.83</v>
      </c>
      <c r="O1082">
        <v>1.99</v>
      </c>
      <c r="P1082">
        <v>659.6</v>
      </c>
      <c r="Q1082" s="2">
        <v>0.55000000000000004</v>
      </c>
      <c r="R1082" t="s">
        <v>96</v>
      </c>
      <c r="S1082" t="s">
        <v>139</v>
      </c>
      <c r="T1082" t="s">
        <v>576</v>
      </c>
      <c r="U1082" t="s">
        <v>102</v>
      </c>
      <c r="V1082" t="s">
        <v>76</v>
      </c>
      <c r="W1082">
        <v>6674</v>
      </c>
      <c r="X1082" s="1">
        <v>41092</v>
      </c>
      <c r="Y1082" t="s">
        <v>34</v>
      </c>
      <c r="Z1082" t="e" vm="35">
        <v>#VALUE!</v>
      </c>
      <c r="AA1082">
        <v>72301</v>
      </c>
      <c r="AB1082" t="e" cm="1" vm="2">
        <f t="array" ref="AB1082">_FV(Table1[[#This Row],[State]],"Country/region",TRUE)</f>
        <v>#VALUE!</v>
      </c>
    </row>
    <row r="1083" spans="1:28" x14ac:dyDescent="0.35">
      <c r="A1083" t="s">
        <v>1840</v>
      </c>
      <c r="B1083">
        <v>41</v>
      </c>
      <c r="C1083" t="s">
        <v>1841</v>
      </c>
      <c r="D1083" t="s">
        <v>38</v>
      </c>
      <c r="E1083">
        <f>YEAR(Table1[[#This Row],[Order Date]])</f>
        <v>2012</v>
      </c>
      <c r="F1083">
        <v>1</v>
      </c>
      <c r="G1083">
        <f>MONTH(Table1[[#This Row],[Order Date]])</f>
        <v>7</v>
      </c>
      <c r="H1083" s="1">
        <v>41091</v>
      </c>
      <c r="I1083">
        <v>41216</v>
      </c>
      <c r="J1083" t="s">
        <v>39</v>
      </c>
      <c r="K1083">
        <v>45</v>
      </c>
      <c r="L1083">
        <v>179.29</v>
      </c>
      <c r="M1083" s="2">
        <v>0</v>
      </c>
      <c r="N1083">
        <v>6865.0720000000001</v>
      </c>
      <c r="O1083">
        <v>29.21</v>
      </c>
      <c r="P1083">
        <v>1117.24</v>
      </c>
      <c r="Q1083" s="2">
        <v>0.74</v>
      </c>
      <c r="R1083" t="s">
        <v>48</v>
      </c>
      <c r="S1083" t="s">
        <v>73</v>
      </c>
      <c r="T1083" t="s">
        <v>369</v>
      </c>
      <c r="U1083" t="s">
        <v>75</v>
      </c>
      <c r="V1083" t="s">
        <v>76</v>
      </c>
      <c r="W1083">
        <v>5813</v>
      </c>
      <c r="X1083" s="1">
        <v>41093</v>
      </c>
      <c r="Y1083" t="s">
        <v>53</v>
      </c>
      <c r="Z1083" t="e" vm="44">
        <v>#VALUE!</v>
      </c>
      <c r="AA1083">
        <v>30269</v>
      </c>
      <c r="AB1083" t="e" cm="1" vm="2">
        <f t="array" ref="AB1083">_FV(Table1[[#This Row],[State]],"Country/region",TRUE)</f>
        <v>#VALUE!</v>
      </c>
    </row>
    <row r="1084" spans="1:28" x14ac:dyDescent="0.35">
      <c r="A1084" t="s">
        <v>1843</v>
      </c>
      <c r="B1084">
        <v>41</v>
      </c>
      <c r="C1084" t="s">
        <v>1448</v>
      </c>
      <c r="D1084" t="s">
        <v>27</v>
      </c>
      <c r="E1084">
        <f>YEAR(Table1[[#This Row],[Order Date]])</f>
        <v>2012</v>
      </c>
      <c r="F1084">
        <v>1</v>
      </c>
      <c r="G1084">
        <f>MONTH(Table1[[#This Row],[Order Date]])</f>
        <v>7</v>
      </c>
      <c r="H1084" s="1">
        <v>41091</v>
      </c>
      <c r="I1084">
        <v>34275</v>
      </c>
      <c r="J1084" t="s">
        <v>47</v>
      </c>
      <c r="K1084">
        <v>27</v>
      </c>
      <c r="L1084">
        <v>4.84</v>
      </c>
      <c r="M1084" s="2">
        <v>7.0000000000000007E-2</v>
      </c>
      <c r="N1084">
        <v>123.46</v>
      </c>
      <c r="O1084">
        <v>0.71</v>
      </c>
      <c r="P1084">
        <v>26.66</v>
      </c>
      <c r="Q1084" s="2">
        <v>0.52</v>
      </c>
      <c r="R1084" t="s">
        <v>29</v>
      </c>
      <c r="S1084" t="s">
        <v>59</v>
      </c>
      <c r="T1084" t="s">
        <v>1064</v>
      </c>
      <c r="U1084" t="s">
        <v>88</v>
      </c>
      <c r="V1084" t="s">
        <v>68</v>
      </c>
      <c r="W1084">
        <v>4823</v>
      </c>
      <c r="X1084" s="1">
        <v>41093</v>
      </c>
      <c r="Y1084" t="s">
        <v>34</v>
      </c>
      <c r="Z1084" t="e" vm="38">
        <v>#VALUE!</v>
      </c>
      <c r="AA1084">
        <v>46901</v>
      </c>
      <c r="AB1084" t="e" cm="1" vm="2">
        <f t="array" ref="AB1084">_FV(Table1[[#This Row],[State]],"Country/region",TRUE)</f>
        <v>#VALUE!</v>
      </c>
    </row>
    <row r="1085" spans="1:28" x14ac:dyDescent="0.35">
      <c r="A1085" t="s">
        <v>1006</v>
      </c>
      <c r="B1085">
        <v>41</v>
      </c>
      <c r="C1085" t="s">
        <v>1051</v>
      </c>
      <c r="D1085" t="s">
        <v>27</v>
      </c>
      <c r="E1085">
        <f>YEAR(Table1[[#This Row],[Order Date]])</f>
        <v>2012</v>
      </c>
      <c r="F1085">
        <v>1</v>
      </c>
      <c r="G1085">
        <f>MONTH(Table1[[#This Row],[Order Date]])</f>
        <v>7</v>
      </c>
      <c r="H1085" s="1">
        <v>41091</v>
      </c>
      <c r="I1085">
        <v>21602</v>
      </c>
      <c r="J1085" t="s">
        <v>58</v>
      </c>
      <c r="K1085">
        <v>6</v>
      </c>
      <c r="L1085">
        <v>348.21</v>
      </c>
      <c r="M1085" s="2">
        <v>0.01</v>
      </c>
      <c r="N1085">
        <v>2170.61</v>
      </c>
      <c r="O1085">
        <v>40.19</v>
      </c>
      <c r="P1085">
        <v>-62.29</v>
      </c>
      <c r="Q1085" s="2">
        <v>0.62</v>
      </c>
      <c r="R1085" t="s">
        <v>48</v>
      </c>
      <c r="S1085" t="s">
        <v>73</v>
      </c>
      <c r="T1085" t="s">
        <v>731</v>
      </c>
      <c r="U1085" t="s">
        <v>75</v>
      </c>
      <c r="V1085" t="s">
        <v>76</v>
      </c>
      <c r="W1085">
        <v>2993</v>
      </c>
      <c r="X1085" s="1">
        <v>41094</v>
      </c>
      <c r="Y1085" t="s">
        <v>53</v>
      </c>
      <c r="Z1085" t="e" vm="34">
        <v>#VALUE!</v>
      </c>
      <c r="AA1085">
        <v>39056</v>
      </c>
      <c r="AB1085" t="e" cm="1" vm="2">
        <f t="array" ref="AB1085">_FV(Table1[[#This Row],[State]],"Country/region",TRUE)</f>
        <v>#VALUE!</v>
      </c>
    </row>
    <row r="1086" spans="1:28" x14ac:dyDescent="0.35">
      <c r="A1086" t="s">
        <v>1044</v>
      </c>
      <c r="B1086">
        <v>41</v>
      </c>
      <c r="C1086" t="s">
        <v>1045</v>
      </c>
      <c r="D1086" t="s">
        <v>27</v>
      </c>
      <c r="E1086">
        <f>YEAR(Table1[[#This Row],[Order Date]])</f>
        <v>2012</v>
      </c>
      <c r="F1086">
        <v>1</v>
      </c>
      <c r="G1086">
        <f>MONTH(Table1[[#This Row],[Order Date]])</f>
        <v>7</v>
      </c>
      <c r="H1086" s="1">
        <v>41091</v>
      </c>
      <c r="I1086">
        <v>8997</v>
      </c>
      <c r="J1086" t="s">
        <v>47</v>
      </c>
      <c r="K1086">
        <v>40</v>
      </c>
      <c r="L1086">
        <v>449.99</v>
      </c>
      <c r="M1086" s="2">
        <v>0.04</v>
      </c>
      <c r="N1086">
        <v>17279.62</v>
      </c>
      <c r="O1086">
        <v>24.49</v>
      </c>
      <c r="P1086">
        <v>4176.2529999999997</v>
      </c>
      <c r="Q1086" s="2">
        <v>0.52</v>
      </c>
      <c r="R1086" t="s">
        <v>96</v>
      </c>
      <c r="S1086" t="s">
        <v>40</v>
      </c>
      <c r="T1086" t="s">
        <v>1722</v>
      </c>
      <c r="U1086" t="s">
        <v>192</v>
      </c>
      <c r="V1086" t="s">
        <v>52</v>
      </c>
      <c r="W1086">
        <v>1232</v>
      </c>
      <c r="X1086" s="1">
        <v>41095</v>
      </c>
      <c r="Y1086" t="s">
        <v>34</v>
      </c>
      <c r="Z1086" t="e" vm="23">
        <v>#VALUE!</v>
      </c>
      <c r="AA1086">
        <v>98273</v>
      </c>
      <c r="AB1086" t="e" cm="1" vm="2">
        <f t="array" ref="AB1086">_FV(Table1[[#This Row],[State]],"Country/region",TRUE)</f>
        <v>#VALUE!</v>
      </c>
    </row>
    <row r="1087" spans="1:28" x14ac:dyDescent="0.35">
      <c r="A1087" t="s">
        <v>1503</v>
      </c>
      <c r="B1087">
        <v>41</v>
      </c>
      <c r="C1087" t="s">
        <v>296</v>
      </c>
      <c r="D1087" t="s">
        <v>27</v>
      </c>
      <c r="E1087">
        <f>YEAR(Table1[[#This Row],[Order Date]])</f>
        <v>2012</v>
      </c>
      <c r="F1087">
        <v>1</v>
      </c>
      <c r="G1087">
        <f>MONTH(Table1[[#This Row],[Order Date]])</f>
        <v>7</v>
      </c>
      <c r="H1087" s="1">
        <v>41091</v>
      </c>
      <c r="I1087">
        <v>34275</v>
      </c>
      <c r="J1087" t="s">
        <v>47</v>
      </c>
      <c r="K1087">
        <v>3</v>
      </c>
      <c r="L1087">
        <v>2036.48</v>
      </c>
      <c r="M1087" s="2">
        <v>0.04</v>
      </c>
      <c r="N1087">
        <v>6041.01</v>
      </c>
      <c r="O1087">
        <v>14.7</v>
      </c>
      <c r="P1087">
        <v>-4793.0039999999999</v>
      </c>
      <c r="Q1087" s="2">
        <v>0.55000000000000004</v>
      </c>
      <c r="R1087" t="s">
        <v>96</v>
      </c>
      <c r="S1087" t="s">
        <v>49</v>
      </c>
      <c r="T1087" t="s">
        <v>692</v>
      </c>
      <c r="U1087" t="s">
        <v>98</v>
      </c>
      <c r="V1087" t="s">
        <v>52</v>
      </c>
      <c r="W1087">
        <v>4824</v>
      </c>
      <c r="X1087" s="1">
        <v>41096</v>
      </c>
      <c r="Y1087" t="s">
        <v>53</v>
      </c>
      <c r="Z1087" t="e" vm="32">
        <v>#VALUE!</v>
      </c>
      <c r="AA1087">
        <v>80525</v>
      </c>
      <c r="AB1087" t="e" cm="1" vm="2">
        <f t="array" ref="AB1087">_FV(Table1[[#This Row],[State]],"Country/region",TRUE)</f>
        <v>#VALUE!</v>
      </c>
    </row>
    <row r="1088" spans="1:28" x14ac:dyDescent="0.35">
      <c r="A1088" t="s">
        <v>1844</v>
      </c>
      <c r="B1088">
        <v>41</v>
      </c>
      <c r="C1088" t="s">
        <v>1845</v>
      </c>
      <c r="D1088" t="s">
        <v>46</v>
      </c>
      <c r="E1088">
        <f>YEAR(Table1[[#This Row],[Order Date]])</f>
        <v>2012</v>
      </c>
      <c r="F1088">
        <v>1</v>
      </c>
      <c r="G1088">
        <f>MONTH(Table1[[#This Row],[Order Date]])</f>
        <v>7</v>
      </c>
      <c r="H1088" s="1">
        <v>41091</v>
      </c>
      <c r="I1088">
        <v>54019</v>
      </c>
      <c r="J1088" t="s">
        <v>47</v>
      </c>
      <c r="K1088">
        <v>35</v>
      </c>
      <c r="L1088">
        <v>120.97</v>
      </c>
      <c r="M1088" s="2">
        <v>0.08</v>
      </c>
      <c r="N1088">
        <v>4233.1499999999996</v>
      </c>
      <c r="O1088">
        <v>26.3</v>
      </c>
      <c r="P1088">
        <v>1219.8699999999999</v>
      </c>
      <c r="Q1088" s="2">
        <v>0.38</v>
      </c>
      <c r="R1088" t="s">
        <v>96</v>
      </c>
      <c r="S1088" t="s">
        <v>49</v>
      </c>
      <c r="T1088" t="s">
        <v>148</v>
      </c>
      <c r="U1088" t="s">
        <v>98</v>
      </c>
      <c r="V1088" t="s">
        <v>52</v>
      </c>
      <c r="W1088">
        <v>7549</v>
      </c>
      <c r="X1088" s="1">
        <v>41098</v>
      </c>
      <c r="Y1088" t="s">
        <v>53</v>
      </c>
      <c r="Z1088" t="e" vm="23">
        <v>#VALUE!</v>
      </c>
      <c r="AA1088">
        <v>98221</v>
      </c>
      <c r="AB1088" t="e" cm="1" vm="2">
        <f t="array" ref="AB1088">_FV(Table1[[#This Row],[State]],"Country/region",TRUE)</f>
        <v>#VALUE!</v>
      </c>
    </row>
    <row r="1089" spans="1:28" x14ac:dyDescent="0.35">
      <c r="A1089" t="s">
        <v>1044</v>
      </c>
      <c r="B1089">
        <v>41</v>
      </c>
      <c r="C1089" t="s">
        <v>1045</v>
      </c>
      <c r="D1089" t="s">
        <v>27</v>
      </c>
      <c r="E1089">
        <f>YEAR(Table1[[#This Row],[Order Date]])</f>
        <v>2012</v>
      </c>
      <c r="F1089">
        <v>1</v>
      </c>
      <c r="G1089">
        <f>MONTH(Table1[[#This Row],[Order Date]])</f>
        <v>7</v>
      </c>
      <c r="H1089" s="1">
        <v>41091</v>
      </c>
      <c r="I1089">
        <v>8997</v>
      </c>
      <c r="J1089" t="s">
        <v>47</v>
      </c>
      <c r="K1089">
        <v>20</v>
      </c>
      <c r="L1089">
        <v>5.84</v>
      </c>
      <c r="M1089" s="2">
        <v>0.01</v>
      </c>
      <c r="N1089">
        <v>120.3</v>
      </c>
      <c r="O1089">
        <v>1.2</v>
      </c>
      <c r="P1089">
        <v>20.38</v>
      </c>
      <c r="Q1089" s="2">
        <v>0.55000000000000004</v>
      </c>
      <c r="R1089" t="s">
        <v>29</v>
      </c>
      <c r="S1089" t="s">
        <v>59</v>
      </c>
      <c r="T1089" t="s">
        <v>1846</v>
      </c>
      <c r="U1089" t="s">
        <v>88</v>
      </c>
      <c r="V1089" t="s">
        <v>52</v>
      </c>
      <c r="W1089">
        <v>1233</v>
      </c>
      <c r="X1089" s="1">
        <v>41100</v>
      </c>
      <c r="Y1089" t="s">
        <v>34</v>
      </c>
      <c r="Z1089" t="e" vm="23">
        <v>#VALUE!</v>
      </c>
      <c r="AA1089">
        <v>98273</v>
      </c>
      <c r="AB1089" t="e" cm="1" vm="2">
        <f t="array" ref="AB1089">_FV(Table1[[#This Row],[State]],"Country/region",TRUE)</f>
        <v>#VALUE!</v>
      </c>
    </row>
    <row r="1090" spans="1:28" x14ac:dyDescent="0.35">
      <c r="A1090" t="s">
        <v>1847</v>
      </c>
      <c r="B1090">
        <v>41</v>
      </c>
      <c r="C1090" t="s">
        <v>418</v>
      </c>
      <c r="D1090" t="s">
        <v>57</v>
      </c>
      <c r="E1090">
        <f>YEAR(Table1[[#This Row],[Order Date]])</f>
        <v>2012</v>
      </c>
      <c r="F1090">
        <v>1</v>
      </c>
      <c r="G1090">
        <f>MONTH(Table1[[#This Row],[Order Date]])</f>
        <v>7</v>
      </c>
      <c r="H1090" s="1">
        <v>41092</v>
      </c>
      <c r="I1090">
        <v>46244</v>
      </c>
      <c r="J1090" t="s">
        <v>131</v>
      </c>
      <c r="K1090">
        <v>10</v>
      </c>
      <c r="L1090">
        <v>60.98</v>
      </c>
      <c r="M1090" s="2">
        <v>0.09</v>
      </c>
      <c r="N1090">
        <v>601.57000000000005</v>
      </c>
      <c r="O1090">
        <v>30</v>
      </c>
      <c r="P1090">
        <v>-247.25</v>
      </c>
      <c r="Q1090" s="2">
        <v>0.7</v>
      </c>
      <c r="R1090" t="s">
        <v>48</v>
      </c>
      <c r="S1090" t="s">
        <v>49</v>
      </c>
      <c r="T1090" t="s">
        <v>1162</v>
      </c>
      <c r="U1090" t="s">
        <v>51</v>
      </c>
      <c r="V1090" t="s">
        <v>76</v>
      </c>
      <c r="W1090">
        <v>6497</v>
      </c>
      <c r="X1090" s="1">
        <v>41093</v>
      </c>
      <c r="Y1090" t="s">
        <v>53</v>
      </c>
      <c r="Z1090" t="e" vm="14">
        <v>#VALUE!</v>
      </c>
      <c r="AA1090">
        <v>33772</v>
      </c>
      <c r="AB1090" t="e" cm="1" vm="2">
        <f t="array" ref="AB1090">_FV(Table1[[#This Row],[State]],"Country/region",TRUE)</f>
        <v>#VALUE!</v>
      </c>
    </row>
    <row r="1091" spans="1:28" x14ac:dyDescent="0.35">
      <c r="A1091" t="s">
        <v>1848</v>
      </c>
      <c r="B1091">
        <v>41</v>
      </c>
      <c r="C1091" t="s">
        <v>1849</v>
      </c>
      <c r="D1091" t="s">
        <v>38</v>
      </c>
      <c r="E1091">
        <f>YEAR(Table1[[#This Row],[Order Date]])</f>
        <v>2012</v>
      </c>
      <c r="F1091">
        <v>1</v>
      </c>
      <c r="G1091">
        <f>MONTH(Table1[[#This Row],[Order Date]])</f>
        <v>7</v>
      </c>
      <c r="H1091" s="1">
        <v>41092</v>
      </c>
      <c r="I1091">
        <v>57827</v>
      </c>
      <c r="J1091" t="s">
        <v>131</v>
      </c>
      <c r="K1091">
        <v>29</v>
      </c>
      <c r="L1091">
        <v>4.9800000000000004</v>
      </c>
      <c r="M1091" s="2">
        <v>0.02</v>
      </c>
      <c r="N1091">
        <v>147.02000000000001</v>
      </c>
      <c r="O1091">
        <v>5.49</v>
      </c>
      <c r="P1091">
        <v>-77.03</v>
      </c>
      <c r="Q1091" s="2">
        <v>0.38</v>
      </c>
      <c r="R1091" t="s">
        <v>29</v>
      </c>
      <c r="S1091" t="s">
        <v>30</v>
      </c>
      <c r="T1091" t="s">
        <v>1505</v>
      </c>
      <c r="U1091" t="s">
        <v>61</v>
      </c>
      <c r="V1091" t="s">
        <v>52</v>
      </c>
      <c r="W1091">
        <v>8103</v>
      </c>
      <c r="X1091" s="1">
        <v>41093</v>
      </c>
      <c r="Y1091" t="s">
        <v>34</v>
      </c>
      <c r="Z1091" t="e" vm="23">
        <v>#VALUE!</v>
      </c>
      <c r="AA1091">
        <v>99352</v>
      </c>
      <c r="AB1091" t="e" cm="1" vm="2">
        <f t="array" ref="AB1091">_FV(Table1[[#This Row],[State]],"Country/region",TRUE)</f>
        <v>#VALUE!</v>
      </c>
    </row>
    <row r="1092" spans="1:28" x14ac:dyDescent="0.35">
      <c r="A1092" t="s">
        <v>1850</v>
      </c>
      <c r="B1092">
        <v>41</v>
      </c>
      <c r="C1092" t="s">
        <v>629</v>
      </c>
      <c r="D1092" t="s">
        <v>27</v>
      </c>
      <c r="E1092">
        <f>YEAR(Table1[[#This Row],[Order Date]])</f>
        <v>2012</v>
      </c>
      <c r="F1092">
        <v>1</v>
      </c>
      <c r="G1092">
        <f>MONTH(Table1[[#This Row],[Order Date]])</f>
        <v>7</v>
      </c>
      <c r="H1092" s="1">
        <v>41092</v>
      </c>
      <c r="I1092">
        <v>50373</v>
      </c>
      <c r="J1092" t="s">
        <v>58</v>
      </c>
      <c r="K1092">
        <v>9</v>
      </c>
      <c r="L1092">
        <v>161.55000000000001</v>
      </c>
      <c r="M1092" s="2">
        <v>0.06</v>
      </c>
      <c r="N1092">
        <v>1455.04</v>
      </c>
      <c r="O1092">
        <v>19.989999999999998</v>
      </c>
      <c r="P1092">
        <v>-7.58</v>
      </c>
      <c r="Q1092" s="2">
        <v>0.66</v>
      </c>
      <c r="R1092" t="s">
        <v>29</v>
      </c>
      <c r="S1092" t="s">
        <v>30</v>
      </c>
      <c r="T1092" t="s">
        <v>261</v>
      </c>
      <c r="U1092" t="s">
        <v>32</v>
      </c>
      <c r="V1092" t="s">
        <v>68</v>
      </c>
      <c r="W1092">
        <v>7059</v>
      </c>
      <c r="X1092" s="1">
        <v>41093</v>
      </c>
      <c r="Y1092" t="s">
        <v>34</v>
      </c>
      <c r="Z1092" t="e" vm="28">
        <v>#VALUE!</v>
      </c>
      <c r="AA1092">
        <v>64133</v>
      </c>
      <c r="AB1092" t="e" cm="1" vm="2">
        <f t="array" ref="AB1092">_FV(Table1[[#This Row],[State]],"Country/region",TRUE)</f>
        <v>#VALUE!</v>
      </c>
    </row>
    <row r="1093" spans="1:28" x14ac:dyDescent="0.35">
      <c r="A1093" t="s">
        <v>1848</v>
      </c>
      <c r="B1093">
        <v>41</v>
      </c>
      <c r="C1093" t="s">
        <v>1849</v>
      </c>
      <c r="D1093" t="s">
        <v>38</v>
      </c>
      <c r="E1093">
        <f>YEAR(Table1[[#This Row],[Order Date]])</f>
        <v>2012</v>
      </c>
      <c r="F1093">
        <v>1</v>
      </c>
      <c r="G1093">
        <f>MONTH(Table1[[#This Row],[Order Date]])</f>
        <v>7</v>
      </c>
      <c r="H1093" s="1">
        <v>41092</v>
      </c>
      <c r="I1093">
        <v>57827</v>
      </c>
      <c r="J1093" t="s">
        <v>131</v>
      </c>
      <c r="K1093">
        <v>24</v>
      </c>
      <c r="L1093">
        <v>100.98</v>
      </c>
      <c r="M1093" s="2">
        <v>0.05</v>
      </c>
      <c r="N1093">
        <v>2453.3000000000002</v>
      </c>
      <c r="O1093">
        <v>35.840000000000003</v>
      </c>
      <c r="P1093">
        <v>-111.4</v>
      </c>
      <c r="Q1093" s="2">
        <v>0.62</v>
      </c>
      <c r="R1093" t="s">
        <v>48</v>
      </c>
      <c r="S1093" t="s">
        <v>73</v>
      </c>
      <c r="T1093" t="s">
        <v>153</v>
      </c>
      <c r="U1093" t="s">
        <v>154</v>
      </c>
      <c r="V1093" t="s">
        <v>52</v>
      </c>
      <c r="W1093">
        <v>8102</v>
      </c>
      <c r="X1093" s="1">
        <v>41094</v>
      </c>
      <c r="Y1093" t="s">
        <v>53</v>
      </c>
      <c r="Z1093" t="e" vm="23">
        <v>#VALUE!</v>
      </c>
      <c r="AA1093">
        <v>99352</v>
      </c>
      <c r="AB1093" t="e" cm="1" vm="2">
        <f t="array" ref="AB1093">_FV(Table1[[#This Row],[State]],"Country/region",TRUE)</f>
        <v>#VALUE!</v>
      </c>
    </row>
    <row r="1094" spans="1:28" x14ac:dyDescent="0.35">
      <c r="A1094" t="s">
        <v>1308</v>
      </c>
      <c r="B1094">
        <v>41</v>
      </c>
      <c r="C1094" t="s">
        <v>1702</v>
      </c>
      <c r="D1094" t="s">
        <v>38</v>
      </c>
      <c r="E1094">
        <f>YEAR(Table1[[#This Row],[Order Date]])</f>
        <v>2012</v>
      </c>
      <c r="F1094">
        <v>1</v>
      </c>
      <c r="G1094">
        <f>MONTH(Table1[[#This Row],[Order Date]])</f>
        <v>7</v>
      </c>
      <c r="H1094" s="1">
        <v>41092</v>
      </c>
      <c r="I1094">
        <v>11527</v>
      </c>
      <c r="J1094" t="s">
        <v>131</v>
      </c>
      <c r="K1094">
        <v>45</v>
      </c>
      <c r="L1094">
        <v>99.23</v>
      </c>
      <c r="M1094" s="2">
        <v>0.04</v>
      </c>
      <c r="N1094">
        <v>4629.67</v>
      </c>
      <c r="O1094">
        <v>8.99</v>
      </c>
      <c r="P1094">
        <v>2860.71</v>
      </c>
      <c r="Q1094" s="2">
        <v>0.35</v>
      </c>
      <c r="R1094" t="s">
        <v>48</v>
      </c>
      <c r="S1094" t="s">
        <v>139</v>
      </c>
      <c r="T1094" t="s">
        <v>1851</v>
      </c>
      <c r="U1094" t="s">
        <v>82</v>
      </c>
      <c r="V1094" t="s">
        <v>33</v>
      </c>
      <c r="W1094">
        <v>1595</v>
      </c>
      <c r="X1094" s="1">
        <v>41094</v>
      </c>
      <c r="Y1094" t="s">
        <v>34</v>
      </c>
      <c r="Z1094" t="e" vm="15">
        <v>#VALUE!</v>
      </c>
      <c r="AA1094">
        <v>13601</v>
      </c>
      <c r="AB1094" t="e" cm="1" vm="2">
        <f t="array" ref="AB1094">_FV(Table1[[#This Row],[State]],"Country/region",TRUE)</f>
        <v>#VALUE!</v>
      </c>
    </row>
    <row r="1095" spans="1:28" x14ac:dyDescent="0.35">
      <c r="A1095" t="s">
        <v>1852</v>
      </c>
      <c r="B1095">
        <v>41</v>
      </c>
      <c r="C1095" t="s">
        <v>927</v>
      </c>
      <c r="D1095" t="s">
        <v>46</v>
      </c>
      <c r="E1095">
        <f>YEAR(Table1[[#This Row],[Order Date]])</f>
        <v>2012</v>
      </c>
      <c r="F1095">
        <v>1</v>
      </c>
      <c r="G1095">
        <f>MONTH(Table1[[#This Row],[Order Date]])</f>
        <v>7</v>
      </c>
      <c r="H1095" s="1">
        <v>41092</v>
      </c>
      <c r="I1095">
        <v>7782</v>
      </c>
      <c r="J1095" t="s">
        <v>58</v>
      </c>
      <c r="K1095">
        <v>20</v>
      </c>
      <c r="L1095">
        <v>60.97</v>
      </c>
      <c r="M1095" s="2">
        <v>7.0000000000000007E-2</v>
      </c>
      <c r="N1095">
        <v>1205.73</v>
      </c>
      <c r="O1095">
        <v>4.5</v>
      </c>
      <c r="P1095">
        <v>310.93</v>
      </c>
      <c r="Q1095" s="2">
        <v>0.56000000000000005</v>
      </c>
      <c r="R1095" t="s">
        <v>29</v>
      </c>
      <c r="S1095" t="s">
        <v>30</v>
      </c>
      <c r="T1095" t="s">
        <v>1631</v>
      </c>
      <c r="U1095" t="s">
        <v>214</v>
      </c>
      <c r="V1095" t="s">
        <v>76</v>
      </c>
      <c r="W1095">
        <v>1054</v>
      </c>
      <c r="X1095" s="1">
        <v>41094</v>
      </c>
      <c r="Y1095" t="s">
        <v>42</v>
      </c>
      <c r="Z1095" t="e" vm="47">
        <v>#VALUE!</v>
      </c>
      <c r="AA1095">
        <v>28560</v>
      </c>
      <c r="AB1095" t="e" cm="1" vm="2">
        <f t="array" ref="AB1095">_FV(Table1[[#This Row],[State]],"Country/region",TRUE)</f>
        <v>#VALUE!</v>
      </c>
    </row>
    <row r="1096" spans="1:28" x14ac:dyDescent="0.35">
      <c r="A1096" t="s">
        <v>1853</v>
      </c>
      <c r="B1096">
        <v>41</v>
      </c>
      <c r="C1096" t="s">
        <v>1854</v>
      </c>
      <c r="D1096" t="s">
        <v>57</v>
      </c>
      <c r="E1096">
        <f>YEAR(Table1[[#This Row],[Order Date]])</f>
        <v>2012</v>
      </c>
      <c r="F1096">
        <v>1</v>
      </c>
      <c r="G1096">
        <f>MONTH(Table1[[#This Row],[Order Date]])</f>
        <v>7</v>
      </c>
      <c r="H1096" s="1">
        <v>41092</v>
      </c>
      <c r="I1096">
        <v>29287</v>
      </c>
      <c r="J1096" t="s">
        <v>28</v>
      </c>
      <c r="K1096">
        <v>50</v>
      </c>
      <c r="L1096">
        <v>5.74</v>
      </c>
      <c r="M1096" s="2">
        <v>0.1</v>
      </c>
      <c r="N1096">
        <v>281.39</v>
      </c>
      <c r="O1096">
        <v>5.01</v>
      </c>
      <c r="P1096">
        <v>-106.398</v>
      </c>
      <c r="Q1096" s="2">
        <v>0.39</v>
      </c>
      <c r="R1096" t="s">
        <v>29</v>
      </c>
      <c r="S1096" t="s">
        <v>30</v>
      </c>
      <c r="T1096" t="s">
        <v>1855</v>
      </c>
      <c r="U1096" t="s">
        <v>67</v>
      </c>
      <c r="V1096" t="s">
        <v>68</v>
      </c>
      <c r="W1096">
        <v>4118</v>
      </c>
      <c r="X1096" s="1">
        <v>41094</v>
      </c>
      <c r="Y1096" t="s">
        <v>34</v>
      </c>
      <c r="Z1096" t="e" vm="16">
        <v>#VALUE!</v>
      </c>
      <c r="AA1096">
        <v>60188</v>
      </c>
      <c r="AB1096" t="e" cm="1" vm="2">
        <f t="array" ref="AB1096">_FV(Table1[[#This Row],[State]],"Country/region",TRUE)</f>
        <v>#VALUE!</v>
      </c>
    </row>
    <row r="1097" spans="1:28" x14ac:dyDescent="0.35">
      <c r="A1097" t="s">
        <v>1853</v>
      </c>
      <c r="B1097">
        <v>41</v>
      </c>
      <c r="C1097" t="s">
        <v>1854</v>
      </c>
      <c r="D1097" t="s">
        <v>57</v>
      </c>
      <c r="E1097">
        <f>YEAR(Table1[[#This Row],[Order Date]])</f>
        <v>2012</v>
      </c>
      <c r="F1097">
        <v>1</v>
      </c>
      <c r="G1097">
        <f>MONTH(Table1[[#This Row],[Order Date]])</f>
        <v>7</v>
      </c>
      <c r="H1097" s="1">
        <v>41092</v>
      </c>
      <c r="I1097">
        <v>29287</v>
      </c>
      <c r="J1097" t="s">
        <v>28</v>
      </c>
      <c r="K1097">
        <v>49</v>
      </c>
      <c r="L1097">
        <v>270.97000000000003</v>
      </c>
      <c r="M1097" s="2">
        <v>0.09</v>
      </c>
      <c r="N1097">
        <v>12593.91</v>
      </c>
      <c r="O1097">
        <v>28.06</v>
      </c>
      <c r="P1097">
        <v>2699.67</v>
      </c>
      <c r="Q1097" s="2">
        <v>0.56000000000000005</v>
      </c>
      <c r="R1097" t="s">
        <v>96</v>
      </c>
      <c r="S1097" t="s">
        <v>49</v>
      </c>
      <c r="T1097" t="s">
        <v>1023</v>
      </c>
      <c r="U1097" t="s">
        <v>98</v>
      </c>
      <c r="V1097" t="s">
        <v>68</v>
      </c>
      <c r="W1097">
        <v>4119</v>
      </c>
      <c r="X1097" s="1">
        <v>41094</v>
      </c>
      <c r="Y1097" t="s">
        <v>53</v>
      </c>
      <c r="Z1097" t="e" vm="16">
        <v>#VALUE!</v>
      </c>
      <c r="AA1097">
        <v>60188</v>
      </c>
      <c r="AB1097" t="e" cm="1" vm="2">
        <f t="array" ref="AB1097">_FV(Table1[[#This Row],[State]],"Country/region",TRUE)</f>
        <v>#VALUE!</v>
      </c>
    </row>
    <row r="1098" spans="1:28" x14ac:dyDescent="0.35">
      <c r="A1098" t="s">
        <v>1847</v>
      </c>
      <c r="B1098">
        <v>41</v>
      </c>
      <c r="C1098" t="s">
        <v>418</v>
      </c>
      <c r="D1098" t="s">
        <v>57</v>
      </c>
      <c r="E1098">
        <f>YEAR(Table1[[#This Row],[Order Date]])</f>
        <v>2012</v>
      </c>
      <c r="F1098">
        <v>1</v>
      </c>
      <c r="G1098">
        <f>MONTH(Table1[[#This Row],[Order Date]])</f>
        <v>7</v>
      </c>
      <c r="H1098" s="1">
        <v>41092</v>
      </c>
      <c r="I1098">
        <v>46244</v>
      </c>
      <c r="J1098" t="s">
        <v>131</v>
      </c>
      <c r="K1098">
        <v>9</v>
      </c>
      <c r="L1098">
        <v>17.48</v>
      </c>
      <c r="M1098" s="2">
        <v>0.05</v>
      </c>
      <c r="N1098">
        <v>157.41999999999999</v>
      </c>
      <c r="O1098">
        <v>1.99</v>
      </c>
      <c r="P1098">
        <v>-18.68</v>
      </c>
      <c r="Q1098" s="2">
        <v>0.45</v>
      </c>
      <c r="R1098" t="s">
        <v>96</v>
      </c>
      <c r="S1098" t="s">
        <v>139</v>
      </c>
      <c r="T1098" t="s">
        <v>1856</v>
      </c>
      <c r="U1098" t="s">
        <v>102</v>
      </c>
      <c r="V1098" t="s">
        <v>76</v>
      </c>
      <c r="W1098">
        <v>6498</v>
      </c>
      <c r="X1098" s="1">
        <v>41094</v>
      </c>
      <c r="Y1098" t="s">
        <v>34</v>
      </c>
      <c r="Z1098" t="e" vm="14">
        <v>#VALUE!</v>
      </c>
      <c r="AA1098">
        <v>33772</v>
      </c>
      <c r="AB1098" t="e" cm="1" vm="2">
        <f t="array" ref="AB1098">_FV(Table1[[#This Row],[State]],"Country/region",TRUE)</f>
        <v>#VALUE!</v>
      </c>
    </row>
    <row r="1099" spans="1:28" x14ac:dyDescent="0.35">
      <c r="A1099" t="s">
        <v>1013</v>
      </c>
      <c r="B1099">
        <v>41</v>
      </c>
      <c r="C1099" t="s">
        <v>1014</v>
      </c>
      <c r="D1099" t="s">
        <v>38</v>
      </c>
      <c r="E1099">
        <f>YEAR(Table1[[#This Row],[Order Date]])</f>
        <v>2012</v>
      </c>
      <c r="F1099">
        <v>1</v>
      </c>
      <c r="G1099">
        <f>MONTH(Table1[[#This Row],[Order Date]])</f>
        <v>7</v>
      </c>
      <c r="H1099" s="1">
        <v>41093</v>
      </c>
      <c r="I1099">
        <v>47713</v>
      </c>
      <c r="J1099" t="s">
        <v>28</v>
      </c>
      <c r="K1099">
        <v>34</v>
      </c>
      <c r="L1099">
        <v>115.99</v>
      </c>
      <c r="M1099" s="2">
        <v>0</v>
      </c>
      <c r="N1099">
        <v>3419.1505000000002</v>
      </c>
      <c r="O1099">
        <v>5.92</v>
      </c>
      <c r="P1099">
        <v>858.58199999999999</v>
      </c>
      <c r="Q1099" s="2">
        <v>0.57999999999999996</v>
      </c>
      <c r="R1099" t="s">
        <v>96</v>
      </c>
      <c r="S1099" t="s">
        <v>30</v>
      </c>
      <c r="T1099">
        <v>8890</v>
      </c>
      <c r="U1099" t="s">
        <v>105</v>
      </c>
      <c r="V1099" t="s">
        <v>68</v>
      </c>
      <c r="W1099">
        <v>6699</v>
      </c>
      <c r="X1099" s="1">
        <v>41093</v>
      </c>
      <c r="Y1099" t="s">
        <v>34</v>
      </c>
      <c r="Z1099" t="e" vm="26">
        <v>#VALUE!</v>
      </c>
      <c r="AA1099">
        <v>48310</v>
      </c>
      <c r="AB1099" t="e" cm="1" vm="2">
        <f t="array" ref="AB1099">_FV(Table1[[#This Row],[State]],"Country/region",TRUE)</f>
        <v>#VALUE!</v>
      </c>
    </row>
    <row r="1100" spans="1:28" x14ac:dyDescent="0.35">
      <c r="A1100" t="s">
        <v>687</v>
      </c>
      <c r="B1100">
        <v>41</v>
      </c>
      <c r="C1100" t="s">
        <v>688</v>
      </c>
      <c r="D1100" t="s">
        <v>46</v>
      </c>
      <c r="E1100">
        <f>YEAR(Table1[[#This Row],[Order Date]])</f>
        <v>2012</v>
      </c>
      <c r="F1100">
        <v>1</v>
      </c>
      <c r="G1100">
        <f>MONTH(Table1[[#This Row],[Order Date]])</f>
        <v>7</v>
      </c>
      <c r="H1100" s="1">
        <v>41093</v>
      </c>
      <c r="I1100">
        <v>37987</v>
      </c>
      <c r="J1100" t="s">
        <v>28</v>
      </c>
      <c r="K1100">
        <v>5</v>
      </c>
      <c r="L1100">
        <v>146.34</v>
      </c>
      <c r="M1100" s="2">
        <v>0.1</v>
      </c>
      <c r="N1100">
        <v>708.87</v>
      </c>
      <c r="O1100">
        <v>43.75</v>
      </c>
      <c r="P1100">
        <v>-270.85000000000002</v>
      </c>
      <c r="Q1100" s="2">
        <v>0.64</v>
      </c>
      <c r="R1100" t="s">
        <v>48</v>
      </c>
      <c r="S1100" t="s">
        <v>73</v>
      </c>
      <c r="T1100" t="s">
        <v>1857</v>
      </c>
      <c r="U1100" t="s">
        <v>75</v>
      </c>
      <c r="V1100" t="s">
        <v>76</v>
      </c>
      <c r="W1100">
        <v>5345</v>
      </c>
      <c r="X1100" s="1">
        <v>41094</v>
      </c>
      <c r="Y1100" t="s">
        <v>53</v>
      </c>
      <c r="Z1100" t="e" vm="14">
        <v>#VALUE!</v>
      </c>
      <c r="AA1100">
        <v>32404</v>
      </c>
      <c r="AB1100" t="e" cm="1" vm="2">
        <f t="array" ref="AB1100">_FV(Table1[[#This Row],[State]],"Country/region",TRUE)</f>
        <v>#VALUE!</v>
      </c>
    </row>
    <row r="1101" spans="1:28" x14ac:dyDescent="0.35">
      <c r="A1101" t="s">
        <v>1858</v>
      </c>
      <c r="B1101">
        <v>41</v>
      </c>
      <c r="C1101" t="s">
        <v>260</v>
      </c>
      <c r="D1101" t="s">
        <v>38</v>
      </c>
      <c r="E1101">
        <f>YEAR(Table1[[#This Row],[Order Date]])</f>
        <v>2012</v>
      </c>
      <c r="F1101">
        <v>1</v>
      </c>
      <c r="G1101">
        <f>MONTH(Table1[[#This Row],[Order Date]])</f>
        <v>7</v>
      </c>
      <c r="H1101" s="1">
        <v>41093</v>
      </c>
      <c r="I1101">
        <v>27840</v>
      </c>
      <c r="J1101" t="s">
        <v>28</v>
      </c>
      <c r="K1101">
        <v>8</v>
      </c>
      <c r="L1101">
        <v>150.97999999999999</v>
      </c>
      <c r="M1101" s="2">
        <v>0.09</v>
      </c>
      <c r="N1101">
        <v>1209.3699999999999</v>
      </c>
      <c r="O1101">
        <v>66.27</v>
      </c>
      <c r="P1101">
        <v>-407.85</v>
      </c>
      <c r="Q1101" s="2">
        <v>0.65</v>
      </c>
      <c r="R1101" t="s">
        <v>48</v>
      </c>
      <c r="S1101" t="s">
        <v>73</v>
      </c>
      <c r="T1101" t="s">
        <v>1859</v>
      </c>
      <c r="U1101" t="s">
        <v>154</v>
      </c>
      <c r="V1101" t="s">
        <v>68</v>
      </c>
      <c r="W1101">
        <v>3902</v>
      </c>
      <c r="X1101" s="1">
        <v>41094</v>
      </c>
      <c r="Y1101" t="s">
        <v>53</v>
      </c>
      <c r="Z1101" t="e" vm="28">
        <v>#VALUE!</v>
      </c>
      <c r="AA1101">
        <v>64118</v>
      </c>
      <c r="AB1101" t="e" cm="1" vm="2">
        <f t="array" ref="AB1101">_FV(Table1[[#This Row],[State]],"Country/region",TRUE)</f>
        <v>#VALUE!</v>
      </c>
    </row>
    <row r="1102" spans="1:28" x14ac:dyDescent="0.35">
      <c r="A1102" t="s">
        <v>687</v>
      </c>
      <c r="B1102">
        <v>41</v>
      </c>
      <c r="C1102" t="s">
        <v>688</v>
      </c>
      <c r="D1102" t="s">
        <v>46</v>
      </c>
      <c r="E1102">
        <f>YEAR(Table1[[#This Row],[Order Date]])</f>
        <v>2012</v>
      </c>
      <c r="F1102">
        <v>1</v>
      </c>
      <c r="G1102">
        <f>MONTH(Table1[[#This Row],[Order Date]])</f>
        <v>7</v>
      </c>
      <c r="H1102" s="1">
        <v>41093</v>
      </c>
      <c r="I1102">
        <v>37987</v>
      </c>
      <c r="J1102" t="s">
        <v>28</v>
      </c>
      <c r="K1102">
        <v>26</v>
      </c>
      <c r="L1102">
        <v>12.53</v>
      </c>
      <c r="M1102" s="2">
        <v>0.1</v>
      </c>
      <c r="N1102">
        <v>299.07</v>
      </c>
      <c r="O1102">
        <v>0.49</v>
      </c>
      <c r="P1102">
        <v>137.47</v>
      </c>
      <c r="Q1102" s="2">
        <v>0.38</v>
      </c>
      <c r="R1102" t="s">
        <v>29</v>
      </c>
      <c r="S1102" t="s">
        <v>30</v>
      </c>
      <c r="T1102" t="s">
        <v>1860</v>
      </c>
      <c r="U1102" t="s">
        <v>210</v>
      </c>
      <c r="V1102" t="s">
        <v>76</v>
      </c>
      <c r="W1102">
        <v>5344</v>
      </c>
      <c r="X1102" s="1">
        <v>41094</v>
      </c>
      <c r="Y1102" t="s">
        <v>34</v>
      </c>
      <c r="Z1102" t="e" vm="14">
        <v>#VALUE!</v>
      </c>
      <c r="AA1102">
        <v>32404</v>
      </c>
      <c r="AB1102" t="e" cm="1" vm="2">
        <f t="array" ref="AB1102">_FV(Table1[[#This Row],[State]],"Country/region",TRUE)</f>
        <v>#VALUE!</v>
      </c>
    </row>
    <row r="1103" spans="1:28" x14ac:dyDescent="0.35">
      <c r="A1103" t="s">
        <v>1861</v>
      </c>
      <c r="B1103">
        <v>41</v>
      </c>
      <c r="C1103" t="s">
        <v>1862</v>
      </c>
      <c r="D1103" t="s">
        <v>46</v>
      </c>
      <c r="E1103">
        <f>YEAR(Table1[[#This Row],[Order Date]])</f>
        <v>2012</v>
      </c>
      <c r="F1103">
        <v>1</v>
      </c>
      <c r="G1103">
        <f>MONTH(Table1[[#This Row],[Order Date]])</f>
        <v>7</v>
      </c>
      <c r="H1103" s="1">
        <v>41093</v>
      </c>
      <c r="I1103">
        <v>43172</v>
      </c>
      <c r="J1103" t="s">
        <v>47</v>
      </c>
      <c r="K1103">
        <v>19</v>
      </c>
      <c r="L1103">
        <v>1.48</v>
      </c>
      <c r="M1103" s="2">
        <v>0.09</v>
      </c>
      <c r="N1103">
        <v>28.34</v>
      </c>
      <c r="O1103">
        <v>0.7</v>
      </c>
      <c r="P1103">
        <v>1.68</v>
      </c>
      <c r="Q1103" s="2">
        <v>0.37</v>
      </c>
      <c r="R1103" t="s">
        <v>29</v>
      </c>
      <c r="S1103" t="s">
        <v>59</v>
      </c>
      <c r="T1103" t="s">
        <v>1863</v>
      </c>
      <c r="U1103" t="s">
        <v>232</v>
      </c>
      <c r="V1103" t="s">
        <v>33</v>
      </c>
      <c r="W1103">
        <v>6094</v>
      </c>
      <c r="X1103" s="1">
        <v>41095</v>
      </c>
      <c r="Y1103" t="s">
        <v>34</v>
      </c>
      <c r="Z1103" t="e" vm="15">
        <v>#VALUE!</v>
      </c>
      <c r="AA1103">
        <v>14853</v>
      </c>
      <c r="AB1103" t="e" cm="1" vm="2">
        <f t="array" ref="AB1103">_FV(Table1[[#This Row],[State]],"Country/region",TRUE)</f>
        <v>#VALUE!</v>
      </c>
    </row>
    <row r="1104" spans="1:28" x14ac:dyDescent="0.35">
      <c r="A1104" t="s">
        <v>1827</v>
      </c>
      <c r="B1104">
        <v>41</v>
      </c>
      <c r="C1104" t="s">
        <v>1864</v>
      </c>
      <c r="D1104" t="s">
        <v>38</v>
      </c>
      <c r="E1104">
        <f>YEAR(Table1[[#This Row],[Order Date]])</f>
        <v>2012</v>
      </c>
      <c r="F1104">
        <v>1</v>
      </c>
      <c r="G1104">
        <f>MONTH(Table1[[#This Row],[Order Date]])</f>
        <v>7</v>
      </c>
      <c r="H1104" s="1">
        <v>41093</v>
      </c>
      <c r="I1104">
        <v>30785</v>
      </c>
      <c r="J1104" t="s">
        <v>28</v>
      </c>
      <c r="K1104">
        <v>7</v>
      </c>
      <c r="L1104">
        <v>6.48</v>
      </c>
      <c r="M1104" s="2">
        <v>0.03</v>
      </c>
      <c r="N1104">
        <v>55.81</v>
      </c>
      <c r="O1104">
        <v>8.73</v>
      </c>
      <c r="P1104">
        <v>-35.04</v>
      </c>
      <c r="Q1104" s="2">
        <v>0.37</v>
      </c>
      <c r="R1104" t="s">
        <v>29</v>
      </c>
      <c r="S1104" t="s">
        <v>30</v>
      </c>
      <c r="T1104" t="s">
        <v>179</v>
      </c>
      <c r="U1104" t="s">
        <v>61</v>
      </c>
      <c r="V1104" t="s">
        <v>68</v>
      </c>
      <c r="W1104">
        <v>4321</v>
      </c>
      <c r="X1104" s="1">
        <v>41095</v>
      </c>
      <c r="Y1104" t="s">
        <v>34</v>
      </c>
      <c r="Z1104" t="e" vm="5">
        <v>#VALUE!</v>
      </c>
      <c r="AA1104">
        <v>55410</v>
      </c>
      <c r="AB1104" t="e" cm="1" vm="2">
        <f t="array" ref="AB1104">_FV(Table1[[#This Row],[State]],"Country/region",TRUE)</f>
        <v>#VALUE!</v>
      </c>
    </row>
    <row r="1105" spans="1:28" x14ac:dyDescent="0.35">
      <c r="A1105" t="s">
        <v>1238</v>
      </c>
      <c r="B1105">
        <v>41</v>
      </c>
      <c r="C1105" t="s">
        <v>1864</v>
      </c>
      <c r="D1105" t="s">
        <v>38</v>
      </c>
      <c r="E1105">
        <f>YEAR(Table1[[#This Row],[Order Date]])</f>
        <v>2012</v>
      </c>
      <c r="F1105">
        <v>1</v>
      </c>
      <c r="G1105">
        <f>MONTH(Table1[[#This Row],[Order Date]])</f>
        <v>7</v>
      </c>
      <c r="H1105" s="1">
        <v>41093</v>
      </c>
      <c r="I1105">
        <v>30785</v>
      </c>
      <c r="J1105" t="s">
        <v>28</v>
      </c>
      <c r="K1105">
        <v>38</v>
      </c>
      <c r="L1105">
        <v>9.93</v>
      </c>
      <c r="M1105" s="2">
        <v>7.0000000000000007E-2</v>
      </c>
      <c r="N1105">
        <v>373.07</v>
      </c>
      <c r="O1105">
        <v>1.0900000000000001</v>
      </c>
      <c r="P1105">
        <v>149.53</v>
      </c>
      <c r="Q1105" s="2">
        <v>0.43</v>
      </c>
      <c r="R1105" t="s">
        <v>29</v>
      </c>
      <c r="S1105" t="s">
        <v>59</v>
      </c>
      <c r="T1105" t="s">
        <v>1865</v>
      </c>
      <c r="U1105" t="s">
        <v>88</v>
      </c>
      <c r="V1105" t="s">
        <v>68</v>
      </c>
      <c r="W1105">
        <v>4322</v>
      </c>
      <c r="X1105" s="1">
        <v>41096</v>
      </c>
      <c r="Y1105" t="s">
        <v>34</v>
      </c>
      <c r="Z1105" t="e" vm="5">
        <v>#VALUE!</v>
      </c>
      <c r="AA1105">
        <v>55432</v>
      </c>
      <c r="AB1105" t="e" cm="1" vm="2">
        <f t="array" ref="AB1105">_FV(Table1[[#This Row],[State]],"Country/region",TRUE)</f>
        <v>#VALUE!</v>
      </c>
    </row>
    <row r="1106" spans="1:28" x14ac:dyDescent="0.35">
      <c r="A1106" t="s">
        <v>1357</v>
      </c>
      <c r="B1106">
        <v>41</v>
      </c>
      <c r="C1106" t="s">
        <v>575</v>
      </c>
      <c r="D1106" t="s">
        <v>57</v>
      </c>
      <c r="E1106">
        <f>YEAR(Table1[[#This Row],[Order Date]])</f>
        <v>2012</v>
      </c>
      <c r="F1106">
        <v>1</v>
      </c>
      <c r="G1106">
        <f>MONTH(Table1[[#This Row],[Order Date]])</f>
        <v>7</v>
      </c>
      <c r="H1106" s="1">
        <v>41093</v>
      </c>
      <c r="I1106">
        <v>22695</v>
      </c>
      <c r="J1106" t="s">
        <v>47</v>
      </c>
      <c r="K1106">
        <v>44</v>
      </c>
      <c r="L1106">
        <v>10.06</v>
      </c>
      <c r="M1106" s="2">
        <v>0.02</v>
      </c>
      <c r="N1106">
        <v>444.52</v>
      </c>
      <c r="O1106">
        <v>2.06</v>
      </c>
      <c r="P1106">
        <v>161.13</v>
      </c>
      <c r="Q1106" s="2">
        <v>0.39</v>
      </c>
      <c r="R1106" t="s">
        <v>29</v>
      </c>
      <c r="S1106" t="s">
        <v>59</v>
      </c>
      <c r="T1106" t="s">
        <v>1866</v>
      </c>
      <c r="U1106" t="s">
        <v>61</v>
      </c>
      <c r="V1106" t="s">
        <v>68</v>
      </c>
      <c r="W1106">
        <v>3163</v>
      </c>
      <c r="X1106" s="1">
        <v>41098</v>
      </c>
      <c r="Y1106" t="s">
        <v>34</v>
      </c>
      <c r="Z1106" t="e" vm="38">
        <v>#VALUE!</v>
      </c>
      <c r="AA1106">
        <v>46383</v>
      </c>
      <c r="AB1106" t="e" cm="1" vm="2">
        <f t="array" ref="AB1106">_FV(Table1[[#This Row],[State]],"Country/region",TRUE)</f>
        <v>#VALUE!</v>
      </c>
    </row>
    <row r="1107" spans="1:28" x14ac:dyDescent="0.35">
      <c r="A1107" t="s">
        <v>1867</v>
      </c>
      <c r="B1107">
        <v>41</v>
      </c>
      <c r="C1107" t="s">
        <v>1868</v>
      </c>
      <c r="D1107" t="s">
        <v>38</v>
      </c>
      <c r="E1107">
        <f>YEAR(Table1[[#This Row],[Order Date]])</f>
        <v>2012</v>
      </c>
      <c r="F1107">
        <v>1</v>
      </c>
      <c r="G1107">
        <f>MONTH(Table1[[#This Row],[Order Date]])</f>
        <v>7</v>
      </c>
      <c r="H1107" s="1">
        <v>41094</v>
      </c>
      <c r="I1107">
        <v>53312</v>
      </c>
      <c r="J1107" t="s">
        <v>131</v>
      </c>
      <c r="K1107">
        <v>30</v>
      </c>
      <c r="L1107">
        <v>3.34</v>
      </c>
      <c r="M1107" s="2">
        <v>0.06</v>
      </c>
      <c r="N1107">
        <v>105.45</v>
      </c>
      <c r="O1107">
        <v>7.49</v>
      </c>
      <c r="P1107">
        <v>-173.36</v>
      </c>
      <c r="Q1107" s="2">
        <v>0.54</v>
      </c>
      <c r="R1107" t="s">
        <v>29</v>
      </c>
      <c r="S1107" t="s">
        <v>59</v>
      </c>
      <c r="T1107" t="s">
        <v>1396</v>
      </c>
      <c r="U1107" t="s">
        <v>88</v>
      </c>
      <c r="V1107" t="s">
        <v>68</v>
      </c>
      <c r="W1107">
        <v>7468</v>
      </c>
      <c r="X1107" s="1">
        <v>41095</v>
      </c>
      <c r="Y1107" t="s">
        <v>34</v>
      </c>
      <c r="Z1107" t="e" vm="11">
        <v>#VALUE!</v>
      </c>
      <c r="AA1107">
        <v>76706</v>
      </c>
      <c r="AB1107" t="e" cm="1" vm="2">
        <f t="array" ref="AB1107">_FV(Table1[[#This Row],[State]],"Country/region",TRUE)</f>
        <v>#VALUE!</v>
      </c>
    </row>
    <row r="1108" spans="1:28" x14ac:dyDescent="0.35">
      <c r="A1108" t="s">
        <v>1053</v>
      </c>
      <c r="B1108">
        <v>41</v>
      </c>
      <c r="C1108" t="s">
        <v>109</v>
      </c>
      <c r="D1108" t="s">
        <v>46</v>
      </c>
      <c r="E1108">
        <f>YEAR(Table1[[#This Row],[Order Date]])</f>
        <v>2012</v>
      </c>
      <c r="F1108">
        <v>1</v>
      </c>
      <c r="G1108">
        <f>MONTH(Table1[[#This Row],[Order Date]])</f>
        <v>7</v>
      </c>
      <c r="H1108" s="1">
        <v>41094</v>
      </c>
      <c r="I1108">
        <v>56002</v>
      </c>
      <c r="J1108" t="s">
        <v>47</v>
      </c>
      <c r="K1108">
        <v>14</v>
      </c>
      <c r="L1108">
        <v>290.98</v>
      </c>
      <c r="M1108" s="2">
        <v>7.0000000000000007E-2</v>
      </c>
      <c r="N1108">
        <v>3857.56</v>
      </c>
      <c r="O1108">
        <v>69</v>
      </c>
      <c r="P1108">
        <v>-377.81099999999998</v>
      </c>
      <c r="Q1108" s="2">
        <v>0.67</v>
      </c>
      <c r="R1108" t="s">
        <v>48</v>
      </c>
      <c r="S1108" t="s">
        <v>40</v>
      </c>
      <c r="T1108" t="s">
        <v>1869</v>
      </c>
      <c r="U1108" t="s">
        <v>75</v>
      </c>
      <c r="V1108" t="s">
        <v>68</v>
      </c>
      <c r="W1108">
        <v>7834</v>
      </c>
      <c r="X1108" s="1">
        <v>41096</v>
      </c>
      <c r="Y1108" t="s">
        <v>34</v>
      </c>
      <c r="Z1108" t="e" vm="11">
        <v>#VALUE!</v>
      </c>
      <c r="AA1108">
        <v>76028</v>
      </c>
      <c r="AB1108" t="e" cm="1" vm="2">
        <f t="array" ref="AB1108">_FV(Table1[[#This Row],[State]],"Country/region",TRUE)</f>
        <v>#VALUE!</v>
      </c>
    </row>
    <row r="1109" spans="1:28" x14ac:dyDescent="0.35">
      <c r="A1109" t="s">
        <v>1634</v>
      </c>
      <c r="B1109">
        <v>41</v>
      </c>
      <c r="C1109" t="s">
        <v>1415</v>
      </c>
      <c r="D1109" t="s">
        <v>46</v>
      </c>
      <c r="E1109">
        <f>YEAR(Table1[[#This Row],[Order Date]])</f>
        <v>2012</v>
      </c>
      <c r="F1109">
        <v>1</v>
      </c>
      <c r="G1109">
        <f>MONTH(Table1[[#This Row],[Order Date]])</f>
        <v>7</v>
      </c>
      <c r="H1109" s="1">
        <v>41094</v>
      </c>
      <c r="I1109">
        <v>1287</v>
      </c>
      <c r="J1109" t="s">
        <v>28</v>
      </c>
      <c r="K1109">
        <v>39</v>
      </c>
      <c r="L1109">
        <v>105.29</v>
      </c>
      <c r="M1109" s="2">
        <v>0.06</v>
      </c>
      <c r="N1109">
        <v>3908.65</v>
      </c>
      <c r="O1109">
        <v>10.119999999999999</v>
      </c>
      <c r="P1109">
        <v>480.57</v>
      </c>
      <c r="Q1109" s="2">
        <v>0.79</v>
      </c>
      <c r="R1109" t="s">
        <v>48</v>
      </c>
      <c r="S1109" t="s">
        <v>40</v>
      </c>
      <c r="T1109" t="s">
        <v>1726</v>
      </c>
      <c r="U1109" t="s">
        <v>82</v>
      </c>
      <c r="V1109" t="s">
        <v>76</v>
      </c>
      <c r="W1109">
        <v>197</v>
      </c>
      <c r="X1109" s="1">
        <v>41096</v>
      </c>
      <c r="Y1109" t="s">
        <v>34</v>
      </c>
      <c r="Z1109" t="e" vm="44">
        <v>#VALUE!</v>
      </c>
      <c r="AA1109">
        <v>30076</v>
      </c>
      <c r="AB1109" t="e" cm="1" vm="2">
        <f t="array" ref="AB1109">_FV(Table1[[#This Row],[State]],"Country/region",TRUE)</f>
        <v>#VALUE!</v>
      </c>
    </row>
    <row r="1110" spans="1:28" x14ac:dyDescent="0.35">
      <c r="A1110" t="s">
        <v>1288</v>
      </c>
      <c r="B1110">
        <v>41</v>
      </c>
      <c r="C1110" t="s">
        <v>1199</v>
      </c>
      <c r="D1110" t="s">
        <v>27</v>
      </c>
      <c r="E1110">
        <f>YEAR(Table1[[#This Row],[Order Date]])</f>
        <v>2012</v>
      </c>
      <c r="F1110">
        <v>1</v>
      </c>
      <c r="G1110">
        <f>MONTH(Table1[[#This Row],[Order Date]])</f>
        <v>7</v>
      </c>
      <c r="H1110" s="1">
        <v>41094</v>
      </c>
      <c r="I1110">
        <v>36067</v>
      </c>
      <c r="J1110" t="s">
        <v>28</v>
      </c>
      <c r="K1110">
        <v>37</v>
      </c>
      <c r="L1110">
        <v>165.2</v>
      </c>
      <c r="M1110" s="2">
        <v>0.04</v>
      </c>
      <c r="N1110">
        <v>6176.29</v>
      </c>
      <c r="O1110">
        <v>19.989999999999998</v>
      </c>
      <c r="P1110">
        <v>1499.94</v>
      </c>
      <c r="Q1110" s="2">
        <v>0.59</v>
      </c>
      <c r="R1110" t="s">
        <v>29</v>
      </c>
      <c r="S1110" t="s">
        <v>30</v>
      </c>
      <c r="T1110" t="s">
        <v>1870</v>
      </c>
      <c r="U1110" t="s">
        <v>32</v>
      </c>
      <c r="V1110" t="s">
        <v>52</v>
      </c>
      <c r="W1110">
        <v>5057</v>
      </c>
      <c r="X1110" s="1">
        <v>41096</v>
      </c>
      <c r="Y1110" t="s">
        <v>42</v>
      </c>
      <c r="Z1110" t="e" vm="4">
        <v>#VALUE!</v>
      </c>
      <c r="AA1110">
        <v>96003</v>
      </c>
      <c r="AB1110" t="e" cm="1" vm="2">
        <f t="array" ref="AB1110">_FV(Table1[[#This Row],[State]],"Country/region",TRUE)</f>
        <v>#VALUE!</v>
      </c>
    </row>
    <row r="1111" spans="1:28" x14ac:dyDescent="0.35">
      <c r="A1111" t="s">
        <v>1871</v>
      </c>
      <c r="B1111">
        <v>41</v>
      </c>
      <c r="C1111" t="s">
        <v>1132</v>
      </c>
      <c r="D1111" t="s">
        <v>57</v>
      </c>
      <c r="E1111">
        <f>YEAR(Table1[[#This Row],[Order Date]])</f>
        <v>2012</v>
      </c>
      <c r="F1111">
        <v>1</v>
      </c>
      <c r="G1111">
        <f>MONTH(Table1[[#This Row],[Order Date]])</f>
        <v>7</v>
      </c>
      <c r="H1111" s="1">
        <v>41094</v>
      </c>
      <c r="I1111">
        <v>41282</v>
      </c>
      <c r="J1111" t="s">
        <v>131</v>
      </c>
      <c r="K1111">
        <v>39</v>
      </c>
      <c r="L1111">
        <v>24.92</v>
      </c>
      <c r="M1111" s="2">
        <v>0.08</v>
      </c>
      <c r="N1111">
        <v>916.05</v>
      </c>
      <c r="O1111">
        <v>12.98</v>
      </c>
      <c r="P1111">
        <v>-21.896000000000001</v>
      </c>
      <c r="Q1111" s="2">
        <v>0.39</v>
      </c>
      <c r="R1111" t="s">
        <v>29</v>
      </c>
      <c r="S1111" t="s">
        <v>30</v>
      </c>
      <c r="T1111" t="s">
        <v>1021</v>
      </c>
      <c r="U1111" t="s">
        <v>67</v>
      </c>
      <c r="V1111" t="s">
        <v>68</v>
      </c>
      <c r="W1111">
        <v>5819</v>
      </c>
      <c r="X1111" s="1">
        <v>41096</v>
      </c>
      <c r="Y1111" t="s">
        <v>34</v>
      </c>
      <c r="Z1111" t="e" vm="11">
        <v>#VALUE!</v>
      </c>
      <c r="AA1111">
        <v>75165</v>
      </c>
      <c r="AB1111" t="e" cm="1" vm="2">
        <f t="array" ref="AB1111">_FV(Table1[[#This Row],[State]],"Country/region",TRUE)</f>
        <v>#VALUE!</v>
      </c>
    </row>
    <row r="1112" spans="1:28" x14ac:dyDescent="0.35">
      <c r="A1112" t="s">
        <v>108</v>
      </c>
      <c r="B1112">
        <v>41</v>
      </c>
      <c r="C1112" t="s">
        <v>109</v>
      </c>
      <c r="D1112" t="s">
        <v>46</v>
      </c>
      <c r="E1112">
        <f>YEAR(Table1[[#This Row],[Order Date]])</f>
        <v>2012</v>
      </c>
      <c r="F1112">
        <v>1</v>
      </c>
      <c r="G1112">
        <f>MONTH(Table1[[#This Row],[Order Date]])</f>
        <v>7</v>
      </c>
      <c r="H1112" s="1">
        <v>41094</v>
      </c>
      <c r="I1112">
        <v>56002</v>
      </c>
      <c r="J1112" t="s">
        <v>47</v>
      </c>
      <c r="K1112">
        <v>21</v>
      </c>
      <c r="L1112">
        <v>23.99</v>
      </c>
      <c r="M1112" s="2">
        <v>0.04</v>
      </c>
      <c r="N1112">
        <v>514.53</v>
      </c>
      <c r="O1112">
        <v>6.71</v>
      </c>
      <c r="P1112">
        <v>149.31</v>
      </c>
      <c r="Q1112" s="2">
        <v>0.35</v>
      </c>
      <c r="R1112" t="s">
        <v>29</v>
      </c>
      <c r="S1112" t="s">
        <v>30</v>
      </c>
      <c r="T1112" t="s">
        <v>1872</v>
      </c>
      <c r="U1112" t="s">
        <v>267</v>
      </c>
      <c r="V1112" t="s">
        <v>68</v>
      </c>
      <c r="W1112">
        <v>7831</v>
      </c>
      <c r="X1112" s="1">
        <v>41096</v>
      </c>
      <c r="Y1112" t="s">
        <v>34</v>
      </c>
      <c r="Z1112" t="e" vm="11">
        <v>#VALUE!</v>
      </c>
      <c r="AA1112">
        <v>77803</v>
      </c>
      <c r="AB1112" t="e" cm="1" vm="2">
        <f t="array" ref="AB1112">_FV(Table1[[#This Row],[State]],"Country/region",TRUE)</f>
        <v>#VALUE!</v>
      </c>
    </row>
    <row r="1113" spans="1:28" x14ac:dyDescent="0.35">
      <c r="A1113" t="s">
        <v>1867</v>
      </c>
      <c r="B1113">
        <v>41</v>
      </c>
      <c r="C1113" t="s">
        <v>1868</v>
      </c>
      <c r="D1113" t="s">
        <v>38</v>
      </c>
      <c r="E1113">
        <f>YEAR(Table1[[#This Row],[Order Date]])</f>
        <v>2012</v>
      </c>
      <c r="F1113">
        <v>1</v>
      </c>
      <c r="G1113">
        <f>MONTH(Table1[[#This Row],[Order Date]])</f>
        <v>7</v>
      </c>
      <c r="H1113" s="1">
        <v>41094</v>
      </c>
      <c r="I1113">
        <v>53312</v>
      </c>
      <c r="J1113" t="s">
        <v>131</v>
      </c>
      <c r="K1113">
        <v>23</v>
      </c>
      <c r="L1113">
        <v>363.25</v>
      </c>
      <c r="M1113" s="2">
        <v>0.05</v>
      </c>
      <c r="N1113">
        <v>8413.23</v>
      </c>
      <c r="O1113">
        <v>19.989999999999998</v>
      </c>
      <c r="P1113">
        <v>2464.75</v>
      </c>
      <c r="Q1113" s="2">
        <v>0.56999999999999995</v>
      </c>
      <c r="R1113" t="s">
        <v>29</v>
      </c>
      <c r="S1113" t="s">
        <v>30</v>
      </c>
      <c r="T1113" t="s">
        <v>1341</v>
      </c>
      <c r="U1113" t="s">
        <v>214</v>
      </c>
      <c r="V1113" t="s">
        <v>68</v>
      </c>
      <c r="W1113">
        <v>7467</v>
      </c>
      <c r="X1113" s="1">
        <v>41096</v>
      </c>
      <c r="Y1113" t="s">
        <v>34</v>
      </c>
      <c r="Z1113" t="e" vm="11">
        <v>#VALUE!</v>
      </c>
      <c r="AA1113">
        <v>76706</v>
      </c>
      <c r="AB1113" t="e" cm="1" vm="2">
        <f t="array" ref="AB1113">_FV(Table1[[#This Row],[State]],"Country/region",TRUE)</f>
        <v>#VALUE!</v>
      </c>
    </row>
    <row r="1114" spans="1:28" x14ac:dyDescent="0.35">
      <c r="A1114" t="s">
        <v>592</v>
      </c>
      <c r="B1114">
        <v>41</v>
      </c>
      <c r="C1114" t="s">
        <v>554</v>
      </c>
      <c r="D1114" t="s">
        <v>38</v>
      </c>
      <c r="E1114">
        <f>YEAR(Table1[[#This Row],[Order Date]])</f>
        <v>2012</v>
      </c>
      <c r="F1114">
        <v>1</v>
      </c>
      <c r="G1114">
        <f>MONTH(Table1[[#This Row],[Order Date]])</f>
        <v>7</v>
      </c>
      <c r="H1114" s="1">
        <v>41094</v>
      </c>
      <c r="I1114">
        <v>32706</v>
      </c>
      <c r="J1114" t="s">
        <v>58</v>
      </c>
      <c r="K1114">
        <v>5</v>
      </c>
      <c r="L1114">
        <v>399.98</v>
      </c>
      <c r="M1114" s="2">
        <v>0.03</v>
      </c>
      <c r="N1114">
        <v>2017.5</v>
      </c>
      <c r="O1114">
        <v>12.06</v>
      </c>
      <c r="P1114">
        <v>-663.51419999999996</v>
      </c>
      <c r="Q1114" s="2">
        <v>0.56000000000000005</v>
      </c>
      <c r="R1114" t="s">
        <v>96</v>
      </c>
      <c r="S1114" t="s">
        <v>73</v>
      </c>
      <c r="T1114" t="s">
        <v>290</v>
      </c>
      <c r="U1114" t="s">
        <v>98</v>
      </c>
      <c r="V1114" t="s">
        <v>68</v>
      </c>
      <c r="W1114">
        <v>4595</v>
      </c>
      <c r="X1114" s="1">
        <v>41096</v>
      </c>
      <c r="Y1114" t="s">
        <v>53</v>
      </c>
      <c r="Z1114" t="e" vm="5">
        <v>#VALUE!</v>
      </c>
      <c r="AA1114">
        <v>55445</v>
      </c>
      <c r="AB1114" t="e" cm="1" vm="2">
        <f t="array" ref="AB1114">_FV(Table1[[#This Row],[State]],"Country/region",TRUE)</f>
        <v>#VALUE!</v>
      </c>
    </row>
    <row r="1115" spans="1:28" x14ac:dyDescent="0.35">
      <c r="A1115" t="s">
        <v>1053</v>
      </c>
      <c r="B1115">
        <v>41</v>
      </c>
      <c r="C1115" t="s">
        <v>109</v>
      </c>
      <c r="D1115" t="s">
        <v>46</v>
      </c>
      <c r="E1115">
        <f>YEAR(Table1[[#This Row],[Order Date]])</f>
        <v>2012</v>
      </c>
      <c r="F1115">
        <v>1</v>
      </c>
      <c r="G1115">
        <f>MONTH(Table1[[#This Row],[Order Date]])</f>
        <v>7</v>
      </c>
      <c r="H1115" s="1">
        <v>41094</v>
      </c>
      <c r="I1115">
        <v>56002</v>
      </c>
      <c r="J1115" t="s">
        <v>47</v>
      </c>
      <c r="K1115">
        <v>14</v>
      </c>
      <c r="L1115">
        <v>55.98</v>
      </c>
      <c r="M1115" s="2">
        <v>0.09</v>
      </c>
      <c r="N1115">
        <v>748.84</v>
      </c>
      <c r="O1115">
        <v>4.8600000000000003</v>
      </c>
      <c r="P1115">
        <v>286.7</v>
      </c>
      <c r="Q1115" s="2">
        <v>0.36</v>
      </c>
      <c r="R1115" t="s">
        <v>29</v>
      </c>
      <c r="S1115" t="s">
        <v>30</v>
      </c>
      <c r="T1115" t="s">
        <v>1873</v>
      </c>
      <c r="U1115" t="s">
        <v>61</v>
      </c>
      <c r="V1115" t="s">
        <v>68</v>
      </c>
      <c r="W1115">
        <v>7832</v>
      </c>
      <c r="X1115" s="1">
        <v>41098</v>
      </c>
      <c r="Y1115" t="s">
        <v>34</v>
      </c>
      <c r="Z1115" t="e" vm="11">
        <v>#VALUE!</v>
      </c>
      <c r="AA1115">
        <v>76028</v>
      </c>
      <c r="AB1115" t="e" cm="1" vm="2">
        <f t="array" ref="AB1115">_FV(Table1[[#This Row],[State]],"Country/region",TRUE)</f>
        <v>#VALUE!</v>
      </c>
    </row>
    <row r="1116" spans="1:28" x14ac:dyDescent="0.35">
      <c r="A1116" t="s">
        <v>1053</v>
      </c>
      <c r="B1116">
        <v>41</v>
      </c>
      <c r="C1116" t="s">
        <v>109</v>
      </c>
      <c r="D1116" t="s">
        <v>46</v>
      </c>
      <c r="E1116">
        <f>YEAR(Table1[[#This Row],[Order Date]])</f>
        <v>2012</v>
      </c>
      <c r="F1116">
        <v>1</v>
      </c>
      <c r="G1116">
        <f>MONTH(Table1[[#This Row],[Order Date]])</f>
        <v>7</v>
      </c>
      <c r="H1116" s="1">
        <v>41094</v>
      </c>
      <c r="I1116">
        <v>56002</v>
      </c>
      <c r="J1116" t="s">
        <v>47</v>
      </c>
      <c r="K1116">
        <v>9</v>
      </c>
      <c r="L1116">
        <v>161.55000000000001</v>
      </c>
      <c r="M1116" s="2">
        <v>0.05</v>
      </c>
      <c r="N1116">
        <v>1497.93</v>
      </c>
      <c r="O1116">
        <v>19.989999999999998</v>
      </c>
      <c r="P1116">
        <v>35.31</v>
      </c>
      <c r="Q1116" s="2">
        <v>0.66</v>
      </c>
      <c r="R1116" t="s">
        <v>29</v>
      </c>
      <c r="S1116" t="s">
        <v>30</v>
      </c>
      <c r="T1116" t="s">
        <v>261</v>
      </c>
      <c r="U1116" t="s">
        <v>32</v>
      </c>
      <c r="V1116" t="s">
        <v>68</v>
      </c>
      <c r="W1116">
        <v>7833</v>
      </c>
      <c r="X1116" s="1">
        <v>41101</v>
      </c>
      <c r="Y1116" t="s">
        <v>34</v>
      </c>
      <c r="Z1116" t="e" vm="11">
        <v>#VALUE!</v>
      </c>
      <c r="AA1116">
        <v>76028</v>
      </c>
      <c r="AB1116" t="e" cm="1" vm="2">
        <f t="array" ref="AB1116">_FV(Table1[[#This Row],[State]],"Country/region",TRUE)</f>
        <v>#VALUE!</v>
      </c>
    </row>
    <row r="1117" spans="1:28" x14ac:dyDescent="0.35">
      <c r="A1117" t="s">
        <v>1152</v>
      </c>
      <c r="B1117">
        <v>41</v>
      </c>
      <c r="C1117" t="s">
        <v>1149</v>
      </c>
      <c r="D1117" t="s">
        <v>38</v>
      </c>
      <c r="E1117">
        <f>YEAR(Table1[[#This Row],[Order Date]])</f>
        <v>2012</v>
      </c>
      <c r="F1117">
        <v>1</v>
      </c>
      <c r="G1117">
        <f>MONTH(Table1[[#This Row],[Order Date]])</f>
        <v>7</v>
      </c>
      <c r="H1117" s="1">
        <v>41095</v>
      </c>
      <c r="I1117">
        <v>27013</v>
      </c>
      <c r="J1117" t="s">
        <v>47</v>
      </c>
      <c r="K1117">
        <v>26</v>
      </c>
      <c r="L1117">
        <v>279.48</v>
      </c>
      <c r="M1117" s="2">
        <v>0.05</v>
      </c>
      <c r="N1117">
        <v>7007.19</v>
      </c>
      <c r="O1117">
        <v>35</v>
      </c>
      <c r="P1117">
        <v>-274.95</v>
      </c>
      <c r="Q1117" s="2">
        <v>0.8</v>
      </c>
      <c r="R1117" t="s">
        <v>29</v>
      </c>
      <c r="S1117" t="s">
        <v>40</v>
      </c>
      <c r="T1117" t="s">
        <v>1519</v>
      </c>
      <c r="U1117" t="s">
        <v>32</v>
      </c>
      <c r="V1117" t="s">
        <v>52</v>
      </c>
      <c r="W1117">
        <v>3792</v>
      </c>
      <c r="X1117" s="1">
        <v>41095</v>
      </c>
      <c r="Y1117" t="s">
        <v>34</v>
      </c>
      <c r="Z1117" t="e" vm="32">
        <v>#VALUE!</v>
      </c>
      <c r="AA1117">
        <v>80022</v>
      </c>
      <c r="AB1117" t="e" cm="1" vm="2">
        <f t="array" ref="AB1117">_FV(Table1[[#This Row],[State]],"Country/region",TRUE)</f>
        <v>#VALUE!</v>
      </c>
    </row>
    <row r="1118" spans="1:28" x14ac:dyDescent="0.35">
      <c r="A1118" t="s">
        <v>1152</v>
      </c>
      <c r="B1118">
        <v>41</v>
      </c>
      <c r="C1118" t="s">
        <v>1149</v>
      </c>
      <c r="D1118" t="s">
        <v>38</v>
      </c>
      <c r="E1118">
        <f>YEAR(Table1[[#This Row],[Order Date]])</f>
        <v>2012</v>
      </c>
      <c r="F1118">
        <v>1</v>
      </c>
      <c r="G1118">
        <f>MONTH(Table1[[#This Row],[Order Date]])</f>
        <v>7</v>
      </c>
      <c r="H1118" s="1">
        <v>41095</v>
      </c>
      <c r="I1118">
        <v>27013</v>
      </c>
      <c r="J1118" t="s">
        <v>47</v>
      </c>
      <c r="K1118">
        <v>28</v>
      </c>
      <c r="L1118">
        <v>80.98</v>
      </c>
      <c r="M1118" s="2">
        <v>0.05</v>
      </c>
      <c r="N1118">
        <v>2232.15</v>
      </c>
      <c r="O1118">
        <v>35</v>
      </c>
      <c r="P1118">
        <v>-746.44</v>
      </c>
      <c r="Q1118" s="2">
        <v>0.81</v>
      </c>
      <c r="R1118" t="s">
        <v>29</v>
      </c>
      <c r="S1118" t="s">
        <v>40</v>
      </c>
      <c r="T1118" t="s">
        <v>1874</v>
      </c>
      <c r="U1118" t="s">
        <v>32</v>
      </c>
      <c r="V1118" t="s">
        <v>52</v>
      </c>
      <c r="W1118">
        <v>3791</v>
      </c>
      <c r="X1118" s="1">
        <v>41099</v>
      </c>
      <c r="Y1118" t="s">
        <v>34</v>
      </c>
      <c r="Z1118" t="e" vm="32">
        <v>#VALUE!</v>
      </c>
      <c r="AA1118">
        <v>80022</v>
      </c>
      <c r="AB1118" t="e" cm="1" vm="2">
        <f t="array" ref="AB1118">_FV(Table1[[#This Row],[State]],"Country/region",TRUE)</f>
        <v>#VALUE!</v>
      </c>
    </row>
    <row r="1119" spans="1:28" x14ac:dyDescent="0.35">
      <c r="A1119" t="s">
        <v>1276</v>
      </c>
      <c r="B1119">
        <v>41</v>
      </c>
      <c r="C1119" t="s">
        <v>1277</v>
      </c>
      <c r="D1119" t="s">
        <v>38</v>
      </c>
      <c r="E1119">
        <f>YEAR(Table1[[#This Row],[Order Date]])</f>
        <v>2012</v>
      </c>
      <c r="F1119">
        <v>1</v>
      </c>
      <c r="G1119">
        <f>MONTH(Table1[[#This Row],[Order Date]])</f>
        <v>7</v>
      </c>
      <c r="H1119" s="1">
        <v>41095</v>
      </c>
      <c r="I1119">
        <v>3649</v>
      </c>
      <c r="J1119" t="s">
        <v>47</v>
      </c>
      <c r="K1119">
        <v>8</v>
      </c>
      <c r="L1119">
        <v>8.8800000000000008</v>
      </c>
      <c r="M1119" s="2">
        <v>0.01</v>
      </c>
      <c r="N1119">
        <v>79.42</v>
      </c>
      <c r="O1119">
        <v>6.28</v>
      </c>
      <c r="P1119">
        <v>-15.456</v>
      </c>
      <c r="Q1119" s="2">
        <v>0.35</v>
      </c>
      <c r="R1119" t="s">
        <v>29</v>
      </c>
      <c r="S1119" t="s">
        <v>30</v>
      </c>
      <c r="T1119" t="s">
        <v>1875</v>
      </c>
      <c r="U1119" t="s">
        <v>67</v>
      </c>
      <c r="V1119" t="s">
        <v>52</v>
      </c>
      <c r="W1119">
        <v>536</v>
      </c>
      <c r="X1119" s="1">
        <v>41100</v>
      </c>
      <c r="Y1119" t="s">
        <v>34</v>
      </c>
      <c r="Z1119" t="e" vm="4">
        <v>#VALUE!</v>
      </c>
      <c r="AA1119">
        <v>94024</v>
      </c>
      <c r="AB1119" t="e" cm="1" vm="2">
        <f t="array" ref="AB1119">_FV(Table1[[#This Row],[State]],"Country/region",TRUE)</f>
        <v>#VALUE!</v>
      </c>
    </row>
    <row r="1120" spans="1:28" x14ac:dyDescent="0.35">
      <c r="A1120" t="s">
        <v>1276</v>
      </c>
      <c r="B1120">
        <v>41</v>
      </c>
      <c r="C1120" t="s">
        <v>1277</v>
      </c>
      <c r="D1120" t="s">
        <v>38</v>
      </c>
      <c r="E1120">
        <f>YEAR(Table1[[#This Row],[Order Date]])</f>
        <v>2012</v>
      </c>
      <c r="F1120">
        <v>1</v>
      </c>
      <c r="G1120">
        <f>MONTH(Table1[[#This Row],[Order Date]])</f>
        <v>7</v>
      </c>
      <c r="H1120" s="1">
        <v>41095</v>
      </c>
      <c r="I1120">
        <v>3649</v>
      </c>
      <c r="J1120" t="s">
        <v>47</v>
      </c>
      <c r="K1120">
        <v>26</v>
      </c>
      <c r="L1120">
        <v>2.88</v>
      </c>
      <c r="M1120" s="2">
        <v>0.06</v>
      </c>
      <c r="N1120">
        <v>75.599999999999994</v>
      </c>
      <c r="O1120">
        <v>0.99</v>
      </c>
      <c r="P1120">
        <v>17.14</v>
      </c>
      <c r="Q1120" s="2">
        <v>0.36</v>
      </c>
      <c r="R1120" t="s">
        <v>29</v>
      </c>
      <c r="S1120" t="s">
        <v>30</v>
      </c>
      <c r="T1120" t="s">
        <v>1876</v>
      </c>
      <c r="U1120" t="s">
        <v>210</v>
      </c>
      <c r="V1120" t="s">
        <v>52</v>
      </c>
      <c r="W1120">
        <v>537</v>
      </c>
      <c r="X1120" s="1">
        <v>41104</v>
      </c>
      <c r="Y1120" t="s">
        <v>34</v>
      </c>
      <c r="Z1120" t="e" vm="4">
        <v>#VALUE!</v>
      </c>
      <c r="AA1120">
        <v>94024</v>
      </c>
      <c r="AB1120" t="e" cm="1" vm="2">
        <f t="array" ref="AB1120">_FV(Table1[[#This Row],[State]],"Country/region",TRUE)</f>
        <v>#VALUE!</v>
      </c>
    </row>
    <row r="1121" spans="1:28" x14ac:dyDescent="0.35">
      <c r="A1121" t="s">
        <v>766</v>
      </c>
      <c r="B1121">
        <v>41</v>
      </c>
      <c r="C1121" t="s">
        <v>767</v>
      </c>
      <c r="D1121" t="s">
        <v>46</v>
      </c>
      <c r="E1121">
        <f>YEAR(Table1[[#This Row],[Order Date]])</f>
        <v>2012</v>
      </c>
      <c r="F1121">
        <v>1</v>
      </c>
      <c r="G1121">
        <f>MONTH(Table1[[#This Row],[Order Date]])</f>
        <v>7</v>
      </c>
      <c r="H1121" s="1">
        <v>41096</v>
      </c>
      <c r="I1121">
        <v>24132</v>
      </c>
      <c r="J1121" t="s">
        <v>47</v>
      </c>
      <c r="K1121">
        <v>46</v>
      </c>
      <c r="L1121">
        <v>7.1</v>
      </c>
      <c r="M1121" s="2">
        <v>0.05</v>
      </c>
      <c r="N1121">
        <v>331.83</v>
      </c>
      <c r="O1121">
        <v>6.05</v>
      </c>
      <c r="P1121">
        <v>-101.246</v>
      </c>
      <c r="Q1121" s="2">
        <v>0.39</v>
      </c>
      <c r="R1121" t="s">
        <v>29</v>
      </c>
      <c r="S1121" t="s">
        <v>30</v>
      </c>
      <c r="T1121" t="s">
        <v>703</v>
      </c>
      <c r="U1121" t="s">
        <v>67</v>
      </c>
      <c r="V1121" t="s">
        <v>68</v>
      </c>
      <c r="W1121">
        <v>3383</v>
      </c>
      <c r="X1121" s="1">
        <v>41096</v>
      </c>
      <c r="Y1121" t="s">
        <v>34</v>
      </c>
      <c r="Z1121" t="e" vm="12">
        <v>#VALUE!</v>
      </c>
      <c r="AA1121">
        <v>50613</v>
      </c>
      <c r="AB1121" t="e" cm="1" vm="2">
        <f t="array" ref="AB1121">_FV(Table1[[#This Row],[State]],"Country/region",TRUE)</f>
        <v>#VALUE!</v>
      </c>
    </row>
    <row r="1122" spans="1:28" x14ac:dyDescent="0.35">
      <c r="A1122" t="s">
        <v>1877</v>
      </c>
      <c r="B1122">
        <v>41</v>
      </c>
      <c r="C1122" t="s">
        <v>1664</v>
      </c>
      <c r="D1122" t="s">
        <v>38</v>
      </c>
      <c r="E1122">
        <f>YEAR(Table1[[#This Row],[Order Date]])</f>
        <v>2012</v>
      </c>
      <c r="F1122">
        <v>1</v>
      </c>
      <c r="G1122">
        <f>MONTH(Table1[[#This Row],[Order Date]])</f>
        <v>7</v>
      </c>
      <c r="H1122" s="1">
        <v>41096</v>
      </c>
      <c r="I1122">
        <v>58727</v>
      </c>
      <c r="J1122" t="s">
        <v>131</v>
      </c>
      <c r="K1122">
        <v>20</v>
      </c>
      <c r="L1122">
        <v>26.48</v>
      </c>
      <c r="M1122" s="2">
        <v>0.03</v>
      </c>
      <c r="N1122">
        <v>525.78</v>
      </c>
      <c r="O1122">
        <v>6.93</v>
      </c>
      <c r="P1122">
        <v>180.64</v>
      </c>
      <c r="Q1122" s="2">
        <v>0.49</v>
      </c>
      <c r="R1122" t="s">
        <v>48</v>
      </c>
      <c r="S1122" t="s">
        <v>30</v>
      </c>
      <c r="T1122" t="s">
        <v>1511</v>
      </c>
      <c r="U1122" t="s">
        <v>82</v>
      </c>
      <c r="V1122" t="s">
        <v>33</v>
      </c>
      <c r="W1122">
        <v>8216</v>
      </c>
      <c r="X1122" s="1">
        <v>41097</v>
      </c>
      <c r="Y1122" t="s">
        <v>34</v>
      </c>
      <c r="Z1122" t="e" vm="3">
        <v>#VALUE!</v>
      </c>
      <c r="AA1122">
        <v>21117</v>
      </c>
      <c r="AB1122" t="e" cm="1" vm="2">
        <f t="array" ref="AB1122">_FV(Table1[[#This Row],[State]],"Country/region",TRUE)</f>
        <v>#VALUE!</v>
      </c>
    </row>
    <row r="1123" spans="1:28" x14ac:dyDescent="0.35">
      <c r="A1123" t="s">
        <v>1878</v>
      </c>
      <c r="B1123">
        <v>41</v>
      </c>
      <c r="C1123" t="s">
        <v>1879</v>
      </c>
      <c r="D1123" t="s">
        <v>38</v>
      </c>
      <c r="E1123">
        <f>YEAR(Table1[[#This Row],[Order Date]])</f>
        <v>2012</v>
      </c>
      <c r="F1123">
        <v>1</v>
      </c>
      <c r="G1123">
        <f>MONTH(Table1[[#This Row],[Order Date]])</f>
        <v>7</v>
      </c>
      <c r="H1123" s="1">
        <v>41096</v>
      </c>
      <c r="I1123">
        <v>23844</v>
      </c>
      <c r="J1123" t="s">
        <v>39</v>
      </c>
      <c r="K1123">
        <v>11</v>
      </c>
      <c r="L1123">
        <v>3.15</v>
      </c>
      <c r="M1123" s="2">
        <v>0.08</v>
      </c>
      <c r="N1123">
        <v>33.020000000000003</v>
      </c>
      <c r="O1123">
        <v>0.5</v>
      </c>
      <c r="P1123">
        <v>8.4</v>
      </c>
      <c r="Q1123" s="2">
        <v>0.37</v>
      </c>
      <c r="R1123" t="s">
        <v>29</v>
      </c>
      <c r="S1123" t="s">
        <v>30</v>
      </c>
      <c r="T1123" t="s">
        <v>1880</v>
      </c>
      <c r="U1123" t="s">
        <v>210</v>
      </c>
      <c r="V1123" t="s">
        <v>68</v>
      </c>
      <c r="W1123">
        <v>3336</v>
      </c>
      <c r="X1123" s="1">
        <v>41097</v>
      </c>
      <c r="Y1123" t="s">
        <v>34</v>
      </c>
      <c r="Z1123" t="e" vm="5">
        <v>#VALUE!</v>
      </c>
      <c r="AA1123">
        <v>55433</v>
      </c>
      <c r="AB1123" t="e" cm="1" vm="2">
        <f t="array" ref="AB1123">_FV(Table1[[#This Row],[State]],"Country/region",TRUE)</f>
        <v>#VALUE!</v>
      </c>
    </row>
    <row r="1124" spans="1:28" x14ac:dyDescent="0.35">
      <c r="A1124" t="s">
        <v>1881</v>
      </c>
      <c r="B1124">
        <v>41</v>
      </c>
      <c r="C1124" t="s">
        <v>1882</v>
      </c>
      <c r="D1124" t="s">
        <v>57</v>
      </c>
      <c r="E1124">
        <f>YEAR(Table1[[#This Row],[Order Date]])</f>
        <v>2012</v>
      </c>
      <c r="F1124">
        <v>1</v>
      </c>
      <c r="G1124">
        <f>MONTH(Table1[[#This Row],[Order Date]])</f>
        <v>7</v>
      </c>
      <c r="H1124" s="1">
        <v>41096</v>
      </c>
      <c r="I1124">
        <v>39744</v>
      </c>
      <c r="J1124" t="s">
        <v>131</v>
      </c>
      <c r="K1124">
        <v>41</v>
      </c>
      <c r="L1124">
        <v>155.99</v>
      </c>
      <c r="M1124" s="2">
        <v>0.04</v>
      </c>
      <c r="N1124">
        <v>5636.3074999999999</v>
      </c>
      <c r="O1124">
        <v>8.99</v>
      </c>
      <c r="P1124">
        <v>1595.673</v>
      </c>
      <c r="Q1124" s="2">
        <v>0.57999999999999996</v>
      </c>
      <c r="R1124" t="s">
        <v>96</v>
      </c>
      <c r="S1124" t="s">
        <v>30</v>
      </c>
      <c r="T1124" t="s">
        <v>1883</v>
      </c>
      <c r="U1124" t="s">
        <v>105</v>
      </c>
      <c r="V1124" t="s">
        <v>33</v>
      </c>
      <c r="W1124">
        <v>5607</v>
      </c>
      <c r="X1124" s="1">
        <v>41097</v>
      </c>
      <c r="Y1124" t="s">
        <v>34</v>
      </c>
      <c r="Z1124" t="e" vm="15">
        <v>#VALUE!</v>
      </c>
      <c r="AA1124">
        <v>13501</v>
      </c>
      <c r="AB1124" t="e" cm="1" vm="2">
        <f t="array" ref="AB1124">_FV(Table1[[#This Row],[State]],"Country/region",TRUE)</f>
        <v>#VALUE!</v>
      </c>
    </row>
    <row r="1125" spans="1:28" x14ac:dyDescent="0.35">
      <c r="A1125" t="s">
        <v>1881</v>
      </c>
      <c r="B1125">
        <v>41</v>
      </c>
      <c r="C1125" t="s">
        <v>1882</v>
      </c>
      <c r="D1125" t="s">
        <v>57</v>
      </c>
      <c r="E1125">
        <f>YEAR(Table1[[#This Row],[Order Date]])</f>
        <v>2012</v>
      </c>
      <c r="F1125">
        <v>1</v>
      </c>
      <c r="G1125">
        <f>MONTH(Table1[[#This Row],[Order Date]])</f>
        <v>7</v>
      </c>
      <c r="H1125" s="1">
        <v>41096</v>
      </c>
      <c r="I1125">
        <v>39744</v>
      </c>
      <c r="J1125" t="s">
        <v>131</v>
      </c>
      <c r="K1125">
        <v>6</v>
      </c>
      <c r="L1125">
        <v>10.06</v>
      </c>
      <c r="M1125" s="2">
        <v>0.01</v>
      </c>
      <c r="N1125">
        <v>63.61</v>
      </c>
      <c r="O1125">
        <v>2.06</v>
      </c>
      <c r="P1125">
        <v>7.59</v>
      </c>
      <c r="Q1125" s="2">
        <v>0.39</v>
      </c>
      <c r="R1125" t="s">
        <v>29</v>
      </c>
      <c r="S1125" t="s">
        <v>59</v>
      </c>
      <c r="T1125" t="s">
        <v>1866</v>
      </c>
      <c r="U1125" t="s">
        <v>61</v>
      </c>
      <c r="V1125" t="s">
        <v>33</v>
      </c>
      <c r="W1125">
        <v>5605</v>
      </c>
      <c r="X1125" s="1">
        <v>41098</v>
      </c>
      <c r="Y1125" t="s">
        <v>34</v>
      </c>
      <c r="Z1125" t="e" vm="15">
        <v>#VALUE!</v>
      </c>
      <c r="AA1125">
        <v>13501</v>
      </c>
      <c r="AB1125" t="e" cm="1" vm="2">
        <f t="array" ref="AB1125">_FV(Table1[[#This Row],[State]],"Country/region",TRUE)</f>
        <v>#VALUE!</v>
      </c>
    </row>
    <row r="1126" spans="1:28" x14ac:dyDescent="0.35">
      <c r="A1126" t="s">
        <v>1878</v>
      </c>
      <c r="B1126">
        <v>41</v>
      </c>
      <c r="C1126" t="s">
        <v>1879</v>
      </c>
      <c r="D1126" t="s">
        <v>38</v>
      </c>
      <c r="E1126">
        <f>YEAR(Table1[[#This Row],[Order Date]])</f>
        <v>2012</v>
      </c>
      <c r="F1126">
        <v>1</v>
      </c>
      <c r="G1126">
        <f>MONTH(Table1[[#This Row],[Order Date]])</f>
        <v>7</v>
      </c>
      <c r="H1126" s="1">
        <v>41096</v>
      </c>
      <c r="I1126">
        <v>23844</v>
      </c>
      <c r="J1126" t="s">
        <v>39</v>
      </c>
      <c r="K1126">
        <v>42</v>
      </c>
      <c r="L1126">
        <v>21.78</v>
      </c>
      <c r="M1126" s="2">
        <v>0.03</v>
      </c>
      <c r="N1126">
        <v>937.62</v>
      </c>
      <c r="O1126">
        <v>5.94</v>
      </c>
      <c r="P1126">
        <v>187.2</v>
      </c>
      <c r="Q1126" s="2">
        <v>0.5</v>
      </c>
      <c r="R1126" t="s">
        <v>29</v>
      </c>
      <c r="S1126" t="s">
        <v>80</v>
      </c>
      <c r="T1126" t="s">
        <v>1884</v>
      </c>
      <c r="U1126" t="s">
        <v>214</v>
      </c>
      <c r="V1126" t="s">
        <v>68</v>
      </c>
      <c r="W1126">
        <v>3335</v>
      </c>
      <c r="X1126" s="1">
        <v>41098</v>
      </c>
      <c r="Y1126" t="s">
        <v>34</v>
      </c>
      <c r="Z1126" t="e" vm="5">
        <v>#VALUE!</v>
      </c>
      <c r="AA1126">
        <v>55433</v>
      </c>
      <c r="AB1126" t="e" cm="1" vm="2">
        <f t="array" ref="AB1126">_FV(Table1[[#This Row],[State]],"Country/region",TRUE)</f>
        <v>#VALUE!</v>
      </c>
    </row>
    <row r="1127" spans="1:28" x14ac:dyDescent="0.35">
      <c r="A1127" t="s">
        <v>1878</v>
      </c>
      <c r="B1127">
        <v>41</v>
      </c>
      <c r="C1127" t="s">
        <v>1879</v>
      </c>
      <c r="D1127" t="s">
        <v>38</v>
      </c>
      <c r="E1127">
        <f>YEAR(Table1[[#This Row],[Order Date]])</f>
        <v>2012</v>
      </c>
      <c r="F1127">
        <v>1</v>
      </c>
      <c r="G1127">
        <f>MONTH(Table1[[#This Row],[Order Date]])</f>
        <v>7</v>
      </c>
      <c r="H1127" s="1">
        <v>41096</v>
      </c>
      <c r="I1127">
        <v>23844</v>
      </c>
      <c r="J1127" t="s">
        <v>39</v>
      </c>
      <c r="K1127">
        <v>40</v>
      </c>
      <c r="L1127">
        <v>42.98</v>
      </c>
      <c r="M1127" s="2">
        <v>0</v>
      </c>
      <c r="N1127">
        <v>1861.36</v>
      </c>
      <c r="O1127">
        <v>4.62</v>
      </c>
      <c r="P1127">
        <v>627.85</v>
      </c>
      <c r="Q1127" s="2">
        <v>0.56000000000000005</v>
      </c>
      <c r="R1127" t="s">
        <v>29</v>
      </c>
      <c r="S1127" t="s">
        <v>30</v>
      </c>
      <c r="T1127" t="s">
        <v>1243</v>
      </c>
      <c r="U1127" t="s">
        <v>214</v>
      </c>
      <c r="V1127" t="s">
        <v>68</v>
      </c>
      <c r="W1127">
        <v>3334</v>
      </c>
      <c r="X1127" s="1">
        <v>41098</v>
      </c>
      <c r="Y1127" t="s">
        <v>34</v>
      </c>
      <c r="Z1127" t="e" vm="5">
        <v>#VALUE!</v>
      </c>
      <c r="AA1127">
        <v>55433</v>
      </c>
      <c r="AB1127" t="e" cm="1" vm="2">
        <f t="array" ref="AB1127">_FV(Table1[[#This Row],[State]],"Country/region",TRUE)</f>
        <v>#VALUE!</v>
      </c>
    </row>
    <row r="1128" spans="1:28" x14ac:dyDescent="0.35">
      <c r="A1128" t="s">
        <v>1556</v>
      </c>
      <c r="B1128">
        <v>41</v>
      </c>
      <c r="C1128" t="s">
        <v>1885</v>
      </c>
      <c r="D1128" t="s">
        <v>27</v>
      </c>
      <c r="E1128">
        <f>YEAR(Table1[[#This Row],[Order Date]])</f>
        <v>2012</v>
      </c>
      <c r="F1128">
        <v>1</v>
      </c>
      <c r="G1128">
        <f>MONTH(Table1[[#This Row],[Order Date]])</f>
        <v>7</v>
      </c>
      <c r="H1128" s="1">
        <v>41096</v>
      </c>
      <c r="I1128">
        <v>48416</v>
      </c>
      <c r="J1128" t="s">
        <v>39</v>
      </c>
      <c r="K1128">
        <v>23</v>
      </c>
      <c r="L1128">
        <v>6.68</v>
      </c>
      <c r="M1128" s="2">
        <v>0.01</v>
      </c>
      <c r="N1128">
        <v>167.66</v>
      </c>
      <c r="O1128">
        <v>4.91</v>
      </c>
      <c r="P1128">
        <v>-15.48</v>
      </c>
      <c r="Q1128" s="2">
        <v>0.37</v>
      </c>
      <c r="R1128" t="s">
        <v>29</v>
      </c>
      <c r="S1128" t="s">
        <v>30</v>
      </c>
      <c r="T1128" t="s">
        <v>1886</v>
      </c>
      <c r="U1128" t="s">
        <v>61</v>
      </c>
      <c r="V1128" t="s">
        <v>52</v>
      </c>
      <c r="W1128">
        <v>6793</v>
      </c>
      <c r="X1128" s="1">
        <v>41098</v>
      </c>
      <c r="Y1128" t="s">
        <v>34</v>
      </c>
      <c r="Z1128" t="e" vm="45">
        <v>#VALUE!</v>
      </c>
      <c r="AA1128">
        <v>59750</v>
      </c>
      <c r="AB1128" t="e" cm="1" vm="2">
        <f t="array" ref="AB1128">_FV(Table1[[#This Row],[State]],"Country/region",TRUE)</f>
        <v>#VALUE!</v>
      </c>
    </row>
    <row r="1129" spans="1:28" x14ac:dyDescent="0.35">
      <c r="A1129" t="s">
        <v>1881</v>
      </c>
      <c r="B1129">
        <v>41</v>
      </c>
      <c r="C1129" t="s">
        <v>1882</v>
      </c>
      <c r="D1129" t="s">
        <v>57</v>
      </c>
      <c r="E1129">
        <f>YEAR(Table1[[#This Row],[Order Date]])</f>
        <v>2012</v>
      </c>
      <c r="F1129">
        <v>1</v>
      </c>
      <c r="G1129">
        <f>MONTH(Table1[[#This Row],[Order Date]])</f>
        <v>7</v>
      </c>
      <c r="H1129" s="1">
        <v>41096</v>
      </c>
      <c r="I1129">
        <v>39744</v>
      </c>
      <c r="J1129" t="s">
        <v>131</v>
      </c>
      <c r="K1129">
        <v>9</v>
      </c>
      <c r="L1129">
        <v>65.989999999999995</v>
      </c>
      <c r="M1129" s="2">
        <v>0</v>
      </c>
      <c r="N1129">
        <v>519.95349999999996</v>
      </c>
      <c r="O1129">
        <v>5.92</v>
      </c>
      <c r="P1129">
        <v>-107.98699999999999</v>
      </c>
      <c r="Q1129" s="2">
        <v>0.55000000000000004</v>
      </c>
      <c r="R1129" t="s">
        <v>96</v>
      </c>
      <c r="S1129" t="s">
        <v>30</v>
      </c>
      <c r="T1129">
        <v>252</v>
      </c>
      <c r="U1129" t="s">
        <v>105</v>
      </c>
      <c r="V1129" t="s">
        <v>33</v>
      </c>
      <c r="W1129">
        <v>5606</v>
      </c>
      <c r="X1129" s="1">
        <v>41098</v>
      </c>
      <c r="Y1129" t="s">
        <v>34</v>
      </c>
      <c r="Z1129" t="e" vm="15">
        <v>#VALUE!</v>
      </c>
      <c r="AA1129">
        <v>13501</v>
      </c>
      <c r="AB1129" t="e" cm="1" vm="2">
        <f t="array" ref="AB1129">_FV(Table1[[#This Row],[State]],"Country/region",TRUE)</f>
        <v>#VALUE!</v>
      </c>
    </row>
    <row r="1130" spans="1:28" x14ac:dyDescent="0.35">
      <c r="A1130" t="s">
        <v>766</v>
      </c>
      <c r="B1130">
        <v>41</v>
      </c>
      <c r="C1130" t="s">
        <v>767</v>
      </c>
      <c r="D1130" t="s">
        <v>46</v>
      </c>
      <c r="E1130">
        <f>YEAR(Table1[[#This Row],[Order Date]])</f>
        <v>2012</v>
      </c>
      <c r="F1130">
        <v>1</v>
      </c>
      <c r="G1130">
        <f>MONTH(Table1[[#This Row],[Order Date]])</f>
        <v>7</v>
      </c>
      <c r="H1130" s="1">
        <v>41096</v>
      </c>
      <c r="I1130">
        <v>24132</v>
      </c>
      <c r="J1130" t="s">
        <v>47</v>
      </c>
      <c r="K1130">
        <v>4</v>
      </c>
      <c r="L1130">
        <v>6.75</v>
      </c>
      <c r="M1130" s="2">
        <v>0.03</v>
      </c>
      <c r="N1130">
        <v>31.01</v>
      </c>
      <c r="O1130">
        <v>2.99</v>
      </c>
      <c r="P1130">
        <v>-4.4850000000000003</v>
      </c>
      <c r="Q1130" s="2">
        <v>0.35</v>
      </c>
      <c r="R1130" t="s">
        <v>29</v>
      </c>
      <c r="S1130" t="s">
        <v>30</v>
      </c>
      <c r="T1130" t="s">
        <v>1887</v>
      </c>
      <c r="U1130" t="s">
        <v>67</v>
      </c>
      <c r="V1130" t="s">
        <v>68</v>
      </c>
      <c r="W1130">
        <v>3382</v>
      </c>
      <c r="X1130" s="1">
        <v>41101</v>
      </c>
      <c r="Y1130" t="s">
        <v>34</v>
      </c>
      <c r="Z1130" t="e" vm="12">
        <v>#VALUE!</v>
      </c>
      <c r="AA1130">
        <v>50613</v>
      </c>
      <c r="AB1130" t="e" cm="1" vm="2">
        <f t="array" ref="AB1130">_FV(Table1[[#This Row],[State]],"Country/region",TRUE)</f>
        <v>#VALUE!</v>
      </c>
    </row>
    <row r="1131" spans="1:28" x14ac:dyDescent="0.35">
      <c r="A1131" t="s">
        <v>766</v>
      </c>
      <c r="B1131">
        <v>41</v>
      </c>
      <c r="C1131" t="s">
        <v>767</v>
      </c>
      <c r="D1131" t="s">
        <v>46</v>
      </c>
      <c r="E1131">
        <f>YEAR(Table1[[#This Row],[Order Date]])</f>
        <v>2012</v>
      </c>
      <c r="F1131">
        <v>1</v>
      </c>
      <c r="G1131">
        <f>MONTH(Table1[[#This Row],[Order Date]])</f>
        <v>7</v>
      </c>
      <c r="H1131" s="1">
        <v>41096</v>
      </c>
      <c r="I1131">
        <v>24132</v>
      </c>
      <c r="J1131" t="s">
        <v>47</v>
      </c>
      <c r="K1131">
        <v>22</v>
      </c>
      <c r="L1131">
        <v>20.95</v>
      </c>
      <c r="M1131" s="2">
        <v>0.04</v>
      </c>
      <c r="N1131">
        <v>446.46</v>
      </c>
      <c r="O1131">
        <v>4</v>
      </c>
      <c r="P1131">
        <v>-1.88</v>
      </c>
      <c r="Q1131" s="2">
        <v>0.6</v>
      </c>
      <c r="R1131" t="s">
        <v>96</v>
      </c>
      <c r="S1131" t="s">
        <v>30</v>
      </c>
      <c r="T1131" t="s">
        <v>1768</v>
      </c>
      <c r="U1131" t="s">
        <v>102</v>
      </c>
      <c r="V1131" t="s">
        <v>68</v>
      </c>
      <c r="W1131">
        <v>3384</v>
      </c>
      <c r="X1131" s="1">
        <v>41101</v>
      </c>
      <c r="Y1131" t="s">
        <v>34</v>
      </c>
      <c r="Z1131" t="e" vm="12">
        <v>#VALUE!</v>
      </c>
      <c r="AA1131">
        <v>50613</v>
      </c>
      <c r="AB1131" t="e" cm="1" vm="2">
        <f t="array" ref="AB1131">_FV(Table1[[#This Row],[State]],"Country/region",TRUE)</f>
        <v>#VALUE!</v>
      </c>
    </row>
    <row r="1132" spans="1:28" x14ac:dyDescent="0.35">
      <c r="A1132" t="s">
        <v>1094</v>
      </c>
      <c r="B1132">
        <v>41</v>
      </c>
      <c r="C1132" t="s">
        <v>767</v>
      </c>
      <c r="D1132" t="s">
        <v>46</v>
      </c>
      <c r="E1132">
        <f>YEAR(Table1[[#This Row],[Order Date]])</f>
        <v>2012</v>
      </c>
      <c r="F1132">
        <v>1</v>
      </c>
      <c r="G1132">
        <f>MONTH(Table1[[#This Row],[Order Date]])</f>
        <v>7</v>
      </c>
      <c r="H1132" s="1">
        <v>41096</v>
      </c>
      <c r="I1132">
        <v>24132</v>
      </c>
      <c r="J1132" t="s">
        <v>47</v>
      </c>
      <c r="K1132">
        <v>31</v>
      </c>
      <c r="L1132">
        <v>39.06</v>
      </c>
      <c r="M1132" s="2">
        <v>0.05</v>
      </c>
      <c r="N1132">
        <v>1252.8900000000001</v>
      </c>
      <c r="O1132">
        <v>10.55</v>
      </c>
      <c r="P1132">
        <v>339.745</v>
      </c>
      <c r="Q1132" s="2">
        <v>0.37</v>
      </c>
      <c r="R1132" t="s">
        <v>29</v>
      </c>
      <c r="S1132" t="s">
        <v>30</v>
      </c>
      <c r="T1132" t="s">
        <v>1508</v>
      </c>
      <c r="U1132" t="s">
        <v>67</v>
      </c>
      <c r="V1132" t="s">
        <v>68</v>
      </c>
      <c r="W1132">
        <v>3385</v>
      </c>
      <c r="X1132" s="1">
        <v>41103</v>
      </c>
      <c r="Y1132" t="s">
        <v>34</v>
      </c>
      <c r="Z1132" t="e" vm="12">
        <v>#VALUE!</v>
      </c>
      <c r="AA1132">
        <v>52402</v>
      </c>
      <c r="AB1132" t="e" cm="1" vm="2">
        <f t="array" ref="AB1132">_FV(Table1[[#This Row],[State]],"Country/region",TRUE)</f>
        <v>#VALUE!</v>
      </c>
    </row>
    <row r="1133" spans="1:28" x14ac:dyDescent="0.35">
      <c r="A1133" t="s">
        <v>1094</v>
      </c>
      <c r="B1133">
        <v>41</v>
      </c>
      <c r="C1133" t="s">
        <v>767</v>
      </c>
      <c r="D1133" t="s">
        <v>46</v>
      </c>
      <c r="E1133">
        <f>YEAR(Table1[[#This Row],[Order Date]])</f>
        <v>2012</v>
      </c>
      <c r="F1133">
        <v>1</v>
      </c>
      <c r="G1133">
        <f>MONTH(Table1[[#This Row],[Order Date]])</f>
        <v>7</v>
      </c>
      <c r="H1133" s="1">
        <v>41096</v>
      </c>
      <c r="I1133">
        <v>24132</v>
      </c>
      <c r="J1133" t="s">
        <v>47</v>
      </c>
      <c r="K1133">
        <v>3</v>
      </c>
      <c r="L1133">
        <v>15.51</v>
      </c>
      <c r="M1133" s="2">
        <v>0.02</v>
      </c>
      <c r="N1133">
        <v>63.84</v>
      </c>
      <c r="O1133">
        <v>17.78</v>
      </c>
      <c r="P1133">
        <v>-47.97</v>
      </c>
      <c r="Q1133" s="2">
        <v>0.59</v>
      </c>
      <c r="R1133" t="s">
        <v>29</v>
      </c>
      <c r="S1133" t="s">
        <v>30</v>
      </c>
      <c r="T1133" t="s">
        <v>410</v>
      </c>
      <c r="U1133" t="s">
        <v>32</v>
      </c>
      <c r="V1133" t="s">
        <v>68</v>
      </c>
      <c r="W1133">
        <v>3387</v>
      </c>
      <c r="X1133" s="1">
        <v>41103</v>
      </c>
      <c r="Y1133" t="s">
        <v>34</v>
      </c>
      <c r="Z1133" t="e" vm="12">
        <v>#VALUE!</v>
      </c>
      <c r="AA1133">
        <v>52402</v>
      </c>
      <c r="AB1133" t="e" cm="1" vm="2">
        <f t="array" ref="AB1133">_FV(Table1[[#This Row],[State]],"Country/region",TRUE)</f>
        <v>#VALUE!</v>
      </c>
    </row>
    <row r="1134" spans="1:28" x14ac:dyDescent="0.35">
      <c r="A1134" t="s">
        <v>1094</v>
      </c>
      <c r="B1134">
        <v>41</v>
      </c>
      <c r="C1134" t="s">
        <v>767</v>
      </c>
      <c r="D1134" t="s">
        <v>46</v>
      </c>
      <c r="E1134">
        <f>YEAR(Table1[[#This Row],[Order Date]])</f>
        <v>2012</v>
      </c>
      <c r="F1134">
        <v>1</v>
      </c>
      <c r="G1134">
        <f>MONTH(Table1[[#This Row],[Order Date]])</f>
        <v>7</v>
      </c>
      <c r="H1134" s="1">
        <v>41096</v>
      </c>
      <c r="I1134">
        <v>24132</v>
      </c>
      <c r="J1134" t="s">
        <v>47</v>
      </c>
      <c r="K1134">
        <v>12</v>
      </c>
      <c r="L1134">
        <v>3.52</v>
      </c>
      <c r="M1134" s="2">
        <v>0.04</v>
      </c>
      <c r="N1134">
        <v>47.79</v>
      </c>
      <c r="O1134">
        <v>6.83</v>
      </c>
      <c r="P1134">
        <v>-57.753</v>
      </c>
      <c r="Q1134" s="2">
        <v>0.38</v>
      </c>
      <c r="R1134" t="s">
        <v>29</v>
      </c>
      <c r="S1134" t="s">
        <v>30</v>
      </c>
      <c r="T1134" t="s">
        <v>1888</v>
      </c>
      <c r="U1134" t="s">
        <v>67</v>
      </c>
      <c r="V1134" t="s">
        <v>68</v>
      </c>
      <c r="W1134">
        <v>3386</v>
      </c>
      <c r="X1134" s="1">
        <v>41105</v>
      </c>
      <c r="Y1134" t="s">
        <v>34</v>
      </c>
      <c r="Z1134" t="e" vm="12">
        <v>#VALUE!</v>
      </c>
      <c r="AA1134">
        <v>52402</v>
      </c>
      <c r="AB1134" t="e" cm="1" vm="2">
        <f t="array" ref="AB1134">_FV(Table1[[#This Row],[State]],"Country/region",TRUE)</f>
        <v>#VALUE!</v>
      </c>
    </row>
    <row r="1135" spans="1:28" x14ac:dyDescent="0.35">
      <c r="A1135" t="s">
        <v>693</v>
      </c>
      <c r="B1135">
        <v>41</v>
      </c>
      <c r="C1135" t="s">
        <v>694</v>
      </c>
      <c r="D1135" t="s">
        <v>57</v>
      </c>
      <c r="E1135">
        <f>YEAR(Table1[[#This Row],[Order Date]])</f>
        <v>2012</v>
      </c>
      <c r="F1135">
        <v>1</v>
      </c>
      <c r="G1135">
        <f>MONTH(Table1[[#This Row],[Order Date]])</f>
        <v>7</v>
      </c>
      <c r="H1135" s="1">
        <v>41097</v>
      </c>
      <c r="I1135">
        <v>53894</v>
      </c>
      <c r="J1135" t="s">
        <v>58</v>
      </c>
      <c r="K1135">
        <v>29</v>
      </c>
      <c r="L1135">
        <v>200.99</v>
      </c>
      <c r="M1135" s="2">
        <v>0.02</v>
      </c>
      <c r="N1135">
        <v>5159.3725000000004</v>
      </c>
      <c r="O1135">
        <v>8.08</v>
      </c>
      <c r="P1135">
        <v>1252.4760000000001</v>
      </c>
      <c r="Q1135" s="2">
        <v>0.59</v>
      </c>
      <c r="R1135" t="s">
        <v>96</v>
      </c>
      <c r="S1135" t="s">
        <v>30</v>
      </c>
      <c r="T1135">
        <v>5125</v>
      </c>
      <c r="U1135" t="s">
        <v>105</v>
      </c>
      <c r="V1135" t="s">
        <v>68</v>
      </c>
      <c r="W1135">
        <v>7541</v>
      </c>
      <c r="X1135" s="1">
        <v>41097</v>
      </c>
      <c r="Y1135" t="s">
        <v>42</v>
      </c>
      <c r="Z1135" t="e" vm="26">
        <v>#VALUE!</v>
      </c>
      <c r="AA1135">
        <v>48195</v>
      </c>
      <c r="AB1135" t="e" cm="1" vm="2">
        <f t="array" ref="AB1135">_FV(Table1[[#This Row],[State]],"Country/region",TRUE)</f>
        <v>#VALUE!</v>
      </c>
    </row>
    <row r="1136" spans="1:28" x14ac:dyDescent="0.35">
      <c r="A1136" t="s">
        <v>1889</v>
      </c>
      <c r="B1136">
        <v>41</v>
      </c>
      <c r="C1136" t="s">
        <v>1458</v>
      </c>
      <c r="D1136" t="s">
        <v>27</v>
      </c>
      <c r="E1136">
        <f>YEAR(Table1[[#This Row],[Order Date]])</f>
        <v>2012</v>
      </c>
      <c r="F1136">
        <v>1</v>
      </c>
      <c r="G1136">
        <f>MONTH(Table1[[#This Row],[Order Date]])</f>
        <v>7</v>
      </c>
      <c r="H1136" s="1">
        <v>41097</v>
      </c>
      <c r="I1136">
        <v>12480</v>
      </c>
      <c r="J1136" t="s">
        <v>131</v>
      </c>
      <c r="K1136">
        <v>8</v>
      </c>
      <c r="L1136">
        <v>137.47999999999999</v>
      </c>
      <c r="M1136" s="2">
        <v>0</v>
      </c>
      <c r="N1136">
        <v>1187.01</v>
      </c>
      <c r="O1136">
        <v>32.18</v>
      </c>
      <c r="P1136">
        <v>-203.27</v>
      </c>
      <c r="Q1136" s="2">
        <v>0.78</v>
      </c>
      <c r="R1136" t="s">
        <v>48</v>
      </c>
      <c r="S1136" t="s">
        <v>73</v>
      </c>
      <c r="T1136" t="s">
        <v>1890</v>
      </c>
      <c r="U1136" t="s">
        <v>154</v>
      </c>
      <c r="V1136" t="s">
        <v>33</v>
      </c>
      <c r="W1136">
        <v>1739</v>
      </c>
      <c r="X1136" s="1">
        <v>41098</v>
      </c>
      <c r="Y1136" t="s">
        <v>53</v>
      </c>
      <c r="Z1136" t="e" vm="22">
        <v>#VALUE!</v>
      </c>
      <c r="AA1136">
        <v>44224</v>
      </c>
      <c r="AB1136" t="e" cm="1" vm="2">
        <f t="array" ref="AB1136">_FV(Table1[[#This Row],[State]],"Country/region",TRUE)</f>
        <v>#VALUE!</v>
      </c>
    </row>
    <row r="1137" spans="1:28" x14ac:dyDescent="0.35">
      <c r="A1137" t="s">
        <v>693</v>
      </c>
      <c r="B1137">
        <v>41</v>
      </c>
      <c r="C1137" t="s">
        <v>694</v>
      </c>
      <c r="D1137" t="s">
        <v>57</v>
      </c>
      <c r="E1137">
        <f>YEAR(Table1[[#This Row],[Order Date]])</f>
        <v>2012</v>
      </c>
      <c r="F1137">
        <v>1</v>
      </c>
      <c r="G1137">
        <f>MONTH(Table1[[#This Row],[Order Date]])</f>
        <v>7</v>
      </c>
      <c r="H1137" s="1">
        <v>41097</v>
      </c>
      <c r="I1137">
        <v>53894</v>
      </c>
      <c r="J1137" t="s">
        <v>58</v>
      </c>
      <c r="K1137">
        <v>37</v>
      </c>
      <c r="L1137">
        <v>71.37</v>
      </c>
      <c r="M1137" s="2">
        <v>0.04</v>
      </c>
      <c r="N1137">
        <v>2756.17</v>
      </c>
      <c r="O1137">
        <v>69</v>
      </c>
      <c r="P1137">
        <v>-1561.7159999999999</v>
      </c>
      <c r="Q1137" s="2">
        <v>0.68</v>
      </c>
      <c r="R1137" t="s">
        <v>48</v>
      </c>
      <c r="S1137" t="s">
        <v>40</v>
      </c>
      <c r="T1137" t="s">
        <v>637</v>
      </c>
      <c r="U1137" t="s">
        <v>75</v>
      </c>
      <c r="V1137" t="s">
        <v>68</v>
      </c>
      <c r="W1137">
        <v>7540</v>
      </c>
      <c r="X1137" s="1">
        <v>41098</v>
      </c>
      <c r="Y1137" t="s">
        <v>34</v>
      </c>
      <c r="Z1137" t="e" vm="26">
        <v>#VALUE!</v>
      </c>
      <c r="AA1137">
        <v>48195</v>
      </c>
      <c r="AB1137" t="e" cm="1" vm="2">
        <f t="array" ref="AB1137">_FV(Table1[[#This Row],[State]],"Country/region",TRUE)</f>
        <v>#VALUE!</v>
      </c>
    </row>
    <row r="1138" spans="1:28" x14ac:dyDescent="0.35">
      <c r="A1138" t="s">
        <v>693</v>
      </c>
      <c r="B1138">
        <v>41</v>
      </c>
      <c r="C1138" t="s">
        <v>694</v>
      </c>
      <c r="D1138" t="s">
        <v>57</v>
      </c>
      <c r="E1138">
        <f>YEAR(Table1[[#This Row],[Order Date]])</f>
        <v>2012</v>
      </c>
      <c r="F1138">
        <v>1</v>
      </c>
      <c r="G1138">
        <f>MONTH(Table1[[#This Row],[Order Date]])</f>
        <v>7</v>
      </c>
      <c r="H1138" s="1">
        <v>41097</v>
      </c>
      <c r="I1138">
        <v>53894</v>
      </c>
      <c r="J1138" t="s">
        <v>58</v>
      </c>
      <c r="K1138">
        <v>47</v>
      </c>
      <c r="L1138">
        <v>14.2</v>
      </c>
      <c r="M1138" s="2">
        <v>0.03</v>
      </c>
      <c r="N1138">
        <v>691.52</v>
      </c>
      <c r="O1138">
        <v>5.3</v>
      </c>
      <c r="P1138">
        <v>107.02</v>
      </c>
      <c r="Q1138" s="2">
        <v>0.46</v>
      </c>
      <c r="R1138" t="s">
        <v>48</v>
      </c>
      <c r="S1138" t="s">
        <v>59</v>
      </c>
      <c r="T1138" t="s">
        <v>985</v>
      </c>
      <c r="U1138" t="s">
        <v>82</v>
      </c>
      <c r="V1138" t="s">
        <v>68</v>
      </c>
      <c r="W1138">
        <v>7539</v>
      </c>
      <c r="X1138" s="1">
        <v>41098</v>
      </c>
      <c r="Y1138" t="s">
        <v>34</v>
      </c>
      <c r="Z1138" t="e" vm="26">
        <v>#VALUE!</v>
      </c>
      <c r="AA1138">
        <v>48195</v>
      </c>
      <c r="AB1138" t="e" cm="1" vm="2">
        <f t="array" ref="AB1138">_FV(Table1[[#This Row],[State]],"Country/region",TRUE)</f>
        <v>#VALUE!</v>
      </c>
    </row>
    <row r="1139" spans="1:28" x14ac:dyDescent="0.35">
      <c r="A1139" t="s">
        <v>1844</v>
      </c>
      <c r="B1139">
        <v>41</v>
      </c>
      <c r="C1139" t="s">
        <v>1845</v>
      </c>
      <c r="D1139" t="s">
        <v>46</v>
      </c>
      <c r="E1139">
        <f>YEAR(Table1[[#This Row],[Order Date]])</f>
        <v>2012</v>
      </c>
      <c r="F1139">
        <v>1</v>
      </c>
      <c r="G1139">
        <f>MONTH(Table1[[#This Row],[Order Date]])</f>
        <v>7</v>
      </c>
      <c r="H1139" s="1">
        <v>41097</v>
      </c>
      <c r="I1139">
        <v>20513</v>
      </c>
      <c r="J1139" t="s">
        <v>28</v>
      </c>
      <c r="K1139">
        <v>13</v>
      </c>
      <c r="L1139">
        <v>2.84</v>
      </c>
      <c r="M1139" s="2">
        <v>0.01</v>
      </c>
      <c r="N1139">
        <v>42.27</v>
      </c>
      <c r="O1139">
        <v>0.93</v>
      </c>
      <c r="P1139">
        <v>4.5599999999999996</v>
      </c>
      <c r="Q1139" s="2">
        <v>0.54</v>
      </c>
      <c r="R1139" t="s">
        <v>29</v>
      </c>
      <c r="S1139" t="s">
        <v>59</v>
      </c>
      <c r="T1139" t="s">
        <v>1688</v>
      </c>
      <c r="U1139" t="s">
        <v>88</v>
      </c>
      <c r="V1139" t="s">
        <v>52</v>
      </c>
      <c r="W1139">
        <v>2847</v>
      </c>
      <c r="X1139" s="1">
        <v>41098</v>
      </c>
      <c r="Y1139" t="s">
        <v>42</v>
      </c>
      <c r="Z1139" t="e" vm="23">
        <v>#VALUE!</v>
      </c>
      <c r="AA1139">
        <v>98221</v>
      </c>
      <c r="AB1139" t="e" cm="1" vm="2">
        <f t="array" ref="AB1139">_FV(Table1[[#This Row],[State]],"Country/region",TRUE)</f>
        <v>#VALUE!</v>
      </c>
    </row>
    <row r="1140" spans="1:28" x14ac:dyDescent="0.35">
      <c r="A1140" t="s">
        <v>1641</v>
      </c>
      <c r="B1140">
        <v>41</v>
      </c>
      <c r="C1140" t="s">
        <v>147</v>
      </c>
      <c r="D1140" t="s">
        <v>38</v>
      </c>
      <c r="E1140">
        <f>YEAR(Table1[[#This Row],[Order Date]])</f>
        <v>2012</v>
      </c>
      <c r="F1140">
        <v>1</v>
      </c>
      <c r="G1140">
        <f>MONTH(Table1[[#This Row],[Order Date]])</f>
        <v>7</v>
      </c>
      <c r="H1140" s="1">
        <v>41097</v>
      </c>
      <c r="I1140">
        <v>40902</v>
      </c>
      <c r="J1140" t="s">
        <v>47</v>
      </c>
      <c r="K1140">
        <v>25</v>
      </c>
      <c r="L1140">
        <v>7.1</v>
      </c>
      <c r="M1140" s="2">
        <v>0.02</v>
      </c>
      <c r="N1140">
        <v>192.18</v>
      </c>
      <c r="O1140">
        <v>6.05</v>
      </c>
      <c r="P1140">
        <v>-48.875</v>
      </c>
      <c r="Q1140" s="2">
        <v>0.39</v>
      </c>
      <c r="R1140" t="s">
        <v>29</v>
      </c>
      <c r="S1140" t="s">
        <v>30</v>
      </c>
      <c r="T1140" t="s">
        <v>703</v>
      </c>
      <c r="U1140" t="s">
        <v>67</v>
      </c>
      <c r="V1140" t="s">
        <v>68</v>
      </c>
      <c r="W1140">
        <v>5764</v>
      </c>
      <c r="X1140" s="1">
        <v>41099</v>
      </c>
      <c r="Y1140" t="s">
        <v>34</v>
      </c>
      <c r="Z1140" t="e" vm="16">
        <v>#VALUE!</v>
      </c>
      <c r="AA1140">
        <v>60160</v>
      </c>
      <c r="AB1140" t="e" cm="1" vm="2">
        <f t="array" ref="AB1140">_FV(Table1[[#This Row],[State]],"Country/region",TRUE)</f>
        <v>#VALUE!</v>
      </c>
    </row>
    <row r="1141" spans="1:28" x14ac:dyDescent="0.35">
      <c r="A1141" t="s">
        <v>1720</v>
      </c>
      <c r="B1141">
        <v>41</v>
      </c>
      <c r="C1141" t="s">
        <v>181</v>
      </c>
      <c r="D1141" t="s">
        <v>38</v>
      </c>
      <c r="E1141">
        <f>YEAR(Table1[[#This Row],[Order Date]])</f>
        <v>2012</v>
      </c>
      <c r="F1141">
        <v>1</v>
      </c>
      <c r="G1141">
        <f>MONTH(Table1[[#This Row],[Order Date]])</f>
        <v>7</v>
      </c>
      <c r="H1141" s="1">
        <v>41097</v>
      </c>
      <c r="I1141">
        <v>10305</v>
      </c>
      <c r="J1141" t="s">
        <v>47</v>
      </c>
      <c r="K1141">
        <v>12</v>
      </c>
      <c r="L1141">
        <v>5.08</v>
      </c>
      <c r="M1141" s="2">
        <v>0.03</v>
      </c>
      <c r="N1141">
        <v>65.89</v>
      </c>
      <c r="O1141">
        <v>2.0299999999999998</v>
      </c>
      <c r="P1141">
        <v>20.6</v>
      </c>
      <c r="Q1141" s="2">
        <v>0.51</v>
      </c>
      <c r="R1141" t="s">
        <v>48</v>
      </c>
      <c r="S1141" t="s">
        <v>59</v>
      </c>
      <c r="T1141" t="s">
        <v>1891</v>
      </c>
      <c r="U1141" t="s">
        <v>82</v>
      </c>
      <c r="V1141" t="s">
        <v>52</v>
      </c>
      <c r="W1141">
        <v>1419</v>
      </c>
      <c r="X1141" s="1">
        <v>41102</v>
      </c>
      <c r="Y1141" t="s">
        <v>34</v>
      </c>
      <c r="Z1141" t="e" vm="4">
        <v>#VALUE!</v>
      </c>
      <c r="AA1141">
        <v>94070</v>
      </c>
      <c r="AB1141" t="e" cm="1" vm="2">
        <f t="array" ref="AB1141">_FV(Table1[[#This Row],[State]],"Country/region",TRUE)</f>
        <v>#VALUE!</v>
      </c>
    </row>
    <row r="1142" spans="1:28" x14ac:dyDescent="0.35">
      <c r="A1142" t="s">
        <v>1892</v>
      </c>
      <c r="B1142">
        <v>41</v>
      </c>
      <c r="C1142" t="s">
        <v>1893</v>
      </c>
      <c r="D1142" t="s">
        <v>38</v>
      </c>
      <c r="E1142">
        <f>YEAR(Table1[[#This Row],[Order Date]])</f>
        <v>2012</v>
      </c>
      <c r="F1142">
        <v>1</v>
      </c>
      <c r="G1142">
        <f>MONTH(Table1[[#This Row],[Order Date]])</f>
        <v>7</v>
      </c>
      <c r="H1142" s="1">
        <v>41097</v>
      </c>
      <c r="I1142">
        <v>36932</v>
      </c>
      <c r="J1142" t="s">
        <v>47</v>
      </c>
      <c r="K1142">
        <v>20</v>
      </c>
      <c r="L1142">
        <v>33.89</v>
      </c>
      <c r="M1142" s="2">
        <v>0.04</v>
      </c>
      <c r="N1142">
        <v>668.8</v>
      </c>
      <c r="O1142">
        <v>5.0999999999999996</v>
      </c>
      <c r="P1142">
        <v>92.34</v>
      </c>
      <c r="Q1142" s="2">
        <v>0.6</v>
      </c>
      <c r="R1142" t="s">
        <v>29</v>
      </c>
      <c r="S1142" t="s">
        <v>30</v>
      </c>
      <c r="T1142" t="s">
        <v>1757</v>
      </c>
      <c r="U1142" t="s">
        <v>32</v>
      </c>
      <c r="V1142" t="s">
        <v>76</v>
      </c>
      <c r="W1142">
        <v>5198</v>
      </c>
      <c r="X1142" s="1">
        <v>41102</v>
      </c>
      <c r="Y1142" t="s">
        <v>34</v>
      </c>
      <c r="Z1142" t="e" vm="14">
        <v>#VALUE!</v>
      </c>
      <c r="AA1142">
        <v>33461</v>
      </c>
      <c r="AB1142" t="e" cm="1" vm="2">
        <f t="array" ref="AB1142">_FV(Table1[[#This Row],[State]],"Country/region",TRUE)</f>
        <v>#VALUE!</v>
      </c>
    </row>
    <row r="1143" spans="1:28" x14ac:dyDescent="0.35">
      <c r="A1143" t="s">
        <v>429</v>
      </c>
      <c r="B1143">
        <v>41</v>
      </c>
      <c r="C1143" t="s">
        <v>1443</v>
      </c>
      <c r="D1143" t="s">
        <v>38</v>
      </c>
      <c r="E1143">
        <f>YEAR(Table1[[#This Row],[Order Date]])</f>
        <v>2012</v>
      </c>
      <c r="F1143">
        <v>1</v>
      </c>
      <c r="G1143">
        <f>MONTH(Table1[[#This Row],[Order Date]])</f>
        <v>7</v>
      </c>
      <c r="H1143" s="1">
        <v>41098</v>
      </c>
      <c r="I1143">
        <v>37447</v>
      </c>
      <c r="J1143" t="s">
        <v>47</v>
      </c>
      <c r="K1143">
        <v>23</v>
      </c>
      <c r="L1143">
        <v>5.81</v>
      </c>
      <c r="M1143" s="2">
        <v>0.02</v>
      </c>
      <c r="N1143">
        <v>139.44999999999999</v>
      </c>
      <c r="O1143">
        <v>8.49</v>
      </c>
      <c r="P1143">
        <v>-137.494</v>
      </c>
      <c r="Q1143" s="2">
        <v>0.39</v>
      </c>
      <c r="R1143" t="s">
        <v>29</v>
      </c>
      <c r="S1143" t="s">
        <v>30</v>
      </c>
      <c r="T1143" t="s">
        <v>361</v>
      </c>
      <c r="U1143" t="s">
        <v>67</v>
      </c>
      <c r="V1143" t="s">
        <v>33</v>
      </c>
      <c r="W1143">
        <v>5265</v>
      </c>
      <c r="X1143" s="1">
        <v>41102</v>
      </c>
      <c r="Y1143" t="s">
        <v>34</v>
      </c>
      <c r="Z1143" t="e" vm="21">
        <v>#VALUE!</v>
      </c>
      <c r="AA1143">
        <v>4073</v>
      </c>
      <c r="AB1143" t="e" cm="1" vm="2">
        <f t="array" ref="AB1143">_FV(Table1[[#This Row],[State]],"Country/region",TRUE)</f>
        <v>#VALUE!</v>
      </c>
    </row>
    <row r="1144" spans="1:28" x14ac:dyDescent="0.35">
      <c r="A1144" t="s">
        <v>129</v>
      </c>
      <c r="B1144">
        <v>41</v>
      </c>
      <c r="C1144" t="s">
        <v>130</v>
      </c>
      <c r="D1144" t="s">
        <v>46</v>
      </c>
      <c r="E1144">
        <f>YEAR(Table1[[#This Row],[Order Date]])</f>
        <v>2012</v>
      </c>
      <c r="F1144">
        <v>1</v>
      </c>
      <c r="G1144">
        <f>MONTH(Table1[[#This Row],[Order Date]])</f>
        <v>7</v>
      </c>
      <c r="H1144" s="1">
        <v>41099</v>
      </c>
      <c r="I1144">
        <v>37696</v>
      </c>
      <c r="J1144" t="s">
        <v>39</v>
      </c>
      <c r="K1144">
        <v>41</v>
      </c>
      <c r="L1144">
        <v>4</v>
      </c>
      <c r="M1144" s="2">
        <v>0.02</v>
      </c>
      <c r="N1144">
        <v>173.27</v>
      </c>
      <c r="O1144">
        <v>1.3</v>
      </c>
      <c r="P1144">
        <v>51.29</v>
      </c>
      <c r="Q1144" s="2">
        <v>0.37</v>
      </c>
      <c r="R1144" t="s">
        <v>29</v>
      </c>
      <c r="S1144" t="s">
        <v>59</v>
      </c>
      <c r="T1144" t="s">
        <v>950</v>
      </c>
      <c r="U1144" t="s">
        <v>61</v>
      </c>
      <c r="V1144" t="s">
        <v>76</v>
      </c>
      <c r="W1144">
        <v>5294</v>
      </c>
      <c r="X1144" s="1">
        <v>41099</v>
      </c>
      <c r="Y1144" t="s">
        <v>34</v>
      </c>
      <c r="Z1144" t="e" vm="14">
        <v>#VALUE!</v>
      </c>
      <c r="AA1144">
        <v>32174</v>
      </c>
      <c r="AB1144" t="e" cm="1" vm="2">
        <f t="array" ref="AB1144">_FV(Table1[[#This Row],[State]],"Country/region",TRUE)</f>
        <v>#VALUE!</v>
      </c>
    </row>
    <row r="1145" spans="1:28" x14ac:dyDescent="0.35">
      <c r="A1145" t="s">
        <v>1806</v>
      </c>
      <c r="B1145">
        <v>41</v>
      </c>
      <c r="C1145" t="s">
        <v>1807</v>
      </c>
      <c r="D1145" t="s">
        <v>46</v>
      </c>
      <c r="E1145">
        <f>YEAR(Table1[[#This Row],[Order Date]])</f>
        <v>2012</v>
      </c>
      <c r="F1145">
        <v>1</v>
      </c>
      <c r="G1145">
        <f>MONTH(Table1[[#This Row],[Order Date]])</f>
        <v>7</v>
      </c>
      <c r="H1145" s="1">
        <v>41099</v>
      </c>
      <c r="I1145">
        <v>28933</v>
      </c>
      <c r="J1145" t="s">
        <v>58</v>
      </c>
      <c r="K1145">
        <v>1</v>
      </c>
      <c r="L1145">
        <v>5.58</v>
      </c>
      <c r="M1145" s="2">
        <v>0.01</v>
      </c>
      <c r="N1145">
        <v>11.16</v>
      </c>
      <c r="O1145">
        <v>5.3</v>
      </c>
      <c r="P1145">
        <v>-7.25</v>
      </c>
      <c r="Q1145" s="2">
        <v>0.35</v>
      </c>
      <c r="R1145" t="s">
        <v>29</v>
      </c>
      <c r="S1145" t="s">
        <v>30</v>
      </c>
      <c r="T1145" t="s">
        <v>1233</v>
      </c>
      <c r="U1145" t="s">
        <v>267</v>
      </c>
      <c r="V1145" t="s">
        <v>52</v>
      </c>
      <c r="W1145">
        <v>4064</v>
      </c>
      <c r="X1145" s="1">
        <v>41100</v>
      </c>
      <c r="Y1145" t="s">
        <v>34</v>
      </c>
      <c r="Z1145" t="e" vm="4">
        <v>#VALUE!</v>
      </c>
      <c r="AA1145">
        <v>92024</v>
      </c>
      <c r="AB1145" t="e" cm="1" vm="2">
        <f t="array" ref="AB1145">_FV(Table1[[#This Row],[State]],"Country/region",TRUE)</f>
        <v>#VALUE!</v>
      </c>
    </row>
    <row r="1146" spans="1:28" x14ac:dyDescent="0.35">
      <c r="A1146" t="s">
        <v>1806</v>
      </c>
      <c r="B1146">
        <v>41</v>
      </c>
      <c r="C1146" t="s">
        <v>1807</v>
      </c>
      <c r="D1146" t="s">
        <v>46</v>
      </c>
      <c r="E1146">
        <f>YEAR(Table1[[#This Row],[Order Date]])</f>
        <v>2012</v>
      </c>
      <c r="F1146">
        <v>1</v>
      </c>
      <c r="G1146">
        <f>MONTH(Table1[[#This Row],[Order Date]])</f>
        <v>7</v>
      </c>
      <c r="H1146" s="1">
        <v>41099</v>
      </c>
      <c r="I1146">
        <v>28933</v>
      </c>
      <c r="J1146" t="s">
        <v>58</v>
      </c>
      <c r="K1146">
        <v>38</v>
      </c>
      <c r="L1146">
        <v>3.98</v>
      </c>
      <c r="M1146" s="2">
        <v>0.03</v>
      </c>
      <c r="N1146">
        <v>156.19999999999999</v>
      </c>
      <c r="O1146">
        <v>0.7</v>
      </c>
      <c r="P1146">
        <v>43</v>
      </c>
      <c r="Q1146" s="2">
        <v>0.52</v>
      </c>
      <c r="R1146" t="s">
        <v>29</v>
      </c>
      <c r="S1146" t="s">
        <v>59</v>
      </c>
      <c r="T1146" t="s">
        <v>455</v>
      </c>
      <c r="U1146" t="s">
        <v>88</v>
      </c>
      <c r="V1146" t="s">
        <v>52</v>
      </c>
      <c r="W1146">
        <v>4065</v>
      </c>
      <c r="X1146" s="1">
        <v>41100</v>
      </c>
      <c r="Y1146" t="s">
        <v>34</v>
      </c>
      <c r="Z1146" t="e" vm="4">
        <v>#VALUE!</v>
      </c>
      <c r="AA1146">
        <v>92024</v>
      </c>
      <c r="AB1146" t="e" cm="1" vm="2">
        <f t="array" ref="AB1146">_FV(Table1[[#This Row],[State]],"Country/region",TRUE)</f>
        <v>#VALUE!</v>
      </c>
    </row>
    <row r="1147" spans="1:28" x14ac:dyDescent="0.35">
      <c r="A1147" t="s">
        <v>1894</v>
      </c>
      <c r="B1147">
        <v>41</v>
      </c>
      <c r="C1147" t="s">
        <v>672</v>
      </c>
      <c r="D1147" t="s">
        <v>27</v>
      </c>
      <c r="E1147">
        <f>YEAR(Table1[[#This Row],[Order Date]])</f>
        <v>2012</v>
      </c>
      <c r="F1147">
        <v>1</v>
      </c>
      <c r="G1147">
        <f>MONTH(Table1[[#This Row],[Order Date]])</f>
        <v>7</v>
      </c>
      <c r="H1147" s="1">
        <v>41099</v>
      </c>
      <c r="I1147">
        <v>49830</v>
      </c>
      <c r="J1147" t="s">
        <v>58</v>
      </c>
      <c r="K1147">
        <v>16</v>
      </c>
      <c r="L1147">
        <v>30.98</v>
      </c>
      <c r="M1147" s="2">
        <v>0.03</v>
      </c>
      <c r="N1147">
        <v>519.65</v>
      </c>
      <c r="O1147">
        <v>8.99</v>
      </c>
      <c r="P1147">
        <v>26.36</v>
      </c>
      <c r="Q1147" s="2">
        <v>0.57999999999999996</v>
      </c>
      <c r="R1147" t="s">
        <v>29</v>
      </c>
      <c r="S1147" t="s">
        <v>139</v>
      </c>
      <c r="T1147" t="s">
        <v>1895</v>
      </c>
      <c r="U1147" t="s">
        <v>88</v>
      </c>
      <c r="V1147" t="s">
        <v>76</v>
      </c>
      <c r="W1147">
        <v>6974</v>
      </c>
      <c r="X1147" s="1">
        <v>41101</v>
      </c>
      <c r="Y1147" t="s">
        <v>42</v>
      </c>
      <c r="Z1147" t="e" vm="6">
        <v>#VALUE!</v>
      </c>
      <c r="AA1147">
        <v>35601</v>
      </c>
      <c r="AB1147" t="e" cm="1" vm="2">
        <f t="array" ref="AB1147">_FV(Table1[[#This Row],[State]],"Country/region",TRUE)</f>
        <v>#VALUE!</v>
      </c>
    </row>
    <row r="1148" spans="1:28" x14ac:dyDescent="0.35">
      <c r="A1148" t="s">
        <v>129</v>
      </c>
      <c r="B1148">
        <v>41</v>
      </c>
      <c r="C1148" t="s">
        <v>130</v>
      </c>
      <c r="D1148" t="s">
        <v>46</v>
      </c>
      <c r="E1148">
        <f>YEAR(Table1[[#This Row],[Order Date]])</f>
        <v>2012</v>
      </c>
      <c r="F1148">
        <v>1</v>
      </c>
      <c r="G1148">
        <f>MONTH(Table1[[#This Row],[Order Date]])</f>
        <v>7</v>
      </c>
      <c r="H1148" s="1">
        <v>41099</v>
      </c>
      <c r="I1148">
        <v>37696</v>
      </c>
      <c r="J1148" t="s">
        <v>39</v>
      </c>
      <c r="K1148">
        <v>5</v>
      </c>
      <c r="L1148">
        <v>3.81</v>
      </c>
      <c r="M1148" s="2">
        <v>0.04</v>
      </c>
      <c r="N1148">
        <v>24.09</v>
      </c>
      <c r="O1148">
        <v>5.44</v>
      </c>
      <c r="P1148">
        <v>-20.2285</v>
      </c>
      <c r="Q1148" s="2">
        <v>0.36</v>
      </c>
      <c r="R1148" t="s">
        <v>29</v>
      </c>
      <c r="S1148" t="s">
        <v>30</v>
      </c>
      <c r="T1148" t="s">
        <v>1896</v>
      </c>
      <c r="U1148" t="s">
        <v>67</v>
      </c>
      <c r="V1148" t="s">
        <v>76</v>
      </c>
      <c r="W1148">
        <v>5293</v>
      </c>
      <c r="X1148" s="1">
        <v>41101</v>
      </c>
      <c r="Y1148" t="s">
        <v>34</v>
      </c>
      <c r="Z1148" t="e" vm="14">
        <v>#VALUE!</v>
      </c>
      <c r="AA1148">
        <v>32174</v>
      </c>
      <c r="AB1148" t="e" cm="1" vm="2">
        <f t="array" ref="AB1148">_FV(Table1[[#This Row],[State]],"Country/region",TRUE)</f>
        <v>#VALUE!</v>
      </c>
    </row>
    <row r="1149" spans="1:28" x14ac:dyDescent="0.35">
      <c r="A1149" t="s">
        <v>1897</v>
      </c>
      <c r="B1149">
        <v>41</v>
      </c>
      <c r="C1149" t="s">
        <v>672</v>
      </c>
      <c r="D1149" t="s">
        <v>27</v>
      </c>
      <c r="E1149">
        <f>YEAR(Table1[[#This Row],[Order Date]])</f>
        <v>2012</v>
      </c>
      <c r="F1149">
        <v>1</v>
      </c>
      <c r="G1149">
        <f>MONTH(Table1[[#This Row],[Order Date]])</f>
        <v>7</v>
      </c>
      <c r="H1149" s="1">
        <v>41099</v>
      </c>
      <c r="I1149">
        <v>49830</v>
      </c>
      <c r="J1149" t="s">
        <v>58</v>
      </c>
      <c r="K1149">
        <v>31</v>
      </c>
      <c r="L1149">
        <v>525.98</v>
      </c>
      <c r="M1149" s="2">
        <v>0.01</v>
      </c>
      <c r="N1149">
        <v>16949.439999999999</v>
      </c>
      <c r="O1149">
        <v>19.989999999999998</v>
      </c>
      <c r="P1149">
        <v>7858.08</v>
      </c>
      <c r="Q1149" s="2">
        <v>0.37</v>
      </c>
      <c r="R1149" t="s">
        <v>29</v>
      </c>
      <c r="S1149" t="s">
        <v>30</v>
      </c>
      <c r="T1149" t="s">
        <v>1325</v>
      </c>
      <c r="U1149" t="s">
        <v>67</v>
      </c>
      <c r="V1149" t="s">
        <v>76</v>
      </c>
      <c r="W1149">
        <v>6975</v>
      </c>
      <c r="X1149" s="1">
        <v>41101</v>
      </c>
      <c r="Y1149" t="s">
        <v>34</v>
      </c>
      <c r="Z1149" t="e" vm="47">
        <v>#VALUE!</v>
      </c>
      <c r="AA1149">
        <v>27288</v>
      </c>
      <c r="AB1149" t="e" cm="1" vm="2">
        <f t="array" ref="AB1149">_FV(Table1[[#This Row],[State]],"Country/region",TRUE)</f>
        <v>#VALUE!</v>
      </c>
    </row>
    <row r="1150" spans="1:28" x14ac:dyDescent="0.35">
      <c r="A1150" t="s">
        <v>834</v>
      </c>
      <c r="B1150">
        <v>41</v>
      </c>
      <c r="C1150" t="s">
        <v>1898</v>
      </c>
      <c r="D1150" t="s">
        <v>27</v>
      </c>
      <c r="E1150">
        <f>YEAR(Table1[[#This Row],[Order Date]])</f>
        <v>2012</v>
      </c>
      <c r="F1150">
        <v>1</v>
      </c>
      <c r="G1150">
        <f>MONTH(Table1[[#This Row],[Order Date]])</f>
        <v>7</v>
      </c>
      <c r="H1150" s="1">
        <v>41099</v>
      </c>
      <c r="I1150">
        <v>40547</v>
      </c>
      <c r="J1150" t="s">
        <v>58</v>
      </c>
      <c r="K1150">
        <v>45</v>
      </c>
      <c r="L1150">
        <v>179.99</v>
      </c>
      <c r="M1150" s="2">
        <v>0.06</v>
      </c>
      <c r="N1150">
        <v>6944.0919999999996</v>
      </c>
      <c r="O1150">
        <v>13.99</v>
      </c>
      <c r="P1150">
        <v>1820.952</v>
      </c>
      <c r="Q1150" s="2">
        <v>0.56999999999999995</v>
      </c>
      <c r="R1150" t="s">
        <v>96</v>
      </c>
      <c r="S1150" t="s">
        <v>80</v>
      </c>
      <c r="T1150" t="s">
        <v>1899</v>
      </c>
      <c r="U1150" t="s">
        <v>105</v>
      </c>
      <c r="V1150" t="s">
        <v>76</v>
      </c>
      <c r="W1150">
        <v>5722</v>
      </c>
      <c r="X1150" s="1">
        <v>41101</v>
      </c>
      <c r="Y1150" t="s">
        <v>42</v>
      </c>
      <c r="Z1150" t="e" vm="29">
        <v>#VALUE!</v>
      </c>
      <c r="AA1150">
        <v>42420</v>
      </c>
      <c r="AB1150" t="e" cm="1" vm="2">
        <f t="array" ref="AB1150">_FV(Table1[[#This Row],[State]],"Country/region",TRUE)</f>
        <v>#VALUE!</v>
      </c>
    </row>
    <row r="1151" spans="1:28" x14ac:dyDescent="0.35">
      <c r="A1151" t="s">
        <v>159</v>
      </c>
      <c r="B1151">
        <v>41</v>
      </c>
      <c r="C1151" t="s">
        <v>160</v>
      </c>
      <c r="D1151" t="s">
        <v>57</v>
      </c>
      <c r="E1151">
        <f>YEAR(Table1[[#This Row],[Order Date]])</f>
        <v>2012</v>
      </c>
      <c r="F1151">
        <v>1</v>
      </c>
      <c r="G1151">
        <f>MONTH(Table1[[#This Row],[Order Date]])</f>
        <v>7</v>
      </c>
      <c r="H1151" s="1">
        <v>41100</v>
      </c>
      <c r="I1151">
        <v>26629</v>
      </c>
      <c r="J1151" t="s">
        <v>28</v>
      </c>
      <c r="K1151">
        <v>38</v>
      </c>
      <c r="L1151">
        <v>599.99</v>
      </c>
      <c r="M1151" s="2">
        <v>0.1</v>
      </c>
      <c r="N1151">
        <v>21956.03</v>
      </c>
      <c r="O1151">
        <v>24.49</v>
      </c>
      <c r="P1151">
        <v>5903.0860000000002</v>
      </c>
      <c r="Q1151" s="2">
        <v>0.5</v>
      </c>
      <c r="R1151" t="s">
        <v>96</v>
      </c>
      <c r="S1151" t="s">
        <v>40</v>
      </c>
      <c r="T1151" t="s">
        <v>1067</v>
      </c>
      <c r="U1151" t="s">
        <v>192</v>
      </c>
      <c r="V1151" t="s">
        <v>76</v>
      </c>
      <c r="W1151">
        <v>3724</v>
      </c>
      <c r="X1151" s="1">
        <v>41101</v>
      </c>
      <c r="Y1151" t="s">
        <v>34</v>
      </c>
      <c r="Z1151" t="e" vm="18">
        <v>#VALUE!</v>
      </c>
      <c r="AA1151">
        <v>23805</v>
      </c>
      <c r="AB1151" t="e" cm="1" vm="2">
        <f t="array" ref="AB1151">_FV(Table1[[#This Row],[State]],"Country/region",TRUE)</f>
        <v>#VALUE!</v>
      </c>
    </row>
    <row r="1152" spans="1:28" x14ac:dyDescent="0.35">
      <c r="A1152" t="s">
        <v>159</v>
      </c>
      <c r="B1152">
        <v>41</v>
      </c>
      <c r="C1152" t="s">
        <v>160</v>
      </c>
      <c r="D1152" t="s">
        <v>57</v>
      </c>
      <c r="E1152">
        <f>YEAR(Table1[[#This Row],[Order Date]])</f>
        <v>2012</v>
      </c>
      <c r="F1152">
        <v>1</v>
      </c>
      <c r="G1152">
        <f>MONTH(Table1[[#This Row],[Order Date]])</f>
        <v>7</v>
      </c>
      <c r="H1152" s="1">
        <v>41100</v>
      </c>
      <c r="I1152">
        <v>26629</v>
      </c>
      <c r="J1152" t="s">
        <v>28</v>
      </c>
      <c r="K1152">
        <v>32</v>
      </c>
      <c r="L1152">
        <v>2.78</v>
      </c>
      <c r="M1152" s="2">
        <v>0.06</v>
      </c>
      <c r="N1152">
        <v>89.89</v>
      </c>
      <c r="O1152">
        <v>1.25</v>
      </c>
      <c r="P1152">
        <v>-8.16</v>
      </c>
      <c r="Q1152" s="2">
        <v>0.59</v>
      </c>
      <c r="R1152" t="s">
        <v>29</v>
      </c>
      <c r="S1152" t="s">
        <v>59</v>
      </c>
      <c r="T1152" t="s">
        <v>1254</v>
      </c>
      <c r="U1152" t="s">
        <v>88</v>
      </c>
      <c r="V1152" t="s">
        <v>76</v>
      </c>
      <c r="W1152">
        <v>3725</v>
      </c>
      <c r="X1152" s="1">
        <v>41102</v>
      </c>
      <c r="Y1152" t="s">
        <v>34</v>
      </c>
      <c r="Z1152" t="e" vm="18">
        <v>#VALUE!</v>
      </c>
      <c r="AA1152">
        <v>23805</v>
      </c>
      <c r="AB1152" t="e" cm="1" vm="2">
        <f t="array" ref="AB1152">_FV(Table1[[#This Row],[State]],"Country/region",TRUE)</f>
        <v>#VALUE!</v>
      </c>
    </row>
    <row r="1153" spans="1:28" x14ac:dyDescent="0.35">
      <c r="A1153" t="s">
        <v>496</v>
      </c>
      <c r="B1153">
        <v>41</v>
      </c>
      <c r="C1153" t="s">
        <v>1280</v>
      </c>
      <c r="D1153" t="s">
        <v>38</v>
      </c>
      <c r="E1153">
        <f>YEAR(Table1[[#This Row],[Order Date]])</f>
        <v>2012</v>
      </c>
      <c r="F1153">
        <v>1</v>
      </c>
      <c r="G1153">
        <f>MONTH(Table1[[#This Row],[Order Date]])</f>
        <v>7</v>
      </c>
      <c r="H1153" s="1">
        <v>41101</v>
      </c>
      <c r="I1153">
        <v>47621</v>
      </c>
      <c r="J1153" t="s">
        <v>58</v>
      </c>
      <c r="K1153">
        <v>16</v>
      </c>
      <c r="L1153">
        <v>14.2</v>
      </c>
      <c r="M1153" s="2">
        <v>0.08</v>
      </c>
      <c r="N1153">
        <v>230.74</v>
      </c>
      <c r="O1153">
        <v>5.3</v>
      </c>
      <c r="P1153">
        <v>27.23</v>
      </c>
      <c r="Q1153" s="2">
        <v>0.46</v>
      </c>
      <c r="R1153" t="s">
        <v>48</v>
      </c>
      <c r="S1153" t="s">
        <v>59</v>
      </c>
      <c r="T1153" t="s">
        <v>985</v>
      </c>
      <c r="U1153" t="s">
        <v>82</v>
      </c>
      <c r="V1153" t="s">
        <v>33</v>
      </c>
      <c r="W1153">
        <v>6693</v>
      </c>
      <c r="X1153" s="1">
        <v>41103</v>
      </c>
      <c r="Y1153" t="s">
        <v>42</v>
      </c>
      <c r="Z1153" t="e" vm="24">
        <v>#VALUE!</v>
      </c>
      <c r="AA1153">
        <v>7002</v>
      </c>
      <c r="AB1153" t="e" cm="1" vm="2">
        <f t="array" ref="AB1153">_FV(Table1[[#This Row],[State]],"Country/region",TRUE)</f>
        <v>#VALUE!</v>
      </c>
    </row>
    <row r="1154" spans="1:28" x14ac:dyDescent="0.35">
      <c r="A1154" t="s">
        <v>690</v>
      </c>
      <c r="B1154">
        <v>41</v>
      </c>
      <c r="C1154" t="s">
        <v>691</v>
      </c>
      <c r="D1154" t="s">
        <v>38</v>
      </c>
      <c r="E1154">
        <f>YEAR(Table1[[#This Row],[Order Date]])</f>
        <v>2012</v>
      </c>
      <c r="F1154">
        <v>1</v>
      </c>
      <c r="G1154">
        <f>MONTH(Table1[[#This Row],[Order Date]])</f>
        <v>7</v>
      </c>
      <c r="H1154" s="1">
        <v>41102</v>
      </c>
      <c r="I1154">
        <v>23877</v>
      </c>
      <c r="J1154" t="s">
        <v>39</v>
      </c>
      <c r="K1154">
        <v>31</v>
      </c>
      <c r="L1154">
        <v>65.989999999999995</v>
      </c>
      <c r="M1154" s="2">
        <v>7.0000000000000007E-2</v>
      </c>
      <c r="N1154">
        <v>1624.5965000000001</v>
      </c>
      <c r="O1154">
        <v>8.8000000000000007</v>
      </c>
      <c r="P1154">
        <v>109.836</v>
      </c>
      <c r="Q1154" s="2">
        <v>0.57999999999999996</v>
      </c>
      <c r="R1154" t="s">
        <v>96</v>
      </c>
      <c r="S1154" t="s">
        <v>30</v>
      </c>
      <c r="T1154">
        <v>6120</v>
      </c>
      <c r="U1154" t="s">
        <v>105</v>
      </c>
      <c r="V1154" t="s">
        <v>52</v>
      </c>
      <c r="W1154">
        <v>3338</v>
      </c>
      <c r="X1154" s="1">
        <v>41102</v>
      </c>
      <c r="Y1154" t="s">
        <v>34</v>
      </c>
      <c r="Z1154" t="e" vm="4">
        <v>#VALUE!</v>
      </c>
      <c r="AA1154">
        <v>94521</v>
      </c>
      <c r="AB1154" t="e" cm="1" vm="2">
        <f t="array" ref="AB1154">_FV(Table1[[#This Row],[State]],"Country/region",TRUE)</f>
        <v>#VALUE!</v>
      </c>
    </row>
    <row r="1155" spans="1:28" x14ac:dyDescent="0.35">
      <c r="A1155" t="s">
        <v>94</v>
      </c>
      <c r="B1155">
        <v>41</v>
      </c>
      <c r="C1155" t="s">
        <v>1900</v>
      </c>
      <c r="D1155" t="s">
        <v>46</v>
      </c>
      <c r="E1155">
        <f>YEAR(Table1[[#This Row],[Order Date]])</f>
        <v>2012</v>
      </c>
      <c r="F1155">
        <v>1</v>
      </c>
      <c r="G1155">
        <f>MONTH(Table1[[#This Row],[Order Date]])</f>
        <v>7</v>
      </c>
      <c r="H1155" s="1">
        <v>41102</v>
      </c>
      <c r="I1155">
        <v>19457</v>
      </c>
      <c r="J1155" t="s">
        <v>28</v>
      </c>
      <c r="K1155">
        <v>34</v>
      </c>
      <c r="L1155">
        <v>6.3</v>
      </c>
      <c r="M1155" s="2">
        <v>0.05</v>
      </c>
      <c r="N1155">
        <v>203.49</v>
      </c>
      <c r="O1155">
        <v>0.5</v>
      </c>
      <c r="P1155">
        <v>90.35</v>
      </c>
      <c r="Q1155" s="2">
        <v>0.39</v>
      </c>
      <c r="R1155" t="s">
        <v>29</v>
      </c>
      <c r="S1155" t="s">
        <v>30</v>
      </c>
      <c r="T1155" t="s">
        <v>556</v>
      </c>
      <c r="U1155" t="s">
        <v>210</v>
      </c>
      <c r="V1155" t="s">
        <v>52</v>
      </c>
      <c r="W1155">
        <v>2688</v>
      </c>
      <c r="X1155" s="1">
        <v>41103</v>
      </c>
      <c r="Y1155" t="s">
        <v>34</v>
      </c>
      <c r="Z1155" t="e" vm="7">
        <v>#VALUE!</v>
      </c>
      <c r="AA1155">
        <v>84041</v>
      </c>
      <c r="AB1155" t="e" cm="1" vm="2">
        <f t="array" ref="AB1155">_FV(Table1[[#This Row],[State]],"Country/region",TRUE)</f>
        <v>#VALUE!</v>
      </c>
    </row>
    <row r="1156" spans="1:28" x14ac:dyDescent="0.35">
      <c r="A1156" t="s">
        <v>1682</v>
      </c>
      <c r="B1156">
        <v>41</v>
      </c>
      <c r="C1156" t="s">
        <v>1901</v>
      </c>
      <c r="D1156" t="s">
        <v>27</v>
      </c>
      <c r="E1156">
        <f>YEAR(Table1[[#This Row],[Order Date]])</f>
        <v>2012</v>
      </c>
      <c r="F1156">
        <v>1</v>
      </c>
      <c r="G1156">
        <f>MONTH(Table1[[#This Row],[Order Date]])</f>
        <v>7</v>
      </c>
      <c r="H1156" s="1">
        <v>41102</v>
      </c>
      <c r="I1156">
        <v>33635</v>
      </c>
      <c r="J1156" t="s">
        <v>28</v>
      </c>
      <c r="K1156">
        <v>4</v>
      </c>
      <c r="L1156">
        <v>20.34</v>
      </c>
      <c r="M1156" s="2">
        <v>7.0000000000000007E-2</v>
      </c>
      <c r="N1156">
        <v>112.18</v>
      </c>
      <c r="O1156">
        <v>35</v>
      </c>
      <c r="P1156">
        <v>-96.16</v>
      </c>
      <c r="Q1156" s="2">
        <v>0.84</v>
      </c>
      <c r="R1156" t="s">
        <v>29</v>
      </c>
      <c r="S1156" t="s">
        <v>40</v>
      </c>
      <c r="T1156" t="s">
        <v>183</v>
      </c>
      <c r="U1156" t="s">
        <v>32</v>
      </c>
      <c r="V1156" t="s">
        <v>33</v>
      </c>
      <c r="W1156">
        <v>4725</v>
      </c>
      <c r="X1156" s="1">
        <v>41103</v>
      </c>
      <c r="Y1156" t="s">
        <v>34</v>
      </c>
      <c r="Z1156" t="e" vm="1">
        <v>#VALUE!</v>
      </c>
      <c r="AA1156">
        <v>16602</v>
      </c>
      <c r="AB1156" t="e" cm="1" vm="2">
        <f t="array" ref="AB1156">_FV(Table1[[#This Row],[State]],"Country/region",TRUE)</f>
        <v>#VALUE!</v>
      </c>
    </row>
    <row r="1157" spans="1:28" x14ac:dyDescent="0.35">
      <c r="A1157" t="s">
        <v>1682</v>
      </c>
      <c r="B1157">
        <v>41</v>
      </c>
      <c r="C1157" t="s">
        <v>1901</v>
      </c>
      <c r="D1157" t="s">
        <v>27</v>
      </c>
      <c r="E1157">
        <f>YEAR(Table1[[#This Row],[Order Date]])</f>
        <v>2012</v>
      </c>
      <c r="F1157">
        <v>1</v>
      </c>
      <c r="G1157">
        <f>MONTH(Table1[[#This Row],[Order Date]])</f>
        <v>7</v>
      </c>
      <c r="H1157" s="1">
        <v>41102</v>
      </c>
      <c r="I1157">
        <v>33635</v>
      </c>
      <c r="J1157" t="s">
        <v>28</v>
      </c>
      <c r="K1157">
        <v>5</v>
      </c>
      <c r="L1157">
        <v>90.97</v>
      </c>
      <c r="M1157" s="2">
        <v>0.04</v>
      </c>
      <c r="N1157">
        <v>477.76</v>
      </c>
      <c r="O1157">
        <v>28</v>
      </c>
      <c r="P1157">
        <v>-173.09520000000001</v>
      </c>
      <c r="Q1157" s="2">
        <v>0.38</v>
      </c>
      <c r="R1157" t="s">
        <v>96</v>
      </c>
      <c r="S1157" t="s">
        <v>49</v>
      </c>
      <c r="T1157" t="s">
        <v>1902</v>
      </c>
      <c r="U1157" t="s">
        <v>98</v>
      </c>
      <c r="V1157" t="s">
        <v>33</v>
      </c>
      <c r="W1157">
        <v>4724</v>
      </c>
      <c r="X1157" s="1">
        <v>41103</v>
      </c>
      <c r="Y1157" t="s">
        <v>53</v>
      </c>
      <c r="Z1157" t="e" vm="1">
        <v>#VALUE!</v>
      </c>
      <c r="AA1157">
        <v>16602</v>
      </c>
      <c r="AB1157" t="e" cm="1" vm="2">
        <f t="array" ref="AB1157">_FV(Table1[[#This Row],[State]],"Country/region",TRUE)</f>
        <v>#VALUE!</v>
      </c>
    </row>
    <row r="1158" spans="1:28" x14ac:dyDescent="0.35">
      <c r="A1158" t="s">
        <v>336</v>
      </c>
      <c r="B1158">
        <v>41</v>
      </c>
      <c r="C1158" t="s">
        <v>337</v>
      </c>
      <c r="D1158" t="s">
        <v>38</v>
      </c>
      <c r="E1158">
        <f>YEAR(Table1[[#This Row],[Order Date]])</f>
        <v>2012</v>
      </c>
      <c r="F1158">
        <v>1</v>
      </c>
      <c r="G1158">
        <f>MONTH(Table1[[#This Row],[Order Date]])</f>
        <v>7</v>
      </c>
      <c r="H1158" s="1">
        <v>41102</v>
      </c>
      <c r="I1158">
        <v>20706</v>
      </c>
      <c r="J1158" t="s">
        <v>28</v>
      </c>
      <c r="K1158">
        <v>41</v>
      </c>
      <c r="L1158">
        <v>136.97999999999999</v>
      </c>
      <c r="M1158" s="2">
        <v>0.04</v>
      </c>
      <c r="N1158">
        <v>5583.27</v>
      </c>
      <c r="O1158">
        <v>24.49</v>
      </c>
      <c r="P1158">
        <v>1539.59</v>
      </c>
      <c r="Q1158" s="2">
        <v>0.59</v>
      </c>
      <c r="R1158" t="s">
        <v>48</v>
      </c>
      <c r="S1158" t="s">
        <v>40</v>
      </c>
      <c r="T1158" t="s">
        <v>1903</v>
      </c>
      <c r="U1158" t="s">
        <v>82</v>
      </c>
      <c r="V1158" t="s">
        <v>52</v>
      </c>
      <c r="W1158">
        <v>2869</v>
      </c>
      <c r="X1158" s="1">
        <v>41104</v>
      </c>
      <c r="Y1158" t="s">
        <v>42</v>
      </c>
      <c r="Z1158" t="e" vm="4">
        <v>#VALUE!</v>
      </c>
      <c r="AA1158">
        <v>93905</v>
      </c>
      <c r="AB1158" t="e" cm="1" vm="2">
        <f t="array" ref="AB1158">_FV(Table1[[#This Row],[State]],"Country/region",TRUE)</f>
        <v>#VALUE!</v>
      </c>
    </row>
    <row r="1159" spans="1:28" x14ac:dyDescent="0.35">
      <c r="A1159" t="s">
        <v>1904</v>
      </c>
      <c r="B1159">
        <v>41</v>
      </c>
      <c r="C1159" t="s">
        <v>433</v>
      </c>
      <c r="D1159" t="s">
        <v>27</v>
      </c>
      <c r="E1159">
        <f>YEAR(Table1[[#This Row],[Order Date]])</f>
        <v>2012</v>
      </c>
      <c r="F1159">
        <v>1</v>
      </c>
      <c r="G1159">
        <f>MONTH(Table1[[#This Row],[Order Date]])</f>
        <v>7</v>
      </c>
      <c r="H1159" s="1">
        <v>41102</v>
      </c>
      <c r="I1159">
        <v>19232</v>
      </c>
      <c r="J1159" t="s">
        <v>47</v>
      </c>
      <c r="K1159">
        <v>5</v>
      </c>
      <c r="L1159">
        <v>6.68</v>
      </c>
      <c r="M1159" s="2">
        <v>0.09</v>
      </c>
      <c r="N1159">
        <v>33.409999999999997</v>
      </c>
      <c r="O1159">
        <v>1.5</v>
      </c>
      <c r="P1159">
        <v>-3.48</v>
      </c>
      <c r="Q1159" s="2">
        <v>0.48</v>
      </c>
      <c r="R1159" t="s">
        <v>29</v>
      </c>
      <c r="S1159" t="s">
        <v>59</v>
      </c>
      <c r="T1159" t="s">
        <v>1107</v>
      </c>
      <c r="U1159" t="s">
        <v>88</v>
      </c>
      <c r="V1159" t="s">
        <v>76</v>
      </c>
      <c r="W1159">
        <v>2662</v>
      </c>
      <c r="X1159" s="1">
        <v>41104</v>
      </c>
      <c r="Y1159" t="s">
        <v>34</v>
      </c>
      <c r="Z1159" t="e" vm="31">
        <v>#VALUE!</v>
      </c>
      <c r="AA1159">
        <v>37167</v>
      </c>
      <c r="AB1159" t="e" cm="1" vm="2">
        <f t="array" ref="AB1159">_FV(Table1[[#This Row],[State]],"Country/region",TRUE)</f>
        <v>#VALUE!</v>
      </c>
    </row>
    <row r="1160" spans="1:28" x14ac:dyDescent="0.35">
      <c r="A1160" t="s">
        <v>94</v>
      </c>
      <c r="B1160">
        <v>41</v>
      </c>
      <c r="C1160" t="s">
        <v>1900</v>
      </c>
      <c r="D1160" t="s">
        <v>46</v>
      </c>
      <c r="E1160">
        <f>YEAR(Table1[[#This Row],[Order Date]])</f>
        <v>2012</v>
      </c>
      <c r="F1160">
        <v>1</v>
      </c>
      <c r="G1160">
        <f>MONTH(Table1[[#This Row],[Order Date]])</f>
        <v>7</v>
      </c>
      <c r="H1160" s="1">
        <v>41102</v>
      </c>
      <c r="I1160">
        <v>19457</v>
      </c>
      <c r="J1160" t="s">
        <v>28</v>
      </c>
      <c r="K1160">
        <v>33</v>
      </c>
      <c r="L1160">
        <v>205.99</v>
      </c>
      <c r="M1160" s="2">
        <v>0.09</v>
      </c>
      <c r="N1160">
        <v>5638.7979999999998</v>
      </c>
      <c r="O1160">
        <v>3</v>
      </c>
      <c r="P1160">
        <v>1406.0519999999999</v>
      </c>
      <c r="Q1160" s="2">
        <v>0.57999999999999996</v>
      </c>
      <c r="R1160" t="s">
        <v>96</v>
      </c>
      <c r="S1160" t="s">
        <v>30</v>
      </c>
      <c r="T1160">
        <v>6185</v>
      </c>
      <c r="U1160" t="s">
        <v>105</v>
      </c>
      <c r="V1160" t="s">
        <v>52</v>
      </c>
      <c r="W1160">
        <v>2689</v>
      </c>
      <c r="X1160" s="1">
        <v>41104</v>
      </c>
      <c r="Y1160" t="s">
        <v>42</v>
      </c>
      <c r="Z1160" t="e" vm="7">
        <v>#VALUE!</v>
      </c>
      <c r="AA1160">
        <v>84041</v>
      </c>
      <c r="AB1160" t="e" cm="1" vm="2">
        <f t="array" ref="AB1160">_FV(Table1[[#This Row],[State]],"Country/region",TRUE)</f>
        <v>#VALUE!</v>
      </c>
    </row>
    <row r="1161" spans="1:28" x14ac:dyDescent="0.35">
      <c r="A1161" t="s">
        <v>730</v>
      </c>
      <c r="B1161">
        <v>41</v>
      </c>
      <c r="C1161" t="s">
        <v>691</v>
      </c>
      <c r="D1161" t="s">
        <v>38</v>
      </c>
      <c r="E1161">
        <f>YEAR(Table1[[#This Row],[Order Date]])</f>
        <v>2012</v>
      </c>
      <c r="F1161">
        <v>1</v>
      </c>
      <c r="G1161">
        <f>MONTH(Table1[[#This Row],[Order Date]])</f>
        <v>7</v>
      </c>
      <c r="H1161" s="1">
        <v>41102</v>
      </c>
      <c r="I1161">
        <v>23877</v>
      </c>
      <c r="J1161" t="s">
        <v>39</v>
      </c>
      <c r="K1161">
        <v>35</v>
      </c>
      <c r="L1161">
        <v>10.01</v>
      </c>
      <c r="M1161" s="2">
        <v>0</v>
      </c>
      <c r="N1161">
        <v>381.36</v>
      </c>
      <c r="O1161">
        <v>1.99</v>
      </c>
      <c r="P1161">
        <v>128.03</v>
      </c>
      <c r="Q1161" s="2">
        <v>0.41</v>
      </c>
      <c r="R1161" t="s">
        <v>96</v>
      </c>
      <c r="S1161" t="s">
        <v>139</v>
      </c>
      <c r="T1161" t="s">
        <v>1905</v>
      </c>
      <c r="U1161" t="s">
        <v>102</v>
      </c>
      <c r="V1161" t="s">
        <v>52</v>
      </c>
      <c r="W1161">
        <v>3339</v>
      </c>
      <c r="X1161" s="1">
        <v>41104</v>
      </c>
      <c r="Y1161" t="s">
        <v>42</v>
      </c>
      <c r="Z1161" t="e" vm="4">
        <v>#VALUE!</v>
      </c>
      <c r="AA1161">
        <v>92627</v>
      </c>
      <c r="AB1161" t="e" cm="1" vm="2">
        <f t="array" ref="AB1161">_FV(Table1[[#This Row],[State]],"Country/region",TRUE)</f>
        <v>#VALUE!</v>
      </c>
    </row>
    <row r="1162" spans="1:28" x14ac:dyDescent="0.35">
      <c r="A1162" t="s">
        <v>1906</v>
      </c>
      <c r="B1162">
        <v>41</v>
      </c>
      <c r="C1162" t="s">
        <v>1778</v>
      </c>
      <c r="D1162" t="s">
        <v>46</v>
      </c>
      <c r="E1162">
        <f>YEAR(Table1[[#This Row],[Order Date]])</f>
        <v>2012</v>
      </c>
      <c r="F1162">
        <v>1</v>
      </c>
      <c r="G1162">
        <f>MONTH(Table1[[#This Row],[Order Date]])</f>
        <v>7</v>
      </c>
      <c r="H1162" s="1">
        <v>41102</v>
      </c>
      <c r="I1162">
        <v>26372</v>
      </c>
      <c r="J1162" t="s">
        <v>47</v>
      </c>
      <c r="K1162">
        <v>1</v>
      </c>
      <c r="L1162">
        <v>29.89</v>
      </c>
      <c r="M1162" s="2">
        <v>0.01</v>
      </c>
      <c r="N1162">
        <v>31.96</v>
      </c>
      <c r="O1162">
        <v>1.99</v>
      </c>
      <c r="P1162">
        <v>-74.64</v>
      </c>
      <c r="Q1162" s="2">
        <v>0.5</v>
      </c>
      <c r="R1162" t="s">
        <v>96</v>
      </c>
      <c r="S1162" t="s">
        <v>139</v>
      </c>
      <c r="T1162" t="s">
        <v>617</v>
      </c>
      <c r="U1162" t="s">
        <v>102</v>
      </c>
      <c r="V1162" t="s">
        <v>68</v>
      </c>
      <c r="W1162">
        <v>3690</v>
      </c>
      <c r="X1162" s="1">
        <v>41106</v>
      </c>
      <c r="Y1162" t="s">
        <v>34</v>
      </c>
      <c r="Z1162" t="e" vm="26">
        <v>#VALUE!</v>
      </c>
      <c r="AA1162">
        <v>48911</v>
      </c>
      <c r="AB1162" t="e" cm="1" vm="2">
        <f t="array" ref="AB1162">_FV(Table1[[#This Row],[State]],"Country/region",TRUE)</f>
        <v>#VALUE!</v>
      </c>
    </row>
    <row r="1163" spans="1:28" x14ac:dyDescent="0.35">
      <c r="A1163" t="s">
        <v>1904</v>
      </c>
      <c r="B1163">
        <v>41</v>
      </c>
      <c r="C1163" t="s">
        <v>433</v>
      </c>
      <c r="D1163" t="s">
        <v>27</v>
      </c>
      <c r="E1163">
        <f>YEAR(Table1[[#This Row],[Order Date]])</f>
        <v>2012</v>
      </c>
      <c r="F1163">
        <v>1</v>
      </c>
      <c r="G1163">
        <f>MONTH(Table1[[#This Row],[Order Date]])</f>
        <v>7</v>
      </c>
      <c r="H1163" s="1">
        <v>41102</v>
      </c>
      <c r="I1163">
        <v>19232</v>
      </c>
      <c r="J1163" t="s">
        <v>47</v>
      </c>
      <c r="K1163">
        <v>43</v>
      </c>
      <c r="L1163">
        <v>6.24</v>
      </c>
      <c r="M1163" s="2">
        <v>0.04</v>
      </c>
      <c r="N1163">
        <v>265.38</v>
      </c>
      <c r="O1163">
        <v>5.22</v>
      </c>
      <c r="P1163">
        <v>-107.59</v>
      </c>
      <c r="Q1163" s="2">
        <v>0.6</v>
      </c>
      <c r="R1163" t="s">
        <v>48</v>
      </c>
      <c r="S1163" t="s">
        <v>30</v>
      </c>
      <c r="T1163" t="s">
        <v>1907</v>
      </c>
      <c r="U1163" t="s">
        <v>82</v>
      </c>
      <c r="V1163" t="s">
        <v>76</v>
      </c>
      <c r="W1163">
        <v>2661</v>
      </c>
      <c r="X1163" s="1">
        <v>41107</v>
      </c>
      <c r="Y1163" t="s">
        <v>34</v>
      </c>
      <c r="Z1163" t="e" vm="31">
        <v>#VALUE!</v>
      </c>
      <c r="AA1163">
        <v>37167</v>
      </c>
      <c r="AB1163" t="e" cm="1" vm="2">
        <f t="array" ref="AB1163">_FV(Table1[[#This Row],[State]],"Country/region",TRUE)</f>
        <v>#VALUE!</v>
      </c>
    </row>
    <row r="1164" spans="1:28" x14ac:dyDescent="0.35">
      <c r="A1164" t="s">
        <v>930</v>
      </c>
      <c r="B1164">
        <v>41</v>
      </c>
      <c r="C1164" t="s">
        <v>433</v>
      </c>
      <c r="D1164" t="s">
        <v>27</v>
      </c>
      <c r="E1164">
        <f>YEAR(Table1[[#This Row],[Order Date]])</f>
        <v>2012</v>
      </c>
      <c r="F1164">
        <v>1</v>
      </c>
      <c r="G1164">
        <f>MONTH(Table1[[#This Row],[Order Date]])</f>
        <v>7</v>
      </c>
      <c r="H1164" s="1">
        <v>41102</v>
      </c>
      <c r="I1164">
        <v>19232</v>
      </c>
      <c r="J1164" t="s">
        <v>47</v>
      </c>
      <c r="K1164">
        <v>28</v>
      </c>
      <c r="L1164">
        <v>260.98</v>
      </c>
      <c r="M1164" s="2">
        <v>0.09</v>
      </c>
      <c r="N1164">
        <v>7157.16</v>
      </c>
      <c r="O1164">
        <v>41.91</v>
      </c>
      <c r="P1164">
        <v>1150.33</v>
      </c>
      <c r="Q1164" s="2">
        <v>0.59</v>
      </c>
      <c r="R1164" t="s">
        <v>48</v>
      </c>
      <c r="S1164" t="s">
        <v>73</v>
      </c>
      <c r="T1164" t="s">
        <v>1908</v>
      </c>
      <c r="U1164" t="s">
        <v>154</v>
      </c>
      <c r="V1164" t="s">
        <v>76</v>
      </c>
      <c r="W1164">
        <v>2663</v>
      </c>
      <c r="X1164" s="1">
        <v>41109</v>
      </c>
      <c r="Y1164" t="s">
        <v>53</v>
      </c>
      <c r="Z1164" t="e" vm="31">
        <v>#VALUE!</v>
      </c>
      <c r="AA1164">
        <v>37174</v>
      </c>
      <c r="AB1164" t="e" cm="1" vm="2">
        <f t="array" ref="AB1164">_FV(Table1[[#This Row],[State]],"Country/region",TRUE)</f>
        <v>#VALUE!</v>
      </c>
    </row>
    <row r="1165" spans="1:28" x14ac:dyDescent="0.35">
      <c r="A1165" t="s">
        <v>834</v>
      </c>
      <c r="B1165">
        <v>41</v>
      </c>
      <c r="C1165" t="s">
        <v>885</v>
      </c>
      <c r="D1165" t="s">
        <v>57</v>
      </c>
      <c r="E1165">
        <f>YEAR(Table1[[#This Row],[Order Date]])</f>
        <v>2012</v>
      </c>
      <c r="F1165">
        <v>1</v>
      </c>
      <c r="G1165">
        <f>MONTH(Table1[[#This Row],[Order Date]])</f>
        <v>7</v>
      </c>
      <c r="H1165" s="1">
        <v>41103</v>
      </c>
      <c r="I1165">
        <v>57412</v>
      </c>
      <c r="J1165" t="s">
        <v>47</v>
      </c>
      <c r="K1165">
        <v>34</v>
      </c>
      <c r="L1165">
        <v>7.99</v>
      </c>
      <c r="M1165" s="2">
        <v>0.06</v>
      </c>
      <c r="N1165">
        <v>223.499</v>
      </c>
      <c r="O1165">
        <v>5.03</v>
      </c>
      <c r="P1165">
        <v>-122.133</v>
      </c>
      <c r="Q1165" s="2">
        <v>0.6</v>
      </c>
      <c r="R1165" t="s">
        <v>96</v>
      </c>
      <c r="S1165" t="s">
        <v>80</v>
      </c>
      <c r="T1165" t="s">
        <v>1909</v>
      </c>
      <c r="U1165" t="s">
        <v>105</v>
      </c>
      <c r="V1165" t="s">
        <v>52</v>
      </c>
      <c r="W1165">
        <v>8038</v>
      </c>
      <c r="X1165" s="1">
        <v>41103</v>
      </c>
      <c r="Y1165" t="s">
        <v>34</v>
      </c>
      <c r="Z1165" t="e" vm="20">
        <v>#VALUE!</v>
      </c>
      <c r="AA1165">
        <v>89015</v>
      </c>
      <c r="AB1165" t="e" cm="1" vm="2">
        <f t="array" ref="AB1165">_FV(Table1[[#This Row],[State]],"Country/region",TRUE)</f>
        <v>#VALUE!</v>
      </c>
    </row>
    <row r="1166" spans="1:28" x14ac:dyDescent="0.35">
      <c r="A1166" t="s">
        <v>1910</v>
      </c>
      <c r="B1166">
        <v>41</v>
      </c>
      <c r="C1166" t="s">
        <v>1450</v>
      </c>
      <c r="D1166" t="s">
        <v>57</v>
      </c>
      <c r="E1166">
        <f>YEAR(Table1[[#This Row],[Order Date]])</f>
        <v>2012</v>
      </c>
      <c r="F1166">
        <v>1</v>
      </c>
      <c r="G1166">
        <f>MONTH(Table1[[#This Row],[Order Date]])</f>
        <v>7</v>
      </c>
      <c r="H1166" s="1">
        <v>41103</v>
      </c>
      <c r="I1166">
        <v>34565</v>
      </c>
      <c r="J1166" t="s">
        <v>131</v>
      </c>
      <c r="K1166">
        <v>47</v>
      </c>
      <c r="L1166">
        <v>125.99</v>
      </c>
      <c r="M1166" s="2">
        <v>0.08</v>
      </c>
      <c r="N1166">
        <v>4815.8620000000001</v>
      </c>
      <c r="O1166">
        <v>4.2</v>
      </c>
      <c r="P1166">
        <v>1316.79</v>
      </c>
      <c r="Q1166" s="2">
        <v>0.56999999999999995</v>
      </c>
      <c r="R1166" t="s">
        <v>96</v>
      </c>
      <c r="S1166" t="s">
        <v>30</v>
      </c>
      <c r="T1166" t="s">
        <v>1911</v>
      </c>
      <c r="U1166" t="s">
        <v>105</v>
      </c>
      <c r="V1166" t="s">
        <v>52</v>
      </c>
      <c r="W1166">
        <v>4857</v>
      </c>
      <c r="X1166" s="1">
        <v>41104</v>
      </c>
      <c r="Y1166" t="s">
        <v>34</v>
      </c>
      <c r="Z1166" t="e" vm="8">
        <v>#VALUE!</v>
      </c>
      <c r="AA1166">
        <v>97060</v>
      </c>
      <c r="AB1166" t="e" cm="1" vm="2">
        <f t="array" ref="AB1166">_FV(Table1[[#This Row],[State]],"Country/region",TRUE)</f>
        <v>#VALUE!</v>
      </c>
    </row>
    <row r="1167" spans="1:28" x14ac:dyDescent="0.35">
      <c r="A1167" t="s">
        <v>1912</v>
      </c>
      <c r="B1167">
        <v>41</v>
      </c>
      <c r="C1167" t="s">
        <v>1913</v>
      </c>
      <c r="D1167" t="s">
        <v>27</v>
      </c>
      <c r="E1167">
        <f>YEAR(Table1[[#This Row],[Order Date]])</f>
        <v>2012</v>
      </c>
      <c r="F1167">
        <v>1</v>
      </c>
      <c r="G1167">
        <f>MONTH(Table1[[#This Row],[Order Date]])</f>
        <v>7</v>
      </c>
      <c r="H1167" s="1">
        <v>41103</v>
      </c>
      <c r="I1167">
        <v>41696</v>
      </c>
      <c r="J1167" t="s">
        <v>39</v>
      </c>
      <c r="K1167">
        <v>45</v>
      </c>
      <c r="L1167">
        <v>4.4800000000000004</v>
      </c>
      <c r="M1167" s="2">
        <v>0.03</v>
      </c>
      <c r="N1167">
        <v>237.28</v>
      </c>
      <c r="O1167">
        <v>49</v>
      </c>
      <c r="P1167">
        <v>-2088.6799999999998</v>
      </c>
      <c r="Q1167" s="2">
        <v>0.6</v>
      </c>
      <c r="R1167" t="s">
        <v>29</v>
      </c>
      <c r="S1167" t="s">
        <v>40</v>
      </c>
      <c r="T1167" t="s">
        <v>1259</v>
      </c>
      <c r="U1167" t="s">
        <v>214</v>
      </c>
      <c r="V1167" t="s">
        <v>68</v>
      </c>
      <c r="W1167">
        <v>5877</v>
      </c>
      <c r="X1167" s="1">
        <v>41105</v>
      </c>
      <c r="Y1167" t="s">
        <v>42</v>
      </c>
      <c r="Z1167" t="e" vm="16">
        <v>#VALUE!</v>
      </c>
      <c r="AA1167">
        <v>60061</v>
      </c>
      <c r="AB1167" t="e" cm="1" vm="2">
        <f t="array" ref="AB1167">_FV(Table1[[#This Row],[State]],"Country/region",TRUE)</f>
        <v>#VALUE!</v>
      </c>
    </row>
    <row r="1168" spans="1:28" x14ac:dyDescent="0.35">
      <c r="A1168" t="s">
        <v>1914</v>
      </c>
      <c r="B1168">
        <v>41</v>
      </c>
      <c r="C1168" t="s">
        <v>1489</v>
      </c>
      <c r="D1168" t="s">
        <v>46</v>
      </c>
      <c r="E1168">
        <f>YEAR(Table1[[#This Row],[Order Date]])</f>
        <v>2012</v>
      </c>
      <c r="F1168">
        <v>1</v>
      </c>
      <c r="G1168">
        <f>MONTH(Table1[[#This Row],[Order Date]])</f>
        <v>7</v>
      </c>
      <c r="H1168" s="1">
        <v>41103</v>
      </c>
      <c r="I1168">
        <v>23778</v>
      </c>
      <c r="J1168" t="s">
        <v>47</v>
      </c>
      <c r="K1168">
        <v>13</v>
      </c>
      <c r="L1168">
        <v>4.4800000000000004</v>
      </c>
      <c r="M1168" s="2">
        <v>0.06</v>
      </c>
      <c r="N1168">
        <v>105.94</v>
      </c>
      <c r="O1168">
        <v>49</v>
      </c>
      <c r="P1168">
        <v>-566</v>
      </c>
      <c r="Q1168" s="2">
        <v>0.6</v>
      </c>
      <c r="R1168" t="s">
        <v>29</v>
      </c>
      <c r="S1168" t="s">
        <v>40</v>
      </c>
      <c r="T1168" t="s">
        <v>1259</v>
      </c>
      <c r="U1168" t="s">
        <v>214</v>
      </c>
      <c r="V1168" t="s">
        <v>52</v>
      </c>
      <c r="W1168">
        <v>3325</v>
      </c>
      <c r="X1168" s="1">
        <v>41107</v>
      </c>
      <c r="Y1168" t="s">
        <v>34</v>
      </c>
      <c r="Z1168" t="e" vm="4">
        <v>#VALUE!</v>
      </c>
      <c r="AA1168">
        <v>91767</v>
      </c>
      <c r="AB1168" t="e" cm="1" vm="2">
        <f t="array" ref="AB1168">_FV(Table1[[#This Row],[State]],"Country/region",TRUE)</f>
        <v>#VALUE!</v>
      </c>
    </row>
    <row r="1169" spans="1:28" x14ac:dyDescent="0.35">
      <c r="A1169" t="s">
        <v>1472</v>
      </c>
      <c r="B1169">
        <v>41</v>
      </c>
      <c r="C1169" t="s">
        <v>144</v>
      </c>
      <c r="D1169" t="s">
        <v>38</v>
      </c>
      <c r="E1169">
        <f>YEAR(Table1[[#This Row],[Order Date]])</f>
        <v>2012</v>
      </c>
      <c r="F1169">
        <v>1</v>
      </c>
      <c r="G1169">
        <f>MONTH(Table1[[#This Row],[Order Date]])</f>
        <v>7</v>
      </c>
      <c r="H1169" s="1">
        <v>41104</v>
      </c>
      <c r="I1169">
        <v>48034</v>
      </c>
      <c r="J1169" t="s">
        <v>39</v>
      </c>
      <c r="K1169">
        <v>12</v>
      </c>
      <c r="L1169">
        <v>236.97</v>
      </c>
      <c r="M1169" s="2">
        <v>0.04</v>
      </c>
      <c r="N1169">
        <v>2340.5039999999999</v>
      </c>
      <c r="O1169">
        <v>59.24</v>
      </c>
      <c r="P1169">
        <v>243.16</v>
      </c>
      <c r="Q1169" s="2">
        <v>0.61</v>
      </c>
      <c r="R1169" t="s">
        <v>48</v>
      </c>
      <c r="S1169" t="s">
        <v>73</v>
      </c>
      <c r="T1169" t="s">
        <v>727</v>
      </c>
      <c r="U1169" t="s">
        <v>75</v>
      </c>
      <c r="V1169" t="s">
        <v>68</v>
      </c>
      <c r="W1169">
        <v>6747</v>
      </c>
      <c r="X1169" s="1">
        <v>41104</v>
      </c>
      <c r="Y1169" t="s">
        <v>53</v>
      </c>
      <c r="Z1169" t="e" vm="28">
        <v>#VALUE!</v>
      </c>
      <c r="AA1169">
        <v>63129</v>
      </c>
      <c r="AB1169" t="e" cm="1" vm="2">
        <f t="array" ref="AB1169">_FV(Table1[[#This Row],[State]],"Country/region",TRUE)</f>
        <v>#VALUE!</v>
      </c>
    </row>
    <row r="1170" spans="1:28" x14ac:dyDescent="0.35">
      <c r="A1170" t="s">
        <v>1472</v>
      </c>
      <c r="B1170">
        <v>41</v>
      </c>
      <c r="C1170" t="s">
        <v>144</v>
      </c>
      <c r="D1170" t="s">
        <v>38</v>
      </c>
      <c r="E1170">
        <f>YEAR(Table1[[#This Row],[Order Date]])</f>
        <v>2012</v>
      </c>
      <c r="F1170">
        <v>1</v>
      </c>
      <c r="G1170">
        <f>MONTH(Table1[[#This Row],[Order Date]])</f>
        <v>7</v>
      </c>
      <c r="H1170" s="1">
        <v>41104</v>
      </c>
      <c r="I1170">
        <v>48034</v>
      </c>
      <c r="J1170" t="s">
        <v>39</v>
      </c>
      <c r="K1170">
        <v>47</v>
      </c>
      <c r="L1170">
        <v>22.01</v>
      </c>
      <c r="M1170" s="2">
        <v>0.1</v>
      </c>
      <c r="N1170">
        <v>945.86</v>
      </c>
      <c r="O1170">
        <v>5.53</v>
      </c>
      <c r="P1170">
        <v>31.59</v>
      </c>
      <c r="Q1170" s="2">
        <v>0.59</v>
      </c>
      <c r="R1170" t="s">
        <v>29</v>
      </c>
      <c r="S1170" t="s">
        <v>139</v>
      </c>
      <c r="T1170" t="s">
        <v>1354</v>
      </c>
      <c r="U1170" t="s">
        <v>88</v>
      </c>
      <c r="V1170" t="s">
        <v>68</v>
      </c>
      <c r="W1170">
        <v>6746</v>
      </c>
      <c r="X1170" s="1">
        <v>41105</v>
      </c>
      <c r="Y1170" t="s">
        <v>34</v>
      </c>
      <c r="Z1170" t="e" vm="28">
        <v>#VALUE!</v>
      </c>
      <c r="AA1170">
        <v>63129</v>
      </c>
      <c r="AB1170" t="e" cm="1" vm="2">
        <f t="array" ref="AB1170">_FV(Table1[[#This Row],[State]],"Country/region",TRUE)</f>
        <v>#VALUE!</v>
      </c>
    </row>
    <row r="1171" spans="1:28" x14ac:dyDescent="0.35">
      <c r="A1171" t="s">
        <v>1459</v>
      </c>
      <c r="B1171">
        <v>41</v>
      </c>
      <c r="C1171" t="s">
        <v>275</v>
      </c>
      <c r="D1171" t="s">
        <v>27</v>
      </c>
      <c r="E1171">
        <f>YEAR(Table1[[#This Row],[Order Date]])</f>
        <v>2012</v>
      </c>
      <c r="F1171">
        <v>1</v>
      </c>
      <c r="G1171">
        <f>MONTH(Table1[[#This Row],[Order Date]])</f>
        <v>7</v>
      </c>
      <c r="H1171" s="1">
        <v>41104</v>
      </c>
      <c r="I1171">
        <v>3175</v>
      </c>
      <c r="J1171" t="s">
        <v>47</v>
      </c>
      <c r="K1171">
        <v>23</v>
      </c>
      <c r="L1171">
        <v>165.2</v>
      </c>
      <c r="M1171" s="2">
        <v>7.0000000000000007E-2</v>
      </c>
      <c r="N1171">
        <v>3553.62</v>
      </c>
      <c r="O1171">
        <v>19.989999999999998</v>
      </c>
      <c r="P1171">
        <v>521.69000000000005</v>
      </c>
      <c r="Q1171" s="2">
        <v>0.59</v>
      </c>
      <c r="R1171" t="s">
        <v>29</v>
      </c>
      <c r="S1171" t="s">
        <v>30</v>
      </c>
      <c r="T1171" t="s">
        <v>1870</v>
      </c>
      <c r="U1171" t="s">
        <v>32</v>
      </c>
      <c r="V1171" t="s">
        <v>52</v>
      </c>
      <c r="W1171">
        <v>467</v>
      </c>
      <c r="X1171" s="1">
        <v>41106</v>
      </c>
      <c r="Y1171" t="s">
        <v>34</v>
      </c>
      <c r="Z1171" t="e" vm="4">
        <v>#VALUE!</v>
      </c>
      <c r="AA1171">
        <v>90069</v>
      </c>
      <c r="AB1171" t="e" cm="1" vm="2">
        <f t="array" ref="AB1171">_FV(Table1[[#This Row],[State]],"Country/region",TRUE)</f>
        <v>#VALUE!</v>
      </c>
    </row>
    <row r="1172" spans="1:28" x14ac:dyDescent="0.35">
      <c r="A1172" t="s">
        <v>1915</v>
      </c>
      <c r="B1172">
        <v>41</v>
      </c>
      <c r="C1172" t="s">
        <v>832</v>
      </c>
      <c r="D1172" t="s">
        <v>57</v>
      </c>
      <c r="E1172">
        <f>YEAR(Table1[[#This Row],[Order Date]])</f>
        <v>2012</v>
      </c>
      <c r="F1172">
        <v>1</v>
      </c>
      <c r="G1172">
        <f>MONTH(Table1[[#This Row],[Order Date]])</f>
        <v>7</v>
      </c>
      <c r="H1172" s="1">
        <v>41104</v>
      </c>
      <c r="I1172">
        <v>41189</v>
      </c>
      <c r="J1172" t="s">
        <v>47</v>
      </c>
      <c r="K1172">
        <v>30</v>
      </c>
      <c r="L1172">
        <v>6.45</v>
      </c>
      <c r="M1172" s="2">
        <v>0.03</v>
      </c>
      <c r="N1172">
        <v>189.04</v>
      </c>
      <c r="O1172">
        <v>1.34</v>
      </c>
      <c r="P1172">
        <v>66.28</v>
      </c>
      <c r="Q1172" s="2">
        <v>0.36</v>
      </c>
      <c r="R1172" t="s">
        <v>29</v>
      </c>
      <c r="S1172" t="s">
        <v>59</v>
      </c>
      <c r="T1172" t="s">
        <v>1916</v>
      </c>
      <c r="U1172" t="s">
        <v>61</v>
      </c>
      <c r="V1172" t="s">
        <v>52</v>
      </c>
      <c r="W1172">
        <v>5811</v>
      </c>
      <c r="X1172" s="1">
        <v>41109</v>
      </c>
      <c r="Y1172" t="s">
        <v>34</v>
      </c>
      <c r="Z1172" t="e" vm="23">
        <v>#VALUE!</v>
      </c>
      <c r="AA1172">
        <v>98503</v>
      </c>
      <c r="AB1172" t="e" cm="1" vm="2">
        <f t="array" ref="AB1172">_FV(Table1[[#This Row],[State]],"Country/region",TRUE)</f>
        <v>#VALUE!</v>
      </c>
    </row>
    <row r="1173" spans="1:28" x14ac:dyDescent="0.35">
      <c r="A1173" t="s">
        <v>1917</v>
      </c>
      <c r="B1173">
        <v>41</v>
      </c>
      <c r="C1173" t="s">
        <v>1918</v>
      </c>
      <c r="D1173" t="s">
        <v>46</v>
      </c>
      <c r="E1173">
        <f>YEAR(Table1[[#This Row],[Order Date]])</f>
        <v>2012</v>
      </c>
      <c r="F1173">
        <v>1</v>
      </c>
      <c r="G1173">
        <f>MONTH(Table1[[#This Row],[Order Date]])</f>
        <v>7</v>
      </c>
      <c r="H1173" s="1">
        <v>41105</v>
      </c>
      <c r="I1173">
        <v>13380</v>
      </c>
      <c r="J1173" t="s">
        <v>58</v>
      </c>
      <c r="K1173">
        <v>24</v>
      </c>
      <c r="L1173">
        <v>2.88</v>
      </c>
      <c r="M1173" s="2">
        <v>0.09</v>
      </c>
      <c r="N1173">
        <v>66.12</v>
      </c>
      <c r="O1173">
        <v>0.7</v>
      </c>
      <c r="P1173">
        <v>4.8499999999999996</v>
      </c>
      <c r="Q1173" s="2">
        <v>0.56000000000000005</v>
      </c>
      <c r="R1173" t="s">
        <v>29</v>
      </c>
      <c r="S1173" t="s">
        <v>59</v>
      </c>
      <c r="T1173" t="s">
        <v>1919</v>
      </c>
      <c r="U1173" t="s">
        <v>88</v>
      </c>
      <c r="V1173" t="s">
        <v>68</v>
      </c>
      <c r="W1173">
        <v>1860</v>
      </c>
      <c r="X1173" s="1">
        <v>41105</v>
      </c>
      <c r="Y1173" t="s">
        <v>34</v>
      </c>
      <c r="Z1173" t="e" vm="26">
        <v>#VALUE!</v>
      </c>
      <c r="AA1173">
        <v>48071</v>
      </c>
      <c r="AB1173" t="e" cm="1" vm="2">
        <f t="array" ref="AB1173">_FV(Table1[[#This Row],[State]],"Country/region",TRUE)</f>
        <v>#VALUE!</v>
      </c>
    </row>
    <row r="1174" spans="1:28" x14ac:dyDescent="0.35">
      <c r="A1174" t="s">
        <v>1920</v>
      </c>
      <c r="B1174">
        <v>41</v>
      </c>
      <c r="C1174" t="s">
        <v>414</v>
      </c>
      <c r="D1174" t="s">
        <v>46</v>
      </c>
      <c r="E1174">
        <f>YEAR(Table1[[#This Row],[Order Date]])</f>
        <v>2012</v>
      </c>
      <c r="F1174">
        <v>1</v>
      </c>
      <c r="G1174">
        <f>MONTH(Table1[[#This Row],[Order Date]])</f>
        <v>7</v>
      </c>
      <c r="H1174" s="1">
        <v>41105</v>
      </c>
      <c r="I1174">
        <v>32199</v>
      </c>
      <c r="J1174" t="s">
        <v>28</v>
      </c>
      <c r="K1174">
        <v>40</v>
      </c>
      <c r="L1174">
        <v>4.91</v>
      </c>
      <c r="M1174" s="2">
        <v>0.08</v>
      </c>
      <c r="N1174">
        <v>196.5</v>
      </c>
      <c r="O1174">
        <v>4.97</v>
      </c>
      <c r="P1174">
        <v>-99.762500000000003</v>
      </c>
      <c r="Q1174" s="2">
        <v>0.38</v>
      </c>
      <c r="R1174" t="s">
        <v>29</v>
      </c>
      <c r="S1174" t="s">
        <v>30</v>
      </c>
      <c r="T1174" t="s">
        <v>1921</v>
      </c>
      <c r="U1174" t="s">
        <v>67</v>
      </c>
      <c r="V1174" t="s">
        <v>68</v>
      </c>
      <c r="W1174">
        <v>4528</v>
      </c>
      <c r="X1174" s="1">
        <v>41106</v>
      </c>
      <c r="Y1174" t="s">
        <v>34</v>
      </c>
      <c r="Z1174" t="e" vm="38">
        <v>#VALUE!</v>
      </c>
      <c r="AA1174">
        <v>46404</v>
      </c>
      <c r="AB1174" t="e" cm="1" vm="2">
        <f t="array" ref="AB1174">_FV(Table1[[#This Row],[State]],"Country/region",TRUE)</f>
        <v>#VALUE!</v>
      </c>
    </row>
    <row r="1175" spans="1:28" x14ac:dyDescent="0.35">
      <c r="A1175" t="s">
        <v>1920</v>
      </c>
      <c r="B1175">
        <v>41</v>
      </c>
      <c r="C1175" t="s">
        <v>414</v>
      </c>
      <c r="D1175" t="s">
        <v>46</v>
      </c>
      <c r="E1175">
        <f>YEAR(Table1[[#This Row],[Order Date]])</f>
        <v>2012</v>
      </c>
      <c r="F1175">
        <v>1</v>
      </c>
      <c r="G1175">
        <f>MONTH(Table1[[#This Row],[Order Date]])</f>
        <v>7</v>
      </c>
      <c r="H1175" s="1">
        <v>41105</v>
      </c>
      <c r="I1175">
        <v>32199</v>
      </c>
      <c r="J1175" t="s">
        <v>28</v>
      </c>
      <c r="K1175">
        <v>1</v>
      </c>
      <c r="L1175">
        <v>3499.99</v>
      </c>
      <c r="M1175" s="2">
        <v>0.01</v>
      </c>
      <c r="N1175">
        <v>3672.89</v>
      </c>
      <c r="O1175">
        <v>24.49</v>
      </c>
      <c r="P1175">
        <v>-3061.82</v>
      </c>
      <c r="Q1175" s="2">
        <v>0.37</v>
      </c>
      <c r="R1175" t="s">
        <v>96</v>
      </c>
      <c r="S1175" t="s">
        <v>40</v>
      </c>
      <c r="T1175" t="s">
        <v>869</v>
      </c>
      <c r="U1175" t="s">
        <v>192</v>
      </c>
      <c r="V1175" t="s">
        <v>68</v>
      </c>
      <c r="W1175">
        <v>4529</v>
      </c>
      <c r="X1175" s="1">
        <v>41106</v>
      </c>
      <c r="Y1175" t="s">
        <v>34</v>
      </c>
      <c r="Z1175" t="e" vm="38">
        <v>#VALUE!</v>
      </c>
      <c r="AA1175">
        <v>46404</v>
      </c>
      <c r="AB1175" t="e" cm="1" vm="2">
        <f t="array" ref="AB1175">_FV(Table1[[#This Row],[State]],"Country/region",TRUE)</f>
        <v>#VALUE!</v>
      </c>
    </row>
    <row r="1176" spans="1:28" x14ac:dyDescent="0.35">
      <c r="A1176" t="s">
        <v>1922</v>
      </c>
      <c r="B1176">
        <v>41</v>
      </c>
      <c r="C1176" t="s">
        <v>1923</v>
      </c>
      <c r="D1176" t="s">
        <v>46</v>
      </c>
      <c r="E1176">
        <f>YEAR(Table1[[#This Row],[Order Date]])</f>
        <v>2012</v>
      </c>
      <c r="F1176">
        <v>1</v>
      </c>
      <c r="G1176">
        <f>MONTH(Table1[[#This Row],[Order Date]])</f>
        <v>7</v>
      </c>
      <c r="H1176" s="1">
        <v>41105</v>
      </c>
      <c r="I1176">
        <v>31043</v>
      </c>
      <c r="J1176" t="s">
        <v>28</v>
      </c>
      <c r="K1176">
        <v>49</v>
      </c>
      <c r="L1176">
        <v>15.28</v>
      </c>
      <c r="M1176" s="2">
        <v>0.02</v>
      </c>
      <c r="N1176">
        <v>772.42</v>
      </c>
      <c r="O1176">
        <v>1.99</v>
      </c>
      <c r="P1176">
        <v>299.33</v>
      </c>
      <c r="Q1176" s="2">
        <v>0.42</v>
      </c>
      <c r="R1176" t="s">
        <v>96</v>
      </c>
      <c r="S1176" t="s">
        <v>139</v>
      </c>
      <c r="T1176" t="s">
        <v>1125</v>
      </c>
      <c r="U1176" t="s">
        <v>102</v>
      </c>
      <c r="V1176" t="s">
        <v>52</v>
      </c>
      <c r="W1176">
        <v>4355</v>
      </c>
      <c r="X1176" s="1">
        <v>41106</v>
      </c>
      <c r="Y1176" t="s">
        <v>34</v>
      </c>
      <c r="Z1176" t="e" vm="20">
        <v>#VALUE!</v>
      </c>
      <c r="AA1176">
        <v>89701</v>
      </c>
      <c r="AB1176" t="e" cm="1" vm="2">
        <f t="array" ref="AB1176">_FV(Table1[[#This Row],[State]],"Country/region",TRUE)</f>
        <v>#VALUE!</v>
      </c>
    </row>
    <row r="1177" spans="1:28" x14ac:dyDescent="0.35">
      <c r="A1177" t="s">
        <v>1922</v>
      </c>
      <c r="B1177">
        <v>41</v>
      </c>
      <c r="C1177" t="s">
        <v>1923</v>
      </c>
      <c r="D1177" t="s">
        <v>46</v>
      </c>
      <c r="E1177">
        <f>YEAR(Table1[[#This Row],[Order Date]])</f>
        <v>2012</v>
      </c>
      <c r="F1177">
        <v>1</v>
      </c>
      <c r="G1177">
        <f>MONTH(Table1[[#This Row],[Order Date]])</f>
        <v>7</v>
      </c>
      <c r="H1177" s="1">
        <v>41105</v>
      </c>
      <c r="I1177">
        <v>31043</v>
      </c>
      <c r="J1177" t="s">
        <v>28</v>
      </c>
      <c r="K1177">
        <v>3</v>
      </c>
      <c r="L1177">
        <v>85.99</v>
      </c>
      <c r="M1177" s="2">
        <v>0</v>
      </c>
      <c r="N1177">
        <v>221.4675</v>
      </c>
      <c r="O1177">
        <v>3.3</v>
      </c>
      <c r="P1177">
        <v>-302.22500000000002</v>
      </c>
      <c r="Q1177" s="2">
        <v>0.37</v>
      </c>
      <c r="R1177" t="s">
        <v>96</v>
      </c>
      <c r="S1177" t="s">
        <v>139</v>
      </c>
      <c r="T1177" t="s">
        <v>1924</v>
      </c>
      <c r="U1177" t="s">
        <v>105</v>
      </c>
      <c r="V1177" t="s">
        <v>52</v>
      </c>
      <c r="W1177">
        <v>4356</v>
      </c>
      <c r="X1177" s="1">
        <v>41106</v>
      </c>
      <c r="Y1177" t="s">
        <v>34</v>
      </c>
      <c r="Z1177" t="e" vm="20">
        <v>#VALUE!</v>
      </c>
      <c r="AA1177">
        <v>89701</v>
      </c>
      <c r="AB1177" t="e" cm="1" vm="2">
        <f t="array" ref="AB1177">_FV(Table1[[#This Row],[State]],"Country/region",TRUE)</f>
        <v>#VALUE!</v>
      </c>
    </row>
    <row r="1178" spans="1:28" x14ac:dyDescent="0.35">
      <c r="A1178" t="s">
        <v>413</v>
      </c>
      <c r="B1178">
        <v>41</v>
      </c>
      <c r="C1178" t="s">
        <v>414</v>
      </c>
      <c r="D1178" t="s">
        <v>46</v>
      </c>
      <c r="E1178">
        <f>YEAR(Table1[[#This Row],[Order Date]])</f>
        <v>2012</v>
      </c>
      <c r="F1178">
        <v>1</v>
      </c>
      <c r="G1178">
        <f>MONTH(Table1[[#This Row],[Order Date]])</f>
        <v>7</v>
      </c>
      <c r="H1178" s="1">
        <v>41105</v>
      </c>
      <c r="I1178">
        <v>32199</v>
      </c>
      <c r="J1178" t="s">
        <v>28</v>
      </c>
      <c r="K1178">
        <v>8</v>
      </c>
      <c r="L1178">
        <v>5.84</v>
      </c>
      <c r="M1178" s="2">
        <v>0.03</v>
      </c>
      <c r="N1178">
        <v>46.97</v>
      </c>
      <c r="O1178">
        <v>1.2</v>
      </c>
      <c r="P1178">
        <v>-0.01</v>
      </c>
      <c r="Q1178" s="2">
        <v>0.55000000000000004</v>
      </c>
      <c r="R1178" t="s">
        <v>29</v>
      </c>
      <c r="S1178" t="s">
        <v>59</v>
      </c>
      <c r="T1178" t="s">
        <v>1846</v>
      </c>
      <c r="U1178" t="s">
        <v>88</v>
      </c>
      <c r="V1178" t="s">
        <v>68</v>
      </c>
      <c r="W1178">
        <v>4530</v>
      </c>
      <c r="X1178" s="1">
        <v>41107</v>
      </c>
      <c r="Y1178" t="s">
        <v>34</v>
      </c>
      <c r="Z1178" t="e" vm="38">
        <v>#VALUE!</v>
      </c>
      <c r="AA1178">
        <v>46530</v>
      </c>
      <c r="AB1178" t="e" cm="1" vm="2">
        <f t="array" ref="AB1178">_FV(Table1[[#This Row],[State]],"Country/region",TRUE)</f>
        <v>#VALUE!</v>
      </c>
    </row>
    <row r="1179" spans="1:28" x14ac:dyDescent="0.35">
      <c r="A1179" t="s">
        <v>1227</v>
      </c>
      <c r="B1179">
        <v>41</v>
      </c>
      <c r="C1179" t="s">
        <v>1225</v>
      </c>
      <c r="D1179" t="s">
        <v>46</v>
      </c>
      <c r="E1179">
        <f>YEAR(Table1[[#This Row],[Order Date]])</f>
        <v>2012</v>
      </c>
      <c r="F1179">
        <v>1</v>
      </c>
      <c r="G1179">
        <f>MONTH(Table1[[#This Row],[Order Date]])</f>
        <v>7</v>
      </c>
      <c r="H1179" s="1">
        <v>41106</v>
      </c>
      <c r="I1179">
        <v>46656</v>
      </c>
      <c r="J1179" t="s">
        <v>28</v>
      </c>
      <c r="K1179">
        <v>27</v>
      </c>
      <c r="L1179">
        <v>24.92</v>
      </c>
      <c r="M1179" s="2">
        <v>0.1</v>
      </c>
      <c r="N1179">
        <v>636.70000000000005</v>
      </c>
      <c r="O1179">
        <v>12.98</v>
      </c>
      <c r="P1179">
        <v>-29.9115</v>
      </c>
      <c r="Q1179" s="2">
        <v>0.39</v>
      </c>
      <c r="R1179" t="s">
        <v>29</v>
      </c>
      <c r="S1179" t="s">
        <v>30</v>
      </c>
      <c r="T1179" t="s">
        <v>1021</v>
      </c>
      <c r="U1179" t="s">
        <v>67</v>
      </c>
      <c r="V1179" t="s">
        <v>76</v>
      </c>
      <c r="W1179">
        <v>6562</v>
      </c>
      <c r="X1179" s="1">
        <v>41107</v>
      </c>
      <c r="Y1179" t="s">
        <v>34</v>
      </c>
      <c r="Z1179" t="e" vm="14">
        <v>#VALUE!</v>
      </c>
      <c r="AA1179">
        <v>32708</v>
      </c>
      <c r="AB1179" t="e" cm="1" vm="2">
        <f t="array" ref="AB1179">_FV(Table1[[#This Row],[State]],"Country/region",TRUE)</f>
        <v>#VALUE!</v>
      </c>
    </row>
    <row r="1180" spans="1:28" x14ac:dyDescent="0.35">
      <c r="A1180" t="s">
        <v>352</v>
      </c>
      <c r="B1180">
        <v>41</v>
      </c>
      <c r="C1180" t="s">
        <v>353</v>
      </c>
      <c r="D1180" t="s">
        <v>38</v>
      </c>
      <c r="E1180">
        <f>YEAR(Table1[[#This Row],[Order Date]])</f>
        <v>2012</v>
      </c>
      <c r="F1180">
        <v>1</v>
      </c>
      <c r="G1180">
        <f>MONTH(Table1[[#This Row],[Order Date]])</f>
        <v>7</v>
      </c>
      <c r="H1180" s="1">
        <v>41106</v>
      </c>
      <c r="I1180">
        <v>13313</v>
      </c>
      <c r="J1180" t="s">
        <v>39</v>
      </c>
      <c r="K1180">
        <v>47</v>
      </c>
      <c r="L1180">
        <v>21.66</v>
      </c>
      <c r="M1180" s="2">
        <v>0.04</v>
      </c>
      <c r="N1180">
        <v>1020.61</v>
      </c>
      <c r="O1180">
        <v>13.99</v>
      </c>
      <c r="P1180">
        <v>-209.61</v>
      </c>
      <c r="Q1180" s="2">
        <v>0.52</v>
      </c>
      <c r="R1180" t="s">
        <v>29</v>
      </c>
      <c r="S1180" t="s">
        <v>80</v>
      </c>
      <c r="T1180" t="s">
        <v>1925</v>
      </c>
      <c r="U1180" t="s">
        <v>214</v>
      </c>
      <c r="V1180" t="s">
        <v>68</v>
      </c>
      <c r="W1180">
        <v>1848</v>
      </c>
      <c r="X1180" s="1">
        <v>41107</v>
      </c>
      <c r="Y1180" t="s">
        <v>34</v>
      </c>
      <c r="Z1180" t="e" vm="16">
        <v>#VALUE!</v>
      </c>
      <c r="AA1180">
        <v>60148</v>
      </c>
      <c r="AB1180" t="e" cm="1" vm="2">
        <f t="array" ref="AB1180">_FV(Table1[[#This Row],[State]],"Country/region",TRUE)</f>
        <v>#VALUE!</v>
      </c>
    </row>
    <row r="1181" spans="1:28" x14ac:dyDescent="0.35">
      <c r="A1181" t="s">
        <v>1926</v>
      </c>
      <c r="B1181">
        <v>41</v>
      </c>
      <c r="C1181" t="s">
        <v>353</v>
      </c>
      <c r="D1181" t="s">
        <v>38</v>
      </c>
      <c r="E1181">
        <f>YEAR(Table1[[#This Row],[Order Date]])</f>
        <v>2012</v>
      </c>
      <c r="F1181">
        <v>1</v>
      </c>
      <c r="G1181">
        <f>MONTH(Table1[[#This Row],[Order Date]])</f>
        <v>7</v>
      </c>
      <c r="H1181" s="1">
        <v>41106</v>
      </c>
      <c r="I1181">
        <v>13313</v>
      </c>
      <c r="J1181" t="s">
        <v>39</v>
      </c>
      <c r="K1181">
        <v>18</v>
      </c>
      <c r="L1181">
        <v>12.99</v>
      </c>
      <c r="M1181" s="2">
        <v>0.02</v>
      </c>
      <c r="N1181">
        <v>243.51</v>
      </c>
      <c r="O1181">
        <v>14.37</v>
      </c>
      <c r="P1181">
        <v>-159.86000000000001</v>
      </c>
      <c r="Q1181" s="2">
        <v>0.73</v>
      </c>
      <c r="R1181" t="s">
        <v>48</v>
      </c>
      <c r="S1181" t="s">
        <v>40</v>
      </c>
      <c r="T1181" t="s">
        <v>280</v>
      </c>
      <c r="U1181" t="s">
        <v>82</v>
      </c>
      <c r="V1181" t="s">
        <v>68</v>
      </c>
      <c r="W1181">
        <v>1849</v>
      </c>
      <c r="X1181" s="1">
        <v>41108</v>
      </c>
      <c r="Y1181" t="s">
        <v>34</v>
      </c>
      <c r="Z1181" t="e" vm="41">
        <v>#VALUE!</v>
      </c>
      <c r="AA1181">
        <v>58554</v>
      </c>
      <c r="AB1181" t="e" cm="1" vm="2">
        <f t="array" ref="AB1181">_FV(Table1[[#This Row],[State]],"Country/region",TRUE)</f>
        <v>#VALUE!</v>
      </c>
    </row>
    <row r="1182" spans="1:28" x14ac:dyDescent="0.35">
      <c r="A1182" t="s">
        <v>1926</v>
      </c>
      <c r="B1182">
        <v>41</v>
      </c>
      <c r="C1182" t="s">
        <v>353</v>
      </c>
      <c r="D1182" t="s">
        <v>38</v>
      </c>
      <c r="E1182">
        <f>YEAR(Table1[[#This Row],[Order Date]])</f>
        <v>2012</v>
      </c>
      <c r="F1182">
        <v>1</v>
      </c>
      <c r="G1182">
        <f>MONTH(Table1[[#This Row],[Order Date]])</f>
        <v>7</v>
      </c>
      <c r="H1182" s="1">
        <v>41106</v>
      </c>
      <c r="I1182">
        <v>13313</v>
      </c>
      <c r="J1182" t="s">
        <v>39</v>
      </c>
      <c r="K1182">
        <v>22</v>
      </c>
      <c r="L1182">
        <v>35.44</v>
      </c>
      <c r="M1182" s="2">
        <v>0.05</v>
      </c>
      <c r="N1182">
        <v>755.6</v>
      </c>
      <c r="O1182">
        <v>7.5</v>
      </c>
      <c r="P1182">
        <v>223.44</v>
      </c>
      <c r="Q1182" s="2">
        <v>0.38</v>
      </c>
      <c r="R1182" t="s">
        <v>29</v>
      </c>
      <c r="S1182" t="s">
        <v>30</v>
      </c>
      <c r="T1182" t="s">
        <v>1729</v>
      </c>
      <c r="U1182" t="s">
        <v>61</v>
      </c>
      <c r="V1182" t="s">
        <v>68</v>
      </c>
      <c r="W1182">
        <v>1850</v>
      </c>
      <c r="X1182" s="1">
        <v>41108</v>
      </c>
      <c r="Y1182" t="s">
        <v>34</v>
      </c>
      <c r="Z1182" t="e" vm="41">
        <v>#VALUE!</v>
      </c>
      <c r="AA1182">
        <v>58554</v>
      </c>
      <c r="AB1182" t="e" cm="1" vm="2">
        <f t="array" ref="AB1182">_FV(Table1[[#This Row],[State]],"Country/region",TRUE)</f>
        <v>#VALUE!</v>
      </c>
    </row>
    <row r="1183" spans="1:28" x14ac:dyDescent="0.35">
      <c r="A1183" t="s">
        <v>1927</v>
      </c>
      <c r="B1183">
        <v>41</v>
      </c>
      <c r="C1183" t="s">
        <v>1763</v>
      </c>
      <c r="D1183" t="s">
        <v>27</v>
      </c>
      <c r="E1183">
        <f>YEAR(Table1[[#This Row],[Order Date]])</f>
        <v>2012</v>
      </c>
      <c r="F1183">
        <v>1</v>
      </c>
      <c r="G1183">
        <f>MONTH(Table1[[#This Row],[Order Date]])</f>
        <v>7</v>
      </c>
      <c r="H1183" s="1">
        <v>41106</v>
      </c>
      <c r="I1183">
        <v>54560</v>
      </c>
      <c r="J1183" t="s">
        <v>58</v>
      </c>
      <c r="K1183">
        <v>45</v>
      </c>
      <c r="L1183">
        <v>65.989999999999995</v>
      </c>
      <c r="M1183" s="2">
        <v>0.08</v>
      </c>
      <c r="N1183">
        <v>2404.5990000000002</v>
      </c>
      <c r="O1183">
        <v>4.99</v>
      </c>
      <c r="P1183">
        <v>496.89</v>
      </c>
      <c r="Q1183" s="2">
        <v>0.57999999999999996</v>
      </c>
      <c r="R1183" t="s">
        <v>96</v>
      </c>
      <c r="S1183" t="s">
        <v>30</v>
      </c>
      <c r="T1183" t="s">
        <v>1928</v>
      </c>
      <c r="U1183" t="s">
        <v>105</v>
      </c>
      <c r="V1183" t="s">
        <v>68</v>
      </c>
      <c r="W1183">
        <v>7625</v>
      </c>
      <c r="X1183" s="1">
        <v>41108</v>
      </c>
      <c r="Y1183" t="s">
        <v>42</v>
      </c>
      <c r="Z1183" t="e" vm="40">
        <v>#VALUE!</v>
      </c>
      <c r="AA1183">
        <v>67212</v>
      </c>
      <c r="AB1183" t="e" cm="1" vm="2">
        <f t="array" ref="AB1183">_FV(Table1[[#This Row],[State]],"Country/region",TRUE)</f>
        <v>#VALUE!</v>
      </c>
    </row>
    <row r="1184" spans="1:28" x14ac:dyDescent="0.35">
      <c r="A1184" t="s">
        <v>1386</v>
      </c>
      <c r="B1184">
        <v>41</v>
      </c>
      <c r="C1184" t="s">
        <v>1387</v>
      </c>
      <c r="D1184" t="s">
        <v>46</v>
      </c>
      <c r="E1184">
        <f>YEAR(Table1[[#This Row],[Order Date]])</f>
        <v>2012</v>
      </c>
      <c r="F1184">
        <v>1</v>
      </c>
      <c r="G1184">
        <f>MONTH(Table1[[#This Row],[Order Date]])</f>
        <v>7</v>
      </c>
      <c r="H1184" s="1">
        <v>41106</v>
      </c>
      <c r="I1184">
        <v>5572</v>
      </c>
      <c r="J1184" t="s">
        <v>28</v>
      </c>
      <c r="K1184">
        <v>37</v>
      </c>
      <c r="L1184">
        <v>7.37</v>
      </c>
      <c r="M1184" s="2">
        <v>0.03</v>
      </c>
      <c r="N1184">
        <v>288.55</v>
      </c>
      <c r="O1184">
        <v>5.53</v>
      </c>
      <c r="P1184">
        <v>-133.69999999999999</v>
      </c>
      <c r="Q1184" s="2">
        <v>0.69</v>
      </c>
      <c r="R1184" t="s">
        <v>96</v>
      </c>
      <c r="S1184" t="s">
        <v>139</v>
      </c>
      <c r="T1184" t="s">
        <v>1929</v>
      </c>
      <c r="U1184" t="s">
        <v>102</v>
      </c>
      <c r="V1184" t="s">
        <v>68</v>
      </c>
      <c r="W1184">
        <v>783</v>
      </c>
      <c r="X1184" s="1">
        <v>41108</v>
      </c>
      <c r="Y1184" t="s">
        <v>34</v>
      </c>
      <c r="Z1184" t="e" vm="13">
        <v>#VALUE!</v>
      </c>
      <c r="AA1184">
        <v>74006</v>
      </c>
      <c r="AB1184" t="e" cm="1" vm="2">
        <f t="array" ref="AB1184">_FV(Table1[[#This Row],[State]],"Country/region",TRUE)</f>
        <v>#VALUE!</v>
      </c>
    </row>
    <row r="1185" spans="1:28" x14ac:dyDescent="0.35">
      <c r="A1185" t="s">
        <v>1926</v>
      </c>
      <c r="B1185">
        <v>41</v>
      </c>
      <c r="C1185" t="s">
        <v>353</v>
      </c>
      <c r="D1185" t="s">
        <v>38</v>
      </c>
      <c r="E1185">
        <f>YEAR(Table1[[#This Row],[Order Date]])</f>
        <v>2012</v>
      </c>
      <c r="F1185">
        <v>1</v>
      </c>
      <c r="G1185">
        <f>MONTH(Table1[[#This Row],[Order Date]])</f>
        <v>7</v>
      </c>
      <c r="H1185" s="1">
        <v>41106</v>
      </c>
      <c r="I1185">
        <v>13313</v>
      </c>
      <c r="J1185" t="s">
        <v>39</v>
      </c>
      <c r="K1185">
        <v>45</v>
      </c>
      <c r="L1185">
        <v>12.98</v>
      </c>
      <c r="M1185" s="2">
        <v>0.02</v>
      </c>
      <c r="N1185">
        <v>592.73</v>
      </c>
      <c r="O1185">
        <v>3.14</v>
      </c>
      <c r="P1185">
        <v>75.010000000000005</v>
      </c>
      <c r="Q1185" s="2">
        <v>0.6</v>
      </c>
      <c r="R1185" t="s">
        <v>29</v>
      </c>
      <c r="S1185" t="s">
        <v>139</v>
      </c>
      <c r="T1185" t="s">
        <v>1930</v>
      </c>
      <c r="U1185" t="s">
        <v>481</v>
      </c>
      <c r="V1185" t="s">
        <v>68</v>
      </c>
      <c r="W1185">
        <v>1851</v>
      </c>
      <c r="X1185" s="1">
        <v>41109</v>
      </c>
      <c r="Y1185" t="s">
        <v>34</v>
      </c>
      <c r="Z1185" t="e" vm="41">
        <v>#VALUE!</v>
      </c>
      <c r="AA1185">
        <v>58554</v>
      </c>
      <c r="AB1185" t="e" cm="1" vm="2">
        <f t="array" ref="AB1185">_FV(Table1[[#This Row],[State]],"Country/region",TRUE)</f>
        <v>#VALUE!</v>
      </c>
    </row>
    <row r="1186" spans="1:28" x14ac:dyDescent="0.35">
      <c r="A1186" t="s">
        <v>1927</v>
      </c>
      <c r="B1186">
        <v>41</v>
      </c>
      <c r="C1186" t="s">
        <v>1763</v>
      </c>
      <c r="D1186" t="s">
        <v>27</v>
      </c>
      <c r="E1186">
        <f>YEAR(Table1[[#This Row],[Order Date]])</f>
        <v>2012</v>
      </c>
      <c r="F1186">
        <v>1</v>
      </c>
      <c r="G1186">
        <f>MONTH(Table1[[#This Row],[Order Date]])</f>
        <v>7</v>
      </c>
      <c r="H1186" s="1">
        <v>41106</v>
      </c>
      <c r="I1186">
        <v>54560</v>
      </c>
      <c r="J1186" t="s">
        <v>58</v>
      </c>
      <c r="K1186">
        <v>22</v>
      </c>
      <c r="L1186">
        <v>28.48</v>
      </c>
      <c r="M1186" s="2">
        <v>0.09</v>
      </c>
      <c r="N1186">
        <v>604.38</v>
      </c>
      <c r="O1186">
        <v>1.99</v>
      </c>
      <c r="P1186">
        <v>167.58</v>
      </c>
      <c r="Q1186" s="2">
        <v>0.4</v>
      </c>
      <c r="R1186" t="s">
        <v>96</v>
      </c>
      <c r="S1186" t="s">
        <v>139</v>
      </c>
      <c r="T1186" t="s">
        <v>140</v>
      </c>
      <c r="U1186" t="s">
        <v>102</v>
      </c>
      <c r="V1186" t="s">
        <v>68</v>
      </c>
      <c r="W1186">
        <v>7624</v>
      </c>
      <c r="X1186" s="1">
        <v>41109</v>
      </c>
      <c r="Y1186" t="s">
        <v>34</v>
      </c>
      <c r="Z1186" t="e" vm="40">
        <v>#VALUE!</v>
      </c>
      <c r="AA1186">
        <v>67212</v>
      </c>
      <c r="AB1186" t="e" cm="1" vm="2">
        <f t="array" ref="AB1186">_FV(Table1[[#This Row],[State]],"Country/region",TRUE)</f>
        <v>#VALUE!</v>
      </c>
    </row>
    <row r="1187" spans="1:28" x14ac:dyDescent="0.35">
      <c r="A1187" t="s">
        <v>71</v>
      </c>
      <c r="B1187">
        <v>41</v>
      </c>
      <c r="C1187" t="s">
        <v>72</v>
      </c>
      <c r="D1187" t="s">
        <v>38</v>
      </c>
      <c r="E1187">
        <f>YEAR(Table1[[#This Row],[Order Date]])</f>
        <v>2012</v>
      </c>
      <c r="F1187">
        <v>1</v>
      </c>
      <c r="G1187">
        <f>MONTH(Table1[[#This Row],[Order Date]])</f>
        <v>7</v>
      </c>
      <c r="H1187" s="1">
        <v>41107</v>
      </c>
      <c r="I1187">
        <v>32070</v>
      </c>
      <c r="J1187" t="s">
        <v>131</v>
      </c>
      <c r="K1187">
        <v>50</v>
      </c>
      <c r="L1187">
        <v>1.76</v>
      </c>
      <c r="M1187" s="2">
        <v>7.0000000000000007E-2</v>
      </c>
      <c r="N1187">
        <v>86.7</v>
      </c>
      <c r="O1187">
        <v>4.8600000000000003</v>
      </c>
      <c r="P1187">
        <v>-185.34</v>
      </c>
      <c r="Q1187" s="2">
        <v>0.41</v>
      </c>
      <c r="R1187" t="s">
        <v>48</v>
      </c>
      <c r="S1187" t="s">
        <v>30</v>
      </c>
      <c r="T1187" t="s">
        <v>1268</v>
      </c>
      <c r="U1187" t="s">
        <v>82</v>
      </c>
      <c r="V1187" t="s">
        <v>76</v>
      </c>
      <c r="W1187">
        <v>4508</v>
      </c>
      <c r="X1187" s="1">
        <v>41107</v>
      </c>
      <c r="Y1187" t="s">
        <v>34</v>
      </c>
      <c r="Z1187" t="e" vm="6">
        <v>#VALUE!</v>
      </c>
      <c r="AA1187">
        <v>36869</v>
      </c>
      <c r="AB1187" t="e" cm="1" vm="2">
        <f t="array" ref="AB1187">_FV(Table1[[#This Row],[State]],"Country/region",TRUE)</f>
        <v>#VALUE!</v>
      </c>
    </row>
    <row r="1188" spans="1:28" x14ac:dyDescent="0.35">
      <c r="A1188" t="s">
        <v>1931</v>
      </c>
      <c r="B1188">
        <v>41</v>
      </c>
      <c r="C1188" t="s">
        <v>1932</v>
      </c>
      <c r="D1188" t="s">
        <v>57</v>
      </c>
      <c r="E1188">
        <f>YEAR(Table1[[#This Row],[Order Date]])</f>
        <v>2012</v>
      </c>
      <c r="F1188">
        <v>1</v>
      </c>
      <c r="G1188">
        <f>MONTH(Table1[[#This Row],[Order Date]])</f>
        <v>7</v>
      </c>
      <c r="H1188" s="1">
        <v>41107</v>
      </c>
      <c r="I1188">
        <v>22919</v>
      </c>
      <c r="J1188" t="s">
        <v>58</v>
      </c>
      <c r="K1188">
        <v>21</v>
      </c>
      <c r="L1188">
        <v>4.91</v>
      </c>
      <c r="M1188" s="2">
        <v>7.0000000000000007E-2</v>
      </c>
      <c r="N1188">
        <v>98.77</v>
      </c>
      <c r="O1188">
        <v>0.5</v>
      </c>
      <c r="P1188">
        <v>41.33</v>
      </c>
      <c r="Q1188" s="2">
        <v>0.36</v>
      </c>
      <c r="R1188" t="s">
        <v>29</v>
      </c>
      <c r="S1188" t="s">
        <v>30</v>
      </c>
      <c r="T1188" t="s">
        <v>440</v>
      </c>
      <c r="U1188" t="s">
        <v>210</v>
      </c>
      <c r="V1188" t="s">
        <v>76</v>
      </c>
      <c r="W1188">
        <v>3199</v>
      </c>
      <c r="X1188" s="1">
        <v>41108</v>
      </c>
      <c r="Y1188" t="s">
        <v>34</v>
      </c>
      <c r="Z1188" t="e" vm="14">
        <v>#VALUE!</v>
      </c>
      <c r="AA1188">
        <v>32137</v>
      </c>
      <c r="AB1188" t="e" cm="1" vm="2">
        <f t="array" ref="AB1188">_FV(Table1[[#This Row],[State]],"Country/region",TRUE)</f>
        <v>#VALUE!</v>
      </c>
    </row>
    <row r="1189" spans="1:28" x14ac:dyDescent="0.35">
      <c r="A1189" t="s">
        <v>1616</v>
      </c>
      <c r="B1189">
        <v>41</v>
      </c>
      <c r="C1189" t="s">
        <v>1617</v>
      </c>
      <c r="D1189" t="s">
        <v>38</v>
      </c>
      <c r="E1189">
        <f>YEAR(Table1[[#This Row],[Order Date]])</f>
        <v>2012</v>
      </c>
      <c r="F1189">
        <v>1</v>
      </c>
      <c r="G1189">
        <f>MONTH(Table1[[#This Row],[Order Date]])</f>
        <v>7</v>
      </c>
      <c r="H1189" s="1">
        <v>41107</v>
      </c>
      <c r="I1189">
        <v>18147</v>
      </c>
      <c r="J1189" t="s">
        <v>39</v>
      </c>
      <c r="K1189">
        <v>42</v>
      </c>
      <c r="L1189">
        <v>1.88</v>
      </c>
      <c r="M1189" s="2">
        <v>0</v>
      </c>
      <c r="N1189">
        <v>82.03</v>
      </c>
      <c r="O1189">
        <v>1.49</v>
      </c>
      <c r="P1189">
        <v>-15.5595</v>
      </c>
      <c r="Q1189" s="2">
        <v>0.37</v>
      </c>
      <c r="R1189" t="s">
        <v>29</v>
      </c>
      <c r="S1189" t="s">
        <v>30</v>
      </c>
      <c r="T1189" t="s">
        <v>1294</v>
      </c>
      <c r="U1189" t="s">
        <v>67</v>
      </c>
      <c r="V1189" t="s">
        <v>52</v>
      </c>
      <c r="W1189">
        <v>2494</v>
      </c>
      <c r="X1189" s="1">
        <v>41108</v>
      </c>
      <c r="Y1189" t="s">
        <v>34</v>
      </c>
      <c r="Z1189" t="e" vm="42">
        <v>#VALUE!</v>
      </c>
      <c r="AA1189">
        <v>85204</v>
      </c>
      <c r="AB1189" t="e" cm="1" vm="2">
        <f t="array" ref="AB1189">_FV(Table1[[#This Row],[State]],"Country/region",TRUE)</f>
        <v>#VALUE!</v>
      </c>
    </row>
    <row r="1190" spans="1:28" x14ac:dyDescent="0.35">
      <c r="A1190" t="s">
        <v>1616</v>
      </c>
      <c r="B1190">
        <v>41</v>
      </c>
      <c r="C1190" t="s">
        <v>1617</v>
      </c>
      <c r="D1190" t="s">
        <v>38</v>
      </c>
      <c r="E1190">
        <f>YEAR(Table1[[#This Row],[Order Date]])</f>
        <v>2012</v>
      </c>
      <c r="F1190">
        <v>1</v>
      </c>
      <c r="G1190">
        <f>MONTH(Table1[[#This Row],[Order Date]])</f>
        <v>7</v>
      </c>
      <c r="H1190" s="1">
        <v>41107</v>
      </c>
      <c r="I1190">
        <v>18147</v>
      </c>
      <c r="J1190" t="s">
        <v>39</v>
      </c>
      <c r="K1190">
        <v>50</v>
      </c>
      <c r="L1190">
        <v>5.78</v>
      </c>
      <c r="M1190" s="2">
        <v>0.06</v>
      </c>
      <c r="N1190">
        <v>290.91000000000003</v>
      </c>
      <c r="O1190">
        <v>5.67</v>
      </c>
      <c r="P1190">
        <v>-108.19</v>
      </c>
      <c r="Q1190" s="2">
        <v>0.36</v>
      </c>
      <c r="R1190" t="s">
        <v>29</v>
      </c>
      <c r="S1190" t="s">
        <v>30</v>
      </c>
      <c r="T1190" t="s">
        <v>1933</v>
      </c>
      <c r="U1190" t="s">
        <v>61</v>
      </c>
      <c r="V1190" t="s">
        <v>52</v>
      </c>
      <c r="W1190">
        <v>2495</v>
      </c>
      <c r="X1190" s="1">
        <v>41108</v>
      </c>
      <c r="Y1190" t="s">
        <v>34</v>
      </c>
      <c r="Z1190" t="e" vm="42">
        <v>#VALUE!</v>
      </c>
      <c r="AA1190">
        <v>85204</v>
      </c>
      <c r="AB1190" t="e" cm="1" vm="2">
        <f t="array" ref="AB1190">_FV(Table1[[#This Row],[State]],"Country/region",TRUE)</f>
        <v>#VALUE!</v>
      </c>
    </row>
    <row r="1191" spans="1:28" x14ac:dyDescent="0.35">
      <c r="A1191" t="s">
        <v>1934</v>
      </c>
      <c r="B1191">
        <v>41</v>
      </c>
      <c r="C1191" t="s">
        <v>1935</v>
      </c>
      <c r="D1191" t="s">
        <v>27</v>
      </c>
      <c r="E1191">
        <f>YEAR(Table1[[#This Row],[Order Date]])</f>
        <v>2012</v>
      </c>
      <c r="F1191">
        <v>1</v>
      </c>
      <c r="G1191">
        <f>MONTH(Table1[[#This Row],[Order Date]])</f>
        <v>7</v>
      </c>
      <c r="H1191" s="1">
        <v>41107</v>
      </c>
      <c r="I1191">
        <v>55553</v>
      </c>
      <c r="J1191" t="s">
        <v>131</v>
      </c>
      <c r="K1191">
        <v>32</v>
      </c>
      <c r="L1191">
        <v>5.68</v>
      </c>
      <c r="M1191" s="2">
        <v>0.05</v>
      </c>
      <c r="N1191">
        <v>177.52</v>
      </c>
      <c r="O1191">
        <v>1.39</v>
      </c>
      <c r="P1191">
        <v>52.61</v>
      </c>
      <c r="Q1191" s="2">
        <v>0.38</v>
      </c>
      <c r="R1191" t="s">
        <v>29</v>
      </c>
      <c r="S1191" t="s">
        <v>30</v>
      </c>
      <c r="T1191" t="s">
        <v>748</v>
      </c>
      <c r="U1191" t="s">
        <v>267</v>
      </c>
      <c r="V1191" t="s">
        <v>33</v>
      </c>
      <c r="W1191">
        <v>7761</v>
      </c>
      <c r="X1191" s="1">
        <v>41108</v>
      </c>
      <c r="Y1191" t="s">
        <v>34</v>
      </c>
      <c r="Z1191" t="e" vm="22">
        <v>#VALUE!</v>
      </c>
      <c r="AA1191">
        <v>44118</v>
      </c>
      <c r="AB1191" t="e" cm="1" vm="2">
        <f t="array" ref="AB1191">_FV(Table1[[#This Row],[State]],"Country/region",TRUE)</f>
        <v>#VALUE!</v>
      </c>
    </row>
    <row r="1192" spans="1:28" x14ac:dyDescent="0.35">
      <c r="A1192" t="s">
        <v>1936</v>
      </c>
      <c r="B1192">
        <v>41</v>
      </c>
      <c r="C1192" t="s">
        <v>1937</v>
      </c>
      <c r="D1192" t="s">
        <v>46</v>
      </c>
      <c r="E1192">
        <f>YEAR(Table1[[#This Row],[Order Date]])</f>
        <v>2012</v>
      </c>
      <c r="F1192">
        <v>1</v>
      </c>
      <c r="G1192">
        <f>MONTH(Table1[[#This Row],[Order Date]])</f>
        <v>7</v>
      </c>
      <c r="H1192" s="1">
        <v>41107</v>
      </c>
      <c r="I1192">
        <v>38982</v>
      </c>
      <c r="J1192" t="s">
        <v>39</v>
      </c>
      <c r="K1192">
        <v>43</v>
      </c>
      <c r="L1192">
        <v>28.48</v>
      </c>
      <c r="M1192" s="2">
        <v>0.09</v>
      </c>
      <c r="N1192">
        <v>1114.42</v>
      </c>
      <c r="O1192">
        <v>1.99</v>
      </c>
      <c r="P1192">
        <v>425.07</v>
      </c>
      <c r="Q1192" s="2">
        <v>0.4</v>
      </c>
      <c r="R1192" t="s">
        <v>96</v>
      </c>
      <c r="S1192" t="s">
        <v>139</v>
      </c>
      <c r="T1192" t="s">
        <v>140</v>
      </c>
      <c r="U1192" t="s">
        <v>102</v>
      </c>
      <c r="V1192" t="s">
        <v>76</v>
      </c>
      <c r="W1192">
        <v>5499</v>
      </c>
      <c r="X1192" s="1">
        <v>41108</v>
      </c>
      <c r="Y1192" t="s">
        <v>34</v>
      </c>
      <c r="Z1192" t="e" vm="47">
        <v>#VALUE!</v>
      </c>
      <c r="AA1192">
        <v>27260</v>
      </c>
      <c r="AB1192" t="e" cm="1" vm="2">
        <f t="array" ref="AB1192">_FV(Table1[[#This Row],[State]],"Country/region",TRUE)</f>
        <v>#VALUE!</v>
      </c>
    </row>
    <row r="1193" spans="1:28" x14ac:dyDescent="0.35">
      <c r="A1193" t="s">
        <v>1705</v>
      </c>
      <c r="B1193">
        <v>41</v>
      </c>
      <c r="C1193" t="s">
        <v>126</v>
      </c>
      <c r="D1193" t="s">
        <v>46</v>
      </c>
      <c r="E1193">
        <f>YEAR(Table1[[#This Row],[Order Date]])</f>
        <v>2012</v>
      </c>
      <c r="F1193">
        <v>1</v>
      </c>
      <c r="G1193">
        <f>MONTH(Table1[[#This Row],[Order Date]])</f>
        <v>7</v>
      </c>
      <c r="H1193" s="1">
        <v>41107</v>
      </c>
      <c r="I1193">
        <v>4321</v>
      </c>
      <c r="J1193" t="s">
        <v>131</v>
      </c>
      <c r="K1193">
        <v>47</v>
      </c>
      <c r="L1193">
        <v>30.53</v>
      </c>
      <c r="M1193" s="2">
        <v>0.02</v>
      </c>
      <c r="N1193">
        <v>1505.57</v>
      </c>
      <c r="O1193">
        <v>19.989999999999998</v>
      </c>
      <c r="P1193">
        <v>-54.63</v>
      </c>
      <c r="Q1193" s="2">
        <v>0.39</v>
      </c>
      <c r="R1193" t="s">
        <v>29</v>
      </c>
      <c r="S1193" t="s">
        <v>30</v>
      </c>
      <c r="T1193" t="s">
        <v>382</v>
      </c>
      <c r="U1193" t="s">
        <v>210</v>
      </c>
      <c r="V1193" t="s">
        <v>68</v>
      </c>
      <c r="W1193">
        <v>623</v>
      </c>
      <c r="X1193" s="1">
        <v>41109</v>
      </c>
      <c r="Y1193" t="s">
        <v>42</v>
      </c>
      <c r="Z1193" t="e" vm="13">
        <v>#VALUE!</v>
      </c>
      <c r="AA1193">
        <v>73160</v>
      </c>
      <c r="AB1193" t="e" cm="1" vm="2">
        <f t="array" ref="AB1193">_FV(Table1[[#This Row],[State]],"Country/region",TRUE)</f>
        <v>#VALUE!</v>
      </c>
    </row>
    <row r="1194" spans="1:28" x14ac:dyDescent="0.35">
      <c r="A1194" t="s">
        <v>534</v>
      </c>
      <c r="B1194">
        <v>41</v>
      </c>
      <c r="C1194" t="s">
        <v>535</v>
      </c>
      <c r="D1194" t="s">
        <v>57</v>
      </c>
      <c r="E1194">
        <f>YEAR(Table1[[#This Row],[Order Date]])</f>
        <v>2012</v>
      </c>
      <c r="F1194">
        <v>1</v>
      </c>
      <c r="G1194">
        <f>MONTH(Table1[[#This Row],[Order Date]])</f>
        <v>7</v>
      </c>
      <c r="H1194" s="1">
        <v>41107</v>
      </c>
      <c r="I1194">
        <v>11843</v>
      </c>
      <c r="J1194" t="s">
        <v>131</v>
      </c>
      <c r="K1194">
        <v>42</v>
      </c>
      <c r="L1194">
        <v>119.99</v>
      </c>
      <c r="M1194" s="2">
        <v>0.03</v>
      </c>
      <c r="N1194">
        <v>4993.42</v>
      </c>
      <c r="O1194">
        <v>56.14</v>
      </c>
      <c r="P1194">
        <v>190.14</v>
      </c>
      <c r="Q1194" s="2">
        <v>0.39</v>
      </c>
      <c r="R1194" t="s">
        <v>96</v>
      </c>
      <c r="S1194" t="s">
        <v>73</v>
      </c>
      <c r="T1194" t="s">
        <v>423</v>
      </c>
      <c r="U1194" t="s">
        <v>98</v>
      </c>
      <c r="V1194" t="s">
        <v>52</v>
      </c>
      <c r="W1194">
        <v>1638</v>
      </c>
      <c r="X1194" s="1">
        <v>41109</v>
      </c>
      <c r="Y1194" t="s">
        <v>53</v>
      </c>
      <c r="Z1194" t="e" vm="42">
        <v>#VALUE!</v>
      </c>
      <c r="AA1194">
        <v>85737</v>
      </c>
      <c r="AB1194" t="e" cm="1" vm="2">
        <f t="array" ref="AB1194">_FV(Table1[[#This Row],[State]],"Country/region",TRUE)</f>
        <v>#VALUE!</v>
      </c>
    </row>
    <row r="1195" spans="1:28" x14ac:dyDescent="0.35">
      <c r="A1195" t="s">
        <v>1938</v>
      </c>
      <c r="B1195">
        <v>41</v>
      </c>
      <c r="C1195" t="s">
        <v>535</v>
      </c>
      <c r="D1195" t="s">
        <v>57</v>
      </c>
      <c r="E1195">
        <f>YEAR(Table1[[#This Row],[Order Date]])</f>
        <v>2012</v>
      </c>
      <c r="F1195">
        <v>1</v>
      </c>
      <c r="G1195">
        <f>MONTH(Table1[[#This Row],[Order Date]])</f>
        <v>7</v>
      </c>
      <c r="H1195" s="1">
        <v>41107</v>
      </c>
      <c r="I1195">
        <v>11843</v>
      </c>
      <c r="J1195" t="s">
        <v>131</v>
      </c>
      <c r="K1195">
        <v>9</v>
      </c>
      <c r="L1195">
        <v>115.79</v>
      </c>
      <c r="M1195" s="2">
        <v>0.05</v>
      </c>
      <c r="N1195">
        <v>1059.3</v>
      </c>
      <c r="O1195">
        <v>1.99</v>
      </c>
      <c r="P1195">
        <v>67.599999999999994</v>
      </c>
      <c r="Q1195" s="2">
        <v>0.49</v>
      </c>
      <c r="R1195" t="s">
        <v>96</v>
      </c>
      <c r="S1195" t="s">
        <v>139</v>
      </c>
      <c r="T1195" t="s">
        <v>1939</v>
      </c>
      <c r="U1195" t="s">
        <v>102</v>
      </c>
      <c r="V1195" t="s">
        <v>52</v>
      </c>
      <c r="W1195">
        <v>1639</v>
      </c>
      <c r="X1195" s="1">
        <v>41109</v>
      </c>
      <c r="Y1195" t="s">
        <v>34</v>
      </c>
      <c r="Z1195" t="e" vm="42">
        <v>#VALUE!</v>
      </c>
      <c r="AA1195">
        <v>85345</v>
      </c>
      <c r="AB1195" t="e" cm="1" vm="2">
        <f t="array" ref="AB1195">_FV(Table1[[#This Row],[State]],"Country/region",TRUE)</f>
        <v>#VALUE!</v>
      </c>
    </row>
    <row r="1196" spans="1:28" x14ac:dyDescent="0.35">
      <c r="A1196" t="s">
        <v>1601</v>
      </c>
      <c r="B1196">
        <v>41</v>
      </c>
      <c r="C1196" t="s">
        <v>1882</v>
      </c>
      <c r="D1196" t="s">
        <v>38</v>
      </c>
      <c r="E1196">
        <f>YEAR(Table1[[#This Row],[Order Date]])</f>
        <v>2012</v>
      </c>
      <c r="F1196">
        <v>1</v>
      </c>
      <c r="G1196">
        <f>MONTH(Table1[[#This Row],[Order Date]])</f>
        <v>7</v>
      </c>
      <c r="H1196" s="1">
        <v>41107</v>
      </c>
      <c r="I1196">
        <v>24228</v>
      </c>
      <c r="J1196" t="s">
        <v>47</v>
      </c>
      <c r="K1196">
        <v>31</v>
      </c>
      <c r="L1196">
        <v>1.86</v>
      </c>
      <c r="M1196" s="2">
        <v>0.05</v>
      </c>
      <c r="N1196">
        <v>60.64</v>
      </c>
      <c r="O1196">
        <v>2.58</v>
      </c>
      <c r="P1196">
        <v>-66.62</v>
      </c>
      <c r="Q1196" s="2">
        <v>0.82</v>
      </c>
      <c r="R1196" t="s">
        <v>29</v>
      </c>
      <c r="S1196" t="s">
        <v>59</v>
      </c>
      <c r="T1196" t="s">
        <v>1940</v>
      </c>
      <c r="U1196" t="s">
        <v>232</v>
      </c>
      <c r="V1196" t="s">
        <v>33</v>
      </c>
      <c r="W1196">
        <v>3401</v>
      </c>
      <c r="X1196" s="1">
        <v>41111</v>
      </c>
      <c r="Y1196" t="s">
        <v>34</v>
      </c>
      <c r="Z1196" t="e" vm="15">
        <v>#VALUE!</v>
      </c>
      <c r="AA1196">
        <v>12180</v>
      </c>
      <c r="AB1196" t="e" cm="1" vm="2">
        <f t="array" ref="AB1196">_FV(Table1[[#This Row],[State]],"Country/region",TRUE)</f>
        <v>#VALUE!</v>
      </c>
    </row>
    <row r="1197" spans="1:28" x14ac:dyDescent="0.35">
      <c r="A1197" t="s">
        <v>1634</v>
      </c>
      <c r="B1197">
        <v>41</v>
      </c>
      <c r="C1197" t="s">
        <v>1941</v>
      </c>
      <c r="D1197" t="s">
        <v>46</v>
      </c>
      <c r="E1197">
        <f>YEAR(Table1[[#This Row],[Order Date]])</f>
        <v>2012</v>
      </c>
      <c r="F1197">
        <v>1</v>
      </c>
      <c r="G1197">
        <f>MONTH(Table1[[#This Row],[Order Date]])</f>
        <v>7</v>
      </c>
      <c r="H1197" s="1">
        <v>41110</v>
      </c>
      <c r="I1197">
        <v>55846</v>
      </c>
      <c r="J1197" t="s">
        <v>39</v>
      </c>
      <c r="K1197">
        <v>30</v>
      </c>
      <c r="L1197">
        <v>7.1</v>
      </c>
      <c r="M1197" s="2">
        <v>0.02</v>
      </c>
      <c r="N1197">
        <v>221.05</v>
      </c>
      <c r="O1197">
        <v>6.05</v>
      </c>
      <c r="P1197">
        <v>-66.378</v>
      </c>
      <c r="Q1197" s="2">
        <v>0.39</v>
      </c>
      <c r="R1197" t="s">
        <v>29</v>
      </c>
      <c r="S1197" t="s">
        <v>30</v>
      </c>
      <c r="T1197" t="s">
        <v>703</v>
      </c>
      <c r="U1197" t="s">
        <v>67</v>
      </c>
      <c r="V1197" t="s">
        <v>52</v>
      </c>
      <c r="W1197">
        <v>7806</v>
      </c>
      <c r="X1197" s="1">
        <v>41110</v>
      </c>
      <c r="Y1197" t="s">
        <v>34</v>
      </c>
      <c r="Z1197" t="e" vm="39">
        <v>#VALUE!</v>
      </c>
      <c r="AA1197">
        <v>88201</v>
      </c>
      <c r="AB1197" t="e" cm="1" vm="2">
        <f t="array" ref="AB1197">_FV(Table1[[#This Row],[State]],"Country/region",TRUE)</f>
        <v>#VALUE!</v>
      </c>
    </row>
    <row r="1198" spans="1:28" x14ac:dyDescent="0.35">
      <c r="A1198" t="s">
        <v>1473</v>
      </c>
      <c r="B1198">
        <v>41</v>
      </c>
      <c r="C1198" t="s">
        <v>1474</v>
      </c>
      <c r="D1198" t="s">
        <v>57</v>
      </c>
      <c r="E1198">
        <f>YEAR(Table1[[#This Row],[Order Date]])</f>
        <v>2012</v>
      </c>
      <c r="F1198">
        <v>1</v>
      </c>
      <c r="G1198">
        <f>MONTH(Table1[[#This Row],[Order Date]])</f>
        <v>7</v>
      </c>
      <c r="H1198" s="1">
        <v>41110</v>
      </c>
      <c r="I1198">
        <v>55847</v>
      </c>
      <c r="J1198" t="s">
        <v>39</v>
      </c>
      <c r="K1198">
        <v>45</v>
      </c>
      <c r="L1198">
        <v>3.08</v>
      </c>
      <c r="M1198" s="2">
        <v>0.04</v>
      </c>
      <c r="N1198">
        <v>136.71</v>
      </c>
      <c r="O1198">
        <v>0.99</v>
      </c>
      <c r="P1198">
        <v>34.72</v>
      </c>
      <c r="Q1198" s="2">
        <v>0.37</v>
      </c>
      <c r="R1198" t="s">
        <v>29</v>
      </c>
      <c r="S1198" t="s">
        <v>30</v>
      </c>
      <c r="T1198" t="s">
        <v>1774</v>
      </c>
      <c r="U1198" t="s">
        <v>210</v>
      </c>
      <c r="V1198" t="s">
        <v>76</v>
      </c>
      <c r="W1198">
        <v>7808</v>
      </c>
      <c r="X1198" s="1">
        <v>41111</v>
      </c>
      <c r="Y1198" t="s">
        <v>34</v>
      </c>
      <c r="Z1198" t="e" vm="10">
        <v>#VALUE!</v>
      </c>
      <c r="AA1198">
        <v>71111</v>
      </c>
      <c r="AB1198" t="e" cm="1" vm="2">
        <f t="array" ref="AB1198">_FV(Table1[[#This Row],[State]],"Country/region",TRUE)</f>
        <v>#VALUE!</v>
      </c>
    </row>
    <row r="1199" spans="1:28" x14ac:dyDescent="0.35">
      <c r="A1199" t="s">
        <v>1942</v>
      </c>
      <c r="B1199">
        <v>41</v>
      </c>
      <c r="C1199" t="s">
        <v>1515</v>
      </c>
      <c r="D1199" t="s">
        <v>57</v>
      </c>
      <c r="E1199">
        <f>YEAR(Table1[[#This Row],[Order Date]])</f>
        <v>2012</v>
      </c>
      <c r="F1199">
        <v>1</v>
      </c>
      <c r="G1199">
        <f>MONTH(Table1[[#This Row],[Order Date]])</f>
        <v>7</v>
      </c>
      <c r="H1199" s="1">
        <v>41110</v>
      </c>
      <c r="I1199">
        <v>5441</v>
      </c>
      <c r="J1199" t="s">
        <v>39</v>
      </c>
      <c r="K1199">
        <v>16</v>
      </c>
      <c r="L1199">
        <v>17.149999999999999</v>
      </c>
      <c r="M1199" s="2">
        <v>0.04</v>
      </c>
      <c r="N1199">
        <v>278.92</v>
      </c>
      <c r="O1199">
        <v>4.96</v>
      </c>
      <c r="P1199">
        <v>6.11</v>
      </c>
      <c r="Q1199" s="2">
        <v>0.57999999999999996</v>
      </c>
      <c r="R1199" t="s">
        <v>29</v>
      </c>
      <c r="S1199" t="s">
        <v>30</v>
      </c>
      <c r="T1199" t="s">
        <v>1734</v>
      </c>
      <c r="U1199" t="s">
        <v>32</v>
      </c>
      <c r="V1199" t="s">
        <v>52</v>
      </c>
      <c r="W1199">
        <v>758</v>
      </c>
      <c r="X1199" s="1">
        <v>41111</v>
      </c>
      <c r="Y1199" t="s">
        <v>34</v>
      </c>
      <c r="Z1199" t="e" vm="23">
        <v>#VALUE!</v>
      </c>
      <c r="AA1199">
        <v>98158</v>
      </c>
      <c r="AB1199" t="e" cm="1" vm="2">
        <f t="array" ref="AB1199">_FV(Table1[[#This Row],[State]],"Country/region",TRUE)</f>
        <v>#VALUE!</v>
      </c>
    </row>
    <row r="1200" spans="1:28" x14ac:dyDescent="0.35">
      <c r="A1200" t="s">
        <v>1943</v>
      </c>
      <c r="B1200">
        <v>41</v>
      </c>
      <c r="C1200" t="s">
        <v>1944</v>
      </c>
      <c r="D1200" t="s">
        <v>57</v>
      </c>
      <c r="E1200">
        <f>YEAR(Table1[[#This Row],[Order Date]])</f>
        <v>2012</v>
      </c>
      <c r="F1200">
        <v>1</v>
      </c>
      <c r="G1200">
        <f>MONTH(Table1[[#This Row],[Order Date]])</f>
        <v>7</v>
      </c>
      <c r="H1200" s="1">
        <v>41110</v>
      </c>
      <c r="I1200">
        <v>25060</v>
      </c>
      <c r="J1200" t="s">
        <v>39</v>
      </c>
      <c r="K1200">
        <v>6</v>
      </c>
      <c r="L1200">
        <v>1270.99</v>
      </c>
      <c r="M1200" s="2">
        <v>0.03</v>
      </c>
      <c r="N1200">
        <v>7767.02</v>
      </c>
      <c r="O1200">
        <v>19.989999999999998</v>
      </c>
      <c r="P1200">
        <v>2070.6170000000002</v>
      </c>
      <c r="Q1200" s="2">
        <v>0.35</v>
      </c>
      <c r="R1200" t="s">
        <v>29</v>
      </c>
      <c r="S1200" t="s">
        <v>30</v>
      </c>
      <c r="T1200" t="s">
        <v>1695</v>
      </c>
      <c r="U1200" t="s">
        <v>67</v>
      </c>
      <c r="V1200" t="s">
        <v>76</v>
      </c>
      <c r="W1200">
        <v>3517</v>
      </c>
      <c r="X1200" s="1">
        <v>41112</v>
      </c>
      <c r="Y1200" t="s">
        <v>34</v>
      </c>
      <c r="Z1200" t="e" vm="31">
        <v>#VALUE!</v>
      </c>
      <c r="AA1200">
        <v>37922</v>
      </c>
      <c r="AB1200" t="e" cm="1" vm="2">
        <f t="array" ref="AB1200">_FV(Table1[[#This Row],[State]],"Country/region",TRUE)</f>
        <v>#VALUE!</v>
      </c>
    </row>
    <row r="1201" spans="1:28" x14ac:dyDescent="0.35">
      <c r="A1201" t="s">
        <v>1942</v>
      </c>
      <c r="B1201">
        <v>41</v>
      </c>
      <c r="C1201" t="s">
        <v>1515</v>
      </c>
      <c r="D1201" t="s">
        <v>57</v>
      </c>
      <c r="E1201">
        <f>YEAR(Table1[[#This Row],[Order Date]])</f>
        <v>2012</v>
      </c>
      <c r="F1201">
        <v>1</v>
      </c>
      <c r="G1201">
        <f>MONTH(Table1[[#This Row],[Order Date]])</f>
        <v>7</v>
      </c>
      <c r="H1201" s="1">
        <v>41110</v>
      </c>
      <c r="I1201">
        <v>5441</v>
      </c>
      <c r="J1201" t="s">
        <v>39</v>
      </c>
      <c r="K1201">
        <v>34</v>
      </c>
      <c r="L1201">
        <v>6.48</v>
      </c>
      <c r="M1201" s="2">
        <v>0.02</v>
      </c>
      <c r="N1201">
        <v>226.83</v>
      </c>
      <c r="O1201">
        <v>6.6</v>
      </c>
      <c r="P1201">
        <v>-92.05</v>
      </c>
      <c r="Q1201" s="2">
        <v>0.37</v>
      </c>
      <c r="R1201" t="s">
        <v>29</v>
      </c>
      <c r="S1201" t="s">
        <v>30</v>
      </c>
      <c r="T1201" t="s">
        <v>600</v>
      </c>
      <c r="U1201" t="s">
        <v>61</v>
      </c>
      <c r="V1201" t="s">
        <v>52</v>
      </c>
      <c r="W1201">
        <v>757</v>
      </c>
      <c r="X1201" s="1">
        <v>41112</v>
      </c>
      <c r="Y1201" t="s">
        <v>34</v>
      </c>
      <c r="Z1201" t="e" vm="23">
        <v>#VALUE!</v>
      </c>
      <c r="AA1201">
        <v>98158</v>
      </c>
      <c r="AB1201" t="e" cm="1" vm="2">
        <f t="array" ref="AB1201">_FV(Table1[[#This Row],[State]],"Country/region",TRUE)</f>
        <v>#VALUE!</v>
      </c>
    </row>
    <row r="1202" spans="1:28" x14ac:dyDescent="0.35">
      <c r="A1202" t="s">
        <v>1943</v>
      </c>
      <c r="B1202">
        <v>41</v>
      </c>
      <c r="C1202" t="s">
        <v>1944</v>
      </c>
      <c r="D1202" t="s">
        <v>57</v>
      </c>
      <c r="E1202">
        <f>YEAR(Table1[[#This Row],[Order Date]])</f>
        <v>2012</v>
      </c>
      <c r="F1202">
        <v>1</v>
      </c>
      <c r="G1202">
        <f>MONTH(Table1[[#This Row],[Order Date]])</f>
        <v>7</v>
      </c>
      <c r="H1202" s="1">
        <v>41110</v>
      </c>
      <c r="I1202">
        <v>25060</v>
      </c>
      <c r="J1202" t="s">
        <v>39</v>
      </c>
      <c r="K1202">
        <v>1</v>
      </c>
      <c r="L1202">
        <v>2036.48</v>
      </c>
      <c r="M1202" s="2">
        <v>7.0000000000000007E-2</v>
      </c>
      <c r="N1202">
        <v>1893.93</v>
      </c>
      <c r="O1202">
        <v>14.7</v>
      </c>
      <c r="P1202">
        <v>-4654.7349000000004</v>
      </c>
      <c r="Q1202" s="2">
        <v>0.55000000000000004</v>
      </c>
      <c r="R1202" t="s">
        <v>96</v>
      </c>
      <c r="S1202" t="s">
        <v>49</v>
      </c>
      <c r="T1202" t="s">
        <v>692</v>
      </c>
      <c r="U1202" t="s">
        <v>98</v>
      </c>
      <c r="V1202" t="s">
        <v>76</v>
      </c>
      <c r="W1202">
        <v>3518</v>
      </c>
      <c r="X1202" s="1">
        <v>41112</v>
      </c>
      <c r="Y1202" t="s">
        <v>53</v>
      </c>
      <c r="Z1202" t="e" vm="31">
        <v>#VALUE!</v>
      </c>
      <c r="AA1202">
        <v>37922</v>
      </c>
      <c r="AB1202" t="e" cm="1" vm="2">
        <f t="array" ref="AB1202">_FV(Table1[[#This Row],[State]],"Country/region",TRUE)</f>
        <v>#VALUE!</v>
      </c>
    </row>
    <row r="1203" spans="1:28" x14ac:dyDescent="0.35">
      <c r="A1203" t="s">
        <v>793</v>
      </c>
      <c r="B1203">
        <v>41</v>
      </c>
      <c r="C1203" t="s">
        <v>794</v>
      </c>
      <c r="D1203" t="s">
        <v>46</v>
      </c>
      <c r="E1203">
        <f>YEAR(Table1[[#This Row],[Order Date]])</f>
        <v>2012</v>
      </c>
      <c r="F1203">
        <v>1</v>
      </c>
      <c r="G1203">
        <f>MONTH(Table1[[#This Row],[Order Date]])</f>
        <v>7</v>
      </c>
      <c r="H1203" s="1">
        <v>41110</v>
      </c>
      <c r="I1203">
        <v>37542</v>
      </c>
      <c r="J1203" t="s">
        <v>131</v>
      </c>
      <c r="K1203">
        <v>26</v>
      </c>
      <c r="L1203">
        <v>125.99</v>
      </c>
      <c r="M1203" s="2">
        <v>0.09</v>
      </c>
      <c r="N1203">
        <v>2546.5234999999998</v>
      </c>
      <c r="O1203">
        <v>7.69</v>
      </c>
      <c r="P1203">
        <v>209.99700000000001</v>
      </c>
      <c r="Q1203" s="2">
        <v>0.59</v>
      </c>
      <c r="R1203" t="s">
        <v>96</v>
      </c>
      <c r="S1203" t="s">
        <v>30</v>
      </c>
      <c r="T1203" t="s">
        <v>1258</v>
      </c>
      <c r="U1203" t="s">
        <v>105</v>
      </c>
      <c r="V1203" t="s">
        <v>52</v>
      </c>
      <c r="W1203">
        <v>5278</v>
      </c>
      <c r="X1203" s="1">
        <v>41112</v>
      </c>
      <c r="Y1203" t="s">
        <v>42</v>
      </c>
      <c r="Z1203" t="e" vm="8">
        <v>#VALUE!</v>
      </c>
      <c r="AA1203">
        <v>97526</v>
      </c>
      <c r="AB1203" t="e" cm="1" vm="2">
        <f t="array" ref="AB1203">_FV(Table1[[#This Row],[State]],"Country/region",TRUE)</f>
        <v>#VALUE!</v>
      </c>
    </row>
    <row r="1204" spans="1:28" x14ac:dyDescent="0.35">
      <c r="A1204" t="s">
        <v>1473</v>
      </c>
      <c r="B1204">
        <v>41</v>
      </c>
      <c r="C1204" t="s">
        <v>1474</v>
      </c>
      <c r="D1204" t="s">
        <v>57</v>
      </c>
      <c r="E1204">
        <f>YEAR(Table1[[#This Row],[Order Date]])</f>
        <v>2012</v>
      </c>
      <c r="F1204">
        <v>1</v>
      </c>
      <c r="G1204">
        <f>MONTH(Table1[[#This Row],[Order Date]])</f>
        <v>7</v>
      </c>
      <c r="H1204" s="1">
        <v>41110</v>
      </c>
      <c r="I1204">
        <v>55847</v>
      </c>
      <c r="J1204" t="s">
        <v>39</v>
      </c>
      <c r="K1204">
        <v>21</v>
      </c>
      <c r="L1204">
        <v>6.28</v>
      </c>
      <c r="M1204" s="2">
        <v>0.05</v>
      </c>
      <c r="N1204">
        <v>133.15</v>
      </c>
      <c r="O1204">
        <v>5.36</v>
      </c>
      <c r="P1204">
        <v>-51.427999999999997</v>
      </c>
      <c r="Q1204" s="2">
        <v>0.4</v>
      </c>
      <c r="R1204" t="s">
        <v>29</v>
      </c>
      <c r="S1204" t="s">
        <v>30</v>
      </c>
      <c r="T1204" t="s">
        <v>1945</v>
      </c>
      <c r="U1204" t="s">
        <v>67</v>
      </c>
      <c r="V1204" t="s">
        <v>76</v>
      </c>
      <c r="W1204">
        <v>7807</v>
      </c>
      <c r="X1204" s="1">
        <v>41113</v>
      </c>
      <c r="Y1204" t="s">
        <v>34</v>
      </c>
      <c r="Z1204" t="e" vm="10">
        <v>#VALUE!</v>
      </c>
      <c r="AA1204">
        <v>71111</v>
      </c>
      <c r="AB1204" t="e" cm="1" vm="2">
        <f t="array" ref="AB1204">_FV(Table1[[#This Row],[State]],"Country/region",TRUE)</f>
        <v>#VALUE!</v>
      </c>
    </row>
    <row r="1205" spans="1:28" x14ac:dyDescent="0.35">
      <c r="A1205" t="s">
        <v>1946</v>
      </c>
      <c r="B1205">
        <v>41</v>
      </c>
      <c r="C1205" t="s">
        <v>633</v>
      </c>
      <c r="D1205" t="s">
        <v>38</v>
      </c>
      <c r="E1205">
        <f>YEAR(Table1[[#This Row],[Order Date]])</f>
        <v>2012</v>
      </c>
      <c r="F1205">
        <v>1</v>
      </c>
      <c r="G1205">
        <f>MONTH(Table1[[#This Row],[Order Date]])</f>
        <v>7</v>
      </c>
      <c r="H1205" s="1">
        <v>41111</v>
      </c>
      <c r="I1205">
        <v>33350</v>
      </c>
      <c r="J1205" t="s">
        <v>39</v>
      </c>
      <c r="K1205">
        <v>1</v>
      </c>
      <c r="L1205">
        <v>1889.99</v>
      </c>
      <c r="M1205" s="2">
        <v>0.1</v>
      </c>
      <c r="N1205">
        <v>1786.04</v>
      </c>
      <c r="O1205">
        <v>19.989999999999998</v>
      </c>
      <c r="P1205">
        <v>-924.99099999999999</v>
      </c>
      <c r="Q1205" s="2">
        <v>0.36</v>
      </c>
      <c r="R1205" t="s">
        <v>29</v>
      </c>
      <c r="S1205" t="s">
        <v>30</v>
      </c>
      <c r="T1205" t="s">
        <v>1947</v>
      </c>
      <c r="U1205" t="s">
        <v>67</v>
      </c>
      <c r="V1205" t="s">
        <v>76</v>
      </c>
      <c r="W1205">
        <v>4686</v>
      </c>
      <c r="X1205" s="1">
        <v>41111</v>
      </c>
      <c r="Y1205" t="s">
        <v>34</v>
      </c>
      <c r="Z1205" t="e" vm="19">
        <v>#VALUE!</v>
      </c>
      <c r="AA1205">
        <v>29651</v>
      </c>
      <c r="AB1205" t="e" cm="1" vm="2">
        <f t="array" ref="AB1205">_FV(Table1[[#This Row],[State]],"Country/region",TRUE)</f>
        <v>#VALUE!</v>
      </c>
    </row>
    <row r="1206" spans="1:28" x14ac:dyDescent="0.35">
      <c r="A1206" t="s">
        <v>1948</v>
      </c>
      <c r="B1206">
        <v>41</v>
      </c>
      <c r="C1206" t="s">
        <v>1935</v>
      </c>
      <c r="D1206" t="s">
        <v>57</v>
      </c>
      <c r="E1206">
        <f>YEAR(Table1[[#This Row],[Order Date]])</f>
        <v>2012</v>
      </c>
      <c r="F1206">
        <v>1</v>
      </c>
      <c r="G1206">
        <f>MONTH(Table1[[#This Row],[Order Date]])</f>
        <v>7</v>
      </c>
      <c r="H1206" s="1">
        <v>41111</v>
      </c>
      <c r="I1206">
        <v>41316</v>
      </c>
      <c r="J1206" t="s">
        <v>39</v>
      </c>
      <c r="K1206">
        <v>8</v>
      </c>
      <c r="L1206">
        <v>14.28</v>
      </c>
      <c r="M1206" s="2">
        <v>0.01</v>
      </c>
      <c r="N1206">
        <v>121.74</v>
      </c>
      <c r="O1206">
        <v>2.99</v>
      </c>
      <c r="P1206">
        <v>21.003499999999999</v>
      </c>
      <c r="Q1206" s="2">
        <v>0.39</v>
      </c>
      <c r="R1206" t="s">
        <v>29</v>
      </c>
      <c r="S1206" t="s">
        <v>30</v>
      </c>
      <c r="T1206" t="s">
        <v>1080</v>
      </c>
      <c r="U1206" t="s">
        <v>67</v>
      </c>
      <c r="V1206" t="s">
        <v>33</v>
      </c>
      <c r="W1206">
        <v>5822</v>
      </c>
      <c r="X1206" s="1">
        <v>41112</v>
      </c>
      <c r="Y1206" t="s">
        <v>34</v>
      </c>
      <c r="Z1206" t="e" vm="1">
        <v>#VALUE!</v>
      </c>
      <c r="AA1206">
        <v>19464</v>
      </c>
      <c r="AB1206" t="e" cm="1" vm="2">
        <f t="array" ref="AB1206">_FV(Table1[[#This Row],[State]],"Country/region",TRUE)</f>
        <v>#VALUE!</v>
      </c>
    </row>
    <row r="1207" spans="1:28" x14ac:dyDescent="0.35">
      <c r="A1207" t="s">
        <v>1949</v>
      </c>
      <c r="B1207">
        <v>41</v>
      </c>
      <c r="C1207" t="s">
        <v>1950</v>
      </c>
      <c r="D1207" t="s">
        <v>27</v>
      </c>
      <c r="E1207">
        <f>YEAR(Table1[[#This Row],[Order Date]])</f>
        <v>2012</v>
      </c>
      <c r="F1207">
        <v>1</v>
      </c>
      <c r="G1207">
        <f>MONTH(Table1[[#This Row],[Order Date]])</f>
        <v>7</v>
      </c>
      <c r="H1207" s="1">
        <v>41111</v>
      </c>
      <c r="I1207">
        <v>6823</v>
      </c>
      <c r="J1207" t="s">
        <v>39</v>
      </c>
      <c r="K1207">
        <v>50</v>
      </c>
      <c r="L1207">
        <v>24.95</v>
      </c>
      <c r="M1207" s="2">
        <v>0.01</v>
      </c>
      <c r="N1207">
        <v>1262.72</v>
      </c>
      <c r="O1207">
        <v>2.99</v>
      </c>
      <c r="P1207">
        <v>490.28</v>
      </c>
      <c r="Q1207" s="2">
        <v>0.39</v>
      </c>
      <c r="R1207" t="s">
        <v>29</v>
      </c>
      <c r="S1207" t="s">
        <v>30</v>
      </c>
      <c r="T1207" t="s">
        <v>1951</v>
      </c>
      <c r="U1207" t="s">
        <v>67</v>
      </c>
      <c r="V1207" t="s">
        <v>68</v>
      </c>
      <c r="W1207">
        <v>940</v>
      </c>
      <c r="X1207" s="1">
        <v>41112</v>
      </c>
      <c r="Y1207" t="s">
        <v>34</v>
      </c>
      <c r="Z1207" t="e" vm="25">
        <v>#VALUE!</v>
      </c>
      <c r="AA1207">
        <v>54880</v>
      </c>
      <c r="AB1207" t="e" cm="1" vm="2">
        <f t="array" ref="AB1207">_FV(Table1[[#This Row],[State]],"Country/region",TRUE)</f>
        <v>#VALUE!</v>
      </c>
    </row>
    <row r="1208" spans="1:28" x14ac:dyDescent="0.35">
      <c r="A1208" t="s">
        <v>1952</v>
      </c>
      <c r="B1208">
        <v>41</v>
      </c>
      <c r="C1208" t="s">
        <v>1953</v>
      </c>
      <c r="D1208" t="s">
        <v>57</v>
      </c>
      <c r="E1208">
        <f>YEAR(Table1[[#This Row],[Order Date]])</f>
        <v>2012</v>
      </c>
      <c r="F1208">
        <v>1</v>
      </c>
      <c r="G1208">
        <f>MONTH(Table1[[#This Row],[Order Date]])</f>
        <v>7</v>
      </c>
      <c r="H1208" s="1">
        <v>41111</v>
      </c>
      <c r="I1208">
        <v>42310</v>
      </c>
      <c r="J1208" t="s">
        <v>58</v>
      </c>
      <c r="K1208">
        <v>20</v>
      </c>
      <c r="L1208">
        <v>205.99</v>
      </c>
      <c r="M1208" s="2">
        <v>0.04</v>
      </c>
      <c r="N1208">
        <v>3361.7584999999999</v>
      </c>
      <c r="O1208">
        <v>8.99</v>
      </c>
      <c r="P1208">
        <v>394.35300000000001</v>
      </c>
      <c r="Q1208" s="2">
        <v>0.56000000000000005</v>
      </c>
      <c r="R1208" t="s">
        <v>96</v>
      </c>
      <c r="S1208" t="s">
        <v>30</v>
      </c>
      <c r="T1208" t="s">
        <v>686</v>
      </c>
      <c r="U1208" t="s">
        <v>105</v>
      </c>
      <c r="V1208" t="s">
        <v>76</v>
      </c>
      <c r="W1208">
        <v>5966</v>
      </c>
      <c r="X1208" s="1">
        <v>41112</v>
      </c>
      <c r="Y1208" t="s">
        <v>34</v>
      </c>
      <c r="Z1208" t="e" vm="44">
        <v>#VALUE!</v>
      </c>
      <c r="AA1208">
        <v>30188</v>
      </c>
      <c r="AB1208" t="e" cm="1" vm="2">
        <f t="array" ref="AB1208">_FV(Table1[[#This Row],[State]],"Country/region",TRUE)</f>
        <v>#VALUE!</v>
      </c>
    </row>
    <row r="1209" spans="1:28" x14ac:dyDescent="0.35">
      <c r="A1209" t="s">
        <v>339</v>
      </c>
      <c r="B1209">
        <v>41</v>
      </c>
      <c r="C1209" t="s">
        <v>340</v>
      </c>
      <c r="D1209" t="s">
        <v>38</v>
      </c>
      <c r="E1209">
        <f>YEAR(Table1[[#This Row],[Order Date]])</f>
        <v>2012</v>
      </c>
      <c r="F1209">
        <v>1</v>
      </c>
      <c r="G1209">
        <f>MONTH(Table1[[#This Row],[Order Date]])</f>
        <v>7</v>
      </c>
      <c r="H1209" s="1">
        <v>41111</v>
      </c>
      <c r="I1209">
        <v>43079</v>
      </c>
      <c r="J1209" t="s">
        <v>131</v>
      </c>
      <c r="K1209">
        <v>40</v>
      </c>
      <c r="L1209">
        <v>30.73</v>
      </c>
      <c r="M1209" s="2">
        <v>0.04</v>
      </c>
      <c r="N1209">
        <v>1184.03</v>
      </c>
      <c r="O1209">
        <v>4</v>
      </c>
      <c r="P1209">
        <v>-20.79</v>
      </c>
      <c r="Q1209" s="2">
        <v>0.75</v>
      </c>
      <c r="R1209" t="s">
        <v>96</v>
      </c>
      <c r="S1209" t="s">
        <v>30</v>
      </c>
      <c r="T1209" t="s">
        <v>873</v>
      </c>
      <c r="U1209" t="s">
        <v>102</v>
      </c>
      <c r="V1209" t="s">
        <v>68</v>
      </c>
      <c r="W1209">
        <v>6080</v>
      </c>
      <c r="X1209" s="1">
        <v>41112</v>
      </c>
      <c r="Y1209" t="s">
        <v>34</v>
      </c>
      <c r="Z1209" t="e" vm="26">
        <v>#VALUE!</v>
      </c>
      <c r="AA1209">
        <v>49017</v>
      </c>
      <c r="AB1209" t="e" cm="1" vm="2">
        <f t="array" ref="AB1209">_FV(Table1[[#This Row],[State]],"Country/region",TRUE)</f>
        <v>#VALUE!</v>
      </c>
    </row>
    <row r="1210" spans="1:28" x14ac:dyDescent="0.35">
      <c r="A1210" t="s">
        <v>1954</v>
      </c>
      <c r="B1210">
        <v>41</v>
      </c>
      <c r="C1210" t="s">
        <v>1456</v>
      </c>
      <c r="D1210" t="s">
        <v>27</v>
      </c>
      <c r="E1210">
        <f>YEAR(Table1[[#This Row],[Order Date]])</f>
        <v>2012</v>
      </c>
      <c r="F1210">
        <v>1</v>
      </c>
      <c r="G1210">
        <f>MONTH(Table1[[#This Row],[Order Date]])</f>
        <v>7</v>
      </c>
      <c r="H1210" s="1">
        <v>41111</v>
      </c>
      <c r="I1210">
        <v>48961</v>
      </c>
      <c r="J1210" t="s">
        <v>39</v>
      </c>
      <c r="K1210">
        <v>25</v>
      </c>
      <c r="L1210">
        <v>14.98</v>
      </c>
      <c r="M1210" s="2">
        <v>0.1</v>
      </c>
      <c r="N1210">
        <v>358.78</v>
      </c>
      <c r="O1210">
        <v>7.69</v>
      </c>
      <c r="P1210">
        <v>-76.900000000000006</v>
      </c>
      <c r="Q1210" s="2">
        <v>0.56999999999999995</v>
      </c>
      <c r="R1210" t="s">
        <v>29</v>
      </c>
      <c r="S1210" t="s">
        <v>30</v>
      </c>
      <c r="T1210" t="s">
        <v>1069</v>
      </c>
      <c r="U1210" t="s">
        <v>32</v>
      </c>
      <c r="V1210" t="s">
        <v>33</v>
      </c>
      <c r="W1210">
        <v>6872</v>
      </c>
      <c r="X1210" s="1">
        <v>41113</v>
      </c>
      <c r="Y1210" t="s">
        <v>42</v>
      </c>
      <c r="Z1210" t="e" vm="22">
        <v>#VALUE!</v>
      </c>
      <c r="AA1210">
        <v>44240</v>
      </c>
      <c r="AB1210" t="e" cm="1" vm="2">
        <f t="array" ref="AB1210">_FV(Table1[[#This Row],[State]],"Country/region",TRUE)</f>
        <v>#VALUE!</v>
      </c>
    </row>
    <row r="1211" spans="1:28" x14ac:dyDescent="0.35">
      <c r="A1211" t="s">
        <v>1955</v>
      </c>
      <c r="B1211">
        <v>41</v>
      </c>
      <c r="C1211" t="s">
        <v>1489</v>
      </c>
      <c r="D1211" t="s">
        <v>46</v>
      </c>
      <c r="E1211">
        <f>YEAR(Table1[[#This Row],[Order Date]])</f>
        <v>2012</v>
      </c>
      <c r="F1211">
        <v>1</v>
      </c>
      <c r="G1211">
        <f>MONTH(Table1[[#This Row],[Order Date]])</f>
        <v>7</v>
      </c>
      <c r="H1211" s="1">
        <v>41111</v>
      </c>
      <c r="I1211">
        <v>43813</v>
      </c>
      <c r="J1211" t="s">
        <v>39</v>
      </c>
      <c r="K1211">
        <v>23</v>
      </c>
      <c r="L1211">
        <v>15.51</v>
      </c>
      <c r="M1211" s="2">
        <v>0.04</v>
      </c>
      <c r="N1211">
        <v>384.21</v>
      </c>
      <c r="O1211">
        <v>17.78</v>
      </c>
      <c r="P1211">
        <v>-266.22000000000003</v>
      </c>
      <c r="Q1211" s="2">
        <v>0.59</v>
      </c>
      <c r="R1211" t="s">
        <v>29</v>
      </c>
      <c r="S1211" t="s">
        <v>30</v>
      </c>
      <c r="T1211" t="s">
        <v>410</v>
      </c>
      <c r="U1211" t="s">
        <v>32</v>
      </c>
      <c r="V1211" t="s">
        <v>33</v>
      </c>
      <c r="W1211">
        <v>6180</v>
      </c>
      <c r="X1211" s="1">
        <v>41113</v>
      </c>
      <c r="Y1211" t="s">
        <v>34</v>
      </c>
      <c r="Z1211" t="e" vm="30">
        <v>#VALUE!</v>
      </c>
      <c r="AA1211">
        <v>1801</v>
      </c>
      <c r="AB1211" t="e" cm="1" vm="2">
        <f t="array" ref="AB1211">_FV(Table1[[#This Row],[State]],"Country/region",TRUE)</f>
        <v>#VALUE!</v>
      </c>
    </row>
    <row r="1212" spans="1:28" x14ac:dyDescent="0.35">
      <c r="A1212" t="s">
        <v>1954</v>
      </c>
      <c r="B1212">
        <v>41</v>
      </c>
      <c r="C1212" t="s">
        <v>1456</v>
      </c>
      <c r="D1212" t="s">
        <v>27</v>
      </c>
      <c r="E1212">
        <f>YEAR(Table1[[#This Row],[Order Date]])</f>
        <v>2012</v>
      </c>
      <c r="F1212">
        <v>1</v>
      </c>
      <c r="G1212">
        <f>MONTH(Table1[[#This Row],[Order Date]])</f>
        <v>7</v>
      </c>
      <c r="H1212" s="1">
        <v>41111</v>
      </c>
      <c r="I1212">
        <v>48961</v>
      </c>
      <c r="J1212" t="s">
        <v>39</v>
      </c>
      <c r="K1212">
        <v>24</v>
      </c>
      <c r="L1212">
        <v>22.84</v>
      </c>
      <c r="M1212" s="2">
        <v>0.09</v>
      </c>
      <c r="N1212">
        <v>520.67999999999995</v>
      </c>
      <c r="O1212">
        <v>16.87</v>
      </c>
      <c r="P1212">
        <v>-143.66</v>
      </c>
      <c r="Q1212" s="2">
        <v>0.39</v>
      </c>
      <c r="R1212" t="s">
        <v>29</v>
      </c>
      <c r="S1212" t="s">
        <v>30</v>
      </c>
      <c r="T1212" t="s">
        <v>1956</v>
      </c>
      <c r="U1212" t="s">
        <v>61</v>
      </c>
      <c r="V1212" t="s">
        <v>33</v>
      </c>
      <c r="W1212">
        <v>6871</v>
      </c>
      <c r="X1212" s="1">
        <v>41113</v>
      </c>
      <c r="Y1212" t="s">
        <v>34</v>
      </c>
      <c r="Z1212" t="e" vm="22">
        <v>#VALUE!</v>
      </c>
      <c r="AA1212">
        <v>44240</v>
      </c>
      <c r="AB1212" t="e" cm="1" vm="2">
        <f t="array" ref="AB1212">_FV(Table1[[#This Row],[State]],"Country/region",TRUE)</f>
        <v>#VALUE!</v>
      </c>
    </row>
    <row r="1213" spans="1:28" x14ac:dyDescent="0.35">
      <c r="A1213" t="s">
        <v>1957</v>
      </c>
      <c r="B1213">
        <v>41</v>
      </c>
      <c r="C1213" t="s">
        <v>1950</v>
      </c>
      <c r="D1213" t="s">
        <v>27</v>
      </c>
      <c r="E1213">
        <f>YEAR(Table1[[#This Row],[Order Date]])</f>
        <v>2012</v>
      </c>
      <c r="F1213">
        <v>1</v>
      </c>
      <c r="G1213">
        <f>MONTH(Table1[[#This Row],[Order Date]])</f>
        <v>7</v>
      </c>
      <c r="H1213" s="1">
        <v>41111</v>
      </c>
      <c r="I1213">
        <v>6823</v>
      </c>
      <c r="J1213" t="s">
        <v>39</v>
      </c>
      <c r="K1213">
        <v>31</v>
      </c>
      <c r="L1213">
        <v>15.98</v>
      </c>
      <c r="M1213" s="2">
        <v>0</v>
      </c>
      <c r="N1213">
        <v>524.19000000000005</v>
      </c>
      <c r="O1213">
        <v>8.99</v>
      </c>
      <c r="P1213">
        <v>-135.46</v>
      </c>
      <c r="Q1213" s="2">
        <v>0.64</v>
      </c>
      <c r="R1213" t="s">
        <v>96</v>
      </c>
      <c r="S1213" t="s">
        <v>139</v>
      </c>
      <c r="T1213" t="s">
        <v>548</v>
      </c>
      <c r="U1213" t="s">
        <v>102</v>
      </c>
      <c r="V1213" t="s">
        <v>68</v>
      </c>
      <c r="W1213">
        <v>941</v>
      </c>
      <c r="X1213" s="1">
        <v>41113</v>
      </c>
      <c r="Y1213" t="s">
        <v>34</v>
      </c>
      <c r="Z1213" t="e" vm="25">
        <v>#VALUE!</v>
      </c>
      <c r="AA1213">
        <v>53186</v>
      </c>
      <c r="AB1213" t="e" cm="1" vm="2">
        <f t="array" ref="AB1213">_FV(Table1[[#This Row],[State]],"Country/region",TRUE)</f>
        <v>#VALUE!</v>
      </c>
    </row>
    <row r="1214" spans="1:28" x14ac:dyDescent="0.35">
      <c r="A1214" t="s">
        <v>1948</v>
      </c>
      <c r="B1214">
        <v>41</v>
      </c>
      <c r="C1214" t="s">
        <v>1935</v>
      </c>
      <c r="D1214" t="s">
        <v>57</v>
      </c>
      <c r="E1214">
        <f>YEAR(Table1[[#This Row],[Order Date]])</f>
        <v>2012</v>
      </c>
      <c r="F1214">
        <v>1</v>
      </c>
      <c r="G1214">
        <f>MONTH(Table1[[#This Row],[Order Date]])</f>
        <v>7</v>
      </c>
      <c r="H1214" s="1">
        <v>41111</v>
      </c>
      <c r="I1214">
        <v>41316</v>
      </c>
      <c r="J1214" t="s">
        <v>39</v>
      </c>
      <c r="K1214">
        <v>4</v>
      </c>
      <c r="L1214">
        <v>205.99</v>
      </c>
      <c r="M1214" s="2">
        <v>0</v>
      </c>
      <c r="N1214">
        <v>700.36599999999999</v>
      </c>
      <c r="O1214">
        <v>5.99</v>
      </c>
      <c r="P1214">
        <v>-787.69899999999996</v>
      </c>
      <c r="Q1214" s="2">
        <v>0.59</v>
      </c>
      <c r="R1214" t="s">
        <v>96</v>
      </c>
      <c r="S1214" t="s">
        <v>30</v>
      </c>
      <c r="T1214">
        <v>3285</v>
      </c>
      <c r="U1214" t="s">
        <v>105</v>
      </c>
      <c r="V1214" t="s">
        <v>33</v>
      </c>
      <c r="W1214">
        <v>5823</v>
      </c>
      <c r="X1214" s="1">
        <v>41114</v>
      </c>
      <c r="Y1214" t="s">
        <v>34</v>
      </c>
      <c r="Z1214" t="e" vm="1">
        <v>#VALUE!</v>
      </c>
      <c r="AA1214">
        <v>19464</v>
      </c>
      <c r="AB1214" t="e" cm="1" vm="2">
        <f t="array" ref="AB1214">_FV(Table1[[#This Row],[State]],"Country/region",TRUE)</f>
        <v>#VALUE!</v>
      </c>
    </row>
    <row r="1215" spans="1:28" x14ac:dyDescent="0.35">
      <c r="A1215" t="s">
        <v>1836</v>
      </c>
      <c r="B1215">
        <v>41</v>
      </c>
      <c r="C1215" t="s">
        <v>779</v>
      </c>
      <c r="D1215" t="s">
        <v>57</v>
      </c>
      <c r="E1215">
        <f>YEAR(Table1[[#This Row],[Order Date]])</f>
        <v>2012</v>
      </c>
      <c r="F1215">
        <v>1</v>
      </c>
      <c r="G1215">
        <f>MONTH(Table1[[#This Row],[Order Date]])</f>
        <v>7</v>
      </c>
      <c r="H1215" s="1">
        <v>41111</v>
      </c>
      <c r="I1215">
        <v>50917</v>
      </c>
      <c r="J1215" t="s">
        <v>47</v>
      </c>
      <c r="K1215">
        <v>33</v>
      </c>
      <c r="L1215">
        <v>43.98</v>
      </c>
      <c r="M1215" s="2">
        <v>0.02</v>
      </c>
      <c r="N1215">
        <v>1422.31</v>
      </c>
      <c r="O1215">
        <v>1.99</v>
      </c>
      <c r="P1215">
        <v>498.15</v>
      </c>
      <c r="Q1215" s="2">
        <v>0.44</v>
      </c>
      <c r="R1215" t="s">
        <v>96</v>
      </c>
      <c r="S1215" t="s">
        <v>139</v>
      </c>
      <c r="T1215" t="s">
        <v>1958</v>
      </c>
      <c r="U1215" t="s">
        <v>102</v>
      </c>
      <c r="V1215" t="s">
        <v>33</v>
      </c>
      <c r="W1215">
        <v>7137</v>
      </c>
      <c r="X1215" s="1">
        <v>41115</v>
      </c>
      <c r="Y1215" t="s">
        <v>34</v>
      </c>
      <c r="Z1215" t="e" vm="22">
        <v>#VALUE!</v>
      </c>
      <c r="AA1215">
        <v>44133</v>
      </c>
      <c r="AB1215" t="e" cm="1" vm="2">
        <f t="array" ref="AB1215">_FV(Table1[[#This Row],[State]],"Country/region",TRUE)</f>
        <v>#VALUE!</v>
      </c>
    </row>
    <row r="1216" spans="1:28" x14ac:dyDescent="0.35">
      <c r="A1216" t="s">
        <v>1959</v>
      </c>
      <c r="B1216">
        <v>41</v>
      </c>
      <c r="C1216" t="s">
        <v>1597</v>
      </c>
      <c r="D1216" t="s">
        <v>38</v>
      </c>
      <c r="E1216">
        <f>YEAR(Table1[[#This Row],[Order Date]])</f>
        <v>2012</v>
      </c>
      <c r="F1216">
        <v>1</v>
      </c>
      <c r="G1216">
        <f>MONTH(Table1[[#This Row],[Order Date]])</f>
        <v>7</v>
      </c>
      <c r="H1216" s="1">
        <v>41111</v>
      </c>
      <c r="I1216">
        <v>50823</v>
      </c>
      <c r="J1216" t="s">
        <v>47</v>
      </c>
      <c r="K1216">
        <v>12</v>
      </c>
      <c r="L1216">
        <v>100.98</v>
      </c>
      <c r="M1216" s="2">
        <v>0.04</v>
      </c>
      <c r="N1216">
        <v>1244.72</v>
      </c>
      <c r="O1216">
        <v>7.18</v>
      </c>
      <c r="P1216">
        <v>269.94</v>
      </c>
      <c r="Q1216" s="2">
        <v>0.4</v>
      </c>
      <c r="R1216" t="s">
        <v>96</v>
      </c>
      <c r="S1216" t="s">
        <v>30</v>
      </c>
      <c r="T1216" t="s">
        <v>1356</v>
      </c>
      <c r="U1216" t="s">
        <v>102</v>
      </c>
      <c r="V1216" t="s">
        <v>68</v>
      </c>
      <c r="W1216">
        <v>7126</v>
      </c>
      <c r="X1216" s="1">
        <v>41116</v>
      </c>
      <c r="Y1216" t="s">
        <v>34</v>
      </c>
      <c r="Z1216" t="e" vm="11">
        <v>#VALUE!</v>
      </c>
      <c r="AA1216">
        <v>76053</v>
      </c>
      <c r="AB1216" t="e" cm="1" vm="2">
        <f t="array" ref="AB1216">_FV(Table1[[#This Row],[State]],"Country/region",TRUE)</f>
        <v>#VALUE!</v>
      </c>
    </row>
    <row r="1217" spans="1:28" x14ac:dyDescent="0.35">
      <c r="A1217" t="s">
        <v>1642</v>
      </c>
      <c r="B1217">
        <v>41</v>
      </c>
      <c r="C1217" t="s">
        <v>1960</v>
      </c>
      <c r="D1217" t="s">
        <v>57</v>
      </c>
      <c r="E1217">
        <f>YEAR(Table1[[#This Row],[Order Date]])</f>
        <v>2012</v>
      </c>
      <c r="F1217">
        <v>1</v>
      </c>
      <c r="G1217">
        <f>MONTH(Table1[[#This Row],[Order Date]])</f>
        <v>7</v>
      </c>
      <c r="H1217" s="1">
        <v>41112</v>
      </c>
      <c r="I1217">
        <v>56612</v>
      </c>
      <c r="J1217" t="s">
        <v>28</v>
      </c>
      <c r="K1217">
        <v>38</v>
      </c>
      <c r="L1217">
        <v>115.99</v>
      </c>
      <c r="M1217" s="2">
        <v>0</v>
      </c>
      <c r="N1217">
        <v>4008.7275</v>
      </c>
      <c r="O1217">
        <v>5.92</v>
      </c>
      <c r="P1217">
        <v>1219.338</v>
      </c>
      <c r="Q1217" s="2">
        <v>0.57999999999999996</v>
      </c>
      <c r="R1217" t="s">
        <v>96</v>
      </c>
      <c r="S1217" t="s">
        <v>30</v>
      </c>
      <c r="T1217">
        <v>8890</v>
      </c>
      <c r="U1217" t="s">
        <v>105</v>
      </c>
      <c r="V1217" t="s">
        <v>76</v>
      </c>
      <c r="W1217">
        <v>7920</v>
      </c>
      <c r="X1217" s="1">
        <v>41112</v>
      </c>
      <c r="Y1217" t="s">
        <v>34</v>
      </c>
      <c r="Z1217" t="e" vm="14">
        <v>#VALUE!</v>
      </c>
      <c r="AA1217">
        <v>34698</v>
      </c>
      <c r="AB1217" t="e" cm="1" vm="2">
        <f t="array" ref="AB1217">_FV(Table1[[#This Row],[State]],"Country/region",TRUE)</f>
        <v>#VALUE!</v>
      </c>
    </row>
    <row r="1218" spans="1:28" x14ac:dyDescent="0.35">
      <c r="A1218" t="s">
        <v>1961</v>
      </c>
      <c r="B1218">
        <v>41</v>
      </c>
      <c r="C1218" t="s">
        <v>1962</v>
      </c>
      <c r="D1218" t="s">
        <v>46</v>
      </c>
      <c r="E1218">
        <f>YEAR(Table1[[#This Row],[Order Date]])</f>
        <v>2012</v>
      </c>
      <c r="F1218">
        <v>1</v>
      </c>
      <c r="G1218">
        <f>MONTH(Table1[[#This Row],[Order Date]])</f>
        <v>7</v>
      </c>
      <c r="H1218" s="1">
        <v>41112</v>
      </c>
      <c r="I1218">
        <v>16451</v>
      </c>
      <c r="J1218" t="s">
        <v>39</v>
      </c>
      <c r="K1218">
        <v>9</v>
      </c>
      <c r="L1218">
        <v>30.56</v>
      </c>
      <c r="M1218" s="2">
        <v>0.09</v>
      </c>
      <c r="N1218">
        <v>252.79</v>
      </c>
      <c r="O1218">
        <v>2.99</v>
      </c>
      <c r="P1218">
        <v>58.225000000000001</v>
      </c>
      <c r="Q1218" s="2">
        <v>0.35</v>
      </c>
      <c r="R1218" t="s">
        <v>29</v>
      </c>
      <c r="S1218" t="s">
        <v>30</v>
      </c>
      <c r="T1218" t="s">
        <v>647</v>
      </c>
      <c r="U1218" t="s">
        <v>67</v>
      </c>
      <c r="V1218" t="s">
        <v>68</v>
      </c>
      <c r="W1218">
        <v>2283</v>
      </c>
      <c r="X1218" s="1">
        <v>41113</v>
      </c>
      <c r="Y1218" t="s">
        <v>34</v>
      </c>
      <c r="Z1218" t="e" vm="16">
        <v>#VALUE!</v>
      </c>
      <c r="AA1218">
        <v>60459</v>
      </c>
      <c r="AB1218" t="e" cm="1" vm="2">
        <f t="array" ref="AB1218">_FV(Table1[[#This Row],[State]],"Country/region",TRUE)</f>
        <v>#VALUE!</v>
      </c>
    </row>
    <row r="1219" spans="1:28" x14ac:dyDescent="0.35">
      <c r="A1219" t="s">
        <v>1596</v>
      </c>
      <c r="B1219">
        <v>41</v>
      </c>
      <c r="C1219" t="s">
        <v>1597</v>
      </c>
      <c r="D1219" t="s">
        <v>38</v>
      </c>
      <c r="E1219">
        <f>YEAR(Table1[[#This Row],[Order Date]])</f>
        <v>2012</v>
      </c>
      <c r="F1219">
        <v>1</v>
      </c>
      <c r="G1219">
        <f>MONTH(Table1[[#This Row],[Order Date]])</f>
        <v>7</v>
      </c>
      <c r="H1219" s="1">
        <v>41112</v>
      </c>
      <c r="I1219">
        <v>13030</v>
      </c>
      <c r="J1219" t="s">
        <v>131</v>
      </c>
      <c r="K1219">
        <v>32</v>
      </c>
      <c r="L1219">
        <v>3.89</v>
      </c>
      <c r="M1219" s="2">
        <v>0.09</v>
      </c>
      <c r="N1219">
        <v>136.19999999999999</v>
      </c>
      <c r="O1219">
        <v>7.01</v>
      </c>
      <c r="P1219">
        <v>-154.30699999999999</v>
      </c>
      <c r="Q1219" s="2">
        <v>0.37</v>
      </c>
      <c r="R1219" t="s">
        <v>29</v>
      </c>
      <c r="S1219" t="s">
        <v>30</v>
      </c>
      <c r="T1219" t="s">
        <v>1963</v>
      </c>
      <c r="U1219" t="s">
        <v>67</v>
      </c>
      <c r="V1219" t="s">
        <v>68</v>
      </c>
      <c r="W1219">
        <v>1817</v>
      </c>
      <c r="X1219" s="1">
        <v>41114</v>
      </c>
      <c r="Y1219" t="s">
        <v>42</v>
      </c>
      <c r="Z1219" t="e" vm="11">
        <v>#VALUE!</v>
      </c>
      <c r="AA1219">
        <v>77340</v>
      </c>
      <c r="AB1219" t="e" cm="1" vm="2">
        <f t="array" ref="AB1219">_FV(Table1[[#This Row],[State]],"Country/region",TRUE)</f>
        <v>#VALUE!</v>
      </c>
    </row>
    <row r="1220" spans="1:28" x14ac:dyDescent="0.35">
      <c r="A1220" t="s">
        <v>309</v>
      </c>
      <c r="B1220">
        <v>41</v>
      </c>
      <c r="C1220" t="s">
        <v>37</v>
      </c>
      <c r="D1220" t="s">
        <v>38</v>
      </c>
      <c r="E1220">
        <f>YEAR(Table1[[#This Row],[Order Date]])</f>
        <v>2012</v>
      </c>
      <c r="F1220">
        <v>1</v>
      </c>
      <c r="G1220">
        <f>MONTH(Table1[[#This Row],[Order Date]])</f>
        <v>7</v>
      </c>
      <c r="H1220" s="1">
        <v>41112</v>
      </c>
      <c r="I1220">
        <v>37825</v>
      </c>
      <c r="J1220" t="s">
        <v>47</v>
      </c>
      <c r="K1220">
        <v>44</v>
      </c>
      <c r="L1220">
        <v>11.97</v>
      </c>
      <c r="M1220" s="2">
        <v>0.06</v>
      </c>
      <c r="N1220">
        <v>505.01</v>
      </c>
      <c r="O1220">
        <v>4.9800000000000004</v>
      </c>
      <c r="P1220">
        <v>-43.52</v>
      </c>
      <c r="Q1220" s="2">
        <v>0.57999999999999996</v>
      </c>
      <c r="R1220" t="s">
        <v>29</v>
      </c>
      <c r="S1220" t="s">
        <v>30</v>
      </c>
      <c r="T1220" t="s">
        <v>1123</v>
      </c>
      <c r="U1220" t="s">
        <v>214</v>
      </c>
      <c r="V1220" t="s">
        <v>76</v>
      </c>
      <c r="W1220">
        <v>5316</v>
      </c>
      <c r="X1220" s="1">
        <v>41114</v>
      </c>
      <c r="Y1220" t="s">
        <v>34</v>
      </c>
      <c r="Z1220" t="e" vm="44">
        <v>#VALUE!</v>
      </c>
      <c r="AA1220">
        <v>30337</v>
      </c>
      <c r="AB1220" t="e" cm="1" vm="2">
        <f t="array" ref="AB1220">_FV(Table1[[#This Row],[State]],"Country/region",TRUE)</f>
        <v>#VALUE!</v>
      </c>
    </row>
    <row r="1221" spans="1:28" x14ac:dyDescent="0.35">
      <c r="A1221" t="s">
        <v>309</v>
      </c>
      <c r="B1221">
        <v>41</v>
      </c>
      <c r="C1221" t="s">
        <v>37</v>
      </c>
      <c r="D1221" t="s">
        <v>38</v>
      </c>
      <c r="E1221">
        <f>YEAR(Table1[[#This Row],[Order Date]])</f>
        <v>2012</v>
      </c>
      <c r="F1221">
        <v>1</v>
      </c>
      <c r="G1221">
        <f>MONTH(Table1[[#This Row],[Order Date]])</f>
        <v>7</v>
      </c>
      <c r="H1221" s="1">
        <v>41112</v>
      </c>
      <c r="I1221">
        <v>37825</v>
      </c>
      <c r="J1221" t="s">
        <v>47</v>
      </c>
      <c r="K1221">
        <v>41</v>
      </c>
      <c r="L1221">
        <v>6.98</v>
      </c>
      <c r="M1221" s="2">
        <v>0.06</v>
      </c>
      <c r="N1221">
        <v>286.75</v>
      </c>
      <c r="O1221">
        <v>1.6</v>
      </c>
      <c r="P1221">
        <v>98.44</v>
      </c>
      <c r="Q1221" s="2">
        <v>0.38</v>
      </c>
      <c r="R1221" t="s">
        <v>29</v>
      </c>
      <c r="S1221" t="s">
        <v>59</v>
      </c>
      <c r="T1221" t="s">
        <v>563</v>
      </c>
      <c r="U1221" t="s">
        <v>61</v>
      </c>
      <c r="V1221" t="s">
        <v>76</v>
      </c>
      <c r="W1221">
        <v>5317</v>
      </c>
      <c r="X1221" s="1">
        <v>41119</v>
      </c>
      <c r="Y1221" t="s">
        <v>34</v>
      </c>
      <c r="Z1221" t="e" vm="44">
        <v>#VALUE!</v>
      </c>
      <c r="AA1221">
        <v>30337</v>
      </c>
      <c r="AB1221" t="e" cm="1" vm="2">
        <f t="array" ref="AB1221">_FV(Table1[[#This Row],[State]],"Country/region",TRUE)</f>
        <v>#VALUE!</v>
      </c>
    </row>
    <row r="1222" spans="1:28" x14ac:dyDescent="0.35">
      <c r="A1222" t="s">
        <v>1964</v>
      </c>
      <c r="B1222">
        <v>41</v>
      </c>
      <c r="C1222" t="s">
        <v>1522</v>
      </c>
      <c r="D1222" t="s">
        <v>46</v>
      </c>
      <c r="E1222">
        <f>YEAR(Table1[[#This Row],[Order Date]])</f>
        <v>2012</v>
      </c>
      <c r="F1222">
        <v>1</v>
      </c>
      <c r="G1222">
        <f>MONTH(Table1[[#This Row],[Order Date]])</f>
        <v>7</v>
      </c>
      <c r="H1222" s="1">
        <v>41114</v>
      </c>
      <c r="I1222">
        <v>14112</v>
      </c>
      <c r="J1222" t="s">
        <v>47</v>
      </c>
      <c r="K1222">
        <v>1</v>
      </c>
      <c r="L1222">
        <v>50.98</v>
      </c>
      <c r="M1222" s="2">
        <v>0.02</v>
      </c>
      <c r="N1222">
        <v>68.45</v>
      </c>
      <c r="O1222">
        <v>13.66</v>
      </c>
      <c r="P1222">
        <v>-25.76</v>
      </c>
      <c r="Q1222" s="2">
        <v>0.57999999999999996</v>
      </c>
      <c r="R1222" t="s">
        <v>29</v>
      </c>
      <c r="S1222" t="s">
        <v>30</v>
      </c>
      <c r="T1222" t="s">
        <v>1965</v>
      </c>
      <c r="U1222" t="s">
        <v>214</v>
      </c>
      <c r="V1222" t="s">
        <v>33</v>
      </c>
      <c r="W1222">
        <v>1971</v>
      </c>
      <c r="X1222" s="1">
        <v>41114</v>
      </c>
      <c r="Y1222" t="s">
        <v>42</v>
      </c>
      <c r="Z1222" t="e" vm="24">
        <v>#VALUE!</v>
      </c>
      <c r="AA1222">
        <v>8863</v>
      </c>
      <c r="AB1222" t="e" cm="1" vm="2">
        <f t="array" ref="AB1222">_FV(Table1[[#This Row],[State]],"Country/region",TRUE)</f>
        <v>#VALUE!</v>
      </c>
    </row>
    <row r="1223" spans="1:28" x14ac:dyDescent="0.35">
      <c r="A1223" t="s">
        <v>1715</v>
      </c>
      <c r="B1223">
        <v>41</v>
      </c>
      <c r="C1223" t="s">
        <v>1966</v>
      </c>
      <c r="D1223" t="s">
        <v>46</v>
      </c>
      <c r="E1223">
        <f>YEAR(Table1[[#This Row],[Order Date]])</f>
        <v>2012</v>
      </c>
      <c r="F1223">
        <v>1</v>
      </c>
      <c r="G1223">
        <f>MONTH(Table1[[#This Row],[Order Date]])</f>
        <v>7</v>
      </c>
      <c r="H1223" s="1">
        <v>41114</v>
      </c>
      <c r="I1223">
        <v>9092</v>
      </c>
      <c r="J1223" t="s">
        <v>39</v>
      </c>
      <c r="K1223">
        <v>33</v>
      </c>
      <c r="L1223">
        <v>101.41</v>
      </c>
      <c r="M1223" s="2">
        <v>0</v>
      </c>
      <c r="N1223">
        <v>3644.24</v>
      </c>
      <c r="O1223">
        <v>35</v>
      </c>
      <c r="P1223">
        <v>-457.73</v>
      </c>
      <c r="Q1223" s="2">
        <v>0.82</v>
      </c>
      <c r="R1223" t="s">
        <v>29</v>
      </c>
      <c r="S1223" t="s">
        <v>40</v>
      </c>
      <c r="T1223" t="s">
        <v>1967</v>
      </c>
      <c r="U1223" t="s">
        <v>32</v>
      </c>
      <c r="V1223" t="s">
        <v>52</v>
      </c>
      <c r="W1223">
        <v>1251</v>
      </c>
      <c r="X1223" s="1">
        <v>41115</v>
      </c>
      <c r="Y1223" t="s">
        <v>42</v>
      </c>
      <c r="Z1223" t="e" vm="4">
        <v>#VALUE!</v>
      </c>
      <c r="AA1223">
        <v>91360</v>
      </c>
      <c r="AB1223" t="e" cm="1" vm="2">
        <f t="array" ref="AB1223">_FV(Table1[[#This Row],[State]],"Country/region",TRUE)</f>
        <v>#VALUE!</v>
      </c>
    </row>
    <row r="1224" spans="1:28" x14ac:dyDescent="0.35">
      <c r="A1224" t="s">
        <v>1429</v>
      </c>
      <c r="B1224">
        <v>41</v>
      </c>
      <c r="C1224" t="s">
        <v>1559</v>
      </c>
      <c r="D1224" t="s">
        <v>46</v>
      </c>
      <c r="E1224">
        <f>YEAR(Table1[[#This Row],[Order Date]])</f>
        <v>2012</v>
      </c>
      <c r="F1224">
        <v>1</v>
      </c>
      <c r="G1224">
        <f>MONTH(Table1[[#This Row],[Order Date]])</f>
        <v>7</v>
      </c>
      <c r="H1224" s="1">
        <v>41114</v>
      </c>
      <c r="I1224">
        <v>29667</v>
      </c>
      <c r="J1224" t="s">
        <v>39</v>
      </c>
      <c r="K1224">
        <v>14</v>
      </c>
      <c r="L1224">
        <v>15.28</v>
      </c>
      <c r="M1224" s="2">
        <v>0.09</v>
      </c>
      <c r="N1224">
        <v>215.31</v>
      </c>
      <c r="O1224">
        <v>10.91</v>
      </c>
      <c r="P1224">
        <v>-51.75</v>
      </c>
      <c r="Q1224" s="2">
        <v>0.36</v>
      </c>
      <c r="R1224" t="s">
        <v>29</v>
      </c>
      <c r="S1224" t="s">
        <v>30</v>
      </c>
      <c r="T1224" t="s">
        <v>1968</v>
      </c>
      <c r="U1224" t="s">
        <v>67</v>
      </c>
      <c r="V1224" t="s">
        <v>33</v>
      </c>
      <c r="W1224">
        <v>4180</v>
      </c>
      <c r="X1224" s="1">
        <v>41115</v>
      </c>
      <c r="Y1224" t="s">
        <v>34</v>
      </c>
      <c r="Z1224" t="e" vm="17">
        <v>#VALUE!</v>
      </c>
      <c r="AA1224">
        <v>6824</v>
      </c>
      <c r="AB1224" t="e" cm="1" vm="2">
        <f t="array" ref="AB1224">_FV(Table1[[#This Row],[State]],"Country/region",TRUE)</f>
        <v>#VALUE!</v>
      </c>
    </row>
    <row r="1225" spans="1:28" x14ac:dyDescent="0.35">
      <c r="A1225" t="s">
        <v>1969</v>
      </c>
      <c r="B1225">
        <v>41</v>
      </c>
      <c r="C1225" t="s">
        <v>967</v>
      </c>
      <c r="D1225" t="s">
        <v>38</v>
      </c>
      <c r="E1225">
        <f>YEAR(Table1[[#This Row],[Order Date]])</f>
        <v>2012</v>
      </c>
      <c r="F1225">
        <v>1</v>
      </c>
      <c r="G1225">
        <f>MONTH(Table1[[#This Row],[Order Date]])</f>
        <v>7</v>
      </c>
      <c r="H1225" s="1">
        <v>41114</v>
      </c>
      <c r="I1225">
        <v>34882</v>
      </c>
      <c r="J1225" t="s">
        <v>58</v>
      </c>
      <c r="K1225">
        <v>43</v>
      </c>
      <c r="L1225">
        <v>1.88</v>
      </c>
      <c r="M1225" s="2">
        <v>0.03</v>
      </c>
      <c r="N1225">
        <v>84.61</v>
      </c>
      <c r="O1225">
        <v>1.49</v>
      </c>
      <c r="P1225">
        <v>-15.099500000000001</v>
      </c>
      <c r="Q1225" s="2">
        <v>0.37</v>
      </c>
      <c r="R1225" t="s">
        <v>29</v>
      </c>
      <c r="S1225" t="s">
        <v>30</v>
      </c>
      <c r="T1225" t="s">
        <v>1294</v>
      </c>
      <c r="U1225" t="s">
        <v>67</v>
      </c>
      <c r="V1225" t="s">
        <v>33</v>
      </c>
      <c r="W1225">
        <v>4903</v>
      </c>
      <c r="X1225" s="1">
        <v>41115</v>
      </c>
      <c r="Y1225" t="s">
        <v>34</v>
      </c>
      <c r="Z1225" t="e" vm="15">
        <v>#VALUE!</v>
      </c>
      <c r="AA1225">
        <v>14224</v>
      </c>
      <c r="AB1225" t="e" cm="1" vm="2">
        <f t="array" ref="AB1225">_FV(Table1[[#This Row],[State]],"Country/region",TRUE)</f>
        <v>#VALUE!</v>
      </c>
    </row>
    <row r="1226" spans="1:28" x14ac:dyDescent="0.35">
      <c r="A1226" t="s">
        <v>1715</v>
      </c>
      <c r="B1226">
        <v>41</v>
      </c>
      <c r="C1226" t="s">
        <v>1966</v>
      </c>
      <c r="D1226" t="s">
        <v>46</v>
      </c>
      <c r="E1226">
        <f>YEAR(Table1[[#This Row],[Order Date]])</f>
        <v>2012</v>
      </c>
      <c r="F1226">
        <v>1</v>
      </c>
      <c r="G1226">
        <f>MONTH(Table1[[#This Row],[Order Date]])</f>
        <v>7</v>
      </c>
      <c r="H1226" s="1">
        <v>41114</v>
      </c>
      <c r="I1226">
        <v>9092</v>
      </c>
      <c r="J1226" t="s">
        <v>39</v>
      </c>
      <c r="K1226">
        <v>8</v>
      </c>
      <c r="L1226">
        <v>95.99</v>
      </c>
      <c r="M1226" s="2">
        <v>0.1</v>
      </c>
      <c r="N1226">
        <v>599.20749999999998</v>
      </c>
      <c r="O1226">
        <v>4.9000000000000004</v>
      </c>
      <c r="P1226">
        <v>-268.66399999999999</v>
      </c>
      <c r="Q1226" s="2">
        <v>0.56000000000000005</v>
      </c>
      <c r="R1226" t="s">
        <v>96</v>
      </c>
      <c r="S1226" t="s">
        <v>30</v>
      </c>
      <c r="T1226" t="s">
        <v>543</v>
      </c>
      <c r="U1226" t="s">
        <v>105</v>
      </c>
      <c r="V1226" t="s">
        <v>52</v>
      </c>
      <c r="W1226">
        <v>1252</v>
      </c>
      <c r="X1226" s="1">
        <v>41115</v>
      </c>
      <c r="Y1226" t="s">
        <v>34</v>
      </c>
      <c r="Z1226" t="e" vm="4">
        <v>#VALUE!</v>
      </c>
      <c r="AA1226">
        <v>91360</v>
      </c>
      <c r="AB1226" t="e" cm="1" vm="2">
        <f t="array" ref="AB1226">_FV(Table1[[#This Row],[State]],"Country/region",TRUE)</f>
        <v>#VALUE!</v>
      </c>
    </row>
    <row r="1227" spans="1:28" x14ac:dyDescent="0.35">
      <c r="A1227" t="s">
        <v>1970</v>
      </c>
      <c r="B1227">
        <v>41</v>
      </c>
      <c r="C1227" t="s">
        <v>1971</v>
      </c>
      <c r="D1227" t="s">
        <v>46</v>
      </c>
      <c r="E1227">
        <f>YEAR(Table1[[#This Row],[Order Date]])</f>
        <v>2012</v>
      </c>
      <c r="F1227">
        <v>1</v>
      </c>
      <c r="G1227">
        <f>MONTH(Table1[[#This Row],[Order Date]])</f>
        <v>7</v>
      </c>
      <c r="H1227" s="1">
        <v>41114</v>
      </c>
      <c r="I1227">
        <v>34087</v>
      </c>
      <c r="J1227" t="s">
        <v>47</v>
      </c>
      <c r="K1227">
        <v>31</v>
      </c>
      <c r="L1227">
        <v>115.99</v>
      </c>
      <c r="M1227" s="2">
        <v>0.05</v>
      </c>
      <c r="N1227">
        <v>3077.7310000000002</v>
      </c>
      <c r="O1227">
        <v>5.26</v>
      </c>
      <c r="P1227">
        <v>745.47900000000004</v>
      </c>
      <c r="Q1227" s="2">
        <v>0.56999999999999995</v>
      </c>
      <c r="R1227" t="s">
        <v>96</v>
      </c>
      <c r="S1227" t="s">
        <v>30</v>
      </c>
      <c r="T1227">
        <v>636</v>
      </c>
      <c r="U1227" t="s">
        <v>105</v>
      </c>
      <c r="V1227" t="s">
        <v>33</v>
      </c>
      <c r="W1227">
        <v>4798</v>
      </c>
      <c r="X1227" s="1">
        <v>41118</v>
      </c>
      <c r="Y1227" t="s">
        <v>34</v>
      </c>
      <c r="Z1227" t="e" vm="1">
        <v>#VALUE!</v>
      </c>
      <c r="AA1227">
        <v>17112</v>
      </c>
      <c r="AB1227" t="e" cm="1" vm="2">
        <f t="array" ref="AB1227">_FV(Table1[[#This Row],[State]],"Country/region",TRUE)</f>
        <v>#VALUE!</v>
      </c>
    </row>
    <row r="1228" spans="1:28" x14ac:dyDescent="0.35">
      <c r="A1228" t="s">
        <v>1972</v>
      </c>
      <c r="B1228">
        <v>41</v>
      </c>
      <c r="C1228" t="s">
        <v>1973</v>
      </c>
      <c r="D1228" t="s">
        <v>46</v>
      </c>
      <c r="E1228">
        <f>YEAR(Table1[[#This Row],[Order Date]])</f>
        <v>2012</v>
      </c>
      <c r="F1228">
        <v>1</v>
      </c>
      <c r="G1228">
        <f>MONTH(Table1[[#This Row],[Order Date]])</f>
        <v>7</v>
      </c>
      <c r="H1228" s="1">
        <v>41114</v>
      </c>
      <c r="I1228">
        <v>22119</v>
      </c>
      <c r="J1228" t="s">
        <v>47</v>
      </c>
      <c r="K1228">
        <v>20</v>
      </c>
      <c r="L1228">
        <v>49.43</v>
      </c>
      <c r="M1228" s="2">
        <v>7.0000000000000007E-2</v>
      </c>
      <c r="N1228">
        <v>939.39</v>
      </c>
      <c r="O1228">
        <v>19.989999999999998</v>
      </c>
      <c r="P1228">
        <v>-122.77</v>
      </c>
      <c r="Q1228" s="2">
        <v>0.56999999999999995</v>
      </c>
      <c r="R1228" t="s">
        <v>29</v>
      </c>
      <c r="S1228" t="s">
        <v>30</v>
      </c>
      <c r="T1228" t="s">
        <v>1974</v>
      </c>
      <c r="U1228" t="s">
        <v>214</v>
      </c>
      <c r="V1228" t="s">
        <v>68</v>
      </c>
      <c r="W1228">
        <v>3085</v>
      </c>
      <c r="X1228" s="1">
        <v>41119</v>
      </c>
      <c r="Y1228" t="s">
        <v>34</v>
      </c>
      <c r="Z1228" t="e" vm="40">
        <v>#VALUE!</v>
      </c>
      <c r="AA1228">
        <v>66209</v>
      </c>
      <c r="AB1228" t="e" cm="1" vm="2">
        <f t="array" ref="AB1228">_FV(Table1[[#This Row],[State]],"Country/region",TRUE)</f>
        <v>#VALUE!</v>
      </c>
    </row>
    <row r="1229" spans="1:28" x14ac:dyDescent="0.35">
      <c r="A1229" t="s">
        <v>1503</v>
      </c>
      <c r="B1229">
        <v>41</v>
      </c>
      <c r="C1229" t="s">
        <v>457</v>
      </c>
      <c r="D1229" t="s">
        <v>46</v>
      </c>
      <c r="E1229">
        <f>YEAR(Table1[[#This Row],[Order Date]])</f>
        <v>2012</v>
      </c>
      <c r="F1229">
        <v>1</v>
      </c>
      <c r="G1229">
        <f>MONTH(Table1[[#This Row],[Order Date]])</f>
        <v>7</v>
      </c>
      <c r="H1229" s="1">
        <v>41115</v>
      </c>
      <c r="I1229">
        <v>16768</v>
      </c>
      <c r="J1229" t="s">
        <v>28</v>
      </c>
      <c r="K1229">
        <v>9</v>
      </c>
      <c r="L1229">
        <v>10.89</v>
      </c>
      <c r="M1229" s="2">
        <v>0.03</v>
      </c>
      <c r="N1229">
        <v>101.47</v>
      </c>
      <c r="O1229">
        <v>4.5</v>
      </c>
      <c r="P1229">
        <v>-18.64</v>
      </c>
      <c r="Q1229" s="2">
        <v>0.59</v>
      </c>
      <c r="R1229" t="s">
        <v>29</v>
      </c>
      <c r="S1229" t="s">
        <v>30</v>
      </c>
      <c r="T1229" t="s">
        <v>1766</v>
      </c>
      <c r="U1229" t="s">
        <v>214</v>
      </c>
      <c r="V1229" t="s">
        <v>52</v>
      </c>
      <c r="W1229">
        <v>2324</v>
      </c>
      <c r="X1229" s="1">
        <v>41116</v>
      </c>
      <c r="Y1229" t="s">
        <v>34</v>
      </c>
      <c r="Z1229" t="e" vm="32">
        <v>#VALUE!</v>
      </c>
      <c r="AA1229">
        <v>80525</v>
      </c>
      <c r="AB1229" t="e" cm="1" vm="2">
        <f t="array" ref="AB1229">_FV(Table1[[#This Row],[State]],"Country/region",TRUE)</f>
        <v>#VALUE!</v>
      </c>
    </row>
    <row r="1230" spans="1:28" x14ac:dyDescent="0.35">
      <c r="A1230" t="s">
        <v>1030</v>
      </c>
      <c r="B1230">
        <v>41</v>
      </c>
      <c r="C1230" t="s">
        <v>1031</v>
      </c>
      <c r="D1230" t="s">
        <v>38</v>
      </c>
      <c r="E1230">
        <f>YEAR(Table1[[#This Row],[Order Date]])</f>
        <v>2012</v>
      </c>
      <c r="F1230">
        <v>1</v>
      </c>
      <c r="G1230">
        <f>MONTH(Table1[[#This Row],[Order Date]])</f>
        <v>7</v>
      </c>
      <c r="H1230" s="1">
        <v>41116</v>
      </c>
      <c r="I1230">
        <v>48453</v>
      </c>
      <c r="J1230" t="s">
        <v>131</v>
      </c>
      <c r="K1230">
        <v>50</v>
      </c>
      <c r="L1230">
        <v>7.96</v>
      </c>
      <c r="M1230" s="2">
        <v>0.04</v>
      </c>
      <c r="N1230">
        <v>387.03</v>
      </c>
      <c r="O1230">
        <v>4.95</v>
      </c>
      <c r="P1230">
        <v>-7.73</v>
      </c>
      <c r="Q1230" s="2">
        <v>0.41</v>
      </c>
      <c r="R1230" t="s">
        <v>48</v>
      </c>
      <c r="S1230" t="s">
        <v>30</v>
      </c>
      <c r="T1230" t="s">
        <v>1759</v>
      </c>
      <c r="U1230" t="s">
        <v>82</v>
      </c>
      <c r="V1230" t="s">
        <v>68</v>
      </c>
      <c r="W1230">
        <v>6802</v>
      </c>
      <c r="X1230" s="1">
        <v>41116</v>
      </c>
      <c r="Y1230" t="s">
        <v>34</v>
      </c>
      <c r="Z1230" t="e" vm="25">
        <v>#VALUE!</v>
      </c>
      <c r="AA1230">
        <v>53095</v>
      </c>
      <c r="AB1230" t="e" cm="1" vm="2">
        <f t="array" ref="AB1230">_FV(Table1[[#This Row],[State]],"Country/region",TRUE)</f>
        <v>#VALUE!</v>
      </c>
    </row>
    <row r="1231" spans="1:28" x14ac:dyDescent="0.35">
      <c r="A1231" t="s">
        <v>1399</v>
      </c>
      <c r="B1231">
        <v>41</v>
      </c>
      <c r="C1231" t="s">
        <v>252</v>
      </c>
      <c r="D1231" t="s">
        <v>46</v>
      </c>
      <c r="E1231">
        <f>YEAR(Table1[[#This Row],[Order Date]])</f>
        <v>2012</v>
      </c>
      <c r="F1231">
        <v>1</v>
      </c>
      <c r="G1231">
        <f>MONTH(Table1[[#This Row],[Order Date]])</f>
        <v>7</v>
      </c>
      <c r="H1231" s="1">
        <v>41116</v>
      </c>
      <c r="I1231">
        <v>10692</v>
      </c>
      <c r="J1231" t="s">
        <v>47</v>
      </c>
      <c r="K1231">
        <v>8</v>
      </c>
      <c r="L1231">
        <v>195.99</v>
      </c>
      <c r="M1231" s="2">
        <v>7.0000000000000007E-2</v>
      </c>
      <c r="N1231">
        <v>1313.8109999999999</v>
      </c>
      <c r="O1231">
        <v>8.99</v>
      </c>
      <c r="P1231">
        <v>-457.16</v>
      </c>
      <c r="Q1231" s="2">
        <v>0.57999999999999996</v>
      </c>
      <c r="R1231" t="s">
        <v>96</v>
      </c>
      <c r="S1231" t="s">
        <v>30</v>
      </c>
      <c r="T1231" t="s">
        <v>1975</v>
      </c>
      <c r="U1231" t="s">
        <v>105</v>
      </c>
      <c r="V1231" t="s">
        <v>68</v>
      </c>
      <c r="W1231">
        <v>1488</v>
      </c>
      <c r="X1231" s="1">
        <v>41116</v>
      </c>
      <c r="Y1231" t="s">
        <v>34</v>
      </c>
      <c r="Z1231" t="e" vm="12">
        <v>#VALUE!</v>
      </c>
      <c r="AA1231">
        <v>50401</v>
      </c>
      <c r="AB1231" t="e" cm="1" vm="2">
        <f t="array" ref="AB1231">_FV(Table1[[#This Row],[State]],"Country/region",TRUE)</f>
        <v>#VALUE!</v>
      </c>
    </row>
    <row r="1232" spans="1:28" x14ac:dyDescent="0.35">
      <c r="A1232" t="s">
        <v>1976</v>
      </c>
      <c r="B1232">
        <v>41</v>
      </c>
      <c r="C1232" t="s">
        <v>1273</v>
      </c>
      <c r="D1232" t="s">
        <v>57</v>
      </c>
      <c r="E1232">
        <f>YEAR(Table1[[#This Row],[Order Date]])</f>
        <v>2012</v>
      </c>
      <c r="F1232">
        <v>1</v>
      </c>
      <c r="G1232">
        <f>MONTH(Table1[[#This Row],[Order Date]])</f>
        <v>7</v>
      </c>
      <c r="H1232" s="1">
        <v>41116</v>
      </c>
      <c r="I1232">
        <v>24933</v>
      </c>
      <c r="J1232" t="s">
        <v>47</v>
      </c>
      <c r="K1232">
        <v>32</v>
      </c>
      <c r="L1232">
        <v>100.98</v>
      </c>
      <c r="M1232" s="2">
        <v>0.01</v>
      </c>
      <c r="N1232">
        <v>3416.38</v>
      </c>
      <c r="O1232">
        <v>57.38</v>
      </c>
      <c r="P1232">
        <v>-1142.2</v>
      </c>
      <c r="Q1232" s="2">
        <v>0.78</v>
      </c>
      <c r="R1232" t="s">
        <v>48</v>
      </c>
      <c r="S1232" t="s">
        <v>73</v>
      </c>
      <c r="T1232" t="s">
        <v>944</v>
      </c>
      <c r="U1232" t="s">
        <v>154</v>
      </c>
      <c r="V1232" t="s">
        <v>68</v>
      </c>
      <c r="W1232">
        <v>3498</v>
      </c>
      <c r="X1232" s="1">
        <v>41118</v>
      </c>
      <c r="Y1232" t="s">
        <v>53</v>
      </c>
      <c r="Z1232" t="e" vm="26">
        <v>#VALUE!</v>
      </c>
      <c r="AA1232">
        <v>48342</v>
      </c>
      <c r="AB1232" t="e" cm="1" vm="2">
        <f t="array" ref="AB1232">_FV(Table1[[#This Row],[State]],"Country/region",TRUE)</f>
        <v>#VALUE!</v>
      </c>
    </row>
    <row r="1233" spans="1:28" x14ac:dyDescent="0.35">
      <c r="A1233" t="s">
        <v>1977</v>
      </c>
      <c r="B1233">
        <v>41</v>
      </c>
      <c r="C1233" t="s">
        <v>1978</v>
      </c>
      <c r="D1233" t="s">
        <v>38</v>
      </c>
      <c r="E1233">
        <f>YEAR(Table1[[#This Row],[Order Date]])</f>
        <v>2012</v>
      </c>
      <c r="F1233">
        <v>1</v>
      </c>
      <c r="G1233">
        <f>MONTH(Table1[[#This Row],[Order Date]])</f>
        <v>7</v>
      </c>
      <c r="H1233" s="1">
        <v>41116</v>
      </c>
      <c r="I1233">
        <v>44867</v>
      </c>
      <c r="J1233" t="s">
        <v>28</v>
      </c>
      <c r="K1233">
        <v>40</v>
      </c>
      <c r="L1233">
        <v>500.98</v>
      </c>
      <c r="M1233" s="2">
        <v>0.01</v>
      </c>
      <c r="N1233">
        <v>21425.91</v>
      </c>
      <c r="O1233">
        <v>26</v>
      </c>
      <c r="P1233">
        <v>7360.43</v>
      </c>
      <c r="Q1233" s="2">
        <v>0.6</v>
      </c>
      <c r="R1233" t="s">
        <v>48</v>
      </c>
      <c r="S1233" t="s">
        <v>49</v>
      </c>
      <c r="T1233" t="s">
        <v>1979</v>
      </c>
      <c r="U1233" t="s">
        <v>51</v>
      </c>
      <c r="V1233" t="s">
        <v>33</v>
      </c>
      <c r="W1233">
        <v>6332</v>
      </c>
      <c r="X1233" s="1">
        <v>41118</v>
      </c>
      <c r="Y1233" t="s">
        <v>53</v>
      </c>
      <c r="Z1233" t="e" vm="1">
        <v>#VALUE!</v>
      </c>
      <c r="AA1233">
        <v>18705</v>
      </c>
      <c r="AB1233" t="e" cm="1" vm="2">
        <f t="array" ref="AB1233">_FV(Table1[[#This Row],[State]],"Country/region",TRUE)</f>
        <v>#VALUE!</v>
      </c>
    </row>
    <row r="1234" spans="1:28" x14ac:dyDescent="0.35">
      <c r="A1234" t="s">
        <v>1976</v>
      </c>
      <c r="B1234">
        <v>41</v>
      </c>
      <c r="C1234" t="s">
        <v>1273</v>
      </c>
      <c r="D1234" t="s">
        <v>57</v>
      </c>
      <c r="E1234">
        <f>YEAR(Table1[[#This Row],[Order Date]])</f>
        <v>2012</v>
      </c>
      <c r="F1234">
        <v>1</v>
      </c>
      <c r="G1234">
        <f>MONTH(Table1[[#This Row],[Order Date]])</f>
        <v>7</v>
      </c>
      <c r="H1234" s="1">
        <v>41116</v>
      </c>
      <c r="I1234">
        <v>24933</v>
      </c>
      <c r="J1234" t="s">
        <v>47</v>
      </c>
      <c r="K1234">
        <v>14</v>
      </c>
      <c r="L1234">
        <v>10.14</v>
      </c>
      <c r="M1234" s="2">
        <v>0.01</v>
      </c>
      <c r="N1234">
        <v>142.81</v>
      </c>
      <c r="O1234">
        <v>2.27</v>
      </c>
      <c r="P1234">
        <v>39.64</v>
      </c>
      <c r="Q1234" s="2">
        <v>0.36</v>
      </c>
      <c r="R1234" t="s">
        <v>29</v>
      </c>
      <c r="S1234" t="s">
        <v>59</v>
      </c>
      <c r="T1234" t="s">
        <v>106</v>
      </c>
      <c r="U1234" t="s">
        <v>61</v>
      </c>
      <c r="V1234" t="s">
        <v>68</v>
      </c>
      <c r="W1234">
        <v>3499</v>
      </c>
      <c r="X1234" s="1">
        <v>41118</v>
      </c>
      <c r="Y1234" t="s">
        <v>34</v>
      </c>
      <c r="Z1234" t="e" vm="26">
        <v>#VALUE!</v>
      </c>
      <c r="AA1234">
        <v>48342</v>
      </c>
      <c r="AB1234" t="e" cm="1" vm="2">
        <f t="array" ref="AB1234">_FV(Table1[[#This Row],[State]],"Country/region",TRUE)</f>
        <v>#VALUE!</v>
      </c>
    </row>
    <row r="1235" spans="1:28" x14ac:dyDescent="0.35">
      <c r="A1235" t="s">
        <v>1399</v>
      </c>
      <c r="B1235">
        <v>41</v>
      </c>
      <c r="C1235" t="s">
        <v>252</v>
      </c>
      <c r="D1235" t="s">
        <v>46</v>
      </c>
      <c r="E1235">
        <f>YEAR(Table1[[#This Row],[Order Date]])</f>
        <v>2012</v>
      </c>
      <c r="F1235">
        <v>1</v>
      </c>
      <c r="G1235">
        <f>MONTH(Table1[[#This Row],[Order Date]])</f>
        <v>7</v>
      </c>
      <c r="H1235" s="1">
        <v>41116</v>
      </c>
      <c r="I1235">
        <v>10692</v>
      </c>
      <c r="J1235" t="s">
        <v>47</v>
      </c>
      <c r="K1235">
        <v>26</v>
      </c>
      <c r="L1235">
        <v>3.57</v>
      </c>
      <c r="M1235" s="2">
        <v>0.04</v>
      </c>
      <c r="N1235">
        <v>100.41</v>
      </c>
      <c r="O1235">
        <v>4.17</v>
      </c>
      <c r="P1235">
        <v>-69.91</v>
      </c>
      <c r="Q1235" s="2">
        <v>0.59</v>
      </c>
      <c r="R1235" t="s">
        <v>29</v>
      </c>
      <c r="S1235" t="s">
        <v>139</v>
      </c>
      <c r="T1235" t="s">
        <v>1830</v>
      </c>
      <c r="U1235" t="s">
        <v>88</v>
      </c>
      <c r="V1235" t="s">
        <v>68</v>
      </c>
      <c r="W1235">
        <v>1486</v>
      </c>
      <c r="X1235" s="1">
        <v>41118</v>
      </c>
      <c r="Y1235" t="s">
        <v>34</v>
      </c>
      <c r="Z1235" t="e" vm="12">
        <v>#VALUE!</v>
      </c>
      <c r="AA1235">
        <v>50401</v>
      </c>
      <c r="AB1235" t="e" cm="1" vm="2">
        <f t="array" ref="AB1235">_FV(Table1[[#This Row],[State]],"Country/region",TRUE)</f>
        <v>#VALUE!</v>
      </c>
    </row>
    <row r="1236" spans="1:28" x14ac:dyDescent="0.35">
      <c r="A1236" t="s">
        <v>1144</v>
      </c>
      <c r="B1236">
        <v>41</v>
      </c>
      <c r="C1236" t="s">
        <v>669</v>
      </c>
      <c r="D1236" t="s">
        <v>38</v>
      </c>
      <c r="E1236">
        <f>YEAR(Table1[[#This Row],[Order Date]])</f>
        <v>2012</v>
      </c>
      <c r="F1236">
        <v>1</v>
      </c>
      <c r="G1236">
        <f>MONTH(Table1[[#This Row],[Order Date]])</f>
        <v>7</v>
      </c>
      <c r="H1236" s="1">
        <v>41116</v>
      </c>
      <c r="I1236">
        <v>57794</v>
      </c>
      <c r="J1236" t="s">
        <v>47</v>
      </c>
      <c r="K1236">
        <v>16</v>
      </c>
      <c r="L1236">
        <v>4.9800000000000004</v>
      </c>
      <c r="M1236" s="2">
        <v>0.02</v>
      </c>
      <c r="N1236">
        <v>88.84</v>
      </c>
      <c r="O1236">
        <v>6.07</v>
      </c>
      <c r="P1236">
        <v>-46.92</v>
      </c>
      <c r="Q1236" s="2">
        <v>0.36</v>
      </c>
      <c r="R1236" t="s">
        <v>29</v>
      </c>
      <c r="S1236" t="s">
        <v>30</v>
      </c>
      <c r="T1236" t="s">
        <v>1528</v>
      </c>
      <c r="U1236" t="s">
        <v>61</v>
      </c>
      <c r="V1236" t="s">
        <v>68</v>
      </c>
      <c r="W1236">
        <v>8099</v>
      </c>
      <c r="X1236" s="1">
        <v>41118</v>
      </c>
      <c r="Y1236" t="s">
        <v>34</v>
      </c>
      <c r="Z1236" t="e" vm="11">
        <v>#VALUE!</v>
      </c>
      <c r="AA1236">
        <v>75234</v>
      </c>
      <c r="AB1236" t="e" cm="1" vm="2">
        <f t="array" ref="AB1236">_FV(Table1[[#This Row],[State]],"Country/region",TRUE)</f>
        <v>#VALUE!</v>
      </c>
    </row>
    <row r="1237" spans="1:28" x14ac:dyDescent="0.35">
      <c r="A1237" t="s">
        <v>1980</v>
      </c>
      <c r="B1237">
        <v>41</v>
      </c>
      <c r="C1237" t="s">
        <v>1621</v>
      </c>
      <c r="D1237" t="s">
        <v>46</v>
      </c>
      <c r="E1237">
        <f>YEAR(Table1[[#This Row],[Order Date]])</f>
        <v>2012</v>
      </c>
      <c r="F1237">
        <v>1</v>
      </c>
      <c r="G1237">
        <f>MONTH(Table1[[#This Row],[Order Date]])</f>
        <v>7</v>
      </c>
      <c r="H1237" s="1">
        <v>41116</v>
      </c>
      <c r="I1237">
        <v>902</v>
      </c>
      <c r="J1237" t="s">
        <v>39</v>
      </c>
      <c r="K1237">
        <v>10</v>
      </c>
      <c r="L1237">
        <v>207.48</v>
      </c>
      <c r="M1237" s="2">
        <v>0.09</v>
      </c>
      <c r="N1237">
        <v>1925.83</v>
      </c>
      <c r="O1237">
        <v>0.99</v>
      </c>
      <c r="P1237">
        <v>359.83</v>
      </c>
      <c r="Q1237" s="2">
        <v>0.55000000000000004</v>
      </c>
      <c r="R1237" t="s">
        <v>29</v>
      </c>
      <c r="S1237" t="s">
        <v>30</v>
      </c>
      <c r="T1237" t="s">
        <v>426</v>
      </c>
      <c r="U1237" t="s">
        <v>214</v>
      </c>
      <c r="V1237" t="s">
        <v>68</v>
      </c>
      <c r="W1237">
        <v>142</v>
      </c>
      <c r="X1237" s="1">
        <v>41119</v>
      </c>
      <c r="Y1237" t="s">
        <v>34</v>
      </c>
      <c r="Z1237" t="e" vm="28">
        <v>#VALUE!</v>
      </c>
      <c r="AA1237">
        <v>64804</v>
      </c>
      <c r="AB1237" t="e" cm="1" vm="2">
        <f t="array" ref="AB1237">_FV(Table1[[#This Row],[State]],"Country/region",TRUE)</f>
        <v>#VALUE!</v>
      </c>
    </row>
    <row r="1238" spans="1:28" x14ac:dyDescent="0.35">
      <c r="A1238" t="s">
        <v>1293</v>
      </c>
      <c r="B1238">
        <v>41</v>
      </c>
      <c r="C1238" t="s">
        <v>1082</v>
      </c>
      <c r="D1238" t="s">
        <v>27</v>
      </c>
      <c r="E1238">
        <f>YEAR(Table1[[#This Row],[Order Date]])</f>
        <v>2012</v>
      </c>
      <c r="F1238">
        <v>1</v>
      </c>
      <c r="G1238">
        <f>MONTH(Table1[[#This Row],[Order Date]])</f>
        <v>7</v>
      </c>
      <c r="H1238" s="1">
        <v>41116</v>
      </c>
      <c r="I1238">
        <v>33699</v>
      </c>
      <c r="J1238" t="s">
        <v>47</v>
      </c>
      <c r="K1238">
        <v>13</v>
      </c>
      <c r="L1238">
        <v>122.99</v>
      </c>
      <c r="M1238" s="2">
        <v>0.05</v>
      </c>
      <c r="N1238">
        <v>1619.51</v>
      </c>
      <c r="O1238">
        <v>70.2</v>
      </c>
      <c r="P1238">
        <v>-722.23</v>
      </c>
      <c r="Q1238" s="2">
        <v>0.74</v>
      </c>
      <c r="R1238" t="s">
        <v>48</v>
      </c>
      <c r="S1238" t="s">
        <v>49</v>
      </c>
      <c r="T1238" t="s">
        <v>586</v>
      </c>
      <c r="U1238" t="s">
        <v>51</v>
      </c>
      <c r="V1238" t="s">
        <v>33</v>
      </c>
      <c r="W1238">
        <v>4733</v>
      </c>
      <c r="X1238" s="1">
        <v>41120</v>
      </c>
      <c r="Y1238" t="s">
        <v>53</v>
      </c>
      <c r="Z1238" t="e" vm="24">
        <v>#VALUE!</v>
      </c>
      <c r="AA1238">
        <v>7024</v>
      </c>
      <c r="AB1238" t="e" cm="1" vm="2">
        <f t="array" ref="AB1238">_FV(Table1[[#This Row],[State]],"Country/region",TRUE)</f>
        <v>#VALUE!</v>
      </c>
    </row>
    <row r="1239" spans="1:28" x14ac:dyDescent="0.35">
      <c r="A1239" t="s">
        <v>1399</v>
      </c>
      <c r="B1239">
        <v>41</v>
      </c>
      <c r="C1239" t="s">
        <v>252</v>
      </c>
      <c r="D1239" t="s">
        <v>46</v>
      </c>
      <c r="E1239">
        <f>YEAR(Table1[[#This Row],[Order Date]])</f>
        <v>2012</v>
      </c>
      <c r="F1239">
        <v>1</v>
      </c>
      <c r="G1239">
        <f>MONTH(Table1[[#This Row],[Order Date]])</f>
        <v>7</v>
      </c>
      <c r="H1239" s="1">
        <v>41116</v>
      </c>
      <c r="I1239">
        <v>10692</v>
      </c>
      <c r="J1239" t="s">
        <v>47</v>
      </c>
      <c r="K1239">
        <v>48</v>
      </c>
      <c r="L1239">
        <v>200.99</v>
      </c>
      <c r="M1239" s="2">
        <v>0.05</v>
      </c>
      <c r="N1239">
        <v>8101.9875000000002</v>
      </c>
      <c r="O1239">
        <v>4.2</v>
      </c>
      <c r="P1239">
        <v>2369.8440000000001</v>
      </c>
      <c r="Q1239" s="2">
        <v>0.59</v>
      </c>
      <c r="R1239" t="s">
        <v>96</v>
      </c>
      <c r="S1239" t="s">
        <v>30</v>
      </c>
      <c r="T1239" t="s">
        <v>1813</v>
      </c>
      <c r="U1239" t="s">
        <v>105</v>
      </c>
      <c r="V1239" t="s">
        <v>68</v>
      </c>
      <c r="W1239">
        <v>1487</v>
      </c>
      <c r="X1239" s="1">
        <v>41120</v>
      </c>
      <c r="Y1239" t="s">
        <v>34</v>
      </c>
      <c r="Z1239" t="e" vm="12">
        <v>#VALUE!</v>
      </c>
      <c r="AA1239">
        <v>50401</v>
      </c>
      <c r="AB1239" t="e" cm="1" vm="2">
        <f t="array" ref="AB1239">_FV(Table1[[#This Row],[State]],"Country/region",TRUE)</f>
        <v>#VALUE!</v>
      </c>
    </row>
    <row r="1240" spans="1:28" x14ac:dyDescent="0.35">
      <c r="A1240" t="s">
        <v>1981</v>
      </c>
      <c r="B1240">
        <v>41</v>
      </c>
      <c r="C1240" t="s">
        <v>1082</v>
      </c>
      <c r="D1240" t="s">
        <v>27</v>
      </c>
      <c r="E1240">
        <f>YEAR(Table1[[#This Row],[Order Date]])</f>
        <v>2012</v>
      </c>
      <c r="F1240">
        <v>1</v>
      </c>
      <c r="G1240">
        <f>MONTH(Table1[[#This Row],[Order Date]])</f>
        <v>7</v>
      </c>
      <c r="H1240" s="1">
        <v>41116</v>
      </c>
      <c r="I1240">
        <v>33699</v>
      </c>
      <c r="J1240" t="s">
        <v>47</v>
      </c>
      <c r="K1240">
        <v>31</v>
      </c>
      <c r="L1240">
        <v>6.45</v>
      </c>
      <c r="M1240" s="2">
        <v>0.06</v>
      </c>
      <c r="N1240">
        <v>196.81</v>
      </c>
      <c r="O1240">
        <v>1.34</v>
      </c>
      <c r="P1240">
        <v>70.39</v>
      </c>
      <c r="Q1240" s="2">
        <v>0.36</v>
      </c>
      <c r="R1240" t="s">
        <v>29</v>
      </c>
      <c r="S1240" t="s">
        <v>59</v>
      </c>
      <c r="T1240" t="s">
        <v>1916</v>
      </c>
      <c r="U1240" t="s">
        <v>61</v>
      </c>
      <c r="V1240" t="s">
        <v>33</v>
      </c>
      <c r="W1240">
        <v>4734</v>
      </c>
      <c r="X1240" s="1">
        <v>41121</v>
      </c>
      <c r="Y1240" t="s">
        <v>34</v>
      </c>
      <c r="Z1240" t="e" vm="30">
        <v>#VALUE!</v>
      </c>
      <c r="AA1240">
        <v>1890</v>
      </c>
      <c r="AB1240" t="e" cm="1" vm="2">
        <f t="array" ref="AB1240">_FV(Table1[[#This Row],[State]],"Country/region",TRUE)</f>
        <v>#VALUE!</v>
      </c>
    </row>
    <row r="1241" spans="1:28" x14ac:dyDescent="0.35">
      <c r="A1241" t="s">
        <v>1982</v>
      </c>
      <c r="B1241">
        <v>41</v>
      </c>
      <c r="C1241" t="s">
        <v>1082</v>
      </c>
      <c r="D1241" t="s">
        <v>27</v>
      </c>
      <c r="E1241">
        <f>YEAR(Table1[[#This Row],[Order Date]])</f>
        <v>2012</v>
      </c>
      <c r="F1241">
        <v>1</v>
      </c>
      <c r="G1241">
        <f>MONTH(Table1[[#This Row],[Order Date]])</f>
        <v>7</v>
      </c>
      <c r="H1241" s="1">
        <v>41116</v>
      </c>
      <c r="I1241">
        <v>33699</v>
      </c>
      <c r="J1241" t="s">
        <v>47</v>
      </c>
      <c r="K1241">
        <v>18</v>
      </c>
      <c r="L1241">
        <v>16.739999999999998</v>
      </c>
      <c r="M1241" s="2">
        <v>7.0000000000000007E-2</v>
      </c>
      <c r="N1241">
        <v>290.07</v>
      </c>
      <c r="O1241">
        <v>7.04</v>
      </c>
      <c r="P1241">
        <v>-114.2</v>
      </c>
      <c r="Q1241" s="2">
        <v>0.81</v>
      </c>
      <c r="R1241" t="s">
        <v>29</v>
      </c>
      <c r="S1241" t="s">
        <v>30</v>
      </c>
      <c r="T1241" t="s">
        <v>1983</v>
      </c>
      <c r="U1241" t="s">
        <v>32</v>
      </c>
      <c r="V1241" t="s">
        <v>33</v>
      </c>
      <c r="W1241">
        <v>4732</v>
      </c>
      <c r="X1241" s="1">
        <v>41123</v>
      </c>
      <c r="Y1241" t="s">
        <v>34</v>
      </c>
      <c r="Z1241" t="e" vm="30">
        <v>#VALUE!</v>
      </c>
      <c r="AA1241">
        <v>1001</v>
      </c>
      <c r="AB1241" t="e" cm="1" vm="2">
        <f t="array" ref="AB1241">_FV(Table1[[#This Row],[State]],"Country/region",TRUE)</f>
        <v>#VALUE!</v>
      </c>
    </row>
    <row r="1242" spans="1:28" x14ac:dyDescent="0.35">
      <c r="A1242" t="s">
        <v>1682</v>
      </c>
      <c r="B1242">
        <v>41</v>
      </c>
      <c r="C1242" t="s">
        <v>1901</v>
      </c>
      <c r="D1242" t="s">
        <v>27</v>
      </c>
      <c r="E1242">
        <f>YEAR(Table1[[#This Row],[Order Date]])</f>
        <v>2012</v>
      </c>
      <c r="F1242">
        <v>1</v>
      </c>
      <c r="G1242">
        <f>MONTH(Table1[[#This Row],[Order Date]])</f>
        <v>7</v>
      </c>
      <c r="H1242" s="1">
        <v>41117</v>
      </c>
      <c r="I1242">
        <v>9606</v>
      </c>
      <c r="J1242" t="s">
        <v>39</v>
      </c>
      <c r="K1242">
        <v>39</v>
      </c>
      <c r="L1242">
        <v>12.53</v>
      </c>
      <c r="M1242" s="2">
        <v>0.02</v>
      </c>
      <c r="N1242">
        <v>493.26</v>
      </c>
      <c r="O1242">
        <v>0.49</v>
      </c>
      <c r="P1242">
        <v>263.39999999999998</v>
      </c>
      <c r="Q1242" s="2">
        <v>0.38</v>
      </c>
      <c r="R1242" t="s">
        <v>29</v>
      </c>
      <c r="S1242" t="s">
        <v>30</v>
      </c>
      <c r="T1242" t="s">
        <v>1860</v>
      </c>
      <c r="U1242" t="s">
        <v>210</v>
      </c>
      <c r="V1242" t="s">
        <v>33</v>
      </c>
      <c r="W1242">
        <v>1311</v>
      </c>
      <c r="X1242" s="1">
        <v>41117</v>
      </c>
      <c r="Y1242" t="s">
        <v>34</v>
      </c>
      <c r="Z1242" t="e" vm="1">
        <v>#VALUE!</v>
      </c>
      <c r="AA1242">
        <v>16602</v>
      </c>
      <c r="AB1242" t="e" cm="1" vm="2">
        <f t="array" ref="AB1242">_FV(Table1[[#This Row],[State]],"Country/region",TRUE)</f>
        <v>#VALUE!</v>
      </c>
    </row>
    <row r="1243" spans="1:28" x14ac:dyDescent="0.35">
      <c r="A1243" t="s">
        <v>1984</v>
      </c>
      <c r="B1243">
        <v>41</v>
      </c>
      <c r="C1243" t="s">
        <v>1985</v>
      </c>
      <c r="D1243" t="s">
        <v>27</v>
      </c>
      <c r="E1243">
        <f>YEAR(Table1[[#This Row],[Order Date]])</f>
        <v>2012</v>
      </c>
      <c r="F1243">
        <v>1</v>
      </c>
      <c r="G1243">
        <f>MONTH(Table1[[#This Row],[Order Date]])</f>
        <v>7</v>
      </c>
      <c r="H1243" s="1">
        <v>41117</v>
      </c>
      <c r="I1243">
        <v>44708</v>
      </c>
      <c r="J1243" t="s">
        <v>39</v>
      </c>
      <c r="K1243">
        <v>15</v>
      </c>
      <c r="L1243">
        <v>1.74</v>
      </c>
      <c r="M1243" s="2">
        <v>0.02</v>
      </c>
      <c r="N1243">
        <v>30.68</v>
      </c>
      <c r="O1243">
        <v>4.08</v>
      </c>
      <c r="P1243">
        <v>-37.39</v>
      </c>
      <c r="Q1243" s="2">
        <v>0.53</v>
      </c>
      <c r="R1243" t="s">
        <v>48</v>
      </c>
      <c r="S1243" t="s">
        <v>139</v>
      </c>
      <c r="T1243" t="s">
        <v>500</v>
      </c>
      <c r="U1243" t="s">
        <v>82</v>
      </c>
      <c r="V1243" t="s">
        <v>68</v>
      </c>
      <c r="W1243">
        <v>6319</v>
      </c>
      <c r="X1243" s="1">
        <v>41118</v>
      </c>
      <c r="Y1243" t="s">
        <v>34</v>
      </c>
      <c r="Z1243" t="e" vm="16">
        <v>#VALUE!</v>
      </c>
      <c r="AA1243">
        <v>62002</v>
      </c>
      <c r="AB1243" t="e" cm="1" vm="2">
        <f t="array" ref="AB1243">_FV(Table1[[#This Row],[State]],"Country/region",TRUE)</f>
        <v>#VALUE!</v>
      </c>
    </row>
    <row r="1244" spans="1:28" x14ac:dyDescent="0.35">
      <c r="A1244" t="s">
        <v>1986</v>
      </c>
      <c r="B1244">
        <v>41</v>
      </c>
      <c r="C1244" t="s">
        <v>1987</v>
      </c>
      <c r="D1244" t="s">
        <v>46</v>
      </c>
      <c r="E1244">
        <f>YEAR(Table1[[#This Row],[Order Date]])</f>
        <v>2012</v>
      </c>
      <c r="F1244">
        <v>1</v>
      </c>
      <c r="G1244">
        <f>MONTH(Table1[[#This Row],[Order Date]])</f>
        <v>7</v>
      </c>
      <c r="H1244" s="1">
        <v>41117</v>
      </c>
      <c r="I1244">
        <v>19078</v>
      </c>
      <c r="J1244" t="s">
        <v>58</v>
      </c>
      <c r="K1244">
        <v>21</v>
      </c>
      <c r="L1244">
        <v>11.97</v>
      </c>
      <c r="M1244" s="2">
        <v>0.03</v>
      </c>
      <c r="N1244">
        <v>256.12</v>
      </c>
      <c r="O1244">
        <v>4.9800000000000004</v>
      </c>
      <c r="P1244">
        <v>-18.190000000000001</v>
      </c>
      <c r="Q1244" s="2">
        <v>0.57999999999999996</v>
      </c>
      <c r="R1244" t="s">
        <v>29</v>
      </c>
      <c r="S1244" t="s">
        <v>30</v>
      </c>
      <c r="T1244" t="s">
        <v>1123</v>
      </c>
      <c r="U1244" t="s">
        <v>214</v>
      </c>
      <c r="V1244" t="s">
        <v>68</v>
      </c>
      <c r="W1244">
        <v>2637</v>
      </c>
      <c r="X1244" s="1">
        <v>41118</v>
      </c>
      <c r="Y1244" t="s">
        <v>34</v>
      </c>
      <c r="Z1244" t="e" vm="16">
        <v>#VALUE!</v>
      </c>
      <c r="AA1244">
        <v>60543</v>
      </c>
      <c r="AB1244" t="e" cm="1" vm="2">
        <f t="array" ref="AB1244">_FV(Table1[[#This Row],[State]],"Country/region",TRUE)</f>
        <v>#VALUE!</v>
      </c>
    </row>
    <row r="1245" spans="1:28" x14ac:dyDescent="0.35">
      <c r="A1245" t="s">
        <v>1682</v>
      </c>
      <c r="B1245">
        <v>41</v>
      </c>
      <c r="C1245" t="s">
        <v>1901</v>
      </c>
      <c r="D1245" t="s">
        <v>27</v>
      </c>
      <c r="E1245">
        <f>YEAR(Table1[[#This Row],[Order Date]])</f>
        <v>2012</v>
      </c>
      <c r="F1245">
        <v>1</v>
      </c>
      <c r="G1245">
        <f>MONTH(Table1[[#This Row],[Order Date]])</f>
        <v>7</v>
      </c>
      <c r="H1245" s="1">
        <v>41117</v>
      </c>
      <c r="I1245">
        <v>9606</v>
      </c>
      <c r="J1245" t="s">
        <v>39</v>
      </c>
      <c r="K1245">
        <v>37</v>
      </c>
      <c r="L1245">
        <v>5.18</v>
      </c>
      <c r="M1245" s="2">
        <v>7.0000000000000007E-2</v>
      </c>
      <c r="N1245">
        <v>192.15</v>
      </c>
      <c r="O1245">
        <v>2.04</v>
      </c>
      <c r="P1245">
        <v>37.31</v>
      </c>
      <c r="Q1245" s="2">
        <v>0.36</v>
      </c>
      <c r="R1245" t="s">
        <v>29</v>
      </c>
      <c r="S1245" t="s">
        <v>59</v>
      </c>
      <c r="T1245" t="s">
        <v>1573</v>
      </c>
      <c r="U1245" t="s">
        <v>61</v>
      </c>
      <c r="V1245" t="s">
        <v>33</v>
      </c>
      <c r="W1245">
        <v>1312</v>
      </c>
      <c r="X1245" s="1">
        <v>41119</v>
      </c>
      <c r="Y1245" t="s">
        <v>42</v>
      </c>
      <c r="Z1245" t="e" vm="1">
        <v>#VALUE!</v>
      </c>
      <c r="AA1245">
        <v>16602</v>
      </c>
      <c r="AB1245" t="e" cm="1" vm="2">
        <f t="array" ref="AB1245">_FV(Table1[[#This Row],[State]],"Country/region",TRUE)</f>
        <v>#VALUE!</v>
      </c>
    </row>
    <row r="1246" spans="1:28" x14ac:dyDescent="0.35">
      <c r="A1246" t="s">
        <v>1988</v>
      </c>
      <c r="B1246">
        <v>41</v>
      </c>
      <c r="C1246" t="s">
        <v>1989</v>
      </c>
      <c r="D1246" t="s">
        <v>27</v>
      </c>
      <c r="E1246">
        <f>YEAR(Table1[[#This Row],[Order Date]])</f>
        <v>2012</v>
      </c>
      <c r="F1246">
        <v>1</v>
      </c>
      <c r="G1246">
        <f>MONTH(Table1[[#This Row],[Order Date]])</f>
        <v>7</v>
      </c>
      <c r="H1246" s="1">
        <v>41117</v>
      </c>
      <c r="I1246">
        <v>21538</v>
      </c>
      <c r="J1246" t="s">
        <v>131</v>
      </c>
      <c r="K1246">
        <v>31</v>
      </c>
      <c r="L1246">
        <v>2.94</v>
      </c>
      <c r="M1246" s="2">
        <v>0.08</v>
      </c>
      <c r="N1246">
        <v>87.32</v>
      </c>
      <c r="O1246">
        <v>0.96</v>
      </c>
      <c r="P1246">
        <v>-1.18</v>
      </c>
      <c r="Q1246" s="2">
        <v>0.57999999999999996</v>
      </c>
      <c r="R1246" t="s">
        <v>29</v>
      </c>
      <c r="S1246" t="s">
        <v>59</v>
      </c>
      <c r="T1246" t="s">
        <v>616</v>
      </c>
      <c r="U1246" t="s">
        <v>88</v>
      </c>
      <c r="V1246" t="s">
        <v>33</v>
      </c>
      <c r="W1246">
        <v>2980</v>
      </c>
      <c r="X1246" s="1">
        <v>41119</v>
      </c>
      <c r="Y1246" t="s">
        <v>34</v>
      </c>
      <c r="Z1246" t="e" vm="30">
        <v>#VALUE!</v>
      </c>
      <c r="AA1246">
        <v>1610</v>
      </c>
      <c r="AB1246" t="e" cm="1" vm="2">
        <f t="array" ref="AB1246">_FV(Table1[[#This Row],[State]],"Country/region",TRUE)</f>
        <v>#VALUE!</v>
      </c>
    </row>
    <row r="1247" spans="1:28" x14ac:dyDescent="0.35">
      <c r="A1247" t="s">
        <v>1990</v>
      </c>
      <c r="B1247">
        <v>41</v>
      </c>
      <c r="C1247" t="s">
        <v>1991</v>
      </c>
      <c r="D1247" t="s">
        <v>38</v>
      </c>
      <c r="E1247">
        <f>YEAR(Table1[[#This Row],[Order Date]])</f>
        <v>2012</v>
      </c>
      <c r="F1247">
        <v>1</v>
      </c>
      <c r="G1247">
        <f>MONTH(Table1[[#This Row],[Order Date]])</f>
        <v>7</v>
      </c>
      <c r="H1247" s="1">
        <v>41117</v>
      </c>
      <c r="I1247">
        <v>3459</v>
      </c>
      <c r="J1247" t="s">
        <v>39</v>
      </c>
      <c r="K1247">
        <v>24</v>
      </c>
      <c r="L1247">
        <v>110.99</v>
      </c>
      <c r="M1247" s="2">
        <v>0.1</v>
      </c>
      <c r="N1247">
        <v>2152.404</v>
      </c>
      <c r="O1247">
        <v>8.99</v>
      </c>
      <c r="P1247">
        <v>218.87100000000001</v>
      </c>
      <c r="Q1247" s="2">
        <v>0.56999999999999995</v>
      </c>
      <c r="R1247" t="s">
        <v>96</v>
      </c>
      <c r="S1247" t="s">
        <v>30</v>
      </c>
      <c r="T1247" t="s">
        <v>1992</v>
      </c>
      <c r="U1247" t="s">
        <v>105</v>
      </c>
      <c r="V1247" t="s">
        <v>76</v>
      </c>
      <c r="W1247">
        <v>499</v>
      </c>
      <c r="X1247" s="1">
        <v>41119</v>
      </c>
      <c r="Y1247" t="s">
        <v>42</v>
      </c>
      <c r="Z1247" t="e" vm="14">
        <v>#VALUE!</v>
      </c>
      <c r="AA1247">
        <v>33063</v>
      </c>
      <c r="AB1247" t="e" cm="1" vm="2">
        <f t="array" ref="AB1247">_FV(Table1[[#This Row],[State]],"Country/region",TRUE)</f>
        <v>#VALUE!</v>
      </c>
    </row>
    <row r="1248" spans="1:28" x14ac:dyDescent="0.35">
      <c r="A1248" t="s">
        <v>964</v>
      </c>
      <c r="B1248">
        <v>41</v>
      </c>
      <c r="C1248" t="s">
        <v>1993</v>
      </c>
      <c r="D1248" t="s">
        <v>46</v>
      </c>
      <c r="E1248">
        <f>YEAR(Table1[[#This Row],[Order Date]])</f>
        <v>2012</v>
      </c>
      <c r="F1248">
        <v>1</v>
      </c>
      <c r="G1248">
        <f>MONTH(Table1[[#This Row],[Order Date]])</f>
        <v>7</v>
      </c>
      <c r="H1248" s="1">
        <v>41117</v>
      </c>
      <c r="I1248">
        <v>53029</v>
      </c>
      <c r="J1248" t="s">
        <v>47</v>
      </c>
      <c r="K1248">
        <v>39</v>
      </c>
      <c r="L1248">
        <v>6.3</v>
      </c>
      <c r="M1248" s="2">
        <v>0.1</v>
      </c>
      <c r="N1248">
        <v>223.34</v>
      </c>
      <c r="O1248">
        <v>0.5</v>
      </c>
      <c r="P1248">
        <v>95.42</v>
      </c>
      <c r="Q1248" s="2">
        <v>0.39</v>
      </c>
      <c r="R1248" t="s">
        <v>29</v>
      </c>
      <c r="S1248" t="s">
        <v>30</v>
      </c>
      <c r="T1248" t="s">
        <v>1314</v>
      </c>
      <c r="U1248" t="s">
        <v>210</v>
      </c>
      <c r="V1248" t="s">
        <v>76</v>
      </c>
      <c r="W1248">
        <v>7440</v>
      </c>
      <c r="X1248" s="1">
        <v>41122</v>
      </c>
      <c r="Y1248" t="s">
        <v>34</v>
      </c>
      <c r="Z1248" t="e" vm="29">
        <v>#VALUE!</v>
      </c>
      <c r="AA1248">
        <v>42003</v>
      </c>
      <c r="AB1248" t="e" cm="1" vm="2">
        <f t="array" ref="AB1248">_FV(Table1[[#This Row],[State]],"Country/region",TRUE)</f>
        <v>#VALUE!</v>
      </c>
    </row>
    <row r="1249" spans="1:28" x14ac:dyDescent="0.35">
      <c r="A1249" t="s">
        <v>429</v>
      </c>
      <c r="B1249">
        <v>41</v>
      </c>
      <c r="C1249" t="s">
        <v>1543</v>
      </c>
      <c r="D1249" t="s">
        <v>46</v>
      </c>
      <c r="E1249">
        <f>YEAR(Table1[[#This Row],[Order Date]])</f>
        <v>2012</v>
      </c>
      <c r="F1249">
        <v>1</v>
      </c>
      <c r="G1249">
        <f>MONTH(Table1[[#This Row],[Order Date]])</f>
        <v>7</v>
      </c>
      <c r="H1249" s="1">
        <v>41118</v>
      </c>
      <c r="I1249">
        <v>24644</v>
      </c>
      <c r="J1249" t="s">
        <v>58</v>
      </c>
      <c r="K1249">
        <v>46</v>
      </c>
      <c r="L1249">
        <v>122.99</v>
      </c>
      <c r="M1249" s="2">
        <v>0</v>
      </c>
      <c r="N1249">
        <v>5897.47</v>
      </c>
      <c r="O1249">
        <v>70.2</v>
      </c>
      <c r="P1249">
        <v>-1764.29</v>
      </c>
      <c r="Q1249" s="2">
        <v>0.74</v>
      </c>
      <c r="R1249" t="s">
        <v>48</v>
      </c>
      <c r="S1249" t="s">
        <v>49</v>
      </c>
      <c r="T1249" t="s">
        <v>586</v>
      </c>
      <c r="U1249" t="s">
        <v>51</v>
      </c>
      <c r="V1249" t="s">
        <v>33</v>
      </c>
      <c r="W1249">
        <v>3459</v>
      </c>
      <c r="X1249" s="1">
        <v>41119</v>
      </c>
      <c r="Y1249" t="s">
        <v>53</v>
      </c>
      <c r="Z1249" t="e" vm="21">
        <v>#VALUE!</v>
      </c>
      <c r="AA1249">
        <v>4073</v>
      </c>
      <c r="AB1249" t="e" cm="1" vm="2">
        <f t="array" ref="AB1249">_FV(Table1[[#This Row],[State]],"Country/region",TRUE)</f>
        <v>#VALUE!</v>
      </c>
    </row>
    <row r="1250" spans="1:28" x14ac:dyDescent="0.35">
      <c r="A1250" t="s">
        <v>1994</v>
      </c>
      <c r="B1250">
        <v>41</v>
      </c>
      <c r="C1250" t="s">
        <v>1543</v>
      </c>
      <c r="D1250" t="s">
        <v>46</v>
      </c>
      <c r="E1250">
        <f>YEAR(Table1[[#This Row],[Order Date]])</f>
        <v>2012</v>
      </c>
      <c r="F1250">
        <v>1</v>
      </c>
      <c r="G1250">
        <f>MONTH(Table1[[#This Row],[Order Date]])</f>
        <v>7</v>
      </c>
      <c r="H1250" s="1">
        <v>41118</v>
      </c>
      <c r="I1250">
        <v>24644</v>
      </c>
      <c r="J1250" t="s">
        <v>58</v>
      </c>
      <c r="K1250">
        <v>40</v>
      </c>
      <c r="L1250">
        <v>60.97</v>
      </c>
      <c r="M1250" s="2">
        <v>0.01</v>
      </c>
      <c r="N1250">
        <v>2550.12</v>
      </c>
      <c r="O1250">
        <v>4.5</v>
      </c>
      <c r="P1250">
        <v>882.45</v>
      </c>
      <c r="Q1250" s="2">
        <v>0.56000000000000005</v>
      </c>
      <c r="R1250" t="s">
        <v>29</v>
      </c>
      <c r="S1250" t="s">
        <v>30</v>
      </c>
      <c r="T1250" t="s">
        <v>1631</v>
      </c>
      <c r="U1250" t="s">
        <v>214</v>
      </c>
      <c r="V1250" t="s">
        <v>33</v>
      </c>
      <c r="W1250">
        <v>3458</v>
      </c>
      <c r="X1250" s="1">
        <v>41120</v>
      </c>
      <c r="Y1250" t="s">
        <v>42</v>
      </c>
      <c r="Z1250" t="e" vm="24">
        <v>#VALUE!</v>
      </c>
      <c r="AA1250">
        <v>7060</v>
      </c>
      <c r="AB1250" t="e" cm="1" vm="2">
        <f t="array" ref="AB1250">_FV(Table1[[#This Row],[State]],"Country/region",TRUE)</f>
        <v>#VALUE!</v>
      </c>
    </row>
    <row r="1251" spans="1:28" x14ac:dyDescent="0.35">
      <c r="A1251" t="s">
        <v>1995</v>
      </c>
      <c r="B1251">
        <v>41</v>
      </c>
      <c r="C1251" t="s">
        <v>1996</v>
      </c>
      <c r="D1251" t="s">
        <v>46</v>
      </c>
      <c r="E1251">
        <f>YEAR(Table1[[#This Row],[Order Date]])</f>
        <v>2012</v>
      </c>
      <c r="F1251">
        <v>1</v>
      </c>
      <c r="G1251">
        <f>MONTH(Table1[[#This Row],[Order Date]])</f>
        <v>7</v>
      </c>
      <c r="H1251" s="1">
        <v>41118</v>
      </c>
      <c r="I1251">
        <v>29286</v>
      </c>
      <c r="J1251" t="s">
        <v>58</v>
      </c>
      <c r="K1251">
        <v>4</v>
      </c>
      <c r="L1251">
        <v>3502.14</v>
      </c>
      <c r="M1251" s="2">
        <v>7.0000000000000007E-2</v>
      </c>
      <c r="N1251">
        <v>13070.2</v>
      </c>
      <c r="O1251">
        <v>8.73</v>
      </c>
      <c r="P1251">
        <v>-6923.5991999999997</v>
      </c>
      <c r="Q1251" s="2">
        <v>0.56999999999999995</v>
      </c>
      <c r="R1251" t="s">
        <v>96</v>
      </c>
      <c r="S1251" t="s">
        <v>73</v>
      </c>
      <c r="T1251" t="s">
        <v>1997</v>
      </c>
      <c r="U1251" t="s">
        <v>98</v>
      </c>
      <c r="V1251" t="s">
        <v>52</v>
      </c>
      <c r="W1251">
        <v>4117</v>
      </c>
      <c r="X1251" s="1">
        <v>41120</v>
      </c>
      <c r="Y1251" t="s">
        <v>53</v>
      </c>
      <c r="Z1251" t="e" vm="23">
        <v>#VALUE!</v>
      </c>
      <c r="AA1251">
        <v>98052</v>
      </c>
      <c r="AB1251" t="e" cm="1" vm="2">
        <f t="array" ref="AB1251">_FV(Table1[[#This Row],[State]],"Country/region",TRUE)</f>
        <v>#VALUE!</v>
      </c>
    </row>
    <row r="1252" spans="1:28" x14ac:dyDescent="0.35">
      <c r="A1252" t="s">
        <v>1998</v>
      </c>
      <c r="B1252">
        <v>41</v>
      </c>
      <c r="C1252" t="s">
        <v>1368</v>
      </c>
      <c r="D1252" t="s">
        <v>57</v>
      </c>
      <c r="E1252">
        <f>YEAR(Table1[[#This Row],[Order Date]])</f>
        <v>2012</v>
      </c>
      <c r="F1252">
        <v>1</v>
      </c>
      <c r="G1252">
        <f>MONTH(Table1[[#This Row],[Order Date]])</f>
        <v>7</v>
      </c>
      <c r="H1252" s="1">
        <v>41119</v>
      </c>
      <c r="I1252">
        <v>32420</v>
      </c>
      <c r="J1252" t="s">
        <v>131</v>
      </c>
      <c r="K1252">
        <v>19</v>
      </c>
      <c r="L1252">
        <v>280.98</v>
      </c>
      <c r="M1252" s="2">
        <v>7.0000000000000007E-2</v>
      </c>
      <c r="N1252">
        <v>5369.46</v>
      </c>
      <c r="O1252">
        <v>57</v>
      </c>
      <c r="P1252">
        <v>-439.62</v>
      </c>
      <c r="Q1252" s="2">
        <v>0.78</v>
      </c>
      <c r="R1252" t="s">
        <v>48</v>
      </c>
      <c r="S1252" t="s">
        <v>49</v>
      </c>
      <c r="T1252" t="s">
        <v>886</v>
      </c>
      <c r="U1252" t="s">
        <v>51</v>
      </c>
      <c r="V1252" t="s">
        <v>33</v>
      </c>
      <c r="W1252">
        <v>4557</v>
      </c>
      <c r="X1252" s="1">
        <v>41121</v>
      </c>
      <c r="Y1252" t="s">
        <v>53</v>
      </c>
      <c r="Z1252" t="e" vm="21">
        <v>#VALUE!</v>
      </c>
      <c r="AA1252">
        <v>4072</v>
      </c>
      <c r="AB1252" t="e" cm="1" vm="2">
        <f t="array" ref="AB1252">_FV(Table1[[#This Row],[State]],"Country/region",TRUE)</f>
        <v>#VALUE!</v>
      </c>
    </row>
    <row r="1253" spans="1:28" x14ac:dyDescent="0.35">
      <c r="A1253" t="s">
        <v>1999</v>
      </c>
      <c r="B1253">
        <v>41</v>
      </c>
      <c r="C1253" t="s">
        <v>1621</v>
      </c>
      <c r="D1253" t="s">
        <v>46</v>
      </c>
      <c r="E1253">
        <f>YEAR(Table1[[#This Row],[Order Date]])</f>
        <v>2012</v>
      </c>
      <c r="F1253">
        <v>1</v>
      </c>
      <c r="G1253">
        <f>MONTH(Table1[[#This Row],[Order Date]])</f>
        <v>7</v>
      </c>
      <c r="H1253" s="1">
        <v>41119</v>
      </c>
      <c r="I1253">
        <v>8551</v>
      </c>
      <c r="J1253" t="s">
        <v>58</v>
      </c>
      <c r="K1253">
        <v>34</v>
      </c>
      <c r="L1253">
        <v>6.48</v>
      </c>
      <c r="M1253" s="2">
        <v>0.01</v>
      </c>
      <c r="N1253">
        <v>225.98</v>
      </c>
      <c r="O1253">
        <v>7.86</v>
      </c>
      <c r="P1253">
        <v>-135.74</v>
      </c>
      <c r="Q1253" s="2">
        <v>0.37</v>
      </c>
      <c r="R1253" t="s">
        <v>29</v>
      </c>
      <c r="S1253" t="s">
        <v>30</v>
      </c>
      <c r="T1253" t="s">
        <v>1483</v>
      </c>
      <c r="U1253" t="s">
        <v>61</v>
      </c>
      <c r="V1253" t="s">
        <v>68</v>
      </c>
      <c r="W1253">
        <v>1172</v>
      </c>
      <c r="X1253" s="1">
        <v>41121</v>
      </c>
      <c r="Y1253" t="s">
        <v>34</v>
      </c>
      <c r="Z1253" t="e" vm="28">
        <v>#VALUE!</v>
      </c>
      <c r="AA1253">
        <v>64130</v>
      </c>
      <c r="AB1253" t="e" cm="1" vm="2">
        <f t="array" ref="AB1253">_FV(Table1[[#This Row],[State]],"Country/region",TRUE)</f>
        <v>#VALUE!</v>
      </c>
    </row>
    <row r="1254" spans="1:28" x14ac:dyDescent="0.35">
      <c r="A1254" t="s">
        <v>2000</v>
      </c>
      <c r="B1254">
        <v>41</v>
      </c>
      <c r="C1254" t="s">
        <v>1368</v>
      </c>
      <c r="D1254" t="s">
        <v>57</v>
      </c>
      <c r="E1254">
        <f>YEAR(Table1[[#This Row],[Order Date]])</f>
        <v>2012</v>
      </c>
      <c r="F1254">
        <v>1</v>
      </c>
      <c r="G1254">
        <f>MONTH(Table1[[#This Row],[Order Date]])</f>
        <v>7</v>
      </c>
      <c r="H1254" s="1">
        <v>41119</v>
      </c>
      <c r="I1254">
        <v>32420</v>
      </c>
      <c r="J1254" t="s">
        <v>131</v>
      </c>
      <c r="K1254">
        <v>35</v>
      </c>
      <c r="L1254">
        <v>5.0199999999999996</v>
      </c>
      <c r="M1254" s="2">
        <v>7.0000000000000007E-2</v>
      </c>
      <c r="N1254">
        <v>175.08</v>
      </c>
      <c r="O1254">
        <v>5.14</v>
      </c>
      <c r="P1254">
        <v>-168.72</v>
      </c>
      <c r="Q1254" s="2">
        <v>0.79</v>
      </c>
      <c r="R1254" t="s">
        <v>96</v>
      </c>
      <c r="S1254" t="s">
        <v>139</v>
      </c>
      <c r="T1254" t="s">
        <v>253</v>
      </c>
      <c r="U1254" t="s">
        <v>102</v>
      </c>
      <c r="V1254" t="s">
        <v>33</v>
      </c>
      <c r="W1254">
        <v>4556</v>
      </c>
      <c r="X1254" s="1">
        <v>41121</v>
      </c>
      <c r="Y1254" t="s">
        <v>34</v>
      </c>
      <c r="Z1254" t="e" vm="30">
        <v>#VALUE!</v>
      </c>
      <c r="AA1254">
        <v>1520</v>
      </c>
      <c r="AB1254" t="e" cm="1" vm="2">
        <f t="array" ref="AB1254">_FV(Table1[[#This Row],[State]],"Country/region",TRUE)</f>
        <v>#VALUE!</v>
      </c>
    </row>
    <row r="1255" spans="1:28" x14ac:dyDescent="0.35">
      <c r="A1255" t="s">
        <v>1999</v>
      </c>
      <c r="B1255">
        <v>41</v>
      </c>
      <c r="C1255" t="s">
        <v>1621</v>
      </c>
      <c r="D1255" t="s">
        <v>46</v>
      </c>
      <c r="E1255">
        <f>YEAR(Table1[[#This Row],[Order Date]])</f>
        <v>2012</v>
      </c>
      <c r="F1255">
        <v>1</v>
      </c>
      <c r="G1255">
        <f>MONTH(Table1[[#This Row],[Order Date]])</f>
        <v>7</v>
      </c>
      <c r="H1255" s="1">
        <v>41119</v>
      </c>
      <c r="I1255">
        <v>8551</v>
      </c>
      <c r="J1255" t="s">
        <v>58</v>
      </c>
      <c r="K1255">
        <v>25</v>
      </c>
      <c r="L1255">
        <v>7.45</v>
      </c>
      <c r="M1255" s="2">
        <v>0.1</v>
      </c>
      <c r="N1255">
        <v>185.64</v>
      </c>
      <c r="O1255">
        <v>6.28</v>
      </c>
      <c r="P1255">
        <v>-69.873999999999995</v>
      </c>
      <c r="Q1255" s="2">
        <v>0.4</v>
      </c>
      <c r="R1255" t="s">
        <v>29</v>
      </c>
      <c r="S1255" t="s">
        <v>30</v>
      </c>
      <c r="T1255" t="s">
        <v>2001</v>
      </c>
      <c r="U1255" t="s">
        <v>67</v>
      </c>
      <c r="V1255" t="s">
        <v>68</v>
      </c>
      <c r="W1255">
        <v>1171</v>
      </c>
      <c r="X1255" s="1">
        <v>41122</v>
      </c>
      <c r="Y1255" t="s">
        <v>34</v>
      </c>
      <c r="Z1255" t="e" vm="28">
        <v>#VALUE!</v>
      </c>
      <c r="AA1255">
        <v>64130</v>
      </c>
      <c r="AB1255" t="e" cm="1" vm="2">
        <f t="array" ref="AB1255">_FV(Table1[[#This Row],[State]],"Country/region",TRUE)</f>
        <v>#VALUE!</v>
      </c>
    </row>
    <row r="1256" spans="1:28" x14ac:dyDescent="0.35">
      <c r="A1256" t="s">
        <v>283</v>
      </c>
      <c r="B1256">
        <v>41</v>
      </c>
      <c r="C1256" t="s">
        <v>305</v>
      </c>
      <c r="D1256" t="s">
        <v>46</v>
      </c>
      <c r="E1256">
        <f>YEAR(Table1[[#This Row],[Order Date]])</f>
        <v>2012</v>
      </c>
      <c r="F1256">
        <v>1</v>
      </c>
      <c r="G1256">
        <f>MONTH(Table1[[#This Row],[Order Date]])</f>
        <v>7</v>
      </c>
      <c r="H1256" s="1">
        <v>41120</v>
      </c>
      <c r="I1256">
        <v>28130</v>
      </c>
      <c r="J1256" t="s">
        <v>47</v>
      </c>
      <c r="K1256">
        <v>32</v>
      </c>
      <c r="L1256">
        <v>46.94</v>
      </c>
      <c r="M1256" s="2">
        <v>0.09</v>
      </c>
      <c r="N1256">
        <v>1381.88</v>
      </c>
      <c r="O1256">
        <v>6.77</v>
      </c>
      <c r="P1256">
        <v>598.20000000000005</v>
      </c>
      <c r="Q1256" s="2">
        <v>0.44</v>
      </c>
      <c r="R1256" t="s">
        <v>48</v>
      </c>
      <c r="S1256" t="s">
        <v>30</v>
      </c>
      <c r="T1256" t="s">
        <v>2002</v>
      </c>
      <c r="U1256" t="s">
        <v>82</v>
      </c>
      <c r="V1256" t="s">
        <v>68</v>
      </c>
      <c r="W1256">
        <v>3946</v>
      </c>
      <c r="X1256" s="1">
        <v>41120</v>
      </c>
      <c r="Y1256" t="s">
        <v>42</v>
      </c>
      <c r="Z1256" t="e" vm="28">
        <v>#VALUE!</v>
      </c>
      <c r="AA1256">
        <v>65807</v>
      </c>
      <c r="AB1256" t="e" cm="1" vm="2">
        <f t="array" ref="AB1256">_FV(Table1[[#This Row],[State]],"Country/region",TRUE)</f>
        <v>#VALUE!</v>
      </c>
    </row>
    <row r="1257" spans="1:28" x14ac:dyDescent="0.35">
      <c r="A1257" t="s">
        <v>2003</v>
      </c>
      <c r="B1257">
        <v>41</v>
      </c>
      <c r="C1257" t="s">
        <v>1941</v>
      </c>
      <c r="D1257" t="s">
        <v>46</v>
      </c>
      <c r="E1257">
        <f>YEAR(Table1[[#This Row],[Order Date]])</f>
        <v>2012</v>
      </c>
      <c r="F1257">
        <v>1</v>
      </c>
      <c r="G1257">
        <f>MONTH(Table1[[#This Row],[Order Date]])</f>
        <v>7</v>
      </c>
      <c r="H1257" s="1">
        <v>41120</v>
      </c>
      <c r="I1257">
        <v>43399</v>
      </c>
      <c r="J1257" t="s">
        <v>28</v>
      </c>
      <c r="K1257">
        <v>35</v>
      </c>
      <c r="L1257">
        <v>1.68</v>
      </c>
      <c r="M1257" s="2">
        <v>0.05</v>
      </c>
      <c r="N1257">
        <v>59.66</v>
      </c>
      <c r="O1257">
        <v>1.57</v>
      </c>
      <c r="P1257">
        <v>-33.340000000000003</v>
      </c>
      <c r="Q1257" s="2">
        <v>0.59</v>
      </c>
      <c r="R1257" t="s">
        <v>29</v>
      </c>
      <c r="S1257" t="s">
        <v>59</v>
      </c>
      <c r="T1257" t="s">
        <v>398</v>
      </c>
      <c r="U1257" t="s">
        <v>88</v>
      </c>
      <c r="V1257" t="s">
        <v>68</v>
      </c>
      <c r="W1257">
        <v>6132</v>
      </c>
      <c r="X1257" s="1">
        <v>41121</v>
      </c>
      <c r="Y1257" t="s">
        <v>34</v>
      </c>
      <c r="Z1257" t="e" vm="11">
        <v>#VALUE!</v>
      </c>
      <c r="AA1257">
        <v>78155</v>
      </c>
      <c r="AB1257" t="e" cm="1" vm="2">
        <f t="array" ref="AB1257">_FV(Table1[[#This Row],[State]],"Country/region",TRUE)</f>
        <v>#VALUE!</v>
      </c>
    </row>
    <row r="1258" spans="1:28" x14ac:dyDescent="0.35">
      <c r="A1258" t="s">
        <v>2003</v>
      </c>
      <c r="B1258">
        <v>41</v>
      </c>
      <c r="C1258" t="s">
        <v>1941</v>
      </c>
      <c r="D1258" t="s">
        <v>46</v>
      </c>
      <c r="E1258">
        <f>YEAR(Table1[[#This Row],[Order Date]])</f>
        <v>2012</v>
      </c>
      <c r="F1258">
        <v>1</v>
      </c>
      <c r="G1258">
        <f>MONTH(Table1[[#This Row],[Order Date]])</f>
        <v>7</v>
      </c>
      <c r="H1258" s="1">
        <v>41120</v>
      </c>
      <c r="I1258">
        <v>43399</v>
      </c>
      <c r="J1258" t="s">
        <v>28</v>
      </c>
      <c r="K1258">
        <v>2</v>
      </c>
      <c r="L1258">
        <v>218.75</v>
      </c>
      <c r="M1258" s="2">
        <v>0.1</v>
      </c>
      <c r="N1258">
        <v>377.01600000000002</v>
      </c>
      <c r="O1258">
        <v>69.64</v>
      </c>
      <c r="P1258">
        <v>-201.27600000000001</v>
      </c>
      <c r="Q1258" s="2">
        <v>0.77</v>
      </c>
      <c r="R1258" t="s">
        <v>48</v>
      </c>
      <c r="S1258" t="s">
        <v>73</v>
      </c>
      <c r="T1258" t="s">
        <v>559</v>
      </c>
      <c r="U1258" t="s">
        <v>75</v>
      </c>
      <c r="V1258" t="s">
        <v>68</v>
      </c>
      <c r="W1258">
        <v>6133</v>
      </c>
      <c r="X1258" s="1">
        <v>41122</v>
      </c>
      <c r="Y1258" t="s">
        <v>53</v>
      </c>
      <c r="Z1258" t="e" vm="11">
        <v>#VALUE!</v>
      </c>
      <c r="AA1258">
        <v>78155</v>
      </c>
      <c r="AB1258" t="e" cm="1" vm="2">
        <f t="array" ref="AB1258">_FV(Table1[[#This Row],[State]],"Country/region",TRUE)</f>
        <v>#VALUE!</v>
      </c>
    </row>
    <row r="1259" spans="1:28" x14ac:dyDescent="0.35">
      <c r="A1259" t="s">
        <v>2004</v>
      </c>
      <c r="B1259">
        <v>42</v>
      </c>
      <c r="C1259" t="s">
        <v>1941</v>
      </c>
      <c r="D1259" t="s">
        <v>46</v>
      </c>
      <c r="E1259">
        <f>YEAR(Table1[[#This Row],[Order Date]])</f>
        <v>2012</v>
      </c>
      <c r="F1259">
        <v>1</v>
      </c>
      <c r="G1259">
        <f>MONTH(Table1[[#This Row],[Order Date]])</f>
        <v>7</v>
      </c>
      <c r="H1259" s="1">
        <v>41120</v>
      </c>
      <c r="I1259">
        <v>43399</v>
      </c>
      <c r="J1259" t="s">
        <v>28</v>
      </c>
      <c r="K1259">
        <v>8</v>
      </c>
      <c r="L1259">
        <v>15.04</v>
      </c>
      <c r="M1259" s="2">
        <v>0</v>
      </c>
      <c r="N1259">
        <v>124.7</v>
      </c>
      <c r="O1259">
        <v>1.97</v>
      </c>
      <c r="P1259">
        <v>31.94</v>
      </c>
      <c r="Q1259" s="2">
        <v>0.39</v>
      </c>
      <c r="R1259" t="s">
        <v>29</v>
      </c>
      <c r="S1259" t="s">
        <v>59</v>
      </c>
      <c r="T1259" t="s">
        <v>60</v>
      </c>
      <c r="U1259" t="s">
        <v>61</v>
      </c>
      <c r="V1259" t="s">
        <v>68</v>
      </c>
      <c r="W1259">
        <v>6134</v>
      </c>
      <c r="X1259" s="1">
        <v>41122</v>
      </c>
      <c r="Y1259" t="s">
        <v>34</v>
      </c>
      <c r="Z1259" t="e" vm="11">
        <v>#VALUE!</v>
      </c>
      <c r="AA1259">
        <v>75090</v>
      </c>
      <c r="AB1259" t="e" cm="1" vm="2">
        <f t="array" ref="AB1259">_FV(Table1[[#This Row],[State]],"Country/region",TRUE)</f>
        <v>#VALUE!</v>
      </c>
    </row>
    <row r="1260" spans="1:28" x14ac:dyDescent="0.35">
      <c r="A1260" t="s">
        <v>2005</v>
      </c>
      <c r="B1260">
        <v>41</v>
      </c>
      <c r="C1260" t="s">
        <v>1868</v>
      </c>
      <c r="D1260" t="s">
        <v>38</v>
      </c>
      <c r="E1260">
        <f>YEAR(Table1[[#This Row],[Order Date]])</f>
        <v>2012</v>
      </c>
      <c r="F1260">
        <v>1</v>
      </c>
      <c r="G1260">
        <f>MONTH(Table1[[#This Row],[Order Date]])</f>
        <v>7</v>
      </c>
      <c r="H1260" s="1">
        <v>41120</v>
      </c>
      <c r="I1260">
        <v>26279</v>
      </c>
      <c r="J1260" t="s">
        <v>39</v>
      </c>
      <c r="K1260">
        <v>7</v>
      </c>
      <c r="L1260">
        <v>35.99</v>
      </c>
      <c r="M1260" s="2">
        <v>0.04</v>
      </c>
      <c r="N1260">
        <v>211.74350000000001</v>
      </c>
      <c r="O1260">
        <v>1.25</v>
      </c>
      <c r="P1260">
        <v>-33.308</v>
      </c>
      <c r="Q1260" s="2">
        <v>0.36</v>
      </c>
      <c r="R1260" t="s">
        <v>96</v>
      </c>
      <c r="S1260" t="s">
        <v>139</v>
      </c>
      <c r="T1260" t="s">
        <v>2006</v>
      </c>
      <c r="U1260" t="s">
        <v>105</v>
      </c>
      <c r="V1260" t="s">
        <v>68</v>
      </c>
      <c r="W1260">
        <v>3671</v>
      </c>
      <c r="X1260" s="1">
        <v>41122</v>
      </c>
      <c r="Y1260" t="s">
        <v>34</v>
      </c>
      <c r="Z1260" t="e" vm="11">
        <v>#VALUE!</v>
      </c>
      <c r="AA1260">
        <v>77901</v>
      </c>
      <c r="AB1260" t="e" cm="1" vm="2">
        <f t="array" ref="AB1260">_FV(Table1[[#This Row],[State]],"Country/region",TRUE)</f>
        <v>#VALUE!</v>
      </c>
    </row>
    <row r="1261" spans="1:28" x14ac:dyDescent="0.35">
      <c r="A1261" t="s">
        <v>283</v>
      </c>
      <c r="B1261">
        <v>41</v>
      </c>
      <c r="C1261" t="s">
        <v>305</v>
      </c>
      <c r="D1261" t="s">
        <v>46</v>
      </c>
      <c r="E1261">
        <f>YEAR(Table1[[#This Row],[Order Date]])</f>
        <v>2012</v>
      </c>
      <c r="F1261">
        <v>1</v>
      </c>
      <c r="G1261">
        <f>MONTH(Table1[[#This Row],[Order Date]])</f>
        <v>7</v>
      </c>
      <c r="H1261" s="1">
        <v>41120</v>
      </c>
      <c r="I1261">
        <v>28130</v>
      </c>
      <c r="J1261" t="s">
        <v>47</v>
      </c>
      <c r="K1261">
        <v>23</v>
      </c>
      <c r="L1261">
        <v>15.99</v>
      </c>
      <c r="M1261" s="2">
        <v>0.02</v>
      </c>
      <c r="N1261">
        <v>404.24</v>
      </c>
      <c r="O1261">
        <v>13.18</v>
      </c>
      <c r="P1261">
        <v>-76.992500000000007</v>
      </c>
      <c r="Q1261" s="2">
        <v>0.37</v>
      </c>
      <c r="R1261" t="s">
        <v>29</v>
      </c>
      <c r="S1261" t="s">
        <v>30</v>
      </c>
      <c r="T1261" t="s">
        <v>186</v>
      </c>
      <c r="U1261" t="s">
        <v>67</v>
      </c>
      <c r="V1261" t="s">
        <v>68</v>
      </c>
      <c r="W1261">
        <v>3945</v>
      </c>
      <c r="X1261" s="1">
        <v>41124</v>
      </c>
      <c r="Y1261" t="s">
        <v>42</v>
      </c>
      <c r="Z1261" t="e" vm="28">
        <v>#VALUE!</v>
      </c>
      <c r="AA1261">
        <v>65807</v>
      </c>
      <c r="AB1261" t="e" cm="1" vm="2">
        <f t="array" ref="AB1261">_FV(Table1[[#This Row],[State]],"Country/region",TRUE)</f>
        <v>#VALUE!</v>
      </c>
    </row>
    <row r="1262" spans="1:28" x14ac:dyDescent="0.35">
      <c r="A1262" t="s">
        <v>1147</v>
      </c>
      <c r="B1262">
        <v>42</v>
      </c>
      <c r="C1262" t="s">
        <v>2007</v>
      </c>
      <c r="D1262" t="s">
        <v>46</v>
      </c>
      <c r="E1262">
        <f>YEAR(Table1[[#This Row],[Order Date]])</f>
        <v>2012</v>
      </c>
      <c r="F1262">
        <v>1</v>
      </c>
      <c r="G1262">
        <f>MONTH(Table1[[#This Row],[Order Date]])</f>
        <v>7</v>
      </c>
      <c r="H1262" s="1">
        <v>41121</v>
      </c>
      <c r="I1262">
        <v>33959</v>
      </c>
      <c r="J1262" t="s">
        <v>58</v>
      </c>
      <c r="K1262">
        <v>23</v>
      </c>
      <c r="L1262">
        <v>15.23</v>
      </c>
      <c r="M1262" s="2">
        <v>0.03</v>
      </c>
      <c r="N1262">
        <v>367.53</v>
      </c>
      <c r="O1262">
        <v>27.75</v>
      </c>
      <c r="P1262">
        <v>11.65095</v>
      </c>
      <c r="Q1262" s="2">
        <v>0.76</v>
      </c>
      <c r="R1262" t="s">
        <v>48</v>
      </c>
      <c r="S1262" t="s">
        <v>73</v>
      </c>
      <c r="T1262" t="s">
        <v>2008</v>
      </c>
      <c r="U1262" t="s">
        <v>75</v>
      </c>
      <c r="V1262" t="s">
        <v>33</v>
      </c>
      <c r="W1262">
        <v>4784</v>
      </c>
      <c r="X1262" s="1">
        <v>41122</v>
      </c>
      <c r="Y1262" t="s">
        <v>53</v>
      </c>
      <c r="Z1262" t="e" vm="21">
        <v>#VALUE!</v>
      </c>
      <c r="AA1262">
        <v>4401</v>
      </c>
      <c r="AB1262" t="e" cm="1" vm="2">
        <f t="array" ref="AB1262">_FV(Table1[[#This Row],[State]],"Country/region",TRUE)</f>
        <v>#VALUE!</v>
      </c>
    </row>
    <row r="1263" spans="1:28" x14ac:dyDescent="0.35">
      <c r="A1263" t="s">
        <v>2009</v>
      </c>
      <c r="B1263">
        <v>42</v>
      </c>
      <c r="C1263" t="s">
        <v>2010</v>
      </c>
      <c r="D1263" t="s">
        <v>46</v>
      </c>
      <c r="E1263">
        <f>YEAR(Table1[[#This Row],[Order Date]])</f>
        <v>2012</v>
      </c>
      <c r="F1263">
        <v>1</v>
      </c>
      <c r="G1263">
        <f>MONTH(Table1[[#This Row],[Order Date]])</f>
        <v>7</v>
      </c>
      <c r="H1263" s="1">
        <v>41121</v>
      </c>
      <c r="I1263">
        <v>18753</v>
      </c>
      <c r="J1263" t="s">
        <v>131</v>
      </c>
      <c r="K1263">
        <v>33</v>
      </c>
      <c r="L1263">
        <v>160.97999999999999</v>
      </c>
      <c r="M1263" s="2">
        <v>0.01</v>
      </c>
      <c r="N1263">
        <v>5394.4</v>
      </c>
      <c r="O1263">
        <v>30</v>
      </c>
      <c r="P1263">
        <v>788.79</v>
      </c>
      <c r="Q1263" s="2">
        <v>0.62</v>
      </c>
      <c r="R1263" t="s">
        <v>48</v>
      </c>
      <c r="S1263" t="s">
        <v>49</v>
      </c>
      <c r="T1263" t="s">
        <v>555</v>
      </c>
      <c r="U1263" t="s">
        <v>51</v>
      </c>
      <c r="V1263" t="s">
        <v>68</v>
      </c>
      <c r="W1263">
        <v>2593</v>
      </c>
      <c r="X1263" s="1">
        <v>41123</v>
      </c>
      <c r="Y1263" t="s">
        <v>53</v>
      </c>
      <c r="Z1263" t="e" vm="11">
        <v>#VALUE!</v>
      </c>
      <c r="AA1263">
        <v>75104</v>
      </c>
      <c r="AB1263" t="e" cm="1" vm="2">
        <f t="array" ref="AB1263">_FV(Table1[[#This Row],[State]],"Country/region",TRUE)</f>
        <v>#VALUE!</v>
      </c>
    </row>
    <row r="1264" spans="1:28" x14ac:dyDescent="0.35">
      <c r="A1264" t="s">
        <v>2011</v>
      </c>
      <c r="B1264">
        <v>42</v>
      </c>
      <c r="C1264" t="s">
        <v>2010</v>
      </c>
      <c r="D1264" t="s">
        <v>46</v>
      </c>
      <c r="E1264">
        <f>YEAR(Table1[[#This Row],[Order Date]])</f>
        <v>2012</v>
      </c>
      <c r="F1264">
        <v>1</v>
      </c>
      <c r="G1264">
        <f>MONTH(Table1[[#This Row],[Order Date]])</f>
        <v>7</v>
      </c>
      <c r="H1264" s="1">
        <v>41121</v>
      </c>
      <c r="I1264">
        <v>18753</v>
      </c>
      <c r="J1264" t="s">
        <v>131</v>
      </c>
      <c r="K1264">
        <v>31</v>
      </c>
      <c r="L1264">
        <v>128.24</v>
      </c>
      <c r="M1264" s="2">
        <v>0.03</v>
      </c>
      <c r="N1264">
        <v>3945.95</v>
      </c>
      <c r="O1264">
        <v>12.65</v>
      </c>
      <c r="P1264">
        <v>1031.32</v>
      </c>
      <c r="Q1264" s="2"/>
      <c r="R1264" t="s">
        <v>48</v>
      </c>
      <c r="S1264" t="s">
        <v>80</v>
      </c>
      <c r="T1264" t="s">
        <v>1482</v>
      </c>
      <c r="U1264" t="s">
        <v>51</v>
      </c>
      <c r="V1264" t="s">
        <v>68</v>
      </c>
      <c r="W1264">
        <v>2592</v>
      </c>
      <c r="X1264" s="1">
        <v>41123</v>
      </c>
      <c r="Y1264" t="s">
        <v>34</v>
      </c>
      <c r="Z1264" t="e" vm="11">
        <v>#VALUE!</v>
      </c>
      <c r="AA1264">
        <v>75007</v>
      </c>
      <c r="AB1264" t="e" cm="1" vm="2">
        <f t="array" ref="AB1264">_FV(Table1[[#This Row],[State]],"Country/region",TRUE)</f>
        <v>#VALUE!</v>
      </c>
    </row>
    <row r="1265" spans="1:28" x14ac:dyDescent="0.35">
      <c r="A1265" t="s">
        <v>2012</v>
      </c>
      <c r="B1265">
        <v>42</v>
      </c>
      <c r="C1265" t="s">
        <v>683</v>
      </c>
      <c r="D1265" t="s">
        <v>57</v>
      </c>
      <c r="E1265">
        <f>YEAR(Table1[[#This Row],[Order Date]])</f>
        <v>2012</v>
      </c>
      <c r="F1265">
        <v>1</v>
      </c>
      <c r="G1265">
        <f>MONTH(Table1[[#This Row],[Order Date]])</f>
        <v>7</v>
      </c>
      <c r="H1265" s="1">
        <v>41121</v>
      </c>
      <c r="I1265">
        <v>29187</v>
      </c>
      <c r="J1265" t="s">
        <v>47</v>
      </c>
      <c r="K1265">
        <v>5</v>
      </c>
      <c r="L1265">
        <v>24.92</v>
      </c>
      <c r="M1265" s="2">
        <v>0.03</v>
      </c>
      <c r="N1265">
        <v>142.30000000000001</v>
      </c>
      <c r="O1265">
        <v>12.98</v>
      </c>
      <c r="P1265">
        <v>-24.1845</v>
      </c>
      <c r="Q1265" s="2">
        <v>0.39</v>
      </c>
      <c r="R1265" t="s">
        <v>29</v>
      </c>
      <c r="S1265" t="s">
        <v>30</v>
      </c>
      <c r="T1265" t="s">
        <v>1021</v>
      </c>
      <c r="U1265" t="s">
        <v>67</v>
      </c>
      <c r="V1265" t="s">
        <v>52</v>
      </c>
      <c r="W1265">
        <v>4094</v>
      </c>
      <c r="X1265" s="1">
        <v>41125</v>
      </c>
      <c r="Y1265" t="s">
        <v>34</v>
      </c>
      <c r="Z1265" t="e" vm="8">
        <v>#VALUE!</v>
      </c>
      <c r="AA1265">
        <v>97071</v>
      </c>
      <c r="AB1265" t="e" cm="1" vm="2">
        <f t="array" ref="AB1265">_FV(Table1[[#This Row],[State]],"Country/region",TRUE)</f>
        <v>#VALUE!</v>
      </c>
    </row>
    <row r="1266" spans="1:28" x14ac:dyDescent="0.35">
      <c r="A1266" t="s">
        <v>2012</v>
      </c>
      <c r="B1266">
        <v>42</v>
      </c>
      <c r="C1266" t="s">
        <v>683</v>
      </c>
      <c r="D1266" t="s">
        <v>57</v>
      </c>
      <c r="E1266">
        <f>YEAR(Table1[[#This Row],[Order Date]])</f>
        <v>2012</v>
      </c>
      <c r="F1266">
        <v>1</v>
      </c>
      <c r="G1266">
        <f>MONTH(Table1[[#This Row],[Order Date]])</f>
        <v>7</v>
      </c>
      <c r="H1266" s="1">
        <v>41121</v>
      </c>
      <c r="I1266">
        <v>29187</v>
      </c>
      <c r="J1266" t="s">
        <v>47</v>
      </c>
      <c r="K1266">
        <v>8</v>
      </c>
      <c r="L1266">
        <v>2.16</v>
      </c>
      <c r="M1266" s="2">
        <v>0.09</v>
      </c>
      <c r="N1266">
        <v>21.93</v>
      </c>
      <c r="O1266">
        <v>6.05</v>
      </c>
      <c r="P1266">
        <v>-37.789000000000001</v>
      </c>
      <c r="Q1266" s="2">
        <v>0.37</v>
      </c>
      <c r="R1266" t="s">
        <v>29</v>
      </c>
      <c r="S1266" t="s">
        <v>30</v>
      </c>
      <c r="T1266" t="s">
        <v>599</v>
      </c>
      <c r="U1266" t="s">
        <v>67</v>
      </c>
      <c r="V1266" t="s">
        <v>52</v>
      </c>
      <c r="W1266">
        <v>4095</v>
      </c>
      <c r="X1266" s="1">
        <v>41125</v>
      </c>
      <c r="Y1266" t="s">
        <v>34</v>
      </c>
      <c r="Z1266" t="e" vm="8">
        <v>#VALUE!</v>
      </c>
      <c r="AA1266">
        <v>97071</v>
      </c>
      <c r="AB1266" t="e" cm="1" vm="2">
        <f t="array" ref="AB1266">_FV(Table1[[#This Row],[State]],"Country/region",TRUE)</f>
        <v>#VALUE!</v>
      </c>
    </row>
    <row r="1267" spans="1:28" x14ac:dyDescent="0.35">
      <c r="A1267" t="s">
        <v>2012</v>
      </c>
      <c r="B1267">
        <v>42</v>
      </c>
      <c r="C1267" t="s">
        <v>683</v>
      </c>
      <c r="D1267" t="s">
        <v>57</v>
      </c>
      <c r="E1267">
        <f>YEAR(Table1[[#This Row],[Order Date]])</f>
        <v>2012</v>
      </c>
      <c r="F1267">
        <v>1</v>
      </c>
      <c r="G1267">
        <f>MONTH(Table1[[#This Row],[Order Date]])</f>
        <v>7</v>
      </c>
      <c r="H1267" s="1">
        <v>41121</v>
      </c>
      <c r="I1267">
        <v>29187</v>
      </c>
      <c r="J1267" t="s">
        <v>47</v>
      </c>
      <c r="K1267">
        <v>42</v>
      </c>
      <c r="L1267">
        <v>10.98</v>
      </c>
      <c r="M1267" s="2">
        <v>0.03</v>
      </c>
      <c r="N1267">
        <v>477.53</v>
      </c>
      <c r="O1267">
        <v>3.37</v>
      </c>
      <c r="P1267">
        <v>51.17</v>
      </c>
      <c r="Q1267" s="2">
        <v>0.56999999999999995</v>
      </c>
      <c r="R1267" t="s">
        <v>29</v>
      </c>
      <c r="S1267" t="s">
        <v>139</v>
      </c>
      <c r="T1267" t="s">
        <v>1274</v>
      </c>
      <c r="U1267" t="s">
        <v>481</v>
      </c>
      <c r="V1267" t="s">
        <v>52</v>
      </c>
      <c r="W1267">
        <v>4098</v>
      </c>
      <c r="X1267" s="1">
        <v>41125</v>
      </c>
      <c r="Y1267" t="s">
        <v>34</v>
      </c>
      <c r="Z1267" t="e" vm="8">
        <v>#VALUE!</v>
      </c>
      <c r="AA1267">
        <v>97071</v>
      </c>
      <c r="AB1267" t="e" cm="1" vm="2">
        <f t="array" ref="AB1267">_FV(Table1[[#This Row],[State]],"Country/region",TRUE)</f>
        <v>#VALUE!</v>
      </c>
    </row>
    <row r="1268" spans="1:28" x14ac:dyDescent="0.35">
      <c r="A1268" t="s">
        <v>2012</v>
      </c>
      <c r="B1268">
        <v>42</v>
      </c>
      <c r="C1268" t="s">
        <v>683</v>
      </c>
      <c r="D1268" t="s">
        <v>57</v>
      </c>
      <c r="E1268">
        <f>YEAR(Table1[[#This Row],[Order Date]])</f>
        <v>2012</v>
      </c>
      <c r="F1268">
        <v>1</v>
      </c>
      <c r="G1268">
        <f>MONTH(Table1[[#This Row],[Order Date]])</f>
        <v>7</v>
      </c>
      <c r="H1268" s="1">
        <v>41121</v>
      </c>
      <c r="I1268">
        <v>29187</v>
      </c>
      <c r="J1268" t="s">
        <v>47</v>
      </c>
      <c r="K1268">
        <v>10</v>
      </c>
      <c r="L1268">
        <v>6.48</v>
      </c>
      <c r="M1268" s="2">
        <v>0</v>
      </c>
      <c r="N1268">
        <v>75.58</v>
      </c>
      <c r="O1268">
        <v>8.19</v>
      </c>
      <c r="P1268">
        <v>-43.26</v>
      </c>
      <c r="Q1268" s="2">
        <v>0.37</v>
      </c>
      <c r="R1268" t="s">
        <v>29</v>
      </c>
      <c r="S1268" t="s">
        <v>30</v>
      </c>
      <c r="T1268" t="s">
        <v>712</v>
      </c>
      <c r="U1268" t="s">
        <v>61</v>
      </c>
      <c r="V1268" t="s">
        <v>52</v>
      </c>
      <c r="W1268">
        <v>4097</v>
      </c>
      <c r="X1268" s="1">
        <v>41128</v>
      </c>
      <c r="Y1268" t="s">
        <v>34</v>
      </c>
      <c r="Z1268" t="e" vm="8">
        <v>#VALUE!</v>
      </c>
      <c r="AA1268">
        <v>97071</v>
      </c>
      <c r="AB1268" t="e" cm="1" vm="2">
        <f t="array" ref="AB1268">_FV(Table1[[#This Row],[State]],"Country/region",TRUE)</f>
        <v>#VALUE!</v>
      </c>
    </row>
    <row r="1269" spans="1:28" x14ac:dyDescent="0.35">
      <c r="A1269" t="s">
        <v>2012</v>
      </c>
      <c r="B1269">
        <v>42</v>
      </c>
      <c r="C1269" t="s">
        <v>683</v>
      </c>
      <c r="D1269" t="s">
        <v>57</v>
      </c>
      <c r="E1269">
        <f>YEAR(Table1[[#This Row],[Order Date]])</f>
        <v>2012</v>
      </c>
      <c r="F1269">
        <v>1</v>
      </c>
      <c r="G1269">
        <f>MONTH(Table1[[#This Row],[Order Date]])</f>
        <v>7</v>
      </c>
      <c r="H1269" s="1">
        <v>41121</v>
      </c>
      <c r="I1269">
        <v>29187</v>
      </c>
      <c r="J1269" t="s">
        <v>47</v>
      </c>
      <c r="K1269">
        <v>35</v>
      </c>
      <c r="L1269">
        <v>808.49</v>
      </c>
      <c r="M1269" s="2">
        <v>0.03</v>
      </c>
      <c r="N1269">
        <v>26095.13</v>
      </c>
      <c r="O1269">
        <v>55.3</v>
      </c>
      <c r="P1269">
        <v>12606.81</v>
      </c>
      <c r="Q1269" s="2">
        <v>0.4</v>
      </c>
      <c r="R1269" t="s">
        <v>96</v>
      </c>
      <c r="S1269" t="s">
        <v>49</v>
      </c>
      <c r="T1269" t="s">
        <v>2013</v>
      </c>
      <c r="U1269" t="s">
        <v>98</v>
      </c>
      <c r="V1269" t="s">
        <v>52</v>
      </c>
      <c r="W1269">
        <v>4096</v>
      </c>
      <c r="X1269" s="1">
        <v>41128</v>
      </c>
      <c r="Y1269" t="s">
        <v>53</v>
      </c>
      <c r="Z1269" t="e" vm="8">
        <v>#VALUE!</v>
      </c>
      <c r="AA1269">
        <v>97071</v>
      </c>
      <c r="AB1269" t="e" cm="1" vm="2">
        <f t="array" ref="AB1269">_FV(Table1[[#This Row],[State]],"Country/region",TRUE)</f>
        <v>#VALUE!</v>
      </c>
    </row>
    <row r="1270" spans="1:28" x14ac:dyDescent="0.35">
      <c r="A1270" t="s">
        <v>2014</v>
      </c>
      <c r="B1270">
        <v>42</v>
      </c>
      <c r="C1270" t="s">
        <v>303</v>
      </c>
      <c r="D1270" t="s">
        <v>46</v>
      </c>
      <c r="E1270">
        <f>YEAR(Table1[[#This Row],[Order Date]])</f>
        <v>2012</v>
      </c>
      <c r="F1270">
        <v>1</v>
      </c>
      <c r="G1270">
        <f>MONTH(Table1[[#This Row],[Order Date]])</f>
        <v>8</v>
      </c>
      <c r="H1270" s="1">
        <v>41122</v>
      </c>
      <c r="I1270">
        <v>18179</v>
      </c>
      <c r="J1270" t="s">
        <v>39</v>
      </c>
      <c r="K1270">
        <v>50</v>
      </c>
      <c r="L1270">
        <v>60.98</v>
      </c>
      <c r="M1270" s="2">
        <v>0.03</v>
      </c>
      <c r="N1270">
        <v>3075.83</v>
      </c>
      <c r="O1270">
        <v>1.99</v>
      </c>
      <c r="P1270">
        <v>1207.9100000000001</v>
      </c>
      <c r="Q1270" s="2">
        <v>0.5</v>
      </c>
      <c r="R1270" t="s">
        <v>96</v>
      </c>
      <c r="S1270" t="s">
        <v>139</v>
      </c>
      <c r="T1270" t="s">
        <v>2015</v>
      </c>
      <c r="U1270" t="s">
        <v>102</v>
      </c>
      <c r="V1270" t="s">
        <v>68</v>
      </c>
      <c r="W1270">
        <v>2498</v>
      </c>
      <c r="X1270" s="1">
        <v>41122</v>
      </c>
      <c r="Y1270" t="s">
        <v>34</v>
      </c>
      <c r="Z1270" t="e" vm="26">
        <v>#VALUE!</v>
      </c>
      <c r="AA1270">
        <v>48336</v>
      </c>
      <c r="AB1270" t="e" cm="1" vm="2">
        <f t="array" ref="AB1270">_FV(Table1[[#This Row],[State]],"Country/region",TRUE)</f>
        <v>#VALUE!</v>
      </c>
    </row>
    <row r="1271" spans="1:28" x14ac:dyDescent="0.35">
      <c r="A1271" t="s">
        <v>2014</v>
      </c>
      <c r="B1271">
        <v>42</v>
      </c>
      <c r="C1271" t="s">
        <v>303</v>
      </c>
      <c r="D1271" t="s">
        <v>46</v>
      </c>
      <c r="E1271">
        <f>YEAR(Table1[[#This Row],[Order Date]])</f>
        <v>2012</v>
      </c>
      <c r="F1271">
        <v>1</v>
      </c>
      <c r="G1271">
        <f>MONTH(Table1[[#This Row],[Order Date]])</f>
        <v>8</v>
      </c>
      <c r="H1271" s="1">
        <v>41122</v>
      </c>
      <c r="I1271">
        <v>18179</v>
      </c>
      <c r="J1271" t="s">
        <v>39</v>
      </c>
      <c r="K1271">
        <v>24</v>
      </c>
      <c r="L1271">
        <v>3.08</v>
      </c>
      <c r="M1271" s="2">
        <v>0.04</v>
      </c>
      <c r="N1271">
        <v>73.37</v>
      </c>
      <c r="O1271">
        <v>0.99</v>
      </c>
      <c r="P1271">
        <v>16.100000000000001</v>
      </c>
      <c r="Q1271" s="2">
        <v>0.37</v>
      </c>
      <c r="R1271" t="s">
        <v>29</v>
      </c>
      <c r="S1271" t="s">
        <v>30</v>
      </c>
      <c r="T1271" t="s">
        <v>1774</v>
      </c>
      <c r="U1271" t="s">
        <v>210</v>
      </c>
      <c r="V1271" t="s">
        <v>68</v>
      </c>
      <c r="W1271">
        <v>2499</v>
      </c>
      <c r="X1271" s="1">
        <v>41123</v>
      </c>
      <c r="Y1271" t="s">
        <v>34</v>
      </c>
      <c r="Z1271" t="e" vm="26">
        <v>#VALUE!</v>
      </c>
      <c r="AA1271">
        <v>48336</v>
      </c>
      <c r="AB1271" t="e" cm="1" vm="2">
        <f t="array" ref="AB1271">_FV(Table1[[#This Row],[State]],"Country/region",TRUE)</f>
        <v>#VALUE!</v>
      </c>
    </row>
    <row r="1272" spans="1:28" x14ac:dyDescent="0.35">
      <c r="A1272" t="s">
        <v>312</v>
      </c>
      <c r="B1272">
        <v>42</v>
      </c>
      <c r="C1272" t="s">
        <v>313</v>
      </c>
      <c r="D1272" t="s">
        <v>46</v>
      </c>
      <c r="E1272">
        <f>YEAR(Table1[[#This Row],[Order Date]])</f>
        <v>2012</v>
      </c>
      <c r="F1272">
        <v>1</v>
      </c>
      <c r="G1272">
        <f>MONTH(Table1[[#This Row],[Order Date]])</f>
        <v>8</v>
      </c>
      <c r="H1272" s="1">
        <v>41122</v>
      </c>
      <c r="I1272">
        <v>14311</v>
      </c>
      <c r="J1272" t="s">
        <v>58</v>
      </c>
      <c r="K1272">
        <v>30</v>
      </c>
      <c r="L1272">
        <v>6.37</v>
      </c>
      <c r="M1272" s="2">
        <v>0.03</v>
      </c>
      <c r="N1272">
        <v>192.41</v>
      </c>
      <c r="O1272">
        <v>5.19</v>
      </c>
      <c r="P1272">
        <v>-55.947499999999998</v>
      </c>
      <c r="Q1272" s="2">
        <v>0.38</v>
      </c>
      <c r="R1272" t="s">
        <v>29</v>
      </c>
      <c r="S1272" t="s">
        <v>30</v>
      </c>
      <c r="T1272" t="s">
        <v>670</v>
      </c>
      <c r="U1272" t="s">
        <v>67</v>
      </c>
      <c r="V1272" t="s">
        <v>52</v>
      </c>
      <c r="W1272">
        <v>2007</v>
      </c>
      <c r="X1272" s="1">
        <v>41123</v>
      </c>
      <c r="Y1272" t="s">
        <v>34</v>
      </c>
      <c r="Z1272" t="e" vm="4">
        <v>#VALUE!</v>
      </c>
      <c r="AA1272">
        <v>95336</v>
      </c>
      <c r="AB1272" t="e" cm="1" vm="2">
        <f t="array" ref="AB1272">_FV(Table1[[#This Row],[State]],"Country/region",TRUE)</f>
        <v>#VALUE!</v>
      </c>
    </row>
    <row r="1273" spans="1:28" x14ac:dyDescent="0.35">
      <c r="A1273" t="s">
        <v>2016</v>
      </c>
      <c r="B1273">
        <v>42</v>
      </c>
      <c r="C1273" t="s">
        <v>303</v>
      </c>
      <c r="D1273" t="s">
        <v>46</v>
      </c>
      <c r="E1273">
        <f>YEAR(Table1[[#This Row],[Order Date]])</f>
        <v>2012</v>
      </c>
      <c r="F1273">
        <v>1</v>
      </c>
      <c r="G1273">
        <f>MONTH(Table1[[#This Row],[Order Date]])</f>
        <v>8</v>
      </c>
      <c r="H1273" s="1">
        <v>41122</v>
      </c>
      <c r="I1273">
        <v>18179</v>
      </c>
      <c r="J1273" t="s">
        <v>39</v>
      </c>
      <c r="K1273">
        <v>50</v>
      </c>
      <c r="L1273">
        <v>10.31</v>
      </c>
      <c r="M1273" s="2">
        <v>0</v>
      </c>
      <c r="N1273">
        <v>527.6</v>
      </c>
      <c r="O1273">
        <v>1.79</v>
      </c>
      <c r="P1273">
        <v>221.59</v>
      </c>
      <c r="Q1273" s="2">
        <v>0.38</v>
      </c>
      <c r="R1273" t="s">
        <v>29</v>
      </c>
      <c r="S1273" t="s">
        <v>59</v>
      </c>
      <c r="T1273" t="s">
        <v>2017</v>
      </c>
      <c r="U1273" t="s">
        <v>61</v>
      </c>
      <c r="V1273" t="s">
        <v>68</v>
      </c>
      <c r="W1273">
        <v>2500</v>
      </c>
      <c r="X1273" s="1">
        <v>41124</v>
      </c>
      <c r="Y1273" t="s">
        <v>34</v>
      </c>
      <c r="Z1273" t="e" vm="26">
        <v>#VALUE!</v>
      </c>
      <c r="AA1273">
        <v>48505</v>
      </c>
      <c r="AB1273" t="e" cm="1" vm="2">
        <f t="array" ref="AB1273">_FV(Table1[[#This Row],[State]],"Country/region",TRUE)</f>
        <v>#VALUE!</v>
      </c>
    </row>
    <row r="1274" spans="1:28" x14ac:dyDescent="0.35">
      <c r="A1274" t="s">
        <v>659</v>
      </c>
      <c r="B1274">
        <v>42</v>
      </c>
      <c r="C1274" t="s">
        <v>1885</v>
      </c>
      <c r="D1274" t="s">
        <v>27</v>
      </c>
      <c r="E1274">
        <f>YEAR(Table1[[#This Row],[Order Date]])</f>
        <v>2012</v>
      </c>
      <c r="F1274">
        <v>1</v>
      </c>
      <c r="G1274">
        <f>MONTH(Table1[[#This Row],[Order Date]])</f>
        <v>8</v>
      </c>
      <c r="H1274" s="1">
        <v>41122</v>
      </c>
      <c r="I1274">
        <v>26881</v>
      </c>
      <c r="J1274" t="s">
        <v>47</v>
      </c>
      <c r="K1274">
        <v>26</v>
      </c>
      <c r="L1274">
        <v>424.21</v>
      </c>
      <c r="M1274" s="2">
        <v>0.05</v>
      </c>
      <c r="N1274">
        <v>10692.97</v>
      </c>
      <c r="O1274">
        <v>110.2</v>
      </c>
      <c r="P1274">
        <v>-410.39</v>
      </c>
      <c r="Q1274" s="2">
        <v>0.67</v>
      </c>
      <c r="R1274" t="s">
        <v>48</v>
      </c>
      <c r="S1274" t="s">
        <v>73</v>
      </c>
      <c r="T1274" t="s">
        <v>2018</v>
      </c>
      <c r="U1274" t="s">
        <v>75</v>
      </c>
      <c r="V1274" t="s">
        <v>52</v>
      </c>
      <c r="W1274">
        <v>3762</v>
      </c>
      <c r="X1274" s="1">
        <v>41126</v>
      </c>
      <c r="Y1274" t="s">
        <v>53</v>
      </c>
      <c r="Z1274" t="e" vm="45">
        <v>#VALUE!</v>
      </c>
      <c r="AA1274">
        <v>59715</v>
      </c>
      <c r="AB1274" t="e" cm="1" vm="2">
        <f t="array" ref="AB1274">_FV(Table1[[#This Row],[State]],"Country/region",TRUE)</f>
        <v>#VALUE!</v>
      </c>
    </row>
    <row r="1275" spans="1:28" x14ac:dyDescent="0.35">
      <c r="A1275" t="s">
        <v>236</v>
      </c>
      <c r="B1275">
        <v>42</v>
      </c>
      <c r="C1275" t="s">
        <v>237</v>
      </c>
      <c r="D1275" t="s">
        <v>38</v>
      </c>
      <c r="E1275">
        <f>YEAR(Table1[[#This Row],[Order Date]])</f>
        <v>2012</v>
      </c>
      <c r="F1275">
        <v>1</v>
      </c>
      <c r="G1275">
        <f>MONTH(Table1[[#This Row],[Order Date]])</f>
        <v>8</v>
      </c>
      <c r="H1275" s="1">
        <v>41123</v>
      </c>
      <c r="I1275">
        <v>39589</v>
      </c>
      <c r="J1275" t="s">
        <v>58</v>
      </c>
      <c r="K1275">
        <v>20</v>
      </c>
      <c r="L1275">
        <v>4.91</v>
      </c>
      <c r="M1275" s="2">
        <v>0.06</v>
      </c>
      <c r="N1275">
        <v>95.08</v>
      </c>
      <c r="O1275">
        <v>0.5</v>
      </c>
      <c r="P1275">
        <v>39.909999999999997</v>
      </c>
      <c r="Q1275" s="2">
        <v>0.36</v>
      </c>
      <c r="R1275" t="s">
        <v>29</v>
      </c>
      <c r="S1275" t="s">
        <v>30</v>
      </c>
      <c r="T1275" t="s">
        <v>440</v>
      </c>
      <c r="U1275" t="s">
        <v>210</v>
      </c>
      <c r="V1275" t="s">
        <v>68</v>
      </c>
      <c r="W1275">
        <v>5584</v>
      </c>
      <c r="X1275" s="1">
        <v>41123</v>
      </c>
      <c r="Y1275" t="s">
        <v>34</v>
      </c>
      <c r="Z1275" t="e" vm="25">
        <v>#VALUE!</v>
      </c>
      <c r="AA1275">
        <v>53711</v>
      </c>
      <c r="AB1275" t="e" cm="1" vm="2">
        <f t="array" ref="AB1275">_FV(Table1[[#This Row],[State]],"Country/region",TRUE)</f>
        <v>#VALUE!</v>
      </c>
    </row>
    <row r="1276" spans="1:28" x14ac:dyDescent="0.35">
      <c r="A1276" t="s">
        <v>1912</v>
      </c>
      <c r="B1276">
        <v>42</v>
      </c>
      <c r="C1276" t="s">
        <v>1913</v>
      </c>
      <c r="D1276" t="s">
        <v>46</v>
      </c>
      <c r="E1276">
        <f>YEAR(Table1[[#This Row],[Order Date]])</f>
        <v>2012</v>
      </c>
      <c r="F1276">
        <v>1</v>
      </c>
      <c r="G1276">
        <f>MONTH(Table1[[#This Row],[Order Date]])</f>
        <v>8</v>
      </c>
      <c r="H1276" s="1">
        <v>41123</v>
      </c>
      <c r="I1276">
        <v>55298</v>
      </c>
      <c r="J1276" t="s">
        <v>58</v>
      </c>
      <c r="K1276">
        <v>1</v>
      </c>
      <c r="L1276">
        <v>300.98</v>
      </c>
      <c r="M1276" s="2">
        <v>0.01</v>
      </c>
      <c r="N1276">
        <v>368.66</v>
      </c>
      <c r="O1276">
        <v>64.73</v>
      </c>
      <c r="P1276">
        <v>-165.6</v>
      </c>
      <c r="Q1276" s="2">
        <v>0.56000000000000005</v>
      </c>
      <c r="R1276" t="s">
        <v>48</v>
      </c>
      <c r="S1276" t="s">
        <v>49</v>
      </c>
      <c r="T1276" t="s">
        <v>811</v>
      </c>
      <c r="U1276" t="s">
        <v>51</v>
      </c>
      <c r="V1276" t="s">
        <v>68</v>
      </c>
      <c r="W1276">
        <v>7716</v>
      </c>
      <c r="X1276" s="1">
        <v>41124</v>
      </c>
      <c r="Y1276" t="s">
        <v>53</v>
      </c>
      <c r="Z1276" t="e" vm="16">
        <v>#VALUE!</v>
      </c>
      <c r="AA1276">
        <v>60061</v>
      </c>
      <c r="AB1276" t="e" cm="1" vm="2">
        <f t="array" ref="AB1276">_FV(Table1[[#This Row],[State]],"Country/region",TRUE)</f>
        <v>#VALUE!</v>
      </c>
    </row>
    <row r="1277" spans="1:28" x14ac:dyDescent="0.35">
      <c r="A1277" t="s">
        <v>236</v>
      </c>
      <c r="B1277">
        <v>42</v>
      </c>
      <c r="C1277" t="s">
        <v>237</v>
      </c>
      <c r="D1277" t="s">
        <v>38</v>
      </c>
      <c r="E1277">
        <f>YEAR(Table1[[#This Row],[Order Date]])</f>
        <v>2012</v>
      </c>
      <c r="F1277">
        <v>1</v>
      </c>
      <c r="G1277">
        <f>MONTH(Table1[[#This Row],[Order Date]])</f>
        <v>8</v>
      </c>
      <c r="H1277" s="1">
        <v>41123</v>
      </c>
      <c r="I1277">
        <v>39589</v>
      </c>
      <c r="J1277" t="s">
        <v>58</v>
      </c>
      <c r="K1277">
        <v>42</v>
      </c>
      <c r="L1277">
        <v>12.97</v>
      </c>
      <c r="M1277" s="2">
        <v>0</v>
      </c>
      <c r="N1277">
        <v>577.41999999999996</v>
      </c>
      <c r="O1277">
        <v>1.49</v>
      </c>
      <c r="P1277">
        <v>253.50399999999999</v>
      </c>
      <c r="Q1277" s="2">
        <v>0.35</v>
      </c>
      <c r="R1277" t="s">
        <v>29</v>
      </c>
      <c r="S1277" t="s">
        <v>30</v>
      </c>
      <c r="T1277" t="s">
        <v>608</v>
      </c>
      <c r="U1277" t="s">
        <v>67</v>
      </c>
      <c r="V1277" t="s">
        <v>68</v>
      </c>
      <c r="W1277">
        <v>5583</v>
      </c>
      <c r="X1277" s="1">
        <v>41124</v>
      </c>
      <c r="Y1277" t="s">
        <v>34</v>
      </c>
      <c r="Z1277" t="e" vm="25">
        <v>#VALUE!</v>
      </c>
      <c r="AA1277">
        <v>53711</v>
      </c>
      <c r="AB1277" t="e" cm="1" vm="2">
        <f t="array" ref="AB1277">_FV(Table1[[#This Row],[State]],"Country/region",TRUE)</f>
        <v>#VALUE!</v>
      </c>
    </row>
    <row r="1278" spans="1:28" x14ac:dyDescent="0.35">
      <c r="A1278" t="s">
        <v>2019</v>
      </c>
      <c r="B1278">
        <v>42</v>
      </c>
      <c r="C1278" t="s">
        <v>2020</v>
      </c>
      <c r="D1278" t="s">
        <v>38</v>
      </c>
      <c r="E1278">
        <f>YEAR(Table1[[#This Row],[Order Date]])</f>
        <v>2012</v>
      </c>
      <c r="F1278">
        <v>1</v>
      </c>
      <c r="G1278">
        <f>MONTH(Table1[[#This Row],[Order Date]])</f>
        <v>8</v>
      </c>
      <c r="H1278" s="1">
        <v>41123</v>
      </c>
      <c r="I1278">
        <v>24294</v>
      </c>
      <c r="J1278" t="s">
        <v>39</v>
      </c>
      <c r="K1278">
        <v>24</v>
      </c>
      <c r="L1278">
        <v>200.97</v>
      </c>
      <c r="M1278" s="2">
        <v>0.03</v>
      </c>
      <c r="N1278">
        <v>4865.72</v>
      </c>
      <c r="O1278">
        <v>15.59</v>
      </c>
      <c r="P1278">
        <v>1951.3</v>
      </c>
      <c r="Q1278" s="2">
        <v>0.36</v>
      </c>
      <c r="R1278" t="s">
        <v>96</v>
      </c>
      <c r="S1278" t="s">
        <v>49</v>
      </c>
      <c r="T1278" t="s">
        <v>2021</v>
      </c>
      <c r="U1278" t="s">
        <v>98</v>
      </c>
      <c r="V1278" t="s">
        <v>68</v>
      </c>
      <c r="W1278">
        <v>3406</v>
      </c>
      <c r="X1278" s="1">
        <v>41124</v>
      </c>
      <c r="Y1278" t="s">
        <v>53</v>
      </c>
      <c r="Z1278" t="e" vm="16">
        <v>#VALUE!</v>
      </c>
      <c r="AA1278">
        <v>60062</v>
      </c>
      <c r="AB1278" t="e" cm="1" vm="2">
        <f t="array" ref="AB1278">_FV(Table1[[#This Row],[State]],"Country/region",TRUE)</f>
        <v>#VALUE!</v>
      </c>
    </row>
    <row r="1279" spans="1:28" x14ac:dyDescent="0.35">
      <c r="A1279" t="s">
        <v>2022</v>
      </c>
      <c r="B1279">
        <v>42</v>
      </c>
      <c r="C1279" t="s">
        <v>763</v>
      </c>
      <c r="D1279" t="s">
        <v>27</v>
      </c>
      <c r="E1279">
        <f>YEAR(Table1[[#This Row],[Order Date]])</f>
        <v>2012</v>
      </c>
      <c r="F1279">
        <v>1</v>
      </c>
      <c r="G1279">
        <f>MONTH(Table1[[#This Row],[Order Date]])</f>
        <v>8</v>
      </c>
      <c r="H1279" s="1">
        <v>41123</v>
      </c>
      <c r="I1279">
        <v>54567</v>
      </c>
      <c r="J1279" t="s">
        <v>131</v>
      </c>
      <c r="K1279">
        <v>31</v>
      </c>
      <c r="L1279">
        <v>6.28</v>
      </c>
      <c r="M1279" s="2">
        <v>0.09</v>
      </c>
      <c r="N1279">
        <v>196.74</v>
      </c>
      <c r="O1279">
        <v>5.41</v>
      </c>
      <c r="P1279">
        <v>-61.59</v>
      </c>
      <c r="Q1279" s="2">
        <v>0.53</v>
      </c>
      <c r="R1279" t="s">
        <v>48</v>
      </c>
      <c r="S1279" t="s">
        <v>30</v>
      </c>
      <c r="T1279" t="s">
        <v>2023</v>
      </c>
      <c r="U1279" t="s">
        <v>82</v>
      </c>
      <c r="V1279" t="s">
        <v>68</v>
      </c>
      <c r="W1279">
        <v>7628</v>
      </c>
      <c r="X1279" s="1">
        <v>41125</v>
      </c>
      <c r="Y1279" t="s">
        <v>34</v>
      </c>
      <c r="Z1279" t="e" vm="16">
        <v>#VALUE!</v>
      </c>
      <c r="AA1279">
        <v>60102</v>
      </c>
      <c r="AB1279" t="e" cm="1" vm="2">
        <f t="array" ref="AB1279">_FV(Table1[[#This Row],[State]],"Country/region",TRUE)</f>
        <v>#VALUE!</v>
      </c>
    </row>
    <row r="1280" spans="1:28" x14ac:dyDescent="0.35">
      <c r="A1280" t="s">
        <v>2024</v>
      </c>
      <c r="B1280">
        <v>42</v>
      </c>
      <c r="C1280" t="s">
        <v>1229</v>
      </c>
      <c r="D1280" t="s">
        <v>46</v>
      </c>
      <c r="E1280">
        <f>YEAR(Table1[[#This Row],[Order Date]])</f>
        <v>2012</v>
      </c>
      <c r="F1280">
        <v>1</v>
      </c>
      <c r="G1280">
        <f>MONTH(Table1[[#This Row],[Order Date]])</f>
        <v>8</v>
      </c>
      <c r="H1280" s="1">
        <v>41123</v>
      </c>
      <c r="I1280">
        <v>45539</v>
      </c>
      <c r="J1280" t="s">
        <v>39</v>
      </c>
      <c r="K1280">
        <v>27</v>
      </c>
      <c r="L1280">
        <v>3.38</v>
      </c>
      <c r="M1280" s="2">
        <v>0.08</v>
      </c>
      <c r="N1280">
        <v>87.33</v>
      </c>
      <c r="O1280">
        <v>0.85</v>
      </c>
      <c r="P1280">
        <v>13.82</v>
      </c>
      <c r="Q1280" s="2">
        <v>0.48</v>
      </c>
      <c r="R1280" t="s">
        <v>29</v>
      </c>
      <c r="S1280" t="s">
        <v>59</v>
      </c>
      <c r="T1280" t="s">
        <v>1381</v>
      </c>
      <c r="U1280" t="s">
        <v>88</v>
      </c>
      <c r="V1280" t="s">
        <v>52</v>
      </c>
      <c r="W1280">
        <v>6407</v>
      </c>
      <c r="X1280" s="1">
        <v>41125</v>
      </c>
      <c r="Y1280" t="s">
        <v>34</v>
      </c>
      <c r="Z1280" t="e" vm="4">
        <v>#VALUE!</v>
      </c>
      <c r="AA1280">
        <v>94043</v>
      </c>
      <c r="AB1280" t="e" cm="1" vm="2">
        <f t="array" ref="AB1280">_FV(Table1[[#This Row],[State]],"Country/region",TRUE)</f>
        <v>#VALUE!</v>
      </c>
    </row>
    <row r="1281" spans="1:28" x14ac:dyDescent="0.35">
      <c r="A1281" t="s">
        <v>2024</v>
      </c>
      <c r="B1281">
        <v>42</v>
      </c>
      <c r="C1281" t="s">
        <v>1229</v>
      </c>
      <c r="D1281" t="s">
        <v>46</v>
      </c>
      <c r="E1281">
        <f>YEAR(Table1[[#This Row],[Order Date]])</f>
        <v>2012</v>
      </c>
      <c r="F1281">
        <v>1</v>
      </c>
      <c r="G1281">
        <f>MONTH(Table1[[#This Row],[Order Date]])</f>
        <v>8</v>
      </c>
      <c r="H1281" s="1">
        <v>41123</v>
      </c>
      <c r="I1281">
        <v>45539</v>
      </c>
      <c r="J1281" t="s">
        <v>39</v>
      </c>
      <c r="K1281">
        <v>15</v>
      </c>
      <c r="L1281">
        <v>16.48</v>
      </c>
      <c r="M1281" s="2">
        <v>0.02</v>
      </c>
      <c r="N1281">
        <v>269.2</v>
      </c>
      <c r="O1281">
        <v>1.99</v>
      </c>
      <c r="P1281">
        <v>69.61</v>
      </c>
      <c r="Q1281" s="2">
        <v>0.42</v>
      </c>
      <c r="R1281" t="s">
        <v>96</v>
      </c>
      <c r="S1281" t="s">
        <v>139</v>
      </c>
      <c r="T1281" t="s">
        <v>401</v>
      </c>
      <c r="U1281" t="s">
        <v>102</v>
      </c>
      <c r="V1281" t="s">
        <v>52</v>
      </c>
      <c r="W1281">
        <v>6406</v>
      </c>
      <c r="X1281" s="1">
        <v>41125</v>
      </c>
      <c r="Y1281" t="s">
        <v>42</v>
      </c>
      <c r="Z1281" t="e" vm="4">
        <v>#VALUE!</v>
      </c>
      <c r="AA1281">
        <v>94043</v>
      </c>
      <c r="AB1281" t="e" cm="1" vm="2">
        <f t="array" ref="AB1281">_FV(Table1[[#This Row],[State]],"Country/region",TRUE)</f>
        <v>#VALUE!</v>
      </c>
    </row>
    <row r="1282" spans="1:28" x14ac:dyDescent="0.35">
      <c r="A1282" t="s">
        <v>1532</v>
      </c>
      <c r="B1282">
        <v>42</v>
      </c>
      <c r="C1282" t="s">
        <v>1533</v>
      </c>
      <c r="D1282" t="s">
        <v>46</v>
      </c>
      <c r="E1282">
        <f>YEAR(Table1[[#This Row],[Order Date]])</f>
        <v>2012</v>
      </c>
      <c r="F1282">
        <v>1</v>
      </c>
      <c r="G1282">
        <f>MONTH(Table1[[#This Row],[Order Date]])</f>
        <v>8</v>
      </c>
      <c r="H1282" s="1">
        <v>41124</v>
      </c>
      <c r="I1282">
        <v>56516</v>
      </c>
      <c r="J1282" t="s">
        <v>131</v>
      </c>
      <c r="K1282">
        <v>6</v>
      </c>
      <c r="L1282">
        <v>3.98</v>
      </c>
      <c r="M1282" s="2">
        <v>0.08</v>
      </c>
      <c r="N1282">
        <v>27.89</v>
      </c>
      <c r="O1282">
        <v>5.26</v>
      </c>
      <c r="P1282">
        <v>-23.805</v>
      </c>
      <c r="Q1282" s="2">
        <v>0.38</v>
      </c>
      <c r="R1282" t="s">
        <v>29</v>
      </c>
      <c r="S1282" t="s">
        <v>30</v>
      </c>
      <c r="T1282" t="s">
        <v>1099</v>
      </c>
      <c r="U1282" t="s">
        <v>67</v>
      </c>
      <c r="V1282" t="s">
        <v>76</v>
      </c>
      <c r="W1282">
        <v>7903</v>
      </c>
      <c r="X1282" s="1">
        <v>41125</v>
      </c>
      <c r="Y1282" t="s">
        <v>34</v>
      </c>
      <c r="Z1282" t="e" vm="29">
        <v>#VALUE!</v>
      </c>
      <c r="AA1282">
        <v>42071</v>
      </c>
      <c r="AB1282" t="e" cm="1" vm="2">
        <f t="array" ref="AB1282">_FV(Table1[[#This Row],[State]],"Country/region",TRUE)</f>
        <v>#VALUE!</v>
      </c>
    </row>
    <row r="1283" spans="1:28" x14ac:dyDescent="0.35">
      <c r="A1283" t="s">
        <v>635</v>
      </c>
      <c r="B1283">
        <v>42</v>
      </c>
      <c r="C1283" t="s">
        <v>636</v>
      </c>
      <c r="D1283" t="s">
        <v>27</v>
      </c>
      <c r="E1283">
        <f>YEAR(Table1[[#This Row],[Order Date]])</f>
        <v>2012</v>
      </c>
      <c r="F1283">
        <v>1</v>
      </c>
      <c r="G1283">
        <f>MONTH(Table1[[#This Row],[Order Date]])</f>
        <v>8</v>
      </c>
      <c r="H1283" s="1">
        <v>41124</v>
      </c>
      <c r="I1283">
        <v>38978</v>
      </c>
      <c r="J1283" t="s">
        <v>47</v>
      </c>
      <c r="K1283">
        <v>24</v>
      </c>
      <c r="L1283">
        <v>180.98</v>
      </c>
      <c r="M1283" s="2">
        <v>0</v>
      </c>
      <c r="N1283">
        <v>4547.26</v>
      </c>
      <c r="O1283">
        <v>30</v>
      </c>
      <c r="P1283">
        <v>468.27</v>
      </c>
      <c r="Q1283" s="2">
        <v>0.69</v>
      </c>
      <c r="R1283" t="s">
        <v>48</v>
      </c>
      <c r="S1283" t="s">
        <v>49</v>
      </c>
      <c r="T1283" t="s">
        <v>2025</v>
      </c>
      <c r="U1283" t="s">
        <v>51</v>
      </c>
      <c r="V1283" t="s">
        <v>76</v>
      </c>
      <c r="W1283">
        <v>5495</v>
      </c>
      <c r="X1283" s="1">
        <v>41126</v>
      </c>
      <c r="Y1283" t="s">
        <v>53</v>
      </c>
      <c r="Z1283" t="e" vm="44">
        <v>#VALUE!</v>
      </c>
      <c r="AA1283">
        <v>30458</v>
      </c>
      <c r="AB1283" t="e" cm="1" vm="2">
        <f t="array" ref="AB1283">_FV(Table1[[#This Row],[State]],"Country/region",TRUE)</f>
        <v>#VALUE!</v>
      </c>
    </row>
    <row r="1284" spans="1:28" x14ac:dyDescent="0.35">
      <c r="A1284" t="s">
        <v>1532</v>
      </c>
      <c r="B1284">
        <v>42</v>
      </c>
      <c r="C1284" t="s">
        <v>1533</v>
      </c>
      <c r="D1284" t="s">
        <v>46</v>
      </c>
      <c r="E1284">
        <f>YEAR(Table1[[#This Row],[Order Date]])</f>
        <v>2012</v>
      </c>
      <c r="F1284">
        <v>1</v>
      </c>
      <c r="G1284">
        <f>MONTH(Table1[[#This Row],[Order Date]])</f>
        <v>8</v>
      </c>
      <c r="H1284" s="1">
        <v>41124</v>
      </c>
      <c r="I1284">
        <v>56516</v>
      </c>
      <c r="J1284" t="s">
        <v>131</v>
      </c>
      <c r="K1284">
        <v>24</v>
      </c>
      <c r="L1284">
        <v>125.99</v>
      </c>
      <c r="M1284" s="2">
        <v>0.06</v>
      </c>
      <c r="N1284">
        <v>2560.9395</v>
      </c>
      <c r="O1284">
        <v>2.5</v>
      </c>
      <c r="P1284">
        <v>457.79399999999998</v>
      </c>
      <c r="Q1284" s="2">
        <v>0.6</v>
      </c>
      <c r="R1284" t="s">
        <v>96</v>
      </c>
      <c r="S1284" t="s">
        <v>30</v>
      </c>
      <c r="T1284" t="s">
        <v>956</v>
      </c>
      <c r="U1284" t="s">
        <v>105</v>
      </c>
      <c r="V1284" t="s">
        <v>76</v>
      </c>
      <c r="W1284">
        <v>7904</v>
      </c>
      <c r="X1284" s="1">
        <v>41126</v>
      </c>
      <c r="Y1284" t="s">
        <v>34</v>
      </c>
      <c r="Z1284" t="e" vm="29">
        <v>#VALUE!</v>
      </c>
      <c r="AA1284">
        <v>42071</v>
      </c>
      <c r="AB1284" t="e" cm="1" vm="2">
        <f t="array" ref="AB1284">_FV(Table1[[#This Row],[State]],"Country/region",TRUE)</f>
        <v>#VALUE!</v>
      </c>
    </row>
    <row r="1285" spans="1:28" x14ac:dyDescent="0.35">
      <c r="A1285" t="s">
        <v>283</v>
      </c>
      <c r="B1285">
        <v>42</v>
      </c>
      <c r="C1285" t="s">
        <v>520</v>
      </c>
      <c r="D1285" t="s">
        <v>46</v>
      </c>
      <c r="E1285">
        <f>YEAR(Table1[[#This Row],[Order Date]])</f>
        <v>2012</v>
      </c>
      <c r="F1285">
        <v>1</v>
      </c>
      <c r="G1285">
        <f>MONTH(Table1[[#This Row],[Order Date]])</f>
        <v>8</v>
      </c>
      <c r="H1285" s="1">
        <v>41125</v>
      </c>
      <c r="I1285">
        <v>50981</v>
      </c>
      <c r="J1285" t="s">
        <v>58</v>
      </c>
      <c r="K1285">
        <v>42</v>
      </c>
      <c r="L1285">
        <v>155.99</v>
      </c>
      <c r="M1285" s="2">
        <v>0.01</v>
      </c>
      <c r="N1285">
        <v>5678.5524999999998</v>
      </c>
      <c r="O1285">
        <v>8.99</v>
      </c>
      <c r="P1285">
        <v>1550.88</v>
      </c>
      <c r="Q1285" s="2">
        <v>0.57999999999999996</v>
      </c>
      <c r="R1285" t="s">
        <v>96</v>
      </c>
      <c r="S1285" t="s">
        <v>30</v>
      </c>
      <c r="T1285" t="s">
        <v>1883</v>
      </c>
      <c r="U1285" t="s">
        <v>105</v>
      </c>
      <c r="V1285" t="s">
        <v>33</v>
      </c>
      <c r="W1285">
        <v>7145</v>
      </c>
      <c r="X1285" s="1">
        <v>41125</v>
      </c>
      <c r="Y1285" t="s">
        <v>34</v>
      </c>
      <c r="Z1285" t="e" vm="22">
        <v>#VALUE!</v>
      </c>
      <c r="AA1285">
        <v>45503</v>
      </c>
      <c r="AB1285" t="e" cm="1" vm="2">
        <f t="array" ref="AB1285">_FV(Table1[[#This Row],[State]],"Country/region",TRUE)</f>
        <v>#VALUE!</v>
      </c>
    </row>
    <row r="1286" spans="1:28" x14ac:dyDescent="0.35">
      <c r="A1286" t="s">
        <v>2026</v>
      </c>
      <c r="B1286">
        <v>42</v>
      </c>
      <c r="C1286" t="s">
        <v>575</v>
      </c>
      <c r="D1286" t="s">
        <v>57</v>
      </c>
      <c r="E1286">
        <f>YEAR(Table1[[#This Row],[Order Date]])</f>
        <v>2012</v>
      </c>
      <c r="F1286">
        <v>1</v>
      </c>
      <c r="G1286">
        <f>MONTH(Table1[[#This Row],[Order Date]])</f>
        <v>8</v>
      </c>
      <c r="H1286" s="1">
        <v>41125</v>
      </c>
      <c r="I1286">
        <v>16419</v>
      </c>
      <c r="J1286" t="s">
        <v>39</v>
      </c>
      <c r="K1286">
        <v>43</v>
      </c>
      <c r="L1286">
        <v>5.78</v>
      </c>
      <c r="M1286" s="2">
        <v>0.08</v>
      </c>
      <c r="N1286">
        <v>241.19</v>
      </c>
      <c r="O1286">
        <v>5.67</v>
      </c>
      <c r="P1286">
        <v>-103.65</v>
      </c>
      <c r="Q1286" s="2">
        <v>0.36</v>
      </c>
      <c r="R1286" t="s">
        <v>29</v>
      </c>
      <c r="S1286" t="s">
        <v>30</v>
      </c>
      <c r="T1286" t="s">
        <v>1933</v>
      </c>
      <c r="U1286" t="s">
        <v>61</v>
      </c>
      <c r="V1286" t="s">
        <v>68</v>
      </c>
      <c r="W1286">
        <v>2278</v>
      </c>
      <c r="X1286" s="1">
        <v>41126</v>
      </c>
      <c r="Y1286" t="s">
        <v>34</v>
      </c>
      <c r="Z1286" t="e" vm="38">
        <v>#VALUE!</v>
      </c>
      <c r="AA1286">
        <v>47802</v>
      </c>
      <c r="AB1286" t="e" cm="1" vm="2">
        <f t="array" ref="AB1286">_FV(Table1[[#This Row],[State]],"Country/region",TRUE)</f>
        <v>#VALUE!</v>
      </c>
    </row>
    <row r="1287" spans="1:28" x14ac:dyDescent="0.35">
      <c r="A1287" t="s">
        <v>1878</v>
      </c>
      <c r="B1287">
        <v>42</v>
      </c>
      <c r="C1287" t="s">
        <v>1879</v>
      </c>
      <c r="D1287" t="s">
        <v>46</v>
      </c>
      <c r="E1287">
        <f>YEAR(Table1[[#This Row],[Order Date]])</f>
        <v>2012</v>
      </c>
      <c r="F1287">
        <v>1</v>
      </c>
      <c r="G1287">
        <f>MONTH(Table1[[#This Row],[Order Date]])</f>
        <v>8</v>
      </c>
      <c r="H1287" s="1">
        <v>41125</v>
      </c>
      <c r="I1287">
        <v>12389</v>
      </c>
      <c r="J1287" t="s">
        <v>131</v>
      </c>
      <c r="K1287">
        <v>16</v>
      </c>
      <c r="L1287">
        <v>11.35</v>
      </c>
      <c r="M1287" s="2">
        <v>0.08</v>
      </c>
      <c r="N1287">
        <v>189.04</v>
      </c>
      <c r="O1287">
        <v>8.6</v>
      </c>
      <c r="P1287">
        <v>-74.77</v>
      </c>
      <c r="Q1287" s="2">
        <v>0.56999999999999995</v>
      </c>
      <c r="R1287" t="s">
        <v>29</v>
      </c>
      <c r="S1287" t="s">
        <v>30</v>
      </c>
      <c r="T1287" t="s">
        <v>2027</v>
      </c>
      <c r="U1287" t="s">
        <v>32</v>
      </c>
      <c r="V1287" t="s">
        <v>68</v>
      </c>
      <c r="W1287">
        <v>1724</v>
      </c>
      <c r="X1287" s="1">
        <v>41126</v>
      </c>
      <c r="Y1287" t="s">
        <v>34</v>
      </c>
      <c r="Z1287" t="e" vm="5">
        <v>#VALUE!</v>
      </c>
      <c r="AA1287">
        <v>55433</v>
      </c>
      <c r="AB1287" t="e" cm="1" vm="2">
        <f t="array" ref="AB1287">_FV(Table1[[#This Row],[State]],"Country/region",TRUE)</f>
        <v>#VALUE!</v>
      </c>
    </row>
    <row r="1288" spans="1:28" x14ac:dyDescent="0.35">
      <c r="A1288" t="s">
        <v>1665</v>
      </c>
      <c r="B1288">
        <v>42</v>
      </c>
      <c r="C1288" t="s">
        <v>1666</v>
      </c>
      <c r="D1288" t="s">
        <v>46</v>
      </c>
      <c r="E1288">
        <f>YEAR(Table1[[#This Row],[Order Date]])</f>
        <v>2012</v>
      </c>
      <c r="F1288">
        <v>1</v>
      </c>
      <c r="G1288">
        <f>MONTH(Table1[[#This Row],[Order Date]])</f>
        <v>8</v>
      </c>
      <c r="H1288" s="1">
        <v>41125</v>
      </c>
      <c r="I1288">
        <v>11714</v>
      </c>
      <c r="J1288" t="s">
        <v>58</v>
      </c>
      <c r="K1288">
        <v>9</v>
      </c>
      <c r="L1288">
        <v>15.73</v>
      </c>
      <c r="M1288" s="2">
        <v>0.06</v>
      </c>
      <c r="N1288">
        <v>141.83000000000001</v>
      </c>
      <c r="O1288">
        <v>7.42</v>
      </c>
      <c r="P1288">
        <v>-35.69</v>
      </c>
      <c r="Q1288" s="2">
        <v>0.56000000000000005</v>
      </c>
      <c r="R1288" t="s">
        <v>29</v>
      </c>
      <c r="S1288" t="s">
        <v>139</v>
      </c>
      <c r="T1288" t="s">
        <v>2028</v>
      </c>
      <c r="U1288" t="s">
        <v>481</v>
      </c>
      <c r="V1288" t="s">
        <v>52</v>
      </c>
      <c r="W1288">
        <v>1619</v>
      </c>
      <c r="X1288" s="1">
        <v>41126</v>
      </c>
      <c r="Y1288" t="s">
        <v>34</v>
      </c>
      <c r="Z1288" t="e" vm="4">
        <v>#VALUE!</v>
      </c>
      <c r="AA1288">
        <v>92277</v>
      </c>
      <c r="AB1288" t="e" cm="1" vm="2">
        <f t="array" ref="AB1288">_FV(Table1[[#This Row],[State]],"Country/region",TRUE)</f>
        <v>#VALUE!</v>
      </c>
    </row>
    <row r="1289" spans="1:28" x14ac:dyDescent="0.35">
      <c r="A1289" t="s">
        <v>1665</v>
      </c>
      <c r="B1289">
        <v>42</v>
      </c>
      <c r="C1289" t="s">
        <v>1666</v>
      </c>
      <c r="D1289" t="s">
        <v>46</v>
      </c>
      <c r="E1289">
        <f>YEAR(Table1[[#This Row],[Order Date]])</f>
        <v>2012</v>
      </c>
      <c r="F1289">
        <v>1</v>
      </c>
      <c r="G1289">
        <f>MONTH(Table1[[#This Row],[Order Date]])</f>
        <v>8</v>
      </c>
      <c r="H1289" s="1">
        <v>41125</v>
      </c>
      <c r="I1289">
        <v>11714</v>
      </c>
      <c r="J1289" t="s">
        <v>58</v>
      </c>
      <c r="K1289">
        <v>1</v>
      </c>
      <c r="L1289">
        <v>3502.14</v>
      </c>
      <c r="M1289" s="2">
        <v>0.01</v>
      </c>
      <c r="N1289">
        <v>3501.79</v>
      </c>
      <c r="O1289">
        <v>8.73</v>
      </c>
      <c r="P1289">
        <v>-7838.3346000000001</v>
      </c>
      <c r="Q1289" s="2">
        <v>0.56999999999999995</v>
      </c>
      <c r="R1289" t="s">
        <v>96</v>
      </c>
      <c r="S1289" t="s">
        <v>73</v>
      </c>
      <c r="T1289" t="s">
        <v>1997</v>
      </c>
      <c r="U1289" t="s">
        <v>98</v>
      </c>
      <c r="V1289" t="s">
        <v>52</v>
      </c>
      <c r="W1289">
        <v>1618</v>
      </c>
      <c r="X1289" s="1">
        <v>41126</v>
      </c>
      <c r="Y1289" t="s">
        <v>53</v>
      </c>
      <c r="Z1289" t="e" vm="4">
        <v>#VALUE!</v>
      </c>
      <c r="AA1289">
        <v>92277</v>
      </c>
      <c r="AB1289" t="e" cm="1" vm="2">
        <f t="array" ref="AB1289">_FV(Table1[[#This Row],[State]],"Country/region",TRUE)</f>
        <v>#VALUE!</v>
      </c>
    </row>
    <row r="1290" spans="1:28" x14ac:dyDescent="0.35">
      <c r="A1290" t="s">
        <v>2029</v>
      </c>
      <c r="B1290">
        <v>42</v>
      </c>
      <c r="C1290" t="s">
        <v>485</v>
      </c>
      <c r="D1290" t="s">
        <v>27</v>
      </c>
      <c r="E1290">
        <f>YEAR(Table1[[#This Row],[Order Date]])</f>
        <v>2012</v>
      </c>
      <c r="F1290">
        <v>1</v>
      </c>
      <c r="G1290">
        <f>MONTH(Table1[[#This Row],[Order Date]])</f>
        <v>8</v>
      </c>
      <c r="H1290" s="1">
        <v>41125</v>
      </c>
      <c r="I1290">
        <v>37319</v>
      </c>
      <c r="J1290" t="s">
        <v>58</v>
      </c>
      <c r="K1290">
        <v>37</v>
      </c>
      <c r="L1290">
        <v>10.89</v>
      </c>
      <c r="M1290" s="2">
        <v>0.1</v>
      </c>
      <c r="N1290">
        <v>388.9</v>
      </c>
      <c r="O1290">
        <v>4.5</v>
      </c>
      <c r="P1290">
        <v>-37.11</v>
      </c>
      <c r="Q1290" s="2">
        <v>0.59</v>
      </c>
      <c r="R1290" t="s">
        <v>29</v>
      </c>
      <c r="S1290" t="s">
        <v>30</v>
      </c>
      <c r="T1290" t="s">
        <v>1766</v>
      </c>
      <c r="U1290" t="s">
        <v>214</v>
      </c>
      <c r="V1290" t="s">
        <v>52</v>
      </c>
      <c r="W1290">
        <v>5248</v>
      </c>
      <c r="X1290" s="1">
        <v>41127</v>
      </c>
      <c r="Y1290" t="s">
        <v>34</v>
      </c>
      <c r="Z1290" t="e" vm="23">
        <v>#VALUE!</v>
      </c>
      <c r="AA1290">
        <v>99301</v>
      </c>
      <c r="AB1290" t="e" cm="1" vm="2">
        <f t="array" ref="AB1290">_FV(Table1[[#This Row],[State]],"Country/region",TRUE)</f>
        <v>#VALUE!</v>
      </c>
    </row>
    <row r="1291" spans="1:28" x14ac:dyDescent="0.35">
      <c r="A1291" t="s">
        <v>1878</v>
      </c>
      <c r="B1291">
        <v>42</v>
      </c>
      <c r="C1291" t="s">
        <v>1879</v>
      </c>
      <c r="D1291" t="s">
        <v>46</v>
      </c>
      <c r="E1291">
        <f>YEAR(Table1[[#This Row],[Order Date]])</f>
        <v>2012</v>
      </c>
      <c r="F1291">
        <v>1</v>
      </c>
      <c r="G1291">
        <f>MONTH(Table1[[#This Row],[Order Date]])</f>
        <v>8</v>
      </c>
      <c r="H1291" s="1">
        <v>41125</v>
      </c>
      <c r="I1291">
        <v>12389</v>
      </c>
      <c r="J1291" t="s">
        <v>131</v>
      </c>
      <c r="K1291">
        <v>34</v>
      </c>
      <c r="L1291">
        <v>80.98</v>
      </c>
      <c r="M1291" s="2">
        <v>7.0000000000000007E-2</v>
      </c>
      <c r="N1291">
        <v>2560.59</v>
      </c>
      <c r="O1291">
        <v>7.18</v>
      </c>
      <c r="P1291">
        <v>670.96</v>
      </c>
      <c r="Q1291" s="2">
        <v>0.48</v>
      </c>
      <c r="R1291" t="s">
        <v>96</v>
      </c>
      <c r="S1291" t="s">
        <v>30</v>
      </c>
      <c r="T1291" t="s">
        <v>2030</v>
      </c>
      <c r="U1291" t="s">
        <v>102</v>
      </c>
      <c r="V1291" t="s">
        <v>68</v>
      </c>
      <c r="W1291">
        <v>1723</v>
      </c>
      <c r="X1291" s="1">
        <v>41127</v>
      </c>
      <c r="Y1291" t="s">
        <v>34</v>
      </c>
      <c r="Z1291" t="e" vm="5">
        <v>#VALUE!</v>
      </c>
      <c r="AA1291">
        <v>55433</v>
      </c>
      <c r="AB1291" t="e" cm="1" vm="2">
        <f t="array" ref="AB1291">_FV(Table1[[#This Row],[State]],"Country/region",TRUE)</f>
        <v>#VALUE!</v>
      </c>
    </row>
    <row r="1292" spans="1:28" x14ac:dyDescent="0.35">
      <c r="A1292" t="s">
        <v>2031</v>
      </c>
      <c r="B1292">
        <v>42</v>
      </c>
      <c r="C1292" t="s">
        <v>2032</v>
      </c>
      <c r="D1292" t="s">
        <v>57</v>
      </c>
      <c r="E1292">
        <f>YEAR(Table1[[#This Row],[Order Date]])</f>
        <v>2012</v>
      </c>
      <c r="F1292">
        <v>1</v>
      </c>
      <c r="G1292">
        <f>MONTH(Table1[[#This Row],[Order Date]])</f>
        <v>8</v>
      </c>
      <c r="H1292" s="1">
        <v>41125</v>
      </c>
      <c r="I1292">
        <v>57504</v>
      </c>
      <c r="J1292" t="s">
        <v>39</v>
      </c>
      <c r="K1292">
        <v>44</v>
      </c>
      <c r="L1292">
        <v>7.64</v>
      </c>
      <c r="M1292" s="2">
        <v>0.01</v>
      </c>
      <c r="N1292">
        <v>357.48</v>
      </c>
      <c r="O1292">
        <v>1.39</v>
      </c>
      <c r="P1292">
        <v>160.02000000000001</v>
      </c>
      <c r="Q1292" s="2">
        <v>0.36</v>
      </c>
      <c r="R1292" t="s">
        <v>29</v>
      </c>
      <c r="S1292" t="s">
        <v>30</v>
      </c>
      <c r="T1292" t="s">
        <v>396</v>
      </c>
      <c r="U1292" t="s">
        <v>267</v>
      </c>
      <c r="V1292" t="s">
        <v>33</v>
      </c>
      <c r="W1292">
        <v>8054</v>
      </c>
      <c r="X1292" s="1">
        <v>41128</v>
      </c>
      <c r="Y1292" t="s">
        <v>34</v>
      </c>
      <c r="Z1292" t="e" vm="15">
        <v>#VALUE!</v>
      </c>
      <c r="AA1292">
        <v>14043</v>
      </c>
      <c r="AB1292" t="e" cm="1" vm="2">
        <f t="array" ref="AB1292">_FV(Table1[[#This Row],[State]],"Country/region",TRUE)</f>
        <v>#VALUE!</v>
      </c>
    </row>
    <row r="1293" spans="1:28" x14ac:dyDescent="0.35">
      <c r="A1293" t="s">
        <v>2033</v>
      </c>
      <c r="B1293">
        <v>42</v>
      </c>
      <c r="C1293" t="s">
        <v>2034</v>
      </c>
      <c r="D1293" t="s">
        <v>46</v>
      </c>
      <c r="E1293">
        <f>YEAR(Table1[[#This Row],[Order Date]])</f>
        <v>2012</v>
      </c>
      <c r="F1293">
        <v>1</v>
      </c>
      <c r="G1293">
        <f>MONTH(Table1[[#This Row],[Order Date]])</f>
        <v>8</v>
      </c>
      <c r="H1293" s="1">
        <v>41126</v>
      </c>
      <c r="I1293">
        <v>4870</v>
      </c>
      <c r="J1293" t="s">
        <v>131</v>
      </c>
      <c r="K1293">
        <v>44</v>
      </c>
      <c r="L1293">
        <v>400.98</v>
      </c>
      <c r="M1293" s="2">
        <v>0.08</v>
      </c>
      <c r="N1293">
        <v>17248.09</v>
      </c>
      <c r="O1293">
        <v>42.52</v>
      </c>
      <c r="P1293">
        <v>2048.63</v>
      </c>
      <c r="Q1293" s="2">
        <v>0.71</v>
      </c>
      <c r="R1293" t="s">
        <v>48</v>
      </c>
      <c r="S1293" t="s">
        <v>73</v>
      </c>
      <c r="T1293" t="s">
        <v>1281</v>
      </c>
      <c r="U1293" t="s">
        <v>75</v>
      </c>
      <c r="V1293" t="s">
        <v>52</v>
      </c>
      <c r="W1293">
        <v>696</v>
      </c>
      <c r="X1293" s="1">
        <v>41127</v>
      </c>
      <c r="Y1293" t="s">
        <v>53</v>
      </c>
      <c r="Z1293" t="e" vm="4">
        <v>#VALUE!</v>
      </c>
      <c r="AA1293">
        <v>95928</v>
      </c>
      <c r="AB1293" t="e" cm="1" vm="2">
        <f t="array" ref="AB1293">_FV(Table1[[#This Row],[State]],"Country/region",TRUE)</f>
        <v>#VALUE!</v>
      </c>
    </row>
    <row r="1294" spans="1:28" x14ac:dyDescent="0.35">
      <c r="A1294" t="s">
        <v>421</v>
      </c>
      <c r="B1294">
        <v>42</v>
      </c>
      <c r="C1294" t="s">
        <v>2035</v>
      </c>
      <c r="D1294" t="s">
        <v>46</v>
      </c>
      <c r="E1294">
        <f>YEAR(Table1[[#This Row],[Order Date]])</f>
        <v>2012</v>
      </c>
      <c r="F1294">
        <v>1</v>
      </c>
      <c r="G1294">
        <f>MONTH(Table1[[#This Row],[Order Date]])</f>
        <v>8</v>
      </c>
      <c r="H1294" s="1">
        <v>41126</v>
      </c>
      <c r="I1294">
        <v>33090</v>
      </c>
      <c r="J1294" t="s">
        <v>131</v>
      </c>
      <c r="K1294">
        <v>26</v>
      </c>
      <c r="L1294">
        <v>37.76</v>
      </c>
      <c r="M1294" s="2">
        <v>0</v>
      </c>
      <c r="N1294">
        <v>1033.93</v>
      </c>
      <c r="O1294">
        <v>12.9</v>
      </c>
      <c r="P1294">
        <v>63.41</v>
      </c>
      <c r="Q1294" s="2">
        <v>0.56999999999999995</v>
      </c>
      <c r="R1294" t="s">
        <v>29</v>
      </c>
      <c r="S1294" t="s">
        <v>30</v>
      </c>
      <c r="T1294" t="s">
        <v>807</v>
      </c>
      <c r="U1294" t="s">
        <v>32</v>
      </c>
      <c r="V1294" t="s">
        <v>33</v>
      </c>
      <c r="W1294">
        <v>4646</v>
      </c>
      <c r="X1294" s="1">
        <v>41127</v>
      </c>
      <c r="Y1294" t="s">
        <v>34</v>
      </c>
      <c r="Z1294" t="e" vm="27">
        <v>#VALUE!</v>
      </c>
      <c r="AA1294">
        <v>5403</v>
      </c>
      <c r="AB1294" t="e" cm="1" vm="2">
        <f t="array" ref="AB1294">_FV(Table1[[#This Row],[State]],"Country/region",TRUE)</f>
        <v>#VALUE!</v>
      </c>
    </row>
    <row r="1295" spans="1:28" x14ac:dyDescent="0.35">
      <c r="A1295" t="s">
        <v>2036</v>
      </c>
      <c r="B1295">
        <v>42</v>
      </c>
      <c r="C1295" t="s">
        <v>493</v>
      </c>
      <c r="D1295" t="s">
        <v>38</v>
      </c>
      <c r="E1295">
        <f>YEAR(Table1[[#This Row],[Order Date]])</f>
        <v>2012</v>
      </c>
      <c r="F1295">
        <v>1</v>
      </c>
      <c r="G1295">
        <f>MONTH(Table1[[#This Row],[Order Date]])</f>
        <v>8</v>
      </c>
      <c r="H1295" s="1">
        <v>41126</v>
      </c>
      <c r="I1295">
        <v>23333</v>
      </c>
      <c r="J1295" t="s">
        <v>131</v>
      </c>
      <c r="K1295">
        <v>44</v>
      </c>
      <c r="L1295">
        <v>14.42</v>
      </c>
      <c r="M1295" s="2">
        <v>0.04</v>
      </c>
      <c r="N1295">
        <v>634.12</v>
      </c>
      <c r="O1295">
        <v>6.75</v>
      </c>
      <c r="P1295">
        <v>-21.65</v>
      </c>
      <c r="Q1295" s="2">
        <v>0.52</v>
      </c>
      <c r="R1295" t="s">
        <v>29</v>
      </c>
      <c r="S1295" t="s">
        <v>80</v>
      </c>
      <c r="T1295" t="s">
        <v>282</v>
      </c>
      <c r="U1295" t="s">
        <v>214</v>
      </c>
      <c r="V1295" t="s">
        <v>68</v>
      </c>
      <c r="W1295">
        <v>3259</v>
      </c>
      <c r="X1295" s="1">
        <v>41127</v>
      </c>
      <c r="Y1295" t="s">
        <v>34</v>
      </c>
      <c r="Z1295" t="e" vm="25">
        <v>#VALUE!</v>
      </c>
      <c r="AA1295">
        <v>53713</v>
      </c>
      <c r="AB1295" t="e" cm="1" vm="2">
        <f t="array" ref="AB1295">_FV(Table1[[#This Row],[State]],"Country/region",TRUE)</f>
        <v>#VALUE!</v>
      </c>
    </row>
    <row r="1296" spans="1:28" x14ac:dyDescent="0.35">
      <c r="A1296" t="s">
        <v>2037</v>
      </c>
      <c r="B1296">
        <v>42</v>
      </c>
      <c r="C1296" t="s">
        <v>652</v>
      </c>
      <c r="D1296" t="s">
        <v>38</v>
      </c>
      <c r="E1296">
        <f>YEAR(Table1[[#This Row],[Order Date]])</f>
        <v>2012</v>
      </c>
      <c r="F1296">
        <v>1</v>
      </c>
      <c r="G1296">
        <f>MONTH(Table1[[#This Row],[Order Date]])</f>
        <v>8</v>
      </c>
      <c r="H1296" s="1">
        <v>41126</v>
      </c>
      <c r="I1296">
        <v>25507</v>
      </c>
      <c r="J1296" t="s">
        <v>39</v>
      </c>
      <c r="K1296">
        <v>8</v>
      </c>
      <c r="L1296">
        <v>64.650000000000006</v>
      </c>
      <c r="M1296" s="2">
        <v>0.06</v>
      </c>
      <c r="N1296">
        <v>555.20000000000005</v>
      </c>
      <c r="O1296">
        <v>35</v>
      </c>
      <c r="P1296">
        <v>-267.86</v>
      </c>
      <c r="Q1296" s="2">
        <v>0.8</v>
      </c>
      <c r="R1296" t="s">
        <v>29</v>
      </c>
      <c r="S1296" t="s">
        <v>40</v>
      </c>
      <c r="T1296" t="s">
        <v>1656</v>
      </c>
      <c r="U1296" t="s">
        <v>32</v>
      </c>
      <c r="V1296" t="s">
        <v>52</v>
      </c>
      <c r="W1296">
        <v>3579</v>
      </c>
      <c r="X1296" s="1">
        <v>41127</v>
      </c>
      <c r="Y1296" t="s">
        <v>34</v>
      </c>
      <c r="Z1296" t="e" vm="42">
        <v>#VALUE!</v>
      </c>
      <c r="AA1296">
        <v>85705</v>
      </c>
      <c r="AB1296" t="e" cm="1" vm="2">
        <f t="array" ref="AB1296">_FV(Table1[[#This Row],[State]],"Country/region",TRUE)</f>
        <v>#VALUE!</v>
      </c>
    </row>
    <row r="1297" spans="1:28" x14ac:dyDescent="0.35">
      <c r="A1297" t="s">
        <v>2022</v>
      </c>
      <c r="B1297">
        <v>42</v>
      </c>
      <c r="C1297" t="s">
        <v>763</v>
      </c>
      <c r="D1297" t="s">
        <v>27</v>
      </c>
      <c r="E1297">
        <f>YEAR(Table1[[#This Row],[Order Date]])</f>
        <v>2012</v>
      </c>
      <c r="F1297">
        <v>1</v>
      </c>
      <c r="G1297">
        <f>MONTH(Table1[[#This Row],[Order Date]])</f>
        <v>8</v>
      </c>
      <c r="H1297" s="1">
        <v>41126</v>
      </c>
      <c r="I1297">
        <v>20007</v>
      </c>
      <c r="J1297" t="s">
        <v>39</v>
      </c>
      <c r="K1297">
        <v>49</v>
      </c>
      <c r="L1297">
        <v>1.68</v>
      </c>
      <c r="M1297" s="2">
        <v>0.08</v>
      </c>
      <c r="N1297">
        <v>82.61</v>
      </c>
      <c r="O1297">
        <v>1.57</v>
      </c>
      <c r="P1297">
        <v>-46.25</v>
      </c>
      <c r="Q1297" s="2">
        <v>0.59</v>
      </c>
      <c r="R1297" t="s">
        <v>29</v>
      </c>
      <c r="S1297" t="s">
        <v>59</v>
      </c>
      <c r="T1297" t="s">
        <v>398</v>
      </c>
      <c r="U1297" t="s">
        <v>88</v>
      </c>
      <c r="V1297" t="s">
        <v>68</v>
      </c>
      <c r="W1297">
        <v>2768</v>
      </c>
      <c r="X1297" s="1">
        <v>41127</v>
      </c>
      <c r="Y1297" t="s">
        <v>34</v>
      </c>
      <c r="Z1297" t="e" vm="16">
        <v>#VALUE!</v>
      </c>
      <c r="AA1297">
        <v>60102</v>
      </c>
      <c r="AB1297" t="e" cm="1" vm="2">
        <f t="array" ref="AB1297">_FV(Table1[[#This Row],[State]],"Country/region",TRUE)</f>
        <v>#VALUE!</v>
      </c>
    </row>
    <row r="1298" spans="1:28" x14ac:dyDescent="0.35">
      <c r="A1298" t="s">
        <v>2036</v>
      </c>
      <c r="B1298">
        <v>42</v>
      </c>
      <c r="C1298" t="s">
        <v>493</v>
      </c>
      <c r="D1298" t="s">
        <v>38</v>
      </c>
      <c r="E1298">
        <f>YEAR(Table1[[#This Row],[Order Date]])</f>
        <v>2012</v>
      </c>
      <c r="F1298">
        <v>1</v>
      </c>
      <c r="G1298">
        <f>MONTH(Table1[[#This Row],[Order Date]])</f>
        <v>8</v>
      </c>
      <c r="H1298" s="1">
        <v>41126</v>
      </c>
      <c r="I1298">
        <v>23333</v>
      </c>
      <c r="J1298" t="s">
        <v>131</v>
      </c>
      <c r="K1298">
        <v>16</v>
      </c>
      <c r="L1298">
        <v>65.989999999999995</v>
      </c>
      <c r="M1298" s="2">
        <v>0.03</v>
      </c>
      <c r="N1298">
        <v>886.89</v>
      </c>
      <c r="O1298">
        <v>8.99</v>
      </c>
      <c r="P1298">
        <v>-23.826000000000001</v>
      </c>
      <c r="Q1298" s="2">
        <v>0.56000000000000005</v>
      </c>
      <c r="R1298" t="s">
        <v>96</v>
      </c>
      <c r="S1298" t="s">
        <v>30</v>
      </c>
      <c r="T1298" t="s">
        <v>1454</v>
      </c>
      <c r="U1298" t="s">
        <v>105</v>
      </c>
      <c r="V1298" t="s">
        <v>68</v>
      </c>
      <c r="W1298">
        <v>3261</v>
      </c>
      <c r="X1298" s="1">
        <v>41127</v>
      </c>
      <c r="Y1298" t="s">
        <v>34</v>
      </c>
      <c r="Z1298" t="e" vm="25">
        <v>#VALUE!</v>
      </c>
      <c r="AA1298">
        <v>53713</v>
      </c>
      <c r="AB1298" t="e" cm="1" vm="2">
        <f t="array" ref="AB1298">_FV(Table1[[#This Row],[State]],"Country/region",TRUE)</f>
        <v>#VALUE!</v>
      </c>
    </row>
    <row r="1299" spans="1:28" x14ac:dyDescent="0.35">
      <c r="A1299" t="s">
        <v>972</v>
      </c>
      <c r="B1299">
        <v>42</v>
      </c>
      <c r="C1299" t="s">
        <v>2038</v>
      </c>
      <c r="D1299" t="s">
        <v>57</v>
      </c>
      <c r="E1299">
        <f>YEAR(Table1[[#This Row],[Order Date]])</f>
        <v>2012</v>
      </c>
      <c r="F1299">
        <v>1</v>
      </c>
      <c r="G1299">
        <f>MONTH(Table1[[#This Row],[Order Date]])</f>
        <v>8</v>
      </c>
      <c r="H1299" s="1">
        <v>41126</v>
      </c>
      <c r="I1299">
        <v>34435</v>
      </c>
      <c r="J1299" t="s">
        <v>47</v>
      </c>
      <c r="K1299">
        <v>42</v>
      </c>
      <c r="L1299">
        <v>10.48</v>
      </c>
      <c r="M1299" s="2">
        <v>0.01</v>
      </c>
      <c r="N1299">
        <v>447.36</v>
      </c>
      <c r="O1299">
        <v>2.89</v>
      </c>
      <c r="P1299">
        <v>40.92</v>
      </c>
      <c r="Q1299" s="2">
        <v>0.6</v>
      </c>
      <c r="R1299" t="s">
        <v>29</v>
      </c>
      <c r="S1299" t="s">
        <v>139</v>
      </c>
      <c r="T1299" t="s">
        <v>1770</v>
      </c>
      <c r="U1299" t="s">
        <v>88</v>
      </c>
      <c r="V1299" t="s">
        <v>68</v>
      </c>
      <c r="W1299">
        <v>4843</v>
      </c>
      <c r="X1299" s="1">
        <v>41128</v>
      </c>
      <c r="Y1299" t="s">
        <v>34</v>
      </c>
      <c r="Z1299" t="e" vm="26">
        <v>#VALUE!</v>
      </c>
      <c r="AA1299">
        <v>48187</v>
      </c>
      <c r="AB1299" t="e" cm="1" vm="2">
        <f t="array" ref="AB1299">_FV(Table1[[#This Row],[State]],"Country/region",TRUE)</f>
        <v>#VALUE!</v>
      </c>
    </row>
    <row r="1300" spans="1:28" x14ac:dyDescent="0.35">
      <c r="A1300" t="s">
        <v>2036</v>
      </c>
      <c r="B1300">
        <v>42</v>
      </c>
      <c r="C1300" t="s">
        <v>493</v>
      </c>
      <c r="D1300" t="s">
        <v>38</v>
      </c>
      <c r="E1300">
        <f>YEAR(Table1[[#This Row],[Order Date]])</f>
        <v>2012</v>
      </c>
      <c r="F1300">
        <v>1</v>
      </c>
      <c r="G1300">
        <f>MONTH(Table1[[#This Row],[Order Date]])</f>
        <v>8</v>
      </c>
      <c r="H1300" s="1">
        <v>41126</v>
      </c>
      <c r="I1300">
        <v>23333</v>
      </c>
      <c r="J1300" t="s">
        <v>131</v>
      </c>
      <c r="K1300">
        <v>32</v>
      </c>
      <c r="L1300">
        <v>5.98</v>
      </c>
      <c r="M1300" s="2">
        <v>0.04</v>
      </c>
      <c r="N1300">
        <v>196.84</v>
      </c>
      <c r="O1300">
        <v>5.79</v>
      </c>
      <c r="P1300">
        <v>-69.290000000000006</v>
      </c>
      <c r="Q1300" s="2">
        <v>0.36</v>
      </c>
      <c r="R1300" t="s">
        <v>29</v>
      </c>
      <c r="S1300" t="s">
        <v>30</v>
      </c>
      <c r="T1300" t="s">
        <v>317</v>
      </c>
      <c r="U1300" t="s">
        <v>61</v>
      </c>
      <c r="V1300" t="s">
        <v>68</v>
      </c>
      <c r="W1300">
        <v>3260</v>
      </c>
      <c r="X1300" s="1">
        <v>41128</v>
      </c>
      <c r="Y1300" t="s">
        <v>34</v>
      </c>
      <c r="Z1300" t="e" vm="25">
        <v>#VALUE!</v>
      </c>
      <c r="AA1300">
        <v>53713</v>
      </c>
      <c r="AB1300" t="e" cm="1" vm="2">
        <f t="array" ref="AB1300">_FV(Table1[[#This Row],[State]],"Country/region",TRUE)</f>
        <v>#VALUE!</v>
      </c>
    </row>
    <row r="1301" spans="1:28" x14ac:dyDescent="0.35">
      <c r="A1301" t="s">
        <v>1114</v>
      </c>
      <c r="B1301">
        <v>42</v>
      </c>
      <c r="C1301" t="s">
        <v>2039</v>
      </c>
      <c r="D1301" t="s">
        <v>38</v>
      </c>
      <c r="E1301">
        <f>YEAR(Table1[[#This Row],[Order Date]])</f>
        <v>2012</v>
      </c>
      <c r="F1301">
        <v>1</v>
      </c>
      <c r="G1301">
        <f>MONTH(Table1[[#This Row],[Order Date]])</f>
        <v>8</v>
      </c>
      <c r="H1301" s="1">
        <v>41126</v>
      </c>
      <c r="I1301">
        <v>31426</v>
      </c>
      <c r="J1301" t="s">
        <v>47</v>
      </c>
      <c r="K1301">
        <v>40</v>
      </c>
      <c r="L1301">
        <v>125.99</v>
      </c>
      <c r="M1301" s="2">
        <v>0.09</v>
      </c>
      <c r="N1301">
        <v>4054.058</v>
      </c>
      <c r="O1301">
        <v>2.5</v>
      </c>
      <c r="P1301">
        <v>914.19299999999998</v>
      </c>
      <c r="Q1301" s="2">
        <v>0.6</v>
      </c>
      <c r="R1301" t="s">
        <v>96</v>
      </c>
      <c r="S1301" t="s">
        <v>30</v>
      </c>
      <c r="T1301" t="s">
        <v>956</v>
      </c>
      <c r="U1301" t="s">
        <v>105</v>
      </c>
      <c r="V1301" t="s">
        <v>68</v>
      </c>
      <c r="W1301">
        <v>4407</v>
      </c>
      <c r="X1301" s="1">
        <v>41130</v>
      </c>
      <c r="Y1301" t="s">
        <v>34</v>
      </c>
      <c r="Z1301" t="e" vm="26">
        <v>#VALUE!</v>
      </c>
      <c r="AA1301">
        <v>48708</v>
      </c>
      <c r="AB1301" t="e" cm="1" vm="2">
        <f t="array" ref="AB1301">_FV(Table1[[#This Row],[State]],"Country/region",TRUE)</f>
        <v>#VALUE!</v>
      </c>
    </row>
    <row r="1302" spans="1:28" x14ac:dyDescent="0.35">
      <c r="A1302" t="s">
        <v>2040</v>
      </c>
      <c r="B1302">
        <v>42</v>
      </c>
      <c r="C1302" t="s">
        <v>2041</v>
      </c>
      <c r="D1302" t="s">
        <v>46</v>
      </c>
      <c r="E1302">
        <f>YEAR(Table1[[#This Row],[Order Date]])</f>
        <v>2012</v>
      </c>
      <c r="F1302">
        <v>1</v>
      </c>
      <c r="G1302">
        <f>MONTH(Table1[[#This Row],[Order Date]])</f>
        <v>8</v>
      </c>
      <c r="H1302" s="1">
        <v>41127</v>
      </c>
      <c r="I1302">
        <v>25638</v>
      </c>
      <c r="J1302" t="s">
        <v>28</v>
      </c>
      <c r="K1302">
        <v>12</v>
      </c>
      <c r="L1302">
        <v>10.06</v>
      </c>
      <c r="M1302" s="2">
        <v>7.0000000000000007E-2</v>
      </c>
      <c r="N1302">
        <v>115.45</v>
      </c>
      <c r="O1302">
        <v>2.06</v>
      </c>
      <c r="P1302">
        <v>23.53</v>
      </c>
      <c r="Q1302" s="2">
        <v>0.39</v>
      </c>
      <c r="R1302" t="s">
        <v>29</v>
      </c>
      <c r="S1302" t="s">
        <v>59</v>
      </c>
      <c r="T1302" t="s">
        <v>1866</v>
      </c>
      <c r="U1302" t="s">
        <v>61</v>
      </c>
      <c r="V1302" t="s">
        <v>68</v>
      </c>
      <c r="W1302">
        <v>3597</v>
      </c>
      <c r="X1302" s="1">
        <v>41128</v>
      </c>
      <c r="Y1302" t="s">
        <v>34</v>
      </c>
      <c r="Z1302" t="e" vm="28">
        <v>#VALUE!</v>
      </c>
      <c r="AA1302">
        <v>63130</v>
      </c>
      <c r="AB1302" t="e" cm="1" vm="2">
        <f t="array" ref="AB1302">_FV(Table1[[#This Row],[State]],"Country/region",TRUE)</f>
        <v>#VALUE!</v>
      </c>
    </row>
    <row r="1303" spans="1:28" x14ac:dyDescent="0.35">
      <c r="A1303" t="s">
        <v>909</v>
      </c>
      <c r="B1303">
        <v>42</v>
      </c>
      <c r="C1303" t="s">
        <v>910</v>
      </c>
      <c r="D1303" t="s">
        <v>27</v>
      </c>
      <c r="E1303">
        <f>YEAR(Table1[[#This Row],[Order Date]])</f>
        <v>2012</v>
      </c>
      <c r="F1303">
        <v>1</v>
      </c>
      <c r="G1303">
        <f>MONTH(Table1[[#This Row],[Order Date]])</f>
        <v>8</v>
      </c>
      <c r="H1303" s="1">
        <v>41127</v>
      </c>
      <c r="I1303">
        <v>39367</v>
      </c>
      <c r="J1303" t="s">
        <v>58</v>
      </c>
      <c r="K1303">
        <v>45</v>
      </c>
      <c r="L1303">
        <v>4.13</v>
      </c>
      <c r="M1303" s="2">
        <v>7.0000000000000007E-2</v>
      </c>
      <c r="N1303">
        <v>177.88</v>
      </c>
      <c r="O1303">
        <v>5.04</v>
      </c>
      <c r="P1303">
        <v>-146.97</v>
      </c>
      <c r="Q1303" s="2">
        <v>0.38</v>
      </c>
      <c r="R1303" t="s">
        <v>29</v>
      </c>
      <c r="S1303" t="s">
        <v>30</v>
      </c>
      <c r="T1303" t="s">
        <v>962</v>
      </c>
      <c r="U1303" t="s">
        <v>67</v>
      </c>
      <c r="V1303" t="s">
        <v>68</v>
      </c>
      <c r="W1303">
        <v>5562</v>
      </c>
      <c r="X1303" s="1">
        <v>41128</v>
      </c>
      <c r="Y1303" t="s">
        <v>34</v>
      </c>
      <c r="Z1303" t="e" vm="40">
        <v>#VALUE!</v>
      </c>
      <c r="AA1303">
        <v>66762</v>
      </c>
      <c r="AB1303" t="e" cm="1" vm="2">
        <f t="array" ref="AB1303">_FV(Table1[[#This Row],[State]],"Country/region",TRUE)</f>
        <v>#VALUE!</v>
      </c>
    </row>
    <row r="1304" spans="1:28" x14ac:dyDescent="0.35">
      <c r="A1304" t="s">
        <v>2040</v>
      </c>
      <c r="B1304">
        <v>42</v>
      </c>
      <c r="C1304" t="s">
        <v>2041</v>
      </c>
      <c r="D1304" t="s">
        <v>46</v>
      </c>
      <c r="E1304">
        <f>YEAR(Table1[[#This Row],[Order Date]])</f>
        <v>2012</v>
      </c>
      <c r="F1304">
        <v>1</v>
      </c>
      <c r="G1304">
        <f>MONTH(Table1[[#This Row],[Order Date]])</f>
        <v>8</v>
      </c>
      <c r="H1304" s="1">
        <v>41127</v>
      </c>
      <c r="I1304">
        <v>25638</v>
      </c>
      <c r="J1304" t="s">
        <v>28</v>
      </c>
      <c r="K1304">
        <v>31</v>
      </c>
      <c r="L1304">
        <v>4.8899999999999997</v>
      </c>
      <c r="M1304" s="2">
        <v>0.02</v>
      </c>
      <c r="N1304">
        <v>163.89</v>
      </c>
      <c r="O1304">
        <v>4.93</v>
      </c>
      <c r="P1304">
        <v>-108.55</v>
      </c>
      <c r="Q1304" s="2">
        <v>0.66</v>
      </c>
      <c r="R1304" t="s">
        <v>96</v>
      </c>
      <c r="S1304" t="s">
        <v>139</v>
      </c>
      <c r="T1304" t="s">
        <v>1499</v>
      </c>
      <c r="U1304" t="s">
        <v>102</v>
      </c>
      <c r="V1304" t="s">
        <v>68</v>
      </c>
      <c r="W1304">
        <v>3596</v>
      </c>
      <c r="X1304" s="1">
        <v>41128</v>
      </c>
      <c r="Y1304" t="s">
        <v>34</v>
      </c>
      <c r="Z1304" t="e" vm="28">
        <v>#VALUE!</v>
      </c>
      <c r="AA1304">
        <v>63130</v>
      </c>
      <c r="AB1304" t="e" cm="1" vm="2">
        <f t="array" ref="AB1304">_FV(Table1[[#This Row],[State]],"Country/region",TRUE)</f>
        <v>#VALUE!</v>
      </c>
    </row>
    <row r="1305" spans="1:28" x14ac:dyDescent="0.35">
      <c r="A1305" t="s">
        <v>2042</v>
      </c>
      <c r="B1305">
        <v>42</v>
      </c>
      <c r="C1305" t="s">
        <v>2043</v>
      </c>
      <c r="D1305" t="s">
        <v>38</v>
      </c>
      <c r="E1305">
        <f>YEAR(Table1[[#This Row],[Order Date]])</f>
        <v>2012</v>
      </c>
      <c r="F1305">
        <v>1</v>
      </c>
      <c r="G1305">
        <f>MONTH(Table1[[#This Row],[Order Date]])</f>
        <v>8</v>
      </c>
      <c r="H1305" s="1">
        <v>41127</v>
      </c>
      <c r="I1305">
        <v>44995</v>
      </c>
      <c r="J1305" t="s">
        <v>28</v>
      </c>
      <c r="K1305">
        <v>46</v>
      </c>
      <c r="L1305">
        <v>28.99</v>
      </c>
      <c r="M1305" s="2">
        <v>0.01</v>
      </c>
      <c r="N1305">
        <v>1219.2484999999999</v>
      </c>
      <c r="O1305">
        <v>8.59</v>
      </c>
      <c r="P1305">
        <v>132.786</v>
      </c>
      <c r="Q1305" s="2">
        <v>0.56000000000000005</v>
      </c>
      <c r="R1305" t="s">
        <v>96</v>
      </c>
      <c r="S1305" t="s">
        <v>80</v>
      </c>
      <c r="T1305" t="s">
        <v>1025</v>
      </c>
      <c r="U1305" t="s">
        <v>105</v>
      </c>
      <c r="V1305" t="s">
        <v>52</v>
      </c>
      <c r="W1305">
        <v>6348</v>
      </c>
      <c r="X1305" s="1">
        <v>41128</v>
      </c>
      <c r="Y1305" t="s">
        <v>34</v>
      </c>
      <c r="Z1305" t="e" vm="39">
        <v>#VALUE!</v>
      </c>
      <c r="AA1305">
        <v>88101</v>
      </c>
      <c r="AB1305" t="e" cm="1" vm="2">
        <f t="array" ref="AB1305">_FV(Table1[[#This Row],[State]],"Country/region",TRUE)</f>
        <v>#VALUE!</v>
      </c>
    </row>
    <row r="1306" spans="1:28" x14ac:dyDescent="0.35">
      <c r="A1306" t="s">
        <v>909</v>
      </c>
      <c r="B1306">
        <v>42</v>
      </c>
      <c r="C1306" t="s">
        <v>910</v>
      </c>
      <c r="D1306" t="s">
        <v>27</v>
      </c>
      <c r="E1306">
        <f>YEAR(Table1[[#This Row],[Order Date]])</f>
        <v>2012</v>
      </c>
      <c r="F1306">
        <v>1</v>
      </c>
      <c r="G1306">
        <f>MONTH(Table1[[#This Row],[Order Date]])</f>
        <v>8</v>
      </c>
      <c r="H1306" s="1">
        <v>41127</v>
      </c>
      <c r="I1306">
        <v>39367</v>
      </c>
      <c r="J1306" t="s">
        <v>58</v>
      </c>
      <c r="K1306">
        <v>30</v>
      </c>
      <c r="L1306">
        <v>4.4800000000000004</v>
      </c>
      <c r="M1306" s="2">
        <v>0</v>
      </c>
      <c r="N1306">
        <v>139.59</v>
      </c>
      <c r="O1306">
        <v>2.5</v>
      </c>
      <c r="P1306">
        <v>5.9</v>
      </c>
      <c r="Q1306" s="2">
        <v>0.37</v>
      </c>
      <c r="R1306" t="s">
        <v>29</v>
      </c>
      <c r="S1306" t="s">
        <v>30</v>
      </c>
      <c r="T1306" t="s">
        <v>1794</v>
      </c>
      <c r="U1306" t="s">
        <v>267</v>
      </c>
      <c r="V1306" t="s">
        <v>68</v>
      </c>
      <c r="W1306">
        <v>5563</v>
      </c>
      <c r="X1306" s="1">
        <v>41129</v>
      </c>
      <c r="Y1306" t="s">
        <v>34</v>
      </c>
      <c r="Z1306" t="e" vm="40">
        <v>#VALUE!</v>
      </c>
      <c r="AA1306">
        <v>66762</v>
      </c>
      <c r="AB1306" t="e" cm="1" vm="2">
        <f t="array" ref="AB1306">_FV(Table1[[#This Row],[State]],"Country/region",TRUE)</f>
        <v>#VALUE!</v>
      </c>
    </row>
    <row r="1307" spans="1:28" x14ac:dyDescent="0.35">
      <c r="A1307" t="s">
        <v>2044</v>
      </c>
      <c r="B1307">
        <v>42</v>
      </c>
      <c r="C1307" t="s">
        <v>1676</v>
      </c>
      <c r="D1307" t="s">
        <v>27</v>
      </c>
      <c r="E1307">
        <f>YEAR(Table1[[#This Row],[Order Date]])</f>
        <v>2012</v>
      </c>
      <c r="F1307">
        <v>1</v>
      </c>
      <c r="G1307">
        <f>MONTH(Table1[[#This Row],[Order Date]])</f>
        <v>8</v>
      </c>
      <c r="H1307" s="1">
        <v>41127</v>
      </c>
      <c r="I1307">
        <v>42309</v>
      </c>
      <c r="J1307" t="s">
        <v>47</v>
      </c>
      <c r="K1307">
        <v>41</v>
      </c>
      <c r="L1307">
        <v>20.48</v>
      </c>
      <c r="M1307" s="2">
        <v>0.01</v>
      </c>
      <c r="N1307">
        <v>854.23</v>
      </c>
      <c r="O1307">
        <v>6.32</v>
      </c>
      <c r="P1307">
        <v>67.14</v>
      </c>
      <c r="Q1307" s="2">
        <v>0.57999999999999996</v>
      </c>
      <c r="R1307" t="s">
        <v>29</v>
      </c>
      <c r="S1307" t="s">
        <v>30</v>
      </c>
      <c r="T1307" t="s">
        <v>1553</v>
      </c>
      <c r="U1307" t="s">
        <v>214</v>
      </c>
      <c r="V1307" t="s">
        <v>76</v>
      </c>
      <c r="W1307">
        <v>5963</v>
      </c>
      <c r="X1307" s="1">
        <v>41129</v>
      </c>
      <c r="Y1307" t="s">
        <v>34</v>
      </c>
      <c r="Z1307" t="e" vm="19">
        <v>#VALUE!</v>
      </c>
      <c r="AA1307">
        <v>29662</v>
      </c>
      <c r="AB1307" t="e" cm="1" vm="2">
        <f t="array" ref="AB1307">_FV(Table1[[#This Row],[State]],"Country/region",TRUE)</f>
        <v>#VALUE!</v>
      </c>
    </row>
    <row r="1308" spans="1:28" x14ac:dyDescent="0.35">
      <c r="A1308" t="s">
        <v>1696</v>
      </c>
      <c r="B1308">
        <v>42</v>
      </c>
      <c r="C1308" t="s">
        <v>1374</v>
      </c>
      <c r="D1308" t="s">
        <v>27</v>
      </c>
      <c r="E1308">
        <f>YEAR(Table1[[#This Row],[Order Date]])</f>
        <v>2012</v>
      </c>
      <c r="F1308">
        <v>1</v>
      </c>
      <c r="G1308">
        <f>MONTH(Table1[[#This Row],[Order Date]])</f>
        <v>8</v>
      </c>
      <c r="H1308" s="1">
        <v>41127</v>
      </c>
      <c r="I1308">
        <v>56960</v>
      </c>
      <c r="J1308" t="s">
        <v>28</v>
      </c>
      <c r="K1308">
        <v>48</v>
      </c>
      <c r="L1308">
        <v>65.989999999999995</v>
      </c>
      <c r="M1308" s="2">
        <v>0.01</v>
      </c>
      <c r="N1308">
        <v>2784.8294999999998</v>
      </c>
      <c r="O1308">
        <v>4.2</v>
      </c>
      <c r="P1308">
        <v>788.29200000000003</v>
      </c>
      <c r="Q1308" s="2">
        <v>0.59</v>
      </c>
      <c r="R1308" t="s">
        <v>96</v>
      </c>
      <c r="S1308" t="s">
        <v>30</v>
      </c>
      <c r="T1308">
        <v>5170</v>
      </c>
      <c r="U1308" t="s">
        <v>105</v>
      </c>
      <c r="V1308" t="s">
        <v>76</v>
      </c>
      <c r="W1308">
        <v>7967</v>
      </c>
      <c r="X1308" s="1">
        <v>41129</v>
      </c>
      <c r="Y1308" t="s">
        <v>42</v>
      </c>
      <c r="Z1308" t="e" vm="18">
        <v>#VALUE!</v>
      </c>
      <c r="AA1308">
        <v>22901</v>
      </c>
      <c r="AB1308" t="e" cm="1" vm="2">
        <f t="array" ref="AB1308">_FV(Table1[[#This Row],[State]],"Country/region",TRUE)</f>
        <v>#VALUE!</v>
      </c>
    </row>
    <row r="1309" spans="1:28" x14ac:dyDescent="0.35">
      <c r="A1309" t="s">
        <v>901</v>
      </c>
      <c r="B1309">
        <v>42</v>
      </c>
      <c r="C1309" t="s">
        <v>189</v>
      </c>
      <c r="D1309" t="s">
        <v>38</v>
      </c>
      <c r="E1309">
        <f>YEAR(Table1[[#This Row],[Order Date]])</f>
        <v>2012</v>
      </c>
      <c r="F1309">
        <v>1</v>
      </c>
      <c r="G1309">
        <f>MONTH(Table1[[#This Row],[Order Date]])</f>
        <v>8</v>
      </c>
      <c r="H1309" s="1">
        <v>41127</v>
      </c>
      <c r="I1309">
        <v>49666</v>
      </c>
      <c r="J1309" t="s">
        <v>47</v>
      </c>
      <c r="K1309">
        <v>46</v>
      </c>
      <c r="L1309">
        <v>5.68</v>
      </c>
      <c r="M1309" s="2">
        <v>0.1</v>
      </c>
      <c r="N1309">
        <v>259.25</v>
      </c>
      <c r="O1309">
        <v>3.6</v>
      </c>
      <c r="P1309">
        <v>-64.03</v>
      </c>
      <c r="Q1309" s="2">
        <v>0.56000000000000005</v>
      </c>
      <c r="R1309" t="s">
        <v>29</v>
      </c>
      <c r="S1309" t="s">
        <v>139</v>
      </c>
      <c r="T1309" t="s">
        <v>2045</v>
      </c>
      <c r="U1309" t="s">
        <v>481</v>
      </c>
      <c r="V1309" t="s">
        <v>33</v>
      </c>
      <c r="W1309">
        <v>6951</v>
      </c>
      <c r="X1309" s="1">
        <v>41131</v>
      </c>
      <c r="Y1309" t="s">
        <v>42</v>
      </c>
      <c r="Z1309" t="e" vm="15">
        <v>#VALUE!</v>
      </c>
      <c r="AA1309">
        <v>11520</v>
      </c>
      <c r="AB1309" t="e" cm="1" vm="2">
        <f t="array" ref="AB1309">_FV(Table1[[#This Row],[State]],"Country/region",TRUE)</f>
        <v>#VALUE!</v>
      </c>
    </row>
    <row r="1310" spans="1:28" x14ac:dyDescent="0.35">
      <c r="A1310" t="s">
        <v>478</v>
      </c>
      <c r="B1310">
        <v>42</v>
      </c>
      <c r="C1310" t="s">
        <v>621</v>
      </c>
      <c r="D1310" t="s">
        <v>27</v>
      </c>
      <c r="E1310">
        <f>YEAR(Table1[[#This Row],[Order Date]])</f>
        <v>2012</v>
      </c>
      <c r="F1310">
        <v>1</v>
      </c>
      <c r="G1310">
        <f>MONTH(Table1[[#This Row],[Order Date]])</f>
        <v>8</v>
      </c>
      <c r="H1310" s="1">
        <v>41127</v>
      </c>
      <c r="I1310">
        <v>29252</v>
      </c>
      <c r="J1310" t="s">
        <v>47</v>
      </c>
      <c r="K1310">
        <v>9</v>
      </c>
      <c r="L1310">
        <v>6.48</v>
      </c>
      <c r="M1310" s="2">
        <v>0.01</v>
      </c>
      <c r="N1310">
        <v>65.81</v>
      </c>
      <c r="O1310">
        <v>5.19</v>
      </c>
      <c r="P1310">
        <v>-15.44</v>
      </c>
      <c r="Q1310" s="2">
        <v>0.37</v>
      </c>
      <c r="R1310" t="s">
        <v>29</v>
      </c>
      <c r="S1310" t="s">
        <v>30</v>
      </c>
      <c r="T1310" t="s">
        <v>2046</v>
      </c>
      <c r="U1310" t="s">
        <v>61</v>
      </c>
      <c r="V1310" t="s">
        <v>68</v>
      </c>
      <c r="W1310">
        <v>4111</v>
      </c>
      <c r="X1310" s="1">
        <v>41131</v>
      </c>
      <c r="Y1310" t="s">
        <v>34</v>
      </c>
      <c r="Z1310" t="e" vm="12">
        <v>#VALUE!</v>
      </c>
      <c r="AA1310">
        <v>50208</v>
      </c>
      <c r="AB1310" t="e" cm="1" vm="2">
        <f t="array" ref="AB1310">_FV(Table1[[#This Row],[State]],"Country/region",TRUE)</f>
        <v>#VALUE!</v>
      </c>
    </row>
    <row r="1311" spans="1:28" x14ac:dyDescent="0.35">
      <c r="A1311" t="s">
        <v>2044</v>
      </c>
      <c r="B1311">
        <v>42</v>
      </c>
      <c r="C1311" t="s">
        <v>1676</v>
      </c>
      <c r="D1311" t="s">
        <v>27</v>
      </c>
      <c r="E1311">
        <f>YEAR(Table1[[#This Row],[Order Date]])</f>
        <v>2012</v>
      </c>
      <c r="F1311">
        <v>1</v>
      </c>
      <c r="G1311">
        <f>MONTH(Table1[[#This Row],[Order Date]])</f>
        <v>8</v>
      </c>
      <c r="H1311" s="1">
        <v>41127</v>
      </c>
      <c r="I1311">
        <v>42309</v>
      </c>
      <c r="J1311" t="s">
        <v>47</v>
      </c>
      <c r="K1311">
        <v>26</v>
      </c>
      <c r="L1311">
        <v>1.86</v>
      </c>
      <c r="M1311" s="2">
        <v>0.09</v>
      </c>
      <c r="N1311">
        <v>47.91</v>
      </c>
      <c r="O1311">
        <v>2.58</v>
      </c>
      <c r="P1311">
        <v>-58.83</v>
      </c>
      <c r="Q1311" s="2">
        <v>0.82</v>
      </c>
      <c r="R1311" t="s">
        <v>29</v>
      </c>
      <c r="S1311" t="s">
        <v>59</v>
      </c>
      <c r="T1311" t="s">
        <v>1940</v>
      </c>
      <c r="U1311" t="s">
        <v>232</v>
      </c>
      <c r="V1311" t="s">
        <v>76</v>
      </c>
      <c r="W1311">
        <v>5964</v>
      </c>
      <c r="X1311" s="1">
        <v>41132</v>
      </c>
      <c r="Y1311" t="s">
        <v>34</v>
      </c>
      <c r="Z1311" t="e" vm="19">
        <v>#VALUE!</v>
      </c>
      <c r="AA1311">
        <v>29662</v>
      </c>
      <c r="AB1311" t="e" cm="1" vm="2">
        <f t="array" ref="AB1311">_FV(Table1[[#This Row],[State]],"Country/region",TRUE)</f>
        <v>#VALUE!</v>
      </c>
    </row>
    <row r="1312" spans="1:28" x14ac:dyDescent="0.35">
      <c r="A1312" t="s">
        <v>2044</v>
      </c>
      <c r="B1312">
        <v>42</v>
      </c>
      <c r="C1312" t="s">
        <v>1676</v>
      </c>
      <c r="D1312" t="s">
        <v>27</v>
      </c>
      <c r="E1312">
        <f>YEAR(Table1[[#This Row],[Order Date]])</f>
        <v>2012</v>
      </c>
      <c r="F1312">
        <v>1</v>
      </c>
      <c r="G1312">
        <f>MONTH(Table1[[#This Row],[Order Date]])</f>
        <v>8</v>
      </c>
      <c r="H1312" s="1">
        <v>41127</v>
      </c>
      <c r="I1312">
        <v>42309</v>
      </c>
      <c r="J1312" t="s">
        <v>47</v>
      </c>
      <c r="K1312">
        <v>38</v>
      </c>
      <c r="L1312">
        <v>205.99</v>
      </c>
      <c r="M1312" s="2">
        <v>0.08</v>
      </c>
      <c r="N1312">
        <v>6427.2579999999998</v>
      </c>
      <c r="O1312">
        <v>2.5</v>
      </c>
      <c r="P1312">
        <v>1636.4069999999999</v>
      </c>
      <c r="Q1312" s="2">
        <v>0.59</v>
      </c>
      <c r="R1312" t="s">
        <v>96</v>
      </c>
      <c r="S1312" t="s">
        <v>30</v>
      </c>
      <c r="T1312" t="s">
        <v>524</v>
      </c>
      <c r="U1312" t="s">
        <v>105</v>
      </c>
      <c r="V1312" t="s">
        <v>76</v>
      </c>
      <c r="W1312">
        <v>5965</v>
      </c>
      <c r="X1312" s="1">
        <v>41132</v>
      </c>
      <c r="Y1312" t="s">
        <v>34</v>
      </c>
      <c r="Z1312" t="e" vm="19">
        <v>#VALUE!</v>
      </c>
      <c r="AA1312">
        <v>29662</v>
      </c>
      <c r="AB1312" t="e" cm="1" vm="2">
        <f t="array" ref="AB1312">_FV(Table1[[#This Row],[State]],"Country/region",TRUE)</f>
        <v>#VALUE!</v>
      </c>
    </row>
    <row r="1313" spans="1:28" x14ac:dyDescent="0.35">
      <c r="A1313" t="s">
        <v>499</v>
      </c>
      <c r="B1313">
        <v>42</v>
      </c>
      <c r="C1313" t="s">
        <v>2047</v>
      </c>
      <c r="D1313" t="s">
        <v>57</v>
      </c>
      <c r="E1313">
        <f>YEAR(Table1[[#This Row],[Order Date]])</f>
        <v>2012</v>
      </c>
      <c r="F1313">
        <v>1</v>
      </c>
      <c r="G1313">
        <f>MONTH(Table1[[#This Row],[Order Date]])</f>
        <v>8</v>
      </c>
      <c r="H1313" s="1">
        <v>41128</v>
      </c>
      <c r="I1313">
        <v>57381</v>
      </c>
      <c r="J1313" t="s">
        <v>28</v>
      </c>
      <c r="K1313">
        <v>22</v>
      </c>
      <c r="L1313">
        <v>1.98</v>
      </c>
      <c r="M1313" s="2">
        <v>0.06</v>
      </c>
      <c r="N1313">
        <v>41.65</v>
      </c>
      <c r="O1313">
        <v>0.7</v>
      </c>
      <c r="P1313">
        <v>-13.86</v>
      </c>
      <c r="Q1313" s="2">
        <v>0.83</v>
      </c>
      <c r="R1313" t="s">
        <v>29</v>
      </c>
      <c r="S1313" t="s">
        <v>59</v>
      </c>
      <c r="T1313" t="s">
        <v>308</v>
      </c>
      <c r="U1313" t="s">
        <v>232</v>
      </c>
      <c r="V1313" t="s">
        <v>52</v>
      </c>
      <c r="W1313">
        <v>8033</v>
      </c>
      <c r="X1313" s="1">
        <v>41128</v>
      </c>
      <c r="Y1313" t="s">
        <v>34</v>
      </c>
      <c r="Z1313" t="e" vm="4">
        <v>#VALUE!</v>
      </c>
      <c r="AA1313">
        <v>94025</v>
      </c>
      <c r="AB1313" t="e" cm="1" vm="2">
        <f t="array" ref="AB1313">_FV(Table1[[#This Row],[State]],"Country/region",TRUE)</f>
        <v>#VALUE!</v>
      </c>
    </row>
    <row r="1314" spans="1:28" x14ac:dyDescent="0.35">
      <c r="A1314" t="s">
        <v>2048</v>
      </c>
      <c r="B1314">
        <v>42</v>
      </c>
      <c r="C1314" t="s">
        <v>947</v>
      </c>
      <c r="D1314" t="s">
        <v>27</v>
      </c>
      <c r="E1314">
        <f>YEAR(Table1[[#This Row],[Order Date]])</f>
        <v>2012</v>
      </c>
      <c r="F1314">
        <v>1</v>
      </c>
      <c r="G1314">
        <f>MONTH(Table1[[#This Row],[Order Date]])</f>
        <v>8</v>
      </c>
      <c r="H1314" s="1">
        <v>41128</v>
      </c>
      <c r="I1314">
        <v>24231</v>
      </c>
      <c r="J1314" t="s">
        <v>39</v>
      </c>
      <c r="K1314">
        <v>48</v>
      </c>
      <c r="L1314">
        <v>65.989999999999995</v>
      </c>
      <c r="M1314" s="2">
        <v>0.08</v>
      </c>
      <c r="N1314">
        <v>2482.0340000000001</v>
      </c>
      <c r="O1314">
        <v>5.92</v>
      </c>
      <c r="P1314">
        <v>421.89299999999997</v>
      </c>
      <c r="Q1314" s="2">
        <v>0.57999999999999996</v>
      </c>
      <c r="R1314" t="s">
        <v>96</v>
      </c>
      <c r="S1314" t="s">
        <v>30</v>
      </c>
      <c r="T1314" t="s">
        <v>2049</v>
      </c>
      <c r="U1314" t="s">
        <v>105</v>
      </c>
      <c r="V1314" t="s">
        <v>33</v>
      </c>
      <c r="W1314">
        <v>3402</v>
      </c>
      <c r="X1314" s="1">
        <v>41128</v>
      </c>
      <c r="Y1314" t="s">
        <v>34</v>
      </c>
      <c r="Z1314" t="e" vm="15">
        <v>#VALUE!</v>
      </c>
      <c r="AA1314">
        <v>11722</v>
      </c>
      <c r="AB1314" t="e" cm="1" vm="2">
        <f t="array" ref="AB1314">_FV(Table1[[#This Row],[State]],"Country/region",TRUE)</f>
        <v>#VALUE!</v>
      </c>
    </row>
    <row r="1315" spans="1:28" x14ac:dyDescent="0.35">
      <c r="A1315" t="s">
        <v>499</v>
      </c>
      <c r="B1315">
        <v>42</v>
      </c>
      <c r="C1315" t="s">
        <v>2047</v>
      </c>
      <c r="D1315" t="s">
        <v>57</v>
      </c>
      <c r="E1315">
        <f>YEAR(Table1[[#This Row],[Order Date]])</f>
        <v>2012</v>
      </c>
      <c r="F1315">
        <v>1</v>
      </c>
      <c r="G1315">
        <f>MONTH(Table1[[#This Row],[Order Date]])</f>
        <v>8</v>
      </c>
      <c r="H1315" s="1">
        <v>41128</v>
      </c>
      <c r="I1315">
        <v>57381</v>
      </c>
      <c r="J1315" t="s">
        <v>28</v>
      </c>
      <c r="K1315">
        <v>13</v>
      </c>
      <c r="L1315">
        <v>41.94</v>
      </c>
      <c r="M1315" s="2">
        <v>0.1</v>
      </c>
      <c r="N1315">
        <v>515.23</v>
      </c>
      <c r="O1315">
        <v>2.99</v>
      </c>
      <c r="P1315">
        <v>171.4025</v>
      </c>
      <c r="Q1315" s="2">
        <v>0.35</v>
      </c>
      <c r="R1315" t="s">
        <v>29</v>
      </c>
      <c r="S1315" t="s">
        <v>30</v>
      </c>
      <c r="T1315" t="s">
        <v>2050</v>
      </c>
      <c r="U1315" t="s">
        <v>67</v>
      </c>
      <c r="V1315" t="s">
        <v>52</v>
      </c>
      <c r="W1315">
        <v>8032</v>
      </c>
      <c r="X1315" s="1">
        <v>41129</v>
      </c>
      <c r="Y1315" t="s">
        <v>34</v>
      </c>
      <c r="Z1315" t="e" vm="4">
        <v>#VALUE!</v>
      </c>
      <c r="AA1315">
        <v>94025</v>
      </c>
      <c r="AB1315" t="e" cm="1" vm="2">
        <f t="array" ref="AB1315">_FV(Table1[[#This Row],[State]],"Country/region",TRUE)</f>
        <v>#VALUE!</v>
      </c>
    </row>
    <row r="1316" spans="1:28" x14ac:dyDescent="0.35">
      <c r="A1316" t="s">
        <v>2029</v>
      </c>
      <c r="B1316">
        <v>42</v>
      </c>
      <c r="C1316" t="s">
        <v>485</v>
      </c>
      <c r="D1316" t="s">
        <v>27</v>
      </c>
      <c r="E1316">
        <f>YEAR(Table1[[#This Row],[Order Date]])</f>
        <v>2012</v>
      </c>
      <c r="F1316">
        <v>1</v>
      </c>
      <c r="G1316">
        <f>MONTH(Table1[[#This Row],[Order Date]])</f>
        <v>8</v>
      </c>
      <c r="H1316" s="1">
        <v>41128</v>
      </c>
      <c r="I1316">
        <v>38886</v>
      </c>
      <c r="J1316" t="s">
        <v>28</v>
      </c>
      <c r="K1316">
        <v>26</v>
      </c>
      <c r="L1316">
        <v>6.7</v>
      </c>
      <c r="M1316" s="2">
        <v>0.06</v>
      </c>
      <c r="N1316">
        <v>172.01</v>
      </c>
      <c r="O1316">
        <v>1.56</v>
      </c>
      <c r="P1316">
        <v>27.47</v>
      </c>
      <c r="Q1316" s="2">
        <v>0.52</v>
      </c>
      <c r="R1316" t="s">
        <v>29</v>
      </c>
      <c r="S1316" t="s">
        <v>59</v>
      </c>
      <c r="T1316" t="s">
        <v>698</v>
      </c>
      <c r="U1316" t="s">
        <v>88</v>
      </c>
      <c r="V1316" t="s">
        <v>52</v>
      </c>
      <c r="W1316">
        <v>5474</v>
      </c>
      <c r="X1316" s="1">
        <v>41130</v>
      </c>
      <c r="Y1316" t="s">
        <v>42</v>
      </c>
      <c r="Z1316" t="e" vm="23">
        <v>#VALUE!</v>
      </c>
      <c r="AA1316">
        <v>99301</v>
      </c>
      <c r="AB1316" t="e" cm="1" vm="2">
        <f t="array" ref="AB1316">_FV(Table1[[#This Row],[State]],"Country/region",TRUE)</f>
        <v>#VALUE!</v>
      </c>
    </row>
    <row r="1317" spans="1:28" x14ac:dyDescent="0.35">
      <c r="A1317" t="s">
        <v>1120</v>
      </c>
      <c r="B1317">
        <v>42</v>
      </c>
      <c r="C1317" t="s">
        <v>1110</v>
      </c>
      <c r="D1317" t="s">
        <v>46</v>
      </c>
      <c r="E1317">
        <f>YEAR(Table1[[#This Row],[Order Date]])</f>
        <v>2012</v>
      </c>
      <c r="F1317">
        <v>1</v>
      </c>
      <c r="G1317">
        <f>MONTH(Table1[[#This Row],[Order Date]])</f>
        <v>8</v>
      </c>
      <c r="H1317" s="1">
        <v>41128</v>
      </c>
      <c r="I1317">
        <v>53410</v>
      </c>
      <c r="J1317" t="s">
        <v>58</v>
      </c>
      <c r="K1317">
        <v>44</v>
      </c>
      <c r="L1317">
        <v>14.81</v>
      </c>
      <c r="M1317" s="2">
        <v>0.08</v>
      </c>
      <c r="N1317">
        <v>642.79999999999995</v>
      </c>
      <c r="O1317">
        <v>13.32</v>
      </c>
      <c r="P1317">
        <v>-253.11</v>
      </c>
      <c r="Q1317" s="2">
        <v>0.43</v>
      </c>
      <c r="R1317" t="s">
        <v>29</v>
      </c>
      <c r="S1317" t="s">
        <v>30</v>
      </c>
      <c r="T1317" t="s">
        <v>402</v>
      </c>
      <c r="U1317" t="s">
        <v>214</v>
      </c>
      <c r="V1317" t="s">
        <v>68</v>
      </c>
      <c r="W1317">
        <v>7480</v>
      </c>
      <c r="X1317" s="1">
        <v>41130</v>
      </c>
      <c r="Y1317" t="s">
        <v>34</v>
      </c>
      <c r="Z1317" t="e" vm="38">
        <v>#VALUE!</v>
      </c>
      <c r="AA1317">
        <v>46312</v>
      </c>
      <c r="AB1317" t="e" cm="1" vm="2">
        <f t="array" ref="AB1317">_FV(Table1[[#This Row],[State]],"Country/region",TRUE)</f>
        <v>#VALUE!</v>
      </c>
    </row>
    <row r="1318" spans="1:28" x14ac:dyDescent="0.35">
      <c r="A1318" t="s">
        <v>2051</v>
      </c>
      <c r="B1318">
        <v>42</v>
      </c>
      <c r="C1318" t="s">
        <v>674</v>
      </c>
      <c r="D1318" t="s">
        <v>46</v>
      </c>
      <c r="E1318">
        <f>YEAR(Table1[[#This Row],[Order Date]])</f>
        <v>2012</v>
      </c>
      <c r="F1318">
        <v>1</v>
      </c>
      <c r="G1318">
        <f>MONTH(Table1[[#This Row],[Order Date]])</f>
        <v>8</v>
      </c>
      <c r="H1318" s="1">
        <v>41129</v>
      </c>
      <c r="I1318">
        <v>47941</v>
      </c>
      <c r="J1318" t="s">
        <v>28</v>
      </c>
      <c r="K1318">
        <v>15</v>
      </c>
      <c r="L1318">
        <v>95.99</v>
      </c>
      <c r="M1318" s="2">
        <v>0.03</v>
      </c>
      <c r="N1318">
        <v>1187.1524999999999</v>
      </c>
      <c r="O1318">
        <v>4.9000000000000004</v>
      </c>
      <c r="P1318">
        <v>33.192</v>
      </c>
      <c r="Q1318" s="2">
        <v>0.56000000000000005</v>
      </c>
      <c r="R1318" t="s">
        <v>96</v>
      </c>
      <c r="S1318" t="s">
        <v>30</v>
      </c>
      <c r="T1318" t="s">
        <v>543</v>
      </c>
      <c r="U1318" t="s">
        <v>105</v>
      </c>
      <c r="V1318" t="s">
        <v>76</v>
      </c>
      <c r="W1318">
        <v>6732</v>
      </c>
      <c r="X1318" s="1">
        <v>41129</v>
      </c>
      <c r="Y1318" t="s">
        <v>34</v>
      </c>
      <c r="Z1318" t="e" vm="14">
        <v>#VALUE!</v>
      </c>
      <c r="AA1318">
        <v>33437</v>
      </c>
      <c r="AB1318" t="e" cm="1" vm="2">
        <f t="array" ref="AB1318">_FV(Table1[[#This Row],[State]],"Country/region",TRUE)</f>
        <v>#VALUE!</v>
      </c>
    </row>
    <row r="1319" spans="1:28" x14ac:dyDescent="0.35">
      <c r="A1319" t="s">
        <v>728</v>
      </c>
      <c r="B1319">
        <v>42</v>
      </c>
      <c r="C1319" t="s">
        <v>729</v>
      </c>
      <c r="D1319" t="s">
        <v>57</v>
      </c>
      <c r="E1319">
        <f>YEAR(Table1[[#This Row],[Order Date]])</f>
        <v>2012</v>
      </c>
      <c r="F1319">
        <v>1</v>
      </c>
      <c r="G1319">
        <f>MONTH(Table1[[#This Row],[Order Date]])</f>
        <v>8</v>
      </c>
      <c r="H1319" s="1">
        <v>41130</v>
      </c>
      <c r="I1319">
        <v>17927</v>
      </c>
      <c r="J1319" t="s">
        <v>131</v>
      </c>
      <c r="K1319">
        <v>42</v>
      </c>
      <c r="L1319">
        <v>20.95</v>
      </c>
      <c r="M1319" s="2">
        <v>7.0000000000000007E-2</v>
      </c>
      <c r="N1319">
        <v>865.21</v>
      </c>
      <c r="O1319">
        <v>5.99</v>
      </c>
      <c r="P1319">
        <v>-42.1</v>
      </c>
      <c r="Q1319" s="2">
        <v>0.65</v>
      </c>
      <c r="R1319" t="s">
        <v>96</v>
      </c>
      <c r="S1319" t="s">
        <v>30</v>
      </c>
      <c r="T1319" t="s">
        <v>1768</v>
      </c>
      <c r="U1319" t="s">
        <v>102</v>
      </c>
      <c r="V1319" t="s">
        <v>76</v>
      </c>
      <c r="W1319">
        <v>2464</v>
      </c>
      <c r="X1319" s="1">
        <v>41131</v>
      </c>
      <c r="Y1319" t="s">
        <v>34</v>
      </c>
      <c r="Z1319" t="e" vm="47">
        <v>#VALUE!</v>
      </c>
      <c r="AA1319">
        <v>28314</v>
      </c>
      <c r="AB1319" t="e" cm="1" vm="2">
        <f t="array" ref="AB1319">_FV(Table1[[#This Row],[State]],"Country/region",TRUE)</f>
        <v>#VALUE!</v>
      </c>
    </row>
    <row r="1320" spans="1:28" x14ac:dyDescent="0.35">
      <c r="A1320" t="s">
        <v>119</v>
      </c>
      <c r="B1320">
        <v>42</v>
      </c>
      <c r="C1320" t="s">
        <v>120</v>
      </c>
      <c r="D1320" t="s">
        <v>46</v>
      </c>
      <c r="E1320">
        <f>YEAR(Table1[[#This Row],[Order Date]])</f>
        <v>2012</v>
      </c>
      <c r="F1320">
        <v>1</v>
      </c>
      <c r="G1320">
        <f>MONTH(Table1[[#This Row],[Order Date]])</f>
        <v>8</v>
      </c>
      <c r="H1320" s="1">
        <v>41130</v>
      </c>
      <c r="I1320">
        <v>48388</v>
      </c>
      <c r="J1320" t="s">
        <v>28</v>
      </c>
      <c r="K1320">
        <v>3</v>
      </c>
      <c r="L1320">
        <v>5.74</v>
      </c>
      <c r="M1320" s="2">
        <v>0.08</v>
      </c>
      <c r="N1320">
        <v>21.64</v>
      </c>
      <c r="O1320">
        <v>5.01</v>
      </c>
      <c r="P1320">
        <v>-13.3285</v>
      </c>
      <c r="Q1320" s="2">
        <v>0.39</v>
      </c>
      <c r="R1320" t="s">
        <v>29</v>
      </c>
      <c r="S1320" t="s">
        <v>30</v>
      </c>
      <c r="T1320" t="s">
        <v>1855</v>
      </c>
      <c r="U1320" t="s">
        <v>67</v>
      </c>
      <c r="V1320" t="s">
        <v>68</v>
      </c>
      <c r="W1320">
        <v>6791</v>
      </c>
      <c r="X1320" s="1">
        <v>41132</v>
      </c>
      <c r="Y1320" t="s">
        <v>34</v>
      </c>
      <c r="Z1320" t="e" vm="12">
        <v>#VALUE!</v>
      </c>
      <c r="AA1320">
        <v>52001</v>
      </c>
      <c r="AB1320" t="e" cm="1" vm="2">
        <f t="array" ref="AB1320">_FV(Table1[[#This Row],[State]],"Country/region",TRUE)</f>
        <v>#VALUE!</v>
      </c>
    </row>
    <row r="1321" spans="1:28" x14ac:dyDescent="0.35">
      <c r="A1321" t="s">
        <v>383</v>
      </c>
      <c r="B1321">
        <v>42</v>
      </c>
      <c r="C1321" t="s">
        <v>384</v>
      </c>
      <c r="D1321" t="s">
        <v>46</v>
      </c>
      <c r="E1321">
        <f>YEAR(Table1[[#This Row],[Order Date]])</f>
        <v>2012</v>
      </c>
      <c r="F1321">
        <v>1</v>
      </c>
      <c r="G1321">
        <f>MONTH(Table1[[#This Row],[Order Date]])</f>
        <v>8</v>
      </c>
      <c r="H1321" s="1">
        <v>41130</v>
      </c>
      <c r="I1321">
        <v>3136</v>
      </c>
      <c r="J1321" t="s">
        <v>39</v>
      </c>
      <c r="K1321">
        <v>8</v>
      </c>
      <c r="L1321">
        <v>30.98</v>
      </c>
      <c r="M1321" s="2">
        <v>0.1</v>
      </c>
      <c r="N1321">
        <v>238.74</v>
      </c>
      <c r="O1321">
        <v>8.99</v>
      </c>
      <c r="P1321">
        <v>-38.89</v>
      </c>
      <c r="Q1321" s="2">
        <v>0.57999999999999996</v>
      </c>
      <c r="R1321" t="s">
        <v>29</v>
      </c>
      <c r="S1321" t="s">
        <v>139</v>
      </c>
      <c r="T1321" t="s">
        <v>1895</v>
      </c>
      <c r="U1321" t="s">
        <v>88</v>
      </c>
      <c r="V1321" t="s">
        <v>68</v>
      </c>
      <c r="W1321">
        <v>461</v>
      </c>
      <c r="X1321" s="1">
        <v>41132</v>
      </c>
      <c r="Y1321" t="s">
        <v>34</v>
      </c>
      <c r="Z1321" t="e" vm="36">
        <v>#VALUE!</v>
      </c>
      <c r="AA1321">
        <v>57103</v>
      </c>
      <c r="AB1321" t="e" cm="1" vm="2">
        <f t="array" ref="AB1321">_FV(Table1[[#This Row],[State]],"Country/region",TRUE)</f>
        <v>#VALUE!</v>
      </c>
    </row>
    <row r="1322" spans="1:28" x14ac:dyDescent="0.35">
      <c r="A1322" t="s">
        <v>2052</v>
      </c>
      <c r="B1322">
        <v>42</v>
      </c>
      <c r="C1322" t="s">
        <v>1374</v>
      </c>
      <c r="D1322" t="s">
        <v>27</v>
      </c>
      <c r="E1322">
        <f>YEAR(Table1[[#This Row],[Order Date]])</f>
        <v>2012</v>
      </c>
      <c r="F1322">
        <v>1</v>
      </c>
      <c r="G1322">
        <f>MONTH(Table1[[#This Row],[Order Date]])</f>
        <v>8</v>
      </c>
      <c r="H1322" s="1">
        <v>41130</v>
      </c>
      <c r="I1322">
        <v>39521</v>
      </c>
      <c r="J1322" t="s">
        <v>47</v>
      </c>
      <c r="K1322">
        <v>28</v>
      </c>
      <c r="L1322">
        <v>4.13</v>
      </c>
      <c r="M1322" s="2">
        <v>0.1</v>
      </c>
      <c r="N1322">
        <v>112.35</v>
      </c>
      <c r="O1322">
        <v>0.99</v>
      </c>
      <c r="P1322">
        <v>31.27</v>
      </c>
      <c r="Q1322" s="2">
        <v>0.39</v>
      </c>
      <c r="R1322" t="s">
        <v>29</v>
      </c>
      <c r="S1322" t="s">
        <v>30</v>
      </c>
      <c r="T1322" t="s">
        <v>209</v>
      </c>
      <c r="U1322" t="s">
        <v>210</v>
      </c>
      <c r="V1322" t="s">
        <v>76</v>
      </c>
      <c r="W1322">
        <v>5578</v>
      </c>
      <c r="X1322" s="1">
        <v>41134</v>
      </c>
      <c r="Y1322" t="s">
        <v>34</v>
      </c>
      <c r="Z1322" t="e" vm="18">
        <v>#VALUE!</v>
      </c>
      <c r="AA1322">
        <v>22015</v>
      </c>
      <c r="AB1322" t="e" cm="1" vm="2">
        <f t="array" ref="AB1322">_FV(Table1[[#This Row],[State]],"Country/region",TRUE)</f>
        <v>#VALUE!</v>
      </c>
    </row>
    <row r="1323" spans="1:28" x14ac:dyDescent="0.35">
      <c r="A1323" t="s">
        <v>2053</v>
      </c>
      <c r="B1323">
        <v>42</v>
      </c>
      <c r="C1323" t="s">
        <v>1389</v>
      </c>
      <c r="D1323" t="s">
        <v>38</v>
      </c>
      <c r="E1323">
        <f>YEAR(Table1[[#This Row],[Order Date]])</f>
        <v>2012</v>
      </c>
      <c r="F1323">
        <v>1</v>
      </c>
      <c r="G1323">
        <f>MONTH(Table1[[#This Row],[Order Date]])</f>
        <v>8</v>
      </c>
      <c r="H1323" s="1">
        <v>41131</v>
      </c>
      <c r="I1323">
        <v>21636</v>
      </c>
      <c r="J1323" t="s">
        <v>47</v>
      </c>
      <c r="K1323">
        <v>35</v>
      </c>
      <c r="L1323">
        <v>55.99</v>
      </c>
      <c r="M1323" s="2">
        <v>0.02</v>
      </c>
      <c r="N1323">
        <v>1665.0395000000001</v>
      </c>
      <c r="O1323">
        <v>3.3</v>
      </c>
      <c r="P1323">
        <v>366.50700000000001</v>
      </c>
      <c r="Q1323" s="2">
        <v>0.59</v>
      </c>
      <c r="R1323" t="s">
        <v>96</v>
      </c>
      <c r="S1323" t="s">
        <v>139</v>
      </c>
      <c r="T1323" t="s">
        <v>2054</v>
      </c>
      <c r="U1323" t="s">
        <v>105</v>
      </c>
      <c r="V1323" t="s">
        <v>68</v>
      </c>
      <c r="W1323">
        <v>3006</v>
      </c>
      <c r="X1323" s="1">
        <v>41131</v>
      </c>
      <c r="Y1323" t="s">
        <v>34</v>
      </c>
      <c r="Z1323" t="e" vm="16">
        <v>#VALUE!</v>
      </c>
      <c r="AA1323">
        <v>60623</v>
      </c>
      <c r="AB1323" t="e" cm="1" vm="2">
        <f t="array" ref="AB1323">_FV(Table1[[#This Row],[State]],"Country/region",TRUE)</f>
        <v>#VALUE!</v>
      </c>
    </row>
    <row r="1324" spans="1:28" x14ac:dyDescent="0.35">
      <c r="A1324" t="s">
        <v>612</v>
      </c>
      <c r="B1324">
        <v>42</v>
      </c>
      <c r="C1324" t="s">
        <v>554</v>
      </c>
      <c r="D1324" t="s">
        <v>57</v>
      </c>
      <c r="E1324">
        <f>YEAR(Table1[[#This Row],[Order Date]])</f>
        <v>2012</v>
      </c>
      <c r="F1324">
        <v>1</v>
      </c>
      <c r="G1324">
        <f>MONTH(Table1[[#This Row],[Order Date]])</f>
        <v>8</v>
      </c>
      <c r="H1324" s="1">
        <v>41131</v>
      </c>
      <c r="I1324">
        <v>45731</v>
      </c>
      <c r="J1324" t="s">
        <v>58</v>
      </c>
      <c r="K1324">
        <v>44</v>
      </c>
      <c r="L1324">
        <v>296.18</v>
      </c>
      <c r="M1324" s="2">
        <v>0.04</v>
      </c>
      <c r="N1324">
        <v>12689.87</v>
      </c>
      <c r="O1324">
        <v>154.12</v>
      </c>
      <c r="P1324">
        <v>-169.227</v>
      </c>
      <c r="Q1324" s="2">
        <v>0.76</v>
      </c>
      <c r="R1324" t="s">
        <v>48</v>
      </c>
      <c r="S1324" t="s">
        <v>73</v>
      </c>
      <c r="T1324" t="s">
        <v>900</v>
      </c>
      <c r="U1324" t="s">
        <v>75</v>
      </c>
      <c r="V1324" t="s">
        <v>68</v>
      </c>
      <c r="W1324">
        <v>6434</v>
      </c>
      <c r="X1324" s="1">
        <v>41132</v>
      </c>
      <c r="Y1324" t="s">
        <v>53</v>
      </c>
      <c r="Z1324" t="e" vm="5">
        <v>#VALUE!</v>
      </c>
      <c r="AA1324">
        <v>55337</v>
      </c>
      <c r="AB1324" t="e" cm="1" vm="2">
        <f t="array" ref="AB1324">_FV(Table1[[#This Row],[State]],"Country/region",TRUE)</f>
        <v>#VALUE!</v>
      </c>
    </row>
    <row r="1325" spans="1:28" x14ac:dyDescent="0.35">
      <c r="A1325" t="s">
        <v>516</v>
      </c>
      <c r="B1325">
        <v>42</v>
      </c>
      <c r="C1325" t="s">
        <v>505</v>
      </c>
      <c r="D1325" t="s">
        <v>57</v>
      </c>
      <c r="E1325">
        <f>YEAR(Table1[[#This Row],[Order Date]])</f>
        <v>2012</v>
      </c>
      <c r="F1325">
        <v>1</v>
      </c>
      <c r="G1325">
        <f>MONTH(Table1[[#This Row],[Order Date]])</f>
        <v>8</v>
      </c>
      <c r="H1325" s="1">
        <v>41131</v>
      </c>
      <c r="I1325">
        <v>45731</v>
      </c>
      <c r="J1325" t="s">
        <v>58</v>
      </c>
      <c r="K1325">
        <v>19</v>
      </c>
      <c r="L1325">
        <v>6.48</v>
      </c>
      <c r="M1325" s="2">
        <v>0.01</v>
      </c>
      <c r="N1325">
        <v>146.63</v>
      </c>
      <c r="O1325">
        <v>6.22</v>
      </c>
      <c r="P1325">
        <v>-30.06</v>
      </c>
      <c r="Q1325" s="2">
        <v>0.37</v>
      </c>
      <c r="R1325" t="s">
        <v>29</v>
      </c>
      <c r="S1325" t="s">
        <v>30</v>
      </c>
      <c r="T1325" t="s">
        <v>1393</v>
      </c>
      <c r="U1325" t="s">
        <v>61</v>
      </c>
      <c r="V1325" t="s">
        <v>68</v>
      </c>
      <c r="W1325">
        <v>6432</v>
      </c>
      <c r="X1325" s="1">
        <v>41132</v>
      </c>
      <c r="Y1325" t="s">
        <v>42</v>
      </c>
      <c r="Z1325" t="e" vm="26">
        <v>#VALUE!</v>
      </c>
      <c r="AA1325">
        <v>48101</v>
      </c>
      <c r="AB1325" t="e" cm="1" vm="2">
        <f t="array" ref="AB1325">_FV(Table1[[#This Row],[State]],"Country/region",TRUE)</f>
        <v>#VALUE!</v>
      </c>
    </row>
    <row r="1326" spans="1:28" x14ac:dyDescent="0.35">
      <c r="A1326" t="s">
        <v>1514</v>
      </c>
      <c r="B1326">
        <v>42</v>
      </c>
      <c r="C1326" t="s">
        <v>1515</v>
      </c>
      <c r="D1326" t="s">
        <v>57</v>
      </c>
      <c r="E1326">
        <f>YEAR(Table1[[#This Row],[Order Date]])</f>
        <v>2012</v>
      </c>
      <c r="F1326">
        <v>1</v>
      </c>
      <c r="G1326">
        <f>MONTH(Table1[[#This Row],[Order Date]])</f>
        <v>8</v>
      </c>
      <c r="H1326" s="1">
        <v>41131</v>
      </c>
      <c r="I1326">
        <v>10464</v>
      </c>
      <c r="J1326" t="s">
        <v>58</v>
      </c>
      <c r="K1326">
        <v>23</v>
      </c>
      <c r="L1326">
        <v>4.9800000000000004</v>
      </c>
      <c r="M1326" s="2">
        <v>0.01</v>
      </c>
      <c r="N1326">
        <v>121.73</v>
      </c>
      <c r="O1326">
        <v>6.07</v>
      </c>
      <c r="P1326">
        <v>-69.069999999999993</v>
      </c>
      <c r="Q1326" s="2">
        <v>0.36</v>
      </c>
      <c r="R1326" t="s">
        <v>29</v>
      </c>
      <c r="S1326" t="s">
        <v>30</v>
      </c>
      <c r="T1326" t="s">
        <v>1528</v>
      </c>
      <c r="U1326" t="s">
        <v>61</v>
      </c>
      <c r="V1326" t="s">
        <v>52</v>
      </c>
      <c r="W1326">
        <v>1450</v>
      </c>
      <c r="X1326" s="1">
        <v>41132</v>
      </c>
      <c r="Y1326" t="s">
        <v>34</v>
      </c>
      <c r="Z1326" t="e" vm="23">
        <v>#VALUE!</v>
      </c>
      <c r="AA1326">
        <v>98115</v>
      </c>
      <c r="AB1326" t="e" cm="1" vm="2">
        <f t="array" ref="AB1326">_FV(Table1[[#This Row],[State]],"Country/region",TRUE)</f>
        <v>#VALUE!</v>
      </c>
    </row>
    <row r="1327" spans="1:28" x14ac:dyDescent="0.35">
      <c r="A1327" t="s">
        <v>516</v>
      </c>
      <c r="B1327">
        <v>42</v>
      </c>
      <c r="C1327" t="s">
        <v>505</v>
      </c>
      <c r="D1327" t="s">
        <v>57</v>
      </c>
      <c r="E1327">
        <f>YEAR(Table1[[#This Row],[Order Date]])</f>
        <v>2012</v>
      </c>
      <c r="F1327">
        <v>1</v>
      </c>
      <c r="G1327">
        <f>MONTH(Table1[[#This Row],[Order Date]])</f>
        <v>8</v>
      </c>
      <c r="H1327" s="1">
        <v>41131</v>
      </c>
      <c r="I1327">
        <v>45731</v>
      </c>
      <c r="J1327" t="s">
        <v>58</v>
      </c>
      <c r="K1327">
        <v>35</v>
      </c>
      <c r="L1327">
        <v>85.99</v>
      </c>
      <c r="M1327" s="2">
        <v>0.03</v>
      </c>
      <c r="N1327">
        <v>2506.2674999999999</v>
      </c>
      <c r="O1327">
        <v>3.3</v>
      </c>
      <c r="P1327">
        <v>1160.577</v>
      </c>
      <c r="Q1327" s="2">
        <v>0.37</v>
      </c>
      <c r="R1327" t="s">
        <v>96</v>
      </c>
      <c r="S1327" t="s">
        <v>139</v>
      </c>
      <c r="T1327" t="s">
        <v>1924</v>
      </c>
      <c r="U1327" t="s">
        <v>105</v>
      </c>
      <c r="V1327" t="s">
        <v>68</v>
      </c>
      <c r="W1327">
        <v>6433</v>
      </c>
      <c r="X1327" s="1">
        <v>41133</v>
      </c>
      <c r="Y1327" t="s">
        <v>34</v>
      </c>
      <c r="Z1327" t="e" vm="26">
        <v>#VALUE!</v>
      </c>
      <c r="AA1327">
        <v>48101</v>
      </c>
      <c r="AB1327" t="e" cm="1" vm="2">
        <f t="array" ref="AB1327">_FV(Table1[[#This Row],[State]],"Country/region",TRUE)</f>
        <v>#VALUE!</v>
      </c>
    </row>
    <row r="1328" spans="1:28" x14ac:dyDescent="0.35">
      <c r="A1328" t="s">
        <v>2055</v>
      </c>
      <c r="B1328">
        <v>42</v>
      </c>
      <c r="C1328" t="s">
        <v>343</v>
      </c>
      <c r="D1328" t="s">
        <v>38</v>
      </c>
      <c r="E1328">
        <f>YEAR(Table1[[#This Row],[Order Date]])</f>
        <v>2012</v>
      </c>
      <c r="F1328">
        <v>1</v>
      </c>
      <c r="G1328">
        <f>MONTH(Table1[[#This Row],[Order Date]])</f>
        <v>8</v>
      </c>
      <c r="H1328" s="1">
        <v>41131</v>
      </c>
      <c r="I1328">
        <v>48327</v>
      </c>
      <c r="J1328" t="s">
        <v>39</v>
      </c>
      <c r="K1328">
        <v>14</v>
      </c>
      <c r="L1328">
        <v>5.98</v>
      </c>
      <c r="M1328" s="2">
        <v>0.03</v>
      </c>
      <c r="N1328">
        <v>89.93</v>
      </c>
      <c r="O1328">
        <v>3.85</v>
      </c>
      <c r="P1328">
        <v>-44.82</v>
      </c>
      <c r="Q1328" s="2">
        <v>0.68</v>
      </c>
      <c r="R1328" t="s">
        <v>96</v>
      </c>
      <c r="S1328" t="s">
        <v>139</v>
      </c>
      <c r="T1328" t="s">
        <v>2056</v>
      </c>
      <c r="U1328" t="s">
        <v>102</v>
      </c>
      <c r="V1328" t="s">
        <v>76</v>
      </c>
      <c r="W1328">
        <v>6786</v>
      </c>
      <c r="X1328" s="1">
        <v>41133</v>
      </c>
      <c r="Y1328" t="s">
        <v>34</v>
      </c>
      <c r="Z1328" t="e" vm="34">
        <v>#VALUE!</v>
      </c>
      <c r="AA1328">
        <v>38637</v>
      </c>
      <c r="AB1328" t="e" cm="1" vm="2">
        <f t="array" ref="AB1328">_FV(Table1[[#This Row],[State]],"Country/region",TRUE)</f>
        <v>#VALUE!</v>
      </c>
    </row>
    <row r="1329" spans="1:28" x14ac:dyDescent="0.35">
      <c r="A1329" t="s">
        <v>2057</v>
      </c>
      <c r="B1329">
        <v>42</v>
      </c>
      <c r="C1329" t="s">
        <v>2058</v>
      </c>
      <c r="D1329" t="s">
        <v>46</v>
      </c>
      <c r="E1329">
        <f>YEAR(Table1[[#This Row],[Order Date]])</f>
        <v>2012</v>
      </c>
      <c r="F1329">
        <v>1</v>
      </c>
      <c r="G1329">
        <f>MONTH(Table1[[#This Row],[Order Date]])</f>
        <v>8</v>
      </c>
      <c r="H1329" s="1">
        <v>41131</v>
      </c>
      <c r="I1329">
        <v>54949</v>
      </c>
      <c r="J1329" t="s">
        <v>47</v>
      </c>
      <c r="K1329">
        <v>32</v>
      </c>
      <c r="L1329">
        <v>6.48</v>
      </c>
      <c r="M1329" s="2">
        <v>0.08</v>
      </c>
      <c r="N1329">
        <v>210.94</v>
      </c>
      <c r="O1329">
        <v>6.81</v>
      </c>
      <c r="P1329">
        <v>-94.59</v>
      </c>
      <c r="Q1329" s="2">
        <v>0.36</v>
      </c>
      <c r="R1329" t="s">
        <v>29</v>
      </c>
      <c r="S1329" t="s">
        <v>30</v>
      </c>
      <c r="T1329" t="s">
        <v>2059</v>
      </c>
      <c r="U1329" t="s">
        <v>61</v>
      </c>
      <c r="V1329" t="s">
        <v>52</v>
      </c>
      <c r="W1329">
        <v>7664</v>
      </c>
      <c r="X1329" s="1">
        <v>41136</v>
      </c>
      <c r="Y1329" t="s">
        <v>34</v>
      </c>
      <c r="Z1329" t="e" vm="33">
        <v>#VALUE!</v>
      </c>
      <c r="AA1329">
        <v>83402</v>
      </c>
      <c r="AB1329" t="e" cm="1" vm="2">
        <f t="array" ref="AB1329">_FV(Table1[[#This Row],[State]],"Country/region",TRUE)</f>
        <v>#VALUE!</v>
      </c>
    </row>
    <row r="1330" spans="1:28" x14ac:dyDescent="0.35">
      <c r="A1330" t="s">
        <v>2060</v>
      </c>
      <c r="B1330">
        <v>42</v>
      </c>
      <c r="C1330" t="s">
        <v>1389</v>
      </c>
      <c r="D1330" t="s">
        <v>38</v>
      </c>
      <c r="E1330">
        <f>YEAR(Table1[[#This Row],[Order Date]])</f>
        <v>2012</v>
      </c>
      <c r="F1330">
        <v>1</v>
      </c>
      <c r="G1330">
        <f>MONTH(Table1[[#This Row],[Order Date]])</f>
        <v>8</v>
      </c>
      <c r="H1330" s="1">
        <v>41131</v>
      </c>
      <c r="I1330">
        <v>21636</v>
      </c>
      <c r="J1330" t="s">
        <v>47</v>
      </c>
      <c r="K1330">
        <v>6</v>
      </c>
      <c r="L1330">
        <v>5.98</v>
      </c>
      <c r="M1330" s="2">
        <v>7.0000000000000007E-2</v>
      </c>
      <c r="N1330">
        <v>40.06</v>
      </c>
      <c r="O1330">
        <v>4.6900000000000004</v>
      </c>
      <c r="P1330">
        <v>-24.44</v>
      </c>
      <c r="Q1330" s="2">
        <v>0.68</v>
      </c>
      <c r="R1330" t="s">
        <v>29</v>
      </c>
      <c r="S1330" t="s">
        <v>30</v>
      </c>
      <c r="T1330" t="s">
        <v>31</v>
      </c>
      <c r="U1330" t="s">
        <v>32</v>
      </c>
      <c r="V1330" t="s">
        <v>33</v>
      </c>
      <c r="W1330">
        <v>3005</v>
      </c>
      <c r="X1330" s="1">
        <v>41136</v>
      </c>
      <c r="Y1330" t="s">
        <v>34</v>
      </c>
      <c r="Z1330" t="e" vm="1">
        <v>#VALUE!</v>
      </c>
      <c r="AA1330">
        <v>17201</v>
      </c>
      <c r="AB1330" t="e" cm="1" vm="2">
        <f t="array" ref="AB1330">_FV(Table1[[#This Row],[State]],"Country/region",TRUE)</f>
        <v>#VALUE!</v>
      </c>
    </row>
    <row r="1331" spans="1:28" x14ac:dyDescent="0.35">
      <c r="A1331" t="s">
        <v>2057</v>
      </c>
      <c r="B1331">
        <v>42</v>
      </c>
      <c r="C1331" t="s">
        <v>2058</v>
      </c>
      <c r="D1331" t="s">
        <v>46</v>
      </c>
      <c r="E1331">
        <f>YEAR(Table1[[#This Row],[Order Date]])</f>
        <v>2012</v>
      </c>
      <c r="F1331">
        <v>1</v>
      </c>
      <c r="G1331">
        <f>MONTH(Table1[[#This Row],[Order Date]])</f>
        <v>8</v>
      </c>
      <c r="H1331" s="1">
        <v>41131</v>
      </c>
      <c r="I1331">
        <v>54949</v>
      </c>
      <c r="J1331" t="s">
        <v>47</v>
      </c>
      <c r="K1331">
        <v>7</v>
      </c>
      <c r="L1331">
        <v>20.98</v>
      </c>
      <c r="M1331" s="2">
        <v>0.09</v>
      </c>
      <c r="N1331">
        <v>192.02</v>
      </c>
      <c r="O1331">
        <v>53.03</v>
      </c>
      <c r="P1331">
        <v>-293.74</v>
      </c>
      <c r="Q1331" s="2">
        <v>0.78</v>
      </c>
      <c r="R1331" t="s">
        <v>29</v>
      </c>
      <c r="S1331" t="s">
        <v>49</v>
      </c>
      <c r="T1331" t="s">
        <v>801</v>
      </c>
      <c r="U1331" t="s">
        <v>32</v>
      </c>
      <c r="V1331" t="s">
        <v>52</v>
      </c>
      <c r="W1331">
        <v>7665</v>
      </c>
      <c r="X1331" s="1">
        <v>41138</v>
      </c>
      <c r="Y1331" t="s">
        <v>53</v>
      </c>
      <c r="Z1331" t="e" vm="33">
        <v>#VALUE!</v>
      </c>
      <c r="AA1331">
        <v>83402</v>
      </c>
      <c r="AB1331" t="e" cm="1" vm="2">
        <f t="array" ref="AB1331">_FV(Table1[[#This Row],[State]],"Country/region",TRUE)</f>
        <v>#VALUE!</v>
      </c>
    </row>
    <row r="1332" spans="1:28" x14ac:dyDescent="0.35">
      <c r="A1332" t="s">
        <v>2060</v>
      </c>
      <c r="B1332">
        <v>42</v>
      </c>
      <c r="C1332" t="s">
        <v>1389</v>
      </c>
      <c r="D1332" t="s">
        <v>38</v>
      </c>
      <c r="E1332">
        <f>YEAR(Table1[[#This Row],[Order Date]])</f>
        <v>2012</v>
      </c>
      <c r="F1332">
        <v>1</v>
      </c>
      <c r="G1332">
        <f>MONTH(Table1[[#This Row],[Order Date]])</f>
        <v>8</v>
      </c>
      <c r="H1332" s="1">
        <v>41131</v>
      </c>
      <c r="I1332">
        <v>21636</v>
      </c>
      <c r="J1332" t="s">
        <v>47</v>
      </c>
      <c r="K1332">
        <v>16</v>
      </c>
      <c r="L1332">
        <v>22.38</v>
      </c>
      <c r="M1332" s="2">
        <v>0</v>
      </c>
      <c r="N1332">
        <v>376.65</v>
      </c>
      <c r="O1332">
        <v>15.1</v>
      </c>
      <c r="P1332">
        <v>-52.646999999999998</v>
      </c>
      <c r="Q1332" s="2">
        <v>0.38</v>
      </c>
      <c r="R1332" t="s">
        <v>29</v>
      </c>
      <c r="S1332" t="s">
        <v>30</v>
      </c>
      <c r="T1332" t="s">
        <v>1190</v>
      </c>
      <c r="U1332" t="s">
        <v>67</v>
      </c>
      <c r="V1332" t="s">
        <v>33</v>
      </c>
      <c r="W1332">
        <v>3004</v>
      </c>
      <c r="X1332" s="1">
        <v>41138</v>
      </c>
      <c r="Y1332" t="s">
        <v>42</v>
      </c>
      <c r="Z1332" t="e" vm="1">
        <v>#VALUE!</v>
      </c>
      <c r="AA1332">
        <v>17201</v>
      </c>
      <c r="AB1332" t="e" cm="1" vm="2">
        <f t="array" ref="AB1332">_FV(Table1[[#This Row],[State]],"Country/region",TRUE)</f>
        <v>#VALUE!</v>
      </c>
    </row>
    <row r="1333" spans="1:28" x14ac:dyDescent="0.35">
      <c r="A1333" t="s">
        <v>1131</v>
      </c>
      <c r="B1333">
        <v>42</v>
      </c>
      <c r="C1333" t="s">
        <v>2061</v>
      </c>
      <c r="D1333" t="s">
        <v>57</v>
      </c>
      <c r="E1333">
        <f>YEAR(Table1[[#This Row],[Order Date]])</f>
        <v>2012</v>
      </c>
      <c r="F1333">
        <v>1</v>
      </c>
      <c r="G1333">
        <f>MONTH(Table1[[#This Row],[Order Date]])</f>
        <v>8</v>
      </c>
      <c r="H1333" s="1">
        <v>41132</v>
      </c>
      <c r="I1333">
        <v>20709</v>
      </c>
      <c r="J1333" t="s">
        <v>28</v>
      </c>
      <c r="K1333">
        <v>4</v>
      </c>
      <c r="L1333">
        <v>4.13</v>
      </c>
      <c r="M1333" s="2">
        <v>0.1</v>
      </c>
      <c r="N1333">
        <v>16.600000000000001</v>
      </c>
      <c r="O1333">
        <v>0.99</v>
      </c>
      <c r="P1333">
        <v>-2.06</v>
      </c>
      <c r="Q1333" s="2">
        <v>0.39</v>
      </c>
      <c r="R1333" t="s">
        <v>29</v>
      </c>
      <c r="S1333" t="s">
        <v>30</v>
      </c>
      <c r="T1333" t="s">
        <v>209</v>
      </c>
      <c r="U1333" t="s">
        <v>210</v>
      </c>
      <c r="V1333" t="s">
        <v>68</v>
      </c>
      <c r="W1333">
        <v>2870</v>
      </c>
      <c r="X1333" s="1">
        <v>41132</v>
      </c>
      <c r="Y1333" t="s">
        <v>34</v>
      </c>
      <c r="Z1333" t="e" vm="11">
        <v>#VALUE!</v>
      </c>
      <c r="AA1333">
        <v>76086</v>
      </c>
      <c r="AB1333" t="e" cm="1" vm="2">
        <f t="array" ref="AB1333">_FV(Table1[[#This Row],[State]],"Country/region",TRUE)</f>
        <v>#VALUE!</v>
      </c>
    </row>
    <row r="1334" spans="1:28" x14ac:dyDescent="0.35">
      <c r="A1334" t="s">
        <v>2062</v>
      </c>
      <c r="B1334">
        <v>42</v>
      </c>
      <c r="C1334" t="s">
        <v>1593</v>
      </c>
      <c r="D1334" t="s">
        <v>38</v>
      </c>
      <c r="E1334">
        <f>YEAR(Table1[[#This Row],[Order Date]])</f>
        <v>2012</v>
      </c>
      <c r="F1334">
        <v>1</v>
      </c>
      <c r="G1334">
        <f>MONTH(Table1[[#This Row],[Order Date]])</f>
        <v>8</v>
      </c>
      <c r="H1334" s="1">
        <v>41132</v>
      </c>
      <c r="I1334">
        <v>46018</v>
      </c>
      <c r="J1334" t="s">
        <v>131</v>
      </c>
      <c r="K1334">
        <v>31</v>
      </c>
      <c r="L1334">
        <v>90.97</v>
      </c>
      <c r="M1334" s="2">
        <v>0.06</v>
      </c>
      <c r="N1334">
        <v>2797.41</v>
      </c>
      <c r="O1334">
        <v>14</v>
      </c>
      <c r="P1334">
        <v>984.3</v>
      </c>
      <c r="Q1334" s="2">
        <v>0.36</v>
      </c>
      <c r="R1334" t="s">
        <v>96</v>
      </c>
      <c r="S1334" t="s">
        <v>49</v>
      </c>
      <c r="T1334" t="s">
        <v>867</v>
      </c>
      <c r="U1334" t="s">
        <v>98</v>
      </c>
      <c r="V1334" t="s">
        <v>76</v>
      </c>
      <c r="W1334">
        <v>6463</v>
      </c>
      <c r="X1334" s="1">
        <v>41133</v>
      </c>
      <c r="Y1334" t="s">
        <v>53</v>
      </c>
      <c r="Z1334" t="e" vm="34">
        <v>#VALUE!</v>
      </c>
      <c r="AA1334">
        <v>39208</v>
      </c>
      <c r="AB1334" t="e" cm="1" vm="2">
        <f t="array" ref="AB1334">_FV(Table1[[#This Row],[State]],"Country/region",TRUE)</f>
        <v>#VALUE!</v>
      </c>
    </row>
    <row r="1335" spans="1:28" x14ac:dyDescent="0.35">
      <c r="A1335" t="s">
        <v>2016</v>
      </c>
      <c r="B1335">
        <v>42</v>
      </c>
      <c r="C1335" t="s">
        <v>303</v>
      </c>
      <c r="D1335" t="s">
        <v>46</v>
      </c>
      <c r="E1335">
        <f>YEAR(Table1[[#This Row],[Order Date]])</f>
        <v>2012</v>
      </c>
      <c r="F1335">
        <v>1</v>
      </c>
      <c r="G1335">
        <f>MONTH(Table1[[#This Row],[Order Date]])</f>
        <v>8</v>
      </c>
      <c r="H1335" s="1">
        <v>41132</v>
      </c>
      <c r="I1335">
        <v>20389</v>
      </c>
      <c r="J1335" t="s">
        <v>28</v>
      </c>
      <c r="K1335">
        <v>31</v>
      </c>
      <c r="L1335">
        <v>260.98</v>
      </c>
      <c r="M1335" s="2">
        <v>0.09</v>
      </c>
      <c r="N1335">
        <v>7477.78</v>
      </c>
      <c r="O1335">
        <v>41.91</v>
      </c>
      <c r="P1335">
        <v>883.29</v>
      </c>
      <c r="Q1335" s="2">
        <v>0.59</v>
      </c>
      <c r="R1335" t="s">
        <v>48</v>
      </c>
      <c r="S1335" t="s">
        <v>73</v>
      </c>
      <c r="T1335" t="s">
        <v>1908</v>
      </c>
      <c r="U1335" t="s">
        <v>154</v>
      </c>
      <c r="V1335" t="s">
        <v>68</v>
      </c>
      <c r="W1335">
        <v>2824</v>
      </c>
      <c r="X1335" s="1">
        <v>41134</v>
      </c>
      <c r="Y1335" t="s">
        <v>53</v>
      </c>
      <c r="Z1335" t="e" vm="26">
        <v>#VALUE!</v>
      </c>
      <c r="AA1335">
        <v>48505</v>
      </c>
      <c r="AB1335" t="e" cm="1" vm="2">
        <f t="array" ref="AB1335">_FV(Table1[[#This Row],[State]],"Country/region",TRUE)</f>
        <v>#VALUE!</v>
      </c>
    </row>
    <row r="1336" spans="1:28" x14ac:dyDescent="0.35">
      <c r="A1336" t="s">
        <v>2016</v>
      </c>
      <c r="B1336">
        <v>42</v>
      </c>
      <c r="C1336" t="s">
        <v>303</v>
      </c>
      <c r="D1336" t="s">
        <v>46</v>
      </c>
      <c r="E1336">
        <f>YEAR(Table1[[#This Row],[Order Date]])</f>
        <v>2012</v>
      </c>
      <c r="F1336">
        <v>1</v>
      </c>
      <c r="G1336">
        <f>MONTH(Table1[[#This Row],[Order Date]])</f>
        <v>8</v>
      </c>
      <c r="H1336" s="1">
        <v>41132</v>
      </c>
      <c r="I1336">
        <v>20389</v>
      </c>
      <c r="J1336" t="s">
        <v>28</v>
      </c>
      <c r="K1336">
        <v>24</v>
      </c>
      <c r="L1336">
        <v>10.52</v>
      </c>
      <c r="M1336" s="2">
        <v>0.01</v>
      </c>
      <c r="N1336">
        <v>270.39</v>
      </c>
      <c r="O1336">
        <v>7.94</v>
      </c>
      <c r="P1336">
        <v>-30.42</v>
      </c>
      <c r="Q1336" s="2">
        <v>0.52</v>
      </c>
      <c r="R1336" t="s">
        <v>48</v>
      </c>
      <c r="S1336" t="s">
        <v>139</v>
      </c>
      <c r="T1336" t="s">
        <v>2063</v>
      </c>
      <c r="U1336" t="s">
        <v>82</v>
      </c>
      <c r="V1336" t="s">
        <v>68</v>
      </c>
      <c r="W1336">
        <v>2825</v>
      </c>
      <c r="X1336" s="1">
        <v>41134</v>
      </c>
      <c r="Y1336" t="s">
        <v>34</v>
      </c>
      <c r="Z1336" t="e" vm="26">
        <v>#VALUE!</v>
      </c>
      <c r="AA1336">
        <v>48505</v>
      </c>
      <c r="AB1336" t="e" cm="1" vm="2">
        <f t="array" ref="AB1336">_FV(Table1[[#This Row],[State]],"Country/region",TRUE)</f>
        <v>#VALUE!</v>
      </c>
    </row>
    <row r="1337" spans="1:28" x14ac:dyDescent="0.35">
      <c r="A1337" t="s">
        <v>2016</v>
      </c>
      <c r="B1337">
        <v>42</v>
      </c>
      <c r="C1337" t="s">
        <v>303</v>
      </c>
      <c r="D1337" t="s">
        <v>46</v>
      </c>
      <c r="E1337">
        <f>YEAR(Table1[[#This Row],[Order Date]])</f>
        <v>2012</v>
      </c>
      <c r="F1337">
        <v>1</v>
      </c>
      <c r="G1337">
        <f>MONTH(Table1[[#This Row],[Order Date]])</f>
        <v>8</v>
      </c>
      <c r="H1337" s="1">
        <v>41132</v>
      </c>
      <c r="I1337">
        <v>20389</v>
      </c>
      <c r="J1337" t="s">
        <v>28</v>
      </c>
      <c r="K1337">
        <v>30</v>
      </c>
      <c r="L1337">
        <v>5.98</v>
      </c>
      <c r="M1337" s="2">
        <v>0.02</v>
      </c>
      <c r="N1337">
        <v>201.35</v>
      </c>
      <c r="O1337">
        <v>7.5</v>
      </c>
      <c r="P1337">
        <v>-107.37</v>
      </c>
      <c r="Q1337" s="2">
        <v>0.4</v>
      </c>
      <c r="R1337" t="s">
        <v>29</v>
      </c>
      <c r="S1337" t="s">
        <v>30</v>
      </c>
      <c r="T1337" t="s">
        <v>2064</v>
      </c>
      <c r="U1337" t="s">
        <v>61</v>
      </c>
      <c r="V1337" t="s">
        <v>68</v>
      </c>
      <c r="W1337">
        <v>2826</v>
      </c>
      <c r="X1337" s="1">
        <v>41134</v>
      </c>
      <c r="Y1337" t="s">
        <v>42</v>
      </c>
      <c r="Z1337" t="e" vm="26">
        <v>#VALUE!</v>
      </c>
      <c r="AA1337">
        <v>48505</v>
      </c>
      <c r="AB1337" t="e" cm="1" vm="2">
        <f t="array" ref="AB1337">_FV(Table1[[#This Row],[State]],"Country/region",TRUE)</f>
        <v>#VALUE!</v>
      </c>
    </row>
    <row r="1338" spans="1:28" x14ac:dyDescent="0.35">
      <c r="A1338" t="s">
        <v>1131</v>
      </c>
      <c r="B1338">
        <v>42</v>
      </c>
      <c r="C1338" t="s">
        <v>2061</v>
      </c>
      <c r="D1338" t="s">
        <v>57</v>
      </c>
      <c r="E1338">
        <f>YEAR(Table1[[#This Row],[Order Date]])</f>
        <v>2012</v>
      </c>
      <c r="F1338">
        <v>1</v>
      </c>
      <c r="G1338">
        <f>MONTH(Table1[[#This Row],[Order Date]])</f>
        <v>8</v>
      </c>
      <c r="H1338" s="1">
        <v>41132</v>
      </c>
      <c r="I1338">
        <v>20709</v>
      </c>
      <c r="J1338" t="s">
        <v>28</v>
      </c>
      <c r="K1338">
        <v>5</v>
      </c>
      <c r="L1338">
        <v>4.9800000000000004</v>
      </c>
      <c r="M1338" s="2">
        <v>0.04</v>
      </c>
      <c r="N1338">
        <v>25.1</v>
      </c>
      <c r="O1338">
        <v>0.49</v>
      </c>
      <c r="P1338">
        <v>2.98</v>
      </c>
      <c r="Q1338" s="2">
        <v>0.39</v>
      </c>
      <c r="R1338" t="s">
        <v>29</v>
      </c>
      <c r="S1338" t="s">
        <v>30</v>
      </c>
      <c r="T1338" t="s">
        <v>2065</v>
      </c>
      <c r="U1338" t="s">
        <v>210</v>
      </c>
      <c r="V1338" t="s">
        <v>68</v>
      </c>
      <c r="W1338">
        <v>2871</v>
      </c>
      <c r="X1338" s="1">
        <v>41134</v>
      </c>
      <c r="Y1338" t="s">
        <v>34</v>
      </c>
      <c r="Z1338" t="e" vm="11">
        <v>#VALUE!</v>
      </c>
      <c r="AA1338">
        <v>76086</v>
      </c>
      <c r="AB1338" t="e" cm="1" vm="2">
        <f t="array" ref="AB1338">_FV(Table1[[#This Row],[State]],"Country/region",TRUE)</f>
        <v>#VALUE!</v>
      </c>
    </row>
    <row r="1339" spans="1:28" x14ac:dyDescent="0.35">
      <c r="A1339" t="s">
        <v>2066</v>
      </c>
      <c r="B1339">
        <v>42</v>
      </c>
      <c r="C1339" t="s">
        <v>1494</v>
      </c>
      <c r="D1339" t="s">
        <v>38</v>
      </c>
      <c r="E1339">
        <f>YEAR(Table1[[#This Row],[Order Date]])</f>
        <v>2012</v>
      </c>
      <c r="F1339">
        <v>1</v>
      </c>
      <c r="G1339">
        <f>MONTH(Table1[[#This Row],[Order Date]])</f>
        <v>8</v>
      </c>
      <c r="H1339" s="1">
        <v>41132</v>
      </c>
      <c r="I1339">
        <v>56163</v>
      </c>
      <c r="J1339" t="s">
        <v>39</v>
      </c>
      <c r="K1339">
        <v>3</v>
      </c>
      <c r="L1339">
        <v>37.94</v>
      </c>
      <c r="M1339" s="2">
        <v>0.03</v>
      </c>
      <c r="N1339">
        <v>119.9</v>
      </c>
      <c r="O1339">
        <v>5.08</v>
      </c>
      <c r="P1339">
        <v>-14.47</v>
      </c>
      <c r="Q1339" s="2">
        <v>0.38</v>
      </c>
      <c r="R1339" t="s">
        <v>29</v>
      </c>
      <c r="S1339" t="s">
        <v>59</v>
      </c>
      <c r="T1339" t="s">
        <v>1176</v>
      </c>
      <c r="U1339" t="s">
        <v>61</v>
      </c>
      <c r="V1339" t="s">
        <v>52</v>
      </c>
      <c r="W1339">
        <v>7856</v>
      </c>
      <c r="X1339" s="1">
        <v>41134</v>
      </c>
      <c r="Y1339" t="s">
        <v>34</v>
      </c>
      <c r="Z1339" t="e" vm="8">
        <v>#VALUE!</v>
      </c>
      <c r="AA1339">
        <v>97062</v>
      </c>
      <c r="AB1339" t="e" cm="1" vm="2">
        <f t="array" ref="AB1339">_FV(Table1[[#This Row],[State]],"Country/region",TRUE)</f>
        <v>#VALUE!</v>
      </c>
    </row>
    <row r="1340" spans="1:28" x14ac:dyDescent="0.35">
      <c r="A1340" t="s">
        <v>1717</v>
      </c>
      <c r="B1340">
        <v>42</v>
      </c>
      <c r="C1340" t="s">
        <v>1277</v>
      </c>
      <c r="D1340" t="s">
        <v>46</v>
      </c>
      <c r="E1340">
        <f>YEAR(Table1[[#This Row],[Order Date]])</f>
        <v>2012</v>
      </c>
      <c r="F1340">
        <v>1</v>
      </c>
      <c r="G1340">
        <f>MONTH(Table1[[#This Row],[Order Date]])</f>
        <v>8</v>
      </c>
      <c r="H1340" s="1">
        <v>41133</v>
      </c>
      <c r="I1340">
        <v>55330</v>
      </c>
      <c r="J1340" t="s">
        <v>131</v>
      </c>
      <c r="K1340">
        <v>49</v>
      </c>
      <c r="L1340">
        <v>12.58</v>
      </c>
      <c r="M1340" s="2">
        <v>0</v>
      </c>
      <c r="N1340">
        <v>633.91</v>
      </c>
      <c r="O1340">
        <v>5.16</v>
      </c>
      <c r="P1340">
        <v>141.16999999999999</v>
      </c>
      <c r="Q1340" s="2">
        <v>0.43</v>
      </c>
      <c r="R1340" t="s">
        <v>48</v>
      </c>
      <c r="S1340" t="s">
        <v>30</v>
      </c>
      <c r="T1340" t="s">
        <v>2067</v>
      </c>
      <c r="U1340" t="s">
        <v>82</v>
      </c>
      <c r="V1340" t="s">
        <v>52</v>
      </c>
      <c r="W1340">
        <v>7721</v>
      </c>
      <c r="X1340" s="1">
        <v>41133</v>
      </c>
      <c r="Y1340" t="s">
        <v>34</v>
      </c>
      <c r="Z1340" t="e" vm="4">
        <v>#VALUE!</v>
      </c>
      <c r="AA1340">
        <v>90266</v>
      </c>
      <c r="AB1340" t="e" cm="1" vm="2">
        <f t="array" ref="AB1340">_FV(Table1[[#This Row],[State]],"Country/region",TRUE)</f>
        <v>#VALUE!</v>
      </c>
    </row>
    <row r="1341" spans="1:28" x14ac:dyDescent="0.35">
      <c r="A1341" t="s">
        <v>2068</v>
      </c>
      <c r="B1341">
        <v>42</v>
      </c>
      <c r="C1341" t="s">
        <v>2069</v>
      </c>
      <c r="D1341" t="s">
        <v>46</v>
      </c>
      <c r="E1341">
        <f>YEAR(Table1[[#This Row],[Order Date]])</f>
        <v>2012</v>
      </c>
      <c r="F1341">
        <v>1</v>
      </c>
      <c r="G1341">
        <f>MONTH(Table1[[#This Row],[Order Date]])</f>
        <v>8</v>
      </c>
      <c r="H1341" s="1">
        <v>41133</v>
      </c>
      <c r="I1341">
        <v>5894</v>
      </c>
      <c r="J1341" t="s">
        <v>28</v>
      </c>
      <c r="K1341">
        <v>7</v>
      </c>
      <c r="L1341">
        <v>58.1</v>
      </c>
      <c r="M1341" s="2">
        <v>0.1</v>
      </c>
      <c r="N1341">
        <v>384.33</v>
      </c>
      <c r="O1341">
        <v>1.49</v>
      </c>
      <c r="P1341">
        <v>87.677499999999995</v>
      </c>
      <c r="Q1341" s="2">
        <v>0.38</v>
      </c>
      <c r="R1341" t="s">
        <v>29</v>
      </c>
      <c r="S1341" t="s">
        <v>30</v>
      </c>
      <c r="T1341" t="s">
        <v>405</v>
      </c>
      <c r="U1341" t="s">
        <v>67</v>
      </c>
      <c r="V1341" t="s">
        <v>68</v>
      </c>
      <c r="W1341">
        <v>817</v>
      </c>
      <c r="X1341" s="1">
        <v>41134</v>
      </c>
      <c r="Y1341" t="s">
        <v>34</v>
      </c>
      <c r="Z1341" t="e" vm="16">
        <v>#VALUE!</v>
      </c>
      <c r="AA1341">
        <v>60004</v>
      </c>
      <c r="AB1341" t="e" cm="1" vm="2">
        <f t="array" ref="AB1341">_FV(Table1[[#This Row],[State]],"Country/region",TRUE)</f>
        <v>#VALUE!</v>
      </c>
    </row>
    <row r="1342" spans="1:28" x14ac:dyDescent="0.35">
      <c r="A1342" t="s">
        <v>1972</v>
      </c>
      <c r="B1342">
        <v>42</v>
      </c>
      <c r="C1342" t="s">
        <v>602</v>
      </c>
      <c r="D1342" t="s">
        <v>27</v>
      </c>
      <c r="E1342">
        <f>YEAR(Table1[[#This Row],[Order Date]])</f>
        <v>2012</v>
      </c>
      <c r="F1342">
        <v>1</v>
      </c>
      <c r="G1342">
        <f>MONTH(Table1[[#This Row],[Order Date]])</f>
        <v>8</v>
      </c>
      <c r="H1342" s="1">
        <v>41133</v>
      </c>
      <c r="I1342">
        <v>45573</v>
      </c>
      <c r="J1342" t="s">
        <v>28</v>
      </c>
      <c r="K1342">
        <v>5</v>
      </c>
      <c r="L1342">
        <v>120.98</v>
      </c>
      <c r="M1342" s="2">
        <v>0.05</v>
      </c>
      <c r="N1342">
        <v>627.64</v>
      </c>
      <c r="O1342">
        <v>30</v>
      </c>
      <c r="P1342">
        <v>-151.46</v>
      </c>
      <c r="Q1342" s="2">
        <v>0.64</v>
      </c>
      <c r="R1342" t="s">
        <v>48</v>
      </c>
      <c r="S1342" t="s">
        <v>49</v>
      </c>
      <c r="T1342" t="s">
        <v>1652</v>
      </c>
      <c r="U1342" t="s">
        <v>51</v>
      </c>
      <c r="V1342" t="s">
        <v>68</v>
      </c>
      <c r="W1342">
        <v>6415</v>
      </c>
      <c r="X1342" s="1">
        <v>41135</v>
      </c>
      <c r="Y1342" t="s">
        <v>53</v>
      </c>
      <c r="Z1342" t="e" vm="40">
        <v>#VALUE!</v>
      </c>
      <c r="AA1342">
        <v>66209</v>
      </c>
      <c r="AB1342" t="e" cm="1" vm="2">
        <f t="array" ref="AB1342">_FV(Table1[[#This Row],[State]],"Country/region",TRUE)</f>
        <v>#VALUE!</v>
      </c>
    </row>
    <row r="1343" spans="1:28" x14ac:dyDescent="0.35">
      <c r="A1343" t="s">
        <v>2070</v>
      </c>
      <c r="B1343">
        <v>42</v>
      </c>
      <c r="C1343" t="s">
        <v>2071</v>
      </c>
      <c r="D1343" t="s">
        <v>57</v>
      </c>
      <c r="E1343">
        <f>YEAR(Table1[[#This Row],[Order Date]])</f>
        <v>2012</v>
      </c>
      <c r="F1343">
        <v>1</v>
      </c>
      <c r="G1343">
        <f>MONTH(Table1[[#This Row],[Order Date]])</f>
        <v>8</v>
      </c>
      <c r="H1343" s="1">
        <v>41133</v>
      </c>
      <c r="I1343">
        <v>18723</v>
      </c>
      <c r="J1343" t="s">
        <v>131</v>
      </c>
      <c r="K1343">
        <v>1</v>
      </c>
      <c r="L1343">
        <v>55.99</v>
      </c>
      <c r="M1343" s="2">
        <v>0</v>
      </c>
      <c r="N1343">
        <v>52.096499999999999</v>
      </c>
      <c r="O1343">
        <v>2.5</v>
      </c>
      <c r="P1343">
        <v>-232.804</v>
      </c>
      <c r="Q1343" s="2">
        <v>0.83</v>
      </c>
      <c r="R1343" t="s">
        <v>96</v>
      </c>
      <c r="S1343" t="s">
        <v>139</v>
      </c>
      <c r="T1343" t="s">
        <v>2072</v>
      </c>
      <c r="U1343" t="s">
        <v>105</v>
      </c>
      <c r="V1343" t="s">
        <v>68</v>
      </c>
      <c r="W1343">
        <v>2591</v>
      </c>
      <c r="X1343" s="1">
        <v>41135</v>
      </c>
      <c r="Y1343" t="s">
        <v>34</v>
      </c>
      <c r="Z1343" t="e" vm="11">
        <v>#VALUE!</v>
      </c>
      <c r="AA1343">
        <v>77546</v>
      </c>
      <c r="AB1343" t="e" cm="1" vm="2">
        <f t="array" ref="AB1343">_FV(Table1[[#This Row],[State]],"Country/region",TRUE)</f>
        <v>#VALUE!</v>
      </c>
    </row>
    <row r="1344" spans="1:28" x14ac:dyDescent="0.35">
      <c r="A1344" t="s">
        <v>1578</v>
      </c>
      <c r="B1344">
        <v>42</v>
      </c>
      <c r="C1344" t="s">
        <v>2069</v>
      </c>
      <c r="D1344" t="s">
        <v>46</v>
      </c>
      <c r="E1344">
        <f>YEAR(Table1[[#This Row],[Order Date]])</f>
        <v>2012</v>
      </c>
      <c r="F1344">
        <v>1</v>
      </c>
      <c r="G1344">
        <f>MONTH(Table1[[#This Row],[Order Date]])</f>
        <v>8</v>
      </c>
      <c r="H1344" s="1">
        <v>41133</v>
      </c>
      <c r="I1344">
        <v>5894</v>
      </c>
      <c r="J1344" t="s">
        <v>28</v>
      </c>
      <c r="K1344">
        <v>3</v>
      </c>
      <c r="L1344">
        <v>80.48</v>
      </c>
      <c r="M1344" s="2">
        <v>0.01</v>
      </c>
      <c r="N1344">
        <v>239.03</v>
      </c>
      <c r="O1344">
        <v>4.5</v>
      </c>
      <c r="P1344">
        <v>-68.22</v>
      </c>
      <c r="Q1344" s="2">
        <v>0.55000000000000004</v>
      </c>
      <c r="R1344" t="s">
        <v>29</v>
      </c>
      <c r="S1344" t="s">
        <v>30</v>
      </c>
      <c r="T1344" t="s">
        <v>2073</v>
      </c>
      <c r="U1344" t="s">
        <v>214</v>
      </c>
      <c r="V1344" t="s">
        <v>68</v>
      </c>
      <c r="W1344">
        <v>818</v>
      </c>
      <c r="X1344" s="1">
        <v>41136</v>
      </c>
      <c r="Y1344" t="s">
        <v>34</v>
      </c>
      <c r="Z1344" t="e" vm="16">
        <v>#VALUE!</v>
      </c>
      <c r="AA1344">
        <v>60505</v>
      </c>
      <c r="AB1344" t="e" cm="1" vm="2">
        <f t="array" ref="AB1344">_FV(Table1[[#This Row],[State]],"Country/region",TRUE)</f>
        <v>#VALUE!</v>
      </c>
    </row>
    <row r="1345" spans="1:28" x14ac:dyDescent="0.35">
      <c r="A1345" t="s">
        <v>1536</v>
      </c>
      <c r="B1345">
        <v>42</v>
      </c>
      <c r="C1345" t="s">
        <v>1051</v>
      </c>
      <c r="D1345" t="s">
        <v>57</v>
      </c>
      <c r="E1345">
        <f>YEAR(Table1[[#This Row],[Order Date]])</f>
        <v>2012</v>
      </c>
      <c r="F1345">
        <v>1</v>
      </c>
      <c r="G1345">
        <f>MONTH(Table1[[#This Row],[Order Date]])</f>
        <v>8</v>
      </c>
      <c r="H1345" s="1">
        <v>41134</v>
      </c>
      <c r="I1345">
        <v>52867</v>
      </c>
      <c r="J1345" t="s">
        <v>28</v>
      </c>
      <c r="K1345">
        <v>15</v>
      </c>
      <c r="L1345">
        <v>124.49</v>
      </c>
      <c r="M1345" s="2">
        <v>0.03</v>
      </c>
      <c r="N1345">
        <v>1917.61</v>
      </c>
      <c r="O1345">
        <v>51.94</v>
      </c>
      <c r="P1345">
        <v>-286.89999999999998</v>
      </c>
      <c r="Q1345" s="2">
        <v>0.63</v>
      </c>
      <c r="R1345" t="s">
        <v>48</v>
      </c>
      <c r="S1345" t="s">
        <v>73</v>
      </c>
      <c r="T1345" t="s">
        <v>2074</v>
      </c>
      <c r="U1345" t="s">
        <v>75</v>
      </c>
      <c r="V1345" t="s">
        <v>76</v>
      </c>
      <c r="W1345">
        <v>7409</v>
      </c>
      <c r="X1345" s="1">
        <v>41135</v>
      </c>
      <c r="Y1345" t="s">
        <v>53</v>
      </c>
      <c r="Z1345" t="e" vm="34">
        <v>#VALUE!</v>
      </c>
      <c r="AA1345">
        <v>39503</v>
      </c>
      <c r="AB1345" t="e" cm="1" vm="2">
        <f t="array" ref="AB1345">_FV(Table1[[#This Row],[State]],"Country/region",TRUE)</f>
        <v>#VALUE!</v>
      </c>
    </row>
    <row r="1346" spans="1:28" x14ac:dyDescent="0.35">
      <c r="A1346" t="s">
        <v>2075</v>
      </c>
      <c r="B1346">
        <v>42</v>
      </c>
      <c r="C1346" t="s">
        <v>1937</v>
      </c>
      <c r="D1346" t="s">
        <v>46</v>
      </c>
      <c r="E1346">
        <f>YEAR(Table1[[#This Row],[Order Date]])</f>
        <v>2012</v>
      </c>
      <c r="F1346">
        <v>1</v>
      </c>
      <c r="G1346">
        <f>MONTH(Table1[[#This Row],[Order Date]])</f>
        <v>8</v>
      </c>
      <c r="H1346" s="1">
        <v>41134</v>
      </c>
      <c r="I1346">
        <v>18049</v>
      </c>
      <c r="J1346" t="s">
        <v>131</v>
      </c>
      <c r="K1346">
        <v>10</v>
      </c>
      <c r="L1346">
        <v>5.98</v>
      </c>
      <c r="M1346" s="2">
        <v>7.0000000000000007E-2</v>
      </c>
      <c r="N1346">
        <v>65.52</v>
      </c>
      <c r="O1346">
        <v>5.46</v>
      </c>
      <c r="P1346">
        <v>-22.57</v>
      </c>
      <c r="Q1346" s="2">
        <v>0.36</v>
      </c>
      <c r="R1346" t="s">
        <v>29</v>
      </c>
      <c r="S1346" t="s">
        <v>30</v>
      </c>
      <c r="T1346" t="s">
        <v>768</v>
      </c>
      <c r="U1346" t="s">
        <v>61</v>
      </c>
      <c r="V1346" t="s">
        <v>76</v>
      </c>
      <c r="W1346">
        <v>2481</v>
      </c>
      <c r="X1346" s="1">
        <v>41136</v>
      </c>
      <c r="Y1346" t="s">
        <v>34</v>
      </c>
      <c r="Z1346" t="e" vm="47">
        <v>#VALUE!</v>
      </c>
      <c r="AA1346">
        <v>28601</v>
      </c>
      <c r="AB1346" t="e" cm="1" vm="2">
        <f t="array" ref="AB1346">_FV(Table1[[#This Row],[State]],"Country/region",TRUE)</f>
        <v>#VALUE!</v>
      </c>
    </row>
    <row r="1347" spans="1:28" x14ac:dyDescent="0.35">
      <c r="A1347" t="s">
        <v>2076</v>
      </c>
      <c r="B1347">
        <v>42</v>
      </c>
      <c r="C1347" t="s">
        <v>2077</v>
      </c>
      <c r="D1347" t="s">
        <v>38</v>
      </c>
      <c r="E1347">
        <f>YEAR(Table1[[#This Row],[Order Date]])</f>
        <v>2012</v>
      </c>
      <c r="F1347">
        <v>1</v>
      </c>
      <c r="G1347">
        <f>MONTH(Table1[[#This Row],[Order Date]])</f>
        <v>8</v>
      </c>
      <c r="H1347" s="1">
        <v>41135</v>
      </c>
      <c r="I1347">
        <v>41636</v>
      </c>
      <c r="J1347" t="s">
        <v>58</v>
      </c>
      <c r="K1347">
        <v>47</v>
      </c>
      <c r="L1347">
        <v>107.53</v>
      </c>
      <c r="M1347" s="2">
        <v>0.03</v>
      </c>
      <c r="N1347">
        <v>5294.48</v>
      </c>
      <c r="O1347">
        <v>5.81</v>
      </c>
      <c r="P1347">
        <v>1521.31</v>
      </c>
      <c r="Q1347" s="2">
        <v>0.65</v>
      </c>
      <c r="R1347" t="s">
        <v>48</v>
      </c>
      <c r="S1347" t="s">
        <v>80</v>
      </c>
      <c r="T1347" t="s">
        <v>890</v>
      </c>
      <c r="U1347" t="s">
        <v>82</v>
      </c>
      <c r="V1347" t="s">
        <v>76</v>
      </c>
      <c r="W1347">
        <v>5869</v>
      </c>
      <c r="X1347" s="1">
        <v>41136</v>
      </c>
      <c r="Y1347" t="s">
        <v>34</v>
      </c>
      <c r="Z1347" t="e" vm="47">
        <v>#VALUE!</v>
      </c>
      <c r="AA1347">
        <v>28115</v>
      </c>
      <c r="AB1347" t="e" cm="1" vm="2">
        <f t="array" ref="AB1347">_FV(Table1[[#This Row],[State]],"Country/region",TRUE)</f>
        <v>#VALUE!</v>
      </c>
    </row>
    <row r="1348" spans="1:28" x14ac:dyDescent="0.35">
      <c r="A1348" t="s">
        <v>1650</v>
      </c>
      <c r="B1348">
        <v>42</v>
      </c>
      <c r="C1348" t="s">
        <v>1651</v>
      </c>
      <c r="D1348" t="s">
        <v>57</v>
      </c>
      <c r="E1348">
        <f>YEAR(Table1[[#This Row],[Order Date]])</f>
        <v>2012</v>
      </c>
      <c r="F1348">
        <v>1</v>
      </c>
      <c r="G1348">
        <f>MONTH(Table1[[#This Row],[Order Date]])</f>
        <v>8</v>
      </c>
      <c r="H1348" s="1">
        <v>41135</v>
      </c>
      <c r="I1348">
        <v>29956</v>
      </c>
      <c r="J1348" t="s">
        <v>58</v>
      </c>
      <c r="K1348">
        <v>48</v>
      </c>
      <c r="L1348">
        <v>1.82</v>
      </c>
      <c r="M1348" s="2">
        <v>0.09</v>
      </c>
      <c r="N1348">
        <v>80.33</v>
      </c>
      <c r="O1348">
        <v>0.83</v>
      </c>
      <c r="P1348">
        <v>-12.95</v>
      </c>
      <c r="Q1348" s="2">
        <v>0.56999999999999995</v>
      </c>
      <c r="R1348" t="s">
        <v>29</v>
      </c>
      <c r="S1348" t="s">
        <v>59</v>
      </c>
      <c r="T1348" t="s">
        <v>2078</v>
      </c>
      <c r="U1348" t="s">
        <v>88</v>
      </c>
      <c r="V1348" t="s">
        <v>68</v>
      </c>
      <c r="W1348">
        <v>4213</v>
      </c>
      <c r="X1348" s="1">
        <v>41136</v>
      </c>
      <c r="Y1348" t="s">
        <v>34</v>
      </c>
      <c r="Z1348" t="e" vm="5">
        <v>#VALUE!</v>
      </c>
      <c r="AA1348">
        <v>55128</v>
      </c>
      <c r="AB1348" t="e" cm="1" vm="2">
        <f t="array" ref="AB1348">_FV(Table1[[#This Row],[State]],"Country/region",TRUE)</f>
        <v>#VALUE!</v>
      </c>
    </row>
    <row r="1349" spans="1:28" x14ac:dyDescent="0.35">
      <c r="A1349" t="s">
        <v>1403</v>
      </c>
      <c r="B1349">
        <v>42</v>
      </c>
      <c r="C1349" t="s">
        <v>1404</v>
      </c>
      <c r="D1349" t="s">
        <v>57</v>
      </c>
      <c r="E1349">
        <f>YEAR(Table1[[#This Row],[Order Date]])</f>
        <v>2012</v>
      </c>
      <c r="F1349">
        <v>1</v>
      </c>
      <c r="G1349">
        <f>MONTH(Table1[[#This Row],[Order Date]])</f>
        <v>8</v>
      </c>
      <c r="H1349" s="1">
        <v>41135</v>
      </c>
      <c r="I1349">
        <v>11840</v>
      </c>
      <c r="J1349" t="s">
        <v>58</v>
      </c>
      <c r="K1349">
        <v>43</v>
      </c>
      <c r="L1349">
        <v>4.4800000000000004</v>
      </c>
      <c r="M1349" s="2">
        <v>0.08</v>
      </c>
      <c r="N1349">
        <v>181.5</v>
      </c>
      <c r="O1349">
        <v>2.5</v>
      </c>
      <c r="P1349">
        <v>-6.24</v>
      </c>
      <c r="Q1349" s="2">
        <v>0.37</v>
      </c>
      <c r="R1349" t="s">
        <v>29</v>
      </c>
      <c r="S1349" t="s">
        <v>30</v>
      </c>
      <c r="T1349" t="s">
        <v>1794</v>
      </c>
      <c r="U1349" t="s">
        <v>267</v>
      </c>
      <c r="V1349" t="s">
        <v>52</v>
      </c>
      <c r="W1349">
        <v>1635</v>
      </c>
      <c r="X1349" s="1">
        <v>41136</v>
      </c>
      <c r="Y1349" t="s">
        <v>34</v>
      </c>
      <c r="Z1349" t="e" vm="23">
        <v>#VALUE!</v>
      </c>
      <c r="AA1349">
        <v>99163</v>
      </c>
      <c r="AB1349" t="e" cm="1" vm="2">
        <f t="array" ref="AB1349">_FV(Table1[[#This Row],[State]],"Country/region",TRUE)</f>
        <v>#VALUE!</v>
      </c>
    </row>
    <row r="1350" spans="1:28" x14ac:dyDescent="0.35">
      <c r="A1350" t="s">
        <v>1438</v>
      </c>
      <c r="B1350">
        <v>42</v>
      </c>
      <c r="C1350" t="s">
        <v>1625</v>
      </c>
      <c r="D1350" t="s">
        <v>46</v>
      </c>
      <c r="E1350">
        <f>YEAR(Table1[[#This Row],[Order Date]])</f>
        <v>2012</v>
      </c>
      <c r="F1350">
        <v>1</v>
      </c>
      <c r="G1350">
        <f>MONTH(Table1[[#This Row],[Order Date]])</f>
        <v>8</v>
      </c>
      <c r="H1350" s="1">
        <v>41135</v>
      </c>
      <c r="I1350">
        <v>42343</v>
      </c>
      <c r="J1350" t="s">
        <v>58</v>
      </c>
      <c r="K1350">
        <v>31</v>
      </c>
      <c r="L1350">
        <v>40.99</v>
      </c>
      <c r="M1350" s="2">
        <v>0.03</v>
      </c>
      <c r="N1350">
        <v>1311.68</v>
      </c>
      <c r="O1350">
        <v>17.48</v>
      </c>
      <c r="P1350">
        <v>230.37</v>
      </c>
      <c r="Q1350" s="2">
        <v>0.36</v>
      </c>
      <c r="R1350" t="s">
        <v>29</v>
      </c>
      <c r="S1350" t="s">
        <v>30</v>
      </c>
      <c r="T1350" t="s">
        <v>1344</v>
      </c>
      <c r="U1350" t="s">
        <v>61</v>
      </c>
      <c r="V1350" t="s">
        <v>52</v>
      </c>
      <c r="W1350">
        <v>5973</v>
      </c>
      <c r="X1350" s="1">
        <v>41136</v>
      </c>
      <c r="Y1350" t="s">
        <v>34</v>
      </c>
      <c r="Z1350" t="e" vm="4">
        <v>#VALUE!</v>
      </c>
      <c r="AA1350">
        <v>94601</v>
      </c>
      <c r="AB1350" t="e" cm="1" vm="2">
        <f t="array" ref="AB1350">_FV(Table1[[#This Row],[State]],"Country/region",TRUE)</f>
        <v>#VALUE!</v>
      </c>
    </row>
    <row r="1351" spans="1:28" x14ac:dyDescent="0.35">
      <c r="A1351" t="s">
        <v>2079</v>
      </c>
      <c r="B1351">
        <v>42</v>
      </c>
      <c r="C1351" t="s">
        <v>56</v>
      </c>
      <c r="D1351" t="s">
        <v>57</v>
      </c>
      <c r="E1351">
        <f>YEAR(Table1[[#This Row],[Order Date]])</f>
        <v>2012</v>
      </c>
      <c r="F1351">
        <v>1</v>
      </c>
      <c r="G1351">
        <f>MONTH(Table1[[#This Row],[Order Date]])</f>
        <v>8</v>
      </c>
      <c r="H1351" s="1">
        <v>41135</v>
      </c>
      <c r="I1351">
        <v>15971</v>
      </c>
      <c r="J1351" t="s">
        <v>28</v>
      </c>
      <c r="K1351">
        <v>15</v>
      </c>
      <c r="L1351">
        <v>175.99</v>
      </c>
      <c r="M1351" s="2">
        <v>0.06</v>
      </c>
      <c r="N1351">
        <v>2172.5149999999999</v>
      </c>
      <c r="O1351">
        <v>8.99</v>
      </c>
      <c r="P1351">
        <v>32.750999999999998</v>
      </c>
      <c r="Q1351" s="2">
        <v>0.56999999999999995</v>
      </c>
      <c r="R1351" t="s">
        <v>96</v>
      </c>
      <c r="S1351" t="s">
        <v>30</v>
      </c>
      <c r="T1351">
        <v>2180</v>
      </c>
      <c r="U1351" t="s">
        <v>105</v>
      </c>
      <c r="V1351" t="s">
        <v>33</v>
      </c>
      <c r="W1351">
        <v>2212</v>
      </c>
      <c r="X1351" s="1">
        <v>41136</v>
      </c>
      <c r="Y1351" t="s">
        <v>34</v>
      </c>
      <c r="Z1351" t="e" vm="30">
        <v>#VALUE!</v>
      </c>
      <c r="AA1351">
        <v>1876</v>
      </c>
      <c r="AB1351" t="e" cm="1" vm="2">
        <f t="array" ref="AB1351">_FV(Table1[[#This Row],[State]],"Country/region",TRUE)</f>
        <v>#VALUE!</v>
      </c>
    </row>
    <row r="1352" spans="1:28" x14ac:dyDescent="0.35">
      <c r="A1352" t="s">
        <v>2080</v>
      </c>
      <c r="B1352">
        <v>42</v>
      </c>
      <c r="C1352" t="s">
        <v>2081</v>
      </c>
      <c r="D1352" t="s">
        <v>27</v>
      </c>
      <c r="E1352">
        <f>YEAR(Table1[[#This Row],[Order Date]])</f>
        <v>2012</v>
      </c>
      <c r="F1352">
        <v>1</v>
      </c>
      <c r="G1352">
        <f>MONTH(Table1[[#This Row],[Order Date]])</f>
        <v>8</v>
      </c>
      <c r="H1352" s="1">
        <v>41135</v>
      </c>
      <c r="I1352">
        <v>37760</v>
      </c>
      <c r="J1352" t="s">
        <v>28</v>
      </c>
      <c r="K1352">
        <v>18</v>
      </c>
      <c r="L1352">
        <v>8.33</v>
      </c>
      <c r="M1352" s="2">
        <v>0.01</v>
      </c>
      <c r="N1352">
        <v>157.85</v>
      </c>
      <c r="O1352">
        <v>1.99</v>
      </c>
      <c r="P1352">
        <v>10.74</v>
      </c>
      <c r="Q1352" s="2">
        <v>0.52</v>
      </c>
      <c r="R1352" t="s">
        <v>96</v>
      </c>
      <c r="S1352" t="s">
        <v>139</v>
      </c>
      <c r="T1352" t="s">
        <v>819</v>
      </c>
      <c r="U1352" t="s">
        <v>102</v>
      </c>
      <c r="V1352" t="s">
        <v>33</v>
      </c>
      <c r="W1352">
        <v>5302</v>
      </c>
      <c r="X1352" s="1">
        <v>41136</v>
      </c>
      <c r="Y1352" t="s">
        <v>34</v>
      </c>
      <c r="Z1352" t="e" vm="3">
        <v>#VALUE!</v>
      </c>
      <c r="AA1352">
        <v>21208</v>
      </c>
      <c r="AB1352" t="e" cm="1" vm="2">
        <f t="array" ref="AB1352">_FV(Table1[[#This Row],[State]],"Country/region",TRUE)</f>
        <v>#VALUE!</v>
      </c>
    </row>
    <row r="1353" spans="1:28" x14ac:dyDescent="0.35">
      <c r="A1353" t="s">
        <v>1438</v>
      </c>
      <c r="B1353">
        <v>42</v>
      </c>
      <c r="C1353" t="s">
        <v>1625</v>
      </c>
      <c r="D1353" t="s">
        <v>46</v>
      </c>
      <c r="E1353">
        <f>YEAR(Table1[[#This Row],[Order Date]])</f>
        <v>2012</v>
      </c>
      <c r="F1353">
        <v>1</v>
      </c>
      <c r="G1353">
        <f>MONTH(Table1[[#This Row],[Order Date]])</f>
        <v>8</v>
      </c>
      <c r="H1353" s="1">
        <v>41135</v>
      </c>
      <c r="I1353">
        <v>42343</v>
      </c>
      <c r="J1353" t="s">
        <v>58</v>
      </c>
      <c r="K1353">
        <v>46</v>
      </c>
      <c r="L1353">
        <v>70.98</v>
      </c>
      <c r="M1353" s="2">
        <v>0.04</v>
      </c>
      <c r="N1353">
        <v>3412.08</v>
      </c>
      <c r="O1353">
        <v>26.85</v>
      </c>
      <c r="P1353">
        <v>239.23</v>
      </c>
      <c r="Q1353" s="2"/>
      <c r="R1353" t="s">
        <v>48</v>
      </c>
      <c r="S1353" t="s">
        <v>73</v>
      </c>
      <c r="T1353" t="s">
        <v>2082</v>
      </c>
      <c r="U1353" t="s">
        <v>154</v>
      </c>
      <c r="V1353" t="s">
        <v>52</v>
      </c>
      <c r="W1353">
        <v>5972</v>
      </c>
      <c r="X1353" s="1">
        <v>41137</v>
      </c>
      <c r="Y1353" t="s">
        <v>53</v>
      </c>
      <c r="Z1353" t="e" vm="4">
        <v>#VALUE!</v>
      </c>
      <c r="AA1353">
        <v>94601</v>
      </c>
      <c r="AB1353" t="e" cm="1" vm="2">
        <f t="array" ref="AB1353">_FV(Table1[[#This Row],[State]],"Country/region",TRUE)</f>
        <v>#VALUE!</v>
      </c>
    </row>
    <row r="1354" spans="1:28" x14ac:dyDescent="0.35">
      <c r="A1354" t="s">
        <v>2083</v>
      </c>
      <c r="B1354">
        <v>42</v>
      </c>
      <c r="C1354" t="s">
        <v>2084</v>
      </c>
      <c r="D1354" t="s">
        <v>57</v>
      </c>
      <c r="E1354">
        <f>YEAR(Table1[[#This Row],[Order Date]])</f>
        <v>2012</v>
      </c>
      <c r="F1354">
        <v>1</v>
      </c>
      <c r="G1354">
        <f>MONTH(Table1[[#This Row],[Order Date]])</f>
        <v>8</v>
      </c>
      <c r="H1354" s="1">
        <v>41135</v>
      </c>
      <c r="I1354">
        <v>14115</v>
      </c>
      <c r="J1354" t="s">
        <v>39</v>
      </c>
      <c r="K1354">
        <v>24</v>
      </c>
      <c r="L1354">
        <v>6.28</v>
      </c>
      <c r="M1354" s="2">
        <v>0.04</v>
      </c>
      <c r="N1354">
        <v>158.78</v>
      </c>
      <c r="O1354">
        <v>5.41</v>
      </c>
      <c r="P1354">
        <v>-38.380000000000003</v>
      </c>
      <c r="Q1354" s="2">
        <v>0.53</v>
      </c>
      <c r="R1354" t="s">
        <v>48</v>
      </c>
      <c r="S1354" t="s">
        <v>30</v>
      </c>
      <c r="T1354" t="s">
        <v>2023</v>
      </c>
      <c r="U1354" t="s">
        <v>82</v>
      </c>
      <c r="V1354" t="s">
        <v>68</v>
      </c>
      <c r="W1354">
        <v>1976</v>
      </c>
      <c r="X1354" s="1">
        <v>41137</v>
      </c>
      <c r="Y1354" t="s">
        <v>34</v>
      </c>
      <c r="Z1354" t="e" vm="11">
        <v>#VALUE!</v>
      </c>
      <c r="AA1354">
        <v>77301</v>
      </c>
      <c r="AB1354" t="e" cm="1" vm="2">
        <f t="array" ref="AB1354">_FV(Table1[[#This Row],[State]],"Country/region",TRUE)</f>
        <v>#VALUE!</v>
      </c>
    </row>
    <row r="1355" spans="1:28" x14ac:dyDescent="0.35">
      <c r="A1355" t="s">
        <v>1852</v>
      </c>
      <c r="B1355">
        <v>42</v>
      </c>
      <c r="C1355" t="s">
        <v>2077</v>
      </c>
      <c r="D1355" t="s">
        <v>38</v>
      </c>
      <c r="E1355">
        <f>YEAR(Table1[[#This Row],[Order Date]])</f>
        <v>2012</v>
      </c>
      <c r="F1355">
        <v>1</v>
      </c>
      <c r="G1355">
        <f>MONTH(Table1[[#This Row],[Order Date]])</f>
        <v>8</v>
      </c>
      <c r="H1355" s="1">
        <v>41135</v>
      </c>
      <c r="I1355">
        <v>41636</v>
      </c>
      <c r="J1355" t="s">
        <v>58</v>
      </c>
      <c r="K1355">
        <v>25</v>
      </c>
      <c r="L1355">
        <v>16.98</v>
      </c>
      <c r="M1355" s="2">
        <v>0.05</v>
      </c>
      <c r="N1355">
        <v>423.15</v>
      </c>
      <c r="O1355">
        <v>7.78</v>
      </c>
      <c r="P1355">
        <v>-47.28</v>
      </c>
      <c r="Q1355" s="2">
        <v>0.56999999999999995</v>
      </c>
      <c r="R1355" t="s">
        <v>29</v>
      </c>
      <c r="S1355" t="s">
        <v>139</v>
      </c>
      <c r="T1355" t="s">
        <v>2085</v>
      </c>
      <c r="U1355" t="s">
        <v>88</v>
      </c>
      <c r="V1355" t="s">
        <v>76</v>
      </c>
      <c r="W1355">
        <v>5870</v>
      </c>
      <c r="X1355" s="1">
        <v>41137</v>
      </c>
      <c r="Y1355" t="s">
        <v>34</v>
      </c>
      <c r="Z1355" t="e" vm="47">
        <v>#VALUE!</v>
      </c>
      <c r="AA1355">
        <v>28560</v>
      </c>
      <c r="AB1355" t="e" cm="1" vm="2">
        <f t="array" ref="AB1355">_FV(Table1[[#This Row],[State]],"Country/region",TRUE)</f>
        <v>#VALUE!</v>
      </c>
    </row>
    <row r="1356" spans="1:28" x14ac:dyDescent="0.35">
      <c r="A1356" t="s">
        <v>676</v>
      </c>
      <c r="B1356">
        <v>42</v>
      </c>
      <c r="C1356" t="s">
        <v>619</v>
      </c>
      <c r="D1356" t="s">
        <v>38</v>
      </c>
      <c r="E1356">
        <f>YEAR(Table1[[#This Row],[Order Date]])</f>
        <v>2012</v>
      </c>
      <c r="F1356">
        <v>1</v>
      </c>
      <c r="G1356">
        <f>MONTH(Table1[[#This Row],[Order Date]])</f>
        <v>8</v>
      </c>
      <c r="H1356" s="1">
        <v>41135</v>
      </c>
      <c r="I1356">
        <v>6406</v>
      </c>
      <c r="J1356" t="s">
        <v>58</v>
      </c>
      <c r="K1356">
        <v>43</v>
      </c>
      <c r="L1356">
        <v>2.08</v>
      </c>
      <c r="M1356" s="2">
        <v>0.05</v>
      </c>
      <c r="N1356">
        <v>92.63</v>
      </c>
      <c r="O1356">
        <v>2.56</v>
      </c>
      <c r="P1356">
        <v>-70.8</v>
      </c>
      <c r="Q1356" s="2">
        <v>0.55000000000000004</v>
      </c>
      <c r="R1356" t="s">
        <v>29</v>
      </c>
      <c r="S1356" t="s">
        <v>139</v>
      </c>
      <c r="T1356" t="s">
        <v>769</v>
      </c>
      <c r="U1356" t="s">
        <v>481</v>
      </c>
      <c r="V1356" t="s">
        <v>76</v>
      </c>
      <c r="W1356">
        <v>892</v>
      </c>
      <c r="X1356" s="1">
        <v>41137</v>
      </c>
      <c r="Y1356" t="s">
        <v>34</v>
      </c>
      <c r="Z1356" t="e" vm="14">
        <v>#VALUE!</v>
      </c>
      <c r="AA1356">
        <v>33311</v>
      </c>
      <c r="AB1356" t="e" cm="1" vm="2">
        <f t="array" ref="AB1356">_FV(Table1[[#This Row],[State]],"Country/region",TRUE)</f>
        <v>#VALUE!</v>
      </c>
    </row>
    <row r="1357" spans="1:28" x14ac:dyDescent="0.35">
      <c r="A1357" t="s">
        <v>2083</v>
      </c>
      <c r="B1357">
        <v>42</v>
      </c>
      <c r="C1357" t="s">
        <v>2084</v>
      </c>
      <c r="D1357" t="s">
        <v>57</v>
      </c>
      <c r="E1357">
        <f>YEAR(Table1[[#This Row],[Order Date]])</f>
        <v>2012</v>
      </c>
      <c r="F1357">
        <v>1</v>
      </c>
      <c r="G1357">
        <f>MONTH(Table1[[#This Row],[Order Date]])</f>
        <v>8</v>
      </c>
      <c r="H1357" s="1">
        <v>41135</v>
      </c>
      <c r="I1357">
        <v>14115</v>
      </c>
      <c r="J1357" t="s">
        <v>39</v>
      </c>
      <c r="K1357">
        <v>46</v>
      </c>
      <c r="L1357">
        <v>85.99</v>
      </c>
      <c r="M1357" s="2">
        <v>0.06</v>
      </c>
      <c r="N1357">
        <v>3296.0619999999999</v>
      </c>
      <c r="O1357">
        <v>10.78</v>
      </c>
      <c r="P1357">
        <v>591.91200000000003</v>
      </c>
      <c r="Q1357" s="2">
        <v>0.57999999999999996</v>
      </c>
      <c r="R1357" t="s">
        <v>96</v>
      </c>
      <c r="S1357" t="s">
        <v>30</v>
      </c>
      <c r="T1357">
        <v>3395</v>
      </c>
      <c r="U1357" t="s">
        <v>105</v>
      </c>
      <c r="V1357" t="s">
        <v>68</v>
      </c>
      <c r="W1357">
        <v>1977</v>
      </c>
      <c r="X1357" s="1">
        <v>41137</v>
      </c>
      <c r="Y1357" t="s">
        <v>34</v>
      </c>
      <c r="Z1357" t="e" vm="11">
        <v>#VALUE!</v>
      </c>
      <c r="AA1357">
        <v>77301</v>
      </c>
      <c r="AB1357" t="e" cm="1" vm="2">
        <f t="array" ref="AB1357">_FV(Table1[[#This Row],[State]],"Country/region",TRUE)</f>
        <v>#VALUE!</v>
      </c>
    </row>
    <row r="1358" spans="1:28" x14ac:dyDescent="0.35">
      <c r="A1358" t="s">
        <v>1852</v>
      </c>
      <c r="B1358">
        <v>42</v>
      </c>
      <c r="C1358" t="s">
        <v>2077</v>
      </c>
      <c r="D1358" t="s">
        <v>38</v>
      </c>
      <c r="E1358">
        <f>YEAR(Table1[[#This Row],[Order Date]])</f>
        <v>2012</v>
      </c>
      <c r="F1358">
        <v>1</v>
      </c>
      <c r="G1358">
        <f>MONTH(Table1[[#This Row],[Order Date]])</f>
        <v>8</v>
      </c>
      <c r="H1358" s="1">
        <v>41135</v>
      </c>
      <c r="I1358">
        <v>41636</v>
      </c>
      <c r="J1358" t="s">
        <v>58</v>
      </c>
      <c r="K1358">
        <v>27</v>
      </c>
      <c r="L1358">
        <v>115.99</v>
      </c>
      <c r="M1358" s="2">
        <v>0.03</v>
      </c>
      <c r="N1358">
        <v>2762.857</v>
      </c>
      <c r="O1358">
        <v>4.2300000000000004</v>
      </c>
      <c r="P1358">
        <v>722.24099999999999</v>
      </c>
      <c r="Q1358" s="2">
        <v>0.56000000000000005</v>
      </c>
      <c r="R1358" t="s">
        <v>96</v>
      </c>
      <c r="S1358" t="s">
        <v>30</v>
      </c>
      <c r="T1358">
        <v>282</v>
      </c>
      <c r="U1358" t="s">
        <v>105</v>
      </c>
      <c r="V1358" t="s">
        <v>76</v>
      </c>
      <c r="W1358">
        <v>5871</v>
      </c>
      <c r="X1358" s="1">
        <v>41137</v>
      </c>
      <c r="Y1358" t="s">
        <v>34</v>
      </c>
      <c r="Z1358" t="e" vm="47">
        <v>#VALUE!</v>
      </c>
      <c r="AA1358">
        <v>28560</v>
      </c>
      <c r="AB1358" t="e" cm="1" vm="2">
        <f t="array" ref="AB1358">_FV(Table1[[#This Row],[State]],"Country/region",TRUE)</f>
        <v>#VALUE!</v>
      </c>
    </row>
    <row r="1359" spans="1:28" x14ac:dyDescent="0.35">
      <c r="A1359" t="s">
        <v>2080</v>
      </c>
      <c r="B1359">
        <v>42</v>
      </c>
      <c r="C1359" t="s">
        <v>2081</v>
      </c>
      <c r="D1359" t="s">
        <v>27</v>
      </c>
      <c r="E1359">
        <f>YEAR(Table1[[#This Row],[Order Date]])</f>
        <v>2012</v>
      </c>
      <c r="F1359">
        <v>1</v>
      </c>
      <c r="G1359">
        <f>MONTH(Table1[[#This Row],[Order Date]])</f>
        <v>8</v>
      </c>
      <c r="H1359" s="1">
        <v>41135</v>
      </c>
      <c r="I1359">
        <v>37760</v>
      </c>
      <c r="J1359" t="s">
        <v>28</v>
      </c>
      <c r="K1359">
        <v>38</v>
      </c>
      <c r="L1359">
        <v>85.99</v>
      </c>
      <c r="M1359" s="2">
        <v>0.04</v>
      </c>
      <c r="N1359">
        <v>2773.0315000000001</v>
      </c>
      <c r="O1359">
        <v>0.99</v>
      </c>
      <c r="P1359">
        <v>897.86699999999996</v>
      </c>
      <c r="Q1359" s="2">
        <v>0.55000000000000004</v>
      </c>
      <c r="R1359" t="s">
        <v>96</v>
      </c>
      <c r="S1359" t="s">
        <v>59</v>
      </c>
      <c r="T1359" t="s">
        <v>1197</v>
      </c>
      <c r="U1359" t="s">
        <v>105</v>
      </c>
      <c r="V1359" t="s">
        <v>33</v>
      </c>
      <c r="W1359">
        <v>5303</v>
      </c>
      <c r="X1359" s="1">
        <v>41137</v>
      </c>
      <c r="Y1359" t="s">
        <v>34</v>
      </c>
      <c r="Z1359" t="e" vm="3">
        <v>#VALUE!</v>
      </c>
      <c r="AA1359">
        <v>21208</v>
      </c>
      <c r="AB1359" t="e" cm="1" vm="2">
        <f t="array" ref="AB1359">_FV(Table1[[#This Row],[State]],"Country/region",TRUE)</f>
        <v>#VALUE!</v>
      </c>
    </row>
    <row r="1360" spans="1:28" x14ac:dyDescent="0.35">
      <c r="A1360" t="s">
        <v>64</v>
      </c>
      <c r="B1360">
        <v>42</v>
      </c>
      <c r="C1360" t="s">
        <v>1935</v>
      </c>
      <c r="D1360" t="s">
        <v>57</v>
      </c>
      <c r="E1360">
        <f>YEAR(Table1[[#This Row],[Order Date]])</f>
        <v>2012</v>
      </c>
      <c r="F1360">
        <v>1</v>
      </c>
      <c r="G1360">
        <f>MONTH(Table1[[#This Row],[Order Date]])</f>
        <v>8</v>
      </c>
      <c r="H1360" s="1">
        <v>41136</v>
      </c>
      <c r="I1360">
        <v>30467</v>
      </c>
      <c r="J1360" t="s">
        <v>58</v>
      </c>
      <c r="K1360">
        <v>5</v>
      </c>
      <c r="L1360">
        <v>420.98</v>
      </c>
      <c r="M1360" s="2">
        <v>0.05</v>
      </c>
      <c r="N1360">
        <v>2019.65</v>
      </c>
      <c r="O1360">
        <v>19.989999999999998</v>
      </c>
      <c r="P1360">
        <v>289.87549999999999</v>
      </c>
      <c r="Q1360" s="2">
        <v>0.35</v>
      </c>
      <c r="R1360" t="s">
        <v>29</v>
      </c>
      <c r="S1360" t="s">
        <v>30</v>
      </c>
      <c r="T1360" t="s">
        <v>545</v>
      </c>
      <c r="U1360" t="s">
        <v>67</v>
      </c>
      <c r="V1360" t="s">
        <v>68</v>
      </c>
      <c r="W1360">
        <v>4278</v>
      </c>
      <c r="X1360" s="1">
        <v>41137</v>
      </c>
      <c r="Y1360" t="s">
        <v>34</v>
      </c>
      <c r="Z1360" t="e" vm="5">
        <v>#VALUE!</v>
      </c>
      <c r="AA1360">
        <v>55372</v>
      </c>
      <c r="AB1360" t="e" cm="1" vm="2">
        <f t="array" ref="AB1360">_FV(Table1[[#This Row],[State]],"Country/region",TRUE)</f>
        <v>#VALUE!</v>
      </c>
    </row>
    <row r="1361" spans="1:28" x14ac:dyDescent="0.35">
      <c r="A1361" t="s">
        <v>2086</v>
      </c>
      <c r="B1361">
        <v>42</v>
      </c>
      <c r="C1361" t="s">
        <v>2087</v>
      </c>
      <c r="D1361" t="s">
        <v>46</v>
      </c>
      <c r="E1361">
        <f>YEAR(Table1[[#This Row],[Order Date]])</f>
        <v>2012</v>
      </c>
      <c r="F1361">
        <v>1</v>
      </c>
      <c r="G1361">
        <f>MONTH(Table1[[#This Row],[Order Date]])</f>
        <v>8</v>
      </c>
      <c r="H1361" s="1">
        <v>41136</v>
      </c>
      <c r="I1361">
        <v>34177</v>
      </c>
      <c r="J1361" t="s">
        <v>28</v>
      </c>
      <c r="K1361">
        <v>26</v>
      </c>
      <c r="L1361">
        <v>7.31</v>
      </c>
      <c r="M1361" s="2">
        <v>0.1</v>
      </c>
      <c r="N1361">
        <v>172.76</v>
      </c>
      <c r="O1361">
        <v>0.49</v>
      </c>
      <c r="P1361">
        <v>73.180000000000007</v>
      </c>
      <c r="Q1361" s="2">
        <v>0.38</v>
      </c>
      <c r="R1361" t="s">
        <v>29</v>
      </c>
      <c r="S1361" t="s">
        <v>30</v>
      </c>
      <c r="T1361" t="s">
        <v>714</v>
      </c>
      <c r="U1361" t="s">
        <v>210</v>
      </c>
      <c r="V1361" t="s">
        <v>68</v>
      </c>
      <c r="W1361">
        <v>4804</v>
      </c>
      <c r="X1361" s="1">
        <v>41137</v>
      </c>
      <c r="Y1361" t="s">
        <v>34</v>
      </c>
      <c r="Z1361" t="e" vm="16">
        <v>#VALUE!</v>
      </c>
      <c r="AA1361">
        <v>60101</v>
      </c>
      <c r="AB1361" t="e" cm="1" vm="2">
        <f t="array" ref="AB1361">_FV(Table1[[#This Row],[State]],"Country/region",TRUE)</f>
        <v>#VALUE!</v>
      </c>
    </row>
    <row r="1362" spans="1:28" x14ac:dyDescent="0.35">
      <c r="A1362" t="s">
        <v>2088</v>
      </c>
      <c r="B1362">
        <v>42</v>
      </c>
      <c r="C1362" t="s">
        <v>202</v>
      </c>
      <c r="D1362" t="s">
        <v>46</v>
      </c>
      <c r="E1362">
        <f>YEAR(Table1[[#This Row],[Order Date]])</f>
        <v>2012</v>
      </c>
      <c r="F1362">
        <v>1</v>
      </c>
      <c r="G1362">
        <f>MONTH(Table1[[#This Row],[Order Date]])</f>
        <v>8</v>
      </c>
      <c r="H1362" s="1">
        <v>41136</v>
      </c>
      <c r="I1362">
        <v>56260</v>
      </c>
      <c r="J1362" t="s">
        <v>39</v>
      </c>
      <c r="K1362">
        <v>34</v>
      </c>
      <c r="L1362">
        <v>6.48</v>
      </c>
      <c r="M1362" s="2">
        <v>0.03</v>
      </c>
      <c r="N1362">
        <v>223.76</v>
      </c>
      <c r="O1362">
        <v>7.91</v>
      </c>
      <c r="P1362">
        <v>-139.66</v>
      </c>
      <c r="Q1362" s="2">
        <v>0.37</v>
      </c>
      <c r="R1362" t="s">
        <v>29</v>
      </c>
      <c r="S1362" t="s">
        <v>30</v>
      </c>
      <c r="T1362" t="s">
        <v>1635</v>
      </c>
      <c r="U1362" t="s">
        <v>61</v>
      </c>
      <c r="V1362" t="s">
        <v>33</v>
      </c>
      <c r="W1362">
        <v>7866</v>
      </c>
      <c r="X1362" s="1">
        <v>41137</v>
      </c>
      <c r="Y1362" t="s">
        <v>34</v>
      </c>
      <c r="Z1362" t="e" vm="24">
        <v>#VALUE!</v>
      </c>
      <c r="AA1362">
        <v>7030</v>
      </c>
      <c r="AB1362" t="e" cm="1" vm="2">
        <f t="array" ref="AB1362">_FV(Table1[[#This Row],[State]],"Country/region",TRUE)</f>
        <v>#VALUE!</v>
      </c>
    </row>
    <row r="1363" spans="1:28" x14ac:dyDescent="0.35">
      <c r="A1363" t="s">
        <v>1627</v>
      </c>
      <c r="B1363">
        <v>42</v>
      </c>
      <c r="C1363" t="s">
        <v>2089</v>
      </c>
      <c r="D1363" t="s">
        <v>46</v>
      </c>
      <c r="E1363">
        <f>YEAR(Table1[[#This Row],[Order Date]])</f>
        <v>2012</v>
      </c>
      <c r="F1363">
        <v>1</v>
      </c>
      <c r="G1363">
        <f>MONTH(Table1[[#This Row],[Order Date]])</f>
        <v>8</v>
      </c>
      <c r="H1363" s="1">
        <v>41136</v>
      </c>
      <c r="I1363">
        <v>15751</v>
      </c>
      <c r="J1363" t="s">
        <v>58</v>
      </c>
      <c r="K1363">
        <v>37</v>
      </c>
      <c r="L1363">
        <v>4.9800000000000004</v>
      </c>
      <c r="M1363" s="2">
        <v>0.02</v>
      </c>
      <c r="N1363">
        <v>189.6</v>
      </c>
      <c r="O1363">
        <v>0.49</v>
      </c>
      <c r="P1363">
        <v>89.65</v>
      </c>
      <c r="Q1363" s="2">
        <v>0.39</v>
      </c>
      <c r="R1363" t="s">
        <v>29</v>
      </c>
      <c r="S1363" t="s">
        <v>30</v>
      </c>
      <c r="T1363" t="s">
        <v>2065</v>
      </c>
      <c r="U1363" t="s">
        <v>210</v>
      </c>
      <c r="V1363" t="s">
        <v>76</v>
      </c>
      <c r="W1363">
        <v>2187</v>
      </c>
      <c r="X1363" s="1">
        <v>41137</v>
      </c>
      <c r="Y1363" t="s">
        <v>34</v>
      </c>
      <c r="Z1363" t="e" vm="44">
        <v>#VALUE!</v>
      </c>
      <c r="AA1363">
        <v>30161</v>
      </c>
      <c r="AB1363" t="e" cm="1" vm="2">
        <f t="array" ref="AB1363">_FV(Table1[[#This Row],[State]],"Country/region",TRUE)</f>
        <v>#VALUE!</v>
      </c>
    </row>
    <row r="1364" spans="1:28" x14ac:dyDescent="0.35">
      <c r="A1364" t="s">
        <v>1717</v>
      </c>
      <c r="B1364">
        <v>42</v>
      </c>
      <c r="C1364" t="s">
        <v>1277</v>
      </c>
      <c r="D1364" t="s">
        <v>38</v>
      </c>
      <c r="E1364">
        <f>YEAR(Table1[[#This Row],[Order Date]])</f>
        <v>2012</v>
      </c>
      <c r="F1364">
        <v>1</v>
      </c>
      <c r="G1364">
        <f>MONTH(Table1[[#This Row],[Order Date]])</f>
        <v>8</v>
      </c>
      <c r="H1364" s="1">
        <v>41136</v>
      </c>
      <c r="I1364">
        <v>47910</v>
      </c>
      <c r="J1364" t="s">
        <v>28</v>
      </c>
      <c r="K1364">
        <v>30</v>
      </c>
      <c r="L1364">
        <v>178.47</v>
      </c>
      <c r="M1364" s="2">
        <v>0.08</v>
      </c>
      <c r="N1364">
        <v>5290.57</v>
      </c>
      <c r="O1364">
        <v>19.989999999999998</v>
      </c>
      <c r="P1364">
        <v>1389.18</v>
      </c>
      <c r="Q1364" s="2">
        <v>0.55000000000000004</v>
      </c>
      <c r="R1364" t="s">
        <v>29</v>
      </c>
      <c r="S1364" t="s">
        <v>30</v>
      </c>
      <c r="T1364" t="s">
        <v>628</v>
      </c>
      <c r="U1364" t="s">
        <v>32</v>
      </c>
      <c r="V1364" t="s">
        <v>52</v>
      </c>
      <c r="W1364">
        <v>6730</v>
      </c>
      <c r="X1364" s="1">
        <v>41137</v>
      </c>
      <c r="Y1364" t="s">
        <v>34</v>
      </c>
      <c r="Z1364" t="e" vm="4">
        <v>#VALUE!</v>
      </c>
      <c r="AA1364">
        <v>90266</v>
      </c>
      <c r="AB1364" t="e" cm="1" vm="2">
        <f t="array" ref="AB1364">_FV(Table1[[#This Row],[State]],"Country/region",TRUE)</f>
        <v>#VALUE!</v>
      </c>
    </row>
    <row r="1365" spans="1:28" x14ac:dyDescent="0.35">
      <c r="A1365" t="s">
        <v>2086</v>
      </c>
      <c r="B1365">
        <v>42</v>
      </c>
      <c r="C1365" t="s">
        <v>2087</v>
      </c>
      <c r="D1365" t="s">
        <v>46</v>
      </c>
      <c r="E1365">
        <f>YEAR(Table1[[#This Row],[Order Date]])</f>
        <v>2012</v>
      </c>
      <c r="F1365">
        <v>1</v>
      </c>
      <c r="G1365">
        <f>MONTH(Table1[[#This Row],[Order Date]])</f>
        <v>8</v>
      </c>
      <c r="H1365" s="1">
        <v>41136</v>
      </c>
      <c r="I1365">
        <v>34177</v>
      </c>
      <c r="J1365" t="s">
        <v>28</v>
      </c>
      <c r="K1365">
        <v>50</v>
      </c>
      <c r="L1365">
        <v>20.99</v>
      </c>
      <c r="M1365" s="2">
        <v>0.1</v>
      </c>
      <c r="N1365">
        <v>853.16200000000003</v>
      </c>
      <c r="O1365">
        <v>2.5</v>
      </c>
      <c r="P1365">
        <v>-83.951999999999998</v>
      </c>
      <c r="Q1365" s="2">
        <v>0.81</v>
      </c>
      <c r="R1365" t="s">
        <v>96</v>
      </c>
      <c r="S1365" t="s">
        <v>59</v>
      </c>
      <c r="T1365" t="s">
        <v>1615</v>
      </c>
      <c r="U1365" t="s">
        <v>105</v>
      </c>
      <c r="V1365" t="s">
        <v>68</v>
      </c>
      <c r="W1365">
        <v>4805</v>
      </c>
      <c r="X1365" s="1">
        <v>41137</v>
      </c>
      <c r="Y1365" t="s">
        <v>34</v>
      </c>
      <c r="Z1365" t="e" vm="16">
        <v>#VALUE!</v>
      </c>
      <c r="AA1365">
        <v>60101</v>
      </c>
      <c r="AB1365" t="e" cm="1" vm="2">
        <f t="array" ref="AB1365">_FV(Table1[[#This Row],[State]],"Country/region",TRUE)</f>
        <v>#VALUE!</v>
      </c>
    </row>
    <row r="1366" spans="1:28" x14ac:dyDescent="0.35">
      <c r="A1366" t="s">
        <v>1627</v>
      </c>
      <c r="B1366">
        <v>42</v>
      </c>
      <c r="C1366" t="s">
        <v>2089</v>
      </c>
      <c r="D1366" t="s">
        <v>46</v>
      </c>
      <c r="E1366">
        <f>YEAR(Table1[[#This Row],[Order Date]])</f>
        <v>2012</v>
      </c>
      <c r="F1366">
        <v>1</v>
      </c>
      <c r="G1366">
        <f>MONTH(Table1[[#This Row],[Order Date]])</f>
        <v>8</v>
      </c>
      <c r="H1366" s="1">
        <v>41136</v>
      </c>
      <c r="I1366">
        <v>15751</v>
      </c>
      <c r="J1366" t="s">
        <v>58</v>
      </c>
      <c r="K1366">
        <v>21</v>
      </c>
      <c r="L1366">
        <v>20.99</v>
      </c>
      <c r="M1366" s="2">
        <v>0.01</v>
      </c>
      <c r="N1366">
        <v>397.73200000000003</v>
      </c>
      <c r="O1366">
        <v>0.99</v>
      </c>
      <c r="P1366">
        <v>-26.047999999999998</v>
      </c>
      <c r="Q1366" s="2">
        <v>0.83</v>
      </c>
      <c r="R1366" t="s">
        <v>96</v>
      </c>
      <c r="S1366" t="s">
        <v>139</v>
      </c>
      <c r="T1366" t="s">
        <v>2090</v>
      </c>
      <c r="U1366" t="s">
        <v>105</v>
      </c>
      <c r="V1366" t="s">
        <v>76</v>
      </c>
      <c r="W1366">
        <v>2188</v>
      </c>
      <c r="X1366" s="1">
        <v>41137</v>
      </c>
      <c r="Y1366" t="s">
        <v>34</v>
      </c>
      <c r="Z1366" t="e" vm="44">
        <v>#VALUE!</v>
      </c>
      <c r="AA1366">
        <v>30161</v>
      </c>
      <c r="AB1366" t="e" cm="1" vm="2">
        <f t="array" ref="AB1366">_FV(Table1[[#This Row],[State]],"Country/region",TRUE)</f>
        <v>#VALUE!</v>
      </c>
    </row>
    <row r="1367" spans="1:28" x14ac:dyDescent="0.35">
      <c r="A1367" t="s">
        <v>2091</v>
      </c>
      <c r="B1367">
        <v>42</v>
      </c>
      <c r="C1367" t="s">
        <v>2092</v>
      </c>
      <c r="D1367" t="s">
        <v>38</v>
      </c>
      <c r="E1367">
        <f>YEAR(Table1[[#This Row],[Order Date]])</f>
        <v>2012</v>
      </c>
      <c r="F1367">
        <v>1</v>
      </c>
      <c r="G1367">
        <f>MONTH(Table1[[#This Row],[Order Date]])</f>
        <v>8</v>
      </c>
      <c r="H1367" s="1">
        <v>41136</v>
      </c>
      <c r="I1367">
        <v>26949</v>
      </c>
      <c r="J1367" t="s">
        <v>58</v>
      </c>
      <c r="K1367">
        <v>48</v>
      </c>
      <c r="L1367">
        <v>9.48</v>
      </c>
      <c r="M1367" s="2">
        <v>0.06</v>
      </c>
      <c r="N1367">
        <v>460.69</v>
      </c>
      <c r="O1367">
        <v>7.29</v>
      </c>
      <c r="P1367">
        <v>-103.48</v>
      </c>
      <c r="Q1367" s="2">
        <v>0.45</v>
      </c>
      <c r="R1367" t="s">
        <v>48</v>
      </c>
      <c r="S1367" t="s">
        <v>139</v>
      </c>
      <c r="T1367" t="s">
        <v>333</v>
      </c>
      <c r="U1367" t="s">
        <v>82</v>
      </c>
      <c r="V1367" t="s">
        <v>33</v>
      </c>
      <c r="W1367">
        <v>3776</v>
      </c>
      <c r="X1367" s="1">
        <v>41138</v>
      </c>
      <c r="Y1367" t="s">
        <v>34</v>
      </c>
      <c r="Z1367" t="e" vm="24">
        <v>#VALUE!</v>
      </c>
      <c r="AA1367">
        <v>7203</v>
      </c>
      <c r="AB1367" t="e" cm="1" vm="2">
        <f t="array" ref="AB1367">_FV(Table1[[#This Row],[State]],"Country/region",TRUE)</f>
        <v>#VALUE!</v>
      </c>
    </row>
    <row r="1368" spans="1:28" x14ac:dyDescent="0.35">
      <c r="A1368" t="s">
        <v>2093</v>
      </c>
      <c r="B1368">
        <v>42</v>
      </c>
      <c r="C1368" t="s">
        <v>2094</v>
      </c>
      <c r="D1368" t="s">
        <v>46</v>
      </c>
      <c r="E1368">
        <f>YEAR(Table1[[#This Row],[Order Date]])</f>
        <v>2012</v>
      </c>
      <c r="F1368">
        <v>1</v>
      </c>
      <c r="G1368">
        <f>MONTH(Table1[[#This Row],[Order Date]])</f>
        <v>8</v>
      </c>
      <c r="H1368" s="1">
        <v>41136</v>
      </c>
      <c r="I1368">
        <v>50310</v>
      </c>
      <c r="J1368" t="s">
        <v>131</v>
      </c>
      <c r="K1368">
        <v>42</v>
      </c>
      <c r="L1368">
        <v>42.98</v>
      </c>
      <c r="M1368" s="2">
        <v>7.0000000000000007E-2</v>
      </c>
      <c r="N1368">
        <v>1811.3</v>
      </c>
      <c r="O1368">
        <v>4.62</v>
      </c>
      <c r="P1368">
        <v>520.41</v>
      </c>
      <c r="Q1368" s="2">
        <v>0.56000000000000005</v>
      </c>
      <c r="R1368" t="s">
        <v>29</v>
      </c>
      <c r="S1368" t="s">
        <v>30</v>
      </c>
      <c r="T1368" t="s">
        <v>1243</v>
      </c>
      <c r="U1368" t="s">
        <v>214</v>
      </c>
      <c r="V1368" t="s">
        <v>68</v>
      </c>
      <c r="W1368">
        <v>7051</v>
      </c>
      <c r="X1368" s="1">
        <v>41138</v>
      </c>
      <c r="Y1368" t="s">
        <v>42</v>
      </c>
      <c r="Z1368" t="e" vm="40">
        <v>#VALUE!</v>
      </c>
      <c r="AA1368">
        <v>67601</v>
      </c>
      <c r="AB1368" t="e" cm="1" vm="2">
        <f t="array" ref="AB1368">_FV(Table1[[#This Row],[State]],"Country/region",TRUE)</f>
        <v>#VALUE!</v>
      </c>
    </row>
    <row r="1369" spans="1:28" x14ac:dyDescent="0.35">
      <c r="A1369" t="s">
        <v>2093</v>
      </c>
      <c r="B1369">
        <v>42</v>
      </c>
      <c r="C1369" t="s">
        <v>2094</v>
      </c>
      <c r="D1369" t="s">
        <v>46</v>
      </c>
      <c r="E1369">
        <f>YEAR(Table1[[#This Row],[Order Date]])</f>
        <v>2012</v>
      </c>
      <c r="F1369">
        <v>1</v>
      </c>
      <c r="G1369">
        <f>MONTH(Table1[[#This Row],[Order Date]])</f>
        <v>8</v>
      </c>
      <c r="H1369" s="1">
        <v>41136</v>
      </c>
      <c r="I1369">
        <v>50310</v>
      </c>
      <c r="J1369" t="s">
        <v>131</v>
      </c>
      <c r="K1369">
        <v>22</v>
      </c>
      <c r="L1369">
        <v>20.95</v>
      </c>
      <c r="M1369" s="2">
        <v>0.03</v>
      </c>
      <c r="N1369">
        <v>482.37</v>
      </c>
      <c r="O1369">
        <v>4</v>
      </c>
      <c r="P1369">
        <v>34.03</v>
      </c>
      <c r="Q1369" s="2">
        <v>0.6</v>
      </c>
      <c r="R1369" t="s">
        <v>96</v>
      </c>
      <c r="S1369" t="s">
        <v>30</v>
      </c>
      <c r="T1369" t="s">
        <v>1768</v>
      </c>
      <c r="U1369" t="s">
        <v>102</v>
      </c>
      <c r="V1369" t="s">
        <v>68</v>
      </c>
      <c r="W1369">
        <v>7053</v>
      </c>
      <c r="X1369" s="1">
        <v>41138</v>
      </c>
      <c r="Y1369" t="s">
        <v>34</v>
      </c>
      <c r="Z1369" t="e" vm="40">
        <v>#VALUE!</v>
      </c>
      <c r="AA1369">
        <v>67601</v>
      </c>
      <c r="AB1369" t="e" cm="1" vm="2">
        <f t="array" ref="AB1369">_FV(Table1[[#This Row],[State]],"Country/region",TRUE)</f>
        <v>#VALUE!</v>
      </c>
    </row>
    <row r="1370" spans="1:28" x14ac:dyDescent="0.35">
      <c r="A1370" t="s">
        <v>2093</v>
      </c>
      <c r="B1370">
        <v>42</v>
      </c>
      <c r="C1370" t="s">
        <v>2094</v>
      </c>
      <c r="D1370" t="s">
        <v>46</v>
      </c>
      <c r="E1370">
        <f>YEAR(Table1[[#This Row],[Order Date]])</f>
        <v>2012</v>
      </c>
      <c r="F1370">
        <v>1</v>
      </c>
      <c r="G1370">
        <f>MONTH(Table1[[#This Row],[Order Date]])</f>
        <v>8</v>
      </c>
      <c r="H1370" s="1">
        <v>41136</v>
      </c>
      <c r="I1370">
        <v>50310</v>
      </c>
      <c r="J1370" t="s">
        <v>131</v>
      </c>
      <c r="K1370">
        <v>43</v>
      </c>
      <c r="L1370">
        <v>89.99</v>
      </c>
      <c r="M1370" s="2">
        <v>0.03</v>
      </c>
      <c r="N1370">
        <v>4095.76</v>
      </c>
      <c r="O1370">
        <v>42</v>
      </c>
      <c r="P1370">
        <v>-444.14</v>
      </c>
      <c r="Q1370" s="2">
        <v>0.66</v>
      </c>
      <c r="R1370" t="s">
        <v>48</v>
      </c>
      <c r="S1370" t="s">
        <v>49</v>
      </c>
      <c r="T1370" t="s">
        <v>1317</v>
      </c>
      <c r="U1370" t="s">
        <v>51</v>
      </c>
      <c r="V1370" t="s">
        <v>68</v>
      </c>
      <c r="W1370">
        <v>7052</v>
      </c>
      <c r="X1370" s="1">
        <v>41139</v>
      </c>
      <c r="Y1370" t="s">
        <v>53</v>
      </c>
      <c r="Z1370" t="e" vm="40">
        <v>#VALUE!</v>
      </c>
      <c r="AA1370">
        <v>67601</v>
      </c>
      <c r="AB1370" t="e" cm="1" vm="2">
        <f t="array" ref="AB1370">_FV(Table1[[#This Row],[State]],"Country/region",TRUE)</f>
        <v>#VALUE!</v>
      </c>
    </row>
    <row r="1371" spans="1:28" x14ac:dyDescent="0.35">
      <c r="A1371" t="s">
        <v>2086</v>
      </c>
      <c r="B1371">
        <v>42</v>
      </c>
      <c r="C1371" t="s">
        <v>2087</v>
      </c>
      <c r="D1371" t="s">
        <v>46</v>
      </c>
      <c r="E1371">
        <f>YEAR(Table1[[#This Row],[Order Date]])</f>
        <v>2012</v>
      </c>
      <c r="F1371">
        <v>1</v>
      </c>
      <c r="G1371">
        <f>MONTH(Table1[[#This Row],[Order Date]])</f>
        <v>8</v>
      </c>
      <c r="H1371" s="1">
        <v>41136</v>
      </c>
      <c r="I1371">
        <v>34177</v>
      </c>
      <c r="J1371" t="s">
        <v>28</v>
      </c>
      <c r="K1371">
        <v>13</v>
      </c>
      <c r="L1371">
        <v>2.61</v>
      </c>
      <c r="M1371" s="2">
        <v>0.02</v>
      </c>
      <c r="N1371">
        <v>34.42</v>
      </c>
      <c r="O1371">
        <v>0.5</v>
      </c>
      <c r="P1371">
        <v>9.4700000000000006</v>
      </c>
      <c r="Q1371" s="2">
        <v>0.39</v>
      </c>
      <c r="R1371" t="s">
        <v>29</v>
      </c>
      <c r="S1371" t="s">
        <v>30</v>
      </c>
      <c r="T1371" t="s">
        <v>1586</v>
      </c>
      <c r="U1371" t="s">
        <v>210</v>
      </c>
      <c r="V1371" t="s">
        <v>68</v>
      </c>
      <c r="W1371">
        <v>4803</v>
      </c>
      <c r="X1371" s="1">
        <v>41139</v>
      </c>
      <c r="Y1371" t="s">
        <v>34</v>
      </c>
      <c r="Z1371" t="e" vm="16">
        <v>#VALUE!</v>
      </c>
      <c r="AA1371">
        <v>60101</v>
      </c>
      <c r="AB1371" t="e" cm="1" vm="2">
        <f t="array" ref="AB1371">_FV(Table1[[#This Row],[State]],"Country/region",TRUE)</f>
        <v>#VALUE!</v>
      </c>
    </row>
    <row r="1372" spans="1:28" x14ac:dyDescent="0.35">
      <c r="A1372" t="s">
        <v>184</v>
      </c>
      <c r="B1372">
        <v>42</v>
      </c>
      <c r="C1372" t="s">
        <v>185</v>
      </c>
      <c r="D1372" t="s">
        <v>57</v>
      </c>
      <c r="E1372">
        <f>YEAR(Table1[[#This Row],[Order Date]])</f>
        <v>2012</v>
      </c>
      <c r="F1372">
        <v>1</v>
      </c>
      <c r="G1372">
        <f>MONTH(Table1[[#This Row],[Order Date]])</f>
        <v>8</v>
      </c>
      <c r="H1372" s="1">
        <v>41136</v>
      </c>
      <c r="I1372">
        <v>38598</v>
      </c>
      <c r="J1372" t="s">
        <v>47</v>
      </c>
      <c r="K1372">
        <v>17</v>
      </c>
      <c r="L1372">
        <v>880.98</v>
      </c>
      <c r="M1372" s="2">
        <v>0.04</v>
      </c>
      <c r="N1372">
        <v>14665.15</v>
      </c>
      <c r="O1372">
        <v>44.55</v>
      </c>
      <c r="P1372">
        <v>2860.31</v>
      </c>
      <c r="Q1372" s="2">
        <v>0.62</v>
      </c>
      <c r="R1372" t="s">
        <v>48</v>
      </c>
      <c r="S1372" t="s">
        <v>73</v>
      </c>
      <c r="T1372" t="s">
        <v>158</v>
      </c>
      <c r="U1372" t="s">
        <v>154</v>
      </c>
      <c r="V1372" t="s">
        <v>52</v>
      </c>
      <c r="W1372">
        <v>5433</v>
      </c>
      <c r="X1372" s="1">
        <v>41140</v>
      </c>
      <c r="Y1372" t="s">
        <v>53</v>
      </c>
      <c r="Z1372" t="e" vm="20">
        <v>#VALUE!</v>
      </c>
      <c r="AA1372">
        <v>89115</v>
      </c>
      <c r="AB1372" t="e" cm="1" vm="2">
        <f t="array" ref="AB1372">_FV(Table1[[#This Row],[State]],"Country/region",TRUE)</f>
        <v>#VALUE!</v>
      </c>
    </row>
    <row r="1373" spans="1:28" x14ac:dyDescent="0.35">
      <c r="A1373" t="s">
        <v>184</v>
      </c>
      <c r="B1373">
        <v>42</v>
      </c>
      <c r="C1373" t="s">
        <v>185</v>
      </c>
      <c r="D1373" t="s">
        <v>57</v>
      </c>
      <c r="E1373">
        <f>YEAR(Table1[[#This Row],[Order Date]])</f>
        <v>2012</v>
      </c>
      <c r="F1373">
        <v>1</v>
      </c>
      <c r="G1373">
        <f>MONTH(Table1[[#This Row],[Order Date]])</f>
        <v>8</v>
      </c>
      <c r="H1373" s="1">
        <v>41136</v>
      </c>
      <c r="I1373">
        <v>38598</v>
      </c>
      <c r="J1373" t="s">
        <v>47</v>
      </c>
      <c r="K1373">
        <v>24</v>
      </c>
      <c r="L1373">
        <v>13.4</v>
      </c>
      <c r="M1373" s="2">
        <v>7.0000000000000007E-2</v>
      </c>
      <c r="N1373">
        <v>324.97000000000003</v>
      </c>
      <c r="O1373">
        <v>4.95</v>
      </c>
      <c r="P1373">
        <v>113.98</v>
      </c>
      <c r="Q1373" s="2">
        <v>0.37</v>
      </c>
      <c r="R1373" t="s">
        <v>48</v>
      </c>
      <c r="S1373" t="s">
        <v>139</v>
      </c>
      <c r="T1373" t="s">
        <v>2095</v>
      </c>
      <c r="U1373" t="s">
        <v>82</v>
      </c>
      <c r="V1373" t="s">
        <v>52</v>
      </c>
      <c r="W1373">
        <v>5434</v>
      </c>
      <c r="X1373" s="1">
        <v>41141</v>
      </c>
      <c r="Y1373" t="s">
        <v>34</v>
      </c>
      <c r="Z1373" t="e" vm="20">
        <v>#VALUE!</v>
      </c>
      <c r="AA1373">
        <v>89115</v>
      </c>
      <c r="AB1373" t="e" cm="1" vm="2">
        <f t="array" ref="AB1373">_FV(Table1[[#This Row],[State]],"Country/region",TRUE)</f>
        <v>#VALUE!</v>
      </c>
    </row>
    <row r="1374" spans="1:28" x14ac:dyDescent="0.35">
      <c r="A1374" t="s">
        <v>184</v>
      </c>
      <c r="B1374">
        <v>42</v>
      </c>
      <c r="C1374" t="s">
        <v>185</v>
      </c>
      <c r="D1374" t="s">
        <v>57</v>
      </c>
      <c r="E1374">
        <f>YEAR(Table1[[#This Row],[Order Date]])</f>
        <v>2012</v>
      </c>
      <c r="F1374">
        <v>1</v>
      </c>
      <c r="G1374">
        <f>MONTH(Table1[[#This Row],[Order Date]])</f>
        <v>8</v>
      </c>
      <c r="H1374" s="1">
        <v>41136</v>
      </c>
      <c r="I1374">
        <v>38598</v>
      </c>
      <c r="J1374" t="s">
        <v>47</v>
      </c>
      <c r="K1374">
        <v>27</v>
      </c>
      <c r="L1374">
        <v>15.99</v>
      </c>
      <c r="M1374" s="2">
        <v>0.01</v>
      </c>
      <c r="N1374">
        <v>451.52</v>
      </c>
      <c r="O1374">
        <v>11.28</v>
      </c>
      <c r="P1374">
        <v>-70.522199999999998</v>
      </c>
      <c r="Q1374" s="2">
        <v>0.38</v>
      </c>
      <c r="R1374" t="s">
        <v>96</v>
      </c>
      <c r="S1374" t="s">
        <v>80</v>
      </c>
      <c r="T1374" t="s">
        <v>1278</v>
      </c>
      <c r="U1374" t="s">
        <v>98</v>
      </c>
      <c r="V1374" t="s">
        <v>52</v>
      </c>
      <c r="W1374">
        <v>5435</v>
      </c>
      <c r="X1374" s="1">
        <v>41143</v>
      </c>
      <c r="Y1374" t="s">
        <v>34</v>
      </c>
      <c r="Z1374" t="e" vm="20">
        <v>#VALUE!</v>
      </c>
      <c r="AA1374">
        <v>89115</v>
      </c>
      <c r="AB1374" t="e" cm="1" vm="2">
        <f t="array" ref="AB1374">_FV(Table1[[#This Row],[State]],"Country/region",TRUE)</f>
        <v>#VALUE!</v>
      </c>
    </row>
    <row r="1375" spans="1:28" x14ac:dyDescent="0.35">
      <c r="A1375" t="s">
        <v>1745</v>
      </c>
      <c r="B1375">
        <v>42</v>
      </c>
      <c r="C1375" t="s">
        <v>794</v>
      </c>
      <c r="D1375" t="s">
        <v>46</v>
      </c>
      <c r="E1375">
        <f>YEAR(Table1[[#This Row],[Order Date]])</f>
        <v>2012</v>
      </c>
      <c r="F1375">
        <v>1</v>
      </c>
      <c r="G1375">
        <f>MONTH(Table1[[#This Row],[Order Date]])</f>
        <v>8</v>
      </c>
      <c r="H1375" s="1">
        <v>41137</v>
      </c>
      <c r="I1375">
        <v>46469</v>
      </c>
      <c r="J1375" t="s">
        <v>58</v>
      </c>
      <c r="K1375">
        <v>17</v>
      </c>
      <c r="L1375">
        <v>70.98</v>
      </c>
      <c r="M1375" s="2">
        <v>0.05</v>
      </c>
      <c r="N1375">
        <v>1210.72</v>
      </c>
      <c r="O1375">
        <v>30</v>
      </c>
      <c r="P1375">
        <v>-382.43</v>
      </c>
      <c r="Q1375" s="2">
        <v>0.78</v>
      </c>
      <c r="R1375" t="s">
        <v>48</v>
      </c>
      <c r="S1375" t="s">
        <v>49</v>
      </c>
      <c r="T1375" t="s">
        <v>2096</v>
      </c>
      <c r="U1375" t="s">
        <v>51</v>
      </c>
      <c r="V1375" t="s">
        <v>52</v>
      </c>
      <c r="W1375">
        <v>6531</v>
      </c>
      <c r="X1375" s="1">
        <v>41139</v>
      </c>
      <c r="Y1375" t="s">
        <v>53</v>
      </c>
      <c r="Z1375" t="e" vm="8">
        <v>#VALUE!</v>
      </c>
      <c r="AA1375">
        <v>97030</v>
      </c>
      <c r="AB1375" t="e" cm="1" vm="2">
        <f t="array" ref="AB1375">_FV(Table1[[#This Row],[State]],"Country/region",TRUE)</f>
        <v>#VALUE!</v>
      </c>
    </row>
    <row r="1376" spans="1:28" x14ac:dyDescent="0.35">
      <c r="A1376" t="s">
        <v>1117</v>
      </c>
      <c r="B1376">
        <v>42</v>
      </c>
      <c r="C1376" t="s">
        <v>1118</v>
      </c>
      <c r="D1376" t="s">
        <v>38</v>
      </c>
      <c r="E1376">
        <f>YEAR(Table1[[#This Row],[Order Date]])</f>
        <v>2012</v>
      </c>
      <c r="F1376">
        <v>1</v>
      </c>
      <c r="G1376">
        <f>MONTH(Table1[[#This Row],[Order Date]])</f>
        <v>8</v>
      </c>
      <c r="H1376" s="1">
        <v>41137</v>
      </c>
      <c r="I1376">
        <v>23392</v>
      </c>
      <c r="J1376" t="s">
        <v>131</v>
      </c>
      <c r="K1376">
        <v>24</v>
      </c>
      <c r="L1376">
        <v>209.37</v>
      </c>
      <c r="M1376" s="2">
        <v>0</v>
      </c>
      <c r="N1376">
        <v>4276.0959999999995</v>
      </c>
      <c r="O1376">
        <v>69</v>
      </c>
      <c r="P1376">
        <v>-505.98447900000002</v>
      </c>
      <c r="Q1376" s="2">
        <v>0.79</v>
      </c>
      <c r="R1376" t="s">
        <v>48</v>
      </c>
      <c r="S1376" t="s">
        <v>40</v>
      </c>
      <c r="T1376" t="s">
        <v>2097</v>
      </c>
      <c r="U1376" t="s">
        <v>75</v>
      </c>
      <c r="V1376" t="s">
        <v>33</v>
      </c>
      <c r="W1376">
        <v>3270</v>
      </c>
      <c r="X1376" s="1">
        <v>41139</v>
      </c>
      <c r="Y1376" t="s">
        <v>34</v>
      </c>
      <c r="Z1376" t="e" vm="15">
        <v>#VALUE!</v>
      </c>
      <c r="AA1376">
        <v>11542</v>
      </c>
      <c r="AB1376" t="e" cm="1" vm="2">
        <f t="array" ref="AB1376">_FV(Table1[[#This Row],[State]],"Country/region",TRUE)</f>
        <v>#VALUE!</v>
      </c>
    </row>
    <row r="1377" spans="1:28" x14ac:dyDescent="0.35">
      <c r="A1377" t="s">
        <v>1665</v>
      </c>
      <c r="B1377">
        <v>42</v>
      </c>
      <c r="C1377" t="s">
        <v>1666</v>
      </c>
      <c r="D1377" t="s">
        <v>46</v>
      </c>
      <c r="E1377">
        <f>YEAR(Table1[[#This Row],[Order Date]])</f>
        <v>2012</v>
      </c>
      <c r="F1377">
        <v>1</v>
      </c>
      <c r="G1377">
        <f>MONTH(Table1[[#This Row],[Order Date]])</f>
        <v>8</v>
      </c>
      <c r="H1377" s="1">
        <v>41137</v>
      </c>
      <c r="I1377">
        <v>37830</v>
      </c>
      <c r="J1377" t="s">
        <v>39</v>
      </c>
      <c r="K1377">
        <v>39</v>
      </c>
      <c r="L1377">
        <v>25.99</v>
      </c>
      <c r="M1377" s="2">
        <v>0.05</v>
      </c>
      <c r="N1377">
        <v>977.92</v>
      </c>
      <c r="O1377">
        <v>5.37</v>
      </c>
      <c r="P1377">
        <v>148.88999999999999</v>
      </c>
      <c r="Q1377" s="2">
        <v>0.56000000000000005</v>
      </c>
      <c r="R1377" t="s">
        <v>29</v>
      </c>
      <c r="S1377" t="s">
        <v>30</v>
      </c>
      <c r="T1377" t="s">
        <v>2098</v>
      </c>
      <c r="U1377" t="s">
        <v>88</v>
      </c>
      <c r="V1377" t="s">
        <v>52</v>
      </c>
      <c r="W1377">
        <v>5322</v>
      </c>
      <c r="X1377" s="1">
        <v>41139</v>
      </c>
      <c r="Y1377" t="s">
        <v>42</v>
      </c>
      <c r="Z1377" t="e" vm="4">
        <v>#VALUE!</v>
      </c>
      <c r="AA1377">
        <v>92277</v>
      </c>
      <c r="AB1377" t="e" cm="1" vm="2">
        <f t="array" ref="AB1377">_FV(Table1[[#This Row],[State]],"Country/region",TRUE)</f>
        <v>#VALUE!</v>
      </c>
    </row>
    <row r="1378" spans="1:28" x14ac:dyDescent="0.35">
      <c r="A1378" t="s">
        <v>1745</v>
      </c>
      <c r="B1378">
        <v>42</v>
      </c>
      <c r="C1378" t="s">
        <v>794</v>
      </c>
      <c r="D1378" t="s">
        <v>46</v>
      </c>
      <c r="E1378">
        <f>YEAR(Table1[[#This Row],[Order Date]])</f>
        <v>2012</v>
      </c>
      <c r="F1378">
        <v>1</v>
      </c>
      <c r="G1378">
        <f>MONTH(Table1[[#This Row],[Order Date]])</f>
        <v>8</v>
      </c>
      <c r="H1378" s="1">
        <v>41137</v>
      </c>
      <c r="I1378">
        <v>46469</v>
      </c>
      <c r="J1378" t="s">
        <v>58</v>
      </c>
      <c r="K1378">
        <v>18</v>
      </c>
      <c r="L1378">
        <v>4.9800000000000004</v>
      </c>
      <c r="M1378" s="2">
        <v>0.05</v>
      </c>
      <c r="N1378">
        <v>93.26</v>
      </c>
      <c r="O1378">
        <v>4.7</v>
      </c>
      <c r="P1378">
        <v>-35.36</v>
      </c>
      <c r="Q1378" s="2">
        <v>0.38</v>
      </c>
      <c r="R1378" t="s">
        <v>29</v>
      </c>
      <c r="S1378" t="s">
        <v>30</v>
      </c>
      <c r="T1378" t="s">
        <v>2099</v>
      </c>
      <c r="U1378" t="s">
        <v>61</v>
      </c>
      <c r="V1378" t="s">
        <v>52</v>
      </c>
      <c r="W1378">
        <v>6532</v>
      </c>
      <c r="X1378" s="1">
        <v>41139</v>
      </c>
      <c r="Y1378" t="s">
        <v>34</v>
      </c>
      <c r="Z1378" t="e" vm="8">
        <v>#VALUE!</v>
      </c>
      <c r="AA1378">
        <v>97030</v>
      </c>
      <c r="AB1378" t="e" cm="1" vm="2">
        <f t="array" ref="AB1378">_FV(Table1[[#This Row],[State]],"Country/region",TRUE)</f>
        <v>#VALUE!</v>
      </c>
    </row>
    <row r="1379" spans="1:28" x14ac:dyDescent="0.35">
      <c r="A1379" t="s">
        <v>2100</v>
      </c>
      <c r="B1379">
        <v>42</v>
      </c>
      <c r="C1379" t="s">
        <v>1868</v>
      </c>
      <c r="D1379" t="s">
        <v>38</v>
      </c>
      <c r="E1379">
        <f>YEAR(Table1[[#This Row],[Order Date]])</f>
        <v>2012</v>
      </c>
      <c r="F1379">
        <v>1</v>
      </c>
      <c r="G1379">
        <f>MONTH(Table1[[#This Row],[Order Date]])</f>
        <v>8</v>
      </c>
      <c r="H1379" s="1">
        <v>41137</v>
      </c>
      <c r="I1379">
        <v>9893</v>
      </c>
      <c r="J1379" t="s">
        <v>131</v>
      </c>
      <c r="K1379">
        <v>1</v>
      </c>
      <c r="L1379">
        <v>160.97999999999999</v>
      </c>
      <c r="M1379" s="2">
        <v>0.02</v>
      </c>
      <c r="N1379">
        <v>192.49</v>
      </c>
      <c r="O1379">
        <v>30</v>
      </c>
      <c r="P1379">
        <v>-98.3</v>
      </c>
      <c r="Q1379" s="2">
        <v>0.62</v>
      </c>
      <c r="R1379" t="s">
        <v>48</v>
      </c>
      <c r="S1379" t="s">
        <v>49</v>
      </c>
      <c r="T1379" t="s">
        <v>555</v>
      </c>
      <c r="U1379" t="s">
        <v>51</v>
      </c>
      <c r="V1379" t="s">
        <v>68</v>
      </c>
      <c r="W1379">
        <v>1357</v>
      </c>
      <c r="X1379" s="1">
        <v>41140</v>
      </c>
      <c r="Y1379" t="s">
        <v>53</v>
      </c>
      <c r="Z1379" t="e" vm="11">
        <v>#VALUE!</v>
      </c>
      <c r="AA1379">
        <v>75056</v>
      </c>
      <c r="AB1379" t="e" cm="1" vm="2">
        <f t="array" ref="AB1379">_FV(Table1[[#This Row],[State]],"Country/region",TRUE)</f>
        <v>#VALUE!</v>
      </c>
    </row>
    <row r="1380" spans="1:28" x14ac:dyDescent="0.35">
      <c r="A1380" t="s">
        <v>2101</v>
      </c>
      <c r="B1380">
        <v>42</v>
      </c>
      <c r="C1380" t="s">
        <v>1406</v>
      </c>
      <c r="D1380" t="s">
        <v>46</v>
      </c>
      <c r="E1380">
        <f>YEAR(Table1[[#This Row],[Order Date]])</f>
        <v>2012</v>
      </c>
      <c r="F1380">
        <v>1</v>
      </c>
      <c r="G1380">
        <f>MONTH(Table1[[#This Row],[Order Date]])</f>
        <v>8</v>
      </c>
      <c r="H1380" s="1">
        <v>41137</v>
      </c>
      <c r="I1380">
        <v>29346</v>
      </c>
      <c r="J1380" t="s">
        <v>47</v>
      </c>
      <c r="K1380">
        <v>2</v>
      </c>
      <c r="L1380">
        <v>11.58</v>
      </c>
      <c r="M1380" s="2">
        <v>0.1</v>
      </c>
      <c r="N1380">
        <v>29.06</v>
      </c>
      <c r="O1380">
        <v>6.97</v>
      </c>
      <c r="P1380">
        <v>-16.149999999999999</v>
      </c>
      <c r="Q1380" s="2">
        <v>0.35</v>
      </c>
      <c r="R1380" t="s">
        <v>29</v>
      </c>
      <c r="S1380" t="s">
        <v>30</v>
      </c>
      <c r="T1380" t="s">
        <v>409</v>
      </c>
      <c r="U1380" t="s">
        <v>267</v>
      </c>
      <c r="V1380" t="s">
        <v>33</v>
      </c>
      <c r="W1380">
        <v>4127</v>
      </c>
      <c r="X1380" s="1">
        <v>41141</v>
      </c>
      <c r="Y1380" t="s">
        <v>34</v>
      </c>
      <c r="Z1380" t="e" vm="21">
        <v>#VALUE!</v>
      </c>
      <c r="AA1380">
        <v>4901</v>
      </c>
      <c r="AB1380" t="e" cm="1" vm="2">
        <f t="array" ref="AB1380">_FV(Table1[[#This Row],[State]],"Country/region",TRUE)</f>
        <v>#VALUE!</v>
      </c>
    </row>
    <row r="1381" spans="1:28" x14ac:dyDescent="0.35">
      <c r="A1381" t="s">
        <v>1386</v>
      </c>
      <c r="B1381">
        <v>42</v>
      </c>
      <c r="C1381" t="s">
        <v>2102</v>
      </c>
      <c r="D1381" t="s">
        <v>38</v>
      </c>
      <c r="E1381">
        <f>YEAR(Table1[[#This Row],[Order Date]])</f>
        <v>2012</v>
      </c>
      <c r="F1381">
        <v>1</v>
      </c>
      <c r="G1381">
        <f>MONTH(Table1[[#This Row],[Order Date]])</f>
        <v>8</v>
      </c>
      <c r="H1381" s="1">
        <v>41138</v>
      </c>
      <c r="I1381">
        <v>55840</v>
      </c>
      <c r="J1381" t="s">
        <v>131</v>
      </c>
      <c r="K1381">
        <v>11</v>
      </c>
      <c r="L1381">
        <v>4.9800000000000004</v>
      </c>
      <c r="M1381" s="2">
        <v>0.04</v>
      </c>
      <c r="N1381">
        <v>59.03</v>
      </c>
      <c r="O1381">
        <v>4.8600000000000003</v>
      </c>
      <c r="P1381">
        <v>-25.21</v>
      </c>
      <c r="Q1381" s="2">
        <v>0.38</v>
      </c>
      <c r="R1381" t="s">
        <v>29</v>
      </c>
      <c r="S1381" t="s">
        <v>30</v>
      </c>
      <c r="T1381" t="s">
        <v>2103</v>
      </c>
      <c r="U1381" t="s">
        <v>61</v>
      </c>
      <c r="V1381" t="s">
        <v>68</v>
      </c>
      <c r="W1381">
        <v>7804</v>
      </c>
      <c r="X1381" s="1">
        <v>41138</v>
      </c>
      <c r="Y1381" t="s">
        <v>34</v>
      </c>
      <c r="Z1381" t="e" vm="13">
        <v>#VALUE!</v>
      </c>
      <c r="AA1381">
        <v>74006</v>
      </c>
      <c r="AB1381" t="e" cm="1" vm="2">
        <f t="array" ref="AB1381">_FV(Table1[[#This Row],[State]],"Country/region",TRUE)</f>
        <v>#VALUE!</v>
      </c>
    </row>
    <row r="1382" spans="1:28" x14ac:dyDescent="0.35">
      <c r="A1382" t="s">
        <v>2104</v>
      </c>
      <c r="B1382">
        <v>42</v>
      </c>
      <c r="C1382" t="s">
        <v>974</v>
      </c>
      <c r="D1382" t="s">
        <v>46</v>
      </c>
      <c r="E1382">
        <f>YEAR(Table1[[#This Row],[Order Date]])</f>
        <v>2012</v>
      </c>
      <c r="F1382">
        <v>1</v>
      </c>
      <c r="G1382">
        <f>MONTH(Table1[[#This Row],[Order Date]])</f>
        <v>8</v>
      </c>
      <c r="H1382" s="1">
        <v>41138</v>
      </c>
      <c r="I1382">
        <v>40647</v>
      </c>
      <c r="J1382" t="s">
        <v>28</v>
      </c>
      <c r="K1382">
        <v>47</v>
      </c>
      <c r="L1382">
        <v>40.99</v>
      </c>
      <c r="M1382" s="2">
        <v>0.03</v>
      </c>
      <c r="N1382">
        <v>1982.16</v>
      </c>
      <c r="O1382">
        <v>19.989999999999998</v>
      </c>
      <c r="P1382">
        <v>267.10000000000002</v>
      </c>
      <c r="Q1382" s="2">
        <v>0.36</v>
      </c>
      <c r="R1382" t="s">
        <v>29</v>
      </c>
      <c r="S1382" t="s">
        <v>30</v>
      </c>
      <c r="T1382" t="s">
        <v>1517</v>
      </c>
      <c r="U1382" t="s">
        <v>61</v>
      </c>
      <c r="V1382" t="s">
        <v>68</v>
      </c>
      <c r="W1382">
        <v>5729</v>
      </c>
      <c r="X1382" s="1">
        <v>41139</v>
      </c>
      <c r="Y1382" t="s">
        <v>34</v>
      </c>
      <c r="Z1382" t="e" vm="11">
        <v>#VALUE!</v>
      </c>
      <c r="AA1382">
        <v>76248</v>
      </c>
      <c r="AB1382" t="e" cm="1" vm="2">
        <f t="array" ref="AB1382">_FV(Table1[[#This Row],[State]],"Country/region",TRUE)</f>
        <v>#VALUE!</v>
      </c>
    </row>
    <row r="1383" spans="1:28" x14ac:dyDescent="0.35">
      <c r="A1383" t="s">
        <v>2105</v>
      </c>
      <c r="B1383">
        <v>42</v>
      </c>
      <c r="C1383" t="s">
        <v>1733</v>
      </c>
      <c r="D1383" t="s">
        <v>38</v>
      </c>
      <c r="E1383">
        <f>YEAR(Table1[[#This Row],[Order Date]])</f>
        <v>2012</v>
      </c>
      <c r="F1383">
        <v>1</v>
      </c>
      <c r="G1383">
        <f>MONTH(Table1[[#This Row],[Order Date]])</f>
        <v>8</v>
      </c>
      <c r="H1383" s="1">
        <v>41139</v>
      </c>
      <c r="I1383">
        <v>2790</v>
      </c>
      <c r="J1383" t="s">
        <v>28</v>
      </c>
      <c r="K1383">
        <v>15</v>
      </c>
      <c r="L1383">
        <v>22.01</v>
      </c>
      <c r="M1383" s="2">
        <v>0.03</v>
      </c>
      <c r="N1383">
        <v>330.24</v>
      </c>
      <c r="O1383">
        <v>5.53</v>
      </c>
      <c r="P1383">
        <v>8.48</v>
      </c>
      <c r="Q1383" s="2">
        <v>0.59</v>
      </c>
      <c r="R1383" t="s">
        <v>29</v>
      </c>
      <c r="S1383" t="s">
        <v>139</v>
      </c>
      <c r="T1383" t="s">
        <v>1354</v>
      </c>
      <c r="U1383" t="s">
        <v>88</v>
      </c>
      <c r="V1383" t="s">
        <v>52</v>
      </c>
      <c r="W1383">
        <v>411</v>
      </c>
      <c r="X1383" s="1">
        <v>41140</v>
      </c>
      <c r="Y1383" t="s">
        <v>42</v>
      </c>
      <c r="Z1383" t="e" vm="32">
        <v>#VALUE!</v>
      </c>
      <c r="AA1383">
        <v>81301</v>
      </c>
      <c r="AB1383" t="e" cm="1" vm="2">
        <f t="array" ref="AB1383">_FV(Table1[[#This Row],[State]],"Country/region",TRUE)</f>
        <v>#VALUE!</v>
      </c>
    </row>
    <row r="1384" spans="1:28" x14ac:dyDescent="0.35">
      <c r="A1384" t="s">
        <v>2105</v>
      </c>
      <c r="B1384">
        <v>42</v>
      </c>
      <c r="C1384" t="s">
        <v>1733</v>
      </c>
      <c r="D1384" t="s">
        <v>38</v>
      </c>
      <c r="E1384">
        <f>YEAR(Table1[[#This Row],[Order Date]])</f>
        <v>2012</v>
      </c>
      <c r="F1384">
        <v>1</v>
      </c>
      <c r="G1384">
        <f>MONTH(Table1[[#This Row],[Order Date]])</f>
        <v>8</v>
      </c>
      <c r="H1384" s="1">
        <v>41139</v>
      </c>
      <c r="I1384">
        <v>2790</v>
      </c>
      <c r="J1384" t="s">
        <v>28</v>
      </c>
      <c r="K1384">
        <v>7</v>
      </c>
      <c r="L1384">
        <v>5.44</v>
      </c>
      <c r="M1384" s="2">
        <v>0.01</v>
      </c>
      <c r="N1384">
        <v>45.91</v>
      </c>
      <c r="O1384">
        <v>7.46</v>
      </c>
      <c r="P1384">
        <v>-35.534999999999997</v>
      </c>
      <c r="Q1384" s="2">
        <v>0.36</v>
      </c>
      <c r="R1384" t="s">
        <v>29</v>
      </c>
      <c r="S1384" t="s">
        <v>30</v>
      </c>
      <c r="T1384" t="s">
        <v>1607</v>
      </c>
      <c r="U1384" t="s">
        <v>67</v>
      </c>
      <c r="V1384" t="s">
        <v>52</v>
      </c>
      <c r="W1384">
        <v>409</v>
      </c>
      <c r="X1384" s="1">
        <v>41140</v>
      </c>
      <c r="Y1384" t="s">
        <v>34</v>
      </c>
      <c r="Z1384" t="e" vm="32">
        <v>#VALUE!</v>
      </c>
      <c r="AA1384">
        <v>81301</v>
      </c>
      <c r="AB1384" t="e" cm="1" vm="2">
        <f t="array" ref="AB1384">_FV(Table1[[#This Row],[State]],"Country/region",TRUE)</f>
        <v>#VALUE!</v>
      </c>
    </row>
    <row r="1385" spans="1:28" x14ac:dyDescent="0.35">
      <c r="A1385" t="s">
        <v>1961</v>
      </c>
      <c r="B1385">
        <v>42</v>
      </c>
      <c r="C1385" t="s">
        <v>1962</v>
      </c>
      <c r="D1385" t="s">
        <v>46</v>
      </c>
      <c r="E1385">
        <f>YEAR(Table1[[#This Row],[Order Date]])</f>
        <v>2012</v>
      </c>
      <c r="F1385">
        <v>1</v>
      </c>
      <c r="G1385">
        <f>MONTH(Table1[[#This Row],[Order Date]])</f>
        <v>8</v>
      </c>
      <c r="H1385" s="1">
        <v>41139</v>
      </c>
      <c r="I1385">
        <v>10437</v>
      </c>
      <c r="J1385" t="s">
        <v>58</v>
      </c>
      <c r="K1385">
        <v>50</v>
      </c>
      <c r="L1385">
        <v>15.99</v>
      </c>
      <c r="M1385" s="2">
        <v>0.01</v>
      </c>
      <c r="N1385">
        <v>820.52</v>
      </c>
      <c r="O1385">
        <v>13.18</v>
      </c>
      <c r="P1385">
        <v>-191.22200000000001</v>
      </c>
      <c r="Q1385" s="2">
        <v>0.37</v>
      </c>
      <c r="R1385" t="s">
        <v>29</v>
      </c>
      <c r="S1385" t="s">
        <v>30</v>
      </c>
      <c r="T1385" t="s">
        <v>186</v>
      </c>
      <c r="U1385" t="s">
        <v>67</v>
      </c>
      <c r="V1385" t="s">
        <v>68</v>
      </c>
      <c r="W1385">
        <v>1445</v>
      </c>
      <c r="X1385" s="1">
        <v>41141</v>
      </c>
      <c r="Y1385" t="s">
        <v>34</v>
      </c>
      <c r="Z1385" t="e" vm="16">
        <v>#VALUE!</v>
      </c>
      <c r="AA1385">
        <v>60459</v>
      </c>
      <c r="AB1385" t="e" cm="1" vm="2">
        <f t="array" ref="AB1385">_FV(Table1[[#This Row],[State]],"Country/region",TRUE)</f>
        <v>#VALUE!</v>
      </c>
    </row>
    <row r="1386" spans="1:28" x14ac:dyDescent="0.35">
      <c r="A1386" t="s">
        <v>2105</v>
      </c>
      <c r="B1386">
        <v>42</v>
      </c>
      <c r="C1386" t="s">
        <v>1733</v>
      </c>
      <c r="D1386" t="s">
        <v>38</v>
      </c>
      <c r="E1386">
        <f>YEAR(Table1[[#This Row],[Order Date]])</f>
        <v>2012</v>
      </c>
      <c r="F1386">
        <v>1</v>
      </c>
      <c r="G1386">
        <f>MONTH(Table1[[#This Row],[Order Date]])</f>
        <v>8</v>
      </c>
      <c r="H1386" s="1">
        <v>41139</v>
      </c>
      <c r="I1386">
        <v>2790</v>
      </c>
      <c r="J1386" t="s">
        <v>28</v>
      </c>
      <c r="K1386">
        <v>15</v>
      </c>
      <c r="L1386">
        <v>34.76</v>
      </c>
      <c r="M1386" s="2">
        <v>0.09</v>
      </c>
      <c r="N1386">
        <v>520.65</v>
      </c>
      <c r="O1386">
        <v>8.2200000000000006</v>
      </c>
      <c r="P1386">
        <v>30.63</v>
      </c>
      <c r="Q1386" s="2">
        <v>0.56999999999999995</v>
      </c>
      <c r="R1386" t="s">
        <v>29</v>
      </c>
      <c r="S1386" t="s">
        <v>30</v>
      </c>
      <c r="T1386" t="s">
        <v>2106</v>
      </c>
      <c r="U1386" t="s">
        <v>32</v>
      </c>
      <c r="V1386" t="s">
        <v>52</v>
      </c>
      <c r="W1386">
        <v>412</v>
      </c>
      <c r="X1386" s="1">
        <v>41141</v>
      </c>
      <c r="Y1386" t="s">
        <v>34</v>
      </c>
      <c r="Z1386" t="e" vm="32">
        <v>#VALUE!</v>
      </c>
      <c r="AA1386">
        <v>81301</v>
      </c>
      <c r="AB1386" t="e" cm="1" vm="2">
        <f t="array" ref="AB1386">_FV(Table1[[#This Row],[State]],"Country/region",TRUE)</f>
        <v>#VALUE!</v>
      </c>
    </row>
    <row r="1387" spans="1:28" x14ac:dyDescent="0.35">
      <c r="A1387" t="s">
        <v>1529</v>
      </c>
      <c r="B1387">
        <v>42</v>
      </c>
      <c r="C1387" t="s">
        <v>1527</v>
      </c>
      <c r="D1387" t="s">
        <v>38</v>
      </c>
      <c r="E1387">
        <f>YEAR(Table1[[#This Row],[Order Date]])</f>
        <v>2012</v>
      </c>
      <c r="F1387">
        <v>1</v>
      </c>
      <c r="G1387">
        <f>MONTH(Table1[[#This Row],[Order Date]])</f>
        <v>8</v>
      </c>
      <c r="H1387" s="1">
        <v>41139</v>
      </c>
      <c r="I1387">
        <v>13536</v>
      </c>
      <c r="J1387" t="s">
        <v>131</v>
      </c>
      <c r="K1387">
        <v>23</v>
      </c>
      <c r="L1387">
        <v>5.18</v>
      </c>
      <c r="M1387" s="2">
        <v>0.05</v>
      </c>
      <c r="N1387">
        <v>123.15</v>
      </c>
      <c r="O1387">
        <v>2.04</v>
      </c>
      <c r="P1387">
        <v>22.98</v>
      </c>
      <c r="Q1387" s="2">
        <v>0.36</v>
      </c>
      <c r="R1387" t="s">
        <v>29</v>
      </c>
      <c r="S1387" t="s">
        <v>59</v>
      </c>
      <c r="T1387" t="s">
        <v>1573</v>
      </c>
      <c r="U1387" t="s">
        <v>61</v>
      </c>
      <c r="V1387" t="s">
        <v>52</v>
      </c>
      <c r="W1387">
        <v>1877</v>
      </c>
      <c r="X1387" s="1">
        <v>41141</v>
      </c>
      <c r="Y1387" t="s">
        <v>34</v>
      </c>
      <c r="Z1387" t="e" vm="4">
        <v>#VALUE!</v>
      </c>
      <c r="AA1387">
        <v>94591</v>
      </c>
      <c r="AB1387" t="e" cm="1" vm="2">
        <f t="array" ref="AB1387">_FV(Table1[[#This Row],[State]],"Country/region",TRUE)</f>
        <v>#VALUE!</v>
      </c>
    </row>
    <row r="1388" spans="1:28" x14ac:dyDescent="0.35">
      <c r="A1388" t="s">
        <v>2105</v>
      </c>
      <c r="B1388">
        <v>42</v>
      </c>
      <c r="C1388" t="s">
        <v>1733</v>
      </c>
      <c r="D1388" t="s">
        <v>38</v>
      </c>
      <c r="E1388">
        <f>YEAR(Table1[[#This Row],[Order Date]])</f>
        <v>2012</v>
      </c>
      <c r="F1388">
        <v>1</v>
      </c>
      <c r="G1388">
        <f>MONTH(Table1[[#This Row],[Order Date]])</f>
        <v>8</v>
      </c>
      <c r="H1388" s="1">
        <v>41139</v>
      </c>
      <c r="I1388">
        <v>2790</v>
      </c>
      <c r="J1388" t="s">
        <v>28</v>
      </c>
      <c r="K1388">
        <v>41</v>
      </c>
      <c r="L1388">
        <v>549.99</v>
      </c>
      <c r="M1388" s="2">
        <v>0.02</v>
      </c>
      <c r="N1388">
        <v>22319.58</v>
      </c>
      <c r="O1388">
        <v>49</v>
      </c>
      <c r="P1388">
        <v>-734.31</v>
      </c>
      <c r="Q1388" s="2">
        <v>0.35</v>
      </c>
      <c r="R1388" t="s">
        <v>96</v>
      </c>
      <c r="S1388" t="s">
        <v>49</v>
      </c>
      <c r="T1388" t="s">
        <v>2107</v>
      </c>
      <c r="U1388" t="s">
        <v>192</v>
      </c>
      <c r="V1388" t="s">
        <v>52</v>
      </c>
      <c r="W1388">
        <v>410</v>
      </c>
      <c r="X1388" s="1">
        <v>41141</v>
      </c>
      <c r="Y1388" t="s">
        <v>53</v>
      </c>
      <c r="Z1388" t="e" vm="32">
        <v>#VALUE!</v>
      </c>
      <c r="AA1388">
        <v>81301</v>
      </c>
      <c r="AB1388" t="e" cm="1" vm="2">
        <f t="array" ref="AB1388">_FV(Table1[[#This Row],[State]],"Country/region",TRUE)</f>
        <v>#VALUE!</v>
      </c>
    </row>
    <row r="1389" spans="1:28" x14ac:dyDescent="0.35">
      <c r="A1389" t="s">
        <v>2108</v>
      </c>
      <c r="B1389">
        <v>42</v>
      </c>
      <c r="C1389" t="s">
        <v>2109</v>
      </c>
      <c r="D1389" t="s">
        <v>38</v>
      </c>
      <c r="E1389">
        <f>YEAR(Table1[[#This Row],[Order Date]])</f>
        <v>2012</v>
      </c>
      <c r="F1389">
        <v>1</v>
      </c>
      <c r="G1389">
        <f>MONTH(Table1[[#This Row],[Order Date]])</f>
        <v>8</v>
      </c>
      <c r="H1389" s="1">
        <v>41139</v>
      </c>
      <c r="I1389">
        <v>21861</v>
      </c>
      <c r="J1389" t="s">
        <v>58</v>
      </c>
      <c r="K1389">
        <v>5</v>
      </c>
      <c r="L1389">
        <v>47.98</v>
      </c>
      <c r="M1389" s="2">
        <v>0.06</v>
      </c>
      <c r="N1389">
        <v>244.9</v>
      </c>
      <c r="O1389">
        <v>3.61</v>
      </c>
      <c r="P1389">
        <v>-135.4</v>
      </c>
      <c r="Q1389" s="2">
        <v>0.71</v>
      </c>
      <c r="R1389" t="s">
        <v>96</v>
      </c>
      <c r="S1389" t="s">
        <v>139</v>
      </c>
      <c r="T1389" t="s">
        <v>945</v>
      </c>
      <c r="U1389" t="s">
        <v>102</v>
      </c>
      <c r="V1389" t="s">
        <v>76</v>
      </c>
      <c r="W1389">
        <v>3046</v>
      </c>
      <c r="X1389" s="1">
        <v>41141</v>
      </c>
      <c r="Y1389" t="s">
        <v>34</v>
      </c>
      <c r="Z1389" t="e" vm="14">
        <v>#VALUE!</v>
      </c>
      <c r="AA1389">
        <v>33319</v>
      </c>
      <c r="AB1389" t="e" cm="1" vm="2">
        <f t="array" ref="AB1389">_FV(Table1[[#This Row],[State]],"Country/region",TRUE)</f>
        <v>#VALUE!</v>
      </c>
    </row>
    <row r="1390" spans="1:28" x14ac:dyDescent="0.35">
      <c r="A1390" t="s">
        <v>2110</v>
      </c>
      <c r="B1390">
        <v>42</v>
      </c>
      <c r="C1390" t="s">
        <v>1443</v>
      </c>
      <c r="D1390" t="s">
        <v>38</v>
      </c>
      <c r="E1390">
        <f>YEAR(Table1[[#This Row],[Order Date]])</f>
        <v>2012</v>
      </c>
      <c r="F1390">
        <v>1</v>
      </c>
      <c r="G1390">
        <f>MONTH(Table1[[#This Row],[Order Date]])</f>
        <v>8</v>
      </c>
      <c r="H1390" s="1">
        <v>41139</v>
      </c>
      <c r="I1390">
        <v>53254</v>
      </c>
      <c r="J1390" t="s">
        <v>131</v>
      </c>
      <c r="K1390">
        <v>34</v>
      </c>
      <c r="L1390">
        <v>175.99</v>
      </c>
      <c r="M1390" s="2">
        <v>0</v>
      </c>
      <c r="N1390">
        <v>5442.1419999999998</v>
      </c>
      <c r="O1390">
        <v>4.99</v>
      </c>
      <c r="P1390">
        <v>1640.2950000000001</v>
      </c>
      <c r="Q1390" s="2">
        <v>0.59</v>
      </c>
      <c r="R1390" t="s">
        <v>96</v>
      </c>
      <c r="S1390" t="s">
        <v>30</v>
      </c>
      <c r="T1390">
        <v>5165</v>
      </c>
      <c r="U1390" t="s">
        <v>105</v>
      </c>
      <c r="V1390" t="s">
        <v>68</v>
      </c>
      <c r="W1390">
        <v>7463</v>
      </c>
      <c r="X1390" s="1">
        <v>41142</v>
      </c>
      <c r="Y1390" t="s">
        <v>34</v>
      </c>
      <c r="Z1390" t="e" vm="11">
        <v>#VALUE!</v>
      </c>
      <c r="AA1390">
        <v>75109</v>
      </c>
      <c r="AB1390" t="e" cm="1" vm="2">
        <f t="array" ref="AB1390">_FV(Table1[[#This Row],[State]],"Country/region",TRUE)</f>
        <v>#VALUE!</v>
      </c>
    </row>
    <row r="1391" spans="1:28" x14ac:dyDescent="0.35">
      <c r="A1391" t="s">
        <v>2111</v>
      </c>
      <c r="B1391">
        <v>42</v>
      </c>
      <c r="C1391" t="s">
        <v>2112</v>
      </c>
      <c r="D1391" t="s">
        <v>38</v>
      </c>
      <c r="E1391">
        <f>YEAR(Table1[[#This Row],[Order Date]])</f>
        <v>2012</v>
      </c>
      <c r="F1391">
        <v>1</v>
      </c>
      <c r="G1391">
        <f>MONTH(Table1[[#This Row],[Order Date]])</f>
        <v>8</v>
      </c>
      <c r="H1391" s="1">
        <v>41140</v>
      </c>
      <c r="I1391">
        <v>1762</v>
      </c>
      <c r="J1391" t="s">
        <v>39</v>
      </c>
      <c r="K1391">
        <v>11</v>
      </c>
      <c r="L1391">
        <v>5.98</v>
      </c>
      <c r="M1391" s="2">
        <v>0</v>
      </c>
      <c r="N1391">
        <v>69.599999999999994</v>
      </c>
      <c r="O1391">
        <v>2.5</v>
      </c>
      <c r="P1391">
        <v>6.46</v>
      </c>
      <c r="Q1391" s="2">
        <v>0.36</v>
      </c>
      <c r="R1391" t="s">
        <v>29</v>
      </c>
      <c r="S1391" t="s">
        <v>30</v>
      </c>
      <c r="T1391" t="s">
        <v>1338</v>
      </c>
      <c r="U1391" t="s">
        <v>267</v>
      </c>
      <c r="V1391" t="s">
        <v>52</v>
      </c>
      <c r="W1391">
        <v>252</v>
      </c>
      <c r="X1391" s="1">
        <v>41141</v>
      </c>
      <c r="Y1391" t="s">
        <v>34</v>
      </c>
      <c r="Z1391" t="e" vm="39">
        <v>#VALUE!</v>
      </c>
      <c r="AA1391">
        <v>87105</v>
      </c>
      <c r="AB1391" t="e" cm="1" vm="2">
        <f t="array" ref="AB1391">_FV(Table1[[#This Row],[State]],"Country/region",TRUE)</f>
        <v>#VALUE!</v>
      </c>
    </row>
    <row r="1392" spans="1:28" x14ac:dyDescent="0.35">
      <c r="A1392" t="s">
        <v>2111</v>
      </c>
      <c r="B1392">
        <v>42</v>
      </c>
      <c r="C1392" t="s">
        <v>2112</v>
      </c>
      <c r="D1392" t="s">
        <v>38</v>
      </c>
      <c r="E1392">
        <f>YEAR(Table1[[#This Row],[Order Date]])</f>
        <v>2012</v>
      </c>
      <c r="F1392">
        <v>1</v>
      </c>
      <c r="G1392">
        <f>MONTH(Table1[[#This Row],[Order Date]])</f>
        <v>8</v>
      </c>
      <c r="H1392" s="1">
        <v>41140</v>
      </c>
      <c r="I1392">
        <v>1762</v>
      </c>
      <c r="J1392" t="s">
        <v>39</v>
      </c>
      <c r="K1392">
        <v>43</v>
      </c>
      <c r="L1392">
        <v>35.99</v>
      </c>
      <c r="M1392" s="2">
        <v>0.1</v>
      </c>
      <c r="N1392">
        <v>1279.5050000000001</v>
      </c>
      <c r="O1392">
        <v>1.1000000000000001</v>
      </c>
      <c r="P1392">
        <v>384.20100000000002</v>
      </c>
      <c r="Q1392" s="2">
        <v>0.55000000000000004</v>
      </c>
      <c r="R1392" t="s">
        <v>96</v>
      </c>
      <c r="S1392" t="s">
        <v>30</v>
      </c>
      <c r="T1392" t="s">
        <v>165</v>
      </c>
      <c r="U1392" t="s">
        <v>105</v>
      </c>
      <c r="V1392" t="s">
        <v>52</v>
      </c>
      <c r="W1392">
        <v>253</v>
      </c>
      <c r="X1392" s="1">
        <v>41141</v>
      </c>
      <c r="Y1392" t="s">
        <v>42</v>
      </c>
      <c r="Z1392" t="e" vm="39">
        <v>#VALUE!</v>
      </c>
      <c r="AA1392">
        <v>87105</v>
      </c>
      <c r="AB1392" t="e" cm="1" vm="2">
        <f t="array" ref="AB1392">_FV(Table1[[#This Row],[State]],"Country/region",TRUE)</f>
        <v>#VALUE!</v>
      </c>
    </row>
    <row r="1393" spans="1:28" x14ac:dyDescent="0.35">
      <c r="A1393" t="s">
        <v>2111</v>
      </c>
      <c r="B1393">
        <v>42</v>
      </c>
      <c r="C1393" t="s">
        <v>2112</v>
      </c>
      <c r="D1393" t="s">
        <v>38</v>
      </c>
      <c r="E1393">
        <f>YEAR(Table1[[#This Row],[Order Date]])</f>
        <v>2012</v>
      </c>
      <c r="F1393">
        <v>1</v>
      </c>
      <c r="G1393">
        <f>MONTH(Table1[[#This Row],[Order Date]])</f>
        <v>8</v>
      </c>
      <c r="H1393" s="1">
        <v>41140</v>
      </c>
      <c r="I1393">
        <v>1762</v>
      </c>
      <c r="J1393" t="s">
        <v>39</v>
      </c>
      <c r="K1393">
        <v>29</v>
      </c>
      <c r="L1393">
        <v>31.78</v>
      </c>
      <c r="M1393" s="2">
        <v>7.0000000000000007E-2</v>
      </c>
      <c r="N1393">
        <v>857.11</v>
      </c>
      <c r="O1393">
        <v>1.99</v>
      </c>
      <c r="P1393">
        <v>285.2</v>
      </c>
      <c r="Q1393" s="2">
        <v>0.42</v>
      </c>
      <c r="R1393" t="s">
        <v>96</v>
      </c>
      <c r="S1393" t="s">
        <v>139</v>
      </c>
      <c r="T1393" t="s">
        <v>551</v>
      </c>
      <c r="U1393" t="s">
        <v>102</v>
      </c>
      <c r="V1393" t="s">
        <v>52</v>
      </c>
      <c r="W1393">
        <v>251</v>
      </c>
      <c r="X1393" s="1">
        <v>41142</v>
      </c>
      <c r="Y1393" t="s">
        <v>34</v>
      </c>
      <c r="Z1393" t="e" vm="39">
        <v>#VALUE!</v>
      </c>
      <c r="AA1393">
        <v>87105</v>
      </c>
      <c r="AB1393" t="e" cm="1" vm="2">
        <f t="array" ref="AB1393">_FV(Table1[[#This Row],[State]],"Country/region",TRUE)</f>
        <v>#VALUE!</v>
      </c>
    </row>
    <row r="1394" spans="1:28" x14ac:dyDescent="0.35">
      <c r="A1394" t="s">
        <v>1089</v>
      </c>
      <c r="B1394">
        <v>42</v>
      </c>
      <c r="C1394" t="s">
        <v>597</v>
      </c>
      <c r="D1394" t="s">
        <v>46</v>
      </c>
      <c r="E1394">
        <f>YEAR(Table1[[#This Row],[Order Date]])</f>
        <v>2012</v>
      </c>
      <c r="F1394">
        <v>1</v>
      </c>
      <c r="G1394">
        <f>MONTH(Table1[[#This Row],[Order Date]])</f>
        <v>8</v>
      </c>
      <c r="H1394" s="1">
        <v>41140</v>
      </c>
      <c r="I1394">
        <v>45410</v>
      </c>
      <c r="J1394" t="s">
        <v>47</v>
      </c>
      <c r="K1394">
        <v>19</v>
      </c>
      <c r="L1394">
        <v>54.1</v>
      </c>
      <c r="M1394" s="2">
        <v>0.1</v>
      </c>
      <c r="N1394">
        <v>991.36</v>
      </c>
      <c r="O1394">
        <v>19.989999999999998</v>
      </c>
      <c r="P1394">
        <v>-103.11</v>
      </c>
      <c r="Q1394" s="2">
        <v>0.59</v>
      </c>
      <c r="R1394" t="s">
        <v>29</v>
      </c>
      <c r="S1394" t="s">
        <v>30</v>
      </c>
      <c r="T1394" t="s">
        <v>2113</v>
      </c>
      <c r="U1394" t="s">
        <v>32</v>
      </c>
      <c r="V1394" t="s">
        <v>76</v>
      </c>
      <c r="W1394">
        <v>6396</v>
      </c>
      <c r="X1394" s="1">
        <v>41145</v>
      </c>
      <c r="Y1394" t="s">
        <v>34</v>
      </c>
      <c r="Z1394" t="e" vm="19">
        <v>#VALUE!</v>
      </c>
      <c r="AA1394">
        <v>29483</v>
      </c>
      <c r="AB1394" t="e" cm="1" vm="2">
        <f t="array" ref="AB1394">_FV(Table1[[#This Row],[State]],"Country/region",TRUE)</f>
        <v>#VALUE!</v>
      </c>
    </row>
    <row r="1395" spans="1:28" x14ac:dyDescent="0.35">
      <c r="A1395" t="s">
        <v>774</v>
      </c>
      <c r="B1395">
        <v>42</v>
      </c>
      <c r="C1395" t="s">
        <v>754</v>
      </c>
      <c r="D1395" t="s">
        <v>57</v>
      </c>
      <c r="E1395">
        <f>YEAR(Table1[[#This Row],[Order Date]])</f>
        <v>2012</v>
      </c>
      <c r="F1395">
        <v>1</v>
      </c>
      <c r="G1395">
        <f>MONTH(Table1[[#This Row],[Order Date]])</f>
        <v>8</v>
      </c>
      <c r="H1395" s="1">
        <v>41140</v>
      </c>
      <c r="I1395">
        <v>19175</v>
      </c>
      <c r="J1395" t="s">
        <v>47</v>
      </c>
      <c r="K1395">
        <v>19</v>
      </c>
      <c r="L1395">
        <v>65.989999999999995</v>
      </c>
      <c r="M1395" s="2">
        <v>0.01</v>
      </c>
      <c r="N1395">
        <v>1133.4494999999999</v>
      </c>
      <c r="O1395">
        <v>5.31</v>
      </c>
      <c r="P1395">
        <v>169.16399999999999</v>
      </c>
      <c r="Q1395" s="2">
        <v>0.56999999999999995</v>
      </c>
      <c r="R1395" t="s">
        <v>96</v>
      </c>
      <c r="S1395" t="s">
        <v>30</v>
      </c>
      <c r="T1395">
        <v>3390</v>
      </c>
      <c r="U1395" t="s">
        <v>105</v>
      </c>
      <c r="V1395" t="s">
        <v>52</v>
      </c>
      <c r="W1395">
        <v>2652</v>
      </c>
      <c r="X1395" s="1">
        <v>41147</v>
      </c>
      <c r="Y1395" t="s">
        <v>34</v>
      </c>
      <c r="Z1395" t="e" vm="7">
        <v>#VALUE!</v>
      </c>
      <c r="AA1395">
        <v>84074</v>
      </c>
      <c r="AB1395" t="e" cm="1" vm="2">
        <f t="array" ref="AB1395">_FV(Table1[[#This Row],[State]],"Country/region",TRUE)</f>
        <v>#VALUE!</v>
      </c>
    </row>
    <row r="1396" spans="1:28" x14ac:dyDescent="0.35">
      <c r="A1396" t="s">
        <v>2114</v>
      </c>
      <c r="B1396">
        <v>42</v>
      </c>
      <c r="C1396" t="s">
        <v>936</v>
      </c>
      <c r="D1396" t="s">
        <v>38</v>
      </c>
      <c r="E1396">
        <f>YEAR(Table1[[#This Row],[Order Date]])</f>
        <v>2012</v>
      </c>
      <c r="F1396">
        <v>1</v>
      </c>
      <c r="G1396">
        <f>MONTH(Table1[[#This Row],[Order Date]])</f>
        <v>8</v>
      </c>
      <c r="H1396" s="1">
        <v>41141</v>
      </c>
      <c r="I1396">
        <v>33888</v>
      </c>
      <c r="J1396" t="s">
        <v>39</v>
      </c>
      <c r="K1396">
        <v>3</v>
      </c>
      <c r="L1396">
        <v>15.7</v>
      </c>
      <c r="M1396" s="2">
        <v>0.02</v>
      </c>
      <c r="N1396">
        <v>58.33</v>
      </c>
      <c r="O1396">
        <v>11.25</v>
      </c>
      <c r="P1396">
        <v>-35.08</v>
      </c>
      <c r="Q1396" s="2">
        <v>0.6</v>
      </c>
      <c r="R1396" t="s">
        <v>29</v>
      </c>
      <c r="S1396" t="s">
        <v>30</v>
      </c>
      <c r="T1396" t="s">
        <v>2115</v>
      </c>
      <c r="U1396" t="s">
        <v>32</v>
      </c>
      <c r="V1396" t="s">
        <v>68</v>
      </c>
      <c r="W1396">
        <v>4764</v>
      </c>
      <c r="X1396" s="1">
        <v>41142</v>
      </c>
      <c r="Y1396" t="s">
        <v>34</v>
      </c>
      <c r="Z1396" t="e" vm="16">
        <v>#VALUE!</v>
      </c>
      <c r="AA1396">
        <v>60516</v>
      </c>
      <c r="AB1396" t="e" cm="1" vm="2">
        <f t="array" ref="AB1396">_FV(Table1[[#This Row],[State]],"Country/region",TRUE)</f>
        <v>#VALUE!</v>
      </c>
    </row>
    <row r="1397" spans="1:28" x14ac:dyDescent="0.35">
      <c r="A1397" t="s">
        <v>2114</v>
      </c>
      <c r="B1397">
        <v>42</v>
      </c>
      <c r="C1397" t="s">
        <v>936</v>
      </c>
      <c r="D1397" t="s">
        <v>38</v>
      </c>
      <c r="E1397">
        <f>YEAR(Table1[[#This Row],[Order Date]])</f>
        <v>2012</v>
      </c>
      <c r="F1397">
        <v>1</v>
      </c>
      <c r="G1397">
        <f>MONTH(Table1[[#This Row],[Order Date]])</f>
        <v>8</v>
      </c>
      <c r="H1397" s="1">
        <v>41141</v>
      </c>
      <c r="I1397">
        <v>33888</v>
      </c>
      <c r="J1397" t="s">
        <v>39</v>
      </c>
      <c r="K1397">
        <v>47</v>
      </c>
      <c r="L1397">
        <v>225.02</v>
      </c>
      <c r="M1397" s="2">
        <v>0.05</v>
      </c>
      <c r="N1397">
        <v>10377.219999999999</v>
      </c>
      <c r="O1397">
        <v>28.66</v>
      </c>
      <c r="P1397">
        <v>965.48</v>
      </c>
      <c r="Q1397" s="2">
        <v>0.72</v>
      </c>
      <c r="R1397" t="s">
        <v>29</v>
      </c>
      <c r="S1397" t="s">
        <v>49</v>
      </c>
      <c r="T1397" t="s">
        <v>2116</v>
      </c>
      <c r="U1397" t="s">
        <v>32</v>
      </c>
      <c r="V1397" t="s">
        <v>68</v>
      </c>
      <c r="W1397">
        <v>4765</v>
      </c>
      <c r="X1397" s="1">
        <v>41143</v>
      </c>
      <c r="Y1397" t="s">
        <v>53</v>
      </c>
      <c r="Z1397" t="e" vm="16">
        <v>#VALUE!</v>
      </c>
      <c r="AA1397">
        <v>60516</v>
      </c>
      <c r="AB1397" t="e" cm="1" vm="2">
        <f t="array" ref="AB1397">_FV(Table1[[#This Row],[State]],"Country/region",TRUE)</f>
        <v>#VALUE!</v>
      </c>
    </row>
    <row r="1398" spans="1:28" x14ac:dyDescent="0.35">
      <c r="A1398" t="s">
        <v>2114</v>
      </c>
      <c r="B1398">
        <v>42</v>
      </c>
      <c r="C1398" t="s">
        <v>936</v>
      </c>
      <c r="D1398" t="s">
        <v>38</v>
      </c>
      <c r="E1398">
        <f>YEAR(Table1[[#This Row],[Order Date]])</f>
        <v>2012</v>
      </c>
      <c r="F1398">
        <v>1</v>
      </c>
      <c r="G1398">
        <f>MONTH(Table1[[#This Row],[Order Date]])</f>
        <v>8</v>
      </c>
      <c r="H1398" s="1">
        <v>41141</v>
      </c>
      <c r="I1398">
        <v>33888</v>
      </c>
      <c r="J1398" t="s">
        <v>39</v>
      </c>
      <c r="K1398">
        <v>31</v>
      </c>
      <c r="L1398">
        <v>11.5</v>
      </c>
      <c r="M1398" s="2">
        <v>0.04</v>
      </c>
      <c r="N1398">
        <v>349.43</v>
      </c>
      <c r="O1398">
        <v>7.19</v>
      </c>
      <c r="P1398">
        <v>-44.918999999999997</v>
      </c>
      <c r="Q1398" s="2">
        <v>0.4</v>
      </c>
      <c r="R1398" t="s">
        <v>29</v>
      </c>
      <c r="S1398" t="s">
        <v>30</v>
      </c>
      <c r="T1398" t="s">
        <v>1164</v>
      </c>
      <c r="U1398" t="s">
        <v>67</v>
      </c>
      <c r="V1398" t="s">
        <v>68</v>
      </c>
      <c r="W1398">
        <v>4763</v>
      </c>
      <c r="X1398" s="1">
        <v>41144</v>
      </c>
      <c r="Y1398" t="s">
        <v>34</v>
      </c>
      <c r="Z1398" t="e" vm="16">
        <v>#VALUE!</v>
      </c>
      <c r="AA1398">
        <v>60516</v>
      </c>
      <c r="AB1398" t="e" cm="1" vm="2">
        <f t="array" ref="AB1398">_FV(Table1[[#This Row],[State]],"Country/region",TRUE)</f>
        <v>#VALUE!</v>
      </c>
    </row>
    <row r="1399" spans="1:28" x14ac:dyDescent="0.35">
      <c r="A1399" t="s">
        <v>845</v>
      </c>
      <c r="B1399">
        <v>42</v>
      </c>
      <c r="C1399" t="s">
        <v>529</v>
      </c>
      <c r="D1399" t="s">
        <v>46</v>
      </c>
      <c r="E1399">
        <f>YEAR(Table1[[#This Row],[Order Date]])</f>
        <v>2012</v>
      </c>
      <c r="F1399">
        <v>1</v>
      </c>
      <c r="G1399">
        <f>MONTH(Table1[[#This Row],[Order Date]])</f>
        <v>8</v>
      </c>
      <c r="H1399" s="1">
        <v>41142</v>
      </c>
      <c r="I1399">
        <v>2433</v>
      </c>
      <c r="J1399" t="s">
        <v>39</v>
      </c>
      <c r="K1399">
        <v>14</v>
      </c>
      <c r="L1399">
        <v>2036.48</v>
      </c>
      <c r="M1399" s="2">
        <v>7.0000000000000007E-2</v>
      </c>
      <c r="N1399">
        <v>24105.87</v>
      </c>
      <c r="O1399">
        <v>14.7</v>
      </c>
      <c r="P1399">
        <v>4073.25</v>
      </c>
      <c r="Q1399" s="2">
        <v>0.55000000000000004</v>
      </c>
      <c r="R1399" t="s">
        <v>96</v>
      </c>
      <c r="S1399" t="s">
        <v>49</v>
      </c>
      <c r="T1399" t="s">
        <v>692</v>
      </c>
      <c r="U1399" t="s">
        <v>98</v>
      </c>
      <c r="V1399" t="s">
        <v>52</v>
      </c>
      <c r="W1399">
        <v>349</v>
      </c>
      <c r="X1399" s="1">
        <v>41142</v>
      </c>
      <c r="Y1399" t="s">
        <v>53</v>
      </c>
      <c r="Z1399" t="e" vm="7">
        <v>#VALUE!</v>
      </c>
      <c r="AA1399">
        <v>84062</v>
      </c>
      <c r="AB1399" t="e" cm="1" vm="2">
        <f t="array" ref="AB1399">_FV(Table1[[#This Row],[State]],"Country/region",TRUE)</f>
        <v>#VALUE!</v>
      </c>
    </row>
    <row r="1400" spans="1:28" x14ac:dyDescent="0.35">
      <c r="A1400" t="s">
        <v>2117</v>
      </c>
      <c r="B1400">
        <v>42</v>
      </c>
      <c r="C1400" t="s">
        <v>2118</v>
      </c>
      <c r="D1400" t="s">
        <v>27</v>
      </c>
      <c r="E1400">
        <f>YEAR(Table1[[#This Row],[Order Date]])</f>
        <v>2012</v>
      </c>
      <c r="F1400">
        <v>1</v>
      </c>
      <c r="G1400">
        <f>MONTH(Table1[[#This Row],[Order Date]])</f>
        <v>8</v>
      </c>
      <c r="H1400" s="1">
        <v>41142</v>
      </c>
      <c r="I1400">
        <v>43301</v>
      </c>
      <c r="J1400" t="s">
        <v>58</v>
      </c>
      <c r="K1400">
        <v>33</v>
      </c>
      <c r="L1400">
        <v>100.89</v>
      </c>
      <c r="M1400" s="2">
        <v>0</v>
      </c>
      <c r="N1400">
        <v>3537.84</v>
      </c>
      <c r="O1400">
        <v>42</v>
      </c>
      <c r="P1400">
        <v>-80.86</v>
      </c>
      <c r="Q1400" s="2">
        <v>0.61</v>
      </c>
      <c r="R1400" t="s">
        <v>48</v>
      </c>
      <c r="S1400" t="s">
        <v>49</v>
      </c>
      <c r="T1400" t="s">
        <v>2119</v>
      </c>
      <c r="U1400" t="s">
        <v>51</v>
      </c>
      <c r="V1400" t="s">
        <v>52</v>
      </c>
      <c r="W1400">
        <v>6113</v>
      </c>
      <c r="X1400" s="1">
        <v>41143</v>
      </c>
      <c r="Y1400" t="s">
        <v>53</v>
      </c>
      <c r="Z1400" t="e" vm="39">
        <v>#VALUE!</v>
      </c>
      <c r="AA1400">
        <v>88240</v>
      </c>
      <c r="AB1400" t="e" cm="1" vm="2">
        <f t="array" ref="AB1400">_FV(Table1[[#This Row],[State]],"Country/region",TRUE)</f>
        <v>#VALUE!</v>
      </c>
    </row>
    <row r="1401" spans="1:28" x14ac:dyDescent="0.35">
      <c r="A1401" t="s">
        <v>2120</v>
      </c>
      <c r="B1401">
        <v>42</v>
      </c>
      <c r="C1401" t="s">
        <v>2121</v>
      </c>
      <c r="D1401" t="s">
        <v>27</v>
      </c>
      <c r="E1401">
        <f>YEAR(Table1[[#This Row],[Order Date]])</f>
        <v>2012</v>
      </c>
      <c r="F1401">
        <v>1</v>
      </c>
      <c r="G1401">
        <f>MONTH(Table1[[#This Row],[Order Date]])</f>
        <v>8</v>
      </c>
      <c r="H1401" s="1">
        <v>41142</v>
      </c>
      <c r="I1401">
        <v>9187</v>
      </c>
      <c r="J1401" t="s">
        <v>28</v>
      </c>
      <c r="K1401">
        <v>40</v>
      </c>
      <c r="L1401">
        <v>4.37</v>
      </c>
      <c r="M1401" s="2">
        <v>0.04</v>
      </c>
      <c r="N1401">
        <v>174.64</v>
      </c>
      <c r="O1401">
        <v>5.15</v>
      </c>
      <c r="P1401">
        <v>-143.22999999999999</v>
      </c>
      <c r="Q1401" s="2">
        <v>0.59</v>
      </c>
      <c r="R1401" t="s">
        <v>29</v>
      </c>
      <c r="S1401" t="s">
        <v>30</v>
      </c>
      <c r="T1401" t="s">
        <v>2122</v>
      </c>
      <c r="U1401" t="s">
        <v>214</v>
      </c>
      <c r="V1401" t="s">
        <v>52</v>
      </c>
      <c r="W1401">
        <v>1262</v>
      </c>
      <c r="X1401" s="1">
        <v>41143</v>
      </c>
      <c r="Y1401" t="s">
        <v>34</v>
      </c>
      <c r="Z1401" t="e" vm="7">
        <v>#VALUE!</v>
      </c>
      <c r="AA1401">
        <v>84106</v>
      </c>
      <c r="AB1401" t="e" cm="1" vm="2">
        <f t="array" ref="AB1401">_FV(Table1[[#This Row],[State]],"Country/region",TRUE)</f>
        <v>#VALUE!</v>
      </c>
    </row>
    <row r="1402" spans="1:28" x14ac:dyDescent="0.35">
      <c r="A1402" t="s">
        <v>2117</v>
      </c>
      <c r="B1402">
        <v>42</v>
      </c>
      <c r="C1402" t="s">
        <v>2118</v>
      </c>
      <c r="D1402" t="s">
        <v>27</v>
      </c>
      <c r="E1402">
        <f>YEAR(Table1[[#This Row],[Order Date]])</f>
        <v>2012</v>
      </c>
      <c r="F1402">
        <v>1</v>
      </c>
      <c r="G1402">
        <f>MONTH(Table1[[#This Row],[Order Date]])</f>
        <v>8</v>
      </c>
      <c r="H1402" s="1">
        <v>41142</v>
      </c>
      <c r="I1402">
        <v>43301</v>
      </c>
      <c r="J1402" t="s">
        <v>58</v>
      </c>
      <c r="K1402">
        <v>43</v>
      </c>
      <c r="L1402">
        <v>48.91</v>
      </c>
      <c r="M1402" s="2">
        <v>0.01</v>
      </c>
      <c r="N1402">
        <v>2221.1999999999998</v>
      </c>
      <c r="O1402">
        <v>35</v>
      </c>
      <c r="P1402">
        <v>-1127.22</v>
      </c>
      <c r="Q1402" s="2">
        <v>0.83</v>
      </c>
      <c r="R1402" t="s">
        <v>29</v>
      </c>
      <c r="S1402" t="s">
        <v>40</v>
      </c>
      <c r="T1402" t="s">
        <v>2123</v>
      </c>
      <c r="U1402" t="s">
        <v>32</v>
      </c>
      <c r="V1402" t="s">
        <v>52</v>
      </c>
      <c r="W1402">
        <v>6114</v>
      </c>
      <c r="X1402" s="1">
        <v>41144</v>
      </c>
      <c r="Y1402" t="s">
        <v>34</v>
      </c>
      <c r="Z1402" t="e" vm="39">
        <v>#VALUE!</v>
      </c>
      <c r="AA1402">
        <v>88240</v>
      </c>
      <c r="AB1402" t="e" cm="1" vm="2">
        <f t="array" ref="AB1402">_FV(Table1[[#This Row],[State]],"Country/region",TRUE)</f>
        <v>#VALUE!</v>
      </c>
    </row>
    <row r="1403" spans="1:28" x14ac:dyDescent="0.35">
      <c r="A1403" t="s">
        <v>2120</v>
      </c>
      <c r="B1403">
        <v>42</v>
      </c>
      <c r="C1403" t="s">
        <v>2121</v>
      </c>
      <c r="D1403" t="s">
        <v>27</v>
      </c>
      <c r="E1403">
        <f>YEAR(Table1[[#This Row],[Order Date]])</f>
        <v>2012</v>
      </c>
      <c r="F1403">
        <v>1</v>
      </c>
      <c r="G1403">
        <f>MONTH(Table1[[#This Row],[Order Date]])</f>
        <v>8</v>
      </c>
      <c r="H1403" s="1">
        <v>41142</v>
      </c>
      <c r="I1403">
        <v>9187</v>
      </c>
      <c r="J1403" t="s">
        <v>28</v>
      </c>
      <c r="K1403">
        <v>8</v>
      </c>
      <c r="L1403">
        <v>155.99</v>
      </c>
      <c r="M1403" s="2">
        <v>0.09</v>
      </c>
      <c r="N1403">
        <v>994.22799999999995</v>
      </c>
      <c r="O1403">
        <v>8.99</v>
      </c>
      <c r="P1403">
        <v>-446.57799999999997</v>
      </c>
      <c r="Q1403" s="2">
        <v>0.57999999999999996</v>
      </c>
      <c r="R1403" t="s">
        <v>96</v>
      </c>
      <c r="S1403" t="s">
        <v>30</v>
      </c>
      <c r="T1403" t="s">
        <v>1883</v>
      </c>
      <c r="U1403" t="s">
        <v>105</v>
      </c>
      <c r="V1403" t="s">
        <v>52</v>
      </c>
      <c r="W1403">
        <v>1263</v>
      </c>
      <c r="X1403" s="1">
        <v>41144</v>
      </c>
      <c r="Y1403" t="s">
        <v>34</v>
      </c>
      <c r="Z1403" t="e" vm="7">
        <v>#VALUE!</v>
      </c>
      <c r="AA1403">
        <v>84106</v>
      </c>
      <c r="AB1403" t="e" cm="1" vm="2">
        <f t="array" ref="AB1403">_FV(Table1[[#This Row],[State]],"Country/region",TRUE)</f>
        <v>#VALUE!</v>
      </c>
    </row>
    <row r="1404" spans="1:28" x14ac:dyDescent="0.35">
      <c r="A1404" t="s">
        <v>1044</v>
      </c>
      <c r="B1404">
        <v>42</v>
      </c>
      <c r="C1404" t="s">
        <v>951</v>
      </c>
      <c r="D1404" t="s">
        <v>46</v>
      </c>
      <c r="E1404">
        <f>YEAR(Table1[[#This Row],[Order Date]])</f>
        <v>2012</v>
      </c>
      <c r="F1404">
        <v>1</v>
      </c>
      <c r="G1404">
        <f>MONTH(Table1[[#This Row],[Order Date]])</f>
        <v>8</v>
      </c>
      <c r="H1404" s="1">
        <v>41142</v>
      </c>
      <c r="I1404">
        <v>43779</v>
      </c>
      <c r="J1404" t="s">
        <v>28</v>
      </c>
      <c r="K1404">
        <v>20</v>
      </c>
      <c r="L1404">
        <v>209.84</v>
      </c>
      <c r="M1404" s="2">
        <v>0.09</v>
      </c>
      <c r="N1404">
        <v>3878.49</v>
      </c>
      <c r="O1404">
        <v>21.21</v>
      </c>
      <c r="P1404">
        <v>1397.86</v>
      </c>
      <c r="Q1404" s="2">
        <v>0.59</v>
      </c>
      <c r="R1404" t="s">
        <v>48</v>
      </c>
      <c r="S1404" t="s">
        <v>40</v>
      </c>
      <c r="T1404" t="s">
        <v>127</v>
      </c>
      <c r="U1404" t="s">
        <v>82</v>
      </c>
      <c r="V1404" t="s">
        <v>33</v>
      </c>
      <c r="W1404">
        <v>6175</v>
      </c>
      <c r="X1404" s="1">
        <v>41145</v>
      </c>
      <c r="Y1404" t="s">
        <v>34</v>
      </c>
      <c r="Z1404" t="e" vm="15">
        <v>#VALUE!</v>
      </c>
      <c r="AA1404">
        <v>10550</v>
      </c>
      <c r="AB1404" t="e" cm="1" vm="2">
        <f t="array" ref="AB1404">_FV(Table1[[#This Row],[State]],"Country/region",TRUE)</f>
        <v>#VALUE!</v>
      </c>
    </row>
    <row r="1405" spans="1:28" x14ac:dyDescent="0.35">
      <c r="A1405" t="s">
        <v>429</v>
      </c>
      <c r="B1405">
        <v>42</v>
      </c>
      <c r="C1405" t="s">
        <v>360</v>
      </c>
      <c r="D1405" t="s">
        <v>57</v>
      </c>
      <c r="E1405">
        <f>YEAR(Table1[[#This Row],[Order Date]])</f>
        <v>2012</v>
      </c>
      <c r="F1405">
        <v>1</v>
      </c>
      <c r="G1405">
        <f>MONTH(Table1[[#This Row],[Order Date]])</f>
        <v>8</v>
      </c>
      <c r="H1405" s="1">
        <v>41143</v>
      </c>
      <c r="I1405">
        <v>41825</v>
      </c>
      <c r="J1405" t="s">
        <v>58</v>
      </c>
      <c r="K1405">
        <v>50</v>
      </c>
      <c r="L1405">
        <v>150.88999999999999</v>
      </c>
      <c r="M1405" s="2">
        <v>0.03</v>
      </c>
      <c r="N1405">
        <v>7817.45</v>
      </c>
      <c r="O1405">
        <v>60.2</v>
      </c>
      <c r="P1405">
        <v>-1303.5999999999999</v>
      </c>
      <c r="Q1405" s="2">
        <v>0.77</v>
      </c>
      <c r="R1405" t="s">
        <v>48</v>
      </c>
      <c r="S1405" t="s">
        <v>49</v>
      </c>
      <c r="T1405" t="s">
        <v>1128</v>
      </c>
      <c r="U1405" t="s">
        <v>51</v>
      </c>
      <c r="V1405" t="s">
        <v>33</v>
      </c>
      <c r="W1405">
        <v>5898</v>
      </c>
      <c r="X1405" s="1">
        <v>41143</v>
      </c>
      <c r="Y1405" t="s">
        <v>53</v>
      </c>
      <c r="Z1405" t="e" vm="21">
        <v>#VALUE!</v>
      </c>
      <c r="AA1405">
        <v>4073</v>
      </c>
      <c r="AB1405" t="e" cm="1" vm="2">
        <f t="array" ref="AB1405">_FV(Table1[[#This Row],[State]],"Country/region",TRUE)</f>
        <v>#VALUE!</v>
      </c>
    </row>
    <row r="1406" spans="1:28" x14ac:dyDescent="0.35">
      <c r="A1406" t="s">
        <v>2124</v>
      </c>
      <c r="B1406">
        <v>42</v>
      </c>
      <c r="C1406" t="s">
        <v>2125</v>
      </c>
      <c r="D1406" t="s">
        <v>27</v>
      </c>
      <c r="E1406">
        <f>YEAR(Table1[[#This Row],[Order Date]])</f>
        <v>2012</v>
      </c>
      <c r="F1406">
        <v>1</v>
      </c>
      <c r="G1406">
        <f>MONTH(Table1[[#This Row],[Order Date]])</f>
        <v>8</v>
      </c>
      <c r="H1406" s="1">
        <v>41143</v>
      </c>
      <c r="I1406">
        <v>24162</v>
      </c>
      <c r="J1406" t="s">
        <v>39</v>
      </c>
      <c r="K1406">
        <v>12</v>
      </c>
      <c r="L1406">
        <v>150.97999999999999</v>
      </c>
      <c r="M1406" s="2">
        <v>0.04</v>
      </c>
      <c r="N1406">
        <v>1755.3</v>
      </c>
      <c r="O1406">
        <v>16.010000000000002</v>
      </c>
      <c r="P1406">
        <v>-7.01</v>
      </c>
      <c r="Q1406" s="2">
        <v>0.7</v>
      </c>
      <c r="R1406" t="s">
        <v>48</v>
      </c>
      <c r="S1406" t="s">
        <v>73</v>
      </c>
      <c r="T1406" t="s">
        <v>123</v>
      </c>
      <c r="U1406" t="s">
        <v>75</v>
      </c>
      <c r="V1406" t="s">
        <v>76</v>
      </c>
      <c r="W1406">
        <v>3391</v>
      </c>
      <c r="X1406" s="1">
        <v>41144</v>
      </c>
      <c r="Y1406" t="s">
        <v>53</v>
      </c>
      <c r="Z1406" t="e" vm="14">
        <v>#VALUE!</v>
      </c>
      <c r="AA1406">
        <v>33021</v>
      </c>
      <c r="AB1406" t="e" cm="1" vm="2">
        <f t="array" ref="AB1406">_FV(Table1[[#This Row],[State]],"Country/region",TRUE)</f>
        <v>#VALUE!</v>
      </c>
    </row>
    <row r="1407" spans="1:28" x14ac:dyDescent="0.35">
      <c r="A1407" t="s">
        <v>467</v>
      </c>
      <c r="B1407">
        <v>42</v>
      </c>
      <c r="C1407" t="s">
        <v>2126</v>
      </c>
      <c r="D1407" t="s">
        <v>57</v>
      </c>
      <c r="E1407">
        <f>YEAR(Table1[[#This Row],[Order Date]])</f>
        <v>2012</v>
      </c>
      <c r="F1407">
        <v>1</v>
      </c>
      <c r="G1407">
        <f>MONTH(Table1[[#This Row],[Order Date]])</f>
        <v>8</v>
      </c>
      <c r="H1407" s="1">
        <v>41143</v>
      </c>
      <c r="I1407">
        <v>41825</v>
      </c>
      <c r="J1407" t="s">
        <v>58</v>
      </c>
      <c r="K1407">
        <v>43</v>
      </c>
      <c r="L1407">
        <v>73.98</v>
      </c>
      <c r="M1407" s="2">
        <v>0.02</v>
      </c>
      <c r="N1407">
        <v>3277.39</v>
      </c>
      <c r="O1407">
        <v>4</v>
      </c>
      <c r="P1407">
        <v>286.01</v>
      </c>
      <c r="Q1407" s="2">
        <v>0.77</v>
      </c>
      <c r="R1407" t="s">
        <v>96</v>
      </c>
      <c r="S1407" t="s">
        <v>30</v>
      </c>
      <c r="T1407" t="s">
        <v>486</v>
      </c>
      <c r="U1407" t="s">
        <v>102</v>
      </c>
      <c r="V1407" t="s">
        <v>76</v>
      </c>
      <c r="W1407">
        <v>5897</v>
      </c>
      <c r="X1407" s="1">
        <v>41144</v>
      </c>
      <c r="Y1407" t="s">
        <v>34</v>
      </c>
      <c r="Z1407" t="e" vm="6">
        <v>#VALUE!</v>
      </c>
      <c r="AA1407">
        <v>36608</v>
      </c>
      <c r="AB1407" t="e" cm="1" vm="2">
        <f t="array" ref="AB1407">_FV(Table1[[#This Row],[State]],"Country/region",TRUE)</f>
        <v>#VALUE!</v>
      </c>
    </row>
    <row r="1408" spans="1:28" x14ac:dyDescent="0.35">
      <c r="A1408" t="s">
        <v>2127</v>
      </c>
      <c r="B1408">
        <v>42</v>
      </c>
      <c r="C1408" t="s">
        <v>488</v>
      </c>
      <c r="D1408" t="s">
        <v>46</v>
      </c>
      <c r="E1408">
        <f>YEAR(Table1[[#This Row],[Order Date]])</f>
        <v>2012</v>
      </c>
      <c r="F1408">
        <v>1</v>
      </c>
      <c r="G1408">
        <f>MONTH(Table1[[#This Row],[Order Date]])</f>
        <v>8</v>
      </c>
      <c r="H1408" s="1">
        <v>41143</v>
      </c>
      <c r="I1408">
        <v>44196</v>
      </c>
      <c r="J1408" t="s">
        <v>39</v>
      </c>
      <c r="K1408">
        <v>12</v>
      </c>
      <c r="L1408">
        <v>65.989999999999995</v>
      </c>
      <c r="M1408" s="2">
        <v>0.09</v>
      </c>
      <c r="N1408">
        <v>653.78599999999994</v>
      </c>
      <c r="O1408">
        <v>5.31</v>
      </c>
      <c r="P1408">
        <v>-83.468000000000004</v>
      </c>
      <c r="Q1408" s="2">
        <v>0.56999999999999995</v>
      </c>
      <c r="R1408" t="s">
        <v>96</v>
      </c>
      <c r="S1408" t="s">
        <v>30</v>
      </c>
      <c r="T1408">
        <v>3390</v>
      </c>
      <c r="U1408" t="s">
        <v>105</v>
      </c>
      <c r="V1408" t="s">
        <v>33</v>
      </c>
      <c r="W1408">
        <v>6235</v>
      </c>
      <c r="X1408" s="1">
        <v>41144</v>
      </c>
      <c r="Y1408" t="s">
        <v>34</v>
      </c>
      <c r="Z1408" t="e" vm="3">
        <v>#VALUE!</v>
      </c>
      <c r="AA1408">
        <v>21222</v>
      </c>
      <c r="AB1408" t="e" cm="1" vm="2">
        <f t="array" ref="AB1408">_FV(Table1[[#This Row],[State]],"Country/region",TRUE)</f>
        <v>#VALUE!</v>
      </c>
    </row>
    <row r="1409" spans="1:28" x14ac:dyDescent="0.35">
      <c r="A1409" t="s">
        <v>2128</v>
      </c>
      <c r="B1409">
        <v>42</v>
      </c>
      <c r="C1409" t="s">
        <v>1456</v>
      </c>
      <c r="D1409" t="s">
        <v>46</v>
      </c>
      <c r="E1409">
        <f>YEAR(Table1[[#This Row],[Order Date]])</f>
        <v>2012</v>
      </c>
      <c r="F1409">
        <v>1</v>
      </c>
      <c r="G1409">
        <f>MONTH(Table1[[#This Row],[Order Date]])</f>
        <v>8</v>
      </c>
      <c r="H1409" s="1">
        <v>41143</v>
      </c>
      <c r="I1409">
        <v>57542</v>
      </c>
      <c r="J1409" t="s">
        <v>28</v>
      </c>
      <c r="K1409">
        <v>23</v>
      </c>
      <c r="L1409">
        <v>55.48</v>
      </c>
      <c r="M1409" s="2">
        <v>0.04</v>
      </c>
      <c r="N1409">
        <v>1256.29</v>
      </c>
      <c r="O1409">
        <v>6.79</v>
      </c>
      <c r="P1409">
        <v>517.03</v>
      </c>
      <c r="Q1409" s="2">
        <v>0.37</v>
      </c>
      <c r="R1409" t="s">
        <v>29</v>
      </c>
      <c r="S1409" t="s">
        <v>30</v>
      </c>
      <c r="T1409" t="s">
        <v>838</v>
      </c>
      <c r="U1409" t="s">
        <v>61</v>
      </c>
      <c r="V1409" t="s">
        <v>33</v>
      </c>
      <c r="W1409">
        <v>8066</v>
      </c>
      <c r="X1409" s="1">
        <v>41145</v>
      </c>
      <c r="Y1409" t="s">
        <v>34</v>
      </c>
      <c r="Z1409" t="e" vm="22">
        <v>#VALUE!</v>
      </c>
      <c r="AA1409">
        <v>45429</v>
      </c>
      <c r="AB1409" t="e" cm="1" vm="2">
        <f t="array" ref="AB1409">_FV(Table1[[#This Row],[State]],"Country/region",TRUE)</f>
        <v>#VALUE!</v>
      </c>
    </row>
    <row r="1410" spans="1:28" x14ac:dyDescent="0.35">
      <c r="A1410" t="s">
        <v>1496</v>
      </c>
      <c r="B1410">
        <v>42</v>
      </c>
      <c r="C1410" t="s">
        <v>488</v>
      </c>
      <c r="D1410" t="s">
        <v>46</v>
      </c>
      <c r="E1410">
        <f>YEAR(Table1[[#This Row],[Order Date]])</f>
        <v>2012</v>
      </c>
      <c r="F1410">
        <v>1</v>
      </c>
      <c r="G1410">
        <f>MONTH(Table1[[#This Row],[Order Date]])</f>
        <v>8</v>
      </c>
      <c r="H1410" s="1">
        <v>41143</v>
      </c>
      <c r="I1410">
        <v>44196</v>
      </c>
      <c r="J1410" t="s">
        <v>39</v>
      </c>
      <c r="K1410">
        <v>10</v>
      </c>
      <c r="L1410">
        <v>5.18</v>
      </c>
      <c r="M1410" s="2">
        <v>0.01</v>
      </c>
      <c r="N1410">
        <v>56.91</v>
      </c>
      <c r="O1410">
        <v>2.04</v>
      </c>
      <c r="P1410">
        <v>7.5</v>
      </c>
      <c r="Q1410" s="2">
        <v>0.36</v>
      </c>
      <c r="R1410" t="s">
        <v>29</v>
      </c>
      <c r="S1410" t="s">
        <v>59</v>
      </c>
      <c r="T1410" t="s">
        <v>1573</v>
      </c>
      <c r="U1410" t="s">
        <v>61</v>
      </c>
      <c r="V1410" t="s">
        <v>76</v>
      </c>
      <c r="W1410">
        <v>6236</v>
      </c>
      <c r="X1410" s="1">
        <v>41145</v>
      </c>
      <c r="Y1410" t="s">
        <v>34</v>
      </c>
      <c r="Z1410" t="e" vm="35">
        <v>#VALUE!</v>
      </c>
      <c r="AA1410">
        <v>71854</v>
      </c>
      <c r="AB1410" t="e" cm="1" vm="2">
        <f t="array" ref="AB1410">_FV(Table1[[#This Row],[State]],"Country/region",TRUE)</f>
        <v>#VALUE!</v>
      </c>
    </row>
    <row r="1411" spans="1:28" x14ac:dyDescent="0.35">
      <c r="A1411" t="s">
        <v>1377</v>
      </c>
      <c r="B1411">
        <v>42</v>
      </c>
      <c r="C1411" t="s">
        <v>79</v>
      </c>
      <c r="D1411" t="s">
        <v>38</v>
      </c>
      <c r="E1411">
        <f>YEAR(Table1[[#This Row],[Order Date]])</f>
        <v>2012</v>
      </c>
      <c r="F1411">
        <v>1</v>
      </c>
      <c r="G1411">
        <f>MONTH(Table1[[#This Row],[Order Date]])</f>
        <v>8</v>
      </c>
      <c r="H1411" s="1">
        <v>41143</v>
      </c>
      <c r="I1411">
        <v>52897</v>
      </c>
      <c r="J1411" t="s">
        <v>131</v>
      </c>
      <c r="K1411">
        <v>40</v>
      </c>
      <c r="L1411">
        <v>47.9</v>
      </c>
      <c r="M1411" s="2">
        <v>0</v>
      </c>
      <c r="N1411">
        <v>2055.98</v>
      </c>
      <c r="O1411">
        <v>5.86</v>
      </c>
      <c r="P1411">
        <v>1016.86</v>
      </c>
      <c r="Q1411" s="2">
        <v>0.37</v>
      </c>
      <c r="R1411" t="s">
        <v>29</v>
      </c>
      <c r="S1411" t="s">
        <v>30</v>
      </c>
      <c r="T1411" t="s">
        <v>1178</v>
      </c>
      <c r="U1411" t="s">
        <v>61</v>
      </c>
      <c r="V1411" t="s">
        <v>52</v>
      </c>
      <c r="W1411">
        <v>7417</v>
      </c>
      <c r="X1411" s="1">
        <v>41145</v>
      </c>
      <c r="Y1411" t="s">
        <v>34</v>
      </c>
      <c r="Z1411" t="e" vm="7">
        <v>#VALUE!</v>
      </c>
      <c r="AA1411">
        <v>84118</v>
      </c>
      <c r="AB1411" t="e" cm="1" vm="2">
        <f t="array" ref="AB1411">_FV(Table1[[#This Row],[State]],"Country/region",TRUE)</f>
        <v>#VALUE!</v>
      </c>
    </row>
    <row r="1412" spans="1:28" x14ac:dyDescent="0.35">
      <c r="A1412" t="s">
        <v>2124</v>
      </c>
      <c r="B1412">
        <v>42</v>
      </c>
      <c r="C1412" t="s">
        <v>2125</v>
      </c>
      <c r="D1412" t="s">
        <v>27</v>
      </c>
      <c r="E1412">
        <f>YEAR(Table1[[#This Row],[Order Date]])</f>
        <v>2012</v>
      </c>
      <c r="F1412">
        <v>1</v>
      </c>
      <c r="G1412">
        <f>MONTH(Table1[[#This Row],[Order Date]])</f>
        <v>8</v>
      </c>
      <c r="H1412" s="1">
        <v>41143</v>
      </c>
      <c r="I1412">
        <v>24162</v>
      </c>
      <c r="J1412" t="s">
        <v>39</v>
      </c>
      <c r="K1412">
        <v>1</v>
      </c>
      <c r="L1412">
        <v>9.68</v>
      </c>
      <c r="M1412" s="2">
        <v>0.08</v>
      </c>
      <c r="N1412">
        <v>10.94</v>
      </c>
      <c r="O1412">
        <v>2.0299999999999998</v>
      </c>
      <c r="P1412">
        <v>-4.3499999999999996</v>
      </c>
      <c r="Q1412" s="2">
        <v>0.37</v>
      </c>
      <c r="R1412" t="s">
        <v>29</v>
      </c>
      <c r="S1412" t="s">
        <v>59</v>
      </c>
      <c r="T1412" t="s">
        <v>2129</v>
      </c>
      <c r="U1412" t="s">
        <v>61</v>
      </c>
      <c r="V1412" t="s">
        <v>76</v>
      </c>
      <c r="W1412">
        <v>3390</v>
      </c>
      <c r="X1412" s="1">
        <v>41145</v>
      </c>
      <c r="Y1412" t="s">
        <v>34</v>
      </c>
      <c r="Z1412" t="e" vm="14">
        <v>#VALUE!</v>
      </c>
      <c r="AA1412">
        <v>33021</v>
      </c>
      <c r="AB1412" t="e" cm="1" vm="2">
        <f t="array" ref="AB1412">_FV(Table1[[#This Row],[State]],"Country/region",TRUE)</f>
        <v>#VALUE!</v>
      </c>
    </row>
    <row r="1413" spans="1:28" x14ac:dyDescent="0.35">
      <c r="A1413" t="s">
        <v>2130</v>
      </c>
      <c r="B1413">
        <v>42</v>
      </c>
      <c r="C1413" t="s">
        <v>2131</v>
      </c>
      <c r="D1413" t="s">
        <v>46</v>
      </c>
      <c r="E1413">
        <f>YEAR(Table1[[#This Row],[Order Date]])</f>
        <v>2012</v>
      </c>
      <c r="F1413">
        <v>1</v>
      </c>
      <c r="G1413">
        <f>MONTH(Table1[[#This Row],[Order Date]])</f>
        <v>8</v>
      </c>
      <c r="H1413" s="1">
        <v>41144</v>
      </c>
      <c r="I1413">
        <v>6112</v>
      </c>
      <c r="J1413" t="s">
        <v>131</v>
      </c>
      <c r="K1413">
        <v>10</v>
      </c>
      <c r="L1413">
        <v>146.05000000000001</v>
      </c>
      <c r="M1413" s="2">
        <v>0.02</v>
      </c>
      <c r="N1413">
        <v>1597.37</v>
      </c>
      <c r="O1413">
        <v>80.2</v>
      </c>
      <c r="P1413">
        <v>-533.69000000000005</v>
      </c>
      <c r="Q1413" s="2">
        <v>0.71</v>
      </c>
      <c r="R1413" t="s">
        <v>48</v>
      </c>
      <c r="S1413" t="s">
        <v>73</v>
      </c>
      <c r="T1413" t="s">
        <v>595</v>
      </c>
      <c r="U1413" t="s">
        <v>75</v>
      </c>
      <c r="V1413" t="s">
        <v>76</v>
      </c>
      <c r="W1413">
        <v>849</v>
      </c>
      <c r="X1413" s="1">
        <v>41144</v>
      </c>
      <c r="Y1413" t="s">
        <v>53</v>
      </c>
      <c r="Z1413" t="e" vm="31">
        <v>#VALUE!</v>
      </c>
      <c r="AA1413">
        <v>37804</v>
      </c>
      <c r="AB1413" t="e" cm="1" vm="2">
        <f t="array" ref="AB1413">_FV(Table1[[#This Row],[State]],"Country/region",TRUE)</f>
        <v>#VALUE!</v>
      </c>
    </row>
    <row r="1414" spans="1:28" x14ac:dyDescent="0.35">
      <c r="A1414" t="s">
        <v>1917</v>
      </c>
      <c r="B1414">
        <v>42</v>
      </c>
      <c r="C1414" t="s">
        <v>1400</v>
      </c>
      <c r="D1414" t="s">
        <v>57</v>
      </c>
      <c r="E1414">
        <f>YEAR(Table1[[#This Row],[Order Date]])</f>
        <v>2012</v>
      </c>
      <c r="F1414">
        <v>1</v>
      </c>
      <c r="G1414">
        <f>MONTH(Table1[[#This Row],[Order Date]])</f>
        <v>8</v>
      </c>
      <c r="H1414" s="1">
        <v>41144</v>
      </c>
      <c r="I1414">
        <v>25031</v>
      </c>
      <c r="J1414" t="s">
        <v>28</v>
      </c>
      <c r="K1414">
        <v>20</v>
      </c>
      <c r="L1414">
        <v>4.9800000000000004</v>
      </c>
      <c r="M1414" s="2">
        <v>7.0000000000000007E-2</v>
      </c>
      <c r="N1414">
        <v>100.11</v>
      </c>
      <c r="O1414">
        <v>4.7</v>
      </c>
      <c r="P1414">
        <v>-41.7</v>
      </c>
      <c r="Q1414" s="2">
        <v>0.38</v>
      </c>
      <c r="R1414" t="s">
        <v>29</v>
      </c>
      <c r="S1414" t="s">
        <v>30</v>
      </c>
      <c r="T1414" t="s">
        <v>2099</v>
      </c>
      <c r="U1414" t="s">
        <v>61</v>
      </c>
      <c r="V1414" t="s">
        <v>68</v>
      </c>
      <c r="W1414">
        <v>3515</v>
      </c>
      <c r="X1414" s="1">
        <v>41145</v>
      </c>
      <c r="Y1414" t="s">
        <v>34</v>
      </c>
      <c r="Z1414" t="e" vm="26">
        <v>#VALUE!</v>
      </c>
      <c r="AA1414">
        <v>48071</v>
      </c>
      <c r="AB1414" t="e" cm="1" vm="2">
        <f t="array" ref="AB1414">_FV(Table1[[#This Row],[State]],"Country/region",TRUE)</f>
        <v>#VALUE!</v>
      </c>
    </row>
    <row r="1415" spans="1:28" x14ac:dyDescent="0.35">
      <c r="A1415" t="s">
        <v>2132</v>
      </c>
      <c r="B1415">
        <v>42</v>
      </c>
      <c r="C1415" t="s">
        <v>889</v>
      </c>
      <c r="D1415" t="s">
        <v>46</v>
      </c>
      <c r="E1415">
        <f>YEAR(Table1[[#This Row],[Order Date]])</f>
        <v>2012</v>
      </c>
      <c r="F1415">
        <v>1</v>
      </c>
      <c r="G1415">
        <f>MONTH(Table1[[#This Row],[Order Date]])</f>
        <v>8</v>
      </c>
      <c r="H1415" s="1">
        <v>41144</v>
      </c>
      <c r="I1415">
        <v>10886</v>
      </c>
      <c r="J1415" t="s">
        <v>58</v>
      </c>
      <c r="K1415">
        <v>47</v>
      </c>
      <c r="L1415">
        <v>119.99</v>
      </c>
      <c r="M1415" s="2">
        <v>0.01</v>
      </c>
      <c r="N1415">
        <v>5750.94</v>
      </c>
      <c r="O1415">
        <v>56.14</v>
      </c>
      <c r="P1415">
        <v>432.98</v>
      </c>
      <c r="Q1415" s="2">
        <v>0.39</v>
      </c>
      <c r="R1415" t="s">
        <v>96</v>
      </c>
      <c r="S1415" t="s">
        <v>73</v>
      </c>
      <c r="T1415" t="s">
        <v>423</v>
      </c>
      <c r="U1415" t="s">
        <v>98</v>
      </c>
      <c r="V1415" t="s">
        <v>76</v>
      </c>
      <c r="W1415">
        <v>1507</v>
      </c>
      <c r="X1415" s="1">
        <v>41145</v>
      </c>
      <c r="Y1415" t="s">
        <v>53</v>
      </c>
      <c r="Z1415" t="e" vm="6">
        <v>#VALUE!</v>
      </c>
      <c r="AA1415">
        <v>35216</v>
      </c>
      <c r="AB1415" t="e" cm="1" vm="2">
        <f t="array" ref="AB1415">_FV(Table1[[#This Row],[State]],"Country/region",TRUE)</f>
        <v>#VALUE!</v>
      </c>
    </row>
    <row r="1416" spans="1:28" x14ac:dyDescent="0.35">
      <c r="A1416" t="s">
        <v>2133</v>
      </c>
      <c r="B1416">
        <v>42</v>
      </c>
      <c r="C1416" t="s">
        <v>992</v>
      </c>
      <c r="D1416" t="s">
        <v>46</v>
      </c>
      <c r="E1416">
        <f>YEAR(Table1[[#This Row],[Order Date]])</f>
        <v>2012</v>
      </c>
      <c r="F1416">
        <v>1</v>
      </c>
      <c r="G1416">
        <f>MONTH(Table1[[#This Row],[Order Date]])</f>
        <v>8</v>
      </c>
      <c r="H1416" s="1">
        <v>41144</v>
      </c>
      <c r="I1416">
        <v>43206</v>
      </c>
      <c r="J1416" t="s">
        <v>131</v>
      </c>
      <c r="K1416">
        <v>16</v>
      </c>
      <c r="L1416">
        <v>35.409999999999997</v>
      </c>
      <c r="M1416" s="2">
        <v>0</v>
      </c>
      <c r="N1416">
        <v>587.88</v>
      </c>
      <c r="O1416">
        <v>1.99</v>
      </c>
      <c r="P1416">
        <v>135.37</v>
      </c>
      <c r="Q1416" s="2">
        <v>0.43</v>
      </c>
      <c r="R1416" t="s">
        <v>96</v>
      </c>
      <c r="S1416" t="s">
        <v>139</v>
      </c>
      <c r="T1416" t="s">
        <v>1375</v>
      </c>
      <c r="U1416" t="s">
        <v>102</v>
      </c>
      <c r="V1416" t="s">
        <v>76</v>
      </c>
      <c r="W1416">
        <v>6098</v>
      </c>
      <c r="X1416" s="1">
        <v>41145</v>
      </c>
      <c r="Y1416" t="s">
        <v>42</v>
      </c>
      <c r="Z1416" t="e" vm="44">
        <v>#VALUE!</v>
      </c>
      <c r="AA1416">
        <v>30907</v>
      </c>
      <c r="AB1416" t="e" cm="1" vm="2">
        <f t="array" ref="AB1416">_FV(Table1[[#This Row],[State]],"Country/region",TRUE)</f>
        <v>#VALUE!</v>
      </c>
    </row>
    <row r="1417" spans="1:28" x14ac:dyDescent="0.35">
      <c r="A1417" t="s">
        <v>2130</v>
      </c>
      <c r="B1417">
        <v>42</v>
      </c>
      <c r="C1417" t="s">
        <v>2131</v>
      </c>
      <c r="D1417" t="s">
        <v>46</v>
      </c>
      <c r="E1417">
        <f>YEAR(Table1[[#This Row],[Order Date]])</f>
        <v>2012</v>
      </c>
      <c r="F1417">
        <v>1</v>
      </c>
      <c r="G1417">
        <f>MONTH(Table1[[#This Row],[Order Date]])</f>
        <v>8</v>
      </c>
      <c r="H1417" s="1">
        <v>41144</v>
      </c>
      <c r="I1417">
        <v>6112</v>
      </c>
      <c r="J1417" t="s">
        <v>131</v>
      </c>
      <c r="K1417">
        <v>31</v>
      </c>
      <c r="L1417">
        <v>65.989999999999995</v>
      </c>
      <c r="M1417" s="2">
        <v>0.06</v>
      </c>
      <c r="N1417">
        <v>1753.9580000000001</v>
      </c>
      <c r="O1417">
        <v>5.92</v>
      </c>
      <c r="P1417">
        <v>382.392</v>
      </c>
      <c r="Q1417" s="2">
        <v>0.55000000000000004</v>
      </c>
      <c r="R1417" t="s">
        <v>96</v>
      </c>
      <c r="S1417" t="s">
        <v>30</v>
      </c>
      <c r="T1417">
        <v>252</v>
      </c>
      <c r="U1417" t="s">
        <v>105</v>
      </c>
      <c r="V1417" t="s">
        <v>76</v>
      </c>
      <c r="W1417">
        <v>850</v>
      </c>
      <c r="X1417" s="1">
        <v>41145</v>
      </c>
      <c r="Y1417" t="s">
        <v>34</v>
      </c>
      <c r="Z1417" t="e" vm="31">
        <v>#VALUE!</v>
      </c>
      <c r="AA1417">
        <v>37804</v>
      </c>
      <c r="AB1417" t="e" cm="1" vm="2">
        <f t="array" ref="AB1417">_FV(Table1[[#This Row],[State]],"Country/region",TRUE)</f>
        <v>#VALUE!</v>
      </c>
    </row>
    <row r="1418" spans="1:28" x14ac:dyDescent="0.35">
      <c r="A1418" t="s">
        <v>2134</v>
      </c>
      <c r="B1418">
        <v>42</v>
      </c>
      <c r="C1418" t="s">
        <v>1400</v>
      </c>
      <c r="D1418" t="s">
        <v>57</v>
      </c>
      <c r="E1418">
        <f>YEAR(Table1[[#This Row],[Order Date]])</f>
        <v>2012</v>
      </c>
      <c r="F1418">
        <v>1</v>
      </c>
      <c r="G1418">
        <f>MONTH(Table1[[#This Row],[Order Date]])</f>
        <v>8</v>
      </c>
      <c r="H1418" s="1">
        <v>41144</v>
      </c>
      <c r="I1418">
        <v>25031</v>
      </c>
      <c r="J1418" t="s">
        <v>28</v>
      </c>
      <c r="K1418">
        <v>24</v>
      </c>
      <c r="L1418">
        <v>209.37</v>
      </c>
      <c r="M1418" s="2">
        <v>0.1</v>
      </c>
      <c r="N1418">
        <v>4636.62</v>
      </c>
      <c r="O1418">
        <v>69</v>
      </c>
      <c r="P1418">
        <v>-318.45177000000001</v>
      </c>
      <c r="Q1418" s="2">
        <v>0.79</v>
      </c>
      <c r="R1418" t="s">
        <v>48</v>
      </c>
      <c r="S1418" t="s">
        <v>40</v>
      </c>
      <c r="T1418" t="s">
        <v>2097</v>
      </c>
      <c r="U1418" t="s">
        <v>75</v>
      </c>
      <c r="V1418" t="s">
        <v>68</v>
      </c>
      <c r="W1418">
        <v>3514</v>
      </c>
      <c r="X1418" s="1">
        <v>41146</v>
      </c>
      <c r="Y1418" t="s">
        <v>34</v>
      </c>
      <c r="Z1418" t="e" vm="26">
        <v>#VALUE!</v>
      </c>
      <c r="AA1418">
        <v>48154</v>
      </c>
      <c r="AB1418" t="e" cm="1" vm="2">
        <f t="array" ref="AB1418">_FV(Table1[[#This Row],[State]],"Country/region",TRUE)</f>
        <v>#VALUE!</v>
      </c>
    </row>
    <row r="1419" spans="1:28" x14ac:dyDescent="0.35">
      <c r="A1419" t="s">
        <v>2132</v>
      </c>
      <c r="B1419">
        <v>42</v>
      </c>
      <c r="C1419" t="s">
        <v>889</v>
      </c>
      <c r="D1419" t="s">
        <v>46</v>
      </c>
      <c r="E1419">
        <f>YEAR(Table1[[#This Row],[Order Date]])</f>
        <v>2012</v>
      </c>
      <c r="F1419">
        <v>1</v>
      </c>
      <c r="G1419">
        <f>MONTH(Table1[[#This Row],[Order Date]])</f>
        <v>8</v>
      </c>
      <c r="H1419" s="1">
        <v>41144</v>
      </c>
      <c r="I1419">
        <v>10886</v>
      </c>
      <c r="J1419" t="s">
        <v>58</v>
      </c>
      <c r="K1419">
        <v>36</v>
      </c>
      <c r="L1419">
        <v>1.74</v>
      </c>
      <c r="M1419" s="2">
        <v>0.04</v>
      </c>
      <c r="N1419">
        <v>65.42</v>
      </c>
      <c r="O1419">
        <v>4.08</v>
      </c>
      <c r="P1419">
        <v>-112.92</v>
      </c>
      <c r="Q1419" s="2">
        <v>0.53</v>
      </c>
      <c r="R1419" t="s">
        <v>48</v>
      </c>
      <c r="S1419" t="s">
        <v>139</v>
      </c>
      <c r="T1419" t="s">
        <v>500</v>
      </c>
      <c r="U1419" t="s">
        <v>82</v>
      </c>
      <c r="V1419" t="s">
        <v>76</v>
      </c>
      <c r="W1419">
        <v>1506</v>
      </c>
      <c r="X1419" s="1">
        <v>41146</v>
      </c>
      <c r="Y1419" t="s">
        <v>34</v>
      </c>
      <c r="Z1419" t="e" vm="6">
        <v>#VALUE!</v>
      </c>
      <c r="AA1419">
        <v>35216</v>
      </c>
      <c r="AB1419" t="e" cm="1" vm="2">
        <f t="array" ref="AB1419">_FV(Table1[[#This Row],[State]],"Country/region",TRUE)</f>
        <v>#VALUE!</v>
      </c>
    </row>
    <row r="1420" spans="1:28" x14ac:dyDescent="0.35">
      <c r="A1420" t="s">
        <v>2135</v>
      </c>
      <c r="B1420">
        <v>42</v>
      </c>
      <c r="C1420" t="s">
        <v>615</v>
      </c>
      <c r="D1420" t="s">
        <v>38</v>
      </c>
      <c r="E1420">
        <f>YEAR(Table1[[#This Row],[Order Date]])</f>
        <v>2012</v>
      </c>
      <c r="F1420">
        <v>1</v>
      </c>
      <c r="G1420">
        <f>MONTH(Table1[[#This Row],[Order Date]])</f>
        <v>8</v>
      </c>
      <c r="H1420" s="1">
        <v>41145</v>
      </c>
      <c r="I1420">
        <v>19429</v>
      </c>
      <c r="J1420" t="s">
        <v>39</v>
      </c>
      <c r="K1420">
        <v>2</v>
      </c>
      <c r="L1420">
        <v>124.49</v>
      </c>
      <c r="M1420" s="2">
        <v>0.05</v>
      </c>
      <c r="N1420">
        <v>240.24</v>
      </c>
      <c r="O1420">
        <v>51.94</v>
      </c>
      <c r="P1420">
        <v>-84.93</v>
      </c>
      <c r="Q1420" s="2">
        <v>0.63</v>
      </c>
      <c r="R1420" t="s">
        <v>48</v>
      </c>
      <c r="S1420" t="s">
        <v>73</v>
      </c>
      <c r="T1420" t="s">
        <v>2074</v>
      </c>
      <c r="U1420" t="s">
        <v>75</v>
      </c>
      <c r="V1420" t="s">
        <v>52</v>
      </c>
      <c r="W1420">
        <v>2685</v>
      </c>
      <c r="X1420" s="1">
        <v>41145</v>
      </c>
      <c r="Y1420" t="s">
        <v>53</v>
      </c>
      <c r="Z1420" t="e" vm="4">
        <v>#VALUE!</v>
      </c>
      <c r="AA1420">
        <v>94061</v>
      </c>
      <c r="AB1420" t="e" cm="1" vm="2">
        <f t="array" ref="AB1420">_FV(Table1[[#This Row],[State]],"Country/region",TRUE)</f>
        <v>#VALUE!</v>
      </c>
    </row>
    <row r="1421" spans="1:28" x14ac:dyDescent="0.35">
      <c r="A1421" t="s">
        <v>1682</v>
      </c>
      <c r="B1421">
        <v>42</v>
      </c>
      <c r="C1421" t="s">
        <v>325</v>
      </c>
      <c r="D1421" t="s">
        <v>27</v>
      </c>
      <c r="E1421">
        <f>YEAR(Table1[[#This Row],[Order Date]])</f>
        <v>2012</v>
      </c>
      <c r="F1421">
        <v>1</v>
      </c>
      <c r="G1421">
        <f>MONTH(Table1[[#This Row],[Order Date]])</f>
        <v>8</v>
      </c>
      <c r="H1421" s="1">
        <v>41145</v>
      </c>
      <c r="I1421">
        <v>53441</v>
      </c>
      <c r="J1421" t="s">
        <v>131</v>
      </c>
      <c r="K1421">
        <v>7</v>
      </c>
      <c r="L1421">
        <v>48.04</v>
      </c>
      <c r="M1421" s="2">
        <v>0.01</v>
      </c>
      <c r="N1421">
        <v>345.37</v>
      </c>
      <c r="O1421">
        <v>5.79</v>
      </c>
      <c r="P1421">
        <v>84.34</v>
      </c>
      <c r="Q1421" s="2">
        <v>0.37</v>
      </c>
      <c r="R1421" t="s">
        <v>29</v>
      </c>
      <c r="S1421" t="s">
        <v>30</v>
      </c>
      <c r="T1421" t="s">
        <v>1699</v>
      </c>
      <c r="U1421" t="s">
        <v>61</v>
      </c>
      <c r="V1421" t="s">
        <v>33</v>
      </c>
      <c r="W1421">
        <v>7483</v>
      </c>
      <c r="X1421" s="1">
        <v>41146</v>
      </c>
      <c r="Y1421" t="s">
        <v>34</v>
      </c>
      <c r="Z1421" t="e" vm="1">
        <v>#VALUE!</v>
      </c>
      <c r="AA1421">
        <v>16602</v>
      </c>
      <c r="AB1421" t="e" cm="1" vm="2">
        <f t="array" ref="AB1421">_FV(Table1[[#This Row],[State]],"Country/region",TRUE)</f>
        <v>#VALUE!</v>
      </c>
    </row>
    <row r="1422" spans="1:28" x14ac:dyDescent="0.35">
      <c r="A1422" t="s">
        <v>2136</v>
      </c>
      <c r="B1422">
        <v>42</v>
      </c>
      <c r="C1422" t="s">
        <v>843</v>
      </c>
      <c r="D1422" t="s">
        <v>38</v>
      </c>
      <c r="E1422">
        <f>YEAR(Table1[[#This Row],[Order Date]])</f>
        <v>2012</v>
      </c>
      <c r="F1422">
        <v>1</v>
      </c>
      <c r="G1422">
        <f>MONTH(Table1[[#This Row],[Order Date]])</f>
        <v>8</v>
      </c>
      <c r="H1422" s="1">
        <v>41145</v>
      </c>
      <c r="I1422">
        <v>49799</v>
      </c>
      <c r="J1422" t="s">
        <v>28</v>
      </c>
      <c r="K1422">
        <v>12</v>
      </c>
      <c r="L1422">
        <v>195.99</v>
      </c>
      <c r="M1422" s="2">
        <v>0</v>
      </c>
      <c r="N1422">
        <v>2119.0414999999998</v>
      </c>
      <c r="O1422">
        <v>8.99</v>
      </c>
      <c r="P1422">
        <v>-6.5670000000000002</v>
      </c>
      <c r="Q1422" s="2">
        <v>0.6</v>
      </c>
      <c r="R1422" t="s">
        <v>96</v>
      </c>
      <c r="S1422" t="s">
        <v>30</v>
      </c>
      <c r="T1422" t="s">
        <v>839</v>
      </c>
      <c r="U1422" t="s">
        <v>105</v>
      </c>
      <c r="V1422" t="s">
        <v>76</v>
      </c>
      <c r="W1422">
        <v>6971</v>
      </c>
      <c r="X1422" s="1">
        <v>41146</v>
      </c>
      <c r="Y1422" t="s">
        <v>34</v>
      </c>
      <c r="Z1422" t="e" vm="35">
        <v>#VALUE!</v>
      </c>
      <c r="AA1422">
        <v>71603</v>
      </c>
      <c r="AB1422" t="e" cm="1" vm="2">
        <f t="array" ref="AB1422">_FV(Table1[[#This Row],[State]],"Country/region",TRUE)</f>
        <v>#VALUE!</v>
      </c>
    </row>
    <row r="1423" spans="1:28" x14ac:dyDescent="0.35">
      <c r="A1423" t="s">
        <v>2136</v>
      </c>
      <c r="B1423">
        <v>42</v>
      </c>
      <c r="C1423" t="s">
        <v>843</v>
      </c>
      <c r="D1423" t="s">
        <v>38</v>
      </c>
      <c r="E1423">
        <f>YEAR(Table1[[#This Row],[Order Date]])</f>
        <v>2012</v>
      </c>
      <c r="F1423">
        <v>1</v>
      </c>
      <c r="G1423">
        <f>MONTH(Table1[[#This Row],[Order Date]])</f>
        <v>8</v>
      </c>
      <c r="H1423" s="1">
        <v>41145</v>
      </c>
      <c r="I1423">
        <v>49799</v>
      </c>
      <c r="J1423" t="s">
        <v>28</v>
      </c>
      <c r="K1423">
        <v>4</v>
      </c>
      <c r="L1423">
        <v>376.13</v>
      </c>
      <c r="M1423" s="2">
        <v>0.05</v>
      </c>
      <c r="N1423">
        <v>1614.97</v>
      </c>
      <c r="O1423">
        <v>85.63</v>
      </c>
      <c r="P1423">
        <v>-593.15</v>
      </c>
      <c r="Q1423" s="2">
        <v>0.74</v>
      </c>
      <c r="R1423" t="s">
        <v>48</v>
      </c>
      <c r="S1423" t="s">
        <v>73</v>
      </c>
      <c r="T1423" t="s">
        <v>512</v>
      </c>
      <c r="U1423" t="s">
        <v>75</v>
      </c>
      <c r="V1423" t="s">
        <v>76</v>
      </c>
      <c r="W1423">
        <v>6970</v>
      </c>
      <c r="X1423" s="1">
        <v>41147</v>
      </c>
      <c r="Y1423" t="s">
        <v>53</v>
      </c>
      <c r="Z1423" t="e" vm="35">
        <v>#VALUE!</v>
      </c>
      <c r="AA1423">
        <v>71603</v>
      </c>
      <c r="AB1423" t="e" cm="1" vm="2">
        <f t="array" ref="AB1423">_FV(Table1[[#This Row],[State]],"Country/region",TRUE)</f>
        <v>#VALUE!</v>
      </c>
    </row>
    <row r="1424" spans="1:28" x14ac:dyDescent="0.35">
      <c r="A1424" t="s">
        <v>2137</v>
      </c>
      <c r="B1424">
        <v>42</v>
      </c>
      <c r="C1424" t="s">
        <v>2138</v>
      </c>
      <c r="D1424" t="s">
        <v>57</v>
      </c>
      <c r="E1424">
        <f>YEAR(Table1[[#This Row],[Order Date]])</f>
        <v>2012</v>
      </c>
      <c r="F1424">
        <v>1</v>
      </c>
      <c r="G1424">
        <f>MONTH(Table1[[#This Row],[Order Date]])</f>
        <v>8</v>
      </c>
      <c r="H1424" s="1">
        <v>41145</v>
      </c>
      <c r="I1424">
        <v>28897</v>
      </c>
      <c r="J1424" t="s">
        <v>131</v>
      </c>
      <c r="K1424">
        <v>35</v>
      </c>
      <c r="L1424">
        <v>4.0599999999999996</v>
      </c>
      <c r="M1424" s="2">
        <v>0.02</v>
      </c>
      <c r="N1424">
        <v>146.15</v>
      </c>
      <c r="O1424">
        <v>6.89</v>
      </c>
      <c r="P1424">
        <v>-180.26</v>
      </c>
      <c r="Q1424" s="2">
        <v>0.6</v>
      </c>
      <c r="R1424" t="s">
        <v>29</v>
      </c>
      <c r="S1424" t="s">
        <v>30</v>
      </c>
      <c r="T1424" t="s">
        <v>784</v>
      </c>
      <c r="U1424" t="s">
        <v>214</v>
      </c>
      <c r="V1424" t="s">
        <v>68</v>
      </c>
      <c r="W1424">
        <v>4052</v>
      </c>
      <c r="X1424" s="1">
        <v>41147</v>
      </c>
      <c r="Y1424" t="s">
        <v>34</v>
      </c>
      <c r="Z1424" t="e" vm="11">
        <v>#VALUE!</v>
      </c>
      <c r="AA1424">
        <v>78852</v>
      </c>
      <c r="AB1424" t="e" cm="1" vm="2">
        <f t="array" ref="AB1424">_FV(Table1[[#This Row],[State]],"Country/region",TRUE)</f>
        <v>#VALUE!</v>
      </c>
    </row>
    <row r="1425" spans="1:28" x14ac:dyDescent="0.35">
      <c r="A1425" t="s">
        <v>2137</v>
      </c>
      <c r="B1425">
        <v>42</v>
      </c>
      <c r="C1425" t="s">
        <v>2138</v>
      </c>
      <c r="D1425" t="s">
        <v>57</v>
      </c>
      <c r="E1425">
        <f>YEAR(Table1[[#This Row],[Order Date]])</f>
        <v>2012</v>
      </c>
      <c r="F1425">
        <v>1</v>
      </c>
      <c r="G1425">
        <f>MONTH(Table1[[#This Row],[Order Date]])</f>
        <v>8</v>
      </c>
      <c r="H1425" s="1">
        <v>41145</v>
      </c>
      <c r="I1425">
        <v>28897</v>
      </c>
      <c r="J1425" t="s">
        <v>131</v>
      </c>
      <c r="K1425">
        <v>14</v>
      </c>
      <c r="L1425">
        <v>60.98</v>
      </c>
      <c r="M1425" s="2">
        <v>7.0000000000000007E-2</v>
      </c>
      <c r="N1425">
        <v>877.47</v>
      </c>
      <c r="O1425">
        <v>19.989999999999998</v>
      </c>
      <c r="P1425">
        <v>151.24</v>
      </c>
      <c r="Q1425" s="2">
        <v>0.38</v>
      </c>
      <c r="R1425" t="s">
        <v>29</v>
      </c>
      <c r="S1425" t="s">
        <v>30</v>
      </c>
      <c r="T1425" t="s">
        <v>2139</v>
      </c>
      <c r="U1425" t="s">
        <v>267</v>
      </c>
      <c r="V1425" t="s">
        <v>68</v>
      </c>
      <c r="W1425">
        <v>4053</v>
      </c>
      <c r="X1425" s="1">
        <v>41147</v>
      </c>
      <c r="Y1425" t="s">
        <v>34</v>
      </c>
      <c r="Z1425" t="e" vm="11">
        <v>#VALUE!</v>
      </c>
      <c r="AA1425">
        <v>78852</v>
      </c>
      <c r="AB1425" t="e" cm="1" vm="2">
        <f t="array" ref="AB1425">_FV(Table1[[#This Row],[State]],"Country/region",TRUE)</f>
        <v>#VALUE!</v>
      </c>
    </row>
    <row r="1426" spans="1:28" x14ac:dyDescent="0.35">
      <c r="A1426" t="s">
        <v>2140</v>
      </c>
      <c r="B1426">
        <v>42</v>
      </c>
      <c r="C1426" t="s">
        <v>2141</v>
      </c>
      <c r="D1426" t="s">
        <v>46</v>
      </c>
      <c r="E1426">
        <f>YEAR(Table1[[#This Row],[Order Date]])</f>
        <v>2012</v>
      </c>
      <c r="F1426">
        <v>1</v>
      </c>
      <c r="G1426">
        <f>MONTH(Table1[[#This Row],[Order Date]])</f>
        <v>8</v>
      </c>
      <c r="H1426" s="1">
        <v>41145</v>
      </c>
      <c r="I1426">
        <v>31111</v>
      </c>
      <c r="J1426" t="s">
        <v>39</v>
      </c>
      <c r="K1426">
        <v>27</v>
      </c>
      <c r="L1426">
        <v>7.64</v>
      </c>
      <c r="M1426" s="2">
        <v>0.03</v>
      </c>
      <c r="N1426">
        <v>217.93</v>
      </c>
      <c r="O1426">
        <v>5.83</v>
      </c>
      <c r="P1426">
        <v>-29.02</v>
      </c>
      <c r="Q1426" s="2">
        <v>0.36</v>
      </c>
      <c r="R1426" t="s">
        <v>29</v>
      </c>
      <c r="S1426" t="s">
        <v>59</v>
      </c>
      <c r="T1426" t="s">
        <v>135</v>
      </c>
      <c r="U1426" t="s">
        <v>61</v>
      </c>
      <c r="V1426" t="s">
        <v>68</v>
      </c>
      <c r="W1426">
        <v>4369</v>
      </c>
      <c r="X1426" s="1">
        <v>41147</v>
      </c>
      <c r="Y1426" t="s">
        <v>34</v>
      </c>
      <c r="Z1426" t="e" vm="16">
        <v>#VALUE!</v>
      </c>
      <c r="AA1426">
        <v>60103</v>
      </c>
      <c r="AB1426" t="e" cm="1" vm="2">
        <f t="array" ref="AB1426">_FV(Table1[[#This Row],[State]],"Country/region",TRUE)</f>
        <v>#VALUE!</v>
      </c>
    </row>
    <row r="1427" spans="1:28" x14ac:dyDescent="0.35">
      <c r="A1427" t="s">
        <v>2142</v>
      </c>
      <c r="B1427">
        <v>42</v>
      </c>
      <c r="C1427" t="s">
        <v>1009</v>
      </c>
      <c r="D1427" t="s">
        <v>57</v>
      </c>
      <c r="E1427">
        <f>YEAR(Table1[[#This Row],[Order Date]])</f>
        <v>2012</v>
      </c>
      <c r="F1427">
        <v>1</v>
      </c>
      <c r="G1427">
        <f>MONTH(Table1[[#This Row],[Order Date]])</f>
        <v>8</v>
      </c>
      <c r="H1427" s="1">
        <v>41146</v>
      </c>
      <c r="I1427">
        <v>29350</v>
      </c>
      <c r="J1427" t="s">
        <v>28</v>
      </c>
      <c r="K1427">
        <v>46</v>
      </c>
      <c r="L1427">
        <v>36.549999999999997</v>
      </c>
      <c r="M1427" s="2">
        <v>0.05</v>
      </c>
      <c r="N1427">
        <v>1634.17</v>
      </c>
      <c r="O1427">
        <v>13.89</v>
      </c>
      <c r="P1427">
        <v>232.8</v>
      </c>
      <c r="Q1427" s="2">
        <v>0.41</v>
      </c>
      <c r="R1427" t="s">
        <v>29</v>
      </c>
      <c r="S1427" t="s">
        <v>59</v>
      </c>
      <c r="T1427" t="s">
        <v>1194</v>
      </c>
      <c r="U1427" t="s">
        <v>88</v>
      </c>
      <c r="V1427" t="s">
        <v>33</v>
      </c>
      <c r="W1427">
        <v>4133</v>
      </c>
      <c r="X1427" s="1">
        <v>41147</v>
      </c>
      <c r="Y1427" t="s">
        <v>42</v>
      </c>
      <c r="Z1427" t="e" vm="24">
        <v>#VALUE!</v>
      </c>
      <c r="AA1427">
        <v>7079</v>
      </c>
      <c r="AB1427" t="e" cm="1" vm="2">
        <f t="array" ref="AB1427">_FV(Table1[[#This Row],[State]],"Country/region",TRUE)</f>
        <v>#VALUE!</v>
      </c>
    </row>
    <row r="1428" spans="1:28" x14ac:dyDescent="0.35">
      <c r="A1428" t="s">
        <v>1266</v>
      </c>
      <c r="B1428">
        <v>42</v>
      </c>
      <c r="C1428" t="s">
        <v>1009</v>
      </c>
      <c r="D1428" t="s">
        <v>57</v>
      </c>
      <c r="E1428">
        <f>YEAR(Table1[[#This Row],[Order Date]])</f>
        <v>2012</v>
      </c>
      <c r="F1428">
        <v>1</v>
      </c>
      <c r="G1428">
        <f>MONTH(Table1[[#This Row],[Order Date]])</f>
        <v>8</v>
      </c>
      <c r="H1428" s="1">
        <v>41146</v>
      </c>
      <c r="I1428">
        <v>29350</v>
      </c>
      <c r="J1428" t="s">
        <v>28</v>
      </c>
      <c r="K1428">
        <v>47</v>
      </c>
      <c r="L1428">
        <v>52.4</v>
      </c>
      <c r="M1428" s="2">
        <v>0.05</v>
      </c>
      <c r="N1428">
        <v>2519.5500000000002</v>
      </c>
      <c r="O1428">
        <v>16.11</v>
      </c>
      <c r="P1428">
        <v>592.52650000000006</v>
      </c>
      <c r="Q1428" s="2">
        <v>0.39</v>
      </c>
      <c r="R1428" t="s">
        <v>29</v>
      </c>
      <c r="S1428" t="s">
        <v>30</v>
      </c>
      <c r="T1428" t="s">
        <v>2143</v>
      </c>
      <c r="U1428" t="s">
        <v>67</v>
      </c>
      <c r="V1428" t="s">
        <v>33</v>
      </c>
      <c r="W1428">
        <v>4131</v>
      </c>
      <c r="X1428" s="1">
        <v>41148</v>
      </c>
      <c r="Y1428" t="s">
        <v>34</v>
      </c>
      <c r="Z1428" t="e" vm="24">
        <v>#VALUE!</v>
      </c>
      <c r="AA1428">
        <v>7407</v>
      </c>
      <c r="AB1428" t="e" cm="1" vm="2">
        <f t="array" ref="AB1428">_FV(Table1[[#This Row],[State]],"Country/region",TRUE)</f>
        <v>#VALUE!</v>
      </c>
    </row>
    <row r="1429" spans="1:28" x14ac:dyDescent="0.35">
      <c r="A1429" t="s">
        <v>525</v>
      </c>
      <c r="B1429">
        <v>42</v>
      </c>
      <c r="C1429" t="s">
        <v>520</v>
      </c>
      <c r="D1429" t="s">
        <v>46</v>
      </c>
      <c r="E1429">
        <f>YEAR(Table1[[#This Row],[Order Date]])</f>
        <v>2012</v>
      </c>
      <c r="F1429">
        <v>1</v>
      </c>
      <c r="G1429">
        <f>MONTH(Table1[[#This Row],[Order Date]])</f>
        <v>8</v>
      </c>
      <c r="H1429" s="1">
        <v>41146</v>
      </c>
      <c r="I1429">
        <v>17670</v>
      </c>
      <c r="J1429" t="s">
        <v>131</v>
      </c>
      <c r="K1429">
        <v>14</v>
      </c>
      <c r="L1429">
        <v>2.61</v>
      </c>
      <c r="M1429" s="2">
        <v>7.0000000000000007E-2</v>
      </c>
      <c r="N1429">
        <v>36.520000000000003</v>
      </c>
      <c r="O1429">
        <v>0.5</v>
      </c>
      <c r="P1429">
        <v>10.050000000000001</v>
      </c>
      <c r="Q1429" s="2">
        <v>0.39</v>
      </c>
      <c r="R1429" t="s">
        <v>29</v>
      </c>
      <c r="S1429" t="s">
        <v>30</v>
      </c>
      <c r="T1429" t="s">
        <v>1586</v>
      </c>
      <c r="U1429" t="s">
        <v>210</v>
      </c>
      <c r="V1429" t="s">
        <v>33</v>
      </c>
      <c r="W1429">
        <v>2435</v>
      </c>
      <c r="X1429" s="1">
        <v>41148</v>
      </c>
      <c r="Y1429" t="s">
        <v>34</v>
      </c>
      <c r="Z1429" t="e" vm="22">
        <v>#VALUE!</v>
      </c>
      <c r="AA1429">
        <v>44870</v>
      </c>
      <c r="AB1429" t="e" cm="1" vm="2">
        <f t="array" ref="AB1429">_FV(Table1[[#This Row],[State]],"Country/region",TRUE)</f>
        <v>#VALUE!</v>
      </c>
    </row>
    <row r="1430" spans="1:28" x14ac:dyDescent="0.35">
      <c r="A1430" t="s">
        <v>2144</v>
      </c>
      <c r="B1430">
        <v>42</v>
      </c>
      <c r="C1430" t="s">
        <v>1009</v>
      </c>
      <c r="D1430" t="s">
        <v>57</v>
      </c>
      <c r="E1430">
        <f>YEAR(Table1[[#This Row],[Order Date]])</f>
        <v>2012</v>
      </c>
      <c r="F1430">
        <v>1</v>
      </c>
      <c r="G1430">
        <f>MONTH(Table1[[#This Row],[Order Date]])</f>
        <v>8</v>
      </c>
      <c r="H1430" s="1">
        <v>41146</v>
      </c>
      <c r="I1430">
        <v>29350</v>
      </c>
      <c r="J1430" t="s">
        <v>28</v>
      </c>
      <c r="K1430">
        <v>10</v>
      </c>
      <c r="L1430">
        <v>15.14</v>
      </c>
      <c r="M1430" s="2">
        <v>0.1</v>
      </c>
      <c r="N1430">
        <v>150.33000000000001</v>
      </c>
      <c r="O1430">
        <v>4.53</v>
      </c>
      <c r="P1430">
        <v>-47.88</v>
      </c>
      <c r="Q1430" s="2">
        <v>0.81</v>
      </c>
      <c r="R1430" t="s">
        <v>29</v>
      </c>
      <c r="S1430" t="s">
        <v>30</v>
      </c>
      <c r="T1430" t="s">
        <v>1052</v>
      </c>
      <c r="U1430" t="s">
        <v>32</v>
      </c>
      <c r="V1430" t="s">
        <v>33</v>
      </c>
      <c r="W1430">
        <v>4132</v>
      </c>
      <c r="X1430" s="1">
        <v>41149</v>
      </c>
      <c r="Y1430" t="s">
        <v>34</v>
      </c>
      <c r="Z1430" t="e" vm="48">
        <v>#VALUE!</v>
      </c>
      <c r="AA1430">
        <v>3060</v>
      </c>
      <c r="AB1430" t="e" cm="1" vm="2">
        <f t="array" ref="AB1430">_FV(Table1[[#This Row],[State]],"Country/region",TRUE)</f>
        <v>#VALUE!</v>
      </c>
    </row>
    <row r="1431" spans="1:28" x14ac:dyDescent="0.35">
      <c r="A1431" t="s">
        <v>1105</v>
      </c>
      <c r="B1431">
        <v>42</v>
      </c>
      <c r="C1431" t="s">
        <v>1106</v>
      </c>
      <c r="D1431" t="s">
        <v>46</v>
      </c>
      <c r="E1431">
        <f>YEAR(Table1[[#This Row],[Order Date]])</f>
        <v>2012</v>
      </c>
      <c r="F1431">
        <v>1</v>
      </c>
      <c r="G1431">
        <f>MONTH(Table1[[#This Row],[Order Date]])</f>
        <v>8</v>
      </c>
      <c r="H1431" s="1">
        <v>41147</v>
      </c>
      <c r="I1431">
        <v>21985</v>
      </c>
      <c r="J1431" t="s">
        <v>58</v>
      </c>
      <c r="K1431">
        <v>1</v>
      </c>
      <c r="L1431">
        <v>226.67</v>
      </c>
      <c r="M1431" s="2">
        <v>7.0000000000000007E-2</v>
      </c>
      <c r="N1431">
        <v>255.83</v>
      </c>
      <c r="O1431">
        <v>28.16</v>
      </c>
      <c r="P1431">
        <v>-132.74</v>
      </c>
      <c r="Q1431" s="2">
        <v>0.59</v>
      </c>
      <c r="R1431" t="s">
        <v>48</v>
      </c>
      <c r="S1431" t="s">
        <v>49</v>
      </c>
      <c r="T1431" t="s">
        <v>1305</v>
      </c>
      <c r="U1431" t="s">
        <v>51</v>
      </c>
      <c r="V1431" t="s">
        <v>76</v>
      </c>
      <c r="W1431">
        <v>3066</v>
      </c>
      <c r="X1431" s="1">
        <v>41148</v>
      </c>
      <c r="Y1431" t="s">
        <v>53</v>
      </c>
      <c r="Z1431" t="e" vm="18">
        <v>#VALUE!</v>
      </c>
      <c r="AA1431">
        <v>23518</v>
      </c>
      <c r="AB1431" t="e" cm="1" vm="2">
        <f t="array" ref="AB1431">_FV(Table1[[#This Row],[State]],"Country/region",TRUE)</f>
        <v>#VALUE!</v>
      </c>
    </row>
    <row r="1432" spans="1:28" x14ac:dyDescent="0.35">
      <c r="A1432" t="s">
        <v>960</v>
      </c>
      <c r="B1432">
        <v>42</v>
      </c>
      <c r="C1432" t="s">
        <v>961</v>
      </c>
      <c r="D1432" t="s">
        <v>46</v>
      </c>
      <c r="E1432">
        <f>YEAR(Table1[[#This Row],[Order Date]])</f>
        <v>2012</v>
      </c>
      <c r="F1432">
        <v>1</v>
      </c>
      <c r="G1432">
        <f>MONTH(Table1[[#This Row],[Order Date]])</f>
        <v>8</v>
      </c>
      <c r="H1432" s="1">
        <v>41147</v>
      </c>
      <c r="I1432">
        <v>28486</v>
      </c>
      <c r="J1432" t="s">
        <v>28</v>
      </c>
      <c r="K1432">
        <v>2</v>
      </c>
      <c r="L1432">
        <v>415.88</v>
      </c>
      <c r="M1432" s="2">
        <v>0.08</v>
      </c>
      <c r="N1432">
        <v>811.13</v>
      </c>
      <c r="O1432">
        <v>11.37</v>
      </c>
      <c r="P1432">
        <v>-517.47</v>
      </c>
      <c r="Q1432" s="2">
        <v>0.56999999999999995</v>
      </c>
      <c r="R1432" t="s">
        <v>29</v>
      </c>
      <c r="S1432" t="s">
        <v>30</v>
      </c>
      <c r="T1432" t="s">
        <v>1413</v>
      </c>
      <c r="U1432" t="s">
        <v>32</v>
      </c>
      <c r="V1432" t="s">
        <v>68</v>
      </c>
      <c r="W1432">
        <v>3992</v>
      </c>
      <c r="X1432" s="1">
        <v>41148</v>
      </c>
      <c r="Y1432" t="s">
        <v>34</v>
      </c>
      <c r="Z1432" t="e" vm="16">
        <v>#VALUE!</v>
      </c>
      <c r="AA1432">
        <v>61554</v>
      </c>
      <c r="AB1432" t="e" cm="1" vm="2">
        <f t="array" ref="AB1432">_FV(Table1[[#This Row],[State]],"Country/region",TRUE)</f>
        <v>#VALUE!</v>
      </c>
    </row>
    <row r="1433" spans="1:28" x14ac:dyDescent="0.35">
      <c r="A1433" t="s">
        <v>1105</v>
      </c>
      <c r="B1433">
        <v>42</v>
      </c>
      <c r="C1433" t="s">
        <v>1106</v>
      </c>
      <c r="D1433" t="s">
        <v>46</v>
      </c>
      <c r="E1433">
        <f>YEAR(Table1[[#This Row],[Order Date]])</f>
        <v>2012</v>
      </c>
      <c r="F1433">
        <v>1</v>
      </c>
      <c r="G1433">
        <f>MONTH(Table1[[#This Row],[Order Date]])</f>
        <v>8</v>
      </c>
      <c r="H1433" s="1">
        <v>41147</v>
      </c>
      <c r="I1433">
        <v>21985</v>
      </c>
      <c r="J1433" t="s">
        <v>58</v>
      </c>
      <c r="K1433">
        <v>45</v>
      </c>
      <c r="L1433">
        <v>20.98</v>
      </c>
      <c r="M1433" s="2">
        <v>0.08</v>
      </c>
      <c r="N1433">
        <v>947.66</v>
      </c>
      <c r="O1433">
        <v>53.03</v>
      </c>
      <c r="P1433">
        <v>-2175.09</v>
      </c>
      <c r="Q1433" s="2">
        <v>0.78</v>
      </c>
      <c r="R1433" t="s">
        <v>29</v>
      </c>
      <c r="S1433" t="s">
        <v>49</v>
      </c>
      <c r="T1433" t="s">
        <v>801</v>
      </c>
      <c r="U1433" t="s">
        <v>32</v>
      </c>
      <c r="V1433" t="s">
        <v>76</v>
      </c>
      <c r="W1433">
        <v>3067</v>
      </c>
      <c r="X1433" s="1">
        <v>41149</v>
      </c>
      <c r="Y1433" t="s">
        <v>53</v>
      </c>
      <c r="Z1433" t="e" vm="18">
        <v>#VALUE!</v>
      </c>
      <c r="AA1433">
        <v>23518</v>
      </c>
      <c r="AB1433" t="e" cm="1" vm="2">
        <f t="array" ref="AB1433">_FV(Table1[[#This Row],[State]],"Country/region",TRUE)</f>
        <v>#VALUE!</v>
      </c>
    </row>
    <row r="1434" spans="1:28" x14ac:dyDescent="0.35">
      <c r="A1434" t="s">
        <v>1120</v>
      </c>
      <c r="B1434">
        <v>42</v>
      </c>
      <c r="C1434" t="s">
        <v>1622</v>
      </c>
      <c r="D1434" t="s">
        <v>46</v>
      </c>
      <c r="E1434">
        <f>YEAR(Table1[[#This Row],[Order Date]])</f>
        <v>2012</v>
      </c>
      <c r="F1434">
        <v>1</v>
      </c>
      <c r="G1434">
        <f>MONTH(Table1[[#This Row],[Order Date]])</f>
        <v>8</v>
      </c>
      <c r="H1434" s="1">
        <v>41147</v>
      </c>
      <c r="I1434">
        <v>13927</v>
      </c>
      <c r="J1434" t="s">
        <v>47</v>
      </c>
      <c r="K1434">
        <v>26</v>
      </c>
      <c r="L1434">
        <v>6.48</v>
      </c>
      <c r="M1434" s="2">
        <v>0.04</v>
      </c>
      <c r="N1434">
        <v>188.05</v>
      </c>
      <c r="O1434">
        <v>5.16</v>
      </c>
      <c r="P1434">
        <v>-21.41</v>
      </c>
      <c r="Q1434" s="2">
        <v>0.37</v>
      </c>
      <c r="R1434" t="s">
        <v>29</v>
      </c>
      <c r="S1434" t="s">
        <v>30</v>
      </c>
      <c r="T1434" t="s">
        <v>2145</v>
      </c>
      <c r="U1434" t="s">
        <v>61</v>
      </c>
      <c r="V1434" t="s">
        <v>68</v>
      </c>
      <c r="W1434">
        <v>1947</v>
      </c>
      <c r="X1434" s="1">
        <v>41154</v>
      </c>
      <c r="Y1434" t="s">
        <v>42</v>
      </c>
      <c r="Z1434" t="e" vm="38">
        <v>#VALUE!</v>
      </c>
      <c r="AA1434">
        <v>46312</v>
      </c>
      <c r="AB1434" t="e" cm="1" vm="2">
        <f t="array" ref="AB1434">_FV(Table1[[#This Row],[State]],"Country/region",TRUE)</f>
        <v>#VALUE!</v>
      </c>
    </row>
    <row r="1435" spans="1:28" x14ac:dyDescent="0.35">
      <c r="A1435" t="s">
        <v>2146</v>
      </c>
      <c r="B1435">
        <v>42</v>
      </c>
      <c r="C1435" t="s">
        <v>1391</v>
      </c>
      <c r="D1435" t="s">
        <v>46</v>
      </c>
      <c r="E1435">
        <f>YEAR(Table1[[#This Row],[Order Date]])</f>
        <v>2012</v>
      </c>
      <c r="F1435">
        <v>1</v>
      </c>
      <c r="G1435">
        <f>MONTH(Table1[[#This Row],[Order Date]])</f>
        <v>8</v>
      </c>
      <c r="H1435" s="1">
        <v>41148</v>
      </c>
      <c r="I1435">
        <v>32611</v>
      </c>
      <c r="J1435" t="s">
        <v>131</v>
      </c>
      <c r="K1435">
        <v>15</v>
      </c>
      <c r="L1435">
        <v>4.9800000000000004</v>
      </c>
      <c r="M1435" s="2">
        <v>0.05</v>
      </c>
      <c r="N1435">
        <v>81.66</v>
      </c>
      <c r="O1435">
        <v>5.0199999999999996</v>
      </c>
      <c r="P1435">
        <v>-31.99</v>
      </c>
      <c r="Q1435" s="2">
        <v>0.38</v>
      </c>
      <c r="R1435" t="s">
        <v>29</v>
      </c>
      <c r="S1435" t="s">
        <v>30</v>
      </c>
      <c r="T1435" t="s">
        <v>2147</v>
      </c>
      <c r="U1435" t="s">
        <v>61</v>
      </c>
      <c r="V1435" t="s">
        <v>68</v>
      </c>
      <c r="W1435">
        <v>4583</v>
      </c>
      <c r="X1435" s="1">
        <v>41148</v>
      </c>
      <c r="Y1435" t="s">
        <v>34</v>
      </c>
      <c r="Z1435" t="e" vm="26">
        <v>#VALUE!</v>
      </c>
      <c r="AA1435">
        <v>49783</v>
      </c>
      <c r="AB1435" t="e" cm="1" vm="2">
        <f t="array" ref="AB1435">_FV(Table1[[#This Row],[State]],"Country/region",TRUE)</f>
        <v>#VALUE!</v>
      </c>
    </row>
    <row r="1436" spans="1:28" x14ac:dyDescent="0.35">
      <c r="A1436" t="s">
        <v>2148</v>
      </c>
      <c r="B1436">
        <v>42</v>
      </c>
      <c r="C1436" t="s">
        <v>2149</v>
      </c>
      <c r="D1436" t="s">
        <v>57</v>
      </c>
      <c r="E1436">
        <f>YEAR(Table1[[#This Row],[Order Date]])</f>
        <v>2012</v>
      </c>
      <c r="F1436">
        <v>1</v>
      </c>
      <c r="G1436">
        <f>MONTH(Table1[[#This Row],[Order Date]])</f>
        <v>8</v>
      </c>
      <c r="H1436" s="1">
        <v>41148</v>
      </c>
      <c r="I1436">
        <v>10658</v>
      </c>
      <c r="J1436" t="s">
        <v>47</v>
      </c>
      <c r="K1436">
        <v>12</v>
      </c>
      <c r="L1436">
        <v>15.99</v>
      </c>
      <c r="M1436" s="2">
        <v>0.1</v>
      </c>
      <c r="N1436">
        <v>190.73</v>
      </c>
      <c r="O1436">
        <v>9.4</v>
      </c>
      <c r="P1436">
        <v>-69.643500000000003</v>
      </c>
      <c r="Q1436" s="2">
        <v>0.49</v>
      </c>
      <c r="R1436" t="s">
        <v>96</v>
      </c>
      <c r="S1436" t="s">
        <v>30</v>
      </c>
      <c r="T1436" t="s">
        <v>412</v>
      </c>
      <c r="U1436" t="s">
        <v>98</v>
      </c>
      <c r="V1436" t="s">
        <v>52</v>
      </c>
      <c r="W1436">
        <v>1478</v>
      </c>
      <c r="X1436" s="1">
        <v>41148</v>
      </c>
      <c r="Y1436" t="s">
        <v>34</v>
      </c>
      <c r="Z1436" t="e" vm="4">
        <v>#VALUE!</v>
      </c>
      <c r="AA1436">
        <v>90503</v>
      </c>
      <c r="AB1436" t="e" cm="1" vm="2">
        <f t="array" ref="AB1436">_FV(Table1[[#This Row],[State]],"Country/region",TRUE)</f>
        <v>#VALUE!</v>
      </c>
    </row>
    <row r="1437" spans="1:28" x14ac:dyDescent="0.35">
      <c r="A1437" t="s">
        <v>2146</v>
      </c>
      <c r="B1437">
        <v>42</v>
      </c>
      <c r="C1437" t="s">
        <v>1391</v>
      </c>
      <c r="D1437" t="s">
        <v>46</v>
      </c>
      <c r="E1437">
        <f>YEAR(Table1[[#This Row],[Order Date]])</f>
        <v>2012</v>
      </c>
      <c r="F1437">
        <v>1</v>
      </c>
      <c r="G1437">
        <f>MONTH(Table1[[#This Row],[Order Date]])</f>
        <v>8</v>
      </c>
      <c r="H1437" s="1">
        <v>41148</v>
      </c>
      <c r="I1437">
        <v>32611</v>
      </c>
      <c r="J1437" t="s">
        <v>131</v>
      </c>
      <c r="K1437">
        <v>19</v>
      </c>
      <c r="L1437">
        <v>180.98</v>
      </c>
      <c r="M1437" s="2">
        <v>0</v>
      </c>
      <c r="N1437">
        <v>3537.39</v>
      </c>
      <c r="O1437">
        <v>30</v>
      </c>
      <c r="P1437">
        <v>232.78</v>
      </c>
      <c r="Q1437" s="2">
        <v>0.69</v>
      </c>
      <c r="R1437" t="s">
        <v>48</v>
      </c>
      <c r="S1437" t="s">
        <v>49</v>
      </c>
      <c r="T1437" t="s">
        <v>2025</v>
      </c>
      <c r="U1437" t="s">
        <v>51</v>
      </c>
      <c r="V1437" t="s">
        <v>68</v>
      </c>
      <c r="W1437">
        <v>4581</v>
      </c>
      <c r="X1437" s="1">
        <v>41149</v>
      </c>
      <c r="Y1437" t="s">
        <v>53</v>
      </c>
      <c r="Z1437" t="e" vm="26">
        <v>#VALUE!</v>
      </c>
      <c r="AA1437">
        <v>49783</v>
      </c>
      <c r="AB1437" t="e" cm="1" vm="2">
        <f t="array" ref="AB1437">_FV(Table1[[#This Row],[State]],"Country/region",TRUE)</f>
        <v>#VALUE!</v>
      </c>
    </row>
    <row r="1438" spans="1:28" x14ac:dyDescent="0.35">
      <c r="A1438" t="s">
        <v>2146</v>
      </c>
      <c r="B1438">
        <v>42</v>
      </c>
      <c r="C1438" t="s">
        <v>1391</v>
      </c>
      <c r="D1438" t="s">
        <v>46</v>
      </c>
      <c r="E1438">
        <f>YEAR(Table1[[#This Row],[Order Date]])</f>
        <v>2012</v>
      </c>
      <c r="F1438">
        <v>1</v>
      </c>
      <c r="G1438">
        <f>MONTH(Table1[[#This Row],[Order Date]])</f>
        <v>8</v>
      </c>
      <c r="H1438" s="1">
        <v>41148</v>
      </c>
      <c r="I1438">
        <v>32611</v>
      </c>
      <c r="J1438" t="s">
        <v>131</v>
      </c>
      <c r="K1438">
        <v>18</v>
      </c>
      <c r="L1438">
        <v>53.98</v>
      </c>
      <c r="M1438" s="2">
        <v>0.02</v>
      </c>
      <c r="N1438">
        <v>986.24</v>
      </c>
      <c r="O1438">
        <v>5.5</v>
      </c>
      <c r="P1438">
        <v>68.900000000000006</v>
      </c>
      <c r="Q1438" s="2">
        <v>0.62</v>
      </c>
      <c r="R1438" t="s">
        <v>96</v>
      </c>
      <c r="S1438" t="s">
        <v>30</v>
      </c>
      <c r="T1438" t="s">
        <v>2150</v>
      </c>
      <c r="U1438" t="s">
        <v>102</v>
      </c>
      <c r="V1438" t="s">
        <v>68</v>
      </c>
      <c r="W1438">
        <v>4582</v>
      </c>
      <c r="X1438" s="1">
        <v>41149</v>
      </c>
      <c r="Y1438" t="s">
        <v>42</v>
      </c>
      <c r="Z1438" t="e" vm="26">
        <v>#VALUE!</v>
      </c>
      <c r="AA1438">
        <v>49783</v>
      </c>
      <c r="AB1438" t="e" cm="1" vm="2">
        <f t="array" ref="AB1438">_FV(Table1[[#This Row],[State]],"Country/region",TRUE)</f>
        <v>#VALUE!</v>
      </c>
    </row>
    <row r="1439" spans="1:28" x14ac:dyDescent="0.35">
      <c r="A1439" t="s">
        <v>2146</v>
      </c>
      <c r="B1439">
        <v>42</v>
      </c>
      <c r="C1439" t="s">
        <v>1391</v>
      </c>
      <c r="D1439" t="s">
        <v>46</v>
      </c>
      <c r="E1439">
        <f>YEAR(Table1[[#This Row],[Order Date]])</f>
        <v>2012</v>
      </c>
      <c r="F1439">
        <v>1</v>
      </c>
      <c r="G1439">
        <f>MONTH(Table1[[#This Row],[Order Date]])</f>
        <v>8</v>
      </c>
      <c r="H1439" s="1">
        <v>41148</v>
      </c>
      <c r="I1439">
        <v>32611</v>
      </c>
      <c r="J1439" t="s">
        <v>131</v>
      </c>
      <c r="K1439">
        <v>16</v>
      </c>
      <c r="L1439">
        <v>2.08</v>
      </c>
      <c r="M1439" s="2">
        <v>0.04</v>
      </c>
      <c r="N1439">
        <v>33.76</v>
      </c>
      <c r="O1439">
        <v>1.49</v>
      </c>
      <c r="P1439">
        <v>-7.1529999999999996</v>
      </c>
      <c r="Q1439" s="2">
        <v>0.36</v>
      </c>
      <c r="R1439" t="s">
        <v>29</v>
      </c>
      <c r="S1439" t="s">
        <v>30</v>
      </c>
      <c r="T1439" t="s">
        <v>1566</v>
      </c>
      <c r="U1439" t="s">
        <v>67</v>
      </c>
      <c r="V1439" t="s">
        <v>68</v>
      </c>
      <c r="W1439">
        <v>4580</v>
      </c>
      <c r="X1439" s="1">
        <v>41150</v>
      </c>
      <c r="Y1439" t="s">
        <v>34</v>
      </c>
      <c r="Z1439" t="e" vm="26">
        <v>#VALUE!</v>
      </c>
      <c r="AA1439">
        <v>49783</v>
      </c>
      <c r="AB1439" t="e" cm="1" vm="2">
        <f t="array" ref="AB1439">_FV(Table1[[#This Row],[State]],"Country/region",TRUE)</f>
        <v>#VALUE!</v>
      </c>
    </row>
    <row r="1440" spans="1:28" x14ac:dyDescent="0.35">
      <c r="A1440" t="s">
        <v>1481</v>
      </c>
      <c r="B1440">
        <v>42</v>
      </c>
      <c r="C1440" t="s">
        <v>1739</v>
      </c>
      <c r="D1440" t="s">
        <v>38</v>
      </c>
      <c r="E1440">
        <f>YEAR(Table1[[#This Row],[Order Date]])</f>
        <v>2012</v>
      </c>
      <c r="F1440">
        <v>1</v>
      </c>
      <c r="G1440">
        <f>MONTH(Table1[[#This Row],[Order Date]])</f>
        <v>8</v>
      </c>
      <c r="H1440" s="1">
        <v>41148</v>
      </c>
      <c r="I1440">
        <v>47813</v>
      </c>
      <c r="J1440" t="s">
        <v>28</v>
      </c>
      <c r="K1440">
        <v>50</v>
      </c>
      <c r="L1440">
        <v>6.68</v>
      </c>
      <c r="M1440" s="2">
        <v>0</v>
      </c>
      <c r="N1440">
        <v>343</v>
      </c>
      <c r="O1440">
        <v>5.66</v>
      </c>
      <c r="P1440">
        <v>-76.94</v>
      </c>
      <c r="Q1440" s="2">
        <v>0.37</v>
      </c>
      <c r="R1440" t="s">
        <v>29</v>
      </c>
      <c r="S1440" t="s">
        <v>30</v>
      </c>
      <c r="T1440" t="s">
        <v>650</v>
      </c>
      <c r="U1440" t="s">
        <v>61</v>
      </c>
      <c r="V1440" t="s">
        <v>33</v>
      </c>
      <c r="W1440">
        <v>6711</v>
      </c>
      <c r="X1440" s="1">
        <v>41150</v>
      </c>
      <c r="Y1440" t="s">
        <v>34</v>
      </c>
      <c r="Z1440" t="e" vm="30">
        <v>#VALUE!</v>
      </c>
      <c r="AA1440">
        <v>2109</v>
      </c>
      <c r="AB1440" t="e" cm="1" vm="2">
        <f t="array" ref="AB1440">_FV(Table1[[#This Row],[State]],"Country/region",TRUE)</f>
        <v>#VALUE!</v>
      </c>
    </row>
    <row r="1441" spans="1:28" x14ac:dyDescent="0.35">
      <c r="A1441" t="s">
        <v>882</v>
      </c>
      <c r="B1441">
        <v>42</v>
      </c>
      <c r="C1441" t="s">
        <v>883</v>
      </c>
      <c r="D1441" t="s">
        <v>27</v>
      </c>
      <c r="E1441">
        <f>YEAR(Table1[[#This Row],[Order Date]])</f>
        <v>2012</v>
      </c>
      <c r="F1441">
        <v>1</v>
      </c>
      <c r="G1441">
        <f>MONTH(Table1[[#This Row],[Order Date]])</f>
        <v>8</v>
      </c>
      <c r="H1441" s="1">
        <v>41148</v>
      </c>
      <c r="I1441">
        <v>15108</v>
      </c>
      <c r="J1441" t="s">
        <v>28</v>
      </c>
      <c r="K1441">
        <v>50</v>
      </c>
      <c r="L1441">
        <v>40.99</v>
      </c>
      <c r="M1441" s="2">
        <v>0.02</v>
      </c>
      <c r="N1441">
        <v>2066.16</v>
      </c>
      <c r="O1441">
        <v>17.48</v>
      </c>
      <c r="P1441">
        <v>372.36</v>
      </c>
      <c r="Q1441" s="2">
        <v>0.36</v>
      </c>
      <c r="R1441" t="s">
        <v>29</v>
      </c>
      <c r="S1441" t="s">
        <v>30</v>
      </c>
      <c r="T1441" t="s">
        <v>1344</v>
      </c>
      <c r="U1441" t="s">
        <v>61</v>
      </c>
      <c r="V1441" t="s">
        <v>68</v>
      </c>
      <c r="W1441">
        <v>2117</v>
      </c>
      <c r="X1441" s="1">
        <v>41150</v>
      </c>
      <c r="Y1441" t="s">
        <v>34</v>
      </c>
      <c r="Z1441" t="e" vm="16">
        <v>#VALUE!</v>
      </c>
      <c r="AA1441">
        <v>60089</v>
      </c>
      <c r="AB1441" t="e" cm="1" vm="2">
        <f t="array" ref="AB1441">_FV(Table1[[#This Row],[State]],"Country/region",TRUE)</f>
        <v>#VALUE!</v>
      </c>
    </row>
    <row r="1442" spans="1:28" x14ac:dyDescent="0.35">
      <c r="A1442" t="s">
        <v>2148</v>
      </c>
      <c r="B1442">
        <v>42</v>
      </c>
      <c r="C1442" t="s">
        <v>2149</v>
      </c>
      <c r="D1442" t="s">
        <v>57</v>
      </c>
      <c r="E1442">
        <f>YEAR(Table1[[#This Row],[Order Date]])</f>
        <v>2012</v>
      </c>
      <c r="F1442">
        <v>1</v>
      </c>
      <c r="G1442">
        <f>MONTH(Table1[[#This Row],[Order Date]])</f>
        <v>8</v>
      </c>
      <c r="H1442" s="1">
        <v>41148</v>
      </c>
      <c r="I1442">
        <v>10658</v>
      </c>
      <c r="J1442" t="s">
        <v>47</v>
      </c>
      <c r="K1442">
        <v>31</v>
      </c>
      <c r="L1442">
        <v>8.5</v>
      </c>
      <c r="M1442" s="2">
        <v>0.04</v>
      </c>
      <c r="N1442">
        <v>262.54000000000002</v>
      </c>
      <c r="O1442">
        <v>1.99</v>
      </c>
      <c r="P1442">
        <v>29.24</v>
      </c>
      <c r="Q1442" s="2">
        <v>0.49</v>
      </c>
      <c r="R1442" t="s">
        <v>96</v>
      </c>
      <c r="S1442" t="s">
        <v>139</v>
      </c>
      <c r="T1442" t="s">
        <v>2151</v>
      </c>
      <c r="U1442" t="s">
        <v>102</v>
      </c>
      <c r="V1442" t="s">
        <v>52</v>
      </c>
      <c r="W1442">
        <v>1477</v>
      </c>
      <c r="X1442" s="1">
        <v>41152</v>
      </c>
      <c r="Y1442" t="s">
        <v>34</v>
      </c>
      <c r="Z1442" t="e" vm="4">
        <v>#VALUE!</v>
      </c>
      <c r="AA1442">
        <v>90503</v>
      </c>
      <c r="AB1442" t="e" cm="1" vm="2">
        <f t="array" ref="AB1442">_FV(Table1[[#This Row],[State]],"Country/region",TRUE)</f>
        <v>#VALUE!</v>
      </c>
    </row>
    <row r="1443" spans="1:28" x14ac:dyDescent="0.35">
      <c r="A1443" t="s">
        <v>2148</v>
      </c>
      <c r="B1443">
        <v>42</v>
      </c>
      <c r="C1443" t="s">
        <v>2149</v>
      </c>
      <c r="D1443" t="s">
        <v>57</v>
      </c>
      <c r="E1443">
        <f>YEAR(Table1[[#This Row],[Order Date]])</f>
        <v>2012</v>
      </c>
      <c r="F1443">
        <v>1</v>
      </c>
      <c r="G1443">
        <f>MONTH(Table1[[#This Row],[Order Date]])</f>
        <v>8</v>
      </c>
      <c r="H1443" s="1">
        <v>41148</v>
      </c>
      <c r="I1443">
        <v>10658</v>
      </c>
      <c r="J1443" t="s">
        <v>47</v>
      </c>
      <c r="K1443">
        <v>17</v>
      </c>
      <c r="L1443">
        <v>95.99</v>
      </c>
      <c r="M1443" s="2">
        <v>0.09</v>
      </c>
      <c r="N1443">
        <v>1332.97</v>
      </c>
      <c r="O1443">
        <v>8.99</v>
      </c>
      <c r="P1443">
        <v>4.7519999999999998</v>
      </c>
      <c r="Q1443" s="2">
        <v>0.56999999999999995</v>
      </c>
      <c r="R1443" t="s">
        <v>96</v>
      </c>
      <c r="S1443" t="s">
        <v>30</v>
      </c>
      <c r="T1443" t="s">
        <v>2152</v>
      </c>
      <c r="U1443" t="s">
        <v>105</v>
      </c>
      <c r="V1443" t="s">
        <v>52</v>
      </c>
      <c r="W1443">
        <v>1479</v>
      </c>
      <c r="X1443" s="1">
        <v>41155</v>
      </c>
      <c r="Y1443" t="s">
        <v>34</v>
      </c>
      <c r="Z1443" t="e" vm="4">
        <v>#VALUE!</v>
      </c>
      <c r="AA1443">
        <v>90503</v>
      </c>
      <c r="AB1443" t="e" cm="1" vm="2">
        <f t="array" ref="AB1443">_FV(Table1[[#This Row],[State]],"Country/region",TRUE)</f>
        <v>#VALUE!</v>
      </c>
    </row>
    <row r="1444" spans="1:28" x14ac:dyDescent="0.35">
      <c r="A1444" t="s">
        <v>1114</v>
      </c>
      <c r="B1444">
        <v>42</v>
      </c>
      <c r="C1444" t="s">
        <v>1115</v>
      </c>
      <c r="D1444" t="s">
        <v>46</v>
      </c>
      <c r="E1444">
        <f>YEAR(Table1[[#This Row],[Order Date]])</f>
        <v>2012</v>
      </c>
      <c r="F1444">
        <v>1</v>
      </c>
      <c r="G1444">
        <f>MONTH(Table1[[#This Row],[Order Date]])</f>
        <v>8</v>
      </c>
      <c r="H1444" s="1">
        <v>41149</v>
      </c>
      <c r="I1444">
        <v>33732</v>
      </c>
      <c r="J1444" t="s">
        <v>39</v>
      </c>
      <c r="K1444">
        <v>33</v>
      </c>
      <c r="L1444">
        <v>9.65</v>
      </c>
      <c r="M1444" s="2">
        <v>0.05</v>
      </c>
      <c r="N1444">
        <v>332.95</v>
      </c>
      <c r="O1444">
        <v>6.22</v>
      </c>
      <c r="P1444">
        <v>-28.16</v>
      </c>
      <c r="Q1444" s="2">
        <v>0.55000000000000004</v>
      </c>
      <c r="R1444" t="s">
        <v>48</v>
      </c>
      <c r="S1444" t="s">
        <v>30</v>
      </c>
      <c r="T1444" t="s">
        <v>777</v>
      </c>
      <c r="U1444" t="s">
        <v>82</v>
      </c>
      <c r="V1444" t="s">
        <v>68</v>
      </c>
      <c r="W1444">
        <v>4745</v>
      </c>
      <c r="X1444" s="1">
        <v>41150</v>
      </c>
      <c r="Y1444" t="s">
        <v>34</v>
      </c>
      <c r="Z1444" t="e" vm="26">
        <v>#VALUE!</v>
      </c>
      <c r="AA1444">
        <v>48708</v>
      </c>
      <c r="AB1444" t="e" cm="1" vm="2">
        <f t="array" ref="AB1444">_FV(Table1[[#This Row],[State]],"Country/region",TRUE)</f>
        <v>#VALUE!</v>
      </c>
    </row>
    <row r="1445" spans="1:28" x14ac:dyDescent="0.35">
      <c r="A1445" t="s">
        <v>2153</v>
      </c>
      <c r="B1445">
        <v>42</v>
      </c>
      <c r="C1445" t="s">
        <v>2154</v>
      </c>
      <c r="D1445" t="s">
        <v>38</v>
      </c>
      <c r="E1445">
        <f>YEAR(Table1[[#This Row],[Order Date]])</f>
        <v>2012</v>
      </c>
      <c r="F1445">
        <v>1</v>
      </c>
      <c r="G1445">
        <f>MONTH(Table1[[#This Row],[Order Date]])</f>
        <v>8</v>
      </c>
      <c r="H1445" s="1">
        <v>41149</v>
      </c>
      <c r="I1445">
        <v>21479</v>
      </c>
      <c r="J1445" t="s">
        <v>131</v>
      </c>
      <c r="K1445">
        <v>41</v>
      </c>
      <c r="L1445">
        <v>6.48</v>
      </c>
      <c r="M1445" s="2">
        <v>0.01</v>
      </c>
      <c r="N1445">
        <v>291.16000000000003</v>
      </c>
      <c r="O1445">
        <v>6.57</v>
      </c>
      <c r="P1445">
        <v>-89.47</v>
      </c>
      <c r="Q1445" s="2">
        <v>0.37</v>
      </c>
      <c r="R1445" t="s">
        <v>29</v>
      </c>
      <c r="S1445" t="s">
        <v>30</v>
      </c>
      <c r="T1445" t="s">
        <v>2155</v>
      </c>
      <c r="U1445" t="s">
        <v>61</v>
      </c>
      <c r="V1445" t="s">
        <v>68</v>
      </c>
      <c r="W1445">
        <v>2976</v>
      </c>
      <c r="X1445" s="1">
        <v>41150</v>
      </c>
      <c r="Y1445" t="s">
        <v>42</v>
      </c>
      <c r="Z1445" t="e" vm="25">
        <v>#VALUE!</v>
      </c>
      <c r="AA1445">
        <v>54220</v>
      </c>
      <c r="AB1445" t="e" cm="1" vm="2">
        <f t="array" ref="AB1445">_FV(Table1[[#This Row],[State]],"Country/region",TRUE)</f>
        <v>#VALUE!</v>
      </c>
    </row>
    <row r="1446" spans="1:28" x14ac:dyDescent="0.35">
      <c r="A1446" t="s">
        <v>2093</v>
      </c>
      <c r="B1446">
        <v>42</v>
      </c>
      <c r="C1446" t="s">
        <v>1284</v>
      </c>
      <c r="D1446" t="s">
        <v>46</v>
      </c>
      <c r="E1446">
        <f>YEAR(Table1[[#This Row],[Order Date]])</f>
        <v>2012</v>
      </c>
      <c r="F1446">
        <v>1</v>
      </c>
      <c r="G1446">
        <f>MONTH(Table1[[#This Row],[Order Date]])</f>
        <v>8</v>
      </c>
      <c r="H1446" s="1">
        <v>41149</v>
      </c>
      <c r="I1446">
        <v>37281</v>
      </c>
      <c r="J1446" t="s">
        <v>131</v>
      </c>
      <c r="K1446">
        <v>25</v>
      </c>
      <c r="L1446">
        <v>20.99</v>
      </c>
      <c r="M1446" s="2">
        <v>0.05</v>
      </c>
      <c r="N1446">
        <v>453.24549999999999</v>
      </c>
      <c r="O1446">
        <v>4.8099999999999996</v>
      </c>
      <c r="P1446">
        <v>3.3119999999999998</v>
      </c>
      <c r="Q1446" s="2">
        <v>0.57999999999999996</v>
      </c>
      <c r="R1446" t="s">
        <v>96</v>
      </c>
      <c r="S1446" t="s">
        <v>80</v>
      </c>
      <c r="T1446" t="s">
        <v>1004</v>
      </c>
      <c r="U1446" t="s">
        <v>105</v>
      </c>
      <c r="V1446" t="s">
        <v>68</v>
      </c>
      <c r="W1446">
        <v>5238</v>
      </c>
      <c r="X1446" s="1">
        <v>41150</v>
      </c>
      <c r="Y1446" t="s">
        <v>34</v>
      </c>
      <c r="Z1446" t="e" vm="40">
        <v>#VALUE!</v>
      </c>
      <c r="AA1446">
        <v>67601</v>
      </c>
      <c r="AB1446" t="e" cm="1" vm="2">
        <f t="array" ref="AB1446">_FV(Table1[[#This Row],[State]],"Country/region",TRUE)</f>
        <v>#VALUE!</v>
      </c>
    </row>
    <row r="1447" spans="1:28" x14ac:dyDescent="0.35">
      <c r="A1447" t="s">
        <v>1665</v>
      </c>
      <c r="B1447">
        <v>42</v>
      </c>
      <c r="C1447" t="s">
        <v>1666</v>
      </c>
      <c r="D1447" t="s">
        <v>38</v>
      </c>
      <c r="E1447">
        <f>YEAR(Table1[[#This Row],[Order Date]])</f>
        <v>2012</v>
      </c>
      <c r="F1447">
        <v>1</v>
      </c>
      <c r="G1447">
        <f>MONTH(Table1[[#This Row],[Order Date]])</f>
        <v>8</v>
      </c>
      <c r="H1447" s="1">
        <v>41149</v>
      </c>
      <c r="I1447">
        <v>47877</v>
      </c>
      <c r="J1447" t="s">
        <v>131</v>
      </c>
      <c r="K1447">
        <v>19</v>
      </c>
      <c r="L1447">
        <v>218.75</v>
      </c>
      <c r="M1447" s="2">
        <v>7.0000000000000007E-2</v>
      </c>
      <c r="N1447">
        <v>3240.7280000000001</v>
      </c>
      <c r="O1447">
        <v>69.64</v>
      </c>
      <c r="P1447">
        <v>-691.31</v>
      </c>
      <c r="Q1447" s="2">
        <v>0.77</v>
      </c>
      <c r="R1447" t="s">
        <v>48</v>
      </c>
      <c r="S1447" t="s">
        <v>73</v>
      </c>
      <c r="T1447" t="s">
        <v>559</v>
      </c>
      <c r="U1447" t="s">
        <v>75</v>
      </c>
      <c r="V1447" t="s">
        <v>52</v>
      </c>
      <c r="W1447">
        <v>6724</v>
      </c>
      <c r="X1447" s="1">
        <v>41151</v>
      </c>
      <c r="Y1447" t="s">
        <v>53</v>
      </c>
      <c r="Z1447" t="e" vm="4">
        <v>#VALUE!</v>
      </c>
      <c r="AA1447">
        <v>92277</v>
      </c>
      <c r="AB1447" t="e" cm="1" vm="2">
        <f t="array" ref="AB1447">_FV(Table1[[#This Row],[State]],"Country/region",TRUE)</f>
        <v>#VALUE!</v>
      </c>
    </row>
    <row r="1448" spans="1:28" x14ac:dyDescent="0.35">
      <c r="A1448" t="s">
        <v>1665</v>
      </c>
      <c r="B1448">
        <v>42</v>
      </c>
      <c r="C1448" t="s">
        <v>1666</v>
      </c>
      <c r="D1448" t="s">
        <v>38</v>
      </c>
      <c r="E1448">
        <f>YEAR(Table1[[#This Row],[Order Date]])</f>
        <v>2012</v>
      </c>
      <c r="F1448">
        <v>1</v>
      </c>
      <c r="G1448">
        <f>MONTH(Table1[[#This Row],[Order Date]])</f>
        <v>8</v>
      </c>
      <c r="H1448" s="1">
        <v>41149</v>
      </c>
      <c r="I1448">
        <v>47877</v>
      </c>
      <c r="J1448" t="s">
        <v>131</v>
      </c>
      <c r="K1448">
        <v>49</v>
      </c>
      <c r="L1448">
        <v>209.37</v>
      </c>
      <c r="M1448" s="2">
        <v>0.08</v>
      </c>
      <c r="N1448">
        <v>8058.96</v>
      </c>
      <c r="O1448">
        <v>69</v>
      </c>
      <c r="P1448">
        <v>-1621.38</v>
      </c>
      <c r="Q1448" s="2">
        <v>0.79</v>
      </c>
      <c r="R1448" t="s">
        <v>48</v>
      </c>
      <c r="S1448" t="s">
        <v>40</v>
      </c>
      <c r="T1448" t="s">
        <v>2097</v>
      </c>
      <c r="U1448" t="s">
        <v>75</v>
      </c>
      <c r="V1448" t="s">
        <v>52</v>
      </c>
      <c r="W1448">
        <v>6725</v>
      </c>
      <c r="X1448" s="1">
        <v>41151</v>
      </c>
      <c r="Y1448" t="s">
        <v>34</v>
      </c>
      <c r="Z1448" t="e" vm="4">
        <v>#VALUE!</v>
      </c>
      <c r="AA1448">
        <v>92277</v>
      </c>
      <c r="AB1448" t="e" cm="1" vm="2">
        <f t="array" ref="AB1448">_FV(Table1[[#This Row],[State]],"Country/region",TRUE)</f>
        <v>#VALUE!</v>
      </c>
    </row>
    <row r="1449" spans="1:28" x14ac:dyDescent="0.35">
      <c r="A1449" t="s">
        <v>1665</v>
      </c>
      <c r="B1449">
        <v>42</v>
      </c>
      <c r="C1449" t="s">
        <v>1666</v>
      </c>
      <c r="D1449" t="s">
        <v>38</v>
      </c>
      <c r="E1449">
        <f>YEAR(Table1[[#This Row],[Order Date]])</f>
        <v>2012</v>
      </c>
      <c r="F1449">
        <v>1</v>
      </c>
      <c r="G1449">
        <f>MONTH(Table1[[#This Row],[Order Date]])</f>
        <v>8</v>
      </c>
      <c r="H1449" s="1">
        <v>41149</v>
      </c>
      <c r="I1449">
        <v>47877</v>
      </c>
      <c r="J1449" t="s">
        <v>131</v>
      </c>
      <c r="K1449">
        <v>16</v>
      </c>
      <c r="L1449">
        <v>17.239999999999998</v>
      </c>
      <c r="M1449" s="2">
        <v>0.04</v>
      </c>
      <c r="N1449">
        <v>273.36</v>
      </c>
      <c r="O1449">
        <v>3.26</v>
      </c>
      <c r="P1449">
        <v>32.25</v>
      </c>
      <c r="Q1449" s="2">
        <v>0.56000000000000005</v>
      </c>
      <c r="R1449" t="s">
        <v>29</v>
      </c>
      <c r="S1449" t="s">
        <v>139</v>
      </c>
      <c r="T1449" t="s">
        <v>2156</v>
      </c>
      <c r="U1449" t="s">
        <v>481</v>
      </c>
      <c r="V1449" t="s">
        <v>52</v>
      </c>
      <c r="W1449">
        <v>6723</v>
      </c>
      <c r="X1449" s="1">
        <v>41152</v>
      </c>
      <c r="Y1449" t="s">
        <v>34</v>
      </c>
      <c r="Z1449" t="e" vm="4">
        <v>#VALUE!</v>
      </c>
      <c r="AA1449">
        <v>92277</v>
      </c>
      <c r="AB1449" t="e" cm="1" vm="2">
        <f t="array" ref="AB1449">_FV(Table1[[#This Row],[State]],"Country/region",TRUE)</f>
        <v>#VALUE!</v>
      </c>
    </row>
    <row r="1450" spans="1:28" x14ac:dyDescent="0.35">
      <c r="A1450" t="s">
        <v>2157</v>
      </c>
      <c r="B1450">
        <v>42</v>
      </c>
      <c r="C1450" t="s">
        <v>2158</v>
      </c>
      <c r="D1450" t="s">
        <v>57</v>
      </c>
      <c r="E1450">
        <f>YEAR(Table1[[#This Row],[Order Date]])</f>
        <v>2012</v>
      </c>
      <c r="F1450">
        <v>1</v>
      </c>
      <c r="G1450">
        <f>MONTH(Table1[[#This Row],[Order Date]])</f>
        <v>8</v>
      </c>
      <c r="H1450" s="1">
        <v>41149</v>
      </c>
      <c r="I1450">
        <v>33569</v>
      </c>
      <c r="J1450" t="s">
        <v>47</v>
      </c>
      <c r="K1450">
        <v>9</v>
      </c>
      <c r="L1450">
        <v>14.2</v>
      </c>
      <c r="M1450" s="2">
        <v>0.09</v>
      </c>
      <c r="N1450">
        <v>123.92</v>
      </c>
      <c r="O1450">
        <v>5.3</v>
      </c>
      <c r="P1450">
        <v>45.83</v>
      </c>
      <c r="Q1450" s="2">
        <v>0.46</v>
      </c>
      <c r="R1450" t="s">
        <v>48</v>
      </c>
      <c r="S1450" t="s">
        <v>59</v>
      </c>
      <c r="T1450" t="s">
        <v>985</v>
      </c>
      <c r="U1450" t="s">
        <v>82</v>
      </c>
      <c r="V1450" t="s">
        <v>76</v>
      </c>
      <c r="W1450">
        <v>4712</v>
      </c>
      <c r="X1450" s="1">
        <v>41153</v>
      </c>
      <c r="Y1450" t="s">
        <v>34</v>
      </c>
      <c r="Z1450" t="e" vm="14">
        <v>#VALUE!</v>
      </c>
      <c r="AA1450">
        <v>34787</v>
      </c>
      <c r="AB1450" t="e" cm="1" vm="2">
        <f t="array" ref="AB1450">_FV(Table1[[#This Row],[State]],"Country/region",TRUE)</f>
        <v>#VALUE!</v>
      </c>
    </row>
    <row r="1451" spans="1:28" x14ac:dyDescent="0.35">
      <c r="A1451" t="s">
        <v>2159</v>
      </c>
      <c r="B1451">
        <v>42</v>
      </c>
      <c r="C1451" t="s">
        <v>2035</v>
      </c>
      <c r="D1451" t="s">
        <v>46</v>
      </c>
      <c r="E1451">
        <f>YEAR(Table1[[#This Row],[Order Date]])</f>
        <v>2012</v>
      </c>
      <c r="F1451">
        <v>1</v>
      </c>
      <c r="G1451">
        <f>MONTH(Table1[[#This Row],[Order Date]])</f>
        <v>8</v>
      </c>
      <c r="H1451" s="1">
        <v>41150</v>
      </c>
      <c r="I1451">
        <v>18402</v>
      </c>
      <c r="J1451" t="s">
        <v>47</v>
      </c>
      <c r="K1451">
        <v>3</v>
      </c>
      <c r="L1451">
        <v>12.99</v>
      </c>
      <c r="M1451" s="2">
        <v>0</v>
      </c>
      <c r="N1451">
        <v>56.07</v>
      </c>
      <c r="O1451">
        <v>14.37</v>
      </c>
      <c r="P1451">
        <v>10.49</v>
      </c>
      <c r="Q1451" s="2">
        <v>0.73</v>
      </c>
      <c r="R1451" t="s">
        <v>48</v>
      </c>
      <c r="S1451" t="s">
        <v>40</v>
      </c>
      <c r="T1451" t="s">
        <v>280</v>
      </c>
      <c r="U1451" t="s">
        <v>82</v>
      </c>
      <c r="V1451" t="s">
        <v>52</v>
      </c>
      <c r="W1451">
        <v>2537</v>
      </c>
      <c r="X1451" s="1">
        <v>41150</v>
      </c>
      <c r="Y1451" t="s">
        <v>34</v>
      </c>
      <c r="Z1451" t="e" vm="4">
        <v>#VALUE!</v>
      </c>
      <c r="AA1451">
        <v>92503</v>
      </c>
      <c r="AB1451" t="e" cm="1" vm="2">
        <f t="array" ref="AB1451">_FV(Table1[[#This Row],[State]],"Country/region",TRUE)</f>
        <v>#VALUE!</v>
      </c>
    </row>
    <row r="1452" spans="1:28" x14ac:dyDescent="0.35">
      <c r="A1452" t="s">
        <v>1235</v>
      </c>
      <c r="B1452">
        <v>42</v>
      </c>
      <c r="C1452" t="s">
        <v>1236</v>
      </c>
      <c r="D1452" t="s">
        <v>57</v>
      </c>
      <c r="E1452">
        <f>YEAR(Table1[[#This Row],[Order Date]])</f>
        <v>2012</v>
      </c>
      <c r="F1452">
        <v>1</v>
      </c>
      <c r="G1452">
        <f>MONTH(Table1[[#This Row],[Order Date]])</f>
        <v>8</v>
      </c>
      <c r="H1452" s="1">
        <v>41150</v>
      </c>
      <c r="I1452">
        <v>6727</v>
      </c>
      <c r="J1452" t="s">
        <v>47</v>
      </c>
      <c r="K1452">
        <v>12</v>
      </c>
      <c r="L1452">
        <v>2.89</v>
      </c>
      <c r="M1452" s="2">
        <v>0.06</v>
      </c>
      <c r="N1452">
        <v>33.43</v>
      </c>
      <c r="O1452">
        <v>0.5</v>
      </c>
      <c r="P1452">
        <v>8.4700000000000006</v>
      </c>
      <c r="Q1452" s="2">
        <v>0.38</v>
      </c>
      <c r="R1452" t="s">
        <v>29</v>
      </c>
      <c r="S1452" t="s">
        <v>30</v>
      </c>
      <c r="T1452" t="s">
        <v>475</v>
      </c>
      <c r="U1452" t="s">
        <v>210</v>
      </c>
      <c r="V1452" t="s">
        <v>33</v>
      </c>
      <c r="W1452">
        <v>930</v>
      </c>
      <c r="X1452" s="1">
        <v>41150</v>
      </c>
      <c r="Y1452" t="s">
        <v>34</v>
      </c>
      <c r="Z1452" t="e" vm="15">
        <v>#VALUE!</v>
      </c>
      <c r="AA1452">
        <v>11967</v>
      </c>
      <c r="AB1452" t="e" cm="1" vm="2">
        <f t="array" ref="AB1452">_FV(Table1[[#This Row],[State]],"Country/region",TRUE)</f>
        <v>#VALUE!</v>
      </c>
    </row>
    <row r="1453" spans="1:28" x14ac:dyDescent="0.35">
      <c r="A1453" t="s">
        <v>2159</v>
      </c>
      <c r="B1453">
        <v>42</v>
      </c>
      <c r="C1453" t="s">
        <v>2035</v>
      </c>
      <c r="D1453" t="s">
        <v>46</v>
      </c>
      <c r="E1453">
        <f>YEAR(Table1[[#This Row],[Order Date]])</f>
        <v>2012</v>
      </c>
      <c r="F1453">
        <v>1</v>
      </c>
      <c r="G1453">
        <f>MONTH(Table1[[#This Row],[Order Date]])</f>
        <v>8</v>
      </c>
      <c r="H1453" s="1">
        <v>41150</v>
      </c>
      <c r="I1453">
        <v>18402</v>
      </c>
      <c r="J1453" t="s">
        <v>47</v>
      </c>
      <c r="K1453">
        <v>5</v>
      </c>
      <c r="L1453">
        <v>284.98</v>
      </c>
      <c r="M1453" s="2">
        <v>0.03</v>
      </c>
      <c r="N1453">
        <v>1548.45</v>
      </c>
      <c r="O1453">
        <v>69.55</v>
      </c>
      <c r="P1453">
        <v>-224.2</v>
      </c>
      <c r="Q1453" s="2">
        <v>0.6</v>
      </c>
      <c r="R1453" t="s">
        <v>48</v>
      </c>
      <c r="S1453" t="s">
        <v>49</v>
      </c>
      <c r="T1453" t="s">
        <v>1697</v>
      </c>
      <c r="U1453" t="s">
        <v>51</v>
      </c>
      <c r="V1453" t="s">
        <v>52</v>
      </c>
      <c r="W1453">
        <v>2536</v>
      </c>
      <c r="X1453" s="1">
        <v>41157</v>
      </c>
      <c r="Y1453" t="s">
        <v>53</v>
      </c>
      <c r="Z1453" t="e" vm="4">
        <v>#VALUE!</v>
      </c>
      <c r="AA1453">
        <v>92503</v>
      </c>
      <c r="AB1453" t="e" cm="1" vm="2">
        <f t="array" ref="AB1453">_FV(Table1[[#This Row],[State]],"Country/region",TRUE)</f>
        <v>#VALUE!</v>
      </c>
    </row>
    <row r="1454" spans="1:28" x14ac:dyDescent="0.35">
      <c r="A1454" t="s">
        <v>2160</v>
      </c>
      <c r="B1454">
        <v>42</v>
      </c>
      <c r="C1454" t="s">
        <v>1479</v>
      </c>
      <c r="D1454" t="s">
        <v>27</v>
      </c>
      <c r="E1454">
        <f>YEAR(Table1[[#This Row],[Order Date]])</f>
        <v>2012</v>
      </c>
      <c r="F1454">
        <v>1</v>
      </c>
      <c r="G1454">
        <f>MONTH(Table1[[#This Row],[Order Date]])</f>
        <v>8</v>
      </c>
      <c r="H1454" s="1">
        <v>41151</v>
      </c>
      <c r="I1454">
        <v>23652</v>
      </c>
      <c r="J1454" t="s">
        <v>39</v>
      </c>
      <c r="K1454">
        <v>27</v>
      </c>
      <c r="L1454">
        <v>11.55</v>
      </c>
      <c r="M1454" s="2">
        <v>0.1</v>
      </c>
      <c r="N1454">
        <v>305.48</v>
      </c>
      <c r="O1454">
        <v>2.36</v>
      </c>
      <c r="P1454">
        <v>47.14</v>
      </c>
      <c r="Q1454" s="2">
        <v>0.55000000000000004</v>
      </c>
      <c r="R1454" t="s">
        <v>29</v>
      </c>
      <c r="S1454" t="s">
        <v>59</v>
      </c>
      <c r="T1454" t="s">
        <v>263</v>
      </c>
      <c r="U1454" t="s">
        <v>88</v>
      </c>
      <c r="V1454" t="s">
        <v>52</v>
      </c>
      <c r="W1454">
        <v>3313</v>
      </c>
      <c r="X1454" s="1">
        <v>41151</v>
      </c>
      <c r="Y1454" t="s">
        <v>34</v>
      </c>
      <c r="Z1454" t="e" vm="4">
        <v>#VALUE!</v>
      </c>
      <c r="AA1454">
        <v>95630</v>
      </c>
      <c r="AB1454" t="e" cm="1" vm="2">
        <f t="array" ref="AB1454">_FV(Table1[[#This Row],[State]],"Country/region",TRUE)</f>
        <v>#VALUE!</v>
      </c>
    </row>
    <row r="1455" spans="1:28" x14ac:dyDescent="0.35">
      <c r="A1455" t="s">
        <v>2161</v>
      </c>
      <c r="B1455">
        <v>42</v>
      </c>
      <c r="C1455" t="s">
        <v>2162</v>
      </c>
      <c r="D1455" t="s">
        <v>46</v>
      </c>
      <c r="E1455">
        <f>YEAR(Table1[[#This Row],[Order Date]])</f>
        <v>2012</v>
      </c>
      <c r="F1455">
        <v>1</v>
      </c>
      <c r="G1455">
        <f>MONTH(Table1[[#This Row],[Order Date]])</f>
        <v>8</v>
      </c>
      <c r="H1455" s="1">
        <v>41152</v>
      </c>
      <c r="I1455">
        <v>14756</v>
      </c>
      <c r="J1455" t="s">
        <v>47</v>
      </c>
      <c r="K1455">
        <v>2</v>
      </c>
      <c r="L1455">
        <v>19.23</v>
      </c>
      <c r="M1455" s="2">
        <v>0.06</v>
      </c>
      <c r="N1455">
        <v>42.3</v>
      </c>
      <c r="O1455">
        <v>6.15</v>
      </c>
      <c r="P1455">
        <v>-25.38</v>
      </c>
      <c r="Q1455" s="2">
        <v>0.44</v>
      </c>
      <c r="R1455" t="s">
        <v>48</v>
      </c>
      <c r="S1455" t="s">
        <v>139</v>
      </c>
      <c r="T1455" t="s">
        <v>782</v>
      </c>
      <c r="U1455" t="s">
        <v>82</v>
      </c>
      <c r="V1455" t="s">
        <v>76</v>
      </c>
      <c r="W1455">
        <v>2063</v>
      </c>
      <c r="X1455" s="1">
        <v>41152</v>
      </c>
      <c r="Y1455" t="s">
        <v>34</v>
      </c>
      <c r="Z1455" t="e" vm="35">
        <v>#VALUE!</v>
      </c>
      <c r="AA1455">
        <v>72712</v>
      </c>
      <c r="AB1455" t="e" cm="1" vm="2">
        <f t="array" ref="AB1455">_FV(Table1[[#This Row],[State]],"Country/region",TRUE)</f>
        <v>#VALUE!</v>
      </c>
    </row>
    <row r="1456" spans="1:28" x14ac:dyDescent="0.35">
      <c r="A1456" t="s">
        <v>2163</v>
      </c>
      <c r="B1456">
        <v>42</v>
      </c>
      <c r="C1456" t="s">
        <v>371</v>
      </c>
      <c r="D1456" t="s">
        <v>57</v>
      </c>
      <c r="E1456">
        <f>YEAR(Table1[[#This Row],[Order Date]])</f>
        <v>2012</v>
      </c>
      <c r="F1456">
        <v>1</v>
      </c>
      <c r="G1456">
        <f>MONTH(Table1[[#This Row],[Order Date]])</f>
        <v>8</v>
      </c>
      <c r="H1456" s="1">
        <v>41152</v>
      </c>
      <c r="I1456">
        <v>1031</v>
      </c>
      <c r="J1456" t="s">
        <v>131</v>
      </c>
      <c r="K1456">
        <v>34</v>
      </c>
      <c r="L1456">
        <v>6.37</v>
      </c>
      <c r="M1456" s="2">
        <v>0</v>
      </c>
      <c r="N1456">
        <v>226.1</v>
      </c>
      <c r="O1456">
        <v>5.19</v>
      </c>
      <c r="P1456">
        <v>-52.21</v>
      </c>
      <c r="Q1456" s="2">
        <v>0.38</v>
      </c>
      <c r="R1456" t="s">
        <v>29</v>
      </c>
      <c r="S1456" t="s">
        <v>30</v>
      </c>
      <c r="T1456" t="s">
        <v>670</v>
      </c>
      <c r="U1456" t="s">
        <v>67</v>
      </c>
      <c r="V1456" t="s">
        <v>33</v>
      </c>
      <c r="W1456">
        <v>166</v>
      </c>
      <c r="X1456" s="1">
        <v>41154</v>
      </c>
      <c r="Y1456" t="s">
        <v>34</v>
      </c>
      <c r="Z1456" t="e" vm="3">
        <v>#VALUE!</v>
      </c>
      <c r="AA1456">
        <v>21740</v>
      </c>
      <c r="AB1456" t="e" cm="1" vm="2">
        <f t="array" ref="AB1456">_FV(Table1[[#This Row],[State]],"Country/region",TRUE)</f>
        <v>#VALUE!</v>
      </c>
    </row>
    <row r="1457" spans="1:28" x14ac:dyDescent="0.35">
      <c r="A1457" t="s">
        <v>478</v>
      </c>
      <c r="B1457">
        <v>42</v>
      </c>
      <c r="C1457" t="s">
        <v>2164</v>
      </c>
      <c r="D1457" t="s">
        <v>46</v>
      </c>
      <c r="E1457">
        <f>YEAR(Table1[[#This Row],[Order Date]])</f>
        <v>2012</v>
      </c>
      <c r="F1457">
        <v>1</v>
      </c>
      <c r="G1457">
        <f>MONTH(Table1[[#This Row],[Order Date]])</f>
        <v>8</v>
      </c>
      <c r="H1457" s="1">
        <v>41152</v>
      </c>
      <c r="I1457">
        <v>53123</v>
      </c>
      <c r="J1457" t="s">
        <v>39</v>
      </c>
      <c r="K1457">
        <v>25</v>
      </c>
      <c r="L1457">
        <v>10.98</v>
      </c>
      <c r="M1457" s="2">
        <v>0.06</v>
      </c>
      <c r="N1457">
        <v>265.75</v>
      </c>
      <c r="O1457">
        <v>5.14</v>
      </c>
      <c r="P1457">
        <v>13.999499999999999</v>
      </c>
      <c r="Q1457" s="2">
        <v>0.36</v>
      </c>
      <c r="R1457" t="s">
        <v>29</v>
      </c>
      <c r="S1457" t="s">
        <v>30</v>
      </c>
      <c r="T1457" t="s">
        <v>2165</v>
      </c>
      <c r="U1457" t="s">
        <v>67</v>
      </c>
      <c r="V1457" t="s">
        <v>33</v>
      </c>
      <c r="W1457">
        <v>7445</v>
      </c>
      <c r="X1457" s="1">
        <v>41154</v>
      </c>
      <c r="Y1457" t="s">
        <v>34</v>
      </c>
      <c r="Z1457" t="e" vm="30">
        <v>#VALUE!</v>
      </c>
      <c r="AA1457">
        <v>2456</v>
      </c>
      <c r="AB1457" t="e" cm="1" vm="2">
        <f t="array" ref="AB1457">_FV(Table1[[#This Row],[State]],"Country/region",TRUE)</f>
        <v>#VALUE!</v>
      </c>
    </row>
    <row r="1458" spans="1:28" x14ac:dyDescent="0.35">
      <c r="A1458" t="s">
        <v>1365</v>
      </c>
      <c r="B1458">
        <v>42</v>
      </c>
      <c r="C1458" t="s">
        <v>754</v>
      </c>
      <c r="D1458" t="s">
        <v>46</v>
      </c>
      <c r="E1458">
        <f>YEAR(Table1[[#This Row],[Order Date]])</f>
        <v>2012</v>
      </c>
      <c r="F1458">
        <v>1</v>
      </c>
      <c r="G1458">
        <f>MONTH(Table1[[#This Row],[Order Date]])</f>
        <v>8</v>
      </c>
      <c r="H1458" s="1">
        <v>41152</v>
      </c>
      <c r="I1458">
        <v>47974</v>
      </c>
      <c r="J1458" t="s">
        <v>131</v>
      </c>
      <c r="K1458">
        <v>6</v>
      </c>
      <c r="L1458">
        <v>2.78</v>
      </c>
      <c r="M1458" s="2">
        <v>0.01</v>
      </c>
      <c r="N1458">
        <v>18.02</v>
      </c>
      <c r="O1458">
        <v>1.34</v>
      </c>
      <c r="P1458">
        <v>-3.09</v>
      </c>
      <c r="Q1458" s="2">
        <v>0.45</v>
      </c>
      <c r="R1458" t="s">
        <v>29</v>
      </c>
      <c r="S1458" t="s">
        <v>59</v>
      </c>
      <c r="T1458" t="s">
        <v>1804</v>
      </c>
      <c r="U1458" t="s">
        <v>88</v>
      </c>
      <c r="V1458" t="s">
        <v>52</v>
      </c>
      <c r="W1458">
        <v>6740</v>
      </c>
      <c r="X1458" s="1">
        <v>41154</v>
      </c>
      <c r="Y1458" t="s">
        <v>34</v>
      </c>
      <c r="Z1458" t="e" vm="7">
        <v>#VALUE!</v>
      </c>
      <c r="AA1458">
        <v>84084</v>
      </c>
      <c r="AB1458" t="e" cm="1" vm="2">
        <f t="array" ref="AB1458">_FV(Table1[[#This Row],[State]],"Country/region",TRUE)</f>
        <v>#VALUE!</v>
      </c>
    </row>
    <row r="1459" spans="1:28" x14ac:dyDescent="0.35">
      <c r="A1459" t="s">
        <v>2166</v>
      </c>
      <c r="B1459">
        <v>42</v>
      </c>
      <c r="C1459" t="s">
        <v>2167</v>
      </c>
      <c r="D1459" t="s">
        <v>46</v>
      </c>
      <c r="E1459">
        <f>YEAR(Table1[[#This Row],[Order Date]])</f>
        <v>2012</v>
      </c>
      <c r="F1459">
        <v>1</v>
      </c>
      <c r="G1459">
        <f>MONTH(Table1[[#This Row],[Order Date]])</f>
        <v>8</v>
      </c>
      <c r="H1459" s="1">
        <v>41152</v>
      </c>
      <c r="I1459">
        <v>20128</v>
      </c>
      <c r="J1459" t="s">
        <v>39</v>
      </c>
      <c r="K1459">
        <v>5</v>
      </c>
      <c r="L1459">
        <v>95.43</v>
      </c>
      <c r="M1459" s="2">
        <v>0.03</v>
      </c>
      <c r="N1459">
        <v>515.22</v>
      </c>
      <c r="O1459">
        <v>19.989999999999998</v>
      </c>
      <c r="P1459">
        <v>-152.54</v>
      </c>
      <c r="Q1459" s="2">
        <v>0.79</v>
      </c>
      <c r="R1459" t="s">
        <v>29</v>
      </c>
      <c r="S1459" t="s">
        <v>30</v>
      </c>
      <c r="T1459" t="s">
        <v>2168</v>
      </c>
      <c r="U1459" t="s">
        <v>32</v>
      </c>
      <c r="V1459" t="s">
        <v>52</v>
      </c>
      <c r="W1459">
        <v>2790</v>
      </c>
      <c r="X1459" s="1">
        <v>41154</v>
      </c>
      <c r="Y1459" t="s">
        <v>34</v>
      </c>
      <c r="Z1459" t="e" vm="20">
        <v>#VALUE!</v>
      </c>
      <c r="AA1459">
        <v>89041</v>
      </c>
      <c r="AB1459" t="e" cm="1" vm="2">
        <f t="array" ref="AB1459">_FV(Table1[[#This Row],[State]],"Country/region",TRUE)</f>
        <v>#VALUE!</v>
      </c>
    </row>
    <row r="1460" spans="1:28" x14ac:dyDescent="0.35">
      <c r="A1460" t="s">
        <v>205</v>
      </c>
      <c r="B1460">
        <v>42</v>
      </c>
      <c r="C1460" t="s">
        <v>206</v>
      </c>
      <c r="D1460" t="s">
        <v>38</v>
      </c>
      <c r="E1460">
        <f>YEAR(Table1[[#This Row],[Order Date]])</f>
        <v>2012</v>
      </c>
      <c r="F1460">
        <v>1</v>
      </c>
      <c r="G1460">
        <f>MONTH(Table1[[#This Row],[Order Date]])</f>
        <v>8</v>
      </c>
      <c r="H1460" s="1">
        <v>41152</v>
      </c>
      <c r="I1460">
        <v>20390</v>
      </c>
      <c r="J1460" t="s">
        <v>39</v>
      </c>
      <c r="K1460">
        <v>17</v>
      </c>
      <c r="L1460">
        <v>3.14</v>
      </c>
      <c r="M1460" s="2">
        <v>0</v>
      </c>
      <c r="N1460">
        <v>58.5</v>
      </c>
      <c r="O1460">
        <v>1.92</v>
      </c>
      <c r="P1460">
        <v>-25.26</v>
      </c>
      <c r="Q1460" s="2">
        <v>0.84</v>
      </c>
      <c r="R1460" t="s">
        <v>29</v>
      </c>
      <c r="S1460" t="s">
        <v>59</v>
      </c>
      <c r="T1460" t="s">
        <v>2169</v>
      </c>
      <c r="U1460" t="s">
        <v>481</v>
      </c>
      <c r="V1460" t="s">
        <v>33</v>
      </c>
      <c r="W1460">
        <v>2828</v>
      </c>
      <c r="X1460" s="1">
        <v>41154</v>
      </c>
      <c r="Y1460" t="s">
        <v>34</v>
      </c>
      <c r="Z1460" t="e" vm="22">
        <v>#VALUE!</v>
      </c>
      <c r="AA1460">
        <v>44125</v>
      </c>
      <c r="AB1460" t="e" cm="1" vm="2">
        <f t="array" ref="AB1460">_FV(Table1[[#This Row],[State]],"Country/region",TRUE)</f>
        <v>#VALUE!</v>
      </c>
    </row>
    <row r="1461" spans="1:28" x14ac:dyDescent="0.35">
      <c r="A1461" t="s">
        <v>2166</v>
      </c>
      <c r="B1461">
        <v>42</v>
      </c>
      <c r="C1461" t="s">
        <v>2167</v>
      </c>
      <c r="D1461" t="s">
        <v>46</v>
      </c>
      <c r="E1461">
        <f>YEAR(Table1[[#This Row],[Order Date]])</f>
        <v>2012</v>
      </c>
      <c r="F1461">
        <v>1</v>
      </c>
      <c r="G1461">
        <f>MONTH(Table1[[#This Row],[Order Date]])</f>
        <v>8</v>
      </c>
      <c r="H1461" s="1">
        <v>41152</v>
      </c>
      <c r="I1461">
        <v>20128</v>
      </c>
      <c r="J1461" t="s">
        <v>39</v>
      </c>
      <c r="K1461">
        <v>32</v>
      </c>
      <c r="L1461">
        <v>8.5</v>
      </c>
      <c r="M1461" s="2">
        <v>0</v>
      </c>
      <c r="N1461">
        <v>279.43</v>
      </c>
      <c r="O1461">
        <v>1.99</v>
      </c>
      <c r="P1461">
        <v>48.47</v>
      </c>
      <c r="Q1461" s="2">
        <v>0.49</v>
      </c>
      <c r="R1461" t="s">
        <v>96</v>
      </c>
      <c r="S1461" t="s">
        <v>139</v>
      </c>
      <c r="T1461" t="s">
        <v>2151</v>
      </c>
      <c r="U1461" t="s">
        <v>102</v>
      </c>
      <c r="V1461" t="s">
        <v>52</v>
      </c>
      <c r="W1461">
        <v>2789</v>
      </c>
      <c r="X1461" s="1">
        <v>41154</v>
      </c>
      <c r="Y1461" t="s">
        <v>34</v>
      </c>
      <c r="Z1461" t="e" vm="20">
        <v>#VALUE!</v>
      </c>
      <c r="AA1461">
        <v>89041</v>
      </c>
      <c r="AB1461" t="e" cm="1" vm="2">
        <f t="array" ref="AB1461">_FV(Table1[[#This Row],[State]],"Country/region",TRUE)</f>
        <v>#VALUE!</v>
      </c>
    </row>
    <row r="1462" spans="1:28" x14ac:dyDescent="0.35">
      <c r="A1462" t="s">
        <v>205</v>
      </c>
      <c r="B1462">
        <v>42</v>
      </c>
      <c r="C1462" t="s">
        <v>206</v>
      </c>
      <c r="D1462" t="s">
        <v>38</v>
      </c>
      <c r="E1462">
        <f>YEAR(Table1[[#This Row],[Order Date]])</f>
        <v>2012</v>
      </c>
      <c r="F1462">
        <v>1</v>
      </c>
      <c r="G1462">
        <f>MONTH(Table1[[#This Row],[Order Date]])</f>
        <v>8</v>
      </c>
      <c r="H1462" s="1">
        <v>41152</v>
      </c>
      <c r="I1462">
        <v>20390</v>
      </c>
      <c r="J1462" t="s">
        <v>39</v>
      </c>
      <c r="K1462">
        <v>35</v>
      </c>
      <c r="L1462">
        <v>34.979999999999997</v>
      </c>
      <c r="M1462" s="2">
        <v>0.05</v>
      </c>
      <c r="N1462">
        <v>1271.1199999999999</v>
      </c>
      <c r="O1462">
        <v>7.53</v>
      </c>
      <c r="P1462">
        <v>-62.82</v>
      </c>
      <c r="Q1462" s="2">
        <v>0.76</v>
      </c>
      <c r="R1462" t="s">
        <v>96</v>
      </c>
      <c r="S1462" t="s">
        <v>30</v>
      </c>
      <c r="T1462" t="s">
        <v>897</v>
      </c>
      <c r="U1462" t="s">
        <v>102</v>
      </c>
      <c r="V1462" t="s">
        <v>33</v>
      </c>
      <c r="W1462">
        <v>2827</v>
      </c>
      <c r="X1462" s="1">
        <v>41155</v>
      </c>
      <c r="Y1462" t="s">
        <v>42</v>
      </c>
      <c r="Z1462" t="e" vm="22">
        <v>#VALUE!</v>
      </c>
      <c r="AA1462">
        <v>44125</v>
      </c>
      <c r="AB1462" t="e" cm="1" vm="2">
        <f t="array" ref="AB1462">_FV(Table1[[#This Row],[State]],"Country/region",TRUE)</f>
        <v>#VALUE!</v>
      </c>
    </row>
    <row r="1463" spans="1:28" x14ac:dyDescent="0.35">
      <c r="A1463" t="s">
        <v>743</v>
      </c>
      <c r="B1463">
        <v>42</v>
      </c>
      <c r="C1463" t="s">
        <v>1280</v>
      </c>
      <c r="D1463" t="s">
        <v>38</v>
      </c>
      <c r="E1463">
        <f>YEAR(Table1[[#This Row],[Order Date]])</f>
        <v>2012</v>
      </c>
      <c r="F1463">
        <v>1</v>
      </c>
      <c r="G1463">
        <f>MONTH(Table1[[#This Row],[Order Date]])</f>
        <v>9</v>
      </c>
      <c r="H1463" s="1">
        <v>41153</v>
      </c>
      <c r="I1463">
        <v>45988</v>
      </c>
      <c r="J1463" t="s">
        <v>58</v>
      </c>
      <c r="K1463">
        <v>43</v>
      </c>
      <c r="L1463">
        <v>90.98</v>
      </c>
      <c r="M1463" s="2">
        <v>0.09</v>
      </c>
      <c r="N1463">
        <v>3832.24</v>
      </c>
      <c r="O1463">
        <v>56.2</v>
      </c>
      <c r="P1463">
        <v>-1570.32</v>
      </c>
      <c r="Q1463" s="2">
        <v>0.74</v>
      </c>
      <c r="R1463" t="s">
        <v>48</v>
      </c>
      <c r="S1463" t="s">
        <v>80</v>
      </c>
      <c r="T1463" t="s">
        <v>515</v>
      </c>
      <c r="U1463" t="s">
        <v>82</v>
      </c>
      <c r="V1463" t="s">
        <v>33</v>
      </c>
      <c r="W1463">
        <v>6459</v>
      </c>
      <c r="X1463" s="1">
        <v>41154</v>
      </c>
      <c r="Y1463" t="s">
        <v>42</v>
      </c>
      <c r="Z1463" t="e" vm="21">
        <v>#VALUE!</v>
      </c>
      <c r="AA1463">
        <v>4210</v>
      </c>
      <c r="AB1463" t="e" cm="1" vm="2">
        <f t="array" ref="AB1463">_FV(Table1[[#This Row],[State]],"Country/region",TRUE)</f>
        <v>#VALUE!</v>
      </c>
    </row>
    <row r="1464" spans="1:28" x14ac:dyDescent="0.35">
      <c r="A1464" t="s">
        <v>1642</v>
      </c>
      <c r="B1464">
        <v>42</v>
      </c>
      <c r="C1464" t="s">
        <v>1960</v>
      </c>
      <c r="D1464" t="s">
        <v>57</v>
      </c>
      <c r="E1464">
        <f>YEAR(Table1[[#This Row],[Order Date]])</f>
        <v>2012</v>
      </c>
      <c r="F1464">
        <v>1</v>
      </c>
      <c r="G1464">
        <f>MONTH(Table1[[#This Row],[Order Date]])</f>
        <v>9</v>
      </c>
      <c r="H1464" s="1">
        <v>41153</v>
      </c>
      <c r="I1464">
        <v>54464</v>
      </c>
      <c r="J1464" t="s">
        <v>28</v>
      </c>
      <c r="K1464">
        <v>50</v>
      </c>
      <c r="L1464">
        <v>1.76</v>
      </c>
      <c r="M1464" s="2">
        <v>0.08</v>
      </c>
      <c r="N1464">
        <v>87.44</v>
      </c>
      <c r="O1464">
        <v>4.8600000000000003</v>
      </c>
      <c r="P1464">
        <v>-184.6</v>
      </c>
      <c r="Q1464" s="2">
        <v>0.41</v>
      </c>
      <c r="R1464" t="s">
        <v>48</v>
      </c>
      <c r="S1464" t="s">
        <v>30</v>
      </c>
      <c r="T1464" t="s">
        <v>1268</v>
      </c>
      <c r="U1464" t="s">
        <v>82</v>
      </c>
      <c r="V1464" t="s">
        <v>76</v>
      </c>
      <c r="W1464">
        <v>7609</v>
      </c>
      <c r="X1464" s="1">
        <v>41154</v>
      </c>
      <c r="Y1464" t="s">
        <v>34</v>
      </c>
      <c r="Z1464" t="e" vm="14">
        <v>#VALUE!</v>
      </c>
      <c r="AA1464">
        <v>34698</v>
      </c>
      <c r="AB1464" t="e" cm="1" vm="2">
        <f t="array" ref="AB1464">_FV(Table1[[#This Row],[State]],"Country/region",TRUE)</f>
        <v>#VALUE!</v>
      </c>
    </row>
    <row r="1465" spans="1:28" x14ac:dyDescent="0.35">
      <c r="A1465" t="s">
        <v>1642</v>
      </c>
      <c r="B1465">
        <v>42</v>
      </c>
      <c r="C1465" t="s">
        <v>1960</v>
      </c>
      <c r="D1465" t="s">
        <v>57</v>
      </c>
      <c r="E1465">
        <f>YEAR(Table1[[#This Row],[Order Date]])</f>
        <v>2012</v>
      </c>
      <c r="F1465">
        <v>1</v>
      </c>
      <c r="G1465">
        <f>MONTH(Table1[[#This Row],[Order Date]])</f>
        <v>9</v>
      </c>
      <c r="H1465" s="1">
        <v>41153</v>
      </c>
      <c r="I1465">
        <v>54464</v>
      </c>
      <c r="J1465" t="s">
        <v>28</v>
      </c>
      <c r="K1465">
        <v>11</v>
      </c>
      <c r="L1465">
        <v>19.98</v>
      </c>
      <c r="M1465" s="2">
        <v>0.06</v>
      </c>
      <c r="N1465">
        <v>227.41</v>
      </c>
      <c r="O1465">
        <v>10.49</v>
      </c>
      <c r="P1465">
        <v>44.29</v>
      </c>
      <c r="Q1465" s="2">
        <v>0.49</v>
      </c>
      <c r="R1465" t="s">
        <v>48</v>
      </c>
      <c r="S1465" t="s">
        <v>30</v>
      </c>
      <c r="T1465" t="s">
        <v>1306</v>
      </c>
      <c r="U1465" t="s">
        <v>82</v>
      </c>
      <c r="V1465" t="s">
        <v>76</v>
      </c>
      <c r="W1465">
        <v>7608</v>
      </c>
      <c r="X1465" s="1">
        <v>41155</v>
      </c>
      <c r="Y1465" t="s">
        <v>34</v>
      </c>
      <c r="Z1465" t="e" vm="14">
        <v>#VALUE!</v>
      </c>
      <c r="AA1465">
        <v>34698</v>
      </c>
      <c r="AB1465" t="e" cm="1" vm="2">
        <f t="array" ref="AB1465">_FV(Table1[[#This Row],[State]],"Country/region",TRUE)</f>
        <v>#VALUE!</v>
      </c>
    </row>
    <row r="1466" spans="1:28" x14ac:dyDescent="0.35">
      <c r="A1466" t="s">
        <v>1112</v>
      </c>
      <c r="B1466">
        <v>42</v>
      </c>
      <c r="C1466" t="s">
        <v>843</v>
      </c>
      <c r="D1466" t="s">
        <v>38</v>
      </c>
      <c r="E1466">
        <f>YEAR(Table1[[#This Row],[Order Date]])</f>
        <v>2012</v>
      </c>
      <c r="F1466">
        <v>1</v>
      </c>
      <c r="G1466">
        <f>MONTH(Table1[[#This Row],[Order Date]])</f>
        <v>9</v>
      </c>
      <c r="H1466" s="1">
        <v>41153</v>
      </c>
      <c r="I1466">
        <v>14055</v>
      </c>
      <c r="J1466" t="s">
        <v>28</v>
      </c>
      <c r="K1466">
        <v>21</v>
      </c>
      <c r="L1466">
        <v>22.23</v>
      </c>
      <c r="M1466" s="2">
        <v>0.08</v>
      </c>
      <c r="N1466">
        <v>441.7</v>
      </c>
      <c r="O1466">
        <v>3.63</v>
      </c>
      <c r="P1466">
        <v>167.18</v>
      </c>
      <c r="Q1466" s="2">
        <v>0.52</v>
      </c>
      <c r="R1466" t="s">
        <v>48</v>
      </c>
      <c r="S1466" t="s">
        <v>139</v>
      </c>
      <c r="T1466" t="s">
        <v>2170</v>
      </c>
      <c r="U1466" t="s">
        <v>82</v>
      </c>
      <c r="V1466" t="s">
        <v>76</v>
      </c>
      <c r="W1466">
        <v>1967</v>
      </c>
      <c r="X1466" s="1">
        <v>41155</v>
      </c>
      <c r="Y1466" t="s">
        <v>34</v>
      </c>
      <c r="Z1466" t="e" vm="35">
        <v>#VALUE!</v>
      </c>
      <c r="AA1466">
        <v>72113</v>
      </c>
      <c r="AB1466" t="e" cm="1" vm="2">
        <f t="array" ref="AB1466">_FV(Table1[[#This Row],[State]],"Country/region",TRUE)</f>
        <v>#VALUE!</v>
      </c>
    </row>
    <row r="1467" spans="1:28" x14ac:dyDescent="0.35">
      <c r="A1467" t="s">
        <v>1906</v>
      </c>
      <c r="B1467">
        <v>42</v>
      </c>
      <c r="C1467" t="s">
        <v>2171</v>
      </c>
      <c r="D1467" t="s">
        <v>57</v>
      </c>
      <c r="E1467">
        <f>YEAR(Table1[[#This Row],[Order Date]])</f>
        <v>2012</v>
      </c>
      <c r="F1467">
        <v>1</v>
      </c>
      <c r="G1467">
        <f>MONTH(Table1[[#This Row],[Order Date]])</f>
        <v>9</v>
      </c>
      <c r="H1467" s="1">
        <v>41153</v>
      </c>
      <c r="I1467">
        <v>27555</v>
      </c>
      <c r="J1467" t="s">
        <v>58</v>
      </c>
      <c r="K1467">
        <v>32</v>
      </c>
      <c r="L1467">
        <v>6.74</v>
      </c>
      <c r="M1467" s="2">
        <v>0.1</v>
      </c>
      <c r="N1467">
        <v>209.42</v>
      </c>
      <c r="O1467">
        <v>1.72</v>
      </c>
      <c r="P1467">
        <v>65.41</v>
      </c>
      <c r="Q1467" s="2">
        <v>0.35</v>
      </c>
      <c r="R1467" t="s">
        <v>29</v>
      </c>
      <c r="S1467" t="s">
        <v>59</v>
      </c>
      <c r="T1467" t="s">
        <v>2172</v>
      </c>
      <c r="U1467" t="s">
        <v>61</v>
      </c>
      <c r="V1467" t="s">
        <v>68</v>
      </c>
      <c r="W1467">
        <v>3863</v>
      </c>
      <c r="X1467" s="1">
        <v>41155</v>
      </c>
      <c r="Y1467" t="s">
        <v>34</v>
      </c>
      <c r="Z1467" t="e" vm="16">
        <v>#VALUE!</v>
      </c>
      <c r="AA1467">
        <v>60438</v>
      </c>
      <c r="AB1467" t="e" cm="1" vm="2">
        <f t="array" ref="AB1467">_FV(Table1[[#This Row],[State]],"Country/region",TRUE)</f>
        <v>#VALUE!</v>
      </c>
    </row>
    <row r="1468" spans="1:28" x14ac:dyDescent="0.35">
      <c r="A1468" t="s">
        <v>2173</v>
      </c>
      <c r="B1468">
        <v>42</v>
      </c>
      <c r="C1468" t="s">
        <v>2174</v>
      </c>
      <c r="D1468" t="s">
        <v>38</v>
      </c>
      <c r="E1468">
        <f>YEAR(Table1[[#This Row],[Order Date]])</f>
        <v>2012</v>
      </c>
      <c r="F1468">
        <v>1</v>
      </c>
      <c r="G1468">
        <f>MONTH(Table1[[#This Row],[Order Date]])</f>
        <v>9</v>
      </c>
      <c r="H1468" s="1">
        <v>41153</v>
      </c>
      <c r="I1468">
        <v>1985</v>
      </c>
      <c r="J1468" t="s">
        <v>39</v>
      </c>
      <c r="K1468">
        <v>1</v>
      </c>
      <c r="L1468">
        <v>5.78</v>
      </c>
      <c r="M1468" s="2">
        <v>0.09</v>
      </c>
      <c r="N1468">
        <v>11.35</v>
      </c>
      <c r="O1468">
        <v>5.67</v>
      </c>
      <c r="P1468">
        <v>-7.96</v>
      </c>
      <c r="Q1468" s="2">
        <v>0.36</v>
      </c>
      <c r="R1468" t="s">
        <v>29</v>
      </c>
      <c r="S1468" t="s">
        <v>30</v>
      </c>
      <c r="T1468" t="s">
        <v>1933</v>
      </c>
      <c r="U1468" t="s">
        <v>61</v>
      </c>
      <c r="V1468" t="s">
        <v>33</v>
      </c>
      <c r="W1468">
        <v>284</v>
      </c>
      <c r="X1468" s="1">
        <v>41155</v>
      </c>
      <c r="Y1468" t="s">
        <v>34</v>
      </c>
      <c r="Z1468" t="e" vm="24">
        <v>#VALUE!</v>
      </c>
      <c r="AA1468">
        <v>7036</v>
      </c>
      <c r="AB1468" t="e" cm="1" vm="2">
        <f t="array" ref="AB1468">_FV(Table1[[#This Row],[State]],"Country/region",TRUE)</f>
        <v>#VALUE!</v>
      </c>
    </row>
    <row r="1469" spans="1:28" x14ac:dyDescent="0.35">
      <c r="A1469" t="s">
        <v>2175</v>
      </c>
      <c r="B1469">
        <v>42</v>
      </c>
      <c r="C1469" t="s">
        <v>2174</v>
      </c>
      <c r="D1469" t="s">
        <v>38</v>
      </c>
      <c r="E1469">
        <f>YEAR(Table1[[#This Row],[Order Date]])</f>
        <v>2012</v>
      </c>
      <c r="F1469">
        <v>1</v>
      </c>
      <c r="G1469">
        <f>MONTH(Table1[[#This Row],[Order Date]])</f>
        <v>9</v>
      </c>
      <c r="H1469" s="1">
        <v>41153</v>
      </c>
      <c r="I1469">
        <v>1985</v>
      </c>
      <c r="J1469" t="s">
        <v>39</v>
      </c>
      <c r="K1469">
        <v>33</v>
      </c>
      <c r="L1469">
        <v>535.64</v>
      </c>
      <c r="M1469" s="2">
        <v>0.05</v>
      </c>
      <c r="N1469">
        <v>15464.01</v>
      </c>
      <c r="O1469">
        <v>14.7</v>
      </c>
      <c r="P1469">
        <v>4407.4399999999996</v>
      </c>
      <c r="Q1469" s="2">
        <v>0.59</v>
      </c>
      <c r="R1469" t="s">
        <v>96</v>
      </c>
      <c r="S1469" t="s">
        <v>49</v>
      </c>
      <c r="T1469" t="s">
        <v>2176</v>
      </c>
      <c r="U1469" t="s">
        <v>98</v>
      </c>
      <c r="V1469" t="s">
        <v>33</v>
      </c>
      <c r="W1469">
        <v>283</v>
      </c>
      <c r="X1469" s="1">
        <v>41155</v>
      </c>
      <c r="Y1469" t="s">
        <v>53</v>
      </c>
      <c r="Z1469" t="e" vm="37">
        <v>#VALUE!</v>
      </c>
      <c r="AA1469">
        <v>2806</v>
      </c>
      <c r="AB1469" t="e" cm="1" vm="2">
        <f t="array" ref="AB1469">_FV(Table1[[#This Row],[State]],"Country/region",TRUE)</f>
        <v>#VALUE!</v>
      </c>
    </row>
    <row r="1470" spans="1:28" x14ac:dyDescent="0.35">
      <c r="A1470" t="s">
        <v>2177</v>
      </c>
      <c r="B1470">
        <v>42</v>
      </c>
      <c r="C1470" t="s">
        <v>1527</v>
      </c>
      <c r="D1470" t="s">
        <v>46</v>
      </c>
      <c r="E1470">
        <f>YEAR(Table1[[#This Row],[Order Date]])</f>
        <v>2012</v>
      </c>
      <c r="F1470">
        <v>1</v>
      </c>
      <c r="G1470">
        <f>MONTH(Table1[[#This Row],[Order Date]])</f>
        <v>9</v>
      </c>
      <c r="H1470" s="1">
        <v>41153</v>
      </c>
      <c r="I1470">
        <v>47173</v>
      </c>
      <c r="J1470" t="s">
        <v>39</v>
      </c>
      <c r="K1470">
        <v>41</v>
      </c>
      <c r="L1470">
        <v>7.99</v>
      </c>
      <c r="M1470" s="2">
        <v>0.03</v>
      </c>
      <c r="N1470">
        <v>277.0745</v>
      </c>
      <c r="O1470">
        <v>5.03</v>
      </c>
      <c r="P1470">
        <v>-128.43600000000001</v>
      </c>
      <c r="Q1470" s="2">
        <v>0.6</v>
      </c>
      <c r="R1470" t="s">
        <v>96</v>
      </c>
      <c r="S1470" t="s">
        <v>80</v>
      </c>
      <c r="T1470" t="s">
        <v>1909</v>
      </c>
      <c r="U1470" t="s">
        <v>105</v>
      </c>
      <c r="V1470" t="s">
        <v>76</v>
      </c>
      <c r="W1470">
        <v>6634</v>
      </c>
      <c r="X1470" s="1">
        <v>41155</v>
      </c>
      <c r="Y1470" t="s">
        <v>34</v>
      </c>
      <c r="Z1470" t="e" vm="18">
        <v>#VALUE!</v>
      </c>
      <c r="AA1470">
        <v>22102</v>
      </c>
      <c r="AB1470" t="e" cm="1" vm="2">
        <f t="array" ref="AB1470">_FV(Table1[[#This Row],[State]],"Country/region",TRUE)</f>
        <v>#VALUE!</v>
      </c>
    </row>
    <row r="1471" spans="1:28" x14ac:dyDescent="0.35">
      <c r="A1471" t="s">
        <v>2178</v>
      </c>
      <c r="B1471">
        <v>42</v>
      </c>
      <c r="C1471" t="s">
        <v>1425</v>
      </c>
      <c r="D1471" t="s">
        <v>57</v>
      </c>
      <c r="E1471">
        <f>YEAR(Table1[[#This Row],[Order Date]])</f>
        <v>2012</v>
      </c>
      <c r="F1471">
        <v>1</v>
      </c>
      <c r="G1471">
        <f>MONTH(Table1[[#This Row],[Order Date]])</f>
        <v>9</v>
      </c>
      <c r="H1471" s="1">
        <v>41154</v>
      </c>
      <c r="I1471">
        <v>51619</v>
      </c>
      <c r="J1471" t="s">
        <v>39</v>
      </c>
      <c r="K1471">
        <v>31</v>
      </c>
      <c r="L1471">
        <v>355.98</v>
      </c>
      <c r="M1471" s="2">
        <v>0.06</v>
      </c>
      <c r="N1471">
        <v>11262.04</v>
      </c>
      <c r="O1471">
        <v>58.92</v>
      </c>
      <c r="P1471">
        <v>1660.92</v>
      </c>
      <c r="Q1471" s="2">
        <v>0.64</v>
      </c>
      <c r="R1471" t="s">
        <v>48</v>
      </c>
      <c r="S1471" t="s">
        <v>49</v>
      </c>
      <c r="T1471" t="s">
        <v>141</v>
      </c>
      <c r="U1471" t="s">
        <v>51</v>
      </c>
      <c r="V1471" t="s">
        <v>33</v>
      </c>
      <c r="W1471">
        <v>7239</v>
      </c>
      <c r="X1471" s="1">
        <v>41155</v>
      </c>
      <c r="Y1471" t="s">
        <v>53</v>
      </c>
      <c r="Z1471" t="e" vm="22">
        <v>#VALUE!</v>
      </c>
      <c r="AA1471">
        <v>44515</v>
      </c>
      <c r="AB1471" t="e" cm="1" vm="2">
        <f t="array" ref="AB1471">_FV(Table1[[#This Row],[State]],"Country/region",TRUE)</f>
        <v>#VALUE!</v>
      </c>
    </row>
    <row r="1472" spans="1:28" x14ac:dyDescent="0.35">
      <c r="A1472" t="s">
        <v>1424</v>
      </c>
      <c r="B1472">
        <v>42</v>
      </c>
      <c r="C1472" t="s">
        <v>1425</v>
      </c>
      <c r="D1472" t="s">
        <v>57</v>
      </c>
      <c r="E1472">
        <f>YEAR(Table1[[#This Row],[Order Date]])</f>
        <v>2012</v>
      </c>
      <c r="F1472">
        <v>1</v>
      </c>
      <c r="G1472">
        <f>MONTH(Table1[[#This Row],[Order Date]])</f>
        <v>9</v>
      </c>
      <c r="H1472" s="1">
        <v>41154</v>
      </c>
      <c r="I1472">
        <v>51619</v>
      </c>
      <c r="J1472" t="s">
        <v>39</v>
      </c>
      <c r="K1472">
        <v>6</v>
      </c>
      <c r="L1472">
        <v>165.2</v>
      </c>
      <c r="M1472" s="2">
        <v>0.09</v>
      </c>
      <c r="N1472">
        <v>958.06</v>
      </c>
      <c r="O1472">
        <v>19.989999999999998</v>
      </c>
      <c r="P1472">
        <v>-77.09</v>
      </c>
      <c r="Q1472" s="2">
        <v>0.59</v>
      </c>
      <c r="R1472" t="s">
        <v>29</v>
      </c>
      <c r="S1472" t="s">
        <v>30</v>
      </c>
      <c r="T1472" t="s">
        <v>1870</v>
      </c>
      <c r="U1472" t="s">
        <v>32</v>
      </c>
      <c r="V1472" t="s">
        <v>33</v>
      </c>
      <c r="W1472">
        <v>7237</v>
      </c>
      <c r="X1472" s="1">
        <v>41155</v>
      </c>
      <c r="Y1472" t="s">
        <v>34</v>
      </c>
      <c r="Z1472" t="e" vm="22">
        <v>#VALUE!</v>
      </c>
      <c r="AA1472">
        <v>44312</v>
      </c>
      <c r="AB1472" t="e" cm="1" vm="2">
        <f t="array" ref="AB1472">_FV(Table1[[#This Row],[State]],"Country/region",TRUE)</f>
        <v>#VALUE!</v>
      </c>
    </row>
    <row r="1473" spans="1:28" x14ac:dyDescent="0.35">
      <c r="A1473" t="s">
        <v>1424</v>
      </c>
      <c r="B1473">
        <v>42</v>
      </c>
      <c r="C1473" t="s">
        <v>1425</v>
      </c>
      <c r="D1473" t="s">
        <v>57</v>
      </c>
      <c r="E1473">
        <f>YEAR(Table1[[#This Row],[Order Date]])</f>
        <v>2012</v>
      </c>
      <c r="F1473">
        <v>1</v>
      </c>
      <c r="G1473">
        <f>MONTH(Table1[[#This Row],[Order Date]])</f>
        <v>9</v>
      </c>
      <c r="H1473" s="1">
        <v>41154</v>
      </c>
      <c r="I1473">
        <v>51619</v>
      </c>
      <c r="J1473" t="s">
        <v>39</v>
      </c>
      <c r="K1473">
        <v>46</v>
      </c>
      <c r="L1473">
        <v>2.21</v>
      </c>
      <c r="M1473" s="2">
        <v>0.03</v>
      </c>
      <c r="N1473">
        <v>100.6</v>
      </c>
      <c r="O1473">
        <v>1</v>
      </c>
      <c r="P1473">
        <v>11.55</v>
      </c>
      <c r="Q1473" s="2">
        <v>0.38</v>
      </c>
      <c r="R1473" t="s">
        <v>29</v>
      </c>
      <c r="S1473" t="s">
        <v>59</v>
      </c>
      <c r="T1473" t="s">
        <v>2179</v>
      </c>
      <c r="U1473" t="s">
        <v>88</v>
      </c>
      <c r="V1473" t="s">
        <v>33</v>
      </c>
      <c r="W1473">
        <v>7236</v>
      </c>
      <c r="X1473" s="1">
        <v>41155</v>
      </c>
      <c r="Y1473" t="s">
        <v>34</v>
      </c>
      <c r="Z1473" t="e" vm="22">
        <v>#VALUE!</v>
      </c>
      <c r="AA1473">
        <v>44312</v>
      </c>
      <c r="AB1473" t="e" cm="1" vm="2">
        <f t="array" ref="AB1473">_FV(Table1[[#This Row],[State]],"Country/region",TRUE)</f>
        <v>#VALUE!</v>
      </c>
    </row>
    <row r="1474" spans="1:28" x14ac:dyDescent="0.35">
      <c r="A1474" t="s">
        <v>349</v>
      </c>
      <c r="B1474">
        <v>42</v>
      </c>
      <c r="C1474" t="s">
        <v>350</v>
      </c>
      <c r="D1474" t="s">
        <v>27</v>
      </c>
      <c r="E1474">
        <f>YEAR(Table1[[#This Row],[Order Date]])</f>
        <v>2012</v>
      </c>
      <c r="F1474">
        <v>1</v>
      </c>
      <c r="G1474">
        <f>MONTH(Table1[[#This Row],[Order Date]])</f>
        <v>9</v>
      </c>
      <c r="H1474" s="1">
        <v>41154</v>
      </c>
      <c r="I1474">
        <v>54151</v>
      </c>
      <c r="J1474" t="s">
        <v>58</v>
      </c>
      <c r="K1474">
        <v>35</v>
      </c>
      <c r="L1474">
        <v>5.68</v>
      </c>
      <c r="M1474" s="2">
        <v>0.03</v>
      </c>
      <c r="N1474">
        <v>205.87</v>
      </c>
      <c r="O1474">
        <v>1.46</v>
      </c>
      <c r="P1474">
        <v>65.88</v>
      </c>
      <c r="Q1474" s="2">
        <v>0.39</v>
      </c>
      <c r="R1474" t="s">
        <v>29</v>
      </c>
      <c r="S1474" t="s">
        <v>59</v>
      </c>
      <c r="T1474" t="s">
        <v>2180</v>
      </c>
      <c r="U1474" t="s">
        <v>61</v>
      </c>
      <c r="V1474" t="s">
        <v>33</v>
      </c>
      <c r="W1474">
        <v>7570</v>
      </c>
      <c r="X1474" s="1">
        <v>41155</v>
      </c>
      <c r="Y1474" t="s">
        <v>34</v>
      </c>
      <c r="Z1474" t="e" vm="1">
        <v>#VALUE!</v>
      </c>
      <c r="AA1474">
        <v>15122</v>
      </c>
      <c r="AB1474" t="e" cm="1" vm="2">
        <f t="array" ref="AB1474">_FV(Table1[[#This Row],[State]],"Country/region",TRUE)</f>
        <v>#VALUE!</v>
      </c>
    </row>
    <row r="1475" spans="1:28" x14ac:dyDescent="0.35">
      <c r="A1475" t="s">
        <v>349</v>
      </c>
      <c r="B1475">
        <v>42</v>
      </c>
      <c r="C1475" t="s">
        <v>350</v>
      </c>
      <c r="D1475" t="s">
        <v>27</v>
      </c>
      <c r="E1475">
        <f>YEAR(Table1[[#This Row],[Order Date]])</f>
        <v>2012</v>
      </c>
      <c r="F1475">
        <v>1</v>
      </c>
      <c r="G1475">
        <f>MONTH(Table1[[#This Row],[Order Date]])</f>
        <v>9</v>
      </c>
      <c r="H1475" s="1">
        <v>41154</v>
      </c>
      <c r="I1475">
        <v>54151</v>
      </c>
      <c r="J1475" t="s">
        <v>58</v>
      </c>
      <c r="K1475">
        <v>38</v>
      </c>
      <c r="L1475">
        <v>1.68</v>
      </c>
      <c r="M1475" s="2">
        <v>7.0000000000000007E-2</v>
      </c>
      <c r="N1475">
        <v>65.12</v>
      </c>
      <c r="O1475">
        <v>1</v>
      </c>
      <c r="P1475">
        <v>1.42</v>
      </c>
      <c r="Q1475" s="2">
        <v>0.35</v>
      </c>
      <c r="R1475" t="s">
        <v>29</v>
      </c>
      <c r="S1475" t="s">
        <v>59</v>
      </c>
      <c r="T1475" t="s">
        <v>301</v>
      </c>
      <c r="U1475" t="s">
        <v>88</v>
      </c>
      <c r="V1475" t="s">
        <v>33</v>
      </c>
      <c r="W1475">
        <v>7571</v>
      </c>
      <c r="X1475" s="1">
        <v>41155</v>
      </c>
      <c r="Y1475" t="s">
        <v>34</v>
      </c>
      <c r="Z1475" t="e" vm="1">
        <v>#VALUE!</v>
      </c>
      <c r="AA1475">
        <v>15122</v>
      </c>
      <c r="AB1475" t="e" cm="1" vm="2">
        <f t="array" ref="AB1475">_FV(Table1[[#This Row],[State]],"Country/region",TRUE)</f>
        <v>#VALUE!</v>
      </c>
    </row>
    <row r="1476" spans="1:28" x14ac:dyDescent="0.35">
      <c r="A1476" t="s">
        <v>2178</v>
      </c>
      <c r="B1476">
        <v>42</v>
      </c>
      <c r="C1476" t="s">
        <v>1425</v>
      </c>
      <c r="D1476" t="s">
        <v>57</v>
      </c>
      <c r="E1476">
        <f>YEAR(Table1[[#This Row],[Order Date]])</f>
        <v>2012</v>
      </c>
      <c r="F1476">
        <v>1</v>
      </c>
      <c r="G1476">
        <f>MONTH(Table1[[#This Row],[Order Date]])</f>
        <v>9</v>
      </c>
      <c r="H1476" s="1">
        <v>41154</v>
      </c>
      <c r="I1476">
        <v>51619</v>
      </c>
      <c r="J1476" t="s">
        <v>39</v>
      </c>
      <c r="K1476">
        <v>2</v>
      </c>
      <c r="L1476">
        <v>3.89</v>
      </c>
      <c r="M1476" s="2">
        <v>7.0000000000000007E-2</v>
      </c>
      <c r="N1476">
        <v>14.75</v>
      </c>
      <c r="O1476">
        <v>7.01</v>
      </c>
      <c r="P1476">
        <v>-11.419499999999999</v>
      </c>
      <c r="Q1476" s="2">
        <v>0.37</v>
      </c>
      <c r="R1476" t="s">
        <v>29</v>
      </c>
      <c r="S1476" t="s">
        <v>30</v>
      </c>
      <c r="T1476" t="s">
        <v>1963</v>
      </c>
      <c r="U1476" t="s">
        <v>67</v>
      </c>
      <c r="V1476" t="s">
        <v>33</v>
      </c>
      <c r="W1476">
        <v>7238</v>
      </c>
      <c r="X1476" s="1">
        <v>41156</v>
      </c>
      <c r="Y1476" t="s">
        <v>34</v>
      </c>
      <c r="Z1476" t="e" vm="22">
        <v>#VALUE!</v>
      </c>
      <c r="AA1476">
        <v>44515</v>
      </c>
      <c r="AB1476" t="e" cm="1" vm="2">
        <f t="array" ref="AB1476">_FV(Table1[[#This Row],[State]],"Country/region",TRUE)</f>
        <v>#VALUE!</v>
      </c>
    </row>
    <row r="1477" spans="1:28" x14ac:dyDescent="0.35">
      <c r="A1477" t="s">
        <v>1922</v>
      </c>
      <c r="B1477">
        <v>42</v>
      </c>
      <c r="C1477" t="s">
        <v>1923</v>
      </c>
      <c r="D1477" t="s">
        <v>46</v>
      </c>
      <c r="E1477">
        <f>YEAR(Table1[[#This Row],[Order Date]])</f>
        <v>2012</v>
      </c>
      <c r="F1477">
        <v>1</v>
      </c>
      <c r="G1477">
        <f>MONTH(Table1[[#This Row],[Order Date]])</f>
        <v>9</v>
      </c>
      <c r="H1477" s="1">
        <v>41155</v>
      </c>
      <c r="I1477">
        <v>52357</v>
      </c>
      <c r="J1477" t="s">
        <v>39</v>
      </c>
      <c r="K1477">
        <v>49</v>
      </c>
      <c r="L1477">
        <v>10.98</v>
      </c>
      <c r="M1477" s="2">
        <v>0.05</v>
      </c>
      <c r="N1477">
        <v>541.47</v>
      </c>
      <c r="O1477">
        <v>4.8</v>
      </c>
      <c r="P1477">
        <v>90.62</v>
      </c>
      <c r="Q1477" s="2">
        <v>0.36</v>
      </c>
      <c r="R1477" t="s">
        <v>29</v>
      </c>
      <c r="S1477" t="s">
        <v>30</v>
      </c>
      <c r="T1477" t="s">
        <v>1776</v>
      </c>
      <c r="U1477" t="s">
        <v>267</v>
      </c>
      <c r="V1477" t="s">
        <v>52</v>
      </c>
      <c r="W1477">
        <v>7351</v>
      </c>
      <c r="X1477" s="1">
        <v>41157</v>
      </c>
      <c r="Y1477" t="s">
        <v>34</v>
      </c>
      <c r="Z1477" t="e" vm="20">
        <v>#VALUE!</v>
      </c>
      <c r="AA1477">
        <v>89701</v>
      </c>
      <c r="AB1477" t="e" cm="1" vm="2">
        <f t="array" ref="AB1477">_FV(Table1[[#This Row],[State]],"Country/region",TRUE)</f>
        <v>#VALUE!</v>
      </c>
    </row>
    <row r="1478" spans="1:28" x14ac:dyDescent="0.35">
      <c r="A1478" t="s">
        <v>359</v>
      </c>
      <c r="B1478">
        <v>42</v>
      </c>
      <c r="C1478" t="s">
        <v>360</v>
      </c>
      <c r="D1478" t="s">
        <v>46</v>
      </c>
      <c r="E1478">
        <f>YEAR(Table1[[#This Row],[Order Date]])</f>
        <v>2012</v>
      </c>
      <c r="F1478">
        <v>1</v>
      </c>
      <c r="G1478">
        <f>MONTH(Table1[[#This Row],[Order Date]])</f>
        <v>9</v>
      </c>
      <c r="H1478" s="1">
        <v>41156</v>
      </c>
      <c r="I1478">
        <v>26567</v>
      </c>
      <c r="J1478" t="s">
        <v>58</v>
      </c>
      <c r="K1478">
        <v>8</v>
      </c>
      <c r="L1478">
        <v>5.4</v>
      </c>
      <c r="M1478" s="2">
        <v>0.08</v>
      </c>
      <c r="N1478">
        <v>50.7</v>
      </c>
      <c r="O1478">
        <v>7.78</v>
      </c>
      <c r="P1478">
        <v>-44.067999999999998</v>
      </c>
      <c r="Q1478" s="2">
        <v>0.37</v>
      </c>
      <c r="R1478" t="s">
        <v>29</v>
      </c>
      <c r="S1478" t="s">
        <v>30</v>
      </c>
      <c r="T1478" t="s">
        <v>1523</v>
      </c>
      <c r="U1478" t="s">
        <v>67</v>
      </c>
      <c r="V1478" t="s">
        <v>68</v>
      </c>
      <c r="W1478">
        <v>3719</v>
      </c>
      <c r="X1478" s="1">
        <v>41156</v>
      </c>
      <c r="Y1478" t="s">
        <v>34</v>
      </c>
      <c r="Z1478" t="e" vm="16">
        <v>#VALUE!</v>
      </c>
      <c r="AA1478">
        <v>60540</v>
      </c>
      <c r="AB1478" t="e" cm="1" vm="2">
        <f t="array" ref="AB1478">_FV(Table1[[#This Row],[State]],"Country/region",TRUE)</f>
        <v>#VALUE!</v>
      </c>
    </row>
    <row r="1479" spans="1:28" x14ac:dyDescent="0.35">
      <c r="A1479" t="s">
        <v>2181</v>
      </c>
      <c r="B1479">
        <v>42</v>
      </c>
      <c r="C1479" t="s">
        <v>667</v>
      </c>
      <c r="D1479" t="s">
        <v>46</v>
      </c>
      <c r="E1479">
        <f>YEAR(Table1[[#This Row],[Order Date]])</f>
        <v>2012</v>
      </c>
      <c r="F1479">
        <v>1</v>
      </c>
      <c r="G1479">
        <f>MONTH(Table1[[#This Row],[Order Date]])</f>
        <v>9</v>
      </c>
      <c r="H1479" s="1">
        <v>41156</v>
      </c>
      <c r="I1479">
        <v>25824</v>
      </c>
      <c r="J1479" t="s">
        <v>131</v>
      </c>
      <c r="K1479">
        <v>39</v>
      </c>
      <c r="L1479">
        <v>376.13</v>
      </c>
      <c r="M1479" s="2">
        <v>0</v>
      </c>
      <c r="N1479">
        <v>15341.46</v>
      </c>
      <c r="O1479">
        <v>85.63</v>
      </c>
      <c r="P1479">
        <v>394.52</v>
      </c>
      <c r="Q1479" s="2">
        <v>0.74</v>
      </c>
      <c r="R1479" t="s">
        <v>48</v>
      </c>
      <c r="S1479" t="s">
        <v>73</v>
      </c>
      <c r="T1479" t="s">
        <v>512</v>
      </c>
      <c r="U1479" t="s">
        <v>75</v>
      </c>
      <c r="V1479" t="s">
        <v>52</v>
      </c>
      <c r="W1479">
        <v>3611</v>
      </c>
      <c r="X1479" s="1">
        <v>41157</v>
      </c>
      <c r="Y1479" t="s">
        <v>53</v>
      </c>
      <c r="Z1479" t="e" vm="23">
        <v>#VALUE!</v>
      </c>
      <c r="AA1479">
        <v>98387</v>
      </c>
      <c r="AB1479" t="e" cm="1" vm="2">
        <f t="array" ref="AB1479">_FV(Table1[[#This Row],[State]],"Country/region",TRUE)</f>
        <v>#VALUE!</v>
      </c>
    </row>
    <row r="1480" spans="1:28" x14ac:dyDescent="0.35">
      <c r="A1480" t="s">
        <v>359</v>
      </c>
      <c r="B1480">
        <v>42</v>
      </c>
      <c r="C1480" t="s">
        <v>360</v>
      </c>
      <c r="D1480" t="s">
        <v>46</v>
      </c>
      <c r="E1480">
        <f>YEAR(Table1[[#This Row],[Order Date]])</f>
        <v>2012</v>
      </c>
      <c r="F1480">
        <v>1</v>
      </c>
      <c r="G1480">
        <f>MONTH(Table1[[#This Row],[Order Date]])</f>
        <v>9</v>
      </c>
      <c r="H1480" s="1">
        <v>41156</v>
      </c>
      <c r="I1480">
        <v>26567</v>
      </c>
      <c r="J1480" t="s">
        <v>58</v>
      </c>
      <c r="K1480">
        <v>22</v>
      </c>
      <c r="L1480">
        <v>14.98</v>
      </c>
      <c r="M1480" s="2">
        <v>0.21</v>
      </c>
      <c r="N1480">
        <v>338.52</v>
      </c>
      <c r="O1480">
        <v>8.99</v>
      </c>
      <c r="P1480">
        <v>-17.75</v>
      </c>
      <c r="Q1480" s="2">
        <v>0.39</v>
      </c>
      <c r="R1480" t="s">
        <v>48</v>
      </c>
      <c r="S1480" t="s">
        <v>139</v>
      </c>
      <c r="T1480" t="s">
        <v>2182</v>
      </c>
      <c r="U1480" t="s">
        <v>82</v>
      </c>
      <c r="V1480" t="s">
        <v>68</v>
      </c>
      <c r="W1480">
        <v>3721</v>
      </c>
      <c r="X1480" s="1">
        <v>41157</v>
      </c>
      <c r="Y1480" t="s">
        <v>34</v>
      </c>
      <c r="Z1480" t="e" vm="16">
        <v>#VALUE!</v>
      </c>
      <c r="AA1480">
        <v>60540</v>
      </c>
      <c r="AB1480" t="e" cm="1" vm="2">
        <f t="array" ref="AB1480">_FV(Table1[[#This Row],[State]],"Country/region",TRUE)</f>
        <v>#VALUE!</v>
      </c>
    </row>
    <row r="1481" spans="1:28" x14ac:dyDescent="0.35">
      <c r="A1481" t="s">
        <v>2183</v>
      </c>
      <c r="B1481">
        <v>42</v>
      </c>
      <c r="C1481" t="s">
        <v>744</v>
      </c>
      <c r="D1481" t="s">
        <v>46</v>
      </c>
      <c r="E1481">
        <f>YEAR(Table1[[#This Row],[Order Date]])</f>
        <v>2012</v>
      </c>
      <c r="F1481">
        <v>1</v>
      </c>
      <c r="G1481">
        <f>MONTH(Table1[[#This Row],[Order Date]])</f>
        <v>9</v>
      </c>
      <c r="H1481" s="1">
        <v>41156</v>
      </c>
      <c r="I1481">
        <v>42342</v>
      </c>
      <c r="J1481" t="s">
        <v>39</v>
      </c>
      <c r="K1481">
        <v>25</v>
      </c>
      <c r="L1481">
        <v>12.28</v>
      </c>
      <c r="M1481" s="2">
        <v>0.01</v>
      </c>
      <c r="N1481">
        <v>318.14</v>
      </c>
      <c r="O1481">
        <v>5.09</v>
      </c>
      <c r="P1481">
        <v>49.67</v>
      </c>
      <c r="Q1481" s="2">
        <v>0.38</v>
      </c>
      <c r="R1481" t="s">
        <v>29</v>
      </c>
      <c r="S1481" t="s">
        <v>30</v>
      </c>
      <c r="T1481" t="s">
        <v>2184</v>
      </c>
      <c r="U1481" t="s">
        <v>61</v>
      </c>
      <c r="V1481" t="s">
        <v>68</v>
      </c>
      <c r="W1481">
        <v>5971</v>
      </c>
      <c r="X1481" s="1">
        <v>41157</v>
      </c>
      <c r="Y1481" t="s">
        <v>34</v>
      </c>
      <c r="Z1481" t="e" vm="26">
        <v>#VALUE!</v>
      </c>
      <c r="AA1481">
        <v>48509</v>
      </c>
      <c r="AB1481" t="e" cm="1" vm="2">
        <f t="array" ref="AB1481">_FV(Table1[[#This Row],[State]],"Country/region",TRUE)</f>
        <v>#VALUE!</v>
      </c>
    </row>
    <row r="1482" spans="1:28" x14ac:dyDescent="0.35">
      <c r="A1482" t="s">
        <v>2181</v>
      </c>
      <c r="B1482">
        <v>42</v>
      </c>
      <c r="C1482" t="s">
        <v>667</v>
      </c>
      <c r="D1482" t="s">
        <v>46</v>
      </c>
      <c r="E1482">
        <f>YEAR(Table1[[#This Row],[Order Date]])</f>
        <v>2012</v>
      </c>
      <c r="F1482">
        <v>1</v>
      </c>
      <c r="G1482">
        <f>MONTH(Table1[[#This Row],[Order Date]])</f>
        <v>9</v>
      </c>
      <c r="H1482" s="1">
        <v>41156</v>
      </c>
      <c r="I1482">
        <v>25824</v>
      </c>
      <c r="J1482" t="s">
        <v>131</v>
      </c>
      <c r="K1482">
        <v>5</v>
      </c>
      <c r="L1482">
        <v>3.95</v>
      </c>
      <c r="M1482" s="2">
        <v>0.01</v>
      </c>
      <c r="N1482">
        <v>25.27</v>
      </c>
      <c r="O1482">
        <v>5.13</v>
      </c>
      <c r="P1482">
        <v>-19.93</v>
      </c>
      <c r="Q1482" s="2">
        <v>0.59</v>
      </c>
      <c r="R1482" t="s">
        <v>29</v>
      </c>
      <c r="S1482" t="s">
        <v>30</v>
      </c>
      <c r="T1482" t="s">
        <v>2185</v>
      </c>
      <c r="U1482" t="s">
        <v>214</v>
      </c>
      <c r="V1482" t="s">
        <v>52</v>
      </c>
      <c r="W1482">
        <v>3609</v>
      </c>
      <c r="X1482" s="1">
        <v>41157</v>
      </c>
      <c r="Y1482" t="s">
        <v>34</v>
      </c>
      <c r="Z1482" t="e" vm="23">
        <v>#VALUE!</v>
      </c>
      <c r="AA1482">
        <v>98387</v>
      </c>
      <c r="AB1482" t="e" cm="1" vm="2">
        <f t="array" ref="AB1482">_FV(Table1[[#This Row],[State]],"Country/region",TRUE)</f>
        <v>#VALUE!</v>
      </c>
    </row>
    <row r="1483" spans="1:28" x14ac:dyDescent="0.35">
      <c r="A1483" t="s">
        <v>2181</v>
      </c>
      <c r="B1483">
        <v>42</v>
      </c>
      <c r="C1483" t="s">
        <v>667</v>
      </c>
      <c r="D1483" t="s">
        <v>46</v>
      </c>
      <c r="E1483">
        <f>YEAR(Table1[[#This Row],[Order Date]])</f>
        <v>2012</v>
      </c>
      <c r="F1483">
        <v>1</v>
      </c>
      <c r="G1483">
        <f>MONTH(Table1[[#This Row],[Order Date]])</f>
        <v>9</v>
      </c>
      <c r="H1483" s="1">
        <v>41156</v>
      </c>
      <c r="I1483">
        <v>25824</v>
      </c>
      <c r="J1483" t="s">
        <v>131</v>
      </c>
      <c r="K1483">
        <v>37</v>
      </c>
      <c r="L1483">
        <v>367.99</v>
      </c>
      <c r="M1483" s="2">
        <v>0.02</v>
      </c>
      <c r="N1483">
        <v>14410.78</v>
      </c>
      <c r="O1483">
        <v>19.989999999999998</v>
      </c>
      <c r="P1483">
        <v>6365.5820000000003</v>
      </c>
      <c r="Q1483" s="2">
        <v>0.4</v>
      </c>
      <c r="R1483" t="s">
        <v>29</v>
      </c>
      <c r="S1483" t="s">
        <v>30</v>
      </c>
      <c r="T1483" t="s">
        <v>2186</v>
      </c>
      <c r="U1483" t="s">
        <v>67</v>
      </c>
      <c r="V1483" t="s">
        <v>52</v>
      </c>
      <c r="W1483">
        <v>3610</v>
      </c>
      <c r="X1483" s="1">
        <v>41157</v>
      </c>
      <c r="Y1483" t="s">
        <v>34</v>
      </c>
      <c r="Z1483" t="e" vm="23">
        <v>#VALUE!</v>
      </c>
      <c r="AA1483">
        <v>98387</v>
      </c>
      <c r="AB1483" t="e" cm="1" vm="2">
        <f t="array" ref="AB1483">_FV(Table1[[#This Row],[State]],"Country/region",TRUE)</f>
        <v>#VALUE!</v>
      </c>
    </row>
    <row r="1484" spans="1:28" x14ac:dyDescent="0.35">
      <c r="A1484" t="s">
        <v>359</v>
      </c>
      <c r="B1484">
        <v>42</v>
      </c>
      <c r="C1484" t="s">
        <v>360</v>
      </c>
      <c r="D1484" t="s">
        <v>46</v>
      </c>
      <c r="E1484">
        <f>YEAR(Table1[[#This Row],[Order Date]])</f>
        <v>2012</v>
      </c>
      <c r="F1484">
        <v>1</v>
      </c>
      <c r="G1484">
        <f>MONTH(Table1[[#This Row],[Order Date]])</f>
        <v>9</v>
      </c>
      <c r="H1484" s="1">
        <v>41156</v>
      </c>
      <c r="I1484">
        <v>26567</v>
      </c>
      <c r="J1484" t="s">
        <v>58</v>
      </c>
      <c r="K1484">
        <v>48</v>
      </c>
      <c r="L1484">
        <v>155.99</v>
      </c>
      <c r="M1484" s="2">
        <v>0.04</v>
      </c>
      <c r="N1484">
        <v>6109.817</v>
      </c>
      <c r="O1484">
        <v>8.08</v>
      </c>
      <c r="P1484">
        <v>1374.9480000000001</v>
      </c>
      <c r="Q1484" s="2">
        <v>0.6</v>
      </c>
      <c r="R1484" t="s">
        <v>96</v>
      </c>
      <c r="S1484" t="s">
        <v>30</v>
      </c>
      <c r="T1484" t="s">
        <v>2187</v>
      </c>
      <c r="U1484" t="s">
        <v>105</v>
      </c>
      <c r="V1484" t="s">
        <v>68</v>
      </c>
      <c r="W1484">
        <v>3722</v>
      </c>
      <c r="X1484" s="1">
        <v>41157</v>
      </c>
      <c r="Y1484" t="s">
        <v>34</v>
      </c>
      <c r="Z1484" t="e" vm="16">
        <v>#VALUE!</v>
      </c>
      <c r="AA1484">
        <v>60540</v>
      </c>
      <c r="AB1484" t="e" cm="1" vm="2">
        <f t="array" ref="AB1484">_FV(Table1[[#This Row],[State]],"Country/region",TRUE)</f>
        <v>#VALUE!</v>
      </c>
    </row>
    <row r="1485" spans="1:28" x14ac:dyDescent="0.35">
      <c r="A1485" t="s">
        <v>2188</v>
      </c>
      <c r="B1485">
        <v>42</v>
      </c>
      <c r="C1485" t="s">
        <v>744</v>
      </c>
      <c r="D1485" t="s">
        <v>46</v>
      </c>
      <c r="E1485">
        <f>YEAR(Table1[[#This Row],[Order Date]])</f>
        <v>2012</v>
      </c>
      <c r="F1485">
        <v>1</v>
      </c>
      <c r="G1485">
        <f>MONTH(Table1[[#This Row],[Order Date]])</f>
        <v>9</v>
      </c>
      <c r="H1485" s="1">
        <v>41156</v>
      </c>
      <c r="I1485">
        <v>42342</v>
      </c>
      <c r="J1485" t="s">
        <v>39</v>
      </c>
      <c r="K1485">
        <v>43</v>
      </c>
      <c r="L1485">
        <v>286.85000000000002</v>
      </c>
      <c r="M1485" s="2">
        <v>7.0000000000000007E-2</v>
      </c>
      <c r="N1485">
        <v>9501.6239999999998</v>
      </c>
      <c r="O1485">
        <v>61.76</v>
      </c>
      <c r="P1485">
        <v>-686.45</v>
      </c>
      <c r="Q1485" s="2">
        <v>0.78</v>
      </c>
      <c r="R1485" t="s">
        <v>48</v>
      </c>
      <c r="S1485" t="s">
        <v>73</v>
      </c>
      <c r="T1485" t="s">
        <v>2189</v>
      </c>
      <c r="U1485" t="s">
        <v>75</v>
      </c>
      <c r="V1485" t="s">
        <v>76</v>
      </c>
      <c r="W1485">
        <v>5970</v>
      </c>
      <c r="X1485" s="1">
        <v>41158</v>
      </c>
      <c r="Y1485" t="s">
        <v>53</v>
      </c>
      <c r="Z1485" t="e" vm="47">
        <v>#VALUE!</v>
      </c>
      <c r="AA1485">
        <v>28001</v>
      </c>
      <c r="AB1485" t="e" cm="1" vm="2">
        <f t="array" ref="AB1485">_FV(Table1[[#This Row],[State]],"Country/region",TRUE)</f>
        <v>#VALUE!</v>
      </c>
    </row>
    <row r="1486" spans="1:28" x14ac:dyDescent="0.35">
      <c r="A1486" t="s">
        <v>1529</v>
      </c>
      <c r="B1486">
        <v>42</v>
      </c>
      <c r="C1486" t="s">
        <v>1527</v>
      </c>
      <c r="D1486" t="s">
        <v>46</v>
      </c>
      <c r="E1486">
        <f>YEAR(Table1[[#This Row],[Order Date]])</f>
        <v>2012</v>
      </c>
      <c r="F1486">
        <v>1</v>
      </c>
      <c r="G1486">
        <f>MONTH(Table1[[#This Row],[Order Date]])</f>
        <v>9</v>
      </c>
      <c r="H1486" s="1">
        <v>41156</v>
      </c>
      <c r="I1486">
        <v>11680</v>
      </c>
      <c r="J1486" t="s">
        <v>131</v>
      </c>
      <c r="K1486">
        <v>50</v>
      </c>
      <c r="L1486">
        <v>175.99</v>
      </c>
      <c r="M1486" s="2">
        <v>0.06</v>
      </c>
      <c r="N1486">
        <v>7312.0315000000001</v>
      </c>
      <c r="O1486">
        <v>8.99</v>
      </c>
      <c r="P1486">
        <v>2031.5070000000001</v>
      </c>
      <c r="Q1486" s="2">
        <v>0.56999999999999995</v>
      </c>
      <c r="R1486" t="s">
        <v>96</v>
      </c>
      <c r="S1486" t="s">
        <v>30</v>
      </c>
      <c r="T1486">
        <v>2180</v>
      </c>
      <c r="U1486" t="s">
        <v>105</v>
      </c>
      <c r="V1486" t="s">
        <v>52</v>
      </c>
      <c r="W1486">
        <v>1611</v>
      </c>
      <c r="X1486" s="1">
        <v>41158</v>
      </c>
      <c r="Y1486" t="s">
        <v>34</v>
      </c>
      <c r="Z1486" t="e" vm="4">
        <v>#VALUE!</v>
      </c>
      <c r="AA1486">
        <v>94591</v>
      </c>
      <c r="AB1486" t="e" cm="1" vm="2">
        <f t="array" ref="AB1486">_FV(Table1[[#This Row],[State]],"Country/region",TRUE)</f>
        <v>#VALUE!</v>
      </c>
    </row>
    <row r="1487" spans="1:28" x14ac:dyDescent="0.35">
      <c r="A1487" t="s">
        <v>666</v>
      </c>
      <c r="B1487">
        <v>42</v>
      </c>
      <c r="C1487" t="s">
        <v>667</v>
      </c>
      <c r="D1487" t="s">
        <v>46</v>
      </c>
      <c r="E1487">
        <f>YEAR(Table1[[#This Row],[Order Date]])</f>
        <v>2012</v>
      </c>
      <c r="F1487">
        <v>1</v>
      </c>
      <c r="G1487">
        <f>MONTH(Table1[[#This Row],[Order Date]])</f>
        <v>9</v>
      </c>
      <c r="H1487" s="1">
        <v>41156</v>
      </c>
      <c r="I1487">
        <v>25824</v>
      </c>
      <c r="J1487" t="s">
        <v>131</v>
      </c>
      <c r="K1487">
        <v>6</v>
      </c>
      <c r="L1487">
        <v>95.99</v>
      </c>
      <c r="M1487" s="2">
        <v>0.04</v>
      </c>
      <c r="N1487">
        <v>507.56049999999999</v>
      </c>
      <c r="O1487">
        <v>4.9000000000000004</v>
      </c>
      <c r="P1487">
        <v>-258.22500000000002</v>
      </c>
      <c r="Q1487" s="2">
        <v>0.56000000000000005</v>
      </c>
      <c r="R1487" t="s">
        <v>96</v>
      </c>
      <c r="S1487" t="s">
        <v>30</v>
      </c>
      <c r="T1487" t="s">
        <v>543</v>
      </c>
      <c r="U1487" t="s">
        <v>105</v>
      </c>
      <c r="V1487" t="s">
        <v>52</v>
      </c>
      <c r="W1487">
        <v>3612</v>
      </c>
      <c r="X1487" s="1">
        <v>41158</v>
      </c>
      <c r="Y1487" t="s">
        <v>34</v>
      </c>
      <c r="Z1487" t="e" vm="23">
        <v>#VALUE!</v>
      </c>
      <c r="AA1487">
        <v>99207</v>
      </c>
      <c r="AB1487" t="e" cm="1" vm="2">
        <f t="array" ref="AB1487">_FV(Table1[[#This Row],[State]],"Country/region",TRUE)</f>
        <v>#VALUE!</v>
      </c>
    </row>
    <row r="1488" spans="1:28" x14ac:dyDescent="0.35">
      <c r="A1488" t="s">
        <v>359</v>
      </c>
      <c r="B1488">
        <v>42</v>
      </c>
      <c r="C1488" t="s">
        <v>360</v>
      </c>
      <c r="D1488" t="s">
        <v>46</v>
      </c>
      <c r="E1488">
        <f>YEAR(Table1[[#This Row],[Order Date]])</f>
        <v>2012</v>
      </c>
      <c r="F1488">
        <v>1</v>
      </c>
      <c r="G1488">
        <f>MONTH(Table1[[#This Row],[Order Date]])</f>
        <v>9</v>
      </c>
      <c r="H1488" s="1">
        <v>41156</v>
      </c>
      <c r="I1488">
        <v>26567</v>
      </c>
      <c r="J1488" t="s">
        <v>58</v>
      </c>
      <c r="K1488">
        <v>10</v>
      </c>
      <c r="L1488">
        <v>8.4600000000000009</v>
      </c>
      <c r="M1488" s="2">
        <v>0.09</v>
      </c>
      <c r="N1488">
        <v>90.06</v>
      </c>
      <c r="O1488">
        <v>8.99</v>
      </c>
      <c r="P1488">
        <v>-100.51</v>
      </c>
      <c r="Q1488" s="2">
        <v>0.79</v>
      </c>
      <c r="R1488" t="s">
        <v>96</v>
      </c>
      <c r="S1488" t="s">
        <v>139</v>
      </c>
      <c r="T1488" t="s">
        <v>2190</v>
      </c>
      <c r="U1488" t="s">
        <v>102</v>
      </c>
      <c r="V1488" t="s">
        <v>68</v>
      </c>
      <c r="W1488">
        <v>3720</v>
      </c>
      <c r="X1488" s="1">
        <v>41159</v>
      </c>
      <c r="Y1488" t="s">
        <v>42</v>
      </c>
      <c r="Z1488" t="e" vm="16">
        <v>#VALUE!</v>
      </c>
      <c r="AA1488">
        <v>60540</v>
      </c>
      <c r="AB1488" t="e" cm="1" vm="2">
        <f t="array" ref="AB1488">_FV(Table1[[#This Row],[State]],"Country/region",TRUE)</f>
        <v>#VALUE!</v>
      </c>
    </row>
    <row r="1489" spans="1:28" x14ac:dyDescent="0.35">
      <c r="A1489" t="s">
        <v>858</v>
      </c>
      <c r="B1489">
        <v>42</v>
      </c>
      <c r="C1489" t="s">
        <v>859</v>
      </c>
      <c r="D1489" t="s">
        <v>46</v>
      </c>
      <c r="E1489">
        <f>YEAR(Table1[[#This Row],[Order Date]])</f>
        <v>2012</v>
      </c>
      <c r="F1489">
        <v>1</v>
      </c>
      <c r="G1489">
        <f>MONTH(Table1[[#This Row],[Order Date]])</f>
        <v>9</v>
      </c>
      <c r="H1489" s="1">
        <v>41157</v>
      </c>
      <c r="I1489">
        <v>49990</v>
      </c>
      <c r="J1489" t="s">
        <v>39</v>
      </c>
      <c r="K1489">
        <v>11</v>
      </c>
      <c r="L1489">
        <v>442.14</v>
      </c>
      <c r="M1489" s="2">
        <v>0</v>
      </c>
      <c r="N1489">
        <v>5155.3500000000004</v>
      </c>
      <c r="O1489">
        <v>14.7</v>
      </c>
      <c r="P1489">
        <v>501.51</v>
      </c>
      <c r="Q1489" s="2">
        <v>0.56000000000000005</v>
      </c>
      <c r="R1489" t="s">
        <v>96</v>
      </c>
      <c r="S1489" t="s">
        <v>49</v>
      </c>
      <c r="T1489" t="s">
        <v>792</v>
      </c>
      <c r="U1489" t="s">
        <v>98</v>
      </c>
      <c r="V1489" t="s">
        <v>68</v>
      </c>
      <c r="W1489">
        <v>7005</v>
      </c>
      <c r="X1489" s="1">
        <v>41157</v>
      </c>
      <c r="Y1489" t="s">
        <v>53</v>
      </c>
      <c r="Z1489" t="e" vm="38">
        <v>#VALUE!</v>
      </c>
      <c r="AA1489">
        <v>46324</v>
      </c>
      <c r="AB1489" t="e" cm="1" vm="2">
        <f t="array" ref="AB1489">_FV(Table1[[#This Row],[State]],"Country/region",TRUE)</f>
        <v>#VALUE!</v>
      </c>
    </row>
    <row r="1490" spans="1:28" x14ac:dyDescent="0.35">
      <c r="A1490" t="s">
        <v>2191</v>
      </c>
      <c r="B1490">
        <v>42</v>
      </c>
      <c r="C1490" t="s">
        <v>2192</v>
      </c>
      <c r="D1490" t="s">
        <v>46</v>
      </c>
      <c r="E1490">
        <f>YEAR(Table1[[#This Row],[Order Date]])</f>
        <v>2012</v>
      </c>
      <c r="F1490">
        <v>1</v>
      </c>
      <c r="G1490">
        <f>MONTH(Table1[[#This Row],[Order Date]])</f>
        <v>9</v>
      </c>
      <c r="H1490" s="1">
        <v>41157</v>
      </c>
      <c r="I1490">
        <v>34311</v>
      </c>
      <c r="J1490" t="s">
        <v>28</v>
      </c>
      <c r="K1490">
        <v>39</v>
      </c>
      <c r="L1490">
        <v>3.28</v>
      </c>
      <c r="M1490" s="2">
        <v>0.05</v>
      </c>
      <c r="N1490">
        <v>132.79</v>
      </c>
      <c r="O1490">
        <v>3.97</v>
      </c>
      <c r="P1490">
        <v>-100.24</v>
      </c>
      <c r="Q1490" s="2">
        <v>0.56000000000000005</v>
      </c>
      <c r="R1490" t="s">
        <v>29</v>
      </c>
      <c r="S1490" t="s">
        <v>59</v>
      </c>
      <c r="T1490" t="s">
        <v>182</v>
      </c>
      <c r="U1490" t="s">
        <v>88</v>
      </c>
      <c r="V1490" t="s">
        <v>52</v>
      </c>
      <c r="W1490">
        <v>4827</v>
      </c>
      <c r="X1490" s="1">
        <v>41158</v>
      </c>
      <c r="Y1490" t="s">
        <v>34</v>
      </c>
      <c r="Z1490" t="e" vm="33">
        <v>#VALUE!</v>
      </c>
      <c r="AA1490">
        <v>83843</v>
      </c>
      <c r="AB1490" t="e" cm="1" vm="2">
        <f t="array" ref="AB1490">_FV(Table1[[#This Row],[State]],"Country/region",TRUE)</f>
        <v>#VALUE!</v>
      </c>
    </row>
    <row r="1491" spans="1:28" x14ac:dyDescent="0.35">
      <c r="A1491" t="s">
        <v>2105</v>
      </c>
      <c r="B1491">
        <v>42</v>
      </c>
      <c r="C1491" t="s">
        <v>2193</v>
      </c>
      <c r="D1491" t="s">
        <v>38</v>
      </c>
      <c r="E1491">
        <f>YEAR(Table1[[#This Row],[Order Date]])</f>
        <v>2012</v>
      </c>
      <c r="F1491">
        <v>1</v>
      </c>
      <c r="G1491">
        <f>MONTH(Table1[[#This Row],[Order Date]])</f>
        <v>9</v>
      </c>
      <c r="H1491" s="1">
        <v>41157</v>
      </c>
      <c r="I1491">
        <v>51714</v>
      </c>
      <c r="J1491" t="s">
        <v>39</v>
      </c>
      <c r="K1491">
        <v>33</v>
      </c>
      <c r="L1491">
        <v>5.78</v>
      </c>
      <c r="M1491" s="2">
        <v>0.03</v>
      </c>
      <c r="N1491">
        <v>194.09</v>
      </c>
      <c r="O1491">
        <v>5.37</v>
      </c>
      <c r="P1491">
        <v>-63.35</v>
      </c>
      <c r="Q1491" s="2">
        <v>0.36</v>
      </c>
      <c r="R1491" t="s">
        <v>29</v>
      </c>
      <c r="S1491" t="s">
        <v>30</v>
      </c>
      <c r="T1491" t="s">
        <v>2194</v>
      </c>
      <c r="U1491" t="s">
        <v>61</v>
      </c>
      <c r="V1491" t="s">
        <v>52</v>
      </c>
      <c r="W1491">
        <v>7251</v>
      </c>
      <c r="X1491" s="1">
        <v>41158</v>
      </c>
      <c r="Y1491" t="s">
        <v>34</v>
      </c>
      <c r="Z1491" t="e" vm="32">
        <v>#VALUE!</v>
      </c>
      <c r="AA1491">
        <v>81301</v>
      </c>
      <c r="AB1491" t="e" cm="1" vm="2">
        <f t="array" ref="AB1491">_FV(Table1[[#This Row],[State]],"Country/region",TRUE)</f>
        <v>#VALUE!</v>
      </c>
    </row>
    <row r="1492" spans="1:28" x14ac:dyDescent="0.35">
      <c r="A1492" t="s">
        <v>749</v>
      </c>
      <c r="B1492">
        <v>42</v>
      </c>
      <c r="C1492" t="s">
        <v>750</v>
      </c>
      <c r="D1492" t="s">
        <v>38</v>
      </c>
      <c r="E1492">
        <f>YEAR(Table1[[#This Row],[Order Date]])</f>
        <v>2012</v>
      </c>
      <c r="F1492">
        <v>1</v>
      </c>
      <c r="G1492">
        <f>MONTH(Table1[[#This Row],[Order Date]])</f>
        <v>9</v>
      </c>
      <c r="H1492" s="1">
        <v>41157</v>
      </c>
      <c r="I1492">
        <v>51968</v>
      </c>
      <c r="J1492" t="s">
        <v>131</v>
      </c>
      <c r="K1492">
        <v>43</v>
      </c>
      <c r="L1492">
        <v>85.99</v>
      </c>
      <c r="M1492" s="2">
        <v>0.03</v>
      </c>
      <c r="N1492">
        <v>3231.5639999999999</v>
      </c>
      <c r="O1492">
        <v>0.99</v>
      </c>
      <c r="P1492">
        <v>1166.0940000000001</v>
      </c>
      <c r="Q1492" s="2">
        <v>0.55000000000000004</v>
      </c>
      <c r="R1492" t="s">
        <v>96</v>
      </c>
      <c r="S1492" t="s">
        <v>59</v>
      </c>
      <c r="T1492" t="s">
        <v>1197</v>
      </c>
      <c r="U1492" t="s">
        <v>105</v>
      </c>
      <c r="V1492" t="s">
        <v>52</v>
      </c>
      <c r="W1492">
        <v>7282</v>
      </c>
      <c r="X1492" s="1">
        <v>41158</v>
      </c>
      <c r="Y1492" t="s">
        <v>34</v>
      </c>
      <c r="Z1492" t="e" vm="33">
        <v>#VALUE!</v>
      </c>
      <c r="AA1492">
        <v>83814</v>
      </c>
      <c r="AB1492" t="e" cm="1" vm="2">
        <f t="array" ref="AB1492">_FV(Table1[[#This Row],[State]],"Country/region",TRUE)</f>
        <v>#VALUE!</v>
      </c>
    </row>
    <row r="1493" spans="1:28" x14ac:dyDescent="0.35">
      <c r="A1493" t="s">
        <v>2195</v>
      </c>
      <c r="B1493">
        <v>42</v>
      </c>
      <c r="C1493" t="s">
        <v>2196</v>
      </c>
      <c r="D1493" t="s">
        <v>46</v>
      </c>
      <c r="E1493">
        <f>YEAR(Table1[[#This Row],[Order Date]])</f>
        <v>2012</v>
      </c>
      <c r="F1493">
        <v>1</v>
      </c>
      <c r="G1493">
        <f>MONTH(Table1[[#This Row],[Order Date]])</f>
        <v>9</v>
      </c>
      <c r="H1493" s="1">
        <v>41157</v>
      </c>
      <c r="I1493">
        <v>36867</v>
      </c>
      <c r="J1493" t="s">
        <v>28</v>
      </c>
      <c r="K1493">
        <v>21</v>
      </c>
      <c r="L1493">
        <v>276.2</v>
      </c>
      <c r="M1493" s="2">
        <v>0.06</v>
      </c>
      <c r="N1493">
        <v>5482.18</v>
      </c>
      <c r="O1493">
        <v>24.49</v>
      </c>
      <c r="P1493">
        <v>1167.3800000000001</v>
      </c>
      <c r="Q1493" s="2"/>
      <c r="R1493" t="s">
        <v>48</v>
      </c>
      <c r="S1493" t="s">
        <v>40</v>
      </c>
      <c r="T1493" t="s">
        <v>1436</v>
      </c>
      <c r="U1493" t="s">
        <v>51</v>
      </c>
      <c r="V1493" t="s">
        <v>52</v>
      </c>
      <c r="W1493">
        <v>5188</v>
      </c>
      <c r="X1493" s="1">
        <v>41159</v>
      </c>
      <c r="Y1493" t="s">
        <v>42</v>
      </c>
      <c r="Z1493" t="e" vm="4">
        <v>#VALUE!</v>
      </c>
      <c r="AA1493">
        <v>94704</v>
      </c>
      <c r="AB1493" t="e" cm="1" vm="2">
        <f t="array" ref="AB1493">_FV(Table1[[#This Row],[State]],"Country/region",TRUE)</f>
        <v>#VALUE!</v>
      </c>
    </row>
    <row r="1494" spans="1:28" x14ac:dyDescent="0.35">
      <c r="A1494" t="s">
        <v>2197</v>
      </c>
      <c r="B1494">
        <v>42</v>
      </c>
      <c r="C1494" t="s">
        <v>2198</v>
      </c>
      <c r="D1494" t="s">
        <v>46</v>
      </c>
      <c r="E1494">
        <f>YEAR(Table1[[#This Row],[Order Date]])</f>
        <v>2012</v>
      </c>
      <c r="F1494">
        <v>1</v>
      </c>
      <c r="G1494">
        <f>MONTH(Table1[[#This Row],[Order Date]])</f>
        <v>9</v>
      </c>
      <c r="H1494" s="1">
        <v>41157</v>
      </c>
      <c r="I1494">
        <v>11392</v>
      </c>
      <c r="J1494" t="s">
        <v>47</v>
      </c>
      <c r="K1494">
        <v>28</v>
      </c>
      <c r="L1494">
        <v>4.55</v>
      </c>
      <c r="M1494" s="2">
        <v>0.04</v>
      </c>
      <c r="N1494">
        <v>128.69</v>
      </c>
      <c r="O1494">
        <v>1.49</v>
      </c>
      <c r="P1494">
        <v>28.288</v>
      </c>
      <c r="Q1494" s="2">
        <v>0.35</v>
      </c>
      <c r="R1494" t="s">
        <v>29</v>
      </c>
      <c r="S1494" t="s">
        <v>30</v>
      </c>
      <c r="T1494" t="s">
        <v>1068</v>
      </c>
      <c r="U1494" t="s">
        <v>67</v>
      </c>
      <c r="V1494" t="s">
        <v>68</v>
      </c>
      <c r="W1494">
        <v>1575</v>
      </c>
      <c r="X1494" s="1">
        <v>41159</v>
      </c>
      <c r="Y1494" t="s">
        <v>34</v>
      </c>
      <c r="Z1494" t="e" vm="26">
        <v>#VALUE!</v>
      </c>
      <c r="AA1494">
        <v>48640</v>
      </c>
      <c r="AB1494" t="e" cm="1" vm="2">
        <f t="array" ref="AB1494">_FV(Table1[[#This Row],[State]],"Country/region",TRUE)</f>
        <v>#VALUE!</v>
      </c>
    </row>
    <row r="1495" spans="1:28" x14ac:dyDescent="0.35">
      <c r="A1495" t="s">
        <v>2191</v>
      </c>
      <c r="B1495">
        <v>42</v>
      </c>
      <c r="C1495" t="s">
        <v>2192</v>
      </c>
      <c r="D1495" t="s">
        <v>46</v>
      </c>
      <c r="E1495">
        <f>YEAR(Table1[[#This Row],[Order Date]])</f>
        <v>2012</v>
      </c>
      <c r="F1495">
        <v>1</v>
      </c>
      <c r="G1495">
        <f>MONTH(Table1[[#This Row],[Order Date]])</f>
        <v>9</v>
      </c>
      <c r="H1495" s="1">
        <v>41157</v>
      </c>
      <c r="I1495">
        <v>34311</v>
      </c>
      <c r="J1495" t="s">
        <v>28</v>
      </c>
      <c r="K1495">
        <v>32</v>
      </c>
      <c r="L1495">
        <v>6.98</v>
      </c>
      <c r="M1495" s="2">
        <v>0.03</v>
      </c>
      <c r="N1495">
        <v>232.85</v>
      </c>
      <c r="O1495">
        <v>9.69</v>
      </c>
      <c r="P1495">
        <v>-262.62</v>
      </c>
      <c r="Q1495" s="2">
        <v>0.83</v>
      </c>
      <c r="R1495" t="s">
        <v>29</v>
      </c>
      <c r="S1495" t="s">
        <v>30</v>
      </c>
      <c r="T1495" t="s">
        <v>2199</v>
      </c>
      <c r="U1495" t="s">
        <v>32</v>
      </c>
      <c r="V1495" t="s">
        <v>52</v>
      </c>
      <c r="W1495">
        <v>4828</v>
      </c>
      <c r="X1495" s="1">
        <v>41159</v>
      </c>
      <c r="Y1495" t="s">
        <v>34</v>
      </c>
      <c r="Z1495" t="e" vm="33">
        <v>#VALUE!</v>
      </c>
      <c r="AA1495">
        <v>83843</v>
      </c>
      <c r="AB1495" t="e" cm="1" vm="2">
        <f t="array" ref="AB1495">_FV(Table1[[#This Row],[State]],"Country/region",TRUE)</f>
        <v>#VALUE!</v>
      </c>
    </row>
    <row r="1496" spans="1:28" x14ac:dyDescent="0.35">
      <c r="A1496" t="s">
        <v>2195</v>
      </c>
      <c r="B1496">
        <v>42</v>
      </c>
      <c r="C1496" t="s">
        <v>2196</v>
      </c>
      <c r="D1496" t="s">
        <v>46</v>
      </c>
      <c r="E1496">
        <f>YEAR(Table1[[#This Row],[Order Date]])</f>
        <v>2012</v>
      </c>
      <c r="F1496">
        <v>1</v>
      </c>
      <c r="G1496">
        <f>MONTH(Table1[[#This Row],[Order Date]])</f>
        <v>9</v>
      </c>
      <c r="H1496" s="1">
        <v>41157</v>
      </c>
      <c r="I1496">
        <v>36867</v>
      </c>
      <c r="J1496" t="s">
        <v>28</v>
      </c>
      <c r="K1496">
        <v>16</v>
      </c>
      <c r="L1496">
        <v>2.88</v>
      </c>
      <c r="M1496" s="2">
        <v>0.09</v>
      </c>
      <c r="N1496">
        <v>45.57</v>
      </c>
      <c r="O1496">
        <v>0.7</v>
      </c>
      <c r="P1496">
        <v>2.81</v>
      </c>
      <c r="Q1496" s="2">
        <v>0.56000000000000005</v>
      </c>
      <c r="R1496" t="s">
        <v>29</v>
      </c>
      <c r="S1496" t="s">
        <v>59</v>
      </c>
      <c r="T1496" t="s">
        <v>1919</v>
      </c>
      <c r="U1496" t="s">
        <v>88</v>
      </c>
      <c r="V1496" t="s">
        <v>52</v>
      </c>
      <c r="W1496">
        <v>5189</v>
      </c>
      <c r="X1496" s="1">
        <v>41159</v>
      </c>
      <c r="Y1496" t="s">
        <v>34</v>
      </c>
      <c r="Z1496" t="e" vm="4">
        <v>#VALUE!</v>
      </c>
      <c r="AA1496">
        <v>94704</v>
      </c>
      <c r="AB1496" t="e" cm="1" vm="2">
        <f t="array" ref="AB1496">_FV(Table1[[#This Row],[State]],"Country/region",TRUE)</f>
        <v>#VALUE!</v>
      </c>
    </row>
    <row r="1497" spans="1:28" x14ac:dyDescent="0.35">
      <c r="A1497" t="s">
        <v>1279</v>
      </c>
      <c r="B1497">
        <v>42</v>
      </c>
      <c r="C1497" t="s">
        <v>1280</v>
      </c>
      <c r="D1497" t="s">
        <v>38</v>
      </c>
      <c r="E1497">
        <f>YEAR(Table1[[#This Row],[Order Date]])</f>
        <v>2012</v>
      </c>
      <c r="F1497">
        <v>1</v>
      </c>
      <c r="G1497">
        <f>MONTH(Table1[[#This Row],[Order Date]])</f>
        <v>9</v>
      </c>
      <c r="H1497" s="1">
        <v>41158</v>
      </c>
      <c r="I1497">
        <v>38913</v>
      </c>
      <c r="J1497" t="s">
        <v>39</v>
      </c>
      <c r="K1497">
        <v>7</v>
      </c>
      <c r="L1497">
        <v>31.74</v>
      </c>
      <c r="M1497" s="2">
        <v>0.03</v>
      </c>
      <c r="N1497">
        <v>230.29</v>
      </c>
      <c r="O1497">
        <v>12.62</v>
      </c>
      <c r="P1497">
        <v>-4.3010000000000002</v>
      </c>
      <c r="Q1497" s="2">
        <v>0.37</v>
      </c>
      <c r="R1497" t="s">
        <v>29</v>
      </c>
      <c r="S1497" t="s">
        <v>30</v>
      </c>
      <c r="T1497" t="s">
        <v>1550</v>
      </c>
      <c r="U1497" t="s">
        <v>67</v>
      </c>
      <c r="V1497" t="s">
        <v>52</v>
      </c>
      <c r="W1497">
        <v>5479</v>
      </c>
      <c r="X1497" s="1">
        <v>41158</v>
      </c>
      <c r="Y1497" t="s">
        <v>34</v>
      </c>
      <c r="Z1497" t="e" vm="4">
        <v>#VALUE!</v>
      </c>
      <c r="AA1497">
        <v>95070</v>
      </c>
      <c r="AB1497" t="e" cm="1" vm="2">
        <f t="array" ref="AB1497">_FV(Table1[[#This Row],[State]],"Country/region",TRUE)</f>
        <v>#VALUE!</v>
      </c>
    </row>
    <row r="1498" spans="1:28" x14ac:dyDescent="0.35">
      <c r="A1498" t="s">
        <v>820</v>
      </c>
      <c r="B1498">
        <v>42</v>
      </c>
      <c r="C1498" t="s">
        <v>821</v>
      </c>
      <c r="D1498" t="s">
        <v>46</v>
      </c>
      <c r="E1498">
        <f>YEAR(Table1[[#This Row],[Order Date]])</f>
        <v>2012</v>
      </c>
      <c r="F1498">
        <v>1</v>
      </c>
      <c r="G1498">
        <f>MONTH(Table1[[#This Row],[Order Date]])</f>
        <v>9</v>
      </c>
      <c r="H1498" s="1">
        <v>41158</v>
      </c>
      <c r="I1498">
        <v>48167</v>
      </c>
      <c r="J1498" t="s">
        <v>58</v>
      </c>
      <c r="K1498">
        <v>27</v>
      </c>
      <c r="L1498">
        <v>349.45</v>
      </c>
      <c r="M1498" s="2">
        <v>0.09</v>
      </c>
      <c r="N1498">
        <v>8817.7099999999991</v>
      </c>
      <c r="O1498">
        <v>60</v>
      </c>
      <c r="P1498">
        <v>-2946.0509999999999</v>
      </c>
      <c r="Q1498" s="2"/>
      <c r="R1498" t="s">
        <v>48</v>
      </c>
      <c r="S1498" t="s">
        <v>49</v>
      </c>
      <c r="T1498" t="s">
        <v>1250</v>
      </c>
      <c r="U1498" t="s">
        <v>75</v>
      </c>
      <c r="V1498" t="s">
        <v>68</v>
      </c>
      <c r="W1498">
        <v>6764</v>
      </c>
      <c r="X1498" s="1">
        <v>41159</v>
      </c>
      <c r="Y1498" t="s">
        <v>53</v>
      </c>
      <c r="Z1498" t="e" vm="5">
        <v>#VALUE!</v>
      </c>
      <c r="AA1498">
        <v>55126</v>
      </c>
      <c r="AB1498" t="e" cm="1" vm="2">
        <f t="array" ref="AB1498">_FV(Table1[[#This Row],[State]],"Country/region",TRUE)</f>
        <v>#VALUE!</v>
      </c>
    </row>
    <row r="1499" spans="1:28" x14ac:dyDescent="0.35">
      <c r="A1499" t="s">
        <v>820</v>
      </c>
      <c r="B1499">
        <v>42</v>
      </c>
      <c r="C1499" t="s">
        <v>821</v>
      </c>
      <c r="D1499" t="s">
        <v>46</v>
      </c>
      <c r="E1499">
        <f>YEAR(Table1[[#This Row],[Order Date]])</f>
        <v>2012</v>
      </c>
      <c r="F1499">
        <v>1</v>
      </c>
      <c r="G1499">
        <f>MONTH(Table1[[#This Row],[Order Date]])</f>
        <v>9</v>
      </c>
      <c r="H1499" s="1">
        <v>41158</v>
      </c>
      <c r="I1499">
        <v>48167</v>
      </c>
      <c r="J1499" t="s">
        <v>58</v>
      </c>
      <c r="K1499">
        <v>45</v>
      </c>
      <c r="L1499">
        <v>6.48</v>
      </c>
      <c r="M1499" s="2">
        <v>0.06</v>
      </c>
      <c r="N1499">
        <v>282.98</v>
      </c>
      <c r="O1499">
        <v>8.8800000000000008</v>
      </c>
      <c r="P1499">
        <v>-237.47</v>
      </c>
      <c r="Q1499" s="2">
        <v>0.37</v>
      </c>
      <c r="R1499" t="s">
        <v>29</v>
      </c>
      <c r="S1499" t="s">
        <v>30</v>
      </c>
      <c r="T1499" t="s">
        <v>2200</v>
      </c>
      <c r="U1499" t="s">
        <v>61</v>
      </c>
      <c r="V1499" t="s">
        <v>68</v>
      </c>
      <c r="W1499">
        <v>6763</v>
      </c>
      <c r="X1499" s="1">
        <v>41159</v>
      </c>
      <c r="Y1499" t="s">
        <v>34</v>
      </c>
      <c r="Z1499" t="e" vm="5">
        <v>#VALUE!</v>
      </c>
      <c r="AA1499">
        <v>55126</v>
      </c>
      <c r="AB1499" t="e" cm="1" vm="2">
        <f t="array" ref="AB1499">_FV(Table1[[#This Row],[State]],"Country/region",TRUE)</f>
        <v>#VALUE!</v>
      </c>
    </row>
    <row r="1500" spans="1:28" x14ac:dyDescent="0.35">
      <c r="A1500" t="s">
        <v>2201</v>
      </c>
      <c r="B1500">
        <v>42</v>
      </c>
      <c r="C1500" t="s">
        <v>2202</v>
      </c>
      <c r="D1500" t="s">
        <v>38</v>
      </c>
      <c r="E1500">
        <f>YEAR(Table1[[#This Row],[Order Date]])</f>
        <v>2012</v>
      </c>
      <c r="F1500">
        <v>1</v>
      </c>
      <c r="G1500">
        <f>MONTH(Table1[[#This Row],[Order Date]])</f>
        <v>9</v>
      </c>
      <c r="H1500" s="1">
        <v>41158</v>
      </c>
      <c r="I1500">
        <v>39845</v>
      </c>
      <c r="J1500" t="s">
        <v>58</v>
      </c>
      <c r="K1500">
        <v>44</v>
      </c>
      <c r="L1500">
        <v>9.99</v>
      </c>
      <c r="M1500" s="2">
        <v>0.05</v>
      </c>
      <c r="N1500">
        <v>447.42</v>
      </c>
      <c r="O1500">
        <v>4.78</v>
      </c>
      <c r="P1500">
        <v>41.3</v>
      </c>
      <c r="Q1500" s="2">
        <v>0.4</v>
      </c>
      <c r="R1500" t="s">
        <v>29</v>
      </c>
      <c r="S1500" t="s">
        <v>30</v>
      </c>
      <c r="T1500" t="s">
        <v>2203</v>
      </c>
      <c r="U1500" t="s">
        <v>61</v>
      </c>
      <c r="V1500" t="s">
        <v>68</v>
      </c>
      <c r="W1500">
        <v>5627</v>
      </c>
      <c r="X1500" s="1">
        <v>41159</v>
      </c>
      <c r="Y1500" t="s">
        <v>34</v>
      </c>
      <c r="Z1500" t="e" vm="5">
        <v>#VALUE!</v>
      </c>
      <c r="AA1500">
        <v>55343</v>
      </c>
      <c r="AB1500" t="e" cm="1" vm="2">
        <f t="array" ref="AB1500">_FV(Table1[[#This Row],[State]],"Country/region",TRUE)</f>
        <v>#VALUE!</v>
      </c>
    </row>
    <row r="1501" spans="1:28" x14ac:dyDescent="0.35">
      <c r="A1501" t="s">
        <v>1655</v>
      </c>
      <c r="B1501">
        <v>42</v>
      </c>
      <c r="C1501" t="s">
        <v>939</v>
      </c>
      <c r="D1501" t="s">
        <v>46</v>
      </c>
      <c r="E1501">
        <f>YEAR(Table1[[#This Row],[Order Date]])</f>
        <v>2012</v>
      </c>
      <c r="F1501">
        <v>1</v>
      </c>
      <c r="G1501">
        <f>MONTH(Table1[[#This Row],[Order Date]])</f>
        <v>9</v>
      </c>
      <c r="H1501" s="1">
        <v>41158</v>
      </c>
      <c r="I1501">
        <v>48775</v>
      </c>
      <c r="J1501" t="s">
        <v>47</v>
      </c>
      <c r="K1501">
        <v>17</v>
      </c>
      <c r="L1501">
        <v>6.48</v>
      </c>
      <c r="M1501" s="2">
        <v>0.09</v>
      </c>
      <c r="N1501">
        <v>108.11</v>
      </c>
      <c r="O1501">
        <v>6.86</v>
      </c>
      <c r="P1501">
        <v>-62.23</v>
      </c>
      <c r="Q1501" s="2">
        <v>0.37</v>
      </c>
      <c r="R1501" t="s">
        <v>29</v>
      </c>
      <c r="S1501" t="s">
        <v>30</v>
      </c>
      <c r="T1501" t="s">
        <v>906</v>
      </c>
      <c r="U1501" t="s">
        <v>61</v>
      </c>
      <c r="V1501" t="s">
        <v>52</v>
      </c>
      <c r="W1501">
        <v>6851</v>
      </c>
      <c r="X1501" s="1">
        <v>41160</v>
      </c>
      <c r="Y1501" t="s">
        <v>34</v>
      </c>
      <c r="Z1501" t="e" vm="7">
        <v>#VALUE!</v>
      </c>
      <c r="AA1501">
        <v>84067</v>
      </c>
      <c r="AB1501" t="e" cm="1" vm="2">
        <f t="array" ref="AB1501">_FV(Table1[[#This Row],[State]],"Country/region",TRUE)</f>
        <v>#VALUE!</v>
      </c>
    </row>
    <row r="1502" spans="1:28" x14ac:dyDescent="0.35">
      <c r="A1502" t="s">
        <v>1518</v>
      </c>
      <c r="B1502">
        <v>42</v>
      </c>
      <c r="C1502" t="s">
        <v>605</v>
      </c>
      <c r="D1502" t="s">
        <v>27</v>
      </c>
      <c r="E1502">
        <f>YEAR(Table1[[#This Row],[Order Date]])</f>
        <v>2012</v>
      </c>
      <c r="F1502">
        <v>1</v>
      </c>
      <c r="G1502">
        <f>MONTH(Table1[[#This Row],[Order Date]])</f>
        <v>9</v>
      </c>
      <c r="H1502" s="1">
        <v>41158</v>
      </c>
      <c r="I1502">
        <v>9668</v>
      </c>
      <c r="J1502" t="s">
        <v>47</v>
      </c>
      <c r="K1502">
        <v>10</v>
      </c>
      <c r="L1502">
        <v>4.18</v>
      </c>
      <c r="M1502" s="2">
        <v>0.06</v>
      </c>
      <c r="N1502">
        <v>42.67</v>
      </c>
      <c r="O1502">
        <v>2.99</v>
      </c>
      <c r="P1502">
        <v>-12.718999999999999</v>
      </c>
      <c r="Q1502" s="2">
        <v>0.37</v>
      </c>
      <c r="R1502" t="s">
        <v>29</v>
      </c>
      <c r="S1502" t="s">
        <v>30</v>
      </c>
      <c r="T1502" t="s">
        <v>2204</v>
      </c>
      <c r="U1502" t="s">
        <v>67</v>
      </c>
      <c r="V1502" t="s">
        <v>68</v>
      </c>
      <c r="W1502">
        <v>1325</v>
      </c>
      <c r="X1502" s="1">
        <v>41160</v>
      </c>
      <c r="Y1502" t="s">
        <v>34</v>
      </c>
      <c r="Z1502" t="e" vm="28">
        <v>#VALUE!</v>
      </c>
      <c r="AA1502">
        <v>63116</v>
      </c>
      <c r="AB1502" t="e" cm="1" vm="2">
        <f t="array" ref="AB1502">_FV(Table1[[#This Row],[State]],"Country/region",TRUE)</f>
        <v>#VALUE!</v>
      </c>
    </row>
    <row r="1503" spans="1:28" x14ac:dyDescent="0.35">
      <c r="A1503" t="s">
        <v>820</v>
      </c>
      <c r="B1503">
        <v>42</v>
      </c>
      <c r="C1503" t="s">
        <v>821</v>
      </c>
      <c r="D1503" t="s">
        <v>46</v>
      </c>
      <c r="E1503">
        <f>YEAR(Table1[[#This Row],[Order Date]])</f>
        <v>2012</v>
      </c>
      <c r="F1503">
        <v>1</v>
      </c>
      <c r="G1503">
        <f>MONTH(Table1[[#This Row],[Order Date]])</f>
        <v>9</v>
      </c>
      <c r="H1503" s="1">
        <v>41158</v>
      </c>
      <c r="I1503">
        <v>48167</v>
      </c>
      <c r="J1503" t="s">
        <v>58</v>
      </c>
      <c r="K1503">
        <v>43</v>
      </c>
      <c r="L1503">
        <v>122.99</v>
      </c>
      <c r="M1503" s="2">
        <v>0.06</v>
      </c>
      <c r="N1503">
        <v>5041.46</v>
      </c>
      <c r="O1503">
        <v>70.2</v>
      </c>
      <c r="P1503">
        <v>-2136.66</v>
      </c>
      <c r="Q1503" s="2">
        <v>0.74</v>
      </c>
      <c r="R1503" t="s">
        <v>48</v>
      </c>
      <c r="S1503" t="s">
        <v>49</v>
      </c>
      <c r="T1503" t="s">
        <v>586</v>
      </c>
      <c r="U1503" t="s">
        <v>51</v>
      </c>
      <c r="V1503" t="s">
        <v>68</v>
      </c>
      <c r="W1503">
        <v>6762</v>
      </c>
      <c r="X1503" s="1">
        <v>41161</v>
      </c>
      <c r="Y1503" t="s">
        <v>53</v>
      </c>
      <c r="Z1503" t="e" vm="5">
        <v>#VALUE!</v>
      </c>
      <c r="AA1503">
        <v>55126</v>
      </c>
      <c r="AB1503" t="e" cm="1" vm="2">
        <f t="array" ref="AB1503">_FV(Table1[[#This Row],[State]],"Country/region",TRUE)</f>
        <v>#VALUE!</v>
      </c>
    </row>
    <row r="1504" spans="1:28" x14ac:dyDescent="0.35">
      <c r="A1504" t="s">
        <v>2205</v>
      </c>
      <c r="B1504">
        <v>42</v>
      </c>
      <c r="C1504" t="s">
        <v>823</v>
      </c>
      <c r="D1504" t="s">
        <v>46</v>
      </c>
      <c r="E1504">
        <f>YEAR(Table1[[#This Row],[Order Date]])</f>
        <v>2012</v>
      </c>
      <c r="F1504">
        <v>1</v>
      </c>
      <c r="G1504">
        <f>MONTH(Table1[[#This Row],[Order Date]])</f>
        <v>9</v>
      </c>
      <c r="H1504" s="1">
        <v>41159</v>
      </c>
      <c r="I1504">
        <v>10052</v>
      </c>
      <c r="J1504" t="s">
        <v>39</v>
      </c>
      <c r="K1504">
        <v>16</v>
      </c>
      <c r="L1504">
        <v>6.08</v>
      </c>
      <c r="M1504" s="2">
        <v>7.0000000000000007E-2</v>
      </c>
      <c r="N1504">
        <v>95.9</v>
      </c>
      <c r="O1504">
        <v>0.91</v>
      </c>
      <c r="P1504">
        <v>19.57</v>
      </c>
      <c r="Q1504" s="2">
        <v>0.51</v>
      </c>
      <c r="R1504" t="s">
        <v>29</v>
      </c>
      <c r="S1504" t="s">
        <v>59</v>
      </c>
      <c r="T1504" t="s">
        <v>2206</v>
      </c>
      <c r="U1504" t="s">
        <v>88</v>
      </c>
      <c r="V1504" t="s">
        <v>52</v>
      </c>
      <c r="W1504">
        <v>1383</v>
      </c>
      <c r="X1504" s="1">
        <v>41160</v>
      </c>
      <c r="Y1504" t="s">
        <v>34</v>
      </c>
      <c r="Z1504" t="e" vm="4">
        <v>#VALUE!</v>
      </c>
      <c r="AA1504">
        <v>93117</v>
      </c>
      <c r="AB1504" t="e" cm="1" vm="2">
        <f t="array" ref="AB1504">_FV(Table1[[#This Row],[State]],"Country/region",TRUE)</f>
        <v>#VALUE!</v>
      </c>
    </row>
    <row r="1505" spans="1:28" x14ac:dyDescent="0.35">
      <c r="A1505" t="s">
        <v>822</v>
      </c>
      <c r="B1505">
        <v>42</v>
      </c>
      <c r="C1505" t="s">
        <v>823</v>
      </c>
      <c r="D1505" t="s">
        <v>46</v>
      </c>
      <c r="E1505">
        <f>YEAR(Table1[[#This Row],[Order Date]])</f>
        <v>2012</v>
      </c>
      <c r="F1505">
        <v>1</v>
      </c>
      <c r="G1505">
        <f>MONTH(Table1[[#This Row],[Order Date]])</f>
        <v>9</v>
      </c>
      <c r="H1505" s="1">
        <v>41159</v>
      </c>
      <c r="I1505">
        <v>10052</v>
      </c>
      <c r="J1505" t="s">
        <v>39</v>
      </c>
      <c r="K1505">
        <v>28</v>
      </c>
      <c r="L1505">
        <v>19.899999999999999</v>
      </c>
      <c r="M1505" s="2">
        <v>0.08</v>
      </c>
      <c r="N1505">
        <v>517.91</v>
      </c>
      <c r="O1505">
        <v>5.29</v>
      </c>
      <c r="P1505">
        <v>107.11</v>
      </c>
      <c r="Q1505" s="2">
        <v>0.4</v>
      </c>
      <c r="R1505" t="s">
        <v>29</v>
      </c>
      <c r="S1505" t="s">
        <v>80</v>
      </c>
      <c r="T1505" t="s">
        <v>2207</v>
      </c>
      <c r="U1505" t="s">
        <v>214</v>
      </c>
      <c r="V1505" t="s">
        <v>52</v>
      </c>
      <c r="W1505">
        <v>1384</v>
      </c>
      <c r="X1505" s="1">
        <v>41161</v>
      </c>
      <c r="Y1505" t="s">
        <v>34</v>
      </c>
      <c r="Z1505" t="e" vm="4">
        <v>#VALUE!</v>
      </c>
      <c r="AA1505">
        <v>91745</v>
      </c>
      <c r="AB1505" t="e" cm="1" vm="2">
        <f t="array" ref="AB1505">_FV(Table1[[#This Row],[State]],"Country/region",TRUE)</f>
        <v>#VALUE!</v>
      </c>
    </row>
    <row r="1506" spans="1:28" x14ac:dyDescent="0.35">
      <c r="A1506" t="s">
        <v>822</v>
      </c>
      <c r="B1506">
        <v>42</v>
      </c>
      <c r="C1506" t="s">
        <v>823</v>
      </c>
      <c r="D1506" t="s">
        <v>46</v>
      </c>
      <c r="E1506">
        <f>YEAR(Table1[[#This Row],[Order Date]])</f>
        <v>2012</v>
      </c>
      <c r="F1506">
        <v>1</v>
      </c>
      <c r="G1506">
        <f>MONTH(Table1[[#This Row],[Order Date]])</f>
        <v>9</v>
      </c>
      <c r="H1506" s="1">
        <v>41159</v>
      </c>
      <c r="I1506">
        <v>10052</v>
      </c>
      <c r="J1506" t="s">
        <v>39</v>
      </c>
      <c r="K1506">
        <v>46</v>
      </c>
      <c r="L1506">
        <v>3.36</v>
      </c>
      <c r="M1506" s="2">
        <v>0.02</v>
      </c>
      <c r="N1506">
        <v>162.28</v>
      </c>
      <c r="O1506">
        <v>6.27</v>
      </c>
      <c r="P1506">
        <v>-216.154</v>
      </c>
      <c r="Q1506" s="2">
        <v>0.4</v>
      </c>
      <c r="R1506" t="s">
        <v>29</v>
      </c>
      <c r="S1506" t="s">
        <v>30</v>
      </c>
      <c r="T1506" t="s">
        <v>114</v>
      </c>
      <c r="U1506" t="s">
        <v>67</v>
      </c>
      <c r="V1506" t="s">
        <v>52</v>
      </c>
      <c r="W1506">
        <v>1385</v>
      </c>
      <c r="X1506" s="1">
        <v>41161</v>
      </c>
      <c r="Y1506" t="s">
        <v>34</v>
      </c>
      <c r="Z1506" t="e" vm="4">
        <v>#VALUE!</v>
      </c>
      <c r="AA1506">
        <v>91745</v>
      </c>
      <c r="AB1506" t="e" cm="1" vm="2">
        <f t="array" ref="AB1506">_FV(Table1[[#This Row],[State]],"Country/region",TRUE)</f>
        <v>#VALUE!</v>
      </c>
    </row>
    <row r="1507" spans="1:28" x14ac:dyDescent="0.35">
      <c r="A1507" t="s">
        <v>2208</v>
      </c>
      <c r="B1507">
        <v>42</v>
      </c>
      <c r="C1507" t="s">
        <v>1731</v>
      </c>
      <c r="D1507" t="s">
        <v>46</v>
      </c>
      <c r="E1507">
        <f>YEAR(Table1[[#This Row],[Order Date]])</f>
        <v>2012</v>
      </c>
      <c r="F1507">
        <v>1</v>
      </c>
      <c r="G1507">
        <f>MONTH(Table1[[#This Row],[Order Date]])</f>
        <v>9</v>
      </c>
      <c r="H1507" s="1">
        <v>41160</v>
      </c>
      <c r="I1507">
        <v>37926</v>
      </c>
      <c r="J1507" t="s">
        <v>58</v>
      </c>
      <c r="K1507">
        <v>31</v>
      </c>
      <c r="L1507">
        <v>11.55</v>
      </c>
      <c r="M1507" s="2">
        <v>0.02</v>
      </c>
      <c r="N1507">
        <v>353.25</v>
      </c>
      <c r="O1507">
        <v>2.36</v>
      </c>
      <c r="P1507">
        <v>60.06</v>
      </c>
      <c r="Q1507" s="2">
        <v>0.55000000000000004</v>
      </c>
      <c r="R1507" t="s">
        <v>29</v>
      </c>
      <c r="S1507" t="s">
        <v>59</v>
      </c>
      <c r="T1507" t="s">
        <v>263</v>
      </c>
      <c r="U1507" t="s">
        <v>88</v>
      </c>
      <c r="V1507" t="s">
        <v>76</v>
      </c>
      <c r="W1507">
        <v>5342</v>
      </c>
      <c r="X1507" s="1">
        <v>41162</v>
      </c>
      <c r="Y1507" t="s">
        <v>34</v>
      </c>
      <c r="Z1507" t="e" vm="44">
        <v>#VALUE!</v>
      </c>
      <c r="AA1507">
        <v>30338</v>
      </c>
      <c r="AB1507" t="e" cm="1" vm="2">
        <f t="array" ref="AB1507">_FV(Table1[[#This Row],[State]],"Country/region",TRUE)</f>
        <v>#VALUE!</v>
      </c>
    </row>
    <row r="1508" spans="1:28" x14ac:dyDescent="0.35">
      <c r="A1508" t="s">
        <v>1086</v>
      </c>
      <c r="B1508">
        <v>42</v>
      </c>
      <c r="C1508" t="s">
        <v>1087</v>
      </c>
      <c r="D1508" t="s">
        <v>27</v>
      </c>
      <c r="E1508">
        <f>YEAR(Table1[[#This Row],[Order Date]])</f>
        <v>2012</v>
      </c>
      <c r="F1508">
        <v>1</v>
      </c>
      <c r="G1508">
        <f>MONTH(Table1[[#This Row],[Order Date]])</f>
        <v>9</v>
      </c>
      <c r="H1508" s="1">
        <v>41160</v>
      </c>
      <c r="I1508">
        <v>5317</v>
      </c>
      <c r="J1508" t="s">
        <v>47</v>
      </c>
      <c r="K1508">
        <v>10</v>
      </c>
      <c r="L1508">
        <v>140.97999999999999</v>
      </c>
      <c r="M1508" s="2">
        <v>7.0000000000000007E-2</v>
      </c>
      <c r="N1508">
        <v>1469.48</v>
      </c>
      <c r="O1508">
        <v>53.48</v>
      </c>
      <c r="P1508">
        <v>-263.64999999999998</v>
      </c>
      <c r="Q1508" s="2">
        <v>0.65</v>
      </c>
      <c r="R1508" t="s">
        <v>48</v>
      </c>
      <c r="S1508" t="s">
        <v>73</v>
      </c>
      <c r="T1508" t="s">
        <v>434</v>
      </c>
      <c r="U1508" t="s">
        <v>154</v>
      </c>
      <c r="V1508" t="s">
        <v>52</v>
      </c>
      <c r="W1508">
        <v>737</v>
      </c>
      <c r="X1508" s="1">
        <v>41167</v>
      </c>
      <c r="Y1508" t="s">
        <v>53</v>
      </c>
      <c r="Z1508" t="e" vm="32">
        <v>#VALUE!</v>
      </c>
      <c r="AA1508">
        <v>80229</v>
      </c>
      <c r="AB1508" t="e" cm="1" vm="2">
        <f t="array" ref="AB1508">_FV(Table1[[#This Row],[State]],"Country/region",TRUE)</f>
        <v>#VALUE!</v>
      </c>
    </row>
    <row r="1509" spans="1:28" x14ac:dyDescent="0.35">
      <c r="A1509" t="s">
        <v>1086</v>
      </c>
      <c r="B1509">
        <v>42</v>
      </c>
      <c r="C1509" t="s">
        <v>1087</v>
      </c>
      <c r="D1509" t="s">
        <v>27</v>
      </c>
      <c r="E1509">
        <f>YEAR(Table1[[#This Row],[Order Date]])</f>
        <v>2012</v>
      </c>
      <c r="F1509">
        <v>1</v>
      </c>
      <c r="G1509">
        <f>MONTH(Table1[[#This Row],[Order Date]])</f>
        <v>9</v>
      </c>
      <c r="H1509" s="1">
        <v>41160</v>
      </c>
      <c r="I1509">
        <v>5317</v>
      </c>
      <c r="J1509" t="s">
        <v>47</v>
      </c>
      <c r="K1509">
        <v>38</v>
      </c>
      <c r="L1509">
        <v>5.34</v>
      </c>
      <c r="M1509" s="2">
        <v>0.09</v>
      </c>
      <c r="N1509">
        <v>212.57</v>
      </c>
      <c r="O1509">
        <v>2.99</v>
      </c>
      <c r="P1509">
        <v>9.4860000000000007</v>
      </c>
      <c r="Q1509" s="2">
        <v>0.38</v>
      </c>
      <c r="R1509" t="s">
        <v>29</v>
      </c>
      <c r="S1509" t="s">
        <v>30</v>
      </c>
      <c r="T1509" t="s">
        <v>755</v>
      </c>
      <c r="U1509" t="s">
        <v>67</v>
      </c>
      <c r="V1509" t="s">
        <v>52</v>
      </c>
      <c r="W1509">
        <v>736</v>
      </c>
      <c r="X1509" s="1">
        <v>41167</v>
      </c>
      <c r="Y1509" t="s">
        <v>42</v>
      </c>
      <c r="Z1509" t="e" vm="32">
        <v>#VALUE!</v>
      </c>
      <c r="AA1509">
        <v>80229</v>
      </c>
      <c r="AB1509" t="e" cm="1" vm="2">
        <f t="array" ref="AB1509">_FV(Table1[[#This Row],[State]],"Country/region",TRUE)</f>
        <v>#VALUE!</v>
      </c>
    </row>
    <row r="1510" spans="1:28" x14ac:dyDescent="0.35">
      <c r="A1510" t="s">
        <v>1086</v>
      </c>
      <c r="B1510">
        <v>42</v>
      </c>
      <c r="C1510" t="s">
        <v>1087</v>
      </c>
      <c r="D1510" t="s">
        <v>27</v>
      </c>
      <c r="E1510">
        <f>YEAR(Table1[[#This Row],[Order Date]])</f>
        <v>2012</v>
      </c>
      <c r="F1510">
        <v>1</v>
      </c>
      <c r="G1510">
        <f>MONTH(Table1[[#This Row],[Order Date]])</f>
        <v>9</v>
      </c>
      <c r="H1510" s="1">
        <v>41160</v>
      </c>
      <c r="I1510">
        <v>5317</v>
      </c>
      <c r="J1510" t="s">
        <v>47</v>
      </c>
      <c r="K1510">
        <v>25</v>
      </c>
      <c r="L1510">
        <v>205.99</v>
      </c>
      <c r="M1510" s="2">
        <v>0.06</v>
      </c>
      <c r="N1510">
        <v>4279.24</v>
      </c>
      <c r="O1510">
        <v>5.26</v>
      </c>
      <c r="P1510">
        <v>890.18100000000004</v>
      </c>
      <c r="Q1510" s="2">
        <v>0.56000000000000005</v>
      </c>
      <c r="R1510" t="s">
        <v>96</v>
      </c>
      <c r="S1510" t="s">
        <v>30</v>
      </c>
      <c r="T1510" t="s">
        <v>2209</v>
      </c>
      <c r="U1510" t="s">
        <v>105</v>
      </c>
      <c r="V1510" t="s">
        <v>52</v>
      </c>
      <c r="W1510">
        <v>738</v>
      </c>
      <c r="X1510" s="1">
        <v>41167</v>
      </c>
      <c r="Y1510" t="s">
        <v>34</v>
      </c>
      <c r="Z1510" t="e" vm="32">
        <v>#VALUE!</v>
      </c>
      <c r="AA1510">
        <v>80229</v>
      </c>
      <c r="AB1510" t="e" cm="1" vm="2">
        <f t="array" ref="AB1510">_FV(Table1[[#This Row],[State]],"Country/region",TRUE)</f>
        <v>#VALUE!</v>
      </c>
    </row>
    <row r="1511" spans="1:28" x14ac:dyDescent="0.35">
      <c r="A1511" t="s">
        <v>1740</v>
      </c>
      <c r="B1511">
        <v>42</v>
      </c>
      <c r="C1511" t="s">
        <v>2210</v>
      </c>
      <c r="D1511" t="s">
        <v>46</v>
      </c>
      <c r="E1511">
        <f>YEAR(Table1[[#This Row],[Order Date]])</f>
        <v>2012</v>
      </c>
      <c r="F1511">
        <v>1</v>
      </c>
      <c r="G1511">
        <f>MONTH(Table1[[#This Row],[Order Date]])</f>
        <v>9</v>
      </c>
      <c r="H1511" s="1">
        <v>41161</v>
      </c>
      <c r="I1511">
        <v>55648</v>
      </c>
      <c r="J1511" t="s">
        <v>58</v>
      </c>
      <c r="K1511">
        <v>5</v>
      </c>
      <c r="L1511">
        <v>2.88</v>
      </c>
      <c r="M1511" s="2">
        <v>0.08</v>
      </c>
      <c r="N1511">
        <v>14.74</v>
      </c>
      <c r="O1511">
        <v>0.7</v>
      </c>
      <c r="P1511">
        <v>-2.58</v>
      </c>
      <c r="Q1511" s="2">
        <v>0.56000000000000005</v>
      </c>
      <c r="R1511" t="s">
        <v>29</v>
      </c>
      <c r="S1511" t="s">
        <v>59</v>
      </c>
      <c r="T1511" t="s">
        <v>1919</v>
      </c>
      <c r="U1511" t="s">
        <v>88</v>
      </c>
      <c r="V1511" t="s">
        <v>76</v>
      </c>
      <c r="W1511">
        <v>7773</v>
      </c>
      <c r="X1511" s="1">
        <v>41164</v>
      </c>
      <c r="Y1511" t="s">
        <v>34</v>
      </c>
      <c r="Z1511" t="e" vm="10">
        <v>#VALUE!</v>
      </c>
      <c r="AA1511">
        <v>70117</v>
      </c>
      <c r="AB1511" t="e" cm="1" vm="2">
        <f t="array" ref="AB1511">_FV(Table1[[#This Row],[State]],"Country/region",TRUE)</f>
        <v>#VALUE!</v>
      </c>
    </row>
    <row r="1512" spans="1:28" x14ac:dyDescent="0.35">
      <c r="A1512" t="s">
        <v>2211</v>
      </c>
      <c r="B1512">
        <v>42</v>
      </c>
      <c r="C1512" t="s">
        <v>1996</v>
      </c>
      <c r="D1512" t="s">
        <v>46</v>
      </c>
      <c r="E1512">
        <f>YEAR(Table1[[#This Row],[Order Date]])</f>
        <v>2012</v>
      </c>
      <c r="F1512">
        <v>1</v>
      </c>
      <c r="G1512">
        <f>MONTH(Table1[[#This Row],[Order Date]])</f>
        <v>9</v>
      </c>
      <c r="H1512" s="1">
        <v>41162</v>
      </c>
      <c r="I1512">
        <v>3746</v>
      </c>
      <c r="J1512" t="s">
        <v>39</v>
      </c>
      <c r="K1512">
        <v>14</v>
      </c>
      <c r="L1512">
        <v>115.99</v>
      </c>
      <c r="M1512" s="2">
        <v>0</v>
      </c>
      <c r="N1512">
        <v>1463.0965000000001</v>
      </c>
      <c r="O1512">
        <v>2.5</v>
      </c>
      <c r="P1512">
        <v>162.666</v>
      </c>
      <c r="Q1512" s="2">
        <v>0.56999999999999995</v>
      </c>
      <c r="R1512" t="s">
        <v>96</v>
      </c>
      <c r="S1512" t="s">
        <v>30</v>
      </c>
      <c r="T1512">
        <v>6160</v>
      </c>
      <c r="U1512" t="s">
        <v>105</v>
      </c>
      <c r="V1512" t="s">
        <v>52</v>
      </c>
      <c r="W1512">
        <v>551</v>
      </c>
      <c r="X1512" s="1">
        <v>41162</v>
      </c>
      <c r="Y1512" t="s">
        <v>34</v>
      </c>
      <c r="Z1512" t="e" vm="23">
        <v>#VALUE!</v>
      </c>
      <c r="AA1512">
        <v>98373</v>
      </c>
      <c r="AB1512" t="e" cm="1" vm="2">
        <f t="array" ref="AB1512">_FV(Table1[[#This Row],[State]],"Country/region",TRUE)</f>
        <v>#VALUE!</v>
      </c>
    </row>
    <row r="1513" spans="1:28" x14ac:dyDescent="0.35">
      <c r="A1513" t="s">
        <v>1995</v>
      </c>
      <c r="B1513">
        <v>42</v>
      </c>
      <c r="C1513" t="s">
        <v>1996</v>
      </c>
      <c r="D1513" t="s">
        <v>46</v>
      </c>
      <c r="E1513">
        <f>YEAR(Table1[[#This Row],[Order Date]])</f>
        <v>2012</v>
      </c>
      <c r="F1513">
        <v>1</v>
      </c>
      <c r="G1513">
        <f>MONTH(Table1[[#This Row],[Order Date]])</f>
        <v>9</v>
      </c>
      <c r="H1513" s="1">
        <v>41162</v>
      </c>
      <c r="I1513">
        <v>3746</v>
      </c>
      <c r="J1513" t="s">
        <v>39</v>
      </c>
      <c r="K1513">
        <v>38</v>
      </c>
      <c r="L1513">
        <v>5.98</v>
      </c>
      <c r="M1513" s="2">
        <v>0.02</v>
      </c>
      <c r="N1513">
        <v>246.3</v>
      </c>
      <c r="O1513">
        <v>5.79</v>
      </c>
      <c r="P1513">
        <v>-67.489999999999995</v>
      </c>
      <c r="Q1513" s="2">
        <v>0.36</v>
      </c>
      <c r="R1513" t="s">
        <v>29</v>
      </c>
      <c r="S1513" t="s">
        <v>30</v>
      </c>
      <c r="T1513" t="s">
        <v>317</v>
      </c>
      <c r="U1513" t="s">
        <v>61</v>
      </c>
      <c r="V1513" t="s">
        <v>52</v>
      </c>
      <c r="W1513">
        <v>552</v>
      </c>
      <c r="X1513" s="1">
        <v>41163</v>
      </c>
      <c r="Y1513" t="s">
        <v>34</v>
      </c>
      <c r="Z1513" t="e" vm="23">
        <v>#VALUE!</v>
      </c>
      <c r="AA1513">
        <v>98052</v>
      </c>
      <c r="AB1513" t="e" cm="1" vm="2">
        <f t="array" ref="AB1513">_FV(Table1[[#This Row],[State]],"Country/region",TRUE)</f>
        <v>#VALUE!</v>
      </c>
    </row>
    <row r="1514" spans="1:28" x14ac:dyDescent="0.35">
      <c r="A1514" t="s">
        <v>443</v>
      </c>
      <c r="B1514">
        <v>42</v>
      </c>
      <c r="C1514" t="s">
        <v>444</v>
      </c>
      <c r="D1514" t="s">
        <v>38</v>
      </c>
      <c r="E1514">
        <f>YEAR(Table1[[#This Row],[Order Date]])</f>
        <v>2012</v>
      </c>
      <c r="F1514">
        <v>1</v>
      </c>
      <c r="G1514">
        <f>MONTH(Table1[[#This Row],[Order Date]])</f>
        <v>9</v>
      </c>
      <c r="H1514" s="1">
        <v>41162</v>
      </c>
      <c r="I1514">
        <v>43590</v>
      </c>
      <c r="J1514" t="s">
        <v>58</v>
      </c>
      <c r="K1514">
        <v>24</v>
      </c>
      <c r="L1514">
        <v>128.24</v>
      </c>
      <c r="M1514" s="2">
        <v>0.06</v>
      </c>
      <c r="N1514">
        <v>3118.6</v>
      </c>
      <c r="O1514">
        <v>12.65</v>
      </c>
      <c r="P1514">
        <v>804.2</v>
      </c>
      <c r="Q1514" s="2"/>
      <c r="R1514" t="s">
        <v>48</v>
      </c>
      <c r="S1514" t="s">
        <v>80</v>
      </c>
      <c r="T1514" t="s">
        <v>1482</v>
      </c>
      <c r="U1514" t="s">
        <v>51</v>
      </c>
      <c r="V1514" t="s">
        <v>33</v>
      </c>
      <c r="W1514">
        <v>6157</v>
      </c>
      <c r="X1514" s="1">
        <v>41164</v>
      </c>
      <c r="Y1514" t="s">
        <v>42</v>
      </c>
      <c r="Z1514" t="e" vm="22">
        <v>#VALUE!</v>
      </c>
      <c r="AA1514">
        <v>44691</v>
      </c>
      <c r="AB1514" t="e" cm="1" vm="2">
        <f t="array" ref="AB1514">_FV(Table1[[#This Row],[State]],"Country/region",TRUE)</f>
        <v>#VALUE!</v>
      </c>
    </row>
    <row r="1515" spans="1:28" x14ac:dyDescent="0.35">
      <c r="A1515" t="s">
        <v>2212</v>
      </c>
      <c r="B1515">
        <v>42</v>
      </c>
      <c r="C1515" t="s">
        <v>1680</v>
      </c>
      <c r="D1515" t="s">
        <v>46</v>
      </c>
      <c r="E1515">
        <f>YEAR(Table1[[#This Row],[Order Date]])</f>
        <v>2012</v>
      </c>
      <c r="F1515">
        <v>1</v>
      </c>
      <c r="G1515">
        <f>MONTH(Table1[[#This Row],[Order Date]])</f>
        <v>9</v>
      </c>
      <c r="H1515" s="1">
        <v>41163</v>
      </c>
      <c r="I1515">
        <v>12099</v>
      </c>
      <c r="J1515" t="s">
        <v>58</v>
      </c>
      <c r="K1515">
        <v>1</v>
      </c>
      <c r="L1515">
        <v>2.61</v>
      </c>
      <c r="M1515" s="2">
        <v>0.06</v>
      </c>
      <c r="N1515">
        <v>17.59</v>
      </c>
      <c r="O1515">
        <v>0.5</v>
      </c>
      <c r="P1515">
        <v>10.85</v>
      </c>
      <c r="Q1515" s="2">
        <v>0.39</v>
      </c>
      <c r="R1515" t="s">
        <v>29</v>
      </c>
      <c r="S1515" t="s">
        <v>30</v>
      </c>
      <c r="T1515" t="s">
        <v>1036</v>
      </c>
      <c r="U1515" t="s">
        <v>210</v>
      </c>
      <c r="V1515" t="s">
        <v>52</v>
      </c>
      <c r="W1515">
        <v>1679</v>
      </c>
      <c r="X1515" s="1">
        <v>41163</v>
      </c>
      <c r="Y1515" t="s">
        <v>42</v>
      </c>
      <c r="Z1515" t="e" vm="42">
        <v>#VALUE!</v>
      </c>
      <c r="AA1515">
        <v>86301</v>
      </c>
      <c r="AB1515" t="e" cm="1" vm="2">
        <f t="array" ref="AB1515">_FV(Table1[[#This Row],[State]],"Country/region",TRUE)</f>
        <v>#VALUE!</v>
      </c>
    </row>
    <row r="1516" spans="1:28" x14ac:dyDescent="0.35">
      <c r="A1516" t="s">
        <v>656</v>
      </c>
      <c r="B1516">
        <v>42</v>
      </c>
      <c r="C1516" t="s">
        <v>657</v>
      </c>
      <c r="D1516" t="s">
        <v>46</v>
      </c>
      <c r="E1516">
        <f>YEAR(Table1[[#This Row],[Order Date]])</f>
        <v>2012</v>
      </c>
      <c r="F1516">
        <v>1</v>
      </c>
      <c r="G1516">
        <f>MONTH(Table1[[#This Row],[Order Date]])</f>
        <v>9</v>
      </c>
      <c r="H1516" s="1">
        <v>41163</v>
      </c>
      <c r="I1516">
        <v>44487</v>
      </c>
      <c r="J1516" t="s">
        <v>58</v>
      </c>
      <c r="K1516">
        <v>4</v>
      </c>
      <c r="L1516">
        <v>6.28</v>
      </c>
      <c r="M1516" s="2">
        <v>0.09</v>
      </c>
      <c r="N1516">
        <v>28.15</v>
      </c>
      <c r="O1516">
        <v>5.29</v>
      </c>
      <c r="P1516">
        <v>-10.09</v>
      </c>
      <c r="Q1516" s="2">
        <v>0.43</v>
      </c>
      <c r="R1516" t="s">
        <v>48</v>
      </c>
      <c r="S1516" t="s">
        <v>30</v>
      </c>
      <c r="T1516" t="s">
        <v>1435</v>
      </c>
      <c r="U1516" t="s">
        <v>82</v>
      </c>
      <c r="V1516" t="s">
        <v>33</v>
      </c>
      <c r="W1516">
        <v>6286</v>
      </c>
      <c r="X1516" s="1">
        <v>41164</v>
      </c>
      <c r="Y1516" t="s">
        <v>34</v>
      </c>
      <c r="Z1516" t="e" vm="15">
        <v>#VALUE!</v>
      </c>
      <c r="AA1516">
        <v>14901</v>
      </c>
      <c r="AB1516" t="e" cm="1" vm="2">
        <f t="array" ref="AB1516">_FV(Table1[[#This Row],[State]],"Country/region",TRUE)</f>
        <v>#VALUE!</v>
      </c>
    </row>
    <row r="1517" spans="1:28" x14ac:dyDescent="0.35">
      <c r="A1517" t="s">
        <v>1665</v>
      </c>
      <c r="B1517">
        <v>42</v>
      </c>
      <c r="C1517" t="s">
        <v>1666</v>
      </c>
      <c r="D1517" t="s">
        <v>46</v>
      </c>
      <c r="E1517">
        <f>YEAR(Table1[[#This Row],[Order Date]])</f>
        <v>2012</v>
      </c>
      <c r="F1517">
        <v>1</v>
      </c>
      <c r="G1517">
        <f>MONTH(Table1[[#This Row],[Order Date]])</f>
        <v>9</v>
      </c>
      <c r="H1517" s="1">
        <v>41163</v>
      </c>
      <c r="I1517">
        <v>44836</v>
      </c>
      <c r="J1517" t="s">
        <v>131</v>
      </c>
      <c r="K1517">
        <v>21</v>
      </c>
      <c r="L1517">
        <v>5.98</v>
      </c>
      <c r="M1517" s="2">
        <v>0.02</v>
      </c>
      <c r="N1517">
        <v>125.79</v>
      </c>
      <c r="O1517">
        <v>1.49</v>
      </c>
      <c r="P1517">
        <v>28.526</v>
      </c>
      <c r="Q1517" s="2">
        <v>0.39</v>
      </c>
      <c r="R1517" t="s">
        <v>29</v>
      </c>
      <c r="S1517" t="s">
        <v>30</v>
      </c>
      <c r="T1517" t="s">
        <v>1749</v>
      </c>
      <c r="U1517" t="s">
        <v>67</v>
      </c>
      <c r="V1517" t="s">
        <v>52</v>
      </c>
      <c r="W1517">
        <v>6329</v>
      </c>
      <c r="X1517" s="1">
        <v>41164</v>
      </c>
      <c r="Y1517" t="s">
        <v>34</v>
      </c>
      <c r="Z1517" t="e" vm="4">
        <v>#VALUE!</v>
      </c>
      <c r="AA1517">
        <v>92277</v>
      </c>
      <c r="AB1517" t="e" cm="1" vm="2">
        <f t="array" ref="AB1517">_FV(Table1[[#This Row],[State]],"Country/region",TRUE)</f>
        <v>#VALUE!</v>
      </c>
    </row>
    <row r="1518" spans="1:28" x14ac:dyDescent="0.35">
      <c r="A1518" t="s">
        <v>1330</v>
      </c>
      <c r="B1518">
        <v>42</v>
      </c>
      <c r="C1518" t="s">
        <v>1146</v>
      </c>
      <c r="D1518" t="s">
        <v>27</v>
      </c>
      <c r="E1518">
        <f>YEAR(Table1[[#This Row],[Order Date]])</f>
        <v>2012</v>
      </c>
      <c r="F1518">
        <v>1</v>
      </c>
      <c r="G1518">
        <f>MONTH(Table1[[#This Row],[Order Date]])</f>
        <v>9</v>
      </c>
      <c r="H1518" s="1">
        <v>41163</v>
      </c>
      <c r="I1518">
        <v>13280</v>
      </c>
      <c r="J1518" t="s">
        <v>28</v>
      </c>
      <c r="K1518">
        <v>40</v>
      </c>
      <c r="L1518">
        <v>10.9</v>
      </c>
      <c r="M1518" s="2">
        <v>0.01</v>
      </c>
      <c r="N1518">
        <v>460.68</v>
      </c>
      <c r="O1518">
        <v>7.46</v>
      </c>
      <c r="P1518">
        <v>-116.76</v>
      </c>
      <c r="Q1518" s="2">
        <v>0.59</v>
      </c>
      <c r="R1518" t="s">
        <v>29</v>
      </c>
      <c r="S1518" t="s">
        <v>30</v>
      </c>
      <c r="T1518" t="s">
        <v>2213</v>
      </c>
      <c r="U1518" t="s">
        <v>32</v>
      </c>
      <c r="V1518" t="s">
        <v>68</v>
      </c>
      <c r="W1518">
        <v>1842</v>
      </c>
      <c r="X1518" s="1">
        <v>41164</v>
      </c>
      <c r="Y1518" t="s">
        <v>34</v>
      </c>
      <c r="Z1518" t="e" vm="16">
        <v>#VALUE!</v>
      </c>
      <c r="AA1518">
        <v>61832</v>
      </c>
      <c r="AB1518" t="e" cm="1" vm="2">
        <f t="array" ref="AB1518">_FV(Table1[[#This Row],[State]],"Country/region",TRUE)</f>
        <v>#VALUE!</v>
      </c>
    </row>
    <row r="1519" spans="1:28" x14ac:dyDescent="0.35">
      <c r="A1519" t="s">
        <v>1330</v>
      </c>
      <c r="B1519">
        <v>42</v>
      </c>
      <c r="C1519" t="s">
        <v>1146</v>
      </c>
      <c r="D1519" t="s">
        <v>27</v>
      </c>
      <c r="E1519">
        <f>YEAR(Table1[[#This Row],[Order Date]])</f>
        <v>2012</v>
      </c>
      <c r="F1519">
        <v>1</v>
      </c>
      <c r="G1519">
        <f>MONTH(Table1[[#This Row],[Order Date]])</f>
        <v>9</v>
      </c>
      <c r="H1519" s="1">
        <v>41163</v>
      </c>
      <c r="I1519">
        <v>13280</v>
      </c>
      <c r="J1519" t="s">
        <v>28</v>
      </c>
      <c r="K1519">
        <v>49</v>
      </c>
      <c r="L1519">
        <v>7.99</v>
      </c>
      <c r="M1519" s="2">
        <v>0.1</v>
      </c>
      <c r="N1519">
        <v>318.75850000000003</v>
      </c>
      <c r="O1519">
        <v>5.03</v>
      </c>
      <c r="P1519">
        <v>-160.952</v>
      </c>
      <c r="Q1519" s="2">
        <v>0.6</v>
      </c>
      <c r="R1519" t="s">
        <v>96</v>
      </c>
      <c r="S1519" t="s">
        <v>80</v>
      </c>
      <c r="T1519" t="s">
        <v>1909</v>
      </c>
      <c r="U1519" t="s">
        <v>105</v>
      </c>
      <c r="V1519" t="s">
        <v>68</v>
      </c>
      <c r="W1519">
        <v>1843</v>
      </c>
      <c r="X1519" s="1">
        <v>41164</v>
      </c>
      <c r="Y1519" t="s">
        <v>34</v>
      </c>
      <c r="Z1519" t="e" vm="16">
        <v>#VALUE!</v>
      </c>
      <c r="AA1519">
        <v>61832</v>
      </c>
      <c r="AB1519" t="e" cm="1" vm="2">
        <f t="array" ref="AB1519">_FV(Table1[[#This Row],[State]],"Country/region",TRUE)</f>
        <v>#VALUE!</v>
      </c>
    </row>
    <row r="1520" spans="1:28" x14ac:dyDescent="0.35">
      <c r="A1520" t="s">
        <v>2127</v>
      </c>
      <c r="B1520">
        <v>42</v>
      </c>
      <c r="C1520" t="s">
        <v>657</v>
      </c>
      <c r="D1520" t="s">
        <v>46</v>
      </c>
      <c r="E1520">
        <f>YEAR(Table1[[#This Row],[Order Date]])</f>
        <v>2012</v>
      </c>
      <c r="F1520">
        <v>1</v>
      </c>
      <c r="G1520">
        <f>MONTH(Table1[[#This Row],[Order Date]])</f>
        <v>9</v>
      </c>
      <c r="H1520" s="1">
        <v>41163</v>
      </c>
      <c r="I1520">
        <v>10629</v>
      </c>
      <c r="J1520" t="s">
        <v>58</v>
      </c>
      <c r="K1520">
        <v>39</v>
      </c>
      <c r="L1520">
        <v>8.3699999999999992</v>
      </c>
      <c r="M1520" s="2">
        <v>0.06</v>
      </c>
      <c r="N1520">
        <v>341.55</v>
      </c>
      <c r="O1520">
        <v>10.16</v>
      </c>
      <c r="P1520">
        <v>-255.65</v>
      </c>
      <c r="Q1520" s="2">
        <v>0.59</v>
      </c>
      <c r="R1520" t="s">
        <v>48</v>
      </c>
      <c r="S1520" t="s">
        <v>40</v>
      </c>
      <c r="T1520" t="s">
        <v>1803</v>
      </c>
      <c r="U1520" t="s">
        <v>82</v>
      </c>
      <c r="V1520" t="s">
        <v>33</v>
      </c>
      <c r="W1520">
        <v>1472</v>
      </c>
      <c r="X1520" s="1">
        <v>41165</v>
      </c>
      <c r="Y1520" t="s">
        <v>34</v>
      </c>
      <c r="Z1520" t="e" vm="3">
        <v>#VALUE!</v>
      </c>
      <c r="AA1520">
        <v>21222</v>
      </c>
      <c r="AB1520" t="e" cm="1" vm="2">
        <f t="array" ref="AB1520">_FV(Table1[[#This Row],[State]],"Country/region",TRUE)</f>
        <v>#VALUE!</v>
      </c>
    </row>
    <row r="1521" spans="1:28" x14ac:dyDescent="0.35">
      <c r="A1521" t="s">
        <v>2127</v>
      </c>
      <c r="B1521">
        <v>42</v>
      </c>
      <c r="C1521" t="s">
        <v>657</v>
      </c>
      <c r="D1521" t="s">
        <v>46</v>
      </c>
      <c r="E1521">
        <f>YEAR(Table1[[#This Row],[Order Date]])</f>
        <v>2012</v>
      </c>
      <c r="F1521">
        <v>1</v>
      </c>
      <c r="G1521">
        <f>MONTH(Table1[[#This Row],[Order Date]])</f>
        <v>9</v>
      </c>
      <c r="H1521" s="1">
        <v>41163</v>
      </c>
      <c r="I1521">
        <v>10629</v>
      </c>
      <c r="J1521" t="s">
        <v>58</v>
      </c>
      <c r="K1521">
        <v>14</v>
      </c>
      <c r="L1521">
        <v>6.48</v>
      </c>
      <c r="M1521" s="2">
        <v>0.09</v>
      </c>
      <c r="N1521">
        <v>98.37</v>
      </c>
      <c r="O1521">
        <v>9.17</v>
      </c>
      <c r="P1521">
        <v>-76.540000000000006</v>
      </c>
      <c r="Q1521" s="2">
        <v>0.37</v>
      </c>
      <c r="R1521" t="s">
        <v>29</v>
      </c>
      <c r="S1521" t="s">
        <v>30</v>
      </c>
      <c r="T1521" t="s">
        <v>250</v>
      </c>
      <c r="U1521" t="s">
        <v>61</v>
      </c>
      <c r="V1521" t="s">
        <v>33</v>
      </c>
      <c r="W1521">
        <v>1473</v>
      </c>
      <c r="X1521" s="1">
        <v>41165</v>
      </c>
      <c r="Y1521" t="s">
        <v>42</v>
      </c>
      <c r="Z1521" t="e" vm="3">
        <v>#VALUE!</v>
      </c>
      <c r="AA1521">
        <v>21222</v>
      </c>
      <c r="AB1521" t="e" cm="1" vm="2">
        <f t="array" ref="AB1521">_FV(Table1[[#This Row],[State]],"Country/region",TRUE)</f>
        <v>#VALUE!</v>
      </c>
    </row>
    <row r="1522" spans="1:28" x14ac:dyDescent="0.35">
      <c r="A1522" t="s">
        <v>2214</v>
      </c>
      <c r="B1522">
        <v>42</v>
      </c>
      <c r="C1522" t="s">
        <v>2215</v>
      </c>
      <c r="D1522" t="s">
        <v>46</v>
      </c>
      <c r="E1522">
        <f>YEAR(Table1[[#This Row],[Order Date]])</f>
        <v>2012</v>
      </c>
      <c r="F1522">
        <v>1</v>
      </c>
      <c r="G1522">
        <f>MONTH(Table1[[#This Row],[Order Date]])</f>
        <v>9</v>
      </c>
      <c r="H1522" s="1">
        <v>41163</v>
      </c>
      <c r="I1522">
        <v>56901</v>
      </c>
      <c r="J1522" t="s">
        <v>58</v>
      </c>
      <c r="K1522">
        <v>36</v>
      </c>
      <c r="L1522">
        <v>2.6</v>
      </c>
      <c r="M1522" s="2">
        <v>0</v>
      </c>
      <c r="N1522">
        <v>100.68</v>
      </c>
      <c r="O1522">
        <v>2.4</v>
      </c>
      <c r="P1522">
        <v>-45.21</v>
      </c>
      <c r="Q1522" s="2">
        <v>0.57999999999999996</v>
      </c>
      <c r="R1522" t="s">
        <v>29</v>
      </c>
      <c r="S1522" t="s">
        <v>59</v>
      </c>
      <c r="T1522" t="s">
        <v>238</v>
      </c>
      <c r="U1522" t="s">
        <v>88</v>
      </c>
      <c r="V1522" t="s">
        <v>68</v>
      </c>
      <c r="W1522">
        <v>7962</v>
      </c>
      <c r="X1522" s="1">
        <v>41165</v>
      </c>
      <c r="Y1522" t="s">
        <v>34</v>
      </c>
      <c r="Z1522" t="e" vm="26">
        <v>#VALUE!</v>
      </c>
      <c r="AA1522">
        <v>49002</v>
      </c>
      <c r="AB1522" t="e" cm="1" vm="2">
        <f t="array" ref="AB1522">_FV(Table1[[#This Row],[State]],"Country/region",TRUE)</f>
        <v>#VALUE!</v>
      </c>
    </row>
    <row r="1523" spans="1:28" x14ac:dyDescent="0.35">
      <c r="A1523" t="s">
        <v>656</v>
      </c>
      <c r="B1523">
        <v>42</v>
      </c>
      <c r="C1523" t="s">
        <v>657</v>
      </c>
      <c r="D1523" t="s">
        <v>46</v>
      </c>
      <c r="E1523">
        <f>YEAR(Table1[[#This Row],[Order Date]])</f>
        <v>2012</v>
      </c>
      <c r="F1523">
        <v>1</v>
      </c>
      <c r="G1523">
        <f>MONTH(Table1[[#This Row],[Order Date]])</f>
        <v>9</v>
      </c>
      <c r="H1523" s="1">
        <v>41163</v>
      </c>
      <c r="I1523">
        <v>44487</v>
      </c>
      <c r="J1523" t="s">
        <v>58</v>
      </c>
      <c r="K1523">
        <v>37</v>
      </c>
      <c r="L1523">
        <v>15.14</v>
      </c>
      <c r="M1523" s="2">
        <v>0.03</v>
      </c>
      <c r="N1523">
        <v>558.77</v>
      </c>
      <c r="O1523">
        <v>4.53</v>
      </c>
      <c r="P1523">
        <v>-92.87</v>
      </c>
      <c r="Q1523" s="2">
        <v>0.81</v>
      </c>
      <c r="R1523" t="s">
        <v>29</v>
      </c>
      <c r="S1523" t="s">
        <v>30</v>
      </c>
      <c r="T1523" t="s">
        <v>1052</v>
      </c>
      <c r="U1523" t="s">
        <v>32</v>
      </c>
      <c r="V1523" t="s">
        <v>33</v>
      </c>
      <c r="W1523">
        <v>6287</v>
      </c>
      <c r="X1523" s="1">
        <v>41165</v>
      </c>
      <c r="Y1523" t="s">
        <v>34</v>
      </c>
      <c r="Z1523" t="e" vm="15">
        <v>#VALUE!</v>
      </c>
      <c r="AA1523">
        <v>14901</v>
      </c>
      <c r="AB1523" t="e" cm="1" vm="2">
        <f t="array" ref="AB1523">_FV(Table1[[#This Row],[State]],"Country/region",TRUE)</f>
        <v>#VALUE!</v>
      </c>
    </row>
    <row r="1524" spans="1:28" x14ac:dyDescent="0.35">
      <c r="A1524" t="s">
        <v>2212</v>
      </c>
      <c r="B1524">
        <v>42</v>
      </c>
      <c r="C1524" t="s">
        <v>1680</v>
      </c>
      <c r="D1524" t="s">
        <v>46</v>
      </c>
      <c r="E1524">
        <f>YEAR(Table1[[#This Row],[Order Date]])</f>
        <v>2012</v>
      </c>
      <c r="F1524">
        <v>1</v>
      </c>
      <c r="G1524">
        <f>MONTH(Table1[[#This Row],[Order Date]])</f>
        <v>9</v>
      </c>
      <c r="H1524" s="1">
        <v>41163</v>
      </c>
      <c r="I1524">
        <v>12099</v>
      </c>
      <c r="J1524" t="s">
        <v>58</v>
      </c>
      <c r="K1524">
        <v>48</v>
      </c>
      <c r="L1524">
        <v>6.35</v>
      </c>
      <c r="M1524" s="2">
        <v>0.01</v>
      </c>
      <c r="N1524">
        <v>308.81</v>
      </c>
      <c r="O1524">
        <v>1.02</v>
      </c>
      <c r="P1524">
        <v>128.28</v>
      </c>
      <c r="Q1524" s="2">
        <v>0.39</v>
      </c>
      <c r="R1524" t="s">
        <v>29</v>
      </c>
      <c r="S1524" t="s">
        <v>59</v>
      </c>
      <c r="T1524" t="s">
        <v>355</v>
      </c>
      <c r="U1524" t="s">
        <v>61</v>
      </c>
      <c r="V1524" t="s">
        <v>52</v>
      </c>
      <c r="W1524">
        <v>1680</v>
      </c>
      <c r="X1524" s="1">
        <v>41165</v>
      </c>
      <c r="Y1524" t="s">
        <v>34</v>
      </c>
      <c r="Z1524" t="e" vm="42">
        <v>#VALUE!</v>
      </c>
      <c r="AA1524">
        <v>86301</v>
      </c>
      <c r="AB1524" t="e" cm="1" vm="2">
        <f t="array" ref="AB1524">_FV(Table1[[#This Row],[State]],"Country/region",TRUE)</f>
        <v>#VALUE!</v>
      </c>
    </row>
    <row r="1525" spans="1:28" x14ac:dyDescent="0.35">
      <c r="A1525" t="s">
        <v>234</v>
      </c>
      <c r="B1525">
        <v>42</v>
      </c>
      <c r="C1525" t="s">
        <v>2216</v>
      </c>
      <c r="D1525" t="s">
        <v>57</v>
      </c>
      <c r="E1525">
        <f>YEAR(Table1[[#This Row],[Order Date]])</f>
        <v>2012</v>
      </c>
      <c r="F1525">
        <v>1</v>
      </c>
      <c r="G1525">
        <f>MONTH(Table1[[#This Row],[Order Date]])</f>
        <v>9</v>
      </c>
      <c r="H1525" s="1">
        <v>41164</v>
      </c>
      <c r="I1525">
        <v>49891</v>
      </c>
      <c r="J1525" t="s">
        <v>39</v>
      </c>
      <c r="K1525">
        <v>19</v>
      </c>
      <c r="L1525">
        <v>4.91</v>
      </c>
      <c r="M1525" s="2">
        <v>0.08</v>
      </c>
      <c r="N1525">
        <v>88.4</v>
      </c>
      <c r="O1525">
        <v>0.5</v>
      </c>
      <c r="P1525">
        <v>35.5</v>
      </c>
      <c r="Q1525" s="2">
        <v>0.36</v>
      </c>
      <c r="R1525" t="s">
        <v>29</v>
      </c>
      <c r="S1525" t="s">
        <v>30</v>
      </c>
      <c r="T1525" t="s">
        <v>440</v>
      </c>
      <c r="U1525" t="s">
        <v>210</v>
      </c>
      <c r="V1525" t="s">
        <v>33</v>
      </c>
      <c r="W1525">
        <v>6980</v>
      </c>
      <c r="X1525" s="1">
        <v>41164</v>
      </c>
      <c r="Y1525" t="s">
        <v>34</v>
      </c>
      <c r="Z1525" t="e" vm="21">
        <v>#VALUE!</v>
      </c>
      <c r="AA1525">
        <v>4330</v>
      </c>
      <c r="AB1525" t="e" cm="1" vm="2">
        <f t="array" ref="AB1525">_FV(Table1[[#This Row],[State]],"Country/region",TRUE)</f>
        <v>#VALUE!</v>
      </c>
    </row>
    <row r="1526" spans="1:28" x14ac:dyDescent="0.35">
      <c r="A1526" t="s">
        <v>2217</v>
      </c>
      <c r="B1526">
        <v>42</v>
      </c>
      <c r="C1526" t="s">
        <v>350</v>
      </c>
      <c r="D1526" t="s">
        <v>27</v>
      </c>
      <c r="E1526">
        <f>YEAR(Table1[[#This Row],[Order Date]])</f>
        <v>2012</v>
      </c>
      <c r="F1526">
        <v>1</v>
      </c>
      <c r="G1526">
        <f>MONTH(Table1[[#This Row],[Order Date]])</f>
        <v>9</v>
      </c>
      <c r="H1526" s="1">
        <v>41164</v>
      </c>
      <c r="I1526">
        <v>38145</v>
      </c>
      <c r="J1526" t="s">
        <v>39</v>
      </c>
      <c r="K1526">
        <v>8</v>
      </c>
      <c r="L1526">
        <v>45.98</v>
      </c>
      <c r="M1526" s="2">
        <v>0.01</v>
      </c>
      <c r="N1526">
        <v>387.17</v>
      </c>
      <c r="O1526">
        <v>4.8</v>
      </c>
      <c r="P1526">
        <v>190.6</v>
      </c>
      <c r="Q1526" s="2">
        <v>0.68</v>
      </c>
      <c r="R1526" t="s">
        <v>48</v>
      </c>
      <c r="S1526" t="s">
        <v>59</v>
      </c>
      <c r="T1526" t="s">
        <v>1694</v>
      </c>
      <c r="U1526" t="s">
        <v>82</v>
      </c>
      <c r="V1526" t="s">
        <v>68</v>
      </c>
      <c r="W1526">
        <v>5365</v>
      </c>
      <c r="X1526" s="1">
        <v>41165</v>
      </c>
      <c r="Y1526" t="s">
        <v>34</v>
      </c>
      <c r="Z1526" t="e" vm="11">
        <v>#VALUE!</v>
      </c>
      <c r="AA1526">
        <v>76148</v>
      </c>
      <c r="AB1526" t="e" cm="1" vm="2">
        <f t="array" ref="AB1526">_FV(Table1[[#This Row],[State]],"Country/region",TRUE)</f>
        <v>#VALUE!</v>
      </c>
    </row>
    <row r="1527" spans="1:28" x14ac:dyDescent="0.35">
      <c r="A1527" t="s">
        <v>1565</v>
      </c>
      <c r="B1527">
        <v>42</v>
      </c>
      <c r="C1527" t="s">
        <v>1363</v>
      </c>
      <c r="D1527" t="s">
        <v>38</v>
      </c>
      <c r="E1527">
        <f>YEAR(Table1[[#This Row],[Order Date]])</f>
        <v>2012</v>
      </c>
      <c r="F1527">
        <v>1</v>
      </c>
      <c r="G1527">
        <f>MONTH(Table1[[#This Row],[Order Date]])</f>
        <v>9</v>
      </c>
      <c r="H1527" s="1">
        <v>41164</v>
      </c>
      <c r="I1527">
        <v>41221</v>
      </c>
      <c r="J1527" t="s">
        <v>58</v>
      </c>
      <c r="K1527">
        <v>4</v>
      </c>
      <c r="L1527">
        <v>80.98</v>
      </c>
      <c r="M1527" s="2">
        <v>0.06</v>
      </c>
      <c r="N1527">
        <v>345.57</v>
      </c>
      <c r="O1527">
        <v>35</v>
      </c>
      <c r="P1527">
        <v>-218.77</v>
      </c>
      <c r="Q1527" s="2">
        <v>0.81</v>
      </c>
      <c r="R1527" t="s">
        <v>29</v>
      </c>
      <c r="S1527" t="s">
        <v>40</v>
      </c>
      <c r="T1527" t="s">
        <v>1874</v>
      </c>
      <c r="U1527" t="s">
        <v>32</v>
      </c>
      <c r="V1527" t="s">
        <v>68</v>
      </c>
      <c r="W1527">
        <v>5815</v>
      </c>
      <c r="X1527" s="1">
        <v>41165</v>
      </c>
      <c r="Y1527" t="s">
        <v>34</v>
      </c>
      <c r="Z1527" t="e" vm="11">
        <v>#VALUE!</v>
      </c>
      <c r="AA1527">
        <v>77530</v>
      </c>
      <c r="AB1527" t="e" cm="1" vm="2">
        <f t="array" ref="AB1527">_FV(Table1[[#This Row],[State]],"Country/region",TRUE)</f>
        <v>#VALUE!</v>
      </c>
    </row>
    <row r="1528" spans="1:28" x14ac:dyDescent="0.35">
      <c r="A1528" t="s">
        <v>682</v>
      </c>
      <c r="B1528">
        <v>42</v>
      </c>
      <c r="C1528" t="s">
        <v>2216</v>
      </c>
      <c r="D1528" t="s">
        <v>57</v>
      </c>
      <c r="E1528">
        <f>YEAR(Table1[[#This Row],[Order Date]])</f>
        <v>2012</v>
      </c>
      <c r="F1528">
        <v>1</v>
      </c>
      <c r="G1528">
        <f>MONTH(Table1[[#This Row],[Order Date]])</f>
        <v>9</v>
      </c>
      <c r="H1528" s="1">
        <v>41164</v>
      </c>
      <c r="I1528">
        <v>49891</v>
      </c>
      <c r="J1528" t="s">
        <v>39</v>
      </c>
      <c r="K1528">
        <v>40</v>
      </c>
      <c r="L1528">
        <v>5.98</v>
      </c>
      <c r="M1528" s="2">
        <v>0</v>
      </c>
      <c r="N1528">
        <v>259.83</v>
      </c>
      <c r="O1528">
        <v>1.49</v>
      </c>
      <c r="P1528">
        <v>80.733000000000004</v>
      </c>
      <c r="Q1528" s="2">
        <v>0.39</v>
      </c>
      <c r="R1528" t="s">
        <v>29</v>
      </c>
      <c r="S1528" t="s">
        <v>30</v>
      </c>
      <c r="T1528" t="s">
        <v>1749</v>
      </c>
      <c r="U1528" t="s">
        <v>67</v>
      </c>
      <c r="V1528" t="s">
        <v>33</v>
      </c>
      <c r="W1528">
        <v>6981</v>
      </c>
      <c r="X1528" s="1">
        <v>41166</v>
      </c>
      <c r="Y1528" t="s">
        <v>34</v>
      </c>
      <c r="Z1528" t="e" vm="30">
        <v>#VALUE!</v>
      </c>
      <c r="AA1528">
        <v>1887</v>
      </c>
      <c r="AB1528" t="e" cm="1" vm="2">
        <f t="array" ref="AB1528">_FV(Table1[[#This Row],[State]],"Country/region",TRUE)</f>
        <v>#VALUE!</v>
      </c>
    </row>
    <row r="1529" spans="1:28" x14ac:dyDescent="0.35">
      <c r="A1529" t="s">
        <v>476</v>
      </c>
      <c r="B1529">
        <v>42</v>
      </c>
      <c r="C1529" t="s">
        <v>477</v>
      </c>
      <c r="D1529" t="s">
        <v>38</v>
      </c>
      <c r="E1529">
        <f>YEAR(Table1[[#This Row],[Order Date]])</f>
        <v>2012</v>
      </c>
      <c r="F1529">
        <v>1</v>
      </c>
      <c r="G1529">
        <f>MONTH(Table1[[#This Row],[Order Date]])</f>
        <v>9</v>
      </c>
      <c r="H1529" s="1">
        <v>41164</v>
      </c>
      <c r="I1529">
        <v>1313</v>
      </c>
      <c r="J1529" t="s">
        <v>58</v>
      </c>
      <c r="K1529">
        <v>34</v>
      </c>
      <c r="L1529">
        <v>22.84</v>
      </c>
      <c r="M1529" s="2">
        <v>0</v>
      </c>
      <c r="N1529">
        <v>840.07</v>
      </c>
      <c r="O1529">
        <v>16.920000000000002</v>
      </c>
      <c r="P1529">
        <v>-83.75</v>
      </c>
      <c r="Q1529" s="2">
        <v>0.39</v>
      </c>
      <c r="R1529" t="s">
        <v>29</v>
      </c>
      <c r="S1529" t="s">
        <v>30</v>
      </c>
      <c r="T1529" t="s">
        <v>2218</v>
      </c>
      <c r="U1529" t="s">
        <v>61</v>
      </c>
      <c r="V1529" t="s">
        <v>68</v>
      </c>
      <c r="W1529">
        <v>198</v>
      </c>
      <c r="X1529" s="1">
        <v>41166</v>
      </c>
      <c r="Y1529" t="s">
        <v>34</v>
      </c>
      <c r="Z1529" t="e" vm="5">
        <v>#VALUE!</v>
      </c>
      <c r="AA1529">
        <v>56001</v>
      </c>
      <c r="AB1529" t="e" cm="1" vm="2">
        <f t="array" ref="AB1529">_FV(Table1[[#This Row],[State]],"Country/region",TRUE)</f>
        <v>#VALUE!</v>
      </c>
    </row>
    <row r="1530" spans="1:28" x14ac:dyDescent="0.35">
      <c r="A1530" t="s">
        <v>2217</v>
      </c>
      <c r="B1530">
        <v>42</v>
      </c>
      <c r="C1530" t="s">
        <v>350</v>
      </c>
      <c r="D1530" t="s">
        <v>27</v>
      </c>
      <c r="E1530">
        <f>YEAR(Table1[[#This Row],[Order Date]])</f>
        <v>2012</v>
      </c>
      <c r="F1530">
        <v>1</v>
      </c>
      <c r="G1530">
        <f>MONTH(Table1[[#This Row],[Order Date]])</f>
        <v>9</v>
      </c>
      <c r="H1530" s="1">
        <v>41164</v>
      </c>
      <c r="I1530">
        <v>38145</v>
      </c>
      <c r="J1530" t="s">
        <v>39</v>
      </c>
      <c r="K1530">
        <v>33</v>
      </c>
      <c r="L1530">
        <v>1.88</v>
      </c>
      <c r="M1530" s="2">
        <v>7.0000000000000007E-2</v>
      </c>
      <c r="N1530">
        <v>60.92</v>
      </c>
      <c r="O1530">
        <v>1.49</v>
      </c>
      <c r="P1530">
        <v>-17.204000000000001</v>
      </c>
      <c r="Q1530" s="2">
        <v>0.37</v>
      </c>
      <c r="R1530" t="s">
        <v>29</v>
      </c>
      <c r="S1530" t="s">
        <v>30</v>
      </c>
      <c r="T1530" t="s">
        <v>1294</v>
      </c>
      <c r="U1530" t="s">
        <v>67</v>
      </c>
      <c r="V1530" t="s">
        <v>68</v>
      </c>
      <c r="W1530">
        <v>5364</v>
      </c>
      <c r="X1530" s="1">
        <v>41166</v>
      </c>
      <c r="Y1530" t="s">
        <v>34</v>
      </c>
      <c r="Z1530" t="e" vm="11">
        <v>#VALUE!</v>
      </c>
      <c r="AA1530">
        <v>76148</v>
      </c>
      <c r="AB1530" t="e" cm="1" vm="2">
        <f t="array" ref="AB1530">_FV(Table1[[#This Row],[State]],"Country/region",TRUE)</f>
        <v>#VALUE!</v>
      </c>
    </row>
    <row r="1531" spans="1:28" x14ac:dyDescent="0.35">
      <c r="A1531" t="s">
        <v>1309</v>
      </c>
      <c r="B1531">
        <v>42</v>
      </c>
      <c r="C1531" t="s">
        <v>1310</v>
      </c>
      <c r="D1531" t="s">
        <v>46</v>
      </c>
      <c r="E1531">
        <f>YEAR(Table1[[#This Row],[Order Date]])</f>
        <v>2012</v>
      </c>
      <c r="F1531">
        <v>1</v>
      </c>
      <c r="G1531">
        <f>MONTH(Table1[[#This Row],[Order Date]])</f>
        <v>9</v>
      </c>
      <c r="H1531" s="1">
        <v>41164</v>
      </c>
      <c r="I1531">
        <v>40928</v>
      </c>
      <c r="J1531" t="s">
        <v>47</v>
      </c>
      <c r="K1531">
        <v>4</v>
      </c>
      <c r="L1531">
        <v>85.99</v>
      </c>
      <c r="M1531" s="2">
        <v>0.01</v>
      </c>
      <c r="N1531">
        <v>292.34050000000002</v>
      </c>
      <c r="O1531">
        <v>0.99</v>
      </c>
      <c r="P1531">
        <v>-420.58499999999998</v>
      </c>
      <c r="Q1531" s="2">
        <v>0.85</v>
      </c>
      <c r="R1531" t="s">
        <v>96</v>
      </c>
      <c r="S1531" t="s">
        <v>59</v>
      </c>
      <c r="T1531" t="s">
        <v>971</v>
      </c>
      <c r="U1531" t="s">
        <v>105</v>
      </c>
      <c r="V1531" t="s">
        <v>76</v>
      </c>
      <c r="W1531">
        <v>5765</v>
      </c>
      <c r="X1531" s="1">
        <v>41169</v>
      </c>
      <c r="Y1531" t="s">
        <v>34</v>
      </c>
      <c r="Z1531" t="e" vm="44">
        <v>#VALUE!</v>
      </c>
      <c r="AA1531">
        <v>30605</v>
      </c>
      <c r="AB1531" t="e" cm="1" vm="2">
        <f t="array" ref="AB1531">_FV(Table1[[#This Row],[State]],"Country/region",TRUE)</f>
        <v>#VALUE!</v>
      </c>
    </row>
    <row r="1532" spans="1:28" x14ac:dyDescent="0.35">
      <c r="A1532" t="s">
        <v>793</v>
      </c>
      <c r="B1532">
        <v>42</v>
      </c>
      <c r="C1532" t="s">
        <v>794</v>
      </c>
      <c r="D1532" t="s">
        <v>46</v>
      </c>
      <c r="E1532">
        <f>YEAR(Table1[[#This Row],[Order Date]])</f>
        <v>2012</v>
      </c>
      <c r="F1532">
        <v>1</v>
      </c>
      <c r="G1532">
        <f>MONTH(Table1[[#This Row],[Order Date]])</f>
        <v>9</v>
      </c>
      <c r="H1532" s="1">
        <v>41164</v>
      </c>
      <c r="I1532">
        <v>9888</v>
      </c>
      <c r="J1532" t="s">
        <v>47</v>
      </c>
      <c r="K1532">
        <v>48</v>
      </c>
      <c r="L1532">
        <v>205.99</v>
      </c>
      <c r="M1532" s="2">
        <v>0.06</v>
      </c>
      <c r="N1532">
        <v>8374.1319999999996</v>
      </c>
      <c r="O1532">
        <v>8.99</v>
      </c>
      <c r="P1532">
        <v>2568.096</v>
      </c>
      <c r="Q1532" s="2">
        <v>0.56000000000000005</v>
      </c>
      <c r="R1532" t="s">
        <v>96</v>
      </c>
      <c r="S1532" t="s">
        <v>30</v>
      </c>
      <c r="T1532" t="s">
        <v>686</v>
      </c>
      <c r="U1532" t="s">
        <v>105</v>
      </c>
      <c r="V1532" t="s">
        <v>52</v>
      </c>
      <c r="W1532">
        <v>1355</v>
      </c>
      <c r="X1532" s="1">
        <v>41171</v>
      </c>
      <c r="Y1532" t="s">
        <v>34</v>
      </c>
      <c r="Z1532" t="e" vm="8">
        <v>#VALUE!</v>
      </c>
      <c r="AA1532">
        <v>97526</v>
      </c>
      <c r="AB1532" t="e" cm="1" vm="2">
        <f t="array" ref="AB1532">_FV(Table1[[#This Row],[State]],"Country/region",TRUE)</f>
        <v>#VALUE!</v>
      </c>
    </row>
    <row r="1533" spans="1:28" x14ac:dyDescent="0.35">
      <c r="A1533" t="s">
        <v>2219</v>
      </c>
      <c r="B1533">
        <v>42</v>
      </c>
      <c r="C1533" t="s">
        <v>2220</v>
      </c>
      <c r="D1533" t="s">
        <v>46</v>
      </c>
      <c r="E1533">
        <f>YEAR(Table1[[#This Row],[Order Date]])</f>
        <v>2012</v>
      </c>
      <c r="F1533">
        <v>1</v>
      </c>
      <c r="G1533">
        <f>MONTH(Table1[[#This Row],[Order Date]])</f>
        <v>9</v>
      </c>
      <c r="H1533" s="1">
        <v>41165</v>
      </c>
      <c r="I1533">
        <v>46721</v>
      </c>
      <c r="J1533" t="s">
        <v>131</v>
      </c>
      <c r="K1533">
        <v>17</v>
      </c>
      <c r="L1533">
        <v>7.38</v>
      </c>
      <c r="M1533" s="2">
        <v>0.03</v>
      </c>
      <c r="N1533">
        <v>142.94</v>
      </c>
      <c r="O1533">
        <v>11.51</v>
      </c>
      <c r="P1533">
        <v>-129.559</v>
      </c>
      <c r="Q1533" s="2">
        <v>0.36</v>
      </c>
      <c r="R1533" t="s">
        <v>29</v>
      </c>
      <c r="S1533" t="s">
        <v>30</v>
      </c>
      <c r="T1533" t="s">
        <v>1183</v>
      </c>
      <c r="U1533" t="s">
        <v>67</v>
      </c>
      <c r="V1533" t="s">
        <v>76</v>
      </c>
      <c r="W1533">
        <v>6567</v>
      </c>
      <c r="X1533" s="1">
        <v>41166</v>
      </c>
      <c r="Y1533" t="s">
        <v>34</v>
      </c>
      <c r="Z1533" t="e" vm="14">
        <v>#VALUE!</v>
      </c>
      <c r="AA1533">
        <v>33881</v>
      </c>
      <c r="AB1533" t="e" cm="1" vm="2">
        <f t="array" ref="AB1533">_FV(Table1[[#This Row],[State]],"Country/region",TRUE)</f>
        <v>#VALUE!</v>
      </c>
    </row>
    <row r="1534" spans="1:28" x14ac:dyDescent="0.35">
      <c r="A1534" t="s">
        <v>2219</v>
      </c>
      <c r="B1534">
        <v>43</v>
      </c>
      <c r="C1534" t="s">
        <v>2220</v>
      </c>
      <c r="D1534" t="s">
        <v>46</v>
      </c>
      <c r="E1534">
        <f>YEAR(Table1[[#This Row],[Order Date]])</f>
        <v>2012</v>
      </c>
      <c r="F1534">
        <v>1</v>
      </c>
      <c r="G1534">
        <f>MONTH(Table1[[#This Row],[Order Date]])</f>
        <v>9</v>
      </c>
      <c r="H1534" s="1">
        <v>41165</v>
      </c>
      <c r="I1534">
        <v>46721</v>
      </c>
      <c r="J1534" t="s">
        <v>131</v>
      </c>
      <c r="K1534">
        <v>35</v>
      </c>
      <c r="L1534">
        <v>6.48</v>
      </c>
      <c r="M1534" s="2">
        <v>0.05</v>
      </c>
      <c r="N1534">
        <v>240.61</v>
      </c>
      <c r="O1534">
        <v>7.91</v>
      </c>
      <c r="P1534">
        <v>-133.12</v>
      </c>
      <c r="Q1534" s="2">
        <v>0.37</v>
      </c>
      <c r="R1534" t="s">
        <v>29</v>
      </c>
      <c r="S1534" t="s">
        <v>30</v>
      </c>
      <c r="T1534" t="s">
        <v>1635</v>
      </c>
      <c r="U1534" t="s">
        <v>61</v>
      </c>
      <c r="V1534" t="s">
        <v>76</v>
      </c>
      <c r="W1534">
        <v>6568</v>
      </c>
      <c r="X1534" s="1">
        <v>41166</v>
      </c>
      <c r="Y1534" t="s">
        <v>34</v>
      </c>
      <c r="Z1534" t="e" vm="14">
        <v>#VALUE!</v>
      </c>
      <c r="AA1534">
        <v>33881</v>
      </c>
      <c r="AB1534" t="e" cm="1" vm="2">
        <f t="array" ref="AB1534">_FV(Table1[[#This Row],[State]],"Country/region",TRUE)</f>
        <v>#VALUE!</v>
      </c>
    </row>
    <row r="1535" spans="1:28" x14ac:dyDescent="0.35">
      <c r="A1535" t="s">
        <v>2219</v>
      </c>
      <c r="B1535">
        <v>43</v>
      </c>
      <c r="C1535" t="s">
        <v>2220</v>
      </c>
      <c r="D1535" t="s">
        <v>46</v>
      </c>
      <c r="E1535">
        <f>YEAR(Table1[[#This Row],[Order Date]])</f>
        <v>2012</v>
      </c>
      <c r="F1535">
        <v>1</v>
      </c>
      <c r="G1535">
        <f>MONTH(Table1[[#This Row],[Order Date]])</f>
        <v>9</v>
      </c>
      <c r="H1535" s="1">
        <v>41165</v>
      </c>
      <c r="I1535">
        <v>46721</v>
      </c>
      <c r="J1535" t="s">
        <v>131</v>
      </c>
      <c r="K1535">
        <v>17</v>
      </c>
      <c r="L1535">
        <v>111.03</v>
      </c>
      <c r="M1535" s="2">
        <v>0.03</v>
      </c>
      <c r="N1535">
        <v>1912.76</v>
      </c>
      <c r="O1535">
        <v>8.64</v>
      </c>
      <c r="P1535">
        <v>71.56</v>
      </c>
      <c r="Q1535" s="2">
        <v>0.78</v>
      </c>
      <c r="R1535" t="s">
        <v>29</v>
      </c>
      <c r="S1535" t="s">
        <v>30</v>
      </c>
      <c r="T1535" t="s">
        <v>2221</v>
      </c>
      <c r="U1535" t="s">
        <v>32</v>
      </c>
      <c r="V1535" t="s">
        <v>76</v>
      </c>
      <c r="W1535">
        <v>6569</v>
      </c>
      <c r="X1535" s="1">
        <v>41166</v>
      </c>
      <c r="Y1535" t="s">
        <v>34</v>
      </c>
      <c r="Z1535" t="e" vm="14">
        <v>#VALUE!</v>
      </c>
      <c r="AA1535">
        <v>33881</v>
      </c>
      <c r="AB1535" t="e" cm="1" vm="2">
        <f t="array" ref="AB1535">_FV(Table1[[#This Row],[State]],"Country/region",TRUE)</f>
        <v>#VALUE!</v>
      </c>
    </row>
    <row r="1536" spans="1:28" x14ac:dyDescent="0.35">
      <c r="A1536" t="s">
        <v>1390</v>
      </c>
      <c r="B1536">
        <v>42</v>
      </c>
      <c r="C1536" t="s">
        <v>1391</v>
      </c>
      <c r="D1536" t="s">
        <v>46</v>
      </c>
      <c r="E1536">
        <f>YEAR(Table1[[#This Row],[Order Date]])</f>
        <v>2012</v>
      </c>
      <c r="F1536">
        <v>1</v>
      </c>
      <c r="G1536">
        <f>MONTH(Table1[[#This Row],[Order Date]])</f>
        <v>9</v>
      </c>
      <c r="H1536" s="1">
        <v>41165</v>
      </c>
      <c r="I1536">
        <v>4772</v>
      </c>
      <c r="J1536" t="s">
        <v>58</v>
      </c>
      <c r="K1536">
        <v>28</v>
      </c>
      <c r="L1536">
        <v>65.989999999999995</v>
      </c>
      <c r="M1536" s="2">
        <v>0.04</v>
      </c>
      <c r="N1536">
        <v>1560.617</v>
      </c>
      <c r="O1536">
        <v>8.99</v>
      </c>
      <c r="P1536">
        <v>214.29</v>
      </c>
      <c r="Q1536" s="2">
        <v>0.55000000000000004</v>
      </c>
      <c r="R1536" t="s">
        <v>96</v>
      </c>
      <c r="S1536" t="s">
        <v>30</v>
      </c>
      <c r="T1536" t="s">
        <v>1470</v>
      </c>
      <c r="U1536" t="s">
        <v>105</v>
      </c>
      <c r="V1536" t="s">
        <v>76</v>
      </c>
      <c r="W1536">
        <v>684</v>
      </c>
      <c r="X1536" s="1">
        <v>41166</v>
      </c>
      <c r="Y1536" t="s">
        <v>34</v>
      </c>
      <c r="Z1536" t="e" vm="47">
        <v>#VALUE!</v>
      </c>
      <c r="AA1536">
        <v>28144</v>
      </c>
      <c r="AB1536" t="e" cm="1" vm="2">
        <f t="array" ref="AB1536">_FV(Table1[[#This Row],[State]],"Country/region",TRUE)</f>
        <v>#VALUE!</v>
      </c>
    </row>
    <row r="1537" spans="1:28" x14ac:dyDescent="0.35">
      <c r="A1537" t="s">
        <v>2222</v>
      </c>
      <c r="B1537">
        <v>42</v>
      </c>
      <c r="C1537" t="s">
        <v>597</v>
      </c>
      <c r="D1537" t="s">
        <v>46</v>
      </c>
      <c r="E1537">
        <f>YEAR(Table1[[#This Row],[Order Date]])</f>
        <v>2012</v>
      </c>
      <c r="F1537">
        <v>1</v>
      </c>
      <c r="G1537">
        <f>MONTH(Table1[[#This Row],[Order Date]])</f>
        <v>9</v>
      </c>
      <c r="H1537" s="1">
        <v>41165</v>
      </c>
      <c r="I1537">
        <v>10528</v>
      </c>
      <c r="J1537" t="s">
        <v>131</v>
      </c>
      <c r="K1537">
        <v>47</v>
      </c>
      <c r="L1537">
        <v>17.7</v>
      </c>
      <c r="M1537" s="2">
        <v>0.02</v>
      </c>
      <c r="N1537">
        <v>838.4</v>
      </c>
      <c r="O1537">
        <v>9.4700000000000006</v>
      </c>
      <c r="P1537">
        <v>-132.91</v>
      </c>
      <c r="Q1537" s="2">
        <v>0.59</v>
      </c>
      <c r="R1537" t="s">
        <v>29</v>
      </c>
      <c r="S1537" t="s">
        <v>30</v>
      </c>
      <c r="T1537" t="s">
        <v>649</v>
      </c>
      <c r="U1537" t="s">
        <v>32</v>
      </c>
      <c r="V1537" t="s">
        <v>76</v>
      </c>
      <c r="W1537">
        <v>1460</v>
      </c>
      <c r="X1537" s="1">
        <v>41167</v>
      </c>
      <c r="Y1537" t="s">
        <v>42</v>
      </c>
      <c r="Z1537" t="e" vm="19">
        <v>#VALUE!</v>
      </c>
      <c r="AA1537">
        <v>29730</v>
      </c>
      <c r="AB1537" t="e" cm="1" vm="2">
        <f t="array" ref="AB1537">_FV(Table1[[#This Row],[State]],"Country/region",TRUE)</f>
        <v>#VALUE!</v>
      </c>
    </row>
    <row r="1538" spans="1:28" x14ac:dyDescent="0.35">
      <c r="A1538" t="s">
        <v>1926</v>
      </c>
      <c r="B1538">
        <v>42</v>
      </c>
      <c r="C1538" t="s">
        <v>353</v>
      </c>
      <c r="D1538" t="s">
        <v>38</v>
      </c>
      <c r="E1538">
        <f>YEAR(Table1[[#This Row],[Order Date]])</f>
        <v>2012</v>
      </c>
      <c r="F1538">
        <v>1</v>
      </c>
      <c r="G1538">
        <f>MONTH(Table1[[#This Row],[Order Date]])</f>
        <v>9</v>
      </c>
      <c r="H1538" s="1">
        <v>41165</v>
      </c>
      <c r="I1538">
        <v>29860</v>
      </c>
      <c r="J1538" t="s">
        <v>58</v>
      </c>
      <c r="K1538">
        <v>48</v>
      </c>
      <c r="L1538">
        <v>178.47</v>
      </c>
      <c r="M1538" s="2">
        <v>0.08</v>
      </c>
      <c r="N1538">
        <v>8295.2900000000009</v>
      </c>
      <c r="O1538">
        <v>19.989999999999998</v>
      </c>
      <c r="P1538">
        <v>2267.2199999999998</v>
      </c>
      <c r="Q1538" s="2">
        <v>0.55000000000000004</v>
      </c>
      <c r="R1538" t="s">
        <v>29</v>
      </c>
      <c r="S1538" t="s">
        <v>30</v>
      </c>
      <c r="T1538" t="s">
        <v>628</v>
      </c>
      <c r="U1538" t="s">
        <v>32</v>
      </c>
      <c r="V1538" t="s">
        <v>68</v>
      </c>
      <c r="W1538">
        <v>4201</v>
      </c>
      <c r="X1538" s="1">
        <v>41168</v>
      </c>
      <c r="Y1538" t="s">
        <v>34</v>
      </c>
      <c r="Z1538" t="e" vm="41">
        <v>#VALUE!</v>
      </c>
      <c r="AA1538">
        <v>58554</v>
      </c>
      <c r="AB1538" t="e" cm="1" vm="2">
        <f t="array" ref="AB1538">_FV(Table1[[#This Row],[State]],"Country/region",TRUE)</f>
        <v>#VALUE!</v>
      </c>
    </row>
    <row r="1539" spans="1:28" x14ac:dyDescent="0.35">
      <c r="A1539" t="s">
        <v>429</v>
      </c>
      <c r="B1539">
        <v>43</v>
      </c>
      <c r="C1539" t="s">
        <v>497</v>
      </c>
      <c r="D1539" t="s">
        <v>27</v>
      </c>
      <c r="E1539">
        <f>YEAR(Table1[[#This Row],[Order Date]])</f>
        <v>2012</v>
      </c>
      <c r="F1539">
        <v>1</v>
      </c>
      <c r="G1539">
        <f>MONTH(Table1[[#This Row],[Order Date]])</f>
        <v>9</v>
      </c>
      <c r="H1539" s="1">
        <v>41166</v>
      </c>
      <c r="I1539">
        <v>7297</v>
      </c>
      <c r="J1539" t="s">
        <v>28</v>
      </c>
      <c r="K1539">
        <v>4</v>
      </c>
      <c r="L1539">
        <v>400.98</v>
      </c>
      <c r="M1539" s="2">
        <v>0.1</v>
      </c>
      <c r="N1539">
        <v>1620.94</v>
      </c>
      <c r="O1539">
        <v>76.37</v>
      </c>
      <c r="P1539">
        <v>-969.04836599999999</v>
      </c>
      <c r="Q1539" s="2">
        <v>0.6</v>
      </c>
      <c r="R1539" t="s">
        <v>48</v>
      </c>
      <c r="S1539" t="s">
        <v>73</v>
      </c>
      <c r="T1539" t="s">
        <v>1281</v>
      </c>
      <c r="U1539" t="s">
        <v>75</v>
      </c>
      <c r="V1539" t="s">
        <v>33</v>
      </c>
      <c r="W1539">
        <v>1004</v>
      </c>
      <c r="X1539" s="1">
        <v>41167</v>
      </c>
      <c r="Y1539" t="s">
        <v>53</v>
      </c>
      <c r="Z1539" t="e" vm="21">
        <v>#VALUE!</v>
      </c>
      <c r="AA1539">
        <v>4073</v>
      </c>
      <c r="AB1539" t="e" cm="1" vm="2">
        <f t="array" ref="AB1539">_FV(Table1[[#This Row],[State]],"Country/region",TRUE)</f>
        <v>#VALUE!</v>
      </c>
    </row>
    <row r="1540" spans="1:28" x14ac:dyDescent="0.35">
      <c r="A1540" t="s">
        <v>1738</v>
      </c>
      <c r="B1540">
        <v>43</v>
      </c>
      <c r="C1540" t="s">
        <v>497</v>
      </c>
      <c r="D1540" t="s">
        <v>27</v>
      </c>
      <c r="E1540">
        <f>YEAR(Table1[[#This Row],[Order Date]])</f>
        <v>2012</v>
      </c>
      <c r="F1540">
        <v>1</v>
      </c>
      <c r="G1540">
        <f>MONTH(Table1[[#This Row],[Order Date]])</f>
        <v>9</v>
      </c>
      <c r="H1540" s="1">
        <v>41166</v>
      </c>
      <c r="I1540">
        <v>7297</v>
      </c>
      <c r="J1540" t="s">
        <v>28</v>
      </c>
      <c r="K1540">
        <v>26</v>
      </c>
      <c r="L1540">
        <v>33.979999999999997</v>
      </c>
      <c r="M1540" s="2">
        <v>0.03</v>
      </c>
      <c r="N1540">
        <v>936.95</v>
      </c>
      <c r="O1540">
        <v>19.989999999999998</v>
      </c>
      <c r="P1540">
        <v>-0.74</v>
      </c>
      <c r="Q1540" s="2">
        <v>0.55000000000000004</v>
      </c>
      <c r="R1540" t="s">
        <v>48</v>
      </c>
      <c r="S1540" t="s">
        <v>30</v>
      </c>
      <c r="T1540" t="s">
        <v>2223</v>
      </c>
      <c r="U1540" t="s">
        <v>82</v>
      </c>
      <c r="V1540" t="s">
        <v>33</v>
      </c>
      <c r="W1540">
        <v>1002</v>
      </c>
      <c r="X1540" s="1">
        <v>41167</v>
      </c>
      <c r="Y1540" t="s">
        <v>34</v>
      </c>
      <c r="Z1540" t="e" vm="27">
        <v>#VALUE!</v>
      </c>
      <c r="AA1540">
        <v>5201</v>
      </c>
      <c r="AB1540" t="e" cm="1" vm="2">
        <f t="array" ref="AB1540">_FV(Table1[[#This Row],[State]],"Country/region",TRUE)</f>
        <v>#VALUE!</v>
      </c>
    </row>
    <row r="1541" spans="1:28" x14ac:dyDescent="0.35">
      <c r="A1541" t="s">
        <v>2083</v>
      </c>
      <c r="B1541">
        <v>43</v>
      </c>
      <c r="C1541" t="s">
        <v>2084</v>
      </c>
      <c r="D1541" t="s">
        <v>57</v>
      </c>
      <c r="E1541">
        <f>YEAR(Table1[[#This Row],[Order Date]])</f>
        <v>2012</v>
      </c>
      <c r="F1541">
        <v>1</v>
      </c>
      <c r="G1541">
        <f>MONTH(Table1[[#This Row],[Order Date]])</f>
        <v>9</v>
      </c>
      <c r="H1541" s="1">
        <v>41166</v>
      </c>
      <c r="I1541">
        <v>38080</v>
      </c>
      <c r="J1541" t="s">
        <v>39</v>
      </c>
      <c r="K1541">
        <v>26</v>
      </c>
      <c r="L1541">
        <v>4.9800000000000004</v>
      </c>
      <c r="M1541" s="2">
        <v>0.08</v>
      </c>
      <c r="N1541">
        <v>125.01</v>
      </c>
      <c r="O1541">
        <v>4.7</v>
      </c>
      <c r="P1541">
        <v>-56.35</v>
      </c>
      <c r="Q1541" s="2">
        <v>0.38</v>
      </c>
      <c r="R1541" t="s">
        <v>29</v>
      </c>
      <c r="S1541" t="s">
        <v>30</v>
      </c>
      <c r="T1541" t="s">
        <v>2099</v>
      </c>
      <c r="U1541" t="s">
        <v>61</v>
      </c>
      <c r="V1541" t="s">
        <v>68</v>
      </c>
      <c r="W1541">
        <v>5358</v>
      </c>
      <c r="X1541" s="1">
        <v>41167</v>
      </c>
      <c r="Y1541" t="s">
        <v>34</v>
      </c>
      <c r="Z1541" t="e" vm="11">
        <v>#VALUE!</v>
      </c>
      <c r="AA1541">
        <v>77301</v>
      </c>
      <c r="AB1541" t="e" cm="1" vm="2">
        <f t="array" ref="AB1541">_FV(Table1[[#This Row],[State]],"Country/region",TRUE)</f>
        <v>#VALUE!</v>
      </c>
    </row>
    <row r="1542" spans="1:28" x14ac:dyDescent="0.35">
      <c r="A1542" t="s">
        <v>2224</v>
      </c>
      <c r="B1542">
        <v>43</v>
      </c>
      <c r="C1542" t="s">
        <v>160</v>
      </c>
      <c r="D1542" t="s">
        <v>57</v>
      </c>
      <c r="E1542">
        <f>YEAR(Table1[[#This Row],[Order Date]])</f>
        <v>2012</v>
      </c>
      <c r="F1542">
        <v>1</v>
      </c>
      <c r="G1542">
        <f>MONTH(Table1[[#This Row],[Order Date]])</f>
        <v>9</v>
      </c>
      <c r="H1542" s="1">
        <v>41166</v>
      </c>
      <c r="I1542">
        <v>7269</v>
      </c>
      <c r="J1542" t="s">
        <v>131</v>
      </c>
      <c r="K1542">
        <v>29</v>
      </c>
      <c r="L1542">
        <v>65.989999999999995</v>
      </c>
      <c r="M1542" s="2">
        <v>0</v>
      </c>
      <c r="N1542">
        <v>1707.99</v>
      </c>
      <c r="O1542">
        <v>3.99</v>
      </c>
      <c r="P1542">
        <v>391.185</v>
      </c>
      <c r="Q1542" s="2">
        <v>0.59</v>
      </c>
      <c r="R1542" t="s">
        <v>96</v>
      </c>
      <c r="S1542" t="s">
        <v>30</v>
      </c>
      <c r="T1542" t="s">
        <v>644</v>
      </c>
      <c r="U1542" t="s">
        <v>105</v>
      </c>
      <c r="V1542" t="s">
        <v>76</v>
      </c>
      <c r="W1542">
        <v>1001</v>
      </c>
      <c r="X1542" s="1">
        <v>41167</v>
      </c>
      <c r="Y1542" t="s">
        <v>34</v>
      </c>
      <c r="Z1542" t="e" vm="18">
        <v>#VALUE!</v>
      </c>
      <c r="AA1542">
        <v>22124</v>
      </c>
      <c r="AB1542" t="e" cm="1" vm="2">
        <f t="array" ref="AB1542">_FV(Table1[[#This Row],[State]],"Country/region",TRUE)</f>
        <v>#VALUE!</v>
      </c>
    </row>
    <row r="1543" spans="1:28" x14ac:dyDescent="0.35">
      <c r="A1543" t="s">
        <v>2225</v>
      </c>
      <c r="B1543">
        <v>43</v>
      </c>
      <c r="C1543" t="s">
        <v>497</v>
      </c>
      <c r="D1543" t="s">
        <v>27</v>
      </c>
      <c r="E1543">
        <f>YEAR(Table1[[#This Row],[Order Date]])</f>
        <v>2012</v>
      </c>
      <c r="F1543">
        <v>1</v>
      </c>
      <c r="G1543">
        <f>MONTH(Table1[[#This Row],[Order Date]])</f>
        <v>9</v>
      </c>
      <c r="H1543" s="1">
        <v>41166</v>
      </c>
      <c r="I1543">
        <v>7297</v>
      </c>
      <c r="J1543" t="s">
        <v>28</v>
      </c>
      <c r="K1543">
        <v>7</v>
      </c>
      <c r="L1543">
        <v>45.19</v>
      </c>
      <c r="M1543" s="2">
        <v>0.08</v>
      </c>
      <c r="N1543">
        <v>296.83999999999997</v>
      </c>
      <c r="O1543">
        <v>1.99</v>
      </c>
      <c r="P1543">
        <v>-71.83</v>
      </c>
      <c r="Q1543" s="2">
        <v>0.55000000000000004</v>
      </c>
      <c r="R1543" t="s">
        <v>96</v>
      </c>
      <c r="S1543" t="s">
        <v>139</v>
      </c>
      <c r="T1543" t="s">
        <v>576</v>
      </c>
      <c r="U1543" t="s">
        <v>102</v>
      </c>
      <c r="V1543" t="s">
        <v>33</v>
      </c>
      <c r="W1543">
        <v>1003</v>
      </c>
      <c r="X1543" s="1">
        <v>41167</v>
      </c>
      <c r="Y1543" t="s">
        <v>34</v>
      </c>
      <c r="Z1543" t="e" vm="24">
        <v>#VALUE!</v>
      </c>
      <c r="AA1543">
        <v>7450</v>
      </c>
      <c r="AB1543" t="e" cm="1" vm="2">
        <f t="array" ref="AB1543">_FV(Table1[[#This Row],[State]],"Country/region",TRUE)</f>
        <v>#VALUE!</v>
      </c>
    </row>
    <row r="1544" spans="1:28" x14ac:dyDescent="0.35">
      <c r="A1544" t="s">
        <v>1205</v>
      </c>
      <c r="B1544">
        <v>43</v>
      </c>
      <c r="C1544" t="s">
        <v>1206</v>
      </c>
      <c r="D1544" t="s">
        <v>38</v>
      </c>
      <c r="E1544">
        <f>YEAR(Table1[[#This Row],[Order Date]])</f>
        <v>2012</v>
      </c>
      <c r="F1544">
        <v>1</v>
      </c>
      <c r="G1544">
        <f>MONTH(Table1[[#This Row],[Order Date]])</f>
        <v>9</v>
      </c>
      <c r="H1544" s="1">
        <v>41166</v>
      </c>
      <c r="I1544">
        <v>25831</v>
      </c>
      <c r="J1544" t="s">
        <v>131</v>
      </c>
      <c r="K1544">
        <v>6</v>
      </c>
      <c r="L1544">
        <v>45.99</v>
      </c>
      <c r="M1544" s="2">
        <v>0.01</v>
      </c>
      <c r="N1544">
        <v>250.376</v>
      </c>
      <c r="O1544">
        <v>4.99</v>
      </c>
      <c r="P1544">
        <v>-131.846</v>
      </c>
      <c r="Q1544" s="2">
        <v>0.56000000000000005</v>
      </c>
      <c r="R1544" t="s">
        <v>96</v>
      </c>
      <c r="S1544" t="s">
        <v>30</v>
      </c>
      <c r="T1544" t="s">
        <v>864</v>
      </c>
      <c r="U1544" t="s">
        <v>105</v>
      </c>
      <c r="V1544" t="s">
        <v>76</v>
      </c>
      <c r="W1544">
        <v>3620</v>
      </c>
      <c r="X1544" s="1">
        <v>41168</v>
      </c>
      <c r="Y1544" t="s">
        <v>34</v>
      </c>
      <c r="Z1544" t="e" vm="19">
        <v>#VALUE!</v>
      </c>
      <c r="AA1544">
        <v>29203</v>
      </c>
      <c r="AB1544" t="e" cm="1" vm="2">
        <f t="array" ref="AB1544">_FV(Table1[[#This Row],[State]],"Country/region",TRUE)</f>
        <v>#VALUE!</v>
      </c>
    </row>
    <row r="1545" spans="1:28" x14ac:dyDescent="0.35">
      <c r="A1545" t="s">
        <v>2226</v>
      </c>
      <c r="B1545">
        <v>43</v>
      </c>
      <c r="C1545" t="s">
        <v>2227</v>
      </c>
      <c r="D1545" t="s">
        <v>27</v>
      </c>
      <c r="E1545">
        <f>YEAR(Table1[[#This Row],[Order Date]])</f>
        <v>2012</v>
      </c>
      <c r="F1545">
        <v>1</v>
      </c>
      <c r="G1545">
        <f>MONTH(Table1[[#This Row],[Order Date]])</f>
        <v>9</v>
      </c>
      <c r="H1545" s="1">
        <v>41167</v>
      </c>
      <c r="I1545">
        <v>53412</v>
      </c>
      <c r="J1545" t="s">
        <v>58</v>
      </c>
      <c r="K1545">
        <v>45</v>
      </c>
      <c r="L1545">
        <v>54.2</v>
      </c>
      <c r="M1545" s="2">
        <v>0.02</v>
      </c>
      <c r="N1545">
        <v>2544.73</v>
      </c>
      <c r="O1545">
        <v>11.1</v>
      </c>
      <c r="P1545">
        <v>375.87</v>
      </c>
      <c r="Q1545" s="2">
        <v>0.64</v>
      </c>
      <c r="R1545" t="s">
        <v>48</v>
      </c>
      <c r="S1545" t="s">
        <v>80</v>
      </c>
      <c r="T1545" t="s">
        <v>2228</v>
      </c>
      <c r="U1545" t="s">
        <v>82</v>
      </c>
      <c r="V1545" t="s">
        <v>76</v>
      </c>
      <c r="W1545">
        <v>7482</v>
      </c>
      <c r="X1545" s="1">
        <v>41168</v>
      </c>
      <c r="Y1545" t="s">
        <v>34</v>
      </c>
      <c r="Z1545" t="e" vm="14">
        <v>#VALUE!</v>
      </c>
      <c r="AA1545">
        <v>32712</v>
      </c>
      <c r="AB1545" t="e" cm="1" vm="2">
        <f t="array" ref="AB1545">_FV(Table1[[#This Row],[State]],"Country/region",TRUE)</f>
        <v>#VALUE!</v>
      </c>
    </row>
    <row r="1546" spans="1:28" x14ac:dyDescent="0.35">
      <c r="A1546" t="s">
        <v>2229</v>
      </c>
      <c r="B1546">
        <v>43</v>
      </c>
      <c r="C1546" t="s">
        <v>381</v>
      </c>
      <c r="D1546" t="s">
        <v>57</v>
      </c>
      <c r="E1546">
        <f>YEAR(Table1[[#This Row],[Order Date]])</f>
        <v>2012</v>
      </c>
      <c r="F1546">
        <v>1</v>
      </c>
      <c r="G1546">
        <f>MONTH(Table1[[#This Row],[Order Date]])</f>
        <v>9</v>
      </c>
      <c r="H1546" s="1">
        <v>41167</v>
      </c>
      <c r="I1546">
        <v>35558</v>
      </c>
      <c r="J1546" t="s">
        <v>58</v>
      </c>
      <c r="K1546">
        <v>2</v>
      </c>
      <c r="L1546">
        <v>13.79</v>
      </c>
      <c r="M1546" s="2">
        <v>0.09</v>
      </c>
      <c r="N1546">
        <v>34.880000000000003</v>
      </c>
      <c r="O1546">
        <v>8.7799999999999994</v>
      </c>
      <c r="P1546">
        <v>-22.12</v>
      </c>
      <c r="Q1546" s="2">
        <v>0.43</v>
      </c>
      <c r="R1546" t="s">
        <v>48</v>
      </c>
      <c r="S1546" t="s">
        <v>30</v>
      </c>
      <c r="T1546" t="s">
        <v>808</v>
      </c>
      <c r="U1546" t="s">
        <v>82</v>
      </c>
      <c r="V1546" t="s">
        <v>68</v>
      </c>
      <c r="W1546">
        <v>4996</v>
      </c>
      <c r="X1546" s="1">
        <v>41169</v>
      </c>
      <c r="Y1546" t="s">
        <v>34</v>
      </c>
      <c r="Z1546" t="e" vm="38">
        <v>#VALUE!</v>
      </c>
      <c r="AA1546">
        <v>46016</v>
      </c>
      <c r="AB1546" t="e" cm="1" vm="2">
        <f t="array" ref="AB1546">_FV(Table1[[#This Row],[State]],"Country/region",TRUE)</f>
        <v>#VALUE!</v>
      </c>
    </row>
    <row r="1547" spans="1:28" x14ac:dyDescent="0.35">
      <c r="A1547" t="s">
        <v>1378</v>
      </c>
      <c r="B1547">
        <v>43</v>
      </c>
      <c r="C1547" t="s">
        <v>736</v>
      </c>
      <c r="D1547" t="s">
        <v>57</v>
      </c>
      <c r="E1547">
        <f>YEAR(Table1[[#This Row],[Order Date]])</f>
        <v>2012</v>
      </c>
      <c r="F1547">
        <v>1</v>
      </c>
      <c r="G1547">
        <f>MONTH(Table1[[#This Row],[Order Date]])</f>
        <v>9</v>
      </c>
      <c r="H1547" s="1">
        <v>41167</v>
      </c>
      <c r="I1547">
        <v>46437</v>
      </c>
      <c r="J1547" t="s">
        <v>131</v>
      </c>
      <c r="K1547">
        <v>49</v>
      </c>
      <c r="L1547">
        <v>29.34</v>
      </c>
      <c r="M1547" s="2">
        <v>0</v>
      </c>
      <c r="N1547">
        <v>1488.66</v>
      </c>
      <c r="O1547">
        <v>7.87</v>
      </c>
      <c r="P1547">
        <v>385.37</v>
      </c>
      <c r="Q1547" s="2">
        <v>0.54</v>
      </c>
      <c r="R1547" t="s">
        <v>48</v>
      </c>
      <c r="S1547" t="s">
        <v>30</v>
      </c>
      <c r="T1547" t="s">
        <v>1463</v>
      </c>
      <c r="U1547" t="s">
        <v>82</v>
      </c>
      <c r="V1547" t="s">
        <v>52</v>
      </c>
      <c r="W1547">
        <v>6526</v>
      </c>
      <c r="X1547" s="1">
        <v>41169</v>
      </c>
      <c r="Y1547" t="s">
        <v>34</v>
      </c>
      <c r="Z1547" t="e" vm="46">
        <v>#VALUE!</v>
      </c>
      <c r="AA1547">
        <v>82901</v>
      </c>
      <c r="AB1547" t="e" cm="1" vm="2">
        <f t="array" ref="AB1547">_FV(Table1[[#This Row],[State]],"Country/region",TRUE)</f>
        <v>#VALUE!</v>
      </c>
    </row>
    <row r="1548" spans="1:28" x14ac:dyDescent="0.35">
      <c r="A1548" t="s">
        <v>2230</v>
      </c>
      <c r="B1548">
        <v>43</v>
      </c>
      <c r="C1548" t="s">
        <v>2231</v>
      </c>
      <c r="D1548" t="s">
        <v>27</v>
      </c>
      <c r="E1548">
        <f>YEAR(Table1[[#This Row],[Order Date]])</f>
        <v>2012</v>
      </c>
      <c r="F1548">
        <v>1</v>
      </c>
      <c r="G1548">
        <f>MONTH(Table1[[#This Row],[Order Date]])</f>
        <v>9</v>
      </c>
      <c r="H1548" s="1">
        <v>41167</v>
      </c>
      <c r="I1548">
        <v>44352</v>
      </c>
      <c r="J1548" t="s">
        <v>39</v>
      </c>
      <c r="K1548">
        <v>25</v>
      </c>
      <c r="L1548">
        <v>3.29</v>
      </c>
      <c r="M1548" s="2">
        <v>0.06</v>
      </c>
      <c r="N1548">
        <v>81.760000000000005</v>
      </c>
      <c r="O1548">
        <v>1.35</v>
      </c>
      <c r="P1548">
        <v>8.5299999999999994</v>
      </c>
      <c r="Q1548" s="2">
        <v>0.4</v>
      </c>
      <c r="R1548" t="s">
        <v>29</v>
      </c>
      <c r="S1548" t="s">
        <v>59</v>
      </c>
      <c r="T1548" t="s">
        <v>231</v>
      </c>
      <c r="U1548" t="s">
        <v>232</v>
      </c>
      <c r="V1548" t="s">
        <v>33</v>
      </c>
      <c r="W1548">
        <v>6265</v>
      </c>
      <c r="X1548" s="1">
        <v>41169</v>
      </c>
      <c r="Y1548" t="s">
        <v>34</v>
      </c>
      <c r="Z1548" t="e" vm="15">
        <v>#VALUE!</v>
      </c>
      <c r="AA1548">
        <v>11714</v>
      </c>
      <c r="AB1548" t="e" cm="1" vm="2">
        <f t="array" ref="AB1548">_FV(Table1[[#This Row],[State]],"Country/region",TRUE)</f>
        <v>#VALUE!</v>
      </c>
    </row>
    <row r="1549" spans="1:28" x14ac:dyDescent="0.35">
      <c r="A1549" t="s">
        <v>1811</v>
      </c>
      <c r="B1549">
        <v>43</v>
      </c>
      <c r="C1549" t="s">
        <v>2232</v>
      </c>
      <c r="D1549" t="s">
        <v>27</v>
      </c>
      <c r="E1549">
        <f>YEAR(Table1[[#This Row],[Order Date]])</f>
        <v>2012</v>
      </c>
      <c r="F1549">
        <v>1</v>
      </c>
      <c r="G1549">
        <f>MONTH(Table1[[#This Row],[Order Date]])</f>
        <v>9</v>
      </c>
      <c r="H1549" s="1">
        <v>41167</v>
      </c>
      <c r="I1549">
        <v>18855</v>
      </c>
      <c r="J1549" t="s">
        <v>28</v>
      </c>
      <c r="K1549">
        <v>31</v>
      </c>
      <c r="L1549">
        <v>7.3</v>
      </c>
      <c r="M1549" s="2">
        <v>0.03</v>
      </c>
      <c r="N1549">
        <v>229.43</v>
      </c>
      <c r="O1549">
        <v>7.72</v>
      </c>
      <c r="P1549">
        <v>-127.05200000000001</v>
      </c>
      <c r="Q1549" s="2">
        <v>0.38</v>
      </c>
      <c r="R1549" t="s">
        <v>29</v>
      </c>
      <c r="S1549" t="s">
        <v>30</v>
      </c>
      <c r="T1549" t="s">
        <v>2233</v>
      </c>
      <c r="U1549" t="s">
        <v>67</v>
      </c>
      <c r="V1549" t="s">
        <v>52</v>
      </c>
      <c r="W1549">
        <v>2612</v>
      </c>
      <c r="X1549" s="1">
        <v>41170</v>
      </c>
      <c r="Y1549" t="s">
        <v>34</v>
      </c>
      <c r="Z1549" t="e" vm="4">
        <v>#VALUE!</v>
      </c>
      <c r="AA1549">
        <v>95661</v>
      </c>
      <c r="AB1549" t="e" cm="1" vm="2">
        <f t="array" ref="AB1549">_FV(Table1[[#This Row],[State]],"Country/region",TRUE)</f>
        <v>#VALUE!</v>
      </c>
    </row>
    <row r="1550" spans="1:28" x14ac:dyDescent="0.35">
      <c r="A1550" t="s">
        <v>349</v>
      </c>
      <c r="B1550">
        <v>43</v>
      </c>
      <c r="C1550" t="s">
        <v>350</v>
      </c>
      <c r="D1550" t="s">
        <v>38</v>
      </c>
      <c r="E1550">
        <f>YEAR(Table1[[#This Row],[Order Date]])</f>
        <v>2012</v>
      </c>
      <c r="F1550">
        <v>1</v>
      </c>
      <c r="G1550">
        <f>MONTH(Table1[[#This Row],[Order Date]])</f>
        <v>9</v>
      </c>
      <c r="H1550" s="1">
        <v>41168</v>
      </c>
      <c r="I1550">
        <v>54243</v>
      </c>
      <c r="J1550" t="s">
        <v>47</v>
      </c>
      <c r="K1550">
        <v>6</v>
      </c>
      <c r="L1550">
        <v>154.13</v>
      </c>
      <c r="M1550" s="2">
        <v>7.0000000000000007E-2</v>
      </c>
      <c r="N1550">
        <v>907.24</v>
      </c>
      <c r="O1550">
        <v>69</v>
      </c>
      <c r="P1550">
        <v>-634.73410000000001</v>
      </c>
      <c r="Q1550" s="2">
        <v>0.68</v>
      </c>
      <c r="R1550" t="s">
        <v>48</v>
      </c>
      <c r="S1550" t="s">
        <v>40</v>
      </c>
      <c r="T1550" t="s">
        <v>584</v>
      </c>
      <c r="U1550" t="s">
        <v>75</v>
      </c>
      <c r="V1550" t="s">
        <v>33</v>
      </c>
      <c r="W1550">
        <v>7582</v>
      </c>
      <c r="X1550" s="1">
        <v>41168</v>
      </c>
      <c r="Y1550" t="s">
        <v>42</v>
      </c>
      <c r="Z1550" t="e" vm="1">
        <v>#VALUE!</v>
      </c>
      <c r="AA1550">
        <v>15122</v>
      </c>
      <c r="AB1550" t="e" cm="1" vm="2">
        <f t="array" ref="AB1550">_FV(Table1[[#This Row],[State]],"Country/region",TRUE)</f>
        <v>#VALUE!</v>
      </c>
    </row>
    <row r="1551" spans="1:28" x14ac:dyDescent="0.35">
      <c r="A1551" t="s">
        <v>2234</v>
      </c>
      <c r="B1551">
        <v>43</v>
      </c>
      <c r="C1551" t="s">
        <v>2235</v>
      </c>
      <c r="D1551" t="s">
        <v>38</v>
      </c>
      <c r="E1551">
        <f>YEAR(Table1[[#This Row],[Order Date]])</f>
        <v>2012</v>
      </c>
      <c r="F1551">
        <v>1</v>
      </c>
      <c r="G1551">
        <f>MONTH(Table1[[#This Row],[Order Date]])</f>
        <v>9</v>
      </c>
      <c r="H1551" s="1">
        <v>41168</v>
      </c>
      <c r="I1551">
        <v>27330</v>
      </c>
      <c r="J1551" t="s">
        <v>47</v>
      </c>
      <c r="K1551">
        <v>8</v>
      </c>
      <c r="L1551">
        <v>55.5</v>
      </c>
      <c r="M1551" s="2">
        <v>0.05</v>
      </c>
      <c r="N1551">
        <v>507.74</v>
      </c>
      <c r="O1551">
        <v>52.2</v>
      </c>
      <c r="P1551">
        <v>-118.54</v>
      </c>
      <c r="Q1551" s="2">
        <v>0.72</v>
      </c>
      <c r="R1551" t="s">
        <v>48</v>
      </c>
      <c r="S1551" t="s">
        <v>80</v>
      </c>
      <c r="T1551" t="s">
        <v>1495</v>
      </c>
      <c r="U1551" t="s">
        <v>82</v>
      </c>
      <c r="V1551" t="s">
        <v>68</v>
      </c>
      <c r="W1551">
        <v>3834</v>
      </c>
      <c r="X1551" s="1">
        <v>41168</v>
      </c>
      <c r="Y1551" t="s">
        <v>34</v>
      </c>
      <c r="Z1551" t="e" vm="26">
        <v>#VALUE!</v>
      </c>
      <c r="AA1551">
        <v>48093</v>
      </c>
      <c r="AB1551" t="e" cm="1" vm="2">
        <f t="array" ref="AB1551">_FV(Table1[[#This Row],[State]],"Country/region",TRUE)</f>
        <v>#VALUE!</v>
      </c>
    </row>
    <row r="1552" spans="1:28" x14ac:dyDescent="0.35">
      <c r="A1552" t="s">
        <v>2236</v>
      </c>
      <c r="B1552">
        <v>43</v>
      </c>
      <c r="C1552" t="s">
        <v>2237</v>
      </c>
      <c r="D1552" t="s">
        <v>38</v>
      </c>
      <c r="E1552">
        <f>YEAR(Table1[[#This Row],[Order Date]])</f>
        <v>2012</v>
      </c>
      <c r="F1552">
        <v>1</v>
      </c>
      <c r="G1552">
        <f>MONTH(Table1[[#This Row],[Order Date]])</f>
        <v>9</v>
      </c>
      <c r="H1552" s="1">
        <v>41168</v>
      </c>
      <c r="I1552">
        <v>17764</v>
      </c>
      <c r="J1552" t="s">
        <v>47</v>
      </c>
      <c r="K1552">
        <v>27</v>
      </c>
      <c r="L1552">
        <v>22.84</v>
      </c>
      <c r="M1552" s="2">
        <v>0.04</v>
      </c>
      <c r="N1552">
        <v>644.4</v>
      </c>
      <c r="O1552">
        <v>16.87</v>
      </c>
      <c r="P1552">
        <v>-97.28</v>
      </c>
      <c r="Q1552" s="2">
        <v>0.39</v>
      </c>
      <c r="R1552" t="s">
        <v>29</v>
      </c>
      <c r="S1552" t="s">
        <v>30</v>
      </c>
      <c r="T1552" t="s">
        <v>1956</v>
      </c>
      <c r="U1552" t="s">
        <v>61</v>
      </c>
      <c r="V1552" t="s">
        <v>68</v>
      </c>
      <c r="W1552">
        <v>2445</v>
      </c>
      <c r="X1552" s="1">
        <v>41168</v>
      </c>
      <c r="Y1552" t="s">
        <v>34</v>
      </c>
      <c r="Z1552" t="e" vm="16">
        <v>#VALUE!</v>
      </c>
      <c r="AA1552">
        <v>60409</v>
      </c>
      <c r="AB1552" t="e" cm="1" vm="2">
        <f t="array" ref="AB1552">_FV(Table1[[#This Row],[State]],"Country/region",TRUE)</f>
        <v>#VALUE!</v>
      </c>
    </row>
    <row r="1553" spans="1:28" x14ac:dyDescent="0.35">
      <c r="A1553" t="s">
        <v>743</v>
      </c>
      <c r="B1553">
        <v>43</v>
      </c>
      <c r="C1553" t="s">
        <v>2238</v>
      </c>
      <c r="D1553" t="s">
        <v>46</v>
      </c>
      <c r="E1553">
        <f>YEAR(Table1[[#This Row],[Order Date]])</f>
        <v>2012</v>
      </c>
      <c r="F1553">
        <v>1</v>
      </c>
      <c r="G1553">
        <f>MONTH(Table1[[#This Row],[Order Date]])</f>
        <v>9</v>
      </c>
      <c r="H1553" s="1">
        <v>41168</v>
      </c>
      <c r="I1553">
        <v>21121</v>
      </c>
      <c r="J1553" t="s">
        <v>39</v>
      </c>
      <c r="K1553">
        <v>50</v>
      </c>
      <c r="L1553">
        <v>387.99</v>
      </c>
      <c r="M1553" s="2">
        <v>0</v>
      </c>
      <c r="N1553">
        <v>20175.48</v>
      </c>
      <c r="O1553">
        <v>19.989999999999998</v>
      </c>
      <c r="P1553">
        <v>9373.9614999999994</v>
      </c>
      <c r="Q1553" s="2">
        <v>0.38</v>
      </c>
      <c r="R1553" t="s">
        <v>29</v>
      </c>
      <c r="S1553" t="s">
        <v>30</v>
      </c>
      <c r="T1553" t="s">
        <v>2239</v>
      </c>
      <c r="U1553" t="s">
        <v>67</v>
      </c>
      <c r="V1553" t="s">
        <v>76</v>
      </c>
      <c r="W1553">
        <v>2920</v>
      </c>
      <c r="X1553" s="1">
        <v>41169</v>
      </c>
      <c r="Y1553" t="s">
        <v>34</v>
      </c>
      <c r="Z1553" t="e" vm="6">
        <v>#VALUE!</v>
      </c>
      <c r="AA1553">
        <v>36830</v>
      </c>
      <c r="AB1553" t="e" cm="1" vm="2">
        <f t="array" ref="AB1553">_FV(Table1[[#This Row],[State]],"Country/region",TRUE)</f>
        <v>#VALUE!</v>
      </c>
    </row>
    <row r="1554" spans="1:28" x14ac:dyDescent="0.35">
      <c r="A1554" t="s">
        <v>1599</v>
      </c>
      <c r="B1554">
        <v>43</v>
      </c>
      <c r="C1554" t="s">
        <v>1196</v>
      </c>
      <c r="D1554" t="s">
        <v>46</v>
      </c>
      <c r="E1554">
        <f>YEAR(Table1[[#This Row],[Order Date]])</f>
        <v>2012</v>
      </c>
      <c r="F1554">
        <v>1</v>
      </c>
      <c r="G1554">
        <f>MONTH(Table1[[#This Row],[Order Date]])</f>
        <v>9</v>
      </c>
      <c r="H1554" s="1">
        <v>41168</v>
      </c>
      <c r="I1554">
        <v>43974</v>
      </c>
      <c r="J1554" t="s">
        <v>39</v>
      </c>
      <c r="K1554">
        <v>8</v>
      </c>
      <c r="L1554">
        <v>7.64</v>
      </c>
      <c r="M1554" s="2">
        <v>0.03</v>
      </c>
      <c r="N1554">
        <v>64.23</v>
      </c>
      <c r="O1554">
        <v>1.39</v>
      </c>
      <c r="P1554">
        <v>15.83</v>
      </c>
      <c r="Q1554" s="2">
        <v>0.36</v>
      </c>
      <c r="R1554" t="s">
        <v>29</v>
      </c>
      <c r="S1554" t="s">
        <v>30</v>
      </c>
      <c r="T1554" t="s">
        <v>928</v>
      </c>
      <c r="U1554" t="s">
        <v>267</v>
      </c>
      <c r="V1554" t="s">
        <v>52</v>
      </c>
      <c r="W1554">
        <v>6207</v>
      </c>
      <c r="X1554" s="1">
        <v>41169</v>
      </c>
      <c r="Y1554" t="s">
        <v>34</v>
      </c>
      <c r="Z1554" t="e" vm="4">
        <v>#VALUE!</v>
      </c>
      <c r="AA1554">
        <v>96150</v>
      </c>
      <c r="AB1554" t="e" cm="1" vm="2">
        <f t="array" ref="AB1554">_FV(Table1[[#This Row],[State]],"Country/region",TRUE)</f>
        <v>#VALUE!</v>
      </c>
    </row>
    <row r="1555" spans="1:28" x14ac:dyDescent="0.35">
      <c r="A1555" t="s">
        <v>2240</v>
      </c>
      <c r="B1555">
        <v>43</v>
      </c>
      <c r="C1555" t="s">
        <v>1137</v>
      </c>
      <c r="D1555" t="s">
        <v>38</v>
      </c>
      <c r="E1555">
        <f>YEAR(Table1[[#This Row],[Order Date]])</f>
        <v>2012</v>
      </c>
      <c r="F1555">
        <v>1</v>
      </c>
      <c r="G1555">
        <f>MONTH(Table1[[#This Row],[Order Date]])</f>
        <v>9</v>
      </c>
      <c r="H1555" s="1">
        <v>41168</v>
      </c>
      <c r="I1555">
        <v>34880</v>
      </c>
      <c r="J1555" t="s">
        <v>28</v>
      </c>
      <c r="K1555">
        <v>44</v>
      </c>
      <c r="L1555">
        <v>6.48</v>
      </c>
      <c r="M1555" s="2">
        <v>0.04</v>
      </c>
      <c r="N1555">
        <v>284.38</v>
      </c>
      <c r="O1555">
        <v>5.19</v>
      </c>
      <c r="P1555">
        <v>-62.43</v>
      </c>
      <c r="Q1555" s="2">
        <v>0.37</v>
      </c>
      <c r="R1555" t="s">
        <v>29</v>
      </c>
      <c r="S1555" t="s">
        <v>30</v>
      </c>
      <c r="T1555" t="s">
        <v>2046</v>
      </c>
      <c r="U1555" t="s">
        <v>61</v>
      </c>
      <c r="V1555" t="s">
        <v>68</v>
      </c>
      <c r="W1555">
        <v>4901</v>
      </c>
      <c r="X1555" s="1">
        <v>41169</v>
      </c>
      <c r="Y1555" t="s">
        <v>34</v>
      </c>
      <c r="Z1555" t="e" vm="38">
        <v>#VALUE!</v>
      </c>
      <c r="AA1555">
        <v>46350</v>
      </c>
      <c r="AB1555" t="e" cm="1" vm="2">
        <f t="array" ref="AB1555">_FV(Table1[[#This Row],[State]],"Country/region",TRUE)</f>
        <v>#VALUE!</v>
      </c>
    </row>
    <row r="1556" spans="1:28" x14ac:dyDescent="0.35">
      <c r="A1556" t="s">
        <v>2241</v>
      </c>
      <c r="B1556">
        <v>43</v>
      </c>
      <c r="C1556" t="s">
        <v>1441</v>
      </c>
      <c r="D1556" t="s">
        <v>46</v>
      </c>
      <c r="E1556">
        <f>YEAR(Table1[[#This Row],[Order Date]])</f>
        <v>2012</v>
      </c>
      <c r="F1556">
        <v>1</v>
      </c>
      <c r="G1556">
        <f>MONTH(Table1[[#This Row],[Order Date]])</f>
        <v>9</v>
      </c>
      <c r="H1556" s="1">
        <v>41168</v>
      </c>
      <c r="I1556">
        <v>10371</v>
      </c>
      <c r="J1556" t="s">
        <v>28</v>
      </c>
      <c r="K1556">
        <v>10</v>
      </c>
      <c r="L1556">
        <v>15.73</v>
      </c>
      <c r="M1556" s="2">
        <v>0.08</v>
      </c>
      <c r="N1556">
        <v>156.15</v>
      </c>
      <c r="O1556">
        <v>7.42</v>
      </c>
      <c r="P1556">
        <v>-37.6</v>
      </c>
      <c r="Q1556" s="2">
        <v>0.56000000000000005</v>
      </c>
      <c r="R1556" t="s">
        <v>29</v>
      </c>
      <c r="S1556" t="s">
        <v>139</v>
      </c>
      <c r="T1556" t="s">
        <v>2028</v>
      </c>
      <c r="U1556" t="s">
        <v>481</v>
      </c>
      <c r="V1556" t="s">
        <v>68</v>
      </c>
      <c r="W1556">
        <v>1438</v>
      </c>
      <c r="X1556" s="1">
        <v>41170</v>
      </c>
      <c r="Y1556" t="s">
        <v>42</v>
      </c>
      <c r="Z1556" t="e" vm="11">
        <v>#VALUE!</v>
      </c>
      <c r="AA1556">
        <v>76543</v>
      </c>
      <c r="AB1556" t="e" cm="1" vm="2">
        <f t="array" ref="AB1556">_FV(Table1[[#This Row],[State]],"Country/region",TRUE)</f>
        <v>#VALUE!</v>
      </c>
    </row>
    <row r="1557" spans="1:28" x14ac:dyDescent="0.35">
      <c r="A1557" t="s">
        <v>2242</v>
      </c>
      <c r="B1557">
        <v>43</v>
      </c>
      <c r="C1557" t="s">
        <v>823</v>
      </c>
      <c r="D1557" t="s">
        <v>27</v>
      </c>
      <c r="E1557">
        <f>YEAR(Table1[[#This Row],[Order Date]])</f>
        <v>2012</v>
      </c>
      <c r="F1557">
        <v>1</v>
      </c>
      <c r="G1557">
        <f>MONTH(Table1[[#This Row],[Order Date]])</f>
        <v>9</v>
      </c>
      <c r="H1557" s="1">
        <v>41168</v>
      </c>
      <c r="I1557">
        <v>57734</v>
      </c>
      <c r="J1557" t="s">
        <v>28</v>
      </c>
      <c r="K1557">
        <v>26</v>
      </c>
      <c r="L1557">
        <v>4.24</v>
      </c>
      <c r="M1557" s="2">
        <v>0.05</v>
      </c>
      <c r="N1557">
        <v>110.14</v>
      </c>
      <c r="O1557">
        <v>5.41</v>
      </c>
      <c r="P1557">
        <v>-89.216999999999999</v>
      </c>
      <c r="Q1557" s="2">
        <v>0.35</v>
      </c>
      <c r="R1557" t="s">
        <v>29</v>
      </c>
      <c r="S1557" t="s">
        <v>30</v>
      </c>
      <c r="T1557" t="s">
        <v>1746</v>
      </c>
      <c r="U1557" t="s">
        <v>67</v>
      </c>
      <c r="V1557" t="s">
        <v>52</v>
      </c>
      <c r="W1557">
        <v>8093</v>
      </c>
      <c r="X1557" s="1">
        <v>41170</v>
      </c>
      <c r="Y1557" t="s">
        <v>34</v>
      </c>
      <c r="Z1557" t="e" vm="4">
        <v>#VALUE!</v>
      </c>
      <c r="AA1557">
        <v>92345</v>
      </c>
      <c r="AB1557" t="e" cm="1" vm="2">
        <f t="array" ref="AB1557">_FV(Table1[[#This Row],[State]],"Country/region",TRUE)</f>
        <v>#VALUE!</v>
      </c>
    </row>
    <row r="1558" spans="1:28" x14ac:dyDescent="0.35">
      <c r="A1558" t="s">
        <v>2242</v>
      </c>
      <c r="B1558">
        <v>43</v>
      </c>
      <c r="C1558" t="s">
        <v>823</v>
      </c>
      <c r="D1558" t="s">
        <v>27</v>
      </c>
      <c r="E1558">
        <f>YEAR(Table1[[#This Row],[Order Date]])</f>
        <v>2012</v>
      </c>
      <c r="F1558">
        <v>1</v>
      </c>
      <c r="G1558">
        <f>MONTH(Table1[[#This Row],[Order Date]])</f>
        <v>9</v>
      </c>
      <c r="H1558" s="1">
        <v>41168</v>
      </c>
      <c r="I1558">
        <v>57734</v>
      </c>
      <c r="J1558" t="s">
        <v>28</v>
      </c>
      <c r="K1558">
        <v>27</v>
      </c>
      <c r="L1558">
        <v>16.98</v>
      </c>
      <c r="M1558" s="2">
        <v>0.1</v>
      </c>
      <c r="N1558">
        <v>453.89</v>
      </c>
      <c r="O1558">
        <v>12.39</v>
      </c>
      <c r="P1558">
        <v>-75.06</v>
      </c>
      <c r="Q1558" s="2">
        <v>0.35</v>
      </c>
      <c r="R1558" t="s">
        <v>29</v>
      </c>
      <c r="S1558" t="s">
        <v>30</v>
      </c>
      <c r="T1558" t="s">
        <v>1466</v>
      </c>
      <c r="U1558" t="s">
        <v>267</v>
      </c>
      <c r="V1558" t="s">
        <v>52</v>
      </c>
      <c r="W1558">
        <v>8094</v>
      </c>
      <c r="X1558" s="1">
        <v>41170</v>
      </c>
      <c r="Y1558" t="s">
        <v>34</v>
      </c>
      <c r="Z1558" t="e" vm="4">
        <v>#VALUE!</v>
      </c>
      <c r="AA1558">
        <v>92345</v>
      </c>
      <c r="AB1558" t="e" cm="1" vm="2">
        <f t="array" ref="AB1558">_FV(Table1[[#This Row],[State]],"Country/region",TRUE)</f>
        <v>#VALUE!</v>
      </c>
    </row>
    <row r="1559" spans="1:28" x14ac:dyDescent="0.35">
      <c r="A1559" t="s">
        <v>2234</v>
      </c>
      <c r="B1559">
        <v>43</v>
      </c>
      <c r="C1559" t="s">
        <v>2235</v>
      </c>
      <c r="D1559" t="s">
        <v>38</v>
      </c>
      <c r="E1559">
        <f>YEAR(Table1[[#This Row],[Order Date]])</f>
        <v>2012</v>
      </c>
      <c r="F1559">
        <v>1</v>
      </c>
      <c r="G1559">
        <f>MONTH(Table1[[#This Row],[Order Date]])</f>
        <v>9</v>
      </c>
      <c r="H1559" s="1">
        <v>41168</v>
      </c>
      <c r="I1559">
        <v>27330</v>
      </c>
      <c r="J1559" t="s">
        <v>47</v>
      </c>
      <c r="K1559">
        <v>30</v>
      </c>
      <c r="L1559">
        <v>442.14</v>
      </c>
      <c r="M1559" s="2">
        <v>0.05</v>
      </c>
      <c r="N1559">
        <v>12600.99</v>
      </c>
      <c r="O1559">
        <v>14.7</v>
      </c>
      <c r="P1559">
        <v>2963.48</v>
      </c>
      <c r="Q1559" s="2">
        <v>0.56000000000000005</v>
      </c>
      <c r="R1559" t="s">
        <v>96</v>
      </c>
      <c r="S1559" t="s">
        <v>49</v>
      </c>
      <c r="T1559" t="s">
        <v>792</v>
      </c>
      <c r="U1559" t="s">
        <v>98</v>
      </c>
      <c r="V1559" t="s">
        <v>68</v>
      </c>
      <c r="W1559">
        <v>3835</v>
      </c>
      <c r="X1559" s="1">
        <v>41177</v>
      </c>
      <c r="Y1559" t="s">
        <v>53</v>
      </c>
      <c r="Z1559" t="e" vm="26">
        <v>#VALUE!</v>
      </c>
      <c r="AA1559">
        <v>48093</v>
      </c>
      <c r="AB1559" t="e" cm="1" vm="2">
        <f t="array" ref="AB1559">_FV(Table1[[#This Row],[State]],"Country/region",TRUE)</f>
        <v>#VALUE!</v>
      </c>
    </row>
    <row r="1560" spans="1:28" x14ac:dyDescent="0.35">
      <c r="A1560" t="s">
        <v>632</v>
      </c>
      <c r="B1560">
        <v>43</v>
      </c>
      <c r="C1560" t="s">
        <v>2243</v>
      </c>
      <c r="D1560" t="s">
        <v>46</v>
      </c>
      <c r="E1560">
        <f>YEAR(Table1[[#This Row],[Order Date]])</f>
        <v>2012</v>
      </c>
      <c r="F1560">
        <v>1</v>
      </c>
      <c r="G1560">
        <f>MONTH(Table1[[#This Row],[Order Date]])</f>
        <v>9</v>
      </c>
      <c r="H1560" s="1">
        <v>41169</v>
      </c>
      <c r="I1560">
        <v>29410</v>
      </c>
      <c r="J1560" t="s">
        <v>58</v>
      </c>
      <c r="K1560">
        <v>35</v>
      </c>
      <c r="L1560">
        <v>120.97</v>
      </c>
      <c r="M1560" s="2">
        <v>0.04</v>
      </c>
      <c r="N1560">
        <v>4186.53</v>
      </c>
      <c r="O1560">
        <v>7.11</v>
      </c>
      <c r="P1560">
        <v>1929.58</v>
      </c>
      <c r="Q1560" s="2">
        <v>0.36</v>
      </c>
      <c r="R1560" t="s">
        <v>96</v>
      </c>
      <c r="S1560" t="s">
        <v>80</v>
      </c>
      <c r="T1560" t="s">
        <v>2244</v>
      </c>
      <c r="U1560" t="s">
        <v>98</v>
      </c>
      <c r="V1560" t="s">
        <v>68</v>
      </c>
      <c r="W1560">
        <v>4145</v>
      </c>
      <c r="X1560" s="1">
        <v>41169</v>
      </c>
      <c r="Y1560" t="s">
        <v>34</v>
      </c>
      <c r="Z1560" t="e" vm="11">
        <v>#VALUE!</v>
      </c>
      <c r="AA1560">
        <v>75401</v>
      </c>
      <c r="AB1560" t="e" cm="1" vm="2">
        <f t="array" ref="AB1560">_FV(Table1[[#This Row],[State]],"Country/region",TRUE)</f>
        <v>#VALUE!</v>
      </c>
    </row>
    <row r="1561" spans="1:28" x14ac:dyDescent="0.35">
      <c r="A1561" t="s">
        <v>884</v>
      </c>
      <c r="B1561">
        <v>43</v>
      </c>
      <c r="C1561" t="s">
        <v>2245</v>
      </c>
      <c r="D1561" t="s">
        <v>46</v>
      </c>
      <c r="E1561">
        <f>YEAR(Table1[[#This Row],[Order Date]])</f>
        <v>2012</v>
      </c>
      <c r="F1561">
        <v>1</v>
      </c>
      <c r="G1561">
        <f>MONTH(Table1[[#This Row],[Order Date]])</f>
        <v>9</v>
      </c>
      <c r="H1561" s="1">
        <v>41169</v>
      </c>
      <c r="I1561">
        <v>38915</v>
      </c>
      <c r="J1561" t="s">
        <v>131</v>
      </c>
      <c r="K1561">
        <v>12</v>
      </c>
      <c r="L1561">
        <v>7.77</v>
      </c>
      <c r="M1561" s="2">
        <v>0.08</v>
      </c>
      <c r="N1561">
        <v>96.73</v>
      </c>
      <c r="O1561">
        <v>9.23</v>
      </c>
      <c r="P1561">
        <v>-83.65</v>
      </c>
      <c r="Q1561" s="2">
        <v>0.57999999999999996</v>
      </c>
      <c r="R1561" t="s">
        <v>29</v>
      </c>
      <c r="S1561" t="s">
        <v>30</v>
      </c>
      <c r="T1561" t="s">
        <v>335</v>
      </c>
      <c r="U1561" t="s">
        <v>214</v>
      </c>
      <c r="V1561" t="s">
        <v>33</v>
      </c>
      <c r="W1561">
        <v>5481</v>
      </c>
      <c r="X1561" s="1">
        <v>41170</v>
      </c>
      <c r="Y1561" t="s">
        <v>34</v>
      </c>
      <c r="Z1561" t="e" vm="22">
        <v>#VALUE!</v>
      </c>
      <c r="AA1561">
        <v>43229</v>
      </c>
      <c r="AB1561" t="e" cm="1" vm="2">
        <f t="array" ref="AB1561">_FV(Table1[[#This Row],[State]],"Country/region",TRUE)</f>
        <v>#VALUE!</v>
      </c>
    </row>
    <row r="1562" spans="1:28" x14ac:dyDescent="0.35">
      <c r="A1562" t="s">
        <v>884</v>
      </c>
      <c r="B1562">
        <v>43</v>
      </c>
      <c r="C1562" t="s">
        <v>2245</v>
      </c>
      <c r="D1562" t="s">
        <v>46</v>
      </c>
      <c r="E1562">
        <f>YEAR(Table1[[#This Row],[Order Date]])</f>
        <v>2012</v>
      </c>
      <c r="F1562">
        <v>1</v>
      </c>
      <c r="G1562">
        <f>MONTH(Table1[[#This Row],[Order Date]])</f>
        <v>9</v>
      </c>
      <c r="H1562" s="1">
        <v>41169</v>
      </c>
      <c r="I1562">
        <v>38915</v>
      </c>
      <c r="J1562" t="s">
        <v>131</v>
      </c>
      <c r="K1562">
        <v>34</v>
      </c>
      <c r="L1562">
        <v>7.59</v>
      </c>
      <c r="M1562" s="2">
        <v>7.0000000000000007E-2</v>
      </c>
      <c r="N1562">
        <v>253.6</v>
      </c>
      <c r="O1562">
        <v>4</v>
      </c>
      <c r="P1562">
        <v>24.39</v>
      </c>
      <c r="Q1562" s="2">
        <v>0.42</v>
      </c>
      <c r="R1562" t="s">
        <v>48</v>
      </c>
      <c r="S1562" t="s">
        <v>59</v>
      </c>
      <c r="T1562" t="s">
        <v>993</v>
      </c>
      <c r="U1562" t="s">
        <v>82</v>
      </c>
      <c r="V1562" t="s">
        <v>33</v>
      </c>
      <c r="W1562">
        <v>5482</v>
      </c>
      <c r="X1562" s="1">
        <v>41171</v>
      </c>
      <c r="Y1562" t="s">
        <v>34</v>
      </c>
      <c r="Z1562" t="e" vm="22">
        <v>#VALUE!</v>
      </c>
      <c r="AA1562">
        <v>43229</v>
      </c>
      <c r="AB1562" t="e" cm="1" vm="2">
        <f t="array" ref="AB1562">_FV(Table1[[#This Row],[State]],"Country/region",TRUE)</f>
        <v>#VALUE!</v>
      </c>
    </row>
    <row r="1563" spans="1:28" x14ac:dyDescent="0.35">
      <c r="A1563" t="s">
        <v>1608</v>
      </c>
      <c r="B1563">
        <v>43</v>
      </c>
      <c r="C1563" t="s">
        <v>2246</v>
      </c>
      <c r="D1563" t="s">
        <v>46</v>
      </c>
      <c r="E1563">
        <f>YEAR(Table1[[#This Row],[Order Date]])</f>
        <v>2012</v>
      </c>
      <c r="F1563">
        <v>1</v>
      </c>
      <c r="G1563">
        <f>MONTH(Table1[[#This Row],[Order Date]])</f>
        <v>9</v>
      </c>
      <c r="H1563" s="1">
        <v>41169</v>
      </c>
      <c r="I1563">
        <v>31619</v>
      </c>
      <c r="J1563" t="s">
        <v>47</v>
      </c>
      <c r="K1563">
        <v>9</v>
      </c>
      <c r="L1563">
        <v>39.979999999999997</v>
      </c>
      <c r="M1563" s="2">
        <v>0.01</v>
      </c>
      <c r="N1563">
        <v>383.23</v>
      </c>
      <c r="O1563">
        <v>9.1999999999999993</v>
      </c>
      <c r="P1563">
        <v>146.51</v>
      </c>
      <c r="Q1563" s="2">
        <v>0.65</v>
      </c>
      <c r="R1563" t="s">
        <v>48</v>
      </c>
      <c r="S1563" t="s">
        <v>59</v>
      </c>
      <c r="T1563" t="s">
        <v>2247</v>
      </c>
      <c r="U1563" t="s">
        <v>82</v>
      </c>
      <c r="V1563" t="s">
        <v>52</v>
      </c>
      <c r="W1563">
        <v>4439</v>
      </c>
      <c r="X1563" s="1">
        <v>41171</v>
      </c>
      <c r="Y1563" t="s">
        <v>34</v>
      </c>
      <c r="Z1563" t="e" vm="4">
        <v>#VALUE!</v>
      </c>
      <c r="AA1563">
        <v>93309</v>
      </c>
      <c r="AB1563" t="e" cm="1" vm="2">
        <f t="array" ref="AB1563">_FV(Table1[[#This Row],[State]],"Country/region",TRUE)</f>
        <v>#VALUE!</v>
      </c>
    </row>
    <row r="1564" spans="1:28" x14ac:dyDescent="0.35">
      <c r="A1564" t="s">
        <v>903</v>
      </c>
      <c r="B1564">
        <v>43</v>
      </c>
      <c r="C1564" t="s">
        <v>1273</v>
      </c>
      <c r="D1564" t="s">
        <v>57</v>
      </c>
      <c r="E1564">
        <f>YEAR(Table1[[#This Row],[Order Date]])</f>
        <v>2012</v>
      </c>
      <c r="F1564">
        <v>1</v>
      </c>
      <c r="G1564">
        <f>MONTH(Table1[[#This Row],[Order Date]])</f>
        <v>9</v>
      </c>
      <c r="H1564" s="1">
        <v>41169</v>
      </c>
      <c r="I1564">
        <v>41412</v>
      </c>
      <c r="J1564" t="s">
        <v>39</v>
      </c>
      <c r="K1564">
        <v>47</v>
      </c>
      <c r="L1564">
        <v>5.4</v>
      </c>
      <c r="M1564" s="2">
        <v>0.03</v>
      </c>
      <c r="N1564">
        <v>263.81</v>
      </c>
      <c r="O1564">
        <v>7.78</v>
      </c>
      <c r="P1564">
        <v>-237.54400000000001</v>
      </c>
      <c r="Q1564" s="2">
        <v>0.37</v>
      </c>
      <c r="R1564" t="s">
        <v>29</v>
      </c>
      <c r="S1564" t="s">
        <v>30</v>
      </c>
      <c r="T1564" t="s">
        <v>1523</v>
      </c>
      <c r="U1564" t="s">
        <v>67</v>
      </c>
      <c r="V1564" t="s">
        <v>68</v>
      </c>
      <c r="W1564">
        <v>5836</v>
      </c>
      <c r="X1564" s="1">
        <v>41171</v>
      </c>
      <c r="Y1564" t="s">
        <v>34</v>
      </c>
      <c r="Z1564" t="e" vm="26">
        <v>#VALUE!</v>
      </c>
      <c r="AA1564">
        <v>48060</v>
      </c>
      <c r="AB1564" t="e" cm="1" vm="2">
        <f t="array" ref="AB1564">_FV(Table1[[#This Row],[State]],"Country/region",TRUE)</f>
        <v>#VALUE!</v>
      </c>
    </row>
    <row r="1565" spans="1:28" x14ac:dyDescent="0.35">
      <c r="A1565" t="s">
        <v>632</v>
      </c>
      <c r="B1565">
        <v>43</v>
      </c>
      <c r="C1565" t="s">
        <v>2243</v>
      </c>
      <c r="D1565" t="s">
        <v>46</v>
      </c>
      <c r="E1565">
        <f>YEAR(Table1[[#This Row],[Order Date]])</f>
        <v>2012</v>
      </c>
      <c r="F1565">
        <v>1</v>
      </c>
      <c r="G1565">
        <f>MONTH(Table1[[#This Row],[Order Date]])</f>
        <v>9</v>
      </c>
      <c r="H1565" s="1">
        <v>41169</v>
      </c>
      <c r="I1565">
        <v>29410</v>
      </c>
      <c r="J1565" t="s">
        <v>58</v>
      </c>
      <c r="K1565">
        <v>36</v>
      </c>
      <c r="L1565">
        <v>195.99</v>
      </c>
      <c r="M1565" s="2">
        <v>0</v>
      </c>
      <c r="N1565">
        <v>6057.27</v>
      </c>
      <c r="O1565">
        <v>4.2</v>
      </c>
      <c r="P1565">
        <v>1585.5029999999999</v>
      </c>
      <c r="Q1565" s="2">
        <v>0.6</v>
      </c>
      <c r="R1565" t="s">
        <v>96</v>
      </c>
      <c r="S1565" t="s">
        <v>30</v>
      </c>
      <c r="T1565">
        <v>688</v>
      </c>
      <c r="U1565" t="s">
        <v>105</v>
      </c>
      <c r="V1565" t="s">
        <v>68</v>
      </c>
      <c r="W1565">
        <v>4146</v>
      </c>
      <c r="X1565" s="1">
        <v>41171</v>
      </c>
      <c r="Y1565" t="s">
        <v>34</v>
      </c>
      <c r="Z1565" t="e" vm="11">
        <v>#VALUE!</v>
      </c>
      <c r="AA1565">
        <v>75401</v>
      </c>
      <c r="AB1565" t="e" cm="1" vm="2">
        <f t="array" ref="AB1565">_FV(Table1[[#This Row],[State]],"Country/region",TRUE)</f>
        <v>#VALUE!</v>
      </c>
    </row>
    <row r="1566" spans="1:28" x14ac:dyDescent="0.35">
      <c r="A1566" t="s">
        <v>1608</v>
      </c>
      <c r="B1566">
        <v>43</v>
      </c>
      <c r="C1566" t="s">
        <v>2246</v>
      </c>
      <c r="D1566" t="s">
        <v>46</v>
      </c>
      <c r="E1566">
        <f>YEAR(Table1[[#This Row],[Order Date]])</f>
        <v>2012</v>
      </c>
      <c r="F1566">
        <v>1</v>
      </c>
      <c r="G1566">
        <f>MONTH(Table1[[#This Row],[Order Date]])</f>
        <v>9</v>
      </c>
      <c r="H1566" s="1">
        <v>41169</v>
      </c>
      <c r="I1566">
        <v>31619</v>
      </c>
      <c r="J1566" t="s">
        <v>47</v>
      </c>
      <c r="K1566">
        <v>11</v>
      </c>
      <c r="L1566">
        <v>10.98</v>
      </c>
      <c r="M1566" s="2">
        <v>0.1</v>
      </c>
      <c r="N1566">
        <v>114.87</v>
      </c>
      <c r="O1566">
        <v>3.99</v>
      </c>
      <c r="P1566">
        <v>-21.03</v>
      </c>
      <c r="Q1566" s="2">
        <v>0.57999999999999996</v>
      </c>
      <c r="R1566" t="s">
        <v>29</v>
      </c>
      <c r="S1566" t="s">
        <v>30</v>
      </c>
      <c r="T1566" t="s">
        <v>1537</v>
      </c>
      <c r="U1566" t="s">
        <v>214</v>
      </c>
      <c r="V1566" t="s">
        <v>52</v>
      </c>
      <c r="W1566">
        <v>4438</v>
      </c>
      <c r="X1566" s="1">
        <v>41176</v>
      </c>
      <c r="Y1566" t="s">
        <v>34</v>
      </c>
      <c r="Z1566" t="e" vm="4">
        <v>#VALUE!</v>
      </c>
      <c r="AA1566">
        <v>93309</v>
      </c>
      <c r="AB1566" t="e" cm="1" vm="2">
        <f t="array" ref="AB1566">_FV(Table1[[#This Row],[State]],"Country/region",TRUE)</f>
        <v>#VALUE!</v>
      </c>
    </row>
    <row r="1567" spans="1:28" x14ac:dyDescent="0.35">
      <c r="A1567" t="s">
        <v>2248</v>
      </c>
      <c r="B1567">
        <v>43</v>
      </c>
      <c r="C1567" t="s">
        <v>863</v>
      </c>
      <c r="D1567" t="s">
        <v>38</v>
      </c>
      <c r="E1567">
        <f>YEAR(Table1[[#This Row],[Order Date]])</f>
        <v>2012</v>
      </c>
      <c r="F1567">
        <v>1</v>
      </c>
      <c r="G1567">
        <f>MONTH(Table1[[#This Row],[Order Date]])</f>
        <v>9</v>
      </c>
      <c r="H1567" s="1">
        <v>41170</v>
      </c>
      <c r="I1567">
        <v>18371</v>
      </c>
      <c r="J1567" t="s">
        <v>131</v>
      </c>
      <c r="K1567">
        <v>30</v>
      </c>
      <c r="L1567">
        <v>43.98</v>
      </c>
      <c r="M1567" s="2">
        <v>0</v>
      </c>
      <c r="N1567">
        <v>1394.36</v>
      </c>
      <c r="O1567">
        <v>8.99</v>
      </c>
      <c r="P1567">
        <v>271.45</v>
      </c>
      <c r="Q1567" s="2">
        <v>0.57999999999999996</v>
      </c>
      <c r="R1567" t="s">
        <v>29</v>
      </c>
      <c r="S1567" t="s">
        <v>139</v>
      </c>
      <c r="T1567" t="s">
        <v>526</v>
      </c>
      <c r="U1567" t="s">
        <v>88</v>
      </c>
      <c r="V1567" t="s">
        <v>76</v>
      </c>
      <c r="W1567">
        <v>2531</v>
      </c>
      <c r="X1567" s="1">
        <v>41170</v>
      </c>
      <c r="Y1567" t="s">
        <v>34</v>
      </c>
      <c r="Z1567" t="e" vm="47">
        <v>#VALUE!</v>
      </c>
      <c r="AA1567">
        <v>27502</v>
      </c>
      <c r="AB1567" t="e" cm="1" vm="2">
        <f t="array" ref="AB1567">_FV(Table1[[#This Row],[State]],"Country/region",TRUE)</f>
        <v>#VALUE!</v>
      </c>
    </row>
    <row r="1568" spans="1:28" x14ac:dyDescent="0.35">
      <c r="A1568" t="s">
        <v>2249</v>
      </c>
      <c r="B1568">
        <v>43</v>
      </c>
      <c r="C1568" t="s">
        <v>2243</v>
      </c>
      <c r="D1568" t="s">
        <v>46</v>
      </c>
      <c r="E1568">
        <f>YEAR(Table1[[#This Row],[Order Date]])</f>
        <v>2012</v>
      </c>
      <c r="F1568">
        <v>1</v>
      </c>
      <c r="G1568">
        <f>MONTH(Table1[[#This Row],[Order Date]])</f>
        <v>9</v>
      </c>
      <c r="H1568" s="1">
        <v>41170</v>
      </c>
      <c r="I1568">
        <v>19204</v>
      </c>
      <c r="J1568" t="s">
        <v>131</v>
      </c>
      <c r="K1568">
        <v>27</v>
      </c>
      <c r="L1568">
        <v>8.75</v>
      </c>
      <c r="M1568" s="2">
        <v>0.1</v>
      </c>
      <c r="N1568">
        <v>233.92</v>
      </c>
      <c r="O1568">
        <v>8.5399999999999991</v>
      </c>
      <c r="P1568">
        <v>-80.75</v>
      </c>
      <c r="Q1568" s="2">
        <v>0.43</v>
      </c>
      <c r="R1568" t="s">
        <v>48</v>
      </c>
      <c r="S1568" t="s">
        <v>139</v>
      </c>
      <c r="T1568" t="s">
        <v>2250</v>
      </c>
      <c r="U1568" t="s">
        <v>82</v>
      </c>
      <c r="V1568" t="s">
        <v>68</v>
      </c>
      <c r="W1568">
        <v>2653</v>
      </c>
      <c r="X1568" s="1">
        <v>41171</v>
      </c>
      <c r="Y1568" t="s">
        <v>34</v>
      </c>
      <c r="Z1568" t="e" vm="11">
        <v>#VALUE!</v>
      </c>
      <c r="AA1568">
        <v>76051</v>
      </c>
      <c r="AB1568" t="e" cm="1" vm="2">
        <f t="array" ref="AB1568">_FV(Table1[[#This Row],[State]],"Country/region",TRUE)</f>
        <v>#VALUE!</v>
      </c>
    </row>
    <row r="1569" spans="1:28" x14ac:dyDescent="0.35">
      <c r="A1569" t="s">
        <v>809</v>
      </c>
      <c r="B1569">
        <v>43</v>
      </c>
      <c r="C1569" t="s">
        <v>810</v>
      </c>
      <c r="D1569" t="s">
        <v>57</v>
      </c>
      <c r="E1569">
        <f>YEAR(Table1[[#This Row],[Order Date]])</f>
        <v>2012</v>
      </c>
      <c r="F1569">
        <v>1</v>
      </c>
      <c r="G1569">
        <f>MONTH(Table1[[#This Row],[Order Date]])</f>
        <v>9</v>
      </c>
      <c r="H1569" s="1">
        <v>41170</v>
      </c>
      <c r="I1569">
        <v>37254</v>
      </c>
      <c r="J1569" t="s">
        <v>28</v>
      </c>
      <c r="K1569">
        <v>28</v>
      </c>
      <c r="L1569">
        <v>26.17</v>
      </c>
      <c r="M1569" s="2">
        <v>0.01</v>
      </c>
      <c r="N1569">
        <v>739.94</v>
      </c>
      <c r="O1569">
        <v>1.39</v>
      </c>
      <c r="P1569">
        <v>370.23</v>
      </c>
      <c r="Q1569" s="2">
        <v>0.38</v>
      </c>
      <c r="R1569" t="s">
        <v>29</v>
      </c>
      <c r="S1569" t="s">
        <v>30</v>
      </c>
      <c r="T1569" t="s">
        <v>2251</v>
      </c>
      <c r="U1569" t="s">
        <v>267</v>
      </c>
      <c r="V1569" t="s">
        <v>68</v>
      </c>
      <c r="W1569">
        <v>5237</v>
      </c>
      <c r="X1569" s="1">
        <v>41171</v>
      </c>
      <c r="Y1569" t="s">
        <v>34</v>
      </c>
      <c r="Z1569" t="e" vm="25">
        <v>#VALUE!</v>
      </c>
      <c r="AA1569">
        <v>54915</v>
      </c>
      <c r="AB1569" t="e" cm="1" vm="2">
        <f t="array" ref="AB1569">_FV(Table1[[#This Row],[State]],"Country/region",TRUE)</f>
        <v>#VALUE!</v>
      </c>
    </row>
    <row r="1570" spans="1:28" x14ac:dyDescent="0.35">
      <c r="A1570" t="s">
        <v>632</v>
      </c>
      <c r="B1570">
        <v>43</v>
      </c>
      <c r="C1570" t="s">
        <v>2243</v>
      </c>
      <c r="D1570" t="s">
        <v>46</v>
      </c>
      <c r="E1570">
        <f>YEAR(Table1[[#This Row],[Order Date]])</f>
        <v>2012</v>
      </c>
      <c r="F1570">
        <v>1</v>
      </c>
      <c r="G1570">
        <f>MONTH(Table1[[#This Row],[Order Date]])</f>
        <v>9</v>
      </c>
      <c r="H1570" s="1">
        <v>41170</v>
      </c>
      <c r="I1570">
        <v>19204</v>
      </c>
      <c r="J1570" t="s">
        <v>131</v>
      </c>
      <c r="K1570">
        <v>28</v>
      </c>
      <c r="L1570">
        <v>55.98</v>
      </c>
      <c r="M1570" s="2">
        <v>0.03</v>
      </c>
      <c r="N1570">
        <v>1642.05</v>
      </c>
      <c r="O1570">
        <v>4.8600000000000003</v>
      </c>
      <c r="P1570">
        <v>829.73</v>
      </c>
      <c r="Q1570" s="2">
        <v>0.36</v>
      </c>
      <c r="R1570" t="s">
        <v>29</v>
      </c>
      <c r="S1570" t="s">
        <v>30</v>
      </c>
      <c r="T1570" t="s">
        <v>1873</v>
      </c>
      <c r="U1570" t="s">
        <v>61</v>
      </c>
      <c r="V1570" t="s">
        <v>68</v>
      </c>
      <c r="W1570">
        <v>2654</v>
      </c>
      <c r="X1570" s="1">
        <v>41172</v>
      </c>
      <c r="Y1570" t="s">
        <v>34</v>
      </c>
      <c r="Z1570" t="e" vm="11">
        <v>#VALUE!</v>
      </c>
      <c r="AA1570">
        <v>75401</v>
      </c>
      <c r="AB1570" t="e" cm="1" vm="2">
        <f t="array" ref="AB1570">_FV(Table1[[#This Row],[State]],"Country/region",TRUE)</f>
        <v>#VALUE!</v>
      </c>
    </row>
    <row r="1571" spans="1:28" x14ac:dyDescent="0.35">
      <c r="A1571" t="s">
        <v>743</v>
      </c>
      <c r="B1571">
        <v>43</v>
      </c>
      <c r="C1571" t="s">
        <v>2252</v>
      </c>
      <c r="D1571" t="s">
        <v>27</v>
      </c>
      <c r="E1571">
        <f>YEAR(Table1[[#This Row],[Order Date]])</f>
        <v>2012</v>
      </c>
      <c r="F1571">
        <v>1</v>
      </c>
      <c r="G1571">
        <f>MONTH(Table1[[#This Row],[Order Date]])</f>
        <v>9</v>
      </c>
      <c r="H1571" s="1">
        <v>41170</v>
      </c>
      <c r="I1571">
        <v>48385</v>
      </c>
      <c r="J1571" t="s">
        <v>131</v>
      </c>
      <c r="K1571">
        <v>16</v>
      </c>
      <c r="L1571">
        <v>4.9800000000000004</v>
      </c>
      <c r="M1571" s="2">
        <v>0.01</v>
      </c>
      <c r="N1571">
        <v>88.24</v>
      </c>
      <c r="O1571">
        <v>4.62</v>
      </c>
      <c r="P1571">
        <v>-56.6</v>
      </c>
      <c r="Q1571" s="2">
        <v>0.64</v>
      </c>
      <c r="R1571" t="s">
        <v>96</v>
      </c>
      <c r="S1571" t="s">
        <v>139</v>
      </c>
      <c r="T1571" t="s">
        <v>751</v>
      </c>
      <c r="U1571" t="s">
        <v>102</v>
      </c>
      <c r="V1571" t="s">
        <v>52</v>
      </c>
      <c r="W1571">
        <v>6790</v>
      </c>
      <c r="X1571" s="1">
        <v>41172</v>
      </c>
      <c r="Y1571" t="s">
        <v>34</v>
      </c>
      <c r="Z1571" t="e" vm="23">
        <v>#VALUE!</v>
      </c>
      <c r="AA1571">
        <v>98002</v>
      </c>
      <c r="AB1571" t="e" cm="1" vm="2">
        <f t="array" ref="AB1571">_FV(Table1[[#This Row],[State]],"Country/region",TRUE)</f>
        <v>#VALUE!</v>
      </c>
    </row>
    <row r="1572" spans="1:28" x14ac:dyDescent="0.35">
      <c r="A1572" t="s">
        <v>2253</v>
      </c>
      <c r="B1572">
        <v>43</v>
      </c>
      <c r="C1572" t="s">
        <v>2071</v>
      </c>
      <c r="D1572" t="s">
        <v>57</v>
      </c>
      <c r="E1572">
        <f>YEAR(Table1[[#This Row],[Order Date]])</f>
        <v>2012</v>
      </c>
      <c r="F1572">
        <v>1</v>
      </c>
      <c r="G1572">
        <f>MONTH(Table1[[#This Row],[Order Date]])</f>
        <v>9</v>
      </c>
      <c r="H1572" s="1">
        <v>41171</v>
      </c>
      <c r="I1572">
        <v>54694</v>
      </c>
      <c r="J1572" t="s">
        <v>58</v>
      </c>
      <c r="K1572">
        <v>43</v>
      </c>
      <c r="L1572">
        <v>2.66</v>
      </c>
      <c r="M1572" s="2">
        <v>0.08</v>
      </c>
      <c r="N1572">
        <v>112.63</v>
      </c>
      <c r="O1572">
        <v>6.35</v>
      </c>
      <c r="P1572">
        <v>-201.6</v>
      </c>
      <c r="Q1572" s="2">
        <v>0.36</v>
      </c>
      <c r="R1572" t="s">
        <v>29</v>
      </c>
      <c r="S1572" t="s">
        <v>30</v>
      </c>
      <c r="T1572" t="s">
        <v>2254</v>
      </c>
      <c r="U1572" t="s">
        <v>267</v>
      </c>
      <c r="V1572" t="s">
        <v>68</v>
      </c>
      <c r="W1572">
        <v>7639</v>
      </c>
      <c r="X1572" s="1">
        <v>41171</v>
      </c>
      <c r="Y1572" t="s">
        <v>34</v>
      </c>
      <c r="Z1572" t="e" vm="11">
        <v>#VALUE!</v>
      </c>
      <c r="AA1572">
        <v>75034</v>
      </c>
      <c r="AB1572" t="e" cm="1" vm="2">
        <f t="array" ref="AB1572">_FV(Table1[[#This Row],[State]],"Country/region",TRUE)</f>
        <v>#VALUE!</v>
      </c>
    </row>
    <row r="1573" spans="1:28" x14ac:dyDescent="0.35">
      <c r="A1573" t="s">
        <v>1634</v>
      </c>
      <c r="B1573">
        <v>43</v>
      </c>
      <c r="C1573" t="s">
        <v>1701</v>
      </c>
      <c r="D1573" t="s">
        <v>57</v>
      </c>
      <c r="E1573">
        <f>YEAR(Table1[[#This Row],[Order Date]])</f>
        <v>2012</v>
      </c>
      <c r="F1573">
        <v>1</v>
      </c>
      <c r="G1573">
        <f>MONTH(Table1[[#This Row],[Order Date]])</f>
        <v>9</v>
      </c>
      <c r="H1573" s="1">
        <v>41171</v>
      </c>
      <c r="I1573">
        <v>21831</v>
      </c>
      <c r="J1573" t="s">
        <v>39</v>
      </c>
      <c r="K1573">
        <v>6</v>
      </c>
      <c r="L1573">
        <v>4.9800000000000004</v>
      </c>
      <c r="M1573" s="2">
        <v>0.05</v>
      </c>
      <c r="N1573">
        <v>28.39</v>
      </c>
      <c r="O1573">
        <v>0.49</v>
      </c>
      <c r="P1573">
        <v>3.84</v>
      </c>
      <c r="Q1573" s="2">
        <v>0.39</v>
      </c>
      <c r="R1573" t="s">
        <v>29</v>
      </c>
      <c r="S1573" t="s">
        <v>30</v>
      </c>
      <c r="T1573" t="s">
        <v>2065</v>
      </c>
      <c r="U1573" t="s">
        <v>210</v>
      </c>
      <c r="V1573" t="s">
        <v>52</v>
      </c>
      <c r="W1573">
        <v>3041</v>
      </c>
      <c r="X1573" s="1">
        <v>41171</v>
      </c>
      <c r="Y1573" t="s">
        <v>34</v>
      </c>
      <c r="Z1573" t="e" vm="39">
        <v>#VALUE!</v>
      </c>
      <c r="AA1573">
        <v>88201</v>
      </c>
      <c r="AB1573" t="e" cm="1" vm="2">
        <f t="array" ref="AB1573">_FV(Table1[[#This Row],[State]],"Country/region",TRUE)</f>
        <v>#VALUE!</v>
      </c>
    </row>
    <row r="1574" spans="1:28" x14ac:dyDescent="0.35">
      <c r="A1574" t="s">
        <v>2255</v>
      </c>
      <c r="B1574">
        <v>43</v>
      </c>
      <c r="C1574" t="s">
        <v>2256</v>
      </c>
      <c r="D1574" t="s">
        <v>46</v>
      </c>
      <c r="E1574">
        <f>YEAR(Table1[[#This Row],[Order Date]])</f>
        <v>2012</v>
      </c>
      <c r="F1574">
        <v>1</v>
      </c>
      <c r="G1574">
        <f>MONTH(Table1[[#This Row],[Order Date]])</f>
        <v>9</v>
      </c>
      <c r="H1574" s="1">
        <v>41171</v>
      </c>
      <c r="I1574">
        <v>54436</v>
      </c>
      <c r="J1574" t="s">
        <v>28</v>
      </c>
      <c r="K1574">
        <v>17</v>
      </c>
      <c r="L1574">
        <v>39.479999999999997</v>
      </c>
      <c r="M1574" s="2">
        <v>0.04</v>
      </c>
      <c r="N1574">
        <v>705.85</v>
      </c>
      <c r="O1574">
        <v>1.99</v>
      </c>
      <c r="P1574">
        <v>151.66999999999999</v>
      </c>
      <c r="Q1574" s="2">
        <v>0.54</v>
      </c>
      <c r="R1574" t="s">
        <v>96</v>
      </c>
      <c r="S1574" t="s">
        <v>139</v>
      </c>
      <c r="T1574" t="s">
        <v>775</v>
      </c>
      <c r="U1574" t="s">
        <v>102</v>
      </c>
      <c r="V1574" t="s">
        <v>76</v>
      </c>
      <c r="W1574">
        <v>7605</v>
      </c>
      <c r="X1574" s="1">
        <v>41171</v>
      </c>
      <c r="Y1574" t="s">
        <v>42</v>
      </c>
      <c r="Z1574" t="e" vm="14">
        <v>#VALUE!</v>
      </c>
      <c r="AA1574">
        <v>32303</v>
      </c>
      <c r="AB1574" t="e" cm="1" vm="2">
        <f t="array" ref="AB1574">_FV(Table1[[#This Row],[State]],"Country/region",TRUE)</f>
        <v>#VALUE!</v>
      </c>
    </row>
    <row r="1575" spans="1:28" x14ac:dyDescent="0.35">
      <c r="A1575" t="s">
        <v>2066</v>
      </c>
      <c r="B1575">
        <v>43</v>
      </c>
      <c r="C1575" t="s">
        <v>325</v>
      </c>
      <c r="D1575" t="s">
        <v>27</v>
      </c>
      <c r="E1575">
        <f>YEAR(Table1[[#This Row],[Order Date]])</f>
        <v>2012</v>
      </c>
      <c r="F1575">
        <v>1</v>
      </c>
      <c r="G1575">
        <f>MONTH(Table1[[#This Row],[Order Date]])</f>
        <v>9</v>
      </c>
      <c r="H1575" s="1">
        <v>41171</v>
      </c>
      <c r="I1575">
        <v>4645</v>
      </c>
      <c r="J1575" t="s">
        <v>58</v>
      </c>
      <c r="K1575">
        <v>30</v>
      </c>
      <c r="L1575">
        <v>30.73</v>
      </c>
      <c r="M1575" s="2">
        <v>0.08</v>
      </c>
      <c r="N1575">
        <v>920</v>
      </c>
      <c r="O1575">
        <v>4</v>
      </c>
      <c r="P1575">
        <v>-45.07</v>
      </c>
      <c r="Q1575" s="2">
        <v>0.75</v>
      </c>
      <c r="R1575" t="s">
        <v>96</v>
      </c>
      <c r="S1575" t="s">
        <v>30</v>
      </c>
      <c r="T1575" t="s">
        <v>873</v>
      </c>
      <c r="U1575" t="s">
        <v>102</v>
      </c>
      <c r="V1575" t="s">
        <v>52</v>
      </c>
      <c r="W1575">
        <v>659</v>
      </c>
      <c r="X1575" s="1">
        <v>41171</v>
      </c>
      <c r="Y1575" t="s">
        <v>34</v>
      </c>
      <c r="Z1575" t="e" vm="8">
        <v>#VALUE!</v>
      </c>
      <c r="AA1575">
        <v>97062</v>
      </c>
      <c r="AB1575" t="e" cm="1" vm="2">
        <f t="array" ref="AB1575">_FV(Table1[[#This Row],[State]],"Country/region",TRUE)</f>
        <v>#VALUE!</v>
      </c>
    </row>
    <row r="1576" spans="1:28" x14ac:dyDescent="0.35">
      <c r="A1576" t="s">
        <v>2257</v>
      </c>
      <c r="B1576">
        <v>43</v>
      </c>
      <c r="C1576" t="s">
        <v>384</v>
      </c>
      <c r="D1576" t="s">
        <v>46</v>
      </c>
      <c r="E1576">
        <f>YEAR(Table1[[#This Row],[Order Date]])</f>
        <v>2012</v>
      </c>
      <c r="F1576">
        <v>1</v>
      </c>
      <c r="G1576">
        <f>MONTH(Table1[[#This Row],[Order Date]])</f>
        <v>9</v>
      </c>
      <c r="H1576" s="1">
        <v>41171</v>
      </c>
      <c r="I1576">
        <v>59238</v>
      </c>
      <c r="J1576" t="s">
        <v>28</v>
      </c>
      <c r="K1576">
        <v>11</v>
      </c>
      <c r="L1576">
        <v>40.97</v>
      </c>
      <c r="M1576" s="2">
        <v>0.03</v>
      </c>
      <c r="N1576">
        <v>455.88</v>
      </c>
      <c r="O1576">
        <v>8.99</v>
      </c>
      <c r="P1576">
        <v>9.15</v>
      </c>
      <c r="Q1576" s="2">
        <v>0.59</v>
      </c>
      <c r="R1576" t="s">
        <v>29</v>
      </c>
      <c r="S1576" t="s">
        <v>139</v>
      </c>
      <c r="T1576" t="s">
        <v>2258</v>
      </c>
      <c r="U1576" t="s">
        <v>88</v>
      </c>
      <c r="V1576" t="s">
        <v>76</v>
      </c>
      <c r="W1576">
        <v>8296</v>
      </c>
      <c r="X1576" s="1">
        <v>41172</v>
      </c>
      <c r="Y1576" t="s">
        <v>42</v>
      </c>
      <c r="Z1576" t="e" vm="31">
        <v>#VALUE!</v>
      </c>
      <c r="AA1576">
        <v>37027</v>
      </c>
      <c r="AB1576" t="e" cm="1" vm="2">
        <f t="array" ref="AB1576">_FV(Table1[[#This Row],[State]],"Country/region",TRUE)</f>
        <v>#VALUE!</v>
      </c>
    </row>
    <row r="1577" spans="1:28" x14ac:dyDescent="0.35">
      <c r="A1577" t="s">
        <v>2259</v>
      </c>
      <c r="B1577">
        <v>43</v>
      </c>
      <c r="C1577" t="s">
        <v>2260</v>
      </c>
      <c r="D1577" t="s">
        <v>46</v>
      </c>
      <c r="E1577">
        <f>YEAR(Table1[[#This Row],[Order Date]])</f>
        <v>2012</v>
      </c>
      <c r="F1577">
        <v>1</v>
      </c>
      <c r="G1577">
        <f>MONTH(Table1[[#This Row],[Order Date]])</f>
        <v>9</v>
      </c>
      <c r="H1577" s="1">
        <v>41171</v>
      </c>
      <c r="I1577">
        <v>2816</v>
      </c>
      <c r="J1577" t="s">
        <v>28</v>
      </c>
      <c r="K1577">
        <v>35</v>
      </c>
      <c r="L1577">
        <v>21.98</v>
      </c>
      <c r="M1577" s="2">
        <v>0</v>
      </c>
      <c r="N1577">
        <v>787.56</v>
      </c>
      <c r="O1577">
        <v>2.87</v>
      </c>
      <c r="P1577">
        <v>220.04</v>
      </c>
      <c r="Q1577" s="2">
        <v>0.55000000000000004</v>
      </c>
      <c r="R1577" t="s">
        <v>29</v>
      </c>
      <c r="S1577" t="s">
        <v>139</v>
      </c>
      <c r="T1577" t="s">
        <v>1410</v>
      </c>
      <c r="U1577" t="s">
        <v>88</v>
      </c>
      <c r="V1577" t="s">
        <v>76</v>
      </c>
      <c r="W1577">
        <v>416</v>
      </c>
      <c r="X1577" s="1">
        <v>41172</v>
      </c>
      <c r="Y1577" t="s">
        <v>34</v>
      </c>
      <c r="Z1577" t="e" vm="14">
        <v>#VALUE!</v>
      </c>
      <c r="AA1577">
        <v>33161</v>
      </c>
      <c r="AB1577" t="e" cm="1" vm="2">
        <f t="array" ref="AB1577">_FV(Table1[[#This Row],[State]],"Country/region",TRUE)</f>
        <v>#VALUE!</v>
      </c>
    </row>
    <row r="1578" spans="1:28" x14ac:dyDescent="0.35">
      <c r="A1578" t="s">
        <v>2255</v>
      </c>
      <c r="B1578">
        <v>43</v>
      </c>
      <c r="C1578" t="s">
        <v>2256</v>
      </c>
      <c r="D1578" t="s">
        <v>46</v>
      </c>
      <c r="E1578">
        <f>YEAR(Table1[[#This Row],[Order Date]])</f>
        <v>2012</v>
      </c>
      <c r="F1578">
        <v>1</v>
      </c>
      <c r="G1578">
        <f>MONTH(Table1[[#This Row],[Order Date]])</f>
        <v>9</v>
      </c>
      <c r="H1578" s="1">
        <v>41171</v>
      </c>
      <c r="I1578">
        <v>54436</v>
      </c>
      <c r="J1578" t="s">
        <v>28</v>
      </c>
      <c r="K1578">
        <v>37</v>
      </c>
      <c r="L1578">
        <v>8.1199999999999992</v>
      </c>
      <c r="M1578" s="2">
        <v>0</v>
      </c>
      <c r="N1578">
        <v>321.3</v>
      </c>
      <c r="O1578">
        <v>2.83</v>
      </c>
      <c r="P1578">
        <v>-47.23</v>
      </c>
      <c r="Q1578" s="2">
        <v>0.77</v>
      </c>
      <c r="R1578" t="s">
        <v>96</v>
      </c>
      <c r="S1578" t="s">
        <v>139</v>
      </c>
      <c r="T1578" t="s">
        <v>998</v>
      </c>
      <c r="U1578" t="s">
        <v>102</v>
      </c>
      <c r="V1578" t="s">
        <v>76</v>
      </c>
      <c r="W1578">
        <v>7606</v>
      </c>
      <c r="X1578" s="1">
        <v>41172</v>
      </c>
      <c r="Y1578" t="s">
        <v>34</v>
      </c>
      <c r="Z1578" t="e" vm="14">
        <v>#VALUE!</v>
      </c>
      <c r="AA1578">
        <v>32303</v>
      </c>
      <c r="AB1578" t="e" cm="1" vm="2">
        <f t="array" ref="AB1578">_FV(Table1[[#This Row],[State]],"Country/region",TRUE)</f>
        <v>#VALUE!</v>
      </c>
    </row>
    <row r="1579" spans="1:28" x14ac:dyDescent="0.35">
      <c r="A1579" t="s">
        <v>2261</v>
      </c>
      <c r="B1579">
        <v>43</v>
      </c>
      <c r="C1579" t="s">
        <v>1748</v>
      </c>
      <c r="D1579" t="s">
        <v>38</v>
      </c>
      <c r="E1579">
        <f>YEAR(Table1[[#This Row],[Order Date]])</f>
        <v>2012</v>
      </c>
      <c r="F1579">
        <v>1</v>
      </c>
      <c r="G1579">
        <f>MONTH(Table1[[#This Row],[Order Date]])</f>
        <v>9</v>
      </c>
      <c r="H1579" s="1">
        <v>41171</v>
      </c>
      <c r="I1579">
        <v>8320</v>
      </c>
      <c r="J1579" t="s">
        <v>39</v>
      </c>
      <c r="K1579">
        <v>22</v>
      </c>
      <c r="L1579">
        <v>6.48</v>
      </c>
      <c r="M1579" s="2">
        <v>0.06</v>
      </c>
      <c r="N1579">
        <v>150.34</v>
      </c>
      <c r="O1579">
        <v>5.14</v>
      </c>
      <c r="P1579">
        <v>-28.45</v>
      </c>
      <c r="Q1579" s="2">
        <v>0.37</v>
      </c>
      <c r="R1579" t="s">
        <v>29</v>
      </c>
      <c r="S1579" t="s">
        <v>30</v>
      </c>
      <c r="T1579" t="s">
        <v>1681</v>
      </c>
      <c r="U1579" t="s">
        <v>61</v>
      </c>
      <c r="V1579" t="s">
        <v>52</v>
      </c>
      <c r="W1579">
        <v>1141</v>
      </c>
      <c r="X1579" s="1">
        <v>41173</v>
      </c>
      <c r="Y1579" t="s">
        <v>42</v>
      </c>
      <c r="Z1579" t="e" vm="4">
        <v>#VALUE!</v>
      </c>
      <c r="AA1579">
        <v>92008</v>
      </c>
      <c r="AB1579" t="e" cm="1" vm="2">
        <f t="array" ref="AB1579">_FV(Table1[[#This Row],[State]],"Country/region",TRUE)</f>
        <v>#VALUE!</v>
      </c>
    </row>
    <row r="1580" spans="1:28" x14ac:dyDescent="0.35">
      <c r="A1580" t="s">
        <v>2262</v>
      </c>
      <c r="B1580">
        <v>43</v>
      </c>
      <c r="C1580" t="s">
        <v>325</v>
      </c>
      <c r="D1580" t="s">
        <v>27</v>
      </c>
      <c r="E1580">
        <f>YEAR(Table1[[#This Row],[Order Date]])</f>
        <v>2012</v>
      </c>
      <c r="F1580">
        <v>1</v>
      </c>
      <c r="G1580">
        <f>MONTH(Table1[[#This Row],[Order Date]])</f>
        <v>9</v>
      </c>
      <c r="H1580" s="1">
        <v>41171</v>
      </c>
      <c r="I1580">
        <v>4645</v>
      </c>
      <c r="J1580" t="s">
        <v>58</v>
      </c>
      <c r="K1580">
        <v>7</v>
      </c>
      <c r="L1580">
        <v>14.56</v>
      </c>
      <c r="M1580" s="2">
        <v>0.05</v>
      </c>
      <c r="N1580">
        <v>104.2</v>
      </c>
      <c r="O1580">
        <v>3.5</v>
      </c>
      <c r="P1580">
        <v>-8.5299999999999994</v>
      </c>
      <c r="Q1580" s="2">
        <v>0.57999999999999996</v>
      </c>
      <c r="R1580" t="s">
        <v>29</v>
      </c>
      <c r="S1580" t="s">
        <v>30</v>
      </c>
      <c r="T1580" t="s">
        <v>213</v>
      </c>
      <c r="U1580" t="s">
        <v>214</v>
      </c>
      <c r="V1580" t="s">
        <v>52</v>
      </c>
      <c r="W1580">
        <v>660</v>
      </c>
      <c r="X1580" s="1">
        <v>41173</v>
      </c>
      <c r="Y1580" t="s">
        <v>34</v>
      </c>
      <c r="Z1580" t="e" vm="8">
        <v>#VALUE!</v>
      </c>
      <c r="AA1580">
        <v>97068</v>
      </c>
      <c r="AB1580" t="e" cm="1" vm="2">
        <f t="array" ref="AB1580">_FV(Table1[[#This Row],[State]],"Country/region",TRUE)</f>
        <v>#VALUE!</v>
      </c>
    </row>
    <row r="1581" spans="1:28" x14ac:dyDescent="0.35">
      <c r="A1581" t="s">
        <v>2262</v>
      </c>
      <c r="B1581">
        <v>43</v>
      </c>
      <c r="C1581" t="s">
        <v>325</v>
      </c>
      <c r="D1581" t="s">
        <v>27</v>
      </c>
      <c r="E1581">
        <f>YEAR(Table1[[#This Row],[Order Date]])</f>
        <v>2012</v>
      </c>
      <c r="F1581">
        <v>1</v>
      </c>
      <c r="G1581">
        <f>MONTH(Table1[[#This Row],[Order Date]])</f>
        <v>9</v>
      </c>
      <c r="H1581" s="1">
        <v>41171</v>
      </c>
      <c r="I1581">
        <v>4645</v>
      </c>
      <c r="J1581" t="s">
        <v>58</v>
      </c>
      <c r="K1581">
        <v>11</v>
      </c>
      <c r="L1581">
        <v>299.99</v>
      </c>
      <c r="M1581" s="2">
        <v>0</v>
      </c>
      <c r="N1581">
        <v>3563.88</v>
      </c>
      <c r="O1581">
        <v>11.64</v>
      </c>
      <c r="P1581">
        <v>285.95</v>
      </c>
      <c r="Q1581" s="2">
        <v>0.5</v>
      </c>
      <c r="R1581" t="s">
        <v>96</v>
      </c>
      <c r="S1581" t="s">
        <v>40</v>
      </c>
      <c r="T1581" t="s">
        <v>2263</v>
      </c>
      <c r="U1581" t="s">
        <v>192</v>
      </c>
      <c r="V1581" t="s">
        <v>52</v>
      </c>
      <c r="W1581">
        <v>661</v>
      </c>
      <c r="X1581" s="1">
        <v>41173</v>
      </c>
      <c r="Y1581" t="s">
        <v>34</v>
      </c>
      <c r="Z1581" t="e" vm="8">
        <v>#VALUE!</v>
      </c>
      <c r="AA1581">
        <v>97068</v>
      </c>
      <c r="AB1581" t="e" cm="1" vm="2">
        <f t="array" ref="AB1581">_FV(Table1[[#This Row],[State]],"Country/region",TRUE)</f>
        <v>#VALUE!</v>
      </c>
    </row>
    <row r="1582" spans="1:28" x14ac:dyDescent="0.35">
      <c r="A1582" t="s">
        <v>1492</v>
      </c>
      <c r="B1582">
        <v>43</v>
      </c>
      <c r="C1582" t="s">
        <v>1748</v>
      </c>
      <c r="D1582" t="s">
        <v>38</v>
      </c>
      <c r="E1582">
        <f>YEAR(Table1[[#This Row],[Order Date]])</f>
        <v>2012</v>
      </c>
      <c r="F1582">
        <v>1</v>
      </c>
      <c r="G1582">
        <f>MONTH(Table1[[#This Row],[Order Date]])</f>
        <v>9</v>
      </c>
      <c r="H1582" s="1">
        <v>41171</v>
      </c>
      <c r="I1582">
        <v>8320</v>
      </c>
      <c r="J1582" t="s">
        <v>39</v>
      </c>
      <c r="K1582">
        <v>35</v>
      </c>
      <c r="L1582">
        <v>30.73</v>
      </c>
      <c r="M1582" s="2">
        <v>0.02</v>
      </c>
      <c r="N1582">
        <v>1142.3599999999999</v>
      </c>
      <c r="O1582">
        <v>4</v>
      </c>
      <c r="P1582">
        <v>72.78</v>
      </c>
      <c r="Q1582" s="2">
        <v>0.75</v>
      </c>
      <c r="R1582" t="s">
        <v>96</v>
      </c>
      <c r="S1582" t="s">
        <v>30</v>
      </c>
      <c r="T1582" t="s">
        <v>873</v>
      </c>
      <c r="U1582" t="s">
        <v>102</v>
      </c>
      <c r="V1582" t="s">
        <v>33</v>
      </c>
      <c r="W1582">
        <v>1142</v>
      </c>
      <c r="X1582" s="1">
        <v>41174</v>
      </c>
      <c r="Y1582" t="s">
        <v>34</v>
      </c>
      <c r="Z1582" t="e" vm="17">
        <v>#VALUE!</v>
      </c>
      <c r="AA1582">
        <v>6478</v>
      </c>
      <c r="AB1582" t="e" cm="1" vm="2">
        <f t="array" ref="AB1582">_FV(Table1[[#This Row],[State]],"Country/region",TRUE)</f>
        <v>#VALUE!</v>
      </c>
    </row>
    <row r="1583" spans="1:28" x14ac:dyDescent="0.35">
      <c r="A1583" t="s">
        <v>2264</v>
      </c>
      <c r="B1583">
        <v>43</v>
      </c>
      <c r="C1583" t="s">
        <v>1430</v>
      </c>
      <c r="D1583" t="s">
        <v>57</v>
      </c>
      <c r="E1583">
        <f>YEAR(Table1[[#This Row],[Order Date]])</f>
        <v>2012</v>
      </c>
      <c r="F1583">
        <v>1</v>
      </c>
      <c r="G1583">
        <f>MONTH(Table1[[#This Row],[Order Date]])</f>
        <v>9</v>
      </c>
      <c r="H1583" s="1">
        <v>41172</v>
      </c>
      <c r="I1583">
        <v>960</v>
      </c>
      <c r="J1583" t="s">
        <v>131</v>
      </c>
      <c r="K1583">
        <v>46</v>
      </c>
      <c r="L1583">
        <v>13.73</v>
      </c>
      <c r="M1583" s="2">
        <v>7.0000000000000007E-2</v>
      </c>
      <c r="N1583">
        <v>605.97</v>
      </c>
      <c r="O1583">
        <v>6.85</v>
      </c>
      <c r="P1583">
        <v>-22.72</v>
      </c>
      <c r="Q1583" s="2">
        <v>0.54</v>
      </c>
      <c r="R1583" t="s">
        <v>48</v>
      </c>
      <c r="S1583" t="s">
        <v>59</v>
      </c>
      <c r="T1583" t="s">
        <v>2265</v>
      </c>
      <c r="U1583" t="s">
        <v>82</v>
      </c>
      <c r="V1583" t="s">
        <v>33</v>
      </c>
      <c r="W1583">
        <v>150</v>
      </c>
      <c r="X1583" s="1">
        <v>41173</v>
      </c>
      <c r="Y1583" t="s">
        <v>34</v>
      </c>
      <c r="Z1583" t="e" vm="22">
        <v>#VALUE!</v>
      </c>
      <c r="AA1583">
        <v>45324</v>
      </c>
      <c r="AB1583" t="e" cm="1" vm="2">
        <f t="array" ref="AB1583">_FV(Table1[[#This Row],[State]],"Country/region",TRUE)</f>
        <v>#VALUE!</v>
      </c>
    </row>
    <row r="1584" spans="1:28" x14ac:dyDescent="0.35">
      <c r="A1584" t="s">
        <v>2266</v>
      </c>
      <c r="B1584">
        <v>43</v>
      </c>
      <c r="C1584" t="s">
        <v>899</v>
      </c>
      <c r="D1584" t="s">
        <v>38</v>
      </c>
      <c r="E1584">
        <f>YEAR(Table1[[#This Row],[Order Date]])</f>
        <v>2012</v>
      </c>
      <c r="F1584">
        <v>1</v>
      </c>
      <c r="G1584">
        <f>MONTH(Table1[[#This Row],[Order Date]])</f>
        <v>9</v>
      </c>
      <c r="H1584" s="1">
        <v>41172</v>
      </c>
      <c r="I1584">
        <v>49059</v>
      </c>
      <c r="J1584" t="s">
        <v>131</v>
      </c>
      <c r="K1584">
        <v>5</v>
      </c>
      <c r="L1584">
        <v>48.91</v>
      </c>
      <c r="M1584" s="2">
        <v>0.02</v>
      </c>
      <c r="N1584">
        <v>252.66</v>
      </c>
      <c r="O1584">
        <v>5.81</v>
      </c>
      <c r="P1584">
        <v>32.86</v>
      </c>
      <c r="Q1584" s="2">
        <v>0.38</v>
      </c>
      <c r="R1584" t="s">
        <v>29</v>
      </c>
      <c r="S1584" t="s">
        <v>30</v>
      </c>
      <c r="T1584" t="s">
        <v>408</v>
      </c>
      <c r="U1584" t="s">
        <v>61</v>
      </c>
      <c r="V1584" t="s">
        <v>68</v>
      </c>
      <c r="W1584">
        <v>6883</v>
      </c>
      <c r="X1584" s="1">
        <v>41173</v>
      </c>
      <c r="Y1584" t="s">
        <v>34</v>
      </c>
      <c r="Z1584" t="e" vm="12">
        <v>#VALUE!</v>
      </c>
      <c r="AA1584">
        <v>52501</v>
      </c>
      <c r="AB1584" t="e" cm="1" vm="2">
        <f t="array" ref="AB1584">_FV(Table1[[#This Row],[State]],"Country/region",TRUE)</f>
        <v>#VALUE!</v>
      </c>
    </row>
    <row r="1585" spans="1:28" x14ac:dyDescent="0.35">
      <c r="A1585" t="s">
        <v>1532</v>
      </c>
      <c r="B1585">
        <v>43</v>
      </c>
      <c r="C1585" t="s">
        <v>2267</v>
      </c>
      <c r="D1585" t="s">
        <v>38</v>
      </c>
      <c r="E1585">
        <f>YEAR(Table1[[#This Row],[Order Date]])</f>
        <v>2012</v>
      </c>
      <c r="F1585">
        <v>1</v>
      </c>
      <c r="G1585">
        <f>MONTH(Table1[[#This Row],[Order Date]])</f>
        <v>9</v>
      </c>
      <c r="H1585" s="1">
        <v>41172</v>
      </c>
      <c r="I1585">
        <v>548</v>
      </c>
      <c r="J1585" t="s">
        <v>58</v>
      </c>
      <c r="K1585">
        <v>41</v>
      </c>
      <c r="L1585">
        <v>3.08</v>
      </c>
      <c r="M1585" s="2">
        <v>0.04</v>
      </c>
      <c r="N1585">
        <v>129.49</v>
      </c>
      <c r="O1585">
        <v>0.99</v>
      </c>
      <c r="P1585">
        <v>36.020000000000003</v>
      </c>
      <c r="Q1585" s="2">
        <v>0.37</v>
      </c>
      <c r="R1585" t="s">
        <v>29</v>
      </c>
      <c r="S1585" t="s">
        <v>30</v>
      </c>
      <c r="T1585" t="s">
        <v>1774</v>
      </c>
      <c r="U1585" t="s">
        <v>210</v>
      </c>
      <c r="V1585" t="s">
        <v>76</v>
      </c>
      <c r="W1585">
        <v>87</v>
      </c>
      <c r="X1585" s="1">
        <v>41173</v>
      </c>
      <c r="Y1585" t="s">
        <v>34</v>
      </c>
      <c r="Z1585" t="e" vm="29">
        <v>#VALUE!</v>
      </c>
      <c r="AA1585">
        <v>42071</v>
      </c>
      <c r="AB1585" t="e" cm="1" vm="2">
        <f t="array" ref="AB1585">_FV(Table1[[#This Row],[State]],"Country/region",TRUE)</f>
        <v>#VALUE!</v>
      </c>
    </row>
    <row r="1586" spans="1:28" x14ac:dyDescent="0.35">
      <c r="A1586" t="s">
        <v>1532</v>
      </c>
      <c r="B1586">
        <v>43</v>
      </c>
      <c r="C1586" t="s">
        <v>2267</v>
      </c>
      <c r="D1586" t="s">
        <v>38</v>
      </c>
      <c r="E1586">
        <f>YEAR(Table1[[#This Row],[Order Date]])</f>
        <v>2012</v>
      </c>
      <c r="F1586">
        <v>1</v>
      </c>
      <c r="G1586">
        <f>MONTH(Table1[[#This Row],[Order Date]])</f>
        <v>9</v>
      </c>
      <c r="H1586" s="1">
        <v>41172</v>
      </c>
      <c r="I1586">
        <v>548</v>
      </c>
      <c r="J1586" t="s">
        <v>58</v>
      </c>
      <c r="K1586">
        <v>29</v>
      </c>
      <c r="L1586">
        <v>6.48</v>
      </c>
      <c r="M1586" s="2">
        <v>0.02</v>
      </c>
      <c r="N1586">
        <v>202.95</v>
      </c>
      <c r="O1586">
        <v>5.9</v>
      </c>
      <c r="P1586">
        <v>-50.64</v>
      </c>
      <c r="Q1586" s="2">
        <v>0.37</v>
      </c>
      <c r="R1586" t="s">
        <v>29</v>
      </c>
      <c r="S1586" t="s">
        <v>30</v>
      </c>
      <c r="T1586" t="s">
        <v>2268</v>
      </c>
      <c r="U1586" t="s">
        <v>61</v>
      </c>
      <c r="V1586" t="s">
        <v>76</v>
      </c>
      <c r="W1586">
        <v>88</v>
      </c>
      <c r="X1586" s="1">
        <v>41173</v>
      </c>
      <c r="Y1586" t="s">
        <v>34</v>
      </c>
      <c r="Z1586" t="e" vm="29">
        <v>#VALUE!</v>
      </c>
      <c r="AA1586">
        <v>42071</v>
      </c>
      <c r="AB1586" t="e" cm="1" vm="2">
        <f t="array" ref="AB1586">_FV(Table1[[#This Row],[State]],"Country/region",TRUE)</f>
        <v>#VALUE!</v>
      </c>
    </row>
    <row r="1587" spans="1:28" x14ac:dyDescent="0.35">
      <c r="A1587" t="s">
        <v>2266</v>
      </c>
      <c r="B1587">
        <v>43</v>
      </c>
      <c r="C1587" t="s">
        <v>899</v>
      </c>
      <c r="D1587" t="s">
        <v>38</v>
      </c>
      <c r="E1587">
        <f>YEAR(Table1[[#This Row],[Order Date]])</f>
        <v>2012</v>
      </c>
      <c r="F1587">
        <v>1</v>
      </c>
      <c r="G1587">
        <f>MONTH(Table1[[#This Row],[Order Date]])</f>
        <v>9</v>
      </c>
      <c r="H1587" s="1">
        <v>41172</v>
      </c>
      <c r="I1587">
        <v>49059</v>
      </c>
      <c r="J1587" t="s">
        <v>131</v>
      </c>
      <c r="K1587">
        <v>48</v>
      </c>
      <c r="L1587">
        <v>2.89</v>
      </c>
      <c r="M1587" s="2">
        <v>0.09</v>
      </c>
      <c r="N1587">
        <v>128</v>
      </c>
      <c r="O1587">
        <v>0.5</v>
      </c>
      <c r="P1587">
        <v>45.51</v>
      </c>
      <c r="Q1587" s="2">
        <v>0.38</v>
      </c>
      <c r="R1587" t="s">
        <v>29</v>
      </c>
      <c r="S1587" t="s">
        <v>30</v>
      </c>
      <c r="T1587" t="s">
        <v>475</v>
      </c>
      <c r="U1587" t="s">
        <v>210</v>
      </c>
      <c r="V1587" t="s">
        <v>68</v>
      </c>
      <c r="W1587">
        <v>6882</v>
      </c>
      <c r="X1587" s="1">
        <v>41174</v>
      </c>
      <c r="Y1587" t="s">
        <v>34</v>
      </c>
      <c r="Z1587" t="e" vm="12">
        <v>#VALUE!</v>
      </c>
      <c r="AA1587">
        <v>52501</v>
      </c>
      <c r="AB1587" t="e" cm="1" vm="2">
        <f t="array" ref="AB1587">_FV(Table1[[#This Row],[State]],"Country/region",TRUE)</f>
        <v>#VALUE!</v>
      </c>
    </row>
    <row r="1588" spans="1:28" x14ac:dyDescent="0.35">
      <c r="A1588" t="s">
        <v>1532</v>
      </c>
      <c r="B1588">
        <v>43</v>
      </c>
      <c r="C1588" t="s">
        <v>2267</v>
      </c>
      <c r="D1588" t="s">
        <v>38</v>
      </c>
      <c r="E1588">
        <f>YEAR(Table1[[#This Row],[Order Date]])</f>
        <v>2012</v>
      </c>
      <c r="F1588">
        <v>1</v>
      </c>
      <c r="G1588">
        <f>MONTH(Table1[[#This Row],[Order Date]])</f>
        <v>9</v>
      </c>
      <c r="H1588" s="1">
        <v>41172</v>
      </c>
      <c r="I1588">
        <v>548</v>
      </c>
      <c r="J1588" t="s">
        <v>58</v>
      </c>
      <c r="K1588">
        <v>26</v>
      </c>
      <c r="L1588">
        <v>125.99</v>
      </c>
      <c r="M1588" s="2">
        <v>0.04</v>
      </c>
      <c r="N1588">
        <v>2753.1925000000001</v>
      </c>
      <c r="O1588">
        <v>4.2</v>
      </c>
      <c r="P1588">
        <v>510.48899999999998</v>
      </c>
      <c r="Q1588" s="2">
        <v>0.59</v>
      </c>
      <c r="R1588" t="s">
        <v>96</v>
      </c>
      <c r="S1588" t="s">
        <v>30</v>
      </c>
      <c r="T1588" t="s">
        <v>852</v>
      </c>
      <c r="U1588" t="s">
        <v>105</v>
      </c>
      <c r="V1588" t="s">
        <v>76</v>
      </c>
      <c r="W1588">
        <v>89</v>
      </c>
      <c r="X1588" s="1">
        <v>41174</v>
      </c>
      <c r="Y1588" t="s">
        <v>34</v>
      </c>
      <c r="Z1588" t="e" vm="29">
        <v>#VALUE!</v>
      </c>
      <c r="AA1588">
        <v>42071</v>
      </c>
      <c r="AB1588" t="e" cm="1" vm="2">
        <f t="array" ref="AB1588">_FV(Table1[[#This Row],[State]],"Country/region",TRUE)</f>
        <v>#VALUE!</v>
      </c>
    </row>
    <row r="1589" spans="1:28" x14ac:dyDescent="0.35">
      <c r="A1589" t="s">
        <v>2130</v>
      </c>
      <c r="B1589">
        <v>43</v>
      </c>
      <c r="C1589" t="s">
        <v>2131</v>
      </c>
      <c r="D1589" t="s">
        <v>46</v>
      </c>
      <c r="E1589">
        <f>YEAR(Table1[[#This Row],[Order Date]])</f>
        <v>2012</v>
      </c>
      <c r="F1589">
        <v>1</v>
      </c>
      <c r="G1589">
        <f>MONTH(Table1[[#This Row],[Order Date]])</f>
        <v>9</v>
      </c>
      <c r="H1589" s="1">
        <v>41173</v>
      </c>
      <c r="I1589">
        <v>6020</v>
      </c>
      <c r="J1589" t="s">
        <v>131</v>
      </c>
      <c r="K1589">
        <v>23</v>
      </c>
      <c r="L1589">
        <v>2.88</v>
      </c>
      <c r="M1589" s="2">
        <v>0.09</v>
      </c>
      <c r="N1589">
        <v>66.09</v>
      </c>
      <c r="O1589">
        <v>0.99</v>
      </c>
      <c r="P1589">
        <v>13.71</v>
      </c>
      <c r="Q1589" s="2">
        <v>0.36</v>
      </c>
      <c r="R1589" t="s">
        <v>29</v>
      </c>
      <c r="S1589" t="s">
        <v>30</v>
      </c>
      <c r="T1589" t="s">
        <v>1876</v>
      </c>
      <c r="U1589" t="s">
        <v>210</v>
      </c>
      <c r="V1589" t="s">
        <v>76</v>
      </c>
      <c r="W1589">
        <v>842</v>
      </c>
      <c r="X1589" s="1">
        <v>41175</v>
      </c>
      <c r="Y1589" t="s">
        <v>34</v>
      </c>
      <c r="Z1589" t="e" vm="31">
        <v>#VALUE!</v>
      </c>
      <c r="AA1589">
        <v>37804</v>
      </c>
      <c r="AB1589" t="e" cm="1" vm="2">
        <f t="array" ref="AB1589">_FV(Table1[[#This Row],[State]],"Country/region",TRUE)</f>
        <v>#VALUE!</v>
      </c>
    </row>
    <row r="1590" spans="1:28" x14ac:dyDescent="0.35">
      <c r="A1590" t="s">
        <v>1743</v>
      </c>
      <c r="B1590">
        <v>43</v>
      </c>
      <c r="C1590" t="s">
        <v>2269</v>
      </c>
      <c r="D1590" t="s">
        <v>46</v>
      </c>
      <c r="E1590">
        <f>YEAR(Table1[[#This Row],[Order Date]])</f>
        <v>2012</v>
      </c>
      <c r="F1590">
        <v>1</v>
      </c>
      <c r="G1590">
        <f>MONTH(Table1[[#This Row],[Order Date]])</f>
        <v>9</v>
      </c>
      <c r="H1590" s="1">
        <v>41173</v>
      </c>
      <c r="I1590">
        <v>13378</v>
      </c>
      <c r="J1590" t="s">
        <v>47</v>
      </c>
      <c r="K1590">
        <v>16</v>
      </c>
      <c r="L1590">
        <v>5.74</v>
      </c>
      <c r="M1590" s="2">
        <v>0.05</v>
      </c>
      <c r="N1590">
        <v>96.04</v>
      </c>
      <c r="O1590">
        <v>5.3</v>
      </c>
      <c r="P1590">
        <v>-50.75</v>
      </c>
      <c r="Q1590" s="2">
        <v>0.55000000000000004</v>
      </c>
      <c r="R1590" t="s">
        <v>29</v>
      </c>
      <c r="S1590" t="s">
        <v>139</v>
      </c>
      <c r="T1590" t="s">
        <v>2270</v>
      </c>
      <c r="U1590" t="s">
        <v>481</v>
      </c>
      <c r="V1590" t="s">
        <v>33</v>
      </c>
      <c r="W1590">
        <v>1859</v>
      </c>
      <c r="X1590" s="1">
        <v>41178</v>
      </c>
      <c r="Y1590" t="s">
        <v>34</v>
      </c>
      <c r="Z1590" t="e" vm="48">
        <v>#VALUE!</v>
      </c>
      <c r="AA1590">
        <v>3054</v>
      </c>
      <c r="AB1590" t="e" cm="1" vm="2">
        <f t="array" ref="AB1590">_FV(Table1[[#This Row],[State]],"Country/region",TRUE)</f>
        <v>#VALUE!</v>
      </c>
    </row>
    <row r="1591" spans="1:28" x14ac:dyDescent="0.35">
      <c r="A1591" t="s">
        <v>1677</v>
      </c>
      <c r="B1591">
        <v>43</v>
      </c>
      <c r="C1591" t="s">
        <v>1678</v>
      </c>
      <c r="D1591" t="s">
        <v>46</v>
      </c>
      <c r="E1591">
        <f>YEAR(Table1[[#This Row],[Order Date]])</f>
        <v>2012</v>
      </c>
      <c r="F1591">
        <v>1</v>
      </c>
      <c r="G1591">
        <f>MONTH(Table1[[#This Row],[Order Date]])</f>
        <v>9</v>
      </c>
      <c r="H1591" s="1">
        <v>41174</v>
      </c>
      <c r="I1591">
        <v>41440</v>
      </c>
      <c r="J1591" t="s">
        <v>28</v>
      </c>
      <c r="K1591">
        <v>20</v>
      </c>
      <c r="L1591">
        <v>4.91</v>
      </c>
      <c r="M1591" s="2">
        <v>0.09</v>
      </c>
      <c r="N1591">
        <v>92.94</v>
      </c>
      <c r="O1591">
        <v>0.5</v>
      </c>
      <c r="P1591">
        <v>37.770000000000003</v>
      </c>
      <c r="Q1591" s="2">
        <v>0.36</v>
      </c>
      <c r="R1591" t="s">
        <v>29</v>
      </c>
      <c r="S1591" t="s">
        <v>30</v>
      </c>
      <c r="T1591" t="s">
        <v>610</v>
      </c>
      <c r="U1591" t="s">
        <v>210</v>
      </c>
      <c r="V1591" t="s">
        <v>52</v>
      </c>
      <c r="W1591">
        <v>5841</v>
      </c>
      <c r="X1591" s="1">
        <v>41175</v>
      </c>
      <c r="Y1591" t="s">
        <v>34</v>
      </c>
      <c r="Z1591" t="e" vm="4">
        <v>#VALUE!</v>
      </c>
      <c r="AA1591">
        <v>95687</v>
      </c>
      <c r="AB1591" t="e" cm="1" vm="2">
        <f t="array" ref="AB1591">_FV(Table1[[#This Row],[State]],"Country/region",TRUE)</f>
        <v>#VALUE!</v>
      </c>
    </row>
    <row r="1592" spans="1:28" x14ac:dyDescent="0.35">
      <c r="A1592" t="s">
        <v>1677</v>
      </c>
      <c r="B1592">
        <v>43</v>
      </c>
      <c r="C1592" t="s">
        <v>1678</v>
      </c>
      <c r="D1592" t="s">
        <v>46</v>
      </c>
      <c r="E1592">
        <f>YEAR(Table1[[#This Row],[Order Date]])</f>
        <v>2012</v>
      </c>
      <c r="F1592">
        <v>1</v>
      </c>
      <c r="G1592">
        <f>MONTH(Table1[[#This Row],[Order Date]])</f>
        <v>9</v>
      </c>
      <c r="H1592" s="1">
        <v>41174</v>
      </c>
      <c r="I1592">
        <v>41440</v>
      </c>
      <c r="J1592" t="s">
        <v>28</v>
      </c>
      <c r="K1592">
        <v>19</v>
      </c>
      <c r="L1592">
        <v>296.18</v>
      </c>
      <c r="M1592" s="2">
        <v>0.01</v>
      </c>
      <c r="N1592">
        <v>6070.96</v>
      </c>
      <c r="O1592">
        <v>54.12</v>
      </c>
      <c r="P1592">
        <v>173.48</v>
      </c>
      <c r="Q1592" s="2">
        <v>0.76</v>
      </c>
      <c r="R1592" t="s">
        <v>48</v>
      </c>
      <c r="S1592" t="s">
        <v>73</v>
      </c>
      <c r="T1592" t="s">
        <v>900</v>
      </c>
      <c r="U1592" t="s">
        <v>75</v>
      </c>
      <c r="V1592" t="s">
        <v>52</v>
      </c>
      <c r="W1592">
        <v>5842</v>
      </c>
      <c r="X1592" s="1">
        <v>41177</v>
      </c>
      <c r="Y1592" t="s">
        <v>53</v>
      </c>
      <c r="Z1592" t="e" vm="4">
        <v>#VALUE!</v>
      </c>
      <c r="AA1592">
        <v>95687</v>
      </c>
      <c r="AB1592" t="e" cm="1" vm="2">
        <f t="array" ref="AB1592">_FV(Table1[[#This Row],[State]],"Country/region",TRUE)</f>
        <v>#VALUE!</v>
      </c>
    </row>
    <row r="1593" spans="1:28" x14ac:dyDescent="0.35">
      <c r="A1593" t="s">
        <v>2271</v>
      </c>
      <c r="B1593">
        <v>43</v>
      </c>
      <c r="C1593" t="s">
        <v>244</v>
      </c>
      <c r="D1593" t="s">
        <v>57</v>
      </c>
      <c r="E1593">
        <f>YEAR(Table1[[#This Row],[Order Date]])</f>
        <v>2012</v>
      </c>
      <c r="F1593">
        <v>1</v>
      </c>
      <c r="G1593">
        <f>MONTH(Table1[[#This Row],[Order Date]])</f>
        <v>9</v>
      </c>
      <c r="H1593" s="1">
        <v>41175</v>
      </c>
      <c r="I1593">
        <v>49088</v>
      </c>
      <c r="J1593" t="s">
        <v>58</v>
      </c>
      <c r="K1593">
        <v>15</v>
      </c>
      <c r="L1593">
        <v>279.48</v>
      </c>
      <c r="M1593" s="2">
        <v>0.05</v>
      </c>
      <c r="N1593">
        <v>4012.58</v>
      </c>
      <c r="O1593">
        <v>35</v>
      </c>
      <c r="P1593">
        <v>-425.14</v>
      </c>
      <c r="Q1593" s="2">
        <v>0.8</v>
      </c>
      <c r="R1593" t="s">
        <v>29</v>
      </c>
      <c r="S1593" t="s">
        <v>40</v>
      </c>
      <c r="T1593" t="s">
        <v>1519</v>
      </c>
      <c r="U1593" t="s">
        <v>32</v>
      </c>
      <c r="V1593" t="s">
        <v>68</v>
      </c>
      <c r="W1593">
        <v>6886</v>
      </c>
      <c r="X1593" s="1">
        <v>41176</v>
      </c>
      <c r="Y1593" t="s">
        <v>42</v>
      </c>
      <c r="Z1593" t="e" vm="26">
        <v>#VALUE!</v>
      </c>
      <c r="AA1593">
        <v>48227</v>
      </c>
      <c r="AB1593" t="e" cm="1" vm="2">
        <f t="array" ref="AB1593">_FV(Table1[[#This Row],[State]],"Country/region",TRUE)</f>
        <v>#VALUE!</v>
      </c>
    </row>
    <row r="1594" spans="1:28" x14ac:dyDescent="0.35">
      <c r="A1594" t="s">
        <v>395</v>
      </c>
      <c r="B1594">
        <v>43</v>
      </c>
      <c r="C1594" t="s">
        <v>384</v>
      </c>
      <c r="D1594" t="s">
        <v>46</v>
      </c>
      <c r="E1594">
        <f>YEAR(Table1[[#This Row],[Order Date]])</f>
        <v>2012</v>
      </c>
      <c r="F1594">
        <v>1</v>
      </c>
      <c r="G1594">
        <f>MONTH(Table1[[#This Row],[Order Date]])</f>
        <v>9</v>
      </c>
      <c r="H1594" s="1">
        <v>41175</v>
      </c>
      <c r="I1594">
        <v>53153</v>
      </c>
      <c r="J1594" t="s">
        <v>58</v>
      </c>
      <c r="K1594">
        <v>29</v>
      </c>
      <c r="L1594">
        <v>20.27</v>
      </c>
      <c r="M1594" s="2">
        <v>0.1</v>
      </c>
      <c r="N1594">
        <v>575.36</v>
      </c>
      <c r="O1594">
        <v>3.99</v>
      </c>
      <c r="P1594">
        <v>84.05</v>
      </c>
      <c r="Q1594" s="2">
        <v>0.56999999999999995</v>
      </c>
      <c r="R1594" t="s">
        <v>29</v>
      </c>
      <c r="S1594" t="s">
        <v>30</v>
      </c>
      <c r="T1594" t="s">
        <v>2272</v>
      </c>
      <c r="U1594" t="s">
        <v>214</v>
      </c>
      <c r="V1594" t="s">
        <v>76</v>
      </c>
      <c r="W1594">
        <v>7452</v>
      </c>
      <c r="X1594" s="1">
        <v>41176</v>
      </c>
      <c r="Y1594" t="s">
        <v>34</v>
      </c>
      <c r="Z1594" t="e" vm="31">
        <v>#VALUE!</v>
      </c>
      <c r="AA1594">
        <v>38134</v>
      </c>
      <c r="AB1594" t="e" cm="1" vm="2">
        <f t="array" ref="AB1594">_FV(Table1[[#This Row],[State]],"Country/region",TRUE)</f>
        <v>#VALUE!</v>
      </c>
    </row>
    <row r="1595" spans="1:28" x14ac:dyDescent="0.35">
      <c r="A1595" t="s">
        <v>2273</v>
      </c>
      <c r="B1595">
        <v>43</v>
      </c>
      <c r="C1595" t="s">
        <v>1415</v>
      </c>
      <c r="D1595" t="s">
        <v>46</v>
      </c>
      <c r="E1595">
        <f>YEAR(Table1[[#This Row],[Order Date]])</f>
        <v>2012</v>
      </c>
      <c r="F1595">
        <v>1</v>
      </c>
      <c r="G1595">
        <f>MONTH(Table1[[#This Row],[Order Date]])</f>
        <v>9</v>
      </c>
      <c r="H1595" s="1">
        <v>41175</v>
      </c>
      <c r="I1595">
        <v>49735</v>
      </c>
      <c r="J1595" t="s">
        <v>39</v>
      </c>
      <c r="K1595">
        <v>32</v>
      </c>
      <c r="L1595">
        <v>60.97</v>
      </c>
      <c r="M1595" s="2">
        <v>0.04</v>
      </c>
      <c r="N1595">
        <v>1929.19</v>
      </c>
      <c r="O1595">
        <v>4.5</v>
      </c>
      <c r="P1595">
        <v>570.66999999999996</v>
      </c>
      <c r="Q1595" s="2">
        <v>0.56000000000000005</v>
      </c>
      <c r="R1595" t="s">
        <v>29</v>
      </c>
      <c r="S1595" t="s">
        <v>30</v>
      </c>
      <c r="T1595" t="s">
        <v>1631</v>
      </c>
      <c r="U1595" t="s">
        <v>214</v>
      </c>
      <c r="V1595" t="s">
        <v>76</v>
      </c>
      <c r="W1595">
        <v>6954</v>
      </c>
      <c r="X1595" s="1">
        <v>41176</v>
      </c>
      <c r="Y1595" t="s">
        <v>34</v>
      </c>
      <c r="Z1595" t="e" vm="44">
        <v>#VALUE!</v>
      </c>
      <c r="AA1595">
        <v>31401</v>
      </c>
      <c r="AB1595" t="e" cm="1" vm="2">
        <f t="array" ref="AB1595">_FV(Table1[[#This Row],[State]],"Country/region",TRUE)</f>
        <v>#VALUE!</v>
      </c>
    </row>
    <row r="1596" spans="1:28" x14ac:dyDescent="0.35">
      <c r="A1596" t="s">
        <v>2271</v>
      </c>
      <c r="B1596">
        <v>43</v>
      </c>
      <c r="C1596" t="s">
        <v>244</v>
      </c>
      <c r="D1596" t="s">
        <v>57</v>
      </c>
      <c r="E1596">
        <f>YEAR(Table1[[#This Row],[Order Date]])</f>
        <v>2012</v>
      </c>
      <c r="F1596">
        <v>1</v>
      </c>
      <c r="G1596">
        <f>MONTH(Table1[[#This Row],[Order Date]])</f>
        <v>9</v>
      </c>
      <c r="H1596" s="1">
        <v>41175</v>
      </c>
      <c r="I1596">
        <v>49088</v>
      </c>
      <c r="J1596" t="s">
        <v>58</v>
      </c>
      <c r="K1596">
        <v>16</v>
      </c>
      <c r="L1596">
        <v>8.1199999999999992</v>
      </c>
      <c r="M1596" s="2">
        <v>0.03</v>
      </c>
      <c r="N1596">
        <v>130.11000000000001</v>
      </c>
      <c r="O1596">
        <v>2.83</v>
      </c>
      <c r="P1596">
        <v>-47.69</v>
      </c>
      <c r="Q1596" s="2">
        <v>0.77</v>
      </c>
      <c r="R1596" t="s">
        <v>96</v>
      </c>
      <c r="S1596" t="s">
        <v>139</v>
      </c>
      <c r="T1596" t="s">
        <v>998</v>
      </c>
      <c r="U1596" t="s">
        <v>102</v>
      </c>
      <c r="V1596" t="s">
        <v>68</v>
      </c>
      <c r="W1596">
        <v>6885</v>
      </c>
      <c r="X1596" s="1">
        <v>41176</v>
      </c>
      <c r="Y1596" t="s">
        <v>34</v>
      </c>
      <c r="Z1596" t="e" vm="26">
        <v>#VALUE!</v>
      </c>
      <c r="AA1596">
        <v>48227</v>
      </c>
      <c r="AB1596" t="e" cm="1" vm="2">
        <f t="array" ref="AB1596">_FV(Table1[[#This Row],[State]],"Country/region",TRUE)</f>
        <v>#VALUE!</v>
      </c>
    </row>
    <row r="1597" spans="1:28" x14ac:dyDescent="0.35">
      <c r="A1597" t="s">
        <v>243</v>
      </c>
      <c r="B1597">
        <v>43</v>
      </c>
      <c r="C1597" t="s">
        <v>244</v>
      </c>
      <c r="D1597" t="s">
        <v>57</v>
      </c>
      <c r="E1597">
        <f>YEAR(Table1[[#This Row],[Order Date]])</f>
        <v>2012</v>
      </c>
      <c r="F1597">
        <v>1</v>
      </c>
      <c r="G1597">
        <f>MONTH(Table1[[#This Row],[Order Date]])</f>
        <v>9</v>
      </c>
      <c r="H1597" s="1">
        <v>41175</v>
      </c>
      <c r="I1597">
        <v>49088</v>
      </c>
      <c r="J1597" t="s">
        <v>58</v>
      </c>
      <c r="K1597">
        <v>31</v>
      </c>
      <c r="L1597">
        <v>40.99</v>
      </c>
      <c r="M1597" s="2">
        <v>0.06</v>
      </c>
      <c r="N1597">
        <v>1295.54</v>
      </c>
      <c r="O1597">
        <v>17.48</v>
      </c>
      <c r="P1597">
        <v>214.23</v>
      </c>
      <c r="Q1597" s="2">
        <v>0.36</v>
      </c>
      <c r="R1597" t="s">
        <v>29</v>
      </c>
      <c r="S1597" t="s">
        <v>30</v>
      </c>
      <c r="T1597" t="s">
        <v>1344</v>
      </c>
      <c r="U1597" t="s">
        <v>61</v>
      </c>
      <c r="V1597" t="s">
        <v>68</v>
      </c>
      <c r="W1597">
        <v>6887</v>
      </c>
      <c r="X1597" s="1">
        <v>41177</v>
      </c>
      <c r="Y1597" t="s">
        <v>34</v>
      </c>
      <c r="Z1597" t="e" vm="26">
        <v>#VALUE!</v>
      </c>
      <c r="AA1597">
        <v>48823</v>
      </c>
      <c r="AB1597" t="e" cm="1" vm="2">
        <f t="array" ref="AB1597">_FV(Table1[[#This Row],[State]],"Country/region",TRUE)</f>
        <v>#VALUE!</v>
      </c>
    </row>
    <row r="1598" spans="1:28" x14ac:dyDescent="0.35">
      <c r="A1598" t="s">
        <v>2274</v>
      </c>
      <c r="B1598">
        <v>43</v>
      </c>
      <c r="C1598" t="s">
        <v>1175</v>
      </c>
      <c r="D1598" t="s">
        <v>46</v>
      </c>
      <c r="E1598">
        <f>YEAR(Table1[[#This Row],[Order Date]])</f>
        <v>2012</v>
      </c>
      <c r="F1598">
        <v>1</v>
      </c>
      <c r="G1598">
        <f>MONTH(Table1[[#This Row],[Order Date]])</f>
        <v>9</v>
      </c>
      <c r="H1598" s="1">
        <v>41175</v>
      </c>
      <c r="I1598">
        <v>55265</v>
      </c>
      <c r="J1598" t="s">
        <v>47</v>
      </c>
      <c r="K1598">
        <v>39</v>
      </c>
      <c r="L1598">
        <v>20.99</v>
      </c>
      <c r="M1598" s="2">
        <v>0.06</v>
      </c>
      <c r="N1598">
        <v>706.39250000000004</v>
      </c>
      <c r="O1598">
        <v>0.99</v>
      </c>
      <c r="P1598">
        <v>346.14</v>
      </c>
      <c r="Q1598" s="2">
        <v>0.37</v>
      </c>
      <c r="R1598" t="s">
        <v>96</v>
      </c>
      <c r="S1598" t="s">
        <v>59</v>
      </c>
      <c r="T1598" t="s">
        <v>2275</v>
      </c>
      <c r="U1598" t="s">
        <v>105</v>
      </c>
      <c r="V1598" t="s">
        <v>68</v>
      </c>
      <c r="W1598">
        <v>7709</v>
      </c>
      <c r="X1598" s="1">
        <v>41180</v>
      </c>
      <c r="Y1598" t="s">
        <v>34</v>
      </c>
      <c r="Z1598" t="e" vm="25">
        <v>#VALUE!</v>
      </c>
      <c r="AA1598">
        <v>54956</v>
      </c>
      <c r="AB1598" t="e" cm="1" vm="2">
        <f t="array" ref="AB1598">_FV(Table1[[#This Row],[State]],"Country/region",TRUE)</f>
        <v>#VALUE!</v>
      </c>
    </row>
    <row r="1599" spans="1:28" x14ac:dyDescent="0.35">
      <c r="A1599" t="s">
        <v>90</v>
      </c>
      <c r="B1599">
        <v>43</v>
      </c>
      <c r="C1599" t="s">
        <v>91</v>
      </c>
      <c r="D1599" t="s">
        <v>46</v>
      </c>
      <c r="E1599">
        <f>YEAR(Table1[[#This Row],[Order Date]])</f>
        <v>2012</v>
      </c>
      <c r="F1599">
        <v>1</v>
      </c>
      <c r="G1599">
        <f>MONTH(Table1[[#This Row],[Order Date]])</f>
        <v>9</v>
      </c>
      <c r="H1599" s="1">
        <v>41176</v>
      </c>
      <c r="I1599">
        <v>28420</v>
      </c>
      <c r="J1599" t="s">
        <v>47</v>
      </c>
      <c r="K1599">
        <v>2</v>
      </c>
      <c r="L1599">
        <v>15.57</v>
      </c>
      <c r="M1599" s="2">
        <v>0.08</v>
      </c>
      <c r="N1599">
        <v>45.64</v>
      </c>
      <c r="O1599">
        <v>1.39</v>
      </c>
      <c r="P1599">
        <v>-0.11</v>
      </c>
      <c r="Q1599" s="2">
        <v>0.38</v>
      </c>
      <c r="R1599" t="s">
        <v>29</v>
      </c>
      <c r="S1599" t="s">
        <v>30</v>
      </c>
      <c r="T1599" t="s">
        <v>990</v>
      </c>
      <c r="U1599" t="s">
        <v>267</v>
      </c>
      <c r="V1599" t="s">
        <v>68</v>
      </c>
      <c r="W1599">
        <v>3980</v>
      </c>
      <c r="X1599" s="1">
        <v>41176</v>
      </c>
      <c r="Y1599" t="s">
        <v>42</v>
      </c>
      <c r="Z1599" t="e" vm="9">
        <v>#VALUE!</v>
      </c>
      <c r="AA1599">
        <v>68847</v>
      </c>
      <c r="AB1599" t="e" cm="1" vm="2">
        <f t="array" ref="AB1599">_FV(Table1[[#This Row],[State]],"Country/region",TRUE)</f>
        <v>#VALUE!</v>
      </c>
    </row>
    <row r="1600" spans="1:28" x14ac:dyDescent="0.35">
      <c r="A1600" t="s">
        <v>1201</v>
      </c>
      <c r="B1600">
        <v>43</v>
      </c>
      <c r="C1600" t="s">
        <v>1971</v>
      </c>
      <c r="D1600" t="s">
        <v>46</v>
      </c>
      <c r="E1600">
        <f>YEAR(Table1[[#This Row],[Order Date]])</f>
        <v>2012</v>
      </c>
      <c r="F1600">
        <v>1</v>
      </c>
      <c r="G1600">
        <f>MONTH(Table1[[#This Row],[Order Date]])</f>
        <v>9</v>
      </c>
      <c r="H1600" s="1">
        <v>41176</v>
      </c>
      <c r="I1600">
        <v>55138</v>
      </c>
      <c r="J1600" t="s">
        <v>28</v>
      </c>
      <c r="K1600">
        <v>22</v>
      </c>
      <c r="L1600">
        <v>48.91</v>
      </c>
      <c r="M1600" s="2">
        <v>0</v>
      </c>
      <c r="N1600">
        <v>1132.54</v>
      </c>
      <c r="O1600">
        <v>35</v>
      </c>
      <c r="P1600">
        <v>-628.38</v>
      </c>
      <c r="Q1600" s="2">
        <v>0.83</v>
      </c>
      <c r="R1600" t="s">
        <v>29</v>
      </c>
      <c r="S1600" t="s">
        <v>40</v>
      </c>
      <c r="T1600" t="s">
        <v>2123</v>
      </c>
      <c r="U1600" t="s">
        <v>32</v>
      </c>
      <c r="V1600" t="s">
        <v>68</v>
      </c>
      <c r="W1600">
        <v>7690</v>
      </c>
      <c r="X1600" s="1">
        <v>41177</v>
      </c>
      <c r="Y1600" t="s">
        <v>34</v>
      </c>
      <c r="Z1600" t="e" vm="38">
        <v>#VALUE!</v>
      </c>
      <c r="AA1600">
        <v>46322</v>
      </c>
      <c r="AB1600" t="e" cm="1" vm="2">
        <f t="array" ref="AB1600">_FV(Table1[[#This Row],[State]],"Country/region",TRUE)</f>
        <v>#VALUE!</v>
      </c>
    </row>
    <row r="1601" spans="1:28" x14ac:dyDescent="0.35">
      <c r="A1601" t="s">
        <v>1565</v>
      </c>
      <c r="B1601">
        <v>43</v>
      </c>
      <c r="C1601" t="s">
        <v>1363</v>
      </c>
      <c r="D1601" t="s">
        <v>38</v>
      </c>
      <c r="E1601">
        <f>YEAR(Table1[[#This Row],[Order Date]])</f>
        <v>2012</v>
      </c>
      <c r="F1601">
        <v>1</v>
      </c>
      <c r="G1601">
        <f>MONTH(Table1[[#This Row],[Order Date]])</f>
        <v>9</v>
      </c>
      <c r="H1601" s="1">
        <v>41176</v>
      </c>
      <c r="I1601">
        <v>42022</v>
      </c>
      <c r="J1601" t="s">
        <v>131</v>
      </c>
      <c r="K1601">
        <v>45</v>
      </c>
      <c r="L1601">
        <v>7.3</v>
      </c>
      <c r="M1601" s="2">
        <v>0.04</v>
      </c>
      <c r="N1601">
        <v>338.85</v>
      </c>
      <c r="O1601">
        <v>7.72</v>
      </c>
      <c r="P1601">
        <v>-170.17699999999999</v>
      </c>
      <c r="Q1601" s="2">
        <v>0.38</v>
      </c>
      <c r="R1601" t="s">
        <v>29</v>
      </c>
      <c r="S1601" t="s">
        <v>30</v>
      </c>
      <c r="T1601" t="s">
        <v>2233</v>
      </c>
      <c r="U1601" t="s">
        <v>67</v>
      </c>
      <c r="V1601" t="s">
        <v>68</v>
      </c>
      <c r="W1601">
        <v>5925</v>
      </c>
      <c r="X1601" s="1">
        <v>41177</v>
      </c>
      <c r="Y1601" t="s">
        <v>34</v>
      </c>
      <c r="Z1601" t="e" vm="11">
        <v>#VALUE!</v>
      </c>
      <c r="AA1601">
        <v>77530</v>
      </c>
      <c r="AB1601" t="e" cm="1" vm="2">
        <f t="array" ref="AB1601">_FV(Table1[[#This Row],[State]],"Country/region",TRUE)</f>
        <v>#VALUE!</v>
      </c>
    </row>
    <row r="1602" spans="1:28" x14ac:dyDescent="0.35">
      <c r="A1602" t="s">
        <v>1565</v>
      </c>
      <c r="B1602">
        <v>43</v>
      </c>
      <c r="C1602" t="s">
        <v>1363</v>
      </c>
      <c r="D1602" t="s">
        <v>38</v>
      </c>
      <c r="E1602">
        <f>YEAR(Table1[[#This Row],[Order Date]])</f>
        <v>2012</v>
      </c>
      <c r="F1602">
        <v>1</v>
      </c>
      <c r="G1602">
        <f>MONTH(Table1[[#This Row],[Order Date]])</f>
        <v>9</v>
      </c>
      <c r="H1602" s="1">
        <v>41176</v>
      </c>
      <c r="I1602">
        <v>42022</v>
      </c>
      <c r="J1602" t="s">
        <v>131</v>
      </c>
      <c r="K1602">
        <v>11</v>
      </c>
      <c r="L1602">
        <v>3.95</v>
      </c>
      <c r="M1602" s="2">
        <v>0.06</v>
      </c>
      <c r="N1602">
        <v>43.25</v>
      </c>
      <c r="O1602">
        <v>2</v>
      </c>
      <c r="P1602">
        <v>-9.68</v>
      </c>
      <c r="Q1602" s="2">
        <v>0.53</v>
      </c>
      <c r="R1602" t="s">
        <v>29</v>
      </c>
      <c r="S1602" t="s">
        <v>59</v>
      </c>
      <c r="T1602" t="s">
        <v>2276</v>
      </c>
      <c r="U1602" t="s">
        <v>232</v>
      </c>
      <c r="V1602" t="s">
        <v>68</v>
      </c>
      <c r="W1602">
        <v>5926</v>
      </c>
      <c r="X1602" s="1">
        <v>41177</v>
      </c>
      <c r="Y1602" t="s">
        <v>34</v>
      </c>
      <c r="Z1602" t="e" vm="11">
        <v>#VALUE!</v>
      </c>
      <c r="AA1602">
        <v>77530</v>
      </c>
      <c r="AB1602" t="e" cm="1" vm="2">
        <f t="array" ref="AB1602">_FV(Table1[[#This Row],[State]],"Country/region",TRUE)</f>
        <v>#VALUE!</v>
      </c>
    </row>
    <row r="1603" spans="1:28" x14ac:dyDescent="0.35">
      <c r="A1603" t="s">
        <v>2277</v>
      </c>
      <c r="B1603">
        <v>43</v>
      </c>
      <c r="C1603" t="s">
        <v>694</v>
      </c>
      <c r="D1603" t="s">
        <v>57</v>
      </c>
      <c r="E1603">
        <f>YEAR(Table1[[#This Row],[Order Date]])</f>
        <v>2012</v>
      </c>
      <c r="F1603">
        <v>1</v>
      </c>
      <c r="G1603">
        <f>MONTH(Table1[[#This Row],[Order Date]])</f>
        <v>9</v>
      </c>
      <c r="H1603" s="1">
        <v>41176</v>
      </c>
      <c r="I1603">
        <v>29826</v>
      </c>
      <c r="J1603" t="s">
        <v>58</v>
      </c>
      <c r="K1603">
        <v>9</v>
      </c>
      <c r="L1603">
        <v>17.98</v>
      </c>
      <c r="M1603" s="2">
        <v>0.06</v>
      </c>
      <c r="N1603">
        <v>157.63</v>
      </c>
      <c r="O1603">
        <v>4</v>
      </c>
      <c r="P1603">
        <v>-78.13</v>
      </c>
      <c r="Q1603" s="2">
        <v>0.79</v>
      </c>
      <c r="R1603" t="s">
        <v>96</v>
      </c>
      <c r="S1603" t="s">
        <v>30</v>
      </c>
      <c r="T1603" t="s">
        <v>980</v>
      </c>
      <c r="U1603" t="s">
        <v>102</v>
      </c>
      <c r="V1603" t="s">
        <v>52</v>
      </c>
      <c r="W1603">
        <v>4196</v>
      </c>
      <c r="X1603" s="1">
        <v>41177</v>
      </c>
      <c r="Y1603" t="s">
        <v>34</v>
      </c>
      <c r="Z1603" t="e" vm="32">
        <v>#VALUE!</v>
      </c>
      <c r="AA1603">
        <v>81007</v>
      </c>
      <c r="AB1603" t="e" cm="1" vm="2">
        <f t="array" ref="AB1603">_FV(Table1[[#This Row],[State]],"Country/region",TRUE)</f>
        <v>#VALUE!</v>
      </c>
    </row>
    <row r="1604" spans="1:28" x14ac:dyDescent="0.35">
      <c r="A1604" t="s">
        <v>948</v>
      </c>
      <c r="B1604">
        <v>43</v>
      </c>
      <c r="C1604" t="s">
        <v>2278</v>
      </c>
      <c r="D1604" t="s">
        <v>38</v>
      </c>
      <c r="E1604">
        <f>YEAR(Table1[[#This Row],[Order Date]])</f>
        <v>2012</v>
      </c>
      <c r="F1604">
        <v>1</v>
      </c>
      <c r="G1604">
        <f>MONTH(Table1[[#This Row],[Order Date]])</f>
        <v>9</v>
      </c>
      <c r="H1604" s="1">
        <v>41176</v>
      </c>
      <c r="I1604">
        <v>53190</v>
      </c>
      <c r="J1604" t="s">
        <v>131</v>
      </c>
      <c r="K1604">
        <v>9</v>
      </c>
      <c r="L1604">
        <v>65.989999999999995</v>
      </c>
      <c r="M1604" s="2">
        <v>0.1</v>
      </c>
      <c r="N1604">
        <v>477.05399999999997</v>
      </c>
      <c r="O1604">
        <v>3.99</v>
      </c>
      <c r="P1604">
        <v>-170.53299999999999</v>
      </c>
      <c r="Q1604" s="2">
        <v>0.59</v>
      </c>
      <c r="R1604" t="s">
        <v>96</v>
      </c>
      <c r="S1604" t="s">
        <v>30</v>
      </c>
      <c r="T1604" t="s">
        <v>644</v>
      </c>
      <c r="U1604" t="s">
        <v>105</v>
      </c>
      <c r="V1604" t="s">
        <v>68</v>
      </c>
      <c r="W1604">
        <v>7457</v>
      </c>
      <c r="X1604" s="1">
        <v>41177</v>
      </c>
      <c r="Y1604" t="s">
        <v>34</v>
      </c>
      <c r="Z1604" t="e" vm="12">
        <v>#VALUE!</v>
      </c>
      <c r="AA1604">
        <v>52302</v>
      </c>
      <c r="AB1604" t="e" cm="1" vm="2">
        <f t="array" ref="AB1604">_FV(Table1[[#This Row],[State]],"Country/region",TRUE)</f>
        <v>#VALUE!</v>
      </c>
    </row>
    <row r="1605" spans="1:28" x14ac:dyDescent="0.35">
      <c r="A1605" t="s">
        <v>1852</v>
      </c>
      <c r="B1605">
        <v>43</v>
      </c>
      <c r="C1605" t="s">
        <v>927</v>
      </c>
      <c r="D1605" t="s">
        <v>46</v>
      </c>
      <c r="E1605">
        <f>YEAR(Table1[[#This Row],[Order Date]])</f>
        <v>2012</v>
      </c>
      <c r="F1605">
        <v>1</v>
      </c>
      <c r="G1605">
        <f>MONTH(Table1[[#This Row],[Order Date]])</f>
        <v>9</v>
      </c>
      <c r="H1605" s="1">
        <v>41176</v>
      </c>
      <c r="I1605">
        <v>4583</v>
      </c>
      <c r="J1605" t="s">
        <v>131</v>
      </c>
      <c r="K1605">
        <v>44</v>
      </c>
      <c r="L1605">
        <v>70.98</v>
      </c>
      <c r="M1605" s="2">
        <v>7.0000000000000007E-2</v>
      </c>
      <c r="N1605">
        <v>3021.64</v>
      </c>
      <c r="O1605">
        <v>30</v>
      </c>
      <c r="P1605">
        <v>-720.2</v>
      </c>
      <c r="Q1605" s="2">
        <v>0.73</v>
      </c>
      <c r="R1605" t="s">
        <v>48</v>
      </c>
      <c r="S1605" t="s">
        <v>49</v>
      </c>
      <c r="T1605" t="s">
        <v>2279</v>
      </c>
      <c r="U1605" t="s">
        <v>51</v>
      </c>
      <c r="V1605" t="s">
        <v>76</v>
      </c>
      <c r="W1605">
        <v>652</v>
      </c>
      <c r="X1605" s="1">
        <v>41178</v>
      </c>
      <c r="Y1605" t="s">
        <v>53</v>
      </c>
      <c r="Z1605" t="e" vm="47">
        <v>#VALUE!</v>
      </c>
      <c r="AA1605">
        <v>28560</v>
      </c>
      <c r="AB1605" t="e" cm="1" vm="2">
        <f t="array" ref="AB1605">_FV(Table1[[#This Row],[State]],"Country/region",TRUE)</f>
        <v>#VALUE!</v>
      </c>
    </row>
    <row r="1606" spans="1:28" x14ac:dyDescent="0.35">
      <c r="A1606" t="s">
        <v>948</v>
      </c>
      <c r="B1606">
        <v>43</v>
      </c>
      <c r="C1606" t="s">
        <v>2278</v>
      </c>
      <c r="D1606" t="s">
        <v>38</v>
      </c>
      <c r="E1606">
        <f>YEAR(Table1[[#This Row],[Order Date]])</f>
        <v>2012</v>
      </c>
      <c r="F1606">
        <v>1</v>
      </c>
      <c r="G1606">
        <f>MONTH(Table1[[#This Row],[Order Date]])</f>
        <v>9</v>
      </c>
      <c r="H1606" s="1">
        <v>41176</v>
      </c>
      <c r="I1606">
        <v>53190</v>
      </c>
      <c r="J1606" t="s">
        <v>131</v>
      </c>
      <c r="K1606">
        <v>10</v>
      </c>
      <c r="L1606">
        <v>28.53</v>
      </c>
      <c r="M1606" s="2">
        <v>0.06</v>
      </c>
      <c r="N1606">
        <v>268.18</v>
      </c>
      <c r="O1606">
        <v>1.49</v>
      </c>
      <c r="P1606">
        <v>74.638499999999993</v>
      </c>
      <c r="Q1606" s="2">
        <v>0.38</v>
      </c>
      <c r="R1606" t="s">
        <v>29</v>
      </c>
      <c r="S1606" t="s">
        <v>30</v>
      </c>
      <c r="T1606" t="s">
        <v>1124</v>
      </c>
      <c r="U1606" t="s">
        <v>67</v>
      </c>
      <c r="V1606" t="s">
        <v>68</v>
      </c>
      <c r="W1606">
        <v>7456</v>
      </c>
      <c r="X1606" s="1">
        <v>41179</v>
      </c>
      <c r="Y1606" t="s">
        <v>34</v>
      </c>
      <c r="Z1606" t="e" vm="12">
        <v>#VALUE!</v>
      </c>
      <c r="AA1606">
        <v>52302</v>
      </c>
      <c r="AB1606" t="e" cm="1" vm="2">
        <f t="array" ref="AB1606">_FV(Table1[[#This Row],[State]],"Country/region",TRUE)</f>
        <v>#VALUE!</v>
      </c>
    </row>
    <row r="1607" spans="1:28" x14ac:dyDescent="0.35">
      <c r="A1607" t="s">
        <v>1952</v>
      </c>
      <c r="B1607">
        <v>43</v>
      </c>
      <c r="C1607" t="s">
        <v>812</v>
      </c>
      <c r="D1607" t="s">
        <v>46</v>
      </c>
      <c r="E1607">
        <f>YEAR(Table1[[#This Row],[Order Date]])</f>
        <v>2012</v>
      </c>
      <c r="F1607">
        <v>1</v>
      </c>
      <c r="G1607">
        <f>MONTH(Table1[[#This Row],[Order Date]])</f>
        <v>9</v>
      </c>
      <c r="H1607" s="1">
        <v>41177</v>
      </c>
      <c r="I1607">
        <v>28135</v>
      </c>
      <c r="J1607" t="s">
        <v>58</v>
      </c>
      <c r="K1607">
        <v>40</v>
      </c>
      <c r="L1607">
        <v>12.98</v>
      </c>
      <c r="M1607" s="2">
        <v>0.05</v>
      </c>
      <c r="N1607">
        <v>501.31</v>
      </c>
      <c r="O1607">
        <v>3.14</v>
      </c>
      <c r="P1607">
        <v>38.229999999999997</v>
      </c>
      <c r="Q1607" s="2">
        <v>0.6</v>
      </c>
      <c r="R1607" t="s">
        <v>29</v>
      </c>
      <c r="S1607" t="s">
        <v>139</v>
      </c>
      <c r="T1607" t="s">
        <v>1930</v>
      </c>
      <c r="U1607" t="s">
        <v>481</v>
      </c>
      <c r="V1607" t="s">
        <v>68</v>
      </c>
      <c r="W1607">
        <v>3948</v>
      </c>
      <c r="X1607" s="1">
        <v>41177</v>
      </c>
      <c r="Y1607" t="s">
        <v>34</v>
      </c>
      <c r="Z1607" t="e" vm="16">
        <v>#VALUE!</v>
      </c>
      <c r="AA1607">
        <v>60098</v>
      </c>
      <c r="AB1607" t="e" cm="1" vm="2">
        <f t="array" ref="AB1607">_FV(Table1[[#This Row],[State]],"Country/region",TRUE)</f>
        <v>#VALUE!</v>
      </c>
    </row>
    <row r="1608" spans="1:28" x14ac:dyDescent="0.35">
      <c r="A1608" t="s">
        <v>743</v>
      </c>
      <c r="B1608">
        <v>43</v>
      </c>
      <c r="C1608" t="s">
        <v>2238</v>
      </c>
      <c r="D1608" t="s">
        <v>27</v>
      </c>
      <c r="E1608">
        <f>YEAR(Table1[[#This Row],[Order Date]])</f>
        <v>2012</v>
      </c>
      <c r="F1608">
        <v>1</v>
      </c>
      <c r="G1608">
        <f>MONTH(Table1[[#This Row],[Order Date]])</f>
        <v>9</v>
      </c>
      <c r="H1608" s="1">
        <v>41177</v>
      </c>
      <c r="I1608">
        <v>16133</v>
      </c>
      <c r="J1608" t="s">
        <v>58</v>
      </c>
      <c r="K1608">
        <v>16</v>
      </c>
      <c r="L1608">
        <v>200.97</v>
      </c>
      <c r="M1608" s="2">
        <v>0.06</v>
      </c>
      <c r="N1608">
        <v>3083.04</v>
      </c>
      <c r="O1608">
        <v>15.59</v>
      </c>
      <c r="P1608">
        <v>872.13</v>
      </c>
      <c r="Q1608" s="2">
        <v>0.36</v>
      </c>
      <c r="R1608" t="s">
        <v>96</v>
      </c>
      <c r="S1608" t="s">
        <v>49</v>
      </c>
      <c r="T1608" t="s">
        <v>2021</v>
      </c>
      <c r="U1608" t="s">
        <v>98</v>
      </c>
      <c r="V1608" t="s">
        <v>76</v>
      </c>
      <c r="W1608">
        <v>2233</v>
      </c>
      <c r="X1608" s="1">
        <v>41177</v>
      </c>
      <c r="Y1608" t="s">
        <v>53</v>
      </c>
      <c r="Z1608" t="e" vm="6">
        <v>#VALUE!</v>
      </c>
      <c r="AA1608">
        <v>36830</v>
      </c>
      <c r="AB1608" t="e" cm="1" vm="2">
        <f t="array" ref="AB1608">_FV(Table1[[#This Row],[State]],"Country/region",TRUE)</f>
        <v>#VALUE!</v>
      </c>
    </row>
    <row r="1609" spans="1:28" x14ac:dyDescent="0.35">
      <c r="A1609" t="s">
        <v>2280</v>
      </c>
      <c r="B1609">
        <v>43</v>
      </c>
      <c r="C1609" t="s">
        <v>2281</v>
      </c>
      <c r="D1609" t="s">
        <v>27</v>
      </c>
      <c r="E1609">
        <f>YEAR(Table1[[#This Row],[Order Date]])</f>
        <v>2012</v>
      </c>
      <c r="F1609">
        <v>1</v>
      </c>
      <c r="G1609">
        <f>MONTH(Table1[[#This Row],[Order Date]])</f>
        <v>9</v>
      </c>
      <c r="H1609" s="1">
        <v>41177</v>
      </c>
      <c r="I1609">
        <v>23136</v>
      </c>
      <c r="J1609" t="s">
        <v>39</v>
      </c>
      <c r="K1609">
        <v>41</v>
      </c>
      <c r="L1609">
        <v>218.08</v>
      </c>
      <c r="M1609" s="2">
        <v>0.01</v>
      </c>
      <c r="N1609">
        <v>9312.52</v>
      </c>
      <c r="O1609">
        <v>18.059999999999999</v>
      </c>
      <c r="P1609">
        <v>3039.37</v>
      </c>
      <c r="Q1609" s="2">
        <v>0.56999999999999995</v>
      </c>
      <c r="R1609" t="s">
        <v>48</v>
      </c>
      <c r="S1609" t="s">
        <v>40</v>
      </c>
      <c r="T1609" t="s">
        <v>1564</v>
      </c>
      <c r="U1609" t="s">
        <v>51</v>
      </c>
      <c r="V1609" t="s">
        <v>52</v>
      </c>
      <c r="W1609">
        <v>3222</v>
      </c>
      <c r="X1609" s="1">
        <v>41178</v>
      </c>
      <c r="Y1609" t="s">
        <v>34</v>
      </c>
      <c r="Z1609" t="e" vm="32">
        <v>#VALUE!</v>
      </c>
      <c r="AA1609">
        <v>80538</v>
      </c>
      <c r="AB1609" t="e" cm="1" vm="2">
        <f t="array" ref="AB1609">_FV(Table1[[#This Row],[State]],"Country/region",TRUE)</f>
        <v>#VALUE!</v>
      </c>
    </row>
    <row r="1610" spans="1:28" x14ac:dyDescent="0.35">
      <c r="A1610" t="s">
        <v>2282</v>
      </c>
      <c r="B1610">
        <v>43</v>
      </c>
      <c r="C1610" t="s">
        <v>2283</v>
      </c>
      <c r="D1610" t="s">
        <v>27</v>
      </c>
      <c r="E1610">
        <f>YEAR(Table1[[#This Row],[Order Date]])</f>
        <v>2012</v>
      </c>
      <c r="F1610">
        <v>1</v>
      </c>
      <c r="G1610">
        <f>MONTH(Table1[[#This Row],[Order Date]])</f>
        <v>9</v>
      </c>
      <c r="H1610" s="1">
        <v>41177</v>
      </c>
      <c r="I1610">
        <v>18754</v>
      </c>
      <c r="J1610" t="s">
        <v>39</v>
      </c>
      <c r="K1610">
        <v>32</v>
      </c>
      <c r="L1610">
        <v>65.989999999999995</v>
      </c>
      <c r="M1610" s="2">
        <v>0.08</v>
      </c>
      <c r="N1610">
        <v>1725.0325</v>
      </c>
      <c r="O1610">
        <v>8.99</v>
      </c>
      <c r="P1610">
        <v>206.352</v>
      </c>
      <c r="Q1610" s="2">
        <v>0.56000000000000005</v>
      </c>
      <c r="R1610" t="s">
        <v>96</v>
      </c>
      <c r="S1610" t="s">
        <v>30</v>
      </c>
      <c r="T1610" t="s">
        <v>1454</v>
      </c>
      <c r="U1610" t="s">
        <v>105</v>
      </c>
      <c r="V1610" t="s">
        <v>68</v>
      </c>
      <c r="W1610">
        <v>2595</v>
      </c>
      <c r="X1610" s="1">
        <v>41178</v>
      </c>
      <c r="Y1610" t="s">
        <v>34</v>
      </c>
      <c r="Z1610" t="e" vm="5">
        <v>#VALUE!</v>
      </c>
      <c r="AA1610">
        <v>55076</v>
      </c>
      <c r="AB1610" t="e" cm="1" vm="2">
        <f t="array" ref="AB1610">_FV(Table1[[#This Row],[State]],"Country/region",TRUE)</f>
        <v>#VALUE!</v>
      </c>
    </row>
    <row r="1611" spans="1:28" x14ac:dyDescent="0.35">
      <c r="A1611" t="s">
        <v>2280</v>
      </c>
      <c r="B1611">
        <v>43</v>
      </c>
      <c r="C1611" t="s">
        <v>2281</v>
      </c>
      <c r="D1611" t="s">
        <v>27</v>
      </c>
      <c r="E1611">
        <f>YEAR(Table1[[#This Row],[Order Date]])</f>
        <v>2012</v>
      </c>
      <c r="F1611">
        <v>1</v>
      </c>
      <c r="G1611">
        <f>MONTH(Table1[[#This Row],[Order Date]])</f>
        <v>9</v>
      </c>
      <c r="H1611" s="1">
        <v>41177</v>
      </c>
      <c r="I1611">
        <v>23136</v>
      </c>
      <c r="J1611" t="s">
        <v>39</v>
      </c>
      <c r="K1611">
        <v>43</v>
      </c>
      <c r="L1611">
        <v>4.9800000000000004</v>
      </c>
      <c r="M1611" s="2">
        <v>0.04</v>
      </c>
      <c r="N1611">
        <v>220.47</v>
      </c>
      <c r="O1611">
        <v>4.62</v>
      </c>
      <c r="P1611">
        <v>-135.16</v>
      </c>
      <c r="Q1611" s="2">
        <v>0.64</v>
      </c>
      <c r="R1611" t="s">
        <v>96</v>
      </c>
      <c r="S1611" t="s">
        <v>139</v>
      </c>
      <c r="T1611" t="s">
        <v>751</v>
      </c>
      <c r="U1611" t="s">
        <v>102</v>
      </c>
      <c r="V1611" t="s">
        <v>52</v>
      </c>
      <c r="W1611">
        <v>3223</v>
      </c>
      <c r="X1611" s="1">
        <v>41178</v>
      </c>
      <c r="Y1611" t="s">
        <v>34</v>
      </c>
      <c r="Z1611" t="e" vm="32">
        <v>#VALUE!</v>
      </c>
      <c r="AA1611">
        <v>80538</v>
      </c>
      <c r="AB1611" t="e" cm="1" vm="2">
        <f t="array" ref="AB1611">_FV(Table1[[#This Row],[State]],"Country/region",TRUE)</f>
        <v>#VALUE!</v>
      </c>
    </row>
    <row r="1612" spans="1:28" x14ac:dyDescent="0.35">
      <c r="A1612" t="s">
        <v>2282</v>
      </c>
      <c r="B1612">
        <v>43</v>
      </c>
      <c r="C1612" t="s">
        <v>2283</v>
      </c>
      <c r="D1612" t="s">
        <v>27</v>
      </c>
      <c r="E1612">
        <f>YEAR(Table1[[#This Row],[Order Date]])</f>
        <v>2012</v>
      </c>
      <c r="F1612">
        <v>1</v>
      </c>
      <c r="G1612">
        <f>MONTH(Table1[[#This Row],[Order Date]])</f>
        <v>9</v>
      </c>
      <c r="H1612" s="1">
        <v>41177</v>
      </c>
      <c r="I1612">
        <v>18754</v>
      </c>
      <c r="J1612" t="s">
        <v>39</v>
      </c>
      <c r="K1612">
        <v>8</v>
      </c>
      <c r="L1612">
        <v>140.97999999999999</v>
      </c>
      <c r="M1612" s="2">
        <v>0.03</v>
      </c>
      <c r="N1612">
        <v>1217.6199999999999</v>
      </c>
      <c r="O1612">
        <v>36.090000000000003</v>
      </c>
      <c r="P1612">
        <v>-221.5</v>
      </c>
      <c r="Q1612" s="2">
        <v>0.77</v>
      </c>
      <c r="R1612" t="s">
        <v>48</v>
      </c>
      <c r="S1612" t="s">
        <v>73</v>
      </c>
      <c r="T1612" t="s">
        <v>1370</v>
      </c>
      <c r="U1612" t="s">
        <v>154</v>
      </c>
      <c r="V1612" t="s">
        <v>68</v>
      </c>
      <c r="W1612">
        <v>2594</v>
      </c>
      <c r="X1612" s="1">
        <v>41179</v>
      </c>
      <c r="Y1612" t="s">
        <v>53</v>
      </c>
      <c r="Z1612" t="e" vm="5">
        <v>#VALUE!</v>
      </c>
      <c r="AA1612">
        <v>55076</v>
      </c>
      <c r="AB1612" t="e" cm="1" vm="2">
        <f t="array" ref="AB1612">_FV(Table1[[#This Row],[State]],"Country/region",TRUE)</f>
        <v>#VALUE!</v>
      </c>
    </row>
    <row r="1613" spans="1:28" x14ac:dyDescent="0.35">
      <c r="A1613" t="s">
        <v>1412</v>
      </c>
      <c r="B1613">
        <v>43</v>
      </c>
      <c r="C1613" t="s">
        <v>554</v>
      </c>
      <c r="D1613" t="s">
        <v>27</v>
      </c>
      <c r="E1613">
        <f>YEAR(Table1[[#This Row],[Order Date]])</f>
        <v>2012</v>
      </c>
      <c r="F1613">
        <v>1</v>
      </c>
      <c r="G1613">
        <f>MONTH(Table1[[#This Row],[Order Date]])</f>
        <v>9</v>
      </c>
      <c r="H1613" s="1">
        <v>41177</v>
      </c>
      <c r="I1613">
        <v>16133</v>
      </c>
      <c r="J1613" t="s">
        <v>58</v>
      </c>
      <c r="K1613">
        <v>1</v>
      </c>
      <c r="L1613">
        <v>14.89</v>
      </c>
      <c r="M1613" s="2">
        <v>0.17</v>
      </c>
      <c r="N1613">
        <v>27.96</v>
      </c>
      <c r="O1613">
        <v>13.56</v>
      </c>
      <c r="P1613">
        <v>-9.1300000000000008</v>
      </c>
      <c r="Q1613" s="2">
        <v>0.57999999999999996</v>
      </c>
      <c r="R1613" t="s">
        <v>48</v>
      </c>
      <c r="S1613" t="s">
        <v>40</v>
      </c>
      <c r="T1613" t="s">
        <v>2284</v>
      </c>
      <c r="U1613" t="s">
        <v>82</v>
      </c>
      <c r="V1613" t="s">
        <v>68</v>
      </c>
      <c r="W1613">
        <v>2234</v>
      </c>
      <c r="X1613" s="1">
        <v>41179</v>
      </c>
      <c r="Y1613" t="s">
        <v>34</v>
      </c>
      <c r="Z1613" t="e" vm="5">
        <v>#VALUE!</v>
      </c>
      <c r="AA1613">
        <v>55420</v>
      </c>
      <c r="AB1613" t="e" cm="1" vm="2">
        <f t="array" ref="AB1613">_FV(Table1[[#This Row],[State]],"Country/region",TRUE)</f>
        <v>#VALUE!</v>
      </c>
    </row>
    <row r="1614" spans="1:28" x14ac:dyDescent="0.35">
      <c r="A1614" t="s">
        <v>1952</v>
      </c>
      <c r="B1614">
        <v>43</v>
      </c>
      <c r="C1614" t="s">
        <v>812</v>
      </c>
      <c r="D1614" t="s">
        <v>46</v>
      </c>
      <c r="E1614">
        <f>YEAR(Table1[[#This Row],[Order Date]])</f>
        <v>2012</v>
      </c>
      <c r="F1614">
        <v>1</v>
      </c>
      <c r="G1614">
        <f>MONTH(Table1[[#This Row],[Order Date]])</f>
        <v>9</v>
      </c>
      <c r="H1614" s="1">
        <v>41177</v>
      </c>
      <c r="I1614">
        <v>28135</v>
      </c>
      <c r="J1614" t="s">
        <v>58</v>
      </c>
      <c r="K1614">
        <v>37</v>
      </c>
      <c r="L1614">
        <v>46.89</v>
      </c>
      <c r="M1614" s="2">
        <v>0.08</v>
      </c>
      <c r="N1614">
        <v>1601.24</v>
      </c>
      <c r="O1614">
        <v>5.0999999999999996</v>
      </c>
      <c r="P1614">
        <v>520.69000000000005</v>
      </c>
      <c r="Q1614" s="2">
        <v>0.46</v>
      </c>
      <c r="R1614" t="s">
        <v>29</v>
      </c>
      <c r="S1614" t="s">
        <v>80</v>
      </c>
      <c r="T1614" t="s">
        <v>1364</v>
      </c>
      <c r="U1614" t="s">
        <v>214</v>
      </c>
      <c r="V1614" t="s">
        <v>68</v>
      </c>
      <c r="W1614">
        <v>3947</v>
      </c>
      <c r="X1614" s="1">
        <v>41179</v>
      </c>
      <c r="Y1614" t="s">
        <v>34</v>
      </c>
      <c r="Z1614" t="e" vm="16">
        <v>#VALUE!</v>
      </c>
      <c r="AA1614">
        <v>60098</v>
      </c>
      <c r="AB1614" t="e" cm="1" vm="2">
        <f t="array" ref="AB1614">_FV(Table1[[#This Row],[State]],"Country/region",TRUE)</f>
        <v>#VALUE!</v>
      </c>
    </row>
    <row r="1615" spans="1:28" x14ac:dyDescent="0.35">
      <c r="A1615" t="s">
        <v>853</v>
      </c>
      <c r="B1615">
        <v>43</v>
      </c>
      <c r="C1615" t="s">
        <v>2285</v>
      </c>
      <c r="D1615" t="s">
        <v>57</v>
      </c>
      <c r="E1615">
        <f>YEAR(Table1[[#This Row],[Order Date]])</f>
        <v>2012</v>
      </c>
      <c r="F1615">
        <v>1</v>
      </c>
      <c r="G1615">
        <f>MONTH(Table1[[#This Row],[Order Date]])</f>
        <v>9</v>
      </c>
      <c r="H1615" s="1">
        <v>41177</v>
      </c>
      <c r="I1615">
        <v>12903</v>
      </c>
      <c r="J1615" t="s">
        <v>58</v>
      </c>
      <c r="K1615">
        <v>2</v>
      </c>
      <c r="L1615">
        <v>35.99</v>
      </c>
      <c r="M1615" s="2">
        <v>7.0000000000000007E-2</v>
      </c>
      <c r="N1615">
        <v>63.427</v>
      </c>
      <c r="O1615">
        <v>5</v>
      </c>
      <c r="P1615">
        <v>-191.785</v>
      </c>
      <c r="Q1615" s="2">
        <v>0.82</v>
      </c>
      <c r="R1615" t="s">
        <v>96</v>
      </c>
      <c r="S1615" t="s">
        <v>59</v>
      </c>
      <c r="T1615" t="s">
        <v>2286</v>
      </c>
      <c r="U1615" t="s">
        <v>105</v>
      </c>
      <c r="V1615" t="s">
        <v>76</v>
      </c>
      <c r="W1615">
        <v>1805</v>
      </c>
      <c r="X1615" s="1">
        <v>41179</v>
      </c>
      <c r="Y1615" t="s">
        <v>34</v>
      </c>
      <c r="Z1615" t="e" vm="14">
        <v>#VALUE!</v>
      </c>
      <c r="AA1615">
        <v>33334</v>
      </c>
      <c r="AB1615" t="e" cm="1" vm="2">
        <f t="array" ref="AB1615">_FV(Table1[[#This Row],[State]],"Country/region",TRUE)</f>
        <v>#VALUE!</v>
      </c>
    </row>
    <row r="1616" spans="1:28" x14ac:dyDescent="0.35">
      <c r="A1616" t="s">
        <v>2287</v>
      </c>
      <c r="B1616">
        <v>43</v>
      </c>
      <c r="C1616" t="s">
        <v>1302</v>
      </c>
      <c r="D1616" t="s">
        <v>57</v>
      </c>
      <c r="E1616">
        <f>YEAR(Table1[[#This Row],[Order Date]])</f>
        <v>2012</v>
      </c>
      <c r="F1616">
        <v>1</v>
      </c>
      <c r="G1616">
        <f>MONTH(Table1[[#This Row],[Order Date]])</f>
        <v>9</v>
      </c>
      <c r="H1616" s="1">
        <v>41177</v>
      </c>
      <c r="I1616">
        <v>3522</v>
      </c>
      <c r="J1616" t="s">
        <v>47</v>
      </c>
      <c r="K1616">
        <v>27</v>
      </c>
      <c r="L1616">
        <v>29.89</v>
      </c>
      <c r="M1616" s="2">
        <v>0.05</v>
      </c>
      <c r="N1616">
        <v>812.68</v>
      </c>
      <c r="O1616">
        <v>1.99</v>
      </c>
      <c r="P1616">
        <v>235.88</v>
      </c>
      <c r="Q1616" s="2">
        <v>0.5</v>
      </c>
      <c r="R1616" t="s">
        <v>96</v>
      </c>
      <c r="S1616" t="s">
        <v>139</v>
      </c>
      <c r="T1616" t="s">
        <v>617</v>
      </c>
      <c r="U1616" t="s">
        <v>102</v>
      </c>
      <c r="V1616" t="s">
        <v>76</v>
      </c>
      <c r="W1616">
        <v>512</v>
      </c>
      <c r="X1616" s="1">
        <v>41179</v>
      </c>
      <c r="Y1616" t="s">
        <v>34</v>
      </c>
      <c r="Z1616" t="e" vm="18">
        <v>#VALUE!</v>
      </c>
      <c r="AA1616">
        <v>22003</v>
      </c>
      <c r="AB1616" t="e" cm="1" vm="2">
        <f t="array" ref="AB1616">_FV(Table1[[#This Row],[State]],"Country/region",TRUE)</f>
        <v>#VALUE!</v>
      </c>
    </row>
    <row r="1617" spans="1:28" x14ac:dyDescent="0.35">
      <c r="A1617" t="s">
        <v>2287</v>
      </c>
      <c r="B1617">
        <v>43</v>
      </c>
      <c r="C1617" t="s">
        <v>1302</v>
      </c>
      <c r="D1617" t="s">
        <v>57</v>
      </c>
      <c r="E1617">
        <f>YEAR(Table1[[#This Row],[Order Date]])</f>
        <v>2012</v>
      </c>
      <c r="F1617">
        <v>1</v>
      </c>
      <c r="G1617">
        <f>MONTH(Table1[[#This Row],[Order Date]])</f>
        <v>9</v>
      </c>
      <c r="H1617" s="1">
        <v>41177</v>
      </c>
      <c r="I1617">
        <v>3522</v>
      </c>
      <c r="J1617" t="s">
        <v>47</v>
      </c>
      <c r="K1617">
        <v>33</v>
      </c>
      <c r="L1617">
        <v>60.98</v>
      </c>
      <c r="M1617" s="2">
        <v>0.09</v>
      </c>
      <c r="N1617">
        <v>1935.17</v>
      </c>
      <c r="O1617">
        <v>49</v>
      </c>
      <c r="P1617">
        <v>-991.07</v>
      </c>
      <c r="Q1617" s="2">
        <v>0.59</v>
      </c>
      <c r="R1617" t="s">
        <v>29</v>
      </c>
      <c r="S1617" t="s">
        <v>40</v>
      </c>
      <c r="T1617" t="s">
        <v>681</v>
      </c>
      <c r="U1617" t="s">
        <v>214</v>
      </c>
      <c r="V1617" t="s">
        <v>76</v>
      </c>
      <c r="W1617">
        <v>511</v>
      </c>
      <c r="X1617" s="1">
        <v>41184</v>
      </c>
      <c r="Y1617" t="s">
        <v>34</v>
      </c>
      <c r="Z1617" t="e" vm="18">
        <v>#VALUE!</v>
      </c>
      <c r="AA1617">
        <v>22003</v>
      </c>
      <c r="AB1617" t="e" cm="1" vm="2">
        <f t="array" ref="AB1617">_FV(Table1[[#This Row],[State]],"Country/region",TRUE)</f>
        <v>#VALUE!</v>
      </c>
    </row>
    <row r="1618" spans="1:28" x14ac:dyDescent="0.35">
      <c r="A1618" t="s">
        <v>1839</v>
      </c>
      <c r="B1618">
        <v>43</v>
      </c>
      <c r="C1618" t="s">
        <v>572</v>
      </c>
      <c r="D1618" t="s">
        <v>46</v>
      </c>
      <c r="E1618">
        <f>YEAR(Table1[[#This Row],[Order Date]])</f>
        <v>2012</v>
      </c>
      <c r="F1618">
        <v>1</v>
      </c>
      <c r="G1618">
        <f>MONTH(Table1[[#This Row],[Order Date]])</f>
        <v>9</v>
      </c>
      <c r="H1618" s="1">
        <v>41178</v>
      </c>
      <c r="I1618">
        <v>41542</v>
      </c>
      <c r="J1618" t="s">
        <v>28</v>
      </c>
      <c r="K1618">
        <v>47</v>
      </c>
      <c r="L1618">
        <v>124.49</v>
      </c>
      <c r="M1618" s="2">
        <v>0.03</v>
      </c>
      <c r="N1618">
        <v>6181.48</v>
      </c>
      <c r="O1618">
        <v>51.94</v>
      </c>
      <c r="P1618">
        <v>-194.83</v>
      </c>
      <c r="Q1618" s="2">
        <v>0.63</v>
      </c>
      <c r="R1618" t="s">
        <v>48</v>
      </c>
      <c r="S1618" t="s">
        <v>73</v>
      </c>
      <c r="T1618" t="s">
        <v>2074</v>
      </c>
      <c r="U1618" t="s">
        <v>75</v>
      </c>
      <c r="V1618" t="s">
        <v>76</v>
      </c>
      <c r="W1618">
        <v>5852</v>
      </c>
      <c r="X1618" s="1">
        <v>41179</v>
      </c>
      <c r="Y1618" t="s">
        <v>53</v>
      </c>
      <c r="Z1618" t="e" vm="35">
        <v>#VALUE!</v>
      </c>
      <c r="AA1618">
        <v>72301</v>
      </c>
      <c r="AB1618" t="e" cm="1" vm="2">
        <f t="array" ref="AB1618">_FV(Table1[[#This Row],[State]],"Country/region",TRUE)</f>
        <v>#VALUE!</v>
      </c>
    </row>
    <row r="1619" spans="1:28" x14ac:dyDescent="0.35">
      <c r="A1619" t="s">
        <v>1636</v>
      </c>
      <c r="B1619">
        <v>43</v>
      </c>
      <c r="C1619" t="s">
        <v>2288</v>
      </c>
      <c r="D1619" t="s">
        <v>38</v>
      </c>
      <c r="E1619">
        <f>YEAR(Table1[[#This Row],[Order Date]])</f>
        <v>2012</v>
      </c>
      <c r="F1619">
        <v>1</v>
      </c>
      <c r="G1619">
        <f>MONTH(Table1[[#This Row],[Order Date]])</f>
        <v>9</v>
      </c>
      <c r="H1619" s="1">
        <v>41178</v>
      </c>
      <c r="I1619">
        <v>19075</v>
      </c>
      <c r="J1619" t="s">
        <v>58</v>
      </c>
      <c r="K1619">
        <v>36</v>
      </c>
      <c r="L1619">
        <v>50.98</v>
      </c>
      <c r="M1619" s="2">
        <v>0.01</v>
      </c>
      <c r="N1619">
        <v>1841.6</v>
      </c>
      <c r="O1619">
        <v>6.5</v>
      </c>
      <c r="P1619">
        <v>12.95</v>
      </c>
      <c r="Q1619" s="2">
        <v>0.73</v>
      </c>
      <c r="R1619" t="s">
        <v>96</v>
      </c>
      <c r="S1619" t="s">
        <v>30</v>
      </c>
      <c r="T1619" t="s">
        <v>2289</v>
      </c>
      <c r="U1619" t="s">
        <v>102</v>
      </c>
      <c r="V1619" t="s">
        <v>76</v>
      </c>
      <c r="W1619">
        <v>2636</v>
      </c>
      <c r="X1619" s="1">
        <v>41179</v>
      </c>
      <c r="Y1619" t="s">
        <v>34</v>
      </c>
      <c r="Z1619" t="e" vm="44">
        <v>#VALUE!</v>
      </c>
      <c r="AA1619">
        <v>30265</v>
      </c>
      <c r="AB1619" t="e" cm="1" vm="2">
        <f t="array" ref="AB1619">_FV(Table1[[#This Row],[State]],"Country/region",TRUE)</f>
        <v>#VALUE!</v>
      </c>
    </row>
    <row r="1620" spans="1:28" x14ac:dyDescent="0.35">
      <c r="A1620" t="s">
        <v>2290</v>
      </c>
      <c r="B1620">
        <v>43</v>
      </c>
      <c r="C1620" t="s">
        <v>2291</v>
      </c>
      <c r="D1620" t="s">
        <v>46</v>
      </c>
      <c r="E1620">
        <f>YEAR(Table1[[#This Row],[Order Date]])</f>
        <v>2012</v>
      </c>
      <c r="F1620">
        <v>1</v>
      </c>
      <c r="G1620">
        <f>MONTH(Table1[[#This Row],[Order Date]])</f>
        <v>9</v>
      </c>
      <c r="H1620" s="1">
        <v>41178</v>
      </c>
      <c r="I1620">
        <v>20069</v>
      </c>
      <c r="J1620" t="s">
        <v>58</v>
      </c>
      <c r="K1620">
        <v>6</v>
      </c>
      <c r="L1620">
        <v>40.89</v>
      </c>
      <c r="M1620" s="2">
        <v>7.0000000000000007E-2</v>
      </c>
      <c r="N1620">
        <v>247.15</v>
      </c>
      <c r="O1620">
        <v>18.98</v>
      </c>
      <c r="P1620">
        <v>-88.35</v>
      </c>
      <c r="Q1620" s="2">
        <v>0.56999999999999995</v>
      </c>
      <c r="R1620" t="s">
        <v>48</v>
      </c>
      <c r="S1620" t="s">
        <v>30</v>
      </c>
      <c r="T1620" t="s">
        <v>1234</v>
      </c>
      <c r="U1620" t="s">
        <v>82</v>
      </c>
      <c r="V1620" t="s">
        <v>76</v>
      </c>
      <c r="W1620">
        <v>2781</v>
      </c>
      <c r="X1620" s="1">
        <v>41180</v>
      </c>
      <c r="Y1620" t="s">
        <v>34</v>
      </c>
      <c r="Z1620" t="e" vm="14">
        <v>#VALUE!</v>
      </c>
      <c r="AA1620">
        <v>33314</v>
      </c>
      <c r="AB1620" t="e" cm="1" vm="2">
        <f t="array" ref="AB1620">_FV(Table1[[#This Row],[State]],"Country/region",TRUE)</f>
        <v>#VALUE!</v>
      </c>
    </row>
    <row r="1621" spans="1:28" x14ac:dyDescent="0.35">
      <c r="A1621" t="s">
        <v>2292</v>
      </c>
      <c r="B1621">
        <v>43</v>
      </c>
      <c r="C1621" t="s">
        <v>1066</v>
      </c>
      <c r="D1621" t="s">
        <v>46</v>
      </c>
      <c r="E1621">
        <f>YEAR(Table1[[#This Row],[Order Date]])</f>
        <v>2012</v>
      </c>
      <c r="F1621">
        <v>1</v>
      </c>
      <c r="G1621">
        <f>MONTH(Table1[[#This Row],[Order Date]])</f>
        <v>9</v>
      </c>
      <c r="H1621" s="1">
        <v>41178</v>
      </c>
      <c r="I1621">
        <v>31175</v>
      </c>
      <c r="J1621" t="s">
        <v>58</v>
      </c>
      <c r="K1621">
        <v>26</v>
      </c>
      <c r="L1621">
        <v>19.98</v>
      </c>
      <c r="M1621" s="2">
        <v>0</v>
      </c>
      <c r="N1621">
        <v>539.66</v>
      </c>
      <c r="O1621">
        <v>5.97</v>
      </c>
      <c r="P1621">
        <v>147.08000000000001</v>
      </c>
      <c r="Q1621" s="2">
        <v>0.38</v>
      </c>
      <c r="R1621" t="s">
        <v>29</v>
      </c>
      <c r="S1621" t="s">
        <v>30</v>
      </c>
      <c r="T1621" t="s">
        <v>2293</v>
      </c>
      <c r="U1621" t="s">
        <v>61</v>
      </c>
      <c r="V1621" t="s">
        <v>76</v>
      </c>
      <c r="W1621">
        <v>4378</v>
      </c>
      <c r="X1621" s="1">
        <v>41181</v>
      </c>
      <c r="Y1621" t="s">
        <v>42</v>
      </c>
      <c r="Z1621" t="e" vm="44">
        <v>#VALUE!</v>
      </c>
      <c r="AA1621">
        <v>30144</v>
      </c>
      <c r="AB1621" t="e" cm="1" vm="2">
        <f t="array" ref="AB1621">_FV(Table1[[#This Row],[State]],"Country/region",TRUE)</f>
        <v>#VALUE!</v>
      </c>
    </row>
    <row r="1622" spans="1:28" x14ac:dyDescent="0.35">
      <c r="A1622" t="s">
        <v>1142</v>
      </c>
      <c r="B1622">
        <v>43</v>
      </c>
      <c r="C1622" t="s">
        <v>806</v>
      </c>
      <c r="D1622" t="s">
        <v>38</v>
      </c>
      <c r="E1622">
        <f>YEAR(Table1[[#This Row],[Order Date]])</f>
        <v>2012</v>
      </c>
      <c r="F1622">
        <v>1</v>
      </c>
      <c r="G1622">
        <f>MONTH(Table1[[#This Row],[Order Date]])</f>
        <v>9</v>
      </c>
      <c r="H1622" s="1">
        <v>41179</v>
      </c>
      <c r="I1622">
        <v>49441</v>
      </c>
      <c r="J1622" t="s">
        <v>131</v>
      </c>
      <c r="K1622">
        <v>49</v>
      </c>
      <c r="L1622">
        <v>41.32</v>
      </c>
      <c r="M1622" s="2">
        <v>7.0000000000000007E-2</v>
      </c>
      <c r="N1622">
        <v>1981.26</v>
      </c>
      <c r="O1622">
        <v>8.66</v>
      </c>
      <c r="P1622">
        <v>100.8</v>
      </c>
      <c r="Q1622" s="2">
        <v>0.76</v>
      </c>
      <c r="R1622" t="s">
        <v>48</v>
      </c>
      <c r="S1622" t="s">
        <v>80</v>
      </c>
      <c r="T1622" t="s">
        <v>2294</v>
      </c>
      <c r="U1622" t="s">
        <v>82</v>
      </c>
      <c r="V1622" t="s">
        <v>68</v>
      </c>
      <c r="W1622">
        <v>6927</v>
      </c>
      <c r="X1622" s="1">
        <v>41180</v>
      </c>
      <c r="Y1622" t="s">
        <v>42</v>
      </c>
      <c r="Z1622" t="e" vm="5">
        <v>#VALUE!</v>
      </c>
      <c r="AA1622">
        <v>55124</v>
      </c>
      <c r="AB1622" t="e" cm="1" vm="2">
        <f t="array" ref="AB1622">_FV(Table1[[#This Row],[State]],"Country/region",TRUE)</f>
        <v>#VALUE!</v>
      </c>
    </row>
    <row r="1623" spans="1:28" x14ac:dyDescent="0.35">
      <c r="A1623" t="s">
        <v>1936</v>
      </c>
      <c r="B1623">
        <v>43</v>
      </c>
      <c r="C1623" t="s">
        <v>1937</v>
      </c>
      <c r="D1623" t="s">
        <v>46</v>
      </c>
      <c r="E1623">
        <f>YEAR(Table1[[#This Row],[Order Date]])</f>
        <v>2012</v>
      </c>
      <c r="F1623">
        <v>1</v>
      </c>
      <c r="G1623">
        <f>MONTH(Table1[[#This Row],[Order Date]])</f>
        <v>9</v>
      </c>
      <c r="H1623" s="1">
        <v>41179</v>
      </c>
      <c r="I1623">
        <v>25953</v>
      </c>
      <c r="J1623" t="s">
        <v>58</v>
      </c>
      <c r="K1623">
        <v>27</v>
      </c>
      <c r="L1623">
        <v>9.85</v>
      </c>
      <c r="M1623" s="2">
        <v>0.1</v>
      </c>
      <c r="N1623">
        <v>258.54000000000002</v>
      </c>
      <c r="O1623">
        <v>4.82</v>
      </c>
      <c r="P1623">
        <v>-16.3</v>
      </c>
      <c r="Q1623" s="2">
        <v>0.47</v>
      </c>
      <c r="R1623" t="s">
        <v>29</v>
      </c>
      <c r="S1623" t="s">
        <v>59</v>
      </c>
      <c r="T1623" t="s">
        <v>2295</v>
      </c>
      <c r="U1623" t="s">
        <v>88</v>
      </c>
      <c r="V1623" t="s">
        <v>76</v>
      </c>
      <c r="W1623">
        <v>3632</v>
      </c>
      <c r="X1623" s="1">
        <v>41180</v>
      </c>
      <c r="Y1623" t="s">
        <v>34</v>
      </c>
      <c r="Z1623" t="e" vm="47">
        <v>#VALUE!</v>
      </c>
      <c r="AA1623">
        <v>27260</v>
      </c>
      <c r="AB1623" t="e" cm="1" vm="2">
        <f t="array" ref="AB1623">_FV(Table1[[#This Row],[State]],"Country/region",TRUE)</f>
        <v>#VALUE!</v>
      </c>
    </row>
    <row r="1624" spans="1:28" x14ac:dyDescent="0.35">
      <c r="A1624" t="s">
        <v>1936</v>
      </c>
      <c r="B1624">
        <v>43</v>
      </c>
      <c r="C1624" t="s">
        <v>1937</v>
      </c>
      <c r="D1624" t="s">
        <v>46</v>
      </c>
      <c r="E1624">
        <f>YEAR(Table1[[#This Row],[Order Date]])</f>
        <v>2012</v>
      </c>
      <c r="F1624">
        <v>1</v>
      </c>
      <c r="G1624">
        <f>MONTH(Table1[[#This Row],[Order Date]])</f>
        <v>9</v>
      </c>
      <c r="H1624" s="1">
        <v>41179</v>
      </c>
      <c r="I1624">
        <v>25953</v>
      </c>
      <c r="J1624" t="s">
        <v>58</v>
      </c>
      <c r="K1624">
        <v>19</v>
      </c>
      <c r="L1624">
        <v>125.99</v>
      </c>
      <c r="M1624" s="2">
        <v>0.04</v>
      </c>
      <c r="N1624">
        <v>1972.884</v>
      </c>
      <c r="O1624">
        <v>7.69</v>
      </c>
      <c r="P1624">
        <v>140.91300000000001</v>
      </c>
      <c r="Q1624" s="2">
        <v>0.57999999999999996</v>
      </c>
      <c r="R1624" t="s">
        <v>96</v>
      </c>
      <c r="S1624" t="s">
        <v>30</v>
      </c>
      <c r="T1624" t="s">
        <v>653</v>
      </c>
      <c r="U1624" t="s">
        <v>105</v>
      </c>
      <c r="V1624" t="s">
        <v>76</v>
      </c>
      <c r="W1624">
        <v>3633</v>
      </c>
      <c r="X1624" s="1">
        <v>41180</v>
      </c>
      <c r="Y1624" t="s">
        <v>34</v>
      </c>
      <c r="Z1624" t="e" vm="47">
        <v>#VALUE!</v>
      </c>
      <c r="AA1624">
        <v>27260</v>
      </c>
      <c r="AB1624" t="e" cm="1" vm="2">
        <f t="array" ref="AB1624">_FV(Table1[[#This Row],[State]],"Country/region",TRUE)</f>
        <v>#VALUE!</v>
      </c>
    </row>
    <row r="1625" spans="1:28" x14ac:dyDescent="0.35">
      <c r="A1625" t="s">
        <v>1524</v>
      </c>
      <c r="B1625">
        <v>43</v>
      </c>
      <c r="C1625" t="s">
        <v>851</v>
      </c>
      <c r="D1625" t="s">
        <v>46</v>
      </c>
      <c r="E1625">
        <f>YEAR(Table1[[#This Row],[Order Date]])</f>
        <v>2012</v>
      </c>
      <c r="F1625">
        <v>1</v>
      </c>
      <c r="G1625">
        <f>MONTH(Table1[[#This Row],[Order Date]])</f>
        <v>9</v>
      </c>
      <c r="H1625" s="1">
        <v>41179</v>
      </c>
      <c r="I1625">
        <v>12007</v>
      </c>
      <c r="J1625" t="s">
        <v>39</v>
      </c>
      <c r="K1625">
        <v>42</v>
      </c>
      <c r="L1625">
        <v>3.69</v>
      </c>
      <c r="M1625" s="2">
        <v>0.04</v>
      </c>
      <c r="N1625">
        <v>152.26</v>
      </c>
      <c r="O1625">
        <v>0.5</v>
      </c>
      <c r="P1625">
        <v>64.989999999999995</v>
      </c>
      <c r="Q1625" s="2">
        <v>0.38</v>
      </c>
      <c r="R1625" t="s">
        <v>29</v>
      </c>
      <c r="S1625" t="s">
        <v>30</v>
      </c>
      <c r="T1625" t="s">
        <v>2296</v>
      </c>
      <c r="U1625" t="s">
        <v>210</v>
      </c>
      <c r="V1625" t="s">
        <v>52</v>
      </c>
      <c r="W1625">
        <v>1666</v>
      </c>
      <c r="X1625" s="1">
        <v>41181</v>
      </c>
      <c r="Y1625" t="s">
        <v>34</v>
      </c>
      <c r="Z1625" t="e" vm="4">
        <v>#VALUE!</v>
      </c>
      <c r="AA1625">
        <v>92231</v>
      </c>
      <c r="AB1625" t="e" cm="1" vm="2">
        <f t="array" ref="AB1625">_FV(Table1[[#This Row],[State]],"Country/region",TRUE)</f>
        <v>#VALUE!</v>
      </c>
    </row>
    <row r="1626" spans="1:28" x14ac:dyDescent="0.35">
      <c r="A1626" t="s">
        <v>1620</v>
      </c>
      <c r="B1626">
        <v>43</v>
      </c>
      <c r="C1626" t="s">
        <v>1621</v>
      </c>
      <c r="D1626" t="s">
        <v>27</v>
      </c>
      <c r="E1626">
        <f>YEAR(Table1[[#This Row],[Order Date]])</f>
        <v>2012</v>
      </c>
      <c r="F1626">
        <v>1</v>
      </c>
      <c r="G1626">
        <f>MONTH(Table1[[#This Row],[Order Date]])</f>
        <v>9</v>
      </c>
      <c r="H1626" s="1">
        <v>41180</v>
      </c>
      <c r="I1626">
        <v>55461</v>
      </c>
      <c r="J1626" t="s">
        <v>131</v>
      </c>
      <c r="K1626">
        <v>16</v>
      </c>
      <c r="L1626">
        <v>4.82</v>
      </c>
      <c r="M1626" s="2">
        <v>0.06</v>
      </c>
      <c r="N1626">
        <v>84.01</v>
      </c>
      <c r="O1626">
        <v>5.72</v>
      </c>
      <c r="P1626">
        <v>-34.119999999999997</v>
      </c>
      <c r="Q1626" s="2">
        <v>0.47</v>
      </c>
      <c r="R1626" t="s">
        <v>48</v>
      </c>
      <c r="S1626" t="s">
        <v>139</v>
      </c>
      <c r="T1626" t="s">
        <v>2297</v>
      </c>
      <c r="U1626" t="s">
        <v>82</v>
      </c>
      <c r="V1626" t="s">
        <v>68</v>
      </c>
      <c r="W1626">
        <v>7750</v>
      </c>
      <c r="X1626" s="1">
        <v>41181</v>
      </c>
      <c r="Y1626" t="s">
        <v>34</v>
      </c>
      <c r="Z1626" t="e" vm="28">
        <v>#VALUE!</v>
      </c>
      <c r="AA1626">
        <v>63122</v>
      </c>
      <c r="AB1626" t="e" cm="1" vm="2">
        <f t="array" ref="AB1626">_FV(Table1[[#This Row],[State]],"Country/region",TRUE)</f>
        <v>#VALUE!</v>
      </c>
    </row>
    <row r="1627" spans="1:28" x14ac:dyDescent="0.35">
      <c r="A1627" t="s">
        <v>1496</v>
      </c>
      <c r="B1627">
        <v>43</v>
      </c>
      <c r="C1627" t="s">
        <v>2298</v>
      </c>
      <c r="D1627" t="s">
        <v>46</v>
      </c>
      <c r="E1627">
        <f>YEAR(Table1[[#This Row],[Order Date]])</f>
        <v>2012</v>
      </c>
      <c r="F1627">
        <v>1</v>
      </c>
      <c r="G1627">
        <f>MONTH(Table1[[#This Row],[Order Date]])</f>
        <v>9</v>
      </c>
      <c r="H1627" s="1">
        <v>41180</v>
      </c>
      <c r="I1627">
        <v>16771</v>
      </c>
      <c r="J1627" t="s">
        <v>28</v>
      </c>
      <c r="K1627">
        <v>42</v>
      </c>
      <c r="L1627">
        <v>39.979999999999997</v>
      </c>
      <c r="M1627" s="2">
        <v>0.02</v>
      </c>
      <c r="N1627">
        <v>1737.06</v>
      </c>
      <c r="O1627">
        <v>9.1999999999999993</v>
      </c>
      <c r="P1627">
        <v>339.17</v>
      </c>
      <c r="Q1627" s="2">
        <v>0.65</v>
      </c>
      <c r="R1627" t="s">
        <v>48</v>
      </c>
      <c r="S1627" t="s">
        <v>59</v>
      </c>
      <c r="T1627" t="s">
        <v>2247</v>
      </c>
      <c r="U1627" t="s">
        <v>82</v>
      </c>
      <c r="V1627" t="s">
        <v>68</v>
      </c>
      <c r="W1627">
        <v>2326</v>
      </c>
      <c r="X1627" s="1">
        <v>41182</v>
      </c>
      <c r="Y1627" t="s">
        <v>34</v>
      </c>
      <c r="Z1627" t="e" vm="11">
        <v>#VALUE!</v>
      </c>
      <c r="AA1627">
        <v>75503</v>
      </c>
      <c r="AB1627" t="e" cm="1" vm="2">
        <f t="array" ref="AB1627">_FV(Table1[[#This Row],[State]],"Country/region",TRUE)</f>
        <v>#VALUE!</v>
      </c>
    </row>
    <row r="1628" spans="1:28" x14ac:dyDescent="0.35">
      <c r="A1628" t="s">
        <v>1655</v>
      </c>
      <c r="B1628">
        <v>43</v>
      </c>
      <c r="C1628" t="s">
        <v>164</v>
      </c>
      <c r="D1628" t="s">
        <v>57</v>
      </c>
      <c r="E1628">
        <f>YEAR(Table1[[#This Row],[Order Date]])</f>
        <v>2012</v>
      </c>
      <c r="F1628">
        <v>1</v>
      </c>
      <c r="G1628">
        <f>MONTH(Table1[[#This Row],[Order Date]])</f>
        <v>9</v>
      </c>
      <c r="H1628" s="1">
        <v>41180</v>
      </c>
      <c r="I1628">
        <v>9219</v>
      </c>
      <c r="J1628" t="s">
        <v>47</v>
      </c>
      <c r="K1628">
        <v>41</v>
      </c>
      <c r="L1628">
        <v>6.48</v>
      </c>
      <c r="M1628" s="2">
        <v>0.02</v>
      </c>
      <c r="N1628">
        <v>273.32</v>
      </c>
      <c r="O1628">
        <v>5.14</v>
      </c>
      <c r="P1628">
        <v>-48.68</v>
      </c>
      <c r="Q1628" s="2">
        <v>0.37</v>
      </c>
      <c r="R1628" t="s">
        <v>29</v>
      </c>
      <c r="S1628" t="s">
        <v>30</v>
      </c>
      <c r="T1628" t="s">
        <v>1681</v>
      </c>
      <c r="U1628" t="s">
        <v>61</v>
      </c>
      <c r="V1628" t="s">
        <v>52</v>
      </c>
      <c r="W1628">
        <v>1266</v>
      </c>
      <c r="X1628" s="1">
        <v>41182</v>
      </c>
      <c r="Y1628" t="s">
        <v>34</v>
      </c>
      <c r="Z1628" t="e" vm="7">
        <v>#VALUE!</v>
      </c>
      <c r="AA1628">
        <v>84067</v>
      </c>
      <c r="AB1628" t="e" cm="1" vm="2">
        <f t="array" ref="AB1628">_FV(Table1[[#This Row],[State]],"Country/region",TRUE)</f>
        <v>#VALUE!</v>
      </c>
    </row>
    <row r="1629" spans="1:28" x14ac:dyDescent="0.35">
      <c r="A1629" t="s">
        <v>2124</v>
      </c>
      <c r="B1629">
        <v>43</v>
      </c>
      <c r="C1629" t="s">
        <v>2125</v>
      </c>
      <c r="D1629" t="s">
        <v>27</v>
      </c>
      <c r="E1629">
        <f>YEAR(Table1[[#This Row],[Order Date]])</f>
        <v>2012</v>
      </c>
      <c r="F1629">
        <v>1</v>
      </c>
      <c r="G1629">
        <f>MONTH(Table1[[#This Row],[Order Date]])</f>
        <v>9</v>
      </c>
      <c r="H1629" s="1">
        <v>41180</v>
      </c>
      <c r="I1629">
        <v>231</v>
      </c>
      <c r="J1629" t="s">
        <v>28</v>
      </c>
      <c r="K1629">
        <v>2</v>
      </c>
      <c r="L1629">
        <v>363.25</v>
      </c>
      <c r="M1629" s="2">
        <v>0.06</v>
      </c>
      <c r="N1629">
        <v>689.74</v>
      </c>
      <c r="O1629">
        <v>19.989999999999998</v>
      </c>
      <c r="P1629">
        <v>-490.84</v>
      </c>
      <c r="Q1629" s="2">
        <v>0.56999999999999995</v>
      </c>
      <c r="R1629" t="s">
        <v>29</v>
      </c>
      <c r="S1629" t="s">
        <v>30</v>
      </c>
      <c r="T1629" t="s">
        <v>1341</v>
      </c>
      <c r="U1629" t="s">
        <v>214</v>
      </c>
      <c r="V1629" t="s">
        <v>76</v>
      </c>
      <c r="W1629">
        <v>41</v>
      </c>
      <c r="X1629" s="1">
        <v>41182</v>
      </c>
      <c r="Y1629" t="s">
        <v>34</v>
      </c>
      <c r="Z1629" t="e" vm="14">
        <v>#VALUE!</v>
      </c>
      <c r="AA1629">
        <v>33021</v>
      </c>
      <c r="AB1629" t="e" cm="1" vm="2">
        <f t="array" ref="AB1629">_FV(Table1[[#This Row],[State]],"Country/region",TRUE)</f>
        <v>#VALUE!</v>
      </c>
    </row>
    <row r="1630" spans="1:28" x14ac:dyDescent="0.35">
      <c r="A1630" t="s">
        <v>1655</v>
      </c>
      <c r="B1630">
        <v>43</v>
      </c>
      <c r="C1630" t="s">
        <v>164</v>
      </c>
      <c r="D1630" t="s">
        <v>57</v>
      </c>
      <c r="E1630">
        <f>YEAR(Table1[[#This Row],[Order Date]])</f>
        <v>2012</v>
      </c>
      <c r="F1630">
        <v>1</v>
      </c>
      <c r="G1630">
        <f>MONTH(Table1[[#This Row],[Order Date]])</f>
        <v>9</v>
      </c>
      <c r="H1630" s="1">
        <v>41180</v>
      </c>
      <c r="I1630">
        <v>9219</v>
      </c>
      <c r="J1630" t="s">
        <v>47</v>
      </c>
      <c r="K1630">
        <v>24</v>
      </c>
      <c r="L1630">
        <v>50.98</v>
      </c>
      <c r="M1630" s="2">
        <v>0.04</v>
      </c>
      <c r="N1630">
        <v>1239.81</v>
      </c>
      <c r="O1630">
        <v>6.5</v>
      </c>
      <c r="P1630">
        <v>-13.28</v>
      </c>
      <c r="Q1630" s="2">
        <v>0.73</v>
      </c>
      <c r="R1630" t="s">
        <v>96</v>
      </c>
      <c r="S1630" t="s">
        <v>30</v>
      </c>
      <c r="T1630" t="s">
        <v>2289</v>
      </c>
      <c r="U1630" t="s">
        <v>102</v>
      </c>
      <c r="V1630" t="s">
        <v>52</v>
      </c>
      <c r="W1630">
        <v>1265</v>
      </c>
      <c r="X1630" s="1">
        <v>41185</v>
      </c>
      <c r="Y1630" t="s">
        <v>34</v>
      </c>
      <c r="Z1630" t="e" vm="7">
        <v>#VALUE!</v>
      </c>
      <c r="AA1630">
        <v>84067</v>
      </c>
      <c r="AB1630" t="e" cm="1" vm="2">
        <f t="array" ref="AB1630">_FV(Table1[[#This Row],[State]],"Country/region",TRUE)</f>
        <v>#VALUE!</v>
      </c>
    </row>
    <row r="1631" spans="1:28" x14ac:dyDescent="0.35">
      <c r="A1631" t="s">
        <v>309</v>
      </c>
      <c r="B1631">
        <v>43</v>
      </c>
      <c r="C1631" t="s">
        <v>310</v>
      </c>
      <c r="D1631" t="s">
        <v>38</v>
      </c>
      <c r="E1631">
        <f>YEAR(Table1[[#This Row],[Order Date]])</f>
        <v>2012</v>
      </c>
      <c r="F1631">
        <v>1</v>
      </c>
      <c r="G1631">
        <f>MONTH(Table1[[#This Row],[Order Date]])</f>
        <v>9</v>
      </c>
      <c r="H1631" s="1">
        <v>41181</v>
      </c>
      <c r="I1631">
        <v>58151</v>
      </c>
      <c r="J1631" t="s">
        <v>28</v>
      </c>
      <c r="K1631">
        <v>38</v>
      </c>
      <c r="L1631">
        <v>142.86000000000001</v>
      </c>
      <c r="M1631" s="2">
        <v>0.02</v>
      </c>
      <c r="N1631">
        <v>5601.1</v>
      </c>
      <c r="O1631">
        <v>19.989999999999998</v>
      </c>
      <c r="P1631">
        <v>1515.7</v>
      </c>
      <c r="Q1631" s="2">
        <v>0.56000000000000005</v>
      </c>
      <c r="R1631" t="s">
        <v>29</v>
      </c>
      <c r="S1631" t="s">
        <v>30</v>
      </c>
      <c r="T1631" t="s">
        <v>1376</v>
      </c>
      <c r="U1631" t="s">
        <v>32</v>
      </c>
      <c r="V1631" t="s">
        <v>33</v>
      </c>
      <c r="W1631">
        <v>8138</v>
      </c>
      <c r="X1631" s="1">
        <v>41181</v>
      </c>
      <c r="Y1631" t="s">
        <v>42</v>
      </c>
      <c r="Z1631" t="e" vm="3">
        <v>#VALUE!</v>
      </c>
      <c r="AA1631">
        <v>20740</v>
      </c>
      <c r="AB1631" t="e" cm="1" vm="2">
        <f t="array" ref="AB1631">_FV(Table1[[#This Row],[State]],"Country/region",TRUE)</f>
        <v>#VALUE!</v>
      </c>
    </row>
    <row r="1632" spans="1:28" x14ac:dyDescent="0.35">
      <c r="A1632" t="s">
        <v>309</v>
      </c>
      <c r="B1632">
        <v>43</v>
      </c>
      <c r="C1632" t="s">
        <v>310</v>
      </c>
      <c r="D1632" t="s">
        <v>38</v>
      </c>
      <c r="E1632">
        <f>YEAR(Table1[[#This Row],[Order Date]])</f>
        <v>2012</v>
      </c>
      <c r="F1632">
        <v>1</v>
      </c>
      <c r="G1632">
        <f>MONTH(Table1[[#This Row],[Order Date]])</f>
        <v>9</v>
      </c>
      <c r="H1632" s="1">
        <v>41181</v>
      </c>
      <c r="I1632">
        <v>58151</v>
      </c>
      <c r="J1632" t="s">
        <v>28</v>
      </c>
      <c r="K1632">
        <v>33</v>
      </c>
      <c r="L1632">
        <v>6.75</v>
      </c>
      <c r="M1632" s="2">
        <v>0.1</v>
      </c>
      <c r="N1632">
        <v>211.48</v>
      </c>
      <c r="O1632">
        <v>2.99</v>
      </c>
      <c r="P1632">
        <v>18.147500000000001</v>
      </c>
      <c r="Q1632" s="2">
        <v>0.35</v>
      </c>
      <c r="R1632" t="s">
        <v>29</v>
      </c>
      <c r="S1632" t="s">
        <v>30</v>
      </c>
      <c r="T1632" t="s">
        <v>1887</v>
      </c>
      <c r="U1632" t="s">
        <v>67</v>
      </c>
      <c r="V1632" t="s">
        <v>33</v>
      </c>
      <c r="W1632">
        <v>8137</v>
      </c>
      <c r="X1632" s="1">
        <v>41181</v>
      </c>
      <c r="Y1632" t="s">
        <v>34</v>
      </c>
      <c r="Z1632" t="e" vm="3">
        <v>#VALUE!</v>
      </c>
      <c r="AA1632">
        <v>20740</v>
      </c>
      <c r="AB1632" t="e" cm="1" vm="2">
        <f t="array" ref="AB1632">_FV(Table1[[#This Row],[State]],"Country/region",TRUE)</f>
        <v>#VALUE!</v>
      </c>
    </row>
    <row r="1633" spans="1:28" x14ac:dyDescent="0.35">
      <c r="A1633" t="s">
        <v>2011</v>
      </c>
      <c r="B1633">
        <v>43</v>
      </c>
      <c r="C1633" t="s">
        <v>2010</v>
      </c>
      <c r="D1633" t="s">
        <v>46</v>
      </c>
      <c r="E1633">
        <f>YEAR(Table1[[#This Row],[Order Date]])</f>
        <v>2012</v>
      </c>
      <c r="F1633">
        <v>1</v>
      </c>
      <c r="G1633">
        <f>MONTH(Table1[[#This Row],[Order Date]])</f>
        <v>9</v>
      </c>
      <c r="H1633" s="1">
        <v>41181</v>
      </c>
      <c r="I1633">
        <v>4354</v>
      </c>
      <c r="J1633" t="s">
        <v>39</v>
      </c>
      <c r="K1633">
        <v>6</v>
      </c>
      <c r="L1633">
        <v>7.38</v>
      </c>
      <c r="M1633" s="2">
        <v>0.02</v>
      </c>
      <c r="N1633">
        <v>49.04</v>
      </c>
      <c r="O1633">
        <v>5.21</v>
      </c>
      <c r="P1633">
        <v>7.74</v>
      </c>
      <c r="Q1633" s="2">
        <v>0.56000000000000005</v>
      </c>
      <c r="R1633" t="s">
        <v>48</v>
      </c>
      <c r="S1633" t="s">
        <v>30</v>
      </c>
      <c r="T1633" t="s">
        <v>1756</v>
      </c>
      <c r="U1633" t="s">
        <v>82</v>
      </c>
      <c r="V1633" t="s">
        <v>68</v>
      </c>
      <c r="W1633">
        <v>625</v>
      </c>
      <c r="X1633" s="1">
        <v>41182</v>
      </c>
      <c r="Y1633" t="s">
        <v>34</v>
      </c>
      <c r="Z1633" t="e" vm="11">
        <v>#VALUE!</v>
      </c>
      <c r="AA1633">
        <v>75007</v>
      </c>
      <c r="AB1633" t="e" cm="1" vm="2">
        <f t="array" ref="AB1633">_FV(Table1[[#This Row],[State]],"Country/region",TRUE)</f>
        <v>#VALUE!</v>
      </c>
    </row>
    <row r="1634" spans="1:28" x14ac:dyDescent="0.35">
      <c r="A1634" t="s">
        <v>2299</v>
      </c>
      <c r="B1634">
        <v>43</v>
      </c>
      <c r="C1634" t="s">
        <v>947</v>
      </c>
      <c r="D1634" t="s">
        <v>27</v>
      </c>
      <c r="E1634">
        <f>YEAR(Table1[[#This Row],[Order Date]])</f>
        <v>2012</v>
      </c>
      <c r="F1634">
        <v>1</v>
      </c>
      <c r="G1634">
        <f>MONTH(Table1[[#This Row],[Order Date]])</f>
        <v>9</v>
      </c>
      <c r="H1634" s="1">
        <v>41181</v>
      </c>
      <c r="I1634">
        <v>44775</v>
      </c>
      <c r="J1634" t="s">
        <v>131</v>
      </c>
      <c r="K1634">
        <v>29</v>
      </c>
      <c r="L1634">
        <v>7.08</v>
      </c>
      <c r="M1634" s="2">
        <v>7.0000000000000007E-2</v>
      </c>
      <c r="N1634">
        <v>209.3</v>
      </c>
      <c r="O1634">
        <v>2.35</v>
      </c>
      <c r="P1634">
        <v>30.49</v>
      </c>
      <c r="Q1634" s="2">
        <v>0.47</v>
      </c>
      <c r="R1634" t="s">
        <v>29</v>
      </c>
      <c r="S1634" t="s">
        <v>59</v>
      </c>
      <c r="T1634" t="s">
        <v>1275</v>
      </c>
      <c r="U1634" t="s">
        <v>88</v>
      </c>
      <c r="V1634" t="s">
        <v>33</v>
      </c>
      <c r="W1634">
        <v>6325</v>
      </c>
      <c r="X1634" s="1">
        <v>41182</v>
      </c>
      <c r="Y1634" t="s">
        <v>42</v>
      </c>
      <c r="Z1634" t="e" vm="15">
        <v>#VALUE!</v>
      </c>
      <c r="AA1634">
        <v>11725</v>
      </c>
      <c r="AB1634" t="e" cm="1" vm="2">
        <f t="array" ref="AB1634">_FV(Table1[[#This Row],[State]],"Country/region",TRUE)</f>
        <v>#VALUE!</v>
      </c>
    </row>
    <row r="1635" spans="1:28" x14ac:dyDescent="0.35">
      <c r="A1635" t="s">
        <v>346</v>
      </c>
      <c r="B1635">
        <v>43</v>
      </c>
      <c r="C1635" t="s">
        <v>347</v>
      </c>
      <c r="D1635" t="s">
        <v>57</v>
      </c>
      <c r="E1635">
        <f>YEAR(Table1[[#This Row],[Order Date]])</f>
        <v>2012</v>
      </c>
      <c r="F1635">
        <v>1</v>
      </c>
      <c r="G1635">
        <f>MONTH(Table1[[#This Row],[Order Date]])</f>
        <v>9</v>
      </c>
      <c r="H1635" s="1">
        <v>41181</v>
      </c>
      <c r="I1635">
        <v>26913</v>
      </c>
      <c r="J1635" t="s">
        <v>28</v>
      </c>
      <c r="K1635">
        <v>11</v>
      </c>
      <c r="L1635">
        <v>65.989999999999995</v>
      </c>
      <c r="M1635" s="2">
        <v>0.01</v>
      </c>
      <c r="N1635">
        <v>642.91449999999998</v>
      </c>
      <c r="O1635">
        <v>8.99</v>
      </c>
      <c r="P1635">
        <v>-118.8</v>
      </c>
      <c r="Q1635" s="2">
        <v>0.6</v>
      </c>
      <c r="R1635" t="s">
        <v>96</v>
      </c>
      <c r="S1635" t="s">
        <v>30</v>
      </c>
      <c r="T1635" t="s">
        <v>2300</v>
      </c>
      <c r="U1635" t="s">
        <v>105</v>
      </c>
      <c r="V1635" t="s">
        <v>76</v>
      </c>
      <c r="W1635">
        <v>3767</v>
      </c>
      <c r="X1635" s="1">
        <v>41183</v>
      </c>
      <c r="Y1635" t="s">
        <v>34</v>
      </c>
      <c r="Z1635" t="e" vm="31">
        <v>#VALUE!</v>
      </c>
      <c r="AA1635">
        <v>37918</v>
      </c>
      <c r="AB1635" t="e" cm="1" vm="2">
        <f t="array" ref="AB1635">_FV(Table1[[#This Row],[State]],"Country/region",TRUE)</f>
        <v>#VALUE!</v>
      </c>
    </row>
    <row r="1636" spans="1:28" x14ac:dyDescent="0.35">
      <c r="A1636" t="s">
        <v>1665</v>
      </c>
      <c r="B1636">
        <v>43</v>
      </c>
      <c r="C1636" t="s">
        <v>1666</v>
      </c>
      <c r="D1636" t="s">
        <v>46</v>
      </c>
      <c r="E1636">
        <f>YEAR(Table1[[#This Row],[Order Date]])</f>
        <v>2012</v>
      </c>
      <c r="F1636">
        <v>1</v>
      </c>
      <c r="G1636">
        <f>MONTH(Table1[[#This Row],[Order Date]])</f>
        <v>9</v>
      </c>
      <c r="H1636" s="1">
        <v>41181</v>
      </c>
      <c r="I1636">
        <v>26689</v>
      </c>
      <c r="J1636" t="s">
        <v>28</v>
      </c>
      <c r="K1636">
        <v>2</v>
      </c>
      <c r="L1636">
        <v>99.23</v>
      </c>
      <c r="M1636" s="2">
        <v>0.01</v>
      </c>
      <c r="N1636">
        <v>198.44</v>
      </c>
      <c r="O1636">
        <v>8.99</v>
      </c>
      <c r="P1636">
        <v>-87.46</v>
      </c>
      <c r="Q1636" s="2">
        <v>0.35</v>
      </c>
      <c r="R1636" t="s">
        <v>48</v>
      </c>
      <c r="S1636" t="s">
        <v>139</v>
      </c>
      <c r="T1636" t="s">
        <v>1851</v>
      </c>
      <c r="U1636" t="s">
        <v>82</v>
      </c>
      <c r="V1636" t="s">
        <v>52</v>
      </c>
      <c r="W1636">
        <v>3734</v>
      </c>
      <c r="X1636" s="1">
        <v>41184</v>
      </c>
      <c r="Y1636" t="s">
        <v>34</v>
      </c>
      <c r="Z1636" t="e" vm="4">
        <v>#VALUE!</v>
      </c>
      <c r="AA1636">
        <v>92277</v>
      </c>
      <c r="AB1636" t="e" cm="1" vm="2">
        <f t="array" ref="AB1636">_FV(Table1[[#This Row],[State]],"Country/region",TRUE)</f>
        <v>#VALUE!</v>
      </c>
    </row>
    <row r="1637" spans="1:28" x14ac:dyDescent="0.35">
      <c r="A1637" t="s">
        <v>1078</v>
      </c>
      <c r="B1637">
        <v>43</v>
      </c>
      <c r="C1637" t="s">
        <v>1079</v>
      </c>
      <c r="D1637" t="s">
        <v>38</v>
      </c>
      <c r="E1637">
        <f>YEAR(Table1[[#This Row],[Order Date]])</f>
        <v>2012</v>
      </c>
      <c r="F1637">
        <v>1</v>
      </c>
      <c r="G1637">
        <f>MONTH(Table1[[#This Row],[Order Date]])</f>
        <v>9</v>
      </c>
      <c r="H1637" s="1">
        <v>41181</v>
      </c>
      <c r="I1637">
        <v>19716</v>
      </c>
      <c r="J1637" t="s">
        <v>47</v>
      </c>
      <c r="K1637">
        <v>5</v>
      </c>
      <c r="L1637">
        <v>140.99</v>
      </c>
      <c r="M1637" s="2">
        <v>0.03</v>
      </c>
      <c r="N1637">
        <v>616.10550000000001</v>
      </c>
      <c r="O1637">
        <v>4.2</v>
      </c>
      <c r="P1637">
        <v>-458.74400000000003</v>
      </c>
      <c r="Q1637" s="2">
        <v>0.59</v>
      </c>
      <c r="R1637" t="s">
        <v>96</v>
      </c>
      <c r="S1637" t="s">
        <v>30</v>
      </c>
      <c r="T1637">
        <v>7160</v>
      </c>
      <c r="U1637" t="s">
        <v>105</v>
      </c>
      <c r="V1637" t="s">
        <v>68</v>
      </c>
      <c r="W1637">
        <v>2731</v>
      </c>
      <c r="X1637" s="1">
        <v>41188</v>
      </c>
      <c r="Y1637" t="s">
        <v>34</v>
      </c>
      <c r="Z1637" t="e" vm="11">
        <v>#VALUE!</v>
      </c>
      <c r="AA1637">
        <v>76541</v>
      </c>
      <c r="AB1637" t="e" cm="1" vm="2">
        <f t="array" ref="AB1637">_FV(Table1[[#This Row],[State]],"Country/region",TRUE)</f>
        <v>#VALUE!</v>
      </c>
    </row>
    <row r="1638" spans="1:28" x14ac:dyDescent="0.35">
      <c r="A1638" t="s">
        <v>508</v>
      </c>
      <c r="B1638">
        <v>43</v>
      </c>
      <c r="C1638" t="s">
        <v>430</v>
      </c>
      <c r="D1638" t="s">
        <v>46</v>
      </c>
      <c r="E1638">
        <f>YEAR(Table1[[#This Row],[Order Date]])</f>
        <v>2012</v>
      </c>
      <c r="F1638">
        <v>1</v>
      </c>
      <c r="G1638">
        <f>MONTH(Table1[[#This Row],[Order Date]])</f>
        <v>9</v>
      </c>
      <c r="H1638" s="1">
        <v>41182</v>
      </c>
      <c r="I1638">
        <v>4451</v>
      </c>
      <c r="J1638" t="s">
        <v>58</v>
      </c>
      <c r="K1638">
        <v>47</v>
      </c>
      <c r="L1638">
        <v>21.38</v>
      </c>
      <c r="M1638" s="2">
        <v>0.04</v>
      </c>
      <c r="N1638">
        <v>992.95</v>
      </c>
      <c r="O1638">
        <v>8.99</v>
      </c>
      <c r="P1638">
        <v>-65.209999999999994</v>
      </c>
      <c r="Q1638" s="2">
        <v>0.59</v>
      </c>
      <c r="R1638" t="s">
        <v>29</v>
      </c>
      <c r="S1638" t="s">
        <v>139</v>
      </c>
      <c r="T1638" t="s">
        <v>994</v>
      </c>
      <c r="U1638" t="s">
        <v>88</v>
      </c>
      <c r="V1638" t="s">
        <v>76</v>
      </c>
      <c r="W1638">
        <v>635</v>
      </c>
      <c r="X1638" s="1">
        <v>41182</v>
      </c>
      <c r="Y1638" t="s">
        <v>34</v>
      </c>
      <c r="Z1638" t="e" vm="14">
        <v>#VALUE!</v>
      </c>
      <c r="AA1638">
        <v>33710</v>
      </c>
      <c r="AB1638" t="e" cm="1" vm="2">
        <f t="array" ref="AB1638">_FV(Table1[[#This Row],[State]],"Country/region",TRUE)</f>
        <v>#VALUE!</v>
      </c>
    </row>
    <row r="1639" spans="1:28" x14ac:dyDescent="0.35">
      <c r="A1639" t="s">
        <v>580</v>
      </c>
      <c r="B1639">
        <v>43</v>
      </c>
      <c r="C1639" t="s">
        <v>581</v>
      </c>
      <c r="D1639" t="s">
        <v>46</v>
      </c>
      <c r="E1639">
        <f>YEAR(Table1[[#This Row],[Order Date]])</f>
        <v>2012</v>
      </c>
      <c r="F1639">
        <v>1</v>
      </c>
      <c r="G1639">
        <f>MONTH(Table1[[#This Row],[Order Date]])</f>
        <v>9</v>
      </c>
      <c r="H1639" s="1">
        <v>41182</v>
      </c>
      <c r="I1639">
        <v>41728</v>
      </c>
      <c r="J1639" t="s">
        <v>28</v>
      </c>
      <c r="K1639">
        <v>10</v>
      </c>
      <c r="L1639">
        <v>243.98</v>
      </c>
      <c r="M1639" s="2">
        <v>0.02</v>
      </c>
      <c r="N1639">
        <v>2549.58</v>
      </c>
      <c r="O1639">
        <v>62.94</v>
      </c>
      <c r="P1639">
        <v>41.53</v>
      </c>
      <c r="Q1639" s="2">
        <v>0.56999999999999995</v>
      </c>
      <c r="R1639" t="s">
        <v>48</v>
      </c>
      <c r="S1639" t="s">
        <v>49</v>
      </c>
      <c r="T1639" t="s">
        <v>2301</v>
      </c>
      <c r="U1639" t="s">
        <v>51</v>
      </c>
      <c r="V1639" t="s">
        <v>33</v>
      </c>
      <c r="W1639">
        <v>5881</v>
      </c>
      <c r="X1639" s="1">
        <v>41183</v>
      </c>
      <c r="Y1639" t="s">
        <v>53</v>
      </c>
      <c r="Z1639" t="e" vm="22">
        <v>#VALUE!</v>
      </c>
      <c r="AA1639">
        <v>45231</v>
      </c>
      <c r="AB1639" t="e" cm="1" vm="2">
        <f t="array" ref="AB1639">_FV(Table1[[#This Row],[State]],"Country/region",TRUE)</f>
        <v>#VALUE!</v>
      </c>
    </row>
    <row r="1640" spans="1:28" x14ac:dyDescent="0.35">
      <c r="A1640" t="s">
        <v>94</v>
      </c>
      <c r="B1640">
        <v>43</v>
      </c>
      <c r="C1640" t="s">
        <v>95</v>
      </c>
      <c r="D1640" t="s">
        <v>46</v>
      </c>
      <c r="E1640">
        <f>YEAR(Table1[[#This Row],[Order Date]])</f>
        <v>2012</v>
      </c>
      <c r="F1640">
        <v>1</v>
      </c>
      <c r="G1640">
        <f>MONTH(Table1[[#This Row],[Order Date]])</f>
        <v>9</v>
      </c>
      <c r="H1640" s="1">
        <v>41182</v>
      </c>
      <c r="I1640">
        <v>19140</v>
      </c>
      <c r="J1640" t="s">
        <v>131</v>
      </c>
      <c r="K1640">
        <v>47</v>
      </c>
      <c r="L1640">
        <v>6.54</v>
      </c>
      <c r="M1640" s="2">
        <v>7.0000000000000007E-2</v>
      </c>
      <c r="N1640">
        <v>314</v>
      </c>
      <c r="O1640">
        <v>5.27</v>
      </c>
      <c r="P1640">
        <v>-66.044499999999999</v>
      </c>
      <c r="Q1640" s="2">
        <v>0.36</v>
      </c>
      <c r="R1640" t="s">
        <v>29</v>
      </c>
      <c r="S1640" t="s">
        <v>30</v>
      </c>
      <c r="T1640" t="s">
        <v>2302</v>
      </c>
      <c r="U1640" t="s">
        <v>67</v>
      </c>
      <c r="V1640" t="s">
        <v>52</v>
      </c>
      <c r="W1640">
        <v>2645</v>
      </c>
      <c r="X1640" s="1">
        <v>41183</v>
      </c>
      <c r="Y1640" t="s">
        <v>34</v>
      </c>
      <c r="Z1640" t="e" vm="7">
        <v>#VALUE!</v>
      </c>
      <c r="AA1640">
        <v>84041</v>
      </c>
      <c r="AB1640" t="e" cm="1" vm="2">
        <f t="array" ref="AB1640">_FV(Table1[[#This Row],[State]],"Country/region",TRUE)</f>
        <v>#VALUE!</v>
      </c>
    </row>
    <row r="1641" spans="1:28" x14ac:dyDescent="0.35">
      <c r="A1641" t="s">
        <v>249</v>
      </c>
      <c r="B1641">
        <v>43</v>
      </c>
      <c r="C1641" t="s">
        <v>95</v>
      </c>
      <c r="D1641" t="s">
        <v>46</v>
      </c>
      <c r="E1641">
        <f>YEAR(Table1[[#This Row],[Order Date]])</f>
        <v>2012</v>
      </c>
      <c r="F1641">
        <v>1</v>
      </c>
      <c r="G1641">
        <f>MONTH(Table1[[#This Row],[Order Date]])</f>
        <v>9</v>
      </c>
      <c r="H1641" s="1">
        <v>41182</v>
      </c>
      <c r="I1641">
        <v>19140</v>
      </c>
      <c r="J1641" t="s">
        <v>131</v>
      </c>
      <c r="K1641">
        <v>50</v>
      </c>
      <c r="L1641">
        <v>3.29</v>
      </c>
      <c r="M1641" s="2">
        <v>0.09</v>
      </c>
      <c r="N1641">
        <v>155.54</v>
      </c>
      <c r="O1641">
        <v>1.35</v>
      </c>
      <c r="P1641">
        <v>15.66</v>
      </c>
      <c r="Q1641" s="2">
        <v>0.4</v>
      </c>
      <c r="R1641" t="s">
        <v>29</v>
      </c>
      <c r="S1641" t="s">
        <v>59</v>
      </c>
      <c r="T1641" t="s">
        <v>231</v>
      </c>
      <c r="U1641" t="s">
        <v>232</v>
      </c>
      <c r="V1641" t="s">
        <v>52</v>
      </c>
      <c r="W1641">
        <v>2646</v>
      </c>
      <c r="X1641" s="1">
        <v>41183</v>
      </c>
      <c r="Y1641" t="s">
        <v>34</v>
      </c>
      <c r="Z1641" t="e" vm="7">
        <v>#VALUE!</v>
      </c>
      <c r="AA1641">
        <v>84043</v>
      </c>
      <c r="AB1641" t="e" cm="1" vm="2">
        <f t="array" ref="AB1641">_FV(Table1[[#This Row],[State]],"Country/region",TRUE)</f>
        <v>#VALUE!</v>
      </c>
    </row>
    <row r="1642" spans="1:28" x14ac:dyDescent="0.35">
      <c r="A1642" t="s">
        <v>2303</v>
      </c>
      <c r="B1642">
        <v>43</v>
      </c>
      <c r="C1642" t="s">
        <v>2304</v>
      </c>
      <c r="D1642" t="s">
        <v>38</v>
      </c>
      <c r="E1642">
        <f>YEAR(Table1[[#This Row],[Order Date]])</f>
        <v>2012</v>
      </c>
      <c r="F1642">
        <v>1</v>
      </c>
      <c r="G1642">
        <f>MONTH(Table1[[#This Row],[Order Date]])</f>
        <v>9</v>
      </c>
      <c r="H1642" s="1">
        <v>41182</v>
      </c>
      <c r="I1642">
        <v>900</v>
      </c>
      <c r="J1642" t="s">
        <v>39</v>
      </c>
      <c r="K1642">
        <v>29</v>
      </c>
      <c r="L1642">
        <v>40.98</v>
      </c>
      <c r="M1642" s="2">
        <v>7.0000000000000007E-2</v>
      </c>
      <c r="N1642">
        <v>1193.6500000000001</v>
      </c>
      <c r="O1642">
        <v>2.99</v>
      </c>
      <c r="P1642">
        <v>507.57749999999999</v>
      </c>
      <c r="Q1642" s="2">
        <v>0.36</v>
      </c>
      <c r="R1642" t="s">
        <v>29</v>
      </c>
      <c r="S1642" t="s">
        <v>30</v>
      </c>
      <c r="T1642" t="s">
        <v>66</v>
      </c>
      <c r="U1642" t="s">
        <v>67</v>
      </c>
      <c r="V1642" t="s">
        <v>33</v>
      </c>
      <c r="W1642">
        <v>141</v>
      </c>
      <c r="X1642" s="1">
        <v>41183</v>
      </c>
      <c r="Y1642" t="s">
        <v>34</v>
      </c>
      <c r="Z1642" t="e" vm="30">
        <v>#VALUE!</v>
      </c>
      <c r="AA1642">
        <v>1469</v>
      </c>
      <c r="AB1642" t="e" cm="1" vm="2">
        <f t="array" ref="AB1642">_FV(Table1[[#This Row],[State]],"Country/region",TRUE)</f>
        <v>#VALUE!</v>
      </c>
    </row>
    <row r="1643" spans="1:28" x14ac:dyDescent="0.35">
      <c r="A1643" t="s">
        <v>2305</v>
      </c>
      <c r="B1643">
        <v>43</v>
      </c>
      <c r="C1643" t="s">
        <v>2306</v>
      </c>
      <c r="D1643" t="s">
        <v>46</v>
      </c>
      <c r="E1643">
        <f>YEAR(Table1[[#This Row],[Order Date]])</f>
        <v>2012</v>
      </c>
      <c r="F1643">
        <v>1</v>
      </c>
      <c r="G1643">
        <f>MONTH(Table1[[#This Row],[Order Date]])</f>
        <v>9</v>
      </c>
      <c r="H1643" s="1">
        <v>41182</v>
      </c>
      <c r="I1643">
        <v>4708</v>
      </c>
      <c r="J1643" t="s">
        <v>58</v>
      </c>
      <c r="K1643">
        <v>29</v>
      </c>
      <c r="L1643">
        <v>6.48</v>
      </c>
      <c r="M1643" s="2">
        <v>0.08</v>
      </c>
      <c r="N1643">
        <v>180.38</v>
      </c>
      <c r="O1643">
        <v>7.49</v>
      </c>
      <c r="P1643">
        <v>-119.32</v>
      </c>
      <c r="Q1643" s="2">
        <v>0.37</v>
      </c>
      <c r="R1643" t="s">
        <v>29</v>
      </c>
      <c r="S1643" t="s">
        <v>30</v>
      </c>
      <c r="T1643" t="s">
        <v>1181</v>
      </c>
      <c r="U1643" t="s">
        <v>61</v>
      </c>
      <c r="V1643" t="s">
        <v>33</v>
      </c>
      <c r="W1643">
        <v>675</v>
      </c>
      <c r="X1643" s="1">
        <v>41184</v>
      </c>
      <c r="Y1643" t="s">
        <v>34</v>
      </c>
      <c r="Z1643" t="e" vm="3">
        <v>#VALUE!</v>
      </c>
      <c r="AA1643">
        <v>21114</v>
      </c>
      <c r="AB1643" t="e" cm="1" vm="2">
        <f t="array" ref="AB1643">_FV(Table1[[#This Row],[State]],"Country/region",TRUE)</f>
        <v>#VALUE!</v>
      </c>
    </row>
    <row r="1644" spans="1:28" x14ac:dyDescent="0.35">
      <c r="A1644" t="s">
        <v>580</v>
      </c>
      <c r="B1644">
        <v>43</v>
      </c>
      <c r="C1644" t="s">
        <v>581</v>
      </c>
      <c r="D1644" t="s">
        <v>46</v>
      </c>
      <c r="E1644">
        <f>YEAR(Table1[[#This Row],[Order Date]])</f>
        <v>2012</v>
      </c>
      <c r="F1644">
        <v>1</v>
      </c>
      <c r="G1644">
        <f>MONTH(Table1[[#This Row],[Order Date]])</f>
        <v>9</v>
      </c>
      <c r="H1644" s="1">
        <v>41182</v>
      </c>
      <c r="I1644">
        <v>41728</v>
      </c>
      <c r="J1644" t="s">
        <v>28</v>
      </c>
      <c r="K1644">
        <v>28</v>
      </c>
      <c r="L1644">
        <v>896.99</v>
      </c>
      <c r="M1644" s="2">
        <v>0.08</v>
      </c>
      <c r="N1644">
        <v>23106.46</v>
      </c>
      <c r="O1644">
        <v>19.989999999999998</v>
      </c>
      <c r="P1644">
        <v>9527.4714999999997</v>
      </c>
      <c r="Q1644" s="2">
        <v>0.38</v>
      </c>
      <c r="R1644" t="s">
        <v>29</v>
      </c>
      <c r="S1644" t="s">
        <v>30</v>
      </c>
      <c r="T1644" t="s">
        <v>217</v>
      </c>
      <c r="U1644" t="s">
        <v>67</v>
      </c>
      <c r="V1644" t="s">
        <v>33</v>
      </c>
      <c r="W1644">
        <v>5880</v>
      </c>
      <c r="X1644" s="1">
        <v>41184</v>
      </c>
      <c r="Y1644" t="s">
        <v>34</v>
      </c>
      <c r="Z1644" t="e" vm="22">
        <v>#VALUE!</v>
      </c>
      <c r="AA1644">
        <v>45231</v>
      </c>
      <c r="AB1644" t="e" cm="1" vm="2">
        <f t="array" ref="AB1644">_FV(Table1[[#This Row],[State]],"Country/region",TRUE)</f>
        <v>#VALUE!</v>
      </c>
    </row>
    <row r="1645" spans="1:28" x14ac:dyDescent="0.35">
      <c r="A1645" t="s">
        <v>1894</v>
      </c>
      <c r="B1645">
        <v>43</v>
      </c>
      <c r="C1645" t="s">
        <v>672</v>
      </c>
      <c r="D1645" t="s">
        <v>38</v>
      </c>
      <c r="E1645">
        <f>YEAR(Table1[[#This Row],[Order Date]])</f>
        <v>2012</v>
      </c>
      <c r="F1645">
        <v>1</v>
      </c>
      <c r="G1645">
        <f>MONTH(Table1[[#This Row],[Order Date]])</f>
        <v>9</v>
      </c>
      <c r="H1645" s="1">
        <v>41182</v>
      </c>
      <c r="I1645">
        <v>30278</v>
      </c>
      <c r="J1645" t="s">
        <v>47</v>
      </c>
      <c r="K1645">
        <v>50</v>
      </c>
      <c r="L1645">
        <v>65.989999999999995</v>
      </c>
      <c r="M1645" s="2">
        <v>0.03</v>
      </c>
      <c r="N1645">
        <v>2860.93</v>
      </c>
      <c r="O1645">
        <v>5.26</v>
      </c>
      <c r="P1645">
        <v>832.61699999999996</v>
      </c>
      <c r="Q1645" s="2">
        <v>0.56000000000000005</v>
      </c>
      <c r="R1645" t="s">
        <v>96</v>
      </c>
      <c r="S1645" t="s">
        <v>30</v>
      </c>
      <c r="T1645">
        <v>8860</v>
      </c>
      <c r="U1645" t="s">
        <v>105</v>
      </c>
      <c r="V1645" t="s">
        <v>76</v>
      </c>
      <c r="W1645">
        <v>4253</v>
      </c>
      <c r="X1645" s="1">
        <v>41191</v>
      </c>
      <c r="Y1645" t="s">
        <v>34</v>
      </c>
      <c r="Z1645" t="e" vm="6">
        <v>#VALUE!</v>
      </c>
      <c r="AA1645">
        <v>35601</v>
      </c>
      <c r="AB1645" t="e" cm="1" vm="2">
        <f t="array" ref="AB1645">_FV(Table1[[#This Row],[State]],"Country/region",TRUE)</f>
        <v>#VALUE!</v>
      </c>
    </row>
    <row r="1646" spans="1:28" x14ac:dyDescent="0.35">
      <c r="A1646" t="s">
        <v>2307</v>
      </c>
      <c r="B1646">
        <v>43</v>
      </c>
      <c r="C1646" t="s">
        <v>2308</v>
      </c>
      <c r="D1646" t="s">
        <v>27</v>
      </c>
      <c r="E1646">
        <f>YEAR(Table1[[#This Row],[Order Date]])</f>
        <v>2012</v>
      </c>
      <c r="F1646">
        <v>1</v>
      </c>
      <c r="G1646">
        <f>MONTH(Table1[[#This Row],[Order Date]])</f>
        <v>10</v>
      </c>
      <c r="H1646" s="1">
        <v>41183</v>
      </c>
      <c r="I1646">
        <v>53797</v>
      </c>
      <c r="J1646" t="s">
        <v>58</v>
      </c>
      <c r="K1646">
        <v>10</v>
      </c>
      <c r="L1646">
        <v>58.14</v>
      </c>
      <c r="M1646" s="2">
        <v>0.01</v>
      </c>
      <c r="N1646">
        <v>623.71</v>
      </c>
      <c r="O1646">
        <v>36.61</v>
      </c>
      <c r="P1646">
        <v>-213.32</v>
      </c>
      <c r="Q1646" s="2">
        <v>0.61</v>
      </c>
      <c r="R1646" t="s">
        <v>48</v>
      </c>
      <c r="S1646" t="s">
        <v>73</v>
      </c>
      <c r="T1646" t="s">
        <v>2309</v>
      </c>
      <c r="U1646" t="s">
        <v>154</v>
      </c>
      <c r="V1646" t="s">
        <v>68</v>
      </c>
      <c r="W1646">
        <v>7530</v>
      </c>
      <c r="X1646" s="1">
        <v>41183</v>
      </c>
      <c r="Y1646" t="s">
        <v>53</v>
      </c>
      <c r="Z1646" t="e" vm="16">
        <v>#VALUE!</v>
      </c>
      <c r="AA1646">
        <v>60193</v>
      </c>
      <c r="AB1646" t="e" cm="1" vm="2">
        <f t="array" ref="AB1646">_FV(Table1[[#This Row],[State]],"Country/region",TRUE)</f>
        <v>#VALUE!</v>
      </c>
    </row>
    <row r="1647" spans="1:28" x14ac:dyDescent="0.35">
      <c r="A1647" t="s">
        <v>2310</v>
      </c>
      <c r="B1647">
        <v>43</v>
      </c>
      <c r="C1647" t="s">
        <v>1703</v>
      </c>
      <c r="D1647" t="s">
        <v>27</v>
      </c>
      <c r="E1647">
        <f>YEAR(Table1[[#This Row],[Order Date]])</f>
        <v>2012</v>
      </c>
      <c r="F1647">
        <v>1</v>
      </c>
      <c r="G1647">
        <f>MONTH(Table1[[#This Row],[Order Date]])</f>
        <v>10</v>
      </c>
      <c r="H1647" s="1">
        <v>41183</v>
      </c>
      <c r="I1647">
        <v>37473</v>
      </c>
      <c r="J1647" t="s">
        <v>47</v>
      </c>
      <c r="K1647">
        <v>8</v>
      </c>
      <c r="L1647">
        <v>5.18</v>
      </c>
      <c r="M1647" s="2">
        <v>0.06</v>
      </c>
      <c r="N1647">
        <v>43.72</v>
      </c>
      <c r="O1647">
        <v>2.04</v>
      </c>
      <c r="P1647">
        <v>2.12</v>
      </c>
      <c r="Q1647" s="2">
        <v>0.36</v>
      </c>
      <c r="R1647" t="s">
        <v>29</v>
      </c>
      <c r="S1647" t="s">
        <v>59</v>
      </c>
      <c r="T1647" t="s">
        <v>1573</v>
      </c>
      <c r="U1647" t="s">
        <v>61</v>
      </c>
      <c r="V1647" t="s">
        <v>33</v>
      </c>
      <c r="W1647">
        <v>5267</v>
      </c>
      <c r="X1647" s="1">
        <v>41183</v>
      </c>
      <c r="Y1647" t="s">
        <v>34</v>
      </c>
      <c r="Z1647" t="e" vm="48">
        <v>#VALUE!</v>
      </c>
      <c r="AA1647">
        <v>3051</v>
      </c>
      <c r="AB1647" t="e" cm="1" vm="2">
        <f t="array" ref="AB1647">_FV(Table1[[#This Row],[State]],"Country/region",TRUE)</f>
        <v>#VALUE!</v>
      </c>
    </row>
    <row r="1648" spans="1:28" x14ac:dyDescent="0.35">
      <c r="A1648" t="s">
        <v>1355</v>
      </c>
      <c r="B1648">
        <v>43</v>
      </c>
      <c r="C1648" t="s">
        <v>830</v>
      </c>
      <c r="D1648" t="s">
        <v>38</v>
      </c>
      <c r="E1648">
        <f>YEAR(Table1[[#This Row],[Order Date]])</f>
        <v>2012</v>
      </c>
      <c r="F1648">
        <v>1</v>
      </c>
      <c r="G1648">
        <f>MONTH(Table1[[#This Row],[Order Date]])</f>
        <v>10</v>
      </c>
      <c r="H1648" s="1">
        <v>41183</v>
      </c>
      <c r="I1648">
        <v>49056</v>
      </c>
      <c r="J1648" t="s">
        <v>28</v>
      </c>
      <c r="K1648">
        <v>5</v>
      </c>
      <c r="L1648">
        <v>55.99</v>
      </c>
      <c r="M1648" s="2">
        <v>0.05</v>
      </c>
      <c r="N1648">
        <v>248.3955</v>
      </c>
      <c r="O1648">
        <v>5</v>
      </c>
      <c r="P1648">
        <v>-260.34800000000001</v>
      </c>
      <c r="Q1648" s="2">
        <v>0.8</v>
      </c>
      <c r="R1648" t="s">
        <v>96</v>
      </c>
      <c r="S1648" t="s">
        <v>139</v>
      </c>
      <c r="T1648" t="s">
        <v>1155</v>
      </c>
      <c r="U1648" t="s">
        <v>105</v>
      </c>
      <c r="V1648" t="s">
        <v>33</v>
      </c>
      <c r="W1648">
        <v>6881</v>
      </c>
      <c r="X1648" s="1">
        <v>41183</v>
      </c>
      <c r="Y1648" t="s">
        <v>34</v>
      </c>
      <c r="Z1648" t="e" vm="27">
        <v>#VALUE!</v>
      </c>
      <c r="AA1648">
        <v>5701</v>
      </c>
      <c r="AB1648" t="e" cm="1" vm="2">
        <f t="array" ref="AB1648">_FV(Table1[[#This Row],[State]],"Country/region",TRUE)</f>
        <v>#VALUE!</v>
      </c>
    </row>
    <row r="1649" spans="1:28" x14ac:dyDescent="0.35">
      <c r="A1649" t="s">
        <v>884</v>
      </c>
      <c r="B1649">
        <v>43</v>
      </c>
      <c r="C1649" t="s">
        <v>885</v>
      </c>
      <c r="D1649" t="s">
        <v>57</v>
      </c>
      <c r="E1649">
        <f>YEAR(Table1[[#This Row],[Order Date]])</f>
        <v>2012</v>
      </c>
      <c r="F1649">
        <v>1</v>
      </c>
      <c r="G1649">
        <f>MONTH(Table1[[#This Row],[Order Date]])</f>
        <v>10</v>
      </c>
      <c r="H1649" s="1">
        <v>41183</v>
      </c>
      <c r="I1649">
        <v>33701</v>
      </c>
      <c r="J1649" t="s">
        <v>131</v>
      </c>
      <c r="K1649">
        <v>35</v>
      </c>
      <c r="L1649">
        <v>67.28</v>
      </c>
      <c r="M1649" s="2">
        <v>0.08</v>
      </c>
      <c r="N1649">
        <v>2333.06</v>
      </c>
      <c r="O1649">
        <v>19.989999999999998</v>
      </c>
      <c r="P1649">
        <v>473.39049999999997</v>
      </c>
      <c r="Q1649" s="2">
        <v>0.4</v>
      </c>
      <c r="R1649" t="s">
        <v>29</v>
      </c>
      <c r="S1649" t="s">
        <v>30</v>
      </c>
      <c r="T1649" t="s">
        <v>2311</v>
      </c>
      <c r="U1649" t="s">
        <v>67</v>
      </c>
      <c r="V1649" t="s">
        <v>76</v>
      </c>
      <c r="W1649">
        <v>4736</v>
      </c>
      <c r="X1649" s="1">
        <v>41185</v>
      </c>
      <c r="Y1649" t="s">
        <v>42</v>
      </c>
      <c r="Z1649" t="e" vm="34">
        <v>#VALUE!</v>
      </c>
      <c r="AA1649">
        <v>39701</v>
      </c>
      <c r="AB1649" t="e" cm="1" vm="2">
        <f t="array" ref="AB1649">_FV(Table1[[#This Row],[State]],"Country/region",TRUE)</f>
        <v>#VALUE!</v>
      </c>
    </row>
    <row r="1650" spans="1:28" x14ac:dyDescent="0.35">
      <c r="A1650" t="s">
        <v>2312</v>
      </c>
      <c r="B1650">
        <v>43</v>
      </c>
      <c r="C1650" t="s">
        <v>1284</v>
      </c>
      <c r="D1650" t="s">
        <v>46</v>
      </c>
      <c r="E1650">
        <f>YEAR(Table1[[#This Row],[Order Date]])</f>
        <v>2012</v>
      </c>
      <c r="F1650">
        <v>1</v>
      </c>
      <c r="G1650">
        <f>MONTH(Table1[[#This Row],[Order Date]])</f>
        <v>10</v>
      </c>
      <c r="H1650" s="1">
        <v>41183</v>
      </c>
      <c r="I1650">
        <v>16321</v>
      </c>
      <c r="J1650" t="s">
        <v>39</v>
      </c>
      <c r="K1650">
        <v>50</v>
      </c>
      <c r="L1650">
        <v>142.86000000000001</v>
      </c>
      <c r="M1650" s="2">
        <v>0.03</v>
      </c>
      <c r="N1650">
        <v>7156.56</v>
      </c>
      <c r="O1650">
        <v>19.989999999999998</v>
      </c>
      <c r="P1650">
        <v>1871.26</v>
      </c>
      <c r="Q1650" s="2">
        <v>0.56000000000000005</v>
      </c>
      <c r="R1650" t="s">
        <v>29</v>
      </c>
      <c r="S1650" t="s">
        <v>30</v>
      </c>
      <c r="T1650" t="s">
        <v>1376</v>
      </c>
      <c r="U1650" t="s">
        <v>32</v>
      </c>
      <c r="V1650" t="s">
        <v>76</v>
      </c>
      <c r="W1650">
        <v>2270</v>
      </c>
      <c r="X1650" s="1">
        <v>41185</v>
      </c>
      <c r="Y1650" t="s">
        <v>34</v>
      </c>
      <c r="Z1650" t="e" vm="14">
        <v>#VALUE!</v>
      </c>
      <c r="AA1650">
        <v>32601</v>
      </c>
      <c r="AB1650" t="e" cm="1" vm="2">
        <f t="array" ref="AB1650">_FV(Table1[[#This Row],[State]],"Country/region",TRUE)</f>
        <v>#VALUE!</v>
      </c>
    </row>
    <row r="1651" spans="1:28" x14ac:dyDescent="0.35">
      <c r="A1651" t="s">
        <v>2313</v>
      </c>
      <c r="B1651">
        <v>43</v>
      </c>
      <c r="C1651" t="s">
        <v>830</v>
      </c>
      <c r="D1651" t="s">
        <v>38</v>
      </c>
      <c r="E1651">
        <f>YEAR(Table1[[#This Row],[Order Date]])</f>
        <v>2012</v>
      </c>
      <c r="F1651">
        <v>1</v>
      </c>
      <c r="G1651">
        <f>MONTH(Table1[[#This Row],[Order Date]])</f>
        <v>10</v>
      </c>
      <c r="H1651" s="1">
        <v>41183</v>
      </c>
      <c r="I1651">
        <v>49056</v>
      </c>
      <c r="J1651" t="s">
        <v>28</v>
      </c>
      <c r="K1651">
        <v>46</v>
      </c>
      <c r="L1651">
        <v>6.48</v>
      </c>
      <c r="M1651" s="2">
        <v>0.05</v>
      </c>
      <c r="N1651">
        <v>300.07</v>
      </c>
      <c r="O1651">
        <v>8.4</v>
      </c>
      <c r="P1651">
        <v>-209.58</v>
      </c>
      <c r="Q1651" s="2">
        <v>0.37</v>
      </c>
      <c r="R1651" t="s">
        <v>29</v>
      </c>
      <c r="S1651" t="s">
        <v>30</v>
      </c>
      <c r="T1651" t="s">
        <v>1451</v>
      </c>
      <c r="U1651" t="s">
        <v>61</v>
      </c>
      <c r="V1651" t="s">
        <v>33</v>
      </c>
      <c r="W1651">
        <v>6880</v>
      </c>
      <c r="X1651" s="1">
        <v>41185</v>
      </c>
      <c r="Y1651" t="s">
        <v>34</v>
      </c>
      <c r="Z1651" t="e" vm="48">
        <v>#VALUE!</v>
      </c>
      <c r="AA1651">
        <v>3101</v>
      </c>
      <c r="AB1651" t="e" cm="1" vm="2">
        <f t="array" ref="AB1651">_FV(Table1[[#This Row],[State]],"Country/region",TRUE)</f>
        <v>#VALUE!</v>
      </c>
    </row>
    <row r="1652" spans="1:28" x14ac:dyDescent="0.35">
      <c r="A1652" t="s">
        <v>1961</v>
      </c>
      <c r="B1652">
        <v>43</v>
      </c>
      <c r="C1652" t="s">
        <v>1703</v>
      </c>
      <c r="D1652" t="s">
        <v>27</v>
      </c>
      <c r="E1652">
        <f>YEAR(Table1[[#This Row],[Order Date]])</f>
        <v>2012</v>
      </c>
      <c r="F1652">
        <v>1</v>
      </c>
      <c r="G1652">
        <f>MONTH(Table1[[#This Row],[Order Date]])</f>
        <v>10</v>
      </c>
      <c r="H1652" s="1">
        <v>41183</v>
      </c>
      <c r="I1652">
        <v>37473</v>
      </c>
      <c r="J1652" t="s">
        <v>47</v>
      </c>
      <c r="K1652">
        <v>42</v>
      </c>
      <c r="L1652">
        <v>2.1800000000000002</v>
      </c>
      <c r="M1652" s="2">
        <v>0.1</v>
      </c>
      <c r="N1652">
        <v>88.23</v>
      </c>
      <c r="O1652">
        <v>5</v>
      </c>
      <c r="P1652">
        <v>-195.93</v>
      </c>
      <c r="Q1652" s="2">
        <v>0.81</v>
      </c>
      <c r="R1652" t="s">
        <v>29</v>
      </c>
      <c r="S1652" t="s">
        <v>59</v>
      </c>
      <c r="T1652" t="s">
        <v>2314</v>
      </c>
      <c r="U1652" t="s">
        <v>481</v>
      </c>
      <c r="V1652" t="s">
        <v>52</v>
      </c>
      <c r="W1652">
        <v>5266</v>
      </c>
      <c r="X1652" s="1">
        <v>41187</v>
      </c>
      <c r="Y1652" t="s">
        <v>34</v>
      </c>
      <c r="Z1652" t="e" vm="4">
        <v>#VALUE!</v>
      </c>
      <c r="AA1652">
        <v>91505</v>
      </c>
      <c r="AB1652" t="e" cm="1" vm="2">
        <f t="array" ref="AB1652">_FV(Table1[[#This Row],[State]],"Country/region",TRUE)</f>
        <v>#VALUE!</v>
      </c>
    </row>
    <row r="1653" spans="1:28" x14ac:dyDescent="0.35">
      <c r="A1653" t="s">
        <v>1357</v>
      </c>
      <c r="B1653">
        <v>43</v>
      </c>
      <c r="C1653" t="s">
        <v>575</v>
      </c>
      <c r="D1653" t="s">
        <v>46</v>
      </c>
      <c r="E1653">
        <f>YEAR(Table1[[#This Row],[Order Date]])</f>
        <v>2012</v>
      </c>
      <c r="F1653">
        <v>1</v>
      </c>
      <c r="G1653">
        <f>MONTH(Table1[[#This Row],[Order Date]])</f>
        <v>10</v>
      </c>
      <c r="H1653" s="1">
        <v>41184</v>
      </c>
      <c r="I1653">
        <v>18788</v>
      </c>
      <c r="J1653" t="s">
        <v>39</v>
      </c>
      <c r="K1653">
        <v>27</v>
      </c>
      <c r="L1653">
        <v>19.989999999999998</v>
      </c>
      <c r="M1653" s="2">
        <v>0.03</v>
      </c>
      <c r="N1653">
        <v>566.12</v>
      </c>
      <c r="O1653">
        <v>11.17</v>
      </c>
      <c r="P1653">
        <v>-19.329999999999998</v>
      </c>
      <c r="Q1653" s="2">
        <v>0.6</v>
      </c>
      <c r="R1653" t="s">
        <v>48</v>
      </c>
      <c r="S1653" t="s">
        <v>40</v>
      </c>
      <c r="T1653" t="s">
        <v>118</v>
      </c>
      <c r="U1653" t="s">
        <v>82</v>
      </c>
      <c r="V1653" t="s">
        <v>68</v>
      </c>
      <c r="W1653">
        <v>2600</v>
      </c>
      <c r="X1653" s="1">
        <v>41185</v>
      </c>
      <c r="Y1653" t="s">
        <v>34</v>
      </c>
      <c r="Z1653" t="e" vm="38">
        <v>#VALUE!</v>
      </c>
      <c r="AA1653">
        <v>46383</v>
      </c>
      <c r="AB1653" t="e" cm="1" vm="2">
        <f t="array" ref="AB1653">_FV(Table1[[#This Row],[State]],"Country/region",TRUE)</f>
        <v>#VALUE!</v>
      </c>
    </row>
    <row r="1654" spans="1:28" x14ac:dyDescent="0.35">
      <c r="A1654" t="s">
        <v>2315</v>
      </c>
      <c r="B1654">
        <v>43</v>
      </c>
      <c r="C1654" t="s">
        <v>2316</v>
      </c>
      <c r="D1654" t="s">
        <v>46</v>
      </c>
      <c r="E1654">
        <f>YEAR(Table1[[#This Row],[Order Date]])</f>
        <v>2012</v>
      </c>
      <c r="F1654">
        <v>1</v>
      </c>
      <c r="G1654">
        <f>MONTH(Table1[[#This Row],[Order Date]])</f>
        <v>10</v>
      </c>
      <c r="H1654" s="1">
        <v>41184</v>
      </c>
      <c r="I1654">
        <v>15654</v>
      </c>
      <c r="J1654" t="s">
        <v>39</v>
      </c>
      <c r="K1654">
        <v>27</v>
      </c>
      <c r="L1654">
        <v>300.98</v>
      </c>
      <c r="M1654" s="2">
        <v>0.03</v>
      </c>
      <c r="N1654">
        <v>7937.59</v>
      </c>
      <c r="O1654">
        <v>54.92</v>
      </c>
      <c r="P1654">
        <v>1383.24</v>
      </c>
      <c r="Q1654" s="2">
        <v>0.55000000000000004</v>
      </c>
      <c r="R1654" t="s">
        <v>48</v>
      </c>
      <c r="S1654" t="s">
        <v>73</v>
      </c>
      <c r="T1654" t="s">
        <v>1209</v>
      </c>
      <c r="U1654" t="s">
        <v>154</v>
      </c>
      <c r="V1654" t="s">
        <v>52</v>
      </c>
      <c r="W1654">
        <v>2176</v>
      </c>
      <c r="X1654" s="1">
        <v>41186</v>
      </c>
      <c r="Y1654" t="s">
        <v>53</v>
      </c>
      <c r="Z1654" t="e" vm="4">
        <v>#VALUE!</v>
      </c>
      <c r="AA1654">
        <v>92399</v>
      </c>
      <c r="AB1654" t="e" cm="1" vm="2">
        <f t="array" ref="AB1654">_FV(Table1[[#This Row],[State]],"Country/region",TRUE)</f>
        <v>#VALUE!</v>
      </c>
    </row>
    <row r="1655" spans="1:28" x14ac:dyDescent="0.35">
      <c r="A1655" t="s">
        <v>2317</v>
      </c>
      <c r="B1655">
        <v>43</v>
      </c>
      <c r="C1655" t="s">
        <v>2318</v>
      </c>
      <c r="D1655" t="s">
        <v>27</v>
      </c>
      <c r="E1655">
        <f>YEAR(Table1[[#This Row],[Order Date]])</f>
        <v>2012</v>
      </c>
      <c r="F1655">
        <v>1</v>
      </c>
      <c r="G1655">
        <f>MONTH(Table1[[#This Row],[Order Date]])</f>
        <v>10</v>
      </c>
      <c r="H1655" s="1">
        <v>41184</v>
      </c>
      <c r="I1655">
        <v>51072</v>
      </c>
      <c r="J1655" t="s">
        <v>58</v>
      </c>
      <c r="K1655">
        <v>43</v>
      </c>
      <c r="L1655">
        <v>161.55000000000001</v>
      </c>
      <c r="M1655" s="2">
        <v>0</v>
      </c>
      <c r="N1655">
        <v>7036.11</v>
      </c>
      <c r="O1655">
        <v>19.989999999999998</v>
      </c>
      <c r="P1655">
        <v>1268.6500000000001</v>
      </c>
      <c r="Q1655" s="2">
        <v>0.66</v>
      </c>
      <c r="R1655" t="s">
        <v>29</v>
      </c>
      <c r="S1655" t="s">
        <v>30</v>
      </c>
      <c r="T1655" t="s">
        <v>261</v>
      </c>
      <c r="U1655" t="s">
        <v>32</v>
      </c>
      <c r="V1655" t="s">
        <v>68</v>
      </c>
      <c r="W1655">
        <v>7158</v>
      </c>
      <c r="X1655" s="1">
        <v>41186</v>
      </c>
      <c r="Y1655" t="s">
        <v>34</v>
      </c>
      <c r="Z1655" t="e" vm="40">
        <v>#VALUE!</v>
      </c>
      <c r="AA1655">
        <v>66212</v>
      </c>
      <c r="AB1655" t="e" cm="1" vm="2">
        <f t="array" ref="AB1655">_FV(Table1[[#This Row],[State]],"Country/region",TRUE)</f>
        <v>#VALUE!</v>
      </c>
    </row>
    <row r="1656" spans="1:28" x14ac:dyDescent="0.35">
      <c r="A1656" t="s">
        <v>2315</v>
      </c>
      <c r="B1656">
        <v>43</v>
      </c>
      <c r="C1656" t="s">
        <v>2316</v>
      </c>
      <c r="D1656" t="s">
        <v>46</v>
      </c>
      <c r="E1656">
        <f>YEAR(Table1[[#This Row],[Order Date]])</f>
        <v>2012</v>
      </c>
      <c r="F1656">
        <v>1</v>
      </c>
      <c r="G1656">
        <f>MONTH(Table1[[#This Row],[Order Date]])</f>
        <v>10</v>
      </c>
      <c r="H1656" s="1">
        <v>41184</v>
      </c>
      <c r="I1656">
        <v>15654</v>
      </c>
      <c r="J1656" t="s">
        <v>39</v>
      </c>
      <c r="K1656">
        <v>4</v>
      </c>
      <c r="L1656">
        <v>2550.14</v>
      </c>
      <c r="M1656" s="2">
        <v>0.02</v>
      </c>
      <c r="N1656">
        <v>9396.41</v>
      </c>
      <c r="O1656">
        <v>29.7</v>
      </c>
      <c r="P1656">
        <v>-4991.4249</v>
      </c>
      <c r="Q1656" s="2">
        <v>0.56999999999999995</v>
      </c>
      <c r="R1656" t="s">
        <v>96</v>
      </c>
      <c r="S1656" t="s">
        <v>49</v>
      </c>
      <c r="T1656" t="s">
        <v>1292</v>
      </c>
      <c r="U1656" t="s">
        <v>98</v>
      </c>
      <c r="V1656" t="s">
        <v>52</v>
      </c>
      <c r="W1656">
        <v>2177</v>
      </c>
      <c r="X1656" s="1">
        <v>41186</v>
      </c>
      <c r="Y1656" t="s">
        <v>53</v>
      </c>
      <c r="Z1656" t="e" vm="4">
        <v>#VALUE!</v>
      </c>
      <c r="AA1656">
        <v>92399</v>
      </c>
      <c r="AB1656" t="e" cm="1" vm="2">
        <f t="array" ref="AB1656">_FV(Table1[[#This Row],[State]],"Country/region",TRUE)</f>
        <v>#VALUE!</v>
      </c>
    </row>
    <row r="1657" spans="1:28" x14ac:dyDescent="0.35">
      <c r="A1657" t="s">
        <v>2319</v>
      </c>
      <c r="B1657">
        <v>43</v>
      </c>
      <c r="C1657" t="s">
        <v>2102</v>
      </c>
      <c r="D1657" t="s">
        <v>46</v>
      </c>
      <c r="E1657">
        <f>YEAR(Table1[[#This Row],[Order Date]])</f>
        <v>2012</v>
      </c>
      <c r="F1657">
        <v>1</v>
      </c>
      <c r="G1657">
        <f>MONTH(Table1[[#This Row],[Order Date]])</f>
        <v>10</v>
      </c>
      <c r="H1657" s="1">
        <v>41186</v>
      </c>
      <c r="I1657">
        <v>50051</v>
      </c>
      <c r="J1657" t="s">
        <v>131</v>
      </c>
      <c r="K1657">
        <v>15</v>
      </c>
      <c r="L1657">
        <v>19.04</v>
      </c>
      <c r="M1657" s="2">
        <v>0.03</v>
      </c>
      <c r="N1657">
        <v>308.64</v>
      </c>
      <c r="O1657">
        <v>6.38</v>
      </c>
      <c r="P1657">
        <v>91.08</v>
      </c>
      <c r="Q1657" s="2">
        <v>0.56000000000000005</v>
      </c>
      <c r="R1657" t="s">
        <v>48</v>
      </c>
      <c r="S1657" t="s">
        <v>30</v>
      </c>
      <c r="T1657" t="s">
        <v>2320</v>
      </c>
      <c r="U1657" t="s">
        <v>82</v>
      </c>
      <c r="V1657" t="s">
        <v>33</v>
      </c>
      <c r="W1657">
        <v>7013</v>
      </c>
      <c r="X1657" s="1">
        <v>41186</v>
      </c>
      <c r="Y1657" t="s">
        <v>42</v>
      </c>
      <c r="Z1657" t="e" vm="22">
        <v>#VALUE!</v>
      </c>
      <c r="AA1657">
        <v>44094</v>
      </c>
      <c r="AB1657" t="e" cm="1" vm="2">
        <f t="array" ref="AB1657">_FV(Table1[[#This Row],[State]],"Country/region",TRUE)</f>
        <v>#VALUE!</v>
      </c>
    </row>
    <row r="1658" spans="1:28" x14ac:dyDescent="0.35">
      <c r="A1658" t="s">
        <v>2321</v>
      </c>
      <c r="B1658">
        <v>43</v>
      </c>
      <c r="C1658" t="s">
        <v>1146</v>
      </c>
      <c r="D1658" t="s">
        <v>27</v>
      </c>
      <c r="E1658">
        <f>YEAR(Table1[[#This Row],[Order Date]])</f>
        <v>2012</v>
      </c>
      <c r="F1658">
        <v>1</v>
      </c>
      <c r="G1658">
        <f>MONTH(Table1[[#This Row],[Order Date]])</f>
        <v>10</v>
      </c>
      <c r="H1658" s="1">
        <v>41186</v>
      </c>
      <c r="I1658">
        <v>49313</v>
      </c>
      <c r="J1658" t="s">
        <v>131</v>
      </c>
      <c r="K1658">
        <v>34</v>
      </c>
      <c r="L1658">
        <v>9.3800000000000008</v>
      </c>
      <c r="M1658" s="2">
        <v>0.1</v>
      </c>
      <c r="N1658">
        <v>307.76</v>
      </c>
      <c r="O1658">
        <v>4.93</v>
      </c>
      <c r="P1658">
        <v>-22.88</v>
      </c>
      <c r="Q1658" s="2">
        <v>0.56999999999999995</v>
      </c>
      <c r="R1658" t="s">
        <v>48</v>
      </c>
      <c r="S1658" t="s">
        <v>30</v>
      </c>
      <c r="T1658" t="s">
        <v>2322</v>
      </c>
      <c r="U1658" t="s">
        <v>82</v>
      </c>
      <c r="V1658" t="s">
        <v>33</v>
      </c>
      <c r="W1658">
        <v>6911</v>
      </c>
      <c r="X1658" s="1">
        <v>41186</v>
      </c>
      <c r="Y1658" t="s">
        <v>42</v>
      </c>
      <c r="Z1658" t="e" vm="43">
        <v>#VALUE!</v>
      </c>
      <c r="AA1658">
        <v>26554</v>
      </c>
      <c r="AB1658" t="e" cm="1" vm="2">
        <f t="array" ref="AB1658">_FV(Table1[[#This Row],[State]],"Country/region",TRUE)</f>
        <v>#VALUE!</v>
      </c>
    </row>
    <row r="1659" spans="1:28" x14ac:dyDescent="0.35">
      <c r="A1659" t="s">
        <v>2323</v>
      </c>
      <c r="B1659">
        <v>43</v>
      </c>
      <c r="C1659" t="s">
        <v>404</v>
      </c>
      <c r="D1659" t="s">
        <v>57</v>
      </c>
      <c r="E1659">
        <f>YEAR(Table1[[#This Row],[Order Date]])</f>
        <v>2012</v>
      </c>
      <c r="F1659">
        <v>1</v>
      </c>
      <c r="G1659">
        <f>MONTH(Table1[[#This Row],[Order Date]])</f>
        <v>10</v>
      </c>
      <c r="H1659" s="1">
        <v>41186</v>
      </c>
      <c r="I1659">
        <v>15075</v>
      </c>
      <c r="J1659" t="s">
        <v>131</v>
      </c>
      <c r="K1659">
        <v>24</v>
      </c>
      <c r="L1659">
        <v>63.94</v>
      </c>
      <c r="M1659" s="2">
        <v>0.02</v>
      </c>
      <c r="N1659">
        <v>1548.43</v>
      </c>
      <c r="O1659">
        <v>14.48</v>
      </c>
      <c r="P1659">
        <v>622.89</v>
      </c>
      <c r="Q1659" s="2">
        <v>0.46</v>
      </c>
      <c r="R1659" t="s">
        <v>48</v>
      </c>
      <c r="S1659" t="s">
        <v>30</v>
      </c>
      <c r="T1659" t="s">
        <v>1837</v>
      </c>
      <c r="U1659" t="s">
        <v>82</v>
      </c>
      <c r="V1659" t="s">
        <v>76</v>
      </c>
      <c r="W1659">
        <v>2107</v>
      </c>
      <c r="X1659" s="1">
        <v>41186</v>
      </c>
      <c r="Y1659" t="s">
        <v>34</v>
      </c>
      <c r="Z1659" t="e" vm="14">
        <v>#VALUE!</v>
      </c>
      <c r="AA1659">
        <v>32935</v>
      </c>
      <c r="AB1659" t="e" cm="1" vm="2">
        <f t="array" ref="AB1659">_FV(Table1[[#This Row],[State]],"Country/region",TRUE)</f>
        <v>#VALUE!</v>
      </c>
    </row>
    <row r="1660" spans="1:28" x14ac:dyDescent="0.35">
      <c r="A1660" t="s">
        <v>2321</v>
      </c>
      <c r="B1660">
        <v>43</v>
      </c>
      <c r="C1660" t="s">
        <v>1146</v>
      </c>
      <c r="D1660" t="s">
        <v>27</v>
      </c>
      <c r="E1660">
        <f>YEAR(Table1[[#This Row],[Order Date]])</f>
        <v>2012</v>
      </c>
      <c r="F1660">
        <v>1</v>
      </c>
      <c r="G1660">
        <f>MONTH(Table1[[#This Row],[Order Date]])</f>
        <v>10</v>
      </c>
      <c r="H1660" s="1">
        <v>41186</v>
      </c>
      <c r="I1660">
        <v>49313</v>
      </c>
      <c r="J1660" t="s">
        <v>131</v>
      </c>
      <c r="K1660">
        <v>36</v>
      </c>
      <c r="L1660">
        <v>35.99</v>
      </c>
      <c r="M1660" s="2">
        <v>0.05</v>
      </c>
      <c r="N1660">
        <v>1129.9304999999999</v>
      </c>
      <c r="O1660">
        <v>1.25</v>
      </c>
      <c r="P1660">
        <v>574.15499999999997</v>
      </c>
      <c r="Q1660" s="2">
        <v>0.36</v>
      </c>
      <c r="R1660" t="s">
        <v>96</v>
      </c>
      <c r="S1660" t="s">
        <v>139</v>
      </c>
      <c r="T1660" t="s">
        <v>2006</v>
      </c>
      <c r="U1660" t="s">
        <v>105</v>
      </c>
      <c r="V1660" t="s">
        <v>33</v>
      </c>
      <c r="W1660">
        <v>6912</v>
      </c>
      <c r="X1660" s="1">
        <v>41187</v>
      </c>
      <c r="Y1660" t="s">
        <v>34</v>
      </c>
      <c r="Z1660" t="e" vm="43">
        <v>#VALUE!</v>
      </c>
      <c r="AA1660">
        <v>26554</v>
      </c>
      <c r="AB1660" t="e" cm="1" vm="2">
        <f t="array" ref="AB1660">_FV(Table1[[#This Row],[State]],"Country/region",TRUE)</f>
        <v>#VALUE!</v>
      </c>
    </row>
    <row r="1661" spans="1:28" x14ac:dyDescent="0.35">
      <c r="A1661" t="s">
        <v>1386</v>
      </c>
      <c r="B1661">
        <v>43</v>
      </c>
      <c r="C1661" t="s">
        <v>2102</v>
      </c>
      <c r="D1661" t="s">
        <v>46</v>
      </c>
      <c r="E1661">
        <f>YEAR(Table1[[#This Row],[Order Date]])</f>
        <v>2012</v>
      </c>
      <c r="F1661">
        <v>1</v>
      </c>
      <c r="G1661">
        <f>MONTH(Table1[[#This Row],[Order Date]])</f>
        <v>10</v>
      </c>
      <c r="H1661" s="1">
        <v>41186</v>
      </c>
      <c r="I1661">
        <v>50051</v>
      </c>
      <c r="J1661" t="s">
        <v>131</v>
      </c>
      <c r="K1661">
        <v>4</v>
      </c>
      <c r="L1661">
        <v>41.47</v>
      </c>
      <c r="M1661" s="2">
        <v>0.09</v>
      </c>
      <c r="N1661">
        <v>185.15</v>
      </c>
      <c r="O1661">
        <v>34.200000000000003</v>
      </c>
      <c r="P1661">
        <v>10.199999999999999</v>
      </c>
      <c r="Q1661" s="2">
        <v>0.73</v>
      </c>
      <c r="R1661" t="s">
        <v>48</v>
      </c>
      <c r="S1661" t="s">
        <v>59</v>
      </c>
      <c r="T1661" t="s">
        <v>757</v>
      </c>
      <c r="U1661" t="s">
        <v>82</v>
      </c>
      <c r="V1661" t="s">
        <v>68</v>
      </c>
      <c r="W1661">
        <v>7012</v>
      </c>
      <c r="X1661" s="1">
        <v>41188</v>
      </c>
      <c r="Y1661" t="s">
        <v>34</v>
      </c>
      <c r="Z1661" t="e" vm="13">
        <v>#VALUE!</v>
      </c>
      <c r="AA1661">
        <v>74006</v>
      </c>
      <c r="AB1661" t="e" cm="1" vm="2">
        <f t="array" ref="AB1661">_FV(Table1[[#This Row],[State]],"Country/region",TRUE)</f>
        <v>#VALUE!</v>
      </c>
    </row>
    <row r="1662" spans="1:28" x14ac:dyDescent="0.35">
      <c r="A1662" t="s">
        <v>2324</v>
      </c>
      <c r="B1662">
        <v>43</v>
      </c>
      <c r="C1662" t="s">
        <v>2035</v>
      </c>
      <c r="D1662" t="s">
        <v>46</v>
      </c>
      <c r="E1662">
        <f>YEAR(Table1[[#This Row],[Order Date]])</f>
        <v>2012</v>
      </c>
      <c r="F1662">
        <v>1</v>
      </c>
      <c r="G1662">
        <f>MONTH(Table1[[#This Row],[Order Date]])</f>
        <v>10</v>
      </c>
      <c r="H1662" s="1">
        <v>41186</v>
      </c>
      <c r="I1662">
        <v>44583</v>
      </c>
      <c r="J1662" t="s">
        <v>47</v>
      </c>
      <c r="K1662">
        <v>21</v>
      </c>
      <c r="L1662">
        <v>14.2</v>
      </c>
      <c r="M1662" s="2">
        <v>0.02</v>
      </c>
      <c r="N1662">
        <v>315.07</v>
      </c>
      <c r="O1662">
        <v>5.3</v>
      </c>
      <c r="P1662">
        <v>95</v>
      </c>
      <c r="Q1662" s="2">
        <v>0.46</v>
      </c>
      <c r="R1662" t="s">
        <v>48</v>
      </c>
      <c r="S1662" t="s">
        <v>59</v>
      </c>
      <c r="T1662" t="s">
        <v>985</v>
      </c>
      <c r="U1662" t="s">
        <v>82</v>
      </c>
      <c r="V1662" t="s">
        <v>33</v>
      </c>
      <c r="W1662">
        <v>6299</v>
      </c>
      <c r="X1662" s="1">
        <v>41188</v>
      </c>
      <c r="Y1662" t="s">
        <v>34</v>
      </c>
      <c r="Z1662" t="e" vm="24">
        <v>#VALUE!</v>
      </c>
      <c r="AA1662">
        <v>7031</v>
      </c>
      <c r="AB1662" t="e" cm="1" vm="2">
        <f t="array" ref="AB1662">_FV(Table1[[#This Row],[State]],"Country/region",TRUE)</f>
        <v>#VALUE!</v>
      </c>
    </row>
    <row r="1663" spans="1:28" x14ac:dyDescent="0.35">
      <c r="A1663" t="s">
        <v>1386</v>
      </c>
      <c r="B1663">
        <v>43</v>
      </c>
      <c r="C1663" t="s">
        <v>2102</v>
      </c>
      <c r="D1663" t="s">
        <v>46</v>
      </c>
      <c r="E1663">
        <f>YEAR(Table1[[#This Row],[Order Date]])</f>
        <v>2012</v>
      </c>
      <c r="F1663">
        <v>1</v>
      </c>
      <c r="G1663">
        <f>MONTH(Table1[[#This Row],[Order Date]])</f>
        <v>10</v>
      </c>
      <c r="H1663" s="1">
        <v>41186</v>
      </c>
      <c r="I1663">
        <v>50051</v>
      </c>
      <c r="J1663" t="s">
        <v>131</v>
      </c>
      <c r="K1663">
        <v>17</v>
      </c>
      <c r="L1663">
        <v>5.53</v>
      </c>
      <c r="M1663" s="2">
        <v>0.02</v>
      </c>
      <c r="N1663">
        <v>103.72</v>
      </c>
      <c r="O1663">
        <v>6.98</v>
      </c>
      <c r="P1663">
        <v>-72.058999999999997</v>
      </c>
      <c r="Q1663" s="2">
        <v>0.39</v>
      </c>
      <c r="R1663" t="s">
        <v>29</v>
      </c>
      <c r="S1663" t="s">
        <v>30</v>
      </c>
      <c r="T1663" t="s">
        <v>2325</v>
      </c>
      <c r="U1663" t="s">
        <v>67</v>
      </c>
      <c r="V1663" t="s">
        <v>68</v>
      </c>
      <c r="W1663">
        <v>7011</v>
      </c>
      <c r="X1663" s="1">
        <v>41188</v>
      </c>
      <c r="Y1663" t="s">
        <v>34</v>
      </c>
      <c r="Z1663" t="e" vm="13">
        <v>#VALUE!</v>
      </c>
      <c r="AA1663">
        <v>74006</v>
      </c>
      <c r="AB1663" t="e" cm="1" vm="2">
        <f t="array" ref="AB1663">_FV(Table1[[#This Row],[State]],"Country/region",TRUE)</f>
        <v>#VALUE!</v>
      </c>
    </row>
    <row r="1664" spans="1:28" x14ac:dyDescent="0.35">
      <c r="A1664" t="s">
        <v>2326</v>
      </c>
      <c r="B1664">
        <v>43</v>
      </c>
      <c r="C1664" t="s">
        <v>2327</v>
      </c>
      <c r="D1664" t="s">
        <v>27</v>
      </c>
      <c r="E1664">
        <f>YEAR(Table1[[#This Row],[Order Date]])</f>
        <v>2012</v>
      </c>
      <c r="F1664">
        <v>1</v>
      </c>
      <c r="G1664">
        <f>MONTH(Table1[[#This Row],[Order Date]])</f>
        <v>10</v>
      </c>
      <c r="H1664" s="1">
        <v>41186</v>
      </c>
      <c r="I1664">
        <v>3841</v>
      </c>
      <c r="J1664" t="s">
        <v>39</v>
      </c>
      <c r="K1664">
        <v>19</v>
      </c>
      <c r="L1664">
        <v>60.98</v>
      </c>
      <c r="M1664" s="2">
        <v>0.02</v>
      </c>
      <c r="N1664">
        <v>1184.45</v>
      </c>
      <c r="O1664">
        <v>49</v>
      </c>
      <c r="P1664">
        <v>-552.1</v>
      </c>
      <c r="Q1664" s="2">
        <v>0.59</v>
      </c>
      <c r="R1664" t="s">
        <v>29</v>
      </c>
      <c r="S1664" t="s">
        <v>40</v>
      </c>
      <c r="T1664" t="s">
        <v>681</v>
      </c>
      <c r="U1664" t="s">
        <v>214</v>
      </c>
      <c r="V1664" t="s">
        <v>33</v>
      </c>
      <c r="W1664">
        <v>566</v>
      </c>
      <c r="X1664" s="1">
        <v>41188</v>
      </c>
      <c r="Y1664" t="s">
        <v>34</v>
      </c>
      <c r="Z1664" t="e" vm="15">
        <v>#VALUE!</v>
      </c>
      <c r="AA1664">
        <v>10528</v>
      </c>
      <c r="AB1664" t="e" cm="1" vm="2">
        <f t="array" ref="AB1664">_FV(Table1[[#This Row],[State]],"Country/region",TRUE)</f>
        <v>#VALUE!</v>
      </c>
    </row>
    <row r="1665" spans="1:28" x14ac:dyDescent="0.35">
      <c r="A1665" t="s">
        <v>2326</v>
      </c>
      <c r="B1665">
        <v>43</v>
      </c>
      <c r="C1665" t="s">
        <v>2327</v>
      </c>
      <c r="D1665" t="s">
        <v>27</v>
      </c>
      <c r="E1665">
        <f>YEAR(Table1[[#This Row],[Order Date]])</f>
        <v>2012</v>
      </c>
      <c r="F1665">
        <v>1</v>
      </c>
      <c r="G1665">
        <f>MONTH(Table1[[#This Row],[Order Date]])</f>
        <v>10</v>
      </c>
      <c r="H1665" s="1">
        <v>41186</v>
      </c>
      <c r="I1665">
        <v>3841</v>
      </c>
      <c r="J1665" t="s">
        <v>39</v>
      </c>
      <c r="K1665">
        <v>20</v>
      </c>
      <c r="L1665">
        <v>1270.99</v>
      </c>
      <c r="M1665" s="2">
        <v>0.02</v>
      </c>
      <c r="N1665">
        <v>25409.63</v>
      </c>
      <c r="O1665">
        <v>19.989999999999998</v>
      </c>
      <c r="P1665">
        <v>11535.281999999999</v>
      </c>
      <c r="Q1665" s="2">
        <v>0.35</v>
      </c>
      <c r="R1665" t="s">
        <v>29</v>
      </c>
      <c r="S1665" t="s">
        <v>30</v>
      </c>
      <c r="T1665" t="s">
        <v>1695</v>
      </c>
      <c r="U1665" t="s">
        <v>67</v>
      </c>
      <c r="V1665" t="s">
        <v>33</v>
      </c>
      <c r="W1665">
        <v>567</v>
      </c>
      <c r="X1665" s="1">
        <v>41188</v>
      </c>
      <c r="Y1665" t="s">
        <v>34</v>
      </c>
      <c r="Z1665" t="e" vm="15">
        <v>#VALUE!</v>
      </c>
      <c r="AA1665">
        <v>10528</v>
      </c>
      <c r="AB1665" t="e" cm="1" vm="2">
        <f t="array" ref="AB1665">_FV(Table1[[#This Row],[State]],"Country/region",TRUE)</f>
        <v>#VALUE!</v>
      </c>
    </row>
    <row r="1666" spans="1:28" x14ac:dyDescent="0.35">
      <c r="A1666" t="s">
        <v>2326</v>
      </c>
      <c r="B1666">
        <v>43</v>
      </c>
      <c r="C1666" t="s">
        <v>2327</v>
      </c>
      <c r="D1666" t="s">
        <v>27</v>
      </c>
      <c r="E1666">
        <f>YEAR(Table1[[#This Row],[Order Date]])</f>
        <v>2012</v>
      </c>
      <c r="F1666">
        <v>1</v>
      </c>
      <c r="G1666">
        <f>MONTH(Table1[[#This Row],[Order Date]])</f>
        <v>10</v>
      </c>
      <c r="H1666" s="1">
        <v>41186</v>
      </c>
      <c r="I1666">
        <v>3841</v>
      </c>
      <c r="J1666" t="s">
        <v>39</v>
      </c>
      <c r="K1666">
        <v>43</v>
      </c>
      <c r="L1666">
        <v>205.99</v>
      </c>
      <c r="M1666" s="2">
        <v>0.05</v>
      </c>
      <c r="N1666">
        <v>7308.2830000000004</v>
      </c>
      <c r="O1666">
        <v>8.99</v>
      </c>
      <c r="P1666">
        <v>1680.2280000000001</v>
      </c>
      <c r="Q1666" s="2">
        <v>0.6</v>
      </c>
      <c r="R1666" t="s">
        <v>96</v>
      </c>
      <c r="S1666" t="s">
        <v>30</v>
      </c>
      <c r="T1666" t="s">
        <v>639</v>
      </c>
      <c r="U1666" t="s">
        <v>105</v>
      </c>
      <c r="V1666" t="s">
        <v>33</v>
      </c>
      <c r="W1666">
        <v>568</v>
      </c>
      <c r="X1666" s="1">
        <v>41188</v>
      </c>
      <c r="Y1666" t="s">
        <v>42</v>
      </c>
      <c r="Z1666" t="e" vm="15">
        <v>#VALUE!</v>
      </c>
      <c r="AA1666">
        <v>10528</v>
      </c>
      <c r="AB1666" t="e" cm="1" vm="2">
        <f t="array" ref="AB1666">_FV(Table1[[#This Row],[State]],"Country/region",TRUE)</f>
        <v>#VALUE!</v>
      </c>
    </row>
    <row r="1667" spans="1:28" x14ac:dyDescent="0.35">
      <c r="A1667" t="s">
        <v>2328</v>
      </c>
      <c r="B1667">
        <v>43</v>
      </c>
      <c r="C1667" t="s">
        <v>404</v>
      </c>
      <c r="D1667" t="s">
        <v>57</v>
      </c>
      <c r="E1667">
        <f>YEAR(Table1[[#This Row],[Order Date]])</f>
        <v>2012</v>
      </c>
      <c r="F1667">
        <v>1</v>
      </c>
      <c r="G1667">
        <f>MONTH(Table1[[#This Row],[Order Date]])</f>
        <v>10</v>
      </c>
      <c r="H1667" s="1">
        <v>41186</v>
      </c>
      <c r="I1667">
        <v>15075</v>
      </c>
      <c r="J1667" t="s">
        <v>131</v>
      </c>
      <c r="K1667">
        <v>10</v>
      </c>
      <c r="L1667">
        <v>5.0199999999999996</v>
      </c>
      <c r="M1667" s="2">
        <v>0.01</v>
      </c>
      <c r="N1667">
        <v>54.84</v>
      </c>
      <c r="O1667">
        <v>5.14</v>
      </c>
      <c r="P1667">
        <v>-56.3</v>
      </c>
      <c r="Q1667" s="2">
        <v>0.79</v>
      </c>
      <c r="R1667" t="s">
        <v>96</v>
      </c>
      <c r="S1667" t="s">
        <v>139</v>
      </c>
      <c r="T1667" t="s">
        <v>253</v>
      </c>
      <c r="U1667" t="s">
        <v>102</v>
      </c>
      <c r="V1667" t="s">
        <v>76</v>
      </c>
      <c r="W1667">
        <v>2108</v>
      </c>
      <c r="X1667" s="1">
        <v>41188</v>
      </c>
      <c r="Y1667" t="s">
        <v>34</v>
      </c>
      <c r="Z1667" t="e" vm="14">
        <v>#VALUE!</v>
      </c>
      <c r="AA1667">
        <v>32953</v>
      </c>
      <c r="AB1667" t="e" cm="1" vm="2">
        <f t="array" ref="AB1667">_FV(Table1[[#This Row],[State]],"Country/region",TRUE)</f>
        <v>#VALUE!</v>
      </c>
    </row>
    <row r="1668" spans="1:28" x14ac:dyDescent="0.35">
      <c r="A1668" t="s">
        <v>1481</v>
      </c>
      <c r="B1668">
        <v>43</v>
      </c>
      <c r="C1668" t="s">
        <v>2035</v>
      </c>
      <c r="D1668" t="s">
        <v>46</v>
      </c>
      <c r="E1668">
        <f>YEAR(Table1[[#This Row],[Order Date]])</f>
        <v>2012</v>
      </c>
      <c r="F1668">
        <v>1</v>
      </c>
      <c r="G1668">
        <f>MONTH(Table1[[#This Row],[Order Date]])</f>
        <v>10</v>
      </c>
      <c r="H1668" s="1">
        <v>41186</v>
      </c>
      <c r="I1668">
        <v>44583</v>
      </c>
      <c r="J1668" t="s">
        <v>47</v>
      </c>
      <c r="K1668">
        <v>6</v>
      </c>
      <c r="L1668">
        <v>2.2200000000000002</v>
      </c>
      <c r="M1668" s="2">
        <v>0.1</v>
      </c>
      <c r="N1668">
        <v>17.59</v>
      </c>
      <c r="O1668">
        <v>5</v>
      </c>
      <c r="P1668">
        <v>-19.739999999999998</v>
      </c>
      <c r="Q1668" s="2">
        <v>0.55000000000000004</v>
      </c>
      <c r="R1668" t="s">
        <v>29</v>
      </c>
      <c r="S1668" t="s">
        <v>30</v>
      </c>
      <c r="T1668" t="s">
        <v>2329</v>
      </c>
      <c r="U1668" t="s">
        <v>214</v>
      </c>
      <c r="V1668" t="s">
        <v>33</v>
      </c>
      <c r="W1668">
        <v>6298</v>
      </c>
      <c r="X1668" s="1">
        <v>41191</v>
      </c>
      <c r="Y1668" t="s">
        <v>34</v>
      </c>
      <c r="Z1668" t="e" vm="30">
        <v>#VALUE!</v>
      </c>
      <c r="AA1668">
        <v>2108</v>
      </c>
      <c r="AB1668" t="e" cm="1" vm="2">
        <f t="array" ref="AB1668">_FV(Table1[[#This Row],[State]],"Country/region",TRUE)</f>
        <v>#VALUE!</v>
      </c>
    </row>
    <row r="1669" spans="1:28" x14ac:dyDescent="0.35">
      <c r="A1669" t="s">
        <v>2330</v>
      </c>
      <c r="B1669">
        <v>43</v>
      </c>
      <c r="C1669" t="s">
        <v>2331</v>
      </c>
      <c r="D1669" t="s">
        <v>57</v>
      </c>
      <c r="E1669">
        <f>YEAR(Table1[[#This Row],[Order Date]])</f>
        <v>2012</v>
      </c>
      <c r="F1669">
        <v>1</v>
      </c>
      <c r="G1669">
        <f>MONTH(Table1[[#This Row],[Order Date]])</f>
        <v>10</v>
      </c>
      <c r="H1669" s="1">
        <v>41186</v>
      </c>
      <c r="I1669">
        <v>19111</v>
      </c>
      <c r="J1669" t="s">
        <v>47</v>
      </c>
      <c r="K1669">
        <v>24</v>
      </c>
      <c r="L1669">
        <v>8.33</v>
      </c>
      <c r="M1669" s="2">
        <v>0.04</v>
      </c>
      <c r="N1669">
        <v>195.83</v>
      </c>
      <c r="O1669">
        <v>1.99</v>
      </c>
      <c r="P1669">
        <v>10.79</v>
      </c>
      <c r="Q1669" s="2">
        <v>0.52</v>
      </c>
      <c r="R1669" t="s">
        <v>96</v>
      </c>
      <c r="S1669" t="s">
        <v>139</v>
      </c>
      <c r="T1669" t="s">
        <v>819</v>
      </c>
      <c r="U1669" t="s">
        <v>102</v>
      </c>
      <c r="V1669" t="s">
        <v>33</v>
      </c>
      <c r="W1669">
        <v>2641</v>
      </c>
      <c r="X1669" s="1">
        <v>41191</v>
      </c>
      <c r="Y1669" t="s">
        <v>34</v>
      </c>
      <c r="Z1669" t="e" vm="3">
        <v>#VALUE!</v>
      </c>
      <c r="AA1669">
        <v>20854</v>
      </c>
      <c r="AB1669" t="e" cm="1" vm="2">
        <f t="array" ref="AB1669">_FV(Table1[[#This Row],[State]],"Country/region",TRUE)</f>
        <v>#VALUE!</v>
      </c>
    </row>
    <row r="1670" spans="1:28" x14ac:dyDescent="0.35">
      <c r="A1670" t="s">
        <v>2332</v>
      </c>
      <c r="B1670">
        <v>43</v>
      </c>
      <c r="C1670" t="s">
        <v>843</v>
      </c>
      <c r="D1670" t="s">
        <v>38</v>
      </c>
      <c r="E1670">
        <f>YEAR(Table1[[#This Row],[Order Date]])</f>
        <v>2012</v>
      </c>
      <c r="F1670">
        <v>1</v>
      </c>
      <c r="G1670">
        <f>MONTH(Table1[[#This Row],[Order Date]])</f>
        <v>10</v>
      </c>
      <c r="H1670" s="1">
        <v>41186</v>
      </c>
      <c r="I1670">
        <v>30214</v>
      </c>
      <c r="J1670" t="s">
        <v>47</v>
      </c>
      <c r="K1670">
        <v>38</v>
      </c>
      <c r="L1670">
        <v>10.44</v>
      </c>
      <c r="M1670" s="2">
        <v>0.1</v>
      </c>
      <c r="N1670">
        <v>375.61</v>
      </c>
      <c r="O1670">
        <v>5.75</v>
      </c>
      <c r="P1670">
        <v>-21.263500000000001</v>
      </c>
      <c r="Q1670" s="2">
        <v>0.39</v>
      </c>
      <c r="R1670" t="s">
        <v>29</v>
      </c>
      <c r="S1670" t="s">
        <v>30</v>
      </c>
      <c r="T1670" t="s">
        <v>818</v>
      </c>
      <c r="U1670" t="s">
        <v>67</v>
      </c>
      <c r="V1670" t="s">
        <v>76</v>
      </c>
      <c r="W1670">
        <v>4246</v>
      </c>
      <c r="X1670" s="1">
        <v>41193</v>
      </c>
      <c r="Y1670" t="s">
        <v>42</v>
      </c>
      <c r="Z1670" t="e" vm="35">
        <v>#VALUE!</v>
      </c>
      <c r="AA1670">
        <v>72450</v>
      </c>
      <c r="AB1670" t="e" cm="1" vm="2">
        <f t="array" ref="AB1670">_FV(Table1[[#This Row],[State]],"Country/region",TRUE)</f>
        <v>#VALUE!</v>
      </c>
    </row>
    <row r="1671" spans="1:28" x14ac:dyDescent="0.35">
      <c r="A1671" t="s">
        <v>2333</v>
      </c>
      <c r="B1671">
        <v>43</v>
      </c>
      <c r="C1671" t="s">
        <v>2334</v>
      </c>
      <c r="D1671" t="s">
        <v>46</v>
      </c>
      <c r="E1671">
        <f>YEAR(Table1[[#This Row],[Order Date]])</f>
        <v>2012</v>
      </c>
      <c r="F1671">
        <v>1</v>
      </c>
      <c r="G1671">
        <f>MONTH(Table1[[#This Row],[Order Date]])</f>
        <v>10</v>
      </c>
      <c r="H1671" s="1">
        <v>41187</v>
      </c>
      <c r="I1671">
        <v>9923</v>
      </c>
      <c r="J1671" t="s">
        <v>28</v>
      </c>
      <c r="K1671">
        <v>27</v>
      </c>
      <c r="L1671">
        <v>2.08</v>
      </c>
      <c r="M1671" s="2">
        <v>0.01</v>
      </c>
      <c r="N1671">
        <v>63.71</v>
      </c>
      <c r="O1671">
        <v>5.33</v>
      </c>
      <c r="P1671">
        <v>-96.03</v>
      </c>
      <c r="Q1671" s="2">
        <v>0.43</v>
      </c>
      <c r="R1671" t="s">
        <v>48</v>
      </c>
      <c r="S1671" t="s">
        <v>30</v>
      </c>
      <c r="T1671" t="s">
        <v>311</v>
      </c>
      <c r="U1671" t="s">
        <v>82</v>
      </c>
      <c r="V1671" t="s">
        <v>68</v>
      </c>
      <c r="W1671">
        <v>1364</v>
      </c>
      <c r="X1671" s="1">
        <v>41187</v>
      </c>
      <c r="Y1671" t="s">
        <v>34</v>
      </c>
      <c r="Z1671" t="e" vm="5">
        <v>#VALUE!</v>
      </c>
      <c r="AA1671">
        <v>55106</v>
      </c>
      <c r="AB1671" t="e" cm="1" vm="2">
        <f t="array" ref="AB1671">_FV(Table1[[#This Row],[State]],"Country/region",TRUE)</f>
        <v>#VALUE!</v>
      </c>
    </row>
    <row r="1672" spans="1:28" x14ac:dyDescent="0.35">
      <c r="A1672" t="s">
        <v>2333</v>
      </c>
      <c r="B1672">
        <v>43</v>
      </c>
      <c r="C1672" t="s">
        <v>2334</v>
      </c>
      <c r="D1672" t="s">
        <v>46</v>
      </c>
      <c r="E1672">
        <f>YEAR(Table1[[#This Row],[Order Date]])</f>
        <v>2012</v>
      </c>
      <c r="F1672">
        <v>1</v>
      </c>
      <c r="G1672">
        <f>MONTH(Table1[[#This Row],[Order Date]])</f>
        <v>10</v>
      </c>
      <c r="H1672" s="1">
        <v>41187</v>
      </c>
      <c r="I1672">
        <v>9923</v>
      </c>
      <c r="J1672" t="s">
        <v>28</v>
      </c>
      <c r="K1672">
        <v>14</v>
      </c>
      <c r="L1672">
        <v>370.98</v>
      </c>
      <c r="M1672" s="2">
        <v>0.03</v>
      </c>
      <c r="N1672">
        <v>5388.8</v>
      </c>
      <c r="O1672">
        <v>99</v>
      </c>
      <c r="P1672">
        <v>-115.08</v>
      </c>
      <c r="Q1672" s="2">
        <v>0.65</v>
      </c>
      <c r="R1672" t="s">
        <v>29</v>
      </c>
      <c r="S1672" t="s">
        <v>49</v>
      </c>
      <c r="T1672" t="s">
        <v>2335</v>
      </c>
      <c r="U1672" t="s">
        <v>32</v>
      </c>
      <c r="V1672" t="s">
        <v>68</v>
      </c>
      <c r="W1672">
        <v>1365</v>
      </c>
      <c r="X1672" s="1">
        <v>41188</v>
      </c>
      <c r="Y1672" t="s">
        <v>53</v>
      </c>
      <c r="Z1672" t="e" vm="5">
        <v>#VALUE!</v>
      </c>
      <c r="AA1672">
        <v>55106</v>
      </c>
      <c r="AB1672" t="e" cm="1" vm="2">
        <f t="array" ref="AB1672">_FV(Table1[[#This Row],[State]],"Country/region",TRUE)</f>
        <v>#VALUE!</v>
      </c>
    </row>
    <row r="1673" spans="1:28" x14ac:dyDescent="0.35">
      <c r="A1673" t="s">
        <v>2336</v>
      </c>
      <c r="B1673">
        <v>43</v>
      </c>
      <c r="C1673" t="s">
        <v>2269</v>
      </c>
      <c r="D1673" t="s">
        <v>46</v>
      </c>
      <c r="E1673">
        <f>YEAR(Table1[[#This Row],[Order Date]])</f>
        <v>2012</v>
      </c>
      <c r="F1673">
        <v>1</v>
      </c>
      <c r="G1673">
        <f>MONTH(Table1[[#This Row],[Order Date]])</f>
        <v>10</v>
      </c>
      <c r="H1673" s="1">
        <v>41187</v>
      </c>
      <c r="I1673">
        <v>20518</v>
      </c>
      <c r="J1673" t="s">
        <v>58</v>
      </c>
      <c r="K1673">
        <v>7</v>
      </c>
      <c r="L1673">
        <v>297.48</v>
      </c>
      <c r="M1673" s="2">
        <v>0.01</v>
      </c>
      <c r="N1673">
        <v>2205.84</v>
      </c>
      <c r="O1673">
        <v>18.059999999999999</v>
      </c>
      <c r="P1673">
        <v>-313.13040000000001</v>
      </c>
      <c r="Q1673" s="2">
        <v>0.6</v>
      </c>
      <c r="R1673" t="s">
        <v>96</v>
      </c>
      <c r="S1673" t="s">
        <v>49</v>
      </c>
      <c r="T1673" t="s">
        <v>273</v>
      </c>
      <c r="U1673" t="s">
        <v>98</v>
      </c>
      <c r="V1673" t="s">
        <v>33</v>
      </c>
      <c r="W1673">
        <v>2850</v>
      </c>
      <c r="X1673" s="1">
        <v>41188</v>
      </c>
      <c r="Y1673" t="s">
        <v>53</v>
      </c>
      <c r="Z1673" t="e" vm="24">
        <v>#VALUE!</v>
      </c>
      <c r="AA1673">
        <v>8830</v>
      </c>
      <c r="AB1673" t="e" cm="1" vm="2">
        <f t="array" ref="AB1673">_FV(Table1[[#This Row],[State]],"Country/region",TRUE)</f>
        <v>#VALUE!</v>
      </c>
    </row>
    <row r="1674" spans="1:28" x14ac:dyDescent="0.35">
      <c r="A1674" t="s">
        <v>1348</v>
      </c>
      <c r="B1674">
        <v>43</v>
      </c>
      <c r="C1674" t="s">
        <v>2269</v>
      </c>
      <c r="D1674" t="s">
        <v>46</v>
      </c>
      <c r="E1674">
        <f>YEAR(Table1[[#This Row],[Order Date]])</f>
        <v>2012</v>
      </c>
      <c r="F1674">
        <v>1</v>
      </c>
      <c r="G1674">
        <f>MONTH(Table1[[#This Row],[Order Date]])</f>
        <v>10</v>
      </c>
      <c r="H1674" s="1">
        <v>41187</v>
      </c>
      <c r="I1674">
        <v>20518</v>
      </c>
      <c r="J1674" t="s">
        <v>58</v>
      </c>
      <c r="K1674">
        <v>49</v>
      </c>
      <c r="L1674">
        <v>200.99</v>
      </c>
      <c r="M1674" s="2">
        <v>7.0000000000000007E-2</v>
      </c>
      <c r="N1674">
        <v>8252.3610000000008</v>
      </c>
      <c r="O1674">
        <v>4.2</v>
      </c>
      <c r="P1674">
        <v>2418.5610000000001</v>
      </c>
      <c r="Q1674" s="2">
        <v>0.59</v>
      </c>
      <c r="R1674" t="s">
        <v>96</v>
      </c>
      <c r="S1674" t="s">
        <v>30</v>
      </c>
      <c r="T1674" t="s">
        <v>1813</v>
      </c>
      <c r="U1674" t="s">
        <v>105</v>
      </c>
      <c r="V1674" t="s">
        <v>33</v>
      </c>
      <c r="W1674">
        <v>2849</v>
      </c>
      <c r="X1674" s="1">
        <v>41188</v>
      </c>
      <c r="Y1674" t="s">
        <v>34</v>
      </c>
      <c r="Z1674" t="e" vm="24">
        <v>#VALUE!</v>
      </c>
      <c r="AA1674">
        <v>7601</v>
      </c>
      <c r="AB1674" t="e" cm="1" vm="2">
        <f t="array" ref="AB1674">_FV(Table1[[#This Row],[State]],"Country/region",TRUE)</f>
        <v>#VALUE!</v>
      </c>
    </row>
    <row r="1675" spans="1:28" x14ac:dyDescent="0.35">
      <c r="A1675" t="s">
        <v>2337</v>
      </c>
      <c r="B1675">
        <v>43</v>
      </c>
      <c r="C1675" t="s">
        <v>2338</v>
      </c>
      <c r="D1675" t="s">
        <v>38</v>
      </c>
      <c r="E1675">
        <f>YEAR(Table1[[#This Row],[Order Date]])</f>
        <v>2012</v>
      </c>
      <c r="F1675">
        <v>1</v>
      </c>
      <c r="G1675">
        <f>MONTH(Table1[[#This Row],[Order Date]])</f>
        <v>10</v>
      </c>
      <c r="H1675" s="1">
        <v>41187</v>
      </c>
      <c r="I1675">
        <v>41764</v>
      </c>
      <c r="J1675" t="s">
        <v>39</v>
      </c>
      <c r="K1675">
        <v>16</v>
      </c>
      <c r="L1675">
        <v>320.64</v>
      </c>
      <c r="M1675" s="2">
        <v>0.03</v>
      </c>
      <c r="N1675">
        <v>5105.0600000000004</v>
      </c>
      <c r="O1675">
        <v>29.2</v>
      </c>
      <c r="P1675">
        <v>467.12430000000001</v>
      </c>
      <c r="Q1675" s="2">
        <v>0.66</v>
      </c>
      <c r="R1675" t="s">
        <v>48</v>
      </c>
      <c r="S1675" t="s">
        <v>73</v>
      </c>
      <c r="T1675" t="s">
        <v>2339</v>
      </c>
      <c r="U1675" t="s">
        <v>75</v>
      </c>
      <c r="V1675" t="s">
        <v>33</v>
      </c>
      <c r="W1675">
        <v>5886</v>
      </c>
      <c r="X1675" s="1">
        <v>41189</v>
      </c>
      <c r="Y1675" t="s">
        <v>53</v>
      </c>
      <c r="Z1675" t="e" vm="22">
        <v>#VALUE!</v>
      </c>
      <c r="AA1675">
        <v>45801</v>
      </c>
      <c r="AB1675" t="e" cm="1" vm="2">
        <f t="array" ref="AB1675">_FV(Table1[[#This Row],[State]],"Country/region",TRUE)</f>
        <v>#VALUE!</v>
      </c>
    </row>
    <row r="1676" spans="1:28" x14ac:dyDescent="0.35">
      <c r="A1676" t="s">
        <v>2340</v>
      </c>
      <c r="B1676">
        <v>43</v>
      </c>
      <c r="C1676" t="s">
        <v>2316</v>
      </c>
      <c r="D1676" t="s">
        <v>46</v>
      </c>
      <c r="E1676">
        <f>YEAR(Table1[[#This Row],[Order Date]])</f>
        <v>2012</v>
      </c>
      <c r="F1676">
        <v>1</v>
      </c>
      <c r="G1676">
        <f>MONTH(Table1[[#This Row],[Order Date]])</f>
        <v>10</v>
      </c>
      <c r="H1676" s="1">
        <v>41188</v>
      </c>
      <c r="I1676">
        <v>57511</v>
      </c>
      <c r="J1676" t="s">
        <v>58</v>
      </c>
      <c r="K1676">
        <v>32</v>
      </c>
      <c r="L1676">
        <v>2.89</v>
      </c>
      <c r="M1676" s="2">
        <v>0.01</v>
      </c>
      <c r="N1676">
        <v>98.46</v>
      </c>
      <c r="O1676">
        <v>0.5</v>
      </c>
      <c r="P1676">
        <v>41.54</v>
      </c>
      <c r="Q1676" s="2">
        <v>0.38</v>
      </c>
      <c r="R1676" t="s">
        <v>29</v>
      </c>
      <c r="S1676" t="s">
        <v>30</v>
      </c>
      <c r="T1676" t="s">
        <v>475</v>
      </c>
      <c r="U1676" t="s">
        <v>210</v>
      </c>
      <c r="V1676" t="s">
        <v>52</v>
      </c>
      <c r="W1676">
        <v>8060</v>
      </c>
      <c r="X1676" s="1">
        <v>41189</v>
      </c>
      <c r="Y1676" t="s">
        <v>34</v>
      </c>
      <c r="Z1676" t="e" vm="32">
        <v>#VALUE!</v>
      </c>
      <c r="AA1676">
        <v>80004</v>
      </c>
      <c r="AB1676" t="e" cm="1" vm="2">
        <f t="array" ref="AB1676">_FV(Table1[[#This Row],[State]],"Country/region",TRUE)</f>
        <v>#VALUE!</v>
      </c>
    </row>
    <row r="1677" spans="1:28" x14ac:dyDescent="0.35">
      <c r="A1677" t="s">
        <v>2341</v>
      </c>
      <c r="B1677">
        <v>43</v>
      </c>
      <c r="C1677" t="s">
        <v>2342</v>
      </c>
      <c r="D1677" t="s">
        <v>46</v>
      </c>
      <c r="E1677">
        <f>YEAR(Table1[[#This Row],[Order Date]])</f>
        <v>2012</v>
      </c>
      <c r="F1677">
        <v>1</v>
      </c>
      <c r="G1677">
        <f>MONTH(Table1[[#This Row],[Order Date]])</f>
        <v>10</v>
      </c>
      <c r="H1677" s="1">
        <v>41188</v>
      </c>
      <c r="I1677">
        <v>46881</v>
      </c>
      <c r="J1677" t="s">
        <v>58</v>
      </c>
      <c r="K1677">
        <v>31</v>
      </c>
      <c r="L1677">
        <v>5.18</v>
      </c>
      <c r="M1677" s="2">
        <v>7.0000000000000007E-2</v>
      </c>
      <c r="N1677">
        <v>176.28</v>
      </c>
      <c r="O1677">
        <v>5.74</v>
      </c>
      <c r="P1677">
        <v>-80.304500000000004</v>
      </c>
      <c r="Q1677" s="2">
        <v>0.36</v>
      </c>
      <c r="R1677" t="s">
        <v>29</v>
      </c>
      <c r="S1677" t="s">
        <v>30</v>
      </c>
      <c r="T1677" t="s">
        <v>536</v>
      </c>
      <c r="U1677" t="s">
        <v>67</v>
      </c>
      <c r="V1677" t="s">
        <v>76</v>
      </c>
      <c r="W1677">
        <v>6584</v>
      </c>
      <c r="X1677" s="1">
        <v>41190</v>
      </c>
      <c r="Y1677" t="s">
        <v>42</v>
      </c>
      <c r="Z1677" t="e" vm="10">
        <v>#VALUE!</v>
      </c>
      <c r="AA1677">
        <v>70506</v>
      </c>
      <c r="AB1677" t="e" cm="1" vm="2">
        <f t="array" ref="AB1677">_FV(Table1[[#This Row],[State]],"Country/region",TRUE)</f>
        <v>#VALUE!</v>
      </c>
    </row>
    <row r="1678" spans="1:28" x14ac:dyDescent="0.35">
      <c r="A1678" t="s">
        <v>2340</v>
      </c>
      <c r="B1678">
        <v>43</v>
      </c>
      <c r="C1678" t="s">
        <v>2316</v>
      </c>
      <c r="D1678" t="s">
        <v>46</v>
      </c>
      <c r="E1678">
        <f>YEAR(Table1[[#This Row],[Order Date]])</f>
        <v>2012</v>
      </c>
      <c r="F1678">
        <v>1</v>
      </c>
      <c r="G1678">
        <f>MONTH(Table1[[#This Row],[Order Date]])</f>
        <v>10</v>
      </c>
      <c r="H1678" s="1">
        <v>41188</v>
      </c>
      <c r="I1678">
        <v>57511</v>
      </c>
      <c r="J1678" t="s">
        <v>58</v>
      </c>
      <c r="K1678">
        <v>11</v>
      </c>
      <c r="L1678">
        <v>55.99</v>
      </c>
      <c r="M1678" s="2">
        <v>0</v>
      </c>
      <c r="N1678">
        <v>569.63599999999997</v>
      </c>
      <c r="O1678">
        <v>5</v>
      </c>
      <c r="P1678">
        <v>-173.25</v>
      </c>
      <c r="Q1678" s="2">
        <v>0.8</v>
      </c>
      <c r="R1678" t="s">
        <v>96</v>
      </c>
      <c r="S1678" t="s">
        <v>139</v>
      </c>
      <c r="T1678" t="s">
        <v>1155</v>
      </c>
      <c r="U1678" t="s">
        <v>105</v>
      </c>
      <c r="V1678" t="s">
        <v>52</v>
      </c>
      <c r="W1678">
        <v>8061</v>
      </c>
      <c r="X1678" s="1">
        <v>41190</v>
      </c>
      <c r="Y1678" t="s">
        <v>34</v>
      </c>
      <c r="Z1678" t="e" vm="32">
        <v>#VALUE!</v>
      </c>
      <c r="AA1678">
        <v>80004</v>
      </c>
      <c r="AB1678" t="e" cm="1" vm="2">
        <f t="array" ref="AB1678">_FV(Table1[[#This Row],[State]],"Country/region",TRUE)</f>
        <v>#VALUE!</v>
      </c>
    </row>
    <row r="1679" spans="1:28" x14ac:dyDescent="0.35">
      <c r="A1679" t="s">
        <v>2191</v>
      </c>
      <c r="B1679">
        <v>43</v>
      </c>
      <c r="C1679" t="s">
        <v>2343</v>
      </c>
      <c r="D1679" t="s">
        <v>27</v>
      </c>
      <c r="E1679">
        <f>YEAR(Table1[[#This Row],[Order Date]])</f>
        <v>2012</v>
      </c>
      <c r="F1679">
        <v>1</v>
      </c>
      <c r="G1679">
        <f>MONTH(Table1[[#This Row],[Order Date]])</f>
        <v>10</v>
      </c>
      <c r="H1679" s="1">
        <v>41189</v>
      </c>
      <c r="I1679">
        <v>46533</v>
      </c>
      <c r="J1679" t="s">
        <v>28</v>
      </c>
      <c r="K1679">
        <v>3</v>
      </c>
      <c r="L1679">
        <v>55.5</v>
      </c>
      <c r="M1679" s="2">
        <v>0.04</v>
      </c>
      <c r="N1679">
        <v>215.24</v>
      </c>
      <c r="O1679">
        <v>52.2</v>
      </c>
      <c r="P1679">
        <v>49.76</v>
      </c>
      <c r="Q1679" s="2">
        <v>0.72</v>
      </c>
      <c r="R1679" t="s">
        <v>48</v>
      </c>
      <c r="S1679" t="s">
        <v>80</v>
      </c>
      <c r="T1679" t="s">
        <v>1495</v>
      </c>
      <c r="U1679" t="s">
        <v>82</v>
      </c>
      <c r="V1679" t="s">
        <v>52</v>
      </c>
      <c r="W1679">
        <v>6544</v>
      </c>
      <c r="X1679" s="1">
        <v>41190</v>
      </c>
      <c r="Y1679" t="s">
        <v>34</v>
      </c>
      <c r="Z1679" t="e" vm="33">
        <v>#VALUE!</v>
      </c>
      <c r="AA1679">
        <v>83843</v>
      </c>
      <c r="AB1679" t="e" cm="1" vm="2">
        <f t="array" ref="AB1679">_FV(Table1[[#This Row],[State]],"Country/region",TRUE)</f>
        <v>#VALUE!</v>
      </c>
    </row>
    <row r="1680" spans="1:28" x14ac:dyDescent="0.35">
      <c r="A1680" t="s">
        <v>2344</v>
      </c>
      <c r="B1680">
        <v>43</v>
      </c>
      <c r="C1680" t="s">
        <v>1575</v>
      </c>
      <c r="D1680" t="s">
        <v>27</v>
      </c>
      <c r="E1680">
        <f>YEAR(Table1[[#This Row],[Order Date]])</f>
        <v>2012</v>
      </c>
      <c r="F1680">
        <v>1</v>
      </c>
      <c r="G1680">
        <f>MONTH(Table1[[#This Row],[Order Date]])</f>
        <v>10</v>
      </c>
      <c r="H1680" s="1">
        <v>41189</v>
      </c>
      <c r="I1680">
        <v>8162</v>
      </c>
      <c r="J1680" t="s">
        <v>131</v>
      </c>
      <c r="K1680">
        <v>25</v>
      </c>
      <c r="L1680">
        <v>27.48</v>
      </c>
      <c r="M1680" s="2">
        <v>0.03</v>
      </c>
      <c r="N1680">
        <v>670.39</v>
      </c>
      <c r="O1680">
        <v>4</v>
      </c>
      <c r="P1680">
        <v>-82.26</v>
      </c>
      <c r="Q1680" s="2">
        <v>0.75</v>
      </c>
      <c r="R1680" t="s">
        <v>96</v>
      </c>
      <c r="S1680" t="s">
        <v>30</v>
      </c>
      <c r="T1680" t="s">
        <v>1460</v>
      </c>
      <c r="U1680" t="s">
        <v>102</v>
      </c>
      <c r="V1680" t="s">
        <v>33</v>
      </c>
      <c r="W1680">
        <v>1112</v>
      </c>
      <c r="X1680" s="1">
        <v>41190</v>
      </c>
      <c r="Y1680" t="s">
        <v>34</v>
      </c>
      <c r="Z1680" t="e" vm="15">
        <v>#VALUE!</v>
      </c>
      <c r="AA1680">
        <v>14701</v>
      </c>
      <c r="AB1680" t="e" cm="1" vm="2">
        <f t="array" ref="AB1680">_FV(Table1[[#This Row],[State]],"Country/region",TRUE)</f>
        <v>#VALUE!</v>
      </c>
    </row>
    <row r="1681" spans="1:28" x14ac:dyDescent="0.35">
      <c r="A1681" t="s">
        <v>2344</v>
      </c>
      <c r="B1681">
        <v>43</v>
      </c>
      <c r="C1681" t="s">
        <v>1575</v>
      </c>
      <c r="D1681" t="s">
        <v>27</v>
      </c>
      <c r="E1681">
        <f>YEAR(Table1[[#This Row],[Order Date]])</f>
        <v>2012</v>
      </c>
      <c r="F1681">
        <v>1</v>
      </c>
      <c r="G1681">
        <f>MONTH(Table1[[#This Row],[Order Date]])</f>
        <v>10</v>
      </c>
      <c r="H1681" s="1">
        <v>41189</v>
      </c>
      <c r="I1681">
        <v>8162</v>
      </c>
      <c r="J1681" t="s">
        <v>131</v>
      </c>
      <c r="K1681">
        <v>32</v>
      </c>
      <c r="L1681">
        <v>179.99</v>
      </c>
      <c r="M1681" s="2">
        <v>0.1</v>
      </c>
      <c r="N1681">
        <v>5618.4</v>
      </c>
      <c r="O1681">
        <v>19.989999999999998</v>
      </c>
      <c r="P1681">
        <v>1314.12</v>
      </c>
      <c r="Q1681" s="2">
        <v>0.48</v>
      </c>
      <c r="R1681" t="s">
        <v>96</v>
      </c>
      <c r="S1681" t="s">
        <v>30</v>
      </c>
      <c r="T1681" t="s">
        <v>471</v>
      </c>
      <c r="U1681" t="s">
        <v>102</v>
      </c>
      <c r="V1681" t="s">
        <v>33</v>
      </c>
      <c r="W1681">
        <v>1113</v>
      </c>
      <c r="X1681" s="1">
        <v>41190</v>
      </c>
      <c r="Y1681" t="s">
        <v>34</v>
      </c>
      <c r="Z1681" t="e" vm="15">
        <v>#VALUE!</v>
      </c>
      <c r="AA1681">
        <v>14701</v>
      </c>
      <c r="AB1681" t="e" cm="1" vm="2">
        <f t="array" ref="AB1681">_FV(Table1[[#This Row],[State]],"Country/region",TRUE)</f>
        <v>#VALUE!</v>
      </c>
    </row>
    <row r="1682" spans="1:28" x14ac:dyDescent="0.35">
      <c r="A1682" t="s">
        <v>1071</v>
      </c>
      <c r="B1682">
        <v>43</v>
      </c>
      <c r="C1682" t="s">
        <v>303</v>
      </c>
      <c r="D1682" t="s">
        <v>57</v>
      </c>
      <c r="E1682">
        <f>YEAR(Table1[[#This Row],[Order Date]])</f>
        <v>2012</v>
      </c>
      <c r="F1682">
        <v>1</v>
      </c>
      <c r="G1682">
        <f>MONTH(Table1[[#This Row],[Order Date]])</f>
        <v>10</v>
      </c>
      <c r="H1682" s="1">
        <v>41189</v>
      </c>
      <c r="I1682">
        <v>47520</v>
      </c>
      <c r="J1682" t="s">
        <v>39</v>
      </c>
      <c r="K1682">
        <v>13</v>
      </c>
      <c r="L1682">
        <v>291.73</v>
      </c>
      <c r="M1682" s="2">
        <v>0.05</v>
      </c>
      <c r="N1682">
        <v>3939.89</v>
      </c>
      <c r="O1682">
        <v>48.8</v>
      </c>
      <c r="P1682">
        <v>598.24</v>
      </c>
      <c r="Q1682" s="2">
        <v>0.56000000000000005</v>
      </c>
      <c r="R1682" t="s">
        <v>48</v>
      </c>
      <c r="S1682" t="s">
        <v>49</v>
      </c>
      <c r="T1682" t="s">
        <v>50</v>
      </c>
      <c r="U1682" t="s">
        <v>51</v>
      </c>
      <c r="V1682" t="s">
        <v>68</v>
      </c>
      <c r="W1682">
        <v>6677</v>
      </c>
      <c r="X1682" s="1">
        <v>41191</v>
      </c>
      <c r="Y1682" t="s">
        <v>53</v>
      </c>
      <c r="Z1682" t="e" vm="26">
        <v>#VALUE!</v>
      </c>
      <c r="AA1682">
        <v>48135</v>
      </c>
      <c r="AB1682" t="e" cm="1" vm="2">
        <f t="array" ref="AB1682">_FV(Table1[[#This Row],[State]],"Country/region",TRUE)</f>
        <v>#VALUE!</v>
      </c>
    </row>
    <row r="1683" spans="1:28" x14ac:dyDescent="0.35">
      <c r="A1683" t="s">
        <v>1071</v>
      </c>
      <c r="B1683">
        <v>43</v>
      </c>
      <c r="C1683" t="s">
        <v>303</v>
      </c>
      <c r="D1683" t="s">
        <v>57</v>
      </c>
      <c r="E1683">
        <f>YEAR(Table1[[#This Row],[Order Date]])</f>
        <v>2012</v>
      </c>
      <c r="F1683">
        <v>1</v>
      </c>
      <c r="G1683">
        <f>MONTH(Table1[[#This Row],[Order Date]])</f>
        <v>10</v>
      </c>
      <c r="H1683" s="1">
        <v>41189</v>
      </c>
      <c r="I1683">
        <v>47520</v>
      </c>
      <c r="J1683" t="s">
        <v>39</v>
      </c>
      <c r="K1683">
        <v>36</v>
      </c>
      <c r="L1683">
        <v>7.68</v>
      </c>
      <c r="M1683" s="2">
        <v>0.09</v>
      </c>
      <c r="N1683">
        <v>277.88</v>
      </c>
      <c r="O1683">
        <v>6.16</v>
      </c>
      <c r="P1683">
        <v>-64.411500000000004</v>
      </c>
      <c r="Q1683" s="2">
        <v>0.35</v>
      </c>
      <c r="R1683" t="s">
        <v>29</v>
      </c>
      <c r="S1683" t="s">
        <v>30</v>
      </c>
      <c r="T1683" t="s">
        <v>174</v>
      </c>
      <c r="U1683" t="s">
        <v>67</v>
      </c>
      <c r="V1683" t="s">
        <v>68</v>
      </c>
      <c r="W1683">
        <v>6676</v>
      </c>
      <c r="X1683" s="1">
        <v>41191</v>
      </c>
      <c r="Y1683" t="s">
        <v>34</v>
      </c>
      <c r="Z1683" t="e" vm="26">
        <v>#VALUE!</v>
      </c>
      <c r="AA1683">
        <v>48135</v>
      </c>
      <c r="AB1683" t="e" cm="1" vm="2">
        <f t="array" ref="AB1683">_FV(Table1[[#This Row],[State]],"Country/region",TRUE)</f>
        <v>#VALUE!</v>
      </c>
    </row>
    <row r="1684" spans="1:28" x14ac:dyDescent="0.35">
      <c r="A1684" t="s">
        <v>1071</v>
      </c>
      <c r="B1684">
        <v>43</v>
      </c>
      <c r="C1684" t="s">
        <v>303</v>
      </c>
      <c r="D1684" t="s">
        <v>57</v>
      </c>
      <c r="E1684">
        <f>YEAR(Table1[[#This Row],[Order Date]])</f>
        <v>2012</v>
      </c>
      <c r="F1684">
        <v>1</v>
      </c>
      <c r="G1684">
        <f>MONTH(Table1[[#This Row],[Order Date]])</f>
        <v>10</v>
      </c>
      <c r="H1684" s="1">
        <v>41189</v>
      </c>
      <c r="I1684">
        <v>47520</v>
      </c>
      <c r="J1684" t="s">
        <v>39</v>
      </c>
      <c r="K1684">
        <v>47</v>
      </c>
      <c r="L1684">
        <v>19.98</v>
      </c>
      <c r="M1684" s="2">
        <v>0.04</v>
      </c>
      <c r="N1684">
        <v>925.3</v>
      </c>
      <c r="O1684">
        <v>5.77</v>
      </c>
      <c r="P1684">
        <v>257.31</v>
      </c>
      <c r="Q1684" s="2">
        <v>0.38</v>
      </c>
      <c r="R1684" t="s">
        <v>29</v>
      </c>
      <c r="S1684" t="s">
        <v>30</v>
      </c>
      <c r="T1684" t="s">
        <v>1334</v>
      </c>
      <c r="U1684" t="s">
        <v>61</v>
      </c>
      <c r="V1684" t="s">
        <v>68</v>
      </c>
      <c r="W1684">
        <v>6678</v>
      </c>
      <c r="X1684" s="1">
        <v>41191</v>
      </c>
      <c r="Y1684" t="s">
        <v>34</v>
      </c>
      <c r="Z1684" t="e" vm="26">
        <v>#VALUE!</v>
      </c>
      <c r="AA1684">
        <v>48135</v>
      </c>
      <c r="AB1684" t="e" cm="1" vm="2">
        <f t="array" ref="AB1684">_FV(Table1[[#This Row],[State]],"Country/region",TRUE)</f>
        <v>#VALUE!</v>
      </c>
    </row>
    <row r="1685" spans="1:28" x14ac:dyDescent="0.35">
      <c r="A1685" t="s">
        <v>2344</v>
      </c>
      <c r="B1685">
        <v>43</v>
      </c>
      <c r="C1685" t="s">
        <v>1575</v>
      </c>
      <c r="D1685" t="s">
        <v>27</v>
      </c>
      <c r="E1685">
        <f>YEAR(Table1[[#This Row],[Order Date]])</f>
        <v>2012</v>
      </c>
      <c r="F1685">
        <v>1</v>
      </c>
      <c r="G1685">
        <f>MONTH(Table1[[#This Row],[Order Date]])</f>
        <v>10</v>
      </c>
      <c r="H1685" s="1">
        <v>41189</v>
      </c>
      <c r="I1685">
        <v>8162</v>
      </c>
      <c r="J1685" t="s">
        <v>131</v>
      </c>
      <c r="K1685">
        <v>42</v>
      </c>
      <c r="L1685">
        <v>140.85</v>
      </c>
      <c r="M1685" s="2">
        <v>0.1</v>
      </c>
      <c r="N1685">
        <v>5450.6</v>
      </c>
      <c r="O1685">
        <v>19.989999999999998</v>
      </c>
      <c r="P1685">
        <v>10.86</v>
      </c>
      <c r="Q1685" s="2">
        <v>0.73</v>
      </c>
      <c r="R1685" t="s">
        <v>29</v>
      </c>
      <c r="S1685" t="s">
        <v>30</v>
      </c>
      <c r="T1685" t="s">
        <v>2345</v>
      </c>
      <c r="U1685" t="s">
        <v>32</v>
      </c>
      <c r="V1685" t="s">
        <v>33</v>
      </c>
      <c r="W1685">
        <v>1114</v>
      </c>
      <c r="X1685" s="1">
        <v>41191</v>
      </c>
      <c r="Y1685" t="s">
        <v>34</v>
      </c>
      <c r="Z1685" t="e" vm="15">
        <v>#VALUE!</v>
      </c>
      <c r="AA1685">
        <v>14701</v>
      </c>
      <c r="AB1685" t="e" cm="1" vm="2">
        <f t="array" ref="AB1685">_FV(Table1[[#This Row],[State]],"Country/region",TRUE)</f>
        <v>#VALUE!</v>
      </c>
    </row>
    <row r="1686" spans="1:28" x14ac:dyDescent="0.35">
      <c r="A1686" t="s">
        <v>2040</v>
      </c>
      <c r="B1686">
        <v>43</v>
      </c>
      <c r="C1686" t="s">
        <v>2346</v>
      </c>
      <c r="D1686" t="s">
        <v>57</v>
      </c>
      <c r="E1686">
        <f>YEAR(Table1[[#This Row],[Order Date]])</f>
        <v>2012</v>
      </c>
      <c r="F1686">
        <v>1</v>
      </c>
      <c r="G1686">
        <f>MONTH(Table1[[#This Row],[Order Date]])</f>
        <v>10</v>
      </c>
      <c r="H1686" s="1">
        <v>41189</v>
      </c>
      <c r="I1686">
        <v>26016</v>
      </c>
      <c r="J1686" t="s">
        <v>28</v>
      </c>
      <c r="K1686">
        <v>44</v>
      </c>
      <c r="L1686">
        <v>45.99</v>
      </c>
      <c r="M1686" s="2">
        <v>0.08</v>
      </c>
      <c r="N1686">
        <v>1642.6420000000001</v>
      </c>
      <c r="O1686">
        <v>4.99</v>
      </c>
      <c r="P1686">
        <v>314.83800000000002</v>
      </c>
      <c r="Q1686" s="2">
        <v>0.56000000000000005</v>
      </c>
      <c r="R1686" t="s">
        <v>96</v>
      </c>
      <c r="S1686" t="s">
        <v>30</v>
      </c>
      <c r="T1686" t="s">
        <v>864</v>
      </c>
      <c r="U1686" t="s">
        <v>105</v>
      </c>
      <c r="V1686" t="s">
        <v>68</v>
      </c>
      <c r="W1686">
        <v>3639</v>
      </c>
      <c r="X1686" s="1">
        <v>41191</v>
      </c>
      <c r="Y1686" t="s">
        <v>42</v>
      </c>
      <c r="Z1686" t="e" vm="28">
        <v>#VALUE!</v>
      </c>
      <c r="AA1686">
        <v>63130</v>
      </c>
      <c r="AB1686" t="e" cm="1" vm="2">
        <f t="array" ref="AB1686">_FV(Table1[[#This Row],[State]],"Country/region",TRUE)</f>
        <v>#VALUE!</v>
      </c>
    </row>
    <row r="1687" spans="1:28" x14ac:dyDescent="0.35">
      <c r="A1687" t="s">
        <v>2191</v>
      </c>
      <c r="B1687">
        <v>43</v>
      </c>
      <c r="C1687" t="s">
        <v>2343</v>
      </c>
      <c r="D1687" t="s">
        <v>27</v>
      </c>
      <c r="E1687">
        <f>YEAR(Table1[[#This Row],[Order Date]])</f>
        <v>2012</v>
      </c>
      <c r="F1687">
        <v>1</v>
      </c>
      <c r="G1687">
        <f>MONTH(Table1[[#This Row],[Order Date]])</f>
        <v>10</v>
      </c>
      <c r="H1687" s="1">
        <v>41189</v>
      </c>
      <c r="I1687">
        <v>46533</v>
      </c>
      <c r="J1687" t="s">
        <v>28</v>
      </c>
      <c r="K1687">
        <v>12</v>
      </c>
      <c r="L1687">
        <v>65.989999999999995</v>
      </c>
      <c r="M1687" s="2">
        <v>0.1</v>
      </c>
      <c r="N1687">
        <v>654.87400000000002</v>
      </c>
      <c r="O1687">
        <v>3.99</v>
      </c>
      <c r="P1687">
        <v>-82.06</v>
      </c>
      <c r="Q1687" s="2">
        <v>0.59</v>
      </c>
      <c r="R1687" t="s">
        <v>96</v>
      </c>
      <c r="S1687" t="s">
        <v>30</v>
      </c>
      <c r="T1687" t="s">
        <v>644</v>
      </c>
      <c r="U1687" t="s">
        <v>105</v>
      </c>
      <c r="V1687" t="s">
        <v>52</v>
      </c>
      <c r="W1687">
        <v>6545</v>
      </c>
      <c r="X1687" s="1">
        <v>41191</v>
      </c>
      <c r="Y1687" t="s">
        <v>42</v>
      </c>
      <c r="Z1687" t="e" vm="33">
        <v>#VALUE!</v>
      </c>
      <c r="AA1687">
        <v>83843</v>
      </c>
      <c r="AB1687" t="e" cm="1" vm="2">
        <f t="array" ref="AB1687">_FV(Table1[[#This Row],[State]],"Country/region",TRUE)</f>
        <v>#VALUE!</v>
      </c>
    </row>
    <row r="1688" spans="1:28" x14ac:dyDescent="0.35">
      <c r="A1688" t="s">
        <v>2040</v>
      </c>
      <c r="B1688">
        <v>43</v>
      </c>
      <c r="C1688" t="s">
        <v>2346</v>
      </c>
      <c r="D1688" t="s">
        <v>57</v>
      </c>
      <c r="E1688">
        <f>YEAR(Table1[[#This Row],[Order Date]])</f>
        <v>2012</v>
      </c>
      <c r="F1688">
        <v>1</v>
      </c>
      <c r="G1688">
        <f>MONTH(Table1[[#This Row],[Order Date]])</f>
        <v>10</v>
      </c>
      <c r="H1688" s="1">
        <v>41189</v>
      </c>
      <c r="I1688">
        <v>26016</v>
      </c>
      <c r="J1688" t="s">
        <v>28</v>
      </c>
      <c r="K1688">
        <v>2</v>
      </c>
      <c r="L1688">
        <v>77.510000000000005</v>
      </c>
      <c r="M1688" s="2">
        <v>0.09</v>
      </c>
      <c r="N1688">
        <v>154.94</v>
      </c>
      <c r="O1688">
        <v>4</v>
      </c>
      <c r="P1688">
        <v>-358.43</v>
      </c>
      <c r="Q1688" s="2">
        <v>0.76</v>
      </c>
      <c r="R1688" t="s">
        <v>96</v>
      </c>
      <c r="S1688" t="s">
        <v>30</v>
      </c>
      <c r="T1688" t="s">
        <v>1594</v>
      </c>
      <c r="U1688" t="s">
        <v>102</v>
      </c>
      <c r="V1688" t="s">
        <v>68</v>
      </c>
      <c r="W1688">
        <v>3638</v>
      </c>
      <c r="X1688" s="1">
        <v>41191</v>
      </c>
      <c r="Y1688" t="s">
        <v>34</v>
      </c>
      <c r="Z1688" t="e" vm="28">
        <v>#VALUE!</v>
      </c>
      <c r="AA1688">
        <v>63130</v>
      </c>
      <c r="AB1688" t="e" cm="1" vm="2">
        <f t="array" ref="AB1688">_FV(Table1[[#This Row],[State]],"Country/region",TRUE)</f>
        <v>#VALUE!</v>
      </c>
    </row>
    <row r="1689" spans="1:28" x14ac:dyDescent="0.35">
      <c r="A1689" t="s">
        <v>1060</v>
      </c>
      <c r="B1689">
        <v>43</v>
      </c>
      <c r="C1689" t="s">
        <v>1061</v>
      </c>
      <c r="D1689" t="s">
        <v>57</v>
      </c>
      <c r="E1689">
        <f>YEAR(Table1[[#This Row],[Order Date]])</f>
        <v>2012</v>
      </c>
      <c r="F1689">
        <v>1</v>
      </c>
      <c r="G1689">
        <f>MONTH(Table1[[#This Row],[Order Date]])</f>
        <v>10</v>
      </c>
      <c r="H1689" s="1">
        <v>41190</v>
      </c>
      <c r="I1689">
        <v>36739</v>
      </c>
      <c r="J1689" t="s">
        <v>39</v>
      </c>
      <c r="K1689">
        <v>27</v>
      </c>
      <c r="L1689">
        <v>12.22</v>
      </c>
      <c r="M1689" s="2">
        <v>7.0000000000000007E-2</v>
      </c>
      <c r="N1689">
        <v>331.17</v>
      </c>
      <c r="O1689">
        <v>2.85</v>
      </c>
      <c r="P1689">
        <v>97.19</v>
      </c>
      <c r="Q1689" s="2">
        <v>0.55000000000000004</v>
      </c>
      <c r="R1689" t="s">
        <v>48</v>
      </c>
      <c r="S1689" t="s">
        <v>139</v>
      </c>
      <c r="T1689" t="s">
        <v>679</v>
      </c>
      <c r="U1689" t="s">
        <v>82</v>
      </c>
      <c r="V1689" t="s">
        <v>33</v>
      </c>
      <c r="W1689">
        <v>5162</v>
      </c>
      <c r="X1689" s="1">
        <v>41190</v>
      </c>
      <c r="Y1689" t="s">
        <v>34</v>
      </c>
      <c r="Z1689" t="e" vm="15">
        <v>#VALUE!</v>
      </c>
      <c r="AA1689">
        <v>10562</v>
      </c>
      <c r="AB1689" t="e" cm="1" vm="2">
        <f t="array" ref="AB1689">_FV(Table1[[#This Row],[State]],"Country/region",TRUE)</f>
        <v>#VALUE!</v>
      </c>
    </row>
    <row r="1690" spans="1:28" x14ac:dyDescent="0.35">
      <c r="A1690" t="s">
        <v>2347</v>
      </c>
      <c r="B1690">
        <v>43</v>
      </c>
      <c r="C1690" t="s">
        <v>863</v>
      </c>
      <c r="D1690" t="s">
        <v>38</v>
      </c>
      <c r="E1690">
        <f>YEAR(Table1[[#This Row],[Order Date]])</f>
        <v>2012</v>
      </c>
      <c r="F1690">
        <v>1</v>
      </c>
      <c r="G1690">
        <f>MONTH(Table1[[#This Row],[Order Date]])</f>
        <v>10</v>
      </c>
      <c r="H1690" s="1">
        <v>41190</v>
      </c>
      <c r="I1690">
        <v>50147</v>
      </c>
      <c r="J1690" t="s">
        <v>131</v>
      </c>
      <c r="K1690">
        <v>13</v>
      </c>
      <c r="L1690">
        <v>11.48</v>
      </c>
      <c r="M1690" s="2">
        <v>0</v>
      </c>
      <c r="N1690">
        <v>163.62</v>
      </c>
      <c r="O1690">
        <v>5.43</v>
      </c>
      <c r="P1690">
        <v>16.34</v>
      </c>
      <c r="Q1690" s="2">
        <v>0.36</v>
      </c>
      <c r="R1690" t="s">
        <v>29</v>
      </c>
      <c r="S1690" t="s">
        <v>30</v>
      </c>
      <c r="T1690" t="s">
        <v>2348</v>
      </c>
      <c r="U1690" t="s">
        <v>61</v>
      </c>
      <c r="V1690" t="s">
        <v>76</v>
      </c>
      <c r="W1690">
        <v>7028</v>
      </c>
      <c r="X1690" s="1">
        <v>41190</v>
      </c>
      <c r="Y1690" t="s">
        <v>34</v>
      </c>
      <c r="Z1690" t="e" vm="47">
        <v>#VALUE!</v>
      </c>
      <c r="AA1690">
        <v>27511</v>
      </c>
      <c r="AB1690" t="e" cm="1" vm="2">
        <f t="array" ref="AB1690">_FV(Table1[[#This Row],[State]],"Country/region",TRUE)</f>
        <v>#VALUE!</v>
      </c>
    </row>
    <row r="1691" spans="1:28" x14ac:dyDescent="0.35">
      <c r="A1691" t="s">
        <v>1315</v>
      </c>
      <c r="B1691">
        <v>43</v>
      </c>
      <c r="C1691" t="s">
        <v>1316</v>
      </c>
      <c r="D1691" t="s">
        <v>46</v>
      </c>
      <c r="E1691">
        <f>YEAR(Table1[[#This Row],[Order Date]])</f>
        <v>2012</v>
      </c>
      <c r="F1691">
        <v>1</v>
      </c>
      <c r="G1691">
        <f>MONTH(Table1[[#This Row],[Order Date]])</f>
        <v>10</v>
      </c>
      <c r="H1691" s="1">
        <v>41190</v>
      </c>
      <c r="I1691">
        <v>35136</v>
      </c>
      <c r="J1691" t="s">
        <v>58</v>
      </c>
      <c r="K1691">
        <v>23</v>
      </c>
      <c r="L1691">
        <v>2.94</v>
      </c>
      <c r="M1691" s="2">
        <v>7.0000000000000007E-2</v>
      </c>
      <c r="N1691">
        <v>68.73</v>
      </c>
      <c r="O1691">
        <v>0.81</v>
      </c>
      <c r="P1691">
        <v>17.170000000000002</v>
      </c>
      <c r="Q1691" s="2">
        <v>0.4</v>
      </c>
      <c r="R1691" t="s">
        <v>29</v>
      </c>
      <c r="S1691" t="s">
        <v>59</v>
      </c>
      <c r="T1691" t="s">
        <v>2349</v>
      </c>
      <c r="U1691" t="s">
        <v>88</v>
      </c>
      <c r="V1691" t="s">
        <v>76</v>
      </c>
      <c r="W1691">
        <v>4938</v>
      </c>
      <c r="X1691" s="1">
        <v>41191</v>
      </c>
      <c r="Y1691" t="s">
        <v>34</v>
      </c>
      <c r="Z1691" t="e" vm="44">
        <v>#VALUE!</v>
      </c>
      <c r="AA1691">
        <v>30318</v>
      </c>
      <c r="AB1691" t="e" cm="1" vm="2">
        <f t="array" ref="AB1691">_FV(Table1[[#This Row],[State]],"Country/region",TRUE)</f>
        <v>#VALUE!</v>
      </c>
    </row>
    <row r="1692" spans="1:28" x14ac:dyDescent="0.35">
      <c r="A1692" t="s">
        <v>2347</v>
      </c>
      <c r="B1692">
        <v>43</v>
      </c>
      <c r="C1692" t="s">
        <v>863</v>
      </c>
      <c r="D1692" t="s">
        <v>38</v>
      </c>
      <c r="E1692">
        <f>YEAR(Table1[[#This Row],[Order Date]])</f>
        <v>2012</v>
      </c>
      <c r="F1692">
        <v>1</v>
      </c>
      <c r="G1692">
        <f>MONTH(Table1[[#This Row],[Order Date]])</f>
        <v>10</v>
      </c>
      <c r="H1692" s="1">
        <v>41190</v>
      </c>
      <c r="I1692">
        <v>50147</v>
      </c>
      <c r="J1692" t="s">
        <v>131</v>
      </c>
      <c r="K1692">
        <v>42</v>
      </c>
      <c r="L1692">
        <v>35.89</v>
      </c>
      <c r="M1692" s="2">
        <v>0.05</v>
      </c>
      <c r="N1692">
        <v>1504.01</v>
      </c>
      <c r="O1692">
        <v>14.72</v>
      </c>
      <c r="P1692">
        <v>211.04</v>
      </c>
      <c r="Q1692" s="2">
        <v>0.4</v>
      </c>
      <c r="R1692" t="s">
        <v>29</v>
      </c>
      <c r="S1692" t="s">
        <v>30</v>
      </c>
      <c r="T1692" t="s">
        <v>2350</v>
      </c>
      <c r="U1692" t="s">
        <v>267</v>
      </c>
      <c r="V1692" t="s">
        <v>76</v>
      </c>
      <c r="W1692">
        <v>7027</v>
      </c>
      <c r="X1692" s="1">
        <v>41191</v>
      </c>
      <c r="Y1692" t="s">
        <v>34</v>
      </c>
      <c r="Z1692" t="e" vm="47">
        <v>#VALUE!</v>
      </c>
      <c r="AA1692">
        <v>27511</v>
      </c>
      <c r="AB1692" t="e" cm="1" vm="2">
        <f t="array" ref="AB1692">_FV(Table1[[#This Row],[State]],"Country/region",TRUE)</f>
        <v>#VALUE!</v>
      </c>
    </row>
    <row r="1693" spans="1:28" x14ac:dyDescent="0.35">
      <c r="A1693" t="s">
        <v>1906</v>
      </c>
      <c r="B1693">
        <v>43</v>
      </c>
      <c r="C1693" t="s">
        <v>2171</v>
      </c>
      <c r="D1693" t="s">
        <v>57</v>
      </c>
      <c r="E1693">
        <f>YEAR(Table1[[#This Row],[Order Date]])</f>
        <v>2012</v>
      </c>
      <c r="F1693">
        <v>1</v>
      </c>
      <c r="G1693">
        <f>MONTH(Table1[[#This Row],[Order Date]])</f>
        <v>10</v>
      </c>
      <c r="H1693" s="1">
        <v>41190</v>
      </c>
      <c r="I1693">
        <v>28675</v>
      </c>
      <c r="J1693" t="s">
        <v>58</v>
      </c>
      <c r="K1693">
        <v>15</v>
      </c>
      <c r="L1693">
        <v>65.989999999999995</v>
      </c>
      <c r="M1693" s="2">
        <v>0.1</v>
      </c>
      <c r="N1693">
        <v>822.84249999999997</v>
      </c>
      <c r="O1693">
        <v>5.92</v>
      </c>
      <c r="P1693">
        <v>4.3920000000000003</v>
      </c>
      <c r="Q1693" s="2">
        <v>0.55000000000000004</v>
      </c>
      <c r="R1693" t="s">
        <v>96</v>
      </c>
      <c r="S1693" t="s">
        <v>30</v>
      </c>
      <c r="T1693">
        <v>252</v>
      </c>
      <c r="U1693" t="s">
        <v>105</v>
      </c>
      <c r="V1693" t="s">
        <v>68</v>
      </c>
      <c r="W1693">
        <v>4017</v>
      </c>
      <c r="X1693" s="1">
        <v>41191</v>
      </c>
      <c r="Y1693" t="s">
        <v>34</v>
      </c>
      <c r="Z1693" t="e" vm="16">
        <v>#VALUE!</v>
      </c>
      <c r="AA1693">
        <v>60438</v>
      </c>
      <c r="AB1693" t="e" cm="1" vm="2">
        <f t="array" ref="AB1693">_FV(Table1[[#This Row],[State]],"Country/region",TRUE)</f>
        <v>#VALUE!</v>
      </c>
    </row>
    <row r="1694" spans="1:28" x14ac:dyDescent="0.35">
      <c r="A1694" t="s">
        <v>1581</v>
      </c>
      <c r="B1694">
        <v>43</v>
      </c>
      <c r="C1694" t="s">
        <v>889</v>
      </c>
      <c r="D1694" t="s">
        <v>46</v>
      </c>
      <c r="E1694">
        <f>YEAR(Table1[[#This Row],[Order Date]])</f>
        <v>2012</v>
      </c>
      <c r="F1694">
        <v>1</v>
      </c>
      <c r="G1694">
        <f>MONTH(Table1[[#This Row],[Order Date]])</f>
        <v>10</v>
      </c>
      <c r="H1694" s="1">
        <v>41190</v>
      </c>
      <c r="I1694">
        <v>21541</v>
      </c>
      <c r="J1694" t="s">
        <v>39</v>
      </c>
      <c r="K1694">
        <v>43</v>
      </c>
      <c r="L1694">
        <v>70.98</v>
      </c>
      <c r="M1694" s="2">
        <v>0.04</v>
      </c>
      <c r="N1694">
        <v>3044.7</v>
      </c>
      <c r="O1694">
        <v>26.74</v>
      </c>
      <c r="P1694">
        <v>-78.36</v>
      </c>
      <c r="Q1694" s="2">
        <v>0.6</v>
      </c>
      <c r="R1694" t="s">
        <v>48</v>
      </c>
      <c r="S1694" t="s">
        <v>73</v>
      </c>
      <c r="T1694" t="s">
        <v>2351</v>
      </c>
      <c r="U1694" t="s">
        <v>154</v>
      </c>
      <c r="V1694" t="s">
        <v>52</v>
      </c>
      <c r="W1694">
        <v>2983</v>
      </c>
      <c r="X1694" s="1">
        <v>41192</v>
      </c>
      <c r="Y1694" t="s">
        <v>53</v>
      </c>
      <c r="Z1694" t="e" vm="42">
        <v>#VALUE!</v>
      </c>
      <c r="AA1694">
        <v>86442</v>
      </c>
      <c r="AB1694" t="e" cm="1" vm="2">
        <f t="array" ref="AB1694">_FV(Table1[[#This Row],[State]],"Country/region",TRUE)</f>
        <v>#VALUE!</v>
      </c>
    </row>
    <row r="1695" spans="1:28" x14ac:dyDescent="0.35">
      <c r="A1695" t="s">
        <v>1060</v>
      </c>
      <c r="B1695">
        <v>43</v>
      </c>
      <c r="C1695" t="s">
        <v>1061</v>
      </c>
      <c r="D1695" t="s">
        <v>57</v>
      </c>
      <c r="E1695">
        <f>YEAR(Table1[[#This Row],[Order Date]])</f>
        <v>2012</v>
      </c>
      <c r="F1695">
        <v>1</v>
      </c>
      <c r="G1695">
        <f>MONTH(Table1[[#This Row],[Order Date]])</f>
        <v>10</v>
      </c>
      <c r="H1695" s="1">
        <v>41190</v>
      </c>
      <c r="I1695">
        <v>36739</v>
      </c>
      <c r="J1695" t="s">
        <v>39</v>
      </c>
      <c r="K1695">
        <v>16</v>
      </c>
      <c r="L1695">
        <v>3.98</v>
      </c>
      <c r="M1695" s="2">
        <v>7.0000000000000007E-2</v>
      </c>
      <c r="N1695">
        <v>68.040000000000006</v>
      </c>
      <c r="O1695">
        <v>5.26</v>
      </c>
      <c r="P1695">
        <v>-55.521999999999998</v>
      </c>
      <c r="Q1695" s="2">
        <v>0.38</v>
      </c>
      <c r="R1695" t="s">
        <v>29</v>
      </c>
      <c r="S1695" t="s">
        <v>30</v>
      </c>
      <c r="T1695" t="s">
        <v>1099</v>
      </c>
      <c r="U1695" t="s">
        <v>67</v>
      </c>
      <c r="V1695" t="s">
        <v>33</v>
      </c>
      <c r="W1695">
        <v>5161</v>
      </c>
      <c r="X1695" s="1">
        <v>41192</v>
      </c>
      <c r="Y1695" t="s">
        <v>34</v>
      </c>
      <c r="Z1695" t="e" vm="15">
        <v>#VALUE!</v>
      </c>
      <c r="AA1695">
        <v>10562</v>
      </c>
      <c r="AB1695" t="e" cm="1" vm="2">
        <f t="array" ref="AB1695">_FV(Table1[[#This Row],[State]],"Country/region",TRUE)</f>
        <v>#VALUE!</v>
      </c>
    </row>
    <row r="1696" spans="1:28" x14ac:dyDescent="0.35">
      <c r="A1696" t="s">
        <v>2352</v>
      </c>
      <c r="B1696">
        <v>43</v>
      </c>
      <c r="C1696" t="s">
        <v>691</v>
      </c>
      <c r="D1696" t="s">
        <v>57</v>
      </c>
      <c r="E1696">
        <f>YEAR(Table1[[#This Row],[Order Date]])</f>
        <v>2012</v>
      </c>
      <c r="F1696">
        <v>1</v>
      </c>
      <c r="G1696">
        <f>MONTH(Table1[[#This Row],[Order Date]])</f>
        <v>10</v>
      </c>
      <c r="H1696" s="1">
        <v>41191</v>
      </c>
      <c r="I1696">
        <v>14785</v>
      </c>
      <c r="J1696" t="s">
        <v>28</v>
      </c>
      <c r="K1696">
        <v>20</v>
      </c>
      <c r="L1696">
        <v>4.91</v>
      </c>
      <c r="M1696" s="2">
        <v>0.08</v>
      </c>
      <c r="N1696">
        <v>94.86</v>
      </c>
      <c r="O1696">
        <v>0.5</v>
      </c>
      <c r="P1696">
        <v>39.69</v>
      </c>
      <c r="Q1696" s="2">
        <v>0.36</v>
      </c>
      <c r="R1696" t="s">
        <v>29</v>
      </c>
      <c r="S1696" t="s">
        <v>30</v>
      </c>
      <c r="T1696" t="s">
        <v>610</v>
      </c>
      <c r="U1696" t="s">
        <v>210</v>
      </c>
      <c r="V1696" t="s">
        <v>76</v>
      </c>
      <c r="W1696">
        <v>2065</v>
      </c>
      <c r="X1696" s="1">
        <v>41191</v>
      </c>
      <c r="Y1696" t="s">
        <v>34</v>
      </c>
      <c r="Z1696" t="e" vm="35">
        <v>#VALUE!</v>
      </c>
      <c r="AA1696">
        <v>72023</v>
      </c>
      <c r="AB1696" t="e" cm="1" vm="2">
        <f t="array" ref="AB1696">_FV(Table1[[#This Row],[State]],"Country/region",TRUE)</f>
        <v>#VALUE!</v>
      </c>
    </row>
    <row r="1697" spans="1:28" x14ac:dyDescent="0.35">
      <c r="A1697" t="s">
        <v>2353</v>
      </c>
      <c r="B1697">
        <v>43</v>
      </c>
      <c r="C1697" t="s">
        <v>547</v>
      </c>
      <c r="D1697" t="s">
        <v>46</v>
      </c>
      <c r="E1697">
        <f>YEAR(Table1[[#This Row],[Order Date]])</f>
        <v>2012</v>
      </c>
      <c r="F1697">
        <v>1</v>
      </c>
      <c r="G1697">
        <f>MONTH(Table1[[#This Row],[Order Date]])</f>
        <v>10</v>
      </c>
      <c r="H1697" s="1">
        <v>41191</v>
      </c>
      <c r="I1697">
        <v>2791</v>
      </c>
      <c r="J1697" t="s">
        <v>28</v>
      </c>
      <c r="K1697">
        <v>47</v>
      </c>
      <c r="L1697">
        <v>3.89</v>
      </c>
      <c r="M1697" s="2">
        <v>0</v>
      </c>
      <c r="N1697">
        <v>191.67</v>
      </c>
      <c r="O1697">
        <v>7.01</v>
      </c>
      <c r="P1697">
        <v>-236.26750000000001</v>
      </c>
      <c r="Q1697" s="2">
        <v>0.37</v>
      </c>
      <c r="R1697" t="s">
        <v>29</v>
      </c>
      <c r="S1697" t="s">
        <v>30</v>
      </c>
      <c r="T1697" t="s">
        <v>1963</v>
      </c>
      <c r="U1697" t="s">
        <v>67</v>
      </c>
      <c r="V1697" t="s">
        <v>68</v>
      </c>
      <c r="W1697">
        <v>413</v>
      </c>
      <c r="X1697" s="1">
        <v>41191</v>
      </c>
      <c r="Y1697" t="s">
        <v>34</v>
      </c>
      <c r="Z1697" t="e" vm="16">
        <v>#VALUE!</v>
      </c>
      <c r="AA1697">
        <v>60110</v>
      </c>
      <c r="AB1697" t="e" cm="1" vm="2">
        <f t="array" ref="AB1697">_FV(Table1[[#This Row],[State]],"Country/region",TRUE)</f>
        <v>#VALUE!</v>
      </c>
    </row>
    <row r="1698" spans="1:28" x14ac:dyDescent="0.35">
      <c r="A1698" t="s">
        <v>1578</v>
      </c>
      <c r="B1698">
        <v>43</v>
      </c>
      <c r="C1698" t="s">
        <v>2069</v>
      </c>
      <c r="D1698" t="s">
        <v>46</v>
      </c>
      <c r="E1698">
        <f>YEAR(Table1[[#This Row],[Order Date]])</f>
        <v>2012</v>
      </c>
      <c r="F1698">
        <v>1</v>
      </c>
      <c r="G1698">
        <f>MONTH(Table1[[#This Row],[Order Date]])</f>
        <v>10</v>
      </c>
      <c r="H1698" s="1">
        <v>41191</v>
      </c>
      <c r="I1698">
        <v>18308</v>
      </c>
      <c r="J1698" t="s">
        <v>39</v>
      </c>
      <c r="K1698">
        <v>15</v>
      </c>
      <c r="L1698">
        <v>30.73</v>
      </c>
      <c r="M1698" s="2">
        <v>0.09</v>
      </c>
      <c r="N1698">
        <v>436.05</v>
      </c>
      <c r="O1698">
        <v>4</v>
      </c>
      <c r="P1698">
        <v>-92.58</v>
      </c>
      <c r="Q1698" s="2">
        <v>0.75</v>
      </c>
      <c r="R1698" t="s">
        <v>96</v>
      </c>
      <c r="S1698" t="s">
        <v>30</v>
      </c>
      <c r="T1698" t="s">
        <v>873</v>
      </c>
      <c r="U1698" t="s">
        <v>102</v>
      </c>
      <c r="V1698" t="s">
        <v>68</v>
      </c>
      <c r="W1698">
        <v>2521</v>
      </c>
      <c r="X1698" s="1">
        <v>41191</v>
      </c>
      <c r="Y1698" t="s">
        <v>34</v>
      </c>
      <c r="Z1698" t="e" vm="16">
        <v>#VALUE!</v>
      </c>
      <c r="AA1698">
        <v>60505</v>
      </c>
      <c r="AB1698" t="e" cm="1" vm="2">
        <f t="array" ref="AB1698">_FV(Table1[[#This Row],[State]],"Country/region",TRUE)</f>
        <v>#VALUE!</v>
      </c>
    </row>
    <row r="1699" spans="1:28" x14ac:dyDescent="0.35">
      <c r="A1699" t="s">
        <v>2352</v>
      </c>
      <c r="B1699">
        <v>43</v>
      </c>
      <c r="C1699" t="s">
        <v>691</v>
      </c>
      <c r="D1699" t="s">
        <v>57</v>
      </c>
      <c r="E1699">
        <f>YEAR(Table1[[#This Row],[Order Date]])</f>
        <v>2012</v>
      </c>
      <c r="F1699">
        <v>1</v>
      </c>
      <c r="G1699">
        <f>MONTH(Table1[[#This Row],[Order Date]])</f>
        <v>10</v>
      </c>
      <c r="H1699" s="1">
        <v>41191</v>
      </c>
      <c r="I1699">
        <v>14785</v>
      </c>
      <c r="J1699" t="s">
        <v>28</v>
      </c>
      <c r="K1699">
        <v>25</v>
      </c>
      <c r="L1699">
        <v>28.15</v>
      </c>
      <c r="M1699" s="2">
        <v>0.02</v>
      </c>
      <c r="N1699">
        <v>744.12</v>
      </c>
      <c r="O1699">
        <v>6.17</v>
      </c>
      <c r="P1699">
        <v>146.51</v>
      </c>
      <c r="Q1699" s="2">
        <v>0.55000000000000004</v>
      </c>
      <c r="R1699" t="s">
        <v>29</v>
      </c>
      <c r="S1699" t="s">
        <v>139</v>
      </c>
      <c r="T1699" t="s">
        <v>388</v>
      </c>
      <c r="U1699" t="s">
        <v>88</v>
      </c>
      <c r="V1699" t="s">
        <v>76</v>
      </c>
      <c r="W1699">
        <v>2066</v>
      </c>
      <c r="X1699" s="1">
        <v>41192</v>
      </c>
      <c r="Y1699" t="s">
        <v>34</v>
      </c>
      <c r="Z1699" t="e" vm="35">
        <v>#VALUE!</v>
      </c>
      <c r="AA1699">
        <v>72023</v>
      </c>
      <c r="AB1699" t="e" cm="1" vm="2">
        <f t="array" ref="AB1699">_FV(Table1[[#This Row],[State]],"Country/region",TRUE)</f>
        <v>#VALUE!</v>
      </c>
    </row>
    <row r="1700" spans="1:28" x14ac:dyDescent="0.35">
      <c r="A1700" t="s">
        <v>2353</v>
      </c>
      <c r="B1700">
        <v>43</v>
      </c>
      <c r="C1700" t="s">
        <v>547</v>
      </c>
      <c r="D1700" t="s">
        <v>46</v>
      </c>
      <c r="E1700">
        <f>YEAR(Table1[[#This Row],[Order Date]])</f>
        <v>2012</v>
      </c>
      <c r="F1700">
        <v>1</v>
      </c>
      <c r="G1700">
        <f>MONTH(Table1[[#This Row],[Order Date]])</f>
        <v>10</v>
      </c>
      <c r="H1700" s="1">
        <v>41191</v>
      </c>
      <c r="I1700">
        <v>2791</v>
      </c>
      <c r="J1700" t="s">
        <v>28</v>
      </c>
      <c r="K1700">
        <v>18</v>
      </c>
      <c r="L1700">
        <v>30.98</v>
      </c>
      <c r="M1700" s="2">
        <v>0.1</v>
      </c>
      <c r="N1700">
        <v>507.64</v>
      </c>
      <c r="O1700">
        <v>5.76</v>
      </c>
      <c r="P1700">
        <v>118.94</v>
      </c>
      <c r="Q1700" s="2">
        <v>0.4</v>
      </c>
      <c r="R1700" t="s">
        <v>29</v>
      </c>
      <c r="S1700" t="s">
        <v>30</v>
      </c>
      <c r="T1700" t="s">
        <v>145</v>
      </c>
      <c r="U1700" t="s">
        <v>61</v>
      </c>
      <c r="V1700" t="s">
        <v>68</v>
      </c>
      <c r="W1700">
        <v>415</v>
      </c>
      <c r="X1700" s="1">
        <v>41192</v>
      </c>
      <c r="Y1700" t="s">
        <v>34</v>
      </c>
      <c r="Z1700" t="e" vm="16">
        <v>#VALUE!</v>
      </c>
      <c r="AA1700">
        <v>60110</v>
      </c>
      <c r="AB1700" t="e" cm="1" vm="2">
        <f t="array" ref="AB1700">_FV(Table1[[#This Row],[State]],"Country/region",TRUE)</f>
        <v>#VALUE!</v>
      </c>
    </row>
    <row r="1701" spans="1:28" x14ac:dyDescent="0.35">
      <c r="A1701" t="s">
        <v>2177</v>
      </c>
      <c r="B1701">
        <v>43</v>
      </c>
      <c r="C1701" t="s">
        <v>2354</v>
      </c>
      <c r="D1701" t="s">
        <v>38</v>
      </c>
      <c r="E1701">
        <f>YEAR(Table1[[#This Row],[Order Date]])</f>
        <v>2012</v>
      </c>
      <c r="F1701">
        <v>1</v>
      </c>
      <c r="G1701">
        <f>MONTH(Table1[[#This Row],[Order Date]])</f>
        <v>10</v>
      </c>
      <c r="H1701" s="1">
        <v>41191</v>
      </c>
      <c r="I1701">
        <v>13920</v>
      </c>
      <c r="J1701" t="s">
        <v>58</v>
      </c>
      <c r="K1701">
        <v>24</v>
      </c>
      <c r="L1701">
        <v>8.57</v>
      </c>
      <c r="M1701" s="2">
        <v>0.06</v>
      </c>
      <c r="N1701">
        <v>207.21</v>
      </c>
      <c r="O1701">
        <v>6.14</v>
      </c>
      <c r="P1701">
        <v>-78.64</v>
      </c>
      <c r="Q1701" s="2">
        <v>0.59</v>
      </c>
      <c r="R1701" t="s">
        <v>29</v>
      </c>
      <c r="S1701" t="s">
        <v>139</v>
      </c>
      <c r="T1701" t="s">
        <v>2355</v>
      </c>
      <c r="U1701" t="s">
        <v>481</v>
      </c>
      <c r="V1701" t="s">
        <v>76</v>
      </c>
      <c r="W1701">
        <v>1942</v>
      </c>
      <c r="X1701" s="1">
        <v>41192</v>
      </c>
      <c r="Y1701" t="s">
        <v>34</v>
      </c>
      <c r="Z1701" t="e" vm="18">
        <v>#VALUE!</v>
      </c>
      <c r="AA1701">
        <v>22102</v>
      </c>
      <c r="AB1701" t="e" cm="1" vm="2">
        <f t="array" ref="AB1701">_FV(Table1[[#This Row],[State]],"Country/region",TRUE)</f>
        <v>#VALUE!</v>
      </c>
    </row>
    <row r="1702" spans="1:28" x14ac:dyDescent="0.35">
      <c r="A1702" t="s">
        <v>2356</v>
      </c>
      <c r="B1702">
        <v>43</v>
      </c>
      <c r="C1702" t="s">
        <v>343</v>
      </c>
      <c r="D1702" t="s">
        <v>38</v>
      </c>
      <c r="E1702">
        <f>YEAR(Table1[[#This Row],[Order Date]])</f>
        <v>2012</v>
      </c>
      <c r="F1702">
        <v>1</v>
      </c>
      <c r="G1702">
        <f>MONTH(Table1[[#This Row],[Order Date]])</f>
        <v>10</v>
      </c>
      <c r="H1702" s="1">
        <v>41191</v>
      </c>
      <c r="I1702">
        <v>59591</v>
      </c>
      <c r="J1702" t="s">
        <v>39</v>
      </c>
      <c r="K1702">
        <v>34</v>
      </c>
      <c r="L1702">
        <v>100.97</v>
      </c>
      <c r="M1702" s="2">
        <v>0.08</v>
      </c>
      <c r="N1702">
        <v>3361.84</v>
      </c>
      <c r="O1702">
        <v>14</v>
      </c>
      <c r="P1702">
        <v>1211.76</v>
      </c>
      <c r="Q1702" s="2">
        <v>0.37</v>
      </c>
      <c r="R1702" t="s">
        <v>96</v>
      </c>
      <c r="S1702" t="s">
        <v>49</v>
      </c>
      <c r="T1702" t="s">
        <v>2357</v>
      </c>
      <c r="U1702" t="s">
        <v>98</v>
      </c>
      <c r="V1702" t="s">
        <v>76</v>
      </c>
      <c r="W1702">
        <v>8340</v>
      </c>
      <c r="X1702" s="1">
        <v>41192</v>
      </c>
      <c r="Y1702" t="s">
        <v>53</v>
      </c>
      <c r="Z1702" t="e" vm="34">
        <v>#VALUE!</v>
      </c>
      <c r="AA1702">
        <v>39212</v>
      </c>
      <c r="AB1702" t="e" cm="1" vm="2">
        <f t="array" ref="AB1702">_FV(Table1[[#This Row],[State]],"Country/region",TRUE)</f>
        <v>#VALUE!</v>
      </c>
    </row>
    <row r="1703" spans="1:28" x14ac:dyDescent="0.35">
      <c r="A1703" t="s">
        <v>1578</v>
      </c>
      <c r="B1703">
        <v>43</v>
      </c>
      <c r="C1703" t="s">
        <v>2069</v>
      </c>
      <c r="D1703" t="s">
        <v>46</v>
      </c>
      <c r="E1703">
        <f>YEAR(Table1[[#This Row],[Order Date]])</f>
        <v>2012</v>
      </c>
      <c r="F1703">
        <v>1</v>
      </c>
      <c r="G1703">
        <f>MONTH(Table1[[#This Row],[Order Date]])</f>
        <v>10</v>
      </c>
      <c r="H1703" s="1">
        <v>41191</v>
      </c>
      <c r="I1703">
        <v>18308</v>
      </c>
      <c r="J1703" t="s">
        <v>39</v>
      </c>
      <c r="K1703">
        <v>49</v>
      </c>
      <c r="L1703">
        <v>125.99</v>
      </c>
      <c r="M1703" s="2">
        <v>0</v>
      </c>
      <c r="N1703">
        <v>5247.4835000000003</v>
      </c>
      <c r="O1703">
        <v>8.08</v>
      </c>
      <c r="P1703">
        <v>1465.866</v>
      </c>
      <c r="Q1703" s="2">
        <v>0.56999999999999995</v>
      </c>
      <c r="R1703" t="s">
        <v>96</v>
      </c>
      <c r="S1703" t="s">
        <v>30</v>
      </c>
      <c r="T1703" t="s">
        <v>1797</v>
      </c>
      <c r="U1703" t="s">
        <v>105</v>
      </c>
      <c r="V1703" t="s">
        <v>68</v>
      </c>
      <c r="W1703">
        <v>2522</v>
      </c>
      <c r="X1703" s="1">
        <v>41192</v>
      </c>
      <c r="Y1703" t="s">
        <v>34</v>
      </c>
      <c r="Z1703" t="e" vm="16">
        <v>#VALUE!</v>
      </c>
      <c r="AA1703">
        <v>60505</v>
      </c>
      <c r="AB1703" t="e" cm="1" vm="2">
        <f t="array" ref="AB1703">_FV(Table1[[#This Row],[State]],"Country/region",TRUE)</f>
        <v>#VALUE!</v>
      </c>
    </row>
    <row r="1704" spans="1:28" x14ac:dyDescent="0.35">
      <c r="A1704" t="s">
        <v>2353</v>
      </c>
      <c r="B1704">
        <v>43</v>
      </c>
      <c r="C1704" t="s">
        <v>547</v>
      </c>
      <c r="D1704" t="s">
        <v>46</v>
      </c>
      <c r="E1704">
        <f>YEAR(Table1[[#This Row],[Order Date]])</f>
        <v>2012</v>
      </c>
      <c r="F1704">
        <v>1</v>
      </c>
      <c r="G1704">
        <f>MONTH(Table1[[#This Row],[Order Date]])</f>
        <v>10</v>
      </c>
      <c r="H1704" s="1">
        <v>41191</v>
      </c>
      <c r="I1704">
        <v>2791</v>
      </c>
      <c r="J1704" t="s">
        <v>28</v>
      </c>
      <c r="K1704">
        <v>49</v>
      </c>
      <c r="L1704">
        <v>120.98</v>
      </c>
      <c r="M1704" s="2">
        <v>0.09</v>
      </c>
      <c r="N1704">
        <v>5586.33</v>
      </c>
      <c r="O1704">
        <v>30</v>
      </c>
      <c r="P1704">
        <v>80.44</v>
      </c>
      <c r="Q1704" s="2">
        <v>0.64</v>
      </c>
      <c r="R1704" t="s">
        <v>48</v>
      </c>
      <c r="S1704" t="s">
        <v>49</v>
      </c>
      <c r="T1704" t="s">
        <v>1652</v>
      </c>
      <c r="U1704" t="s">
        <v>51</v>
      </c>
      <c r="V1704" t="s">
        <v>68</v>
      </c>
      <c r="W1704">
        <v>414</v>
      </c>
      <c r="X1704" s="1">
        <v>41193</v>
      </c>
      <c r="Y1704" t="s">
        <v>53</v>
      </c>
      <c r="Z1704" t="e" vm="16">
        <v>#VALUE!</v>
      </c>
      <c r="AA1704">
        <v>60110</v>
      </c>
      <c r="AB1704" t="e" cm="1" vm="2">
        <f t="array" ref="AB1704">_FV(Table1[[#This Row],[State]],"Country/region",TRUE)</f>
        <v>#VALUE!</v>
      </c>
    </row>
    <row r="1705" spans="1:28" x14ac:dyDescent="0.35">
      <c r="A1705" t="s">
        <v>2358</v>
      </c>
      <c r="B1705">
        <v>43</v>
      </c>
      <c r="C1705" t="s">
        <v>2359</v>
      </c>
      <c r="D1705" t="s">
        <v>57</v>
      </c>
      <c r="E1705">
        <f>YEAR(Table1[[#This Row],[Order Date]])</f>
        <v>2012</v>
      </c>
      <c r="F1705">
        <v>1</v>
      </c>
      <c r="G1705">
        <f>MONTH(Table1[[#This Row],[Order Date]])</f>
        <v>10</v>
      </c>
      <c r="H1705" s="1">
        <v>41191</v>
      </c>
      <c r="I1705">
        <v>23008</v>
      </c>
      <c r="J1705" t="s">
        <v>58</v>
      </c>
      <c r="K1705">
        <v>10</v>
      </c>
      <c r="L1705">
        <v>120.98</v>
      </c>
      <c r="M1705" s="2">
        <v>0.1</v>
      </c>
      <c r="N1705">
        <v>1136.47</v>
      </c>
      <c r="O1705">
        <v>9.07</v>
      </c>
      <c r="P1705">
        <v>323.32299999999998</v>
      </c>
      <c r="Q1705" s="2">
        <v>0.35</v>
      </c>
      <c r="R1705" t="s">
        <v>29</v>
      </c>
      <c r="S1705" t="s">
        <v>30</v>
      </c>
      <c r="T1705" t="s">
        <v>857</v>
      </c>
      <c r="U1705" t="s">
        <v>67</v>
      </c>
      <c r="V1705" t="s">
        <v>68</v>
      </c>
      <c r="W1705">
        <v>3206</v>
      </c>
      <c r="X1705" s="1">
        <v>41193</v>
      </c>
      <c r="Y1705" t="s">
        <v>42</v>
      </c>
      <c r="Z1705" t="e" vm="11">
        <v>#VALUE!</v>
      </c>
      <c r="AA1705">
        <v>75028</v>
      </c>
      <c r="AB1705" t="e" cm="1" vm="2">
        <f t="array" ref="AB1705">_FV(Table1[[#This Row],[State]],"Country/region",TRUE)</f>
        <v>#VALUE!</v>
      </c>
    </row>
    <row r="1706" spans="1:28" x14ac:dyDescent="0.35">
      <c r="A1706" t="s">
        <v>2177</v>
      </c>
      <c r="B1706">
        <v>43</v>
      </c>
      <c r="C1706" t="s">
        <v>2354</v>
      </c>
      <c r="D1706" t="s">
        <v>38</v>
      </c>
      <c r="E1706">
        <f>YEAR(Table1[[#This Row],[Order Date]])</f>
        <v>2012</v>
      </c>
      <c r="F1706">
        <v>1</v>
      </c>
      <c r="G1706">
        <f>MONTH(Table1[[#This Row],[Order Date]])</f>
        <v>10</v>
      </c>
      <c r="H1706" s="1">
        <v>41191</v>
      </c>
      <c r="I1706">
        <v>13920</v>
      </c>
      <c r="J1706" t="s">
        <v>58</v>
      </c>
      <c r="K1706">
        <v>25</v>
      </c>
      <c r="L1706">
        <v>37.94</v>
      </c>
      <c r="M1706" s="2">
        <v>0.1</v>
      </c>
      <c r="N1706">
        <v>901.32</v>
      </c>
      <c r="O1706">
        <v>5.08</v>
      </c>
      <c r="P1706">
        <v>338.01</v>
      </c>
      <c r="Q1706" s="2">
        <v>0.38</v>
      </c>
      <c r="R1706" t="s">
        <v>29</v>
      </c>
      <c r="S1706" t="s">
        <v>59</v>
      </c>
      <c r="T1706" t="s">
        <v>1176</v>
      </c>
      <c r="U1706" t="s">
        <v>61</v>
      </c>
      <c r="V1706" t="s">
        <v>76</v>
      </c>
      <c r="W1706">
        <v>1941</v>
      </c>
      <c r="X1706" s="1">
        <v>41193</v>
      </c>
      <c r="Y1706" t="s">
        <v>42</v>
      </c>
      <c r="Z1706" t="e" vm="18">
        <v>#VALUE!</v>
      </c>
      <c r="AA1706">
        <v>22102</v>
      </c>
      <c r="AB1706" t="e" cm="1" vm="2">
        <f t="array" ref="AB1706">_FV(Table1[[#This Row],[State]],"Country/region",TRUE)</f>
        <v>#VALUE!</v>
      </c>
    </row>
    <row r="1707" spans="1:28" x14ac:dyDescent="0.35">
      <c r="A1707" t="s">
        <v>1578</v>
      </c>
      <c r="B1707">
        <v>43</v>
      </c>
      <c r="C1707" t="s">
        <v>2069</v>
      </c>
      <c r="D1707" t="s">
        <v>46</v>
      </c>
      <c r="E1707">
        <f>YEAR(Table1[[#This Row],[Order Date]])</f>
        <v>2012</v>
      </c>
      <c r="F1707">
        <v>1</v>
      </c>
      <c r="G1707">
        <f>MONTH(Table1[[#This Row],[Order Date]])</f>
        <v>10</v>
      </c>
      <c r="H1707" s="1">
        <v>41191</v>
      </c>
      <c r="I1707">
        <v>18308</v>
      </c>
      <c r="J1707" t="s">
        <v>39</v>
      </c>
      <c r="K1707">
        <v>30</v>
      </c>
      <c r="L1707">
        <v>3.8</v>
      </c>
      <c r="M1707" s="2">
        <v>0.05</v>
      </c>
      <c r="N1707">
        <v>114.12</v>
      </c>
      <c r="O1707">
        <v>1.49</v>
      </c>
      <c r="P1707">
        <v>15.725</v>
      </c>
      <c r="Q1707" s="2">
        <v>0.38</v>
      </c>
      <c r="R1707" t="s">
        <v>29</v>
      </c>
      <c r="S1707" t="s">
        <v>30</v>
      </c>
      <c r="T1707" t="s">
        <v>738</v>
      </c>
      <c r="U1707" t="s">
        <v>67</v>
      </c>
      <c r="V1707" t="s">
        <v>68</v>
      </c>
      <c r="W1707">
        <v>2520</v>
      </c>
      <c r="X1707" s="1">
        <v>41193</v>
      </c>
      <c r="Y1707" t="s">
        <v>34</v>
      </c>
      <c r="Z1707" t="e" vm="16">
        <v>#VALUE!</v>
      </c>
      <c r="AA1707">
        <v>60505</v>
      </c>
      <c r="AB1707" t="e" cm="1" vm="2">
        <f t="array" ref="AB1707">_FV(Table1[[#This Row],[State]],"Country/region",TRUE)</f>
        <v>#VALUE!</v>
      </c>
    </row>
    <row r="1708" spans="1:28" x14ac:dyDescent="0.35">
      <c r="A1708" t="s">
        <v>2356</v>
      </c>
      <c r="B1708">
        <v>43</v>
      </c>
      <c r="C1708" t="s">
        <v>343</v>
      </c>
      <c r="D1708" t="s">
        <v>38</v>
      </c>
      <c r="E1708">
        <f>YEAR(Table1[[#This Row],[Order Date]])</f>
        <v>2012</v>
      </c>
      <c r="F1708">
        <v>1</v>
      </c>
      <c r="G1708">
        <f>MONTH(Table1[[#This Row],[Order Date]])</f>
        <v>10</v>
      </c>
      <c r="H1708" s="1">
        <v>41191</v>
      </c>
      <c r="I1708">
        <v>59591</v>
      </c>
      <c r="J1708" t="s">
        <v>39</v>
      </c>
      <c r="K1708">
        <v>29</v>
      </c>
      <c r="L1708">
        <v>6.48</v>
      </c>
      <c r="M1708" s="2">
        <v>7.0000000000000007E-2</v>
      </c>
      <c r="N1708">
        <v>195.82</v>
      </c>
      <c r="O1708">
        <v>7.07</v>
      </c>
      <c r="P1708">
        <v>-91.7</v>
      </c>
      <c r="Q1708" s="2">
        <v>0.37</v>
      </c>
      <c r="R1708" t="s">
        <v>29</v>
      </c>
      <c r="S1708" t="s">
        <v>30</v>
      </c>
      <c r="T1708" t="s">
        <v>2360</v>
      </c>
      <c r="U1708" t="s">
        <v>61</v>
      </c>
      <c r="V1708" t="s">
        <v>76</v>
      </c>
      <c r="W1708">
        <v>8341</v>
      </c>
      <c r="X1708" s="1">
        <v>41193</v>
      </c>
      <c r="Y1708" t="s">
        <v>34</v>
      </c>
      <c r="Z1708" t="e" vm="34">
        <v>#VALUE!</v>
      </c>
      <c r="AA1708">
        <v>39212</v>
      </c>
      <c r="AB1708" t="e" cm="1" vm="2">
        <f t="array" ref="AB1708">_FV(Table1[[#This Row],[State]],"Country/region",TRUE)</f>
        <v>#VALUE!</v>
      </c>
    </row>
    <row r="1709" spans="1:28" x14ac:dyDescent="0.35">
      <c r="A1709" t="s">
        <v>2358</v>
      </c>
      <c r="B1709">
        <v>43</v>
      </c>
      <c r="C1709" t="s">
        <v>2359</v>
      </c>
      <c r="D1709" t="s">
        <v>57</v>
      </c>
      <c r="E1709">
        <f>YEAR(Table1[[#This Row],[Order Date]])</f>
        <v>2012</v>
      </c>
      <c r="F1709">
        <v>1</v>
      </c>
      <c r="G1709">
        <f>MONTH(Table1[[#This Row],[Order Date]])</f>
        <v>10</v>
      </c>
      <c r="H1709" s="1">
        <v>41191</v>
      </c>
      <c r="I1709">
        <v>23008</v>
      </c>
      <c r="J1709" t="s">
        <v>58</v>
      </c>
      <c r="K1709">
        <v>2</v>
      </c>
      <c r="L1709">
        <v>152.47999999999999</v>
      </c>
      <c r="M1709" s="2">
        <v>0.02</v>
      </c>
      <c r="N1709">
        <v>325.81</v>
      </c>
      <c r="O1709">
        <v>6.5</v>
      </c>
      <c r="P1709">
        <v>-522.78</v>
      </c>
      <c r="Q1709" s="2">
        <v>0.74</v>
      </c>
      <c r="R1709" t="s">
        <v>96</v>
      </c>
      <c r="S1709" t="s">
        <v>30</v>
      </c>
      <c r="T1709" t="s">
        <v>1057</v>
      </c>
      <c r="U1709" t="s">
        <v>102</v>
      </c>
      <c r="V1709" t="s">
        <v>68</v>
      </c>
      <c r="W1709">
        <v>3207</v>
      </c>
      <c r="X1709" s="1">
        <v>41193</v>
      </c>
      <c r="Y1709" t="s">
        <v>42</v>
      </c>
      <c r="Z1709" t="e" vm="11">
        <v>#VALUE!</v>
      </c>
      <c r="AA1709">
        <v>75028</v>
      </c>
      <c r="AB1709" t="e" cm="1" vm="2">
        <f t="array" ref="AB1709">_FV(Table1[[#This Row],[State]],"Country/region",TRUE)</f>
        <v>#VALUE!</v>
      </c>
    </row>
    <row r="1710" spans="1:28" x14ac:dyDescent="0.35">
      <c r="A1710" t="s">
        <v>741</v>
      </c>
      <c r="B1710">
        <v>43</v>
      </c>
      <c r="C1710" t="s">
        <v>742</v>
      </c>
      <c r="D1710" t="s">
        <v>27</v>
      </c>
      <c r="E1710">
        <f>YEAR(Table1[[#This Row],[Order Date]])</f>
        <v>2012</v>
      </c>
      <c r="F1710">
        <v>1</v>
      </c>
      <c r="G1710">
        <f>MONTH(Table1[[#This Row],[Order Date]])</f>
        <v>10</v>
      </c>
      <c r="H1710" s="1">
        <v>41192</v>
      </c>
      <c r="I1710">
        <v>54819</v>
      </c>
      <c r="J1710" t="s">
        <v>47</v>
      </c>
      <c r="K1710">
        <v>46</v>
      </c>
      <c r="L1710">
        <v>65.989999999999995</v>
      </c>
      <c r="M1710" s="2">
        <v>0.03</v>
      </c>
      <c r="N1710">
        <v>2710.5055000000002</v>
      </c>
      <c r="O1710">
        <v>8.8000000000000007</v>
      </c>
      <c r="P1710">
        <v>624.12300000000005</v>
      </c>
      <c r="Q1710" s="2">
        <v>0.57999999999999996</v>
      </c>
      <c r="R1710" t="s">
        <v>96</v>
      </c>
      <c r="S1710" t="s">
        <v>30</v>
      </c>
      <c r="T1710">
        <v>6120</v>
      </c>
      <c r="U1710" t="s">
        <v>105</v>
      </c>
      <c r="V1710" t="s">
        <v>76</v>
      </c>
      <c r="W1710">
        <v>7651</v>
      </c>
      <c r="X1710" s="1">
        <v>41192</v>
      </c>
      <c r="Y1710" t="s">
        <v>34</v>
      </c>
      <c r="Z1710" t="e" vm="14">
        <v>#VALUE!</v>
      </c>
      <c r="AA1710">
        <v>33952</v>
      </c>
      <c r="AB1710" t="e" cm="1" vm="2">
        <f t="array" ref="AB1710">_FV(Table1[[#This Row],[State]],"Country/region",TRUE)</f>
        <v>#VALUE!</v>
      </c>
    </row>
    <row r="1711" spans="1:28" x14ac:dyDescent="0.35">
      <c r="A1711" t="s">
        <v>1002</v>
      </c>
      <c r="B1711">
        <v>43</v>
      </c>
      <c r="C1711" t="s">
        <v>1003</v>
      </c>
      <c r="D1711" t="s">
        <v>46</v>
      </c>
      <c r="E1711">
        <f>YEAR(Table1[[#This Row],[Order Date]])</f>
        <v>2012</v>
      </c>
      <c r="F1711">
        <v>1</v>
      </c>
      <c r="G1711">
        <f>MONTH(Table1[[#This Row],[Order Date]])</f>
        <v>10</v>
      </c>
      <c r="H1711" s="1">
        <v>41192</v>
      </c>
      <c r="I1711">
        <v>16610</v>
      </c>
      <c r="J1711" t="s">
        <v>28</v>
      </c>
      <c r="K1711">
        <v>19</v>
      </c>
      <c r="L1711">
        <v>35.94</v>
      </c>
      <c r="M1711" s="2">
        <v>0.09</v>
      </c>
      <c r="N1711">
        <v>659.13</v>
      </c>
      <c r="O1711">
        <v>6.66</v>
      </c>
      <c r="P1711">
        <v>187.57</v>
      </c>
      <c r="Q1711" s="2">
        <v>0.4</v>
      </c>
      <c r="R1711" t="s">
        <v>29</v>
      </c>
      <c r="S1711" t="s">
        <v>30</v>
      </c>
      <c r="T1711" t="s">
        <v>1626</v>
      </c>
      <c r="U1711" t="s">
        <v>267</v>
      </c>
      <c r="V1711" t="s">
        <v>68</v>
      </c>
      <c r="W1711">
        <v>2303</v>
      </c>
      <c r="X1711" s="1">
        <v>41194</v>
      </c>
      <c r="Y1711" t="s">
        <v>34</v>
      </c>
      <c r="Z1711" t="e" vm="25">
        <v>#VALUE!</v>
      </c>
      <c r="AA1711">
        <v>54481</v>
      </c>
      <c r="AB1711" t="e" cm="1" vm="2">
        <f t="array" ref="AB1711">_FV(Table1[[#This Row],[State]],"Country/region",TRUE)</f>
        <v>#VALUE!</v>
      </c>
    </row>
    <row r="1712" spans="1:28" x14ac:dyDescent="0.35">
      <c r="A1712" t="s">
        <v>2361</v>
      </c>
      <c r="B1712">
        <v>43</v>
      </c>
      <c r="C1712" t="s">
        <v>368</v>
      </c>
      <c r="D1712" t="s">
        <v>38</v>
      </c>
      <c r="E1712">
        <f>YEAR(Table1[[#This Row],[Order Date]])</f>
        <v>2012</v>
      </c>
      <c r="F1712">
        <v>1</v>
      </c>
      <c r="G1712">
        <f>MONTH(Table1[[#This Row],[Order Date]])</f>
        <v>10</v>
      </c>
      <c r="H1712" s="1">
        <v>41192</v>
      </c>
      <c r="I1712">
        <v>28002</v>
      </c>
      <c r="J1712" t="s">
        <v>58</v>
      </c>
      <c r="K1712">
        <v>5</v>
      </c>
      <c r="L1712">
        <v>9.11</v>
      </c>
      <c r="M1712" s="2">
        <v>0.1</v>
      </c>
      <c r="N1712">
        <v>43.55</v>
      </c>
      <c r="O1712">
        <v>2.15</v>
      </c>
      <c r="P1712">
        <v>-3.64</v>
      </c>
      <c r="Q1712" s="2">
        <v>0.4</v>
      </c>
      <c r="R1712" t="s">
        <v>29</v>
      </c>
      <c r="S1712" t="s">
        <v>59</v>
      </c>
      <c r="T1712" t="s">
        <v>63</v>
      </c>
      <c r="U1712" t="s">
        <v>61</v>
      </c>
      <c r="V1712" t="s">
        <v>33</v>
      </c>
      <c r="W1712">
        <v>3928</v>
      </c>
      <c r="X1712" s="1">
        <v>41194</v>
      </c>
      <c r="Y1712" t="s">
        <v>34</v>
      </c>
      <c r="Z1712" t="e" vm="3">
        <v>#VALUE!</v>
      </c>
      <c r="AA1712">
        <v>20601</v>
      </c>
      <c r="AB1712" t="e" cm="1" vm="2">
        <f t="array" ref="AB1712">_FV(Table1[[#This Row],[State]],"Country/region",TRUE)</f>
        <v>#VALUE!</v>
      </c>
    </row>
    <row r="1713" spans="1:28" x14ac:dyDescent="0.35">
      <c r="A1713" t="s">
        <v>741</v>
      </c>
      <c r="B1713">
        <v>43</v>
      </c>
      <c r="C1713" t="s">
        <v>742</v>
      </c>
      <c r="D1713" t="s">
        <v>27</v>
      </c>
      <c r="E1713">
        <f>YEAR(Table1[[#This Row],[Order Date]])</f>
        <v>2012</v>
      </c>
      <c r="F1713">
        <v>1</v>
      </c>
      <c r="G1713">
        <f>MONTH(Table1[[#This Row],[Order Date]])</f>
        <v>10</v>
      </c>
      <c r="H1713" s="1">
        <v>41192</v>
      </c>
      <c r="I1713">
        <v>54819</v>
      </c>
      <c r="J1713" t="s">
        <v>47</v>
      </c>
      <c r="K1713">
        <v>26</v>
      </c>
      <c r="L1713">
        <v>2.62</v>
      </c>
      <c r="M1713" s="2">
        <v>0.09</v>
      </c>
      <c r="N1713">
        <v>64.03</v>
      </c>
      <c r="O1713">
        <v>0.8</v>
      </c>
      <c r="P1713">
        <v>11.42</v>
      </c>
      <c r="Q1713" s="2">
        <v>0.39</v>
      </c>
      <c r="R1713" t="s">
        <v>29</v>
      </c>
      <c r="S1713" t="s">
        <v>59</v>
      </c>
      <c r="T1713" t="s">
        <v>1491</v>
      </c>
      <c r="U1713" t="s">
        <v>232</v>
      </c>
      <c r="V1713" t="s">
        <v>76</v>
      </c>
      <c r="W1713">
        <v>7650</v>
      </c>
      <c r="X1713" s="1">
        <v>41194</v>
      </c>
      <c r="Y1713" t="s">
        <v>34</v>
      </c>
      <c r="Z1713" t="e" vm="14">
        <v>#VALUE!</v>
      </c>
      <c r="AA1713">
        <v>33952</v>
      </c>
      <c r="AB1713" t="e" cm="1" vm="2">
        <f t="array" ref="AB1713">_FV(Table1[[#This Row],[State]],"Country/region",TRUE)</f>
        <v>#VALUE!</v>
      </c>
    </row>
    <row r="1714" spans="1:28" x14ac:dyDescent="0.35">
      <c r="A1714" t="s">
        <v>741</v>
      </c>
      <c r="B1714">
        <v>43</v>
      </c>
      <c r="C1714" t="s">
        <v>742</v>
      </c>
      <c r="D1714" t="s">
        <v>27</v>
      </c>
      <c r="E1714">
        <f>YEAR(Table1[[#This Row],[Order Date]])</f>
        <v>2012</v>
      </c>
      <c r="F1714">
        <v>1</v>
      </c>
      <c r="G1714">
        <f>MONTH(Table1[[#This Row],[Order Date]])</f>
        <v>10</v>
      </c>
      <c r="H1714" s="1">
        <v>41192</v>
      </c>
      <c r="I1714">
        <v>54819</v>
      </c>
      <c r="J1714" t="s">
        <v>47</v>
      </c>
      <c r="K1714">
        <v>10</v>
      </c>
      <c r="L1714">
        <v>4.97</v>
      </c>
      <c r="M1714" s="2">
        <v>7.0000000000000007E-2</v>
      </c>
      <c r="N1714">
        <v>53.32</v>
      </c>
      <c r="O1714">
        <v>5.71</v>
      </c>
      <c r="P1714">
        <v>-20.68</v>
      </c>
      <c r="Q1714" s="2">
        <v>0.54</v>
      </c>
      <c r="R1714" t="s">
        <v>48</v>
      </c>
      <c r="S1714" t="s">
        <v>80</v>
      </c>
      <c r="T1714" t="s">
        <v>2362</v>
      </c>
      <c r="U1714" t="s">
        <v>82</v>
      </c>
      <c r="V1714" t="s">
        <v>76</v>
      </c>
      <c r="W1714">
        <v>7649</v>
      </c>
      <c r="X1714" s="1">
        <v>41197</v>
      </c>
      <c r="Y1714" t="s">
        <v>34</v>
      </c>
      <c r="Z1714" t="e" vm="14">
        <v>#VALUE!</v>
      </c>
      <c r="AA1714">
        <v>33952</v>
      </c>
      <c r="AB1714" t="e" cm="1" vm="2">
        <f t="array" ref="AB1714">_FV(Table1[[#This Row],[State]],"Country/region",TRUE)</f>
        <v>#VALUE!</v>
      </c>
    </row>
    <row r="1715" spans="1:28" x14ac:dyDescent="0.35">
      <c r="A1715" t="s">
        <v>1438</v>
      </c>
      <c r="B1715">
        <v>43</v>
      </c>
      <c r="C1715" t="s">
        <v>1625</v>
      </c>
      <c r="D1715" t="s">
        <v>46</v>
      </c>
      <c r="E1715">
        <f>YEAR(Table1[[#This Row],[Order Date]])</f>
        <v>2012</v>
      </c>
      <c r="F1715">
        <v>1</v>
      </c>
      <c r="G1715">
        <f>MONTH(Table1[[#This Row],[Order Date]])</f>
        <v>10</v>
      </c>
      <c r="H1715" s="1">
        <v>41193</v>
      </c>
      <c r="I1715">
        <v>48420</v>
      </c>
      <c r="J1715" t="s">
        <v>47</v>
      </c>
      <c r="K1715">
        <v>46</v>
      </c>
      <c r="L1715">
        <v>19.23</v>
      </c>
      <c r="M1715" s="2">
        <v>0.09</v>
      </c>
      <c r="N1715">
        <v>863.26</v>
      </c>
      <c r="O1715">
        <v>6.15</v>
      </c>
      <c r="P1715">
        <v>229.6</v>
      </c>
      <c r="Q1715" s="2">
        <v>0.44</v>
      </c>
      <c r="R1715" t="s">
        <v>48</v>
      </c>
      <c r="S1715" t="s">
        <v>139</v>
      </c>
      <c r="T1715" t="s">
        <v>782</v>
      </c>
      <c r="U1715" t="s">
        <v>82</v>
      </c>
      <c r="V1715" t="s">
        <v>52</v>
      </c>
      <c r="W1715">
        <v>6794</v>
      </c>
      <c r="X1715" s="1">
        <v>41195</v>
      </c>
      <c r="Y1715" t="s">
        <v>42</v>
      </c>
      <c r="Z1715" t="e" vm="4">
        <v>#VALUE!</v>
      </c>
      <c r="AA1715">
        <v>94601</v>
      </c>
      <c r="AB1715" t="e" cm="1" vm="2">
        <f t="array" ref="AB1715">_FV(Table1[[#This Row],[State]],"Country/region",TRUE)</f>
        <v>#VALUE!</v>
      </c>
    </row>
    <row r="1716" spans="1:28" x14ac:dyDescent="0.35">
      <c r="A1716" t="s">
        <v>1336</v>
      </c>
      <c r="B1716">
        <v>43</v>
      </c>
      <c r="C1716" t="s">
        <v>2363</v>
      </c>
      <c r="D1716" t="s">
        <v>38</v>
      </c>
      <c r="E1716">
        <f>YEAR(Table1[[#This Row],[Order Date]])</f>
        <v>2012</v>
      </c>
      <c r="F1716">
        <v>1</v>
      </c>
      <c r="G1716">
        <f>MONTH(Table1[[#This Row],[Order Date]])</f>
        <v>10</v>
      </c>
      <c r="H1716" s="1">
        <v>41193</v>
      </c>
      <c r="I1716">
        <v>9926</v>
      </c>
      <c r="J1716" t="s">
        <v>28</v>
      </c>
      <c r="K1716">
        <v>25</v>
      </c>
      <c r="L1716">
        <v>5.77</v>
      </c>
      <c r="M1716" s="2">
        <v>0</v>
      </c>
      <c r="N1716">
        <v>158.83000000000001</v>
      </c>
      <c r="O1716">
        <v>5.92</v>
      </c>
      <c r="P1716">
        <v>-56.97</v>
      </c>
      <c r="Q1716" s="2">
        <v>0.55000000000000004</v>
      </c>
      <c r="R1716" t="s">
        <v>48</v>
      </c>
      <c r="S1716" t="s">
        <v>80</v>
      </c>
      <c r="T1716" t="s">
        <v>1200</v>
      </c>
      <c r="U1716" t="s">
        <v>82</v>
      </c>
      <c r="V1716" t="s">
        <v>33</v>
      </c>
      <c r="W1716">
        <v>1369</v>
      </c>
      <c r="X1716" s="1">
        <v>41195</v>
      </c>
      <c r="Y1716" t="s">
        <v>34</v>
      </c>
      <c r="Z1716" t="e" vm="22">
        <v>#VALUE!</v>
      </c>
      <c r="AA1716">
        <v>44256</v>
      </c>
      <c r="AB1716" t="e" cm="1" vm="2">
        <f t="array" ref="AB1716">_FV(Table1[[#This Row],[State]],"Country/region",TRUE)</f>
        <v>#VALUE!</v>
      </c>
    </row>
    <row r="1717" spans="1:28" x14ac:dyDescent="0.35">
      <c r="A1717" t="s">
        <v>849</v>
      </c>
      <c r="B1717">
        <v>43</v>
      </c>
      <c r="C1717" t="s">
        <v>1802</v>
      </c>
      <c r="D1717" t="s">
        <v>46</v>
      </c>
      <c r="E1717">
        <f>YEAR(Table1[[#This Row],[Order Date]])</f>
        <v>2012</v>
      </c>
      <c r="F1717">
        <v>1</v>
      </c>
      <c r="G1717">
        <f>MONTH(Table1[[#This Row],[Order Date]])</f>
        <v>10</v>
      </c>
      <c r="H1717" s="1">
        <v>41193</v>
      </c>
      <c r="I1717">
        <v>46756</v>
      </c>
      <c r="J1717" t="s">
        <v>131</v>
      </c>
      <c r="K1717">
        <v>3</v>
      </c>
      <c r="L1717">
        <v>7.28</v>
      </c>
      <c r="M1717" s="2">
        <v>0.01</v>
      </c>
      <c r="N1717">
        <v>33.64</v>
      </c>
      <c r="O1717">
        <v>11.15</v>
      </c>
      <c r="P1717">
        <v>-22.45</v>
      </c>
      <c r="Q1717" s="2">
        <v>0.37</v>
      </c>
      <c r="R1717" t="s">
        <v>29</v>
      </c>
      <c r="S1717" t="s">
        <v>30</v>
      </c>
      <c r="T1717" t="s">
        <v>598</v>
      </c>
      <c r="U1717" t="s">
        <v>61</v>
      </c>
      <c r="V1717" t="s">
        <v>68</v>
      </c>
      <c r="W1717">
        <v>6574</v>
      </c>
      <c r="X1717" s="1">
        <v>41195</v>
      </c>
      <c r="Y1717" t="s">
        <v>34</v>
      </c>
      <c r="Z1717" t="e" vm="38">
        <v>#VALUE!</v>
      </c>
      <c r="AA1717">
        <v>46041</v>
      </c>
      <c r="AB1717" t="e" cm="1" vm="2">
        <f t="array" ref="AB1717">_FV(Table1[[#This Row],[State]],"Country/region",TRUE)</f>
        <v>#VALUE!</v>
      </c>
    </row>
    <row r="1718" spans="1:28" x14ac:dyDescent="0.35">
      <c r="A1718" t="s">
        <v>2133</v>
      </c>
      <c r="B1718">
        <v>43</v>
      </c>
      <c r="C1718" t="s">
        <v>992</v>
      </c>
      <c r="D1718" t="s">
        <v>46</v>
      </c>
      <c r="E1718">
        <f>YEAR(Table1[[#This Row],[Order Date]])</f>
        <v>2012</v>
      </c>
      <c r="F1718">
        <v>1</v>
      </c>
      <c r="G1718">
        <f>MONTH(Table1[[#This Row],[Order Date]])</f>
        <v>10</v>
      </c>
      <c r="H1718" s="1">
        <v>41193</v>
      </c>
      <c r="I1718">
        <v>26146</v>
      </c>
      <c r="J1718" t="s">
        <v>47</v>
      </c>
      <c r="K1718">
        <v>13</v>
      </c>
      <c r="L1718">
        <v>104.65</v>
      </c>
      <c r="M1718" s="2">
        <v>0.03</v>
      </c>
      <c r="N1718">
        <v>1351.76</v>
      </c>
      <c r="O1718">
        <v>18.93</v>
      </c>
      <c r="P1718">
        <v>107.31</v>
      </c>
      <c r="Q1718" s="2">
        <v>0.57999999999999996</v>
      </c>
      <c r="R1718" t="s">
        <v>29</v>
      </c>
      <c r="S1718" t="s">
        <v>30</v>
      </c>
      <c r="T1718" t="s">
        <v>2364</v>
      </c>
      <c r="U1718" t="s">
        <v>214</v>
      </c>
      <c r="V1718" t="s">
        <v>76</v>
      </c>
      <c r="W1718">
        <v>3654</v>
      </c>
      <c r="X1718" s="1">
        <v>41200</v>
      </c>
      <c r="Y1718" t="s">
        <v>34</v>
      </c>
      <c r="Z1718" t="e" vm="44">
        <v>#VALUE!</v>
      </c>
      <c r="AA1718">
        <v>30907</v>
      </c>
      <c r="AB1718" t="e" cm="1" vm="2">
        <f t="array" ref="AB1718">_FV(Table1[[#This Row],[State]],"Country/region",TRUE)</f>
        <v>#VALUE!</v>
      </c>
    </row>
    <row r="1719" spans="1:28" x14ac:dyDescent="0.35">
      <c r="A1719" t="s">
        <v>2133</v>
      </c>
      <c r="B1719">
        <v>43</v>
      </c>
      <c r="C1719" t="s">
        <v>992</v>
      </c>
      <c r="D1719" t="s">
        <v>46</v>
      </c>
      <c r="E1719">
        <f>YEAR(Table1[[#This Row],[Order Date]])</f>
        <v>2012</v>
      </c>
      <c r="F1719">
        <v>1</v>
      </c>
      <c r="G1719">
        <f>MONTH(Table1[[#This Row],[Order Date]])</f>
        <v>10</v>
      </c>
      <c r="H1719" s="1">
        <v>41193</v>
      </c>
      <c r="I1719">
        <v>26146</v>
      </c>
      <c r="J1719" t="s">
        <v>47</v>
      </c>
      <c r="K1719">
        <v>49</v>
      </c>
      <c r="L1719">
        <v>11.66</v>
      </c>
      <c r="M1719" s="2">
        <v>0.03</v>
      </c>
      <c r="N1719">
        <v>595.4</v>
      </c>
      <c r="O1719">
        <v>7.95</v>
      </c>
      <c r="P1719">
        <v>-148.85</v>
      </c>
      <c r="Q1719" s="2">
        <v>0.57999999999999996</v>
      </c>
      <c r="R1719" t="s">
        <v>29</v>
      </c>
      <c r="S1719" t="s">
        <v>139</v>
      </c>
      <c r="T1719" t="s">
        <v>2365</v>
      </c>
      <c r="U1719" t="s">
        <v>88</v>
      </c>
      <c r="V1719" t="s">
        <v>76</v>
      </c>
      <c r="W1719">
        <v>3655</v>
      </c>
      <c r="X1719" s="1">
        <v>41202</v>
      </c>
      <c r="Y1719" t="s">
        <v>34</v>
      </c>
      <c r="Z1719" t="e" vm="44">
        <v>#VALUE!</v>
      </c>
      <c r="AA1719">
        <v>30907</v>
      </c>
      <c r="AB1719" t="e" cm="1" vm="2">
        <f t="array" ref="AB1719">_FV(Table1[[#This Row],[State]],"Country/region",TRUE)</f>
        <v>#VALUE!</v>
      </c>
    </row>
    <row r="1720" spans="1:28" x14ac:dyDescent="0.35">
      <c r="A1720" t="s">
        <v>2366</v>
      </c>
      <c r="B1720">
        <v>43</v>
      </c>
      <c r="C1720" t="s">
        <v>2256</v>
      </c>
      <c r="D1720" t="s">
        <v>46</v>
      </c>
      <c r="E1720">
        <f>YEAR(Table1[[#This Row],[Order Date]])</f>
        <v>2012</v>
      </c>
      <c r="F1720">
        <v>1</v>
      </c>
      <c r="G1720">
        <f>MONTH(Table1[[#This Row],[Order Date]])</f>
        <v>10</v>
      </c>
      <c r="H1720" s="1">
        <v>41194</v>
      </c>
      <c r="I1720">
        <v>40708</v>
      </c>
      <c r="J1720" t="s">
        <v>39</v>
      </c>
      <c r="K1720">
        <v>15</v>
      </c>
      <c r="L1720">
        <v>6.68</v>
      </c>
      <c r="M1720" s="2">
        <v>0.03</v>
      </c>
      <c r="N1720">
        <v>103.55</v>
      </c>
      <c r="O1720">
        <v>1.5</v>
      </c>
      <c r="P1720">
        <v>19.59</v>
      </c>
      <c r="Q1720" s="2">
        <v>0.48</v>
      </c>
      <c r="R1720" t="s">
        <v>29</v>
      </c>
      <c r="S1720" t="s">
        <v>59</v>
      </c>
      <c r="T1720" t="s">
        <v>1107</v>
      </c>
      <c r="U1720" t="s">
        <v>88</v>
      </c>
      <c r="V1720" t="s">
        <v>76</v>
      </c>
      <c r="W1720">
        <v>5736</v>
      </c>
      <c r="X1720" s="1">
        <v>41195</v>
      </c>
      <c r="Y1720" t="s">
        <v>34</v>
      </c>
      <c r="Z1720" t="e" vm="14">
        <v>#VALUE!</v>
      </c>
      <c r="AA1720">
        <v>33322</v>
      </c>
      <c r="AB1720" t="e" cm="1" vm="2">
        <f t="array" ref="AB1720">_FV(Table1[[#This Row],[State]],"Country/region",TRUE)</f>
        <v>#VALUE!</v>
      </c>
    </row>
    <row r="1721" spans="1:28" x14ac:dyDescent="0.35">
      <c r="A1721" t="s">
        <v>1679</v>
      </c>
      <c r="B1721">
        <v>43</v>
      </c>
      <c r="C1721" t="s">
        <v>1680</v>
      </c>
      <c r="D1721" t="s">
        <v>57</v>
      </c>
      <c r="E1721">
        <f>YEAR(Table1[[#This Row],[Order Date]])</f>
        <v>2012</v>
      </c>
      <c r="F1721">
        <v>1</v>
      </c>
      <c r="G1721">
        <f>MONTH(Table1[[#This Row],[Order Date]])</f>
        <v>10</v>
      </c>
      <c r="H1721" s="1">
        <v>41194</v>
      </c>
      <c r="I1721">
        <v>50786</v>
      </c>
      <c r="J1721" t="s">
        <v>47</v>
      </c>
      <c r="K1721">
        <v>4</v>
      </c>
      <c r="L1721">
        <v>119.99</v>
      </c>
      <c r="M1721" s="2">
        <v>0.06</v>
      </c>
      <c r="N1721">
        <v>487.72</v>
      </c>
      <c r="O1721">
        <v>14</v>
      </c>
      <c r="P1721">
        <v>-192.2961</v>
      </c>
      <c r="Q1721" s="2">
        <v>0.36</v>
      </c>
      <c r="R1721" t="s">
        <v>96</v>
      </c>
      <c r="S1721" t="s">
        <v>49</v>
      </c>
      <c r="T1721" t="s">
        <v>1783</v>
      </c>
      <c r="U1721" t="s">
        <v>98</v>
      </c>
      <c r="V1721" t="s">
        <v>52</v>
      </c>
      <c r="W1721">
        <v>7117</v>
      </c>
      <c r="X1721" s="1">
        <v>41201</v>
      </c>
      <c r="Y1721" t="s">
        <v>53</v>
      </c>
      <c r="Z1721" t="e" vm="42">
        <v>#VALUE!</v>
      </c>
      <c r="AA1721">
        <v>86314</v>
      </c>
      <c r="AB1721" t="e" cm="1" vm="2">
        <f t="array" ref="AB1721">_FV(Table1[[#This Row],[State]],"Country/region",TRUE)</f>
        <v>#VALUE!</v>
      </c>
    </row>
    <row r="1722" spans="1:28" x14ac:dyDescent="0.35">
      <c r="A1722" t="s">
        <v>948</v>
      </c>
      <c r="B1722">
        <v>43</v>
      </c>
      <c r="C1722" t="s">
        <v>949</v>
      </c>
      <c r="D1722" t="s">
        <v>46</v>
      </c>
      <c r="E1722">
        <f>YEAR(Table1[[#This Row],[Order Date]])</f>
        <v>2012</v>
      </c>
      <c r="F1722">
        <v>1</v>
      </c>
      <c r="G1722">
        <f>MONTH(Table1[[#This Row],[Order Date]])</f>
        <v>10</v>
      </c>
      <c r="H1722" s="1">
        <v>41195</v>
      </c>
      <c r="I1722">
        <v>53766</v>
      </c>
      <c r="J1722" t="s">
        <v>39</v>
      </c>
      <c r="K1722">
        <v>22</v>
      </c>
      <c r="L1722">
        <v>145.97999999999999</v>
      </c>
      <c r="M1722" s="2">
        <v>7.0000000000000007E-2</v>
      </c>
      <c r="N1722">
        <v>3122.55</v>
      </c>
      <c r="O1722">
        <v>46.2</v>
      </c>
      <c r="P1722">
        <v>-574.55970000000002</v>
      </c>
      <c r="Q1722" s="2">
        <v>0.69</v>
      </c>
      <c r="R1722" t="s">
        <v>48</v>
      </c>
      <c r="S1722" t="s">
        <v>73</v>
      </c>
      <c r="T1722" t="s">
        <v>1667</v>
      </c>
      <c r="U1722" t="s">
        <v>75</v>
      </c>
      <c r="V1722" t="s">
        <v>33</v>
      </c>
      <c r="W1722">
        <v>7526</v>
      </c>
      <c r="X1722" s="1">
        <v>41196</v>
      </c>
      <c r="Y1722" t="s">
        <v>53</v>
      </c>
      <c r="Z1722" t="e" vm="22">
        <v>#VALUE!</v>
      </c>
      <c r="AA1722">
        <v>43302</v>
      </c>
      <c r="AB1722" t="e" cm="1" vm="2">
        <f t="array" ref="AB1722">_FV(Table1[[#This Row],[State]],"Country/region",TRUE)</f>
        <v>#VALUE!</v>
      </c>
    </row>
    <row r="1723" spans="1:28" x14ac:dyDescent="0.35">
      <c r="A1723" t="s">
        <v>860</v>
      </c>
      <c r="B1723">
        <v>43</v>
      </c>
      <c r="C1723" t="s">
        <v>841</v>
      </c>
      <c r="D1723" t="s">
        <v>46</v>
      </c>
      <c r="E1723">
        <f>YEAR(Table1[[#This Row],[Order Date]])</f>
        <v>2012</v>
      </c>
      <c r="F1723">
        <v>1</v>
      </c>
      <c r="G1723">
        <f>MONTH(Table1[[#This Row],[Order Date]])</f>
        <v>10</v>
      </c>
      <c r="H1723" s="1">
        <v>41195</v>
      </c>
      <c r="I1723">
        <v>8835</v>
      </c>
      <c r="J1723" t="s">
        <v>58</v>
      </c>
      <c r="K1723">
        <v>12</v>
      </c>
      <c r="L1723">
        <v>12.2</v>
      </c>
      <c r="M1723" s="2">
        <v>0.05</v>
      </c>
      <c r="N1723">
        <v>153.44</v>
      </c>
      <c r="O1723">
        <v>6.02</v>
      </c>
      <c r="P1723">
        <v>-6.15</v>
      </c>
      <c r="Q1723" s="2">
        <v>0.43</v>
      </c>
      <c r="R1723" t="s">
        <v>48</v>
      </c>
      <c r="S1723" t="s">
        <v>139</v>
      </c>
      <c r="T1723" t="s">
        <v>2367</v>
      </c>
      <c r="U1723" t="s">
        <v>82</v>
      </c>
      <c r="V1723" t="s">
        <v>68</v>
      </c>
      <c r="W1723">
        <v>1208</v>
      </c>
      <c r="X1723" s="1">
        <v>41196</v>
      </c>
      <c r="Y1723" t="s">
        <v>34</v>
      </c>
      <c r="Z1723" t="e" vm="11">
        <v>#VALUE!</v>
      </c>
      <c r="AA1723">
        <v>76063</v>
      </c>
      <c r="AB1723" t="e" cm="1" vm="2">
        <f t="array" ref="AB1723">_FV(Table1[[#This Row],[State]],"Country/region",TRUE)</f>
        <v>#VALUE!</v>
      </c>
    </row>
    <row r="1724" spans="1:28" x14ac:dyDescent="0.35">
      <c r="A1724" t="s">
        <v>112</v>
      </c>
      <c r="B1724">
        <v>43</v>
      </c>
      <c r="C1724" t="s">
        <v>113</v>
      </c>
      <c r="D1724" t="s">
        <v>46</v>
      </c>
      <c r="E1724">
        <f>YEAR(Table1[[#This Row],[Order Date]])</f>
        <v>2012</v>
      </c>
      <c r="F1724">
        <v>1</v>
      </c>
      <c r="G1724">
        <f>MONTH(Table1[[#This Row],[Order Date]])</f>
        <v>10</v>
      </c>
      <c r="H1724" s="1">
        <v>41195</v>
      </c>
      <c r="I1724">
        <v>17024</v>
      </c>
      <c r="J1724" t="s">
        <v>131</v>
      </c>
      <c r="K1724">
        <v>31</v>
      </c>
      <c r="L1724">
        <v>42.98</v>
      </c>
      <c r="M1724" s="2">
        <v>0.02</v>
      </c>
      <c r="N1724">
        <v>1401.75</v>
      </c>
      <c r="O1724">
        <v>4.62</v>
      </c>
      <c r="P1724">
        <v>426.44</v>
      </c>
      <c r="Q1724" s="2">
        <v>0.56000000000000005</v>
      </c>
      <c r="R1724" t="s">
        <v>29</v>
      </c>
      <c r="S1724" t="s">
        <v>30</v>
      </c>
      <c r="T1724" t="s">
        <v>1243</v>
      </c>
      <c r="U1724" t="s">
        <v>214</v>
      </c>
      <c r="V1724" t="s">
        <v>68</v>
      </c>
      <c r="W1724">
        <v>2358</v>
      </c>
      <c r="X1724" s="1">
        <v>41197</v>
      </c>
      <c r="Y1724" t="s">
        <v>34</v>
      </c>
      <c r="Z1724" t="e" vm="11">
        <v>#VALUE!</v>
      </c>
      <c r="AA1724">
        <v>78577</v>
      </c>
      <c r="AB1724" t="e" cm="1" vm="2">
        <f t="array" ref="AB1724">_FV(Table1[[#This Row],[State]],"Country/region",TRUE)</f>
        <v>#VALUE!</v>
      </c>
    </row>
    <row r="1725" spans="1:28" x14ac:dyDescent="0.35">
      <c r="A1725" t="s">
        <v>999</v>
      </c>
      <c r="B1725">
        <v>43</v>
      </c>
      <c r="C1725" t="s">
        <v>1000</v>
      </c>
      <c r="D1725" t="s">
        <v>38</v>
      </c>
      <c r="E1725">
        <f>YEAR(Table1[[#This Row],[Order Date]])</f>
        <v>2012</v>
      </c>
      <c r="F1725">
        <v>1</v>
      </c>
      <c r="G1725">
        <f>MONTH(Table1[[#This Row],[Order Date]])</f>
        <v>10</v>
      </c>
      <c r="H1725" s="1">
        <v>41195</v>
      </c>
      <c r="I1725">
        <v>22208</v>
      </c>
      <c r="J1725" t="s">
        <v>28</v>
      </c>
      <c r="K1725">
        <v>37</v>
      </c>
      <c r="L1725">
        <v>30.97</v>
      </c>
      <c r="M1725" s="2">
        <v>0.01</v>
      </c>
      <c r="N1725">
        <v>1138.43</v>
      </c>
      <c r="O1725">
        <v>4</v>
      </c>
      <c r="P1725">
        <v>18.59</v>
      </c>
      <c r="Q1725" s="2">
        <v>0.74</v>
      </c>
      <c r="R1725" t="s">
        <v>96</v>
      </c>
      <c r="S1725" t="s">
        <v>30</v>
      </c>
      <c r="T1725" t="s">
        <v>2368</v>
      </c>
      <c r="U1725" t="s">
        <v>102</v>
      </c>
      <c r="V1725" t="s">
        <v>68</v>
      </c>
      <c r="W1725">
        <v>3096</v>
      </c>
      <c r="X1725" s="1">
        <v>41197</v>
      </c>
      <c r="Y1725" t="s">
        <v>34</v>
      </c>
      <c r="Z1725" t="e" vm="25">
        <v>#VALUE!</v>
      </c>
      <c r="AA1725">
        <v>53151</v>
      </c>
      <c r="AB1725" t="e" cm="1" vm="2">
        <f t="array" ref="AB1725">_FV(Table1[[#This Row],[State]],"Country/region",TRUE)</f>
        <v>#VALUE!</v>
      </c>
    </row>
    <row r="1726" spans="1:28" x14ac:dyDescent="0.35">
      <c r="A1726" t="s">
        <v>999</v>
      </c>
      <c r="B1726">
        <v>43</v>
      </c>
      <c r="C1726" t="s">
        <v>1000</v>
      </c>
      <c r="D1726" t="s">
        <v>38</v>
      </c>
      <c r="E1726">
        <f>YEAR(Table1[[#This Row],[Order Date]])</f>
        <v>2012</v>
      </c>
      <c r="F1726">
        <v>1</v>
      </c>
      <c r="G1726">
        <f>MONTH(Table1[[#This Row],[Order Date]])</f>
        <v>10</v>
      </c>
      <c r="H1726" s="1">
        <v>41195</v>
      </c>
      <c r="I1726">
        <v>22208</v>
      </c>
      <c r="J1726" t="s">
        <v>28</v>
      </c>
      <c r="K1726">
        <v>50</v>
      </c>
      <c r="L1726">
        <v>125.99</v>
      </c>
      <c r="M1726" s="2">
        <v>0.08</v>
      </c>
      <c r="N1726">
        <v>5271.0455000000002</v>
      </c>
      <c r="O1726">
        <v>7.69</v>
      </c>
      <c r="P1726">
        <v>1379.7629999999999</v>
      </c>
      <c r="Q1726" s="2">
        <v>0.57999999999999996</v>
      </c>
      <c r="R1726" t="s">
        <v>96</v>
      </c>
      <c r="S1726" t="s">
        <v>30</v>
      </c>
      <c r="T1726" t="s">
        <v>653</v>
      </c>
      <c r="U1726" t="s">
        <v>105</v>
      </c>
      <c r="V1726" t="s">
        <v>68</v>
      </c>
      <c r="W1726">
        <v>3097</v>
      </c>
      <c r="X1726" s="1">
        <v>41197</v>
      </c>
      <c r="Y1726" t="s">
        <v>34</v>
      </c>
      <c r="Z1726" t="e" vm="25">
        <v>#VALUE!</v>
      </c>
      <c r="AA1726">
        <v>53151</v>
      </c>
      <c r="AB1726" t="e" cm="1" vm="2">
        <f t="array" ref="AB1726">_FV(Table1[[#This Row],[State]],"Country/region",TRUE)</f>
        <v>#VALUE!</v>
      </c>
    </row>
    <row r="1727" spans="1:28" x14ac:dyDescent="0.35">
      <c r="A1727" t="s">
        <v>2369</v>
      </c>
      <c r="B1727">
        <v>43</v>
      </c>
      <c r="C1727" t="s">
        <v>1978</v>
      </c>
      <c r="D1727" t="s">
        <v>38</v>
      </c>
      <c r="E1727">
        <f>YEAR(Table1[[#This Row],[Order Date]])</f>
        <v>2012</v>
      </c>
      <c r="F1727">
        <v>1</v>
      </c>
      <c r="G1727">
        <f>MONTH(Table1[[#This Row],[Order Date]])</f>
        <v>10</v>
      </c>
      <c r="H1727" s="1">
        <v>41195</v>
      </c>
      <c r="I1727">
        <v>43360</v>
      </c>
      <c r="J1727" t="s">
        <v>47</v>
      </c>
      <c r="K1727">
        <v>48</v>
      </c>
      <c r="L1727">
        <v>2.08</v>
      </c>
      <c r="M1727" s="2">
        <v>0</v>
      </c>
      <c r="N1727">
        <v>112.16</v>
      </c>
      <c r="O1727">
        <v>5.33</v>
      </c>
      <c r="P1727">
        <v>-178.29</v>
      </c>
      <c r="Q1727" s="2">
        <v>0.43</v>
      </c>
      <c r="R1727" t="s">
        <v>48</v>
      </c>
      <c r="S1727" t="s">
        <v>30</v>
      </c>
      <c r="T1727" t="s">
        <v>311</v>
      </c>
      <c r="U1727" t="s">
        <v>82</v>
      </c>
      <c r="V1727" t="s">
        <v>33</v>
      </c>
      <c r="W1727">
        <v>6121</v>
      </c>
      <c r="X1727" s="1">
        <v>41202</v>
      </c>
      <c r="Y1727" t="s">
        <v>34</v>
      </c>
      <c r="Z1727" t="e" vm="1">
        <v>#VALUE!</v>
      </c>
      <c r="AA1727">
        <v>16801</v>
      </c>
      <c r="AB1727" t="e" cm="1" vm="2">
        <f t="array" ref="AB1727">_FV(Table1[[#This Row],[State]],"Country/region",TRUE)</f>
        <v>#VALUE!</v>
      </c>
    </row>
    <row r="1728" spans="1:28" x14ac:dyDescent="0.35">
      <c r="A1728" t="s">
        <v>156</v>
      </c>
      <c r="B1728">
        <v>43</v>
      </c>
      <c r="C1728" t="s">
        <v>157</v>
      </c>
      <c r="D1728" t="s">
        <v>57</v>
      </c>
      <c r="E1728">
        <f>YEAR(Table1[[#This Row],[Order Date]])</f>
        <v>2012</v>
      </c>
      <c r="F1728">
        <v>1</v>
      </c>
      <c r="G1728">
        <f>MONTH(Table1[[#This Row],[Order Date]])</f>
        <v>10</v>
      </c>
      <c r="H1728" s="1">
        <v>41197</v>
      </c>
      <c r="I1728">
        <v>40160</v>
      </c>
      <c r="J1728" t="s">
        <v>58</v>
      </c>
      <c r="K1728">
        <v>23</v>
      </c>
      <c r="L1728">
        <v>63.94</v>
      </c>
      <c r="M1728" s="2">
        <v>0.1</v>
      </c>
      <c r="N1728">
        <v>1404.22</v>
      </c>
      <c r="O1728">
        <v>14.48</v>
      </c>
      <c r="P1728">
        <v>202.87</v>
      </c>
      <c r="Q1728" s="2">
        <v>0.46</v>
      </c>
      <c r="R1728" t="s">
        <v>48</v>
      </c>
      <c r="S1728" t="s">
        <v>30</v>
      </c>
      <c r="T1728" t="s">
        <v>1837</v>
      </c>
      <c r="U1728" t="s">
        <v>82</v>
      </c>
      <c r="V1728" t="s">
        <v>68</v>
      </c>
      <c r="W1728">
        <v>5681</v>
      </c>
      <c r="X1728" s="1">
        <v>41198</v>
      </c>
      <c r="Y1728" t="s">
        <v>34</v>
      </c>
      <c r="Z1728" t="e" vm="16">
        <v>#VALUE!</v>
      </c>
      <c r="AA1728">
        <v>61401</v>
      </c>
      <c r="AB1728" t="e" cm="1" vm="2">
        <f t="array" ref="AB1728">_FV(Table1[[#This Row],[State]],"Country/region",TRUE)</f>
        <v>#VALUE!</v>
      </c>
    </row>
    <row r="1729" spans="1:28" x14ac:dyDescent="0.35">
      <c r="A1729" t="s">
        <v>1006</v>
      </c>
      <c r="B1729">
        <v>43</v>
      </c>
      <c r="C1729" t="s">
        <v>2038</v>
      </c>
      <c r="D1729" t="s">
        <v>57</v>
      </c>
      <c r="E1729">
        <f>YEAR(Table1[[#This Row],[Order Date]])</f>
        <v>2012</v>
      </c>
      <c r="F1729">
        <v>1</v>
      </c>
      <c r="G1729">
        <f>MONTH(Table1[[#This Row],[Order Date]])</f>
        <v>10</v>
      </c>
      <c r="H1729" s="1">
        <v>41197</v>
      </c>
      <c r="I1729">
        <v>47108</v>
      </c>
      <c r="J1729" t="s">
        <v>39</v>
      </c>
      <c r="K1729">
        <v>19</v>
      </c>
      <c r="L1729">
        <v>18.649999999999999</v>
      </c>
      <c r="M1729" s="2">
        <v>7.0000000000000007E-2</v>
      </c>
      <c r="N1729">
        <v>359.68</v>
      </c>
      <c r="O1729">
        <v>3.77</v>
      </c>
      <c r="P1729">
        <v>187.15</v>
      </c>
      <c r="Q1729" s="2">
        <v>0.39</v>
      </c>
      <c r="R1729" t="s">
        <v>48</v>
      </c>
      <c r="S1729" t="s">
        <v>139</v>
      </c>
      <c r="T1729" t="s">
        <v>2370</v>
      </c>
      <c r="U1729" t="s">
        <v>82</v>
      </c>
      <c r="V1729" t="s">
        <v>68</v>
      </c>
      <c r="W1729">
        <v>6621</v>
      </c>
      <c r="X1729" s="1">
        <v>41198</v>
      </c>
      <c r="Y1729" t="s">
        <v>34</v>
      </c>
      <c r="Z1729" t="e" vm="26">
        <v>#VALUE!</v>
      </c>
      <c r="AA1729">
        <v>49236</v>
      </c>
      <c r="AB1729" t="e" cm="1" vm="2">
        <f t="array" ref="AB1729">_FV(Table1[[#This Row],[State]],"Country/region",TRUE)</f>
        <v>#VALUE!</v>
      </c>
    </row>
    <row r="1730" spans="1:28" x14ac:dyDescent="0.35">
      <c r="A1730" t="s">
        <v>2371</v>
      </c>
      <c r="B1730">
        <v>43</v>
      </c>
      <c r="C1730" t="s">
        <v>2038</v>
      </c>
      <c r="D1730" t="s">
        <v>57</v>
      </c>
      <c r="E1730">
        <f>YEAR(Table1[[#This Row],[Order Date]])</f>
        <v>2012</v>
      </c>
      <c r="F1730">
        <v>1</v>
      </c>
      <c r="G1730">
        <f>MONTH(Table1[[#This Row],[Order Date]])</f>
        <v>10</v>
      </c>
      <c r="H1730" s="1">
        <v>41197</v>
      </c>
      <c r="I1730">
        <v>47108</v>
      </c>
      <c r="J1730" t="s">
        <v>39</v>
      </c>
      <c r="K1730">
        <v>9</v>
      </c>
      <c r="L1730">
        <v>175.99</v>
      </c>
      <c r="M1730" s="2">
        <v>0.08</v>
      </c>
      <c r="N1730">
        <v>1288.5150000000001</v>
      </c>
      <c r="O1730">
        <v>8.99</v>
      </c>
      <c r="P1730">
        <v>-382.56900000000002</v>
      </c>
      <c r="Q1730" s="2">
        <v>0.56999999999999995</v>
      </c>
      <c r="R1730" t="s">
        <v>96</v>
      </c>
      <c r="S1730" t="s">
        <v>30</v>
      </c>
      <c r="T1730">
        <v>2180</v>
      </c>
      <c r="U1730" t="s">
        <v>105</v>
      </c>
      <c r="V1730" t="s">
        <v>68</v>
      </c>
      <c r="W1730">
        <v>6624</v>
      </c>
      <c r="X1730" s="1">
        <v>41198</v>
      </c>
      <c r="Y1730" t="s">
        <v>42</v>
      </c>
      <c r="Z1730" t="e" vm="26">
        <v>#VALUE!</v>
      </c>
      <c r="AA1730">
        <v>48126</v>
      </c>
      <c r="AB1730" t="e" cm="1" vm="2">
        <f t="array" ref="AB1730">_FV(Table1[[#This Row],[State]],"Country/region",TRUE)</f>
        <v>#VALUE!</v>
      </c>
    </row>
    <row r="1731" spans="1:28" x14ac:dyDescent="0.35">
      <c r="A1731" t="s">
        <v>2372</v>
      </c>
      <c r="B1731">
        <v>43</v>
      </c>
      <c r="C1731" t="s">
        <v>2094</v>
      </c>
      <c r="D1731" t="s">
        <v>46</v>
      </c>
      <c r="E1731">
        <f>YEAR(Table1[[#This Row],[Order Date]])</f>
        <v>2012</v>
      </c>
      <c r="F1731">
        <v>1</v>
      </c>
      <c r="G1731">
        <f>MONTH(Table1[[#This Row],[Order Date]])</f>
        <v>10</v>
      </c>
      <c r="H1731" s="1">
        <v>41197</v>
      </c>
      <c r="I1731">
        <v>56995</v>
      </c>
      <c r="J1731" t="s">
        <v>131</v>
      </c>
      <c r="K1731">
        <v>27</v>
      </c>
      <c r="L1731">
        <v>5.74</v>
      </c>
      <c r="M1731" s="2">
        <v>0.08</v>
      </c>
      <c r="N1731">
        <v>157.57</v>
      </c>
      <c r="O1731">
        <v>5.01</v>
      </c>
      <c r="P1731">
        <v>-57.063000000000002</v>
      </c>
      <c r="Q1731" s="2">
        <v>0.39</v>
      </c>
      <c r="R1731" t="s">
        <v>29</v>
      </c>
      <c r="S1731" t="s">
        <v>30</v>
      </c>
      <c r="T1731" t="s">
        <v>1855</v>
      </c>
      <c r="U1731" t="s">
        <v>67</v>
      </c>
      <c r="V1731" t="s">
        <v>33</v>
      </c>
      <c r="W1731">
        <v>7970</v>
      </c>
      <c r="X1731" s="1">
        <v>41199</v>
      </c>
      <c r="Y1731" t="s">
        <v>42</v>
      </c>
      <c r="Z1731" t="e" vm="22">
        <v>#VALUE!</v>
      </c>
      <c r="AA1731">
        <v>43123</v>
      </c>
      <c r="AB1731" t="e" cm="1" vm="2">
        <f t="array" ref="AB1731">_FV(Table1[[#This Row],[State]],"Country/region",TRUE)</f>
        <v>#VALUE!</v>
      </c>
    </row>
    <row r="1732" spans="1:28" x14ac:dyDescent="0.35">
      <c r="A1732" t="s">
        <v>2205</v>
      </c>
      <c r="B1732">
        <v>43</v>
      </c>
      <c r="C1732" t="s">
        <v>2373</v>
      </c>
      <c r="D1732" t="s">
        <v>46</v>
      </c>
      <c r="E1732">
        <f>YEAR(Table1[[#This Row],[Order Date]])</f>
        <v>2012</v>
      </c>
      <c r="F1732">
        <v>1</v>
      </c>
      <c r="G1732">
        <f>MONTH(Table1[[#This Row],[Order Date]])</f>
        <v>10</v>
      </c>
      <c r="H1732" s="1">
        <v>41197</v>
      </c>
      <c r="I1732">
        <v>57248</v>
      </c>
      <c r="J1732" t="s">
        <v>58</v>
      </c>
      <c r="K1732">
        <v>34</v>
      </c>
      <c r="L1732">
        <v>4.9800000000000004</v>
      </c>
      <c r="M1732" s="2">
        <v>0.04</v>
      </c>
      <c r="N1732">
        <v>167.5</v>
      </c>
      <c r="O1732">
        <v>4.95</v>
      </c>
      <c r="P1732">
        <v>-84.421499999999995</v>
      </c>
      <c r="Q1732" s="2">
        <v>0.37</v>
      </c>
      <c r="R1732" t="s">
        <v>29</v>
      </c>
      <c r="S1732" t="s">
        <v>30</v>
      </c>
      <c r="T1732" t="s">
        <v>1582</v>
      </c>
      <c r="U1732" t="s">
        <v>67</v>
      </c>
      <c r="V1732" t="s">
        <v>52</v>
      </c>
      <c r="W1732">
        <v>8009</v>
      </c>
      <c r="X1732" s="1">
        <v>41199</v>
      </c>
      <c r="Y1732" t="s">
        <v>34</v>
      </c>
      <c r="Z1732" t="e" vm="4">
        <v>#VALUE!</v>
      </c>
      <c r="AA1732">
        <v>93117</v>
      </c>
      <c r="AB1732" t="e" cm="1" vm="2">
        <f t="array" ref="AB1732">_FV(Table1[[#This Row],[State]],"Country/region",TRUE)</f>
        <v>#VALUE!</v>
      </c>
    </row>
    <row r="1733" spans="1:28" x14ac:dyDescent="0.35">
      <c r="A1733" t="s">
        <v>342</v>
      </c>
      <c r="B1733">
        <v>43</v>
      </c>
      <c r="C1733" t="s">
        <v>343</v>
      </c>
      <c r="D1733" t="s">
        <v>38</v>
      </c>
      <c r="E1733">
        <f>YEAR(Table1[[#This Row],[Order Date]])</f>
        <v>2012</v>
      </c>
      <c r="F1733">
        <v>1</v>
      </c>
      <c r="G1733">
        <f>MONTH(Table1[[#This Row],[Order Date]])</f>
        <v>10</v>
      </c>
      <c r="H1733" s="1">
        <v>41197</v>
      </c>
      <c r="I1733">
        <v>17028</v>
      </c>
      <c r="J1733" t="s">
        <v>28</v>
      </c>
      <c r="K1733">
        <v>19</v>
      </c>
      <c r="L1733">
        <v>25.99</v>
      </c>
      <c r="M1733" s="2">
        <v>0.02</v>
      </c>
      <c r="N1733">
        <v>513.5</v>
      </c>
      <c r="O1733">
        <v>5.37</v>
      </c>
      <c r="P1733">
        <v>82.96</v>
      </c>
      <c r="Q1733" s="2">
        <v>0.56000000000000005</v>
      </c>
      <c r="R1733" t="s">
        <v>29</v>
      </c>
      <c r="S1733" t="s">
        <v>30</v>
      </c>
      <c r="T1733" t="s">
        <v>2098</v>
      </c>
      <c r="U1733" t="s">
        <v>88</v>
      </c>
      <c r="V1733" t="s">
        <v>76</v>
      </c>
      <c r="W1733">
        <v>2359</v>
      </c>
      <c r="X1733" s="1">
        <v>41199</v>
      </c>
      <c r="Y1733" t="s">
        <v>34</v>
      </c>
      <c r="Z1733" t="e" vm="34">
        <v>#VALUE!</v>
      </c>
      <c r="AA1733">
        <v>39401</v>
      </c>
      <c r="AB1733" t="e" cm="1" vm="2">
        <f t="array" ref="AB1733">_FV(Table1[[#This Row],[State]],"Country/region",TRUE)</f>
        <v>#VALUE!</v>
      </c>
    </row>
    <row r="1734" spans="1:28" x14ac:dyDescent="0.35">
      <c r="A1734" t="s">
        <v>2371</v>
      </c>
      <c r="B1734">
        <v>43</v>
      </c>
      <c r="C1734" t="s">
        <v>2038</v>
      </c>
      <c r="D1734" t="s">
        <v>57</v>
      </c>
      <c r="E1734">
        <f>YEAR(Table1[[#This Row],[Order Date]])</f>
        <v>2012</v>
      </c>
      <c r="F1734">
        <v>1</v>
      </c>
      <c r="G1734">
        <f>MONTH(Table1[[#This Row],[Order Date]])</f>
        <v>10</v>
      </c>
      <c r="H1734" s="1">
        <v>41197</v>
      </c>
      <c r="I1734">
        <v>47108</v>
      </c>
      <c r="J1734" t="s">
        <v>39</v>
      </c>
      <c r="K1734">
        <v>7</v>
      </c>
      <c r="L1734">
        <v>17.98</v>
      </c>
      <c r="M1734" s="2">
        <v>0.06</v>
      </c>
      <c r="N1734">
        <v>131.55000000000001</v>
      </c>
      <c r="O1734">
        <v>8.51</v>
      </c>
      <c r="P1734">
        <v>-43.743600000000001</v>
      </c>
      <c r="Q1734" s="2">
        <v>0.4</v>
      </c>
      <c r="R1734" t="s">
        <v>96</v>
      </c>
      <c r="S1734" t="s">
        <v>80</v>
      </c>
      <c r="T1734" t="s">
        <v>1121</v>
      </c>
      <c r="U1734" t="s">
        <v>98</v>
      </c>
      <c r="V1734" t="s">
        <v>68</v>
      </c>
      <c r="W1734">
        <v>6622</v>
      </c>
      <c r="X1734" s="1">
        <v>41199</v>
      </c>
      <c r="Y1734" t="s">
        <v>34</v>
      </c>
      <c r="Z1734" t="e" vm="26">
        <v>#VALUE!</v>
      </c>
      <c r="AA1734">
        <v>48126</v>
      </c>
      <c r="AB1734" t="e" cm="1" vm="2">
        <f t="array" ref="AB1734">_FV(Table1[[#This Row],[State]],"Country/region",TRUE)</f>
        <v>#VALUE!</v>
      </c>
    </row>
    <row r="1735" spans="1:28" x14ac:dyDescent="0.35">
      <c r="A1735" t="s">
        <v>2371</v>
      </c>
      <c r="B1735">
        <v>43</v>
      </c>
      <c r="C1735" t="s">
        <v>2038</v>
      </c>
      <c r="D1735" t="s">
        <v>57</v>
      </c>
      <c r="E1735">
        <f>YEAR(Table1[[#This Row],[Order Date]])</f>
        <v>2012</v>
      </c>
      <c r="F1735">
        <v>1</v>
      </c>
      <c r="G1735">
        <f>MONTH(Table1[[#This Row],[Order Date]])</f>
        <v>10</v>
      </c>
      <c r="H1735" s="1">
        <v>41197</v>
      </c>
      <c r="I1735">
        <v>47108</v>
      </c>
      <c r="J1735" t="s">
        <v>39</v>
      </c>
      <c r="K1735">
        <v>26</v>
      </c>
      <c r="L1735">
        <v>9.99</v>
      </c>
      <c r="M1735" s="2">
        <v>0.1</v>
      </c>
      <c r="N1735">
        <v>258.11</v>
      </c>
      <c r="O1735">
        <v>4.78</v>
      </c>
      <c r="P1735">
        <v>9.9499999999999993</v>
      </c>
      <c r="Q1735" s="2">
        <v>0.4</v>
      </c>
      <c r="R1735" t="s">
        <v>29</v>
      </c>
      <c r="S1735" t="s">
        <v>30</v>
      </c>
      <c r="T1735" t="s">
        <v>2203</v>
      </c>
      <c r="U1735" t="s">
        <v>61</v>
      </c>
      <c r="V1735" t="s">
        <v>68</v>
      </c>
      <c r="W1735">
        <v>6623</v>
      </c>
      <c r="X1735" s="1">
        <v>41200</v>
      </c>
      <c r="Y1735" t="s">
        <v>42</v>
      </c>
      <c r="Z1735" t="e" vm="26">
        <v>#VALUE!</v>
      </c>
      <c r="AA1735">
        <v>48126</v>
      </c>
      <c r="AB1735" t="e" cm="1" vm="2">
        <f t="array" ref="AB1735">_FV(Table1[[#This Row],[State]],"Country/region",TRUE)</f>
        <v>#VALUE!</v>
      </c>
    </row>
    <row r="1736" spans="1:28" x14ac:dyDescent="0.35">
      <c r="A1736" t="s">
        <v>845</v>
      </c>
      <c r="B1736">
        <v>43</v>
      </c>
      <c r="C1736" t="s">
        <v>529</v>
      </c>
      <c r="D1736" t="s">
        <v>46</v>
      </c>
      <c r="E1736">
        <f>YEAR(Table1[[#This Row],[Order Date]])</f>
        <v>2012</v>
      </c>
      <c r="F1736">
        <v>1</v>
      </c>
      <c r="G1736">
        <f>MONTH(Table1[[#This Row],[Order Date]])</f>
        <v>10</v>
      </c>
      <c r="H1736" s="1">
        <v>41197</v>
      </c>
      <c r="I1736">
        <v>8165</v>
      </c>
      <c r="J1736" t="s">
        <v>47</v>
      </c>
      <c r="K1736">
        <v>35</v>
      </c>
      <c r="L1736">
        <v>4.9800000000000004</v>
      </c>
      <c r="M1736" s="2">
        <v>0.01</v>
      </c>
      <c r="N1736">
        <v>183.45</v>
      </c>
      <c r="O1736">
        <v>7.44</v>
      </c>
      <c r="P1736">
        <v>-149.66</v>
      </c>
      <c r="Q1736" s="2">
        <v>0.36</v>
      </c>
      <c r="R1736" t="s">
        <v>29</v>
      </c>
      <c r="S1736" t="s">
        <v>30</v>
      </c>
      <c r="T1736" t="s">
        <v>1419</v>
      </c>
      <c r="U1736" t="s">
        <v>61</v>
      </c>
      <c r="V1736" t="s">
        <v>52</v>
      </c>
      <c r="W1736">
        <v>1115</v>
      </c>
      <c r="X1736" s="1">
        <v>41206</v>
      </c>
      <c r="Y1736" t="s">
        <v>34</v>
      </c>
      <c r="Z1736" t="e" vm="7">
        <v>#VALUE!</v>
      </c>
      <c r="AA1736">
        <v>84062</v>
      </c>
      <c r="AB1736" t="e" cm="1" vm="2">
        <f t="array" ref="AB1736">_FV(Table1[[#This Row],[State]],"Country/region",TRUE)</f>
        <v>#VALUE!</v>
      </c>
    </row>
    <row r="1737" spans="1:28" x14ac:dyDescent="0.35">
      <c r="A1737" t="s">
        <v>2374</v>
      </c>
      <c r="B1737">
        <v>43</v>
      </c>
      <c r="C1737" t="s">
        <v>2375</v>
      </c>
      <c r="D1737" t="s">
        <v>57</v>
      </c>
      <c r="E1737">
        <f>YEAR(Table1[[#This Row],[Order Date]])</f>
        <v>2012</v>
      </c>
      <c r="F1737">
        <v>1</v>
      </c>
      <c r="G1737">
        <f>MONTH(Table1[[#This Row],[Order Date]])</f>
        <v>10</v>
      </c>
      <c r="H1737" s="1">
        <v>41199</v>
      </c>
      <c r="I1737">
        <v>7906</v>
      </c>
      <c r="J1737" t="s">
        <v>131</v>
      </c>
      <c r="K1737">
        <v>37</v>
      </c>
      <c r="L1737">
        <v>25.98</v>
      </c>
      <c r="M1737" s="2">
        <v>0.03</v>
      </c>
      <c r="N1737">
        <v>1003.06</v>
      </c>
      <c r="O1737">
        <v>5.37</v>
      </c>
      <c r="P1737">
        <v>271.77999999999997</v>
      </c>
      <c r="Q1737" s="2">
        <v>0.5</v>
      </c>
      <c r="R1737" t="s">
        <v>29</v>
      </c>
      <c r="S1737" t="s">
        <v>80</v>
      </c>
      <c r="T1737" t="s">
        <v>2376</v>
      </c>
      <c r="U1737" t="s">
        <v>214</v>
      </c>
      <c r="V1737" t="s">
        <v>68</v>
      </c>
      <c r="W1737">
        <v>1073</v>
      </c>
      <c r="X1737" s="1">
        <v>41199</v>
      </c>
      <c r="Y1737" t="s">
        <v>34</v>
      </c>
      <c r="Z1737" t="e" vm="16">
        <v>#VALUE!</v>
      </c>
      <c r="AA1737">
        <v>60510</v>
      </c>
      <c r="AB1737" t="e" cm="1" vm="2">
        <f t="array" ref="AB1737">_FV(Table1[[#This Row],[State]],"Country/region",TRUE)</f>
        <v>#VALUE!</v>
      </c>
    </row>
    <row r="1738" spans="1:28" x14ac:dyDescent="0.35">
      <c r="A1738" t="s">
        <v>2377</v>
      </c>
      <c r="B1738">
        <v>43</v>
      </c>
      <c r="C1738" t="s">
        <v>1991</v>
      </c>
      <c r="D1738" t="s">
        <v>38</v>
      </c>
      <c r="E1738">
        <f>YEAR(Table1[[#This Row],[Order Date]])</f>
        <v>2012</v>
      </c>
      <c r="F1738">
        <v>1</v>
      </c>
      <c r="G1738">
        <f>MONTH(Table1[[#This Row],[Order Date]])</f>
        <v>10</v>
      </c>
      <c r="H1738" s="1">
        <v>41199</v>
      </c>
      <c r="I1738">
        <v>31493</v>
      </c>
      <c r="J1738" t="s">
        <v>28</v>
      </c>
      <c r="K1738">
        <v>8</v>
      </c>
      <c r="L1738">
        <v>12.2</v>
      </c>
      <c r="M1738" s="2">
        <v>0</v>
      </c>
      <c r="N1738">
        <v>112.47</v>
      </c>
      <c r="O1738">
        <v>6.02</v>
      </c>
      <c r="P1738">
        <v>46.74</v>
      </c>
      <c r="Q1738" s="2">
        <v>0.43</v>
      </c>
      <c r="R1738" t="s">
        <v>48</v>
      </c>
      <c r="S1738" t="s">
        <v>139</v>
      </c>
      <c r="T1738" t="s">
        <v>2367</v>
      </c>
      <c r="U1738" t="s">
        <v>82</v>
      </c>
      <c r="V1738" t="s">
        <v>76</v>
      </c>
      <c r="W1738">
        <v>4414</v>
      </c>
      <c r="X1738" s="1">
        <v>41200</v>
      </c>
      <c r="Y1738" t="s">
        <v>42</v>
      </c>
      <c r="Z1738" t="e" vm="14">
        <v>#VALUE!</v>
      </c>
      <c r="AA1738">
        <v>33055</v>
      </c>
      <c r="AB1738" t="e" cm="1" vm="2">
        <f t="array" ref="AB1738">_FV(Table1[[#This Row],[State]],"Country/region",TRUE)</f>
        <v>#VALUE!</v>
      </c>
    </row>
    <row r="1739" spans="1:28" x14ac:dyDescent="0.35">
      <c r="A1739" t="s">
        <v>659</v>
      </c>
      <c r="B1739">
        <v>43</v>
      </c>
      <c r="C1739" t="s">
        <v>2378</v>
      </c>
      <c r="D1739" t="s">
        <v>38</v>
      </c>
      <c r="E1739">
        <f>YEAR(Table1[[#This Row],[Order Date]])</f>
        <v>2012</v>
      </c>
      <c r="F1739">
        <v>1</v>
      </c>
      <c r="G1739">
        <f>MONTH(Table1[[#This Row],[Order Date]])</f>
        <v>10</v>
      </c>
      <c r="H1739" s="1">
        <v>41199</v>
      </c>
      <c r="I1739">
        <v>43044</v>
      </c>
      <c r="J1739" t="s">
        <v>131</v>
      </c>
      <c r="K1739">
        <v>23</v>
      </c>
      <c r="L1739">
        <v>4.24</v>
      </c>
      <c r="M1739" s="2">
        <v>0.06</v>
      </c>
      <c r="N1739">
        <v>103.5</v>
      </c>
      <c r="O1739">
        <v>5.41</v>
      </c>
      <c r="P1739">
        <v>-73.070999999999998</v>
      </c>
      <c r="Q1739" s="2">
        <v>0.35</v>
      </c>
      <c r="R1739" t="s">
        <v>29</v>
      </c>
      <c r="S1739" t="s">
        <v>30</v>
      </c>
      <c r="T1739" t="s">
        <v>1746</v>
      </c>
      <c r="U1739" t="s">
        <v>67</v>
      </c>
      <c r="V1739" t="s">
        <v>52</v>
      </c>
      <c r="W1739">
        <v>6075</v>
      </c>
      <c r="X1739" s="1">
        <v>41201</v>
      </c>
      <c r="Y1739" t="s">
        <v>34</v>
      </c>
      <c r="Z1739" t="e" vm="45">
        <v>#VALUE!</v>
      </c>
      <c r="AA1739">
        <v>59715</v>
      </c>
      <c r="AB1739" t="e" cm="1" vm="2">
        <f t="array" ref="AB1739">_FV(Table1[[#This Row],[State]],"Country/region",TRUE)</f>
        <v>#VALUE!</v>
      </c>
    </row>
    <row r="1740" spans="1:28" x14ac:dyDescent="0.35">
      <c r="A1740" t="s">
        <v>659</v>
      </c>
      <c r="B1740">
        <v>43</v>
      </c>
      <c r="C1740" t="s">
        <v>2378</v>
      </c>
      <c r="D1740" t="s">
        <v>38</v>
      </c>
      <c r="E1740">
        <f>YEAR(Table1[[#This Row],[Order Date]])</f>
        <v>2012</v>
      </c>
      <c r="F1740">
        <v>1</v>
      </c>
      <c r="G1740">
        <f>MONTH(Table1[[#This Row],[Order Date]])</f>
        <v>10</v>
      </c>
      <c r="H1740" s="1">
        <v>41199</v>
      </c>
      <c r="I1740">
        <v>43044</v>
      </c>
      <c r="J1740" t="s">
        <v>131</v>
      </c>
      <c r="K1740">
        <v>3</v>
      </c>
      <c r="L1740">
        <v>6783.02</v>
      </c>
      <c r="M1740" s="2">
        <v>0.04</v>
      </c>
      <c r="N1740">
        <v>19707.2</v>
      </c>
      <c r="O1740">
        <v>24.49</v>
      </c>
      <c r="P1740">
        <v>-12557.997600000001</v>
      </c>
      <c r="Q1740" s="2">
        <v>0.39</v>
      </c>
      <c r="R1740" t="s">
        <v>96</v>
      </c>
      <c r="S1740" t="s">
        <v>40</v>
      </c>
      <c r="T1740" t="s">
        <v>193</v>
      </c>
      <c r="U1740" t="s">
        <v>98</v>
      </c>
      <c r="V1740" t="s">
        <v>52</v>
      </c>
      <c r="W1740">
        <v>6076</v>
      </c>
      <c r="X1740" s="1">
        <v>41201</v>
      </c>
      <c r="Y1740" t="s">
        <v>34</v>
      </c>
      <c r="Z1740" t="e" vm="45">
        <v>#VALUE!</v>
      </c>
      <c r="AA1740">
        <v>59715</v>
      </c>
      <c r="AB1740" t="e" cm="1" vm="2">
        <f t="array" ref="AB1740">_FV(Table1[[#This Row],[State]],"Country/region",TRUE)</f>
        <v>#VALUE!</v>
      </c>
    </row>
    <row r="1741" spans="1:28" x14ac:dyDescent="0.35">
      <c r="A1741" t="s">
        <v>2128</v>
      </c>
      <c r="B1741">
        <v>43</v>
      </c>
      <c r="C1741" t="s">
        <v>2338</v>
      </c>
      <c r="D1741" t="s">
        <v>38</v>
      </c>
      <c r="E1741">
        <f>YEAR(Table1[[#This Row],[Order Date]])</f>
        <v>2012</v>
      </c>
      <c r="F1741">
        <v>1</v>
      </c>
      <c r="G1741">
        <f>MONTH(Table1[[#This Row],[Order Date]])</f>
        <v>10</v>
      </c>
      <c r="H1741" s="1">
        <v>41199</v>
      </c>
      <c r="I1741">
        <v>13761</v>
      </c>
      <c r="J1741" t="s">
        <v>47</v>
      </c>
      <c r="K1741">
        <v>32</v>
      </c>
      <c r="L1741">
        <v>78.8</v>
      </c>
      <c r="M1741" s="2">
        <v>0.09</v>
      </c>
      <c r="N1741">
        <v>2421.44</v>
      </c>
      <c r="O1741">
        <v>35</v>
      </c>
      <c r="P1741">
        <v>-949.09</v>
      </c>
      <c r="Q1741" s="2">
        <v>0.83</v>
      </c>
      <c r="R1741" t="s">
        <v>29</v>
      </c>
      <c r="S1741" t="s">
        <v>40</v>
      </c>
      <c r="T1741" t="s">
        <v>2379</v>
      </c>
      <c r="U1741" t="s">
        <v>32</v>
      </c>
      <c r="V1741" t="s">
        <v>33</v>
      </c>
      <c r="W1741">
        <v>1918</v>
      </c>
      <c r="X1741" s="1">
        <v>41203</v>
      </c>
      <c r="Y1741" t="s">
        <v>34</v>
      </c>
      <c r="Z1741" t="e" vm="22">
        <v>#VALUE!</v>
      </c>
      <c r="AA1741">
        <v>45429</v>
      </c>
      <c r="AB1741" t="e" cm="1" vm="2">
        <f t="array" ref="AB1741">_FV(Table1[[#This Row],[State]],"Country/region",TRUE)</f>
        <v>#VALUE!</v>
      </c>
    </row>
    <row r="1742" spans="1:28" x14ac:dyDescent="0.35">
      <c r="A1742" t="s">
        <v>2380</v>
      </c>
      <c r="B1742">
        <v>43</v>
      </c>
      <c r="C1742" t="s">
        <v>800</v>
      </c>
      <c r="D1742" t="s">
        <v>46</v>
      </c>
      <c r="E1742">
        <f>YEAR(Table1[[#This Row],[Order Date]])</f>
        <v>2012</v>
      </c>
      <c r="F1742">
        <v>1</v>
      </c>
      <c r="G1742">
        <f>MONTH(Table1[[#This Row],[Order Date]])</f>
        <v>10</v>
      </c>
      <c r="H1742" s="1">
        <v>41200</v>
      </c>
      <c r="I1742">
        <v>2086</v>
      </c>
      <c r="J1742" t="s">
        <v>58</v>
      </c>
      <c r="K1742">
        <v>38</v>
      </c>
      <c r="L1742">
        <v>65.989999999999995</v>
      </c>
      <c r="M1742" s="2">
        <v>0.04</v>
      </c>
      <c r="N1742">
        <v>2115.2420000000002</v>
      </c>
      <c r="O1742">
        <v>8.99</v>
      </c>
      <c r="P1742">
        <v>371.41199999999998</v>
      </c>
      <c r="Q1742" s="2">
        <v>0.56000000000000005</v>
      </c>
      <c r="R1742" t="s">
        <v>96</v>
      </c>
      <c r="S1742" t="s">
        <v>30</v>
      </c>
      <c r="T1742" t="s">
        <v>1454</v>
      </c>
      <c r="U1742" t="s">
        <v>105</v>
      </c>
      <c r="V1742" t="s">
        <v>76</v>
      </c>
      <c r="W1742">
        <v>304</v>
      </c>
      <c r="X1742" s="1">
        <v>41201</v>
      </c>
      <c r="Y1742" t="s">
        <v>34</v>
      </c>
      <c r="Z1742" t="e" vm="29">
        <v>#VALUE!</v>
      </c>
      <c r="AA1742">
        <v>42104</v>
      </c>
      <c r="AB1742" t="e" cm="1" vm="2">
        <f t="array" ref="AB1742">_FV(Table1[[#This Row],[State]],"Country/region",TRUE)</f>
        <v>#VALUE!</v>
      </c>
    </row>
    <row r="1743" spans="1:28" x14ac:dyDescent="0.35">
      <c r="A1743" t="s">
        <v>2380</v>
      </c>
      <c r="B1743">
        <v>43</v>
      </c>
      <c r="C1743" t="s">
        <v>800</v>
      </c>
      <c r="D1743" t="s">
        <v>46</v>
      </c>
      <c r="E1743">
        <f>YEAR(Table1[[#This Row],[Order Date]])</f>
        <v>2012</v>
      </c>
      <c r="F1743">
        <v>1</v>
      </c>
      <c r="G1743">
        <f>MONTH(Table1[[#This Row],[Order Date]])</f>
        <v>10</v>
      </c>
      <c r="H1743" s="1">
        <v>41200</v>
      </c>
      <c r="I1743">
        <v>2086</v>
      </c>
      <c r="J1743" t="s">
        <v>58</v>
      </c>
      <c r="K1743">
        <v>24</v>
      </c>
      <c r="L1743">
        <v>55.98</v>
      </c>
      <c r="M1743" s="2">
        <v>0.01</v>
      </c>
      <c r="N1743">
        <v>1411.58</v>
      </c>
      <c r="O1743">
        <v>4.8600000000000003</v>
      </c>
      <c r="P1743">
        <v>699.31</v>
      </c>
      <c r="Q1743" s="2">
        <v>0.36</v>
      </c>
      <c r="R1743" t="s">
        <v>29</v>
      </c>
      <c r="S1743" t="s">
        <v>30</v>
      </c>
      <c r="T1743" t="s">
        <v>1873</v>
      </c>
      <c r="U1743" t="s">
        <v>61</v>
      </c>
      <c r="V1743" t="s">
        <v>76</v>
      </c>
      <c r="W1743">
        <v>303</v>
      </c>
      <c r="X1743" s="1">
        <v>41202</v>
      </c>
      <c r="Y1743" t="s">
        <v>42</v>
      </c>
      <c r="Z1743" t="e" vm="29">
        <v>#VALUE!</v>
      </c>
      <c r="AA1743">
        <v>42104</v>
      </c>
      <c r="AB1743" t="e" cm="1" vm="2">
        <f t="array" ref="AB1743">_FV(Table1[[#This Row],[State]],"Country/region",TRUE)</f>
        <v>#VALUE!</v>
      </c>
    </row>
    <row r="1744" spans="1:28" x14ac:dyDescent="0.35">
      <c r="A1744" t="s">
        <v>799</v>
      </c>
      <c r="B1744">
        <v>43</v>
      </c>
      <c r="C1744" t="s">
        <v>800</v>
      </c>
      <c r="D1744" t="s">
        <v>46</v>
      </c>
      <c r="E1744">
        <f>YEAR(Table1[[#This Row],[Order Date]])</f>
        <v>2012</v>
      </c>
      <c r="F1744">
        <v>1</v>
      </c>
      <c r="G1744">
        <f>MONTH(Table1[[#This Row],[Order Date]])</f>
        <v>10</v>
      </c>
      <c r="H1744" s="1">
        <v>41200</v>
      </c>
      <c r="I1744">
        <v>2086</v>
      </c>
      <c r="J1744" t="s">
        <v>58</v>
      </c>
      <c r="K1744">
        <v>9</v>
      </c>
      <c r="L1744">
        <v>128.24</v>
      </c>
      <c r="M1744" s="2">
        <v>0.01</v>
      </c>
      <c r="N1744">
        <v>1246.68</v>
      </c>
      <c r="O1744">
        <v>12.65</v>
      </c>
      <c r="P1744">
        <v>218.48</v>
      </c>
      <c r="Q1744" s="2"/>
      <c r="R1744" t="s">
        <v>48</v>
      </c>
      <c r="S1744" t="s">
        <v>80</v>
      </c>
      <c r="T1744" t="s">
        <v>1482</v>
      </c>
      <c r="U1744" t="s">
        <v>51</v>
      </c>
      <c r="V1744" t="s">
        <v>76</v>
      </c>
      <c r="W1744">
        <v>305</v>
      </c>
      <c r="X1744" s="1">
        <v>41203</v>
      </c>
      <c r="Y1744" t="s">
        <v>34</v>
      </c>
      <c r="Z1744" t="e" vm="29">
        <v>#VALUE!</v>
      </c>
      <c r="AA1744">
        <v>41011</v>
      </c>
      <c r="AB1744" t="e" cm="1" vm="2">
        <f t="array" ref="AB1744">_FV(Table1[[#This Row],[State]],"Country/region",TRUE)</f>
        <v>#VALUE!</v>
      </c>
    </row>
    <row r="1745" spans="1:28" x14ac:dyDescent="0.35">
      <c r="A1745" t="s">
        <v>458</v>
      </c>
      <c r="B1745">
        <v>43</v>
      </c>
      <c r="C1745" t="s">
        <v>459</v>
      </c>
      <c r="D1745" t="s">
        <v>38</v>
      </c>
      <c r="E1745">
        <f>YEAR(Table1[[#This Row],[Order Date]])</f>
        <v>2012</v>
      </c>
      <c r="F1745">
        <v>1</v>
      </c>
      <c r="G1745">
        <f>MONTH(Table1[[#This Row],[Order Date]])</f>
        <v>10</v>
      </c>
      <c r="H1745" s="1">
        <v>41200</v>
      </c>
      <c r="I1745">
        <v>26342</v>
      </c>
      <c r="J1745" t="s">
        <v>47</v>
      </c>
      <c r="K1745">
        <v>41</v>
      </c>
      <c r="L1745">
        <v>48.04</v>
      </c>
      <c r="M1745" s="2">
        <v>0.02</v>
      </c>
      <c r="N1745">
        <v>1993.94</v>
      </c>
      <c r="O1745">
        <v>5.79</v>
      </c>
      <c r="P1745">
        <v>931.7</v>
      </c>
      <c r="Q1745" s="2">
        <v>0.37</v>
      </c>
      <c r="R1745" t="s">
        <v>29</v>
      </c>
      <c r="S1745" t="s">
        <v>30</v>
      </c>
      <c r="T1745" t="s">
        <v>1699</v>
      </c>
      <c r="U1745" t="s">
        <v>61</v>
      </c>
      <c r="V1745" t="s">
        <v>68</v>
      </c>
      <c r="W1745">
        <v>3685</v>
      </c>
      <c r="X1745" s="1">
        <v>41205</v>
      </c>
      <c r="Y1745" t="s">
        <v>34</v>
      </c>
      <c r="Z1745" t="e" vm="26">
        <v>#VALUE!</v>
      </c>
      <c r="AA1745">
        <v>48601</v>
      </c>
      <c r="AB1745" t="e" cm="1" vm="2">
        <f t="array" ref="AB1745">_FV(Table1[[#This Row],[State]],"Country/region",TRUE)</f>
        <v>#VALUE!</v>
      </c>
    </row>
    <row r="1746" spans="1:28" x14ac:dyDescent="0.35">
      <c r="A1746" t="s">
        <v>1041</v>
      </c>
      <c r="B1746">
        <v>43</v>
      </c>
      <c r="C1746" t="s">
        <v>667</v>
      </c>
      <c r="D1746" t="s">
        <v>46</v>
      </c>
      <c r="E1746">
        <f>YEAR(Table1[[#This Row],[Order Date]])</f>
        <v>2012</v>
      </c>
      <c r="F1746">
        <v>1</v>
      </c>
      <c r="G1746">
        <f>MONTH(Table1[[#This Row],[Order Date]])</f>
        <v>10</v>
      </c>
      <c r="H1746" s="1">
        <v>41200</v>
      </c>
      <c r="I1746">
        <v>41255</v>
      </c>
      <c r="J1746" t="s">
        <v>47</v>
      </c>
      <c r="K1746">
        <v>22</v>
      </c>
      <c r="L1746">
        <v>60.65</v>
      </c>
      <c r="M1746" s="2">
        <v>0.01</v>
      </c>
      <c r="N1746">
        <v>1333.19</v>
      </c>
      <c r="O1746">
        <v>12.23</v>
      </c>
      <c r="P1746">
        <v>331.48</v>
      </c>
      <c r="Q1746" s="2">
        <v>0.64</v>
      </c>
      <c r="R1746" t="s">
        <v>48</v>
      </c>
      <c r="S1746" t="s">
        <v>80</v>
      </c>
      <c r="T1746" t="s">
        <v>732</v>
      </c>
      <c r="U1746" t="s">
        <v>82</v>
      </c>
      <c r="V1746" t="s">
        <v>52</v>
      </c>
      <c r="W1746">
        <v>5818</v>
      </c>
      <c r="X1746" s="1">
        <v>41207</v>
      </c>
      <c r="Y1746" t="s">
        <v>34</v>
      </c>
      <c r="Z1746" t="e" vm="23">
        <v>#VALUE!</v>
      </c>
      <c r="AA1746">
        <v>98408</v>
      </c>
      <c r="AB1746" t="e" cm="1" vm="2">
        <f t="array" ref="AB1746">_FV(Table1[[#This Row],[State]],"Country/region",TRUE)</f>
        <v>#VALUE!</v>
      </c>
    </row>
    <row r="1747" spans="1:28" x14ac:dyDescent="0.35">
      <c r="A1747" t="s">
        <v>458</v>
      </c>
      <c r="B1747">
        <v>43</v>
      </c>
      <c r="C1747" t="s">
        <v>459</v>
      </c>
      <c r="D1747" t="s">
        <v>38</v>
      </c>
      <c r="E1747">
        <f>YEAR(Table1[[#This Row],[Order Date]])</f>
        <v>2012</v>
      </c>
      <c r="F1747">
        <v>1</v>
      </c>
      <c r="G1747">
        <f>MONTH(Table1[[#This Row],[Order Date]])</f>
        <v>10</v>
      </c>
      <c r="H1747" s="1">
        <v>41200</v>
      </c>
      <c r="I1747">
        <v>26342</v>
      </c>
      <c r="J1747" t="s">
        <v>47</v>
      </c>
      <c r="K1747">
        <v>3</v>
      </c>
      <c r="L1747">
        <v>6.68</v>
      </c>
      <c r="M1747" s="2">
        <v>0.04</v>
      </c>
      <c r="N1747">
        <v>24.73</v>
      </c>
      <c r="O1747">
        <v>4.91</v>
      </c>
      <c r="P1747">
        <v>-10.77</v>
      </c>
      <c r="Q1747" s="2">
        <v>0.37</v>
      </c>
      <c r="R1747" t="s">
        <v>29</v>
      </c>
      <c r="S1747" t="s">
        <v>30</v>
      </c>
      <c r="T1747" t="s">
        <v>1886</v>
      </c>
      <c r="U1747" t="s">
        <v>61</v>
      </c>
      <c r="V1747" t="s">
        <v>68</v>
      </c>
      <c r="W1747">
        <v>3686</v>
      </c>
      <c r="X1747" s="1">
        <v>41207</v>
      </c>
      <c r="Y1747" t="s">
        <v>34</v>
      </c>
      <c r="Z1747" t="e" vm="26">
        <v>#VALUE!</v>
      </c>
      <c r="AA1747">
        <v>48601</v>
      </c>
      <c r="AB1747" t="e" cm="1" vm="2">
        <f t="array" ref="AB1747">_FV(Table1[[#This Row],[State]],"Country/region",TRUE)</f>
        <v>#VALUE!</v>
      </c>
    </row>
    <row r="1748" spans="1:28" x14ac:dyDescent="0.35">
      <c r="A1748" t="s">
        <v>458</v>
      </c>
      <c r="B1748">
        <v>43</v>
      </c>
      <c r="C1748" t="s">
        <v>459</v>
      </c>
      <c r="D1748" t="s">
        <v>38</v>
      </c>
      <c r="E1748">
        <f>YEAR(Table1[[#This Row],[Order Date]])</f>
        <v>2012</v>
      </c>
      <c r="F1748">
        <v>1</v>
      </c>
      <c r="G1748">
        <f>MONTH(Table1[[#This Row],[Order Date]])</f>
        <v>10</v>
      </c>
      <c r="H1748" s="1">
        <v>41200</v>
      </c>
      <c r="I1748">
        <v>26342</v>
      </c>
      <c r="J1748" t="s">
        <v>47</v>
      </c>
      <c r="K1748">
        <v>24</v>
      </c>
      <c r="L1748">
        <v>9.99</v>
      </c>
      <c r="M1748" s="2">
        <v>0.02</v>
      </c>
      <c r="N1748">
        <v>265.35000000000002</v>
      </c>
      <c r="O1748">
        <v>11.59</v>
      </c>
      <c r="P1748">
        <v>-128.69</v>
      </c>
      <c r="Q1748" s="2">
        <v>0.4</v>
      </c>
      <c r="R1748" t="s">
        <v>29</v>
      </c>
      <c r="S1748" t="s">
        <v>30</v>
      </c>
      <c r="T1748" t="s">
        <v>1544</v>
      </c>
      <c r="U1748" t="s">
        <v>61</v>
      </c>
      <c r="V1748" t="s">
        <v>68</v>
      </c>
      <c r="W1748">
        <v>3684</v>
      </c>
      <c r="X1748" s="1">
        <v>41209</v>
      </c>
      <c r="Y1748" t="s">
        <v>34</v>
      </c>
      <c r="Z1748" t="e" vm="26">
        <v>#VALUE!</v>
      </c>
      <c r="AA1748">
        <v>48601</v>
      </c>
      <c r="AB1748" t="e" cm="1" vm="2">
        <f t="array" ref="AB1748">_FV(Table1[[#This Row],[State]],"Country/region",TRUE)</f>
        <v>#VALUE!</v>
      </c>
    </row>
    <row r="1749" spans="1:28" x14ac:dyDescent="0.35">
      <c r="A1749" t="s">
        <v>2381</v>
      </c>
      <c r="B1749">
        <v>43</v>
      </c>
      <c r="C1749" t="s">
        <v>933</v>
      </c>
      <c r="D1749" t="s">
        <v>27</v>
      </c>
      <c r="E1749">
        <f>YEAR(Table1[[#This Row],[Order Date]])</f>
        <v>2012</v>
      </c>
      <c r="F1749">
        <v>1</v>
      </c>
      <c r="G1749">
        <f>MONTH(Table1[[#This Row],[Order Date]])</f>
        <v>10</v>
      </c>
      <c r="H1749" s="1">
        <v>41201</v>
      </c>
      <c r="I1749">
        <v>53222</v>
      </c>
      <c r="J1749" t="s">
        <v>47</v>
      </c>
      <c r="K1749">
        <v>2</v>
      </c>
      <c r="L1749">
        <v>6.48</v>
      </c>
      <c r="M1749" s="2">
        <v>7.0000000000000007E-2</v>
      </c>
      <c r="N1749">
        <v>21.71</v>
      </c>
      <c r="O1749">
        <v>9.5399999999999991</v>
      </c>
      <c r="P1749">
        <v>-15.13</v>
      </c>
      <c r="Q1749" s="2">
        <v>0.37</v>
      </c>
      <c r="R1749" t="s">
        <v>29</v>
      </c>
      <c r="S1749" t="s">
        <v>30</v>
      </c>
      <c r="T1749" t="s">
        <v>1751</v>
      </c>
      <c r="U1749" t="s">
        <v>61</v>
      </c>
      <c r="V1749" t="s">
        <v>76</v>
      </c>
      <c r="W1749">
        <v>7460</v>
      </c>
      <c r="X1749" s="1">
        <v>41201</v>
      </c>
      <c r="Y1749" t="s">
        <v>34</v>
      </c>
      <c r="Z1749" t="e" vm="18">
        <v>#VALUE!</v>
      </c>
      <c r="AA1749">
        <v>23464</v>
      </c>
      <c r="AB1749" t="e" cm="1" vm="2">
        <f t="array" ref="AB1749">_FV(Table1[[#This Row],[State]],"Country/region",TRUE)</f>
        <v>#VALUE!</v>
      </c>
    </row>
    <row r="1750" spans="1:28" x14ac:dyDescent="0.35">
      <c r="A1750" t="s">
        <v>2382</v>
      </c>
      <c r="B1750">
        <v>43</v>
      </c>
      <c r="C1750" t="s">
        <v>2304</v>
      </c>
      <c r="D1750" t="s">
        <v>46</v>
      </c>
      <c r="E1750">
        <f>YEAR(Table1[[#This Row],[Order Date]])</f>
        <v>2012</v>
      </c>
      <c r="F1750">
        <v>1</v>
      </c>
      <c r="G1750">
        <f>MONTH(Table1[[#This Row],[Order Date]])</f>
        <v>10</v>
      </c>
      <c r="H1750" s="1">
        <v>41201</v>
      </c>
      <c r="I1750">
        <v>39649</v>
      </c>
      <c r="J1750" t="s">
        <v>28</v>
      </c>
      <c r="K1750">
        <v>10</v>
      </c>
      <c r="L1750">
        <v>155.99</v>
      </c>
      <c r="M1750" s="2">
        <v>0.01</v>
      </c>
      <c r="N1750">
        <v>1351.653</v>
      </c>
      <c r="O1750">
        <v>8.99</v>
      </c>
      <c r="P1750">
        <v>-202.851</v>
      </c>
      <c r="Q1750" s="2">
        <v>0.57999999999999996</v>
      </c>
      <c r="R1750" t="s">
        <v>96</v>
      </c>
      <c r="S1750" t="s">
        <v>30</v>
      </c>
      <c r="T1750" t="s">
        <v>1883</v>
      </c>
      <c r="U1750" t="s">
        <v>105</v>
      </c>
      <c r="V1750" t="s">
        <v>52</v>
      </c>
      <c r="W1750">
        <v>5589</v>
      </c>
      <c r="X1750" s="1">
        <v>41202</v>
      </c>
      <c r="Y1750" t="s">
        <v>42</v>
      </c>
      <c r="Z1750" t="e" vm="4">
        <v>#VALUE!</v>
      </c>
      <c r="AA1750">
        <v>94110</v>
      </c>
      <c r="AB1750" t="e" cm="1" vm="2">
        <f t="array" ref="AB1750">_FV(Table1[[#This Row],[State]],"Country/region",TRUE)</f>
        <v>#VALUE!</v>
      </c>
    </row>
    <row r="1751" spans="1:28" x14ac:dyDescent="0.35">
      <c r="A1751" t="s">
        <v>2383</v>
      </c>
      <c r="B1751">
        <v>43</v>
      </c>
      <c r="C1751" t="s">
        <v>2304</v>
      </c>
      <c r="D1751" t="s">
        <v>46</v>
      </c>
      <c r="E1751">
        <f>YEAR(Table1[[#This Row],[Order Date]])</f>
        <v>2012</v>
      </c>
      <c r="F1751">
        <v>1</v>
      </c>
      <c r="G1751">
        <f>MONTH(Table1[[#This Row],[Order Date]])</f>
        <v>10</v>
      </c>
      <c r="H1751" s="1">
        <v>41201</v>
      </c>
      <c r="I1751">
        <v>39649</v>
      </c>
      <c r="J1751" t="s">
        <v>28</v>
      </c>
      <c r="K1751">
        <v>9</v>
      </c>
      <c r="L1751">
        <v>5.98</v>
      </c>
      <c r="M1751" s="2">
        <v>0.01</v>
      </c>
      <c r="N1751">
        <v>63</v>
      </c>
      <c r="O1751">
        <v>5.46</v>
      </c>
      <c r="P1751">
        <v>-17.48</v>
      </c>
      <c r="Q1751" s="2">
        <v>0.36</v>
      </c>
      <c r="R1751" t="s">
        <v>29</v>
      </c>
      <c r="S1751" t="s">
        <v>30</v>
      </c>
      <c r="T1751" t="s">
        <v>768</v>
      </c>
      <c r="U1751" t="s">
        <v>61</v>
      </c>
      <c r="V1751" t="s">
        <v>52</v>
      </c>
      <c r="W1751">
        <v>5590</v>
      </c>
      <c r="X1751" s="1">
        <v>41203</v>
      </c>
      <c r="Y1751" t="s">
        <v>34</v>
      </c>
      <c r="Z1751" t="e" vm="4">
        <v>#VALUE!</v>
      </c>
      <c r="AA1751">
        <v>91776</v>
      </c>
      <c r="AB1751" t="e" cm="1" vm="2">
        <f t="array" ref="AB1751">_FV(Table1[[#This Row],[State]],"Country/region",TRUE)</f>
        <v>#VALUE!</v>
      </c>
    </row>
    <row r="1752" spans="1:28" x14ac:dyDescent="0.35">
      <c r="A1752" t="s">
        <v>429</v>
      </c>
      <c r="B1752">
        <v>43</v>
      </c>
      <c r="C1752" t="s">
        <v>430</v>
      </c>
      <c r="D1752" t="s">
        <v>57</v>
      </c>
      <c r="E1752">
        <f>YEAR(Table1[[#This Row],[Order Date]])</f>
        <v>2012</v>
      </c>
      <c r="F1752">
        <v>1</v>
      </c>
      <c r="G1752">
        <f>MONTH(Table1[[#This Row],[Order Date]])</f>
        <v>10</v>
      </c>
      <c r="H1752" s="1">
        <v>41201</v>
      </c>
      <c r="I1752">
        <v>28614</v>
      </c>
      <c r="J1752" t="s">
        <v>58</v>
      </c>
      <c r="K1752">
        <v>50</v>
      </c>
      <c r="L1752">
        <v>159.99</v>
      </c>
      <c r="M1752" s="2">
        <v>0.05</v>
      </c>
      <c r="N1752">
        <v>7827.51</v>
      </c>
      <c r="O1752">
        <v>5.5</v>
      </c>
      <c r="P1752">
        <v>2992.8</v>
      </c>
      <c r="Q1752" s="2">
        <v>0.49</v>
      </c>
      <c r="R1752" t="s">
        <v>96</v>
      </c>
      <c r="S1752" t="s">
        <v>30</v>
      </c>
      <c r="T1752" t="s">
        <v>740</v>
      </c>
      <c r="U1752" t="s">
        <v>102</v>
      </c>
      <c r="V1752" t="s">
        <v>76</v>
      </c>
      <c r="W1752">
        <v>4010</v>
      </c>
      <c r="X1752" s="1">
        <v>41203</v>
      </c>
      <c r="Y1752" t="s">
        <v>34</v>
      </c>
      <c r="Z1752" t="e" vm="14">
        <v>#VALUE!</v>
      </c>
      <c r="AA1752">
        <v>32771</v>
      </c>
      <c r="AB1752" t="e" cm="1" vm="2">
        <f t="array" ref="AB1752">_FV(Table1[[#This Row],[State]],"Country/region",TRUE)</f>
        <v>#VALUE!</v>
      </c>
    </row>
    <row r="1753" spans="1:28" x14ac:dyDescent="0.35">
      <c r="A1753" t="s">
        <v>1102</v>
      </c>
      <c r="B1753">
        <v>43</v>
      </c>
      <c r="C1753" t="s">
        <v>1103</v>
      </c>
      <c r="D1753" t="s">
        <v>46</v>
      </c>
      <c r="E1753">
        <f>YEAR(Table1[[#This Row],[Order Date]])</f>
        <v>2012</v>
      </c>
      <c r="F1753">
        <v>1</v>
      </c>
      <c r="G1753">
        <f>MONTH(Table1[[#This Row],[Order Date]])</f>
        <v>10</v>
      </c>
      <c r="H1753" s="1">
        <v>41201</v>
      </c>
      <c r="I1753">
        <v>52615</v>
      </c>
      <c r="J1753" t="s">
        <v>47</v>
      </c>
      <c r="K1753">
        <v>4</v>
      </c>
      <c r="L1753">
        <v>4.4800000000000004</v>
      </c>
      <c r="M1753" s="2">
        <v>0.05</v>
      </c>
      <c r="N1753">
        <v>67.22</v>
      </c>
      <c r="O1753">
        <v>49</v>
      </c>
      <c r="P1753">
        <v>-139.53</v>
      </c>
      <c r="Q1753" s="2">
        <v>0.6</v>
      </c>
      <c r="R1753" t="s">
        <v>29</v>
      </c>
      <c r="S1753" t="s">
        <v>40</v>
      </c>
      <c r="T1753" t="s">
        <v>1259</v>
      </c>
      <c r="U1753" t="s">
        <v>214</v>
      </c>
      <c r="V1753" t="s">
        <v>76</v>
      </c>
      <c r="W1753">
        <v>7380</v>
      </c>
      <c r="X1753" s="1">
        <v>41205</v>
      </c>
      <c r="Y1753" t="s">
        <v>34</v>
      </c>
      <c r="Z1753" t="e" vm="47">
        <v>#VALUE!</v>
      </c>
      <c r="AA1753">
        <v>28079</v>
      </c>
      <c r="AB1753" t="e" cm="1" vm="2">
        <f t="array" ref="AB1753">_FV(Table1[[#This Row],[State]],"Country/region",TRUE)</f>
        <v>#VALUE!</v>
      </c>
    </row>
    <row r="1754" spans="1:28" x14ac:dyDescent="0.35">
      <c r="A1754" t="s">
        <v>1102</v>
      </c>
      <c r="B1754">
        <v>43</v>
      </c>
      <c r="C1754" t="s">
        <v>1103</v>
      </c>
      <c r="D1754" t="s">
        <v>46</v>
      </c>
      <c r="E1754">
        <f>YEAR(Table1[[#This Row],[Order Date]])</f>
        <v>2012</v>
      </c>
      <c r="F1754">
        <v>1</v>
      </c>
      <c r="G1754">
        <f>MONTH(Table1[[#This Row],[Order Date]])</f>
        <v>10</v>
      </c>
      <c r="H1754" s="1">
        <v>41201</v>
      </c>
      <c r="I1754">
        <v>52615</v>
      </c>
      <c r="J1754" t="s">
        <v>47</v>
      </c>
      <c r="K1754">
        <v>18</v>
      </c>
      <c r="L1754">
        <v>4.24</v>
      </c>
      <c r="M1754" s="2">
        <v>0.1</v>
      </c>
      <c r="N1754">
        <v>76.849999999999994</v>
      </c>
      <c r="O1754">
        <v>5.41</v>
      </c>
      <c r="P1754">
        <v>-64.078000000000003</v>
      </c>
      <c r="Q1754" s="2">
        <v>0.35</v>
      </c>
      <c r="R1754" t="s">
        <v>29</v>
      </c>
      <c r="S1754" t="s">
        <v>30</v>
      </c>
      <c r="T1754" t="s">
        <v>1746</v>
      </c>
      <c r="U1754" t="s">
        <v>67</v>
      </c>
      <c r="V1754" t="s">
        <v>76</v>
      </c>
      <c r="W1754">
        <v>7381</v>
      </c>
      <c r="X1754" s="1">
        <v>41205</v>
      </c>
      <c r="Y1754" t="s">
        <v>34</v>
      </c>
      <c r="Z1754" t="e" vm="47">
        <v>#VALUE!</v>
      </c>
      <c r="AA1754">
        <v>28079</v>
      </c>
      <c r="AB1754" t="e" cm="1" vm="2">
        <f t="array" ref="AB1754">_FV(Table1[[#This Row],[State]],"Country/region",TRUE)</f>
        <v>#VALUE!</v>
      </c>
    </row>
    <row r="1755" spans="1:28" x14ac:dyDescent="0.35">
      <c r="A1755" t="s">
        <v>1351</v>
      </c>
      <c r="B1755">
        <v>43</v>
      </c>
      <c r="C1755" t="s">
        <v>2384</v>
      </c>
      <c r="D1755" t="s">
        <v>57</v>
      </c>
      <c r="E1755">
        <f>YEAR(Table1[[#This Row],[Order Date]])</f>
        <v>2012</v>
      </c>
      <c r="F1755">
        <v>1</v>
      </c>
      <c r="G1755">
        <f>MONTH(Table1[[#This Row],[Order Date]])</f>
        <v>10</v>
      </c>
      <c r="H1755" s="1">
        <v>41202</v>
      </c>
      <c r="I1755">
        <v>50626</v>
      </c>
      <c r="J1755" t="s">
        <v>131</v>
      </c>
      <c r="K1755">
        <v>18</v>
      </c>
      <c r="L1755">
        <v>170.98</v>
      </c>
      <c r="M1755" s="2">
        <v>0</v>
      </c>
      <c r="N1755">
        <v>3267.41</v>
      </c>
      <c r="O1755">
        <v>35.89</v>
      </c>
      <c r="P1755">
        <v>248.19</v>
      </c>
      <c r="Q1755" s="2">
        <v>0.66</v>
      </c>
      <c r="R1755" t="s">
        <v>48</v>
      </c>
      <c r="S1755" t="s">
        <v>73</v>
      </c>
      <c r="T1755" t="s">
        <v>876</v>
      </c>
      <c r="U1755" t="s">
        <v>154</v>
      </c>
      <c r="V1755" t="s">
        <v>76</v>
      </c>
      <c r="W1755">
        <v>7093</v>
      </c>
      <c r="X1755" s="1">
        <v>41203</v>
      </c>
      <c r="Y1755" t="s">
        <v>53</v>
      </c>
      <c r="Z1755" t="e" vm="18">
        <v>#VALUE!</v>
      </c>
      <c r="AA1755">
        <v>24281</v>
      </c>
      <c r="AB1755" t="e" cm="1" vm="2">
        <f t="array" ref="AB1755">_FV(Table1[[#This Row],[State]],"Country/region",TRUE)</f>
        <v>#VALUE!</v>
      </c>
    </row>
    <row r="1756" spans="1:28" x14ac:dyDescent="0.35">
      <c r="A1756" t="s">
        <v>2385</v>
      </c>
      <c r="B1756">
        <v>43</v>
      </c>
      <c r="C1756" t="s">
        <v>1066</v>
      </c>
      <c r="D1756" t="s">
        <v>38</v>
      </c>
      <c r="E1756">
        <f>YEAR(Table1[[#This Row],[Order Date]])</f>
        <v>2012</v>
      </c>
      <c r="F1756">
        <v>1</v>
      </c>
      <c r="G1756">
        <f>MONTH(Table1[[#This Row],[Order Date]])</f>
        <v>10</v>
      </c>
      <c r="H1756" s="1">
        <v>41202</v>
      </c>
      <c r="I1756">
        <v>36835</v>
      </c>
      <c r="J1756" t="s">
        <v>58</v>
      </c>
      <c r="K1756">
        <v>25</v>
      </c>
      <c r="L1756">
        <v>276.2</v>
      </c>
      <c r="M1756" s="2">
        <v>0.09</v>
      </c>
      <c r="N1756">
        <v>6685.05</v>
      </c>
      <c r="O1756">
        <v>24.49</v>
      </c>
      <c r="P1756">
        <v>1653.6</v>
      </c>
      <c r="Q1756" s="2"/>
      <c r="R1756" t="s">
        <v>48</v>
      </c>
      <c r="S1756" t="s">
        <v>40</v>
      </c>
      <c r="T1756" t="s">
        <v>1436</v>
      </c>
      <c r="U1756" t="s">
        <v>51</v>
      </c>
      <c r="V1756" t="s">
        <v>76</v>
      </c>
      <c r="W1756">
        <v>5182</v>
      </c>
      <c r="X1756" s="1">
        <v>41203</v>
      </c>
      <c r="Y1756" t="s">
        <v>34</v>
      </c>
      <c r="Z1756" t="e" vm="44">
        <v>#VALUE!</v>
      </c>
      <c r="AA1756">
        <v>30240</v>
      </c>
      <c r="AB1756" t="e" cm="1" vm="2">
        <f t="array" ref="AB1756">_FV(Table1[[#This Row],[State]],"Country/region",TRUE)</f>
        <v>#VALUE!</v>
      </c>
    </row>
    <row r="1757" spans="1:28" x14ac:dyDescent="0.35">
      <c r="A1757" t="s">
        <v>2385</v>
      </c>
      <c r="B1757">
        <v>43</v>
      </c>
      <c r="C1757" t="s">
        <v>1066</v>
      </c>
      <c r="D1757" t="s">
        <v>38</v>
      </c>
      <c r="E1757">
        <f>YEAR(Table1[[#This Row],[Order Date]])</f>
        <v>2012</v>
      </c>
      <c r="F1757">
        <v>1</v>
      </c>
      <c r="G1757">
        <f>MONTH(Table1[[#This Row],[Order Date]])</f>
        <v>10</v>
      </c>
      <c r="H1757" s="1">
        <v>41202</v>
      </c>
      <c r="I1757">
        <v>36835</v>
      </c>
      <c r="J1757" t="s">
        <v>58</v>
      </c>
      <c r="K1757">
        <v>18</v>
      </c>
      <c r="L1757">
        <v>63.94</v>
      </c>
      <c r="M1757" s="2">
        <v>0.03</v>
      </c>
      <c r="N1757">
        <v>1175.53</v>
      </c>
      <c r="O1757">
        <v>14.48</v>
      </c>
      <c r="P1757">
        <v>257.58999999999997</v>
      </c>
      <c r="Q1757" s="2">
        <v>0.46</v>
      </c>
      <c r="R1757" t="s">
        <v>48</v>
      </c>
      <c r="S1757" t="s">
        <v>30</v>
      </c>
      <c r="T1757" t="s">
        <v>1837</v>
      </c>
      <c r="U1757" t="s">
        <v>82</v>
      </c>
      <c r="V1757" t="s">
        <v>76</v>
      </c>
      <c r="W1757">
        <v>5183</v>
      </c>
      <c r="X1757" s="1">
        <v>41203</v>
      </c>
      <c r="Y1757" t="s">
        <v>34</v>
      </c>
      <c r="Z1757" t="e" vm="44">
        <v>#VALUE!</v>
      </c>
      <c r="AA1757">
        <v>30240</v>
      </c>
      <c r="AB1757" t="e" cm="1" vm="2">
        <f t="array" ref="AB1757">_FV(Table1[[#This Row],[State]],"Country/region",TRUE)</f>
        <v>#VALUE!</v>
      </c>
    </row>
    <row r="1758" spans="1:28" x14ac:dyDescent="0.35">
      <c r="A1758" t="s">
        <v>2386</v>
      </c>
      <c r="B1758">
        <v>43</v>
      </c>
      <c r="C1758" t="s">
        <v>2387</v>
      </c>
      <c r="D1758" t="s">
        <v>57</v>
      </c>
      <c r="E1758">
        <f>YEAR(Table1[[#This Row],[Order Date]])</f>
        <v>2012</v>
      </c>
      <c r="F1758">
        <v>1</v>
      </c>
      <c r="G1758">
        <f>MONTH(Table1[[#This Row],[Order Date]])</f>
        <v>10</v>
      </c>
      <c r="H1758" s="1">
        <v>41202</v>
      </c>
      <c r="I1758">
        <v>19522</v>
      </c>
      <c r="J1758" t="s">
        <v>131</v>
      </c>
      <c r="K1758">
        <v>44</v>
      </c>
      <c r="L1758">
        <v>3.8</v>
      </c>
      <c r="M1758" s="2">
        <v>0.06</v>
      </c>
      <c r="N1758">
        <v>161.80000000000001</v>
      </c>
      <c r="O1758">
        <v>1.49</v>
      </c>
      <c r="P1758">
        <v>21.335000000000001</v>
      </c>
      <c r="Q1758" s="2">
        <v>0.38</v>
      </c>
      <c r="R1758" t="s">
        <v>29</v>
      </c>
      <c r="S1758" t="s">
        <v>30</v>
      </c>
      <c r="T1758" t="s">
        <v>738</v>
      </c>
      <c r="U1758" t="s">
        <v>67</v>
      </c>
      <c r="V1758" t="s">
        <v>33</v>
      </c>
      <c r="W1758">
        <v>2697</v>
      </c>
      <c r="X1758" s="1">
        <v>41203</v>
      </c>
      <c r="Y1758" t="s">
        <v>34</v>
      </c>
      <c r="Z1758" t="e" vm="15">
        <v>#VALUE!</v>
      </c>
      <c r="AA1758">
        <v>14150</v>
      </c>
      <c r="AB1758" t="e" cm="1" vm="2">
        <f t="array" ref="AB1758">_FV(Table1[[#This Row],[State]],"Country/region",TRUE)</f>
        <v>#VALUE!</v>
      </c>
    </row>
    <row r="1759" spans="1:28" x14ac:dyDescent="0.35">
      <c r="A1759" t="s">
        <v>2386</v>
      </c>
      <c r="B1759">
        <v>43</v>
      </c>
      <c r="C1759" t="s">
        <v>2387</v>
      </c>
      <c r="D1759" t="s">
        <v>57</v>
      </c>
      <c r="E1759">
        <f>YEAR(Table1[[#This Row],[Order Date]])</f>
        <v>2012</v>
      </c>
      <c r="F1759">
        <v>1</v>
      </c>
      <c r="G1759">
        <f>MONTH(Table1[[#This Row],[Order Date]])</f>
        <v>10</v>
      </c>
      <c r="H1759" s="1">
        <v>41202</v>
      </c>
      <c r="I1759">
        <v>19522</v>
      </c>
      <c r="J1759" t="s">
        <v>131</v>
      </c>
      <c r="K1759">
        <v>37</v>
      </c>
      <c r="L1759">
        <v>1.76</v>
      </c>
      <c r="M1759" s="2">
        <v>0.06</v>
      </c>
      <c r="N1759">
        <v>64.36</v>
      </c>
      <c r="O1759">
        <v>0.7</v>
      </c>
      <c r="P1759">
        <v>-1.53</v>
      </c>
      <c r="Q1759" s="2">
        <v>0.56000000000000005</v>
      </c>
      <c r="R1759" t="s">
        <v>29</v>
      </c>
      <c r="S1759" t="s">
        <v>59</v>
      </c>
      <c r="T1759" t="s">
        <v>203</v>
      </c>
      <c r="U1759" t="s">
        <v>88</v>
      </c>
      <c r="V1759" t="s">
        <v>33</v>
      </c>
      <c r="W1759">
        <v>2698</v>
      </c>
      <c r="X1759" s="1">
        <v>41203</v>
      </c>
      <c r="Y1759" t="s">
        <v>34</v>
      </c>
      <c r="Z1759" t="e" vm="15">
        <v>#VALUE!</v>
      </c>
      <c r="AA1759">
        <v>14150</v>
      </c>
      <c r="AB1759" t="e" cm="1" vm="2">
        <f t="array" ref="AB1759">_FV(Table1[[#This Row],[State]],"Country/region",TRUE)</f>
        <v>#VALUE!</v>
      </c>
    </row>
    <row r="1760" spans="1:28" x14ac:dyDescent="0.35">
      <c r="A1760" t="s">
        <v>632</v>
      </c>
      <c r="B1760">
        <v>43</v>
      </c>
      <c r="C1760" t="s">
        <v>2388</v>
      </c>
      <c r="D1760" t="s">
        <v>38</v>
      </c>
      <c r="E1760">
        <f>YEAR(Table1[[#This Row],[Order Date]])</f>
        <v>2012</v>
      </c>
      <c r="F1760">
        <v>1</v>
      </c>
      <c r="G1760">
        <f>MONTH(Table1[[#This Row],[Order Date]])</f>
        <v>10</v>
      </c>
      <c r="H1760" s="1">
        <v>41202</v>
      </c>
      <c r="I1760">
        <v>16196</v>
      </c>
      <c r="J1760" t="s">
        <v>28</v>
      </c>
      <c r="K1760">
        <v>39</v>
      </c>
      <c r="L1760">
        <v>125.99</v>
      </c>
      <c r="M1760" s="2">
        <v>0.06</v>
      </c>
      <c r="N1760">
        <v>3925.9715000000001</v>
      </c>
      <c r="O1760">
        <v>8.8000000000000007</v>
      </c>
      <c r="P1760">
        <v>671.94899999999996</v>
      </c>
      <c r="Q1760" s="2">
        <v>0.59</v>
      </c>
      <c r="R1760" t="s">
        <v>96</v>
      </c>
      <c r="S1760" t="s">
        <v>30</v>
      </c>
      <c r="T1760" t="s">
        <v>846</v>
      </c>
      <c r="U1760" t="s">
        <v>105</v>
      </c>
      <c r="V1760" t="s">
        <v>68</v>
      </c>
      <c r="W1760">
        <v>2250</v>
      </c>
      <c r="X1760" s="1">
        <v>41203</v>
      </c>
      <c r="Y1760" t="s">
        <v>34</v>
      </c>
      <c r="Z1760" t="e" vm="11">
        <v>#VALUE!</v>
      </c>
      <c r="AA1760">
        <v>75401</v>
      </c>
      <c r="AB1760" t="e" cm="1" vm="2">
        <f t="array" ref="AB1760">_FV(Table1[[#This Row],[State]],"Country/region",TRUE)</f>
        <v>#VALUE!</v>
      </c>
    </row>
    <row r="1761" spans="1:28" x14ac:dyDescent="0.35">
      <c r="A1761" t="s">
        <v>632</v>
      </c>
      <c r="B1761">
        <v>43</v>
      </c>
      <c r="C1761" t="s">
        <v>2388</v>
      </c>
      <c r="D1761" t="s">
        <v>38</v>
      </c>
      <c r="E1761">
        <f>YEAR(Table1[[#This Row],[Order Date]])</f>
        <v>2012</v>
      </c>
      <c r="F1761">
        <v>1</v>
      </c>
      <c r="G1761">
        <f>MONTH(Table1[[#This Row],[Order Date]])</f>
        <v>10</v>
      </c>
      <c r="H1761" s="1">
        <v>41202</v>
      </c>
      <c r="I1761">
        <v>16196</v>
      </c>
      <c r="J1761" t="s">
        <v>28</v>
      </c>
      <c r="K1761">
        <v>44</v>
      </c>
      <c r="L1761">
        <v>320.98</v>
      </c>
      <c r="M1761" s="2">
        <v>0.03</v>
      </c>
      <c r="N1761">
        <v>14521.39</v>
      </c>
      <c r="O1761">
        <v>24.49</v>
      </c>
      <c r="P1761">
        <v>5034.1499999999996</v>
      </c>
      <c r="Q1761" s="2">
        <v>0.55000000000000004</v>
      </c>
      <c r="R1761" t="s">
        <v>48</v>
      </c>
      <c r="S1761" t="s">
        <v>40</v>
      </c>
      <c r="T1761" t="s">
        <v>2389</v>
      </c>
      <c r="U1761" t="s">
        <v>51</v>
      </c>
      <c r="V1761" t="s">
        <v>68</v>
      </c>
      <c r="W1761">
        <v>2249</v>
      </c>
      <c r="X1761" s="1">
        <v>41204</v>
      </c>
      <c r="Y1761" t="s">
        <v>34</v>
      </c>
      <c r="Z1761" t="e" vm="11">
        <v>#VALUE!</v>
      </c>
      <c r="AA1761">
        <v>75401</v>
      </c>
      <c r="AB1761" t="e" cm="1" vm="2">
        <f t="array" ref="AB1761">_FV(Table1[[#This Row],[State]],"Country/region",TRUE)</f>
        <v>#VALUE!</v>
      </c>
    </row>
    <row r="1762" spans="1:28" x14ac:dyDescent="0.35">
      <c r="A1762" t="s">
        <v>2385</v>
      </c>
      <c r="B1762">
        <v>43</v>
      </c>
      <c r="C1762" t="s">
        <v>1066</v>
      </c>
      <c r="D1762" t="s">
        <v>38</v>
      </c>
      <c r="E1762">
        <f>YEAR(Table1[[#This Row],[Order Date]])</f>
        <v>2012</v>
      </c>
      <c r="F1762">
        <v>1</v>
      </c>
      <c r="G1762">
        <f>MONTH(Table1[[#This Row],[Order Date]])</f>
        <v>10</v>
      </c>
      <c r="H1762" s="1">
        <v>41202</v>
      </c>
      <c r="I1762">
        <v>36835</v>
      </c>
      <c r="J1762" t="s">
        <v>58</v>
      </c>
      <c r="K1762">
        <v>39</v>
      </c>
      <c r="L1762">
        <v>315.98</v>
      </c>
      <c r="M1762" s="2">
        <v>0.03</v>
      </c>
      <c r="N1762">
        <v>12073.06</v>
      </c>
      <c r="O1762">
        <v>19.989999999999998</v>
      </c>
      <c r="P1762">
        <v>5081.8694999999998</v>
      </c>
      <c r="Q1762" s="2">
        <v>0.38</v>
      </c>
      <c r="R1762" t="s">
        <v>29</v>
      </c>
      <c r="S1762" t="s">
        <v>30</v>
      </c>
      <c r="T1762" t="s">
        <v>1742</v>
      </c>
      <c r="U1762" t="s">
        <v>67</v>
      </c>
      <c r="V1762" t="s">
        <v>76</v>
      </c>
      <c r="W1762">
        <v>5181</v>
      </c>
      <c r="X1762" s="1">
        <v>41204</v>
      </c>
      <c r="Y1762" t="s">
        <v>34</v>
      </c>
      <c r="Z1762" t="e" vm="44">
        <v>#VALUE!</v>
      </c>
      <c r="AA1762">
        <v>30240</v>
      </c>
      <c r="AB1762" t="e" cm="1" vm="2">
        <f t="array" ref="AB1762">_FV(Table1[[#This Row],[State]],"Country/region",TRUE)</f>
        <v>#VALUE!</v>
      </c>
    </row>
    <row r="1763" spans="1:28" x14ac:dyDescent="0.35">
      <c r="A1763" t="s">
        <v>1915</v>
      </c>
      <c r="B1763">
        <v>43</v>
      </c>
      <c r="C1763" t="s">
        <v>2390</v>
      </c>
      <c r="D1763" t="s">
        <v>27</v>
      </c>
      <c r="E1763">
        <f>YEAR(Table1[[#This Row],[Order Date]])</f>
        <v>2012</v>
      </c>
      <c r="F1763">
        <v>1</v>
      </c>
      <c r="G1763">
        <f>MONTH(Table1[[#This Row],[Order Date]])</f>
        <v>10</v>
      </c>
      <c r="H1763" s="1">
        <v>41202</v>
      </c>
      <c r="I1763">
        <v>12581</v>
      </c>
      <c r="J1763" t="s">
        <v>28</v>
      </c>
      <c r="K1763">
        <v>31</v>
      </c>
      <c r="L1763">
        <v>65.989999999999995</v>
      </c>
      <c r="M1763" s="2">
        <v>0</v>
      </c>
      <c r="N1763">
        <v>1768.9690000000001</v>
      </c>
      <c r="O1763">
        <v>5.99</v>
      </c>
      <c r="P1763">
        <v>341.1</v>
      </c>
      <c r="Q1763" s="2">
        <v>0.57999999999999996</v>
      </c>
      <c r="R1763" t="s">
        <v>96</v>
      </c>
      <c r="S1763" t="s">
        <v>30</v>
      </c>
      <c r="T1763" t="s">
        <v>194</v>
      </c>
      <c r="U1763" t="s">
        <v>105</v>
      </c>
      <c r="V1763" t="s">
        <v>52</v>
      </c>
      <c r="W1763">
        <v>1756</v>
      </c>
      <c r="X1763" s="1">
        <v>41204</v>
      </c>
      <c r="Y1763" t="s">
        <v>42</v>
      </c>
      <c r="Z1763" t="e" vm="23">
        <v>#VALUE!</v>
      </c>
      <c r="AA1763">
        <v>98503</v>
      </c>
      <c r="AB1763" t="e" cm="1" vm="2">
        <f t="array" ref="AB1763">_FV(Table1[[#This Row],[State]],"Country/region",TRUE)</f>
        <v>#VALUE!</v>
      </c>
    </row>
    <row r="1764" spans="1:28" x14ac:dyDescent="0.35">
      <c r="A1764" t="s">
        <v>1351</v>
      </c>
      <c r="B1764">
        <v>43</v>
      </c>
      <c r="C1764" t="s">
        <v>2384</v>
      </c>
      <c r="D1764" t="s">
        <v>57</v>
      </c>
      <c r="E1764">
        <f>YEAR(Table1[[#This Row],[Order Date]])</f>
        <v>2012</v>
      </c>
      <c r="F1764">
        <v>1</v>
      </c>
      <c r="G1764">
        <f>MONTH(Table1[[#This Row],[Order Date]])</f>
        <v>10</v>
      </c>
      <c r="H1764" s="1">
        <v>41202</v>
      </c>
      <c r="I1764">
        <v>50626</v>
      </c>
      <c r="J1764" t="s">
        <v>131</v>
      </c>
      <c r="K1764">
        <v>42</v>
      </c>
      <c r="L1764">
        <v>599.99</v>
      </c>
      <c r="M1764" s="2">
        <v>0.04</v>
      </c>
      <c r="N1764">
        <v>26126.92</v>
      </c>
      <c r="O1764">
        <v>24.49</v>
      </c>
      <c r="P1764">
        <v>9498.6</v>
      </c>
      <c r="Q1764" s="2">
        <v>0.5</v>
      </c>
      <c r="R1764" t="s">
        <v>96</v>
      </c>
      <c r="S1764" t="s">
        <v>40</v>
      </c>
      <c r="T1764" t="s">
        <v>1067</v>
      </c>
      <c r="U1764" t="s">
        <v>192</v>
      </c>
      <c r="V1764" t="s">
        <v>76</v>
      </c>
      <c r="W1764">
        <v>7094</v>
      </c>
      <c r="X1764" s="1">
        <v>41204</v>
      </c>
      <c r="Y1764" t="s">
        <v>34</v>
      </c>
      <c r="Z1764" t="e" vm="18">
        <v>#VALUE!</v>
      </c>
      <c r="AA1764">
        <v>24281</v>
      </c>
      <c r="AB1764" t="e" cm="1" vm="2">
        <f t="array" ref="AB1764">_FV(Table1[[#This Row],[State]],"Country/region",TRUE)</f>
        <v>#VALUE!</v>
      </c>
    </row>
    <row r="1765" spans="1:28" x14ac:dyDescent="0.35">
      <c r="A1765" t="s">
        <v>2391</v>
      </c>
      <c r="B1765">
        <v>43</v>
      </c>
      <c r="C1765" t="s">
        <v>2392</v>
      </c>
      <c r="D1765" t="s">
        <v>46</v>
      </c>
      <c r="E1765">
        <f>YEAR(Table1[[#This Row],[Order Date]])</f>
        <v>2012</v>
      </c>
      <c r="F1765">
        <v>1</v>
      </c>
      <c r="G1765">
        <f>MONTH(Table1[[#This Row],[Order Date]])</f>
        <v>10</v>
      </c>
      <c r="H1765" s="1">
        <v>41203</v>
      </c>
      <c r="I1765">
        <v>26565</v>
      </c>
      <c r="J1765" t="s">
        <v>131</v>
      </c>
      <c r="K1765">
        <v>49</v>
      </c>
      <c r="L1765">
        <v>419.19</v>
      </c>
      <c r="M1765" s="2">
        <v>0.02</v>
      </c>
      <c r="N1765">
        <v>21337.27</v>
      </c>
      <c r="O1765">
        <v>19.989999999999998</v>
      </c>
      <c r="P1765">
        <v>7606</v>
      </c>
      <c r="Q1765" s="2">
        <v>0.57999999999999996</v>
      </c>
      <c r="R1765" t="s">
        <v>29</v>
      </c>
      <c r="S1765" t="s">
        <v>30</v>
      </c>
      <c r="T1765" t="s">
        <v>1311</v>
      </c>
      <c r="U1765" t="s">
        <v>32</v>
      </c>
      <c r="V1765" t="s">
        <v>33</v>
      </c>
      <c r="W1765">
        <v>3718</v>
      </c>
      <c r="X1765" s="1">
        <v>41204</v>
      </c>
      <c r="Y1765" t="s">
        <v>34</v>
      </c>
      <c r="Z1765" t="e" vm="22">
        <v>#VALUE!</v>
      </c>
      <c r="AA1765">
        <v>43952</v>
      </c>
      <c r="AB1765" t="e" cm="1" vm="2">
        <f t="array" ref="AB1765">_FV(Table1[[#This Row],[State]],"Country/region",TRUE)</f>
        <v>#VALUE!</v>
      </c>
    </row>
    <row r="1766" spans="1:28" x14ac:dyDescent="0.35">
      <c r="A1766" t="s">
        <v>1627</v>
      </c>
      <c r="B1766">
        <v>43</v>
      </c>
      <c r="C1766" t="s">
        <v>2089</v>
      </c>
      <c r="D1766" t="s">
        <v>46</v>
      </c>
      <c r="E1766">
        <f>YEAR(Table1[[#This Row],[Order Date]])</f>
        <v>2012</v>
      </c>
      <c r="F1766">
        <v>1</v>
      </c>
      <c r="G1766">
        <f>MONTH(Table1[[#This Row],[Order Date]])</f>
        <v>10</v>
      </c>
      <c r="H1766" s="1">
        <v>41203</v>
      </c>
      <c r="I1766">
        <v>11335</v>
      </c>
      <c r="J1766" t="s">
        <v>28</v>
      </c>
      <c r="K1766">
        <v>3</v>
      </c>
      <c r="L1766">
        <v>4.9800000000000004</v>
      </c>
      <c r="M1766" s="2">
        <v>0.08</v>
      </c>
      <c r="N1766">
        <v>14.84</v>
      </c>
      <c r="O1766">
        <v>0.49</v>
      </c>
      <c r="P1766">
        <v>-2.42</v>
      </c>
      <c r="Q1766" s="2">
        <v>0.39</v>
      </c>
      <c r="R1766" t="s">
        <v>29</v>
      </c>
      <c r="S1766" t="s">
        <v>30</v>
      </c>
      <c r="T1766" t="s">
        <v>2065</v>
      </c>
      <c r="U1766" t="s">
        <v>210</v>
      </c>
      <c r="V1766" t="s">
        <v>76</v>
      </c>
      <c r="W1766">
        <v>1569</v>
      </c>
      <c r="X1766" s="1">
        <v>41204</v>
      </c>
      <c r="Y1766" t="s">
        <v>34</v>
      </c>
      <c r="Z1766" t="e" vm="44">
        <v>#VALUE!</v>
      </c>
      <c r="AA1766">
        <v>30161</v>
      </c>
      <c r="AB1766" t="e" cm="1" vm="2">
        <f t="array" ref="AB1766">_FV(Table1[[#This Row],[State]],"Country/region",TRUE)</f>
        <v>#VALUE!</v>
      </c>
    </row>
    <row r="1767" spans="1:28" x14ac:dyDescent="0.35">
      <c r="A1767" t="s">
        <v>1136</v>
      </c>
      <c r="B1767">
        <v>43</v>
      </c>
      <c r="C1767" t="s">
        <v>1137</v>
      </c>
      <c r="D1767" t="s">
        <v>38</v>
      </c>
      <c r="E1767">
        <f>YEAR(Table1[[#This Row],[Order Date]])</f>
        <v>2012</v>
      </c>
      <c r="F1767">
        <v>1</v>
      </c>
      <c r="G1767">
        <f>MONTH(Table1[[#This Row],[Order Date]])</f>
        <v>10</v>
      </c>
      <c r="H1767" s="1">
        <v>41203</v>
      </c>
      <c r="I1767">
        <v>6246</v>
      </c>
      <c r="J1767" t="s">
        <v>39</v>
      </c>
      <c r="K1767">
        <v>13</v>
      </c>
      <c r="L1767">
        <v>3.93</v>
      </c>
      <c r="M1767" s="2">
        <v>0.06</v>
      </c>
      <c r="N1767">
        <v>52.38</v>
      </c>
      <c r="O1767">
        <v>0.99</v>
      </c>
      <c r="P1767">
        <v>11.72</v>
      </c>
      <c r="Q1767" s="2">
        <v>0.39</v>
      </c>
      <c r="R1767" t="s">
        <v>29</v>
      </c>
      <c r="S1767" t="s">
        <v>59</v>
      </c>
      <c r="T1767" t="s">
        <v>2393</v>
      </c>
      <c r="U1767" t="s">
        <v>232</v>
      </c>
      <c r="V1767" t="s">
        <v>68</v>
      </c>
      <c r="W1767">
        <v>870</v>
      </c>
      <c r="X1767" s="1">
        <v>41205</v>
      </c>
      <c r="Y1767" t="s">
        <v>34</v>
      </c>
      <c r="Z1767" t="e" vm="36">
        <v>#VALUE!</v>
      </c>
      <c r="AA1767">
        <v>57701</v>
      </c>
      <c r="AB1767" t="e" cm="1" vm="2">
        <f t="array" ref="AB1767">_FV(Table1[[#This Row],[State]],"Country/region",TRUE)</f>
        <v>#VALUE!</v>
      </c>
    </row>
    <row r="1768" spans="1:28" x14ac:dyDescent="0.35">
      <c r="A1768" t="s">
        <v>1627</v>
      </c>
      <c r="B1768">
        <v>43</v>
      </c>
      <c r="C1768" t="s">
        <v>2089</v>
      </c>
      <c r="D1768" t="s">
        <v>46</v>
      </c>
      <c r="E1768">
        <f>YEAR(Table1[[#This Row],[Order Date]])</f>
        <v>2012</v>
      </c>
      <c r="F1768">
        <v>1</v>
      </c>
      <c r="G1768">
        <f>MONTH(Table1[[#This Row],[Order Date]])</f>
        <v>10</v>
      </c>
      <c r="H1768" s="1">
        <v>41203</v>
      </c>
      <c r="I1768">
        <v>11335</v>
      </c>
      <c r="J1768" t="s">
        <v>28</v>
      </c>
      <c r="K1768">
        <v>8</v>
      </c>
      <c r="L1768">
        <v>119.99</v>
      </c>
      <c r="M1768" s="2">
        <v>0.09</v>
      </c>
      <c r="N1768">
        <v>922.47</v>
      </c>
      <c r="O1768">
        <v>14</v>
      </c>
      <c r="P1768">
        <v>-13.1022</v>
      </c>
      <c r="Q1768" s="2">
        <v>0.36</v>
      </c>
      <c r="R1768" t="s">
        <v>96</v>
      </c>
      <c r="S1768" t="s">
        <v>49</v>
      </c>
      <c r="T1768" t="s">
        <v>1783</v>
      </c>
      <c r="U1768" t="s">
        <v>98</v>
      </c>
      <c r="V1768" t="s">
        <v>76</v>
      </c>
      <c r="W1768">
        <v>1570</v>
      </c>
      <c r="X1768" s="1">
        <v>41205</v>
      </c>
      <c r="Y1768" t="s">
        <v>53</v>
      </c>
      <c r="Z1768" t="e" vm="44">
        <v>#VALUE!</v>
      </c>
      <c r="AA1768">
        <v>30161</v>
      </c>
      <c r="AB1768" t="e" cm="1" vm="2">
        <f t="array" ref="AB1768">_FV(Table1[[#This Row],[State]],"Country/region",TRUE)</f>
        <v>#VALUE!</v>
      </c>
    </row>
    <row r="1769" spans="1:28" x14ac:dyDescent="0.35">
      <c r="A1769" t="s">
        <v>898</v>
      </c>
      <c r="B1769">
        <v>43</v>
      </c>
      <c r="C1769" t="s">
        <v>2394</v>
      </c>
      <c r="D1769" t="s">
        <v>46</v>
      </c>
      <c r="E1769">
        <f>YEAR(Table1[[#This Row],[Order Date]])</f>
        <v>2012</v>
      </c>
      <c r="F1769">
        <v>1</v>
      </c>
      <c r="G1769">
        <f>MONTH(Table1[[#This Row],[Order Date]])</f>
        <v>10</v>
      </c>
      <c r="H1769" s="1">
        <v>41203</v>
      </c>
      <c r="I1769">
        <v>58693</v>
      </c>
      <c r="J1769" t="s">
        <v>47</v>
      </c>
      <c r="K1769">
        <v>50</v>
      </c>
      <c r="L1769">
        <v>15.99</v>
      </c>
      <c r="M1769" s="2">
        <v>0</v>
      </c>
      <c r="N1769">
        <v>876.64</v>
      </c>
      <c r="O1769">
        <v>13.18</v>
      </c>
      <c r="P1769">
        <v>-126.684</v>
      </c>
      <c r="Q1769" s="2">
        <v>0.37</v>
      </c>
      <c r="R1769" t="s">
        <v>29</v>
      </c>
      <c r="S1769" t="s">
        <v>30</v>
      </c>
      <c r="T1769" t="s">
        <v>186</v>
      </c>
      <c r="U1769" t="s">
        <v>67</v>
      </c>
      <c r="V1769" t="s">
        <v>76</v>
      </c>
      <c r="W1769">
        <v>8210</v>
      </c>
      <c r="X1769" s="1">
        <v>41207</v>
      </c>
      <c r="Y1769" t="s">
        <v>34</v>
      </c>
      <c r="Z1769" t="e" vm="18">
        <v>#VALUE!</v>
      </c>
      <c r="AA1769">
        <v>22025</v>
      </c>
      <c r="AB1769" t="e" cm="1" vm="2">
        <f t="array" ref="AB1769">_FV(Table1[[#This Row],[State]],"Country/region",TRUE)</f>
        <v>#VALUE!</v>
      </c>
    </row>
    <row r="1770" spans="1:28" x14ac:dyDescent="0.35">
      <c r="A1770" t="s">
        <v>981</v>
      </c>
      <c r="B1770">
        <v>43</v>
      </c>
      <c r="C1770" t="s">
        <v>1479</v>
      </c>
      <c r="D1770" t="s">
        <v>27</v>
      </c>
      <c r="E1770">
        <f>YEAR(Table1[[#This Row],[Order Date]])</f>
        <v>2012</v>
      </c>
      <c r="F1770">
        <v>1</v>
      </c>
      <c r="G1770">
        <f>MONTH(Table1[[#This Row],[Order Date]])</f>
        <v>10</v>
      </c>
      <c r="H1770" s="1">
        <v>41204</v>
      </c>
      <c r="I1770">
        <v>48929</v>
      </c>
      <c r="J1770" t="s">
        <v>28</v>
      </c>
      <c r="K1770">
        <v>1</v>
      </c>
      <c r="L1770">
        <v>35.44</v>
      </c>
      <c r="M1770" s="2">
        <v>0.01</v>
      </c>
      <c r="N1770">
        <v>55.43</v>
      </c>
      <c r="O1770">
        <v>19.989999999999998</v>
      </c>
      <c r="P1770">
        <v>-48.91</v>
      </c>
      <c r="Q1770" s="2">
        <v>0.38</v>
      </c>
      <c r="R1770" t="s">
        <v>29</v>
      </c>
      <c r="S1770" t="s">
        <v>30</v>
      </c>
      <c r="T1770" t="s">
        <v>2395</v>
      </c>
      <c r="U1770" t="s">
        <v>61</v>
      </c>
      <c r="V1770" t="s">
        <v>33</v>
      </c>
      <c r="W1770">
        <v>6866</v>
      </c>
      <c r="X1770" s="1">
        <v>41205</v>
      </c>
      <c r="Y1770" t="s">
        <v>34</v>
      </c>
      <c r="Z1770" t="e" vm="17">
        <v>#VALUE!</v>
      </c>
      <c r="AA1770">
        <v>6614</v>
      </c>
      <c r="AB1770" t="e" cm="1" vm="2">
        <f t="array" ref="AB1770">_FV(Table1[[#This Row],[State]],"Country/region",TRUE)</f>
        <v>#VALUE!</v>
      </c>
    </row>
    <row r="1771" spans="1:28" x14ac:dyDescent="0.35">
      <c r="A1771" t="s">
        <v>2396</v>
      </c>
      <c r="B1771">
        <v>43</v>
      </c>
      <c r="C1771" t="s">
        <v>1479</v>
      </c>
      <c r="D1771" t="s">
        <v>27</v>
      </c>
      <c r="E1771">
        <f>YEAR(Table1[[#This Row],[Order Date]])</f>
        <v>2012</v>
      </c>
      <c r="F1771">
        <v>1</v>
      </c>
      <c r="G1771">
        <f>MONTH(Table1[[#This Row],[Order Date]])</f>
        <v>10</v>
      </c>
      <c r="H1771" s="1">
        <v>41204</v>
      </c>
      <c r="I1771">
        <v>48929</v>
      </c>
      <c r="J1771" t="s">
        <v>28</v>
      </c>
      <c r="K1771">
        <v>45</v>
      </c>
      <c r="L1771">
        <v>47.9</v>
      </c>
      <c r="M1771" s="2">
        <v>0.03</v>
      </c>
      <c r="N1771">
        <v>2096.6999999999998</v>
      </c>
      <c r="O1771">
        <v>5.86</v>
      </c>
      <c r="P1771">
        <v>939.67</v>
      </c>
      <c r="Q1771" s="2">
        <v>0.37</v>
      </c>
      <c r="R1771" t="s">
        <v>29</v>
      </c>
      <c r="S1771" t="s">
        <v>30</v>
      </c>
      <c r="T1771" t="s">
        <v>1178</v>
      </c>
      <c r="U1771" t="s">
        <v>61</v>
      </c>
      <c r="V1771" t="s">
        <v>33</v>
      </c>
      <c r="W1771">
        <v>6865</v>
      </c>
      <c r="X1771" s="1">
        <v>41207</v>
      </c>
      <c r="Y1771" t="s">
        <v>34</v>
      </c>
      <c r="Z1771" t="e" vm="30">
        <v>#VALUE!</v>
      </c>
      <c r="AA1771">
        <v>2180</v>
      </c>
      <c r="AB1771" t="e" cm="1" vm="2">
        <f t="array" ref="AB1771">_FV(Table1[[#This Row],[State]],"Country/region",TRUE)</f>
        <v>#VALUE!</v>
      </c>
    </row>
    <row r="1772" spans="1:28" x14ac:dyDescent="0.35">
      <c r="A1772" t="s">
        <v>2217</v>
      </c>
      <c r="B1772">
        <v>43</v>
      </c>
      <c r="C1772" t="s">
        <v>350</v>
      </c>
      <c r="D1772" t="s">
        <v>46</v>
      </c>
      <c r="E1772">
        <f>YEAR(Table1[[#This Row],[Order Date]])</f>
        <v>2012</v>
      </c>
      <c r="F1772">
        <v>1</v>
      </c>
      <c r="G1772">
        <f>MONTH(Table1[[#This Row],[Order Date]])</f>
        <v>10</v>
      </c>
      <c r="H1772" s="1">
        <v>41205</v>
      </c>
      <c r="I1772">
        <v>34918</v>
      </c>
      <c r="J1772" t="s">
        <v>131</v>
      </c>
      <c r="K1772">
        <v>12</v>
      </c>
      <c r="L1772">
        <v>180.98</v>
      </c>
      <c r="M1772" s="2">
        <v>0.06</v>
      </c>
      <c r="N1772">
        <v>2230.9699999999998</v>
      </c>
      <c r="O1772">
        <v>26.2</v>
      </c>
      <c r="P1772">
        <v>273.27</v>
      </c>
      <c r="Q1772" s="2">
        <v>0.59</v>
      </c>
      <c r="R1772" t="s">
        <v>48</v>
      </c>
      <c r="S1772" t="s">
        <v>49</v>
      </c>
      <c r="T1772" t="s">
        <v>1383</v>
      </c>
      <c r="U1772" t="s">
        <v>51</v>
      </c>
      <c r="V1772" t="s">
        <v>68</v>
      </c>
      <c r="W1772">
        <v>4907</v>
      </c>
      <c r="X1772" s="1">
        <v>41206</v>
      </c>
      <c r="Y1772" t="s">
        <v>53</v>
      </c>
      <c r="Z1772" t="e" vm="11">
        <v>#VALUE!</v>
      </c>
      <c r="AA1772">
        <v>76148</v>
      </c>
      <c r="AB1772" t="e" cm="1" vm="2">
        <f t="array" ref="AB1772">_FV(Table1[[#This Row],[State]],"Country/region",TRUE)</f>
        <v>#VALUE!</v>
      </c>
    </row>
    <row r="1773" spans="1:28" x14ac:dyDescent="0.35">
      <c r="A1773" t="s">
        <v>1986</v>
      </c>
      <c r="B1773">
        <v>43</v>
      </c>
      <c r="C1773" t="s">
        <v>1987</v>
      </c>
      <c r="D1773" t="s">
        <v>46</v>
      </c>
      <c r="E1773">
        <f>YEAR(Table1[[#This Row],[Order Date]])</f>
        <v>2012</v>
      </c>
      <c r="F1773">
        <v>1</v>
      </c>
      <c r="G1773">
        <f>MONTH(Table1[[#This Row],[Order Date]])</f>
        <v>10</v>
      </c>
      <c r="H1773" s="1">
        <v>41205</v>
      </c>
      <c r="I1773">
        <v>34631</v>
      </c>
      <c r="J1773" t="s">
        <v>39</v>
      </c>
      <c r="K1773">
        <v>5</v>
      </c>
      <c r="L1773">
        <v>3.36</v>
      </c>
      <c r="M1773" s="2">
        <v>0.06</v>
      </c>
      <c r="N1773">
        <v>22.06</v>
      </c>
      <c r="O1773">
        <v>6.27</v>
      </c>
      <c r="P1773">
        <v>-22.275500000000001</v>
      </c>
      <c r="Q1773" s="2">
        <v>0.4</v>
      </c>
      <c r="R1773" t="s">
        <v>29</v>
      </c>
      <c r="S1773" t="s">
        <v>30</v>
      </c>
      <c r="T1773" t="s">
        <v>114</v>
      </c>
      <c r="U1773" t="s">
        <v>67</v>
      </c>
      <c r="V1773" t="s">
        <v>68</v>
      </c>
      <c r="W1773">
        <v>4864</v>
      </c>
      <c r="X1773" s="1">
        <v>41206</v>
      </c>
      <c r="Y1773" t="s">
        <v>34</v>
      </c>
      <c r="Z1773" t="e" vm="16">
        <v>#VALUE!</v>
      </c>
      <c r="AA1773">
        <v>60543</v>
      </c>
      <c r="AB1773" t="e" cm="1" vm="2">
        <f t="array" ref="AB1773">_FV(Table1[[#This Row],[State]],"Country/region",TRUE)</f>
        <v>#VALUE!</v>
      </c>
    </row>
    <row r="1774" spans="1:28" x14ac:dyDescent="0.35">
      <c r="A1774" t="s">
        <v>2217</v>
      </c>
      <c r="B1774">
        <v>43</v>
      </c>
      <c r="C1774" t="s">
        <v>350</v>
      </c>
      <c r="D1774" t="s">
        <v>46</v>
      </c>
      <c r="E1774">
        <f>YEAR(Table1[[#This Row],[Order Date]])</f>
        <v>2012</v>
      </c>
      <c r="F1774">
        <v>1</v>
      </c>
      <c r="G1774">
        <f>MONTH(Table1[[#This Row],[Order Date]])</f>
        <v>10</v>
      </c>
      <c r="H1774" s="1">
        <v>41205</v>
      </c>
      <c r="I1774">
        <v>34918</v>
      </c>
      <c r="J1774" t="s">
        <v>131</v>
      </c>
      <c r="K1774">
        <v>25</v>
      </c>
      <c r="L1774">
        <v>7.28</v>
      </c>
      <c r="M1774" s="2">
        <v>0.01</v>
      </c>
      <c r="N1774">
        <v>200.77</v>
      </c>
      <c r="O1774">
        <v>7.98</v>
      </c>
      <c r="P1774">
        <v>-60.61</v>
      </c>
      <c r="Q1774" s="2">
        <v>0.42</v>
      </c>
      <c r="R1774" t="s">
        <v>48</v>
      </c>
      <c r="S1774" t="s">
        <v>59</v>
      </c>
      <c r="T1774" t="s">
        <v>1558</v>
      </c>
      <c r="U1774" t="s">
        <v>82</v>
      </c>
      <c r="V1774" t="s">
        <v>68</v>
      </c>
      <c r="W1774">
        <v>4908</v>
      </c>
      <c r="X1774" s="1">
        <v>41207</v>
      </c>
      <c r="Y1774" t="s">
        <v>34</v>
      </c>
      <c r="Z1774" t="e" vm="11">
        <v>#VALUE!</v>
      </c>
      <c r="AA1774">
        <v>76148</v>
      </c>
      <c r="AB1774" t="e" cm="1" vm="2">
        <f t="array" ref="AB1774">_FV(Table1[[#This Row],[State]],"Country/region",TRUE)</f>
        <v>#VALUE!</v>
      </c>
    </row>
    <row r="1775" spans="1:28" x14ac:dyDescent="0.35">
      <c r="A1775" t="s">
        <v>1986</v>
      </c>
      <c r="B1775">
        <v>43</v>
      </c>
      <c r="C1775" t="s">
        <v>1987</v>
      </c>
      <c r="D1775" t="s">
        <v>46</v>
      </c>
      <c r="E1775">
        <f>YEAR(Table1[[#This Row],[Order Date]])</f>
        <v>2012</v>
      </c>
      <c r="F1775">
        <v>1</v>
      </c>
      <c r="G1775">
        <f>MONTH(Table1[[#This Row],[Order Date]])</f>
        <v>10</v>
      </c>
      <c r="H1775" s="1">
        <v>41205</v>
      </c>
      <c r="I1775">
        <v>34631</v>
      </c>
      <c r="J1775" t="s">
        <v>39</v>
      </c>
      <c r="K1775">
        <v>19</v>
      </c>
      <c r="L1775">
        <v>699.99</v>
      </c>
      <c r="M1775" s="2">
        <v>7.0000000000000007E-2</v>
      </c>
      <c r="N1775">
        <v>12616.2</v>
      </c>
      <c r="O1775">
        <v>24.49</v>
      </c>
      <c r="P1775">
        <v>2808.2190000000001</v>
      </c>
      <c r="Q1775" s="2">
        <v>0.41</v>
      </c>
      <c r="R1775" t="s">
        <v>96</v>
      </c>
      <c r="S1775" t="s">
        <v>40</v>
      </c>
      <c r="T1775" t="s">
        <v>191</v>
      </c>
      <c r="U1775" t="s">
        <v>192</v>
      </c>
      <c r="V1775" t="s">
        <v>68</v>
      </c>
      <c r="W1775">
        <v>4865</v>
      </c>
      <c r="X1775" s="1">
        <v>41207</v>
      </c>
      <c r="Y1775" t="s">
        <v>34</v>
      </c>
      <c r="Z1775" t="e" vm="16">
        <v>#VALUE!</v>
      </c>
      <c r="AA1775">
        <v>60543</v>
      </c>
      <c r="AB1775" t="e" cm="1" vm="2">
        <f t="array" ref="AB1775">_FV(Table1[[#This Row],[State]],"Country/region",TRUE)</f>
        <v>#VALUE!</v>
      </c>
    </row>
    <row r="1776" spans="1:28" x14ac:dyDescent="0.35">
      <c r="A1776" t="s">
        <v>1578</v>
      </c>
      <c r="B1776">
        <v>43</v>
      </c>
      <c r="C1776" t="s">
        <v>1331</v>
      </c>
      <c r="D1776" t="s">
        <v>38</v>
      </c>
      <c r="E1776">
        <f>YEAR(Table1[[#This Row],[Order Date]])</f>
        <v>2012</v>
      </c>
      <c r="F1776">
        <v>1</v>
      </c>
      <c r="G1776">
        <f>MONTH(Table1[[#This Row],[Order Date]])</f>
        <v>10</v>
      </c>
      <c r="H1776" s="1">
        <v>41206</v>
      </c>
      <c r="I1776">
        <v>4835</v>
      </c>
      <c r="J1776" t="s">
        <v>58</v>
      </c>
      <c r="K1776">
        <v>3</v>
      </c>
      <c r="L1776">
        <v>2.52</v>
      </c>
      <c r="M1776" s="2">
        <v>0.04</v>
      </c>
      <c r="N1776">
        <v>9.4</v>
      </c>
      <c r="O1776">
        <v>1.92</v>
      </c>
      <c r="P1776">
        <v>-7.6</v>
      </c>
      <c r="Q1776" s="2">
        <v>0.82</v>
      </c>
      <c r="R1776" t="s">
        <v>29</v>
      </c>
      <c r="S1776" t="s">
        <v>59</v>
      </c>
      <c r="T1776" t="s">
        <v>2397</v>
      </c>
      <c r="U1776" t="s">
        <v>481</v>
      </c>
      <c r="V1776" t="s">
        <v>52</v>
      </c>
      <c r="W1776">
        <v>693</v>
      </c>
      <c r="X1776" s="1">
        <v>41206</v>
      </c>
      <c r="Y1776" t="s">
        <v>34</v>
      </c>
      <c r="Z1776" t="e" vm="32">
        <v>#VALUE!</v>
      </c>
      <c r="AA1776">
        <v>80013</v>
      </c>
      <c r="AB1776" t="e" cm="1" vm="2">
        <f t="array" ref="AB1776">_FV(Table1[[#This Row],[State]],"Country/region",TRUE)</f>
        <v>#VALUE!</v>
      </c>
    </row>
    <row r="1777" spans="1:28" x14ac:dyDescent="0.35">
      <c r="A1777" t="s">
        <v>1805</v>
      </c>
      <c r="B1777">
        <v>43</v>
      </c>
      <c r="C1777" t="s">
        <v>711</v>
      </c>
      <c r="D1777" t="s">
        <v>57</v>
      </c>
      <c r="E1777">
        <f>YEAR(Table1[[#This Row],[Order Date]])</f>
        <v>2012</v>
      </c>
      <c r="F1777">
        <v>1</v>
      </c>
      <c r="G1777">
        <f>MONTH(Table1[[#This Row],[Order Date]])</f>
        <v>10</v>
      </c>
      <c r="H1777" s="1">
        <v>41206</v>
      </c>
      <c r="I1777">
        <v>38887</v>
      </c>
      <c r="J1777" t="s">
        <v>58</v>
      </c>
      <c r="K1777">
        <v>25</v>
      </c>
      <c r="L1777">
        <v>14.45</v>
      </c>
      <c r="M1777" s="2">
        <v>0.02</v>
      </c>
      <c r="N1777">
        <v>378.9</v>
      </c>
      <c r="O1777">
        <v>7.17</v>
      </c>
      <c r="P1777">
        <v>28.457999999999998</v>
      </c>
      <c r="Q1777" s="2">
        <v>0.38</v>
      </c>
      <c r="R1777" t="s">
        <v>29</v>
      </c>
      <c r="S1777" t="s">
        <v>30</v>
      </c>
      <c r="T1777" t="s">
        <v>2398</v>
      </c>
      <c r="U1777" t="s">
        <v>67</v>
      </c>
      <c r="V1777" t="s">
        <v>52</v>
      </c>
      <c r="W1777">
        <v>5475</v>
      </c>
      <c r="X1777" s="1">
        <v>41207</v>
      </c>
      <c r="Y1777" t="s">
        <v>34</v>
      </c>
      <c r="Z1777" t="e" vm="8">
        <v>#VALUE!</v>
      </c>
      <c r="AA1777">
        <v>97420</v>
      </c>
      <c r="AB1777" t="e" cm="1" vm="2">
        <f t="array" ref="AB1777">_FV(Table1[[#This Row],[State]],"Country/region",TRUE)</f>
        <v>#VALUE!</v>
      </c>
    </row>
    <row r="1778" spans="1:28" x14ac:dyDescent="0.35">
      <c r="A1778" t="s">
        <v>1805</v>
      </c>
      <c r="B1778">
        <v>43</v>
      </c>
      <c r="C1778" t="s">
        <v>711</v>
      </c>
      <c r="D1778" t="s">
        <v>57</v>
      </c>
      <c r="E1778">
        <f>YEAR(Table1[[#This Row],[Order Date]])</f>
        <v>2012</v>
      </c>
      <c r="F1778">
        <v>1</v>
      </c>
      <c r="G1778">
        <f>MONTH(Table1[[#This Row],[Order Date]])</f>
        <v>10</v>
      </c>
      <c r="H1778" s="1">
        <v>41206</v>
      </c>
      <c r="I1778">
        <v>38887</v>
      </c>
      <c r="J1778" t="s">
        <v>58</v>
      </c>
      <c r="K1778">
        <v>50</v>
      </c>
      <c r="L1778">
        <v>5.58</v>
      </c>
      <c r="M1778" s="2">
        <v>7.0000000000000007E-2</v>
      </c>
      <c r="N1778">
        <v>264.05</v>
      </c>
      <c r="O1778">
        <v>1.99</v>
      </c>
      <c r="P1778">
        <v>25.05</v>
      </c>
      <c r="Q1778" s="2">
        <v>0.46</v>
      </c>
      <c r="R1778" t="s">
        <v>29</v>
      </c>
      <c r="S1778" t="s">
        <v>59</v>
      </c>
      <c r="T1778" t="s">
        <v>2399</v>
      </c>
      <c r="U1778" t="s">
        <v>88</v>
      </c>
      <c r="V1778" t="s">
        <v>52</v>
      </c>
      <c r="W1778">
        <v>5476</v>
      </c>
      <c r="X1778" s="1">
        <v>41208</v>
      </c>
      <c r="Y1778" t="s">
        <v>34</v>
      </c>
      <c r="Z1778" t="e" vm="8">
        <v>#VALUE!</v>
      </c>
      <c r="AA1778">
        <v>97420</v>
      </c>
      <c r="AB1778" t="e" cm="1" vm="2">
        <f t="array" ref="AB1778">_FV(Table1[[#This Row],[State]],"Country/region",TRUE)</f>
        <v>#VALUE!</v>
      </c>
    </row>
    <row r="1779" spans="1:28" x14ac:dyDescent="0.35">
      <c r="A1779" t="s">
        <v>1521</v>
      </c>
      <c r="B1779">
        <v>43</v>
      </c>
      <c r="C1779" t="s">
        <v>2400</v>
      </c>
      <c r="D1779" t="s">
        <v>57</v>
      </c>
      <c r="E1779">
        <f>YEAR(Table1[[#This Row],[Order Date]])</f>
        <v>2012</v>
      </c>
      <c r="F1779">
        <v>1</v>
      </c>
      <c r="G1779">
        <f>MONTH(Table1[[#This Row],[Order Date]])</f>
        <v>10</v>
      </c>
      <c r="H1779" s="1">
        <v>41207</v>
      </c>
      <c r="I1779">
        <v>50656</v>
      </c>
      <c r="J1779" t="s">
        <v>58</v>
      </c>
      <c r="K1779">
        <v>39</v>
      </c>
      <c r="L1779">
        <v>12.58</v>
      </c>
      <c r="M1779" s="2">
        <v>0.02</v>
      </c>
      <c r="N1779">
        <v>485.97</v>
      </c>
      <c r="O1779">
        <v>5.16</v>
      </c>
      <c r="P1779">
        <v>48.6</v>
      </c>
      <c r="Q1779" s="2">
        <v>0.43</v>
      </c>
      <c r="R1779" t="s">
        <v>48</v>
      </c>
      <c r="S1779" t="s">
        <v>30</v>
      </c>
      <c r="T1779" t="s">
        <v>2067</v>
      </c>
      <c r="U1779" t="s">
        <v>82</v>
      </c>
      <c r="V1779" t="s">
        <v>52</v>
      </c>
      <c r="W1779">
        <v>7097</v>
      </c>
      <c r="X1779" s="1">
        <v>41207</v>
      </c>
      <c r="Y1779" t="s">
        <v>34</v>
      </c>
      <c r="Z1779" t="e" vm="4">
        <v>#VALUE!</v>
      </c>
      <c r="AA1779">
        <v>95616</v>
      </c>
      <c r="AB1779" t="e" cm="1" vm="2">
        <f t="array" ref="AB1779">_FV(Table1[[#This Row],[State]],"Country/region",TRUE)</f>
        <v>#VALUE!</v>
      </c>
    </row>
    <row r="1780" spans="1:28" x14ac:dyDescent="0.35">
      <c r="A1780" t="s">
        <v>1521</v>
      </c>
      <c r="B1780">
        <v>43</v>
      </c>
      <c r="C1780" t="s">
        <v>2400</v>
      </c>
      <c r="D1780" t="s">
        <v>57</v>
      </c>
      <c r="E1780">
        <f>YEAR(Table1[[#This Row],[Order Date]])</f>
        <v>2012</v>
      </c>
      <c r="F1780">
        <v>1</v>
      </c>
      <c r="G1780">
        <f>MONTH(Table1[[#This Row],[Order Date]])</f>
        <v>10</v>
      </c>
      <c r="H1780" s="1">
        <v>41207</v>
      </c>
      <c r="I1780">
        <v>50656</v>
      </c>
      <c r="J1780" t="s">
        <v>58</v>
      </c>
      <c r="K1780">
        <v>31</v>
      </c>
      <c r="L1780">
        <v>500.98</v>
      </c>
      <c r="M1780" s="2">
        <v>0.01</v>
      </c>
      <c r="N1780">
        <v>16451.330000000002</v>
      </c>
      <c r="O1780">
        <v>56</v>
      </c>
      <c r="P1780">
        <v>5325.14</v>
      </c>
      <c r="Q1780" s="2">
        <v>0.6</v>
      </c>
      <c r="R1780" t="s">
        <v>48</v>
      </c>
      <c r="S1780" t="s">
        <v>49</v>
      </c>
      <c r="T1780" t="s">
        <v>1979</v>
      </c>
      <c r="U1780" t="s">
        <v>51</v>
      </c>
      <c r="V1780" t="s">
        <v>52</v>
      </c>
      <c r="W1780">
        <v>7096</v>
      </c>
      <c r="X1780" s="1">
        <v>41208</v>
      </c>
      <c r="Y1780" t="s">
        <v>53</v>
      </c>
      <c r="Z1780" t="e" vm="4">
        <v>#VALUE!</v>
      </c>
      <c r="AA1780">
        <v>95616</v>
      </c>
      <c r="AB1780" t="e" cm="1" vm="2">
        <f t="array" ref="AB1780">_FV(Table1[[#This Row],[State]],"Country/region",TRUE)</f>
        <v>#VALUE!</v>
      </c>
    </row>
    <row r="1781" spans="1:28" x14ac:dyDescent="0.35">
      <c r="A1781" t="s">
        <v>1521</v>
      </c>
      <c r="B1781">
        <v>43</v>
      </c>
      <c r="C1781" t="s">
        <v>2400</v>
      </c>
      <c r="D1781" t="s">
        <v>57</v>
      </c>
      <c r="E1781">
        <f>YEAR(Table1[[#This Row],[Order Date]])</f>
        <v>2012</v>
      </c>
      <c r="F1781">
        <v>1</v>
      </c>
      <c r="G1781">
        <f>MONTH(Table1[[#This Row],[Order Date]])</f>
        <v>10</v>
      </c>
      <c r="H1781" s="1">
        <v>41207</v>
      </c>
      <c r="I1781">
        <v>50656</v>
      </c>
      <c r="J1781" t="s">
        <v>58</v>
      </c>
      <c r="K1781">
        <v>15</v>
      </c>
      <c r="L1781">
        <v>7.7</v>
      </c>
      <c r="M1781" s="2">
        <v>0.1</v>
      </c>
      <c r="N1781">
        <v>109.71</v>
      </c>
      <c r="O1781">
        <v>3.68</v>
      </c>
      <c r="P1781">
        <v>-20.95</v>
      </c>
      <c r="Q1781" s="2">
        <v>0.52</v>
      </c>
      <c r="R1781" t="s">
        <v>48</v>
      </c>
      <c r="S1781" t="s">
        <v>59</v>
      </c>
      <c r="T1781" t="s">
        <v>2401</v>
      </c>
      <c r="U1781" t="s">
        <v>82</v>
      </c>
      <c r="V1781" t="s">
        <v>52</v>
      </c>
      <c r="W1781">
        <v>7098</v>
      </c>
      <c r="X1781" s="1">
        <v>41208</v>
      </c>
      <c r="Y1781" t="s">
        <v>34</v>
      </c>
      <c r="Z1781" t="e" vm="4">
        <v>#VALUE!</v>
      </c>
      <c r="AA1781">
        <v>95616</v>
      </c>
      <c r="AB1781" t="e" cm="1" vm="2">
        <f t="array" ref="AB1781">_FV(Table1[[#This Row],[State]],"Country/region",TRUE)</f>
        <v>#VALUE!</v>
      </c>
    </row>
    <row r="1782" spans="1:28" x14ac:dyDescent="0.35">
      <c r="A1782" t="s">
        <v>2292</v>
      </c>
      <c r="B1782">
        <v>43</v>
      </c>
      <c r="C1782" t="s">
        <v>1066</v>
      </c>
      <c r="D1782" t="s">
        <v>38</v>
      </c>
      <c r="E1782">
        <f>YEAR(Table1[[#This Row],[Order Date]])</f>
        <v>2012</v>
      </c>
      <c r="F1782">
        <v>1</v>
      </c>
      <c r="G1782">
        <f>MONTH(Table1[[#This Row],[Order Date]])</f>
        <v>10</v>
      </c>
      <c r="H1782" s="1">
        <v>41207</v>
      </c>
      <c r="I1782">
        <v>17124</v>
      </c>
      <c r="J1782" t="s">
        <v>58</v>
      </c>
      <c r="K1782">
        <v>39</v>
      </c>
      <c r="L1782">
        <v>3.14</v>
      </c>
      <c r="M1782" s="2">
        <v>0.05</v>
      </c>
      <c r="N1782">
        <v>128.31</v>
      </c>
      <c r="O1782">
        <v>1.92</v>
      </c>
      <c r="P1782">
        <v>-55.72</v>
      </c>
      <c r="Q1782" s="2">
        <v>0.84</v>
      </c>
      <c r="R1782" t="s">
        <v>29</v>
      </c>
      <c r="S1782" t="s">
        <v>59</v>
      </c>
      <c r="T1782" t="s">
        <v>2169</v>
      </c>
      <c r="U1782" t="s">
        <v>481</v>
      </c>
      <c r="V1782" t="s">
        <v>76</v>
      </c>
      <c r="W1782">
        <v>2366</v>
      </c>
      <c r="X1782" s="1">
        <v>41208</v>
      </c>
      <c r="Y1782" t="s">
        <v>42</v>
      </c>
      <c r="Z1782" t="e" vm="44">
        <v>#VALUE!</v>
      </c>
      <c r="AA1782">
        <v>30144</v>
      </c>
      <c r="AB1782" t="e" cm="1" vm="2">
        <f t="array" ref="AB1782">_FV(Table1[[#This Row],[State]],"Country/region",TRUE)</f>
        <v>#VALUE!</v>
      </c>
    </row>
    <row r="1783" spans="1:28" x14ac:dyDescent="0.35">
      <c r="A1783" t="s">
        <v>1521</v>
      </c>
      <c r="B1783">
        <v>43</v>
      </c>
      <c r="C1783" t="s">
        <v>2400</v>
      </c>
      <c r="D1783" t="s">
        <v>57</v>
      </c>
      <c r="E1783">
        <f>YEAR(Table1[[#This Row],[Order Date]])</f>
        <v>2012</v>
      </c>
      <c r="F1783">
        <v>1</v>
      </c>
      <c r="G1783">
        <f>MONTH(Table1[[#This Row],[Order Date]])</f>
        <v>10</v>
      </c>
      <c r="H1783" s="1">
        <v>41207</v>
      </c>
      <c r="I1783">
        <v>50656</v>
      </c>
      <c r="J1783" t="s">
        <v>58</v>
      </c>
      <c r="K1783">
        <v>42</v>
      </c>
      <c r="L1783">
        <v>4.37</v>
      </c>
      <c r="M1783" s="2">
        <v>0</v>
      </c>
      <c r="N1783">
        <v>194.2</v>
      </c>
      <c r="O1783">
        <v>5.15</v>
      </c>
      <c r="P1783">
        <v>-139.13</v>
      </c>
      <c r="Q1783" s="2">
        <v>0.59</v>
      </c>
      <c r="R1783" t="s">
        <v>29</v>
      </c>
      <c r="S1783" t="s">
        <v>30</v>
      </c>
      <c r="T1783" t="s">
        <v>2122</v>
      </c>
      <c r="U1783" t="s">
        <v>214</v>
      </c>
      <c r="V1783" t="s">
        <v>52</v>
      </c>
      <c r="W1783">
        <v>7095</v>
      </c>
      <c r="X1783" s="1">
        <v>41209</v>
      </c>
      <c r="Y1783" t="s">
        <v>34</v>
      </c>
      <c r="Z1783" t="e" vm="4">
        <v>#VALUE!</v>
      </c>
      <c r="AA1783">
        <v>95616</v>
      </c>
      <c r="AB1783" t="e" cm="1" vm="2">
        <f t="array" ref="AB1783">_FV(Table1[[#This Row],[State]],"Country/region",TRUE)</f>
        <v>#VALUE!</v>
      </c>
    </row>
    <row r="1784" spans="1:28" x14ac:dyDescent="0.35">
      <c r="A1784" t="s">
        <v>585</v>
      </c>
      <c r="B1784">
        <v>43</v>
      </c>
      <c r="C1784" t="s">
        <v>979</v>
      </c>
      <c r="D1784" t="s">
        <v>57</v>
      </c>
      <c r="E1784">
        <f>YEAR(Table1[[#This Row],[Order Date]])</f>
        <v>2012</v>
      </c>
      <c r="F1784">
        <v>1</v>
      </c>
      <c r="G1784">
        <f>MONTH(Table1[[#This Row],[Order Date]])</f>
        <v>10</v>
      </c>
      <c r="H1784" s="1">
        <v>41208</v>
      </c>
      <c r="I1784">
        <v>38599</v>
      </c>
      <c r="J1784" t="s">
        <v>28</v>
      </c>
      <c r="K1784">
        <v>27</v>
      </c>
      <c r="L1784">
        <v>101.41</v>
      </c>
      <c r="M1784" s="2">
        <v>0.09</v>
      </c>
      <c r="N1784">
        <v>2651.23</v>
      </c>
      <c r="O1784">
        <v>35</v>
      </c>
      <c r="P1784">
        <v>-741.81</v>
      </c>
      <c r="Q1784" s="2">
        <v>0.82</v>
      </c>
      <c r="R1784" t="s">
        <v>29</v>
      </c>
      <c r="S1784" t="s">
        <v>40</v>
      </c>
      <c r="T1784" t="s">
        <v>1967</v>
      </c>
      <c r="U1784" t="s">
        <v>32</v>
      </c>
      <c r="V1784" t="s">
        <v>33</v>
      </c>
      <c r="W1784">
        <v>5436</v>
      </c>
      <c r="X1784" s="1">
        <v>41209</v>
      </c>
      <c r="Y1784" t="s">
        <v>34</v>
      </c>
      <c r="Z1784" t="e" vm="30">
        <v>#VALUE!</v>
      </c>
      <c r="AA1784">
        <v>1803</v>
      </c>
      <c r="AB1784" t="e" cm="1" vm="2">
        <f t="array" ref="AB1784">_FV(Table1[[#This Row],[State]],"Country/region",TRUE)</f>
        <v>#VALUE!</v>
      </c>
    </row>
    <row r="1785" spans="1:28" x14ac:dyDescent="0.35">
      <c r="A1785" t="s">
        <v>2356</v>
      </c>
      <c r="B1785">
        <v>43</v>
      </c>
      <c r="C1785" t="s">
        <v>2402</v>
      </c>
      <c r="D1785" t="s">
        <v>27</v>
      </c>
      <c r="E1785">
        <f>YEAR(Table1[[#This Row],[Order Date]])</f>
        <v>2012</v>
      </c>
      <c r="F1785">
        <v>1</v>
      </c>
      <c r="G1785">
        <f>MONTH(Table1[[#This Row],[Order Date]])</f>
        <v>10</v>
      </c>
      <c r="H1785" s="1">
        <v>41209</v>
      </c>
      <c r="I1785">
        <v>15904</v>
      </c>
      <c r="J1785" t="s">
        <v>39</v>
      </c>
      <c r="K1785">
        <v>39</v>
      </c>
      <c r="L1785">
        <v>3.28</v>
      </c>
      <c r="M1785" s="2">
        <v>0.08</v>
      </c>
      <c r="N1785">
        <v>124.01</v>
      </c>
      <c r="O1785">
        <v>3.97</v>
      </c>
      <c r="P1785">
        <v>-109.02</v>
      </c>
      <c r="Q1785" s="2">
        <v>0.56000000000000005</v>
      </c>
      <c r="R1785" t="s">
        <v>29</v>
      </c>
      <c r="S1785" t="s">
        <v>59</v>
      </c>
      <c r="T1785" t="s">
        <v>182</v>
      </c>
      <c r="U1785" t="s">
        <v>88</v>
      </c>
      <c r="V1785" t="s">
        <v>76</v>
      </c>
      <c r="W1785">
        <v>2203</v>
      </c>
      <c r="X1785" s="1">
        <v>41210</v>
      </c>
      <c r="Y1785" t="s">
        <v>34</v>
      </c>
      <c r="Z1785" t="e" vm="31">
        <v>#VALUE!</v>
      </c>
      <c r="AA1785">
        <v>38301</v>
      </c>
      <c r="AB1785" t="e" cm="1" vm="2">
        <f t="array" ref="AB1785">_FV(Table1[[#This Row],[State]],"Country/region",TRUE)</f>
        <v>#VALUE!</v>
      </c>
    </row>
    <row r="1786" spans="1:28" x14ac:dyDescent="0.35">
      <c r="A1786" t="s">
        <v>2356</v>
      </c>
      <c r="B1786">
        <v>43</v>
      </c>
      <c r="C1786" t="s">
        <v>2402</v>
      </c>
      <c r="D1786" t="s">
        <v>27</v>
      </c>
      <c r="E1786">
        <f>YEAR(Table1[[#This Row],[Order Date]])</f>
        <v>2012</v>
      </c>
      <c r="F1786">
        <v>1</v>
      </c>
      <c r="G1786">
        <f>MONTH(Table1[[#This Row],[Order Date]])</f>
        <v>10</v>
      </c>
      <c r="H1786" s="1">
        <v>41209</v>
      </c>
      <c r="I1786">
        <v>15904</v>
      </c>
      <c r="J1786" t="s">
        <v>39</v>
      </c>
      <c r="K1786">
        <v>49</v>
      </c>
      <c r="L1786">
        <v>40.97</v>
      </c>
      <c r="M1786" s="2">
        <v>0.09</v>
      </c>
      <c r="N1786">
        <v>1836.84</v>
      </c>
      <c r="O1786">
        <v>8.99</v>
      </c>
      <c r="P1786">
        <v>129.94999999999999</v>
      </c>
      <c r="Q1786" s="2">
        <v>0.59</v>
      </c>
      <c r="R1786" t="s">
        <v>29</v>
      </c>
      <c r="S1786" t="s">
        <v>139</v>
      </c>
      <c r="T1786" t="s">
        <v>2258</v>
      </c>
      <c r="U1786" t="s">
        <v>88</v>
      </c>
      <c r="V1786" t="s">
        <v>76</v>
      </c>
      <c r="W1786">
        <v>2204</v>
      </c>
      <c r="X1786" s="1">
        <v>41211</v>
      </c>
      <c r="Y1786" t="s">
        <v>42</v>
      </c>
      <c r="Z1786" t="e" vm="31">
        <v>#VALUE!</v>
      </c>
      <c r="AA1786">
        <v>38301</v>
      </c>
      <c r="AB1786" t="e" cm="1" vm="2">
        <f t="array" ref="AB1786">_FV(Table1[[#This Row],[State]],"Country/region",TRUE)</f>
        <v>#VALUE!</v>
      </c>
    </row>
    <row r="1787" spans="1:28" x14ac:dyDescent="0.35">
      <c r="A1787" t="s">
        <v>2403</v>
      </c>
      <c r="B1787">
        <v>43</v>
      </c>
      <c r="C1787" t="s">
        <v>2404</v>
      </c>
      <c r="D1787" t="s">
        <v>27</v>
      </c>
      <c r="E1787">
        <f>YEAR(Table1[[#This Row],[Order Date]])</f>
        <v>2012</v>
      </c>
      <c r="F1787">
        <v>1</v>
      </c>
      <c r="G1787">
        <f>MONTH(Table1[[#This Row],[Order Date]])</f>
        <v>10</v>
      </c>
      <c r="H1787" s="1">
        <v>41209</v>
      </c>
      <c r="I1787">
        <v>17251</v>
      </c>
      <c r="J1787" t="s">
        <v>39</v>
      </c>
      <c r="K1787">
        <v>26</v>
      </c>
      <c r="L1787">
        <v>125.99</v>
      </c>
      <c r="M1787" s="2">
        <v>0</v>
      </c>
      <c r="N1787">
        <v>2951.4380000000001</v>
      </c>
      <c r="O1787">
        <v>8.99</v>
      </c>
      <c r="P1787">
        <v>667.27800000000002</v>
      </c>
      <c r="Q1787" s="2">
        <v>0.56999999999999995</v>
      </c>
      <c r="R1787" t="s">
        <v>96</v>
      </c>
      <c r="S1787" t="s">
        <v>30</v>
      </c>
      <c r="T1787" t="s">
        <v>502</v>
      </c>
      <c r="U1787" t="s">
        <v>105</v>
      </c>
      <c r="V1787" t="s">
        <v>52</v>
      </c>
      <c r="W1787">
        <v>2377</v>
      </c>
      <c r="X1787" s="1">
        <v>41211</v>
      </c>
      <c r="Y1787" t="s">
        <v>34</v>
      </c>
      <c r="Z1787" t="e" vm="23">
        <v>#VALUE!</v>
      </c>
      <c r="AA1787">
        <v>98661</v>
      </c>
      <c r="AB1787" t="e" cm="1" vm="2">
        <f t="array" ref="AB1787">_FV(Table1[[#This Row],[State]],"Country/region",TRUE)</f>
        <v>#VALUE!</v>
      </c>
    </row>
    <row r="1788" spans="1:28" x14ac:dyDescent="0.35">
      <c r="A1788" t="s">
        <v>964</v>
      </c>
      <c r="B1788">
        <v>43</v>
      </c>
      <c r="C1788" t="s">
        <v>1993</v>
      </c>
      <c r="D1788" t="s">
        <v>46</v>
      </c>
      <c r="E1788">
        <f>YEAR(Table1[[#This Row],[Order Date]])</f>
        <v>2012</v>
      </c>
      <c r="F1788">
        <v>1</v>
      </c>
      <c r="G1788">
        <f>MONTH(Table1[[#This Row],[Order Date]])</f>
        <v>10</v>
      </c>
      <c r="H1788" s="1">
        <v>41210</v>
      </c>
      <c r="I1788">
        <v>19105</v>
      </c>
      <c r="J1788" t="s">
        <v>28</v>
      </c>
      <c r="K1788">
        <v>29</v>
      </c>
      <c r="L1788">
        <v>5.98</v>
      </c>
      <c r="M1788" s="2">
        <v>0.08</v>
      </c>
      <c r="N1788">
        <v>172.98</v>
      </c>
      <c r="O1788">
        <v>5.46</v>
      </c>
      <c r="P1788">
        <v>-59.75</v>
      </c>
      <c r="Q1788" s="2">
        <v>0.36</v>
      </c>
      <c r="R1788" t="s">
        <v>29</v>
      </c>
      <c r="S1788" t="s">
        <v>30</v>
      </c>
      <c r="T1788" t="s">
        <v>768</v>
      </c>
      <c r="U1788" t="s">
        <v>61</v>
      </c>
      <c r="V1788" t="s">
        <v>76</v>
      </c>
      <c r="W1788">
        <v>2640</v>
      </c>
      <c r="X1788" s="1">
        <v>41210</v>
      </c>
      <c r="Y1788" t="s">
        <v>34</v>
      </c>
      <c r="Z1788" t="e" vm="29">
        <v>#VALUE!</v>
      </c>
      <c r="AA1788">
        <v>42003</v>
      </c>
      <c r="AB1788" t="e" cm="1" vm="2">
        <f t="array" ref="AB1788">_FV(Table1[[#This Row],[State]],"Country/region",TRUE)</f>
        <v>#VALUE!</v>
      </c>
    </row>
    <row r="1789" spans="1:28" x14ac:dyDescent="0.35">
      <c r="A1789" t="s">
        <v>2405</v>
      </c>
      <c r="B1789">
        <v>43</v>
      </c>
      <c r="C1789" t="s">
        <v>1628</v>
      </c>
      <c r="D1789" t="s">
        <v>46</v>
      </c>
      <c r="E1789">
        <f>YEAR(Table1[[#This Row],[Order Date]])</f>
        <v>2012</v>
      </c>
      <c r="F1789">
        <v>1</v>
      </c>
      <c r="G1789">
        <f>MONTH(Table1[[#This Row],[Order Date]])</f>
        <v>10</v>
      </c>
      <c r="H1789" s="1">
        <v>41210</v>
      </c>
      <c r="I1789">
        <v>7623</v>
      </c>
      <c r="J1789" t="s">
        <v>58</v>
      </c>
      <c r="K1789">
        <v>32</v>
      </c>
      <c r="L1789">
        <v>104.85</v>
      </c>
      <c r="M1789" s="2">
        <v>0.1</v>
      </c>
      <c r="N1789">
        <v>3080.07</v>
      </c>
      <c r="O1789">
        <v>4.6500000000000004</v>
      </c>
      <c r="P1789">
        <v>1480.15</v>
      </c>
      <c r="Q1789" s="2">
        <v>0.37</v>
      </c>
      <c r="R1789" t="s">
        <v>29</v>
      </c>
      <c r="S1789" t="s">
        <v>30</v>
      </c>
      <c r="T1789" t="s">
        <v>2406</v>
      </c>
      <c r="U1789" t="s">
        <v>61</v>
      </c>
      <c r="V1789" t="s">
        <v>33</v>
      </c>
      <c r="W1789">
        <v>1043</v>
      </c>
      <c r="X1789" s="1">
        <v>41211</v>
      </c>
      <c r="Y1789" t="s">
        <v>34</v>
      </c>
      <c r="Z1789" t="e" vm="15">
        <v>#VALUE!</v>
      </c>
      <c r="AA1789">
        <v>14609</v>
      </c>
      <c r="AB1789" t="e" cm="1" vm="2">
        <f t="array" ref="AB1789">_FV(Table1[[#This Row],[State]],"Country/region",TRUE)</f>
        <v>#VALUE!</v>
      </c>
    </row>
    <row r="1790" spans="1:28" x14ac:dyDescent="0.35">
      <c r="A1790" t="s">
        <v>2405</v>
      </c>
      <c r="B1790">
        <v>43</v>
      </c>
      <c r="C1790" t="s">
        <v>1628</v>
      </c>
      <c r="D1790" t="s">
        <v>46</v>
      </c>
      <c r="E1790">
        <f>YEAR(Table1[[#This Row],[Order Date]])</f>
        <v>2012</v>
      </c>
      <c r="F1790">
        <v>1</v>
      </c>
      <c r="G1790">
        <f>MONTH(Table1[[#This Row],[Order Date]])</f>
        <v>10</v>
      </c>
      <c r="H1790" s="1">
        <v>41210</v>
      </c>
      <c r="I1790">
        <v>7623</v>
      </c>
      <c r="J1790" t="s">
        <v>58</v>
      </c>
      <c r="K1790">
        <v>18</v>
      </c>
      <c r="L1790">
        <v>300.64999999999998</v>
      </c>
      <c r="M1790" s="2">
        <v>0.03</v>
      </c>
      <c r="N1790">
        <v>5459.32</v>
      </c>
      <c r="O1790">
        <v>24.49</v>
      </c>
      <c r="P1790">
        <v>1603.12</v>
      </c>
      <c r="Q1790" s="2">
        <v>0.52</v>
      </c>
      <c r="R1790" t="s">
        <v>29</v>
      </c>
      <c r="S1790" t="s">
        <v>40</v>
      </c>
      <c r="T1790" t="s">
        <v>2407</v>
      </c>
      <c r="U1790" t="s">
        <v>214</v>
      </c>
      <c r="V1790" t="s">
        <v>33</v>
      </c>
      <c r="W1790">
        <v>1041</v>
      </c>
      <c r="X1790" s="1">
        <v>41212</v>
      </c>
      <c r="Y1790" t="s">
        <v>34</v>
      </c>
      <c r="Z1790" t="e" vm="15">
        <v>#VALUE!</v>
      </c>
      <c r="AA1790">
        <v>14609</v>
      </c>
      <c r="AB1790" t="e" cm="1" vm="2">
        <f t="array" ref="AB1790">_FV(Table1[[#This Row],[State]],"Country/region",TRUE)</f>
        <v>#VALUE!</v>
      </c>
    </row>
    <row r="1791" spans="1:28" x14ac:dyDescent="0.35">
      <c r="A1791" t="s">
        <v>964</v>
      </c>
      <c r="B1791">
        <v>43</v>
      </c>
      <c r="C1791" t="s">
        <v>1993</v>
      </c>
      <c r="D1791" t="s">
        <v>46</v>
      </c>
      <c r="E1791">
        <f>YEAR(Table1[[#This Row],[Order Date]])</f>
        <v>2012</v>
      </c>
      <c r="F1791">
        <v>1</v>
      </c>
      <c r="G1791">
        <f>MONTH(Table1[[#This Row],[Order Date]])</f>
        <v>10</v>
      </c>
      <c r="H1791" s="1">
        <v>41210</v>
      </c>
      <c r="I1791">
        <v>19105</v>
      </c>
      <c r="J1791" t="s">
        <v>28</v>
      </c>
      <c r="K1791">
        <v>31</v>
      </c>
      <c r="L1791">
        <v>48.91</v>
      </c>
      <c r="M1791" s="2">
        <v>0.1</v>
      </c>
      <c r="N1791">
        <v>1370.56</v>
      </c>
      <c r="O1791">
        <v>5.97</v>
      </c>
      <c r="P1791">
        <v>511.51</v>
      </c>
      <c r="Q1791" s="2">
        <v>0.38</v>
      </c>
      <c r="R1791" t="s">
        <v>29</v>
      </c>
      <c r="S1791" t="s">
        <v>30</v>
      </c>
      <c r="T1791" t="s">
        <v>2408</v>
      </c>
      <c r="U1791" t="s">
        <v>61</v>
      </c>
      <c r="V1791" t="s">
        <v>76</v>
      </c>
      <c r="W1791">
        <v>2639</v>
      </c>
      <c r="X1791" s="1">
        <v>41212</v>
      </c>
      <c r="Y1791" t="s">
        <v>34</v>
      </c>
      <c r="Z1791" t="e" vm="29">
        <v>#VALUE!</v>
      </c>
      <c r="AA1791">
        <v>42003</v>
      </c>
      <c r="AB1791" t="e" cm="1" vm="2">
        <f t="array" ref="AB1791">_FV(Table1[[#This Row],[State]],"Country/region",TRUE)</f>
        <v>#VALUE!</v>
      </c>
    </row>
    <row r="1792" spans="1:28" x14ac:dyDescent="0.35">
      <c r="A1792" t="s">
        <v>2409</v>
      </c>
      <c r="B1792">
        <v>43</v>
      </c>
      <c r="C1792" t="s">
        <v>1031</v>
      </c>
      <c r="D1792" t="s">
        <v>38</v>
      </c>
      <c r="E1792">
        <f>YEAR(Table1[[#This Row],[Order Date]])</f>
        <v>2012</v>
      </c>
      <c r="F1792">
        <v>1</v>
      </c>
      <c r="G1792">
        <f>MONTH(Table1[[#This Row],[Order Date]])</f>
        <v>10</v>
      </c>
      <c r="H1792" s="1">
        <v>41210</v>
      </c>
      <c r="I1792">
        <v>32737</v>
      </c>
      <c r="J1792" t="s">
        <v>28</v>
      </c>
      <c r="K1792">
        <v>14</v>
      </c>
      <c r="L1792">
        <v>28.53</v>
      </c>
      <c r="M1792" s="2">
        <v>0.09</v>
      </c>
      <c r="N1792">
        <v>367.11</v>
      </c>
      <c r="O1792">
        <v>1.49</v>
      </c>
      <c r="P1792">
        <v>116.7985</v>
      </c>
      <c r="Q1792" s="2">
        <v>0.38</v>
      </c>
      <c r="R1792" t="s">
        <v>29</v>
      </c>
      <c r="S1792" t="s">
        <v>30</v>
      </c>
      <c r="T1792" t="s">
        <v>1124</v>
      </c>
      <c r="U1792" t="s">
        <v>67</v>
      </c>
      <c r="V1792" t="s">
        <v>68</v>
      </c>
      <c r="W1792">
        <v>4597</v>
      </c>
      <c r="X1792" s="1">
        <v>41212</v>
      </c>
      <c r="Y1792" t="s">
        <v>34</v>
      </c>
      <c r="Z1792" t="e" vm="25">
        <v>#VALUE!</v>
      </c>
      <c r="AA1792">
        <v>53213</v>
      </c>
      <c r="AB1792" t="e" cm="1" vm="2">
        <f t="array" ref="AB1792">_FV(Table1[[#This Row],[State]],"Country/region",TRUE)</f>
        <v>#VALUE!</v>
      </c>
    </row>
    <row r="1793" spans="1:28" x14ac:dyDescent="0.35">
      <c r="A1793" t="s">
        <v>2410</v>
      </c>
      <c r="B1793">
        <v>43</v>
      </c>
      <c r="C1793" t="s">
        <v>72</v>
      </c>
      <c r="D1793" t="s">
        <v>38</v>
      </c>
      <c r="E1793">
        <f>YEAR(Table1[[#This Row],[Order Date]])</f>
        <v>2012</v>
      </c>
      <c r="F1793">
        <v>1</v>
      </c>
      <c r="G1793">
        <f>MONTH(Table1[[#This Row],[Order Date]])</f>
        <v>10</v>
      </c>
      <c r="H1793" s="1">
        <v>41210</v>
      </c>
      <c r="I1793">
        <v>48896</v>
      </c>
      <c r="J1793" t="s">
        <v>58</v>
      </c>
      <c r="K1793">
        <v>43</v>
      </c>
      <c r="L1793">
        <v>18.97</v>
      </c>
      <c r="M1793" s="2">
        <v>0.02</v>
      </c>
      <c r="N1793">
        <v>856.9</v>
      </c>
      <c r="O1793">
        <v>9.5399999999999991</v>
      </c>
      <c r="P1793">
        <v>106.93</v>
      </c>
      <c r="Q1793" s="2">
        <v>0.37</v>
      </c>
      <c r="R1793" t="s">
        <v>29</v>
      </c>
      <c r="S1793" t="s">
        <v>30</v>
      </c>
      <c r="T1793" t="s">
        <v>334</v>
      </c>
      <c r="U1793" t="s">
        <v>61</v>
      </c>
      <c r="V1793" t="s">
        <v>76</v>
      </c>
      <c r="W1793">
        <v>6861</v>
      </c>
      <c r="X1793" s="1">
        <v>41212</v>
      </c>
      <c r="Y1793" t="s">
        <v>34</v>
      </c>
      <c r="Z1793" t="e" vm="6">
        <v>#VALUE!</v>
      </c>
      <c r="AA1793">
        <v>36067</v>
      </c>
      <c r="AB1793" t="e" cm="1" vm="2">
        <f t="array" ref="AB1793">_FV(Table1[[#This Row],[State]],"Country/region",TRUE)</f>
        <v>#VALUE!</v>
      </c>
    </row>
    <row r="1794" spans="1:28" x14ac:dyDescent="0.35">
      <c r="A1794" t="s">
        <v>2405</v>
      </c>
      <c r="B1794">
        <v>43</v>
      </c>
      <c r="C1794" t="s">
        <v>1628</v>
      </c>
      <c r="D1794" t="s">
        <v>46</v>
      </c>
      <c r="E1794">
        <f>YEAR(Table1[[#This Row],[Order Date]])</f>
        <v>2012</v>
      </c>
      <c r="F1794">
        <v>1</v>
      </c>
      <c r="G1794">
        <f>MONTH(Table1[[#This Row],[Order Date]])</f>
        <v>10</v>
      </c>
      <c r="H1794" s="1">
        <v>41210</v>
      </c>
      <c r="I1794">
        <v>7623</v>
      </c>
      <c r="J1794" t="s">
        <v>58</v>
      </c>
      <c r="K1794">
        <v>37</v>
      </c>
      <c r="L1794">
        <v>49.99</v>
      </c>
      <c r="M1794" s="2">
        <v>0.06</v>
      </c>
      <c r="N1794">
        <v>1793.42</v>
      </c>
      <c r="O1794">
        <v>19.989999999999998</v>
      </c>
      <c r="P1794">
        <v>21.5</v>
      </c>
      <c r="Q1794" s="2">
        <v>0.45</v>
      </c>
      <c r="R1794" t="s">
        <v>96</v>
      </c>
      <c r="S1794" t="s">
        <v>30</v>
      </c>
      <c r="T1794" t="s">
        <v>569</v>
      </c>
      <c r="U1794" t="s">
        <v>102</v>
      </c>
      <c r="V1794" t="s">
        <v>33</v>
      </c>
      <c r="W1794">
        <v>1042</v>
      </c>
      <c r="X1794" s="1">
        <v>41212</v>
      </c>
      <c r="Y1794" t="s">
        <v>34</v>
      </c>
      <c r="Z1794" t="e" vm="15">
        <v>#VALUE!</v>
      </c>
      <c r="AA1794">
        <v>14609</v>
      </c>
      <c r="AB1794" t="e" cm="1" vm="2">
        <f t="array" ref="AB1794">_FV(Table1[[#This Row],[State]],"Country/region",TRUE)</f>
        <v>#VALUE!</v>
      </c>
    </row>
    <row r="1795" spans="1:28" x14ac:dyDescent="0.35">
      <c r="A1795" t="s">
        <v>1065</v>
      </c>
      <c r="B1795">
        <v>44</v>
      </c>
      <c r="C1795" t="s">
        <v>1066</v>
      </c>
      <c r="D1795" t="s">
        <v>38</v>
      </c>
      <c r="E1795">
        <f>YEAR(Table1[[#This Row],[Order Date]])</f>
        <v>2012</v>
      </c>
      <c r="F1795">
        <v>1</v>
      </c>
      <c r="G1795">
        <f>MONTH(Table1[[#This Row],[Order Date]])</f>
        <v>10</v>
      </c>
      <c r="H1795" s="1">
        <v>41211</v>
      </c>
      <c r="I1795">
        <v>56064</v>
      </c>
      <c r="J1795" t="s">
        <v>131</v>
      </c>
      <c r="K1795">
        <v>41</v>
      </c>
      <c r="L1795">
        <v>28.53</v>
      </c>
      <c r="M1795" s="2">
        <v>0.02</v>
      </c>
      <c r="N1795">
        <v>1169.26</v>
      </c>
      <c r="O1795">
        <v>1.49</v>
      </c>
      <c r="P1795">
        <v>515.61850000000004</v>
      </c>
      <c r="Q1795" s="2">
        <v>0.38</v>
      </c>
      <c r="R1795" t="s">
        <v>29</v>
      </c>
      <c r="S1795" t="s">
        <v>30</v>
      </c>
      <c r="T1795" t="s">
        <v>1124</v>
      </c>
      <c r="U1795" t="s">
        <v>67</v>
      </c>
      <c r="V1795" t="s">
        <v>76</v>
      </c>
      <c r="W1795">
        <v>7841</v>
      </c>
      <c r="X1795" s="1">
        <v>41211</v>
      </c>
      <c r="Y1795" t="s">
        <v>34</v>
      </c>
      <c r="Z1795" t="e" vm="44">
        <v>#VALUE!</v>
      </c>
      <c r="AA1795">
        <v>31204</v>
      </c>
      <c r="AB1795" t="e" cm="1" vm="2">
        <f t="array" ref="AB1795">_FV(Table1[[#This Row],[State]],"Country/region",TRUE)</f>
        <v>#VALUE!</v>
      </c>
    </row>
    <row r="1796" spans="1:28" x14ac:dyDescent="0.35">
      <c r="A1796" t="s">
        <v>588</v>
      </c>
      <c r="B1796">
        <v>43</v>
      </c>
      <c r="C1796" t="s">
        <v>694</v>
      </c>
      <c r="D1796" t="s">
        <v>57</v>
      </c>
      <c r="E1796">
        <f>YEAR(Table1[[#This Row],[Order Date]])</f>
        <v>2012</v>
      </c>
      <c r="F1796">
        <v>1</v>
      </c>
      <c r="G1796">
        <f>MONTH(Table1[[#This Row],[Order Date]])</f>
        <v>10</v>
      </c>
      <c r="H1796" s="1">
        <v>41211</v>
      </c>
      <c r="I1796">
        <v>3395</v>
      </c>
      <c r="J1796" t="s">
        <v>39</v>
      </c>
      <c r="K1796">
        <v>7</v>
      </c>
      <c r="L1796">
        <v>15.57</v>
      </c>
      <c r="M1796" s="2">
        <v>0.02</v>
      </c>
      <c r="N1796">
        <v>107.88</v>
      </c>
      <c r="O1796">
        <v>1.39</v>
      </c>
      <c r="P1796">
        <v>25.59</v>
      </c>
      <c r="Q1796" s="2">
        <v>0.38</v>
      </c>
      <c r="R1796" t="s">
        <v>29</v>
      </c>
      <c r="S1796" t="s">
        <v>30</v>
      </c>
      <c r="T1796" t="s">
        <v>990</v>
      </c>
      <c r="U1796" t="s">
        <v>267</v>
      </c>
      <c r="V1796" t="s">
        <v>52</v>
      </c>
      <c r="W1796">
        <v>492</v>
      </c>
      <c r="X1796" s="1">
        <v>41212</v>
      </c>
      <c r="Y1796" t="s">
        <v>34</v>
      </c>
      <c r="Z1796" t="e" vm="32">
        <v>#VALUE!</v>
      </c>
      <c r="AA1796">
        <v>81001</v>
      </c>
      <c r="AB1796" t="e" cm="1" vm="2">
        <f t="array" ref="AB1796">_FV(Table1[[#This Row],[State]],"Country/region",TRUE)</f>
        <v>#VALUE!</v>
      </c>
    </row>
    <row r="1797" spans="1:28" x14ac:dyDescent="0.35">
      <c r="A1797" t="s">
        <v>588</v>
      </c>
      <c r="B1797">
        <v>43</v>
      </c>
      <c r="C1797" t="s">
        <v>694</v>
      </c>
      <c r="D1797" t="s">
        <v>57</v>
      </c>
      <c r="E1797">
        <f>YEAR(Table1[[#This Row],[Order Date]])</f>
        <v>2012</v>
      </c>
      <c r="F1797">
        <v>1</v>
      </c>
      <c r="G1797">
        <f>MONTH(Table1[[#This Row],[Order Date]])</f>
        <v>10</v>
      </c>
      <c r="H1797" s="1">
        <v>41211</v>
      </c>
      <c r="I1797">
        <v>3395</v>
      </c>
      <c r="J1797" t="s">
        <v>39</v>
      </c>
      <c r="K1797">
        <v>29</v>
      </c>
      <c r="L1797">
        <v>20.89</v>
      </c>
      <c r="M1797" s="2">
        <v>0.02</v>
      </c>
      <c r="N1797">
        <v>623.02</v>
      </c>
      <c r="O1797">
        <v>11.52</v>
      </c>
      <c r="P1797">
        <v>-255.66</v>
      </c>
      <c r="Q1797" s="2">
        <v>0.83</v>
      </c>
      <c r="R1797" t="s">
        <v>29</v>
      </c>
      <c r="S1797" t="s">
        <v>30</v>
      </c>
      <c r="T1797" t="s">
        <v>1104</v>
      </c>
      <c r="U1797" t="s">
        <v>32</v>
      </c>
      <c r="V1797" t="s">
        <v>52</v>
      </c>
      <c r="W1797">
        <v>493</v>
      </c>
      <c r="X1797" s="1">
        <v>41212</v>
      </c>
      <c r="Y1797" t="s">
        <v>34</v>
      </c>
      <c r="Z1797" t="e" vm="32">
        <v>#VALUE!</v>
      </c>
      <c r="AA1797">
        <v>81001</v>
      </c>
      <c r="AB1797" t="e" cm="1" vm="2">
        <f t="array" ref="AB1797">_FV(Table1[[#This Row],[State]],"Country/region",TRUE)</f>
        <v>#VALUE!</v>
      </c>
    </row>
    <row r="1798" spans="1:28" x14ac:dyDescent="0.35">
      <c r="A1798" t="s">
        <v>1712</v>
      </c>
      <c r="B1798">
        <v>44</v>
      </c>
      <c r="C1798" t="s">
        <v>2306</v>
      </c>
      <c r="D1798" t="s">
        <v>46</v>
      </c>
      <c r="E1798">
        <f>YEAR(Table1[[#This Row],[Order Date]])</f>
        <v>2012</v>
      </c>
      <c r="F1798">
        <v>1</v>
      </c>
      <c r="G1798">
        <f>MONTH(Table1[[#This Row],[Order Date]])</f>
        <v>10</v>
      </c>
      <c r="H1798" s="1">
        <v>41211</v>
      </c>
      <c r="I1798">
        <v>52291</v>
      </c>
      <c r="J1798" t="s">
        <v>58</v>
      </c>
      <c r="K1798">
        <v>5</v>
      </c>
      <c r="L1798">
        <v>20.99</v>
      </c>
      <c r="M1798" s="2">
        <v>0.01</v>
      </c>
      <c r="N1798">
        <v>88.314999999999998</v>
      </c>
      <c r="O1798">
        <v>0.99</v>
      </c>
      <c r="P1798">
        <v>-72.402000000000001</v>
      </c>
      <c r="Q1798" s="2">
        <v>0.56999999999999995</v>
      </c>
      <c r="R1798" t="s">
        <v>96</v>
      </c>
      <c r="S1798" t="s">
        <v>59</v>
      </c>
      <c r="T1798" t="s">
        <v>1539</v>
      </c>
      <c r="U1798" t="s">
        <v>105</v>
      </c>
      <c r="V1798" t="s">
        <v>33</v>
      </c>
      <c r="W1798">
        <v>7339</v>
      </c>
      <c r="X1798" s="1">
        <v>41212</v>
      </c>
      <c r="Y1798" t="s">
        <v>34</v>
      </c>
      <c r="Z1798" t="e" vm="3">
        <v>#VALUE!</v>
      </c>
      <c r="AA1798">
        <v>21040</v>
      </c>
      <c r="AB1798" t="e" cm="1" vm="2">
        <f t="array" ref="AB1798">_FV(Table1[[#This Row],[State]],"Country/region",TRUE)</f>
        <v>#VALUE!</v>
      </c>
    </row>
    <row r="1799" spans="1:28" x14ac:dyDescent="0.35">
      <c r="A1799" t="s">
        <v>2411</v>
      </c>
      <c r="B1799">
        <v>44</v>
      </c>
      <c r="C1799" t="s">
        <v>2412</v>
      </c>
      <c r="D1799" t="s">
        <v>27</v>
      </c>
      <c r="E1799">
        <f>YEAR(Table1[[#This Row],[Order Date]])</f>
        <v>2012</v>
      </c>
      <c r="F1799">
        <v>1</v>
      </c>
      <c r="G1799">
        <f>MONTH(Table1[[#This Row],[Order Date]])</f>
        <v>10</v>
      </c>
      <c r="H1799" s="1">
        <v>41211</v>
      </c>
      <c r="I1799">
        <v>31910</v>
      </c>
      <c r="J1799" t="s">
        <v>131</v>
      </c>
      <c r="K1799">
        <v>6</v>
      </c>
      <c r="L1799">
        <v>35.99</v>
      </c>
      <c r="M1799" s="2">
        <v>0.03</v>
      </c>
      <c r="N1799">
        <v>187.63749999999999</v>
      </c>
      <c r="O1799">
        <v>5</v>
      </c>
      <c r="P1799">
        <v>-190.02500000000001</v>
      </c>
      <c r="Q1799" s="2">
        <v>0.85</v>
      </c>
      <c r="R1799" t="s">
        <v>96</v>
      </c>
      <c r="S1799" t="s">
        <v>30</v>
      </c>
      <c r="T1799" t="s">
        <v>591</v>
      </c>
      <c r="U1799" t="s">
        <v>105</v>
      </c>
      <c r="V1799" t="s">
        <v>76</v>
      </c>
      <c r="W1799">
        <v>4484</v>
      </c>
      <c r="X1799" s="1">
        <v>41212</v>
      </c>
      <c r="Y1799" t="s">
        <v>34</v>
      </c>
      <c r="Z1799" t="e" vm="14">
        <v>#VALUE!</v>
      </c>
      <c r="AA1799">
        <v>32168</v>
      </c>
      <c r="AB1799" t="e" cm="1" vm="2">
        <f t="array" ref="AB1799">_FV(Table1[[#This Row],[State]],"Country/region",TRUE)</f>
        <v>#VALUE!</v>
      </c>
    </row>
    <row r="1800" spans="1:28" x14ac:dyDescent="0.35">
      <c r="A1800" t="s">
        <v>2277</v>
      </c>
      <c r="B1800">
        <v>43</v>
      </c>
      <c r="C1800" t="s">
        <v>694</v>
      </c>
      <c r="D1800" t="s">
        <v>57</v>
      </c>
      <c r="E1800">
        <f>YEAR(Table1[[#This Row],[Order Date]])</f>
        <v>2012</v>
      </c>
      <c r="F1800">
        <v>1</v>
      </c>
      <c r="G1800">
        <f>MONTH(Table1[[#This Row],[Order Date]])</f>
        <v>10</v>
      </c>
      <c r="H1800" s="1">
        <v>41211</v>
      </c>
      <c r="I1800">
        <v>3395</v>
      </c>
      <c r="J1800" t="s">
        <v>39</v>
      </c>
      <c r="K1800">
        <v>31</v>
      </c>
      <c r="L1800">
        <v>5.38</v>
      </c>
      <c r="M1800" s="2">
        <v>0.06</v>
      </c>
      <c r="N1800">
        <v>181.17</v>
      </c>
      <c r="O1800">
        <v>5.24</v>
      </c>
      <c r="P1800">
        <v>-59.880499999999998</v>
      </c>
      <c r="Q1800" s="2">
        <v>0.36</v>
      </c>
      <c r="R1800" t="s">
        <v>29</v>
      </c>
      <c r="S1800" t="s">
        <v>30</v>
      </c>
      <c r="T1800" t="s">
        <v>2413</v>
      </c>
      <c r="U1800" t="s">
        <v>67</v>
      </c>
      <c r="V1800" t="s">
        <v>52</v>
      </c>
      <c r="W1800">
        <v>490</v>
      </c>
      <c r="X1800" s="1">
        <v>41213</v>
      </c>
      <c r="Y1800" t="s">
        <v>42</v>
      </c>
      <c r="Z1800" t="e" vm="32">
        <v>#VALUE!</v>
      </c>
      <c r="AA1800">
        <v>81007</v>
      </c>
      <c r="AB1800" t="e" cm="1" vm="2">
        <f t="array" ref="AB1800">_FV(Table1[[#This Row],[State]],"Country/region",TRUE)</f>
        <v>#VALUE!</v>
      </c>
    </row>
    <row r="1801" spans="1:28" x14ac:dyDescent="0.35">
      <c r="A1801" t="s">
        <v>2277</v>
      </c>
      <c r="B1801">
        <v>43</v>
      </c>
      <c r="C1801" t="s">
        <v>694</v>
      </c>
      <c r="D1801" t="s">
        <v>57</v>
      </c>
      <c r="E1801">
        <f>YEAR(Table1[[#This Row],[Order Date]])</f>
        <v>2012</v>
      </c>
      <c r="F1801">
        <v>1</v>
      </c>
      <c r="G1801">
        <f>MONTH(Table1[[#This Row],[Order Date]])</f>
        <v>10</v>
      </c>
      <c r="H1801" s="1">
        <v>41211</v>
      </c>
      <c r="I1801">
        <v>3395</v>
      </c>
      <c r="J1801" t="s">
        <v>39</v>
      </c>
      <c r="K1801">
        <v>1</v>
      </c>
      <c r="L1801">
        <v>7.35</v>
      </c>
      <c r="M1801" s="2">
        <v>0.03</v>
      </c>
      <c r="N1801">
        <v>13.16</v>
      </c>
      <c r="O1801">
        <v>5.96</v>
      </c>
      <c r="P1801">
        <v>-10.29</v>
      </c>
      <c r="Q1801" s="2">
        <v>0.38</v>
      </c>
      <c r="R1801" t="s">
        <v>29</v>
      </c>
      <c r="S1801" t="s">
        <v>30</v>
      </c>
      <c r="T1801" t="s">
        <v>2414</v>
      </c>
      <c r="U1801" t="s">
        <v>61</v>
      </c>
      <c r="V1801" t="s">
        <v>52</v>
      </c>
      <c r="W1801">
        <v>491</v>
      </c>
      <c r="X1801" s="1">
        <v>41213</v>
      </c>
      <c r="Y1801" t="s">
        <v>34</v>
      </c>
      <c r="Z1801" t="e" vm="32">
        <v>#VALUE!</v>
      </c>
      <c r="AA1801">
        <v>81007</v>
      </c>
      <c r="AB1801" t="e" cm="1" vm="2">
        <f t="array" ref="AB1801">_FV(Table1[[#This Row],[State]],"Country/region",TRUE)</f>
        <v>#VALUE!</v>
      </c>
    </row>
    <row r="1802" spans="1:28" x14ac:dyDescent="0.35">
      <c r="A1802" t="s">
        <v>1712</v>
      </c>
      <c r="B1802">
        <v>44</v>
      </c>
      <c r="C1802" t="s">
        <v>2306</v>
      </c>
      <c r="D1802" t="s">
        <v>46</v>
      </c>
      <c r="E1802">
        <f>YEAR(Table1[[#This Row],[Order Date]])</f>
        <v>2012</v>
      </c>
      <c r="F1802">
        <v>1</v>
      </c>
      <c r="G1802">
        <f>MONTH(Table1[[#This Row],[Order Date]])</f>
        <v>10</v>
      </c>
      <c r="H1802" s="1">
        <v>41211</v>
      </c>
      <c r="I1802">
        <v>52291</v>
      </c>
      <c r="J1802" t="s">
        <v>58</v>
      </c>
      <c r="K1802">
        <v>48</v>
      </c>
      <c r="L1802">
        <v>5.98</v>
      </c>
      <c r="M1802" s="2">
        <v>0.04</v>
      </c>
      <c r="N1802">
        <v>287.54000000000002</v>
      </c>
      <c r="O1802">
        <v>0.96</v>
      </c>
      <c r="P1802">
        <v>57.28</v>
      </c>
      <c r="Q1802" s="2">
        <v>0.6</v>
      </c>
      <c r="R1802" t="s">
        <v>29</v>
      </c>
      <c r="S1802" t="s">
        <v>59</v>
      </c>
      <c r="T1802" t="s">
        <v>770</v>
      </c>
      <c r="U1802" t="s">
        <v>88</v>
      </c>
      <c r="V1802" t="s">
        <v>33</v>
      </c>
      <c r="W1802">
        <v>7338</v>
      </c>
      <c r="X1802" s="1">
        <v>41213</v>
      </c>
      <c r="Y1802" t="s">
        <v>34</v>
      </c>
      <c r="Z1802" t="e" vm="3">
        <v>#VALUE!</v>
      </c>
      <c r="AA1802">
        <v>21040</v>
      </c>
      <c r="AB1802" t="e" cm="1" vm="2">
        <f t="array" ref="AB1802">_FV(Table1[[#This Row],[State]],"Country/region",TRUE)</f>
        <v>#VALUE!</v>
      </c>
    </row>
    <row r="1803" spans="1:28" x14ac:dyDescent="0.35">
      <c r="A1803" t="s">
        <v>2224</v>
      </c>
      <c r="B1803">
        <v>43</v>
      </c>
      <c r="C1803" t="s">
        <v>1106</v>
      </c>
      <c r="D1803" t="s">
        <v>46</v>
      </c>
      <c r="E1803">
        <f>YEAR(Table1[[#This Row],[Order Date]])</f>
        <v>2012</v>
      </c>
      <c r="F1803">
        <v>1</v>
      </c>
      <c r="G1803">
        <f>MONTH(Table1[[#This Row],[Order Date]])</f>
        <v>10</v>
      </c>
      <c r="H1803" s="1">
        <v>41211</v>
      </c>
      <c r="I1803">
        <v>22628</v>
      </c>
      <c r="J1803" t="s">
        <v>131</v>
      </c>
      <c r="K1803">
        <v>30</v>
      </c>
      <c r="L1803">
        <v>95.95</v>
      </c>
      <c r="M1803" s="2">
        <v>0.02</v>
      </c>
      <c r="N1803">
        <v>2951.7</v>
      </c>
      <c r="O1803">
        <v>74.349999999999994</v>
      </c>
      <c r="P1803">
        <v>-1111.45</v>
      </c>
      <c r="Q1803" s="2">
        <v>0.56999999999999995</v>
      </c>
      <c r="R1803" t="s">
        <v>48</v>
      </c>
      <c r="S1803" t="s">
        <v>49</v>
      </c>
      <c r="T1803" t="s">
        <v>2415</v>
      </c>
      <c r="U1803" t="s">
        <v>51</v>
      </c>
      <c r="V1803" t="s">
        <v>76</v>
      </c>
      <c r="W1803">
        <v>3153</v>
      </c>
      <c r="X1803" s="1">
        <v>41214</v>
      </c>
      <c r="Y1803" t="s">
        <v>53</v>
      </c>
      <c r="Z1803" t="e" vm="18">
        <v>#VALUE!</v>
      </c>
      <c r="AA1803">
        <v>22124</v>
      </c>
      <c r="AB1803" t="e" cm="1" vm="2">
        <f t="array" ref="AB1803">_FV(Table1[[#This Row],[State]],"Country/region",TRUE)</f>
        <v>#VALUE!</v>
      </c>
    </row>
    <row r="1804" spans="1:28" x14ac:dyDescent="0.35">
      <c r="A1804" t="s">
        <v>435</v>
      </c>
      <c r="B1804">
        <v>44</v>
      </c>
      <c r="C1804" t="s">
        <v>79</v>
      </c>
      <c r="D1804" t="s">
        <v>38</v>
      </c>
      <c r="E1804">
        <f>YEAR(Table1[[#This Row],[Order Date]])</f>
        <v>2012</v>
      </c>
      <c r="F1804">
        <v>1</v>
      </c>
      <c r="G1804">
        <f>MONTH(Table1[[#This Row],[Order Date]])</f>
        <v>10</v>
      </c>
      <c r="H1804" s="1">
        <v>41212</v>
      </c>
      <c r="I1804">
        <v>26627</v>
      </c>
      <c r="J1804" t="s">
        <v>131</v>
      </c>
      <c r="K1804">
        <v>25</v>
      </c>
      <c r="L1804">
        <v>1.6</v>
      </c>
      <c r="M1804" s="2">
        <v>0.1</v>
      </c>
      <c r="N1804">
        <v>38.369999999999997</v>
      </c>
      <c r="O1804">
        <v>1.29</v>
      </c>
      <c r="P1804">
        <v>-13.88</v>
      </c>
      <c r="Q1804" s="2">
        <v>0.42</v>
      </c>
      <c r="R1804" t="s">
        <v>29</v>
      </c>
      <c r="S1804" t="s">
        <v>59</v>
      </c>
      <c r="T1804" t="s">
        <v>2416</v>
      </c>
      <c r="U1804" t="s">
        <v>88</v>
      </c>
      <c r="V1804" t="s">
        <v>52</v>
      </c>
      <c r="W1804">
        <v>3723</v>
      </c>
      <c r="X1804" s="1">
        <v>41212</v>
      </c>
      <c r="Y1804" t="s">
        <v>34</v>
      </c>
      <c r="Z1804" t="e" vm="7">
        <v>#VALUE!</v>
      </c>
      <c r="AA1804">
        <v>84117</v>
      </c>
      <c r="AB1804" t="e" cm="1" vm="2">
        <f t="array" ref="AB1804">_FV(Table1[[#This Row],[State]],"Country/region",TRUE)</f>
        <v>#VALUE!</v>
      </c>
    </row>
    <row r="1805" spans="1:28" x14ac:dyDescent="0.35">
      <c r="A1805" t="s">
        <v>995</v>
      </c>
      <c r="B1805">
        <v>44</v>
      </c>
      <c r="C1805" t="s">
        <v>1991</v>
      </c>
      <c r="D1805" t="s">
        <v>38</v>
      </c>
      <c r="E1805">
        <f>YEAR(Table1[[#This Row],[Order Date]])</f>
        <v>2012</v>
      </c>
      <c r="F1805">
        <v>1</v>
      </c>
      <c r="G1805">
        <f>MONTH(Table1[[#This Row],[Order Date]])</f>
        <v>10</v>
      </c>
      <c r="H1805" s="1">
        <v>41212</v>
      </c>
      <c r="I1805">
        <v>44134</v>
      </c>
      <c r="J1805" t="s">
        <v>28</v>
      </c>
      <c r="K1805">
        <v>35</v>
      </c>
      <c r="L1805">
        <v>17.670000000000002</v>
      </c>
      <c r="M1805" s="2">
        <v>0.05</v>
      </c>
      <c r="N1805">
        <v>620.02</v>
      </c>
      <c r="O1805">
        <v>8.99</v>
      </c>
      <c r="P1805">
        <v>50.04</v>
      </c>
      <c r="Q1805" s="2">
        <v>0.47</v>
      </c>
      <c r="R1805" t="s">
        <v>48</v>
      </c>
      <c r="S1805" t="s">
        <v>139</v>
      </c>
      <c r="T1805" t="s">
        <v>1223</v>
      </c>
      <c r="U1805" t="s">
        <v>82</v>
      </c>
      <c r="V1805" t="s">
        <v>33</v>
      </c>
      <c r="W1805">
        <v>6232</v>
      </c>
      <c r="X1805" s="1">
        <v>41214</v>
      </c>
      <c r="Y1805" t="s">
        <v>34</v>
      </c>
      <c r="Z1805" t="e" vm="3">
        <v>#VALUE!</v>
      </c>
      <c r="AA1805">
        <v>20746</v>
      </c>
      <c r="AB1805" t="e" cm="1" vm="2">
        <f t="array" ref="AB1805">_FV(Table1[[#This Row],[State]],"Country/region",TRUE)</f>
        <v>#VALUE!</v>
      </c>
    </row>
    <row r="1806" spans="1:28" x14ac:dyDescent="0.35">
      <c r="A1806" t="s">
        <v>2417</v>
      </c>
      <c r="B1806">
        <v>44</v>
      </c>
      <c r="C1806" t="s">
        <v>2418</v>
      </c>
      <c r="D1806" t="s">
        <v>57</v>
      </c>
      <c r="E1806">
        <f>YEAR(Table1[[#This Row],[Order Date]])</f>
        <v>2012</v>
      </c>
      <c r="F1806">
        <v>1</v>
      </c>
      <c r="G1806">
        <f>MONTH(Table1[[#This Row],[Order Date]])</f>
        <v>10</v>
      </c>
      <c r="H1806" s="1">
        <v>41212</v>
      </c>
      <c r="I1806">
        <v>43554</v>
      </c>
      <c r="J1806" t="s">
        <v>58</v>
      </c>
      <c r="K1806">
        <v>9</v>
      </c>
      <c r="L1806">
        <v>3.6</v>
      </c>
      <c r="M1806" s="2">
        <v>0.06</v>
      </c>
      <c r="N1806">
        <v>34.18</v>
      </c>
      <c r="O1806">
        <v>2.2000000000000002</v>
      </c>
      <c r="P1806">
        <v>-5.46</v>
      </c>
      <c r="Q1806" s="2">
        <v>0.39</v>
      </c>
      <c r="R1806" t="s">
        <v>29</v>
      </c>
      <c r="S1806" t="s">
        <v>59</v>
      </c>
      <c r="T1806" t="s">
        <v>827</v>
      </c>
      <c r="U1806" t="s">
        <v>61</v>
      </c>
      <c r="V1806" t="s">
        <v>76</v>
      </c>
      <c r="W1806">
        <v>6151</v>
      </c>
      <c r="X1806" s="1">
        <v>41215</v>
      </c>
      <c r="Y1806" t="s">
        <v>34</v>
      </c>
      <c r="Z1806" t="e" vm="14">
        <v>#VALUE!</v>
      </c>
      <c r="AA1806">
        <v>32503</v>
      </c>
      <c r="AB1806" t="e" cm="1" vm="2">
        <f t="array" ref="AB1806">_FV(Table1[[#This Row],[State]],"Country/region",TRUE)</f>
        <v>#VALUE!</v>
      </c>
    </row>
    <row r="1807" spans="1:28" x14ac:dyDescent="0.35">
      <c r="A1807" t="s">
        <v>2419</v>
      </c>
      <c r="B1807">
        <v>44</v>
      </c>
      <c r="C1807" t="s">
        <v>2420</v>
      </c>
      <c r="D1807" t="s">
        <v>38</v>
      </c>
      <c r="E1807">
        <f>YEAR(Table1[[#This Row],[Order Date]])</f>
        <v>2012</v>
      </c>
      <c r="F1807">
        <v>1</v>
      </c>
      <c r="G1807">
        <f>MONTH(Table1[[#This Row],[Order Date]])</f>
        <v>10</v>
      </c>
      <c r="H1807" s="1">
        <v>41212</v>
      </c>
      <c r="I1807">
        <v>20229</v>
      </c>
      <c r="J1807" t="s">
        <v>47</v>
      </c>
      <c r="K1807">
        <v>47</v>
      </c>
      <c r="L1807">
        <v>2.62</v>
      </c>
      <c r="M1807" s="2">
        <v>0.1</v>
      </c>
      <c r="N1807">
        <v>116.06</v>
      </c>
      <c r="O1807">
        <v>0.8</v>
      </c>
      <c r="P1807">
        <v>25.2</v>
      </c>
      <c r="Q1807" s="2">
        <v>0.39</v>
      </c>
      <c r="R1807" t="s">
        <v>29</v>
      </c>
      <c r="S1807" t="s">
        <v>59</v>
      </c>
      <c r="T1807" t="s">
        <v>1491</v>
      </c>
      <c r="U1807" t="s">
        <v>232</v>
      </c>
      <c r="V1807" t="s">
        <v>76</v>
      </c>
      <c r="W1807">
        <v>2804</v>
      </c>
      <c r="X1807" s="1">
        <v>41219</v>
      </c>
      <c r="Y1807" t="s">
        <v>34</v>
      </c>
      <c r="Z1807" t="e" vm="14">
        <v>#VALUE!</v>
      </c>
      <c r="AA1807">
        <v>33511</v>
      </c>
      <c r="AB1807" t="e" cm="1" vm="2">
        <f t="array" ref="AB1807">_FV(Table1[[#This Row],[State]],"Country/region",TRUE)</f>
        <v>#VALUE!</v>
      </c>
    </row>
    <row r="1808" spans="1:28" x14ac:dyDescent="0.35">
      <c r="A1808" t="s">
        <v>822</v>
      </c>
      <c r="B1808">
        <v>44</v>
      </c>
      <c r="C1808" t="s">
        <v>823</v>
      </c>
      <c r="D1808" t="s">
        <v>46</v>
      </c>
      <c r="E1808">
        <f>YEAR(Table1[[#This Row],[Order Date]])</f>
        <v>2012</v>
      </c>
      <c r="F1808">
        <v>1</v>
      </c>
      <c r="G1808">
        <f>MONTH(Table1[[#This Row],[Order Date]])</f>
        <v>10</v>
      </c>
      <c r="H1808" s="1">
        <v>41213</v>
      </c>
      <c r="I1808">
        <v>24003</v>
      </c>
      <c r="J1808" t="s">
        <v>58</v>
      </c>
      <c r="K1808">
        <v>9</v>
      </c>
      <c r="L1808">
        <v>1.26</v>
      </c>
      <c r="M1808" s="2">
        <v>0.06</v>
      </c>
      <c r="N1808">
        <v>11.89</v>
      </c>
      <c r="O1808">
        <v>0.7</v>
      </c>
      <c r="P1808">
        <v>-6.12</v>
      </c>
      <c r="Q1808" s="2">
        <v>0.81</v>
      </c>
      <c r="R1808" t="s">
        <v>29</v>
      </c>
      <c r="S1808" t="s">
        <v>59</v>
      </c>
      <c r="T1808" t="s">
        <v>1692</v>
      </c>
      <c r="U1808" t="s">
        <v>232</v>
      </c>
      <c r="V1808" t="s">
        <v>52</v>
      </c>
      <c r="W1808">
        <v>3353</v>
      </c>
      <c r="X1808" s="1">
        <v>41213</v>
      </c>
      <c r="Y1808" t="s">
        <v>34</v>
      </c>
      <c r="Z1808" t="e" vm="4">
        <v>#VALUE!</v>
      </c>
      <c r="AA1808">
        <v>91745</v>
      </c>
      <c r="AB1808" t="e" cm="1" vm="2">
        <f t="array" ref="AB1808">_FV(Table1[[#This Row],[State]],"Country/region",TRUE)</f>
        <v>#VALUE!</v>
      </c>
    </row>
    <row r="1809" spans="1:28" x14ac:dyDescent="0.35">
      <c r="A1809" t="s">
        <v>2421</v>
      </c>
      <c r="B1809">
        <v>44</v>
      </c>
      <c r="C1809" t="s">
        <v>823</v>
      </c>
      <c r="D1809" t="s">
        <v>46</v>
      </c>
      <c r="E1809">
        <f>YEAR(Table1[[#This Row],[Order Date]])</f>
        <v>2012</v>
      </c>
      <c r="F1809">
        <v>1</v>
      </c>
      <c r="G1809">
        <f>MONTH(Table1[[#This Row],[Order Date]])</f>
        <v>10</v>
      </c>
      <c r="H1809" s="1">
        <v>41213</v>
      </c>
      <c r="I1809">
        <v>24003</v>
      </c>
      <c r="J1809" t="s">
        <v>58</v>
      </c>
      <c r="K1809">
        <v>50</v>
      </c>
      <c r="L1809">
        <v>24.98</v>
      </c>
      <c r="M1809" s="2">
        <v>0.02</v>
      </c>
      <c r="N1809">
        <v>1318.49</v>
      </c>
      <c r="O1809">
        <v>8.7899999999999991</v>
      </c>
      <c r="P1809">
        <v>4.6900000000000004</v>
      </c>
      <c r="Q1809" s="2">
        <v>0.66</v>
      </c>
      <c r="R1809" t="s">
        <v>29</v>
      </c>
      <c r="S1809" t="s">
        <v>30</v>
      </c>
      <c r="T1809" t="s">
        <v>2422</v>
      </c>
      <c r="U1809" t="s">
        <v>32</v>
      </c>
      <c r="V1809" t="s">
        <v>33</v>
      </c>
      <c r="W1809">
        <v>3352</v>
      </c>
      <c r="X1809" s="1">
        <v>41214</v>
      </c>
      <c r="Y1809" t="s">
        <v>34</v>
      </c>
      <c r="Z1809" t="e" vm="17">
        <v>#VALUE!</v>
      </c>
      <c r="AA1809">
        <v>6810</v>
      </c>
      <c r="AB1809" t="e" cm="1" vm="2">
        <f t="array" ref="AB1809">_FV(Table1[[#This Row],[State]],"Country/region",TRUE)</f>
        <v>#VALUE!</v>
      </c>
    </row>
    <row r="1810" spans="1:28" x14ac:dyDescent="0.35">
      <c r="A1810" t="s">
        <v>2423</v>
      </c>
      <c r="B1810">
        <v>44</v>
      </c>
      <c r="C1810" t="s">
        <v>823</v>
      </c>
      <c r="D1810" t="s">
        <v>46</v>
      </c>
      <c r="E1810">
        <f>YEAR(Table1[[#This Row],[Order Date]])</f>
        <v>2012</v>
      </c>
      <c r="F1810">
        <v>1</v>
      </c>
      <c r="G1810">
        <f>MONTH(Table1[[#This Row],[Order Date]])</f>
        <v>10</v>
      </c>
      <c r="H1810" s="1">
        <v>41213</v>
      </c>
      <c r="I1810">
        <v>24003</v>
      </c>
      <c r="J1810" t="s">
        <v>58</v>
      </c>
      <c r="K1810">
        <v>49</v>
      </c>
      <c r="L1810">
        <v>1.76</v>
      </c>
      <c r="M1810" s="2">
        <v>0.06</v>
      </c>
      <c r="N1810">
        <v>87.44</v>
      </c>
      <c r="O1810">
        <v>0.7</v>
      </c>
      <c r="P1810">
        <v>1.33</v>
      </c>
      <c r="Q1810" s="2">
        <v>0.56000000000000005</v>
      </c>
      <c r="R1810" t="s">
        <v>29</v>
      </c>
      <c r="S1810" t="s">
        <v>59</v>
      </c>
      <c r="T1810" t="s">
        <v>203</v>
      </c>
      <c r="U1810" t="s">
        <v>88</v>
      </c>
      <c r="V1810" t="s">
        <v>33</v>
      </c>
      <c r="W1810">
        <v>3351</v>
      </c>
      <c r="X1810" s="1">
        <v>41215</v>
      </c>
      <c r="Y1810" t="s">
        <v>34</v>
      </c>
      <c r="Z1810" t="e" vm="17">
        <v>#VALUE!</v>
      </c>
      <c r="AA1810">
        <v>6405</v>
      </c>
      <c r="AB1810" t="e" cm="1" vm="2">
        <f t="array" ref="AB1810">_FV(Table1[[#This Row],[State]],"Country/region",TRUE)</f>
        <v>#VALUE!</v>
      </c>
    </row>
    <row r="1811" spans="1:28" x14ac:dyDescent="0.35">
      <c r="A1811" t="s">
        <v>978</v>
      </c>
      <c r="B1811">
        <v>44</v>
      </c>
      <c r="C1811" t="s">
        <v>823</v>
      </c>
      <c r="D1811" t="s">
        <v>46</v>
      </c>
      <c r="E1811">
        <f>YEAR(Table1[[#This Row],[Order Date]])</f>
        <v>2012</v>
      </c>
      <c r="F1811">
        <v>1</v>
      </c>
      <c r="G1811">
        <f>MONTH(Table1[[#This Row],[Order Date]])</f>
        <v>10</v>
      </c>
      <c r="H1811" s="1">
        <v>41213</v>
      </c>
      <c r="I1811">
        <v>24003</v>
      </c>
      <c r="J1811" t="s">
        <v>58</v>
      </c>
      <c r="K1811">
        <v>4</v>
      </c>
      <c r="L1811">
        <v>35.99</v>
      </c>
      <c r="M1811" s="2">
        <v>0.05</v>
      </c>
      <c r="N1811">
        <v>129.78649999999999</v>
      </c>
      <c r="O1811">
        <v>5.99</v>
      </c>
      <c r="P1811">
        <v>-116.512</v>
      </c>
      <c r="Q1811" s="2">
        <v>0.38</v>
      </c>
      <c r="R1811" t="s">
        <v>96</v>
      </c>
      <c r="S1811" t="s">
        <v>59</v>
      </c>
      <c r="T1811" t="s">
        <v>836</v>
      </c>
      <c r="U1811" t="s">
        <v>105</v>
      </c>
      <c r="V1811" t="s">
        <v>33</v>
      </c>
      <c r="W1811">
        <v>3354</v>
      </c>
      <c r="X1811" s="1">
        <v>41215</v>
      </c>
      <c r="Y1811" t="s">
        <v>42</v>
      </c>
      <c r="Z1811" t="e" vm="21">
        <v>#VALUE!</v>
      </c>
      <c r="AA1811">
        <v>4240</v>
      </c>
      <c r="AB1811" t="e" cm="1" vm="2">
        <f t="array" ref="AB1811">_FV(Table1[[#This Row],[State]],"Country/region",TRUE)</f>
        <v>#VALUE!</v>
      </c>
    </row>
    <row r="1812" spans="1:28" x14ac:dyDescent="0.35">
      <c r="A1812" t="s">
        <v>2417</v>
      </c>
      <c r="B1812">
        <v>44</v>
      </c>
      <c r="C1812" t="s">
        <v>2418</v>
      </c>
      <c r="D1812" t="s">
        <v>57</v>
      </c>
      <c r="E1812">
        <f>YEAR(Table1[[#This Row],[Order Date]])</f>
        <v>2012</v>
      </c>
      <c r="F1812">
        <v>1</v>
      </c>
      <c r="G1812">
        <f>MONTH(Table1[[#This Row],[Order Date]])</f>
        <v>10</v>
      </c>
      <c r="H1812" s="1">
        <v>41213</v>
      </c>
      <c r="I1812">
        <v>28419</v>
      </c>
      <c r="J1812" t="s">
        <v>47</v>
      </c>
      <c r="K1812">
        <v>9</v>
      </c>
      <c r="L1812">
        <v>13.48</v>
      </c>
      <c r="M1812" s="2">
        <v>0.03</v>
      </c>
      <c r="N1812">
        <v>133.85</v>
      </c>
      <c r="O1812">
        <v>4.51</v>
      </c>
      <c r="P1812">
        <v>-5.28</v>
      </c>
      <c r="Q1812" s="2">
        <v>0.59</v>
      </c>
      <c r="R1812" t="s">
        <v>29</v>
      </c>
      <c r="S1812" t="s">
        <v>30</v>
      </c>
      <c r="T1812" t="s">
        <v>1046</v>
      </c>
      <c r="U1812" t="s">
        <v>32</v>
      </c>
      <c r="V1812" t="s">
        <v>76</v>
      </c>
      <c r="W1812">
        <v>3979</v>
      </c>
      <c r="X1812" s="1">
        <v>41217</v>
      </c>
      <c r="Y1812" t="s">
        <v>42</v>
      </c>
      <c r="Z1812" t="e" vm="14">
        <v>#VALUE!</v>
      </c>
      <c r="AA1812">
        <v>32503</v>
      </c>
      <c r="AB1812" t="e" cm="1" vm="2">
        <f t="array" ref="AB1812">_FV(Table1[[#This Row],[State]],"Country/region",TRUE)</f>
        <v>#VALUE!</v>
      </c>
    </row>
    <row r="1813" spans="1:28" x14ac:dyDescent="0.35">
      <c r="A1813" t="s">
        <v>2424</v>
      </c>
      <c r="B1813">
        <v>44</v>
      </c>
      <c r="C1813" t="s">
        <v>1009</v>
      </c>
      <c r="D1813" t="s">
        <v>27</v>
      </c>
      <c r="E1813">
        <f>YEAR(Table1[[#This Row],[Order Date]])</f>
        <v>2012</v>
      </c>
      <c r="F1813">
        <v>1</v>
      </c>
      <c r="G1813">
        <f>MONTH(Table1[[#This Row],[Order Date]])</f>
        <v>11</v>
      </c>
      <c r="H1813" s="1">
        <v>41214</v>
      </c>
      <c r="I1813">
        <v>38852</v>
      </c>
      <c r="J1813" t="s">
        <v>39</v>
      </c>
      <c r="K1813">
        <v>25</v>
      </c>
      <c r="L1813">
        <v>5.98</v>
      </c>
      <c r="M1813" s="2">
        <v>0.03</v>
      </c>
      <c r="N1813">
        <v>152.31</v>
      </c>
      <c r="O1813">
        <v>1.49</v>
      </c>
      <c r="P1813">
        <v>38.08</v>
      </c>
      <c r="Q1813" s="2">
        <v>0.39</v>
      </c>
      <c r="R1813" t="s">
        <v>29</v>
      </c>
      <c r="S1813" t="s">
        <v>30</v>
      </c>
      <c r="T1813" t="s">
        <v>1749</v>
      </c>
      <c r="U1813" t="s">
        <v>67</v>
      </c>
      <c r="V1813" t="s">
        <v>76</v>
      </c>
      <c r="W1813">
        <v>5468</v>
      </c>
      <c r="X1813" s="1">
        <v>41216</v>
      </c>
      <c r="Y1813" t="s">
        <v>34</v>
      </c>
      <c r="Z1813" t="e" vm="14">
        <v>#VALUE!</v>
      </c>
      <c r="AA1813">
        <v>34142</v>
      </c>
      <c r="AB1813" t="e" cm="1" vm="2">
        <f t="array" ref="AB1813">_FV(Table1[[#This Row],[State]],"Country/region",TRUE)</f>
        <v>#VALUE!</v>
      </c>
    </row>
    <row r="1814" spans="1:28" x14ac:dyDescent="0.35">
      <c r="A1814" t="s">
        <v>973</v>
      </c>
      <c r="B1814">
        <v>44</v>
      </c>
      <c r="C1814" t="s">
        <v>974</v>
      </c>
      <c r="D1814" t="s">
        <v>27</v>
      </c>
      <c r="E1814">
        <f>YEAR(Table1[[#This Row],[Order Date]])</f>
        <v>2012</v>
      </c>
      <c r="F1814">
        <v>1</v>
      </c>
      <c r="G1814">
        <f>MONTH(Table1[[#This Row],[Order Date]])</f>
        <v>11</v>
      </c>
      <c r="H1814" s="1">
        <v>41215</v>
      </c>
      <c r="I1814">
        <v>18178</v>
      </c>
      <c r="J1814" t="s">
        <v>47</v>
      </c>
      <c r="K1814">
        <v>43</v>
      </c>
      <c r="L1814">
        <v>4.4800000000000004</v>
      </c>
      <c r="M1814" s="2">
        <v>0.08</v>
      </c>
      <c r="N1814">
        <v>235.09</v>
      </c>
      <c r="O1814">
        <v>49</v>
      </c>
      <c r="P1814">
        <v>-1987.49</v>
      </c>
      <c r="Q1814" s="2">
        <v>0.6</v>
      </c>
      <c r="R1814" t="s">
        <v>29</v>
      </c>
      <c r="S1814" t="s">
        <v>40</v>
      </c>
      <c r="T1814" t="s">
        <v>1259</v>
      </c>
      <c r="U1814" t="s">
        <v>214</v>
      </c>
      <c r="V1814" t="s">
        <v>68</v>
      </c>
      <c r="W1814">
        <v>2496</v>
      </c>
      <c r="X1814" s="1">
        <v>41215</v>
      </c>
      <c r="Y1814" t="s">
        <v>34</v>
      </c>
      <c r="Z1814" t="e" vm="11">
        <v>#VALUE!</v>
      </c>
      <c r="AA1814">
        <v>75061</v>
      </c>
      <c r="AB1814" t="e" cm="1" vm="2">
        <f t="array" ref="AB1814">_FV(Table1[[#This Row],[State]],"Country/region",TRUE)</f>
        <v>#VALUE!</v>
      </c>
    </row>
    <row r="1815" spans="1:28" x14ac:dyDescent="0.35">
      <c r="A1815" t="s">
        <v>2425</v>
      </c>
      <c r="B1815">
        <v>44</v>
      </c>
      <c r="C1815" t="s">
        <v>702</v>
      </c>
      <c r="D1815" t="s">
        <v>38</v>
      </c>
      <c r="E1815">
        <f>YEAR(Table1[[#This Row],[Order Date]])</f>
        <v>2012</v>
      </c>
      <c r="F1815">
        <v>1</v>
      </c>
      <c r="G1815">
        <f>MONTH(Table1[[#This Row],[Order Date]])</f>
        <v>11</v>
      </c>
      <c r="H1815" s="1">
        <v>41215</v>
      </c>
      <c r="I1815">
        <v>38564</v>
      </c>
      <c r="J1815" t="s">
        <v>58</v>
      </c>
      <c r="K1815">
        <v>31</v>
      </c>
      <c r="L1815">
        <v>30.97</v>
      </c>
      <c r="M1815" s="2">
        <v>0.08</v>
      </c>
      <c r="N1815">
        <v>904.93</v>
      </c>
      <c r="O1815">
        <v>4</v>
      </c>
      <c r="P1815">
        <v>-53.4</v>
      </c>
      <c r="Q1815" s="2">
        <v>0.74</v>
      </c>
      <c r="R1815" t="s">
        <v>96</v>
      </c>
      <c r="S1815" t="s">
        <v>30</v>
      </c>
      <c r="T1815" t="s">
        <v>2368</v>
      </c>
      <c r="U1815" t="s">
        <v>102</v>
      </c>
      <c r="V1815" t="s">
        <v>33</v>
      </c>
      <c r="W1815">
        <v>5428</v>
      </c>
      <c r="X1815" s="1">
        <v>41216</v>
      </c>
      <c r="Y1815" t="s">
        <v>34</v>
      </c>
      <c r="Z1815" t="e" vm="22">
        <v>#VALUE!</v>
      </c>
      <c r="AA1815">
        <v>43221</v>
      </c>
      <c r="AB1815" t="e" cm="1" vm="2">
        <f t="array" ref="AB1815">_FV(Table1[[#This Row],[State]],"Country/region",TRUE)</f>
        <v>#VALUE!</v>
      </c>
    </row>
    <row r="1816" spans="1:28" x14ac:dyDescent="0.35">
      <c r="A1816" t="s">
        <v>1177</v>
      </c>
      <c r="B1816">
        <v>44</v>
      </c>
      <c r="C1816" t="s">
        <v>532</v>
      </c>
      <c r="D1816" t="s">
        <v>46</v>
      </c>
      <c r="E1816">
        <f>YEAR(Table1[[#This Row],[Order Date]])</f>
        <v>2012</v>
      </c>
      <c r="F1816">
        <v>1</v>
      </c>
      <c r="G1816">
        <f>MONTH(Table1[[#This Row],[Order Date]])</f>
        <v>11</v>
      </c>
      <c r="H1816" s="1">
        <v>41215</v>
      </c>
      <c r="I1816">
        <v>42338</v>
      </c>
      <c r="J1816" t="s">
        <v>39</v>
      </c>
      <c r="K1816">
        <v>14</v>
      </c>
      <c r="L1816">
        <v>4.1399999999999997</v>
      </c>
      <c r="M1816" s="2">
        <v>0.04</v>
      </c>
      <c r="N1816">
        <v>63.91</v>
      </c>
      <c r="O1816">
        <v>6.6</v>
      </c>
      <c r="P1816">
        <v>-44.47</v>
      </c>
      <c r="Q1816" s="2">
        <v>0.49</v>
      </c>
      <c r="R1816" t="s">
        <v>48</v>
      </c>
      <c r="S1816" t="s">
        <v>30</v>
      </c>
      <c r="T1816" t="s">
        <v>287</v>
      </c>
      <c r="U1816" t="s">
        <v>82</v>
      </c>
      <c r="V1816" t="s">
        <v>52</v>
      </c>
      <c r="W1816">
        <v>5967</v>
      </c>
      <c r="X1816" s="1">
        <v>41217</v>
      </c>
      <c r="Y1816" t="s">
        <v>34</v>
      </c>
      <c r="Z1816" t="e" vm="4">
        <v>#VALUE!</v>
      </c>
      <c r="AA1816">
        <v>90712</v>
      </c>
      <c r="AB1816" t="e" cm="1" vm="2">
        <f t="array" ref="AB1816">_FV(Table1[[#This Row],[State]],"Country/region",TRUE)</f>
        <v>#VALUE!</v>
      </c>
    </row>
    <row r="1817" spans="1:28" x14ac:dyDescent="0.35">
      <c r="A1817" t="s">
        <v>2425</v>
      </c>
      <c r="B1817">
        <v>44</v>
      </c>
      <c r="C1817" t="s">
        <v>702</v>
      </c>
      <c r="D1817" t="s">
        <v>38</v>
      </c>
      <c r="E1817">
        <f>YEAR(Table1[[#This Row],[Order Date]])</f>
        <v>2012</v>
      </c>
      <c r="F1817">
        <v>1</v>
      </c>
      <c r="G1817">
        <f>MONTH(Table1[[#This Row],[Order Date]])</f>
        <v>11</v>
      </c>
      <c r="H1817" s="1">
        <v>41215</v>
      </c>
      <c r="I1817">
        <v>38564</v>
      </c>
      <c r="J1817" t="s">
        <v>58</v>
      </c>
      <c r="K1817">
        <v>21</v>
      </c>
      <c r="L1817">
        <v>4.13</v>
      </c>
      <c r="M1817" s="2">
        <v>0.1</v>
      </c>
      <c r="N1817">
        <v>98.51</v>
      </c>
      <c r="O1817">
        <v>0.5</v>
      </c>
      <c r="P1817">
        <v>45.93</v>
      </c>
      <c r="Q1817" s="2">
        <v>0.39</v>
      </c>
      <c r="R1817" t="s">
        <v>29</v>
      </c>
      <c r="S1817" t="s">
        <v>30</v>
      </c>
      <c r="T1817" t="s">
        <v>2426</v>
      </c>
      <c r="U1817" t="s">
        <v>210</v>
      </c>
      <c r="V1817" t="s">
        <v>33</v>
      </c>
      <c r="W1817">
        <v>5429</v>
      </c>
      <c r="X1817" s="1">
        <v>41217</v>
      </c>
      <c r="Y1817" t="s">
        <v>42</v>
      </c>
      <c r="Z1817" t="e" vm="22">
        <v>#VALUE!</v>
      </c>
      <c r="AA1817">
        <v>43221</v>
      </c>
      <c r="AB1817" t="e" cm="1" vm="2">
        <f t="array" ref="AB1817">_FV(Table1[[#This Row],[State]],"Country/region",TRUE)</f>
        <v>#VALUE!</v>
      </c>
    </row>
    <row r="1818" spans="1:28" x14ac:dyDescent="0.35">
      <c r="A1818" t="s">
        <v>2427</v>
      </c>
      <c r="B1818">
        <v>44</v>
      </c>
      <c r="C1818" t="s">
        <v>72</v>
      </c>
      <c r="D1818" t="s">
        <v>38</v>
      </c>
      <c r="E1818">
        <f>YEAR(Table1[[#This Row],[Order Date]])</f>
        <v>2012</v>
      </c>
      <c r="F1818">
        <v>1</v>
      </c>
      <c r="G1818">
        <f>MONTH(Table1[[#This Row],[Order Date]])</f>
        <v>11</v>
      </c>
      <c r="H1818" s="1">
        <v>41215</v>
      </c>
      <c r="I1818">
        <v>21314</v>
      </c>
      <c r="J1818" t="s">
        <v>47</v>
      </c>
      <c r="K1818">
        <v>6</v>
      </c>
      <c r="L1818">
        <v>8.6</v>
      </c>
      <c r="M1818" s="2">
        <v>0.04</v>
      </c>
      <c r="N1818">
        <v>56.22</v>
      </c>
      <c r="O1818">
        <v>6.19</v>
      </c>
      <c r="P1818">
        <v>-20.389500000000002</v>
      </c>
      <c r="Q1818" s="2">
        <v>0.38</v>
      </c>
      <c r="R1818" t="s">
        <v>29</v>
      </c>
      <c r="S1818" t="s">
        <v>30</v>
      </c>
      <c r="T1818" t="s">
        <v>341</v>
      </c>
      <c r="U1818" t="s">
        <v>67</v>
      </c>
      <c r="V1818" t="s">
        <v>76</v>
      </c>
      <c r="W1818">
        <v>2938</v>
      </c>
      <c r="X1818" s="1">
        <v>41217</v>
      </c>
      <c r="Y1818" t="s">
        <v>34</v>
      </c>
      <c r="Z1818" t="e" vm="6">
        <v>#VALUE!</v>
      </c>
      <c r="AA1818">
        <v>36801</v>
      </c>
      <c r="AB1818" t="e" cm="1" vm="2">
        <f t="array" ref="AB1818">_FV(Table1[[#This Row],[State]],"Country/region",TRUE)</f>
        <v>#VALUE!</v>
      </c>
    </row>
    <row r="1819" spans="1:28" x14ac:dyDescent="0.35">
      <c r="A1819" t="s">
        <v>1177</v>
      </c>
      <c r="B1819">
        <v>44</v>
      </c>
      <c r="C1819" t="s">
        <v>532</v>
      </c>
      <c r="D1819" t="s">
        <v>46</v>
      </c>
      <c r="E1819">
        <f>YEAR(Table1[[#This Row],[Order Date]])</f>
        <v>2012</v>
      </c>
      <c r="F1819">
        <v>1</v>
      </c>
      <c r="G1819">
        <f>MONTH(Table1[[#This Row],[Order Date]])</f>
        <v>11</v>
      </c>
      <c r="H1819" s="1">
        <v>41215</v>
      </c>
      <c r="I1819">
        <v>42338</v>
      </c>
      <c r="J1819" t="s">
        <v>39</v>
      </c>
      <c r="K1819">
        <v>32</v>
      </c>
      <c r="L1819">
        <v>65.989999999999995</v>
      </c>
      <c r="M1819" s="2">
        <v>0.01</v>
      </c>
      <c r="N1819">
        <v>1909.0065</v>
      </c>
      <c r="O1819">
        <v>8.99</v>
      </c>
      <c r="P1819">
        <v>344.13299999999998</v>
      </c>
      <c r="Q1819" s="2">
        <v>0.59</v>
      </c>
      <c r="R1819" t="s">
        <v>96</v>
      </c>
      <c r="S1819" t="s">
        <v>30</v>
      </c>
      <c r="T1819" t="s">
        <v>1672</v>
      </c>
      <c r="U1819" t="s">
        <v>105</v>
      </c>
      <c r="V1819" t="s">
        <v>52</v>
      </c>
      <c r="W1819">
        <v>5968</v>
      </c>
      <c r="X1819" s="1">
        <v>41217</v>
      </c>
      <c r="Y1819" t="s">
        <v>34</v>
      </c>
      <c r="Z1819" t="e" vm="4">
        <v>#VALUE!</v>
      </c>
      <c r="AA1819">
        <v>90712</v>
      </c>
      <c r="AB1819" t="e" cm="1" vm="2">
        <f t="array" ref="AB1819">_FV(Table1[[#This Row],[State]],"Country/region",TRUE)</f>
        <v>#VALUE!</v>
      </c>
    </row>
    <row r="1820" spans="1:28" x14ac:dyDescent="0.35">
      <c r="A1820" t="s">
        <v>1744</v>
      </c>
      <c r="B1820">
        <v>44</v>
      </c>
      <c r="C1820" t="s">
        <v>360</v>
      </c>
      <c r="D1820" t="s">
        <v>38</v>
      </c>
      <c r="E1820">
        <f>YEAR(Table1[[#This Row],[Order Date]])</f>
        <v>2012</v>
      </c>
      <c r="F1820">
        <v>1</v>
      </c>
      <c r="G1820">
        <f>MONTH(Table1[[#This Row],[Order Date]])</f>
        <v>11</v>
      </c>
      <c r="H1820" s="1">
        <v>41215</v>
      </c>
      <c r="I1820">
        <v>38564</v>
      </c>
      <c r="J1820" t="s">
        <v>58</v>
      </c>
      <c r="K1820">
        <v>37</v>
      </c>
      <c r="L1820">
        <v>280.98</v>
      </c>
      <c r="M1820" s="2">
        <v>0.09</v>
      </c>
      <c r="N1820">
        <v>9517.6</v>
      </c>
      <c r="O1820">
        <v>57</v>
      </c>
      <c r="P1820">
        <v>-1262.44</v>
      </c>
      <c r="Q1820" s="2">
        <v>0.78</v>
      </c>
      <c r="R1820" t="s">
        <v>48</v>
      </c>
      <c r="S1820" t="s">
        <v>49</v>
      </c>
      <c r="T1820" t="s">
        <v>886</v>
      </c>
      <c r="U1820" t="s">
        <v>51</v>
      </c>
      <c r="V1820" t="s">
        <v>33</v>
      </c>
      <c r="W1820">
        <v>5427</v>
      </c>
      <c r="X1820" s="1">
        <v>41218</v>
      </c>
      <c r="Y1820" t="s">
        <v>53</v>
      </c>
      <c r="Z1820" t="e" vm="24">
        <v>#VALUE!</v>
      </c>
      <c r="AA1820">
        <v>7016</v>
      </c>
      <c r="AB1820" t="e" cm="1" vm="2">
        <f t="array" ref="AB1820">_FV(Table1[[#This Row],[State]],"Country/region",TRUE)</f>
        <v>#VALUE!</v>
      </c>
    </row>
    <row r="1821" spans="1:28" x14ac:dyDescent="0.35">
      <c r="A1821" t="s">
        <v>2428</v>
      </c>
      <c r="B1821">
        <v>44</v>
      </c>
      <c r="C1821" t="s">
        <v>2429</v>
      </c>
      <c r="D1821" t="s">
        <v>46</v>
      </c>
      <c r="E1821">
        <f>YEAR(Table1[[#This Row],[Order Date]])</f>
        <v>2012</v>
      </c>
      <c r="F1821">
        <v>1</v>
      </c>
      <c r="G1821">
        <f>MONTH(Table1[[#This Row],[Order Date]])</f>
        <v>11</v>
      </c>
      <c r="H1821" s="1">
        <v>41215</v>
      </c>
      <c r="I1821">
        <v>8103</v>
      </c>
      <c r="J1821" t="s">
        <v>47</v>
      </c>
      <c r="K1821">
        <v>16</v>
      </c>
      <c r="L1821">
        <v>29.17</v>
      </c>
      <c r="M1821" s="2">
        <v>7.0000000000000007E-2</v>
      </c>
      <c r="N1821">
        <v>457.68</v>
      </c>
      <c r="O1821">
        <v>6.27</v>
      </c>
      <c r="P1821">
        <v>107.3805</v>
      </c>
      <c r="Q1821" s="2">
        <v>0.37</v>
      </c>
      <c r="R1821" t="s">
        <v>29</v>
      </c>
      <c r="S1821" t="s">
        <v>30</v>
      </c>
      <c r="T1821" t="s">
        <v>1842</v>
      </c>
      <c r="U1821" t="s">
        <v>67</v>
      </c>
      <c r="V1821" t="s">
        <v>68</v>
      </c>
      <c r="W1821">
        <v>1104</v>
      </c>
      <c r="X1821" s="1">
        <v>41219</v>
      </c>
      <c r="Y1821" t="s">
        <v>34</v>
      </c>
      <c r="Z1821" t="e" vm="11">
        <v>#VALUE!</v>
      </c>
      <c r="AA1821">
        <v>78589</v>
      </c>
      <c r="AB1821" t="e" cm="1" vm="2">
        <f t="array" ref="AB1821">_FV(Table1[[#This Row],[State]],"Country/region",TRUE)</f>
        <v>#VALUE!</v>
      </c>
    </row>
    <row r="1822" spans="1:28" x14ac:dyDescent="0.35">
      <c r="A1822" t="s">
        <v>2427</v>
      </c>
      <c r="B1822">
        <v>44</v>
      </c>
      <c r="C1822" t="s">
        <v>72</v>
      </c>
      <c r="D1822" t="s">
        <v>38</v>
      </c>
      <c r="E1822">
        <f>YEAR(Table1[[#This Row],[Order Date]])</f>
        <v>2012</v>
      </c>
      <c r="F1822">
        <v>1</v>
      </c>
      <c r="G1822">
        <f>MONTH(Table1[[#This Row],[Order Date]])</f>
        <v>11</v>
      </c>
      <c r="H1822" s="1">
        <v>41215</v>
      </c>
      <c r="I1822">
        <v>21314</v>
      </c>
      <c r="J1822" t="s">
        <v>47</v>
      </c>
      <c r="K1822">
        <v>30</v>
      </c>
      <c r="L1822">
        <v>3.58</v>
      </c>
      <c r="M1822" s="2">
        <v>0.01</v>
      </c>
      <c r="N1822">
        <v>107.96</v>
      </c>
      <c r="O1822">
        <v>1.63</v>
      </c>
      <c r="P1822">
        <v>13.24</v>
      </c>
      <c r="Q1822" s="2">
        <v>0.36</v>
      </c>
      <c r="R1822" t="s">
        <v>29</v>
      </c>
      <c r="S1822" t="s">
        <v>59</v>
      </c>
      <c r="T1822" t="s">
        <v>1328</v>
      </c>
      <c r="U1822" t="s">
        <v>232</v>
      </c>
      <c r="V1822" t="s">
        <v>76</v>
      </c>
      <c r="W1822">
        <v>2939</v>
      </c>
      <c r="X1822" s="1">
        <v>41219</v>
      </c>
      <c r="Y1822" t="s">
        <v>34</v>
      </c>
      <c r="Z1822" t="e" vm="6">
        <v>#VALUE!</v>
      </c>
      <c r="AA1822">
        <v>36801</v>
      </c>
      <c r="AB1822" t="e" cm="1" vm="2">
        <f t="array" ref="AB1822">_FV(Table1[[#This Row],[State]],"Country/region",TRUE)</f>
        <v>#VALUE!</v>
      </c>
    </row>
    <row r="1823" spans="1:28" x14ac:dyDescent="0.35">
      <c r="A1823" t="s">
        <v>2427</v>
      </c>
      <c r="B1823">
        <v>44</v>
      </c>
      <c r="C1823" t="s">
        <v>72</v>
      </c>
      <c r="D1823" t="s">
        <v>38</v>
      </c>
      <c r="E1823">
        <f>YEAR(Table1[[#This Row],[Order Date]])</f>
        <v>2012</v>
      </c>
      <c r="F1823">
        <v>1</v>
      </c>
      <c r="G1823">
        <f>MONTH(Table1[[#This Row],[Order Date]])</f>
        <v>11</v>
      </c>
      <c r="H1823" s="1">
        <v>41215</v>
      </c>
      <c r="I1823">
        <v>21314</v>
      </c>
      <c r="J1823" t="s">
        <v>47</v>
      </c>
      <c r="K1823">
        <v>40</v>
      </c>
      <c r="L1823">
        <v>105.49</v>
      </c>
      <c r="M1823" s="2">
        <v>0.08</v>
      </c>
      <c r="N1823">
        <v>3169.9920000000002</v>
      </c>
      <c r="O1823">
        <v>41.64</v>
      </c>
      <c r="P1823">
        <v>-973.3</v>
      </c>
      <c r="Q1823" s="2">
        <v>0.75</v>
      </c>
      <c r="R1823" t="s">
        <v>48</v>
      </c>
      <c r="S1823" t="s">
        <v>73</v>
      </c>
      <c r="T1823" t="s">
        <v>2430</v>
      </c>
      <c r="U1823" t="s">
        <v>75</v>
      </c>
      <c r="V1823" t="s">
        <v>76</v>
      </c>
      <c r="W1823">
        <v>2940</v>
      </c>
      <c r="X1823" s="1">
        <v>41222</v>
      </c>
      <c r="Y1823" t="s">
        <v>53</v>
      </c>
      <c r="Z1823" t="e" vm="6">
        <v>#VALUE!</v>
      </c>
      <c r="AA1823">
        <v>36801</v>
      </c>
      <c r="AB1823" t="e" cm="1" vm="2">
        <f t="array" ref="AB1823">_FV(Table1[[#This Row],[State]],"Country/region",TRUE)</f>
        <v>#VALUE!</v>
      </c>
    </row>
    <row r="1824" spans="1:28" x14ac:dyDescent="0.35">
      <c r="A1824" t="s">
        <v>973</v>
      </c>
      <c r="B1824">
        <v>44</v>
      </c>
      <c r="C1824" t="s">
        <v>974</v>
      </c>
      <c r="D1824" t="s">
        <v>27</v>
      </c>
      <c r="E1824">
        <f>YEAR(Table1[[#This Row],[Order Date]])</f>
        <v>2012</v>
      </c>
      <c r="F1824">
        <v>1</v>
      </c>
      <c r="G1824">
        <f>MONTH(Table1[[#This Row],[Order Date]])</f>
        <v>11</v>
      </c>
      <c r="H1824" s="1">
        <v>41215</v>
      </c>
      <c r="I1824">
        <v>18178</v>
      </c>
      <c r="J1824" t="s">
        <v>47</v>
      </c>
      <c r="K1824">
        <v>10</v>
      </c>
      <c r="L1824">
        <v>17.670000000000002</v>
      </c>
      <c r="M1824" s="2">
        <v>0</v>
      </c>
      <c r="N1824">
        <v>187.46</v>
      </c>
      <c r="O1824">
        <v>8.99</v>
      </c>
      <c r="P1824">
        <v>49.85</v>
      </c>
      <c r="Q1824" s="2">
        <v>0.47</v>
      </c>
      <c r="R1824" t="s">
        <v>48</v>
      </c>
      <c r="S1824" t="s">
        <v>139</v>
      </c>
      <c r="T1824" t="s">
        <v>1223</v>
      </c>
      <c r="U1824" t="s">
        <v>82</v>
      </c>
      <c r="V1824" t="s">
        <v>68</v>
      </c>
      <c r="W1824">
        <v>2497</v>
      </c>
      <c r="X1824" s="1">
        <v>41222</v>
      </c>
      <c r="Y1824" t="s">
        <v>34</v>
      </c>
      <c r="Z1824" t="e" vm="11">
        <v>#VALUE!</v>
      </c>
      <c r="AA1824">
        <v>75061</v>
      </c>
      <c r="AB1824" t="e" cm="1" vm="2">
        <f t="array" ref="AB1824">_FV(Table1[[#This Row],[State]],"Country/region",TRUE)</f>
        <v>#VALUE!</v>
      </c>
    </row>
    <row r="1825" spans="1:28" x14ac:dyDescent="0.35">
      <c r="A1825" t="s">
        <v>2380</v>
      </c>
      <c r="B1825">
        <v>44</v>
      </c>
      <c r="C1825" t="s">
        <v>357</v>
      </c>
      <c r="D1825" t="s">
        <v>46</v>
      </c>
      <c r="E1825">
        <f>YEAR(Table1[[#This Row],[Order Date]])</f>
        <v>2012</v>
      </c>
      <c r="F1825">
        <v>1</v>
      </c>
      <c r="G1825">
        <f>MONTH(Table1[[#This Row],[Order Date]])</f>
        <v>11</v>
      </c>
      <c r="H1825" s="1">
        <v>41216</v>
      </c>
      <c r="I1825">
        <v>36896</v>
      </c>
      <c r="J1825" t="s">
        <v>58</v>
      </c>
      <c r="K1825">
        <v>21</v>
      </c>
      <c r="L1825">
        <v>167.27</v>
      </c>
      <c r="M1825" s="2">
        <v>0.04</v>
      </c>
      <c r="N1825">
        <v>3508.33</v>
      </c>
      <c r="O1825">
        <v>35</v>
      </c>
      <c r="P1825">
        <v>-546.98</v>
      </c>
      <c r="Q1825" s="2">
        <v>0.85</v>
      </c>
      <c r="R1825" t="s">
        <v>29</v>
      </c>
      <c r="S1825" t="s">
        <v>40</v>
      </c>
      <c r="T1825" t="s">
        <v>2431</v>
      </c>
      <c r="U1825" t="s">
        <v>32</v>
      </c>
      <c r="V1825" t="s">
        <v>33</v>
      </c>
      <c r="W1825">
        <v>5192</v>
      </c>
      <c r="X1825" s="1">
        <v>41216</v>
      </c>
      <c r="Y1825" t="s">
        <v>34</v>
      </c>
      <c r="Z1825" t="e" vm="22">
        <v>#VALUE!</v>
      </c>
      <c r="AA1825">
        <v>43402</v>
      </c>
      <c r="AB1825" t="e" cm="1" vm="2">
        <f t="array" ref="AB1825">_FV(Table1[[#This Row],[State]],"Country/region",TRUE)</f>
        <v>#VALUE!</v>
      </c>
    </row>
    <row r="1826" spans="1:28" x14ac:dyDescent="0.35">
      <c r="A1826" t="s">
        <v>1843</v>
      </c>
      <c r="B1826">
        <v>44</v>
      </c>
      <c r="C1826" t="s">
        <v>892</v>
      </c>
      <c r="D1826" t="s">
        <v>46</v>
      </c>
      <c r="E1826">
        <f>YEAR(Table1[[#This Row],[Order Date]])</f>
        <v>2012</v>
      </c>
      <c r="F1826">
        <v>1</v>
      </c>
      <c r="G1826">
        <f>MONTH(Table1[[#This Row],[Order Date]])</f>
        <v>11</v>
      </c>
      <c r="H1826" s="1">
        <v>41216</v>
      </c>
      <c r="I1826">
        <v>50081</v>
      </c>
      <c r="J1826" t="s">
        <v>39</v>
      </c>
      <c r="K1826">
        <v>7</v>
      </c>
      <c r="L1826">
        <v>70.98</v>
      </c>
      <c r="M1826" s="2">
        <v>0</v>
      </c>
      <c r="N1826">
        <v>538.51</v>
      </c>
      <c r="O1826">
        <v>26.74</v>
      </c>
      <c r="P1826">
        <v>-88.75</v>
      </c>
      <c r="Q1826" s="2">
        <v>0.6</v>
      </c>
      <c r="R1826" t="s">
        <v>48</v>
      </c>
      <c r="S1826" t="s">
        <v>73</v>
      </c>
      <c r="T1826" t="s">
        <v>2351</v>
      </c>
      <c r="U1826" t="s">
        <v>154</v>
      </c>
      <c r="V1826" t="s">
        <v>68</v>
      </c>
      <c r="W1826">
        <v>7018</v>
      </c>
      <c r="X1826" s="1">
        <v>41217</v>
      </c>
      <c r="Y1826" t="s">
        <v>53</v>
      </c>
      <c r="Z1826" t="e" vm="38">
        <v>#VALUE!</v>
      </c>
      <c r="AA1826">
        <v>46901</v>
      </c>
      <c r="AB1826" t="e" cm="1" vm="2">
        <f t="array" ref="AB1826">_FV(Table1[[#This Row],[State]],"Country/region",TRUE)</f>
        <v>#VALUE!</v>
      </c>
    </row>
    <row r="1827" spans="1:28" x14ac:dyDescent="0.35">
      <c r="A1827" t="s">
        <v>2432</v>
      </c>
      <c r="B1827">
        <v>44</v>
      </c>
      <c r="C1827" t="s">
        <v>1134</v>
      </c>
      <c r="D1827" t="s">
        <v>46</v>
      </c>
      <c r="E1827">
        <f>YEAR(Table1[[#This Row],[Order Date]])</f>
        <v>2012</v>
      </c>
      <c r="F1827">
        <v>1</v>
      </c>
      <c r="G1827">
        <f>MONTH(Table1[[#This Row],[Order Date]])</f>
        <v>11</v>
      </c>
      <c r="H1827" s="1">
        <v>41216</v>
      </c>
      <c r="I1827">
        <v>32675</v>
      </c>
      <c r="J1827" t="s">
        <v>28</v>
      </c>
      <c r="K1827">
        <v>20</v>
      </c>
      <c r="L1827">
        <v>349.45</v>
      </c>
      <c r="M1827" s="2">
        <v>0.09</v>
      </c>
      <c r="N1827">
        <v>6865.19</v>
      </c>
      <c r="O1827">
        <v>60</v>
      </c>
      <c r="P1827">
        <v>1541.68</v>
      </c>
      <c r="Q1827" s="2"/>
      <c r="R1827" t="s">
        <v>48</v>
      </c>
      <c r="S1827" t="s">
        <v>49</v>
      </c>
      <c r="T1827" t="s">
        <v>1250</v>
      </c>
      <c r="U1827" t="s">
        <v>75</v>
      </c>
      <c r="V1827" t="s">
        <v>76</v>
      </c>
      <c r="W1827">
        <v>4593</v>
      </c>
      <c r="X1827" s="1">
        <v>41217</v>
      </c>
      <c r="Y1827" t="s">
        <v>53</v>
      </c>
      <c r="Z1827" t="e" vm="47">
        <v>#VALUE!</v>
      </c>
      <c r="AA1827">
        <v>27534</v>
      </c>
      <c r="AB1827" t="e" cm="1" vm="2">
        <f t="array" ref="AB1827">_FV(Table1[[#This Row],[State]],"Country/region",TRUE)</f>
        <v>#VALUE!</v>
      </c>
    </row>
    <row r="1828" spans="1:28" x14ac:dyDescent="0.35">
      <c r="A1828" t="s">
        <v>2234</v>
      </c>
      <c r="B1828">
        <v>44</v>
      </c>
      <c r="C1828" t="s">
        <v>2235</v>
      </c>
      <c r="D1828" t="s">
        <v>38</v>
      </c>
      <c r="E1828">
        <f>YEAR(Table1[[#This Row],[Order Date]])</f>
        <v>2012</v>
      </c>
      <c r="F1828">
        <v>1</v>
      </c>
      <c r="G1828">
        <f>MONTH(Table1[[#This Row],[Order Date]])</f>
        <v>11</v>
      </c>
      <c r="H1828" s="1">
        <v>41216</v>
      </c>
      <c r="I1828">
        <v>28389</v>
      </c>
      <c r="J1828" t="s">
        <v>28</v>
      </c>
      <c r="K1828">
        <v>22</v>
      </c>
      <c r="L1828">
        <v>30.93</v>
      </c>
      <c r="M1828" s="2">
        <v>7.0000000000000007E-2</v>
      </c>
      <c r="N1828">
        <v>668.39</v>
      </c>
      <c r="O1828">
        <v>3.92</v>
      </c>
      <c r="P1828">
        <v>344.61</v>
      </c>
      <c r="Q1828" s="2">
        <v>0.44</v>
      </c>
      <c r="R1828" t="s">
        <v>48</v>
      </c>
      <c r="S1828" t="s">
        <v>139</v>
      </c>
      <c r="T1828" t="s">
        <v>975</v>
      </c>
      <c r="U1828" t="s">
        <v>82</v>
      </c>
      <c r="V1828" t="s">
        <v>68</v>
      </c>
      <c r="W1828">
        <v>3975</v>
      </c>
      <c r="X1828" s="1">
        <v>41217</v>
      </c>
      <c r="Y1828" t="s">
        <v>34</v>
      </c>
      <c r="Z1828" t="e" vm="26">
        <v>#VALUE!</v>
      </c>
      <c r="AA1828">
        <v>48093</v>
      </c>
      <c r="AB1828" t="e" cm="1" vm="2">
        <f t="array" ref="AB1828">_FV(Table1[[#This Row],[State]],"Country/region",TRUE)</f>
        <v>#VALUE!</v>
      </c>
    </row>
    <row r="1829" spans="1:28" x14ac:dyDescent="0.35">
      <c r="A1829" t="s">
        <v>2234</v>
      </c>
      <c r="B1829">
        <v>44</v>
      </c>
      <c r="C1829" t="s">
        <v>2235</v>
      </c>
      <c r="D1829" t="s">
        <v>38</v>
      </c>
      <c r="E1829">
        <f>YEAR(Table1[[#This Row],[Order Date]])</f>
        <v>2012</v>
      </c>
      <c r="F1829">
        <v>1</v>
      </c>
      <c r="G1829">
        <f>MONTH(Table1[[#This Row],[Order Date]])</f>
        <v>11</v>
      </c>
      <c r="H1829" s="1">
        <v>41216</v>
      </c>
      <c r="I1829">
        <v>28389</v>
      </c>
      <c r="J1829" t="s">
        <v>28</v>
      </c>
      <c r="K1829">
        <v>16</v>
      </c>
      <c r="L1829">
        <v>297.48</v>
      </c>
      <c r="M1829" s="2">
        <v>0.05</v>
      </c>
      <c r="N1829">
        <v>4657.3500000000004</v>
      </c>
      <c r="O1829">
        <v>18.059999999999999</v>
      </c>
      <c r="P1829">
        <v>322.66000000000003</v>
      </c>
      <c r="Q1829" s="2">
        <v>0.6</v>
      </c>
      <c r="R1829" t="s">
        <v>96</v>
      </c>
      <c r="S1829" t="s">
        <v>49</v>
      </c>
      <c r="T1829" t="s">
        <v>273</v>
      </c>
      <c r="U1829" t="s">
        <v>98</v>
      </c>
      <c r="V1829" t="s">
        <v>68</v>
      </c>
      <c r="W1829">
        <v>3976</v>
      </c>
      <c r="X1829" s="1">
        <v>41217</v>
      </c>
      <c r="Y1829" t="s">
        <v>53</v>
      </c>
      <c r="Z1829" t="e" vm="26">
        <v>#VALUE!</v>
      </c>
      <c r="AA1829">
        <v>48093</v>
      </c>
      <c r="AB1829" t="e" cm="1" vm="2">
        <f t="array" ref="AB1829">_FV(Table1[[#This Row],[State]],"Country/region",TRUE)</f>
        <v>#VALUE!</v>
      </c>
    </row>
    <row r="1830" spans="1:28" x14ac:dyDescent="0.35">
      <c r="A1830" t="s">
        <v>2433</v>
      </c>
      <c r="B1830">
        <v>44</v>
      </c>
      <c r="C1830" t="s">
        <v>2434</v>
      </c>
      <c r="D1830" t="s">
        <v>38</v>
      </c>
      <c r="E1830">
        <f>YEAR(Table1[[#This Row],[Order Date]])</f>
        <v>2012</v>
      </c>
      <c r="F1830">
        <v>1</v>
      </c>
      <c r="G1830">
        <f>MONTH(Table1[[#This Row],[Order Date]])</f>
        <v>11</v>
      </c>
      <c r="H1830" s="1">
        <v>41216</v>
      </c>
      <c r="I1830">
        <v>44231</v>
      </c>
      <c r="J1830" t="s">
        <v>39</v>
      </c>
      <c r="K1830">
        <v>24</v>
      </c>
      <c r="L1830">
        <v>115.99</v>
      </c>
      <c r="M1830" s="2">
        <v>0.06</v>
      </c>
      <c r="N1830">
        <v>2343.076</v>
      </c>
      <c r="O1830">
        <v>8.99</v>
      </c>
      <c r="P1830">
        <v>311.64299999999997</v>
      </c>
      <c r="Q1830" s="2">
        <v>0.57999999999999996</v>
      </c>
      <c r="R1830" t="s">
        <v>96</v>
      </c>
      <c r="S1830" t="s">
        <v>30</v>
      </c>
      <c r="T1830">
        <v>5185</v>
      </c>
      <c r="U1830" t="s">
        <v>105</v>
      </c>
      <c r="V1830" t="s">
        <v>68</v>
      </c>
      <c r="W1830">
        <v>6245</v>
      </c>
      <c r="X1830" s="1">
        <v>41217</v>
      </c>
      <c r="Y1830" t="s">
        <v>34</v>
      </c>
      <c r="Z1830" t="e" vm="40">
        <v>#VALUE!</v>
      </c>
      <c r="AA1830">
        <v>66502</v>
      </c>
      <c r="AB1830" t="e" cm="1" vm="2">
        <f t="array" ref="AB1830">_FV(Table1[[#This Row],[State]],"Country/region",TRUE)</f>
        <v>#VALUE!</v>
      </c>
    </row>
    <row r="1831" spans="1:28" x14ac:dyDescent="0.35">
      <c r="A1831" t="s">
        <v>2234</v>
      </c>
      <c r="B1831">
        <v>44</v>
      </c>
      <c r="C1831" t="s">
        <v>2235</v>
      </c>
      <c r="D1831" t="s">
        <v>38</v>
      </c>
      <c r="E1831">
        <f>YEAR(Table1[[#This Row],[Order Date]])</f>
        <v>2012</v>
      </c>
      <c r="F1831">
        <v>1</v>
      </c>
      <c r="G1831">
        <f>MONTH(Table1[[#This Row],[Order Date]])</f>
        <v>11</v>
      </c>
      <c r="H1831" s="1">
        <v>41216</v>
      </c>
      <c r="I1831">
        <v>28389</v>
      </c>
      <c r="J1831" t="s">
        <v>28</v>
      </c>
      <c r="K1831">
        <v>7</v>
      </c>
      <c r="L1831">
        <v>296.18</v>
      </c>
      <c r="M1831" s="2">
        <v>7.0000000000000007E-2</v>
      </c>
      <c r="N1831">
        <v>2097.94</v>
      </c>
      <c r="O1831">
        <v>54.12</v>
      </c>
      <c r="P1831">
        <v>-404.04599999999999</v>
      </c>
      <c r="Q1831" s="2">
        <v>0.76</v>
      </c>
      <c r="R1831" t="s">
        <v>48</v>
      </c>
      <c r="S1831" t="s">
        <v>73</v>
      </c>
      <c r="T1831" t="s">
        <v>900</v>
      </c>
      <c r="U1831" t="s">
        <v>75</v>
      </c>
      <c r="V1831" t="s">
        <v>68</v>
      </c>
      <c r="W1831">
        <v>3977</v>
      </c>
      <c r="X1831" s="1">
        <v>41218</v>
      </c>
      <c r="Y1831" t="s">
        <v>53</v>
      </c>
      <c r="Z1831" t="e" vm="26">
        <v>#VALUE!</v>
      </c>
      <c r="AA1831">
        <v>48093</v>
      </c>
      <c r="AB1831" t="e" cm="1" vm="2">
        <f t="array" ref="AB1831">_FV(Table1[[#This Row],[State]],"Country/region",TRUE)</f>
        <v>#VALUE!</v>
      </c>
    </row>
    <row r="1832" spans="1:28" x14ac:dyDescent="0.35">
      <c r="A1832" t="s">
        <v>2433</v>
      </c>
      <c r="B1832">
        <v>44</v>
      </c>
      <c r="C1832" t="s">
        <v>2434</v>
      </c>
      <c r="D1832" t="s">
        <v>38</v>
      </c>
      <c r="E1832">
        <f>YEAR(Table1[[#This Row],[Order Date]])</f>
        <v>2012</v>
      </c>
      <c r="F1832">
        <v>1</v>
      </c>
      <c r="G1832">
        <f>MONTH(Table1[[#This Row],[Order Date]])</f>
        <v>11</v>
      </c>
      <c r="H1832" s="1">
        <v>41216</v>
      </c>
      <c r="I1832">
        <v>44231</v>
      </c>
      <c r="J1832" t="s">
        <v>39</v>
      </c>
      <c r="K1832">
        <v>11</v>
      </c>
      <c r="L1832">
        <v>160.97999999999999</v>
      </c>
      <c r="M1832" s="2">
        <v>0.04</v>
      </c>
      <c r="N1832">
        <v>1865.94</v>
      </c>
      <c r="O1832">
        <v>30</v>
      </c>
      <c r="P1832">
        <v>116.1</v>
      </c>
      <c r="Q1832" s="2">
        <v>0.62</v>
      </c>
      <c r="R1832" t="s">
        <v>48</v>
      </c>
      <c r="S1832" t="s">
        <v>49</v>
      </c>
      <c r="T1832" t="s">
        <v>555</v>
      </c>
      <c r="U1832" t="s">
        <v>51</v>
      </c>
      <c r="V1832" t="s">
        <v>68</v>
      </c>
      <c r="W1832">
        <v>6243</v>
      </c>
      <c r="X1832" s="1">
        <v>41218</v>
      </c>
      <c r="Y1832" t="s">
        <v>53</v>
      </c>
      <c r="Z1832" t="e" vm="40">
        <v>#VALUE!</v>
      </c>
      <c r="AA1832">
        <v>66502</v>
      </c>
      <c r="AB1832" t="e" cm="1" vm="2">
        <f t="array" ref="AB1832">_FV(Table1[[#This Row],[State]],"Country/region",TRUE)</f>
        <v>#VALUE!</v>
      </c>
    </row>
    <row r="1833" spans="1:28" x14ac:dyDescent="0.35">
      <c r="A1833" t="s">
        <v>2380</v>
      </c>
      <c r="B1833">
        <v>44</v>
      </c>
      <c r="C1833" t="s">
        <v>357</v>
      </c>
      <c r="D1833" t="s">
        <v>46</v>
      </c>
      <c r="E1833">
        <f>YEAR(Table1[[#This Row],[Order Date]])</f>
        <v>2012</v>
      </c>
      <c r="F1833">
        <v>1</v>
      </c>
      <c r="G1833">
        <f>MONTH(Table1[[#This Row],[Order Date]])</f>
        <v>11</v>
      </c>
      <c r="H1833" s="1">
        <v>41216</v>
      </c>
      <c r="I1833">
        <v>36896</v>
      </c>
      <c r="J1833" t="s">
        <v>58</v>
      </c>
      <c r="K1833">
        <v>12</v>
      </c>
      <c r="L1833">
        <v>2.61</v>
      </c>
      <c r="M1833" s="2">
        <v>0</v>
      </c>
      <c r="N1833">
        <v>34.01</v>
      </c>
      <c r="O1833">
        <v>0.5</v>
      </c>
      <c r="P1833">
        <v>10.58</v>
      </c>
      <c r="Q1833" s="2">
        <v>0.39</v>
      </c>
      <c r="R1833" t="s">
        <v>29</v>
      </c>
      <c r="S1833" t="s">
        <v>30</v>
      </c>
      <c r="T1833" t="s">
        <v>1586</v>
      </c>
      <c r="U1833" t="s">
        <v>210</v>
      </c>
      <c r="V1833" t="s">
        <v>33</v>
      </c>
      <c r="W1833">
        <v>5190</v>
      </c>
      <c r="X1833" s="1">
        <v>41218</v>
      </c>
      <c r="Y1833" t="s">
        <v>34</v>
      </c>
      <c r="Z1833" t="e" vm="22">
        <v>#VALUE!</v>
      </c>
      <c r="AA1833">
        <v>43402</v>
      </c>
      <c r="AB1833" t="e" cm="1" vm="2">
        <f t="array" ref="AB1833">_FV(Table1[[#This Row],[State]],"Country/region",TRUE)</f>
        <v>#VALUE!</v>
      </c>
    </row>
    <row r="1834" spans="1:28" x14ac:dyDescent="0.35">
      <c r="A1834" t="s">
        <v>2433</v>
      </c>
      <c r="B1834">
        <v>44</v>
      </c>
      <c r="C1834" t="s">
        <v>2434</v>
      </c>
      <c r="D1834" t="s">
        <v>38</v>
      </c>
      <c r="E1834">
        <f>YEAR(Table1[[#This Row],[Order Date]])</f>
        <v>2012</v>
      </c>
      <c r="F1834">
        <v>1</v>
      </c>
      <c r="G1834">
        <f>MONTH(Table1[[#This Row],[Order Date]])</f>
        <v>11</v>
      </c>
      <c r="H1834" s="1">
        <v>41216</v>
      </c>
      <c r="I1834">
        <v>44231</v>
      </c>
      <c r="J1834" t="s">
        <v>39</v>
      </c>
      <c r="K1834">
        <v>43</v>
      </c>
      <c r="L1834">
        <v>17.98</v>
      </c>
      <c r="M1834" s="2">
        <v>0.01</v>
      </c>
      <c r="N1834">
        <v>784.72</v>
      </c>
      <c r="O1834">
        <v>4</v>
      </c>
      <c r="P1834">
        <v>-87.96</v>
      </c>
      <c r="Q1834" s="2">
        <v>0.79</v>
      </c>
      <c r="R1834" t="s">
        <v>96</v>
      </c>
      <c r="S1834" t="s">
        <v>30</v>
      </c>
      <c r="T1834" t="s">
        <v>980</v>
      </c>
      <c r="U1834" t="s">
        <v>102</v>
      </c>
      <c r="V1834" t="s">
        <v>68</v>
      </c>
      <c r="W1834">
        <v>6244</v>
      </c>
      <c r="X1834" s="1">
        <v>41218</v>
      </c>
      <c r="Y1834" t="s">
        <v>34</v>
      </c>
      <c r="Z1834" t="e" vm="40">
        <v>#VALUE!</v>
      </c>
      <c r="AA1834">
        <v>66502</v>
      </c>
      <c r="AB1834" t="e" cm="1" vm="2">
        <f t="array" ref="AB1834">_FV(Table1[[#This Row],[State]],"Country/region",TRUE)</f>
        <v>#VALUE!</v>
      </c>
    </row>
    <row r="1835" spans="1:28" x14ac:dyDescent="0.35">
      <c r="A1835" t="s">
        <v>2380</v>
      </c>
      <c r="B1835">
        <v>44</v>
      </c>
      <c r="C1835" t="s">
        <v>357</v>
      </c>
      <c r="D1835" t="s">
        <v>46</v>
      </c>
      <c r="E1835">
        <f>YEAR(Table1[[#This Row],[Order Date]])</f>
        <v>2012</v>
      </c>
      <c r="F1835">
        <v>1</v>
      </c>
      <c r="G1835">
        <f>MONTH(Table1[[#This Row],[Order Date]])</f>
        <v>11</v>
      </c>
      <c r="H1835" s="1">
        <v>41216</v>
      </c>
      <c r="I1835">
        <v>36896</v>
      </c>
      <c r="J1835" t="s">
        <v>58</v>
      </c>
      <c r="K1835">
        <v>41</v>
      </c>
      <c r="L1835">
        <v>25.38</v>
      </c>
      <c r="M1835" s="2">
        <v>0.04</v>
      </c>
      <c r="N1835">
        <v>1008.95</v>
      </c>
      <c r="O1835">
        <v>8.99</v>
      </c>
      <c r="P1835">
        <v>69.31</v>
      </c>
      <c r="Q1835" s="2">
        <v>0.5</v>
      </c>
      <c r="R1835" t="s">
        <v>48</v>
      </c>
      <c r="S1835" t="s">
        <v>139</v>
      </c>
      <c r="T1835" t="s">
        <v>1781</v>
      </c>
      <c r="U1835" t="s">
        <v>82</v>
      </c>
      <c r="V1835" t="s">
        <v>33</v>
      </c>
      <c r="W1835">
        <v>5191</v>
      </c>
      <c r="X1835" s="1">
        <v>41219</v>
      </c>
      <c r="Y1835" t="s">
        <v>42</v>
      </c>
      <c r="Z1835" t="e" vm="22">
        <v>#VALUE!</v>
      </c>
      <c r="AA1835">
        <v>43402</v>
      </c>
      <c r="AB1835" t="e" cm="1" vm="2">
        <f t="array" ref="AB1835">_FV(Table1[[#This Row],[State]],"Country/region",TRUE)</f>
        <v>#VALUE!</v>
      </c>
    </row>
    <row r="1836" spans="1:28" x14ac:dyDescent="0.35">
      <c r="A1836" t="s">
        <v>1371</v>
      </c>
      <c r="B1836">
        <v>44</v>
      </c>
      <c r="C1836" t="s">
        <v>255</v>
      </c>
      <c r="D1836" t="s">
        <v>27</v>
      </c>
      <c r="E1836">
        <f>YEAR(Table1[[#This Row],[Order Date]])</f>
        <v>2012</v>
      </c>
      <c r="F1836">
        <v>1</v>
      </c>
      <c r="G1836">
        <f>MONTH(Table1[[#This Row],[Order Date]])</f>
        <v>11</v>
      </c>
      <c r="H1836" s="1">
        <v>41216</v>
      </c>
      <c r="I1836">
        <v>15105</v>
      </c>
      <c r="J1836" t="s">
        <v>47</v>
      </c>
      <c r="K1836">
        <v>39</v>
      </c>
      <c r="L1836">
        <v>12.28</v>
      </c>
      <c r="M1836" s="2">
        <v>7.0000000000000007E-2</v>
      </c>
      <c r="N1836">
        <v>460.43</v>
      </c>
      <c r="O1836">
        <v>6.13</v>
      </c>
      <c r="P1836">
        <v>-76.180000000000007</v>
      </c>
      <c r="Q1836" s="2">
        <v>0.56999999999999995</v>
      </c>
      <c r="R1836" t="s">
        <v>29</v>
      </c>
      <c r="S1836" t="s">
        <v>30</v>
      </c>
      <c r="T1836" t="s">
        <v>2435</v>
      </c>
      <c r="U1836" t="s">
        <v>32</v>
      </c>
      <c r="V1836" t="s">
        <v>52</v>
      </c>
      <c r="W1836">
        <v>2113</v>
      </c>
      <c r="X1836" s="1">
        <v>41223</v>
      </c>
      <c r="Y1836" t="s">
        <v>34</v>
      </c>
      <c r="Z1836" t="e" vm="4">
        <v>#VALUE!</v>
      </c>
      <c r="AA1836">
        <v>94086</v>
      </c>
      <c r="AB1836" t="e" cm="1" vm="2">
        <f t="array" ref="AB1836">_FV(Table1[[#This Row],[State]],"Country/region",TRUE)</f>
        <v>#VALUE!</v>
      </c>
    </row>
    <row r="1837" spans="1:28" x14ac:dyDescent="0.35">
      <c r="A1837" t="s">
        <v>612</v>
      </c>
      <c r="B1837">
        <v>44</v>
      </c>
      <c r="C1837" t="s">
        <v>1879</v>
      </c>
      <c r="D1837" t="s">
        <v>38</v>
      </c>
      <c r="E1837">
        <f>YEAR(Table1[[#This Row],[Order Date]])</f>
        <v>2012</v>
      </c>
      <c r="F1837">
        <v>1</v>
      </c>
      <c r="G1837">
        <f>MONTH(Table1[[#This Row],[Order Date]])</f>
        <v>11</v>
      </c>
      <c r="H1837" s="1">
        <v>41217</v>
      </c>
      <c r="I1837">
        <v>9057</v>
      </c>
      <c r="J1837" t="s">
        <v>58</v>
      </c>
      <c r="K1837">
        <v>20</v>
      </c>
      <c r="L1837">
        <v>7.59</v>
      </c>
      <c r="M1837" s="2">
        <v>0.01</v>
      </c>
      <c r="N1837">
        <v>160.29</v>
      </c>
      <c r="O1837">
        <v>4</v>
      </c>
      <c r="P1837">
        <v>1.35</v>
      </c>
      <c r="Q1837" s="2">
        <v>0.42</v>
      </c>
      <c r="R1837" t="s">
        <v>48</v>
      </c>
      <c r="S1837" t="s">
        <v>59</v>
      </c>
      <c r="T1837" t="s">
        <v>993</v>
      </c>
      <c r="U1837" t="s">
        <v>82</v>
      </c>
      <c r="V1837" t="s">
        <v>68</v>
      </c>
      <c r="W1837">
        <v>1243</v>
      </c>
      <c r="X1837" s="1">
        <v>41217</v>
      </c>
      <c r="Y1837" t="s">
        <v>34</v>
      </c>
      <c r="Z1837" t="e" vm="5">
        <v>#VALUE!</v>
      </c>
      <c r="AA1837">
        <v>55337</v>
      </c>
      <c r="AB1837" t="e" cm="1" vm="2">
        <f t="array" ref="AB1837">_FV(Table1[[#This Row],[State]],"Country/region",TRUE)</f>
        <v>#VALUE!</v>
      </c>
    </row>
    <row r="1838" spans="1:28" x14ac:dyDescent="0.35">
      <c r="A1838" t="s">
        <v>1738</v>
      </c>
      <c r="B1838">
        <v>44</v>
      </c>
      <c r="C1838" t="s">
        <v>2436</v>
      </c>
      <c r="D1838" t="s">
        <v>38</v>
      </c>
      <c r="E1838">
        <f>YEAR(Table1[[#This Row],[Order Date]])</f>
        <v>2012</v>
      </c>
      <c r="F1838">
        <v>1</v>
      </c>
      <c r="G1838">
        <f>MONTH(Table1[[#This Row],[Order Date]])</f>
        <v>11</v>
      </c>
      <c r="H1838" s="1">
        <v>41217</v>
      </c>
      <c r="I1838">
        <v>37731</v>
      </c>
      <c r="J1838" t="s">
        <v>58</v>
      </c>
      <c r="K1838">
        <v>24</v>
      </c>
      <c r="L1838">
        <v>30.98</v>
      </c>
      <c r="M1838" s="2">
        <v>0.01</v>
      </c>
      <c r="N1838">
        <v>752.63</v>
      </c>
      <c r="O1838">
        <v>9.18</v>
      </c>
      <c r="P1838">
        <v>172.94</v>
      </c>
      <c r="Q1838" s="2">
        <v>0.4</v>
      </c>
      <c r="R1838" t="s">
        <v>29</v>
      </c>
      <c r="S1838" t="s">
        <v>30</v>
      </c>
      <c r="T1838" t="s">
        <v>1343</v>
      </c>
      <c r="U1838" t="s">
        <v>61</v>
      </c>
      <c r="V1838" t="s">
        <v>33</v>
      </c>
      <c r="W1838">
        <v>5298</v>
      </c>
      <c r="X1838" s="1">
        <v>41217</v>
      </c>
      <c r="Y1838" t="s">
        <v>34</v>
      </c>
      <c r="Z1838" t="e" vm="27">
        <v>#VALUE!</v>
      </c>
      <c r="AA1838">
        <v>5201</v>
      </c>
      <c r="AB1838" t="e" cm="1" vm="2">
        <f t="array" ref="AB1838">_FV(Table1[[#This Row],[State]],"Country/region",TRUE)</f>
        <v>#VALUE!</v>
      </c>
    </row>
    <row r="1839" spans="1:28" x14ac:dyDescent="0.35">
      <c r="A1839" t="s">
        <v>2437</v>
      </c>
      <c r="B1839">
        <v>44</v>
      </c>
      <c r="C1839" t="s">
        <v>1960</v>
      </c>
      <c r="D1839" t="s">
        <v>57</v>
      </c>
      <c r="E1839">
        <f>YEAR(Table1[[#This Row],[Order Date]])</f>
        <v>2012</v>
      </c>
      <c r="F1839">
        <v>1</v>
      </c>
      <c r="G1839">
        <f>MONTH(Table1[[#This Row],[Order Date]])</f>
        <v>11</v>
      </c>
      <c r="H1839" s="1">
        <v>41217</v>
      </c>
      <c r="I1839">
        <v>50336</v>
      </c>
      <c r="J1839" t="s">
        <v>39</v>
      </c>
      <c r="K1839">
        <v>9</v>
      </c>
      <c r="L1839">
        <v>5.77</v>
      </c>
      <c r="M1839" s="2">
        <v>0</v>
      </c>
      <c r="N1839">
        <v>58.98</v>
      </c>
      <c r="O1839">
        <v>4.97</v>
      </c>
      <c r="P1839">
        <v>-17.790500000000002</v>
      </c>
      <c r="Q1839" s="2">
        <v>0.35</v>
      </c>
      <c r="R1839" t="s">
        <v>29</v>
      </c>
      <c r="S1839" t="s">
        <v>30</v>
      </c>
      <c r="T1839" t="s">
        <v>2438</v>
      </c>
      <c r="U1839" t="s">
        <v>67</v>
      </c>
      <c r="V1839" t="s">
        <v>68</v>
      </c>
      <c r="W1839">
        <v>7054</v>
      </c>
      <c r="X1839" s="1">
        <v>41218</v>
      </c>
      <c r="Y1839" t="s">
        <v>34</v>
      </c>
      <c r="Z1839" t="e" vm="28">
        <v>#VALUE!</v>
      </c>
      <c r="AA1839">
        <v>63141</v>
      </c>
      <c r="AB1839" t="e" cm="1" vm="2">
        <f t="array" ref="AB1839">_FV(Table1[[#This Row],[State]],"Country/region",TRUE)</f>
        <v>#VALUE!</v>
      </c>
    </row>
    <row r="1840" spans="1:28" x14ac:dyDescent="0.35">
      <c r="A1840" t="s">
        <v>2439</v>
      </c>
      <c r="B1840">
        <v>44</v>
      </c>
      <c r="C1840" t="s">
        <v>1713</v>
      </c>
      <c r="D1840" t="s">
        <v>46</v>
      </c>
      <c r="E1840">
        <f>YEAR(Table1[[#This Row],[Order Date]])</f>
        <v>2012</v>
      </c>
      <c r="F1840">
        <v>1</v>
      </c>
      <c r="G1840">
        <f>MONTH(Table1[[#This Row],[Order Date]])</f>
        <v>11</v>
      </c>
      <c r="H1840" s="1">
        <v>41217</v>
      </c>
      <c r="I1840">
        <v>34883</v>
      </c>
      <c r="J1840" t="s">
        <v>58</v>
      </c>
      <c r="K1840">
        <v>31</v>
      </c>
      <c r="L1840">
        <v>35.99</v>
      </c>
      <c r="M1840" s="2">
        <v>0.05</v>
      </c>
      <c r="N1840">
        <v>906.01499999999999</v>
      </c>
      <c r="O1840">
        <v>5.99</v>
      </c>
      <c r="P1840">
        <v>248.67</v>
      </c>
      <c r="Q1840" s="2">
        <v>0.38</v>
      </c>
      <c r="R1840" t="s">
        <v>96</v>
      </c>
      <c r="S1840" t="s">
        <v>59</v>
      </c>
      <c r="T1840" t="s">
        <v>836</v>
      </c>
      <c r="U1840" t="s">
        <v>105</v>
      </c>
      <c r="V1840" t="s">
        <v>33</v>
      </c>
      <c r="W1840">
        <v>4904</v>
      </c>
      <c r="X1840" s="1">
        <v>41218</v>
      </c>
      <c r="Y1840" t="s">
        <v>34</v>
      </c>
      <c r="Z1840" t="e" vm="1">
        <v>#VALUE!</v>
      </c>
      <c r="AA1840">
        <v>15234</v>
      </c>
      <c r="AB1840" t="e" cm="1" vm="2">
        <f t="array" ref="AB1840">_FV(Table1[[#This Row],[State]],"Country/region",TRUE)</f>
        <v>#VALUE!</v>
      </c>
    </row>
    <row r="1841" spans="1:28" x14ac:dyDescent="0.35">
      <c r="A1841" t="s">
        <v>2051</v>
      </c>
      <c r="B1841">
        <v>44</v>
      </c>
      <c r="C1841" t="s">
        <v>674</v>
      </c>
      <c r="D1841" t="s">
        <v>46</v>
      </c>
      <c r="E1841">
        <f>YEAR(Table1[[#This Row],[Order Date]])</f>
        <v>2012</v>
      </c>
      <c r="F1841">
        <v>1</v>
      </c>
      <c r="G1841">
        <f>MONTH(Table1[[#This Row],[Order Date]])</f>
        <v>11</v>
      </c>
      <c r="H1841" s="1">
        <v>41217</v>
      </c>
      <c r="I1841">
        <v>40261</v>
      </c>
      <c r="J1841" t="s">
        <v>58</v>
      </c>
      <c r="K1841">
        <v>36</v>
      </c>
      <c r="L1841">
        <v>9.06</v>
      </c>
      <c r="M1841" s="2">
        <v>0.03</v>
      </c>
      <c r="N1841">
        <v>331.37</v>
      </c>
      <c r="O1841">
        <v>9.86</v>
      </c>
      <c r="P1841">
        <v>-172.17</v>
      </c>
      <c r="Q1841" s="2">
        <v>0.4</v>
      </c>
      <c r="R1841" t="s">
        <v>29</v>
      </c>
      <c r="S1841" t="s">
        <v>30</v>
      </c>
      <c r="T1841" t="s">
        <v>1373</v>
      </c>
      <c r="U1841" t="s">
        <v>61</v>
      </c>
      <c r="V1841" t="s">
        <v>76</v>
      </c>
      <c r="W1841">
        <v>5696</v>
      </c>
      <c r="X1841" s="1">
        <v>41219</v>
      </c>
      <c r="Y1841" t="s">
        <v>42</v>
      </c>
      <c r="Z1841" t="e" vm="14">
        <v>#VALUE!</v>
      </c>
      <c r="AA1841">
        <v>33437</v>
      </c>
      <c r="AB1841" t="e" cm="1" vm="2">
        <f t="array" ref="AB1841">_FV(Table1[[#This Row],[State]],"Country/region",TRUE)</f>
        <v>#VALUE!</v>
      </c>
    </row>
    <row r="1842" spans="1:28" x14ac:dyDescent="0.35">
      <c r="A1842" t="s">
        <v>1693</v>
      </c>
      <c r="B1842">
        <v>44</v>
      </c>
      <c r="C1842" t="s">
        <v>2007</v>
      </c>
      <c r="D1842" t="s">
        <v>46</v>
      </c>
      <c r="E1842">
        <f>YEAR(Table1[[#This Row],[Order Date]])</f>
        <v>2012</v>
      </c>
      <c r="F1842">
        <v>1</v>
      </c>
      <c r="G1842">
        <f>MONTH(Table1[[#This Row],[Order Date]])</f>
        <v>11</v>
      </c>
      <c r="H1842" s="1">
        <v>41217</v>
      </c>
      <c r="I1842">
        <v>3332</v>
      </c>
      <c r="J1842" t="s">
        <v>58</v>
      </c>
      <c r="K1842">
        <v>6</v>
      </c>
      <c r="L1842">
        <v>3.26</v>
      </c>
      <c r="M1842" s="2">
        <v>0.01</v>
      </c>
      <c r="N1842">
        <v>22.19</v>
      </c>
      <c r="O1842">
        <v>1.86</v>
      </c>
      <c r="P1842">
        <v>-3.51</v>
      </c>
      <c r="Q1842" s="2">
        <v>0.41</v>
      </c>
      <c r="R1842" t="s">
        <v>29</v>
      </c>
      <c r="S1842" t="s">
        <v>59</v>
      </c>
      <c r="T1842" t="s">
        <v>2440</v>
      </c>
      <c r="U1842" t="s">
        <v>88</v>
      </c>
      <c r="V1842" t="s">
        <v>33</v>
      </c>
      <c r="W1842">
        <v>480</v>
      </c>
      <c r="X1842" s="1">
        <v>41219</v>
      </c>
      <c r="Y1842" t="s">
        <v>34</v>
      </c>
      <c r="Z1842" t="e" vm="21">
        <v>#VALUE!</v>
      </c>
      <c r="AA1842">
        <v>4101</v>
      </c>
      <c r="AB1842" t="e" cm="1" vm="2">
        <f t="array" ref="AB1842">_FV(Table1[[#This Row],[State]],"Country/region",TRUE)</f>
        <v>#VALUE!</v>
      </c>
    </row>
    <row r="1843" spans="1:28" x14ac:dyDescent="0.35">
      <c r="A1843" t="s">
        <v>2051</v>
      </c>
      <c r="B1843">
        <v>44</v>
      </c>
      <c r="C1843" t="s">
        <v>674</v>
      </c>
      <c r="D1843" t="s">
        <v>46</v>
      </c>
      <c r="E1843">
        <f>YEAR(Table1[[#This Row],[Order Date]])</f>
        <v>2012</v>
      </c>
      <c r="F1843">
        <v>1</v>
      </c>
      <c r="G1843">
        <f>MONTH(Table1[[#This Row],[Order Date]])</f>
        <v>11</v>
      </c>
      <c r="H1843" s="1">
        <v>41217</v>
      </c>
      <c r="I1843">
        <v>40261</v>
      </c>
      <c r="J1843" t="s">
        <v>58</v>
      </c>
      <c r="K1843">
        <v>26</v>
      </c>
      <c r="L1843">
        <v>2.94</v>
      </c>
      <c r="M1843" s="2">
        <v>0.05</v>
      </c>
      <c r="N1843">
        <v>78.03</v>
      </c>
      <c r="O1843">
        <v>1.05</v>
      </c>
      <c r="P1843">
        <v>0.51</v>
      </c>
      <c r="Q1843" s="2">
        <v>0.57999999999999996</v>
      </c>
      <c r="R1843" t="s">
        <v>29</v>
      </c>
      <c r="S1843" t="s">
        <v>59</v>
      </c>
      <c r="T1843" t="s">
        <v>2441</v>
      </c>
      <c r="U1843" t="s">
        <v>88</v>
      </c>
      <c r="V1843" t="s">
        <v>76</v>
      </c>
      <c r="W1843">
        <v>5697</v>
      </c>
      <c r="X1843" s="1">
        <v>41219</v>
      </c>
      <c r="Y1843" t="s">
        <v>34</v>
      </c>
      <c r="Z1843" t="e" vm="14">
        <v>#VALUE!</v>
      </c>
      <c r="AA1843">
        <v>33437</v>
      </c>
      <c r="AB1843" t="e" cm="1" vm="2">
        <f t="array" ref="AB1843">_FV(Table1[[#This Row],[State]],"Country/region",TRUE)</f>
        <v>#VALUE!</v>
      </c>
    </row>
    <row r="1844" spans="1:28" x14ac:dyDescent="0.35">
      <c r="A1844" t="s">
        <v>2442</v>
      </c>
      <c r="B1844">
        <v>44</v>
      </c>
      <c r="C1844" t="s">
        <v>2436</v>
      </c>
      <c r="D1844" t="s">
        <v>38</v>
      </c>
      <c r="E1844">
        <f>YEAR(Table1[[#This Row],[Order Date]])</f>
        <v>2012</v>
      </c>
      <c r="F1844">
        <v>1</v>
      </c>
      <c r="G1844">
        <f>MONTH(Table1[[#This Row],[Order Date]])</f>
        <v>11</v>
      </c>
      <c r="H1844" s="1">
        <v>41217</v>
      </c>
      <c r="I1844">
        <v>37731</v>
      </c>
      <c r="J1844" t="s">
        <v>58</v>
      </c>
      <c r="K1844">
        <v>25</v>
      </c>
      <c r="L1844">
        <v>3.75</v>
      </c>
      <c r="M1844" s="2">
        <v>0.09</v>
      </c>
      <c r="N1844">
        <v>88.37</v>
      </c>
      <c r="O1844">
        <v>0.5</v>
      </c>
      <c r="P1844">
        <v>33.68</v>
      </c>
      <c r="Q1844" s="2">
        <v>0.37</v>
      </c>
      <c r="R1844" t="s">
        <v>29</v>
      </c>
      <c r="S1844" t="s">
        <v>30</v>
      </c>
      <c r="T1844" t="s">
        <v>2443</v>
      </c>
      <c r="U1844" t="s">
        <v>210</v>
      </c>
      <c r="V1844" t="s">
        <v>33</v>
      </c>
      <c r="W1844">
        <v>5299</v>
      </c>
      <c r="X1844" s="1">
        <v>41219</v>
      </c>
      <c r="Y1844" t="s">
        <v>34</v>
      </c>
      <c r="Z1844" t="e" vm="24">
        <v>#VALUE!</v>
      </c>
      <c r="AA1844">
        <v>7011</v>
      </c>
      <c r="AB1844" t="e" cm="1" vm="2">
        <f t="array" ref="AB1844">_FV(Table1[[#This Row],[State]],"Country/region",TRUE)</f>
        <v>#VALUE!</v>
      </c>
    </row>
    <row r="1845" spans="1:28" x14ac:dyDescent="0.35">
      <c r="A1845" t="s">
        <v>2444</v>
      </c>
      <c r="B1845">
        <v>44</v>
      </c>
      <c r="C1845" t="s">
        <v>454</v>
      </c>
      <c r="D1845" t="s">
        <v>57</v>
      </c>
      <c r="E1845">
        <f>YEAR(Table1[[#This Row],[Order Date]])</f>
        <v>2012</v>
      </c>
      <c r="F1845">
        <v>1</v>
      </c>
      <c r="G1845">
        <f>MONTH(Table1[[#This Row],[Order Date]])</f>
        <v>11</v>
      </c>
      <c r="H1845" s="1">
        <v>41217</v>
      </c>
      <c r="I1845">
        <v>28259</v>
      </c>
      <c r="J1845" t="s">
        <v>28</v>
      </c>
      <c r="K1845">
        <v>22</v>
      </c>
      <c r="L1845">
        <v>10.97</v>
      </c>
      <c r="M1845" s="2">
        <v>0.06</v>
      </c>
      <c r="N1845">
        <v>249.24</v>
      </c>
      <c r="O1845">
        <v>6.5</v>
      </c>
      <c r="P1845">
        <v>-92.1</v>
      </c>
      <c r="Q1845" s="2">
        <v>0.64</v>
      </c>
      <c r="R1845" t="s">
        <v>96</v>
      </c>
      <c r="S1845" t="s">
        <v>30</v>
      </c>
      <c r="T1845" t="s">
        <v>2445</v>
      </c>
      <c r="U1845" t="s">
        <v>102</v>
      </c>
      <c r="V1845" t="s">
        <v>76</v>
      </c>
      <c r="W1845">
        <v>3961</v>
      </c>
      <c r="X1845" s="1">
        <v>41219</v>
      </c>
      <c r="Y1845" t="s">
        <v>34</v>
      </c>
      <c r="Z1845" t="e" vm="14">
        <v>#VALUE!</v>
      </c>
      <c r="AA1845">
        <v>32216</v>
      </c>
      <c r="AB1845" t="e" cm="1" vm="2">
        <f t="array" ref="AB1845">_FV(Table1[[#This Row],[State]],"Country/region",TRUE)</f>
        <v>#VALUE!</v>
      </c>
    </row>
    <row r="1846" spans="1:28" x14ac:dyDescent="0.35">
      <c r="A1846" t="s">
        <v>764</v>
      </c>
      <c r="B1846">
        <v>44</v>
      </c>
      <c r="C1846" t="s">
        <v>2446</v>
      </c>
      <c r="D1846" t="s">
        <v>27</v>
      </c>
      <c r="E1846">
        <f>YEAR(Table1[[#This Row],[Order Date]])</f>
        <v>2012</v>
      </c>
      <c r="F1846">
        <v>1</v>
      </c>
      <c r="G1846">
        <f>MONTH(Table1[[#This Row],[Order Date]])</f>
        <v>11</v>
      </c>
      <c r="H1846" s="1">
        <v>41218</v>
      </c>
      <c r="I1846">
        <v>32291</v>
      </c>
      <c r="J1846" t="s">
        <v>131</v>
      </c>
      <c r="K1846">
        <v>13</v>
      </c>
      <c r="L1846">
        <v>12.99</v>
      </c>
      <c r="M1846" s="2">
        <v>0.01</v>
      </c>
      <c r="N1846">
        <v>183.22</v>
      </c>
      <c r="O1846">
        <v>14.37</v>
      </c>
      <c r="P1846">
        <v>-100.89</v>
      </c>
      <c r="Q1846" s="2">
        <v>0.73</v>
      </c>
      <c r="R1846" t="s">
        <v>48</v>
      </c>
      <c r="S1846" t="s">
        <v>40</v>
      </c>
      <c r="T1846" t="s">
        <v>280</v>
      </c>
      <c r="U1846" t="s">
        <v>82</v>
      </c>
      <c r="V1846" t="s">
        <v>52</v>
      </c>
      <c r="W1846">
        <v>4536</v>
      </c>
      <c r="X1846" s="1">
        <v>41218</v>
      </c>
      <c r="Y1846" t="s">
        <v>34</v>
      </c>
      <c r="Z1846" t="e" vm="4">
        <v>#VALUE!</v>
      </c>
      <c r="AA1846">
        <v>93030</v>
      </c>
      <c r="AB1846" t="e" cm="1" vm="2">
        <f t="array" ref="AB1846">_FV(Table1[[#This Row],[State]],"Country/region",TRUE)</f>
        <v>#VALUE!</v>
      </c>
    </row>
    <row r="1847" spans="1:28" x14ac:dyDescent="0.35">
      <c r="A1847" t="s">
        <v>1399</v>
      </c>
      <c r="B1847">
        <v>44</v>
      </c>
      <c r="C1847" t="s">
        <v>252</v>
      </c>
      <c r="D1847" t="s">
        <v>46</v>
      </c>
      <c r="E1847">
        <f>YEAR(Table1[[#This Row],[Order Date]])</f>
        <v>2012</v>
      </c>
      <c r="F1847">
        <v>1</v>
      </c>
      <c r="G1847">
        <f>MONTH(Table1[[#This Row],[Order Date]])</f>
        <v>11</v>
      </c>
      <c r="H1847" s="1">
        <v>41218</v>
      </c>
      <c r="I1847">
        <v>18247</v>
      </c>
      <c r="J1847" t="s">
        <v>39</v>
      </c>
      <c r="K1847">
        <v>20</v>
      </c>
      <c r="L1847">
        <v>7.59</v>
      </c>
      <c r="M1847" s="2">
        <v>0</v>
      </c>
      <c r="N1847">
        <v>155.80000000000001</v>
      </c>
      <c r="O1847">
        <v>4</v>
      </c>
      <c r="P1847">
        <v>27.22</v>
      </c>
      <c r="Q1847" s="2">
        <v>0.42</v>
      </c>
      <c r="R1847" t="s">
        <v>48</v>
      </c>
      <c r="S1847" t="s">
        <v>59</v>
      </c>
      <c r="T1847" t="s">
        <v>993</v>
      </c>
      <c r="U1847" t="s">
        <v>82</v>
      </c>
      <c r="V1847" t="s">
        <v>68</v>
      </c>
      <c r="W1847">
        <v>2513</v>
      </c>
      <c r="X1847" s="1">
        <v>41219</v>
      </c>
      <c r="Y1847" t="s">
        <v>34</v>
      </c>
      <c r="Z1847" t="e" vm="12">
        <v>#VALUE!</v>
      </c>
      <c r="AA1847">
        <v>50401</v>
      </c>
      <c r="AB1847" t="e" cm="1" vm="2">
        <f t="array" ref="AB1847">_FV(Table1[[#This Row],[State]],"Country/region",TRUE)</f>
        <v>#VALUE!</v>
      </c>
    </row>
    <row r="1848" spans="1:28" x14ac:dyDescent="0.35">
      <c r="A1848" t="s">
        <v>764</v>
      </c>
      <c r="B1848">
        <v>44</v>
      </c>
      <c r="C1848" t="s">
        <v>2446</v>
      </c>
      <c r="D1848" t="s">
        <v>27</v>
      </c>
      <c r="E1848">
        <f>YEAR(Table1[[#This Row],[Order Date]])</f>
        <v>2012</v>
      </c>
      <c r="F1848">
        <v>1</v>
      </c>
      <c r="G1848">
        <f>MONTH(Table1[[#This Row],[Order Date]])</f>
        <v>11</v>
      </c>
      <c r="H1848" s="1">
        <v>41218</v>
      </c>
      <c r="I1848">
        <v>32291</v>
      </c>
      <c r="J1848" t="s">
        <v>131</v>
      </c>
      <c r="K1848">
        <v>4</v>
      </c>
      <c r="L1848">
        <v>15.14</v>
      </c>
      <c r="M1848" s="2">
        <v>0.02</v>
      </c>
      <c r="N1848">
        <v>68.03</v>
      </c>
      <c r="O1848">
        <v>4.53</v>
      </c>
      <c r="P1848">
        <v>-29.42</v>
      </c>
      <c r="Q1848" s="2">
        <v>0.81</v>
      </c>
      <c r="R1848" t="s">
        <v>29</v>
      </c>
      <c r="S1848" t="s">
        <v>30</v>
      </c>
      <c r="T1848" t="s">
        <v>1052</v>
      </c>
      <c r="U1848" t="s">
        <v>32</v>
      </c>
      <c r="V1848" t="s">
        <v>52</v>
      </c>
      <c r="W1848">
        <v>4537</v>
      </c>
      <c r="X1848" s="1">
        <v>41219</v>
      </c>
      <c r="Y1848" t="s">
        <v>34</v>
      </c>
      <c r="Z1848" t="e" vm="4">
        <v>#VALUE!</v>
      </c>
      <c r="AA1848">
        <v>93030</v>
      </c>
      <c r="AB1848" t="e" cm="1" vm="2">
        <f t="array" ref="AB1848">_FV(Table1[[#This Row],[State]],"Country/region",TRUE)</f>
        <v>#VALUE!</v>
      </c>
    </row>
    <row r="1849" spans="1:28" x14ac:dyDescent="0.35">
      <c r="A1849" t="s">
        <v>2447</v>
      </c>
      <c r="B1849">
        <v>44</v>
      </c>
      <c r="C1849" t="s">
        <v>2448</v>
      </c>
      <c r="D1849" t="s">
        <v>46</v>
      </c>
      <c r="E1849">
        <f>YEAR(Table1[[#This Row],[Order Date]])</f>
        <v>2012</v>
      </c>
      <c r="F1849">
        <v>1</v>
      </c>
      <c r="G1849">
        <f>MONTH(Table1[[#This Row],[Order Date]])</f>
        <v>11</v>
      </c>
      <c r="H1849" s="1">
        <v>41218</v>
      </c>
      <c r="I1849">
        <v>26374</v>
      </c>
      <c r="J1849" t="s">
        <v>39</v>
      </c>
      <c r="K1849">
        <v>5</v>
      </c>
      <c r="L1849">
        <v>20.99</v>
      </c>
      <c r="M1849" s="2">
        <v>0.05</v>
      </c>
      <c r="N1849">
        <v>90.941500000000005</v>
      </c>
      <c r="O1849">
        <v>3.3</v>
      </c>
      <c r="P1849">
        <v>-109.417</v>
      </c>
      <c r="Q1849" s="2">
        <v>0.81</v>
      </c>
      <c r="R1849" t="s">
        <v>96</v>
      </c>
      <c r="S1849" t="s">
        <v>139</v>
      </c>
      <c r="T1849" t="s">
        <v>937</v>
      </c>
      <c r="U1849" t="s">
        <v>105</v>
      </c>
      <c r="V1849" t="s">
        <v>52</v>
      </c>
      <c r="W1849">
        <v>3692</v>
      </c>
      <c r="X1849" s="1">
        <v>41219</v>
      </c>
      <c r="Y1849" t="s">
        <v>34</v>
      </c>
      <c r="Z1849" t="e" vm="32">
        <v>#VALUE!</v>
      </c>
      <c r="AA1849">
        <v>80122</v>
      </c>
      <c r="AB1849" t="e" cm="1" vm="2">
        <f t="array" ref="AB1849">_FV(Table1[[#This Row],[State]],"Country/region",TRUE)</f>
        <v>#VALUE!</v>
      </c>
    </row>
    <row r="1850" spans="1:28" x14ac:dyDescent="0.35">
      <c r="A1850" t="s">
        <v>1086</v>
      </c>
      <c r="B1850">
        <v>44</v>
      </c>
      <c r="C1850" t="s">
        <v>1087</v>
      </c>
      <c r="D1850" t="s">
        <v>27</v>
      </c>
      <c r="E1850">
        <f>YEAR(Table1[[#This Row],[Order Date]])</f>
        <v>2012</v>
      </c>
      <c r="F1850">
        <v>1</v>
      </c>
      <c r="G1850">
        <f>MONTH(Table1[[#This Row],[Order Date]])</f>
        <v>11</v>
      </c>
      <c r="H1850" s="1">
        <v>41218</v>
      </c>
      <c r="I1850">
        <v>5856</v>
      </c>
      <c r="J1850" t="s">
        <v>28</v>
      </c>
      <c r="K1850">
        <v>42</v>
      </c>
      <c r="L1850">
        <v>230.98</v>
      </c>
      <c r="M1850" s="2">
        <v>0</v>
      </c>
      <c r="N1850">
        <v>10307.01</v>
      </c>
      <c r="O1850">
        <v>23.78</v>
      </c>
      <c r="P1850">
        <v>3025.59</v>
      </c>
      <c r="Q1850" s="2">
        <v>0.6</v>
      </c>
      <c r="R1850" t="s">
        <v>48</v>
      </c>
      <c r="S1850" t="s">
        <v>73</v>
      </c>
      <c r="T1850" t="s">
        <v>908</v>
      </c>
      <c r="U1850" t="s">
        <v>75</v>
      </c>
      <c r="V1850" t="s">
        <v>52</v>
      </c>
      <c r="W1850">
        <v>810</v>
      </c>
      <c r="X1850" s="1">
        <v>41220</v>
      </c>
      <c r="Y1850" t="s">
        <v>53</v>
      </c>
      <c r="Z1850" t="e" vm="32">
        <v>#VALUE!</v>
      </c>
      <c r="AA1850">
        <v>80229</v>
      </c>
      <c r="AB1850" t="e" cm="1" vm="2">
        <f t="array" ref="AB1850">_FV(Table1[[#This Row],[State]],"Country/region",TRUE)</f>
        <v>#VALUE!</v>
      </c>
    </row>
    <row r="1851" spans="1:28" x14ac:dyDescent="0.35">
      <c r="A1851" t="s">
        <v>2197</v>
      </c>
      <c r="B1851">
        <v>44</v>
      </c>
      <c r="C1851" t="s">
        <v>2449</v>
      </c>
      <c r="D1851" t="s">
        <v>38</v>
      </c>
      <c r="E1851">
        <f>YEAR(Table1[[#This Row],[Order Date]])</f>
        <v>2012</v>
      </c>
      <c r="F1851">
        <v>1</v>
      </c>
      <c r="G1851">
        <f>MONTH(Table1[[#This Row],[Order Date]])</f>
        <v>11</v>
      </c>
      <c r="H1851" s="1">
        <v>41219</v>
      </c>
      <c r="I1851">
        <v>18533</v>
      </c>
      <c r="J1851" t="s">
        <v>39</v>
      </c>
      <c r="K1851">
        <v>27</v>
      </c>
      <c r="L1851">
        <v>15.31</v>
      </c>
      <c r="M1851" s="2">
        <v>0.01</v>
      </c>
      <c r="N1851">
        <v>442.57</v>
      </c>
      <c r="O1851">
        <v>8.7799999999999994</v>
      </c>
      <c r="P1851">
        <v>-60.73</v>
      </c>
      <c r="Q1851" s="2">
        <v>0.56999999999999995</v>
      </c>
      <c r="R1851" t="s">
        <v>29</v>
      </c>
      <c r="S1851" t="s">
        <v>30</v>
      </c>
      <c r="T1851" t="s">
        <v>1648</v>
      </c>
      <c r="U1851" t="s">
        <v>32</v>
      </c>
      <c r="V1851" t="s">
        <v>68</v>
      </c>
      <c r="W1851">
        <v>2568</v>
      </c>
      <c r="X1851" s="1">
        <v>41220</v>
      </c>
      <c r="Y1851" t="s">
        <v>34</v>
      </c>
      <c r="Z1851" t="e" vm="11">
        <v>#VALUE!</v>
      </c>
      <c r="AA1851">
        <v>79701</v>
      </c>
      <c r="AB1851" t="e" cm="1" vm="2">
        <f t="array" ref="AB1851">_FV(Table1[[#This Row],[State]],"Country/region",TRUE)</f>
        <v>#VALUE!</v>
      </c>
    </row>
    <row r="1852" spans="1:28" x14ac:dyDescent="0.35">
      <c r="A1852" t="s">
        <v>2197</v>
      </c>
      <c r="B1852">
        <v>44</v>
      </c>
      <c r="C1852" t="s">
        <v>2449</v>
      </c>
      <c r="D1852" t="s">
        <v>38</v>
      </c>
      <c r="E1852">
        <f>YEAR(Table1[[#This Row],[Order Date]])</f>
        <v>2012</v>
      </c>
      <c r="F1852">
        <v>1</v>
      </c>
      <c r="G1852">
        <f>MONTH(Table1[[#This Row],[Order Date]])</f>
        <v>11</v>
      </c>
      <c r="H1852" s="1">
        <v>41219</v>
      </c>
      <c r="I1852">
        <v>18533</v>
      </c>
      <c r="J1852" t="s">
        <v>39</v>
      </c>
      <c r="K1852">
        <v>5</v>
      </c>
      <c r="L1852">
        <v>7.99</v>
      </c>
      <c r="M1852" s="2">
        <v>0.05</v>
      </c>
      <c r="N1852">
        <v>53.737000000000002</v>
      </c>
      <c r="O1852">
        <v>5.03</v>
      </c>
      <c r="P1852">
        <v>-28.434999999999999</v>
      </c>
      <c r="Q1852" s="2">
        <v>0.6</v>
      </c>
      <c r="R1852" t="s">
        <v>96</v>
      </c>
      <c r="S1852" t="s">
        <v>80</v>
      </c>
      <c r="T1852" t="s">
        <v>1909</v>
      </c>
      <c r="U1852" t="s">
        <v>105</v>
      </c>
      <c r="V1852" t="s">
        <v>68</v>
      </c>
      <c r="W1852">
        <v>2569</v>
      </c>
      <c r="X1852" s="1">
        <v>41221</v>
      </c>
      <c r="Y1852" t="s">
        <v>42</v>
      </c>
      <c r="Z1852" t="e" vm="11">
        <v>#VALUE!</v>
      </c>
      <c r="AA1852">
        <v>79701</v>
      </c>
      <c r="AB1852" t="e" cm="1" vm="2">
        <f t="array" ref="AB1852">_FV(Table1[[#This Row],[State]],"Country/region",TRUE)</f>
        <v>#VALUE!</v>
      </c>
    </row>
    <row r="1853" spans="1:28" x14ac:dyDescent="0.35">
      <c r="A1853" t="s">
        <v>2450</v>
      </c>
      <c r="B1853">
        <v>44</v>
      </c>
      <c r="C1853" t="s">
        <v>2451</v>
      </c>
      <c r="D1853" t="s">
        <v>27</v>
      </c>
      <c r="E1853">
        <f>YEAR(Table1[[#This Row],[Order Date]])</f>
        <v>2012</v>
      </c>
      <c r="F1853">
        <v>1</v>
      </c>
      <c r="G1853">
        <f>MONTH(Table1[[#This Row],[Order Date]])</f>
        <v>11</v>
      </c>
      <c r="H1853" s="1">
        <v>41220</v>
      </c>
      <c r="I1853">
        <v>26337</v>
      </c>
      <c r="J1853" t="s">
        <v>58</v>
      </c>
      <c r="K1853">
        <v>45</v>
      </c>
      <c r="L1853">
        <v>3.69</v>
      </c>
      <c r="M1853" s="2">
        <v>0.08</v>
      </c>
      <c r="N1853">
        <v>153.27000000000001</v>
      </c>
      <c r="O1853">
        <v>0.5</v>
      </c>
      <c r="P1853">
        <v>60.29</v>
      </c>
      <c r="Q1853" s="2">
        <v>0.38</v>
      </c>
      <c r="R1853" t="s">
        <v>29</v>
      </c>
      <c r="S1853" t="s">
        <v>30</v>
      </c>
      <c r="T1853" t="s">
        <v>2296</v>
      </c>
      <c r="U1853" t="s">
        <v>210</v>
      </c>
      <c r="V1853" t="s">
        <v>76</v>
      </c>
      <c r="W1853">
        <v>3682</v>
      </c>
      <c r="X1853" s="1">
        <v>41223</v>
      </c>
      <c r="Y1853" t="s">
        <v>34</v>
      </c>
      <c r="Z1853" t="e" vm="14">
        <v>#VALUE!</v>
      </c>
      <c r="AA1853">
        <v>33065</v>
      </c>
      <c r="AB1853" t="e" cm="1" vm="2">
        <f t="array" ref="AB1853">_FV(Table1[[#This Row],[State]],"Country/region",TRUE)</f>
        <v>#VALUE!</v>
      </c>
    </row>
    <row r="1854" spans="1:28" x14ac:dyDescent="0.35">
      <c r="A1854" t="s">
        <v>2452</v>
      </c>
      <c r="B1854">
        <v>44</v>
      </c>
      <c r="C1854" t="s">
        <v>1710</v>
      </c>
      <c r="D1854" t="s">
        <v>38</v>
      </c>
      <c r="E1854">
        <f>YEAR(Table1[[#This Row],[Order Date]])</f>
        <v>2012</v>
      </c>
      <c r="F1854">
        <v>1</v>
      </c>
      <c r="G1854">
        <f>MONTH(Table1[[#This Row],[Order Date]])</f>
        <v>11</v>
      </c>
      <c r="H1854" s="1">
        <v>41220</v>
      </c>
      <c r="I1854">
        <v>26944</v>
      </c>
      <c r="J1854" t="s">
        <v>58</v>
      </c>
      <c r="K1854">
        <v>6</v>
      </c>
      <c r="L1854">
        <v>73.98</v>
      </c>
      <c r="M1854" s="2">
        <v>0.02</v>
      </c>
      <c r="N1854">
        <v>453.87</v>
      </c>
      <c r="O1854">
        <v>14.52</v>
      </c>
      <c r="P1854">
        <v>-217.69</v>
      </c>
      <c r="Q1854" s="2">
        <v>0.65</v>
      </c>
      <c r="R1854" t="s">
        <v>96</v>
      </c>
      <c r="S1854" t="s">
        <v>30</v>
      </c>
      <c r="T1854" t="s">
        <v>198</v>
      </c>
      <c r="U1854" t="s">
        <v>102</v>
      </c>
      <c r="V1854" t="s">
        <v>52</v>
      </c>
      <c r="W1854">
        <v>3771</v>
      </c>
      <c r="X1854" s="1">
        <v>41223</v>
      </c>
      <c r="Y1854" t="s">
        <v>34</v>
      </c>
      <c r="Z1854" t="e" vm="32">
        <v>#VALUE!</v>
      </c>
      <c r="AA1854">
        <v>80020</v>
      </c>
      <c r="AB1854" t="e" cm="1" vm="2">
        <f t="array" ref="AB1854">_FV(Table1[[#This Row],[State]],"Country/region",TRUE)</f>
        <v>#VALUE!</v>
      </c>
    </row>
    <row r="1855" spans="1:28" x14ac:dyDescent="0.35">
      <c r="A1855" t="s">
        <v>2453</v>
      </c>
      <c r="B1855">
        <v>44</v>
      </c>
      <c r="C1855" t="s">
        <v>1159</v>
      </c>
      <c r="D1855" t="s">
        <v>46</v>
      </c>
      <c r="E1855">
        <f>YEAR(Table1[[#This Row],[Order Date]])</f>
        <v>2012</v>
      </c>
      <c r="F1855">
        <v>1</v>
      </c>
      <c r="G1855">
        <f>MONTH(Table1[[#This Row],[Order Date]])</f>
        <v>11</v>
      </c>
      <c r="H1855" s="1">
        <v>41221</v>
      </c>
      <c r="I1855">
        <v>37793</v>
      </c>
      <c r="J1855" t="s">
        <v>39</v>
      </c>
      <c r="K1855">
        <v>16</v>
      </c>
      <c r="L1855">
        <v>13.9</v>
      </c>
      <c r="M1855" s="2">
        <v>0.08</v>
      </c>
      <c r="N1855">
        <v>224.47</v>
      </c>
      <c r="O1855">
        <v>7.59</v>
      </c>
      <c r="P1855">
        <v>-49.31</v>
      </c>
      <c r="Q1855" s="2">
        <v>0.56000000000000005</v>
      </c>
      <c r="R1855" t="s">
        <v>29</v>
      </c>
      <c r="S1855" t="s">
        <v>139</v>
      </c>
      <c r="T1855" t="s">
        <v>1490</v>
      </c>
      <c r="U1855" t="s">
        <v>481</v>
      </c>
      <c r="V1855" t="s">
        <v>68</v>
      </c>
      <c r="W1855">
        <v>5312</v>
      </c>
      <c r="X1855" s="1">
        <v>41222</v>
      </c>
      <c r="Y1855" t="s">
        <v>34</v>
      </c>
      <c r="Z1855" t="e" vm="16">
        <v>#VALUE!</v>
      </c>
      <c r="AA1855">
        <v>60174</v>
      </c>
      <c r="AB1855" t="e" cm="1" vm="2">
        <f t="array" ref="AB1855">_FV(Table1[[#This Row],[State]],"Country/region",TRUE)</f>
        <v>#VALUE!</v>
      </c>
    </row>
    <row r="1856" spans="1:28" x14ac:dyDescent="0.35">
      <c r="A1856" t="s">
        <v>2299</v>
      </c>
      <c r="B1856">
        <v>44</v>
      </c>
      <c r="C1856" t="s">
        <v>947</v>
      </c>
      <c r="D1856" t="s">
        <v>27</v>
      </c>
      <c r="E1856">
        <f>YEAR(Table1[[#This Row],[Order Date]])</f>
        <v>2012</v>
      </c>
      <c r="F1856">
        <v>1</v>
      </c>
      <c r="G1856">
        <f>MONTH(Table1[[#This Row],[Order Date]])</f>
        <v>11</v>
      </c>
      <c r="H1856" s="1">
        <v>41221</v>
      </c>
      <c r="I1856">
        <v>38371</v>
      </c>
      <c r="J1856" t="s">
        <v>39</v>
      </c>
      <c r="K1856">
        <v>24</v>
      </c>
      <c r="L1856">
        <v>83.1</v>
      </c>
      <c r="M1856" s="2">
        <v>0.05</v>
      </c>
      <c r="N1856">
        <v>2004.4</v>
      </c>
      <c r="O1856">
        <v>6.13</v>
      </c>
      <c r="P1856">
        <v>544.29999999999995</v>
      </c>
      <c r="Q1856" s="2">
        <v>0.45</v>
      </c>
      <c r="R1856" t="s">
        <v>96</v>
      </c>
      <c r="S1856" t="s">
        <v>30</v>
      </c>
      <c r="T1856" t="s">
        <v>587</v>
      </c>
      <c r="U1856" t="s">
        <v>102</v>
      </c>
      <c r="V1856" t="s">
        <v>33</v>
      </c>
      <c r="W1856">
        <v>5398</v>
      </c>
      <c r="X1856" s="1">
        <v>41222</v>
      </c>
      <c r="Y1856" t="s">
        <v>42</v>
      </c>
      <c r="Z1856" t="e" vm="15">
        <v>#VALUE!</v>
      </c>
      <c r="AA1856">
        <v>11725</v>
      </c>
      <c r="AB1856" t="e" cm="1" vm="2">
        <f t="array" ref="AB1856">_FV(Table1[[#This Row],[State]],"Country/region",TRUE)</f>
        <v>#VALUE!</v>
      </c>
    </row>
    <row r="1857" spans="1:28" x14ac:dyDescent="0.35">
      <c r="A1857" t="s">
        <v>1429</v>
      </c>
      <c r="B1857">
        <v>44</v>
      </c>
      <c r="C1857" t="s">
        <v>1543</v>
      </c>
      <c r="D1857" t="s">
        <v>46</v>
      </c>
      <c r="E1857">
        <f>YEAR(Table1[[#This Row],[Order Date]])</f>
        <v>2012</v>
      </c>
      <c r="F1857">
        <v>1</v>
      </c>
      <c r="G1857">
        <f>MONTH(Table1[[#This Row],[Order Date]])</f>
        <v>11</v>
      </c>
      <c r="H1857" s="1">
        <v>41221</v>
      </c>
      <c r="I1857">
        <v>46151</v>
      </c>
      <c r="J1857" t="s">
        <v>58</v>
      </c>
      <c r="K1857">
        <v>23</v>
      </c>
      <c r="L1857">
        <v>8.6</v>
      </c>
      <c r="M1857" s="2">
        <v>0.02</v>
      </c>
      <c r="N1857">
        <v>203.91</v>
      </c>
      <c r="O1857">
        <v>6.19</v>
      </c>
      <c r="P1857">
        <v>-35.442999999999998</v>
      </c>
      <c r="Q1857" s="2">
        <v>0.38</v>
      </c>
      <c r="R1857" t="s">
        <v>29</v>
      </c>
      <c r="S1857" t="s">
        <v>30</v>
      </c>
      <c r="T1857" t="s">
        <v>341</v>
      </c>
      <c r="U1857" t="s">
        <v>67</v>
      </c>
      <c r="V1857" t="s">
        <v>52</v>
      </c>
      <c r="W1857">
        <v>6486</v>
      </c>
      <c r="X1857" s="1">
        <v>41223</v>
      </c>
      <c r="Y1857" t="s">
        <v>34</v>
      </c>
      <c r="Z1857" t="e" vm="4">
        <v>#VALUE!</v>
      </c>
      <c r="AA1857">
        <v>94533</v>
      </c>
      <c r="AB1857" t="e" cm="1" vm="2">
        <f t="array" ref="AB1857">_FV(Table1[[#This Row],[State]],"Country/region",TRUE)</f>
        <v>#VALUE!</v>
      </c>
    </row>
    <row r="1858" spans="1:28" x14ac:dyDescent="0.35">
      <c r="A1858" t="s">
        <v>1139</v>
      </c>
      <c r="B1858">
        <v>44</v>
      </c>
      <c r="C1858" t="s">
        <v>1140</v>
      </c>
      <c r="D1858" t="s">
        <v>27</v>
      </c>
      <c r="E1858">
        <f>YEAR(Table1[[#This Row],[Order Date]])</f>
        <v>2012</v>
      </c>
      <c r="F1858">
        <v>1</v>
      </c>
      <c r="G1858">
        <f>MONTH(Table1[[#This Row],[Order Date]])</f>
        <v>11</v>
      </c>
      <c r="H1858" s="1">
        <v>41221</v>
      </c>
      <c r="I1858">
        <v>16679</v>
      </c>
      <c r="J1858" t="s">
        <v>47</v>
      </c>
      <c r="K1858">
        <v>29</v>
      </c>
      <c r="L1858">
        <v>243.98</v>
      </c>
      <c r="M1858" s="2">
        <v>0.09</v>
      </c>
      <c r="N1858">
        <v>6481.95</v>
      </c>
      <c r="O1858">
        <v>43.32</v>
      </c>
      <c r="P1858">
        <v>846.23</v>
      </c>
      <c r="Q1858" s="2">
        <v>0.55000000000000004</v>
      </c>
      <c r="R1858" t="s">
        <v>48</v>
      </c>
      <c r="S1858" t="s">
        <v>49</v>
      </c>
      <c r="T1858" t="s">
        <v>121</v>
      </c>
      <c r="U1858" t="s">
        <v>51</v>
      </c>
      <c r="V1858" t="s">
        <v>76</v>
      </c>
      <c r="W1858">
        <v>2315</v>
      </c>
      <c r="X1858" s="1">
        <v>41226</v>
      </c>
      <c r="Y1858" t="s">
        <v>53</v>
      </c>
      <c r="Z1858" t="e" vm="14">
        <v>#VALUE!</v>
      </c>
      <c r="AA1858">
        <v>33160</v>
      </c>
      <c r="AB1858" t="e" cm="1" vm="2">
        <f t="array" ref="AB1858">_FV(Table1[[#This Row],[State]],"Country/region",TRUE)</f>
        <v>#VALUE!</v>
      </c>
    </row>
    <row r="1859" spans="1:28" x14ac:dyDescent="0.35">
      <c r="A1859" t="s">
        <v>2454</v>
      </c>
      <c r="B1859">
        <v>44</v>
      </c>
      <c r="C1859" t="s">
        <v>2455</v>
      </c>
      <c r="D1859" t="s">
        <v>38</v>
      </c>
      <c r="E1859">
        <f>YEAR(Table1[[#This Row],[Order Date]])</f>
        <v>2012</v>
      </c>
      <c r="F1859">
        <v>1</v>
      </c>
      <c r="G1859">
        <f>MONTH(Table1[[#This Row],[Order Date]])</f>
        <v>11</v>
      </c>
      <c r="H1859" s="1">
        <v>41221</v>
      </c>
      <c r="I1859">
        <v>31873</v>
      </c>
      <c r="J1859" t="s">
        <v>47</v>
      </c>
      <c r="K1859">
        <v>2</v>
      </c>
      <c r="L1859">
        <v>70.97</v>
      </c>
      <c r="M1859" s="2">
        <v>0.05</v>
      </c>
      <c r="N1859">
        <v>141.59</v>
      </c>
      <c r="O1859">
        <v>3.5</v>
      </c>
      <c r="P1859">
        <v>-91.09</v>
      </c>
      <c r="Q1859" s="2">
        <v>0.59</v>
      </c>
      <c r="R1859" t="s">
        <v>29</v>
      </c>
      <c r="S1859" t="s">
        <v>30</v>
      </c>
      <c r="T1859" t="s">
        <v>1301</v>
      </c>
      <c r="U1859" t="s">
        <v>214</v>
      </c>
      <c r="V1859" t="s">
        <v>68</v>
      </c>
      <c r="W1859">
        <v>4473</v>
      </c>
      <c r="X1859" s="1">
        <v>41226</v>
      </c>
      <c r="Y1859" t="s">
        <v>34</v>
      </c>
      <c r="Z1859" t="e" vm="25">
        <v>#VALUE!</v>
      </c>
      <c r="AA1859">
        <v>53402</v>
      </c>
      <c r="AB1859" t="e" cm="1" vm="2">
        <f t="array" ref="AB1859">_FV(Table1[[#This Row],[State]],"Country/region",TRUE)</f>
        <v>#VALUE!</v>
      </c>
    </row>
    <row r="1860" spans="1:28" x14ac:dyDescent="0.35">
      <c r="A1860" t="s">
        <v>2456</v>
      </c>
      <c r="B1860">
        <v>44</v>
      </c>
      <c r="C1860" t="s">
        <v>2455</v>
      </c>
      <c r="D1860" t="s">
        <v>38</v>
      </c>
      <c r="E1860">
        <f>YEAR(Table1[[#This Row],[Order Date]])</f>
        <v>2012</v>
      </c>
      <c r="F1860">
        <v>1</v>
      </c>
      <c r="G1860">
        <f>MONTH(Table1[[#This Row],[Order Date]])</f>
        <v>11</v>
      </c>
      <c r="H1860" s="1">
        <v>41221</v>
      </c>
      <c r="I1860">
        <v>31873</v>
      </c>
      <c r="J1860" t="s">
        <v>47</v>
      </c>
      <c r="K1860">
        <v>42</v>
      </c>
      <c r="L1860">
        <v>5.28</v>
      </c>
      <c r="M1860" s="2">
        <v>0</v>
      </c>
      <c r="N1860">
        <v>236.89</v>
      </c>
      <c r="O1860">
        <v>6.26</v>
      </c>
      <c r="P1860">
        <v>-125.29</v>
      </c>
      <c r="Q1860" s="2">
        <v>0.4</v>
      </c>
      <c r="R1860" t="s">
        <v>29</v>
      </c>
      <c r="S1860" t="s">
        <v>30</v>
      </c>
      <c r="T1860" t="s">
        <v>1711</v>
      </c>
      <c r="U1860" t="s">
        <v>61</v>
      </c>
      <c r="V1860" t="s">
        <v>68</v>
      </c>
      <c r="W1860">
        <v>4476</v>
      </c>
      <c r="X1860" s="1">
        <v>41228</v>
      </c>
      <c r="Y1860" t="s">
        <v>34</v>
      </c>
      <c r="Z1860" t="e" vm="25">
        <v>#VALUE!</v>
      </c>
      <c r="AA1860">
        <v>53081</v>
      </c>
      <c r="AB1860" t="e" cm="1" vm="2">
        <f t="array" ref="AB1860">_FV(Table1[[#This Row],[State]],"Country/region",TRUE)</f>
        <v>#VALUE!</v>
      </c>
    </row>
    <row r="1861" spans="1:28" x14ac:dyDescent="0.35">
      <c r="A1861" t="s">
        <v>2454</v>
      </c>
      <c r="B1861">
        <v>44</v>
      </c>
      <c r="C1861" t="s">
        <v>2455</v>
      </c>
      <c r="D1861" t="s">
        <v>38</v>
      </c>
      <c r="E1861">
        <f>YEAR(Table1[[#This Row],[Order Date]])</f>
        <v>2012</v>
      </c>
      <c r="F1861">
        <v>1</v>
      </c>
      <c r="G1861">
        <f>MONTH(Table1[[#This Row],[Order Date]])</f>
        <v>11</v>
      </c>
      <c r="H1861" s="1">
        <v>41221</v>
      </c>
      <c r="I1861">
        <v>31873</v>
      </c>
      <c r="J1861" t="s">
        <v>47</v>
      </c>
      <c r="K1861">
        <v>14</v>
      </c>
      <c r="L1861">
        <v>205.99</v>
      </c>
      <c r="M1861" s="2">
        <v>0.06</v>
      </c>
      <c r="N1861">
        <v>2465.5014999999999</v>
      </c>
      <c r="O1861">
        <v>8.99</v>
      </c>
      <c r="P1861">
        <v>13.013999999999999</v>
      </c>
      <c r="Q1861" s="2">
        <v>0.6</v>
      </c>
      <c r="R1861" t="s">
        <v>96</v>
      </c>
      <c r="S1861" t="s">
        <v>30</v>
      </c>
      <c r="T1861" t="s">
        <v>639</v>
      </c>
      <c r="U1861" t="s">
        <v>105</v>
      </c>
      <c r="V1861" t="s">
        <v>68</v>
      </c>
      <c r="W1861">
        <v>4474</v>
      </c>
      <c r="X1861" s="1">
        <v>41228</v>
      </c>
      <c r="Y1861" t="s">
        <v>34</v>
      </c>
      <c r="Z1861" t="e" vm="25">
        <v>#VALUE!</v>
      </c>
      <c r="AA1861">
        <v>53402</v>
      </c>
      <c r="AB1861" t="e" cm="1" vm="2">
        <f t="array" ref="AB1861">_FV(Table1[[#This Row],[State]],"Country/region",TRUE)</f>
        <v>#VALUE!</v>
      </c>
    </row>
    <row r="1862" spans="1:28" x14ac:dyDescent="0.35">
      <c r="A1862" t="s">
        <v>2454</v>
      </c>
      <c r="B1862">
        <v>44</v>
      </c>
      <c r="C1862" t="s">
        <v>2455</v>
      </c>
      <c r="D1862" t="s">
        <v>38</v>
      </c>
      <c r="E1862">
        <f>YEAR(Table1[[#This Row],[Order Date]])</f>
        <v>2012</v>
      </c>
      <c r="F1862">
        <v>1</v>
      </c>
      <c r="G1862">
        <f>MONTH(Table1[[#This Row],[Order Date]])</f>
        <v>11</v>
      </c>
      <c r="H1862" s="1">
        <v>41221</v>
      </c>
      <c r="I1862">
        <v>31873</v>
      </c>
      <c r="J1862" t="s">
        <v>47</v>
      </c>
      <c r="K1862">
        <v>50</v>
      </c>
      <c r="L1862">
        <v>205.99</v>
      </c>
      <c r="M1862" s="2">
        <v>0.06</v>
      </c>
      <c r="N1862">
        <v>8558.4714999999997</v>
      </c>
      <c r="O1862">
        <v>8.99</v>
      </c>
      <c r="P1862">
        <v>2539.4580000000001</v>
      </c>
      <c r="Q1862" s="2">
        <v>0.56000000000000005</v>
      </c>
      <c r="R1862" t="s">
        <v>96</v>
      </c>
      <c r="S1862" t="s">
        <v>30</v>
      </c>
      <c r="T1862" t="s">
        <v>686</v>
      </c>
      <c r="U1862" t="s">
        <v>105</v>
      </c>
      <c r="V1862" t="s">
        <v>68</v>
      </c>
      <c r="W1862">
        <v>4475</v>
      </c>
      <c r="X1862" s="1">
        <v>41228</v>
      </c>
      <c r="Y1862" t="s">
        <v>34</v>
      </c>
      <c r="Z1862" t="e" vm="25">
        <v>#VALUE!</v>
      </c>
      <c r="AA1862">
        <v>53402</v>
      </c>
      <c r="AB1862" t="e" cm="1" vm="2">
        <f t="array" ref="AB1862">_FV(Table1[[#This Row],[State]],"Country/region",TRUE)</f>
        <v>#VALUE!</v>
      </c>
    </row>
    <row r="1863" spans="1:28" x14ac:dyDescent="0.35">
      <c r="A1863" t="s">
        <v>2457</v>
      </c>
      <c r="B1863">
        <v>44</v>
      </c>
      <c r="C1863" t="s">
        <v>871</v>
      </c>
      <c r="D1863" t="s">
        <v>46</v>
      </c>
      <c r="E1863">
        <f>YEAR(Table1[[#This Row],[Order Date]])</f>
        <v>2012</v>
      </c>
      <c r="F1863">
        <v>1</v>
      </c>
      <c r="G1863">
        <f>MONTH(Table1[[#This Row],[Order Date]])</f>
        <v>11</v>
      </c>
      <c r="H1863" s="1">
        <v>41222</v>
      </c>
      <c r="I1863">
        <v>34788</v>
      </c>
      <c r="J1863" t="s">
        <v>28</v>
      </c>
      <c r="K1863">
        <v>4</v>
      </c>
      <c r="L1863">
        <v>5.98</v>
      </c>
      <c r="M1863" s="2">
        <v>0.02</v>
      </c>
      <c r="N1863">
        <v>30.47</v>
      </c>
      <c r="O1863">
        <v>5.15</v>
      </c>
      <c r="P1863">
        <v>-10.7</v>
      </c>
      <c r="Q1863" s="2">
        <v>0.36</v>
      </c>
      <c r="R1863" t="s">
        <v>29</v>
      </c>
      <c r="S1863" t="s">
        <v>30</v>
      </c>
      <c r="T1863" t="s">
        <v>1758</v>
      </c>
      <c r="U1863" t="s">
        <v>61</v>
      </c>
      <c r="V1863" t="s">
        <v>68</v>
      </c>
      <c r="W1863">
        <v>4890</v>
      </c>
      <c r="X1863" s="1">
        <v>41224</v>
      </c>
      <c r="Y1863" t="s">
        <v>34</v>
      </c>
      <c r="Z1863" t="e" vm="11">
        <v>#VALUE!</v>
      </c>
      <c r="AA1863">
        <v>78664</v>
      </c>
      <c r="AB1863" t="e" cm="1" vm="2">
        <f t="array" ref="AB1863">_FV(Table1[[#This Row],[State]],"Country/region",TRUE)</f>
        <v>#VALUE!</v>
      </c>
    </row>
    <row r="1864" spans="1:28" x14ac:dyDescent="0.35">
      <c r="A1864" t="s">
        <v>574</v>
      </c>
      <c r="B1864">
        <v>44</v>
      </c>
      <c r="C1864" t="s">
        <v>575</v>
      </c>
      <c r="D1864" t="s">
        <v>57</v>
      </c>
      <c r="E1864">
        <f>YEAR(Table1[[#This Row],[Order Date]])</f>
        <v>2012</v>
      </c>
      <c r="F1864">
        <v>1</v>
      </c>
      <c r="G1864">
        <f>MONTH(Table1[[#This Row],[Order Date]])</f>
        <v>11</v>
      </c>
      <c r="H1864" s="1">
        <v>41223</v>
      </c>
      <c r="I1864">
        <v>53508</v>
      </c>
      <c r="J1864" t="s">
        <v>28</v>
      </c>
      <c r="K1864">
        <v>4</v>
      </c>
      <c r="L1864">
        <v>15.04</v>
      </c>
      <c r="M1864" s="2">
        <v>0.06</v>
      </c>
      <c r="N1864">
        <v>62.48</v>
      </c>
      <c r="O1864">
        <v>1.97</v>
      </c>
      <c r="P1864">
        <v>1.06</v>
      </c>
      <c r="Q1864" s="2">
        <v>0.39</v>
      </c>
      <c r="R1864" t="s">
        <v>29</v>
      </c>
      <c r="S1864" t="s">
        <v>59</v>
      </c>
      <c r="T1864" t="s">
        <v>60</v>
      </c>
      <c r="U1864" t="s">
        <v>61</v>
      </c>
      <c r="V1864" t="s">
        <v>68</v>
      </c>
      <c r="W1864">
        <v>7499</v>
      </c>
      <c r="X1864" s="1">
        <v>41223</v>
      </c>
      <c r="Y1864" t="s">
        <v>34</v>
      </c>
      <c r="Z1864" t="e" vm="38">
        <v>#VALUE!</v>
      </c>
      <c r="AA1864">
        <v>47906</v>
      </c>
      <c r="AB1864" t="e" cm="1" vm="2">
        <f t="array" ref="AB1864">_FV(Table1[[#This Row],[State]],"Country/region",TRUE)</f>
        <v>#VALUE!</v>
      </c>
    </row>
    <row r="1865" spans="1:28" x14ac:dyDescent="0.35">
      <c r="A1865" t="s">
        <v>1995</v>
      </c>
      <c r="B1865">
        <v>44</v>
      </c>
      <c r="C1865" t="s">
        <v>2458</v>
      </c>
      <c r="D1865" t="s">
        <v>57</v>
      </c>
      <c r="E1865">
        <f>YEAR(Table1[[#This Row],[Order Date]])</f>
        <v>2012</v>
      </c>
      <c r="F1865">
        <v>1</v>
      </c>
      <c r="G1865">
        <f>MONTH(Table1[[#This Row],[Order Date]])</f>
        <v>11</v>
      </c>
      <c r="H1865" s="1">
        <v>41223</v>
      </c>
      <c r="I1865">
        <v>56706</v>
      </c>
      <c r="J1865" t="s">
        <v>28</v>
      </c>
      <c r="K1865">
        <v>7</v>
      </c>
      <c r="L1865">
        <v>99.99</v>
      </c>
      <c r="M1865" s="2">
        <v>0</v>
      </c>
      <c r="N1865">
        <v>754.92</v>
      </c>
      <c r="O1865">
        <v>19.989999999999998</v>
      </c>
      <c r="P1865">
        <v>-129.56909999999999</v>
      </c>
      <c r="Q1865" s="2">
        <v>0.52</v>
      </c>
      <c r="R1865" t="s">
        <v>96</v>
      </c>
      <c r="S1865" t="s">
        <v>30</v>
      </c>
      <c r="T1865" t="s">
        <v>934</v>
      </c>
      <c r="U1865" t="s">
        <v>98</v>
      </c>
      <c r="V1865" t="s">
        <v>52</v>
      </c>
      <c r="W1865">
        <v>7933</v>
      </c>
      <c r="X1865" s="1">
        <v>41224</v>
      </c>
      <c r="Y1865" t="s">
        <v>34</v>
      </c>
      <c r="Z1865" t="e" vm="23">
        <v>#VALUE!</v>
      </c>
      <c r="AA1865">
        <v>98052</v>
      </c>
      <c r="AB1865" t="e" cm="1" vm="2">
        <f t="array" ref="AB1865">_FV(Table1[[#This Row],[State]],"Country/region",TRUE)</f>
        <v>#VALUE!</v>
      </c>
    </row>
    <row r="1866" spans="1:28" x14ac:dyDescent="0.35">
      <c r="A1866" t="s">
        <v>1340</v>
      </c>
      <c r="B1866">
        <v>44</v>
      </c>
      <c r="C1866" t="s">
        <v>168</v>
      </c>
      <c r="D1866" t="s">
        <v>46</v>
      </c>
      <c r="E1866">
        <f>YEAR(Table1[[#This Row],[Order Date]])</f>
        <v>2012</v>
      </c>
      <c r="F1866">
        <v>1</v>
      </c>
      <c r="G1866">
        <f>MONTH(Table1[[#This Row],[Order Date]])</f>
        <v>11</v>
      </c>
      <c r="H1866" s="1">
        <v>41223</v>
      </c>
      <c r="I1866">
        <v>37025</v>
      </c>
      <c r="J1866" t="s">
        <v>28</v>
      </c>
      <c r="K1866">
        <v>37</v>
      </c>
      <c r="L1866">
        <v>17.48</v>
      </c>
      <c r="M1866" s="2">
        <v>0.03</v>
      </c>
      <c r="N1866">
        <v>641.89</v>
      </c>
      <c r="O1866">
        <v>1.99</v>
      </c>
      <c r="P1866">
        <v>207.3</v>
      </c>
      <c r="Q1866" s="2">
        <v>0.45</v>
      </c>
      <c r="R1866" t="s">
        <v>96</v>
      </c>
      <c r="S1866" t="s">
        <v>139</v>
      </c>
      <c r="T1866" t="s">
        <v>1856</v>
      </c>
      <c r="U1866" t="s">
        <v>102</v>
      </c>
      <c r="V1866" t="s">
        <v>76</v>
      </c>
      <c r="W1866">
        <v>5211</v>
      </c>
      <c r="X1866" s="1">
        <v>41224</v>
      </c>
      <c r="Y1866" t="s">
        <v>34</v>
      </c>
      <c r="Z1866" t="e" vm="14">
        <v>#VALUE!</v>
      </c>
      <c r="AA1866">
        <v>33156</v>
      </c>
      <c r="AB1866" t="e" cm="1" vm="2">
        <f t="array" ref="AB1866">_FV(Table1[[#This Row],[State]],"Country/region",TRUE)</f>
        <v>#VALUE!</v>
      </c>
    </row>
    <row r="1867" spans="1:28" x14ac:dyDescent="0.35">
      <c r="A1867" t="s">
        <v>1948</v>
      </c>
      <c r="B1867">
        <v>44</v>
      </c>
      <c r="C1867" t="s">
        <v>1935</v>
      </c>
      <c r="D1867" t="s">
        <v>27</v>
      </c>
      <c r="E1867">
        <f>YEAR(Table1[[#This Row],[Order Date]])</f>
        <v>2012</v>
      </c>
      <c r="F1867">
        <v>1</v>
      </c>
      <c r="G1867">
        <f>MONTH(Table1[[#This Row],[Order Date]])</f>
        <v>11</v>
      </c>
      <c r="H1867" s="1">
        <v>41223</v>
      </c>
      <c r="I1867">
        <v>46848</v>
      </c>
      <c r="J1867" t="s">
        <v>131</v>
      </c>
      <c r="K1867">
        <v>39</v>
      </c>
      <c r="L1867">
        <v>95.43</v>
      </c>
      <c r="M1867" s="2">
        <v>0.04</v>
      </c>
      <c r="N1867">
        <v>3842.99</v>
      </c>
      <c r="O1867">
        <v>19.989999999999998</v>
      </c>
      <c r="P1867">
        <v>-67.680000000000007</v>
      </c>
      <c r="Q1867" s="2">
        <v>0.79</v>
      </c>
      <c r="R1867" t="s">
        <v>29</v>
      </c>
      <c r="S1867" t="s">
        <v>30</v>
      </c>
      <c r="T1867" t="s">
        <v>2168</v>
      </c>
      <c r="U1867" t="s">
        <v>32</v>
      </c>
      <c r="V1867" t="s">
        <v>33</v>
      </c>
      <c r="W1867">
        <v>6577</v>
      </c>
      <c r="X1867" s="1">
        <v>41225</v>
      </c>
      <c r="Y1867" t="s">
        <v>34</v>
      </c>
      <c r="Z1867" t="e" vm="1">
        <v>#VALUE!</v>
      </c>
      <c r="AA1867">
        <v>19464</v>
      </c>
      <c r="AB1867" t="e" cm="1" vm="2">
        <f t="array" ref="AB1867">_FV(Table1[[#This Row],[State]],"Country/region",TRUE)</f>
        <v>#VALUE!</v>
      </c>
    </row>
    <row r="1868" spans="1:28" x14ac:dyDescent="0.35">
      <c r="A1868" t="s">
        <v>574</v>
      </c>
      <c r="B1868">
        <v>44</v>
      </c>
      <c r="C1868" t="s">
        <v>575</v>
      </c>
      <c r="D1868" t="s">
        <v>57</v>
      </c>
      <c r="E1868">
        <f>YEAR(Table1[[#This Row],[Order Date]])</f>
        <v>2012</v>
      </c>
      <c r="F1868">
        <v>1</v>
      </c>
      <c r="G1868">
        <f>MONTH(Table1[[#This Row],[Order Date]])</f>
        <v>11</v>
      </c>
      <c r="H1868" s="1">
        <v>41223</v>
      </c>
      <c r="I1868">
        <v>53508</v>
      </c>
      <c r="J1868" t="s">
        <v>28</v>
      </c>
      <c r="K1868">
        <v>25</v>
      </c>
      <c r="L1868">
        <v>13.99</v>
      </c>
      <c r="M1868" s="2">
        <v>0.06</v>
      </c>
      <c r="N1868">
        <v>342.85</v>
      </c>
      <c r="O1868">
        <v>7.51</v>
      </c>
      <c r="P1868">
        <v>-32.416200000000003</v>
      </c>
      <c r="Q1868" s="2">
        <v>0.39</v>
      </c>
      <c r="R1868" t="s">
        <v>96</v>
      </c>
      <c r="S1868" t="s">
        <v>80</v>
      </c>
      <c r="T1868" t="s">
        <v>675</v>
      </c>
      <c r="U1868" t="s">
        <v>98</v>
      </c>
      <c r="V1868" t="s">
        <v>68</v>
      </c>
      <c r="W1868">
        <v>7498</v>
      </c>
      <c r="X1868" s="1">
        <v>41225</v>
      </c>
      <c r="Y1868" t="s">
        <v>34</v>
      </c>
      <c r="Z1868" t="e" vm="38">
        <v>#VALUE!</v>
      </c>
      <c r="AA1868">
        <v>47906</v>
      </c>
      <c r="AB1868" t="e" cm="1" vm="2">
        <f t="array" ref="AB1868">_FV(Table1[[#This Row],[State]],"Country/region",TRUE)</f>
        <v>#VALUE!</v>
      </c>
    </row>
    <row r="1869" spans="1:28" x14ac:dyDescent="0.35">
      <c r="A1869" t="s">
        <v>574</v>
      </c>
      <c r="B1869">
        <v>44</v>
      </c>
      <c r="C1869" t="s">
        <v>575</v>
      </c>
      <c r="D1869" t="s">
        <v>57</v>
      </c>
      <c r="E1869">
        <f>YEAR(Table1[[#This Row],[Order Date]])</f>
        <v>2012</v>
      </c>
      <c r="F1869">
        <v>1</v>
      </c>
      <c r="G1869">
        <f>MONTH(Table1[[#This Row],[Order Date]])</f>
        <v>11</v>
      </c>
      <c r="H1869" s="1">
        <v>41223</v>
      </c>
      <c r="I1869">
        <v>53508</v>
      </c>
      <c r="J1869" t="s">
        <v>28</v>
      </c>
      <c r="K1869">
        <v>13</v>
      </c>
      <c r="L1869">
        <v>80.98</v>
      </c>
      <c r="M1869" s="2">
        <v>0.03</v>
      </c>
      <c r="N1869">
        <v>1072.22</v>
      </c>
      <c r="O1869">
        <v>7.18</v>
      </c>
      <c r="P1869">
        <v>149.63999999999999</v>
      </c>
      <c r="Q1869" s="2">
        <v>0.48</v>
      </c>
      <c r="R1869" t="s">
        <v>96</v>
      </c>
      <c r="S1869" t="s">
        <v>30</v>
      </c>
      <c r="T1869" t="s">
        <v>2030</v>
      </c>
      <c r="U1869" t="s">
        <v>102</v>
      </c>
      <c r="V1869" t="s">
        <v>68</v>
      </c>
      <c r="W1869">
        <v>7497</v>
      </c>
      <c r="X1869" s="1">
        <v>41225</v>
      </c>
      <c r="Y1869" t="s">
        <v>34</v>
      </c>
      <c r="Z1869" t="e" vm="38">
        <v>#VALUE!</v>
      </c>
      <c r="AA1869">
        <v>47906</v>
      </c>
      <c r="AB1869" t="e" cm="1" vm="2">
        <f t="array" ref="AB1869">_FV(Table1[[#This Row],[State]],"Country/region",TRUE)</f>
        <v>#VALUE!</v>
      </c>
    </row>
    <row r="1870" spans="1:28" x14ac:dyDescent="0.35">
      <c r="A1870" t="s">
        <v>2459</v>
      </c>
      <c r="B1870">
        <v>44</v>
      </c>
      <c r="C1870" t="s">
        <v>497</v>
      </c>
      <c r="D1870" t="s">
        <v>27</v>
      </c>
      <c r="E1870">
        <f>YEAR(Table1[[#This Row],[Order Date]])</f>
        <v>2012</v>
      </c>
      <c r="F1870">
        <v>1</v>
      </c>
      <c r="G1870">
        <f>MONTH(Table1[[#This Row],[Order Date]])</f>
        <v>11</v>
      </c>
      <c r="H1870" s="1">
        <v>41223</v>
      </c>
      <c r="I1870">
        <v>41415</v>
      </c>
      <c r="J1870" t="s">
        <v>47</v>
      </c>
      <c r="K1870">
        <v>10</v>
      </c>
      <c r="L1870">
        <v>7.64</v>
      </c>
      <c r="M1870" s="2">
        <v>0.09</v>
      </c>
      <c r="N1870">
        <v>80.92</v>
      </c>
      <c r="O1870">
        <v>5.83</v>
      </c>
      <c r="P1870">
        <v>-20.16</v>
      </c>
      <c r="Q1870" s="2">
        <v>0.36</v>
      </c>
      <c r="R1870" t="s">
        <v>29</v>
      </c>
      <c r="S1870" t="s">
        <v>59</v>
      </c>
      <c r="T1870" t="s">
        <v>135</v>
      </c>
      <c r="U1870" t="s">
        <v>61</v>
      </c>
      <c r="V1870" t="s">
        <v>33</v>
      </c>
      <c r="W1870">
        <v>5840</v>
      </c>
      <c r="X1870" s="1">
        <v>41228</v>
      </c>
      <c r="Y1870" t="s">
        <v>34</v>
      </c>
      <c r="Z1870" t="e" vm="21">
        <v>#VALUE!</v>
      </c>
      <c r="AA1870">
        <v>4070</v>
      </c>
      <c r="AB1870" t="e" cm="1" vm="2">
        <f t="array" ref="AB1870">_FV(Table1[[#This Row],[State]],"Country/region",TRUE)</f>
        <v>#VALUE!</v>
      </c>
    </row>
    <row r="1871" spans="1:28" x14ac:dyDescent="0.35">
      <c r="A1871" t="s">
        <v>2460</v>
      </c>
      <c r="B1871">
        <v>44</v>
      </c>
      <c r="C1871" t="s">
        <v>2461</v>
      </c>
      <c r="D1871" t="s">
        <v>46</v>
      </c>
      <c r="E1871">
        <f>YEAR(Table1[[#This Row],[Order Date]])</f>
        <v>2012</v>
      </c>
      <c r="F1871">
        <v>1</v>
      </c>
      <c r="G1871">
        <f>MONTH(Table1[[#This Row],[Order Date]])</f>
        <v>11</v>
      </c>
      <c r="H1871" s="1">
        <v>41224</v>
      </c>
      <c r="I1871">
        <v>21922</v>
      </c>
      <c r="J1871" t="s">
        <v>28</v>
      </c>
      <c r="K1871">
        <v>17</v>
      </c>
      <c r="L1871">
        <v>500.98</v>
      </c>
      <c r="M1871" s="2">
        <v>0.01</v>
      </c>
      <c r="N1871">
        <v>8937.3799999999992</v>
      </c>
      <c r="O1871">
        <v>26</v>
      </c>
      <c r="P1871">
        <v>2383.42</v>
      </c>
      <c r="Q1871" s="2">
        <v>0.6</v>
      </c>
      <c r="R1871" t="s">
        <v>48</v>
      </c>
      <c r="S1871" t="s">
        <v>49</v>
      </c>
      <c r="T1871" t="s">
        <v>1979</v>
      </c>
      <c r="U1871" t="s">
        <v>51</v>
      </c>
      <c r="V1871" t="s">
        <v>33</v>
      </c>
      <c r="W1871">
        <v>3059</v>
      </c>
      <c r="X1871" s="1">
        <v>41225</v>
      </c>
      <c r="Y1871" t="s">
        <v>53</v>
      </c>
      <c r="Z1871" t="e" vm="43">
        <v>#VALUE!</v>
      </c>
      <c r="AA1871">
        <v>25705</v>
      </c>
      <c r="AB1871" t="e" cm="1" vm="2">
        <f t="array" ref="AB1871">_FV(Table1[[#This Row],[State]],"Country/region",TRUE)</f>
        <v>#VALUE!</v>
      </c>
    </row>
    <row r="1872" spans="1:28" x14ac:dyDescent="0.35">
      <c r="A1872" t="s">
        <v>2460</v>
      </c>
      <c r="B1872">
        <v>44</v>
      </c>
      <c r="C1872" t="s">
        <v>2461</v>
      </c>
      <c r="D1872" t="s">
        <v>46</v>
      </c>
      <c r="E1872">
        <f>YEAR(Table1[[#This Row],[Order Date]])</f>
        <v>2012</v>
      </c>
      <c r="F1872">
        <v>1</v>
      </c>
      <c r="G1872">
        <f>MONTH(Table1[[#This Row],[Order Date]])</f>
        <v>11</v>
      </c>
      <c r="H1872" s="1">
        <v>41224</v>
      </c>
      <c r="I1872">
        <v>21922</v>
      </c>
      <c r="J1872" t="s">
        <v>28</v>
      </c>
      <c r="K1872">
        <v>11</v>
      </c>
      <c r="L1872">
        <v>9.77</v>
      </c>
      <c r="M1872" s="2">
        <v>0.08</v>
      </c>
      <c r="N1872">
        <v>108.85</v>
      </c>
      <c r="O1872">
        <v>6.02</v>
      </c>
      <c r="P1872">
        <v>10.58</v>
      </c>
      <c r="Q1872" s="2">
        <v>0.48</v>
      </c>
      <c r="R1872" t="s">
        <v>48</v>
      </c>
      <c r="S1872" t="s">
        <v>80</v>
      </c>
      <c r="T1872" t="s">
        <v>1253</v>
      </c>
      <c r="U1872" t="s">
        <v>82</v>
      </c>
      <c r="V1872" t="s">
        <v>33</v>
      </c>
      <c r="W1872">
        <v>3060</v>
      </c>
      <c r="X1872" s="1">
        <v>41225</v>
      </c>
      <c r="Y1872" t="s">
        <v>34</v>
      </c>
      <c r="Z1872" t="e" vm="43">
        <v>#VALUE!</v>
      </c>
      <c r="AA1872">
        <v>25705</v>
      </c>
      <c r="AB1872" t="e" cm="1" vm="2">
        <f t="array" ref="AB1872">_FV(Table1[[#This Row],[State]],"Country/region",TRUE)</f>
        <v>#VALUE!</v>
      </c>
    </row>
    <row r="1873" spans="1:28" x14ac:dyDescent="0.35">
      <c r="A1873" t="s">
        <v>1429</v>
      </c>
      <c r="B1873">
        <v>44</v>
      </c>
      <c r="C1873" t="s">
        <v>230</v>
      </c>
      <c r="D1873" t="s">
        <v>46</v>
      </c>
      <c r="E1873">
        <f>YEAR(Table1[[#This Row],[Order Date]])</f>
        <v>2012</v>
      </c>
      <c r="F1873">
        <v>1</v>
      </c>
      <c r="G1873">
        <f>MONTH(Table1[[#This Row],[Order Date]])</f>
        <v>11</v>
      </c>
      <c r="H1873" s="1">
        <v>41224</v>
      </c>
      <c r="I1873">
        <v>10562</v>
      </c>
      <c r="J1873" t="s">
        <v>39</v>
      </c>
      <c r="K1873">
        <v>10</v>
      </c>
      <c r="L1873">
        <v>95.99</v>
      </c>
      <c r="M1873" s="2">
        <v>0.03</v>
      </c>
      <c r="N1873">
        <v>994.04</v>
      </c>
      <c r="O1873">
        <v>35</v>
      </c>
      <c r="P1873">
        <v>-335.06</v>
      </c>
      <c r="Q1873" s="2"/>
      <c r="R1873" t="s">
        <v>29</v>
      </c>
      <c r="S1873" t="s">
        <v>40</v>
      </c>
      <c r="T1873" t="s">
        <v>41</v>
      </c>
      <c r="U1873" t="s">
        <v>32</v>
      </c>
      <c r="V1873" t="s">
        <v>52</v>
      </c>
      <c r="W1873">
        <v>1464</v>
      </c>
      <c r="X1873" s="1">
        <v>41225</v>
      </c>
      <c r="Y1873" t="s">
        <v>34</v>
      </c>
      <c r="Z1873" t="e" vm="4">
        <v>#VALUE!</v>
      </c>
      <c r="AA1873">
        <v>94533</v>
      </c>
      <c r="AB1873" t="e" cm="1" vm="2">
        <f t="array" ref="AB1873">_FV(Table1[[#This Row],[State]],"Country/region",TRUE)</f>
        <v>#VALUE!</v>
      </c>
    </row>
    <row r="1874" spans="1:28" x14ac:dyDescent="0.35">
      <c r="A1874" t="s">
        <v>2460</v>
      </c>
      <c r="B1874">
        <v>44</v>
      </c>
      <c r="C1874" t="s">
        <v>2461</v>
      </c>
      <c r="D1874" t="s">
        <v>46</v>
      </c>
      <c r="E1874">
        <f>YEAR(Table1[[#This Row],[Order Date]])</f>
        <v>2012</v>
      </c>
      <c r="F1874">
        <v>1</v>
      </c>
      <c r="G1874">
        <f>MONTH(Table1[[#This Row],[Order Date]])</f>
        <v>11</v>
      </c>
      <c r="H1874" s="1">
        <v>41224</v>
      </c>
      <c r="I1874">
        <v>21922</v>
      </c>
      <c r="J1874" t="s">
        <v>28</v>
      </c>
      <c r="K1874">
        <v>49</v>
      </c>
      <c r="L1874">
        <v>3.28</v>
      </c>
      <c r="M1874" s="2">
        <v>0.09</v>
      </c>
      <c r="N1874">
        <v>157.47</v>
      </c>
      <c r="O1874">
        <v>0.98</v>
      </c>
      <c r="P1874">
        <v>8.07</v>
      </c>
      <c r="Q1874" s="2">
        <v>0.59</v>
      </c>
      <c r="R1874" t="s">
        <v>29</v>
      </c>
      <c r="S1874" t="s">
        <v>59</v>
      </c>
      <c r="T1874" t="s">
        <v>2462</v>
      </c>
      <c r="U1874" t="s">
        <v>88</v>
      </c>
      <c r="V1874" t="s">
        <v>33</v>
      </c>
      <c r="W1874">
        <v>3061</v>
      </c>
      <c r="X1874" s="1">
        <v>41226</v>
      </c>
      <c r="Y1874" t="s">
        <v>34</v>
      </c>
      <c r="Z1874" t="e" vm="43">
        <v>#VALUE!</v>
      </c>
      <c r="AA1874">
        <v>25705</v>
      </c>
      <c r="AB1874" t="e" cm="1" vm="2">
        <f t="array" ref="AB1874">_FV(Table1[[#This Row],[State]],"Country/region",TRUE)</f>
        <v>#VALUE!</v>
      </c>
    </row>
    <row r="1875" spans="1:28" x14ac:dyDescent="0.35">
      <c r="A1875" t="s">
        <v>2052</v>
      </c>
      <c r="B1875">
        <v>44</v>
      </c>
      <c r="C1875" t="s">
        <v>1374</v>
      </c>
      <c r="D1875" t="s">
        <v>27</v>
      </c>
      <c r="E1875">
        <f>YEAR(Table1[[#This Row],[Order Date]])</f>
        <v>2012</v>
      </c>
      <c r="F1875">
        <v>1</v>
      </c>
      <c r="G1875">
        <f>MONTH(Table1[[#This Row],[Order Date]])</f>
        <v>11</v>
      </c>
      <c r="H1875" s="1">
        <v>41225</v>
      </c>
      <c r="I1875">
        <v>28583</v>
      </c>
      <c r="J1875" t="s">
        <v>58</v>
      </c>
      <c r="K1875">
        <v>25</v>
      </c>
      <c r="L1875">
        <v>223.98</v>
      </c>
      <c r="M1875" s="2">
        <v>0.03</v>
      </c>
      <c r="N1875">
        <v>5811.72</v>
      </c>
      <c r="O1875">
        <v>15.01</v>
      </c>
      <c r="P1875">
        <v>2431.5949999999998</v>
      </c>
      <c r="Q1875" s="2">
        <v>0.38</v>
      </c>
      <c r="R1875" t="s">
        <v>29</v>
      </c>
      <c r="S1875" t="s">
        <v>30</v>
      </c>
      <c r="T1875" t="s">
        <v>2463</v>
      </c>
      <c r="U1875" t="s">
        <v>67</v>
      </c>
      <c r="V1875" t="s">
        <v>76</v>
      </c>
      <c r="W1875">
        <v>4007</v>
      </c>
      <c r="X1875" s="1">
        <v>41226</v>
      </c>
      <c r="Y1875" t="s">
        <v>34</v>
      </c>
      <c r="Z1875" t="e" vm="18">
        <v>#VALUE!</v>
      </c>
      <c r="AA1875">
        <v>22015</v>
      </c>
      <c r="AB1875" t="e" cm="1" vm="2">
        <f t="array" ref="AB1875">_FV(Table1[[#This Row],[State]],"Country/region",TRUE)</f>
        <v>#VALUE!</v>
      </c>
    </row>
    <row r="1876" spans="1:28" x14ac:dyDescent="0.35">
      <c r="A1876" t="s">
        <v>2464</v>
      </c>
      <c r="B1876">
        <v>44</v>
      </c>
      <c r="C1876" t="s">
        <v>2465</v>
      </c>
      <c r="D1876" t="s">
        <v>27</v>
      </c>
      <c r="E1876">
        <f>YEAR(Table1[[#This Row],[Order Date]])</f>
        <v>2012</v>
      </c>
      <c r="F1876">
        <v>1</v>
      </c>
      <c r="G1876">
        <f>MONTH(Table1[[#This Row],[Order Date]])</f>
        <v>11</v>
      </c>
      <c r="H1876" s="1">
        <v>41225</v>
      </c>
      <c r="I1876">
        <v>51392</v>
      </c>
      <c r="J1876" t="s">
        <v>131</v>
      </c>
      <c r="K1876">
        <v>10</v>
      </c>
      <c r="L1876">
        <v>26.31</v>
      </c>
      <c r="M1876" s="2">
        <v>0.09</v>
      </c>
      <c r="N1876">
        <v>254.89</v>
      </c>
      <c r="O1876">
        <v>5.89</v>
      </c>
      <c r="P1876">
        <v>-106.58</v>
      </c>
      <c r="Q1876" s="2">
        <v>0.75</v>
      </c>
      <c r="R1876" t="s">
        <v>96</v>
      </c>
      <c r="S1876" t="s">
        <v>30</v>
      </c>
      <c r="T1876" t="s">
        <v>2466</v>
      </c>
      <c r="U1876" t="s">
        <v>102</v>
      </c>
      <c r="V1876" t="s">
        <v>76</v>
      </c>
      <c r="W1876">
        <v>7203</v>
      </c>
      <c r="X1876" s="1">
        <v>41226</v>
      </c>
      <c r="Y1876" t="s">
        <v>34</v>
      </c>
      <c r="Z1876" t="e" vm="14">
        <v>#VALUE!</v>
      </c>
      <c r="AA1876">
        <v>32720</v>
      </c>
      <c r="AB1876" t="e" cm="1" vm="2">
        <f t="array" ref="AB1876">_FV(Table1[[#This Row],[State]],"Country/region",TRUE)</f>
        <v>#VALUE!</v>
      </c>
    </row>
    <row r="1877" spans="1:28" x14ac:dyDescent="0.35">
      <c r="A1877" t="s">
        <v>1881</v>
      </c>
      <c r="B1877">
        <v>44</v>
      </c>
      <c r="C1877" t="s">
        <v>1882</v>
      </c>
      <c r="D1877" t="s">
        <v>57</v>
      </c>
      <c r="E1877">
        <f>YEAR(Table1[[#This Row],[Order Date]])</f>
        <v>2012</v>
      </c>
      <c r="F1877">
        <v>1</v>
      </c>
      <c r="G1877">
        <f>MONTH(Table1[[#This Row],[Order Date]])</f>
        <v>11</v>
      </c>
      <c r="H1877" s="1">
        <v>41225</v>
      </c>
      <c r="I1877">
        <v>42144</v>
      </c>
      <c r="J1877" t="s">
        <v>131</v>
      </c>
      <c r="K1877">
        <v>10</v>
      </c>
      <c r="L1877">
        <v>64.650000000000006</v>
      </c>
      <c r="M1877" s="2">
        <v>0.01</v>
      </c>
      <c r="N1877">
        <v>670.03</v>
      </c>
      <c r="O1877">
        <v>35</v>
      </c>
      <c r="P1877">
        <v>-326.47000000000003</v>
      </c>
      <c r="Q1877" s="2">
        <v>0.8</v>
      </c>
      <c r="R1877" t="s">
        <v>29</v>
      </c>
      <c r="S1877" t="s">
        <v>40</v>
      </c>
      <c r="T1877" t="s">
        <v>1656</v>
      </c>
      <c r="U1877" t="s">
        <v>32</v>
      </c>
      <c r="V1877" t="s">
        <v>33</v>
      </c>
      <c r="W1877">
        <v>5939</v>
      </c>
      <c r="X1877" s="1">
        <v>41227</v>
      </c>
      <c r="Y1877" t="s">
        <v>42</v>
      </c>
      <c r="Z1877" t="e" vm="15">
        <v>#VALUE!</v>
      </c>
      <c r="AA1877">
        <v>13501</v>
      </c>
      <c r="AB1877" t="e" cm="1" vm="2">
        <f t="array" ref="AB1877">_FV(Table1[[#This Row],[State]],"Country/region",TRUE)</f>
        <v>#VALUE!</v>
      </c>
    </row>
    <row r="1878" spans="1:28" x14ac:dyDescent="0.35">
      <c r="A1878" t="s">
        <v>1619</v>
      </c>
      <c r="B1878">
        <v>44</v>
      </c>
      <c r="C1878" t="s">
        <v>1048</v>
      </c>
      <c r="D1878" t="s">
        <v>57</v>
      </c>
      <c r="E1878">
        <f>YEAR(Table1[[#This Row],[Order Date]])</f>
        <v>2012</v>
      </c>
      <c r="F1878">
        <v>1</v>
      </c>
      <c r="G1878">
        <f>MONTH(Table1[[#This Row],[Order Date]])</f>
        <v>11</v>
      </c>
      <c r="H1878" s="1">
        <v>41226</v>
      </c>
      <c r="I1878">
        <v>27463</v>
      </c>
      <c r="J1878" t="s">
        <v>131</v>
      </c>
      <c r="K1878">
        <v>10</v>
      </c>
      <c r="L1878">
        <v>4.9800000000000004</v>
      </c>
      <c r="M1878" s="2">
        <v>0.01</v>
      </c>
      <c r="N1878">
        <v>54.52</v>
      </c>
      <c r="O1878">
        <v>4.72</v>
      </c>
      <c r="P1878">
        <v>-20.57</v>
      </c>
      <c r="Q1878" s="2">
        <v>0.36</v>
      </c>
      <c r="R1878" t="s">
        <v>29</v>
      </c>
      <c r="S1878" t="s">
        <v>30</v>
      </c>
      <c r="T1878" t="s">
        <v>1502</v>
      </c>
      <c r="U1878" t="s">
        <v>61</v>
      </c>
      <c r="V1878" t="s">
        <v>52</v>
      </c>
      <c r="W1878">
        <v>3853</v>
      </c>
      <c r="X1878" s="1">
        <v>41227</v>
      </c>
      <c r="Y1878" t="s">
        <v>34</v>
      </c>
      <c r="Z1878" t="e" vm="23">
        <v>#VALUE!</v>
      </c>
      <c r="AA1878">
        <v>98632</v>
      </c>
      <c r="AB1878" t="e" cm="1" vm="2">
        <f t="array" ref="AB1878">_FV(Table1[[#This Row],[State]],"Country/region",TRUE)</f>
        <v>#VALUE!</v>
      </c>
    </row>
    <row r="1879" spans="1:28" x14ac:dyDescent="0.35">
      <c r="A1879" t="s">
        <v>1619</v>
      </c>
      <c r="B1879">
        <v>44</v>
      </c>
      <c r="C1879" t="s">
        <v>1048</v>
      </c>
      <c r="D1879" t="s">
        <v>57</v>
      </c>
      <c r="E1879">
        <f>YEAR(Table1[[#This Row],[Order Date]])</f>
        <v>2012</v>
      </c>
      <c r="F1879">
        <v>1</v>
      </c>
      <c r="G1879">
        <f>MONTH(Table1[[#This Row],[Order Date]])</f>
        <v>11</v>
      </c>
      <c r="H1879" s="1">
        <v>41226</v>
      </c>
      <c r="I1879">
        <v>27463</v>
      </c>
      <c r="J1879" t="s">
        <v>131</v>
      </c>
      <c r="K1879">
        <v>31</v>
      </c>
      <c r="L1879">
        <v>25.38</v>
      </c>
      <c r="M1879" s="2">
        <v>0</v>
      </c>
      <c r="N1879">
        <v>835.11</v>
      </c>
      <c r="O1879">
        <v>8.99</v>
      </c>
      <c r="P1879">
        <v>213.79</v>
      </c>
      <c r="Q1879" s="2">
        <v>0.5</v>
      </c>
      <c r="R1879" t="s">
        <v>48</v>
      </c>
      <c r="S1879" t="s">
        <v>139</v>
      </c>
      <c r="T1879" t="s">
        <v>1781</v>
      </c>
      <c r="U1879" t="s">
        <v>82</v>
      </c>
      <c r="V1879" t="s">
        <v>52</v>
      </c>
      <c r="W1879">
        <v>3852</v>
      </c>
      <c r="X1879" s="1">
        <v>41228</v>
      </c>
      <c r="Y1879" t="s">
        <v>34</v>
      </c>
      <c r="Z1879" t="e" vm="23">
        <v>#VALUE!</v>
      </c>
      <c r="AA1879">
        <v>98632</v>
      </c>
      <c r="AB1879" t="e" cm="1" vm="2">
        <f t="array" ref="AB1879">_FV(Table1[[#This Row],[State]],"Country/region",TRUE)</f>
        <v>#VALUE!</v>
      </c>
    </row>
    <row r="1880" spans="1:28" x14ac:dyDescent="0.35">
      <c r="A1880" t="s">
        <v>2467</v>
      </c>
      <c r="B1880">
        <v>44</v>
      </c>
      <c r="C1880" t="s">
        <v>2237</v>
      </c>
      <c r="D1880" t="s">
        <v>38</v>
      </c>
      <c r="E1880">
        <f>YEAR(Table1[[#This Row],[Order Date]])</f>
        <v>2012</v>
      </c>
      <c r="F1880">
        <v>1</v>
      </c>
      <c r="G1880">
        <f>MONTH(Table1[[#This Row],[Order Date]])</f>
        <v>11</v>
      </c>
      <c r="H1880" s="1">
        <v>41227</v>
      </c>
      <c r="I1880">
        <v>47943</v>
      </c>
      <c r="J1880" t="s">
        <v>131</v>
      </c>
      <c r="K1880">
        <v>12</v>
      </c>
      <c r="L1880">
        <v>4.91</v>
      </c>
      <c r="M1880" s="2">
        <v>0.04</v>
      </c>
      <c r="N1880">
        <v>61.09</v>
      </c>
      <c r="O1880">
        <v>0.5</v>
      </c>
      <c r="P1880">
        <v>24.06</v>
      </c>
      <c r="Q1880" s="2">
        <v>0.36</v>
      </c>
      <c r="R1880" t="s">
        <v>29</v>
      </c>
      <c r="S1880" t="s">
        <v>30</v>
      </c>
      <c r="T1880" t="s">
        <v>2468</v>
      </c>
      <c r="U1880" t="s">
        <v>210</v>
      </c>
      <c r="V1880" t="s">
        <v>68</v>
      </c>
      <c r="W1880">
        <v>6736</v>
      </c>
      <c r="X1880" s="1">
        <v>41227</v>
      </c>
      <c r="Y1880" t="s">
        <v>34</v>
      </c>
      <c r="Z1880" t="e" vm="16">
        <v>#VALUE!</v>
      </c>
      <c r="AA1880">
        <v>62901</v>
      </c>
      <c r="AB1880" t="e" cm="1" vm="2">
        <f t="array" ref="AB1880">_FV(Table1[[#This Row],[State]],"Country/region",TRUE)</f>
        <v>#VALUE!</v>
      </c>
    </row>
    <row r="1881" spans="1:28" x14ac:dyDescent="0.35">
      <c r="A1881" t="s">
        <v>2467</v>
      </c>
      <c r="B1881">
        <v>44</v>
      </c>
      <c r="C1881" t="s">
        <v>2237</v>
      </c>
      <c r="D1881" t="s">
        <v>38</v>
      </c>
      <c r="E1881">
        <f>YEAR(Table1[[#This Row],[Order Date]])</f>
        <v>2012</v>
      </c>
      <c r="F1881">
        <v>1</v>
      </c>
      <c r="G1881">
        <f>MONTH(Table1[[#This Row],[Order Date]])</f>
        <v>11</v>
      </c>
      <c r="H1881" s="1">
        <v>41227</v>
      </c>
      <c r="I1881">
        <v>47943</v>
      </c>
      <c r="J1881" t="s">
        <v>131</v>
      </c>
      <c r="K1881">
        <v>48</v>
      </c>
      <c r="L1881">
        <v>15.94</v>
      </c>
      <c r="M1881" s="2">
        <v>0.02</v>
      </c>
      <c r="N1881">
        <v>777.76</v>
      </c>
      <c r="O1881">
        <v>5.45</v>
      </c>
      <c r="P1881">
        <v>63.46</v>
      </c>
      <c r="Q1881" s="2">
        <v>0.55000000000000004</v>
      </c>
      <c r="R1881" t="s">
        <v>29</v>
      </c>
      <c r="S1881" t="s">
        <v>139</v>
      </c>
      <c r="T1881" t="s">
        <v>2469</v>
      </c>
      <c r="U1881" t="s">
        <v>88</v>
      </c>
      <c r="V1881" t="s">
        <v>68</v>
      </c>
      <c r="W1881">
        <v>6737</v>
      </c>
      <c r="X1881" s="1">
        <v>41228</v>
      </c>
      <c r="Y1881" t="s">
        <v>34</v>
      </c>
      <c r="Z1881" t="e" vm="16">
        <v>#VALUE!</v>
      </c>
      <c r="AA1881">
        <v>62901</v>
      </c>
      <c r="AB1881" t="e" cm="1" vm="2">
        <f t="array" ref="AB1881">_FV(Table1[[#This Row],[State]],"Country/region",TRUE)</f>
        <v>#VALUE!</v>
      </c>
    </row>
    <row r="1882" spans="1:28" x14ac:dyDescent="0.35">
      <c r="A1882" t="s">
        <v>2470</v>
      </c>
      <c r="B1882">
        <v>44</v>
      </c>
      <c r="C1882" t="s">
        <v>1913</v>
      </c>
      <c r="D1882" t="s">
        <v>27</v>
      </c>
      <c r="E1882">
        <f>YEAR(Table1[[#This Row],[Order Date]])</f>
        <v>2012</v>
      </c>
      <c r="F1882">
        <v>1</v>
      </c>
      <c r="G1882">
        <f>MONTH(Table1[[#This Row],[Order Date]])</f>
        <v>11</v>
      </c>
      <c r="H1882" s="1">
        <v>41227</v>
      </c>
      <c r="I1882">
        <v>20263</v>
      </c>
      <c r="J1882" t="s">
        <v>131</v>
      </c>
      <c r="K1882">
        <v>8</v>
      </c>
      <c r="L1882">
        <v>59.78</v>
      </c>
      <c r="M1882" s="2">
        <v>0.05</v>
      </c>
      <c r="N1882">
        <v>473.7</v>
      </c>
      <c r="O1882">
        <v>10.29</v>
      </c>
      <c r="P1882">
        <v>72.513499999999993</v>
      </c>
      <c r="Q1882" s="2">
        <v>0.39</v>
      </c>
      <c r="R1882" t="s">
        <v>29</v>
      </c>
      <c r="S1882" t="s">
        <v>30</v>
      </c>
      <c r="T1882" t="s">
        <v>2471</v>
      </c>
      <c r="U1882" t="s">
        <v>67</v>
      </c>
      <c r="V1882" t="s">
        <v>68</v>
      </c>
      <c r="W1882">
        <v>2811</v>
      </c>
      <c r="X1882" s="1">
        <v>41228</v>
      </c>
      <c r="Y1882" t="s">
        <v>34</v>
      </c>
      <c r="Z1882" t="e" vm="16">
        <v>#VALUE!</v>
      </c>
      <c r="AA1882">
        <v>61801</v>
      </c>
      <c r="AB1882" t="e" cm="1" vm="2">
        <f t="array" ref="AB1882">_FV(Table1[[#This Row],[State]],"Country/region",TRUE)</f>
        <v>#VALUE!</v>
      </c>
    </row>
    <row r="1883" spans="1:28" x14ac:dyDescent="0.35">
      <c r="A1883" t="s">
        <v>1912</v>
      </c>
      <c r="B1883">
        <v>44</v>
      </c>
      <c r="C1883" t="s">
        <v>1913</v>
      </c>
      <c r="D1883" t="s">
        <v>27</v>
      </c>
      <c r="E1883">
        <f>YEAR(Table1[[#This Row],[Order Date]])</f>
        <v>2012</v>
      </c>
      <c r="F1883">
        <v>1</v>
      </c>
      <c r="G1883">
        <f>MONTH(Table1[[#This Row],[Order Date]])</f>
        <v>11</v>
      </c>
      <c r="H1883" s="1">
        <v>41227</v>
      </c>
      <c r="I1883">
        <v>20263</v>
      </c>
      <c r="J1883" t="s">
        <v>131</v>
      </c>
      <c r="K1883">
        <v>33</v>
      </c>
      <c r="L1883">
        <v>20.99</v>
      </c>
      <c r="M1883" s="2">
        <v>0.08</v>
      </c>
      <c r="N1883">
        <v>553.5625</v>
      </c>
      <c r="O1883">
        <v>1.25</v>
      </c>
      <c r="P1883">
        <v>-76.856999999999999</v>
      </c>
      <c r="Q1883" s="2">
        <v>0.83</v>
      </c>
      <c r="R1883" t="s">
        <v>96</v>
      </c>
      <c r="S1883" t="s">
        <v>139</v>
      </c>
      <c r="T1883" t="s">
        <v>2472</v>
      </c>
      <c r="U1883" t="s">
        <v>105</v>
      </c>
      <c r="V1883" t="s">
        <v>68</v>
      </c>
      <c r="W1883">
        <v>2812</v>
      </c>
      <c r="X1883" s="1">
        <v>41229</v>
      </c>
      <c r="Y1883" t="s">
        <v>34</v>
      </c>
      <c r="Z1883" t="e" vm="16">
        <v>#VALUE!</v>
      </c>
      <c r="AA1883">
        <v>60061</v>
      </c>
      <c r="AB1883" t="e" cm="1" vm="2">
        <f t="array" ref="AB1883">_FV(Table1[[#This Row],[State]],"Country/region",TRUE)</f>
        <v>#VALUE!</v>
      </c>
    </row>
    <row r="1884" spans="1:28" x14ac:dyDescent="0.35">
      <c r="A1884" t="s">
        <v>375</v>
      </c>
      <c r="B1884">
        <v>44</v>
      </c>
      <c r="C1884" t="s">
        <v>2473</v>
      </c>
      <c r="D1884" t="s">
        <v>27</v>
      </c>
      <c r="E1884">
        <f>YEAR(Table1[[#This Row],[Order Date]])</f>
        <v>2012</v>
      </c>
      <c r="F1884">
        <v>1</v>
      </c>
      <c r="G1884">
        <f>MONTH(Table1[[#This Row],[Order Date]])</f>
        <v>11</v>
      </c>
      <c r="H1884" s="1">
        <v>41227</v>
      </c>
      <c r="I1884">
        <v>59396</v>
      </c>
      <c r="J1884" t="s">
        <v>58</v>
      </c>
      <c r="K1884">
        <v>41</v>
      </c>
      <c r="L1884">
        <v>152.47999999999999</v>
      </c>
      <c r="M1884" s="2">
        <v>7.0000000000000007E-2</v>
      </c>
      <c r="N1884">
        <v>5930.34</v>
      </c>
      <c r="O1884">
        <v>6.5</v>
      </c>
      <c r="P1884">
        <v>427.68</v>
      </c>
      <c r="Q1884" s="2">
        <v>0.74</v>
      </c>
      <c r="R1884" t="s">
        <v>96</v>
      </c>
      <c r="S1884" t="s">
        <v>30</v>
      </c>
      <c r="T1884" t="s">
        <v>1057</v>
      </c>
      <c r="U1884" t="s">
        <v>102</v>
      </c>
      <c r="V1884" t="s">
        <v>76</v>
      </c>
      <c r="W1884">
        <v>8315</v>
      </c>
      <c r="X1884" s="1">
        <v>41229</v>
      </c>
      <c r="Y1884" t="s">
        <v>34</v>
      </c>
      <c r="Z1884" t="e" vm="31">
        <v>#VALUE!</v>
      </c>
      <c r="AA1884">
        <v>37130</v>
      </c>
      <c r="AB1884" t="e" cm="1" vm="2">
        <f t="array" ref="AB1884">_FV(Table1[[#This Row],[State]],"Country/region",TRUE)</f>
        <v>#VALUE!</v>
      </c>
    </row>
    <row r="1885" spans="1:28" x14ac:dyDescent="0.35">
      <c r="A1885" t="s">
        <v>1540</v>
      </c>
      <c r="B1885">
        <v>44</v>
      </c>
      <c r="C1885" t="s">
        <v>1541</v>
      </c>
      <c r="D1885" t="s">
        <v>46</v>
      </c>
      <c r="E1885">
        <f>YEAR(Table1[[#This Row],[Order Date]])</f>
        <v>2012</v>
      </c>
      <c r="F1885">
        <v>1</v>
      </c>
      <c r="G1885">
        <f>MONTH(Table1[[#This Row],[Order Date]])</f>
        <v>11</v>
      </c>
      <c r="H1885" s="1">
        <v>41228</v>
      </c>
      <c r="I1885">
        <v>13091</v>
      </c>
      <c r="J1885" t="s">
        <v>131</v>
      </c>
      <c r="K1885">
        <v>39</v>
      </c>
      <c r="L1885">
        <v>20.34</v>
      </c>
      <c r="M1885" s="2">
        <v>0.01</v>
      </c>
      <c r="N1885">
        <v>883.15</v>
      </c>
      <c r="O1885">
        <v>35</v>
      </c>
      <c r="P1885">
        <v>-1148.19</v>
      </c>
      <c r="Q1885" s="2">
        <v>0.84</v>
      </c>
      <c r="R1885" t="s">
        <v>29</v>
      </c>
      <c r="S1885" t="s">
        <v>40</v>
      </c>
      <c r="T1885" t="s">
        <v>183</v>
      </c>
      <c r="U1885" t="s">
        <v>32</v>
      </c>
      <c r="V1885" t="s">
        <v>68</v>
      </c>
      <c r="W1885">
        <v>1824</v>
      </c>
      <c r="X1885" s="1">
        <v>41229</v>
      </c>
      <c r="Y1885" t="s">
        <v>34</v>
      </c>
      <c r="Z1885" t="e" vm="11">
        <v>#VALUE!</v>
      </c>
      <c r="AA1885">
        <v>78207</v>
      </c>
      <c r="AB1885" t="e" cm="1" vm="2">
        <f t="array" ref="AB1885">_FV(Table1[[#This Row],[State]],"Country/region",TRUE)</f>
        <v>#VALUE!</v>
      </c>
    </row>
    <row r="1886" spans="1:28" x14ac:dyDescent="0.35">
      <c r="A1886" t="s">
        <v>1540</v>
      </c>
      <c r="B1886">
        <v>44</v>
      </c>
      <c r="C1886" t="s">
        <v>1541</v>
      </c>
      <c r="D1886" t="s">
        <v>46</v>
      </c>
      <c r="E1886">
        <f>YEAR(Table1[[#This Row],[Order Date]])</f>
        <v>2012</v>
      </c>
      <c r="F1886">
        <v>1</v>
      </c>
      <c r="G1886">
        <f>MONTH(Table1[[#This Row],[Order Date]])</f>
        <v>11</v>
      </c>
      <c r="H1886" s="1">
        <v>41228</v>
      </c>
      <c r="I1886">
        <v>13091</v>
      </c>
      <c r="J1886" t="s">
        <v>131</v>
      </c>
      <c r="K1886">
        <v>12</v>
      </c>
      <c r="L1886">
        <v>6.48</v>
      </c>
      <c r="M1886" s="2">
        <v>0.08</v>
      </c>
      <c r="N1886">
        <v>81.430000000000007</v>
      </c>
      <c r="O1886">
        <v>7.03</v>
      </c>
      <c r="P1886">
        <v>-44.66</v>
      </c>
      <c r="Q1886" s="2">
        <v>0.37</v>
      </c>
      <c r="R1886" t="s">
        <v>29</v>
      </c>
      <c r="S1886" t="s">
        <v>30</v>
      </c>
      <c r="T1886" t="s">
        <v>1829</v>
      </c>
      <c r="U1886" t="s">
        <v>61</v>
      </c>
      <c r="V1886" t="s">
        <v>68</v>
      </c>
      <c r="W1886">
        <v>1823</v>
      </c>
      <c r="X1886" s="1">
        <v>41229</v>
      </c>
      <c r="Y1886" t="s">
        <v>34</v>
      </c>
      <c r="Z1886" t="e" vm="11">
        <v>#VALUE!</v>
      </c>
      <c r="AA1886">
        <v>78207</v>
      </c>
      <c r="AB1886" t="e" cm="1" vm="2">
        <f t="array" ref="AB1886">_FV(Table1[[#This Row],[State]],"Country/region",TRUE)</f>
        <v>#VALUE!</v>
      </c>
    </row>
    <row r="1887" spans="1:28" x14ac:dyDescent="0.35">
      <c r="A1887" t="s">
        <v>1689</v>
      </c>
      <c r="B1887">
        <v>44</v>
      </c>
      <c r="C1887" t="s">
        <v>255</v>
      </c>
      <c r="D1887" t="s">
        <v>46</v>
      </c>
      <c r="E1887">
        <f>YEAR(Table1[[#This Row],[Order Date]])</f>
        <v>2012</v>
      </c>
      <c r="F1887">
        <v>1</v>
      </c>
      <c r="G1887">
        <f>MONTH(Table1[[#This Row],[Order Date]])</f>
        <v>11</v>
      </c>
      <c r="H1887" s="1">
        <v>41229</v>
      </c>
      <c r="I1887">
        <v>4931</v>
      </c>
      <c r="J1887" t="s">
        <v>58</v>
      </c>
      <c r="K1887">
        <v>22</v>
      </c>
      <c r="L1887">
        <v>8.17</v>
      </c>
      <c r="M1887" s="2">
        <v>0.1</v>
      </c>
      <c r="N1887">
        <v>168.31</v>
      </c>
      <c r="O1887">
        <v>1.69</v>
      </c>
      <c r="P1887">
        <v>46.49</v>
      </c>
      <c r="Q1887" s="2">
        <v>0.38</v>
      </c>
      <c r="R1887" t="s">
        <v>29</v>
      </c>
      <c r="S1887" t="s">
        <v>59</v>
      </c>
      <c r="T1887" t="s">
        <v>2474</v>
      </c>
      <c r="U1887" t="s">
        <v>61</v>
      </c>
      <c r="V1887" t="s">
        <v>52</v>
      </c>
      <c r="W1887">
        <v>702</v>
      </c>
      <c r="X1887" s="1">
        <v>41229</v>
      </c>
      <c r="Y1887" t="s">
        <v>34</v>
      </c>
      <c r="Z1887" t="e" vm="4">
        <v>#VALUE!</v>
      </c>
      <c r="AA1887">
        <v>95207</v>
      </c>
      <c r="AB1887" t="e" cm="1" vm="2">
        <f t="array" ref="AB1887">_FV(Table1[[#This Row],[State]],"Country/region",TRUE)</f>
        <v>#VALUE!</v>
      </c>
    </row>
    <row r="1888" spans="1:28" x14ac:dyDescent="0.35">
      <c r="A1888" t="s">
        <v>163</v>
      </c>
      <c r="B1888">
        <v>44</v>
      </c>
      <c r="C1888" t="s">
        <v>2475</v>
      </c>
      <c r="D1888" t="s">
        <v>57</v>
      </c>
      <c r="E1888">
        <f>YEAR(Table1[[#This Row],[Order Date]])</f>
        <v>2012</v>
      </c>
      <c r="F1888">
        <v>1</v>
      </c>
      <c r="G1888">
        <f>MONTH(Table1[[#This Row],[Order Date]])</f>
        <v>11</v>
      </c>
      <c r="H1888" s="1">
        <v>41229</v>
      </c>
      <c r="I1888">
        <v>49504</v>
      </c>
      <c r="J1888" t="s">
        <v>39</v>
      </c>
      <c r="K1888">
        <v>45</v>
      </c>
      <c r="L1888">
        <v>7.37</v>
      </c>
      <c r="M1888" s="2">
        <v>0.1</v>
      </c>
      <c r="N1888">
        <v>318.94</v>
      </c>
      <c r="O1888">
        <v>5.53</v>
      </c>
      <c r="P1888">
        <v>-195.6</v>
      </c>
      <c r="Q1888" s="2">
        <v>0.69</v>
      </c>
      <c r="R1888" t="s">
        <v>96</v>
      </c>
      <c r="S1888" t="s">
        <v>139</v>
      </c>
      <c r="T1888" t="s">
        <v>1929</v>
      </c>
      <c r="U1888" t="s">
        <v>102</v>
      </c>
      <c r="V1888" t="s">
        <v>76</v>
      </c>
      <c r="W1888">
        <v>6935</v>
      </c>
      <c r="X1888" s="1">
        <v>41229</v>
      </c>
      <c r="Y1888" t="s">
        <v>34</v>
      </c>
      <c r="Z1888" t="e" vm="19">
        <v>#VALUE!</v>
      </c>
      <c r="AA1888">
        <v>29915</v>
      </c>
      <c r="AB1888" t="e" cm="1" vm="2">
        <f t="array" ref="AB1888">_FV(Table1[[#This Row],[State]],"Country/region",TRUE)</f>
        <v>#VALUE!</v>
      </c>
    </row>
    <row r="1889" spans="1:28" x14ac:dyDescent="0.35">
      <c r="A1889" t="s">
        <v>1693</v>
      </c>
      <c r="B1889">
        <v>44</v>
      </c>
      <c r="C1889" t="s">
        <v>1434</v>
      </c>
      <c r="D1889" t="s">
        <v>46</v>
      </c>
      <c r="E1889">
        <f>YEAR(Table1[[#This Row],[Order Date]])</f>
        <v>2012</v>
      </c>
      <c r="F1889">
        <v>1</v>
      </c>
      <c r="G1889">
        <f>MONTH(Table1[[#This Row],[Order Date]])</f>
        <v>11</v>
      </c>
      <c r="H1889" s="1">
        <v>41229</v>
      </c>
      <c r="I1889">
        <v>55490</v>
      </c>
      <c r="J1889" t="s">
        <v>131</v>
      </c>
      <c r="K1889">
        <v>3</v>
      </c>
      <c r="L1889">
        <v>70.89</v>
      </c>
      <c r="M1889" s="2">
        <v>0.04</v>
      </c>
      <c r="N1889">
        <v>246.2</v>
      </c>
      <c r="O1889">
        <v>89.3</v>
      </c>
      <c r="P1889">
        <v>-184.16</v>
      </c>
      <c r="Q1889" s="2">
        <v>0.72</v>
      </c>
      <c r="R1889" t="s">
        <v>48</v>
      </c>
      <c r="S1889" t="s">
        <v>73</v>
      </c>
      <c r="T1889" t="s">
        <v>1810</v>
      </c>
      <c r="U1889" t="s">
        <v>75</v>
      </c>
      <c r="V1889" t="s">
        <v>52</v>
      </c>
      <c r="W1889">
        <v>7754</v>
      </c>
      <c r="X1889" s="1">
        <v>41230</v>
      </c>
      <c r="Y1889" t="s">
        <v>53</v>
      </c>
      <c r="Z1889" t="e" vm="8">
        <v>#VALUE!</v>
      </c>
      <c r="AA1889">
        <v>97206</v>
      </c>
      <c r="AB1889" t="e" cm="1" vm="2">
        <f t="array" ref="AB1889">_FV(Table1[[#This Row],[State]],"Country/region",TRUE)</f>
        <v>#VALUE!</v>
      </c>
    </row>
    <row r="1890" spans="1:28" x14ac:dyDescent="0.35">
      <c r="A1890" t="s">
        <v>568</v>
      </c>
      <c r="B1890">
        <v>44</v>
      </c>
      <c r="C1890" t="s">
        <v>400</v>
      </c>
      <c r="D1890" t="s">
        <v>46</v>
      </c>
      <c r="E1890">
        <f>YEAR(Table1[[#This Row],[Order Date]])</f>
        <v>2012</v>
      </c>
      <c r="F1890">
        <v>1</v>
      </c>
      <c r="G1890">
        <f>MONTH(Table1[[#This Row],[Order Date]])</f>
        <v>11</v>
      </c>
      <c r="H1890" s="1">
        <v>41229</v>
      </c>
      <c r="I1890">
        <v>32710</v>
      </c>
      <c r="J1890" t="s">
        <v>28</v>
      </c>
      <c r="K1890">
        <v>43</v>
      </c>
      <c r="L1890">
        <v>12.44</v>
      </c>
      <c r="M1890" s="2">
        <v>0.04</v>
      </c>
      <c r="N1890">
        <v>540.33000000000004</v>
      </c>
      <c r="O1890">
        <v>6.27</v>
      </c>
      <c r="P1890">
        <v>-59.06</v>
      </c>
      <c r="Q1890" s="2">
        <v>0.56999999999999995</v>
      </c>
      <c r="R1890" t="s">
        <v>29</v>
      </c>
      <c r="S1890" t="s">
        <v>80</v>
      </c>
      <c r="T1890" t="s">
        <v>2476</v>
      </c>
      <c r="U1890" t="s">
        <v>32</v>
      </c>
      <c r="V1890" t="s">
        <v>76</v>
      </c>
      <c r="W1890">
        <v>4596</v>
      </c>
      <c r="X1890" s="1">
        <v>41230</v>
      </c>
      <c r="Y1890" t="s">
        <v>34</v>
      </c>
      <c r="Z1890" t="e" vm="35">
        <v>#VALUE!</v>
      </c>
      <c r="AA1890">
        <v>72401</v>
      </c>
      <c r="AB1890" t="e" cm="1" vm="2">
        <f t="array" ref="AB1890">_FV(Table1[[#This Row],[State]],"Country/region",TRUE)</f>
        <v>#VALUE!</v>
      </c>
    </row>
    <row r="1891" spans="1:28" x14ac:dyDescent="0.35">
      <c r="A1891" t="s">
        <v>1421</v>
      </c>
      <c r="B1891">
        <v>44</v>
      </c>
      <c r="C1891" t="s">
        <v>1422</v>
      </c>
      <c r="D1891" t="s">
        <v>27</v>
      </c>
      <c r="E1891">
        <f>YEAR(Table1[[#This Row],[Order Date]])</f>
        <v>2012</v>
      </c>
      <c r="F1891">
        <v>1</v>
      </c>
      <c r="G1891">
        <f>MONTH(Table1[[#This Row],[Order Date]])</f>
        <v>11</v>
      </c>
      <c r="H1891" s="1">
        <v>41229</v>
      </c>
      <c r="I1891">
        <v>55554</v>
      </c>
      <c r="J1891" t="s">
        <v>58</v>
      </c>
      <c r="K1891">
        <v>6</v>
      </c>
      <c r="L1891">
        <v>18.97</v>
      </c>
      <c r="M1891" s="2">
        <v>0.04</v>
      </c>
      <c r="N1891">
        <v>122.09</v>
      </c>
      <c r="O1891">
        <v>9.5399999999999991</v>
      </c>
      <c r="P1891">
        <v>-15.2</v>
      </c>
      <c r="Q1891" s="2">
        <v>0.37</v>
      </c>
      <c r="R1891" t="s">
        <v>29</v>
      </c>
      <c r="S1891" t="s">
        <v>30</v>
      </c>
      <c r="T1891" t="s">
        <v>334</v>
      </c>
      <c r="U1891" t="s">
        <v>61</v>
      </c>
      <c r="V1891" t="s">
        <v>52</v>
      </c>
      <c r="W1891">
        <v>7762</v>
      </c>
      <c r="X1891" s="1">
        <v>41230</v>
      </c>
      <c r="Y1891" t="s">
        <v>34</v>
      </c>
      <c r="Z1891" t="e" vm="4">
        <v>#VALUE!</v>
      </c>
      <c r="AA1891">
        <v>94952</v>
      </c>
      <c r="AB1891" t="e" cm="1" vm="2">
        <f t="array" ref="AB1891">_FV(Table1[[#This Row],[State]],"Country/region",TRUE)</f>
        <v>#VALUE!</v>
      </c>
    </row>
    <row r="1892" spans="1:28" x14ac:dyDescent="0.35">
      <c r="A1892" t="s">
        <v>1421</v>
      </c>
      <c r="B1892">
        <v>44</v>
      </c>
      <c r="C1892" t="s">
        <v>1422</v>
      </c>
      <c r="D1892" t="s">
        <v>27</v>
      </c>
      <c r="E1892">
        <f>YEAR(Table1[[#This Row],[Order Date]])</f>
        <v>2012</v>
      </c>
      <c r="F1892">
        <v>1</v>
      </c>
      <c r="G1892">
        <f>MONTH(Table1[[#This Row],[Order Date]])</f>
        <v>11</v>
      </c>
      <c r="H1892" s="1">
        <v>41229</v>
      </c>
      <c r="I1892">
        <v>55554</v>
      </c>
      <c r="J1892" t="s">
        <v>58</v>
      </c>
      <c r="K1892">
        <v>9</v>
      </c>
      <c r="L1892">
        <v>10.98</v>
      </c>
      <c r="M1892" s="2">
        <v>0.09</v>
      </c>
      <c r="N1892">
        <v>95.09</v>
      </c>
      <c r="O1892">
        <v>3.37</v>
      </c>
      <c r="P1892">
        <v>-13.53</v>
      </c>
      <c r="Q1892" s="2">
        <v>0.56999999999999995</v>
      </c>
      <c r="R1892" t="s">
        <v>29</v>
      </c>
      <c r="S1892" t="s">
        <v>139</v>
      </c>
      <c r="T1892" t="s">
        <v>1274</v>
      </c>
      <c r="U1892" t="s">
        <v>481</v>
      </c>
      <c r="V1892" t="s">
        <v>52</v>
      </c>
      <c r="W1892">
        <v>7764</v>
      </c>
      <c r="X1892" s="1">
        <v>41230</v>
      </c>
      <c r="Y1892" t="s">
        <v>34</v>
      </c>
      <c r="Z1892" t="e" vm="4">
        <v>#VALUE!</v>
      </c>
      <c r="AA1892">
        <v>94952</v>
      </c>
      <c r="AB1892" t="e" cm="1" vm="2">
        <f t="array" ref="AB1892">_FV(Table1[[#This Row],[State]],"Country/region",TRUE)</f>
        <v>#VALUE!</v>
      </c>
    </row>
    <row r="1893" spans="1:28" x14ac:dyDescent="0.35">
      <c r="A1893" t="s">
        <v>1689</v>
      </c>
      <c r="B1893">
        <v>44</v>
      </c>
      <c r="C1893" t="s">
        <v>255</v>
      </c>
      <c r="D1893" t="s">
        <v>46</v>
      </c>
      <c r="E1893">
        <f>YEAR(Table1[[#This Row],[Order Date]])</f>
        <v>2012</v>
      </c>
      <c r="F1893">
        <v>1</v>
      </c>
      <c r="G1893">
        <f>MONTH(Table1[[#This Row],[Order Date]])</f>
        <v>11</v>
      </c>
      <c r="H1893" s="1">
        <v>41229</v>
      </c>
      <c r="I1893">
        <v>4931</v>
      </c>
      <c r="J1893" t="s">
        <v>58</v>
      </c>
      <c r="K1893">
        <v>45</v>
      </c>
      <c r="L1893">
        <v>110.99</v>
      </c>
      <c r="M1893" s="2">
        <v>0.03</v>
      </c>
      <c r="N1893">
        <v>4282.7250000000004</v>
      </c>
      <c r="O1893">
        <v>2.5</v>
      </c>
      <c r="P1893">
        <v>1371.7439999999999</v>
      </c>
      <c r="Q1893" s="2">
        <v>0.56999999999999995</v>
      </c>
      <c r="R1893" t="s">
        <v>96</v>
      </c>
      <c r="S1893" t="s">
        <v>30</v>
      </c>
      <c r="T1893" t="s">
        <v>104</v>
      </c>
      <c r="U1893" t="s">
        <v>105</v>
      </c>
      <c r="V1893" t="s">
        <v>52</v>
      </c>
      <c r="W1893">
        <v>703</v>
      </c>
      <c r="X1893" s="1">
        <v>41231</v>
      </c>
      <c r="Y1893" t="s">
        <v>34</v>
      </c>
      <c r="Z1893" t="e" vm="4">
        <v>#VALUE!</v>
      </c>
      <c r="AA1893">
        <v>95207</v>
      </c>
      <c r="AB1893" t="e" cm="1" vm="2">
        <f t="array" ref="AB1893">_FV(Table1[[#This Row],[State]],"Country/region",TRUE)</f>
        <v>#VALUE!</v>
      </c>
    </row>
    <row r="1894" spans="1:28" x14ac:dyDescent="0.35">
      <c r="A1894" t="s">
        <v>1421</v>
      </c>
      <c r="B1894">
        <v>44</v>
      </c>
      <c r="C1894" t="s">
        <v>1422</v>
      </c>
      <c r="D1894" t="s">
        <v>27</v>
      </c>
      <c r="E1894">
        <f>YEAR(Table1[[#This Row],[Order Date]])</f>
        <v>2012</v>
      </c>
      <c r="F1894">
        <v>1</v>
      </c>
      <c r="G1894">
        <f>MONTH(Table1[[#This Row],[Order Date]])</f>
        <v>11</v>
      </c>
      <c r="H1894" s="1">
        <v>41229</v>
      </c>
      <c r="I1894">
        <v>55554</v>
      </c>
      <c r="J1894" t="s">
        <v>58</v>
      </c>
      <c r="K1894">
        <v>49</v>
      </c>
      <c r="L1894">
        <v>2.88</v>
      </c>
      <c r="M1894" s="2">
        <v>0.02</v>
      </c>
      <c r="N1894">
        <v>150.06</v>
      </c>
      <c r="O1894">
        <v>0.7</v>
      </c>
      <c r="P1894">
        <v>30.97</v>
      </c>
      <c r="Q1894" s="2">
        <v>0.56000000000000005</v>
      </c>
      <c r="R1894" t="s">
        <v>29</v>
      </c>
      <c r="S1894" t="s">
        <v>59</v>
      </c>
      <c r="T1894" t="s">
        <v>419</v>
      </c>
      <c r="U1894" t="s">
        <v>88</v>
      </c>
      <c r="V1894" t="s">
        <v>52</v>
      </c>
      <c r="W1894">
        <v>7763</v>
      </c>
      <c r="X1894" s="1">
        <v>41232</v>
      </c>
      <c r="Y1894" t="s">
        <v>34</v>
      </c>
      <c r="Z1894" t="e" vm="4">
        <v>#VALUE!</v>
      </c>
      <c r="AA1894">
        <v>94952</v>
      </c>
      <c r="AB1894" t="e" cm="1" vm="2">
        <f t="array" ref="AB1894">_FV(Table1[[#This Row],[State]],"Country/region",TRUE)</f>
        <v>#VALUE!</v>
      </c>
    </row>
    <row r="1895" spans="1:28" x14ac:dyDescent="0.35">
      <c r="A1895" t="s">
        <v>2477</v>
      </c>
      <c r="B1895">
        <v>44</v>
      </c>
      <c r="C1895" t="s">
        <v>303</v>
      </c>
      <c r="D1895" t="s">
        <v>46</v>
      </c>
      <c r="E1895">
        <f>YEAR(Table1[[#This Row],[Order Date]])</f>
        <v>2012</v>
      </c>
      <c r="F1895">
        <v>1</v>
      </c>
      <c r="G1895">
        <f>MONTH(Table1[[#This Row],[Order Date]])</f>
        <v>11</v>
      </c>
      <c r="H1895" s="1">
        <v>41229</v>
      </c>
      <c r="I1895">
        <v>11332</v>
      </c>
      <c r="J1895" t="s">
        <v>47</v>
      </c>
      <c r="K1895">
        <v>6</v>
      </c>
      <c r="L1895">
        <v>35.99</v>
      </c>
      <c r="M1895" s="2">
        <v>7.0000000000000007E-2</v>
      </c>
      <c r="N1895">
        <v>184.33099999999999</v>
      </c>
      <c r="O1895">
        <v>5.99</v>
      </c>
      <c r="P1895">
        <v>-89.198999999999998</v>
      </c>
      <c r="Q1895" s="2">
        <v>0.38</v>
      </c>
      <c r="R1895" t="s">
        <v>96</v>
      </c>
      <c r="S1895" t="s">
        <v>59</v>
      </c>
      <c r="T1895" t="s">
        <v>836</v>
      </c>
      <c r="U1895" t="s">
        <v>105</v>
      </c>
      <c r="V1895" t="s">
        <v>68</v>
      </c>
      <c r="W1895">
        <v>1567</v>
      </c>
      <c r="X1895" s="1">
        <v>41233</v>
      </c>
      <c r="Y1895" t="s">
        <v>34</v>
      </c>
      <c r="Z1895" t="e" vm="26">
        <v>#VALUE!</v>
      </c>
      <c r="AA1895">
        <v>48021</v>
      </c>
      <c r="AB1895" t="e" cm="1" vm="2">
        <f t="array" ref="AB1895">_FV(Table1[[#This Row],[State]],"Country/region",TRUE)</f>
        <v>#VALUE!</v>
      </c>
    </row>
    <row r="1896" spans="1:28" x14ac:dyDescent="0.35">
      <c r="A1896" t="s">
        <v>2014</v>
      </c>
      <c r="B1896">
        <v>44</v>
      </c>
      <c r="C1896" t="s">
        <v>303</v>
      </c>
      <c r="D1896" t="s">
        <v>46</v>
      </c>
      <c r="E1896">
        <f>YEAR(Table1[[#This Row],[Order Date]])</f>
        <v>2012</v>
      </c>
      <c r="F1896">
        <v>1</v>
      </c>
      <c r="G1896">
        <f>MONTH(Table1[[#This Row],[Order Date]])</f>
        <v>11</v>
      </c>
      <c r="H1896" s="1">
        <v>41229</v>
      </c>
      <c r="I1896">
        <v>11332</v>
      </c>
      <c r="J1896" t="s">
        <v>47</v>
      </c>
      <c r="K1896">
        <v>23</v>
      </c>
      <c r="L1896">
        <v>65.989999999999995</v>
      </c>
      <c r="M1896" s="2">
        <v>0.08</v>
      </c>
      <c r="N1896">
        <v>1223.3795</v>
      </c>
      <c r="O1896">
        <v>5.92</v>
      </c>
      <c r="P1896">
        <v>83.564999999999998</v>
      </c>
      <c r="Q1896" s="2">
        <v>0.57999999999999996</v>
      </c>
      <c r="R1896" t="s">
        <v>96</v>
      </c>
      <c r="S1896" t="s">
        <v>30</v>
      </c>
      <c r="T1896" t="s">
        <v>2049</v>
      </c>
      <c r="U1896" t="s">
        <v>105</v>
      </c>
      <c r="V1896" t="s">
        <v>68</v>
      </c>
      <c r="W1896">
        <v>1568</v>
      </c>
      <c r="X1896" s="1">
        <v>41236</v>
      </c>
      <c r="Y1896" t="s">
        <v>42</v>
      </c>
      <c r="Z1896" t="e" vm="26">
        <v>#VALUE!</v>
      </c>
      <c r="AA1896">
        <v>48336</v>
      </c>
      <c r="AB1896" t="e" cm="1" vm="2">
        <f t="array" ref="AB1896">_FV(Table1[[#This Row],[State]],"Country/region",TRUE)</f>
        <v>#VALUE!</v>
      </c>
    </row>
    <row r="1897" spans="1:28" x14ac:dyDescent="0.35">
      <c r="A1897" t="s">
        <v>2337</v>
      </c>
      <c r="B1897">
        <v>44</v>
      </c>
      <c r="C1897" t="s">
        <v>2478</v>
      </c>
      <c r="D1897" t="s">
        <v>46</v>
      </c>
      <c r="E1897">
        <f>YEAR(Table1[[#This Row],[Order Date]])</f>
        <v>2012</v>
      </c>
      <c r="F1897">
        <v>1</v>
      </c>
      <c r="G1897">
        <f>MONTH(Table1[[#This Row],[Order Date]])</f>
        <v>11</v>
      </c>
      <c r="H1897" s="1">
        <v>41230</v>
      </c>
      <c r="I1897">
        <v>7744</v>
      </c>
      <c r="J1897" t="s">
        <v>47</v>
      </c>
      <c r="K1897">
        <v>26</v>
      </c>
      <c r="L1897">
        <v>172.99</v>
      </c>
      <c r="M1897" s="2">
        <v>7.0000000000000007E-2</v>
      </c>
      <c r="N1897">
        <v>4286.55</v>
      </c>
      <c r="O1897">
        <v>19.989999999999998</v>
      </c>
      <c r="P1897">
        <v>1416.7035000000001</v>
      </c>
      <c r="Q1897" s="2">
        <v>0.39</v>
      </c>
      <c r="R1897" t="s">
        <v>29</v>
      </c>
      <c r="S1897" t="s">
        <v>30</v>
      </c>
      <c r="T1897" t="s">
        <v>1547</v>
      </c>
      <c r="U1897" t="s">
        <v>67</v>
      </c>
      <c r="V1897" t="s">
        <v>33</v>
      </c>
      <c r="W1897">
        <v>1048</v>
      </c>
      <c r="X1897" s="1">
        <v>41230</v>
      </c>
      <c r="Y1897" t="s">
        <v>34</v>
      </c>
      <c r="Z1897" t="e" vm="22">
        <v>#VALUE!</v>
      </c>
      <c r="AA1897">
        <v>45801</v>
      </c>
      <c r="AB1897" t="e" cm="1" vm="2">
        <f t="array" ref="AB1897">_FV(Table1[[#This Row],[State]],"Country/region",TRUE)</f>
        <v>#VALUE!</v>
      </c>
    </row>
    <row r="1898" spans="1:28" x14ac:dyDescent="0.35">
      <c r="A1898" t="s">
        <v>2479</v>
      </c>
      <c r="B1898">
        <v>44</v>
      </c>
      <c r="C1898" t="s">
        <v>2210</v>
      </c>
      <c r="D1898" t="s">
        <v>46</v>
      </c>
      <c r="E1898">
        <f>YEAR(Table1[[#This Row],[Order Date]])</f>
        <v>2012</v>
      </c>
      <c r="F1898">
        <v>1</v>
      </c>
      <c r="G1898">
        <f>MONTH(Table1[[#This Row],[Order Date]])</f>
        <v>11</v>
      </c>
      <c r="H1898" s="1">
        <v>41230</v>
      </c>
      <c r="I1898">
        <v>22407</v>
      </c>
      <c r="J1898" t="s">
        <v>39</v>
      </c>
      <c r="K1898">
        <v>10</v>
      </c>
      <c r="L1898">
        <v>12.28</v>
      </c>
      <c r="M1898" s="2">
        <v>0.02</v>
      </c>
      <c r="N1898">
        <v>128.02000000000001</v>
      </c>
      <c r="O1898">
        <v>6.47</v>
      </c>
      <c r="P1898">
        <v>-7.9</v>
      </c>
      <c r="Q1898" s="2">
        <v>0.38</v>
      </c>
      <c r="R1898" t="s">
        <v>29</v>
      </c>
      <c r="S1898" t="s">
        <v>30</v>
      </c>
      <c r="T1898" t="s">
        <v>2480</v>
      </c>
      <c r="U1898" t="s">
        <v>61</v>
      </c>
      <c r="V1898" t="s">
        <v>76</v>
      </c>
      <c r="W1898">
        <v>3121</v>
      </c>
      <c r="X1898" s="1">
        <v>41230</v>
      </c>
      <c r="Y1898" t="s">
        <v>34</v>
      </c>
      <c r="Z1898" t="e" vm="10">
        <v>#VALUE!</v>
      </c>
      <c r="AA1898">
        <v>70560</v>
      </c>
      <c r="AB1898" t="e" cm="1" vm="2">
        <f t="array" ref="AB1898">_FV(Table1[[#This Row],[State]],"Country/region",TRUE)</f>
        <v>#VALUE!</v>
      </c>
    </row>
    <row r="1899" spans="1:28" x14ac:dyDescent="0.35">
      <c r="A1899" t="s">
        <v>1785</v>
      </c>
      <c r="B1899">
        <v>44</v>
      </c>
      <c r="C1899" t="s">
        <v>360</v>
      </c>
      <c r="D1899" t="s">
        <v>46</v>
      </c>
      <c r="E1899">
        <f>YEAR(Table1[[#This Row],[Order Date]])</f>
        <v>2012</v>
      </c>
      <c r="F1899">
        <v>1</v>
      </c>
      <c r="G1899">
        <f>MONTH(Table1[[#This Row],[Order Date]])</f>
        <v>11</v>
      </c>
      <c r="H1899" s="1">
        <v>41230</v>
      </c>
      <c r="I1899">
        <v>9126</v>
      </c>
      <c r="J1899" t="s">
        <v>131</v>
      </c>
      <c r="K1899">
        <v>47</v>
      </c>
      <c r="L1899">
        <v>62.05</v>
      </c>
      <c r="M1899" s="2">
        <v>0.04</v>
      </c>
      <c r="N1899">
        <v>2799.7</v>
      </c>
      <c r="O1899">
        <v>3.99</v>
      </c>
      <c r="P1899">
        <v>884.08</v>
      </c>
      <c r="Q1899" s="2">
        <v>0.55000000000000004</v>
      </c>
      <c r="R1899" t="s">
        <v>29</v>
      </c>
      <c r="S1899" t="s">
        <v>30</v>
      </c>
      <c r="T1899" t="s">
        <v>2481</v>
      </c>
      <c r="U1899" t="s">
        <v>214</v>
      </c>
      <c r="V1899" t="s">
        <v>68</v>
      </c>
      <c r="W1899">
        <v>1258</v>
      </c>
      <c r="X1899" s="1">
        <v>41231</v>
      </c>
      <c r="Y1899" t="s">
        <v>34</v>
      </c>
      <c r="Z1899" t="e" vm="16">
        <v>#VALUE!</v>
      </c>
      <c r="AA1899">
        <v>60060</v>
      </c>
      <c r="AB1899" t="e" cm="1" vm="2">
        <f t="array" ref="AB1899">_FV(Table1[[#This Row],[State]],"Country/region",TRUE)</f>
        <v>#VALUE!</v>
      </c>
    </row>
    <row r="1900" spans="1:28" x14ac:dyDescent="0.35">
      <c r="A1900" t="s">
        <v>2479</v>
      </c>
      <c r="B1900">
        <v>44</v>
      </c>
      <c r="C1900" t="s">
        <v>2210</v>
      </c>
      <c r="D1900" t="s">
        <v>46</v>
      </c>
      <c r="E1900">
        <f>YEAR(Table1[[#This Row],[Order Date]])</f>
        <v>2012</v>
      </c>
      <c r="F1900">
        <v>1</v>
      </c>
      <c r="G1900">
        <f>MONTH(Table1[[#This Row],[Order Date]])</f>
        <v>11</v>
      </c>
      <c r="H1900" s="1">
        <v>41230</v>
      </c>
      <c r="I1900">
        <v>22407</v>
      </c>
      <c r="J1900" t="s">
        <v>39</v>
      </c>
      <c r="K1900">
        <v>20</v>
      </c>
      <c r="L1900">
        <v>34.54</v>
      </c>
      <c r="M1900" s="2">
        <v>7.0000000000000007E-2</v>
      </c>
      <c r="N1900">
        <v>676.44</v>
      </c>
      <c r="O1900">
        <v>14.72</v>
      </c>
      <c r="P1900">
        <v>48.756</v>
      </c>
      <c r="Q1900" s="2">
        <v>0.37</v>
      </c>
      <c r="R1900" t="s">
        <v>29</v>
      </c>
      <c r="S1900" t="s">
        <v>30</v>
      </c>
      <c r="T1900" t="s">
        <v>2482</v>
      </c>
      <c r="U1900" t="s">
        <v>67</v>
      </c>
      <c r="V1900" t="s">
        <v>76</v>
      </c>
      <c r="W1900">
        <v>3120</v>
      </c>
      <c r="X1900" s="1">
        <v>41231</v>
      </c>
      <c r="Y1900" t="s">
        <v>34</v>
      </c>
      <c r="Z1900" t="e" vm="10">
        <v>#VALUE!</v>
      </c>
      <c r="AA1900">
        <v>70560</v>
      </c>
      <c r="AB1900" t="e" cm="1" vm="2">
        <f t="array" ref="AB1900">_FV(Table1[[#This Row],[State]],"Country/region",TRUE)</f>
        <v>#VALUE!</v>
      </c>
    </row>
    <row r="1901" spans="1:28" x14ac:dyDescent="0.35">
      <c r="A1901" t="s">
        <v>2479</v>
      </c>
      <c r="B1901">
        <v>44</v>
      </c>
      <c r="C1901" t="s">
        <v>2210</v>
      </c>
      <c r="D1901" t="s">
        <v>46</v>
      </c>
      <c r="E1901">
        <f>YEAR(Table1[[#This Row],[Order Date]])</f>
        <v>2012</v>
      </c>
      <c r="F1901">
        <v>1</v>
      </c>
      <c r="G1901">
        <f>MONTH(Table1[[#This Row],[Order Date]])</f>
        <v>11</v>
      </c>
      <c r="H1901" s="1">
        <v>41230</v>
      </c>
      <c r="I1901">
        <v>22407</v>
      </c>
      <c r="J1901" t="s">
        <v>39</v>
      </c>
      <c r="K1901">
        <v>15</v>
      </c>
      <c r="L1901">
        <v>34.58</v>
      </c>
      <c r="M1901" s="2">
        <v>0.06</v>
      </c>
      <c r="N1901">
        <v>526.82000000000005</v>
      </c>
      <c r="O1901">
        <v>8.99</v>
      </c>
      <c r="P1901">
        <v>32.340000000000003</v>
      </c>
      <c r="Q1901" s="2">
        <v>0.56000000000000005</v>
      </c>
      <c r="R1901" t="s">
        <v>29</v>
      </c>
      <c r="S1901" t="s">
        <v>139</v>
      </c>
      <c r="T1901" t="s">
        <v>2483</v>
      </c>
      <c r="U1901" t="s">
        <v>88</v>
      </c>
      <c r="V1901" t="s">
        <v>76</v>
      </c>
      <c r="W1901">
        <v>3122</v>
      </c>
      <c r="X1901" s="1">
        <v>41232</v>
      </c>
      <c r="Y1901" t="s">
        <v>42</v>
      </c>
      <c r="Z1901" t="e" vm="10">
        <v>#VALUE!</v>
      </c>
      <c r="AA1901">
        <v>70560</v>
      </c>
      <c r="AB1901" t="e" cm="1" vm="2">
        <f t="array" ref="AB1901">_FV(Table1[[#This Row],[State]],"Country/region",TRUE)</f>
        <v>#VALUE!</v>
      </c>
    </row>
    <row r="1902" spans="1:28" x14ac:dyDescent="0.35">
      <c r="A1902" t="s">
        <v>324</v>
      </c>
      <c r="B1902">
        <v>44</v>
      </c>
      <c r="C1902" t="s">
        <v>325</v>
      </c>
      <c r="D1902" t="s">
        <v>27</v>
      </c>
      <c r="E1902">
        <f>YEAR(Table1[[#This Row],[Order Date]])</f>
        <v>2012</v>
      </c>
      <c r="F1902">
        <v>1</v>
      </c>
      <c r="G1902">
        <f>MONTH(Table1[[#This Row],[Order Date]])</f>
        <v>11</v>
      </c>
      <c r="H1902" s="1">
        <v>41230</v>
      </c>
      <c r="I1902">
        <v>21445</v>
      </c>
      <c r="J1902" t="s">
        <v>47</v>
      </c>
      <c r="K1902">
        <v>14</v>
      </c>
      <c r="L1902">
        <v>4.0599999999999996</v>
      </c>
      <c r="M1902" s="2">
        <v>0.02</v>
      </c>
      <c r="N1902">
        <v>75.150000000000006</v>
      </c>
      <c r="O1902">
        <v>6.89</v>
      </c>
      <c r="P1902">
        <v>-63.53</v>
      </c>
      <c r="Q1902" s="2">
        <v>0.6</v>
      </c>
      <c r="R1902" t="s">
        <v>29</v>
      </c>
      <c r="S1902" t="s">
        <v>30</v>
      </c>
      <c r="T1902" t="s">
        <v>784</v>
      </c>
      <c r="U1902" t="s">
        <v>214</v>
      </c>
      <c r="V1902" t="s">
        <v>33</v>
      </c>
      <c r="W1902">
        <v>2967</v>
      </c>
      <c r="X1902" s="1">
        <v>41234</v>
      </c>
      <c r="Y1902" t="s">
        <v>42</v>
      </c>
      <c r="Z1902" t="e" vm="1">
        <v>#VALUE!</v>
      </c>
      <c r="AA1902">
        <v>18103</v>
      </c>
      <c r="AB1902" t="e" cm="1" vm="2">
        <f t="array" ref="AB1902">_FV(Table1[[#This Row],[State]],"Country/region",TRUE)</f>
        <v>#VALUE!</v>
      </c>
    </row>
    <row r="1903" spans="1:28" x14ac:dyDescent="0.35">
      <c r="A1903" t="s">
        <v>324</v>
      </c>
      <c r="B1903">
        <v>44</v>
      </c>
      <c r="C1903" t="s">
        <v>325</v>
      </c>
      <c r="D1903" t="s">
        <v>27</v>
      </c>
      <c r="E1903">
        <f>YEAR(Table1[[#This Row],[Order Date]])</f>
        <v>2012</v>
      </c>
      <c r="F1903">
        <v>1</v>
      </c>
      <c r="G1903">
        <f>MONTH(Table1[[#This Row],[Order Date]])</f>
        <v>11</v>
      </c>
      <c r="H1903" s="1">
        <v>41230</v>
      </c>
      <c r="I1903">
        <v>21445</v>
      </c>
      <c r="J1903" t="s">
        <v>47</v>
      </c>
      <c r="K1903">
        <v>43</v>
      </c>
      <c r="L1903">
        <v>9.49</v>
      </c>
      <c r="M1903" s="2">
        <v>7.0000000000000007E-2</v>
      </c>
      <c r="N1903">
        <v>400.45</v>
      </c>
      <c r="O1903">
        <v>5.76</v>
      </c>
      <c r="P1903">
        <v>-38.575800000000001</v>
      </c>
      <c r="Q1903" s="2">
        <v>0.39</v>
      </c>
      <c r="R1903" t="s">
        <v>96</v>
      </c>
      <c r="S1903" t="s">
        <v>80</v>
      </c>
      <c r="T1903" t="s">
        <v>2484</v>
      </c>
      <c r="U1903" t="s">
        <v>98</v>
      </c>
      <c r="V1903" t="s">
        <v>33</v>
      </c>
      <c r="W1903">
        <v>2968</v>
      </c>
      <c r="X1903" s="1">
        <v>41234</v>
      </c>
      <c r="Y1903" t="s">
        <v>34</v>
      </c>
      <c r="Z1903" t="e" vm="1">
        <v>#VALUE!</v>
      </c>
      <c r="AA1903">
        <v>18103</v>
      </c>
      <c r="AB1903" t="e" cm="1" vm="2">
        <f t="array" ref="AB1903">_FV(Table1[[#This Row],[State]],"Country/region",TRUE)</f>
        <v>#VALUE!</v>
      </c>
    </row>
    <row r="1904" spans="1:28" x14ac:dyDescent="0.35">
      <c r="A1904" t="s">
        <v>2485</v>
      </c>
      <c r="B1904">
        <v>44</v>
      </c>
      <c r="C1904" t="s">
        <v>2478</v>
      </c>
      <c r="D1904" t="s">
        <v>46</v>
      </c>
      <c r="E1904">
        <f>YEAR(Table1[[#This Row],[Order Date]])</f>
        <v>2012</v>
      </c>
      <c r="F1904">
        <v>1</v>
      </c>
      <c r="G1904">
        <f>MONTH(Table1[[#This Row],[Order Date]])</f>
        <v>11</v>
      </c>
      <c r="H1904" s="1">
        <v>41230</v>
      </c>
      <c r="I1904">
        <v>7744</v>
      </c>
      <c r="J1904" t="s">
        <v>47</v>
      </c>
      <c r="K1904">
        <v>1</v>
      </c>
      <c r="L1904">
        <v>7.64</v>
      </c>
      <c r="M1904" s="2">
        <v>0.09</v>
      </c>
      <c r="N1904">
        <v>8.34</v>
      </c>
      <c r="O1904">
        <v>1.39</v>
      </c>
      <c r="P1904">
        <v>-3.44</v>
      </c>
      <c r="Q1904" s="2">
        <v>0.36</v>
      </c>
      <c r="R1904" t="s">
        <v>29</v>
      </c>
      <c r="S1904" t="s">
        <v>30</v>
      </c>
      <c r="T1904" t="s">
        <v>928</v>
      </c>
      <c r="U1904" t="s">
        <v>267</v>
      </c>
      <c r="V1904" t="s">
        <v>33</v>
      </c>
      <c r="W1904">
        <v>1049</v>
      </c>
      <c r="X1904" s="1">
        <v>41239</v>
      </c>
      <c r="Y1904" t="s">
        <v>34</v>
      </c>
      <c r="Z1904" t="e" vm="22">
        <v>#VALUE!</v>
      </c>
      <c r="AA1904">
        <v>44052</v>
      </c>
      <c r="AB1904" t="e" cm="1" vm="2">
        <f t="array" ref="AB1904">_FV(Table1[[#This Row],[State]],"Country/region",TRUE)</f>
        <v>#VALUE!</v>
      </c>
    </row>
    <row r="1905" spans="1:28" x14ac:dyDescent="0.35">
      <c r="A1905" t="s">
        <v>2486</v>
      </c>
      <c r="B1905">
        <v>44</v>
      </c>
      <c r="C1905" t="s">
        <v>854</v>
      </c>
      <c r="D1905" t="s">
        <v>57</v>
      </c>
      <c r="E1905">
        <f>YEAR(Table1[[#This Row],[Order Date]])</f>
        <v>2012</v>
      </c>
      <c r="F1905">
        <v>1</v>
      </c>
      <c r="G1905">
        <f>MONTH(Table1[[#This Row],[Order Date]])</f>
        <v>11</v>
      </c>
      <c r="H1905" s="1">
        <v>41231</v>
      </c>
      <c r="I1905">
        <v>14336</v>
      </c>
      <c r="J1905" t="s">
        <v>28</v>
      </c>
      <c r="K1905">
        <v>4</v>
      </c>
      <c r="L1905">
        <v>39.99</v>
      </c>
      <c r="M1905" s="2">
        <v>0.05</v>
      </c>
      <c r="N1905">
        <v>174.55</v>
      </c>
      <c r="O1905">
        <v>10.25</v>
      </c>
      <c r="P1905">
        <v>-114.39</v>
      </c>
      <c r="Q1905" s="2">
        <v>0.55000000000000004</v>
      </c>
      <c r="R1905" t="s">
        <v>96</v>
      </c>
      <c r="S1905" t="s">
        <v>30</v>
      </c>
      <c r="T1905" t="s">
        <v>2487</v>
      </c>
      <c r="U1905" t="s">
        <v>102</v>
      </c>
      <c r="V1905" t="s">
        <v>76</v>
      </c>
      <c r="W1905">
        <v>2008</v>
      </c>
      <c r="X1905" s="1">
        <v>41232</v>
      </c>
      <c r="Y1905" t="s">
        <v>42</v>
      </c>
      <c r="Z1905" t="e" vm="14">
        <v>#VALUE!</v>
      </c>
      <c r="AA1905">
        <v>34287</v>
      </c>
      <c r="AB1905" t="e" cm="1" vm="2">
        <f t="array" ref="AB1905">_FV(Table1[[#This Row],[State]],"Country/region",TRUE)</f>
        <v>#VALUE!</v>
      </c>
    </row>
    <row r="1906" spans="1:28" x14ac:dyDescent="0.35">
      <c r="A1906" t="s">
        <v>377</v>
      </c>
      <c r="B1906">
        <v>44</v>
      </c>
      <c r="C1906" t="s">
        <v>2488</v>
      </c>
      <c r="D1906" t="s">
        <v>57</v>
      </c>
      <c r="E1906">
        <f>YEAR(Table1[[#This Row],[Order Date]])</f>
        <v>2012</v>
      </c>
      <c r="F1906">
        <v>1</v>
      </c>
      <c r="G1906">
        <f>MONTH(Table1[[#This Row],[Order Date]])</f>
        <v>11</v>
      </c>
      <c r="H1906" s="1">
        <v>41231</v>
      </c>
      <c r="I1906">
        <v>56608</v>
      </c>
      <c r="J1906" t="s">
        <v>58</v>
      </c>
      <c r="K1906">
        <v>23</v>
      </c>
      <c r="L1906">
        <v>1.89</v>
      </c>
      <c r="M1906" s="2">
        <v>0.1</v>
      </c>
      <c r="N1906">
        <v>42.23</v>
      </c>
      <c r="O1906">
        <v>0.76</v>
      </c>
      <c r="P1906">
        <v>-15.11</v>
      </c>
      <c r="Q1906" s="2">
        <v>0.83</v>
      </c>
      <c r="R1906" t="s">
        <v>29</v>
      </c>
      <c r="S1906" t="s">
        <v>59</v>
      </c>
      <c r="T1906" t="s">
        <v>2489</v>
      </c>
      <c r="U1906" t="s">
        <v>232</v>
      </c>
      <c r="V1906" t="s">
        <v>76</v>
      </c>
      <c r="W1906">
        <v>7918</v>
      </c>
      <c r="X1906" s="1">
        <v>41233</v>
      </c>
      <c r="Y1906" t="s">
        <v>34</v>
      </c>
      <c r="Z1906" t="e" vm="14">
        <v>#VALUE!</v>
      </c>
      <c r="AA1906">
        <v>33403</v>
      </c>
      <c r="AB1906" t="e" cm="1" vm="2">
        <f t="array" ref="AB1906">_FV(Table1[[#This Row],[State]],"Country/region",TRUE)</f>
        <v>#VALUE!</v>
      </c>
    </row>
    <row r="1907" spans="1:28" x14ac:dyDescent="0.35">
      <c r="A1907" t="s">
        <v>2248</v>
      </c>
      <c r="B1907">
        <v>44</v>
      </c>
      <c r="C1907" t="s">
        <v>863</v>
      </c>
      <c r="D1907" t="s">
        <v>38</v>
      </c>
      <c r="E1907">
        <f>YEAR(Table1[[#This Row],[Order Date]])</f>
        <v>2012</v>
      </c>
      <c r="F1907">
        <v>1</v>
      </c>
      <c r="G1907">
        <f>MONTH(Table1[[#This Row],[Order Date]])</f>
        <v>11</v>
      </c>
      <c r="H1907" s="1">
        <v>41231</v>
      </c>
      <c r="I1907">
        <v>17282</v>
      </c>
      <c r="J1907" t="s">
        <v>47</v>
      </c>
      <c r="K1907">
        <v>37</v>
      </c>
      <c r="L1907">
        <v>29.17</v>
      </c>
      <c r="M1907" s="2">
        <v>0.09</v>
      </c>
      <c r="N1907">
        <v>988.42</v>
      </c>
      <c r="O1907">
        <v>6.27</v>
      </c>
      <c r="P1907">
        <v>253.9375</v>
      </c>
      <c r="Q1907" s="2">
        <v>0.37</v>
      </c>
      <c r="R1907" t="s">
        <v>29</v>
      </c>
      <c r="S1907" t="s">
        <v>30</v>
      </c>
      <c r="T1907" t="s">
        <v>1842</v>
      </c>
      <c r="U1907" t="s">
        <v>67</v>
      </c>
      <c r="V1907" t="s">
        <v>76</v>
      </c>
      <c r="W1907">
        <v>2382</v>
      </c>
      <c r="X1907" s="1">
        <v>41233</v>
      </c>
      <c r="Y1907" t="s">
        <v>34</v>
      </c>
      <c r="Z1907" t="e" vm="47">
        <v>#VALUE!</v>
      </c>
      <c r="AA1907">
        <v>27502</v>
      </c>
      <c r="AB1907" t="e" cm="1" vm="2">
        <f t="array" ref="AB1907">_FV(Table1[[#This Row],[State]],"Country/region",TRUE)</f>
        <v>#VALUE!</v>
      </c>
    </row>
    <row r="1908" spans="1:28" x14ac:dyDescent="0.35">
      <c r="A1908" t="s">
        <v>891</v>
      </c>
      <c r="B1908">
        <v>44</v>
      </c>
      <c r="C1908" t="s">
        <v>892</v>
      </c>
      <c r="D1908" t="s">
        <v>46</v>
      </c>
      <c r="E1908">
        <f>YEAR(Table1[[#This Row],[Order Date]])</f>
        <v>2012</v>
      </c>
      <c r="F1908">
        <v>1</v>
      </c>
      <c r="G1908">
        <f>MONTH(Table1[[#This Row],[Order Date]])</f>
        <v>11</v>
      </c>
      <c r="H1908" s="1">
        <v>41232</v>
      </c>
      <c r="I1908">
        <v>15139</v>
      </c>
      <c r="J1908" t="s">
        <v>28</v>
      </c>
      <c r="K1908">
        <v>33</v>
      </c>
      <c r="L1908">
        <v>20.98</v>
      </c>
      <c r="M1908" s="2">
        <v>0.01</v>
      </c>
      <c r="N1908">
        <v>744.12</v>
      </c>
      <c r="O1908">
        <v>45</v>
      </c>
      <c r="P1908">
        <v>-1163.21</v>
      </c>
      <c r="Q1908" s="2">
        <v>0.61</v>
      </c>
      <c r="R1908" t="s">
        <v>29</v>
      </c>
      <c r="S1908" t="s">
        <v>49</v>
      </c>
      <c r="T1908" t="s">
        <v>1670</v>
      </c>
      <c r="U1908" t="s">
        <v>32</v>
      </c>
      <c r="V1908" t="s">
        <v>68</v>
      </c>
      <c r="W1908">
        <v>2125</v>
      </c>
      <c r="X1908" s="1">
        <v>41232</v>
      </c>
      <c r="Y1908" t="s">
        <v>53</v>
      </c>
      <c r="Z1908" t="e" vm="38">
        <v>#VALUE!</v>
      </c>
      <c r="AA1908">
        <v>47130</v>
      </c>
      <c r="AB1908" t="e" cm="1" vm="2">
        <f t="array" ref="AB1908">_FV(Table1[[#This Row],[State]],"Country/region",TRUE)</f>
        <v>#VALUE!</v>
      </c>
    </row>
    <row r="1909" spans="1:28" x14ac:dyDescent="0.35">
      <c r="A1909" t="s">
        <v>2490</v>
      </c>
      <c r="B1909">
        <v>44</v>
      </c>
      <c r="C1909" t="s">
        <v>1706</v>
      </c>
      <c r="D1909" t="s">
        <v>57</v>
      </c>
      <c r="E1909">
        <f>YEAR(Table1[[#This Row],[Order Date]])</f>
        <v>2012</v>
      </c>
      <c r="F1909">
        <v>1</v>
      </c>
      <c r="G1909">
        <f>MONTH(Table1[[#This Row],[Order Date]])</f>
        <v>11</v>
      </c>
      <c r="H1909" s="1">
        <v>41232</v>
      </c>
      <c r="I1909">
        <v>5920</v>
      </c>
      <c r="J1909" t="s">
        <v>28</v>
      </c>
      <c r="K1909">
        <v>4</v>
      </c>
      <c r="L1909">
        <v>155.06</v>
      </c>
      <c r="M1909" s="2">
        <v>7.0000000000000007E-2</v>
      </c>
      <c r="N1909">
        <v>582.59</v>
      </c>
      <c r="O1909">
        <v>7.07</v>
      </c>
      <c r="P1909">
        <v>-121.75</v>
      </c>
      <c r="Q1909" s="2">
        <v>0.59</v>
      </c>
      <c r="R1909" t="s">
        <v>29</v>
      </c>
      <c r="S1909" t="s">
        <v>30</v>
      </c>
      <c r="T1909" t="s">
        <v>70</v>
      </c>
      <c r="U1909" t="s">
        <v>32</v>
      </c>
      <c r="V1909" t="s">
        <v>68</v>
      </c>
      <c r="W1909">
        <v>819</v>
      </c>
      <c r="X1909" s="1">
        <v>41232</v>
      </c>
      <c r="Y1909" t="s">
        <v>34</v>
      </c>
      <c r="Z1909" t="e" vm="13">
        <v>#VALUE!</v>
      </c>
      <c r="AA1909">
        <v>73110</v>
      </c>
      <c r="AB1909" t="e" cm="1" vm="2">
        <f t="array" ref="AB1909">_FV(Table1[[#This Row],[State]],"Country/region",TRUE)</f>
        <v>#VALUE!</v>
      </c>
    </row>
    <row r="1910" spans="1:28" x14ac:dyDescent="0.35">
      <c r="A1910" t="s">
        <v>891</v>
      </c>
      <c r="B1910">
        <v>44</v>
      </c>
      <c r="C1910" t="s">
        <v>892</v>
      </c>
      <c r="D1910" t="s">
        <v>46</v>
      </c>
      <c r="E1910">
        <f>YEAR(Table1[[#This Row],[Order Date]])</f>
        <v>2012</v>
      </c>
      <c r="F1910">
        <v>1</v>
      </c>
      <c r="G1910">
        <f>MONTH(Table1[[#This Row],[Order Date]])</f>
        <v>11</v>
      </c>
      <c r="H1910" s="1">
        <v>41232</v>
      </c>
      <c r="I1910">
        <v>15139</v>
      </c>
      <c r="J1910" t="s">
        <v>28</v>
      </c>
      <c r="K1910">
        <v>17</v>
      </c>
      <c r="L1910">
        <v>300.98</v>
      </c>
      <c r="M1910" s="2">
        <v>7.0000000000000007E-2</v>
      </c>
      <c r="N1910">
        <v>5203.8999999999996</v>
      </c>
      <c r="O1910">
        <v>64.73</v>
      </c>
      <c r="P1910">
        <v>636.20000000000005</v>
      </c>
      <c r="Q1910" s="2">
        <v>0.56000000000000005</v>
      </c>
      <c r="R1910" t="s">
        <v>48</v>
      </c>
      <c r="S1910" t="s">
        <v>49</v>
      </c>
      <c r="T1910" t="s">
        <v>811</v>
      </c>
      <c r="U1910" t="s">
        <v>51</v>
      </c>
      <c r="V1910" t="s">
        <v>68</v>
      </c>
      <c r="W1910">
        <v>2124</v>
      </c>
      <c r="X1910" s="1">
        <v>41234</v>
      </c>
      <c r="Y1910" t="s">
        <v>53</v>
      </c>
      <c r="Z1910" t="e" vm="38">
        <v>#VALUE!</v>
      </c>
      <c r="AA1910">
        <v>47130</v>
      </c>
      <c r="AB1910" t="e" cm="1" vm="2">
        <f t="array" ref="AB1910">_FV(Table1[[#This Row],[State]],"Country/region",TRUE)</f>
        <v>#VALUE!</v>
      </c>
    </row>
    <row r="1911" spans="1:28" x14ac:dyDescent="0.35">
      <c r="A1911" t="s">
        <v>269</v>
      </c>
      <c r="B1911">
        <v>44</v>
      </c>
      <c r="C1911" t="s">
        <v>270</v>
      </c>
      <c r="D1911" t="s">
        <v>46</v>
      </c>
      <c r="E1911">
        <f>YEAR(Table1[[#This Row],[Order Date]])</f>
        <v>2012</v>
      </c>
      <c r="F1911">
        <v>1</v>
      </c>
      <c r="G1911">
        <f>MONTH(Table1[[#This Row],[Order Date]])</f>
        <v>11</v>
      </c>
      <c r="H1911" s="1">
        <v>41233</v>
      </c>
      <c r="I1911">
        <v>25926</v>
      </c>
      <c r="J1911" t="s">
        <v>28</v>
      </c>
      <c r="K1911">
        <v>20</v>
      </c>
      <c r="L1911">
        <v>218.75</v>
      </c>
      <c r="M1911" s="2">
        <v>0.1</v>
      </c>
      <c r="N1911">
        <v>3300.2159999999999</v>
      </c>
      <c r="O1911">
        <v>69.64</v>
      </c>
      <c r="P1911">
        <v>-855.03</v>
      </c>
      <c r="Q1911" s="2">
        <v>0.77</v>
      </c>
      <c r="R1911" t="s">
        <v>48</v>
      </c>
      <c r="S1911" t="s">
        <v>73</v>
      </c>
      <c r="T1911" t="s">
        <v>559</v>
      </c>
      <c r="U1911" t="s">
        <v>75</v>
      </c>
      <c r="V1911" t="s">
        <v>76</v>
      </c>
      <c r="W1911">
        <v>3627</v>
      </c>
      <c r="X1911" s="1">
        <v>41234</v>
      </c>
      <c r="Y1911" t="s">
        <v>53</v>
      </c>
      <c r="Z1911" t="e" vm="29">
        <v>#VALUE!</v>
      </c>
      <c r="AA1911">
        <v>40258</v>
      </c>
      <c r="AB1911" t="e" cm="1" vm="2">
        <f t="array" ref="AB1911">_FV(Table1[[#This Row],[State]],"Country/region",TRUE)</f>
        <v>#VALUE!</v>
      </c>
    </row>
    <row r="1912" spans="1:28" x14ac:dyDescent="0.35">
      <c r="A1912" t="s">
        <v>1290</v>
      </c>
      <c r="B1912">
        <v>44</v>
      </c>
      <c r="C1912" t="s">
        <v>1129</v>
      </c>
      <c r="D1912" t="s">
        <v>46</v>
      </c>
      <c r="E1912">
        <f>YEAR(Table1[[#This Row],[Order Date]])</f>
        <v>2012</v>
      </c>
      <c r="F1912">
        <v>1</v>
      </c>
      <c r="G1912">
        <f>MONTH(Table1[[#This Row],[Order Date]])</f>
        <v>11</v>
      </c>
      <c r="H1912" s="1">
        <v>41233</v>
      </c>
      <c r="I1912">
        <v>12706</v>
      </c>
      <c r="J1912" t="s">
        <v>58</v>
      </c>
      <c r="K1912">
        <v>46</v>
      </c>
      <c r="L1912">
        <v>58.14</v>
      </c>
      <c r="M1912" s="2">
        <v>0.09</v>
      </c>
      <c r="N1912">
        <v>2494.69</v>
      </c>
      <c r="O1912">
        <v>36.61</v>
      </c>
      <c r="P1912">
        <v>-937.06</v>
      </c>
      <c r="Q1912" s="2">
        <v>0.61</v>
      </c>
      <c r="R1912" t="s">
        <v>48</v>
      </c>
      <c r="S1912" t="s">
        <v>73</v>
      </c>
      <c r="T1912" t="s">
        <v>2309</v>
      </c>
      <c r="U1912" t="s">
        <v>154</v>
      </c>
      <c r="V1912" t="s">
        <v>52</v>
      </c>
      <c r="W1912">
        <v>1772</v>
      </c>
      <c r="X1912" s="1">
        <v>41234</v>
      </c>
      <c r="Y1912" t="s">
        <v>53</v>
      </c>
      <c r="Z1912" t="e" vm="4">
        <v>#VALUE!</v>
      </c>
      <c r="AA1912">
        <v>91730</v>
      </c>
      <c r="AB1912" t="e" cm="1" vm="2">
        <f t="array" ref="AB1912">_FV(Table1[[#This Row],[State]],"Country/region",TRUE)</f>
        <v>#VALUE!</v>
      </c>
    </row>
    <row r="1913" spans="1:28" x14ac:dyDescent="0.35">
      <c r="A1913" t="s">
        <v>725</v>
      </c>
      <c r="B1913">
        <v>44</v>
      </c>
      <c r="C1913" t="s">
        <v>1368</v>
      </c>
      <c r="D1913" t="s">
        <v>57</v>
      </c>
      <c r="E1913">
        <f>YEAR(Table1[[#This Row],[Order Date]])</f>
        <v>2012</v>
      </c>
      <c r="F1913">
        <v>1</v>
      </c>
      <c r="G1913">
        <f>MONTH(Table1[[#This Row],[Order Date]])</f>
        <v>11</v>
      </c>
      <c r="H1913" s="1">
        <v>41233</v>
      </c>
      <c r="I1913">
        <v>3042</v>
      </c>
      <c r="J1913" t="s">
        <v>131</v>
      </c>
      <c r="K1913">
        <v>26</v>
      </c>
      <c r="L1913">
        <v>4.26</v>
      </c>
      <c r="M1913" s="2">
        <v>0.1</v>
      </c>
      <c r="N1913">
        <v>103.87</v>
      </c>
      <c r="O1913">
        <v>1.2</v>
      </c>
      <c r="P1913">
        <v>15.42</v>
      </c>
      <c r="Q1913" s="2">
        <v>0.44</v>
      </c>
      <c r="R1913" t="s">
        <v>29</v>
      </c>
      <c r="S1913" t="s">
        <v>59</v>
      </c>
      <c r="T1913" t="s">
        <v>87</v>
      </c>
      <c r="U1913" t="s">
        <v>88</v>
      </c>
      <c r="V1913" t="s">
        <v>52</v>
      </c>
      <c r="W1913">
        <v>448</v>
      </c>
      <c r="X1913" s="1">
        <v>41234</v>
      </c>
      <c r="Y1913" t="s">
        <v>34</v>
      </c>
      <c r="Z1913" t="e" vm="4">
        <v>#VALUE!</v>
      </c>
      <c r="AA1913">
        <v>93454</v>
      </c>
      <c r="AB1913" t="e" cm="1" vm="2">
        <f t="array" ref="AB1913">_FV(Table1[[#This Row],[State]],"Country/region",TRUE)</f>
        <v>#VALUE!</v>
      </c>
    </row>
    <row r="1914" spans="1:28" x14ac:dyDescent="0.35">
      <c r="A1914" t="s">
        <v>2491</v>
      </c>
      <c r="B1914">
        <v>44</v>
      </c>
      <c r="C1914" t="s">
        <v>2235</v>
      </c>
      <c r="D1914" t="s">
        <v>46</v>
      </c>
      <c r="E1914">
        <f>YEAR(Table1[[#This Row],[Order Date]])</f>
        <v>2012</v>
      </c>
      <c r="F1914">
        <v>1</v>
      </c>
      <c r="G1914">
        <f>MONTH(Table1[[#This Row],[Order Date]])</f>
        <v>11</v>
      </c>
      <c r="H1914" s="1">
        <v>41233</v>
      </c>
      <c r="I1914">
        <v>40965</v>
      </c>
      <c r="J1914" t="s">
        <v>131</v>
      </c>
      <c r="K1914">
        <v>29</v>
      </c>
      <c r="L1914">
        <v>30.98</v>
      </c>
      <c r="M1914" s="2">
        <v>0.08</v>
      </c>
      <c r="N1914">
        <v>843.55</v>
      </c>
      <c r="O1914">
        <v>8.74</v>
      </c>
      <c r="P1914">
        <v>168.76</v>
      </c>
      <c r="Q1914" s="2">
        <v>0.4</v>
      </c>
      <c r="R1914" t="s">
        <v>29</v>
      </c>
      <c r="S1914" t="s">
        <v>30</v>
      </c>
      <c r="T1914" t="s">
        <v>855</v>
      </c>
      <c r="U1914" t="s">
        <v>61</v>
      </c>
      <c r="V1914" t="s">
        <v>68</v>
      </c>
      <c r="W1914">
        <v>5775</v>
      </c>
      <c r="X1914" s="1">
        <v>41234</v>
      </c>
      <c r="Y1914" t="s">
        <v>34</v>
      </c>
      <c r="Z1914" t="e" vm="26">
        <v>#VALUE!</v>
      </c>
      <c r="AA1914">
        <v>48185</v>
      </c>
      <c r="AB1914" t="e" cm="1" vm="2">
        <f t="array" ref="AB1914">_FV(Table1[[#This Row],[State]],"Country/region",TRUE)</f>
        <v>#VALUE!</v>
      </c>
    </row>
    <row r="1915" spans="1:28" x14ac:dyDescent="0.35">
      <c r="A1915" t="s">
        <v>999</v>
      </c>
      <c r="B1915">
        <v>44</v>
      </c>
      <c r="C1915" t="s">
        <v>1000</v>
      </c>
      <c r="D1915" t="s">
        <v>38</v>
      </c>
      <c r="E1915">
        <f>YEAR(Table1[[#This Row],[Order Date]])</f>
        <v>2012</v>
      </c>
      <c r="F1915">
        <v>1</v>
      </c>
      <c r="G1915">
        <f>MONTH(Table1[[#This Row],[Order Date]])</f>
        <v>11</v>
      </c>
      <c r="H1915" s="1">
        <v>41233</v>
      </c>
      <c r="I1915">
        <v>48198</v>
      </c>
      <c r="J1915" t="s">
        <v>58</v>
      </c>
      <c r="K1915">
        <v>7</v>
      </c>
      <c r="L1915">
        <v>442.14</v>
      </c>
      <c r="M1915" s="2">
        <v>0.1</v>
      </c>
      <c r="N1915">
        <v>2813.34</v>
      </c>
      <c r="O1915">
        <v>14.7</v>
      </c>
      <c r="P1915">
        <v>-688.43970000000002</v>
      </c>
      <c r="Q1915" s="2">
        <v>0.56000000000000005</v>
      </c>
      <c r="R1915" t="s">
        <v>96</v>
      </c>
      <c r="S1915" t="s">
        <v>49</v>
      </c>
      <c r="T1915" t="s">
        <v>792</v>
      </c>
      <c r="U1915" t="s">
        <v>98</v>
      </c>
      <c r="V1915" t="s">
        <v>68</v>
      </c>
      <c r="W1915">
        <v>6770</v>
      </c>
      <c r="X1915" s="1">
        <v>41234</v>
      </c>
      <c r="Y1915" t="s">
        <v>53</v>
      </c>
      <c r="Z1915" t="e" vm="25">
        <v>#VALUE!</v>
      </c>
      <c r="AA1915">
        <v>53151</v>
      </c>
      <c r="AB1915" t="e" cm="1" vm="2">
        <f t="array" ref="AB1915">_FV(Table1[[#This Row],[State]],"Country/region",TRUE)</f>
        <v>#VALUE!</v>
      </c>
    </row>
    <row r="1916" spans="1:28" x14ac:dyDescent="0.35">
      <c r="A1916" t="s">
        <v>1934</v>
      </c>
      <c r="B1916">
        <v>44</v>
      </c>
      <c r="C1916" t="s">
        <v>1935</v>
      </c>
      <c r="D1916" t="s">
        <v>27</v>
      </c>
      <c r="E1916">
        <f>YEAR(Table1[[#This Row],[Order Date]])</f>
        <v>2012</v>
      </c>
      <c r="F1916">
        <v>1</v>
      </c>
      <c r="G1916">
        <f>MONTH(Table1[[#This Row],[Order Date]])</f>
        <v>11</v>
      </c>
      <c r="H1916" s="1">
        <v>41233</v>
      </c>
      <c r="I1916">
        <v>57409</v>
      </c>
      <c r="J1916" t="s">
        <v>39</v>
      </c>
      <c r="K1916">
        <v>1</v>
      </c>
      <c r="L1916">
        <v>100.98</v>
      </c>
      <c r="M1916" s="2">
        <v>0.1</v>
      </c>
      <c r="N1916">
        <v>90.88</v>
      </c>
      <c r="O1916">
        <v>7.18</v>
      </c>
      <c r="P1916">
        <v>-259.63</v>
      </c>
      <c r="Q1916" s="2">
        <v>0.4</v>
      </c>
      <c r="R1916" t="s">
        <v>96</v>
      </c>
      <c r="S1916" t="s">
        <v>30</v>
      </c>
      <c r="T1916" t="s">
        <v>1356</v>
      </c>
      <c r="U1916" t="s">
        <v>102</v>
      </c>
      <c r="V1916" t="s">
        <v>33</v>
      </c>
      <c r="W1916">
        <v>8036</v>
      </c>
      <c r="X1916" s="1">
        <v>41234</v>
      </c>
      <c r="Y1916" t="s">
        <v>34</v>
      </c>
      <c r="Z1916" t="e" vm="22">
        <v>#VALUE!</v>
      </c>
      <c r="AA1916">
        <v>44118</v>
      </c>
      <c r="AB1916" t="e" cm="1" vm="2">
        <f t="array" ref="AB1916">_FV(Table1[[#This Row],[State]],"Country/region",TRUE)</f>
        <v>#VALUE!</v>
      </c>
    </row>
    <row r="1917" spans="1:28" x14ac:dyDescent="0.35">
      <c r="A1917" t="s">
        <v>1934</v>
      </c>
      <c r="B1917">
        <v>44</v>
      </c>
      <c r="C1917" t="s">
        <v>1935</v>
      </c>
      <c r="D1917" t="s">
        <v>27</v>
      </c>
      <c r="E1917">
        <f>YEAR(Table1[[#This Row],[Order Date]])</f>
        <v>2012</v>
      </c>
      <c r="F1917">
        <v>1</v>
      </c>
      <c r="G1917">
        <f>MONTH(Table1[[#This Row],[Order Date]])</f>
        <v>11</v>
      </c>
      <c r="H1917" s="1">
        <v>41233</v>
      </c>
      <c r="I1917">
        <v>57409</v>
      </c>
      <c r="J1917" t="s">
        <v>39</v>
      </c>
      <c r="K1917">
        <v>34</v>
      </c>
      <c r="L1917">
        <v>205.99</v>
      </c>
      <c r="M1917" s="2">
        <v>0.03</v>
      </c>
      <c r="N1917">
        <v>6236.4754999999996</v>
      </c>
      <c r="O1917">
        <v>3</v>
      </c>
      <c r="P1917">
        <v>1928.664</v>
      </c>
      <c r="Q1917" s="2">
        <v>0.57999999999999996</v>
      </c>
      <c r="R1917" t="s">
        <v>96</v>
      </c>
      <c r="S1917" t="s">
        <v>30</v>
      </c>
      <c r="T1917">
        <v>6185</v>
      </c>
      <c r="U1917" t="s">
        <v>105</v>
      </c>
      <c r="V1917" t="s">
        <v>33</v>
      </c>
      <c r="W1917">
        <v>8037</v>
      </c>
      <c r="X1917" s="1">
        <v>41234</v>
      </c>
      <c r="Y1917" t="s">
        <v>34</v>
      </c>
      <c r="Z1917" t="e" vm="22">
        <v>#VALUE!</v>
      </c>
      <c r="AA1917">
        <v>44118</v>
      </c>
      <c r="AB1917" t="e" cm="1" vm="2">
        <f t="array" ref="AB1917">_FV(Table1[[#This Row],[State]],"Country/region",TRUE)</f>
        <v>#VALUE!</v>
      </c>
    </row>
    <row r="1918" spans="1:28" x14ac:dyDescent="0.35">
      <c r="A1918" t="s">
        <v>2492</v>
      </c>
      <c r="B1918">
        <v>44</v>
      </c>
      <c r="C1918" t="s">
        <v>2235</v>
      </c>
      <c r="D1918" t="s">
        <v>46</v>
      </c>
      <c r="E1918">
        <f>YEAR(Table1[[#This Row],[Order Date]])</f>
        <v>2012</v>
      </c>
      <c r="F1918">
        <v>1</v>
      </c>
      <c r="G1918">
        <f>MONTH(Table1[[#This Row],[Order Date]])</f>
        <v>11</v>
      </c>
      <c r="H1918" s="1">
        <v>41233</v>
      </c>
      <c r="I1918">
        <v>40965</v>
      </c>
      <c r="J1918" t="s">
        <v>131</v>
      </c>
      <c r="K1918">
        <v>48</v>
      </c>
      <c r="L1918">
        <v>159.31</v>
      </c>
      <c r="M1918" s="2">
        <v>0.09</v>
      </c>
      <c r="N1918">
        <v>7227.42</v>
      </c>
      <c r="O1918">
        <v>60</v>
      </c>
      <c r="P1918">
        <v>-385.00447700000001</v>
      </c>
      <c r="Q1918" s="2">
        <v>0.55000000000000004</v>
      </c>
      <c r="R1918" t="s">
        <v>48</v>
      </c>
      <c r="S1918" t="s">
        <v>49</v>
      </c>
      <c r="T1918" t="s">
        <v>2493</v>
      </c>
      <c r="U1918" t="s">
        <v>75</v>
      </c>
      <c r="V1918" t="s">
        <v>33</v>
      </c>
      <c r="W1918">
        <v>5773</v>
      </c>
      <c r="X1918" s="1">
        <v>41235</v>
      </c>
      <c r="Y1918" t="s">
        <v>53</v>
      </c>
      <c r="Z1918" t="e" vm="1">
        <v>#VALUE!</v>
      </c>
      <c r="AA1918">
        <v>16146</v>
      </c>
      <c r="AB1918" t="e" cm="1" vm="2">
        <f t="array" ref="AB1918">_FV(Table1[[#This Row],[State]],"Country/region",TRUE)</f>
        <v>#VALUE!</v>
      </c>
    </row>
    <row r="1919" spans="1:28" x14ac:dyDescent="0.35">
      <c r="A1919" t="s">
        <v>1447</v>
      </c>
      <c r="B1919">
        <v>44</v>
      </c>
      <c r="C1919" t="s">
        <v>270</v>
      </c>
      <c r="D1919" t="s">
        <v>46</v>
      </c>
      <c r="E1919">
        <f>YEAR(Table1[[#This Row],[Order Date]])</f>
        <v>2012</v>
      </c>
      <c r="F1919">
        <v>1</v>
      </c>
      <c r="G1919">
        <f>MONTH(Table1[[#This Row],[Order Date]])</f>
        <v>11</v>
      </c>
      <c r="H1919" s="1">
        <v>41233</v>
      </c>
      <c r="I1919">
        <v>25926</v>
      </c>
      <c r="J1919" t="s">
        <v>28</v>
      </c>
      <c r="K1919">
        <v>23</v>
      </c>
      <c r="L1919">
        <v>14.27</v>
      </c>
      <c r="M1919" s="2">
        <v>0.05</v>
      </c>
      <c r="N1919">
        <v>331.54</v>
      </c>
      <c r="O1919">
        <v>7.27</v>
      </c>
      <c r="P1919">
        <v>9.4094999999999995</v>
      </c>
      <c r="Q1919" s="2">
        <v>0.38</v>
      </c>
      <c r="R1919" t="s">
        <v>29</v>
      </c>
      <c r="S1919" t="s">
        <v>30</v>
      </c>
      <c r="T1919" t="s">
        <v>709</v>
      </c>
      <c r="U1919" t="s">
        <v>67</v>
      </c>
      <c r="V1919" t="s">
        <v>76</v>
      </c>
      <c r="W1919">
        <v>3628</v>
      </c>
      <c r="X1919" s="1">
        <v>41235</v>
      </c>
      <c r="Y1919" t="s">
        <v>34</v>
      </c>
      <c r="Z1919" t="e" vm="29">
        <v>#VALUE!</v>
      </c>
      <c r="AA1919">
        <v>40475</v>
      </c>
      <c r="AB1919" t="e" cm="1" vm="2">
        <f t="array" ref="AB1919">_FV(Table1[[#This Row],[State]],"Country/region",TRUE)</f>
        <v>#VALUE!</v>
      </c>
    </row>
    <row r="1920" spans="1:28" x14ac:dyDescent="0.35">
      <c r="A1920" t="s">
        <v>2494</v>
      </c>
      <c r="B1920">
        <v>44</v>
      </c>
      <c r="C1920" t="s">
        <v>1000</v>
      </c>
      <c r="D1920" t="s">
        <v>38</v>
      </c>
      <c r="E1920">
        <f>YEAR(Table1[[#This Row],[Order Date]])</f>
        <v>2012</v>
      </c>
      <c r="F1920">
        <v>1</v>
      </c>
      <c r="G1920">
        <f>MONTH(Table1[[#This Row],[Order Date]])</f>
        <v>11</v>
      </c>
      <c r="H1920" s="1">
        <v>41233</v>
      </c>
      <c r="I1920">
        <v>48198</v>
      </c>
      <c r="J1920" t="s">
        <v>58</v>
      </c>
      <c r="K1920">
        <v>45</v>
      </c>
      <c r="L1920">
        <v>60.22</v>
      </c>
      <c r="M1920" s="2">
        <v>0.01</v>
      </c>
      <c r="N1920">
        <v>2682.8</v>
      </c>
      <c r="O1920">
        <v>3.5</v>
      </c>
      <c r="P1920">
        <v>860.22</v>
      </c>
      <c r="Q1920" s="2">
        <v>0.56999999999999995</v>
      </c>
      <c r="R1920" t="s">
        <v>29</v>
      </c>
      <c r="S1920" t="s">
        <v>30</v>
      </c>
      <c r="T1920" t="s">
        <v>431</v>
      </c>
      <c r="U1920" t="s">
        <v>214</v>
      </c>
      <c r="V1920" t="s">
        <v>68</v>
      </c>
      <c r="W1920">
        <v>6771</v>
      </c>
      <c r="X1920" s="1">
        <v>41235</v>
      </c>
      <c r="Y1920" t="s">
        <v>34</v>
      </c>
      <c r="Z1920" t="e" vm="25">
        <v>#VALUE!</v>
      </c>
      <c r="AA1920">
        <v>53154</v>
      </c>
      <c r="AB1920" t="e" cm="1" vm="2">
        <f t="array" ref="AB1920">_FV(Table1[[#This Row],[State]],"Country/region",TRUE)</f>
        <v>#VALUE!</v>
      </c>
    </row>
    <row r="1921" spans="1:28" x14ac:dyDescent="0.35">
      <c r="A1921" t="s">
        <v>2492</v>
      </c>
      <c r="B1921">
        <v>44</v>
      </c>
      <c r="C1921" t="s">
        <v>2235</v>
      </c>
      <c r="D1921" t="s">
        <v>46</v>
      </c>
      <c r="E1921">
        <f>YEAR(Table1[[#This Row],[Order Date]])</f>
        <v>2012</v>
      </c>
      <c r="F1921">
        <v>1</v>
      </c>
      <c r="G1921">
        <f>MONTH(Table1[[#This Row],[Order Date]])</f>
        <v>11</v>
      </c>
      <c r="H1921" s="1">
        <v>41233</v>
      </c>
      <c r="I1921">
        <v>40965</v>
      </c>
      <c r="J1921" t="s">
        <v>131</v>
      </c>
      <c r="K1921">
        <v>39</v>
      </c>
      <c r="L1921">
        <v>55.99</v>
      </c>
      <c r="M1921" s="2">
        <v>0.06</v>
      </c>
      <c r="N1921">
        <v>1836.1869999999999</v>
      </c>
      <c r="O1921">
        <v>5</v>
      </c>
      <c r="P1921">
        <v>-139.84299999999999</v>
      </c>
      <c r="Q1921" s="2">
        <v>0.83</v>
      </c>
      <c r="R1921" t="s">
        <v>96</v>
      </c>
      <c r="S1921" t="s">
        <v>139</v>
      </c>
      <c r="T1921" t="s">
        <v>1160</v>
      </c>
      <c r="U1921" t="s">
        <v>105</v>
      </c>
      <c r="V1921" t="s">
        <v>33</v>
      </c>
      <c r="W1921">
        <v>5774</v>
      </c>
      <c r="X1921" s="1">
        <v>41235</v>
      </c>
      <c r="Y1921" t="s">
        <v>34</v>
      </c>
      <c r="Z1921" t="e" vm="1">
        <v>#VALUE!</v>
      </c>
      <c r="AA1921">
        <v>16146</v>
      </c>
      <c r="AB1921" t="e" cm="1" vm="2">
        <f t="array" ref="AB1921">_FV(Table1[[#This Row],[State]],"Country/region",TRUE)</f>
        <v>#VALUE!</v>
      </c>
    </row>
    <row r="1922" spans="1:28" x14ac:dyDescent="0.35">
      <c r="A1922" t="s">
        <v>1700</v>
      </c>
      <c r="B1922">
        <v>44</v>
      </c>
      <c r="C1922" t="s">
        <v>2495</v>
      </c>
      <c r="D1922" t="s">
        <v>57</v>
      </c>
      <c r="E1922">
        <f>YEAR(Table1[[#This Row],[Order Date]])</f>
        <v>2012</v>
      </c>
      <c r="F1922">
        <v>1</v>
      </c>
      <c r="G1922">
        <f>MONTH(Table1[[#This Row],[Order Date]])</f>
        <v>11</v>
      </c>
      <c r="H1922" s="1">
        <v>41233</v>
      </c>
      <c r="I1922">
        <v>33189</v>
      </c>
      <c r="J1922" t="s">
        <v>47</v>
      </c>
      <c r="K1922">
        <v>5</v>
      </c>
      <c r="L1922">
        <v>10.06</v>
      </c>
      <c r="M1922" s="2">
        <v>0.08</v>
      </c>
      <c r="N1922">
        <v>50.19</v>
      </c>
      <c r="O1922">
        <v>2.06</v>
      </c>
      <c r="P1922">
        <v>0.15</v>
      </c>
      <c r="Q1922" s="2">
        <v>0.39</v>
      </c>
      <c r="R1922" t="s">
        <v>29</v>
      </c>
      <c r="S1922" t="s">
        <v>59</v>
      </c>
      <c r="T1922" t="s">
        <v>1866</v>
      </c>
      <c r="U1922" t="s">
        <v>61</v>
      </c>
      <c r="V1922" t="s">
        <v>52</v>
      </c>
      <c r="W1922">
        <v>4661</v>
      </c>
      <c r="X1922" s="1">
        <v>41237</v>
      </c>
      <c r="Y1922" t="s">
        <v>34</v>
      </c>
      <c r="Z1922" t="e" vm="33">
        <v>#VALUE!</v>
      </c>
      <c r="AA1922">
        <v>83701</v>
      </c>
      <c r="AB1922" t="e" cm="1" vm="2">
        <f t="array" ref="AB1922">_FV(Table1[[#This Row],[State]],"Country/region",TRUE)</f>
        <v>#VALUE!</v>
      </c>
    </row>
    <row r="1923" spans="1:28" x14ac:dyDescent="0.35">
      <c r="A1923" t="s">
        <v>1700</v>
      </c>
      <c r="B1923">
        <v>44</v>
      </c>
      <c r="C1923" t="s">
        <v>2495</v>
      </c>
      <c r="D1923" t="s">
        <v>57</v>
      </c>
      <c r="E1923">
        <f>YEAR(Table1[[#This Row],[Order Date]])</f>
        <v>2012</v>
      </c>
      <c r="F1923">
        <v>1</v>
      </c>
      <c r="G1923">
        <f>MONTH(Table1[[#This Row],[Order Date]])</f>
        <v>11</v>
      </c>
      <c r="H1923" s="1">
        <v>41233</v>
      </c>
      <c r="I1923">
        <v>33189</v>
      </c>
      <c r="J1923" t="s">
        <v>47</v>
      </c>
      <c r="K1923">
        <v>3</v>
      </c>
      <c r="L1923">
        <v>27.48</v>
      </c>
      <c r="M1923" s="2">
        <v>0.02</v>
      </c>
      <c r="N1923">
        <v>87.21</v>
      </c>
      <c r="O1923">
        <v>4</v>
      </c>
      <c r="P1923">
        <v>-96.54</v>
      </c>
      <c r="Q1923" s="2">
        <v>0.75</v>
      </c>
      <c r="R1923" t="s">
        <v>96</v>
      </c>
      <c r="S1923" t="s">
        <v>30</v>
      </c>
      <c r="T1923" t="s">
        <v>1460</v>
      </c>
      <c r="U1923" t="s">
        <v>102</v>
      </c>
      <c r="V1923" t="s">
        <v>52</v>
      </c>
      <c r="W1923">
        <v>4660</v>
      </c>
      <c r="X1923" s="1">
        <v>41240</v>
      </c>
      <c r="Y1923" t="s">
        <v>34</v>
      </c>
      <c r="Z1923" t="e" vm="33">
        <v>#VALUE!</v>
      </c>
      <c r="AA1923">
        <v>83701</v>
      </c>
      <c r="AB1923" t="e" cm="1" vm="2">
        <f t="array" ref="AB1923">_FV(Table1[[#This Row],[State]],"Country/region",TRUE)</f>
        <v>#VALUE!</v>
      </c>
    </row>
    <row r="1924" spans="1:28" x14ac:dyDescent="0.35">
      <c r="A1924" t="s">
        <v>327</v>
      </c>
      <c r="B1924">
        <v>44</v>
      </c>
      <c r="C1924" t="s">
        <v>2402</v>
      </c>
      <c r="D1924" t="s">
        <v>27</v>
      </c>
      <c r="E1924">
        <f>YEAR(Table1[[#This Row],[Order Date]])</f>
        <v>2012</v>
      </c>
      <c r="F1924">
        <v>1</v>
      </c>
      <c r="G1924">
        <f>MONTH(Table1[[#This Row],[Order Date]])</f>
        <v>11</v>
      </c>
      <c r="H1924" s="1">
        <v>41234</v>
      </c>
      <c r="I1924">
        <v>10309</v>
      </c>
      <c r="J1924" t="s">
        <v>47</v>
      </c>
      <c r="K1924">
        <v>23</v>
      </c>
      <c r="L1924">
        <v>20.98</v>
      </c>
      <c r="M1924" s="2">
        <v>0.03</v>
      </c>
      <c r="N1924">
        <v>496.15</v>
      </c>
      <c r="O1924">
        <v>1.49</v>
      </c>
      <c r="P1924">
        <v>213.37549999999999</v>
      </c>
      <c r="Q1924" s="2">
        <v>0.35</v>
      </c>
      <c r="R1924" t="s">
        <v>29</v>
      </c>
      <c r="S1924" t="s">
        <v>30</v>
      </c>
      <c r="T1924" t="s">
        <v>1286</v>
      </c>
      <c r="U1924" t="s">
        <v>67</v>
      </c>
      <c r="V1924" t="s">
        <v>76</v>
      </c>
      <c r="W1924">
        <v>1422</v>
      </c>
      <c r="X1924" s="1">
        <v>41234</v>
      </c>
      <c r="Y1924" t="s">
        <v>34</v>
      </c>
      <c r="Z1924" t="e" vm="31">
        <v>#VALUE!</v>
      </c>
      <c r="AA1924">
        <v>37075</v>
      </c>
      <c r="AB1924" t="e" cm="1" vm="2">
        <f t="array" ref="AB1924">_FV(Table1[[#This Row],[State]],"Country/region",TRUE)</f>
        <v>#VALUE!</v>
      </c>
    </row>
    <row r="1925" spans="1:28" x14ac:dyDescent="0.35">
      <c r="A1925" t="s">
        <v>1173</v>
      </c>
      <c r="B1925">
        <v>44</v>
      </c>
      <c r="C1925" t="s">
        <v>1549</v>
      </c>
      <c r="D1925" t="s">
        <v>27</v>
      </c>
      <c r="E1925">
        <f>YEAR(Table1[[#This Row],[Order Date]])</f>
        <v>2012</v>
      </c>
      <c r="F1925">
        <v>1</v>
      </c>
      <c r="G1925">
        <f>MONTH(Table1[[#This Row],[Order Date]])</f>
        <v>11</v>
      </c>
      <c r="H1925" s="1">
        <v>41234</v>
      </c>
      <c r="I1925">
        <v>646</v>
      </c>
      <c r="J1925" t="s">
        <v>28</v>
      </c>
      <c r="K1925">
        <v>18</v>
      </c>
      <c r="L1925">
        <v>9.31</v>
      </c>
      <c r="M1925" s="2">
        <v>0.01</v>
      </c>
      <c r="N1925">
        <v>173.2</v>
      </c>
      <c r="O1925">
        <v>3.98</v>
      </c>
      <c r="P1925">
        <v>-10.9</v>
      </c>
      <c r="Q1925" s="2">
        <v>0.56000000000000005</v>
      </c>
      <c r="R1925" t="s">
        <v>29</v>
      </c>
      <c r="S1925" t="s">
        <v>139</v>
      </c>
      <c r="T1925" t="s">
        <v>2496</v>
      </c>
      <c r="U1925" t="s">
        <v>481</v>
      </c>
      <c r="V1925" t="s">
        <v>68</v>
      </c>
      <c r="W1925">
        <v>106</v>
      </c>
      <c r="X1925" s="1">
        <v>41235</v>
      </c>
      <c r="Y1925" t="s">
        <v>34</v>
      </c>
      <c r="Z1925" t="e" vm="11">
        <v>#VALUE!</v>
      </c>
      <c r="AA1925">
        <v>77566</v>
      </c>
      <c r="AB1925" t="e" cm="1" vm="2">
        <f t="array" ref="AB1925">_FV(Table1[[#This Row],[State]],"Country/region",TRUE)</f>
        <v>#VALUE!</v>
      </c>
    </row>
    <row r="1926" spans="1:28" x14ac:dyDescent="0.35">
      <c r="A1926" t="s">
        <v>2497</v>
      </c>
      <c r="B1926">
        <v>44</v>
      </c>
      <c r="C1926" t="s">
        <v>433</v>
      </c>
      <c r="D1926" t="s">
        <v>38</v>
      </c>
      <c r="E1926">
        <f>YEAR(Table1[[#This Row],[Order Date]])</f>
        <v>2012</v>
      </c>
      <c r="F1926">
        <v>1</v>
      </c>
      <c r="G1926">
        <f>MONTH(Table1[[#This Row],[Order Date]])</f>
        <v>11</v>
      </c>
      <c r="H1926" s="1">
        <v>41234</v>
      </c>
      <c r="I1926">
        <v>23971</v>
      </c>
      <c r="J1926" t="s">
        <v>58</v>
      </c>
      <c r="K1926">
        <v>5</v>
      </c>
      <c r="L1926">
        <v>11.97</v>
      </c>
      <c r="M1926" s="2">
        <v>0</v>
      </c>
      <c r="N1926">
        <v>66.63</v>
      </c>
      <c r="O1926">
        <v>4.9800000000000004</v>
      </c>
      <c r="P1926">
        <v>-16.920000000000002</v>
      </c>
      <c r="Q1926" s="2">
        <v>0.57999999999999996</v>
      </c>
      <c r="R1926" t="s">
        <v>29</v>
      </c>
      <c r="S1926" t="s">
        <v>30</v>
      </c>
      <c r="T1926" t="s">
        <v>1123</v>
      </c>
      <c r="U1926" t="s">
        <v>214</v>
      </c>
      <c r="V1926" t="s">
        <v>68</v>
      </c>
      <c r="W1926">
        <v>3350</v>
      </c>
      <c r="X1926" s="1">
        <v>41237</v>
      </c>
      <c r="Y1926" t="s">
        <v>34</v>
      </c>
      <c r="Z1926" t="e" vm="11">
        <v>#VALUE!</v>
      </c>
      <c r="AA1926">
        <v>79605</v>
      </c>
      <c r="AB1926" t="e" cm="1" vm="2">
        <f t="array" ref="AB1926">_FV(Table1[[#This Row],[State]],"Country/region",TRUE)</f>
        <v>#VALUE!</v>
      </c>
    </row>
    <row r="1927" spans="1:28" x14ac:dyDescent="0.35">
      <c r="A1927" t="s">
        <v>1894</v>
      </c>
      <c r="B1927">
        <v>44</v>
      </c>
      <c r="C1927" t="s">
        <v>672</v>
      </c>
      <c r="D1927" t="s">
        <v>38</v>
      </c>
      <c r="E1927">
        <f>YEAR(Table1[[#This Row],[Order Date]])</f>
        <v>2012</v>
      </c>
      <c r="F1927">
        <v>1</v>
      </c>
      <c r="G1927">
        <f>MONTH(Table1[[#This Row],[Order Date]])</f>
        <v>11</v>
      </c>
      <c r="H1927" s="1">
        <v>41234</v>
      </c>
      <c r="I1927">
        <v>24614</v>
      </c>
      <c r="J1927" t="s">
        <v>47</v>
      </c>
      <c r="K1927">
        <v>33</v>
      </c>
      <c r="L1927">
        <v>50.98</v>
      </c>
      <c r="M1927" s="2">
        <v>0.09</v>
      </c>
      <c r="N1927">
        <v>1644.59</v>
      </c>
      <c r="O1927">
        <v>6.5</v>
      </c>
      <c r="P1927">
        <v>-52.92</v>
      </c>
      <c r="Q1927" s="2">
        <v>0.73</v>
      </c>
      <c r="R1927" t="s">
        <v>96</v>
      </c>
      <c r="S1927" t="s">
        <v>30</v>
      </c>
      <c r="T1927" t="s">
        <v>2289</v>
      </c>
      <c r="U1927" t="s">
        <v>102</v>
      </c>
      <c r="V1927" t="s">
        <v>76</v>
      </c>
      <c r="W1927">
        <v>3455</v>
      </c>
      <c r="X1927" s="1">
        <v>41241</v>
      </c>
      <c r="Y1927" t="s">
        <v>34</v>
      </c>
      <c r="Z1927" t="e" vm="6">
        <v>#VALUE!</v>
      </c>
      <c r="AA1927">
        <v>35601</v>
      </c>
      <c r="AB1927" t="e" cm="1" vm="2">
        <f t="array" ref="AB1927">_FV(Table1[[#This Row],[State]],"Country/region",TRUE)</f>
        <v>#VALUE!</v>
      </c>
    </row>
    <row r="1928" spans="1:28" x14ac:dyDescent="0.35">
      <c r="A1928" t="s">
        <v>2312</v>
      </c>
      <c r="B1928">
        <v>44</v>
      </c>
      <c r="C1928" t="s">
        <v>788</v>
      </c>
      <c r="D1928" t="s">
        <v>46</v>
      </c>
      <c r="E1928">
        <f>YEAR(Table1[[#This Row],[Order Date]])</f>
        <v>2012</v>
      </c>
      <c r="F1928">
        <v>1</v>
      </c>
      <c r="G1928">
        <f>MONTH(Table1[[#This Row],[Order Date]])</f>
        <v>11</v>
      </c>
      <c r="H1928" s="1">
        <v>41235</v>
      </c>
      <c r="I1928">
        <v>3585</v>
      </c>
      <c r="J1928" t="s">
        <v>28</v>
      </c>
      <c r="K1928">
        <v>27</v>
      </c>
      <c r="L1928">
        <v>10.06</v>
      </c>
      <c r="M1928" s="2">
        <v>7.0000000000000007E-2</v>
      </c>
      <c r="N1928">
        <v>259.72000000000003</v>
      </c>
      <c r="O1928">
        <v>2.06</v>
      </c>
      <c r="P1928">
        <v>78.05</v>
      </c>
      <c r="Q1928" s="2">
        <v>0.39</v>
      </c>
      <c r="R1928" t="s">
        <v>29</v>
      </c>
      <c r="S1928" t="s">
        <v>59</v>
      </c>
      <c r="T1928" t="s">
        <v>1866</v>
      </c>
      <c r="U1928" t="s">
        <v>61</v>
      </c>
      <c r="V1928" t="s">
        <v>68</v>
      </c>
      <c r="W1928">
        <v>521</v>
      </c>
      <c r="X1928" s="1">
        <v>41235</v>
      </c>
      <c r="Y1928" t="s">
        <v>34</v>
      </c>
      <c r="Z1928" t="e" vm="11">
        <v>#VALUE!</v>
      </c>
      <c r="AA1928">
        <v>76240</v>
      </c>
      <c r="AB1928" t="e" cm="1" vm="2">
        <f t="array" ref="AB1928">_FV(Table1[[#This Row],[State]],"Country/region",TRUE)</f>
        <v>#VALUE!</v>
      </c>
    </row>
    <row r="1929" spans="1:28" x14ac:dyDescent="0.35">
      <c r="A1929" t="s">
        <v>2222</v>
      </c>
      <c r="B1929">
        <v>44</v>
      </c>
      <c r="C1929" t="s">
        <v>212</v>
      </c>
      <c r="D1929" t="s">
        <v>38</v>
      </c>
      <c r="E1929">
        <f>YEAR(Table1[[#This Row],[Order Date]])</f>
        <v>2012</v>
      </c>
      <c r="F1929">
        <v>1</v>
      </c>
      <c r="G1929">
        <f>MONTH(Table1[[#This Row],[Order Date]])</f>
        <v>11</v>
      </c>
      <c r="H1929" s="1">
        <v>41235</v>
      </c>
      <c r="I1929">
        <v>55045</v>
      </c>
      <c r="J1929" t="s">
        <v>28</v>
      </c>
      <c r="K1929">
        <v>20</v>
      </c>
      <c r="L1929">
        <v>32.479999999999997</v>
      </c>
      <c r="M1929" s="2">
        <v>0.09</v>
      </c>
      <c r="N1929">
        <v>632.04999999999995</v>
      </c>
      <c r="O1929">
        <v>35</v>
      </c>
      <c r="P1929">
        <v>-626.61</v>
      </c>
      <c r="Q1929" s="2">
        <v>0.81</v>
      </c>
      <c r="R1929" t="s">
        <v>29</v>
      </c>
      <c r="S1929" t="s">
        <v>40</v>
      </c>
      <c r="T1929" t="s">
        <v>507</v>
      </c>
      <c r="U1929" t="s">
        <v>32</v>
      </c>
      <c r="V1929" t="s">
        <v>76</v>
      </c>
      <c r="W1929">
        <v>7682</v>
      </c>
      <c r="X1929" s="1">
        <v>41235</v>
      </c>
      <c r="Y1929" t="s">
        <v>34</v>
      </c>
      <c r="Z1929" t="e" vm="19">
        <v>#VALUE!</v>
      </c>
      <c r="AA1929">
        <v>29730</v>
      </c>
      <c r="AB1929" t="e" cm="1" vm="2">
        <f t="array" ref="AB1929">_FV(Table1[[#This Row],[State]],"Country/region",TRUE)</f>
        <v>#VALUE!</v>
      </c>
    </row>
    <row r="1930" spans="1:28" x14ac:dyDescent="0.35">
      <c r="A1930" t="s">
        <v>2312</v>
      </c>
      <c r="B1930">
        <v>44</v>
      </c>
      <c r="C1930" t="s">
        <v>788</v>
      </c>
      <c r="D1930" t="s">
        <v>46</v>
      </c>
      <c r="E1930">
        <f>YEAR(Table1[[#This Row],[Order Date]])</f>
        <v>2012</v>
      </c>
      <c r="F1930">
        <v>1</v>
      </c>
      <c r="G1930">
        <f>MONTH(Table1[[#This Row],[Order Date]])</f>
        <v>11</v>
      </c>
      <c r="H1930" s="1">
        <v>41235</v>
      </c>
      <c r="I1930">
        <v>3585</v>
      </c>
      <c r="J1930" t="s">
        <v>28</v>
      </c>
      <c r="K1930">
        <v>34</v>
      </c>
      <c r="L1930">
        <v>1.68</v>
      </c>
      <c r="M1930" s="2">
        <v>7.0000000000000007E-2</v>
      </c>
      <c r="N1930">
        <v>54.69</v>
      </c>
      <c r="O1930">
        <v>1.57</v>
      </c>
      <c r="P1930">
        <v>-35.75</v>
      </c>
      <c r="Q1930" s="2">
        <v>0.59</v>
      </c>
      <c r="R1930" t="s">
        <v>29</v>
      </c>
      <c r="S1930" t="s">
        <v>59</v>
      </c>
      <c r="T1930" t="s">
        <v>398</v>
      </c>
      <c r="U1930" t="s">
        <v>88</v>
      </c>
      <c r="V1930" t="s">
        <v>68</v>
      </c>
      <c r="W1930">
        <v>522</v>
      </c>
      <c r="X1930" s="1">
        <v>41236</v>
      </c>
      <c r="Y1930" t="s">
        <v>34</v>
      </c>
      <c r="Z1930" t="e" vm="11">
        <v>#VALUE!</v>
      </c>
      <c r="AA1930">
        <v>76240</v>
      </c>
      <c r="AB1930" t="e" cm="1" vm="2">
        <f t="array" ref="AB1930">_FV(Table1[[#This Row],[State]],"Country/region",TRUE)</f>
        <v>#VALUE!</v>
      </c>
    </row>
    <row r="1931" spans="1:28" x14ac:dyDescent="0.35">
      <c r="A1931" t="s">
        <v>2494</v>
      </c>
      <c r="B1931">
        <v>44</v>
      </c>
      <c r="C1931" t="s">
        <v>2498</v>
      </c>
      <c r="D1931" t="s">
        <v>27</v>
      </c>
      <c r="E1931">
        <f>YEAR(Table1[[#This Row],[Order Date]])</f>
        <v>2012</v>
      </c>
      <c r="F1931">
        <v>1</v>
      </c>
      <c r="G1931">
        <f>MONTH(Table1[[#This Row],[Order Date]])</f>
        <v>11</v>
      </c>
      <c r="H1931" s="1">
        <v>41235</v>
      </c>
      <c r="I1931">
        <v>11584</v>
      </c>
      <c r="J1931" t="s">
        <v>131</v>
      </c>
      <c r="K1931">
        <v>48</v>
      </c>
      <c r="L1931">
        <v>35.99</v>
      </c>
      <c r="M1931" s="2">
        <v>0.01</v>
      </c>
      <c r="N1931">
        <v>1497.3175000000001</v>
      </c>
      <c r="O1931">
        <v>0.99</v>
      </c>
      <c r="P1931">
        <v>836.505</v>
      </c>
      <c r="Q1931" s="2">
        <v>0.35</v>
      </c>
      <c r="R1931" t="s">
        <v>96</v>
      </c>
      <c r="S1931" t="s">
        <v>139</v>
      </c>
      <c r="T1931" t="s">
        <v>1187</v>
      </c>
      <c r="U1931" t="s">
        <v>105</v>
      </c>
      <c r="V1931" t="s">
        <v>68</v>
      </c>
      <c r="W1931">
        <v>1599</v>
      </c>
      <c r="X1931" s="1">
        <v>41236</v>
      </c>
      <c r="Y1931" t="s">
        <v>34</v>
      </c>
      <c r="Z1931" t="e" vm="25">
        <v>#VALUE!</v>
      </c>
      <c r="AA1931">
        <v>53154</v>
      </c>
      <c r="AB1931" t="e" cm="1" vm="2">
        <f t="array" ref="AB1931">_FV(Table1[[#This Row],[State]],"Country/region",TRUE)</f>
        <v>#VALUE!</v>
      </c>
    </row>
    <row r="1932" spans="1:28" x14ac:dyDescent="0.35">
      <c r="A1932" t="s">
        <v>817</v>
      </c>
      <c r="B1932">
        <v>44</v>
      </c>
      <c r="C1932" t="s">
        <v>1284</v>
      </c>
      <c r="D1932" t="s">
        <v>46</v>
      </c>
      <c r="E1932">
        <f>YEAR(Table1[[#This Row],[Order Date]])</f>
        <v>2012</v>
      </c>
      <c r="F1932">
        <v>1</v>
      </c>
      <c r="G1932">
        <f>MONTH(Table1[[#This Row],[Order Date]])</f>
        <v>11</v>
      </c>
      <c r="H1932" s="1">
        <v>41236</v>
      </c>
      <c r="I1932">
        <v>3492</v>
      </c>
      <c r="J1932" t="s">
        <v>47</v>
      </c>
      <c r="K1932">
        <v>49</v>
      </c>
      <c r="L1932">
        <v>130.97999999999999</v>
      </c>
      <c r="M1932" s="2">
        <v>0.1</v>
      </c>
      <c r="N1932">
        <v>6177.53</v>
      </c>
      <c r="O1932">
        <v>54.74</v>
      </c>
      <c r="P1932">
        <v>-1195.1199999999999</v>
      </c>
      <c r="Q1932" s="2">
        <v>0.69</v>
      </c>
      <c r="R1932" t="s">
        <v>48</v>
      </c>
      <c r="S1932" t="s">
        <v>73</v>
      </c>
      <c r="T1932" t="s">
        <v>848</v>
      </c>
      <c r="U1932" t="s">
        <v>154</v>
      </c>
      <c r="V1932" t="s">
        <v>76</v>
      </c>
      <c r="W1932">
        <v>507</v>
      </c>
      <c r="X1932" s="1">
        <v>41236</v>
      </c>
      <c r="Y1932" t="s">
        <v>53</v>
      </c>
      <c r="Z1932" t="e" vm="14">
        <v>#VALUE!</v>
      </c>
      <c r="AA1932">
        <v>32259</v>
      </c>
      <c r="AB1932" t="e" cm="1" vm="2">
        <f t="array" ref="AB1932">_FV(Table1[[#This Row],[State]],"Country/region",TRUE)</f>
        <v>#VALUE!</v>
      </c>
    </row>
    <row r="1933" spans="1:28" x14ac:dyDescent="0.35">
      <c r="A1933" t="s">
        <v>817</v>
      </c>
      <c r="B1933">
        <v>44</v>
      </c>
      <c r="C1933" t="s">
        <v>1284</v>
      </c>
      <c r="D1933" t="s">
        <v>46</v>
      </c>
      <c r="E1933">
        <f>YEAR(Table1[[#This Row],[Order Date]])</f>
        <v>2012</v>
      </c>
      <c r="F1933">
        <v>1</v>
      </c>
      <c r="G1933">
        <f>MONTH(Table1[[#This Row],[Order Date]])</f>
        <v>11</v>
      </c>
      <c r="H1933" s="1">
        <v>41236</v>
      </c>
      <c r="I1933">
        <v>3492</v>
      </c>
      <c r="J1933" t="s">
        <v>47</v>
      </c>
      <c r="K1933">
        <v>33</v>
      </c>
      <c r="L1933">
        <v>2.78</v>
      </c>
      <c r="M1933" s="2">
        <v>0.04</v>
      </c>
      <c r="N1933">
        <v>94.6</v>
      </c>
      <c r="O1933">
        <v>1.25</v>
      </c>
      <c r="P1933">
        <v>-6.34</v>
      </c>
      <c r="Q1933" s="2">
        <v>0.59</v>
      </c>
      <c r="R1933" t="s">
        <v>29</v>
      </c>
      <c r="S1933" t="s">
        <v>59</v>
      </c>
      <c r="T1933" t="s">
        <v>1254</v>
      </c>
      <c r="U1933" t="s">
        <v>88</v>
      </c>
      <c r="V1933" t="s">
        <v>76</v>
      </c>
      <c r="W1933">
        <v>508</v>
      </c>
      <c r="X1933" s="1">
        <v>41236</v>
      </c>
      <c r="Y1933" t="s">
        <v>34</v>
      </c>
      <c r="Z1933" t="e" vm="14">
        <v>#VALUE!</v>
      </c>
      <c r="AA1933">
        <v>32259</v>
      </c>
      <c r="AB1933" t="e" cm="1" vm="2">
        <f t="array" ref="AB1933">_FV(Table1[[#This Row],[State]],"Country/region",TRUE)</f>
        <v>#VALUE!</v>
      </c>
    </row>
    <row r="1934" spans="1:28" x14ac:dyDescent="0.35">
      <c r="A1934" t="s">
        <v>2499</v>
      </c>
      <c r="B1934">
        <v>44</v>
      </c>
      <c r="C1934" t="s">
        <v>705</v>
      </c>
      <c r="D1934" t="s">
        <v>38</v>
      </c>
      <c r="E1934">
        <f>YEAR(Table1[[#This Row],[Order Date]])</f>
        <v>2012</v>
      </c>
      <c r="F1934">
        <v>1</v>
      </c>
      <c r="G1934">
        <f>MONTH(Table1[[#This Row],[Order Date]])</f>
        <v>11</v>
      </c>
      <c r="H1934" s="1">
        <v>41236</v>
      </c>
      <c r="I1934">
        <v>19521</v>
      </c>
      <c r="J1934" t="s">
        <v>39</v>
      </c>
      <c r="K1934">
        <v>9</v>
      </c>
      <c r="L1934">
        <v>35.479999999999997</v>
      </c>
      <c r="M1934" s="2">
        <v>0.02</v>
      </c>
      <c r="N1934">
        <v>351.06</v>
      </c>
      <c r="O1934">
        <v>35</v>
      </c>
      <c r="P1934">
        <v>-306.32</v>
      </c>
      <c r="Q1934" s="2">
        <v>0.85</v>
      </c>
      <c r="R1934" t="s">
        <v>29</v>
      </c>
      <c r="S1934" t="s">
        <v>40</v>
      </c>
      <c r="T1934" t="s">
        <v>2500</v>
      </c>
      <c r="U1934" t="s">
        <v>32</v>
      </c>
      <c r="V1934" t="s">
        <v>52</v>
      </c>
      <c r="W1934">
        <v>2696</v>
      </c>
      <c r="X1934" s="1">
        <v>41237</v>
      </c>
      <c r="Y1934" t="s">
        <v>34</v>
      </c>
      <c r="Z1934" t="e" vm="23">
        <v>#VALUE!</v>
      </c>
      <c r="AA1934">
        <v>98902</v>
      </c>
      <c r="AB1934" t="e" cm="1" vm="2">
        <f t="array" ref="AB1934">_FV(Table1[[#This Row],[State]],"Country/region",TRUE)</f>
        <v>#VALUE!</v>
      </c>
    </row>
    <row r="1935" spans="1:28" x14ac:dyDescent="0.35">
      <c r="A1935" t="s">
        <v>2501</v>
      </c>
      <c r="B1935">
        <v>44</v>
      </c>
      <c r="C1935" t="s">
        <v>583</v>
      </c>
      <c r="D1935" t="s">
        <v>46</v>
      </c>
      <c r="E1935">
        <f>YEAR(Table1[[#This Row],[Order Date]])</f>
        <v>2012</v>
      </c>
      <c r="F1935">
        <v>1</v>
      </c>
      <c r="G1935">
        <f>MONTH(Table1[[#This Row],[Order Date]])</f>
        <v>11</v>
      </c>
      <c r="H1935" s="1">
        <v>41236</v>
      </c>
      <c r="I1935">
        <v>46052</v>
      </c>
      <c r="J1935" t="s">
        <v>131</v>
      </c>
      <c r="K1935">
        <v>39</v>
      </c>
      <c r="L1935">
        <v>17.78</v>
      </c>
      <c r="M1935" s="2">
        <v>0</v>
      </c>
      <c r="N1935">
        <v>729.21</v>
      </c>
      <c r="O1935">
        <v>5.03</v>
      </c>
      <c r="P1935">
        <v>194.15</v>
      </c>
      <c r="Q1935" s="2">
        <v>0.54</v>
      </c>
      <c r="R1935" t="s">
        <v>48</v>
      </c>
      <c r="S1935" t="s">
        <v>30</v>
      </c>
      <c r="T1935" t="s">
        <v>2502</v>
      </c>
      <c r="U1935" t="s">
        <v>82</v>
      </c>
      <c r="V1935" t="s">
        <v>33</v>
      </c>
      <c r="W1935">
        <v>6472</v>
      </c>
      <c r="X1935" s="1">
        <v>41238</v>
      </c>
      <c r="Y1935" t="s">
        <v>42</v>
      </c>
      <c r="Z1935" t="e" vm="22">
        <v>#VALUE!</v>
      </c>
      <c r="AA1935">
        <v>45406</v>
      </c>
      <c r="AB1935" t="e" cm="1" vm="2">
        <f t="array" ref="AB1935">_FV(Table1[[#This Row],[State]],"Country/region",TRUE)</f>
        <v>#VALUE!</v>
      </c>
    </row>
    <row r="1936" spans="1:28" x14ac:dyDescent="0.35">
      <c r="A1936" t="s">
        <v>2501</v>
      </c>
      <c r="B1936">
        <v>44</v>
      </c>
      <c r="C1936" t="s">
        <v>583</v>
      </c>
      <c r="D1936" t="s">
        <v>46</v>
      </c>
      <c r="E1936">
        <f>YEAR(Table1[[#This Row],[Order Date]])</f>
        <v>2012</v>
      </c>
      <c r="F1936">
        <v>1</v>
      </c>
      <c r="G1936">
        <f>MONTH(Table1[[#This Row],[Order Date]])</f>
        <v>11</v>
      </c>
      <c r="H1936" s="1">
        <v>41236</v>
      </c>
      <c r="I1936">
        <v>46052</v>
      </c>
      <c r="J1936" t="s">
        <v>131</v>
      </c>
      <c r="K1936">
        <v>37</v>
      </c>
      <c r="L1936">
        <v>63.94</v>
      </c>
      <c r="M1936" s="2">
        <v>0.05</v>
      </c>
      <c r="N1936">
        <v>2374.35</v>
      </c>
      <c r="O1936">
        <v>14.48</v>
      </c>
      <c r="P1936">
        <v>878.21</v>
      </c>
      <c r="Q1936" s="2">
        <v>0.46</v>
      </c>
      <c r="R1936" t="s">
        <v>48</v>
      </c>
      <c r="S1936" t="s">
        <v>30</v>
      </c>
      <c r="T1936" t="s">
        <v>1837</v>
      </c>
      <c r="U1936" t="s">
        <v>82</v>
      </c>
      <c r="V1936" t="s">
        <v>33</v>
      </c>
      <c r="W1936">
        <v>6471</v>
      </c>
      <c r="X1936" s="1">
        <v>41238</v>
      </c>
      <c r="Y1936" t="s">
        <v>34</v>
      </c>
      <c r="Z1936" t="e" vm="22">
        <v>#VALUE!</v>
      </c>
      <c r="AA1936">
        <v>45406</v>
      </c>
      <c r="AB1936" t="e" cm="1" vm="2">
        <f t="array" ref="AB1936">_FV(Table1[[#This Row],[State]],"Country/region",TRUE)</f>
        <v>#VALUE!</v>
      </c>
    </row>
    <row r="1937" spans="1:28" x14ac:dyDescent="0.35">
      <c r="A1937" t="s">
        <v>2341</v>
      </c>
      <c r="B1937">
        <v>44</v>
      </c>
      <c r="C1937" t="s">
        <v>2503</v>
      </c>
      <c r="D1937" t="s">
        <v>46</v>
      </c>
      <c r="E1937">
        <f>YEAR(Table1[[#This Row],[Order Date]])</f>
        <v>2012</v>
      </c>
      <c r="F1937">
        <v>1</v>
      </c>
      <c r="G1937">
        <f>MONTH(Table1[[#This Row],[Order Date]])</f>
        <v>11</v>
      </c>
      <c r="H1937" s="1">
        <v>41236</v>
      </c>
      <c r="I1937">
        <v>6211</v>
      </c>
      <c r="J1937" t="s">
        <v>58</v>
      </c>
      <c r="K1937">
        <v>28</v>
      </c>
      <c r="L1937">
        <v>2.16</v>
      </c>
      <c r="M1937" s="2">
        <v>0.01</v>
      </c>
      <c r="N1937">
        <v>67.72</v>
      </c>
      <c r="O1937">
        <v>6.05</v>
      </c>
      <c r="P1937">
        <v>-142.66900000000001</v>
      </c>
      <c r="Q1937" s="2">
        <v>0.37</v>
      </c>
      <c r="R1937" t="s">
        <v>29</v>
      </c>
      <c r="S1937" t="s">
        <v>30</v>
      </c>
      <c r="T1937" t="s">
        <v>599</v>
      </c>
      <c r="U1937" t="s">
        <v>67</v>
      </c>
      <c r="V1937" t="s">
        <v>76</v>
      </c>
      <c r="W1937">
        <v>866</v>
      </c>
      <c r="X1937" s="1">
        <v>41238</v>
      </c>
      <c r="Y1937" t="s">
        <v>34</v>
      </c>
      <c r="Z1937" t="e" vm="10">
        <v>#VALUE!</v>
      </c>
      <c r="AA1937">
        <v>70506</v>
      </c>
      <c r="AB1937" t="e" cm="1" vm="2">
        <f t="array" ref="AB1937">_FV(Table1[[#This Row],[State]],"Country/region",TRUE)</f>
        <v>#VALUE!</v>
      </c>
    </row>
    <row r="1938" spans="1:28" x14ac:dyDescent="0.35">
      <c r="A1938" t="s">
        <v>2504</v>
      </c>
      <c r="B1938">
        <v>44</v>
      </c>
      <c r="C1938" t="s">
        <v>2503</v>
      </c>
      <c r="D1938" t="s">
        <v>46</v>
      </c>
      <c r="E1938">
        <f>YEAR(Table1[[#This Row],[Order Date]])</f>
        <v>2012</v>
      </c>
      <c r="F1938">
        <v>1</v>
      </c>
      <c r="G1938">
        <f>MONTH(Table1[[#This Row],[Order Date]])</f>
        <v>11</v>
      </c>
      <c r="H1938" s="1">
        <v>41236</v>
      </c>
      <c r="I1938">
        <v>6211</v>
      </c>
      <c r="J1938" t="s">
        <v>58</v>
      </c>
      <c r="K1938">
        <v>3</v>
      </c>
      <c r="L1938">
        <v>21.38</v>
      </c>
      <c r="M1938" s="2">
        <v>7.0000000000000007E-2</v>
      </c>
      <c r="N1938">
        <v>68.64</v>
      </c>
      <c r="O1938">
        <v>8.99</v>
      </c>
      <c r="P1938">
        <v>-38.93</v>
      </c>
      <c r="Q1938" s="2">
        <v>0.59</v>
      </c>
      <c r="R1938" t="s">
        <v>29</v>
      </c>
      <c r="S1938" t="s">
        <v>139</v>
      </c>
      <c r="T1938" t="s">
        <v>994</v>
      </c>
      <c r="U1938" t="s">
        <v>88</v>
      </c>
      <c r="V1938" t="s">
        <v>76</v>
      </c>
      <c r="W1938">
        <v>867</v>
      </c>
      <c r="X1938" s="1">
        <v>41238</v>
      </c>
      <c r="Y1938" t="s">
        <v>34</v>
      </c>
      <c r="Z1938" t="e" vm="10">
        <v>#VALUE!</v>
      </c>
      <c r="AA1938">
        <v>70601</v>
      </c>
      <c r="AB1938" t="e" cm="1" vm="2">
        <f t="array" ref="AB1938">_FV(Table1[[#This Row],[State]],"Country/region",TRUE)</f>
        <v>#VALUE!</v>
      </c>
    </row>
    <row r="1939" spans="1:28" x14ac:dyDescent="0.35">
      <c r="A1939" t="s">
        <v>1827</v>
      </c>
      <c r="B1939">
        <v>44</v>
      </c>
      <c r="C1939" t="s">
        <v>1864</v>
      </c>
      <c r="D1939" t="s">
        <v>38</v>
      </c>
      <c r="E1939">
        <f>YEAR(Table1[[#This Row],[Order Date]])</f>
        <v>2012</v>
      </c>
      <c r="F1939">
        <v>1</v>
      </c>
      <c r="G1939">
        <f>MONTH(Table1[[#This Row],[Order Date]])</f>
        <v>11</v>
      </c>
      <c r="H1939" s="1">
        <v>41236</v>
      </c>
      <c r="I1939">
        <v>22885</v>
      </c>
      <c r="J1939" t="s">
        <v>131</v>
      </c>
      <c r="K1939">
        <v>4</v>
      </c>
      <c r="L1939">
        <v>12.88</v>
      </c>
      <c r="M1939" s="2">
        <v>0.05</v>
      </c>
      <c r="N1939">
        <v>56.47</v>
      </c>
      <c r="O1939">
        <v>4.59</v>
      </c>
      <c r="P1939">
        <v>-29.9</v>
      </c>
      <c r="Q1939" s="2">
        <v>0.82</v>
      </c>
      <c r="R1939" t="s">
        <v>29</v>
      </c>
      <c r="S1939" t="s">
        <v>59</v>
      </c>
      <c r="T1939" t="s">
        <v>1203</v>
      </c>
      <c r="U1939" t="s">
        <v>481</v>
      </c>
      <c r="V1939" t="s">
        <v>68</v>
      </c>
      <c r="W1939">
        <v>3190</v>
      </c>
      <c r="X1939" s="1">
        <v>41238</v>
      </c>
      <c r="Y1939" t="s">
        <v>34</v>
      </c>
      <c r="Z1939" t="e" vm="5">
        <v>#VALUE!</v>
      </c>
      <c r="AA1939">
        <v>55410</v>
      </c>
      <c r="AB1939" t="e" cm="1" vm="2">
        <f t="array" ref="AB1939">_FV(Table1[[#This Row],[State]],"Country/region",TRUE)</f>
        <v>#VALUE!</v>
      </c>
    </row>
    <row r="1940" spans="1:28" x14ac:dyDescent="0.35">
      <c r="A1940" t="s">
        <v>1912</v>
      </c>
      <c r="B1940">
        <v>44</v>
      </c>
      <c r="C1940" t="s">
        <v>1913</v>
      </c>
      <c r="D1940" t="s">
        <v>27</v>
      </c>
      <c r="E1940">
        <f>YEAR(Table1[[#This Row],[Order Date]])</f>
        <v>2012</v>
      </c>
      <c r="F1940">
        <v>1</v>
      </c>
      <c r="G1940">
        <f>MONTH(Table1[[#This Row],[Order Date]])</f>
        <v>11</v>
      </c>
      <c r="H1940" s="1">
        <v>41236</v>
      </c>
      <c r="I1940">
        <v>48295</v>
      </c>
      <c r="J1940" t="s">
        <v>131</v>
      </c>
      <c r="K1940">
        <v>48</v>
      </c>
      <c r="L1940">
        <v>204.1</v>
      </c>
      <c r="M1940" s="2">
        <v>0.05</v>
      </c>
      <c r="N1940">
        <v>10051.52</v>
      </c>
      <c r="O1940">
        <v>13.99</v>
      </c>
      <c r="P1940">
        <v>4938.78</v>
      </c>
      <c r="Q1940" s="2">
        <v>0.37</v>
      </c>
      <c r="R1940" t="s">
        <v>96</v>
      </c>
      <c r="S1940" t="s">
        <v>80</v>
      </c>
      <c r="T1940" t="s">
        <v>2505</v>
      </c>
      <c r="U1940" t="s">
        <v>98</v>
      </c>
      <c r="V1940" t="s">
        <v>68</v>
      </c>
      <c r="W1940">
        <v>6783</v>
      </c>
      <c r="X1940" s="1">
        <v>41238</v>
      </c>
      <c r="Y1940" t="s">
        <v>34</v>
      </c>
      <c r="Z1940" t="e" vm="16">
        <v>#VALUE!</v>
      </c>
      <c r="AA1940">
        <v>60061</v>
      </c>
      <c r="AB1940" t="e" cm="1" vm="2">
        <f t="array" ref="AB1940">_FV(Table1[[#This Row],[State]],"Country/region",TRUE)</f>
        <v>#VALUE!</v>
      </c>
    </row>
    <row r="1941" spans="1:28" x14ac:dyDescent="0.35">
      <c r="A1941" t="s">
        <v>817</v>
      </c>
      <c r="B1941">
        <v>44</v>
      </c>
      <c r="C1941" t="s">
        <v>1284</v>
      </c>
      <c r="D1941" t="s">
        <v>46</v>
      </c>
      <c r="E1941">
        <f>YEAR(Table1[[#This Row],[Order Date]])</f>
        <v>2012</v>
      </c>
      <c r="F1941">
        <v>1</v>
      </c>
      <c r="G1941">
        <f>MONTH(Table1[[#This Row],[Order Date]])</f>
        <v>11</v>
      </c>
      <c r="H1941" s="1">
        <v>41236</v>
      </c>
      <c r="I1941">
        <v>3492</v>
      </c>
      <c r="J1941" t="s">
        <v>47</v>
      </c>
      <c r="K1941">
        <v>35</v>
      </c>
      <c r="L1941">
        <v>67.28</v>
      </c>
      <c r="M1941" s="2">
        <v>0.04</v>
      </c>
      <c r="N1941">
        <v>2393.63</v>
      </c>
      <c r="O1941">
        <v>19.989999999999998</v>
      </c>
      <c r="P1941">
        <v>524.875</v>
      </c>
      <c r="Q1941" s="2">
        <v>0.4</v>
      </c>
      <c r="R1941" t="s">
        <v>29</v>
      </c>
      <c r="S1941" t="s">
        <v>30</v>
      </c>
      <c r="T1941" t="s">
        <v>2311</v>
      </c>
      <c r="U1941" t="s">
        <v>67</v>
      </c>
      <c r="V1941" t="s">
        <v>76</v>
      </c>
      <c r="W1941">
        <v>506</v>
      </c>
      <c r="X1941" s="1">
        <v>41241</v>
      </c>
      <c r="Y1941" t="s">
        <v>34</v>
      </c>
      <c r="Z1941" t="e" vm="14">
        <v>#VALUE!</v>
      </c>
      <c r="AA1941">
        <v>32259</v>
      </c>
      <c r="AB1941" t="e" cm="1" vm="2">
        <f t="array" ref="AB1941">_FV(Table1[[#This Row],[State]],"Country/region",TRUE)</f>
        <v>#VALUE!</v>
      </c>
    </row>
    <row r="1942" spans="1:28" x14ac:dyDescent="0.35">
      <c r="A1942" t="s">
        <v>2506</v>
      </c>
      <c r="B1942">
        <v>44</v>
      </c>
      <c r="C1942" t="s">
        <v>1277</v>
      </c>
      <c r="D1942" t="s">
        <v>38</v>
      </c>
      <c r="E1942">
        <f>YEAR(Table1[[#This Row],[Order Date]])</f>
        <v>2012</v>
      </c>
      <c r="F1942">
        <v>1</v>
      </c>
      <c r="G1942">
        <f>MONTH(Table1[[#This Row],[Order Date]])</f>
        <v>11</v>
      </c>
      <c r="H1942" s="1">
        <v>41236</v>
      </c>
      <c r="I1942">
        <v>34689</v>
      </c>
      <c r="J1942" t="s">
        <v>47</v>
      </c>
      <c r="K1942">
        <v>36</v>
      </c>
      <c r="L1942">
        <v>16.91</v>
      </c>
      <c r="M1942" s="2">
        <v>7.0000000000000007E-2</v>
      </c>
      <c r="N1942">
        <v>572.4</v>
      </c>
      <c r="O1942">
        <v>6.25</v>
      </c>
      <c r="P1942">
        <v>-39.5</v>
      </c>
      <c r="Q1942" s="2">
        <v>0.57999999999999996</v>
      </c>
      <c r="R1942" t="s">
        <v>29</v>
      </c>
      <c r="S1942" t="s">
        <v>30</v>
      </c>
      <c r="T1942" t="s">
        <v>2507</v>
      </c>
      <c r="U1942" t="s">
        <v>32</v>
      </c>
      <c r="V1942" t="s">
        <v>33</v>
      </c>
      <c r="W1942">
        <v>4874</v>
      </c>
      <c r="X1942" s="1">
        <v>41243</v>
      </c>
      <c r="Y1942" t="s">
        <v>34</v>
      </c>
      <c r="Z1942" t="e" vm="24">
        <v>#VALUE!</v>
      </c>
      <c r="AA1942">
        <v>8332</v>
      </c>
      <c r="AB1942" t="e" cm="1" vm="2">
        <f t="array" ref="AB1942">_FV(Table1[[#This Row],[State]],"Country/region",TRUE)</f>
        <v>#VALUE!</v>
      </c>
    </row>
    <row r="1943" spans="1:28" x14ac:dyDescent="0.35">
      <c r="A1943" t="s">
        <v>2508</v>
      </c>
      <c r="B1943">
        <v>44</v>
      </c>
      <c r="C1943" t="s">
        <v>117</v>
      </c>
      <c r="D1943" t="s">
        <v>46</v>
      </c>
      <c r="E1943">
        <f>YEAR(Table1[[#This Row],[Order Date]])</f>
        <v>2012</v>
      </c>
      <c r="F1943">
        <v>1</v>
      </c>
      <c r="G1943">
        <f>MONTH(Table1[[#This Row],[Order Date]])</f>
        <v>11</v>
      </c>
      <c r="H1943" s="1">
        <v>41237</v>
      </c>
      <c r="I1943">
        <v>10183</v>
      </c>
      <c r="J1943" t="s">
        <v>58</v>
      </c>
      <c r="K1943">
        <v>48</v>
      </c>
      <c r="L1943">
        <v>25.98</v>
      </c>
      <c r="M1943" s="2">
        <v>0.06</v>
      </c>
      <c r="N1943">
        <v>1210.02</v>
      </c>
      <c r="O1943">
        <v>14.36</v>
      </c>
      <c r="P1943">
        <v>-279.44</v>
      </c>
      <c r="Q1943" s="2">
        <v>0.6</v>
      </c>
      <c r="R1943" t="s">
        <v>48</v>
      </c>
      <c r="S1943" t="s">
        <v>49</v>
      </c>
      <c r="T1943" t="s">
        <v>503</v>
      </c>
      <c r="U1943" t="s">
        <v>51</v>
      </c>
      <c r="V1943" t="s">
        <v>68</v>
      </c>
      <c r="W1943">
        <v>1401</v>
      </c>
      <c r="X1943" s="1">
        <v>41238</v>
      </c>
      <c r="Y1943" t="s">
        <v>53</v>
      </c>
      <c r="Z1943" t="e" vm="11">
        <v>#VALUE!</v>
      </c>
      <c r="AA1943">
        <v>79109</v>
      </c>
      <c r="AB1943" t="e" cm="1" vm="2">
        <f t="array" ref="AB1943">_FV(Table1[[#This Row],[State]],"Country/region",TRUE)</f>
        <v>#VALUE!</v>
      </c>
    </row>
    <row r="1944" spans="1:28" x14ac:dyDescent="0.35">
      <c r="A1944" t="s">
        <v>2509</v>
      </c>
      <c r="B1944">
        <v>44</v>
      </c>
      <c r="C1944" t="s">
        <v>241</v>
      </c>
      <c r="D1944" t="s">
        <v>46</v>
      </c>
      <c r="E1944">
        <f>YEAR(Table1[[#This Row],[Order Date]])</f>
        <v>2012</v>
      </c>
      <c r="F1944">
        <v>1</v>
      </c>
      <c r="G1944">
        <f>MONTH(Table1[[#This Row],[Order Date]])</f>
        <v>11</v>
      </c>
      <c r="H1944" s="1">
        <v>41237</v>
      </c>
      <c r="I1944">
        <v>19943</v>
      </c>
      <c r="J1944" t="s">
        <v>58</v>
      </c>
      <c r="K1944">
        <v>16</v>
      </c>
      <c r="L1944">
        <v>124.49</v>
      </c>
      <c r="M1944" s="2">
        <v>7.0000000000000007E-2</v>
      </c>
      <c r="N1944">
        <v>1959.92</v>
      </c>
      <c r="O1944">
        <v>51.94</v>
      </c>
      <c r="P1944">
        <v>-374.96</v>
      </c>
      <c r="Q1944" s="2">
        <v>0.63</v>
      </c>
      <c r="R1944" t="s">
        <v>48</v>
      </c>
      <c r="S1944" t="s">
        <v>73</v>
      </c>
      <c r="T1944" t="s">
        <v>2074</v>
      </c>
      <c r="U1944" t="s">
        <v>75</v>
      </c>
      <c r="V1944" t="s">
        <v>52</v>
      </c>
      <c r="W1944">
        <v>2760</v>
      </c>
      <c r="X1944" s="1">
        <v>41238</v>
      </c>
      <c r="Y1944" t="s">
        <v>53</v>
      </c>
      <c r="Z1944" t="e" vm="42">
        <v>#VALUE!</v>
      </c>
      <c r="AA1944">
        <v>86401</v>
      </c>
      <c r="AB1944" t="e" cm="1" vm="2">
        <f t="array" ref="AB1944">_FV(Table1[[#This Row],[State]],"Country/region",TRUE)</f>
        <v>#VALUE!</v>
      </c>
    </row>
    <row r="1945" spans="1:28" x14ac:dyDescent="0.35">
      <c r="A1945" t="s">
        <v>2510</v>
      </c>
      <c r="B1945">
        <v>44</v>
      </c>
      <c r="C1945" t="s">
        <v>2511</v>
      </c>
      <c r="D1945" t="s">
        <v>27</v>
      </c>
      <c r="E1945">
        <f>YEAR(Table1[[#This Row],[Order Date]])</f>
        <v>2012</v>
      </c>
      <c r="F1945">
        <v>1</v>
      </c>
      <c r="G1945">
        <f>MONTH(Table1[[#This Row],[Order Date]])</f>
        <v>11</v>
      </c>
      <c r="H1945" s="1">
        <v>41237</v>
      </c>
      <c r="I1945">
        <v>40835</v>
      </c>
      <c r="J1945" t="s">
        <v>28</v>
      </c>
      <c r="K1945">
        <v>1</v>
      </c>
      <c r="L1945">
        <v>12.28</v>
      </c>
      <c r="M1945" s="2">
        <v>0.05</v>
      </c>
      <c r="N1945">
        <v>18.73</v>
      </c>
      <c r="O1945">
        <v>6.13</v>
      </c>
      <c r="P1945">
        <v>-6.68</v>
      </c>
      <c r="Q1945" s="2">
        <v>0.56999999999999995</v>
      </c>
      <c r="R1945" t="s">
        <v>29</v>
      </c>
      <c r="S1945" t="s">
        <v>30</v>
      </c>
      <c r="T1945" t="s">
        <v>2435</v>
      </c>
      <c r="U1945" t="s">
        <v>32</v>
      </c>
      <c r="V1945" t="s">
        <v>68</v>
      </c>
      <c r="W1945">
        <v>5752</v>
      </c>
      <c r="X1945" s="1">
        <v>41238</v>
      </c>
      <c r="Y1945" t="s">
        <v>34</v>
      </c>
      <c r="Z1945" t="e" vm="38">
        <v>#VALUE!</v>
      </c>
      <c r="AA1945">
        <v>46375</v>
      </c>
      <c r="AB1945" t="e" cm="1" vm="2">
        <f t="array" ref="AB1945">_FV(Table1[[#This Row],[State]],"Country/region",TRUE)</f>
        <v>#VALUE!</v>
      </c>
    </row>
    <row r="1946" spans="1:28" x14ac:dyDescent="0.35">
      <c r="A1946" t="s">
        <v>2510</v>
      </c>
      <c r="B1946">
        <v>44</v>
      </c>
      <c r="C1946" t="s">
        <v>2511</v>
      </c>
      <c r="D1946" t="s">
        <v>27</v>
      </c>
      <c r="E1946">
        <f>YEAR(Table1[[#This Row],[Order Date]])</f>
        <v>2012</v>
      </c>
      <c r="F1946">
        <v>1</v>
      </c>
      <c r="G1946">
        <f>MONTH(Table1[[#This Row],[Order Date]])</f>
        <v>11</v>
      </c>
      <c r="H1946" s="1">
        <v>41237</v>
      </c>
      <c r="I1946">
        <v>40835</v>
      </c>
      <c r="J1946" t="s">
        <v>28</v>
      </c>
      <c r="K1946">
        <v>26</v>
      </c>
      <c r="L1946">
        <v>15.01</v>
      </c>
      <c r="M1946" s="2">
        <v>0.06</v>
      </c>
      <c r="N1946">
        <v>393.59</v>
      </c>
      <c r="O1946">
        <v>8.4</v>
      </c>
      <c r="P1946">
        <v>-8.0845000000000002</v>
      </c>
      <c r="Q1946" s="2">
        <v>0.39</v>
      </c>
      <c r="R1946" t="s">
        <v>29</v>
      </c>
      <c r="S1946" t="s">
        <v>30</v>
      </c>
      <c r="T1946" t="s">
        <v>1818</v>
      </c>
      <c r="U1946" t="s">
        <v>67</v>
      </c>
      <c r="V1946" t="s">
        <v>68</v>
      </c>
      <c r="W1946">
        <v>5750</v>
      </c>
      <c r="X1946" s="1">
        <v>41239</v>
      </c>
      <c r="Y1946" t="s">
        <v>34</v>
      </c>
      <c r="Z1946" t="e" vm="38">
        <v>#VALUE!</v>
      </c>
      <c r="AA1946">
        <v>46375</v>
      </c>
      <c r="AB1946" t="e" cm="1" vm="2">
        <f t="array" ref="AB1946">_FV(Table1[[#This Row],[State]],"Country/region",TRUE)</f>
        <v>#VALUE!</v>
      </c>
    </row>
    <row r="1947" spans="1:28" x14ac:dyDescent="0.35">
      <c r="A1947" t="s">
        <v>831</v>
      </c>
      <c r="B1947">
        <v>44</v>
      </c>
      <c r="C1947" t="s">
        <v>832</v>
      </c>
      <c r="D1947" t="s">
        <v>57</v>
      </c>
      <c r="E1947">
        <f>YEAR(Table1[[#This Row],[Order Date]])</f>
        <v>2012</v>
      </c>
      <c r="F1947">
        <v>1</v>
      </c>
      <c r="G1947">
        <f>MONTH(Table1[[#This Row],[Order Date]])</f>
        <v>11</v>
      </c>
      <c r="H1947" s="1">
        <v>41237</v>
      </c>
      <c r="I1947">
        <v>11909</v>
      </c>
      <c r="J1947" t="s">
        <v>39</v>
      </c>
      <c r="K1947">
        <v>11</v>
      </c>
      <c r="L1947">
        <v>20.99</v>
      </c>
      <c r="M1947" s="2">
        <v>0.03</v>
      </c>
      <c r="N1947">
        <v>194.17400000000001</v>
      </c>
      <c r="O1947">
        <v>0.99</v>
      </c>
      <c r="P1947">
        <v>-20.911000000000001</v>
      </c>
      <c r="Q1947" s="2">
        <v>0.56999999999999995</v>
      </c>
      <c r="R1947" t="s">
        <v>96</v>
      </c>
      <c r="S1947" t="s">
        <v>59</v>
      </c>
      <c r="T1947" t="s">
        <v>1539</v>
      </c>
      <c r="U1947" t="s">
        <v>105</v>
      </c>
      <c r="V1947" t="s">
        <v>52</v>
      </c>
      <c r="W1947">
        <v>1652</v>
      </c>
      <c r="X1947" s="1">
        <v>41239</v>
      </c>
      <c r="Y1947" t="s">
        <v>34</v>
      </c>
      <c r="Z1947" t="e" vm="23">
        <v>#VALUE!</v>
      </c>
      <c r="AA1947">
        <v>98034</v>
      </c>
      <c r="AB1947" t="e" cm="1" vm="2">
        <f t="array" ref="AB1947">_FV(Table1[[#This Row],[State]],"Country/region",TRUE)</f>
        <v>#VALUE!</v>
      </c>
    </row>
    <row r="1948" spans="1:28" x14ac:dyDescent="0.35">
      <c r="A1948" t="s">
        <v>2510</v>
      </c>
      <c r="B1948">
        <v>44</v>
      </c>
      <c r="C1948" t="s">
        <v>2511</v>
      </c>
      <c r="D1948" t="s">
        <v>27</v>
      </c>
      <c r="E1948">
        <f>YEAR(Table1[[#This Row],[Order Date]])</f>
        <v>2012</v>
      </c>
      <c r="F1948">
        <v>1</v>
      </c>
      <c r="G1948">
        <f>MONTH(Table1[[#This Row],[Order Date]])</f>
        <v>11</v>
      </c>
      <c r="H1948" s="1">
        <v>41237</v>
      </c>
      <c r="I1948">
        <v>40835</v>
      </c>
      <c r="J1948" t="s">
        <v>28</v>
      </c>
      <c r="K1948">
        <v>14</v>
      </c>
      <c r="L1948">
        <v>40.479999999999997</v>
      </c>
      <c r="M1948" s="2">
        <v>0.09</v>
      </c>
      <c r="N1948">
        <v>551.17999999999995</v>
      </c>
      <c r="O1948">
        <v>19.989999999999998</v>
      </c>
      <c r="P1948">
        <v>-326.97000000000003</v>
      </c>
      <c r="Q1948" s="2">
        <v>0.77</v>
      </c>
      <c r="R1948" t="s">
        <v>96</v>
      </c>
      <c r="S1948" t="s">
        <v>30</v>
      </c>
      <c r="T1948" t="s">
        <v>1231</v>
      </c>
      <c r="U1948" t="s">
        <v>102</v>
      </c>
      <c r="V1948" t="s">
        <v>68</v>
      </c>
      <c r="W1948">
        <v>5751</v>
      </c>
      <c r="X1948" s="1">
        <v>41239</v>
      </c>
      <c r="Y1948" t="s">
        <v>34</v>
      </c>
      <c r="Z1948" t="e" vm="38">
        <v>#VALUE!</v>
      </c>
      <c r="AA1948">
        <v>46375</v>
      </c>
      <c r="AB1948" t="e" cm="1" vm="2">
        <f t="array" ref="AB1948">_FV(Table1[[#This Row],[State]],"Country/region",TRUE)</f>
        <v>#VALUE!</v>
      </c>
    </row>
    <row r="1949" spans="1:28" x14ac:dyDescent="0.35">
      <c r="A1949" t="s">
        <v>2470</v>
      </c>
      <c r="B1949">
        <v>44</v>
      </c>
      <c r="C1949" t="s">
        <v>1285</v>
      </c>
      <c r="D1949" t="s">
        <v>27</v>
      </c>
      <c r="E1949">
        <f>YEAR(Table1[[#This Row],[Order Date]])</f>
        <v>2012</v>
      </c>
      <c r="F1949">
        <v>1</v>
      </c>
      <c r="G1949">
        <f>MONTH(Table1[[#This Row],[Order Date]])</f>
        <v>11</v>
      </c>
      <c r="H1949" s="1">
        <v>41238</v>
      </c>
      <c r="I1949">
        <v>55875</v>
      </c>
      <c r="J1949" t="s">
        <v>58</v>
      </c>
      <c r="K1949">
        <v>31</v>
      </c>
      <c r="L1949">
        <v>5.98</v>
      </c>
      <c r="M1949" s="2">
        <v>0.09</v>
      </c>
      <c r="N1949">
        <v>178.45</v>
      </c>
      <c r="O1949">
        <v>4.6900000000000004</v>
      </c>
      <c r="P1949">
        <v>-104.96</v>
      </c>
      <c r="Q1949" s="2">
        <v>0.68</v>
      </c>
      <c r="R1949" t="s">
        <v>29</v>
      </c>
      <c r="S1949" t="s">
        <v>30</v>
      </c>
      <c r="T1949" t="s">
        <v>31</v>
      </c>
      <c r="U1949" t="s">
        <v>32</v>
      </c>
      <c r="V1949" t="s">
        <v>68</v>
      </c>
      <c r="W1949">
        <v>7814</v>
      </c>
      <c r="X1949" s="1">
        <v>41238</v>
      </c>
      <c r="Y1949" t="s">
        <v>34</v>
      </c>
      <c r="Z1949" t="e" vm="16">
        <v>#VALUE!</v>
      </c>
      <c r="AA1949">
        <v>61801</v>
      </c>
      <c r="AB1949" t="e" cm="1" vm="2">
        <f t="array" ref="AB1949">_FV(Table1[[#This Row],[State]],"Country/region",TRUE)</f>
        <v>#VALUE!</v>
      </c>
    </row>
    <row r="1950" spans="1:28" x14ac:dyDescent="0.35">
      <c r="A1950" t="s">
        <v>2508</v>
      </c>
      <c r="B1950">
        <v>44</v>
      </c>
      <c r="C1950" t="s">
        <v>433</v>
      </c>
      <c r="D1950" t="s">
        <v>38</v>
      </c>
      <c r="E1950">
        <f>YEAR(Table1[[#This Row],[Order Date]])</f>
        <v>2012</v>
      </c>
      <c r="F1950">
        <v>1</v>
      </c>
      <c r="G1950">
        <f>MONTH(Table1[[#This Row],[Order Date]])</f>
        <v>11</v>
      </c>
      <c r="H1950" s="1">
        <v>41238</v>
      </c>
      <c r="I1950">
        <v>48710</v>
      </c>
      <c r="J1950" t="s">
        <v>131</v>
      </c>
      <c r="K1950">
        <v>4</v>
      </c>
      <c r="L1950">
        <v>6.98</v>
      </c>
      <c r="M1950" s="2">
        <v>0.01</v>
      </c>
      <c r="N1950">
        <v>29.24</v>
      </c>
      <c r="O1950">
        <v>1.6</v>
      </c>
      <c r="P1950">
        <v>-1.73</v>
      </c>
      <c r="Q1950" s="2">
        <v>0.38</v>
      </c>
      <c r="R1950" t="s">
        <v>29</v>
      </c>
      <c r="S1950" t="s">
        <v>59</v>
      </c>
      <c r="T1950" t="s">
        <v>563</v>
      </c>
      <c r="U1950" t="s">
        <v>61</v>
      </c>
      <c r="V1950" t="s">
        <v>68</v>
      </c>
      <c r="W1950">
        <v>6842</v>
      </c>
      <c r="X1950" s="1">
        <v>41239</v>
      </c>
      <c r="Y1950" t="s">
        <v>34</v>
      </c>
      <c r="Z1950" t="e" vm="11">
        <v>#VALUE!</v>
      </c>
      <c r="AA1950">
        <v>79109</v>
      </c>
      <c r="AB1950" t="e" cm="1" vm="2">
        <f t="array" ref="AB1950">_FV(Table1[[#This Row],[State]],"Country/region",TRUE)</f>
        <v>#VALUE!</v>
      </c>
    </row>
    <row r="1951" spans="1:28" x14ac:dyDescent="0.35">
      <c r="A1951" t="s">
        <v>1834</v>
      </c>
      <c r="B1951">
        <v>44</v>
      </c>
      <c r="C1951" t="s">
        <v>444</v>
      </c>
      <c r="D1951" t="s">
        <v>38</v>
      </c>
      <c r="E1951">
        <f>YEAR(Table1[[#This Row],[Order Date]])</f>
        <v>2012</v>
      </c>
      <c r="F1951">
        <v>1</v>
      </c>
      <c r="G1951">
        <f>MONTH(Table1[[#This Row],[Order Date]])</f>
        <v>11</v>
      </c>
      <c r="H1951" s="1">
        <v>41238</v>
      </c>
      <c r="I1951">
        <v>30726</v>
      </c>
      <c r="J1951" t="s">
        <v>131</v>
      </c>
      <c r="K1951">
        <v>35</v>
      </c>
      <c r="L1951">
        <v>20.27</v>
      </c>
      <c r="M1951" s="2">
        <v>0.05</v>
      </c>
      <c r="N1951">
        <v>725.15</v>
      </c>
      <c r="O1951">
        <v>3.99</v>
      </c>
      <c r="P1951">
        <v>140.57</v>
      </c>
      <c r="Q1951" s="2">
        <v>0.56999999999999995</v>
      </c>
      <c r="R1951" t="s">
        <v>29</v>
      </c>
      <c r="S1951" t="s">
        <v>30</v>
      </c>
      <c r="T1951" t="s">
        <v>2272</v>
      </c>
      <c r="U1951" t="s">
        <v>214</v>
      </c>
      <c r="V1951" t="s">
        <v>33</v>
      </c>
      <c r="W1951">
        <v>4313</v>
      </c>
      <c r="X1951" s="1">
        <v>41239</v>
      </c>
      <c r="Y1951" t="s">
        <v>34</v>
      </c>
      <c r="Z1951" t="e" vm="22">
        <v>#VALUE!</v>
      </c>
      <c r="AA1951">
        <v>44145</v>
      </c>
      <c r="AB1951" t="e" cm="1" vm="2">
        <f t="array" ref="AB1951">_FV(Table1[[#This Row],[State]],"Country/region",TRUE)</f>
        <v>#VALUE!</v>
      </c>
    </row>
    <row r="1952" spans="1:28" x14ac:dyDescent="0.35">
      <c r="A1952" t="s">
        <v>1984</v>
      </c>
      <c r="B1952">
        <v>44</v>
      </c>
      <c r="C1952" t="s">
        <v>1985</v>
      </c>
      <c r="D1952" t="s">
        <v>27</v>
      </c>
      <c r="E1952">
        <f>YEAR(Table1[[#This Row],[Order Date]])</f>
        <v>2012</v>
      </c>
      <c r="F1952">
        <v>1</v>
      </c>
      <c r="G1952">
        <f>MONTH(Table1[[#This Row],[Order Date]])</f>
        <v>11</v>
      </c>
      <c r="H1952" s="1">
        <v>41238</v>
      </c>
      <c r="I1952">
        <v>998</v>
      </c>
      <c r="J1952" t="s">
        <v>39</v>
      </c>
      <c r="K1952">
        <v>16</v>
      </c>
      <c r="L1952">
        <v>15.74</v>
      </c>
      <c r="M1952" s="2">
        <v>7.0000000000000007E-2</v>
      </c>
      <c r="N1952">
        <v>248.26</v>
      </c>
      <c r="O1952">
        <v>1.39</v>
      </c>
      <c r="P1952">
        <v>93.8</v>
      </c>
      <c r="Q1952" s="2">
        <v>0.4</v>
      </c>
      <c r="R1952" t="s">
        <v>29</v>
      </c>
      <c r="S1952" t="s">
        <v>30</v>
      </c>
      <c r="T1952" t="s">
        <v>415</v>
      </c>
      <c r="U1952" t="s">
        <v>267</v>
      </c>
      <c r="V1952" t="s">
        <v>68</v>
      </c>
      <c r="W1952">
        <v>161</v>
      </c>
      <c r="X1952" s="1">
        <v>41239</v>
      </c>
      <c r="Y1952" t="s">
        <v>34</v>
      </c>
      <c r="Z1952" t="e" vm="16">
        <v>#VALUE!</v>
      </c>
      <c r="AA1952">
        <v>62002</v>
      </c>
      <c r="AB1952" t="e" cm="1" vm="2">
        <f t="array" ref="AB1952">_FV(Table1[[#This Row],[State]],"Country/region",TRUE)</f>
        <v>#VALUE!</v>
      </c>
    </row>
    <row r="1953" spans="1:28" x14ac:dyDescent="0.35">
      <c r="A1953" t="s">
        <v>2011</v>
      </c>
      <c r="B1953">
        <v>44</v>
      </c>
      <c r="C1953" t="s">
        <v>2010</v>
      </c>
      <c r="D1953" t="s">
        <v>46</v>
      </c>
      <c r="E1953">
        <f>YEAR(Table1[[#This Row],[Order Date]])</f>
        <v>2012</v>
      </c>
      <c r="F1953">
        <v>1</v>
      </c>
      <c r="G1953">
        <f>MONTH(Table1[[#This Row],[Order Date]])</f>
        <v>11</v>
      </c>
      <c r="H1953" s="1">
        <v>41238</v>
      </c>
      <c r="I1953">
        <v>17668</v>
      </c>
      <c r="J1953" t="s">
        <v>131</v>
      </c>
      <c r="K1953">
        <v>13</v>
      </c>
      <c r="L1953">
        <v>205.99</v>
      </c>
      <c r="M1953" s="2">
        <v>0.04</v>
      </c>
      <c r="N1953">
        <v>2219.7325000000001</v>
      </c>
      <c r="O1953">
        <v>5</v>
      </c>
      <c r="P1953">
        <v>-69.784000000000006</v>
      </c>
      <c r="Q1953" s="2">
        <v>0.59</v>
      </c>
      <c r="R1953" t="s">
        <v>96</v>
      </c>
      <c r="S1953" t="s">
        <v>30</v>
      </c>
      <c r="T1953" t="s">
        <v>2512</v>
      </c>
      <c r="U1953" t="s">
        <v>105</v>
      </c>
      <c r="V1953" t="s">
        <v>68</v>
      </c>
      <c r="W1953">
        <v>2433</v>
      </c>
      <c r="X1953" s="1">
        <v>41239</v>
      </c>
      <c r="Y1953" t="s">
        <v>42</v>
      </c>
      <c r="Z1953" t="e" vm="11">
        <v>#VALUE!</v>
      </c>
      <c r="AA1953">
        <v>75007</v>
      </c>
      <c r="AB1953" t="e" cm="1" vm="2">
        <f t="array" ref="AB1953">_FV(Table1[[#This Row],[State]],"Country/region",TRUE)</f>
        <v>#VALUE!</v>
      </c>
    </row>
    <row r="1954" spans="1:28" x14ac:dyDescent="0.35">
      <c r="A1954" t="s">
        <v>2011</v>
      </c>
      <c r="B1954">
        <v>44</v>
      </c>
      <c r="C1954" t="s">
        <v>2010</v>
      </c>
      <c r="D1954" t="s">
        <v>46</v>
      </c>
      <c r="E1954">
        <f>YEAR(Table1[[#This Row],[Order Date]])</f>
        <v>2012</v>
      </c>
      <c r="F1954">
        <v>1</v>
      </c>
      <c r="G1954">
        <f>MONTH(Table1[[#This Row],[Order Date]])</f>
        <v>11</v>
      </c>
      <c r="H1954" s="1">
        <v>41238</v>
      </c>
      <c r="I1954">
        <v>17668</v>
      </c>
      <c r="J1954" t="s">
        <v>131</v>
      </c>
      <c r="K1954">
        <v>24</v>
      </c>
      <c r="L1954">
        <v>300.98</v>
      </c>
      <c r="M1954" s="2">
        <v>0.05</v>
      </c>
      <c r="N1954">
        <v>6930.97</v>
      </c>
      <c r="O1954">
        <v>13.99</v>
      </c>
      <c r="P1954">
        <v>2574.12</v>
      </c>
      <c r="Q1954" s="2">
        <v>0.39</v>
      </c>
      <c r="R1954" t="s">
        <v>96</v>
      </c>
      <c r="S1954" t="s">
        <v>80</v>
      </c>
      <c r="T1954" t="s">
        <v>2513</v>
      </c>
      <c r="U1954" t="s">
        <v>98</v>
      </c>
      <c r="V1954" t="s">
        <v>68</v>
      </c>
      <c r="W1954">
        <v>2432</v>
      </c>
      <c r="X1954" s="1">
        <v>41239</v>
      </c>
      <c r="Y1954" t="s">
        <v>34</v>
      </c>
      <c r="Z1954" t="e" vm="11">
        <v>#VALUE!</v>
      </c>
      <c r="AA1954">
        <v>75007</v>
      </c>
      <c r="AB1954" t="e" cm="1" vm="2">
        <f t="array" ref="AB1954">_FV(Table1[[#This Row],[State]],"Country/region",TRUE)</f>
        <v>#VALUE!</v>
      </c>
    </row>
    <row r="1955" spans="1:28" x14ac:dyDescent="0.35">
      <c r="A1955" t="s">
        <v>2011</v>
      </c>
      <c r="B1955">
        <v>44</v>
      </c>
      <c r="C1955" t="s">
        <v>2010</v>
      </c>
      <c r="D1955" t="s">
        <v>46</v>
      </c>
      <c r="E1955">
        <f>YEAR(Table1[[#This Row],[Order Date]])</f>
        <v>2012</v>
      </c>
      <c r="F1955">
        <v>1</v>
      </c>
      <c r="G1955">
        <f>MONTH(Table1[[#This Row],[Order Date]])</f>
        <v>11</v>
      </c>
      <c r="H1955" s="1">
        <v>41238</v>
      </c>
      <c r="I1955">
        <v>17668</v>
      </c>
      <c r="J1955" t="s">
        <v>131</v>
      </c>
      <c r="K1955">
        <v>49</v>
      </c>
      <c r="L1955">
        <v>17.48</v>
      </c>
      <c r="M1955" s="2">
        <v>0.04</v>
      </c>
      <c r="N1955">
        <v>848.92</v>
      </c>
      <c r="O1955">
        <v>1.99</v>
      </c>
      <c r="P1955">
        <v>296.06</v>
      </c>
      <c r="Q1955" s="2">
        <v>0.45</v>
      </c>
      <c r="R1955" t="s">
        <v>96</v>
      </c>
      <c r="S1955" t="s">
        <v>139</v>
      </c>
      <c r="T1955" t="s">
        <v>1856</v>
      </c>
      <c r="U1955" t="s">
        <v>102</v>
      </c>
      <c r="V1955" t="s">
        <v>68</v>
      </c>
      <c r="W1955">
        <v>2431</v>
      </c>
      <c r="X1955" s="1">
        <v>41240</v>
      </c>
      <c r="Y1955" t="s">
        <v>34</v>
      </c>
      <c r="Z1955" t="e" vm="11">
        <v>#VALUE!</v>
      </c>
      <c r="AA1955">
        <v>75007</v>
      </c>
      <c r="AB1955" t="e" cm="1" vm="2">
        <f t="array" ref="AB1955">_FV(Table1[[#This Row],[State]],"Country/region",TRUE)</f>
        <v>#VALUE!</v>
      </c>
    </row>
    <row r="1956" spans="1:28" x14ac:dyDescent="0.35">
      <c r="A1956" t="s">
        <v>2470</v>
      </c>
      <c r="B1956">
        <v>44</v>
      </c>
      <c r="C1956" t="s">
        <v>1285</v>
      </c>
      <c r="D1956" t="s">
        <v>27</v>
      </c>
      <c r="E1956">
        <f>YEAR(Table1[[#This Row],[Order Date]])</f>
        <v>2012</v>
      </c>
      <c r="F1956">
        <v>1</v>
      </c>
      <c r="G1956">
        <f>MONTH(Table1[[#This Row],[Order Date]])</f>
        <v>11</v>
      </c>
      <c r="H1956" s="1">
        <v>41238</v>
      </c>
      <c r="I1956">
        <v>55875</v>
      </c>
      <c r="J1956" t="s">
        <v>58</v>
      </c>
      <c r="K1956">
        <v>50</v>
      </c>
      <c r="L1956">
        <v>7.59</v>
      </c>
      <c r="M1956" s="2">
        <v>0</v>
      </c>
      <c r="N1956">
        <v>413.86</v>
      </c>
      <c r="O1956">
        <v>4</v>
      </c>
      <c r="P1956">
        <v>39.29</v>
      </c>
      <c r="Q1956" s="2">
        <v>0.42</v>
      </c>
      <c r="R1956" t="s">
        <v>48</v>
      </c>
      <c r="S1956" t="s">
        <v>59</v>
      </c>
      <c r="T1956" t="s">
        <v>993</v>
      </c>
      <c r="U1956" t="s">
        <v>82</v>
      </c>
      <c r="V1956" t="s">
        <v>68</v>
      </c>
      <c r="W1956">
        <v>7813</v>
      </c>
      <c r="X1956" s="1">
        <v>41241</v>
      </c>
      <c r="Y1956" t="s">
        <v>34</v>
      </c>
      <c r="Z1956" t="e" vm="16">
        <v>#VALUE!</v>
      </c>
      <c r="AA1956">
        <v>61801</v>
      </c>
      <c r="AB1956" t="e" cm="1" vm="2">
        <f t="array" ref="AB1956">_FV(Table1[[#This Row],[State]],"Country/region",TRUE)</f>
        <v>#VALUE!</v>
      </c>
    </row>
    <row r="1957" spans="1:28" x14ac:dyDescent="0.35">
      <c r="A1957" t="s">
        <v>2514</v>
      </c>
      <c r="B1957">
        <v>44</v>
      </c>
      <c r="C1957" t="s">
        <v>310</v>
      </c>
      <c r="D1957" t="s">
        <v>38</v>
      </c>
      <c r="E1957">
        <f>YEAR(Table1[[#This Row],[Order Date]])</f>
        <v>2012</v>
      </c>
      <c r="F1957">
        <v>1</v>
      </c>
      <c r="G1957">
        <f>MONTH(Table1[[#This Row],[Order Date]])</f>
        <v>11</v>
      </c>
      <c r="H1957" s="1">
        <v>41238</v>
      </c>
      <c r="I1957">
        <v>32195</v>
      </c>
      <c r="J1957" t="s">
        <v>131</v>
      </c>
      <c r="K1957">
        <v>7</v>
      </c>
      <c r="L1957">
        <v>11.58</v>
      </c>
      <c r="M1957" s="2">
        <v>0.05</v>
      </c>
      <c r="N1957">
        <v>86.29</v>
      </c>
      <c r="O1957">
        <v>6.97</v>
      </c>
      <c r="P1957">
        <v>-14.03</v>
      </c>
      <c r="Q1957" s="2">
        <v>0.35</v>
      </c>
      <c r="R1957" t="s">
        <v>29</v>
      </c>
      <c r="S1957" t="s">
        <v>30</v>
      </c>
      <c r="T1957" t="s">
        <v>409</v>
      </c>
      <c r="U1957" t="s">
        <v>267</v>
      </c>
      <c r="V1957" t="s">
        <v>68</v>
      </c>
      <c r="W1957">
        <v>4526</v>
      </c>
      <c r="X1957" s="1">
        <v>41241</v>
      </c>
      <c r="Y1957" t="s">
        <v>34</v>
      </c>
      <c r="Z1957" t="e" vm="11">
        <v>#VALUE!</v>
      </c>
      <c r="AA1957">
        <v>77015</v>
      </c>
      <c r="AB1957" t="e" cm="1" vm="2">
        <f t="array" ref="AB1957">_FV(Table1[[#This Row],[State]],"Country/region",TRUE)</f>
        <v>#VALUE!</v>
      </c>
    </row>
    <row r="1958" spans="1:28" x14ac:dyDescent="0.35">
      <c r="A1958" t="s">
        <v>534</v>
      </c>
      <c r="B1958">
        <v>44</v>
      </c>
      <c r="C1958" t="s">
        <v>535</v>
      </c>
      <c r="D1958" t="s">
        <v>57</v>
      </c>
      <c r="E1958">
        <f>YEAR(Table1[[#This Row],[Order Date]])</f>
        <v>2012</v>
      </c>
      <c r="F1958">
        <v>1</v>
      </c>
      <c r="G1958">
        <f>MONTH(Table1[[#This Row],[Order Date]])</f>
        <v>11</v>
      </c>
      <c r="H1958" s="1">
        <v>41238</v>
      </c>
      <c r="I1958">
        <v>10884</v>
      </c>
      <c r="J1958" t="s">
        <v>47</v>
      </c>
      <c r="K1958">
        <v>24</v>
      </c>
      <c r="L1958">
        <v>125.99</v>
      </c>
      <c r="M1958" s="2">
        <v>0.09</v>
      </c>
      <c r="N1958">
        <v>2525.9875000000002</v>
      </c>
      <c r="O1958">
        <v>8.99</v>
      </c>
      <c r="P1958">
        <v>416.673</v>
      </c>
      <c r="Q1958" s="2">
        <v>0.55000000000000004</v>
      </c>
      <c r="R1958" t="s">
        <v>96</v>
      </c>
      <c r="S1958" t="s">
        <v>30</v>
      </c>
      <c r="T1958" t="s">
        <v>982</v>
      </c>
      <c r="U1958" t="s">
        <v>105</v>
      </c>
      <c r="V1958" t="s">
        <v>52</v>
      </c>
      <c r="W1958">
        <v>1505</v>
      </c>
      <c r="X1958" s="1">
        <v>41245</v>
      </c>
      <c r="Y1958" t="s">
        <v>34</v>
      </c>
      <c r="Z1958" t="e" vm="42">
        <v>#VALUE!</v>
      </c>
      <c r="AA1958">
        <v>85737</v>
      </c>
      <c r="AB1958" t="e" cm="1" vm="2">
        <f t="array" ref="AB1958">_FV(Table1[[#This Row],[State]],"Country/region",TRUE)</f>
        <v>#VALUE!</v>
      </c>
    </row>
    <row r="1959" spans="1:28" x14ac:dyDescent="0.35">
      <c r="A1959" t="s">
        <v>2515</v>
      </c>
      <c r="B1959">
        <v>44</v>
      </c>
      <c r="C1959" t="s">
        <v>2516</v>
      </c>
      <c r="D1959" t="s">
        <v>57</v>
      </c>
      <c r="E1959">
        <f>YEAR(Table1[[#This Row],[Order Date]])</f>
        <v>2012</v>
      </c>
      <c r="F1959">
        <v>1</v>
      </c>
      <c r="G1959">
        <f>MONTH(Table1[[#This Row],[Order Date]])</f>
        <v>11</v>
      </c>
      <c r="H1959" s="1">
        <v>41239</v>
      </c>
      <c r="I1959">
        <v>55906</v>
      </c>
      <c r="J1959" t="s">
        <v>58</v>
      </c>
      <c r="K1959">
        <v>42</v>
      </c>
      <c r="L1959">
        <v>54.1</v>
      </c>
      <c r="M1959" s="2">
        <v>0.02</v>
      </c>
      <c r="N1959">
        <v>2269.0100000000002</v>
      </c>
      <c r="O1959">
        <v>19.989999999999998</v>
      </c>
      <c r="P1959">
        <v>-19.37</v>
      </c>
      <c r="Q1959" s="2">
        <v>0.59</v>
      </c>
      <c r="R1959" t="s">
        <v>29</v>
      </c>
      <c r="S1959" t="s">
        <v>30</v>
      </c>
      <c r="T1959" t="s">
        <v>2113</v>
      </c>
      <c r="U1959" t="s">
        <v>32</v>
      </c>
      <c r="V1959" t="s">
        <v>76</v>
      </c>
      <c r="W1959">
        <v>7819</v>
      </c>
      <c r="X1959" s="1">
        <v>41240</v>
      </c>
      <c r="Y1959" t="s">
        <v>34</v>
      </c>
      <c r="Z1959" t="e" vm="19">
        <v>#VALUE!</v>
      </c>
      <c r="AA1959">
        <v>29418</v>
      </c>
      <c r="AB1959" t="e" cm="1" vm="2">
        <f t="array" ref="AB1959">_FV(Table1[[#This Row],[State]],"Country/region",TRUE)</f>
        <v>#VALUE!</v>
      </c>
    </row>
    <row r="1960" spans="1:28" x14ac:dyDescent="0.35">
      <c r="A1960" t="s">
        <v>2515</v>
      </c>
      <c r="B1960">
        <v>44</v>
      </c>
      <c r="C1960" t="s">
        <v>2516</v>
      </c>
      <c r="D1960" t="s">
        <v>57</v>
      </c>
      <c r="E1960">
        <f>YEAR(Table1[[#This Row],[Order Date]])</f>
        <v>2012</v>
      </c>
      <c r="F1960">
        <v>1</v>
      </c>
      <c r="G1960">
        <f>MONTH(Table1[[#This Row],[Order Date]])</f>
        <v>11</v>
      </c>
      <c r="H1960" s="1">
        <v>41239</v>
      </c>
      <c r="I1960">
        <v>55906</v>
      </c>
      <c r="J1960" t="s">
        <v>58</v>
      </c>
      <c r="K1960">
        <v>15</v>
      </c>
      <c r="L1960">
        <v>7.98</v>
      </c>
      <c r="M1960" s="2">
        <v>0.06</v>
      </c>
      <c r="N1960">
        <v>120.52</v>
      </c>
      <c r="O1960">
        <v>1.25</v>
      </c>
      <c r="P1960">
        <v>43.92</v>
      </c>
      <c r="Q1960" s="2">
        <v>0.35</v>
      </c>
      <c r="R1960" t="s">
        <v>29</v>
      </c>
      <c r="S1960" t="s">
        <v>59</v>
      </c>
      <c r="T1960" t="s">
        <v>739</v>
      </c>
      <c r="U1960" t="s">
        <v>61</v>
      </c>
      <c r="V1960" t="s">
        <v>76</v>
      </c>
      <c r="W1960">
        <v>7818</v>
      </c>
      <c r="X1960" s="1">
        <v>41240</v>
      </c>
      <c r="Y1960" t="s">
        <v>34</v>
      </c>
      <c r="Z1960" t="e" vm="19">
        <v>#VALUE!</v>
      </c>
      <c r="AA1960">
        <v>29418</v>
      </c>
      <c r="AB1960" t="e" cm="1" vm="2">
        <f t="array" ref="AB1960">_FV(Table1[[#This Row],[State]],"Country/region",TRUE)</f>
        <v>#VALUE!</v>
      </c>
    </row>
    <row r="1961" spans="1:28" x14ac:dyDescent="0.35">
      <c r="A1961" t="s">
        <v>2515</v>
      </c>
      <c r="B1961">
        <v>44</v>
      </c>
      <c r="C1961" t="s">
        <v>2516</v>
      </c>
      <c r="D1961" t="s">
        <v>57</v>
      </c>
      <c r="E1961">
        <f>YEAR(Table1[[#This Row],[Order Date]])</f>
        <v>2012</v>
      </c>
      <c r="F1961">
        <v>1</v>
      </c>
      <c r="G1961">
        <f>MONTH(Table1[[#This Row],[Order Date]])</f>
        <v>11</v>
      </c>
      <c r="H1961" s="1">
        <v>41239</v>
      </c>
      <c r="I1961">
        <v>55906</v>
      </c>
      <c r="J1961" t="s">
        <v>58</v>
      </c>
      <c r="K1961">
        <v>49</v>
      </c>
      <c r="L1961">
        <v>5.58</v>
      </c>
      <c r="M1961" s="2">
        <v>0.02</v>
      </c>
      <c r="N1961">
        <v>276.3</v>
      </c>
      <c r="O1961">
        <v>2.99</v>
      </c>
      <c r="P1961">
        <v>14.840999999999999</v>
      </c>
      <c r="Q1961" s="2">
        <v>0.37</v>
      </c>
      <c r="R1961" t="s">
        <v>29</v>
      </c>
      <c r="S1961" t="s">
        <v>30</v>
      </c>
      <c r="T1961" t="s">
        <v>84</v>
      </c>
      <c r="U1961" t="s">
        <v>67</v>
      </c>
      <c r="V1961" t="s">
        <v>76</v>
      </c>
      <c r="W1961">
        <v>7817</v>
      </c>
      <c r="X1961" s="1">
        <v>41241</v>
      </c>
      <c r="Y1961" t="s">
        <v>34</v>
      </c>
      <c r="Z1961" t="e" vm="19">
        <v>#VALUE!</v>
      </c>
      <c r="AA1961">
        <v>29418</v>
      </c>
      <c r="AB1961" t="e" cm="1" vm="2">
        <f t="array" ref="AB1961">_FV(Table1[[#This Row],[State]],"Country/region",TRUE)</f>
        <v>#VALUE!</v>
      </c>
    </row>
    <row r="1962" spans="1:28" x14ac:dyDescent="0.35">
      <c r="A1962" t="s">
        <v>2093</v>
      </c>
      <c r="B1962">
        <v>44</v>
      </c>
      <c r="C1962" t="s">
        <v>1284</v>
      </c>
      <c r="D1962" t="s">
        <v>46</v>
      </c>
      <c r="E1962">
        <f>YEAR(Table1[[#This Row],[Order Date]])</f>
        <v>2012</v>
      </c>
      <c r="F1962">
        <v>1</v>
      </c>
      <c r="G1962">
        <f>MONTH(Table1[[#This Row],[Order Date]])</f>
        <v>11</v>
      </c>
      <c r="H1962" s="1">
        <v>41240</v>
      </c>
      <c r="I1962">
        <v>52035</v>
      </c>
      <c r="J1962" t="s">
        <v>28</v>
      </c>
      <c r="K1962">
        <v>29</v>
      </c>
      <c r="L1962">
        <v>699.99</v>
      </c>
      <c r="M1962" s="2">
        <v>0.03</v>
      </c>
      <c r="N1962">
        <v>20872.16</v>
      </c>
      <c r="O1962">
        <v>24.49</v>
      </c>
      <c r="P1962">
        <v>-4437.91</v>
      </c>
      <c r="Q1962" s="2">
        <v>0.41</v>
      </c>
      <c r="R1962" t="s">
        <v>96</v>
      </c>
      <c r="S1962" t="s">
        <v>40</v>
      </c>
      <c r="T1962" t="s">
        <v>191</v>
      </c>
      <c r="U1962" t="s">
        <v>192</v>
      </c>
      <c r="V1962" t="s">
        <v>68</v>
      </c>
      <c r="W1962">
        <v>7298</v>
      </c>
      <c r="X1962" s="1">
        <v>41243</v>
      </c>
      <c r="Y1962" t="s">
        <v>34</v>
      </c>
      <c r="Z1962" t="e" vm="40">
        <v>#VALUE!</v>
      </c>
      <c r="AA1962">
        <v>67601</v>
      </c>
      <c r="AB1962" t="e" cm="1" vm="2">
        <f t="array" ref="AB1962">_FV(Table1[[#This Row],[State]],"Country/region",TRUE)</f>
        <v>#VALUE!</v>
      </c>
    </row>
    <row r="1963" spans="1:28" x14ac:dyDescent="0.35">
      <c r="A1963" t="s">
        <v>2517</v>
      </c>
      <c r="B1963">
        <v>44</v>
      </c>
      <c r="C1963" t="s">
        <v>2518</v>
      </c>
      <c r="D1963" t="s">
        <v>46</v>
      </c>
      <c r="E1963">
        <f>YEAR(Table1[[#This Row],[Order Date]])</f>
        <v>2012</v>
      </c>
      <c r="F1963">
        <v>1</v>
      </c>
      <c r="G1963">
        <f>MONTH(Table1[[#This Row],[Order Date]])</f>
        <v>11</v>
      </c>
      <c r="H1963" s="1">
        <v>41241</v>
      </c>
      <c r="I1963">
        <v>5511</v>
      </c>
      <c r="J1963" t="s">
        <v>58</v>
      </c>
      <c r="K1963">
        <v>46</v>
      </c>
      <c r="L1963">
        <v>2.58</v>
      </c>
      <c r="M1963" s="2">
        <v>0.02</v>
      </c>
      <c r="N1963">
        <v>129.44</v>
      </c>
      <c r="O1963">
        <v>1.3</v>
      </c>
      <c r="P1963">
        <v>-5.54</v>
      </c>
      <c r="Q1963" s="2">
        <v>0.59</v>
      </c>
      <c r="R1963" t="s">
        <v>29</v>
      </c>
      <c r="S1963" t="s">
        <v>59</v>
      </c>
      <c r="T1963" t="s">
        <v>2519</v>
      </c>
      <c r="U1963" t="s">
        <v>88</v>
      </c>
      <c r="V1963" t="s">
        <v>68</v>
      </c>
      <c r="W1963">
        <v>773</v>
      </c>
      <c r="X1963" s="1">
        <v>41242</v>
      </c>
      <c r="Y1963" t="s">
        <v>42</v>
      </c>
      <c r="Z1963" t="e" vm="5">
        <v>#VALUE!</v>
      </c>
      <c r="AA1963">
        <v>55423</v>
      </c>
      <c r="AB1963" t="e" cm="1" vm="2">
        <f t="array" ref="AB1963">_FV(Table1[[#This Row],[State]],"Country/region",TRUE)</f>
        <v>#VALUE!</v>
      </c>
    </row>
    <row r="1964" spans="1:28" x14ac:dyDescent="0.35">
      <c r="A1964" t="s">
        <v>1157</v>
      </c>
      <c r="B1964">
        <v>44</v>
      </c>
      <c r="C1964" t="s">
        <v>1156</v>
      </c>
      <c r="D1964" t="s">
        <v>57</v>
      </c>
      <c r="E1964">
        <f>YEAR(Table1[[#This Row],[Order Date]])</f>
        <v>2012</v>
      </c>
      <c r="F1964">
        <v>1</v>
      </c>
      <c r="G1964">
        <f>MONTH(Table1[[#This Row],[Order Date]])</f>
        <v>11</v>
      </c>
      <c r="H1964" s="1">
        <v>41241</v>
      </c>
      <c r="I1964">
        <v>15074</v>
      </c>
      <c r="J1964" t="s">
        <v>39</v>
      </c>
      <c r="K1964">
        <v>27</v>
      </c>
      <c r="L1964">
        <v>35.44</v>
      </c>
      <c r="M1964" s="2">
        <v>0.05</v>
      </c>
      <c r="N1964">
        <v>941.4</v>
      </c>
      <c r="O1964">
        <v>5.09</v>
      </c>
      <c r="P1964">
        <v>369.48</v>
      </c>
      <c r="Q1964" s="2">
        <v>0.38</v>
      </c>
      <c r="R1964" t="s">
        <v>29</v>
      </c>
      <c r="S1964" t="s">
        <v>30</v>
      </c>
      <c r="T1964" t="s">
        <v>1237</v>
      </c>
      <c r="U1964" t="s">
        <v>61</v>
      </c>
      <c r="V1964" t="s">
        <v>52</v>
      </c>
      <c r="W1964">
        <v>2106</v>
      </c>
      <c r="X1964" s="1">
        <v>41242</v>
      </c>
      <c r="Y1964" t="s">
        <v>34</v>
      </c>
      <c r="Z1964" t="e" vm="33">
        <v>#VALUE!</v>
      </c>
      <c r="AA1964">
        <v>83301</v>
      </c>
      <c r="AB1964" t="e" cm="1" vm="2">
        <f t="array" ref="AB1964">_FV(Table1[[#This Row],[State]],"Country/region",TRUE)</f>
        <v>#VALUE!</v>
      </c>
    </row>
    <row r="1965" spans="1:28" x14ac:dyDescent="0.35">
      <c r="A1965" t="s">
        <v>2517</v>
      </c>
      <c r="B1965">
        <v>44</v>
      </c>
      <c r="C1965" t="s">
        <v>2518</v>
      </c>
      <c r="D1965" t="s">
        <v>46</v>
      </c>
      <c r="E1965">
        <f>YEAR(Table1[[#This Row],[Order Date]])</f>
        <v>2012</v>
      </c>
      <c r="F1965">
        <v>1</v>
      </c>
      <c r="G1965">
        <f>MONTH(Table1[[#This Row],[Order Date]])</f>
        <v>11</v>
      </c>
      <c r="H1965" s="1">
        <v>41241</v>
      </c>
      <c r="I1965">
        <v>5511</v>
      </c>
      <c r="J1965" t="s">
        <v>58</v>
      </c>
      <c r="K1965">
        <v>32</v>
      </c>
      <c r="L1965">
        <v>65.989999999999995</v>
      </c>
      <c r="M1965" s="2">
        <v>0.02</v>
      </c>
      <c r="N1965">
        <v>1829.3869999999999</v>
      </c>
      <c r="O1965">
        <v>3.9</v>
      </c>
      <c r="P1965">
        <v>482.44499999999999</v>
      </c>
      <c r="Q1965" s="2">
        <v>0.55000000000000004</v>
      </c>
      <c r="R1965" t="s">
        <v>96</v>
      </c>
      <c r="S1965" t="s">
        <v>30</v>
      </c>
      <c r="T1965" t="s">
        <v>2520</v>
      </c>
      <c r="U1965" t="s">
        <v>105</v>
      </c>
      <c r="V1965" t="s">
        <v>68</v>
      </c>
      <c r="W1965">
        <v>774</v>
      </c>
      <c r="X1965" s="1">
        <v>41242</v>
      </c>
      <c r="Y1965" t="s">
        <v>34</v>
      </c>
      <c r="Z1965" t="e" vm="5">
        <v>#VALUE!</v>
      </c>
      <c r="AA1965">
        <v>55423</v>
      </c>
      <c r="AB1965" t="e" cm="1" vm="2">
        <f t="array" ref="AB1965">_FV(Table1[[#This Row],[State]],"Country/region",TRUE)</f>
        <v>#VALUE!</v>
      </c>
    </row>
    <row r="1966" spans="1:28" x14ac:dyDescent="0.35">
      <c r="A1966" t="s">
        <v>2521</v>
      </c>
      <c r="B1966">
        <v>44</v>
      </c>
      <c r="C1966" t="s">
        <v>1118</v>
      </c>
      <c r="D1966" t="s">
        <v>46</v>
      </c>
      <c r="E1966">
        <f>YEAR(Table1[[#This Row],[Order Date]])</f>
        <v>2012</v>
      </c>
      <c r="F1966">
        <v>1</v>
      </c>
      <c r="G1966">
        <f>MONTH(Table1[[#This Row],[Order Date]])</f>
        <v>11</v>
      </c>
      <c r="H1966" s="1">
        <v>41241</v>
      </c>
      <c r="I1966">
        <v>39717</v>
      </c>
      <c r="J1966" t="s">
        <v>28</v>
      </c>
      <c r="K1966">
        <v>20</v>
      </c>
      <c r="L1966">
        <v>43.57</v>
      </c>
      <c r="M1966" s="2">
        <v>0.06</v>
      </c>
      <c r="N1966">
        <v>835.48</v>
      </c>
      <c r="O1966">
        <v>16.36</v>
      </c>
      <c r="P1966">
        <v>-58.13</v>
      </c>
      <c r="Q1966" s="2">
        <v>0.55000000000000004</v>
      </c>
      <c r="R1966" t="s">
        <v>29</v>
      </c>
      <c r="S1966" t="s">
        <v>30</v>
      </c>
      <c r="T1966" t="s">
        <v>2522</v>
      </c>
      <c r="U1966" t="s">
        <v>32</v>
      </c>
      <c r="V1966" t="s">
        <v>76</v>
      </c>
      <c r="W1966">
        <v>5604</v>
      </c>
      <c r="X1966" s="1">
        <v>41243</v>
      </c>
      <c r="Y1966" t="s">
        <v>34</v>
      </c>
      <c r="Z1966" t="e" vm="31">
        <v>#VALUE!</v>
      </c>
      <c r="AA1966">
        <v>37743</v>
      </c>
      <c r="AB1966" t="e" cm="1" vm="2">
        <f t="array" ref="AB1966">_FV(Table1[[#This Row],[State]],"Country/region",TRUE)</f>
        <v>#VALUE!</v>
      </c>
    </row>
    <row r="1967" spans="1:28" x14ac:dyDescent="0.35">
      <c r="A1967" t="s">
        <v>2523</v>
      </c>
      <c r="B1967">
        <v>44</v>
      </c>
      <c r="C1967" t="s">
        <v>2524</v>
      </c>
      <c r="D1967" t="s">
        <v>38</v>
      </c>
      <c r="E1967">
        <f>YEAR(Table1[[#This Row],[Order Date]])</f>
        <v>2012</v>
      </c>
      <c r="F1967">
        <v>1</v>
      </c>
      <c r="G1967">
        <f>MONTH(Table1[[#This Row],[Order Date]])</f>
        <v>11</v>
      </c>
      <c r="H1967" s="1">
        <v>41242</v>
      </c>
      <c r="I1967">
        <v>37924</v>
      </c>
      <c r="J1967" t="s">
        <v>28</v>
      </c>
      <c r="K1967">
        <v>21</v>
      </c>
      <c r="L1967">
        <v>17.989999999999998</v>
      </c>
      <c r="M1967" s="2">
        <v>0.09</v>
      </c>
      <c r="N1967">
        <v>352.44</v>
      </c>
      <c r="O1967">
        <v>8.65</v>
      </c>
      <c r="P1967">
        <v>-80.53</v>
      </c>
      <c r="Q1967" s="2">
        <v>0.56999999999999995</v>
      </c>
      <c r="R1967" t="s">
        <v>29</v>
      </c>
      <c r="S1967" t="s">
        <v>30</v>
      </c>
      <c r="T1967" t="s">
        <v>2525</v>
      </c>
      <c r="U1967" t="s">
        <v>88</v>
      </c>
      <c r="V1967" t="s">
        <v>33</v>
      </c>
      <c r="W1967">
        <v>5339</v>
      </c>
      <c r="X1967" s="1">
        <v>41242</v>
      </c>
      <c r="Y1967" t="s">
        <v>34</v>
      </c>
      <c r="Z1967" t="e" vm="43">
        <v>#VALUE!</v>
      </c>
      <c r="AA1967">
        <v>26301</v>
      </c>
      <c r="AB1967" t="e" cm="1" vm="2">
        <f t="array" ref="AB1967">_FV(Table1[[#This Row],[State]],"Country/region",TRUE)</f>
        <v>#VALUE!</v>
      </c>
    </row>
    <row r="1968" spans="1:28" x14ac:dyDescent="0.35">
      <c r="A1968" t="s">
        <v>2257</v>
      </c>
      <c r="B1968">
        <v>44</v>
      </c>
      <c r="C1968" t="s">
        <v>2524</v>
      </c>
      <c r="D1968" t="s">
        <v>38</v>
      </c>
      <c r="E1968">
        <f>YEAR(Table1[[#This Row],[Order Date]])</f>
        <v>2012</v>
      </c>
      <c r="F1968">
        <v>1</v>
      </c>
      <c r="G1968">
        <f>MONTH(Table1[[#This Row],[Order Date]])</f>
        <v>11</v>
      </c>
      <c r="H1968" s="1">
        <v>41242</v>
      </c>
      <c r="I1968">
        <v>37924</v>
      </c>
      <c r="J1968" t="s">
        <v>28</v>
      </c>
      <c r="K1968">
        <v>49</v>
      </c>
      <c r="L1968">
        <v>165.2</v>
      </c>
      <c r="M1968" s="2">
        <v>0.05</v>
      </c>
      <c r="N1968">
        <v>8094.55</v>
      </c>
      <c r="O1968">
        <v>19.989999999999998</v>
      </c>
      <c r="P1968">
        <v>2008.71</v>
      </c>
      <c r="Q1968" s="2">
        <v>0.59</v>
      </c>
      <c r="R1968" t="s">
        <v>29</v>
      </c>
      <c r="S1968" t="s">
        <v>30</v>
      </c>
      <c r="T1968" t="s">
        <v>1870</v>
      </c>
      <c r="U1968" t="s">
        <v>32</v>
      </c>
      <c r="V1968" t="s">
        <v>76</v>
      </c>
      <c r="W1968">
        <v>5338</v>
      </c>
      <c r="X1968" s="1">
        <v>41242</v>
      </c>
      <c r="Y1968" t="s">
        <v>34</v>
      </c>
      <c r="Z1968" t="e" vm="31">
        <v>#VALUE!</v>
      </c>
      <c r="AA1968">
        <v>37027</v>
      </c>
      <c r="AB1968" t="e" cm="1" vm="2">
        <f t="array" ref="AB1968">_FV(Table1[[#This Row],[State]],"Country/region",TRUE)</f>
        <v>#VALUE!</v>
      </c>
    </row>
    <row r="1969" spans="1:28" x14ac:dyDescent="0.35">
      <c r="A1969" t="s">
        <v>882</v>
      </c>
      <c r="B1969">
        <v>44</v>
      </c>
      <c r="C1969" t="s">
        <v>1780</v>
      </c>
      <c r="D1969" t="s">
        <v>38</v>
      </c>
      <c r="E1969">
        <f>YEAR(Table1[[#This Row],[Order Date]])</f>
        <v>2012</v>
      </c>
      <c r="F1969">
        <v>1</v>
      </c>
      <c r="G1969">
        <f>MONTH(Table1[[#This Row],[Order Date]])</f>
        <v>11</v>
      </c>
      <c r="H1969" s="1">
        <v>41242</v>
      </c>
      <c r="I1969">
        <v>36707</v>
      </c>
      <c r="J1969" t="s">
        <v>131</v>
      </c>
      <c r="K1969">
        <v>47</v>
      </c>
      <c r="L1969">
        <v>3.78</v>
      </c>
      <c r="M1969" s="2">
        <v>0.02</v>
      </c>
      <c r="N1969">
        <v>181.78</v>
      </c>
      <c r="O1969">
        <v>0.71</v>
      </c>
      <c r="P1969">
        <v>71.56</v>
      </c>
      <c r="Q1969" s="2">
        <v>0.39</v>
      </c>
      <c r="R1969" t="s">
        <v>29</v>
      </c>
      <c r="S1969" t="s">
        <v>59</v>
      </c>
      <c r="T1969" t="s">
        <v>2526</v>
      </c>
      <c r="U1969" t="s">
        <v>232</v>
      </c>
      <c r="V1969" t="s">
        <v>68</v>
      </c>
      <c r="W1969">
        <v>5154</v>
      </c>
      <c r="X1969" s="1">
        <v>41243</v>
      </c>
      <c r="Y1969" t="s">
        <v>34</v>
      </c>
      <c r="Z1969" t="e" vm="16">
        <v>#VALUE!</v>
      </c>
      <c r="AA1969">
        <v>60089</v>
      </c>
      <c r="AB1969" t="e" cm="1" vm="2">
        <f t="array" ref="AB1969">_FV(Table1[[#This Row],[State]],"Country/region",TRUE)</f>
        <v>#VALUE!</v>
      </c>
    </row>
    <row r="1970" spans="1:28" x14ac:dyDescent="0.35">
      <c r="A1970" t="s">
        <v>2048</v>
      </c>
      <c r="B1970">
        <v>44</v>
      </c>
      <c r="C1970" t="s">
        <v>947</v>
      </c>
      <c r="D1970" t="s">
        <v>27</v>
      </c>
      <c r="E1970">
        <f>YEAR(Table1[[#This Row],[Order Date]])</f>
        <v>2012</v>
      </c>
      <c r="F1970">
        <v>1</v>
      </c>
      <c r="G1970">
        <f>MONTH(Table1[[#This Row],[Order Date]])</f>
        <v>11</v>
      </c>
      <c r="H1970" s="1">
        <v>41242</v>
      </c>
      <c r="I1970">
        <v>20710</v>
      </c>
      <c r="J1970" t="s">
        <v>28</v>
      </c>
      <c r="K1970">
        <v>31</v>
      </c>
      <c r="L1970">
        <v>5.98</v>
      </c>
      <c r="M1970" s="2">
        <v>0.1</v>
      </c>
      <c r="N1970">
        <v>180.7</v>
      </c>
      <c r="O1970">
        <v>3.85</v>
      </c>
      <c r="P1970">
        <v>-94.61</v>
      </c>
      <c r="Q1970" s="2">
        <v>0.68</v>
      </c>
      <c r="R1970" t="s">
        <v>96</v>
      </c>
      <c r="S1970" t="s">
        <v>139</v>
      </c>
      <c r="T1970" t="s">
        <v>2056</v>
      </c>
      <c r="U1970" t="s">
        <v>102</v>
      </c>
      <c r="V1970" t="s">
        <v>33</v>
      </c>
      <c r="W1970">
        <v>2872</v>
      </c>
      <c r="X1970" s="1">
        <v>41243</v>
      </c>
      <c r="Y1970" t="s">
        <v>34</v>
      </c>
      <c r="Z1970" t="e" vm="15">
        <v>#VALUE!</v>
      </c>
      <c r="AA1970">
        <v>11722</v>
      </c>
      <c r="AB1970" t="e" cm="1" vm="2">
        <f t="array" ref="AB1970">_FV(Table1[[#This Row],[State]],"Country/region",TRUE)</f>
        <v>#VALUE!</v>
      </c>
    </row>
    <row r="1971" spans="1:28" x14ac:dyDescent="0.35">
      <c r="A1971" t="s">
        <v>2391</v>
      </c>
      <c r="B1971">
        <v>44</v>
      </c>
      <c r="C1971" t="s">
        <v>2527</v>
      </c>
      <c r="D1971" t="s">
        <v>38</v>
      </c>
      <c r="E1971">
        <f>YEAR(Table1[[#This Row],[Order Date]])</f>
        <v>2012</v>
      </c>
      <c r="F1971">
        <v>1</v>
      </c>
      <c r="G1971">
        <f>MONTH(Table1[[#This Row],[Order Date]])</f>
        <v>11</v>
      </c>
      <c r="H1971" s="1">
        <v>41242</v>
      </c>
      <c r="I1971">
        <v>38947</v>
      </c>
      <c r="J1971" t="s">
        <v>58</v>
      </c>
      <c r="K1971">
        <v>20</v>
      </c>
      <c r="L1971">
        <v>14.58</v>
      </c>
      <c r="M1971" s="2">
        <v>0.02</v>
      </c>
      <c r="N1971">
        <v>307.45999999999998</v>
      </c>
      <c r="O1971">
        <v>7.4</v>
      </c>
      <c r="P1971">
        <v>4.91</v>
      </c>
      <c r="Q1971" s="2">
        <v>0.48</v>
      </c>
      <c r="R1971" t="s">
        <v>48</v>
      </c>
      <c r="S1971" t="s">
        <v>30</v>
      </c>
      <c r="T1971" t="s">
        <v>2528</v>
      </c>
      <c r="U1971" t="s">
        <v>82</v>
      </c>
      <c r="V1971" t="s">
        <v>33</v>
      </c>
      <c r="W1971">
        <v>5487</v>
      </c>
      <c r="X1971" s="1">
        <v>41244</v>
      </c>
      <c r="Y1971" t="s">
        <v>34</v>
      </c>
      <c r="Z1971" t="e" vm="22">
        <v>#VALUE!</v>
      </c>
      <c r="AA1971">
        <v>43952</v>
      </c>
      <c r="AB1971" t="e" cm="1" vm="2">
        <f t="array" ref="AB1971">_FV(Table1[[#This Row],[State]],"Country/region",TRUE)</f>
        <v>#VALUE!</v>
      </c>
    </row>
    <row r="1972" spans="1:28" x14ac:dyDescent="0.35">
      <c r="A1972" t="s">
        <v>2048</v>
      </c>
      <c r="B1972">
        <v>44</v>
      </c>
      <c r="C1972" t="s">
        <v>947</v>
      </c>
      <c r="D1972" t="s">
        <v>27</v>
      </c>
      <c r="E1972">
        <f>YEAR(Table1[[#This Row],[Order Date]])</f>
        <v>2012</v>
      </c>
      <c r="F1972">
        <v>1</v>
      </c>
      <c r="G1972">
        <f>MONTH(Table1[[#This Row],[Order Date]])</f>
        <v>11</v>
      </c>
      <c r="H1972" s="1">
        <v>41242</v>
      </c>
      <c r="I1972">
        <v>20710</v>
      </c>
      <c r="J1972" t="s">
        <v>28</v>
      </c>
      <c r="K1972">
        <v>26</v>
      </c>
      <c r="L1972">
        <v>2.61</v>
      </c>
      <c r="M1972" s="2">
        <v>7.0000000000000007E-2</v>
      </c>
      <c r="N1972">
        <v>67.400000000000006</v>
      </c>
      <c r="O1972">
        <v>0.5</v>
      </c>
      <c r="P1972">
        <v>22.71</v>
      </c>
      <c r="Q1972" s="2">
        <v>0.39</v>
      </c>
      <c r="R1972" t="s">
        <v>29</v>
      </c>
      <c r="S1972" t="s">
        <v>30</v>
      </c>
      <c r="T1972" t="s">
        <v>1586</v>
      </c>
      <c r="U1972" t="s">
        <v>210</v>
      </c>
      <c r="V1972" t="s">
        <v>33</v>
      </c>
      <c r="W1972">
        <v>2873</v>
      </c>
      <c r="X1972" s="1">
        <v>41244</v>
      </c>
      <c r="Y1972" t="s">
        <v>34</v>
      </c>
      <c r="Z1972" t="e" vm="15">
        <v>#VALUE!</v>
      </c>
      <c r="AA1972">
        <v>11722</v>
      </c>
      <c r="AB1972" t="e" cm="1" vm="2">
        <f t="array" ref="AB1972">_FV(Table1[[#This Row],[State]],"Country/region",TRUE)</f>
        <v>#VALUE!</v>
      </c>
    </row>
    <row r="1973" spans="1:28" x14ac:dyDescent="0.35">
      <c r="A1973" t="s">
        <v>847</v>
      </c>
      <c r="B1973">
        <v>44</v>
      </c>
      <c r="C1973" t="s">
        <v>1242</v>
      </c>
      <c r="D1973" t="s">
        <v>38</v>
      </c>
      <c r="E1973">
        <f>YEAR(Table1[[#This Row],[Order Date]])</f>
        <v>2012</v>
      </c>
      <c r="F1973">
        <v>1</v>
      </c>
      <c r="G1973">
        <f>MONTH(Table1[[#This Row],[Order Date]])</f>
        <v>11</v>
      </c>
      <c r="H1973" s="1">
        <v>41243</v>
      </c>
      <c r="I1973">
        <v>12258</v>
      </c>
      <c r="J1973" t="s">
        <v>47</v>
      </c>
      <c r="K1973">
        <v>3</v>
      </c>
      <c r="L1973">
        <v>180.98</v>
      </c>
      <c r="M1973" s="2">
        <v>0.04</v>
      </c>
      <c r="N1973">
        <v>561.65</v>
      </c>
      <c r="O1973">
        <v>30</v>
      </c>
      <c r="P1973">
        <v>-264.94</v>
      </c>
      <c r="Q1973" s="2">
        <v>0.69</v>
      </c>
      <c r="R1973" t="s">
        <v>48</v>
      </c>
      <c r="S1973" t="s">
        <v>49</v>
      </c>
      <c r="T1973" t="s">
        <v>2025</v>
      </c>
      <c r="U1973" t="s">
        <v>51</v>
      </c>
      <c r="V1973" t="s">
        <v>68</v>
      </c>
      <c r="W1973">
        <v>1697</v>
      </c>
      <c r="X1973" s="1">
        <v>41243</v>
      </c>
      <c r="Y1973" t="s">
        <v>53</v>
      </c>
      <c r="Z1973" t="e" vm="11">
        <v>#VALUE!</v>
      </c>
      <c r="AA1973">
        <v>78626</v>
      </c>
      <c r="AB1973" t="e" cm="1" vm="2">
        <f t="array" ref="AB1973">_FV(Table1[[#This Row],[State]],"Country/region",TRUE)</f>
        <v>#VALUE!</v>
      </c>
    </row>
    <row r="1974" spans="1:28" x14ac:dyDescent="0.35">
      <c r="A1974" t="s">
        <v>1072</v>
      </c>
      <c r="B1974">
        <v>44</v>
      </c>
      <c r="C1974" t="s">
        <v>1073</v>
      </c>
      <c r="D1974" t="s">
        <v>27</v>
      </c>
      <c r="E1974">
        <f>YEAR(Table1[[#This Row],[Order Date]])</f>
        <v>2012</v>
      </c>
      <c r="F1974">
        <v>1</v>
      </c>
      <c r="G1974">
        <f>MONTH(Table1[[#This Row],[Order Date]])</f>
        <v>11</v>
      </c>
      <c r="H1974" s="1">
        <v>41243</v>
      </c>
      <c r="I1974">
        <v>57061</v>
      </c>
      <c r="J1974" t="s">
        <v>47</v>
      </c>
      <c r="K1974">
        <v>6</v>
      </c>
      <c r="L1974">
        <v>6.3</v>
      </c>
      <c r="M1974" s="2">
        <v>7.0000000000000007E-2</v>
      </c>
      <c r="N1974">
        <v>36.56</v>
      </c>
      <c r="O1974">
        <v>0.5</v>
      </c>
      <c r="P1974">
        <v>6.22</v>
      </c>
      <c r="Q1974" s="2">
        <v>0.39</v>
      </c>
      <c r="R1974" t="s">
        <v>29</v>
      </c>
      <c r="S1974" t="s">
        <v>30</v>
      </c>
      <c r="T1974" t="s">
        <v>556</v>
      </c>
      <c r="U1974" t="s">
        <v>210</v>
      </c>
      <c r="V1974" t="s">
        <v>33</v>
      </c>
      <c r="W1974">
        <v>7980</v>
      </c>
      <c r="X1974" s="1">
        <v>41243</v>
      </c>
      <c r="Y1974" t="s">
        <v>34</v>
      </c>
      <c r="Z1974" t="e" vm="15">
        <v>#VALUE!</v>
      </c>
      <c r="AA1974">
        <v>11727</v>
      </c>
      <c r="AB1974" t="e" cm="1" vm="2">
        <f t="array" ref="AB1974">_FV(Table1[[#This Row],[State]],"Country/region",TRUE)</f>
        <v>#VALUE!</v>
      </c>
    </row>
    <row r="1975" spans="1:28" x14ac:dyDescent="0.35">
      <c r="A1975" t="s">
        <v>1072</v>
      </c>
      <c r="B1975">
        <v>44</v>
      </c>
      <c r="C1975" t="s">
        <v>1073</v>
      </c>
      <c r="D1975" t="s">
        <v>27</v>
      </c>
      <c r="E1975">
        <f>YEAR(Table1[[#This Row],[Order Date]])</f>
        <v>2012</v>
      </c>
      <c r="F1975">
        <v>1</v>
      </c>
      <c r="G1975">
        <f>MONTH(Table1[[#This Row],[Order Date]])</f>
        <v>11</v>
      </c>
      <c r="H1975" s="1">
        <v>41243</v>
      </c>
      <c r="I1975">
        <v>57061</v>
      </c>
      <c r="J1975" t="s">
        <v>47</v>
      </c>
      <c r="K1975">
        <v>3</v>
      </c>
      <c r="L1975">
        <v>17.78</v>
      </c>
      <c r="M1975" s="2">
        <v>0.06</v>
      </c>
      <c r="N1975">
        <v>55.17</v>
      </c>
      <c r="O1975">
        <v>5.03</v>
      </c>
      <c r="P1975">
        <v>46.84</v>
      </c>
      <c r="Q1975" s="2">
        <v>0.54</v>
      </c>
      <c r="R1975" t="s">
        <v>48</v>
      </c>
      <c r="S1975" t="s">
        <v>30</v>
      </c>
      <c r="T1975" t="s">
        <v>2502</v>
      </c>
      <c r="U1975" t="s">
        <v>82</v>
      </c>
      <c r="V1975" t="s">
        <v>33</v>
      </c>
      <c r="W1975">
        <v>7981</v>
      </c>
      <c r="X1975" s="1">
        <v>41245</v>
      </c>
      <c r="Y1975" t="s">
        <v>34</v>
      </c>
      <c r="Z1975" t="e" vm="15">
        <v>#VALUE!</v>
      </c>
      <c r="AA1975">
        <v>11727</v>
      </c>
      <c r="AB1975" t="e" cm="1" vm="2">
        <f t="array" ref="AB1975">_FV(Table1[[#This Row],[State]],"Country/region",TRUE)</f>
        <v>#VALUE!</v>
      </c>
    </row>
    <row r="1976" spans="1:28" x14ac:dyDescent="0.35">
      <c r="A1976" t="s">
        <v>1241</v>
      </c>
      <c r="B1976">
        <v>44</v>
      </c>
      <c r="C1976" t="s">
        <v>1242</v>
      </c>
      <c r="D1976" t="s">
        <v>38</v>
      </c>
      <c r="E1976">
        <f>YEAR(Table1[[#This Row],[Order Date]])</f>
        <v>2012</v>
      </c>
      <c r="F1976">
        <v>1</v>
      </c>
      <c r="G1976">
        <f>MONTH(Table1[[#This Row],[Order Date]])</f>
        <v>11</v>
      </c>
      <c r="H1976" s="1">
        <v>41243</v>
      </c>
      <c r="I1976">
        <v>12258</v>
      </c>
      <c r="J1976" t="s">
        <v>47</v>
      </c>
      <c r="K1976">
        <v>22</v>
      </c>
      <c r="L1976">
        <v>110.98</v>
      </c>
      <c r="M1976" s="2">
        <v>0.01</v>
      </c>
      <c r="N1976">
        <v>2431.13</v>
      </c>
      <c r="O1976">
        <v>13.99</v>
      </c>
      <c r="P1976">
        <v>660.63</v>
      </c>
      <c r="Q1976" s="2">
        <v>0.69</v>
      </c>
      <c r="R1976" t="s">
        <v>48</v>
      </c>
      <c r="S1976" t="s">
        <v>80</v>
      </c>
      <c r="T1976" t="s">
        <v>372</v>
      </c>
      <c r="U1976" t="s">
        <v>82</v>
      </c>
      <c r="V1976" t="s">
        <v>68</v>
      </c>
      <c r="W1976">
        <v>1699</v>
      </c>
      <c r="X1976" s="1">
        <v>41247</v>
      </c>
      <c r="Y1976" t="s">
        <v>34</v>
      </c>
      <c r="Z1976" t="e" vm="11">
        <v>#VALUE!</v>
      </c>
      <c r="AA1976">
        <v>75051</v>
      </c>
      <c r="AB1976" t="e" cm="1" vm="2">
        <f t="array" ref="AB1976">_FV(Table1[[#This Row],[State]],"Country/region",TRUE)</f>
        <v>#VALUE!</v>
      </c>
    </row>
    <row r="1977" spans="1:28" x14ac:dyDescent="0.35">
      <c r="A1977" t="s">
        <v>525</v>
      </c>
      <c r="B1977">
        <v>44</v>
      </c>
      <c r="C1977" t="s">
        <v>520</v>
      </c>
      <c r="D1977" t="s">
        <v>46</v>
      </c>
      <c r="E1977">
        <f>YEAR(Table1[[#This Row],[Order Date]])</f>
        <v>2012</v>
      </c>
      <c r="F1977">
        <v>1</v>
      </c>
      <c r="G1977">
        <f>MONTH(Table1[[#This Row],[Order Date]])</f>
        <v>11</v>
      </c>
      <c r="H1977" s="1">
        <v>41243</v>
      </c>
      <c r="I1977">
        <v>36416</v>
      </c>
      <c r="J1977" t="s">
        <v>47</v>
      </c>
      <c r="K1977">
        <v>44</v>
      </c>
      <c r="L1977">
        <v>6.48</v>
      </c>
      <c r="M1977" s="2">
        <v>0.08</v>
      </c>
      <c r="N1977">
        <v>276</v>
      </c>
      <c r="O1977">
        <v>5.82</v>
      </c>
      <c r="P1977">
        <v>-98.53</v>
      </c>
      <c r="Q1977" s="2">
        <v>0.37</v>
      </c>
      <c r="R1977" t="s">
        <v>29</v>
      </c>
      <c r="S1977" t="s">
        <v>30</v>
      </c>
      <c r="T1977" t="s">
        <v>2529</v>
      </c>
      <c r="U1977" t="s">
        <v>61</v>
      </c>
      <c r="V1977" t="s">
        <v>33</v>
      </c>
      <c r="W1977">
        <v>5109</v>
      </c>
      <c r="X1977" s="1">
        <v>41247</v>
      </c>
      <c r="Y1977" t="s">
        <v>34</v>
      </c>
      <c r="Z1977" t="e" vm="22">
        <v>#VALUE!</v>
      </c>
      <c r="AA1977">
        <v>44870</v>
      </c>
      <c r="AB1977" t="e" cm="1" vm="2">
        <f t="array" ref="AB1977">_FV(Table1[[#This Row],[State]],"Country/region",TRUE)</f>
        <v>#VALUE!</v>
      </c>
    </row>
    <row r="1978" spans="1:28" x14ac:dyDescent="0.35">
      <c r="A1978" t="s">
        <v>525</v>
      </c>
      <c r="B1978">
        <v>44</v>
      </c>
      <c r="C1978" t="s">
        <v>520</v>
      </c>
      <c r="D1978" t="s">
        <v>46</v>
      </c>
      <c r="E1978">
        <f>YEAR(Table1[[#This Row],[Order Date]])</f>
        <v>2012</v>
      </c>
      <c r="F1978">
        <v>1</v>
      </c>
      <c r="G1978">
        <f>MONTH(Table1[[#This Row],[Order Date]])</f>
        <v>11</v>
      </c>
      <c r="H1978" s="1">
        <v>41243</v>
      </c>
      <c r="I1978">
        <v>36416</v>
      </c>
      <c r="J1978" t="s">
        <v>47</v>
      </c>
      <c r="K1978">
        <v>46</v>
      </c>
      <c r="L1978">
        <v>2.88</v>
      </c>
      <c r="M1978" s="2">
        <v>0.04</v>
      </c>
      <c r="N1978">
        <v>132.01</v>
      </c>
      <c r="O1978">
        <v>1.01</v>
      </c>
      <c r="P1978">
        <v>6.93</v>
      </c>
      <c r="Q1978" s="2">
        <v>0.55000000000000004</v>
      </c>
      <c r="R1978" t="s">
        <v>29</v>
      </c>
      <c r="S1978" t="s">
        <v>59</v>
      </c>
      <c r="T1978" t="s">
        <v>630</v>
      </c>
      <c r="U1978" t="s">
        <v>88</v>
      </c>
      <c r="V1978" t="s">
        <v>33</v>
      </c>
      <c r="W1978">
        <v>5110</v>
      </c>
      <c r="X1978" s="1">
        <v>41247</v>
      </c>
      <c r="Y1978" t="s">
        <v>34</v>
      </c>
      <c r="Z1978" t="e" vm="22">
        <v>#VALUE!</v>
      </c>
      <c r="AA1978">
        <v>44870</v>
      </c>
      <c r="AB1978" t="e" cm="1" vm="2">
        <f t="array" ref="AB1978">_FV(Table1[[#This Row],[State]],"Country/region",TRUE)</f>
        <v>#VALUE!</v>
      </c>
    </row>
    <row r="1979" spans="1:28" x14ac:dyDescent="0.35">
      <c r="A1979" t="s">
        <v>1241</v>
      </c>
      <c r="B1979">
        <v>44</v>
      </c>
      <c r="C1979" t="s">
        <v>1242</v>
      </c>
      <c r="D1979" t="s">
        <v>38</v>
      </c>
      <c r="E1979">
        <f>YEAR(Table1[[#This Row],[Order Date]])</f>
        <v>2012</v>
      </c>
      <c r="F1979">
        <v>1</v>
      </c>
      <c r="G1979">
        <f>MONTH(Table1[[#This Row],[Order Date]])</f>
        <v>11</v>
      </c>
      <c r="H1979" s="1">
        <v>41243</v>
      </c>
      <c r="I1979">
        <v>12258</v>
      </c>
      <c r="J1979" t="s">
        <v>47</v>
      </c>
      <c r="K1979">
        <v>2</v>
      </c>
      <c r="L1979">
        <v>3.25</v>
      </c>
      <c r="M1979" s="2">
        <v>0.06</v>
      </c>
      <c r="N1979">
        <v>55.6</v>
      </c>
      <c r="O1979">
        <v>49</v>
      </c>
      <c r="P1979">
        <v>-52.54</v>
      </c>
      <c r="Q1979" s="2">
        <v>0.56000000000000005</v>
      </c>
      <c r="R1979" t="s">
        <v>29</v>
      </c>
      <c r="S1979" t="s">
        <v>40</v>
      </c>
      <c r="T1979" t="s">
        <v>922</v>
      </c>
      <c r="U1979" t="s">
        <v>214</v>
      </c>
      <c r="V1979" t="s">
        <v>68</v>
      </c>
      <c r="W1979">
        <v>1698</v>
      </c>
      <c r="X1979" s="1">
        <v>41248</v>
      </c>
      <c r="Y1979" t="s">
        <v>34</v>
      </c>
      <c r="Z1979" t="e" vm="11">
        <v>#VALUE!</v>
      </c>
      <c r="AA1979">
        <v>75051</v>
      </c>
      <c r="AB1979" t="e" cm="1" vm="2">
        <f t="array" ref="AB1979">_FV(Table1[[#This Row],[State]],"Country/region",TRUE)</f>
        <v>#VALUE!</v>
      </c>
    </row>
    <row r="1980" spans="1:28" x14ac:dyDescent="0.35">
      <c r="A1980" t="s">
        <v>1241</v>
      </c>
      <c r="B1980">
        <v>44</v>
      </c>
      <c r="C1980" t="s">
        <v>1242</v>
      </c>
      <c r="D1980" t="s">
        <v>38</v>
      </c>
      <c r="E1980">
        <f>YEAR(Table1[[#This Row],[Order Date]])</f>
        <v>2012</v>
      </c>
      <c r="F1980">
        <v>1</v>
      </c>
      <c r="G1980">
        <f>MONTH(Table1[[#This Row],[Order Date]])</f>
        <v>11</v>
      </c>
      <c r="H1980" s="1">
        <v>41243</v>
      </c>
      <c r="I1980">
        <v>12258</v>
      </c>
      <c r="J1980" t="s">
        <v>47</v>
      </c>
      <c r="K1980">
        <v>27</v>
      </c>
      <c r="L1980">
        <v>3.95</v>
      </c>
      <c r="M1980" s="2">
        <v>0.05</v>
      </c>
      <c r="N1980">
        <v>113.4</v>
      </c>
      <c r="O1980">
        <v>2</v>
      </c>
      <c r="P1980">
        <v>-5.0199999999999996</v>
      </c>
      <c r="Q1980" s="2">
        <v>0.53</v>
      </c>
      <c r="R1980" t="s">
        <v>29</v>
      </c>
      <c r="S1980" t="s">
        <v>59</v>
      </c>
      <c r="T1980" t="s">
        <v>2276</v>
      </c>
      <c r="U1980" t="s">
        <v>232</v>
      </c>
      <c r="V1980" t="s">
        <v>68</v>
      </c>
      <c r="W1980">
        <v>1700</v>
      </c>
      <c r="X1980" s="1">
        <v>41250</v>
      </c>
      <c r="Y1980" t="s">
        <v>42</v>
      </c>
      <c r="Z1980" t="e" vm="11">
        <v>#VALUE!</v>
      </c>
      <c r="AA1980">
        <v>75051</v>
      </c>
      <c r="AB1980" t="e" cm="1" vm="2">
        <f t="array" ref="AB1980">_FV(Table1[[#This Row],[State]],"Country/region",TRUE)</f>
        <v>#VALUE!</v>
      </c>
    </row>
    <row r="1981" spans="1:28" x14ac:dyDescent="0.35">
      <c r="A1981" t="s">
        <v>1072</v>
      </c>
      <c r="B1981">
        <v>44</v>
      </c>
      <c r="C1981" t="s">
        <v>1073</v>
      </c>
      <c r="D1981" t="s">
        <v>27</v>
      </c>
      <c r="E1981">
        <f>YEAR(Table1[[#This Row],[Order Date]])</f>
        <v>2012</v>
      </c>
      <c r="F1981">
        <v>1</v>
      </c>
      <c r="G1981">
        <f>MONTH(Table1[[#This Row],[Order Date]])</f>
        <v>11</v>
      </c>
      <c r="H1981" s="1">
        <v>41243</v>
      </c>
      <c r="I1981">
        <v>57061</v>
      </c>
      <c r="J1981" t="s">
        <v>47</v>
      </c>
      <c r="K1981">
        <v>21</v>
      </c>
      <c r="L1981">
        <v>22.38</v>
      </c>
      <c r="M1981" s="2">
        <v>0.04</v>
      </c>
      <c r="N1981">
        <v>470.79</v>
      </c>
      <c r="O1981">
        <v>15.1</v>
      </c>
      <c r="P1981">
        <v>-80.108999999999995</v>
      </c>
      <c r="Q1981" s="2">
        <v>0.38</v>
      </c>
      <c r="R1981" t="s">
        <v>29</v>
      </c>
      <c r="S1981" t="s">
        <v>30</v>
      </c>
      <c r="T1981" t="s">
        <v>1190</v>
      </c>
      <c r="U1981" t="s">
        <v>67</v>
      </c>
      <c r="V1981" t="s">
        <v>33</v>
      </c>
      <c r="W1981">
        <v>7979</v>
      </c>
      <c r="X1981" s="1">
        <v>41250</v>
      </c>
      <c r="Y1981" t="s">
        <v>34</v>
      </c>
      <c r="Z1981" t="e" vm="15">
        <v>#VALUE!</v>
      </c>
      <c r="AA1981">
        <v>11727</v>
      </c>
      <c r="AB1981" t="e" cm="1" vm="2">
        <f t="array" ref="AB1981">_FV(Table1[[#This Row],[State]],"Country/region",TRUE)</f>
        <v>#VALUE!</v>
      </c>
    </row>
    <row r="1982" spans="1:28" x14ac:dyDescent="0.35">
      <c r="A1982" t="s">
        <v>1970</v>
      </c>
      <c r="B1982">
        <v>44</v>
      </c>
      <c r="C1982" t="s">
        <v>1971</v>
      </c>
      <c r="D1982" t="s">
        <v>46</v>
      </c>
      <c r="E1982">
        <f>YEAR(Table1[[#This Row],[Order Date]])</f>
        <v>2012</v>
      </c>
      <c r="F1982">
        <v>1</v>
      </c>
      <c r="G1982">
        <f>MONTH(Table1[[#This Row],[Order Date]])</f>
        <v>12</v>
      </c>
      <c r="H1982" s="1">
        <v>41244</v>
      </c>
      <c r="I1982">
        <v>39844</v>
      </c>
      <c r="J1982" t="s">
        <v>39</v>
      </c>
      <c r="K1982">
        <v>47</v>
      </c>
      <c r="L1982">
        <v>95.43</v>
      </c>
      <c r="M1982" s="2">
        <v>0.09</v>
      </c>
      <c r="N1982">
        <v>4387.24</v>
      </c>
      <c r="O1982">
        <v>19.989999999999998</v>
      </c>
      <c r="P1982">
        <v>-286.47000000000003</v>
      </c>
      <c r="Q1982" s="2">
        <v>0.79</v>
      </c>
      <c r="R1982" t="s">
        <v>29</v>
      </c>
      <c r="S1982" t="s">
        <v>30</v>
      </c>
      <c r="T1982" t="s">
        <v>2168</v>
      </c>
      <c r="U1982" t="s">
        <v>32</v>
      </c>
      <c r="V1982" t="s">
        <v>33</v>
      </c>
      <c r="W1982">
        <v>5626</v>
      </c>
      <c r="X1982" s="1">
        <v>41245</v>
      </c>
      <c r="Y1982" t="s">
        <v>34</v>
      </c>
      <c r="Z1982" t="e" vm="1">
        <v>#VALUE!</v>
      </c>
      <c r="AA1982">
        <v>17112</v>
      </c>
      <c r="AB1982" t="e" cm="1" vm="2">
        <f t="array" ref="AB1982">_FV(Table1[[#This Row],[State]],"Country/region",TRUE)</f>
        <v>#VALUE!</v>
      </c>
    </row>
    <row r="1983" spans="1:28" x14ac:dyDescent="0.35">
      <c r="A1983" t="s">
        <v>771</v>
      </c>
      <c r="B1983">
        <v>44</v>
      </c>
      <c r="C1983" t="s">
        <v>772</v>
      </c>
      <c r="D1983" t="s">
        <v>46</v>
      </c>
      <c r="E1983">
        <f>YEAR(Table1[[#This Row],[Order Date]])</f>
        <v>2012</v>
      </c>
      <c r="F1983">
        <v>1</v>
      </c>
      <c r="G1983">
        <f>MONTH(Table1[[#This Row],[Order Date]])</f>
        <v>12</v>
      </c>
      <c r="H1983" s="1">
        <v>41244</v>
      </c>
      <c r="I1983">
        <v>38594</v>
      </c>
      <c r="J1983" t="s">
        <v>131</v>
      </c>
      <c r="K1983">
        <v>26</v>
      </c>
      <c r="L1983">
        <v>39.479999999999997</v>
      </c>
      <c r="M1983" s="2">
        <v>7.0000000000000007E-2</v>
      </c>
      <c r="N1983">
        <v>1011.9</v>
      </c>
      <c r="O1983">
        <v>1.99</v>
      </c>
      <c r="P1983">
        <v>247.94</v>
      </c>
      <c r="Q1983" s="2">
        <v>0.54</v>
      </c>
      <c r="R1983" t="s">
        <v>96</v>
      </c>
      <c r="S1983" t="s">
        <v>139</v>
      </c>
      <c r="T1983" t="s">
        <v>775</v>
      </c>
      <c r="U1983" t="s">
        <v>102</v>
      </c>
      <c r="V1983" t="s">
        <v>52</v>
      </c>
      <c r="W1983">
        <v>5431</v>
      </c>
      <c r="X1983" s="1">
        <v>41245</v>
      </c>
      <c r="Y1983" t="s">
        <v>34</v>
      </c>
      <c r="Z1983" t="e" vm="4">
        <v>#VALUE!</v>
      </c>
      <c r="AA1983">
        <v>92243</v>
      </c>
      <c r="AB1983" t="e" cm="1" vm="2">
        <f t="array" ref="AB1983">_FV(Table1[[#This Row],[State]],"Country/region",TRUE)</f>
        <v>#VALUE!</v>
      </c>
    </row>
    <row r="1984" spans="1:28" x14ac:dyDescent="0.35">
      <c r="A1984" t="s">
        <v>219</v>
      </c>
      <c r="B1984">
        <v>44</v>
      </c>
      <c r="C1984" t="s">
        <v>1076</v>
      </c>
      <c r="D1984" t="s">
        <v>57</v>
      </c>
      <c r="E1984">
        <f>YEAR(Table1[[#This Row],[Order Date]])</f>
        <v>2012</v>
      </c>
      <c r="F1984">
        <v>1</v>
      </c>
      <c r="G1984">
        <f>MONTH(Table1[[#This Row],[Order Date]])</f>
        <v>12</v>
      </c>
      <c r="H1984" s="1">
        <v>41244</v>
      </c>
      <c r="I1984">
        <v>6592</v>
      </c>
      <c r="J1984" t="s">
        <v>47</v>
      </c>
      <c r="K1984">
        <v>33</v>
      </c>
      <c r="L1984">
        <v>48.91</v>
      </c>
      <c r="M1984" s="2">
        <v>7.0000000000000007E-2</v>
      </c>
      <c r="N1984">
        <v>1621.1</v>
      </c>
      <c r="O1984">
        <v>35</v>
      </c>
      <c r="P1984">
        <v>-971.36</v>
      </c>
      <c r="Q1984" s="2">
        <v>0.83</v>
      </c>
      <c r="R1984" t="s">
        <v>29</v>
      </c>
      <c r="S1984" t="s">
        <v>40</v>
      </c>
      <c r="T1984" t="s">
        <v>2123</v>
      </c>
      <c r="U1984" t="s">
        <v>32</v>
      </c>
      <c r="V1984" t="s">
        <v>68</v>
      </c>
      <c r="W1984">
        <v>918</v>
      </c>
      <c r="X1984" s="1">
        <v>41246</v>
      </c>
      <c r="Y1984" t="s">
        <v>42</v>
      </c>
      <c r="Z1984" t="e" vm="11">
        <v>#VALUE!</v>
      </c>
      <c r="AA1984">
        <v>77506</v>
      </c>
      <c r="AB1984" t="e" cm="1" vm="2">
        <f t="array" ref="AB1984">_FV(Table1[[#This Row],[State]],"Country/region",TRUE)</f>
        <v>#VALUE!</v>
      </c>
    </row>
    <row r="1985" spans="1:28" x14ac:dyDescent="0.35">
      <c r="A1985" t="s">
        <v>403</v>
      </c>
      <c r="B1985">
        <v>44</v>
      </c>
      <c r="C1985" t="s">
        <v>404</v>
      </c>
      <c r="D1985" t="s">
        <v>46</v>
      </c>
      <c r="E1985">
        <f>YEAR(Table1[[#This Row],[Order Date]])</f>
        <v>2012</v>
      </c>
      <c r="F1985">
        <v>1</v>
      </c>
      <c r="G1985">
        <f>MONTH(Table1[[#This Row],[Order Date]])</f>
        <v>12</v>
      </c>
      <c r="H1985" s="1">
        <v>41244</v>
      </c>
      <c r="I1985">
        <v>52070</v>
      </c>
      <c r="J1985" t="s">
        <v>39</v>
      </c>
      <c r="K1985">
        <v>29</v>
      </c>
      <c r="L1985">
        <v>2.2799999999999998</v>
      </c>
      <c r="M1985" s="2">
        <v>0.06</v>
      </c>
      <c r="N1985">
        <v>67.97</v>
      </c>
      <c r="O1985">
        <v>5.2</v>
      </c>
      <c r="P1985">
        <v>-109.94</v>
      </c>
      <c r="Q1985" s="2">
        <v>0.41</v>
      </c>
      <c r="R1985" t="s">
        <v>29</v>
      </c>
      <c r="S1985" t="s">
        <v>59</v>
      </c>
      <c r="T1985" t="s">
        <v>2530</v>
      </c>
      <c r="U1985" t="s">
        <v>88</v>
      </c>
      <c r="V1985" t="s">
        <v>76</v>
      </c>
      <c r="W1985">
        <v>7304</v>
      </c>
      <c r="X1985" s="1">
        <v>41246</v>
      </c>
      <c r="Y1985" t="s">
        <v>34</v>
      </c>
      <c r="Z1985" t="e" vm="14">
        <v>#VALUE!</v>
      </c>
      <c r="AA1985">
        <v>33142</v>
      </c>
      <c r="AB1985" t="e" cm="1" vm="2">
        <f t="array" ref="AB1985">_FV(Table1[[#This Row],[State]],"Country/region",TRUE)</f>
        <v>#VALUE!</v>
      </c>
    </row>
    <row r="1986" spans="1:28" x14ac:dyDescent="0.35">
      <c r="A1986" t="s">
        <v>219</v>
      </c>
      <c r="B1986">
        <v>44</v>
      </c>
      <c r="C1986" t="s">
        <v>1076</v>
      </c>
      <c r="D1986" t="s">
        <v>57</v>
      </c>
      <c r="E1986">
        <f>YEAR(Table1[[#This Row],[Order Date]])</f>
        <v>2012</v>
      </c>
      <c r="F1986">
        <v>1</v>
      </c>
      <c r="G1986">
        <f>MONTH(Table1[[#This Row],[Order Date]])</f>
        <v>12</v>
      </c>
      <c r="H1986" s="1">
        <v>41244</v>
      </c>
      <c r="I1986">
        <v>6592</v>
      </c>
      <c r="J1986" t="s">
        <v>47</v>
      </c>
      <c r="K1986">
        <v>29</v>
      </c>
      <c r="L1986">
        <v>6.84</v>
      </c>
      <c r="M1986" s="2">
        <v>0.09</v>
      </c>
      <c r="N1986">
        <v>194.29</v>
      </c>
      <c r="O1986">
        <v>8.3699999999999992</v>
      </c>
      <c r="P1986">
        <v>-177.17</v>
      </c>
      <c r="Q1986" s="2">
        <v>0.57999999999999996</v>
      </c>
      <c r="R1986" t="s">
        <v>29</v>
      </c>
      <c r="S1986" t="s">
        <v>139</v>
      </c>
      <c r="T1986" t="s">
        <v>480</v>
      </c>
      <c r="U1986" t="s">
        <v>481</v>
      </c>
      <c r="V1986" t="s">
        <v>68</v>
      </c>
      <c r="W1986">
        <v>917</v>
      </c>
      <c r="X1986" s="1">
        <v>41251</v>
      </c>
      <c r="Y1986" t="s">
        <v>34</v>
      </c>
      <c r="Z1986" t="e" vm="11">
        <v>#VALUE!</v>
      </c>
      <c r="AA1986">
        <v>77506</v>
      </c>
      <c r="AB1986" t="e" cm="1" vm="2">
        <f t="array" ref="AB1986">_FV(Table1[[#This Row],[State]],"Country/region",TRUE)</f>
        <v>#VALUE!</v>
      </c>
    </row>
    <row r="1987" spans="1:28" x14ac:dyDescent="0.35">
      <c r="A1987" t="s">
        <v>1601</v>
      </c>
      <c r="B1987">
        <v>44</v>
      </c>
      <c r="C1987" t="s">
        <v>1882</v>
      </c>
      <c r="D1987" t="s">
        <v>38</v>
      </c>
      <c r="E1987">
        <f>YEAR(Table1[[#This Row],[Order Date]])</f>
        <v>2012</v>
      </c>
      <c r="F1987">
        <v>1</v>
      </c>
      <c r="G1987">
        <f>MONTH(Table1[[#This Row],[Order Date]])</f>
        <v>12</v>
      </c>
      <c r="H1987" s="1">
        <v>41245</v>
      </c>
      <c r="I1987">
        <v>36355</v>
      </c>
      <c r="J1987" t="s">
        <v>131</v>
      </c>
      <c r="K1987">
        <v>6</v>
      </c>
      <c r="L1987">
        <v>20.28</v>
      </c>
      <c r="M1987" s="2">
        <v>0.02</v>
      </c>
      <c r="N1987">
        <v>129.5</v>
      </c>
      <c r="O1987">
        <v>6.68</v>
      </c>
      <c r="P1987">
        <v>65.489999999999995</v>
      </c>
      <c r="Q1987" s="2">
        <v>0.53</v>
      </c>
      <c r="R1987" t="s">
        <v>48</v>
      </c>
      <c r="S1987" t="s">
        <v>30</v>
      </c>
      <c r="T1987" t="s">
        <v>2531</v>
      </c>
      <c r="U1987" t="s">
        <v>82</v>
      </c>
      <c r="V1987" t="s">
        <v>33</v>
      </c>
      <c r="W1987">
        <v>5098</v>
      </c>
      <c r="X1987" s="1">
        <v>41245</v>
      </c>
      <c r="Y1987" t="s">
        <v>34</v>
      </c>
      <c r="Z1987" t="e" vm="15">
        <v>#VALUE!</v>
      </c>
      <c r="AA1987">
        <v>12180</v>
      </c>
      <c r="AB1987" t="e" cm="1" vm="2">
        <f t="array" ref="AB1987">_FV(Table1[[#This Row],[State]],"Country/region",TRUE)</f>
        <v>#VALUE!</v>
      </c>
    </row>
    <row r="1988" spans="1:28" x14ac:dyDescent="0.35">
      <c r="A1988" t="s">
        <v>1601</v>
      </c>
      <c r="B1988">
        <v>44</v>
      </c>
      <c r="C1988" t="s">
        <v>1882</v>
      </c>
      <c r="D1988" t="s">
        <v>38</v>
      </c>
      <c r="E1988">
        <f>YEAR(Table1[[#This Row],[Order Date]])</f>
        <v>2012</v>
      </c>
      <c r="F1988">
        <v>1</v>
      </c>
      <c r="G1988">
        <f>MONTH(Table1[[#This Row],[Order Date]])</f>
        <v>12</v>
      </c>
      <c r="H1988" s="1">
        <v>41245</v>
      </c>
      <c r="I1988">
        <v>36355</v>
      </c>
      <c r="J1988" t="s">
        <v>131</v>
      </c>
      <c r="K1988">
        <v>9</v>
      </c>
      <c r="L1988">
        <v>5.4</v>
      </c>
      <c r="M1988" s="2">
        <v>0.09</v>
      </c>
      <c r="N1988">
        <v>61.43</v>
      </c>
      <c r="O1988">
        <v>7.78</v>
      </c>
      <c r="P1988">
        <v>-42.975499999999997</v>
      </c>
      <c r="Q1988" s="2">
        <v>0.37</v>
      </c>
      <c r="R1988" t="s">
        <v>29</v>
      </c>
      <c r="S1988" t="s">
        <v>30</v>
      </c>
      <c r="T1988" t="s">
        <v>1523</v>
      </c>
      <c r="U1988" t="s">
        <v>67</v>
      </c>
      <c r="V1988" t="s">
        <v>33</v>
      </c>
      <c r="W1988">
        <v>5097</v>
      </c>
      <c r="X1988" s="1">
        <v>41245</v>
      </c>
      <c r="Y1988" t="s">
        <v>42</v>
      </c>
      <c r="Z1988" t="e" vm="15">
        <v>#VALUE!</v>
      </c>
      <c r="AA1988">
        <v>12180</v>
      </c>
      <c r="AB1988" t="e" cm="1" vm="2">
        <f t="array" ref="AB1988">_FV(Table1[[#This Row],[State]],"Country/region",TRUE)</f>
        <v>#VALUE!</v>
      </c>
    </row>
    <row r="1989" spans="1:28" x14ac:dyDescent="0.35">
      <c r="A1989" t="s">
        <v>163</v>
      </c>
      <c r="B1989">
        <v>44</v>
      </c>
      <c r="C1989" t="s">
        <v>501</v>
      </c>
      <c r="D1989" t="s">
        <v>57</v>
      </c>
      <c r="E1989">
        <f>YEAR(Table1[[#This Row],[Order Date]])</f>
        <v>2012</v>
      </c>
      <c r="F1989">
        <v>1</v>
      </c>
      <c r="G1989">
        <f>MONTH(Table1[[#This Row],[Order Date]])</f>
        <v>12</v>
      </c>
      <c r="H1989" s="1">
        <v>41245</v>
      </c>
      <c r="I1989">
        <v>21635</v>
      </c>
      <c r="J1989" t="s">
        <v>47</v>
      </c>
      <c r="K1989">
        <v>2</v>
      </c>
      <c r="L1989">
        <v>24.92</v>
      </c>
      <c r="M1989" s="2">
        <v>0</v>
      </c>
      <c r="N1989">
        <v>65.31</v>
      </c>
      <c r="O1989">
        <v>12.98</v>
      </c>
      <c r="P1989">
        <v>-34.419499999999999</v>
      </c>
      <c r="Q1989" s="2">
        <v>0.39</v>
      </c>
      <c r="R1989" t="s">
        <v>29</v>
      </c>
      <c r="S1989" t="s">
        <v>30</v>
      </c>
      <c r="T1989" t="s">
        <v>1021</v>
      </c>
      <c r="U1989" t="s">
        <v>67</v>
      </c>
      <c r="V1989" t="s">
        <v>76</v>
      </c>
      <c r="W1989">
        <v>3003</v>
      </c>
      <c r="X1989" s="1">
        <v>41245</v>
      </c>
      <c r="Y1989" t="s">
        <v>34</v>
      </c>
      <c r="Z1989" t="e" vm="19">
        <v>#VALUE!</v>
      </c>
      <c r="AA1989">
        <v>29915</v>
      </c>
      <c r="AB1989" t="e" cm="1" vm="2">
        <f t="array" ref="AB1989">_FV(Table1[[#This Row],[State]],"Country/region",TRUE)</f>
        <v>#VALUE!</v>
      </c>
    </row>
    <row r="1990" spans="1:28" x14ac:dyDescent="0.35">
      <c r="A1990" t="s">
        <v>1135</v>
      </c>
      <c r="B1990">
        <v>44</v>
      </c>
      <c r="C1990" t="s">
        <v>636</v>
      </c>
      <c r="D1990" t="s">
        <v>27</v>
      </c>
      <c r="E1990">
        <f>YEAR(Table1[[#This Row],[Order Date]])</f>
        <v>2012</v>
      </c>
      <c r="F1990">
        <v>1</v>
      </c>
      <c r="G1990">
        <f>MONTH(Table1[[#This Row],[Order Date]])</f>
        <v>12</v>
      </c>
      <c r="H1990" s="1">
        <v>41245</v>
      </c>
      <c r="I1990">
        <v>46113</v>
      </c>
      <c r="J1990" t="s">
        <v>39</v>
      </c>
      <c r="K1990">
        <v>18</v>
      </c>
      <c r="L1990">
        <v>136.97999999999999</v>
      </c>
      <c r="M1990" s="2">
        <v>0.02</v>
      </c>
      <c r="N1990">
        <v>2567.13</v>
      </c>
      <c r="O1990">
        <v>24.49</v>
      </c>
      <c r="P1990">
        <v>945.54</v>
      </c>
      <c r="Q1990" s="2">
        <v>0.59</v>
      </c>
      <c r="R1990" t="s">
        <v>48</v>
      </c>
      <c r="S1990" t="s">
        <v>40</v>
      </c>
      <c r="T1990" t="s">
        <v>1903</v>
      </c>
      <c r="U1990" t="s">
        <v>82</v>
      </c>
      <c r="V1990" t="s">
        <v>76</v>
      </c>
      <c r="W1990">
        <v>6476</v>
      </c>
      <c r="X1990" s="1">
        <v>41246</v>
      </c>
      <c r="Y1990" t="s">
        <v>42</v>
      </c>
      <c r="Z1990" t="e" vm="44">
        <v>#VALUE!</v>
      </c>
      <c r="AA1990">
        <v>30084</v>
      </c>
      <c r="AB1990" t="e" cm="1" vm="2">
        <f t="array" ref="AB1990">_FV(Table1[[#This Row],[State]],"Country/region",TRUE)</f>
        <v>#VALUE!</v>
      </c>
    </row>
    <row r="1991" spans="1:28" x14ac:dyDescent="0.35">
      <c r="A1991" t="s">
        <v>1881</v>
      </c>
      <c r="B1991">
        <v>44</v>
      </c>
      <c r="C1991" t="s">
        <v>1882</v>
      </c>
      <c r="D1991" t="s">
        <v>38</v>
      </c>
      <c r="E1991">
        <f>YEAR(Table1[[#This Row],[Order Date]])</f>
        <v>2012</v>
      </c>
      <c r="F1991">
        <v>1</v>
      </c>
      <c r="G1991">
        <f>MONTH(Table1[[#This Row],[Order Date]])</f>
        <v>12</v>
      </c>
      <c r="H1991" s="1">
        <v>41245</v>
      </c>
      <c r="I1991">
        <v>36355</v>
      </c>
      <c r="J1991" t="s">
        <v>131</v>
      </c>
      <c r="K1991">
        <v>43</v>
      </c>
      <c r="L1991">
        <v>2.08</v>
      </c>
      <c r="M1991" s="2">
        <v>0.05</v>
      </c>
      <c r="N1991">
        <v>90.93</v>
      </c>
      <c r="O1991">
        <v>2.56</v>
      </c>
      <c r="P1991">
        <v>-72.5</v>
      </c>
      <c r="Q1991" s="2">
        <v>0.55000000000000004</v>
      </c>
      <c r="R1991" t="s">
        <v>29</v>
      </c>
      <c r="S1991" t="s">
        <v>139</v>
      </c>
      <c r="T1991" t="s">
        <v>769</v>
      </c>
      <c r="U1991" t="s">
        <v>481</v>
      </c>
      <c r="V1991" t="s">
        <v>33</v>
      </c>
      <c r="W1991">
        <v>5100</v>
      </c>
      <c r="X1991" s="1">
        <v>41246</v>
      </c>
      <c r="Y1991" t="s">
        <v>34</v>
      </c>
      <c r="Z1991" t="e" vm="15">
        <v>#VALUE!</v>
      </c>
      <c r="AA1991">
        <v>13501</v>
      </c>
      <c r="AB1991" t="e" cm="1" vm="2">
        <f t="array" ref="AB1991">_FV(Table1[[#This Row],[State]],"Country/region",TRUE)</f>
        <v>#VALUE!</v>
      </c>
    </row>
    <row r="1992" spans="1:28" x14ac:dyDescent="0.35">
      <c r="A1992" t="s">
        <v>1601</v>
      </c>
      <c r="B1992">
        <v>44</v>
      </c>
      <c r="C1992" t="s">
        <v>1882</v>
      </c>
      <c r="D1992" t="s">
        <v>38</v>
      </c>
      <c r="E1992">
        <f>YEAR(Table1[[#This Row],[Order Date]])</f>
        <v>2012</v>
      </c>
      <c r="F1992">
        <v>1</v>
      </c>
      <c r="G1992">
        <f>MONTH(Table1[[#This Row],[Order Date]])</f>
        <v>12</v>
      </c>
      <c r="H1992" s="1">
        <v>41245</v>
      </c>
      <c r="I1992">
        <v>36355</v>
      </c>
      <c r="J1992" t="s">
        <v>131</v>
      </c>
      <c r="K1992">
        <v>10</v>
      </c>
      <c r="L1992">
        <v>11.55</v>
      </c>
      <c r="M1992" s="2">
        <v>0</v>
      </c>
      <c r="N1992">
        <v>125.95</v>
      </c>
      <c r="O1992">
        <v>2.36</v>
      </c>
      <c r="P1992">
        <v>15.73</v>
      </c>
      <c r="Q1992" s="2">
        <v>0.55000000000000004</v>
      </c>
      <c r="R1992" t="s">
        <v>29</v>
      </c>
      <c r="S1992" t="s">
        <v>59</v>
      </c>
      <c r="T1992" t="s">
        <v>263</v>
      </c>
      <c r="U1992" t="s">
        <v>88</v>
      </c>
      <c r="V1992" t="s">
        <v>33</v>
      </c>
      <c r="W1992">
        <v>5099</v>
      </c>
      <c r="X1992" s="1">
        <v>41246</v>
      </c>
      <c r="Y1992" t="s">
        <v>34</v>
      </c>
      <c r="Z1992" t="e" vm="15">
        <v>#VALUE!</v>
      </c>
      <c r="AA1992">
        <v>12180</v>
      </c>
      <c r="AB1992" t="e" cm="1" vm="2">
        <f t="array" ref="AB1992">_FV(Table1[[#This Row],[State]],"Country/region",TRUE)</f>
        <v>#VALUE!</v>
      </c>
    </row>
    <row r="1993" spans="1:28" x14ac:dyDescent="0.35">
      <c r="A1993" t="s">
        <v>2341</v>
      </c>
      <c r="B1993">
        <v>44</v>
      </c>
      <c r="C1993" t="s">
        <v>2532</v>
      </c>
      <c r="D1993" t="s">
        <v>57</v>
      </c>
      <c r="E1993">
        <f>YEAR(Table1[[#This Row],[Order Date]])</f>
        <v>2012</v>
      </c>
      <c r="F1993">
        <v>1</v>
      </c>
      <c r="G1993">
        <f>MONTH(Table1[[#This Row],[Order Date]])</f>
        <v>12</v>
      </c>
      <c r="H1993" s="1">
        <v>41245</v>
      </c>
      <c r="I1993">
        <v>645</v>
      </c>
      <c r="J1993" t="s">
        <v>28</v>
      </c>
      <c r="K1993">
        <v>42</v>
      </c>
      <c r="L1993">
        <v>12.95</v>
      </c>
      <c r="M1993" s="2">
        <v>0.05</v>
      </c>
      <c r="N1993">
        <v>557.85</v>
      </c>
      <c r="O1993">
        <v>4.9800000000000004</v>
      </c>
      <c r="P1993">
        <v>89.445499999999996</v>
      </c>
      <c r="Q1993" s="2">
        <v>0.4</v>
      </c>
      <c r="R1993" t="s">
        <v>29</v>
      </c>
      <c r="S1993" t="s">
        <v>30</v>
      </c>
      <c r="T1993" t="s">
        <v>2533</v>
      </c>
      <c r="U1993" t="s">
        <v>67</v>
      </c>
      <c r="V1993" t="s">
        <v>68</v>
      </c>
      <c r="W1993">
        <v>105</v>
      </c>
      <c r="X1993" s="1">
        <v>41247</v>
      </c>
      <c r="Y1993" t="s">
        <v>34</v>
      </c>
      <c r="Z1993" t="e" vm="38">
        <v>#VALUE!</v>
      </c>
      <c r="AA1993">
        <v>47905</v>
      </c>
      <c r="AB1993" t="e" cm="1" vm="2">
        <f t="array" ref="AB1993">_FV(Table1[[#This Row],[State]],"Country/region",TRUE)</f>
        <v>#VALUE!</v>
      </c>
    </row>
    <row r="1994" spans="1:28" x14ac:dyDescent="0.35">
      <c r="A1994" t="s">
        <v>1216</v>
      </c>
      <c r="B1994">
        <v>44</v>
      </c>
      <c r="C1994" t="s">
        <v>1217</v>
      </c>
      <c r="D1994" t="s">
        <v>38</v>
      </c>
      <c r="E1994">
        <f>YEAR(Table1[[#This Row],[Order Date]])</f>
        <v>2012</v>
      </c>
      <c r="F1994">
        <v>1</v>
      </c>
      <c r="G1994">
        <f>MONTH(Table1[[#This Row],[Order Date]])</f>
        <v>12</v>
      </c>
      <c r="H1994" s="1">
        <v>41245</v>
      </c>
      <c r="I1994">
        <v>49668</v>
      </c>
      <c r="J1994" t="s">
        <v>47</v>
      </c>
      <c r="K1994">
        <v>25</v>
      </c>
      <c r="L1994">
        <v>3.74</v>
      </c>
      <c r="M1994" s="2">
        <v>0.06</v>
      </c>
      <c r="N1994">
        <v>93.22</v>
      </c>
      <c r="O1994">
        <v>0.94</v>
      </c>
      <c r="P1994">
        <v>-15.37</v>
      </c>
      <c r="Q1994" s="2">
        <v>0.83</v>
      </c>
      <c r="R1994" t="s">
        <v>29</v>
      </c>
      <c r="S1994" t="s">
        <v>59</v>
      </c>
      <c r="T1994" t="s">
        <v>2534</v>
      </c>
      <c r="U1994" t="s">
        <v>232</v>
      </c>
      <c r="V1994" t="s">
        <v>68</v>
      </c>
      <c r="W1994">
        <v>6952</v>
      </c>
      <c r="X1994" s="1">
        <v>41252</v>
      </c>
      <c r="Y1994" t="s">
        <v>34</v>
      </c>
      <c r="Z1994" t="e" vm="25">
        <v>#VALUE!</v>
      </c>
      <c r="AA1994">
        <v>53220</v>
      </c>
      <c r="AB1994" t="e" cm="1" vm="2">
        <f t="array" ref="AB1994">_FV(Table1[[#This Row],[State]],"Country/region",TRUE)</f>
        <v>#VALUE!</v>
      </c>
    </row>
    <row r="1995" spans="1:28" x14ac:dyDescent="0.35">
      <c r="A1995" t="s">
        <v>2535</v>
      </c>
      <c r="B1995">
        <v>44</v>
      </c>
      <c r="C1995" t="s">
        <v>2536</v>
      </c>
      <c r="D1995" t="s">
        <v>46</v>
      </c>
      <c r="E1995">
        <f>YEAR(Table1[[#This Row],[Order Date]])</f>
        <v>2012</v>
      </c>
      <c r="F1995">
        <v>1</v>
      </c>
      <c r="G1995">
        <f>MONTH(Table1[[#This Row],[Order Date]])</f>
        <v>12</v>
      </c>
      <c r="H1995" s="1">
        <v>41246</v>
      </c>
      <c r="I1995">
        <v>17317</v>
      </c>
      <c r="J1995" t="s">
        <v>39</v>
      </c>
      <c r="K1995">
        <v>7</v>
      </c>
      <c r="L1995">
        <v>4.42</v>
      </c>
      <c r="M1995" s="2">
        <v>0.06</v>
      </c>
      <c r="N1995">
        <v>34.659999999999997</v>
      </c>
      <c r="O1995">
        <v>4.99</v>
      </c>
      <c r="P1995">
        <v>-20.87</v>
      </c>
      <c r="Q1995" s="2">
        <v>0.38</v>
      </c>
      <c r="R1995" t="s">
        <v>29</v>
      </c>
      <c r="S1995" t="s">
        <v>30</v>
      </c>
      <c r="T1995" t="s">
        <v>1240</v>
      </c>
      <c r="U1995" t="s">
        <v>267</v>
      </c>
      <c r="V1995" t="s">
        <v>33</v>
      </c>
      <c r="W1995">
        <v>2392</v>
      </c>
      <c r="X1995" s="1">
        <v>41248</v>
      </c>
      <c r="Y1995" t="s">
        <v>34</v>
      </c>
      <c r="Z1995" t="e" vm="15">
        <v>#VALUE!</v>
      </c>
      <c r="AA1995">
        <v>11758</v>
      </c>
      <c r="AB1995" t="e" cm="1" vm="2">
        <f t="array" ref="AB1995">_FV(Table1[[#This Row],[State]],"Country/region",TRUE)</f>
        <v>#VALUE!</v>
      </c>
    </row>
    <row r="1996" spans="1:28" x14ac:dyDescent="0.35">
      <c r="A1996" t="s">
        <v>2358</v>
      </c>
      <c r="B1996">
        <v>44</v>
      </c>
      <c r="C1996" t="s">
        <v>2359</v>
      </c>
      <c r="D1996" t="s">
        <v>57</v>
      </c>
      <c r="E1996">
        <f>YEAR(Table1[[#This Row],[Order Date]])</f>
        <v>2012</v>
      </c>
      <c r="F1996">
        <v>1</v>
      </c>
      <c r="G1996">
        <f>MONTH(Table1[[#This Row],[Order Date]])</f>
        <v>12</v>
      </c>
      <c r="H1996" s="1">
        <v>41247</v>
      </c>
      <c r="I1996">
        <v>13479</v>
      </c>
      <c r="J1996" t="s">
        <v>28</v>
      </c>
      <c r="K1996">
        <v>13</v>
      </c>
      <c r="L1996">
        <v>205.99</v>
      </c>
      <c r="M1996" s="2">
        <v>0.04</v>
      </c>
      <c r="N1996">
        <v>2206.991</v>
      </c>
      <c r="O1996">
        <v>5.26</v>
      </c>
      <c r="P1996">
        <v>-1.6279999999999999</v>
      </c>
      <c r="Q1996" s="2">
        <v>0.56000000000000005</v>
      </c>
      <c r="R1996" t="s">
        <v>96</v>
      </c>
      <c r="S1996" t="s">
        <v>30</v>
      </c>
      <c r="T1996" t="s">
        <v>2209</v>
      </c>
      <c r="U1996" t="s">
        <v>105</v>
      </c>
      <c r="V1996" t="s">
        <v>68</v>
      </c>
      <c r="W1996">
        <v>1875</v>
      </c>
      <c r="X1996" s="1">
        <v>41248</v>
      </c>
      <c r="Y1996" t="s">
        <v>34</v>
      </c>
      <c r="Z1996" t="e" vm="11">
        <v>#VALUE!</v>
      </c>
      <c r="AA1996">
        <v>75028</v>
      </c>
      <c r="AB1996" t="e" cm="1" vm="2">
        <f t="array" ref="AB1996">_FV(Table1[[#This Row],[State]],"Country/region",TRUE)</f>
        <v>#VALUE!</v>
      </c>
    </row>
    <row r="1997" spans="1:28" x14ac:dyDescent="0.35">
      <c r="A1997" t="s">
        <v>2358</v>
      </c>
      <c r="B1997">
        <v>44</v>
      </c>
      <c r="C1997" t="s">
        <v>2359</v>
      </c>
      <c r="D1997" t="s">
        <v>57</v>
      </c>
      <c r="E1997">
        <f>YEAR(Table1[[#This Row],[Order Date]])</f>
        <v>2012</v>
      </c>
      <c r="F1997">
        <v>1</v>
      </c>
      <c r="G1997">
        <f>MONTH(Table1[[#This Row],[Order Date]])</f>
        <v>12</v>
      </c>
      <c r="H1997" s="1">
        <v>41247</v>
      </c>
      <c r="I1997">
        <v>13479</v>
      </c>
      <c r="J1997" t="s">
        <v>28</v>
      </c>
      <c r="K1997">
        <v>3</v>
      </c>
      <c r="L1997">
        <v>99.99</v>
      </c>
      <c r="M1997" s="2">
        <v>0.09</v>
      </c>
      <c r="N1997">
        <v>292.95999999999998</v>
      </c>
      <c r="O1997">
        <v>19.989999999999998</v>
      </c>
      <c r="P1997">
        <v>-322.95</v>
      </c>
      <c r="Q1997" s="2">
        <v>0.52</v>
      </c>
      <c r="R1997" t="s">
        <v>96</v>
      </c>
      <c r="S1997" t="s">
        <v>30</v>
      </c>
      <c r="T1997" t="s">
        <v>941</v>
      </c>
      <c r="U1997" t="s">
        <v>102</v>
      </c>
      <c r="V1997" t="s">
        <v>68</v>
      </c>
      <c r="W1997">
        <v>1874</v>
      </c>
      <c r="X1997" s="1">
        <v>41249</v>
      </c>
      <c r="Y1997" t="s">
        <v>34</v>
      </c>
      <c r="Z1997" t="e" vm="11">
        <v>#VALUE!</v>
      </c>
      <c r="AA1997">
        <v>75028</v>
      </c>
      <c r="AB1997" t="e" cm="1" vm="2">
        <f t="array" ref="AB1997">_FV(Table1[[#This Row],[State]],"Country/region",TRUE)</f>
        <v>#VALUE!</v>
      </c>
    </row>
    <row r="1998" spans="1:28" x14ac:dyDescent="0.35">
      <c r="A1998" t="s">
        <v>1342</v>
      </c>
      <c r="B1998">
        <v>44</v>
      </c>
      <c r="C1998" t="s">
        <v>1186</v>
      </c>
      <c r="D1998" t="s">
        <v>27</v>
      </c>
      <c r="E1998">
        <f>YEAR(Table1[[#This Row],[Order Date]])</f>
        <v>2012</v>
      </c>
      <c r="F1998">
        <v>1</v>
      </c>
      <c r="G1998">
        <f>MONTH(Table1[[#This Row],[Order Date]])</f>
        <v>12</v>
      </c>
      <c r="H1998" s="1">
        <v>41247</v>
      </c>
      <c r="I1998">
        <v>29889</v>
      </c>
      <c r="J1998" t="s">
        <v>39</v>
      </c>
      <c r="K1998">
        <v>44</v>
      </c>
      <c r="L1998">
        <v>5.98</v>
      </c>
      <c r="M1998" s="2">
        <v>0.09</v>
      </c>
      <c r="N1998">
        <v>243.5</v>
      </c>
      <c r="O1998">
        <v>1.67</v>
      </c>
      <c r="P1998">
        <v>23.87</v>
      </c>
      <c r="Q1998" s="2">
        <v>0.51</v>
      </c>
      <c r="R1998" t="s">
        <v>29</v>
      </c>
      <c r="S1998" t="s">
        <v>59</v>
      </c>
      <c r="T1998" t="s">
        <v>2537</v>
      </c>
      <c r="U1998" t="s">
        <v>88</v>
      </c>
      <c r="V1998" t="s">
        <v>33</v>
      </c>
      <c r="W1998">
        <v>4204</v>
      </c>
      <c r="X1998" s="1">
        <v>41250</v>
      </c>
      <c r="Y1998" t="s">
        <v>34</v>
      </c>
      <c r="Z1998" t="e" vm="22">
        <v>#VALUE!</v>
      </c>
      <c r="AA1998">
        <v>43213</v>
      </c>
      <c r="AB1998" t="e" cm="1" vm="2">
        <f t="array" ref="AB1998">_FV(Table1[[#This Row],[State]],"Country/region",TRUE)</f>
        <v>#VALUE!</v>
      </c>
    </row>
    <row r="1999" spans="1:28" x14ac:dyDescent="0.35">
      <c r="A1999" t="s">
        <v>884</v>
      </c>
      <c r="B1999">
        <v>44</v>
      </c>
      <c r="C1999" t="s">
        <v>885</v>
      </c>
      <c r="D1999" t="s">
        <v>57</v>
      </c>
      <c r="E1999">
        <f>YEAR(Table1[[#This Row],[Order Date]])</f>
        <v>2012</v>
      </c>
      <c r="F1999">
        <v>1</v>
      </c>
      <c r="G1999">
        <f>MONTH(Table1[[#This Row],[Order Date]])</f>
        <v>12</v>
      </c>
      <c r="H1999" s="1">
        <v>41247</v>
      </c>
      <c r="I1999">
        <v>15040</v>
      </c>
      <c r="J1999" t="s">
        <v>47</v>
      </c>
      <c r="K1999">
        <v>48</v>
      </c>
      <c r="L1999">
        <v>9.11</v>
      </c>
      <c r="M1999" s="2">
        <v>0.1</v>
      </c>
      <c r="N1999">
        <v>410.35</v>
      </c>
      <c r="O1999">
        <v>2.15</v>
      </c>
      <c r="P1999">
        <v>114.02</v>
      </c>
      <c r="Q1999" s="2">
        <v>0.4</v>
      </c>
      <c r="R1999" t="s">
        <v>29</v>
      </c>
      <c r="S1999" t="s">
        <v>59</v>
      </c>
      <c r="T1999" t="s">
        <v>63</v>
      </c>
      <c r="U1999" t="s">
        <v>61</v>
      </c>
      <c r="V1999" t="s">
        <v>76</v>
      </c>
      <c r="W1999">
        <v>2103</v>
      </c>
      <c r="X1999" s="1">
        <v>41251</v>
      </c>
      <c r="Y1999" t="s">
        <v>42</v>
      </c>
      <c r="Z1999" t="e" vm="34">
        <v>#VALUE!</v>
      </c>
      <c r="AA1999">
        <v>39701</v>
      </c>
      <c r="AB1999" t="e" cm="1" vm="2">
        <f t="array" ref="AB1999">_FV(Table1[[#This Row],[State]],"Country/region",TRUE)</f>
        <v>#VALUE!</v>
      </c>
    </row>
    <row r="2000" spans="1:28" x14ac:dyDescent="0.35">
      <c r="A2000" t="s">
        <v>2538</v>
      </c>
      <c r="B2000">
        <v>44</v>
      </c>
      <c r="C2000" t="s">
        <v>1443</v>
      </c>
      <c r="D2000" t="s">
        <v>38</v>
      </c>
      <c r="E2000">
        <f>YEAR(Table1[[#This Row],[Order Date]])</f>
        <v>2012</v>
      </c>
      <c r="F2000">
        <v>1</v>
      </c>
      <c r="G2000">
        <f>MONTH(Table1[[#This Row],[Order Date]])</f>
        <v>12</v>
      </c>
      <c r="H2000" s="1">
        <v>41248</v>
      </c>
      <c r="I2000">
        <v>1444</v>
      </c>
      <c r="J2000" t="s">
        <v>131</v>
      </c>
      <c r="K2000">
        <v>25</v>
      </c>
      <c r="L2000">
        <v>30.98</v>
      </c>
      <c r="M2000" s="2">
        <v>7.0000000000000007E-2</v>
      </c>
      <c r="N2000">
        <v>772.24</v>
      </c>
      <c r="O2000">
        <v>8.74</v>
      </c>
      <c r="P2000">
        <v>181.98</v>
      </c>
      <c r="Q2000" s="2">
        <v>0.4</v>
      </c>
      <c r="R2000" t="s">
        <v>29</v>
      </c>
      <c r="S2000" t="s">
        <v>30</v>
      </c>
      <c r="T2000" t="s">
        <v>855</v>
      </c>
      <c r="U2000" t="s">
        <v>61</v>
      </c>
      <c r="V2000" t="s">
        <v>33</v>
      </c>
      <c r="W2000">
        <v>221</v>
      </c>
      <c r="X2000" s="1">
        <v>41249</v>
      </c>
      <c r="Y2000" t="s">
        <v>34</v>
      </c>
      <c r="Z2000" t="e" vm="37">
        <v>#VALUE!</v>
      </c>
      <c r="AA2000">
        <v>2908</v>
      </c>
      <c r="AB2000" t="e" cm="1" vm="2">
        <f t="array" ref="AB2000">_FV(Table1[[#This Row],[State]],"Country/region",TRUE)</f>
        <v>#VALUE!</v>
      </c>
    </row>
    <row r="2001" spans="1:28" x14ac:dyDescent="0.35">
      <c r="A2001" t="s">
        <v>1990</v>
      </c>
      <c r="B2001">
        <v>44</v>
      </c>
      <c r="C2001" t="s">
        <v>2420</v>
      </c>
      <c r="D2001" t="s">
        <v>38</v>
      </c>
      <c r="E2001">
        <f>YEAR(Table1[[#This Row],[Order Date]])</f>
        <v>2012</v>
      </c>
      <c r="F2001">
        <v>1</v>
      </c>
      <c r="G2001">
        <f>MONTH(Table1[[#This Row],[Order Date]])</f>
        <v>12</v>
      </c>
      <c r="H2001" s="1">
        <v>41248</v>
      </c>
      <c r="I2001">
        <v>50275</v>
      </c>
      <c r="J2001" t="s">
        <v>131</v>
      </c>
      <c r="K2001">
        <v>31</v>
      </c>
      <c r="L2001">
        <v>6.48</v>
      </c>
      <c r="M2001" s="2">
        <v>0.05</v>
      </c>
      <c r="N2001">
        <v>211.94</v>
      </c>
      <c r="O2001">
        <v>5.84</v>
      </c>
      <c r="P2001">
        <v>-56.39</v>
      </c>
      <c r="Q2001" s="2">
        <v>0.37</v>
      </c>
      <c r="R2001" t="s">
        <v>29</v>
      </c>
      <c r="S2001" t="s">
        <v>30</v>
      </c>
      <c r="T2001" t="s">
        <v>2539</v>
      </c>
      <c r="U2001" t="s">
        <v>61</v>
      </c>
      <c r="V2001" t="s">
        <v>76</v>
      </c>
      <c r="W2001">
        <v>7040</v>
      </c>
      <c r="X2001" s="1">
        <v>41249</v>
      </c>
      <c r="Y2001" t="s">
        <v>34</v>
      </c>
      <c r="Z2001" t="e" vm="14">
        <v>#VALUE!</v>
      </c>
      <c r="AA2001">
        <v>33063</v>
      </c>
      <c r="AB2001" t="e" cm="1" vm="2">
        <f t="array" ref="AB2001">_FV(Table1[[#This Row],[State]],"Country/region",TRUE)</f>
        <v>#VALUE!</v>
      </c>
    </row>
    <row r="2002" spans="1:28" x14ac:dyDescent="0.35">
      <c r="A2002" t="s">
        <v>1990</v>
      </c>
      <c r="B2002">
        <v>44</v>
      </c>
      <c r="C2002" t="s">
        <v>2420</v>
      </c>
      <c r="D2002" t="s">
        <v>38</v>
      </c>
      <c r="E2002">
        <f>YEAR(Table1[[#This Row],[Order Date]])</f>
        <v>2012</v>
      </c>
      <c r="F2002">
        <v>1</v>
      </c>
      <c r="G2002">
        <f>MONTH(Table1[[#This Row],[Order Date]])</f>
        <v>12</v>
      </c>
      <c r="H2002" s="1">
        <v>41248</v>
      </c>
      <c r="I2002">
        <v>50275</v>
      </c>
      <c r="J2002" t="s">
        <v>131</v>
      </c>
      <c r="K2002">
        <v>5</v>
      </c>
      <c r="L2002">
        <v>1938.02</v>
      </c>
      <c r="M2002" s="2">
        <v>0.03</v>
      </c>
      <c r="N2002">
        <v>9704.3700000000008</v>
      </c>
      <c r="O2002">
        <v>13.99</v>
      </c>
      <c r="P2002">
        <v>-1565.913</v>
      </c>
      <c r="Q2002" s="2">
        <v>0.38</v>
      </c>
      <c r="R2002" t="s">
        <v>96</v>
      </c>
      <c r="S2002" t="s">
        <v>80</v>
      </c>
      <c r="T2002" t="s">
        <v>761</v>
      </c>
      <c r="U2002" t="s">
        <v>98</v>
      </c>
      <c r="V2002" t="s">
        <v>76</v>
      </c>
      <c r="W2002">
        <v>7039</v>
      </c>
      <c r="X2002" s="1">
        <v>41249</v>
      </c>
      <c r="Y2002" t="s">
        <v>42</v>
      </c>
      <c r="Z2002" t="e" vm="14">
        <v>#VALUE!</v>
      </c>
      <c r="AA2002">
        <v>33063</v>
      </c>
      <c r="AB2002" t="e" cm="1" vm="2">
        <f t="array" ref="AB2002">_FV(Table1[[#This Row],[State]],"Country/region",TRUE)</f>
        <v>#VALUE!</v>
      </c>
    </row>
    <row r="2003" spans="1:28" x14ac:dyDescent="0.35">
      <c r="A2003" t="s">
        <v>2540</v>
      </c>
      <c r="B2003">
        <v>44</v>
      </c>
      <c r="C2003" t="s">
        <v>1443</v>
      </c>
      <c r="D2003" t="s">
        <v>38</v>
      </c>
      <c r="E2003">
        <f>YEAR(Table1[[#This Row],[Order Date]])</f>
        <v>2012</v>
      </c>
      <c r="F2003">
        <v>1</v>
      </c>
      <c r="G2003">
        <f>MONTH(Table1[[#This Row],[Order Date]])</f>
        <v>12</v>
      </c>
      <c r="H2003" s="1">
        <v>41248</v>
      </c>
      <c r="I2003">
        <v>1444</v>
      </c>
      <c r="J2003" t="s">
        <v>131</v>
      </c>
      <c r="K2003">
        <v>2</v>
      </c>
      <c r="L2003">
        <v>6.48</v>
      </c>
      <c r="M2003" s="2">
        <v>0.02</v>
      </c>
      <c r="N2003">
        <v>21.44</v>
      </c>
      <c r="O2003">
        <v>8.74</v>
      </c>
      <c r="P2003">
        <v>-13.67</v>
      </c>
      <c r="Q2003" s="2">
        <v>0.36</v>
      </c>
      <c r="R2003" t="s">
        <v>29</v>
      </c>
      <c r="S2003" t="s">
        <v>30</v>
      </c>
      <c r="T2003" t="s">
        <v>2541</v>
      </c>
      <c r="U2003" t="s">
        <v>61</v>
      </c>
      <c r="V2003" t="s">
        <v>33</v>
      </c>
      <c r="W2003">
        <v>219</v>
      </c>
      <c r="X2003" s="1">
        <v>41250</v>
      </c>
      <c r="Y2003" t="s">
        <v>34</v>
      </c>
      <c r="Z2003" t="e" vm="17">
        <v>#VALUE!</v>
      </c>
      <c r="AA2003">
        <v>6408</v>
      </c>
      <c r="AB2003" t="e" cm="1" vm="2">
        <f t="array" ref="AB2003">_FV(Table1[[#This Row],[State]],"Country/region",TRUE)</f>
        <v>#VALUE!</v>
      </c>
    </row>
    <row r="2004" spans="1:28" x14ac:dyDescent="0.35">
      <c r="A2004" t="s">
        <v>295</v>
      </c>
      <c r="B2004">
        <v>44</v>
      </c>
      <c r="C2004" t="s">
        <v>1443</v>
      </c>
      <c r="D2004" t="s">
        <v>38</v>
      </c>
      <c r="E2004">
        <f>YEAR(Table1[[#This Row],[Order Date]])</f>
        <v>2012</v>
      </c>
      <c r="F2004">
        <v>1</v>
      </c>
      <c r="G2004">
        <f>MONTH(Table1[[#This Row],[Order Date]])</f>
        <v>12</v>
      </c>
      <c r="H2004" s="1">
        <v>41248</v>
      </c>
      <c r="I2004">
        <v>1444</v>
      </c>
      <c r="J2004" t="s">
        <v>131</v>
      </c>
      <c r="K2004">
        <v>24</v>
      </c>
      <c r="L2004">
        <v>17.149999999999999</v>
      </c>
      <c r="M2004" s="2">
        <v>0.02</v>
      </c>
      <c r="N2004">
        <v>416.4</v>
      </c>
      <c r="O2004">
        <v>4.96</v>
      </c>
      <c r="P2004">
        <v>24.33</v>
      </c>
      <c r="Q2004" s="2">
        <v>0.57999999999999996</v>
      </c>
      <c r="R2004" t="s">
        <v>29</v>
      </c>
      <c r="S2004" t="s">
        <v>30</v>
      </c>
      <c r="T2004" t="s">
        <v>1734</v>
      </c>
      <c r="U2004" t="s">
        <v>32</v>
      </c>
      <c r="V2004" t="s">
        <v>33</v>
      </c>
      <c r="W2004">
        <v>220</v>
      </c>
      <c r="X2004" s="1">
        <v>41250</v>
      </c>
      <c r="Y2004" t="s">
        <v>34</v>
      </c>
      <c r="Z2004" t="e" vm="24">
        <v>#VALUE!</v>
      </c>
      <c r="AA2004">
        <v>7631</v>
      </c>
      <c r="AB2004" t="e" cm="1" vm="2">
        <f t="array" ref="AB2004">_FV(Table1[[#This Row],[State]],"Country/region",TRUE)</f>
        <v>#VALUE!</v>
      </c>
    </row>
    <row r="2005" spans="1:28" x14ac:dyDescent="0.35">
      <c r="A2005" t="s">
        <v>2542</v>
      </c>
      <c r="B2005">
        <v>44</v>
      </c>
      <c r="C2005" t="s">
        <v>1151</v>
      </c>
      <c r="D2005" t="s">
        <v>38</v>
      </c>
      <c r="E2005">
        <f>YEAR(Table1[[#This Row],[Order Date]])</f>
        <v>2012</v>
      </c>
      <c r="F2005">
        <v>1</v>
      </c>
      <c r="G2005">
        <f>MONTH(Table1[[#This Row],[Order Date]])</f>
        <v>12</v>
      </c>
      <c r="H2005" s="1">
        <v>41248</v>
      </c>
      <c r="I2005">
        <v>36069</v>
      </c>
      <c r="J2005" t="s">
        <v>47</v>
      </c>
      <c r="K2005">
        <v>20</v>
      </c>
      <c r="L2005">
        <v>4.9800000000000004</v>
      </c>
      <c r="M2005" s="2">
        <v>0.09</v>
      </c>
      <c r="N2005">
        <v>102.61</v>
      </c>
      <c r="O2005">
        <v>7.44</v>
      </c>
      <c r="P2005">
        <v>-92.01</v>
      </c>
      <c r="Q2005" s="2">
        <v>0.36</v>
      </c>
      <c r="R2005" t="s">
        <v>29</v>
      </c>
      <c r="S2005" t="s">
        <v>30</v>
      </c>
      <c r="T2005" t="s">
        <v>1419</v>
      </c>
      <c r="U2005" t="s">
        <v>61</v>
      </c>
      <c r="V2005" t="s">
        <v>52</v>
      </c>
      <c r="W2005">
        <v>5061</v>
      </c>
      <c r="X2005" s="1">
        <v>41250</v>
      </c>
      <c r="Y2005" t="s">
        <v>34</v>
      </c>
      <c r="Z2005" t="e" vm="42">
        <v>#VALUE!</v>
      </c>
      <c r="AA2005">
        <v>85234</v>
      </c>
      <c r="AB2005" t="e" cm="1" vm="2">
        <f t="array" ref="AB2005">_FV(Table1[[#This Row],[State]],"Country/region",TRUE)</f>
        <v>#VALUE!</v>
      </c>
    </row>
    <row r="2006" spans="1:28" x14ac:dyDescent="0.35">
      <c r="A2006" t="s">
        <v>1147</v>
      </c>
      <c r="B2006">
        <v>44</v>
      </c>
      <c r="C2006" t="s">
        <v>1443</v>
      </c>
      <c r="D2006" t="s">
        <v>38</v>
      </c>
      <c r="E2006">
        <f>YEAR(Table1[[#This Row],[Order Date]])</f>
        <v>2012</v>
      </c>
      <c r="F2006">
        <v>1</v>
      </c>
      <c r="G2006">
        <f>MONTH(Table1[[#This Row],[Order Date]])</f>
        <v>12</v>
      </c>
      <c r="H2006" s="1">
        <v>41248</v>
      </c>
      <c r="I2006">
        <v>1444</v>
      </c>
      <c r="J2006" t="s">
        <v>131</v>
      </c>
      <c r="K2006">
        <v>32</v>
      </c>
      <c r="L2006">
        <v>699.99</v>
      </c>
      <c r="M2006" s="2">
        <v>0.06</v>
      </c>
      <c r="N2006">
        <v>21717.360000000001</v>
      </c>
      <c r="O2006">
        <v>24.49</v>
      </c>
      <c r="P2006">
        <v>8249.86</v>
      </c>
      <c r="Q2006" s="2">
        <v>0.41</v>
      </c>
      <c r="R2006" t="s">
        <v>96</v>
      </c>
      <c r="S2006" t="s">
        <v>40</v>
      </c>
      <c r="T2006" t="s">
        <v>191</v>
      </c>
      <c r="U2006" t="s">
        <v>192</v>
      </c>
      <c r="V2006" t="s">
        <v>33</v>
      </c>
      <c r="W2006">
        <v>217</v>
      </c>
      <c r="X2006" s="1">
        <v>41250</v>
      </c>
      <c r="Y2006" t="s">
        <v>42</v>
      </c>
      <c r="Z2006" t="e" vm="21">
        <v>#VALUE!</v>
      </c>
      <c r="AA2006">
        <v>4401</v>
      </c>
      <c r="AB2006" t="e" cm="1" vm="2">
        <f t="array" ref="AB2006">_FV(Table1[[#This Row],[State]],"Country/region",TRUE)</f>
        <v>#VALUE!</v>
      </c>
    </row>
    <row r="2007" spans="1:28" x14ac:dyDescent="0.35">
      <c r="A2007" t="s">
        <v>585</v>
      </c>
      <c r="B2007">
        <v>44</v>
      </c>
      <c r="C2007" t="s">
        <v>1443</v>
      </c>
      <c r="D2007" t="s">
        <v>38</v>
      </c>
      <c r="E2007">
        <f>YEAR(Table1[[#This Row],[Order Date]])</f>
        <v>2012</v>
      </c>
      <c r="F2007">
        <v>1</v>
      </c>
      <c r="G2007">
        <f>MONTH(Table1[[#This Row],[Order Date]])</f>
        <v>12</v>
      </c>
      <c r="H2007" s="1">
        <v>41248</v>
      </c>
      <c r="I2007">
        <v>1444</v>
      </c>
      <c r="J2007" t="s">
        <v>131</v>
      </c>
      <c r="K2007">
        <v>13</v>
      </c>
      <c r="L2007">
        <v>1360.14</v>
      </c>
      <c r="M2007" s="2">
        <v>0.04</v>
      </c>
      <c r="N2007">
        <v>15823.27</v>
      </c>
      <c r="O2007">
        <v>14.7</v>
      </c>
      <c r="P2007">
        <v>1759.34</v>
      </c>
      <c r="Q2007" s="2">
        <v>0.59</v>
      </c>
      <c r="R2007" t="s">
        <v>96</v>
      </c>
      <c r="S2007" t="s">
        <v>49</v>
      </c>
      <c r="T2007" t="s">
        <v>2543</v>
      </c>
      <c r="U2007" t="s">
        <v>98</v>
      </c>
      <c r="V2007" t="s">
        <v>33</v>
      </c>
      <c r="W2007">
        <v>218</v>
      </c>
      <c r="X2007" s="1">
        <v>41251</v>
      </c>
      <c r="Y2007" t="s">
        <v>53</v>
      </c>
      <c r="Z2007" t="e" vm="27">
        <v>#VALUE!</v>
      </c>
      <c r="AA2007">
        <v>5401</v>
      </c>
      <c r="AB2007" t="e" cm="1" vm="2">
        <f t="array" ref="AB2007">_FV(Table1[[#This Row],[State]],"Country/region",TRUE)</f>
        <v>#VALUE!</v>
      </c>
    </row>
    <row r="2008" spans="1:28" x14ac:dyDescent="0.35">
      <c r="A2008" t="s">
        <v>2542</v>
      </c>
      <c r="B2008">
        <v>44</v>
      </c>
      <c r="C2008" t="s">
        <v>1151</v>
      </c>
      <c r="D2008" t="s">
        <v>38</v>
      </c>
      <c r="E2008">
        <f>YEAR(Table1[[#This Row],[Order Date]])</f>
        <v>2012</v>
      </c>
      <c r="F2008">
        <v>1</v>
      </c>
      <c r="G2008">
        <f>MONTH(Table1[[#This Row],[Order Date]])</f>
        <v>12</v>
      </c>
      <c r="H2008" s="1">
        <v>41248</v>
      </c>
      <c r="I2008">
        <v>36069</v>
      </c>
      <c r="J2008" t="s">
        <v>47</v>
      </c>
      <c r="K2008">
        <v>13</v>
      </c>
      <c r="L2008">
        <v>35.94</v>
      </c>
      <c r="M2008" s="2">
        <v>0.09</v>
      </c>
      <c r="N2008">
        <v>453.09</v>
      </c>
      <c r="O2008">
        <v>6.66</v>
      </c>
      <c r="P2008">
        <v>107.74</v>
      </c>
      <c r="Q2008" s="2">
        <v>0.4</v>
      </c>
      <c r="R2008" t="s">
        <v>29</v>
      </c>
      <c r="S2008" t="s">
        <v>30</v>
      </c>
      <c r="T2008" t="s">
        <v>1626</v>
      </c>
      <c r="U2008" t="s">
        <v>267</v>
      </c>
      <c r="V2008" t="s">
        <v>52</v>
      </c>
      <c r="W2008">
        <v>5059</v>
      </c>
      <c r="X2008" s="1">
        <v>41253</v>
      </c>
      <c r="Y2008" t="s">
        <v>34</v>
      </c>
      <c r="Z2008" t="e" vm="42">
        <v>#VALUE!</v>
      </c>
      <c r="AA2008">
        <v>85234</v>
      </c>
      <c r="AB2008" t="e" cm="1" vm="2">
        <f t="array" ref="AB2008">_FV(Table1[[#This Row],[State]],"Country/region",TRUE)</f>
        <v>#VALUE!</v>
      </c>
    </row>
    <row r="2009" spans="1:28" x14ac:dyDescent="0.35">
      <c r="A2009" t="s">
        <v>896</v>
      </c>
      <c r="B2009">
        <v>44</v>
      </c>
      <c r="C2009" t="s">
        <v>2544</v>
      </c>
      <c r="D2009" t="s">
        <v>38</v>
      </c>
      <c r="E2009">
        <f>YEAR(Table1[[#This Row],[Order Date]])</f>
        <v>2012</v>
      </c>
      <c r="F2009">
        <v>1</v>
      </c>
      <c r="G2009">
        <f>MONTH(Table1[[#This Row],[Order Date]])</f>
        <v>12</v>
      </c>
      <c r="H2009" s="1">
        <v>41248</v>
      </c>
      <c r="I2009">
        <v>16032</v>
      </c>
      <c r="J2009" t="s">
        <v>47</v>
      </c>
      <c r="K2009">
        <v>35</v>
      </c>
      <c r="L2009">
        <v>12.64</v>
      </c>
      <c r="M2009" s="2">
        <v>7.0000000000000007E-2</v>
      </c>
      <c r="N2009">
        <v>436.98</v>
      </c>
      <c r="O2009">
        <v>4.9800000000000004</v>
      </c>
      <c r="P2009">
        <v>75.61</v>
      </c>
      <c r="Q2009" s="2">
        <v>0.48</v>
      </c>
      <c r="R2009" t="s">
        <v>48</v>
      </c>
      <c r="S2009" t="s">
        <v>139</v>
      </c>
      <c r="T2009" t="s">
        <v>1032</v>
      </c>
      <c r="U2009" t="s">
        <v>82</v>
      </c>
      <c r="V2009" t="s">
        <v>68</v>
      </c>
      <c r="W2009">
        <v>2216</v>
      </c>
      <c r="X2009" s="1">
        <v>41255</v>
      </c>
      <c r="Y2009" t="s">
        <v>34</v>
      </c>
      <c r="Z2009" t="e" vm="28">
        <v>#VALUE!</v>
      </c>
      <c r="AA2009">
        <v>63105</v>
      </c>
      <c r="AB2009" t="e" cm="1" vm="2">
        <f t="array" ref="AB2009">_FV(Table1[[#This Row],[State]],"Country/region",TRUE)</f>
        <v>#VALUE!</v>
      </c>
    </row>
    <row r="2010" spans="1:28" x14ac:dyDescent="0.35">
      <c r="A2010" t="s">
        <v>2542</v>
      </c>
      <c r="B2010">
        <v>44</v>
      </c>
      <c r="C2010" t="s">
        <v>1151</v>
      </c>
      <c r="D2010" t="s">
        <v>38</v>
      </c>
      <c r="E2010">
        <f>YEAR(Table1[[#This Row],[Order Date]])</f>
        <v>2012</v>
      </c>
      <c r="F2010">
        <v>1</v>
      </c>
      <c r="G2010">
        <f>MONTH(Table1[[#This Row],[Order Date]])</f>
        <v>12</v>
      </c>
      <c r="H2010" s="1">
        <v>41248</v>
      </c>
      <c r="I2010">
        <v>36069</v>
      </c>
      <c r="J2010" t="s">
        <v>47</v>
      </c>
      <c r="K2010">
        <v>15</v>
      </c>
      <c r="L2010">
        <v>170.98</v>
      </c>
      <c r="M2010" s="2">
        <v>0</v>
      </c>
      <c r="N2010">
        <v>2758.22</v>
      </c>
      <c r="O2010">
        <v>13.99</v>
      </c>
      <c r="P2010">
        <v>966.81</v>
      </c>
      <c r="Q2010" s="2">
        <v>0.75</v>
      </c>
      <c r="R2010" t="s">
        <v>48</v>
      </c>
      <c r="S2010" t="s">
        <v>80</v>
      </c>
      <c r="T2010" t="s">
        <v>2545</v>
      </c>
      <c r="U2010" t="s">
        <v>82</v>
      </c>
      <c r="V2010" t="s">
        <v>52</v>
      </c>
      <c r="W2010">
        <v>5060</v>
      </c>
      <c r="X2010" s="1">
        <v>41255</v>
      </c>
      <c r="Y2010" t="s">
        <v>34</v>
      </c>
      <c r="Z2010" t="e" vm="42">
        <v>#VALUE!</v>
      </c>
      <c r="AA2010">
        <v>85234</v>
      </c>
      <c r="AB2010" t="e" cm="1" vm="2">
        <f t="array" ref="AB2010">_FV(Table1[[#This Row],[State]],"Country/region",TRUE)</f>
        <v>#VALUE!</v>
      </c>
    </row>
    <row r="2011" spans="1:28" x14ac:dyDescent="0.35">
      <c r="A2011" t="s">
        <v>2546</v>
      </c>
      <c r="B2011">
        <v>44</v>
      </c>
      <c r="C2011" t="s">
        <v>2547</v>
      </c>
      <c r="D2011" t="s">
        <v>46</v>
      </c>
      <c r="E2011">
        <f>YEAR(Table1[[#This Row],[Order Date]])</f>
        <v>2012</v>
      </c>
      <c r="F2011">
        <v>1</v>
      </c>
      <c r="G2011">
        <f>MONTH(Table1[[#This Row],[Order Date]])</f>
        <v>12</v>
      </c>
      <c r="H2011" s="1">
        <v>41249</v>
      </c>
      <c r="I2011">
        <v>39015</v>
      </c>
      <c r="J2011" t="s">
        <v>131</v>
      </c>
      <c r="K2011">
        <v>11</v>
      </c>
      <c r="L2011">
        <v>6.48</v>
      </c>
      <c r="M2011" s="2">
        <v>7.0000000000000007E-2</v>
      </c>
      <c r="N2011">
        <v>74.02</v>
      </c>
      <c r="O2011">
        <v>5.74</v>
      </c>
      <c r="P2011">
        <v>-28.45</v>
      </c>
      <c r="Q2011" s="2">
        <v>0.37</v>
      </c>
      <c r="R2011" t="s">
        <v>29</v>
      </c>
      <c r="S2011" t="s">
        <v>30</v>
      </c>
      <c r="T2011" t="s">
        <v>2548</v>
      </c>
      <c r="U2011" t="s">
        <v>61</v>
      </c>
      <c r="V2011" t="s">
        <v>68</v>
      </c>
      <c r="W2011">
        <v>5502</v>
      </c>
      <c r="X2011" s="1">
        <v>41249</v>
      </c>
      <c r="Y2011" t="s">
        <v>34</v>
      </c>
      <c r="Z2011" t="e" vm="28">
        <v>#VALUE!</v>
      </c>
      <c r="AA2011">
        <v>63129</v>
      </c>
      <c r="AB2011" t="e" cm="1" vm="2">
        <f t="array" ref="AB2011">_FV(Table1[[#This Row],[State]],"Country/region",TRUE)</f>
        <v>#VALUE!</v>
      </c>
    </row>
    <row r="2012" spans="1:28" x14ac:dyDescent="0.35">
      <c r="A2012" t="s">
        <v>2546</v>
      </c>
      <c r="B2012">
        <v>44</v>
      </c>
      <c r="C2012" t="s">
        <v>2547</v>
      </c>
      <c r="D2012" t="s">
        <v>46</v>
      </c>
      <c r="E2012">
        <f>YEAR(Table1[[#This Row],[Order Date]])</f>
        <v>2012</v>
      </c>
      <c r="F2012">
        <v>1</v>
      </c>
      <c r="G2012">
        <f>MONTH(Table1[[#This Row],[Order Date]])</f>
        <v>12</v>
      </c>
      <c r="H2012" s="1">
        <v>41249</v>
      </c>
      <c r="I2012">
        <v>39015</v>
      </c>
      <c r="J2012" t="s">
        <v>131</v>
      </c>
      <c r="K2012">
        <v>13</v>
      </c>
      <c r="L2012">
        <v>399.98</v>
      </c>
      <c r="M2012" s="2">
        <v>0.05</v>
      </c>
      <c r="N2012">
        <v>5236.1400000000003</v>
      </c>
      <c r="O2012">
        <v>12.06</v>
      </c>
      <c r="P2012">
        <v>567.59</v>
      </c>
      <c r="Q2012" s="2">
        <v>0.56000000000000005</v>
      </c>
      <c r="R2012" t="s">
        <v>96</v>
      </c>
      <c r="S2012" t="s">
        <v>73</v>
      </c>
      <c r="T2012" t="s">
        <v>290</v>
      </c>
      <c r="U2012" t="s">
        <v>98</v>
      </c>
      <c r="V2012" t="s">
        <v>68</v>
      </c>
      <c r="W2012">
        <v>5501</v>
      </c>
      <c r="X2012" s="1">
        <v>41249</v>
      </c>
      <c r="Y2012" t="s">
        <v>53</v>
      </c>
      <c r="Z2012" t="e" vm="28">
        <v>#VALUE!</v>
      </c>
      <c r="AA2012">
        <v>63129</v>
      </c>
      <c r="AB2012" t="e" cm="1" vm="2">
        <f t="array" ref="AB2012">_FV(Table1[[#This Row],[State]],"Country/region",TRUE)</f>
        <v>#VALUE!</v>
      </c>
    </row>
    <row r="2013" spans="1:28" x14ac:dyDescent="0.35">
      <c r="A2013" t="s">
        <v>582</v>
      </c>
      <c r="B2013">
        <v>44</v>
      </c>
      <c r="C2013" t="s">
        <v>2245</v>
      </c>
      <c r="D2013" t="s">
        <v>46</v>
      </c>
      <c r="E2013">
        <f>YEAR(Table1[[#This Row],[Order Date]])</f>
        <v>2012</v>
      </c>
      <c r="F2013">
        <v>1</v>
      </c>
      <c r="G2013">
        <f>MONTH(Table1[[#This Row],[Order Date]])</f>
        <v>12</v>
      </c>
      <c r="H2013" s="1">
        <v>41249</v>
      </c>
      <c r="I2013">
        <v>41185</v>
      </c>
      <c r="J2013" t="s">
        <v>58</v>
      </c>
      <c r="K2013">
        <v>2</v>
      </c>
      <c r="L2013">
        <v>5.78</v>
      </c>
      <c r="M2013" s="2">
        <v>0.08</v>
      </c>
      <c r="N2013">
        <v>18.809999999999999</v>
      </c>
      <c r="O2013">
        <v>7.96</v>
      </c>
      <c r="P2013">
        <v>-12.83</v>
      </c>
      <c r="Q2013" s="2">
        <v>0.36</v>
      </c>
      <c r="R2013" t="s">
        <v>29</v>
      </c>
      <c r="S2013" t="s">
        <v>30</v>
      </c>
      <c r="T2013" t="s">
        <v>1821</v>
      </c>
      <c r="U2013" t="s">
        <v>61</v>
      </c>
      <c r="V2013" t="s">
        <v>33</v>
      </c>
      <c r="W2013">
        <v>5806</v>
      </c>
      <c r="X2013" s="1">
        <v>41250</v>
      </c>
      <c r="Y2013" t="s">
        <v>34</v>
      </c>
      <c r="Z2013" t="e" vm="22">
        <v>#VALUE!</v>
      </c>
      <c r="AA2013">
        <v>44221</v>
      </c>
      <c r="AB2013" t="e" cm="1" vm="2">
        <f t="array" ref="AB2013">_FV(Table1[[#This Row],[State]],"Country/region",TRUE)</f>
        <v>#VALUE!</v>
      </c>
    </row>
    <row r="2014" spans="1:28" x14ac:dyDescent="0.35">
      <c r="A2014" t="s">
        <v>2549</v>
      </c>
      <c r="B2014">
        <v>44</v>
      </c>
      <c r="C2014" t="s">
        <v>602</v>
      </c>
      <c r="D2014" t="s">
        <v>27</v>
      </c>
      <c r="E2014">
        <f>YEAR(Table1[[#This Row],[Order Date]])</f>
        <v>2012</v>
      </c>
      <c r="F2014">
        <v>1</v>
      </c>
      <c r="G2014">
        <f>MONTH(Table1[[#This Row],[Order Date]])</f>
        <v>12</v>
      </c>
      <c r="H2014" s="1">
        <v>41249</v>
      </c>
      <c r="I2014">
        <v>24737</v>
      </c>
      <c r="J2014" t="s">
        <v>28</v>
      </c>
      <c r="K2014">
        <v>26</v>
      </c>
      <c r="L2014">
        <v>6.48</v>
      </c>
      <c r="M2014" s="2">
        <v>0</v>
      </c>
      <c r="N2014">
        <v>182.09</v>
      </c>
      <c r="O2014">
        <v>5.19</v>
      </c>
      <c r="P2014">
        <v>-28.15</v>
      </c>
      <c r="Q2014" s="2">
        <v>0.37</v>
      </c>
      <c r="R2014" t="s">
        <v>29</v>
      </c>
      <c r="S2014" t="s">
        <v>30</v>
      </c>
      <c r="T2014" t="s">
        <v>2046</v>
      </c>
      <c r="U2014" t="s">
        <v>61</v>
      </c>
      <c r="V2014" t="s">
        <v>68</v>
      </c>
      <c r="W2014">
        <v>3475</v>
      </c>
      <c r="X2014" s="1">
        <v>41250</v>
      </c>
      <c r="Y2014" t="s">
        <v>34</v>
      </c>
      <c r="Z2014" t="e" vm="40">
        <v>#VALUE!</v>
      </c>
      <c r="AA2014">
        <v>66048</v>
      </c>
      <c r="AB2014" t="e" cm="1" vm="2">
        <f t="array" ref="AB2014">_FV(Table1[[#This Row],[State]],"Country/region",TRUE)</f>
        <v>#VALUE!</v>
      </c>
    </row>
    <row r="2015" spans="1:28" x14ac:dyDescent="0.35">
      <c r="A2015" t="s">
        <v>1867</v>
      </c>
      <c r="B2015">
        <v>44</v>
      </c>
      <c r="C2015" t="s">
        <v>1868</v>
      </c>
      <c r="D2015" t="s">
        <v>38</v>
      </c>
      <c r="E2015">
        <f>YEAR(Table1[[#This Row],[Order Date]])</f>
        <v>2012</v>
      </c>
      <c r="F2015">
        <v>1</v>
      </c>
      <c r="G2015">
        <f>MONTH(Table1[[#This Row],[Order Date]])</f>
        <v>12</v>
      </c>
      <c r="H2015" s="1">
        <v>41249</v>
      </c>
      <c r="I2015">
        <v>46528</v>
      </c>
      <c r="J2015" t="s">
        <v>131</v>
      </c>
      <c r="K2015">
        <v>43</v>
      </c>
      <c r="L2015">
        <v>70.709999999999994</v>
      </c>
      <c r="M2015" s="2">
        <v>0.05</v>
      </c>
      <c r="N2015">
        <v>2980.15</v>
      </c>
      <c r="O2015">
        <v>37.58</v>
      </c>
      <c r="P2015">
        <v>-865.98</v>
      </c>
      <c r="Q2015" s="2">
        <v>0.78</v>
      </c>
      <c r="R2015" t="s">
        <v>48</v>
      </c>
      <c r="S2015" t="s">
        <v>59</v>
      </c>
      <c r="T2015" t="s">
        <v>2550</v>
      </c>
      <c r="U2015" t="s">
        <v>82</v>
      </c>
      <c r="V2015" t="s">
        <v>68</v>
      </c>
      <c r="W2015">
        <v>6538</v>
      </c>
      <c r="X2015" s="1">
        <v>41251</v>
      </c>
      <c r="Y2015" t="s">
        <v>42</v>
      </c>
      <c r="Z2015" t="e" vm="11">
        <v>#VALUE!</v>
      </c>
      <c r="AA2015">
        <v>76706</v>
      </c>
      <c r="AB2015" t="e" cm="1" vm="2">
        <f t="array" ref="AB2015">_FV(Table1[[#This Row],[State]],"Country/region",TRUE)</f>
        <v>#VALUE!</v>
      </c>
    </row>
    <row r="2016" spans="1:28" x14ac:dyDescent="0.35">
      <c r="A2016" t="s">
        <v>1825</v>
      </c>
      <c r="B2016">
        <v>44</v>
      </c>
      <c r="C2016" t="s">
        <v>1549</v>
      </c>
      <c r="D2016" t="s">
        <v>57</v>
      </c>
      <c r="E2016">
        <f>YEAR(Table1[[#This Row],[Order Date]])</f>
        <v>2012</v>
      </c>
      <c r="F2016">
        <v>1</v>
      </c>
      <c r="G2016">
        <f>MONTH(Table1[[#This Row],[Order Date]])</f>
        <v>12</v>
      </c>
      <c r="H2016" s="1">
        <v>41249</v>
      </c>
      <c r="I2016">
        <v>45824</v>
      </c>
      <c r="J2016" t="s">
        <v>39</v>
      </c>
      <c r="K2016">
        <v>44</v>
      </c>
      <c r="L2016">
        <v>140.81</v>
      </c>
      <c r="M2016" s="2">
        <v>0.08</v>
      </c>
      <c r="N2016">
        <v>6123.48</v>
      </c>
      <c r="O2016">
        <v>24.49</v>
      </c>
      <c r="P2016">
        <v>1232.79</v>
      </c>
      <c r="Q2016" s="2">
        <v>0.56999999999999995</v>
      </c>
      <c r="R2016" t="s">
        <v>48</v>
      </c>
      <c r="S2016" t="s">
        <v>40</v>
      </c>
      <c r="T2016" t="s">
        <v>2551</v>
      </c>
      <c r="U2016" t="s">
        <v>51</v>
      </c>
      <c r="V2016" t="s">
        <v>68</v>
      </c>
      <c r="W2016">
        <v>6443</v>
      </c>
      <c r="X2016" s="1">
        <v>41251</v>
      </c>
      <c r="Y2016" t="s">
        <v>34</v>
      </c>
      <c r="Z2016" t="e" vm="11">
        <v>#VALUE!</v>
      </c>
      <c r="AA2016">
        <v>78041</v>
      </c>
      <c r="AB2016" t="e" cm="1" vm="2">
        <f t="array" ref="AB2016">_FV(Table1[[#This Row],[State]],"Country/region",TRUE)</f>
        <v>#VALUE!</v>
      </c>
    </row>
    <row r="2017" spans="1:28" x14ac:dyDescent="0.35">
      <c r="A2017" t="s">
        <v>2490</v>
      </c>
      <c r="B2017">
        <v>44</v>
      </c>
      <c r="C2017" t="s">
        <v>1706</v>
      </c>
      <c r="D2017" t="s">
        <v>57</v>
      </c>
      <c r="E2017">
        <f>YEAR(Table1[[#This Row],[Order Date]])</f>
        <v>2012</v>
      </c>
      <c r="F2017">
        <v>1</v>
      </c>
      <c r="G2017">
        <f>MONTH(Table1[[#This Row],[Order Date]])</f>
        <v>12</v>
      </c>
      <c r="H2017" s="1">
        <v>41249</v>
      </c>
      <c r="I2017">
        <v>16480</v>
      </c>
      <c r="J2017" t="s">
        <v>39</v>
      </c>
      <c r="K2017">
        <v>14</v>
      </c>
      <c r="L2017">
        <v>5.4</v>
      </c>
      <c r="M2017" s="2">
        <v>0.09</v>
      </c>
      <c r="N2017">
        <v>87.23</v>
      </c>
      <c r="O2017">
        <v>7.78</v>
      </c>
      <c r="P2017">
        <v>-69.528999999999996</v>
      </c>
      <c r="Q2017" s="2">
        <v>0.37</v>
      </c>
      <c r="R2017" t="s">
        <v>29</v>
      </c>
      <c r="S2017" t="s">
        <v>30</v>
      </c>
      <c r="T2017" t="s">
        <v>1523</v>
      </c>
      <c r="U2017" t="s">
        <v>67</v>
      </c>
      <c r="V2017" t="s">
        <v>68</v>
      </c>
      <c r="W2017">
        <v>2286</v>
      </c>
      <c r="X2017" s="1">
        <v>41251</v>
      </c>
      <c r="Y2017" t="s">
        <v>42</v>
      </c>
      <c r="Z2017" t="e" vm="13">
        <v>#VALUE!</v>
      </c>
      <c r="AA2017">
        <v>73110</v>
      </c>
      <c r="AB2017" t="e" cm="1" vm="2">
        <f t="array" ref="AB2017">_FV(Table1[[#This Row],[State]],"Country/region",TRUE)</f>
        <v>#VALUE!</v>
      </c>
    </row>
    <row r="2018" spans="1:28" x14ac:dyDescent="0.35">
      <c r="A2018" t="s">
        <v>1251</v>
      </c>
      <c r="B2018">
        <v>44</v>
      </c>
      <c r="C2018" t="s">
        <v>1252</v>
      </c>
      <c r="D2018" t="s">
        <v>46</v>
      </c>
      <c r="E2018">
        <f>YEAR(Table1[[#This Row],[Order Date]])</f>
        <v>2012</v>
      </c>
      <c r="F2018">
        <v>1</v>
      </c>
      <c r="G2018">
        <f>MONTH(Table1[[#This Row],[Order Date]])</f>
        <v>12</v>
      </c>
      <c r="H2018" s="1">
        <v>41249</v>
      </c>
      <c r="I2018">
        <v>45959</v>
      </c>
      <c r="J2018" t="s">
        <v>131</v>
      </c>
      <c r="K2018">
        <v>15</v>
      </c>
      <c r="L2018">
        <v>12.53</v>
      </c>
      <c r="M2018" s="2">
        <v>0.08</v>
      </c>
      <c r="N2018">
        <v>201.74</v>
      </c>
      <c r="O2018">
        <v>7.17</v>
      </c>
      <c r="P2018">
        <v>-2.6335000000000002</v>
      </c>
      <c r="Q2018" s="2">
        <v>0.38</v>
      </c>
      <c r="R2018" t="s">
        <v>29</v>
      </c>
      <c r="S2018" t="s">
        <v>30</v>
      </c>
      <c r="T2018" t="s">
        <v>700</v>
      </c>
      <c r="U2018" t="s">
        <v>67</v>
      </c>
      <c r="V2018" t="s">
        <v>76</v>
      </c>
      <c r="W2018">
        <v>6454</v>
      </c>
      <c r="X2018" s="1">
        <v>41251</v>
      </c>
      <c r="Y2018" t="s">
        <v>42</v>
      </c>
      <c r="Z2018" t="e" vm="31">
        <v>#VALUE!</v>
      </c>
      <c r="AA2018">
        <v>38017</v>
      </c>
      <c r="AB2018" t="e" cm="1" vm="2">
        <f t="array" ref="AB2018">_FV(Table1[[#This Row],[State]],"Country/region",TRUE)</f>
        <v>#VALUE!</v>
      </c>
    </row>
    <row r="2019" spans="1:28" x14ac:dyDescent="0.35">
      <c r="A2019" t="s">
        <v>1205</v>
      </c>
      <c r="B2019">
        <v>44</v>
      </c>
      <c r="C2019" t="s">
        <v>1252</v>
      </c>
      <c r="D2019" t="s">
        <v>46</v>
      </c>
      <c r="E2019">
        <f>YEAR(Table1[[#This Row],[Order Date]])</f>
        <v>2012</v>
      </c>
      <c r="F2019">
        <v>1</v>
      </c>
      <c r="G2019">
        <f>MONTH(Table1[[#This Row],[Order Date]])</f>
        <v>12</v>
      </c>
      <c r="H2019" s="1">
        <v>41249</v>
      </c>
      <c r="I2019">
        <v>45959</v>
      </c>
      <c r="J2019" t="s">
        <v>131</v>
      </c>
      <c r="K2019">
        <v>35</v>
      </c>
      <c r="L2019">
        <v>49.99</v>
      </c>
      <c r="M2019" s="2">
        <v>0</v>
      </c>
      <c r="N2019">
        <v>1822.13</v>
      </c>
      <c r="O2019">
        <v>19.989999999999998</v>
      </c>
      <c r="P2019">
        <v>155.16999999999999</v>
      </c>
      <c r="Q2019" s="2">
        <v>0.41</v>
      </c>
      <c r="R2019" t="s">
        <v>96</v>
      </c>
      <c r="S2019" t="s">
        <v>30</v>
      </c>
      <c r="T2019" t="s">
        <v>789</v>
      </c>
      <c r="U2019" t="s">
        <v>102</v>
      </c>
      <c r="V2019" t="s">
        <v>76</v>
      </c>
      <c r="W2019">
        <v>6455</v>
      </c>
      <c r="X2019" s="1">
        <v>41251</v>
      </c>
      <c r="Y2019" t="s">
        <v>34</v>
      </c>
      <c r="Z2019" t="e" vm="31">
        <v>#VALUE!</v>
      </c>
      <c r="AA2019">
        <v>38401</v>
      </c>
      <c r="AB2019" t="e" cm="1" vm="2">
        <f t="array" ref="AB2019">_FV(Table1[[#This Row],[State]],"Country/region",TRUE)</f>
        <v>#VALUE!</v>
      </c>
    </row>
    <row r="2020" spans="1:28" x14ac:dyDescent="0.35">
      <c r="A2020" t="s">
        <v>2060</v>
      </c>
      <c r="B2020">
        <v>44</v>
      </c>
      <c r="C2020" t="s">
        <v>1389</v>
      </c>
      <c r="D2020" t="s">
        <v>38</v>
      </c>
      <c r="E2020">
        <f>YEAR(Table1[[#This Row],[Order Date]])</f>
        <v>2012</v>
      </c>
      <c r="F2020">
        <v>1</v>
      </c>
      <c r="G2020">
        <f>MONTH(Table1[[#This Row],[Order Date]])</f>
        <v>12</v>
      </c>
      <c r="H2020" s="1">
        <v>41249</v>
      </c>
      <c r="I2020">
        <v>24455</v>
      </c>
      <c r="J2020" t="s">
        <v>39</v>
      </c>
      <c r="K2020">
        <v>8</v>
      </c>
      <c r="L2020">
        <v>20.89</v>
      </c>
      <c r="M2020" s="2">
        <v>0</v>
      </c>
      <c r="N2020">
        <v>169.11</v>
      </c>
      <c r="O2020">
        <v>1.99</v>
      </c>
      <c r="P2020">
        <v>-10.59</v>
      </c>
      <c r="Q2020" s="2">
        <v>0.48</v>
      </c>
      <c r="R2020" t="s">
        <v>96</v>
      </c>
      <c r="S2020" t="s">
        <v>139</v>
      </c>
      <c r="T2020" t="s">
        <v>2552</v>
      </c>
      <c r="U2020" t="s">
        <v>102</v>
      </c>
      <c r="V2020" t="s">
        <v>33</v>
      </c>
      <c r="W2020">
        <v>3430</v>
      </c>
      <c r="X2020" s="1">
        <v>41251</v>
      </c>
      <c r="Y2020" t="s">
        <v>34</v>
      </c>
      <c r="Z2020" t="e" vm="1">
        <v>#VALUE!</v>
      </c>
      <c r="AA2020">
        <v>17201</v>
      </c>
      <c r="AB2020" t="e" cm="1" vm="2">
        <f t="array" ref="AB2020">_FV(Table1[[#This Row],[State]],"Country/region",TRUE)</f>
        <v>#VALUE!</v>
      </c>
    </row>
    <row r="2021" spans="1:28" x14ac:dyDescent="0.35">
      <c r="A2021" t="s">
        <v>2549</v>
      </c>
      <c r="B2021">
        <v>44</v>
      </c>
      <c r="C2021" t="s">
        <v>602</v>
      </c>
      <c r="D2021" t="s">
        <v>27</v>
      </c>
      <c r="E2021">
        <f>YEAR(Table1[[#This Row],[Order Date]])</f>
        <v>2012</v>
      </c>
      <c r="F2021">
        <v>1</v>
      </c>
      <c r="G2021">
        <f>MONTH(Table1[[#This Row],[Order Date]])</f>
        <v>12</v>
      </c>
      <c r="H2021" s="1">
        <v>41249</v>
      </c>
      <c r="I2021">
        <v>24737</v>
      </c>
      <c r="J2021" t="s">
        <v>28</v>
      </c>
      <c r="K2021">
        <v>3</v>
      </c>
      <c r="L2021">
        <v>180.98</v>
      </c>
      <c r="M2021" s="2">
        <v>0.09</v>
      </c>
      <c r="N2021">
        <v>549.91999999999996</v>
      </c>
      <c r="O2021">
        <v>26.2</v>
      </c>
      <c r="P2021">
        <v>-210.97</v>
      </c>
      <c r="Q2021" s="2">
        <v>0.59</v>
      </c>
      <c r="R2021" t="s">
        <v>48</v>
      </c>
      <c r="S2021" t="s">
        <v>49</v>
      </c>
      <c r="T2021" t="s">
        <v>1383</v>
      </c>
      <c r="U2021" t="s">
        <v>51</v>
      </c>
      <c r="V2021" t="s">
        <v>68</v>
      </c>
      <c r="W2021">
        <v>3474</v>
      </c>
      <c r="X2021" s="1">
        <v>41252</v>
      </c>
      <c r="Y2021" t="s">
        <v>53</v>
      </c>
      <c r="Z2021" t="e" vm="40">
        <v>#VALUE!</v>
      </c>
      <c r="AA2021">
        <v>66048</v>
      </c>
      <c r="AB2021" t="e" cm="1" vm="2">
        <f t="array" ref="AB2021">_FV(Table1[[#This Row],[State]],"Country/region",TRUE)</f>
        <v>#VALUE!</v>
      </c>
    </row>
    <row r="2022" spans="1:28" x14ac:dyDescent="0.35">
      <c r="A2022" t="s">
        <v>1867</v>
      </c>
      <c r="B2022">
        <v>44</v>
      </c>
      <c r="C2022" t="s">
        <v>1868</v>
      </c>
      <c r="D2022" t="s">
        <v>38</v>
      </c>
      <c r="E2022">
        <f>YEAR(Table1[[#This Row],[Order Date]])</f>
        <v>2012</v>
      </c>
      <c r="F2022">
        <v>1</v>
      </c>
      <c r="G2022">
        <f>MONTH(Table1[[#This Row],[Order Date]])</f>
        <v>12</v>
      </c>
      <c r="H2022" s="1">
        <v>41249</v>
      </c>
      <c r="I2022">
        <v>46528</v>
      </c>
      <c r="J2022" t="s">
        <v>131</v>
      </c>
      <c r="K2022">
        <v>23</v>
      </c>
      <c r="L2022">
        <v>18.97</v>
      </c>
      <c r="M2022" s="2">
        <v>0.01</v>
      </c>
      <c r="N2022">
        <v>476.04</v>
      </c>
      <c r="O2022">
        <v>9.5399999999999991</v>
      </c>
      <c r="P2022">
        <v>57.25</v>
      </c>
      <c r="Q2022" s="2">
        <v>0.37</v>
      </c>
      <c r="R2022" t="s">
        <v>29</v>
      </c>
      <c r="S2022" t="s">
        <v>30</v>
      </c>
      <c r="T2022" t="s">
        <v>334</v>
      </c>
      <c r="U2022" t="s">
        <v>61</v>
      </c>
      <c r="V2022" t="s">
        <v>68</v>
      </c>
      <c r="W2022">
        <v>6539</v>
      </c>
      <c r="X2022" s="1">
        <v>41252</v>
      </c>
      <c r="Y2022" t="s">
        <v>34</v>
      </c>
      <c r="Z2022" t="e" vm="11">
        <v>#VALUE!</v>
      </c>
      <c r="AA2022">
        <v>76706</v>
      </c>
      <c r="AB2022" t="e" cm="1" vm="2">
        <f t="array" ref="AB2022">_FV(Table1[[#This Row],[State]],"Country/region",TRUE)</f>
        <v>#VALUE!</v>
      </c>
    </row>
    <row r="2023" spans="1:28" x14ac:dyDescent="0.35">
      <c r="A2023" t="s">
        <v>2060</v>
      </c>
      <c r="B2023">
        <v>44</v>
      </c>
      <c r="C2023" t="s">
        <v>1389</v>
      </c>
      <c r="D2023" t="s">
        <v>38</v>
      </c>
      <c r="E2023">
        <f>YEAR(Table1[[#This Row],[Order Date]])</f>
        <v>2012</v>
      </c>
      <c r="F2023">
        <v>1</v>
      </c>
      <c r="G2023">
        <f>MONTH(Table1[[#This Row],[Order Date]])</f>
        <v>12</v>
      </c>
      <c r="H2023" s="1">
        <v>41249</v>
      </c>
      <c r="I2023">
        <v>24455</v>
      </c>
      <c r="J2023" t="s">
        <v>39</v>
      </c>
      <c r="K2023">
        <v>41</v>
      </c>
      <c r="L2023">
        <v>3.98</v>
      </c>
      <c r="M2023" s="2">
        <v>7.0000000000000007E-2</v>
      </c>
      <c r="N2023">
        <v>152.59</v>
      </c>
      <c r="O2023">
        <v>0.83</v>
      </c>
      <c r="P2023">
        <v>27.38</v>
      </c>
      <c r="Q2023" s="2">
        <v>0.51</v>
      </c>
      <c r="R2023" t="s">
        <v>29</v>
      </c>
      <c r="S2023" t="s">
        <v>59</v>
      </c>
      <c r="T2023" t="s">
        <v>1773</v>
      </c>
      <c r="U2023" t="s">
        <v>88</v>
      </c>
      <c r="V2023" t="s">
        <v>33</v>
      </c>
      <c r="W2023">
        <v>3431</v>
      </c>
      <c r="X2023" s="1">
        <v>41252</v>
      </c>
      <c r="Y2023" t="s">
        <v>34</v>
      </c>
      <c r="Z2023" t="e" vm="1">
        <v>#VALUE!</v>
      </c>
      <c r="AA2023">
        <v>17201</v>
      </c>
      <c r="AB2023" t="e" cm="1" vm="2">
        <f t="array" ref="AB2023">_FV(Table1[[#This Row],[State]],"Country/region",TRUE)</f>
        <v>#VALUE!</v>
      </c>
    </row>
    <row r="2024" spans="1:28" x14ac:dyDescent="0.35">
      <c r="A2024" t="s">
        <v>1526</v>
      </c>
      <c r="B2024">
        <v>44</v>
      </c>
      <c r="C2024" t="s">
        <v>1527</v>
      </c>
      <c r="D2024" t="s">
        <v>46</v>
      </c>
      <c r="E2024">
        <f>YEAR(Table1[[#This Row],[Order Date]])</f>
        <v>2012</v>
      </c>
      <c r="F2024">
        <v>1</v>
      </c>
      <c r="G2024">
        <f>MONTH(Table1[[#This Row],[Order Date]])</f>
        <v>12</v>
      </c>
      <c r="H2024" s="1">
        <v>41250</v>
      </c>
      <c r="I2024">
        <v>36992</v>
      </c>
      <c r="J2024" t="s">
        <v>131</v>
      </c>
      <c r="K2024">
        <v>34</v>
      </c>
      <c r="L2024">
        <v>12.98</v>
      </c>
      <c r="M2024" s="2">
        <v>0.04</v>
      </c>
      <c r="N2024">
        <v>459.08</v>
      </c>
      <c r="O2024">
        <v>3.14</v>
      </c>
      <c r="P2024">
        <v>61.57</v>
      </c>
      <c r="Q2024" s="2">
        <v>0.6</v>
      </c>
      <c r="R2024" t="s">
        <v>29</v>
      </c>
      <c r="S2024" t="s">
        <v>139</v>
      </c>
      <c r="T2024" t="s">
        <v>1930</v>
      </c>
      <c r="U2024" t="s">
        <v>481</v>
      </c>
      <c r="V2024" t="s">
        <v>76</v>
      </c>
      <c r="W2024">
        <v>5203</v>
      </c>
      <c r="X2024" s="1">
        <v>41252</v>
      </c>
      <c r="Y2024" t="s">
        <v>42</v>
      </c>
      <c r="Z2024" t="e" vm="10">
        <v>#VALUE!</v>
      </c>
      <c r="AA2024">
        <v>70056</v>
      </c>
      <c r="AB2024" t="e" cm="1" vm="2">
        <f t="array" ref="AB2024">_FV(Table1[[#This Row],[State]],"Country/region",TRUE)</f>
        <v>#VALUE!</v>
      </c>
    </row>
    <row r="2025" spans="1:28" x14ac:dyDescent="0.35">
      <c r="A2025" t="s">
        <v>2553</v>
      </c>
      <c r="B2025">
        <v>44</v>
      </c>
      <c r="C2025" t="s">
        <v>2554</v>
      </c>
      <c r="D2025" t="s">
        <v>38</v>
      </c>
      <c r="E2025">
        <f>YEAR(Table1[[#This Row],[Order Date]])</f>
        <v>2012</v>
      </c>
      <c r="F2025">
        <v>1</v>
      </c>
      <c r="G2025">
        <f>MONTH(Table1[[#This Row],[Order Date]])</f>
        <v>12</v>
      </c>
      <c r="H2025" s="1">
        <v>41250</v>
      </c>
      <c r="I2025">
        <v>8229</v>
      </c>
      <c r="J2025" t="s">
        <v>131</v>
      </c>
      <c r="K2025">
        <v>50</v>
      </c>
      <c r="L2025">
        <v>4.76</v>
      </c>
      <c r="M2025" s="2">
        <v>0</v>
      </c>
      <c r="N2025">
        <v>241.01</v>
      </c>
      <c r="O2025">
        <v>3.01</v>
      </c>
      <c r="P2025">
        <v>-4.6900000000000004</v>
      </c>
      <c r="Q2025" s="2">
        <v>0.36</v>
      </c>
      <c r="R2025" t="s">
        <v>29</v>
      </c>
      <c r="S2025" t="s">
        <v>59</v>
      </c>
      <c r="T2025" t="s">
        <v>2555</v>
      </c>
      <c r="U2025" t="s">
        <v>61</v>
      </c>
      <c r="V2025" t="s">
        <v>68</v>
      </c>
      <c r="W2025">
        <v>1124</v>
      </c>
      <c r="X2025" s="1">
        <v>41252</v>
      </c>
      <c r="Y2025" t="s">
        <v>34</v>
      </c>
      <c r="Z2025" t="e" vm="26">
        <v>#VALUE!</v>
      </c>
      <c r="AA2025">
        <v>49423</v>
      </c>
      <c r="AB2025" t="e" cm="1" vm="2">
        <f t="array" ref="AB2025">_FV(Table1[[#This Row],[State]],"Country/region",TRUE)</f>
        <v>#VALUE!</v>
      </c>
    </row>
    <row r="2026" spans="1:28" x14ac:dyDescent="0.35">
      <c r="A2026" t="s">
        <v>2553</v>
      </c>
      <c r="B2026">
        <v>44</v>
      </c>
      <c r="C2026" t="s">
        <v>2554</v>
      </c>
      <c r="D2026" t="s">
        <v>38</v>
      </c>
      <c r="E2026">
        <f>YEAR(Table1[[#This Row],[Order Date]])</f>
        <v>2012</v>
      </c>
      <c r="F2026">
        <v>1</v>
      </c>
      <c r="G2026">
        <f>MONTH(Table1[[#This Row],[Order Date]])</f>
        <v>12</v>
      </c>
      <c r="H2026" s="1">
        <v>41250</v>
      </c>
      <c r="I2026">
        <v>8229</v>
      </c>
      <c r="J2026" t="s">
        <v>131</v>
      </c>
      <c r="K2026">
        <v>7</v>
      </c>
      <c r="L2026">
        <v>510.14</v>
      </c>
      <c r="M2026" s="2">
        <v>0.04</v>
      </c>
      <c r="N2026">
        <v>3565.27</v>
      </c>
      <c r="O2026">
        <v>14.7</v>
      </c>
      <c r="P2026">
        <v>-502.80779999999999</v>
      </c>
      <c r="Q2026" s="2">
        <v>0.56000000000000005</v>
      </c>
      <c r="R2026" t="s">
        <v>96</v>
      </c>
      <c r="S2026" t="s">
        <v>49</v>
      </c>
      <c r="T2026" t="s">
        <v>2556</v>
      </c>
      <c r="U2026" t="s">
        <v>98</v>
      </c>
      <c r="V2026" t="s">
        <v>68</v>
      </c>
      <c r="W2026">
        <v>1123</v>
      </c>
      <c r="X2026" s="1">
        <v>41252</v>
      </c>
      <c r="Y2026" t="s">
        <v>53</v>
      </c>
      <c r="Z2026" t="e" vm="26">
        <v>#VALUE!</v>
      </c>
      <c r="AA2026">
        <v>49423</v>
      </c>
      <c r="AB2026" t="e" cm="1" vm="2">
        <f t="array" ref="AB2026">_FV(Table1[[#This Row],[State]],"Country/region",TRUE)</f>
        <v>#VALUE!</v>
      </c>
    </row>
    <row r="2027" spans="1:28" x14ac:dyDescent="0.35">
      <c r="A2027" t="s">
        <v>2124</v>
      </c>
      <c r="B2027">
        <v>44</v>
      </c>
      <c r="C2027" t="s">
        <v>2557</v>
      </c>
      <c r="D2027" t="s">
        <v>38</v>
      </c>
      <c r="E2027">
        <f>YEAR(Table1[[#This Row],[Order Date]])</f>
        <v>2012</v>
      </c>
      <c r="F2027">
        <v>1</v>
      </c>
      <c r="G2027">
        <f>MONTH(Table1[[#This Row],[Order Date]])</f>
        <v>12</v>
      </c>
      <c r="H2027" s="1">
        <v>41250</v>
      </c>
      <c r="I2027">
        <v>59365</v>
      </c>
      <c r="J2027" t="s">
        <v>131</v>
      </c>
      <c r="K2027">
        <v>1</v>
      </c>
      <c r="L2027">
        <v>535.64</v>
      </c>
      <c r="M2027" s="2">
        <v>0.05</v>
      </c>
      <c r="N2027">
        <v>534.29999999999995</v>
      </c>
      <c r="O2027">
        <v>14.7</v>
      </c>
      <c r="P2027">
        <v>-1220.9145000000001</v>
      </c>
      <c r="Q2027" s="2">
        <v>0.59</v>
      </c>
      <c r="R2027" t="s">
        <v>96</v>
      </c>
      <c r="S2027" t="s">
        <v>49</v>
      </c>
      <c r="T2027" t="s">
        <v>2176</v>
      </c>
      <c r="U2027" t="s">
        <v>98</v>
      </c>
      <c r="V2027" t="s">
        <v>76</v>
      </c>
      <c r="W2027">
        <v>8310</v>
      </c>
      <c r="X2027" s="1">
        <v>41252</v>
      </c>
      <c r="Y2027" t="s">
        <v>53</v>
      </c>
      <c r="Z2027" t="e" vm="14">
        <v>#VALUE!</v>
      </c>
      <c r="AA2027">
        <v>33021</v>
      </c>
      <c r="AB2027" t="e" cm="1" vm="2">
        <f t="array" ref="AB2027">_FV(Table1[[#This Row],[State]],"Country/region",TRUE)</f>
        <v>#VALUE!</v>
      </c>
    </row>
    <row r="2028" spans="1:28" x14ac:dyDescent="0.35">
      <c r="A2028" t="s">
        <v>2514</v>
      </c>
      <c r="B2028">
        <v>44</v>
      </c>
      <c r="C2028" t="s">
        <v>37</v>
      </c>
      <c r="D2028" t="s">
        <v>38</v>
      </c>
      <c r="E2028">
        <f>YEAR(Table1[[#This Row],[Order Date]])</f>
        <v>2012</v>
      </c>
      <c r="F2028">
        <v>1</v>
      </c>
      <c r="G2028">
        <f>MONTH(Table1[[#This Row],[Order Date]])</f>
        <v>12</v>
      </c>
      <c r="H2028" s="1">
        <v>41250</v>
      </c>
      <c r="I2028">
        <v>54755</v>
      </c>
      <c r="J2028" t="s">
        <v>58</v>
      </c>
      <c r="K2028">
        <v>44</v>
      </c>
      <c r="L2028">
        <v>73.98</v>
      </c>
      <c r="M2028" s="2">
        <v>0</v>
      </c>
      <c r="N2028">
        <v>3421.88</v>
      </c>
      <c r="O2028">
        <v>4</v>
      </c>
      <c r="P2028">
        <v>443.52</v>
      </c>
      <c r="Q2028" s="2">
        <v>0.77</v>
      </c>
      <c r="R2028" t="s">
        <v>96</v>
      </c>
      <c r="S2028" t="s">
        <v>30</v>
      </c>
      <c r="T2028" t="s">
        <v>486</v>
      </c>
      <c r="U2028" t="s">
        <v>102</v>
      </c>
      <c r="V2028" t="s">
        <v>68</v>
      </c>
      <c r="W2028">
        <v>7643</v>
      </c>
      <c r="X2028" s="1">
        <v>41253</v>
      </c>
      <c r="Y2028" t="s">
        <v>34</v>
      </c>
      <c r="Z2028" t="e" vm="11">
        <v>#VALUE!</v>
      </c>
      <c r="AA2028">
        <v>77015</v>
      </c>
      <c r="AB2028" t="e" cm="1" vm="2">
        <f t="array" ref="AB2028">_FV(Table1[[#This Row],[State]],"Country/region",TRUE)</f>
        <v>#VALUE!</v>
      </c>
    </row>
    <row r="2029" spans="1:28" x14ac:dyDescent="0.35">
      <c r="A2029" t="s">
        <v>1437</v>
      </c>
      <c r="B2029">
        <v>44</v>
      </c>
      <c r="C2029" t="s">
        <v>1416</v>
      </c>
      <c r="D2029" t="s">
        <v>57</v>
      </c>
      <c r="E2029">
        <f>YEAR(Table1[[#This Row],[Order Date]])</f>
        <v>2012</v>
      </c>
      <c r="F2029">
        <v>1</v>
      </c>
      <c r="G2029">
        <f>MONTH(Table1[[#This Row],[Order Date]])</f>
        <v>12</v>
      </c>
      <c r="H2029" s="1">
        <v>41250</v>
      </c>
      <c r="I2029">
        <v>35457</v>
      </c>
      <c r="J2029" t="s">
        <v>47</v>
      </c>
      <c r="K2029">
        <v>45</v>
      </c>
      <c r="L2029">
        <v>70.97</v>
      </c>
      <c r="M2029" s="2">
        <v>0.02</v>
      </c>
      <c r="N2029">
        <v>3286.27</v>
      </c>
      <c r="O2029">
        <v>3.5</v>
      </c>
      <c r="P2029">
        <v>1102.58</v>
      </c>
      <c r="Q2029" s="2">
        <v>0.59</v>
      </c>
      <c r="R2029" t="s">
        <v>29</v>
      </c>
      <c r="S2029" t="s">
        <v>30</v>
      </c>
      <c r="T2029" t="s">
        <v>1301</v>
      </c>
      <c r="U2029" t="s">
        <v>214</v>
      </c>
      <c r="V2029" t="s">
        <v>76</v>
      </c>
      <c r="W2029">
        <v>4984</v>
      </c>
      <c r="X2029" s="1">
        <v>41257</v>
      </c>
      <c r="Y2029" t="s">
        <v>34</v>
      </c>
      <c r="Z2029" t="e" vm="18">
        <v>#VALUE!</v>
      </c>
      <c r="AA2029">
        <v>22304</v>
      </c>
      <c r="AB2029" t="e" cm="1" vm="2">
        <f t="array" ref="AB2029">_FV(Table1[[#This Row],[State]],"Country/region",TRUE)</f>
        <v>#VALUE!</v>
      </c>
    </row>
    <row r="2030" spans="1:28" x14ac:dyDescent="0.35">
      <c r="A2030" t="s">
        <v>2558</v>
      </c>
      <c r="B2030">
        <v>44</v>
      </c>
      <c r="C2030" t="s">
        <v>360</v>
      </c>
      <c r="D2030" t="s">
        <v>46</v>
      </c>
      <c r="E2030">
        <f>YEAR(Table1[[#This Row],[Order Date]])</f>
        <v>2012</v>
      </c>
      <c r="F2030">
        <v>1</v>
      </c>
      <c r="G2030">
        <f>MONTH(Table1[[#This Row],[Order Date]])</f>
        <v>12</v>
      </c>
      <c r="H2030" s="1">
        <v>41251</v>
      </c>
      <c r="I2030">
        <v>47617</v>
      </c>
      <c r="J2030" t="s">
        <v>39</v>
      </c>
      <c r="K2030">
        <v>17</v>
      </c>
      <c r="L2030">
        <v>304.99</v>
      </c>
      <c r="M2030" s="2">
        <v>0.09</v>
      </c>
      <c r="N2030">
        <v>5001.29</v>
      </c>
      <c r="O2030">
        <v>19.989999999999998</v>
      </c>
      <c r="P2030">
        <v>1680.9175</v>
      </c>
      <c r="Q2030" s="2">
        <v>0.4</v>
      </c>
      <c r="R2030" t="s">
        <v>29</v>
      </c>
      <c r="S2030" t="s">
        <v>30</v>
      </c>
      <c r="T2030" t="s">
        <v>1790</v>
      </c>
      <c r="U2030" t="s">
        <v>67</v>
      </c>
      <c r="V2030" t="s">
        <v>33</v>
      </c>
      <c r="W2030">
        <v>6691</v>
      </c>
      <c r="X2030" s="1">
        <v>41252</v>
      </c>
      <c r="Y2030" t="s">
        <v>34</v>
      </c>
      <c r="Z2030" t="e" vm="48">
        <v>#VALUE!</v>
      </c>
      <c r="AA2030">
        <v>3246</v>
      </c>
      <c r="AB2030" t="e" cm="1" vm="2">
        <f t="array" ref="AB2030">_FV(Table1[[#This Row],[State]],"Country/region",TRUE)</f>
        <v>#VALUE!</v>
      </c>
    </row>
    <row r="2031" spans="1:28" x14ac:dyDescent="0.35">
      <c r="A2031" t="s">
        <v>749</v>
      </c>
      <c r="B2031">
        <v>44</v>
      </c>
      <c r="C2031" t="s">
        <v>2058</v>
      </c>
      <c r="D2031" t="s">
        <v>46</v>
      </c>
      <c r="E2031">
        <f>YEAR(Table1[[#This Row],[Order Date]])</f>
        <v>2012</v>
      </c>
      <c r="F2031">
        <v>1</v>
      </c>
      <c r="G2031">
        <f>MONTH(Table1[[#This Row],[Order Date]])</f>
        <v>12</v>
      </c>
      <c r="H2031" s="1">
        <v>41251</v>
      </c>
      <c r="I2031">
        <v>37700</v>
      </c>
      <c r="J2031" t="s">
        <v>58</v>
      </c>
      <c r="K2031">
        <v>27</v>
      </c>
      <c r="L2031">
        <v>122.99</v>
      </c>
      <c r="M2031" s="2">
        <v>0.05</v>
      </c>
      <c r="N2031">
        <v>3390.51</v>
      </c>
      <c r="O2031">
        <v>19.989999999999998</v>
      </c>
      <c r="P2031">
        <v>1169.7104999999999</v>
      </c>
      <c r="Q2031" s="2">
        <v>0.37</v>
      </c>
      <c r="R2031" t="s">
        <v>29</v>
      </c>
      <c r="S2031" t="s">
        <v>30</v>
      </c>
      <c r="T2031" t="s">
        <v>1444</v>
      </c>
      <c r="U2031" t="s">
        <v>67</v>
      </c>
      <c r="V2031" t="s">
        <v>52</v>
      </c>
      <c r="W2031">
        <v>5295</v>
      </c>
      <c r="X2031" s="1">
        <v>41254</v>
      </c>
      <c r="Y2031" t="s">
        <v>42</v>
      </c>
      <c r="Z2031" t="e" vm="33">
        <v>#VALUE!</v>
      </c>
      <c r="AA2031">
        <v>83814</v>
      </c>
      <c r="AB2031" t="e" cm="1" vm="2">
        <f t="array" ref="AB2031">_FV(Table1[[#This Row],[State]],"Country/region",TRUE)</f>
        <v>#VALUE!</v>
      </c>
    </row>
    <row r="2032" spans="1:28" x14ac:dyDescent="0.35">
      <c r="A2032" t="s">
        <v>2559</v>
      </c>
      <c r="B2032">
        <v>44</v>
      </c>
      <c r="C2032" t="s">
        <v>2560</v>
      </c>
      <c r="D2032" t="s">
        <v>46</v>
      </c>
      <c r="E2032">
        <f>YEAR(Table1[[#This Row],[Order Date]])</f>
        <v>2012</v>
      </c>
      <c r="F2032">
        <v>1</v>
      </c>
      <c r="G2032">
        <f>MONTH(Table1[[#This Row],[Order Date]])</f>
        <v>12</v>
      </c>
      <c r="H2032" s="1">
        <v>41252</v>
      </c>
      <c r="I2032">
        <v>51233</v>
      </c>
      <c r="J2032" t="s">
        <v>47</v>
      </c>
      <c r="K2032">
        <v>3</v>
      </c>
      <c r="L2032">
        <v>7.59</v>
      </c>
      <c r="M2032" s="2">
        <v>0.05</v>
      </c>
      <c r="N2032">
        <v>26.5</v>
      </c>
      <c r="O2032">
        <v>4</v>
      </c>
      <c r="P2032">
        <v>20.12</v>
      </c>
      <c r="Q2032" s="2">
        <v>0.42</v>
      </c>
      <c r="R2032" t="s">
        <v>48</v>
      </c>
      <c r="S2032" t="s">
        <v>59</v>
      </c>
      <c r="T2032" t="s">
        <v>993</v>
      </c>
      <c r="U2032" t="s">
        <v>82</v>
      </c>
      <c r="V2032" t="s">
        <v>33</v>
      </c>
      <c r="W2032">
        <v>7179</v>
      </c>
      <c r="X2032" s="1">
        <v>41252</v>
      </c>
      <c r="Y2032" t="s">
        <v>34</v>
      </c>
      <c r="Z2032" t="e" vm="30">
        <v>#VALUE!</v>
      </c>
      <c r="AA2032">
        <v>1075</v>
      </c>
      <c r="AB2032" t="e" cm="1" vm="2">
        <f t="array" ref="AB2032">_FV(Table1[[#This Row],[State]],"Country/region",TRUE)</f>
        <v>#VALUE!</v>
      </c>
    </row>
    <row r="2033" spans="1:28" x14ac:dyDescent="0.35">
      <c r="A2033" t="s">
        <v>2374</v>
      </c>
      <c r="B2033">
        <v>44</v>
      </c>
      <c r="C2033" t="s">
        <v>2561</v>
      </c>
      <c r="D2033" t="s">
        <v>57</v>
      </c>
      <c r="E2033">
        <f>YEAR(Table1[[#This Row],[Order Date]])</f>
        <v>2012</v>
      </c>
      <c r="F2033">
        <v>1</v>
      </c>
      <c r="G2033">
        <f>MONTH(Table1[[#This Row],[Order Date]])</f>
        <v>12</v>
      </c>
      <c r="H2033" s="1">
        <v>41252</v>
      </c>
      <c r="I2033">
        <v>50754</v>
      </c>
      <c r="J2033" t="s">
        <v>39</v>
      </c>
      <c r="K2033">
        <v>9</v>
      </c>
      <c r="L2033">
        <v>7.99</v>
      </c>
      <c r="M2033" s="2">
        <v>0.06</v>
      </c>
      <c r="N2033">
        <v>64.030500000000004</v>
      </c>
      <c r="O2033">
        <v>5.03</v>
      </c>
      <c r="P2033">
        <v>-58.344000000000001</v>
      </c>
      <c r="Q2033" s="2">
        <v>0.6</v>
      </c>
      <c r="R2033" t="s">
        <v>96</v>
      </c>
      <c r="S2033" t="s">
        <v>80</v>
      </c>
      <c r="T2033" t="s">
        <v>1909</v>
      </c>
      <c r="U2033" t="s">
        <v>105</v>
      </c>
      <c r="V2033" t="s">
        <v>68</v>
      </c>
      <c r="W2033">
        <v>7111</v>
      </c>
      <c r="X2033" s="1">
        <v>41253</v>
      </c>
      <c r="Y2033" t="s">
        <v>34</v>
      </c>
      <c r="Z2033" t="e" vm="16">
        <v>#VALUE!</v>
      </c>
      <c r="AA2033">
        <v>60510</v>
      </c>
      <c r="AB2033" t="e" cm="1" vm="2">
        <f t="array" ref="AB2033">_FV(Table1[[#This Row],[State]],"Country/region",TRUE)</f>
        <v>#VALUE!</v>
      </c>
    </row>
    <row r="2034" spans="1:28" x14ac:dyDescent="0.35">
      <c r="A2034" t="s">
        <v>2562</v>
      </c>
      <c r="B2034">
        <v>44</v>
      </c>
      <c r="C2034" t="s">
        <v>2554</v>
      </c>
      <c r="D2034" t="s">
        <v>38</v>
      </c>
      <c r="E2034">
        <f>YEAR(Table1[[#This Row],[Order Date]])</f>
        <v>2012</v>
      </c>
      <c r="F2034">
        <v>1</v>
      </c>
      <c r="G2034">
        <f>MONTH(Table1[[#This Row],[Order Date]])</f>
        <v>12</v>
      </c>
      <c r="H2034" s="1">
        <v>41252</v>
      </c>
      <c r="I2034">
        <v>8290</v>
      </c>
      <c r="J2034" t="s">
        <v>58</v>
      </c>
      <c r="K2034">
        <v>32</v>
      </c>
      <c r="L2034">
        <v>6.3</v>
      </c>
      <c r="M2034" s="2">
        <v>0.04</v>
      </c>
      <c r="N2034">
        <v>209.02</v>
      </c>
      <c r="O2034">
        <v>0.5</v>
      </c>
      <c r="P2034">
        <v>101.8</v>
      </c>
      <c r="Q2034" s="2">
        <v>0.39</v>
      </c>
      <c r="R2034" t="s">
        <v>29</v>
      </c>
      <c r="S2034" t="s">
        <v>30</v>
      </c>
      <c r="T2034" t="s">
        <v>1314</v>
      </c>
      <c r="U2034" t="s">
        <v>210</v>
      </c>
      <c r="V2034" t="s">
        <v>68</v>
      </c>
      <c r="W2034">
        <v>1134</v>
      </c>
      <c r="X2034" s="1">
        <v>41254</v>
      </c>
      <c r="Y2034" t="s">
        <v>34</v>
      </c>
      <c r="Z2034" t="e" vm="26">
        <v>#VALUE!</v>
      </c>
      <c r="AA2034">
        <v>48141</v>
      </c>
      <c r="AB2034" t="e" cm="1" vm="2">
        <f t="array" ref="AB2034">_FV(Table1[[#This Row],[State]],"Country/region",TRUE)</f>
        <v>#VALUE!</v>
      </c>
    </row>
    <row r="2035" spans="1:28" x14ac:dyDescent="0.35">
      <c r="A2035" t="s">
        <v>1030</v>
      </c>
      <c r="B2035">
        <v>44</v>
      </c>
      <c r="C2035" t="s">
        <v>1031</v>
      </c>
      <c r="D2035" t="s">
        <v>38</v>
      </c>
      <c r="E2035">
        <f>YEAR(Table1[[#This Row],[Order Date]])</f>
        <v>2012</v>
      </c>
      <c r="F2035">
        <v>1</v>
      </c>
      <c r="G2035">
        <f>MONTH(Table1[[#This Row],[Order Date]])</f>
        <v>12</v>
      </c>
      <c r="H2035" s="1">
        <v>41252</v>
      </c>
      <c r="I2035">
        <v>41765</v>
      </c>
      <c r="J2035" t="s">
        <v>131</v>
      </c>
      <c r="K2035">
        <v>41</v>
      </c>
      <c r="L2035">
        <v>4.9800000000000004</v>
      </c>
      <c r="M2035" s="2">
        <v>0.03</v>
      </c>
      <c r="N2035">
        <v>204.99</v>
      </c>
      <c r="O2035">
        <v>4.95</v>
      </c>
      <c r="P2035">
        <v>-95.990499999999997</v>
      </c>
      <c r="Q2035" s="2">
        <v>0.37</v>
      </c>
      <c r="R2035" t="s">
        <v>29</v>
      </c>
      <c r="S2035" t="s">
        <v>30</v>
      </c>
      <c r="T2035" t="s">
        <v>1582</v>
      </c>
      <c r="U2035" t="s">
        <v>67</v>
      </c>
      <c r="V2035" t="s">
        <v>68</v>
      </c>
      <c r="W2035">
        <v>5887</v>
      </c>
      <c r="X2035" s="1">
        <v>41254</v>
      </c>
      <c r="Y2035" t="s">
        <v>34</v>
      </c>
      <c r="Z2035" t="e" vm="25">
        <v>#VALUE!</v>
      </c>
      <c r="AA2035">
        <v>53095</v>
      </c>
      <c r="AB2035" t="e" cm="1" vm="2">
        <f t="array" ref="AB2035">_FV(Table1[[#This Row],[State]],"Country/region",TRUE)</f>
        <v>#VALUE!</v>
      </c>
    </row>
    <row r="2036" spans="1:28" x14ac:dyDescent="0.35">
      <c r="A2036" t="s">
        <v>1532</v>
      </c>
      <c r="B2036">
        <v>44</v>
      </c>
      <c r="C2036" t="s">
        <v>2563</v>
      </c>
      <c r="D2036" t="s">
        <v>57</v>
      </c>
      <c r="E2036">
        <f>YEAR(Table1[[#This Row],[Order Date]])</f>
        <v>2012</v>
      </c>
      <c r="F2036">
        <v>1</v>
      </c>
      <c r="G2036">
        <f>MONTH(Table1[[#This Row],[Order Date]])</f>
        <v>12</v>
      </c>
      <c r="H2036" s="1">
        <v>41252</v>
      </c>
      <c r="I2036">
        <v>59297</v>
      </c>
      <c r="J2036" t="s">
        <v>131</v>
      </c>
      <c r="K2036">
        <v>13</v>
      </c>
      <c r="L2036">
        <v>119.99</v>
      </c>
      <c r="M2036" s="2">
        <v>0.05</v>
      </c>
      <c r="N2036">
        <v>1582.47</v>
      </c>
      <c r="O2036">
        <v>56.14</v>
      </c>
      <c r="P2036">
        <v>-205.02420000000001</v>
      </c>
      <c r="Q2036" s="2">
        <v>0.39</v>
      </c>
      <c r="R2036" t="s">
        <v>96</v>
      </c>
      <c r="S2036" t="s">
        <v>73</v>
      </c>
      <c r="T2036" t="s">
        <v>423</v>
      </c>
      <c r="U2036" t="s">
        <v>98</v>
      </c>
      <c r="V2036" t="s">
        <v>52</v>
      </c>
      <c r="W2036">
        <v>8303</v>
      </c>
      <c r="X2036" s="1">
        <v>41254</v>
      </c>
      <c r="Y2036" t="s">
        <v>53</v>
      </c>
      <c r="Z2036" t="e" vm="7">
        <v>#VALUE!</v>
      </c>
      <c r="AA2036">
        <v>84107</v>
      </c>
      <c r="AB2036" t="e" cm="1" vm="2">
        <f t="array" ref="AB2036">_FV(Table1[[#This Row],[State]],"Country/region",TRUE)</f>
        <v>#VALUE!</v>
      </c>
    </row>
    <row r="2037" spans="1:28" x14ac:dyDescent="0.35">
      <c r="A2037" t="s">
        <v>884</v>
      </c>
      <c r="B2037">
        <v>44</v>
      </c>
      <c r="C2037" t="s">
        <v>381</v>
      </c>
      <c r="D2037" t="s">
        <v>27</v>
      </c>
      <c r="E2037">
        <f>YEAR(Table1[[#This Row],[Order Date]])</f>
        <v>2012</v>
      </c>
      <c r="F2037">
        <v>1</v>
      </c>
      <c r="G2037">
        <f>MONTH(Table1[[#This Row],[Order Date]])</f>
        <v>12</v>
      </c>
      <c r="H2037" s="1">
        <v>41253</v>
      </c>
      <c r="I2037">
        <v>56803</v>
      </c>
      <c r="J2037" t="s">
        <v>39</v>
      </c>
      <c r="K2037">
        <v>42</v>
      </c>
      <c r="L2037">
        <v>6.48</v>
      </c>
      <c r="M2037" s="2">
        <v>0.1</v>
      </c>
      <c r="N2037">
        <v>258.19</v>
      </c>
      <c r="O2037">
        <v>5.9</v>
      </c>
      <c r="P2037">
        <v>-103.27</v>
      </c>
      <c r="Q2037" s="2">
        <v>0.37</v>
      </c>
      <c r="R2037" t="s">
        <v>29</v>
      </c>
      <c r="S2037" t="s">
        <v>30</v>
      </c>
      <c r="T2037" t="s">
        <v>2268</v>
      </c>
      <c r="U2037" t="s">
        <v>61</v>
      </c>
      <c r="V2037" t="s">
        <v>68</v>
      </c>
      <c r="W2037">
        <v>7949</v>
      </c>
      <c r="X2037" s="1">
        <v>41253</v>
      </c>
      <c r="Y2037" t="s">
        <v>34</v>
      </c>
      <c r="Z2037" t="e" vm="38">
        <v>#VALUE!</v>
      </c>
      <c r="AA2037">
        <v>47201</v>
      </c>
      <c r="AB2037" t="e" cm="1" vm="2">
        <f t="array" ref="AB2037">_FV(Table1[[#This Row],[State]],"Country/region",TRUE)</f>
        <v>#VALUE!</v>
      </c>
    </row>
    <row r="2038" spans="1:28" x14ac:dyDescent="0.35">
      <c r="A2038" t="s">
        <v>2564</v>
      </c>
      <c r="B2038">
        <v>44</v>
      </c>
      <c r="C2038" t="s">
        <v>565</v>
      </c>
      <c r="D2038" t="s">
        <v>38</v>
      </c>
      <c r="E2038">
        <f>YEAR(Table1[[#This Row],[Order Date]])</f>
        <v>2012</v>
      </c>
      <c r="F2038">
        <v>1</v>
      </c>
      <c r="G2038">
        <f>MONTH(Table1[[#This Row],[Order Date]])</f>
        <v>12</v>
      </c>
      <c r="H2038" s="1">
        <v>41253</v>
      </c>
      <c r="I2038">
        <v>5735</v>
      </c>
      <c r="J2038" t="s">
        <v>131</v>
      </c>
      <c r="K2038">
        <v>10</v>
      </c>
      <c r="L2038">
        <v>280.98</v>
      </c>
      <c r="M2038" s="2">
        <v>0.1</v>
      </c>
      <c r="N2038">
        <v>2665.64</v>
      </c>
      <c r="O2038">
        <v>35.67</v>
      </c>
      <c r="P2038">
        <v>-107.49</v>
      </c>
      <c r="Q2038" s="2">
        <v>0.66</v>
      </c>
      <c r="R2038" t="s">
        <v>48</v>
      </c>
      <c r="S2038" t="s">
        <v>73</v>
      </c>
      <c r="T2038" t="s">
        <v>1535</v>
      </c>
      <c r="U2038" t="s">
        <v>75</v>
      </c>
      <c r="V2038" t="s">
        <v>52</v>
      </c>
      <c r="W2038">
        <v>801</v>
      </c>
      <c r="X2038" s="1">
        <v>41254</v>
      </c>
      <c r="Y2038" t="s">
        <v>53</v>
      </c>
      <c r="Z2038" t="e" vm="32">
        <v>#VALUE!</v>
      </c>
      <c r="AA2038">
        <v>80126</v>
      </c>
      <c r="AB2038" t="e" cm="1" vm="2">
        <f t="array" ref="AB2038">_FV(Table1[[#This Row],[State]],"Country/region",TRUE)</f>
        <v>#VALUE!</v>
      </c>
    </row>
    <row r="2039" spans="1:28" x14ac:dyDescent="0.35">
      <c r="A2039" t="s">
        <v>1708</v>
      </c>
      <c r="B2039">
        <v>44</v>
      </c>
      <c r="C2039" t="s">
        <v>1458</v>
      </c>
      <c r="D2039" t="s">
        <v>27</v>
      </c>
      <c r="E2039">
        <f>YEAR(Table1[[#This Row],[Order Date]])</f>
        <v>2012</v>
      </c>
      <c r="F2039">
        <v>1</v>
      </c>
      <c r="G2039">
        <f>MONTH(Table1[[#This Row],[Order Date]])</f>
        <v>12</v>
      </c>
      <c r="H2039" s="1">
        <v>41253</v>
      </c>
      <c r="I2039">
        <v>48483</v>
      </c>
      <c r="J2039" t="s">
        <v>58</v>
      </c>
      <c r="K2039">
        <v>18</v>
      </c>
      <c r="L2039">
        <v>2.21</v>
      </c>
      <c r="M2039" s="2">
        <v>0</v>
      </c>
      <c r="N2039">
        <v>47.55</v>
      </c>
      <c r="O2039">
        <v>1</v>
      </c>
      <c r="P2039">
        <v>10.01</v>
      </c>
      <c r="Q2039" s="2">
        <v>0.38</v>
      </c>
      <c r="R2039" t="s">
        <v>29</v>
      </c>
      <c r="S2039" t="s">
        <v>59</v>
      </c>
      <c r="T2039" t="s">
        <v>2179</v>
      </c>
      <c r="U2039" t="s">
        <v>88</v>
      </c>
      <c r="V2039" t="s">
        <v>33</v>
      </c>
      <c r="W2039">
        <v>6807</v>
      </c>
      <c r="X2039" s="1">
        <v>41254</v>
      </c>
      <c r="Y2039" t="s">
        <v>42</v>
      </c>
      <c r="Z2039" t="e" vm="22">
        <v>#VALUE!</v>
      </c>
      <c r="AA2039">
        <v>43615</v>
      </c>
      <c r="AB2039" t="e" cm="1" vm="2">
        <f t="array" ref="AB2039">_FV(Table1[[#This Row],[State]],"Country/region",TRUE)</f>
        <v>#VALUE!</v>
      </c>
    </row>
    <row r="2040" spans="1:28" x14ac:dyDescent="0.35">
      <c r="A2040" t="s">
        <v>2259</v>
      </c>
      <c r="B2040">
        <v>44</v>
      </c>
      <c r="C2040" t="s">
        <v>2260</v>
      </c>
      <c r="D2040" t="s">
        <v>46</v>
      </c>
      <c r="E2040">
        <f>YEAR(Table1[[#This Row],[Order Date]])</f>
        <v>2012</v>
      </c>
      <c r="F2040">
        <v>1</v>
      </c>
      <c r="G2040">
        <f>MONTH(Table1[[#This Row],[Order Date]])</f>
        <v>12</v>
      </c>
      <c r="H2040" s="1">
        <v>41254</v>
      </c>
      <c r="I2040">
        <v>2818</v>
      </c>
      <c r="J2040" t="s">
        <v>131</v>
      </c>
      <c r="K2040">
        <v>39</v>
      </c>
      <c r="L2040">
        <v>14.98</v>
      </c>
      <c r="M2040" s="2">
        <v>0</v>
      </c>
      <c r="N2040">
        <v>593.21</v>
      </c>
      <c r="O2040">
        <v>8.99</v>
      </c>
      <c r="P2040">
        <v>44.71</v>
      </c>
      <c r="Q2040" s="2">
        <v>0.39</v>
      </c>
      <c r="R2040" t="s">
        <v>48</v>
      </c>
      <c r="S2040" t="s">
        <v>139</v>
      </c>
      <c r="T2040" t="s">
        <v>2182</v>
      </c>
      <c r="U2040" t="s">
        <v>82</v>
      </c>
      <c r="V2040" t="s">
        <v>76</v>
      </c>
      <c r="W2040">
        <v>420</v>
      </c>
      <c r="X2040" s="1">
        <v>41255</v>
      </c>
      <c r="Y2040" t="s">
        <v>34</v>
      </c>
      <c r="Z2040" t="e" vm="14">
        <v>#VALUE!</v>
      </c>
      <c r="AA2040">
        <v>33161</v>
      </c>
      <c r="AB2040" t="e" cm="1" vm="2">
        <f t="array" ref="AB2040">_FV(Table1[[#This Row],[State]],"Country/region",TRUE)</f>
        <v>#VALUE!</v>
      </c>
    </row>
    <row r="2041" spans="1:28" x14ac:dyDescent="0.35">
      <c r="A2041" t="s">
        <v>1447</v>
      </c>
      <c r="B2041">
        <v>44</v>
      </c>
      <c r="C2041" t="s">
        <v>933</v>
      </c>
      <c r="D2041" t="s">
        <v>27</v>
      </c>
      <c r="E2041">
        <f>YEAR(Table1[[#This Row],[Order Date]])</f>
        <v>2012</v>
      </c>
      <c r="F2041">
        <v>1</v>
      </c>
      <c r="G2041">
        <f>MONTH(Table1[[#This Row],[Order Date]])</f>
        <v>12</v>
      </c>
      <c r="H2041" s="1">
        <v>41254</v>
      </c>
      <c r="I2041">
        <v>7527</v>
      </c>
      <c r="J2041" t="s">
        <v>131</v>
      </c>
      <c r="K2041">
        <v>37</v>
      </c>
      <c r="L2041">
        <v>15.68</v>
      </c>
      <c r="M2041" s="2">
        <v>0.05</v>
      </c>
      <c r="N2041">
        <v>560.39</v>
      </c>
      <c r="O2041">
        <v>3.73</v>
      </c>
      <c r="P2041">
        <v>186.87</v>
      </c>
      <c r="Q2041" s="2">
        <v>0.46</v>
      </c>
      <c r="R2041" t="s">
        <v>48</v>
      </c>
      <c r="S2041" t="s">
        <v>139</v>
      </c>
      <c r="T2041" t="s">
        <v>1653</v>
      </c>
      <c r="U2041" t="s">
        <v>82</v>
      </c>
      <c r="V2041" t="s">
        <v>76</v>
      </c>
      <c r="W2041">
        <v>1031</v>
      </c>
      <c r="X2041" s="1">
        <v>41255</v>
      </c>
      <c r="Y2041" t="s">
        <v>34</v>
      </c>
      <c r="Z2041" t="e" vm="18">
        <v>#VALUE!</v>
      </c>
      <c r="AA2041">
        <v>23223</v>
      </c>
      <c r="AB2041" t="e" cm="1" vm="2">
        <f t="array" ref="AB2041">_FV(Table1[[#This Row],[State]],"Country/region",TRUE)</f>
        <v>#VALUE!</v>
      </c>
    </row>
    <row r="2042" spans="1:28" x14ac:dyDescent="0.35">
      <c r="A2042" t="s">
        <v>1153</v>
      </c>
      <c r="B2042">
        <v>44</v>
      </c>
      <c r="C2042" t="s">
        <v>1154</v>
      </c>
      <c r="D2042" t="s">
        <v>46</v>
      </c>
      <c r="E2042">
        <f>YEAR(Table1[[#This Row],[Order Date]])</f>
        <v>2012</v>
      </c>
      <c r="F2042">
        <v>1</v>
      </c>
      <c r="G2042">
        <f>MONTH(Table1[[#This Row],[Order Date]])</f>
        <v>12</v>
      </c>
      <c r="H2042" s="1">
        <v>41254</v>
      </c>
      <c r="I2042">
        <v>39076</v>
      </c>
      <c r="J2042" t="s">
        <v>58</v>
      </c>
      <c r="K2042">
        <v>41</v>
      </c>
      <c r="L2042">
        <v>5.28</v>
      </c>
      <c r="M2042" s="2">
        <v>0.02</v>
      </c>
      <c r="N2042">
        <v>222.65</v>
      </c>
      <c r="O2042">
        <v>6.26</v>
      </c>
      <c r="P2042">
        <v>-131.16</v>
      </c>
      <c r="Q2042" s="2">
        <v>0.4</v>
      </c>
      <c r="R2042" t="s">
        <v>29</v>
      </c>
      <c r="S2042" t="s">
        <v>30</v>
      </c>
      <c r="T2042" t="s">
        <v>1711</v>
      </c>
      <c r="U2042" t="s">
        <v>61</v>
      </c>
      <c r="V2042" t="s">
        <v>33</v>
      </c>
      <c r="W2042">
        <v>5511</v>
      </c>
      <c r="X2042" s="1">
        <v>41255</v>
      </c>
      <c r="Y2042" t="s">
        <v>34</v>
      </c>
      <c r="Z2042" t="e" vm="15">
        <v>#VALUE!</v>
      </c>
      <c r="AA2042">
        <v>12306</v>
      </c>
      <c r="AB2042" t="e" cm="1" vm="2">
        <f t="array" ref="AB2042">_FV(Table1[[#This Row],[State]],"Country/region",TRUE)</f>
        <v>#VALUE!</v>
      </c>
    </row>
    <row r="2043" spans="1:28" x14ac:dyDescent="0.35">
      <c r="A2043" t="s">
        <v>2259</v>
      </c>
      <c r="B2043">
        <v>44</v>
      </c>
      <c r="C2043" t="s">
        <v>2260</v>
      </c>
      <c r="D2043" t="s">
        <v>46</v>
      </c>
      <c r="E2043">
        <f>YEAR(Table1[[#This Row],[Order Date]])</f>
        <v>2012</v>
      </c>
      <c r="F2043">
        <v>1</v>
      </c>
      <c r="G2043">
        <f>MONTH(Table1[[#This Row],[Order Date]])</f>
        <v>12</v>
      </c>
      <c r="H2043" s="1">
        <v>41254</v>
      </c>
      <c r="I2043">
        <v>2818</v>
      </c>
      <c r="J2043" t="s">
        <v>131</v>
      </c>
      <c r="K2043">
        <v>2</v>
      </c>
      <c r="L2043">
        <v>38.76</v>
      </c>
      <c r="M2043" s="2">
        <v>0.02</v>
      </c>
      <c r="N2043">
        <v>89.23</v>
      </c>
      <c r="O2043">
        <v>13.26</v>
      </c>
      <c r="P2043">
        <v>-42.72</v>
      </c>
      <c r="Q2043" s="2">
        <v>0.36</v>
      </c>
      <c r="R2043" t="s">
        <v>29</v>
      </c>
      <c r="S2043" t="s">
        <v>30</v>
      </c>
      <c r="T2043" t="s">
        <v>2565</v>
      </c>
      <c r="U2043" t="s">
        <v>61</v>
      </c>
      <c r="V2043" t="s">
        <v>76</v>
      </c>
      <c r="W2043">
        <v>421</v>
      </c>
      <c r="X2043" s="1">
        <v>41255</v>
      </c>
      <c r="Y2043" t="s">
        <v>34</v>
      </c>
      <c r="Z2043" t="e" vm="14">
        <v>#VALUE!</v>
      </c>
      <c r="AA2043">
        <v>33161</v>
      </c>
      <c r="AB2043" t="e" cm="1" vm="2">
        <f t="array" ref="AB2043">_FV(Table1[[#This Row],[State]],"Country/region",TRUE)</f>
        <v>#VALUE!</v>
      </c>
    </row>
    <row r="2044" spans="1:28" x14ac:dyDescent="0.35">
      <c r="A2044" t="s">
        <v>2201</v>
      </c>
      <c r="B2044">
        <v>44</v>
      </c>
      <c r="C2044" t="s">
        <v>2202</v>
      </c>
      <c r="D2044" t="s">
        <v>38</v>
      </c>
      <c r="E2044">
        <f>YEAR(Table1[[#This Row],[Order Date]])</f>
        <v>2012</v>
      </c>
      <c r="F2044">
        <v>1</v>
      </c>
      <c r="G2044">
        <f>MONTH(Table1[[#This Row],[Order Date]])</f>
        <v>12</v>
      </c>
      <c r="H2044" s="1">
        <v>41254</v>
      </c>
      <c r="I2044">
        <v>49283</v>
      </c>
      <c r="J2044" t="s">
        <v>28</v>
      </c>
      <c r="K2044">
        <v>25</v>
      </c>
      <c r="L2044">
        <v>12.28</v>
      </c>
      <c r="M2044" s="2">
        <v>0.01</v>
      </c>
      <c r="N2044">
        <v>334.71</v>
      </c>
      <c r="O2044">
        <v>6.47</v>
      </c>
      <c r="P2044">
        <v>31.74</v>
      </c>
      <c r="Q2044" s="2">
        <v>0.38</v>
      </c>
      <c r="R2044" t="s">
        <v>29</v>
      </c>
      <c r="S2044" t="s">
        <v>30</v>
      </c>
      <c r="T2044" t="s">
        <v>2480</v>
      </c>
      <c r="U2044" t="s">
        <v>61</v>
      </c>
      <c r="V2044" t="s">
        <v>68</v>
      </c>
      <c r="W2044">
        <v>6908</v>
      </c>
      <c r="X2044" s="1">
        <v>41255</v>
      </c>
      <c r="Y2044" t="s">
        <v>34</v>
      </c>
      <c r="Z2044" t="e" vm="5">
        <v>#VALUE!</v>
      </c>
      <c r="AA2044">
        <v>55343</v>
      </c>
      <c r="AB2044" t="e" cm="1" vm="2">
        <f t="array" ref="AB2044">_FV(Table1[[#This Row],[State]],"Country/region",TRUE)</f>
        <v>#VALUE!</v>
      </c>
    </row>
    <row r="2045" spans="1:28" x14ac:dyDescent="0.35">
      <c r="A2045" t="s">
        <v>1447</v>
      </c>
      <c r="B2045">
        <v>44</v>
      </c>
      <c r="C2045" t="s">
        <v>933</v>
      </c>
      <c r="D2045" t="s">
        <v>27</v>
      </c>
      <c r="E2045">
        <f>YEAR(Table1[[#This Row],[Order Date]])</f>
        <v>2012</v>
      </c>
      <c r="F2045">
        <v>1</v>
      </c>
      <c r="G2045">
        <f>MONTH(Table1[[#This Row],[Order Date]])</f>
        <v>12</v>
      </c>
      <c r="H2045" s="1">
        <v>41254</v>
      </c>
      <c r="I2045">
        <v>7527</v>
      </c>
      <c r="J2045" t="s">
        <v>131</v>
      </c>
      <c r="K2045">
        <v>42</v>
      </c>
      <c r="L2045">
        <v>195.99</v>
      </c>
      <c r="M2045" s="2">
        <v>0.02</v>
      </c>
      <c r="N2045">
        <v>7062.616</v>
      </c>
      <c r="O2045">
        <v>4.2</v>
      </c>
      <c r="P2045">
        <v>2288.6370000000002</v>
      </c>
      <c r="Q2045" s="2">
        <v>0.56000000000000005</v>
      </c>
      <c r="R2045" t="s">
        <v>96</v>
      </c>
      <c r="S2045" t="s">
        <v>30</v>
      </c>
      <c r="T2045" t="s">
        <v>2566</v>
      </c>
      <c r="U2045" t="s">
        <v>105</v>
      </c>
      <c r="V2045" t="s">
        <v>76</v>
      </c>
      <c r="W2045">
        <v>1032</v>
      </c>
      <c r="X2045" s="1">
        <v>41255</v>
      </c>
      <c r="Y2045" t="s">
        <v>34</v>
      </c>
      <c r="Z2045" t="e" vm="18">
        <v>#VALUE!</v>
      </c>
      <c r="AA2045">
        <v>23223</v>
      </c>
      <c r="AB2045" t="e" cm="1" vm="2">
        <f t="array" ref="AB2045">_FV(Table1[[#This Row],[State]],"Country/region",TRUE)</f>
        <v>#VALUE!</v>
      </c>
    </row>
    <row r="2046" spans="1:28" x14ac:dyDescent="0.35">
      <c r="A2046" t="s">
        <v>2259</v>
      </c>
      <c r="B2046">
        <v>44</v>
      </c>
      <c r="C2046" t="s">
        <v>2260</v>
      </c>
      <c r="D2046" t="s">
        <v>46</v>
      </c>
      <c r="E2046">
        <f>YEAR(Table1[[#This Row],[Order Date]])</f>
        <v>2012</v>
      </c>
      <c r="F2046">
        <v>1</v>
      </c>
      <c r="G2046">
        <f>MONTH(Table1[[#This Row],[Order Date]])</f>
        <v>12</v>
      </c>
      <c r="H2046" s="1">
        <v>41254</v>
      </c>
      <c r="I2046">
        <v>2818</v>
      </c>
      <c r="J2046" t="s">
        <v>131</v>
      </c>
      <c r="K2046">
        <v>37</v>
      </c>
      <c r="L2046">
        <v>15.68</v>
      </c>
      <c r="M2046" s="2">
        <v>0.05</v>
      </c>
      <c r="N2046">
        <v>565.91</v>
      </c>
      <c r="O2046">
        <v>3.73</v>
      </c>
      <c r="P2046">
        <v>192.39</v>
      </c>
      <c r="Q2046" s="2">
        <v>0.46</v>
      </c>
      <c r="R2046" t="s">
        <v>48</v>
      </c>
      <c r="S2046" t="s">
        <v>139</v>
      </c>
      <c r="T2046" t="s">
        <v>1653</v>
      </c>
      <c r="U2046" t="s">
        <v>82</v>
      </c>
      <c r="V2046" t="s">
        <v>76</v>
      </c>
      <c r="W2046">
        <v>419</v>
      </c>
      <c r="X2046" s="1">
        <v>41256</v>
      </c>
      <c r="Y2046" t="s">
        <v>34</v>
      </c>
      <c r="Z2046" t="e" vm="14">
        <v>#VALUE!</v>
      </c>
      <c r="AA2046">
        <v>33161</v>
      </c>
      <c r="AB2046" t="e" cm="1" vm="2">
        <f t="array" ref="AB2046">_FV(Table1[[#This Row],[State]],"Country/region",TRUE)</f>
        <v>#VALUE!</v>
      </c>
    </row>
    <row r="2047" spans="1:28" x14ac:dyDescent="0.35">
      <c r="A2047" t="s">
        <v>2567</v>
      </c>
      <c r="B2047">
        <v>44</v>
      </c>
      <c r="C2047" t="s">
        <v>223</v>
      </c>
      <c r="D2047" t="s">
        <v>57</v>
      </c>
      <c r="E2047">
        <f>YEAR(Table1[[#This Row],[Order Date]])</f>
        <v>2012</v>
      </c>
      <c r="F2047">
        <v>1</v>
      </c>
      <c r="G2047">
        <f>MONTH(Table1[[#This Row],[Order Date]])</f>
        <v>12</v>
      </c>
      <c r="H2047" s="1">
        <v>41255</v>
      </c>
      <c r="I2047">
        <v>12224</v>
      </c>
      <c r="J2047" t="s">
        <v>28</v>
      </c>
      <c r="K2047">
        <v>29</v>
      </c>
      <c r="L2047">
        <v>35.99</v>
      </c>
      <c r="M2047" s="2">
        <v>0.1</v>
      </c>
      <c r="N2047">
        <v>842.61350000000004</v>
      </c>
      <c r="O2047">
        <v>5</v>
      </c>
      <c r="P2047">
        <v>-208.428</v>
      </c>
      <c r="Q2047" s="2">
        <v>0.82</v>
      </c>
      <c r="R2047" t="s">
        <v>96</v>
      </c>
      <c r="S2047" t="s">
        <v>59</v>
      </c>
      <c r="T2047" t="s">
        <v>2286</v>
      </c>
      <c r="U2047" t="s">
        <v>105</v>
      </c>
      <c r="V2047" t="s">
        <v>68</v>
      </c>
      <c r="W2047">
        <v>1693</v>
      </c>
      <c r="X2047" s="1">
        <v>41255</v>
      </c>
      <c r="Y2047" t="s">
        <v>34</v>
      </c>
      <c r="Z2047" t="e" vm="13">
        <v>#VALUE!</v>
      </c>
      <c r="AA2047">
        <v>73703</v>
      </c>
      <c r="AB2047" t="e" cm="1" vm="2">
        <f t="array" ref="AB2047">_FV(Table1[[#This Row],[State]],"Country/region",TRUE)</f>
        <v>#VALUE!</v>
      </c>
    </row>
    <row r="2048" spans="1:28" x14ac:dyDescent="0.35">
      <c r="A2048" t="s">
        <v>2568</v>
      </c>
      <c r="B2048">
        <v>44</v>
      </c>
      <c r="C2048" t="s">
        <v>2569</v>
      </c>
      <c r="D2048" t="s">
        <v>46</v>
      </c>
      <c r="E2048">
        <f>YEAR(Table1[[#This Row],[Order Date]])</f>
        <v>2012</v>
      </c>
      <c r="F2048">
        <v>1</v>
      </c>
      <c r="G2048">
        <f>MONTH(Table1[[#This Row],[Order Date]])</f>
        <v>12</v>
      </c>
      <c r="H2048" s="1">
        <v>41255</v>
      </c>
      <c r="I2048">
        <v>35364</v>
      </c>
      <c r="J2048" t="s">
        <v>58</v>
      </c>
      <c r="K2048">
        <v>37</v>
      </c>
      <c r="L2048">
        <v>424.21</v>
      </c>
      <c r="M2048" s="2">
        <v>0.06</v>
      </c>
      <c r="N2048">
        <v>15897.01</v>
      </c>
      <c r="O2048">
        <v>110.2</v>
      </c>
      <c r="P2048">
        <v>455.02</v>
      </c>
      <c r="Q2048" s="2">
        <v>0.67</v>
      </c>
      <c r="R2048" t="s">
        <v>48</v>
      </c>
      <c r="S2048" t="s">
        <v>73</v>
      </c>
      <c r="T2048" t="s">
        <v>2018</v>
      </c>
      <c r="U2048" t="s">
        <v>75</v>
      </c>
      <c r="V2048" t="s">
        <v>68</v>
      </c>
      <c r="W2048">
        <v>4972</v>
      </c>
      <c r="X2048" s="1">
        <v>41256</v>
      </c>
      <c r="Y2048" t="s">
        <v>53</v>
      </c>
      <c r="Z2048" t="e" vm="40">
        <v>#VALUE!</v>
      </c>
      <c r="AA2048">
        <v>67901</v>
      </c>
      <c r="AB2048" t="e" cm="1" vm="2">
        <f t="array" ref="AB2048">_FV(Table1[[#This Row],[State]],"Country/region",TRUE)</f>
        <v>#VALUE!</v>
      </c>
    </row>
    <row r="2049" spans="1:28" x14ac:dyDescent="0.35">
      <c r="A2049" t="s">
        <v>2570</v>
      </c>
      <c r="B2049">
        <v>44</v>
      </c>
      <c r="C2049" t="s">
        <v>927</v>
      </c>
      <c r="D2049" t="s">
        <v>46</v>
      </c>
      <c r="E2049">
        <f>YEAR(Table1[[#This Row],[Order Date]])</f>
        <v>2012</v>
      </c>
      <c r="F2049">
        <v>1</v>
      </c>
      <c r="G2049">
        <f>MONTH(Table1[[#This Row],[Order Date]])</f>
        <v>12</v>
      </c>
      <c r="H2049" s="1">
        <v>41255</v>
      </c>
      <c r="I2049">
        <v>28037</v>
      </c>
      <c r="J2049" t="s">
        <v>28</v>
      </c>
      <c r="K2049">
        <v>31</v>
      </c>
      <c r="L2049">
        <v>6.68</v>
      </c>
      <c r="M2049" s="2">
        <v>0.06</v>
      </c>
      <c r="N2049">
        <v>203.53</v>
      </c>
      <c r="O2049">
        <v>6.93</v>
      </c>
      <c r="P2049">
        <v>-101.28</v>
      </c>
      <c r="Q2049" s="2">
        <v>0.37</v>
      </c>
      <c r="R2049" t="s">
        <v>29</v>
      </c>
      <c r="S2049" t="s">
        <v>30</v>
      </c>
      <c r="T2049" t="s">
        <v>611</v>
      </c>
      <c r="U2049" t="s">
        <v>61</v>
      </c>
      <c r="V2049" t="s">
        <v>76</v>
      </c>
      <c r="W2049">
        <v>3937</v>
      </c>
      <c r="X2049" s="1">
        <v>41256</v>
      </c>
      <c r="Y2049" t="s">
        <v>34</v>
      </c>
      <c r="Z2049" t="e" vm="47">
        <v>#VALUE!</v>
      </c>
      <c r="AA2049">
        <v>27604</v>
      </c>
      <c r="AB2049" t="e" cm="1" vm="2">
        <f t="array" ref="AB2049">_FV(Table1[[#This Row],[State]],"Country/region",TRUE)</f>
        <v>#VALUE!</v>
      </c>
    </row>
    <row r="2050" spans="1:28" x14ac:dyDescent="0.35">
      <c r="A2050" t="s">
        <v>2003</v>
      </c>
      <c r="B2050">
        <v>44</v>
      </c>
      <c r="C2050" t="s">
        <v>1941</v>
      </c>
      <c r="D2050" t="s">
        <v>46</v>
      </c>
      <c r="E2050">
        <f>YEAR(Table1[[#This Row],[Order Date]])</f>
        <v>2012</v>
      </c>
      <c r="F2050">
        <v>1</v>
      </c>
      <c r="G2050">
        <f>MONTH(Table1[[#This Row],[Order Date]])</f>
        <v>12</v>
      </c>
      <c r="H2050" s="1">
        <v>41255</v>
      </c>
      <c r="I2050">
        <v>36999</v>
      </c>
      <c r="J2050" t="s">
        <v>131</v>
      </c>
      <c r="K2050">
        <v>28</v>
      </c>
      <c r="L2050">
        <v>549.99</v>
      </c>
      <c r="M2050" s="2">
        <v>0.06</v>
      </c>
      <c r="N2050">
        <v>14475.74</v>
      </c>
      <c r="O2050">
        <v>49</v>
      </c>
      <c r="P2050">
        <v>4963.8900000000003</v>
      </c>
      <c r="Q2050" s="2">
        <v>0.35</v>
      </c>
      <c r="R2050" t="s">
        <v>96</v>
      </c>
      <c r="S2050" t="s">
        <v>49</v>
      </c>
      <c r="T2050" t="s">
        <v>2107</v>
      </c>
      <c r="U2050" t="s">
        <v>192</v>
      </c>
      <c r="V2050" t="s">
        <v>68</v>
      </c>
      <c r="W2050">
        <v>5209</v>
      </c>
      <c r="X2050" s="1">
        <v>41256</v>
      </c>
      <c r="Y2050" t="s">
        <v>53</v>
      </c>
      <c r="Z2050" t="e" vm="11">
        <v>#VALUE!</v>
      </c>
      <c r="AA2050">
        <v>78155</v>
      </c>
      <c r="AB2050" t="e" cm="1" vm="2">
        <f t="array" ref="AB2050">_FV(Table1[[#This Row],[State]],"Country/region",TRUE)</f>
        <v>#VALUE!</v>
      </c>
    </row>
    <row r="2051" spans="1:28" x14ac:dyDescent="0.35">
      <c r="A2051" t="s">
        <v>2003</v>
      </c>
      <c r="B2051">
        <v>44</v>
      </c>
      <c r="C2051" t="s">
        <v>1941</v>
      </c>
      <c r="D2051" t="s">
        <v>46</v>
      </c>
      <c r="E2051">
        <f>YEAR(Table1[[#This Row],[Order Date]])</f>
        <v>2012</v>
      </c>
      <c r="F2051">
        <v>1</v>
      </c>
      <c r="G2051">
        <f>MONTH(Table1[[#This Row],[Order Date]])</f>
        <v>12</v>
      </c>
      <c r="H2051" s="1">
        <v>41255</v>
      </c>
      <c r="I2051">
        <v>36999</v>
      </c>
      <c r="J2051" t="s">
        <v>131</v>
      </c>
      <c r="K2051">
        <v>3</v>
      </c>
      <c r="L2051">
        <v>115.99</v>
      </c>
      <c r="M2051" s="2">
        <v>0.08</v>
      </c>
      <c r="N2051">
        <v>306.62049999999999</v>
      </c>
      <c r="O2051">
        <v>5.99</v>
      </c>
      <c r="P2051">
        <v>-479.08300000000003</v>
      </c>
      <c r="Q2051" s="2">
        <v>0.56999999999999995</v>
      </c>
      <c r="R2051" t="s">
        <v>96</v>
      </c>
      <c r="S2051" t="s">
        <v>30</v>
      </c>
      <c r="T2051">
        <v>2160</v>
      </c>
      <c r="U2051" t="s">
        <v>105</v>
      </c>
      <c r="V2051" t="s">
        <v>68</v>
      </c>
      <c r="W2051">
        <v>5210</v>
      </c>
      <c r="X2051" s="1">
        <v>41256</v>
      </c>
      <c r="Y2051" t="s">
        <v>42</v>
      </c>
      <c r="Z2051" t="e" vm="11">
        <v>#VALUE!</v>
      </c>
      <c r="AA2051">
        <v>78155</v>
      </c>
      <c r="AB2051" t="e" cm="1" vm="2">
        <f t="array" ref="AB2051">_FV(Table1[[#This Row],[State]],"Country/region",TRUE)</f>
        <v>#VALUE!</v>
      </c>
    </row>
    <row r="2052" spans="1:28" x14ac:dyDescent="0.35">
      <c r="A2052" t="s">
        <v>2567</v>
      </c>
      <c r="B2052">
        <v>44</v>
      </c>
      <c r="C2052" t="s">
        <v>223</v>
      </c>
      <c r="D2052" t="s">
        <v>57</v>
      </c>
      <c r="E2052">
        <f>YEAR(Table1[[#This Row],[Order Date]])</f>
        <v>2012</v>
      </c>
      <c r="F2052">
        <v>1</v>
      </c>
      <c r="G2052">
        <f>MONTH(Table1[[#This Row],[Order Date]])</f>
        <v>12</v>
      </c>
      <c r="H2052" s="1">
        <v>41255</v>
      </c>
      <c r="I2052">
        <v>12224</v>
      </c>
      <c r="J2052" t="s">
        <v>28</v>
      </c>
      <c r="K2052">
        <v>2</v>
      </c>
      <c r="L2052">
        <v>124.49</v>
      </c>
      <c r="M2052" s="2">
        <v>0.04</v>
      </c>
      <c r="N2052">
        <v>302.91000000000003</v>
      </c>
      <c r="O2052">
        <v>51.94</v>
      </c>
      <c r="P2052">
        <v>-186.12899999999999</v>
      </c>
      <c r="Q2052" s="2">
        <v>0.63</v>
      </c>
      <c r="R2052" t="s">
        <v>48</v>
      </c>
      <c r="S2052" t="s">
        <v>73</v>
      </c>
      <c r="T2052" t="s">
        <v>2074</v>
      </c>
      <c r="U2052" t="s">
        <v>75</v>
      </c>
      <c r="V2052" t="s">
        <v>68</v>
      </c>
      <c r="W2052">
        <v>1692</v>
      </c>
      <c r="X2052" s="1">
        <v>41257</v>
      </c>
      <c r="Y2052" t="s">
        <v>53</v>
      </c>
      <c r="Z2052" t="e" vm="13">
        <v>#VALUE!</v>
      </c>
      <c r="AA2052">
        <v>73703</v>
      </c>
      <c r="AB2052" t="e" cm="1" vm="2">
        <f t="array" ref="AB2052">_FV(Table1[[#This Row],[State]],"Country/region",TRUE)</f>
        <v>#VALUE!</v>
      </c>
    </row>
    <row r="2053" spans="1:28" x14ac:dyDescent="0.35">
      <c r="A2053" t="s">
        <v>2571</v>
      </c>
      <c r="B2053">
        <v>44</v>
      </c>
      <c r="C2053" t="s">
        <v>2572</v>
      </c>
      <c r="D2053" t="s">
        <v>57</v>
      </c>
      <c r="E2053">
        <f>YEAR(Table1[[#This Row],[Order Date]])</f>
        <v>2012</v>
      </c>
      <c r="F2053">
        <v>1</v>
      </c>
      <c r="G2053">
        <f>MONTH(Table1[[#This Row],[Order Date]])</f>
        <v>12</v>
      </c>
      <c r="H2053" s="1">
        <v>41255</v>
      </c>
      <c r="I2053">
        <v>29857</v>
      </c>
      <c r="J2053" t="s">
        <v>131</v>
      </c>
      <c r="K2053">
        <v>41</v>
      </c>
      <c r="L2053">
        <v>140.97999999999999</v>
      </c>
      <c r="M2053" s="2">
        <v>7.0000000000000007E-2</v>
      </c>
      <c r="N2053">
        <v>5572.92</v>
      </c>
      <c r="O2053">
        <v>36.090000000000003</v>
      </c>
      <c r="P2053">
        <v>-639.47</v>
      </c>
      <c r="Q2053" s="2">
        <v>0.77</v>
      </c>
      <c r="R2053" t="s">
        <v>48</v>
      </c>
      <c r="S2053" t="s">
        <v>73</v>
      </c>
      <c r="T2053" t="s">
        <v>1370</v>
      </c>
      <c r="U2053" t="s">
        <v>154</v>
      </c>
      <c r="V2053" t="s">
        <v>68</v>
      </c>
      <c r="W2053">
        <v>4200</v>
      </c>
      <c r="X2053" s="1">
        <v>41257</v>
      </c>
      <c r="Y2053" t="s">
        <v>53</v>
      </c>
      <c r="Z2053" t="e" vm="40">
        <v>#VALUE!</v>
      </c>
      <c r="AA2053">
        <v>66062</v>
      </c>
      <c r="AB2053" t="e" cm="1" vm="2">
        <f t="array" ref="AB2053">_FV(Table1[[#This Row],[State]],"Country/region",TRUE)</f>
        <v>#VALUE!</v>
      </c>
    </row>
    <row r="2054" spans="1:28" x14ac:dyDescent="0.35">
      <c r="A2054" t="s">
        <v>2568</v>
      </c>
      <c r="B2054">
        <v>44</v>
      </c>
      <c r="C2054" t="s">
        <v>2569</v>
      </c>
      <c r="D2054" t="s">
        <v>46</v>
      </c>
      <c r="E2054">
        <f>YEAR(Table1[[#This Row],[Order Date]])</f>
        <v>2012</v>
      </c>
      <c r="F2054">
        <v>1</v>
      </c>
      <c r="G2054">
        <f>MONTH(Table1[[#This Row],[Order Date]])</f>
        <v>12</v>
      </c>
      <c r="H2054" s="1">
        <v>41255</v>
      </c>
      <c r="I2054">
        <v>35364</v>
      </c>
      <c r="J2054" t="s">
        <v>58</v>
      </c>
      <c r="K2054">
        <v>29</v>
      </c>
      <c r="L2054">
        <v>376.13</v>
      </c>
      <c r="M2054" s="2">
        <v>0.06</v>
      </c>
      <c r="N2054">
        <v>10338.93</v>
      </c>
      <c r="O2054">
        <v>85.63</v>
      </c>
      <c r="P2054">
        <v>-871.51499999999999</v>
      </c>
      <c r="Q2054" s="2">
        <v>0.74</v>
      </c>
      <c r="R2054" t="s">
        <v>48</v>
      </c>
      <c r="S2054" t="s">
        <v>73</v>
      </c>
      <c r="T2054" t="s">
        <v>512</v>
      </c>
      <c r="U2054" t="s">
        <v>75</v>
      </c>
      <c r="V2054" t="s">
        <v>68</v>
      </c>
      <c r="W2054">
        <v>4971</v>
      </c>
      <c r="X2054" s="1">
        <v>41257</v>
      </c>
      <c r="Y2054" t="s">
        <v>53</v>
      </c>
      <c r="Z2054" t="e" vm="40">
        <v>#VALUE!</v>
      </c>
      <c r="AA2054">
        <v>67901</v>
      </c>
      <c r="AB2054" t="e" cm="1" vm="2">
        <f t="array" ref="AB2054">_FV(Table1[[#This Row],[State]],"Country/region",TRUE)</f>
        <v>#VALUE!</v>
      </c>
    </row>
    <row r="2055" spans="1:28" x14ac:dyDescent="0.35">
      <c r="A2055" t="s">
        <v>2573</v>
      </c>
      <c r="B2055">
        <v>44</v>
      </c>
      <c r="C2055" t="s">
        <v>91</v>
      </c>
      <c r="D2055" t="s">
        <v>46</v>
      </c>
      <c r="E2055">
        <f>YEAR(Table1[[#This Row],[Order Date]])</f>
        <v>2012</v>
      </c>
      <c r="F2055">
        <v>1</v>
      </c>
      <c r="G2055">
        <f>MONTH(Table1[[#This Row],[Order Date]])</f>
        <v>12</v>
      </c>
      <c r="H2055" s="1">
        <v>41255</v>
      </c>
      <c r="I2055">
        <v>21091</v>
      </c>
      <c r="J2055" t="s">
        <v>28</v>
      </c>
      <c r="K2055">
        <v>32</v>
      </c>
      <c r="L2055">
        <v>8.8800000000000008</v>
      </c>
      <c r="M2055" s="2">
        <v>0.1</v>
      </c>
      <c r="N2055">
        <v>270.73</v>
      </c>
      <c r="O2055">
        <v>6.28</v>
      </c>
      <c r="P2055">
        <v>-54.567500000000003</v>
      </c>
      <c r="Q2055" s="2">
        <v>0.35</v>
      </c>
      <c r="R2055" t="s">
        <v>29</v>
      </c>
      <c r="S2055" t="s">
        <v>30</v>
      </c>
      <c r="T2055" t="s">
        <v>1875</v>
      </c>
      <c r="U2055" t="s">
        <v>67</v>
      </c>
      <c r="V2055" t="s">
        <v>68</v>
      </c>
      <c r="W2055">
        <v>2919</v>
      </c>
      <c r="X2055" s="1">
        <v>41257</v>
      </c>
      <c r="Y2055" t="s">
        <v>42</v>
      </c>
      <c r="Z2055" t="e" vm="9">
        <v>#VALUE!</v>
      </c>
      <c r="AA2055">
        <v>68801</v>
      </c>
      <c r="AB2055" t="e" cm="1" vm="2">
        <f t="array" ref="AB2055">_FV(Table1[[#This Row],[State]],"Country/region",TRUE)</f>
        <v>#VALUE!</v>
      </c>
    </row>
    <row r="2056" spans="1:28" x14ac:dyDescent="0.35">
      <c r="A2056" t="s">
        <v>2568</v>
      </c>
      <c r="B2056">
        <v>44</v>
      </c>
      <c r="C2056" t="s">
        <v>2569</v>
      </c>
      <c r="D2056" t="s">
        <v>46</v>
      </c>
      <c r="E2056">
        <f>YEAR(Table1[[#This Row],[Order Date]])</f>
        <v>2012</v>
      </c>
      <c r="F2056">
        <v>1</v>
      </c>
      <c r="G2056">
        <f>MONTH(Table1[[#This Row],[Order Date]])</f>
        <v>12</v>
      </c>
      <c r="H2056" s="1">
        <v>41255</v>
      </c>
      <c r="I2056">
        <v>35364</v>
      </c>
      <c r="J2056" t="s">
        <v>58</v>
      </c>
      <c r="K2056">
        <v>16</v>
      </c>
      <c r="L2056">
        <v>4.28</v>
      </c>
      <c r="M2056" s="2">
        <v>0.04</v>
      </c>
      <c r="N2056">
        <v>72.08</v>
      </c>
      <c r="O2056">
        <v>5.68</v>
      </c>
      <c r="P2056">
        <v>-54.75</v>
      </c>
      <c r="Q2056" s="2">
        <v>0.4</v>
      </c>
      <c r="R2056" t="s">
        <v>29</v>
      </c>
      <c r="S2056" t="s">
        <v>30</v>
      </c>
      <c r="T2056" t="s">
        <v>2574</v>
      </c>
      <c r="U2056" t="s">
        <v>61</v>
      </c>
      <c r="V2056" t="s">
        <v>68</v>
      </c>
      <c r="W2056">
        <v>4970</v>
      </c>
      <c r="X2056" s="1">
        <v>41257</v>
      </c>
      <c r="Y2056" t="s">
        <v>34</v>
      </c>
      <c r="Z2056" t="e" vm="40">
        <v>#VALUE!</v>
      </c>
      <c r="AA2056">
        <v>67901</v>
      </c>
      <c r="AB2056" t="e" cm="1" vm="2">
        <f t="array" ref="AB2056">_FV(Table1[[#This Row],[State]],"Country/region",TRUE)</f>
        <v>#VALUE!</v>
      </c>
    </row>
    <row r="2057" spans="1:28" x14ac:dyDescent="0.35">
      <c r="A2057" t="s">
        <v>2457</v>
      </c>
      <c r="B2057">
        <v>44</v>
      </c>
      <c r="C2057" t="s">
        <v>871</v>
      </c>
      <c r="D2057" t="s">
        <v>46</v>
      </c>
      <c r="E2057">
        <f>YEAR(Table1[[#This Row],[Order Date]])</f>
        <v>2012</v>
      </c>
      <c r="F2057">
        <v>1</v>
      </c>
      <c r="G2057">
        <f>MONTH(Table1[[#This Row],[Order Date]])</f>
        <v>12</v>
      </c>
      <c r="H2057" s="1">
        <v>41255</v>
      </c>
      <c r="I2057">
        <v>52391</v>
      </c>
      <c r="J2057" t="s">
        <v>28</v>
      </c>
      <c r="K2057">
        <v>39</v>
      </c>
      <c r="L2057">
        <v>20.89</v>
      </c>
      <c r="M2057" s="2">
        <v>0.02</v>
      </c>
      <c r="N2057">
        <v>857.84</v>
      </c>
      <c r="O2057">
        <v>11.52</v>
      </c>
      <c r="P2057">
        <v>-309.43</v>
      </c>
      <c r="Q2057" s="2">
        <v>0.83</v>
      </c>
      <c r="R2057" t="s">
        <v>29</v>
      </c>
      <c r="S2057" t="s">
        <v>30</v>
      </c>
      <c r="T2057" t="s">
        <v>1104</v>
      </c>
      <c r="U2057" t="s">
        <v>32</v>
      </c>
      <c r="V2057" t="s">
        <v>68</v>
      </c>
      <c r="W2057">
        <v>7355</v>
      </c>
      <c r="X2057" s="1">
        <v>41257</v>
      </c>
      <c r="Y2057" t="s">
        <v>34</v>
      </c>
      <c r="Z2057" t="e" vm="11">
        <v>#VALUE!</v>
      </c>
      <c r="AA2057">
        <v>78664</v>
      </c>
      <c r="AB2057" t="e" cm="1" vm="2">
        <f t="array" ref="AB2057">_FV(Table1[[#This Row],[State]],"Country/region",TRUE)</f>
        <v>#VALUE!</v>
      </c>
    </row>
    <row r="2058" spans="1:28" x14ac:dyDescent="0.35">
      <c r="A2058" t="s">
        <v>2457</v>
      </c>
      <c r="B2058">
        <v>44</v>
      </c>
      <c r="C2058" t="s">
        <v>871</v>
      </c>
      <c r="D2058" t="s">
        <v>46</v>
      </c>
      <c r="E2058">
        <f>YEAR(Table1[[#This Row],[Order Date]])</f>
        <v>2012</v>
      </c>
      <c r="F2058">
        <v>1</v>
      </c>
      <c r="G2058">
        <f>MONTH(Table1[[#This Row],[Order Date]])</f>
        <v>12</v>
      </c>
      <c r="H2058" s="1">
        <v>41255</v>
      </c>
      <c r="I2058">
        <v>52391</v>
      </c>
      <c r="J2058" t="s">
        <v>28</v>
      </c>
      <c r="K2058">
        <v>36</v>
      </c>
      <c r="L2058">
        <v>29.14</v>
      </c>
      <c r="M2058" s="2">
        <v>0.04</v>
      </c>
      <c r="N2058">
        <v>1072.3599999999999</v>
      </c>
      <c r="O2058">
        <v>4.8600000000000003</v>
      </c>
      <c r="P2058">
        <v>440.48</v>
      </c>
      <c r="Q2058" s="2">
        <v>0.38</v>
      </c>
      <c r="R2058" t="s">
        <v>29</v>
      </c>
      <c r="S2058" t="s">
        <v>59</v>
      </c>
      <c r="T2058" t="s">
        <v>2575</v>
      </c>
      <c r="U2058" t="s">
        <v>61</v>
      </c>
      <c r="V2058" t="s">
        <v>68</v>
      </c>
      <c r="W2058">
        <v>7354</v>
      </c>
      <c r="X2058" s="1">
        <v>41257</v>
      </c>
      <c r="Y2058" t="s">
        <v>34</v>
      </c>
      <c r="Z2058" t="e" vm="11">
        <v>#VALUE!</v>
      </c>
      <c r="AA2058">
        <v>78664</v>
      </c>
      <c r="AB2058" t="e" cm="1" vm="2">
        <f t="array" ref="AB2058">_FV(Table1[[#This Row],[State]],"Country/region",TRUE)</f>
        <v>#VALUE!</v>
      </c>
    </row>
    <row r="2059" spans="1:28" x14ac:dyDescent="0.35">
      <c r="A2059" t="s">
        <v>2568</v>
      </c>
      <c r="B2059">
        <v>44</v>
      </c>
      <c r="C2059" t="s">
        <v>2569</v>
      </c>
      <c r="D2059" t="s">
        <v>46</v>
      </c>
      <c r="E2059">
        <f>YEAR(Table1[[#This Row],[Order Date]])</f>
        <v>2012</v>
      </c>
      <c r="F2059">
        <v>1</v>
      </c>
      <c r="G2059">
        <f>MONTH(Table1[[#This Row],[Order Date]])</f>
        <v>12</v>
      </c>
      <c r="H2059" s="1">
        <v>41255</v>
      </c>
      <c r="I2059">
        <v>35364</v>
      </c>
      <c r="J2059" t="s">
        <v>58</v>
      </c>
      <c r="K2059">
        <v>8</v>
      </c>
      <c r="L2059">
        <v>195.99</v>
      </c>
      <c r="M2059" s="2">
        <v>0.06</v>
      </c>
      <c r="N2059">
        <v>1265.2929999999999</v>
      </c>
      <c r="O2059">
        <v>8.99</v>
      </c>
      <c r="P2059">
        <v>-554.44399999999996</v>
      </c>
      <c r="Q2059" s="2">
        <v>0.6</v>
      </c>
      <c r="R2059" t="s">
        <v>96</v>
      </c>
      <c r="S2059" t="s">
        <v>30</v>
      </c>
      <c r="T2059" t="s">
        <v>839</v>
      </c>
      <c r="U2059" t="s">
        <v>105</v>
      </c>
      <c r="V2059" t="s">
        <v>68</v>
      </c>
      <c r="W2059">
        <v>4973</v>
      </c>
      <c r="X2059" s="1">
        <v>41257</v>
      </c>
      <c r="Y2059" t="s">
        <v>34</v>
      </c>
      <c r="Z2059" t="e" vm="40">
        <v>#VALUE!</v>
      </c>
      <c r="AA2059">
        <v>67901</v>
      </c>
      <c r="AB2059" t="e" cm="1" vm="2">
        <f t="array" ref="AB2059">_FV(Table1[[#This Row],[State]],"Country/region",TRUE)</f>
        <v>#VALUE!</v>
      </c>
    </row>
    <row r="2060" spans="1:28" x14ac:dyDescent="0.35">
      <c r="A2060" t="s">
        <v>1957</v>
      </c>
      <c r="B2060">
        <v>44</v>
      </c>
      <c r="C2060" t="s">
        <v>1950</v>
      </c>
      <c r="D2060" t="s">
        <v>27</v>
      </c>
      <c r="E2060">
        <f>YEAR(Table1[[#This Row],[Order Date]])</f>
        <v>2012</v>
      </c>
      <c r="F2060">
        <v>1</v>
      </c>
      <c r="G2060">
        <f>MONTH(Table1[[#This Row],[Order Date]])</f>
        <v>12</v>
      </c>
      <c r="H2060" s="1">
        <v>41256</v>
      </c>
      <c r="I2060">
        <v>7845</v>
      </c>
      <c r="J2060" t="s">
        <v>58</v>
      </c>
      <c r="K2060">
        <v>22</v>
      </c>
      <c r="L2060">
        <v>4.91</v>
      </c>
      <c r="M2060" s="2">
        <v>0.06</v>
      </c>
      <c r="N2060">
        <v>118.56</v>
      </c>
      <c r="O2060">
        <v>5.68</v>
      </c>
      <c r="P2060">
        <v>-63.3765</v>
      </c>
      <c r="Q2060" s="2">
        <v>0.36</v>
      </c>
      <c r="R2060" t="s">
        <v>29</v>
      </c>
      <c r="S2060" t="s">
        <v>30</v>
      </c>
      <c r="T2060" t="s">
        <v>1150</v>
      </c>
      <c r="U2060" t="s">
        <v>67</v>
      </c>
      <c r="V2060" t="s">
        <v>68</v>
      </c>
      <c r="W2060">
        <v>1062</v>
      </c>
      <c r="X2060" s="1">
        <v>41256</v>
      </c>
      <c r="Y2060" t="s">
        <v>42</v>
      </c>
      <c r="Z2060" t="e" vm="25">
        <v>#VALUE!</v>
      </c>
      <c r="AA2060">
        <v>53186</v>
      </c>
      <c r="AB2060" t="e" cm="1" vm="2">
        <f t="array" ref="AB2060">_FV(Table1[[#This Row],[State]],"Country/region",TRUE)</f>
        <v>#VALUE!</v>
      </c>
    </row>
    <row r="2061" spans="1:28" x14ac:dyDescent="0.35">
      <c r="A2061" t="s">
        <v>1957</v>
      </c>
      <c r="B2061">
        <v>44</v>
      </c>
      <c r="C2061" t="s">
        <v>1950</v>
      </c>
      <c r="D2061" t="s">
        <v>27</v>
      </c>
      <c r="E2061">
        <f>YEAR(Table1[[#This Row],[Order Date]])</f>
        <v>2012</v>
      </c>
      <c r="F2061">
        <v>1</v>
      </c>
      <c r="G2061">
        <f>MONTH(Table1[[#This Row],[Order Date]])</f>
        <v>12</v>
      </c>
      <c r="H2061" s="1">
        <v>41256</v>
      </c>
      <c r="I2061">
        <v>7845</v>
      </c>
      <c r="J2061" t="s">
        <v>58</v>
      </c>
      <c r="K2061">
        <v>45</v>
      </c>
      <c r="L2061">
        <v>48.94</v>
      </c>
      <c r="M2061" s="2">
        <v>7.0000000000000007E-2</v>
      </c>
      <c r="N2061">
        <v>2145.0500000000002</v>
      </c>
      <c r="O2061">
        <v>5.86</v>
      </c>
      <c r="P2061">
        <v>1012.67</v>
      </c>
      <c r="Q2061" s="2">
        <v>0.35</v>
      </c>
      <c r="R2061" t="s">
        <v>29</v>
      </c>
      <c r="S2061" t="s">
        <v>30</v>
      </c>
      <c r="T2061" t="s">
        <v>2576</v>
      </c>
      <c r="U2061" t="s">
        <v>61</v>
      </c>
      <c r="V2061" t="s">
        <v>68</v>
      </c>
      <c r="W2061">
        <v>1063</v>
      </c>
      <c r="X2061" s="1">
        <v>41257</v>
      </c>
      <c r="Y2061" t="s">
        <v>42</v>
      </c>
      <c r="Z2061" t="e" vm="25">
        <v>#VALUE!</v>
      </c>
      <c r="AA2061">
        <v>53186</v>
      </c>
      <c r="AB2061" t="e" cm="1" vm="2">
        <f t="array" ref="AB2061">_FV(Table1[[#This Row],[State]],"Country/region",TRUE)</f>
        <v>#VALUE!</v>
      </c>
    </row>
    <row r="2062" spans="1:28" x14ac:dyDescent="0.35">
      <c r="A2062" t="s">
        <v>2383</v>
      </c>
      <c r="B2062">
        <v>44</v>
      </c>
      <c r="C2062" t="s">
        <v>2092</v>
      </c>
      <c r="D2062" t="s">
        <v>38</v>
      </c>
      <c r="E2062">
        <f>YEAR(Table1[[#This Row],[Order Date]])</f>
        <v>2012</v>
      </c>
      <c r="F2062">
        <v>1</v>
      </c>
      <c r="G2062">
        <f>MONTH(Table1[[#This Row],[Order Date]])</f>
        <v>12</v>
      </c>
      <c r="H2062" s="1">
        <v>41256</v>
      </c>
      <c r="I2062">
        <v>16102</v>
      </c>
      <c r="J2062" t="s">
        <v>39</v>
      </c>
      <c r="K2062">
        <v>25</v>
      </c>
      <c r="L2062">
        <v>500.98</v>
      </c>
      <c r="M2062" s="2">
        <v>0.02</v>
      </c>
      <c r="N2062">
        <v>13255.93</v>
      </c>
      <c r="O2062">
        <v>26</v>
      </c>
      <c r="P2062">
        <v>4089.27</v>
      </c>
      <c r="Q2062" s="2">
        <v>0.6</v>
      </c>
      <c r="R2062" t="s">
        <v>48</v>
      </c>
      <c r="S2062" t="s">
        <v>49</v>
      </c>
      <c r="T2062" t="s">
        <v>1979</v>
      </c>
      <c r="U2062" t="s">
        <v>51</v>
      </c>
      <c r="V2062" t="s">
        <v>52</v>
      </c>
      <c r="W2062">
        <v>2228</v>
      </c>
      <c r="X2062" s="1">
        <v>41258</v>
      </c>
      <c r="Y2062" t="s">
        <v>53</v>
      </c>
      <c r="Z2062" t="e" vm="4">
        <v>#VALUE!</v>
      </c>
      <c r="AA2062">
        <v>91776</v>
      </c>
      <c r="AB2062" t="e" cm="1" vm="2">
        <f t="array" ref="AB2062">_FV(Table1[[#This Row],[State]],"Country/region",TRUE)</f>
        <v>#VALUE!</v>
      </c>
    </row>
    <row r="2063" spans="1:28" x14ac:dyDescent="0.35">
      <c r="A2063" t="s">
        <v>2577</v>
      </c>
      <c r="B2063">
        <v>44</v>
      </c>
      <c r="C2063" t="s">
        <v>575</v>
      </c>
      <c r="D2063" t="s">
        <v>57</v>
      </c>
      <c r="E2063">
        <f>YEAR(Table1[[#This Row],[Order Date]])</f>
        <v>2012</v>
      </c>
      <c r="F2063">
        <v>1</v>
      </c>
      <c r="G2063">
        <f>MONTH(Table1[[#This Row],[Order Date]])</f>
        <v>12</v>
      </c>
      <c r="H2063" s="1">
        <v>41257</v>
      </c>
      <c r="I2063">
        <v>13120</v>
      </c>
      <c r="J2063" t="s">
        <v>47</v>
      </c>
      <c r="K2063">
        <v>8</v>
      </c>
      <c r="L2063">
        <v>24.92</v>
      </c>
      <c r="M2063" s="2">
        <v>0</v>
      </c>
      <c r="N2063">
        <v>216.33</v>
      </c>
      <c r="O2063">
        <v>12.98</v>
      </c>
      <c r="P2063">
        <v>-17.364999999999998</v>
      </c>
      <c r="Q2063" s="2">
        <v>0.39</v>
      </c>
      <c r="R2063" t="s">
        <v>29</v>
      </c>
      <c r="S2063" t="s">
        <v>30</v>
      </c>
      <c r="T2063" t="s">
        <v>1021</v>
      </c>
      <c r="U2063" t="s">
        <v>67</v>
      </c>
      <c r="V2063" t="s">
        <v>68</v>
      </c>
      <c r="W2063">
        <v>1827</v>
      </c>
      <c r="X2063" s="1">
        <v>41257</v>
      </c>
      <c r="Y2063" t="s">
        <v>34</v>
      </c>
      <c r="Z2063" t="e" vm="38">
        <v>#VALUE!</v>
      </c>
      <c r="AA2063">
        <v>46614</v>
      </c>
      <c r="AB2063" t="e" cm="1" vm="2">
        <f t="array" ref="AB2063">_FV(Table1[[#This Row],[State]],"Country/region",TRUE)</f>
        <v>#VALUE!</v>
      </c>
    </row>
    <row r="2064" spans="1:28" x14ac:dyDescent="0.35">
      <c r="A2064" t="s">
        <v>743</v>
      </c>
      <c r="B2064">
        <v>44</v>
      </c>
      <c r="C2064" t="s">
        <v>2578</v>
      </c>
      <c r="D2064" t="s">
        <v>57</v>
      </c>
      <c r="E2064">
        <f>YEAR(Table1[[#This Row],[Order Date]])</f>
        <v>2012</v>
      </c>
      <c r="F2064">
        <v>1</v>
      </c>
      <c r="G2064">
        <f>MONTH(Table1[[#This Row],[Order Date]])</f>
        <v>12</v>
      </c>
      <c r="H2064" s="1">
        <v>41257</v>
      </c>
      <c r="I2064">
        <v>38882</v>
      </c>
      <c r="J2064" t="s">
        <v>58</v>
      </c>
      <c r="K2064">
        <v>40</v>
      </c>
      <c r="L2064">
        <v>55.48</v>
      </c>
      <c r="M2064" s="2">
        <v>0.06</v>
      </c>
      <c r="N2064">
        <v>2169.4899999999998</v>
      </c>
      <c r="O2064">
        <v>4.8499999999999996</v>
      </c>
      <c r="P2064">
        <v>1043.43</v>
      </c>
      <c r="Q2064" s="2">
        <v>0.37</v>
      </c>
      <c r="R2064" t="s">
        <v>29</v>
      </c>
      <c r="S2064" t="s">
        <v>30</v>
      </c>
      <c r="T2064" t="s">
        <v>2579</v>
      </c>
      <c r="U2064" t="s">
        <v>61</v>
      </c>
      <c r="V2064" t="s">
        <v>33</v>
      </c>
      <c r="W2064">
        <v>5470</v>
      </c>
      <c r="X2064" s="1">
        <v>41257</v>
      </c>
      <c r="Y2064" t="s">
        <v>34</v>
      </c>
      <c r="Z2064" t="e" vm="21">
        <v>#VALUE!</v>
      </c>
      <c r="AA2064">
        <v>4210</v>
      </c>
      <c r="AB2064" t="e" cm="1" vm="2">
        <f t="array" ref="AB2064">_FV(Table1[[#This Row],[State]],"Country/region",TRUE)</f>
        <v>#VALUE!</v>
      </c>
    </row>
    <row r="2065" spans="1:28" x14ac:dyDescent="0.35">
      <c r="A2065" t="s">
        <v>2580</v>
      </c>
      <c r="B2065">
        <v>44</v>
      </c>
      <c r="C2065" t="s">
        <v>2578</v>
      </c>
      <c r="D2065" t="s">
        <v>57</v>
      </c>
      <c r="E2065">
        <f>YEAR(Table1[[#This Row],[Order Date]])</f>
        <v>2012</v>
      </c>
      <c r="F2065">
        <v>1</v>
      </c>
      <c r="G2065">
        <f>MONTH(Table1[[#This Row],[Order Date]])</f>
        <v>12</v>
      </c>
      <c r="H2065" s="1">
        <v>41257</v>
      </c>
      <c r="I2065">
        <v>38882</v>
      </c>
      <c r="J2065" t="s">
        <v>58</v>
      </c>
      <c r="K2065">
        <v>37</v>
      </c>
      <c r="L2065">
        <v>122.99</v>
      </c>
      <c r="M2065" s="2">
        <v>0.1</v>
      </c>
      <c r="N2065">
        <v>4411.5</v>
      </c>
      <c r="O2065">
        <v>70.2</v>
      </c>
      <c r="P2065">
        <v>-1799.35</v>
      </c>
      <c r="Q2065" s="2">
        <v>0.74</v>
      </c>
      <c r="R2065" t="s">
        <v>48</v>
      </c>
      <c r="S2065" t="s">
        <v>49</v>
      </c>
      <c r="T2065" t="s">
        <v>586</v>
      </c>
      <c r="U2065" t="s">
        <v>51</v>
      </c>
      <c r="V2065" t="s">
        <v>68</v>
      </c>
      <c r="W2065">
        <v>5471</v>
      </c>
      <c r="X2065" s="1">
        <v>41258</v>
      </c>
      <c r="Y2065" t="s">
        <v>53</v>
      </c>
      <c r="Z2065" t="e" vm="5">
        <v>#VALUE!</v>
      </c>
      <c r="AA2065">
        <v>55305</v>
      </c>
      <c r="AB2065" t="e" cm="1" vm="2">
        <f t="array" ref="AB2065">_FV(Table1[[#This Row],[State]],"Country/region",TRUE)</f>
        <v>#VALUE!</v>
      </c>
    </row>
    <row r="2066" spans="1:28" x14ac:dyDescent="0.35">
      <c r="A2066" t="s">
        <v>2581</v>
      </c>
      <c r="B2066">
        <v>44</v>
      </c>
      <c r="C2066" t="s">
        <v>2582</v>
      </c>
      <c r="D2066" t="s">
        <v>46</v>
      </c>
      <c r="E2066">
        <f>YEAR(Table1[[#This Row],[Order Date]])</f>
        <v>2012</v>
      </c>
      <c r="F2066">
        <v>1</v>
      </c>
      <c r="G2066">
        <f>MONTH(Table1[[#This Row],[Order Date]])</f>
        <v>12</v>
      </c>
      <c r="H2066" s="1">
        <v>41257</v>
      </c>
      <c r="I2066">
        <v>38400</v>
      </c>
      <c r="J2066" t="s">
        <v>39</v>
      </c>
      <c r="K2066">
        <v>8</v>
      </c>
      <c r="L2066">
        <v>13.73</v>
      </c>
      <c r="M2066" s="2">
        <v>0.03</v>
      </c>
      <c r="N2066">
        <v>114.73</v>
      </c>
      <c r="O2066">
        <v>6.85</v>
      </c>
      <c r="P2066">
        <v>28.08</v>
      </c>
      <c r="Q2066" s="2">
        <v>0.54</v>
      </c>
      <c r="R2066" t="s">
        <v>48</v>
      </c>
      <c r="S2066" t="s">
        <v>59</v>
      </c>
      <c r="T2066" t="s">
        <v>2265</v>
      </c>
      <c r="U2066" t="s">
        <v>82</v>
      </c>
      <c r="V2066" t="s">
        <v>33</v>
      </c>
      <c r="W2066">
        <v>5401</v>
      </c>
      <c r="X2066" s="1">
        <v>41258</v>
      </c>
      <c r="Y2066" t="s">
        <v>42</v>
      </c>
      <c r="Z2066" t="e" vm="43">
        <v>#VALUE!</v>
      </c>
      <c r="AA2066">
        <v>26501</v>
      </c>
      <c r="AB2066" t="e" cm="1" vm="2">
        <f t="array" ref="AB2066">_FV(Table1[[#This Row],[State]],"Country/region",TRUE)</f>
        <v>#VALUE!</v>
      </c>
    </row>
    <row r="2067" spans="1:28" x14ac:dyDescent="0.35">
      <c r="A2067" t="s">
        <v>2583</v>
      </c>
      <c r="B2067">
        <v>44</v>
      </c>
      <c r="C2067" t="s">
        <v>1450</v>
      </c>
      <c r="D2067" t="s">
        <v>57</v>
      </c>
      <c r="E2067">
        <f>YEAR(Table1[[#This Row],[Order Date]])</f>
        <v>2012</v>
      </c>
      <c r="F2067">
        <v>1</v>
      </c>
      <c r="G2067">
        <f>MONTH(Table1[[#This Row],[Order Date]])</f>
        <v>12</v>
      </c>
      <c r="H2067" s="1">
        <v>41257</v>
      </c>
      <c r="I2067">
        <v>54468</v>
      </c>
      <c r="J2067" t="s">
        <v>28</v>
      </c>
      <c r="K2067">
        <v>15</v>
      </c>
      <c r="L2067">
        <v>2.61</v>
      </c>
      <c r="M2067" s="2">
        <v>0.03</v>
      </c>
      <c r="N2067">
        <v>40.75</v>
      </c>
      <c r="O2067">
        <v>0.5</v>
      </c>
      <c r="P2067">
        <v>12.76</v>
      </c>
      <c r="Q2067" s="2">
        <v>0.39</v>
      </c>
      <c r="R2067" t="s">
        <v>29</v>
      </c>
      <c r="S2067" t="s">
        <v>30</v>
      </c>
      <c r="T2067" t="s">
        <v>1586</v>
      </c>
      <c r="U2067" t="s">
        <v>210</v>
      </c>
      <c r="V2067" t="s">
        <v>76</v>
      </c>
      <c r="W2067">
        <v>7613</v>
      </c>
      <c r="X2067" s="1">
        <v>41258</v>
      </c>
      <c r="Y2067" t="s">
        <v>34</v>
      </c>
      <c r="Z2067" t="e" vm="14">
        <v>#VALUE!</v>
      </c>
      <c r="AA2067">
        <v>32780</v>
      </c>
      <c r="AB2067" t="e" cm="1" vm="2">
        <f t="array" ref="AB2067">_FV(Table1[[#This Row],[State]],"Country/region",TRUE)</f>
        <v>#VALUE!</v>
      </c>
    </row>
    <row r="2068" spans="1:28" x14ac:dyDescent="0.35">
      <c r="A2068" t="s">
        <v>2583</v>
      </c>
      <c r="B2068">
        <v>44</v>
      </c>
      <c r="C2068" t="s">
        <v>1450</v>
      </c>
      <c r="D2068" t="s">
        <v>57</v>
      </c>
      <c r="E2068">
        <f>YEAR(Table1[[#This Row],[Order Date]])</f>
        <v>2012</v>
      </c>
      <c r="F2068">
        <v>1</v>
      </c>
      <c r="G2068">
        <f>MONTH(Table1[[#This Row],[Order Date]])</f>
        <v>12</v>
      </c>
      <c r="H2068" s="1">
        <v>41257</v>
      </c>
      <c r="I2068">
        <v>54468</v>
      </c>
      <c r="J2068" t="s">
        <v>28</v>
      </c>
      <c r="K2068">
        <v>35</v>
      </c>
      <c r="L2068">
        <v>11.66</v>
      </c>
      <c r="M2068" s="2">
        <v>0.01</v>
      </c>
      <c r="N2068">
        <v>424.09</v>
      </c>
      <c r="O2068">
        <v>7.95</v>
      </c>
      <c r="P2068">
        <v>-114.18</v>
      </c>
      <c r="Q2068" s="2">
        <v>0.57999999999999996</v>
      </c>
      <c r="R2068" t="s">
        <v>29</v>
      </c>
      <c r="S2068" t="s">
        <v>139</v>
      </c>
      <c r="T2068" t="s">
        <v>2365</v>
      </c>
      <c r="U2068" t="s">
        <v>88</v>
      </c>
      <c r="V2068" t="s">
        <v>76</v>
      </c>
      <c r="W2068">
        <v>7614</v>
      </c>
      <c r="X2068" s="1">
        <v>41258</v>
      </c>
      <c r="Y2068" t="s">
        <v>34</v>
      </c>
      <c r="Z2068" t="e" vm="14">
        <v>#VALUE!</v>
      </c>
      <c r="AA2068">
        <v>32780</v>
      </c>
      <c r="AB2068" t="e" cm="1" vm="2">
        <f t="array" ref="AB2068">_FV(Table1[[#This Row],[State]],"Country/region",TRUE)</f>
        <v>#VALUE!</v>
      </c>
    </row>
    <row r="2069" spans="1:28" x14ac:dyDescent="0.35">
      <c r="A2069" t="s">
        <v>2070</v>
      </c>
      <c r="B2069">
        <v>44</v>
      </c>
      <c r="C2069" t="s">
        <v>2584</v>
      </c>
      <c r="D2069" t="s">
        <v>27</v>
      </c>
      <c r="E2069">
        <f>YEAR(Table1[[#This Row],[Order Date]])</f>
        <v>2012</v>
      </c>
      <c r="F2069">
        <v>1</v>
      </c>
      <c r="G2069">
        <f>MONTH(Table1[[#This Row],[Order Date]])</f>
        <v>12</v>
      </c>
      <c r="H2069" s="1">
        <v>41257</v>
      </c>
      <c r="I2069">
        <v>1891</v>
      </c>
      <c r="J2069" t="s">
        <v>47</v>
      </c>
      <c r="K2069">
        <v>3</v>
      </c>
      <c r="L2069">
        <v>107.53</v>
      </c>
      <c r="M2069" s="2">
        <v>0.09</v>
      </c>
      <c r="N2069">
        <v>302.36</v>
      </c>
      <c r="O2069">
        <v>5.81</v>
      </c>
      <c r="P2069">
        <v>290.31</v>
      </c>
      <c r="Q2069" s="2">
        <v>0.65</v>
      </c>
      <c r="R2069" t="s">
        <v>48</v>
      </c>
      <c r="S2069" t="s">
        <v>80</v>
      </c>
      <c r="T2069" t="s">
        <v>890</v>
      </c>
      <c r="U2069" t="s">
        <v>82</v>
      </c>
      <c r="V2069" t="s">
        <v>68</v>
      </c>
      <c r="W2069">
        <v>274</v>
      </c>
      <c r="X2069" s="1">
        <v>41259</v>
      </c>
      <c r="Y2069" t="s">
        <v>34</v>
      </c>
      <c r="Z2069" t="e" vm="11">
        <v>#VALUE!</v>
      </c>
      <c r="AA2069">
        <v>77546</v>
      </c>
      <c r="AB2069" t="e" cm="1" vm="2">
        <f t="array" ref="AB2069">_FV(Table1[[#This Row],[State]],"Country/region",TRUE)</f>
        <v>#VALUE!</v>
      </c>
    </row>
    <row r="2070" spans="1:28" x14ac:dyDescent="0.35">
      <c r="A2070" t="s">
        <v>2577</v>
      </c>
      <c r="B2070">
        <v>44</v>
      </c>
      <c r="C2070" t="s">
        <v>575</v>
      </c>
      <c r="D2070" t="s">
        <v>57</v>
      </c>
      <c r="E2070">
        <f>YEAR(Table1[[#This Row],[Order Date]])</f>
        <v>2012</v>
      </c>
      <c r="F2070">
        <v>1</v>
      </c>
      <c r="G2070">
        <f>MONTH(Table1[[#This Row],[Order Date]])</f>
        <v>12</v>
      </c>
      <c r="H2070" s="1">
        <v>41257</v>
      </c>
      <c r="I2070">
        <v>13120</v>
      </c>
      <c r="J2070" t="s">
        <v>47</v>
      </c>
      <c r="K2070">
        <v>46</v>
      </c>
      <c r="L2070">
        <v>12.95</v>
      </c>
      <c r="M2070" s="2">
        <v>0.09</v>
      </c>
      <c r="N2070">
        <v>590.42999999999995</v>
      </c>
      <c r="O2070">
        <v>4.9800000000000004</v>
      </c>
      <c r="P2070">
        <v>82.594499999999996</v>
      </c>
      <c r="Q2070" s="2">
        <v>0.4</v>
      </c>
      <c r="R2070" t="s">
        <v>29</v>
      </c>
      <c r="S2070" t="s">
        <v>30</v>
      </c>
      <c r="T2070" t="s">
        <v>2533</v>
      </c>
      <c r="U2070" t="s">
        <v>67</v>
      </c>
      <c r="V2070" t="s">
        <v>68</v>
      </c>
      <c r="W2070">
        <v>1826</v>
      </c>
      <c r="X2070" s="1">
        <v>41264</v>
      </c>
      <c r="Y2070" t="s">
        <v>34</v>
      </c>
      <c r="Z2070" t="e" vm="38">
        <v>#VALUE!</v>
      </c>
      <c r="AA2070">
        <v>46614</v>
      </c>
      <c r="AB2070" t="e" cm="1" vm="2">
        <f t="array" ref="AB2070">_FV(Table1[[#This Row],[State]],"Country/region",TRUE)</f>
        <v>#VALUE!</v>
      </c>
    </row>
    <row r="2071" spans="1:28" x14ac:dyDescent="0.35">
      <c r="A2071" t="s">
        <v>1133</v>
      </c>
      <c r="B2071">
        <v>44</v>
      </c>
      <c r="C2071" t="s">
        <v>1134</v>
      </c>
      <c r="D2071" t="s">
        <v>46</v>
      </c>
      <c r="E2071">
        <f>YEAR(Table1[[#This Row],[Order Date]])</f>
        <v>2012</v>
      </c>
      <c r="F2071">
        <v>1</v>
      </c>
      <c r="G2071">
        <f>MONTH(Table1[[#This Row],[Order Date]])</f>
        <v>12</v>
      </c>
      <c r="H2071" s="1">
        <v>41257</v>
      </c>
      <c r="I2071">
        <v>5765</v>
      </c>
      <c r="J2071" t="s">
        <v>47</v>
      </c>
      <c r="K2071">
        <v>23</v>
      </c>
      <c r="L2071">
        <v>35.44</v>
      </c>
      <c r="M2071" s="2">
        <v>0.04</v>
      </c>
      <c r="N2071">
        <v>849.46</v>
      </c>
      <c r="O2071">
        <v>19.989999999999998</v>
      </c>
      <c r="P2071">
        <v>9.06</v>
      </c>
      <c r="Q2071" s="2">
        <v>0.38</v>
      </c>
      <c r="R2071" t="s">
        <v>29</v>
      </c>
      <c r="S2071" t="s">
        <v>30</v>
      </c>
      <c r="T2071" t="s">
        <v>2395</v>
      </c>
      <c r="U2071" t="s">
        <v>61</v>
      </c>
      <c r="V2071" t="s">
        <v>76</v>
      </c>
      <c r="W2071">
        <v>804</v>
      </c>
      <c r="X2071" s="1">
        <v>41264</v>
      </c>
      <c r="Y2071" t="s">
        <v>34</v>
      </c>
      <c r="Z2071" t="e" vm="47">
        <v>#VALUE!</v>
      </c>
      <c r="AA2071">
        <v>28052</v>
      </c>
      <c r="AB2071" t="e" cm="1" vm="2">
        <f t="array" ref="AB2071">_FV(Table1[[#This Row],[State]],"Country/region",TRUE)</f>
        <v>#VALUE!</v>
      </c>
    </row>
    <row r="2072" spans="1:28" x14ac:dyDescent="0.35">
      <c r="A2072" t="s">
        <v>2585</v>
      </c>
      <c r="B2072">
        <v>44</v>
      </c>
      <c r="C2072" t="s">
        <v>2586</v>
      </c>
      <c r="D2072" t="s">
        <v>38</v>
      </c>
      <c r="E2072">
        <f>YEAR(Table1[[#This Row],[Order Date]])</f>
        <v>2012</v>
      </c>
      <c r="F2072">
        <v>1</v>
      </c>
      <c r="G2072">
        <f>MONTH(Table1[[#This Row],[Order Date]])</f>
        <v>12</v>
      </c>
      <c r="H2072" s="1">
        <v>41258</v>
      </c>
      <c r="I2072">
        <v>59556</v>
      </c>
      <c r="J2072" t="s">
        <v>39</v>
      </c>
      <c r="K2072">
        <v>5</v>
      </c>
      <c r="L2072">
        <v>205.99</v>
      </c>
      <c r="M2072" s="2">
        <v>0</v>
      </c>
      <c r="N2072">
        <v>927.98749999999995</v>
      </c>
      <c r="O2072">
        <v>8.99</v>
      </c>
      <c r="P2072">
        <v>-615.91200000000003</v>
      </c>
      <c r="Q2072" s="2">
        <v>0.56000000000000005</v>
      </c>
      <c r="R2072" t="s">
        <v>96</v>
      </c>
      <c r="S2072" t="s">
        <v>30</v>
      </c>
      <c r="T2072" t="s">
        <v>686</v>
      </c>
      <c r="U2072" t="s">
        <v>105</v>
      </c>
      <c r="V2072" t="s">
        <v>76</v>
      </c>
      <c r="W2072">
        <v>8332</v>
      </c>
      <c r="X2072" s="1">
        <v>41259</v>
      </c>
      <c r="Y2072" t="s">
        <v>34</v>
      </c>
      <c r="Z2072" t="e" vm="29">
        <v>#VALUE!</v>
      </c>
      <c r="AA2072">
        <v>42301</v>
      </c>
      <c r="AB2072" t="e" cm="1" vm="2">
        <f t="array" ref="AB2072">_FV(Table1[[#This Row],[State]],"Country/region",TRUE)</f>
        <v>#VALUE!</v>
      </c>
    </row>
    <row r="2073" spans="1:28" x14ac:dyDescent="0.35">
      <c r="A2073" t="s">
        <v>2585</v>
      </c>
      <c r="B2073">
        <v>44</v>
      </c>
      <c r="C2073" t="s">
        <v>2586</v>
      </c>
      <c r="D2073" t="s">
        <v>38</v>
      </c>
      <c r="E2073">
        <f>YEAR(Table1[[#This Row],[Order Date]])</f>
        <v>2012</v>
      </c>
      <c r="F2073">
        <v>1</v>
      </c>
      <c r="G2073">
        <f>MONTH(Table1[[#This Row],[Order Date]])</f>
        <v>12</v>
      </c>
      <c r="H2073" s="1">
        <v>41258</v>
      </c>
      <c r="I2073">
        <v>59556</v>
      </c>
      <c r="J2073" t="s">
        <v>39</v>
      </c>
      <c r="K2073">
        <v>27</v>
      </c>
      <c r="L2073">
        <v>1.48</v>
      </c>
      <c r="M2073" s="2">
        <v>0</v>
      </c>
      <c r="N2073">
        <v>43.46</v>
      </c>
      <c r="O2073">
        <v>0.7</v>
      </c>
      <c r="P2073">
        <v>6.81</v>
      </c>
      <c r="Q2073" s="2">
        <v>0.37</v>
      </c>
      <c r="R2073" t="s">
        <v>29</v>
      </c>
      <c r="S2073" t="s">
        <v>59</v>
      </c>
      <c r="T2073" t="s">
        <v>1863</v>
      </c>
      <c r="U2073" t="s">
        <v>232</v>
      </c>
      <c r="V2073" t="s">
        <v>76</v>
      </c>
      <c r="W2073">
        <v>8331</v>
      </c>
      <c r="X2073" s="1">
        <v>41260</v>
      </c>
      <c r="Y2073" t="s">
        <v>34</v>
      </c>
      <c r="Z2073" t="e" vm="29">
        <v>#VALUE!</v>
      </c>
      <c r="AA2073">
        <v>42301</v>
      </c>
      <c r="AB2073" t="e" cm="1" vm="2">
        <f t="array" ref="AB2073">_FV(Table1[[#This Row],[State]],"Country/region",TRUE)</f>
        <v>#VALUE!</v>
      </c>
    </row>
    <row r="2074" spans="1:28" x14ac:dyDescent="0.35">
      <c r="A2074" t="s">
        <v>1981</v>
      </c>
      <c r="B2074">
        <v>44</v>
      </c>
      <c r="C2074" t="s">
        <v>2252</v>
      </c>
      <c r="D2074" t="s">
        <v>27</v>
      </c>
      <c r="E2074">
        <f>YEAR(Table1[[#This Row],[Order Date]])</f>
        <v>2012</v>
      </c>
      <c r="F2074">
        <v>1</v>
      </c>
      <c r="G2074">
        <f>MONTH(Table1[[#This Row],[Order Date]])</f>
        <v>12</v>
      </c>
      <c r="H2074" s="1">
        <v>41259</v>
      </c>
      <c r="I2074">
        <v>930</v>
      </c>
      <c r="J2074" t="s">
        <v>58</v>
      </c>
      <c r="K2074">
        <v>11</v>
      </c>
      <c r="L2074">
        <v>6.88</v>
      </c>
      <c r="M2074" s="2">
        <v>0</v>
      </c>
      <c r="N2074">
        <v>79.19</v>
      </c>
      <c r="O2074">
        <v>2</v>
      </c>
      <c r="P2074">
        <v>13.91</v>
      </c>
      <c r="Q2074" s="2">
        <v>0.39</v>
      </c>
      <c r="R2074" t="s">
        <v>29</v>
      </c>
      <c r="S2074" t="s">
        <v>59</v>
      </c>
      <c r="T2074" t="s">
        <v>530</v>
      </c>
      <c r="U2074" t="s">
        <v>61</v>
      </c>
      <c r="V2074" t="s">
        <v>76</v>
      </c>
      <c r="W2074">
        <v>148</v>
      </c>
      <c r="X2074" s="1">
        <v>41259</v>
      </c>
      <c r="Y2074" t="s">
        <v>34</v>
      </c>
      <c r="Z2074" t="e" vm="18">
        <v>#VALUE!</v>
      </c>
      <c r="AA2074">
        <v>22601</v>
      </c>
      <c r="AB2074" t="e" cm="1" vm="2">
        <f t="array" ref="AB2074">_FV(Table1[[#This Row],[State]],"Country/region",TRUE)</f>
        <v>#VALUE!</v>
      </c>
    </row>
    <row r="2075" spans="1:28" x14ac:dyDescent="0.35">
      <c r="A2075" t="s">
        <v>825</v>
      </c>
      <c r="B2075">
        <v>44</v>
      </c>
      <c r="C2075" t="s">
        <v>826</v>
      </c>
      <c r="D2075" t="s">
        <v>57</v>
      </c>
      <c r="E2075">
        <f>YEAR(Table1[[#This Row],[Order Date]])</f>
        <v>2012</v>
      </c>
      <c r="F2075">
        <v>1</v>
      </c>
      <c r="G2075">
        <f>MONTH(Table1[[#This Row],[Order Date]])</f>
        <v>12</v>
      </c>
      <c r="H2075" s="1">
        <v>41259</v>
      </c>
      <c r="I2075">
        <v>48192</v>
      </c>
      <c r="J2075" t="s">
        <v>58</v>
      </c>
      <c r="K2075">
        <v>15</v>
      </c>
      <c r="L2075">
        <v>140.97999999999999</v>
      </c>
      <c r="M2075" s="2">
        <v>0</v>
      </c>
      <c r="N2075">
        <v>2277.67</v>
      </c>
      <c r="O2075">
        <v>36.090000000000003</v>
      </c>
      <c r="P2075">
        <v>-173.96</v>
      </c>
      <c r="Q2075" s="2">
        <v>0.77</v>
      </c>
      <c r="R2075" t="s">
        <v>48</v>
      </c>
      <c r="S2075" t="s">
        <v>73</v>
      </c>
      <c r="T2075" t="s">
        <v>1370</v>
      </c>
      <c r="U2075" t="s">
        <v>154</v>
      </c>
      <c r="V2075" t="s">
        <v>52</v>
      </c>
      <c r="W2075">
        <v>6765</v>
      </c>
      <c r="X2075" s="1">
        <v>41260</v>
      </c>
      <c r="Y2075" t="s">
        <v>53</v>
      </c>
      <c r="Z2075" t="e" vm="4">
        <v>#VALUE!</v>
      </c>
      <c r="AA2075">
        <v>92653</v>
      </c>
      <c r="AB2075" t="e" cm="1" vm="2">
        <f t="array" ref="AB2075">_FV(Table1[[#This Row],[State]],"Country/region",TRUE)</f>
        <v>#VALUE!</v>
      </c>
    </row>
    <row r="2076" spans="1:28" x14ac:dyDescent="0.35">
      <c r="A2076" t="s">
        <v>1981</v>
      </c>
      <c r="B2076">
        <v>44</v>
      </c>
      <c r="C2076" t="s">
        <v>2252</v>
      </c>
      <c r="D2076" t="s">
        <v>27</v>
      </c>
      <c r="E2076">
        <f>YEAR(Table1[[#This Row],[Order Date]])</f>
        <v>2012</v>
      </c>
      <c r="F2076">
        <v>1</v>
      </c>
      <c r="G2076">
        <f>MONTH(Table1[[#This Row],[Order Date]])</f>
        <v>12</v>
      </c>
      <c r="H2076" s="1">
        <v>41259</v>
      </c>
      <c r="I2076">
        <v>930</v>
      </c>
      <c r="J2076" t="s">
        <v>58</v>
      </c>
      <c r="K2076">
        <v>22</v>
      </c>
      <c r="L2076">
        <v>41.32</v>
      </c>
      <c r="M2076" s="2">
        <v>0.03</v>
      </c>
      <c r="N2076">
        <v>922.39</v>
      </c>
      <c r="O2076">
        <v>58.66</v>
      </c>
      <c r="P2076">
        <v>-41.64</v>
      </c>
      <c r="Q2076" s="2">
        <v>0.76</v>
      </c>
      <c r="R2076" t="s">
        <v>48</v>
      </c>
      <c r="S2076" t="s">
        <v>80</v>
      </c>
      <c r="T2076" t="s">
        <v>2294</v>
      </c>
      <c r="U2076" t="s">
        <v>82</v>
      </c>
      <c r="V2076" t="s">
        <v>76</v>
      </c>
      <c r="W2076">
        <v>147</v>
      </c>
      <c r="X2076" s="1">
        <v>41260</v>
      </c>
      <c r="Y2076" t="s">
        <v>42</v>
      </c>
      <c r="Z2076" t="e" vm="18">
        <v>#VALUE!</v>
      </c>
      <c r="AA2076">
        <v>22601</v>
      </c>
      <c r="AB2076" t="e" cm="1" vm="2">
        <f t="array" ref="AB2076">_FV(Table1[[#This Row],[State]],"Country/region",TRUE)</f>
        <v>#VALUE!</v>
      </c>
    </row>
    <row r="2077" spans="1:28" x14ac:dyDescent="0.35">
      <c r="A2077" t="s">
        <v>2587</v>
      </c>
      <c r="B2077">
        <v>44</v>
      </c>
      <c r="C2077" t="s">
        <v>2588</v>
      </c>
      <c r="D2077" t="s">
        <v>46</v>
      </c>
      <c r="E2077">
        <f>YEAR(Table1[[#This Row],[Order Date]])</f>
        <v>2012</v>
      </c>
      <c r="F2077">
        <v>1</v>
      </c>
      <c r="G2077">
        <f>MONTH(Table1[[#This Row],[Order Date]])</f>
        <v>12</v>
      </c>
      <c r="H2077" s="1">
        <v>41259</v>
      </c>
      <c r="I2077">
        <v>19300</v>
      </c>
      <c r="J2077" t="s">
        <v>58</v>
      </c>
      <c r="K2077">
        <v>10</v>
      </c>
      <c r="L2077">
        <v>7.64</v>
      </c>
      <c r="M2077" s="2">
        <v>0.1</v>
      </c>
      <c r="N2077">
        <v>78.72</v>
      </c>
      <c r="O2077">
        <v>5.83</v>
      </c>
      <c r="P2077">
        <v>-22.36</v>
      </c>
      <c r="Q2077" s="2">
        <v>0.36</v>
      </c>
      <c r="R2077" t="s">
        <v>29</v>
      </c>
      <c r="S2077" t="s">
        <v>59</v>
      </c>
      <c r="T2077" t="s">
        <v>135</v>
      </c>
      <c r="U2077" t="s">
        <v>61</v>
      </c>
      <c r="V2077" t="s">
        <v>76</v>
      </c>
      <c r="W2077">
        <v>2669</v>
      </c>
      <c r="X2077" s="1">
        <v>41260</v>
      </c>
      <c r="Y2077" t="s">
        <v>34</v>
      </c>
      <c r="Z2077" t="e" vm="14">
        <v>#VALUE!</v>
      </c>
      <c r="AA2077">
        <v>33430</v>
      </c>
      <c r="AB2077" t="e" cm="1" vm="2">
        <f t="array" ref="AB2077">_FV(Table1[[#This Row],[State]],"Country/region",TRUE)</f>
        <v>#VALUE!</v>
      </c>
    </row>
    <row r="2078" spans="1:28" x14ac:dyDescent="0.35">
      <c r="A2078" t="s">
        <v>735</v>
      </c>
      <c r="B2078">
        <v>44</v>
      </c>
      <c r="C2078" t="s">
        <v>736</v>
      </c>
      <c r="D2078" t="s">
        <v>57</v>
      </c>
      <c r="E2078">
        <f>YEAR(Table1[[#This Row],[Order Date]])</f>
        <v>2012</v>
      </c>
      <c r="F2078">
        <v>1</v>
      </c>
      <c r="G2078">
        <f>MONTH(Table1[[#This Row],[Order Date]])</f>
        <v>12</v>
      </c>
      <c r="H2078" s="1">
        <v>41259</v>
      </c>
      <c r="I2078">
        <v>25027</v>
      </c>
      <c r="J2078" t="s">
        <v>131</v>
      </c>
      <c r="K2078">
        <v>25</v>
      </c>
      <c r="L2078">
        <v>146.34</v>
      </c>
      <c r="M2078" s="2">
        <v>0.06</v>
      </c>
      <c r="N2078">
        <v>3585.91</v>
      </c>
      <c r="O2078">
        <v>43.75</v>
      </c>
      <c r="P2078">
        <v>-178.54</v>
      </c>
      <c r="Q2078" s="2">
        <v>0.65</v>
      </c>
      <c r="R2078" t="s">
        <v>48</v>
      </c>
      <c r="S2078" t="s">
        <v>73</v>
      </c>
      <c r="T2078" t="s">
        <v>1857</v>
      </c>
      <c r="U2078" t="s">
        <v>75</v>
      </c>
      <c r="V2078" t="s">
        <v>52</v>
      </c>
      <c r="W2078">
        <v>3511</v>
      </c>
      <c r="X2078" s="1">
        <v>41261</v>
      </c>
      <c r="Y2078" t="s">
        <v>53</v>
      </c>
      <c r="Z2078" t="e" vm="4">
        <v>#VALUE!</v>
      </c>
      <c r="AA2078">
        <v>92236</v>
      </c>
      <c r="AB2078" t="e" cm="1" vm="2">
        <f t="array" ref="AB2078">_FV(Table1[[#This Row],[State]],"Country/region",TRUE)</f>
        <v>#VALUE!</v>
      </c>
    </row>
    <row r="2079" spans="1:28" x14ac:dyDescent="0.35">
      <c r="A2079" t="s">
        <v>2589</v>
      </c>
      <c r="B2079">
        <v>44</v>
      </c>
      <c r="C2079" t="s">
        <v>2590</v>
      </c>
      <c r="D2079" t="s">
        <v>46</v>
      </c>
      <c r="E2079">
        <f>YEAR(Table1[[#This Row],[Order Date]])</f>
        <v>2012</v>
      </c>
      <c r="F2079">
        <v>1</v>
      </c>
      <c r="G2079">
        <f>MONTH(Table1[[#This Row],[Order Date]])</f>
        <v>12</v>
      </c>
      <c r="H2079" s="1">
        <v>41259</v>
      </c>
      <c r="I2079">
        <v>3110</v>
      </c>
      <c r="J2079" t="s">
        <v>28</v>
      </c>
      <c r="K2079">
        <v>13</v>
      </c>
      <c r="L2079">
        <v>119.99</v>
      </c>
      <c r="M2079" s="2">
        <v>0.04</v>
      </c>
      <c r="N2079">
        <v>1601.32</v>
      </c>
      <c r="O2079">
        <v>14</v>
      </c>
      <c r="P2079">
        <v>377.81</v>
      </c>
      <c r="Q2079" s="2">
        <v>0.36</v>
      </c>
      <c r="R2079" t="s">
        <v>96</v>
      </c>
      <c r="S2079" t="s">
        <v>49</v>
      </c>
      <c r="T2079" t="s">
        <v>1783</v>
      </c>
      <c r="U2079" t="s">
        <v>98</v>
      </c>
      <c r="V2079" t="s">
        <v>68</v>
      </c>
      <c r="W2079">
        <v>460</v>
      </c>
      <c r="X2079" s="1">
        <v>41261</v>
      </c>
      <c r="Y2079" t="s">
        <v>53</v>
      </c>
      <c r="Z2079" t="e" vm="28">
        <v>#VALUE!</v>
      </c>
      <c r="AA2079">
        <v>65721</v>
      </c>
      <c r="AB2079" t="e" cm="1" vm="2">
        <f t="array" ref="AB2079">_FV(Table1[[#This Row],[State]],"Country/region",TRUE)</f>
        <v>#VALUE!</v>
      </c>
    </row>
    <row r="2080" spans="1:28" x14ac:dyDescent="0.35">
      <c r="A2080" t="s">
        <v>785</v>
      </c>
      <c r="B2080">
        <v>44</v>
      </c>
      <c r="C2080" t="s">
        <v>2591</v>
      </c>
      <c r="D2080" t="s">
        <v>27</v>
      </c>
      <c r="E2080">
        <f>YEAR(Table1[[#This Row],[Order Date]])</f>
        <v>2012</v>
      </c>
      <c r="F2080">
        <v>1</v>
      </c>
      <c r="G2080">
        <f>MONTH(Table1[[#This Row],[Order Date]])</f>
        <v>12</v>
      </c>
      <c r="H2080" s="1">
        <v>41259</v>
      </c>
      <c r="I2080">
        <v>58144</v>
      </c>
      <c r="J2080" t="s">
        <v>47</v>
      </c>
      <c r="K2080">
        <v>29</v>
      </c>
      <c r="L2080">
        <v>26.38</v>
      </c>
      <c r="M2080" s="2">
        <v>0.01</v>
      </c>
      <c r="N2080">
        <v>778.38</v>
      </c>
      <c r="O2080">
        <v>5.86</v>
      </c>
      <c r="P2080">
        <v>257.32</v>
      </c>
      <c r="Q2080" s="2">
        <v>0.39</v>
      </c>
      <c r="R2080" t="s">
        <v>29</v>
      </c>
      <c r="S2080" t="s">
        <v>30</v>
      </c>
      <c r="T2080" t="s">
        <v>2592</v>
      </c>
      <c r="U2080" t="s">
        <v>61</v>
      </c>
      <c r="V2080" t="s">
        <v>68</v>
      </c>
      <c r="W2080">
        <v>8133</v>
      </c>
      <c r="X2080" s="1">
        <v>41266</v>
      </c>
      <c r="Y2080" t="s">
        <v>34</v>
      </c>
      <c r="Z2080" t="e" vm="16">
        <v>#VALUE!</v>
      </c>
      <c r="AA2080">
        <v>60432</v>
      </c>
      <c r="AB2080" t="e" cm="1" vm="2">
        <f t="array" ref="AB2080">_FV(Table1[[#This Row],[State]],"Country/region",TRUE)</f>
        <v>#VALUE!</v>
      </c>
    </row>
    <row r="2081" spans="1:28" x14ac:dyDescent="0.35">
      <c r="A2081" t="s">
        <v>1644</v>
      </c>
      <c r="B2081">
        <v>44</v>
      </c>
      <c r="C2081" t="s">
        <v>1559</v>
      </c>
      <c r="D2081" t="s">
        <v>46</v>
      </c>
      <c r="E2081">
        <f>YEAR(Table1[[#This Row],[Order Date]])</f>
        <v>2012</v>
      </c>
      <c r="F2081">
        <v>1</v>
      </c>
      <c r="G2081">
        <f>MONTH(Table1[[#This Row],[Order Date]])</f>
        <v>12</v>
      </c>
      <c r="H2081" s="1">
        <v>41260</v>
      </c>
      <c r="I2081">
        <v>46341</v>
      </c>
      <c r="J2081" t="s">
        <v>28</v>
      </c>
      <c r="K2081">
        <v>23</v>
      </c>
      <c r="L2081">
        <v>1.68</v>
      </c>
      <c r="M2081" s="2">
        <v>0.1</v>
      </c>
      <c r="N2081">
        <v>39.130000000000003</v>
      </c>
      <c r="O2081">
        <v>1.57</v>
      </c>
      <c r="P2081">
        <v>-23.14</v>
      </c>
      <c r="Q2081" s="2">
        <v>0.59</v>
      </c>
      <c r="R2081" t="s">
        <v>29</v>
      </c>
      <c r="S2081" t="s">
        <v>59</v>
      </c>
      <c r="T2081" t="s">
        <v>398</v>
      </c>
      <c r="U2081" t="s">
        <v>88</v>
      </c>
      <c r="V2081" t="s">
        <v>33</v>
      </c>
      <c r="W2081">
        <v>6512</v>
      </c>
      <c r="X2081" s="1">
        <v>41261</v>
      </c>
      <c r="Y2081" t="s">
        <v>34</v>
      </c>
      <c r="Z2081" t="e" vm="24">
        <v>#VALUE!</v>
      </c>
      <c r="AA2081">
        <v>7101</v>
      </c>
      <c r="AB2081" t="e" cm="1" vm="2">
        <f t="array" ref="AB2081">_FV(Table1[[#This Row],[State]],"Country/region",TRUE)</f>
        <v>#VALUE!</v>
      </c>
    </row>
    <row r="2082" spans="1:28" x14ac:dyDescent="0.35">
      <c r="A2082" t="s">
        <v>2382</v>
      </c>
      <c r="B2082">
        <v>44</v>
      </c>
      <c r="C2082" t="s">
        <v>2593</v>
      </c>
      <c r="D2082" t="s">
        <v>46</v>
      </c>
      <c r="E2082">
        <f>YEAR(Table1[[#This Row],[Order Date]])</f>
        <v>2012</v>
      </c>
      <c r="F2082">
        <v>1</v>
      </c>
      <c r="G2082">
        <f>MONTH(Table1[[#This Row],[Order Date]])</f>
        <v>12</v>
      </c>
      <c r="H2082" s="1">
        <v>41260</v>
      </c>
      <c r="I2082">
        <v>15111</v>
      </c>
      <c r="J2082" t="s">
        <v>39</v>
      </c>
      <c r="K2082">
        <v>13</v>
      </c>
      <c r="L2082">
        <v>81.319999999999993</v>
      </c>
      <c r="M2082" s="2">
        <v>0.1</v>
      </c>
      <c r="N2082">
        <v>970.47</v>
      </c>
      <c r="O2082">
        <v>0.99</v>
      </c>
      <c r="P2082">
        <v>192.38</v>
      </c>
      <c r="Q2082" s="2">
        <v>0.56999999999999995</v>
      </c>
      <c r="R2082" t="s">
        <v>29</v>
      </c>
      <c r="S2082" t="s">
        <v>30</v>
      </c>
      <c r="T2082" t="s">
        <v>2594</v>
      </c>
      <c r="U2082" t="s">
        <v>214</v>
      </c>
      <c r="V2082" t="s">
        <v>52</v>
      </c>
      <c r="W2082">
        <v>2123</v>
      </c>
      <c r="X2082" s="1">
        <v>41262</v>
      </c>
      <c r="Y2082" t="s">
        <v>34</v>
      </c>
      <c r="Z2082" t="e" vm="4">
        <v>#VALUE!</v>
      </c>
      <c r="AA2082">
        <v>94110</v>
      </c>
      <c r="AB2082" t="e" cm="1" vm="2">
        <f t="array" ref="AB2082">_FV(Table1[[#This Row],[State]],"Country/region",TRUE)</f>
        <v>#VALUE!</v>
      </c>
    </row>
    <row r="2083" spans="1:28" x14ac:dyDescent="0.35">
      <c r="A2083" t="s">
        <v>834</v>
      </c>
      <c r="B2083">
        <v>44</v>
      </c>
      <c r="C2083" t="s">
        <v>835</v>
      </c>
      <c r="D2083" t="s">
        <v>38</v>
      </c>
      <c r="E2083">
        <f>YEAR(Table1[[#This Row],[Order Date]])</f>
        <v>2012</v>
      </c>
      <c r="F2083">
        <v>1</v>
      </c>
      <c r="G2083">
        <f>MONTH(Table1[[#This Row],[Order Date]])</f>
        <v>12</v>
      </c>
      <c r="H2083" s="1">
        <v>41260</v>
      </c>
      <c r="I2083">
        <v>23936</v>
      </c>
      <c r="J2083" t="s">
        <v>131</v>
      </c>
      <c r="K2083">
        <v>27</v>
      </c>
      <c r="L2083">
        <v>2.6</v>
      </c>
      <c r="M2083" s="2">
        <v>0.09</v>
      </c>
      <c r="N2083">
        <v>71.39</v>
      </c>
      <c r="O2083">
        <v>2.4</v>
      </c>
      <c r="P2083">
        <v>-39.33</v>
      </c>
      <c r="Q2083" s="2">
        <v>0.57999999999999996</v>
      </c>
      <c r="R2083" t="s">
        <v>29</v>
      </c>
      <c r="S2083" t="s">
        <v>59</v>
      </c>
      <c r="T2083" t="s">
        <v>238</v>
      </c>
      <c r="U2083" t="s">
        <v>88</v>
      </c>
      <c r="V2083" t="s">
        <v>76</v>
      </c>
      <c r="W2083">
        <v>3345</v>
      </c>
      <c r="X2083" s="1">
        <v>41262</v>
      </c>
      <c r="Y2083" t="s">
        <v>34</v>
      </c>
      <c r="Z2083" t="e" vm="29">
        <v>#VALUE!</v>
      </c>
      <c r="AA2083">
        <v>42420</v>
      </c>
      <c r="AB2083" t="e" cm="1" vm="2">
        <f t="array" ref="AB2083">_FV(Table1[[#This Row],[State]],"Country/region",TRUE)</f>
        <v>#VALUE!</v>
      </c>
    </row>
    <row r="2084" spans="1:28" x14ac:dyDescent="0.35">
      <c r="A2084" t="s">
        <v>845</v>
      </c>
      <c r="B2084">
        <v>44</v>
      </c>
      <c r="C2084" t="s">
        <v>529</v>
      </c>
      <c r="D2084" t="s">
        <v>46</v>
      </c>
      <c r="E2084">
        <f>YEAR(Table1[[#This Row],[Order Date]])</f>
        <v>2012</v>
      </c>
      <c r="F2084">
        <v>1</v>
      </c>
      <c r="G2084">
        <f>MONTH(Table1[[#This Row],[Order Date]])</f>
        <v>12</v>
      </c>
      <c r="H2084" s="1">
        <v>41261</v>
      </c>
      <c r="I2084">
        <v>359</v>
      </c>
      <c r="J2084" t="s">
        <v>131</v>
      </c>
      <c r="K2084">
        <v>30</v>
      </c>
      <c r="L2084">
        <v>124.49</v>
      </c>
      <c r="M2084" s="2">
        <v>0.08</v>
      </c>
      <c r="N2084">
        <v>3659.66</v>
      </c>
      <c r="O2084">
        <v>51.94</v>
      </c>
      <c r="P2084">
        <v>-500.38</v>
      </c>
      <c r="Q2084" s="2">
        <v>0.63</v>
      </c>
      <c r="R2084" t="s">
        <v>48</v>
      </c>
      <c r="S2084" t="s">
        <v>73</v>
      </c>
      <c r="T2084" t="s">
        <v>2074</v>
      </c>
      <c r="U2084" t="s">
        <v>75</v>
      </c>
      <c r="V2084" t="s">
        <v>52</v>
      </c>
      <c r="W2084">
        <v>64</v>
      </c>
      <c r="X2084" s="1">
        <v>41262</v>
      </c>
      <c r="Y2084" t="s">
        <v>53</v>
      </c>
      <c r="Z2084" t="e" vm="7">
        <v>#VALUE!</v>
      </c>
      <c r="AA2084">
        <v>84062</v>
      </c>
      <c r="AB2084" t="e" cm="1" vm="2">
        <f t="array" ref="AB2084">_FV(Table1[[#This Row],[State]],"Country/region",TRUE)</f>
        <v>#VALUE!</v>
      </c>
    </row>
    <row r="2085" spans="1:28" x14ac:dyDescent="0.35">
      <c r="A2085" t="s">
        <v>2188</v>
      </c>
      <c r="B2085">
        <v>44</v>
      </c>
      <c r="C2085" t="s">
        <v>744</v>
      </c>
      <c r="D2085" t="s">
        <v>46</v>
      </c>
      <c r="E2085">
        <f>YEAR(Table1[[#This Row],[Order Date]])</f>
        <v>2012</v>
      </c>
      <c r="F2085">
        <v>1</v>
      </c>
      <c r="G2085">
        <f>MONTH(Table1[[#This Row],[Order Date]])</f>
        <v>12</v>
      </c>
      <c r="H2085" s="1">
        <v>41261</v>
      </c>
      <c r="I2085">
        <v>47203</v>
      </c>
      <c r="J2085" t="s">
        <v>58</v>
      </c>
      <c r="K2085">
        <v>8</v>
      </c>
      <c r="L2085">
        <v>15.98</v>
      </c>
      <c r="M2085" s="2">
        <v>0.04</v>
      </c>
      <c r="N2085">
        <v>129.18</v>
      </c>
      <c r="O2085">
        <v>4</v>
      </c>
      <c r="P2085">
        <v>-30.02</v>
      </c>
      <c r="Q2085" s="2">
        <v>0.37</v>
      </c>
      <c r="R2085" t="s">
        <v>96</v>
      </c>
      <c r="S2085" t="s">
        <v>30</v>
      </c>
      <c r="T2085" t="s">
        <v>1062</v>
      </c>
      <c r="U2085" t="s">
        <v>102</v>
      </c>
      <c r="V2085" t="s">
        <v>76</v>
      </c>
      <c r="W2085">
        <v>6638</v>
      </c>
      <c r="X2085" s="1">
        <v>41262</v>
      </c>
      <c r="Y2085" t="s">
        <v>34</v>
      </c>
      <c r="Z2085" t="e" vm="47">
        <v>#VALUE!</v>
      </c>
      <c r="AA2085">
        <v>28001</v>
      </c>
      <c r="AB2085" t="e" cm="1" vm="2">
        <f t="array" ref="AB2085">_FV(Table1[[#This Row],[State]],"Country/region",TRUE)</f>
        <v>#VALUE!</v>
      </c>
    </row>
    <row r="2086" spans="1:28" x14ac:dyDescent="0.35">
      <c r="A2086" t="s">
        <v>2188</v>
      </c>
      <c r="B2086">
        <v>44</v>
      </c>
      <c r="C2086" t="s">
        <v>744</v>
      </c>
      <c r="D2086" t="s">
        <v>46</v>
      </c>
      <c r="E2086">
        <f>YEAR(Table1[[#This Row],[Order Date]])</f>
        <v>2012</v>
      </c>
      <c r="F2086">
        <v>1</v>
      </c>
      <c r="G2086">
        <f>MONTH(Table1[[#This Row],[Order Date]])</f>
        <v>12</v>
      </c>
      <c r="H2086" s="1">
        <v>41261</v>
      </c>
      <c r="I2086">
        <v>47203</v>
      </c>
      <c r="J2086" t="s">
        <v>58</v>
      </c>
      <c r="K2086">
        <v>44</v>
      </c>
      <c r="L2086">
        <v>22.84</v>
      </c>
      <c r="M2086" s="2">
        <v>0.06</v>
      </c>
      <c r="N2086">
        <v>1016.26</v>
      </c>
      <c r="O2086">
        <v>5.47</v>
      </c>
      <c r="P2086">
        <v>337.97</v>
      </c>
      <c r="Q2086" s="2">
        <v>0.39</v>
      </c>
      <c r="R2086" t="s">
        <v>29</v>
      </c>
      <c r="S2086" t="s">
        <v>30</v>
      </c>
      <c r="T2086" t="s">
        <v>2595</v>
      </c>
      <c r="U2086" t="s">
        <v>61</v>
      </c>
      <c r="V2086" t="s">
        <v>76</v>
      </c>
      <c r="W2086">
        <v>6639</v>
      </c>
      <c r="X2086" s="1">
        <v>41263</v>
      </c>
      <c r="Y2086" t="s">
        <v>34</v>
      </c>
      <c r="Z2086" t="e" vm="47">
        <v>#VALUE!</v>
      </c>
      <c r="AA2086">
        <v>28001</v>
      </c>
      <c r="AB2086" t="e" cm="1" vm="2">
        <f t="array" ref="AB2086">_FV(Table1[[#This Row],[State]],"Country/region",TRUE)</f>
        <v>#VALUE!</v>
      </c>
    </row>
    <row r="2087" spans="1:28" x14ac:dyDescent="0.35">
      <c r="A2087" t="s">
        <v>2262</v>
      </c>
      <c r="B2087">
        <v>44</v>
      </c>
      <c r="C2087" t="s">
        <v>2346</v>
      </c>
      <c r="D2087" t="s">
        <v>57</v>
      </c>
      <c r="E2087">
        <f>YEAR(Table1[[#This Row],[Order Date]])</f>
        <v>2012</v>
      </c>
      <c r="F2087">
        <v>1</v>
      </c>
      <c r="G2087">
        <f>MONTH(Table1[[#This Row],[Order Date]])</f>
        <v>12</v>
      </c>
      <c r="H2087" s="1">
        <v>41261</v>
      </c>
      <c r="I2087">
        <v>47207</v>
      </c>
      <c r="J2087" t="s">
        <v>47</v>
      </c>
      <c r="K2087">
        <v>15</v>
      </c>
      <c r="L2087">
        <v>30.98</v>
      </c>
      <c r="M2087" s="2">
        <v>0.09</v>
      </c>
      <c r="N2087">
        <v>437.87</v>
      </c>
      <c r="O2087">
        <v>6.5</v>
      </c>
      <c r="P2087">
        <v>-111.94</v>
      </c>
      <c r="Q2087" s="2">
        <v>0.64</v>
      </c>
      <c r="R2087" t="s">
        <v>96</v>
      </c>
      <c r="S2087" t="s">
        <v>30</v>
      </c>
      <c r="T2087" t="s">
        <v>1513</v>
      </c>
      <c r="U2087" t="s">
        <v>102</v>
      </c>
      <c r="V2087" t="s">
        <v>52</v>
      </c>
      <c r="W2087">
        <v>6640</v>
      </c>
      <c r="X2087" s="1">
        <v>41265</v>
      </c>
      <c r="Y2087" t="s">
        <v>42</v>
      </c>
      <c r="Z2087" t="e" vm="8">
        <v>#VALUE!</v>
      </c>
      <c r="AA2087">
        <v>97068</v>
      </c>
      <c r="AB2087" t="e" cm="1" vm="2">
        <f t="array" ref="AB2087">_FV(Table1[[#This Row],[State]],"Country/region",TRUE)</f>
        <v>#VALUE!</v>
      </c>
    </row>
    <row r="2088" spans="1:28" x14ac:dyDescent="0.35">
      <c r="A2088" t="s">
        <v>2596</v>
      </c>
      <c r="B2088">
        <v>44</v>
      </c>
      <c r="C2088" t="s">
        <v>1879</v>
      </c>
      <c r="D2088" t="s">
        <v>38</v>
      </c>
      <c r="E2088">
        <f>YEAR(Table1[[#This Row],[Order Date]])</f>
        <v>2012</v>
      </c>
      <c r="F2088">
        <v>1</v>
      </c>
      <c r="G2088">
        <f>MONTH(Table1[[#This Row],[Order Date]])</f>
        <v>12</v>
      </c>
      <c r="H2088" s="1">
        <v>41261</v>
      </c>
      <c r="I2088">
        <v>51975</v>
      </c>
      <c r="J2088" t="s">
        <v>47</v>
      </c>
      <c r="K2088">
        <v>12</v>
      </c>
      <c r="L2088">
        <v>115.99</v>
      </c>
      <c r="M2088" s="2">
        <v>0.1</v>
      </c>
      <c r="N2088">
        <v>1064.7864999999999</v>
      </c>
      <c r="O2088">
        <v>2.5</v>
      </c>
      <c r="P2088">
        <v>-181.005</v>
      </c>
      <c r="Q2088" s="2">
        <v>0.57999999999999996</v>
      </c>
      <c r="R2088" t="s">
        <v>96</v>
      </c>
      <c r="S2088" t="s">
        <v>30</v>
      </c>
      <c r="T2088" t="s">
        <v>2597</v>
      </c>
      <c r="U2088" t="s">
        <v>105</v>
      </c>
      <c r="V2088" t="s">
        <v>68</v>
      </c>
      <c r="W2088">
        <v>7290</v>
      </c>
      <c r="X2088" s="1">
        <v>41265</v>
      </c>
      <c r="Y2088" t="s">
        <v>34</v>
      </c>
      <c r="Z2088" t="e" vm="5">
        <v>#VALUE!</v>
      </c>
      <c r="AA2088">
        <v>55016</v>
      </c>
      <c r="AB2088" t="e" cm="1" vm="2">
        <f t="array" ref="AB2088">_FV(Table1[[#This Row],[State]],"Country/region",TRUE)</f>
        <v>#VALUE!</v>
      </c>
    </row>
    <row r="2089" spans="1:28" x14ac:dyDescent="0.35">
      <c r="A2089" t="s">
        <v>346</v>
      </c>
      <c r="B2089">
        <v>44</v>
      </c>
      <c r="C2089" t="s">
        <v>347</v>
      </c>
      <c r="D2089" t="s">
        <v>27</v>
      </c>
      <c r="E2089">
        <f>YEAR(Table1[[#This Row],[Order Date]])</f>
        <v>2012</v>
      </c>
      <c r="F2089">
        <v>1</v>
      </c>
      <c r="G2089">
        <f>MONTH(Table1[[#This Row],[Order Date]])</f>
        <v>12</v>
      </c>
      <c r="H2089" s="1">
        <v>41261</v>
      </c>
      <c r="I2089">
        <v>31847</v>
      </c>
      <c r="J2089" t="s">
        <v>47</v>
      </c>
      <c r="K2089">
        <v>46</v>
      </c>
      <c r="L2089">
        <v>39.979999999999997</v>
      </c>
      <c r="M2089" s="2">
        <v>0.1</v>
      </c>
      <c r="N2089">
        <v>1692.28</v>
      </c>
      <c r="O2089">
        <v>4</v>
      </c>
      <c r="P2089">
        <v>61</v>
      </c>
      <c r="Q2089" s="2">
        <v>0.7</v>
      </c>
      <c r="R2089" t="s">
        <v>96</v>
      </c>
      <c r="S2089" t="s">
        <v>30</v>
      </c>
      <c r="T2089" t="s">
        <v>1158</v>
      </c>
      <c r="U2089" t="s">
        <v>102</v>
      </c>
      <c r="V2089" t="s">
        <v>76</v>
      </c>
      <c r="W2089">
        <v>4470</v>
      </c>
      <c r="X2089" s="1">
        <v>41265</v>
      </c>
      <c r="Y2089" t="s">
        <v>34</v>
      </c>
      <c r="Z2089" t="e" vm="31">
        <v>#VALUE!</v>
      </c>
      <c r="AA2089">
        <v>37918</v>
      </c>
      <c r="AB2089" t="e" cm="1" vm="2">
        <f t="array" ref="AB2089">_FV(Table1[[#This Row],[State]],"Country/region",TRUE)</f>
        <v>#VALUE!</v>
      </c>
    </row>
    <row r="2090" spans="1:28" x14ac:dyDescent="0.35">
      <c r="A2090" t="s">
        <v>2598</v>
      </c>
      <c r="B2090">
        <v>44</v>
      </c>
      <c r="C2090" t="s">
        <v>2599</v>
      </c>
      <c r="D2090" t="s">
        <v>57</v>
      </c>
      <c r="E2090">
        <f>YEAR(Table1[[#This Row],[Order Date]])</f>
        <v>2012</v>
      </c>
      <c r="F2090">
        <v>1</v>
      </c>
      <c r="G2090">
        <f>MONTH(Table1[[#This Row],[Order Date]])</f>
        <v>12</v>
      </c>
      <c r="H2090" s="1">
        <v>41261</v>
      </c>
      <c r="I2090">
        <v>22947</v>
      </c>
      <c r="J2090" t="s">
        <v>47</v>
      </c>
      <c r="K2090">
        <v>19</v>
      </c>
      <c r="L2090">
        <v>12.22</v>
      </c>
      <c r="M2090" s="2">
        <v>0.09</v>
      </c>
      <c r="N2090">
        <v>216.25</v>
      </c>
      <c r="O2090">
        <v>2.85</v>
      </c>
      <c r="P2090">
        <v>58.84</v>
      </c>
      <c r="Q2090" s="2">
        <v>0.55000000000000004</v>
      </c>
      <c r="R2090" t="s">
        <v>48</v>
      </c>
      <c r="S2090" t="s">
        <v>139</v>
      </c>
      <c r="T2090" t="s">
        <v>679</v>
      </c>
      <c r="U2090" t="s">
        <v>82</v>
      </c>
      <c r="V2090" t="s">
        <v>68</v>
      </c>
      <c r="W2090">
        <v>3200</v>
      </c>
      <c r="X2090" s="1">
        <v>41268</v>
      </c>
      <c r="Y2090" t="s">
        <v>34</v>
      </c>
      <c r="Z2090" t="e" vm="5">
        <v>#VALUE!</v>
      </c>
      <c r="AA2090">
        <v>55119</v>
      </c>
      <c r="AB2090" t="e" cm="1" vm="2">
        <f t="array" ref="AB2090">_FV(Table1[[#This Row],[State]],"Country/region",TRUE)</f>
        <v>#VALUE!</v>
      </c>
    </row>
    <row r="2091" spans="1:28" x14ac:dyDescent="0.35">
      <c r="A2091" t="s">
        <v>2040</v>
      </c>
      <c r="B2091">
        <v>44</v>
      </c>
      <c r="C2091" t="s">
        <v>2346</v>
      </c>
      <c r="D2091" t="s">
        <v>57</v>
      </c>
      <c r="E2091">
        <f>YEAR(Table1[[#This Row],[Order Date]])</f>
        <v>2012</v>
      </c>
      <c r="F2091">
        <v>1</v>
      </c>
      <c r="G2091">
        <f>MONTH(Table1[[#This Row],[Order Date]])</f>
        <v>12</v>
      </c>
      <c r="H2091" s="1">
        <v>41262</v>
      </c>
      <c r="I2091">
        <v>38240</v>
      </c>
      <c r="J2091" t="s">
        <v>28</v>
      </c>
      <c r="K2091">
        <v>4</v>
      </c>
      <c r="L2091">
        <v>8.6</v>
      </c>
      <c r="M2091" s="2">
        <v>0.04</v>
      </c>
      <c r="N2091">
        <v>41.53</v>
      </c>
      <c r="O2091">
        <v>6.19</v>
      </c>
      <c r="P2091">
        <v>-15.525</v>
      </c>
      <c r="Q2091" s="2">
        <v>0.38</v>
      </c>
      <c r="R2091" t="s">
        <v>29</v>
      </c>
      <c r="S2091" t="s">
        <v>30</v>
      </c>
      <c r="T2091" t="s">
        <v>341</v>
      </c>
      <c r="U2091" t="s">
        <v>67</v>
      </c>
      <c r="V2091" t="s">
        <v>68</v>
      </c>
      <c r="W2091">
        <v>5379</v>
      </c>
      <c r="X2091" s="1">
        <v>41262</v>
      </c>
      <c r="Y2091" t="s">
        <v>34</v>
      </c>
      <c r="Z2091" t="e" vm="28">
        <v>#VALUE!</v>
      </c>
      <c r="AA2091">
        <v>63130</v>
      </c>
      <c r="AB2091" t="e" cm="1" vm="2">
        <f t="array" ref="AB2091">_FV(Table1[[#This Row],[State]],"Country/region",TRUE)</f>
        <v>#VALUE!</v>
      </c>
    </row>
    <row r="2092" spans="1:28" x14ac:dyDescent="0.35">
      <c r="A2092" t="s">
        <v>735</v>
      </c>
      <c r="B2092">
        <v>44</v>
      </c>
      <c r="C2092" t="s">
        <v>986</v>
      </c>
      <c r="D2092" t="s">
        <v>27</v>
      </c>
      <c r="E2092">
        <f>YEAR(Table1[[#This Row],[Order Date]])</f>
        <v>2012</v>
      </c>
      <c r="F2092">
        <v>1</v>
      </c>
      <c r="G2092">
        <f>MONTH(Table1[[#This Row],[Order Date]])</f>
        <v>12</v>
      </c>
      <c r="H2092" s="1">
        <v>41262</v>
      </c>
      <c r="I2092">
        <v>36033</v>
      </c>
      <c r="J2092" t="s">
        <v>39</v>
      </c>
      <c r="K2092">
        <v>15</v>
      </c>
      <c r="L2092">
        <v>4.9800000000000004</v>
      </c>
      <c r="M2092" s="2">
        <v>0.06</v>
      </c>
      <c r="N2092">
        <v>83.02</v>
      </c>
      <c r="O2092">
        <v>4.62</v>
      </c>
      <c r="P2092">
        <v>-54.01</v>
      </c>
      <c r="Q2092" s="2">
        <v>0.64</v>
      </c>
      <c r="R2092" t="s">
        <v>96</v>
      </c>
      <c r="S2092" t="s">
        <v>139</v>
      </c>
      <c r="T2092" t="s">
        <v>751</v>
      </c>
      <c r="U2092" t="s">
        <v>102</v>
      </c>
      <c r="V2092" t="s">
        <v>52</v>
      </c>
      <c r="W2092">
        <v>5053</v>
      </c>
      <c r="X2092" s="1">
        <v>41262</v>
      </c>
      <c r="Y2092" t="s">
        <v>42</v>
      </c>
      <c r="Z2092" t="e" vm="4">
        <v>#VALUE!</v>
      </c>
      <c r="AA2092">
        <v>92236</v>
      </c>
      <c r="AB2092" t="e" cm="1" vm="2">
        <f t="array" ref="AB2092">_FV(Table1[[#This Row],[State]],"Country/region",TRUE)</f>
        <v>#VALUE!</v>
      </c>
    </row>
    <row r="2093" spans="1:28" x14ac:dyDescent="0.35">
      <c r="A2093" t="s">
        <v>2229</v>
      </c>
      <c r="B2093">
        <v>44</v>
      </c>
      <c r="C2093" t="s">
        <v>381</v>
      </c>
      <c r="D2093" t="s">
        <v>57</v>
      </c>
      <c r="E2093">
        <f>YEAR(Table1[[#This Row],[Order Date]])</f>
        <v>2012</v>
      </c>
      <c r="F2093">
        <v>1</v>
      </c>
      <c r="G2093">
        <f>MONTH(Table1[[#This Row],[Order Date]])</f>
        <v>12</v>
      </c>
      <c r="H2093" s="1">
        <v>41262</v>
      </c>
      <c r="I2093">
        <v>26240</v>
      </c>
      <c r="J2093" t="s">
        <v>58</v>
      </c>
      <c r="K2093">
        <v>39</v>
      </c>
      <c r="L2093">
        <v>3.7</v>
      </c>
      <c r="M2093" s="2">
        <v>0.04</v>
      </c>
      <c r="N2093">
        <v>145.68</v>
      </c>
      <c r="O2093">
        <v>1.61</v>
      </c>
      <c r="P2093">
        <v>12</v>
      </c>
      <c r="Q2093" s="2">
        <v>0.44</v>
      </c>
      <c r="R2093" t="s">
        <v>48</v>
      </c>
      <c r="S2093" t="s">
        <v>59</v>
      </c>
      <c r="T2093" t="s">
        <v>2600</v>
      </c>
      <c r="U2093" t="s">
        <v>82</v>
      </c>
      <c r="V2093" t="s">
        <v>68</v>
      </c>
      <c r="W2093">
        <v>3663</v>
      </c>
      <c r="X2093" s="1">
        <v>41263</v>
      </c>
      <c r="Y2093" t="s">
        <v>34</v>
      </c>
      <c r="Z2093" t="e" vm="38">
        <v>#VALUE!</v>
      </c>
      <c r="AA2093">
        <v>46016</v>
      </c>
      <c r="AB2093" t="e" cm="1" vm="2">
        <f t="array" ref="AB2093">_FV(Table1[[#This Row],[State]],"Country/region",TRUE)</f>
        <v>#VALUE!</v>
      </c>
    </row>
    <row r="2094" spans="1:28" x14ac:dyDescent="0.35">
      <c r="A2094" t="s">
        <v>1998</v>
      </c>
      <c r="B2094">
        <v>44</v>
      </c>
      <c r="C2094" t="s">
        <v>1610</v>
      </c>
      <c r="D2094" t="s">
        <v>46</v>
      </c>
      <c r="E2094">
        <f>YEAR(Table1[[#This Row],[Order Date]])</f>
        <v>2012</v>
      </c>
      <c r="F2094">
        <v>1</v>
      </c>
      <c r="G2094">
        <f>MONTH(Table1[[#This Row],[Order Date]])</f>
        <v>12</v>
      </c>
      <c r="H2094" s="1">
        <v>41262</v>
      </c>
      <c r="I2094">
        <v>6369</v>
      </c>
      <c r="J2094" t="s">
        <v>28</v>
      </c>
      <c r="K2094">
        <v>30</v>
      </c>
      <c r="L2094">
        <v>550.98</v>
      </c>
      <c r="M2094" s="2">
        <v>0.1</v>
      </c>
      <c r="N2094">
        <v>14922.16</v>
      </c>
      <c r="O2094">
        <v>45.7</v>
      </c>
      <c r="P2094">
        <v>545.69745</v>
      </c>
      <c r="Q2094" s="2">
        <v>0.71</v>
      </c>
      <c r="R2094" t="s">
        <v>48</v>
      </c>
      <c r="S2094" t="s">
        <v>73</v>
      </c>
      <c r="T2094" t="s">
        <v>2601</v>
      </c>
      <c r="U2094" t="s">
        <v>75</v>
      </c>
      <c r="V2094" t="s">
        <v>33</v>
      </c>
      <c r="W2094">
        <v>886</v>
      </c>
      <c r="X2094" s="1">
        <v>41264</v>
      </c>
      <c r="Y2094" t="s">
        <v>53</v>
      </c>
      <c r="Z2094" t="e" vm="21">
        <v>#VALUE!</v>
      </c>
      <c r="AA2094">
        <v>4072</v>
      </c>
      <c r="AB2094" t="e" cm="1" vm="2">
        <f t="array" ref="AB2094">_FV(Table1[[#This Row],[State]],"Country/region",TRUE)</f>
        <v>#VALUE!</v>
      </c>
    </row>
    <row r="2095" spans="1:28" x14ac:dyDescent="0.35">
      <c r="A2095" t="s">
        <v>2602</v>
      </c>
      <c r="B2095">
        <v>44</v>
      </c>
      <c r="C2095" t="s">
        <v>360</v>
      </c>
      <c r="D2095" t="s">
        <v>46</v>
      </c>
      <c r="E2095">
        <f>YEAR(Table1[[#This Row],[Order Date]])</f>
        <v>2012</v>
      </c>
      <c r="F2095">
        <v>1</v>
      </c>
      <c r="G2095">
        <f>MONTH(Table1[[#This Row],[Order Date]])</f>
        <v>12</v>
      </c>
      <c r="H2095" s="1">
        <v>41262</v>
      </c>
      <c r="I2095">
        <v>40356</v>
      </c>
      <c r="J2095" t="s">
        <v>39</v>
      </c>
      <c r="K2095">
        <v>48</v>
      </c>
      <c r="L2095">
        <v>4.0599999999999996</v>
      </c>
      <c r="M2095" s="2">
        <v>0.05</v>
      </c>
      <c r="N2095">
        <v>201.98</v>
      </c>
      <c r="O2095">
        <v>6.89</v>
      </c>
      <c r="P2095">
        <v>-245.67</v>
      </c>
      <c r="Q2095" s="2">
        <v>0.6</v>
      </c>
      <c r="R2095" t="s">
        <v>29</v>
      </c>
      <c r="S2095" t="s">
        <v>30</v>
      </c>
      <c r="T2095" t="s">
        <v>784</v>
      </c>
      <c r="U2095" t="s">
        <v>214</v>
      </c>
      <c r="V2095" t="s">
        <v>33</v>
      </c>
      <c r="W2095">
        <v>5706</v>
      </c>
      <c r="X2095" s="1">
        <v>41264</v>
      </c>
      <c r="Y2095" t="s">
        <v>42</v>
      </c>
      <c r="Z2095" t="e" vm="48">
        <v>#VALUE!</v>
      </c>
      <c r="AA2095">
        <v>3053</v>
      </c>
      <c r="AB2095" t="e" cm="1" vm="2">
        <f t="array" ref="AB2095">_FV(Table1[[#This Row],[State]],"Country/region",TRUE)</f>
        <v>#VALUE!</v>
      </c>
    </row>
    <row r="2096" spans="1:28" x14ac:dyDescent="0.35">
      <c r="A2096" t="s">
        <v>2603</v>
      </c>
      <c r="B2096">
        <v>44</v>
      </c>
      <c r="C2096" t="s">
        <v>2604</v>
      </c>
      <c r="D2096" t="s">
        <v>46</v>
      </c>
      <c r="E2096">
        <f>YEAR(Table1[[#This Row],[Order Date]])</f>
        <v>2012</v>
      </c>
      <c r="F2096">
        <v>1</v>
      </c>
      <c r="G2096">
        <f>MONTH(Table1[[#This Row],[Order Date]])</f>
        <v>12</v>
      </c>
      <c r="H2096" s="1">
        <v>41262</v>
      </c>
      <c r="I2096">
        <v>41607</v>
      </c>
      <c r="J2096" t="s">
        <v>131</v>
      </c>
      <c r="K2096">
        <v>36</v>
      </c>
      <c r="L2096">
        <v>120.98</v>
      </c>
      <c r="M2096" s="2">
        <v>0.1</v>
      </c>
      <c r="N2096">
        <v>4115.74</v>
      </c>
      <c r="O2096">
        <v>9.07</v>
      </c>
      <c r="P2096">
        <v>1719.4735000000001</v>
      </c>
      <c r="Q2096" s="2">
        <v>0.35</v>
      </c>
      <c r="R2096" t="s">
        <v>29</v>
      </c>
      <c r="S2096" t="s">
        <v>30</v>
      </c>
      <c r="T2096" t="s">
        <v>857</v>
      </c>
      <c r="U2096" t="s">
        <v>67</v>
      </c>
      <c r="V2096" t="s">
        <v>33</v>
      </c>
      <c r="W2096">
        <v>5864</v>
      </c>
      <c r="X2096" s="1">
        <v>41264</v>
      </c>
      <c r="Y2096" t="s">
        <v>34</v>
      </c>
      <c r="Z2096" t="e" vm="17">
        <v>#VALUE!</v>
      </c>
      <c r="AA2096">
        <v>6855</v>
      </c>
      <c r="AB2096" t="e" cm="1" vm="2">
        <f t="array" ref="AB2096">_FV(Table1[[#This Row],[State]],"Country/region",TRUE)</f>
        <v>#VALUE!</v>
      </c>
    </row>
    <row r="2097" spans="1:28" x14ac:dyDescent="0.35">
      <c r="A2097" t="s">
        <v>790</v>
      </c>
      <c r="B2097">
        <v>44</v>
      </c>
      <c r="C2097" t="s">
        <v>2346</v>
      </c>
      <c r="D2097" t="s">
        <v>57</v>
      </c>
      <c r="E2097">
        <f>YEAR(Table1[[#This Row],[Order Date]])</f>
        <v>2012</v>
      </c>
      <c r="F2097">
        <v>1</v>
      </c>
      <c r="G2097">
        <f>MONTH(Table1[[#This Row],[Order Date]])</f>
        <v>12</v>
      </c>
      <c r="H2097" s="1">
        <v>41262</v>
      </c>
      <c r="I2097">
        <v>38240</v>
      </c>
      <c r="J2097" t="s">
        <v>28</v>
      </c>
      <c r="K2097">
        <v>42</v>
      </c>
      <c r="L2097">
        <v>40.98</v>
      </c>
      <c r="M2097" s="2">
        <v>0.09</v>
      </c>
      <c r="N2097">
        <v>1651.07</v>
      </c>
      <c r="O2097">
        <v>6.5</v>
      </c>
      <c r="P2097">
        <v>-100.49</v>
      </c>
      <c r="Q2097" s="2">
        <v>0.74</v>
      </c>
      <c r="R2097" t="s">
        <v>96</v>
      </c>
      <c r="S2097" t="s">
        <v>30</v>
      </c>
      <c r="T2097" t="s">
        <v>304</v>
      </c>
      <c r="U2097" t="s">
        <v>102</v>
      </c>
      <c r="V2097" t="s">
        <v>52</v>
      </c>
      <c r="W2097">
        <v>5378</v>
      </c>
      <c r="X2097" s="1">
        <v>41264</v>
      </c>
      <c r="Y2097" t="s">
        <v>34</v>
      </c>
      <c r="Z2097" t="e" vm="32">
        <v>#VALUE!</v>
      </c>
      <c r="AA2097">
        <v>80027</v>
      </c>
      <c r="AB2097" t="e" cm="1" vm="2">
        <f t="array" ref="AB2097">_FV(Table1[[#This Row],[State]],"Country/region",TRUE)</f>
        <v>#VALUE!</v>
      </c>
    </row>
    <row r="2098" spans="1:28" x14ac:dyDescent="0.35">
      <c r="A2098" t="s">
        <v>2229</v>
      </c>
      <c r="B2098">
        <v>44</v>
      </c>
      <c r="C2098" t="s">
        <v>381</v>
      </c>
      <c r="D2098" t="s">
        <v>57</v>
      </c>
      <c r="E2098">
        <f>YEAR(Table1[[#This Row],[Order Date]])</f>
        <v>2012</v>
      </c>
      <c r="F2098">
        <v>1</v>
      </c>
      <c r="G2098">
        <f>MONTH(Table1[[#This Row],[Order Date]])</f>
        <v>12</v>
      </c>
      <c r="H2098" s="1">
        <v>41262</v>
      </c>
      <c r="I2098">
        <v>26240</v>
      </c>
      <c r="J2098" t="s">
        <v>58</v>
      </c>
      <c r="K2098">
        <v>38</v>
      </c>
      <c r="L2098">
        <v>39.479999999999997</v>
      </c>
      <c r="M2098" s="2">
        <v>0.04</v>
      </c>
      <c r="N2098">
        <v>1483.44</v>
      </c>
      <c r="O2098">
        <v>1.99</v>
      </c>
      <c r="P2098">
        <v>439.77</v>
      </c>
      <c r="Q2098" s="2">
        <v>0.54</v>
      </c>
      <c r="R2098" t="s">
        <v>96</v>
      </c>
      <c r="S2098" t="s">
        <v>139</v>
      </c>
      <c r="T2098" t="s">
        <v>775</v>
      </c>
      <c r="U2098" t="s">
        <v>102</v>
      </c>
      <c r="V2098" t="s">
        <v>68</v>
      </c>
      <c r="W2098">
        <v>3662</v>
      </c>
      <c r="X2098" s="1">
        <v>41265</v>
      </c>
      <c r="Y2098" t="s">
        <v>34</v>
      </c>
      <c r="Z2098" t="e" vm="38">
        <v>#VALUE!</v>
      </c>
      <c r="AA2098">
        <v>46016</v>
      </c>
      <c r="AB2098" t="e" cm="1" vm="2">
        <f t="array" ref="AB2098">_FV(Table1[[#This Row],[State]],"Country/region",TRUE)</f>
        <v>#VALUE!</v>
      </c>
    </row>
    <row r="2099" spans="1:28" x14ac:dyDescent="0.35">
      <c r="A2099" t="s">
        <v>2605</v>
      </c>
      <c r="B2099">
        <v>44</v>
      </c>
      <c r="C2099" t="s">
        <v>2232</v>
      </c>
      <c r="D2099" t="s">
        <v>27</v>
      </c>
      <c r="E2099">
        <f>YEAR(Table1[[#This Row],[Order Date]])</f>
        <v>2012</v>
      </c>
      <c r="F2099">
        <v>1</v>
      </c>
      <c r="G2099">
        <f>MONTH(Table1[[#This Row],[Order Date]])</f>
        <v>12</v>
      </c>
      <c r="H2099" s="1">
        <v>41263</v>
      </c>
      <c r="I2099">
        <v>1411</v>
      </c>
      <c r="J2099" t="s">
        <v>28</v>
      </c>
      <c r="K2099">
        <v>39</v>
      </c>
      <c r="L2099">
        <v>160.97999999999999</v>
      </c>
      <c r="M2099" s="2">
        <v>0.09</v>
      </c>
      <c r="N2099">
        <v>5748.2</v>
      </c>
      <c r="O2099">
        <v>35.020000000000003</v>
      </c>
      <c r="P2099">
        <v>-459.86</v>
      </c>
      <c r="Q2099" s="2">
        <v>0.72</v>
      </c>
      <c r="R2099" t="s">
        <v>48</v>
      </c>
      <c r="S2099" t="s">
        <v>73</v>
      </c>
      <c r="T2099" t="s">
        <v>1039</v>
      </c>
      <c r="U2099" t="s">
        <v>154</v>
      </c>
      <c r="V2099" t="s">
        <v>33</v>
      </c>
      <c r="W2099">
        <v>211</v>
      </c>
      <c r="X2099" s="1">
        <v>41264</v>
      </c>
      <c r="Y2099" t="s">
        <v>53</v>
      </c>
      <c r="Z2099" t="e" vm="17">
        <v>#VALUE!</v>
      </c>
      <c r="AA2099">
        <v>6360</v>
      </c>
      <c r="AB2099" t="e" cm="1" vm="2">
        <f t="array" ref="AB2099">_FV(Table1[[#This Row],[State]],"Country/region",TRUE)</f>
        <v>#VALUE!</v>
      </c>
    </row>
    <row r="2100" spans="1:28" x14ac:dyDescent="0.35">
      <c r="A2100" t="s">
        <v>1514</v>
      </c>
      <c r="B2100">
        <v>45</v>
      </c>
      <c r="C2100" t="s">
        <v>1515</v>
      </c>
      <c r="D2100" t="s">
        <v>57</v>
      </c>
      <c r="E2100">
        <f>YEAR(Table1[[#This Row],[Order Date]])</f>
        <v>2012</v>
      </c>
      <c r="F2100">
        <v>1</v>
      </c>
      <c r="G2100">
        <f>MONTH(Table1[[#This Row],[Order Date]])</f>
        <v>12</v>
      </c>
      <c r="H2100" s="1">
        <v>41263</v>
      </c>
      <c r="I2100">
        <v>42852</v>
      </c>
      <c r="J2100" t="s">
        <v>39</v>
      </c>
      <c r="K2100">
        <v>13</v>
      </c>
      <c r="L2100">
        <v>9.06</v>
      </c>
      <c r="M2100" s="2">
        <v>0.02</v>
      </c>
      <c r="N2100">
        <v>129.9</v>
      </c>
      <c r="O2100">
        <v>9.86</v>
      </c>
      <c r="P2100">
        <v>-63.51</v>
      </c>
      <c r="Q2100" s="2">
        <v>0.4</v>
      </c>
      <c r="R2100" t="s">
        <v>29</v>
      </c>
      <c r="S2100" t="s">
        <v>30</v>
      </c>
      <c r="T2100" t="s">
        <v>1373</v>
      </c>
      <c r="U2100" t="s">
        <v>61</v>
      </c>
      <c r="V2100" t="s">
        <v>52</v>
      </c>
      <c r="W2100">
        <v>6046</v>
      </c>
      <c r="X2100" s="1">
        <v>41265</v>
      </c>
      <c r="Y2100" t="s">
        <v>34</v>
      </c>
      <c r="Z2100" t="e" vm="23">
        <v>#VALUE!</v>
      </c>
      <c r="AA2100">
        <v>98115</v>
      </c>
      <c r="AB2100" t="e" cm="1" vm="2">
        <f t="array" ref="AB2100">_FV(Table1[[#This Row],[State]],"Country/region",TRUE)</f>
        <v>#VALUE!</v>
      </c>
    </row>
    <row r="2101" spans="1:28" x14ac:dyDescent="0.35">
      <c r="A2101" t="s">
        <v>1514</v>
      </c>
      <c r="B2101">
        <v>44</v>
      </c>
      <c r="C2101" t="s">
        <v>1515</v>
      </c>
      <c r="D2101" t="s">
        <v>57</v>
      </c>
      <c r="E2101">
        <f>YEAR(Table1[[#This Row],[Order Date]])</f>
        <v>2012</v>
      </c>
      <c r="F2101">
        <v>1</v>
      </c>
      <c r="G2101">
        <f>MONTH(Table1[[#This Row],[Order Date]])</f>
        <v>12</v>
      </c>
      <c r="H2101" s="1">
        <v>41263</v>
      </c>
      <c r="I2101">
        <v>6562</v>
      </c>
      <c r="J2101" t="s">
        <v>58</v>
      </c>
      <c r="K2101">
        <v>12</v>
      </c>
      <c r="L2101">
        <v>1360.14</v>
      </c>
      <c r="M2101" s="2">
        <v>0.02</v>
      </c>
      <c r="N2101">
        <v>17274.87</v>
      </c>
      <c r="O2101">
        <v>14.7</v>
      </c>
      <c r="P2101">
        <v>2028.12</v>
      </c>
      <c r="Q2101" s="2">
        <v>0.59</v>
      </c>
      <c r="R2101" t="s">
        <v>96</v>
      </c>
      <c r="S2101" t="s">
        <v>49</v>
      </c>
      <c r="T2101" t="s">
        <v>2543</v>
      </c>
      <c r="U2101" t="s">
        <v>98</v>
      </c>
      <c r="V2101" t="s">
        <v>52</v>
      </c>
      <c r="W2101">
        <v>914</v>
      </c>
      <c r="X2101" s="1">
        <v>41265</v>
      </c>
      <c r="Y2101" t="s">
        <v>53</v>
      </c>
      <c r="Z2101" t="e" vm="23">
        <v>#VALUE!</v>
      </c>
      <c r="AA2101">
        <v>98115</v>
      </c>
      <c r="AB2101" t="e" cm="1" vm="2">
        <f t="array" ref="AB2101">_FV(Table1[[#This Row],[State]],"Country/region",TRUE)</f>
        <v>#VALUE!</v>
      </c>
    </row>
    <row r="2102" spans="1:28" x14ac:dyDescent="0.35">
      <c r="A2102" t="s">
        <v>247</v>
      </c>
      <c r="B2102">
        <v>44</v>
      </c>
      <c r="C2102" t="s">
        <v>248</v>
      </c>
      <c r="D2102" t="s">
        <v>46</v>
      </c>
      <c r="E2102">
        <f>YEAR(Table1[[#This Row],[Order Date]])</f>
        <v>2012</v>
      </c>
      <c r="F2102">
        <v>1</v>
      </c>
      <c r="G2102">
        <f>MONTH(Table1[[#This Row],[Order Date]])</f>
        <v>12</v>
      </c>
      <c r="H2102" s="1">
        <v>41263</v>
      </c>
      <c r="I2102">
        <v>10624</v>
      </c>
      <c r="J2102" t="s">
        <v>58</v>
      </c>
      <c r="K2102">
        <v>23</v>
      </c>
      <c r="L2102">
        <v>47.98</v>
      </c>
      <c r="M2102" s="2">
        <v>0.06</v>
      </c>
      <c r="N2102">
        <v>1082.43</v>
      </c>
      <c r="O2102">
        <v>3.61</v>
      </c>
      <c r="P2102">
        <v>23.97</v>
      </c>
      <c r="Q2102" s="2">
        <v>0.71</v>
      </c>
      <c r="R2102" t="s">
        <v>96</v>
      </c>
      <c r="S2102" t="s">
        <v>139</v>
      </c>
      <c r="T2102" t="s">
        <v>945</v>
      </c>
      <c r="U2102" t="s">
        <v>102</v>
      </c>
      <c r="V2102" t="s">
        <v>68</v>
      </c>
      <c r="W2102">
        <v>1470</v>
      </c>
      <c r="X2102" s="1">
        <v>41265</v>
      </c>
      <c r="Y2102" t="s">
        <v>34</v>
      </c>
      <c r="Z2102" t="e" vm="11">
        <v>#VALUE!</v>
      </c>
      <c r="AA2102">
        <v>76201</v>
      </c>
      <c r="AB2102" t="e" cm="1" vm="2">
        <f t="array" ref="AB2102">_FV(Table1[[#This Row],[State]],"Country/region",TRUE)</f>
        <v>#VALUE!</v>
      </c>
    </row>
    <row r="2103" spans="1:28" x14ac:dyDescent="0.35">
      <c r="A2103" t="s">
        <v>1811</v>
      </c>
      <c r="B2103">
        <v>44</v>
      </c>
      <c r="C2103" t="s">
        <v>2232</v>
      </c>
      <c r="D2103" t="s">
        <v>27</v>
      </c>
      <c r="E2103">
        <f>YEAR(Table1[[#This Row],[Order Date]])</f>
        <v>2012</v>
      </c>
      <c r="F2103">
        <v>1</v>
      </c>
      <c r="G2103">
        <f>MONTH(Table1[[#This Row],[Order Date]])</f>
        <v>12</v>
      </c>
      <c r="H2103" s="1">
        <v>41263</v>
      </c>
      <c r="I2103">
        <v>1411</v>
      </c>
      <c r="J2103" t="s">
        <v>28</v>
      </c>
      <c r="K2103">
        <v>47</v>
      </c>
      <c r="L2103">
        <v>175.99</v>
      </c>
      <c r="M2103" s="2">
        <v>0.09</v>
      </c>
      <c r="N2103">
        <v>6717.9324999999999</v>
      </c>
      <c r="O2103">
        <v>4.99</v>
      </c>
      <c r="P2103">
        <v>1717.893</v>
      </c>
      <c r="Q2103" s="2">
        <v>0.59</v>
      </c>
      <c r="R2103" t="s">
        <v>96</v>
      </c>
      <c r="S2103" t="s">
        <v>30</v>
      </c>
      <c r="T2103">
        <v>5165</v>
      </c>
      <c r="U2103" t="s">
        <v>105</v>
      </c>
      <c r="V2103" t="s">
        <v>52</v>
      </c>
      <c r="W2103">
        <v>212</v>
      </c>
      <c r="X2103" s="1">
        <v>41265</v>
      </c>
      <c r="Y2103" t="s">
        <v>34</v>
      </c>
      <c r="Z2103" t="e" vm="4">
        <v>#VALUE!</v>
      </c>
      <c r="AA2103">
        <v>95661</v>
      </c>
      <c r="AB2103" t="e" cm="1" vm="2">
        <f t="array" ref="AB2103">_FV(Table1[[#This Row],[State]],"Country/region",TRUE)</f>
        <v>#VALUE!</v>
      </c>
    </row>
    <row r="2104" spans="1:28" x14ac:dyDescent="0.35">
      <c r="A2104" t="s">
        <v>2606</v>
      </c>
      <c r="B2104">
        <v>44</v>
      </c>
      <c r="C2104" t="s">
        <v>2306</v>
      </c>
      <c r="D2104" t="s">
        <v>57</v>
      </c>
      <c r="E2104">
        <f>YEAR(Table1[[#This Row],[Order Date]])</f>
        <v>2012</v>
      </c>
      <c r="F2104">
        <v>1</v>
      </c>
      <c r="G2104">
        <f>MONTH(Table1[[#This Row],[Order Date]])</f>
        <v>12</v>
      </c>
      <c r="H2104" s="1">
        <v>41263</v>
      </c>
      <c r="I2104">
        <v>20965</v>
      </c>
      <c r="J2104" t="s">
        <v>58</v>
      </c>
      <c r="K2104">
        <v>38</v>
      </c>
      <c r="L2104">
        <v>59.76</v>
      </c>
      <c r="M2104" s="2">
        <v>0.06</v>
      </c>
      <c r="N2104">
        <v>2315.11</v>
      </c>
      <c r="O2104">
        <v>9.7100000000000009</v>
      </c>
      <c r="P2104">
        <v>532.21</v>
      </c>
      <c r="Q2104" s="2">
        <v>0.56999999999999995</v>
      </c>
      <c r="R2104" t="s">
        <v>29</v>
      </c>
      <c r="S2104" t="s">
        <v>30</v>
      </c>
      <c r="T2104" t="s">
        <v>1184</v>
      </c>
      <c r="U2104" t="s">
        <v>32</v>
      </c>
      <c r="V2104" t="s">
        <v>33</v>
      </c>
      <c r="W2104">
        <v>2904</v>
      </c>
      <c r="X2104" s="1">
        <v>41266</v>
      </c>
      <c r="Y2104" t="s">
        <v>34</v>
      </c>
      <c r="Z2104" t="e" vm="3">
        <v>#VALUE!</v>
      </c>
      <c r="AA2104">
        <v>21501</v>
      </c>
      <c r="AB2104" t="e" cm="1" vm="2">
        <f t="array" ref="AB2104">_FV(Table1[[#This Row],[State]],"Country/region",TRUE)</f>
        <v>#VALUE!</v>
      </c>
    </row>
    <row r="2105" spans="1:28" x14ac:dyDescent="0.35">
      <c r="A2105" t="s">
        <v>2606</v>
      </c>
      <c r="B2105">
        <v>45</v>
      </c>
      <c r="C2105" t="s">
        <v>2306</v>
      </c>
      <c r="D2105" t="s">
        <v>57</v>
      </c>
      <c r="E2105">
        <f>YEAR(Table1[[#This Row],[Order Date]])</f>
        <v>2012</v>
      </c>
      <c r="F2105">
        <v>1</v>
      </c>
      <c r="G2105">
        <f>MONTH(Table1[[#This Row],[Order Date]])</f>
        <v>12</v>
      </c>
      <c r="H2105" s="1">
        <v>41263</v>
      </c>
      <c r="I2105">
        <v>20965</v>
      </c>
      <c r="J2105" t="s">
        <v>58</v>
      </c>
      <c r="K2105">
        <v>8</v>
      </c>
      <c r="L2105">
        <v>195.99</v>
      </c>
      <c r="M2105" s="2">
        <v>7.0000000000000007E-2</v>
      </c>
      <c r="N2105">
        <v>1264.2304999999999</v>
      </c>
      <c r="O2105">
        <v>4.2</v>
      </c>
      <c r="P2105">
        <v>-444.68599999999998</v>
      </c>
      <c r="Q2105" s="2">
        <v>0.56000000000000005</v>
      </c>
      <c r="R2105" t="s">
        <v>96</v>
      </c>
      <c r="S2105" t="s">
        <v>30</v>
      </c>
      <c r="T2105" t="s">
        <v>2566</v>
      </c>
      <c r="U2105" t="s">
        <v>105</v>
      </c>
      <c r="V2105" t="s">
        <v>33</v>
      </c>
      <c r="W2105">
        <v>2905</v>
      </c>
      <c r="X2105" s="1">
        <v>41266</v>
      </c>
      <c r="Y2105" t="s">
        <v>34</v>
      </c>
      <c r="Z2105" t="e" vm="3">
        <v>#VALUE!</v>
      </c>
      <c r="AA2105">
        <v>21501</v>
      </c>
      <c r="AB2105" t="e" cm="1" vm="2">
        <f t="array" ref="AB2105">_FV(Table1[[#This Row],[State]],"Country/region",TRUE)</f>
        <v>#VALUE!</v>
      </c>
    </row>
    <row r="2106" spans="1:28" x14ac:dyDescent="0.35">
      <c r="A2106" t="s">
        <v>2607</v>
      </c>
      <c r="B2106">
        <v>45</v>
      </c>
      <c r="C2106" t="s">
        <v>2569</v>
      </c>
      <c r="D2106" t="s">
        <v>46</v>
      </c>
      <c r="E2106">
        <f>YEAR(Table1[[#This Row],[Order Date]])</f>
        <v>2012</v>
      </c>
      <c r="F2106">
        <v>1</v>
      </c>
      <c r="G2106">
        <f>MONTH(Table1[[#This Row],[Order Date]])</f>
        <v>12</v>
      </c>
      <c r="H2106" s="1">
        <v>41264</v>
      </c>
      <c r="I2106">
        <v>3458</v>
      </c>
      <c r="J2106" t="s">
        <v>28</v>
      </c>
      <c r="K2106">
        <v>41</v>
      </c>
      <c r="L2106">
        <v>15.28</v>
      </c>
      <c r="M2106" s="2">
        <v>0.03</v>
      </c>
      <c r="N2106">
        <v>627.91</v>
      </c>
      <c r="O2106">
        <v>1.99</v>
      </c>
      <c r="P2106">
        <v>222.08</v>
      </c>
      <c r="Q2106" s="2">
        <v>0.42</v>
      </c>
      <c r="R2106" t="s">
        <v>96</v>
      </c>
      <c r="S2106" t="s">
        <v>139</v>
      </c>
      <c r="T2106" t="s">
        <v>1125</v>
      </c>
      <c r="U2106" t="s">
        <v>102</v>
      </c>
      <c r="V2106" t="s">
        <v>76</v>
      </c>
      <c r="W2106">
        <v>497</v>
      </c>
      <c r="X2106" s="1">
        <v>41266</v>
      </c>
      <c r="Y2106" t="s">
        <v>34</v>
      </c>
      <c r="Z2106" t="e" vm="18">
        <v>#VALUE!</v>
      </c>
      <c r="AA2106">
        <v>22801</v>
      </c>
      <c r="AB2106" t="e" cm="1" vm="2">
        <f t="array" ref="AB2106">_FV(Table1[[#This Row],[State]],"Country/region",TRUE)</f>
        <v>#VALUE!</v>
      </c>
    </row>
    <row r="2107" spans="1:28" x14ac:dyDescent="0.35">
      <c r="A2107" t="s">
        <v>2607</v>
      </c>
      <c r="B2107">
        <v>45</v>
      </c>
      <c r="C2107" t="s">
        <v>2569</v>
      </c>
      <c r="D2107" t="s">
        <v>46</v>
      </c>
      <c r="E2107">
        <f>YEAR(Table1[[#This Row],[Order Date]])</f>
        <v>2012</v>
      </c>
      <c r="F2107">
        <v>1</v>
      </c>
      <c r="G2107">
        <f>MONTH(Table1[[#This Row],[Order Date]])</f>
        <v>12</v>
      </c>
      <c r="H2107" s="1">
        <v>41264</v>
      </c>
      <c r="I2107">
        <v>3458</v>
      </c>
      <c r="J2107" t="s">
        <v>28</v>
      </c>
      <c r="K2107">
        <v>28</v>
      </c>
      <c r="L2107">
        <v>1.76</v>
      </c>
      <c r="M2107" s="2">
        <v>0.09</v>
      </c>
      <c r="N2107">
        <v>46.89</v>
      </c>
      <c r="O2107">
        <v>0.7</v>
      </c>
      <c r="P2107">
        <v>-3.83</v>
      </c>
      <c r="Q2107" s="2">
        <v>0.56000000000000005</v>
      </c>
      <c r="R2107" t="s">
        <v>29</v>
      </c>
      <c r="S2107" t="s">
        <v>59</v>
      </c>
      <c r="T2107" t="s">
        <v>1265</v>
      </c>
      <c r="U2107" t="s">
        <v>88</v>
      </c>
      <c r="V2107" t="s">
        <v>76</v>
      </c>
      <c r="W2107">
        <v>498</v>
      </c>
      <c r="X2107" s="1">
        <v>41267</v>
      </c>
      <c r="Y2107" t="s">
        <v>34</v>
      </c>
      <c r="Z2107" t="e" vm="18">
        <v>#VALUE!</v>
      </c>
      <c r="AA2107">
        <v>22801</v>
      </c>
      <c r="AB2107" t="e" cm="1" vm="2">
        <f t="array" ref="AB2107">_FV(Table1[[#This Row],[State]],"Country/region",TRUE)</f>
        <v>#VALUE!</v>
      </c>
    </row>
    <row r="2108" spans="1:28" x14ac:dyDescent="0.35">
      <c r="A2108" t="s">
        <v>1308</v>
      </c>
      <c r="B2108">
        <v>45</v>
      </c>
      <c r="C2108" t="s">
        <v>2608</v>
      </c>
      <c r="D2108" t="s">
        <v>27</v>
      </c>
      <c r="E2108">
        <f>YEAR(Table1[[#This Row],[Order Date]])</f>
        <v>2012</v>
      </c>
      <c r="F2108">
        <v>1</v>
      </c>
      <c r="G2108">
        <f>MONTH(Table1[[#This Row],[Order Date]])</f>
        <v>12</v>
      </c>
      <c r="H2108" s="1">
        <v>41264</v>
      </c>
      <c r="I2108">
        <v>13830</v>
      </c>
      <c r="J2108" t="s">
        <v>28</v>
      </c>
      <c r="K2108">
        <v>27</v>
      </c>
      <c r="L2108">
        <v>90.48</v>
      </c>
      <c r="M2108" s="2">
        <v>0</v>
      </c>
      <c r="N2108">
        <v>2609.5300000000002</v>
      </c>
      <c r="O2108">
        <v>19.989999999999998</v>
      </c>
      <c r="P2108">
        <v>911.66</v>
      </c>
      <c r="Q2108" s="2">
        <v>0.4</v>
      </c>
      <c r="R2108" t="s">
        <v>29</v>
      </c>
      <c r="S2108" t="s">
        <v>30</v>
      </c>
      <c r="T2108" t="s">
        <v>328</v>
      </c>
      <c r="U2108" t="s">
        <v>267</v>
      </c>
      <c r="V2108" t="s">
        <v>68</v>
      </c>
      <c r="W2108">
        <v>1934</v>
      </c>
      <c r="X2108" s="1">
        <v>41267</v>
      </c>
      <c r="Y2108" t="s">
        <v>34</v>
      </c>
      <c r="Z2108" t="e" vm="36">
        <v>#VALUE!</v>
      </c>
      <c r="AA2108">
        <v>57201</v>
      </c>
      <c r="AB2108" t="e" cm="1" vm="2">
        <f t="array" ref="AB2108">_FV(Table1[[#This Row],[State]],"Country/region",TRUE)</f>
        <v>#VALUE!</v>
      </c>
    </row>
    <row r="2109" spans="1:28" x14ac:dyDescent="0.35">
      <c r="A2109" t="s">
        <v>1995</v>
      </c>
      <c r="B2109">
        <v>45</v>
      </c>
      <c r="C2109" t="s">
        <v>2609</v>
      </c>
      <c r="D2109" t="s">
        <v>27</v>
      </c>
      <c r="E2109">
        <f>YEAR(Table1[[#This Row],[Order Date]])</f>
        <v>2012</v>
      </c>
      <c r="F2109">
        <v>1</v>
      </c>
      <c r="G2109">
        <f>MONTH(Table1[[#This Row],[Order Date]])</f>
        <v>12</v>
      </c>
      <c r="H2109" s="1">
        <v>41265</v>
      </c>
      <c r="I2109">
        <v>36934</v>
      </c>
      <c r="J2109" t="s">
        <v>131</v>
      </c>
      <c r="K2109">
        <v>45</v>
      </c>
      <c r="L2109">
        <v>179.29</v>
      </c>
      <c r="M2109" s="2">
        <v>0.01</v>
      </c>
      <c r="N2109">
        <v>6668.8559999999998</v>
      </c>
      <c r="O2109">
        <v>29.21</v>
      </c>
      <c r="P2109">
        <v>871.97</v>
      </c>
      <c r="Q2109" s="2">
        <v>0.74</v>
      </c>
      <c r="R2109" t="s">
        <v>48</v>
      </c>
      <c r="S2109" t="s">
        <v>73</v>
      </c>
      <c r="T2109" t="s">
        <v>369</v>
      </c>
      <c r="U2109" t="s">
        <v>75</v>
      </c>
      <c r="V2109" t="s">
        <v>52</v>
      </c>
      <c r="W2109">
        <v>5202</v>
      </c>
      <c r="X2109" s="1">
        <v>41266</v>
      </c>
      <c r="Y2109" t="s">
        <v>53</v>
      </c>
      <c r="Z2109" t="e" vm="8">
        <v>#VALUE!</v>
      </c>
      <c r="AA2109">
        <v>97756</v>
      </c>
      <c r="AB2109" t="e" cm="1" vm="2">
        <f t="array" ref="AB2109">_FV(Table1[[#This Row],[State]],"Country/region",TRUE)</f>
        <v>#VALUE!</v>
      </c>
    </row>
    <row r="2110" spans="1:28" x14ac:dyDescent="0.35">
      <c r="A2110" t="s">
        <v>2610</v>
      </c>
      <c r="B2110">
        <v>45</v>
      </c>
      <c r="C2110" t="s">
        <v>2611</v>
      </c>
      <c r="D2110" t="s">
        <v>46</v>
      </c>
      <c r="E2110">
        <f>YEAR(Table1[[#This Row],[Order Date]])</f>
        <v>2012</v>
      </c>
      <c r="F2110">
        <v>1</v>
      </c>
      <c r="G2110">
        <f>MONTH(Table1[[#This Row],[Order Date]])</f>
        <v>12</v>
      </c>
      <c r="H2110" s="1">
        <v>41265</v>
      </c>
      <c r="I2110">
        <v>37888</v>
      </c>
      <c r="J2110" t="s">
        <v>58</v>
      </c>
      <c r="K2110">
        <v>31</v>
      </c>
      <c r="L2110">
        <v>20.98</v>
      </c>
      <c r="M2110" s="2">
        <v>0.09</v>
      </c>
      <c r="N2110">
        <v>639.19000000000005</v>
      </c>
      <c r="O2110">
        <v>1.49</v>
      </c>
      <c r="P2110">
        <v>274.89850000000001</v>
      </c>
      <c r="Q2110" s="2">
        <v>0.35</v>
      </c>
      <c r="R2110" t="s">
        <v>29</v>
      </c>
      <c r="S2110" t="s">
        <v>30</v>
      </c>
      <c r="T2110" t="s">
        <v>1286</v>
      </c>
      <c r="U2110" t="s">
        <v>67</v>
      </c>
      <c r="V2110" t="s">
        <v>68</v>
      </c>
      <c r="W2110">
        <v>5329</v>
      </c>
      <c r="X2110" s="1">
        <v>41267</v>
      </c>
      <c r="Y2110" t="s">
        <v>34</v>
      </c>
      <c r="Z2110" t="e" vm="38">
        <v>#VALUE!</v>
      </c>
      <c r="AA2110">
        <v>47302</v>
      </c>
      <c r="AB2110" t="e" cm="1" vm="2">
        <f t="array" ref="AB2110">_FV(Table1[[#This Row],[State]],"Country/region",TRUE)</f>
        <v>#VALUE!</v>
      </c>
    </row>
    <row r="2111" spans="1:28" x14ac:dyDescent="0.35">
      <c r="A2111" t="s">
        <v>1995</v>
      </c>
      <c r="B2111">
        <v>45</v>
      </c>
      <c r="C2111" t="s">
        <v>2609</v>
      </c>
      <c r="D2111" t="s">
        <v>27</v>
      </c>
      <c r="E2111">
        <f>YEAR(Table1[[#This Row],[Order Date]])</f>
        <v>2012</v>
      </c>
      <c r="F2111">
        <v>1</v>
      </c>
      <c r="G2111">
        <f>MONTH(Table1[[#This Row],[Order Date]])</f>
        <v>12</v>
      </c>
      <c r="H2111" s="1">
        <v>41265</v>
      </c>
      <c r="I2111">
        <v>36934</v>
      </c>
      <c r="J2111" t="s">
        <v>131</v>
      </c>
      <c r="K2111">
        <v>2</v>
      </c>
      <c r="L2111">
        <v>5.43</v>
      </c>
      <c r="M2111" s="2">
        <v>0.1</v>
      </c>
      <c r="N2111">
        <v>11.51</v>
      </c>
      <c r="O2111">
        <v>0.95</v>
      </c>
      <c r="P2111">
        <v>-5.16</v>
      </c>
      <c r="Q2111" s="2">
        <v>0.36</v>
      </c>
      <c r="R2111" t="s">
        <v>29</v>
      </c>
      <c r="S2111" t="s">
        <v>59</v>
      </c>
      <c r="T2111" t="s">
        <v>1358</v>
      </c>
      <c r="U2111" t="s">
        <v>61</v>
      </c>
      <c r="V2111" t="s">
        <v>52</v>
      </c>
      <c r="W2111">
        <v>5201</v>
      </c>
      <c r="X2111" s="1">
        <v>41267</v>
      </c>
      <c r="Y2111" t="s">
        <v>34</v>
      </c>
      <c r="Z2111" t="e" vm="8">
        <v>#VALUE!</v>
      </c>
      <c r="AA2111">
        <v>97756</v>
      </c>
      <c r="AB2111" t="e" cm="1" vm="2">
        <f t="array" ref="AB2111">_FV(Table1[[#This Row],[State]],"Country/region",TRUE)</f>
        <v>#VALUE!</v>
      </c>
    </row>
    <row r="2112" spans="1:28" x14ac:dyDescent="0.35">
      <c r="A2112" t="s">
        <v>1995</v>
      </c>
      <c r="B2112">
        <v>45</v>
      </c>
      <c r="C2112" t="s">
        <v>2609</v>
      </c>
      <c r="D2112" t="s">
        <v>27</v>
      </c>
      <c r="E2112">
        <f>YEAR(Table1[[#This Row],[Order Date]])</f>
        <v>2012</v>
      </c>
      <c r="F2112">
        <v>1</v>
      </c>
      <c r="G2112">
        <f>MONTH(Table1[[#This Row],[Order Date]])</f>
        <v>12</v>
      </c>
      <c r="H2112" s="1">
        <v>41265</v>
      </c>
      <c r="I2112">
        <v>36934</v>
      </c>
      <c r="J2112" t="s">
        <v>131</v>
      </c>
      <c r="K2112">
        <v>7</v>
      </c>
      <c r="L2112">
        <v>150.97999999999999</v>
      </c>
      <c r="M2112" s="2">
        <v>0.02</v>
      </c>
      <c r="N2112">
        <v>1120.8599999999999</v>
      </c>
      <c r="O2112">
        <v>13.99</v>
      </c>
      <c r="P2112">
        <v>17.399999999999999</v>
      </c>
      <c r="Q2112" s="2">
        <v>0.38</v>
      </c>
      <c r="R2112" t="s">
        <v>96</v>
      </c>
      <c r="S2112" t="s">
        <v>80</v>
      </c>
      <c r="T2112" t="s">
        <v>509</v>
      </c>
      <c r="U2112" t="s">
        <v>98</v>
      </c>
      <c r="V2112" t="s">
        <v>52</v>
      </c>
      <c r="W2112">
        <v>5200</v>
      </c>
      <c r="X2112" s="1">
        <v>41267</v>
      </c>
      <c r="Y2112" t="s">
        <v>42</v>
      </c>
      <c r="Z2112" t="e" vm="8">
        <v>#VALUE!</v>
      </c>
      <c r="AA2112">
        <v>97756</v>
      </c>
      <c r="AB2112" t="e" cm="1" vm="2">
        <f t="array" ref="AB2112">_FV(Table1[[#This Row],[State]],"Country/region",TRUE)</f>
        <v>#VALUE!</v>
      </c>
    </row>
    <row r="2113" spans="1:28" x14ac:dyDescent="0.35">
      <c r="A2113" t="s">
        <v>809</v>
      </c>
      <c r="B2113">
        <v>45</v>
      </c>
      <c r="C2113" t="s">
        <v>2612</v>
      </c>
      <c r="D2113" t="s">
        <v>27</v>
      </c>
      <c r="E2113">
        <f>YEAR(Table1[[#This Row],[Order Date]])</f>
        <v>2012</v>
      </c>
      <c r="F2113">
        <v>1</v>
      </c>
      <c r="G2113">
        <f>MONTH(Table1[[#This Row],[Order Date]])</f>
        <v>12</v>
      </c>
      <c r="H2113" s="1">
        <v>41265</v>
      </c>
      <c r="I2113">
        <v>22279</v>
      </c>
      <c r="J2113" t="s">
        <v>39</v>
      </c>
      <c r="K2113">
        <v>43</v>
      </c>
      <c r="L2113">
        <v>54.96</v>
      </c>
      <c r="M2113" s="2">
        <v>0.03</v>
      </c>
      <c r="N2113">
        <v>2463.6</v>
      </c>
      <c r="O2113">
        <v>10.75</v>
      </c>
      <c r="P2113">
        <v>1040.6500000000001</v>
      </c>
      <c r="Q2113" s="2">
        <v>0.36</v>
      </c>
      <c r="R2113" t="s">
        <v>29</v>
      </c>
      <c r="S2113" t="s">
        <v>30</v>
      </c>
      <c r="T2113" t="s">
        <v>2613</v>
      </c>
      <c r="U2113" t="s">
        <v>61</v>
      </c>
      <c r="V2113" t="s">
        <v>68</v>
      </c>
      <c r="W2113">
        <v>3106</v>
      </c>
      <c r="X2113" s="1">
        <v>41268</v>
      </c>
      <c r="Y2113" t="s">
        <v>34</v>
      </c>
      <c r="Z2113" t="e" vm="25">
        <v>#VALUE!</v>
      </c>
      <c r="AA2113">
        <v>54915</v>
      </c>
      <c r="AB2113" t="e" cm="1" vm="2">
        <f t="array" ref="AB2113">_FV(Table1[[#This Row],[State]],"Country/region",TRUE)</f>
        <v>#VALUE!</v>
      </c>
    </row>
    <row r="2114" spans="1:28" x14ac:dyDescent="0.35">
      <c r="A2114" t="s">
        <v>2137</v>
      </c>
      <c r="B2114">
        <v>45</v>
      </c>
      <c r="C2114" t="s">
        <v>2138</v>
      </c>
      <c r="D2114" t="s">
        <v>57</v>
      </c>
      <c r="E2114">
        <f>YEAR(Table1[[#This Row],[Order Date]])</f>
        <v>2012</v>
      </c>
      <c r="F2114">
        <v>1</v>
      </c>
      <c r="G2114">
        <f>MONTH(Table1[[#This Row],[Order Date]])</f>
        <v>12</v>
      </c>
      <c r="H2114" s="1">
        <v>41265</v>
      </c>
      <c r="I2114">
        <v>59845</v>
      </c>
      <c r="J2114" t="s">
        <v>47</v>
      </c>
      <c r="K2114">
        <v>42</v>
      </c>
      <c r="L2114">
        <v>4.71</v>
      </c>
      <c r="M2114" s="2">
        <v>0.04</v>
      </c>
      <c r="N2114">
        <v>200.1</v>
      </c>
      <c r="O2114">
        <v>0.7</v>
      </c>
      <c r="P2114">
        <v>3.02</v>
      </c>
      <c r="Q2114" s="2">
        <v>0.8</v>
      </c>
      <c r="R2114" t="s">
        <v>29</v>
      </c>
      <c r="S2114" t="s">
        <v>59</v>
      </c>
      <c r="T2114" t="s">
        <v>1646</v>
      </c>
      <c r="U2114" t="s">
        <v>232</v>
      </c>
      <c r="V2114" t="s">
        <v>68</v>
      </c>
      <c r="W2114">
        <v>8377</v>
      </c>
      <c r="X2114" s="1">
        <v>41269</v>
      </c>
      <c r="Y2114" t="s">
        <v>34</v>
      </c>
      <c r="Z2114" t="e" vm="11">
        <v>#VALUE!</v>
      </c>
      <c r="AA2114">
        <v>78852</v>
      </c>
      <c r="AB2114" t="e" cm="1" vm="2">
        <f t="array" ref="AB2114">_FV(Table1[[#This Row],[State]],"Country/region",TRUE)</f>
        <v>#VALUE!</v>
      </c>
    </row>
    <row r="2115" spans="1:28" x14ac:dyDescent="0.35">
      <c r="A2115" t="s">
        <v>2614</v>
      </c>
      <c r="B2115">
        <v>45</v>
      </c>
      <c r="C2115" t="s">
        <v>2138</v>
      </c>
      <c r="D2115" t="s">
        <v>57</v>
      </c>
      <c r="E2115">
        <f>YEAR(Table1[[#This Row],[Order Date]])</f>
        <v>2012</v>
      </c>
      <c r="F2115">
        <v>1</v>
      </c>
      <c r="G2115">
        <f>MONTH(Table1[[#This Row],[Order Date]])</f>
        <v>12</v>
      </c>
      <c r="H2115" s="1">
        <v>41265</v>
      </c>
      <c r="I2115">
        <v>59845</v>
      </c>
      <c r="J2115" t="s">
        <v>47</v>
      </c>
      <c r="K2115">
        <v>28</v>
      </c>
      <c r="L2115">
        <v>4.2</v>
      </c>
      <c r="M2115" s="2">
        <v>0.06</v>
      </c>
      <c r="N2115">
        <v>120.54</v>
      </c>
      <c r="O2115">
        <v>2.2599999999999998</v>
      </c>
      <c r="P2115">
        <v>6.52</v>
      </c>
      <c r="Q2115" s="2">
        <v>0.36</v>
      </c>
      <c r="R2115" t="s">
        <v>29</v>
      </c>
      <c r="S2115" t="s">
        <v>59</v>
      </c>
      <c r="T2115" t="s">
        <v>394</v>
      </c>
      <c r="U2115" t="s">
        <v>61</v>
      </c>
      <c r="V2115" t="s">
        <v>68</v>
      </c>
      <c r="W2115">
        <v>8378</v>
      </c>
      <c r="X2115" s="1">
        <v>41270</v>
      </c>
      <c r="Y2115" t="s">
        <v>34</v>
      </c>
      <c r="Z2115" t="e" vm="11">
        <v>#VALUE!</v>
      </c>
      <c r="AA2115">
        <v>78539</v>
      </c>
      <c r="AB2115" t="e" cm="1" vm="2">
        <f t="array" ref="AB2115">_FV(Table1[[#This Row],[State]],"Country/region",TRUE)</f>
        <v>#VALUE!</v>
      </c>
    </row>
    <row r="2116" spans="1:28" x14ac:dyDescent="0.35">
      <c r="A2116" t="s">
        <v>2615</v>
      </c>
      <c r="B2116">
        <v>45</v>
      </c>
      <c r="C2116" t="s">
        <v>1217</v>
      </c>
      <c r="D2116" t="s">
        <v>27</v>
      </c>
      <c r="E2116">
        <f>YEAR(Table1[[#This Row],[Order Date]])</f>
        <v>2012</v>
      </c>
      <c r="F2116">
        <v>1</v>
      </c>
      <c r="G2116">
        <f>MONTH(Table1[[#This Row],[Order Date]])</f>
        <v>12</v>
      </c>
      <c r="H2116" s="1">
        <v>41266</v>
      </c>
      <c r="I2116">
        <v>10434</v>
      </c>
      <c r="J2116" t="s">
        <v>28</v>
      </c>
      <c r="K2116">
        <v>2</v>
      </c>
      <c r="L2116">
        <v>180.98</v>
      </c>
      <c r="M2116" s="2">
        <v>0.06</v>
      </c>
      <c r="N2116">
        <v>383.45</v>
      </c>
      <c r="O2116">
        <v>26.2</v>
      </c>
      <c r="P2116">
        <v>-244.47</v>
      </c>
      <c r="Q2116" s="2">
        <v>0.59</v>
      </c>
      <c r="R2116" t="s">
        <v>48</v>
      </c>
      <c r="S2116" t="s">
        <v>49</v>
      </c>
      <c r="T2116" t="s">
        <v>1383</v>
      </c>
      <c r="U2116" t="s">
        <v>51</v>
      </c>
      <c r="V2116" t="s">
        <v>68</v>
      </c>
      <c r="W2116">
        <v>1441</v>
      </c>
      <c r="X2116" s="1">
        <v>41267</v>
      </c>
      <c r="Y2116" t="s">
        <v>53</v>
      </c>
      <c r="Z2116" t="e" vm="25">
        <v>#VALUE!</v>
      </c>
      <c r="AA2116">
        <v>54302</v>
      </c>
      <c r="AB2116" t="e" cm="1" vm="2">
        <f t="array" ref="AB2116">_FV(Table1[[#This Row],[State]],"Country/region",TRUE)</f>
        <v>#VALUE!</v>
      </c>
    </row>
    <row r="2117" spans="1:28" x14ac:dyDescent="0.35">
      <c r="A2117" t="s">
        <v>2606</v>
      </c>
      <c r="B2117">
        <v>45</v>
      </c>
      <c r="C2117" t="s">
        <v>2306</v>
      </c>
      <c r="D2117" t="s">
        <v>38</v>
      </c>
      <c r="E2117">
        <f>YEAR(Table1[[#This Row],[Order Date]])</f>
        <v>2012</v>
      </c>
      <c r="F2117">
        <v>1</v>
      </c>
      <c r="G2117">
        <f>MONTH(Table1[[#This Row],[Order Date]])</f>
        <v>12</v>
      </c>
      <c r="H2117" s="1">
        <v>41266</v>
      </c>
      <c r="I2117">
        <v>9248</v>
      </c>
      <c r="J2117" t="s">
        <v>39</v>
      </c>
      <c r="K2117">
        <v>41</v>
      </c>
      <c r="L2117">
        <v>71.37</v>
      </c>
      <c r="M2117" s="2">
        <v>0.09</v>
      </c>
      <c r="N2117">
        <v>2811.7</v>
      </c>
      <c r="O2117">
        <v>69</v>
      </c>
      <c r="P2117">
        <v>-3074.2712000000001</v>
      </c>
      <c r="Q2117" s="2">
        <v>0.68</v>
      </c>
      <c r="R2117" t="s">
        <v>48</v>
      </c>
      <c r="S2117" t="s">
        <v>40</v>
      </c>
      <c r="T2117" t="s">
        <v>637</v>
      </c>
      <c r="U2117" t="s">
        <v>75</v>
      </c>
      <c r="V2117" t="s">
        <v>33</v>
      </c>
      <c r="W2117">
        <v>1270</v>
      </c>
      <c r="X2117" s="1">
        <v>41267</v>
      </c>
      <c r="Y2117" t="s">
        <v>34</v>
      </c>
      <c r="Z2117" t="e" vm="3">
        <v>#VALUE!</v>
      </c>
      <c r="AA2117">
        <v>21501</v>
      </c>
      <c r="AB2117" t="e" cm="1" vm="2">
        <f t="array" ref="AB2117">_FV(Table1[[#This Row],[State]],"Country/region",TRUE)</f>
        <v>#VALUE!</v>
      </c>
    </row>
    <row r="2118" spans="1:28" x14ac:dyDescent="0.35">
      <c r="A2118" t="s">
        <v>1447</v>
      </c>
      <c r="B2118">
        <v>45</v>
      </c>
      <c r="C2118" t="s">
        <v>2616</v>
      </c>
      <c r="D2118" t="s">
        <v>46</v>
      </c>
      <c r="E2118">
        <f>YEAR(Table1[[#This Row],[Order Date]])</f>
        <v>2012</v>
      </c>
      <c r="F2118">
        <v>1</v>
      </c>
      <c r="G2118">
        <f>MONTH(Table1[[#This Row],[Order Date]])</f>
        <v>12</v>
      </c>
      <c r="H2118" s="1">
        <v>41266</v>
      </c>
      <c r="I2118">
        <v>36677</v>
      </c>
      <c r="J2118" t="s">
        <v>47</v>
      </c>
      <c r="K2118">
        <v>38</v>
      </c>
      <c r="L2118">
        <v>599.99</v>
      </c>
      <c r="M2118" s="2">
        <v>0</v>
      </c>
      <c r="N2118">
        <v>23255.61</v>
      </c>
      <c r="O2118">
        <v>24.49</v>
      </c>
      <c r="P2118">
        <v>-734.33</v>
      </c>
      <c r="Q2118" s="2">
        <v>0.44</v>
      </c>
      <c r="R2118" t="s">
        <v>96</v>
      </c>
      <c r="S2118" t="s">
        <v>40</v>
      </c>
      <c r="T2118" t="s">
        <v>2617</v>
      </c>
      <c r="U2118" t="s">
        <v>192</v>
      </c>
      <c r="V2118" t="s">
        <v>68</v>
      </c>
      <c r="W2118">
        <v>5147</v>
      </c>
      <c r="X2118" s="1">
        <v>41268</v>
      </c>
      <c r="Y2118" t="s">
        <v>34</v>
      </c>
      <c r="Z2118" t="e" vm="38">
        <v>#VALUE!</v>
      </c>
      <c r="AA2118">
        <v>47374</v>
      </c>
      <c r="AB2118" t="e" cm="1" vm="2">
        <f t="array" ref="AB2118">_FV(Table1[[#This Row],[State]],"Country/region",TRUE)</f>
        <v>#VALUE!</v>
      </c>
    </row>
    <row r="2119" spans="1:28" x14ac:dyDescent="0.35">
      <c r="A2119" t="s">
        <v>1915</v>
      </c>
      <c r="B2119">
        <v>45</v>
      </c>
      <c r="C2119" t="s">
        <v>2390</v>
      </c>
      <c r="D2119" t="s">
        <v>27</v>
      </c>
      <c r="E2119">
        <f>YEAR(Table1[[#This Row],[Order Date]])</f>
        <v>2012</v>
      </c>
      <c r="F2119">
        <v>1</v>
      </c>
      <c r="G2119">
        <f>MONTH(Table1[[#This Row],[Order Date]])</f>
        <v>12</v>
      </c>
      <c r="H2119" s="1">
        <v>41267</v>
      </c>
      <c r="I2119">
        <v>18689</v>
      </c>
      <c r="J2119" t="s">
        <v>39</v>
      </c>
      <c r="K2119">
        <v>38</v>
      </c>
      <c r="L2119">
        <v>7.1</v>
      </c>
      <c r="M2119" s="2">
        <v>0.01</v>
      </c>
      <c r="N2119">
        <v>281.17</v>
      </c>
      <c r="O2119">
        <v>6.05</v>
      </c>
      <c r="P2119">
        <v>-78.372500000000002</v>
      </c>
      <c r="Q2119" s="2">
        <v>0.39</v>
      </c>
      <c r="R2119" t="s">
        <v>29</v>
      </c>
      <c r="S2119" t="s">
        <v>30</v>
      </c>
      <c r="T2119" t="s">
        <v>703</v>
      </c>
      <c r="U2119" t="s">
        <v>67</v>
      </c>
      <c r="V2119" t="s">
        <v>52</v>
      </c>
      <c r="W2119">
        <v>2589</v>
      </c>
      <c r="X2119" s="1">
        <v>41268</v>
      </c>
      <c r="Y2119" t="s">
        <v>34</v>
      </c>
      <c r="Z2119" t="e" vm="23">
        <v>#VALUE!</v>
      </c>
      <c r="AA2119">
        <v>98503</v>
      </c>
      <c r="AB2119" t="e" cm="1" vm="2">
        <f t="array" ref="AB2119">_FV(Table1[[#This Row],[State]],"Country/region",TRUE)</f>
        <v>#VALUE!</v>
      </c>
    </row>
    <row r="2120" spans="1:28" x14ac:dyDescent="0.35">
      <c r="A2120" t="s">
        <v>1915</v>
      </c>
      <c r="B2120">
        <v>45</v>
      </c>
      <c r="C2120" t="s">
        <v>2390</v>
      </c>
      <c r="D2120" t="s">
        <v>27</v>
      </c>
      <c r="E2120">
        <f>YEAR(Table1[[#This Row],[Order Date]])</f>
        <v>2012</v>
      </c>
      <c r="F2120">
        <v>1</v>
      </c>
      <c r="G2120">
        <f>MONTH(Table1[[#This Row],[Order Date]])</f>
        <v>12</v>
      </c>
      <c r="H2120" s="1">
        <v>41267</v>
      </c>
      <c r="I2120">
        <v>18689</v>
      </c>
      <c r="J2120" t="s">
        <v>39</v>
      </c>
      <c r="K2120">
        <v>10</v>
      </c>
      <c r="L2120">
        <v>18.97</v>
      </c>
      <c r="M2120" s="2">
        <v>0.05</v>
      </c>
      <c r="N2120">
        <v>194.65</v>
      </c>
      <c r="O2120">
        <v>9.0299999999999994</v>
      </c>
      <c r="P2120">
        <v>-3.78</v>
      </c>
      <c r="Q2120" s="2">
        <v>0.37</v>
      </c>
      <c r="R2120" t="s">
        <v>29</v>
      </c>
      <c r="S2120" t="s">
        <v>30</v>
      </c>
      <c r="T2120" t="s">
        <v>428</v>
      </c>
      <c r="U2120" t="s">
        <v>61</v>
      </c>
      <c r="V2120" t="s">
        <v>52</v>
      </c>
      <c r="W2120">
        <v>2590</v>
      </c>
      <c r="X2120" s="1">
        <v>41268</v>
      </c>
      <c r="Y2120" t="s">
        <v>34</v>
      </c>
      <c r="Z2120" t="e" vm="23">
        <v>#VALUE!</v>
      </c>
      <c r="AA2120">
        <v>98503</v>
      </c>
      <c r="AB2120" t="e" cm="1" vm="2">
        <f t="array" ref="AB2120">_FV(Table1[[#This Row],[State]],"Country/region",TRUE)</f>
        <v>#VALUE!</v>
      </c>
    </row>
    <row r="2121" spans="1:28" x14ac:dyDescent="0.35">
      <c r="A2121" t="s">
        <v>2197</v>
      </c>
      <c r="B2121">
        <v>45</v>
      </c>
      <c r="C2121" t="s">
        <v>1918</v>
      </c>
      <c r="D2121" t="s">
        <v>46</v>
      </c>
      <c r="E2121">
        <f>YEAR(Table1[[#This Row],[Order Date]])</f>
        <v>2012</v>
      </c>
      <c r="F2121">
        <v>1</v>
      </c>
      <c r="G2121">
        <f>MONTH(Table1[[#This Row],[Order Date]])</f>
        <v>12</v>
      </c>
      <c r="H2121" s="1">
        <v>41267</v>
      </c>
      <c r="I2121">
        <v>36834</v>
      </c>
      <c r="J2121" t="s">
        <v>47</v>
      </c>
      <c r="K2121">
        <v>11</v>
      </c>
      <c r="L2121">
        <v>170.98</v>
      </c>
      <c r="M2121" s="2">
        <v>0.01</v>
      </c>
      <c r="N2121">
        <v>1935.1</v>
      </c>
      <c r="O2121">
        <v>35.89</v>
      </c>
      <c r="P2121">
        <v>-42.96</v>
      </c>
      <c r="Q2121" s="2">
        <v>0.66</v>
      </c>
      <c r="R2121" t="s">
        <v>48</v>
      </c>
      <c r="S2121" t="s">
        <v>73</v>
      </c>
      <c r="T2121" t="s">
        <v>876</v>
      </c>
      <c r="U2121" t="s">
        <v>154</v>
      </c>
      <c r="V2121" t="s">
        <v>68</v>
      </c>
      <c r="W2121">
        <v>5180</v>
      </c>
      <c r="X2121" s="1">
        <v>41269</v>
      </c>
      <c r="Y2121" t="s">
        <v>53</v>
      </c>
      <c r="Z2121" t="e" vm="26">
        <v>#VALUE!</v>
      </c>
      <c r="AA2121">
        <v>48640</v>
      </c>
      <c r="AB2121" t="e" cm="1" vm="2">
        <f t="array" ref="AB2121">_FV(Table1[[#This Row],[State]],"Country/region",TRUE)</f>
        <v>#VALUE!</v>
      </c>
    </row>
    <row r="2122" spans="1:28" x14ac:dyDescent="0.35">
      <c r="A2122" t="s">
        <v>2341</v>
      </c>
      <c r="B2122">
        <v>45</v>
      </c>
      <c r="C2122" t="s">
        <v>1448</v>
      </c>
      <c r="D2122" t="s">
        <v>27</v>
      </c>
      <c r="E2122">
        <f>YEAR(Table1[[#This Row],[Order Date]])</f>
        <v>2012</v>
      </c>
      <c r="F2122">
        <v>1</v>
      </c>
      <c r="G2122">
        <f>MONTH(Table1[[#This Row],[Order Date]])</f>
        <v>12</v>
      </c>
      <c r="H2122" s="1">
        <v>41268</v>
      </c>
      <c r="I2122">
        <v>44576</v>
      </c>
      <c r="J2122" t="s">
        <v>39</v>
      </c>
      <c r="K2122">
        <v>38</v>
      </c>
      <c r="L2122">
        <v>124.49</v>
      </c>
      <c r="M2122" s="2">
        <v>0.01</v>
      </c>
      <c r="N2122">
        <v>5016.25</v>
      </c>
      <c r="O2122">
        <v>51.94</v>
      </c>
      <c r="P2122">
        <v>-189.34929</v>
      </c>
      <c r="Q2122" s="2">
        <v>0.63</v>
      </c>
      <c r="R2122" t="s">
        <v>48</v>
      </c>
      <c r="S2122" t="s">
        <v>73</v>
      </c>
      <c r="T2122" t="s">
        <v>2074</v>
      </c>
      <c r="U2122" t="s">
        <v>75</v>
      </c>
      <c r="V2122" t="s">
        <v>68</v>
      </c>
      <c r="W2122">
        <v>6295</v>
      </c>
      <c r="X2122" s="1">
        <v>41269</v>
      </c>
      <c r="Y2122" t="s">
        <v>53</v>
      </c>
      <c r="Z2122" t="e" vm="38">
        <v>#VALUE!</v>
      </c>
      <c r="AA2122">
        <v>47905</v>
      </c>
      <c r="AB2122" t="e" cm="1" vm="2">
        <f t="array" ref="AB2122">_FV(Table1[[#This Row],[State]],"Country/region",TRUE)</f>
        <v>#VALUE!</v>
      </c>
    </row>
    <row r="2123" spans="1:28" x14ac:dyDescent="0.35">
      <c r="A2123" t="s">
        <v>1503</v>
      </c>
      <c r="B2123">
        <v>45</v>
      </c>
      <c r="C2123" t="s">
        <v>296</v>
      </c>
      <c r="D2123" t="s">
        <v>27</v>
      </c>
      <c r="E2123">
        <f>YEAR(Table1[[#This Row],[Order Date]])</f>
        <v>2012</v>
      </c>
      <c r="F2123">
        <v>1</v>
      </c>
      <c r="G2123">
        <f>MONTH(Table1[[#This Row],[Order Date]])</f>
        <v>12</v>
      </c>
      <c r="H2123" s="1">
        <v>41268</v>
      </c>
      <c r="I2123">
        <v>44576</v>
      </c>
      <c r="J2123" t="s">
        <v>39</v>
      </c>
      <c r="K2123">
        <v>30</v>
      </c>
      <c r="L2123">
        <v>65.989999999999995</v>
      </c>
      <c r="M2123" s="2">
        <v>0.02</v>
      </c>
      <c r="N2123">
        <v>1653.607</v>
      </c>
      <c r="O2123">
        <v>5.31</v>
      </c>
      <c r="P2123">
        <v>294.96600000000001</v>
      </c>
      <c r="Q2123" s="2">
        <v>0.56999999999999995</v>
      </c>
      <c r="R2123" t="s">
        <v>96</v>
      </c>
      <c r="S2123" t="s">
        <v>30</v>
      </c>
      <c r="T2123">
        <v>3390</v>
      </c>
      <c r="U2123" t="s">
        <v>105</v>
      </c>
      <c r="V2123" t="s">
        <v>52</v>
      </c>
      <c r="W2123">
        <v>6296</v>
      </c>
      <c r="X2123" s="1">
        <v>41269</v>
      </c>
      <c r="Y2123" t="s">
        <v>34</v>
      </c>
      <c r="Z2123" t="e" vm="32">
        <v>#VALUE!</v>
      </c>
      <c r="AA2123">
        <v>80525</v>
      </c>
      <c r="AB2123" t="e" cm="1" vm="2">
        <f t="array" ref="AB2123">_FV(Table1[[#This Row],[State]],"Country/region",TRUE)</f>
        <v>#VALUE!</v>
      </c>
    </row>
    <row r="2124" spans="1:28" x14ac:dyDescent="0.35">
      <c r="A2124" t="s">
        <v>893</v>
      </c>
      <c r="B2124">
        <v>45</v>
      </c>
      <c r="C2124" t="s">
        <v>1448</v>
      </c>
      <c r="D2124" t="s">
        <v>27</v>
      </c>
      <c r="E2124">
        <f>YEAR(Table1[[#This Row],[Order Date]])</f>
        <v>2012</v>
      </c>
      <c r="F2124">
        <v>1</v>
      </c>
      <c r="G2124">
        <f>MONTH(Table1[[#This Row],[Order Date]])</f>
        <v>12</v>
      </c>
      <c r="H2124" s="1">
        <v>41268</v>
      </c>
      <c r="I2124">
        <v>47876</v>
      </c>
      <c r="J2124" t="s">
        <v>28</v>
      </c>
      <c r="K2124">
        <v>8</v>
      </c>
      <c r="L2124">
        <v>46.89</v>
      </c>
      <c r="M2124" s="2">
        <v>0.04</v>
      </c>
      <c r="N2124">
        <v>365.22</v>
      </c>
      <c r="O2124">
        <v>5.0999999999999996</v>
      </c>
      <c r="P2124">
        <v>58.08</v>
      </c>
      <c r="Q2124" s="2">
        <v>0.46</v>
      </c>
      <c r="R2124" t="s">
        <v>29</v>
      </c>
      <c r="S2124" t="s">
        <v>80</v>
      </c>
      <c r="T2124" t="s">
        <v>1364</v>
      </c>
      <c r="U2124" t="s">
        <v>214</v>
      </c>
      <c r="V2124" t="s">
        <v>68</v>
      </c>
      <c r="W2124">
        <v>6722</v>
      </c>
      <c r="X2124" s="1">
        <v>41270</v>
      </c>
      <c r="Y2124" t="s">
        <v>34</v>
      </c>
      <c r="Z2124" t="e" vm="38">
        <v>#VALUE!</v>
      </c>
      <c r="AA2124">
        <v>46203</v>
      </c>
      <c r="AB2124" t="e" cm="1" vm="2">
        <f t="array" ref="AB2124">_FV(Table1[[#This Row],[State]],"Country/region",TRUE)</f>
        <v>#VALUE!</v>
      </c>
    </row>
    <row r="2125" spans="1:28" x14ac:dyDescent="0.35">
      <c r="A2125" t="s">
        <v>2618</v>
      </c>
      <c r="B2125">
        <v>45</v>
      </c>
      <c r="C2125" t="s">
        <v>2619</v>
      </c>
      <c r="D2125" t="s">
        <v>27</v>
      </c>
      <c r="E2125">
        <f>YEAR(Table1[[#This Row],[Order Date]])</f>
        <v>2012</v>
      </c>
      <c r="F2125">
        <v>1</v>
      </c>
      <c r="G2125">
        <f>MONTH(Table1[[#This Row],[Order Date]])</f>
        <v>12</v>
      </c>
      <c r="H2125" s="1">
        <v>41268</v>
      </c>
      <c r="I2125">
        <v>45986</v>
      </c>
      <c r="J2125" t="s">
        <v>47</v>
      </c>
      <c r="K2125">
        <v>20</v>
      </c>
      <c r="L2125">
        <v>3.69</v>
      </c>
      <c r="M2125" s="2">
        <v>0.08</v>
      </c>
      <c r="N2125">
        <v>71.069999999999993</v>
      </c>
      <c r="O2125">
        <v>2.5</v>
      </c>
      <c r="P2125">
        <v>-15.09</v>
      </c>
      <c r="Q2125" s="2">
        <v>0.39</v>
      </c>
      <c r="R2125" t="s">
        <v>29</v>
      </c>
      <c r="S2125" t="s">
        <v>30</v>
      </c>
      <c r="T2125" t="s">
        <v>1332</v>
      </c>
      <c r="U2125" t="s">
        <v>267</v>
      </c>
      <c r="V2125" t="s">
        <v>76</v>
      </c>
      <c r="W2125">
        <v>6457</v>
      </c>
      <c r="X2125" s="1">
        <v>41273</v>
      </c>
      <c r="Y2125" t="s">
        <v>34</v>
      </c>
      <c r="Z2125" t="e" vm="10">
        <v>#VALUE!</v>
      </c>
      <c r="AA2125">
        <v>71109</v>
      </c>
      <c r="AB2125" t="e" cm="1" vm="2">
        <f t="array" ref="AB2125">_FV(Table1[[#This Row],[State]],"Country/region",TRUE)</f>
        <v>#VALUE!</v>
      </c>
    </row>
    <row r="2126" spans="1:28" x14ac:dyDescent="0.35">
      <c r="A2126" t="s">
        <v>2444</v>
      </c>
      <c r="B2126">
        <v>45</v>
      </c>
      <c r="C2126" t="s">
        <v>454</v>
      </c>
      <c r="D2126" t="s">
        <v>57</v>
      </c>
      <c r="E2126">
        <f>YEAR(Table1[[#This Row],[Order Date]])</f>
        <v>2012</v>
      </c>
      <c r="F2126">
        <v>1</v>
      </c>
      <c r="G2126">
        <f>MONTH(Table1[[#This Row],[Order Date]])</f>
        <v>12</v>
      </c>
      <c r="H2126" s="1">
        <v>41268</v>
      </c>
      <c r="I2126">
        <v>21442</v>
      </c>
      <c r="J2126" t="s">
        <v>47</v>
      </c>
      <c r="K2126">
        <v>48</v>
      </c>
      <c r="L2126">
        <v>58.14</v>
      </c>
      <c r="M2126" s="2">
        <v>0.02</v>
      </c>
      <c r="N2126">
        <v>2962.96</v>
      </c>
      <c r="O2126">
        <v>36.61</v>
      </c>
      <c r="P2126">
        <v>-612.94000000000005</v>
      </c>
      <c r="Q2126" s="2">
        <v>0.61</v>
      </c>
      <c r="R2126" t="s">
        <v>48</v>
      </c>
      <c r="S2126" t="s">
        <v>73</v>
      </c>
      <c r="T2126" t="s">
        <v>2309</v>
      </c>
      <c r="U2126" t="s">
        <v>154</v>
      </c>
      <c r="V2126" t="s">
        <v>76</v>
      </c>
      <c r="W2126">
        <v>2964</v>
      </c>
      <c r="X2126" s="1">
        <v>41275</v>
      </c>
      <c r="Y2126" t="s">
        <v>53</v>
      </c>
      <c r="Z2126" t="e" vm="14">
        <v>#VALUE!</v>
      </c>
      <c r="AA2126">
        <v>32216</v>
      </c>
      <c r="AB2126" t="e" cm="1" vm="2">
        <f t="array" ref="AB2126">_FV(Table1[[#This Row],[State]],"Country/region",TRUE)</f>
        <v>#VALUE!</v>
      </c>
    </row>
    <row r="2127" spans="1:28" x14ac:dyDescent="0.35">
      <c r="A2127" t="s">
        <v>2444</v>
      </c>
      <c r="B2127">
        <v>45</v>
      </c>
      <c r="C2127" t="s">
        <v>454</v>
      </c>
      <c r="D2127" t="s">
        <v>57</v>
      </c>
      <c r="E2127">
        <f>YEAR(Table1[[#This Row],[Order Date]])</f>
        <v>2012</v>
      </c>
      <c r="F2127">
        <v>1</v>
      </c>
      <c r="G2127">
        <f>MONTH(Table1[[#This Row],[Order Date]])</f>
        <v>12</v>
      </c>
      <c r="H2127" s="1">
        <v>41268</v>
      </c>
      <c r="I2127">
        <v>21442</v>
      </c>
      <c r="J2127" t="s">
        <v>47</v>
      </c>
      <c r="K2127">
        <v>48</v>
      </c>
      <c r="L2127">
        <v>15.57</v>
      </c>
      <c r="M2127" s="2">
        <v>0.03</v>
      </c>
      <c r="N2127">
        <v>782.93</v>
      </c>
      <c r="O2127">
        <v>1.39</v>
      </c>
      <c r="P2127">
        <v>401.07</v>
      </c>
      <c r="Q2127" s="2">
        <v>0.38</v>
      </c>
      <c r="R2127" t="s">
        <v>29</v>
      </c>
      <c r="S2127" t="s">
        <v>30</v>
      </c>
      <c r="T2127" t="s">
        <v>990</v>
      </c>
      <c r="U2127" t="s">
        <v>267</v>
      </c>
      <c r="V2127" t="s">
        <v>76</v>
      </c>
      <c r="W2127">
        <v>2965</v>
      </c>
      <c r="X2127" s="1">
        <v>41275</v>
      </c>
      <c r="Y2127" t="s">
        <v>34</v>
      </c>
      <c r="Z2127" t="e" vm="14">
        <v>#VALUE!</v>
      </c>
      <c r="AA2127">
        <v>32216</v>
      </c>
      <c r="AB2127" t="e" cm="1" vm="2">
        <f t="array" ref="AB2127">_FV(Table1[[#This Row],[State]],"Country/region",TRUE)</f>
        <v>#VALUE!</v>
      </c>
    </row>
    <row r="2128" spans="1:28" x14ac:dyDescent="0.35">
      <c r="A2128" t="s">
        <v>2620</v>
      </c>
      <c r="B2128">
        <v>45</v>
      </c>
      <c r="C2128" t="s">
        <v>1051</v>
      </c>
      <c r="D2128" t="s">
        <v>57</v>
      </c>
      <c r="E2128">
        <f>YEAR(Table1[[#This Row],[Order Date]])</f>
        <v>2012</v>
      </c>
      <c r="F2128">
        <v>1</v>
      </c>
      <c r="G2128">
        <f>MONTH(Table1[[#This Row],[Order Date]])</f>
        <v>12</v>
      </c>
      <c r="H2128" s="1">
        <v>41268</v>
      </c>
      <c r="I2128">
        <v>11777</v>
      </c>
      <c r="J2128" t="s">
        <v>47</v>
      </c>
      <c r="K2128">
        <v>39</v>
      </c>
      <c r="L2128">
        <v>17.7</v>
      </c>
      <c r="M2128" s="2">
        <v>7.0000000000000007E-2</v>
      </c>
      <c r="N2128">
        <v>651.45000000000005</v>
      </c>
      <c r="O2128">
        <v>9.4700000000000006</v>
      </c>
      <c r="P2128">
        <v>-160.56</v>
      </c>
      <c r="Q2128" s="2">
        <v>0.59</v>
      </c>
      <c r="R2128" t="s">
        <v>29</v>
      </c>
      <c r="S2128" t="s">
        <v>30</v>
      </c>
      <c r="T2128" t="s">
        <v>649</v>
      </c>
      <c r="U2128" t="s">
        <v>32</v>
      </c>
      <c r="V2128" t="s">
        <v>76</v>
      </c>
      <c r="W2128">
        <v>1627</v>
      </c>
      <c r="X2128" s="1">
        <v>41275</v>
      </c>
      <c r="Y2128" t="s">
        <v>34</v>
      </c>
      <c r="Z2128" t="e" vm="34">
        <v>#VALUE!</v>
      </c>
      <c r="AA2128">
        <v>39530</v>
      </c>
      <c r="AB2128" t="e" cm="1" vm="2">
        <f t="array" ref="AB2128">_FV(Table1[[#This Row],[State]],"Country/region",TRUE)</f>
        <v>#VALUE!</v>
      </c>
    </row>
    <row r="2129" spans="1:28" x14ac:dyDescent="0.35">
      <c r="A2129" t="s">
        <v>2153</v>
      </c>
      <c r="B2129">
        <v>45</v>
      </c>
      <c r="C2129" t="s">
        <v>2154</v>
      </c>
      <c r="D2129" t="s">
        <v>38</v>
      </c>
      <c r="E2129">
        <f>YEAR(Table1[[#This Row],[Order Date]])</f>
        <v>2012</v>
      </c>
      <c r="F2129">
        <v>1</v>
      </c>
      <c r="G2129">
        <f>MONTH(Table1[[#This Row],[Order Date]])</f>
        <v>12</v>
      </c>
      <c r="H2129" s="1">
        <v>41269</v>
      </c>
      <c r="I2129">
        <v>20262</v>
      </c>
      <c r="J2129" t="s">
        <v>39</v>
      </c>
      <c r="K2129">
        <v>27</v>
      </c>
      <c r="L2129">
        <v>22.72</v>
      </c>
      <c r="M2129" s="2">
        <v>0.02</v>
      </c>
      <c r="N2129">
        <v>652.24</v>
      </c>
      <c r="O2129">
        <v>8.99</v>
      </c>
      <c r="P2129">
        <v>185.04</v>
      </c>
      <c r="Q2129" s="2">
        <v>0.44</v>
      </c>
      <c r="R2129" t="s">
        <v>48</v>
      </c>
      <c r="S2129" t="s">
        <v>139</v>
      </c>
      <c r="T2129" t="s">
        <v>207</v>
      </c>
      <c r="U2129" t="s">
        <v>82</v>
      </c>
      <c r="V2129" t="s">
        <v>68</v>
      </c>
      <c r="W2129">
        <v>2810</v>
      </c>
      <c r="X2129" s="1">
        <v>41269</v>
      </c>
      <c r="Y2129" t="s">
        <v>34</v>
      </c>
      <c r="Z2129" t="e" vm="25">
        <v>#VALUE!</v>
      </c>
      <c r="AA2129">
        <v>54220</v>
      </c>
      <c r="AB2129" t="e" cm="1" vm="2">
        <f t="array" ref="AB2129">_FV(Table1[[#This Row],[State]],"Country/region",TRUE)</f>
        <v>#VALUE!</v>
      </c>
    </row>
    <row r="2130" spans="1:28" x14ac:dyDescent="0.35">
      <c r="A2130" t="s">
        <v>1090</v>
      </c>
      <c r="B2130">
        <v>45</v>
      </c>
      <c r="C2130" t="s">
        <v>1575</v>
      </c>
      <c r="D2130" t="s">
        <v>27</v>
      </c>
      <c r="E2130">
        <f>YEAR(Table1[[#This Row],[Order Date]])</f>
        <v>2012</v>
      </c>
      <c r="F2130">
        <v>1</v>
      </c>
      <c r="G2130">
        <f>MONTH(Table1[[#This Row],[Order Date]])</f>
        <v>12</v>
      </c>
      <c r="H2130" s="1">
        <v>41269</v>
      </c>
      <c r="I2130">
        <v>37734</v>
      </c>
      <c r="J2130" t="s">
        <v>58</v>
      </c>
      <c r="K2130">
        <v>42</v>
      </c>
      <c r="L2130">
        <v>13.4</v>
      </c>
      <c r="M2130" s="2">
        <v>0</v>
      </c>
      <c r="N2130">
        <v>601.52</v>
      </c>
      <c r="O2130">
        <v>4.95</v>
      </c>
      <c r="P2130">
        <v>171.98</v>
      </c>
      <c r="Q2130" s="2">
        <v>0.37</v>
      </c>
      <c r="R2130" t="s">
        <v>48</v>
      </c>
      <c r="S2130" t="s">
        <v>139</v>
      </c>
      <c r="T2130" t="s">
        <v>2095</v>
      </c>
      <c r="U2130" t="s">
        <v>82</v>
      </c>
      <c r="V2130" t="s">
        <v>33</v>
      </c>
      <c r="W2130">
        <v>5301</v>
      </c>
      <c r="X2130" s="1">
        <v>41270</v>
      </c>
      <c r="Y2130" t="s">
        <v>34</v>
      </c>
      <c r="Z2130" t="e" vm="15">
        <v>#VALUE!</v>
      </c>
      <c r="AA2130">
        <v>11756</v>
      </c>
      <c r="AB2130" t="e" cm="1" vm="2">
        <f t="array" ref="AB2130">_FV(Table1[[#This Row],[State]],"Country/region",TRUE)</f>
        <v>#VALUE!</v>
      </c>
    </row>
    <row r="2131" spans="1:28" x14ac:dyDescent="0.35">
      <c r="A2131" t="s">
        <v>1090</v>
      </c>
      <c r="B2131">
        <v>45</v>
      </c>
      <c r="C2131" t="s">
        <v>1575</v>
      </c>
      <c r="D2131" t="s">
        <v>27</v>
      </c>
      <c r="E2131">
        <f>YEAR(Table1[[#This Row],[Order Date]])</f>
        <v>2012</v>
      </c>
      <c r="F2131">
        <v>1</v>
      </c>
      <c r="G2131">
        <f>MONTH(Table1[[#This Row],[Order Date]])</f>
        <v>12</v>
      </c>
      <c r="H2131" s="1">
        <v>41269</v>
      </c>
      <c r="I2131">
        <v>37734</v>
      </c>
      <c r="J2131" t="s">
        <v>58</v>
      </c>
      <c r="K2131">
        <v>15</v>
      </c>
      <c r="L2131">
        <v>100.97</v>
      </c>
      <c r="M2131" s="2">
        <v>0.08</v>
      </c>
      <c r="N2131">
        <v>1393.39</v>
      </c>
      <c r="O2131">
        <v>7.18</v>
      </c>
      <c r="P2131">
        <v>84.15</v>
      </c>
      <c r="Q2131" s="2">
        <v>0.46</v>
      </c>
      <c r="R2131" t="s">
        <v>96</v>
      </c>
      <c r="S2131" t="s">
        <v>30</v>
      </c>
      <c r="T2131" t="s">
        <v>1167</v>
      </c>
      <c r="U2131" t="s">
        <v>102</v>
      </c>
      <c r="V2131" t="s">
        <v>33</v>
      </c>
      <c r="W2131">
        <v>5300</v>
      </c>
      <c r="X2131" s="1">
        <v>41270</v>
      </c>
      <c r="Y2131" t="s">
        <v>34</v>
      </c>
      <c r="Z2131" t="e" vm="15">
        <v>#VALUE!</v>
      </c>
      <c r="AA2131">
        <v>11756</v>
      </c>
      <c r="AB2131" t="e" cm="1" vm="2">
        <f t="array" ref="AB2131">_FV(Table1[[#This Row],[State]],"Country/region",TRUE)</f>
        <v>#VALUE!</v>
      </c>
    </row>
    <row r="2132" spans="1:28" x14ac:dyDescent="0.35">
      <c r="A2132" t="s">
        <v>544</v>
      </c>
      <c r="B2132">
        <v>45</v>
      </c>
      <c r="C2132" t="s">
        <v>539</v>
      </c>
      <c r="D2132" t="s">
        <v>46</v>
      </c>
      <c r="E2132">
        <f>YEAR(Table1[[#This Row],[Order Date]])</f>
        <v>2012</v>
      </c>
      <c r="F2132">
        <v>1</v>
      </c>
      <c r="G2132">
        <f>MONTH(Table1[[#This Row],[Order Date]])</f>
        <v>12</v>
      </c>
      <c r="H2132" s="1">
        <v>41269</v>
      </c>
      <c r="I2132">
        <v>32101</v>
      </c>
      <c r="J2132" t="s">
        <v>47</v>
      </c>
      <c r="K2132">
        <v>48</v>
      </c>
      <c r="L2132">
        <v>291.73</v>
      </c>
      <c r="M2132" s="2">
        <v>0.04</v>
      </c>
      <c r="N2132">
        <v>14567.15</v>
      </c>
      <c r="O2132">
        <v>48.8</v>
      </c>
      <c r="P2132">
        <v>3799.59</v>
      </c>
      <c r="Q2132" s="2">
        <v>0.56000000000000005</v>
      </c>
      <c r="R2132" t="s">
        <v>48</v>
      </c>
      <c r="S2132" t="s">
        <v>49</v>
      </c>
      <c r="T2132" t="s">
        <v>50</v>
      </c>
      <c r="U2132" t="s">
        <v>51</v>
      </c>
      <c r="V2132" t="s">
        <v>76</v>
      </c>
      <c r="W2132">
        <v>4511</v>
      </c>
      <c r="X2132" s="1">
        <v>41273</v>
      </c>
      <c r="Y2132" t="s">
        <v>53</v>
      </c>
      <c r="Z2132" t="e" vm="18">
        <v>#VALUE!</v>
      </c>
      <c r="AA2132">
        <v>23111</v>
      </c>
      <c r="AB2132" t="e" cm="1" vm="2">
        <f t="array" ref="AB2132">_FV(Table1[[#This Row],[State]],"Country/region",TRUE)</f>
        <v>#VALUE!</v>
      </c>
    </row>
    <row r="2133" spans="1:28" x14ac:dyDescent="0.35">
      <c r="A2133" t="s">
        <v>758</v>
      </c>
      <c r="B2133">
        <v>45</v>
      </c>
      <c r="C2133" t="s">
        <v>759</v>
      </c>
      <c r="D2133" t="s">
        <v>46</v>
      </c>
      <c r="E2133">
        <f>YEAR(Table1[[#This Row],[Order Date]])</f>
        <v>2012</v>
      </c>
      <c r="F2133">
        <v>1</v>
      </c>
      <c r="G2133">
        <f>MONTH(Table1[[#This Row],[Order Date]])</f>
        <v>12</v>
      </c>
      <c r="H2133" s="1">
        <v>41270</v>
      </c>
      <c r="I2133">
        <v>40485</v>
      </c>
      <c r="J2133" t="s">
        <v>39</v>
      </c>
      <c r="K2133">
        <v>36</v>
      </c>
      <c r="L2133">
        <v>5.98</v>
      </c>
      <c r="M2133" s="2">
        <v>0.05</v>
      </c>
      <c r="N2133">
        <v>222.25</v>
      </c>
      <c r="O2133">
        <v>5.46</v>
      </c>
      <c r="P2133">
        <v>-63.77</v>
      </c>
      <c r="Q2133" s="2">
        <v>0.36</v>
      </c>
      <c r="R2133" t="s">
        <v>29</v>
      </c>
      <c r="S2133" t="s">
        <v>30</v>
      </c>
      <c r="T2133" t="s">
        <v>768</v>
      </c>
      <c r="U2133" t="s">
        <v>61</v>
      </c>
      <c r="V2133" t="s">
        <v>52</v>
      </c>
      <c r="W2133">
        <v>5716</v>
      </c>
      <c r="X2133" s="1">
        <v>41270</v>
      </c>
      <c r="Y2133" t="s">
        <v>34</v>
      </c>
      <c r="Z2133" t="e" vm="4">
        <v>#VALUE!</v>
      </c>
      <c r="AA2133">
        <v>92374</v>
      </c>
      <c r="AB2133" t="e" cm="1" vm="2">
        <f t="array" ref="AB2133">_FV(Table1[[#This Row],[State]],"Country/region",TRUE)</f>
        <v>#VALUE!</v>
      </c>
    </row>
    <row r="2134" spans="1:28" x14ac:dyDescent="0.35">
      <c r="A2134" t="s">
        <v>2621</v>
      </c>
      <c r="B2134">
        <v>45</v>
      </c>
      <c r="C2134" t="s">
        <v>2215</v>
      </c>
      <c r="D2134" t="s">
        <v>46</v>
      </c>
      <c r="E2134">
        <f>YEAR(Table1[[#This Row],[Order Date]])</f>
        <v>2012</v>
      </c>
      <c r="F2134">
        <v>1</v>
      </c>
      <c r="G2134">
        <f>MONTH(Table1[[#This Row],[Order Date]])</f>
        <v>12</v>
      </c>
      <c r="H2134" s="1">
        <v>41270</v>
      </c>
      <c r="I2134">
        <v>53382</v>
      </c>
      <c r="J2134" t="s">
        <v>39</v>
      </c>
      <c r="K2134">
        <v>15</v>
      </c>
      <c r="L2134">
        <v>300.98</v>
      </c>
      <c r="M2134" s="2">
        <v>0</v>
      </c>
      <c r="N2134">
        <v>4760.0200000000004</v>
      </c>
      <c r="O2134">
        <v>64.73</v>
      </c>
      <c r="P2134">
        <v>658.88</v>
      </c>
      <c r="Q2134" s="2">
        <v>0.56000000000000005</v>
      </c>
      <c r="R2134" t="s">
        <v>48</v>
      </c>
      <c r="S2134" t="s">
        <v>49</v>
      </c>
      <c r="T2134" t="s">
        <v>811</v>
      </c>
      <c r="U2134" t="s">
        <v>51</v>
      </c>
      <c r="V2134" t="s">
        <v>68</v>
      </c>
      <c r="W2134">
        <v>7479</v>
      </c>
      <c r="X2134" s="1">
        <v>41271</v>
      </c>
      <c r="Y2134" t="s">
        <v>53</v>
      </c>
      <c r="Z2134" t="e" vm="36">
        <v>#VALUE!</v>
      </c>
      <c r="AA2134">
        <v>57401</v>
      </c>
      <c r="AB2134" t="e" cm="1" vm="2">
        <f t="array" ref="AB2134">_FV(Table1[[#This Row],[State]],"Country/region",TRUE)</f>
        <v>#VALUE!</v>
      </c>
    </row>
    <row r="2135" spans="1:28" x14ac:dyDescent="0.35">
      <c r="A2135" t="s">
        <v>2621</v>
      </c>
      <c r="B2135">
        <v>45</v>
      </c>
      <c r="C2135" t="s">
        <v>2215</v>
      </c>
      <c r="D2135" t="s">
        <v>46</v>
      </c>
      <c r="E2135">
        <f>YEAR(Table1[[#This Row],[Order Date]])</f>
        <v>2012</v>
      </c>
      <c r="F2135">
        <v>1</v>
      </c>
      <c r="G2135">
        <f>MONTH(Table1[[#This Row],[Order Date]])</f>
        <v>12</v>
      </c>
      <c r="H2135" s="1">
        <v>41270</v>
      </c>
      <c r="I2135">
        <v>53382</v>
      </c>
      <c r="J2135" t="s">
        <v>39</v>
      </c>
      <c r="K2135">
        <v>13</v>
      </c>
      <c r="L2135">
        <v>3.25</v>
      </c>
      <c r="M2135" s="2">
        <v>0.1</v>
      </c>
      <c r="N2135">
        <v>88.17</v>
      </c>
      <c r="O2135">
        <v>49</v>
      </c>
      <c r="P2135">
        <v>-572.49</v>
      </c>
      <c r="Q2135" s="2">
        <v>0.56000000000000005</v>
      </c>
      <c r="R2135" t="s">
        <v>29</v>
      </c>
      <c r="S2135" t="s">
        <v>40</v>
      </c>
      <c r="T2135" t="s">
        <v>922</v>
      </c>
      <c r="U2135" t="s">
        <v>214</v>
      </c>
      <c r="V2135" t="s">
        <v>68</v>
      </c>
      <c r="W2135">
        <v>7478</v>
      </c>
      <c r="X2135" s="1">
        <v>41271</v>
      </c>
      <c r="Y2135" t="s">
        <v>34</v>
      </c>
      <c r="Z2135" t="e" vm="36">
        <v>#VALUE!</v>
      </c>
      <c r="AA2135">
        <v>57401</v>
      </c>
      <c r="AB2135" t="e" cm="1" vm="2">
        <f t="array" ref="AB2135">_FV(Table1[[#This Row],[State]],"Country/region",TRUE)</f>
        <v>#VALUE!</v>
      </c>
    </row>
    <row r="2136" spans="1:28" x14ac:dyDescent="0.35">
      <c r="A2136" t="s">
        <v>614</v>
      </c>
      <c r="B2136">
        <v>45</v>
      </c>
      <c r="C2136" t="s">
        <v>759</v>
      </c>
      <c r="D2136" t="s">
        <v>46</v>
      </c>
      <c r="E2136">
        <f>YEAR(Table1[[#This Row],[Order Date]])</f>
        <v>2012</v>
      </c>
      <c r="F2136">
        <v>1</v>
      </c>
      <c r="G2136">
        <f>MONTH(Table1[[#This Row],[Order Date]])</f>
        <v>12</v>
      </c>
      <c r="H2136" s="1">
        <v>41270</v>
      </c>
      <c r="I2136">
        <v>40485</v>
      </c>
      <c r="J2136" t="s">
        <v>39</v>
      </c>
      <c r="K2136">
        <v>7</v>
      </c>
      <c r="L2136">
        <v>65.989999999999995</v>
      </c>
      <c r="M2136" s="2">
        <v>0.01</v>
      </c>
      <c r="N2136">
        <v>388.71350000000001</v>
      </c>
      <c r="O2136">
        <v>3.99</v>
      </c>
      <c r="P2136">
        <v>-190.42099999999999</v>
      </c>
      <c r="Q2136" s="2">
        <v>0.59</v>
      </c>
      <c r="R2136" t="s">
        <v>96</v>
      </c>
      <c r="S2136" t="s">
        <v>30</v>
      </c>
      <c r="T2136" t="s">
        <v>644</v>
      </c>
      <c r="U2136" t="s">
        <v>105</v>
      </c>
      <c r="V2136" t="s">
        <v>52</v>
      </c>
      <c r="W2136">
        <v>5717</v>
      </c>
      <c r="X2136" s="1">
        <v>41271</v>
      </c>
      <c r="Y2136" t="s">
        <v>34</v>
      </c>
      <c r="Z2136" t="e" vm="4">
        <v>#VALUE!</v>
      </c>
      <c r="AA2136">
        <v>90278</v>
      </c>
      <c r="AB2136" t="e" cm="1" vm="2">
        <f t="array" ref="AB2136">_FV(Table1[[#This Row],[State]],"Country/region",TRUE)</f>
        <v>#VALUE!</v>
      </c>
    </row>
    <row r="2137" spans="1:28" x14ac:dyDescent="0.35">
      <c r="A2137" t="s">
        <v>1100</v>
      </c>
      <c r="B2137">
        <v>45</v>
      </c>
      <c r="C2137" t="s">
        <v>1690</v>
      </c>
      <c r="D2137" t="s">
        <v>38</v>
      </c>
      <c r="E2137">
        <f>YEAR(Table1[[#This Row],[Order Date]])</f>
        <v>2012</v>
      </c>
      <c r="F2137">
        <v>1</v>
      </c>
      <c r="G2137">
        <f>MONTH(Table1[[#This Row],[Order Date]])</f>
        <v>12</v>
      </c>
      <c r="H2137" s="1">
        <v>41270</v>
      </c>
      <c r="I2137">
        <v>13824</v>
      </c>
      <c r="J2137" t="s">
        <v>47</v>
      </c>
      <c r="K2137">
        <v>19</v>
      </c>
      <c r="L2137">
        <v>2.89</v>
      </c>
      <c r="M2137" s="2">
        <v>0.05</v>
      </c>
      <c r="N2137">
        <v>55.27</v>
      </c>
      <c r="O2137">
        <v>0.5</v>
      </c>
      <c r="P2137">
        <v>19.12</v>
      </c>
      <c r="Q2137" s="2">
        <v>0.38</v>
      </c>
      <c r="R2137" t="s">
        <v>29</v>
      </c>
      <c r="S2137" t="s">
        <v>30</v>
      </c>
      <c r="T2137" t="s">
        <v>475</v>
      </c>
      <c r="U2137" t="s">
        <v>210</v>
      </c>
      <c r="V2137" t="s">
        <v>33</v>
      </c>
      <c r="W2137">
        <v>1932</v>
      </c>
      <c r="X2137" s="1">
        <v>41277</v>
      </c>
      <c r="Y2137" t="s">
        <v>34</v>
      </c>
      <c r="Z2137" t="e" vm="48">
        <v>#VALUE!</v>
      </c>
      <c r="AA2137">
        <v>3801</v>
      </c>
      <c r="AB2137" t="e" cm="1" vm="2">
        <f t="array" ref="AB2137">_FV(Table1[[#This Row],[State]],"Country/region",TRUE)</f>
        <v>#VALUE!</v>
      </c>
    </row>
    <row r="2138" spans="1:28" x14ac:dyDescent="0.35">
      <c r="A2138" t="s">
        <v>2622</v>
      </c>
      <c r="B2138">
        <v>45</v>
      </c>
      <c r="C2138" t="s">
        <v>2623</v>
      </c>
      <c r="D2138" t="s">
        <v>27</v>
      </c>
      <c r="E2138">
        <f>YEAR(Table1[[#This Row],[Order Date]])</f>
        <v>2012</v>
      </c>
      <c r="F2138">
        <v>1</v>
      </c>
      <c r="G2138">
        <f>MONTH(Table1[[#This Row],[Order Date]])</f>
        <v>12</v>
      </c>
      <c r="H2138" s="1">
        <v>41271</v>
      </c>
      <c r="I2138">
        <v>57378</v>
      </c>
      <c r="J2138" t="s">
        <v>39</v>
      </c>
      <c r="K2138">
        <v>10</v>
      </c>
      <c r="L2138">
        <v>3.28</v>
      </c>
      <c r="M2138" s="2">
        <v>0.01</v>
      </c>
      <c r="N2138">
        <v>38.44</v>
      </c>
      <c r="O2138">
        <v>3.97</v>
      </c>
      <c r="P2138">
        <v>-26.19</v>
      </c>
      <c r="Q2138" s="2">
        <v>0.56000000000000005</v>
      </c>
      <c r="R2138" t="s">
        <v>29</v>
      </c>
      <c r="S2138" t="s">
        <v>59</v>
      </c>
      <c r="T2138" t="s">
        <v>221</v>
      </c>
      <c r="U2138" t="s">
        <v>88</v>
      </c>
      <c r="V2138" t="s">
        <v>52</v>
      </c>
      <c r="W2138">
        <v>8030</v>
      </c>
      <c r="X2138" s="1">
        <v>41271</v>
      </c>
      <c r="Y2138" t="s">
        <v>42</v>
      </c>
      <c r="Z2138" t="e" vm="8">
        <v>#VALUE!</v>
      </c>
      <c r="AA2138">
        <v>97701</v>
      </c>
      <c r="AB2138" t="e" cm="1" vm="2">
        <f t="array" ref="AB2138">_FV(Table1[[#This Row],[State]],"Country/region",TRUE)</f>
        <v>#VALUE!</v>
      </c>
    </row>
    <row r="2139" spans="1:28" x14ac:dyDescent="0.35">
      <c r="A2139" t="s">
        <v>2624</v>
      </c>
      <c r="B2139">
        <v>45</v>
      </c>
      <c r="C2139" t="s">
        <v>2327</v>
      </c>
      <c r="D2139" t="s">
        <v>27</v>
      </c>
      <c r="E2139">
        <f>YEAR(Table1[[#This Row],[Order Date]])</f>
        <v>2012</v>
      </c>
      <c r="F2139">
        <v>1</v>
      </c>
      <c r="G2139">
        <f>MONTH(Table1[[#This Row],[Order Date]])</f>
        <v>12</v>
      </c>
      <c r="H2139" s="1">
        <v>41271</v>
      </c>
      <c r="I2139">
        <v>59937</v>
      </c>
      <c r="J2139" t="s">
        <v>28</v>
      </c>
      <c r="K2139">
        <v>7</v>
      </c>
      <c r="L2139">
        <v>30.98</v>
      </c>
      <c r="M2139" s="2">
        <v>0.02</v>
      </c>
      <c r="N2139">
        <v>235.98</v>
      </c>
      <c r="O2139">
        <v>17.079999999999998</v>
      </c>
      <c r="P2139">
        <v>-32.28</v>
      </c>
      <c r="Q2139" s="2">
        <v>0.4</v>
      </c>
      <c r="R2139" t="s">
        <v>29</v>
      </c>
      <c r="S2139" t="s">
        <v>30</v>
      </c>
      <c r="T2139" t="s">
        <v>2625</v>
      </c>
      <c r="U2139" t="s">
        <v>61</v>
      </c>
      <c r="V2139" t="s">
        <v>33</v>
      </c>
      <c r="W2139">
        <v>8389</v>
      </c>
      <c r="X2139" s="1">
        <v>41272</v>
      </c>
      <c r="Y2139" t="s">
        <v>34</v>
      </c>
      <c r="Z2139" t="e" vm="15">
        <v>#VALUE!</v>
      </c>
      <c r="AA2139">
        <v>11550</v>
      </c>
      <c r="AB2139" t="e" cm="1" vm="2">
        <f t="array" ref="AB2139">_FV(Table1[[#This Row],[State]],"Country/region",TRUE)</f>
        <v>#VALUE!</v>
      </c>
    </row>
    <row r="2140" spans="1:28" x14ac:dyDescent="0.35">
      <c r="A2140" t="s">
        <v>946</v>
      </c>
      <c r="B2140">
        <v>45</v>
      </c>
      <c r="C2140" t="s">
        <v>947</v>
      </c>
      <c r="D2140" t="s">
        <v>27</v>
      </c>
      <c r="E2140">
        <f>YEAR(Table1[[#This Row],[Order Date]])</f>
        <v>2012</v>
      </c>
      <c r="F2140">
        <v>1</v>
      </c>
      <c r="G2140">
        <f>MONTH(Table1[[#This Row],[Order Date]])</f>
        <v>12</v>
      </c>
      <c r="H2140" s="1">
        <v>41271</v>
      </c>
      <c r="I2140">
        <v>30725</v>
      </c>
      <c r="J2140" t="s">
        <v>131</v>
      </c>
      <c r="K2140">
        <v>39</v>
      </c>
      <c r="L2140">
        <v>449.99</v>
      </c>
      <c r="M2140" s="2">
        <v>0.08</v>
      </c>
      <c r="N2140">
        <v>16468.55</v>
      </c>
      <c r="O2140">
        <v>49</v>
      </c>
      <c r="P2140">
        <v>5638.75</v>
      </c>
      <c r="Q2140" s="2">
        <v>0.38</v>
      </c>
      <c r="R2140" t="s">
        <v>96</v>
      </c>
      <c r="S2140" t="s">
        <v>49</v>
      </c>
      <c r="T2140" t="s">
        <v>1722</v>
      </c>
      <c r="U2140" t="s">
        <v>192</v>
      </c>
      <c r="V2140" t="s">
        <v>33</v>
      </c>
      <c r="W2140">
        <v>4312</v>
      </c>
      <c r="X2140" s="1">
        <v>41272</v>
      </c>
      <c r="Y2140" t="s">
        <v>53</v>
      </c>
      <c r="Z2140" t="e" vm="15">
        <v>#VALUE!</v>
      </c>
      <c r="AA2140">
        <v>14225</v>
      </c>
      <c r="AB2140" t="e" cm="1" vm="2">
        <f t="array" ref="AB2140">_FV(Table1[[#This Row],[State]],"Country/region",TRUE)</f>
        <v>#VALUE!</v>
      </c>
    </row>
    <row r="2141" spans="1:28" x14ac:dyDescent="0.35">
      <c r="A2141" t="s">
        <v>2626</v>
      </c>
      <c r="B2141">
        <v>45</v>
      </c>
      <c r="C2141" t="s">
        <v>2627</v>
      </c>
      <c r="D2141" t="s">
        <v>46</v>
      </c>
      <c r="E2141">
        <f>YEAR(Table1[[#This Row],[Order Date]])</f>
        <v>2012</v>
      </c>
      <c r="F2141">
        <v>1</v>
      </c>
      <c r="G2141">
        <f>MONTH(Table1[[#This Row],[Order Date]])</f>
        <v>12</v>
      </c>
      <c r="H2141" s="1">
        <v>41271</v>
      </c>
      <c r="I2141">
        <v>47201</v>
      </c>
      <c r="J2141" t="s">
        <v>58</v>
      </c>
      <c r="K2141">
        <v>18</v>
      </c>
      <c r="L2141">
        <v>4.9800000000000004</v>
      </c>
      <c r="M2141" s="2">
        <v>0.03</v>
      </c>
      <c r="N2141">
        <v>99.55</v>
      </c>
      <c r="O2141">
        <v>4.62</v>
      </c>
      <c r="P2141">
        <v>-60.9</v>
      </c>
      <c r="Q2141" s="2">
        <v>0.64</v>
      </c>
      <c r="R2141" t="s">
        <v>96</v>
      </c>
      <c r="S2141" t="s">
        <v>139</v>
      </c>
      <c r="T2141" t="s">
        <v>751</v>
      </c>
      <c r="U2141" t="s">
        <v>102</v>
      </c>
      <c r="V2141" t="s">
        <v>52</v>
      </c>
      <c r="W2141">
        <v>6637</v>
      </c>
      <c r="X2141" s="1">
        <v>41272</v>
      </c>
      <c r="Y2141" t="s">
        <v>42</v>
      </c>
      <c r="Z2141" t="e" vm="4">
        <v>#VALUE!</v>
      </c>
      <c r="AA2141">
        <v>90210</v>
      </c>
      <c r="AB2141" t="e" cm="1" vm="2">
        <f t="array" ref="AB2141">_FV(Table1[[#This Row],[State]],"Country/region",TRUE)</f>
        <v>#VALUE!</v>
      </c>
    </row>
    <row r="2142" spans="1:28" x14ac:dyDescent="0.35">
      <c r="A2142" t="s">
        <v>2622</v>
      </c>
      <c r="B2142">
        <v>45</v>
      </c>
      <c r="C2142" t="s">
        <v>2623</v>
      </c>
      <c r="D2142" t="s">
        <v>27</v>
      </c>
      <c r="E2142">
        <f>YEAR(Table1[[#This Row],[Order Date]])</f>
        <v>2012</v>
      </c>
      <c r="F2142">
        <v>1</v>
      </c>
      <c r="G2142">
        <f>MONTH(Table1[[#This Row],[Order Date]])</f>
        <v>12</v>
      </c>
      <c r="H2142" s="1">
        <v>41271</v>
      </c>
      <c r="I2142">
        <v>57378</v>
      </c>
      <c r="J2142" t="s">
        <v>39</v>
      </c>
      <c r="K2142">
        <v>9</v>
      </c>
      <c r="L2142">
        <v>29.89</v>
      </c>
      <c r="M2142" s="2">
        <v>0.02</v>
      </c>
      <c r="N2142">
        <v>266.27</v>
      </c>
      <c r="O2142">
        <v>1.99</v>
      </c>
      <c r="P2142">
        <v>-5.7</v>
      </c>
      <c r="Q2142" s="2">
        <v>0.5</v>
      </c>
      <c r="R2142" t="s">
        <v>96</v>
      </c>
      <c r="S2142" t="s">
        <v>139</v>
      </c>
      <c r="T2142" t="s">
        <v>617</v>
      </c>
      <c r="U2142" t="s">
        <v>102</v>
      </c>
      <c r="V2142" t="s">
        <v>52</v>
      </c>
      <c r="W2142">
        <v>8029</v>
      </c>
      <c r="X2142" s="1">
        <v>41272</v>
      </c>
      <c r="Y2142" t="s">
        <v>34</v>
      </c>
      <c r="Z2142" t="e" vm="8">
        <v>#VALUE!</v>
      </c>
      <c r="AA2142">
        <v>97701</v>
      </c>
      <c r="AB2142" t="e" cm="1" vm="2">
        <f t="array" ref="AB2142">_FV(Table1[[#This Row],[State]],"Country/region",TRUE)</f>
        <v>#VALUE!</v>
      </c>
    </row>
    <row r="2143" spans="1:28" x14ac:dyDescent="0.35">
      <c r="A2143" t="s">
        <v>1673</v>
      </c>
      <c r="B2143">
        <v>45</v>
      </c>
      <c r="C2143" t="s">
        <v>1674</v>
      </c>
      <c r="D2143" t="s">
        <v>38</v>
      </c>
      <c r="E2143">
        <f>YEAR(Table1[[#This Row],[Order Date]])</f>
        <v>2012</v>
      </c>
      <c r="F2143">
        <v>1</v>
      </c>
      <c r="G2143">
        <f>MONTH(Table1[[#This Row],[Order Date]])</f>
        <v>12</v>
      </c>
      <c r="H2143" s="1">
        <v>41271</v>
      </c>
      <c r="I2143">
        <v>4550</v>
      </c>
      <c r="J2143" t="s">
        <v>28</v>
      </c>
      <c r="K2143">
        <v>32</v>
      </c>
      <c r="L2143">
        <v>119.99</v>
      </c>
      <c r="M2143" s="2">
        <v>7.0000000000000007E-2</v>
      </c>
      <c r="N2143">
        <v>3730.54</v>
      </c>
      <c r="O2143">
        <v>16.8</v>
      </c>
      <c r="P2143">
        <v>1369.09</v>
      </c>
      <c r="Q2143" s="2">
        <v>0.35</v>
      </c>
      <c r="R2143" t="s">
        <v>96</v>
      </c>
      <c r="S2143" t="s">
        <v>73</v>
      </c>
      <c r="T2143" t="s">
        <v>2628</v>
      </c>
      <c r="U2143" t="s">
        <v>98</v>
      </c>
      <c r="V2143" t="s">
        <v>68</v>
      </c>
      <c r="W2143">
        <v>645</v>
      </c>
      <c r="X2143" s="1">
        <v>41273</v>
      </c>
      <c r="Y2143" t="s">
        <v>53</v>
      </c>
      <c r="Z2143" t="e" vm="11">
        <v>#VALUE!</v>
      </c>
      <c r="AA2143">
        <v>78596</v>
      </c>
      <c r="AB2143" t="e" cm="1" vm="2">
        <f t="array" ref="AB2143">_FV(Table1[[#This Row],[State]],"Country/region",TRUE)</f>
        <v>#VALUE!</v>
      </c>
    </row>
    <row r="2144" spans="1:28" x14ac:dyDescent="0.35">
      <c r="A2144" t="s">
        <v>389</v>
      </c>
      <c r="B2144">
        <v>45</v>
      </c>
      <c r="C2144" t="s">
        <v>1009</v>
      </c>
      <c r="D2144" t="s">
        <v>27</v>
      </c>
      <c r="E2144">
        <f>YEAR(Table1[[#This Row],[Order Date]])</f>
        <v>2012</v>
      </c>
      <c r="F2144">
        <v>1</v>
      </c>
      <c r="G2144">
        <f>MONTH(Table1[[#This Row],[Order Date]])</f>
        <v>12</v>
      </c>
      <c r="H2144" s="1">
        <v>41271</v>
      </c>
      <c r="I2144">
        <v>11206</v>
      </c>
      <c r="J2144" t="s">
        <v>47</v>
      </c>
      <c r="K2144">
        <v>26</v>
      </c>
      <c r="L2144">
        <v>49.99</v>
      </c>
      <c r="M2144" s="2">
        <v>0.09</v>
      </c>
      <c r="N2144">
        <v>1285.55</v>
      </c>
      <c r="O2144">
        <v>19.989999999999998</v>
      </c>
      <c r="P2144">
        <v>-17.03</v>
      </c>
      <c r="Q2144" s="2">
        <v>0.41</v>
      </c>
      <c r="R2144" t="s">
        <v>96</v>
      </c>
      <c r="S2144" t="s">
        <v>30</v>
      </c>
      <c r="T2144" t="s">
        <v>789</v>
      </c>
      <c r="U2144" t="s">
        <v>102</v>
      </c>
      <c r="V2144" t="s">
        <v>33</v>
      </c>
      <c r="W2144">
        <v>1552</v>
      </c>
      <c r="X2144" s="1">
        <v>41273</v>
      </c>
      <c r="Y2144" t="s">
        <v>34</v>
      </c>
      <c r="Z2144" t="e" vm="37">
        <v>#VALUE!</v>
      </c>
      <c r="AA2144">
        <v>2920</v>
      </c>
      <c r="AB2144" t="e" cm="1" vm="2">
        <f t="array" ref="AB2144">_FV(Table1[[#This Row],[State]],"Country/region",TRUE)</f>
        <v>#VALUE!</v>
      </c>
    </row>
    <row r="2145" spans="1:28" x14ac:dyDescent="0.35">
      <c r="A2145" t="s">
        <v>327</v>
      </c>
      <c r="B2145">
        <v>45</v>
      </c>
      <c r="C2145" t="s">
        <v>322</v>
      </c>
      <c r="D2145" t="s">
        <v>27</v>
      </c>
      <c r="E2145">
        <f>YEAR(Table1[[#This Row],[Order Date]])</f>
        <v>2012</v>
      </c>
      <c r="F2145">
        <v>1</v>
      </c>
      <c r="G2145">
        <f>MONTH(Table1[[#This Row],[Order Date]])</f>
        <v>12</v>
      </c>
      <c r="H2145" s="1">
        <v>41271</v>
      </c>
      <c r="I2145">
        <v>44962</v>
      </c>
      <c r="J2145" t="s">
        <v>131</v>
      </c>
      <c r="K2145">
        <v>27</v>
      </c>
      <c r="L2145">
        <v>22.24</v>
      </c>
      <c r="M2145" s="2">
        <v>0.06</v>
      </c>
      <c r="N2145">
        <v>575.74</v>
      </c>
      <c r="O2145">
        <v>1.99</v>
      </c>
      <c r="P2145">
        <v>152.6</v>
      </c>
      <c r="Q2145" s="2">
        <v>0.43</v>
      </c>
      <c r="R2145" t="s">
        <v>96</v>
      </c>
      <c r="S2145" t="s">
        <v>139</v>
      </c>
      <c r="T2145" t="s">
        <v>2629</v>
      </c>
      <c r="U2145" t="s">
        <v>102</v>
      </c>
      <c r="V2145" t="s">
        <v>76</v>
      </c>
      <c r="W2145">
        <v>6343</v>
      </c>
      <c r="X2145" s="1">
        <v>41273</v>
      </c>
      <c r="Y2145" t="s">
        <v>34</v>
      </c>
      <c r="Z2145" t="e" vm="31">
        <v>#VALUE!</v>
      </c>
      <c r="AA2145">
        <v>37075</v>
      </c>
      <c r="AB2145" t="e" cm="1" vm="2">
        <f t="array" ref="AB2145">_FV(Table1[[#This Row],[State]],"Country/region",TRUE)</f>
        <v>#VALUE!</v>
      </c>
    </row>
    <row r="2146" spans="1:28" x14ac:dyDescent="0.35">
      <c r="A2146" t="s">
        <v>2630</v>
      </c>
      <c r="B2146">
        <v>45</v>
      </c>
      <c r="C2146" t="s">
        <v>1009</v>
      </c>
      <c r="D2146" t="s">
        <v>27</v>
      </c>
      <c r="E2146">
        <f>YEAR(Table1[[#This Row],[Order Date]])</f>
        <v>2012</v>
      </c>
      <c r="F2146">
        <v>1</v>
      </c>
      <c r="G2146">
        <f>MONTH(Table1[[#This Row],[Order Date]])</f>
        <v>12</v>
      </c>
      <c r="H2146" s="1">
        <v>41271</v>
      </c>
      <c r="I2146">
        <v>11206</v>
      </c>
      <c r="J2146" t="s">
        <v>47</v>
      </c>
      <c r="K2146">
        <v>6</v>
      </c>
      <c r="L2146">
        <v>28.53</v>
      </c>
      <c r="M2146" s="2">
        <v>0.03</v>
      </c>
      <c r="N2146">
        <v>177.67</v>
      </c>
      <c r="O2146">
        <v>1.49</v>
      </c>
      <c r="P2146">
        <v>39.627000000000002</v>
      </c>
      <c r="Q2146" s="2">
        <v>0.38</v>
      </c>
      <c r="R2146" t="s">
        <v>29</v>
      </c>
      <c r="S2146" t="s">
        <v>30</v>
      </c>
      <c r="T2146" t="s">
        <v>1124</v>
      </c>
      <c r="U2146" t="s">
        <v>67</v>
      </c>
      <c r="V2146" t="s">
        <v>33</v>
      </c>
      <c r="W2146">
        <v>1553</v>
      </c>
      <c r="X2146" s="1">
        <v>41275</v>
      </c>
      <c r="Y2146" t="s">
        <v>34</v>
      </c>
      <c r="Z2146" t="e" vm="17">
        <v>#VALUE!</v>
      </c>
      <c r="AA2146">
        <v>6050</v>
      </c>
      <c r="AB2146" t="e" cm="1" vm="2">
        <f t="array" ref="AB2146">_FV(Table1[[#This Row],[State]],"Country/region",TRUE)</f>
        <v>#VALUE!</v>
      </c>
    </row>
    <row r="2147" spans="1:28" x14ac:dyDescent="0.35">
      <c r="A2147" t="s">
        <v>2450</v>
      </c>
      <c r="B2147">
        <v>45</v>
      </c>
      <c r="C2147" t="s">
        <v>2451</v>
      </c>
      <c r="D2147" t="s">
        <v>27</v>
      </c>
      <c r="E2147">
        <f>YEAR(Table1[[#This Row],[Order Date]])</f>
        <v>2012</v>
      </c>
      <c r="F2147">
        <v>1</v>
      </c>
      <c r="G2147">
        <f>MONTH(Table1[[#This Row],[Order Date]])</f>
        <v>12</v>
      </c>
      <c r="H2147" s="1">
        <v>41272</v>
      </c>
      <c r="I2147">
        <v>6241</v>
      </c>
      <c r="J2147" t="s">
        <v>47</v>
      </c>
      <c r="K2147">
        <v>29</v>
      </c>
      <c r="L2147">
        <v>205.99</v>
      </c>
      <c r="M2147" s="2">
        <v>0</v>
      </c>
      <c r="N2147">
        <v>5433.0895</v>
      </c>
      <c r="O2147">
        <v>8.99</v>
      </c>
      <c r="P2147">
        <v>1365.2819999999999</v>
      </c>
      <c r="Q2147" s="2">
        <v>0.6</v>
      </c>
      <c r="R2147" t="s">
        <v>96</v>
      </c>
      <c r="S2147" t="s">
        <v>30</v>
      </c>
      <c r="T2147" t="s">
        <v>639</v>
      </c>
      <c r="U2147" t="s">
        <v>105</v>
      </c>
      <c r="V2147" t="s">
        <v>76</v>
      </c>
      <c r="W2147">
        <v>869</v>
      </c>
      <c r="X2147" s="1">
        <v>41276</v>
      </c>
      <c r="Y2147" t="s">
        <v>34</v>
      </c>
      <c r="Z2147" t="e" vm="14">
        <v>#VALUE!</v>
      </c>
      <c r="AA2147">
        <v>33065</v>
      </c>
      <c r="AB2147" t="e" cm="1" vm="2">
        <f t="array" ref="AB2147">_FV(Table1[[#This Row],[State]],"Country/region",TRUE)</f>
        <v>#VALUE!</v>
      </c>
    </row>
    <row r="2148" spans="1:28" x14ac:dyDescent="0.35">
      <c r="A2148" t="s">
        <v>2450</v>
      </c>
      <c r="B2148">
        <v>45</v>
      </c>
      <c r="C2148" t="s">
        <v>2451</v>
      </c>
      <c r="D2148" t="s">
        <v>27</v>
      </c>
      <c r="E2148">
        <f>YEAR(Table1[[#This Row],[Order Date]])</f>
        <v>2012</v>
      </c>
      <c r="F2148">
        <v>1</v>
      </c>
      <c r="G2148">
        <f>MONTH(Table1[[#This Row],[Order Date]])</f>
        <v>12</v>
      </c>
      <c r="H2148" s="1">
        <v>41272</v>
      </c>
      <c r="I2148">
        <v>6241</v>
      </c>
      <c r="J2148" t="s">
        <v>47</v>
      </c>
      <c r="K2148">
        <v>24</v>
      </c>
      <c r="L2148">
        <v>5.84</v>
      </c>
      <c r="M2148" s="2">
        <v>0.08</v>
      </c>
      <c r="N2148">
        <v>133.94</v>
      </c>
      <c r="O2148">
        <v>1</v>
      </c>
      <c r="P2148">
        <v>45</v>
      </c>
      <c r="Q2148" s="2">
        <v>0.38</v>
      </c>
      <c r="R2148" t="s">
        <v>29</v>
      </c>
      <c r="S2148" t="s">
        <v>59</v>
      </c>
      <c r="T2148" t="s">
        <v>2631</v>
      </c>
      <c r="U2148" t="s">
        <v>88</v>
      </c>
      <c r="V2148" t="s">
        <v>76</v>
      </c>
      <c r="W2148">
        <v>868</v>
      </c>
      <c r="X2148" s="1">
        <v>41277</v>
      </c>
      <c r="Y2148" t="s">
        <v>42</v>
      </c>
      <c r="Z2148" t="e" vm="14">
        <v>#VALUE!</v>
      </c>
      <c r="AA2148">
        <v>33065</v>
      </c>
      <c r="AB2148" t="e" cm="1" vm="2">
        <f t="array" ref="AB2148">_FV(Table1[[#This Row],[State]],"Country/region",TRUE)</f>
        <v>#VALUE!</v>
      </c>
    </row>
    <row r="2149" spans="1:28" x14ac:dyDescent="0.35">
      <c r="A2149" t="s">
        <v>2632</v>
      </c>
      <c r="B2149">
        <v>45</v>
      </c>
      <c r="C2149" t="s">
        <v>1817</v>
      </c>
      <c r="D2149" t="s">
        <v>46</v>
      </c>
      <c r="E2149">
        <f>YEAR(Table1[[#This Row],[Order Date]])</f>
        <v>2012</v>
      </c>
      <c r="F2149">
        <v>1</v>
      </c>
      <c r="G2149">
        <f>MONTH(Table1[[#This Row],[Order Date]])</f>
        <v>12</v>
      </c>
      <c r="H2149" s="1">
        <v>41273</v>
      </c>
      <c r="I2149">
        <v>26432</v>
      </c>
      <c r="J2149" t="s">
        <v>47</v>
      </c>
      <c r="K2149">
        <v>11</v>
      </c>
      <c r="L2149">
        <v>3.98</v>
      </c>
      <c r="M2149" s="2">
        <v>0.1</v>
      </c>
      <c r="N2149">
        <v>45.18</v>
      </c>
      <c r="O2149">
        <v>2.97</v>
      </c>
      <c r="P2149">
        <v>-10.77</v>
      </c>
      <c r="Q2149" s="2">
        <v>0.35</v>
      </c>
      <c r="R2149" t="s">
        <v>29</v>
      </c>
      <c r="S2149" t="s">
        <v>59</v>
      </c>
      <c r="T2149" t="s">
        <v>2633</v>
      </c>
      <c r="U2149" t="s">
        <v>61</v>
      </c>
      <c r="V2149" t="s">
        <v>33</v>
      </c>
      <c r="W2149">
        <v>3699</v>
      </c>
      <c r="X2149" s="1">
        <v>41278</v>
      </c>
      <c r="Y2149" t="s">
        <v>42</v>
      </c>
      <c r="Z2149" t="e" vm="15">
        <v>#VALUE!</v>
      </c>
      <c r="AA2149">
        <v>10956</v>
      </c>
      <c r="AB2149" t="e" cm="1" vm="2">
        <f t="array" ref="AB2149">_FV(Table1[[#This Row],[State]],"Country/region",TRUE)</f>
        <v>#VALUE!</v>
      </c>
    </row>
    <row r="2150" spans="1:28" x14ac:dyDescent="0.35">
      <c r="A2150" t="s">
        <v>2632</v>
      </c>
      <c r="B2150">
        <v>45</v>
      </c>
      <c r="C2150" t="s">
        <v>1817</v>
      </c>
      <c r="D2150" t="s">
        <v>46</v>
      </c>
      <c r="E2150">
        <f>YEAR(Table1[[#This Row],[Order Date]])</f>
        <v>2012</v>
      </c>
      <c r="F2150">
        <v>1</v>
      </c>
      <c r="G2150">
        <f>MONTH(Table1[[#This Row],[Order Date]])</f>
        <v>12</v>
      </c>
      <c r="H2150" s="1">
        <v>41273</v>
      </c>
      <c r="I2150">
        <v>26432</v>
      </c>
      <c r="J2150" t="s">
        <v>47</v>
      </c>
      <c r="K2150">
        <v>37</v>
      </c>
      <c r="L2150">
        <v>38.06</v>
      </c>
      <c r="M2150" s="2">
        <v>0.06</v>
      </c>
      <c r="N2150">
        <v>1420.89</v>
      </c>
      <c r="O2150">
        <v>4.5</v>
      </c>
      <c r="P2150">
        <v>389.67</v>
      </c>
      <c r="Q2150" s="2">
        <v>0.56000000000000005</v>
      </c>
      <c r="R2150" t="s">
        <v>29</v>
      </c>
      <c r="S2150" t="s">
        <v>30</v>
      </c>
      <c r="T2150" t="s">
        <v>2634</v>
      </c>
      <c r="U2150" t="s">
        <v>214</v>
      </c>
      <c r="V2150" t="s">
        <v>33</v>
      </c>
      <c r="W2150">
        <v>3697</v>
      </c>
      <c r="X2150" s="1">
        <v>41280</v>
      </c>
      <c r="Y2150" t="s">
        <v>34</v>
      </c>
      <c r="Z2150" t="e" vm="15">
        <v>#VALUE!</v>
      </c>
      <c r="AA2150">
        <v>10956</v>
      </c>
      <c r="AB2150" t="e" cm="1" vm="2">
        <f t="array" ref="AB2150">_FV(Table1[[#This Row],[State]],"Country/region",TRUE)</f>
        <v>#VALUE!</v>
      </c>
    </row>
    <row r="2151" spans="1:28" x14ac:dyDescent="0.35">
      <c r="A2151" t="s">
        <v>2632</v>
      </c>
      <c r="B2151">
        <v>45</v>
      </c>
      <c r="C2151" t="s">
        <v>1817</v>
      </c>
      <c r="D2151" t="s">
        <v>46</v>
      </c>
      <c r="E2151">
        <f>YEAR(Table1[[#This Row],[Order Date]])</f>
        <v>2012</v>
      </c>
      <c r="F2151">
        <v>1</v>
      </c>
      <c r="G2151">
        <f>MONTH(Table1[[#This Row],[Order Date]])</f>
        <v>12</v>
      </c>
      <c r="H2151" s="1">
        <v>41273</v>
      </c>
      <c r="I2151">
        <v>26432</v>
      </c>
      <c r="J2151" t="s">
        <v>47</v>
      </c>
      <c r="K2151">
        <v>48</v>
      </c>
      <c r="L2151">
        <v>599.99</v>
      </c>
      <c r="M2151" s="2">
        <v>0.08</v>
      </c>
      <c r="N2151">
        <v>27820.34</v>
      </c>
      <c r="O2151">
        <v>24.49</v>
      </c>
      <c r="P2151">
        <v>11630.146000000001</v>
      </c>
      <c r="Q2151" s="2">
        <v>0.37</v>
      </c>
      <c r="R2151" t="s">
        <v>96</v>
      </c>
      <c r="S2151" t="s">
        <v>40</v>
      </c>
      <c r="T2151" t="s">
        <v>2635</v>
      </c>
      <c r="U2151" t="s">
        <v>192</v>
      </c>
      <c r="V2151" t="s">
        <v>33</v>
      </c>
      <c r="W2151">
        <v>3698</v>
      </c>
      <c r="X2151" s="1">
        <v>41282</v>
      </c>
      <c r="Y2151" t="s">
        <v>34</v>
      </c>
      <c r="Z2151" t="e" vm="15">
        <v>#VALUE!</v>
      </c>
      <c r="AA2151">
        <v>10956</v>
      </c>
      <c r="AB2151" t="e" cm="1" vm="2">
        <f t="array" ref="AB2151">_FV(Table1[[#This Row],[State]],"Country/region",TRUE)</f>
        <v>#VALUE!</v>
      </c>
    </row>
    <row r="2152" spans="1:28" x14ac:dyDescent="0.35">
      <c r="A2152" t="s">
        <v>2636</v>
      </c>
      <c r="B2152">
        <v>45</v>
      </c>
      <c r="C2152" t="s">
        <v>2637</v>
      </c>
      <c r="D2152" t="s">
        <v>57</v>
      </c>
      <c r="E2152">
        <f>YEAR(Table1[[#This Row],[Order Date]])</f>
        <v>2012</v>
      </c>
      <c r="F2152">
        <v>1</v>
      </c>
      <c r="G2152">
        <f>MONTH(Table1[[#This Row],[Order Date]])</f>
        <v>12</v>
      </c>
      <c r="H2152" s="1">
        <v>41274</v>
      </c>
      <c r="I2152">
        <v>46597</v>
      </c>
      <c r="J2152" t="s">
        <v>39</v>
      </c>
      <c r="K2152">
        <v>47</v>
      </c>
      <c r="L2152">
        <v>195.99</v>
      </c>
      <c r="M2152" s="2">
        <v>0.01</v>
      </c>
      <c r="N2152">
        <v>8216.5930000000008</v>
      </c>
      <c r="O2152">
        <v>8.99</v>
      </c>
      <c r="P2152">
        <v>2463.462</v>
      </c>
      <c r="Q2152" s="2">
        <v>0.6</v>
      </c>
      <c r="R2152" t="s">
        <v>96</v>
      </c>
      <c r="S2152" t="s">
        <v>30</v>
      </c>
      <c r="T2152" t="s">
        <v>839</v>
      </c>
      <c r="U2152" t="s">
        <v>105</v>
      </c>
      <c r="V2152" t="s">
        <v>33</v>
      </c>
      <c r="W2152">
        <v>6552</v>
      </c>
      <c r="X2152" s="1">
        <v>41274</v>
      </c>
      <c r="Y2152" t="s">
        <v>34</v>
      </c>
      <c r="Z2152" t="e" vm="15">
        <v>#VALUE!</v>
      </c>
      <c r="AA2152">
        <v>14304</v>
      </c>
      <c r="AB2152" t="e" cm="1" vm="2">
        <f t="array" ref="AB2152">_FV(Table1[[#This Row],[State]],"Country/region",TRUE)</f>
        <v>#VALUE!</v>
      </c>
    </row>
    <row r="2153" spans="1:28" x14ac:dyDescent="0.35">
      <c r="A2153" t="s">
        <v>2638</v>
      </c>
      <c r="B2153">
        <v>45</v>
      </c>
      <c r="C2153" t="s">
        <v>2637</v>
      </c>
      <c r="D2153" t="s">
        <v>57</v>
      </c>
      <c r="E2153">
        <f>YEAR(Table1[[#This Row],[Order Date]])</f>
        <v>2012</v>
      </c>
      <c r="F2153">
        <v>1</v>
      </c>
      <c r="G2153">
        <f>MONTH(Table1[[#This Row],[Order Date]])</f>
        <v>12</v>
      </c>
      <c r="H2153" s="1">
        <v>41274</v>
      </c>
      <c r="I2153">
        <v>46597</v>
      </c>
      <c r="J2153" t="s">
        <v>39</v>
      </c>
      <c r="K2153">
        <v>1</v>
      </c>
      <c r="L2153">
        <v>122.99</v>
      </c>
      <c r="M2153" s="2">
        <v>0</v>
      </c>
      <c r="N2153">
        <v>200.57</v>
      </c>
      <c r="O2153">
        <v>70.2</v>
      </c>
      <c r="P2153">
        <v>-83.63</v>
      </c>
      <c r="Q2153" s="2">
        <v>0.74</v>
      </c>
      <c r="R2153" t="s">
        <v>48</v>
      </c>
      <c r="S2153" t="s">
        <v>49</v>
      </c>
      <c r="T2153" t="s">
        <v>586</v>
      </c>
      <c r="U2153" t="s">
        <v>51</v>
      </c>
      <c r="V2153" t="s">
        <v>33</v>
      </c>
      <c r="W2153">
        <v>6554</v>
      </c>
      <c r="X2153" s="1">
        <v>41276</v>
      </c>
      <c r="Y2153" t="s">
        <v>53</v>
      </c>
      <c r="Z2153" t="e" vm="15">
        <v>#VALUE!</v>
      </c>
      <c r="AA2153">
        <v>14120</v>
      </c>
      <c r="AB2153" t="e" cm="1" vm="2">
        <f t="array" ref="AB2153">_FV(Table1[[#This Row],[State]],"Country/region",TRUE)</f>
        <v>#VALUE!</v>
      </c>
    </row>
    <row r="2154" spans="1:28" x14ac:dyDescent="0.35">
      <c r="A2154" t="s">
        <v>2638</v>
      </c>
      <c r="B2154">
        <v>45</v>
      </c>
      <c r="C2154" t="s">
        <v>2637</v>
      </c>
      <c r="D2154" t="s">
        <v>57</v>
      </c>
      <c r="E2154">
        <f>YEAR(Table1[[#This Row],[Order Date]])</f>
        <v>2012</v>
      </c>
      <c r="F2154">
        <v>1</v>
      </c>
      <c r="G2154">
        <f>MONTH(Table1[[#This Row],[Order Date]])</f>
        <v>12</v>
      </c>
      <c r="H2154" s="1">
        <v>41274</v>
      </c>
      <c r="I2154">
        <v>46597</v>
      </c>
      <c r="J2154" t="s">
        <v>39</v>
      </c>
      <c r="K2154">
        <v>10</v>
      </c>
      <c r="L2154">
        <v>12.95</v>
      </c>
      <c r="M2154" s="2">
        <v>0.06</v>
      </c>
      <c r="N2154">
        <v>130.36000000000001</v>
      </c>
      <c r="O2154">
        <v>4.9800000000000004</v>
      </c>
      <c r="P2154">
        <v>2.431</v>
      </c>
      <c r="Q2154" s="2">
        <v>0.4</v>
      </c>
      <c r="R2154" t="s">
        <v>29</v>
      </c>
      <c r="S2154" t="s">
        <v>30</v>
      </c>
      <c r="T2154" t="s">
        <v>2533</v>
      </c>
      <c r="U2154" t="s">
        <v>67</v>
      </c>
      <c r="V2154" t="s">
        <v>33</v>
      </c>
      <c r="W2154">
        <v>6553</v>
      </c>
      <c r="X2154" s="1">
        <v>41276</v>
      </c>
      <c r="Y2154" t="s">
        <v>34</v>
      </c>
      <c r="Z2154" t="e" vm="15">
        <v>#VALUE!</v>
      </c>
      <c r="AA2154">
        <v>14120</v>
      </c>
      <c r="AB2154" t="e" cm="1" vm="2">
        <f t="array" ref="AB2154">_FV(Table1[[#This Row],[State]],"Country/region",TRUE)</f>
        <v>#VALUE!</v>
      </c>
    </row>
    <row r="2155" spans="1:28" x14ac:dyDescent="0.35">
      <c r="A2155" t="s">
        <v>1831</v>
      </c>
      <c r="B2155">
        <v>45</v>
      </c>
      <c r="C2155" t="s">
        <v>1832</v>
      </c>
      <c r="D2155" t="s">
        <v>46</v>
      </c>
      <c r="E2155">
        <f>YEAR(Table1[[#This Row],[Order Date]])</f>
        <v>2013</v>
      </c>
      <c r="F2155">
        <v>1</v>
      </c>
      <c r="G2155">
        <f>MONTH(Table1[[#This Row],[Order Date]])</f>
        <v>1</v>
      </c>
      <c r="H2155" s="1">
        <v>41275</v>
      </c>
      <c r="I2155">
        <v>710</v>
      </c>
      <c r="J2155" t="s">
        <v>47</v>
      </c>
      <c r="K2155">
        <v>11</v>
      </c>
      <c r="L2155">
        <v>41.32</v>
      </c>
      <c r="M2155" s="2">
        <v>0.09</v>
      </c>
      <c r="N2155">
        <v>447.09</v>
      </c>
      <c r="O2155">
        <v>8.66</v>
      </c>
      <c r="P2155">
        <v>89.03</v>
      </c>
      <c r="Q2155" s="2">
        <v>0.76</v>
      </c>
      <c r="R2155" t="s">
        <v>48</v>
      </c>
      <c r="S2155" t="s">
        <v>80</v>
      </c>
      <c r="T2155" t="s">
        <v>2294</v>
      </c>
      <c r="U2155" t="s">
        <v>82</v>
      </c>
      <c r="V2155" t="s">
        <v>76</v>
      </c>
      <c r="W2155">
        <v>110</v>
      </c>
      <c r="X2155" s="1">
        <v>41277</v>
      </c>
      <c r="Y2155" t="s">
        <v>34</v>
      </c>
      <c r="Z2155" t="e" vm="14">
        <v>#VALUE!</v>
      </c>
      <c r="AA2155">
        <v>34761</v>
      </c>
      <c r="AB2155" t="e" cm="1" vm="2">
        <f t="array" ref="AB2155">_FV(Table1[[#This Row],[State]],"Country/region",TRUE)</f>
        <v>#VALUE!</v>
      </c>
    </row>
    <row r="2156" spans="1:28" x14ac:dyDescent="0.35">
      <c r="A2156" t="s">
        <v>199</v>
      </c>
      <c r="B2156">
        <v>45</v>
      </c>
      <c r="C2156" t="s">
        <v>200</v>
      </c>
      <c r="D2156" t="s">
        <v>27</v>
      </c>
      <c r="E2156">
        <f>YEAR(Table1[[#This Row],[Order Date]])</f>
        <v>2013</v>
      </c>
      <c r="F2156">
        <v>1</v>
      </c>
      <c r="G2156">
        <f>MONTH(Table1[[#This Row],[Order Date]])</f>
        <v>1</v>
      </c>
      <c r="H2156" s="1">
        <v>41275</v>
      </c>
      <c r="I2156">
        <v>39841</v>
      </c>
      <c r="J2156" t="s">
        <v>131</v>
      </c>
      <c r="K2156">
        <v>43</v>
      </c>
      <c r="L2156">
        <v>6.68</v>
      </c>
      <c r="M2156" s="2">
        <v>0.01</v>
      </c>
      <c r="N2156">
        <v>294.13</v>
      </c>
      <c r="O2156">
        <v>6.92</v>
      </c>
      <c r="P2156">
        <v>-123.07</v>
      </c>
      <c r="Q2156" s="2">
        <v>0.37</v>
      </c>
      <c r="R2156" t="s">
        <v>29</v>
      </c>
      <c r="S2156" t="s">
        <v>30</v>
      </c>
      <c r="T2156" t="s">
        <v>1506</v>
      </c>
      <c r="U2156" t="s">
        <v>61</v>
      </c>
      <c r="V2156" t="s">
        <v>52</v>
      </c>
      <c r="W2156">
        <v>5623</v>
      </c>
      <c r="X2156" s="1">
        <v>41277</v>
      </c>
      <c r="Y2156" t="s">
        <v>34</v>
      </c>
      <c r="Z2156" t="e" vm="4">
        <v>#VALUE!</v>
      </c>
      <c r="AA2156">
        <v>93727</v>
      </c>
      <c r="AB2156" t="e" cm="1" vm="2">
        <f t="array" ref="AB2156">_FV(Table1[[#This Row],[State]],"Country/region",TRUE)</f>
        <v>#VALUE!</v>
      </c>
    </row>
    <row r="2157" spans="1:28" x14ac:dyDescent="0.35">
      <c r="A2157" t="s">
        <v>1248</v>
      </c>
      <c r="B2157">
        <v>45</v>
      </c>
      <c r="C2157" t="s">
        <v>1249</v>
      </c>
      <c r="D2157" t="s">
        <v>57</v>
      </c>
      <c r="E2157">
        <f>YEAR(Table1[[#This Row],[Order Date]])</f>
        <v>2013</v>
      </c>
      <c r="F2157">
        <v>1</v>
      </c>
      <c r="G2157">
        <f>MONTH(Table1[[#This Row],[Order Date]])</f>
        <v>1</v>
      </c>
      <c r="H2157" s="1">
        <v>41275</v>
      </c>
      <c r="I2157">
        <v>59174</v>
      </c>
      <c r="J2157" t="s">
        <v>131</v>
      </c>
      <c r="K2157">
        <v>6</v>
      </c>
      <c r="L2157">
        <v>204.1</v>
      </c>
      <c r="M2157" s="2">
        <v>0.09</v>
      </c>
      <c r="N2157">
        <v>1193.0999999999999</v>
      </c>
      <c r="O2157">
        <v>13.99</v>
      </c>
      <c r="P2157">
        <v>-139.4958</v>
      </c>
      <c r="Q2157" s="2">
        <v>0.37</v>
      </c>
      <c r="R2157" t="s">
        <v>96</v>
      </c>
      <c r="S2157" t="s">
        <v>80</v>
      </c>
      <c r="T2157" t="s">
        <v>2505</v>
      </c>
      <c r="U2157" t="s">
        <v>98</v>
      </c>
      <c r="V2157" t="s">
        <v>76</v>
      </c>
      <c r="W2157">
        <v>8279</v>
      </c>
      <c r="X2157" s="1">
        <v>41277</v>
      </c>
      <c r="Y2157" t="s">
        <v>42</v>
      </c>
      <c r="Z2157" t="e" vm="14">
        <v>#VALUE!</v>
      </c>
      <c r="AA2157">
        <v>32701</v>
      </c>
      <c r="AB2157" t="e" cm="1" vm="2">
        <f t="array" ref="AB2157">_FV(Table1[[#This Row],[State]],"Country/region",TRUE)</f>
        <v>#VALUE!</v>
      </c>
    </row>
    <row r="2158" spans="1:28" x14ac:dyDescent="0.35">
      <c r="A2158" t="s">
        <v>1831</v>
      </c>
      <c r="B2158">
        <v>45</v>
      </c>
      <c r="C2158" t="s">
        <v>1832</v>
      </c>
      <c r="D2158" t="s">
        <v>46</v>
      </c>
      <c r="E2158">
        <f>YEAR(Table1[[#This Row],[Order Date]])</f>
        <v>2013</v>
      </c>
      <c r="F2158">
        <v>1</v>
      </c>
      <c r="G2158">
        <f>MONTH(Table1[[#This Row],[Order Date]])</f>
        <v>1</v>
      </c>
      <c r="H2158" s="1">
        <v>41275</v>
      </c>
      <c r="I2158">
        <v>710</v>
      </c>
      <c r="J2158" t="s">
        <v>47</v>
      </c>
      <c r="K2158">
        <v>42</v>
      </c>
      <c r="L2158">
        <v>3.58</v>
      </c>
      <c r="M2158" s="2">
        <v>0.01</v>
      </c>
      <c r="N2158">
        <v>161.77000000000001</v>
      </c>
      <c r="O2158">
        <v>5.47</v>
      </c>
      <c r="P2158">
        <v>-150.374</v>
      </c>
      <c r="Q2158" s="2">
        <v>0.37</v>
      </c>
      <c r="R2158" t="s">
        <v>29</v>
      </c>
      <c r="S2158" t="s">
        <v>30</v>
      </c>
      <c r="T2158" t="s">
        <v>1822</v>
      </c>
      <c r="U2158" t="s">
        <v>67</v>
      </c>
      <c r="V2158" t="s">
        <v>76</v>
      </c>
      <c r="W2158">
        <v>109</v>
      </c>
      <c r="X2158" s="1">
        <v>41279</v>
      </c>
      <c r="Y2158" t="s">
        <v>34</v>
      </c>
      <c r="Z2158" t="e" vm="14">
        <v>#VALUE!</v>
      </c>
      <c r="AA2158">
        <v>34761</v>
      </c>
      <c r="AB2158" t="e" cm="1" vm="2">
        <f t="array" ref="AB2158">_FV(Table1[[#This Row],[State]],"Country/region",TRUE)</f>
        <v>#VALUE!</v>
      </c>
    </row>
    <row r="2159" spans="1:28" x14ac:dyDescent="0.35">
      <c r="A2159" t="s">
        <v>1831</v>
      </c>
      <c r="B2159">
        <v>45</v>
      </c>
      <c r="C2159" t="s">
        <v>1832</v>
      </c>
      <c r="D2159" t="s">
        <v>46</v>
      </c>
      <c r="E2159">
        <f>YEAR(Table1[[#This Row],[Order Date]])</f>
        <v>2013</v>
      </c>
      <c r="F2159">
        <v>1</v>
      </c>
      <c r="G2159">
        <f>MONTH(Table1[[#This Row],[Order Date]])</f>
        <v>1</v>
      </c>
      <c r="H2159" s="1">
        <v>41275</v>
      </c>
      <c r="I2159">
        <v>710</v>
      </c>
      <c r="J2159" t="s">
        <v>47</v>
      </c>
      <c r="K2159">
        <v>29</v>
      </c>
      <c r="L2159">
        <v>145.44999999999999</v>
      </c>
      <c r="M2159" s="2">
        <v>0.02</v>
      </c>
      <c r="N2159">
        <v>4192.88</v>
      </c>
      <c r="O2159">
        <v>17.850000000000001</v>
      </c>
      <c r="P2159">
        <v>731.32</v>
      </c>
      <c r="Q2159" s="2">
        <v>0.56000000000000005</v>
      </c>
      <c r="R2159" t="s">
        <v>96</v>
      </c>
      <c r="S2159" t="s">
        <v>49</v>
      </c>
      <c r="T2159" t="s">
        <v>150</v>
      </c>
      <c r="U2159" t="s">
        <v>98</v>
      </c>
      <c r="V2159" t="s">
        <v>76</v>
      </c>
      <c r="W2159">
        <v>111</v>
      </c>
      <c r="X2159" s="1">
        <v>41279</v>
      </c>
      <c r="Y2159" t="s">
        <v>53</v>
      </c>
      <c r="Z2159" t="e" vm="14">
        <v>#VALUE!</v>
      </c>
      <c r="AA2159">
        <v>34761</v>
      </c>
      <c r="AB2159" t="e" cm="1" vm="2">
        <f t="array" ref="AB2159">_FV(Table1[[#This Row],[State]],"Country/region",TRUE)</f>
        <v>#VALUE!</v>
      </c>
    </row>
    <row r="2160" spans="1:28" x14ac:dyDescent="0.35">
      <c r="A2160" t="s">
        <v>2490</v>
      </c>
      <c r="B2160">
        <v>45</v>
      </c>
      <c r="C2160" t="s">
        <v>223</v>
      </c>
      <c r="D2160" t="s">
        <v>38</v>
      </c>
      <c r="E2160">
        <f>YEAR(Table1[[#This Row],[Order Date]])</f>
        <v>2013</v>
      </c>
      <c r="F2160">
        <v>1</v>
      </c>
      <c r="G2160">
        <f>MONTH(Table1[[#This Row],[Order Date]])</f>
        <v>1</v>
      </c>
      <c r="H2160" s="1">
        <v>41276</v>
      </c>
      <c r="I2160">
        <v>54145</v>
      </c>
      <c r="J2160" t="s">
        <v>47</v>
      </c>
      <c r="K2160">
        <v>34</v>
      </c>
      <c r="L2160">
        <v>2.08</v>
      </c>
      <c r="M2160" s="2">
        <v>0.1</v>
      </c>
      <c r="N2160">
        <v>70.25</v>
      </c>
      <c r="O2160">
        <v>5.33</v>
      </c>
      <c r="P2160">
        <v>-133.06</v>
      </c>
      <c r="Q2160" s="2">
        <v>0.43</v>
      </c>
      <c r="R2160" t="s">
        <v>48</v>
      </c>
      <c r="S2160" t="s">
        <v>30</v>
      </c>
      <c r="T2160" t="s">
        <v>311</v>
      </c>
      <c r="U2160" t="s">
        <v>82</v>
      </c>
      <c r="V2160" t="s">
        <v>68</v>
      </c>
      <c r="W2160">
        <v>7567</v>
      </c>
      <c r="X2160" s="1">
        <v>41276</v>
      </c>
      <c r="Y2160" t="s">
        <v>34</v>
      </c>
      <c r="Z2160" t="e" vm="13">
        <v>#VALUE!</v>
      </c>
      <c r="AA2160">
        <v>73110</v>
      </c>
      <c r="AB2160" t="e" cm="1" vm="2">
        <f t="array" ref="AB2160">_FV(Table1[[#This Row],[State]],"Country/region",TRUE)</f>
        <v>#VALUE!</v>
      </c>
    </row>
    <row r="2161" spans="1:28" x14ac:dyDescent="0.35">
      <c r="A2161" t="s">
        <v>2639</v>
      </c>
      <c r="B2161">
        <v>45</v>
      </c>
      <c r="C2161" t="s">
        <v>2640</v>
      </c>
      <c r="D2161" t="s">
        <v>27</v>
      </c>
      <c r="E2161">
        <f>YEAR(Table1[[#This Row],[Order Date]])</f>
        <v>2013</v>
      </c>
      <c r="F2161">
        <v>1</v>
      </c>
      <c r="G2161">
        <f>MONTH(Table1[[#This Row],[Order Date]])</f>
        <v>1</v>
      </c>
      <c r="H2161" s="1">
        <v>41276</v>
      </c>
      <c r="I2161">
        <v>38215</v>
      </c>
      <c r="J2161" t="s">
        <v>58</v>
      </c>
      <c r="K2161">
        <v>42</v>
      </c>
      <c r="L2161">
        <v>20.99</v>
      </c>
      <c r="M2161" s="2">
        <v>7.0000000000000007E-2</v>
      </c>
      <c r="N2161">
        <v>756.72950000000003</v>
      </c>
      <c r="O2161">
        <v>4.8099999999999996</v>
      </c>
      <c r="P2161">
        <v>64.781999999999996</v>
      </c>
      <c r="Q2161" s="2">
        <v>0.57999999999999996</v>
      </c>
      <c r="R2161" t="s">
        <v>96</v>
      </c>
      <c r="S2161" t="s">
        <v>80</v>
      </c>
      <c r="T2161" t="s">
        <v>1004</v>
      </c>
      <c r="U2161" t="s">
        <v>105</v>
      </c>
      <c r="V2161" t="s">
        <v>76</v>
      </c>
      <c r="W2161">
        <v>5376</v>
      </c>
      <c r="X2161" s="1">
        <v>41277</v>
      </c>
      <c r="Y2161" t="s">
        <v>34</v>
      </c>
      <c r="Z2161" t="e" vm="47">
        <v>#VALUE!</v>
      </c>
      <c r="AA2161">
        <v>28205</v>
      </c>
      <c r="AB2161" t="e" cm="1" vm="2">
        <f t="array" ref="AB2161">_FV(Table1[[#This Row],[State]],"Country/region",TRUE)</f>
        <v>#VALUE!</v>
      </c>
    </row>
    <row r="2162" spans="1:28" x14ac:dyDescent="0.35">
      <c r="A2162" t="s">
        <v>682</v>
      </c>
      <c r="B2162">
        <v>45</v>
      </c>
      <c r="C2162" t="s">
        <v>1658</v>
      </c>
      <c r="D2162" t="s">
        <v>57</v>
      </c>
      <c r="E2162">
        <f>YEAR(Table1[[#This Row],[Order Date]])</f>
        <v>2013</v>
      </c>
      <c r="F2162">
        <v>1</v>
      </c>
      <c r="G2162">
        <f>MONTH(Table1[[#This Row],[Order Date]])</f>
        <v>1</v>
      </c>
      <c r="H2162" s="1">
        <v>41276</v>
      </c>
      <c r="I2162">
        <v>25860</v>
      </c>
      <c r="J2162" t="s">
        <v>47</v>
      </c>
      <c r="K2162">
        <v>9</v>
      </c>
      <c r="L2162">
        <v>83.98</v>
      </c>
      <c r="M2162" s="2">
        <v>0.05</v>
      </c>
      <c r="N2162">
        <v>740.2</v>
      </c>
      <c r="O2162">
        <v>5.01</v>
      </c>
      <c r="P2162">
        <v>239.94</v>
      </c>
      <c r="Q2162" s="2">
        <v>0.38</v>
      </c>
      <c r="R2162" t="s">
        <v>29</v>
      </c>
      <c r="S2162" t="s">
        <v>30</v>
      </c>
      <c r="T2162" t="s">
        <v>2641</v>
      </c>
      <c r="U2162" t="s">
        <v>267</v>
      </c>
      <c r="V2162" t="s">
        <v>33</v>
      </c>
      <c r="W2162">
        <v>3621</v>
      </c>
      <c r="X2162" s="1">
        <v>41278</v>
      </c>
      <c r="Y2162" t="s">
        <v>42</v>
      </c>
      <c r="Z2162" t="e" vm="49">
        <v>#VALUE!</v>
      </c>
      <c r="AA2162">
        <v>19805</v>
      </c>
      <c r="AB2162" t="e" cm="1" vm="2">
        <f t="array" ref="AB2162">_FV(Table1[[#This Row],[State]],"Country/region",TRUE)</f>
        <v>#VALUE!</v>
      </c>
    </row>
    <row r="2163" spans="1:28" x14ac:dyDescent="0.35">
      <c r="A2163" t="s">
        <v>690</v>
      </c>
      <c r="B2163">
        <v>45</v>
      </c>
      <c r="C2163" t="s">
        <v>2640</v>
      </c>
      <c r="D2163" t="s">
        <v>27</v>
      </c>
      <c r="E2163">
        <f>YEAR(Table1[[#This Row],[Order Date]])</f>
        <v>2013</v>
      </c>
      <c r="F2163">
        <v>1</v>
      </c>
      <c r="G2163">
        <f>MONTH(Table1[[#This Row],[Order Date]])</f>
        <v>1</v>
      </c>
      <c r="H2163" s="1">
        <v>41276</v>
      </c>
      <c r="I2163">
        <v>38215</v>
      </c>
      <c r="J2163" t="s">
        <v>58</v>
      </c>
      <c r="K2163">
        <v>38</v>
      </c>
      <c r="L2163">
        <v>104.85</v>
      </c>
      <c r="M2163" s="2">
        <v>0.09</v>
      </c>
      <c r="N2163">
        <v>3676.96</v>
      </c>
      <c r="O2163">
        <v>19.989999999999998</v>
      </c>
      <c r="P2163">
        <v>1233.45</v>
      </c>
      <c r="Q2163" s="2">
        <v>0.37</v>
      </c>
      <c r="R2163" t="s">
        <v>29</v>
      </c>
      <c r="S2163" t="s">
        <v>30</v>
      </c>
      <c r="T2163" t="s">
        <v>2642</v>
      </c>
      <c r="U2163" t="s">
        <v>61</v>
      </c>
      <c r="V2163" t="s">
        <v>76</v>
      </c>
      <c r="W2163">
        <v>5377</v>
      </c>
      <c r="X2163" s="1">
        <v>41278</v>
      </c>
      <c r="Y2163" t="s">
        <v>42</v>
      </c>
      <c r="Z2163" t="e" vm="47">
        <v>#VALUE!</v>
      </c>
      <c r="AA2163">
        <v>28027</v>
      </c>
      <c r="AB2163" t="e" cm="1" vm="2">
        <f t="array" ref="AB2163">_FV(Table1[[#This Row],[State]],"Country/region",TRUE)</f>
        <v>#VALUE!</v>
      </c>
    </row>
    <row r="2164" spans="1:28" x14ac:dyDescent="0.35">
      <c r="A2164" t="s">
        <v>2201</v>
      </c>
      <c r="B2164">
        <v>45</v>
      </c>
      <c r="C2164" t="s">
        <v>265</v>
      </c>
      <c r="D2164" t="s">
        <v>46</v>
      </c>
      <c r="E2164">
        <f>YEAR(Table1[[#This Row],[Order Date]])</f>
        <v>2013</v>
      </c>
      <c r="F2164">
        <v>1</v>
      </c>
      <c r="G2164">
        <f>MONTH(Table1[[#This Row],[Order Date]])</f>
        <v>1</v>
      </c>
      <c r="H2164" s="1">
        <v>41276</v>
      </c>
      <c r="I2164">
        <v>48480</v>
      </c>
      <c r="J2164" t="s">
        <v>58</v>
      </c>
      <c r="K2164">
        <v>32</v>
      </c>
      <c r="L2164">
        <v>370.98</v>
      </c>
      <c r="M2164" s="2">
        <v>0.1</v>
      </c>
      <c r="N2164">
        <v>11103.75</v>
      </c>
      <c r="O2164">
        <v>99</v>
      </c>
      <c r="P2164">
        <v>-522.59</v>
      </c>
      <c r="Q2164" s="2">
        <v>0.65</v>
      </c>
      <c r="R2164" t="s">
        <v>29</v>
      </c>
      <c r="S2164" t="s">
        <v>49</v>
      </c>
      <c r="T2164" t="s">
        <v>2335</v>
      </c>
      <c r="U2164" t="s">
        <v>32</v>
      </c>
      <c r="V2164" t="s">
        <v>68</v>
      </c>
      <c r="W2164">
        <v>6806</v>
      </c>
      <c r="X2164" s="1">
        <v>41279</v>
      </c>
      <c r="Y2164" t="s">
        <v>53</v>
      </c>
      <c r="Z2164" t="e" vm="5">
        <v>#VALUE!</v>
      </c>
      <c r="AA2164">
        <v>55343</v>
      </c>
      <c r="AB2164" t="e" cm="1" vm="2">
        <f t="array" ref="AB2164">_FV(Table1[[#This Row],[State]],"Country/region",TRUE)</f>
        <v>#VALUE!</v>
      </c>
    </row>
    <row r="2165" spans="1:28" x14ac:dyDescent="0.35">
      <c r="A2165" t="s">
        <v>682</v>
      </c>
      <c r="B2165">
        <v>45</v>
      </c>
      <c r="C2165" t="s">
        <v>1658</v>
      </c>
      <c r="D2165" t="s">
        <v>57</v>
      </c>
      <c r="E2165">
        <f>YEAR(Table1[[#This Row],[Order Date]])</f>
        <v>2013</v>
      </c>
      <c r="F2165">
        <v>1</v>
      </c>
      <c r="G2165">
        <f>MONTH(Table1[[#This Row],[Order Date]])</f>
        <v>1</v>
      </c>
      <c r="H2165" s="1">
        <v>41276</v>
      </c>
      <c r="I2165">
        <v>25860</v>
      </c>
      <c r="J2165" t="s">
        <v>47</v>
      </c>
      <c r="K2165">
        <v>23</v>
      </c>
      <c r="L2165">
        <v>65.989999999999995</v>
      </c>
      <c r="M2165" s="2">
        <v>7.0000000000000007E-2</v>
      </c>
      <c r="N2165">
        <v>1288.7784999999999</v>
      </c>
      <c r="O2165">
        <v>19.989999999999998</v>
      </c>
      <c r="P2165">
        <v>-185.88900000000001</v>
      </c>
      <c r="Q2165" s="2">
        <v>0.59</v>
      </c>
      <c r="R2165" t="s">
        <v>96</v>
      </c>
      <c r="S2165" t="s">
        <v>30</v>
      </c>
      <c r="T2165" t="s">
        <v>2643</v>
      </c>
      <c r="U2165" t="s">
        <v>105</v>
      </c>
      <c r="V2165" t="s">
        <v>33</v>
      </c>
      <c r="W2165">
        <v>3622</v>
      </c>
      <c r="X2165" s="1">
        <v>41285</v>
      </c>
      <c r="Y2165" t="s">
        <v>34</v>
      </c>
      <c r="Z2165" t="e" vm="49">
        <v>#VALUE!</v>
      </c>
      <c r="AA2165">
        <v>19805</v>
      </c>
      <c r="AB2165" t="e" cm="1" vm="2">
        <f t="array" ref="AB2165">_FV(Table1[[#This Row],[State]],"Country/region",TRUE)</f>
        <v>#VALUE!</v>
      </c>
    </row>
    <row r="2166" spans="1:28" x14ac:dyDescent="0.35">
      <c r="A2166" t="s">
        <v>1449</v>
      </c>
      <c r="B2166">
        <v>45</v>
      </c>
      <c r="C2166" t="s">
        <v>1450</v>
      </c>
      <c r="D2166" t="s">
        <v>57</v>
      </c>
      <c r="E2166">
        <f>YEAR(Table1[[#This Row],[Order Date]])</f>
        <v>2013</v>
      </c>
      <c r="F2166">
        <v>1</v>
      </c>
      <c r="G2166">
        <f>MONTH(Table1[[#This Row],[Order Date]])</f>
        <v>1</v>
      </c>
      <c r="H2166" s="1">
        <v>41277</v>
      </c>
      <c r="I2166">
        <v>29058</v>
      </c>
      <c r="J2166" t="s">
        <v>28</v>
      </c>
      <c r="K2166">
        <v>41</v>
      </c>
      <c r="L2166">
        <v>24.98</v>
      </c>
      <c r="M2166" s="2">
        <v>0.04</v>
      </c>
      <c r="N2166">
        <v>1011.67</v>
      </c>
      <c r="O2166">
        <v>8.7899999999999991</v>
      </c>
      <c r="P2166">
        <v>-74.64</v>
      </c>
      <c r="Q2166" s="2">
        <v>0.66</v>
      </c>
      <c r="R2166" t="s">
        <v>29</v>
      </c>
      <c r="S2166" t="s">
        <v>30</v>
      </c>
      <c r="T2166" t="s">
        <v>2422</v>
      </c>
      <c r="U2166" t="s">
        <v>32</v>
      </c>
      <c r="V2166" t="s">
        <v>76</v>
      </c>
      <c r="W2166">
        <v>4078</v>
      </c>
      <c r="X2166" s="1">
        <v>41277</v>
      </c>
      <c r="Y2166" t="s">
        <v>34</v>
      </c>
      <c r="Z2166" t="e" vm="14">
        <v>#VALUE!</v>
      </c>
      <c r="AA2166">
        <v>33614</v>
      </c>
      <c r="AB2166" t="e" cm="1" vm="2">
        <f t="array" ref="AB2166">_FV(Table1[[#This Row],[State]],"Country/region",TRUE)</f>
        <v>#VALUE!</v>
      </c>
    </row>
    <row r="2167" spans="1:28" x14ac:dyDescent="0.35">
      <c r="A2167" t="s">
        <v>1449</v>
      </c>
      <c r="B2167">
        <v>45</v>
      </c>
      <c r="C2167" t="s">
        <v>1450</v>
      </c>
      <c r="D2167" t="s">
        <v>57</v>
      </c>
      <c r="E2167">
        <f>YEAR(Table1[[#This Row],[Order Date]])</f>
        <v>2013</v>
      </c>
      <c r="F2167">
        <v>1</v>
      </c>
      <c r="G2167">
        <f>MONTH(Table1[[#This Row],[Order Date]])</f>
        <v>1</v>
      </c>
      <c r="H2167" s="1">
        <v>41277</v>
      </c>
      <c r="I2167">
        <v>29058</v>
      </c>
      <c r="J2167" t="s">
        <v>28</v>
      </c>
      <c r="K2167">
        <v>23</v>
      </c>
      <c r="L2167">
        <v>5.84</v>
      </c>
      <c r="M2167" s="2">
        <v>0.06</v>
      </c>
      <c r="N2167">
        <v>128.52000000000001</v>
      </c>
      <c r="O2167">
        <v>1</v>
      </c>
      <c r="P2167">
        <v>42.8</v>
      </c>
      <c r="Q2167" s="2">
        <v>0.38</v>
      </c>
      <c r="R2167" t="s">
        <v>29</v>
      </c>
      <c r="S2167" t="s">
        <v>59</v>
      </c>
      <c r="T2167" t="s">
        <v>2631</v>
      </c>
      <c r="U2167" t="s">
        <v>88</v>
      </c>
      <c r="V2167" t="s">
        <v>76</v>
      </c>
      <c r="W2167">
        <v>4077</v>
      </c>
      <c r="X2167" s="1">
        <v>41278</v>
      </c>
      <c r="Y2167" t="s">
        <v>34</v>
      </c>
      <c r="Z2167" t="e" vm="14">
        <v>#VALUE!</v>
      </c>
      <c r="AA2167">
        <v>33614</v>
      </c>
      <c r="AB2167" t="e" cm="1" vm="2">
        <f t="array" ref="AB2167">_FV(Table1[[#This Row],[State]],"Country/region",TRUE)</f>
        <v>#VALUE!</v>
      </c>
    </row>
    <row r="2168" spans="1:28" x14ac:dyDescent="0.35">
      <c r="A2168" t="s">
        <v>1661</v>
      </c>
      <c r="B2168">
        <v>45</v>
      </c>
      <c r="C2168" t="s">
        <v>1143</v>
      </c>
      <c r="D2168" t="s">
        <v>27</v>
      </c>
      <c r="E2168">
        <f>YEAR(Table1[[#This Row],[Order Date]])</f>
        <v>2013</v>
      </c>
      <c r="F2168">
        <v>1</v>
      </c>
      <c r="G2168">
        <f>MONTH(Table1[[#This Row],[Order Date]])</f>
        <v>1</v>
      </c>
      <c r="H2168" s="1">
        <v>41277</v>
      </c>
      <c r="I2168">
        <v>20449</v>
      </c>
      <c r="J2168" t="s">
        <v>131</v>
      </c>
      <c r="K2168">
        <v>19</v>
      </c>
      <c r="L2168">
        <v>67.28</v>
      </c>
      <c r="M2168" s="2">
        <v>0.1</v>
      </c>
      <c r="N2168">
        <v>1216.5</v>
      </c>
      <c r="O2168">
        <v>19.989999999999998</v>
      </c>
      <c r="P2168">
        <v>162.18</v>
      </c>
      <c r="Q2168" s="2">
        <v>0.4</v>
      </c>
      <c r="R2168" t="s">
        <v>29</v>
      </c>
      <c r="S2168" t="s">
        <v>30</v>
      </c>
      <c r="T2168" t="s">
        <v>2311</v>
      </c>
      <c r="U2168" t="s">
        <v>67</v>
      </c>
      <c r="V2168" t="s">
        <v>33</v>
      </c>
      <c r="W2168">
        <v>2832</v>
      </c>
      <c r="X2168" s="1">
        <v>41278</v>
      </c>
      <c r="Y2168" t="s">
        <v>34</v>
      </c>
      <c r="Z2168" t="e" vm="17">
        <v>#VALUE!</v>
      </c>
      <c r="AA2168">
        <v>6415</v>
      </c>
      <c r="AB2168" t="e" cm="1" vm="2">
        <f t="array" ref="AB2168">_FV(Table1[[#This Row],[State]],"Country/region",TRUE)</f>
        <v>#VALUE!</v>
      </c>
    </row>
    <row r="2169" spans="1:28" x14ac:dyDescent="0.35">
      <c r="A2169" t="s">
        <v>116</v>
      </c>
      <c r="B2169">
        <v>45</v>
      </c>
      <c r="C2169" t="s">
        <v>117</v>
      </c>
      <c r="D2169" t="s">
        <v>57</v>
      </c>
      <c r="E2169">
        <f>YEAR(Table1[[#This Row],[Order Date]])</f>
        <v>2013</v>
      </c>
      <c r="F2169">
        <v>1</v>
      </c>
      <c r="G2169">
        <f>MONTH(Table1[[#This Row],[Order Date]])</f>
        <v>1</v>
      </c>
      <c r="H2169" s="1">
        <v>41277</v>
      </c>
      <c r="I2169">
        <v>57606</v>
      </c>
      <c r="J2169" t="s">
        <v>39</v>
      </c>
      <c r="K2169">
        <v>37</v>
      </c>
      <c r="L2169">
        <v>8.4600000000000009</v>
      </c>
      <c r="M2169" s="2">
        <v>0.08</v>
      </c>
      <c r="N2169">
        <v>294.48</v>
      </c>
      <c r="O2169">
        <v>3.62</v>
      </c>
      <c r="P2169">
        <v>-64.239999999999995</v>
      </c>
      <c r="Q2169" s="2">
        <v>0.61</v>
      </c>
      <c r="R2169" t="s">
        <v>96</v>
      </c>
      <c r="S2169" t="s">
        <v>139</v>
      </c>
      <c r="T2169" t="s">
        <v>2644</v>
      </c>
      <c r="U2169" t="s">
        <v>102</v>
      </c>
      <c r="V2169" t="s">
        <v>68</v>
      </c>
      <c r="W2169">
        <v>8077</v>
      </c>
      <c r="X2169" s="1">
        <v>41278</v>
      </c>
      <c r="Y2169" t="s">
        <v>34</v>
      </c>
      <c r="Z2169" t="e" vm="11">
        <v>#VALUE!</v>
      </c>
      <c r="AA2169">
        <v>76021</v>
      </c>
      <c r="AB2169" t="e" cm="1" vm="2">
        <f t="array" ref="AB2169">_FV(Table1[[#This Row],[State]],"Country/region",TRUE)</f>
        <v>#VALUE!</v>
      </c>
    </row>
    <row r="2170" spans="1:28" x14ac:dyDescent="0.35">
      <c r="A2170" t="s">
        <v>1910</v>
      </c>
      <c r="B2170">
        <v>45</v>
      </c>
      <c r="C2170" t="s">
        <v>1450</v>
      </c>
      <c r="D2170" t="s">
        <v>57</v>
      </c>
      <c r="E2170">
        <f>YEAR(Table1[[#This Row],[Order Date]])</f>
        <v>2013</v>
      </c>
      <c r="F2170">
        <v>1</v>
      </c>
      <c r="G2170">
        <f>MONTH(Table1[[#This Row],[Order Date]])</f>
        <v>1</v>
      </c>
      <c r="H2170" s="1">
        <v>41277</v>
      </c>
      <c r="I2170">
        <v>29058</v>
      </c>
      <c r="J2170" t="s">
        <v>28</v>
      </c>
      <c r="K2170">
        <v>33</v>
      </c>
      <c r="L2170">
        <v>880.98</v>
      </c>
      <c r="M2170" s="2">
        <v>7.0000000000000007E-2</v>
      </c>
      <c r="N2170">
        <v>28389.14</v>
      </c>
      <c r="O2170">
        <v>44.55</v>
      </c>
      <c r="P2170">
        <v>7132.18</v>
      </c>
      <c r="Q2170" s="2">
        <v>0.62</v>
      </c>
      <c r="R2170" t="s">
        <v>48</v>
      </c>
      <c r="S2170" t="s">
        <v>73</v>
      </c>
      <c r="T2170" t="s">
        <v>158</v>
      </c>
      <c r="U2170" t="s">
        <v>154</v>
      </c>
      <c r="V2170" t="s">
        <v>52</v>
      </c>
      <c r="W2170">
        <v>4079</v>
      </c>
      <c r="X2170" s="1">
        <v>41279</v>
      </c>
      <c r="Y2170" t="s">
        <v>53</v>
      </c>
      <c r="Z2170" t="e" vm="8">
        <v>#VALUE!</v>
      </c>
      <c r="AA2170">
        <v>97060</v>
      </c>
      <c r="AB2170" t="e" cm="1" vm="2">
        <f t="array" ref="AB2170">_FV(Table1[[#This Row],[State]],"Country/region",TRUE)</f>
        <v>#VALUE!</v>
      </c>
    </row>
    <row r="2171" spans="1:28" x14ac:dyDescent="0.35">
      <c r="A2171" t="s">
        <v>1449</v>
      </c>
      <c r="B2171">
        <v>45</v>
      </c>
      <c r="C2171" t="s">
        <v>1450</v>
      </c>
      <c r="D2171" t="s">
        <v>57</v>
      </c>
      <c r="E2171">
        <f>YEAR(Table1[[#This Row],[Order Date]])</f>
        <v>2013</v>
      </c>
      <c r="F2171">
        <v>1</v>
      </c>
      <c r="G2171">
        <f>MONTH(Table1[[#This Row],[Order Date]])</f>
        <v>1</v>
      </c>
      <c r="H2171" s="1">
        <v>41277</v>
      </c>
      <c r="I2171">
        <v>29058</v>
      </c>
      <c r="J2171" t="s">
        <v>28</v>
      </c>
      <c r="K2171">
        <v>43</v>
      </c>
      <c r="L2171">
        <v>6.48</v>
      </c>
      <c r="M2171" s="2">
        <v>0.02</v>
      </c>
      <c r="N2171">
        <v>287.61</v>
      </c>
      <c r="O2171">
        <v>6.35</v>
      </c>
      <c r="P2171">
        <v>-101.5</v>
      </c>
      <c r="Q2171" s="2">
        <v>0.37</v>
      </c>
      <c r="R2171" t="s">
        <v>29</v>
      </c>
      <c r="S2171" t="s">
        <v>30</v>
      </c>
      <c r="T2171" t="s">
        <v>1043</v>
      </c>
      <c r="U2171" t="s">
        <v>61</v>
      </c>
      <c r="V2171" t="s">
        <v>76</v>
      </c>
      <c r="W2171">
        <v>4076</v>
      </c>
      <c r="X2171" s="1">
        <v>41279</v>
      </c>
      <c r="Y2171" t="s">
        <v>34</v>
      </c>
      <c r="Z2171" t="e" vm="14">
        <v>#VALUE!</v>
      </c>
      <c r="AA2171">
        <v>33614</v>
      </c>
      <c r="AB2171" t="e" cm="1" vm="2">
        <f t="array" ref="AB2171">_FV(Table1[[#This Row],[State]],"Country/region",TRUE)</f>
        <v>#VALUE!</v>
      </c>
    </row>
    <row r="2172" spans="1:28" x14ac:dyDescent="0.35">
      <c r="A2172" t="s">
        <v>2645</v>
      </c>
      <c r="B2172">
        <v>45</v>
      </c>
      <c r="C2172" t="s">
        <v>2488</v>
      </c>
      <c r="D2172" t="s">
        <v>57</v>
      </c>
      <c r="E2172">
        <f>YEAR(Table1[[#This Row],[Order Date]])</f>
        <v>2013</v>
      </c>
      <c r="F2172">
        <v>1</v>
      </c>
      <c r="G2172">
        <f>MONTH(Table1[[#This Row],[Order Date]])</f>
        <v>1</v>
      </c>
      <c r="H2172" s="1">
        <v>41277</v>
      </c>
      <c r="I2172">
        <v>8998</v>
      </c>
      <c r="J2172" t="s">
        <v>47</v>
      </c>
      <c r="K2172">
        <v>12</v>
      </c>
      <c r="L2172">
        <v>22.24</v>
      </c>
      <c r="M2172" s="2">
        <v>0.01</v>
      </c>
      <c r="N2172">
        <v>277.42</v>
      </c>
      <c r="O2172">
        <v>1.99</v>
      </c>
      <c r="P2172">
        <v>49.82</v>
      </c>
      <c r="Q2172" s="2">
        <v>0.43</v>
      </c>
      <c r="R2172" t="s">
        <v>96</v>
      </c>
      <c r="S2172" t="s">
        <v>139</v>
      </c>
      <c r="T2172" t="s">
        <v>2629</v>
      </c>
      <c r="U2172" t="s">
        <v>102</v>
      </c>
      <c r="V2172" t="s">
        <v>76</v>
      </c>
      <c r="W2172">
        <v>1235</v>
      </c>
      <c r="X2172" s="1">
        <v>41279</v>
      </c>
      <c r="Y2172" t="s">
        <v>34</v>
      </c>
      <c r="Z2172" t="e" vm="14">
        <v>#VALUE!</v>
      </c>
      <c r="AA2172">
        <v>32765</v>
      </c>
      <c r="AB2172" t="e" cm="1" vm="2">
        <f t="array" ref="AB2172">_FV(Table1[[#This Row],[State]],"Country/region",TRUE)</f>
        <v>#VALUE!</v>
      </c>
    </row>
    <row r="2173" spans="1:28" x14ac:dyDescent="0.35">
      <c r="A2173" t="s">
        <v>2645</v>
      </c>
      <c r="B2173">
        <v>45</v>
      </c>
      <c r="C2173" t="s">
        <v>2488</v>
      </c>
      <c r="D2173" t="s">
        <v>57</v>
      </c>
      <c r="E2173">
        <f>YEAR(Table1[[#This Row],[Order Date]])</f>
        <v>2013</v>
      </c>
      <c r="F2173">
        <v>1</v>
      </c>
      <c r="G2173">
        <f>MONTH(Table1[[#This Row],[Order Date]])</f>
        <v>1</v>
      </c>
      <c r="H2173" s="1">
        <v>41277</v>
      </c>
      <c r="I2173">
        <v>8998</v>
      </c>
      <c r="J2173" t="s">
        <v>47</v>
      </c>
      <c r="K2173">
        <v>37</v>
      </c>
      <c r="L2173">
        <v>50.98</v>
      </c>
      <c r="M2173" s="2">
        <v>7.0000000000000007E-2</v>
      </c>
      <c r="N2173">
        <v>1767.88</v>
      </c>
      <c r="O2173">
        <v>13.66</v>
      </c>
      <c r="P2173">
        <v>66.47</v>
      </c>
      <c r="Q2173" s="2">
        <v>0.57999999999999996</v>
      </c>
      <c r="R2173" t="s">
        <v>29</v>
      </c>
      <c r="S2173" t="s">
        <v>30</v>
      </c>
      <c r="T2173" t="s">
        <v>1965</v>
      </c>
      <c r="U2173" t="s">
        <v>214</v>
      </c>
      <c r="V2173" t="s">
        <v>76</v>
      </c>
      <c r="W2173">
        <v>1234</v>
      </c>
      <c r="X2173" s="1">
        <v>41281</v>
      </c>
      <c r="Y2173" t="s">
        <v>34</v>
      </c>
      <c r="Z2173" t="e" vm="14">
        <v>#VALUE!</v>
      </c>
      <c r="AA2173">
        <v>32765</v>
      </c>
      <c r="AB2173" t="e" cm="1" vm="2">
        <f t="array" ref="AB2173">_FV(Table1[[#This Row],[State]],"Country/region",TRUE)</f>
        <v>#VALUE!</v>
      </c>
    </row>
    <row r="2174" spans="1:28" x14ac:dyDescent="0.35">
      <c r="A2174" t="s">
        <v>2645</v>
      </c>
      <c r="B2174">
        <v>45</v>
      </c>
      <c r="C2174" t="s">
        <v>2488</v>
      </c>
      <c r="D2174" t="s">
        <v>57</v>
      </c>
      <c r="E2174">
        <f>YEAR(Table1[[#This Row],[Order Date]])</f>
        <v>2013</v>
      </c>
      <c r="F2174">
        <v>1</v>
      </c>
      <c r="G2174">
        <f>MONTH(Table1[[#This Row],[Order Date]])</f>
        <v>1</v>
      </c>
      <c r="H2174" s="1">
        <v>41277</v>
      </c>
      <c r="I2174">
        <v>8998</v>
      </c>
      <c r="J2174" t="s">
        <v>47</v>
      </c>
      <c r="K2174">
        <v>13</v>
      </c>
      <c r="L2174">
        <v>13.43</v>
      </c>
      <c r="M2174" s="2">
        <v>0.04</v>
      </c>
      <c r="N2174">
        <v>178.13</v>
      </c>
      <c r="O2174">
        <v>5.5</v>
      </c>
      <c r="P2174">
        <v>-19.75</v>
      </c>
      <c r="Q2174" s="2">
        <v>0.56999999999999995</v>
      </c>
      <c r="R2174" t="s">
        <v>29</v>
      </c>
      <c r="S2174" t="s">
        <v>30</v>
      </c>
      <c r="T2174" t="s">
        <v>365</v>
      </c>
      <c r="U2174" t="s">
        <v>32</v>
      </c>
      <c r="V2174" t="s">
        <v>76</v>
      </c>
      <c r="W2174">
        <v>1236</v>
      </c>
      <c r="X2174" s="1">
        <v>41282</v>
      </c>
      <c r="Y2174" t="s">
        <v>34</v>
      </c>
      <c r="Z2174" t="e" vm="14">
        <v>#VALUE!</v>
      </c>
      <c r="AA2174">
        <v>32765</v>
      </c>
      <c r="AB2174" t="e" cm="1" vm="2">
        <f t="array" ref="AB2174">_FV(Table1[[#This Row],[State]],"Country/region",TRUE)</f>
        <v>#VALUE!</v>
      </c>
    </row>
    <row r="2175" spans="1:28" x14ac:dyDescent="0.35">
      <c r="A2175" t="s">
        <v>996</v>
      </c>
      <c r="B2175">
        <v>45</v>
      </c>
      <c r="C2175" t="s">
        <v>997</v>
      </c>
      <c r="D2175" t="s">
        <v>38</v>
      </c>
      <c r="E2175">
        <f>YEAR(Table1[[#This Row],[Order Date]])</f>
        <v>2013</v>
      </c>
      <c r="F2175">
        <v>1</v>
      </c>
      <c r="G2175">
        <f>MONTH(Table1[[#This Row],[Order Date]])</f>
        <v>1</v>
      </c>
      <c r="H2175" s="1">
        <v>41278</v>
      </c>
      <c r="I2175">
        <v>46050</v>
      </c>
      <c r="J2175" t="s">
        <v>28</v>
      </c>
      <c r="K2175">
        <v>5</v>
      </c>
      <c r="L2175">
        <v>449.99</v>
      </c>
      <c r="M2175" s="2">
        <v>0.02</v>
      </c>
      <c r="N2175">
        <v>2249.0500000000002</v>
      </c>
      <c r="O2175">
        <v>24.49</v>
      </c>
      <c r="P2175">
        <v>-571.24</v>
      </c>
      <c r="Q2175" s="2">
        <v>0.52</v>
      </c>
      <c r="R2175" t="s">
        <v>96</v>
      </c>
      <c r="S2175" t="s">
        <v>40</v>
      </c>
      <c r="T2175" t="s">
        <v>1722</v>
      </c>
      <c r="U2175" t="s">
        <v>192</v>
      </c>
      <c r="V2175" t="s">
        <v>33</v>
      </c>
      <c r="W2175">
        <v>6468</v>
      </c>
      <c r="X2175" s="1">
        <v>41279</v>
      </c>
      <c r="Y2175" t="s">
        <v>34</v>
      </c>
      <c r="Z2175" t="e" vm="43">
        <v>#VALUE!</v>
      </c>
      <c r="AA2175">
        <v>26101</v>
      </c>
      <c r="AB2175" t="e" cm="1" vm="2">
        <f t="array" ref="AB2175">_FV(Table1[[#This Row],[State]],"Country/region",TRUE)</f>
        <v>#VALUE!</v>
      </c>
    </row>
    <row r="2176" spans="1:28" x14ac:dyDescent="0.35">
      <c r="A2176" t="s">
        <v>996</v>
      </c>
      <c r="B2176">
        <v>45</v>
      </c>
      <c r="C2176" t="s">
        <v>997</v>
      </c>
      <c r="D2176" t="s">
        <v>38</v>
      </c>
      <c r="E2176">
        <f>YEAR(Table1[[#This Row],[Order Date]])</f>
        <v>2013</v>
      </c>
      <c r="F2176">
        <v>1</v>
      </c>
      <c r="G2176">
        <f>MONTH(Table1[[#This Row],[Order Date]])</f>
        <v>1</v>
      </c>
      <c r="H2176" s="1">
        <v>41278</v>
      </c>
      <c r="I2176">
        <v>46050</v>
      </c>
      <c r="J2176" t="s">
        <v>28</v>
      </c>
      <c r="K2176">
        <v>48</v>
      </c>
      <c r="L2176">
        <v>95.43</v>
      </c>
      <c r="M2176" s="2">
        <v>0.03</v>
      </c>
      <c r="N2176">
        <v>4813.67</v>
      </c>
      <c r="O2176">
        <v>19.989999999999998</v>
      </c>
      <c r="P2176">
        <v>44.58</v>
      </c>
      <c r="Q2176" s="2">
        <v>0.79</v>
      </c>
      <c r="R2176" t="s">
        <v>29</v>
      </c>
      <c r="S2176" t="s">
        <v>30</v>
      </c>
      <c r="T2176" t="s">
        <v>2168</v>
      </c>
      <c r="U2176" t="s">
        <v>32</v>
      </c>
      <c r="V2176" t="s">
        <v>33</v>
      </c>
      <c r="W2176">
        <v>6469</v>
      </c>
      <c r="X2176" s="1">
        <v>41281</v>
      </c>
      <c r="Y2176" t="s">
        <v>42</v>
      </c>
      <c r="Z2176" t="e" vm="43">
        <v>#VALUE!</v>
      </c>
      <c r="AA2176">
        <v>26101</v>
      </c>
      <c r="AB2176" t="e" cm="1" vm="2">
        <f t="array" ref="AB2176">_FV(Table1[[#This Row],[State]],"Country/region",TRUE)</f>
        <v>#VALUE!</v>
      </c>
    </row>
    <row r="2177" spans="1:28" x14ac:dyDescent="0.35">
      <c r="A2177" t="s">
        <v>1382</v>
      </c>
      <c r="B2177">
        <v>45</v>
      </c>
      <c r="C2177" t="s">
        <v>997</v>
      </c>
      <c r="D2177" t="s">
        <v>38</v>
      </c>
      <c r="E2177">
        <f>YEAR(Table1[[#This Row],[Order Date]])</f>
        <v>2013</v>
      </c>
      <c r="F2177">
        <v>1</v>
      </c>
      <c r="G2177">
        <f>MONTH(Table1[[#This Row],[Order Date]])</f>
        <v>1</v>
      </c>
      <c r="H2177" s="1">
        <v>41278</v>
      </c>
      <c r="I2177">
        <v>46050</v>
      </c>
      <c r="J2177" t="s">
        <v>28</v>
      </c>
      <c r="K2177">
        <v>3</v>
      </c>
      <c r="L2177">
        <v>289.52999999999997</v>
      </c>
      <c r="M2177" s="2">
        <v>0.02</v>
      </c>
      <c r="N2177">
        <v>876.75</v>
      </c>
      <c r="O2177">
        <v>19.989999999999998</v>
      </c>
      <c r="P2177">
        <v>-248.69</v>
      </c>
      <c r="Q2177" s="2">
        <v>0.56000000000000005</v>
      </c>
      <c r="R2177" t="s">
        <v>29</v>
      </c>
      <c r="S2177" t="s">
        <v>30</v>
      </c>
      <c r="T2177" t="s">
        <v>2646</v>
      </c>
      <c r="U2177" t="s">
        <v>214</v>
      </c>
      <c r="V2177" t="s">
        <v>68</v>
      </c>
      <c r="W2177">
        <v>6470</v>
      </c>
      <c r="X2177" s="1">
        <v>41281</v>
      </c>
      <c r="Y2177" t="s">
        <v>34</v>
      </c>
      <c r="Z2177" t="e" vm="28">
        <v>#VALUE!</v>
      </c>
      <c r="AA2177">
        <v>63119</v>
      </c>
      <c r="AB2177" t="e" cm="1" vm="2">
        <f t="array" ref="AB2177">_FV(Table1[[#This Row],[State]],"Country/region",TRUE)</f>
        <v>#VALUE!</v>
      </c>
    </row>
    <row r="2178" spans="1:28" x14ac:dyDescent="0.35">
      <c r="A2178" t="s">
        <v>948</v>
      </c>
      <c r="B2178">
        <v>45</v>
      </c>
      <c r="C2178" t="s">
        <v>2278</v>
      </c>
      <c r="D2178" t="s">
        <v>38</v>
      </c>
      <c r="E2178">
        <f>YEAR(Table1[[#This Row],[Order Date]])</f>
        <v>2013</v>
      </c>
      <c r="F2178">
        <v>1</v>
      </c>
      <c r="G2178">
        <f>MONTH(Table1[[#This Row],[Order Date]])</f>
        <v>1</v>
      </c>
      <c r="H2178" s="1">
        <v>41279</v>
      </c>
      <c r="I2178">
        <v>56293</v>
      </c>
      <c r="J2178" t="s">
        <v>39</v>
      </c>
      <c r="K2178">
        <v>34</v>
      </c>
      <c r="L2178">
        <v>19.989999999999998</v>
      </c>
      <c r="M2178" s="2">
        <v>0.04</v>
      </c>
      <c r="N2178">
        <v>702.79</v>
      </c>
      <c r="O2178">
        <v>11.17</v>
      </c>
      <c r="P2178">
        <v>-44.81</v>
      </c>
      <c r="Q2178" s="2">
        <v>0.6</v>
      </c>
      <c r="R2178" t="s">
        <v>48</v>
      </c>
      <c r="S2178" t="s">
        <v>40</v>
      </c>
      <c r="T2178" t="s">
        <v>118</v>
      </c>
      <c r="U2178" t="s">
        <v>82</v>
      </c>
      <c r="V2178" t="s">
        <v>68</v>
      </c>
      <c r="W2178">
        <v>7873</v>
      </c>
      <c r="X2178" s="1">
        <v>41279</v>
      </c>
      <c r="Y2178" t="s">
        <v>34</v>
      </c>
      <c r="Z2178" t="e" vm="12">
        <v>#VALUE!</v>
      </c>
      <c r="AA2178">
        <v>52302</v>
      </c>
      <c r="AB2178" t="e" cm="1" vm="2">
        <f t="array" ref="AB2178">_FV(Table1[[#This Row],[State]],"Country/region",TRUE)</f>
        <v>#VALUE!</v>
      </c>
    </row>
    <row r="2179" spans="1:28" x14ac:dyDescent="0.35">
      <c r="A2179" t="s">
        <v>1889</v>
      </c>
      <c r="B2179">
        <v>45</v>
      </c>
      <c r="C2179" t="s">
        <v>1458</v>
      </c>
      <c r="D2179" t="s">
        <v>57</v>
      </c>
      <c r="E2179">
        <f>YEAR(Table1[[#This Row],[Order Date]])</f>
        <v>2013</v>
      </c>
      <c r="F2179">
        <v>1</v>
      </c>
      <c r="G2179">
        <f>MONTH(Table1[[#This Row],[Order Date]])</f>
        <v>1</v>
      </c>
      <c r="H2179" s="1">
        <v>41279</v>
      </c>
      <c r="I2179">
        <v>14755</v>
      </c>
      <c r="J2179" t="s">
        <v>28</v>
      </c>
      <c r="K2179">
        <v>31</v>
      </c>
      <c r="L2179">
        <v>3.85</v>
      </c>
      <c r="M2179" s="2">
        <v>0.09</v>
      </c>
      <c r="N2179">
        <v>111.48</v>
      </c>
      <c r="O2179">
        <v>0.7</v>
      </c>
      <c r="P2179">
        <v>29.57</v>
      </c>
      <c r="Q2179" s="2">
        <v>0.44</v>
      </c>
      <c r="R2179" t="s">
        <v>29</v>
      </c>
      <c r="S2179" t="s">
        <v>59</v>
      </c>
      <c r="T2179" t="s">
        <v>2647</v>
      </c>
      <c r="U2179" t="s">
        <v>88</v>
      </c>
      <c r="V2179" t="s">
        <v>33</v>
      </c>
      <c r="W2179">
        <v>2061</v>
      </c>
      <c r="X2179" s="1">
        <v>41279</v>
      </c>
      <c r="Y2179" t="s">
        <v>34</v>
      </c>
      <c r="Z2179" t="e" vm="22">
        <v>#VALUE!</v>
      </c>
      <c r="AA2179">
        <v>44224</v>
      </c>
      <c r="AB2179" t="e" cm="1" vm="2">
        <f t="array" ref="AB2179">_FV(Table1[[#This Row],[State]],"Country/region",TRUE)</f>
        <v>#VALUE!</v>
      </c>
    </row>
    <row r="2180" spans="1:28" x14ac:dyDescent="0.35">
      <c r="A2180" t="s">
        <v>948</v>
      </c>
      <c r="B2180">
        <v>45</v>
      </c>
      <c r="C2180" t="s">
        <v>2278</v>
      </c>
      <c r="D2180" t="s">
        <v>38</v>
      </c>
      <c r="E2180">
        <f>YEAR(Table1[[#This Row],[Order Date]])</f>
        <v>2013</v>
      </c>
      <c r="F2180">
        <v>1</v>
      </c>
      <c r="G2180">
        <f>MONTH(Table1[[#This Row],[Order Date]])</f>
        <v>1</v>
      </c>
      <c r="H2180" s="1">
        <v>41279</v>
      </c>
      <c r="I2180">
        <v>56293</v>
      </c>
      <c r="J2180" t="s">
        <v>39</v>
      </c>
      <c r="K2180">
        <v>44</v>
      </c>
      <c r="L2180">
        <v>16.91</v>
      </c>
      <c r="M2180" s="2">
        <v>0.06</v>
      </c>
      <c r="N2180">
        <v>712.64</v>
      </c>
      <c r="O2180">
        <v>6.25</v>
      </c>
      <c r="P2180">
        <v>-27.72</v>
      </c>
      <c r="Q2180" s="2">
        <v>0.57999999999999996</v>
      </c>
      <c r="R2180" t="s">
        <v>29</v>
      </c>
      <c r="S2180" t="s">
        <v>30</v>
      </c>
      <c r="T2180" t="s">
        <v>2507</v>
      </c>
      <c r="U2180" t="s">
        <v>32</v>
      </c>
      <c r="V2180" t="s">
        <v>68</v>
      </c>
      <c r="W2180">
        <v>7874</v>
      </c>
      <c r="X2180" s="1">
        <v>41280</v>
      </c>
      <c r="Y2180" t="s">
        <v>34</v>
      </c>
      <c r="Z2180" t="e" vm="12">
        <v>#VALUE!</v>
      </c>
      <c r="AA2180">
        <v>52302</v>
      </c>
      <c r="AB2180" t="e" cm="1" vm="2">
        <f t="array" ref="AB2180">_FV(Table1[[#This Row],[State]],"Country/region",TRUE)</f>
        <v>#VALUE!</v>
      </c>
    </row>
    <row r="2181" spans="1:28" x14ac:dyDescent="0.35">
      <c r="A2181" t="s">
        <v>2571</v>
      </c>
      <c r="B2181">
        <v>45</v>
      </c>
      <c r="C2181" t="s">
        <v>2318</v>
      </c>
      <c r="D2181" t="s">
        <v>27</v>
      </c>
      <c r="E2181">
        <f>YEAR(Table1[[#This Row],[Order Date]])</f>
        <v>2013</v>
      </c>
      <c r="F2181">
        <v>1</v>
      </c>
      <c r="G2181">
        <f>MONTH(Table1[[#This Row],[Order Date]])</f>
        <v>1</v>
      </c>
      <c r="H2181" s="1">
        <v>41279</v>
      </c>
      <c r="I2181">
        <v>5504</v>
      </c>
      <c r="J2181" t="s">
        <v>28</v>
      </c>
      <c r="K2181">
        <v>6</v>
      </c>
      <c r="L2181">
        <v>5.78</v>
      </c>
      <c r="M2181" s="2">
        <v>0.06</v>
      </c>
      <c r="N2181">
        <v>49.55</v>
      </c>
      <c r="O2181">
        <v>7.64</v>
      </c>
      <c r="P2181">
        <v>-20.329999999999998</v>
      </c>
      <c r="Q2181" s="2">
        <v>0.36</v>
      </c>
      <c r="R2181" t="s">
        <v>29</v>
      </c>
      <c r="S2181" t="s">
        <v>30</v>
      </c>
      <c r="T2181" t="s">
        <v>1145</v>
      </c>
      <c r="U2181" t="s">
        <v>61</v>
      </c>
      <c r="V2181" t="s">
        <v>68</v>
      </c>
      <c r="W2181">
        <v>767</v>
      </c>
      <c r="X2181" s="1">
        <v>41281</v>
      </c>
      <c r="Y2181" t="s">
        <v>42</v>
      </c>
      <c r="Z2181" t="e" vm="40">
        <v>#VALUE!</v>
      </c>
      <c r="AA2181">
        <v>66062</v>
      </c>
      <c r="AB2181" t="e" cm="1" vm="2">
        <f t="array" ref="AB2181">_FV(Table1[[#This Row],[State]],"Country/region",TRUE)</f>
        <v>#VALUE!</v>
      </c>
    </row>
    <row r="2182" spans="1:28" x14ac:dyDescent="0.35">
      <c r="A2182" t="s">
        <v>1889</v>
      </c>
      <c r="B2182">
        <v>45</v>
      </c>
      <c r="C2182" t="s">
        <v>1458</v>
      </c>
      <c r="D2182" t="s">
        <v>57</v>
      </c>
      <c r="E2182">
        <f>YEAR(Table1[[#This Row],[Order Date]])</f>
        <v>2013</v>
      </c>
      <c r="F2182">
        <v>1</v>
      </c>
      <c r="G2182">
        <f>MONTH(Table1[[#This Row],[Order Date]])</f>
        <v>1</v>
      </c>
      <c r="H2182" s="1">
        <v>41279</v>
      </c>
      <c r="I2182">
        <v>14755</v>
      </c>
      <c r="J2182" t="s">
        <v>28</v>
      </c>
      <c r="K2182">
        <v>44</v>
      </c>
      <c r="L2182">
        <v>65.989999999999995</v>
      </c>
      <c r="M2182" s="2">
        <v>0.1</v>
      </c>
      <c r="N2182">
        <v>2322.8119999999999</v>
      </c>
      <c r="O2182">
        <v>4.2</v>
      </c>
      <c r="P2182">
        <v>454.38299999999998</v>
      </c>
      <c r="Q2182" s="2">
        <v>0.59</v>
      </c>
      <c r="R2182" t="s">
        <v>96</v>
      </c>
      <c r="S2182" t="s">
        <v>30</v>
      </c>
      <c r="T2182">
        <v>5170</v>
      </c>
      <c r="U2182" t="s">
        <v>105</v>
      </c>
      <c r="V2182" t="s">
        <v>33</v>
      </c>
      <c r="W2182">
        <v>2062</v>
      </c>
      <c r="X2182" s="1">
        <v>41281</v>
      </c>
      <c r="Y2182" t="s">
        <v>42</v>
      </c>
      <c r="Z2182" t="e" vm="22">
        <v>#VALUE!</v>
      </c>
      <c r="AA2182">
        <v>44224</v>
      </c>
      <c r="AB2182" t="e" cm="1" vm="2">
        <f t="array" ref="AB2182">_FV(Table1[[#This Row],[State]],"Country/region",TRUE)</f>
        <v>#VALUE!</v>
      </c>
    </row>
    <row r="2183" spans="1:28" x14ac:dyDescent="0.35">
      <c r="A2183" t="s">
        <v>2571</v>
      </c>
      <c r="B2183">
        <v>45</v>
      </c>
      <c r="C2183" t="s">
        <v>2318</v>
      </c>
      <c r="D2183" t="s">
        <v>27</v>
      </c>
      <c r="E2183">
        <f>YEAR(Table1[[#This Row],[Order Date]])</f>
        <v>2013</v>
      </c>
      <c r="F2183">
        <v>1</v>
      </c>
      <c r="G2183">
        <f>MONTH(Table1[[#This Row],[Order Date]])</f>
        <v>1</v>
      </c>
      <c r="H2183" s="1">
        <v>41279</v>
      </c>
      <c r="I2183">
        <v>5504</v>
      </c>
      <c r="J2183" t="s">
        <v>28</v>
      </c>
      <c r="K2183">
        <v>15</v>
      </c>
      <c r="L2183">
        <v>45.99</v>
      </c>
      <c r="M2183" s="2">
        <v>0.04</v>
      </c>
      <c r="N2183">
        <v>606.55999999999995</v>
      </c>
      <c r="O2183">
        <v>4.99</v>
      </c>
      <c r="P2183">
        <v>20.231999999999999</v>
      </c>
      <c r="Q2183" s="2">
        <v>0.56000000000000005</v>
      </c>
      <c r="R2183" t="s">
        <v>96</v>
      </c>
      <c r="S2183" t="s">
        <v>30</v>
      </c>
      <c r="T2183" t="s">
        <v>864</v>
      </c>
      <c r="U2183" t="s">
        <v>105</v>
      </c>
      <c r="V2183" t="s">
        <v>68</v>
      </c>
      <c r="W2183">
        <v>768</v>
      </c>
      <c r="X2183" s="1">
        <v>41281</v>
      </c>
      <c r="Y2183" t="s">
        <v>34</v>
      </c>
      <c r="Z2183" t="e" vm="40">
        <v>#VALUE!</v>
      </c>
      <c r="AA2183">
        <v>66062</v>
      </c>
      <c r="AB2183" t="e" cm="1" vm="2">
        <f t="array" ref="AB2183">_FV(Table1[[#This Row],[State]],"Country/region",TRUE)</f>
        <v>#VALUE!</v>
      </c>
    </row>
    <row r="2184" spans="1:28" x14ac:dyDescent="0.35">
      <c r="A2184" t="s">
        <v>2226</v>
      </c>
      <c r="B2184">
        <v>45</v>
      </c>
      <c r="C2184" t="s">
        <v>2227</v>
      </c>
      <c r="D2184" t="s">
        <v>27</v>
      </c>
      <c r="E2184">
        <f>YEAR(Table1[[#This Row],[Order Date]])</f>
        <v>2013</v>
      </c>
      <c r="F2184">
        <v>1</v>
      </c>
      <c r="G2184">
        <f>MONTH(Table1[[#This Row],[Order Date]])</f>
        <v>1</v>
      </c>
      <c r="H2184" s="1">
        <v>41280</v>
      </c>
      <c r="I2184">
        <v>33218</v>
      </c>
      <c r="J2184" t="s">
        <v>39</v>
      </c>
      <c r="K2184">
        <v>29</v>
      </c>
      <c r="L2184">
        <v>16.16</v>
      </c>
      <c r="M2184" s="2">
        <v>0.04</v>
      </c>
      <c r="N2184">
        <v>480.13</v>
      </c>
      <c r="O2184">
        <v>7.74</v>
      </c>
      <c r="P2184">
        <v>53.67</v>
      </c>
      <c r="Q2184" s="2">
        <v>0.5</v>
      </c>
      <c r="R2184" t="s">
        <v>48</v>
      </c>
      <c r="S2184" t="s">
        <v>30</v>
      </c>
      <c r="T2184" t="s">
        <v>2648</v>
      </c>
      <c r="U2184" t="s">
        <v>82</v>
      </c>
      <c r="V2184" t="s">
        <v>76</v>
      </c>
      <c r="W2184">
        <v>4665</v>
      </c>
      <c r="X2184" s="1">
        <v>41281</v>
      </c>
      <c r="Y2184" t="s">
        <v>34</v>
      </c>
      <c r="Z2184" t="e" vm="14">
        <v>#VALUE!</v>
      </c>
      <c r="AA2184">
        <v>32712</v>
      </c>
      <c r="AB2184" t="e" cm="1" vm="2">
        <f t="array" ref="AB2184">_FV(Table1[[#This Row],[State]],"Country/region",TRUE)</f>
        <v>#VALUE!</v>
      </c>
    </row>
    <row r="2185" spans="1:28" x14ac:dyDescent="0.35">
      <c r="A2185" t="s">
        <v>2649</v>
      </c>
      <c r="B2185">
        <v>45</v>
      </c>
      <c r="C2185" t="s">
        <v>1989</v>
      </c>
      <c r="D2185" t="s">
        <v>27</v>
      </c>
      <c r="E2185">
        <f>YEAR(Table1[[#This Row],[Order Date]])</f>
        <v>2013</v>
      </c>
      <c r="F2185">
        <v>1</v>
      </c>
      <c r="G2185">
        <f>MONTH(Table1[[#This Row],[Order Date]])</f>
        <v>1</v>
      </c>
      <c r="H2185" s="1">
        <v>41280</v>
      </c>
      <c r="I2185">
        <v>44133</v>
      </c>
      <c r="J2185" t="s">
        <v>28</v>
      </c>
      <c r="K2185">
        <v>35</v>
      </c>
      <c r="L2185">
        <v>5.28</v>
      </c>
      <c r="M2185" s="2">
        <v>0.06</v>
      </c>
      <c r="N2185">
        <v>181.15</v>
      </c>
      <c r="O2185">
        <v>3.96</v>
      </c>
      <c r="P2185">
        <v>-46.68</v>
      </c>
      <c r="Q2185" s="2">
        <v>0.54</v>
      </c>
      <c r="R2185" t="s">
        <v>48</v>
      </c>
      <c r="S2185" t="s">
        <v>59</v>
      </c>
      <c r="T2185" t="s">
        <v>2650</v>
      </c>
      <c r="U2185" t="s">
        <v>82</v>
      </c>
      <c r="V2185" t="s">
        <v>52</v>
      </c>
      <c r="W2185">
        <v>6231</v>
      </c>
      <c r="X2185" s="1">
        <v>41281</v>
      </c>
      <c r="Y2185" t="s">
        <v>34</v>
      </c>
      <c r="Z2185" t="e" vm="4">
        <v>#VALUE!</v>
      </c>
      <c r="AA2185">
        <v>91911</v>
      </c>
      <c r="AB2185" t="e" cm="1" vm="2">
        <f t="array" ref="AB2185">_FV(Table1[[#This Row],[State]],"Country/region",TRUE)</f>
        <v>#VALUE!</v>
      </c>
    </row>
    <row r="2186" spans="1:28" x14ac:dyDescent="0.35">
      <c r="A2186" t="s">
        <v>2226</v>
      </c>
      <c r="B2186">
        <v>45</v>
      </c>
      <c r="C2186" t="s">
        <v>2227</v>
      </c>
      <c r="D2186" t="s">
        <v>27</v>
      </c>
      <c r="E2186">
        <f>YEAR(Table1[[#This Row],[Order Date]])</f>
        <v>2013</v>
      </c>
      <c r="F2186">
        <v>1</v>
      </c>
      <c r="G2186">
        <f>MONTH(Table1[[#This Row],[Order Date]])</f>
        <v>1</v>
      </c>
      <c r="H2186" s="1">
        <v>41280</v>
      </c>
      <c r="I2186">
        <v>33218</v>
      </c>
      <c r="J2186" t="s">
        <v>39</v>
      </c>
      <c r="K2186">
        <v>25</v>
      </c>
      <c r="L2186">
        <v>4.57</v>
      </c>
      <c r="M2186" s="2">
        <v>7.0000000000000007E-2</v>
      </c>
      <c r="N2186">
        <v>113.8</v>
      </c>
      <c r="O2186">
        <v>5.42</v>
      </c>
      <c r="P2186">
        <v>-84.076499999999996</v>
      </c>
      <c r="Q2186" s="2">
        <v>0.37</v>
      </c>
      <c r="R2186" t="s">
        <v>29</v>
      </c>
      <c r="S2186" t="s">
        <v>30</v>
      </c>
      <c r="T2186" t="s">
        <v>1360</v>
      </c>
      <c r="U2186" t="s">
        <v>67</v>
      </c>
      <c r="V2186" t="s">
        <v>76</v>
      </c>
      <c r="W2186">
        <v>4664</v>
      </c>
      <c r="X2186" s="1">
        <v>41282</v>
      </c>
      <c r="Y2186" t="s">
        <v>34</v>
      </c>
      <c r="Z2186" t="e" vm="14">
        <v>#VALUE!</v>
      </c>
      <c r="AA2186">
        <v>32712</v>
      </c>
      <c r="AB2186" t="e" cm="1" vm="2">
        <f t="array" ref="AB2186">_FV(Table1[[#This Row],[State]],"Country/region",TRUE)</f>
        <v>#VALUE!</v>
      </c>
    </row>
    <row r="2187" spans="1:28" x14ac:dyDescent="0.35">
      <c r="A2187" t="s">
        <v>2651</v>
      </c>
      <c r="B2187">
        <v>45</v>
      </c>
      <c r="C2187" t="s">
        <v>1395</v>
      </c>
      <c r="D2187" t="s">
        <v>38</v>
      </c>
      <c r="E2187">
        <f>YEAR(Table1[[#This Row],[Order Date]])</f>
        <v>2013</v>
      </c>
      <c r="F2187">
        <v>1</v>
      </c>
      <c r="G2187">
        <f>MONTH(Table1[[#This Row],[Order Date]])</f>
        <v>1</v>
      </c>
      <c r="H2187" s="1">
        <v>41281</v>
      </c>
      <c r="I2187">
        <v>47171</v>
      </c>
      <c r="J2187" t="s">
        <v>131</v>
      </c>
      <c r="K2187">
        <v>32</v>
      </c>
      <c r="L2187">
        <v>217.85</v>
      </c>
      <c r="M2187" s="2">
        <v>0.05</v>
      </c>
      <c r="N2187">
        <v>6982.87</v>
      </c>
      <c r="O2187">
        <v>29.1</v>
      </c>
      <c r="P2187">
        <v>875.55</v>
      </c>
      <c r="Q2187" s="2">
        <v>0.68</v>
      </c>
      <c r="R2187" t="s">
        <v>48</v>
      </c>
      <c r="S2187" t="s">
        <v>73</v>
      </c>
      <c r="T2187" t="s">
        <v>466</v>
      </c>
      <c r="U2187" t="s">
        <v>75</v>
      </c>
      <c r="V2187" t="s">
        <v>68</v>
      </c>
      <c r="W2187">
        <v>6633</v>
      </c>
      <c r="X2187" s="1">
        <v>41281</v>
      </c>
      <c r="Y2187" t="s">
        <v>53</v>
      </c>
      <c r="Z2187" t="e" vm="41">
        <v>#VALUE!</v>
      </c>
      <c r="AA2187">
        <v>58701</v>
      </c>
      <c r="AB2187" t="e" cm="1" vm="2">
        <f t="array" ref="AB2187">_FV(Table1[[#This Row],[State]],"Country/region",TRUE)</f>
        <v>#VALUE!</v>
      </c>
    </row>
    <row r="2188" spans="1:28" x14ac:dyDescent="0.35">
      <c r="A2188" t="s">
        <v>2651</v>
      </c>
      <c r="B2188">
        <v>45</v>
      </c>
      <c r="C2188" t="s">
        <v>1395</v>
      </c>
      <c r="D2188" t="s">
        <v>38</v>
      </c>
      <c r="E2188">
        <f>YEAR(Table1[[#This Row],[Order Date]])</f>
        <v>2013</v>
      </c>
      <c r="F2188">
        <v>1</v>
      </c>
      <c r="G2188">
        <f>MONTH(Table1[[#This Row],[Order Date]])</f>
        <v>1</v>
      </c>
      <c r="H2188" s="1">
        <v>41281</v>
      </c>
      <c r="I2188">
        <v>47171</v>
      </c>
      <c r="J2188" t="s">
        <v>131</v>
      </c>
      <c r="K2188">
        <v>21</v>
      </c>
      <c r="L2188">
        <v>6.48</v>
      </c>
      <c r="M2188" s="2">
        <v>0.01</v>
      </c>
      <c r="N2188">
        <v>147.16</v>
      </c>
      <c r="O2188">
        <v>8.4</v>
      </c>
      <c r="P2188">
        <v>-92.55</v>
      </c>
      <c r="Q2188" s="2">
        <v>0.37</v>
      </c>
      <c r="R2188" t="s">
        <v>29</v>
      </c>
      <c r="S2188" t="s">
        <v>30</v>
      </c>
      <c r="T2188" t="s">
        <v>1451</v>
      </c>
      <c r="U2188" t="s">
        <v>61</v>
      </c>
      <c r="V2188" t="s">
        <v>68</v>
      </c>
      <c r="W2188">
        <v>6631</v>
      </c>
      <c r="X2188" s="1">
        <v>41282</v>
      </c>
      <c r="Y2188" t="s">
        <v>34</v>
      </c>
      <c r="Z2188" t="e" vm="41">
        <v>#VALUE!</v>
      </c>
      <c r="AA2188">
        <v>58701</v>
      </c>
      <c r="AB2188" t="e" cm="1" vm="2">
        <f t="array" ref="AB2188">_FV(Table1[[#This Row],[State]],"Country/region",TRUE)</f>
        <v>#VALUE!</v>
      </c>
    </row>
    <row r="2189" spans="1:28" x14ac:dyDescent="0.35">
      <c r="A2189" t="s">
        <v>2651</v>
      </c>
      <c r="B2189">
        <v>45</v>
      </c>
      <c r="C2189" t="s">
        <v>1395</v>
      </c>
      <c r="D2189" t="s">
        <v>38</v>
      </c>
      <c r="E2189">
        <f>YEAR(Table1[[#This Row],[Order Date]])</f>
        <v>2013</v>
      </c>
      <c r="F2189">
        <v>1</v>
      </c>
      <c r="G2189">
        <f>MONTH(Table1[[#This Row],[Order Date]])</f>
        <v>1</v>
      </c>
      <c r="H2189" s="1">
        <v>41281</v>
      </c>
      <c r="I2189">
        <v>47171</v>
      </c>
      <c r="J2189" t="s">
        <v>131</v>
      </c>
      <c r="K2189">
        <v>19</v>
      </c>
      <c r="L2189">
        <v>2.67</v>
      </c>
      <c r="M2189" s="2">
        <v>0.03</v>
      </c>
      <c r="N2189">
        <v>50.07</v>
      </c>
      <c r="O2189">
        <v>0.86</v>
      </c>
      <c r="P2189">
        <v>-0.53</v>
      </c>
      <c r="Q2189" s="2">
        <v>0.56999999999999995</v>
      </c>
      <c r="R2189" t="s">
        <v>29</v>
      </c>
      <c r="S2189" t="s">
        <v>59</v>
      </c>
      <c r="T2189" t="s">
        <v>2652</v>
      </c>
      <c r="U2189" t="s">
        <v>88</v>
      </c>
      <c r="V2189" t="s">
        <v>68</v>
      </c>
      <c r="W2189">
        <v>6632</v>
      </c>
      <c r="X2189" s="1">
        <v>41282</v>
      </c>
      <c r="Y2189" t="s">
        <v>34</v>
      </c>
      <c r="Z2189" t="e" vm="41">
        <v>#VALUE!</v>
      </c>
      <c r="AA2189">
        <v>58701</v>
      </c>
      <c r="AB2189" t="e" cm="1" vm="2">
        <f t="array" ref="AB2189">_FV(Table1[[#This Row],[State]],"Country/region",TRUE)</f>
        <v>#VALUE!</v>
      </c>
    </row>
    <row r="2190" spans="1:28" x14ac:dyDescent="0.35">
      <c r="A2190" t="s">
        <v>825</v>
      </c>
      <c r="B2190">
        <v>45</v>
      </c>
      <c r="C2190" t="s">
        <v>826</v>
      </c>
      <c r="D2190" t="s">
        <v>57</v>
      </c>
      <c r="E2190">
        <f>YEAR(Table1[[#This Row],[Order Date]])</f>
        <v>2013</v>
      </c>
      <c r="F2190">
        <v>1</v>
      </c>
      <c r="G2190">
        <f>MONTH(Table1[[#This Row],[Order Date]])</f>
        <v>1</v>
      </c>
      <c r="H2190" s="1">
        <v>41281</v>
      </c>
      <c r="I2190">
        <v>48935</v>
      </c>
      <c r="J2190" t="s">
        <v>47</v>
      </c>
      <c r="K2190">
        <v>21</v>
      </c>
      <c r="L2190">
        <v>4.91</v>
      </c>
      <c r="M2190" s="2">
        <v>0</v>
      </c>
      <c r="N2190">
        <v>106.2</v>
      </c>
      <c r="O2190">
        <v>0.5</v>
      </c>
      <c r="P2190">
        <v>48.76</v>
      </c>
      <c r="Q2190" s="2">
        <v>0.36</v>
      </c>
      <c r="R2190" t="s">
        <v>29</v>
      </c>
      <c r="S2190" t="s">
        <v>30</v>
      </c>
      <c r="T2190" t="s">
        <v>440</v>
      </c>
      <c r="U2190" t="s">
        <v>210</v>
      </c>
      <c r="V2190" t="s">
        <v>52</v>
      </c>
      <c r="W2190">
        <v>6870</v>
      </c>
      <c r="X2190" s="1">
        <v>41283</v>
      </c>
      <c r="Y2190" t="s">
        <v>34</v>
      </c>
      <c r="Z2190" t="e" vm="4">
        <v>#VALUE!</v>
      </c>
      <c r="AA2190">
        <v>92653</v>
      </c>
      <c r="AB2190" t="e" cm="1" vm="2">
        <f t="array" ref="AB2190">_FV(Table1[[#This Row],[State]],"Country/region",TRUE)</f>
        <v>#VALUE!</v>
      </c>
    </row>
    <row r="2191" spans="1:28" x14ac:dyDescent="0.35">
      <c r="A2191" t="s">
        <v>1442</v>
      </c>
      <c r="B2191">
        <v>45</v>
      </c>
      <c r="C2191" t="s">
        <v>1610</v>
      </c>
      <c r="D2191" t="s">
        <v>38</v>
      </c>
      <c r="E2191">
        <f>YEAR(Table1[[#This Row],[Order Date]])</f>
        <v>2013</v>
      </c>
      <c r="F2191">
        <v>1</v>
      </c>
      <c r="G2191">
        <f>MONTH(Table1[[#This Row],[Order Date]])</f>
        <v>1</v>
      </c>
      <c r="H2191" s="1">
        <v>41281</v>
      </c>
      <c r="I2191">
        <v>5510</v>
      </c>
      <c r="J2191" t="s">
        <v>131</v>
      </c>
      <c r="K2191">
        <v>12</v>
      </c>
      <c r="L2191">
        <v>9.68</v>
      </c>
      <c r="M2191" s="2">
        <v>0.08</v>
      </c>
      <c r="N2191">
        <v>116.38</v>
      </c>
      <c r="O2191">
        <v>2.0299999999999998</v>
      </c>
      <c r="P2191">
        <v>29.68</v>
      </c>
      <c r="Q2191" s="2">
        <v>0.37</v>
      </c>
      <c r="R2191" t="s">
        <v>29</v>
      </c>
      <c r="S2191" t="s">
        <v>59</v>
      </c>
      <c r="T2191" t="s">
        <v>2129</v>
      </c>
      <c r="U2191" t="s">
        <v>61</v>
      </c>
      <c r="V2191" t="s">
        <v>33</v>
      </c>
      <c r="W2191">
        <v>772</v>
      </c>
      <c r="X2191" s="1">
        <v>41284</v>
      </c>
      <c r="Y2191" t="s">
        <v>34</v>
      </c>
      <c r="Z2191" t="e" vm="21">
        <v>#VALUE!</v>
      </c>
      <c r="AA2191">
        <v>4106</v>
      </c>
      <c r="AB2191" t="e" cm="1" vm="2">
        <f t="array" ref="AB2191">_FV(Table1[[#This Row],[State]],"Country/region",TRUE)</f>
        <v>#VALUE!</v>
      </c>
    </row>
    <row r="2192" spans="1:28" x14ac:dyDescent="0.35">
      <c r="A2192" t="s">
        <v>1429</v>
      </c>
      <c r="B2192">
        <v>45</v>
      </c>
      <c r="C2192" t="s">
        <v>230</v>
      </c>
      <c r="D2192" t="s">
        <v>46</v>
      </c>
      <c r="E2192">
        <f>YEAR(Table1[[#This Row],[Order Date]])</f>
        <v>2013</v>
      </c>
      <c r="F2192">
        <v>1</v>
      </c>
      <c r="G2192">
        <f>MONTH(Table1[[#This Row],[Order Date]])</f>
        <v>1</v>
      </c>
      <c r="H2192" s="1">
        <v>41281</v>
      </c>
      <c r="I2192">
        <v>12708</v>
      </c>
      <c r="J2192" t="s">
        <v>47</v>
      </c>
      <c r="K2192">
        <v>44</v>
      </c>
      <c r="L2192">
        <v>3.28</v>
      </c>
      <c r="M2192" s="2">
        <v>0</v>
      </c>
      <c r="N2192">
        <v>159.41</v>
      </c>
      <c r="O2192">
        <v>0.98</v>
      </c>
      <c r="P2192">
        <v>34.68</v>
      </c>
      <c r="Q2192" s="2">
        <v>0.52</v>
      </c>
      <c r="R2192" t="s">
        <v>29</v>
      </c>
      <c r="S2192" t="s">
        <v>59</v>
      </c>
      <c r="T2192" t="s">
        <v>2653</v>
      </c>
      <c r="U2192" t="s">
        <v>88</v>
      </c>
      <c r="V2192" t="s">
        <v>52</v>
      </c>
      <c r="W2192">
        <v>1774</v>
      </c>
      <c r="X2192" s="1">
        <v>41286</v>
      </c>
      <c r="Y2192" t="s">
        <v>42</v>
      </c>
      <c r="Z2192" t="e" vm="4">
        <v>#VALUE!</v>
      </c>
      <c r="AA2192">
        <v>94533</v>
      </c>
      <c r="AB2192" t="e" cm="1" vm="2">
        <f t="array" ref="AB2192">_FV(Table1[[#This Row],[State]],"Country/region",TRUE)</f>
        <v>#VALUE!</v>
      </c>
    </row>
    <row r="2193" spans="1:28" x14ac:dyDescent="0.35">
      <c r="A2193" t="s">
        <v>850</v>
      </c>
      <c r="B2193">
        <v>45</v>
      </c>
      <c r="C2193" t="s">
        <v>851</v>
      </c>
      <c r="D2193" t="s">
        <v>46</v>
      </c>
      <c r="E2193">
        <f>YEAR(Table1[[#This Row],[Order Date]])</f>
        <v>2013</v>
      </c>
      <c r="F2193">
        <v>1</v>
      </c>
      <c r="G2193">
        <f>MONTH(Table1[[#This Row],[Order Date]])</f>
        <v>1</v>
      </c>
      <c r="H2193" s="1">
        <v>41282</v>
      </c>
      <c r="I2193">
        <v>37668</v>
      </c>
      <c r="J2193" t="s">
        <v>47</v>
      </c>
      <c r="K2193">
        <v>33</v>
      </c>
      <c r="L2193">
        <v>13.99</v>
      </c>
      <c r="M2193" s="2">
        <v>0.01</v>
      </c>
      <c r="N2193">
        <v>478.27</v>
      </c>
      <c r="O2193">
        <v>7.51</v>
      </c>
      <c r="P2193">
        <v>-4.8459000000000003</v>
      </c>
      <c r="Q2193" s="2">
        <v>0.39</v>
      </c>
      <c r="R2193" t="s">
        <v>96</v>
      </c>
      <c r="S2193" t="s">
        <v>80</v>
      </c>
      <c r="T2193" t="s">
        <v>675</v>
      </c>
      <c r="U2193" t="s">
        <v>98</v>
      </c>
      <c r="V2193" t="s">
        <v>52</v>
      </c>
      <c r="W2193">
        <v>5289</v>
      </c>
      <c r="X2193" s="1">
        <v>41282</v>
      </c>
      <c r="Y2193" t="s">
        <v>34</v>
      </c>
      <c r="Z2193" t="e" vm="4">
        <v>#VALUE!</v>
      </c>
      <c r="AA2193">
        <v>93010</v>
      </c>
      <c r="AB2193" t="e" cm="1" vm="2">
        <f t="array" ref="AB2193">_FV(Table1[[#This Row],[State]],"Country/region",TRUE)</f>
        <v>#VALUE!</v>
      </c>
    </row>
    <row r="2194" spans="1:28" x14ac:dyDescent="0.35">
      <c r="A2194" t="s">
        <v>1644</v>
      </c>
      <c r="B2194">
        <v>45</v>
      </c>
      <c r="C2194" t="s">
        <v>1658</v>
      </c>
      <c r="D2194" t="s">
        <v>57</v>
      </c>
      <c r="E2194">
        <f>YEAR(Table1[[#This Row],[Order Date]])</f>
        <v>2013</v>
      </c>
      <c r="F2194">
        <v>1</v>
      </c>
      <c r="G2194">
        <f>MONTH(Table1[[#This Row],[Order Date]])</f>
        <v>1</v>
      </c>
      <c r="H2194" s="1">
        <v>41282</v>
      </c>
      <c r="I2194">
        <v>2244</v>
      </c>
      <c r="J2194" t="s">
        <v>58</v>
      </c>
      <c r="K2194">
        <v>19</v>
      </c>
      <c r="L2194">
        <v>3.8</v>
      </c>
      <c r="M2194" s="2">
        <v>0.01</v>
      </c>
      <c r="N2194">
        <v>88.61</v>
      </c>
      <c r="O2194">
        <v>1.49</v>
      </c>
      <c r="P2194">
        <v>21.471</v>
      </c>
      <c r="Q2194" s="2">
        <v>0.38</v>
      </c>
      <c r="R2194" t="s">
        <v>29</v>
      </c>
      <c r="S2194" t="s">
        <v>30</v>
      </c>
      <c r="T2194" t="s">
        <v>738</v>
      </c>
      <c r="U2194" t="s">
        <v>67</v>
      </c>
      <c r="V2194" t="s">
        <v>33</v>
      </c>
      <c r="W2194">
        <v>327</v>
      </c>
      <c r="X2194" s="1">
        <v>41284</v>
      </c>
      <c r="Y2194" t="s">
        <v>42</v>
      </c>
      <c r="Z2194" t="e" vm="49">
        <v>#VALUE!</v>
      </c>
      <c r="AA2194">
        <v>19711</v>
      </c>
      <c r="AB2194" t="e" cm="1" vm="2">
        <f t="array" ref="AB2194">_FV(Table1[[#This Row],[State]],"Country/region",TRUE)</f>
        <v>#VALUE!</v>
      </c>
    </row>
    <row r="2195" spans="1:28" x14ac:dyDescent="0.35">
      <c r="A2195" t="s">
        <v>2312</v>
      </c>
      <c r="B2195">
        <v>45</v>
      </c>
      <c r="C2195" t="s">
        <v>2654</v>
      </c>
      <c r="D2195" t="s">
        <v>38</v>
      </c>
      <c r="E2195">
        <f>YEAR(Table1[[#This Row],[Order Date]])</f>
        <v>2013</v>
      </c>
      <c r="F2195">
        <v>1</v>
      </c>
      <c r="G2195">
        <f>MONTH(Table1[[#This Row],[Order Date]])</f>
        <v>1</v>
      </c>
      <c r="H2195" s="1">
        <v>41282</v>
      </c>
      <c r="I2195">
        <v>58053</v>
      </c>
      <c r="J2195" t="s">
        <v>131</v>
      </c>
      <c r="K2195">
        <v>42</v>
      </c>
      <c r="L2195">
        <v>6.68</v>
      </c>
      <c r="M2195" s="2">
        <v>0.02</v>
      </c>
      <c r="N2195">
        <v>287.75</v>
      </c>
      <c r="O2195">
        <v>7.3</v>
      </c>
      <c r="P2195">
        <v>-136.02000000000001</v>
      </c>
      <c r="Q2195" s="2">
        <v>0.37</v>
      </c>
      <c r="R2195" t="s">
        <v>29</v>
      </c>
      <c r="S2195" t="s">
        <v>30</v>
      </c>
      <c r="T2195" t="s">
        <v>2655</v>
      </c>
      <c r="U2195" t="s">
        <v>61</v>
      </c>
      <c r="V2195" t="s">
        <v>76</v>
      </c>
      <c r="W2195">
        <v>8122</v>
      </c>
      <c r="X2195" s="1">
        <v>41284</v>
      </c>
      <c r="Y2195" t="s">
        <v>34</v>
      </c>
      <c r="Z2195" t="e" vm="44">
        <v>#VALUE!</v>
      </c>
      <c r="AA2195">
        <v>30501</v>
      </c>
      <c r="AB2195" t="e" cm="1" vm="2">
        <f t="array" ref="AB2195">_FV(Table1[[#This Row],[State]],"Country/region",TRUE)</f>
        <v>#VALUE!</v>
      </c>
    </row>
    <row r="2196" spans="1:28" x14ac:dyDescent="0.35">
      <c r="A2196" t="s">
        <v>2656</v>
      </c>
      <c r="B2196">
        <v>45</v>
      </c>
      <c r="C2196" t="s">
        <v>2657</v>
      </c>
      <c r="D2196" t="s">
        <v>46</v>
      </c>
      <c r="E2196">
        <f>YEAR(Table1[[#This Row],[Order Date]])</f>
        <v>2013</v>
      </c>
      <c r="F2196">
        <v>1</v>
      </c>
      <c r="G2196">
        <f>MONTH(Table1[[#This Row],[Order Date]])</f>
        <v>1</v>
      </c>
      <c r="H2196" s="1">
        <v>41282</v>
      </c>
      <c r="I2196">
        <v>13447</v>
      </c>
      <c r="J2196" t="s">
        <v>28</v>
      </c>
      <c r="K2196">
        <v>24</v>
      </c>
      <c r="L2196">
        <v>20.99</v>
      </c>
      <c r="M2196" s="2">
        <v>0.01</v>
      </c>
      <c r="N2196">
        <v>436.48349999999999</v>
      </c>
      <c r="O2196">
        <v>4.8099999999999996</v>
      </c>
      <c r="P2196">
        <v>0.84599999999999997</v>
      </c>
      <c r="Q2196" s="2">
        <v>0.57999999999999996</v>
      </c>
      <c r="R2196" t="s">
        <v>96</v>
      </c>
      <c r="S2196" t="s">
        <v>80</v>
      </c>
      <c r="T2196" t="s">
        <v>1004</v>
      </c>
      <c r="U2196" t="s">
        <v>105</v>
      </c>
      <c r="V2196" t="s">
        <v>33</v>
      </c>
      <c r="W2196">
        <v>1869</v>
      </c>
      <c r="X2196" s="1">
        <v>41284</v>
      </c>
      <c r="Y2196" t="s">
        <v>34</v>
      </c>
      <c r="Z2196" t="e" vm="22">
        <v>#VALUE!</v>
      </c>
      <c r="AA2196">
        <v>44060</v>
      </c>
      <c r="AB2196" t="e" cm="1" vm="2">
        <f t="array" ref="AB2196">_FV(Table1[[#This Row],[State]],"Country/region",TRUE)</f>
        <v>#VALUE!</v>
      </c>
    </row>
    <row r="2197" spans="1:28" x14ac:dyDescent="0.35">
      <c r="A2197" t="s">
        <v>2486</v>
      </c>
      <c r="B2197">
        <v>45</v>
      </c>
      <c r="C2197" t="s">
        <v>854</v>
      </c>
      <c r="D2197" t="s">
        <v>57</v>
      </c>
      <c r="E2197">
        <f>YEAR(Table1[[#This Row],[Order Date]])</f>
        <v>2013</v>
      </c>
      <c r="F2197">
        <v>1</v>
      </c>
      <c r="G2197">
        <f>MONTH(Table1[[#This Row],[Order Date]])</f>
        <v>1</v>
      </c>
      <c r="H2197" s="1">
        <v>41283</v>
      </c>
      <c r="I2197">
        <v>4611</v>
      </c>
      <c r="J2197" t="s">
        <v>28</v>
      </c>
      <c r="K2197">
        <v>32</v>
      </c>
      <c r="L2197">
        <v>500.98</v>
      </c>
      <c r="M2197" s="2">
        <v>0.03</v>
      </c>
      <c r="N2197">
        <v>16172.44</v>
      </c>
      <c r="O2197">
        <v>28.14</v>
      </c>
      <c r="P2197">
        <v>7176.12</v>
      </c>
      <c r="Q2197" s="2">
        <v>0.38</v>
      </c>
      <c r="R2197" t="s">
        <v>96</v>
      </c>
      <c r="S2197" t="s">
        <v>49</v>
      </c>
      <c r="T2197" t="s">
        <v>624</v>
      </c>
      <c r="U2197" t="s">
        <v>98</v>
      </c>
      <c r="V2197" t="s">
        <v>76</v>
      </c>
      <c r="W2197">
        <v>655</v>
      </c>
      <c r="X2197" s="1">
        <v>41283</v>
      </c>
      <c r="Y2197" t="s">
        <v>53</v>
      </c>
      <c r="Z2197" t="e" vm="14">
        <v>#VALUE!</v>
      </c>
      <c r="AA2197">
        <v>34287</v>
      </c>
      <c r="AB2197" t="e" cm="1" vm="2">
        <f t="array" ref="AB2197">_FV(Table1[[#This Row],[State]],"Country/region",TRUE)</f>
        <v>#VALUE!</v>
      </c>
    </row>
    <row r="2198" spans="1:28" x14ac:dyDescent="0.35">
      <c r="A2198" t="s">
        <v>2382</v>
      </c>
      <c r="B2198">
        <v>45</v>
      </c>
      <c r="C2198" t="s">
        <v>2304</v>
      </c>
      <c r="D2198" t="s">
        <v>46</v>
      </c>
      <c r="E2198">
        <f>YEAR(Table1[[#This Row],[Order Date]])</f>
        <v>2013</v>
      </c>
      <c r="F2198">
        <v>1</v>
      </c>
      <c r="G2198">
        <f>MONTH(Table1[[#This Row],[Order Date]])</f>
        <v>1</v>
      </c>
      <c r="H2198" s="1">
        <v>41283</v>
      </c>
      <c r="I2198">
        <v>32932</v>
      </c>
      <c r="J2198" t="s">
        <v>47</v>
      </c>
      <c r="K2198">
        <v>49</v>
      </c>
      <c r="L2198">
        <v>599.99</v>
      </c>
      <c r="M2198" s="2">
        <v>0.05</v>
      </c>
      <c r="N2198">
        <v>29884.6</v>
      </c>
      <c r="O2198">
        <v>24.49</v>
      </c>
      <c r="P2198">
        <v>12748.86</v>
      </c>
      <c r="Q2198" s="2">
        <v>0.44</v>
      </c>
      <c r="R2198" t="s">
        <v>96</v>
      </c>
      <c r="S2198" t="s">
        <v>40</v>
      </c>
      <c r="T2198" t="s">
        <v>2617</v>
      </c>
      <c r="U2198" t="s">
        <v>192</v>
      </c>
      <c r="V2198" t="s">
        <v>52</v>
      </c>
      <c r="W2198">
        <v>4629</v>
      </c>
      <c r="X2198" s="1">
        <v>41287</v>
      </c>
      <c r="Y2198" t="s">
        <v>34</v>
      </c>
      <c r="Z2198" t="e" vm="4">
        <v>#VALUE!</v>
      </c>
      <c r="AA2198">
        <v>94110</v>
      </c>
      <c r="AB2198" t="e" cm="1" vm="2">
        <f t="array" ref="AB2198">_FV(Table1[[#This Row],[State]],"Country/region",TRUE)</f>
        <v>#VALUE!</v>
      </c>
    </row>
    <row r="2199" spans="1:28" x14ac:dyDescent="0.35">
      <c r="A2199" t="s">
        <v>2658</v>
      </c>
      <c r="B2199">
        <v>45</v>
      </c>
      <c r="C2199" t="s">
        <v>2659</v>
      </c>
      <c r="D2199" t="s">
        <v>46</v>
      </c>
      <c r="E2199">
        <f>YEAR(Table1[[#This Row],[Order Date]])</f>
        <v>2013</v>
      </c>
      <c r="F2199">
        <v>1</v>
      </c>
      <c r="G2199">
        <f>MONTH(Table1[[#This Row],[Order Date]])</f>
        <v>1</v>
      </c>
      <c r="H2199" s="1">
        <v>41284</v>
      </c>
      <c r="I2199">
        <v>23782</v>
      </c>
      <c r="J2199" t="s">
        <v>47</v>
      </c>
      <c r="K2199">
        <v>46</v>
      </c>
      <c r="L2199">
        <v>500.98</v>
      </c>
      <c r="M2199" s="2">
        <v>0.09</v>
      </c>
      <c r="N2199">
        <v>21390.44</v>
      </c>
      <c r="O2199">
        <v>26</v>
      </c>
      <c r="P2199">
        <v>5365.43</v>
      </c>
      <c r="Q2199" s="2">
        <v>0.6</v>
      </c>
      <c r="R2199" t="s">
        <v>48</v>
      </c>
      <c r="S2199" t="s">
        <v>49</v>
      </c>
      <c r="T2199" t="s">
        <v>1979</v>
      </c>
      <c r="U2199" t="s">
        <v>51</v>
      </c>
      <c r="V2199" t="s">
        <v>33</v>
      </c>
      <c r="W2199">
        <v>3327</v>
      </c>
      <c r="X2199" s="1">
        <v>41284</v>
      </c>
      <c r="Y2199" t="s">
        <v>53</v>
      </c>
      <c r="Z2199" t="e" vm="15">
        <v>#VALUE!</v>
      </c>
      <c r="AA2199">
        <v>11801</v>
      </c>
      <c r="AB2199" t="e" cm="1" vm="2">
        <f t="array" ref="AB2199">_FV(Table1[[#This Row],[State]],"Country/region",TRUE)</f>
        <v>#VALUE!</v>
      </c>
    </row>
    <row r="2200" spans="1:28" x14ac:dyDescent="0.35">
      <c r="A2200" t="s">
        <v>2632</v>
      </c>
      <c r="B2200">
        <v>45</v>
      </c>
      <c r="C2200" t="s">
        <v>1817</v>
      </c>
      <c r="D2200" t="s">
        <v>46</v>
      </c>
      <c r="E2200">
        <f>YEAR(Table1[[#This Row],[Order Date]])</f>
        <v>2013</v>
      </c>
      <c r="F2200">
        <v>1</v>
      </c>
      <c r="G2200">
        <f>MONTH(Table1[[#This Row],[Order Date]])</f>
        <v>1</v>
      </c>
      <c r="H2200" s="1">
        <v>41284</v>
      </c>
      <c r="I2200">
        <v>24740</v>
      </c>
      <c r="J2200" t="s">
        <v>131</v>
      </c>
      <c r="K2200">
        <v>35</v>
      </c>
      <c r="L2200">
        <v>3.28</v>
      </c>
      <c r="M2200" s="2">
        <v>0.09</v>
      </c>
      <c r="N2200">
        <v>112.59</v>
      </c>
      <c r="O2200">
        <v>5</v>
      </c>
      <c r="P2200">
        <v>-126.7</v>
      </c>
      <c r="Q2200" s="2">
        <v>0.56000000000000005</v>
      </c>
      <c r="R2200" t="s">
        <v>29</v>
      </c>
      <c r="S2200" t="s">
        <v>59</v>
      </c>
      <c r="T2200" t="s">
        <v>2660</v>
      </c>
      <c r="U2200" t="s">
        <v>88</v>
      </c>
      <c r="V2200" t="s">
        <v>33</v>
      </c>
      <c r="W2200">
        <v>3477</v>
      </c>
      <c r="X2200" s="1">
        <v>41284</v>
      </c>
      <c r="Y2200" t="s">
        <v>42</v>
      </c>
      <c r="Z2200" t="e" vm="15">
        <v>#VALUE!</v>
      </c>
      <c r="AA2200">
        <v>10956</v>
      </c>
      <c r="AB2200" t="e" cm="1" vm="2">
        <f t="array" ref="AB2200">_FV(Table1[[#This Row],[State]],"Country/region",TRUE)</f>
        <v>#VALUE!</v>
      </c>
    </row>
    <row r="2201" spans="1:28" x14ac:dyDescent="0.35">
      <c r="A2201" t="s">
        <v>2661</v>
      </c>
      <c r="B2201">
        <v>45</v>
      </c>
      <c r="C2201" t="s">
        <v>1196</v>
      </c>
      <c r="D2201" t="s">
        <v>46</v>
      </c>
      <c r="E2201">
        <f>YEAR(Table1[[#This Row],[Order Date]])</f>
        <v>2013</v>
      </c>
      <c r="F2201">
        <v>1</v>
      </c>
      <c r="G2201">
        <f>MONTH(Table1[[#This Row],[Order Date]])</f>
        <v>1</v>
      </c>
      <c r="H2201" s="1">
        <v>41284</v>
      </c>
      <c r="I2201">
        <v>1280</v>
      </c>
      <c r="J2201" t="s">
        <v>47</v>
      </c>
      <c r="K2201">
        <v>40</v>
      </c>
      <c r="L2201">
        <v>20.97</v>
      </c>
      <c r="M2201" s="2">
        <v>0.05</v>
      </c>
      <c r="N2201">
        <v>827.27</v>
      </c>
      <c r="O2201">
        <v>6.5</v>
      </c>
      <c r="P2201">
        <v>-170.87</v>
      </c>
      <c r="Q2201" s="2">
        <v>0.78</v>
      </c>
      <c r="R2201" t="s">
        <v>96</v>
      </c>
      <c r="S2201" t="s">
        <v>30</v>
      </c>
      <c r="T2201" t="s">
        <v>2662</v>
      </c>
      <c r="U2201" t="s">
        <v>102</v>
      </c>
      <c r="V2201" t="s">
        <v>52</v>
      </c>
      <c r="W2201">
        <v>190</v>
      </c>
      <c r="X2201" s="1">
        <v>41284</v>
      </c>
      <c r="Y2201" t="s">
        <v>34</v>
      </c>
      <c r="Z2201" t="e" vm="8">
        <v>#VALUE!</v>
      </c>
      <c r="AA2201">
        <v>97801</v>
      </c>
      <c r="AB2201" t="e" cm="1" vm="2">
        <f t="array" ref="AB2201">_FV(Table1[[#This Row],[State]],"Country/region",TRUE)</f>
        <v>#VALUE!</v>
      </c>
    </row>
    <row r="2202" spans="1:28" x14ac:dyDescent="0.35">
      <c r="A2202" t="s">
        <v>2632</v>
      </c>
      <c r="B2202">
        <v>45</v>
      </c>
      <c r="C2202" t="s">
        <v>1817</v>
      </c>
      <c r="D2202" t="s">
        <v>46</v>
      </c>
      <c r="E2202">
        <f>YEAR(Table1[[#This Row],[Order Date]])</f>
        <v>2013</v>
      </c>
      <c r="F2202">
        <v>1</v>
      </c>
      <c r="G2202">
        <f>MONTH(Table1[[#This Row],[Order Date]])</f>
        <v>1</v>
      </c>
      <c r="H2202" s="1">
        <v>41284</v>
      </c>
      <c r="I2202">
        <v>24740</v>
      </c>
      <c r="J2202" t="s">
        <v>131</v>
      </c>
      <c r="K2202">
        <v>11</v>
      </c>
      <c r="L2202">
        <v>92.23</v>
      </c>
      <c r="M2202" s="2">
        <v>0.04</v>
      </c>
      <c r="N2202">
        <v>1091.47</v>
      </c>
      <c r="O2202">
        <v>39.61</v>
      </c>
      <c r="P2202">
        <v>160.47999999999999</v>
      </c>
      <c r="Q2202" s="2">
        <v>0.67</v>
      </c>
      <c r="R2202" t="s">
        <v>48</v>
      </c>
      <c r="S2202" t="s">
        <v>80</v>
      </c>
      <c r="T2202" t="s">
        <v>468</v>
      </c>
      <c r="U2202" t="s">
        <v>82</v>
      </c>
      <c r="V2202" t="s">
        <v>33</v>
      </c>
      <c r="W2202">
        <v>3476</v>
      </c>
      <c r="X2202" s="1">
        <v>41285</v>
      </c>
      <c r="Y2202" t="s">
        <v>34</v>
      </c>
      <c r="Z2202" t="e" vm="15">
        <v>#VALUE!</v>
      </c>
      <c r="AA2202">
        <v>10956</v>
      </c>
      <c r="AB2202" t="e" cm="1" vm="2">
        <f t="array" ref="AB2202">_FV(Table1[[#This Row],[State]],"Country/region",TRUE)</f>
        <v>#VALUE!</v>
      </c>
    </row>
    <row r="2203" spans="1:28" x14ac:dyDescent="0.35">
      <c r="A2203" t="s">
        <v>2614</v>
      </c>
      <c r="B2203">
        <v>45</v>
      </c>
      <c r="C2203" t="s">
        <v>669</v>
      </c>
      <c r="D2203" t="s">
        <v>38</v>
      </c>
      <c r="E2203">
        <f>YEAR(Table1[[#This Row],[Order Date]])</f>
        <v>2013</v>
      </c>
      <c r="F2203">
        <v>1</v>
      </c>
      <c r="G2203">
        <f>MONTH(Table1[[#This Row],[Order Date]])</f>
        <v>1</v>
      </c>
      <c r="H2203" s="1">
        <v>41284</v>
      </c>
      <c r="I2203">
        <v>10247</v>
      </c>
      <c r="J2203" t="s">
        <v>131</v>
      </c>
      <c r="K2203">
        <v>21</v>
      </c>
      <c r="L2203">
        <v>4.9800000000000004</v>
      </c>
      <c r="M2203" s="2">
        <v>0.06</v>
      </c>
      <c r="N2203">
        <v>111.66</v>
      </c>
      <c r="O2203">
        <v>5.49</v>
      </c>
      <c r="P2203">
        <v>-53.33</v>
      </c>
      <c r="Q2203" s="2">
        <v>0.38</v>
      </c>
      <c r="R2203" t="s">
        <v>29</v>
      </c>
      <c r="S2203" t="s">
        <v>30</v>
      </c>
      <c r="T2203" t="s">
        <v>1505</v>
      </c>
      <c r="U2203" t="s">
        <v>61</v>
      </c>
      <c r="V2203" t="s">
        <v>68</v>
      </c>
      <c r="W2203">
        <v>1413</v>
      </c>
      <c r="X2203" s="1">
        <v>41285</v>
      </c>
      <c r="Y2203" t="s">
        <v>34</v>
      </c>
      <c r="Z2203" t="e" vm="11">
        <v>#VALUE!</v>
      </c>
      <c r="AA2203">
        <v>78539</v>
      </c>
      <c r="AB2203" t="e" cm="1" vm="2">
        <f t="array" ref="AB2203">_FV(Table1[[#This Row],[State]],"Country/region",TRUE)</f>
        <v>#VALUE!</v>
      </c>
    </row>
    <row r="2204" spans="1:28" x14ac:dyDescent="0.35">
      <c r="A2204" t="s">
        <v>478</v>
      </c>
      <c r="B2204">
        <v>45</v>
      </c>
      <c r="C2204" t="s">
        <v>629</v>
      </c>
      <c r="D2204" t="s">
        <v>27</v>
      </c>
      <c r="E2204">
        <f>YEAR(Table1[[#This Row],[Order Date]])</f>
        <v>2013</v>
      </c>
      <c r="F2204">
        <v>1</v>
      </c>
      <c r="G2204">
        <f>MONTH(Table1[[#This Row],[Order Date]])</f>
        <v>1</v>
      </c>
      <c r="H2204" s="1">
        <v>41284</v>
      </c>
      <c r="I2204">
        <v>8227</v>
      </c>
      <c r="J2204" t="s">
        <v>39</v>
      </c>
      <c r="K2204">
        <v>32</v>
      </c>
      <c r="L2204">
        <v>4.7699999999999996</v>
      </c>
      <c r="M2204" s="2">
        <v>0.05</v>
      </c>
      <c r="N2204">
        <v>162.25</v>
      </c>
      <c r="O2204">
        <v>2.39</v>
      </c>
      <c r="P2204">
        <v>-43.21</v>
      </c>
      <c r="Q2204" s="2">
        <v>0.72</v>
      </c>
      <c r="R2204" t="s">
        <v>96</v>
      </c>
      <c r="S2204" t="s">
        <v>139</v>
      </c>
      <c r="T2204" t="s">
        <v>1339</v>
      </c>
      <c r="U2204" t="s">
        <v>102</v>
      </c>
      <c r="V2204" t="s">
        <v>68</v>
      </c>
      <c r="W2204">
        <v>1122</v>
      </c>
      <c r="X2204" s="1">
        <v>41285</v>
      </c>
      <c r="Y2204" t="s">
        <v>42</v>
      </c>
      <c r="Z2204" t="e" vm="12">
        <v>#VALUE!</v>
      </c>
      <c r="AA2204">
        <v>50208</v>
      </c>
      <c r="AB2204" t="e" cm="1" vm="2">
        <f t="array" ref="AB2204">_FV(Table1[[#This Row],[State]],"Country/region",TRUE)</f>
        <v>#VALUE!</v>
      </c>
    </row>
    <row r="2205" spans="1:28" x14ac:dyDescent="0.35">
      <c r="A2205" t="s">
        <v>2663</v>
      </c>
      <c r="B2205">
        <v>45</v>
      </c>
      <c r="C2205" t="s">
        <v>1009</v>
      </c>
      <c r="D2205" t="s">
        <v>27</v>
      </c>
      <c r="E2205">
        <f>YEAR(Table1[[#This Row],[Order Date]])</f>
        <v>2013</v>
      </c>
      <c r="F2205">
        <v>1</v>
      </c>
      <c r="G2205">
        <f>MONTH(Table1[[#This Row],[Order Date]])</f>
        <v>1</v>
      </c>
      <c r="H2205" s="1">
        <v>41284</v>
      </c>
      <c r="I2205">
        <v>57318</v>
      </c>
      <c r="J2205" t="s">
        <v>131</v>
      </c>
      <c r="K2205">
        <v>33</v>
      </c>
      <c r="L2205">
        <v>4.91</v>
      </c>
      <c r="M2205" s="2">
        <v>0.02</v>
      </c>
      <c r="N2205">
        <v>158.79</v>
      </c>
      <c r="O2205">
        <v>0.5</v>
      </c>
      <c r="P2205">
        <v>74.14</v>
      </c>
      <c r="Q2205" s="2">
        <v>0.36</v>
      </c>
      <c r="R2205" t="s">
        <v>29</v>
      </c>
      <c r="S2205" t="s">
        <v>30</v>
      </c>
      <c r="T2205" t="s">
        <v>440</v>
      </c>
      <c r="U2205" t="s">
        <v>210</v>
      </c>
      <c r="V2205" t="s">
        <v>52</v>
      </c>
      <c r="W2205">
        <v>8022</v>
      </c>
      <c r="X2205" s="1">
        <v>41286</v>
      </c>
      <c r="Y2205" t="s">
        <v>34</v>
      </c>
      <c r="Z2205" t="e" vm="4">
        <v>#VALUE!</v>
      </c>
      <c r="AA2205">
        <v>90301</v>
      </c>
      <c r="AB2205" t="e" cm="1" vm="2">
        <f t="array" ref="AB2205">_FV(Table1[[#This Row],[State]],"Country/region",TRUE)</f>
        <v>#VALUE!</v>
      </c>
    </row>
    <row r="2206" spans="1:28" x14ac:dyDescent="0.35">
      <c r="A2206" t="s">
        <v>2663</v>
      </c>
      <c r="B2206">
        <v>45</v>
      </c>
      <c r="C2206" t="s">
        <v>1009</v>
      </c>
      <c r="D2206" t="s">
        <v>27</v>
      </c>
      <c r="E2206">
        <f>YEAR(Table1[[#This Row],[Order Date]])</f>
        <v>2013</v>
      </c>
      <c r="F2206">
        <v>1</v>
      </c>
      <c r="G2206">
        <f>MONTH(Table1[[#This Row],[Order Date]])</f>
        <v>1</v>
      </c>
      <c r="H2206" s="1">
        <v>41284</v>
      </c>
      <c r="I2206">
        <v>57318</v>
      </c>
      <c r="J2206" t="s">
        <v>131</v>
      </c>
      <c r="K2206">
        <v>12</v>
      </c>
      <c r="L2206">
        <v>6.68</v>
      </c>
      <c r="M2206" s="2">
        <v>0.1</v>
      </c>
      <c r="N2206">
        <v>79.06</v>
      </c>
      <c r="O2206">
        <v>6.92</v>
      </c>
      <c r="P2206">
        <v>-47</v>
      </c>
      <c r="Q2206" s="2">
        <v>0.37</v>
      </c>
      <c r="R2206" t="s">
        <v>29</v>
      </c>
      <c r="S2206" t="s">
        <v>30</v>
      </c>
      <c r="T2206" t="s">
        <v>1506</v>
      </c>
      <c r="U2206" t="s">
        <v>61</v>
      </c>
      <c r="V2206" t="s">
        <v>52</v>
      </c>
      <c r="W2206">
        <v>8023</v>
      </c>
      <c r="X2206" s="1">
        <v>41286</v>
      </c>
      <c r="Y2206" t="s">
        <v>34</v>
      </c>
      <c r="Z2206" t="e" vm="4">
        <v>#VALUE!</v>
      </c>
      <c r="AA2206">
        <v>90301</v>
      </c>
      <c r="AB2206" t="e" cm="1" vm="2">
        <f t="array" ref="AB2206">_FV(Table1[[#This Row],[State]],"Country/region",TRUE)</f>
        <v>#VALUE!</v>
      </c>
    </row>
    <row r="2207" spans="1:28" x14ac:dyDescent="0.35">
      <c r="A2207" t="s">
        <v>1567</v>
      </c>
      <c r="B2207">
        <v>45</v>
      </c>
      <c r="C2207" t="s">
        <v>669</v>
      </c>
      <c r="D2207" t="s">
        <v>38</v>
      </c>
      <c r="E2207">
        <f>YEAR(Table1[[#This Row],[Order Date]])</f>
        <v>2013</v>
      </c>
      <c r="F2207">
        <v>1</v>
      </c>
      <c r="G2207">
        <f>MONTH(Table1[[#This Row],[Order Date]])</f>
        <v>1</v>
      </c>
      <c r="H2207" s="1">
        <v>41284</v>
      </c>
      <c r="I2207">
        <v>10247</v>
      </c>
      <c r="J2207" t="s">
        <v>131</v>
      </c>
      <c r="K2207">
        <v>24</v>
      </c>
      <c r="L2207">
        <v>9.7799999999999994</v>
      </c>
      <c r="M2207" s="2">
        <v>0.03</v>
      </c>
      <c r="N2207">
        <v>231.95</v>
      </c>
      <c r="O2207">
        <v>1.99</v>
      </c>
      <c r="P2207">
        <v>44.14</v>
      </c>
      <c r="Q2207" s="2">
        <v>0.43</v>
      </c>
      <c r="R2207" t="s">
        <v>96</v>
      </c>
      <c r="S2207" t="s">
        <v>139</v>
      </c>
      <c r="T2207" t="s">
        <v>445</v>
      </c>
      <c r="U2207" t="s">
        <v>102</v>
      </c>
      <c r="V2207" t="s">
        <v>68</v>
      </c>
      <c r="W2207">
        <v>1414</v>
      </c>
      <c r="X2207" s="1">
        <v>41286</v>
      </c>
      <c r="Y2207" t="s">
        <v>34</v>
      </c>
      <c r="Z2207" t="e" vm="11">
        <v>#VALUE!</v>
      </c>
      <c r="AA2207">
        <v>79907</v>
      </c>
      <c r="AB2207" t="e" cm="1" vm="2">
        <f t="array" ref="AB2207">_FV(Table1[[#This Row],[State]],"Country/region",TRUE)</f>
        <v>#VALUE!</v>
      </c>
    </row>
    <row r="2208" spans="1:28" x14ac:dyDescent="0.35">
      <c r="A2208" t="s">
        <v>2658</v>
      </c>
      <c r="B2208">
        <v>45</v>
      </c>
      <c r="C2208" t="s">
        <v>2659</v>
      </c>
      <c r="D2208" t="s">
        <v>46</v>
      </c>
      <c r="E2208">
        <f>YEAR(Table1[[#This Row],[Order Date]])</f>
        <v>2013</v>
      </c>
      <c r="F2208">
        <v>1</v>
      </c>
      <c r="G2208">
        <f>MONTH(Table1[[#This Row],[Order Date]])</f>
        <v>1</v>
      </c>
      <c r="H2208" s="1">
        <v>41284</v>
      </c>
      <c r="I2208">
        <v>23782</v>
      </c>
      <c r="J2208" t="s">
        <v>47</v>
      </c>
      <c r="K2208">
        <v>7</v>
      </c>
      <c r="L2208">
        <v>20.34</v>
      </c>
      <c r="M2208" s="2">
        <v>0.09</v>
      </c>
      <c r="N2208">
        <v>169.75</v>
      </c>
      <c r="O2208">
        <v>35</v>
      </c>
      <c r="P2208">
        <v>-194.85</v>
      </c>
      <c r="Q2208" s="2">
        <v>0.84</v>
      </c>
      <c r="R2208" t="s">
        <v>29</v>
      </c>
      <c r="S2208" t="s">
        <v>40</v>
      </c>
      <c r="T2208" t="s">
        <v>183</v>
      </c>
      <c r="U2208" t="s">
        <v>32</v>
      </c>
      <c r="V2208" t="s">
        <v>33</v>
      </c>
      <c r="W2208">
        <v>3328</v>
      </c>
      <c r="X2208" s="1">
        <v>41289</v>
      </c>
      <c r="Y2208" t="s">
        <v>34</v>
      </c>
      <c r="Z2208" t="e" vm="15">
        <v>#VALUE!</v>
      </c>
      <c r="AA2208">
        <v>11801</v>
      </c>
      <c r="AB2208" t="e" cm="1" vm="2">
        <f t="array" ref="AB2208">_FV(Table1[[#This Row],[State]],"Country/region",TRUE)</f>
        <v>#VALUE!</v>
      </c>
    </row>
    <row r="2209" spans="1:28" x14ac:dyDescent="0.35">
      <c r="A2209" t="s">
        <v>2664</v>
      </c>
      <c r="B2209">
        <v>45</v>
      </c>
      <c r="C2209" t="s">
        <v>1385</v>
      </c>
      <c r="D2209" t="s">
        <v>27</v>
      </c>
      <c r="E2209">
        <f>YEAR(Table1[[#This Row],[Order Date]])</f>
        <v>2013</v>
      </c>
      <c r="F2209">
        <v>1</v>
      </c>
      <c r="G2209">
        <f>MONTH(Table1[[#This Row],[Order Date]])</f>
        <v>1</v>
      </c>
      <c r="H2209" s="1">
        <v>41285</v>
      </c>
      <c r="I2209">
        <v>59270</v>
      </c>
      <c r="J2209" t="s">
        <v>28</v>
      </c>
      <c r="K2209">
        <v>5</v>
      </c>
      <c r="L2209">
        <v>122.99</v>
      </c>
      <c r="M2209" s="2">
        <v>0.08</v>
      </c>
      <c r="N2209">
        <v>647.27</v>
      </c>
      <c r="O2209">
        <v>70.2</v>
      </c>
      <c r="P2209">
        <v>-404.77</v>
      </c>
      <c r="Q2209" s="2">
        <v>0.74</v>
      </c>
      <c r="R2209" t="s">
        <v>48</v>
      </c>
      <c r="S2209" t="s">
        <v>49</v>
      </c>
      <c r="T2209" t="s">
        <v>586</v>
      </c>
      <c r="U2209" t="s">
        <v>51</v>
      </c>
      <c r="V2209" t="s">
        <v>33</v>
      </c>
      <c r="W2209">
        <v>8299</v>
      </c>
      <c r="X2209" s="1">
        <v>41285</v>
      </c>
      <c r="Y2209" t="s">
        <v>53</v>
      </c>
      <c r="Z2209" t="e" vm="24">
        <v>#VALUE!</v>
      </c>
      <c r="AA2209">
        <v>7650</v>
      </c>
      <c r="AB2209" t="e" cm="1" vm="2">
        <f t="array" ref="AB2209">_FV(Table1[[#This Row],[State]],"Country/region",TRUE)</f>
        <v>#VALUE!</v>
      </c>
    </row>
    <row r="2210" spans="1:28" x14ac:dyDescent="0.35">
      <c r="A2210" t="s">
        <v>1403</v>
      </c>
      <c r="B2210">
        <v>45</v>
      </c>
      <c r="C2210" t="s">
        <v>485</v>
      </c>
      <c r="D2210" t="s">
        <v>27</v>
      </c>
      <c r="E2210">
        <f>YEAR(Table1[[#This Row],[Order Date]])</f>
        <v>2013</v>
      </c>
      <c r="F2210">
        <v>1</v>
      </c>
      <c r="G2210">
        <f>MONTH(Table1[[#This Row],[Order Date]])</f>
        <v>1</v>
      </c>
      <c r="H2210" s="1">
        <v>41285</v>
      </c>
      <c r="I2210">
        <v>56327</v>
      </c>
      <c r="J2210" t="s">
        <v>131</v>
      </c>
      <c r="K2210">
        <v>47</v>
      </c>
      <c r="L2210">
        <v>29.18</v>
      </c>
      <c r="M2210" s="2">
        <v>0.08</v>
      </c>
      <c r="N2210">
        <v>1276.73</v>
      </c>
      <c r="O2210">
        <v>8.5500000000000007</v>
      </c>
      <c r="P2210">
        <v>357.23</v>
      </c>
      <c r="Q2210" s="2">
        <v>0.42</v>
      </c>
      <c r="R2210" t="s">
        <v>48</v>
      </c>
      <c r="S2210" t="s">
        <v>30</v>
      </c>
      <c r="T2210" t="s">
        <v>271</v>
      </c>
      <c r="U2210" t="s">
        <v>82</v>
      </c>
      <c r="V2210" t="s">
        <v>52</v>
      </c>
      <c r="W2210">
        <v>7880</v>
      </c>
      <c r="X2210" s="1">
        <v>41286</v>
      </c>
      <c r="Y2210" t="s">
        <v>42</v>
      </c>
      <c r="Z2210" t="e" vm="23">
        <v>#VALUE!</v>
      </c>
      <c r="AA2210">
        <v>99163</v>
      </c>
      <c r="AB2210" t="e" cm="1" vm="2">
        <f t="array" ref="AB2210">_FV(Table1[[#This Row],[State]],"Country/region",TRUE)</f>
        <v>#VALUE!</v>
      </c>
    </row>
    <row r="2211" spans="1:28" x14ac:dyDescent="0.35">
      <c r="A2211" t="s">
        <v>2665</v>
      </c>
      <c r="B2211">
        <v>45</v>
      </c>
      <c r="C2211" t="s">
        <v>1385</v>
      </c>
      <c r="D2211" t="s">
        <v>27</v>
      </c>
      <c r="E2211">
        <f>YEAR(Table1[[#This Row],[Order Date]])</f>
        <v>2013</v>
      </c>
      <c r="F2211">
        <v>1</v>
      </c>
      <c r="G2211">
        <f>MONTH(Table1[[#This Row],[Order Date]])</f>
        <v>1</v>
      </c>
      <c r="H2211" s="1">
        <v>41285</v>
      </c>
      <c r="I2211">
        <v>59270</v>
      </c>
      <c r="J2211" t="s">
        <v>28</v>
      </c>
      <c r="K2211">
        <v>14</v>
      </c>
      <c r="L2211">
        <v>142.86000000000001</v>
      </c>
      <c r="M2211" s="2">
        <v>0.01</v>
      </c>
      <c r="N2211">
        <v>2138.63</v>
      </c>
      <c r="O2211">
        <v>19.989999999999998</v>
      </c>
      <c r="P2211">
        <v>453.03</v>
      </c>
      <c r="Q2211" s="2">
        <v>0.56000000000000005</v>
      </c>
      <c r="R2211" t="s">
        <v>29</v>
      </c>
      <c r="S2211" t="s">
        <v>30</v>
      </c>
      <c r="T2211" t="s">
        <v>1376</v>
      </c>
      <c r="U2211" t="s">
        <v>32</v>
      </c>
      <c r="V2211" t="s">
        <v>33</v>
      </c>
      <c r="W2211">
        <v>8298</v>
      </c>
      <c r="X2211" s="1">
        <v>41286</v>
      </c>
      <c r="Y2211" t="s">
        <v>34</v>
      </c>
      <c r="Z2211" t="e" vm="30">
        <v>#VALUE!</v>
      </c>
      <c r="AA2211">
        <v>1040</v>
      </c>
      <c r="AB2211" t="e" cm="1" vm="2">
        <f t="array" ref="AB2211">_FV(Table1[[#This Row],[State]],"Country/region",TRUE)</f>
        <v>#VALUE!</v>
      </c>
    </row>
    <row r="2212" spans="1:28" x14ac:dyDescent="0.35">
      <c r="A2212" t="s">
        <v>2029</v>
      </c>
      <c r="B2212">
        <v>45</v>
      </c>
      <c r="C2212" t="s">
        <v>485</v>
      </c>
      <c r="D2212" t="s">
        <v>27</v>
      </c>
      <c r="E2212">
        <f>YEAR(Table1[[#This Row],[Order Date]])</f>
        <v>2013</v>
      </c>
      <c r="F2212">
        <v>1</v>
      </c>
      <c r="G2212">
        <f>MONTH(Table1[[#This Row],[Order Date]])</f>
        <v>1</v>
      </c>
      <c r="H2212" s="1">
        <v>41285</v>
      </c>
      <c r="I2212">
        <v>56327</v>
      </c>
      <c r="J2212" t="s">
        <v>131</v>
      </c>
      <c r="K2212">
        <v>42</v>
      </c>
      <c r="L2212">
        <v>40.99</v>
      </c>
      <c r="M2212" s="2">
        <v>0.05</v>
      </c>
      <c r="N2212">
        <v>1767.47</v>
      </c>
      <c r="O2212">
        <v>17.48</v>
      </c>
      <c r="P2212">
        <v>331.56</v>
      </c>
      <c r="Q2212" s="2">
        <v>0.36</v>
      </c>
      <c r="R2212" t="s">
        <v>29</v>
      </c>
      <c r="S2212" t="s">
        <v>30</v>
      </c>
      <c r="T2212" t="s">
        <v>1344</v>
      </c>
      <c r="U2212" t="s">
        <v>61</v>
      </c>
      <c r="V2212" t="s">
        <v>52</v>
      </c>
      <c r="W2212">
        <v>7878</v>
      </c>
      <c r="X2212" s="1">
        <v>41286</v>
      </c>
      <c r="Y2212" t="s">
        <v>34</v>
      </c>
      <c r="Z2212" t="e" vm="23">
        <v>#VALUE!</v>
      </c>
      <c r="AA2212">
        <v>99301</v>
      </c>
      <c r="AB2212" t="e" cm="1" vm="2">
        <f t="array" ref="AB2212">_FV(Table1[[#This Row],[State]],"Country/region",TRUE)</f>
        <v>#VALUE!</v>
      </c>
    </row>
    <row r="2213" spans="1:28" x14ac:dyDescent="0.35">
      <c r="A2213" t="s">
        <v>1961</v>
      </c>
      <c r="B2213">
        <v>45</v>
      </c>
      <c r="C2213" t="s">
        <v>1703</v>
      </c>
      <c r="D2213" t="s">
        <v>27</v>
      </c>
      <c r="E2213">
        <f>YEAR(Table1[[#This Row],[Order Date]])</f>
        <v>2013</v>
      </c>
      <c r="F2213">
        <v>1</v>
      </c>
      <c r="G2213">
        <f>MONTH(Table1[[#This Row],[Order Date]])</f>
        <v>1</v>
      </c>
      <c r="H2213" s="1">
        <v>41285</v>
      </c>
      <c r="I2213">
        <v>42567</v>
      </c>
      <c r="J2213" t="s">
        <v>58</v>
      </c>
      <c r="K2213">
        <v>12</v>
      </c>
      <c r="L2213">
        <v>146.34</v>
      </c>
      <c r="M2213" s="2">
        <v>0</v>
      </c>
      <c r="N2213">
        <v>1940.32</v>
      </c>
      <c r="O2213">
        <v>43.75</v>
      </c>
      <c r="P2213">
        <v>-18.809999999999999</v>
      </c>
      <c r="Q2213" s="2">
        <v>0.65</v>
      </c>
      <c r="R2213" t="s">
        <v>48</v>
      </c>
      <c r="S2213" t="s">
        <v>73</v>
      </c>
      <c r="T2213" t="s">
        <v>1857</v>
      </c>
      <c r="U2213" t="s">
        <v>75</v>
      </c>
      <c r="V2213" t="s">
        <v>52</v>
      </c>
      <c r="W2213">
        <v>6011</v>
      </c>
      <c r="X2213" s="1">
        <v>41287</v>
      </c>
      <c r="Y2213" t="s">
        <v>53</v>
      </c>
      <c r="Z2213" t="e" vm="4">
        <v>#VALUE!</v>
      </c>
      <c r="AA2213">
        <v>91505</v>
      </c>
      <c r="AB2213" t="e" cm="1" vm="2">
        <f t="array" ref="AB2213">_FV(Table1[[#This Row],[State]],"Country/region",TRUE)</f>
        <v>#VALUE!</v>
      </c>
    </row>
    <row r="2214" spans="1:28" x14ac:dyDescent="0.35">
      <c r="A2214" t="s">
        <v>1403</v>
      </c>
      <c r="B2214">
        <v>45</v>
      </c>
      <c r="C2214" t="s">
        <v>485</v>
      </c>
      <c r="D2214" t="s">
        <v>27</v>
      </c>
      <c r="E2214">
        <f>YEAR(Table1[[#This Row],[Order Date]])</f>
        <v>2013</v>
      </c>
      <c r="F2214">
        <v>1</v>
      </c>
      <c r="G2214">
        <f>MONTH(Table1[[#This Row],[Order Date]])</f>
        <v>1</v>
      </c>
      <c r="H2214" s="1">
        <v>41285</v>
      </c>
      <c r="I2214">
        <v>56327</v>
      </c>
      <c r="J2214" t="s">
        <v>131</v>
      </c>
      <c r="K2214">
        <v>11</v>
      </c>
      <c r="L2214">
        <v>180.98</v>
      </c>
      <c r="M2214" s="2">
        <v>0.01</v>
      </c>
      <c r="N2214">
        <v>2164.0700000000002</v>
      </c>
      <c r="O2214">
        <v>55.24</v>
      </c>
      <c r="P2214">
        <v>59.73</v>
      </c>
      <c r="Q2214" s="2">
        <v>0.56999999999999995</v>
      </c>
      <c r="R2214" t="s">
        <v>29</v>
      </c>
      <c r="S2214" t="s">
        <v>49</v>
      </c>
      <c r="T2214" t="s">
        <v>2666</v>
      </c>
      <c r="U2214" t="s">
        <v>214</v>
      </c>
      <c r="V2214" t="s">
        <v>52</v>
      </c>
      <c r="W2214">
        <v>7879</v>
      </c>
      <c r="X2214" s="1">
        <v>41287</v>
      </c>
      <c r="Y2214" t="s">
        <v>53</v>
      </c>
      <c r="Z2214" t="e" vm="23">
        <v>#VALUE!</v>
      </c>
      <c r="AA2214">
        <v>99163</v>
      </c>
      <c r="AB2214" t="e" cm="1" vm="2">
        <f t="array" ref="AB2214">_FV(Table1[[#This Row],[State]],"Country/region",TRUE)</f>
        <v>#VALUE!</v>
      </c>
    </row>
    <row r="2215" spans="1:28" x14ac:dyDescent="0.35">
      <c r="A2215" t="s">
        <v>1969</v>
      </c>
      <c r="B2215">
        <v>45</v>
      </c>
      <c r="C2215" t="s">
        <v>967</v>
      </c>
      <c r="D2215" t="s">
        <v>38</v>
      </c>
      <c r="E2215">
        <f>YEAR(Table1[[#This Row],[Order Date]])</f>
        <v>2013</v>
      </c>
      <c r="F2215">
        <v>1</v>
      </c>
      <c r="G2215">
        <f>MONTH(Table1[[#This Row],[Order Date]])</f>
        <v>1</v>
      </c>
      <c r="H2215" s="1">
        <v>41285</v>
      </c>
      <c r="I2215">
        <v>48487</v>
      </c>
      <c r="J2215" t="s">
        <v>47</v>
      </c>
      <c r="K2215">
        <v>27</v>
      </c>
      <c r="L2215">
        <v>12.97</v>
      </c>
      <c r="M2215" s="2">
        <v>0</v>
      </c>
      <c r="N2215">
        <v>360.7</v>
      </c>
      <c r="O2215">
        <v>1.49</v>
      </c>
      <c r="P2215">
        <v>146.166</v>
      </c>
      <c r="Q2215" s="2">
        <v>0.35</v>
      </c>
      <c r="R2215" t="s">
        <v>29</v>
      </c>
      <c r="S2215" t="s">
        <v>30</v>
      </c>
      <c r="T2215" t="s">
        <v>608</v>
      </c>
      <c r="U2215" t="s">
        <v>67</v>
      </c>
      <c r="V2215" t="s">
        <v>33</v>
      </c>
      <c r="W2215">
        <v>6813</v>
      </c>
      <c r="X2215" s="1">
        <v>41287</v>
      </c>
      <c r="Y2215" t="s">
        <v>34</v>
      </c>
      <c r="Z2215" t="e" vm="15">
        <v>#VALUE!</v>
      </c>
      <c r="AA2215">
        <v>14224</v>
      </c>
      <c r="AB2215" t="e" cm="1" vm="2">
        <f t="array" ref="AB2215">_FV(Table1[[#This Row],[State]],"Country/region",TRUE)</f>
        <v>#VALUE!</v>
      </c>
    </row>
    <row r="2216" spans="1:28" x14ac:dyDescent="0.35">
      <c r="A2216" t="s">
        <v>2667</v>
      </c>
      <c r="B2216">
        <v>45</v>
      </c>
      <c r="C2216" t="s">
        <v>1385</v>
      </c>
      <c r="D2216" t="s">
        <v>27</v>
      </c>
      <c r="E2216">
        <f>YEAR(Table1[[#This Row],[Order Date]])</f>
        <v>2013</v>
      </c>
      <c r="F2216">
        <v>1</v>
      </c>
      <c r="G2216">
        <f>MONTH(Table1[[#This Row],[Order Date]])</f>
        <v>1</v>
      </c>
      <c r="H2216" s="1">
        <v>41285</v>
      </c>
      <c r="I2216">
        <v>59270</v>
      </c>
      <c r="J2216" t="s">
        <v>28</v>
      </c>
      <c r="K2216">
        <v>48</v>
      </c>
      <c r="L2216">
        <v>517.48</v>
      </c>
      <c r="M2216" s="2">
        <v>0.01</v>
      </c>
      <c r="N2216">
        <v>25312</v>
      </c>
      <c r="O2216">
        <v>16.63</v>
      </c>
      <c r="P2216">
        <v>8788.81</v>
      </c>
      <c r="Q2216" s="2">
        <v>0.59</v>
      </c>
      <c r="R2216" t="s">
        <v>96</v>
      </c>
      <c r="S2216" t="s">
        <v>73</v>
      </c>
      <c r="T2216" t="s">
        <v>911</v>
      </c>
      <c r="U2216" t="s">
        <v>98</v>
      </c>
      <c r="V2216" t="s">
        <v>33</v>
      </c>
      <c r="W2216">
        <v>8297</v>
      </c>
      <c r="X2216" s="1">
        <v>41287</v>
      </c>
      <c r="Y2216" t="s">
        <v>53</v>
      </c>
      <c r="Z2216" t="e" vm="30">
        <v>#VALUE!</v>
      </c>
      <c r="AA2216">
        <v>1701</v>
      </c>
      <c r="AB2216" t="e" cm="1" vm="2">
        <f t="array" ref="AB2216">_FV(Table1[[#This Row],[State]],"Country/region",TRUE)</f>
        <v>#VALUE!</v>
      </c>
    </row>
    <row r="2217" spans="1:28" x14ac:dyDescent="0.35">
      <c r="A2217" t="s">
        <v>1442</v>
      </c>
      <c r="B2217">
        <v>45</v>
      </c>
      <c r="C2217" t="s">
        <v>1385</v>
      </c>
      <c r="D2217" t="s">
        <v>27</v>
      </c>
      <c r="E2217">
        <f>YEAR(Table1[[#This Row],[Order Date]])</f>
        <v>2013</v>
      </c>
      <c r="F2217">
        <v>1</v>
      </c>
      <c r="G2217">
        <f>MONTH(Table1[[#This Row],[Order Date]])</f>
        <v>1</v>
      </c>
      <c r="H2217" s="1">
        <v>41285</v>
      </c>
      <c r="I2217">
        <v>59270</v>
      </c>
      <c r="J2217" t="s">
        <v>28</v>
      </c>
      <c r="K2217">
        <v>47</v>
      </c>
      <c r="L2217">
        <v>31.78</v>
      </c>
      <c r="M2217" s="2">
        <v>0.01</v>
      </c>
      <c r="N2217">
        <v>1597.02</v>
      </c>
      <c r="O2217">
        <v>1.99</v>
      </c>
      <c r="P2217">
        <v>749.03</v>
      </c>
      <c r="Q2217" s="2">
        <v>0.42</v>
      </c>
      <c r="R2217" t="s">
        <v>96</v>
      </c>
      <c r="S2217" t="s">
        <v>139</v>
      </c>
      <c r="T2217" t="s">
        <v>551</v>
      </c>
      <c r="U2217" t="s">
        <v>102</v>
      </c>
      <c r="V2217" t="s">
        <v>33</v>
      </c>
      <c r="W2217">
        <v>8300</v>
      </c>
      <c r="X2217" s="1">
        <v>41287</v>
      </c>
      <c r="Y2217" t="s">
        <v>34</v>
      </c>
      <c r="Z2217" t="e" vm="21">
        <v>#VALUE!</v>
      </c>
      <c r="AA2217">
        <v>4106</v>
      </c>
      <c r="AB2217" t="e" cm="1" vm="2">
        <f t="array" ref="AB2217">_FV(Table1[[#This Row],[State]],"Country/region",TRUE)</f>
        <v>#VALUE!</v>
      </c>
    </row>
    <row r="2218" spans="1:28" x14ac:dyDescent="0.35">
      <c r="A2218" t="s">
        <v>283</v>
      </c>
      <c r="B2218">
        <v>45</v>
      </c>
      <c r="C2218" t="s">
        <v>2668</v>
      </c>
      <c r="D2218" t="s">
        <v>38</v>
      </c>
      <c r="E2218">
        <f>YEAR(Table1[[#This Row],[Order Date]])</f>
        <v>2013</v>
      </c>
      <c r="F2218">
        <v>1</v>
      </c>
      <c r="G2218">
        <f>MONTH(Table1[[#This Row],[Order Date]])</f>
        <v>1</v>
      </c>
      <c r="H2218" s="1">
        <v>41286</v>
      </c>
      <c r="I2218">
        <v>34948</v>
      </c>
      <c r="J2218" t="s">
        <v>58</v>
      </c>
      <c r="K2218">
        <v>15</v>
      </c>
      <c r="L2218">
        <v>68.81</v>
      </c>
      <c r="M2218" s="2">
        <v>0.08</v>
      </c>
      <c r="N2218">
        <v>1057.06</v>
      </c>
      <c r="O2218">
        <v>60</v>
      </c>
      <c r="P2218">
        <v>-403.74</v>
      </c>
      <c r="Q2218" s="2">
        <v>0.41</v>
      </c>
      <c r="R2218" t="s">
        <v>29</v>
      </c>
      <c r="S2218" t="s">
        <v>49</v>
      </c>
      <c r="T2218" t="s">
        <v>987</v>
      </c>
      <c r="U2218" t="s">
        <v>214</v>
      </c>
      <c r="V2218" t="s">
        <v>52</v>
      </c>
      <c r="W2218">
        <v>4909</v>
      </c>
      <c r="X2218" s="1">
        <v>41286</v>
      </c>
      <c r="Y2218" t="s">
        <v>53</v>
      </c>
      <c r="Z2218" t="e" vm="8">
        <v>#VALUE!</v>
      </c>
      <c r="AA2218">
        <v>97477</v>
      </c>
      <c r="AB2218" t="e" cm="1" vm="2">
        <f t="array" ref="AB2218">_FV(Table1[[#This Row],[State]],"Country/region",TRUE)</f>
        <v>#VALUE!</v>
      </c>
    </row>
    <row r="2219" spans="1:28" x14ac:dyDescent="0.35">
      <c r="A2219" t="s">
        <v>585</v>
      </c>
      <c r="B2219">
        <v>45</v>
      </c>
      <c r="C2219" t="s">
        <v>1009</v>
      </c>
      <c r="D2219" t="s">
        <v>57</v>
      </c>
      <c r="E2219">
        <f>YEAR(Table1[[#This Row],[Order Date]])</f>
        <v>2013</v>
      </c>
      <c r="F2219">
        <v>1</v>
      </c>
      <c r="G2219">
        <f>MONTH(Table1[[#This Row],[Order Date]])</f>
        <v>1</v>
      </c>
      <c r="H2219" s="1">
        <v>41286</v>
      </c>
      <c r="I2219">
        <v>38369</v>
      </c>
      <c r="J2219" t="s">
        <v>39</v>
      </c>
      <c r="K2219">
        <v>3</v>
      </c>
      <c r="L2219">
        <v>71.37</v>
      </c>
      <c r="M2219" s="2">
        <v>0.02</v>
      </c>
      <c r="N2219">
        <v>224.744</v>
      </c>
      <c r="O2219">
        <v>69</v>
      </c>
      <c r="P2219">
        <v>54.598050000000001</v>
      </c>
      <c r="Q2219" s="2">
        <v>0.68</v>
      </c>
      <c r="R2219" t="s">
        <v>48</v>
      </c>
      <c r="S2219" t="s">
        <v>40</v>
      </c>
      <c r="T2219" t="s">
        <v>637</v>
      </c>
      <c r="U2219" t="s">
        <v>75</v>
      </c>
      <c r="V2219" t="s">
        <v>33</v>
      </c>
      <c r="W2219">
        <v>5396</v>
      </c>
      <c r="X2219" s="1">
        <v>41287</v>
      </c>
      <c r="Y2219" t="s">
        <v>34</v>
      </c>
      <c r="Z2219" t="e" vm="27">
        <v>#VALUE!</v>
      </c>
      <c r="AA2219">
        <v>5401</v>
      </c>
      <c r="AB2219" t="e" cm="1" vm="2">
        <f t="array" ref="AB2219">_FV(Table1[[#This Row],[State]],"Country/region",TRUE)</f>
        <v>#VALUE!</v>
      </c>
    </row>
    <row r="2220" spans="1:28" x14ac:dyDescent="0.35">
      <c r="A2220" t="s">
        <v>2669</v>
      </c>
      <c r="B2220">
        <v>45</v>
      </c>
      <c r="C2220" t="s">
        <v>437</v>
      </c>
      <c r="D2220" t="s">
        <v>57</v>
      </c>
      <c r="E2220">
        <f>YEAR(Table1[[#This Row],[Order Date]])</f>
        <v>2013</v>
      </c>
      <c r="F2220">
        <v>1</v>
      </c>
      <c r="G2220">
        <f>MONTH(Table1[[#This Row],[Order Date]])</f>
        <v>1</v>
      </c>
      <c r="H2220" s="1">
        <v>41286</v>
      </c>
      <c r="I2220">
        <v>1857</v>
      </c>
      <c r="J2220" t="s">
        <v>28</v>
      </c>
      <c r="K2220">
        <v>37</v>
      </c>
      <c r="L2220">
        <v>5.58</v>
      </c>
      <c r="M2220" s="2">
        <v>7.0000000000000007E-2</v>
      </c>
      <c r="N2220">
        <v>199.76</v>
      </c>
      <c r="O2220">
        <v>1.99</v>
      </c>
      <c r="P2220">
        <v>20</v>
      </c>
      <c r="Q2220" s="2">
        <v>0.46</v>
      </c>
      <c r="R2220" t="s">
        <v>29</v>
      </c>
      <c r="S2220" t="s">
        <v>59</v>
      </c>
      <c r="T2220" t="s">
        <v>2399</v>
      </c>
      <c r="U2220" t="s">
        <v>88</v>
      </c>
      <c r="V2220" t="s">
        <v>52</v>
      </c>
      <c r="W2220">
        <v>270</v>
      </c>
      <c r="X2220" s="1">
        <v>41287</v>
      </c>
      <c r="Y2220" t="s">
        <v>34</v>
      </c>
      <c r="Z2220" t="e" vm="23">
        <v>#VALUE!</v>
      </c>
      <c r="AA2220">
        <v>98310</v>
      </c>
      <c r="AB2220" t="e" cm="1" vm="2">
        <f t="array" ref="AB2220">_FV(Table1[[#This Row],[State]],"Country/region",TRUE)</f>
        <v>#VALUE!</v>
      </c>
    </row>
    <row r="2221" spans="1:28" x14ac:dyDescent="0.35">
      <c r="A2221" t="s">
        <v>324</v>
      </c>
      <c r="B2221">
        <v>45</v>
      </c>
      <c r="C2221" t="s">
        <v>325</v>
      </c>
      <c r="D2221" t="s">
        <v>27</v>
      </c>
      <c r="E2221">
        <f>YEAR(Table1[[#This Row],[Order Date]])</f>
        <v>2013</v>
      </c>
      <c r="F2221">
        <v>1</v>
      </c>
      <c r="G2221">
        <f>MONTH(Table1[[#This Row],[Order Date]])</f>
        <v>1</v>
      </c>
      <c r="H2221" s="1">
        <v>41286</v>
      </c>
      <c r="I2221">
        <v>19494</v>
      </c>
      <c r="J2221" t="s">
        <v>28</v>
      </c>
      <c r="K2221">
        <v>39</v>
      </c>
      <c r="L2221">
        <v>22.23</v>
      </c>
      <c r="M2221" s="2">
        <v>0.05</v>
      </c>
      <c r="N2221">
        <v>857.32</v>
      </c>
      <c r="O2221">
        <v>8.99</v>
      </c>
      <c r="P2221">
        <v>195.71</v>
      </c>
      <c r="Q2221" s="2">
        <v>0.41</v>
      </c>
      <c r="R2221" t="s">
        <v>48</v>
      </c>
      <c r="S2221" t="s">
        <v>139</v>
      </c>
      <c r="T2221" t="s">
        <v>2670</v>
      </c>
      <c r="U2221" t="s">
        <v>82</v>
      </c>
      <c r="V2221" t="s">
        <v>33</v>
      </c>
      <c r="W2221">
        <v>2694</v>
      </c>
      <c r="X2221" s="1">
        <v>41288</v>
      </c>
      <c r="Y2221" t="s">
        <v>34</v>
      </c>
      <c r="Z2221" t="e" vm="1">
        <v>#VALUE!</v>
      </c>
      <c r="AA2221">
        <v>18103</v>
      </c>
      <c r="AB2221" t="e" cm="1" vm="2">
        <f t="array" ref="AB2221">_FV(Table1[[#This Row],[State]],"Country/region",TRUE)</f>
        <v>#VALUE!</v>
      </c>
    </row>
    <row r="2222" spans="1:28" x14ac:dyDescent="0.35">
      <c r="A2222" t="s">
        <v>324</v>
      </c>
      <c r="B2222">
        <v>45</v>
      </c>
      <c r="C2222" t="s">
        <v>325</v>
      </c>
      <c r="D2222" t="s">
        <v>27</v>
      </c>
      <c r="E2222">
        <f>YEAR(Table1[[#This Row],[Order Date]])</f>
        <v>2013</v>
      </c>
      <c r="F2222">
        <v>1</v>
      </c>
      <c r="G2222">
        <f>MONTH(Table1[[#This Row],[Order Date]])</f>
        <v>1</v>
      </c>
      <c r="H2222" s="1">
        <v>41286</v>
      </c>
      <c r="I2222">
        <v>19494</v>
      </c>
      <c r="J2222" t="s">
        <v>28</v>
      </c>
      <c r="K2222">
        <v>2</v>
      </c>
      <c r="L2222">
        <v>2.74</v>
      </c>
      <c r="M2222" s="2">
        <v>0.03</v>
      </c>
      <c r="N2222">
        <v>8.8699999999999992</v>
      </c>
      <c r="O2222">
        <v>3.5</v>
      </c>
      <c r="P2222">
        <v>-6.79</v>
      </c>
      <c r="Q2222" s="2">
        <v>0.57999999999999996</v>
      </c>
      <c r="R2222" t="s">
        <v>29</v>
      </c>
      <c r="S2222" t="s">
        <v>139</v>
      </c>
      <c r="T2222" t="s">
        <v>2671</v>
      </c>
      <c r="U2222" t="s">
        <v>88</v>
      </c>
      <c r="V2222" t="s">
        <v>33</v>
      </c>
      <c r="W2222">
        <v>2695</v>
      </c>
      <c r="X2222" s="1">
        <v>41289</v>
      </c>
      <c r="Y2222" t="s">
        <v>34</v>
      </c>
      <c r="Z2222" t="e" vm="1">
        <v>#VALUE!</v>
      </c>
      <c r="AA2222">
        <v>18103</v>
      </c>
      <c r="AB2222" t="e" cm="1" vm="2">
        <f t="array" ref="AB2222">_FV(Table1[[#This Row],[State]],"Country/region",TRUE)</f>
        <v>#VALUE!</v>
      </c>
    </row>
    <row r="2223" spans="1:28" x14ac:dyDescent="0.35">
      <c r="A2223" t="s">
        <v>585</v>
      </c>
      <c r="B2223">
        <v>45</v>
      </c>
      <c r="C2223" t="s">
        <v>2436</v>
      </c>
      <c r="D2223" t="s">
        <v>38</v>
      </c>
      <c r="E2223">
        <f>YEAR(Table1[[#This Row],[Order Date]])</f>
        <v>2013</v>
      </c>
      <c r="F2223">
        <v>1</v>
      </c>
      <c r="G2223">
        <f>MONTH(Table1[[#This Row],[Order Date]])</f>
        <v>1</v>
      </c>
      <c r="H2223" s="1">
        <v>41287</v>
      </c>
      <c r="I2223">
        <v>59552</v>
      </c>
      <c r="J2223" t="s">
        <v>39</v>
      </c>
      <c r="K2223">
        <v>39</v>
      </c>
      <c r="L2223">
        <v>7.45</v>
      </c>
      <c r="M2223" s="2">
        <v>0</v>
      </c>
      <c r="N2223">
        <v>314.26</v>
      </c>
      <c r="O2223">
        <v>6.28</v>
      </c>
      <c r="P2223">
        <v>-71.046999999999997</v>
      </c>
      <c r="Q2223" s="2">
        <v>0.4</v>
      </c>
      <c r="R2223" t="s">
        <v>29</v>
      </c>
      <c r="S2223" t="s">
        <v>30</v>
      </c>
      <c r="T2223" t="s">
        <v>2001</v>
      </c>
      <c r="U2223" t="s">
        <v>67</v>
      </c>
      <c r="V2223" t="s">
        <v>33</v>
      </c>
      <c r="W2223">
        <v>8327</v>
      </c>
      <c r="X2223" s="1">
        <v>41288</v>
      </c>
      <c r="Y2223" t="s">
        <v>34</v>
      </c>
      <c r="Z2223" t="e" vm="27">
        <v>#VALUE!</v>
      </c>
      <c r="AA2223">
        <v>5401</v>
      </c>
      <c r="AB2223" t="e" cm="1" vm="2">
        <f t="array" ref="AB2223">_FV(Table1[[#This Row],[State]],"Country/region",TRUE)</f>
        <v>#VALUE!</v>
      </c>
    </row>
    <row r="2224" spans="1:28" x14ac:dyDescent="0.35">
      <c r="A2224" t="s">
        <v>2672</v>
      </c>
      <c r="B2224">
        <v>45</v>
      </c>
      <c r="C2224" t="s">
        <v>1199</v>
      </c>
      <c r="D2224" t="s">
        <v>27</v>
      </c>
      <c r="E2224">
        <f>YEAR(Table1[[#This Row],[Order Date]])</f>
        <v>2013</v>
      </c>
      <c r="F2224">
        <v>1</v>
      </c>
      <c r="G2224">
        <f>MONTH(Table1[[#This Row],[Order Date]])</f>
        <v>1</v>
      </c>
      <c r="H2224" s="1">
        <v>41287</v>
      </c>
      <c r="I2224">
        <v>12580</v>
      </c>
      <c r="J2224" t="s">
        <v>47</v>
      </c>
      <c r="K2224">
        <v>43</v>
      </c>
      <c r="L2224">
        <v>3.28</v>
      </c>
      <c r="M2224" s="2">
        <v>0.04</v>
      </c>
      <c r="N2224">
        <v>140.72</v>
      </c>
      <c r="O2224">
        <v>3.97</v>
      </c>
      <c r="P2224">
        <v>-115.53</v>
      </c>
      <c r="Q2224" s="2">
        <v>0.56000000000000005</v>
      </c>
      <c r="R2224" t="s">
        <v>29</v>
      </c>
      <c r="S2224" t="s">
        <v>59</v>
      </c>
      <c r="T2224" t="s">
        <v>182</v>
      </c>
      <c r="U2224" t="s">
        <v>88</v>
      </c>
      <c r="V2224" t="s">
        <v>33</v>
      </c>
      <c r="W2224">
        <v>1754</v>
      </c>
      <c r="X2224" s="1">
        <v>41289</v>
      </c>
      <c r="Y2224" t="s">
        <v>34</v>
      </c>
      <c r="Z2224" t="e" vm="24">
        <v>#VALUE!</v>
      </c>
      <c r="AA2224">
        <v>7008</v>
      </c>
      <c r="AB2224" t="e" cm="1" vm="2">
        <f t="array" ref="AB2224">_FV(Table1[[#This Row],[State]],"Country/region",TRUE)</f>
        <v>#VALUE!</v>
      </c>
    </row>
    <row r="2225" spans="1:28" x14ac:dyDescent="0.35">
      <c r="A2225" t="s">
        <v>1290</v>
      </c>
      <c r="B2225">
        <v>45</v>
      </c>
      <c r="C2225" t="s">
        <v>1199</v>
      </c>
      <c r="D2225" t="s">
        <v>27</v>
      </c>
      <c r="E2225">
        <f>YEAR(Table1[[#This Row],[Order Date]])</f>
        <v>2013</v>
      </c>
      <c r="F2225">
        <v>1</v>
      </c>
      <c r="G2225">
        <f>MONTH(Table1[[#This Row],[Order Date]])</f>
        <v>1</v>
      </c>
      <c r="H2225" s="1">
        <v>41287</v>
      </c>
      <c r="I2225">
        <v>12580</v>
      </c>
      <c r="J2225" t="s">
        <v>47</v>
      </c>
      <c r="K2225">
        <v>50</v>
      </c>
      <c r="L2225">
        <v>172.99</v>
      </c>
      <c r="M2225" s="2">
        <v>0.1</v>
      </c>
      <c r="N2225">
        <v>8038.08</v>
      </c>
      <c r="O2225">
        <v>19.989999999999998</v>
      </c>
      <c r="P2225">
        <v>2821.4050000000002</v>
      </c>
      <c r="Q2225" s="2">
        <v>0.39</v>
      </c>
      <c r="R2225" t="s">
        <v>29</v>
      </c>
      <c r="S2225" t="s">
        <v>30</v>
      </c>
      <c r="T2225" t="s">
        <v>1547</v>
      </c>
      <c r="U2225" t="s">
        <v>67</v>
      </c>
      <c r="V2225" t="s">
        <v>52</v>
      </c>
      <c r="W2225">
        <v>1755</v>
      </c>
      <c r="X2225" s="1">
        <v>41289</v>
      </c>
      <c r="Y2225" t="s">
        <v>34</v>
      </c>
      <c r="Z2225" t="e" vm="4">
        <v>#VALUE!</v>
      </c>
      <c r="AA2225">
        <v>91730</v>
      </c>
      <c r="AB2225" t="e" cm="1" vm="2">
        <f t="array" ref="AB2225">_FV(Table1[[#This Row],[State]],"Country/region",TRUE)</f>
        <v>#VALUE!</v>
      </c>
    </row>
    <row r="2226" spans="1:28" x14ac:dyDescent="0.35">
      <c r="A2226" t="s">
        <v>2197</v>
      </c>
      <c r="B2226">
        <v>45</v>
      </c>
      <c r="C2226" t="s">
        <v>2449</v>
      </c>
      <c r="D2226" t="s">
        <v>38</v>
      </c>
      <c r="E2226">
        <f>YEAR(Table1[[#This Row],[Order Date]])</f>
        <v>2013</v>
      </c>
      <c r="F2226">
        <v>1</v>
      </c>
      <c r="G2226">
        <f>MONTH(Table1[[#This Row],[Order Date]])</f>
        <v>1</v>
      </c>
      <c r="H2226" s="1">
        <v>41287</v>
      </c>
      <c r="I2226">
        <v>17825</v>
      </c>
      <c r="J2226" t="s">
        <v>39</v>
      </c>
      <c r="K2226">
        <v>26</v>
      </c>
      <c r="L2226">
        <v>37.76</v>
      </c>
      <c r="M2226" s="2">
        <v>0.06</v>
      </c>
      <c r="N2226">
        <v>981.9</v>
      </c>
      <c r="O2226">
        <v>12.9</v>
      </c>
      <c r="P2226">
        <v>11.38</v>
      </c>
      <c r="Q2226" s="2">
        <v>0.56999999999999995</v>
      </c>
      <c r="R2226" t="s">
        <v>29</v>
      </c>
      <c r="S2226" t="s">
        <v>30</v>
      </c>
      <c r="T2226" t="s">
        <v>807</v>
      </c>
      <c r="U2226" t="s">
        <v>32</v>
      </c>
      <c r="V2226" t="s">
        <v>68</v>
      </c>
      <c r="W2226">
        <v>2451</v>
      </c>
      <c r="X2226" s="1">
        <v>41290</v>
      </c>
      <c r="Y2226" t="s">
        <v>34</v>
      </c>
      <c r="Z2226" t="e" vm="11">
        <v>#VALUE!</v>
      </c>
      <c r="AA2226">
        <v>79701</v>
      </c>
      <c r="AB2226" t="e" cm="1" vm="2">
        <f t="array" ref="AB2226">_FV(Table1[[#This Row],[State]],"Country/region",TRUE)</f>
        <v>#VALUE!</v>
      </c>
    </row>
    <row r="2227" spans="1:28" x14ac:dyDescent="0.35">
      <c r="A2227" t="s">
        <v>978</v>
      </c>
      <c r="B2227">
        <v>45</v>
      </c>
      <c r="C2227" t="s">
        <v>2673</v>
      </c>
      <c r="D2227" t="s">
        <v>27</v>
      </c>
      <c r="E2227">
        <f>YEAR(Table1[[#This Row],[Order Date]])</f>
        <v>2013</v>
      </c>
      <c r="F2227">
        <v>1</v>
      </c>
      <c r="G2227">
        <f>MONTH(Table1[[#This Row],[Order Date]])</f>
        <v>1</v>
      </c>
      <c r="H2227" s="1">
        <v>41288</v>
      </c>
      <c r="I2227">
        <v>58599</v>
      </c>
      <c r="J2227" t="s">
        <v>58</v>
      </c>
      <c r="K2227">
        <v>49</v>
      </c>
      <c r="L2227">
        <v>113.98</v>
      </c>
      <c r="M2227" s="2">
        <v>0.06</v>
      </c>
      <c r="N2227">
        <v>5332.42</v>
      </c>
      <c r="O2227">
        <v>30</v>
      </c>
      <c r="P2227">
        <v>-219.2</v>
      </c>
      <c r="Q2227" s="2">
        <v>0.69</v>
      </c>
      <c r="R2227" t="s">
        <v>48</v>
      </c>
      <c r="S2227" t="s">
        <v>49</v>
      </c>
      <c r="T2227" t="s">
        <v>905</v>
      </c>
      <c r="U2227" t="s">
        <v>51</v>
      </c>
      <c r="V2227" t="s">
        <v>33</v>
      </c>
      <c r="W2227">
        <v>8195</v>
      </c>
      <c r="X2227" s="1">
        <v>41289</v>
      </c>
      <c r="Y2227" t="s">
        <v>53</v>
      </c>
      <c r="Z2227" t="e" vm="21">
        <v>#VALUE!</v>
      </c>
      <c r="AA2227">
        <v>4240</v>
      </c>
      <c r="AB2227" t="e" cm="1" vm="2">
        <f t="array" ref="AB2227">_FV(Table1[[#This Row],[State]],"Country/region",TRUE)</f>
        <v>#VALUE!</v>
      </c>
    </row>
    <row r="2228" spans="1:28" x14ac:dyDescent="0.35">
      <c r="A2228" t="s">
        <v>2144</v>
      </c>
      <c r="B2228">
        <v>45</v>
      </c>
      <c r="C2228" t="s">
        <v>2673</v>
      </c>
      <c r="D2228" t="s">
        <v>27</v>
      </c>
      <c r="E2228">
        <f>YEAR(Table1[[#This Row],[Order Date]])</f>
        <v>2013</v>
      </c>
      <c r="F2228">
        <v>1</v>
      </c>
      <c r="G2228">
        <f>MONTH(Table1[[#This Row],[Order Date]])</f>
        <v>1</v>
      </c>
      <c r="H2228" s="1">
        <v>41288</v>
      </c>
      <c r="I2228">
        <v>58599</v>
      </c>
      <c r="J2228" t="s">
        <v>58</v>
      </c>
      <c r="K2228">
        <v>19</v>
      </c>
      <c r="L2228">
        <v>120.98</v>
      </c>
      <c r="M2228" s="2">
        <v>0</v>
      </c>
      <c r="N2228">
        <v>2328.62</v>
      </c>
      <c r="O2228">
        <v>30</v>
      </c>
      <c r="P2228">
        <v>45.54</v>
      </c>
      <c r="Q2228" s="2">
        <v>0.64</v>
      </c>
      <c r="R2228" t="s">
        <v>48</v>
      </c>
      <c r="S2228" t="s">
        <v>49</v>
      </c>
      <c r="T2228" t="s">
        <v>1652</v>
      </c>
      <c r="U2228" t="s">
        <v>51</v>
      </c>
      <c r="V2228" t="s">
        <v>33</v>
      </c>
      <c r="W2228">
        <v>8196</v>
      </c>
      <c r="X2228" s="1">
        <v>41289</v>
      </c>
      <c r="Y2228" t="s">
        <v>53</v>
      </c>
      <c r="Z2228" t="e" vm="48">
        <v>#VALUE!</v>
      </c>
      <c r="AA2228">
        <v>3060</v>
      </c>
      <c r="AB2228" t="e" cm="1" vm="2">
        <f t="array" ref="AB2228">_FV(Table1[[#This Row],[State]],"Country/region",TRUE)</f>
        <v>#VALUE!</v>
      </c>
    </row>
    <row r="2229" spans="1:28" x14ac:dyDescent="0.35">
      <c r="A2229" t="s">
        <v>790</v>
      </c>
      <c r="B2229">
        <v>45</v>
      </c>
      <c r="C2229" t="s">
        <v>371</v>
      </c>
      <c r="D2229" t="s">
        <v>57</v>
      </c>
      <c r="E2229">
        <f>YEAR(Table1[[#This Row],[Order Date]])</f>
        <v>2013</v>
      </c>
      <c r="F2229">
        <v>1</v>
      </c>
      <c r="G2229">
        <f>MONTH(Table1[[#This Row],[Order Date]])</f>
        <v>1</v>
      </c>
      <c r="H2229" s="1">
        <v>41288</v>
      </c>
      <c r="I2229">
        <v>37125</v>
      </c>
      <c r="J2229" t="s">
        <v>28</v>
      </c>
      <c r="K2229">
        <v>46</v>
      </c>
      <c r="L2229">
        <v>1.48</v>
      </c>
      <c r="M2229" s="2">
        <v>0</v>
      </c>
      <c r="N2229">
        <v>72.180000000000007</v>
      </c>
      <c r="O2229">
        <v>0.7</v>
      </c>
      <c r="P2229">
        <v>11.83</v>
      </c>
      <c r="Q2229" s="2">
        <v>0.37</v>
      </c>
      <c r="R2229" t="s">
        <v>29</v>
      </c>
      <c r="S2229" t="s">
        <v>59</v>
      </c>
      <c r="T2229" t="s">
        <v>1863</v>
      </c>
      <c r="U2229" t="s">
        <v>232</v>
      </c>
      <c r="V2229" t="s">
        <v>52</v>
      </c>
      <c r="W2229">
        <v>5217</v>
      </c>
      <c r="X2229" s="1">
        <v>41289</v>
      </c>
      <c r="Y2229" t="s">
        <v>34</v>
      </c>
      <c r="Z2229" t="e" vm="32">
        <v>#VALUE!</v>
      </c>
      <c r="AA2229">
        <v>80027</v>
      </c>
      <c r="AB2229" t="e" cm="1" vm="2">
        <f t="array" ref="AB2229">_FV(Table1[[#This Row],[State]],"Country/region",TRUE)</f>
        <v>#VALUE!</v>
      </c>
    </row>
    <row r="2230" spans="1:28" x14ac:dyDescent="0.35">
      <c r="A2230" t="s">
        <v>557</v>
      </c>
      <c r="B2230">
        <v>45</v>
      </c>
      <c r="C2230" t="s">
        <v>2674</v>
      </c>
      <c r="D2230" t="s">
        <v>46</v>
      </c>
      <c r="E2230">
        <f>YEAR(Table1[[#This Row],[Order Date]])</f>
        <v>2013</v>
      </c>
      <c r="F2230">
        <v>1</v>
      </c>
      <c r="G2230">
        <f>MONTH(Table1[[#This Row],[Order Date]])</f>
        <v>1</v>
      </c>
      <c r="H2230" s="1">
        <v>41288</v>
      </c>
      <c r="I2230">
        <v>28289</v>
      </c>
      <c r="J2230" t="s">
        <v>28</v>
      </c>
      <c r="K2230">
        <v>31</v>
      </c>
      <c r="L2230">
        <v>4.9800000000000004</v>
      </c>
      <c r="M2230" s="2">
        <v>0.01</v>
      </c>
      <c r="N2230">
        <v>166.76</v>
      </c>
      <c r="O2230">
        <v>4.75</v>
      </c>
      <c r="P2230">
        <v>-46.03</v>
      </c>
      <c r="Q2230" s="2">
        <v>0.36</v>
      </c>
      <c r="R2230" t="s">
        <v>29</v>
      </c>
      <c r="S2230" t="s">
        <v>30</v>
      </c>
      <c r="T2230" t="s">
        <v>354</v>
      </c>
      <c r="U2230" t="s">
        <v>61</v>
      </c>
      <c r="V2230" t="s">
        <v>68</v>
      </c>
      <c r="W2230">
        <v>3963</v>
      </c>
      <c r="X2230" s="1">
        <v>41289</v>
      </c>
      <c r="Y2230" t="s">
        <v>34</v>
      </c>
      <c r="Z2230" t="e" vm="16">
        <v>#VALUE!</v>
      </c>
      <c r="AA2230">
        <v>60090</v>
      </c>
      <c r="AB2230" t="e" cm="1" vm="2">
        <f t="array" ref="AB2230">_FV(Table1[[#This Row],[State]],"Country/region",TRUE)</f>
        <v>#VALUE!</v>
      </c>
    </row>
    <row r="2231" spans="1:28" x14ac:dyDescent="0.35">
      <c r="A2231" t="s">
        <v>2675</v>
      </c>
      <c r="B2231">
        <v>45</v>
      </c>
      <c r="C2231" t="s">
        <v>350</v>
      </c>
      <c r="D2231" t="s">
        <v>46</v>
      </c>
      <c r="E2231">
        <f>YEAR(Table1[[#This Row],[Order Date]])</f>
        <v>2013</v>
      </c>
      <c r="F2231">
        <v>1</v>
      </c>
      <c r="G2231">
        <f>MONTH(Table1[[#This Row],[Order Date]])</f>
        <v>1</v>
      </c>
      <c r="H2231" s="1">
        <v>41288</v>
      </c>
      <c r="I2231">
        <v>19524</v>
      </c>
      <c r="J2231" t="s">
        <v>58</v>
      </c>
      <c r="K2231">
        <v>9</v>
      </c>
      <c r="L2231">
        <v>10.23</v>
      </c>
      <c r="M2231" s="2">
        <v>7.0000000000000007E-2</v>
      </c>
      <c r="N2231">
        <v>92.02</v>
      </c>
      <c r="O2231">
        <v>4.68</v>
      </c>
      <c r="P2231">
        <v>-24.88</v>
      </c>
      <c r="Q2231" s="2">
        <v>0.59</v>
      </c>
      <c r="R2231" t="s">
        <v>29</v>
      </c>
      <c r="S2231" t="s">
        <v>139</v>
      </c>
      <c r="T2231" t="s">
        <v>2676</v>
      </c>
      <c r="U2231" t="s">
        <v>481</v>
      </c>
      <c r="V2231" t="s">
        <v>52</v>
      </c>
      <c r="W2231">
        <v>2700</v>
      </c>
      <c r="X2231" s="1">
        <v>41289</v>
      </c>
      <c r="Y2231" t="s">
        <v>34</v>
      </c>
      <c r="Z2231" t="e" vm="4">
        <v>#VALUE!</v>
      </c>
      <c r="AA2231">
        <v>93277</v>
      </c>
      <c r="AB2231" t="e" cm="1" vm="2">
        <f t="array" ref="AB2231">_FV(Table1[[#This Row],[State]],"Country/region",TRUE)</f>
        <v>#VALUE!</v>
      </c>
    </row>
    <row r="2232" spans="1:28" x14ac:dyDescent="0.35">
      <c r="A2232" t="s">
        <v>2677</v>
      </c>
      <c r="B2232">
        <v>45</v>
      </c>
      <c r="C2232" t="s">
        <v>1229</v>
      </c>
      <c r="D2232" t="s">
        <v>46</v>
      </c>
      <c r="E2232">
        <f>YEAR(Table1[[#This Row],[Order Date]])</f>
        <v>2013</v>
      </c>
      <c r="F2232">
        <v>1</v>
      </c>
      <c r="G2232">
        <f>MONTH(Table1[[#This Row],[Order Date]])</f>
        <v>1</v>
      </c>
      <c r="H2232" s="1">
        <v>41288</v>
      </c>
      <c r="I2232">
        <v>37250</v>
      </c>
      <c r="J2232" t="s">
        <v>28</v>
      </c>
      <c r="K2232">
        <v>13</v>
      </c>
      <c r="L2232">
        <v>35.94</v>
      </c>
      <c r="M2232" s="2">
        <v>0.03</v>
      </c>
      <c r="N2232">
        <v>473.46</v>
      </c>
      <c r="O2232">
        <v>6.66</v>
      </c>
      <c r="P2232">
        <v>128.11000000000001</v>
      </c>
      <c r="Q2232" s="2">
        <v>0.4</v>
      </c>
      <c r="R2232" t="s">
        <v>29</v>
      </c>
      <c r="S2232" t="s">
        <v>30</v>
      </c>
      <c r="T2232" t="s">
        <v>1626</v>
      </c>
      <c r="U2232" t="s">
        <v>267</v>
      </c>
      <c r="V2232" t="s">
        <v>52</v>
      </c>
      <c r="W2232">
        <v>5231</v>
      </c>
      <c r="X2232" s="1">
        <v>41289</v>
      </c>
      <c r="Y2232" t="s">
        <v>34</v>
      </c>
      <c r="Z2232" t="e" vm="4">
        <v>#VALUE!</v>
      </c>
      <c r="AA2232">
        <v>95037</v>
      </c>
      <c r="AB2232" t="e" cm="1" vm="2">
        <f t="array" ref="AB2232">_FV(Table1[[#This Row],[State]],"Country/region",TRUE)</f>
        <v>#VALUE!</v>
      </c>
    </row>
    <row r="2233" spans="1:28" x14ac:dyDescent="0.35">
      <c r="A2233" t="s">
        <v>1723</v>
      </c>
      <c r="B2233">
        <v>45</v>
      </c>
      <c r="C2233" t="s">
        <v>1724</v>
      </c>
      <c r="D2233" t="s">
        <v>27</v>
      </c>
      <c r="E2233">
        <f>YEAR(Table1[[#This Row],[Order Date]])</f>
        <v>2013</v>
      </c>
      <c r="F2233">
        <v>1</v>
      </c>
      <c r="G2233">
        <f>MONTH(Table1[[#This Row],[Order Date]])</f>
        <v>1</v>
      </c>
      <c r="H2233" s="1">
        <v>41288</v>
      </c>
      <c r="I2233">
        <v>2213</v>
      </c>
      <c r="J2233" t="s">
        <v>39</v>
      </c>
      <c r="K2233">
        <v>6</v>
      </c>
      <c r="L2233">
        <v>5.78</v>
      </c>
      <c r="M2233" s="2">
        <v>0.08</v>
      </c>
      <c r="N2233">
        <v>40.31</v>
      </c>
      <c r="O2233">
        <v>8.09</v>
      </c>
      <c r="P2233">
        <v>-32.270000000000003</v>
      </c>
      <c r="Q2233" s="2">
        <v>0.36</v>
      </c>
      <c r="R2233" t="s">
        <v>29</v>
      </c>
      <c r="S2233" t="s">
        <v>30</v>
      </c>
      <c r="T2233" t="s">
        <v>2678</v>
      </c>
      <c r="U2233" t="s">
        <v>61</v>
      </c>
      <c r="V2233" t="s">
        <v>33</v>
      </c>
      <c r="W2233">
        <v>323</v>
      </c>
      <c r="X2233" s="1">
        <v>41289</v>
      </c>
      <c r="Y2233" t="s">
        <v>34</v>
      </c>
      <c r="Z2233" t="e" vm="22">
        <v>#VALUE!</v>
      </c>
      <c r="AA2233">
        <v>43068</v>
      </c>
      <c r="AB2233" t="e" cm="1" vm="2">
        <f t="array" ref="AB2233">_FV(Table1[[#This Row],[State]],"Country/region",TRUE)</f>
        <v>#VALUE!</v>
      </c>
    </row>
    <row r="2234" spans="1:28" x14ac:dyDescent="0.35">
      <c r="A2234" t="s">
        <v>1013</v>
      </c>
      <c r="B2234">
        <v>45</v>
      </c>
      <c r="C2234" t="s">
        <v>1769</v>
      </c>
      <c r="D2234" t="s">
        <v>46</v>
      </c>
      <c r="E2234">
        <f>YEAR(Table1[[#This Row],[Order Date]])</f>
        <v>2013</v>
      </c>
      <c r="F2234">
        <v>1</v>
      </c>
      <c r="G2234">
        <f>MONTH(Table1[[#This Row],[Order Date]])</f>
        <v>1</v>
      </c>
      <c r="H2234" s="1">
        <v>41288</v>
      </c>
      <c r="I2234">
        <v>20961</v>
      </c>
      <c r="J2234" t="s">
        <v>39</v>
      </c>
      <c r="K2234">
        <v>34</v>
      </c>
      <c r="L2234">
        <v>199.99</v>
      </c>
      <c r="M2234" s="2">
        <v>0.06</v>
      </c>
      <c r="N2234">
        <v>6607.92</v>
      </c>
      <c r="O2234">
        <v>24.49</v>
      </c>
      <c r="P2234">
        <v>1462.7239999999999</v>
      </c>
      <c r="Q2234" s="2">
        <v>0.46</v>
      </c>
      <c r="R2234" t="s">
        <v>96</v>
      </c>
      <c r="S2234" t="s">
        <v>40</v>
      </c>
      <c r="T2234" t="s">
        <v>495</v>
      </c>
      <c r="U2234" t="s">
        <v>192</v>
      </c>
      <c r="V2234" t="s">
        <v>68</v>
      </c>
      <c r="W2234">
        <v>2902</v>
      </c>
      <c r="X2234" s="1">
        <v>41290</v>
      </c>
      <c r="Y2234" t="s">
        <v>34</v>
      </c>
      <c r="Z2234" t="e" vm="26">
        <v>#VALUE!</v>
      </c>
      <c r="AA2234">
        <v>48310</v>
      </c>
      <c r="AB2234" t="e" cm="1" vm="2">
        <f t="array" ref="AB2234">_FV(Table1[[#This Row],[State]],"Country/region",TRUE)</f>
        <v>#VALUE!</v>
      </c>
    </row>
    <row r="2235" spans="1:28" x14ac:dyDescent="0.35">
      <c r="A2235" t="s">
        <v>1170</v>
      </c>
      <c r="B2235">
        <v>45</v>
      </c>
      <c r="C2235" t="s">
        <v>1171</v>
      </c>
      <c r="D2235" t="s">
        <v>27</v>
      </c>
      <c r="E2235">
        <f>YEAR(Table1[[#This Row],[Order Date]])</f>
        <v>2013</v>
      </c>
      <c r="F2235">
        <v>1</v>
      </c>
      <c r="G2235">
        <f>MONTH(Table1[[#This Row],[Order Date]])</f>
        <v>1</v>
      </c>
      <c r="H2235" s="1">
        <v>41288</v>
      </c>
      <c r="I2235">
        <v>23586</v>
      </c>
      <c r="J2235" t="s">
        <v>131</v>
      </c>
      <c r="K2235">
        <v>32</v>
      </c>
      <c r="L2235">
        <v>6.48</v>
      </c>
      <c r="M2235" s="2">
        <v>0.03</v>
      </c>
      <c r="N2235">
        <v>210.9</v>
      </c>
      <c r="O2235">
        <v>5.74</v>
      </c>
      <c r="P2235">
        <v>-62.46</v>
      </c>
      <c r="Q2235" s="2">
        <v>0.37</v>
      </c>
      <c r="R2235" t="s">
        <v>29</v>
      </c>
      <c r="S2235" t="s">
        <v>30</v>
      </c>
      <c r="T2235" t="s">
        <v>2548</v>
      </c>
      <c r="U2235" t="s">
        <v>61</v>
      </c>
      <c r="V2235" t="s">
        <v>76</v>
      </c>
      <c r="W2235">
        <v>3302</v>
      </c>
      <c r="X2235" s="1">
        <v>41291</v>
      </c>
      <c r="Y2235" t="s">
        <v>34</v>
      </c>
      <c r="Z2235" t="e" vm="47">
        <v>#VALUE!</v>
      </c>
      <c r="AA2235">
        <v>28227</v>
      </c>
      <c r="AB2235" t="e" cm="1" vm="2">
        <f t="array" ref="AB2235">_FV(Table1[[#This Row],[State]],"Country/region",TRUE)</f>
        <v>#VALUE!</v>
      </c>
    </row>
    <row r="2236" spans="1:28" x14ac:dyDescent="0.35">
      <c r="A2236" t="s">
        <v>1323</v>
      </c>
      <c r="B2236">
        <v>45</v>
      </c>
      <c r="C2236" t="s">
        <v>212</v>
      </c>
      <c r="D2236" t="s">
        <v>38</v>
      </c>
      <c r="E2236">
        <f>YEAR(Table1[[#This Row],[Order Date]])</f>
        <v>2013</v>
      </c>
      <c r="F2236">
        <v>1</v>
      </c>
      <c r="G2236">
        <f>MONTH(Table1[[#This Row],[Order Date]])</f>
        <v>1</v>
      </c>
      <c r="H2236" s="1">
        <v>41289</v>
      </c>
      <c r="I2236">
        <v>2852</v>
      </c>
      <c r="J2236" t="s">
        <v>58</v>
      </c>
      <c r="K2236">
        <v>10</v>
      </c>
      <c r="L2236">
        <v>6.48</v>
      </c>
      <c r="M2236" s="2">
        <v>0.02</v>
      </c>
      <c r="N2236">
        <v>74.87</v>
      </c>
      <c r="O2236">
        <v>8.19</v>
      </c>
      <c r="P2236">
        <v>-43.97</v>
      </c>
      <c r="Q2236" s="2">
        <v>0.37</v>
      </c>
      <c r="R2236" t="s">
        <v>29</v>
      </c>
      <c r="S2236" t="s">
        <v>30</v>
      </c>
      <c r="T2236" t="s">
        <v>712</v>
      </c>
      <c r="U2236" t="s">
        <v>61</v>
      </c>
      <c r="V2236" t="s">
        <v>76</v>
      </c>
      <c r="W2236">
        <v>426</v>
      </c>
      <c r="X2236" s="1">
        <v>41289</v>
      </c>
      <c r="Y2236" t="s">
        <v>34</v>
      </c>
      <c r="Z2236" t="e" vm="19">
        <v>#VALUE!</v>
      </c>
      <c r="AA2236">
        <v>29464</v>
      </c>
      <c r="AB2236" t="e" cm="1" vm="2">
        <f t="array" ref="AB2236">_FV(Table1[[#This Row],[State]],"Country/region",TRUE)</f>
        <v>#VALUE!</v>
      </c>
    </row>
    <row r="2237" spans="1:28" x14ac:dyDescent="0.35">
      <c r="A2237" t="s">
        <v>2679</v>
      </c>
      <c r="B2237">
        <v>45</v>
      </c>
      <c r="C2237" t="s">
        <v>2680</v>
      </c>
      <c r="D2237" t="s">
        <v>27</v>
      </c>
      <c r="E2237">
        <f>YEAR(Table1[[#This Row],[Order Date]])</f>
        <v>2013</v>
      </c>
      <c r="F2237">
        <v>1</v>
      </c>
      <c r="G2237">
        <f>MONTH(Table1[[#This Row],[Order Date]])</f>
        <v>1</v>
      </c>
      <c r="H2237" s="1">
        <v>41289</v>
      </c>
      <c r="I2237">
        <v>15079</v>
      </c>
      <c r="J2237" t="s">
        <v>131</v>
      </c>
      <c r="K2237">
        <v>23</v>
      </c>
      <c r="L2237">
        <v>48.91</v>
      </c>
      <c r="M2237" s="2">
        <v>0.01</v>
      </c>
      <c r="N2237">
        <v>1130.79</v>
      </c>
      <c r="O2237">
        <v>5.97</v>
      </c>
      <c r="P2237">
        <v>468.19</v>
      </c>
      <c r="Q2237" s="2">
        <v>0.38</v>
      </c>
      <c r="R2237" t="s">
        <v>29</v>
      </c>
      <c r="S2237" t="s">
        <v>30</v>
      </c>
      <c r="T2237" t="s">
        <v>2408</v>
      </c>
      <c r="U2237" t="s">
        <v>61</v>
      </c>
      <c r="V2237" t="s">
        <v>33</v>
      </c>
      <c r="W2237">
        <v>2111</v>
      </c>
      <c r="X2237" s="1">
        <v>41290</v>
      </c>
      <c r="Y2237" t="s">
        <v>34</v>
      </c>
      <c r="Z2237" t="e" vm="1">
        <v>#VALUE!</v>
      </c>
      <c r="AA2237">
        <v>19013</v>
      </c>
      <c r="AB2237" t="e" cm="1" vm="2">
        <f t="array" ref="AB2237">_FV(Table1[[#This Row],[State]],"Country/region",TRUE)</f>
        <v>#VALUE!</v>
      </c>
    </row>
    <row r="2238" spans="1:28" x14ac:dyDescent="0.35">
      <c r="A2238" t="s">
        <v>211</v>
      </c>
      <c r="B2238">
        <v>45</v>
      </c>
      <c r="C2238" t="s">
        <v>212</v>
      </c>
      <c r="D2238" t="s">
        <v>38</v>
      </c>
      <c r="E2238">
        <f>YEAR(Table1[[#This Row],[Order Date]])</f>
        <v>2013</v>
      </c>
      <c r="F2238">
        <v>1</v>
      </c>
      <c r="G2238">
        <f>MONTH(Table1[[#This Row],[Order Date]])</f>
        <v>1</v>
      </c>
      <c r="H2238" s="1">
        <v>41289</v>
      </c>
      <c r="I2238">
        <v>2852</v>
      </c>
      <c r="J2238" t="s">
        <v>58</v>
      </c>
      <c r="K2238">
        <v>42</v>
      </c>
      <c r="L2238">
        <v>115.99</v>
      </c>
      <c r="M2238" s="2">
        <v>0.06</v>
      </c>
      <c r="N2238">
        <v>3931.3180000000002</v>
      </c>
      <c r="O2238">
        <v>4.2300000000000004</v>
      </c>
      <c r="P2238">
        <v>1025.451</v>
      </c>
      <c r="Q2238" s="2">
        <v>0.56000000000000005</v>
      </c>
      <c r="R2238" t="s">
        <v>96</v>
      </c>
      <c r="S2238" t="s">
        <v>30</v>
      </c>
      <c r="T2238">
        <v>282</v>
      </c>
      <c r="U2238" t="s">
        <v>105</v>
      </c>
      <c r="V2238" t="s">
        <v>76</v>
      </c>
      <c r="W2238">
        <v>427</v>
      </c>
      <c r="X2238" s="1">
        <v>41290</v>
      </c>
      <c r="Y2238" t="s">
        <v>34</v>
      </c>
      <c r="Z2238" t="e" vm="19">
        <v>#VALUE!</v>
      </c>
      <c r="AA2238">
        <v>29577</v>
      </c>
      <c r="AB2238" t="e" cm="1" vm="2">
        <f t="array" ref="AB2238">_FV(Table1[[#This Row],[State]],"Country/region",TRUE)</f>
        <v>#VALUE!</v>
      </c>
    </row>
    <row r="2239" spans="1:28" x14ac:dyDescent="0.35">
      <c r="A2239" t="s">
        <v>283</v>
      </c>
      <c r="B2239">
        <v>45</v>
      </c>
      <c r="C2239" t="s">
        <v>1009</v>
      </c>
      <c r="D2239" t="s">
        <v>27</v>
      </c>
      <c r="E2239">
        <f>YEAR(Table1[[#This Row],[Order Date]])</f>
        <v>2013</v>
      </c>
      <c r="F2239">
        <v>1</v>
      </c>
      <c r="G2239">
        <f>MONTH(Table1[[#This Row],[Order Date]])</f>
        <v>1</v>
      </c>
      <c r="H2239" s="1">
        <v>41289</v>
      </c>
      <c r="I2239">
        <v>21574</v>
      </c>
      <c r="J2239" t="s">
        <v>58</v>
      </c>
      <c r="K2239">
        <v>33</v>
      </c>
      <c r="L2239">
        <v>2.12</v>
      </c>
      <c r="M2239" s="2">
        <v>0</v>
      </c>
      <c r="N2239">
        <v>77.55</v>
      </c>
      <c r="O2239">
        <v>1.99</v>
      </c>
      <c r="P2239">
        <v>-37.200000000000003</v>
      </c>
      <c r="Q2239" s="2">
        <v>0.55000000000000004</v>
      </c>
      <c r="R2239" t="s">
        <v>96</v>
      </c>
      <c r="S2239" t="s">
        <v>139</v>
      </c>
      <c r="T2239" t="s">
        <v>1261</v>
      </c>
      <c r="U2239" t="s">
        <v>102</v>
      </c>
      <c r="V2239" t="s">
        <v>33</v>
      </c>
      <c r="W2239">
        <v>2990</v>
      </c>
      <c r="X2239" s="1">
        <v>41290</v>
      </c>
      <c r="Y2239" t="s">
        <v>34</v>
      </c>
      <c r="Z2239" t="e" vm="30">
        <v>#VALUE!</v>
      </c>
      <c r="AA2239">
        <v>1108</v>
      </c>
      <c r="AB2239" t="e" cm="1" vm="2">
        <f t="array" ref="AB2239">_FV(Table1[[#This Row],[State]],"Country/region",TRUE)</f>
        <v>#VALUE!</v>
      </c>
    </row>
    <row r="2240" spans="1:28" x14ac:dyDescent="0.35">
      <c r="A2240" t="s">
        <v>2679</v>
      </c>
      <c r="B2240">
        <v>45</v>
      </c>
      <c r="C2240" t="s">
        <v>2680</v>
      </c>
      <c r="D2240" t="s">
        <v>27</v>
      </c>
      <c r="E2240">
        <f>YEAR(Table1[[#This Row],[Order Date]])</f>
        <v>2013</v>
      </c>
      <c r="F2240">
        <v>1</v>
      </c>
      <c r="G2240">
        <f>MONTH(Table1[[#This Row],[Order Date]])</f>
        <v>1</v>
      </c>
      <c r="H2240" s="1">
        <v>41289</v>
      </c>
      <c r="I2240">
        <v>15079</v>
      </c>
      <c r="J2240" t="s">
        <v>131</v>
      </c>
      <c r="K2240">
        <v>45</v>
      </c>
      <c r="L2240">
        <v>80.98</v>
      </c>
      <c r="M2240" s="2">
        <v>0</v>
      </c>
      <c r="N2240">
        <v>3753.42</v>
      </c>
      <c r="O2240">
        <v>7.18</v>
      </c>
      <c r="P2240">
        <v>1276.25</v>
      </c>
      <c r="Q2240" s="2">
        <v>0.48</v>
      </c>
      <c r="R2240" t="s">
        <v>96</v>
      </c>
      <c r="S2240" t="s">
        <v>30</v>
      </c>
      <c r="T2240" t="s">
        <v>2030</v>
      </c>
      <c r="U2240" t="s">
        <v>102</v>
      </c>
      <c r="V2240" t="s">
        <v>33</v>
      </c>
      <c r="W2240">
        <v>2110</v>
      </c>
      <c r="X2240" s="1">
        <v>41292</v>
      </c>
      <c r="Y2240" t="s">
        <v>34</v>
      </c>
      <c r="Z2240" t="e" vm="1">
        <v>#VALUE!</v>
      </c>
      <c r="AA2240">
        <v>19013</v>
      </c>
      <c r="AB2240" t="e" cm="1" vm="2">
        <f t="array" ref="AB2240">_FV(Table1[[#This Row],[State]],"Country/region",TRUE)</f>
        <v>#VALUE!</v>
      </c>
    </row>
    <row r="2241" spans="1:28" x14ac:dyDescent="0.35">
      <c r="A2241" t="s">
        <v>604</v>
      </c>
      <c r="B2241">
        <v>45</v>
      </c>
      <c r="C2241" t="s">
        <v>2308</v>
      </c>
      <c r="D2241" t="s">
        <v>46</v>
      </c>
      <c r="E2241">
        <f>YEAR(Table1[[#This Row],[Order Date]])</f>
        <v>2013</v>
      </c>
      <c r="F2241">
        <v>1</v>
      </c>
      <c r="G2241">
        <f>MONTH(Table1[[#This Row],[Order Date]])</f>
        <v>1</v>
      </c>
      <c r="H2241" s="1">
        <v>41290</v>
      </c>
      <c r="I2241">
        <v>26182</v>
      </c>
      <c r="J2241" t="s">
        <v>39</v>
      </c>
      <c r="K2241">
        <v>4</v>
      </c>
      <c r="L2241">
        <v>200.98</v>
      </c>
      <c r="M2241" s="2">
        <v>0.08</v>
      </c>
      <c r="N2241">
        <v>770.76</v>
      </c>
      <c r="O2241">
        <v>23.76</v>
      </c>
      <c r="P2241">
        <v>-192.51</v>
      </c>
      <c r="Q2241" s="2">
        <v>0.57999999999999996</v>
      </c>
      <c r="R2241" t="s">
        <v>48</v>
      </c>
      <c r="S2241" t="s">
        <v>49</v>
      </c>
      <c r="T2241" t="s">
        <v>965</v>
      </c>
      <c r="U2241" t="s">
        <v>51</v>
      </c>
      <c r="V2241" t="s">
        <v>68</v>
      </c>
      <c r="W2241">
        <v>3659</v>
      </c>
      <c r="X2241" s="1">
        <v>41290</v>
      </c>
      <c r="Y2241" t="s">
        <v>53</v>
      </c>
      <c r="Z2241" t="e" vm="28">
        <v>#VALUE!</v>
      </c>
      <c r="AA2241">
        <v>63376</v>
      </c>
      <c r="AB2241" t="e" cm="1" vm="2">
        <f t="array" ref="AB2241">_FV(Table1[[#This Row],[State]],"Country/region",TRUE)</f>
        <v>#VALUE!</v>
      </c>
    </row>
    <row r="2242" spans="1:28" x14ac:dyDescent="0.35">
      <c r="A2242" t="s">
        <v>1309</v>
      </c>
      <c r="B2242">
        <v>45</v>
      </c>
      <c r="C2242" t="s">
        <v>1310</v>
      </c>
      <c r="D2242" t="s">
        <v>46</v>
      </c>
      <c r="E2242">
        <f>YEAR(Table1[[#This Row],[Order Date]])</f>
        <v>2013</v>
      </c>
      <c r="F2242">
        <v>1</v>
      </c>
      <c r="G2242">
        <f>MONTH(Table1[[#This Row],[Order Date]])</f>
        <v>1</v>
      </c>
      <c r="H2242" s="1">
        <v>41290</v>
      </c>
      <c r="I2242">
        <v>8642</v>
      </c>
      <c r="J2242" t="s">
        <v>28</v>
      </c>
      <c r="K2242">
        <v>26</v>
      </c>
      <c r="L2242">
        <v>5.8</v>
      </c>
      <c r="M2242" s="2">
        <v>0.09</v>
      </c>
      <c r="N2242">
        <v>151.05000000000001</v>
      </c>
      <c r="O2242">
        <v>5.59</v>
      </c>
      <c r="P2242">
        <v>-76.141499999999994</v>
      </c>
      <c r="Q2242" s="2">
        <v>0.4</v>
      </c>
      <c r="R2242" t="s">
        <v>29</v>
      </c>
      <c r="S2242" t="s">
        <v>30</v>
      </c>
      <c r="T2242" t="s">
        <v>2681</v>
      </c>
      <c r="U2242" t="s">
        <v>67</v>
      </c>
      <c r="V2242" t="s">
        <v>76</v>
      </c>
      <c r="W2242">
        <v>1180</v>
      </c>
      <c r="X2242" s="1">
        <v>41291</v>
      </c>
      <c r="Y2242" t="s">
        <v>34</v>
      </c>
      <c r="Z2242" t="e" vm="44">
        <v>#VALUE!</v>
      </c>
      <c r="AA2242">
        <v>30605</v>
      </c>
      <c r="AB2242" t="e" cm="1" vm="2">
        <f t="array" ref="AB2242">_FV(Table1[[#This Row],[State]],"Country/region",TRUE)</f>
        <v>#VALUE!</v>
      </c>
    </row>
    <row r="2243" spans="1:28" x14ac:dyDescent="0.35">
      <c r="A2243" t="s">
        <v>1309</v>
      </c>
      <c r="B2243">
        <v>45</v>
      </c>
      <c r="C2243" t="s">
        <v>1310</v>
      </c>
      <c r="D2243" t="s">
        <v>46</v>
      </c>
      <c r="E2243">
        <f>YEAR(Table1[[#This Row],[Order Date]])</f>
        <v>2013</v>
      </c>
      <c r="F2243">
        <v>1</v>
      </c>
      <c r="G2243">
        <f>MONTH(Table1[[#This Row],[Order Date]])</f>
        <v>1</v>
      </c>
      <c r="H2243" s="1">
        <v>41290</v>
      </c>
      <c r="I2243">
        <v>8642</v>
      </c>
      <c r="J2243" t="s">
        <v>28</v>
      </c>
      <c r="K2243">
        <v>13</v>
      </c>
      <c r="L2243">
        <v>10.35</v>
      </c>
      <c r="M2243" s="2">
        <v>0.04</v>
      </c>
      <c r="N2243">
        <v>133.04</v>
      </c>
      <c r="O2243">
        <v>0.99</v>
      </c>
      <c r="P2243">
        <v>49.69</v>
      </c>
      <c r="Q2243" s="2">
        <v>0.37</v>
      </c>
      <c r="R2243" t="s">
        <v>29</v>
      </c>
      <c r="S2243" t="s">
        <v>30</v>
      </c>
      <c r="T2243" t="s">
        <v>2682</v>
      </c>
      <c r="U2243" t="s">
        <v>210</v>
      </c>
      <c r="V2243" t="s">
        <v>76</v>
      </c>
      <c r="W2243">
        <v>1181</v>
      </c>
      <c r="X2243" s="1">
        <v>41291</v>
      </c>
      <c r="Y2243" t="s">
        <v>34</v>
      </c>
      <c r="Z2243" t="e" vm="44">
        <v>#VALUE!</v>
      </c>
      <c r="AA2243">
        <v>30605</v>
      </c>
      <c r="AB2243" t="e" cm="1" vm="2">
        <f t="array" ref="AB2243">_FV(Table1[[#This Row],[State]],"Country/region",TRUE)</f>
        <v>#VALUE!</v>
      </c>
    </row>
    <row r="2244" spans="1:28" x14ac:dyDescent="0.35">
      <c r="A2244" t="s">
        <v>2683</v>
      </c>
      <c r="B2244">
        <v>45</v>
      </c>
      <c r="C2244" t="s">
        <v>126</v>
      </c>
      <c r="D2244" t="s">
        <v>27</v>
      </c>
      <c r="E2244">
        <f>YEAR(Table1[[#This Row],[Order Date]])</f>
        <v>2013</v>
      </c>
      <c r="F2244">
        <v>1</v>
      </c>
      <c r="G2244">
        <f>MONTH(Table1[[#This Row],[Order Date]])</f>
        <v>1</v>
      </c>
      <c r="H2244" s="1">
        <v>41290</v>
      </c>
      <c r="I2244">
        <v>4545</v>
      </c>
      <c r="J2244" t="s">
        <v>39</v>
      </c>
      <c r="K2244">
        <v>4</v>
      </c>
      <c r="L2244">
        <v>6.48</v>
      </c>
      <c r="M2244" s="2">
        <v>0.06</v>
      </c>
      <c r="N2244">
        <v>33.1</v>
      </c>
      <c r="O2244">
        <v>8.74</v>
      </c>
      <c r="P2244">
        <v>-24.15</v>
      </c>
      <c r="Q2244" s="2">
        <v>0.36</v>
      </c>
      <c r="R2244" t="s">
        <v>29</v>
      </c>
      <c r="S2244" t="s">
        <v>30</v>
      </c>
      <c r="T2244" t="s">
        <v>2541</v>
      </c>
      <c r="U2244" t="s">
        <v>61</v>
      </c>
      <c r="V2244" t="s">
        <v>68</v>
      </c>
      <c r="W2244">
        <v>644</v>
      </c>
      <c r="X2244" s="1">
        <v>41291</v>
      </c>
      <c r="Y2244" t="s">
        <v>34</v>
      </c>
      <c r="Z2244" t="e" vm="13">
        <v>#VALUE!</v>
      </c>
      <c r="AA2244">
        <v>74403</v>
      </c>
      <c r="AB2244" t="e" cm="1" vm="2">
        <f t="array" ref="AB2244">_FV(Table1[[#This Row],[State]],"Country/region",TRUE)</f>
        <v>#VALUE!</v>
      </c>
    </row>
    <row r="2245" spans="1:28" x14ac:dyDescent="0.35">
      <c r="A2245" t="s">
        <v>2684</v>
      </c>
      <c r="B2245">
        <v>45</v>
      </c>
      <c r="C2245" t="s">
        <v>2685</v>
      </c>
      <c r="D2245" t="s">
        <v>27</v>
      </c>
      <c r="E2245">
        <f>YEAR(Table1[[#This Row],[Order Date]])</f>
        <v>2013</v>
      </c>
      <c r="F2245">
        <v>1</v>
      </c>
      <c r="G2245">
        <f>MONTH(Table1[[#This Row],[Order Date]])</f>
        <v>1</v>
      </c>
      <c r="H2245" s="1">
        <v>41290</v>
      </c>
      <c r="I2245">
        <v>36161</v>
      </c>
      <c r="J2245" t="s">
        <v>58</v>
      </c>
      <c r="K2245">
        <v>6</v>
      </c>
      <c r="L2245">
        <v>4.49</v>
      </c>
      <c r="M2245" s="2">
        <v>0.03</v>
      </c>
      <c r="N2245">
        <v>29.19</v>
      </c>
      <c r="O2245">
        <v>1.49</v>
      </c>
      <c r="P2245">
        <v>0.64600000000000002</v>
      </c>
      <c r="Q2245" s="2">
        <v>0.39</v>
      </c>
      <c r="R2245" t="s">
        <v>29</v>
      </c>
      <c r="S2245" t="s">
        <v>30</v>
      </c>
      <c r="T2245" t="s">
        <v>1643</v>
      </c>
      <c r="U2245" t="s">
        <v>67</v>
      </c>
      <c r="V2245" t="s">
        <v>33</v>
      </c>
      <c r="W2245">
        <v>5077</v>
      </c>
      <c r="X2245" s="1">
        <v>41291</v>
      </c>
      <c r="Y2245" t="s">
        <v>34</v>
      </c>
      <c r="Z2245" t="e" vm="3">
        <v>#VALUE!</v>
      </c>
      <c r="AA2245">
        <v>20852</v>
      </c>
      <c r="AB2245" t="e" cm="1" vm="2">
        <f t="array" ref="AB2245">_FV(Table1[[#This Row],[State]],"Country/region",TRUE)</f>
        <v>#VALUE!</v>
      </c>
    </row>
    <row r="2246" spans="1:28" x14ac:dyDescent="0.35">
      <c r="A2246" t="s">
        <v>2683</v>
      </c>
      <c r="B2246">
        <v>45</v>
      </c>
      <c r="C2246" t="s">
        <v>126</v>
      </c>
      <c r="D2246" t="s">
        <v>27</v>
      </c>
      <c r="E2246">
        <f>YEAR(Table1[[#This Row],[Order Date]])</f>
        <v>2013</v>
      </c>
      <c r="F2246">
        <v>1</v>
      </c>
      <c r="G2246">
        <f>MONTH(Table1[[#This Row],[Order Date]])</f>
        <v>1</v>
      </c>
      <c r="H2246" s="1">
        <v>41290</v>
      </c>
      <c r="I2246">
        <v>4545</v>
      </c>
      <c r="J2246" t="s">
        <v>39</v>
      </c>
      <c r="K2246">
        <v>33</v>
      </c>
      <c r="L2246">
        <v>4</v>
      </c>
      <c r="M2246" s="2">
        <v>0.08</v>
      </c>
      <c r="N2246">
        <v>126.38</v>
      </c>
      <c r="O2246">
        <v>1.3</v>
      </c>
      <c r="P2246">
        <v>26.64</v>
      </c>
      <c r="Q2246" s="2">
        <v>0.37</v>
      </c>
      <c r="R2246" t="s">
        <v>29</v>
      </c>
      <c r="S2246" t="s">
        <v>59</v>
      </c>
      <c r="T2246" t="s">
        <v>950</v>
      </c>
      <c r="U2246" t="s">
        <v>61</v>
      </c>
      <c r="V2246" t="s">
        <v>68</v>
      </c>
      <c r="W2246">
        <v>643</v>
      </c>
      <c r="X2246" s="1">
        <v>41292</v>
      </c>
      <c r="Y2246" t="s">
        <v>34</v>
      </c>
      <c r="Z2246" t="e" vm="13">
        <v>#VALUE!</v>
      </c>
      <c r="AA2246">
        <v>74403</v>
      </c>
      <c r="AB2246" t="e" cm="1" vm="2">
        <f t="array" ref="AB2246">_FV(Table1[[#This Row],[State]],"Country/region",TRUE)</f>
        <v>#VALUE!</v>
      </c>
    </row>
    <row r="2247" spans="1:28" x14ac:dyDescent="0.35">
      <c r="A2247" t="s">
        <v>919</v>
      </c>
      <c r="B2247">
        <v>45</v>
      </c>
      <c r="C2247" t="s">
        <v>2308</v>
      </c>
      <c r="D2247" t="s">
        <v>46</v>
      </c>
      <c r="E2247">
        <f>YEAR(Table1[[#This Row],[Order Date]])</f>
        <v>2013</v>
      </c>
      <c r="F2247">
        <v>1</v>
      </c>
      <c r="G2247">
        <f>MONTH(Table1[[#This Row],[Order Date]])</f>
        <v>1</v>
      </c>
      <c r="H2247" s="1">
        <v>41290</v>
      </c>
      <c r="I2247">
        <v>26182</v>
      </c>
      <c r="J2247" t="s">
        <v>39</v>
      </c>
      <c r="K2247">
        <v>30</v>
      </c>
      <c r="L2247">
        <v>150.97999999999999</v>
      </c>
      <c r="M2247" s="2">
        <v>0.01</v>
      </c>
      <c r="N2247">
        <v>4684.8999999999996</v>
      </c>
      <c r="O2247">
        <v>66.27</v>
      </c>
      <c r="P2247">
        <v>-549.27</v>
      </c>
      <c r="Q2247" s="2">
        <v>0.65</v>
      </c>
      <c r="R2247" t="s">
        <v>48</v>
      </c>
      <c r="S2247" t="s">
        <v>73</v>
      </c>
      <c r="T2247" t="s">
        <v>1859</v>
      </c>
      <c r="U2247" t="s">
        <v>154</v>
      </c>
      <c r="V2247" t="s">
        <v>68</v>
      </c>
      <c r="W2247">
        <v>3658</v>
      </c>
      <c r="X2247" s="1">
        <v>41293</v>
      </c>
      <c r="Y2247" t="s">
        <v>53</v>
      </c>
      <c r="Z2247" t="e" vm="16">
        <v>#VALUE!</v>
      </c>
      <c r="AA2247">
        <v>60441</v>
      </c>
      <c r="AB2247" t="e" cm="1" vm="2">
        <f t="array" ref="AB2247">_FV(Table1[[#This Row],[State]],"Country/region",TRUE)</f>
        <v>#VALUE!</v>
      </c>
    </row>
    <row r="2248" spans="1:28" x14ac:dyDescent="0.35">
      <c r="A2248" t="s">
        <v>2686</v>
      </c>
      <c r="B2248">
        <v>45</v>
      </c>
      <c r="C2248" t="s">
        <v>641</v>
      </c>
      <c r="D2248" t="s">
        <v>27</v>
      </c>
      <c r="E2248">
        <f>YEAR(Table1[[#This Row],[Order Date]])</f>
        <v>2013</v>
      </c>
      <c r="F2248">
        <v>1</v>
      </c>
      <c r="G2248">
        <f>MONTH(Table1[[#This Row],[Order Date]])</f>
        <v>1</v>
      </c>
      <c r="H2248" s="1">
        <v>41291</v>
      </c>
      <c r="I2248">
        <v>55139</v>
      </c>
      <c r="J2248" t="s">
        <v>39</v>
      </c>
      <c r="K2248">
        <v>26</v>
      </c>
      <c r="L2248">
        <v>3.28</v>
      </c>
      <c r="M2248" s="2">
        <v>0.08</v>
      </c>
      <c r="N2248">
        <v>85.71</v>
      </c>
      <c r="O2248">
        <v>0.98</v>
      </c>
      <c r="P2248">
        <v>9.32</v>
      </c>
      <c r="Q2248" s="2">
        <v>0.52</v>
      </c>
      <c r="R2248" t="s">
        <v>29</v>
      </c>
      <c r="S2248" t="s">
        <v>59</v>
      </c>
      <c r="T2248" t="s">
        <v>2653</v>
      </c>
      <c r="U2248" t="s">
        <v>88</v>
      </c>
      <c r="V2248" t="s">
        <v>33</v>
      </c>
      <c r="W2248">
        <v>7691</v>
      </c>
      <c r="X2248" s="1">
        <v>41292</v>
      </c>
      <c r="Y2248" t="s">
        <v>34</v>
      </c>
      <c r="Z2248" t="e" vm="30">
        <v>#VALUE!</v>
      </c>
      <c r="AA2248">
        <v>2358</v>
      </c>
      <c r="AB2248" t="e" cm="1" vm="2">
        <f t="array" ref="AB2248">_FV(Table1[[#This Row],[State]],"Country/region",TRUE)</f>
        <v>#VALUE!</v>
      </c>
    </row>
    <row r="2249" spans="1:28" x14ac:dyDescent="0.35">
      <c r="A2249" t="s">
        <v>2687</v>
      </c>
      <c r="B2249">
        <v>45</v>
      </c>
      <c r="C2249" t="s">
        <v>641</v>
      </c>
      <c r="D2249" t="s">
        <v>27</v>
      </c>
      <c r="E2249">
        <f>YEAR(Table1[[#This Row],[Order Date]])</f>
        <v>2013</v>
      </c>
      <c r="F2249">
        <v>1</v>
      </c>
      <c r="G2249">
        <f>MONTH(Table1[[#This Row],[Order Date]])</f>
        <v>1</v>
      </c>
      <c r="H2249" s="1">
        <v>41291</v>
      </c>
      <c r="I2249">
        <v>55139</v>
      </c>
      <c r="J2249" t="s">
        <v>39</v>
      </c>
      <c r="K2249">
        <v>41</v>
      </c>
      <c r="L2249">
        <v>13.9</v>
      </c>
      <c r="M2249" s="2">
        <v>0.04</v>
      </c>
      <c r="N2249">
        <v>576.58000000000004</v>
      </c>
      <c r="O2249">
        <v>7.59</v>
      </c>
      <c r="P2249">
        <v>-81.55</v>
      </c>
      <c r="Q2249" s="2">
        <v>0.56000000000000005</v>
      </c>
      <c r="R2249" t="s">
        <v>29</v>
      </c>
      <c r="S2249" t="s">
        <v>139</v>
      </c>
      <c r="T2249" t="s">
        <v>1490</v>
      </c>
      <c r="U2249" t="s">
        <v>481</v>
      </c>
      <c r="V2249" t="s">
        <v>52</v>
      </c>
      <c r="W2249">
        <v>7692</v>
      </c>
      <c r="X2249" s="1">
        <v>41292</v>
      </c>
      <c r="Y2249" t="s">
        <v>34</v>
      </c>
      <c r="Z2249" t="e" vm="4">
        <v>#VALUE!</v>
      </c>
      <c r="AA2249">
        <v>94403</v>
      </c>
      <c r="AB2249" t="e" cm="1" vm="2">
        <f t="array" ref="AB2249">_FV(Table1[[#This Row],[State]],"Country/region",TRUE)</f>
        <v>#VALUE!</v>
      </c>
    </row>
    <row r="2250" spans="1:28" x14ac:dyDescent="0.35">
      <c r="A2250" t="s">
        <v>2688</v>
      </c>
      <c r="B2250">
        <v>45</v>
      </c>
      <c r="C2250" t="s">
        <v>2420</v>
      </c>
      <c r="D2250" t="s">
        <v>38</v>
      </c>
      <c r="E2250">
        <f>YEAR(Table1[[#This Row],[Order Date]])</f>
        <v>2013</v>
      </c>
      <c r="F2250">
        <v>1</v>
      </c>
      <c r="G2250">
        <f>MONTH(Table1[[#This Row],[Order Date]])</f>
        <v>1</v>
      </c>
      <c r="H2250" s="1">
        <v>41291</v>
      </c>
      <c r="I2250">
        <v>18853</v>
      </c>
      <c r="J2250" t="s">
        <v>58</v>
      </c>
      <c r="K2250">
        <v>33</v>
      </c>
      <c r="L2250">
        <v>6.68</v>
      </c>
      <c r="M2250" s="2">
        <v>0.03</v>
      </c>
      <c r="N2250">
        <v>223.88</v>
      </c>
      <c r="O2250">
        <v>1.5</v>
      </c>
      <c r="P2250">
        <v>55.21</v>
      </c>
      <c r="Q2250" s="2">
        <v>0.48</v>
      </c>
      <c r="R2250" t="s">
        <v>29</v>
      </c>
      <c r="S2250" t="s">
        <v>59</v>
      </c>
      <c r="T2250" t="s">
        <v>1107</v>
      </c>
      <c r="U2250" t="s">
        <v>88</v>
      </c>
      <c r="V2250" t="s">
        <v>76</v>
      </c>
      <c r="W2250">
        <v>2611</v>
      </c>
      <c r="X2250" s="1">
        <v>41293</v>
      </c>
      <c r="Y2250" t="s">
        <v>34</v>
      </c>
      <c r="Z2250" t="e" vm="14">
        <v>#VALUE!</v>
      </c>
      <c r="AA2250">
        <v>34210</v>
      </c>
      <c r="AB2250" t="e" cm="1" vm="2">
        <f t="array" ref="AB2250">_FV(Table1[[#This Row],[State]],"Country/region",TRUE)</f>
        <v>#VALUE!</v>
      </c>
    </row>
    <row r="2251" spans="1:28" x14ac:dyDescent="0.35">
      <c r="A2251" t="s">
        <v>2689</v>
      </c>
      <c r="B2251">
        <v>45</v>
      </c>
      <c r="C2251" t="s">
        <v>2690</v>
      </c>
      <c r="D2251" t="s">
        <v>38</v>
      </c>
      <c r="E2251">
        <f>YEAR(Table1[[#This Row],[Order Date]])</f>
        <v>2013</v>
      </c>
      <c r="F2251">
        <v>1</v>
      </c>
      <c r="G2251">
        <f>MONTH(Table1[[#This Row],[Order Date]])</f>
        <v>1</v>
      </c>
      <c r="H2251" s="1">
        <v>41292</v>
      </c>
      <c r="I2251">
        <v>39267</v>
      </c>
      <c r="J2251" t="s">
        <v>28</v>
      </c>
      <c r="K2251">
        <v>46</v>
      </c>
      <c r="L2251">
        <v>28.28</v>
      </c>
      <c r="M2251" s="2">
        <v>0.09</v>
      </c>
      <c r="N2251">
        <v>1221.47</v>
      </c>
      <c r="O2251">
        <v>13.99</v>
      </c>
      <c r="P2251">
        <v>-233.14</v>
      </c>
      <c r="Q2251" s="2">
        <v>0.57999999999999996</v>
      </c>
      <c r="R2251" t="s">
        <v>29</v>
      </c>
      <c r="S2251" t="s">
        <v>80</v>
      </c>
      <c r="T2251" t="s">
        <v>175</v>
      </c>
      <c r="U2251" t="s">
        <v>32</v>
      </c>
      <c r="V2251" t="s">
        <v>76</v>
      </c>
      <c r="W2251">
        <v>5544</v>
      </c>
      <c r="X2251" s="1">
        <v>41293</v>
      </c>
      <c r="Y2251" t="s">
        <v>34</v>
      </c>
      <c r="Z2251" t="e" vm="44">
        <v>#VALUE!</v>
      </c>
      <c r="AA2251">
        <v>30809</v>
      </c>
      <c r="AB2251" t="e" cm="1" vm="2">
        <f t="array" ref="AB2251">_FV(Table1[[#This Row],[State]],"Country/region",TRUE)</f>
        <v>#VALUE!</v>
      </c>
    </row>
    <row r="2252" spans="1:28" x14ac:dyDescent="0.35">
      <c r="A2252" t="s">
        <v>2111</v>
      </c>
      <c r="B2252">
        <v>45</v>
      </c>
      <c r="C2252" t="s">
        <v>2193</v>
      </c>
      <c r="D2252" t="s">
        <v>38</v>
      </c>
      <c r="E2252">
        <f>YEAR(Table1[[#This Row],[Order Date]])</f>
        <v>2013</v>
      </c>
      <c r="F2252">
        <v>1</v>
      </c>
      <c r="G2252">
        <f>MONTH(Table1[[#This Row],[Order Date]])</f>
        <v>1</v>
      </c>
      <c r="H2252" s="1">
        <v>41292</v>
      </c>
      <c r="I2252">
        <v>35139</v>
      </c>
      <c r="J2252" t="s">
        <v>28</v>
      </c>
      <c r="K2252">
        <v>29</v>
      </c>
      <c r="L2252">
        <v>8.69</v>
      </c>
      <c r="M2252" s="2">
        <v>0.02</v>
      </c>
      <c r="N2252">
        <v>264.77999999999997</v>
      </c>
      <c r="O2252">
        <v>2.99</v>
      </c>
      <c r="P2252">
        <v>53.048499999999997</v>
      </c>
      <c r="Q2252" s="2">
        <v>0.39</v>
      </c>
      <c r="R2252" t="s">
        <v>29</v>
      </c>
      <c r="S2252" t="s">
        <v>30</v>
      </c>
      <c r="T2252" t="s">
        <v>2691</v>
      </c>
      <c r="U2252" t="s">
        <v>67</v>
      </c>
      <c r="V2252" t="s">
        <v>52</v>
      </c>
      <c r="W2252">
        <v>4941</v>
      </c>
      <c r="X2252" s="1">
        <v>41293</v>
      </c>
      <c r="Y2252" t="s">
        <v>34</v>
      </c>
      <c r="Z2252" t="e" vm="39">
        <v>#VALUE!</v>
      </c>
      <c r="AA2252">
        <v>87105</v>
      </c>
      <c r="AB2252" t="e" cm="1" vm="2">
        <f t="array" ref="AB2252">_FV(Table1[[#This Row],[State]],"Country/region",TRUE)</f>
        <v>#VALUE!</v>
      </c>
    </row>
    <row r="2253" spans="1:28" x14ac:dyDescent="0.35">
      <c r="A2253" t="s">
        <v>2105</v>
      </c>
      <c r="B2253">
        <v>45</v>
      </c>
      <c r="C2253" t="s">
        <v>2193</v>
      </c>
      <c r="D2253" t="s">
        <v>38</v>
      </c>
      <c r="E2253">
        <f>YEAR(Table1[[#This Row],[Order Date]])</f>
        <v>2013</v>
      </c>
      <c r="F2253">
        <v>1</v>
      </c>
      <c r="G2253">
        <f>MONTH(Table1[[#This Row],[Order Date]])</f>
        <v>1</v>
      </c>
      <c r="H2253" s="1">
        <v>41292</v>
      </c>
      <c r="I2253">
        <v>35139</v>
      </c>
      <c r="J2253" t="s">
        <v>28</v>
      </c>
      <c r="K2253">
        <v>3</v>
      </c>
      <c r="L2253">
        <v>3502.14</v>
      </c>
      <c r="M2253" s="2">
        <v>0.05</v>
      </c>
      <c r="N2253">
        <v>10380.34</v>
      </c>
      <c r="O2253">
        <v>8.73</v>
      </c>
      <c r="P2253">
        <v>-8389.4709000000003</v>
      </c>
      <c r="Q2253" s="2">
        <v>0.56999999999999995</v>
      </c>
      <c r="R2253" t="s">
        <v>96</v>
      </c>
      <c r="S2253" t="s">
        <v>73</v>
      </c>
      <c r="T2253" t="s">
        <v>1997</v>
      </c>
      <c r="U2253" t="s">
        <v>98</v>
      </c>
      <c r="V2253" t="s">
        <v>52</v>
      </c>
      <c r="W2253">
        <v>4942</v>
      </c>
      <c r="X2253" s="1">
        <v>41293</v>
      </c>
      <c r="Y2253" t="s">
        <v>53</v>
      </c>
      <c r="Z2253" t="e" vm="32">
        <v>#VALUE!</v>
      </c>
      <c r="AA2253">
        <v>81301</v>
      </c>
      <c r="AB2253" t="e" cm="1" vm="2">
        <f t="array" ref="AB2253">_FV(Table1[[#This Row],[State]],"Country/region",TRUE)</f>
        <v>#VALUE!</v>
      </c>
    </row>
    <row r="2254" spans="1:28" x14ac:dyDescent="0.35">
      <c r="A2254" t="s">
        <v>2135</v>
      </c>
      <c r="B2254">
        <v>45</v>
      </c>
      <c r="C2254" t="s">
        <v>615</v>
      </c>
      <c r="D2254" t="s">
        <v>38</v>
      </c>
      <c r="E2254">
        <f>YEAR(Table1[[#This Row],[Order Date]])</f>
        <v>2013</v>
      </c>
      <c r="F2254">
        <v>1</v>
      </c>
      <c r="G2254">
        <f>MONTH(Table1[[#This Row],[Order Date]])</f>
        <v>1</v>
      </c>
      <c r="H2254" s="1">
        <v>41292</v>
      </c>
      <c r="I2254">
        <v>24610</v>
      </c>
      <c r="J2254" t="s">
        <v>39</v>
      </c>
      <c r="K2254">
        <v>4</v>
      </c>
      <c r="L2254">
        <v>200.98</v>
      </c>
      <c r="M2254" s="2">
        <v>0.01</v>
      </c>
      <c r="N2254">
        <v>883.31</v>
      </c>
      <c r="O2254">
        <v>23.76</v>
      </c>
      <c r="P2254">
        <v>-79.959999999999994</v>
      </c>
      <c r="Q2254" s="2">
        <v>0.57999999999999996</v>
      </c>
      <c r="R2254" t="s">
        <v>48</v>
      </c>
      <c r="S2254" t="s">
        <v>49</v>
      </c>
      <c r="T2254" t="s">
        <v>965</v>
      </c>
      <c r="U2254" t="s">
        <v>51</v>
      </c>
      <c r="V2254" t="s">
        <v>52</v>
      </c>
      <c r="W2254">
        <v>3451</v>
      </c>
      <c r="X2254" s="1">
        <v>41294</v>
      </c>
      <c r="Y2254" t="s">
        <v>53</v>
      </c>
      <c r="Z2254" t="e" vm="4">
        <v>#VALUE!</v>
      </c>
      <c r="AA2254">
        <v>94061</v>
      </c>
      <c r="AB2254" t="e" cm="1" vm="2">
        <f t="array" ref="AB2254">_FV(Table1[[#This Row],[State]],"Country/region",TRUE)</f>
        <v>#VALUE!</v>
      </c>
    </row>
    <row r="2255" spans="1:28" x14ac:dyDescent="0.35">
      <c r="A2255" t="s">
        <v>2689</v>
      </c>
      <c r="B2255">
        <v>45</v>
      </c>
      <c r="C2255" t="s">
        <v>2690</v>
      </c>
      <c r="D2255" t="s">
        <v>38</v>
      </c>
      <c r="E2255">
        <f>YEAR(Table1[[#This Row],[Order Date]])</f>
        <v>2013</v>
      </c>
      <c r="F2255">
        <v>1</v>
      </c>
      <c r="G2255">
        <f>MONTH(Table1[[#This Row],[Order Date]])</f>
        <v>1</v>
      </c>
      <c r="H2255" s="1">
        <v>41292</v>
      </c>
      <c r="I2255">
        <v>39267</v>
      </c>
      <c r="J2255" t="s">
        <v>28</v>
      </c>
      <c r="K2255">
        <v>26</v>
      </c>
      <c r="L2255">
        <v>17.78</v>
      </c>
      <c r="M2255" s="2">
        <v>0.08</v>
      </c>
      <c r="N2255">
        <v>430.33</v>
      </c>
      <c r="O2255">
        <v>5.03</v>
      </c>
      <c r="P2255">
        <v>85.48</v>
      </c>
      <c r="Q2255" s="2">
        <v>0.54</v>
      </c>
      <c r="R2255" t="s">
        <v>48</v>
      </c>
      <c r="S2255" t="s">
        <v>30</v>
      </c>
      <c r="T2255" t="s">
        <v>2502</v>
      </c>
      <c r="U2255" t="s">
        <v>82</v>
      </c>
      <c r="V2255" t="s">
        <v>76</v>
      </c>
      <c r="W2255">
        <v>5543</v>
      </c>
      <c r="X2255" s="1">
        <v>41294</v>
      </c>
      <c r="Y2255" t="s">
        <v>34</v>
      </c>
      <c r="Z2255" t="e" vm="44">
        <v>#VALUE!</v>
      </c>
      <c r="AA2255">
        <v>30809</v>
      </c>
      <c r="AB2255" t="e" cm="1" vm="2">
        <f t="array" ref="AB2255">_FV(Table1[[#This Row],[State]],"Country/region",TRUE)</f>
        <v>#VALUE!</v>
      </c>
    </row>
    <row r="2256" spans="1:28" x14ac:dyDescent="0.35">
      <c r="A2256" t="s">
        <v>1767</v>
      </c>
      <c r="B2256">
        <v>45</v>
      </c>
      <c r="C2256" t="s">
        <v>2334</v>
      </c>
      <c r="D2256" t="s">
        <v>46</v>
      </c>
      <c r="E2256">
        <f>YEAR(Table1[[#This Row],[Order Date]])</f>
        <v>2013</v>
      </c>
      <c r="F2256">
        <v>1</v>
      </c>
      <c r="G2256">
        <f>MONTH(Table1[[#This Row],[Order Date]])</f>
        <v>1</v>
      </c>
      <c r="H2256" s="1">
        <v>41292</v>
      </c>
      <c r="I2256">
        <v>50048</v>
      </c>
      <c r="J2256" t="s">
        <v>28</v>
      </c>
      <c r="K2256">
        <v>1</v>
      </c>
      <c r="L2256">
        <v>6.84</v>
      </c>
      <c r="M2256" s="2">
        <v>0.05</v>
      </c>
      <c r="N2256">
        <v>15</v>
      </c>
      <c r="O2256">
        <v>8.3699999999999992</v>
      </c>
      <c r="P2256">
        <v>-11.02</v>
      </c>
      <c r="Q2256" s="2">
        <v>0.57999999999999996</v>
      </c>
      <c r="R2256" t="s">
        <v>29</v>
      </c>
      <c r="S2256" t="s">
        <v>139</v>
      </c>
      <c r="T2256" t="s">
        <v>480</v>
      </c>
      <c r="U2256" t="s">
        <v>481</v>
      </c>
      <c r="V2256" t="s">
        <v>68</v>
      </c>
      <c r="W2256">
        <v>7010</v>
      </c>
      <c r="X2256" s="1">
        <v>41294</v>
      </c>
      <c r="Y2256" t="s">
        <v>34</v>
      </c>
      <c r="Z2256" t="e" vm="5">
        <v>#VALUE!</v>
      </c>
      <c r="AA2256">
        <v>55378</v>
      </c>
      <c r="AB2256" t="e" cm="1" vm="2">
        <f t="array" ref="AB2256">_FV(Table1[[#This Row],[State]],"Country/region",TRUE)</f>
        <v>#VALUE!</v>
      </c>
    </row>
    <row r="2257" spans="1:28" x14ac:dyDescent="0.35">
      <c r="A2257" t="s">
        <v>1767</v>
      </c>
      <c r="B2257">
        <v>45</v>
      </c>
      <c r="C2257" t="s">
        <v>2334</v>
      </c>
      <c r="D2257" t="s">
        <v>46</v>
      </c>
      <c r="E2257">
        <f>YEAR(Table1[[#This Row],[Order Date]])</f>
        <v>2013</v>
      </c>
      <c r="F2257">
        <v>1</v>
      </c>
      <c r="G2257">
        <f>MONTH(Table1[[#This Row],[Order Date]])</f>
        <v>1</v>
      </c>
      <c r="H2257" s="1">
        <v>41292</v>
      </c>
      <c r="I2257">
        <v>50048</v>
      </c>
      <c r="J2257" t="s">
        <v>28</v>
      </c>
      <c r="K2257">
        <v>14</v>
      </c>
      <c r="L2257">
        <v>2.58</v>
      </c>
      <c r="M2257" s="2">
        <v>0.09</v>
      </c>
      <c r="N2257">
        <v>35.479999999999997</v>
      </c>
      <c r="O2257">
        <v>1.3</v>
      </c>
      <c r="P2257">
        <v>-9.19</v>
      </c>
      <c r="Q2257" s="2">
        <v>0.59</v>
      </c>
      <c r="R2257" t="s">
        <v>29</v>
      </c>
      <c r="S2257" t="s">
        <v>59</v>
      </c>
      <c r="T2257" t="s">
        <v>2519</v>
      </c>
      <c r="U2257" t="s">
        <v>88</v>
      </c>
      <c r="V2257" t="s">
        <v>68</v>
      </c>
      <c r="W2257">
        <v>7009</v>
      </c>
      <c r="X2257" s="1">
        <v>41294</v>
      </c>
      <c r="Y2257" t="s">
        <v>34</v>
      </c>
      <c r="Z2257" t="e" vm="5">
        <v>#VALUE!</v>
      </c>
      <c r="AA2257">
        <v>55378</v>
      </c>
      <c r="AB2257" t="e" cm="1" vm="2">
        <f t="array" ref="AB2257">_FV(Table1[[#This Row],[State]],"Country/region",TRUE)</f>
        <v>#VALUE!</v>
      </c>
    </row>
    <row r="2258" spans="1:28" x14ac:dyDescent="0.35">
      <c r="A2258" t="s">
        <v>2105</v>
      </c>
      <c r="B2258">
        <v>45</v>
      </c>
      <c r="C2258" t="s">
        <v>2193</v>
      </c>
      <c r="D2258" t="s">
        <v>38</v>
      </c>
      <c r="E2258">
        <f>YEAR(Table1[[#This Row],[Order Date]])</f>
        <v>2013</v>
      </c>
      <c r="F2258">
        <v>1</v>
      </c>
      <c r="G2258">
        <f>MONTH(Table1[[#This Row],[Order Date]])</f>
        <v>1</v>
      </c>
      <c r="H2258" s="1">
        <v>41292</v>
      </c>
      <c r="I2258">
        <v>35139</v>
      </c>
      <c r="J2258" t="s">
        <v>28</v>
      </c>
      <c r="K2258">
        <v>32</v>
      </c>
      <c r="L2258">
        <v>12.21</v>
      </c>
      <c r="M2258" s="2">
        <v>7.0000000000000007E-2</v>
      </c>
      <c r="N2258">
        <v>389.98</v>
      </c>
      <c r="O2258">
        <v>4.8099999999999996</v>
      </c>
      <c r="P2258">
        <v>-14.98</v>
      </c>
      <c r="Q2258" s="2">
        <v>0.57999999999999996</v>
      </c>
      <c r="R2258" t="s">
        <v>29</v>
      </c>
      <c r="S2258" t="s">
        <v>30</v>
      </c>
      <c r="T2258" t="s">
        <v>2692</v>
      </c>
      <c r="U2258" t="s">
        <v>32</v>
      </c>
      <c r="V2258" t="s">
        <v>52</v>
      </c>
      <c r="W2258">
        <v>4944</v>
      </c>
      <c r="X2258" s="1">
        <v>41294</v>
      </c>
      <c r="Y2258" t="s">
        <v>34</v>
      </c>
      <c r="Z2258" t="e" vm="32">
        <v>#VALUE!</v>
      </c>
      <c r="AA2258">
        <v>81301</v>
      </c>
      <c r="AB2258" t="e" cm="1" vm="2">
        <f t="array" ref="AB2258">_FV(Table1[[#This Row],[State]],"Country/region",TRUE)</f>
        <v>#VALUE!</v>
      </c>
    </row>
    <row r="2259" spans="1:28" x14ac:dyDescent="0.35">
      <c r="A2259" t="s">
        <v>2105</v>
      </c>
      <c r="B2259">
        <v>45</v>
      </c>
      <c r="C2259" t="s">
        <v>2193</v>
      </c>
      <c r="D2259" t="s">
        <v>38</v>
      </c>
      <c r="E2259">
        <f>YEAR(Table1[[#This Row],[Order Date]])</f>
        <v>2013</v>
      </c>
      <c r="F2259">
        <v>1</v>
      </c>
      <c r="G2259">
        <f>MONTH(Table1[[#This Row],[Order Date]])</f>
        <v>1</v>
      </c>
      <c r="H2259" s="1">
        <v>41292</v>
      </c>
      <c r="I2259">
        <v>35139</v>
      </c>
      <c r="J2259" t="s">
        <v>28</v>
      </c>
      <c r="K2259">
        <v>25</v>
      </c>
      <c r="L2259">
        <v>34.58</v>
      </c>
      <c r="M2259" s="2">
        <v>0.05</v>
      </c>
      <c r="N2259">
        <v>854.9</v>
      </c>
      <c r="O2259">
        <v>8.99</v>
      </c>
      <c r="P2259">
        <v>76.87</v>
      </c>
      <c r="Q2259" s="2">
        <v>0.56000000000000005</v>
      </c>
      <c r="R2259" t="s">
        <v>29</v>
      </c>
      <c r="S2259" t="s">
        <v>139</v>
      </c>
      <c r="T2259" t="s">
        <v>2483</v>
      </c>
      <c r="U2259" t="s">
        <v>88</v>
      </c>
      <c r="V2259" t="s">
        <v>52</v>
      </c>
      <c r="W2259">
        <v>4943</v>
      </c>
      <c r="X2259" s="1">
        <v>41294</v>
      </c>
      <c r="Y2259" t="s">
        <v>34</v>
      </c>
      <c r="Z2259" t="e" vm="32">
        <v>#VALUE!</v>
      </c>
      <c r="AA2259">
        <v>81301</v>
      </c>
      <c r="AB2259" t="e" cm="1" vm="2">
        <f t="array" ref="AB2259">_FV(Table1[[#This Row],[State]],"Country/region",TRUE)</f>
        <v>#VALUE!</v>
      </c>
    </row>
    <row r="2260" spans="1:28" x14ac:dyDescent="0.35">
      <c r="A2260" t="s">
        <v>2693</v>
      </c>
      <c r="B2260">
        <v>45</v>
      </c>
      <c r="C2260" t="s">
        <v>1763</v>
      </c>
      <c r="D2260" t="s">
        <v>27</v>
      </c>
      <c r="E2260">
        <f>YEAR(Table1[[#This Row],[Order Date]])</f>
        <v>2013</v>
      </c>
      <c r="F2260">
        <v>1</v>
      </c>
      <c r="G2260">
        <f>MONTH(Table1[[#This Row],[Order Date]])</f>
        <v>1</v>
      </c>
      <c r="H2260" s="1">
        <v>41292</v>
      </c>
      <c r="I2260">
        <v>34753</v>
      </c>
      <c r="J2260" t="s">
        <v>39</v>
      </c>
      <c r="K2260">
        <v>7</v>
      </c>
      <c r="L2260">
        <v>20.99</v>
      </c>
      <c r="M2260" s="2">
        <v>0.09</v>
      </c>
      <c r="N2260">
        <v>117.062</v>
      </c>
      <c r="O2260">
        <v>0.99</v>
      </c>
      <c r="P2260">
        <v>-63.701000000000001</v>
      </c>
      <c r="Q2260" s="2">
        <v>0.56999999999999995</v>
      </c>
      <c r="R2260" t="s">
        <v>96</v>
      </c>
      <c r="S2260" t="s">
        <v>59</v>
      </c>
      <c r="T2260" t="s">
        <v>1539</v>
      </c>
      <c r="U2260" t="s">
        <v>105</v>
      </c>
      <c r="V2260" t="s">
        <v>68</v>
      </c>
      <c r="W2260">
        <v>4885</v>
      </c>
      <c r="X2260" s="1">
        <v>41294</v>
      </c>
      <c r="Y2260" t="s">
        <v>34</v>
      </c>
      <c r="Z2260" t="e" vm="40">
        <v>#VALUE!</v>
      </c>
      <c r="AA2260">
        <v>66614</v>
      </c>
      <c r="AB2260" t="e" cm="1" vm="2">
        <f t="array" ref="AB2260">_FV(Table1[[#This Row],[State]],"Country/region",TRUE)</f>
        <v>#VALUE!</v>
      </c>
    </row>
    <row r="2261" spans="1:28" x14ac:dyDescent="0.35">
      <c r="A2261" t="s">
        <v>151</v>
      </c>
      <c r="B2261">
        <v>45</v>
      </c>
      <c r="C2261" t="s">
        <v>2524</v>
      </c>
      <c r="D2261" t="s">
        <v>38</v>
      </c>
      <c r="E2261">
        <f>YEAR(Table1[[#This Row],[Order Date]])</f>
        <v>2013</v>
      </c>
      <c r="F2261">
        <v>1</v>
      </c>
      <c r="G2261">
        <f>MONTH(Table1[[#This Row],[Order Date]])</f>
        <v>1</v>
      </c>
      <c r="H2261" s="1">
        <v>41293</v>
      </c>
      <c r="I2261">
        <v>54497</v>
      </c>
      <c r="J2261" t="s">
        <v>39</v>
      </c>
      <c r="K2261">
        <v>1</v>
      </c>
      <c r="L2261">
        <v>142.86000000000001</v>
      </c>
      <c r="M2261" s="2">
        <v>7.0000000000000007E-2</v>
      </c>
      <c r="N2261">
        <v>155.51</v>
      </c>
      <c r="O2261">
        <v>19.989999999999998</v>
      </c>
      <c r="P2261">
        <v>-87.34</v>
      </c>
      <c r="Q2261" s="2">
        <v>0.56000000000000005</v>
      </c>
      <c r="R2261" t="s">
        <v>29</v>
      </c>
      <c r="S2261" t="s">
        <v>30</v>
      </c>
      <c r="T2261" t="s">
        <v>1376</v>
      </c>
      <c r="U2261" t="s">
        <v>32</v>
      </c>
      <c r="V2261" t="s">
        <v>76</v>
      </c>
      <c r="W2261">
        <v>7615</v>
      </c>
      <c r="X2261" s="1">
        <v>41296</v>
      </c>
      <c r="Y2261" t="s">
        <v>34</v>
      </c>
      <c r="Z2261" t="e" vm="31">
        <v>#VALUE!</v>
      </c>
      <c r="AA2261">
        <v>37620</v>
      </c>
      <c r="AB2261" t="e" cm="1" vm="2">
        <f t="array" ref="AB2261">_FV(Table1[[#This Row],[State]],"Country/region",TRUE)</f>
        <v>#VALUE!</v>
      </c>
    </row>
    <row r="2262" spans="1:28" x14ac:dyDescent="0.35">
      <c r="A2262" t="s">
        <v>1917</v>
      </c>
      <c r="B2262">
        <v>45</v>
      </c>
      <c r="C2262" t="s">
        <v>1918</v>
      </c>
      <c r="D2262" t="s">
        <v>46</v>
      </c>
      <c r="E2262">
        <f>YEAR(Table1[[#This Row],[Order Date]])</f>
        <v>2013</v>
      </c>
      <c r="F2262">
        <v>1</v>
      </c>
      <c r="G2262">
        <f>MONTH(Table1[[#This Row],[Order Date]])</f>
        <v>1</v>
      </c>
      <c r="H2262" s="1">
        <v>41294</v>
      </c>
      <c r="I2262">
        <v>29185</v>
      </c>
      <c r="J2262" t="s">
        <v>28</v>
      </c>
      <c r="K2262">
        <v>8</v>
      </c>
      <c r="L2262">
        <v>56.96</v>
      </c>
      <c r="M2262" s="2">
        <v>0.03</v>
      </c>
      <c r="N2262">
        <v>468.49</v>
      </c>
      <c r="O2262">
        <v>13.22</v>
      </c>
      <c r="P2262">
        <v>-6.37</v>
      </c>
      <c r="Q2262" s="2">
        <v>0.56000000000000005</v>
      </c>
      <c r="R2262" t="s">
        <v>29</v>
      </c>
      <c r="S2262" t="s">
        <v>30</v>
      </c>
      <c r="T2262" t="s">
        <v>2694</v>
      </c>
      <c r="U2262" t="s">
        <v>214</v>
      </c>
      <c r="V2262" t="s">
        <v>68</v>
      </c>
      <c r="W2262">
        <v>4091</v>
      </c>
      <c r="X2262" s="1">
        <v>41295</v>
      </c>
      <c r="Y2262" t="s">
        <v>34</v>
      </c>
      <c r="Z2262" t="e" vm="26">
        <v>#VALUE!</v>
      </c>
      <c r="AA2262">
        <v>48071</v>
      </c>
      <c r="AB2262" t="e" cm="1" vm="2">
        <f t="array" ref="AB2262">_FV(Table1[[#This Row],[State]],"Country/region",TRUE)</f>
        <v>#VALUE!</v>
      </c>
    </row>
    <row r="2263" spans="1:28" x14ac:dyDescent="0.35">
      <c r="A2263" t="s">
        <v>2695</v>
      </c>
      <c r="B2263">
        <v>45</v>
      </c>
      <c r="C2263" t="s">
        <v>2612</v>
      </c>
      <c r="D2263" t="s">
        <v>27</v>
      </c>
      <c r="E2263">
        <f>YEAR(Table1[[#This Row],[Order Date]])</f>
        <v>2013</v>
      </c>
      <c r="F2263">
        <v>1</v>
      </c>
      <c r="G2263">
        <f>MONTH(Table1[[#This Row],[Order Date]])</f>
        <v>1</v>
      </c>
      <c r="H2263" s="1">
        <v>41294</v>
      </c>
      <c r="I2263">
        <v>55398</v>
      </c>
      <c r="J2263" t="s">
        <v>131</v>
      </c>
      <c r="K2263">
        <v>21</v>
      </c>
      <c r="L2263">
        <v>2.1</v>
      </c>
      <c r="M2263" s="2">
        <v>0.04</v>
      </c>
      <c r="N2263">
        <v>46.42</v>
      </c>
      <c r="O2263">
        <v>0.7</v>
      </c>
      <c r="P2263">
        <v>2.38</v>
      </c>
      <c r="Q2263" s="2">
        <v>0.56999999999999995</v>
      </c>
      <c r="R2263" t="s">
        <v>29</v>
      </c>
      <c r="S2263" t="s">
        <v>59</v>
      </c>
      <c r="T2263" t="s">
        <v>161</v>
      </c>
      <c r="U2263" t="s">
        <v>88</v>
      </c>
      <c r="V2263" t="s">
        <v>33</v>
      </c>
      <c r="W2263">
        <v>7736</v>
      </c>
      <c r="X2263" s="1">
        <v>41295</v>
      </c>
      <c r="Y2263" t="s">
        <v>34</v>
      </c>
      <c r="Z2263" t="e" vm="22">
        <v>#VALUE!</v>
      </c>
      <c r="AA2263">
        <v>44017</v>
      </c>
      <c r="AB2263" t="e" cm="1" vm="2">
        <f t="array" ref="AB2263">_FV(Table1[[#This Row],[State]],"Country/region",TRUE)</f>
        <v>#VALUE!</v>
      </c>
    </row>
    <row r="2264" spans="1:28" x14ac:dyDescent="0.35">
      <c r="A2264" t="s">
        <v>743</v>
      </c>
      <c r="B2264">
        <v>45</v>
      </c>
      <c r="C2264" t="s">
        <v>744</v>
      </c>
      <c r="D2264" t="s">
        <v>46</v>
      </c>
      <c r="E2264">
        <f>YEAR(Table1[[#This Row],[Order Date]])</f>
        <v>2013</v>
      </c>
      <c r="F2264">
        <v>1</v>
      </c>
      <c r="G2264">
        <f>MONTH(Table1[[#This Row],[Order Date]])</f>
        <v>1</v>
      </c>
      <c r="H2264" s="1">
        <v>41294</v>
      </c>
      <c r="I2264">
        <v>20934</v>
      </c>
      <c r="J2264" t="s">
        <v>58</v>
      </c>
      <c r="K2264">
        <v>5</v>
      </c>
      <c r="L2264">
        <v>264.98</v>
      </c>
      <c r="M2264" s="2">
        <v>0.09</v>
      </c>
      <c r="N2264">
        <v>1253.8900000000001</v>
      </c>
      <c r="O2264">
        <v>17.86</v>
      </c>
      <c r="P2264">
        <v>-577.47990000000004</v>
      </c>
      <c r="Q2264" s="2">
        <v>0.57999999999999996</v>
      </c>
      <c r="R2264" t="s">
        <v>96</v>
      </c>
      <c r="S2264" t="s">
        <v>49</v>
      </c>
      <c r="T2264" t="s">
        <v>330</v>
      </c>
      <c r="U2264" t="s">
        <v>98</v>
      </c>
      <c r="V2264" t="s">
        <v>33</v>
      </c>
      <c r="W2264">
        <v>2900</v>
      </c>
      <c r="X2264" s="1">
        <v>41295</v>
      </c>
      <c r="Y2264" t="s">
        <v>53</v>
      </c>
      <c r="Z2264" t="e" vm="15">
        <v>#VALUE!</v>
      </c>
      <c r="AA2264">
        <v>13021</v>
      </c>
      <c r="AB2264" t="e" cm="1" vm="2">
        <f t="array" ref="AB2264">_FV(Table1[[#This Row],[State]],"Country/region",TRUE)</f>
        <v>#VALUE!</v>
      </c>
    </row>
    <row r="2265" spans="1:28" x14ac:dyDescent="0.35">
      <c r="A2265" t="s">
        <v>1917</v>
      </c>
      <c r="B2265">
        <v>45</v>
      </c>
      <c r="C2265" t="s">
        <v>1918</v>
      </c>
      <c r="D2265" t="s">
        <v>46</v>
      </c>
      <c r="E2265">
        <f>YEAR(Table1[[#This Row],[Order Date]])</f>
        <v>2013</v>
      </c>
      <c r="F2265">
        <v>1</v>
      </c>
      <c r="G2265">
        <f>MONTH(Table1[[#This Row],[Order Date]])</f>
        <v>1</v>
      </c>
      <c r="H2265" s="1">
        <v>41294</v>
      </c>
      <c r="I2265">
        <v>29185</v>
      </c>
      <c r="J2265" t="s">
        <v>28</v>
      </c>
      <c r="K2265">
        <v>48</v>
      </c>
      <c r="L2265">
        <v>8.3699999999999992</v>
      </c>
      <c r="M2265" s="2">
        <v>0.04</v>
      </c>
      <c r="N2265">
        <v>446.53</v>
      </c>
      <c r="O2265">
        <v>10.16</v>
      </c>
      <c r="P2265">
        <v>-261.45</v>
      </c>
      <c r="Q2265" s="2">
        <v>0.59</v>
      </c>
      <c r="R2265" t="s">
        <v>48</v>
      </c>
      <c r="S2265" t="s">
        <v>40</v>
      </c>
      <c r="T2265" t="s">
        <v>1803</v>
      </c>
      <c r="U2265" t="s">
        <v>82</v>
      </c>
      <c r="V2265" t="s">
        <v>68</v>
      </c>
      <c r="W2265">
        <v>4092</v>
      </c>
      <c r="X2265" s="1">
        <v>41296</v>
      </c>
      <c r="Y2265" t="s">
        <v>42</v>
      </c>
      <c r="Z2265" t="e" vm="26">
        <v>#VALUE!</v>
      </c>
      <c r="AA2265">
        <v>48071</v>
      </c>
      <c r="AB2265" t="e" cm="1" vm="2">
        <f t="array" ref="AB2265">_FV(Table1[[#This Row],[State]],"Country/region",TRUE)</f>
        <v>#VALUE!</v>
      </c>
    </row>
    <row r="2266" spans="1:28" x14ac:dyDescent="0.35">
      <c r="A2266" t="s">
        <v>1596</v>
      </c>
      <c r="B2266">
        <v>45</v>
      </c>
      <c r="C2266" t="s">
        <v>462</v>
      </c>
      <c r="D2266" t="s">
        <v>46</v>
      </c>
      <c r="E2266">
        <f>YEAR(Table1[[#This Row],[Order Date]])</f>
        <v>2013</v>
      </c>
      <c r="F2266">
        <v>1</v>
      </c>
      <c r="G2266">
        <f>MONTH(Table1[[#This Row],[Order Date]])</f>
        <v>1</v>
      </c>
      <c r="H2266" s="1">
        <v>41294</v>
      </c>
      <c r="I2266">
        <v>34661</v>
      </c>
      <c r="J2266" t="s">
        <v>58</v>
      </c>
      <c r="K2266">
        <v>26</v>
      </c>
      <c r="L2266">
        <v>33.979999999999997</v>
      </c>
      <c r="M2266" s="2">
        <v>0.09</v>
      </c>
      <c r="N2266">
        <v>864.16</v>
      </c>
      <c r="O2266">
        <v>19.989999999999998</v>
      </c>
      <c r="P2266">
        <v>-175.47</v>
      </c>
      <c r="Q2266" s="2">
        <v>0.55000000000000004</v>
      </c>
      <c r="R2266" t="s">
        <v>48</v>
      </c>
      <c r="S2266" t="s">
        <v>30</v>
      </c>
      <c r="T2266" t="s">
        <v>2223</v>
      </c>
      <c r="U2266" t="s">
        <v>82</v>
      </c>
      <c r="V2266" t="s">
        <v>76</v>
      </c>
      <c r="W2266">
        <v>4871</v>
      </c>
      <c r="X2266" s="1">
        <v>41296</v>
      </c>
      <c r="Y2266" t="s">
        <v>34</v>
      </c>
      <c r="Z2266" t="e" vm="6">
        <v>#VALUE!</v>
      </c>
      <c r="AA2266">
        <v>35810</v>
      </c>
      <c r="AB2266" t="e" cm="1" vm="2">
        <f t="array" ref="AB2266">_FV(Table1[[#This Row],[State]],"Country/region",TRUE)</f>
        <v>#VALUE!</v>
      </c>
    </row>
    <row r="2267" spans="1:28" x14ac:dyDescent="0.35">
      <c r="A2267" t="s">
        <v>2197</v>
      </c>
      <c r="B2267">
        <v>45</v>
      </c>
      <c r="C2267" t="s">
        <v>1918</v>
      </c>
      <c r="D2267" t="s">
        <v>46</v>
      </c>
      <c r="E2267">
        <f>YEAR(Table1[[#This Row],[Order Date]])</f>
        <v>2013</v>
      </c>
      <c r="F2267">
        <v>1</v>
      </c>
      <c r="G2267">
        <f>MONTH(Table1[[#This Row],[Order Date]])</f>
        <v>1</v>
      </c>
      <c r="H2267" s="1">
        <v>41294</v>
      </c>
      <c r="I2267">
        <v>29185</v>
      </c>
      <c r="J2267" t="s">
        <v>28</v>
      </c>
      <c r="K2267">
        <v>5</v>
      </c>
      <c r="L2267">
        <v>40.99</v>
      </c>
      <c r="M2267" s="2">
        <v>0.02</v>
      </c>
      <c r="N2267">
        <v>217.85</v>
      </c>
      <c r="O2267">
        <v>17.48</v>
      </c>
      <c r="P2267">
        <v>-25.31</v>
      </c>
      <c r="Q2267" s="2">
        <v>0.36</v>
      </c>
      <c r="R2267" t="s">
        <v>29</v>
      </c>
      <c r="S2267" t="s">
        <v>30</v>
      </c>
      <c r="T2267" t="s">
        <v>1344</v>
      </c>
      <c r="U2267" t="s">
        <v>61</v>
      </c>
      <c r="V2267" t="s">
        <v>68</v>
      </c>
      <c r="W2267">
        <v>4093</v>
      </c>
      <c r="X2267" s="1">
        <v>41296</v>
      </c>
      <c r="Y2267" t="s">
        <v>42</v>
      </c>
      <c r="Z2267" t="e" vm="26">
        <v>#VALUE!</v>
      </c>
      <c r="AA2267">
        <v>48640</v>
      </c>
      <c r="AB2267" t="e" cm="1" vm="2">
        <f t="array" ref="AB2267">_FV(Table1[[#This Row],[State]],"Country/region",TRUE)</f>
        <v>#VALUE!</v>
      </c>
    </row>
    <row r="2268" spans="1:28" x14ac:dyDescent="0.35">
      <c r="A2268" t="s">
        <v>2696</v>
      </c>
      <c r="B2268">
        <v>45</v>
      </c>
      <c r="C2268" t="s">
        <v>2612</v>
      </c>
      <c r="D2268" t="s">
        <v>27</v>
      </c>
      <c r="E2268">
        <f>YEAR(Table1[[#This Row],[Order Date]])</f>
        <v>2013</v>
      </c>
      <c r="F2268">
        <v>1</v>
      </c>
      <c r="G2268">
        <f>MONTH(Table1[[#This Row],[Order Date]])</f>
        <v>1</v>
      </c>
      <c r="H2268" s="1">
        <v>41294</v>
      </c>
      <c r="I2268">
        <v>55398</v>
      </c>
      <c r="J2268" t="s">
        <v>131</v>
      </c>
      <c r="K2268">
        <v>24</v>
      </c>
      <c r="L2268">
        <v>4.4800000000000004</v>
      </c>
      <c r="M2268" s="2">
        <v>7.0000000000000007E-2</v>
      </c>
      <c r="N2268">
        <v>154.99</v>
      </c>
      <c r="O2268">
        <v>49</v>
      </c>
      <c r="P2268">
        <v>-1085.52</v>
      </c>
      <c r="Q2268" s="2">
        <v>0.6</v>
      </c>
      <c r="R2268" t="s">
        <v>29</v>
      </c>
      <c r="S2268" t="s">
        <v>40</v>
      </c>
      <c r="T2268" t="s">
        <v>1259</v>
      </c>
      <c r="U2268" t="s">
        <v>214</v>
      </c>
      <c r="V2268" t="s">
        <v>68</v>
      </c>
      <c r="W2268">
        <v>7737</v>
      </c>
      <c r="X2268" s="1">
        <v>41296</v>
      </c>
      <c r="Y2268" t="s">
        <v>34</v>
      </c>
      <c r="Z2268" t="e" vm="25">
        <v>#VALUE!</v>
      </c>
      <c r="AA2268">
        <v>53005</v>
      </c>
      <c r="AB2268" t="e" cm="1" vm="2">
        <f t="array" ref="AB2268">_FV(Table1[[#This Row],[State]],"Country/region",TRUE)</f>
        <v>#VALUE!</v>
      </c>
    </row>
    <row r="2269" spans="1:28" x14ac:dyDescent="0.35">
      <c r="A2269" t="s">
        <v>2133</v>
      </c>
      <c r="B2269">
        <v>45</v>
      </c>
      <c r="C2269" t="s">
        <v>992</v>
      </c>
      <c r="D2269" t="s">
        <v>46</v>
      </c>
      <c r="E2269">
        <f>YEAR(Table1[[#This Row],[Order Date]])</f>
        <v>2013</v>
      </c>
      <c r="F2269">
        <v>1</v>
      </c>
      <c r="G2269">
        <f>MONTH(Table1[[#This Row],[Order Date]])</f>
        <v>1</v>
      </c>
      <c r="H2269" s="1">
        <v>41294</v>
      </c>
      <c r="I2269">
        <v>25155</v>
      </c>
      <c r="J2269" t="s">
        <v>47</v>
      </c>
      <c r="K2269">
        <v>3</v>
      </c>
      <c r="L2269">
        <v>4.9800000000000004</v>
      </c>
      <c r="M2269" s="2">
        <v>0.01</v>
      </c>
      <c r="N2269">
        <v>30.37</v>
      </c>
      <c r="O2269">
        <v>5.49</v>
      </c>
      <c r="P2269">
        <v>-1.74</v>
      </c>
      <c r="Q2269" s="2">
        <v>0.38</v>
      </c>
      <c r="R2269" t="s">
        <v>29</v>
      </c>
      <c r="S2269" t="s">
        <v>30</v>
      </c>
      <c r="T2269" t="s">
        <v>1505</v>
      </c>
      <c r="U2269" t="s">
        <v>61</v>
      </c>
      <c r="V2269" t="s">
        <v>76</v>
      </c>
      <c r="W2269">
        <v>3536</v>
      </c>
      <c r="X2269" s="1">
        <v>41299</v>
      </c>
      <c r="Y2269" t="s">
        <v>42</v>
      </c>
      <c r="Z2269" t="e" vm="44">
        <v>#VALUE!</v>
      </c>
      <c r="AA2269">
        <v>30907</v>
      </c>
      <c r="AB2269" t="e" cm="1" vm="2">
        <f t="array" ref="AB2269">_FV(Table1[[#This Row],[State]],"Country/region",TRUE)</f>
        <v>#VALUE!</v>
      </c>
    </row>
    <row r="2270" spans="1:28" x14ac:dyDescent="0.35">
      <c r="A2270" t="s">
        <v>2133</v>
      </c>
      <c r="B2270">
        <v>45</v>
      </c>
      <c r="C2270" t="s">
        <v>992</v>
      </c>
      <c r="D2270" t="s">
        <v>46</v>
      </c>
      <c r="E2270">
        <f>YEAR(Table1[[#This Row],[Order Date]])</f>
        <v>2013</v>
      </c>
      <c r="F2270">
        <v>1</v>
      </c>
      <c r="G2270">
        <f>MONTH(Table1[[#This Row],[Order Date]])</f>
        <v>1</v>
      </c>
      <c r="H2270" s="1">
        <v>41294</v>
      </c>
      <c r="I2270">
        <v>25155</v>
      </c>
      <c r="J2270" t="s">
        <v>47</v>
      </c>
      <c r="K2270">
        <v>48</v>
      </c>
      <c r="L2270">
        <v>19.940000000000001</v>
      </c>
      <c r="M2270" s="2">
        <v>0</v>
      </c>
      <c r="N2270">
        <v>1038.99</v>
      </c>
      <c r="O2270">
        <v>14.87</v>
      </c>
      <c r="P2270">
        <v>-180.45</v>
      </c>
      <c r="Q2270" s="2">
        <v>0.56999999999999995</v>
      </c>
      <c r="R2270" t="s">
        <v>48</v>
      </c>
      <c r="S2270" t="s">
        <v>40</v>
      </c>
      <c r="T2270" t="s">
        <v>2697</v>
      </c>
      <c r="U2270" t="s">
        <v>82</v>
      </c>
      <c r="V2270" t="s">
        <v>76</v>
      </c>
      <c r="W2270">
        <v>3534</v>
      </c>
      <c r="X2270" s="1">
        <v>41301</v>
      </c>
      <c r="Y2270" t="s">
        <v>34</v>
      </c>
      <c r="Z2270" t="e" vm="44">
        <v>#VALUE!</v>
      </c>
      <c r="AA2270">
        <v>30907</v>
      </c>
      <c r="AB2270" t="e" cm="1" vm="2">
        <f t="array" ref="AB2270">_FV(Table1[[#This Row],[State]],"Country/region",TRUE)</f>
        <v>#VALUE!</v>
      </c>
    </row>
    <row r="2271" spans="1:28" x14ac:dyDescent="0.35">
      <c r="A2271" t="s">
        <v>2133</v>
      </c>
      <c r="B2271">
        <v>45</v>
      </c>
      <c r="C2271" t="s">
        <v>992</v>
      </c>
      <c r="D2271" t="s">
        <v>46</v>
      </c>
      <c r="E2271">
        <f>YEAR(Table1[[#This Row],[Order Date]])</f>
        <v>2013</v>
      </c>
      <c r="F2271">
        <v>1</v>
      </c>
      <c r="G2271">
        <f>MONTH(Table1[[#This Row],[Order Date]])</f>
        <v>1</v>
      </c>
      <c r="H2271" s="1">
        <v>41294</v>
      </c>
      <c r="I2271">
        <v>25155</v>
      </c>
      <c r="J2271" t="s">
        <v>47</v>
      </c>
      <c r="K2271">
        <v>17</v>
      </c>
      <c r="L2271">
        <v>6.69</v>
      </c>
      <c r="M2271" s="2">
        <v>0.08</v>
      </c>
      <c r="N2271">
        <v>114.01</v>
      </c>
      <c r="O2271">
        <v>3.1</v>
      </c>
      <c r="P2271">
        <v>6.99</v>
      </c>
      <c r="Q2271" s="2">
        <v>0.36</v>
      </c>
      <c r="R2271" t="s">
        <v>29</v>
      </c>
      <c r="S2271" t="s">
        <v>59</v>
      </c>
      <c r="T2271" t="s">
        <v>2698</v>
      </c>
      <c r="U2271" t="s">
        <v>61</v>
      </c>
      <c r="V2271" t="s">
        <v>76</v>
      </c>
      <c r="W2271">
        <v>3535</v>
      </c>
      <c r="X2271" s="1">
        <v>41301</v>
      </c>
      <c r="Y2271" t="s">
        <v>34</v>
      </c>
      <c r="Z2271" t="e" vm="44">
        <v>#VALUE!</v>
      </c>
      <c r="AA2271">
        <v>30907</v>
      </c>
      <c r="AB2271" t="e" cm="1" vm="2">
        <f t="array" ref="AB2271">_FV(Table1[[#This Row],[State]],"Country/region",TRUE)</f>
        <v>#VALUE!</v>
      </c>
    </row>
    <row r="2272" spans="1:28" x14ac:dyDescent="0.35">
      <c r="A2272" t="s">
        <v>1926</v>
      </c>
      <c r="B2272">
        <v>45</v>
      </c>
      <c r="C2272" t="s">
        <v>353</v>
      </c>
      <c r="D2272" t="s">
        <v>38</v>
      </c>
      <c r="E2272">
        <f>YEAR(Table1[[#This Row],[Order Date]])</f>
        <v>2013</v>
      </c>
      <c r="F2272">
        <v>1</v>
      </c>
      <c r="G2272">
        <f>MONTH(Table1[[#This Row],[Order Date]])</f>
        <v>1</v>
      </c>
      <c r="H2272" s="1">
        <v>41295</v>
      </c>
      <c r="I2272">
        <v>42405</v>
      </c>
      <c r="J2272" t="s">
        <v>28</v>
      </c>
      <c r="K2272">
        <v>13</v>
      </c>
      <c r="L2272">
        <v>5.98</v>
      </c>
      <c r="M2272" s="2">
        <v>0.08</v>
      </c>
      <c r="N2272">
        <v>81.680000000000007</v>
      </c>
      <c r="O2272">
        <v>5.15</v>
      </c>
      <c r="P2272">
        <v>-25.22</v>
      </c>
      <c r="Q2272" s="2">
        <v>0.36</v>
      </c>
      <c r="R2272" t="s">
        <v>29</v>
      </c>
      <c r="S2272" t="s">
        <v>30</v>
      </c>
      <c r="T2272" t="s">
        <v>1758</v>
      </c>
      <c r="U2272" t="s">
        <v>61</v>
      </c>
      <c r="V2272" t="s">
        <v>68</v>
      </c>
      <c r="W2272">
        <v>5985</v>
      </c>
      <c r="X2272" s="1">
        <v>41297</v>
      </c>
      <c r="Y2272" t="s">
        <v>34</v>
      </c>
      <c r="Z2272" t="e" vm="41">
        <v>#VALUE!</v>
      </c>
      <c r="AA2272">
        <v>58554</v>
      </c>
      <c r="AB2272" t="e" cm="1" vm="2">
        <f t="array" ref="AB2272">_FV(Table1[[#This Row],[State]],"Country/region",TRUE)</f>
        <v>#VALUE!</v>
      </c>
    </row>
    <row r="2273" spans="1:28" x14ac:dyDescent="0.35">
      <c r="A2273" t="s">
        <v>219</v>
      </c>
      <c r="B2273">
        <v>45</v>
      </c>
      <c r="C2273" t="s">
        <v>1076</v>
      </c>
      <c r="D2273" t="s">
        <v>57</v>
      </c>
      <c r="E2273">
        <f>YEAR(Table1[[#This Row],[Order Date]])</f>
        <v>2013</v>
      </c>
      <c r="F2273">
        <v>1</v>
      </c>
      <c r="G2273">
        <f>MONTH(Table1[[#This Row],[Order Date]])</f>
        <v>1</v>
      </c>
      <c r="H2273" s="1">
        <v>41296</v>
      </c>
      <c r="I2273">
        <v>640</v>
      </c>
      <c r="J2273" t="s">
        <v>28</v>
      </c>
      <c r="K2273">
        <v>39</v>
      </c>
      <c r="L2273">
        <v>120.98</v>
      </c>
      <c r="M2273" s="2">
        <v>0.02</v>
      </c>
      <c r="N2273">
        <v>4913.6899999999996</v>
      </c>
      <c r="O2273">
        <v>58.64</v>
      </c>
      <c r="P2273">
        <v>-1153.9000000000001</v>
      </c>
      <c r="Q2273" s="2">
        <v>0.75</v>
      </c>
      <c r="R2273" t="s">
        <v>48</v>
      </c>
      <c r="S2273" t="s">
        <v>73</v>
      </c>
      <c r="T2273" t="s">
        <v>721</v>
      </c>
      <c r="U2273" t="s">
        <v>154</v>
      </c>
      <c r="V2273" t="s">
        <v>68</v>
      </c>
      <c r="W2273">
        <v>101</v>
      </c>
      <c r="X2273" s="1">
        <v>41297</v>
      </c>
      <c r="Y2273" t="s">
        <v>53</v>
      </c>
      <c r="Z2273" t="e" vm="11">
        <v>#VALUE!</v>
      </c>
      <c r="AA2273">
        <v>77506</v>
      </c>
      <c r="AB2273" t="e" cm="1" vm="2">
        <f t="array" ref="AB2273">_FV(Table1[[#This Row],[State]],"Country/region",TRUE)</f>
        <v>#VALUE!</v>
      </c>
    </row>
    <row r="2274" spans="1:28" x14ac:dyDescent="0.35">
      <c r="A2274" t="s">
        <v>219</v>
      </c>
      <c r="B2274">
        <v>45</v>
      </c>
      <c r="C2274" t="s">
        <v>1076</v>
      </c>
      <c r="D2274" t="s">
        <v>57</v>
      </c>
      <c r="E2274">
        <f>YEAR(Table1[[#This Row],[Order Date]])</f>
        <v>2013</v>
      </c>
      <c r="F2274">
        <v>1</v>
      </c>
      <c r="G2274">
        <f>MONTH(Table1[[#This Row],[Order Date]])</f>
        <v>1</v>
      </c>
      <c r="H2274" s="1">
        <v>41296</v>
      </c>
      <c r="I2274">
        <v>640</v>
      </c>
      <c r="J2274" t="s">
        <v>28</v>
      </c>
      <c r="K2274">
        <v>24</v>
      </c>
      <c r="L2274">
        <v>18.97</v>
      </c>
      <c r="M2274" s="2">
        <v>0.01</v>
      </c>
      <c r="N2274">
        <v>464.77</v>
      </c>
      <c r="O2274">
        <v>9.5399999999999991</v>
      </c>
      <c r="P2274">
        <v>29.42</v>
      </c>
      <c r="Q2274" s="2">
        <v>0.37</v>
      </c>
      <c r="R2274" t="s">
        <v>29</v>
      </c>
      <c r="S2274" t="s">
        <v>30</v>
      </c>
      <c r="T2274" t="s">
        <v>334</v>
      </c>
      <c r="U2274" t="s">
        <v>61</v>
      </c>
      <c r="V2274" t="s">
        <v>68</v>
      </c>
      <c r="W2274">
        <v>102</v>
      </c>
      <c r="X2274" s="1">
        <v>41297</v>
      </c>
      <c r="Y2274" t="s">
        <v>34</v>
      </c>
      <c r="Z2274" t="e" vm="11">
        <v>#VALUE!</v>
      </c>
      <c r="AA2274">
        <v>77506</v>
      </c>
      <c r="AB2274" t="e" cm="1" vm="2">
        <f t="array" ref="AB2274">_FV(Table1[[#This Row],[State]],"Country/region",TRUE)</f>
        <v>#VALUE!</v>
      </c>
    </row>
    <row r="2275" spans="1:28" x14ac:dyDescent="0.35">
      <c r="A2275" t="s">
        <v>1213</v>
      </c>
      <c r="B2275">
        <v>45</v>
      </c>
      <c r="C2275" t="s">
        <v>532</v>
      </c>
      <c r="D2275" t="s">
        <v>46</v>
      </c>
      <c r="E2275">
        <f>YEAR(Table1[[#This Row],[Order Date]])</f>
        <v>2013</v>
      </c>
      <c r="F2275">
        <v>1</v>
      </c>
      <c r="G2275">
        <f>MONTH(Table1[[#This Row],[Order Date]])</f>
        <v>1</v>
      </c>
      <c r="H2275" s="1">
        <v>41296</v>
      </c>
      <c r="I2275">
        <v>49925</v>
      </c>
      <c r="J2275" t="s">
        <v>28</v>
      </c>
      <c r="K2275">
        <v>1</v>
      </c>
      <c r="L2275">
        <v>2.88</v>
      </c>
      <c r="M2275" s="2">
        <v>0.06</v>
      </c>
      <c r="N2275">
        <v>3.41</v>
      </c>
      <c r="O2275">
        <v>0.7</v>
      </c>
      <c r="P2275">
        <v>-1.78</v>
      </c>
      <c r="Q2275" s="2">
        <v>0.56000000000000005</v>
      </c>
      <c r="R2275" t="s">
        <v>29</v>
      </c>
      <c r="S2275" t="s">
        <v>59</v>
      </c>
      <c r="T2275" t="s">
        <v>1919</v>
      </c>
      <c r="U2275" t="s">
        <v>88</v>
      </c>
      <c r="V2275" t="s">
        <v>52</v>
      </c>
      <c r="W2275">
        <v>6987</v>
      </c>
      <c r="X2275" s="1">
        <v>41297</v>
      </c>
      <c r="Y2275" t="s">
        <v>34</v>
      </c>
      <c r="Z2275" t="e" vm="4">
        <v>#VALUE!</v>
      </c>
      <c r="AA2275">
        <v>93534</v>
      </c>
      <c r="AB2275" t="e" cm="1" vm="2">
        <f t="array" ref="AB2275">_FV(Table1[[#This Row],[State]],"Country/region",TRUE)</f>
        <v>#VALUE!</v>
      </c>
    </row>
    <row r="2276" spans="1:28" x14ac:dyDescent="0.35">
      <c r="A2276" t="s">
        <v>1871</v>
      </c>
      <c r="B2276">
        <v>45</v>
      </c>
      <c r="C2276" t="s">
        <v>1868</v>
      </c>
      <c r="D2276" t="s">
        <v>38</v>
      </c>
      <c r="E2276">
        <f>YEAR(Table1[[#This Row],[Order Date]])</f>
        <v>2013</v>
      </c>
      <c r="F2276">
        <v>1</v>
      </c>
      <c r="G2276">
        <f>MONTH(Table1[[#This Row],[Order Date]])</f>
        <v>1</v>
      </c>
      <c r="H2276" s="1">
        <v>41296</v>
      </c>
      <c r="I2276">
        <v>55270</v>
      </c>
      <c r="J2276" t="s">
        <v>131</v>
      </c>
      <c r="K2276">
        <v>1</v>
      </c>
      <c r="L2276">
        <v>29.17</v>
      </c>
      <c r="M2276" s="2">
        <v>0.02</v>
      </c>
      <c r="N2276">
        <v>35.14</v>
      </c>
      <c r="O2276">
        <v>6.27</v>
      </c>
      <c r="P2276">
        <v>-12.753500000000001</v>
      </c>
      <c r="Q2276" s="2">
        <v>0.37</v>
      </c>
      <c r="R2276" t="s">
        <v>29</v>
      </c>
      <c r="S2276" t="s">
        <v>30</v>
      </c>
      <c r="T2276" t="s">
        <v>1842</v>
      </c>
      <c r="U2276" t="s">
        <v>67</v>
      </c>
      <c r="V2276" t="s">
        <v>68</v>
      </c>
      <c r="W2276">
        <v>7712</v>
      </c>
      <c r="X2276" s="1">
        <v>41297</v>
      </c>
      <c r="Y2276" t="s">
        <v>34</v>
      </c>
      <c r="Z2276" t="e" vm="11">
        <v>#VALUE!</v>
      </c>
      <c r="AA2276">
        <v>75165</v>
      </c>
      <c r="AB2276" t="e" cm="1" vm="2">
        <f t="array" ref="AB2276">_FV(Table1[[#This Row],[State]],"Country/region",TRUE)</f>
        <v>#VALUE!</v>
      </c>
    </row>
    <row r="2277" spans="1:28" x14ac:dyDescent="0.35">
      <c r="A2277" t="s">
        <v>2699</v>
      </c>
      <c r="B2277">
        <v>45</v>
      </c>
      <c r="C2277" t="s">
        <v>977</v>
      </c>
      <c r="D2277" t="s">
        <v>27</v>
      </c>
      <c r="E2277">
        <f>YEAR(Table1[[#This Row],[Order Date]])</f>
        <v>2013</v>
      </c>
      <c r="F2277">
        <v>1</v>
      </c>
      <c r="G2277">
        <f>MONTH(Table1[[#This Row],[Order Date]])</f>
        <v>1</v>
      </c>
      <c r="H2277" s="1">
        <v>41296</v>
      </c>
      <c r="I2277">
        <v>44999</v>
      </c>
      <c r="J2277" t="s">
        <v>131</v>
      </c>
      <c r="K2277">
        <v>17</v>
      </c>
      <c r="L2277">
        <v>6.48</v>
      </c>
      <c r="M2277" s="2">
        <v>0.09</v>
      </c>
      <c r="N2277">
        <v>110.74</v>
      </c>
      <c r="O2277">
        <v>7.49</v>
      </c>
      <c r="P2277">
        <v>-70.31</v>
      </c>
      <c r="Q2277" s="2">
        <v>0.37</v>
      </c>
      <c r="R2277" t="s">
        <v>29</v>
      </c>
      <c r="S2277" t="s">
        <v>30</v>
      </c>
      <c r="T2277" t="s">
        <v>1181</v>
      </c>
      <c r="U2277" t="s">
        <v>61</v>
      </c>
      <c r="V2277" t="s">
        <v>68</v>
      </c>
      <c r="W2277">
        <v>6350</v>
      </c>
      <c r="X2277" s="1">
        <v>41297</v>
      </c>
      <c r="Y2277" t="s">
        <v>34</v>
      </c>
      <c r="Z2277" t="e" vm="5">
        <v>#VALUE!</v>
      </c>
      <c r="AA2277">
        <v>55122</v>
      </c>
      <c r="AB2277" t="e" cm="1" vm="2">
        <f t="array" ref="AB2277">_FV(Table1[[#This Row],[State]],"Country/region",TRUE)</f>
        <v>#VALUE!</v>
      </c>
    </row>
    <row r="2278" spans="1:28" x14ac:dyDescent="0.35">
      <c r="A2278" t="s">
        <v>2693</v>
      </c>
      <c r="B2278">
        <v>45</v>
      </c>
      <c r="C2278" t="s">
        <v>1763</v>
      </c>
      <c r="D2278" t="s">
        <v>27</v>
      </c>
      <c r="E2278">
        <f>YEAR(Table1[[#This Row],[Order Date]])</f>
        <v>2013</v>
      </c>
      <c r="F2278">
        <v>1</v>
      </c>
      <c r="G2278">
        <f>MONTH(Table1[[#This Row],[Order Date]])</f>
        <v>1</v>
      </c>
      <c r="H2278" s="1">
        <v>41296</v>
      </c>
      <c r="I2278">
        <v>35812</v>
      </c>
      <c r="J2278" t="s">
        <v>58</v>
      </c>
      <c r="K2278">
        <v>24</v>
      </c>
      <c r="L2278">
        <v>113.98</v>
      </c>
      <c r="M2278" s="2">
        <v>0.08</v>
      </c>
      <c r="N2278">
        <v>2722.85</v>
      </c>
      <c r="O2278">
        <v>30</v>
      </c>
      <c r="P2278">
        <v>-112.62</v>
      </c>
      <c r="Q2278" s="2">
        <v>0.69</v>
      </c>
      <c r="R2278" t="s">
        <v>48</v>
      </c>
      <c r="S2278" t="s">
        <v>49</v>
      </c>
      <c r="T2278" t="s">
        <v>905</v>
      </c>
      <c r="U2278" t="s">
        <v>51</v>
      </c>
      <c r="V2278" t="s">
        <v>68</v>
      </c>
      <c r="W2278">
        <v>5019</v>
      </c>
      <c r="X2278" s="1">
        <v>41298</v>
      </c>
      <c r="Y2278" t="s">
        <v>53</v>
      </c>
      <c r="Z2278" t="e" vm="40">
        <v>#VALUE!</v>
      </c>
      <c r="AA2278">
        <v>66614</v>
      </c>
      <c r="AB2278" t="e" cm="1" vm="2">
        <f t="array" ref="AB2278">_FV(Table1[[#This Row],[State]],"Country/region",TRUE)</f>
        <v>#VALUE!</v>
      </c>
    </row>
    <row r="2279" spans="1:28" x14ac:dyDescent="0.35">
      <c r="A2279" t="s">
        <v>2700</v>
      </c>
      <c r="B2279">
        <v>45</v>
      </c>
      <c r="C2279" t="s">
        <v>2138</v>
      </c>
      <c r="D2279" t="s">
        <v>57</v>
      </c>
      <c r="E2279">
        <f>YEAR(Table1[[#This Row],[Order Date]])</f>
        <v>2013</v>
      </c>
      <c r="F2279">
        <v>1</v>
      </c>
      <c r="G2279">
        <f>MONTH(Table1[[#This Row],[Order Date]])</f>
        <v>1</v>
      </c>
      <c r="H2279" s="1">
        <v>41296</v>
      </c>
      <c r="I2279">
        <v>24135</v>
      </c>
      <c r="J2279" t="s">
        <v>47</v>
      </c>
      <c r="K2279">
        <v>12</v>
      </c>
      <c r="L2279">
        <v>30.44</v>
      </c>
      <c r="M2279" s="2">
        <v>0.1</v>
      </c>
      <c r="N2279">
        <v>345.19</v>
      </c>
      <c r="O2279">
        <v>1.49</v>
      </c>
      <c r="P2279">
        <v>111.58799999999999</v>
      </c>
      <c r="Q2279" s="2">
        <v>0.37</v>
      </c>
      <c r="R2279" t="s">
        <v>29</v>
      </c>
      <c r="S2279" t="s">
        <v>30</v>
      </c>
      <c r="T2279" t="s">
        <v>450</v>
      </c>
      <c r="U2279" t="s">
        <v>67</v>
      </c>
      <c r="V2279" t="s">
        <v>68</v>
      </c>
      <c r="W2279">
        <v>3388</v>
      </c>
      <c r="X2279" s="1">
        <v>41298</v>
      </c>
      <c r="Y2279" t="s">
        <v>34</v>
      </c>
      <c r="Z2279" t="e" vm="11">
        <v>#VALUE!</v>
      </c>
      <c r="AA2279">
        <v>75116</v>
      </c>
      <c r="AB2279" t="e" cm="1" vm="2">
        <f t="array" ref="AB2279">_FV(Table1[[#This Row],[State]],"Country/region",TRUE)</f>
        <v>#VALUE!</v>
      </c>
    </row>
    <row r="2280" spans="1:28" x14ac:dyDescent="0.35">
      <c r="A2280" t="s">
        <v>2693</v>
      </c>
      <c r="B2280">
        <v>45</v>
      </c>
      <c r="C2280" t="s">
        <v>1763</v>
      </c>
      <c r="D2280" t="s">
        <v>27</v>
      </c>
      <c r="E2280">
        <f>YEAR(Table1[[#This Row],[Order Date]])</f>
        <v>2013</v>
      </c>
      <c r="F2280">
        <v>1</v>
      </c>
      <c r="G2280">
        <f>MONTH(Table1[[#This Row],[Order Date]])</f>
        <v>1</v>
      </c>
      <c r="H2280" s="1">
        <v>41296</v>
      </c>
      <c r="I2280">
        <v>35812</v>
      </c>
      <c r="J2280" t="s">
        <v>58</v>
      </c>
      <c r="K2280">
        <v>19</v>
      </c>
      <c r="L2280">
        <v>47.9</v>
      </c>
      <c r="M2280" s="2">
        <v>0.08</v>
      </c>
      <c r="N2280">
        <v>851.52</v>
      </c>
      <c r="O2280">
        <v>5.86</v>
      </c>
      <c r="P2280">
        <v>307.64</v>
      </c>
      <c r="Q2280" s="2">
        <v>0.37</v>
      </c>
      <c r="R2280" t="s">
        <v>29</v>
      </c>
      <c r="S2280" t="s">
        <v>30</v>
      </c>
      <c r="T2280" t="s">
        <v>1178</v>
      </c>
      <c r="U2280" t="s">
        <v>61</v>
      </c>
      <c r="V2280" t="s">
        <v>68</v>
      </c>
      <c r="W2280">
        <v>5021</v>
      </c>
      <c r="X2280" s="1">
        <v>41298</v>
      </c>
      <c r="Y2280" t="s">
        <v>34</v>
      </c>
      <c r="Z2280" t="e" vm="40">
        <v>#VALUE!</v>
      </c>
      <c r="AA2280">
        <v>66614</v>
      </c>
      <c r="AB2280" t="e" cm="1" vm="2">
        <f t="array" ref="AB2280">_FV(Table1[[#This Row],[State]],"Country/region",TRUE)</f>
        <v>#VALUE!</v>
      </c>
    </row>
    <row r="2281" spans="1:28" x14ac:dyDescent="0.35">
      <c r="A2281" t="s">
        <v>2693</v>
      </c>
      <c r="B2281">
        <v>45</v>
      </c>
      <c r="C2281" t="s">
        <v>1763</v>
      </c>
      <c r="D2281" t="s">
        <v>27</v>
      </c>
      <c r="E2281">
        <f>YEAR(Table1[[#This Row],[Order Date]])</f>
        <v>2013</v>
      </c>
      <c r="F2281">
        <v>1</v>
      </c>
      <c r="G2281">
        <f>MONTH(Table1[[#This Row],[Order Date]])</f>
        <v>1</v>
      </c>
      <c r="H2281" s="1">
        <v>41296</v>
      </c>
      <c r="I2281">
        <v>35812</v>
      </c>
      <c r="J2281" t="s">
        <v>58</v>
      </c>
      <c r="K2281">
        <v>2</v>
      </c>
      <c r="L2281">
        <v>30.73</v>
      </c>
      <c r="M2281" s="2">
        <v>0.09</v>
      </c>
      <c r="N2281">
        <v>59.93</v>
      </c>
      <c r="O2281">
        <v>4</v>
      </c>
      <c r="P2281">
        <v>-147.81</v>
      </c>
      <c r="Q2281" s="2">
        <v>0.75</v>
      </c>
      <c r="R2281" t="s">
        <v>96</v>
      </c>
      <c r="S2281" t="s">
        <v>30</v>
      </c>
      <c r="T2281" t="s">
        <v>873</v>
      </c>
      <c r="U2281" t="s">
        <v>102</v>
      </c>
      <c r="V2281" t="s">
        <v>68</v>
      </c>
      <c r="W2281">
        <v>5020</v>
      </c>
      <c r="X2281" s="1">
        <v>41298</v>
      </c>
      <c r="Y2281" t="s">
        <v>34</v>
      </c>
      <c r="Z2281" t="e" vm="40">
        <v>#VALUE!</v>
      </c>
      <c r="AA2281">
        <v>66614</v>
      </c>
      <c r="AB2281" t="e" cm="1" vm="2">
        <f t="array" ref="AB2281">_FV(Table1[[#This Row],[State]],"Country/region",TRUE)</f>
        <v>#VALUE!</v>
      </c>
    </row>
    <row r="2282" spans="1:28" x14ac:dyDescent="0.35">
      <c r="A2282" t="s">
        <v>1260</v>
      </c>
      <c r="B2282">
        <v>45</v>
      </c>
      <c r="C2282" t="s">
        <v>86</v>
      </c>
      <c r="D2282" t="s">
        <v>38</v>
      </c>
      <c r="E2282">
        <f>YEAR(Table1[[#This Row],[Order Date]])</f>
        <v>2013</v>
      </c>
      <c r="F2282">
        <v>1</v>
      </c>
      <c r="G2282">
        <f>MONTH(Table1[[#This Row],[Order Date]])</f>
        <v>1</v>
      </c>
      <c r="H2282" s="1">
        <v>41297</v>
      </c>
      <c r="I2282">
        <v>44295</v>
      </c>
      <c r="J2282" t="s">
        <v>131</v>
      </c>
      <c r="K2282">
        <v>47</v>
      </c>
      <c r="L2282">
        <v>115.99</v>
      </c>
      <c r="M2282" s="2">
        <v>7.0000000000000007E-2</v>
      </c>
      <c r="N2282">
        <v>4524.9070000000002</v>
      </c>
      <c r="O2282">
        <v>2.5</v>
      </c>
      <c r="P2282">
        <v>1464.867</v>
      </c>
      <c r="Q2282" s="2">
        <v>0.55000000000000004</v>
      </c>
      <c r="R2282" t="s">
        <v>96</v>
      </c>
      <c r="S2282" t="s">
        <v>30</v>
      </c>
      <c r="T2282" t="s">
        <v>708</v>
      </c>
      <c r="U2282" t="s">
        <v>105</v>
      </c>
      <c r="V2282" t="s">
        <v>52</v>
      </c>
      <c r="W2282">
        <v>6260</v>
      </c>
      <c r="X2282" s="1">
        <v>41299</v>
      </c>
      <c r="Y2282" t="s">
        <v>34</v>
      </c>
      <c r="Z2282" t="e" vm="8">
        <v>#VALUE!</v>
      </c>
      <c r="AA2282">
        <v>97128</v>
      </c>
      <c r="AB2282" t="e" cm="1" vm="2">
        <f t="array" ref="AB2282">_FV(Table1[[#This Row],[State]],"Country/region",TRUE)</f>
        <v>#VALUE!</v>
      </c>
    </row>
    <row r="2283" spans="1:28" x14ac:dyDescent="0.35">
      <c r="A2283" t="s">
        <v>656</v>
      </c>
      <c r="B2283">
        <v>45</v>
      </c>
      <c r="C2283" t="s">
        <v>657</v>
      </c>
      <c r="D2283" t="s">
        <v>38</v>
      </c>
      <c r="E2283">
        <f>YEAR(Table1[[#This Row],[Order Date]])</f>
        <v>2013</v>
      </c>
      <c r="F2283">
        <v>1</v>
      </c>
      <c r="G2283">
        <f>MONTH(Table1[[#This Row],[Order Date]])</f>
        <v>1</v>
      </c>
      <c r="H2283" s="1">
        <v>41297</v>
      </c>
      <c r="I2283">
        <v>41472</v>
      </c>
      <c r="J2283" t="s">
        <v>47</v>
      </c>
      <c r="K2283">
        <v>48</v>
      </c>
      <c r="L2283">
        <v>5.38</v>
      </c>
      <c r="M2283" s="2">
        <v>0.01</v>
      </c>
      <c r="N2283">
        <v>280.87</v>
      </c>
      <c r="O2283">
        <v>7.57</v>
      </c>
      <c r="P2283">
        <v>-214.15299999999999</v>
      </c>
      <c r="Q2283" s="2">
        <v>0.36</v>
      </c>
      <c r="R2283" t="s">
        <v>29</v>
      </c>
      <c r="S2283" t="s">
        <v>30</v>
      </c>
      <c r="T2283" t="s">
        <v>225</v>
      </c>
      <c r="U2283" t="s">
        <v>67</v>
      </c>
      <c r="V2283" t="s">
        <v>33</v>
      </c>
      <c r="W2283">
        <v>5844</v>
      </c>
      <c r="X2283" s="1">
        <v>41304</v>
      </c>
      <c r="Y2283" t="s">
        <v>42</v>
      </c>
      <c r="Z2283" t="e" vm="15">
        <v>#VALUE!</v>
      </c>
      <c r="AA2283">
        <v>14901</v>
      </c>
      <c r="AB2283" t="e" cm="1" vm="2">
        <f t="array" ref="AB2283">_FV(Table1[[#This Row],[State]],"Country/region",TRUE)</f>
        <v>#VALUE!</v>
      </c>
    </row>
    <row r="2284" spans="1:28" x14ac:dyDescent="0.35">
      <c r="A2284" t="s">
        <v>825</v>
      </c>
      <c r="B2284">
        <v>45</v>
      </c>
      <c r="C2284" t="s">
        <v>826</v>
      </c>
      <c r="D2284" t="s">
        <v>57</v>
      </c>
      <c r="E2284">
        <f>YEAR(Table1[[#This Row],[Order Date]])</f>
        <v>2013</v>
      </c>
      <c r="F2284">
        <v>1</v>
      </c>
      <c r="G2284">
        <f>MONTH(Table1[[#This Row],[Order Date]])</f>
        <v>1</v>
      </c>
      <c r="H2284" s="1">
        <v>41297</v>
      </c>
      <c r="I2284">
        <v>13958</v>
      </c>
      <c r="J2284" t="s">
        <v>47</v>
      </c>
      <c r="K2284">
        <v>11</v>
      </c>
      <c r="L2284">
        <v>85.99</v>
      </c>
      <c r="M2284" s="2">
        <v>0.06</v>
      </c>
      <c r="N2284">
        <v>808.673</v>
      </c>
      <c r="O2284">
        <v>0.99</v>
      </c>
      <c r="P2284">
        <v>-10.67</v>
      </c>
      <c r="Q2284" s="2">
        <v>0.55000000000000004</v>
      </c>
      <c r="R2284" t="s">
        <v>96</v>
      </c>
      <c r="S2284" t="s">
        <v>59</v>
      </c>
      <c r="T2284" t="s">
        <v>1197</v>
      </c>
      <c r="U2284" t="s">
        <v>105</v>
      </c>
      <c r="V2284" t="s">
        <v>52</v>
      </c>
      <c r="W2284">
        <v>1949</v>
      </c>
      <c r="X2284" s="1">
        <v>41306</v>
      </c>
      <c r="Y2284" t="s">
        <v>34</v>
      </c>
      <c r="Z2284" t="e" vm="4">
        <v>#VALUE!</v>
      </c>
      <c r="AA2284">
        <v>92653</v>
      </c>
      <c r="AB2284" t="e" cm="1" vm="2">
        <f t="array" ref="AB2284">_FV(Table1[[#This Row],[State]],"Country/region",TRUE)</f>
        <v>#VALUE!</v>
      </c>
    </row>
    <row r="2285" spans="1:28" x14ac:dyDescent="0.35">
      <c r="A2285" t="s">
        <v>1235</v>
      </c>
      <c r="B2285">
        <v>45</v>
      </c>
      <c r="C2285" t="s">
        <v>2701</v>
      </c>
      <c r="D2285" t="s">
        <v>46</v>
      </c>
      <c r="E2285">
        <f>YEAR(Table1[[#This Row],[Order Date]])</f>
        <v>2013</v>
      </c>
      <c r="F2285">
        <v>1</v>
      </c>
      <c r="G2285">
        <f>MONTH(Table1[[#This Row],[Order Date]])</f>
        <v>1</v>
      </c>
      <c r="H2285" s="1">
        <v>41298</v>
      </c>
      <c r="I2285">
        <v>38048</v>
      </c>
      <c r="J2285" t="s">
        <v>28</v>
      </c>
      <c r="K2285">
        <v>42</v>
      </c>
      <c r="L2285">
        <v>65.989999999999995</v>
      </c>
      <c r="M2285" s="2">
        <v>0.1</v>
      </c>
      <c r="N2285">
        <v>2252.2620000000002</v>
      </c>
      <c r="O2285">
        <v>5.63</v>
      </c>
      <c r="P2285">
        <v>478.10700000000003</v>
      </c>
      <c r="Q2285" s="2">
        <v>0.56000000000000005</v>
      </c>
      <c r="R2285" t="s">
        <v>96</v>
      </c>
      <c r="S2285" t="s">
        <v>30</v>
      </c>
      <c r="T2285">
        <v>2190</v>
      </c>
      <c r="U2285" t="s">
        <v>105</v>
      </c>
      <c r="V2285" t="s">
        <v>33</v>
      </c>
      <c r="W2285">
        <v>5352</v>
      </c>
      <c r="X2285" s="1">
        <v>41298</v>
      </c>
      <c r="Y2285" t="s">
        <v>34</v>
      </c>
      <c r="Z2285" t="e" vm="15">
        <v>#VALUE!</v>
      </c>
      <c r="AA2285">
        <v>11967</v>
      </c>
      <c r="AB2285" t="e" cm="1" vm="2">
        <f t="array" ref="AB2285">_FV(Table1[[#This Row],[State]],"Country/region",TRUE)</f>
        <v>#VALUE!</v>
      </c>
    </row>
    <row r="2286" spans="1:28" x14ac:dyDescent="0.35">
      <c r="A2286" t="s">
        <v>451</v>
      </c>
      <c r="B2286">
        <v>45</v>
      </c>
      <c r="C2286" t="s">
        <v>2701</v>
      </c>
      <c r="D2286" t="s">
        <v>46</v>
      </c>
      <c r="E2286">
        <f>YEAR(Table1[[#This Row],[Order Date]])</f>
        <v>2013</v>
      </c>
      <c r="F2286">
        <v>1</v>
      </c>
      <c r="G2286">
        <f>MONTH(Table1[[#This Row],[Order Date]])</f>
        <v>1</v>
      </c>
      <c r="H2286" s="1">
        <v>41298</v>
      </c>
      <c r="I2286">
        <v>38048</v>
      </c>
      <c r="J2286" t="s">
        <v>28</v>
      </c>
      <c r="K2286">
        <v>47</v>
      </c>
      <c r="L2286">
        <v>5.77</v>
      </c>
      <c r="M2286" s="2">
        <v>0.05</v>
      </c>
      <c r="N2286">
        <v>279.01</v>
      </c>
      <c r="O2286">
        <v>5.92</v>
      </c>
      <c r="P2286">
        <v>-136.84</v>
      </c>
      <c r="Q2286" s="2">
        <v>0.55000000000000004</v>
      </c>
      <c r="R2286" t="s">
        <v>48</v>
      </c>
      <c r="S2286" t="s">
        <v>80</v>
      </c>
      <c r="T2286" t="s">
        <v>1200</v>
      </c>
      <c r="U2286" t="s">
        <v>82</v>
      </c>
      <c r="V2286" t="s">
        <v>33</v>
      </c>
      <c r="W2286">
        <v>5353</v>
      </c>
      <c r="X2286" s="1">
        <v>41299</v>
      </c>
      <c r="Y2286" t="s">
        <v>34</v>
      </c>
      <c r="Z2286" t="e" vm="15">
        <v>#VALUE!</v>
      </c>
      <c r="AA2286">
        <v>11787</v>
      </c>
      <c r="AB2286" t="e" cm="1" vm="2">
        <f t="array" ref="AB2286">_FV(Table1[[#This Row],[State]],"Country/region",TRUE)</f>
        <v>#VALUE!</v>
      </c>
    </row>
    <row r="2287" spans="1:28" x14ac:dyDescent="0.35">
      <c r="A2287" t="s">
        <v>2105</v>
      </c>
      <c r="B2287">
        <v>45</v>
      </c>
      <c r="C2287" t="s">
        <v>2193</v>
      </c>
      <c r="D2287" t="s">
        <v>38</v>
      </c>
      <c r="E2287">
        <f>YEAR(Table1[[#This Row],[Order Date]])</f>
        <v>2013</v>
      </c>
      <c r="F2287">
        <v>1</v>
      </c>
      <c r="G2287">
        <f>MONTH(Table1[[#This Row],[Order Date]])</f>
        <v>1</v>
      </c>
      <c r="H2287" s="1">
        <v>41298</v>
      </c>
      <c r="I2287">
        <v>14661</v>
      </c>
      <c r="J2287" t="s">
        <v>39</v>
      </c>
      <c r="K2287">
        <v>38</v>
      </c>
      <c r="L2287">
        <v>35.770000000000003</v>
      </c>
      <c r="M2287" s="2">
        <v>0.06</v>
      </c>
      <c r="N2287">
        <v>1325.06</v>
      </c>
      <c r="O2287">
        <v>9.02</v>
      </c>
      <c r="P2287">
        <v>-180.23</v>
      </c>
      <c r="Q2287" s="2">
        <v>0.75</v>
      </c>
      <c r="R2287" t="s">
        <v>96</v>
      </c>
      <c r="S2287" t="s">
        <v>30</v>
      </c>
      <c r="T2287" t="s">
        <v>2702</v>
      </c>
      <c r="U2287" t="s">
        <v>102</v>
      </c>
      <c r="V2287" t="s">
        <v>52</v>
      </c>
      <c r="W2287">
        <v>2051</v>
      </c>
      <c r="X2287" s="1">
        <v>41299</v>
      </c>
      <c r="Y2287" t="s">
        <v>34</v>
      </c>
      <c r="Z2287" t="e" vm="32">
        <v>#VALUE!</v>
      </c>
      <c r="AA2287">
        <v>81301</v>
      </c>
      <c r="AB2287" t="e" cm="1" vm="2">
        <f t="array" ref="AB2287">_FV(Table1[[#This Row],[State]],"Country/region",TRUE)</f>
        <v>#VALUE!</v>
      </c>
    </row>
    <row r="2288" spans="1:28" x14ac:dyDescent="0.35">
      <c r="A2288" t="s">
        <v>1700</v>
      </c>
      <c r="B2288">
        <v>45</v>
      </c>
      <c r="C2288" t="s">
        <v>2703</v>
      </c>
      <c r="D2288" t="s">
        <v>38</v>
      </c>
      <c r="E2288">
        <f>YEAR(Table1[[#This Row],[Order Date]])</f>
        <v>2013</v>
      </c>
      <c r="F2288">
        <v>1</v>
      </c>
      <c r="G2288">
        <f>MONTH(Table1[[#This Row],[Order Date]])</f>
        <v>1</v>
      </c>
      <c r="H2288" s="1">
        <v>41298</v>
      </c>
      <c r="I2288">
        <v>40162</v>
      </c>
      <c r="J2288" t="s">
        <v>58</v>
      </c>
      <c r="K2288">
        <v>28</v>
      </c>
      <c r="L2288">
        <v>55.98</v>
      </c>
      <c r="M2288" s="2">
        <v>0.03</v>
      </c>
      <c r="N2288">
        <v>1581.23</v>
      </c>
      <c r="O2288">
        <v>5.15</v>
      </c>
      <c r="P2288">
        <v>760.79</v>
      </c>
      <c r="Q2288" s="2">
        <v>0.36</v>
      </c>
      <c r="R2288" t="s">
        <v>29</v>
      </c>
      <c r="S2288" t="s">
        <v>30</v>
      </c>
      <c r="T2288" t="s">
        <v>2704</v>
      </c>
      <c r="U2288" t="s">
        <v>61</v>
      </c>
      <c r="V2288" t="s">
        <v>52</v>
      </c>
      <c r="W2288">
        <v>5682</v>
      </c>
      <c r="X2288" s="1">
        <v>41300</v>
      </c>
      <c r="Y2288" t="s">
        <v>34</v>
      </c>
      <c r="Z2288" t="e" vm="33">
        <v>#VALUE!</v>
      </c>
      <c r="AA2288">
        <v>83701</v>
      </c>
      <c r="AB2288" t="e" cm="1" vm="2">
        <f t="array" ref="AB2288">_FV(Table1[[#This Row],[State]],"Country/region",TRUE)</f>
        <v>#VALUE!</v>
      </c>
    </row>
    <row r="2289" spans="1:28" x14ac:dyDescent="0.35">
      <c r="A2289" t="s">
        <v>2705</v>
      </c>
      <c r="B2289">
        <v>45</v>
      </c>
      <c r="C2289" t="s">
        <v>430</v>
      </c>
      <c r="D2289" t="s">
        <v>57</v>
      </c>
      <c r="E2289">
        <f>YEAR(Table1[[#This Row],[Order Date]])</f>
        <v>2013</v>
      </c>
      <c r="F2289">
        <v>1</v>
      </c>
      <c r="G2289">
        <f>MONTH(Table1[[#This Row],[Order Date]])</f>
        <v>1</v>
      </c>
      <c r="H2289" s="1">
        <v>41299</v>
      </c>
      <c r="I2289">
        <v>1253</v>
      </c>
      <c r="J2289" t="s">
        <v>58</v>
      </c>
      <c r="K2289">
        <v>15</v>
      </c>
      <c r="L2289">
        <v>31.98</v>
      </c>
      <c r="M2289" s="2">
        <v>0.05</v>
      </c>
      <c r="N2289">
        <v>494.34</v>
      </c>
      <c r="O2289">
        <v>6.72</v>
      </c>
      <c r="P2289">
        <v>-30.19</v>
      </c>
      <c r="Q2289" s="2">
        <v>0.75</v>
      </c>
      <c r="R2289" t="s">
        <v>29</v>
      </c>
      <c r="S2289" t="s">
        <v>30</v>
      </c>
      <c r="T2289" t="s">
        <v>2706</v>
      </c>
      <c r="U2289" t="s">
        <v>32</v>
      </c>
      <c r="V2289" t="s">
        <v>76</v>
      </c>
      <c r="W2289">
        <v>189</v>
      </c>
      <c r="X2289" s="1">
        <v>41299</v>
      </c>
      <c r="Y2289" t="s">
        <v>34</v>
      </c>
      <c r="Z2289" t="e" vm="14">
        <v>#VALUE!</v>
      </c>
      <c r="AA2289">
        <v>34769</v>
      </c>
      <c r="AB2289" t="e" cm="1" vm="2">
        <f t="array" ref="AB2289">_FV(Table1[[#This Row],[State]],"Country/region",TRUE)</f>
        <v>#VALUE!</v>
      </c>
    </row>
    <row r="2290" spans="1:28" x14ac:dyDescent="0.35">
      <c r="A2290" t="s">
        <v>286</v>
      </c>
      <c r="B2290">
        <v>45</v>
      </c>
      <c r="C2290" t="s">
        <v>1733</v>
      </c>
      <c r="D2290" t="s">
        <v>38</v>
      </c>
      <c r="E2290">
        <f>YEAR(Table1[[#This Row],[Order Date]])</f>
        <v>2013</v>
      </c>
      <c r="F2290">
        <v>1</v>
      </c>
      <c r="G2290">
        <f>MONTH(Table1[[#This Row],[Order Date]])</f>
        <v>1</v>
      </c>
      <c r="H2290" s="1">
        <v>41299</v>
      </c>
      <c r="I2290">
        <v>2305</v>
      </c>
      <c r="J2290" t="s">
        <v>28</v>
      </c>
      <c r="K2290">
        <v>11</v>
      </c>
      <c r="L2290">
        <v>120.33</v>
      </c>
      <c r="M2290" s="2">
        <v>0.01</v>
      </c>
      <c r="N2290">
        <v>1382.8</v>
      </c>
      <c r="O2290">
        <v>19.989999999999998</v>
      </c>
      <c r="P2290">
        <v>141.31</v>
      </c>
      <c r="Q2290" s="2">
        <v>0.59</v>
      </c>
      <c r="R2290" t="s">
        <v>29</v>
      </c>
      <c r="S2290" t="s">
        <v>30</v>
      </c>
      <c r="T2290" t="s">
        <v>2707</v>
      </c>
      <c r="U2290" t="s">
        <v>32</v>
      </c>
      <c r="V2290" t="s">
        <v>33</v>
      </c>
      <c r="W2290">
        <v>337</v>
      </c>
      <c r="X2290" s="1">
        <v>41299</v>
      </c>
      <c r="Y2290" t="s">
        <v>34</v>
      </c>
      <c r="Z2290" t="e" vm="24">
        <v>#VALUE!</v>
      </c>
      <c r="AA2290">
        <v>7506</v>
      </c>
      <c r="AB2290" t="e" cm="1" vm="2">
        <f t="array" ref="AB2290">_FV(Table1[[#This Row],[State]],"Country/region",TRUE)</f>
        <v>#VALUE!</v>
      </c>
    </row>
    <row r="2291" spans="1:28" x14ac:dyDescent="0.35">
      <c r="A2291" t="s">
        <v>2708</v>
      </c>
      <c r="B2291">
        <v>45</v>
      </c>
      <c r="C2291" t="s">
        <v>2709</v>
      </c>
      <c r="D2291" t="s">
        <v>38</v>
      </c>
      <c r="E2291">
        <f>YEAR(Table1[[#This Row],[Order Date]])</f>
        <v>2013</v>
      </c>
      <c r="F2291">
        <v>1</v>
      </c>
      <c r="G2291">
        <f>MONTH(Table1[[#This Row],[Order Date]])</f>
        <v>1</v>
      </c>
      <c r="H2291" s="1">
        <v>41299</v>
      </c>
      <c r="I2291">
        <v>14819</v>
      </c>
      <c r="J2291" t="s">
        <v>39</v>
      </c>
      <c r="K2291">
        <v>27</v>
      </c>
      <c r="L2291">
        <v>58.14</v>
      </c>
      <c r="M2291" s="2">
        <v>7.0000000000000007E-2</v>
      </c>
      <c r="N2291">
        <v>1584.1</v>
      </c>
      <c r="O2291">
        <v>36.61</v>
      </c>
      <c r="P2291">
        <v>-478.22</v>
      </c>
      <c r="Q2291" s="2">
        <v>0.61</v>
      </c>
      <c r="R2291" t="s">
        <v>48</v>
      </c>
      <c r="S2291" t="s">
        <v>73</v>
      </c>
      <c r="T2291" t="s">
        <v>2309</v>
      </c>
      <c r="U2291" t="s">
        <v>154</v>
      </c>
      <c r="V2291" t="s">
        <v>68</v>
      </c>
      <c r="W2291">
        <v>2071</v>
      </c>
      <c r="X2291" s="1">
        <v>41300</v>
      </c>
      <c r="Y2291" t="s">
        <v>53</v>
      </c>
      <c r="Z2291" t="e" vm="16">
        <v>#VALUE!</v>
      </c>
      <c r="AA2291">
        <v>60185</v>
      </c>
      <c r="AB2291" t="e" cm="1" vm="2">
        <f t="array" ref="AB2291">_FV(Table1[[#This Row],[State]],"Country/region",TRUE)</f>
        <v>#VALUE!</v>
      </c>
    </row>
    <row r="2292" spans="1:28" x14ac:dyDescent="0.35">
      <c r="A2292" t="s">
        <v>2105</v>
      </c>
      <c r="B2292">
        <v>45</v>
      </c>
      <c r="C2292" t="s">
        <v>1733</v>
      </c>
      <c r="D2292" t="s">
        <v>38</v>
      </c>
      <c r="E2292">
        <f>YEAR(Table1[[#This Row],[Order Date]])</f>
        <v>2013</v>
      </c>
      <c r="F2292">
        <v>1</v>
      </c>
      <c r="G2292">
        <f>MONTH(Table1[[#This Row],[Order Date]])</f>
        <v>1</v>
      </c>
      <c r="H2292" s="1">
        <v>41299</v>
      </c>
      <c r="I2292">
        <v>2305</v>
      </c>
      <c r="J2292" t="s">
        <v>28</v>
      </c>
      <c r="K2292">
        <v>1</v>
      </c>
      <c r="L2292">
        <v>6.68</v>
      </c>
      <c r="M2292" s="2">
        <v>0.01</v>
      </c>
      <c r="N2292">
        <v>12.41</v>
      </c>
      <c r="O2292">
        <v>5.66</v>
      </c>
      <c r="P2292">
        <v>-9.08</v>
      </c>
      <c r="Q2292" s="2">
        <v>0.37</v>
      </c>
      <c r="R2292" t="s">
        <v>29</v>
      </c>
      <c r="S2292" t="s">
        <v>30</v>
      </c>
      <c r="T2292" t="s">
        <v>650</v>
      </c>
      <c r="U2292" t="s">
        <v>61</v>
      </c>
      <c r="V2292" t="s">
        <v>52</v>
      </c>
      <c r="W2292">
        <v>336</v>
      </c>
      <c r="X2292" s="1">
        <v>41300</v>
      </c>
      <c r="Y2292" t="s">
        <v>34</v>
      </c>
      <c r="Z2292" t="e" vm="32">
        <v>#VALUE!</v>
      </c>
      <c r="AA2292">
        <v>81301</v>
      </c>
      <c r="AB2292" t="e" cm="1" vm="2">
        <f t="array" ref="AB2292">_FV(Table1[[#This Row],[State]],"Country/region",TRUE)</f>
        <v>#VALUE!</v>
      </c>
    </row>
    <row r="2293" spans="1:28" x14ac:dyDescent="0.35">
      <c r="A2293" t="s">
        <v>2105</v>
      </c>
      <c r="B2293">
        <v>45</v>
      </c>
      <c r="C2293" t="s">
        <v>1733</v>
      </c>
      <c r="D2293" t="s">
        <v>38</v>
      </c>
      <c r="E2293">
        <f>YEAR(Table1[[#This Row],[Order Date]])</f>
        <v>2013</v>
      </c>
      <c r="F2293">
        <v>1</v>
      </c>
      <c r="G2293">
        <f>MONTH(Table1[[#This Row],[Order Date]])</f>
        <v>1</v>
      </c>
      <c r="H2293" s="1">
        <v>41299</v>
      </c>
      <c r="I2293">
        <v>2305</v>
      </c>
      <c r="J2293" t="s">
        <v>28</v>
      </c>
      <c r="K2293">
        <v>33</v>
      </c>
      <c r="L2293">
        <v>100.98</v>
      </c>
      <c r="M2293" s="2">
        <v>0.1</v>
      </c>
      <c r="N2293">
        <v>3116.47</v>
      </c>
      <c r="O2293">
        <v>57.38</v>
      </c>
      <c r="P2293">
        <v>-1578.26</v>
      </c>
      <c r="Q2293" s="2">
        <v>0.78</v>
      </c>
      <c r="R2293" t="s">
        <v>48</v>
      </c>
      <c r="S2293" t="s">
        <v>73</v>
      </c>
      <c r="T2293" t="s">
        <v>944</v>
      </c>
      <c r="U2293" t="s">
        <v>154</v>
      </c>
      <c r="V2293" t="s">
        <v>52</v>
      </c>
      <c r="W2293">
        <v>335</v>
      </c>
      <c r="X2293" s="1">
        <v>41301</v>
      </c>
      <c r="Y2293" t="s">
        <v>53</v>
      </c>
      <c r="Z2293" t="e" vm="32">
        <v>#VALUE!</v>
      </c>
      <c r="AA2293">
        <v>81301</v>
      </c>
      <c r="AB2293" t="e" cm="1" vm="2">
        <f t="array" ref="AB2293">_FV(Table1[[#This Row],[State]],"Country/region",TRUE)</f>
        <v>#VALUE!</v>
      </c>
    </row>
    <row r="2294" spans="1:28" x14ac:dyDescent="0.35">
      <c r="A2294" t="s">
        <v>2708</v>
      </c>
      <c r="B2294">
        <v>45</v>
      </c>
      <c r="C2294" t="s">
        <v>2709</v>
      </c>
      <c r="D2294" t="s">
        <v>38</v>
      </c>
      <c r="E2294">
        <f>YEAR(Table1[[#This Row],[Order Date]])</f>
        <v>2013</v>
      </c>
      <c r="F2294">
        <v>1</v>
      </c>
      <c r="G2294">
        <f>MONTH(Table1[[#This Row],[Order Date]])</f>
        <v>1</v>
      </c>
      <c r="H2294" s="1">
        <v>41299</v>
      </c>
      <c r="I2294">
        <v>14819</v>
      </c>
      <c r="J2294" t="s">
        <v>39</v>
      </c>
      <c r="K2294">
        <v>48</v>
      </c>
      <c r="L2294">
        <v>207.48</v>
      </c>
      <c r="M2294" s="2">
        <v>0.09</v>
      </c>
      <c r="N2294">
        <v>9062.73</v>
      </c>
      <c r="O2294">
        <v>0.99</v>
      </c>
      <c r="P2294">
        <v>3122.78</v>
      </c>
      <c r="Q2294" s="2">
        <v>0.55000000000000004</v>
      </c>
      <c r="R2294" t="s">
        <v>29</v>
      </c>
      <c r="S2294" t="s">
        <v>30</v>
      </c>
      <c r="T2294" t="s">
        <v>426</v>
      </c>
      <c r="U2294" t="s">
        <v>214</v>
      </c>
      <c r="V2294" t="s">
        <v>68</v>
      </c>
      <c r="W2294">
        <v>2070</v>
      </c>
      <c r="X2294" s="1">
        <v>41301</v>
      </c>
      <c r="Y2294" t="s">
        <v>34</v>
      </c>
      <c r="Z2294" t="e" vm="16">
        <v>#VALUE!</v>
      </c>
      <c r="AA2294">
        <v>60185</v>
      </c>
      <c r="AB2294" t="e" cm="1" vm="2">
        <f t="array" ref="AB2294">_FV(Table1[[#This Row],[State]],"Country/region",TRUE)</f>
        <v>#VALUE!</v>
      </c>
    </row>
    <row r="2295" spans="1:28" x14ac:dyDescent="0.35">
      <c r="A2295" t="s">
        <v>1970</v>
      </c>
      <c r="B2295">
        <v>45</v>
      </c>
      <c r="C2295" t="s">
        <v>1971</v>
      </c>
      <c r="D2295" t="s">
        <v>46</v>
      </c>
      <c r="E2295">
        <f>YEAR(Table1[[#This Row],[Order Date]])</f>
        <v>2013</v>
      </c>
      <c r="F2295">
        <v>1</v>
      </c>
      <c r="G2295">
        <f>MONTH(Table1[[#This Row],[Order Date]])</f>
        <v>1</v>
      </c>
      <c r="H2295" s="1">
        <v>41299</v>
      </c>
      <c r="I2295">
        <v>34785</v>
      </c>
      <c r="J2295" t="s">
        <v>58</v>
      </c>
      <c r="K2295">
        <v>45</v>
      </c>
      <c r="L2295">
        <v>400.98</v>
      </c>
      <c r="M2295" s="2">
        <v>0.01</v>
      </c>
      <c r="N2295">
        <v>15468.216</v>
      </c>
      <c r="O2295">
        <v>42.52</v>
      </c>
      <c r="P2295">
        <v>-969.04836599999999</v>
      </c>
      <c r="Q2295" s="2">
        <v>0.71</v>
      </c>
      <c r="R2295" t="s">
        <v>48</v>
      </c>
      <c r="S2295" t="s">
        <v>73</v>
      </c>
      <c r="T2295" t="s">
        <v>1281</v>
      </c>
      <c r="U2295" t="s">
        <v>75</v>
      </c>
      <c r="V2295" t="s">
        <v>33</v>
      </c>
      <c r="W2295">
        <v>4888</v>
      </c>
      <c r="X2295" s="1">
        <v>41302</v>
      </c>
      <c r="Y2295" t="s">
        <v>53</v>
      </c>
      <c r="Z2295" t="e" vm="1">
        <v>#VALUE!</v>
      </c>
      <c r="AA2295">
        <v>17112</v>
      </c>
      <c r="AB2295" t="e" cm="1" vm="2">
        <f t="array" ref="AB2295">_FV(Table1[[#This Row],[State]],"Country/region",TRUE)</f>
        <v>#VALUE!</v>
      </c>
    </row>
    <row r="2296" spans="1:28" x14ac:dyDescent="0.35">
      <c r="A2296" t="s">
        <v>1961</v>
      </c>
      <c r="B2296">
        <v>45</v>
      </c>
      <c r="C2296" t="s">
        <v>883</v>
      </c>
      <c r="D2296" t="s">
        <v>27</v>
      </c>
      <c r="E2296">
        <f>YEAR(Table1[[#This Row],[Order Date]])</f>
        <v>2013</v>
      </c>
      <c r="F2296">
        <v>1</v>
      </c>
      <c r="G2296">
        <f>MONTH(Table1[[#This Row],[Order Date]])</f>
        <v>1</v>
      </c>
      <c r="H2296" s="1">
        <v>41300</v>
      </c>
      <c r="I2296">
        <v>27680</v>
      </c>
      <c r="J2296" t="s">
        <v>58</v>
      </c>
      <c r="K2296">
        <v>32</v>
      </c>
      <c r="L2296">
        <v>10.89</v>
      </c>
      <c r="M2296" s="2">
        <v>0.1</v>
      </c>
      <c r="N2296">
        <v>324.39999999999998</v>
      </c>
      <c r="O2296">
        <v>4.5</v>
      </c>
      <c r="P2296">
        <v>-46.98</v>
      </c>
      <c r="Q2296" s="2">
        <v>0.59</v>
      </c>
      <c r="R2296" t="s">
        <v>29</v>
      </c>
      <c r="S2296" t="s">
        <v>30</v>
      </c>
      <c r="T2296" t="s">
        <v>1766</v>
      </c>
      <c r="U2296" t="s">
        <v>214</v>
      </c>
      <c r="V2296" t="s">
        <v>68</v>
      </c>
      <c r="W2296">
        <v>3873</v>
      </c>
      <c r="X2296" s="1">
        <v>41301</v>
      </c>
      <c r="Y2296" t="s">
        <v>34</v>
      </c>
      <c r="Z2296" t="e" vm="16">
        <v>#VALUE!</v>
      </c>
      <c r="AA2296">
        <v>60459</v>
      </c>
      <c r="AB2296" t="e" cm="1" vm="2">
        <f t="array" ref="AB2296">_FV(Table1[[#This Row],[State]],"Country/region",TRUE)</f>
        <v>#VALUE!</v>
      </c>
    </row>
    <row r="2297" spans="1:28" x14ac:dyDescent="0.35">
      <c r="A2297" t="s">
        <v>1961</v>
      </c>
      <c r="B2297">
        <v>45</v>
      </c>
      <c r="C2297" t="s">
        <v>883</v>
      </c>
      <c r="D2297" t="s">
        <v>27</v>
      </c>
      <c r="E2297">
        <f>YEAR(Table1[[#This Row],[Order Date]])</f>
        <v>2013</v>
      </c>
      <c r="F2297">
        <v>1</v>
      </c>
      <c r="G2297">
        <f>MONTH(Table1[[#This Row],[Order Date]])</f>
        <v>1</v>
      </c>
      <c r="H2297" s="1">
        <v>41300</v>
      </c>
      <c r="I2297">
        <v>27680</v>
      </c>
      <c r="J2297" t="s">
        <v>58</v>
      </c>
      <c r="K2297">
        <v>19</v>
      </c>
      <c r="L2297">
        <v>6.48</v>
      </c>
      <c r="M2297" s="2">
        <v>0.01</v>
      </c>
      <c r="N2297">
        <v>137.02000000000001</v>
      </c>
      <c r="O2297">
        <v>6.6</v>
      </c>
      <c r="P2297">
        <v>-46.89</v>
      </c>
      <c r="Q2297" s="2">
        <v>0.37</v>
      </c>
      <c r="R2297" t="s">
        <v>29</v>
      </c>
      <c r="S2297" t="s">
        <v>30</v>
      </c>
      <c r="T2297" t="s">
        <v>600</v>
      </c>
      <c r="U2297" t="s">
        <v>61</v>
      </c>
      <c r="V2297" t="s">
        <v>68</v>
      </c>
      <c r="W2297">
        <v>3874</v>
      </c>
      <c r="X2297" s="1">
        <v>41301</v>
      </c>
      <c r="Y2297" t="s">
        <v>34</v>
      </c>
      <c r="Z2297" t="e" vm="16">
        <v>#VALUE!</v>
      </c>
      <c r="AA2297">
        <v>60459</v>
      </c>
      <c r="AB2297" t="e" cm="1" vm="2">
        <f t="array" ref="AB2297">_FV(Table1[[#This Row],[State]],"Country/region",TRUE)</f>
        <v>#VALUE!</v>
      </c>
    </row>
    <row r="2298" spans="1:28" x14ac:dyDescent="0.35">
      <c r="A2298" t="s">
        <v>645</v>
      </c>
      <c r="B2298">
        <v>45</v>
      </c>
      <c r="C2298" t="s">
        <v>447</v>
      </c>
      <c r="D2298" t="s">
        <v>38</v>
      </c>
      <c r="E2298">
        <f>YEAR(Table1[[#This Row],[Order Date]])</f>
        <v>2013</v>
      </c>
      <c r="F2298">
        <v>1</v>
      </c>
      <c r="G2298">
        <f>MONTH(Table1[[#This Row],[Order Date]])</f>
        <v>1</v>
      </c>
      <c r="H2298" s="1">
        <v>41300</v>
      </c>
      <c r="I2298">
        <v>611</v>
      </c>
      <c r="J2298" t="s">
        <v>58</v>
      </c>
      <c r="K2298">
        <v>47</v>
      </c>
      <c r="L2298">
        <v>17.7</v>
      </c>
      <c r="M2298" s="2">
        <v>0.04</v>
      </c>
      <c r="N2298">
        <v>840.04</v>
      </c>
      <c r="O2298">
        <v>9.4700000000000006</v>
      </c>
      <c r="P2298">
        <v>-131.27000000000001</v>
      </c>
      <c r="Q2298" s="2">
        <v>0.59</v>
      </c>
      <c r="R2298" t="s">
        <v>29</v>
      </c>
      <c r="S2298" t="s">
        <v>30</v>
      </c>
      <c r="T2298" t="s">
        <v>649</v>
      </c>
      <c r="U2298" t="s">
        <v>32</v>
      </c>
      <c r="V2298" t="s">
        <v>33</v>
      </c>
      <c r="W2298">
        <v>94</v>
      </c>
      <c r="X2298" s="1">
        <v>41302</v>
      </c>
      <c r="Y2298" t="s">
        <v>34</v>
      </c>
      <c r="Z2298" t="e" vm="22">
        <v>#VALUE!</v>
      </c>
      <c r="AA2298">
        <v>44105</v>
      </c>
      <c r="AB2298" t="e" cm="1" vm="2">
        <f t="array" ref="AB2298">_FV(Table1[[#This Row],[State]],"Country/region",TRUE)</f>
        <v>#VALUE!</v>
      </c>
    </row>
    <row r="2299" spans="1:28" x14ac:dyDescent="0.35">
      <c r="A2299" t="s">
        <v>1808</v>
      </c>
      <c r="B2299">
        <v>45</v>
      </c>
      <c r="C2299" t="s">
        <v>2710</v>
      </c>
      <c r="D2299" t="s">
        <v>57</v>
      </c>
      <c r="E2299">
        <f>YEAR(Table1[[#This Row],[Order Date]])</f>
        <v>2013</v>
      </c>
      <c r="F2299">
        <v>1</v>
      </c>
      <c r="G2299">
        <f>MONTH(Table1[[#This Row],[Order Date]])</f>
        <v>1</v>
      </c>
      <c r="H2299" s="1">
        <v>41300</v>
      </c>
      <c r="I2299">
        <v>24961</v>
      </c>
      <c r="J2299" t="s">
        <v>47</v>
      </c>
      <c r="K2299">
        <v>8</v>
      </c>
      <c r="L2299">
        <v>58.14</v>
      </c>
      <c r="M2299" s="2">
        <v>0.04</v>
      </c>
      <c r="N2299">
        <v>487.59</v>
      </c>
      <c r="O2299">
        <v>36.61</v>
      </c>
      <c r="P2299">
        <v>-205.29</v>
      </c>
      <c r="Q2299" s="2">
        <v>0.61</v>
      </c>
      <c r="R2299" t="s">
        <v>48</v>
      </c>
      <c r="S2299" t="s">
        <v>73</v>
      </c>
      <c r="T2299" t="s">
        <v>2309</v>
      </c>
      <c r="U2299" t="s">
        <v>154</v>
      </c>
      <c r="V2299" t="s">
        <v>76</v>
      </c>
      <c r="W2299">
        <v>3504</v>
      </c>
      <c r="X2299" s="1">
        <v>41307</v>
      </c>
      <c r="Y2299" t="s">
        <v>53</v>
      </c>
      <c r="Z2299" t="e" vm="35">
        <v>#VALUE!</v>
      </c>
      <c r="AA2299">
        <v>72756</v>
      </c>
      <c r="AB2299" t="e" cm="1" vm="2">
        <f t="array" ref="AB2299">_FV(Table1[[#This Row],[State]],"Country/region",TRUE)</f>
        <v>#VALUE!</v>
      </c>
    </row>
    <row r="2300" spans="1:28" x14ac:dyDescent="0.35">
      <c r="A2300" t="s">
        <v>2615</v>
      </c>
      <c r="B2300">
        <v>45</v>
      </c>
      <c r="C2300" t="s">
        <v>1217</v>
      </c>
      <c r="D2300" t="s">
        <v>57</v>
      </c>
      <c r="E2300">
        <f>YEAR(Table1[[#This Row],[Order Date]])</f>
        <v>2013</v>
      </c>
      <c r="F2300">
        <v>1</v>
      </c>
      <c r="G2300">
        <f>MONTH(Table1[[#This Row],[Order Date]])</f>
        <v>1</v>
      </c>
      <c r="H2300" s="1">
        <v>41300</v>
      </c>
      <c r="I2300">
        <v>27808</v>
      </c>
      <c r="J2300" t="s">
        <v>47</v>
      </c>
      <c r="K2300">
        <v>9</v>
      </c>
      <c r="L2300">
        <v>20.89</v>
      </c>
      <c r="M2300" s="2">
        <v>0.01</v>
      </c>
      <c r="N2300">
        <v>196.12</v>
      </c>
      <c r="O2300">
        <v>1.99</v>
      </c>
      <c r="P2300">
        <v>4.41</v>
      </c>
      <c r="Q2300" s="2">
        <v>0.48</v>
      </c>
      <c r="R2300" t="s">
        <v>96</v>
      </c>
      <c r="S2300" t="s">
        <v>139</v>
      </c>
      <c r="T2300" t="s">
        <v>2552</v>
      </c>
      <c r="U2300" t="s">
        <v>102</v>
      </c>
      <c r="V2300" t="s">
        <v>68</v>
      </c>
      <c r="W2300">
        <v>3897</v>
      </c>
      <c r="X2300" s="1">
        <v>41307</v>
      </c>
      <c r="Y2300" t="s">
        <v>42</v>
      </c>
      <c r="Z2300" t="e" vm="25">
        <v>#VALUE!</v>
      </c>
      <c r="AA2300">
        <v>54302</v>
      </c>
      <c r="AB2300" t="e" cm="1" vm="2">
        <f t="array" ref="AB2300">_FV(Table1[[#This Row],[State]],"Country/region",TRUE)</f>
        <v>#VALUE!</v>
      </c>
    </row>
    <row r="2301" spans="1:28" x14ac:dyDescent="0.35">
      <c r="A2301" t="s">
        <v>2711</v>
      </c>
      <c r="B2301">
        <v>45</v>
      </c>
      <c r="C2301" t="s">
        <v>2712</v>
      </c>
      <c r="D2301" t="s">
        <v>46</v>
      </c>
      <c r="E2301">
        <f>YEAR(Table1[[#This Row],[Order Date]])</f>
        <v>2013</v>
      </c>
      <c r="F2301">
        <v>1</v>
      </c>
      <c r="G2301">
        <f>MONTH(Table1[[#This Row],[Order Date]])</f>
        <v>1</v>
      </c>
      <c r="H2301" s="1">
        <v>41301</v>
      </c>
      <c r="I2301">
        <v>44098</v>
      </c>
      <c r="J2301" t="s">
        <v>47</v>
      </c>
      <c r="K2301">
        <v>1</v>
      </c>
      <c r="L2301">
        <v>3.14</v>
      </c>
      <c r="M2301" s="2">
        <v>0.01</v>
      </c>
      <c r="N2301">
        <v>5.0599999999999996</v>
      </c>
      <c r="O2301">
        <v>1.92</v>
      </c>
      <c r="P2301">
        <v>-2.64</v>
      </c>
      <c r="Q2301" s="2">
        <v>0.84</v>
      </c>
      <c r="R2301" t="s">
        <v>29</v>
      </c>
      <c r="S2301" t="s">
        <v>59</v>
      </c>
      <c r="T2301" t="s">
        <v>2169</v>
      </c>
      <c r="U2301" t="s">
        <v>481</v>
      </c>
      <c r="V2301" t="s">
        <v>68</v>
      </c>
      <c r="W2301">
        <v>6228</v>
      </c>
      <c r="X2301" s="1">
        <v>41305</v>
      </c>
      <c r="Y2301" t="s">
        <v>34</v>
      </c>
      <c r="Z2301" t="e" vm="26">
        <v>#VALUE!</v>
      </c>
      <c r="AA2301">
        <v>49534</v>
      </c>
      <c r="AB2301" t="e" cm="1" vm="2">
        <f t="array" ref="AB2301">_FV(Table1[[#This Row],[State]],"Country/region",TRUE)</f>
        <v>#VALUE!</v>
      </c>
    </row>
    <row r="2302" spans="1:28" x14ac:dyDescent="0.35">
      <c r="A2302" t="s">
        <v>1679</v>
      </c>
      <c r="B2302">
        <v>45</v>
      </c>
      <c r="C2302" t="s">
        <v>2713</v>
      </c>
      <c r="D2302" t="s">
        <v>57</v>
      </c>
      <c r="E2302">
        <f>YEAR(Table1[[#This Row],[Order Date]])</f>
        <v>2013</v>
      </c>
      <c r="F2302">
        <v>1</v>
      </c>
      <c r="G2302">
        <f>MONTH(Table1[[#This Row],[Order Date]])</f>
        <v>1</v>
      </c>
      <c r="H2302" s="1">
        <v>41302</v>
      </c>
      <c r="I2302">
        <v>97</v>
      </c>
      <c r="J2302" t="s">
        <v>131</v>
      </c>
      <c r="K2302">
        <v>26</v>
      </c>
      <c r="L2302">
        <v>2.89</v>
      </c>
      <c r="M2302" s="2">
        <v>0.03</v>
      </c>
      <c r="N2302">
        <v>75.569999999999993</v>
      </c>
      <c r="O2302">
        <v>0.5</v>
      </c>
      <c r="P2302">
        <v>28.24</v>
      </c>
      <c r="Q2302" s="2">
        <v>0.38</v>
      </c>
      <c r="R2302" t="s">
        <v>29</v>
      </c>
      <c r="S2302" t="s">
        <v>30</v>
      </c>
      <c r="T2302" t="s">
        <v>475</v>
      </c>
      <c r="U2302" t="s">
        <v>210</v>
      </c>
      <c r="V2302" t="s">
        <v>52</v>
      </c>
      <c r="W2302">
        <v>17</v>
      </c>
      <c r="X2302" s="1">
        <v>41303</v>
      </c>
      <c r="Y2302" t="s">
        <v>34</v>
      </c>
      <c r="Z2302" t="e" vm="42">
        <v>#VALUE!</v>
      </c>
      <c r="AA2302">
        <v>86314</v>
      </c>
      <c r="AB2302" t="e" cm="1" vm="2">
        <f t="array" ref="AB2302">_FV(Table1[[#This Row],[State]],"Country/region",TRUE)</f>
        <v>#VALUE!</v>
      </c>
    </row>
    <row r="2303" spans="1:28" x14ac:dyDescent="0.35">
      <c r="A2303" t="s">
        <v>1952</v>
      </c>
      <c r="B2303">
        <v>45</v>
      </c>
      <c r="C2303" t="s">
        <v>1953</v>
      </c>
      <c r="D2303" t="s">
        <v>57</v>
      </c>
      <c r="E2303">
        <f>YEAR(Table1[[#This Row],[Order Date]])</f>
        <v>2013</v>
      </c>
      <c r="F2303">
        <v>1</v>
      </c>
      <c r="G2303">
        <f>MONTH(Table1[[#This Row],[Order Date]])</f>
        <v>1</v>
      </c>
      <c r="H2303" s="1">
        <v>41302</v>
      </c>
      <c r="I2303">
        <v>27810</v>
      </c>
      <c r="J2303" t="s">
        <v>28</v>
      </c>
      <c r="K2303">
        <v>32</v>
      </c>
      <c r="L2303">
        <v>6.3</v>
      </c>
      <c r="M2303" s="2">
        <v>0.02</v>
      </c>
      <c r="N2303">
        <v>216.51</v>
      </c>
      <c r="O2303">
        <v>0.5</v>
      </c>
      <c r="P2303">
        <v>109.29</v>
      </c>
      <c r="Q2303" s="2">
        <v>0.39</v>
      </c>
      <c r="R2303" t="s">
        <v>29</v>
      </c>
      <c r="S2303" t="s">
        <v>30</v>
      </c>
      <c r="T2303" t="s">
        <v>556</v>
      </c>
      <c r="U2303" t="s">
        <v>210</v>
      </c>
      <c r="V2303" t="s">
        <v>76</v>
      </c>
      <c r="W2303">
        <v>3898</v>
      </c>
      <c r="X2303" s="1">
        <v>41304</v>
      </c>
      <c r="Y2303" t="s">
        <v>42</v>
      </c>
      <c r="Z2303" t="e" vm="44">
        <v>#VALUE!</v>
      </c>
      <c r="AA2303">
        <v>30188</v>
      </c>
      <c r="AB2303" t="e" cm="1" vm="2">
        <f t="array" ref="AB2303">_FV(Table1[[#This Row],[State]],"Country/region",TRUE)</f>
        <v>#VALUE!</v>
      </c>
    </row>
    <row r="2304" spans="1:28" x14ac:dyDescent="0.35">
      <c r="A2304" t="s">
        <v>2100</v>
      </c>
      <c r="B2304">
        <v>45</v>
      </c>
      <c r="C2304" t="s">
        <v>1868</v>
      </c>
      <c r="D2304" t="s">
        <v>38</v>
      </c>
      <c r="E2304">
        <f>YEAR(Table1[[#This Row],[Order Date]])</f>
        <v>2013</v>
      </c>
      <c r="F2304">
        <v>1</v>
      </c>
      <c r="G2304">
        <f>MONTH(Table1[[#This Row],[Order Date]])</f>
        <v>1</v>
      </c>
      <c r="H2304" s="1">
        <v>41302</v>
      </c>
      <c r="I2304">
        <v>5381</v>
      </c>
      <c r="J2304" t="s">
        <v>47</v>
      </c>
      <c r="K2304">
        <v>47</v>
      </c>
      <c r="L2304">
        <v>107.53</v>
      </c>
      <c r="M2304" s="2">
        <v>7.0000000000000007E-2</v>
      </c>
      <c r="N2304">
        <v>4888.1400000000003</v>
      </c>
      <c r="O2304">
        <v>5.81</v>
      </c>
      <c r="P2304">
        <v>1545.09</v>
      </c>
      <c r="Q2304" s="2">
        <v>0.65</v>
      </c>
      <c r="R2304" t="s">
        <v>48</v>
      </c>
      <c r="S2304" t="s">
        <v>80</v>
      </c>
      <c r="T2304" t="s">
        <v>890</v>
      </c>
      <c r="U2304" t="s">
        <v>82</v>
      </c>
      <c r="V2304" t="s">
        <v>68</v>
      </c>
      <c r="W2304">
        <v>750</v>
      </c>
      <c r="X2304" s="1">
        <v>41309</v>
      </c>
      <c r="Y2304" t="s">
        <v>34</v>
      </c>
      <c r="Z2304" t="e" vm="11">
        <v>#VALUE!</v>
      </c>
      <c r="AA2304">
        <v>75056</v>
      </c>
      <c r="AB2304" t="e" cm="1" vm="2">
        <f t="array" ref="AB2304">_FV(Table1[[#This Row],[State]],"Country/region",TRUE)</f>
        <v>#VALUE!</v>
      </c>
    </row>
    <row r="2305" spans="1:28" x14ac:dyDescent="0.35">
      <c r="A2305" t="s">
        <v>2100</v>
      </c>
      <c r="B2305">
        <v>45</v>
      </c>
      <c r="C2305" t="s">
        <v>1868</v>
      </c>
      <c r="D2305" t="s">
        <v>38</v>
      </c>
      <c r="E2305">
        <f>YEAR(Table1[[#This Row],[Order Date]])</f>
        <v>2013</v>
      </c>
      <c r="F2305">
        <v>1</v>
      </c>
      <c r="G2305">
        <f>MONTH(Table1[[#This Row],[Order Date]])</f>
        <v>1</v>
      </c>
      <c r="H2305" s="1">
        <v>41302</v>
      </c>
      <c r="I2305">
        <v>5381</v>
      </c>
      <c r="J2305" t="s">
        <v>47</v>
      </c>
      <c r="K2305">
        <v>27</v>
      </c>
      <c r="L2305">
        <v>2.1800000000000002</v>
      </c>
      <c r="M2305" s="2">
        <v>0.09</v>
      </c>
      <c r="N2305">
        <v>63.87</v>
      </c>
      <c r="O2305">
        <v>7.09</v>
      </c>
      <c r="P2305">
        <v>-149.93</v>
      </c>
      <c r="Q2305" s="2">
        <v>0.38</v>
      </c>
      <c r="R2305" t="s">
        <v>29</v>
      </c>
      <c r="S2305" t="s">
        <v>59</v>
      </c>
      <c r="T2305" t="s">
        <v>2714</v>
      </c>
      <c r="U2305" t="s">
        <v>61</v>
      </c>
      <c r="V2305" t="s">
        <v>68</v>
      </c>
      <c r="W2305">
        <v>751</v>
      </c>
      <c r="X2305" s="1">
        <v>41309</v>
      </c>
      <c r="Y2305" t="s">
        <v>34</v>
      </c>
      <c r="Z2305" t="e" vm="11">
        <v>#VALUE!</v>
      </c>
      <c r="AA2305">
        <v>75056</v>
      </c>
      <c r="AB2305" t="e" cm="1" vm="2">
        <f t="array" ref="AB2305">_FV(Table1[[#This Row],[State]],"Country/region",TRUE)</f>
        <v>#VALUE!</v>
      </c>
    </row>
    <row r="2306" spans="1:28" x14ac:dyDescent="0.35">
      <c r="A2306" t="s">
        <v>964</v>
      </c>
      <c r="B2306">
        <v>45</v>
      </c>
      <c r="C2306" t="s">
        <v>1993</v>
      </c>
      <c r="D2306" t="s">
        <v>46</v>
      </c>
      <c r="E2306">
        <f>YEAR(Table1[[#This Row],[Order Date]])</f>
        <v>2013</v>
      </c>
      <c r="F2306">
        <v>1</v>
      </c>
      <c r="G2306">
        <f>MONTH(Table1[[#This Row],[Order Date]])</f>
        <v>1</v>
      </c>
      <c r="H2306" s="1">
        <v>41303</v>
      </c>
      <c r="I2306">
        <v>31780</v>
      </c>
      <c r="J2306" t="s">
        <v>131</v>
      </c>
      <c r="K2306">
        <v>17</v>
      </c>
      <c r="L2306">
        <v>42.98</v>
      </c>
      <c r="M2306" s="2">
        <v>0.08</v>
      </c>
      <c r="N2306">
        <v>734.25</v>
      </c>
      <c r="O2306">
        <v>4.62</v>
      </c>
      <c r="P2306">
        <v>160.58000000000001</v>
      </c>
      <c r="Q2306" s="2">
        <v>0.56000000000000005</v>
      </c>
      <c r="R2306" t="s">
        <v>29</v>
      </c>
      <c r="S2306" t="s">
        <v>30</v>
      </c>
      <c r="T2306" t="s">
        <v>1243</v>
      </c>
      <c r="U2306" t="s">
        <v>214</v>
      </c>
      <c r="V2306" t="s">
        <v>76</v>
      </c>
      <c r="W2306">
        <v>4458</v>
      </c>
      <c r="X2306" s="1">
        <v>41305</v>
      </c>
      <c r="Y2306" t="s">
        <v>42</v>
      </c>
      <c r="Z2306" t="e" vm="29">
        <v>#VALUE!</v>
      </c>
      <c r="AA2306">
        <v>42003</v>
      </c>
      <c r="AB2306" t="e" cm="1" vm="2">
        <f t="array" ref="AB2306">_FV(Table1[[#This Row],[State]],"Country/region",TRUE)</f>
        <v>#VALUE!</v>
      </c>
    </row>
    <row r="2307" spans="1:28" x14ac:dyDescent="0.35">
      <c r="A2307" t="s">
        <v>2715</v>
      </c>
      <c r="B2307">
        <v>45</v>
      </c>
      <c r="C2307" t="s">
        <v>2716</v>
      </c>
      <c r="D2307" t="s">
        <v>57</v>
      </c>
      <c r="E2307">
        <f>YEAR(Table1[[#This Row],[Order Date]])</f>
        <v>2013</v>
      </c>
      <c r="F2307">
        <v>1</v>
      </c>
      <c r="G2307">
        <f>MONTH(Table1[[#This Row],[Order Date]])</f>
        <v>1</v>
      </c>
      <c r="H2307" s="1">
        <v>41303</v>
      </c>
      <c r="I2307">
        <v>13413</v>
      </c>
      <c r="J2307" t="s">
        <v>58</v>
      </c>
      <c r="K2307">
        <v>29</v>
      </c>
      <c r="L2307">
        <v>4.9800000000000004</v>
      </c>
      <c r="M2307" s="2">
        <v>0.04</v>
      </c>
      <c r="N2307">
        <v>150.28</v>
      </c>
      <c r="O2307">
        <v>4.7</v>
      </c>
      <c r="P2307">
        <v>-50.86</v>
      </c>
      <c r="Q2307" s="2">
        <v>0.38</v>
      </c>
      <c r="R2307" t="s">
        <v>29</v>
      </c>
      <c r="S2307" t="s">
        <v>30</v>
      </c>
      <c r="T2307" t="s">
        <v>2099</v>
      </c>
      <c r="U2307" t="s">
        <v>61</v>
      </c>
      <c r="V2307" t="s">
        <v>33</v>
      </c>
      <c r="W2307">
        <v>1866</v>
      </c>
      <c r="X2307" s="1">
        <v>41305</v>
      </c>
      <c r="Y2307" t="s">
        <v>34</v>
      </c>
      <c r="Z2307" t="e" vm="22">
        <v>#VALUE!</v>
      </c>
      <c r="AA2307">
        <v>45840</v>
      </c>
      <c r="AB2307" t="e" cm="1" vm="2">
        <f t="array" ref="AB2307">_FV(Table1[[#This Row],[State]],"Country/region",TRUE)</f>
        <v>#VALUE!</v>
      </c>
    </row>
    <row r="2308" spans="1:28" x14ac:dyDescent="0.35">
      <c r="A2308" t="s">
        <v>483</v>
      </c>
      <c r="B2308">
        <v>45</v>
      </c>
      <c r="C2308" t="s">
        <v>2717</v>
      </c>
      <c r="D2308" t="s">
        <v>57</v>
      </c>
      <c r="E2308">
        <f>YEAR(Table1[[#This Row],[Order Date]])</f>
        <v>2013</v>
      </c>
      <c r="F2308">
        <v>1</v>
      </c>
      <c r="G2308">
        <f>MONTH(Table1[[#This Row],[Order Date]])</f>
        <v>1</v>
      </c>
      <c r="H2308" s="1">
        <v>41303</v>
      </c>
      <c r="I2308">
        <v>6279</v>
      </c>
      <c r="J2308" t="s">
        <v>58</v>
      </c>
      <c r="K2308">
        <v>49</v>
      </c>
      <c r="L2308">
        <v>67.28</v>
      </c>
      <c r="M2308" s="2">
        <v>0.01</v>
      </c>
      <c r="N2308">
        <v>3283.74</v>
      </c>
      <c r="O2308">
        <v>19.989999999999998</v>
      </c>
      <c r="P2308">
        <v>723.33299999999997</v>
      </c>
      <c r="Q2308" s="2">
        <v>0.4</v>
      </c>
      <c r="R2308" t="s">
        <v>29</v>
      </c>
      <c r="S2308" t="s">
        <v>30</v>
      </c>
      <c r="T2308" t="s">
        <v>2311</v>
      </c>
      <c r="U2308" t="s">
        <v>67</v>
      </c>
      <c r="V2308" t="s">
        <v>76</v>
      </c>
      <c r="W2308">
        <v>876</v>
      </c>
      <c r="X2308" s="1">
        <v>41305</v>
      </c>
      <c r="Y2308" t="s">
        <v>34</v>
      </c>
      <c r="Z2308" t="e" vm="18">
        <v>#VALUE!</v>
      </c>
      <c r="AA2308">
        <v>20190</v>
      </c>
      <c r="AB2308" t="e" cm="1" vm="2">
        <f t="array" ref="AB2308">_FV(Table1[[#This Row],[State]],"Country/region",TRUE)</f>
        <v>#VALUE!</v>
      </c>
    </row>
    <row r="2309" spans="1:28" x14ac:dyDescent="0.35">
      <c r="A2309" t="s">
        <v>2718</v>
      </c>
      <c r="B2309">
        <v>45</v>
      </c>
      <c r="C2309" t="s">
        <v>2719</v>
      </c>
      <c r="D2309" t="s">
        <v>46</v>
      </c>
      <c r="E2309">
        <f>YEAR(Table1[[#This Row],[Order Date]])</f>
        <v>2013</v>
      </c>
      <c r="F2309">
        <v>1</v>
      </c>
      <c r="G2309">
        <f>MONTH(Table1[[#This Row],[Order Date]])</f>
        <v>1</v>
      </c>
      <c r="H2309" s="1">
        <v>41303</v>
      </c>
      <c r="I2309">
        <v>30336</v>
      </c>
      <c r="J2309" t="s">
        <v>131</v>
      </c>
      <c r="K2309">
        <v>28</v>
      </c>
      <c r="L2309">
        <v>193.17</v>
      </c>
      <c r="M2309" s="2">
        <v>0.06</v>
      </c>
      <c r="N2309">
        <v>5155.07</v>
      </c>
      <c r="O2309">
        <v>19.989999999999998</v>
      </c>
      <c r="P2309">
        <v>368.79</v>
      </c>
      <c r="Q2309" s="2">
        <v>0.71</v>
      </c>
      <c r="R2309" t="s">
        <v>29</v>
      </c>
      <c r="S2309" t="s">
        <v>30</v>
      </c>
      <c r="T2309" t="s">
        <v>940</v>
      </c>
      <c r="U2309" t="s">
        <v>32</v>
      </c>
      <c r="V2309" t="s">
        <v>33</v>
      </c>
      <c r="W2309">
        <v>4258</v>
      </c>
      <c r="X2309" s="1">
        <v>41305</v>
      </c>
      <c r="Y2309" t="s">
        <v>34</v>
      </c>
      <c r="Z2309" t="e" vm="15">
        <v>#VALUE!</v>
      </c>
      <c r="AA2309">
        <v>10701</v>
      </c>
      <c r="AB2309" t="e" cm="1" vm="2">
        <f t="array" ref="AB2309">_FV(Table1[[#This Row],[State]],"Country/region",TRUE)</f>
        <v>#VALUE!</v>
      </c>
    </row>
    <row r="2310" spans="1:28" x14ac:dyDescent="0.35">
      <c r="A2310" t="s">
        <v>2720</v>
      </c>
      <c r="B2310">
        <v>45</v>
      </c>
      <c r="C2310" t="s">
        <v>532</v>
      </c>
      <c r="D2310" t="s">
        <v>46</v>
      </c>
      <c r="E2310">
        <f>YEAR(Table1[[#This Row],[Order Date]])</f>
        <v>2013</v>
      </c>
      <c r="F2310">
        <v>1</v>
      </c>
      <c r="G2310">
        <f>MONTH(Table1[[#This Row],[Order Date]])</f>
        <v>1</v>
      </c>
      <c r="H2310" s="1">
        <v>41304</v>
      </c>
      <c r="I2310">
        <v>52196</v>
      </c>
      <c r="J2310" t="s">
        <v>39</v>
      </c>
      <c r="K2310">
        <v>1</v>
      </c>
      <c r="L2310">
        <v>3.08</v>
      </c>
      <c r="M2310" s="2">
        <v>0.08</v>
      </c>
      <c r="N2310">
        <v>3.85</v>
      </c>
      <c r="O2310">
        <v>0.99</v>
      </c>
      <c r="P2310">
        <v>-1.36</v>
      </c>
      <c r="Q2310" s="2">
        <v>0.37</v>
      </c>
      <c r="R2310" t="s">
        <v>29</v>
      </c>
      <c r="S2310" t="s">
        <v>30</v>
      </c>
      <c r="T2310" t="s">
        <v>1774</v>
      </c>
      <c r="U2310" t="s">
        <v>210</v>
      </c>
      <c r="V2310" t="s">
        <v>52</v>
      </c>
      <c r="W2310">
        <v>7323</v>
      </c>
      <c r="X2310" s="1">
        <v>41305</v>
      </c>
      <c r="Y2310" t="s">
        <v>34</v>
      </c>
      <c r="Z2310" t="e" vm="4">
        <v>#VALUE!</v>
      </c>
      <c r="AA2310">
        <v>90260</v>
      </c>
      <c r="AB2310" t="e" cm="1" vm="2">
        <f t="array" ref="AB2310">_FV(Table1[[#This Row],[State]],"Country/region",TRUE)</f>
        <v>#VALUE!</v>
      </c>
    </row>
    <row r="2311" spans="1:28" x14ac:dyDescent="0.35">
      <c r="A2311" t="s">
        <v>2720</v>
      </c>
      <c r="B2311">
        <v>45</v>
      </c>
      <c r="C2311" t="s">
        <v>532</v>
      </c>
      <c r="D2311" t="s">
        <v>46</v>
      </c>
      <c r="E2311">
        <f>YEAR(Table1[[#This Row],[Order Date]])</f>
        <v>2013</v>
      </c>
      <c r="F2311">
        <v>1</v>
      </c>
      <c r="G2311">
        <f>MONTH(Table1[[#This Row],[Order Date]])</f>
        <v>1</v>
      </c>
      <c r="H2311" s="1">
        <v>41304</v>
      </c>
      <c r="I2311">
        <v>52196</v>
      </c>
      <c r="J2311" t="s">
        <v>39</v>
      </c>
      <c r="K2311">
        <v>10</v>
      </c>
      <c r="L2311">
        <v>65.989999999999995</v>
      </c>
      <c r="M2311" s="2">
        <v>0.08</v>
      </c>
      <c r="N2311">
        <v>547.00049999999999</v>
      </c>
      <c r="O2311">
        <v>3.9</v>
      </c>
      <c r="P2311">
        <v>-97.195999999999998</v>
      </c>
      <c r="Q2311" s="2">
        <v>0.55000000000000004</v>
      </c>
      <c r="R2311" t="s">
        <v>96</v>
      </c>
      <c r="S2311" t="s">
        <v>30</v>
      </c>
      <c r="T2311" t="s">
        <v>2520</v>
      </c>
      <c r="U2311" t="s">
        <v>105</v>
      </c>
      <c r="V2311" t="s">
        <v>52</v>
      </c>
      <c r="W2311">
        <v>7324</v>
      </c>
      <c r="X2311" s="1">
        <v>41306</v>
      </c>
      <c r="Y2311" t="s">
        <v>34</v>
      </c>
      <c r="Z2311" t="e" vm="4">
        <v>#VALUE!</v>
      </c>
      <c r="AA2311">
        <v>90260</v>
      </c>
      <c r="AB2311" t="e" cm="1" vm="2">
        <f t="array" ref="AB2311">_FV(Table1[[#This Row],[State]],"Country/region",TRUE)</f>
        <v>#VALUE!</v>
      </c>
    </row>
    <row r="2312" spans="1:28" x14ac:dyDescent="0.35">
      <c r="A2312" t="s">
        <v>2312</v>
      </c>
      <c r="B2312">
        <v>45</v>
      </c>
      <c r="C2312" t="s">
        <v>2654</v>
      </c>
      <c r="D2312" t="s">
        <v>38</v>
      </c>
      <c r="E2312">
        <f>YEAR(Table1[[#This Row],[Order Date]])</f>
        <v>2013</v>
      </c>
      <c r="F2312">
        <v>1</v>
      </c>
      <c r="G2312">
        <f>MONTH(Table1[[#This Row],[Order Date]])</f>
        <v>1</v>
      </c>
      <c r="H2312" s="1">
        <v>41304</v>
      </c>
      <c r="I2312">
        <v>3461</v>
      </c>
      <c r="J2312" t="s">
        <v>58</v>
      </c>
      <c r="K2312">
        <v>35</v>
      </c>
      <c r="L2312">
        <v>115.99</v>
      </c>
      <c r="M2312" s="2">
        <v>0.08</v>
      </c>
      <c r="N2312">
        <v>3206.3955000000001</v>
      </c>
      <c r="O2312">
        <v>2.5</v>
      </c>
      <c r="P2312">
        <v>784.77300000000002</v>
      </c>
      <c r="Q2312" s="2">
        <v>0.55000000000000004</v>
      </c>
      <c r="R2312" t="s">
        <v>96</v>
      </c>
      <c r="S2312" t="s">
        <v>30</v>
      </c>
      <c r="T2312" t="s">
        <v>708</v>
      </c>
      <c r="U2312" t="s">
        <v>105</v>
      </c>
      <c r="V2312" t="s">
        <v>76</v>
      </c>
      <c r="W2312">
        <v>502</v>
      </c>
      <c r="X2312" s="1">
        <v>41306</v>
      </c>
      <c r="Y2312" t="s">
        <v>34</v>
      </c>
      <c r="Z2312" t="e" vm="44">
        <v>#VALUE!</v>
      </c>
      <c r="AA2312">
        <v>30501</v>
      </c>
      <c r="AB2312" t="e" cm="1" vm="2">
        <f t="array" ref="AB2312">_FV(Table1[[#This Row],[State]],"Country/region",TRUE)</f>
        <v>#VALUE!</v>
      </c>
    </row>
    <row r="2313" spans="1:28" x14ac:dyDescent="0.35">
      <c r="A2313" t="s">
        <v>2312</v>
      </c>
      <c r="B2313">
        <v>45</v>
      </c>
      <c r="C2313" t="s">
        <v>2654</v>
      </c>
      <c r="D2313" t="s">
        <v>38</v>
      </c>
      <c r="E2313">
        <f>YEAR(Table1[[#This Row],[Order Date]])</f>
        <v>2013</v>
      </c>
      <c r="F2313">
        <v>1</v>
      </c>
      <c r="G2313">
        <f>MONTH(Table1[[#This Row],[Order Date]])</f>
        <v>1</v>
      </c>
      <c r="H2313" s="1">
        <v>41304</v>
      </c>
      <c r="I2313">
        <v>3461</v>
      </c>
      <c r="J2313" t="s">
        <v>58</v>
      </c>
      <c r="K2313">
        <v>47</v>
      </c>
      <c r="L2313">
        <v>55.99</v>
      </c>
      <c r="M2313" s="2">
        <v>0.1</v>
      </c>
      <c r="N2313">
        <v>2053.3789999999999</v>
      </c>
      <c r="O2313">
        <v>1.25</v>
      </c>
      <c r="P2313">
        <v>1040.4000000000001</v>
      </c>
      <c r="Q2313" s="2">
        <v>0.35</v>
      </c>
      <c r="R2313" t="s">
        <v>96</v>
      </c>
      <c r="S2313" t="s">
        <v>139</v>
      </c>
      <c r="T2313" t="s">
        <v>1649</v>
      </c>
      <c r="U2313" t="s">
        <v>105</v>
      </c>
      <c r="V2313" t="s">
        <v>76</v>
      </c>
      <c r="W2313">
        <v>501</v>
      </c>
      <c r="X2313" s="1">
        <v>41306</v>
      </c>
      <c r="Y2313" t="s">
        <v>34</v>
      </c>
      <c r="Z2313" t="e" vm="44">
        <v>#VALUE!</v>
      </c>
      <c r="AA2313">
        <v>30501</v>
      </c>
      <c r="AB2313" t="e" cm="1" vm="2">
        <f t="array" ref="AB2313">_FV(Table1[[#This Row],[State]],"Country/region",TRUE)</f>
        <v>#VALUE!</v>
      </c>
    </row>
    <row r="2314" spans="1:28" x14ac:dyDescent="0.35">
      <c r="A2314" t="s">
        <v>796</v>
      </c>
      <c r="B2314">
        <v>45</v>
      </c>
      <c r="C2314" t="s">
        <v>1349</v>
      </c>
      <c r="D2314" t="s">
        <v>46</v>
      </c>
      <c r="E2314">
        <f>YEAR(Table1[[#This Row],[Order Date]])</f>
        <v>2013</v>
      </c>
      <c r="F2314">
        <v>1</v>
      </c>
      <c r="G2314">
        <f>MONTH(Table1[[#This Row],[Order Date]])</f>
        <v>1</v>
      </c>
      <c r="H2314" s="1">
        <v>41305</v>
      </c>
      <c r="I2314">
        <v>14375</v>
      </c>
      <c r="J2314" t="s">
        <v>131</v>
      </c>
      <c r="K2314">
        <v>7</v>
      </c>
      <c r="L2314">
        <v>5.78</v>
      </c>
      <c r="M2314" s="2">
        <v>7.0000000000000007E-2</v>
      </c>
      <c r="N2314">
        <v>44.05</v>
      </c>
      <c r="O2314">
        <v>5.67</v>
      </c>
      <c r="P2314">
        <v>-21.77</v>
      </c>
      <c r="Q2314" s="2">
        <v>0.36</v>
      </c>
      <c r="R2314" t="s">
        <v>29</v>
      </c>
      <c r="S2314" t="s">
        <v>30</v>
      </c>
      <c r="T2314" t="s">
        <v>1933</v>
      </c>
      <c r="U2314" t="s">
        <v>61</v>
      </c>
      <c r="V2314" t="s">
        <v>68</v>
      </c>
      <c r="W2314">
        <v>2014</v>
      </c>
      <c r="X2314" s="1">
        <v>41306</v>
      </c>
      <c r="Y2314" t="s">
        <v>34</v>
      </c>
      <c r="Z2314" t="e" vm="40">
        <v>#VALUE!</v>
      </c>
      <c r="AA2314">
        <v>67037</v>
      </c>
      <c r="AB2314" t="e" cm="1" vm="2">
        <f t="array" ref="AB2314">_FV(Table1[[#This Row],[State]],"Country/region",TRUE)</f>
        <v>#VALUE!</v>
      </c>
    </row>
    <row r="2315" spans="1:28" x14ac:dyDescent="0.35">
      <c r="A2315" t="s">
        <v>2721</v>
      </c>
      <c r="B2315">
        <v>45</v>
      </c>
      <c r="C2315" t="s">
        <v>1349</v>
      </c>
      <c r="D2315" t="s">
        <v>46</v>
      </c>
      <c r="E2315">
        <f>YEAR(Table1[[#This Row],[Order Date]])</f>
        <v>2013</v>
      </c>
      <c r="F2315">
        <v>1</v>
      </c>
      <c r="G2315">
        <f>MONTH(Table1[[#This Row],[Order Date]])</f>
        <v>1</v>
      </c>
      <c r="H2315" s="1">
        <v>41305</v>
      </c>
      <c r="I2315">
        <v>14375</v>
      </c>
      <c r="J2315" t="s">
        <v>131</v>
      </c>
      <c r="K2315">
        <v>50</v>
      </c>
      <c r="L2315">
        <v>83.93</v>
      </c>
      <c r="M2315" s="2">
        <v>0.1</v>
      </c>
      <c r="N2315">
        <v>3872.38</v>
      </c>
      <c r="O2315">
        <v>19.989999999999998</v>
      </c>
      <c r="P2315">
        <v>1110.3499999999999</v>
      </c>
      <c r="Q2315" s="2">
        <v>0.38</v>
      </c>
      <c r="R2315" t="s">
        <v>29</v>
      </c>
      <c r="S2315" t="s">
        <v>30</v>
      </c>
      <c r="T2315" t="s">
        <v>2722</v>
      </c>
      <c r="U2315" t="s">
        <v>267</v>
      </c>
      <c r="V2315" t="s">
        <v>33</v>
      </c>
      <c r="W2315">
        <v>2015</v>
      </c>
      <c r="X2315" s="1">
        <v>41306</v>
      </c>
      <c r="Y2315" t="s">
        <v>34</v>
      </c>
      <c r="Z2315" t="e" vm="30">
        <v>#VALUE!</v>
      </c>
      <c r="AA2315">
        <v>2050</v>
      </c>
      <c r="AB2315" t="e" cm="1" vm="2">
        <f t="array" ref="AB2315">_FV(Table1[[#This Row],[State]],"Country/region",TRUE)</f>
        <v>#VALUE!</v>
      </c>
    </row>
    <row r="2316" spans="1:28" x14ac:dyDescent="0.35">
      <c r="A2316" t="s">
        <v>456</v>
      </c>
      <c r="B2316">
        <v>45</v>
      </c>
      <c r="C2316" t="s">
        <v>1333</v>
      </c>
      <c r="D2316" t="s">
        <v>27</v>
      </c>
      <c r="E2316">
        <f>YEAR(Table1[[#This Row],[Order Date]])</f>
        <v>2013</v>
      </c>
      <c r="F2316">
        <v>1</v>
      </c>
      <c r="G2316">
        <f>MONTH(Table1[[#This Row],[Order Date]])</f>
        <v>1</v>
      </c>
      <c r="H2316" s="1">
        <v>41305</v>
      </c>
      <c r="I2316">
        <v>16166</v>
      </c>
      <c r="J2316" t="s">
        <v>58</v>
      </c>
      <c r="K2316">
        <v>36</v>
      </c>
      <c r="L2316">
        <v>2.1800000000000002</v>
      </c>
      <c r="M2316" s="2">
        <v>0.09</v>
      </c>
      <c r="N2316">
        <v>78.510000000000005</v>
      </c>
      <c r="O2316">
        <v>1.38</v>
      </c>
      <c r="P2316">
        <v>-10.06</v>
      </c>
      <c r="Q2316" s="2">
        <v>0.44</v>
      </c>
      <c r="R2316" t="s">
        <v>29</v>
      </c>
      <c r="S2316" t="s">
        <v>59</v>
      </c>
      <c r="T2316" t="s">
        <v>1204</v>
      </c>
      <c r="U2316" t="s">
        <v>232</v>
      </c>
      <c r="V2316" t="s">
        <v>52</v>
      </c>
      <c r="W2316">
        <v>2245</v>
      </c>
      <c r="X2316" s="1">
        <v>41306</v>
      </c>
      <c r="Y2316" t="s">
        <v>34</v>
      </c>
      <c r="Z2316" t="e" vm="32">
        <v>#VALUE!</v>
      </c>
      <c r="AA2316">
        <v>80817</v>
      </c>
      <c r="AB2316" t="e" cm="1" vm="2">
        <f t="array" ref="AB2316">_FV(Table1[[#This Row],[State]],"Country/region",TRUE)</f>
        <v>#VALUE!</v>
      </c>
    </row>
    <row r="2317" spans="1:28" x14ac:dyDescent="0.35">
      <c r="A2317" t="s">
        <v>632</v>
      </c>
      <c r="B2317">
        <v>45</v>
      </c>
      <c r="C2317" t="s">
        <v>1134</v>
      </c>
      <c r="D2317" t="s">
        <v>46</v>
      </c>
      <c r="E2317">
        <f>YEAR(Table1[[#This Row],[Order Date]])</f>
        <v>2013</v>
      </c>
      <c r="F2317">
        <v>1</v>
      </c>
      <c r="G2317">
        <f>MONTH(Table1[[#This Row],[Order Date]])</f>
        <v>1</v>
      </c>
      <c r="H2317" s="1">
        <v>41305</v>
      </c>
      <c r="I2317">
        <v>50304</v>
      </c>
      <c r="J2317" t="s">
        <v>58</v>
      </c>
      <c r="K2317">
        <v>3</v>
      </c>
      <c r="L2317">
        <v>15.23</v>
      </c>
      <c r="M2317" s="2">
        <v>0.05</v>
      </c>
      <c r="N2317">
        <v>72.459999999999994</v>
      </c>
      <c r="O2317">
        <v>27.75</v>
      </c>
      <c r="P2317">
        <v>-60.74</v>
      </c>
      <c r="Q2317" s="2">
        <v>0.76</v>
      </c>
      <c r="R2317" t="s">
        <v>48</v>
      </c>
      <c r="S2317" t="s">
        <v>73</v>
      </c>
      <c r="T2317" t="s">
        <v>2008</v>
      </c>
      <c r="U2317" t="s">
        <v>75</v>
      </c>
      <c r="V2317" t="s">
        <v>76</v>
      </c>
      <c r="W2317">
        <v>7045</v>
      </c>
      <c r="X2317" s="1">
        <v>41307</v>
      </c>
      <c r="Y2317" t="s">
        <v>53</v>
      </c>
      <c r="Z2317" t="e" vm="47">
        <v>#VALUE!</v>
      </c>
      <c r="AA2317">
        <v>27834</v>
      </c>
      <c r="AB2317" t="e" cm="1" vm="2">
        <f t="array" ref="AB2317">_FV(Table1[[#This Row],[State]],"Country/region",TRUE)</f>
        <v>#VALUE!</v>
      </c>
    </row>
    <row r="2318" spans="1:28" x14ac:dyDescent="0.35">
      <c r="A2318" t="s">
        <v>1800</v>
      </c>
      <c r="B2318">
        <v>45</v>
      </c>
      <c r="C2318" t="s">
        <v>1134</v>
      </c>
      <c r="D2318" t="s">
        <v>46</v>
      </c>
      <c r="E2318">
        <f>YEAR(Table1[[#This Row],[Order Date]])</f>
        <v>2013</v>
      </c>
      <c r="F2318">
        <v>1</v>
      </c>
      <c r="G2318">
        <f>MONTH(Table1[[#This Row],[Order Date]])</f>
        <v>1</v>
      </c>
      <c r="H2318" s="1">
        <v>41305</v>
      </c>
      <c r="I2318">
        <v>50304</v>
      </c>
      <c r="J2318" t="s">
        <v>58</v>
      </c>
      <c r="K2318">
        <v>22</v>
      </c>
      <c r="L2318">
        <v>39.979999999999997</v>
      </c>
      <c r="M2318" s="2">
        <v>0.04</v>
      </c>
      <c r="N2318">
        <v>887.98</v>
      </c>
      <c r="O2318">
        <v>9.83</v>
      </c>
      <c r="P2318">
        <v>239.94</v>
      </c>
      <c r="Q2318" s="2">
        <v>0.4</v>
      </c>
      <c r="R2318" t="s">
        <v>29</v>
      </c>
      <c r="S2318" t="s">
        <v>30</v>
      </c>
      <c r="T2318" t="s">
        <v>2723</v>
      </c>
      <c r="U2318" t="s">
        <v>267</v>
      </c>
      <c r="V2318" t="s">
        <v>76</v>
      </c>
      <c r="W2318">
        <v>7044</v>
      </c>
      <c r="X2318" s="1">
        <v>41307</v>
      </c>
      <c r="Y2318" t="s">
        <v>34</v>
      </c>
      <c r="Z2318" t="e" vm="47">
        <v>#VALUE!</v>
      </c>
      <c r="AA2318">
        <v>27405</v>
      </c>
      <c r="AB2318" t="e" cm="1" vm="2">
        <f t="array" ref="AB2318">_FV(Table1[[#This Row],[State]],"Country/region",TRUE)</f>
        <v>#VALUE!</v>
      </c>
    </row>
    <row r="2319" spans="1:28" x14ac:dyDescent="0.35">
      <c r="A2319" t="s">
        <v>456</v>
      </c>
      <c r="B2319">
        <v>45</v>
      </c>
      <c r="C2319" t="s">
        <v>1333</v>
      </c>
      <c r="D2319" t="s">
        <v>27</v>
      </c>
      <c r="E2319">
        <f>YEAR(Table1[[#This Row],[Order Date]])</f>
        <v>2013</v>
      </c>
      <c r="F2319">
        <v>1</v>
      </c>
      <c r="G2319">
        <f>MONTH(Table1[[#This Row],[Order Date]])</f>
        <v>1</v>
      </c>
      <c r="H2319" s="1">
        <v>41305</v>
      </c>
      <c r="I2319">
        <v>12449</v>
      </c>
      <c r="J2319" t="s">
        <v>131</v>
      </c>
      <c r="K2319">
        <v>36</v>
      </c>
      <c r="L2319">
        <v>39.979999999999997</v>
      </c>
      <c r="M2319" s="2">
        <v>0.03</v>
      </c>
      <c r="N2319">
        <v>1400.1</v>
      </c>
      <c r="O2319">
        <v>4</v>
      </c>
      <c r="P2319">
        <v>88.68</v>
      </c>
      <c r="Q2319" s="2">
        <v>0.7</v>
      </c>
      <c r="R2319" t="s">
        <v>96</v>
      </c>
      <c r="S2319" t="s">
        <v>30</v>
      </c>
      <c r="T2319" t="s">
        <v>1158</v>
      </c>
      <c r="U2319" t="s">
        <v>102</v>
      </c>
      <c r="V2319" t="s">
        <v>52</v>
      </c>
      <c r="W2319">
        <v>1732</v>
      </c>
      <c r="X2319" s="1">
        <v>41307</v>
      </c>
      <c r="Y2319" t="s">
        <v>34</v>
      </c>
      <c r="Z2319" t="e" vm="32">
        <v>#VALUE!</v>
      </c>
      <c r="AA2319">
        <v>80817</v>
      </c>
      <c r="AB2319" t="e" cm="1" vm="2">
        <f t="array" ref="AB2319">_FV(Table1[[#This Row],[State]],"Country/region",TRUE)</f>
        <v>#VALUE!</v>
      </c>
    </row>
    <row r="2320" spans="1:28" x14ac:dyDescent="0.35">
      <c r="A2320" t="s">
        <v>2596</v>
      </c>
      <c r="B2320">
        <v>45</v>
      </c>
      <c r="C2320" t="s">
        <v>977</v>
      </c>
      <c r="D2320" t="s">
        <v>27</v>
      </c>
      <c r="E2320">
        <f>YEAR(Table1[[#This Row],[Order Date]])</f>
        <v>2013</v>
      </c>
      <c r="F2320">
        <v>1</v>
      </c>
      <c r="G2320">
        <f>MONTH(Table1[[#This Row],[Order Date]])</f>
        <v>1</v>
      </c>
      <c r="H2320" s="1">
        <v>41305</v>
      </c>
      <c r="I2320">
        <v>14338</v>
      </c>
      <c r="J2320" t="s">
        <v>47</v>
      </c>
      <c r="K2320">
        <v>34</v>
      </c>
      <c r="L2320">
        <v>200.97</v>
      </c>
      <c r="M2320" s="2">
        <v>0.1</v>
      </c>
      <c r="N2320">
        <v>6580.16</v>
      </c>
      <c r="O2320">
        <v>15.59</v>
      </c>
      <c r="P2320">
        <v>2786.35</v>
      </c>
      <c r="Q2320" s="2">
        <v>0.36</v>
      </c>
      <c r="R2320" t="s">
        <v>96</v>
      </c>
      <c r="S2320" t="s">
        <v>49</v>
      </c>
      <c r="T2320" t="s">
        <v>2021</v>
      </c>
      <c r="U2320" t="s">
        <v>98</v>
      </c>
      <c r="V2320" t="s">
        <v>68</v>
      </c>
      <c r="W2320">
        <v>2009</v>
      </c>
      <c r="X2320" s="1">
        <v>41312</v>
      </c>
      <c r="Y2320" t="s">
        <v>53</v>
      </c>
      <c r="Z2320" t="e" vm="5">
        <v>#VALUE!</v>
      </c>
      <c r="AA2320">
        <v>55016</v>
      </c>
      <c r="AB2320" t="e" cm="1" vm="2">
        <f t="array" ref="AB2320">_FV(Table1[[#This Row],[State]],"Country/region",TRUE)</f>
        <v>#VALUE!</v>
      </c>
    </row>
    <row r="2321" spans="1:28" x14ac:dyDescent="0.35">
      <c r="A2321" t="s">
        <v>1326</v>
      </c>
      <c r="B2321">
        <v>45</v>
      </c>
      <c r="C2321" t="s">
        <v>37</v>
      </c>
      <c r="D2321" t="s">
        <v>38</v>
      </c>
      <c r="E2321">
        <f>YEAR(Table1[[#This Row],[Order Date]])</f>
        <v>2013</v>
      </c>
      <c r="F2321">
        <v>1</v>
      </c>
      <c r="G2321">
        <f>MONTH(Table1[[#This Row],[Order Date]])</f>
        <v>2</v>
      </c>
      <c r="H2321" s="1">
        <v>41306</v>
      </c>
      <c r="I2321">
        <v>48642</v>
      </c>
      <c r="J2321" t="s">
        <v>28</v>
      </c>
      <c r="K2321">
        <v>36</v>
      </c>
      <c r="L2321">
        <v>2.94</v>
      </c>
      <c r="M2321" s="2">
        <v>0</v>
      </c>
      <c r="N2321">
        <v>111.83</v>
      </c>
      <c r="O2321">
        <v>0.7</v>
      </c>
      <c r="P2321">
        <v>19.36</v>
      </c>
      <c r="Q2321" s="2">
        <v>0.57999999999999996</v>
      </c>
      <c r="R2321" t="s">
        <v>29</v>
      </c>
      <c r="S2321" t="s">
        <v>59</v>
      </c>
      <c r="T2321" t="s">
        <v>521</v>
      </c>
      <c r="U2321" t="s">
        <v>88</v>
      </c>
      <c r="V2321" t="s">
        <v>33</v>
      </c>
      <c r="W2321">
        <v>6829</v>
      </c>
      <c r="X2321" s="1">
        <v>41306</v>
      </c>
      <c r="Y2321" t="s">
        <v>34</v>
      </c>
      <c r="Z2321" t="e" vm="3">
        <v>#VALUE!</v>
      </c>
      <c r="AA2321">
        <v>21228</v>
      </c>
      <c r="AB2321" t="e" cm="1" vm="2">
        <f t="array" ref="AB2321">_FV(Table1[[#This Row],[State]],"Country/region",TRUE)</f>
        <v>#VALUE!</v>
      </c>
    </row>
    <row r="2322" spans="1:28" x14ac:dyDescent="0.35">
      <c r="A2322" t="s">
        <v>1326</v>
      </c>
      <c r="B2322">
        <v>45</v>
      </c>
      <c r="C2322" t="s">
        <v>37</v>
      </c>
      <c r="D2322" t="s">
        <v>38</v>
      </c>
      <c r="E2322">
        <f>YEAR(Table1[[#This Row],[Order Date]])</f>
        <v>2013</v>
      </c>
      <c r="F2322">
        <v>1</v>
      </c>
      <c r="G2322">
        <f>MONTH(Table1[[#This Row],[Order Date]])</f>
        <v>2</v>
      </c>
      <c r="H2322" s="1">
        <v>41306</v>
      </c>
      <c r="I2322">
        <v>48642</v>
      </c>
      <c r="J2322" t="s">
        <v>28</v>
      </c>
      <c r="K2322">
        <v>50</v>
      </c>
      <c r="L2322">
        <v>95.99</v>
      </c>
      <c r="M2322" s="2">
        <v>0.05</v>
      </c>
      <c r="N2322">
        <v>4159.6279999999997</v>
      </c>
      <c r="O2322">
        <v>4.9000000000000004</v>
      </c>
      <c r="P2322">
        <v>1332.9090000000001</v>
      </c>
      <c r="Q2322" s="2">
        <v>0.56000000000000005</v>
      </c>
      <c r="R2322" t="s">
        <v>96</v>
      </c>
      <c r="S2322" t="s">
        <v>30</v>
      </c>
      <c r="T2322" t="s">
        <v>543</v>
      </c>
      <c r="U2322" t="s">
        <v>105</v>
      </c>
      <c r="V2322" t="s">
        <v>33</v>
      </c>
      <c r="W2322">
        <v>6830</v>
      </c>
      <c r="X2322" s="1">
        <v>41306</v>
      </c>
      <c r="Y2322" t="s">
        <v>42</v>
      </c>
      <c r="Z2322" t="e" vm="3">
        <v>#VALUE!</v>
      </c>
      <c r="AA2322">
        <v>21228</v>
      </c>
      <c r="AB2322" t="e" cm="1" vm="2">
        <f t="array" ref="AB2322">_FV(Table1[[#This Row],[State]],"Country/region",TRUE)</f>
        <v>#VALUE!</v>
      </c>
    </row>
    <row r="2323" spans="1:28" x14ac:dyDescent="0.35">
      <c r="A2323" t="s">
        <v>2724</v>
      </c>
      <c r="B2323">
        <v>45</v>
      </c>
      <c r="C2323" t="s">
        <v>1267</v>
      </c>
      <c r="D2323" t="s">
        <v>46</v>
      </c>
      <c r="E2323">
        <f>YEAR(Table1[[#This Row],[Order Date]])</f>
        <v>2013</v>
      </c>
      <c r="F2323">
        <v>1</v>
      </c>
      <c r="G2323">
        <f>MONTH(Table1[[#This Row],[Order Date]])</f>
        <v>2</v>
      </c>
      <c r="H2323" s="1">
        <v>41306</v>
      </c>
      <c r="I2323">
        <v>8292</v>
      </c>
      <c r="J2323" t="s">
        <v>39</v>
      </c>
      <c r="K2323">
        <v>18</v>
      </c>
      <c r="L2323">
        <v>15.74</v>
      </c>
      <c r="M2323" s="2">
        <v>0.02</v>
      </c>
      <c r="N2323">
        <v>299.87</v>
      </c>
      <c r="O2323">
        <v>1.39</v>
      </c>
      <c r="P2323">
        <v>130.04</v>
      </c>
      <c r="Q2323" s="2">
        <v>0.4</v>
      </c>
      <c r="R2323" t="s">
        <v>29</v>
      </c>
      <c r="S2323" t="s">
        <v>30</v>
      </c>
      <c r="T2323" t="s">
        <v>415</v>
      </c>
      <c r="U2323" t="s">
        <v>267</v>
      </c>
      <c r="V2323" t="s">
        <v>33</v>
      </c>
      <c r="W2323">
        <v>1135</v>
      </c>
      <c r="X2323" s="1">
        <v>41307</v>
      </c>
      <c r="Y2323" t="s">
        <v>34</v>
      </c>
      <c r="Z2323" t="e" vm="24">
        <v>#VALUE!</v>
      </c>
      <c r="AA2323">
        <v>8101</v>
      </c>
      <c r="AB2323" t="e" cm="1" vm="2">
        <f t="array" ref="AB2323">_FV(Table1[[#This Row],[State]],"Country/region",TRUE)</f>
        <v>#VALUE!</v>
      </c>
    </row>
    <row r="2324" spans="1:28" x14ac:dyDescent="0.35">
      <c r="A2324" t="s">
        <v>2514</v>
      </c>
      <c r="B2324">
        <v>45</v>
      </c>
      <c r="C2324" t="s">
        <v>37</v>
      </c>
      <c r="D2324" t="s">
        <v>38</v>
      </c>
      <c r="E2324">
        <f>YEAR(Table1[[#This Row],[Order Date]])</f>
        <v>2013</v>
      </c>
      <c r="F2324">
        <v>1</v>
      </c>
      <c r="G2324">
        <f>MONTH(Table1[[#This Row],[Order Date]])</f>
        <v>2</v>
      </c>
      <c r="H2324" s="1">
        <v>41306</v>
      </c>
      <c r="I2324">
        <v>48642</v>
      </c>
      <c r="J2324" t="s">
        <v>28</v>
      </c>
      <c r="K2324">
        <v>5</v>
      </c>
      <c r="L2324">
        <v>100.98</v>
      </c>
      <c r="M2324" s="2">
        <v>0.02</v>
      </c>
      <c r="N2324">
        <v>519.69000000000005</v>
      </c>
      <c r="O2324">
        <v>7.18</v>
      </c>
      <c r="P2324">
        <v>-122.09</v>
      </c>
      <c r="Q2324" s="2">
        <v>0.4</v>
      </c>
      <c r="R2324" t="s">
        <v>96</v>
      </c>
      <c r="S2324" t="s">
        <v>30</v>
      </c>
      <c r="T2324" t="s">
        <v>1356</v>
      </c>
      <c r="U2324" t="s">
        <v>102</v>
      </c>
      <c r="V2324" t="s">
        <v>68</v>
      </c>
      <c r="W2324">
        <v>6832</v>
      </c>
      <c r="X2324" s="1">
        <v>41307</v>
      </c>
      <c r="Y2324" t="s">
        <v>42</v>
      </c>
      <c r="Z2324" t="e" vm="11">
        <v>#VALUE!</v>
      </c>
      <c r="AA2324">
        <v>77015</v>
      </c>
      <c r="AB2324" t="e" cm="1" vm="2">
        <f t="array" ref="AB2324">_FV(Table1[[#This Row],[State]],"Country/region",TRUE)</f>
        <v>#VALUE!</v>
      </c>
    </row>
    <row r="2325" spans="1:28" x14ac:dyDescent="0.35">
      <c r="A2325" t="s">
        <v>1477</v>
      </c>
      <c r="B2325">
        <v>45</v>
      </c>
      <c r="C2325" t="s">
        <v>1245</v>
      </c>
      <c r="D2325" t="s">
        <v>57</v>
      </c>
      <c r="E2325">
        <f>YEAR(Table1[[#This Row],[Order Date]])</f>
        <v>2013</v>
      </c>
      <c r="F2325">
        <v>1</v>
      </c>
      <c r="G2325">
        <f>MONTH(Table1[[#This Row],[Order Date]])</f>
        <v>2</v>
      </c>
      <c r="H2325" s="1">
        <v>41306</v>
      </c>
      <c r="I2325">
        <v>27524</v>
      </c>
      <c r="J2325" t="s">
        <v>39</v>
      </c>
      <c r="K2325">
        <v>50</v>
      </c>
      <c r="L2325">
        <v>6.48</v>
      </c>
      <c r="M2325" s="2">
        <v>0.02</v>
      </c>
      <c r="N2325">
        <v>343.94</v>
      </c>
      <c r="O2325">
        <v>7.37</v>
      </c>
      <c r="P2325">
        <v>-157.4</v>
      </c>
      <c r="Q2325" s="2">
        <v>0.37</v>
      </c>
      <c r="R2325" t="s">
        <v>29</v>
      </c>
      <c r="S2325" t="s">
        <v>30</v>
      </c>
      <c r="T2325" t="s">
        <v>959</v>
      </c>
      <c r="U2325" t="s">
        <v>61</v>
      </c>
      <c r="V2325" t="s">
        <v>52</v>
      </c>
      <c r="W2325">
        <v>3858</v>
      </c>
      <c r="X2325" s="1">
        <v>41308</v>
      </c>
      <c r="Y2325" t="s">
        <v>34</v>
      </c>
      <c r="Z2325" t="e" vm="4">
        <v>#VALUE!</v>
      </c>
      <c r="AA2325">
        <v>95823</v>
      </c>
      <c r="AB2325" t="e" cm="1" vm="2">
        <f t="array" ref="AB2325">_FV(Table1[[#This Row],[State]],"Country/region",TRUE)</f>
        <v>#VALUE!</v>
      </c>
    </row>
    <row r="2326" spans="1:28" x14ac:dyDescent="0.35">
      <c r="A2326" t="s">
        <v>2514</v>
      </c>
      <c r="B2326">
        <v>45</v>
      </c>
      <c r="C2326" t="s">
        <v>37</v>
      </c>
      <c r="D2326" t="s">
        <v>38</v>
      </c>
      <c r="E2326">
        <f>YEAR(Table1[[#This Row],[Order Date]])</f>
        <v>2013</v>
      </c>
      <c r="F2326">
        <v>1</v>
      </c>
      <c r="G2326">
        <f>MONTH(Table1[[#This Row],[Order Date]])</f>
        <v>2</v>
      </c>
      <c r="H2326" s="1">
        <v>41306</v>
      </c>
      <c r="I2326">
        <v>48642</v>
      </c>
      <c r="J2326" t="s">
        <v>28</v>
      </c>
      <c r="K2326">
        <v>4</v>
      </c>
      <c r="L2326">
        <v>8.67</v>
      </c>
      <c r="M2326" s="2">
        <v>0.06</v>
      </c>
      <c r="N2326">
        <v>37.729999999999997</v>
      </c>
      <c r="O2326">
        <v>3.5</v>
      </c>
      <c r="P2326">
        <v>-13.72</v>
      </c>
      <c r="Q2326" s="2">
        <v>0.57999999999999996</v>
      </c>
      <c r="R2326" t="s">
        <v>29</v>
      </c>
      <c r="S2326" t="s">
        <v>30</v>
      </c>
      <c r="T2326" t="s">
        <v>2725</v>
      </c>
      <c r="U2326" t="s">
        <v>214</v>
      </c>
      <c r="V2326" t="s">
        <v>68</v>
      </c>
      <c r="W2326">
        <v>6831</v>
      </c>
      <c r="X2326" s="1">
        <v>41308</v>
      </c>
      <c r="Y2326" t="s">
        <v>34</v>
      </c>
      <c r="Z2326" t="e" vm="11">
        <v>#VALUE!</v>
      </c>
      <c r="AA2326">
        <v>77015</v>
      </c>
      <c r="AB2326" t="e" cm="1" vm="2">
        <f t="array" ref="AB2326">_FV(Table1[[#This Row],[State]],"Country/region",TRUE)</f>
        <v>#VALUE!</v>
      </c>
    </row>
    <row r="2327" spans="1:28" x14ac:dyDescent="0.35">
      <c r="A2327" t="s">
        <v>1120</v>
      </c>
      <c r="B2327">
        <v>45</v>
      </c>
      <c r="C2327" t="s">
        <v>1110</v>
      </c>
      <c r="D2327" t="s">
        <v>46</v>
      </c>
      <c r="E2327">
        <f>YEAR(Table1[[#This Row],[Order Date]])</f>
        <v>2013</v>
      </c>
      <c r="F2327">
        <v>1</v>
      </c>
      <c r="G2327">
        <f>MONTH(Table1[[#This Row],[Order Date]])</f>
        <v>2</v>
      </c>
      <c r="H2327" s="1">
        <v>41306</v>
      </c>
      <c r="I2327">
        <v>58788</v>
      </c>
      <c r="J2327" t="s">
        <v>47</v>
      </c>
      <c r="K2327">
        <v>31</v>
      </c>
      <c r="L2327">
        <v>30.98</v>
      </c>
      <c r="M2327" s="2">
        <v>0.04</v>
      </c>
      <c r="N2327">
        <v>983.78</v>
      </c>
      <c r="O2327">
        <v>6.5</v>
      </c>
      <c r="P2327">
        <v>43.72</v>
      </c>
      <c r="Q2327" s="2">
        <v>0.64</v>
      </c>
      <c r="R2327" t="s">
        <v>96</v>
      </c>
      <c r="S2327" t="s">
        <v>30</v>
      </c>
      <c r="T2327" t="s">
        <v>1513</v>
      </c>
      <c r="U2327" t="s">
        <v>102</v>
      </c>
      <c r="V2327" t="s">
        <v>68</v>
      </c>
      <c r="W2327">
        <v>8225</v>
      </c>
      <c r="X2327" s="1">
        <v>41308</v>
      </c>
      <c r="Y2327" t="s">
        <v>34</v>
      </c>
      <c r="Z2327" t="e" vm="38">
        <v>#VALUE!</v>
      </c>
      <c r="AA2327">
        <v>46312</v>
      </c>
      <c r="AB2327" t="e" cm="1" vm="2">
        <f t="array" ref="AB2327">_FV(Table1[[#This Row],[State]],"Country/region",TRUE)</f>
        <v>#VALUE!</v>
      </c>
    </row>
    <row r="2328" spans="1:28" x14ac:dyDescent="0.35">
      <c r="A2328" t="s">
        <v>2639</v>
      </c>
      <c r="B2328">
        <v>45</v>
      </c>
      <c r="C2328" t="s">
        <v>2640</v>
      </c>
      <c r="D2328" t="s">
        <v>46</v>
      </c>
      <c r="E2328">
        <f>YEAR(Table1[[#This Row],[Order Date]])</f>
        <v>2013</v>
      </c>
      <c r="F2328">
        <v>1</v>
      </c>
      <c r="G2328">
        <f>MONTH(Table1[[#This Row],[Order Date]])</f>
        <v>2</v>
      </c>
      <c r="H2328" s="1">
        <v>41307</v>
      </c>
      <c r="I2328">
        <v>18307</v>
      </c>
      <c r="J2328" t="s">
        <v>47</v>
      </c>
      <c r="K2328">
        <v>34</v>
      </c>
      <c r="L2328">
        <v>7.08</v>
      </c>
      <c r="M2328" s="2">
        <v>0.03</v>
      </c>
      <c r="N2328">
        <v>245.19</v>
      </c>
      <c r="O2328">
        <v>2.35</v>
      </c>
      <c r="P2328">
        <v>37.99</v>
      </c>
      <c r="Q2328" s="2">
        <v>0.47</v>
      </c>
      <c r="R2328" t="s">
        <v>29</v>
      </c>
      <c r="S2328" t="s">
        <v>59</v>
      </c>
      <c r="T2328" t="s">
        <v>1275</v>
      </c>
      <c r="U2328" t="s">
        <v>88</v>
      </c>
      <c r="V2328" t="s">
        <v>76</v>
      </c>
      <c r="W2328">
        <v>2519</v>
      </c>
      <c r="X2328" s="1">
        <v>41307</v>
      </c>
      <c r="Y2328" t="s">
        <v>34</v>
      </c>
      <c r="Z2328" t="e" vm="47">
        <v>#VALUE!</v>
      </c>
      <c r="AA2328">
        <v>28205</v>
      </c>
      <c r="AB2328" t="e" cm="1" vm="2">
        <f t="array" ref="AB2328">_FV(Table1[[#This Row],[State]],"Country/region",TRUE)</f>
        <v>#VALUE!</v>
      </c>
    </row>
    <row r="2329" spans="1:28" x14ac:dyDescent="0.35">
      <c r="A2329" t="s">
        <v>1013</v>
      </c>
      <c r="B2329">
        <v>45</v>
      </c>
      <c r="C2329" t="s">
        <v>1014</v>
      </c>
      <c r="D2329" t="s">
        <v>38</v>
      </c>
      <c r="E2329">
        <f>YEAR(Table1[[#This Row],[Order Date]])</f>
        <v>2013</v>
      </c>
      <c r="F2329">
        <v>1</v>
      </c>
      <c r="G2329">
        <f>MONTH(Table1[[#This Row],[Order Date]])</f>
        <v>2</v>
      </c>
      <c r="H2329" s="1">
        <v>41307</v>
      </c>
      <c r="I2329">
        <v>3687</v>
      </c>
      <c r="J2329" t="s">
        <v>58</v>
      </c>
      <c r="K2329">
        <v>25</v>
      </c>
      <c r="L2329">
        <v>3.29</v>
      </c>
      <c r="M2329" s="2">
        <v>7.0000000000000007E-2</v>
      </c>
      <c r="N2329">
        <v>79.37</v>
      </c>
      <c r="O2329">
        <v>1.35</v>
      </c>
      <c r="P2329">
        <v>6.14</v>
      </c>
      <c r="Q2329" s="2">
        <v>0.4</v>
      </c>
      <c r="R2329" t="s">
        <v>29</v>
      </c>
      <c r="S2329" t="s">
        <v>59</v>
      </c>
      <c r="T2329" t="s">
        <v>231</v>
      </c>
      <c r="U2329" t="s">
        <v>232</v>
      </c>
      <c r="V2329" t="s">
        <v>68</v>
      </c>
      <c r="W2329">
        <v>549</v>
      </c>
      <c r="X2329" s="1">
        <v>41307</v>
      </c>
      <c r="Y2329" t="s">
        <v>34</v>
      </c>
      <c r="Z2329" t="e" vm="26">
        <v>#VALUE!</v>
      </c>
      <c r="AA2329">
        <v>48310</v>
      </c>
      <c r="AB2329" t="e" cm="1" vm="2">
        <f t="array" ref="AB2329">_FV(Table1[[#This Row],[State]],"Country/region",TRUE)</f>
        <v>#VALUE!</v>
      </c>
    </row>
    <row r="2330" spans="1:28" x14ac:dyDescent="0.35">
      <c r="A2330" t="s">
        <v>1638</v>
      </c>
      <c r="B2330">
        <v>45</v>
      </c>
      <c r="C2330" t="s">
        <v>1639</v>
      </c>
      <c r="D2330" t="s">
        <v>27</v>
      </c>
      <c r="E2330">
        <f>YEAR(Table1[[#This Row],[Order Date]])</f>
        <v>2013</v>
      </c>
      <c r="F2330">
        <v>1</v>
      </c>
      <c r="G2330">
        <f>MONTH(Table1[[#This Row],[Order Date]])</f>
        <v>2</v>
      </c>
      <c r="H2330" s="1">
        <v>41307</v>
      </c>
      <c r="I2330">
        <v>43781</v>
      </c>
      <c r="J2330" t="s">
        <v>39</v>
      </c>
      <c r="K2330">
        <v>45</v>
      </c>
      <c r="L2330">
        <v>10.94</v>
      </c>
      <c r="M2330" s="2">
        <v>0.05</v>
      </c>
      <c r="N2330">
        <v>497.14</v>
      </c>
      <c r="O2330">
        <v>1.39</v>
      </c>
      <c r="P2330">
        <v>240.41</v>
      </c>
      <c r="Q2330" s="2">
        <v>0.35</v>
      </c>
      <c r="R2330" t="s">
        <v>29</v>
      </c>
      <c r="S2330" t="s">
        <v>30</v>
      </c>
      <c r="T2330" t="s">
        <v>2726</v>
      </c>
      <c r="U2330" t="s">
        <v>267</v>
      </c>
      <c r="V2330" t="s">
        <v>68</v>
      </c>
      <c r="W2330">
        <v>6176</v>
      </c>
      <c r="X2330" s="1">
        <v>41307</v>
      </c>
      <c r="Y2330" t="s">
        <v>34</v>
      </c>
      <c r="Z2330" t="e" vm="16">
        <v>#VALUE!</v>
      </c>
      <c r="AA2330">
        <v>62301</v>
      </c>
      <c r="AB2330" t="e" cm="1" vm="2">
        <f t="array" ref="AB2330">_FV(Table1[[#This Row],[State]],"Country/region",TRUE)</f>
        <v>#VALUE!</v>
      </c>
    </row>
    <row r="2331" spans="1:28" x14ac:dyDescent="0.35">
      <c r="A2331" t="s">
        <v>1570</v>
      </c>
      <c r="B2331">
        <v>45</v>
      </c>
      <c r="C2331" t="s">
        <v>747</v>
      </c>
      <c r="D2331" t="s">
        <v>27</v>
      </c>
      <c r="E2331">
        <f>YEAR(Table1[[#This Row],[Order Date]])</f>
        <v>2013</v>
      </c>
      <c r="F2331">
        <v>1</v>
      </c>
      <c r="G2331">
        <f>MONTH(Table1[[#This Row],[Order Date]])</f>
        <v>2</v>
      </c>
      <c r="H2331" s="1">
        <v>41307</v>
      </c>
      <c r="I2331">
        <v>32164</v>
      </c>
      <c r="J2331" t="s">
        <v>39</v>
      </c>
      <c r="K2331">
        <v>23</v>
      </c>
      <c r="L2331">
        <v>296.18</v>
      </c>
      <c r="M2331" s="2">
        <v>0.1</v>
      </c>
      <c r="N2331">
        <v>6552.9</v>
      </c>
      <c r="O2331">
        <v>54.12</v>
      </c>
      <c r="P2331">
        <v>-461.45</v>
      </c>
      <c r="Q2331" s="2">
        <v>0.76</v>
      </c>
      <c r="R2331" t="s">
        <v>48</v>
      </c>
      <c r="S2331" t="s">
        <v>73</v>
      </c>
      <c r="T2331" t="s">
        <v>900</v>
      </c>
      <c r="U2331" t="s">
        <v>75</v>
      </c>
      <c r="V2331" t="s">
        <v>52</v>
      </c>
      <c r="W2331">
        <v>4520</v>
      </c>
      <c r="X2331" s="1">
        <v>41308</v>
      </c>
      <c r="Y2331" t="s">
        <v>53</v>
      </c>
      <c r="Z2331" t="e" vm="23">
        <v>#VALUE!</v>
      </c>
      <c r="AA2331">
        <v>99362</v>
      </c>
      <c r="AB2331" t="e" cm="1" vm="2">
        <f t="array" ref="AB2331">_FV(Table1[[#This Row],[State]],"Country/region",TRUE)</f>
        <v>#VALUE!</v>
      </c>
    </row>
    <row r="2332" spans="1:28" x14ac:dyDescent="0.35">
      <c r="A2332" t="s">
        <v>549</v>
      </c>
      <c r="B2332">
        <v>45</v>
      </c>
      <c r="C2332" t="s">
        <v>1639</v>
      </c>
      <c r="D2332" t="s">
        <v>27</v>
      </c>
      <c r="E2332">
        <f>YEAR(Table1[[#This Row],[Order Date]])</f>
        <v>2013</v>
      </c>
      <c r="F2332">
        <v>1</v>
      </c>
      <c r="G2332">
        <f>MONTH(Table1[[#This Row],[Order Date]])</f>
        <v>2</v>
      </c>
      <c r="H2332" s="1">
        <v>41307</v>
      </c>
      <c r="I2332">
        <v>43781</v>
      </c>
      <c r="J2332" t="s">
        <v>39</v>
      </c>
      <c r="K2332">
        <v>21</v>
      </c>
      <c r="L2332">
        <v>40.98</v>
      </c>
      <c r="M2332" s="2">
        <v>0.02</v>
      </c>
      <c r="N2332">
        <v>917.39</v>
      </c>
      <c r="O2332">
        <v>2.99</v>
      </c>
      <c r="P2332">
        <v>393.40550000000002</v>
      </c>
      <c r="Q2332" s="2">
        <v>0.36</v>
      </c>
      <c r="R2332" t="s">
        <v>29</v>
      </c>
      <c r="S2332" t="s">
        <v>30</v>
      </c>
      <c r="T2332" t="s">
        <v>66</v>
      </c>
      <c r="U2332" t="s">
        <v>67</v>
      </c>
      <c r="V2332" t="s">
        <v>68</v>
      </c>
      <c r="W2332">
        <v>6177</v>
      </c>
      <c r="X2332" s="1">
        <v>41308</v>
      </c>
      <c r="Y2332" t="s">
        <v>42</v>
      </c>
      <c r="Z2332" t="e" vm="16">
        <v>#VALUE!</v>
      </c>
      <c r="AA2332">
        <v>61201</v>
      </c>
      <c r="AB2332" t="e" cm="1" vm="2">
        <f t="array" ref="AB2332">_FV(Table1[[#This Row],[State]],"Country/region",TRUE)</f>
        <v>#VALUE!</v>
      </c>
    </row>
    <row r="2333" spans="1:28" x14ac:dyDescent="0.35">
      <c r="A2333" t="s">
        <v>2727</v>
      </c>
      <c r="B2333">
        <v>45</v>
      </c>
      <c r="C2333" t="s">
        <v>2238</v>
      </c>
      <c r="D2333" t="s">
        <v>46</v>
      </c>
      <c r="E2333">
        <f>YEAR(Table1[[#This Row],[Order Date]])</f>
        <v>2013</v>
      </c>
      <c r="F2333">
        <v>1</v>
      </c>
      <c r="G2333">
        <f>MONTH(Table1[[#This Row],[Order Date]])</f>
        <v>2</v>
      </c>
      <c r="H2333" s="1">
        <v>41307</v>
      </c>
      <c r="I2333">
        <v>55877</v>
      </c>
      <c r="J2333" t="s">
        <v>39</v>
      </c>
      <c r="K2333">
        <v>19</v>
      </c>
      <c r="L2333">
        <v>5.98</v>
      </c>
      <c r="M2333" s="2">
        <v>0.03</v>
      </c>
      <c r="N2333">
        <v>126.53</v>
      </c>
      <c r="O2333">
        <v>7.5</v>
      </c>
      <c r="P2333">
        <v>-73.38</v>
      </c>
      <c r="Q2333" s="2">
        <v>0.4</v>
      </c>
      <c r="R2333" t="s">
        <v>29</v>
      </c>
      <c r="S2333" t="s">
        <v>30</v>
      </c>
      <c r="T2333" t="s">
        <v>2064</v>
      </c>
      <c r="U2333" t="s">
        <v>61</v>
      </c>
      <c r="V2333" t="s">
        <v>76</v>
      </c>
      <c r="W2333">
        <v>7816</v>
      </c>
      <c r="X2333" s="1">
        <v>41308</v>
      </c>
      <c r="Y2333" t="s">
        <v>34</v>
      </c>
      <c r="Z2333" t="e" vm="6">
        <v>#VALUE!</v>
      </c>
      <c r="AA2333">
        <v>35020</v>
      </c>
      <c r="AB2333" t="e" cm="1" vm="2">
        <f t="array" ref="AB2333">_FV(Table1[[#This Row],[State]],"Country/region",TRUE)</f>
        <v>#VALUE!</v>
      </c>
    </row>
    <row r="2334" spans="1:28" x14ac:dyDescent="0.35">
      <c r="A2334" t="s">
        <v>1570</v>
      </c>
      <c r="B2334">
        <v>45</v>
      </c>
      <c r="C2334" t="s">
        <v>747</v>
      </c>
      <c r="D2334" t="s">
        <v>27</v>
      </c>
      <c r="E2334">
        <f>YEAR(Table1[[#This Row],[Order Date]])</f>
        <v>2013</v>
      </c>
      <c r="F2334">
        <v>1</v>
      </c>
      <c r="G2334">
        <f>MONTH(Table1[[#This Row],[Order Date]])</f>
        <v>2</v>
      </c>
      <c r="H2334" s="1">
        <v>41307</v>
      </c>
      <c r="I2334">
        <v>32164</v>
      </c>
      <c r="J2334" t="s">
        <v>39</v>
      </c>
      <c r="K2334">
        <v>12</v>
      </c>
      <c r="L2334">
        <v>5.78</v>
      </c>
      <c r="M2334" s="2">
        <v>0.02</v>
      </c>
      <c r="N2334">
        <v>77.010000000000005</v>
      </c>
      <c r="O2334">
        <v>4.96</v>
      </c>
      <c r="P2334">
        <v>-19.04</v>
      </c>
      <c r="Q2334" s="2">
        <v>0.36</v>
      </c>
      <c r="R2334" t="s">
        <v>29</v>
      </c>
      <c r="S2334" t="s">
        <v>30</v>
      </c>
      <c r="T2334" t="s">
        <v>2728</v>
      </c>
      <c r="U2334" t="s">
        <v>61</v>
      </c>
      <c r="V2334" t="s">
        <v>52</v>
      </c>
      <c r="W2334">
        <v>4518</v>
      </c>
      <c r="X2334" s="1">
        <v>41308</v>
      </c>
      <c r="Y2334" t="s">
        <v>34</v>
      </c>
      <c r="Z2334" t="e" vm="23">
        <v>#VALUE!</v>
      </c>
      <c r="AA2334">
        <v>99362</v>
      </c>
      <c r="AB2334" t="e" cm="1" vm="2">
        <f t="array" ref="AB2334">_FV(Table1[[#This Row],[State]],"Country/region",TRUE)</f>
        <v>#VALUE!</v>
      </c>
    </row>
    <row r="2335" spans="1:28" x14ac:dyDescent="0.35">
      <c r="A2335" t="s">
        <v>1570</v>
      </c>
      <c r="B2335">
        <v>45</v>
      </c>
      <c r="C2335" t="s">
        <v>747</v>
      </c>
      <c r="D2335" t="s">
        <v>27</v>
      </c>
      <c r="E2335">
        <f>YEAR(Table1[[#This Row],[Order Date]])</f>
        <v>2013</v>
      </c>
      <c r="F2335">
        <v>1</v>
      </c>
      <c r="G2335">
        <f>MONTH(Table1[[#This Row],[Order Date]])</f>
        <v>2</v>
      </c>
      <c r="H2335" s="1">
        <v>41307</v>
      </c>
      <c r="I2335">
        <v>32164</v>
      </c>
      <c r="J2335" t="s">
        <v>39</v>
      </c>
      <c r="K2335">
        <v>34</v>
      </c>
      <c r="L2335">
        <v>3.28</v>
      </c>
      <c r="M2335" s="2">
        <v>7.0000000000000007E-2</v>
      </c>
      <c r="N2335">
        <v>111.83</v>
      </c>
      <c r="O2335">
        <v>3.97</v>
      </c>
      <c r="P2335">
        <v>-92.16</v>
      </c>
      <c r="Q2335" s="2">
        <v>0.56000000000000005</v>
      </c>
      <c r="R2335" t="s">
        <v>29</v>
      </c>
      <c r="S2335" t="s">
        <v>59</v>
      </c>
      <c r="T2335" t="s">
        <v>221</v>
      </c>
      <c r="U2335" t="s">
        <v>88</v>
      </c>
      <c r="V2335" t="s">
        <v>52</v>
      </c>
      <c r="W2335">
        <v>4519</v>
      </c>
      <c r="X2335" s="1">
        <v>41308</v>
      </c>
      <c r="Y2335" t="s">
        <v>34</v>
      </c>
      <c r="Z2335" t="e" vm="23">
        <v>#VALUE!</v>
      </c>
      <c r="AA2335">
        <v>99362</v>
      </c>
      <c r="AB2335" t="e" cm="1" vm="2">
        <f t="array" ref="AB2335">_FV(Table1[[#This Row],[State]],"Country/region",TRUE)</f>
        <v>#VALUE!</v>
      </c>
    </row>
    <row r="2336" spans="1:28" x14ac:dyDescent="0.35">
      <c r="A2336" t="s">
        <v>2727</v>
      </c>
      <c r="B2336">
        <v>45</v>
      </c>
      <c r="C2336" t="s">
        <v>2238</v>
      </c>
      <c r="D2336" t="s">
        <v>46</v>
      </c>
      <c r="E2336">
        <f>YEAR(Table1[[#This Row],[Order Date]])</f>
        <v>2013</v>
      </c>
      <c r="F2336">
        <v>1</v>
      </c>
      <c r="G2336">
        <f>MONTH(Table1[[#This Row],[Order Date]])</f>
        <v>2</v>
      </c>
      <c r="H2336" s="1">
        <v>41307</v>
      </c>
      <c r="I2336">
        <v>55877</v>
      </c>
      <c r="J2336" t="s">
        <v>39</v>
      </c>
      <c r="K2336">
        <v>40</v>
      </c>
      <c r="L2336">
        <v>3.08</v>
      </c>
      <c r="M2336" s="2">
        <v>0.01</v>
      </c>
      <c r="N2336">
        <v>144.28</v>
      </c>
      <c r="O2336">
        <v>0.99</v>
      </c>
      <c r="P2336">
        <v>52.94</v>
      </c>
      <c r="Q2336" s="2">
        <v>0.37</v>
      </c>
      <c r="R2336" t="s">
        <v>29</v>
      </c>
      <c r="S2336" t="s">
        <v>30</v>
      </c>
      <c r="T2336" t="s">
        <v>2729</v>
      </c>
      <c r="U2336" t="s">
        <v>210</v>
      </c>
      <c r="V2336" t="s">
        <v>76</v>
      </c>
      <c r="W2336">
        <v>7815</v>
      </c>
      <c r="X2336" s="1">
        <v>41309</v>
      </c>
      <c r="Y2336" t="s">
        <v>42</v>
      </c>
      <c r="Z2336" t="e" vm="6">
        <v>#VALUE!</v>
      </c>
      <c r="AA2336">
        <v>35020</v>
      </c>
      <c r="AB2336" t="e" cm="1" vm="2">
        <f t="array" ref="AB2336">_FV(Table1[[#This Row],[State]],"Country/region",TRUE)</f>
        <v>#VALUE!</v>
      </c>
    </row>
    <row r="2337" spans="1:28" x14ac:dyDescent="0.35">
      <c r="A2337" t="s">
        <v>2639</v>
      </c>
      <c r="B2337">
        <v>45</v>
      </c>
      <c r="C2337" t="s">
        <v>2640</v>
      </c>
      <c r="D2337" t="s">
        <v>46</v>
      </c>
      <c r="E2337">
        <f>YEAR(Table1[[#This Row],[Order Date]])</f>
        <v>2013</v>
      </c>
      <c r="F2337">
        <v>1</v>
      </c>
      <c r="G2337">
        <f>MONTH(Table1[[#This Row],[Order Date]])</f>
        <v>2</v>
      </c>
      <c r="H2337" s="1">
        <v>41307</v>
      </c>
      <c r="I2337">
        <v>18307</v>
      </c>
      <c r="J2337" t="s">
        <v>47</v>
      </c>
      <c r="K2337">
        <v>23</v>
      </c>
      <c r="L2337">
        <v>19.98</v>
      </c>
      <c r="M2337" s="2">
        <v>0.08</v>
      </c>
      <c r="N2337">
        <v>441.99</v>
      </c>
      <c r="O2337">
        <v>8.68</v>
      </c>
      <c r="P2337">
        <v>32.36</v>
      </c>
      <c r="Q2337" s="2">
        <v>0.37</v>
      </c>
      <c r="R2337" t="s">
        <v>29</v>
      </c>
      <c r="S2337" t="s">
        <v>30</v>
      </c>
      <c r="T2337" t="s">
        <v>442</v>
      </c>
      <c r="U2337" t="s">
        <v>61</v>
      </c>
      <c r="V2337" t="s">
        <v>76</v>
      </c>
      <c r="W2337">
        <v>2518</v>
      </c>
      <c r="X2337" s="1">
        <v>41311</v>
      </c>
      <c r="Y2337" t="s">
        <v>42</v>
      </c>
      <c r="Z2337" t="e" vm="47">
        <v>#VALUE!</v>
      </c>
      <c r="AA2337">
        <v>28205</v>
      </c>
      <c r="AB2337" t="e" cm="1" vm="2">
        <f t="array" ref="AB2337">_FV(Table1[[#This Row],[State]],"Country/region",TRUE)</f>
        <v>#VALUE!</v>
      </c>
    </row>
    <row r="2338" spans="1:28" x14ac:dyDescent="0.35">
      <c r="A2338" t="s">
        <v>2490</v>
      </c>
      <c r="B2338">
        <v>45</v>
      </c>
      <c r="C2338" t="s">
        <v>223</v>
      </c>
      <c r="D2338" t="s">
        <v>57</v>
      </c>
      <c r="E2338">
        <f>YEAR(Table1[[#This Row],[Order Date]])</f>
        <v>2013</v>
      </c>
      <c r="F2338">
        <v>1</v>
      </c>
      <c r="G2338">
        <f>MONTH(Table1[[#This Row],[Order Date]])</f>
        <v>2</v>
      </c>
      <c r="H2338" s="1">
        <v>41307</v>
      </c>
      <c r="I2338">
        <v>52322</v>
      </c>
      <c r="J2338" t="s">
        <v>47</v>
      </c>
      <c r="K2338">
        <v>1</v>
      </c>
      <c r="L2338">
        <v>3.95</v>
      </c>
      <c r="M2338" s="2">
        <v>0.1</v>
      </c>
      <c r="N2338">
        <v>5.7</v>
      </c>
      <c r="O2338">
        <v>2</v>
      </c>
      <c r="P2338">
        <v>-2.34</v>
      </c>
      <c r="Q2338" s="2">
        <v>0.53</v>
      </c>
      <c r="R2338" t="s">
        <v>29</v>
      </c>
      <c r="S2338" t="s">
        <v>59</v>
      </c>
      <c r="T2338" t="s">
        <v>2276</v>
      </c>
      <c r="U2338" t="s">
        <v>232</v>
      </c>
      <c r="V2338" t="s">
        <v>68</v>
      </c>
      <c r="W2338">
        <v>7345</v>
      </c>
      <c r="X2338" s="1">
        <v>41314</v>
      </c>
      <c r="Y2338" t="s">
        <v>34</v>
      </c>
      <c r="Z2338" t="e" vm="13">
        <v>#VALUE!</v>
      </c>
      <c r="AA2338">
        <v>73110</v>
      </c>
      <c r="AB2338" t="e" cm="1" vm="2">
        <f t="array" ref="AB2338">_FV(Table1[[#This Row],[State]],"Country/region",TRUE)</f>
        <v>#VALUE!</v>
      </c>
    </row>
    <row r="2339" spans="1:28" x14ac:dyDescent="0.35">
      <c r="A2339" t="s">
        <v>1072</v>
      </c>
      <c r="B2339">
        <v>45</v>
      </c>
      <c r="C2339" t="s">
        <v>1073</v>
      </c>
      <c r="D2339" t="s">
        <v>27</v>
      </c>
      <c r="E2339">
        <f>YEAR(Table1[[#This Row],[Order Date]])</f>
        <v>2013</v>
      </c>
      <c r="F2339">
        <v>1</v>
      </c>
      <c r="G2339">
        <f>MONTH(Table1[[#This Row],[Order Date]])</f>
        <v>2</v>
      </c>
      <c r="H2339" s="1">
        <v>41308</v>
      </c>
      <c r="I2339">
        <v>56931</v>
      </c>
      <c r="J2339" t="s">
        <v>28</v>
      </c>
      <c r="K2339">
        <v>34</v>
      </c>
      <c r="L2339">
        <v>7.99</v>
      </c>
      <c r="M2339" s="2">
        <v>0.05</v>
      </c>
      <c r="N2339">
        <v>232.41550000000001</v>
      </c>
      <c r="O2339">
        <v>5.03</v>
      </c>
      <c r="P2339">
        <v>-110.59399999999999</v>
      </c>
      <c r="Q2339" s="2">
        <v>0.6</v>
      </c>
      <c r="R2339" t="s">
        <v>96</v>
      </c>
      <c r="S2339" t="s">
        <v>80</v>
      </c>
      <c r="T2339" t="s">
        <v>1909</v>
      </c>
      <c r="U2339" t="s">
        <v>105</v>
      </c>
      <c r="V2339" t="s">
        <v>33</v>
      </c>
      <c r="W2339">
        <v>7966</v>
      </c>
      <c r="X2339" s="1">
        <v>41310</v>
      </c>
      <c r="Y2339" t="s">
        <v>34</v>
      </c>
      <c r="Z2339" t="e" vm="15">
        <v>#VALUE!</v>
      </c>
      <c r="AA2339">
        <v>11727</v>
      </c>
      <c r="AB2339" t="e" cm="1" vm="2">
        <f t="array" ref="AB2339">_FV(Table1[[#This Row],[State]],"Country/region",TRUE)</f>
        <v>#VALUE!</v>
      </c>
    </row>
    <row r="2340" spans="1:28" x14ac:dyDescent="0.35">
      <c r="A2340" t="s">
        <v>696</v>
      </c>
      <c r="B2340">
        <v>45</v>
      </c>
      <c r="C2340" t="s">
        <v>697</v>
      </c>
      <c r="D2340" t="s">
        <v>27</v>
      </c>
      <c r="E2340">
        <f>YEAR(Table1[[#This Row],[Order Date]])</f>
        <v>2013</v>
      </c>
      <c r="F2340">
        <v>1</v>
      </c>
      <c r="G2340">
        <f>MONTH(Table1[[#This Row],[Order Date]])</f>
        <v>2</v>
      </c>
      <c r="H2340" s="1">
        <v>41308</v>
      </c>
      <c r="I2340">
        <v>24197</v>
      </c>
      <c r="J2340" t="s">
        <v>47</v>
      </c>
      <c r="K2340">
        <v>41</v>
      </c>
      <c r="L2340">
        <v>55.94</v>
      </c>
      <c r="M2340" s="2">
        <v>0</v>
      </c>
      <c r="N2340">
        <v>2354.4</v>
      </c>
      <c r="O2340">
        <v>6.55</v>
      </c>
      <c r="P2340">
        <v>246.54</v>
      </c>
      <c r="Q2340" s="2">
        <v>0.68</v>
      </c>
      <c r="R2340" t="s">
        <v>96</v>
      </c>
      <c r="S2340" t="s">
        <v>30</v>
      </c>
      <c r="T2340" t="s">
        <v>1049</v>
      </c>
      <c r="U2340" t="s">
        <v>102</v>
      </c>
      <c r="V2340" t="s">
        <v>68</v>
      </c>
      <c r="W2340">
        <v>3397</v>
      </c>
      <c r="X2340" s="1">
        <v>41315</v>
      </c>
      <c r="Y2340" t="s">
        <v>42</v>
      </c>
      <c r="Z2340" t="e" vm="11">
        <v>#VALUE!</v>
      </c>
      <c r="AA2340">
        <v>75067</v>
      </c>
      <c r="AB2340" t="e" cm="1" vm="2">
        <f t="array" ref="AB2340">_FV(Table1[[#This Row],[State]],"Country/region",TRUE)</f>
        <v>#VALUE!</v>
      </c>
    </row>
    <row r="2341" spans="1:28" x14ac:dyDescent="0.35">
      <c r="A2341" t="s">
        <v>696</v>
      </c>
      <c r="B2341">
        <v>45</v>
      </c>
      <c r="C2341" t="s">
        <v>697</v>
      </c>
      <c r="D2341" t="s">
        <v>27</v>
      </c>
      <c r="E2341">
        <f>YEAR(Table1[[#This Row],[Order Date]])</f>
        <v>2013</v>
      </c>
      <c r="F2341">
        <v>1</v>
      </c>
      <c r="G2341">
        <f>MONTH(Table1[[#This Row],[Order Date]])</f>
        <v>2</v>
      </c>
      <c r="H2341" s="1">
        <v>41308</v>
      </c>
      <c r="I2341">
        <v>24197</v>
      </c>
      <c r="J2341" t="s">
        <v>47</v>
      </c>
      <c r="K2341">
        <v>2</v>
      </c>
      <c r="L2341">
        <v>20.99</v>
      </c>
      <c r="M2341" s="2">
        <v>0.05</v>
      </c>
      <c r="N2341">
        <v>35.640500000000003</v>
      </c>
      <c r="O2341">
        <v>1.25</v>
      </c>
      <c r="P2341">
        <v>-110.396</v>
      </c>
      <c r="Q2341" s="2">
        <v>0.83</v>
      </c>
      <c r="R2341" t="s">
        <v>96</v>
      </c>
      <c r="S2341" t="s">
        <v>139</v>
      </c>
      <c r="T2341" t="s">
        <v>2472</v>
      </c>
      <c r="U2341" t="s">
        <v>105</v>
      </c>
      <c r="V2341" t="s">
        <v>68</v>
      </c>
      <c r="W2341">
        <v>3398</v>
      </c>
      <c r="X2341" s="1">
        <v>41315</v>
      </c>
      <c r="Y2341" t="s">
        <v>34</v>
      </c>
      <c r="Z2341" t="e" vm="11">
        <v>#VALUE!</v>
      </c>
      <c r="AA2341">
        <v>75067</v>
      </c>
      <c r="AB2341" t="e" cm="1" vm="2">
        <f t="array" ref="AB2341">_FV(Table1[[#This Row],[State]],"Country/region",TRUE)</f>
        <v>#VALUE!</v>
      </c>
    </row>
    <row r="2342" spans="1:28" x14ac:dyDescent="0.35">
      <c r="A2342" t="s">
        <v>1378</v>
      </c>
      <c r="B2342">
        <v>45</v>
      </c>
      <c r="C2342" t="s">
        <v>691</v>
      </c>
      <c r="D2342" t="s">
        <v>38</v>
      </c>
      <c r="E2342">
        <f>YEAR(Table1[[#This Row],[Order Date]])</f>
        <v>2013</v>
      </c>
      <c r="F2342">
        <v>1</v>
      </c>
      <c r="G2342">
        <f>MONTH(Table1[[#This Row],[Order Date]])</f>
        <v>2</v>
      </c>
      <c r="H2342" s="1">
        <v>41309</v>
      </c>
      <c r="I2342">
        <v>1222</v>
      </c>
      <c r="J2342" t="s">
        <v>131</v>
      </c>
      <c r="K2342">
        <v>48</v>
      </c>
      <c r="L2342">
        <v>5.28</v>
      </c>
      <c r="M2342" s="2">
        <v>0.08</v>
      </c>
      <c r="N2342">
        <v>257.39</v>
      </c>
      <c r="O2342">
        <v>5.57</v>
      </c>
      <c r="P2342">
        <v>-121.91</v>
      </c>
      <c r="Q2342" s="2">
        <v>0.4</v>
      </c>
      <c r="R2342" t="s">
        <v>29</v>
      </c>
      <c r="S2342" t="s">
        <v>30</v>
      </c>
      <c r="T2342" t="s">
        <v>2730</v>
      </c>
      <c r="U2342" t="s">
        <v>61</v>
      </c>
      <c r="V2342" t="s">
        <v>52</v>
      </c>
      <c r="W2342">
        <v>188</v>
      </c>
      <c r="X2342" s="1">
        <v>41309</v>
      </c>
      <c r="Y2342" t="s">
        <v>34</v>
      </c>
      <c r="Z2342" t="e" vm="46">
        <v>#VALUE!</v>
      </c>
      <c r="AA2342">
        <v>82901</v>
      </c>
      <c r="AB2342" t="e" cm="1" vm="2">
        <f t="array" ref="AB2342">_FV(Table1[[#This Row],[State]],"Country/region",TRUE)</f>
        <v>#VALUE!</v>
      </c>
    </row>
    <row r="2343" spans="1:28" x14ac:dyDescent="0.35">
      <c r="A2343" t="s">
        <v>1161</v>
      </c>
      <c r="B2343">
        <v>45</v>
      </c>
      <c r="C2343" t="s">
        <v>322</v>
      </c>
      <c r="D2343" t="s">
        <v>27</v>
      </c>
      <c r="E2343">
        <f>YEAR(Table1[[#This Row],[Order Date]])</f>
        <v>2013</v>
      </c>
      <c r="F2343">
        <v>1</v>
      </c>
      <c r="G2343">
        <f>MONTH(Table1[[#This Row],[Order Date]])</f>
        <v>2</v>
      </c>
      <c r="H2343" s="1">
        <v>41309</v>
      </c>
      <c r="I2343">
        <v>12067</v>
      </c>
      <c r="J2343" t="s">
        <v>58</v>
      </c>
      <c r="K2343">
        <v>45</v>
      </c>
      <c r="L2343">
        <v>5.74</v>
      </c>
      <c r="M2343" s="2">
        <v>0</v>
      </c>
      <c r="N2343">
        <v>271.06</v>
      </c>
      <c r="O2343">
        <v>5.01</v>
      </c>
      <c r="P2343">
        <v>-76.601500000000001</v>
      </c>
      <c r="Q2343" s="2">
        <v>0.39</v>
      </c>
      <c r="R2343" t="s">
        <v>29</v>
      </c>
      <c r="S2343" t="s">
        <v>30</v>
      </c>
      <c r="T2343" t="s">
        <v>1855</v>
      </c>
      <c r="U2343" t="s">
        <v>67</v>
      </c>
      <c r="V2343" t="s">
        <v>76</v>
      </c>
      <c r="W2343">
        <v>1670</v>
      </c>
      <c r="X2343" s="1">
        <v>41309</v>
      </c>
      <c r="Y2343" t="s">
        <v>34</v>
      </c>
      <c r="Z2343" t="e" vm="31">
        <v>#VALUE!</v>
      </c>
      <c r="AA2343">
        <v>37066</v>
      </c>
      <c r="AB2343" t="e" cm="1" vm="2">
        <f t="array" ref="AB2343">_FV(Table1[[#This Row],[State]],"Country/region",TRUE)</f>
        <v>#VALUE!</v>
      </c>
    </row>
    <row r="2344" spans="1:28" x14ac:dyDescent="0.35">
      <c r="A2344" t="s">
        <v>1309</v>
      </c>
      <c r="B2344">
        <v>45</v>
      </c>
      <c r="C2344" t="s">
        <v>1310</v>
      </c>
      <c r="D2344" t="s">
        <v>46</v>
      </c>
      <c r="E2344">
        <f>YEAR(Table1[[#This Row],[Order Date]])</f>
        <v>2013</v>
      </c>
      <c r="F2344">
        <v>1</v>
      </c>
      <c r="G2344">
        <f>MONTH(Table1[[#This Row],[Order Date]])</f>
        <v>2</v>
      </c>
      <c r="H2344" s="1">
        <v>41309</v>
      </c>
      <c r="I2344">
        <v>27141</v>
      </c>
      <c r="J2344" t="s">
        <v>39</v>
      </c>
      <c r="K2344">
        <v>25</v>
      </c>
      <c r="L2344">
        <v>19.04</v>
      </c>
      <c r="M2344" s="2">
        <v>0.03</v>
      </c>
      <c r="N2344">
        <v>495.8</v>
      </c>
      <c r="O2344">
        <v>6.38</v>
      </c>
      <c r="P2344">
        <v>107.82</v>
      </c>
      <c r="Q2344" s="2">
        <v>0.56000000000000005</v>
      </c>
      <c r="R2344" t="s">
        <v>48</v>
      </c>
      <c r="S2344" t="s">
        <v>30</v>
      </c>
      <c r="T2344" t="s">
        <v>2320</v>
      </c>
      <c r="U2344" t="s">
        <v>82</v>
      </c>
      <c r="V2344" t="s">
        <v>76</v>
      </c>
      <c r="W2344">
        <v>3812</v>
      </c>
      <c r="X2344" s="1">
        <v>41310</v>
      </c>
      <c r="Y2344" t="s">
        <v>34</v>
      </c>
      <c r="Z2344" t="e" vm="44">
        <v>#VALUE!</v>
      </c>
      <c r="AA2344">
        <v>30605</v>
      </c>
      <c r="AB2344" t="e" cm="1" vm="2">
        <f t="array" ref="AB2344">_FV(Table1[[#This Row],[State]],"Country/region",TRUE)</f>
        <v>#VALUE!</v>
      </c>
    </row>
    <row r="2345" spans="1:28" x14ac:dyDescent="0.35">
      <c r="A2345" t="s">
        <v>1161</v>
      </c>
      <c r="B2345">
        <v>45</v>
      </c>
      <c r="C2345" t="s">
        <v>322</v>
      </c>
      <c r="D2345" t="s">
        <v>27</v>
      </c>
      <c r="E2345">
        <f>YEAR(Table1[[#This Row],[Order Date]])</f>
        <v>2013</v>
      </c>
      <c r="F2345">
        <v>1</v>
      </c>
      <c r="G2345">
        <f>MONTH(Table1[[#This Row],[Order Date]])</f>
        <v>2</v>
      </c>
      <c r="H2345" s="1">
        <v>41309</v>
      </c>
      <c r="I2345">
        <v>12067</v>
      </c>
      <c r="J2345" t="s">
        <v>58</v>
      </c>
      <c r="K2345">
        <v>6</v>
      </c>
      <c r="L2345">
        <v>9.48</v>
      </c>
      <c r="M2345" s="2">
        <v>0.05</v>
      </c>
      <c r="N2345">
        <v>58.84</v>
      </c>
      <c r="O2345">
        <v>3.72</v>
      </c>
      <c r="P2345">
        <v>4.29</v>
      </c>
      <c r="Q2345" s="2">
        <v>0.4</v>
      </c>
      <c r="R2345" t="s">
        <v>48</v>
      </c>
      <c r="S2345" t="s">
        <v>139</v>
      </c>
      <c r="T2345" t="s">
        <v>2731</v>
      </c>
      <c r="U2345" t="s">
        <v>82</v>
      </c>
      <c r="V2345" t="s">
        <v>76</v>
      </c>
      <c r="W2345">
        <v>1671</v>
      </c>
      <c r="X2345" s="1">
        <v>41310</v>
      </c>
      <c r="Y2345" t="s">
        <v>34</v>
      </c>
      <c r="Z2345" t="e" vm="31">
        <v>#VALUE!</v>
      </c>
      <c r="AA2345">
        <v>37066</v>
      </c>
      <c r="AB2345" t="e" cm="1" vm="2">
        <f t="array" ref="AB2345">_FV(Table1[[#This Row],[State]],"Country/region",TRUE)</f>
        <v>#VALUE!</v>
      </c>
    </row>
    <row r="2346" spans="1:28" x14ac:dyDescent="0.35">
      <c r="A2346" t="s">
        <v>1161</v>
      </c>
      <c r="B2346">
        <v>45</v>
      </c>
      <c r="C2346" t="s">
        <v>322</v>
      </c>
      <c r="D2346" t="s">
        <v>27</v>
      </c>
      <c r="E2346">
        <f>YEAR(Table1[[#This Row],[Order Date]])</f>
        <v>2013</v>
      </c>
      <c r="F2346">
        <v>1</v>
      </c>
      <c r="G2346">
        <f>MONTH(Table1[[#This Row],[Order Date]])</f>
        <v>2</v>
      </c>
      <c r="H2346" s="1">
        <v>41309</v>
      </c>
      <c r="I2346">
        <v>12067</v>
      </c>
      <c r="J2346" t="s">
        <v>58</v>
      </c>
      <c r="K2346">
        <v>12</v>
      </c>
      <c r="L2346">
        <v>99.23</v>
      </c>
      <c r="M2346" s="2">
        <v>0.04</v>
      </c>
      <c r="N2346">
        <v>1211.72</v>
      </c>
      <c r="O2346">
        <v>8.99</v>
      </c>
      <c r="P2346">
        <v>587.84</v>
      </c>
      <c r="Q2346" s="2">
        <v>0.35</v>
      </c>
      <c r="R2346" t="s">
        <v>48</v>
      </c>
      <c r="S2346" t="s">
        <v>139</v>
      </c>
      <c r="T2346" t="s">
        <v>1851</v>
      </c>
      <c r="U2346" t="s">
        <v>82</v>
      </c>
      <c r="V2346" t="s">
        <v>76</v>
      </c>
      <c r="W2346">
        <v>1672</v>
      </c>
      <c r="X2346" s="1">
        <v>41310</v>
      </c>
      <c r="Y2346" t="s">
        <v>34</v>
      </c>
      <c r="Z2346" t="e" vm="31">
        <v>#VALUE!</v>
      </c>
      <c r="AA2346">
        <v>37066</v>
      </c>
      <c r="AB2346" t="e" cm="1" vm="2">
        <f t="array" ref="AB2346">_FV(Table1[[#This Row],[State]],"Country/region",TRUE)</f>
        <v>#VALUE!</v>
      </c>
    </row>
    <row r="2347" spans="1:28" x14ac:dyDescent="0.35">
      <c r="A2347" t="s">
        <v>1309</v>
      </c>
      <c r="B2347">
        <v>45</v>
      </c>
      <c r="C2347" t="s">
        <v>1310</v>
      </c>
      <c r="D2347" t="s">
        <v>46</v>
      </c>
      <c r="E2347">
        <f>YEAR(Table1[[#This Row],[Order Date]])</f>
        <v>2013</v>
      </c>
      <c r="F2347">
        <v>1</v>
      </c>
      <c r="G2347">
        <f>MONTH(Table1[[#This Row],[Order Date]])</f>
        <v>2</v>
      </c>
      <c r="H2347" s="1">
        <v>41309</v>
      </c>
      <c r="I2347">
        <v>27141</v>
      </c>
      <c r="J2347" t="s">
        <v>39</v>
      </c>
      <c r="K2347">
        <v>28</v>
      </c>
      <c r="L2347">
        <v>59.76</v>
      </c>
      <c r="M2347" s="2">
        <v>0.06</v>
      </c>
      <c r="N2347">
        <v>1645.51</v>
      </c>
      <c r="O2347">
        <v>9.7100000000000009</v>
      </c>
      <c r="P2347">
        <v>300.33999999999997</v>
      </c>
      <c r="Q2347" s="2">
        <v>0.56999999999999995</v>
      </c>
      <c r="R2347" t="s">
        <v>29</v>
      </c>
      <c r="S2347" t="s">
        <v>30</v>
      </c>
      <c r="T2347" t="s">
        <v>1184</v>
      </c>
      <c r="U2347" t="s">
        <v>32</v>
      </c>
      <c r="V2347" t="s">
        <v>76</v>
      </c>
      <c r="W2347">
        <v>3813</v>
      </c>
      <c r="X2347" s="1">
        <v>41310</v>
      </c>
      <c r="Y2347" t="s">
        <v>34</v>
      </c>
      <c r="Z2347" t="e" vm="44">
        <v>#VALUE!</v>
      </c>
      <c r="AA2347">
        <v>30605</v>
      </c>
      <c r="AB2347" t="e" cm="1" vm="2">
        <f t="array" ref="AB2347">_FV(Table1[[#This Row],[State]],"Country/region",TRUE)</f>
        <v>#VALUE!</v>
      </c>
    </row>
    <row r="2348" spans="1:28" x14ac:dyDescent="0.35">
      <c r="A2348" t="s">
        <v>1161</v>
      </c>
      <c r="B2348">
        <v>45</v>
      </c>
      <c r="C2348" t="s">
        <v>322</v>
      </c>
      <c r="D2348" t="s">
        <v>27</v>
      </c>
      <c r="E2348">
        <f>YEAR(Table1[[#This Row],[Order Date]])</f>
        <v>2013</v>
      </c>
      <c r="F2348">
        <v>1</v>
      </c>
      <c r="G2348">
        <f>MONTH(Table1[[#This Row],[Order Date]])</f>
        <v>2</v>
      </c>
      <c r="H2348" s="1">
        <v>41309</v>
      </c>
      <c r="I2348">
        <v>12067</v>
      </c>
      <c r="J2348" t="s">
        <v>58</v>
      </c>
      <c r="K2348">
        <v>9</v>
      </c>
      <c r="L2348">
        <v>7.64</v>
      </c>
      <c r="M2348" s="2">
        <v>0.01</v>
      </c>
      <c r="N2348">
        <v>75.260000000000005</v>
      </c>
      <c r="O2348">
        <v>5.83</v>
      </c>
      <c r="P2348">
        <v>-17.239999999999998</v>
      </c>
      <c r="Q2348" s="2">
        <v>0.36</v>
      </c>
      <c r="R2348" t="s">
        <v>29</v>
      </c>
      <c r="S2348" t="s">
        <v>59</v>
      </c>
      <c r="T2348" t="s">
        <v>135</v>
      </c>
      <c r="U2348" t="s">
        <v>61</v>
      </c>
      <c r="V2348" t="s">
        <v>76</v>
      </c>
      <c r="W2348">
        <v>1673</v>
      </c>
      <c r="X2348" s="1">
        <v>41310</v>
      </c>
      <c r="Y2348" t="s">
        <v>34</v>
      </c>
      <c r="Z2348" t="e" vm="31">
        <v>#VALUE!</v>
      </c>
      <c r="AA2348">
        <v>37066</v>
      </c>
      <c r="AB2348" t="e" cm="1" vm="2">
        <f t="array" ref="AB2348">_FV(Table1[[#This Row],[State]],"Country/region",TRUE)</f>
        <v>#VALUE!</v>
      </c>
    </row>
    <row r="2349" spans="1:28" x14ac:dyDescent="0.35">
      <c r="A2349" t="s">
        <v>1161</v>
      </c>
      <c r="B2349">
        <v>45</v>
      </c>
      <c r="C2349" t="s">
        <v>322</v>
      </c>
      <c r="D2349" t="s">
        <v>27</v>
      </c>
      <c r="E2349">
        <f>YEAR(Table1[[#This Row],[Order Date]])</f>
        <v>2013</v>
      </c>
      <c r="F2349">
        <v>1</v>
      </c>
      <c r="G2349">
        <f>MONTH(Table1[[#This Row],[Order Date]])</f>
        <v>2</v>
      </c>
      <c r="H2349" s="1">
        <v>41309</v>
      </c>
      <c r="I2349">
        <v>12067</v>
      </c>
      <c r="J2349" t="s">
        <v>58</v>
      </c>
      <c r="K2349">
        <v>7</v>
      </c>
      <c r="L2349">
        <v>65.989999999999995</v>
      </c>
      <c r="M2349" s="2">
        <v>0.08</v>
      </c>
      <c r="N2349">
        <v>407.11599999999999</v>
      </c>
      <c r="O2349">
        <v>19.989999999999998</v>
      </c>
      <c r="P2349">
        <v>-289.80599999999998</v>
      </c>
      <c r="Q2349" s="2">
        <v>0.59</v>
      </c>
      <c r="R2349" t="s">
        <v>96</v>
      </c>
      <c r="S2349" t="s">
        <v>30</v>
      </c>
      <c r="T2349" t="s">
        <v>2643</v>
      </c>
      <c r="U2349" t="s">
        <v>105</v>
      </c>
      <c r="V2349" t="s">
        <v>76</v>
      </c>
      <c r="W2349">
        <v>1674</v>
      </c>
      <c r="X2349" s="1">
        <v>41310</v>
      </c>
      <c r="Y2349" t="s">
        <v>34</v>
      </c>
      <c r="Z2349" t="e" vm="31">
        <v>#VALUE!</v>
      </c>
      <c r="AA2349">
        <v>37066</v>
      </c>
      <c r="AB2349" t="e" cm="1" vm="2">
        <f t="array" ref="AB2349">_FV(Table1[[#This Row],[State]],"Country/region",TRUE)</f>
        <v>#VALUE!</v>
      </c>
    </row>
    <row r="2350" spans="1:28" x14ac:dyDescent="0.35">
      <c r="A2350" t="s">
        <v>2381</v>
      </c>
      <c r="B2350">
        <v>45</v>
      </c>
      <c r="C2350" t="s">
        <v>2732</v>
      </c>
      <c r="D2350" t="s">
        <v>46</v>
      </c>
      <c r="E2350">
        <f>YEAR(Table1[[#This Row],[Order Date]])</f>
        <v>2013</v>
      </c>
      <c r="F2350">
        <v>1</v>
      </c>
      <c r="G2350">
        <f>MONTH(Table1[[#This Row],[Order Date]])</f>
        <v>2</v>
      </c>
      <c r="H2350" s="1">
        <v>41309</v>
      </c>
      <c r="I2350">
        <v>10630</v>
      </c>
      <c r="J2350" t="s">
        <v>131</v>
      </c>
      <c r="K2350">
        <v>44</v>
      </c>
      <c r="L2350">
        <v>58.14</v>
      </c>
      <c r="M2350" s="2">
        <v>0</v>
      </c>
      <c r="N2350">
        <v>2773.84</v>
      </c>
      <c r="O2350">
        <v>36.61</v>
      </c>
      <c r="P2350">
        <v>-513.76</v>
      </c>
      <c r="Q2350" s="2">
        <v>0.61</v>
      </c>
      <c r="R2350" t="s">
        <v>48</v>
      </c>
      <c r="S2350" t="s">
        <v>73</v>
      </c>
      <c r="T2350" t="s">
        <v>2309</v>
      </c>
      <c r="U2350" t="s">
        <v>154</v>
      </c>
      <c r="V2350" t="s">
        <v>76</v>
      </c>
      <c r="W2350">
        <v>1474</v>
      </c>
      <c r="X2350" s="1">
        <v>41311</v>
      </c>
      <c r="Y2350" t="s">
        <v>53</v>
      </c>
      <c r="Z2350" t="e" vm="18">
        <v>#VALUE!</v>
      </c>
      <c r="AA2350">
        <v>23464</v>
      </c>
      <c r="AB2350" t="e" cm="1" vm="2">
        <f t="array" ref="AB2350">_FV(Table1[[#This Row],[State]],"Country/region",TRUE)</f>
        <v>#VALUE!</v>
      </c>
    </row>
    <row r="2351" spans="1:28" x14ac:dyDescent="0.35">
      <c r="A2351" t="s">
        <v>177</v>
      </c>
      <c r="B2351">
        <v>45</v>
      </c>
      <c r="C2351" t="s">
        <v>178</v>
      </c>
      <c r="D2351" t="s">
        <v>46</v>
      </c>
      <c r="E2351">
        <f>YEAR(Table1[[#This Row],[Order Date]])</f>
        <v>2013</v>
      </c>
      <c r="F2351">
        <v>1</v>
      </c>
      <c r="G2351">
        <f>MONTH(Table1[[#This Row],[Order Date]])</f>
        <v>2</v>
      </c>
      <c r="H2351" s="1">
        <v>41309</v>
      </c>
      <c r="I2351">
        <v>18055</v>
      </c>
      <c r="J2351" t="s">
        <v>58</v>
      </c>
      <c r="K2351">
        <v>3</v>
      </c>
      <c r="L2351">
        <v>4.9800000000000004</v>
      </c>
      <c r="M2351" s="2">
        <v>0.02</v>
      </c>
      <c r="N2351">
        <v>19.98</v>
      </c>
      <c r="O2351">
        <v>4.75</v>
      </c>
      <c r="P2351">
        <v>-9.61</v>
      </c>
      <c r="Q2351" s="2">
        <v>0.36</v>
      </c>
      <c r="R2351" t="s">
        <v>29</v>
      </c>
      <c r="S2351" t="s">
        <v>30</v>
      </c>
      <c r="T2351" t="s">
        <v>354</v>
      </c>
      <c r="U2351" t="s">
        <v>61</v>
      </c>
      <c r="V2351" t="s">
        <v>76</v>
      </c>
      <c r="W2351">
        <v>2482</v>
      </c>
      <c r="X2351" s="1">
        <v>41311</v>
      </c>
      <c r="Y2351" t="s">
        <v>34</v>
      </c>
      <c r="Z2351" t="e" vm="18">
        <v>#VALUE!</v>
      </c>
      <c r="AA2351">
        <v>20151</v>
      </c>
      <c r="AB2351" t="e" cm="1" vm="2">
        <f t="array" ref="AB2351">_FV(Table1[[#This Row],[State]],"Country/region",TRUE)</f>
        <v>#VALUE!</v>
      </c>
    </row>
    <row r="2352" spans="1:28" x14ac:dyDescent="0.35">
      <c r="A2352" t="s">
        <v>2733</v>
      </c>
      <c r="B2352">
        <v>45</v>
      </c>
      <c r="C2352" t="s">
        <v>1710</v>
      </c>
      <c r="D2352" t="s">
        <v>38</v>
      </c>
      <c r="E2352">
        <f>YEAR(Table1[[#This Row],[Order Date]])</f>
        <v>2013</v>
      </c>
      <c r="F2352">
        <v>1</v>
      </c>
      <c r="G2352">
        <f>MONTH(Table1[[#This Row],[Order Date]])</f>
        <v>2</v>
      </c>
      <c r="H2352" s="1">
        <v>41310</v>
      </c>
      <c r="I2352">
        <v>39110</v>
      </c>
      <c r="J2352" t="s">
        <v>131</v>
      </c>
      <c r="K2352">
        <v>14</v>
      </c>
      <c r="L2352">
        <v>194.3</v>
      </c>
      <c r="M2352" s="2">
        <v>0.1</v>
      </c>
      <c r="N2352">
        <v>2595.0700000000002</v>
      </c>
      <c r="O2352">
        <v>11.54</v>
      </c>
      <c r="P2352">
        <v>1217.19</v>
      </c>
      <c r="Q2352" s="2">
        <v>0.59</v>
      </c>
      <c r="R2352" t="s">
        <v>48</v>
      </c>
      <c r="S2352" t="s">
        <v>40</v>
      </c>
      <c r="T2352" t="s">
        <v>142</v>
      </c>
      <c r="U2352" t="s">
        <v>82</v>
      </c>
      <c r="V2352" t="s">
        <v>52</v>
      </c>
      <c r="W2352">
        <v>5516</v>
      </c>
      <c r="X2352" s="1">
        <v>41310</v>
      </c>
      <c r="Y2352" t="s">
        <v>34</v>
      </c>
      <c r="Z2352" t="e" vm="32">
        <v>#VALUE!</v>
      </c>
      <c r="AA2352">
        <v>80104</v>
      </c>
      <c r="AB2352" t="e" cm="1" vm="2">
        <f t="array" ref="AB2352">_FV(Table1[[#This Row],[State]],"Country/region",TRUE)</f>
        <v>#VALUE!</v>
      </c>
    </row>
    <row r="2353" spans="1:28" x14ac:dyDescent="0.35">
      <c r="A2353" t="s">
        <v>2734</v>
      </c>
      <c r="B2353">
        <v>45</v>
      </c>
      <c r="C2353" t="s">
        <v>2278</v>
      </c>
      <c r="D2353" t="s">
        <v>38</v>
      </c>
      <c r="E2353">
        <f>YEAR(Table1[[#This Row],[Order Date]])</f>
        <v>2013</v>
      </c>
      <c r="F2353">
        <v>1</v>
      </c>
      <c r="G2353">
        <f>MONTH(Table1[[#This Row],[Order Date]])</f>
        <v>2</v>
      </c>
      <c r="H2353" s="1">
        <v>41310</v>
      </c>
      <c r="I2353">
        <v>42500</v>
      </c>
      <c r="J2353" t="s">
        <v>39</v>
      </c>
      <c r="K2353">
        <v>39</v>
      </c>
      <c r="L2353">
        <v>48.92</v>
      </c>
      <c r="M2353" s="2">
        <v>0.04</v>
      </c>
      <c r="N2353">
        <v>1836.06</v>
      </c>
      <c r="O2353">
        <v>4.5</v>
      </c>
      <c r="P2353">
        <v>437.07</v>
      </c>
      <c r="Q2353" s="2">
        <v>0.59</v>
      </c>
      <c r="R2353" t="s">
        <v>29</v>
      </c>
      <c r="S2353" t="s">
        <v>30</v>
      </c>
      <c r="T2353" t="s">
        <v>2735</v>
      </c>
      <c r="U2353" t="s">
        <v>214</v>
      </c>
      <c r="V2353" t="s">
        <v>68</v>
      </c>
      <c r="W2353">
        <v>5997</v>
      </c>
      <c r="X2353" s="1">
        <v>41312</v>
      </c>
      <c r="Y2353" t="s">
        <v>34</v>
      </c>
      <c r="Z2353" t="e" vm="12">
        <v>#VALUE!</v>
      </c>
      <c r="AA2353">
        <v>52240</v>
      </c>
      <c r="AB2353" t="e" cm="1" vm="2">
        <f t="array" ref="AB2353">_FV(Table1[[#This Row],[State]],"Country/region",TRUE)</f>
        <v>#VALUE!</v>
      </c>
    </row>
    <row r="2354" spans="1:28" x14ac:dyDescent="0.35">
      <c r="A2354" t="s">
        <v>2734</v>
      </c>
      <c r="B2354">
        <v>45</v>
      </c>
      <c r="C2354" t="s">
        <v>2278</v>
      </c>
      <c r="D2354" t="s">
        <v>38</v>
      </c>
      <c r="E2354">
        <f>YEAR(Table1[[#This Row],[Order Date]])</f>
        <v>2013</v>
      </c>
      <c r="F2354">
        <v>1</v>
      </c>
      <c r="G2354">
        <f>MONTH(Table1[[#This Row],[Order Date]])</f>
        <v>2</v>
      </c>
      <c r="H2354" s="1">
        <v>41310</v>
      </c>
      <c r="I2354">
        <v>42500</v>
      </c>
      <c r="J2354" t="s">
        <v>39</v>
      </c>
      <c r="K2354">
        <v>2</v>
      </c>
      <c r="L2354">
        <v>8.69</v>
      </c>
      <c r="M2354" s="2">
        <v>0.03</v>
      </c>
      <c r="N2354">
        <v>21.03</v>
      </c>
      <c r="O2354">
        <v>2.99</v>
      </c>
      <c r="P2354">
        <v>-10.4765</v>
      </c>
      <c r="Q2354" s="2">
        <v>0.39</v>
      </c>
      <c r="R2354" t="s">
        <v>29</v>
      </c>
      <c r="S2354" t="s">
        <v>30</v>
      </c>
      <c r="T2354" t="s">
        <v>2691</v>
      </c>
      <c r="U2354" t="s">
        <v>67</v>
      </c>
      <c r="V2354" t="s">
        <v>68</v>
      </c>
      <c r="W2354">
        <v>5998</v>
      </c>
      <c r="X2354" s="1">
        <v>41312</v>
      </c>
      <c r="Y2354" t="s">
        <v>34</v>
      </c>
      <c r="Z2354" t="e" vm="12">
        <v>#VALUE!</v>
      </c>
      <c r="AA2354">
        <v>52240</v>
      </c>
      <c r="AB2354" t="e" cm="1" vm="2">
        <f t="array" ref="AB2354">_FV(Table1[[#This Row],[State]],"Country/region",TRUE)</f>
        <v>#VALUE!</v>
      </c>
    </row>
    <row r="2355" spans="1:28" x14ac:dyDescent="0.35">
      <c r="A2355" t="s">
        <v>2736</v>
      </c>
      <c r="B2355">
        <v>45</v>
      </c>
      <c r="C2355" t="s">
        <v>2737</v>
      </c>
      <c r="D2355" t="s">
        <v>27</v>
      </c>
      <c r="E2355">
        <f>YEAR(Table1[[#This Row],[Order Date]])</f>
        <v>2013</v>
      </c>
      <c r="F2355">
        <v>1</v>
      </c>
      <c r="G2355">
        <f>MONTH(Table1[[#This Row],[Order Date]])</f>
        <v>2</v>
      </c>
      <c r="H2355" s="1">
        <v>41311</v>
      </c>
      <c r="I2355">
        <v>10913</v>
      </c>
      <c r="J2355" t="s">
        <v>47</v>
      </c>
      <c r="K2355">
        <v>27</v>
      </c>
      <c r="L2355">
        <v>180.98</v>
      </c>
      <c r="M2355" s="2">
        <v>0.03</v>
      </c>
      <c r="N2355">
        <v>5149.0600000000004</v>
      </c>
      <c r="O2355">
        <v>30</v>
      </c>
      <c r="P2355">
        <v>605.44000000000005</v>
      </c>
      <c r="Q2355" s="2">
        <v>0.69</v>
      </c>
      <c r="R2355" t="s">
        <v>48</v>
      </c>
      <c r="S2355" t="s">
        <v>49</v>
      </c>
      <c r="T2355" t="s">
        <v>2025</v>
      </c>
      <c r="U2355" t="s">
        <v>51</v>
      </c>
      <c r="V2355" t="s">
        <v>52</v>
      </c>
      <c r="W2355">
        <v>1508</v>
      </c>
      <c r="X2355" s="1">
        <v>41311</v>
      </c>
      <c r="Y2355" t="s">
        <v>53</v>
      </c>
      <c r="Z2355" t="e" vm="8">
        <v>#VALUE!</v>
      </c>
      <c r="AA2355">
        <v>97303</v>
      </c>
      <c r="AB2355" t="e" cm="1" vm="2">
        <f t="array" ref="AB2355">_FV(Table1[[#This Row],[State]],"Country/region",TRUE)</f>
        <v>#VALUE!</v>
      </c>
    </row>
    <row r="2356" spans="1:28" x14ac:dyDescent="0.35">
      <c r="A2356" t="s">
        <v>2738</v>
      </c>
      <c r="B2356">
        <v>46</v>
      </c>
      <c r="C2356" t="s">
        <v>1893</v>
      </c>
      <c r="D2356" t="s">
        <v>38</v>
      </c>
      <c r="E2356">
        <f>YEAR(Table1[[#This Row],[Order Date]])</f>
        <v>2013</v>
      </c>
      <c r="F2356">
        <v>1</v>
      </c>
      <c r="G2356">
        <f>MONTH(Table1[[#This Row],[Order Date]])</f>
        <v>2</v>
      </c>
      <c r="H2356" s="1">
        <v>41311</v>
      </c>
      <c r="I2356">
        <v>15397</v>
      </c>
      <c r="J2356" t="s">
        <v>58</v>
      </c>
      <c r="K2356">
        <v>29</v>
      </c>
      <c r="L2356">
        <v>40.98</v>
      </c>
      <c r="M2356" s="2">
        <v>7.0000000000000007E-2</v>
      </c>
      <c r="N2356">
        <v>1178.04</v>
      </c>
      <c r="O2356">
        <v>6.5</v>
      </c>
      <c r="P2356">
        <v>-53.81</v>
      </c>
      <c r="Q2356" s="2">
        <v>0.74</v>
      </c>
      <c r="R2356" t="s">
        <v>96</v>
      </c>
      <c r="S2356" t="s">
        <v>30</v>
      </c>
      <c r="T2356" t="s">
        <v>304</v>
      </c>
      <c r="U2356" t="s">
        <v>102</v>
      </c>
      <c r="V2356" t="s">
        <v>33</v>
      </c>
      <c r="W2356">
        <v>2149</v>
      </c>
      <c r="X2356" s="1">
        <v>41311</v>
      </c>
      <c r="Y2356" t="s">
        <v>34</v>
      </c>
      <c r="Z2356" t="e" vm="1">
        <v>#VALUE!</v>
      </c>
      <c r="AA2356">
        <v>18201</v>
      </c>
      <c r="AB2356" t="e" cm="1" vm="2">
        <f t="array" ref="AB2356">_FV(Table1[[#This Row],[State]],"Country/region",TRUE)</f>
        <v>#VALUE!</v>
      </c>
    </row>
    <row r="2357" spans="1:28" x14ac:dyDescent="0.35">
      <c r="A2357" t="s">
        <v>557</v>
      </c>
      <c r="B2357">
        <v>46</v>
      </c>
      <c r="C2357" t="s">
        <v>2674</v>
      </c>
      <c r="D2357" t="s">
        <v>46</v>
      </c>
      <c r="E2357">
        <f>YEAR(Table1[[#This Row],[Order Date]])</f>
        <v>2013</v>
      </c>
      <c r="F2357">
        <v>1</v>
      </c>
      <c r="G2357">
        <f>MONTH(Table1[[#This Row],[Order Date]])</f>
        <v>2</v>
      </c>
      <c r="H2357" s="1">
        <v>41311</v>
      </c>
      <c r="I2357">
        <v>33703</v>
      </c>
      <c r="J2357" t="s">
        <v>39</v>
      </c>
      <c r="K2357">
        <v>25</v>
      </c>
      <c r="L2357">
        <v>29.74</v>
      </c>
      <c r="M2357" s="2">
        <v>0</v>
      </c>
      <c r="N2357">
        <v>802.19</v>
      </c>
      <c r="O2357">
        <v>6.64</v>
      </c>
      <c r="P2357">
        <v>56.26</v>
      </c>
      <c r="Q2357" s="2">
        <v>0.7</v>
      </c>
      <c r="R2357" t="s">
        <v>29</v>
      </c>
      <c r="S2357" t="s">
        <v>30</v>
      </c>
      <c r="T2357" t="s">
        <v>1350</v>
      </c>
      <c r="U2357" t="s">
        <v>32</v>
      </c>
      <c r="V2357" t="s">
        <v>68</v>
      </c>
      <c r="W2357">
        <v>4739</v>
      </c>
      <c r="X2357" s="1">
        <v>41312</v>
      </c>
      <c r="Y2357" t="s">
        <v>34</v>
      </c>
      <c r="Z2357" t="e" vm="16">
        <v>#VALUE!</v>
      </c>
      <c r="AA2357">
        <v>60090</v>
      </c>
      <c r="AB2357" t="e" cm="1" vm="2">
        <f t="array" ref="AB2357">_FV(Table1[[#This Row],[State]],"Country/region",TRUE)</f>
        <v>#VALUE!</v>
      </c>
    </row>
    <row r="2358" spans="1:28" x14ac:dyDescent="0.35">
      <c r="A2358" t="s">
        <v>2738</v>
      </c>
      <c r="B2358">
        <v>46</v>
      </c>
      <c r="C2358" t="s">
        <v>1893</v>
      </c>
      <c r="D2358" t="s">
        <v>38</v>
      </c>
      <c r="E2358">
        <f>YEAR(Table1[[#This Row],[Order Date]])</f>
        <v>2013</v>
      </c>
      <c r="F2358">
        <v>1</v>
      </c>
      <c r="G2358">
        <f>MONTH(Table1[[#This Row],[Order Date]])</f>
        <v>2</v>
      </c>
      <c r="H2358" s="1">
        <v>41311</v>
      </c>
      <c r="I2358">
        <v>15397</v>
      </c>
      <c r="J2358" t="s">
        <v>58</v>
      </c>
      <c r="K2358">
        <v>43</v>
      </c>
      <c r="L2358">
        <v>2.6</v>
      </c>
      <c r="M2358" s="2">
        <v>0.01</v>
      </c>
      <c r="N2358">
        <v>121.94</v>
      </c>
      <c r="O2358">
        <v>2.4</v>
      </c>
      <c r="P2358">
        <v>-51.3</v>
      </c>
      <c r="Q2358" s="2">
        <v>0.57999999999999996</v>
      </c>
      <c r="R2358" t="s">
        <v>29</v>
      </c>
      <c r="S2358" t="s">
        <v>59</v>
      </c>
      <c r="T2358" t="s">
        <v>238</v>
      </c>
      <c r="U2358" t="s">
        <v>88</v>
      </c>
      <c r="V2358" t="s">
        <v>33</v>
      </c>
      <c r="W2358">
        <v>2150</v>
      </c>
      <c r="X2358" s="1">
        <v>41312</v>
      </c>
      <c r="Y2358" t="s">
        <v>34</v>
      </c>
      <c r="Z2358" t="e" vm="1">
        <v>#VALUE!</v>
      </c>
      <c r="AA2358">
        <v>18201</v>
      </c>
      <c r="AB2358" t="e" cm="1" vm="2">
        <f t="array" ref="AB2358">_FV(Table1[[#This Row],[State]],"Country/region",TRUE)</f>
        <v>#VALUE!</v>
      </c>
    </row>
    <row r="2359" spans="1:28" x14ac:dyDescent="0.35">
      <c r="A2359" t="s">
        <v>1938</v>
      </c>
      <c r="B2359">
        <v>46</v>
      </c>
      <c r="C2359" t="s">
        <v>2739</v>
      </c>
      <c r="D2359" t="s">
        <v>27</v>
      </c>
      <c r="E2359">
        <f>YEAR(Table1[[#This Row],[Order Date]])</f>
        <v>2013</v>
      </c>
      <c r="F2359">
        <v>1</v>
      </c>
      <c r="G2359">
        <f>MONTH(Table1[[#This Row],[Order Date]])</f>
        <v>2</v>
      </c>
      <c r="H2359" s="1">
        <v>41311</v>
      </c>
      <c r="I2359">
        <v>54276</v>
      </c>
      <c r="J2359" t="s">
        <v>39</v>
      </c>
      <c r="K2359">
        <v>21</v>
      </c>
      <c r="L2359">
        <v>35.44</v>
      </c>
      <c r="M2359" s="2">
        <v>0</v>
      </c>
      <c r="N2359">
        <v>756.6</v>
      </c>
      <c r="O2359">
        <v>4.92</v>
      </c>
      <c r="P2359">
        <v>299.58999999999997</v>
      </c>
      <c r="Q2359" s="2">
        <v>0.38</v>
      </c>
      <c r="R2359" t="s">
        <v>29</v>
      </c>
      <c r="S2359" t="s">
        <v>30</v>
      </c>
      <c r="T2359" t="s">
        <v>2740</v>
      </c>
      <c r="U2359" t="s">
        <v>61</v>
      </c>
      <c r="V2359" t="s">
        <v>68</v>
      </c>
      <c r="W2359">
        <v>7585</v>
      </c>
      <c r="X2359" s="1">
        <v>41312</v>
      </c>
      <c r="Y2359" t="s">
        <v>34</v>
      </c>
      <c r="Z2359" t="e" vm="16">
        <v>#VALUE!</v>
      </c>
      <c r="AA2359">
        <v>61604</v>
      </c>
      <c r="AB2359" t="e" cm="1" vm="2">
        <f t="array" ref="AB2359">_FV(Table1[[#This Row],[State]],"Country/region",TRUE)</f>
        <v>#VALUE!</v>
      </c>
    </row>
    <row r="2360" spans="1:28" x14ac:dyDescent="0.35">
      <c r="A2360" t="s">
        <v>557</v>
      </c>
      <c r="B2360">
        <v>46</v>
      </c>
      <c r="C2360" t="s">
        <v>2674</v>
      </c>
      <c r="D2360" t="s">
        <v>46</v>
      </c>
      <c r="E2360">
        <f>YEAR(Table1[[#This Row],[Order Date]])</f>
        <v>2013</v>
      </c>
      <c r="F2360">
        <v>1</v>
      </c>
      <c r="G2360">
        <f>MONTH(Table1[[#This Row],[Order Date]])</f>
        <v>2</v>
      </c>
      <c r="H2360" s="1">
        <v>41311</v>
      </c>
      <c r="I2360">
        <v>33703</v>
      </c>
      <c r="J2360" t="s">
        <v>39</v>
      </c>
      <c r="K2360">
        <v>4</v>
      </c>
      <c r="L2360">
        <v>60.98</v>
      </c>
      <c r="M2360" s="2">
        <v>0.08</v>
      </c>
      <c r="N2360">
        <v>242.36</v>
      </c>
      <c r="O2360">
        <v>1.99</v>
      </c>
      <c r="P2360">
        <v>-131.47999999999999</v>
      </c>
      <c r="Q2360" s="2">
        <v>0.5</v>
      </c>
      <c r="R2360" t="s">
        <v>96</v>
      </c>
      <c r="S2360" t="s">
        <v>139</v>
      </c>
      <c r="T2360" t="s">
        <v>2015</v>
      </c>
      <c r="U2360" t="s">
        <v>102</v>
      </c>
      <c r="V2360" t="s">
        <v>68</v>
      </c>
      <c r="W2360">
        <v>4738</v>
      </c>
      <c r="X2360" s="1">
        <v>41312</v>
      </c>
      <c r="Y2360" t="s">
        <v>34</v>
      </c>
      <c r="Z2360" t="e" vm="16">
        <v>#VALUE!</v>
      </c>
      <c r="AA2360">
        <v>60090</v>
      </c>
      <c r="AB2360" t="e" cm="1" vm="2">
        <f t="array" ref="AB2360">_FV(Table1[[#This Row],[State]],"Country/region",TRUE)</f>
        <v>#VALUE!</v>
      </c>
    </row>
    <row r="2361" spans="1:28" x14ac:dyDescent="0.35">
      <c r="A2361" t="s">
        <v>557</v>
      </c>
      <c r="B2361">
        <v>46</v>
      </c>
      <c r="C2361" t="s">
        <v>2674</v>
      </c>
      <c r="D2361" t="s">
        <v>46</v>
      </c>
      <c r="E2361">
        <f>YEAR(Table1[[#This Row],[Order Date]])</f>
        <v>2013</v>
      </c>
      <c r="F2361">
        <v>1</v>
      </c>
      <c r="G2361">
        <f>MONTH(Table1[[#This Row],[Order Date]])</f>
        <v>2</v>
      </c>
      <c r="H2361" s="1">
        <v>41311</v>
      </c>
      <c r="I2361">
        <v>33703</v>
      </c>
      <c r="J2361" t="s">
        <v>39</v>
      </c>
      <c r="K2361">
        <v>4</v>
      </c>
      <c r="L2361">
        <v>12.21</v>
      </c>
      <c r="M2361" s="2">
        <v>0.08</v>
      </c>
      <c r="N2361">
        <v>63.52</v>
      </c>
      <c r="O2361">
        <v>4.8099999999999996</v>
      </c>
      <c r="P2361">
        <v>-8.4700000000000006</v>
      </c>
      <c r="Q2361" s="2">
        <v>0.57999999999999996</v>
      </c>
      <c r="R2361" t="s">
        <v>29</v>
      </c>
      <c r="S2361" t="s">
        <v>30</v>
      </c>
      <c r="T2361" t="s">
        <v>2692</v>
      </c>
      <c r="U2361" t="s">
        <v>32</v>
      </c>
      <c r="V2361" t="s">
        <v>68</v>
      </c>
      <c r="W2361">
        <v>4740</v>
      </c>
      <c r="X2361" s="1">
        <v>41313</v>
      </c>
      <c r="Y2361" t="s">
        <v>42</v>
      </c>
      <c r="Z2361" t="e" vm="16">
        <v>#VALUE!</v>
      </c>
      <c r="AA2361">
        <v>60090</v>
      </c>
      <c r="AB2361" t="e" cm="1" vm="2">
        <f t="array" ref="AB2361">_FV(Table1[[#This Row],[State]],"Country/region",TRUE)</f>
        <v>#VALUE!</v>
      </c>
    </row>
    <row r="2362" spans="1:28" x14ac:dyDescent="0.35">
      <c r="A2362" t="s">
        <v>1563</v>
      </c>
      <c r="B2362">
        <v>46</v>
      </c>
      <c r="C2362" t="s">
        <v>2375</v>
      </c>
      <c r="D2362" t="s">
        <v>57</v>
      </c>
      <c r="E2362">
        <f>YEAR(Table1[[#This Row],[Order Date]])</f>
        <v>2013</v>
      </c>
      <c r="F2362">
        <v>1</v>
      </c>
      <c r="G2362">
        <f>MONTH(Table1[[#This Row],[Order Date]])</f>
        <v>2</v>
      </c>
      <c r="H2362" s="1">
        <v>41311</v>
      </c>
      <c r="I2362">
        <v>42561</v>
      </c>
      <c r="J2362" t="s">
        <v>47</v>
      </c>
      <c r="K2362">
        <v>15</v>
      </c>
      <c r="L2362">
        <v>85.99</v>
      </c>
      <c r="M2362" s="2">
        <v>7.0000000000000007E-2</v>
      </c>
      <c r="N2362">
        <v>1062.9590000000001</v>
      </c>
      <c r="O2362">
        <v>2.5</v>
      </c>
      <c r="P2362">
        <v>298.476</v>
      </c>
      <c r="Q2362" s="2">
        <v>0.35</v>
      </c>
      <c r="R2362" t="s">
        <v>96</v>
      </c>
      <c r="S2362" t="s">
        <v>30</v>
      </c>
      <c r="T2362" t="s">
        <v>2741</v>
      </c>
      <c r="U2362" t="s">
        <v>105</v>
      </c>
      <c r="V2362" t="s">
        <v>68</v>
      </c>
      <c r="W2362">
        <v>6007</v>
      </c>
      <c r="X2362" s="1">
        <v>41313</v>
      </c>
      <c r="Y2362" t="s">
        <v>42</v>
      </c>
      <c r="Z2362" t="e" vm="16">
        <v>#VALUE!</v>
      </c>
      <c r="AA2362">
        <v>62223</v>
      </c>
      <c r="AB2362" t="e" cm="1" vm="2">
        <f t="array" ref="AB2362">_FV(Table1[[#This Row],[State]],"Country/region",TRUE)</f>
        <v>#VALUE!</v>
      </c>
    </row>
    <row r="2363" spans="1:28" x14ac:dyDescent="0.35">
      <c r="A2363" t="s">
        <v>2738</v>
      </c>
      <c r="B2363">
        <v>46</v>
      </c>
      <c r="C2363" t="s">
        <v>1893</v>
      </c>
      <c r="D2363" t="s">
        <v>38</v>
      </c>
      <c r="E2363">
        <f>YEAR(Table1[[#This Row],[Order Date]])</f>
        <v>2013</v>
      </c>
      <c r="F2363">
        <v>1</v>
      </c>
      <c r="G2363">
        <f>MONTH(Table1[[#This Row],[Order Date]])</f>
        <v>2</v>
      </c>
      <c r="H2363" s="1">
        <v>41311</v>
      </c>
      <c r="I2363">
        <v>15397</v>
      </c>
      <c r="J2363" t="s">
        <v>58</v>
      </c>
      <c r="K2363">
        <v>42</v>
      </c>
      <c r="L2363">
        <v>4.9800000000000004</v>
      </c>
      <c r="M2363" s="2">
        <v>0</v>
      </c>
      <c r="N2363">
        <v>223.33</v>
      </c>
      <c r="O2363">
        <v>4.32</v>
      </c>
      <c r="P2363">
        <v>-111.89</v>
      </c>
      <c r="Q2363" s="2">
        <v>0.64</v>
      </c>
      <c r="R2363" t="s">
        <v>96</v>
      </c>
      <c r="S2363" t="s">
        <v>139</v>
      </c>
      <c r="T2363" t="s">
        <v>2742</v>
      </c>
      <c r="U2363" t="s">
        <v>102</v>
      </c>
      <c r="V2363" t="s">
        <v>33</v>
      </c>
      <c r="W2363">
        <v>2148</v>
      </c>
      <c r="X2363" s="1">
        <v>41313</v>
      </c>
      <c r="Y2363" t="s">
        <v>42</v>
      </c>
      <c r="Z2363" t="e" vm="1">
        <v>#VALUE!</v>
      </c>
      <c r="AA2363">
        <v>18201</v>
      </c>
      <c r="AB2363" t="e" cm="1" vm="2">
        <f t="array" ref="AB2363">_FV(Table1[[#This Row],[State]],"Country/region",TRUE)</f>
        <v>#VALUE!</v>
      </c>
    </row>
    <row r="2364" spans="1:28" x14ac:dyDescent="0.35">
      <c r="A2364" t="s">
        <v>666</v>
      </c>
      <c r="B2364">
        <v>46</v>
      </c>
      <c r="C2364" t="s">
        <v>667</v>
      </c>
      <c r="D2364" t="s">
        <v>46</v>
      </c>
      <c r="E2364">
        <f>YEAR(Table1[[#This Row],[Order Date]])</f>
        <v>2013</v>
      </c>
      <c r="F2364">
        <v>1</v>
      </c>
      <c r="G2364">
        <f>MONTH(Table1[[#This Row],[Order Date]])</f>
        <v>2</v>
      </c>
      <c r="H2364" s="1">
        <v>41312</v>
      </c>
      <c r="I2364">
        <v>36292</v>
      </c>
      <c r="J2364" t="s">
        <v>58</v>
      </c>
      <c r="K2364">
        <v>37</v>
      </c>
      <c r="L2364">
        <v>22.84</v>
      </c>
      <c r="M2364" s="2">
        <v>0.09</v>
      </c>
      <c r="N2364">
        <v>816.65</v>
      </c>
      <c r="O2364">
        <v>16.87</v>
      </c>
      <c r="P2364">
        <v>-182.8</v>
      </c>
      <c r="Q2364" s="2">
        <v>0.39</v>
      </c>
      <c r="R2364" t="s">
        <v>29</v>
      </c>
      <c r="S2364" t="s">
        <v>30</v>
      </c>
      <c r="T2364" t="s">
        <v>1956</v>
      </c>
      <c r="U2364" t="s">
        <v>61</v>
      </c>
      <c r="V2364" t="s">
        <v>52</v>
      </c>
      <c r="W2364">
        <v>5090</v>
      </c>
      <c r="X2364" s="1">
        <v>41312</v>
      </c>
      <c r="Y2364" t="s">
        <v>34</v>
      </c>
      <c r="Z2364" t="e" vm="23">
        <v>#VALUE!</v>
      </c>
      <c r="AA2364">
        <v>99207</v>
      </c>
      <c r="AB2364" t="e" cm="1" vm="2">
        <f t="array" ref="AB2364">_FV(Table1[[#This Row],[State]],"Country/region",TRUE)</f>
        <v>#VALUE!</v>
      </c>
    </row>
    <row r="2365" spans="1:28" x14ac:dyDescent="0.35">
      <c r="A2365" t="s">
        <v>1644</v>
      </c>
      <c r="B2365">
        <v>46</v>
      </c>
      <c r="C2365" t="s">
        <v>1645</v>
      </c>
      <c r="D2365" t="s">
        <v>46</v>
      </c>
      <c r="E2365">
        <f>YEAR(Table1[[#This Row],[Order Date]])</f>
        <v>2013</v>
      </c>
      <c r="F2365">
        <v>1</v>
      </c>
      <c r="G2365">
        <f>MONTH(Table1[[#This Row],[Order Date]])</f>
        <v>2</v>
      </c>
      <c r="H2365" s="1">
        <v>41312</v>
      </c>
      <c r="I2365">
        <v>45542</v>
      </c>
      <c r="J2365" t="s">
        <v>28</v>
      </c>
      <c r="K2365">
        <v>40</v>
      </c>
      <c r="L2365">
        <v>124.49</v>
      </c>
      <c r="M2365" s="2">
        <v>0.01</v>
      </c>
      <c r="N2365">
        <v>4064.2719999999999</v>
      </c>
      <c r="O2365">
        <v>51.94</v>
      </c>
      <c r="P2365">
        <v>-300.854983</v>
      </c>
      <c r="Q2365" s="2">
        <v>0.63</v>
      </c>
      <c r="R2365" t="s">
        <v>48</v>
      </c>
      <c r="S2365" t="s">
        <v>73</v>
      </c>
      <c r="T2365" t="s">
        <v>2074</v>
      </c>
      <c r="U2365" t="s">
        <v>75</v>
      </c>
      <c r="V2365" t="s">
        <v>33</v>
      </c>
      <c r="W2365">
        <v>6409</v>
      </c>
      <c r="X2365" s="1">
        <v>41313</v>
      </c>
      <c r="Y2365" t="s">
        <v>53</v>
      </c>
      <c r="Z2365" t="e" vm="22">
        <v>#VALUE!</v>
      </c>
      <c r="AA2365">
        <v>43055</v>
      </c>
      <c r="AB2365" t="e" cm="1" vm="2">
        <f t="array" ref="AB2365">_FV(Table1[[#This Row],[State]],"Country/region",TRUE)</f>
        <v>#VALUE!</v>
      </c>
    </row>
    <row r="2366" spans="1:28" x14ac:dyDescent="0.35">
      <c r="A2366" t="s">
        <v>1668</v>
      </c>
      <c r="B2366">
        <v>46</v>
      </c>
      <c r="C2366" t="s">
        <v>1669</v>
      </c>
      <c r="D2366" t="s">
        <v>57</v>
      </c>
      <c r="E2366">
        <f>YEAR(Table1[[#This Row],[Order Date]])</f>
        <v>2013</v>
      </c>
      <c r="F2366">
        <v>1</v>
      </c>
      <c r="G2366">
        <f>MONTH(Table1[[#This Row],[Order Date]])</f>
        <v>2</v>
      </c>
      <c r="H2366" s="1">
        <v>41312</v>
      </c>
      <c r="I2366">
        <v>34245</v>
      </c>
      <c r="J2366" t="s">
        <v>131</v>
      </c>
      <c r="K2366">
        <v>42</v>
      </c>
      <c r="L2366">
        <v>4.28</v>
      </c>
      <c r="M2366" s="2">
        <v>0.05</v>
      </c>
      <c r="N2366">
        <v>189.22</v>
      </c>
      <c r="O2366">
        <v>4.79</v>
      </c>
      <c r="P2366">
        <v>-92.42</v>
      </c>
      <c r="Q2366" s="2">
        <v>0.4</v>
      </c>
      <c r="R2366" t="s">
        <v>29</v>
      </c>
      <c r="S2366" t="s">
        <v>30</v>
      </c>
      <c r="T2366" t="s">
        <v>1141</v>
      </c>
      <c r="U2366" t="s">
        <v>61</v>
      </c>
      <c r="V2366" t="s">
        <v>52</v>
      </c>
      <c r="W2366">
        <v>4819</v>
      </c>
      <c r="X2366" s="1">
        <v>41313</v>
      </c>
      <c r="Y2366" t="s">
        <v>34</v>
      </c>
      <c r="Z2366" t="e" vm="7">
        <v>#VALUE!</v>
      </c>
      <c r="AA2366">
        <v>84003</v>
      </c>
      <c r="AB2366" t="e" cm="1" vm="2">
        <f t="array" ref="AB2366">_FV(Table1[[#This Row],[State]],"Country/region",TRUE)</f>
        <v>#VALUE!</v>
      </c>
    </row>
    <row r="2367" spans="1:28" x14ac:dyDescent="0.35">
      <c r="A2367" t="s">
        <v>666</v>
      </c>
      <c r="B2367">
        <v>46</v>
      </c>
      <c r="C2367" t="s">
        <v>667</v>
      </c>
      <c r="D2367" t="s">
        <v>46</v>
      </c>
      <c r="E2367">
        <f>YEAR(Table1[[#This Row],[Order Date]])</f>
        <v>2013</v>
      </c>
      <c r="F2367">
        <v>1</v>
      </c>
      <c r="G2367">
        <f>MONTH(Table1[[#This Row],[Order Date]])</f>
        <v>2</v>
      </c>
      <c r="H2367" s="1">
        <v>41312</v>
      </c>
      <c r="I2367">
        <v>36292</v>
      </c>
      <c r="J2367" t="s">
        <v>58</v>
      </c>
      <c r="K2367">
        <v>21</v>
      </c>
      <c r="L2367">
        <v>4.9800000000000004</v>
      </c>
      <c r="M2367" s="2">
        <v>0.05</v>
      </c>
      <c r="N2367">
        <v>109.87</v>
      </c>
      <c r="O2367">
        <v>7.54</v>
      </c>
      <c r="P2367">
        <v>-98.17</v>
      </c>
      <c r="Q2367" s="2">
        <v>0.38</v>
      </c>
      <c r="R2367" t="s">
        <v>29</v>
      </c>
      <c r="S2367" t="s">
        <v>30</v>
      </c>
      <c r="T2367" t="s">
        <v>932</v>
      </c>
      <c r="U2367" t="s">
        <v>61</v>
      </c>
      <c r="V2367" t="s">
        <v>52</v>
      </c>
      <c r="W2367">
        <v>5089</v>
      </c>
      <c r="X2367" s="1">
        <v>41313</v>
      </c>
      <c r="Y2367" t="s">
        <v>34</v>
      </c>
      <c r="Z2367" t="e" vm="23">
        <v>#VALUE!</v>
      </c>
      <c r="AA2367">
        <v>99207</v>
      </c>
      <c r="AB2367" t="e" cm="1" vm="2">
        <f t="array" ref="AB2367">_FV(Table1[[#This Row],[State]],"Country/region",TRUE)</f>
        <v>#VALUE!</v>
      </c>
    </row>
    <row r="2368" spans="1:28" x14ac:dyDescent="0.35">
      <c r="A2368" t="s">
        <v>2589</v>
      </c>
      <c r="B2368">
        <v>46</v>
      </c>
      <c r="C2368" t="s">
        <v>2590</v>
      </c>
      <c r="D2368" t="s">
        <v>46</v>
      </c>
      <c r="E2368">
        <f>YEAR(Table1[[#This Row],[Order Date]])</f>
        <v>2013</v>
      </c>
      <c r="F2368">
        <v>1</v>
      </c>
      <c r="G2368">
        <f>MONTH(Table1[[#This Row],[Order Date]])</f>
        <v>2</v>
      </c>
      <c r="H2368" s="1">
        <v>41312</v>
      </c>
      <c r="I2368">
        <v>7175</v>
      </c>
      <c r="J2368" t="s">
        <v>58</v>
      </c>
      <c r="K2368">
        <v>10</v>
      </c>
      <c r="L2368">
        <v>70.98</v>
      </c>
      <c r="M2368" s="2">
        <v>0.05</v>
      </c>
      <c r="N2368">
        <v>748.25</v>
      </c>
      <c r="O2368">
        <v>26.74</v>
      </c>
      <c r="P2368">
        <v>-86.99</v>
      </c>
      <c r="Q2368" s="2">
        <v>0.6</v>
      </c>
      <c r="R2368" t="s">
        <v>48</v>
      </c>
      <c r="S2368" t="s">
        <v>73</v>
      </c>
      <c r="T2368" t="s">
        <v>2351</v>
      </c>
      <c r="U2368" t="s">
        <v>154</v>
      </c>
      <c r="V2368" t="s">
        <v>68</v>
      </c>
      <c r="W2368">
        <v>997</v>
      </c>
      <c r="X2368" s="1">
        <v>41314</v>
      </c>
      <c r="Y2368" t="s">
        <v>53</v>
      </c>
      <c r="Z2368" t="e" vm="28">
        <v>#VALUE!</v>
      </c>
      <c r="AA2368">
        <v>65721</v>
      </c>
      <c r="AB2368" t="e" cm="1" vm="2">
        <f t="array" ref="AB2368">_FV(Table1[[#This Row],[State]],"Country/region",TRUE)</f>
        <v>#VALUE!</v>
      </c>
    </row>
    <row r="2369" spans="1:28" x14ac:dyDescent="0.35">
      <c r="A2369" t="s">
        <v>1644</v>
      </c>
      <c r="B2369">
        <v>46</v>
      </c>
      <c r="C2369" t="s">
        <v>1645</v>
      </c>
      <c r="D2369" t="s">
        <v>46</v>
      </c>
      <c r="E2369">
        <f>YEAR(Table1[[#This Row],[Order Date]])</f>
        <v>2013</v>
      </c>
      <c r="F2369">
        <v>1</v>
      </c>
      <c r="G2369">
        <f>MONTH(Table1[[#This Row],[Order Date]])</f>
        <v>2</v>
      </c>
      <c r="H2369" s="1">
        <v>41312</v>
      </c>
      <c r="I2369">
        <v>45542</v>
      </c>
      <c r="J2369" t="s">
        <v>28</v>
      </c>
      <c r="K2369">
        <v>37</v>
      </c>
      <c r="L2369">
        <v>7.64</v>
      </c>
      <c r="M2369" s="2">
        <v>0.04</v>
      </c>
      <c r="N2369">
        <v>281.79000000000002</v>
      </c>
      <c r="O2369">
        <v>5.83</v>
      </c>
      <c r="P2369">
        <v>-50.96</v>
      </c>
      <c r="Q2369" s="2">
        <v>0.36</v>
      </c>
      <c r="R2369" t="s">
        <v>29</v>
      </c>
      <c r="S2369" t="s">
        <v>59</v>
      </c>
      <c r="T2369" t="s">
        <v>135</v>
      </c>
      <c r="U2369" t="s">
        <v>61</v>
      </c>
      <c r="V2369" t="s">
        <v>33</v>
      </c>
      <c r="W2369">
        <v>6408</v>
      </c>
      <c r="X2369" s="1">
        <v>41315</v>
      </c>
      <c r="Y2369" t="s">
        <v>42</v>
      </c>
      <c r="Z2369" t="e" vm="22">
        <v>#VALUE!</v>
      </c>
      <c r="AA2369">
        <v>43055</v>
      </c>
      <c r="AB2369" t="e" cm="1" vm="2">
        <f t="array" ref="AB2369">_FV(Table1[[#This Row],[State]],"Country/region",TRUE)</f>
        <v>#VALUE!</v>
      </c>
    </row>
    <row r="2370" spans="1:28" x14ac:dyDescent="0.35">
      <c r="A2370" t="s">
        <v>1981</v>
      </c>
      <c r="B2370">
        <v>46</v>
      </c>
      <c r="C2370" t="s">
        <v>2732</v>
      </c>
      <c r="D2370" t="s">
        <v>46</v>
      </c>
      <c r="E2370">
        <f>YEAR(Table1[[#This Row],[Order Date]])</f>
        <v>2013</v>
      </c>
      <c r="F2370">
        <v>1</v>
      </c>
      <c r="G2370">
        <f>MONTH(Table1[[#This Row],[Order Date]])</f>
        <v>2</v>
      </c>
      <c r="H2370" s="1">
        <v>41313</v>
      </c>
      <c r="I2370">
        <v>30625</v>
      </c>
      <c r="J2370" t="s">
        <v>58</v>
      </c>
      <c r="K2370">
        <v>37</v>
      </c>
      <c r="L2370">
        <v>12.53</v>
      </c>
      <c r="M2370" s="2">
        <v>0.04</v>
      </c>
      <c r="N2370">
        <v>478.94</v>
      </c>
      <c r="O2370">
        <v>7.17</v>
      </c>
      <c r="P2370">
        <v>10.557</v>
      </c>
      <c r="Q2370" s="2">
        <v>0.38</v>
      </c>
      <c r="R2370" t="s">
        <v>29</v>
      </c>
      <c r="S2370" t="s">
        <v>30</v>
      </c>
      <c r="T2370" t="s">
        <v>700</v>
      </c>
      <c r="U2370" t="s">
        <v>67</v>
      </c>
      <c r="V2370" t="s">
        <v>76</v>
      </c>
      <c r="W2370">
        <v>4300</v>
      </c>
      <c r="X2370" s="1">
        <v>41313</v>
      </c>
      <c r="Y2370" t="s">
        <v>34</v>
      </c>
      <c r="Z2370" t="e" vm="18">
        <v>#VALUE!</v>
      </c>
      <c r="AA2370">
        <v>22601</v>
      </c>
      <c r="AB2370" t="e" cm="1" vm="2">
        <f t="array" ref="AB2370">_FV(Table1[[#This Row],[State]],"Country/region",TRUE)</f>
        <v>#VALUE!</v>
      </c>
    </row>
    <row r="2371" spans="1:28" x14ac:dyDescent="0.35">
      <c r="A2371" t="s">
        <v>2743</v>
      </c>
      <c r="B2371">
        <v>46</v>
      </c>
      <c r="C2371" t="s">
        <v>2744</v>
      </c>
      <c r="D2371" t="s">
        <v>27</v>
      </c>
      <c r="E2371">
        <f>YEAR(Table1[[#This Row],[Order Date]])</f>
        <v>2013</v>
      </c>
      <c r="F2371">
        <v>1</v>
      </c>
      <c r="G2371">
        <f>MONTH(Table1[[#This Row],[Order Date]])</f>
        <v>2</v>
      </c>
      <c r="H2371" s="1">
        <v>41313</v>
      </c>
      <c r="I2371">
        <v>7079</v>
      </c>
      <c r="J2371" t="s">
        <v>131</v>
      </c>
      <c r="K2371">
        <v>44</v>
      </c>
      <c r="L2371">
        <v>280.98</v>
      </c>
      <c r="M2371" s="2">
        <v>0.01</v>
      </c>
      <c r="N2371">
        <v>12296.49</v>
      </c>
      <c r="O2371">
        <v>57</v>
      </c>
      <c r="P2371">
        <v>-416.7</v>
      </c>
      <c r="Q2371" s="2">
        <v>0.78</v>
      </c>
      <c r="R2371" t="s">
        <v>48</v>
      </c>
      <c r="S2371" t="s">
        <v>49</v>
      </c>
      <c r="T2371" t="s">
        <v>886</v>
      </c>
      <c r="U2371" t="s">
        <v>51</v>
      </c>
      <c r="V2371" t="s">
        <v>33</v>
      </c>
      <c r="W2371">
        <v>979</v>
      </c>
      <c r="X2371" s="1">
        <v>41314</v>
      </c>
      <c r="Y2371" t="s">
        <v>53</v>
      </c>
      <c r="Z2371" t="e" vm="15">
        <v>#VALUE!</v>
      </c>
      <c r="AA2371">
        <v>11704</v>
      </c>
      <c r="AB2371" t="e" cm="1" vm="2">
        <f t="array" ref="AB2371">_FV(Table1[[#This Row],[State]],"Country/region",TRUE)</f>
        <v>#VALUE!</v>
      </c>
    </row>
    <row r="2372" spans="1:28" x14ac:dyDescent="0.35">
      <c r="A2372" t="s">
        <v>1981</v>
      </c>
      <c r="B2372">
        <v>46</v>
      </c>
      <c r="C2372" t="s">
        <v>2732</v>
      </c>
      <c r="D2372" t="s">
        <v>46</v>
      </c>
      <c r="E2372">
        <f>YEAR(Table1[[#This Row],[Order Date]])</f>
        <v>2013</v>
      </c>
      <c r="F2372">
        <v>1</v>
      </c>
      <c r="G2372">
        <f>MONTH(Table1[[#This Row],[Order Date]])</f>
        <v>2</v>
      </c>
      <c r="H2372" s="1">
        <v>41313</v>
      </c>
      <c r="I2372">
        <v>30625</v>
      </c>
      <c r="J2372" t="s">
        <v>58</v>
      </c>
      <c r="K2372">
        <v>24</v>
      </c>
      <c r="L2372">
        <v>105.29</v>
      </c>
      <c r="M2372" s="2">
        <v>0.06</v>
      </c>
      <c r="N2372">
        <v>2429.09</v>
      </c>
      <c r="O2372">
        <v>10.119999999999999</v>
      </c>
      <c r="P2372">
        <v>-20.67</v>
      </c>
      <c r="Q2372" s="2">
        <v>0.79</v>
      </c>
      <c r="R2372" t="s">
        <v>48</v>
      </c>
      <c r="S2372" t="s">
        <v>40</v>
      </c>
      <c r="T2372" t="s">
        <v>1726</v>
      </c>
      <c r="U2372" t="s">
        <v>82</v>
      </c>
      <c r="V2372" t="s">
        <v>76</v>
      </c>
      <c r="W2372">
        <v>4301</v>
      </c>
      <c r="X2372" s="1">
        <v>41315</v>
      </c>
      <c r="Y2372" t="s">
        <v>42</v>
      </c>
      <c r="Z2372" t="e" vm="18">
        <v>#VALUE!</v>
      </c>
      <c r="AA2372">
        <v>22601</v>
      </c>
      <c r="AB2372" t="e" cm="1" vm="2">
        <f t="array" ref="AB2372">_FV(Table1[[#This Row],[State]],"Country/region",TRUE)</f>
        <v>#VALUE!</v>
      </c>
    </row>
    <row r="2373" spans="1:28" x14ac:dyDescent="0.35">
      <c r="A2373" t="s">
        <v>2745</v>
      </c>
      <c r="B2373">
        <v>46</v>
      </c>
      <c r="C2373" t="s">
        <v>2746</v>
      </c>
      <c r="D2373" t="s">
        <v>27</v>
      </c>
      <c r="E2373">
        <f>YEAR(Table1[[#This Row],[Order Date]])</f>
        <v>2013</v>
      </c>
      <c r="F2373">
        <v>1</v>
      </c>
      <c r="G2373">
        <f>MONTH(Table1[[#This Row],[Order Date]])</f>
        <v>2</v>
      </c>
      <c r="H2373" s="1">
        <v>41313</v>
      </c>
      <c r="I2373">
        <v>10114</v>
      </c>
      <c r="J2373" t="s">
        <v>58</v>
      </c>
      <c r="K2373">
        <v>39</v>
      </c>
      <c r="L2373">
        <v>3.58</v>
      </c>
      <c r="M2373" s="2">
        <v>0</v>
      </c>
      <c r="N2373">
        <v>147.88</v>
      </c>
      <c r="O2373">
        <v>5.47</v>
      </c>
      <c r="P2373">
        <v>-142.91050000000001</v>
      </c>
      <c r="Q2373" s="2">
        <v>0.37</v>
      </c>
      <c r="R2373" t="s">
        <v>29</v>
      </c>
      <c r="S2373" t="s">
        <v>30</v>
      </c>
      <c r="T2373" t="s">
        <v>1822</v>
      </c>
      <c r="U2373" t="s">
        <v>67</v>
      </c>
      <c r="V2373" t="s">
        <v>33</v>
      </c>
      <c r="W2373">
        <v>1392</v>
      </c>
      <c r="X2373" s="1">
        <v>41315</v>
      </c>
      <c r="Y2373" t="s">
        <v>34</v>
      </c>
      <c r="Z2373" t="e" vm="48">
        <v>#VALUE!</v>
      </c>
      <c r="AA2373">
        <v>3431</v>
      </c>
      <c r="AB2373" t="e" cm="1" vm="2">
        <f t="array" ref="AB2373">_FV(Table1[[#This Row],[State]],"Country/region",TRUE)</f>
        <v>#VALUE!</v>
      </c>
    </row>
    <row r="2374" spans="1:28" x14ac:dyDescent="0.35">
      <c r="A2374" t="s">
        <v>2743</v>
      </c>
      <c r="B2374">
        <v>46</v>
      </c>
      <c r="C2374" t="s">
        <v>2744</v>
      </c>
      <c r="D2374" t="s">
        <v>27</v>
      </c>
      <c r="E2374">
        <f>YEAR(Table1[[#This Row],[Order Date]])</f>
        <v>2013</v>
      </c>
      <c r="F2374">
        <v>1</v>
      </c>
      <c r="G2374">
        <f>MONTH(Table1[[#This Row],[Order Date]])</f>
        <v>2</v>
      </c>
      <c r="H2374" s="1">
        <v>41313</v>
      </c>
      <c r="I2374">
        <v>7079</v>
      </c>
      <c r="J2374" t="s">
        <v>131</v>
      </c>
      <c r="K2374">
        <v>18</v>
      </c>
      <c r="L2374">
        <v>6.48</v>
      </c>
      <c r="M2374" s="2">
        <v>0.03</v>
      </c>
      <c r="N2374">
        <v>128.13</v>
      </c>
      <c r="O2374">
        <v>5.94</v>
      </c>
      <c r="P2374">
        <v>-34.909999999999997</v>
      </c>
      <c r="Q2374" s="2">
        <v>0.37</v>
      </c>
      <c r="R2374" t="s">
        <v>29</v>
      </c>
      <c r="S2374" t="s">
        <v>30</v>
      </c>
      <c r="T2374" t="s">
        <v>2747</v>
      </c>
      <c r="U2374" t="s">
        <v>61</v>
      </c>
      <c r="V2374" t="s">
        <v>33</v>
      </c>
      <c r="W2374">
        <v>980</v>
      </c>
      <c r="X2374" s="1">
        <v>41315</v>
      </c>
      <c r="Y2374" t="s">
        <v>34</v>
      </c>
      <c r="Z2374" t="e" vm="15">
        <v>#VALUE!</v>
      </c>
      <c r="AA2374">
        <v>11704</v>
      </c>
      <c r="AB2374" t="e" cm="1" vm="2">
        <f t="array" ref="AB2374">_FV(Table1[[#This Row],[State]],"Country/region",TRUE)</f>
        <v>#VALUE!</v>
      </c>
    </row>
    <row r="2375" spans="1:28" x14ac:dyDescent="0.35">
      <c r="A2375" t="s">
        <v>380</v>
      </c>
      <c r="B2375">
        <v>46</v>
      </c>
      <c r="C2375" t="s">
        <v>381</v>
      </c>
      <c r="D2375" t="s">
        <v>27</v>
      </c>
      <c r="E2375">
        <f>YEAR(Table1[[#This Row],[Order Date]])</f>
        <v>2013</v>
      </c>
      <c r="F2375">
        <v>1</v>
      </c>
      <c r="G2375">
        <f>MONTH(Table1[[#This Row],[Order Date]])</f>
        <v>2</v>
      </c>
      <c r="H2375" s="1">
        <v>41314</v>
      </c>
      <c r="I2375">
        <v>12704</v>
      </c>
      <c r="J2375" t="s">
        <v>47</v>
      </c>
      <c r="K2375">
        <v>44</v>
      </c>
      <c r="L2375">
        <v>499.99</v>
      </c>
      <c r="M2375" s="2">
        <v>0.06</v>
      </c>
      <c r="N2375">
        <v>21506.77</v>
      </c>
      <c r="O2375">
        <v>24.49</v>
      </c>
      <c r="P2375">
        <v>1260.51</v>
      </c>
      <c r="Q2375" s="2">
        <v>0.36</v>
      </c>
      <c r="R2375" t="s">
        <v>96</v>
      </c>
      <c r="S2375" t="s">
        <v>40</v>
      </c>
      <c r="T2375" t="s">
        <v>833</v>
      </c>
      <c r="U2375" t="s">
        <v>192</v>
      </c>
      <c r="V2375" t="s">
        <v>68</v>
      </c>
      <c r="W2375">
        <v>1770</v>
      </c>
      <c r="X2375" s="1">
        <v>41314</v>
      </c>
      <c r="Y2375" t="s">
        <v>34</v>
      </c>
      <c r="Z2375" t="e" vm="16">
        <v>#VALUE!</v>
      </c>
      <c r="AA2375">
        <v>60091</v>
      </c>
      <c r="AB2375" t="e" cm="1" vm="2">
        <f t="array" ref="AB2375">_FV(Table1[[#This Row],[State]],"Country/region",TRUE)</f>
        <v>#VALUE!</v>
      </c>
    </row>
    <row r="2376" spans="1:28" x14ac:dyDescent="0.35">
      <c r="A2376" t="s">
        <v>2197</v>
      </c>
      <c r="B2376">
        <v>46</v>
      </c>
      <c r="C2376" t="s">
        <v>2748</v>
      </c>
      <c r="D2376" t="s">
        <v>38</v>
      </c>
      <c r="E2376">
        <f>YEAR(Table1[[#This Row],[Order Date]])</f>
        <v>2013</v>
      </c>
      <c r="F2376">
        <v>1</v>
      </c>
      <c r="G2376">
        <f>MONTH(Table1[[#This Row],[Order Date]])</f>
        <v>2</v>
      </c>
      <c r="H2376" s="1">
        <v>41314</v>
      </c>
      <c r="I2376">
        <v>44900</v>
      </c>
      <c r="J2376" t="s">
        <v>131</v>
      </c>
      <c r="K2376">
        <v>4</v>
      </c>
      <c r="L2376">
        <v>11.19</v>
      </c>
      <c r="M2376" s="2">
        <v>0.08</v>
      </c>
      <c r="N2376">
        <v>47.03</v>
      </c>
      <c r="O2376">
        <v>5.03</v>
      </c>
      <c r="P2376">
        <v>-12.03</v>
      </c>
      <c r="Q2376" s="2">
        <v>0.37</v>
      </c>
      <c r="R2376" t="s">
        <v>29</v>
      </c>
      <c r="S2376" t="s">
        <v>30</v>
      </c>
      <c r="T2376" t="s">
        <v>2749</v>
      </c>
      <c r="U2376" t="s">
        <v>61</v>
      </c>
      <c r="V2376" t="s">
        <v>68</v>
      </c>
      <c r="W2376">
        <v>6336</v>
      </c>
      <c r="X2376" s="1">
        <v>41315</v>
      </c>
      <c r="Y2376" t="s">
        <v>34</v>
      </c>
      <c r="Z2376" t="e" vm="11">
        <v>#VALUE!</v>
      </c>
      <c r="AA2376">
        <v>79701</v>
      </c>
      <c r="AB2376" t="e" cm="1" vm="2">
        <f t="array" ref="AB2376">_FV(Table1[[#This Row],[State]],"Country/region",TRUE)</f>
        <v>#VALUE!</v>
      </c>
    </row>
    <row r="2377" spans="1:28" x14ac:dyDescent="0.35">
      <c r="A2377" t="s">
        <v>380</v>
      </c>
      <c r="B2377">
        <v>46</v>
      </c>
      <c r="C2377" t="s">
        <v>381</v>
      </c>
      <c r="D2377" t="s">
        <v>27</v>
      </c>
      <c r="E2377">
        <f>YEAR(Table1[[#This Row],[Order Date]])</f>
        <v>2013</v>
      </c>
      <c r="F2377">
        <v>1</v>
      </c>
      <c r="G2377">
        <f>MONTH(Table1[[#This Row],[Order Date]])</f>
        <v>2</v>
      </c>
      <c r="H2377" s="1">
        <v>41314</v>
      </c>
      <c r="I2377">
        <v>12704</v>
      </c>
      <c r="J2377" t="s">
        <v>47</v>
      </c>
      <c r="K2377">
        <v>28</v>
      </c>
      <c r="L2377">
        <v>20.98</v>
      </c>
      <c r="M2377" s="2">
        <v>0.02</v>
      </c>
      <c r="N2377">
        <v>669.02</v>
      </c>
      <c r="O2377">
        <v>53.03</v>
      </c>
      <c r="P2377">
        <v>-1274.02</v>
      </c>
      <c r="Q2377" s="2">
        <v>0.78</v>
      </c>
      <c r="R2377" t="s">
        <v>29</v>
      </c>
      <c r="S2377" t="s">
        <v>49</v>
      </c>
      <c r="T2377" t="s">
        <v>801</v>
      </c>
      <c r="U2377" t="s">
        <v>32</v>
      </c>
      <c r="V2377" t="s">
        <v>68</v>
      </c>
      <c r="W2377">
        <v>1771</v>
      </c>
      <c r="X2377" s="1">
        <v>41316</v>
      </c>
      <c r="Y2377" t="s">
        <v>53</v>
      </c>
      <c r="Z2377" t="e" vm="16">
        <v>#VALUE!</v>
      </c>
      <c r="AA2377">
        <v>60091</v>
      </c>
      <c r="AB2377" t="e" cm="1" vm="2">
        <f t="array" ref="AB2377">_FV(Table1[[#This Row],[State]],"Country/region",TRUE)</f>
        <v>#VALUE!</v>
      </c>
    </row>
    <row r="2378" spans="1:28" x14ac:dyDescent="0.35">
      <c r="A2378" t="s">
        <v>2153</v>
      </c>
      <c r="B2378">
        <v>46</v>
      </c>
      <c r="C2378" t="s">
        <v>2154</v>
      </c>
      <c r="D2378" t="s">
        <v>38</v>
      </c>
      <c r="E2378">
        <f>YEAR(Table1[[#This Row],[Order Date]])</f>
        <v>2013</v>
      </c>
      <c r="F2378">
        <v>1</v>
      </c>
      <c r="G2378">
        <f>MONTH(Table1[[#This Row],[Order Date]])</f>
        <v>2</v>
      </c>
      <c r="H2378" s="1">
        <v>41314</v>
      </c>
      <c r="I2378">
        <v>20577</v>
      </c>
      <c r="J2378" t="s">
        <v>58</v>
      </c>
      <c r="K2378">
        <v>15</v>
      </c>
      <c r="L2378">
        <v>39.06</v>
      </c>
      <c r="M2378" s="2">
        <v>0.05</v>
      </c>
      <c r="N2378">
        <v>611.67999999999995</v>
      </c>
      <c r="O2378">
        <v>10.55</v>
      </c>
      <c r="P2378">
        <v>134.75049999999999</v>
      </c>
      <c r="Q2378" s="2">
        <v>0.37</v>
      </c>
      <c r="R2378" t="s">
        <v>29</v>
      </c>
      <c r="S2378" t="s">
        <v>30</v>
      </c>
      <c r="T2378" t="s">
        <v>1508</v>
      </c>
      <c r="U2378" t="s">
        <v>67</v>
      </c>
      <c r="V2378" t="s">
        <v>68</v>
      </c>
      <c r="W2378">
        <v>2856</v>
      </c>
      <c r="X2378" s="1">
        <v>41316</v>
      </c>
      <c r="Y2378" t="s">
        <v>34</v>
      </c>
      <c r="Z2378" t="e" vm="25">
        <v>#VALUE!</v>
      </c>
      <c r="AA2378">
        <v>54220</v>
      </c>
      <c r="AB2378" t="e" cm="1" vm="2">
        <f t="array" ref="AB2378">_FV(Table1[[#This Row],[State]],"Country/region",TRUE)</f>
        <v>#VALUE!</v>
      </c>
    </row>
    <row r="2379" spans="1:28" x14ac:dyDescent="0.35">
      <c r="A2379" t="s">
        <v>392</v>
      </c>
      <c r="B2379">
        <v>46</v>
      </c>
      <c r="C2379" t="s">
        <v>1593</v>
      </c>
      <c r="D2379" t="s">
        <v>38</v>
      </c>
      <c r="E2379">
        <f>YEAR(Table1[[#This Row],[Order Date]])</f>
        <v>2013</v>
      </c>
      <c r="F2379">
        <v>1</v>
      </c>
      <c r="G2379">
        <f>MONTH(Table1[[#This Row],[Order Date]])</f>
        <v>2</v>
      </c>
      <c r="H2379" s="1">
        <v>41315</v>
      </c>
      <c r="I2379">
        <v>20704</v>
      </c>
      <c r="J2379" t="s">
        <v>47</v>
      </c>
      <c r="K2379">
        <v>1</v>
      </c>
      <c r="L2379">
        <v>4.71</v>
      </c>
      <c r="M2379" s="2">
        <v>0.03</v>
      </c>
      <c r="N2379">
        <v>5.63</v>
      </c>
      <c r="O2379">
        <v>0.7</v>
      </c>
      <c r="P2379">
        <v>-3.55</v>
      </c>
      <c r="Q2379" s="2">
        <v>0.8</v>
      </c>
      <c r="R2379" t="s">
        <v>29</v>
      </c>
      <c r="S2379" t="s">
        <v>59</v>
      </c>
      <c r="T2379" t="s">
        <v>1646</v>
      </c>
      <c r="U2379" t="s">
        <v>232</v>
      </c>
      <c r="V2379" t="s">
        <v>76</v>
      </c>
      <c r="W2379">
        <v>2866</v>
      </c>
      <c r="X2379" s="1">
        <v>41315</v>
      </c>
      <c r="Y2379" t="s">
        <v>34</v>
      </c>
      <c r="Z2379" t="e" vm="34">
        <v>#VALUE!</v>
      </c>
      <c r="AA2379">
        <v>39301</v>
      </c>
      <c r="AB2379" t="e" cm="1" vm="2">
        <f t="array" ref="AB2379">_FV(Table1[[#This Row],[State]],"Country/region",TRUE)</f>
        <v>#VALUE!</v>
      </c>
    </row>
    <row r="2380" spans="1:28" x14ac:dyDescent="0.35">
      <c r="A2380" t="s">
        <v>1700</v>
      </c>
      <c r="B2380">
        <v>46</v>
      </c>
      <c r="C2380" t="s">
        <v>953</v>
      </c>
      <c r="D2380" t="s">
        <v>27</v>
      </c>
      <c r="E2380">
        <f>YEAR(Table1[[#This Row],[Order Date]])</f>
        <v>2013</v>
      </c>
      <c r="F2380">
        <v>1</v>
      </c>
      <c r="G2380">
        <f>MONTH(Table1[[#This Row],[Order Date]])</f>
        <v>2</v>
      </c>
      <c r="H2380" s="1">
        <v>41315</v>
      </c>
      <c r="I2380">
        <v>7654</v>
      </c>
      <c r="J2380" t="s">
        <v>28</v>
      </c>
      <c r="K2380">
        <v>3</v>
      </c>
      <c r="L2380">
        <v>4.13</v>
      </c>
      <c r="M2380" s="2">
        <v>0.06</v>
      </c>
      <c r="N2380">
        <v>19.47</v>
      </c>
      <c r="O2380">
        <v>6.89</v>
      </c>
      <c r="P2380">
        <v>-14.29</v>
      </c>
      <c r="Q2380" s="2">
        <v>0.39</v>
      </c>
      <c r="R2380" t="s">
        <v>29</v>
      </c>
      <c r="S2380" t="s">
        <v>30</v>
      </c>
      <c r="T2380" t="s">
        <v>224</v>
      </c>
      <c r="U2380" t="s">
        <v>210</v>
      </c>
      <c r="V2380" t="s">
        <v>52</v>
      </c>
      <c r="W2380">
        <v>1045</v>
      </c>
      <c r="X2380" s="1">
        <v>41317</v>
      </c>
      <c r="Y2380" t="s">
        <v>34</v>
      </c>
      <c r="Z2380" t="e" vm="33">
        <v>#VALUE!</v>
      </c>
      <c r="AA2380">
        <v>83704</v>
      </c>
      <c r="AB2380" t="e" cm="1" vm="2">
        <f t="array" ref="AB2380">_FV(Table1[[#This Row],[State]],"Country/region",TRUE)</f>
        <v>#VALUE!</v>
      </c>
    </row>
    <row r="2381" spans="1:28" x14ac:dyDescent="0.35">
      <c r="A2381" t="s">
        <v>2750</v>
      </c>
      <c r="B2381">
        <v>46</v>
      </c>
      <c r="C2381" t="s">
        <v>2751</v>
      </c>
      <c r="D2381" t="s">
        <v>46</v>
      </c>
      <c r="E2381">
        <f>YEAR(Table1[[#This Row],[Order Date]])</f>
        <v>2013</v>
      </c>
      <c r="F2381">
        <v>1</v>
      </c>
      <c r="G2381">
        <f>MONTH(Table1[[#This Row],[Order Date]])</f>
        <v>2</v>
      </c>
      <c r="H2381" s="1">
        <v>41315</v>
      </c>
      <c r="I2381">
        <v>15014</v>
      </c>
      <c r="J2381" t="s">
        <v>131</v>
      </c>
      <c r="K2381">
        <v>10</v>
      </c>
      <c r="L2381">
        <v>58.14</v>
      </c>
      <c r="M2381" s="2">
        <v>0.05</v>
      </c>
      <c r="N2381">
        <v>633.13</v>
      </c>
      <c r="O2381">
        <v>36.61</v>
      </c>
      <c r="P2381">
        <v>-203.9</v>
      </c>
      <c r="Q2381" s="2">
        <v>0.61</v>
      </c>
      <c r="R2381" t="s">
        <v>48</v>
      </c>
      <c r="S2381" t="s">
        <v>73</v>
      </c>
      <c r="T2381" t="s">
        <v>2309</v>
      </c>
      <c r="U2381" t="s">
        <v>154</v>
      </c>
      <c r="V2381" t="s">
        <v>68</v>
      </c>
      <c r="W2381">
        <v>2101</v>
      </c>
      <c r="X2381" s="1">
        <v>41318</v>
      </c>
      <c r="Y2381" t="s">
        <v>53</v>
      </c>
      <c r="Z2381" t="e" vm="11">
        <v>#VALUE!</v>
      </c>
      <c r="AA2381">
        <v>75023</v>
      </c>
      <c r="AB2381" t="e" cm="1" vm="2">
        <f t="array" ref="AB2381">_FV(Table1[[#This Row],[State]],"Country/region",TRUE)</f>
        <v>#VALUE!</v>
      </c>
    </row>
    <row r="2382" spans="1:28" x14ac:dyDescent="0.35">
      <c r="A2382" t="s">
        <v>1386</v>
      </c>
      <c r="B2382">
        <v>46</v>
      </c>
      <c r="C2382" t="s">
        <v>1387</v>
      </c>
      <c r="D2382" t="s">
        <v>46</v>
      </c>
      <c r="E2382">
        <f>YEAR(Table1[[#This Row],[Order Date]])</f>
        <v>2013</v>
      </c>
      <c r="F2382">
        <v>1</v>
      </c>
      <c r="G2382">
        <f>MONTH(Table1[[#This Row],[Order Date]])</f>
        <v>2</v>
      </c>
      <c r="H2382" s="1">
        <v>41315</v>
      </c>
      <c r="I2382">
        <v>6311</v>
      </c>
      <c r="J2382" t="s">
        <v>131</v>
      </c>
      <c r="K2382">
        <v>18</v>
      </c>
      <c r="L2382">
        <v>85.99</v>
      </c>
      <c r="M2382" s="2">
        <v>0.04</v>
      </c>
      <c r="N2382">
        <v>1297.4485</v>
      </c>
      <c r="O2382">
        <v>10.78</v>
      </c>
      <c r="P2382">
        <v>4.2119999999999997</v>
      </c>
      <c r="Q2382" s="2">
        <v>0.57999999999999996</v>
      </c>
      <c r="R2382" t="s">
        <v>96</v>
      </c>
      <c r="S2382" t="s">
        <v>30</v>
      </c>
      <c r="T2382">
        <v>3395</v>
      </c>
      <c r="U2382" t="s">
        <v>105</v>
      </c>
      <c r="V2382" t="s">
        <v>68</v>
      </c>
      <c r="W2382">
        <v>880</v>
      </c>
      <c r="X2382" s="1">
        <v>41318</v>
      </c>
      <c r="Y2382" t="s">
        <v>34</v>
      </c>
      <c r="Z2382" t="e" vm="13">
        <v>#VALUE!</v>
      </c>
      <c r="AA2382">
        <v>74006</v>
      </c>
      <c r="AB2382" t="e" cm="1" vm="2">
        <f t="array" ref="AB2382">_FV(Table1[[#This Row],[State]],"Country/region",TRUE)</f>
        <v>#VALUE!</v>
      </c>
    </row>
    <row r="2383" spans="1:28" x14ac:dyDescent="0.35">
      <c r="A2383" t="s">
        <v>295</v>
      </c>
      <c r="B2383">
        <v>46</v>
      </c>
      <c r="C2383" t="s">
        <v>296</v>
      </c>
      <c r="D2383" t="s">
        <v>38</v>
      </c>
      <c r="E2383">
        <f>YEAR(Table1[[#This Row],[Order Date]])</f>
        <v>2013</v>
      </c>
      <c r="F2383">
        <v>1</v>
      </c>
      <c r="G2383">
        <f>MONTH(Table1[[#This Row],[Order Date]])</f>
        <v>2</v>
      </c>
      <c r="H2383" s="1">
        <v>41315</v>
      </c>
      <c r="I2383">
        <v>47329</v>
      </c>
      <c r="J2383" t="s">
        <v>47</v>
      </c>
      <c r="K2383">
        <v>2</v>
      </c>
      <c r="L2383">
        <v>11.55</v>
      </c>
      <c r="M2383" s="2">
        <v>0.09</v>
      </c>
      <c r="N2383">
        <v>26.64</v>
      </c>
      <c r="O2383">
        <v>2.36</v>
      </c>
      <c r="P2383">
        <v>-13.88</v>
      </c>
      <c r="Q2383" s="2">
        <v>0.55000000000000004</v>
      </c>
      <c r="R2383" t="s">
        <v>29</v>
      </c>
      <c r="S2383" t="s">
        <v>59</v>
      </c>
      <c r="T2383" t="s">
        <v>263</v>
      </c>
      <c r="U2383" t="s">
        <v>88</v>
      </c>
      <c r="V2383" t="s">
        <v>52</v>
      </c>
      <c r="W2383">
        <v>6654</v>
      </c>
      <c r="X2383" s="1">
        <v>41320</v>
      </c>
      <c r="Y2383" t="s">
        <v>42</v>
      </c>
      <c r="Z2383" t="e" vm="32">
        <v>#VALUE!</v>
      </c>
      <c r="AA2383">
        <v>80112</v>
      </c>
      <c r="AB2383" t="e" cm="1" vm="2">
        <f t="array" ref="AB2383">_FV(Table1[[#This Row],[State]],"Country/region",TRUE)</f>
        <v>#VALUE!</v>
      </c>
    </row>
    <row r="2384" spans="1:28" x14ac:dyDescent="0.35">
      <c r="A2384" t="s">
        <v>1592</v>
      </c>
      <c r="B2384">
        <v>46</v>
      </c>
      <c r="C2384" t="s">
        <v>1593</v>
      </c>
      <c r="D2384" t="s">
        <v>38</v>
      </c>
      <c r="E2384">
        <f>YEAR(Table1[[#This Row],[Order Date]])</f>
        <v>2013</v>
      </c>
      <c r="F2384">
        <v>1</v>
      </c>
      <c r="G2384">
        <f>MONTH(Table1[[#This Row],[Order Date]])</f>
        <v>2</v>
      </c>
      <c r="H2384" s="1">
        <v>41315</v>
      </c>
      <c r="I2384">
        <v>20704</v>
      </c>
      <c r="J2384" t="s">
        <v>47</v>
      </c>
      <c r="K2384">
        <v>5</v>
      </c>
      <c r="L2384">
        <v>3.08</v>
      </c>
      <c r="M2384" s="2">
        <v>0.06</v>
      </c>
      <c r="N2384">
        <v>16.48</v>
      </c>
      <c r="O2384">
        <v>0.99</v>
      </c>
      <c r="P2384">
        <v>-0.33</v>
      </c>
      <c r="Q2384" s="2">
        <v>0.37</v>
      </c>
      <c r="R2384" t="s">
        <v>29</v>
      </c>
      <c r="S2384" t="s">
        <v>30</v>
      </c>
      <c r="T2384" t="s">
        <v>1774</v>
      </c>
      <c r="U2384" t="s">
        <v>210</v>
      </c>
      <c r="V2384" t="s">
        <v>76</v>
      </c>
      <c r="W2384">
        <v>2867</v>
      </c>
      <c r="X2384" s="1">
        <v>41320</v>
      </c>
      <c r="Y2384" t="s">
        <v>34</v>
      </c>
      <c r="Z2384" t="e" vm="34">
        <v>#VALUE!</v>
      </c>
      <c r="AA2384">
        <v>38654</v>
      </c>
      <c r="AB2384" t="e" cm="1" vm="2">
        <f t="array" ref="AB2384">_FV(Table1[[#This Row],[State]],"Country/region",TRUE)</f>
        <v>#VALUE!</v>
      </c>
    </row>
    <row r="2385" spans="1:28" x14ac:dyDescent="0.35">
      <c r="A2385" t="s">
        <v>1592</v>
      </c>
      <c r="B2385">
        <v>46</v>
      </c>
      <c r="C2385" t="s">
        <v>1593</v>
      </c>
      <c r="D2385" t="s">
        <v>38</v>
      </c>
      <c r="E2385">
        <f>YEAR(Table1[[#This Row],[Order Date]])</f>
        <v>2013</v>
      </c>
      <c r="F2385">
        <v>1</v>
      </c>
      <c r="G2385">
        <f>MONTH(Table1[[#This Row],[Order Date]])</f>
        <v>2</v>
      </c>
      <c r="H2385" s="1">
        <v>41315</v>
      </c>
      <c r="I2385">
        <v>20704</v>
      </c>
      <c r="J2385" t="s">
        <v>47</v>
      </c>
      <c r="K2385">
        <v>38</v>
      </c>
      <c r="L2385">
        <v>419.19</v>
      </c>
      <c r="M2385" s="2">
        <v>0.09</v>
      </c>
      <c r="N2385">
        <v>15655.24</v>
      </c>
      <c r="O2385">
        <v>19.989999999999998</v>
      </c>
      <c r="P2385">
        <v>4818.29</v>
      </c>
      <c r="Q2385" s="2">
        <v>0.57999999999999996</v>
      </c>
      <c r="R2385" t="s">
        <v>29</v>
      </c>
      <c r="S2385" t="s">
        <v>30</v>
      </c>
      <c r="T2385" t="s">
        <v>1311</v>
      </c>
      <c r="U2385" t="s">
        <v>32</v>
      </c>
      <c r="V2385" t="s">
        <v>76</v>
      </c>
      <c r="W2385">
        <v>2868</v>
      </c>
      <c r="X2385" s="1">
        <v>41320</v>
      </c>
      <c r="Y2385" t="s">
        <v>34</v>
      </c>
      <c r="Z2385" t="e" vm="34">
        <v>#VALUE!</v>
      </c>
      <c r="AA2385">
        <v>38654</v>
      </c>
      <c r="AB2385" t="e" cm="1" vm="2">
        <f t="array" ref="AB2385">_FV(Table1[[#This Row],[State]],"Country/region",TRUE)</f>
        <v>#VALUE!</v>
      </c>
    </row>
    <row r="2386" spans="1:28" x14ac:dyDescent="0.35">
      <c r="A2386" t="s">
        <v>1503</v>
      </c>
      <c r="B2386">
        <v>46</v>
      </c>
      <c r="C2386" t="s">
        <v>296</v>
      </c>
      <c r="D2386" t="s">
        <v>38</v>
      </c>
      <c r="E2386">
        <f>YEAR(Table1[[#This Row],[Order Date]])</f>
        <v>2013</v>
      </c>
      <c r="F2386">
        <v>1</v>
      </c>
      <c r="G2386">
        <f>MONTH(Table1[[#This Row],[Order Date]])</f>
        <v>2</v>
      </c>
      <c r="H2386" s="1">
        <v>41315</v>
      </c>
      <c r="I2386">
        <v>47329</v>
      </c>
      <c r="J2386" t="s">
        <v>47</v>
      </c>
      <c r="K2386">
        <v>16</v>
      </c>
      <c r="L2386">
        <v>4.9800000000000004</v>
      </c>
      <c r="M2386" s="2">
        <v>0.03</v>
      </c>
      <c r="N2386">
        <v>88.19</v>
      </c>
      <c r="O2386">
        <v>4.72</v>
      </c>
      <c r="P2386">
        <v>-25.97</v>
      </c>
      <c r="Q2386" s="2">
        <v>0.36</v>
      </c>
      <c r="R2386" t="s">
        <v>29</v>
      </c>
      <c r="S2386" t="s">
        <v>30</v>
      </c>
      <c r="T2386" t="s">
        <v>1502</v>
      </c>
      <c r="U2386" t="s">
        <v>61</v>
      </c>
      <c r="V2386" t="s">
        <v>52</v>
      </c>
      <c r="W2386">
        <v>6655</v>
      </c>
      <c r="X2386" s="1">
        <v>41324</v>
      </c>
      <c r="Y2386" t="s">
        <v>34</v>
      </c>
      <c r="Z2386" t="e" vm="32">
        <v>#VALUE!</v>
      </c>
      <c r="AA2386">
        <v>80525</v>
      </c>
      <c r="AB2386" t="e" cm="1" vm="2">
        <f t="array" ref="AB2386">_FV(Table1[[#This Row],[State]],"Country/region",TRUE)</f>
        <v>#VALUE!</v>
      </c>
    </row>
    <row r="2387" spans="1:28" x14ac:dyDescent="0.35">
      <c r="A2387" t="s">
        <v>184</v>
      </c>
      <c r="B2387">
        <v>46</v>
      </c>
      <c r="C2387" t="s">
        <v>2167</v>
      </c>
      <c r="D2387" t="s">
        <v>46</v>
      </c>
      <c r="E2387">
        <f>YEAR(Table1[[#This Row],[Order Date]])</f>
        <v>2013</v>
      </c>
      <c r="F2387">
        <v>1</v>
      </c>
      <c r="G2387">
        <f>MONTH(Table1[[#This Row],[Order Date]])</f>
        <v>2</v>
      </c>
      <c r="H2387" s="1">
        <v>41316</v>
      </c>
      <c r="I2387">
        <v>6850</v>
      </c>
      <c r="J2387" t="s">
        <v>28</v>
      </c>
      <c r="K2387">
        <v>8</v>
      </c>
      <c r="L2387">
        <v>10.01</v>
      </c>
      <c r="M2387" s="2">
        <v>0.08</v>
      </c>
      <c r="N2387">
        <v>81.56</v>
      </c>
      <c r="O2387">
        <v>1.99</v>
      </c>
      <c r="P2387">
        <v>-7.23</v>
      </c>
      <c r="Q2387" s="2">
        <v>0.41</v>
      </c>
      <c r="R2387" t="s">
        <v>96</v>
      </c>
      <c r="S2387" t="s">
        <v>139</v>
      </c>
      <c r="T2387" t="s">
        <v>1905</v>
      </c>
      <c r="U2387" t="s">
        <v>102</v>
      </c>
      <c r="V2387" t="s">
        <v>52</v>
      </c>
      <c r="W2387">
        <v>943</v>
      </c>
      <c r="X2387" s="1">
        <v>41316</v>
      </c>
      <c r="Y2387" t="s">
        <v>34</v>
      </c>
      <c r="Z2387" t="e" vm="20">
        <v>#VALUE!</v>
      </c>
      <c r="AA2387">
        <v>89115</v>
      </c>
      <c r="AB2387" t="e" cm="1" vm="2">
        <f t="array" ref="AB2387">_FV(Table1[[#This Row],[State]],"Country/region",TRUE)</f>
        <v>#VALUE!</v>
      </c>
    </row>
    <row r="2388" spans="1:28" x14ac:dyDescent="0.35">
      <c r="A2388" t="s">
        <v>1408</v>
      </c>
      <c r="B2388">
        <v>46</v>
      </c>
      <c r="C2388" t="s">
        <v>2167</v>
      </c>
      <c r="D2388" t="s">
        <v>46</v>
      </c>
      <c r="E2388">
        <f>YEAR(Table1[[#This Row],[Order Date]])</f>
        <v>2013</v>
      </c>
      <c r="F2388">
        <v>1</v>
      </c>
      <c r="G2388">
        <f>MONTH(Table1[[#This Row],[Order Date]])</f>
        <v>2</v>
      </c>
      <c r="H2388" s="1">
        <v>41316</v>
      </c>
      <c r="I2388">
        <v>6850</v>
      </c>
      <c r="J2388" t="s">
        <v>28</v>
      </c>
      <c r="K2388">
        <v>26</v>
      </c>
      <c r="L2388">
        <v>138.75</v>
      </c>
      <c r="M2388" s="2">
        <v>0.05</v>
      </c>
      <c r="N2388">
        <v>3753.72</v>
      </c>
      <c r="O2388">
        <v>52.42</v>
      </c>
      <c r="P2388">
        <v>-556.25</v>
      </c>
      <c r="Q2388" s="2">
        <v>0.74</v>
      </c>
      <c r="R2388" t="s">
        <v>48</v>
      </c>
      <c r="S2388" t="s">
        <v>73</v>
      </c>
      <c r="T2388" t="s">
        <v>1074</v>
      </c>
      <c r="U2388" t="s">
        <v>75</v>
      </c>
      <c r="V2388" t="s">
        <v>52</v>
      </c>
      <c r="W2388">
        <v>946</v>
      </c>
      <c r="X2388" s="1">
        <v>41317</v>
      </c>
      <c r="Y2388" t="s">
        <v>53</v>
      </c>
      <c r="Z2388" t="e" vm="20">
        <v>#VALUE!</v>
      </c>
      <c r="AA2388">
        <v>89031</v>
      </c>
      <c r="AB2388" t="e" cm="1" vm="2">
        <f t="array" ref="AB2388">_FV(Table1[[#This Row],[State]],"Country/region",TRUE)</f>
        <v>#VALUE!</v>
      </c>
    </row>
    <row r="2389" spans="1:28" x14ac:dyDescent="0.35">
      <c r="A2389" t="s">
        <v>1521</v>
      </c>
      <c r="B2389">
        <v>46</v>
      </c>
      <c r="C2389" t="s">
        <v>1522</v>
      </c>
      <c r="D2389" t="s">
        <v>46</v>
      </c>
      <c r="E2389">
        <f>YEAR(Table1[[#This Row],[Order Date]])</f>
        <v>2013</v>
      </c>
      <c r="F2389">
        <v>1</v>
      </c>
      <c r="G2389">
        <f>MONTH(Table1[[#This Row],[Order Date]])</f>
        <v>2</v>
      </c>
      <c r="H2389" s="1">
        <v>41316</v>
      </c>
      <c r="I2389">
        <v>3078</v>
      </c>
      <c r="J2389" t="s">
        <v>28</v>
      </c>
      <c r="K2389">
        <v>12</v>
      </c>
      <c r="L2389">
        <v>2.88</v>
      </c>
      <c r="M2389" s="2">
        <v>0.05</v>
      </c>
      <c r="N2389">
        <v>33.86</v>
      </c>
      <c r="O2389">
        <v>0.7</v>
      </c>
      <c r="P2389">
        <v>0.35</v>
      </c>
      <c r="Q2389" s="2">
        <v>0.56000000000000005</v>
      </c>
      <c r="R2389" t="s">
        <v>29</v>
      </c>
      <c r="S2389" t="s">
        <v>59</v>
      </c>
      <c r="T2389" t="s">
        <v>419</v>
      </c>
      <c r="U2389" t="s">
        <v>88</v>
      </c>
      <c r="V2389" t="s">
        <v>52</v>
      </c>
      <c r="W2389">
        <v>453</v>
      </c>
      <c r="X2389" s="1">
        <v>41317</v>
      </c>
      <c r="Y2389" t="s">
        <v>34</v>
      </c>
      <c r="Z2389" t="e" vm="4">
        <v>#VALUE!</v>
      </c>
      <c r="AA2389">
        <v>95616</v>
      </c>
      <c r="AB2389" t="e" cm="1" vm="2">
        <f t="array" ref="AB2389">_FV(Table1[[#This Row],[State]],"Country/region",TRUE)</f>
        <v>#VALUE!</v>
      </c>
    </row>
    <row r="2390" spans="1:28" x14ac:dyDescent="0.35">
      <c r="A2390" t="s">
        <v>968</v>
      </c>
      <c r="B2390">
        <v>46</v>
      </c>
      <c r="C2390" t="s">
        <v>2473</v>
      </c>
      <c r="D2390" t="s">
        <v>27</v>
      </c>
      <c r="E2390">
        <f>YEAR(Table1[[#This Row],[Order Date]])</f>
        <v>2013</v>
      </c>
      <c r="F2390">
        <v>1</v>
      </c>
      <c r="G2390">
        <f>MONTH(Table1[[#This Row],[Order Date]])</f>
        <v>2</v>
      </c>
      <c r="H2390" s="1">
        <v>41316</v>
      </c>
      <c r="I2390">
        <v>14245</v>
      </c>
      <c r="J2390" t="s">
        <v>58</v>
      </c>
      <c r="K2390">
        <v>17</v>
      </c>
      <c r="L2390">
        <v>28.15</v>
      </c>
      <c r="M2390" s="2">
        <v>0.1</v>
      </c>
      <c r="N2390">
        <v>454.09</v>
      </c>
      <c r="O2390">
        <v>6.17</v>
      </c>
      <c r="P2390">
        <v>29.7</v>
      </c>
      <c r="Q2390" s="2">
        <v>0.55000000000000004</v>
      </c>
      <c r="R2390" t="s">
        <v>29</v>
      </c>
      <c r="S2390" t="s">
        <v>139</v>
      </c>
      <c r="T2390" t="s">
        <v>388</v>
      </c>
      <c r="U2390" t="s">
        <v>88</v>
      </c>
      <c r="V2390" t="s">
        <v>76</v>
      </c>
      <c r="W2390">
        <v>1998</v>
      </c>
      <c r="X2390" s="1">
        <v>41317</v>
      </c>
      <c r="Y2390" t="s">
        <v>34</v>
      </c>
      <c r="Z2390" t="e" vm="31">
        <v>#VALUE!</v>
      </c>
      <c r="AA2390">
        <v>37814</v>
      </c>
      <c r="AB2390" t="e" cm="1" vm="2">
        <f t="array" ref="AB2390">_FV(Table1[[#This Row],[State]],"Country/region",TRUE)</f>
        <v>#VALUE!</v>
      </c>
    </row>
    <row r="2391" spans="1:28" x14ac:dyDescent="0.35">
      <c r="A2391" t="s">
        <v>184</v>
      </c>
      <c r="B2391">
        <v>46</v>
      </c>
      <c r="C2391" t="s">
        <v>2167</v>
      </c>
      <c r="D2391" t="s">
        <v>46</v>
      </c>
      <c r="E2391">
        <f>YEAR(Table1[[#This Row],[Order Date]])</f>
        <v>2013</v>
      </c>
      <c r="F2391">
        <v>1</v>
      </c>
      <c r="G2391">
        <f>MONTH(Table1[[#This Row],[Order Date]])</f>
        <v>2</v>
      </c>
      <c r="H2391" s="1">
        <v>41316</v>
      </c>
      <c r="I2391">
        <v>6850</v>
      </c>
      <c r="J2391" t="s">
        <v>28</v>
      </c>
      <c r="K2391">
        <v>41</v>
      </c>
      <c r="L2391">
        <v>51.98</v>
      </c>
      <c r="M2391" s="2">
        <v>0.08</v>
      </c>
      <c r="N2391">
        <v>2088.5</v>
      </c>
      <c r="O2391">
        <v>10.17</v>
      </c>
      <c r="P2391">
        <v>675.07</v>
      </c>
      <c r="Q2391" s="2">
        <v>0.37</v>
      </c>
      <c r="R2391" t="s">
        <v>96</v>
      </c>
      <c r="S2391" t="s">
        <v>80</v>
      </c>
      <c r="T2391" t="s">
        <v>918</v>
      </c>
      <c r="U2391" t="s">
        <v>98</v>
      </c>
      <c r="V2391" t="s">
        <v>52</v>
      </c>
      <c r="W2391">
        <v>944</v>
      </c>
      <c r="X2391" s="1">
        <v>41317</v>
      </c>
      <c r="Y2391" t="s">
        <v>34</v>
      </c>
      <c r="Z2391" t="e" vm="20">
        <v>#VALUE!</v>
      </c>
      <c r="AA2391">
        <v>89115</v>
      </c>
      <c r="AB2391" t="e" cm="1" vm="2">
        <f t="array" ref="AB2391">_FV(Table1[[#This Row],[State]],"Country/region",TRUE)</f>
        <v>#VALUE!</v>
      </c>
    </row>
    <row r="2392" spans="1:28" x14ac:dyDescent="0.35">
      <c r="A2392" t="s">
        <v>1772</v>
      </c>
      <c r="B2392">
        <v>46</v>
      </c>
      <c r="C2392" t="s">
        <v>678</v>
      </c>
      <c r="D2392" t="s">
        <v>27</v>
      </c>
      <c r="E2392">
        <f>YEAR(Table1[[#This Row],[Order Date]])</f>
        <v>2013</v>
      </c>
      <c r="F2392">
        <v>1</v>
      </c>
      <c r="G2392">
        <f>MONTH(Table1[[#This Row],[Order Date]])</f>
        <v>2</v>
      </c>
      <c r="H2392" s="1">
        <v>41316</v>
      </c>
      <c r="I2392">
        <v>20103</v>
      </c>
      <c r="J2392" t="s">
        <v>131</v>
      </c>
      <c r="K2392">
        <v>30</v>
      </c>
      <c r="L2392">
        <v>9.99</v>
      </c>
      <c r="M2392" s="2">
        <v>0</v>
      </c>
      <c r="N2392">
        <v>314.93</v>
      </c>
      <c r="O2392">
        <v>6.24</v>
      </c>
      <c r="P2392">
        <v>-17.5044</v>
      </c>
      <c r="Q2392" s="2">
        <v>0.36</v>
      </c>
      <c r="R2392" t="s">
        <v>96</v>
      </c>
      <c r="S2392" t="s">
        <v>80</v>
      </c>
      <c r="T2392" t="s">
        <v>1662</v>
      </c>
      <c r="U2392" t="s">
        <v>98</v>
      </c>
      <c r="V2392" t="s">
        <v>76</v>
      </c>
      <c r="W2392">
        <v>2787</v>
      </c>
      <c r="X2392" s="1">
        <v>41317</v>
      </c>
      <c r="Y2392" t="s">
        <v>34</v>
      </c>
      <c r="Z2392" t="e" vm="14">
        <v>#VALUE!</v>
      </c>
      <c r="AA2392">
        <v>32004</v>
      </c>
      <c r="AB2392" t="e" cm="1" vm="2">
        <f t="array" ref="AB2392">_FV(Table1[[#This Row],[State]],"Country/region",TRUE)</f>
        <v>#VALUE!</v>
      </c>
    </row>
    <row r="2393" spans="1:28" x14ac:dyDescent="0.35">
      <c r="A2393" t="s">
        <v>2752</v>
      </c>
      <c r="B2393">
        <v>46</v>
      </c>
      <c r="C2393" t="s">
        <v>1522</v>
      </c>
      <c r="D2393" t="s">
        <v>46</v>
      </c>
      <c r="E2393">
        <f>YEAR(Table1[[#This Row],[Order Date]])</f>
        <v>2013</v>
      </c>
      <c r="F2393">
        <v>1</v>
      </c>
      <c r="G2393">
        <f>MONTH(Table1[[#This Row],[Order Date]])</f>
        <v>2</v>
      </c>
      <c r="H2393" s="1">
        <v>41316</v>
      </c>
      <c r="I2393">
        <v>3078</v>
      </c>
      <c r="J2393" t="s">
        <v>28</v>
      </c>
      <c r="K2393">
        <v>1</v>
      </c>
      <c r="L2393">
        <v>291.73</v>
      </c>
      <c r="M2393" s="2">
        <v>0.1</v>
      </c>
      <c r="N2393">
        <v>316.61</v>
      </c>
      <c r="O2393">
        <v>48.8</v>
      </c>
      <c r="P2393">
        <v>-187.29</v>
      </c>
      <c r="Q2393" s="2">
        <v>0.56000000000000005</v>
      </c>
      <c r="R2393" t="s">
        <v>48</v>
      </c>
      <c r="S2393" t="s">
        <v>49</v>
      </c>
      <c r="T2393" t="s">
        <v>50</v>
      </c>
      <c r="U2393" t="s">
        <v>51</v>
      </c>
      <c r="V2393" t="s">
        <v>33</v>
      </c>
      <c r="W2393">
        <v>454</v>
      </c>
      <c r="X2393" s="1">
        <v>41318</v>
      </c>
      <c r="Y2393" t="s">
        <v>53</v>
      </c>
      <c r="Z2393" t="e" vm="30">
        <v>#VALUE!</v>
      </c>
      <c r="AA2393">
        <v>2777</v>
      </c>
      <c r="AB2393" t="e" cm="1" vm="2">
        <f t="array" ref="AB2393">_FV(Table1[[#This Row],[State]],"Country/region",TRUE)</f>
        <v>#VALUE!</v>
      </c>
    </row>
    <row r="2394" spans="1:28" x14ac:dyDescent="0.35">
      <c r="A2394" t="s">
        <v>1408</v>
      </c>
      <c r="B2394">
        <v>46</v>
      </c>
      <c r="C2394" t="s">
        <v>2167</v>
      </c>
      <c r="D2394" t="s">
        <v>46</v>
      </c>
      <c r="E2394">
        <f>YEAR(Table1[[#This Row],[Order Date]])</f>
        <v>2013</v>
      </c>
      <c r="F2394">
        <v>1</v>
      </c>
      <c r="G2394">
        <f>MONTH(Table1[[#This Row],[Order Date]])</f>
        <v>2</v>
      </c>
      <c r="H2394" s="1">
        <v>41316</v>
      </c>
      <c r="I2394">
        <v>6850</v>
      </c>
      <c r="J2394" t="s">
        <v>28</v>
      </c>
      <c r="K2394">
        <v>34</v>
      </c>
      <c r="L2394">
        <v>64.98</v>
      </c>
      <c r="M2394" s="2">
        <v>0.05</v>
      </c>
      <c r="N2394">
        <v>2126.7199999999998</v>
      </c>
      <c r="O2394">
        <v>6.88</v>
      </c>
      <c r="P2394">
        <v>150.04</v>
      </c>
      <c r="Q2394" s="2">
        <v>0.73</v>
      </c>
      <c r="R2394" t="s">
        <v>29</v>
      </c>
      <c r="S2394" t="s">
        <v>30</v>
      </c>
      <c r="T2394" t="s">
        <v>2753</v>
      </c>
      <c r="U2394" t="s">
        <v>32</v>
      </c>
      <c r="V2394" t="s">
        <v>52</v>
      </c>
      <c r="W2394">
        <v>945</v>
      </c>
      <c r="X2394" s="1">
        <v>41318</v>
      </c>
      <c r="Y2394" t="s">
        <v>34</v>
      </c>
      <c r="Z2394" t="e" vm="20">
        <v>#VALUE!</v>
      </c>
      <c r="AA2394">
        <v>89031</v>
      </c>
      <c r="AB2394" t="e" cm="1" vm="2">
        <f t="array" ref="AB2394">_FV(Table1[[#This Row],[State]],"Country/region",TRUE)</f>
        <v>#VALUE!</v>
      </c>
    </row>
    <row r="2395" spans="1:28" x14ac:dyDescent="0.35">
      <c r="A2395" t="s">
        <v>741</v>
      </c>
      <c r="B2395">
        <v>46</v>
      </c>
      <c r="C2395" t="s">
        <v>678</v>
      </c>
      <c r="D2395" t="s">
        <v>27</v>
      </c>
      <c r="E2395">
        <f>YEAR(Table1[[#This Row],[Order Date]])</f>
        <v>2013</v>
      </c>
      <c r="F2395">
        <v>1</v>
      </c>
      <c r="G2395">
        <f>MONTH(Table1[[#This Row],[Order Date]])</f>
        <v>2</v>
      </c>
      <c r="H2395" s="1">
        <v>41316</v>
      </c>
      <c r="I2395">
        <v>20103</v>
      </c>
      <c r="J2395" t="s">
        <v>131</v>
      </c>
      <c r="K2395">
        <v>25</v>
      </c>
      <c r="L2395">
        <v>30.42</v>
      </c>
      <c r="M2395" s="2">
        <v>0.1</v>
      </c>
      <c r="N2395">
        <v>726.82</v>
      </c>
      <c r="O2395">
        <v>8.65</v>
      </c>
      <c r="P2395">
        <v>-173.88</v>
      </c>
      <c r="Q2395" s="2">
        <v>0.74</v>
      </c>
      <c r="R2395" t="s">
        <v>96</v>
      </c>
      <c r="S2395" t="s">
        <v>30</v>
      </c>
      <c r="T2395" t="s">
        <v>268</v>
      </c>
      <c r="U2395" t="s">
        <v>102</v>
      </c>
      <c r="V2395" t="s">
        <v>76</v>
      </c>
      <c r="W2395">
        <v>2788</v>
      </c>
      <c r="X2395" s="1">
        <v>41318</v>
      </c>
      <c r="Y2395" t="s">
        <v>42</v>
      </c>
      <c r="Z2395" t="e" vm="14">
        <v>#VALUE!</v>
      </c>
      <c r="AA2395">
        <v>33952</v>
      </c>
      <c r="AB2395" t="e" cm="1" vm="2">
        <f t="array" ref="AB2395">_FV(Table1[[#This Row],[State]],"Country/region",TRUE)</f>
        <v>#VALUE!</v>
      </c>
    </row>
    <row r="2396" spans="1:28" x14ac:dyDescent="0.35">
      <c r="A2396" t="s">
        <v>2754</v>
      </c>
      <c r="B2396">
        <v>46</v>
      </c>
      <c r="C2396" t="s">
        <v>589</v>
      </c>
      <c r="D2396" t="s">
        <v>27</v>
      </c>
      <c r="E2396">
        <f>YEAR(Table1[[#This Row],[Order Date]])</f>
        <v>2013</v>
      </c>
      <c r="F2396">
        <v>1</v>
      </c>
      <c r="G2396">
        <f>MONTH(Table1[[#This Row],[Order Date]])</f>
        <v>2</v>
      </c>
      <c r="H2396" s="1">
        <v>41316</v>
      </c>
      <c r="I2396">
        <v>19555</v>
      </c>
      <c r="J2396" t="s">
        <v>47</v>
      </c>
      <c r="K2396">
        <v>36</v>
      </c>
      <c r="L2396">
        <v>6.68</v>
      </c>
      <c r="M2396" s="2">
        <v>0.08</v>
      </c>
      <c r="N2396">
        <v>246.24</v>
      </c>
      <c r="O2396">
        <v>7.3</v>
      </c>
      <c r="P2396">
        <v>-118.9</v>
      </c>
      <c r="Q2396" s="2">
        <v>0.37</v>
      </c>
      <c r="R2396" t="s">
        <v>29</v>
      </c>
      <c r="S2396" t="s">
        <v>30</v>
      </c>
      <c r="T2396" t="s">
        <v>2655</v>
      </c>
      <c r="U2396" t="s">
        <v>61</v>
      </c>
      <c r="V2396" t="s">
        <v>52</v>
      </c>
      <c r="W2396">
        <v>2701</v>
      </c>
      <c r="X2396" s="1">
        <v>41320</v>
      </c>
      <c r="Y2396" t="s">
        <v>34</v>
      </c>
      <c r="Z2396" t="e" vm="32">
        <v>#VALUE!</v>
      </c>
      <c r="AA2396">
        <v>80134</v>
      </c>
      <c r="AB2396" t="e" cm="1" vm="2">
        <f t="array" ref="AB2396">_FV(Table1[[#This Row],[State]],"Country/region",TRUE)</f>
        <v>#VALUE!</v>
      </c>
    </row>
    <row r="2397" spans="1:28" x14ac:dyDescent="0.35">
      <c r="A2397" t="s">
        <v>588</v>
      </c>
      <c r="B2397">
        <v>46</v>
      </c>
      <c r="C2397" t="s">
        <v>589</v>
      </c>
      <c r="D2397" t="s">
        <v>27</v>
      </c>
      <c r="E2397">
        <f>YEAR(Table1[[#This Row],[Order Date]])</f>
        <v>2013</v>
      </c>
      <c r="F2397">
        <v>1</v>
      </c>
      <c r="G2397">
        <f>MONTH(Table1[[#This Row],[Order Date]])</f>
        <v>2</v>
      </c>
      <c r="H2397" s="1">
        <v>41316</v>
      </c>
      <c r="I2397">
        <v>19555</v>
      </c>
      <c r="J2397" t="s">
        <v>47</v>
      </c>
      <c r="K2397">
        <v>8</v>
      </c>
      <c r="L2397">
        <v>9.11</v>
      </c>
      <c r="M2397" s="2">
        <v>0</v>
      </c>
      <c r="N2397">
        <v>78.67</v>
      </c>
      <c r="O2397">
        <v>2.15</v>
      </c>
      <c r="P2397">
        <v>14.1</v>
      </c>
      <c r="Q2397" s="2">
        <v>0.4</v>
      </c>
      <c r="R2397" t="s">
        <v>29</v>
      </c>
      <c r="S2397" t="s">
        <v>59</v>
      </c>
      <c r="T2397" t="s">
        <v>63</v>
      </c>
      <c r="U2397" t="s">
        <v>61</v>
      </c>
      <c r="V2397" t="s">
        <v>52</v>
      </c>
      <c r="W2397">
        <v>2702</v>
      </c>
      <c r="X2397" s="1">
        <v>41323</v>
      </c>
      <c r="Y2397" t="s">
        <v>34</v>
      </c>
      <c r="Z2397" t="e" vm="32">
        <v>#VALUE!</v>
      </c>
      <c r="AA2397">
        <v>81001</v>
      </c>
      <c r="AB2397" t="e" cm="1" vm="2">
        <f t="array" ref="AB2397">_FV(Table1[[#This Row],[State]],"Country/region",TRUE)</f>
        <v>#VALUE!</v>
      </c>
    </row>
    <row r="2398" spans="1:28" x14ac:dyDescent="0.35">
      <c r="A2398" t="s">
        <v>2755</v>
      </c>
      <c r="B2398">
        <v>46</v>
      </c>
      <c r="C2398" t="s">
        <v>2611</v>
      </c>
      <c r="D2398" t="s">
        <v>46</v>
      </c>
      <c r="E2398">
        <f>YEAR(Table1[[#This Row],[Order Date]])</f>
        <v>2013</v>
      </c>
      <c r="F2398">
        <v>1</v>
      </c>
      <c r="G2398">
        <f>MONTH(Table1[[#This Row],[Order Date]])</f>
        <v>2</v>
      </c>
      <c r="H2398" s="1">
        <v>41317</v>
      </c>
      <c r="I2398">
        <v>57159</v>
      </c>
      <c r="J2398" t="s">
        <v>58</v>
      </c>
      <c r="K2398">
        <v>42</v>
      </c>
      <c r="L2398">
        <v>9.99</v>
      </c>
      <c r="M2398" s="2">
        <v>0.01</v>
      </c>
      <c r="N2398">
        <v>460.2</v>
      </c>
      <c r="O2398">
        <v>11.59</v>
      </c>
      <c r="P2398">
        <v>-214.39</v>
      </c>
      <c r="Q2398" s="2">
        <v>0.4</v>
      </c>
      <c r="R2398" t="s">
        <v>29</v>
      </c>
      <c r="S2398" t="s">
        <v>30</v>
      </c>
      <c r="T2398" t="s">
        <v>1544</v>
      </c>
      <c r="U2398" t="s">
        <v>61</v>
      </c>
      <c r="V2398" t="s">
        <v>68</v>
      </c>
      <c r="W2398">
        <v>8002</v>
      </c>
      <c r="X2398" s="1">
        <v>41317</v>
      </c>
      <c r="Y2398" t="s">
        <v>34</v>
      </c>
      <c r="Z2398" t="e" vm="38">
        <v>#VALUE!</v>
      </c>
      <c r="AA2398">
        <v>47150</v>
      </c>
      <c r="AB2398" t="e" cm="1" vm="2">
        <f t="array" ref="AB2398">_FV(Table1[[#This Row],[State]],"Country/region",TRUE)</f>
        <v>#VALUE!</v>
      </c>
    </row>
    <row r="2399" spans="1:28" x14ac:dyDescent="0.35">
      <c r="A2399" t="s">
        <v>2755</v>
      </c>
      <c r="B2399">
        <v>46</v>
      </c>
      <c r="C2399" t="s">
        <v>2611</v>
      </c>
      <c r="D2399" t="s">
        <v>46</v>
      </c>
      <c r="E2399">
        <f>YEAR(Table1[[#This Row],[Order Date]])</f>
        <v>2013</v>
      </c>
      <c r="F2399">
        <v>1</v>
      </c>
      <c r="G2399">
        <f>MONTH(Table1[[#This Row],[Order Date]])</f>
        <v>2</v>
      </c>
      <c r="H2399" s="1">
        <v>41317</v>
      </c>
      <c r="I2399">
        <v>57159</v>
      </c>
      <c r="J2399" t="s">
        <v>58</v>
      </c>
      <c r="K2399">
        <v>17</v>
      </c>
      <c r="L2399">
        <v>280.98</v>
      </c>
      <c r="M2399" s="2">
        <v>0.09</v>
      </c>
      <c r="N2399">
        <v>4621.1000000000004</v>
      </c>
      <c r="O2399">
        <v>57</v>
      </c>
      <c r="P2399">
        <v>-635.65</v>
      </c>
      <c r="Q2399" s="2">
        <v>0.78</v>
      </c>
      <c r="R2399" t="s">
        <v>48</v>
      </c>
      <c r="S2399" t="s">
        <v>49</v>
      </c>
      <c r="T2399" t="s">
        <v>886</v>
      </c>
      <c r="U2399" t="s">
        <v>51</v>
      </c>
      <c r="V2399" t="s">
        <v>68</v>
      </c>
      <c r="W2399">
        <v>8001</v>
      </c>
      <c r="X2399" s="1">
        <v>41318</v>
      </c>
      <c r="Y2399" t="s">
        <v>53</v>
      </c>
      <c r="Z2399" t="e" vm="38">
        <v>#VALUE!</v>
      </c>
      <c r="AA2399">
        <v>47150</v>
      </c>
      <c r="AB2399" t="e" cm="1" vm="2">
        <f t="array" ref="AB2399">_FV(Table1[[#This Row],[State]],"Country/region",TRUE)</f>
        <v>#VALUE!</v>
      </c>
    </row>
    <row r="2400" spans="1:28" x14ac:dyDescent="0.35">
      <c r="A2400" t="s">
        <v>2756</v>
      </c>
      <c r="B2400">
        <v>46</v>
      </c>
      <c r="C2400" t="s">
        <v>2532</v>
      </c>
      <c r="D2400" t="s">
        <v>57</v>
      </c>
      <c r="E2400">
        <f>YEAR(Table1[[#This Row],[Order Date]])</f>
        <v>2013</v>
      </c>
      <c r="F2400">
        <v>1</v>
      </c>
      <c r="G2400">
        <f>MONTH(Table1[[#This Row],[Order Date]])</f>
        <v>2</v>
      </c>
      <c r="H2400" s="1">
        <v>41317</v>
      </c>
      <c r="I2400">
        <v>58502</v>
      </c>
      <c r="J2400" t="s">
        <v>58</v>
      </c>
      <c r="K2400">
        <v>23</v>
      </c>
      <c r="L2400">
        <v>226.67</v>
      </c>
      <c r="M2400" s="2">
        <v>0.03</v>
      </c>
      <c r="N2400">
        <v>5186.3100000000004</v>
      </c>
      <c r="O2400">
        <v>28.16</v>
      </c>
      <c r="P2400">
        <v>1009.38</v>
      </c>
      <c r="Q2400" s="2">
        <v>0.59</v>
      </c>
      <c r="R2400" t="s">
        <v>48</v>
      </c>
      <c r="S2400" t="s">
        <v>49</v>
      </c>
      <c r="T2400" t="s">
        <v>1305</v>
      </c>
      <c r="U2400" t="s">
        <v>51</v>
      </c>
      <c r="V2400" t="s">
        <v>68</v>
      </c>
      <c r="W2400">
        <v>8185</v>
      </c>
      <c r="X2400" s="1">
        <v>41319</v>
      </c>
      <c r="Y2400" t="s">
        <v>53</v>
      </c>
      <c r="Z2400" t="e" vm="38">
        <v>#VALUE!</v>
      </c>
      <c r="AA2400">
        <v>46410</v>
      </c>
      <c r="AB2400" t="e" cm="1" vm="2">
        <f t="array" ref="AB2400">_FV(Table1[[#This Row],[State]],"Country/region",TRUE)</f>
        <v>#VALUE!</v>
      </c>
    </row>
    <row r="2401" spans="1:28" x14ac:dyDescent="0.35">
      <c r="A2401" t="s">
        <v>952</v>
      </c>
      <c r="B2401">
        <v>46</v>
      </c>
      <c r="C2401" t="s">
        <v>953</v>
      </c>
      <c r="D2401" t="s">
        <v>27</v>
      </c>
      <c r="E2401">
        <f>YEAR(Table1[[#This Row],[Order Date]])</f>
        <v>2013</v>
      </c>
      <c r="F2401">
        <v>1</v>
      </c>
      <c r="G2401">
        <f>MONTH(Table1[[#This Row],[Order Date]])</f>
        <v>2</v>
      </c>
      <c r="H2401" s="1">
        <v>41317</v>
      </c>
      <c r="I2401">
        <v>26054</v>
      </c>
      <c r="J2401" t="s">
        <v>58</v>
      </c>
      <c r="K2401">
        <v>47</v>
      </c>
      <c r="L2401">
        <v>8.3699999999999992</v>
      </c>
      <c r="M2401" s="2">
        <v>0.09</v>
      </c>
      <c r="N2401">
        <v>396.78</v>
      </c>
      <c r="O2401">
        <v>10.16</v>
      </c>
      <c r="P2401">
        <v>-321.20999999999998</v>
      </c>
      <c r="Q2401" s="2">
        <v>0.59</v>
      </c>
      <c r="R2401" t="s">
        <v>48</v>
      </c>
      <c r="S2401" t="s">
        <v>40</v>
      </c>
      <c r="T2401" t="s">
        <v>1803</v>
      </c>
      <c r="U2401" t="s">
        <v>82</v>
      </c>
      <c r="V2401" t="s">
        <v>52</v>
      </c>
      <c r="W2401">
        <v>3646</v>
      </c>
      <c r="X2401" s="1">
        <v>41319</v>
      </c>
      <c r="Y2401" t="s">
        <v>34</v>
      </c>
      <c r="Z2401" t="e" vm="33">
        <v>#VALUE!</v>
      </c>
      <c r="AA2401">
        <v>83605</v>
      </c>
      <c r="AB2401" t="e" cm="1" vm="2">
        <f t="array" ref="AB2401">_FV(Table1[[#This Row],[State]],"Country/region",TRUE)</f>
        <v>#VALUE!</v>
      </c>
    </row>
    <row r="2402" spans="1:28" x14ac:dyDescent="0.35">
      <c r="A2402" t="s">
        <v>1228</v>
      </c>
      <c r="B2402">
        <v>46</v>
      </c>
      <c r="C2402" t="s">
        <v>1229</v>
      </c>
      <c r="D2402" t="s">
        <v>46</v>
      </c>
      <c r="E2402">
        <f>YEAR(Table1[[#This Row],[Order Date]])</f>
        <v>2013</v>
      </c>
      <c r="F2402">
        <v>1</v>
      </c>
      <c r="G2402">
        <f>MONTH(Table1[[#This Row],[Order Date]])</f>
        <v>2</v>
      </c>
      <c r="H2402" s="1">
        <v>41317</v>
      </c>
      <c r="I2402">
        <v>10080</v>
      </c>
      <c r="J2402" t="s">
        <v>47</v>
      </c>
      <c r="K2402">
        <v>20</v>
      </c>
      <c r="L2402">
        <v>30.73</v>
      </c>
      <c r="M2402" s="2">
        <v>0</v>
      </c>
      <c r="N2402">
        <v>637.04</v>
      </c>
      <c r="O2402">
        <v>4</v>
      </c>
      <c r="P2402">
        <v>-26.83</v>
      </c>
      <c r="Q2402" s="2">
        <v>0.75</v>
      </c>
      <c r="R2402" t="s">
        <v>96</v>
      </c>
      <c r="S2402" t="s">
        <v>30</v>
      </c>
      <c r="T2402" t="s">
        <v>873</v>
      </c>
      <c r="U2402" t="s">
        <v>102</v>
      </c>
      <c r="V2402" t="s">
        <v>52</v>
      </c>
      <c r="W2402">
        <v>1390</v>
      </c>
      <c r="X2402" s="1">
        <v>41324</v>
      </c>
      <c r="Y2402" t="s">
        <v>34</v>
      </c>
      <c r="Z2402" t="e" vm="4">
        <v>#VALUE!</v>
      </c>
      <c r="AA2402">
        <v>92553</v>
      </c>
      <c r="AB2402" t="e" cm="1" vm="2">
        <f t="array" ref="AB2402">_FV(Table1[[#This Row],[State]],"Country/region",TRUE)</f>
        <v>#VALUE!</v>
      </c>
    </row>
    <row r="2403" spans="1:28" x14ac:dyDescent="0.35">
      <c r="A2403" t="s">
        <v>2757</v>
      </c>
      <c r="B2403">
        <v>46</v>
      </c>
      <c r="C2403" t="s">
        <v>2758</v>
      </c>
      <c r="D2403" t="s">
        <v>57</v>
      </c>
      <c r="E2403">
        <f>YEAR(Table1[[#This Row],[Order Date]])</f>
        <v>2013</v>
      </c>
      <c r="F2403">
        <v>1</v>
      </c>
      <c r="G2403">
        <f>MONTH(Table1[[#This Row],[Order Date]])</f>
        <v>2</v>
      </c>
      <c r="H2403" s="1">
        <v>41318</v>
      </c>
      <c r="I2403">
        <v>59619</v>
      </c>
      <c r="J2403" t="s">
        <v>39</v>
      </c>
      <c r="K2403">
        <v>12</v>
      </c>
      <c r="L2403">
        <v>5.98</v>
      </c>
      <c r="M2403" s="2">
        <v>0.04</v>
      </c>
      <c r="N2403">
        <v>76.040000000000006</v>
      </c>
      <c r="O2403">
        <v>7.15</v>
      </c>
      <c r="P2403">
        <v>-47.55</v>
      </c>
      <c r="Q2403" s="2">
        <v>0.36</v>
      </c>
      <c r="R2403" t="s">
        <v>29</v>
      </c>
      <c r="S2403" t="s">
        <v>30</v>
      </c>
      <c r="T2403" t="s">
        <v>1525</v>
      </c>
      <c r="U2403" t="s">
        <v>61</v>
      </c>
      <c r="V2403" t="s">
        <v>33</v>
      </c>
      <c r="W2403">
        <v>8343</v>
      </c>
      <c r="X2403" s="1">
        <v>41320</v>
      </c>
      <c r="Y2403" t="s">
        <v>34</v>
      </c>
      <c r="Z2403" t="e" vm="30">
        <v>#VALUE!</v>
      </c>
      <c r="AA2403">
        <v>1752</v>
      </c>
      <c r="AB2403" t="e" cm="1" vm="2">
        <f t="array" ref="AB2403">_FV(Table1[[#This Row],[State]],"Country/region",TRUE)</f>
        <v>#VALUE!</v>
      </c>
    </row>
    <row r="2404" spans="1:28" x14ac:dyDescent="0.35">
      <c r="A2404" t="s">
        <v>2759</v>
      </c>
      <c r="B2404">
        <v>46</v>
      </c>
      <c r="C2404" t="s">
        <v>2758</v>
      </c>
      <c r="D2404" t="s">
        <v>57</v>
      </c>
      <c r="E2404">
        <f>YEAR(Table1[[#This Row],[Order Date]])</f>
        <v>2013</v>
      </c>
      <c r="F2404">
        <v>1</v>
      </c>
      <c r="G2404">
        <f>MONTH(Table1[[#This Row],[Order Date]])</f>
        <v>2</v>
      </c>
      <c r="H2404" s="1">
        <v>41318</v>
      </c>
      <c r="I2404">
        <v>59619</v>
      </c>
      <c r="J2404" t="s">
        <v>39</v>
      </c>
      <c r="K2404">
        <v>35</v>
      </c>
      <c r="L2404">
        <v>6.48</v>
      </c>
      <c r="M2404" s="2">
        <v>0.08</v>
      </c>
      <c r="N2404">
        <v>225.4</v>
      </c>
      <c r="O2404">
        <v>8.4</v>
      </c>
      <c r="P2404">
        <v>-165.48</v>
      </c>
      <c r="Q2404" s="2">
        <v>0.37</v>
      </c>
      <c r="R2404" t="s">
        <v>29</v>
      </c>
      <c r="S2404" t="s">
        <v>30</v>
      </c>
      <c r="T2404" t="s">
        <v>1451</v>
      </c>
      <c r="U2404" t="s">
        <v>61</v>
      </c>
      <c r="V2404" t="s">
        <v>33</v>
      </c>
      <c r="W2404">
        <v>8342</v>
      </c>
      <c r="X2404" s="1">
        <v>41320</v>
      </c>
      <c r="Y2404" t="s">
        <v>34</v>
      </c>
      <c r="Z2404" t="e" vm="24">
        <v>#VALUE!</v>
      </c>
      <c r="AA2404">
        <v>7410</v>
      </c>
      <c r="AB2404" t="e" cm="1" vm="2">
        <f t="array" ref="AB2404">_FV(Table1[[#This Row],[State]],"Country/region",TRUE)</f>
        <v>#VALUE!</v>
      </c>
    </row>
    <row r="2405" spans="1:28" x14ac:dyDescent="0.35">
      <c r="A2405" t="s">
        <v>159</v>
      </c>
      <c r="B2405">
        <v>46</v>
      </c>
      <c r="C2405" t="s">
        <v>160</v>
      </c>
      <c r="D2405" t="s">
        <v>57</v>
      </c>
      <c r="E2405">
        <f>YEAR(Table1[[#This Row],[Order Date]])</f>
        <v>2013</v>
      </c>
      <c r="F2405">
        <v>1</v>
      </c>
      <c r="G2405">
        <f>MONTH(Table1[[#This Row],[Order Date]])</f>
        <v>2</v>
      </c>
      <c r="H2405" s="1">
        <v>41319</v>
      </c>
      <c r="I2405">
        <v>12259</v>
      </c>
      <c r="J2405" t="s">
        <v>28</v>
      </c>
      <c r="K2405">
        <v>45</v>
      </c>
      <c r="L2405">
        <v>31.98</v>
      </c>
      <c r="M2405" s="2">
        <v>0.1</v>
      </c>
      <c r="N2405">
        <v>1379.62</v>
      </c>
      <c r="O2405">
        <v>6.72</v>
      </c>
      <c r="P2405">
        <v>-66.069999999999993</v>
      </c>
      <c r="Q2405" s="2">
        <v>0.75</v>
      </c>
      <c r="R2405" t="s">
        <v>29</v>
      </c>
      <c r="S2405" t="s">
        <v>30</v>
      </c>
      <c r="T2405" t="s">
        <v>2706</v>
      </c>
      <c r="U2405" t="s">
        <v>32</v>
      </c>
      <c r="V2405" t="s">
        <v>76</v>
      </c>
      <c r="W2405">
        <v>1702</v>
      </c>
      <c r="X2405" s="1">
        <v>41320</v>
      </c>
      <c r="Y2405" t="s">
        <v>34</v>
      </c>
      <c r="Z2405" t="e" vm="18">
        <v>#VALUE!</v>
      </c>
      <c r="AA2405">
        <v>23805</v>
      </c>
      <c r="AB2405" t="e" cm="1" vm="2">
        <f t="array" ref="AB2405">_FV(Table1[[#This Row],[State]],"Country/region",TRUE)</f>
        <v>#VALUE!</v>
      </c>
    </row>
    <row r="2406" spans="1:28" x14ac:dyDescent="0.35">
      <c r="A2406" t="s">
        <v>2760</v>
      </c>
      <c r="B2406">
        <v>46</v>
      </c>
      <c r="C2406" t="s">
        <v>2569</v>
      </c>
      <c r="D2406" t="s">
        <v>57</v>
      </c>
      <c r="E2406">
        <f>YEAR(Table1[[#This Row],[Order Date]])</f>
        <v>2013</v>
      </c>
      <c r="F2406">
        <v>1</v>
      </c>
      <c r="G2406">
        <f>MONTH(Table1[[#This Row],[Order Date]])</f>
        <v>2</v>
      </c>
      <c r="H2406" s="1">
        <v>41319</v>
      </c>
      <c r="I2406">
        <v>14791</v>
      </c>
      <c r="J2406" t="s">
        <v>131</v>
      </c>
      <c r="K2406">
        <v>29</v>
      </c>
      <c r="L2406">
        <v>65.989999999999995</v>
      </c>
      <c r="M2406" s="2">
        <v>0.05</v>
      </c>
      <c r="N2406">
        <v>1576.223</v>
      </c>
      <c r="O2406">
        <v>3.99</v>
      </c>
      <c r="P2406">
        <v>286.11900000000003</v>
      </c>
      <c r="Q2406" s="2">
        <v>0.56999999999999995</v>
      </c>
      <c r="R2406" t="s">
        <v>96</v>
      </c>
      <c r="S2406" t="s">
        <v>30</v>
      </c>
      <c r="T2406" t="s">
        <v>2761</v>
      </c>
      <c r="U2406" t="s">
        <v>105</v>
      </c>
      <c r="V2406" t="s">
        <v>68</v>
      </c>
      <c r="W2406">
        <v>2069</v>
      </c>
      <c r="X2406" s="1">
        <v>41320</v>
      </c>
      <c r="Y2406" t="s">
        <v>34</v>
      </c>
      <c r="Z2406" t="e" vm="36">
        <v>#VALUE!</v>
      </c>
      <c r="AA2406">
        <v>57006</v>
      </c>
      <c r="AB2406" t="e" cm="1" vm="2">
        <f t="array" ref="AB2406">_FV(Table1[[#This Row],[State]],"Country/region",TRUE)</f>
        <v>#VALUE!</v>
      </c>
    </row>
    <row r="2407" spans="1:28" x14ac:dyDescent="0.35">
      <c r="A2407" t="s">
        <v>159</v>
      </c>
      <c r="B2407">
        <v>46</v>
      </c>
      <c r="C2407" t="s">
        <v>160</v>
      </c>
      <c r="D2407" t="s">
        <v>57</v>
      </c>
      <c r="E2407">
        <f>YEAR(Table1[[#This Row],[Order Date]])</f>
        <v>2013</v>
      </c>
      <c r="F2407">
        <v>1</v>
      </c>
      <c r="G2407">
        <f>MONTH(Table1[[#This Row],[Order Date]])</f>
        <v>2</v>
      </c>
      <c r="H2407" s="1">
        <v>41319</v>
      </c>
      <c r="I2407">
        <v>12259</v>
      </c>
      <c r="J2407" t="s">
        <v>28</v>
      </c>
      <c r="K2407">
        <v>45</v>
      </c>
      <c r="L2407">
        <v>114.98</v>
      </c>
      <c r="M2407" s="2">
        <v>7.0000000000000007E-2</v>
      </c>
      <c r="N2407">
        <v>5007.6899999999996</v>
      </c>
      <c r="O2407">
        <v>51.42</v>
      </c>
      <c r="P2407">
        <v>-899.34</v>
      </c>
      <c r="Q2407" s="2">
        <v>0.65</v>
      </c>
      <c r="R2407" t="s">
        <v>48</v>
      </c>
      <c r="S2407" t="s">
        <v>73</v>
      </c>
      <c r="T2407" t="s">
        <v>2762</v>
      </c>
      <c r="U2407" t="s">
        <v>154</v>
      </c>
      <c r="V2407" t="s">
        <v>76</v>
      </c>
      <c r="W2407">
        <v>1701</v>
      </c>
      <c r="X2407" s="1">
        <v>41321</v>
      </c>
      <c r="Y2407" t="s">
        <v>53</v>
      </c>
      <c r="Z2407" t="e" vm="18">
        <v>#VALUE!</v>
      </c>
      <c r="AA2407">
        <v>23805</v>
      </c>
      <c r="AB2407" t="e" cm="1" vm="2">
        <f t="array" ref="AB2407">_FV(Table1[[#This Row],[State]],"Country/region",TRUE)</f>
        <v>#VALUE!</v>
      </c>
    </row>
    <row r="2408" spans="1:28" x14ac:dyDescent="0.35">
      <c r="A2408" t="s">
        <v>1365</v>
      </c>
      <c r="B2408">
        <v>46</v>
      </c>
      <c r="C2408" t="s">
        <v>754</v>
      </c>
      <c r="D2408" t="s">
        <v>46</v>
      </c>
      <c r="E2408">
        <f>YEAR(Table1[[#This Row],[Order Date]])</f>
        <v>2013</v>
      </c>
      <c r="F2408">
        <v>1</v>
      </c>
      <c r="G2408">
        <f>MONTH(Table1[[#This Row],[Order Date]])</f>
        <v>2</v>
      </c>
      <c r="H2408" s="1">
        <v>41319</v>
      </c>
      <c r="I2408">
        <v>47778</v>
      </c>
      <c r="J2408" t="s">
        <v>58</v>
      </c>
      <c r="K2408">
        <v>12</v>
      </c>
      <c r="L2408">
        <v>13.73</v>
      </c>
      <c r="M2408" s="2">
        <v>0.06</v>
      </c>
      <c r="N2408">
        <v>174.11</v>
      </c>
      <c r="O2408">
        <v>6.85</v>
      </c>
      <c r="P2408">
        <v>-24.52</v>
      </c>
      <c r="Q2408" s="2">
        <v>0.54</v>
      </c>
      <c r="R2408" t="s">
        <v>48</v>
      </c>
      <c r="S2408" t="s">
        <v>59</v>
      </c>
      <c r="T2408" t="s">
        <v>2265</v>
      </c>
      <c r="U2408" t="s">
        <v>82</v>
      </c>
      <c r="V2408" t="s">
        <v>52</v>
      </c>
      <c r="W2408">
        <v>6709</v>
      </c>
      <c r="X2408" s="1">
        <v>41321</v>
      </c>
      <c r="Y2408" t="s">
        <v>34</v>
      </c>
      <c r="Z2408" t="e" vm="7">
        <v>#VALUE!</v>
      </c>
      <c r="AA2408">
        <v>84084</v>
      </c>
      <c r="AB2408" t="e" cm="1" vm="2">
        <f t="array" ref="AB2408">_FV(Table1[[#This Row],[State]],"Country/region",TRUE)</f>
        <v>#VALUE!</v>
      </c>
    </row>
    <row r="2409" spans="1:28" x14ac:dyDescent="0.35">
      <c r="A2409" t="s">
        <v>2763</v>
      </c>
      <c r="B2409">
        <v>46</v>
      </c>
      <c r="C2409" t="s">
        <v>2429</v>
      </c>
      <c r="D2409" t="s">
        <v>46</v>
      </c>
      <c r="E2409">
        <f>YEAR(Table1[[#This Row],[Order Date]])</f>
        <v>2013</v>
      </c>
      <c r="F2409">
        <v>1</v>
      </c>
      <c r="G2409">
        <f>MONTH(Table1[[#This Row],[Order Date]])</f>
        <v>2</v>
      </c>
      <c r="H2409" s="1">
        <v>41320</v>
      </c>
      <c r="I2409">
        <v>37349</v>
      </c>
      <c r="J2409" t="s">
        <v>58</v>
      </c>
      <c r="K2409">
        <v>8</v>
      </c>
      <c r="L2409">
        <v>78.69</v>
      </c>
      <c r="M2409" s="2">
        <v>0.03</v>
      </c>
      <c r="N2409">
        <v>631.73</v>
      </c>
      <c r="O2409">
        <v>19.989999999999998</v>
      </c>
      <c r="P2409">
        <v>122.43</v>
      </c>
      <c r="Q2409" s="2">
        <v>0.43</v>
      </c>
      <c r="R2409" t="s">
        <v>48</v>
      </c>
      <c r="S2409" t="s">
        <v>30</v>
      </c>
      <c r="T2409" t="s">
        <v>737</v>
      </c>
      <c r="U2409" t="s">
        <v>82</v>
      </c>
      <c r="V2409" t="s">
        <v>68</v>
      </c>
      <c r="W2409">
        <v>5250</v>
      </c>
      <c r="X2409" s="1">
        <v>41322</v>
      </c>
      <c r="Y2409" t="s">
        <v>42</v>
      </c>
      <c r="Z2409" t="e" vm="11">
        <v>#VALUE!</v>
      </c>
      <c r="AA2409">
        <v>78666</v>
      </c>
      <c r="AB2409" t="e" cm="1" vm="2">
        <f t="array" ref="AB2409">_FV(Table1[[#This Row],[State]],"Country/region",TRUE)</f>
        <v>#VALUE!</v>
      </c>
    </row>
    <row r="2410" spans="1:28" x14ac:dyDescent="0.35">
      <c r="A2410" t="s">
        <v>749</v>
      </c>
      <c r="B2410">
        <v>46</v>
      </c>
      <c r="C2410" t="s">
        <v>2058</v>
      </c>
      <c r="D2410" t="s">
        <v>46</v>
      </c>
      <c r="E2410">
        <f>YEAR(Table1[[#This Row],[Order Date]])</f>
        <v>2013</v>
      </c>
      <c r="F2410">
        <v>1</v>
      </c>
      <c r="G2410">
        <f>MONTH(Table1[[#This Row],[Order Date]])</f>
        <v>2</v>
      </c>
      <c r="H2410" s="1">
        <v>41320</v>
      </c>
      <c r="I2410">
        <v>32931</v>
      </c>
      <c r="J2410" t="s">
        <v>47</v>
      </c>
      <c r="K2410">
        <v>25</v>
      </c>
      <c r="L2410">
        <v>12.44</v>
      </c>
      <c r="M2410" s="2">
        <v>0.08</v>
      </c>
      <c r="N2410">
        <v>298.11</v>
      </c>
      <c r="O2410">
        <v>6.27</v>
      </c>
      <c r="P2410">
        <v>-60.79</v>
      </c>
      <c r="Q2410" s="2">
        <v>0.56999999999999995</v>
      </c>
      <c r="R2410" t="s">
        <v>29</v>
      </c>
      <c r="S2410" t="s">
        <v>80</v>
      </c>
      <c r="T2410" t="s">
        <v>2476</v>
      </c>
      <c r="U2410" t="s">
        <v>32</v>
      </c>
      <c r="V2410" t="s">
        <v>52</v>
      </c>
      <c r="W2410">
        <v>4628</v>
      </c>
      <c r="X2410" s="1">
        <v>41325</v>
      </c>
      <c r="Y2410" t="s">
        <v>34</v>
      </c>
      <c r="Z2410" t="e" vm="33">
        <v>#VALUE!</v>
      </c>
      <c r="AA2410">
        <v>83814</v>
      </c>
      <c r="AB2410" t="e" cm="1" vm="2">
        <f t="array" ref="AB2410">_FV(Table1[[#This Row],[State]],"Country/region",TRUE)</f>
        <v>#VALUE!</v>
      </c>
    </row>
    <row r="2411" spans="1:28" x14ac:dyDescent="0.35">
      <c r="A2411" t="s">
        <v>749</v>
      </c>
      <c r="B2411">
        <v>46</v>
      </c>
      <c r="C2411" t="s">
        <v>2058</v>
      </c>
      <c r="D2411" t="s">
        <v>46</v>
      </c>
      <c r="E2411">
        <f>YEAR(Table1[[#This Row],[Order Date]])</f>
        <v>2013</v>
      </c>
      <c r="F2411">
        <v>1</v>
      </c>
      <c r="G2411">
        <f>MONTH(Table1[[#This Row],[Order Date]])</f>
        <v>2</v>
      </c>
      <c r="H2411" s="1">
        <v>41320</v>
      </c>
      <c r="I2411">
        <v>32931</v>
      </c>
      <c r="J2411" t="s">
        <v>47</v>
      </c>
      <c r="K2411">
        <v>31</v>
      </c>
      <c r="L2411">
        <v>2.88</v>
      </c>
      <c r="M2411" s="2">
        <v>0.06</v>
      </c>
      <c r="N2411">
        <v>86.1</v>
      </c>
      <c r="O2411">
        <v>0.5</v>
      </c>
      <c r="P2411">
        <v>32.700000000000003</v>
      </c>
      <c r="Q2411" s="2">
        <v>0.36</v>
      </c>
      <c r="R2411" t="s">
        <v>29</v>
      </c>
      <c r="S2411" t="s">
        <v>30</v>
      </c>
      <c r="T2411" t="s">
        <v>2764</v>
      </c>
      <c r="U2411" t="s">
        <v>210</v>
      </c>
      <c r="V2411" t="s">
        <v>52</v>
      </c>
      <c r="W2411">
        <v>4627</v>
      </c>
      <c r="X2411" s="1">
        <v>41327</v>
      </c>
      <c r="Y2411" t="s">
        <v>34</v>
      </c>
      <c r="Z2411" t="e" vm="33">
        <v>#VALUE!</v>
      </c>
      <c r="AA2411">
        <v>83814</v>
      </c>
      <c r="AB2411" t="e" cm="1" vm="2">
        <f t="array" ref="AB2411">_FV(Table1[[#This Row],[State]],"Country/region",TRUE)</f>
        <v>#VALUE!</v>
      </c>
    </row>
    <row r="2412" spans="1:28" x14ac:dyDescent="0.35">
      <c r="A2412" t="s">
        <v>1906</v>
      </c>
      <c r="B2412">
        <v>46</v>
      </c>
      <c r="C2412" t="s">
        <v>2171</v>
      </c>
      <c r="D2412" t="s">
        <v>57</v>
      </c>
      <c r="E2412">
        <f>YEAR(Table1[[#This Row],[Order Date]])</f>
        <v>2013</v>
      </c>
      <c r="F2412">
        <v>1</v>
      </c>
      <c r="G2412">
        <f>MONTH(Table1[[#This Row],[Order Date]])</f>
        <v>2</v>
      </c>
      <c r="H2412" s="1">
        <v>41321</v>
      </c>
      <c r="I2412">
        <v>57127</v>
      </c>
      <c r="J2412" t="s">
        <v>47</v>
      </c>
      <c r="K2412">
        <v>13</v>
      </c>
      <c r="L2412">
        <v>55.48</v>
      </c>
      <c r="M2412" s="2">
        <v>0</v>
      </c>
      <c r="N2412">
        <v>735.54</v>
      </c>
      <c r="O2412">
        <v>14.3</v>
      </c>
      <c r="P2412">
        <v>171.82</v>
      </c>
      <c r="Q2412" s="2">
        <v>0.37</v>
      </c>
      <c r="R2412" t="s">
        <v>29</v>
      </c>
      <c r="S2412" t="s">
        <v>30</v>
      </c>
      <c r="T2412" t="s">
        <v>533</v>
      </c>
      <c r="U2412" t="s">
        <v>61</v>
      </c>
      <c r="V2412" t="s">
        <v>68</v>
      </c>
      <c r="W2412">
        <v>7993</v>
      </c>
      <c r="X2412" s="1">
        <v>41323</v>
      </c>
      <c r="Y2412" t="s">
        <v>34</v>
      </c>
      <c r="Z2412" t="e" vm="16">
        <v>#VALUE!</v>
      </c>
      <c r="AA2412">
        <v>60438</v>
      </c>
      <c r="AB2412" t="e" cm="1" vm="2">
        <f t="array" ref="AB2412">_FV(Table1[[#This Row],[State]],"Country/region",TRUE)</f>
        <v>#VALUE!</v>
      </c>
    </row>
    <row r="2413" spans="1:28" x14ac:dyDescent="0.35">
      <c r="A2413" t="s">
        <v>2750</v>
      </c>
      <c r="B2413">
        <v>46</v>
      </c>
      <c r="C2413" t="s">
        <v>2751</v>
      </c>
      <c r="D2413" t="s">
        <v>46</v>
      </c>
      <c r="E2413">
        <f>YEAR(Table1[[#This Row],[Order Date]])</f>
        <v>2013</v>
      </c>
      <c r="F2413">
        <v>1</v>
      </c>
      <c r="G2413">
        <f>MONTH(Table1[[#This Row],[Order Date]])</f>
        <v>2</v>
      </c>
      <c r="H2413" s="1">
        <v>41321</v>
      </c>
      <c r="I2413">
        <v>42820</v>
      </c>
      <c r="J2413" t="s">
        <v>47</v>
      </c>
      <c r="K2413">
        <v>27</v>
      </c>
      <c r="L2413">
        <v>5.28</v>
      </c>
      <c r="M2413" s="2">
        <v>0.1</v>
      </c>
      <c r="N2413">
        <v>141.56</v>
      </c>
      <c r="O2413">
        <v>2.99</v>
      </c>
      <c r="P2413">
        <v>-2.8519999999999999</v>
      </c>
      <c r="Q2413" s="2">
        <v>0.37</v>
      </c>
      <c r="R2413" t="s">
        <v>29</v>
      </c>
      <c r="S2413" t="s">
        <v>30</v>
      </c>
      <c r="T2413" t="s">
        <v>2765</v>
      </c>
      <c r="U2413" t="s">
        <v>67</v>
      </c>
      <c r="V2413" t="s">
        <v>68</v>
      </c>
      <c r="W2413">
        <v>6040</v>
      </c>
      <c r="X2413" s="1">
        <v>41328</v>
      </c>
      <c r="Y2413" t="s">
        <v>34</v>
      </c>
      <c r="Z2413" t="e" vm="11">
        <v>#VALUE!</v>
      </c>
      <c r="AA2413">
        <v>75023</v>
      </c>
      <c r="AB2413" t="e" cm="1" vm="2">
        <f t="array" ref="AB2413">_FV(Table1[[#This Row],[State]],"Country/region",TRUE)</f>
        <v>#VALUE!</v>
      </c>
    </row>
    <row r="2414" spans="1:28" x14ac:dyDescent="0.35">
      <c r="A2414" t="s">
        <v>2615</v>
      </c>
      <c r="B2414">
        <v>46</v>
      </c>
      <c r="C2414" t="s">
        <v>1217</v>
      </c>
      <c r="D2414" t="s">
        <v>57</v>
      </c>
      <c r="E2414">
        <f>YEAR(Table1[[#This Row],[Order Date]])</f>
        <v>2013</v>
      </c>
      <c r="F2414">
        <v>1</v>
      </c>
      <c r="G2414">
        <f>MONTH(Table1[[#This Row],[Order Date]])</f>
        <v>2</v>
      </c>
      <c r="H2414" s="1">
        <v>41322</v>
      </c>
      <c r="I2414">
        <v>39333</v>
      </c>
      <c r="J2414" t="s">
        <v>58</v>
      </c>
      <c r="K2414">
        <v>18</v>
      </c>
      <c r="L2414">
        <v>4.9800000000000004</v>
      </c>
      <c r="M2414" s="2">
        <v>0.01</v>
      </c>
      <c r="N2414">
        <v>95.22</v>
      </c>
      <c r="O2414">
        <v>4.7</v>
      </c>
      <c r="P2414">
        <v>-33.4</v>
      </c>
      <c r="Q2414" s="2">
        <v>0.38</v>
      </c>
      <c r="R2414" t="s">
        <v>29</v>
      </c>
      <c r="S2414" t="s">
        <v>30</v>
      </c>
      <c r="T2414" t="s">
        <v>2099</v>
      </c>
      <c r="U2414" t="s">
        <v>61</v>
      </c>
      <c r="V2414" t="s">
        <v>68</v>
      </c>
      <c r="W2414">
        <v>5556</v>
      </c>
      <c r="X2414" s="1">
        <v>41322</v>
      </c>
      <c r="Y2414" t="s">
        <v>34</v>
      </c>
      <c r="Z2414" t="e" vm="25">
        <v>#VALUE!</v>
      </c>
      <c r="AA2414">
        <v>54302</v>
      </c>
      <c r="AB2414" t="e" cm="1" vm="2">
        <f t="array" ref="AB2414">_FV(Table1[[#This Row],[State]],"Country/region",TRUE)</f>
        <v>#VALUE!</v>
      </c>
    </row>
    <row r="2415" spans="1:28" x14ac:dyDescent="0.35">
      <c r="A2415" t="s">
        <v>2766</v>
      </c>
      <c r="B2415">
        <v>46</v>
      </c>
      <c r="C2415" t="s">
        <v>1073</v>
      </c>
      <c r="D2415" t="s">
        <v>27</v>
      </c>
      <c r="E2415">
        <f>YEAR(Table1[[#This Row],[Order Date]])</f>
        <v>2013</v>
      </c>
      <c r="F2415">
        <v>1</v>
      </c>
      <c r="G2415">
        <f>MONTH(Table1[[#This Row],[Order Date]])</f>
        <v>2</v>
      </c>
      <c r="H2415" s="1">
        <v>41322</v>
      </c>
      <c r="I2415">
        <v>36065</v>
      </c>
      <c r="J2415" t="s">
        <v>28</v>
      </c>
      <c r="K2415">
        <v>31</v>
      </c>
      <c r="L2415">
        <v>16.98</v>
      </c>
      <c r="M2415" s="2">
        <v>0.03</v>
      </c>
      <c r="N2415">
        <v>538.29999999999995</v>
      </c>
      <c r="O2415">
        <v>12.39</v>
      </c>
      <c r="P2415">
        <v>-63.98</v>
      </c>
      <c r="Q2415" s="2">
        <v>0.35</v>
      </c>
      <c r="R2415" t="s">
        <v>29</v>
      </c>
      <c r="S2415" t="s">
        <v>30</v>
      </c>
      <c r="T2415" t="s">
        <v>1466</v>
      </c>
      <c r="U2415" t="s">
        <v>267</v>
      </c>
      <c r="V2415" t="s">
        <v>33</v>
      </c>
      <c r="W2415">
        <v>5056</v>
      </c>
      <c r="X2415" s="1">
        <v>41322</v>
      </c>
      <c r="Y2415" t="s">
        <v>34</v>
      </c>
      <c r="Z2415" t="e" vm="15">
        <v>#VALUE!</v>
      </c>
      <c r="AA2415">
        <v>10573</v>
      </c>
      <c r="AB2415" t="e" cm="1" vm="2">
        <f t="array" ref="AB2415">_FV(Table1[[#This Row],[State]],"Country/region",TRUE)</f>
        <v>#VALUE!</v>
      </c>
    </row>
    <row r="2416" spans="1:28" x14ac:dyDescent="0.35">
      <c r="A2416" t="s">
        <v>2615</v>
      </c>
      <c r="B2416">
        <v>46</v>
      </c>
      <c r="C2416" t="s">
        <v>1217</v>
      </c>
      <c r="D2416" t="s">
        <v>57</v>
      </c>
      <c r="E2416">
        <f>YEAR(Table1[[#This Row],[Order Date]])</f>
        <v>2013</v>
      </c>
      <c r="F2416">
        <v>1</v>
      </c>
      <c r="G2416">
        <f>MONTH(Table1[[#This Row],[Order Date]])</f>
        <v>2</v>
      </c>
      <c r="H2416" s="1">
        <v>41322</v>
      </c>
      <c r="I2416">
        <v>39333</v>
      </c>
      <c r="J2416" t="s">
        <v>58</v>
      </c>
      <c r="K2416">
        <v>31</v>
      </c>
      <c r="L2416">
        <v>320.98</v>
      </c>
      <c r="M2416" s="2">
        <v>0.1</v>
      </c>
      <c r="N2416">
        <v>8955.34</v>
      </c>
      <c r="O2416">
        <v>24.49</v>
      </c>
      <c r="P2416">
        <v>2081.48</v>
      </c>
      <c r="Q2416" s="2">
        <v>0.55000000000000004</v>
      </c>
      <c r="R2416" t="s">
        <v>48</v>
      </c>
      <c r="S2416" t="s">
        <v>40</v>
      </c>
      <c r="T2416" t="s">
        <v>2389</v>
      </c>
      <c r="U2416" t="s">
        <v>51</v>
      </c>
      <c r="V2416" t="s">
        <v>68</v>
      </c>
      <c r="W2416">
        <v>5555</v>
      </c>
      <c r="X2416" s="1">
        <v>41324</v>
      </c>
      <c r="Y2416" t="s">
        <v>34</v>
      </c>
      <c r="Z2416" t="e" vm="25">
        <v>#VALUE!</v>
      </c>
      <c r="AA2416">
        <v>54302</v>
      </c>
      <c r="AB2416" t="e" cm="1" vm="2">
        <f t="array" ref="AB2416">_FV(Table1[[#This Row],[State]],"Country/region",TRUE)</f>
        <v>#VALUE!</v>
      </c>
    </row>
    <row r="2417" spans="1:28" x14ac:dyDescent="0.35">
      <c r="A2417" t="s">
        <v>1552</v>
      </c>
      <c r="B2417">
        <v>46</v>
      </c>
      <c r="C2417" t="s">
        <v>2038</v>
      </c>
      <c r="D2417" t="s">
        <v>57</v>
      </c>
      <c r="E2417">
        <f>YEAR(Table1[[#This Row],[Order Date]])</f>
        <v>2013</v>
      </c>
      <c r="F2417">
        <v>1</v>
      </c>
      <c r="G2417">
        <f>MONTH(Table1[[#This Row],[Order Date]])</f>
        <v>2</v>
      </c>
      <c r="H2417" s="1">
        <v>41322</v>
      </c>
      <c r="I2417">
        <v>54304</v>
      </c>
      <c r="J2417" t="s">
        <v>28</v>
      </c>
      <c r="K2417">
        <v>11</v>
      </c>
      <c r="L2417">
        <v>48.58</v>
      </c>
      <c r="M2417" s="2">
        <v>0.03</v>
      </c>
      <c r="N2417">
        <v>558.62</v>
      </c>
      <c r="O2417">
        <v>3.99</v>
      </c>
      <c r="P2417">
        <v>118.32</v>
      </c>
      <c r="Q2417" s="2">
        <v>0.56000000000000005</v>
      </c>
      <c r="R2417" t="s">
        <v>29</v>
      </c>
      <c r="S2417" t="s">
        <v>30</v>
      </c>
      <c r="T2417" t="s">
        <v>813</v>
      </c>
      <c r="U2417" t="s">
        <v>214</v>
      </c>
      <c r="V2417" t="s">
        <v>68</v>
      </c>
      <c r="W2417">
        <v>7587</v>
      </c>
      <c r="X2417" s="1">
        <v>41324</v>
      </c>
      <c r="Y2417" t="s">
        <v>34</v>
      </c>
      <c r="Z2417" t="e" vm="26">
        <v>#VALUE!</v>
      </c>
      <c r="AA2417">
        <v>48127</v>
      </c>
      <c r="AB2417" t="e" cm="1" vm="2">
        <f t="array" ref="AB2417">_FV(Table1[[#This Row],[State]],"Country/region",TRUE)</f>
        <v>#VALUE!</v>
      </c>
    </row>
    <row r="2418" spans="1:28" x14ac:dyDescent="0.35">
      <c r="A2418" t="s">
        <v>2022</v>
      </c>
      <c r="B2418">
        <v>46</v>
      </c>
      <c r="C2418" t="s">
        <v>2171</v>
      </c>
      <c r="D2418" t="s">
        <v>57</v>
      </c>
      <c r="E2418">
        <f>YEAR(Table1[[#This Row],[Order Date]])</f>
        <v>2013</v>
      </c>
      <c r="F2418">
        <v>1</v>
      </c>
      <c r="G2418">
        <f>MONTH(Table1[[#This Row],[Order Date]])</f>
        <v>2</v>
      </c>
      <c r="H2418" s="1">
        <v>41323</v>
      </c>
      <c r="I2418">
        <v>6980</v>
      </c>
      <c r="J2418" t="s">
        <v>39</v>
      </c>
      <c r="K2418">
        <v>18</v>
      </c>
      <c r="L2418">
        <v>7.3</v>
      </c>
      <c r="M2418" s="2">
        <v>0.05</v>
      </c>
      <c r="N2418">
        <v>136.29</v>
      </c>
      <c r="O2418">
        <v>7.72</v>
      </c>
      <c r="P2418">
        <v>-77.28</v>
      </c>
      <c r="Q2418" s="2">
        <v>0.38</v>
      </c>
      <c r="R2418" t="s">
        <v>29</v>
      </c>
      <c r="S2418" t="s">
        <v>30</v>
      </c>
      <c r="T2418" t="s">
        <v>2233</v>
      </c>
      <c r="U2418" t="s">
        <v>67</v>
      </c>
      <c r="V2418" t="s">
        <v>68</v>
      </c>
      <c r="W2418">
        <v>963</v>
      </c>
      <c r="X2418" s="1">
        <v>41324</v>
      </c>
      <c r="Y2418" t="s">
        <v>34</v>
      </c>
      <c r="Z2418" t="e" vm="16">
        <v>#VALUE!</v>
      </c>
      <c r="AA2418">
        <v>60102</v>
      </c>
      <c r="AB2418" t="e" cm="1" vm="2">
        <f t="array" ref="AB2418">_FV(Table1[[#This Row],[State]],"Country/region",TRUE)</f>
        <v>#VALUE!</v>
      </c>
    </row>
    <row r="2419" spans="1:28" x14ac:dyDescent="0.35">
      <c r="A2419" t="s">
        <v>2598</v>
      </c>
      <c r="B2419">
        <v>46</v>
      </c>
      <c r="C2419" t="s">
        <v>2599</v>
      </c>
      <c r="D2419" t="s">
        <v>57</v>
      </c>
      <c r="E2419">
        <f>YEAR(Table1[[#This Row],[Order Date]])</f>
        <v>2013</v>
      </c>
      <c r="F2419">
        <v>1</v>
      </c>
      <c r="G2419">
        <f>MONTH(Table1[[#This Row],[Order Date]])</f>
        <v>2</v>
      </c>
      <c r="H2419" s="1">
        <v>41324</v>
      </c>
      <c r="I2419">
        <v>22368</v>
      </c>
      <c r="J2419" t="s">
        <v>131</v>
      </c>
      <c r="K2419">
        <v>34</v>
      </c>
      <c r="L2419">
        <v>80.98</v>
      </c>
      <c r="M2419" s="2">
        <v>0.01</v>
      </c>
      <c r="N2419">
        <v>2788.04</v>
      </c>
      <c r="O2419">
        <v>35</v>
      </c>
      <c r="P2419">
        <v>-849.18</v>
      </c>
      <c r="Q2419" s="2">
        <v>0.83</v>
      </c>
      <c r="R2419" t="s">
        <v>29</v>
      </c>
      <c r="S2419" t="s">
        <v>40</v>
      </c>
      <c r="T2419" t="s">
        <v>474</v>
      </c>
      <c r="U2419" t="s">
        <v>32</v>
      </c>
      <c r="V2419" t="s">
        <v>68</v>
      </c>
      <c r="W2419">
        <v>3113</v>
      </c>
      <c r="X2419" s="1">
        <v>41325</v>
      </c>
      <c r="Y2419" t="s">
        <v>34</v>
      </c>
      <c r="Z2419" t="e" vm="5">
        <v>#VALUE!</v>
      </c>
      <c r="AA2419">
        <v>55119</v>
      </c>
      <c r="AB2419" t="e" cm="1" vm="2">
        <f t="array" ref="AB2419">_FV(Table1[[#This Row],[State]],"Country/region",TRUE)</f>
        <v>#VALUE!</v>
      </c>
    </row>
    <row r="2420" spans="1:28" x14ac:dyDescent="0.35">
      <c r="A2420" t="s">
        <v>2332</v>
      </c>
      <c r="B2420">
        <v>46</v>
      </c>
      <c r="C2420" t="s">
        <v>843</v>
      </c>
      <c r="D2420" t="s">
        <v>38</v>
      </c>
      <c r="E2420">
        <f>YEAR(Table1[[#This Row],[Order Date]])</f>
        <v>2013</v>
      </c>
      <c r="F2420">
        <v>1</v>
      </c>
      <c r="G2420">
        <f>MONTH(Table1[[#This Row],[Order Date]])</f>
        <v>2</v>
      </c>
      <c r="H2420" s="1">
        <v>41324</v>
      </c>
      <c r="I2420">
        <v>33060</v>
      </c>
      <c r="J2420" t="s">
        <v>28</v>
      </c>
      <c r="K2420">
        <v>3</v>
      </c>
      <c r="L2420">
        <v>3.74</v>
      </c>
      <c r="M2420" s="2">
        <v>0.05</v>
      </c>
      <c r="N2420">
        <v>15.88</v>
      </c>
      <c r="O2420">
        <v>4.6900000000000004</v>
      </c>
      <c r="P2420">
        <v>-11.04</v>
      </c>
      <c r="Q2420" s="2">
        <v>0.35</v>
      </c>
      <c r="R2420" t="s">
        <v>29</v>
      </c>
      <c r="S2420" t="s">
        <v>30</v>
      </c>
      <c r="T2420" t="s">
        <v>2767</v>
      </c>
      <c r="U2420" t="s">
        <v>67</v>
      </c>
      <c r="V2420" t="s">
        <v>76</v>
      </c>
      <c r="W2420">
        <v>4644</v>
      </c>
      <c r="X2420" s="1">
        <v>41325</v>
      </c>
      <c r="Y2420" t="s">
        <v>34</v>
      </c>
      <c r="Z2420" t="e" vm="35">
        <v>#VALUE!</v>
      </c>
      <c r="AA2420">
        <v>72450</v>
      </c>
      <c r="AB2420" t="e" cm="1" vm="2">
        <f t="array" ref="AB2420">_FV(Table1[[#This Row],[State]],"Country/region",TRUE)</f>
        <v>#VALUE!</v>
      </c>
    </row>
    <row r="2421" spans="1:28" x14ac:dyDescent="0.35">
      <c r="A2421" t="s">
        <v>2598</v>
      </c>
      <c r="B2421">
        <v>46</v>
      </c>
      <c r="C2421" t="s">
        <v>2599</v>
      </c>
      <c r="D2421" t="s">
        <v>57</v>
      </c>
      <c r="E2421">
        <f>YEAR(Table1[[#This Row],[Order Date]])</f>
        <v>2013</v>
      </c>
      <c r="F2421">
        <v>1</v>
      </c>
      <c r="G2421">
        <f>MONTH(Table1[[#This Row],[Order Date]])</f>
        <v>2</v>
      </c>
      <c r="H2421" s="1">
        <v>41324</v>
      </c>
      <c r="I2421">
        <v>22368</v>
      </c>
      <c r="J2421" t="s">
        <v>131</v>
      </c>
      <c r="K2421">
        <v>5</v>
      </c>
      <c r="L2421">
        <v>39.24</v>
      </c>
      <c r="M2421" s="2">
        <v>0.04</v>
      </c>
      <c r="N2421">
        <v>192.12</v>
      </c>
      <c r="O2421">
        <v>1.99</v>
      </c>
      <c r="P2421">
        <v>-74.849999999999994</v>
      </c>
      <c r="Q2421" s="2">
        <v>0.51</v>
      </c>
      <c r="R2421" t="s">
        <v>96</v>
      </c>
      <c r="S2421" t="s">
        <v>139</v>
      </c>
      <c r="T2421" t="s">
        <v>285</v>
      </c>
      <c r="U2421" t="s">
        <v>102</v>
      </c>
      <c r="V2421" t="s">
        <v>68</v>
      </c>
      <c r="W2421">
        <v>3111</v>
      </c>
      <c r="X2421" s="1">
        <v>41325</v>
      </c>
      <c r="Y2421" t="s">
        <v>34</v>
      </c>
      <c r="Z2421" t="e" vm="5">
        <v>#VALUE!</v>
      </c>
      <c r="AA2421">
        <v>55119</v>
      </c>
      <c r="AB2421" t="e" cm="1" vm="2">
        <f t="array" ref="AB2421">_FV(Table1[[#This Row],[State]],"Country/region",TRUE)</f>
        <v>#VALUE!</v>
      </c>
    </row>
    <row r="2422" spans="1:28" x14ac:dyDescent="0.35">
      <c r="A2422" t="s">
        <v>2598</v>
      </c>
      <c r="B2422">
        <v>46</v>
      </c>
      <c r="C2422" t="s">
        <v>2599</v>
      </c>
      <c r="D2422" t="s">
        <v>57</v>
      </c>
      <c r="E2422">
        <f>YEAR(Table1[[#This Row],[Order Date]])</f>
        <v>2013</v>
      </c>
      <c r="F2422">
        <v>1</v>
      </c>
      <c r="G2422">
        <f>MONTH(Table1[[#This Row],[Order Date]])</f>
        <v>2</v>
      </c>
      <c r="H2422" s="1">
        <v>41324</v>
      </c>
      <c r="I2422">
        <v>22368</v>
      </c>
      <c r="J2422" t="s">
        <v>131</v>
      </c>
      <c r="K2422">
        <v>33</v>
      </c>
      <c r="L2422">
        <v>119.99</v>
      </c>
      <c r="M2422" s="2">
        <v>0.08</v>
      </c>
      <c r="N2422">
        <v>3917.61</v>
      </c>
      <c r="O2422">
        <v>56.14</v>
      </c>
      <c r="P2422">
        <v>40.76</v>
      </c>
      <c r="Q2422" s="2">
        <v>0.39</v>
      </c>
      <c r="R2422" t="s">
        <v>96</v>
      </c>
      <c r="S2422" t="s">
        <v>73</v>
      </c>
      <c r="T2422" t="s">
        <v>423</v>
      </c>
      <c r="U2422" t="s">
        <v>98</v>
      </c>
      <c r="V2422" t="s">
        <v>68</v>
      </c>
      <c r="W2422">
        <v>3112</v>
      </c>
      <c r="X2422" s="1">
        <v>41326</v>
      </c>
      <c r="Y2422" t="s">
        <v>53</v>
      </c>
      <c r="Z2422" t="e" vm="5">
        <v>#VALUE!</v>
      </c>
      <c r="AA2422">
        <v>55119</v>
      </c>
      <c r="AB2422" t="e" cm="1" vm="2">
        <f t="array" ref="AB2422">_FV(Table1[[#This Row],[State]],"Country/region",TRUE)</f>
        <v>#VALUE!</v>
      </c>
    </row>
    <row r="2423" spans="1:28" x14ac:dyDescent="0.35">
      <c r="A2423" t="s">
        <v>2768</v>
      </c>
      <c r="B2423">
        <v>46</v>
      </c>
      <c r="C2423" t="s">
        <v>720</v>
      </c>
      <c r="D2423" t="s">
        <v>46</v>
      </c>
      <c r="E2423">
        <f>YEAR(Table1[[#This Row],[Order Date]])</f>
        <v>2013</v>
      </c>
      <c r="F2423">
        <v>1</v>
      </c>
      <c r="G2423">
        <f>MONTH(Table1[[#This Row],[Order Date]])</f>
        <v>2</v>
      </c>
      <c r="H2423" s="1">
        <v>41324</v>
      </c>
      <c r="I2423">
        <v>25091</v>
      </c>
      <c r="J2423" t="s">
        <v>131</v>
      </c>
      <c r="K2423">
        <v>4</v>
      </c>
      <c r="L2423">
        <v>34.54</v>
      </c>
      <c r="M2423" s="2">
        <v>0.01</v>
      </c>
      <c r="N2423">
        <v>156.97</v>
      </c>
      <c r="O2423">
        <v>14.72</v>
      </c>
      <c r="P2423">
        <v>-25.426500000000001</v>
      </c>
      <c r="Q2423" s="2">
        <v>0.37</v>
      </c>
      <c r="R2423" t="s">
        <v>29</v>
      </c>
      <c r="S2423" t="s">
        <v>30</v>
      </c>
      <c r="T2423" t="s">
        <v>2482</v>
      </c>
      <c r="U2423" t="s">
        <v>67</v>
      </c>
      <c r="V2423" t="s">
        <v>33</v>
      </c>
      <c r="W2423">
        <v>3523</v>
      </c>
      <c r="X2423" s="1">
        <v>41327</v>
      </c>
      <c r="Y2423" t="s">
        <v>34</v>
      </c>
      <c r="Z2423" t="e" vm="1">
        <v>#VALUE!</v>
      </c>
      <c r="AA2423">
        <v>15235</v>
      </c>
      <c r="AB2423" t="e" cm="1" vm="2">
        <f t="array" ref="AB2423">_FV(Table1[[#This Row],[State]],"Country/region",TRUE)</f>
        <v>#VALUE!</v>
      </c>
    </row>
    <row r="2424" spans="1:28" x14ac:dyDescent="0.35">
      <c r="A2424" t="s">
        <v>2259</v>
      </c>
      <c r="B2424">
        <v>46</v>
      </c>
      <c r="C2424" t="s">
        <v>2769</v>
      </c>
      <c r="D2424" t="s">
        <v>38</v>
      </c>
      <c r="E2424">
        <f>YEAR(Table1[[#This Row],[Order Date]])</f>
        <v>2013</v>
      </c>
      <c r="F2424">
        <v>1</v>
      </c>
      <c r="G2424">
        <f>MONTH(Table1[[#This Row],[Order Date]])</f>
        <v>2</v>
      </c>
      <c r="H2424" s="1">
        <v>41325</v>
      </c>
      <c r="I2424">
        <v>56835</v>
      </c>
      <c r="J2424" t="s">
        <v>39</v>
      </c>
      <c r="K2424">
        <v>1</v>
      </c>
      <c r="L2424">
        <v>9.11</v>
      </c>
      <c r="M2424" s="2">
        <v>0.1</v>
      </c>
      <c r="N2424">
        <v>10.94</v>
      </c>
      <c r="O2424">
        <v>2.25</v>
      </c>
      <c r="P2424">
        <v>-5.16</v>
      </c>
      <c r="Q2424" s="2">
        <v>0.52</v>
      </c>
      <c r="R2424" t="s">
        <v>29</v>
      </c>
      <c r="S2424" t="s">
        <v>59</v>
      </c>
      <c r="T2424" t="s">
        <v>1657</v>
      </c>
      <c r="U2424" t="s">
        <v>88</v>
      </c>
      <c r="V2424" t="s">
        <v>76</v>
      </c>
      <c r="W2424">
        <v>7956</v>
      </c>
      <c r="X2424" s="1">
        <v>41325</v>
      </c>
      <c r="Y2424" t="s">
        <v>34</v>
      </c>
      <c r="Z2424" t="e" vm="14">
        <v>#VALUE!</v>
      </c>
      <c r="AA2424">
        <v>33161</v>
      </c>
      <c r="AB2424" t="e" cm="1" vm="2">
        <f t="array" ref="AB2424">_FV(Table1[[#This Row],[State]],"Country/region",TRUE)</f>
        <v>#VALUE!</v>
      </c>
    </row>
    <row r="2425" spans="1:28" x14ac:dyDescent="0.35">
      <c r="A2425" t="s">
        <v>1177</v>
      </c>
      <c r="B2425">
        <v>46</v>
      </c>
      <c r="C2425" t="s">
        <v>565</v>
      </c>
      <c r="D2425" t="s">
        <v>38</v>
      </c>
      <c r="E2425">
        <f>YEAR(Table1[[#This Row],[Order Date]])</f>
        <v>2013</v>
      </c>
      <c r="F2425">
        <v>1</v>
      </c>
      <c r="G2425">
        <f>MONTH(Table1[[#This Row],[Order Date]])</f>
        <v>2</v>
      </c>
      <c r="H2425" s="1">
        <v>41325</v>
      </c>
      <c r="I2425">
        <v>59780</v>
      </c>
      <c r="J2425" t="s">
        <v>58</v>
      </c>
      <c r="K2425">
        <v>21</v>
      </c>
      <c r="L2425">
        <v>306.14</v>
      </c>
      <c r="M2425" s="2">
        <v>0</v>
      </c>
      <c r="N2425">
        <v>6776.92</v>
      </c>
      <c r="O2425">
        <v>26.53</v>
      </c>
      <c r="P2425">
        <v>1395.02</v>
      </c>
      <c r="Q2425" s="2">
        <v>0.56000000000000005</v>
      </c>
      <c r="R2425" t="s">
        <v>96</v>
      </c>
      <c r="S2425" t="s">
        <v>49</v>
      </c>
      <c r="T2425" t="s">
        <v>326</v>
      </c>
      <c r="U2425" t="s">
        <v>98</v>
      </c>
      <c r="V2425" t="s">
        <v>52</v>
      </c>
      <c r="W2425">
        <v>8365</v>
      </c>
      <c r="X2425" s="1">
        <v>41325</v>
      </c>
      <c r="Y2425" t="s">
        <v>53</v>
      </c>
      <c r="Z2425" t="e" vm="32">
        <v>#VALUE!</v>
      </c>
      <c r="AA2425">
        <v>80232</v>
      </c>
      <c r="AB2425" t="e" cm="1" vm="2">
        <f t="array" ref="AB2425">_FV(Table1[[#This Row],[State]],"Country/region",TRUE)</f>
        <v>#VALUE!</v>
      </c>
    </row>
    <row r="2426" spans="1:28" x14ac:dyDescent="0.35">
      <c r="A2426" t="s">
        <v>1567</v>
      </c>
      <c r="B2426">
        <v>46</v>
      </c>
      <c r="C2426" t="s">
        <v>669</v>
      </c>
      <c r="D2426" t="s">
        <v>46</v>
      </c>
      <c r="E2426">
        <f>YEAR(Table1[[#This Row],[Order Date]])</f>
        <v>2013</v>
      </c>
      <c r="F2426">
        <v>1</v>
      </c>
      <c r="G2426">
        <f>MONTH(Table1[[#This Row],[Order Date]])</f>
        <v>2</v>
      </c>
      <c r="H2426" s="1">
        <v>41325</v>
      </c>
      <c r="I2426">
        <v>14023</v>
      </c>
      <c r="J2426" t="s">
        <v>39</v>
      </c>
      <c r="K2426">
        <v>48</v>
      </c>
      <c r="L2426">
        <v>9.99</v>
      </c>
      <c r="M2426" s="2">
        <v>0.03</v>
      </c>
      <c r="N2426">
        <v>498.16</v>
      </c>
      <c r="O2426">
        <v>5.12</v>
      </c>
      <c r="P2426">
        <v>40.61</v>
      </c>
      <c r="Q2426" s="2">
        <v>0.4</v>
      </c>
      <c r="R2426" t="s">
        <v>29</v>
      </c>
      <c r="S2426" t="s">
        <v>30</v>
      </c>
      <c r="T2426" t="s">
        <v>2770</v>
      </c>
      <c r="U2426" t="s">
        <v>61</v>
      </c>
      <c r="V2426" t="s">
        <v>68</v>
      </c>
      <c r="W2426">
        <v>1963</v>
      </c>
      <c r="X2426" s="1">
        <v>41326</v>
      </c>
      <c r="Y2426" t="s">
        <v>34</v>
      </c>
      <c r="Z2426" t="e" vm="11">
        <v>#VALUE!</v>
      </c>
      <c r="AA2426">
        <v>79907</v>
      </c>
      <c r="AB2426" t="e" cm="1" vm="2">
        <f t="array" ref="AB2426">_FV(Table1[[#This Row],[State]],"Country/region",TRUE)</f>
        <v>#VALUE!</v>
      </c>
    </row>
    <row r="2427" spans="1:28" x14ac:dyDescent="0.35">
      <c r="A2427" t="s">
        <v>1850</v>
      </c>
      <c r="B2427">
        <v>46</v>
      </c>
      <c r="C2427" t="s">
        <v>629</v>
      </c>
      <c r="D2427" t="s">
        <v>27</v>
      </c>
      <c r="E2427">
        <f>YEAR(Table1[[#This Row],[Order Date]])</f>
        <v>2013</v>
      </c>
      <c r="F2427">
        <v>1</v>
      </c>
      <c r="G2427">
        <f>MONTH(Table1[[#This Row],[Order Date]])</f>
        <v>2</v>
      </c>
      <c r="H2427" s="1">
        <v>41325</v>
      </c>
      <c r="I2427">
        <v>57538</v>
      </c>
      <c r="J2427" t="s">
        <v>58</v>
      </c>
      <c r="K2427">
        <v>40</v>
      </c>
      <c r="L2427">
        <v>33.979999999999997</v>
      </c>
      <c r="M2427" s="2">
        <v>0.08</v>
      </c>
      <c r="N2427">
        <v>1370.49</v>
      </c>
      <c r="O2427">
        <v>19.989999999999998</v>
      </c>
      <c r="P2427">
        <v>-244.63</v>
      </c>
      <c r="Q2427" s="2">
        <v>0.55000000000000004</v>
      </c>
      <c r="R2427" t="s">
        <v>48</v>
      </c>
      <c r="S2427" t="s">
        <v>30</v>
      </c>
      <c r="T2427" t="s">
        <v>2223</v>
      </c>
      <c r="U2427" t="s">
        <v>82</v>
      </c>
      <c r="V2427" t="s">
        <v>68</v>
      </c>
      <c r="W2427">
        <v>8065</v>
      </c>
      <c r="X2427" s="1">
        <v>41327</v>
      </c>
      <c r="Y2427" t="s">
        <v>34</v>
      </c>
      <c r="Z2427" t="e" vm="28">
        <v>#VALUE!</v>
      </c>
      <c r="AA2427">
        <v>64133</v>
      </c>
      <c r="AB2427" t="e" cm="1" vm="2">
        <f t="array" ref="AB2427">_FV(Table1[[#This Row],[State]],"Country/region",TRUE)</f>
        <v>#VALUE!</v>
      </c>
    </row>
    <row r="2428" spans="1:28" x14ac:dyDescent="0.35">
      <c r="A2428" t="s">
        <v>2771</v>
      </c>
      <c r="B2428">
        <v>46</v>
      </c>
      <c r="C2428" t="s">
        <v>126</v>
      </c>
      <c r="D2428" t="s">
        <v>46</v>
      </c>
      <c r="E2428">
        <f>YEAR(Table1[[#This Row],[Order Date]])</f>
        <v>2013</v>
      </c>
      <c r="F2428">
        <v>1</v>
      </c>
      <c r="G2428">
        <f>MONTH(Table1[[#This Row],[Order Date]])</f>
        <v>2</v>
      </c>
      <c r="H2428" s="1">
        <v>41325</v>
      </c>
      <c r="I2428">
        <v>38496</v>
      </c>
      <c r="J2428" t="s">
        <v>58</v>
      </c>
      <c r="K2428">
        <v>23</v>
      </c>
      <c r="L2428">
        <v>4.9800000000000004</v>
      </c>
      <c r="M2428" s="2">
        <v>7.0000000000000007E-2</v>
      </c>
      <c r="N2428">
        <v>116.57</v>
      </c>
      <c r="O2428">
        <v>4.72</v>
      </c>
      <c r="P2428">
        <v>-43.18</v>
      </c>
      <c r="Q2428" s="2">
        <v>0.36</v>
      </c>
      <c r="R2428" t="s">
        <v>29</v>
      </c>
      <c r="S2428" t="s">
        <v>30</v>
      </c>
      <c r="T2428" t="s">
        <v>1502</v>
      </c>
      <c r="U2428" t="s">
        <v>61</v>
      </c>
      <c r="V2428" t="s">
        <v>68</v>
      </c>
      <c r="W2428">
        <v>5412</v>
      </c>
      <c r="X2428" s="1">
        <v>41327</v>
      </c>
      <c r="Y2428" t="s">
        <v>34</v>
      </c>
      <c r="Z2428" t="e" vm="13">
        <v>#VALUE!</v>
      </c>
      <c r="AA2428">
        <v>73120</v>
      </c>
      <c r="AB2428" t="e" cm="1" vm="2">
        <f t="array" ref="AB2428">_FV(Table1[[#This Row],[State]],"Country/region",TRUE)</f>
        <v>#VALUE!</v>
      </c>
    </row>
    <row r="2429" spans="1:28" x14ac:dyDescent="0.35">
      <c r="A2429" t="s">
        <v>1567</v>
      </c>
      <c r="B2429">
        <v>46</v>
      </c>
      <c r="C2429" t="s">
        <v>669</v>
      </c>
      <c r="D2429" t="s">
        <v>46</v>
      </c>
      <c r="E2429">
        <f>YEAR(Table1[[#This Row],[Order Date]])</f>
        <v>2013</v>
      </c>
      <c r="F2429">
        <v>1</v>
      </c>
      <c r="G2429">
        <f>MONTH(Table1[[#This Row],[Order Date]])</f>
        <v>2</v>
      </c>
      <c r="H2429" s="1">
        <v>41325</v>
      </c>
      <c r="I2429">
        <v>14023</v>
      </c>
      <c r="J2429" t="s">
        <v>39</v>
      </c>
      <c r="K2429">
        <v>36</v>
      </c>
      <c r="L2429">
        <v>21.38</v>
      </c>
      <c r="M2429" s="2">
        <v>0.08</v>
      </c>
      <c r="N2429">
        <v>711.1</v>
      </c>
      <c r="O2429">
        <v>2.99</v>
      </c>
      <c r="P2429">
        <v>241.077</v>
      </c>
      <c r="Q2429" s="2">
        <v>0.36</v>
      </c>
      <c r="R2429" t="s">
        <v>29</v>
      </c>
      <c r="S2429" t="s">
        <v>30</v>
      </c>
      <c r="T2429" t="s">
        <v>2772</v>
      </c>
      <c r="U2429" t="s">
        <v>67</v>
      </c>
      <c r="V2429" t="s">
        <v>68</v>
      </c>
      <c r="W2429">
        <v>1962</v>
      </c>
      <c r="X2429" s="1">
        <v>41327</v>
      </c>
      <c r="Y2429" t="s">
        <v>34</v>
      </c>
      <c r="Z2429" t="e" vm="11">
        <v>#VALUE!</v>
      </c>
      <c r="AA2429">
        <v>79907</v>
      </c>
      <c r="AB2429" t="e" cm="1" vm="2">
        <f t="array" ref="AB2429">_FV(Table1[[#This Row],[State]],"Country/region",TRUE)</f>
        <v>#VALUE!</v>
      </c>
    </row>
    <row r="2430" spans="1:28" x14ac:dyDescent="0.35">
      <c r="A2430" t="s">
        <v>2661</v>
      </c>
      <c r="B2430">
        <v>46</v>
      </c>
      <c r="C2430" t="s">
        <v>1196</v>
      </c>
      <c r="D2430" t="s">
        <v>46</v>
      </c>
      <c r="E2430">
        <f>YEAR(Table1[[#This Row],[Order Date]])</f>
        <v>2013</v>
      </c>
      <c r="F2430">
        <v>1</v>
      </c>
      <c r="G2430">
        <f>MONTH(Table1[[#This Row],[Order Date]])</f>
        <v>2</v>
      </c>
      <c r="H2430" s="1">
        <v>41325</v>
      </c>
      <c r="I2430">
        <v>1060</v>
      </c>
      <c r="J2430" t="s">
        <v>131</v>
      </c>
      <c r="K2430">
        <v>30</v>
      </c>
      <c r="L2430">
        <v>37.700000000000003</v>
      </c>
      <c r="M2430" s="2">
        <v>0</v>
      </c>
      <c r="N2430">
        <v>1187.55</v>
      </c>
      <c r="O2430">
        <v>2.99</v>
      </c>
      <c r="P2430">
        <v>532.61</v>
      </c>
      <c r="Q2430" s="2">
        <v>0.35</v>
      </c>
      <c r="R2430" t="s">
        <v>29</v>
      </c>
      <c r="S2430" t="s">
        <v>30</v>
      </c>
      <c r="T2430" t="s">
        <v>1512</v>
      </c>
      <c r="U2430" t="s">
        <v>67</v>
      </c>
      <c r="V2430" t="s">
        <v>52</v>
      </c>
      <c r="W2430">
        <v>171</v>
      </c>
      <c r="X2430" s="1">
        <v>41327</v>
      </c>
      <c r="Y2430" t="s">
        <v>34</v>
      </c>
      <c r="Z2430" t="e" vm="8">
        <v>#VALUE!</v>
      </c>
      <c r="AA2430">
        <v>97801</v>
      </c>
      <c r="AB2430" t="e" cm="1" vm="2">
        <f t="array" ref="AB2430">_FV(Table1[[#This Row],[State]],"Country/region",TRUE)</f>
        <v>#VALUE!</v>
      </c>
    </row>
    <row r="2431" spans="1:28" x14ac:dyDescent="0.35">
      <c r="A2431" t="s">
        <v>1596</v>
      </c>
      <c r="B2431">
        <v>46</v>
      </c>
      <c r="C2431" t="s">
        <v>462</v>
      </c>
      <c r="D2431" t="s">
        <v>38</v>
      </c>
      <c r="E2431">
        <f>YEAR(Table1[[#This Row],[Order Date]])</f>
        <v>2013</v>
      </c>
      <c r="F2431">
        <v>1</v>
      </c>
      <c r="G2431">
        <f>MONTH(Table1[[#This Row],[Order Date]])</f>
        <v>2</v>
      </c>
      <c r="H2431" s="1">
        <v>41325</v>
      </c>
      <c r="I2431">
        <v>37157</v>
      </c>
      <c r="J2431" t="s">
        <v>28</v>
      </c>
      <c r="K2431">
        <v>39</v>
      </c>
      <c r="L2431">
        <v>5.28</v>
      </c>
      <c r="M2431" s="2">
        <v>0.01</v>
      </c>
      <c r="N2431">
        <v>213</v>
      </c>
      <c r="O2431">
        <v>5.0599999999999996</v>
      </c>
      <c r="P2431">
        <v>-71.09</v>
      </c>
      <c r="Q2431" s="2">
        <v>0.37</v>
      </c>
      <c r="R2431" t="s">
        <v>29</v>
      </c>
      <c r="S2431" t="s">
        <v>30</v>
      </c>
      <c r="T2431" t="s">
        <v>2773</v>
      </c>
      <c r="U2431" t="s">
        <v>61</v>
      </c>
      <c r="V2431" t="s">
        <v>76</v>
      </c>
      <c r="W2431">
        <v>5221</v>
      </c>
      <c r="X2431" s="1">
        <v>41327</v>
      </c>
      <c r="Y2431" t="s">
        <v>34</v>
      </c>
      <c r="Z2431" t="e" vm="6">
        <v>#VALUE!</v>
      </c>
      <c r="AA2431">
        <v>35810</v>
      </c>
      <c r="AB2431" t="e" cm="1" vm="2">
        <f t="array" ref="AB2431">_FV(Table1[[#This Row],[State]],"Country/region",TRUE)</f>
        <v>#VALUE!</v>
      </c>
    </row>
    <row r="2432" spans="1:28" x14ac:dyDescent="0.35">
      <c r="A2432" t="s">
        <v>1105</v>
      </c>
      <c r="B2432">
        <v>46</v>
      </c>
      <c r="C2432" t="s">
        <v>1106</v>
      </c>
      <c r="D2432" t="s">
        <v>46</v>
      </c>
      <c r="E2432">
        <f>YEAR(Table1[[#This Row],[Order Date]])</f>
        <v>2013</v>
      </c>
      <c r="F2432">
        <v>1</v>
      </c>
      <c r="G2432">
        <f>MONTH(Table1[[#This Row],[Order Date]])</f>
        <v>2</v>
      </c>
      <c r="H2432" s="1">
        <v>41325</v>
      </c>
      <c r="I2432">
        <v>4739</v>
      </c>
      <c r="J2432" t="s">
        <v>47</v>
      </c>
      <c r="K2432">
        <v>16</v>
      </c>
      <c r="L2432">
        <v>2.94</v>
      </c>
      <c r="M2432" s="2">
        <v>0.04</v>
      </c>
      <c r="N2432">
        <v>48.57</v>
      </c>
      <c r="O2432">
        <v>0.7</v>
      </c>
      <c r="P2432">
        <v>4.21</v>
      </c>
      <c r="Q2432" s="2">
        <v>0.57999999999999996</v>
      </c>
      <c r="R2432" t="s">
        <v>29</v>
      </c>
      <c r="S2432" t="s">
        <v>59</v>
      </c>
      <c r="T2432" t="s">
        <v>521</v>
      </c>
      <c r="U2432" t="s">
        <v>88</v>
      </c>
      <c r="V2432" t="s">
        <v>76</v>
      </c>
      <c r="W2432">
        <v>678</v>
      </c>
      <c r="X2432" s="1">
        <v>41329</v>
      </c>
      <c r="Y2432" t="s">
        <v>34</v>
      </c>
      <c r="Z2432" t="e" vm="18">
        <v>#VALUE!</v>
      </c>
      <c r="AA2432">
        <v>23518</v>
      </c>
      <c r="AB2432" t="e" cm="1" vm="2">
        <f t="array" ref="AB2432">_FV(Table1[[#This Row],[State]],"Country/region",TRUE)</f>
        <v>#VALUE!</v>
      </c>
    </row>
    <row r="2433" spans="1:28" x14ac:dyDescent="0.35">
      <c r="A2433" t="s">
        <v>2774</v>
      </c>
      <c r="B2433">
        <v>46</v>
      </c>
      <c r="C2433" t="s">
        <v>1882</v>
      </c>
      <c r="D2433" t="s">
        <v>57</v>
      </c>
      <c r="E2433">
        <f>YEAR(Table1[[#This Row],[Order Date]])</f>
        <v>2013</v>
      </c>
      <c r="F2433">
        <v>1</v>
      </c>
      <c r="G2433">
        <f>MONTH(Table1[[#This Row],[Order Date]])</f>
        <v>2</v>
      </c>
      <c r="H2433" s="1">
        <v>41326</v>
      </c>
      <c r="I2433">
        <v>43940</v>
      </c>
      <c r="J2433" t="s">
        <v>58</v>
      </c>
      <c r="K2433">
        <v>44</v>
      </c>
      <c r="L2433">
        <v>40.97</v>
      </c>
      <c r="M2433" s="2">
        <v>0.08</v>
      </c>
      <c r="N2433">
        <v>1717.21</v>
      </c>
      <c r="O2433">
        <v>8.99</v>
      </c>
      <c r="P2433">
        <v>176.13</v>
      </c>
      <c r="Q2433" s="2">
        <v>0.59</v>
      </c>
      <c r="R2433" t="s">
        <v>29</v>
      </c>
      <c r="S2433" t="s">
        <v>139</v>
      </c>
      <c r="T2433" t="s">
        <v>2258</v>
      </c>
      <c r="U2433" t="s">
        <v>88</v>
      </c>
      <c r="V2433" t="s">
        <v>33</v>
      </c>
      <c r="W2433">
        <v>6205</v>
      </c>
      <c r="X2433" s="1">
        <v>41327</v>
      </c>
      <c r="Y2433" t="s">
        <v>34</v>
      </c>
      <c r="Z2433" t="e" vm="15">
        <v>#VALUE!</v>
      </c>
      <c r="AA2433">
        <v>11580</v>
      </c>
      <c r="AB2433" t="e" cm="1" vm="2">
        <f t="array" ref="AB2433">_FV(Table1[[#This Row],[State]],"Country/region",TRUE)</f>
        <v>#VALUE!</v>
      </c>
    </row>
    <row r="2434" spans="1:28" x14ac:dyDescent="0.35">
      <c r="A2434" t="s">
        <v>1785</v>
      </c>
      <c r="B2434">
        <v>46</v>
      </c>
      <c r="C2434" t="s">
        <v>360</v>
      </c>
      <c r="D2434" t="s">
        <v>46</v>
      </c>
      <c r="E2434">
        <f>YEAR(Table1[[#This Row],[Order Date]])</f>
        <v>2013</v>
      </c>
      <c r="F2434">
        <v>1</v>
      </c>
      <c r="G2434">
        <f>MONTH(Table1[[#This Row],[Order Date]])</f>
        <v>2</v>
      </c>
      <c r="H2434" s="1">
        <v>41326</v>
      </c>
      <c r="I2434">
        <v>26499</v>
      </c>
      <c r="J2434" t="s">
        <v>131</v>
      </c>
      <c r="K2434">
        <v>11</v>
      </c>
      <c r="L2434">
        <v>2.88</v>
      </c>
      <c r="M2434" s="2">
        <v>0.05</v>
      </c>
      <c r="N2434">
        <v>32.4</v>
      </c>
      <c r="O2434">
        <v>0.5</v>
      </c>
      <c r="P2434">
        <v>8.7799999999999994</v>
      </c>
      <c r="Q2434" s="2">
        <v>0.39</v>
      </c>
      <c r="R2434" t="s">
        <v>29</v>
      </c>
      <c r="S2434" t="s">
        <v>30</v>
      </c>
      <c r="T2434" t="s">
        <v>1366</v>
      </c>
      <c r="U2434" t="s">
        <v>210</v>
      </c>
      <c r="V2434" t="s">
        <v>68</v>
      </c>
      <c r="W2434">
        <v>3711</v>
      </c>
      <c r="X2434" s="1">
        <v>41327</v>
      </c>
      <c r="Y2434" t="s">
        <v>34</v>
      </c>
      <c r="Z2434" t="e" vm="16">
        <v>#VALUE!</v>
      </c>
      <c r="AA2434">
        <v>60060</v>
      </c>
      <c r="AB2434" t="e" cm="1" vm="2">
        <f t="array" ref="AB2434">_FV(Table1[[#This Row],[State]],"Country/region",TRUE)</f>
        <v>#VALUE!</v>
      </c>
    </row>
    <row r="2435" spans="1:28" x14ac:dyDescent="0.35">
      <c r="A2435" t="s">
        <v>1205</v>
      </c>
      <c r="B2435">
        <v>46</v>
      </c>
      <c r="C2435" t="s">
        <v>2775</v>
      </c>
      <c r="D2435" t="s">
        <v>46</v>
      </c>
      <c r="E2435">
        <f>YEAR(Table1[[#This Row],[Order Date]])</f>
        <v>2013</v>
      </c>
      <c r="F2435">
        <v>1</v>
      </c>
      <c r="G2435">
        <f>MONTH(Table1[[#This Row],[Order Date]])</f>
        <v>2</v>
      </c>
      <c r="H2435" s="1">
        <v>41326</v>
      </c>
      <c r="I2435">
        <v>17632</v>
      </c>
      <c r="J2435" t="s">
        <v>131</v>
      </c>
      <c r="K2435">
        <v>38</v>
      </c>
      <c r="L2435">
        <v>1.98</v>
      </c>
      <c r="M2435" s="2">
        <v>0.1</v>
      </c>
      <c r="N2435">
        <v>71.12</v>
      </c>
      <c r="O2435">
        <v>0.7</v>
      </c>
      <c r="P2435">
        <v>-21.89</v>
      </c>
      <c r="Q2435" s="2">
        <v>0.83</v>
      </c>
      <c r="R2435" t="s">
        <v>29</v>
      </c>
      <c r="S2435" t="s">
        <v>59</v>
      </c>
      <c r="T2435" t="s">
        <v>308</v>
      </c>
      <c r="U2435" t="s">
        <v>232</v>
      </c>
      <c r="V2435" t="s">
        <v>68</v>
      </c>
      <c r="W2435">
        <v>2426</v>
      </c>
      <c r="X2435" s="1">
        <v>41327</v>
      </c>
      <c r="Y2435" t="s">
        <v>34</v>
      </c>
      <c r="Z2435" t="e" vm="28">
        <v>#VALUE!</v>
      </c>
      <c r="AA2435">
        <v>65203</v>
      </c>
      <c r="AB2435" t="e" cm="1" vm="2">
        <f t="array" ref="AB2435">_FV(Table1[[#This Row],[State]],"Country/region",TRUE)</f>
        <v>#VALUE!</v>
      </c>
    </row>
    <row r="2436" spans="1:28" x14ac:dyDescent="0.35">
      <c r="A2436" t="s">
        <v>1881</v>
      </c>
      <c r="B2436">
        <v>46</v>
      </c>
      <c r="C2436" t="s">
        <v>1882</v>
      </c>
      <c r="D2436" t="s">
        <v>57</v>
      </c>
      <c r="E2436">
        <f>YEAR(Table1[[#This Row],[Order Date]])</f>
        <v>2013</v>
      </c>
      <c r="F2436">
        <v>1</v>
      </c>
      <c r="G2436">
        <f>MONTH(Table1[[#This Row],[Order Date]])</f>
        <v>2</v>
      </c>
      <c r="H2436" s="1">
        <v>41326</v>
      </c>
      <c r="I2436">
        <v>43940</v>
      </c>
      <c r="J2436" t="s">
        <v>58</v>
      </c>
      <c r="K2436">
        <v>12</v>
      </c>
      <c r="L2436">
        <v>200.99</v>
      </c>
      <c r="M2436" s="2">
        <v>0.09</v>
      </c>
      <c r="N2436">
        <v>1940.21</v>
      </c>
      <c r="O2436">
        <v>4.2</v>
      </c>
      <c r="P2436">
        <v>-215.33600000000001</v>
      </c>
      <c r="Q2436" s="2">
        <v>0.59</v>
      </c>
      <c r="R2436" t="s">
        <v>96</v>
      </c>
      <c r="S2436" t="s">
        <v>30</v>
      </c>
      <c r="T2436" t="s">
        <v>1813</v>
      </c>
      <c r="U2436" t="s">
        <v>105</v>
      </c>
      <c r="V2436" t="s">
        <v>33</v>
      </c>
      <c r="W2436">
        <v>6204</v>
      </c>
      <c r="X2436" s="1">
        <v>41327</v>
      </c>
      <c r="Y2436" t="s">
        <v>34</v>
      </c>
      <c r="Z2436" t="e" vm="15">
        <v>#VALUE!</v>
      </c>
      <c r="AA2436">
        <v>13501</v>
      </c>
      <c r="AB2436" t="e" cm="1" vm="2">
        <f t="array" ref="AB2436">_FV(Table1[[#This Row],[State]],"Country/region",TRUE)</f>
        <v>#VALUE!</v>
      </c>
    </row>
    <row r="2437" spans="1:28" x14ac:dyDescent="0.35">
      <c r="A2437" t="s">
        <v>2776</v>
      </c>
      <c r="B2437">
        <v>46</v>
      </c>
      <c r="C2437" t="s">
        <v>117</v>
      </c>
      <c r="D2437" t="s">
        <v>38</v>
      </c>
      <c r="E2437">
        <f>YEAR(Table1[[#This Row],[Order Date]])</f>
        <v>2013</v>
      </c>
      <c r="F2437">
        <v>1</v>
      </c>
      <c r="G2437">
        <f>MONTH(Table1[[#This Row],[Order Date]])</f>
        <v>2</v>
      </c>
      <c r="H2437" s="1">
        <v>41326</v>
      </c>
      <c r="I2437">
        <v>41122</v>
      </c>
      <c r="J2437" t="s">
        <v>39</v>
      </c>
      <c r="K2437">
        <v>29</v>
      </c>
      <c r="L2437">
        <v>1.74</v>
      </c>
      <c r="M2437" s="2">
        <v>0.06</v>
      </c>
      <c r="N2437">
        <v>61.22</v>
      </c>
      <c r="O2437">
        <v>4.08</v>
      </c>
      <c r="P2437">
        <v>-76.88</v>
      </c>
      <c r="Q2437" s="2">
        <v>0.53</v>
      </c>
      <c r="R2437" t="s">
        <v>48</v>
      </c>
      <c r="S2437" t="s">
        <v>139</v>
      </c>
      <c r="T2437" t="s">
        <v>500</v>
      </c>
      <c r="U2437" t="s">
        <v>82</v>
      </c>
      <c r="V2437" t="s">
        <v>68</v>
      </c>
      <c r="W2437">
        <v>5798</v>
      </c>
      <c r="X2437" s="1">
        <v>41328</v>
      </c>
      <c r="Y2437" t="s">
        <v>42</v>
      </c>
      <c r="Z2437" t="e" vm="11">
        <v>#VALUE!</v>
      </c>
      <c r="AA2437">
        <v>77705</v>
      </c>
      <c r="AB2437" t="e" cm="1" vm="2">
        <f t="array" ref="AB2437">_FV(Table1[[#This Row],[State]],"Country/region",TRUE)</f>
        <v>#VALUE!</v>
      </c>
    </row>
    <row r="2438" spans="1:28" x14ac:dyDescent="0.35">
      <c r="A2438" t="s">
        <v>1035</v>
      </c>
      <c r="B2438">
        <v>46</v>
      </c>
      <c r="C2438" t="s">
        <v>252</v>
      </c>
      <c r="D2438" t="s">
        <v>46</v>
      </c>
      <c r="E2438">
        <f>YEAR(Table1[[#This Row],[Order Date]])</f>
        <v>2013</v>
      </c>
      <c r="F2438">
        <v>1</v>
      </c>
      <c r="G2438">
        <f>MONTH(Table1[[#This Row],[Order Date]])</f>
        <v>2</v>
      </c>
      <c r="H2438" s="1">
        <v>41327</v>
      </c>
      <c r="I2438">
        <v>2279</v>
      </c>
      <c r="J2438" t="s">
        <v>131</v>
      </c>
      <c r="K2438">
        <v>49</v>
      </c>
      <c r="L2438">
        <v>90.98</v>
      </c>
      <c r="M2438" s="2">
        <v>0</v>
      </c>
      <c r="N2438">
        <v>4577.18</v>
      </c>
      <c r="O2438">
        <v>30</v>
      </c>
      <c r="P2438">
        <v>205.83</v>
      </c>
      <c r="Q2438" s="2">
        <v>0.61</v>
      </c>
      <c r="R2438" t="s">
        <v>48</v>
      </c>
      <c r="S2438" t="s">
        <v>49</v>
      </c>
      <c r="T2438" t="s">
        <v>2777</v>
      </c>
      <c r="U2438" t="s">
        <v>51</v>
      </c>
      <c r="V2438" t="s">
        <v>68</v>
      </c>
      <c r="W2438">
        <v>333</v>
      </c>
      <c r="X2438" s="1">
        <v>41328</v>
      </c>
      <c r="Y2438" t="s">
        <v>53</v>
      </c>
      <c r="Z2438" t="e" vm="12">
        <v>#VALUE!</v>
      </c>
      <c r="AA2438">
        <v>50158</v>
      </c>
      <c r="AB2438" t="e" cm="1" vm="2">
        <f t="array" ref="AB2438">_FV(Table1[[#This Row],[State]],"Country/region",TRUE)</f>
        <v>#VALUE!</v>
      </c>
    </row>
    <row r="2439" spans="1:28" x14ac:dyDescent="0.35">
      <c r="A2439" t="s">
        <v>1330</v>
      </c>
      <c r="B2439">
        <v>46</v>
      </c>
      <c r="C2439" t="s">
        <v>2400</v>
      </c>
      <c r="D2439" t="s">
        <v>57</v>
      </c>
      <c r="E2439">
        <f>YEAR(Table1[[#This Row],[Order Date]])</f>
        <v>2013</v>
      </c>
      <c r="F2439">
        <v>1</v>
      </c>
      <c r="G2439">
        <f>MONTH(Table1[[#This Row],[Order Date]])</f>
        <v>2</v>
      </c>
      <c r="H2439" s="1">
        <v>41327</v>
      </c>
      <c r="I2439">
        <v>37606</v>
      </c>
      <c r="J2439" t="s">
        <v>58</v>
      </c>
      <c r="K2439">
        <v>1</v>
      </c>
      <c r="L2439">
        <v>4.9800000000000004</v>
      </c>
      <c r="M2439" s="2">
        <v>0.05</v>
      </c>
      <c r="N2439">
        <v>19.96</v>
      </c>
      <c r="O2439">
        <v>4.8600000000000003</v>
      </c>
      <c r="P2439">
        <v>3.25</v>
      </c>
      <c r="Q2439" s="2">
        <v>0.38</v>
      </c>
      <c r="R2439" t="s">
        <v>29</v>
      </c>
      <c r="S2439" t="s">
        <v>30</v>
      </c>
      <c r="T2439" t="s">
        <v>2103</v>
      </c>
      <c r="U2439" t="s">
        <v>61</v>
      </c>
      <c r="V2439" t="s">
        <v>52</v>
      </c>
      <c r="W2439">
        <v>5283</v>
      </c>
      <c r="X2439" s="1">
        <v>41328</v>
      </c>
      <c r="Y2439" t="s">
        <v>42</v>
      </c>
      <c r="Z2439" t="e" vm="4">
        <v>#VALUE!</v>
      </c>
      <c r="AA2439">
        <v>94526</v>
      </c>
      <c r="AB2439" t="e" cm="1" vm="2">
        <f t="array" ref="AB2439">_FV(Table1[[#This Row],[State]],"Country/region",TRUE)</f>
        <v>#VALUE!</v>
      </c>
    </row>
    <row r="2440" spans="1:28" x14ac:dyDescent="0.35">
      <c r="A2440" t="s">
        <v>2651</v>
      </c>
      <c r="B2440">
        <v>46</v>
      </c>
      <c r="C2440" t="s">
        <v>1395</v>
      </c>
      <c r="D2440" t="s">
        <v>38</v>
      </c>
      <c r="E2440">
        <f>YEAR(Table1[[#This Row],[Order Date]])</f>
        <v>2013</v>
      </c>
      <c r="F2440">
        <v>1</v>
      </c>
      <c r="G2440">
        <f>MONTH(Table1[[#This Row],[Order Date]])</f>
        <v>2</v>
      </c>
      <c r="H2440" s="1">
        <v>41327</v>
      </c>
      <c r="I2440">
        <v>39872</v>
      </c>
      <c r="J2440" t="s">
        <v>58</v>
      </c>
      <c r="K2440">
        <v>5</v>
      </c>
      <c r="L2440">
        <v>2.88</v>
      </c>
      <c r="M2440" s="2">
        <v>0.01</v>
      </c>
      <c r="N2440">
        <v>16.239999999999998</v>
      </c>
      <c r="O2440">
        <v>0.99</v>
      </c>
      <c r="P2440">
        <v>0.35</v>
      </c>
      <c r="Q2440" s="2">
        <v>0.36</v>
      </c>
      <c r="R2440" t="s">
        <v>29</v>
      </c>
      <c r="S2440" t="s">
        <v>30</v>
      </c>
      <c r="T2440" t="s">
        <v>1876</v>
      </c>
      <c r="U2440" t="s">
        <v>210</v>
      </c>
      <c r="V2440" t="s">
        <v>68</v>
      </c>
      <c r="W2440">
        <v>5633</v>
      </c>
      <c r="X2440" s="1">
        <v>41328</v>
      </c>
      <c r="Y2440" t="s">
        <v>34</v>
      </c>
      <c r="Z2440" t="e" vm="41">
        <v>#VALUE!</v>
      </c>
      <c r="AA2440">
        <v>58701</v>
      </c>
      <c r="AB2440" t="e" cm="1" vm="2">
        <f t="array" ref="AB2440">_FV(Table1[[#This Row],[State]],"Country/region",TRUE)</f>
        <v>#VALUE!</v>
      </c>
    </row>
    <row r="2441" spans="1:28" x14ac:dyDescent="0.35">
      <c r="A2441" t="s">
        <v>2778</v>
      </c>
      <c r="B2441">
        <v>46</v>
      </c>
      <c r="C2441" t="s">
        <v>2779</v>
      </c>
      <c r="D2441" t="s">
        <v>27</v>
      </c>
      <c r="E2441">
        <f>YEAR(Table1[[#This Row],[Order Date]])</f>
        <v>2013</v>
      </c>
      <c r="F2441">
        <v>1</v>
      </c>
      <c r="G2441">
        <f>MONTH(Table1[[#This Row],[Order Date]])</f>
        <v>2</v>
      </c>
      <c r="H2441" s="1">
        <v>41327</v>
      </c>
      <c r="I2441">
        <v>4487</v>
      </c>
      <c r="J2441" t="s">
        <v>131</v>
      </c>
      <c r="K2441">
        <v>50</v>
      </c>
      <c r="L2441">
        <v>6.54</v>
      </c>
      <c r="M2441" s="2">
        <v>0.05</v>
      </c>
      <c r="N2441">
        <v>325.24</v>
      </c>
      <c r="O2441">
        <v>5.27</v>
      </c>
      <c r="P2441">
        <v>-79.418999999999997</v>
      </c>
      <c r="Q2441" s="2">
        <v>0.36</v>
      </c>
      <c r="R2441" t="s">
        <v>29</v>
      </c>
      <c r="S2441" t="s">
        <v>30</v>
      </c>
      <c r="T2441" t="s">
        <v>2302</v>
      </c>
      <c r="U2441" t="s">
        <v>67</v>
      </c>
      <c r="V2441" t="s">
        <v>68</v>
      </c>
      <c r="W2441">
        <v>638</v>
      </c>
      <c r="X2441" s="1">
        <v>41328</v>
      </c>
      <c r="Y2441" t="s">
        <v>34</v>
      </c>
      <c r="Z2441" t="e" vm="5">
        <v>#VALUE!</v>
      </c>
      <c r="AA2441">
        <v>55407</v>
      </c>
      <c r="AB2441" t="e" cm="1" vm="2">
        <f t="array" ref="AB2441">_FV(Table1[[#This Row],[State]],"Country/region",TRUE)</f>
        <v>#VALUE!</v>
      </c>
    </row>
    <row r="2442" spans="1:28" x14ac:dyDescent="0.35">
      <c r="A2442" t="s">
        <v>1673</v>
      </c>
      <c r="B2442">
        <v>46</v>
      </c>
      <c r="C2442" t="s">
        <v>1674</v>
      </c>
      <c r="D2442" t="s">
        <v>38</v>
      </c>
      <c r="E2442">
        <f>YEAR(Table1[[#This Row],[Order Date]])</f>
        <v>2013</v>
      </c>
      <c r="F2442">
        <v>1</v>
      </c>
      <c r="G2442">
        <f>MONTH(Table1[[#This Row],[Order Date]])</f>
        <v>2</v>
      </c>
      <c r="H2442" s="1">
        <v>41327</v>
      </c>
      <c r="I2442">
        <v>29475</v>
      </c>
      <c r="J2442" t="s">
        <v>28</v>
      </c>
      <c r="K2442">
        <v>49</v>
      </c>
      <c r="L2442">
        <v>4.91</v>
      </c>
      <c r="M2442" s="2">
        <v>0.09</v>
      </c>
      <c r="N2442">
        <v>235.12</v>
      </c>
      <c r="O2442">
        <v>3.05</v>
      </c>
      <c r="P2442">
        <v>-29.62</v>
      </c>
      <c r="Q2442" s="2">
        <v>0.52</v>
      </c>
      <c r="R2442" t="s">
        <v>48</v>
      </c>
      <c r="S2442" t="s">
        <v>139</v>
      </c>
      <c r="T2442" t="s">
        <v>2780</v>
      </c>
      <c r="U2442" t="s">
        <v>82</v>
      </c>
      <c r="V2442" t="s">
        <v>68</v>
      </c>
      <c r="W2442">
        <v>4154</v>
      </c>
      <c r="X2442" s="1">
        <v>41329</v>
      </c>
      <c r="Y2442" t="s">
        <v>34</v>
      </c>
      <c r="Z2442" t="e" vm="11">
        <v>#VALUE!</v>
      </c>
      <c r="AA2442">
        <v>78596</v>
      </c>
      <c r="AB2442" t="e" cm="1" vm="2">
        <f t="array" ref="AB2442">_FV(Table1[[#This Row],[State]],"Country/region",TRUE)</f>
        <v>#VALUE!</v>
      </c>
    </row>
    <row r="2443" spans="1:28" x14ac:dyDescent="0.35">
      <c r="A2443" t="s">
        <v>1330</v>
      </c>
      <c r="B2443">
        <v>46</v>
      </c>
      <c r="C2443" t="s">
        <v>2400</v>
      </c>
      <c r="D2443" t="s">
        <v>57</v>
      </c>
      <c r="E2443">
        <f>YEAR(Table1[[#This Row],[Order Date]])</f>
        <v>2013</v>
      </c>
      <c r="F2443">
        <v>1</v>
      </c>
      <c r="G2443">
        <f>MONTH(Table1[[#This Row],[Order Date]])</f>
        <v>2</v>
      </c>
      <c r="H2443" s="1">
        <v>41327</v>
      </c>
      <c r="I2443">
        <v>37606</v>
      </c>
      <c r="J2443" t="s">
        <v>58</v>
      </c>
      <c r="K2443">
        <v>41</v>
      </c>
      <c r="L2443">
        <v>3.57</v>
      </c>
      <c r="M2443" s="2">
        <v>0.03</v>
      </c>
      <c r="N2443">
        <v>148.99</v>
      </c>
      <c r="O2443">
        <v>4.17</v>
      </c>
      <c r="P2443">
        <v>-115.48</v>
      </c>
      <c r="Q2443" s="2">
        <v>0.59</v>
      </c>
      <c r="R2443" t="s">
        <v>29</v>
      </c>
      <c r="S2443" t="s">
        <v>139</v>
      </c>
      <c r="T2443" t="s">
        <v>1830</v>
      </c>
      <c r="U2443" t="s">
        <v>88</v>
      </c>
      <c r="V2443" t="s">
        <v>52</v>
      </c>
      <c r="W2443">
        <v>5284</v>
      </c>
      <c r="X2443" s="1">
        <v>41329</v>
      </c>
      <c r="Y2443" t="s">
        <v>34</v>
      </c>
      <c r="Z2443" t="e" vm="4">
        <v>#VALUE!</v>
      </c>
      <c r="AA2443">
        <v>94526</v>
      </c>
      <c r="AB2443" t="e" cm="1" vm="2">
        <f t="array" ref="AB2443">_FV(Table1[[#This Row],[State]],"Country/region",TRUE)</f>
        <v>#VALUE!</v>
      </c>
    </row>
    <row r="2444" spans="1:28" x14ac:dyDescent="0.35">
      <c r="A2444" t="s">
        <v>1330</v>
      </c>
      <c r="B2444">
        <v>46</v>
      </c>
      <c r="C2444" t="s">
        <v>2400</v>
      </c>
      <c r="D2444" t="s">
        <v>57</v>
      </c>
      <c r="E2444">
        <f>YEAR(Table1[[#This Row],[Order Date]])</f>
        <v>2013</v>
      </c>
      <c r="F2444">
        <v>1</v>
      </c>
      <c r="G2444">
        <f>MONTH(Table1[[#This Row],[Order Date]])</f>
        <v>2</v>
      </c>
      <c r="H2444" s="1">
        <v>41327</v>
      </c>
      <c r="I2444">
        <v>37606</v>
      </c>
      <c r="J2444" t="s">
        <v>58</v>
      </c>
      <c r="K2444">
        <v>21</v>
      </c>
      <c r="L2444">
        <v>3.28</v>
      </c>
      <c r="M2444" s="2">
        <v>0.06</v>
      </c>
      <c r="N2444">
        <v>70.66</v>
      </c>
      <c r="O2444">
        <v>3.97</v>
      </c>
      <c r="P2444">
        <v>-57.84</v>
      </c>
      <c r="Q2444" s="2">
        <v>0.56000000000000005</v>
      </c>
      <c r="R2444" t="s">
        <v>29</v>
      </c>
      <c r="S2444" t="s">
        <v>59</v>
      </c>
      <c r="T2444" t="s">
        <v>182</v>
      </c>
      <c r="U2444" t="s">
        <v>88</v>
      </c>
      <c r="V2444" t="s">
        <v>52</v>
      </c>
      <c r="W2444">
        <v>5285</v>
      </c>
      <c r="X2444" s="1">
        <v>41329</v>
      </c>
      <c r="Y2444" t="s">
        <v>34</v>
      </c>
      <c r="Z2444" t="e" vm="4">
        <v>#VALUE!</v>
      </c>
      <c r="AA2444">
        <v>94526</v>
      </c>
      <c r="AB2444" t="e" cm="1" vm="2">
        <f t="array" ref="AB2444">_FV(Table1[[#This Row],[State]],"Country/region",TRUE)</f>
        <v>#VALUE!</v>
      </c>
    </row>
    <row r="2445" spans="1:28" x14ac:dyDescent="0.35">
      <c r="A2445" t="s">
        <v>1035</v>
      </c>
      <c r="B2445">
        <v>46</v>
      </c>
      <c r="C2445" t="s">
        <v>252</v>
      </c>
      <c r="D2445" t="s">
        <v>46</v>
      </c>
      <c r="E2445">
        <f>YEAR(Table1[[#This Row],[Order Date]])</f>
        <v>2013</v>
      </c>
      <c r="F2445">
        <v>1</v>
      </c>
      <c r="G2445">
        <f>MONTH(Table1[[#This Row],[Order Date]])</f>
        <v>2</v>
      </c>
      <c r="H2445" s="1">
        <v>41327</v>
      </c>
      <c r="I2445">
        <v>2279</v>
      </c>
      <c r="J2445" t="s">
        <v>131</v>
      </c>
      <c r="K2445">
        <v>39</v>
      </c>
      <c r="L2445">
        <v>20.98</v>
      </c>
      <c r="M2445" s="2">
        <v>0.04</v>
      </c>
      <c r="N2445">
        <v>845.9</v>
      </c>
      <c r="O2445">
        <v>5.42</v>
      </c>
      <c r="P2445">
        <v>52.53</v>
      </c>
      <c r="Q2445" s="2">
        <v>0.66</v>
      </c>
      <c r="R2445" t="s">
        <v>29</v>
      </c>
      <c r="S2445" t="s">
        <v>30</v>
      </c>
      <c r="T2445" t="s">
        <v>2781</v>
      </c>
      <c r="U2445" t="s">
        <v>32</v>
      </c>
      <c r="V2445" t="s">
        <v>68</v>
      </c>
      <c r="W2445">
        <v>334</v>
      </c>
      <c r="X2445" s="1">
        <v>41329</v>
      </c>
      <c r="Y2445" t="s">
        <v>34</v>
      </c>
      <c r="Z2445" t="e" vm="12">
        <v>#VALUE!</v>
      </c>
      <c r="AA2445">
        <v>50158</v>
      </c>
      <c r="AB2445" t="e" cm="1" vm="2">
        <f t="array" ref="AB2445">_FV(Table1[[#This Row],[State]],"Country/region",TRUE)</f>
        <v>#VALUE!</v>
      </c>
    </row>
    <row r="2446" spans="1:28" x14ac:dyDescent="0.35">
      <c r="A2446" t="s">
        <v>2626</v>
      </c>
      <c r="B2446">
        <v>46</v>
      </c>
      <c r="C2446" t="s">
        <v>2627</v>
      </c>
      <c r="D2446" t="s">
        <v>46</v>
      </c>
      <c r="E2446">
        <f>YEAR(Table1[[#This Row],[Order Date]])</f>
        <v>2013</v>
      </c>
      <c r="F2446">
        <v>1</v>
      </c>
      <c r="G2446">
        <f>MONTH(Table1[[#This Row],[Order Date]])</f>
        <v>2</v>
      </c>
      <c r="H2446" s="1">
        <v>41327</v>
      </c>
      <c r="I2446">
        <v>51362</v>
      </c>
      <c r="J2446" t="s">
        <v>131</v>
      </c>
      <c r="K2446">
        <v>47</v>
      </c>
      <c r="L2446">
        <v>30.97</v>
      </c>
      <c r="M2446" s="2">
        <v>0.02</v>
      </c>
      <c r="N2446">
        <v>1501.8</v>
      </c>
      <c r="O2446">
        <v>4</v>
      </c>
      <c r="P2446">
        <v>112.78</v>
      </c>
      <c r="Q2446" s="2">
        <v>0.74</v>
      </c>
      <c r="R2446" t="s">
        <v>96</v>
      </c>
      <c r="S2446" t="s">
        <v>30</v>
      </c>
      <c r="T2446" t="s">
        <v>2368</v>
      </c>
      <c r="U2446" t="s">
        <v>102</v>
      </c>
      <c r="V2446" t="s">
        <v>52</v>
      </c>
      <c r="W2446">
        <v>7200</v>
      </c>
      <c r="X2446" s="1">
        <v>41329</v>
      </c>
      <c r="Y2446" t="s">
        <v>34</v>
      </c>
      <c r="Z2446" t="e" vm="4">
        <v>#VALUE!</v>
      </c>
      <c r="AA2446">
        <v>90210</v>
      </c>
      <c r="AB2446" t="e" cm="1" vm="2">
        <f t="array" ref="AB2446">_FV(Table1[[#This Row],[State]],"Country/region",TRUE)</f>
        <v>#VALUE!</v>
      </c>
    </row>
    <row r="2447" spans="1:28" x14ac:dyDescent="0.35">
      <c r="A2447" t="s">
        <v>2782</v>
      </c>
      <c r="B2447">
        <v>46</v>
      </c>
      <c r="C2447" t="s">
        <v>1674</v>
      </c>
      <c r="D2447" t="s">
        <v>38</v>
      </c>
      <c r="E2447">
        <f>YEAR(Table1[[#This Row],[Order Date]])</f>
        <v>2013</v>
      </c>
      <c r="F2447">
        <v>1</v>
      </c>
      <c r="G2447">
        <f>MONTH(Table1[[#This Row],[Order Date]])</f>
        <v>2</v>
      </c>
      <c r="H2447" s="1">
        <v>41327</v>
      </c>
      <c r="I2447">
        <v>29475</v>
      </c>
      <c r="J2447" t="s">
        <v>28</v>
      </c>
      <c r="K2447">
        <v>2</v>
      </c>
      <c r="L2447">
        <v>880.98</v>
      </c>
      <c r="M2447" s="2">
        <v>0</v>
      </c>
      <c r="N2447">
        <v>1814.82</v>
      </c>
      <c r="O2447">
        <v>44.55</v>
      </c>
      <c r="P2447">
        <v>-1128.6600000000001</v>
      </c>
      <c r="Q2447" s="2">
        <v>0.62</v>
      </c>
      <c r="R2447" t="s">
        <v>48</v>
      </c>
      <c r="S2447" t="s">
        <v>73</v>
      </c>
      <c r="T2447" t="s">
        <v>158</v>
      </c>
      <c r="U2447" t="s">
        <v>154</v>
      </c>
      <c r="V2447" t="s">
        <v>68</v>
      </c>
      <c r="W2447">
        <v>4155</v>
      </c>
      <c r="X2447" s="1">
        <v>41330</v>
      </c>
      <c r="Y2447" t="s">
        <v>53</v>
      </c>
      <c r="Z2447" t="e" vm="11">
        <v>#VALUE!</v>
      </c>
      <c r="AA2447">
        <v>76308</v>
      </c>
      <c r="AB2447" t="e" cm="1" vm="2">
        <f t="array" ref="AB2447">_FV(Table1[[#This Row],[State]],"Country/region",TRUE)</f>
        <v>#VALUE!</v>
      </c>
    </row>
    <row r="2448" spans="1:28" x14ac:dyDescent="0.35">
      <c r="A2448" t="s">
        <v>2783</v>
      </c>
      <c r="B2448">
        <v>46</v>
      </c>
      <c r="C2448" t="s">
        <v>1208</v>
      </c>
      <c r="D2448" t="s">
        <v>57</v>
      </c>
      <c r="E2448">
        <f>YEAR(Table1[[#This Row],[Order Date]])</f>
        <v>2013</v>
      </c>
      <c r="F2448">
        <v>1</v>
      </c>
      <c r="G2448">
        <f>MONTH(Table1[[#This Row],[Order Date]])</f>
        <v>2</v>
      </c>
      <c r="H2448" s="1">
        <v>41328</v>
      </c>
      <c r="I2448">
        <v>42528</v>
      </c>
      <c r="J2448" t="s">
        <v>131</v>
      </c>
      <c r="K2448">
        <v>29</v>
      </c>
      <c r="L2448">
        <v>6.48</v>
      </c>
      <c r="M2448" s="2">
        <v>0.02</v>
      </c>
      <c r="N2448">
        <v>200.7</v>
      </c>
      <c r="O2448">
        <v>9.17</v>
      </c>
      <c r="P2448">
        <v>-147.72</v>
      </c>
      <c r="Q2448" s="2">
        <v>0.37</v>
      </c>
      <c r="R2448" t="s">
        <v>29</v>
      </c>
      <c r="S2448" t="s">
        <v>30</v>
      </c>
      <c r="T2448" t="s">
        <v>250</v>
      </c>
      <c r="U2448" t="s">
        <v>61</v>
      </c>
      <c r="V2448" t="s">
        <v>33</v>
      </c>
      <c r="W2448">
        <v>6003</v>
      </c>
      <c r="X2448" s="1">
        <v>41329</v>
      </c>
      <c r="Y2448" t="s">
        <v>34</v>
      </c>
      <c r="Z2448" t="e" vm="24">
        <v>#VALUE!</v>
      </c>
      <c r="AA2448">
        <v>7110</v>
      </c>
      <c r="AB2448" t="e" cm="1" vm="2">
        <f t="array" ref="AB2448">_FV(Table1[[#This Row],[State]],"Country/region",TRUE)</f>
        <v>#VALUE!</v>
      </c>
    </row>
    <row r="2449" spans="1:28" x14ac:dyDescent="0.35">
      <c r="A2449" t="s">
        <v>2784</v>
      </c>
      <c r="B2449">
        <v>46</v>
      </c>
      <c r="C2449" t="s">
        <v>1208</v>
      </c>
      <c r="D2449" t="s">
        <v>57</v>
      </c>
      <c r="E2449">
        <f>YEAR(Table1[[#This Row],[Order Date]])</f>
        <v>2013</v>
      </c>
      <c r="F2449">
        <v>1</v>
      </c>
      <c r="G2449">
        <f>MONTH(Table1[[#This Row],[Order Date]])</f>
        <v>2</v>
      </c>
      <c r="H2449" s="1">
        <v>41328</v>
      </c>
      <c r="I2449">
        <v>42528</v>
      </c>
      <c r="J2449" t="s">
        <v>131</v>
      </c>
      <c r="K2449">
        <v>13</v>
      </c>
      <c r="L2449">
        <v>17.7</v>
      </c>
      <c r="M2449" s="2">
        <v>0.02</v>
      </c>
      <c r="N2449">
        <v>250.75</v>
      </c>
      <c r="O2449">
        <v>9.4700000000000006</v>
      </c>
      <c r="P2449">
        <v>-43.52</v>
      </c>
      <c r="Q2449" s="2">
        <v>0.59</v>
      </c>
      <c r="R2449" t="s">
        <v>29</v>
      </c>
      <c r="S2449" t="s">
        <v>30</v>
      </c>
      <c r="T2449" t="s">
        <v>649</v>
      </c>
      <c r="U2449" t="s">
        <v>32</v>
      </c>
      <c r="V2449" t="s">
        <v>33</v>
      </c>
      <c r="W2449">
        <v>6000</v>
      </c>
      <c r="X2449" s="1">
        <v>41329</v>
      </c>
      <c r="Y2449" t="s">
        <v>34</v>
      </c>
      <c r="Z2449" t="e" vm="30">
        <v>#VALUE!</v>
      </c>
      <c r="AA2449">
        <v>1852</v>
      </c>
      <c r="AB2449" t="e" cm="1" vm="2">
        <f t="array" ref="AB2449">_FV(Table1[[#This Row],[State]],"Country/region",TRUE)</f>
        <v>#VALUE!</v>
      </c>
    </row>
    <row r="2450" spans="1:28" x14ac:dyDescent="0.35">
      <c r="A2450" t="s">
        <v>2757</v>
      </c>
      <c r="B2450">
        <v>46</v>
      </c>
      <c r="C2450" t="s">
        <v>1208</v>
      </c>
      <c r="D2450" t="s">
        <v>57</v>
      </c>
      <c r="E2450">
        <f>YEAR(Table1[[#This Row],[Order Date]])</f>
        <v>2013</v>
      </c>
      <c r="F2450">
        <v>1</v>
      </c>
      <c r="G2450">
        <f>MONTH(Table1[[#This Row],[Order Date]])</f>
        <v>2</v>
      </c>
      <c r="H2450" s="1">
        <v>41328</v>
      </c>
      <c r="I2450">
        <v>42528</v>
      </c>
      <c r="J2450" t="s">
        <v>131</v>
      </c>
      <c r="K2450">
        <v>31</v>
      </c>
      <c r="L2450">
        <v>9.7799999999999994</v>
      </c>
      <c r="M2450" s="2">
        <v>0.02</v>
      </c>
      <c r="N2450">
        <v>313.05</v>
      </c>
      <c r="O2450">
        <v>1.99</v>
      </c>
      <c r="P2450">
        <v>81.87</v>
      </c>
      <c r="Q2450" s="2">
        <v>0.43</v>
      </c>
      <c r="R2450" t="s">
        <v>96</v>
      </c>
      <c r="S2450" t="s">
        <v>139</v>
      </c>
      <c r="T2450" t="s">
        <v>445</v>
      </c>
      <c r="U2450" t="s">
        <v>102</v>
      </c>
      <c r="V2450" t="s">
        <v>33</v>
      </c>
      <c r="W2450">
        <v>6001</v>
      </c>
      <c r="X2450" s="1">
        <v>41329</v>
      </c>
      <c r="Y2450" t="s">
        <v>42</v>
      </c>
      <c r="Z2450" t="e" vm="30">
        <v>#VALUE!</v>
      </c>
      <c r="AA2450">
        <v>1752</v>
      </c>
      <c r="AB2450" t="e" cm="1" vm="2">
        <f t="array" ref="AB2450">_FV(Table1[[#This Row],[State]],"Country/region",TRUE)</f>
        <v>#VALUE!</v>
      </c>
    </row>
    <row r="2451" spans="1:28" x14ac:dyDescent="0.35">
      <c r="A2451" t="s">
        <v>492</v>
      </c>
      <c r="B2451">
        <v>46</v>
      </c>
      <c r="C2451" t="s">
        <v>1208</v>
      </c>
      <c r="D2451" t="s">
        <v>57</v>
      </c>
      <c r="E2451">
        <f>YEAR(Table1[[#This Row],[Order Date]])</f>
        <v>2013</v>
      </c>
      <c r="F2451">
        <v>1</v>
      </c>
      <c r="G2451">
        <f>MONTH(Table1[[#This Row],[Order Date]])</f>
        <v>2</v>
      </c>
      <c r="H2451" s="1">
        <v>41328</v>
      </c>
      <c r="I2451">
        <v>42528</v>
      </c>
      <c r="J2451" t="s">
        <v>131</v>
      </c>
      <c r="K2451">
        <v>37</v>
      </c>
      <c r="L2451">
        <v>35.44</v>
      </c>
      <c r="M2451" s="2">
        <v>0.02</v>
      </c>
      <c r="N2451">
        <v>1356.45</v>
      </c>
      <c r="O2451">
        <v>19.989999999999998</v>
      </c>
      <c r="P2451">
        <v>47.65</v>
      </c>
      <c r="Q2451" s="2">
        <v>0.38</v>
      </c>
      <c r="R2451" t="s">
        <v>29</v>
      </c>
      <c r="S2451" t="s">
        <v>30</v>
      </c>
      <c r="T2451" t="s">
        <v>2395</v>
      </c>
      <c r="U2451" t="s">
        <v>61</v>
      </c>
      <c r="V2451" t="s">
        <v>33</v>
      </c>
      <c r="W2451">
        <v>5999</v>
      </c>
      <c r="X2451" s="1">
        <v>41330</v>
      </c>
      <c r="Y2451" t="s">
        <v>34</v>
      </c>
      <c r="Z2451" t="e" vm="30">
        <v>#VALUE!</v>
      </c>
      <c r="AA2451">
        <v>2038</v>
      </c>
      <c r="AB2451" t="e" cm="1" vm="2">
        <f t="array" ref="AB2451">_FV(Table1[[#This Row],[State]],"Country/region",TRUE)</f>
        <v>#VALUE!</v>
      </c>
    </row>
    <row r="2452" spans="1:28" x14ac:dyDescent="0.35">
      <c r="A2452" t="s">
        <v>2785</v>
      </c>
      <c r="B2452">
        <v>46</v>
      </c>
      <c r="C2452" t="s">
        <v>1208</v>
      </c>
      <c r="D2452" t="s">
        <v>57</v>
      </c>
      <c r="E2452">
        <f>YEAR(Table1[[#This Row],[Order Date]])</f>
        <v>2013</v>
      </c>
      <c r="F2452">
        <v>1</v>
      </c>
      <c r="G2452">
        <f>MONTH(Table1[[#This Row],[Order Date]])</f>
        <v>2</v>
      </c>
      <c r="H2452" s="1">
        <v>41328</v>
      </c>
      <c r="I2452">
        <v>42528</v>
      </c>
      <c r="J2452" t="s">
        <v>131</v>
      </c>
      <c r="K2452">
        <v>46</v>
      </c>
      <c r="L2452">
        <v>3.49</v>
      </c>
      <c r="M2452" s="2">
        <v>0.01</v>
      </c>
      <c r="N2452">
        <v>161.28</v>
      </c>
      <c r="O2452">
        <v>0.76</v>
      </c>
      <c r="P2452">
        <v>56.73</v>
      </c>
      <c r="Q2452" s="2">
        <v>0.39</v>
      </c>
      <c r="R2452" t="s">
        <v>29</v>
      </c>
      <c r="S2452" t="s">
        <v>59</v>
      </c>
      <c r="T2452" t="s">
        <v>2786</v>
      </c>
      <c r="U2452" t="s">
        <v>232</v>
      </c>
      <c r="V2452" t="s">
        <v>33</v>
      </c>
      <c r="W2452">
        <v>6002</v>
      </c>
      <c r="X2452" s="1">
        <v>41330</v>
      </c>
      <c r="Y2452" t="s">
        <v>34</v>
      </c>
      <c r="Z2452" t="e" vm="17">
        <v>#VALUE!</v>
      </c>
      <c r="AA2452">
        <v>6510</v>
      </c>
      <c r="AB2452" t="e" cm="1" vm="2">
        <f t="array" ref="AB2452">_FV(Table1[[#This Row],[State]],"Country/region",TRUE)</f>
        <v>#VALUE!</v>
      </c>
    </row>
    <row r="2453" spans="1:28" x14ac:dyDescent="0.35">
      <c r="A2453" t="s">
        <v>2292</v>
      </c>
      <c r="B2453">
        <v>46</v>
      </c>
      <c r="C2453" t="s">
        <v>1066</v>
      </c>
      <c r="D2453" t="s">
        <v>38</v>
      </c>
      <c r="E2453">
        <f>YEAR(Table1[[#This Row],[Order Date]])</f>
        <v>2013</v>
      </c>
      <c r="F2453">
        <v>1</v>
      </c>
      <c r="G2453">
        <f>MONTH(Table1[[#This Row],[Order Date]])</f>
        <v>2</v>
      </c>
      <c r="H2453" s="1">
        <v>41328</v>
      </c>
      <c r="I2453">
        <v>27426</v>
      </c>
      <c r="J2453" t="s">
        <v>47</v>
      </c>
      <c r="K2453">
        <v>41</v>
      </c>
      <c r="L2453">
        <v>9.99</v>
      </c>
      <c r="M2453" s="2">
        <v>0.01</v>
      </c>
      <c r="N2453">
        <v>438.66</v>
      </c>
      <c r="O2453">
        <v>4.78</v>
      </c>
      <c r="P2453">
        <v>58.86</v>
      </c>
      <c r="Q2453" s="2">
        <v>0.4</v>
      </c>
      <c r="R2453" t="s">
        <v>29</v>
      </c>
      <c r="S2453" t="s">
        <v>30</v>
      </c>
      <c r="T2453" t="s">
        <v>2203</v>
      </c>
      <c r="U2453" t="s">
        <v>61</v>
      </c>
      <c r="V2453" t="s">
        <v>76</v>
      </c>
      <c r="W2453">
        <v>3843</v>
      </c>
      <c r="X2453" s="1">
        <v>41330</v>
      </c>
      <c r="Y2453" t="s">
        <v>34</v>
      </c>
      <c r="Z2453" t="e" vm="44">
        <v>#VALUE!</v>
      </c>
      <c r="AA2453">
        <v>30144</v>
      </c>
      <c r="AB2453" t="e" cm="1" vm="2">
        <f t="array" ref="AB2453">_FV(Table1[[#This Row],[State]],"Country/region",TRUE)</f>
        <v>#VALUE!</v>
      </c>
    </row>
    <row r="2454" spans="1:28" x14ac:dyDescent="0.35">
      <c r="A2454" t="s">
        <v>2292</v>
      </c>
      <c r="B2454">
        <v>46</v>
      </c>
      <c r="C2454" t="s">
        <v>1066</v>
      </c>
      <c r="D2454" t="s">
        <v>38</v>
      </c>
      <c r="E2454">
        <f>YEAR(Table1[[#This Row],[Order Date]])</f>
        <v>2013</v>
      </c>
      <c r="F2454">
        <v>1</v>
      </c>
      <c r="G2454">
        <f>MONTH(Table1[[#This Row],[Order Date]])</f>
        <v>2</v>
      </c>
      <c r="H2454" s="1">
        <v>41328</v>
      </c>
      <c r="I2454">
        <v>27426</v>
      </c>
      <c r="J2454" t="s">
        <v>47</v>
      </c>
      <c r="K2454">
        <v>32</v>
      </c>
      <c r="L2454">
        <v>12.88</v>
      </c>
      <c r="M2454" s="2">
        <v>0.02</v>
      </c>
      <c r="N2454">
        <v>416.99</v>
      </c>
      <c r="O2454">
        <v>4.59</v>
      </c>
      <c r="P2454">
        <v>-93.62</v>
      </c>
      <c r="Q2454" s="2">
        <v>0.82</v>
      </c>
      <c r="R2454" t="s">
        <v>29</v>
      </c>
      <c r="S2454" t="s">
        <v>59</v>
      </c>
      <c r="T2454" t="s">
        <v>1203</v>
      </c>
      <c r="U2454" t="s">
        <v>481</v>
      </c>
      <c r="V2454" t="s">
        <v>76</v>
      </c>
      <c r="W2454">
        <v>3844</v>
      </c>
      <c r="X2454" s="1">
        <v>41335</v>
      </c>
      <c r="Y2454" t="s">
        <v>42</v>
      </c>
      <c r="Z2454" t="e" vm="44">
        <v>#VALUE!</v>
      </c>
      <c r="AA2454">
        <v>30144</v>
      </c>
      <c r="AB2454" t="e" cm="1" vm="2">
        <f t="array" ref="AB2454">_FV(Table1[[#This Row],[State]],"Country/region",TRUE)</f>
        <v>#VALUE!</v>
      </c>
    </row>
    <row r="2455" spans="1:28" x14ac:dyDescent="0.35">
      <c r="A2455" t="s">
        <v>1981</v>
      </c>
      <c r="B2455">
        <v>46</v>
      </c>
      <c r="C2455" t="s">
        <v>2732</v>
      </c>
      <c r="D2455" t="s">
        <v>46</v>
      </c>
      <c r="E2455">
        <f>YEAR(Table1[[#This Row],[Order Date]])</f>
        <v>2013</v>
      </c>
      <c r="F2455">
        <v>1</v>
      </c>
      <c r="G2455">
        <f>MONTH(Table1[[#This Row],[Order Date]])</f>
        <v>2</v>
      </c>
      <c r="H2455" s="1">
        <v>41329</v>
      </c>
      <c r="I2455">
        <v>48609</v>
      </c>
      <c r="J2455" t="s">
        <v>28</v>
      </c>
      <c r="K2455">
        <v>5</v>
      </c>
      <c r="L2455">
        <v>37.44</v>
      </c>
      <c r="M2455" s="2">
        <v>0.04</v>
      </c>
      <c r="N2455">
        <v>186.5</v>
      </c>
      <c r="O2455">
        <v>4.2699999999999996</v>
      </c>
      <c r="P2455">
        <v>4.16</v>
      </c>
      <c r="Q2455" s="2">
        <v>0.46</v>
      </c>
      <c r="R2455" t="s">
        <v>29</v>
      </c>
      <c r="S2455" t="s">
        <v>59</v>
      </c>
      <c r="T2455" t="s">
        <v>2787</v>
      </c>
      <c r="U2455" t="s">
        <v>88</v>
      </c>
      <c r="V2455" t="s">
        <v>76</v>
      </c>
      <c r="W2455">
        <v>6824</v>
      </c>
      <c r="X2455" s="1">
        <v>41330</v>
      </c>
      <c r="Y2455" t="s">
        <v>42</v>
      </c>
      <c r="Z2455" t="e" vm="18">
        <v>#VALUE!</v>
      </c>
      <c r="AA2455">
        <v>22601</v>
      </c>
      <c r="AB2455" t="e" cm="1" vm="2">
        <f t="array" ref="AB2455">_FV(Table1[[#This Row],[State]],"Country/region",TRUE)</f>
        <v>#VALUE!</v>
      </c>
    </row>
    <row r="2456" spans="1:28" x14ac:dyDescent="0.35">
      <c r="A2456" t="s">
        <v>1981</v>
      </c>
      <c r="B2456">
        <v>46</v>
      </c>
      <c r="C2456" t="s">
        <v>2732</v>
      </c>
      <c r="D2456" t="s">
        <v>46</v>
      </c>
      <c r="E2456">
        <f>YEAR(Table1[[#This Row],[Order Date]])</f>
        <v>2013</v>
      </c>
      <c r="F2456">
        <v>1</v>
      </c>
      <c r="G2456">
        <f>MONTH(Table1[[#This Row],[Order Date]])</f>
        <v>2</v>
      </c>
      <c r="H2456" s="1">
        <v>41329</v>
      </c>
      <c r="I2456">
        <v>48609</v>
      </c>
      <c r="J2456" t="s">
        <v>28</v>
      </c>
      <c r="K2456">
        <v>26</v>
      </c>
      <c r="L2456">
        <v>6.48</v>
      </c>
      <c r="M2456" s="2">
        <v>0</v>
      </c>
      <c r="N2456">
        <v>176.34</v>
      </c>
      <c r="O2456">
        <v>7.86</v>
      </c>
      <c r="P2456">
        <v>-103.32</v>
      </c>
      <c r="Q2456" s="2">
        <v>0.37</v>
      </c>
      <c r="R2456" t="s">
        <v>29</v>
      </c>
      <c r="S2456" t="s">
        <v>30</v>
      </c>
      <c r="T2456" t="s">
        <v>1483</v>
      </c>
      <c r="U2456" t="s">
        <v>61</v>
      </c>
      <c r="V2456" t="s">
        <v>76</v>
      </c>
      <c r="W2456">
        <v>6823</v>
      </c>
      <c r="X2456" s="1">
        <v>41330</v>
      </c>
      <c r="Y2456" t="s">
        <v>34</v>
      </c>
      <c r="Z2456" t="e" vm="18">
        <v>#VALUE!</v>
      </c>
      <c r="AA2456">
        <v>22601</v>
      </c>
      <c r="AB2456" t="e" cm="1" vm="2">
        <f t="array" ref="AB2456">_FV(Table1[[#This Row],[State]],"Country/region",TRUE)</f>
        <v>#VALUE!</v>
      </c>
    </row>
    <row r="2457" spans="1:28" x14ac:dyDescent="0.35">
      <c r="A2457" t="s">
        <v>840</v>
      </c>
      <c r="B2457">
        <v>46</v>
      </c>
      <c r="C2457" t="s">
        <v>1771</v>
      </c>
      <c r="D2457" t="s">
        <v>27</v>
      </c>
      <c r="E2457">
        <f>YEAR(Table1[[#This Row],[Order Date]])</f>
        <v>2013</v>
      </c>
      <c r="F2457">
        <v>1</v>
      </c>
      <c r="G2457">
        <f>MONTH(Table1[[#This Row],[Order Date]])</f>
        <v>2</v>
      </c>
      <c r="H2457" s="1">
        <v>41329</v>
      </c>
      <c r="I2457">
        <v>11878</v>
      </c>
      <c r="J2457" t="s">
        <v>39</v>
      </c>
      <c r="K2457">
        <v>18</v>
      </c>
      <c r="L2457">
        <v>6.3</v>
      </c>
      <c r="M2457" s="2">
        <v>0.1</v>
      </c>
      <c r="N2457">
        <v>102.06</v>
      </c>
      <c r="O2457">
        <v>0.5</v>
      </c>
      <c r="P2457">
        <v>36.229999999999997</v>
      </c>
      <c r="Q2457" s="2">
        <v>0.39</v>
      </c>
      <c r="R2457" t="s">
        <v>29</v>
      </c>
      <c r="S2457" t="s">
        <v>30</v>
      </c>
      <c r="T2457" t="s">
        <v>1314</v>
      </c>
      <c r="U2457" t="s">
        <v>210</v>
      </c>
      <c r="V2457" t="s">
        <v>68</v>
      </c>
      <c r="W2457">
        <v>1648</v>
      </c>
      <c r="X2457" s="1">
        <v>41330</v>
      </c>
      <c r="Y2457" t="s">
        <v>34</v>
      </c>
      <c r="Z2457" t="e" vm="11">
        <v>#VALUE!</v>
      </c>
      <c r="AA2457">
        <v>75150</v>
      </c>
      <c r="AB2457" t="e" cm="1" vm="2">
        <f t="array" ref="AB2457">_FV(Table1[[#This Row],[State]],"Country/region",TRUE)</f>
        <v>#VALUE!</v>
      </c>
    </row>
    <row r="2458" spans="1:28" x14ac:dyDescent="0.35">
      <c r="A2458" t="s">
        <v>840</v>
      </c>
      <c r="B2458">
        <v>46</v>
      </c>
      <c r="C2458" t="s">
        <v>1771</v>
      </c>
      <c r="D2458" t="s">
        <v>27</v>
      </c>
      <c r="E2458">
        <f>YEAR(Table1[[#This Row],[Order Date]])</f>
        <v>2013</v>
      </c>
      <c r="F2458">
        <v>1</v>
      </c>
      <c r="G2458">
        <f>MONTH(Table1[[#This Row],[Order Date]])</f>
        <v>2</v>
      </c>
      <c r="H2458" s="1">
        <v>41329</v>
      </c>
      <c r="I2458">
        <v>11878</v>
      </c>
      <c r="J2458" t="s">
        <v>39</v>
      </c>
      <c r="K2458">
        <v>15</v>
      </c>
      <c r="L2458">
        <v>6.48</v>
      </c>
      <c r="M2458" s="2">
        <v>0.08</v>
      </c>
      <c r="N2458">
        <v>101.82</v>
      </c>
      <c r="O2458">
        <v>7.03</v>
      </c>
      <c r="P2458">
        <v>-52.55</v>
      </c>
      <c r="Q2458" s="2">
        <v>0.37</v>
      </c>
      <c r="R2458" t="s">
        <v>29</v>
      </c>
      <c r="S2458" t="s">
        <v>30</v>
      </c>
      <c r="T2458" t="s">
        <v>1829</v>
      </c>
      <c r="U2458" t="s">
        <v>61</v>
      </c>
      <c r="V2458" t="s">
        <v>68</v>
      </c>
      <c r="W2458">
        <v>1649</v>
      </c>
      <c r="X2458" s="1">
        <v>41330</v>
      </c>
      <c r="Y2458" t="s">
        <v>34</v>
      </c>
      <c r="Z2458" t="e" vm="11">
        <v>#VALUE!</v>
      </c>
      <c r="AA2458">
        <v>75150</v>
      </c>
      <c r="AB2458" t="e" cm="1" vm="2">
        <f t="array" ref="AB2458">_FV(Table1[[#This Row],[State]],"Country/region",TRUE)</f>
        <v>#VALUE!</v>
      </c>
    </row>
    <row r="2459" spans="1:28" x14ac:dyDescent="0.35">
      <c r="A2459" t="s">
        <v>1426</v>
      </c>
      <c r="B2459">
        <v>46</v>
      </c>
      <c r="C2459" t="s">
        <v>1143</v>
      </c>
      <c r="D2459" t="s">
        <v>27</v>
      </c>
      <c r="E2459">
        <f>YEAR(Table1[[#This Row],[Order Date]])</f>
        <v>2013</v>
      </c>
      <c r="F2459">
        <v>1</v>
      </c>
      <c r="G2459">
        <f>MONTH(Table1[[#This Row],[Order Date]])</f>
        <v>2</v>
      </c>
      <c r="H2459" s="1">
        <v>41329</v>
      </c>
      <c r="I2459">
        <v>53344</v>
      </c>
      <c r="J2459" t="s">
        <v>28</v>
      </c>
      <c r="K2459">
        <v>36</v>
      </c>
      <c r="L2459">
        <v>4.8899999999999997</v>
      </c>
      <c r="M2459" s="2">
        <v>0.03</v>
      </c>
      <c r="N2459">
        <v>181.95</v>
      </c>
      <c r="O2459">
        <v>6.07</v>
      </c>
      <c r="P2459">
        <v>-132.26150000000001</v>
      </c>
      <c r="Q2459" s="2">
        <v>0.39</v>
      </c>
      <c r="R2459" t="s">
        <v>29</v>
      </c>
      <c r="S2459" t="s">
        <v>30</v>
      </c>
      <c r="T2459" t="s">
        <v>2788</v>
      </c>
      <c r="U2459" t="s">
        <v>67</v>
      </c>
      <c r="V2459" t="s">
        <v>52</v>
      </c>
      <c r="W2459">
        <v>7471</v>
      </c>
      <c r="X2459" s="1">
        <v>41331</v>
      </c>
      <c r="Y2459" t="s">
        <v>34</v>
      </c>
      <c r="Z2459" t="e" vm="4">
        <v>#VALUE!</v>
      </c>
      <c r="AA2459">
        <v>93422</v>
      </c>
      <c r="AB2459" t="e" cm="1" vm="2">
        <f t="array" ref="AB2459">_FV(Table1[[#This Row],[State]],"Country/region",TRUE)</f>
        <v>#VALUE!</v>
      </c>
    </row>
    <row r="2460" spans="1:28" x14ac:dyDescent="0.35">
      <c r="A2460" t="s">
        <v>36</v>
      </c>
      <c r="B2460">
        <v>46</v>
      </c>
      <c r="C2460" t="s">
        <v>37</v>
      </c>
      <c r="D2460" t="s">
        <v>38</v>
      </c>
      <c r="E2460">
        <f>YEAR(Table1[[#This Row],[Order Date]])</f>
        <v>2013</v>
      </c>
      <c r="F2460">
        <v>1</v>
      </c>
      <c r="G2460">
        <f>MONTH(Table1[[#This Row],[Order Date]])</f>
        <v>2</v>
      </c>
      <c r="H2460" s="1">
        <v>41329</v>
      </c>
      <c r="I2460">
        <v>10627</v>
      </c>
      <c r="J2460" t="s">
        <v>47</v>
      </c>
      <c r="K2460">
        <v>4</v>
      </c>
      <c r="L2460">
        <v>7.77</v>
      </c>
      <c r="M2460" s="2">
        <v>0.05</v>
      </c>
      <c r="N2460">
        <v>40.229999999999997</v>
      </c>
      <c r="O2460">
        <v>9.23</v>
      </c>
      <c r="P2460">
        <v>-30.26</v>
      </c>
      <c r="Q2460" s="2">
        <v>0.57999999999999996</v>
      </c>
      <c r="R2460" t="s">
        <v>29</v>
      </c>
      <c r="S2460" t="s">
        <v>30</v>
      </c>
      <c r="T2460" t="s">
        <v>335</v>
      </c>
      <c r="U2460" t="s">
        <v>214</v>
      </c>
      <c r="V2460" t="s">
        <v>33</v>
      </c>
      <c r="W2460">
        <v>1471</v>
      </c>
      <c r="X2460" s="1">
        <v>41334</v>
      </c>
      <c r="Y2460" t="s">
        <v>34</v>
      </c>
      <c r="Z2460" t="e" vm="3">
        <v>#VALUE!</v>
      </c>
      <c r="AA2460">
        <v>20715</v>
      </c>
      <c r="AB2460" t="e" cm="1" vm="2">
        <f t="array" ref="AB2460">_FV(Table1[[#This Row],[State]],"Country/region",TRUE)</f>
        <v>#VALUE!</v>
      </c>
    </row>
    <row r="2461" spans="1:28" x14ac:dyDescent="0.35">
      <c r="A2461" t="s">
        <v>862</v>
      </c>
      <c r="B2461">
        <v>46</v>
      </c>
      <c r="C2461" t="s">
        <v>863</v>
      </c>
      <c r="D2461" t="s">
        <v>38</v>
      </c>
      <c r="E2461">
        <f>YEAR(Table1[[#This Row],[Order Date]])</f>
        <v>2013</v>
      </c>
      <c r="F2461">
        <v>1</v>
      </c>
      <c r="G2461">
        <f>MONTH(Table1[[#This Row],[Order Date]])</f>
        <v>2</v>
      </c>
      <c r="H2461" s="1">
        <v>41329</v>
      </c>
      <c r="I2461">
        <v>29156</v>
      </c>
      <c r="J2461" t="s">
        <v>47</v>
      </c>
      <c r="K2461">
        <v>10</v>
      </c>
      <c r="L2461">
        <v>20.97</v>
      </c>
      <c r="M2461" s="2">
        <v>7.0000000000000007E-2</v>
      </c>
      <c r="N2461">
        <v>208.77</v>
      </c>
      <c r="O2461">
        <v>4</v>
      </c>
      <c r="P2461">
        <v>-76.58</v>
      </c>
      <c r="Q2461" s="2">
        <v>0.77</v>
      </c>
      <c r="R2461" t="s">
        <v>96</v>
      </c>
      <c r="S2461" t="s">
        <v>30</v>
      </c>
      <c r="T2461" t="s">
        <v>2662</v>
      </c>
      <c r="U2461" t="s">
        <v>102</v>
      </c>
      <c r="V2461" t="s">
        <v>76</v>
      </c>
      <c r="W2461">
        <v>4089</v>
      </c>
      <c r="X2461" s="1">
        <v>41334</v>
      </c>
      <c r="Y2461" t="s">
        <v>34</v>
      </c>
      <c r="Z2461" t="e" vm="35">
        <v>#VALUE!</v>
      </c>
      <c r="AA2461">
        <v>72022</v>
      </c>
      <c r="AB2461" t="e" cm="1" vm="2">
        <f t="array" ref="AB2461">_FV(Table1[[#This Row],[State]],"Country/region",TRUE)</f>
        <v>#VALUE!</v>
      </c>
    </row>
    <row r="2462" spans="1:28" x14ac:dyDescent="0.35">
      <c r="A2462" t="s">
        <v>1207</v>
      </c>
      <c r="B2462">
        <v>46</v>
      </c>
      <c r="C2462" t="s">
        <v>2789</v>
      </c>
      <c r="D2462" t="s">
        <v>57</v>
      </c>
      <c r="E2462">
        <f>YEAR(Table1[[#This Row],[Order Date]])</f>
        <v>2013</v>
      </c>
      <c r="F2462">
        <v>1</v>
      </c>
      <c r="G2462">
        <f>MONTH(Table1[[#This Row],[Order Date]])</f>
        <v>2</v>
      </c>
      <c r="H2462" s="1">
        <v>41330</v>
      </c>
      <c r="I2462">
        <v>11747</v>
      </c>
      <c r="J2462" t="s">
        <v>131</v>
      </c>
      <c r="K2462">
        <v>3</v>
      </c>
      <c r="L2462">
        <v>99.99</v>
      </c>
      <c r="M2462" s="2">
        <v>0.08</v>
      </c>
      <c r="N2462">
        <v>315.27999999999997</v>
      </c>
      <c r="O2462">
        <v>19.989999999999998</v>
      </c>
      <c r="P2462">
        <v>-261.54809999999998</v>
      </c>
      <c r="Q2462" s="2">
        <v>0.52</v>
      </c>
      <c r="R2462" t="s">
        <v>96</v>
      </c>
      <c r="S2462" t="s">
        <v>30</v>
      </c>
      <c r="T2462" t="s">
        <v>934</v>
      </c>
      <c r="U2462" t="s">
        <v>98</v>
      </c>
      <c r="V2462" t="s">
        <v>33</v>
      </c>
      <c r="W2462">
        <v>1624</v>
      </c>
      <c r="X2462" s="1">
        <v>41330</v>
      </c>
      <c r="Y2462" t="s">
        <v>34</v>
      </c>
      <c r="Z2462" t="e" vm="49">
        <v>#VALUE!</v>
      </c>
      <c r="AA2462">
        <v>19901</v>
      </c>
      <c r="AB2462" t="e" cm="1" vm="2">
        <f t="array" ref="AB2462">_FV(Table1[[#This Row],[State]],"Country/region",TRUE)</f>
        <v>#VALUE!</v>
      </c>
    </row>
    <row r="2463" spans="1:28" x14ac:dyDescent="0.35">
      <c r="A2463" t="s">
        <v>2790</v>
      </c>
      <c r="B2463">
        <v>46</v>
      </c>
      <c r="C2463" t="s">
        <v>404</v>
      </c>
      <c r="D2463" t="s">
        <v>57</v>
      </c>
      <c r="E2463">
        <f>YEAR(Table1[[#This Row],[Order Date]])</f>
        <v>2013</v>
      </c>
      <c r="F2463">
        <v>1</v>
      </c>
      <c r="G2463">
        <f>MONTH(Table1[[#This Row],[Order Date]])</f>
        <v>2</v>
      </c>
      <c r="H2463" s="1">
        <v>41330</v>
      </c>
      <c r="I2463">
        <v>8807</v>
      </c>
      <c r="J2463" t="s">
        <v>47</v>
      </c>
      <c r="K2463">
        <v>19</v>
      </c>
      <c r="L2463">
        <v>22.84</v>
      </c>
      <c r="M2463" s="2">
        <v>0.04</v>
      </c>
      <c r="N2463">
        <v>428.14</v>
      </c>
      <c r="O2463">
        <v>11.54</v>
      </c>
      <c r="P2463">
        <v>-6.04</v>
      </c>
      <c r="Q2463" s="2">
        <v>0.39</v>
      </c>
      <c r="R2463" t="s">
        <v>29</v>
      </c>
      <c r="S2463" t="s">
        <v>30</v>
      </c>
      <c r="T2463" t="s">
        <v>1098</v>
      </c>
      <c r="U2463" t="s">
        <v>61</v>
      </c>
      <c r="V2463" t="s">
        <v>33</v>
      </c>
      <c r="W2463">
        <v>1202</v>
      </c>
      <c r="X2463" s="1">
        <v>41332</v>
      </c>
      <c r="Y2463" t="s">
        <v>34</v>
      </c>
      <c r="Z2463" t="e" vm="30">
        <v>#VALUE!</v>
      </c>
      <c r="AA2463">
        <v>1938</v>
      </c>
      <c r="AB2463" t="e" cm="1" vm="2">
        <f t="array" ref="AB2463">_FV(Table1[[#This Row],[State]],"Country/region",TRUE)</f>
        <v>#VALUE!</v>
      </c>
    </row>
    <row r="2464" spans="1:28" x14ac:dyDescent="0.35">
      <c r="A2464" t="s">
        <v>2427</v>
      </c>
      <c r="B2464">
        <v>46</v>
      </c>
      <c r="C2464" t="s">
        <v>72</v>
      </c>
      <c r="D2464" t="s">
        <v>38</v>
      </c>
      <c r="E2464">
        <f>YEAR(Table1[[#This Row],[Order Date]])</f>
        <v>2013</v>
      </c>
      <c r="F2464">
        <v>1</v>
      </c>
      <c r="G2464">
        <f>MONTH(Table1[[#This Row],[Order Date]])</f>
        <v>2</v>
      </c>
      <c r="H2464" s="1">
        <v>41330</v>
      </c>
      <c r="I2464">
        <v>12803</v>
      </c>
      <c r="J2464" t="s">
        <v>39</v>
      </c>
      <c r="K2464">
        <v>32</v>
      </c>
      <c r="L2464">
        <v>12.21</v>
      </c>
      <c r="M2464" s="2">
        <v>0.03</v>
      </c>
      <c r="N2464">
        <v>383.81</v>
      </c>
      <c r="O2464">
        <v>4.8099999999999996</v>
      </c>
      <c r="P2464">
        <v>-21.15</v>
      </c>
      <c r="Q2464" s="2">
        <v>0.57999999999999996</v>
      </c>
      <c r="R2464" t="s">
        <v>29</v>
      </c>
      <c r="S2464" t="s">
        <v>30</v>
      </c>
      <c r="T2464" t="s">
        <v>2692</v>
      </c>
      <c r="U2464" t="s">
        <v>32</v>
      </c>
      <c r="V2464" t="s">
        <v>76</v>
      </c>
      <c r="W2464">
        <v>1787</v>
      </c>
      <c r="X2464" s="1">
        <v>41332</v>
      </c>
      <c r="Y2464" t="s">
        <v>34</v>
      </c>
      <c r="Z2464" t="e" vm="6">
        <v>#VALUE!</v>
      </c>
      <c r="AA2464">
        <v>36801</v>
      </c>
      <c r="AB2464" t="e" cm="1" vm="2">
        <f t="array" ref="AB2464">_FV(Table1[[#This Row],[State]],"Country/region",TRUE)</f>
        <v>#VALUE!</v>
      </c>
    </row>
    <row r="2465" spans="1:28" x14ac:dyDescent="0.35">
      <c r="A2465" t="s">
        <v>2605</v>
      </c>
      <c r="B2465">
        <v>46</v>
      </c>
      <c r="C2465" t="s">
        <v>404</v>
      </c>
      <c r="D2465" t="s">
        <v>57</v>
      </c>
      <c r="E2465">
        <f>YEAR(Table1[[#This Row],[Order Date]])</f>
        <v>2013</v>
      </c>
      <c r="F2465">
        <v>1</v>
      </c>
      <c r="G2465">
        <f>MONTH(Table1[[#This Row],[Order Date]])</f>
        <v>2</v>
      </c>
      <c r="H2465" s="1">
        <v>41330</v>
      </c>
      <c r="I2465">
        <v>8807</v>
      </c>
      <c r="J2465" t="s">
        <v>47</v>
      </c>
      <c r="K2465">
        <v>14</v>
      </c>
      <c r="L2465">
        <v>125.99</v>
      </c>
      <c r="M2465" s="2">
        <v>0.08</v>
      </c>
      <c r="N2465">
        <v>1379.3375000000001</v>
      </c>
      <c r="O2465">
        <v>4.2</v>
      </c>
      <c r="P2465">
        <v>-78.540000000000006</v>
      </c>
      <c r="Q2465" s="2">
        <v>0.56999999999999995</v>
      </c>
      <c r="R2465" t="s">
        <v>96</v>
      </c>
      <c r="S2465" t="s">
        <v>30</v>
      </c>
      <c r="T2465" t="s">
        <v>1911</v>
      </c>
      <c r="U2465" t="s">
        <v>105</v>
      </c>
      <c r="V2465" t="s">
        <v>33</v>
      </c>
      <c r="W2465">
        <v>1203</v>
      </c>
      <c r="X2465" s="1">
        <v>41337</v>
      </c>
      <c r="Y2465" t="s">
        <v>34</v>
      </c>
      <c r="Z2465" t="e" vm="17">
        <v>#VALUE!</v>
      </c>
      <c r="AA2465">
        <v>6360</v>
      </c>
      <c r="AB2465" t="e" cm="1" vm="2">
        <f t="array" ref="AB2465">_FV(Table1[[#This Row],[State]],"Country/region",TRUE)</f>
        <v>#VALUE!</v>
      </c>
    </row>
    <row r="2466" spans="1:28" x14ac:dyDescent="0.35">
      <c r="A2466" t="s">
        <v>728</v>
      </c>
      <c r="B2466">
        <v>46</v>
      </c>
      <c r="C2466" t="s">
        <v>2162</v>
      </c>
      <c r="D2466" t="s">
        <v>46</v>
      </c>
      <c r="E2466">
        <f>YEAR(Table1[[#This Row],[Order Date]])</f>
        <v>2013</v>
      </c>
      <c r="F2466">
        <v>1</v>
      </c>
      <c r="G2466">
        <f>MONTH(Table1[[#This Row],[Order Date]])</f>
        <v>2</v>
      </c>
      <c r="H2466" s="1">
        <v>41331</v>
      </c>
      <c r="I2466">
        <v>38979</v>
      </c>
      <c r="J2466" t="s">
        <v>47</v>
      </c>
      <c r="K2466">
        <v>48</v>
      </c>
      <c r="L2466">
        <v>70.98</v>
      </c>
      <c r="M2466" s="2">
        <v>7.0000000000000007E-2</v>
      </c>
      <c r="N2466">
        <v>3355.1</v>
      </c>
      <c r="O2466">
        <v>59.81</v>
      </c>
      <c r="P2466">
        <v>-1701.96</v>
      </c>
      <c r="Q2466" s="2">
        <v>0.6</v>
      </c>
      <c r="R2466" t="s">
        <v>48</v>
      </c>
      <c r="S2466" t="s">
        <v>49</v>
      </c>
      <c r="T2466" t="s">
        <v>2791</v>
      </c>
      <c r="U2466" t="s">
        <v>51</v>
      </c>
      <c r="V2466" t="s">
        <v>76</v>
      </c>
      <c r="W2466">
        <v>5496</v>
      </c>
      <c r="X2466" s="1">
        <v>41331</v>
      </c>
      <c r="Y2466" t="s">
        <v>53</v>
      </c>
      <c r="Z2466" t="e" vm="35">
        <v>#VALUE!</v>
      </c>
      <c r="AA2466">
        <v>72701</v>
      </c>
      <c r="AB2466" t="e" cm="1" vm="2">
        <f t="array" ref="AB2466">_FV(Table1[[#This Row],[State]],"Country/region",TRUE)</f>
        <v>#VALUE!</v>
      </c>
    </row>
    <row r="2467" spans="1:28" x14ac:dyDescent="0.35">
      <c r="A2467" t="s">
        <v>2581</v>
      </c>
      <c r="B2467">
        <v>46</v>
      </c>
      <c r="C2467" t="s">
        <v>2582</v>
      </c>
      <c r="D2467" t="s">
        <v>46</v>
      </c>
      <c r="E2467">
        <f>YEAR(Table1[[#This Row],[Order Date]])</f>
        <v>2013</v>
      </c>
      <c r="F2467">
        <v>1</v>
      </c>
      <c r="G2467">
        <f>MONTH(Table1[[#This Row],[Order Date]])</f>
        <v>2</v>
      </c>
      <c r="H2467" s="1">
        <v>41331</v>
      </c>
      <c r="I2467">
        <v>27461</v>
      </c>
      <c r="J2467" t="s">
        <v>58</v>
      </c>
      <c r="K2467">
        <v>40</v>
      </c>
      <c r="L2467">
        <v>2.88</v>
      </c>
      <c r="M2467" s="2">
        <v>0.09</v>
      </c>
      <c r="N2467">
        <v>121.92</v>
      </c>
      <c r="O2467">
        <v>0.5</v>
      </c>
      <c r="P2467">
        <v>51.23</v>
      </c>
      <c r="Q2467" s="2">
        <v>0.39</v>
      </c>
      <c r="R2467" t="s">
        <v>29</v>
      </c>
      <c r="S2467" t="s">
        <v>30</v>
      </c>
      <c r="T2467" t="s">
        <v>1366</v>
      </c>
      <c r="U2467" t="s">
        <v>210</v>
      </c>
      <c r="V2467" t="s">
        <v>33</v>
      </c>
      <c r="W2467">
        <v>3850</v>
      </c>
      <c r="X2467" s="1">
        <v>41331</v>
      </c>
      <c r="Y2467" t="s">
        <v>42</v>
      </c>
      <c r="Z2467" t="e" vm="43">
        <v>#VALUE!</v>
      </c>
      <c r="AA2467">
        <v>26501</v>
      </c>
      <c r="AB2467" t="e" cm="1" vm="2">
        <f t="array" ref="AB2467">_FV(Table1[[#This Row],[State]],"Country/region",TRUE)</f>
        <v>#VALUE!</v>
      </c>
    </row>
    <row r="2468" spans="1:28" x14ac:dyDescent="0.35">
      <c r="A2468" t="s">
        <v>2581</v>
      </c>
      <c r="B2468">
        <v>46</v>
      </c>
      <c r="C2468" t="s">
        <v>2582</v>
      </c>
      <c r="D2468" t="s">
        <v>46</v>
      </c>
      <c r="E2468">
        <f>YEAR(Table1[[#This Row],[Order Date]])</f>
        <v>2013</v>
      </c>
      <c r="F2468">
        <v>1</v>
      </c>
      <c r="G2468">
        <f>MONTH(Table1[[#This Row],[Order Date]])</f>
        <v>2</v>
      </c>
      <c r="H2468" s="1">
        <v>41331</v>
      </c>
      <c r="I2468">
        <v>27461</v>
      </c>
      <c r="J2468" t="s">
        <v>58</v>
      </c>
      <c r="K2468">
        <v>26</v>
      </c>
      <c r="L2468">
        <v>40.99</v>
      </c>
      <c r="M2468" s="2">
        <v>0.01</v>
      </c>
      <c r="N2468">
        <v>1096.17</v>
      </c>
      <c r="O2468">
        <v>19.989999999999998</v>
      </c>
      <c r="P2468">
        <v>110.78</v>
      </c>
      <c r="Q2468" s="2">
        <v>0.36</v>
      </c>
      <c r="R2468" t="s">
        <v>29</v>
      </c>
      <c r="S2468" t="s">
        <v>30</v>
      </c>
      <c r="T2468" t="s">
        <v>1517</v>
      </c>
      <c r="U2468" t="s">
        <v>61</v>
      </c>
      <c r="V2468" t="s">
        <v>33</v>
      </c>
      <c r="W2468">
        <v>3851</v>
      </c>
      <c r="X2468" s="1">
        <v>41331</v>
      </c>
      <c r="Y2468" t="s">
        <v>34</v>
      </c>
      <c r="Z2468" t="e" vm="43">
        <v>#VALUE!</v>
      </c>
      <c r="AA2468">
        <v>26501</v>
      </c>
      <c r="AB2468" t="e" cm="1" vm="2">
        <f t="array" ref="AB2468">_FV(Table1[[#This Row],[State]],"Country/region",TRUE)</f>
        <v>#VALUE!</v>
      </c>
    </row>
    <row r="2469" spans="1:28" x14ac:dyDescent="0.35">
      <c r="A2469" t="s">
        <v>2792</v>
      </c>
      <c r="B2469">
        <v>46</v>
      </c>
      <c r="C2469" t="s">
        <v>920</v>
      </c>
      <c r="D2469" t="s">
        <v>38</v>
      </c>
      <c r="E2469">
        <f>YEAR(Table1[[#This Row],[Order Date]])</f>
        <v>2013</v>
      </c>
      <c r="F2469">
        <v>1</v>
      </c>
      <c r="G2469">
        <f>MONTH(Table1[[#This Row],[Order Date]])</f>
        <v>2</v>
      </c>
      <c r="H2469" s="1">
        <v>41331</v>
      </c>
      <c r="I2469">
        <v>678</v>
      </c>
      <c r="J2469" t="s">
        <v>47</v>
      </c>
      <c r="K2469">
        <v>44</v>
      </c>
      <c r="L2469">
        <v>4.9800000000000004</v>
      </c>
      <c r="M2469" s="2">
        <v>7.0000000000000007E-2</v>
      </c>
      <c r="N2469">
        <v>228.41</v>
      </c>
      <c r="O2469">
        <v>8.33</v>
      </c>
      <c r="P2469">
        <v>-226.36</v>
      </c>
      <c r="Q2469" s="2">
        <v>0.38</v>
      </c>
      <c r="R2469" t="s">
        <v>29</v>
      </c>
      <c r="S2469" t="s">
        <v>30</v>
      </c>
      <c r="T2469" t="s">
        <v>2793</v>
      </c>
      <c r="U2469" t="s">
        <v>61</v>
      </c>
      <c r="V2469" t="s">
        <v>68</v>
      </c>
      <c r="W2469">
        <v>107</v>
      </c>
      <c r="X2469" s="1">
        <v>41331</v>
      </c>
      <c r="Y2469" t="s">
        <v>34</v>
      </c>
      <c r="Z2469" t="e" vm="16">
        <v>#VALUE!</v>
      </c>
      <c r="AA2469">
        <v>61107</v>
      </c>
      <c r="AB2469" t="e" cm="1" vm="2">
        <f t="array" ref="AB2469">_FV(Table1[[#This Row],[State]],"Country/region",TRUE)</f>
        <v>#VALUE!</v>
      </c>
    </row>
    <row r="2470" spans="1:28" x14ac:dyDescent="0.35">
      <c r="A2470" t="s">
        <v>1638</v>
      </c>
      <c r="B2470">
        <v>46</v>
      </c>
      <c r="C2470" t="s">
        <v>1639</v>
      </c>
      <c r="D2470" t="s">
        <v>27</v>
      </c>
      <c r="E2470">
        <f>YEAR(Table1[[#This Row],[Order Date]])</f>
        <v>2013</v>
      </c>
      <c r="F2470">
        <v>1</v>
      </c>
      <c r="G2470">
        <f>MONTH(Table1[[#This Row],[Order Date]])</f>
        <v>2</v>
      </c>
      <c r="H2470" s="1">
        <v>41331</v>
      </c>
      <c r="I2470">
        <v>37541</v>
      </c>
      <c r="J2470" t="s">
        <v>131</v>
      </c>
      <c r="K2470">
        <v>10</v>
      </c>
      <c r="L2470">
        <v>55.98</v>
      </c>
      <c r="M2470" s="2">
        <v>0.08</v>
      </c>
      <c r="N2470">
        <v>550.61</v>
      </c>
      <c r="O2470">
        <v>13.88</v>
      </c>
      <c r="P2470">
        <v>98.32</v>
      </c>
      <c r="Q2470" s="2">
        <v>0.36</v>
      </c>
      <c r="R2470" t="s">
        <v>29</v>
      </c>
      <c r="S2470" t="s">
        <v>30</v>
      </c>
      <c r="T2470" t="s">
        <v>1122</v>
      </c>
      <c r="U2470" t="s">
        <v>61</v>
      </c>
      <c r="V2470" t="s">
        <v>68</v>
      </c>
      <c r="W2470">
        <v>5276</v>
      </c>
      <c r="X2470" s="1">
        <v>41332</v>
      </c>
      <c r="Y2470" t="s">
        <v>42</v>
      </c>
      <c r="Z2470" t="e" vm="16">
        <v>#VALUE!</v>
      </c>
      <c r="AA2470">
        <v>62301</v>
      </c>
      <c r="AB2470" t="e" cm="1" vm="2">
        <f t="array" ref="AB2470">_FV(Table1[[#This Row],[State]],"Country/region",TRUE)</f>
        <v>#VALUE!</v>
      </c>
    </row>
    <row r="2471" spans="1:28" x14ac:dyDescent="0.35">
      <c r="A2471" t="s">
        <v>2794</v>
      </c>
      <c r="B2471">
        <v>46</v>
      </c>
      <c r="C2471" t="s">
        <v>2795</v>
      </c>
      <c r="D2471" t="s">
        <v>27</v>
      </c>
      <c r="E2471">
        <f>YEAR(Table1[[#This Row],[Order Date]])</f>
        <v>2013</v>
      </c>
      <c r="F2471">
        <v>1</v>
      </c>
      <c r="G2471">
        <f>MONTH(Table1[[#This Row],[Order Date]])</f>
        <v>2</v>
      </c>
      <c r="H2471" s="1">
        <v>41331</v>
      </c>
      <c r="I2471">
        <v>27879</v>
      </c>
      <c r="J2471" t="s">
        <v>131</v>
      </c>
      <c r="K2471">
        <v>44</v>
      </c>
      <c r="L2471">
        <v>15.74</v>
      </c>
      <c r="M2471" s="2">
        <v>0.08</v>
      </c>
      <c r="N2471">
        <v>669.01</v>
      </c>
      <c r="O2471">
        <v>1.39</v>
      </c>
      <c r="P2471">
        <v>299.35000000000002</v>
      </c>
      <c r="Q2471" s="2">
        <v>0.4</v>
      </c>
      <c r="R2471" t="s">
        <v>29</v>
      </c>
      <c r="S2471" t="s">
        <v>30</v>
      </c>
      <c r="T2471" t="s">
        <v>415</v>
      </c>
      <c r="U2471" t="s">
        <v>267</v>
      </c>
      <c r="V2471" t="s">
        <v>76</v>
      </c>
      <c r="W2471">
        <v>3911</v>
      </c>
      <c r="X2471" s="1">
        <v>41332</v>
      </c>
      <c r="Y2471" t="s">
        <v>34</v>
      </c>
      <c r="Z2471" t="e" vm="18">
        <v>#VALUE!</v>
      </c>
      <c r="AA2471">
        <v>23834</v>
      </c>
      <c r="AB2471" t="e" cm="1" vm="2">
        <f t="array" ref="AB2471">_FV(Table1[[#This Row],[State]],"Country/region",TRUE)</f>
        <v>#VALUE!</v>
      </c>
    </row>
    <row r="2472" spans="1:28" x14ac:dyDescent="0.35">
      <c r="A2472" t="s">
        <v>240</v>
      </c>
      <c r="B2472">
        <v>46</v>
      </c>
      <c r="C2472" t="s">
        <v>241</v>
      </c>
      <c r="D2472" t="s">
        <v>46</v>
      </c>
      <c r="E2472">
        <f>YEAR(Table1[[#This Row],[Order Date]])</f>
        <v>2013</v>
      </c>
      <c r="F2472">
        <v>1</v>
      </c>
      <c r="G2472">
        <f>MONTH(Table1[[#This Row],[Order Date]])</f>
        <v>2</v>
      </c>
      <c r="H2472" s="1">
        <v>41331</v>
      </c>
      <c r="I2472">
        <v>55394</v>
      </c>
      <c r="J2472" t="s">
        <v>58</v>
      </c>
      <c r="K2472">
        <v>21</v>
      </c>
      <c r="L2472">
        <v>15.23</v>
      </c>
      <c r="M2472" s="2">
        <v>0.05</v>
      </c>
      <c r="N2472">
        <v>340.7</v>
      </c>
      <c r="O2472">
        <v>27.75</v>
      </c>
      <c r="P2472">
        <v>11.65095</v>
      </c>
      <c r="Q2472" s="2">
        <v>0.76</v>
      </c>
      <c r="R2472" t="s">
        <v>48</v>
      </c>
      <c r="S2472" t="s">
        <v>73</v>
      </c>
      <c r="T2472" t="s">
        <v>2008</v>
      </c>
      <c r="U2472" t="s">
        <v>75</v>
      </c>
      <c r="V2472" t="s">
        <v>33</v>
      </c>
      <c r="W2472">
        <v>7735</v>
      </c>
      <c r="X2472" s="1">
        <v>41333</v>
      </c>
      <c r="Y2472" t="s">
        <v>53</v>
      </c>
      <c r="Z2472" t="e" vm="1">
        <v>#VALUE!</v>
      </c>
      <c r="AA2472">
        <v>19406</v>
      </c>
      <c r="AB2472" t="e" cm="1" vm="2">
        <f t="array" ref="AB2472">_FV(Table1[[#This Row],[State]],"Country/region",TRUE)</f>
        <v>#VALUE!</v>
      </c>
    </row>
    <row r="2473" spans="1:28" x14ac:dyDescent="0.35">
      <c r="A2473" t="s">
        <v>2794</v>
      </c>
      <c r="B2473">
        <v>46</v>
      </c>
      <c r="C2473" t="s">
        <v>2795</v>
      </c>
      <c r="D2473" t="s">
        <v>27</v>
      </c>
      <c r="E2473">
        <f>YEAR(Table1[[#This Row],[Order Date]])</f>
        <v>2013</v>
      </c>
      <c r="F2473">
        <v>1</v>
      </c>
      <c r="G2473">
        <f>MONTH(Table1[[#This Row],[Order Date]])</f>
        <v>2</v>
      </c>
      <c r="H2473" s="1">
        <v>41331</v>
      </c>
      <c r="I2473">
        <v>27879</v>
      </c>
      <c r="J2473" t="s">
        <v>131</v>
      </c>
      <c r="K2473">
        <v>30</v>
      </c>
      <c r="L2473">
        <v>9.65</v>
      </c>
      <c r="M2473" s="2">
        <v>0.01</v>
      </c>
      <c r="N2473">
        <v>301.60000000000002</v>
      </c>
      <c r="O2473">
        <v>6.22</v>
      </c>
      <c r="P2473">
        <v>-24.93</v>
      </c>
      <c r="Q2473" s="2">
        <v>0.55000000000000004</v>
      </c>
      <c r="R2473" t="s">
        <v>48</v>
      </c>
      <c r="S2473" t="s">
        <v>30</v>
      </c>
      <c r="T2473" t="s">
        <v>777</v>
      </c>
      <c r="U2473" t="s">
        <v>82</v>
      </c>
      <c r="V2473" t="s">
        <v>76</v>
      </c>
      <c r="W2473">
        <v>3912</v>
      </c>
      <c r="X2473" s="1">
        <v>41333</v>
      </c>
      <c r="Y2473" t="s">
        <v>42</v>
      </c>
      <c r="Z2473" t="e" vm="18">
        <v>#VALUE!</v>
      </c>
      <c r="AA2473">
        <v>23834</v>
      </c>
      <c r="AB2473" t="e" cm="1" vm="2">
        <f t="array" ref="AB2473">_FV(Table1[[#This Row],[State]],"Country/region",TRUE)</f>
        <v>#VALUE!</v>
      </c>
    </row>
    <row r="2474" spans="1:28" x14ac:dyDescent="0.35">
      <c r="A2474" t="s">
        <v>2197</v>
      </c>
      <c r="B2474">
        <v>46</v>
      </c>
      <c r="C2474" t="s">
        <v>1400</v>
      </c>
      <c r="D2474" t="s">
        <v>57</v>
      </c>
      <c r="E2474">
        <f>YEAR(Table1[[#This Row],[Order Date]])</f>
        <v>2013</v>
      </c>
      <c r="F2474">
        <v>1</v>
      </c>
      <c r="G2474">
        <f>MONTH(Table1[[#This Row],[Order Date]])</f>
        <v>2</v>
      </c>
      <c r="H2474" s="1">
        <v>41331</v>
      </c>
      <c r="I2474">
        <v>20038</v>
      </c>
      <c r="J2474" t="s">
        <v>47</v>
      </c>
      <c r="K2474">
        <v>42</v>
      </c>
      <c r="L2474">
        <v>4.1399999999999997</v>
      </c>
      <c r="M2474" s="2">
        <v>0.05</v>
      </c>
      <c r="N2474">
        <v>173.44</v>
      </c>
      <c r="O2474">
        <v>6.6</v>
      </c>
      <c r="P2474">
        <v>-172.4</v>
      </c>
      <c r="Q2474" s="2">
        <v>0.49</v>
      </c>
      <c r="R2474" t="s">
        <v>48</v>
      </c>
      <c r="S2474" t="s">
        <v>30</v>
      </c>
      <c r="T2474" t="s">
        <v>287</v>
      </c>
      <c r="U2474" t="s">
        <v>82</v>
      </c>
      <c r="V2474" t="s">
        <v>68</v>
      </c>
      <c r="W2474">
        <v>2777</v>
      </c>
      <c r="X2474" s="1">
        <v>41333</v>
      </c>
      <c r="Y2474" t="s">
        <v>34</v>
      </c>
      <c r="Z2474" t="e" vm="26">
        <v>#VALUE!</v>
      </c>
      <c r="AA2474">
        <v>48640</v>
      </c>
      <c r="AB2474" t="e" cm="1" vm="2">
        <f t="array" ref="AB2474">_FV(Table1[[#This Row],[State]],"Country/region",TRUE)</f>
        <v>#VALUE!</v>
      </c>
    </row>
    <row r="2475" spans="1:28" x14ac:dyDescent="0.35">
      <c r="A2475" t="s">
        <v>1638</v>
      </c>
      <c r="B2475">
        <v>46</v>
      </c>
      <c r="C2475" t="s">
        <v>1639</v>
      </c>
      <c r="D2475" t="s">
        <v>27</v>
      </c>
      <c r="E2475">
        <f>YEAR(Table1[[#This Row],[Order Date]])</f>
        <v>2013</v>
      </c>
      <c r="F2475">
        <v>1</v>
      </c>
      <c r="G2475">
        <f>MONTH(Table1[[#This Row],[Order Date]])</f>
        <v>2</v>
      </c>
      <c r="H2475" s="1">
        <v>41331</v>
      </c>
      <c r="I2475">
        <v>37541</v>
      </c>
      <c r="J2475" t="s">
        <v>131</v>
      </c>
      <c r="K2475">
        <v>18</v>
      </c>
      <c r="L2475">
        <v>80.98</v>
      </c>
      <c r="M2475" s="2">
        <v>0.1</v>
      </c>
      <c r="N2475">
        <v>1373.11</v>
      </c>
      <c r="O2475">
        <v>35</v>
      </c>
      <c r="P2475">
        <v>-599.54</v>
      </c>
      <c r="Q2475" s="2">
        <v>0.81</v>
      </c>
      <c r="R2475" t="s">
        <v>29</v>
      </c>
      <c r="S2475" t="s">
        <v>40</v>
      </c>
      <c r="T2475" t="s">
        <v>1874</v>
      </c>
      <c r="U2475" t="s">
        <v>32</v>
      </c>
      <c r="V2475" t="s">
        <v>68</v>
      </c>
      <c r="W2475">
        <v>5277</v>
      </c>
      <c r="X2475" s="1">
        <v>41333</v>
      </c>
      <c r="Y2475" t="s">
        <v>34</v>
      </c>
      <c r="Z2475" t="e" vm="16">
        <v>#VALUE!</v>
      </c>
      <c r="AA2475">
        <v>62301</v>
      </c>
      <c r="AB2475" t="e" cm="1" vm="2">
        <f t="array" ref="AB2475">_FV(Table1[[#This Row],[State]],"Country/region",TRUE)</f>
        <v>#VALUE!</v>
      </c>
    </row>
    <row r="2476" spans="1:28" x14ac:dyDescent="0.35">
      <c r="A2476" t="s">
        <v>1638</v>
      </c>
      <c r="B2476">
        <v>46</v>
      </c>
      <c r="C2476" t="s">
        <v>1639</v>
      </c>
      <c r="D2476" t="s">
        <v>27</v>
      </c>
      <c r="E2476">
        <f>YEAR(Table1[[#This Row],[Order Date]])</f>
        <v>2013</v>
      </c>
      <c r="F2476">
        <v>1</v>
      </c>
      <c r="G2476">
        <f>MONTH(Table1[[#This Row],[Order Date]])</f>
        <v>2</v>
      </c>
      <c r="H2476" s="1">
        <v>41331</v>
      </c>
      <c r="I2476">
        <v>37541</v>
      </c>
      <c r="J2476" t="s">
        <v>131</v>
      </c>
      <c r="K2476">
        <v>3</v>
      </c>
      <c r="L2476">
        <v>20.95</v>
      </c>
      <c r="M2476" s="2">
        <v>0.01</v>
      </c>
      <c r="N2476">
        <v>71.94</v>
      </c>
      <c r="O2476">
        <v>5.99</v>
      </c>
      <c r="P2476">
        <v>-70.680000000000007</v>
      </c>
      <c r="Q2476" s="2">
        <v>0.65</v>
      </c>
      <c r="R2476" t="s">
        <v>96</v>
      </c>
      <c r="S2476" t="s">
        <v>30</v>
      </c>
      <c r="T2476" t="s">
        <v>1768</v>
      </c>
      <c r="U2476" t="s">
        <v>102</v>
      </c>
      <c r="V2476" t="s">
        <v>68</v>
      </c>
      <c r="W2476">
        <v>5275</v>
      </c>
      <c r="X2476" s="1">
        <v>41333</v>
      </c>
      <c r="Y2476" t="s">
        <v>34</v>
      </c>
      <c r="Z2476" t="e" vm="16">
        <v>#VALUE!</v>
      </c>
      <c r="AA2476">
        <v>62301</v>
      </c>
      <c r="AB2476" t="e" cm="1" vm="2">
        <f t="array" ref="AB2476">_FV(Table1[[#This Row],[State]],"Country/region",TRUE)</f>
        <v>#VALUE!</v>
      </c>
    </row>
    <row r="2477" spans="1:28" x14ac:dyDescent="0.35">
      <c r="A2477" t="s">
        <v>2382</v>
      </c>
      <c r="B2477">
        <v>46</v>
      </c>
      <c r="C2477" t="s">
        <v>2304</v>
      </c>
      <c r="D2477" t="s">
        <v>46</v>
      </c>
      <c r="E2477">
        <f>YEAR(Table1[[#This Row],[Order Date]])</f>
        <v>2013</v>
      </c>
      <c r="F2477">
        <v>1</v>
      </c>
      <c r="G2477">
        <f>MONTH(Table1[[#This Row],[Order Date]])</f>
        <v>2</v>
      </c>
      <c r="H2477" s="1">
        <v>41331</v>
      </c>
      <c r="I2477">
        <v>36836</v>
      </c>
      <c r="J2477" t="s">
        <v>131</v>
      </c>
      <c r="K2477">
        <v>43</v>
      </c>
      <c r="L2477">
        <v>387.99</v>
      </c>
      <c r="M2477" s="2">
        <v>0.08</v>
      </c>
      <c r="N2477">
        <v>16116.33</v>
      </c>
      <c r="O2477">
        <v>19.989999999999998</v>
      </c>
      <c r="P2477">
        <v>6919.8670000000002</v>
      </c>
      <c r="Q2477" s="2">
        <v>0.38</v>
      </c>
      <c r="R2477" t="s">
        <v>29</v>
      </c>
      <c r="S2477" t="s">
        <v>30</v>
      </c>
      <c r="T2477" t="s">
        <v>2239</v>
      </c>
      <c r="U2477" t="s">
        <v>67</v>
      </c>
      <c r="V2477" t="s">
        <v>52</v>
      </c>
      <c r="W2477">
        <v>5184</v>
      </c>
      <c r="X2477" s="1">
        <v>41334</v>
      </c>
      <c r="Y2477" t="s">
        <v>34</v>
      </c>
      <c r="Z2477" t="e" vm="4">
        <v>#VALUE!</v>
      </c>
      <c r="AA2477">
        <v>94110</v>
      </c>
      <c r="AB2477" t="e" cm="1" vm="2">
        <f t="array" ref="AB2477">_FV(Table1[[#This Row],[State]],"Country/region",TRUE)</f>
        <v>#VALUE!</v>
      </c>
    </row>
    <row r="2478" spans="1:28" x14ac:dyDescent="0.35">
      <c r="A2478" t="s">
        <v>728</v>
      </c>
      <c r="B2478">
        <v>46</v>
      </c>
      <c r="C2478" t="s">
        <v>2162</v>
      </c>
      <c r="D2478" t="s">
        <v>46</v>
      </c>
      <c r="E2478">
        <f>YEAR(Table1[[#This Row],[Order Date]])</f>
        <v>2013</v>
      </c>
      <c r="F2478">
        <v>1</v>
      </c>
      <c r="G2478">
        <f>MONTH(Table1[[#This Row],[Order Date]])</f>
        <v>2</v>
      </c>
      <c r="H2478" s="1">
        <v>41331</v>
      </c>
      <c r="I2478">
        <v>38979</v>
      </c>
      <c r="J2478" t="s">
        <v>47</v>
      </c>
      <c r="K2478">
        <v>31</v>
      </c>
      <c r="L2478">
        <v>1.95</v>
      </c>
      <c r="M2478" s="2">
        <v>0.02</v>
      </c>
      <c r="N2478">
        <v>65.61</v>
      </c>
      <c r="O2478">
        <v>1.63</v>
      </c>
      <c r="P2478">
        <v>-16.63</v>
      </c>
      <c r="Q2478" s="2">
        <v>0.46</v>
      </c>
      <c r="R2478" t="s">
        <v>29</v>
      </c>
      <c r="S2478" t="s">
        <v>59</v>
      </c>
      <c r="T2478" t="s">
        <v>2796</v>
      </c>
      <c r="U2478" t="s">
        <v>88</v>
      </c>
      <c r="V2478" t="s">
        <v>76</v>
      </c>
      <c r="W2478">
        <v>5498</v>
      </c>
      <c r="X2478" s="1">
        <v>41336</v>
      </c>
      <c r="Y2478" t="s">
        <v>34</v>
      </c>
      <c r="Z2478" t="e" vm="35">
        <v>#VALUE!</v>
      </c>
      <c r="AA2478">
        <v>72701</v>
      </c>
      <c r="AB2478" t="e" cm="1" vm="2">
        <f t="array" ref="AB2478">_FV(Table1[[#This Row],[State]],"Country/region",TRUE)</f>
        <v>#VALUE!</v>
      </c>
    </row>
    <row r="2479" spans="1:28" x14ac:dyDescent="0.35">
      <c r="A2479" t="s">
        <v>728</v>
      </c>
      <c r="B2479">
        <v>46</v>
      </c>
      <c r="C2479" t="s">
        <v>2162</v>
      </c>
      <c r="D2479" t="s">
        <v>46</v>
      </c>
      <c r="E2479">
        <f>YEAR(Table1[[#This Row],[Order Date]])</f>
        <v>2013</v>
      </c>
      <c r="F2479">
        <v>1</v>
      </c>
      <c r="G2479">
        <f>MONTH(Table1[[#This Row],[Order Date]])</f>
        <v>2</v>
      </c>
      <c r="H2479" s="1">
        <v>41331</v>
      </c>
      <c r="I2479">
        <v>38979</v>
      </c>
      <c r="J2479" t="s">
        <v>47</v>
      </c>
      <c r="K2479">
        <v>34</v>
      </c>
      <c r="L2479">
        <v>82.99</v>
      </c>
      <c r="M2479" s="2">
        <v>0.06</v>
      </c>
      <c r="N2479">
        <v>2864.55</v>
      </c>
      <c r="O2479">
        <v>5.5</v>
      </c>
      <c r="P2479">
        <v>1021.07</v>
      </c>
      <c r="Q2479" s="2">
        <v>0.44</v>
      </c>
      <c r="R2479" t="s">
        <v>96</v>
      </c>
      <c r="S2479" t="s">
        <v>30</v>
      </c>
      <c r="T2479" t="s">
        <v>587</v>
      </c>
      <c r="U2479" t="s">
        <v>102</v>
      </c>
      <c r="V2479" t="s">
        <v>76</v>
      </c>
      <c r="W2479">
        <v>5497</v>
      </c>
      <c r="X2479" s="1">
        <v>41336</v>
      </c>
      <c r="Y2479" t="s">
        <v>34</v>
      </c>
      <c r="Z2479" t="e" vm="35">
        <v>#VALUE!</v>
      </c>
      <c r="AA2479">
        <v>72701</v>
      </c>
      <c r="AB2479" t="e" cm="1" vm="2">
        <f t="array" ref="AB2479">_FV(Table1[[#This Row],[State]],"Country/region",TRUE)</f>
        <v>#VALUE!</v>
      </c>
    </row>
    <row r="2480" spans="1:28" x14ac:dyDescent="0.35">
      <c r="A2480" t="s">
        <v>976</v>
      </c>
      <c r="B2480">
        <v>46</v>
      </c>
      <c r="C2480" t="s">
        <v>977</v>
      </c>
      <c r="D2480" t="s">
        <v>46</v>
      </c>
      <c r="E2480">
        <f>YEAR(Table1[[#This Row],[Order Date]])</f>
        <v>2013</v>
      </c>
      <c r="F2480">
        <v>1</v>
      </c>
      <c r="G2480">
        <f>MONTH(Table1[[#This Row],[Order Date]])</f>
        <v>2</v>
      </c>
      <c r="H2480" s="1">
        <v>41332</v>
      </c>
      <c r="I2480">
        <v>20386</v>
      </c>
      <c r="J2480" t="s">
        <v>58</v>
      </c>
      <c r="K2480">
        <v>35</v>
      </c>
      <c r="L2480">
        <v>1.26</v>
      </c>
      <c r="M2480" s="2">
        <v>0.09</v>
      </c>
      <c r="N2480">
        <v>41.23</v>
      </c>
      <c r="O2480">
        <v>0.7</v>
      </c>
      <c r="P2480">
        <v>-21.51</v>
      </c>
      <c r="Q2480" s="2">
        <v>0.81</v>
      </c>
      <c r="R2480" t="s">
        <v>29</v>
      </c>
      <c r="S2480" t="s">
        <v>59</v>
      </c>
      <c r="T2480" t="s">
        <v>1692</v>
      </c>
      <c r="U2480" t="s">
        <v>232</v>
      </c>
      <c r="V2480" t="s">
        <v>68</v>
      </c>
      <c r="W2480">
        <v>2823</v>
      </c>
      <c r="X2480" s="1">
        <v>41332</v>
      </c>
      <c r="Y2480" t="s">
        <v>34</v>
      </c>
      <c r="Z2480" t="e" vm="5">
        <v>#VALUE!</v>
      </c>
      <c r="AA2480">
        <v>55803</v>
      </c>
      <c r="AB2480" t="e" cm="1" vm="2">
        <f t="array" ref="AB2480">_FV(Table1[[#This Row],[State]],"Country/region",TRUE)</f>
        <v>#VALUE!</v>
      </c>
    </row>
    <row r="2481" spans="1:28" x14ac:dyDescent="0.35">
      <c r="A2481" t="s">
        <v>2797</v>
      </c>
      <c r="B2481">
        <v>46</v>
      </c>
      <c r="C2481" t="s">
        <v>1310</v>
      </c>
      <c r="D2481" t="s">
        <v>46</v>
      </c>
      <c r="E2481">
        <f>YEAR(Table1[[#This Row],[Order Date]])</f>
        <v>2013</v>
      </c>
      <c r="F2481">
        <v>1</v>
      </c>
      <c r="G2481">
        <f>MONTH(Table1[[#This Row],[Order Date]])</f>
        <v>2</v>
      </c>
      <c r="H2481" s="1">
        <v>41332</v>
      </c>
      <c r="I2481">
        <v>4166</v>
      </c>
      <c r="J2481" t="s">
        <v>47</v>
      </c>
      <c r="K2481">
        <v>19</v>
      </c>
      <c r="L2481">
        <v>7.1</v>
      </c>
      <c r="M2481" s="2">
        <v>0.08</v>
      </c>
      <c r="N2481">
        <v>138.85</v>
      </c>
      <c r="O2481">
        <v>6.05</v>
      </c>
      <c r="P2481">
        <v>-49.346499999999999</v>
      </c>
      <c r="Q2481" s="2">
        <v>0.39</v>
      </c>
      <c r="R2481" t="s">
        <v>29</v>
      </c>
      <c r="S2481" t="s">
        <v>30</v>
      </c>
      <c r="T2481" t="s">
        <v>703</v>
      </c>
      <c r="U2481" t="s">
        <v>67</v>
      </c>
      <c r="V2481" t="s">
        <v>76</v>
      </c>
      <c r="W2481">
        <v>610</v>
      </c>
      <c r="X2481" s="1">
        <v>41332</v>
      </c>
      <c r="Y2481" t="s">
        <v>34</v>
      </c>
      <c r="Z2481" t="e" vm="44">
        <v>#VALUE!</v>
      </c>
      <c r="AA2481">
        <v>31707</v>
      </c>
      <c r="AB2481" t="e" cm="1" vm="2">
        <f t="array" ref="AB2481">_FV(Table1[[#This Row],[State]],"Country/region",TRUE)</f>
        <v>#VALUE!</v>
      </c>
    </row>
    <row r="2482" spans="1:28" x14ac:dyDescent="0.35">
      <c r="A2482" t="s">
        <v>960</v>
      </c>
      <c r="B2482">
        <v>46</v>
      </c>
      <c r="C2482" t="s">
        <v>961</v>
      </c>
      <c r="D2482" t="s">
        <v>38</v>
      </c>
      <c r="E2482">
        <f>YEAR(Table1[[#This Row],[Order Date]])</f>
        <v>2013</v>
      </c>
      <c r="F2482">
        <v>1</v>
      </c>
      <c r="G2482">
        <f>MONTH(Table1[[#This Row],[Order Date]])</f>
        <v>2</v>
      </c>
      <c r="H2482" s="1">
        <v>41332</v>
      </c>
      <c r="I2482">
        <v>33922</v>
      </c>
      <c r="J2482" t="s">
        <v>39</v>
      </c>
      <c r="K2482">
        <v>31</v>
      </c>
      <c r="L2482">
        <v>500.97</v>
      </c>
      <c r="M2482" s="2">
        <v>0.06</v>
      </c>
      <c r="N2482">
        <v>15251.5</v>
      </c>
      <c r="O2482">
        <v>69.3</v>
      </c>
      <c r="P2482">
        <v>5353.19</v>
      </c>
      <c r="Q2482" s="2">
        <v>0.37</v>
      </c>
      <c r="R2482" t="s">
        <v>96</v>
      </c>
      <c r="S2482" t="s">
        <v>49</v>
      </c>
      <c r="T2482" t="s">
        <v>2798</v>
      </c>
      <c r="U2482" t="s">
        <v>98</v>
      </c>
      <c r="V2482" t="s">
        <v>68</v>
      </c>
      <c r="W2482">
        <v>4777</v>
      </c>
      <c r="X2482" s="1">
        <v>41332</v>
      </c>
      <c r="Y2482" t="s">
        <v>53</v>
      </c>
      <c r="Z2482" t="e" vm="16">
        <v>#VALUE!</v>
      </c>
      <c r="AA2482">
        <v>61554</v>
      </c>
      <c r="AB2482" t="e" cm="1" vm="2">
        <f t="array" ref="AB2482">_FV(Table1[[#This Row],[State]],"Country/region",TRUE)</f>
        <v>#VALUE!</v>
      </c>
    </row>
    <row r="2483" spans="1:28" x14ac:dyDescent="0.35">
      <c r="A2483" t="s">
        <v>1195</v>
      </c>
      <c r="B2483">
        <v>46</v>
      </c>
      <c r="C2483" t="s">
        <v>1196</v>
      </c>
      <c r="D2483" t="s">
        <v>46</v>
      </c>
      <c r="E2483">
        <f>YEAR(Table1[[#This Row],[Order Date]])</f>
        <v>2013</v>
      </c>
      <c r="F2483">
        <v>1</v>
      </c>
      <c r="G2483">
        <f>MONTH(Table1[[#This Row],[Order Date]])</f>
        <v>2</v>
      </c>
      <c r="H2483" s="1">
        <v>41332</v>
      </c>
      <c r="I2483">
        <v>47942</v>
      </c>
      <c r="J2483" t="s">
        <v>131</v>
      </c>
      <c r="K2483">
        <v>9</v>
      </c>
      <c r="L2483">
        <v>125.99</v>
      </c>
      <c r="M2483" s="2">
        <v>0.06</v>
      </c>
      <c r="N2483">
        <v>918.73950000000002</v>
      </c>
      <c r="O2483">
        <v>7.69</v>
      </c>
      <c r="P2483">
        <v>-303.55599999999998</v>
      </c>
      <c r="Q2483" s="2">
        <v>0.57999999999999996</v>
      </c>
      <c r="R2483" t="s">
        <v>96</v>
      </c>
      <c r="S2483" t="s">
        <v>30</v>
      </c>
      <c r="T2483" t="s">
        <v>653</v>
      </c>
      <c r="U2483" t="s">
        <v>105</v>
      </c>
      <c r="V2483" t="s">
        <v>76</v>
      </c>
      <c r="W2483">
        <v>6735</v>
      </c>
      <c r="X2483" s="1">
        <v>41333</v>
      </c>
      <c r="Y2483" t="s">
        <v>42</v>
      </c>
      <c r="Z2483" t="e" vm="19">
        <v>#VALUE!</v>
      </c>
      <c r="AA2483">
        <v>29687</v>
      </c>
      <c r="AB2483" t="e" cm="1" vm="2">
        <f t="array" ref="AB2483">_FV(Table1[[#This Row],[State]],"Country/region",TRUE)</f>
        <v>#VALUE!</v>
      </c>
    </row>
    <row r="2484" spans="1:28" x14ac:dyDescent="0.35">
      <c r="A2484" t="s">
        <v>1999</v>
      </c>
      <c r="B2484">
        <v>46</v>
      </c>
      <c r="C2484" t="s">
        <v>602</v>
      </c>
      <c r="D2484" t="s">
        <v>46</v>
      </c>
      <c r="E2484">
        <f>YEAR(Table1[[#This Row],[Order Date]])</f>
        <v>2013</v>
      </c>
      <c r="F2484">
        <v>1</v>
      </c>
      <c r="G2484">
        <f>MONTH(Table1[[#This Row],[Order Date]])</f>
        <v>2</v>
      </c>
      <c r="H2484" s="1">
        <v>41332</v>
      </c>
      <c r="I2484">
        <v>16230</v>
      </c>
      <c r="J2484" t="s">
        <v>47</v>
      </c>
      <c r="K2484">
        <v>27</v>
      </c>
      <c r="L2484">
        <v>130.97999999999999</v>
      </c>
      <c r="M2484" s="2">
        <v>0.06</v>
      </c>
      <c r="N2484">
        <v>3379.01</v>
      </c>
      <c r="O2484">
        <v>54.74</v>
      </c>
      <c r="P2484">
        <v>-801.09</v>
      </c>
      <c r="Q2484" s="2">
        <v>0.69</v>
      </c>
      <c r="R2484" t="s">
        <v>48</v>
      </c>
      <c r="S2484" t="s">
        <v>73</v>
      </c>
      <c r="T2484" t="s">
        <v>848</v>
      </c>
      <c r="U2484" t="s">
        <v>154</v>
      </c>
      <c r="V2484" t="s">
        <v>68</v>
      </c>
      <c r="W2484">
        <v>2257</v>
      </c>
      <c r="X2484" s="1">
        <v>41334</v>
      </c>
      <c r="Y2484" t="s">
        <v>53</v>
      </c>
      <c r="Z2484" t="e" vm="40">
        <v>#VALUE!</v>
      </c>
      <c r="AA2484">
        <v>66104</v>
      </c>
      <c r="AB2484" t="e" cm="1" vm="2">
        <f t="array" ref="AB2484">_FV(Table1[[#This Row],[State]],"Country/region",TRUE)</f>
        <v>#VALUE!</v>
      </c>
    </row>
    <row r="2485" spans="1:28" x14ac:dyDescent="0.35">
      <c r="A2485" t="s">
        <v>151</v>
      </c>
      <c r="B2485">
        <v>46</v>
      </c>
      <c r="C2485" t="s">
        <v>387</v>
      </c>
      <c r="D2485" t="s">
        <v>46</v>
      </c>
      <c r="E2485">
        <f>YEAR(Table1[[#This Row],[Order Date]])</f>
        <v>2013</v>
      </c>
      <c r="F2485">
        <v>1</v>
      </c>
      <c r="G2485">
        <f>MONTH(Table1[[#This Row],[Order Date]])</f>
        <v>2</v>
      </c>
      <c r="H2485" s="1">
        <v>41332</v>
      </c>
      <c r="I2485">
        <v>6272</v>
      </c>
      <c r="J2485" t="s">
        <v>28</v>
      </c>
      <c r="K2485">
        <v>48</v>
      </c>
      <c r="L2485">
        <v>124.49</v>
      </c>
      <c r="M2485" s="2">
        <v>0</v>
      </c>
      <c r="N2485">
        <v>4965.384</v>
      </c>
      <c r="O2485">
        <v>51.94</v>
      </c>
      <c r="P2485">
        <v>-175.46</v>
      </c>
      <c r="Q2485" s="2">
        <v>0.63</v>
      </c>
      <c r="R2485" t="s">
        <v>48</v>
      </c>
      <c r="S2485" t="s">
        <v>73</v>
      </c>
      <c r="T2485" t="s">
        <v>2074</v>
      </c>
      <c r="U2485" t="s">
        <v>75</v>
      </c>
      <c r="V2485" t="s">
        <v>76</v>
      </c>
      <c r="W2485">
        <v>872</v>
      </c>
      <c r="X2485" s="1">
        <v>41334</v>
      </c>
      <c r="Y2485" t="s">
        <v>53</v>
      </c>
      <c r="Z2485" t="e" vm="31">
        <v>#VALUE!</v>
      </c>
      <c r="AA2485">
        <v>37620</v>
      </c>
      <c r="AB2485" t="e" cm="1" vm="2">
        <f t="array" ref="AB2485">_FV(Table1[[#This Row],[State]],"Country/region",TRUE)</f>
        <v>#VALUE!</v>
      </c>
    </row>
    <row r="2486" spans="1:28" x14ac:dyDescent="0.35">
      <c r="A2486" t="s">
        <v>1418</v>
      </c>
      <c r="B2486">
        <v>46</v>
      </c>
      <c r="C2486" t="s">
        <v>387</v>
      </c>
      <c r="D2486" t="s">
        <v>46</v>
      </c>
      <c r="E2486">
        <f>YEAR(Table1[[#This Row],[Order Date]])</f>
        <v>2013</v>
      </c>
      <c r="F2486">
        <v>1</v>
      </c>
      <c r="G2486">
        <f>MONTH(Table1[[#This Row],[Order Date]])</f>
        <v>2</v>
      </c>
      <c r="H2486" s="1">
        <v>41332</v>
      </c>
      <c r="I2486">
        <v>6272</v>
      </c>
      <c r="J2486" t="s">
        <v>28</v>
      </c>
      <c r="K2486">
        <v>31</v>
      </c>
      <c r="L2486">
        <v>105.98</v>
      </c>
      <c r="M2486" s="2">
        <v>0.03</v>
      </c>
      <c r="N2486">
        <v>3232.68</v>
      </c>
      <c r="O2486">
        <v>13.99</v>
      </c>
      <c r="P2486">
        <v>875.45</v>
      </c>
      <c r="Q2486" s="2">
        <v>0.65</v>
      </c>
      <c r="R2486" t="s">
        <v>48</v>
      </c>
      <c r="S2486" t="s">
        <v>80</v>
      </c>
      <c r="T2486" t="s">
        <v>664</v>
      </c>
      <c r="U2486" t="s">
        <v>82</v>
      </c>
      <c r="V2486" t="s">
        <v>76</v>
      </c>
      <c r="W2486">
        <v>874</v>
      </c>
      <c r="X2486" s="1">
        <v>41334</v>
      </c>
      <c r="Y2486" t="s">
        <v>34</v>
      </c>
      <c r="Z2486" t="e" vm="31">
        <v>#VALUE!</v>
      </c>
      <c r="AA2486">
        <v>37421</v>
      </c>
      <c r="AB2486" t="e" cm="1" vm="2">
        <f t="array" ref="AB2486">_FV(Table1[[#This Row],[State]],"Country/region",TRUE)</f>
        <v>#VALUE!</v>
      </c>
    </row>
    <row r="2487" spans="1:28" x14ac:dyDescent="0.35">
      <c r="A2487" t="s">
        <v>151</v>
      </c>
      <c r="B2487">
        <v>46</v>
      </c>
      <c r="C2487" t="s">
        <v>387</v>
      </c>
      <c r="D2487" t="s">
        <v>46</v>
      </c>
      <c r="E2487">
        <f>YEAR(Table1[[#This Row],[Order Date]])</f>
        <v>2013</v>
      </c>
      <c r="F2487">
        <v>1</v>
      </c>
      <c r="G2487">
        <f>MONTH(Table1[[#This Row],[Order Date]])</f>
        <v>2</v>
      </c>
      <c r="H2487" s="1">
        <v>41332</v>
      </c>
      <c r="I2487">
        <v>6272</v>
      </c>
      <c r="J2487" t="s">
        <v>28</v>
      </c>
      <c r="K2487">
        <v>33</v>
      </c>
      <c r="L2487">
        <v>14.98</v>
      </c>
      <c r="M2487" s="2">
        <v>0.05</v>
      </c>
      <c r="N2487">
        <v>497.4</v>
      </c>
      <c r="O2487">
        <v>8.99</v>
      </c>
      <c r="P2487">
        <v>37.9</v>
      </c>
      <c r="Q2487" s="2">
        <v>0.39</v>
      </c>
      <c r="R2487" t="s">
        <v>48</v>
      </c>
      <c r="S2487" t="s">
        <v>139</v>
      </c>
      <c r="T2487" t="s">
        <v>2182</v>
      </c>
      <c r="U2487" t="s">
        <v>82</v>
      </c>
      <c r="V2487" t="s">
        <v>76</v>
      </c>
      <c r="W2487">
        <v>871</v>
      </c>
      <c r="X2487" s="1">
        <v>41334</v>
      </c>
      <c r="Y2487" t="s">
        <v>34</v>
      </c>
      <c r="Z2487" t="e" vm="31">
        <v>#VALUE!</v>
      </c>
      <c r="AA2487">
        <v>37620</v>
      </c>
      <c r="AB2487" t="e" cm="1" vm="2">
        <f t="array" ref="AB2487">_FV(Table1[[#This Row],[State]],"Country/region",TRUE)</f>
        <v>#VALUE!</v>
      </c>
    </row>
    <row r="2488" spans="1:28" x14ac:dyDescent="0.35">
      <c r="A2488" t="s">
        <v>1195</v>
      </c>
      <c r="B2488">
        <v>46</v>
      </c>
      <c r="C2488" t="s">
        <v>1196</v>
      </c>
      <c r="D2488" t="s">
        <v>46</v>
      </c>
      <c r="E2488">
        <f>YEAR(Table1[[#This Row],[Order Date]])</f>
        <v>2013</v>
      </c>
      <c r="F2488">
        <v>1</v>
      </c>
      <c r="G2488">
        <f>MONTH(Table1[[#This Row],[Order Date]])</f>
        <v>2</v>
      </c>
      <c r="H2488" s="1">
        <v>41332</v>
      </c>
      <c r="I2488">
        <v>47942</v>
      </c>
      <c r="J2488" t="s">
        <v>131</v>
      </c>
      <c r="K2488">
        <v>3</v>
      </c>
      <c r="L2488">
        <v>5.88</v>
      </c>
      <c r="M2488" s="2">
        <v>0.04</v>
      </c>
      <c r="N2488">
        <v>22.6</v>
      </c>
      <c r="O2488">
        <v>3.04</v>
      </c>
      <c r="P2488">
        <v>-4.63</v>
      </c>
      <c r="Q2488" s="2">
        <v>0.36</v>
      </c>
      <c r="R2488" t="s">
        <v>29</v>
      </c>
      <c r="S2488" t="s">
        <v>59</v>
      </c>
      <c r="T2488" t="s">
        <v>2799</v>
      </c>
      <c r="U2488" t="s">
        <v>61</v>
      </c>
      <c r="V2488" t="s">
        <v>76</v>
      </c>
      <c r="W2488">
        <v>6734</v>
      </c>
      <c r="X2488" s="1">
        <v>41334</v>
      </c>
      <c r="Y2488" t="s">
        <v>42</v>
      </c>
      <c r="Z2488" t="e" vm="19">
        <v>#VALUE!</v>
      </c>
      <c r="AA2488">
        <v>29687</v>
      </c>
      <c r="AB2488" t="e" cm="1" vm="2">
        <f t="array" ref="AB2488">_FV(Table1[[#This Row],[State]],"Country/region",TRUE)</f>
        <v>#VALUE!</v>
      </c>
    </row>
    <row r="2489" spans="1:28" x14ac:dyDescent="0.35">
      <c r="A2489" t="s">
        <v>601</v>
      </c>
      <c r="B2489">
        <v>46</v>
      </c>
      <c r="C2489" t="s">
        <v>602</v>
      </c>
      <c r="D2489" t="s">
        <v>46</v>
      </c>
      <c r="E2489">
        <f>YEAR(Table1[[#This Row],[Order Date]])</f>
        <v>2013</v>
      </c>
      <c r="F2489">
        <v>1</v>
      </c>
      <c r="G2489">
        <f>MONTH(Table1[[#This Row],[Order Date]])</f>
        <v>2</v>
      </c>
      <c r="H2489" s="1">
        <v>41332</v>
      </c>
      <c r="I2489">
        <v>16230</v>
      </c>
      <c r="J2489" t="s">
        <v>47</v>
      </c>
      <c r="K2489">
        <v>2</v>
      </c>
      <c r="L2489">
        <v>7.31</v>
      </c>
      <c r="M2489" s="2">
        <v>0.09</v>
      </c>
      <c r="N2489">
        <v>13.3</v>
      </c>
      <c r="O2489">
        <v>0.49</v>
      </c>
      <c r="P2489">
        <v>-7.86</v>
      </c>
      <c r="Q2489" s="2">
        <v>0.38</v>
      </c>
      <c r="R2489" t="s">
        <v>29</v>
      </c>
      <c r="S2489" t="s">
        <v>30</v>
      </c>
      <c r="T2489" t="s">
        <v>714</v>
      </c>
      <c r="U2489" t="s">
        <v>210</v>
      </c>
      <c r="V2489" t="s">
        <v>68</v>
      </c>
      <c r="W2489">
        <v>2256</v>
      </c>
      <c r="X2489" s="1">
        <v>41334</v>
      </c>
      <c r="Y2489" t="s">
        <v>34</v>
      </c>
      <c r="Z2489" t="e" vm="40">
        <v>#VALUE!</v>
      </c>
      <c r="AA2489">
        <v>67501</v>
      </c>
      <c r="AB2489" t="e" cm="1" vm="2">
        <f t="array" ref="AB2489">_FV(Table1[[#This Row],[State]],"Country/region",TRUE)</f>
        <v>#VALUE!</v>
      </c>
    </row>
    <row r="2490" spans="1:28" x14ac:dyDescent="0.35">
      <c r="A2490" t="s">
        <v>151</v>
      </c>
      <c r="B2490">
        <v>46</v>
      </c>
      <c r="C2490" t="s">
        <v>387</v>
      </c>
      <c r="D2490" t="s">
        <v>46</v>
      </c>
      <c r="E2490">
        <f>YEAR(Table1[[#This Row],[Order Date]])</f>
        <v>2013</v>
      </c>
      <c r="F2490">
        <v>1</v>
      </c>
      <c r="G2490">
        <f>MONTH(Table1[[#This Row],[Order Date]])</f>
        <v>2</v>
      </c>
      <c r="H2490" s="1">
        <v>41332</v>
      </c>
      <c r="I2490">
        <v>6272</v>
      </c>
      <c r="J2490" t="s">
        <v>28</v>
      </c>
      <c r="K2490">
        <v>8</v>
      </c>
      <c r="L2490">
        <v>55.99</v>
      </c>
      <c r="M2490" s="2">
        <v>0.09</v>
      </c>
      <c r="N2490">
        <v>358.41950000000003</v>
      </c>
      <c r="O2490">
        <v>2.5</v>
      </c>
      <c r="P2490">
        <v>-275.05500000000001</v>
      </c>
      <c r="Q2490" s="2">
        <v>0.83</v>
      </c>
      <c r="R2490" t="s">
        <v>96</v>
      </c>
      <c r="S2490" t="s">
        <v>139</v>
      </c>
      <c r="T2490" t="s">
        <v>2072</v>
      </c>
      <c r="U2490" t="s">
        <v>105</v>
      </c>
      <c r="V2490" t="s">
        <v>76</v>
      </c>
      <c r="W2490">
        <v>873</v>
      </c>
      <c r="X2490" s="1">
        <v>41334</v>
      </c>
      <c r="Y2490" t="s">
        <v>42</v>
      </c>
      <c r="Z2490" t="e" vm="31">
        <v>#VALUE!</v>
      </c>
      <c r="AA2490">
        <v>37620</v>
      </c>
      <c r="AB2490" t="e" cm="1" vm="2">
        <f t="array" ref="AB2490">_FV(Table1[[#This Row],[State]],"Country/region",TRUE)</f>
        <v>#VALUE!</v>
      </c>
    </row>
    <row r="2491" spans="1:28" x14ac:dyDescent="0.35">
      <c r="A2491" t="s">
        <v>1195</v>
      </c>
      <c r="B2491">
        <v>46</v>
      </c>
      <c r="C2491" t="s">
        <v>1196</v>
      </c>
      <c r="D2491" t="s">
        <v>46</v>
      </c>
      <c r="E2491">
        <f>YEAR(Table1[[#This Row],[Order Date]])</f>
        <v>2013</v>
      </c>
      <c r="F2491">
        <v>1</v>
      </c>
      <c r="G2491">
        <f>MONTH(Table1[[#This Row],[Order Date]])</f>
        <v>2</v>
      </c>
      <c r="H2491" s="1">
        <v>41332</v>
      </c>
      <c r="I2491">
        <v>47942</v>
      </c>
      <c r="J2491" t="s">
        <v>131</v>
      </c>
      <c r="K2491">
        <v>30</v>
      </c>
      <c r="L2491">
        <v>599.99</v>
      </c>
      <c r="M2491" s="2">
        <v>0.09</v>
      </c>
      <c r="N2491">
        <v>17034.919999999998</v>
      </c>
      <c r="O2491">
        <v>24.49</v>
      </c>
      <c r="P2491">
        <v>5916.3429999999998</v>
      </c>
      <c r="Q2491" s="2">
        <v>0.37</v>
      </c>
      <c r="R2491" t="s">
        <v>96</v>
      </c>
      <c r="S2491" t="s">
        <v>40</v>
      </c>
      <c r="T2491" t="s">
        <v>2635</v>
      </c>
      <c r="U2491" t="s">
        <v>192</v>
      </c>
      <c r="V2491" t="s">
        <v>76</v>
      </c>
      <c r="W2491">
        <v>6733</v>
      </c>
      <c r="X2491" s="1">
        <v>41334</v>
      </c>
      <c r="Y2491" t="s">
        <v>34</v>
      </c>
      <c r="Z2491" t="e" vm="19">
        <v>#VALUE!</v>
      </c>
      <c r="AA2491">
        <v>29687</v>
      </c>
      <c r="AB2491" t="e" cm="1" vm="2">
        <f t="array" ref="AB2491">_FV(Table1[[#This Row],[State]],"Country/region",TRUE)</f>
        <v>#VALUE!</v>
      </c>
    </row>
    <row r="2492" spans="1:28" x14ac:dyDescent="0.35">
      <c r="A2492" t="s">
        <v>1392</v>
      </c>
      <c r="B2492">
        <v>46</v>
      </c>
      <c r="C2492" t="s">
        <v>2800</v>
      </c>
      <c r="D2492" t="s">
        <v>27</v>
      </c>
      <c r="E2492">
        <f>YEAR(Table1[[#This Row],[Order Date]])</f>
        <v>2013</v>
      </c>
      <c r="F2492">
        <v>1</v>
      </c>
      <c r="G2492">
        <f>MONTH(Table1[[#This Row],[Order Date]])</f>
        <v>2</v>
      </c>
      <c r="H2492" s="1">
        <v>41332</v>
      </c>
      <c r="I2492">
        <v>9701</v>
      </c>
      <c r="J2492" t="s">
        <v>47</v>
      </c>
      <c r="K2492">
        <v>9</v>
      </c>
      <c r="L2492">
        <v>110.99</v>
      </c>
      <c r="M2492" s="2">
        <v>0.04</v>
      </c>
      <c r="N2492">
        <v>855.86500000000001</v>
      </c>
      <c r="O2492">
        <v>2.5</v>
      </c>
      <c r="P2492">
        <v>-153.923</v>
      </c>
      <c r="Q2492" s="2">
        <v>0.56999999999999995</v>
      </c>
      <c r="R2492" t="s">
        <v>96</v>
      </c>
      <c r="S2492" t="s">
        <v>30</v>
      </c>
      <c r="T2492" t="s">
        <v>104</v>
      </c>
      <c r="U2492" t="s">
        <v>105</v>
      </c>
      <c r="V2492" t="s">
        <v>33</v>
      </c>
      <c r="W2492">
        <v>1332</v>
      </c>
      <c r="X2492" s="1">
        <v>41336</v>
      </c>
      <c r="Y2492" t="s">
        <v>34</v>
      </c>
      <c r="Z2492" t="e" vm="22">
        <v>#VALUE!</v>
      </c>
      <c r="AA2492">
        <v>44117</v>
      </c>
      <c r="AB2492" t="e" cm="1" vm="2">
        <f t="array" ref="AB2492">_FV(Table1[[#This Row],[State]],"Country/region",TRUE)</f>
        <v>#VALUE!</v>
      </c>
    </row>
    <row r="2493" spans="1:28" x14ac:dyDescent="0.35">
      <c r="A2493" t="s">
        <v>865</v>
      </c>
      <c r="B2493">
        <v>46</v>
      </c>
      <c r="C2493" t="s">
        <v>2801</v>
      </c>
      <c r="D2493" t="s">
        <v>38</v>
      </c>
      <c r="E2493">
        <f>YEAR(Table1[[#This Row],[Order Date]])</f>
        <v>2013</v>
      </c>
      <c r="F2493">
        <v>1</v>
      </c>
      <c r="G2493">
        <f>MONTH(Table1[[#This Row],[Order Date]])</f>
        <v>2</v>
      </c>
      <c r="H2493" s="1">
        <v>41332</v>
      </c>
      <c r="I2493">
        <v>58820</v>
      </c>
      <c r="J2493" t="s">
        <v>47</v>
      </c>
      <c r="K2493">
        <v>24</v>
      </c>
      <c r="L2493">
        <v>12.2</v>
      </c>
      <c r="M2493" s="2">
        <v>0.01</v>
      </c>
      <c r="N2493">
        <v>307.49</v>
      </c>
      <c r="O2493">
        <v>6.02</v>
      </c>
      <c r="P2493">
        <v>61.51</v>
      </c>
      <c r="Q2493" s="2">
        <v>0.43</v>
      </c>
      <c r="R2493" t="s">
        <v>48</v>
      </c>
      <c r="S2493" t="s">
        <v>139</v>
      </c>
      <c r="T2493" t="s">
        <v>2367</v>
      </c>
      <c r="U2493" t="s">
        <v>82</v>
      </c>
      <c r="V2493" t="s">
        <v>68</v>
      </c>
      <c r="W2493">
        <v>8230</v>
      </c>
      <c r="X2493" s="1">
        <v>41337</v>
      </c>
      <c r="Y2493" t="s">
        <v>34</v>
      </c>
      <c r="Z2493" t="e" vm="25">
        <v>#VALUE!</v>
      </c>
      <c r="AA2493">
        <v>53150</v>
      </c>
      <c r="AB2493" t="e" cm="1" vm="2">
        <f t="array" ref="AB2493">_FV(Table1[[#This Row],[State]],"Country/region",TRUE)</f>
        <v>#VALUE!</v>
      </c>
    </row>
    <row r="2494" spans="1:28" x14ac:dyDescent="0.35">
      <c r="A2494" t="s">
        <v>1999</v>
      </c>
      <c r="B2494">
        <v>46</v>
      </c>
      <c r="C2494" t="s">
        <v>602</v>
      </c>
      <c r="D2494" t="s">
        <v>46</v>
      </c>
      <c r="E2494">
        <f>YEAR(Table1[[#This Row],[Order Date]])</f>
        <v>2013</v>
      </c>
      <c r="F2494">
        <v>1</v>
      </c>
      <c r="G2494">
        <f>MONTH(Table1[[#This Row],[Order Date]])</f>
        <v>2</v>
      </c>
      <c r="H2494" s="1">
        <v>41332</v>
      </c>
      <c r="I2494">
        <v>16230</v>
      </c>
      <c r="J2494" t="s">
        <v>47</v>
      </c>
      <c r="K2494">
        <v>40</v>
      </c>
      <c r="L2494">
        <v>111.03</v>
      </c>
      <c r="M2494" s="2">
        <v>0</v>
      </c>
      <c r="N2494">
        <v>4538.66</v>
      </c>
      <c r="O2494">
        <v>8.64</v>
      </c>
      <c r="P2494">
        <v>506.86</v>
      </c>
      <c r="Q2494" s="2">
        <v>0.78</v>
      </c>
      <c r="R2494" t="s">
        <v>29</v>
      </c>
      <c r="S2494" t="s">
        <v>30</v>
      </c>
      <c r="T2494" t="s">
        <v>2221</v>
      </c>
      <c r="U2494" t="s">
        <v>32</v>
      </c>
      <c r="V2494" t="s">
        <v>68</v>
      </c>
      <c r="W2494">
        <v>2259</v>
      </c>
      <c r="X2494" s="1">
        <v>41337</v>
      </c>
      <c r="Y2494" t="s">
        <v>34</v>
      </c>
      <c r="Z2494" t="e" vm="40">
        <v>#VALUE!</v>
      </c>
      <c r="AA2494">
        <v>66104</v>
      </c>
      <c r="AB2494" t="e" cm="1" vm="2">
        <f t="array" ref="AB2494">_FV(Table1[[#This Row],[State]],"Country/region",TRUE)</f>
        <v>#VALUE!</v>
      </c>
    </row>
    <row r="2495" spans="1:28" x14ac:dyDescent="0.35">
      <c r="A2495" t="s">
        <v>1392</v>
      </c>
      <c r="B2495">
        <v>46</v>
      </c>
      <c r="C2495" t="s">
        <v>2800</v>
      </c>
      <c r="D2495" t="s">
        <v>27</v>
      </c>
      <c r="E2495">
        <f>YEAR(Table1[[#This Row],[Order Date]])</f>
        <v>2013</v>
      </c>
      <c r="F2495">
        <v>1</v>
      </c>
      <c r="G2495">
        <f>MONTH(Table1[[#This Row],[Order Date]])</f>
        <v>2</v>
      </c>
      <c r="H2495" s="1">
        <v>41332</v>
      </c>
      <c r="I2495">
        <v>9701</v>
      </c>
      <c r="J2495" t="s">
        <v>47</v>
      </c>
      <c r="K2495">
        <v>8</v>
      </c>
      <c r="L2495">
        <v>12.97</v>
      </c>
      <c r="M2495" s="2">
        <v>0.01</v>
      </c>
      <c r="N2495">
        <v>103.75</v>
      </c>
      <c r="O2495">
        <v>1.49</v>
      </c>
      <c r="P2495">
        <v>25.134499999999999</v>
      </c>
      <c r="Q2495" s="2">
        <v>0.35</v>
      </c>
      <c r="R2495" t="s">
        <v>29</v>
      </c>
      <c r="S2495" t="s">
        <v>30</v>
      </c>
      <c r="T2495" t="s">
        <v>608</v>
      </c>
      <c r="U2495" t="s">
        <v>67</v>
      </c>
      <c r="V2495" t="s">
        <v>33</v>
      </c>
      <c r="W2495">
        <v>1331</v>
      </c>
      <c r="X2495" s="1">
        <v>41337</v>
      </c>
      <c r="Y2495" t="s">
        <v>34</v>
      </c>
      <c r="Z2495" t="e" vm="22">
        <v>#VALUE!</v>
      </c>
      <c r="AA2495">
        <v>44117</v>
      </c>
      <c r="AB2495" t="e" cm="1" vm="2">
        <f t="array" ref="AB2495">_FV(Table1[[#This Row],[State]],"Country/region",TRUE)</f>
        <v>#VALUE!</v>
      </c>
    </row>
    <row r="2496" spans="1:28" x14ac:dyDescent="0.35">
      <c r="A2496" t="s">
        <v>1999</v>
      </c>
      <c r="B2496">
        <v>46</v>
      </c>
      <c r="C2496" t="s">
        <v>602</v>
      </c>
      <c r="D2496" t="s">
        <v>46</v>
      </c>
      <c r="E2496">
        <f>YEAR(Table1[[#This Row],[Order Date]])</f>
        <v>2013</v>
      </c>
      <c r="F2496">
        <v>1</v>
      </c>
      <c r="G2496">
        <f>MONTH(Table1[[#This Row],[Order Date]])</f>
        <v>2</v>
      </c>
      <c r="H2496" s="1">
        <v>41332</v>
      </c>
      <c r="I2496">
        <v>16230</v>
      </c>
      <c r="J2496" t="s">
        <v>47</v>
      </c>
      <c r="K2496">
        <v>15</v>
      </c>
      <c r="L2496">
        <v>48.91</v>
      </c>
      <c r="M2496" s="2">
        <v>0.08</v>
      </c>
      <c r="N2496">
        <v>687.52</v>
      </c>
      <c r="O2496">
        <v>5.81</v>
      </c>
      <c r="P2496">
        <v>223.76</v>
      </c>
      <c r="Q2496" s="2">
        <v>0.38</v>
      </c>
      <c r="R2496" t="s">
        <v>29</v>
      </c>
      <c r="S2496" t="s">
        <v>30</v>
      </c>
      <c r="T2496" t="s">
        <v>408</v>
      </c>
      <c r="U2496" t="s">
        <v>61</v>
      </c>
      <c r="V2496" t="s">
        <v>68</v>
      </c>
      <c r="W2496">
        <v>2258</v>
      </c>
      <c r="X2496" s="1">
        <v>41339</v>
      </c>
      <c r="Y2496" t="s">
        <v>34</v>
      </c>
      <c r="Z2496" t="e" vm="40">
        <v>#VALUE!</v>
      </c>
      <c r="AA2496">
        <v>66104</v>
      </c>
      <c r="AB2496" t="e" cm="1" vm="2">
        <f t="array" ref="AB2496">_FV(Table1[[#This Row],[State]],"Country/region",TRUE)</f>
        <v>#VALUE!</v>
      </c>
    </row>
    <row r="2497" spans="1:28" x14ac:dyDescent="0.35">
      <c r="A2497" t="s">
        <v>264</v>
      </c>
      <c r="B2497">
        <v>46</v>
      </c>
      <c r="C2497" t="s">
        <v>265</v>
      </c>
      <c r="D2497" t="s">
        <v>46</v>
      </c>
      <c r="E2497">
        <f>YEAR(Table1[[#This Row],[Order Date]])</f>
        <v>2013</v>
      </c>
      <c r="F2497">
        <v>1</v>
      </c>
      <c r="G2497">
        <f>MONTH(Table1[[#This Row],[Order Date]])</f>
        <v>2</v>
      </c>
      <c r="H2497" s="1">
        <v>41333</v>
      </c>
      <c r="I2497">
        <v>34787</v>
      </c>
      <c r="J2497" t="s">
        <v>47</v>
      </c>
      <c r="K2497">
        <v>14</v>
      </c>
      <c r="L2497">
        <v>30.98</v>
      </c>
      <c r="M2497" s="2">
        <v>0.05</v>
      </c>
      <c r="N2497">
        <v>453.99</v>
      </c>
      <c r="O2497">
        <v>8.99</v>
      </c>
      <c r="P2497">
        <v>14.61</v>
      </c>
      <c r="Q2497" s="2">
        <v>0.57999999999999996</v>
      </c>
      <c r="R2497" t="s">
        <v>29</v>
      </c>
      <c r="S2497" t="s">
        <v>139</v>
      </c>
      <c r="T2497" t="s">
        <v>1895</v>
      </c>
      <c r="U2497" t="s">
        <v>88</v>
      </c>
      <c r="V2497" t="s">
        <v>68</v>
      </c>
      <c r="W2497">
        <v>4889</v>
      </c>
      <c r="X2497" s="1">
        <v>41335</v>
      </c>
      <c r="Y2497" t="s">
        <v>34</v>
      </c>
      <c r="Z2497" t="e" vm="5">
        <v>#VALUE!</v>
      </c>
      <c r="AA2497">
        <v>55345</v>
      </c>
      <c r="AB2497" t="e" cm="1" vm="2">
        <f t="array" ref="AB2497">_FV(Table1[[#This Row],[State]],"Country/region",TRUE)</f>
        <v>#VALUE!</v>
      </c>
    </row>
    <row r="2498" spans="1:28" x14ac:dyDescent="0.35">
      <c r="A2498" t="s">
        <v>1926</v>
      </c>
      <c r="B2498">
        <v>46</v>
      </c>
      <c r="C2498" t="s">
        <v>147</v>
      </c>
      <c r="D2498" t="s">
        <v>38</v>
      </c>
      <c r="E2498">
        <f>YEAR(Table1[[#This Row],[Order Date]])</f>
        <v>2013</v>
      </c>
      <c r="F2498">
        <v>1</v>
      </c>
      <c r="G2498">
        <f>MONTH(Table1[[#This Row],[Order Date]])</f>
        <v>2</v>
      </c>
      <c r="H2498" s="1">
        <v>41333</v>
      </c>
      <c r="I2498">
        <v>17506</v>
      </c>
      <c r="J2498" t="s">
        <v>47</v>
      </c>
      <c r="K2498">
        <v>33</v>
      </c>
      <c r="L2498">
        <v>294.62</v>
      </c>
      <c r="M2498" s="2">
        <v>0.03</v>
      </c>
      <c r="N2498">
        <v>9473.31</v>
      </c>
      <c r="O2498">
        <v>42.52</v>
      </c>
      <c r="P2498">
        <v>1939.11</v>
      </c>
      <c r="Q2498" s="2">
        <v>0.56999999999999995</v>
      </c>
      <c r="R2498" t="s">
        <v>29</v>
      </c>
      <c r="S2498" t="s">
        <v>49</v>
      </c>
      <c r="T2498" t="s">
        <v>842</v>
      </c>
      <c r="U2498" t="s">
        <v>214</v>
      </c>
      <c r="V2498" t="s">
        <v>68</v>
      </c>
      <c r="W2498">
        <v>2410</v>
      </c>
      <c r="X2498" s="1">
        <v>41337</v>
      </c>
      <c r="Y2498" t="s">
        <v>53</v>
      </c>
      <c r="Z2498" t="e" vm="41">
        <v>#VALUE!</v>
      </c>
      <c r="AA2498">
        <v>58554</v>
      </c>
      <c r="AB2498" t="e" cm="1" vm="2">
        <f t="array" ref="AB2498">_FV(Table1[[#This Row],[State]],"Country/region",TRUE)</f>
        <v>#VALUE!</v>
      </c>
    </row>
    <row r="2499" spans="1:28" x14ac:dyDescent="0.35">
      <c r="A2499" t="s">
        <v>1213</v>
      </c>
      <c r="B2499">
        <v>46</v>
      </c>
      <c r="C2499" t="s">
        <v>2338</v>
      </c>
      <c r="D2499" t="s">
        <v>46</v>
      </c>
      <c r="E2499">
        <f>YEAR(Table1[[#This Row],[Order Date]])</f>
        <v>2013</v>
      </c>
      <c r="F2499">
        <v>1</v>
      </c>
      <c r="G2499">
        <f>MONTH(Table1[[#This Row],[Order Date]])</f>
        <v>3</v>
      </c>
      <c r="H2499" s="1">
        <v>41334</v>
      </c>
      <c r="I2499">
        <v>36517</v>
      </c>
      <c r="J2499" t="s">
        <v>39</v>
      </c>
      <c r="K2499">
        <v>18</v>
      </c>
      <c r="L2499">
        <v>48.58</v>
      </c>
      <c r="M2499" s="2">
        <v>0.03</v>
      </c>
      <c r="N2499">
        <v>877.64</v>
      </c>
      <c r="O2499">
        <v>3.99</v>
      </c>
      <c r="P2499">
        <v>218.97</v>
      </c>
      <c r="Q2499" s="2">
        <v>0.56000000000000005</v>
      </c>
      <c r="R2499" t="s">
        <v>29</v>
      </c>
      <c r="S2499" t="s">
        <v>30</v>
      </c>
      <c r="T2499" t="s">
        <v>813</v>
      </c>
      <c r="U2499" t="s">
        <v>214</v>
      </c>
      <c r="V2499" t="s">
        <v>33</v>
      </c>
      <c r="W2499">
        <v>5129</v>
      </c>
      <c r="X2499" s="1">
        <v>41335</v>
      </c>
      <c r="Y2499" t="s">
        <v>34</v>
      </c>
      <c r="Z2499" t="e" vm="22">
        <v>#VALUE!</v>
      </c>
      <c r="AA2499">
        <v>43130</v>
      </c>
      <c r="AB2499" t="e" cm="1" vm="2">
        <f t="array" ref="AB2499">_FV(Table1[[#This Row],[State]],"Country/region",TRUE)</f>
        <v>#VALUE!</v>
      </c>
    </row>
    <row r="2500" spans="1:28" x14ac:dyDescent="0.35">
      <c r="A2500" t="s">
        <v>2802</v>
      </c>
      <c r="B2500">
        <v>46</v>
      </c>
      <c r="C2500" t="s">
        <v>2719</v>
      </c>
      <c r="D2500" t="s">
        <v>46</v>
      </c>
      <c r="E2500">
        <f>YEAR(Table1[[#This Row],[Order Date]])</f>
        <v>2013</v>
      </c>
      <c r="F2500">
        <v>1</v>
      </c>
      <c r="G2500">
        <f>MONTH(Table1[[#This Row],[Order Date]])</f>
        <v>3</v>
      </c>
      <c r="H2500" s="1">
        <v>41334</v>
      </c>
      <c r="I2500">
        <v>738</v>
      </c>
      <c r="J2500" t="s">
        <v>39</v>
      </c>
      <c r="K2500">
        <v>31</v>
      </c>
      <c r="L2500">
        <v>6.48</v>
      </c>
      <c r="M2500" s="2">
        <v>0.08</v>
      </c>
      <c r="N2500">
        <v>189.95</v>
      </c>
      <c r="O2500">
        <v>5.14</v>
      </c>
      <c r="P2500">
        <v>-56.68</v>
      </c>
      <c r="Q2500" s="2">
        <v>0.37</v>
      </c>
      <c r="R2500" t="s">
        <v>29</v>
      </c>
      <c r="S2500" t="s">
        <v>30</v>
      </c>
      <c r="T2500" t="s">
        <v>1681</v>
      </c>
      <c r="U2500" t="s">
        <v>61</v>
      </c>
      <c r="V2500" t="s">
        <v>33</v>
      </c>
      <c r="W2500">
        <v>113</v>
      </c>
      <c r="X2500" s="1">
        <v>41335</v>
      </c>
      <c r="Y2500" t="s">
        <v>34</v>
      </c>
      <c r="Z2500" t="e" vm="15">
        <v>#VALUE!</v>
      </c>
      <c r="AA2500">
        <v>10605</v>
      </c>
      <c r="AB2500" t="e" cm="1" vm="2">
        <f t="array" ref="AB2500">_FV(Table1[[#This Row],[State]],"Country/region",TRUE)</f>
        <v>#VALUE!</v>
      </c>
    </row>
    <row r="2501" spans="1:28" x14ac:dyDescent="0.35">
      <c r="A2501" t="s">
        <v>2803</v>
      </c>
      <c r="B2501">
        <v>46</v>
      </c>
      <c r="C2501" t="s">
        <v>2162</v>
      </c>
      <c r="D2501" t="s">
        <v>46</v>
      </c>
      <c r="E2501">
        <f>YEAR(Table1[[#This Row],[Order Date]])</f>
        <v>2013</v>
      </c>
      <c r="F2501">
        <v>1</v>
      </c>
      <c r="G2501">
        <f>MONTH(Table1[[#This Row],[Order Date]])</f>
        <v>3</v>
      </c>
      <c r="H2501" s="1">
        <v>41334</v>
      </c>
      <c r="I2501">
        <v>24577</v>
      </c>
      <c r="J2501" t="s">
        <v>131</v>
      </c>
      <c r="K2501">
        <v>8</v>
      </c>
      <c r="L2501">
        <v>22.84</v>
      </c>
      <c r="M2501" s="2">
        <v>0.05</v>
      </c>
      <c r="N2501">
        <v>180.79</v>
      </c>
      <c r="O2501">
        <v>5.47</v>
      </c>
      <c r="P2501">
        <v>20.09</v>
      </c>
      <c r="Q2501" s="2">
        <v>0.39</v>
      </c>
      <c r="R2501" t="s">
        <v>29</v>
      </c>
      <c r="S2501" t="s">
        <v>30</v>
      </c>
      <c r="T2501" t="s">
        <v>2595</v>
      </c>
      <c r="U2501" t="s">
        <v>61</v>
      </c>
      <c r="V2501" t="s">
        <v>76</v>
      </c>
      <c r="W2501">
        <v>3443</v>
      </c>
      <c r="X2501" s="1">
        <v>41335</v>
      </c>
      <c r="Y2501" t="s">
        <v>34</v>
      </c>
      <c r="Z2501" t="e" vm="35">
        <v>#VALUE!</v>
      </c>
      <c r="AA2501">
        <v>72032</v>
      </c>
      <c r="AB2501" t="e" cm="1" vm="2">
        <f t="array" ref="AB2501">_FV(Table1[[#This Row],[State]],"Country/region",TRUE)</f>
        <v>#VALUE!</v>
      </c>
    </row>
    <row r="2502" spans="1:28" x14ac:dyDescent="0.35">
      <c r="A2502" t="s">
        <v>2802</v>
      </c>
      <c r="B2502">
        <v>46</v>
      </c>
      <c r="C2502" t="s">
        <v>2719</v>
      </c>
      <c r="D2502" t="s">
        <v>46</v>
      </c>
      <c r="E2502">
        <f>YEAR(Table1[[#This Row],[Order Date]])</f>
        <v>2013</v>
      </c>
      <c r="F2502">
        <v>1</v>
      </c>
      <c r="G2502">
        <f>MONTH(Table1[[#This Row],[Order Date]])</f>
        <v>3</v>
      </c>
      <c r="H2502" s="1">
        <v>41334</v>
      </c>
      <c r="I2502">
        <v>738</v>
      </c>
      <c r="J2502" t="s">
        <v>39</v>
      </c>
      <c r="K2502">
        <v>7</v>
      </c>
      <c r="L2502">
        <v>80.98</v>
      </c>
      <c r="M2502" s="2">
        <v>0.04</v>
      </c>
      <c r="N2502">
        <v>560.51</v>
      </c>
      <c r="O2502">
        <v>4.5</v>
      </c>
      <c r="P2502">
        <v>32.6</v>
      </c>
      <c r="Q2502" s="2">
        <v>0.59</v>
      </c>
      <c r="R2502" t="s">
        <v>29</v>
      </c>
      <c r="S2502" t="s">
        <v>30</v>
      </c>
      <c r="T2502" t="s">
        <v>2804</v>
      </c>
      <c r="U2502" t="s">
        <v>214</v>
      </c>
      <c r="V2502" t="s">
        <v>33</v>
      </c>
      <c r="W2502">
        <v>112</v>
      </c>
      <c r="X2502" s="1">
        <v>41336</v>
      </c>
      <c r="Y2502" t="s">
        <v>34</v>
      </c>
      <c r="Z2502" t="e" vm="15">
        <v>#VALUE!</v>
      </c>
      <c r="AA2502">
        <v>10605</v>
      </c>
      <c r="AB2502" t="e" cm="1" vm="2">
        <f t="array" ref="AB2502">_FV(Table1[[#This Row],[State]],"Country/region",TRUE)</f>
        <v>#VALUE!</v>
      </c>
    </row>
    <row r="2503" spans="1:28" x14ac:dyDescent="0.35">
      <c r="A2503" t="s">
        <v>1213</v>
      </c>
      <c r="B2503">
        <v>46</v>
      </c>
      <c r="C2503" t="s">
        <v>2338</v>
      </c>
      <c r="D2503" t="s">
        <v>46</v>
      </c>
      <c r="E2503">
        <f>YEAR(Table1[[#This Row],[Order Date]])</f>
        <v>2013</v>
      </c>
      <c r="F2503">
        <v>1</v>
      </c>
      <c r="G2503">
        <f>MONTH(Table1[[#This Row],[Order Date]])</f>
        <v>3</v>
      </c>
      <c r="H2503" s="1">
        <v>41334</v>
      </c>
      <c r="I2503">
        <v>36517</v>
      </c>
      <c r="J2503" t="s">
        <v>39</v>
      </c>
      <c r="K2503">
        <v>9</v>
      </c>
      <c r="L2503">
        <v>20.95</v>
      </c>
      <c r="M2503" s="2">
        <v>0.06</v>
      </c>
      <c r="N2503">
        <v>190.1</v>
      </c>
      <c r="O2503">
        <v>4</v>
      </c>
      <c r="P2503">
        <v>-63.78</v>
      </c>
      <c r="Q2503" s="2">
        <v>0.6</v>
      </c>
      <c r="R2503" t="s">
        <v>96</v>
      </c>
      <c r="S2503" t="s">
        <v>30</v>
      </c>
      <c r="T2503" t="s">
        <v>1768</v>
      </c>
      <c r="U2503" t="s">
        <v>102</v>
      </c>
      <c r="V2503" t="s">
        <v>33</v>
      </c>
      <c r="W2503">
        <v>5130</v>
      </c>
      <c r="X2503" s="1">
        <v>41336</v>
      </c>
      <c r="Y2503" t="s">
        <v>34</v>
      </c>
      <c r="Z2503" t="e" vm="22">
        <v>#VALUE!</v>
      </c>
      <c r="AA2503">
        <v>43130</v>
      </c>
      <c r="AB2503" t="e" cm="1" vm="2">
        <f t="array" ref="AB2503">_FV(Table1[[#This Row],[State]],"Country/region",TRUE)</f>
        <v>#VALUE!</v>
      </c>
    </row>
    <row r="2504" spans="1:28" x14ac:dyDescent="0.35">
      <c r="A2504" t="s">
        <v>2649</v>
      </c>
      <c r="B2504">
        <v>46</v>
      </c>
      <c r="C2504" t="s">
        <v>2758</v>
      </c>
      <c r="D2504" t="s">
        <v>57</v>
      </c>
      <c r="E2504">
        <f>YEAR(Table1[[#This Row],[Order Date]])</f>
        <v>2013</v>
      </c>
      <c r="F2504">
        <v>1</v>
      </c>
      <c r="G2504">
        <f>MONTH(Table1[[#This Row],[Order Date]])</f>
        <v>3</v>
      </c>
      <c r="H2504" s="1">
        <v>41335</v>
      </c>
      <c r="I2504">
        <v>2914</v>
      </c>
      <c r="J2504" t="s">
        <v>131</v>
      </c>
      <c r="K2504">
        <v>3</v>
      </c>
      <c r="L2504">
        <v>18.97</v>
      </c>
      <c r="M2504" s="2">
        <v>0.09</v>
      </c>
      <c r="N2504">
        <v>62.88</v>
      </c>
      <c r="O2504">
        <v>9.5399999999999991</v>
      </c>
      <c r="P2504">
        <v>-24.74</v>
      </c>
      <c r="Q2504" s="2">
        <v>0.37</v>
      </c>
      <c r="R2504" t="s">
        <v>29</v>
      </c>
      <c r="S2504" t="s">
        <v>30</v>
      </c>
      <c r="T2504" t="s">
        <v>334</v>
      </c>
      <c r="U2504" t="s">
        <v>61</v>
      </c>
      <c r="V2504" t="s">
        <v>52</v>
      </c>
      <c r="W2504">
        <v>436</v>
      </c>
      <c r="X2504" s="1">
        <v>41336</v>
      </c>
      <c r="Y2504" t="s">
        <v>34</v>
      </c>
      <c r="Z2504" t="e" vm="4">
        <v>#VALUE!</v>
      </c>
      <c r="AA2504">
        <v>91911</v>
      </c>
      <c r="AB2504" t="e" cm="1" vm="2">
        <f t="array" ref="AB2504">_FV(Table1[[#This Row],[State]],"Country/region",TRUE)</f>
        <v>#VALUE!</v>
      </c>
    </row>
    <row r="2505" spans="1:28" x14ac:dyDescent="0.35">
      <c r="A2505" t="s">
        <v>2805</v>
      </c>
      <c r="B2505">
        <v>46</v>
      </c>
      <c r="C2505" t="s">
        <v>1622</v>
      </c>
      <c r="D2505" t="s">
        <v>46</v>
      </c>
      <c r="E2505">
        <f>YEAR(Table1[[#This Row],[Order Date]])</f>
        <v>2013</v>
      </c>
      <c r="F2505">
        <v>1</v>
      </c>
      <c r="G2505">
        <f>MONTH(Table1[[#This Row],[Order Date]])</f>
        <v>3</v>
      </c>
      <c r="H2505" s="1">
        <v>41335</v>
      </c>
      <c r="I2505">
        <v>35300</v>
      </c>
      <c r="J2505" t="s">
        <v>131</v>
      </c>
      <c r="K2505">
        <v>10</v>
      </c>
      <c r="L2505">
        <v>2.89</v>
      </c>
      <c r="M2505" s="2">
        <v>0.02</v>
      </c>
      <c r="N2505">
        <v>28.81</v>
      </c>
      <c r="O2505">
        <v>0.49</v>
      </c>
      <c r="P2505">
        <v>7.15</v>
      </c>
      <c r="Q2505" s="2">
        <v>0.38</v>
      </c>
      <c r="R2505" t="s">
        <v>29</v>
      </c>
      <c r="S2505" t="s">
        <v>30</v>
      </c>
      <c r="T2505" t="s">
        <v>1361</v>
      </c>
      <c r="U2505" t="s">
        <v>210</v>
      </c>
      <c r="V2505" t="s">
        <v>68</v>
      </c>
      <c r="W2505">
        <v>4962</v>
      </c>
      <c r="X2505" s="1">
        <v>41336</v>
      </c>
      <c r="Y2505" t="s">
        <v>34</v>
      </c>
      <c r="Z2505" t="e" vm="38">
        <v>#VALUE!</v>
      </c>
      <c r="AA2505">
        <v>46514</v>
      </c>
      <c r="AB2505" t="e" cm="1" vm="2">
        <f t="array" ref="AB2505">_FV(Table1[[#This Row],[State]],"Country/region",TRUE)</f>
        <v>#VALUE!</v>
      </c>
    </row>
    <row r="2506" spans="1:28" x14ac:dyDescent="0.35">
      <c r="A2506" t="s">
        <v>538</v>
      </c>
      <c r="B2506">
        <v>46</v>
      </c>
      <c r="C2506" t="s">
        <v>539</v>
      </c>
      <c r="D2506" t="s">
        <v>46</v>
      </c>
      <c r="E2506">
        <f>YEAR(Table1[[#This Row],[Order Date]])</f>
        <v>2013</v>
      </c>
      <c r="F2506">
        <v>1</v>
      </c>
      <c r="G2506">
        <f>MONTH(Table1[[#This Row],[Order Date]])</f>
        <v>3</v>
      </c>
      <c r="H2506" s="1">
        <v>41335</v>
      </c>
      <c r="I2506">
        <v>1600</v>
      </c>
      <c r="J2506" t="s">
        <v>131</v>
      </c>
      <c r="K2506">
        <v>36</v>
      </c>
      <c r="L2506">
        <v>4.9800000000000004</v>
      </c>
      <c r="M2506" s="2">
        <v>0.04</v>
      </c>
      <c r="N2506">
        <v>191.6</v>
      </c>
      <c r="O2506">
        <v>7.44</v>
      </c>
      <c r="P2506">
        <v>-150.74</v>
      </c>
      <c r="Q2506" s="2">
        <v>0.36</v>
      </c>
      <c r="R2506" t="s">
        <v>29</v>
      </c>
      <c r="S2506" t="s">
        <v>30</v>
      </c>
      <c r="T2506" t="s">
        <v>1419</v>
      </c>
      <c r="U2506" t="s">
        <v>61</v>
      </c>
      <c r="V2506" t="s">
        <v>68</v>
      </c>
      <c r="W2506">
        <v>238</v>
      </c>
      <c r="X2506" s="1">
        <v>41336</v>
      </c>
      <c r="Y2506" t="s">
        <v>34</v>
      </c>
      <c r="Z2506" t="e" vm="9">
        <v>#VALUE!</v>
      </c>
      <c r="AA2506">
        <v>69101</v>
      </c>
      <c r="AB2506" t="e" cm="1" vm="2">
        <f t="array" ref="AB2506">_FV(Table1[[#This Row],[State]],"Country/region",TRUE)</f>
        <v>#VALUE!</v>
      </c>
    </row>
    <row r="2507" spans="1:28" x14ac:dyDescent="0.35">
      <c r="A2507" t="s">
        <v>2805</v>
      </c>
      <c r="B2507">
        <v>46</v>
      </c>
      <c r="C2507" t="s">
        <v>1622</v>
      </c>
      <c r="D2507" t="s">
        <v>46</v>
      </c>
      <c r="E2507">
        <f>YEAR(Table1[[#This Row],[Order Date]])</f>
        <v>2013</v>
      </c>
      <c r="F2507">
        <v>1</v>
      </c>
      <c r="G2507">
        <f>MONTH(Table1[[#This Row],[Order Date]])</f>
        <v>3</v>
      </c>
      <c r="H2507" s="1">
        <v>41335</v>
      </c>
      <c r="I2507">
        <v>35300</v>
      </c>
      <c r="J2507" t="s">
        <v>131</v>
      </c>
      <c r="K2507">
        <v>13</v>
      </c>
      <c r="L2507">
        <v>8.9499999999999993</v>
      </c>
      <c r="M2507" s="2">
        <v>0.06</v>
      </c>
      <c r="N2507">
        <v>119.03</v>
      </c>
      <c r="O2507">
        <v>2.0099999999999998</v>
      </c>
      <c r="P2507">
        <v>29.62</v>
      </c>
      <c r="Q2507" s="2">
        <v>0.39</v>
      </c>
      <c r="R2507" t="s">
        <v>29</v>
      </c>
      <c r="S2507" t="s">
        <v>59</v>
      </c>
      <c r="T2507" t="s">
        <v>1116</v>
      </c>
      <c r="U2507" t="s">
        <v>61</v>
      </c>
      <c r="V2507" t="s">
        <v>68</v>
      </c>
      <c r="W2507">
        <v>4964</v>
      </c>
      <c r="X2507" s="1">
        <v>41336</v>
      </c>
      <c r="Y2507" t="s">
        <v>34</v>
      </c>
      <c r="Z2507" t="e" vm="38">
        <v>#VALUE!</v>
      </c>
      <c r="AA2507">
        <v>46514</v>
      </c>
      <c r="AB2507" t="e" cm="1" vm="2">
        <f t="array" ref="AB2507">_FV(Table1[[#This Row],[State]],"Country/region",TRUE)</f>
        <v>#VALUE!</v>
      </c>
    </row>
    <row r="2508" spans="1:28" x14ac:dyDescent="0.35">
      <c r="A2508" t="s">
        <v>2806</v>
      </c>
      <c r="B2508">
        <v>46</v>
      </c>
      <c r="C2508" t="s">
        <v>871</v>
      </c>
      <c r="D2508" t="s">
        <v>27</v>
      </c>
      <c r="E2508">
        <f>YEAR(Table1[[#This Row],[Order Date]])</f>
        <v>2013</v>
      </c>
      <c r="F2508">
        <v>1</v>
      </c>
      <c r="G2508">
        <f>MONTH(Table1[[#This Row],[Order Date]])</f>
        <v>3</v>
      </c>
      <c r="H2508" s="1">
        <v>41335</v>
      </c>
      <c r="I2508">
        <v>27236</v>
      </c>
      <c r="J2508" t="s">
        <v>28</v>
      </c>
      <c r="K2508">
        <v>20</v>
      </c>
      <c r="L2508">
        <v>19.98</v>
      </c>
      <c r="M2508" s="2">
        <v>0.04</v>
      </c>
      <c r="N2508">
        <v>393.31</v>
      </c>
      <c r="O2508">
        <v>5.86</v>
      </c>
      <c r="P2508">
        <v>84.3</v>
      </c>
      <c r="Q2508" s="2">
        <v>0.38</v>
      </c>
      <c r="R2508" t="s">
        <v>29</v>
      </c>
      <c r="S2508" t="s">
        <v>30</v>
      </c>
      <c r="T2508" t="s">
        <v>2807</v>
      </c>
      <c r="U2508" t="s">
        <v>61</v>
      </c>
      <c r="V2508" t="s">
        <v>68</v>
      </c>
      <c r="W2508">
        <v>3820</v>
      </c>
      <c r="X2508" s="1">
        <v>41336</v>
      </c>
      <c r="Y2508" t="s">
        <v>34</v>
      </c>
      <c r="Z2508" t="e" vm="11">
        <v>#VALUE!</v>
      </c>
      <c r="AA2508">
        <v>77471</v>
      </c>
      <c r="AB2508" t="e" cm="1" vm="2">
        <f t="array" ref="AB2508">_FV(Table1[[#This Row],[State]],"Country/region",TRUE)</f>
        <v>#VALUE!</v>
      </c>
    </row>
    <row r="2509" spans="1:28" x14ac:dyDescent="0.35">
      <c r="A2509" t="s">
        <v>1058</v>
      </c>
      <c r="B2509">
        <v>46</v>
      </c>
      <c r="C2509" t="s">
        <v>1059</v>
      </c>
      <c r="D2509" t="s">
        <v>38</v>
      </c>
      <c r="E2509">
        <f>YEAR(Table1[[#This Row],[Order Date]])</f>
        <v>2013</v>
      </c>
      <c r="F2509">
        <v>1</v>
      </c>
      <c r="G2509">
        <f>MONTH(Table1[[#This Row],[Order Date]])</f>
        <v>3</v>
      </c>
      <c r="H2509" s="1">
        <v>41335</v>
      </c>
      <c r="I2509">
        <v>19813</v>
      </c>
      <c r="J2509" t="s">
        <v>58</v>
      </c>
      <c r="K2509">
        <v>29</v>
      </c>
      <c r="L2509">
        <v>45.99</v>
      </c>
      <c r="M2509" s="2">
        <v>0.05</v>
      </c>
      <c r="N2509">
        <v>1098.5060000000001</v>
      </c>
      <c r="O2509">
        <v>2.5</v>
      </c>
      <c r="P2509">
        <v>218.727</v>
      </c>
      <c r="Q2509" s="2">
        <v>0.56000000000000005</v>
      </c>
      <c r="R2509" t="s">
        <v>96</v>
      </c>
      <c r="S2509" t="s">
        <v>30</v>
      </c>
      <c r="T2509" t="s">
        <v>2808</v>
      </c>
      <c r="U2509" t="s">
        <v>105</v>
      </c>
      <c r="V2509" t="s">
        <v>68</v>
      </c>
      <c r="W2509">
        <v>2745</v>
      </c>
      <c r="X2509" s="1">
        <v>41336</v>
      </c>
      <c r="Y2509" t="s">
        <v>34</v>
      </c>
      <c r="Z2509" t="e" vm="12">
        <v>#VALUE!</v>
      </c>
      <c r="AA2509">
        <v>51503</v>
      </c>
      <c r="AB2509" t="e" cm="1" vm="2">
        <f t="array" ref="AB2509">_FV(Table1[[#This Row],[State]],"Country/region",TRUE)</f>
        <v>#VALUE!</v>
      </c>
    </row>
    <row r="2510" spans="1:28" x14ac:dyDescent="0.35">
      <c r="A2510" t="s">
        <v>2029</v>
      </c>
      <c r="B2510">
        <v>46</v>
      </c>
      <c r="C2510" t="s">
        <v>485</v>
      </c>
      <c r="D2510" t="s">
        <v>27</v>
      </c>
      <c r="E2510">
        <f>YEAR(Table1[[#This Row],[Order Date]])</f>
        <v>2013</v>
      </c>
      <c r="F2510">
        <v>1</v>
      </c>
      <c r="G2510">
        <f>MONTH(Table1[[#This Row],[Order Date]])</f>
        <v>3</v>
      </c>
      <c r="H2510" s="1">
        <v>41335</v>
      </c>
      <c r="I2510">
        <v>55424</v>
      </c>
      <c r="J2510" t="s">
        <v>131</v>
      </c>
      <c r="K2510">
        <v>6</v>
      </c>
      <c r="L2510">
        <v>1.76</v>
      </c>
      <c r="M2510" s="2">
        <v>0.04</v>
      </c>
      <c r="N2510">
        <v>25.84</v>
      </c>
      <c r="O2510">
        <v>4.8600000000000003</v>
      </c>
      <c r="P2510">
        <v>-4.13</v>
      </c>
      <c r="Q2510" s="2">
        <v>0.41</v>
      </c>
      <c r="R2510" t="s">
        <v>48</v>
      </c>
      <c r="S2510" t="s">
        <v>30</v>
      </c>
      <c r="T2510" t="s">
        <v>1268</v>
      </c>
      <c r="U2510" t="s">
        <v>82</v>
      </c>
      <c r="V2510" t="s">
        <v>52</v>
      </c>
      <c r="W2510">
        <v>7738</v>
      </c>
      <c r="X2510" s="1">
        <v>41337</v>
      </c>
      <c r="Y2510" t="s">
        <v>42</v>
      </c>
      <c r="Z2510" t="e" vm="23">
        <v>#VALUE!</v>
      </c>
      <c r="AA2510">
        <v>99301</v>
      </c>
      <c r="AB2510" t="e" cm="1" vm="2">
        <f t="array" ref="AB2510">_FV(Table1[[#This Row],[State]],"Country/region",TRUE)</f>
        <v>#VALUE!</v>
      </c>
    </row>
    <row r="2511" spans="1:28" x14ac:dyDescent="0.35">
      <c r="A2511" t="s">
        <v>538</v>
      </c>
      <c r="B2511">
        <v>46</v>
      </c>
      <c r="C2511" t="s">
        <v>539</v>
      </c>
      <c r="D2511" t="s">
        <v>46</v>
      </c>
      <c r="E2511">
        <f>YEAR(Table1[[#This Row],[Order Date]])</f>
        <v>2013</v>
      </c>
      <c r="F2511">
        <v>1</v>
      </c>
      <c r="G2511">
        <f>MONTH(Table1[[#This Row],[Order Date]])</f>
        <v>3</v>
      </c>
      <c r="H2511" s="1">
        <v>41335</v>
      </c>
      <c r="I2511">
        <v>1600</v>
      </c>
      <c r="J2511" t="s">
        <v>131</v>
      </c>
      <c r="K2511">
        <v>32</v>
      </c>
      <c r="L2511">
        <v>9.65</v>
      </c>
      <c r="M2511" s="2">
        <v>0.1</v>
      </c>
      <c r="N2511">
        <v>303.58999999999997</v>
      </c>
      <c r="O2511">
        <v>6.22</v>
      </c>
      <c r="P2511">
        <v>-45.99</v>
      </c>
      <c r="Q2511" s="2">
        <v>0.55000000000000004</v>
      </c>
      <c r="R2511" t="s">
        <v>48</v>
      </c>
      <c r="S2511" t="s">
        <v>30</v>
      </c>
      <c r="T2511" t="s">
        <v>777</v>
      </c>
      <c r="U2511" t="s">
        <v>82</v>
      </c>
      <c r="V2511" t="s">
        <v>68</v>
      </c>
      <c r="W2511">
        <v>237</v>
      </c>
      <c r="X2511" s="1">
        <v>41337</v>
      </c>
      <c r="Y2511" t="s">
        <v>34</v>
      </c>
      <c r="Z2511" t="e" vm="9">
        <v>#VALUE!</v>
      </c>
      <c r="AA2511">
        <v>69101</v>
      </c>
      <c r="AB2511" t="e" cm="1" vm="2">
        <f t="array" ref="AB2511">_FV(Table1[[#This Row],[State]],"Country/region",TRUE)</f>
        <v>#VALUE!</v>
      </c>
    </row>
    <row r="2512" spans="1:28" x14ac:dyDescent="0.35">
      <c r="A2512" t="s">
        <v>632</v>
      </c>
      <c r="B2512">
        <v>46</v>
      </c>
      <c r="C2512" t="s">
        <v>633</v>
      </c>
      <c r="D2512" t="s">
        <v>38</v>
      </c>
      <c r="E2512">
        <f>YEAR(Table1[[#This Row],[Order Date]])</f>
        <v>2013</v>
      </c>
      <c r="F2512">
        <v>1</v>
      </c>
      <c r="G2512">
        <f>MONTH(Table1[[#This Row],[Order Date]])</f>
        <v>3</v>
      </c>
      <c r="H2512" s="1">
        <v>41335</v>
      </c>
      <c r="I2512">
        <v>4359</v>
      </c>
      <c r="J2512" t="s">
        <v>58</v>
      </c>
      <c r="K2512">
        <v>21</v>
      </c>
      <c r="L2512">
        <v>10.9</v>
      </c>
      <c r="M2512" s="2">
        <v>0.09</v>
      </c>
      <c r="N2512">
        <v>215.76</v>
      </c>
      <c r="O2512">
        <v>7.46</v>
      </c>
      <c r="P2512">
        <v>-97.75</v>
      </c>
      <c r="Q2512" s="2">
        <v>0.59</v>
      </c>
      <c r="R2512" t="s">
        <v>29</v>
      </c>
      <c r="S2512" t="s">
        <v>30</v>
      </c>
      <c r="T2512" t="s">
        <v>2213</v>
      </c>
      <c r="U2512" t="s">
        <v>32</v>
      </c>
      <c r="V2512" t="s">
        <v>76</v>
      </c>
      <c r="W2512">
        <v>626</v>
      </c>
      <c r="X2512" s="1">
        <v>41337</v>
      </c>
      <c r="Y2512" t="s">
        <v>34</v>
      </c>
      <c r="Z2512" t="e" vm="19">
        <v>#VALUE!</v>
      </c>
      <c r="AA2512">
        <v>29611</v>
      </c>
      <c r="AB2512" t="e" cm="1" vm="2">
        <f t="array" ref="AB2512">_FV(Table1[[#This Row],[State]],"Country/region",TRUE)</f>
        <v>#VALUE!</v>
      </c>
    </row>
    <row r="2513" spans="1:28" x14ac:dyDescent="0.35">
      <c r="A2513" t="s">
        <v>2805</v>
      </c>
      <c r="B2513">
        <v>46</v>
      </c>
      <c r="C2513" t="s">
        <v>1622</v>
      </c>
      <c r="D2513" t="s">
        <v>46</v>
      </c>
      <c r="E2513">
        <f>YEAR(Table1[[#This Row],[Order Date]])</f>
        <v>2013</v>
      </c>
      <c r="F2513">
        <v>1</v>
      </c>
      <c r="G2513">
        <f>MONTH(Table1[[#This Row],[Order Date]])</f>
        <v>3</v>
      </c>
      <c r="H2513" s="1">
        <v>41335</v>
      </c>
      <c r="I2513">
        <v>35300</v>
      </c>
      <c r="J2513" t="s">
        <v>131</v>
      </c>
      <c r="K2513">
        <v>35</v>
      </c>
      <c r="L2513">
        <v>41.32</v>
      </c>
      <c r="M2513" s="2">
        <v>0.08</v>
      </c>
      <c r="N2513">
        <v>1445.6</v>
      </c>
      <c r="O2513">
        <v>8.66</v>
      </c>
      <c r="P2513">
        <v>126.03</v>
      </c>
      <c r="Q2513" s="2">
        <v>0.76</v>
      </c>
      <c r="R2513" t="s">
        <v>48</v>
      </c>
      <c r="S2513" t="s">
        <v>80</v>
      </c>
      <c r="T2513" t="s">
        <v>2294</v>
      </c>
      <c r="U2513" t="s">
        <v>82</v>
      </c>
      <c r="V2513" t="s">
        <v>68</v>
      </c>
      <c r="W2513">
        <v>4963</v>
      </c>
      <c r="X2513" s="1">
        <v>41338</v>
      </c>
      <c r="Y2513" t="s">
        <v>34</v>
      </c>
      <c r="Z2513" t="e" vm="38">
        <v>#VALUE!</v>
      </c>
      <c r="AA2513">
        <v>46514</v>
      </c>
      <c r="AB2513" t="e" cm="1" vm="2">
        <f t="array" ref="AB2513">_FV(Table1[[#This Row],[State]],"Country/region",TRUE)</f>
        <v>#VALUE!</v>
      </c>
    </row>
    <row r="2514" spans="1:28" x14ac:dyDescent="0.35">
      <c r="A2514" t="s">
        <v>2743</v>
      </c>
      <c r="B2514">
        <v>46</v>
      </c>
      <c r="C2514" t="s">
        <v>2744</v>
      </c>
      <c r="D2514" t="s">
        <v>27</v>
      </c>
      <c r="E2514">
        <f>YEAR(Table1[[#This Row],[Order Date]])</f>
        <v>2013</v>
      </c>
      <c r="F2514">
        <v>1</v>
      </c>
      <c r="G2514">
        <f>MONTH(Table1[[#This Row],[Order Date]])</f>
        <v>3</v>
      </c>
      <c r="H2514" s="1">
        <v>41336</v>
      </c>
      <c r="I2514">
        <v>43271</v>
      </c>
      <c r="J2514" t="s">
        <v>131</v>
      </c>
      <c r="K2514">
        <v>2</v>
      </c>
      <c r="L2514">
        <v>2.6</v>
      </c>
      <c r="M2514" s="2">
        <v>0.03</v>
      </c>
      <c r="N2514">
        <v>7.75</v>
      </c>
      <c r="O2514">
        <v>2.4</v>
      </c>
      <c r="P2514">
        <v>-5.27</v>
      </c>
      <c r="Q2514" s="2">
        <v>0.57999999999999996</v>
      </c>
      <c r="R2514" t="s">
        <v>29</v>
      </c>
      <c r="S2514" t="s">
        <v>59</v>
      </c>
      <c r="T2514" t="s">
        <v>238</v>
      </c>
      <c r="U2514" t="s">
        <v>88</v>
      </c>
      <c r="V2514" t="s">
        <v>33</v>
      </c>
      <c r="W2514">
        <v>6109</v>
      </c>
      <c r="X2514" s="1">
        <v>41337</v>
      </c>
      <c r="Y2514" t="s">
        <v>34</v>
      </c>
      <c r="Z2514" t="e" vm="15">
        <v>#VALUE!</v>
      </c>
      <c r="AA2514">
        <v>11704</v>
      </c>
      <c r="AB2514" t="e" cm="1" vm="2">
        <f t="array" ref="AB2514">_FV(Table1[[#This Row],[State]],"Country/region",TRUE)</f>
        <v>#VALUE!</v>
      </c>
    </row>
    <row r="2515" spans="1:28" x14ac:dyDescent="0.35">
      <c r="A2515" t="s">
        <v>814</v>
      </c>
      <c r="B2515">
        <v>46</v>
      </c>
      <c r="C2515" t="s">
        <v>2809</v>
      </c>
      <c r="D2515" t="s">
        <v>38</v>
      </c>
      <c r="E2515">
        <f>YEAR(Table1[[#This Row],[Order Date]])</f>
        <v>2013</v>
      </c>
      <c r="F2515">
        <v>1</v>
      </c>
      <c r="G2515">
        <f>MONTH(Table1[[#This Row],[Order Date]])</f>
        <v>3</v>
      </c>
      <c r="H2515" s="1">
        <v>41336</v>
      </c>
      <c r="I2515">
        <v>47169</v>
      </c>
      <c r="J2515" t="s">
        <v>131</v>
      </c>
      <c r="K2515">
        <v>15</v>
      </c>
      <c r="L2515">
        <v>65.989999999999995</v>
      </c>
      <c r="M2515" s="2">
        <v>0.06</v>
      </c>
      <c r="N2515">
        <v>803.26700000000005</v>
      </c>
      <c r="O2515">
        <v>5.26</v>
      </c>
      <c r="P2515">
        <v>-19.965</v>
      </c>
      <c r="Q2515" s="2">
        <v>0.56000000000000005</v>
      </c>
      <c r="R2515" t="s">
        <v>96</v>
      </c>
      <c r="S2515" t="s">
        <v>30</v>
      </c>
      <c r="T2515">
        <v>8860</v>
      </c>
      <c r="U2515" t="s">
        <v>105</v>
      </c>
      <c r="V2515" t="s">
        <v>33</v>
      </c>
      <c r="W2515">
        <v>6630</v>
      </c>
      <c r="X2515" s="1">
        <v>41337</v>
      </c>
      <c r="Y2515" t="s">
        <v>34</v>
      </c>
      <c r="Z2515" t="e" vm="21">
        <v>#VALUE!</v>
      </c>
      <c r="AA2515">
        <v>4038</v>
      </c>
      <c r="AB2515" t="e" cm="1" vm="2">
        <f t="array" ref="AB2515">_FV(Table1[[#This Row],[State]],"Country/region",TRUE)</f>
        <v>#VALUE!</v>
      </c>
    </row>
    <row r="2516" spans="1:28" x14ac:dyDescent="0.35">
      <c r="A2516" t="s">
        <v>2361</v>
      </c>
      <c r="B2516">
        <v>46</v>
      </c>
      <c r="C2516" t="s">
        <v>368</v>
      </c>
      <c r="D2516" t="s">
        <v>38</v>
      </c>
      <c r="E2516">
        <f>YEAR(Table1[[#This Row],[Order Date]])</f>
        <v>2013</v>
      </c>
      <c r="F2516">
        <v>1</v>
      </c>
      <c r="G2516">
        <f>MONTH(Table1[[#This Row],[Order Date]])</f>
        <v>3</v>
      </c>
      <c r="H2516" s="1">
        <v>41336</v>
      </c>
      <c r="I2516">
        <v>11429</v>
      </c>
      <c r="J2516" t="s">
        <v>47</v>
      </c>
      <c r="K2516">
        <v>46</v>
      </c>
      <c r="L2516">
        <v>400.98</v>
      </c>
      <c r="M2516" s="2">
        <v>0.06</v>
      </c>
      <c r="N2516">
        <v>18421.2</v>
      </c>
      <c r="O2516">
        <v>42.52</v>
      </c>
      <c r="P2516">
        <v>-969.04836599999999</v>
      </c>
      <c r="Q2516" s="2">
        <v>0.71</v>
      </c>
      <c r="R2516" t="s">
        <v>48</v>
      </c>
      <c r="S2516" t="s">
        <v>73</v>
      </c>
      <c r="T2516" t="s">
        <v>1281</v>
      </c>
      <c r="U2516" t="s">
        <v>75</v>
      </c>
      <c r="V2516" t="s">
        <v>33</v>
      </c>
      <c r="W2516">
        <v>1586</v>
      </c>
      <c r="X2516" s="1">
        <v>41338</v>
      </c>
      <c r="Y2516" t="s">
        <v>53</v>
      </c>
      <c r="Z2516" t="e" vm="3">
        <v>#VALUE!</v>
      </c>
      <c r="AA2516">
        <v>20601</v>
      </c>
      <c r="AB2516" t="e" cm="1" vm="2">
        <f t="array" ref="AB2516">_FV(Table1[[#This Row],[State]],"Country/region",TRUE)</f>
        <v>#VALUE!</v>
      </c>
    </row>
    <row r="2517" spans="1:28" x14ac:dyDescent="0.35">
      <c r="A2517" t="s">
        <v>874</v>
      </c>
      <c r="B2517">
        <v>46</v>
      </c>
      <c r="C2517" t="s">
        <v>875</v>
      </c>
      <c r="D2517" t="s">
        <v>57</v>
      </c>
      <c r="E2517">
        <f>YEAR(Table1[[#This Row],[Order Date]])</f>
        <v>2013</v>
      </c>
      <c r="F2517">
        <v>1</v>
      </c>
      <c r="G2517">
        <f>MONTH(Table1[[#This Row],[Order Date]])</f>
        <v>3</v>
      </c>
      <c r="H2517" s="1">
        <v>41336</v>
      </c>
      <c r="I2517">
        <v>44064</v>
      </c>
      <c r="J2517" t="s">
        <v>131</v>
      </c>
      <c r="K2517">
        <v>43</v>
      </c>
      <c r="L2517">
        <v>11.34</v>
      </c>
      <c r="M2517" s="2">
        <v>7.0000000000000007E-2</v>
      </c>
      <c r="N2517">
        <v>468.48</v>
      </c>
      <c r="O2517">
        <v>11.25</v>
      </c>
      <c r="P2517">
        <v>-213.49</v>
      </c>
      <c r="Q2517" s="2">
        <v>0.36</v>
      </c>
      <c r="R2517" t="s">
        <v>29</v>
      </c>
      <c r="S2517" t="s">
        <v>30</v>
      </c>
      <c r="T2517" t="s">
        <v>861</v>
      </c>
      <c r="U2517" t="s">
        <v>61</v>
      </c>
      <c r="V2517" t="s">
        <v>76</v>
      </c>
      <c r="W2517">
        <v>6221</v>
      </c>
      <c r="X2517" s="1">
        <v>41338</v>
      </c>
      <c r="Y2517" t="s">
        <v>42</v>
      </c>
      <c r="Z2517" t="e" vm="14">
        <v>#VALUE!</v>
      </c>
      <c r="AA2517">
        <v>33569</v>
      </c>
      <c r="AB2517" t="e" cm="1" vm="2">
        <f t="array" ref="AB2517">_FV(Table1[[#This Row],[State]],"Country/region",TRUE)</f>
        <v>#VALUE!</v>
      </c>
    </row>
    <row r="2518" spans="1:28" x14ac:dyDescent="0.35">
      <c r="A2518" t="s">
        <v>874</v>
      </c>
      <c r="B2518">
        <v>46</v>
      </c>
      <c r="C2518" t="s">
        <v>875</v>
      </c>
      <c r="D2518" t="s">
        <v>57</v>
      </c>
      <c r="E2518">
        <f>YEAR(Table1[[#This Row],[Order Date]])</f>
        <v>2013</v>
      </c>
      <c r="F2518">
        <v>1</v>
      </c>
      <c r="G2518">
        <f>MONTH(Table1[[#This Row],[Order Date]])</f>
        <v>3</v>
      </c>
      <c r="H2518" s="1">
        <v>41336</v>
      </c>
      <c r="I2518">
        <v>44064</v>
      </c>
      <c r="J2518" t="s">
        <v>131</v>
      </c>
      <c r="K2518">
        <v>23</v>
      </c>
      <c r="L2518">
        <v>11.66</v>
      </c>
      <c r="M2518" s="2">
        <v>0.05</v>
      </c>
      <c r="N2518">
        <v>284.14</v>
      </c>
      <c r="O2518">
        <v>8.99</v>
      </c>
      <c r="P2518">
        <v>-104.18</v>
      </c>
      <c r="Q2518" s="2">
        <v>0.59</v>
      </c>
      <c r="R2518" t="s">
        <v>29</v>
      </c>
      <c r="S2518" t="s">
        <v>139</v>
      </c>
      <c r="T2518" t="s">
        <v>228</v>
      </c>
      <c r="U2518" t="s">
        <v>88</v>
      </c>
      <c r="V2518" t="s">
        <v>76</v>
      </c>
      <c r="W2518">
        <v>6222</v>
      </c>
      <c r="X2518" s="1">
        <v>41339</v>
      </c>
      <c r="Y2518" t="s">
        <v>34</v>
      </c>
      <c r="Z2518" t="e" vm="14">
        <v>#VALUE!</v>
      </c>
      <c r="AA2518">
        <v>33569</v>
      </c>
      <c r="AB2518" t="e" cm="1" vm="2">
        <f t="array" ref="AB2518">_FV(Table1[[#This Row],[State]],"Country/region",TRUE)</f>
        <v>#VALUE!</v>
      </c>
    </row>
    <row r="2519" spans="1:28" x14ac:dyDescent="0.35">
      <c r="A2519" t="s">
        <v>64</v>
      </c>
      <c r="B2519">
        <v>46</v>
      </c>
      <c r="C2519" t="s">
        <v>1935</v>
      </c>
      <c r="D2519" t="s">
        <v>27</v>
      </c>
      <c r="E2519">
        <f>YEAR(Table1[[#This Row],[Order Date]])</f>
        <v>2013</v>
      </c>
      <c r="F2519">
        <v>1</v>
      </c>
      <c r="G2519">
        <f>MONTH(Table1[[#This Row],[Order Date]])</f>
        <v>3</v>
      </c>
      <c r="H2519" s="1">
        <v>41336</v>
      </c>
      <c r="I2519">
        <v>34599</v>
      </c>
      <c r="J2519" t="s">
        <v>47</v>
      </c>
      <c r="K2519">
        <v>26</v>
      </c>
      <c r="L2519">
        <v>7.7</v>
      </c>
      <c r="M2519" s="2">
        <v>0.08</v>
      </c>
      <c r="N2519">
        <v>191.55</v>
      </c>
      <c r="O2519">
        <v>3.68</v>
      </c>
      <c r="P2519">
        <v>7.17</v>
      </c>
      <c r="Q2519" s="2">
        <v>0.52</v>
      </c>
      <c r="R2519" t="s">
        <v>48</v>
      </c>
      <c r="S2519" t="s">
        <v>59</v>
      </c>
      <c r="T2519" t="s">
        <v>2401</v>
      </c>
      <c r="U2519" t="s">
        <v>82</v>
      </c>
      <c r="V2519" t="s">
        <v>68</v>
      </c>
      <c r="W2519">
        <v>4862</v>
      </c>
      <c r="X2519" s="1">
        <v>41340</v>
      </c>
      <c r="Y2519" t="s">
        <v>34</v>
      </c>
      <c r="Z2519" t="e" vm="5">
        <v>#VALUE!</v>
      </c>
      <c r="AA2519">
        <v>55372</v>
      </c>
      <c r="AB2519" t="e" cm="1" vm="2">
        <f t="array" ref="AB2519">_FV(Table1[[#This Row],[State]],"Country/region",TRUE)</f>
        <v>#VALUE!</v>
      </c>
    </row>
    <row r="2520" spans="1:28" x14ac:dyDescent="0.35">
      <c r="A2520" t="s">
        <v>2361</v>
      </c>
      <c r="B2520">
        <v>46</v>
      </c>
      <c r="C2520" t="s">
        <v>368</v>
      </c>
      <c r="D2520" t="s">
        <v>38</v>
      </c>
      <c r="E2520">
        <f>YEAR(Table1[[#This Row],[Order Date]])</f>
        <v>2013</v>
      </c>
      <c r="F2520">
        <v>1</v>
      </c>
      <c r="G2520">
        <f>MONTH(Table1[[#This Row],[Order Date]])</f>
        <v>3</v>
      </c>
      <c r="H2520" s="1">
        <v>41336</v>
      </c>
      <c r="I2520">
        <v>11429</v>
      </c>
      <c r="J2520" t="s">
        <v>47</v>
      </c>
      <c r="K2520">
        <v>39</v>
      </c>
      <c r="L2520">
        <v>10.98</v>
      </c>
      <c r="M2520" s="2">
        <v>0.01</v>
      </c>
      <c r="N2520">
        <v>446.04</v>
      </c>
      <c r="O2520">
        <v>5.14</v>
      </c>
      <c r="P2520">
        <v>59.040999999999997</v>
      </c>
      <c r="Q2520" s="2">
        <v>0.36</v>
      </c>
      <c r="R2520" t="s">
        <v>29</v>
      </c>
      <c r="S2520" t="s">
        <v>30</v>
      </c>
      <c r="T2520" t="s">
        <v>2165</v>
      </c>
      <c r="U2520" t="s">
        <v>67</v>
      </c>
      <c r="V2520" t="s">
        <v>33</v>
      </c>
      <c r="W2520">
        <v>1585</v>
      </c>
      <c r="X2520" s="1">
        <v>41340</v>
      </c>
      <c r="Y2520" t="s">
        <v>34</v>
      </c>
      <c r="Z2520" t="e" vm="3">
        <v>#VALUE!</v>
      </c>
      <c r="AA2520">
        <v>20601</v>
      </c>
      <c r="AB2520" t="e" cm="1" vm="2">
        <f t="array" ref="AB2520">_FV(Table1[[#This Row],[State]],"Country/region",TRUE)</f>
        <v>#VALUE!</v>
      </c>
    </row>
    <row r="2521" spans="1:28" x14ac:dyDescent="0.35">
      <c r="A2521" t="s">
        <v>64</v>
      </c>
      <c r="B2521">
        <v>46</v>
      </c>
      <c r="C2521" t="s">
        <v>1935</v>
      </c>
      <c r="D2521" t="s">
        <v>27</v>
      </c>
      <c r="E2521">
        <f>YEAR(Table1[[#This Row],[Order Date]])</f>
        <v>2013</v>
      </c>
      <c r="F2521">
        <v>1</v>
      </c>
      <c r="G2521">
        <f>MONTH(Table1[[#This Row],[Order Date]])</f>
        <v>3</v>
      </c>
      <c r="H2521" s="1">
        <v>41336</v>
      </c>
      <c r="I2521">
        <v>34599</v>
      </c>
      <c r="J2521" t="s">
        <v>47</v>
      </c>
      <c r="K2521">
        <v>29</v>
      </c>
      <c r="L2521">
        <v>30.98</v>
      </c>
      <c r="M2521" s="2">
        <v>0.05</v>
      </c>
      <c r="N2521">
        <v>938.86</v>
      </c>
      <c r="O2521">
        <v>17.079999999999998</v>
      </c>
      <c r="P2521">
        <v>22.21</v>
      </c>
      <c r="Q2521" s="2">
        <v>0.4</v>
      </c>
      <c r="R2521" t="s">
        <v>29</v>
      </c>
      <c r="S2521" t="s">
        <v>30</v>
      </c>
      <c r="T2521" t="s">
        <v>2625</v>
      </c>
      <c r="U2521" t="s">
        <v>61</v>
      </c>
      <c r="V2521" t="s">
        <v>68</v>
      </c>
      <c r="W2521">
        <v>4863</v>
      </c>
      <c r="X2521" s="1">
        <v>41340</v>
      </c>
      <c r="Y2521" t="s">
        <v>34</v>
      </c>
      <c r="Z2521" t="e" vm="5">
        <v>#VALUE!</v>
      </c>
      <c r="AA2521">
        <v>55372</v>
      </c>
      <c r="AB2521" t="e" cm="1" vm="2">
        <f t="array" ref="AB2521">_FV(Table1[[#This Row],[State]],"Country/region",TRUE)</f>
        <v>#VALUE!</v>
      </c>
    </row>
    <row r="2522" spans="1:28" x14ac:dyDescent="0.35">
      <c r="A2522" t="s">
        <v>2810</v>
      </c>
      <c r="B2522">
        <v>46</v>
      </c>
      <c r="C2522" t="s">
        <v>2758</v>
      </c>
      <c r="D2522" t="s">
        <v>57</v>
      </c>
      <c r="E2522">
        <f>YEAR(Table1[[#This Row],[Order Date]])</f>
        <v>2013</v>
      </c>
      <c r="F2522">
        <v>1</v>
      </c>
      <c r="G2522">
        <f>MONTH(Table1[[#This Row],[Order Date]])</f>
        <v>3</v>
      </c>
      <c r="H2522" s="1">
        <v>41337</v>
      </c>
      <c r="I2522">
        <v>8101</v>
      </c>
      <c r="J2522" t="s">
        <v>131</v>
      </c>
      <c r="K2522">
        <v>35</v>
      </c>
      <c r="L2522">
        <v>95.95</v>
      </c>
      <c r="M2522" s="2">
        <v>0.04</v>
      </c>
      <c r="N2522">
        <v>3491.71</v>
      </c>
      <c r="O2522">
        <v>74.349999999999994</v>
      </c>
      <c r="P2522">
        <v>-1216.6400000000001</v>
      </c>
      <c r="Q2522" s="2">
        <v>0.56999999999999995</v>
      </c>
      <c r="R2522" t="s">
        <v>48</v>
      </c>
      <c r="S2522" t="s">
        <v>49</v>
      </c>
      <c r="T2522" t="s">
        <v>2415</v>
      </c>
      <c r="U2522" t="s">
        <v>51</v>
      </c>
      <c r="V2522" t="s">
        <v>52</v>
      </c>
      <c r="W2522">
        <v>1102</v>
      </c>
      <c r="X2522" s="1">
        <v>41339</v>
      </c>
      <c r="Y2522" t="s">
        <v>53</v>
      </c>
      <c r="Z2522" t="e" vm="4">
        <v>#VALUE!</v>
      </c>
      <c r="AA2522">
        <v>95610</v>
      </c>
      <c r="AB2522" t="e" cm="1" vm="2">
        <f t="array" ref="AB2522">_FV(Table1[[#This Row],[State]],"Country/region",TRUE)</f>
        <v>#VALUE!</v>
      </c>
    </row>
    <row r="2523" spans="1:28" x14ac:dyDescent="0.35">
      <c r="A2523" t="s">
        <v>2811</v>
      </c>
      <c r="B2523">
        <v>46</v>
      </c>
      <c r="C2523" t="s">
        <v>2758</v>
      </c>
      <c r="D2523" t="s">
        <v>57</v>
      </c>
      <c r="E2523">
        <f>YEAR(Table1[[#This Row],[Order Date]])</f>
        <v>2013</v>
      </c>
      <c r="F2523">
        <v>1</v>
      </c>
      <c r="G2523">
        <f>MONTH(Table1[[#This Row],[Order Date]])</f>
        <v>3</v>
      </c>
      <c r="H2523" s="1">
        <v>41337</v>
      </c>
      <c r="I2523">
        <v>8101</v>
      </c>
      <c r="J2523" t="s">
        <v>131</v>
      </c>
      <c r="K2523">
        <v>15</v>
      </c>
      <c r="L2523">
        <v>34.58</v>
      </c>
      <c r="M2523" s="2">
        <v>0.1</v>
      </c>
      <c r="N2523">
        <v>485.16</v>
      </c>
      <c r="O2523">
        <v>8.99</v>
      </c>
      <c r="P2523">
        <v>-9.32</v>
      </c>
      <c r="Q2523" s="2">
        <v>0.56000000000000005</v>
      </c>
      <c r="R2523" t="s">
        <v>29</v>
      </c>
      <c r="S2523" t="s">
        <v>139</v>
      </c>
      <c r="T2523" t="s">
        <v>2483</v>
      </c>
      <c r="U2523" t="s">
        <v>88</v>
      </c>
      <c r="V2523" t="s">
        <v>52</v>
      </c>
      <c r="W2523">
        <v>1103</v>
      </c>
      <c r="X2523" s="1">
        <v>41339</v>
      </c>
      <c r="Y2523" t="s">
        <v>34</v>
      </c>
      <c r="Z2523" t="e" vm="4">
        <v>#VALUE!</v>
      </c>
      <c r="AA2523">
        <v>91711</v>
      </c>
      <c r="AB2523" t="e" cm="1" vm="2">
        <f t="array" ref="AB2523">_FV(Table1[[#This Row],[State]],"Country/region",TRUE)</f>
        <v>#VALUE!</v>
      </c>
    </row>
    <row r="2524" spans="1:28" x14ac:dyDescent="0.35">
      <c r="A2524" t="s">
        <v>2195</v>
      </c>
      <c r="B2524">
        <v>46</v>
      </c>
      <c r="C2524" t="s">
        <v>2196</v>
      </c>
      <c r="D2524" t="s">
        <v>46</v>
      </c>
      <c r="E2524">
        <f>YEAR(Table1[[#This Row],[Order Date]])</f>
        <v>2013</v>
      </c>
      <c r="F2524">
        <v>1</v>
      </c>
      <c r="G2524">
        <f>MONTH(Table1[[#This Row],[Order Date]])</f>
        <v>3</v>
      </c>
      <c r="H2524" s="1">
        <v>41337</v>
      </c>
      <c r="I2524">
        <v>27712</v>
      </c>
      <c r="J2524" t="s">
        <v>47</v>
      </c>
      <c r="K2524">
        <v>20</v>
      </c>
      <c r="L2524">
        <v>12.28</v>
      </c>
      <c r="M2524" s="2">
        <v>0.08</v>
      </c>
      <c r="N2524">
        <v>246.63</v>
      </c>
      <c r="O2524">
        <v>4.8600000000000003</v>
      </c>
      <c r="P2524">
        <v>31.54</v>
      </c>
      <c r="Q2524" s="2">
        <v>0.38</v>
      </c>
      <c r="R2524" t="s">
        <v>29</v>
      </c>
      <c r="S2524" t="s">
        <v>30</v>
      </c>
      <c r="T2524" t="s">
        <v>1093</v>
      </c>
      <c r="U2524" t="s">
        <v>61</v>
      </c>
      <c r="V2524" t="s">
        <v>52</v>
      </c>
      <c r="W2524">
        <v>3879</v>
      </c>
      <c r="X2524" s="1">
        <v>41344</v>
      </c>
      <c r="Y2524" t="s">
        <v>34</v>
      </c>
      <c r="Z2524" t="e" vm="4">
        <v>#VALUE!</v>
      </c>
      <c r="AA2524">
        <v>94704</v>
      </c>
      <c r="AB2524" t="e" cm="1" vm="2">
        <f t="array" ref="AB2524">_FV(Table1[[#This Row],[State]],"Country/region",TRUE)</f>
        <v>#VALUE!</v>
      </c>
    </row>
    <row r="2525" spans="1:28" x14ac:dyDescent="0.35">
      <c r="A2525" t="s">
        <v>2257</v>
      </c>
      <c r="B2525">
        <v>46</v>
      </c>
      <c r="C2525" t="s">
        <v>2812</v>
      </c>
      <c r="D2525" t="s">
        <v>38</v>
      </c>
      <c r="E2525">
        <f>YEAR(Table1[[#This Row],[Order Date]])</f>
        <v>2013</v>
      </c>
      <c r="F2525">
        <v>1</v>
      </c>
      <c r="G2525">
        <f>MONTH(Table1[[#This Row],[Order Date]])</f>
        <v>3</v>
      </c>
      <c r="H2525" s="1">
        <v>41338</v>
      </c>
      <c r="I2525">
        <v>54692</v>
      </c>
      <c r="J2525" t="s">
        <v>131</v>
      </c>
      <c r="K2525">
        <v>16</v>
      </c>
      <c r="L2525">
        <v>2.78</v>
      </c>
      <c r="M2525" s="2">
        <v>0.05</v>
      </c>
      <c r="N2525">
        <v>43.65</v>
      </c>
      <c r="O2525">
        <v>0.97</v>
      </c>
      <c r="P2525">
        <v>-3.67</v>
      </c>
      <c r="Q2525" s="2">
        <v>0.59</v>
      </c>
      <c r="R2525" t="s">
        <v>29</v>
      </c>
      <c r="S2525" t="s">
        <v>59</v>
      </c>
      <c r="T2525" t="s">
        <v>1799</v>
      </c>
      <c r="U2525" t="s">
        <v>88</v>
      </c>
      <c r="V2525" t="s">
        <v>52</v>
      </c>
      <c r="W2525">
        <v>7637</v>
      </c>
      <c r="X2525" s="1">
        <v>41338</v>
      </c>
      <c r="Y2525" t="s">
        <v>34</v>
      </c>
      <c r="Z2525" t="e" vm="4">
        <v>#VALUE!</v>
      </c>
      <c r="AA2525">
        <v>94513</v>
      </c>
      <c r="AB2525" t="e" cm="1" vm="2">
        <f t="array" ref="AB2525">_FV(Table1[[#This Row],[State]],"Country/region",TRUE)</f>
        <v>#VALUE!</v>
      </c>
    </row>
    <row r="2526" spans="1:28" x14ac:dyDescent="0.35">
      <c r="A2526" t="s">
        <v>2776</v>
      </c>
      <c r="B2526">
        <v>46</v>
      </c>
      <c r="C2526" t="s">
        <v>117</v>
      </c>
      <c r="D2526" t="s">
        <v>46</v>
      </c>
      <c r="E2526">
        <f>YEAR(Table1[[#This Row],[Order Date]])</f>
        <v>2013</v>
      </c>
      <c r="F2526">
        <v>1</v>
      </c>
      <c r="G2526">
        <f>MONTH(Table1[[#This Row],[Order Date]])</f>
        <v>3</v>
      </c>
      <c r="H2526" s="1">
        <v>41338</v>
      </c>
      <c r="I2526">
        <v>46855</v>
      </c>
      <c r="J2526" t="s">
        <v>28</v>
      </c>
      <c r="K2526">
        <v>32</v>
      </c>
      <c r="L2526">
        <v>1.68</v>
      </c>
      <c r="M2526" s="2">
        <v>0.04</v>
      </c>
      <c r="N2526">
        <v>53.34</v>
      </c>
      <c r="O2526">
        <v>0.7</v>
      </c>
      <c r="P2526">
        <v>-4.68</v>
      </c>
      <c r="Q2526" s="2">
        <v>0.68</v>
      </c>
      <c r="R2526" t="s">
        <v>48</v>
      </c>
      <c r="S2526" t="s">
        <v>59</v>
      </c>
      <c r="T2526" t="s">
        <v>1694</v>
      </c>
      <c r="U2526" t="s">
        <v>82</v>
      </c>
      <c r="V2526" t="s">
        <v>68</v>
      </c>
      <c r="W2526">
        <v>6582</v>
      </c>
      <c r="X2526" s="1">
        <v>41339</v>
      </c>
      <c r="Y2526" t="s">
        <v>34</v>
      </c>
      <c r="Z2526" t="e" vm="11">
        <v>#VALUE!</v>
      </c>
      <c r="AA2526">
        <v>77705</v>
      </c>
      <c r="AB2526" t="e" cm="1" vm="2">
        <f t="array" ref="AB2526">_FV(Table1[[#This Row],[State]],"Country/region",TRUE)</f>
        <v>#VALUE!</v>
      </c>
    </row>
    <row r="2527" spans="1:28" x14ac:dyDescent="0.35">
      <c r="A2527" t="s">
        <v>2344</v>
      </c>
      <c r="B2527">
        <v>46</v>
      </c>
      <c r="C2527" t="s">
        <v>1575</v>
      </c>
      <c r="D2527" t="s">
        <v>27</v>
      </c>
      <c r="E2527">
        <f>YEAR(Table1[[#This Row],[Order Date]])</f>
        <v>2013</v>
      </c>
      <c r="F2527">
        <v>1</v>
      </c>
      <c r="G2527">
        <f>MONTH(Table1[[#This Row],[Order Date]])</f>
        <v>3</v>
      </c>
      <c r="H2527" s="1">
        <v>41338</v>
      </c>
      <c r="I2527">
        <v>8870</v>
      </c>
      <c r="J2527" t="s">
        <v>39</v>
      </c>
      <c r="K2527">
        <v>15</v>
      </c>
      <c r="L2527">
        <v>30.98</v>
      </c>
      <c r="M2527" s="2">
        <v>7.0000000000000007E-2</v>
      </c>
      <c r="N2527">
        <v>441.58</v>
      </c>
      <c r="O2527">
        <v>5.09</v>
      </c>
      <c r="P2527">
        <v>117.39</v>
      </c>
      <c r="Q2527" s="2">
        <v>0.4</v>
      </c>
      <c r="R2527" t="s">
        <v>29</v>
      </c>
      <c r="S2527" t="s">
        <v>30</v>
      </c>
      <c r="T2527" t="s">
        <v>176</v>
      </c>
      <c r="U2527" t="s">
        <v>61</v>
      </c>
      <c r="V2527" t="s">
        <v>33</v>
      </c>
      <c r="W2527">
        <v>1211</v>
      </c>
      <c r="X2527" s="1">
        <v>41339</v>
      </c>
      <c r="Y2527" t="s">
        <v>34</v>
      </c>
      <c r="Z2527" t="e" vm="15">
        <v>#VALUE!</v>
      </c>
      <c r="AA2527">
        <v>14701</v>
      </c>
      <c r="AB2527" t="e" cm="1" vm="2">
        <f t="array" ref="AB2527">_FV(Table1[[#This Row],[State]],"Country/region",TRUE)</f>
        <v>#VALUE!</v>
      </c>
    </row>
    <row r="2528" spans="1:28" x14ac:dyDescent="0.35">
      <c r="A2528" t="s">
        <v>2813</v>
      </c>
      <c r="B2528">
        <v>46</v>
      </c>
      <c r="C2528" t="s">
        <v>2192</v>
      </c>
      <c r="D2528" t="s">
        <v>46</v>
      </c>
      <c r="E2528">
        <f>YEAR(Table1[[#This Row],[Order Date]])</f>
        <v>2013</v>
      </c>
      <c r="F2528">
        <v>1</v>
      </c>
      <c r="G2528">
        <f>MONTH(Table1[[#This Row],[Order Date]])</f>
        <v>3</v>
      </c>
      <c r="H2528" s="1">
        <v>41338</v>
      </c>
      <c r="I2528">
        <v>52193</v>
      </c>
      <c r="J2528" t="s">
        <v>39</v>
      </c>
      <c r="K2528">
        <v>1</v>
      </c>
      <c r="L2528">
        <v>2.88</v>
      </c>
      <c r="M2528" s="2">
        <v>0.04</v>
      </c>
      <c r="N2528">
        <v>17.89</v>
      </c>
      <c r="O2528">
        <v>0.5</v>
      </c>
      <c r="P2528">
        <v>10.51</v>
      </c>
      <c r="Q2528" s="2">
        <v>0.39</v>
      </c>
      <c r="R2528" t="s">
        <v>29</v>
      </c>
      <c r="S2528" t="s">
        <v>30</v>
      </c>
      <c r="T2528" t="s">
        <v>1784</v>
      </c>
      <c r="U2528" t="s">
        <v>210</v>
      </c>
      <c r="V2528" t="s">
        <v>68</v>
      </c>
      <c r="W2528">
        <v>7318</v>
      </c>
      <c r="X2528" s="1">
        <v>41340</v>
      </c>
      <c r="Y2528" t="s">
        <v>42</v>
      </c>
      <c r="Z2528" t="e" vm="16">
        <v>#VALUE!</v>
      </c>
      <c r="AA2528">
        <v>60031</v>
      </c>
      <c r="AB2528" t="e" cm="1" vm="2">
        <f t="array" ref="AB2528">_FV(Table1[[#This Row],[State]],"Country/region",TRUE)</f>
        <v>#VALUE!</v>
      </c>
    </row>
    <row r="2529" spans="1:28" x14ac:dyDescent="0.35">
      <c r="A2529" t="s">
        <v>2813</v>
      </c>
      <c r="B2529">
        <v>46</v>
      </c>
      <c r="C2529" t="s">
        <v>2192</v>
      </c>
      <c r="D2529" t="s">
        <v>46</v>
      </c>
      <c r="E2529">
        <f>YEAR(Table1[[#This Row],[Order Date]])</f>
        <v>2013</v>
      </c>
      <c r="F2529">
        <v>1</v>
      </c>
      <c r="G2529">
        <f>MONTH(Table1[[#This Row],[Order Date]])</f>
        <v>3</v>
      </c>
      <c r="H2529" s="1">
        <v>41338</v>
      </c>
      <c r="I2529">
        <v>52193</v>
      </c>
      <c r="J2529" t="s">
        <v>39</v>
      </c>
      <c r="K2529">
        <v>47</v>
      </c>
      <c r="L2529">
        <v>2.94</v>
      </c>
      <c r="M2529" s="2">
        <v>7.0000000000000007E-2</v>
      </c>
      <c r="N2529">
        <v>137.18</v>
      </c>
      <c r="O2529">
        <v>0.96</v>
      </c>
      <c r="P2529">
        <v>6.04</v>
      </c>
      <c r="Q2529" s="2">
        <v>0.57999999999999996</v>
      </c>
      <c r="R2529" t="s">
        <v>29</v>
      </c>
      <c r="S2529" t="s">
        <v>59</v>
      </c>
      <c r="T2529" t="s">
        <v>616</v>
      </c>
      <c r="U2529" t="s">
        <v>88</v>
      </c>
      <c r="V2529" t="s">
        <v>68</v>
      </c>
      <c r="W2529">
        <v>7319</v>
      </c>
      <c r="X2529" s="1">
        <v>41340</v>
      </c>
      <c r="Y2529" t="s">
        <v>34</v>
      </c>
      <c r="Z2529" t="e" vm="16">
        <v>#VALUE!</v>
      </c>
      <c r="AA2529">
        <v>60031</v>
      </c>
      <c r="AB2529" t="e" cm="1" vm="2">
        <f t="array" ref="AB2529">_FV(Table1[[#This Row],[State]],"Country/region",TRUE)</f>
        <v>#VALUE!</v>
      </c>
    </row>
    <row r="2530" spans="1:28" x14ac:dyDescent="0.35">
      <c r="A2530" t="s">
        <v>2257</v>
      </c>
      <c r="B2530">
        <v>46</v>
      </c>
      <c r="C2530" t="s">
        <v>2812</v>
      </c>
      <c r="D2530" t="s">
        <v>38</v>
      </c>
      <c r="E2530">
        <f>YEAR(Table1[[#This Row],[Order Date]])</f>
        <v>2013</v>
      </c>
      <c r="F2530">
        <v>1</v>
      </c>
      <c r="G2530">
        <f>MONTH(Table1[[#This Row],[Order Date]])</f>
        <v>3</v>
      </c>
      <c r="H2530" s="1">
        <v>41338</v>
      </c>
      <c r="I2530">
        <v>54692</v>
      </c>
      <c r="J2530" t="s">
        <v>131</v>
      </c>
      <c r="K2530">
        <v>27</v>
      </c>
      <c r="L2530">
        <v>115.99</v>
      </c>
      <c r="M2530" s="2">
        <v>0.09</v>
      </c>
      <c r="N2530">
        <v>2478.4810000000002</v>
      </c>
      <c r="O2530">
        <v>8.99</v>
      </c>
      <c r="P2530">
        <v>249.102</v>
      </c>
      <c r="Q2530" s="2">
        <v>0.57999999999999996</v>
      </c>
      <c r="R2530" t="s">
        <v>96</v>
      </c>
      <c r="S2530" t="s">
        <v>30</v>
      </c>
      <c r="T2530">
        <v>5185</v>
      </c>
      <c r="U2530" t="s">
        <v>105</v>
      </c>
      <c r="V2530" t="s">
        <v>52</v>
      </c>
      <c r="W2530">
        <v>7638</v>
      </c>
      <c r="X2530" s="1">
        <v>41340</v>
      </c>
      <c r="Y2530" t="s">
        <v>34</v>
      </c>
      <c r="Z2530" t="e" vm="4">
        <v>#VALUE!</v>
      </c>
      <c r="AA2530">
        <v>94513</v>
      </c>
      <c r="AB2530" t="e" cm="1" vm="2">
        <f t="array" ref="AB2530">_FV(Table1[[#This Row],[State]],"Country/region",TRUE)</f>
        <v>#VALUE!</v>
      </c>
    </row>
    <row r="2531" spans="1:28" x14ac:dyDescent="0.35">
      <c r="A2531" t="s">
        <v>1429</v>
      </c>
      <c r="B2531">
        <v>46</v>
      </c>
      <c r="C2531" t="s">
        <v>1430</v>
      </c>
      <c r="D2531" t="s">
        <v>57</v>
      </c>
      <c r="E2531">
        <f>YEAR(Table1[[#This Row],[Order Date]])</f>
        <v>2013</v>
      </c>
      <c r="F2531">
        <v>1</v>
      </c>
      <c r="G2531">
        <f>MONTH(Table1[[#This Row],[Order Date]])</f>
        <v>3</v>
      </c>
      <c r="H2531" s="1">
        <v>41339</v>
      </c>
      <c r="I2531">
        <v>26852</v>
      </c>
      <c r="J2531" t="s">
        <v>58</v>
      </c>
      <c r="K2531">
        <v>2</v>
      </c>
      <c r="L2531">
        <v>4.9800000000000004</v>
      </c>
      <c r="M2531" s="2">
        <v>0.06</v>
      </c>
      <c r="N2531">
        <v>15.81</v>
      </c>
      <c r="O2531">
        <v>6.07</v>
      </c>
      <c r="P2531">
        <v>-9.8800000000000008</v>
      </c>
      <c r="Q2531" s="2">
        <v>0.36</v>
      </c>
      <c r="R2531" t="s">
        <v>29</v>
      </c>
      <c r="S2531" t="s">
        <v>30</v>
      </c>
      <c r="T2531" t="s">
        <v>1528</v>
      </c>
      <c r="U2531" t="s">
        <v>61</v>
      </c>
      <c r="V2531" t="s">
        <v>33</v>
      </c>
      <c r="W2531">
        <v>3758</v>
      </c>
      <c r="X2531" s="1">
        <v>41341</v>
      </c>
      <c r="Y2531" t="s">
        <v>34</v>
      </c>
      <c r="Z2531" t="e" vm="22">
        <v>#VALUE!</v>
      </c>
      <c r="AA2531">
        <v>45014</v>
      </c>
      <c r="AB2531" t="e" cm="1" vm="2">
        <f t="array" ref="AB2531">_FV(Table1[[#This Row],[State]],"Country/region",TRUE)</f>
        <v>#VALUE!</v>
      </c>
    </row>
    <row r="2532" spans="1:28" x14ac:dyDescent="0.35">
      <c r="A2532" t="s">
        <v>699</v>
      </c>
      <c r="B2532">
        <v>46</v>
      </c>
      <c r="C2532" t="s">
        <v>1590</v>
      </c>
      <c r="D2532" t="s">
        <v>38</v>
      </c>
      <c r="E2532">
        <f>YEAR(Table1[[#This Row],[Order Date]])</f>
        <v>2013</v>
      </c>
      <c r="F2532">
        <v>1</v>
      </c>
      <c r="G2532">
        <f>MONTH(Table1[[#This Row],[Order Date]])</f>
        <v>3</v>
      </c>
      <c r="H2532" s="1">
        <v>41340</v>
      </c>
      <c r="I2532">
        <v>58720</v>
      </c>
      <c r="J2532" t="s">
        <v>39</v>
      </c>
      <c r="K2532">
        <v>43</v>
      </c>
      <c r="L2532">
        <v>52.4</v>
      </c>
      <c r="M2532" s="2">
        <v>0.02</v>
      </c>
      <c r="N2532">
        <v>2378.8200000000002</v>
      </c>
      <c r="O2532">
        <v>16.11</v>
      </c>
      <c r="P2532">
        <v>597.15899999999999</v>
      </c>
      <c r="Q2532" s="2">
        <v>0.39</v>
      </c>
      <c r="R2532" t="s">
        <v>29</v>
      </c>
      <c r="S2532" t="s">
        <v>30</v>
      </c>
      <c r="T2532" t="s">
        <v>2143</v>
      </c>
      <c r="U2532" t="s">
        <v>67</v>
      </c>
      <c r="V2532" t="s">
        <v>68</v>
      </c>
      <c r="W2532">
        <v>8211</v>
      </c>
      <c r="X2532" s="1">
        <v>41340</v>
      </c>
      <c r="Y2532" t="s">
        <v>34</v>
      </c>
      <c r="Z2532" t="e" vm="25">
        <v>#VALUE!</v>
      </c>
      <c r="AA2532">
        <v>53142</v>
      </c>
      <c r="AB2532" t="e" cm="1" vm="2">
        <f t="array" ref="AB2532">_FV(Table1[[#This Row],[State]],"Country/region",TRUE)</f>
        <v>#VALUE!</v>
      </c>
    </row>
    <row r="2533" spans="1:28" x14ac:dyDescent="0.35">
      <c r="A2533" t="s">
        <v>1552</v>
      </c>
      <c r="B2533">
        <v>46</v>
      </c>
      <c r="C2533" t="s">
        <v>2038</v>
      </c>
      <c r="D2533" t="s">
        <v>57</v>
      </c>
      <c r="E2533">
        <f>YEAR(Table1[[#This Row],[Order Date]])</f>
        <v>2013</v>
      </c>
      <c r="F2533">
        <v>1</v>
      </c>
      <c r="G2533">
        <f>MONTH(Table1[[#This Row],[Order Date]])</f>
        <v>3</v>
      </c>
      <c r="H2533" s="1">
        <v>41340</v>
      </c>
      <c r="I2533">
        <v>56610</v>
      </c>
      <c r="J2533" t="s">
        <v>131</v>
      </c>
      <c r="K2533">
        <v>20</v>
      </c>
      <c r="L2533">
        <v>43.22</v>
      </c>
      <c r="M2533" s="2">
        <v>0.08</v>
      </c>
      <c r="N2533">
        <v>857.95</v>
      </c>
      <c r="O2533">
        <v>4</v>
      </c>
      <c r="P2533">
        <v>51.85</v>
      </c>
      <c r="Q2533" s="2">
        <v>0.64</v>
      </c>
      <c r="R2533" t="s">
        <v>96</v>
      </c>
      <c r="S2533" t="s">
        <v>30</v>
      </c>
      <c r="T2533" t="s">
        <v>101</v>
      </c>
      <c r="U2533" t="s">
        <v>102</v>
      </c>
      <c r="V2533" t="s">
        <v>68</v>
      </c>
      <c r="W2533">
        <v>7919</v>
      </c>
      <c r="X2533" s="1">
        <v>41340</v>
      </c>
      <c r="Y2533" t="s">
        <v>42</v>
      </c>
      <c r="Z2533" t="e" vm="26">
        <v>#VALUE!</v>
      </c>
      <c r="AA2533">
        <v>48127</v>
      </c>
      <c r="AB2533" t="e" cm="1" vm="2">
        <f t="array" ref="AB2533">_FV(Table1[[#This Row],[State]],"Country/region",TRUE)</f>
        <v>#VALUE!</v>
      </c>
    </row>
    <row r="2534" spans="1:28" x14ac:dyDescent="0.35">
      <c r="A2534" t="s">
        <v>699</v>
      </c>
      <c r="B2534">
        <v>46</v>
      </c>
      <c r="C2534" t="s">
        <v>1590</v>
      </c>
      <c r="D2534" t="s">
        <v>38</v>
      </c>
      <c r="E2534">
        <f>YEAR(Table1[[#This Row],[Order Date]])</f>
        <v>2013</v>
      </c>
      <c r="F2534">
        <v>1</v>
      </c>
      <c r="G2534">
        <f>MONTH(Table1[[#This Row],[Order Date]])</f>
        <v>3</v>
      </c>
      <c r="H2534" s="1">
        <v>41340</v>
      </c>
      <c r="I2534">
        <v>58720</v>
      </c>
      <c r="J2534" t="s">
        <v>39</v>
      </c>
      <c r="K2534">
        <v>6</v>
      </c>
      <c r="L2534">
        <v>30.98</v>
      </c>
      <c r="M2534" s="2">
        <v>0.02</v>
      </c>
      <c r="N2534">
        <v>202.62</v>
      </c>
      <c r="O2534">
        <v>8.74</v>
      </c>
      <c r="P2534">
        <v>13.87</v>
      </c>
      <c r="Q2534" s="2">
        <v>0.4</v>
      </c>
      <c r="R2534" t="s">
        <v>29</v>
      </c>
      <c r="S2534" t="s">
        <v>30</v>
      </c>
      <c r="T2534" t="s">
        <v>855</v>
      </c>
      <c r="U2534" t="s">
        <v>61</v>
      </c>
      <c r="V2534" t="s">
        <v>68</v>
      </c>
      <c r="W2534">
        <v>8212</v>
      </c>
      <c r="X2534" s="1">
        <v>41341</v>
      </c>
      <c r="Y2534" t="s">
        <v>42</v>
      </c>
      <c r="Z2534" t="e" vm="25">
        <v>#VALUE!</v>
      </c>
      <c r="AA2534">
        <v>53142</v>
      </c>
      <c r="AB2534" t="e" cm="1" vm="2">
        <f t="array" ref="AB2534">_FV(Table1[[#This Row],[State]],"Country/region",TRUE)</f>
        <v>#VALUE!</v>
      </c>
    </row>
    <row r="2535" spans="1:28" x14ac:dyDescent="0.35">
      <c r="A2535" t="s">
        <v>2750</v>
      </c>
      <c r="B2535">
        <v>46</v>
      </c>
      <c r="C2535" t="s">
        <v>2814</v>
      </c>
      <c r="D2535" t="s">
        <v>38</v>
      </c>
      <c r="E2535">
        <f>YEAR(Table1[[#This Row],[Order Date]])</f>
        <v>2013</v>
      </c>
      <c r="F2535">
        <v>1</v>
      </c>
      <c r="G2535">
        <f>MONTH(Table1[[#This Row],[Order Date]])</f>
        <v>3</v>
      </c>
      <c r="H2535" s="1">
        <v>41340</v>
      </c>
      <c r="I2535">
        <v>14147</v>
      </c>
      <c r="J2535" t="s">
        <v>39</v>
      </c>
      <c r="K2535">
        <v>16</v>
      </c>
      <c r="L2535">
        <v>4.28</v>
      </c>
      <c r="M2535" s="2">
        <v>0.08</v>
      </c>
      <c r="N2535">
        <v>74.13</v>
      </c>
      <c r="O2535">
        <v>6.72</v>
      </c>
      <c r="P2535">
        <v>-69.34</v>
      </c>
      <c r="Q2535" s="2">
        <v>0.4</v>
      </c>
      <c r="R2535" t="s">
        <v>29</v>
      </c>
      <c r="S2535" t="s">
        <v>30</v>
      </c>
      <c r="T2535" t="s">
        <v>2815</v>
      </c>
      <c r="U2535" t="s">
        <v>61</v>
      </c>
      <c r="V2535" t="s">
        <v>68</v>
      </c>
      <c r="W2535">
        <v>1985</v>
      </c>
      <c r="X2535" s="1">
        <v>41341</v>
      </c>
      <c r="Y2535" t="s">
        <v>34</v>
      </c>
      <c r="Z2535" t="e" vm="11">
        <v>#VALUE!</v>
      </c>
      <c r="AA2535">
        <v>75023</v>
      </c>
      <c r="AB2535" t="e" cm="1" vm="2">
        <f t="array" ref="AB2535">_FV(Table1[[#This Row],[State]],"Country/region",TRUE)</f>
        <v>#VALUE!</v>
      </c>
    </row>
    <row r="2536" spans="1:28" x14ac:dyDescent="0.35">
      <c r="A2536" t="s">
        <v>2816</v>
      </c>
      <c r="B2536">
        <v>46</v>
      </c>
      <c r="C2536" t="s">
        <v>1510</v>
      </c>
      <c r="D2536" t="s">
        <v>27</v>
      </c>
      <c r="E2536">
        <f>YEAR(Table1[[#This Row],[Order Date]])</f>
        <v>2013</v>
      </c>
      <c r="F2536">
        <v>1</v>
      </c>
      <c r="G2536">
        <f>MONTH(Table1[[#This Row],[Order Date]])</f>
        <v>3</v>
      </c>
      <c r="H2536" s="1">
        <v>41340</v>
      </c>
      <c r="I2536">
        <v>55269</v>
      </c>
      <c r="J2536" t="s">
        <v>131</v>
      </c>
      <c r="K2536">
        <v>1</v>
      </c>
      <c r="L2536">
        <v>30.98</v>
      </c>
      <c r="M2536" s="2">
        <v>0</v>
      </c>
      <c r="N2536">
        <v>49.61</v>
      </c>
      <c r="O2536">
        <v>17.079999999999998</v>
      </c>
      <c r="P2536">
        <v>-41.82</v>
      </c>
      <c r="Q2536" s="2">
        <v>0.4</v>
      </c>
      <c r="R2536" t="s">
        <v>29</v>
      </c>
      <c r="S2536" t="s">
        <v>30</v>
      </c>
      <c r="T2536" t="s">
        <v>2625</v>
      </c>
      <c r="U2536" t="s">
        <v>61</v>
      </c>
      <c r="V2536" t="s">
        <v>68</v>
      </c>
      <c r="W2536">
        <v>7711</v>
      </c>
      <c r="X2536" s="1">
        <v>41341</v>
      </c>
      <c r="Y2536" t="s">
        <v>34</v>
      </c>
      <c r="Z2536" t="e" vm="9">
        <v>#VALUE!</v>
      </c>
      <c r="AA2536">
        <v>68005</v>
      </c>
      <c r="AB2536" t="e" cm="1" vm="2">
        <f t="array" ref="AB2536">_FV(Table1[[#This Row],[State]],"Country/region",TRUE)</f>
        <v>#VALUE!</v>
      </c>
    </row>
    <row r="2537" spans="1:28" x14ac:dyDescent="0.35">
      <c r="A2537" t="s">
        <v>356</v>
      </c>
      <c r="B2537">
        <v>46</v>
      </c>
      <c r="C2537" t="s">
        <v>357</v>
      </c>
      <c r="D2537" t="s">
        <v>46</v>
      </c>
      <c r="E2537">
        <f>YEAR(Table1[[#This Row],[Order Date]])</f>
        <v>2013</v>
      </c>
      <c r="F2537">
        <v>1</v>
      </c>
      <c r="G2537">
        <f>MONTH(Table1[[#This Row],[Order Date]])</f>
        <v>3</v>
      </c>
      <c r="H2537" s="1">
        <v>41340</v>
      </c>
      <c r="I2537">
        <v>13121</v>
      </c>
      <c r="J2537" t="s">
        <v>28</v>
      </c>
      <c r="K2537">
        <v>36</v>
      </c>
      <c r="L2537">
        <v>30.98</v>
      </c>
      <c r="M2537" s="2">
        <v>0</v>
      </c>
      <c r="N2537">
        <v>1211</v>
      </c>
      <c r="O2537">
        <v>6.5</v>
      </c>
      <c r="P2537">
        <v>-27.99</v>
      </c>
      <c r="Q2537" s="2">
        <v>0.79</v>
      </c>
      <c r="R2537" t="s">
        <v>96</v>
      </c>
      <c r="S2537" t="s">
        <v>30</v>
      </c>
      <c r="T2537" t="s">
        <v>1735</v>
      </c>
      <c r="U2537" t="s">
        <v>102</v>
      </c>
      <c r="V2537" t="s">
        <v>33</v>
      </c>
      <c r="W2537">
        <v>1828</v>
      </c>
      <c r="X2537" s="1">
        <v>41341</v>
      </c>
      <c r="Y2537" t="s">
        <v>34</v>
      </c>
      <c r="Z2537" t="e" vm="22">
        <v>#VALUE!</v>
      </c>
      <c r="AA2537">
        <v>44512</v>
      </c>
      <c r="AB2537" t="e" cm="1" vm="2">
        <f t="array" ref="AB2537">_FV(Table1[[#This Row],[State]],"Country/region",TRUE)</f>
        <v>#VALUE!</v>
      </c>
    </row>
    <row r="2538" spans="1:28" x14ac:dyDescent="0.35">
      <c r="A2538" t="s">
        <v>2817</v>
      </c>
      <c r="B2538">
        <v>46</v>
      </c>
      <c r="C2538" t="s">
        <v>660</v>
      </c>
      <c r="D2538" t="s">
        <v>46</v>
      </c>
      <c r="E2538">
        <f>YEAR(Table1[[#This Row],[Order Date]])</f>
        <v>2013</v>
      </c>
      <c r="F2538">
        <v>1</v>
      </c>
      <c r="G2538">
        <f>MONTH(Table1[[#This Row],[Order Date]])</f>
        <v>3</v>
      </c>
      <c r="H2538" s="1">
        <v>41340</v>
      </c>
      <c r="I2538">
        <v>19329</v>
      </c>
      <c r="J2538" t="s">
        <v>39</v>
      </c>
      <c r="K2538">
        <v>6</v>
      </c>
      <c r="L2538">
        <v>45.99</v>
      </c>
      <c r="M2538" s="2">
        <v>0.03</v>
      </c>
      <c r="N2538">
        <v>231.7525</v>
      </c>
      <c r="O2538">
        <v>4.99</v>
      </c>
      <c r="P2538">
        <v>-155.947</v>
      </c>
      <c r="Q2538" s="2">
        <v>0.56000000000000005</v>
      </c>
      <c r="R2538" t="s">
        <v>96</v>
      </c>
      <c r="S2538" t="s">
        <v>30</v>
      </c>
      <c r="T2538" t="s">
        <v>864</v>
      </c>
      <c r="U2538" t="s">
        <v>105</v>
      </c>
      <c r="V2538" t="s">
        <v>33</v>
      </c>
      <c r="W2538">
        <v>2671</v>
      </c>
      <c r="X2538" s="1">
        <v>41341</v>
      </c>
      <c r="Y2538" t="s">
        <v>34</v>
      </c>
      <c r="Z2538" t="e" vm="15">
        <v>#VALUE!</v>
      </c>
      <c r="AA2538">
        <v>11561</v>
      </c>
      <c r="AB2538" t="e" cm="1" vm="2">
        <f t="array" ref="AB2538">_FV(Table1[[#This Row],[State]],"Country/region",TRUE)</f>
        <v>#VALUE!</v>
      </c>
    </row>
    <row r="2539" spans="1:28" x14ac:dyDescent="0.35">
      <c r="A2539" t="s">
        <v>2818</v>
      </c>
      <c r="B2539">
        <v>46</v>
      </c>
      <c r="C2539" t="s">
        <v>619</v>
      </c>
      <c r="D2539" t="s">
        <v>38</v>
      </c>
      <c r="E2539">
        <f>YEAR(Table1[[#This Row],[Order Date]])</f>
        <v>2013</v>
      </c>
      <c r="F2539">
        <v>1</v>
      </c>
      <c r="G2539">
        <f>MONTH(Table1[[#This Row],[Order Date]])</f>
        <v>3</v>
      </c>
      <c r="H2539" s="1">
        <v>41340</v>
      </c>
      <c r="I2539">
        <v>46949</v>
      </c>
      <c r="J2539" t="s">
        <v>28</v>
      </c>
      <c r="K2539">
        <v>37</v>
      </c>
      <c r="L2539">
        <v>8.4600000000000009</v>
      </c>
      <c r="M2539" s="2">
        <v>0.03</v>
      </c>
      <c r="N2539">
        <v>319.39</v>
      </c>
      <c r="O2539">
        <v>3.62</v>
      </c>
      <c r="P2539">
        <v>-39.33</v>
      </c>
      <c r="Q2539" s="2">
        <v>0.61</v>
      </c>
      <c r="R2539" t="s">
        <v>96</v>
      </c>
      <c r="S2539" t="s">
        <v>139</v>
      </c>
      <c r="T2539" t="s">
        <v>2644</v>
      </c>
      <c r="U2539" t="s">
        <v>102</v>
      </c>
      <c r="V2539" t="s">
        <v>76</v>
      </c>
      <c r="W2539">
        <v>6597</v>
      </c>
      <c r="X2539" s="1">
        <v>41341</v>
      </c>
      <c r="Y2539" t="s">
        <v>34</v>
      </c>
      <c r="Z2539" t="e" vm="14">
        <v>#VALUE!</v>
      </c>
      <c r="AA2539">
        <v>34982</v>
      </c>
      <c r="AB2539" t="e" cm="1" vm="2">
        <f t="array" ref="AB2539">_FV(Table1[[#This Row],[State]],"Country/region",TRUE)</f>
        <v>#VALUE!</v>
      </c>
    </row>
    <row r="2540" spans="1:28" x14ac:dyDescent="0.35">
      <c r="A2540" t="s">
        <v>2817</v>
      </c>
      <c r="B2540">
        <v>46</v>
      </c>
      <c r="C2540" t="s">
        <v>660</v>
      </c>
      <c r="D2540" t="s">
        <v>46</v>
      </c>
      <c r="E2540">
        <f>YEAR(Table1[[#This Row],[Order Date]])</f>
        <v>2013</v>
      </c>
      <c r="F2540">
        <v>1</v>
      </c>
      <c r="G2540">
        <f>MONTH(Table1[[#This Row],[Order Date]])</f>
        <v>3</v>
      </c>
      <c r="H2540" s="1">
        <v>41340</v>
      </c>
      <c r="I2540">
        <v>19329</v>
      </c>
      <c r="J2540" t="s">
        <v>39</v>
      </c>
      <c r="K2540">
        <v>37</v>
      </c>
      <c r="L2540">
        <v>7.96</v>
      </c>
      <c r="M2540" s="2">
        <v>7.0000000000000007E-2</v>
      </c>
      <c r="N2540">
        <v>281.58999999999997</v>
      </c>
      <c r="O2540">
        <v>4.95</v>
      </c>
      <c r="P2540">
        <v>-6.39</v>
      </c>
      <c r="Q2540" s="2">
        <v>0.41</v>
      </c>
      <c r="R2540" t="s">
        <v>48</v>
      </c>
      <c r="S2540" t="s">
        <v>30</v>
      </c>
      <c r="T2540" t="s">
        <v>1759</v>
      </c>
      <c r="U2540" t="s">
        <v>82</v>
      </c>
      <c r="V2540" t="s">
        <v>33</v>
      </c>
      <c r="W2540">
        <v>2670</v>
      </c>
      <c r="X2540" s="1">
        <v>41342</v>
      </c>
      <c r="Y2540" t="s">
        <v>34</v>
      </c>
      <c r="Z2540" t="e" vm="15">
        <v>#VALUE!</v>
      </c>
      <c r="AA2540">
        <v>11561</v>
      </c>
      <c r="AB2540" t="e" cm="1" vm="2">
        <f t="array" ref="AB2540">_FV(Table1[[#This Row],[State]],"Country/region",TRUE)</f>
        <v>#VALUE!</v>
      </c>
    </row>
    <row r="2541" spans="1:28" x14ac:dyDescent="0.35">
      <c r="A2541" t="s">
        <v>2819</v>
      </c>
      <c r="B2541">
        <v>46</v>
      </c>
      <c r="C2541" t="s">
        <v>1456</v>
      </c>
      <c r="D2541" t="s">
        <v>46</v>
      </c>
      <c r="E2541">
        <f>YEAR(Table1[[#This Row],[Order Date]])</f>
        <v>2013</v>
      </c>
      <c r="F2541">
        <v>1</v>
      </c>
      <c r="G2541">
        <f>MONTH(Table1[[#This Row],[Order Date]])</f>
        <v>3</v>
      </c>
      <c r="H2541" s="1">
        <v>41340</v>
      </c>
      <c r="I2541">
        <v>9568</v>
      </c>
      <c r="J2541" t="s">
        <v>39</v>
      </c>
      <c r="K2541">
        <v>46</v>
      </c>
      <c r="L2541">
        <v>76.72</v>
      </c>
      <c r="M2541" s="2">
        <v>0</v>
      </c>
      <c r="N2541">
        <v>3725.53</v>
      </c>
      <c r="O2541">
        <v>19.95</v>
      </c>
      <c r="P2541">
        <v>748.67</v>
      </c>
      <c r="Q2541" s="2">
        <v>0.54</v>
      </c>
      <c r="R2541" t="s">
        <v>29</v>
      </c>
      <c r="S2541" t="s">
        <v>40</v>
      </c>
      <c r="T2541" t="s">
        <v>2820</v>
      </c>
      <c r="U2541" t="s">
        <v>214</v>
      </c>
      <c r="V2541" t="s">
        <v>33</v>
      </c>
      <c r="W2541">
        <v>1304</v>
      </c>
      <c r="X2541" s="1">
        <v>41342</v>
      </c>
      <c r="Y2541" t="s">
        <v>34</v>
      </c>
      <c r="Z2541" t="e" vm="22">
        <v>#VALUE!</v>
      </c>
      <c r="AA2541">
        <v>45424</v>
      </c>
      <c r="AB2541" t="e" cm="1" vm="2">
        <f t="array" ref="AB2541">_FV(Table1[[#This Row],[State]],"Country/region",TRUE)</f>
        <v>#VALUE!</v>
      </c>
    </row>
    <row r="2542" spans="1:28" x14ac:dyDescent="0.35">
      <c r="A2542" t="s">
        <v>2750</v>
      </c>
      <c r="B2542">
        <v>46</v>
      </c>
      <c r="C2542" t="s">
        <v>2814</v>
      </c>
      <c r="D2542" t="s">
        <v>38</v>
      </c>
      <c r="E2542">
        <f>YEAR(Table1[[#This Row],[Order Date]])</f>
        <v>2013</v>
      </c>
      <c r="F2542">
        <v>1</v>
      </c>
      <c r="G2542">
        <f>MONTH(Table1[[#This Row],[Order Date]])</f>
        <v>3</v>
      </c>
      <c r="H2542" s="1">
        <v>41340</v>
      </c>
      <c r="I2542">
        <v>14147</v>
      </c>
      <c r="J2542" t="s">
        <v>39</v>
      </c>
      <c r="K2542">
        <v>45</v>
      </c>
      <c r="L2542">
        <v>4.28</v>
      </c>
      <c r="M2542" s="2">
        <v>0.09</v>
      </c>
      <c r="N2542">
        <v>195.03</v>
      </c>
      <c r="O2542">
        <v>5.74</v>
      </c>
      <c r="P2542">
        <v>-148.87</v>
      </c>
      <c r="Q2542" s="2">
        <v>0.4</v>
      </c>
      <c r="R2542" t="s">
        <v>29</v>
      </c>
      <c r="S2542" t="s">
        <v>30</v>
      </c>
      <c r="T2542" t="s">
        <v>2821</v>
      </c>
      <c r="U2542" t="s">
        <v>61</v>
      </c>
      <c r="V2542" t="s">
        <v>68</v>
      </c>
      <c r="W2542">
        <v>1986</v>
      </c>
      <c r="X2542" s="1">
        <v>41342</v>
      </c>
      <c r="Y2542" t="s">
        <v>34</v>
      </c>
      <c r="Z2542" t="e" vm="11">
        <v>#VALUE!</v>
      </c>
      <c r="AA2542">
        <v>75023</v>
      </c>
      <c r="AB2542" t="e" cm="1" vm="2">
        <f t="array" ref="AB2542">_FV(Table1[[#This Row],[State]],"Country/region",TRUE)</f>
        <v>#VALUE!</v>
      </c>
    </row>
    <row r="2543" spans="1:28" x14ac:dyDescent="0.35">
      <c r="A2543" t="s">
        <v>2453</v>
      </c>
      <c r="B2543">
        <v>46</v>
      </c>
      <c r="C2543" t="s">
        <v>2308</v>
      </c>
      <c r="D2543" t="s">
        <v>46</v>
      </c>
      <c r="E2543">
        <f>YEAR(Table1[[#This Row],[Order Date]])</f>
        <v>2013</v>
      </c>
      <c r="F2543">
        <v>1</v>
      </c>
      <c r="G2543">
        <f>MONTH(Table1[[#This Row],[Order Date]])</f>
        <v>3</v>
      </c>
      <c r="H2543" s="1">
        <v>41340</v>
      </c>
      <c r="I2543">
        <v>43329</v>
      </c>
      <c r="J2543" t="s">
        <v>131</v>
      </c>
      <c r="K2543">
        <v>42</v>
      </c>
      <c r="L2543">
        <v>59.98</v>
      </c>
      <c r="M2543" s="2">
        <v>0.09</v>
      </c>
      <c r="N2543">
        <v>2475.83</v>
      </c>
      <c r="O2543">
        <v>3.99</v>
      </c>
      <c r="P2543">
        <v>752.37</v>
      </c>
      <c r="Q2543" s="2">
        <v>0.56999999999999995</v>
      </c>
      <c r="R2543" t="s">
        <v>29</v>
      </c>
      <c r="S2543" t="s">
        <v>30</v>
      </c>
      <c r="T2543" t="s">
        <v>306</v>
      </c>
      <c r="U2543" t="s">
        <v>214</v>
      </c>
      <c r="V2543" t="s">
        <v>68</v>
      </c>
      <c r="W2543">
        <v>6118</v>
      </c>
      <c r="X2543" s="1">
        <v>41343</v>
      </c>
      <c r="Y2543" t="s">
        <v>34</v>
      </c>
      <c r="Z2543" t="e" vm="16">
        <v>#VALUE!</v>
      </c>
      <c r="AA2543">
        <v>60174</v>
      </c>
      <c r="AB2543" t="e" cm="1" vm="2">
        <f t="array" ref="AB2543">_FV(Table1[[#This Row],[State]],"Country/region",TRUE)</f>
        <v>#VALUE!</v>
      </c>
    </row>
    <row r="2544" spans="1:28" x14ac:dyDescent="0.35">
      <c r="A2544" t="s">
        <v>2750</v>
      </c>
      <c r="B2544">
        <v>46</v>
      </c>
      <c r="C2544" t="s">
        <v>2814</v>
      </c>
      <c r="D2544" t="s">
        <v>38</v>
      </c>
      <c r="E2544">
        <f>YEAR(Table1[[#This Row],[Order Date]])</f>
        <v>2013</v>
      </c>
      <c r="F2544">
        <v>1</v>
      </c>
      <c r="G2544">
        <f>MONTH(Table1[[#This Row],[Order Date]])</f>
        <v>3</v>
      </c>
      <c r="H2544" s="1">
        <v>41340</v>
      </c>
      <c r="I2544">
        <v>14147</v>
      </c>
      <c r="J2544" t="s">
        <v>39</v>
      </c>
      <c r="K2544">
        <v>8</v>
      </c>
      <c r="L2544">
        <v>41.94</v>
      </c>
      <c r="M2544" s="2">
        <v>0.03</v>
      </c>
      <c r="N2544">
        <v>351.49</v>
      </c>
      <c r="O2544">
        <v>2.99</v>
      </c>
      <c r="P2544">
        <v>107.321</v>
      </c>
      <c r="Q2544" s="2">
        <v>0.35</v>
      </c>
      <c r="R2544" t="s">
        <v>29</v>
      </c>
      <c r="S2544" t="s">
        <v>30</v>
      </c>
      <c r="T2544" t="s">
        <v>2050</v>
      </c>
      <c r="U2544" t="s">
        <v>67</v>
      </c>
      <c r="V2544" t="s">
        <v>68</v>
      </c>
      <c r="W2544">
        <v>1984</v>
      </c>
      <c r="X2544" s="1">
        <v>41343</v>
      </c>
      <c r="Y2544" t="s">
        <v>34</v>
      </c>
      <c r="Z2544" t="e" vm="11">
        <v>#VALUE!</v>
      </c>
      <c r="AA2544">
        <v>75023</v>
      </c>
      <c r="AB2544" t="e" cm="1" vm="2">
        <f t="array" ref="AB2544">_FV(Table1[[#This Row],[State]],"Country/region",TRUE)</f>
        <v>#VALUE!</v>
      </c>
    </row>
    <row r="2545" spans="1:28" x14ac:dyDescent="0.35">
      <c r="A2545" t="s">
        <v>356</v>
      </c>
      <c r="B2545">
        <v>46</v>
      </c>
      <c r="C2545" t="s">
        <v>357</v>
      </c>
      <c r="D2545" t="s">
        <v>46</v>
      </c>
      <c r="E2545">
        <f>YEAR(Table1[[#This Row],[Order Date]])</f>
        <v>2013</v>
      </c>
      <c r="F2545">
        <v>1</v>
      </c>
      <c r="G2545">
        <f>MONTH(Table1[[#This Row],[Order Date]])</f>
        <v>3</v>
      </c>
      <c r="H2545" s="1">
        <v>41340</v>
      </c>
      <c r="I2545">
        <v>13121</v>
      </c>
      <c r="J2545" t="s">
        <v>28</v>
      </c>
      <c r="K2545">
        <v>28</v>
      </c>
      <c r="L2545">
        <v>205.99</v>
      </c>
      <c r="M2545" s="2">
        <v>7.0000000000000007E-2</v>
      </c>
      <c r="N2545">
        <v>4924.1350000000002</v>
      </c>
      <c r="O2545">
        <v>8.99</v>
      </c>
      <c r="P2545">
        <v>1049.5350000000001</v>
      </c>
      <c r="Q2545" s="2">
        <v>0.57999999999999996</v>
      </c>
      <c r="R2545" t="s">
        <v>96</v>
      </c>
      <c r="S2545" t="s">
        <v>30</v>
      </c>
      <c r="T2545" t="s">
        <v>684</v>
      </c>
      <c r="U2545" t="s">
        <v>105</v>
      </c>
      <c r="V2545" t="s">
        <v>33</v>
      </c>
      <c r="W2545">
        <v>1829</v>
      </c>
      <c r="X2545" s="1">
        <v>41343</v>
      </c>
      <c r="Y2545" t="s">
        <v>34</v>
      </c>
      <c r="Z2545" t="e" vm="22">
        <v>#VALUE!</v>
      </c>
      <c r="AA2545">
        <v>44512</v>
      </c>
      <c r="AB2545" t="e" cm="1" vm="2">
        <f t="array" ref="AB2545">_FV(Table1[[#This Row],[State]],"Country/region",TRUE)</f>
        <v>#VALUE!</v>
      </c>
    </row>
    <row r="2546" spans="1:28" x14ac:dyDescent="0.35">
      <c r="A2546" t="s">
        <v>2100</v>
      </c>
      <c r="B2546">
        <v>46</v>
      </c>
      <c r="C2546" t="s">
        <v>1868</v>
      </c>
      <c r="D2546" t="s">
        <v>38</v>
      </c>
      <c r="E2546">
        <f>YEAR(Table1[[#This Row],[Order Date]])</f>
        <v>2013</v>
      </c>
      <c r="F2546">
        <v>1</v>
      </c>
      <c r="G2546">
        <f>MONTH(Table1[[#This Row],[Order Date]])</f>
        <v>3</v>
      </c>
      <c r="H2546" s="1">
        <v>41341</v>
      </c>
      <c r="I2546">
        <v>896</v>
      </c>
      <c r="J2546" t="s">
        <v>58</v>
      </c>
      <c r="K2546">
        <v>50</v>
      </c>
      <c r="L2546">
        <v>24.92</v>
      </c>
      <c r="M2546" s="2">
        <v>0.01</v>
      </c>
      <c r="N2546">
        <v>1246.52</v>
      </c>
      <c r="O2546">
        <v>12.98</v>
      </c>
      <c r="P2546">
        <v>52.478999999999999</v>
      </c>
      <c r="Q2546" s="2">
        <v>0.39</v>
      </c>
      <c r="R2546" t="s">
        <v>29</v>
      </c>
      <c r="S2546" t="s">
        <v>30</v>
      </c>
      <c r="T2546" t="s">
        <v>1021</v>
      </c>
      <c r="U2546" t="s">
        <v>67</v>
      </c>
      <c r="V2546" t="s">
        <v>68</v>
      </c>
      <c r="W2546">
        <v>138</v>
      </c>
      <c r="X2546" s="1">
        <v>41341</v>
      </c>
      <c r="Y2546" t="s">
        <v>34</v>
      </c>
      <c r="Z2546" t="e" vm="11">
        <v>#VALUE!</v>
      </c>
      <c r="AA2546">
        <v>75056</v>
      </c>
      <c r="AB2546" t="e" cm="1" vm="2">
        <f t="array" ref="AB2546">_FV(Table1[[#This Row],[State]],"Country/region",TRUE)</f>
        <v>#VALUE!</v>
      </c>
    </row>
    <row r="2547" spans="1:28" x14ac:dyDescent="0.35">
      <c r="A2547" t="s">
        <v>1386</v>
      </c>
      <c r="B2547">
        <v>46</v>
      </c>
      <c r="C2547" t="s">
        <v>2822</v>
      </c>
      <c r="D2547" t="s">
        <v>38</v>
      </c>
      <c r="E2547">
        <f>YEAR(Table1[[#This Row],[Order Date]])</f>
        <v>2013</v>
      </c>
      <c r="F2547">
        <v>1</v>
      </c>
      <c r="G2547">
        <f>MONTH(Table1[[#This Row],[Order Date]])</f>
        <v>3</v>
      </c>
      <c r="H2547" s="1">
        <v>41341</v>
      </c>
      <c r="I2547">
        <v>28482</v>
      </c>
      <c r="J2547" t="s">
        <v>58</v>
      </c>
      <c r="K2547">
        <v>40</v>
      </c>
      <c r="L2547">
        <v>4.28</v>
      </c>
      <c r="M2547" s="2">
        <v>0</v>
      </c>
      <c r="N2547">
        <v>177.92</v>
      </c>
      <c r="O2547">
        <v>6.72</v>
      </c>
      <c r="P2547">
        <v>-167.92</v>
      </c>
      <c r="Q2547" s="2">
        <v>0.4</v>
      </c>
      <c r="R2547" t="s">
        <v>29</v>
      </c>
      <c r="S2547" t="s">
        <v>30</v>
      </c>
      <c r="T2547" t="s">
        <v>2815</v>
      </c>
      <c r="U2547" t="s">
        <v>61</v>
      </c>
      <c r="V2547" t="s">
        <v>68</v>
      </c>
      <c r="W2547">
        <v>3990</v>
      </c>
      <c r="X2547" s="1">
        <v>41341</v>
      </c>
      <c r="Y2547" t="s">
        <v>34</v>
      </c>
      <c r="Z2547" t="e" vm="13">
        <v>#VALUE!</v>
      </c>
      <c r="AA2547">
        <v>74006</v>
      </c>
      <c r="AB2547" t="e" cm="1" vm="2">
        <f t="array" ref="AB2547">_FV(Table1[[#This Row],[State]],"Country/region",TRUE)</f>
        <v>#VALUE!</v>
      </c>
    </row>
    <row r="2548" spans="1:28" x14ac:dyDescent="0.35">
      <c r="A2548" t="s">
        <v>919</v>
      </c>
      <c r="B2548">
        <v>46</v>
      </c>
      <c r="C2548" t="s">
        <v>1159</v>
      </c>
      <c r="D2548" t="s">
        <v>46</v>
      </c>
      <c r="E2548">
        <f>YEAR(Table1[[#This Row],[Order Date]])</f>
        <v>2013</v>
      </c>
      <c r="F2548">
        <v>1</v>
      </c>
      <c r="G2548">
        <f>MONTH(Table1[[#This Row],[Order Date]])</f>
        <v>3</v>
      </c>
      <c r="H2548" s="1">
        <v>41341</v>
      </c>
      <c r="I2548">
        <v>3908</v>
      </c>
      <c r="J2548" t="s">
        <v>131</v>
      </c>
      <c r="K2548">
        <v>8</v>
      </c>
      <c r="L2548">
        <v>115.99</v>
      </c>
      <c r="M2548" s="2">
        <v>0</v>
      </c>
      <c r="N2548">
        <v>820.28399999999999</v>
      </c>
      <c r="O2548">
        <v>2.5</v>
      </c>
      <c r="P2548">
        <v>-180.202</v>
      </c>
      <c r="Q2548" s="2">
        <v>0.56999999999999995</v>
      </c>
      <c r="R2548" t="s">
        <v>96</v>
      </c>
      <c r="S2548" t="s">
        <v>30</v>
      </c>
      <c r="T2548">
        <v>6160</v>
      </c>
      <c r="U2548" t="s">
        <v>105</v>
      </c>
      <c r="V2548" t="s">
        <v>68</v>
      </c>
      <c r="W2548">
        <v>577</v>
      </c>
      <c r="X2548" s="1">
        <v>41341</v>
      </c>
      <c r="Y2548" t="s">
        <v>34</v>
      </c>
      <c r="Z2548" t="e" vm="16">
        <v>#VALUE!</v>
      </c>
      <c r="AA2548">
        <v>60441</v>
      </c>
      <c r="AB2548" t="e" cm="1" vm="2">
        <f t="array" ref="AB2548">_FV(Table1[[#This Row],[State]],"Country/region",TRUE)</f>
        <v>#VALUE!</v>
      </c>
    </row>
    <row r="2549" spans="1:28" x14ac:dyDescent="0.35">
      <c r="A2549" t="s">
        <v>1386</v>
      </c>
      <c r="B2549">
        <v>46</v>
      </c>
      <c r="C2549" t="s">
        <v>2822</v>
      </c>
      <c r="D2549" t="s">
        <v>38</v>
      </c>
      <c r="E2549">
        <f>YEAR(Table1[[#This Row],[Order Date]])</f>
        <v>2013</v>
      </c>
      <c r="F2549">
        <v>1</v>
      </c>
      <c r="G2549">
        <f>MONTH(Table1[[#This Row],[Order Date]])</f>
        <v>3</v>
      </c>
      <c r="H2549" s="1">
        <v>41341</v>
      </c>
      <c r="I2549">
        <v>28482</v>
      </c>
      <c r="J2549" t="s">
        <v>58</v>
      </c>
      <c r="K2549">
        <v>22</v>
      </c>
      <c r="L2549">
        <v>5.08</v>
      </c>
      <c r="M2549" s="2">
        <v>0.03</v>
      </c>
      <c r="N2549">
        <v>119.63</v>
      </c>
      <c r="O2549">
        <v>3.63</v>
      </c>
      <c r="P2549">
        <v>-27.39</v>
      </c>
      <c r="Q2549" s="2">
        <v>0.51</v>
      </c>
      <c r="R2549" t="s">
        <v>48</v>
      </c>
      <c r="S2549" t="s">
        <v>59</v>
      </c>
      <c r="T2549" t="s">
        <v>590</v>
      </c>
      <c r="U2549" t="s">
        <v>82</v>
      </c>
      <c r="V2549" t="s">
        <v>68</v>
      </c>
      <c r="W2549">
        <v>3989</v>
      </c>
      <c r="X2549" s="1">
        <v>41343</v>
      </c>
      <c r="Y2549" t="s">
        <v>34</v>
      </c>
      <c r="Z2549" t="e" vm="13">
        <v>#VALUE!</v>
      </c>
      <c r="AA2549">
        <v>74006</v>
      </c>
      <c r="AB2549" t="e" cm="1" vm="2">
        <f t="array" ref="AB2549">_FV(Table1[[#This Row],[State]],"Country/region",TRUE)</f>
        <v>#VALUE!</v>
      </c>
    </row>
    <row r="2550" spans="1:28" x14ac:dyDescent="0.35">
      <c r="A2550" t="s">
        <v>1760</v>
      </c>
      <c r="B2550">
        <v>46</v>
      </c>
      <c r="C2550" t="s">
        <v>1761</v>
      </c>
      <c r="D2550" t="s">
        <v>46</v>
      </c>
      <c r="E2550">
        <f>YEAR(Table1[[#This Row],[Order Date]])</f>
        <v>2013</v>
      </c>
      <c r="F2550">
        <v>1</v>
      </c>
      <c r="G2550">
        <f>MONTH(Table1[[#This Row],[Order Date]])</f>
        <v>3</v>
      </c>
      <c r="H2550" s="1">
        <v>41341</v>
      </c>
      <c r="I2550">
        <v>14406</v>
      </c>
      <c r="J2550" t="s">
        <v>131</v>
      </c>
      <c r="K2550">
        <v>20</v>
      </c>
      <c r="L2550">
        <v>20.98</v>
      </c>
      <c r="M2550" s="2">
        <v>0.06</v>
      </c>
      <c r="N2550">
        <v>455.34</v>
      </c>
      <c r="O2550">
        <v>53.03</v>
      </c>
      <c r="P2550">
        <v>-932.55</v>
      </c>
      <c r="Q2550" s="2">
        <v>0.78</v>
      </c>
      <c r="R2550" t="s">
        <v>29</v>
      </c>
      <c r="S2550" t="s">
        <v>49</v>
      </c>
      <c r="T2550" t="s">
        <v>801</v>
      </c>
      <c r="U2550" t="s">
        <v>32</v>
      </c>
      <c r="V2550" t="s">
        <v>68</v>
      </c>
      <c r="W2550">
        <v>2022</v>
      </c>
      <c r="X2550" s="1">
        <v>41343</v>
      </c>
      <c r="Y2550" t="s">
        <v>53</v>
      </c>
      <c r="Z2550" t="e" vm="5">
        <v>#VALUE!</v>
      </c>
      <c r="AA2550">
        <v>55379</v>
      </c>
      <c r="AB2550" t="e" cm="1" vm="2">
        <f t="array" ref="AB2550">_FV(Table1[[#This Row],[State]],"Country/region",TRUE)</f>
        <v>#VALUE!</v>
      </c>
    </row>
    <row r="2551" spans="1:28" x14ac:dyDescent="0.35">
      <c r="A2551" t="s">
        <v>1760</v>
      </c>
      <c r="B2551">
        <v>46</v>
      </c>
      <c r="C2551" t="s">
        <v>1761</v>
      </c>
      <c r="D2551" t="s">
        <v>46</v>
      </c>
      <c r="E2551">
        <f>YEAR(Table1[[#This Row],[Order Date]])</f>
        <v>2013</v>
      </c>
      <c r="F2551">
        <v>1</v>
      </c>
      <c r="G2551">
        <f>MONTH(Table1[[#This Row],[Order Date]])</f>
        <v>3</v>
      </c>
      <c r="H2551" s="1">
        <v>41341</v>
      </c>
      <c r="I2551">
        <v>14406</v>
      </c>
      <c r="J2551" t="s">
        <v>131</v>
      </c>
      <c r="K2551">
        <v>35</v>
      </c>
      <c r="L2551">
        <v>85.99</v>
      </c>
      <c r="M2551" s="2">
        <v>0.1</v>
      </c>
      <c r="N2551">
        <v>2329.6460000000002</v>
      </c>
      <c r="O2551">
        <v>0.99</v>
      </c>
      <c r="P2551">
        <v>-310.24400000000003</v>
      </c>
      <c r="Q2551" s="2">
        <v>0.85</v>
      </c>
      <c r="R2551" t="s">
        <v>96</v>
      </c>
      <c r="S2551" t="s">
        <v>59</v>
      </c>
      <c r="T2551" t="s">
        <v>971</v>
      </c>
      <c r="U2551" t="s">
        <v>105</v>
      </c>
      <c r="V2551" t="s">
        <v>68</v>
      </c>
      <c r="W2551">
        <v>2023</v>
      </c>
      <c r="X2551" s="1">
        <v>41343</v>
      </c>
      <c r="Y2551" t="s">
        <v>42</v>
      </c>
      <c r="Z2551" t="e" vm="5">
        <v>#VALUE!</v>
      </c>
      <c r="AA2551">
        <v>55379</v>
      </c>
      <c r="AB2551" t="e" cm="1" vm="2">
        <f t="array" ref="AB2551">_FV(Table1[[#This Row],[State]],"Country/region",TRUE)</f>
        <v>#VALUE!</v>
      </c>
    </row>
    <row r="2552" spans="1:28" x14ac:dyDescent="0.35">
      <c r="A2552" t="s">
        <v>1760</v>
      </c>
      <c r="B2552">
        <v>46</v>
      </c>
      <c r="C2552" t="s">
        <v>1761</v>
      </c>
      <c r="D2552" t="s">
        <v>46</v>
      </c>
      <c r="E2552">
        <f>YEAR(Table1[[#This Row],[Order Date]])</f>
        <v>2013</v>
      </c>
      <c r="F2552">
        <v>1</v>
      </c>
      <c r="G2552">
        <f>MONTH(Table1[[#This Row],[Order Date]])</f>
        <v>3</v>
      </c>
      <c r="H2552" s="1">
        <v>41341</v>
      </c>
      <c r="I2552">
        <v>14406</v>
      </c>
      <c r="J2552" t="s">
        <v>131</v>
      </c>
      <c r="K2552">
        <v>37</v>
      </c>
      <c r="L2552">
        <v>150.97999999999999</v>
      </c>
      <c r="M2552" s="2">
        <v>7.0000000000000007E-2</v>
      </c>
      <c r="N2552">
        <v>5610.84</v>
      </c>
      <c r="O2552">
        <v>13.99</v>
      </c>
      <c r="P2552">
        <v>2366.5100000000002</v>
      </c>
      <c r="Q2552" s="2">
        <v>0.38</v>
      </c>
      <c r="R2552" t="s">
        <v>96</v>
      </c>
      <c r="S2552" t="s">
        <v>80</v>
      </c>
      <c r="T2552" t="s">
        <v>509</v>
      </c>
      <c r="U2552" t="s">
        <v>98</v>
      </c>
      <c r="V2552" t="s">
        <v>68</v>
      </c>
      <c r="W2552">
        <v>2021</v>
      </c>
      <c r="X2552" s="1">
        <v>41343</v>
      </c>
      <c r="Y2552" t="s">
        <v>34</v>
      </c>
      <c r="Z2552" t="e" vm="5">
        <v>#VALUE!</v>
      </c>
      <c r="AA2552">
        <v>55379</v>
      </c>
      <c r="AB2552" t="e" cm="1" vm="2">
        <f t="array" ref="AB2552">_FV(Table1[[#This Row],[State]],"Country/region",TRUE)</f>
        <v>#VALUE!</v>
      </c>
    </row>
    <row r="2553" spans="1:28" x14ac:dyDescent="0.35">
      <c r="A2553" t="s">
        <v>1736</v>
      </c>
      <c r="B2553">
        <v>46</v>
      </c>
      <c r="C2553" t="s">
        <v>1737</v>
      </c>
      <c r="D2553" t="s">
        <v>27</v>
      </c>
      <c r="E2553">
        <f>YEAR(Table1[[#This Row],[Order Date]])</f>
        <v>2013</v>
      </c>
      <c r="F2553">
        <v>1</v>
      </c>
      <c r="G2553">
        <f>MONTH(Table1[[#This Row],[Order Date]])</f>
        <v>3</v>
      </c>
      <c r="H2553" s="1">
        <v>41341</v>
      </c>
      <c r="I2553">
        <v>12736</v>
      </c>
      <c r="J2553" t="s">
        <v>47</v>
      </c>
      <c r="K2553">
        <v>2</v>
      </c>
      <c r="L2553">
        <v>9.65</v>
      </c>
      <c r="M2553" s="2">
        <v>0.01</v>
      </c>
      <c r="N2553">
        <v>25.52</v>
      </c>
      <c r="O2553">
        <v>6.22</v>
      </c>
      <c r="P2553">
        <v>21.77</v>
      </c>
      <c r="Q2553" s="2">
        <v>0.55000000000000004</v>
      </c>
      <c r="R2553" t="s">
        <v>48</v>
      </c>
      <c r="S2553" t="s">
        <v>30</v>
      </c>
      <c r="T2553" t="s">
        <v>777</v>
      </c>
      <c r="U2553" t="s">
        <v>82</v>
      </c>
      <c r="V2553" t="s">
        <v>68</v>
      </c>
      <c r="W2553">
        <v>1778</v>
      </c>
      <c r="X2553" s="1">
        <v>41348</v>
      </c>
      <c r="Y2553" t="s">
        <v>34</v>
      </c>
      <c r="Z2553" t="e" vm="11">
        <v>#VALUE!</v>
      </c>
      <c r="AA2553">
        <v>77840</v>
      </c>
      <c r="AB2553" t="e" cm="1" vm="2">
        <f t="array" ref="AB2553">_FV(Table1[[#This Row],[State]],"Country/region",TRUE)</f>
        <v>#VALUE!</v>
      </c>
    </row>
    <row r="2554" spans="1:28" x14ac:dyDescent="0.35">
      <c r="A2554" t="s">
        <v>1351</v>
      </c>
      <c r="B2554">
        <v>46</v>
      </c>
      <c r="C2554" t="s">
        <v>2384</v>
      </c>
      <c r="D2554" t="s">
        <v>38</v>
      </c>
      <c r="E2554">
        <f>YEAR(Table1[[#This Row],[Order Date]])</f>
        <v>2013</v>
      </c>
      <c r="F2554">
        <v>1</v>
      </c>
      <c r="G2554">
        <f>MONTH(Table1[[#This Row],[Order Date]])</f>
        <v>3</v>
      </c>
      <c r="H2554" s="1">
        <v>41342</v>
      </c>
      <c r="I2554">
        <v>47909</v>
      </c>
      <c r="J2554" t="s">
        <v>131</v>
      </c>
      <c r="K2554">
        <v>38</v>
      </c>
      <c r="L2554">
        <v>4.9800000000000004</v>
      </c>
      <c r="M2554" s="2">
        <v>7.0000000000000007E-2</v>
      </c>
      <c r="N2554">
        <v>185.19</v>
      </c>
      <c r="O2554">
        <v>7.44</v>
      </c>
      <c r="P2554">
        <v>-175.62</v>
      </c>
      <c r="Q2554" s="2">
        <v>0.36</v>
      </c>
      <c r="R2554" t="s">
        <v>29</v>
      </c>
      <c r="S2554" t="s">
        <v>30</v>
      </c>
      <c r="T2554" t="s">
        <v>1419</v>
      </c>
      <c r="U2554" t="s">
        <v>61</v>
      </c>
      <c r="V2554" t="s">
        <v>76</v>
      </c>
      <c r="W2554">
        <v>6727</v>
      </c>
      <c r="X2554" s="1">
        <v>41342</v>
      </c>
      <c r="Y2554" t="s">
        <v>34</v>
      </c>
      <c r="Z2554" t="e" vm="18">
        <v>#VALUE!</v>
      </c>
      <c r="AA2554">
        <v>24281</v>
      </c>
      <c r="AB2554" t="e" cm="1" vm="2">
        <f t="array" ref="AB2554">_FV(Table1[[#This Row],[State]],"Country/region",TRUE)</f>
        <v>#VALUE!</v>
      </c>
    </row>
    <row r="2555" spans="1:28" x14ac:dyDescent="0.35">
      <c r="A2555" t="s">
        <v>2823</v>
      </c>
      <c r="B2555">
        <v>46</v>
      </c>
      <c r="C2555" t="s">
        <v>2795</v>
      </c>
      <c r="D2555" t="s">
        <v>27</v>
      </c>
      <c r="E2555">
        <f>YEAR(Table1[[#This Row],[Order Date]])</f>
        <v>2013</v>
      </c>
      <c r="F2555">
        <v>1</v>
      </c>
      <c r="G2555">
        <f>MONTH(Table1[[#This Row],[Order Date]])</f>
        <v>3</v>
      </c>
      <c r="H2555" s="1">
        <v>41342</v>
      </c>
      <c r="I2555">
        <v>43367</v>
      </c>
      <c r="J2555" t="s">
        <v>58</v>
      </c>
      <c r="K2555">
        <v>18</v>
      </c>
      <c r="L2555">
        <v>64.650000000000006</v>
      </c>
      <c r="M2555" s="2">
        <v>0.01</v>
      </c>
      <c r="N2555">
        <v>1221.6199999999999</v>
      </c>
      <c r="O2555">
        <v>35</v>
      </c>
      <c r="P2555">
        <v>-468.64</v>
      </c>
      <c r="Q2555" s="2">
        <v>0.8</v>
      </c>
      <c r="R2555" t="s">
        <v>29</v>
      </c>
      <c r="S2555" t="s">
        <v>40</v>
      </c>
      <c r="T2555" t="s">
        <v>1656</v>
      </c>
      <c r="U2555" t="s">
        <v>32</v>
      </c>
      <c r="V2555" t="s">
        <v>68</v>
      </c>
      <c r="W2555">
        <v>6128</v>
      </c>
      <c r="X2555" s="1">
        <v>41342</v>
      </c>
      <c r="Y2555" t="s">
        <v>34</v>
      </c>
      <c r="Z2555" t="e" vm="11">
        <v>#VALUE!</v>
      </c>
      <c r="AA2555">
        <v>78415</v>
      </c>
      <c r="AB2555" t="e" cm="1" vm="2">
        <f t="array" ref="AB2555">_FV(Table1[[#This Row],[State]],"Country/region",TRUE)</f>
        <v>#VALUE!</v>
      </c>
    </row>
    <row r="2556" spans="1:28" x14ac:dyDescent="0.35">
      <c r="A2556" t="s">
        <v>2823</v>
      </c>
      <c r="B2556">
        <v>46</v>
      </c>
      <c r="C2556" t="s">
        <v>2795</v>
      </c>
      <c r="D2556" t="s">
        <v>27</v>
      </c>
      <c r="E2556">
        <f>YEAR(Table1[[#This Row],[Order Date]])</f>
        <v>2013</v>
      </c>
      <c r="F2556">
        <v>1</v>
      </c>
      <c r="G2556">
        <f>MONTH(Table1[[#This Row],[Order Date]])</f>
        <v>3</v>
      </c>
      <c r="H2556" s="1">
        <v>41342</v>
      </c>
      <c r="I2556">
        <v>43367</v>
      </c>
      <c r="J2556" t="s">
        <v>58</v>
      </c>
      <c r="K2556">
        <v>16</v>
      </c>
      <c r="L2556">
        <v>8.34</v>
      </c>
      <c r="M2556" s="2">
        <v>0.04</v>
      </c>
      <c r="N2556">
        <v>139.37</v>
      </c>
      <c r="O2556">
        <v>2.64</v>
      </c>
      <c r="P2556">
        <v>1.72</v>
      </c>
      <c r="Q2556" s="2">
        <v>0.59</v>
      </c>
      <c r="R2556" t="s">
        <v>29</v>
      </c>
      <c r="S2556" t="s">
        <v>139</v>
      </c>
      <c r="T2556" t="s">
        <v>567</v>
      </c>
      <c r="U2556" t="s">
        <v>481</v>
      </c>
      <c r="V2556" t="s">
        <v>68</v>
      </c>
      <c r="W2556">
        <v>6127</v>
      </c>
      <c r="X2556" s="1">
        <v>41343</v>
      </c>
      <c r="Y2556" t="s">
        <v>42</v>
      </c>
      <c r="Z2556" t="e" vm="11">
        <v>#VALUE!</v>
      </c>
      <c r="AA2556">
        <v>78415</v>
      </c>
      <c r="AB2556" t="e" cm="1" vm="2">
        <f t="array" ref="AB2556">_FV(Table1[[#This Row],[State]],"Country/region",TRUE)</f>
        <v>#VALUE!</v>
      </c>
    </row>
    <row r="2557" spans="1:28" x14ac:dyDescent="0.35">
      <c r="A2557" t="s">
        <v>2492</v>
      </c>
      <c r="B2557">
        <v>46</v>
      </c>
      <c r="C2557" t="s">
        <v>1208</v>
      </c>
      <c r="D2557" t="s">
        <v>57</v>
      </c>
      <c r="E2557">
        <f>YEAR(Table1[[#This Row],[Order Date]])</f>
        <v>2013</v>
      </c>
      <c r="F2557">
        <v>1</v>
      </c>
      <c r="G2557">
        <f>MONTH(Table1[[#This Row],[Order Date]])</f>
        <v>3</v>
      </c>
      <c r="H2557" s="1">
        <v>41342</v>
      </c>
      <c r="I2557">
        <v>48263</v>
      </c>
      <c r="J2557" t="s">
        <v>131</v>
      </c>
      <c r="K2557">
        <v>28</v>
      </c>
      <c r="L2557">
        <v>5.98</v>
      </c>
      <c r="M2557" s="2">
        <v>0.1</v>
      </c>
      <c r="N2557">
        <v>164.22</v>
      </c>
      <c r="O2557">
        <v>7.5</v>
      </c>
      <c r="P2557">
        <v>-124.72</v>
      </c>
      <c r="Q2557" s="2">
        <v>0.4</v>
      </c>
      <c r="R2557" t="s">
        <v>29</v>
      </c>
      <c r="S2557" t="s">
        <v>30</v>
      </c>
      <c r="T2557" t="s">
        <v>2064</v>
      </c>
      <c r="U2557" t="s">
        <v>61</v>
      </c>
      <c r="V2557" t="s">
        <v>33</v>
      </c>
      <c r="W2557">
        <v>6778</v>
      </c>
      <c r="X2557" s="1">
        <v>41343</v>
      </c>
      <c r="Y2557" t="s">
        <v>34</v>
      </c>
      <c r="Z2557" t="e" vm="30">
        <v>#VALUE!</v>
      </c>
      <c r="AA2557">
        <v>2067</v>
      </c>
      <c r="AB2557" t="e" cm="1" vm="2">
        <f t="array" ref="AB2557">_FV(Table1[[#This Row],[State]],"Country/region",TRUE)</f>
        <v>#VALUE!</v>
      </c>
    </row>
    <row r="2558" spans="1:28" x14ac:dyDescent="0.35">
      <c r="A2558" t="s">
        <v>2824</v>
      </c>
      <c r="B2558">
        <v>46</v>
      </c>
      <c r="C2558" t="s">
        <v>1208</v>
      </c>
      <c r="D2558" t="s">
        <v>57</v>
      </c>
      <c r="E2558">
        <f>YEAR(Table1[[#This Row],[Order Date]])</f>
        <v>2013</v>
      </c>
      <c r="F2558">
        <v>1</v>
      </c>
      <c r="G2558">
        <f>MONTH(Table1[[#This Row],[Order Date]])</f>
        <v>3</v>
      </c>
      <c r="H2558" s="1">
        <v>41342</v>
      </c>
      <c r="I2558">
        <v>48263</v>
      </c>
      <c r="J2558" t="s">
        <v>131</v>
      </c>
      <c r="K2558">
        <v>25</v>
      </c>
      <c r="L2558">
        <v>5.68</v>
      </c>
      <c r="M2558" s="2">
        <v>7.0000000000000007E-2</v>
      </c>
      <c r="N2558">
        <v>135.91</v>
      </c>
      <c r="O2558">
        <v>1.21</v>
      </c>
      <c r="P2558">
        <v>37.5</v>
      </c>
      <c r="Q2558" s="2">
        <v>0.4</v>
      </c>
      <c r="R2558" t="s">
        <v>29</v>
      </c>
      <c r="S2558" t="s">
        <v>59</v>
      </c>
      <c r="T2558" t="s">
        <v>2825</v>
      </c>
      <c r="U2558" t="s">
        <v>61</v>
      </c>
      <c r="V2558" t="s">
        <v>33</v>
      </c>
      <c r="W2558">
        <v>6779</v>
      </c>
      <c r="X2558" s="1">
        <v>41343</v>
      </c>
      <c r="Y2558" t="s">
        <v>34</v>
      </c>
      <c r="Z2558" t="e" vm="37">
        <v>#VALUE!</v>
      </c>
      <c r="AA2558">
        <v>2895</v>
      </c>
      <c r="AB2558" t="e" cm="1" vm="2">
        <f t="array" ref="AB2558">_FV(Table1[[#This Row],[State]],"Country/region",TRUE)</f>
        <v>#VALUE!</v>
      </c>
    </row>
    <row r="2559" spans="1:28" x14ac:dyDescent="0.35">
      <c r="A2559" t="s">
        <v>1351</v>
      </c>
      <c r="B2559">
        <v>46</v>
      </c>
      <c r="C2559" t="s">
        <v>2384</v>
      </c>
      <c r="D2559" t="s">
        <v>38</v>
      </c>
      <c r="E2559">
        <f>YEAR(Table1[[#This Row],[Order Date]])</f>
        <v>2013</v>
      </c>
      <c r="F2559">
        <v>1</v>
      </c>
      <c r="G2559">
        <f>MONTH(Table1[[#This Row],[Order Date]])</f>
        <v>3</v>
      </c>
      <c r="H2559" s="1">
        <v>41342</v>
      </c>
      <c r="I2559">
        <v>47909</v>
      </c>
      <c r="J2559" t="s">
        <v>131</v>
      </c>
      <c r="K2559">
        <v>22</v>
      </c>
      <c r="L2559">
        <v>10.23</v>
      </c>
      <c r="M2559" s="2">
        <v>7.0000000000000007E-2</v>
      </c>
      <c r="N2559">
        <v>220.26</v>
      </c>
      <c r="O2559">
        <v>4.68</v>
      </c>
      <c r="P2559">
        <v>-35.950000000000003</v>
      </c>
      <c r="Q2559" s="2">
        <v>0.59</v>
      </c>
      <c r="R2559" t="s">
        <v>29</v>
      </c>
      <c r="S2559" t="s">
        <v>139</v>
      </c>
      <c r="T2559" t="s">
        <v>2676</v>
      </c>
      <c r="U2559" t="s">
        <v>481</v>
      </c>
      <c r="V2559" t="s">
        <v>76</v>
      </c>
      <c r="W2559">
        <v>6728</v>
      </c>
      <c r="X2559" s="1">
        <v>41343</v>
      </c>
      <c r="Y2559" t="s">
        <v>34</v>
      </c>
      <c r="Z2559" t="e" vm="18">
        <v>#VALUE!</v>
      </c>
      <c r="AA2559">
        <v>24281</v>
      </c>
      <c r="AB2559" t="e" cm="1" vm="2">
        <f t="array" ref="AB2559">_FV(Table1[[#This Row],[State]],"Country/region",TRUE)</f>
        <v>#VALUE!</v>
      </c>
    </row>
    <row r="2560" spans="1:28" x14ac:dyDescent="0.35">
      <c r="A2560" t="s">
        <v>2826</v>
      </c>
      <c r="B2560">
        <v>46</v>
      </c>
      <c r="C2560" t="s">
        <v>1103</v>
      </c>
      <c r="D2560" t="s">
        <v>46</v>
      </c>
      <c r="E2560">
        <f>YEAR(Table1[[#This Row],[Order Date]])</f>
        <v>2013</v>
      </c>
      <c r="F2560">
        <v>1</v>
      </c>
      <c r="G2560">
        <f>MONTH(Table1[[#This Row],[Order Date]])</f>
        <v>3</v>
      </c>
      <c r="H2560" s="1">
        <v>41342</v>
      </c>
      <c r="I2560">
        <v>21735</v>
      </c>
      <c r="J2560" t="s">
        <v>39</v>
      </c>
      <c r="K2560">
        <v>23</v>
      </c>
      <c r="L2560">
        <v>9.98</v>
      </c>
      <c r="M2560" s="2">
        <v>0.04</v>
      </c>
      <c r="N2560">
        <v>239.49</v>
      </c>
      <c r="O2560">
        <v>12.52</v>
      </c>
      <c r="P2560">
        <v>-159.35</v>
      </c>
      <c r="Q2560" s="2">
        <v>0.56999999999999995</v>
      </c>
      <c r="R2560" t="s">
        <v>48</v>
      </c>
      <c r="S2560" t="s">
        <v>30</v>
      </c>
      <c r="T2560" t="s">
        <v>627</v>
      </c>
      <c r="U2560" t="s">
        <v>82</v>
      </c>
      <c r="V2560" t="s">
        <v>52</v>
      </c>
      <c r="W2560">
        <v>3023</v>
      </c>
      <c r="X2560" s="1">
        <v>41344</v>
      </c>
      <c r="Y2560" t="s">
        <v>34</v>
      </c>
      <c r="Z2560" t="e" vm="23">
        <v>#VALUE!</v>
      </c>
      <c r="AA2560">
        <v>98387</v>
      </c>
      <c r="AB2560" t="e" cm="1" vm="2">
        <f t="array" ref="AB2560">_FV(Table1[[#This Row],[State]],"Country/region",TRUE)</f>
        <v>#VALUE!</v>
      </c>
    </row>
    <row r="2561" spans="1:28" x14ac:dyDescent="0.35">
      <c r="A2561" t="s">
        <v>2075</v>
      </c>
      <c r="B2561">
        <v>46</v>
      </c>
      <c r="C2561" t="s">
        <v>2827</v>
      </c>
      <c r="D2561" t="s">
        <v>57</v>
      </c>
      <c r="E2561">
        <f>YEAR(Table1[[#This Row],[Order Date]])</f>
        <v>2013</v>
      </c>
      <c r="F2561">
        <v>1</v>
      </c>
      <c r="G2561">
        <f>MONTH(Table1[[#This Row],[Order Date]])</f>
        <v>3</v>
      </c>
      <c r="H2561" s="1">
        <v>41342</v>
      </c>
      <c r="I2561">
        <v>44897</v>
      </c>
      <c r="J2561" t="s">
        <v>28</v>
      </c>
      <c r="K2561">
        <v>11</v>
      </c>
      <c r="L2561">
        <v>7.28</v>
      </c>
      <c r="M2561" s="2">
        <v>7.0000000000000007E-2</v>
      </c>
      <c r="N2561">
        <v>85.62</v>
      </c>
      <c r="O2561">
        <v>11.15</v>
      </c>
      <c r="P2561">
        <v>-81.22</v>
      </c>
      <c r="Q2561" s="2">
        <v>0.37</v>
      </c>
      <c r="R2561" t="s">
        <v>29</v>
      </c>
      <c r="S2561" t="s">
        <v>30</v>
      </c>
      <c r="T2561" t="s">
        <v>598</v>
      </c>
      <c r="U2561" t="s">
        <v>61</v>
      </c>
      <c r="V2561" t="s">
        <v>76</v>
      </c>
      <c r="W2561">
        <v>6335</v>
      </c>
      <c r="X2561" s="1">
        <v>41344</v>
      </c>
      <c r="Y2561" t="s">
        <v>34</v>
      </c>
      <c r="Z2561" t="e" vm="47">
        <v>#VALUE!</v>
      </c>
      <c r="AA2561">
        <v>28601</v>
      </c>
      <c r="AB2561" t="e" cm="1" vm="2">
        <f t="array" ref="AB2561">_FV(Table1[[#This Row],[State]],"Country/region",TRUE)</f>
        <v>#VALUE!</v>
      </c>
    </row>
    <row r="2562" spans="1:28" x14ac:dyDescent="0.35">
      <c r="A2562" t="s">
        <v>1351</v>
      </c>
      <c r="B2562">
        <v>46</v>
      </c>
      <c r="C2562" t="s">
        <v>2384</v>
      </c>
      <c r="D2562" t="s">
        <v>38</v>
      </c>
      <c r="E2562">
        <f>YEAR(Table1[[#This Row],[Order Date]])</f>
        <v>2013</v>
      </c>
      <c r="F2562">
        <v>1</v>
      </c>
      <c r="G2562">
        <f>MONTH(Table1[[#This Row],[Order Date]])</f>
        <v>3</v>
      </c>
      <c r="H2562" s="1">
        <v>41342</v>
      </c>
      <c r="I2562">
        <v>47909</v>
      </c>
      <c r="J2562" t="s">
        <v>131</v>
      </c>
      <c r="K2562">
        <v>48</v>
      </c>
      <c r="L2562">
        <v>20.99</v>
      </c>
      <c r="M2562" s="2">
        <v>0.08</v>
      </c>
      <c r="N2562">
        <v>843.03</v>
      </c>
      <c r="O2562">
        <v>0.99</v>
      </c>
      <c r="P2562">
        <v>419.89499999999998</v>
      </c>
      <c r="Q2562" s="2">
        <v>0.37</v>
      </c>
      <c r="R2562" t="s">
        <v>96</v>
      </c>
      <c r="S2562" t="s">
        <v>59</v>
      </c>
      <c r="T2562" t="s">
        <v>2275</v>
      </c>
      <c r="U2562" t="s">
        <v>105</v>
      </c>
      <c r="V2562" t="s">
        <v>76</v>
      </c>
      <c r="W2562">
        <v>6729</v>
      </c>
      <c r="X2562" s="1">
        <v>41344</v>
      </c>
      <c r="Y2562" t="s">
        <v>34</v>
      </c>
      <c r="Z2562" t="e" vm="18">
        <v>#VALUE!</v>
      </c>
      <c r="AA2562">
        <v>24281</v>
      </c>
      <c r="AB2562" t="e" cm="1" vm="2">
        <f t="array" ref="AB2562">_FV(Table1[[#This Row],[State]],"Country/region",TRUE)</f>
        <v>#VALUE!</v>
      </c>
    </row>
    <row r="2563" spans="1:28" x14ac:dyDescent="0.35">
      <c r="A2563" t="s">
        <v>2823</v>
      </c>
      <c r="B2563">
        <v>46</v>
      </c>
      <c r="C2563" t="s">
        <v>2795</v>
      </c>
      <c r="D2563" t="s">
        <v>27</v>
      </c>
      <c r="E2563">
        <f>YEAR(Table1[[#This Row],[Order Date]])</f>
        <v>2013</v>
      </c>
      <c r="F2563">
        <v>1</v>
      </c>
      <c r="G2563">
        <f>MONTH(Table1[[#This Row],[Order Date]])</f>
        <v>3</v>
      </c>
      <c r="H2563" s="1">
        <v>41342</v>
      </c>
      <c r="I2563">
        <v>43367</v>
      </c>
      <c r="J2563" t="s">
        <v>58</v>
      </c>
      <c r="K2563">
        <v>3</v>
      </c>
      <c r="L2563">
        <v>6.48</v>
      </c>
      <c r="M2563" s="2">
        <v>0.08</v>
      </c>
      <c r="N2563">
        <v>23.38</v>
      </c>
      <c r="O2563">
        <v>5.14</v>
      </c>
      <c r="P2563">
        <v>-12.19</v>
      </c>
      <c r="Q2563" s="2">
        <v>0.37</v>
      </c>
      <c r="R2563" t="s">
        <v>29</v>
      </c>
      <c r="S2563" t="s">
        <v>30</v>
      </c>
      <c r="T2563" t="s">
        <v>1681</v>
      </c>
      <c r="U2563" t="s">
        <v>61</v>
      </c>
      <c r="V2563" t="s">
        <v>68</v>
      </c>
      <c r="W2563">
        <v>6126</v>
      </c>
      <c r="X2563" s="1">
        <v>41345</v>
      </c>
      <c r="Y2563" t="s">
        <v>34</v>
      </c>
      <c r="Z2563" t="e" vm="11">
        <v>#VALUE!</v>
      </c>
      <c r="AA2563">
        <v>78415</v>
      </c>
      <c r="AB2563" t="e" cm="1" vm="2">
        <f t="array" ref="AB2563">_FV(Table1[[#This Row],[State]],"Country/region",TRUE)</f>
        <v>#VALUE!</v>
      </c>
    </row>
    <row r="2564" spans="1:28" x14ac:dyDescent="0.35">
      <c r="A2564" t="s">
        <v>2826</v>
      </c>
      <c r="B2564">
        <v>46</v>
      </c>
      <c r="C2564" t="s">
        <v>1103</v>
      </c>
      <c r="D2564" t="s">
        <v>46</v>
      </c>
      <c r="E2564">
        <f>YEAR(Table1[[#This Row],[Order Date]])</f>
        <v>2013</v>
      </c>
      <c r="F2564">
        <v>1</v>
      </c>
      <c r="G2564">
        <f>MONTH(Table1[[#This Row],[Order Date]])</f>
        <v>3</v>
      </c>
      <c r="H2564" s="1">
        <v>41342</v>
      </c>
      <c r="I2564">
        <v>21735</v>
      </c>
      <c r="J2564" t="s">
        <v>39</v>
      </c>
      <c r="K2564">
        <v>14</v>
      </c>
      <c r="L2564">
        <v>155.99</v>
      </c>
      <c r="M2564" s="2">
        <v>0.02</v>
      </c>
      <c r="N2564">
        <v>1819.153</v>
      </c>
      <c r="O2564">
        <v>8.99</v>
      </c>
      <c r="P2564">
        <v>-35.497</v>
      </c>
      <c r="Q2564" s="2">
        <v>0.57999999999999996</v>
      </c>
      <c r="R2564" t="s">
        <v>96</v>
      </c>
      <c r="S2564" t="s">
        <v>30</v>
      </c>
      <c r="T2564" t="s">
        <v>2828</v>
      </c>
      <c r="U2564" t="s">
        <v>105</v>
      </c>
      <c r="V2564" t="s">
        <v>52</v>
      </c>
      <c r="W2564">
        <v>3024</v>
      </c>
      <c r="X2564" s="1">
        <v>41345</v>
      </c>
      <c r="Y2564" t="s">
        <v>34</v>
      </c>
      <c r="Z2564" t="e" vm="23">
        <v>#VALUE!</v>
      </c>
      <c r="AA2564">
        <v>98387</v>
      </c>
      <c r="AB2564" t="e" cm="1" vm="2">
        <f t="array" ref="AB2564">_FV(Table1[[#This Row],[State]],"Country/region",TRUE)</f>
        <v>#VALUE!</v>
      </c>
    </row>
    <row r="2565" spans="1:28" x14ac:dyDescent="0.35">
      <c r="A2565" t="s">
        <v>2829</v>
      </c>
      <c r="B2565">
        <v>46</v>
      </c>
      <c r="C2565" t="s">
        <v>1489</v>
      </c>
      <c r="D2565" t="s">
        <v>46</v>
      </c>
      <c r="E2565">
        <f>YEAR(Table1[[#This Row],[Order Date]])</f>
        <v>2013</v>
      </c>
      <c r="F2565">
        <v>1</v>
      </c>
      <c r="G2565">
        <f>MONTH(Table1[[#This Row],[Order Date]])</f>
        <v>3</v>
      </c>
      <c r="H2565" s="1">
        <v>41342</v>
      </c>
      <c r="I2565">
        <v>31682</v>
      </c>
      <c r="J2565" t="s">
        <v>47</v>
      </c>
      <c r="K2565">
        <v>42</v>
      </c>
      <c r="L2565">
        <v>76.72</v>
      </c>
      <c r="M2565" s="2">
        <v>0.09</v>
      </c>
      <c r="N2565">
        <v>3186.77</v>
      </c>
      <c r="O2565">
        <v>19.95</v>
      </c>
      <c r="P2565">
        <v>455.42</v>
      </c>
      <c r="Q2565" s="2">
        <v>0.54</v>
      </c>
      <c r="R2565" t="s">
        <v>29</v>
      </c>
      <c r="S2565" t="s">
        <v>40</v>
      </c>
      <c r="T2565" t="s">
        <v>2820</v>
      </c>
      <c r="U2565" t="s">
        <v>214</v>
      </c>
      <c r="V2565" t="s">
        <v>33</v>
      </c>
      <c r="W2565">
        <v>4445</v>
      </c>
      <c r="X2565" s="1">
        <v>41351</v>
      </c>
      <c r="Y2565" t="s">
        <v>34</v>
      </c>
      <c r="Z2565" t="e" vm="30">
        <v>#VALUE!</v>
      </c>
      <c r="AA2565">
        <v>2032</v>
      </c>
      <c r="AB2565" t="e" cm="1" vm="2">
        <f t="array" ref="AB2565">_FV(Table1[[#This Row],[State]],"Country/region",TRUE)</f>
        <v>#VALUE!</v>
      </c>
    </row>
    <row r="2566" spans="1:28" x14ac:dyDescent="0.35">
      <c r="A2566" t="s">
        <v>2776</v>
      </c>
      <c r="B2566">
        <v>46</v>
      </c>
      <c r="C2566" t="s">
        <v>117</v>
      </c>
      <c r="D2566" t="s">
        <v>46</v>
      </c>
      <c r="E2566">
        <f>YEAR(Table1[[#This Row],[Order Date]])</f>
        <v>2013</v>
      </c>
      <c r="F2566">
        <v>1</v>
      </c>
      <c r="G2566">
        <f>MONTH(Table1[[#This Row],[Order Date]])</f>
        <v>3</v>
      </c>
      <c r="H2566" s="1">
        <v>41343</v>
      </c>
      <c r="I2566">
        <v>52098</v>
      </c>
      <c r="J2566" t="s">
        <v>131</v>
      </c>
      <c r="K2566">
        <v>19</v>
      </c>
      <c r="L2566">
        <v>39.06</v>
      </c>
      <c r="M2566" s="2">
        <v>0</v>
      </c>
      <c r="N2566">
        <v>812.06</v>
      </c>
      <c r="O2566">
        <v>10.55</v>
      </c>
      <c r="P2566">
        <v>220.065</v>
      </c>
      <c r="Q2566" s="2">
        <v>0.61</v>
      </c>
      <c r="R2566" t="s">
        <v>48</v>
      </c>
      <c r="S2566" t="s">
        <v>49</v>
      </c>
      <c r="T2566" t="s">
        <v>110</v>
      </c>
      <c r="U2566" t="s">
        <v>51</v>
      </c>
      <c r="V2566" t="s">
        <v>68</v>
      </c>
      <c r="W2566">
        <v>7307</v>
      </c>
      <c r="X2566" s="1">
        <v>41343</v>
      </c>
      <c r="Y2566" t="s">
        <v>34</v>
      </c>
      <c r="Z2566" t="e" vm="11">
        <v>#VALUE!</v>
      </c>
      <c r="AA2566">
        <v>77705</v>
      </c>
      <c r="AB2566" t="e" cm="1" vm="2">
        <f t="array" ref="AB2566">_FV(Table1[[#This Row],[State]],"Country/region",TRUE)</f>
        <v>#VALUE!</v>
      </c>
    </row>
    <row r="2567" spans="1:28" x14ac:dyDescent="0.35">
      <c r="A2567" t="s">
        <v>645</v>
      </c>
      <c r="B2567">
        <v>46</v>
      </c>
      <c r="C2567" t="s">
        <v>1252</v>
      </c>
      <c r="D2567" t="s">
        <v>46</v>
      </c>
      <c r="E2567">
        <f>YEAR(Table1[[#This Row],[Order Date]])</f>
        <v>2013</v>
      </c>
      <c r="F2567">
        <v>1</v>
      </c>
      <c r="G2567">
        <f>MONTH(Table1[[#This Row],[Order Date]])</f>
        <v>3</v>
      </c>
      <c r="H2567" s="1">
        <v>41343</v>
      </c>
      <c r="I2567">
        <v>4737</v>
      </c>
      <c r="J2567" t="s">
        <v>39</v>
      </c>
      <c r="K2567">
        <v>49</v>
      </c>
      <c r="L2567">
        <v>5.88</v>
      </c>
      <c r="M2567" s="2">
        <v>0</v>
      </c>
      <c r="N2567">
        <v>314.20999999999998</v>
      </c>
      <c r="O2567">
        <v>3.04</v>
      </c>
      <c r="P2567">
        <v>49.77</v>
      </c>
      <c r="Q2567" s="2">
        <v>0.36</v>
      </c>
      <c r="R2567" t="s">
        <v>29</v>
      </c>
      <c r="S2567" t="s">
        <v>59</v>
      </c>
      <c r="T2567" t="s">
        <v>2799</v>
      </c>
      <c r="U2567" t="s">
        <v>61</v>
      </c>
      <c r="V2567" t="s">
        <v>76</v>
      </c>
      <c r="W2567">
        <v>676</v>
      </c>
      <c r="X2567" s="1">
        <v>41344</v>
      </c>
      <c r="Y2567" t="s">
        <v>34</v>
      </c>
      <c r="Z2567" t="e" vm="31">
        <v>#VALUE!</v>
      </c>
      <c r="AA2567">
        <v>37311</v>
      </c>
      <c r="AB2567" t="e" cm="1" vm="2">
        <f t="array" ref="AB2567">_FV(Table1[[#This Row],[State]],"Country/region",TRUE)</f>
        <v>#VALUE!</v>
      </c>
    </row>
    <row r="2568" spans="1:28" x14ac:dyDescent="0.35">
      <c r="A2568" t="s">
        <v>968</v>
      </c>
      <c r="B2568">
        <v>46</v>
      </c>
      <c r="C2568" t="s">
        <v>969</v>
      </c>
      <c r="D2568" t="s">
        <v>27</v>
      </c>
      <c r="E2568">
        <f>YEAR(Table1[[#This Row],[Order Date]])</f>
        <v>2013</v>
      </c>
      <c r="F2568">
        <v>1</v>
      </c>
      <c r="G2568">
        <f>MONTH(Table1[[#This Row],[Order Date]])</f>
        <v>3</v>
      </c>
      <c r="H2568" s="1">
        <v>41344</v>
      </c>
      <c r="I2568">
        <v>24993</v>
      </c>
      <c r="J2568" t="s">
        <v>28</v>
      </c>
      <c r="K2568">
        <v>36</v>
      </c>
      <c r="L2568">
        <v>55.99</v>
      </c>
      <c r="M2568" s="2">
        <v>0.09</v>
      </c>
      <c r="N2568">
        <v>1561.2204999999999</v>
      </c>
      <c r="O2568">
        <v>2.5</v>
      </c>
      <c r="P2568">
        <v>-226.82</v>
      </c>
      <c r="Q2568" s="2">
        <v>0.83</v>
      </c>
      <c r="R2568" t="s">
        <v>96</v>
      </c>
      <c r="S2568" t="s">
        <v>139</v>
      </c>
      <c r="T2568" t="s">
        <v>2072</v>
      </c>
      <c r="U2568" t="s">
        <v>105</v>
      </c>
      <c r="V2568" t="s">
        <v>76</v>
      </c>
      <c r="W2568">
        <v>3508</v>
      </c>
      <c r="X2568" s="1">
        <v>41346</v>
      </c>
      <c r="Y2568" t="s">
        <v>34</v>
      </c>
      <c r="Z2568" t="e" vm="31">
        <v>#VALUE!</v>
      </c>
      <c r="AA2568">
        <v>37814</v>
      </c>
      <c r="AB2568" t="e" cm="1" vm="2">
        <f t="array" ref="AB2568">_FV(Table1[[#This Row],[State]],"Country/region",TRUE)</f>
        <v>#VALUE!</v>
      </c>
    </row>
    <row r="2569" spans="1:28" x14ac:dyDescent="0.35">
      <c r="A2569" t="s">
        <v>2830</v>
      </c>
      <c r="B2569">
        <v>46</v>
      </c>
      <c r="C2569" t="s">
        <v>160</v>
      </c>
      <c r="D2569" t="s">
        <v>57</v>
      </c>
      <c r="E2569">
        <f>YEAR(Table1[[#This Row],[Order Date]])</f>
        <v>2013</v>
      </c>
      <c r="F2569">
        <v>1</v>
      </c>
      <c r="G2569">
        <f>MONTH(Table1[[#This Row],[Order Date]])</f>
        <v>3</v>
      </c>
      <c r="H2569" s="1">
        <v>41345</v>
      </c>
      <c r="I2569">
        <v>42884</v>
      </c>
      <c r="J2569" t="s">
        <v>39</v>
      </c>
      <c r="K2569">
        <v>29</v>
      </c>
      <c r="L2569">
        <v>400.98</v>
      </c>
      <c r="M2569" s="2">
        <v>0.04</v>
      </c>
      <c r="N2569">
        <v>12098.87</v>
      </c>
      <c r="O2569">
        <v>42.52</v>
      </c>
      <c r="P2569">
        <v>-969.04836599999999</v>
      </c>
      <c r="Q2569" s="2">
        <v>0.71</v>
      </c>
      <c r="R2569" t="s">
        <v>48</v>
      </c>
      <c r="S2569" t="s">
        <v>73</v>
      </c>
      <c r="T2569" t="s">
        <v>1281</v>
      </c>
      <c r="U2569" t="s">
        <v>75</v>
      </c>
      <c r="V2569" t="s">
        <v>33</v>
      </c>
      <c r="W2569">
        <v>6049</v>
      </c>
      <c r="X2569" s="1">
        <v>41345</v>
      </c>
      <c r="Y2569" t="s">
        <v>53</v>
      </c>
      <c r="Z2569" t="e" vm="17">
        <v>#VALUE!</v>
      </c>
      <c r="AA2569">
        <v>6074</v>
      </c>
      <c r="AB2569" t="e" cm="1" vm="2">
        <f t="array" ref="AB2569">_FV(Table1[[#This Row],[State]],"Country/region",TRUE)</f>
        <v>#VALUE!</v>
      </c>
    </row>
    <row r="2570" spans="1:28" x14ac:dyDescent="0.35">
      <c r="A2570" t="s">
        <v>2366</v>
      </c>
      <c r="B2570">
        <v>46</v>
      </c>
      <c r="C2570" t="s">
        <v>2256</v>
      </c>
      <c r="D2570" t="s">
        <v>57</v>
      </c>
      <c r="E2570">
        <f>YEAR(Table1[[#This Row],[Order Date]])</f>
        <v>2013</v>
      </c>
      <c r="F2570">
        <v>1</v>
      </c>
      <c r="G2570">
        <f>MONTH(Table1[[#This Row],[Order Date]])</f>
        <v>3</v>
      </c>
      <c r="H2570" s="1">
        <v>41345</v>
      </c>
      <c r="I2570">
        <v>15234</v>
      </c>
      <c r="J2570" t="s">
        <v>39</v>
      </c>
      <c r="K2570">
        <v>12</v>
      </c>
      <c r="L2570">
        <v>125.99</v>
      </c>
      <c r="M2570" s="2">
        <v>0</v>
      </c>
      <c r="N2570">
        <v>1323.5435</v>
      </c>
      <c r="O2570">
        <v>8.08</v>
      </c>
      <c r="P2570">
        <v>-34.726999999999997</v>
      </c>
      <c r="Q2570" s="2">
        <v>0.56999999999999995</v>
      </c>
      <c r="R2570" t="s">
        <v>96</v>
      </c>
      <c r="S2570" t="s">
        <v>30</v>
      </c>
      <c r="T2570" t="s">
        <v>2831</v>
      </c>
      <c r="U2570" t="s">
        <v>105</v>
      </c>
      <c r="V2570" t="s">
        <v>76</v>
      </c>
      <c r="W2570">
        <v>2133</v>
      </c>
      <c r="X2570" s="1">
        <v>41346</v>
      </c>
      <c r="Y2570" t="s">
        <v>42</v>
      </c>
      <c r="Z2570" t="e" vm="14">
        <v>#VALUE!</v>
      </c>
      <c r="AA2570">
        <v>33322</v>
      </c>
      <c r="AB2570" t="e" cm="1" vm="2">
        <f t="array" ref="AB2570">_FV(Table1[[#This Row],[State]],"Country/region",TRUE)</f>
        <v>#VALUE!</v>
      </c>
    </row>
    <row r="2571" spans="1:28" x14ac:dyDescent="0.35">
      <c r="A2571" t="s">
        <v>930</v>
      </c>
      <c r="B2571">
        <v>46</v>
      </c>
      <c r="C2571" t="s">
        <v>2256</v>
      </c>
      <c r="D2571" t="s">
        <v>57</v>
      </c>
      <c r="E2571">
        <f>YEAR(Table1[[#This Row],[Order Date]])</f>
        <v>2013</v>
      </c>
      <c r="F2571">
        <v>1</v>
      </c>
      <c r="G2571">
        <f>MONTH(Table1[[#This Row],[Order Date]])</f>
        <v>3</v>
      </c>
      <c r="H2571" s="1">
        <v>41345</v>
      </c>
      <c r="I2571">
        <v>15234</v>
      </c>
      <c r="J2571" t="s">
        <v>39</v>
      </c>
      <c r="K2571">
        <v>21</v>
      </c>
      <c r="L2571">
        <v>125.99</v>
      </c>
      <c r="M2571" s="2">
        <v>0.1</v>
      </c>
      <c r="N2571">
        <v>2185.9535000000001</v>
      </c>
      <c r="O2571">
        <v>8.99</v>
      </c>
      <c r="P2571">
        <v>268.01100000000002</v>
      </c>
      <c r="Q2571" s="2">
        <v>0.55000000000000004</v>
      </c>
      <c r="R2571" t="s">
        <v>96</v>
      </c>
      <c r="S2571" t="s">
        <v>30</v>
      </c>
      <c r="T2571" t="s">
        <v>2832</v>
      </c>
      <c r="U2571" t="s">
        <v>105</v>
      </c>
      <c r="V2571" t="s">
        <v>76</v>
      </c>
      <c r="W2571">
        <v>2132</v>
      </c>
      <c r="X2571" s="1">
        <v>41346</v>
      </c>
      <c r="Y2571" t="s">
        <v>34</v>
      </c>
      <c r="Z2571" t="e" vm="14">
        <v>#VALUE!</v>
      </c>
      <c r="AA2571">
        <v>34609</v>
      </c>
      <c r="AB2571" t="e" cm="1" vm="2">
        <f t="array" ref="AB2571">_FV(Table1[[#This Row],[State]],"Country/region",TRUE)</f>
        <v>#VALUE!</v>
      </c>
    </row>
    <row r="2572" spans="1:28" x14ac:dyDescent="0.35">
      <c r="A2572" t="s">
        <v>2833</v>
      </c>
      <c r="B2572">
        <v>46</v>
      </c>
      <c r="C2572" t="s">
        <v>2834</v>
      </c>
      <c r="D2572" t="s">
        <v>57</v>
      </c>
      <c r="E2572">
        <f>YEAR(Table1[[#This Row],[Order Date]])</f>
        <v>2013</v>
      </c>
      <c r="F2572">
        <v>1</v>
      </c>
      <c r="G2572">
        <f>MONTH(Table1[[#This Row],[Order Date]])</f>
        <v>3</v>
      </c>
      <c r="H2572" s="1">
        <v>41345</v>
      </c>
      <c r="I2572">
        <v>40804</v>
      </c>
      <c r="J2572" t="s">
        <v>131</v>
      </c>
      <c r="K2572">
        <v>36</v>
      </c>
      <c r="L2572">
        <v>122.99</v>
      </c>
      <c r="M2572" s="2">
        <v>0.06</v>
      </c>
      <c r="N2572">
        <v>4273.8</v>
      </c>
      <c r="O2572">
        <v>70.2</v>
      </c>
      <c r="P2572">
        <v>-1775.83</v>
      </c>
      <c r="Q2572" s="2">
        <v>0.74</v>
      </c>
      <c r="R2572" t="s">
        <v>48</v>
      </c>
      <c r="S2572" t="s">
        <v>49</v>
      </c>
      <c r="T2572" t="s">
        <v>586</v>
      </c>
      <c r="U2572" t="s">
        <v>51</v>
      </c>
      <c r="V2572" t="s">
        <v>68</v>
      </c>
      <c r="W2572">
        <v>5746</v>
      </c>
      <c r="X2572" s="1">
        <v>41347</v>
      </c>
      <c r="Y2572" t="s">
        <v>53</v>
      </c>
      <c r="Z2572" t="e" vm="16">
        <v>#VALUE!</v>
      </c>
      <c r="AA2572">
        <v>60477</v>
      </c>
      <c r="AB2572" t="e" cm="1" vm="2">
        <f t="array" ref="AB2572">_FV(Table1[[#This Row],[State]],"Country/region",TRUE)</f>
        <v>#VALUE!</v>
      </c>
    </row>
    <row r="2573" spans="1:28" x14ac:dyDescent="0.35">
      <c r="A2573" t="s">
        <v>380</v>
      </c>
      <c r="B2573">
        <v>46</v>
      </c>
      <c r="C2573" t="s">
        <v>381</v>
      </c>
      <c r="D2573" t="s">
        <v>57</v>
      </c>
      <c r="E2573">
        <f>YEAR(Table1[[#This Row],[Order Date]])</f>
        <v>2013</v>
      </c>
      <c r="F2573">
        <v>1</v>
      </c>
      <c r="G2573">
        <f>MONTH(Table1[[#This Row],[Order Date]])</f>
        <v>3</v>
      </c>
      <c r="H2573" s="1">
        <v>41345</v>
      </c>
      <c r="I2573">
        <v>1412</v>
      </c>
      <c r="J2573" t="s">
        <v>39</v>
      </c>
      <c r="K2573">
        <v>13</v>
      </c>
      <c r="L2573">
        <v>3.69</v>
      </c>
      <c r="M2573" s="2">
        <v>0.1</v>
      </c>
      <c r="N2573">
        <v>59.03</v>
      </c>
      <c r="O2573">
        <v>0.5</v>
      </c>
      <c r="P2573">
        <v>26.92</v>
      </c>
      <c r="Q2573" s="2">
        <v>0.38</v>
      </c>
      <c r="R2573" t="s">
        <v>29</v>
      </c>
      <c r="S2573" t="s">
        <v>30</v>
      </c>
      <c r="T2573" t="s">
        <v>2835</v>
      </c>
      <c r="U2573" t="s">
        <v>210</v>
      </c>
      <c r="V2573" t="s">
        <v>68</v>
      </c>
      <c r="W2573">
        <v>213</v>
      </c>
      <c r="X2573" s="1">
        <v>41347</v>
      </c>
      <c r="Y2573" t="s">
        <v>42</v>
      </c>
      <c r="Z2573" t="e" vm="16">
        <v>#VALUE!</v>
      </c>
      <c r="AA2573">
        <v>60091</v>
      </c>
      <c r="AB2573" t="e" cm="1" vm="2">
        <f t="array" ref="AB2573">_FV(Table1[[#This Row],[State]],"Country/region",TRUE)</f>
        <v>#VALUE!</v>
      </c>
    </row>
    <row r="2574" spans="1:28" x14ac:dyDescent="0.35">
      <c r="A2574" t="s">
        <v>380</v>
      </c>
      <c r="B2574">
        <v>46</v>
      </c>
      <c r="C2574" t="s">
        <v>381</v>
      </c>
      <c r="D2574" t="s">
        <v>57</v>
      </c>
      <c r="E2574">
        <f>YEAR(Table1[[#This Row],[Order Date]])</f>
        <v>2013</v>
      </c>
      <c r="F2574">
        <v>1</v>
      </c>
      <c r="G2574">
        <f>MONTH(Table1[[#This Row],[Order Date]])</f>
        <v>3</v>
      </c>
      <c r="H2574" s="1">
        <v>41345</v>
      </c>
      <c r="I2574">
        <v>1412</v>
      </c>
      <c r="J2574" t="s">
        <v>39</v>
      </c>
      <c r="K2574">
        <v>21</v>
      </c>
      <c r="L2574">
        <v>4.71</v>
      </c>
      <c r="M2574" s="2">
        <v>0.05</v>
      </c>
      <c r="N2574">
        <v>97.48</v>
      </c>
      <c r="O2574">
        <v>0.7</v>
      </c>
      <c r="P2574">
        <v>-5.77</v>
      </c>
      <c r="Q2574" s="2">
        <v>0.8</v>
      </c>
      <c r="R2574" t="s">
        <v>29</v>
      </c>
      <c r="S2574" t="s">
        <v>59</v>
      </c>
      <c r="T2574" t="s">
        <v>1646</v>
      </c>
      <c r="U2574" t="s">
        <v>232</v>
      </c>
      <c r="V2574" t="s">
        <v>68</v>
      </c>
      <c r="W2574">
        <v>214</v>
      </c>
      <c r="X2574" s="1">
        <v>41347</v>
      </c>
      <c r="Y2574" t="s">
        <v>34</v>
      </c>
      <c r="Z2574" t="e" vm="16">
        <v>#VALUE!</v>
      </c>
      <c r="AA2574">
        <v>60091</v>
      </c>
      <c r="AB2574" t="e" cm="1" vm="2">
        <f t="array" ref="AB2574">_FV(Table1[[#This Row],[State]],"Country/region",TRUE)</f>
        <v>#VALUE!</v>
      </c>
    </row>
    <row r="2575" spans="1:28" x14ac:dyDescent="0.35">
      <c r="A2575" t="s">
        <v>2836</v>
      </c>
      <c r="B2575">
        <v>46</v>
      </c>
      <c r="C2575" t="s">
        <v>2837</v>
      </c>
      <c r="D2575" t="s">
        <v>57</v>
      </c>
      <c r="E2575">
        <f>YEAR(Table1[[#This Row],[Order Date]])</f>
        <v>2013</v>
      </c>
      <c r="F2575">
        <v>1</v>
      </c>
      <c r="G2575">
        <f>MONTH(Table1[[#This Row],[Order Date]])</f>
        <v>3</v>
      </c>
      <c r="H2575" s="1">
        <v>41345</v>
      </c>
      <c r="I2575">
        <v>2149</v>
      </c>
      <c r="J2575" t="s">
        <v>47</v>
      </c>
      <c r="K2575">
        <v>4</v>
      </c>
      <c r="L2575">
        <v>9.3800000000000008</v>
      </c>
      <c r="M2575" s="2">
        <v>0.01</v>
      </c>
      <c r="N2575">
        <v>43.56</v>
      </c>
      <c r="O2575">
        <v>4.93</v>
      </c>
      <c r="P2575">
        <v>21.21</v>
      </c>
      <c r="Q2575" s="2">
        <v>0.56999999999999995</v>
      </c>
      <c r="R2575" t="s">
        <v>48</v>
      </c>
      <c r="S2575" t="s">
        <v>30</v>
      </c>
      <c r="T2575" t="s">
        <v>2322</v>
      </c>
      <c r="U2575" t="s">
        <v>82</v>
      </c>
      <c r="V2575" t="s">
        <v>76</v>
      </c>
      <c r="W2575">
        <v>310</v>
      </c>
      <c r="X2575" s="1">
        <v>41349</v>
      </c>
      <c r="Y2575" t="s">
        <v>34</v>
      </c>
      <c r="Z2575" t="e" vm="6">
        <v>#VALUE!</v>
      </c>
      <c r="AA2575">
        <v>35904</v>
      </c>
      <c r="AB2575" t="e" cm="1" vm="2">
        <f t="array" ref="AB2575">_FV(Table1[[#This Row],[State]],"Country/region",TRUE)</f>
        <v>#VALUE!</v>
      </c>
    </row>
    <row r="2576" spans="1:28" x14ac:dyDescent="0.35">
      <c r="A2576" t="s">
        <v>2133</v>
      </c>
      <c r="B2576">
        <v>46</v>
      </c>
      <c r="C2576" t="s">
        <v>992</v>
      </c>
      <c r="D2576" t="s">
        <v>46</v>
      </c>
      <c r="E2576">
        <f>YEAR(Table1[[#This Row],[Order Date]])</f>
        <v>2013</v>
      </c>
      <c r="F2576">
        <v>1</v>
      </c>
      <c r="G2576">
        <f>MONTH(Table1[[#This Row],[Order Date]])</f>
        <v>3</v>
      </c>
      <c r="H2576" s="1">
        <v>41346</v>
      </c>
      <c r="I2576">
        <v>47554</v>
      </c>
      <c r="J2576" t="s">
        <v>47</v>
      </c>
      <c r="K2576">
        <v>9</v>
      </c>
      <c r="L2576">
        <v>50.98</v>
      </c>
      <c r="M2576" s="2">
        <v>0.08</v>
      </c>
      <c r="N2576">
        <v>436.3</v>
      </c>
      <c r="O2576">
        <v>14.19</v>
      </c>
      <c r="P2576">
        <v>-50.31</v>
      </c>
      <c r="Q2576" s="2">
        <v>0.56000000000000005</v>
      </c>
      <c r="R2576" t="s">
        <v>48</v>
      </c>
      <c r="S2576" t="s">
        <v>49</v>
      </c>
      <c r="T2576" t="s">
        <v>2838</v>
      </c>
      <c r="U2576" t="s">
        <v>51</v>
      </c>
      <c r="V2576" t="s">
        <v>76</v>
      </c>
      <c r="W2576">
        <v>6685</v>
      </c>
      <c r="X2576" s="1">
        <v>41346</v>
      </c>
      <c r="Y2576" t="s">
        <v>53</v>
      </c>
      <c r="Z2576" t="e" vm="44">
        <v>#VALUE!</v>
      </c>
      <c r="AA2576">
        <v>30907</v>
      </c>
      <c r="AB2576" t="e" cm="1" vm="2">
        <f t="array" ref="AB2576">_FV(Table1[[#This Row],[State]],"Country/region",TRUE)</f>
        <v>#VALUE!</v>
      </c>
    </row>
    <row r="2577" spans="1:28" x14ac:dyDescent="0.35">
      <c r="A2577" t="s">
        <v>1496</v>
      </c>
      <c r="B2577">
        <v>46</v>
      </c>
      <c r="C2577" t="s">
        <v>558</v>
      </c>
      <c r="D2577" t="s">
        <v>46</v>
      </c>
      <c r="E2577">
        <f>YEAR(Table1[[#This Row],[Order Date]])</f>
        <v>2013</v>
      </c>
      <c r="F2577">
        <v>1</v>
      </c>
      <c r="G2577">
        <f>MONTH(Table1[[#This Row],[Order Date]])</f>
        <v>3</v>
      </c>
      <c r="H2577" s="1">
        <v>41346</v>
      </c>
      <c r="I2577">
        <v>29957</v>
      </c>
      <c r="J2577" t="s">
        <v>58</v>
      </c>
      <c r="K2577">
        <v>28</v>
      </c>
      <c r="L2577">
        <v>95.98</v>
      </c>
      <c r="M2577" s="2">
        <v>0.08</v>
      </c>
      <c r="N2577">
        <v>2555.37</v>
      </c>
      <c r="O2577">
        <v>58.2</v>
      </c>
      <c r="P2577">
        <v>-824.91</v>
      </c>
      <c r="Q2577" s="2">
        <v>0.57999999999999996</v>
      </c>
      <c r="R2577" t="s">
        <v>48</v>
      </c>
      <c r="S2577" t="s">
        <v>49</v>
      </c>
      <c r="T2577" t="s">
        <v>2839</v>
      </c>
      <c r="U2577" t="s">
        <v>51</v>
      </c>
      <c r="V2577" t="s">
        <v>76</v>
      </c>
      <c r="W2577">
        <v>4214</v>
      </c>
      <c r="X2577" s="1">
        <v>41347</v>
      </c>
      <c r="Y2577" t="s">
        <v>53</v>
      </c>
      <c r="Z2577" t="e" vm="35">
        <v>#VALUE!</v>
      </c>
      <c r="AA2577">
        <v>71854</v>
      </c>
      <c r="AB2577" t="e" cm="1" vm="2">
        <f t="array" ref="AB2577">_FV(Table1[[#This Row],[State]],"Country/region",TRUE)</f>
        <v>#VALUE!</v>
      </c>
    </row>
    <row r="2578" spans="1:28" x14ac:dyDescent="0.35">
      <c r="A2578" t="s">
        <v>884</v>
      </c>
      <c r="B2578">
        <v>46</v>
      </c>
      <c r="C2578" t="s">
        <v>885</v>
      </c>
      <c r="D2578" t="s">
        <v>57</v>
      </c>
      <c r="E2578">
        <f>YEAR(Table1[[#This Row],[Order Date]])</f>
        <v>2013</v>
      </c>
      <c r="F2578">
        <v>1</v>
      </c>
      <c r="G2578">
        <f>MONTH(Table1[[#This Row],[Order Date]])</f>
        <v>3</v>
      </c>
      <c r="H2578" s="1">
        <v>41346</v>
      </c>
      <c r="I2578">
        <v>43936</v>
      </c>
      <c r="J2578" t="s">
        <v>58</v>
      </c>
      <c r="K2578">
        <v>42</v>
      </c>
      <c r="L2578">
        <v>15.94</v>
      </c>
      <c r="M2578" s="2">
        <v>0.08</v>
      </c>
      <c r="N2578">
        <v>670.65</v>
      </c>
      <c r="O2578">
        <v>5.45</v>
      </c>
      <c r="P2578">
        <v>41.66</v>
      </c>
      <c r="Q2578" s="2">
        <v>0.55000000000000004</v>
      </c>
      <c r="R2578" t="s">
        <v>29</v>
      </c>
      <c r="S2578" t="s">
        <v>139</v>
      </c>
      <c r="T2578" t="s">
        <v>2469</v>
      </c>
      <c r="U2578" t="s">
        <v>88</v>
      </c>
      <c r="V2578" t="s">
        <v>76</v>
      </c>
      <c r="W2578">
        <v>6203</v>
      </c>
      <c r="X2578" s="1">
        <v>41347</v>
      </c>
      <c r="Y2578" t="s">
        <v>34</v>
      </c>
      <c r="Z2578" t="e" vm="34">
        <v>#VALUE!</v>
      </c>
      <c r="AA2578">
        <v>39701</v>
      </c>
      <c r="AB2578" t="e" cm="1" vm="2">
        <f t="array" ref="AB2578">_FV(Table1[[#This Row],[State]],"Country/region",TRUE)</f>
        <v>#VALUE!</v>
      </c>
    </row>
    <row r="2579" spans="1:28" x14ac:dyDescent="0.35">
      <c r="A2579" t="s">
        <v>557</v>
      </c>
      <c r="B2579">
        <v>46</v>
      </c>
      <c r="C2579" t="s">
        <v>558</v>
      </c>
      <c r="D2579" t="s">
        <v>46</v>
      </c>
      <c r="E2579">
        <f>YEAR(Table1[[#This Row],[Order Date]])</f>
        <v>2013</v>
      </c>
      <c r="F2579">
        <v>1</v>
      </c>
      <c r="G2579">
        <f>MONTH(Table1[[#This Row],[Order Date]])</f>
        <v>3</v>
      </c>
      <c r="H2579" s="1">
        <v>41346</v>
      </c>
      <c r="I2579">
        <v>29957</v>
      </c>
      <c r="J2579" t="s">
        <v>58</v>
      </c>
      <c r="K2579">
        <v>31</v>
      </c>
      <c r="L2579">
        <v>48.04</v>
      </c>
      <c r="M2579" s="2">
        <v>7.0000000000000007E-2</v>
      </c>
      <c r="N2579">
        <v>1447.62</v>
      </c>
      <c r="O2579">
        <v>7.23</v>
      </c>
      <c r="P2579">
        <v>576.39</v>
      </c>
      <c r="Q2579" s="2">
        <v>0.37</v>
      </c>
      <c r="R2579" t="s">
        <v>29</v>
      </c>
      <c r="S2579" t="s">
        <v>30</v>
      </c>
      <c r="T2579" t="s">
        <v>2840</v>
      </c>
      <c r="U2579" t="s">
        <v>61</v>
      </c>
      <c r="V2579" t="s">
        <v>33</v>
      </c>
      <c r="W2579">
        <v>4215</v>
      </c>
      <c r="X2579" s="1">
        <v>41347</v>
      </c>
      <c r="Y2579" t="s">
        <v>34</v>
      </c>
      <c r="Z2579" t="e" vm="43">
        <v>#VALUE!</v>
      </c>
      <c r="AA2579">
        <v>26003</v>
      </c>
      <c r="AB2579" t="e" cm="1" vm="2">
        <f t="array" ref="AB2579">_FV(Table1[[#This Row],[State]],"Country/region",TRUE)</f>
        <v>#VALUE!</v>
      </c>
    </row>
    <row r="2580" spans="1:28" x14ac:dyDescent="0.35">
      <c r="A2580" t="s">
        <v>1661</v>
      </c>
      <c r="B2580">
        <v>46</v>
      </c>
      <c r="C2580" t="s">
        <v>1489</v>
      </c>
      <c r="D2580" t="s">
        <v>46</v>
      </c>
      <c r="E2580">
        <f>YEAR(Table1[[#This Row],[Order Date]])</f>
        <v>2013</v>
      </c>
      <c r="F2580">
        <v>1</v>
      </c>
      <c r="G2580">
        <f>MONTH(Table1[[#This Row],[Order Date]])</f>
        <v>3</v>
      </c>
      <c r="H2580" s="1">
        <v>41346</v>
      </c>
      <c r="I2580">
        <v>7938</v>
      </c>
      <c r="J2580" t="s">
        <v>131</v>
      </c>
      <c r="K2580">
        <v>34</v>
      </c>
      <c r="L2580">
        <v>9.93</v>
      </c>
      <c r="M2580" s="2">
        <v>0.05</v>
      </c>
      <c r="N2580">
        <v>334.66</v>
      </c>
      <c r="O2580">
        <v>1.0900000000000001</v>
      </c>
      <c r="P2580">
        <v>132.56</v>
      </c>
      <c r="Q2580" s="2">
        <v>0.43</v>
      </c>
      <c r="R2580" t="s">
        <v>29</v>
      </c>
      <c r="S2580" t="s">
        <v>59</v>
      </c>
      <c r="T2580" t="s">
        <v>1865</v>
      </c>
      <c r="U2580" t="s">
        <v>88</v>
      </c>
      <c r="V2580" t="s">
        <v>33</v>
      </c>
      <c r="W2580">
        <v>1079</v>
      </c>
      <c r="X2580" s="1">
        <v>41347</v>
      </c>
      <c r="Y2580" t="s">
        <v>34</v>
      </c>
      <c r="Z2580" t="e" vm="17">
        <v>#VALUE!</v>
      </c>
      <c r="AA2580">
        <v>6415</v>
      </c>
      <c r="AB2580" t="e" cm="1" vm="2">
        <f t="array" ref="AB2580">_FV(Table1[[#This Row],[State]],"Country/region",TRUE)</f>
        <v>#VALUE!</v>
      </c>
    </row>
    <row r="2581" spans="1:28" x14ac:dyDescent="0.35">
      <c r="A2581" t="s">
        <v>2841</v>
      </c>
      <c r="B2581">
        <v>46</v>
      </c>
      <c r="C2581" t="s">
        <v>2434</v>
      </c>
      <c r="D2581" t="s">
        <v>38</v>
      </c>
      <c r="E2581">
        <f>YEAR(Table1[[#This Row],[Order Date]])</f>
        <v>2013</v>
      </c>
      <c r="F2581">
        <v>1</v>
      </c>
      <c r="G2581">
        <f>MONTH(Table1[[#This Row],[Order Date]])</f>
        <v>3</v>
      </c>
      <c r="H2581" s="1">
        <v>41346</v>
      </c>
      <c r="I2581">
        <v>33632</v>
      </c>
      <c r="J2581" t="s">
        <v>58</v>
      </c>
      <c r="K2581">
        <v>8</v>
      </c>
      <c r="L2581">
        <v>115.99</v>
      </c>
      <c r="M2581" s="2">
        <v>0.06</v>
      </c>
      <c r="N2581">
        <v>763.64850000000001</v>
      </c>
      <c r="O2581">
        <v>5.26</v>
      </c>
      <c r="P2581">
        <v>-277.78300000000002</v>
      </c>
      <c r="Q2581" s="2">
        <v>0.56999999999999995</v>
      </c>
      <c r="R2581" t="s">
        <v>96</v>
      </c>
      <c r="S2581" t="s">
        <v>30</v>
      </c>
      <c r="T2581">
        <v>636</v>
      </c>
      <c r="U2581" t="s">
        <v>105</v>
      </c>
      <c r="V2581" t="s">
        <v>68</v>
      </c>
      <c r="W2581">
        <v>4722</v>
      </c>
      <c r="X2581" s="1">
        <v>41347</v>
      </c>
      <c r="Y2581" t="s">
        <v>34</v>
      </c>
      <c r="Z2581" t="e" vm="40">
        <v>#VALUE!</v>
      </c>
      <c r="AA2581">
        <v>66215</v>
      </c>
      <c r="AB2581" t="e" cm="1" vm="2">
        <f t="array" ref="AB2581">_FV(Table1[[#This Row],[State]],"Country/region",TRUE)</f>
        <v>#VALUE!</v>
      </c>
    </row>
    <row r="2582" spans="1:28" x14ac:dyDescent="0.35">
      <c r="A2582" t="s">
        <v>1914</v>
      </c>
      <c r="B2582">
        <v>46</v>
      </c>
      <c r="C2582" t="s">
        <v>1489</v>
      </c>
      <c r="D2582" t="s">
        <v>46</v>
      </c>
      <c r="E2582">
        <f>YEAR(Table1[[#This Row],[Order Date]])</f>
        <v>2013</v>
      </c>
      <c r="F2582">
        <v>1</v>
      </c>
      <c r="G2582">
        <f>MONTH(Table1[[#This Row],[Order Date]])</f>
        <v>3</v>
      </c>
      <c r="H2582" s="1">
        <v>41346</v>
      </c>
      <c r="I2582">
        <v>7938</v>
      </c>
      <c r="J2582" t="s">
        <v>131</v>
      </c>
      <c r="K2582">
        <v>16</v>
      </c>
      <c r="L2582">
        <v>135.99</v>
      </c>
      <c r="M2582" s="2">
        <v>0.1</v>
      </c>
      <c r="N2582">
        <v>2026.05</v>
      </c>
      <c r="O2582">
        <v>28.63</v>
      </c>
      <c r="P2582">
        <v>-357.65</v>
      </c>
      <c r="Q2582" s="2">
        <v>0.76</v>
      </c>
      <c r="R2582" t="s">
        <v>48</v>
      </c>
      <c r="S2582" t="s">
        <v>49</v>
      </c>
      <c r="T2582" t="s">
        <v>2842</v>
      </c>
      <c r="U2582" t="s">
        <v>51</v>
      </c>
      <c r="V2582" t="s">
        <v>52</v>
      </c>
      <c r="W2582">
        <v>1081</v>
      </c>
      <c r="X2582" s="1">
        <v>41348</v>
      </c>
      <c r="Y2582" t="s">
        <v>53</v>
      </c>
      <c r="Z2582" t="e" vm="4">
        <v>#VALUE!</v>
      </c>
      <c r="AA2582">
        <v>91767</v>
      </c>
      <c r="AB2582" t="e" cm="1" vm="2">
        <f t="array" ref="AB2582">_FV(Table1[[#This Row],[State]],"Country/region",TRUE)</f>
        <v>#VALUE!</v>
      </c>
    </row>
    <row r="2583" spans="1:28" x14ac:dyDescent="0.35">
      <c r="A2583" t="s">
        <v>2843</v>
      </c>
      <c r="B2583">
        <v>46</v>
      </c>
      <c r="C2583" t="s">
        <v>1489</v>
      </c>
      <c r="D2583" t="s">
        <v>46</v>
      </c>
      <c r="E2583">
        <f>YEAR(Table1[[#This Row],[Order Date]])</f>
        <v>2013</v>
      </c>
      <c r="F2583">
        <v>1</v>
      </c>
      <c r="G2583">
        <f>MONTH(Table1[[#This Row],[Order Date]])</f>
        <v>3</v>
      </c>
      <c r="H2583" s="1">
        <v>41346</v>
      </c>
      <c r="I2583">
        <v>7938</v>
      </c>
      <c r="J2583" t="s">
        <v>131</v>
      </c>
      <c r="K2583">
        <v>23</v>
      </c>
      <c r="L2583">
        <v>5.98</v>
      </c>
      <c r="M2583" s="2">
        <v>0.04</v>
      </c>
      <c r="N2583">
        <v>139.19</v>
      </c>
      <c r="O2583">
        <v>7.15</v>
      </c>
      <c r="P2583">
        <v>-86.73</v>
      </c>
      <c r="Q2583" s="2">
        <v>0.36</v>
      </c>
      <c r="R2583" t="s">
        <v>29</v>
      </c>
      <c r="S2583" t="s">
        <v>30</v>
      </c>
      <c r="T2583" t="s">
        <v>1525</v>
      </c>
      <c r="U2583" t="s">
        <v>61</v>
      </c>
      <c r="V2583" t="s">
        <v>33</v>
      </c>
      <c r="W2583">
        <v>1080</v>
      </c>
      <c r="X2583" s="1">
        <v>41348</v>
      </c>
      <c r="Y2583" t="s">
        <v>34</v>
      </c>
      <c r="Z2583" t="e" vm="24">
        <v>#VALUE!</v>
      </c>
      <c r="AA2583">
        <v>7054</v>
      </c>
      <c r="AB2583" t="e" cm="1" vm="2">
        <f t="array" ref="AB2583">_FV(Table1[[#This Row],[State]],"Country/region",TRUE)</f>
        <v>#VALUE!</v>
      </c>
    </row>
    <row r="2584" spans="1:28" x14ac:dyDescent="0.35">
      <c r="A2584" t="s">
        <v>1636</v>
      </c>
      <c r="B2584">
        <v>46</v>
      </c>
      <c r="C2584" t="s">
        <v>992</v>
      </c>
      <c r="D2584" t="s">
        <v>46</v>
      </c>
      <c r="E2584">
        <f>YEAR(Table1[[#This Row],[Order Date]])</f>
        <v>2013</v>
      </c>
      <c r="F2584">
        <v>1</v>
      </c>
      <c r="G2584">
        <f>MONTH(Table1[[#This Row],[Order Date]])</f>
        <v>3</v>
      </c>
      <c r="H2584" s="1">
        <v>41346</v>
      </c>
      <c r="I2584">
        <v>47554</v>
      </c>
      <c r="J2584" t="s">
        <v>47</v>
      </c>
      <c r="K2584">
        <v>47</v>
      </c>
      <c r="L2584">
        <v>7.59</v>
      </c>
      <c r="M2584" s="2">
        <v>0.01</v>
      </c>
      <c r="N2584">
        <v>364.23</v>
      </c>
      <c r="O2584">
        <v>4</v>
      </c>
      <c r="P2584">
        <v>41.58</v>
      </c>
      <c r="Q2584" s="2">
        <v>0.42</v>
      </c>
      <c r="R2584" t="s">
        <v>48</v>
      </c>
      <c r="S2584" t="s">
        <v>59</v>
      </c>
      <c r="T2584" t="s">
        <v>993</v>
      </c>
      <c r="U2584" t="s">
        <v>82</v>
      </c>
      <c r="V2584" t="s">
        <v>76</v>
      </c>
      <c r="W2584">
        <v>6686</v>
      </c>
      <c r="X2584" s="1">
        <v>41353</v>
      </c>
      <c r="Y2584" t="s">
        <v>34</v>
      </c>
      <c r="Z2584" t="e" vm="44">
        <v>#VALUE!</v>
      </c>
      <c r="AA2584">
        <v>30265</v>
      </c>
      <c r="AB2584" t="e" cm="1" vm="2">
        <f t="array" ref="AB2584">_FV(Table1[[#This Row],[State]],"Country/region",TRUE)</f>
        <v>#VALUE!</v>
      </c>
    </row>
    <row r="2585" spans="1:28" x14ac:dyDescent="0.35">
      <c r="A2585" t="s">
        <v>2771</v>
      </c>
      <c r="B2585">
        <v>46</v>
      </c>
      <c r="C2585" t="s">
        <v>126</v>
      </c>
      <c r="D2585" t="s">
        <v>27</v>
      </c>
      <c r="E2585">
        <f>YEAR(Table1[[#This Row],[Order Date]])</f>
        <v>2013</v>
      </c>
      <c r="F2585">
        <v>1</v>
      </c>
      <c r="G2585">
        <f>MONTH(Table1[[#This Row],[Order Date]])</f>
        <v>3</v>
      </c>
      <c r="H2585" s="1">
        <v>41347</v>
      </c>
      <c r="I2585">
        <v>51524</v>
      </c>
      <c r="J2585" t="s">
        <v>131</v>
      </c>
      <c r="K2585">
        <v>16</v>
      </c>
      <c r="L2585">
        <v>167.27</v>
      </c>
      <c r="M2585" s="2">
        <v>7.0000000000000007E-2</v>
      </c>
      <c r="N2585">
        <v>2723.1</v>
      </c>
      <c r="O2585">
        <v>35</v>
      </c>
      <c r="P2585">
        <v>-446.31</v>
      </c>
      <c r="Q2585" s="2">
        <v>0.85</v>
      </c>
      <c r="R2585" t="s">
        <v>29</v>
      </c>
      <c r="S2585" t="s">
        <v>40</v>
      </c>
      <c r="T2585" t="s">
        <v>2431</v>
      </c>
      <c r="U2585" t="s">
        <v>32</v>
      </c>
      <c r="V2585" t="s">
        <v>68</v>
      </c>
      <c r="W2585">
        <v>7219</v>
      </c>
      <c r="X2585" s="1">
        <v>41348</v>
      </c>
      <c r="Y2585" t="s">
        <v>34</v>
      </c>
      <c r="Z2585" t="e" vm="13">
        <v>#VALUE!</v>
      </c>
      <c r="AA2585">
        <v>73120</v>
      </c>
      <c r="AB2585" t="e" cm="1" vm="2">
        <f t="array" ref="AB2585">_FV(Table1[[#This Row],[State]],"Country/region",TRUE)</f>
        <v>#VALUE!</v>
      </c>
    </row>
    <row r="2586" spans="1:28" x14ac:dyDescent="0.35">
      <c r="A2586" t="s">
        <v>2328</v>
      </c>
      <c r="B2586">
        <v>46</v>
      </c>
      <c r="C2586" t="s">
        <v>404</v>
      </c>
      <c r="D2586" t="s">
        <v>57</v>
      </c>
      <c r="E2586">
        <f>YEAR(Table1[[#This Row],[Order Date]])</f>
        <v>2013</v>
      </c>
      <c r="F2586">
        <v>1</v>
      </c>
      <c r="G2586">
        <f>MONTH(Table1[[#This Row],[Order Date]])</f>
        <v>3</v>
      </c>
      <c r="H2586" s="1">
        <v>41347</v>
      </c>
      <c r="I2586">
        <v>19744</v>
      </c>
      <c r="J2586" t="s">
        <v>131</v>
      </c>
      <c r="K2586">
        <v>41</v>
      </c>
      <c r="L2586">
        <v>11.97</v>
      </c>
      <c r="M2586" s="2">
        <v>0.09</v>
      </c>
      <c r="N2586">
        <v>478.38</v>
      </c>
      <c r="O2586">
        <v>4.9800000000000004</v>
      </c>
      <c r="P2586">
        <v>-34.39</v>
      </c>
      <c r="Q2586" s="2">
        <v>0.57999999999999996</v>
      </c>
      <c r="R2586" t="s">
        <v>29</v>
      </c>
      <c r="S2586" t="s">
        <v>30</v>
      </c>
      <c r="T2586" t="s">
        <v>1123</v>
      </c>
      <c r="U2586" t="s">
        <v>214</v>
      </c>
      <c r="V2586" t="s">
        <v>76</v>
      </c>
      <c r="W2586">
        <v>2733</v>
      </c>
      <c r="X2586" s="1">
        <v>41349</v>
      </c>
      <c r="Y2586" t="s">
        <v>34</v>
      </c>
      <c r="Z2586" t="e" vm="14">
        <v>#VALUE!</v>
      </c>
      <c r="AA2586">
        <v>32953</v>
      </c>
      <c r="AB2586" t="e" cm="1" vm="2">
        <f t="array" ref="AB2586">_FV(Table1[[#This Row],[State]],"Country/region",TRUE)</f>
        <v>#VALUE!</v>
      </c>
    </row>
    <row r="2587" spans="1:28" x14ac:dyDescent="0.35">
      <c r="A2587" t="s">
        <v>2771</v>
      </c>
      <c r="B2587">
        <v>46</v>
      </c>
      <c r="C2587" t="s">
        <v>126</v>
      </c>
      <c r="D2587" t="s">
        <v>27</v>
      </c>
      <c r="E2587">
        <f>YEAR(Table1[[#This Row],[Order Date]])</f>
        <v>2013</v>
      </c>
      <c r="F2587">
        <v>1</v>
      </c>
      <c r="G2587">
        <f>MONTH(Table1[[#This Row],[Order Date]])</f>
        <v>3</v>
      </c>
      <c r="H2587" s="1">
        <v>41347</v>
      </c>
      <c r="I2587">
        <v>51524</v>
      </c>
      <c r="J2587" t="s">
        <v>131</v>
      </c>
      <c r="K2587">
        <v>20</v>
      </c>
      <c r="L2587">
        <v>20.99</v>
      </c>
      <c r="M2587" s="2">
        <v>0.06</v>
      </c>
      <c r="N2587">
        <v>347.26749999999998</v>
      </c>
      <c r="O2587">
        <v>0.99</v>
      </c>
      <c r="P2587">
        <v>-71.093000000000004</v>
      </c>
      <c r="Q2587" s="2">
        <v>0.83</v>
      </c>
      <c r="R2587" t="s">
        <v>96</v>
      </c>
      <c r="S2587" t="s">
        <v>139</v>
      </c>
      <c r="T2587" t="s">
        <v>2090</v>
      </c>
      <c r="U2587" t="s">
        <v>105</v>
      </c>
      <c r="V2587" t="s">
        <v>68</v>
      </c>
      <c r="W2587">
        <v>7220</v>
      </c>
      <c r="X2587" s="1">
        <v>41349</v>
      </c>
      <c r="Y2587" t="s">
        <v>42</v>
      </c>
      <c r="Z2587" t="e" vm="13">
        <v>#VALUE!</v>
      </c>
      <c r="AA2587">
        <v>73120</v>
      </c>
      <c r="AB2587" t="e" cm="1" vm="2">
        <f t="array" ref="AB2587">_FV(Table1[[#This Row],[State]],"Country/region",TRUE)</f>
        <v>#VALUE!</v>
      </c>
    </row>
    <row r="2588" spans="1:28" x14ac:dyDescent="0.35">
      <c r="A2588" t="s">
        <v>1260</v>
      </c>
      <c r="B2588">
        <v>46</v>
      </c>
      <c r="C2588" t="s">
        <v>2844</v>
      </c>
      <c r="D2588" t="s">
        <v>38</v>
      </c>
      <c r="E2588">
        <f>YEAR(Table1[[#This Row],[Order Date]])</f>
        <v>2013</v>
      </c>
      <c r="F2588">
        <v>1</v>
      </c>
      <c r="G2588">
        <f>MONTH(Table1[[#This Row],[Order Date]])</f>
        <v>3</v>
      </c>
      <c r="H2588" s="1">
        <v>41347</v>
      </c>
      <c r="I2588">
        <v>38791</v>
      </c>
      <c r="J2588" t="s">
        <v>47</v>
      </c>
      <c r="K2588">
        <v>24</v>
      </c>
      <c r="L2588">
        <v>70.89</v>
      </c>
      <c r="M2588" s="2">
        <v>0.03</v>
      </c>
      <c r="N2588">
        <v>1457.712</v>
      </c>
      <c r="O2588">
        <v>89.3</v>
      </c>
      <c r="P2588">
        <v>-1565.89</v>
      </c>
      <c r="Q2588" s="2">
        <v>0.69</v>
      </c>
      <c r="R2588" t="s">
        <v>48</v>
      </c>
      <c r="S2588" t="s">
        <v>73</v>
      </c>
      <c r="T2588" t="s">
        <v>1810</v>
      </c>
      <c r="U2588" t="s">
        <v>75</v>
      </c>
      <c r="V2588" t="s">
        <v>52</v>
      </c>
      <c r="W2588">
        <v>5463</v>
      </c>
      <c r="X2588" s="1">
        <v>41354</v>
      </c>
      <c r="Y2588" t="s">
        <v>53</v>
      </c>
      <c r="Z2588" t="e" vm="8">
        <v>#VALUE!</v>
      </c>
      <c r="AA2588">
        <v>97128</v>
      </c>
      <c r="AB2588" t="e" cm="1" vm="2">
        <f t="array" ref="AB2588">_FV(Table1[[#This Row],[State]],"Country/region",TRUE)</f>
        <v>#VALUE!</v>
      </c>
    </row>
    <row r="2589" spans="1:28" x14ac:dyDescent="0.35">
      <c r="A2589" t="s">
        <v>133</v>
      </c>
      <c r="B2589">
        <v>46</v>
      </c>
      <c r="C2589" t="s">
        <v>134</v>
      </c>
      <c r="D2589" t="s">
        <v>46</v>
      </c>
      <c r="E2589">
        <f>YEAR(Table1[[#This Row],[Order Date]])</f>
        <v>2013</v>
      </c>
      <c r="F2589">
        <v>1</v>
      </c>
      <c r="G2589">
        <f>MONTH(Table1[[#This Row],[Order Date]])</f>
        <v>3</v>
      </c>
      <c r="H2589" s="1">
        <v>41348</v>
      </c>
      <c r="I2589">
        <v>43877</v>
      </c>
      <c r="J2589" t="s">
        <v>47</v>
      </c>
      <c r="K2589">
        <v>36</v>
      </c>
      <c r="L2589">
        <v>16.91</v>
      </c>
      <c r="M2589" s="2">
        <v>0.09</v>
      </c>
      <c r="N2589">
        <v>580.04</v>
      </c>
      <c r="O2589">
        <v>6.25</v>
      </c>
      <c r="P2589">
        <v>-31.86</v>
      </c>
      <c r="Q2589" s="2">
        <v>0.57999999999999996</v>
      </c>
      <c r="R2589" t="s">
        <v>29</v>
      </c>
      <c r="S2589" t="s">
        <v>30</v>
      </c>
      <c r="T2589" t="s">
        <v>2507</v>
      </c>
      <c r="U2589" t="s">
        <v>32</v>
      </c>
      <c r="V2589" t="s">
        <v>33</v>
      </c>
      <c r="W2589">
        <v>6194</v>
      </c>
      <c r="X2589" s="1">
        <v>41348</v>
      </c>
      <c r="Y2589" t="s">
        <v>42</v>
      </c>
      <c r="Z2589" t="e" vm="15">
        <v>#VALUE!</v>
      </c>
      <c r="AA2589">
        <v>11729</v>
      </c>
      <c r="AB2589" t="e" cm="1" vm="2">
        <f t="array" ref="AB2589">_FV(Table1[[#This Row],[State]],"Country/region",TRUE)</f>
        <v>#VALUE!</v>
      </c>
    </row>
    <row r="2590" spans="1:28" x14ac:dyDescent="0.35">
      <c r="A2590" t="s">
        <v>1599</v>
      </c>
      <c r="B2590">
        <v>46</v>
      </c>
      <c r="C2590" t="s">
        <v>1196</v>
      </c>
      <c r="D2590" t="s">
        <v>57</v>
      </c>
      <c r="E2590">
        <f>YEAR(Table1[[#This Row],[Order Date]])</f>
        <v>2013</v>
      </c>
      <c r="F2590">
        <v>1</v>
      </c>
      <c r="G2590">
        <f>MONTH(Table1[[#This Row],[Order Date]])</f>
        <v>3</v>
      </c>
      <c r="H2590" s="1">
        <v>41348</v>
      </c>
      <c r="I2590">
        <v>36737</v>
      </c>
      <c r="J2590" t="s">
        <v>39</v>
      </c>
      <c r="K2590">
        <v>10</v>
      </c>
      <c r="L2590">
        <v>3.28</v>
      </c>
      <c r="M2590" s="2">
        <v>0.04</v>
      </c>
      <c r="N2590">
        <v>35.69</v>
      </c>
      <c r="O2590">
        <v>4.2</v>
      </c>
      <c r="P2590">
        <v>-31.24</v>
      </c>
      <c r="Q2590" s="2">
        <v>0.56000000000000005</v>
      </c>
      <c r="R2590" t="s">
        <v>29</v>
      </c>
      <c r="S2590" t="s">
        <v>59</v>
      </c>
      <c r="T2590" t="s">
        <v>1485</v>
      </c>
      <c r="U2590" t="s">
        <v>88</v>
      </c>
      <c r="V2590" t="s">
        <v>52</v>
      </c>
      <c r="W2590">
        <v>5160</v>
      </c>
      <c r="X2590" s="1">
        <v>41349</v>
      </c>
      <c r="Y2590" t="s">
        <v>34</v>
      </c>
      <c r="Z2590" t="e" vm="4">
        <v>#VALUE!</v>
      </c>
      <c r="AA2590">
        <v>96150</v>
      </c>
      <c r="AB2590" t="e" cm="1" vm="2">
        <f t="array" ref="AB2590">_FV(Table1[[#This Row],[State]],"Country/region",TRUE)</f>
        <v>#VALUE!</v>
      </c>
    </row>
    <row r="2591" spans="1:28" x14ac:dyDescent="0.35">
      <c r="A2591" t="s">
        <v>1492</v>
      </c>
      <c r="B2591">
        <v>46</v>
      </c>
      <c r="C2591" t="s">
        <v>1196</v>
      </c>
      <c r="D2591" t="s">
        <v>57</v>
      </c>
      <c r="E2591">
        <f>YEAR(Table1[[#This Row],[Order Date]])</f>
        <v>2013</v>
      </c>
      <c r="F2591">
        <v>1</v>
      </c>
      <c r="G2591">
        <f>MONTH(Table1[[#This Row],[Order Date]])</f>
        <v>3</v>
      </c>
      <c r="H2591" s="1">
        <v>41348</v>
      </c>
      <c r="I2591">
        <v>36737</v>
      </c>
      <c r="J2591" t="s">
        <v>39</v>
      </c>
      <c r="K2591">
        <v>26</v>
      </c>
      <c r="L2591">
        <v>65.989999999999995</v>
      </c>
      <c r="M2591" s="2">
        <v>0.03</v>
      </c>
      <c r="N2591">
        <v>1462.1614999999999</v>
      </c>
      <c r="O2591">
        <v>5.99</v>
      </c>
      <c r="P2591">
        <v>215.43299999999999</v>
      </c>
      <c r="Q2591" s="2">
        <v>0.57999999999999996</v>
      </c>
      <c r="R2591" t="s">
        <v>96</v>
      </c>
      <c r="S2591" t="s">
        <v>30</v>
      </c>
      <c r="T2591" t="s">
        <v>194</v>
      </c>
      <c r="U2591" t="s">
        <v>105</v>
      </c>
      <c r="V2591" t="s">
        <v>33</v>
      </c>
      <c r="W2591">
        <v>5158</v>
      </c>
      <c r="X2591" s="1">
        <v>41349</v>
      </c>
      <c r="Y2591" t="s">
        <v>34</v>
      </c>
      <c r="Z2591" t="e" vm="17">
        <v>#VALUE!</v>
      </c>
      <c r="AA2591">
        <v>6478</v>
      </c>
      <c r="AB2591" t="e" cm="1" vm="2">
        <f t="array" ref="AB2591">_FV(Table1[[#This Row],[State]],"Country/region",TRUE)</f>
        <v>#VALUE!</v>
      </c>
    </row>
    <row r="2592" spans="1:28" x14ac:dyDescent="0.35">
      <c r="A2592" t="s">
        <v>1599</v>
      </c>
      <c r="B2592">
        <v>46</v>
      </c>
      <c r="C2592" t="s">
        <v>1196</v>
      </c>
      <c r="D2592" t="s">
        <v>57</v>
      </c>
      <c r="E2592">
        <f>YEAR(Table1[[#This Row],[Order Date]])</f>
        <v>2013</v>
      </c>
      <c r="F2592">
        <v>1</v>
      </c>
      <c r="G2592">
        <f>MONTH(Table1[[#This Row],[Order Date]])</f>
        <v>3</v>
      </c>
      <c r="H2592" s="1">
        <v>41348</v>
      </c>
      <c r="I2592">
        <v>36737</v>
      </c>
      <c r="J2592" t="s">
        <v>39</v>
      </c>
      <c r="K2592">
        <v>10</v>
      </c>
      <c r="L2592">
        <v>99.99</v>
      </c>
      <c r="M2592" s="2">
        <v>0.02</v>
      </c>
      <c r="N2592">
        <v>999.89</v>
      </c>
      <c r="O2592">
        <v>19.989999999999998</v>
      </c>
      <c r="P2592">
        <v>-119.92</v>
      </c>
      <c r="Q2592" s="2">
        <v>0.52</v>
      </c>
      <c r="R2592" t="s">
        <v>96</v>
      </c>
      <c r="S2592" t="s">
        <v>30</v>
      </c>
      <c r="T2592" t="s">
        <v>941</v>
      </c>
      <c r="U2592" t="s">
        <v>102</v>
      </c>
      <c r="V2592" t="s">
        <v>52</v>
      </c>
      <c r="W2592">
        <v>5159</v>
      </c>
      <c r="X2592" s="1">
        <v>41349</v>
      </c>
      <c r="Y2592" t="s">
        <v>34</v>
      </c>
      <c r="Z2592" t="e" vm="4">
        <v>#VALUE!</v>
      </c>
      <c r="AA2592">
        <v>96150</v>
      </c>
      <c r="AB2592" t="e" cm="1" vm="2">
        <f t="array" ref="AB2592">_FV(Table1[[#This Row],[State]],"Country/region",TRUE)</f>
        <v>#VALUE!</v>
      </c>
    </row>
    <row r="2593" spans="1:28" x14ac:dyDescent="0.35">
      <c r="A2593" t="s">
        <v>1619</v>
      </c>
      <c r="B2593">
        <v>46</v>
      </c>
      <c r="C2593" t="s">
        <v>2845</v>
      </c>
      <c r="D2593" t="s">
        <v>27</v>
      </c>
      <c r="E2593">
        <f>YEAR(Table1[[#This Row],[Order Date]])</f>
        <v>2013</v>
      </c>
      <c r="F2593">
        <v>1</v>
      </c>
      <c r="G2593">
        <f>MONTH(Table1[[#This Row],[Order Date]])</f>
        <v>3</v>
      </c>
      <c r="H2593" s="1">
        <v>41348</v>
      </c>
      <c r="I2593">
        <v>27077</v>
      </c>
      <c r="J2593" t="s">
        <v>58</v>
      </c>
      <c r="K2593">
        <v>11</v>
      </c>
      <c r="L2593">
        <v>140.99</v>
      </c>
      <c r="M2593" s="2">
        <v>0</v>
      </c>
      <c r="N2593">
        <v>1612.93</v>
      </c>
      <c r="O2593">
        <v>13.99</v>
      </c>
      <c r="P2593">
        <v>321.25</v>
      </c>
      <c r="Q2593" s="2">
        <v>0.37</v>
      </c>
      <c r="R2593" t="s">
        <v>96</v>
      </c>
      <c r="S2593" t="s">
        <v>80</v>
      </c>
      <c r="T2593" t="s">
        <v>2846</v>
      </c>
      <c r="U2593" t="s">
        <v>98</v>
      </c>
      <c r="V2593" t="s">
        <v>68</v>
      </c>
      <c r="W2593">
        <v>3796</v>
      </c>
      <c r="X2593" s="1">
        <v>41350</v>
      </c>
      <c r="Y2593" t="s">
        <v>34</v>
      </c>
      <c r="Z2593" t="e" vm="11">
        <v>#VALUE!</v>
      </c>
      <c r="AA2593">
        <v>75601</v>
      </c>
      <c r="AB2593" t="e" cm="1" vm="2">
        <f t="array" ref="AB2593">_FV(Table1[[#This Row],[State]],"Country/region",TRUE)</f>
        <v>#VALUE!</v>
      </c>
    </row>
    <row r="2594" spans="1:28" x14ac:dyDescent="0.35">
      <c r="A2594" t="s">
        <v>2847</v>
      </c>
      <c r="B2594">
        <v>46</v>
      </c>
      <c r="C2594" t="s">
        <v>2848</v>
      </c>
      <c r="D2594" t="s">
        <v>27</v>
      </c>
      <c r="E2594">
        <f>YEAR(Table1[[#This Row],[Order Date]])</f>
        <v>2013</v>
      </c>
      <c r="F2594">
        <v>1</v>
      </c>
      <c r="G2594">
        <f>MONTH(Table1[[#This Row],[Order Date]])</f>
        <v>3</v>
      </c>
      <c r="H2594" s="1">
        <v>41349</v>
      </c>
      <c r="I2594">
        <v>47749</v>
      </c>
      <c r="J2594" t="s">
        <v>131</v>
      </c>
      <c r="K2594">
        <v>46</v>
      </c>
      <c r="L2594">
        <v>8.4499999999999993</v>
      </c>
      <c r="M2594" s="2">
        <v>0.04</v>
      </c>
      <c r="N2594">
        <v>399.58</v>
      </c>
      <c r="O2594">
        <v>7.77</v>
      </c>
      <c r="P2594">
        <v>-188.53</v>
      </c>
      <c r="Q2594" s="2">
        <v>0.55000000000000004</v>
      </c>
      <c r="R2594" t="s">
        <v>29</v>
      </c>
      <c r="S2594" t="s">
        <v>139</v>
      </c>
      <c r="T2594" t="s">
        <v>2849</v>
      </c>
      <c r="U2594" t="s">
        <v>481</v>
      </c>
      <c r="V2594" t="s">
        <v>68</v>
      </c>
      <c r="W2594">
        <v>6704</v>
      </c>
      <c r="X2594" s="1">
        <v>41349</v>
      </c>
      <c r="Y2594" t="s">
        <v>34</v>
      </c>
      <c r="Z2594" t="e" vm="16">
        <v>#VALUE!</v>
      </c>
      <c r="AA2594">
        <v>60067</v>
      </c>
      <c r="AB2594" t="e" cm="1" vm="2">
        <f t="array" ref="AB2594">_FV(Table1[[#This Row],[State]],"Country/region",TRUE)</f>
        <v>#VALUE!</v>
      </c>
    </row>
    <row r="2595" spans="1:28" x14ac:dyDescent="0.35">
      <c r="A2595" t="s">
        <v>2850</v>
      </c>
      <c r="B2595">
        <v>46</v>
      </c>
      <c r="C2595" t="s">
        <v>100</v>
      </c>
      <c r="D2595" t="s">
        <v>46</v>
      </c>
      <c r="E2595">
        <f>YEAR(Table1[[#This Row],[Order Date]])</f>
        <v>2013</v>
      </c>
      <c r="F2595">
        <v>1</v>
      </c>
      <c r="G2595">
        <f>MONTH(Table1[[#This Row],[Order Date]])</f>
        <v>3</v>
      </c>
      <c r="H2595" s="1">
        <v>41349</v>
      </c>
      <c r="I2595">
        <v>2084</v>
      </c>
      <c r="J2595" t="s">
        <v>28</v>
      </c>
      <c r="K2595">
        <v>16</v>
      </c>
      <c r="L2595">
        <v>40.99</v>
      </c>
      <c r="M2595" s="2">
        <v>0.01</v>
      </c>
      <c r="N2595">
        <v>692.73</v>
      </c>
      <c r="O2595">
        <v>17.48</v>
      </c>
      <c r="P2595">
        <v>94.97</v>
      </c>
      <c r="Q2595" s="2">
        <v>0.36</v>
      </c>
      <c r="R2595" t="s">
        <v>29</v>
      </c>
      <c r="S2595" t="s">
        <v>30</v>
      </c>
      <c r="T2595" t="s">
        <v>1344</v>
      </c>
      <c r="U2595" t="s">
        <v>61</v>
      </c>
      <c r="V2595" t="s">
        <v>33</v>
      </c>
      <c r="W2595">
        <v>302</v>
      </c>
      <c r="X2595" s="1">
        <v>41351</v>
      </c>
      <c r="Y2595" t="s">
        <v>34</v>
      </c>
      <c r="Z2595" t="e" vm="21">
        <v>#VALUE!</v>
      </c>
      <c r="AA2595">
        <v>4092</v>
      </c>
      <c r="AB2595" t="e" cm="1" vm="2">
        <f t="array" ref="AB2595">_FV(Table1[[#This Row],[State]],"Country/region",TRUE)</f>
        <v>#VALUE!</v>
      </c>
    </row>
    <row r="2596" spans="1:28" x14ac:dyDescent="0.35">
      <c r="A2596" t="s">
        <v>151</v>
      </c>
      <c r="B2596">
        <v>46</v>
      </c>
      <c r="C2596" t="s">
        <v>422</v>
      </c>
      <c r="D2596" t="s">
        <v>57</v>
      </c>
      <c r="E2596">
        <f>YEAR(Table1[[#This Row],[Order Date]])</f>
        <v>2013</v>
      </c>
      <c r="F2596">
        <v>1</v>
      </c>
      <c r="G2596">
        <f>MONTH(Table1[[#This Row],[Order Date]])</f>
        <v>3</v>
      </c>
      <c r="H2596" s="1">
        <v>41349</v>
      </c>
      <c r="I2596">
        <v>43972</v>
      </c>
      <c r="J2596" t="s">
        <v>47</v>
      </c>
      <c r="K2596">
        <v>12</v>
      </c>
      <c r="L2596">
        <v>65.989999999999995</v>
      </c>
      <c r="M2596" s="2">
        <v>0</v>
      </c>
      <c r="N2596">
        <v>714.39099999999996</v>
      </c>
      <c r="O2596">
        <v>8.99</v>
      </c>
      <c r="P2596">
        <v>-62.326000000000001</v>
      </c>
      <c r="Q2596" s="2">
        <v>0.57999999999999996</v>
      </c>
      <c r="R2596" t="s">
        <v>96</v>
      </c>
      <c r="S2596" t="s">
        <v>30</v>
      </c>
      <c r="T2596">
        <v>8260</v>
      </c>
      <c r="U2596" t="s">
        <v>105</v>
      </c>
      <c r="V2596" t="s">
        <v>33</v>
      </c>
      <c r="W2596">
        <v>6206</v>
      </c>
      <c r="X2596" s="1">
        <v>41351</v>
      </c>
      <c r="Y2596" t="s">
        <v>34</v>
      </c>
      <c r="Z2596" t="e" vm="17">
        <v>#VALUE!</v>
      </c>
      <c r="AA2596">
        <v>6010</v>
      </c>
      <c r="AB2596" t="e" cm="1" vm="2">
        <f t="array" ref="AB2596">_FV(Table1[[#This Row],[State]],"Country/region",TRUE)</f>
        <v>#VALUE!</v>
      </c>
    </row>
    <row r="2597" spans="1:28" x14ac:dyDescent="0.35">
      <c r="A2597" t="s">
        <v>1552</v>
      </c>
      <c r="B2597">
        <v>46</v>
      </c>
      <c r="C2597" t="s">
        <v>2038</v>
      </c>
      <c r="D2597" t="s">
        <v>57</v>
      </c>
      <c r="E2597">
        <f>YEAR(Table1[[#This Row],[Order Date]])</f>
        <v>2013</v>
      </c>
      <c r="F2597">
        <v>1</v>
      </c>
      <c r="G2597">
        <f>MONTH(Table1[[#This Row],[Order Date]])</f>
        <v>3</v>
      </c>
      <c r="H2597" s="1">
        <v>41350</v>
      </c>
      <c r="I2597">
        <v>53025</v>
      </c>
      <c r="J2597" t="s">
        <v>58</v>
      </c>
      <c r="K2597">
        <v>32</v>
      </c>
      <c r="L2597">
        <v>5.98</v>
      </c>
      <c r="M2597" s="2">
        <v>0.09</v>
      </c>
      <c r="N2597">
        <v>195.57</v>
      </c>
      <c r="O2597">
        <v>7.5</v>
      </c>
      <c r="P2597">
        <v>-132.93</v>
      </c>
      <c r="Q2597" s="2">
        <v>0.4</v>
      </c>
      <c r="R2597" t="s">
        <v>29</v>
      </c>
      <c r="S2597" t="s">
        <v>30</v>
      </c>
      <c r="T2597" t="s">
        <v>2064</v>
      </c>
      <c r="U2597" t="s">
        <v>61</v>
      </c>
      <c r="V2597" t="s">
        <v>68</v>
      </c>
      <c r="W2597">
        <v>7437</v>
      </c>
      <c r="X2597" s="1">
        <v>41351</v>
      </c>
      <c r="Y2597" t="s">
        <v>34</v>
      </c>
      <c r="Z2597" t="e" vm="26">
        <v>#VALUE!</v>
      </c>
      <c r="AA2597">
        <v>48127</v>
      </c>
      <c r="AB2597" t="e" cm="1" vm="2">
        <f t="array" ref="AB2597">_FV(Table1[[#This Row],[State]],"Country/region",TRUE)</f>
        <v>#VALUE!</v>
      </c>
    </row>
    <row r="2598" spans="1:28" x14ac:dyDescent="0.35">
      <c r="A2598" t="s">
        <v>2851</v>
      </c>
      <c r="B2598">
        <v>46</v>
      </c>
      <c r="C2598" t="s">
        <v>2516</v>
      </c>
      <c r="D2598" t="s">
        <v>46</v>
      </c>
      <c r="E2598">
        <f>YEAR(Table1[[#This Row],[Order Date]])</f>
        <v>2013</v>
      </c>
      <c r="F2598">
        <v>1</v>
      </c>
      <c r="G2598">
        <f>MONTH(Table1[[#This Row],[Order Date]])</f>
        <v>3</v>
      </c>
      <c r="H2598" s="1">
        <v>41350</v>
      </c>
      <c r="I2598">
        <v>10754</v>
      </c>
      <c r="J2598" t="s">
        <v>47</v>
      </c>
      <c r="K2598">
        <v>7</v>
      </c>
      <c r="L2598">
        <v>6.48</v>
      </c>
      <c r="M2598" s="2">
        <v>0.09</v>
      </c>
      <c r="N2598">
        <v>48.04</v>
      </c>
      <c r="O2598">
        <v>5.94</v>
      </c>
      <c r="P2598">
        <v>-23.28</v>
      </c>
      <c r="Q2598" s="2">
        <v>0.37</v>
      </c>
      <c r="R2598" t="s">
        <v>29</v>
      </c>
      <c r="S2598" t="s">
        <v>30</v>
      </c>
      <c r="T2598" t="s">
        <v>2747</v>
      </c>
      <c r="U2598" t="s">
        <v>61</v>
      </c>
      <c r="V2598" t="s">
        <v>76</v>
      </c>
      <c r="W2598">
        <v>1492</v>
      </c>
      <c r="X2598" s="1">
        <v>41352</v>
      </c>
      <c r="Y2598" t="s">
        <v>34</v>
      </c>
      <c r="Z2598" t="e" vm="19">
        <v>#VALUE!</v>
      </c>
      <c r="AA2598">
        <v>29801</v>
      </c>
      <c r="AB2598" t="e" cm="1" vm="2">
        <f t="array" ref="AB2598">_FV(Table1[[#This Row],[State]],"Country/region",TRUE)</f>
        <v>#VALUE!</v>
      </c>
    </row>
    <row r="2599" spans="1:28" x14ac:dyDescent="0.35">
      <c r="A2599" t="s">
        <v>2776</v>
      </c>
      <c r="B2599">
        <v>46</v>
      </c>
      <c r="C2599" t="s">
        <v>117</v>
      </c>
      <c r="D2599" t="s">
        <v>57</v>
      </c>
      <c r="E2599">
        <f>YEAR(Table1[[#This Row],[Order Date]])</f>
        <v>2013</v>
      </c>
      <c r="F2599">
        <v>1</v>
      </c>
      <c r="G2599">
        <f>MONTH(Table1[[#This Row],[Order Date]])</f>
        <v>3</v>
      </c>
      <c r="H2599" s="1">
        <v>41350</v>
      </c>
      <c r="I2599">
        <v>49538</v>
      </c>
      <c r="J2599" t="s">
        <v>47</v>
      </c>
      <c r="K2599">
        <v>29</v>
      </c>
      <c r="L2599">
        <v>26.38</v>
      </c>
      <c r="M2599" s="2">
        <v>0.08</v>
      </c>
      <c r="N2599">
        <v>730.51</v>
      </c>
      <c r="O2599">
        <v>5.58</v>
      </c>
      <c r="P2599">
        <v>217.57</v>
      </c>
      <c r="Q2599" s="2">
        <v>0.62</v>
      </c>
      <c r="R2599" t="s">
        <v>48</v>
      </c>
      <c r="S2599" t="s">
        <v>49</v>
      </c>
      <c r="T2599" t="s">
        <v>1446</v>
      </c>
      <c r="U2599" t="s">
        <v>82</v>
      </c>
      <c r="V2599" t="s">
        <v>68</v>
      </c>
      <c r="W2599">
        <v>6940</v>
      </c>
      <c r="X2599" s="1">
        <v>41354</v>
      </c>
      <c r="Y2599" t="s">
        <v>34</v>
      </c>
      <c r="Z2599" t="e" vm="11">
        <v>#VALUE!</v>
      </c>
      <c r="AA2599">
        <v>77705</v>
      </c>
      <c r="AB2599" t="e" cm="1" vm="2">
        <f t="array" ref="AB2599">_FV(Table1[[#This Row],[State]],"Country/region",TRUE)</f>
        <v>#VALUE!</v>
      </c>
    </row>
    <row r="2600" spans="1:28" x14ac:dyDescent="0.35">
      <c r="A2600" t="s">
        <v>1602</v>
      </c>
      <c r="B2600">
        <v>46</v>
      </c>
      <c r="C2600" t="s">
        <v>1603</v>
      </c>
      <c r="D2600" t="s">
        <v>46</v>
      </c>
      <c r="E2600">
        <f>YEAR(Table1[[#This Row],[Order Date]])</f>
        <v>2013</v>
      </c>
      <c r="F2600">
        <v>1</v>
      </c>
      <c r="G2600">
        <f>MONTH(Table1[[#This Row],[Order Date]])</f>
        <v>3</v>
      </c>
      <c r="H2600" s="1">
        <v>41351</v>
      </c>
      <c r="I2600">
        <v>50118</v>
      </c>
      <c r="J2600" t="s">
        <v>39</v>
      </c>
      <c r="K2600">
        <v>19</v>
      </c>
      <c r="L2600">
        <v>15.23</v>
      </c>
      <c r="M2600" s="2">
        <v>0</v>
      </c>
      <c r="N2600">
        <v>337.38</v>
      </c>
      <c r="O2600">
        <v>27.75</v>
      </c>
      <c r="P2600">
        <v>-409.79</v>
      </c>
      <c r="Q2600" s="2">
        <v>0.76</v>
      </c>
      <c r="R2600" t="s">
        <v>48</v>
      </c>
      <c r="S2600" t="s">
        <v>73</v>
      </c>
      <c r="T2600" t="s">
        <v>2008</v>
      </c>
      <c r="U2600" t="s">
        <v>75</v>
      </c>
      <c r="V2600" t="s">
        <v>52</v>
      </c>
      <c r="W2600">
        <v>7022</v>
      </c>
      <c r="X2600" s="1">
        <v>41352</v>
      </c>
      <c r="Y2600" t="s">
        <v>53</v>
      </c>
      <c r="Z2600" t="e" vm="42">
        <v>#VALUE!</v>
      </c>
      <c r="AA2600">
        <v>85374</v>
      </c>
      <c r="AB2600" t="e" cm="1" vm="2">
        <f t="array" ref="AB2600">_FV(Table1[[#This Row],[State]],"Country/region",TRUE)</f>
        <v>#VALUE!</v>
      </c>
    </row>
    <row r="2601" spans="1:28" x14ac:dyDescent="0.35">
      <c r="A2601" t="s">
        <v>1319</v>
      </c>
      <c r="B2601">
        <v>46</v>
      </c>
      <c r="C2601" t="s">
        <v>2852</v>
      </c>
      <c r="D2601" t="s">
        <v>46</v>
      </c>
      <c r="E2601">
        <f>YEAR(Table1[[#This Row],[Order Date]])</f>
        <v>2013</v>
      </c>
      <c r="F2601">
        <v>1</v>
      </c>
      <c r="G2601">
        <f>MONTH(Table1[[#This Row],[Order Date]])</f>
        <v>3</v>
      </c>
      <c r="H2601" s="1">
        <v>41352</v>
      </c>
      <c r="I2601">
        <v>44162</v>
      </c>
      <c r="J2601" t="s">
        <v>28</v>
      </c>
      <c r="K2601">
        <v>46</v>
      </c>
      <c r="L2601">
        <v>10.98</v>
      </c>
      <c r="M2601" s="2">
        <v>0.04</v>
      </c>
      <c r="N2601">
        <v>507.64</v>
      </c>
      <c r="O2601">
        <v>3.37</v>
      </c>
      <c r="P2601">
        <v>42.76</v>
      </c>
      <c r="Q2601" s="2">
        <v>0.56999999999999995</v>
      </c>
      <c r="R2601" t="s">
        <v>29</v>
      </c>
      <c r="S2601" t="s">
        <v>139</v>
      </c>
      <c r="T2601" t="s">
        <v>1274</v>
      </c>
      <c r="U2601" t="s">
        <v>481</v>
      </c>
      <c r="V2601" t="s">
        <v>68</v>
      </c>
      <c r="W2601">
        <v>6233</v>
      </c>
      <c r="X2601" s="1">
        <v>41353</v>
      </c>
      <c r="Y2601" t="s">
        <v>34</v>
      </c>
      <c r="Z2601" t="e" vm="12">
        <v>#VALUE!</v>
      </c>
      <c r="AA2601">
        <v>52722</v>
      </c>
      <c r="AB2601" t="e" cm="1" vm="2">
        <f t="array" ref="AB2601">_FV(Table1[[#This Row],[State]],"Country/region",TRUE)</f>
        <v>#VALUE!</v>
      </c>
    </row>
    <row r="2602" spans="1:28" x14ac:dyDescent="0.35">
      <c r="A2602" t="s">
        <v>2853</v>
      </c>
      <c r="B2602">
        <v>46</v>
      </c>
      <c r="C2602" t="s">
        <v>788</v>
      </c>
      <c r="D2602" t="s">
        <v>27</v>
      </c>
      <c r="E2602">
        <f>YEAR(Table1[[#This Row],[Order Date]])</f>
        <v>2013</v>
      </c>
      <c r="F2602">
        <v>1</v>
      </c>
      <c r="G2602">
        <f>MONTH(Table1[[#This Row],[Order Date]])</f>
        <v>3</v>
      </c>
      <c r="H2602" s="1">
        <v>41352</v>
      </c>
      <c r="I2602">
        <v>12643</v>
      </c>
      <c r="J2602" t="s">
        <v>47</v>
      </c>
      <c r="K2602">
        <v>22</v>
      </c>
      <c r="L2602">
        <v>15.04</v>
      </c>
      <c r="M2602" s="2">
        <v>0.02</v>
      </c>
      <c r="N2602">
        <v>345.69</v>
      </c>
      <c r="O2602">
        <v>1.97</v>
      </c>
      <c r="P2602">
        <v>143.22999999999999</v>
      </c>
      <c r="Q2602" s="2">
        <v>0.39</v>
      </c>
      <c r="R2602" t="s">
        <v>29</v>
      </c>
      <c r="S2602" t="s">
        <v>59</v>
      </c>
      <c r="T2602" t="s">
        <v>60</v>
      </c>
      <c r="U2602" t="s">
        <v>61</v>
      </c>
      <c r="V2602" t="s">
        <v>33</v>
      </c>
      <c r="W2602">
        <v>1768</v>
      </c>
      <c r="X2602" s="1">
        <v>41354</v>
      </c>
      <c r="Y2602" t="s">
        <v>34</v>
      </c>
      <c r="Z2602" t="e" vm="48">
        <v>#VALUE!</v>
      </c>
      <c r="AA2602">
        <v>3038</v>
      </c>
      <c r="AB2602" t="e" cm="1" vm="2">
        <f t="array" ref="AB2602">_FV(Table1[[#This Row],[State]],"Country/region",TRUE)</f>
        <v>#VALUE!</v>
      </c>
    </row>
    <row r="2603" spans="1:28" x14ac:dyDescent="0.35">
      <c r="A2603" t="s">
        <v>2405</v>
      </c>
      <c r="B2603">
        <v>46</v>
      </c>
      <c r="C2603" t="s">
        <v>1385</v>
      </c>
      <c r="D2603" t="s">
        <v>46</v>
      </c>
      <c r="E2603">
        <f>YEAR(Table1[[#This Row],[Order Date]])</f>
        <v>2013</v>
      </c>
      <c r="F2603">
        <v>1</v>
      </c>
      <c r="G2603">
        <f>MONTH(Table1[[#This Row],[Order Date]])</f>
        <v>3</v>
      </c>
      <c r="H2603" s="1">
        <v>41352</v>
      </c>
      <c r="I2603">
        <v>50759</v>
      </c>
      <c r="J2603" t="s">
        <v>47</v>
      </c>
      <c r="K2603">
        <v>46</v>
      </c>
      <c r="L2603">
        <v>65.989999999999995</v>
      </c>
      <c r="M2603" s="2">
        <v>0.1</v>
      </c>
      <c r="N2603">
        <v>2422.721</v>
      </c>
      <c r="O2603">
        <v>8.99</v>
      </c>
      <c r="P2603">
        <v>366.18299999999999</v>
      </c>
      <c r="Q2603" s="2">
        <v>0.56000000000000005</v>
      </c>
      <c r="R2603" t="s">
        <v>96</v>
      </c>
      <c r="S2603" t="s">
        <v>30</v>
      </c>
      <c r="T2603" t="s">
        <v>1454</v>
      </c>
      <c r="U2603" t="s">
        <v>105</v>
      </c>
      <c r="V2603" t="s">
        <v>33</v>
      </c>
      <c r="W2603">
        <v>7115</v>
      </c>
      <c r="X2603" s="1">
        <v>41357</v>
      </c>
      <c r="Y2603" t="s">
        <v>34</v>
      </c>
      <c r="Z2603" t="e" vm="48">
        <v>#VALUE!</v>
      </c>
      <c r="AA2603">
        <v>3839</v>
      </c>
      <c r="AB2603" t="e" cm="1" vm="2">
        <f t="array" ref="AB2603">_FV(Table1[[#This Row],[State]],"Country/region",TRUE)</f>
        <v>#VALUE!</v>
      </c>
    </row>
    <row r="2604" spans="1:28" x14ac:dyDescent="0.35">
      <c r="A2604" t="s">
        <v>2499</v>
      </c>
      <c r="B2604">
        <v>46</v>
      </c>
      <c r="C2604" t="s">
        <v>705</v>
      </c>
      <c r="D2604" t="s">
        <v>38</v>
      </c>
      <c r="E2604">
        <f>YEAR(Table1[[#This Row],[Order Date]])</f>
        <v>2013</v>
      </c>
      <c r="F2604">
        <v>1</v>
      </c>
      <c r="G2604">
        <f>MONTH(Table1[[#This Row],[Order Date]])</f>
        <v>3</v>
      </c>
      <c r="H2604" s="1">
        <v>41353</v>
      </c>
      <c r="I2604">
        <v>33283</v>
      </c>
      <c r="J2604" t="s">
        <v>131</v>
      </c>
      <c r="K2604">
        <v>48</v>
      </c>
      <c r="L2604">
        <v>218.75</v>
      </c>
      <c r="M2604" s="2">
        <v>0.02</v>
      </c>
      <c r="N2604">
        <v>10462.540000000001</v>
      </c>
      <c r="O2604">
        <v>69.64</v>
      </c>
      <c r="P2604">
        <v>-1402.68</v>
      </c>
      <c r="Q2604" s="2">
        <v>0.77</v>
      </c>
      <c r="R2604" t="s">
        <v>48</v>
      </c>
      <c r="S2604" t="s">
        <v>73</v>
      </c>
      <c r="T2604" t="s">
        <v>559</v>
      </c>
      <c r="U2604" t="s">
        <v>75</v>
      </c>
      <c r="V2604" t="s">
        <v>52</v>
      </c>
      <c r="W2604">
        <v>4677</v>
      </c>
      <c r="X2604" s="1">
        <v>41353</v>
      </c>
      <c r="Y2604" t="s">
        <v>53</v>
      </c>
      <c r="Z2604" t="e" vm="23">
        <v>#VALUE!</v>
      </c>
      <c r="AA2604">
        <v>98902</v>
      </c>
      <c r="AB2604" t="e" cm="1" vm="2">
        <f t="array" ref="AB2604">_FV(Table1[[#This Row],[State]],"Country/region",TRUE)</f>
        <v>#VALUE!</v>
      </c>
    </row>
    <row r="2605" spans="1:28" x14ac:dyDescent="0.35">
      <c r="A2605" t="s">
        <v>318</v>
      </c>
      <c r="B2605">
        <v>46</v>
      </c>
      <c r="C2605" t="s">
        <v>319</v>
      </c>
      <c r="D2605" t="s">
        <v>46</v>
      </c>
      <c r="E2605">
        <f>YEAR(Table1[[#This Row],[Order Date]])</f>
        <v>2013</v>
      </c>
      <c r="F2605">
        <v>1</v>
      </c>
      <c r="G2605">
        <f>MONTH(Table1[[#This Row],[Order Date]])</f>
        <v>3</v>
      </c>
      <c r="H2605" s="1">
        <v>41353</v>
      </c>
      <c r="I2605">
        <v>8387</v>
      </c>
      <c r="J2605" t="s">
        <v>39</v>
      </c>
      <c r="K2605">
        <v>35</v>
      </c>
      <c r="L2605">
        <v>31.74</v>
      </c>
      <c r="M2605" s="2">
        <v>0.02</v>
      </c>
      <c r="N2605">
        <v>1133.96</v>
      </c>
      <c r="O2605">
        <v>12.62</v>
      </c>
      <c r="P2605">
        <v>185.08750000000001</v>
      </c>
      <c r="Q2605" s="2">
        <v>0.37</v>
      </c>
      <c r="R2605" t="s">
        <v>29</v>
      </c>
      <c r="S2605" t="s">
        <v>30</v>
      </c>
      <c r="T2605" t="s">
        <v>1550</v>
      </c>
      <c r="U2605" t="s">
        <v>67</v>
      </c>
      <c r="V2605" t="s">
        <v>52</v>
      </c>
      <c r="W2605">
        <v>1149</v>
      </c>
      <c r="X2605" s="1">
        <v>41354</v>
      </c>
      <c r="Y2605" t="s">
        <v>34</v>
      </c>
      <c r="Z2605" t="e" vm="33">
        <v>#VALUE!</v>
      </c>
      <c r="AA2605">
        <v>83854</v>
      </c>
      <c r="AB2605" t="e" cm="1" vm="2">
        <f t="array" ref="AB2605">_FV(Table1[[#This Row],[State]],"Country/region",TRUE)</f>
        <v>#VALUE!</v>
      </c>
    </row>
    <row r="2606" spans="1:28" x14ac:dyDescent="0.35">
      <c r="A2606" t="s">
        <v>2854</v>
      </c>
      <c r="B2606">
        <v>46</v>
      </c>
      <c r="C2606" t="s">
        <v>2855</v>
      </c>
      <c r="D2606" t="s">
        <v>46</v>
      </c>
      <c r="E2606">
        <f>YEAR(Table1[[#This Row],[Order Date]])</f>
        <v>2013</v>
      </c>
      <c r="F2606">
        <v>1</v>
      </c>
      <c r="G2606">
        <f>MONTH(Table1[[#This Row],[Order Date]])</f>
        <v>3</v>
      </c>
      <c r="H2606" s="1">
        <v>41354</v>
      </c>
      <c r="I2606">
        <v>30308</v>
      </c>
      <c r="J2606" t="s">
        <v>131</v>
      </c>
      <c r="K2606">
        <v>15</v>
      </c>
      <c r="L2606">
        <v>1.8</v>
      </c>
      <c r="M2606" s="2">
        <v>0.08</v>
      </c>
      <c r="N2606">
        <v>30.38</v>
      </c>
      <c r="O2606">
        <v>4.79</v>
      </c>
      <c r="P2606">
        <v>-59.179000000000002</v>
      </c>
      <c r="Q2606" s="2">
        <v>0.37</v>
      </c>
      <c r="R2606" t="s">
        <v>29</v>
      </c>
      <c r="S2606" t="s">
        <v>30</v>
      </c>
      <c r="T2606" t="s">
        <v>2856</v>
      </c>
      <c r="U2606" t="s">
        <v>67</v>
      </c>
      <c r="V2606" t="s">
        <v>68</v>
      </c>
      <c r="W2606">
        <v>4256</v>
      </c>
      <c r="X2606" s="1">
        <v>41355</v>
      </c>
      <c r="Y2606" t="s">
        <v>34</v>
      </c>
      <c r="Z2606" t="e" vm="11">
        <v>#VALUE!</v>
      </c>
      <c r="AA2606">
        <v>75098</v>
      </c>
      <c r="AB2606" t="e" cm="1" vm="2">
        <f t="array" ref="AB2606">_FV(Table1[[#This Row],[State]],"Country/region",TRUE)</f>
        <v>#VALUE!</v>
      </c>
    </row>
    <row r="2607" spans="1:28" x14ac:dyDescent="0.35">
      <c r="A2607" t="s">
        <v>2857</v>
      </c>
      <c r="B2607">
        <v>46</v>
      </c>
      <c r="C2607" t="s">
        <v>2102</v>
      </c>
      <c r="D2607" t="s">
        <v>46</v>
      </c>
      <c r="E2607">
        <f>YEAR(Table1[[#This Row],[Order Date]])</f>
        <v>2013</v>
      </c>
      <c r="F2607">
        <v>1</v>
      </c>
      <c r="G2607">
        <f>MONTH(Table1[[#This Row],[Order Date]])</f>
        <v>3</v>
      </c>
      <c r="H2607" s="1">
        <v>41354</v>
      </c>
      <c r="I2607">
        <v>15744</v>
      </c>
      <c r="J2607" t="s">
        <v>58</v>
      </c>
      <c r="K2607">
        <v>16</v>
      </c>
      <c r="L2607">
        <v>55.48</v>
      </c>
      <c r="M2607" s="2">
        <v>0.09</v>
      </c>
      <c r="N2607">
        <v>838.81</v>
      </c>
      <c r="O2607">
        <v>6.79</v>
      </c>
      <c r="P2607">
        <v>290.77</v>
      </c>
      <c r="Q2607" s="2">
        <v>0.37</v>
      </c>
      <c r="R2607" t="s">
        <v>29</v>
      </c>
      <c r="S2607" t="s">
        <v>30</v>
      </c>
      <c r="T2607" t="s">
        <v>838</v>
      </c>
      <c r="U2607" t="s">
        <v>61</v>
      </c>
      <c r="V2607" t="s">
        <v>33</v>
      </c>
      <c r="W2607">
        <v>2186</v>
      </c>
      <c r="X2607" s="1">
        <v>41355</v>
      </c>
      <c r="Y2607" t="s">
        <v>34</v>
      </c>
      <c r="Z2607" t="e" vm="22">
        <v>#VALUE!</v>
      </c>
      <c r="AA2607">
        <v>44511</v>
      </c>
      <c r="AB2607" t="e" cm="1" vm="2">
        <f t="array" ref="AB2607">_FV(Table1[[#This Row],[State]],"Country/region",TRUE)</f>
        <v>#VALUE!</v>
      </c>
    </row>
    <row r="2608" spans="1:28" x14ac:dyDescent="0.35">
      <c r="A2608" t="s">
        <v>1447</v>
      </c>
      <c r="B2608">
        <v>46</v>
      </c>
      <c r="C2608" t="s">
        <v>270</v>
      </c>
      <c r="D2608" t="s">
        <v>46</v>
      </c>
      <c r="E2608">
        <f>YEAR(Table1[[#This Row],[Order Date]])</f>
        <v>2013</v>
      </c>
      <c r="F2608">
        <v>1</v>
      </c>
      <c r="G2608">
        <f>MONTH(Table1[[#This Row],[Order Date]])</f>
        <v>3</v>
      </c>
      <c r="H2608" s="1">
        <v>41354</v>
      </c>
      <c r="I2608">
        <v>30374</v>
      </c>
      <c r="J2608" t="s">
        <v>58</v>
      </c>
      <c r="K2608">
        <v>12</v>
      </c>
      <c r="L2608">
        <v>59.98</v>
      </c>
      <c r="M2608" s="2">
        <v>7.0000000000000007E-2</v>
      </c>
      <c r="N2608">
        <v>709.54</v>
      </c>
      <c r="O2608">
        <v>3.99</v>
      </c>
      <c r="P2608">
        <v>131.44</v>
      </c>
      <c r="Q2608" s="2">
        <v>0.56999999999999995</v>
      </c>
      <c r="R2608" t="s">
        <v>29</v>
      </c>
      <c r="S2608" t="s">
        <v>30</v>
      </c>
      <c r="T2608" t="s">
        <v>306</v>
      </c>
      <c r="U2608" t="s">
        <v>214</v>
      </c>
      <c r="V2608" t="s">
        <v>76</v>
      </c>
      <c r="W2608">
        <v>4268</v>
      </c>
      <c r="X2608" s="1">
        <v>41355</v>
      </c>
      <c r="Y2608" t="s">
        <v>34</v>
      </c>
      <c r="Z2608" t="e" vm="29">
        <v>#VALUE!</v>
      </c>
      <c r="AA2608">
        <v>40475</v>
      </c>
      <c r="AB2608" t="e" cm="1" vm="2">
        <f t="array" ref="AB2608">_FV(Table1[[#This Row],[State]],"Country/region",TRUE)</f>
        <v>#VALUE!</v>
      </c>
    </row>
    <row r="2609" spans="1:28" x14ac:dyDescent="0.35">
      <c r="A2609" t="s">
        <v>2858</v>
      </c>
      <c r="B2609">
        <v>46</v>
      </c>
      <c r="C2609" t="s">
        <v>1149</v>
      </c>
      <c r="D2609" t="s">
        <v>38</v>
      </c>
      <c r="E2609">
        <f>YEAR(Table1[[#This Row],[Order Date]])</f>
        <v>2013</v>
      </c>
      <c r="F2609">
        <v>1</v>
      </c>
      <c r="G2609">
        <f>MONTH(Table1[[#This Row],[Order Date]])</f>
        <v>3</v>
      </c>
      <c r="H2609" s="1">
        <v>41354</v>
      </c>
      <c r="I2609">
        <v>32641</v>
      </c>
      <c r="J2609" t="s">
        <v>28</v>
      </c>
      <c r="K2609">
        <v>18</v>
      </c>
      <c r="L2609">
        <v>8.85</v>
      </c>
      <c r="M2609" s="2">
        <v>0.05</v>
      </c>
      <c r="N2609">
        <v>167.53</v>
      </c>
      <c r="O2609">
        <v>5.6</v>
      </c>
      <c r="P2609">
        <v>-9.5679999999999996</v>
      </c>
      <c r="Q2609" s="2">
        <v>0.36</v>
      </c>
      <c r="R2609" t="s">
        <v>29</v>
      </c>
      <c r="S2609" t="s">
        <v>30</v>
      </c>
      <c r="T2609" t="s">
        <v>1707</v>
      </c>
      <c r="U2609" t="s">
        <v>67</v>
      </c>
      <c r="V2609" t="s">
        <v>52</v>
      </c>
      <c r="W2609">
        <v>4589</v>
      </c>
      <c r="X2609" s="1">
        <v>41355</v>
      </c>
      <c r="Y2609" t="s">
        <v>34</v>
      </c>
      <c r="Z2609" t="e" vm="32">
        <v>#VALUE!</v>
      </c>
      <c r="AA2609">
        <v>80219</v>
      </c>
      <c r="AB2609" t="e" cm="1" vm="2">
        <f t="array" ref="AB2609">_FV(Table1[[#This Row],[State]],"Country/region",TRUE)</f>
        <v>#VALUE!</v>
      </c>
    </row>
    <row r="2610" spans="1:28" x14ac:dyDescent="0.35">
      <c r="A2610" t="s">
        <v>1447</v>
      </c>
      <c r="B2610">
        <v>46</v>
      </c>
      <c r="C2610" t="s">
        <v>270</v>
      </c>
      <c r="D2610" t="s">
        <v>46</v>
      </c>
      <c r="E2610">
        <f>YEAR(Table1[[#This Row],[Order Date]])</f>
        <v>2013</v>
      </c>
      <c r="F2610">
        <v>1</v>
      </c>
      <c r="G2610">
        <f>MONTH(Table1[[#This Row],[Order Date]])</f>
        <v>3</v>
      </c>
      <c r="H2610" s="1">
        <v>41354</v>
      </c>
      <c r="I2610">
        <v>30374</v>
      </c>
      <c r="J2610" t="s">
        <v>58</v>
      </c>
      <c r="K2610">
        <v>42</v>
      </c>
      <c r="L2610">
        <v>28.48</v>
      </c>
      <c r="M2610" s="2">
        <v>0</v>
      </c>
      <c r="N2610">
        <v>1220.08</v>
      </c>
      <c r="O2610">
        <v>1.99</v>
      </c>
      <c r="P2610">
        <v>515.64</v>
      </c>
      <c r="Q2610" s="2">
        <v>0.4</v>
      </c>
      <c r="R2610" t="s">
        <v>96</v>
      </c>
      <c r="S2610" t="s">
        <v>139</v>
      </c>
      <c r="T2610" t="s">
        <v>140</v>
      </c>
      <c r="U2610" t="s">
        <v>102</v>
      </c>
      <c r="V2610" t="s">
        <v>76</v>
      </c>
      <c r="W2610">
        <v>4269</v>
      </c>
      <c r="X2610" s="1">
        <v>41355</v>
      </c>
      <c r="Y2610" t="s">
        <v>34</v>
      </c>
      <c r="Z2610" t="e" vm="29">
        <v>#VALUE!</v>
      </c>
      <c r="AA2610">
        <v>40475</v>
      </c>
      <c r="AB2610" t="e" cm="1" vm="2">
        <f t="array" ref="AB2610">_FV(Table1[[#This Row],[State]],"Country/region",TRUE)</f>
        <v>#VALUE!</v>
      </c>
    </row>
    <row r="2611" spans="1:28" x14ac:dyDescent="0.35">
      <c r="A2611" t="s">
        <v>234</v>
      </c>
      <c r="B2611">
        <v>46</v>
      </c>
      <c r="C2611" t="s">
        <v>1316</v>
      </c>
      <c r="D2611" t="s">
        <v>46</v>
      </c>
      <c r="E2611">
        <f>YEAR(Table1[[#This Row],[Order Date]])</f>
        <v>2013</v>
      </c>
      <c r="F2611">
        <v>1</v>
      </c>
      <c r="G2611">
        <f>MONTH(Table1[[#This Row],[Order Date]])</f>
        <v>3</v>
      </c>
      <c r="H2611" s="1">
        <v>41354</v>
      </c>
      <c r="I2611">
        <v>44290</v>
      </c>
      <c r="J2611" t="s">
        <v>131</v>
      </c>
      <c r="K2611">
        <v>49</v>
      </c>
      <c r="L2611">
        <v>10.4</v>
      </c>
      <c r="M2611" s="2">
        <v>0.06</v>
      </c>
      <c r="N2611">
        <v>508.38</v>
      </c>
      <c r="O2611">
        <v>5.4</v>
      </c>
      <c r="P2611">
        <v>4.68</v>
      </c>
      <c r="Q2611" s="2">
        <v>0.51</v>
      </c>
      <c r="R2611" t="s">
        <v>48</v>
      </c>
      <c r="S2611" t="s">
        <v>139</v>
      </c>
      <c r="T2611" t="s">
        <v>1138</v>
      </c>
      <c r="U2611" t="s">
        <v>82</v>
      </c>
      <c r="V2611" t="s">
        <v>76</v>
      </c>
      <c r="W2611">
        <v>6253</v>
      </c>
      <c r="X2611" s="1">
        <v>41356</v>
      </c>
      <c r="Y2611" t="s">
        <v>34</v>
      </c>
      <c r="Z2611" t="e" vm="44">
        <v>#VALUE!</v>
      </c>
      <c r="AA2611">
        <v>30904</v>
      </c>
      <c r="AB2611" t="e" cm="1" vm="2">
        <f t="array" ref="AB2611">_FV(Table1[[#This Row],[State]],"Country/region",TRUE)</f>
        <v>#VALUE!</v>
      </c>
    </row>
    <row r="2612" spans="1:28" x14ac:dyDescent="0.35">
      <c r="A2612" t="s">
        <v>234</v>
      </c>
      <c r="B2612">
        <v>46</v>
      </c>
      <c r="C2612" t="s">
        <v>1316</v>
      </c>
      <c r="D2612" t="s">
        <v>46</v>
      </c>
      <c r="E2612">
        <f>YEAR(Table1[[#This Row],[Order Date]])</f>
        <v>2013</v>
      </c>
      <c r="F2612">
        <v>1</v>
      </c>
      <c r="G2612">
        <f>MONTH(Table1[[#This Row],[Order Date]])</f>
        <v>3</v>
      </c>
      <c r="H2612" s="1">
        <v>41354</v>
      </c>
      <c r="I2612">
        <v>44290</v>
      </c>
      <c r="J2612" t="s">
        <v>131</v>
      </c>
      <c r="K2612">
        <v>28</v>
      </c>
      <c r="L2612">
        <v>9.06</v>
      </c>
      <c r="M2612" s="2">
        <v>0.01</v>
      </c>
      <c r="N2612">
        <v>281.08999999999997</v>
      </c>
      <c r="O2612">
        <v>9.86</v>
      </c>
      <c r="P2612">
        <v>-114.58</v>
      </c>
      <c r="Q2612" s="2">
        <v>0.4</v>
      </c>
      <c r="R2612" t="s">
        <v>29</v>
      </c>
      <c r="S2612" t="s">
        <v>30</v>
      </c>
      <c r="T2612" t="s">
        <v>1373</v>
      </c>
      <c r="U2612" t="s">
        <v>61</v>
      </c>
      <c r="V2612" t="s">
        <v>76</v>
      </c>
      <c r="W2612">
        <v>6254</v>
      </c>
      <c r="X2612" s="1">
        <v>41356</v>
      </c>
      <c r="Y2612" t="s">
        <v>34</v>
      </c>
      <c r="Z2612" t="e" vm="44">
        <v>#VALUE!</v>
      </c>
      <c r="AA2612">
        <v>30904</v>
      </c>
      <c r="AB2612" t="e" cm="1" vm="2">
        <f t="array" ref="AB2612">_FV(Table1[[#This Row],[State]],"Country/region",TRUE)</f>
        <v>#VALUE!</v>
      </c>
    </row>
    <row r="2613" spans="1:28" x14ac:dyDescent="0.35">
      <c r="A2613" t="s">
        <v>234</v>
      </c>
      <c r="B2613">
        <v>46</v>
      </c>
      <c r="C2613" t="s">
        <v>1316</v>
      </c>
      <c r="D2613" t="s">
        <v>46</v>
      </c>
      <c r="E2613">
        <f>YEAR(Table1[[#This Row],[Order Date]])</f>
        <v>2013</v>
      </c>
      <c r="F2613">
        <v>1</v>
      </c>
      <c r="G2613">
        <f>MONTH(Table1[[#This Row],[Order Date]])</f>
        <v>3</v>
      </c>
      <c r="H2613" s="1">
        <v>41354</v>
      </c>
      <c r="I2613">
        <v>44290</v>
      </c>
      <c r="J2613" t="s">
        <v>131</v>
      </c>
      <c r="K2613">
        <v>41</v>
      </c>
      <c r="L2613">
        <v>6.48</v>
      </c>
      <c r="M2613" s="2">
        <v>0.02</v>
      </c>
      <c r="N2613">
        <v>276.64999999999998</v>
      </c>
      <c r="O2613">
        <v>5.87</v>
      </c>
      <c r="P2613">
        <v>-75.28</v>
      </c>
      <c r="Q2613" s="2">
        <v>0.37</v>
      </c>
      <c r="R2613" t="s">
        <v>29</v>
      </c>
      <c r="S2613" t="s">
        <v>30</v>
      </c>
      <c r="T2613" t="s">
        <v>2859</v>
      </c>
      <c r="U2613" t="s">
        <v>61</v>
      </c>
      <c r="V2613" t="s">
        <v>76</v>
      </c>
      <c r="W2613">
        <v>6255</v>
      </c>
      <c r="X2613" s="1">
        <v>41356</v>
      </c>
      <c r="Y2613" t="s">
        <v>34</v>
      </c>
      <c r="Z2613" t="e" vm="44">
        <v>#VALUE!</v>
      </c>
      <c r="AA2613">
        <v>30904</v>
      </c>
      <c r="AB2613" t="e" cm="1" vm="2">
        <f t="array" ref="AB2613">_FV(Table1[[#This Row],[State]],"Country/region",TRUE)</f>
        <v>#VALUE!</v>
      </c>
    </row>
    <row r="2614" spans="1:28" x14ac:dyDescent="0.35">
      <c r="A2614" t="s">
        <v>1213</v>
      </c>
      <c r="B2614">
        <v>46</v>
      </c>
      <c r="C2614" t="s">
        <v>1549</v>
      </c>
      <c r="D2614" t="s">
        <v>57</v>
      </c>
      <c r="E2614">
        <f>YEAR(Table1[[#This Row],[Order Date]])</f>
        <v>2013</v>
      </c>
      <c r="F2614">
        <v>1</v>
      </c>
      <c r="G2614">
        <f>MONTH(Table1[[#This Row],[Order Date]])</f>
        <v>3</v>
      </c>
      <c r="H2614" s="1">
        <v>41355</v>
      </c>
      <c r="I2614">
        <v>29671</v>
      </c>
      <c r="J2614" t="s">
        <v>58</v>
      </c>
      <c r="K2614">
        <v>43</v>
      </c>
      <c r="L2614">
        <v>34.99</v>
      </c>
      <c r="M2614" s="2">
        <v>0.02</v>
      </c>
      <c r="N2614">
        <v>1511.7</v>
      </c>
      <c r="O2614">
        <v>7.73</v>
      </c>
      <c r="P2614">
        <v>221.63</v>
      </c>
      <c r="Q2614" s="2">
        <v>0.59</v>
      </c>
      <c r="R2614" t="s">
        <v>29</v>
      </c>
      <c r="S2614" t="s">
        <v>30</v>
      </c>
      <c r="T2614" t="s">
        <v>795</v>
      </c>
      <c r="U2614" t="s">
        <v>88</v>
      </c>
      <c r="V2614" t="s">
        <v>68</v>
      </c>
      <c r="W2614">
        <v>4181</v>
      </c>
      <c r="X2614" s="1">
        <v>41356</v>
      </c>
      <c r="Y2614" t="s">
        <v>34</v>
      </c>
      <c r="Z2614" t="e" vm="11">
        <v>#VALUE!</v>
      </c>
      <c r="AA2614">
        <v>75146</v>
      </c>
      <c r="AB2614" t="e" cm="1" vm="2">
        <f t="array" ref="AB2614">_FV(Table1[[#This Row],[State]],"Country/region",TRUE)</f>
        <v>#VALUE!</v>
      </c>
    </row>
    <row r="2615" spans="1:28" x14ac:dyDescent="0.35">
      <c r="A2615" t="s">
        <v>2663</v>
      </c>
      <c r="B2615">
        <v>46</v>
      </c>
      <c r="C2615" t="s">
        <v>1009</v>
      </c>
      <c r="D2615" t="s">
        <v>57</v>
      </c>
      <c r="E2615">
        <f>YEAR(Table1[[#This Row],[Order Date]])</f>
        <v>2013</v>
      </c>
      <c r="F2615">
        <v>1</v>
      </c>
      <c r="G2615">
        <f>MONTH(Table1[[#This Row],[Order Date]])</f>
        <v>3</v>
      </c>
      <c r="H2615" s="1">
        <v>41355</v>
      </c>
      <c r="I2615">
        <v>53060</v>
      </c>
      <c r="J2615" t="s">
        <v>58</v>
      </c>
      <c r="K2615">
        <v>4</v>
      </c>
      <c r="L2615">
        <v>9.11</v>
      </c>
      <c r="M2615" s="2">
        <v>0.02</v>
      </c>
      <c r="N2615">
        <v>38.58</v>
      </c>
      <c r="O2615">
        <v>2.15</v>
      </c>
      <c r="P2615">
        <v>-2.82</v>
      </c>
      <c r="Q2615" s="2">
        <v>0.4</v>
      </c>
      <c r="R2615" t="s">
        <v>29</v>
      </c>
      <c r="S2615" t="s">
        <v>59</v>
      </c>
      <c r="T2615" t="s">
        <v>63</v>
      </c>
      <c r="U2615" t="s">
        <v>61</v>
      </c>
      <c r="V2615" t="s">
        <v>52</v>
      </c>
      <c r="W2615">
        <v>7443</v>
      </c>
      <c r="X2615" s="1">
        <v>41357</v>
      </c>
      <c r="Y2615" t="s">
        <v>34</v>
      </c>
      <c r="Z2615" t="e" vm="4">
        <v>#VALUE!</v>
      </c>
      <c r="AA2615">
        <v>90301</v>
      </c>
      <c r="AB2615" t="e" cm="1" vm="2">
        <f t="array" ref="AB2615">_FV(Table1[[#This Row],[State]],"Country/region",TRUE)</f>
        <v>#VALUE!</v>
      </c>
    </row>
    <row r="2616" spans="1:28" x14ac:dyDescent="0.35">
      <c r="A2616" t="s">
        <v>2663</v>
      </c>
      <c r="B2616">
        <v>46</v>
      </c>
      <c r="C2616" t="s">
        <v>1009</v>
      </c>
      <c r="D2616" t="s">
        <v>57</v>
      </c>
      <c r="E2616">
        <f>YEAR(Table1[[#This Row],[Order Date]])</f>
        <v>2013</v>
      </c>
      <c r="F2616">
        <v>1</v>
      </c>
      <c r="G2616">
        <f>MONTH(Table1[[#This Row],[Order Date]])</f>
        <v>3</v>
      </c>
      <c r="H2616" s="1">
        <v>41355</v>
      </c>
      <c r="I2616">
        <v>53060</v>
      </c>
      <c r="J2616" t="s">
        <v>58</v>
      </c>
      <c r="K2616">
        <v>36</v>
      </c>
      <c r="L2616">
        <v>20.95</v>
      </c>
      <c r="M2616" s="2">
        <v>0.1</v>
      </c>
      <c r="N2616">
        <v>739.07</v>
      </c>
      <c r="O2616">
        <v>5.99</v>
      </c>
      <c r="P2616">
        <v>-71.55</v>
      </c>
      <c r="Q2616" s="2">
        <v>0.65</v>
      </c>
      <c r="R2616" t="s">
        <v>96</v>
      </c>
      <c r="S2616" t="s">
        <v>30</v>
      </c>
      <c r="T2616" t="s">
        <v>1768</v>
      </c>
      <c r="U2616" t="s">
        <v>102</v>
      </c>
      <c r="V2616" t="s">
        <v>52</v>
      </c>
      <c r="W2616">
        <v>7442</v>
      </c>
      <c r="X2616" s="1">
        <v>41357</v>
      </c>
      <c r="Y2616" t="s">
        <v>34</v>
      </c>
      <c r="Z2616" t="e" vm="4">
        <v>#VALUE!</v>
      </c>
      <c r="AA2616">
        <v>90301</v>
      </c>
      <c r="AB2616" t="e" cm="1" vm="2">
        <f t="array" ref="AB2616">_FV(Table1[[#This Row],[State]],"Country/region",TRUE)</f>
        <v>#VALUE!</v>
      </c>
    </row>
    <row r="2617" spans="1:28" x14ac:dyDescent="0.35">
      <c r="A2617" t="s">
        <v>2860</v>
      </c>
      <c r="B2617">
        <v>46</v>
      </c>
      <c r="C2617" t="s">
        <v>2394</v>
      </c>
      <c r="D2617" t="s">
        <v>46</v>
      </c>
      <c r="E2617">
        <f>YEAR(Table1[[#This Row],[Order Date]])</f>
        <v>2013</v>
      </c>
      <c r="F2617">
        <v>1</v>
      </c>
      <c r="G2617">
        <f>MONTH(Table1[[#This Row],[Order Date]])</f>
        <v>3</v>
      </c>
      <c r="H2617" s="1">
        <v>41356</v>
      </c>
      <c r="I2617">
        <v>4037</v>
      </c>
      <c r="J2617" t="s">
        <v>28</v>
      </c>
      <c r="K2617">
        <v>27</v>
      </c>
      <c r="L2617">
        <v>6.48</v>
      </c>
      <c r="M2617" s="2">
        <v>0</v>
      </c>
      <c r="N2617">
        <v>188.07</v>
      </c>
      <c r="O2617">
        <v>7.86</v>
      </c>
      <c r="P2617">
        <v>-101.85</v>
      </c>
      <c r="Q2617" s="2">
        <v>0.37</v>
      </c>
      <c r="R2617" t="s">
        <v>29</v>
      </c>
      <c r="S2617" t="s">
        <v>30</v>
      </c>
      <c r="T2617" t="s">
        <v>1483</v>
      </c>
      <c r="U2617" t="s">
        <v>61</v>
      </c>
      <c r="V2617" t="s">
        <v>68</v>
      </c>
      <c r="W2617">
        <v>593</v>
      </c>
      <c r="X2617" s="1">
        <v>41357</v>
      </c>
      <c r="Y2617" t="s">
        <v>34</v>
      </c>
      <c r="Z2617" t="e" vm="28">
        <v>#VALUE!</v>
      </c>
      <c r="AA2617">
        <v>64064</v>
      </c>
      <c r="AB2617" t="e" cm="1" vm="2">
        <f t="array" ref="AB2617">_FV(Table1[[#This Row],[State]],"Country/region",TRUE)</f>
        <v>#VALUE!</v>
      </c>
    </row>
    <row r="2618" spans="1:28" x14ac:dyDescent="0.35">
      <c r="A2618" t="s">
        <v>2861</v>
      </c>
      <c r="B2618">
        <v>46</v>
      </c>
      <c r="C2618" t="s">
        <v>1807</v>
      </c>
      <c r="D2618" t="s">
        <v>46</v>
      </c>
      <c r="E2618">
        <f>YEAR(Table1[[#This Row],[Order Date]])</f>
        <v>2013</v>
      </c>
      <c r="F2618">
        <v>1</v>
      </c>
      <c r="G2618">
        <f>MONTH(Table1[[#This Row],[Order Date]])</f>
        <v>3</v>
      </c>
      <c r="H2618" s="1">
        <v>41357</v>
      </c>
      <c r="I2618">
        <v>5830</v>
      </c>
      <c r="J2618" t="s">
        <v>131</v>
      </c>
      <c r="K2618">
        <v>49</v>
      </c>
      <c r="L2618">
        <v>40.97</v>
      </c>
      <c r="M2618" s="2">
        <v>7.0000000000000007E-2</v>
      </c>
      <c r="N2618">
        <v>2012.14</v>
      </c>
      <c r="O2618">
        <v>14.45</v>
      </c>
      <c r="P2618">
        <v>241.74</v>
      </c>
      <c r="Q2618" s="2">
        <v>0.56999999999999995</v>
      </c>
      <c r="R2618" t="s">
        <v>48</v>
      </c>
      <c r="S2618" t="s">
        <v>40</v>
      </c>
      <c r="T2618" t="s">
        <v>2862</v>
      </c>
      <c r="U2618" t="s">
        <v>82</v>
      </c>
      <c r="V2618" t="s">
        <v>33</v>
      </c>
      <c r="W2618">
        <v>809</v>
      </c>
      <c r="X2618" s="1">
        <v>41358</v>
      </c>
      <c r="Y2618" t="s">
        <v>34</v>
      </c>
      <c r="Z2618" t="e" vm="30">
        <v>#VALUE!</v>
      </c>
      <c r="AA2618">
        <v>2145</v>
      </c>
      <c r="AB2618" t="e" cm="1" vm="2">
        <f t="array" ref="AB2618">_FV(Table1[[#This Row],[State]],"Country/region",TRUE)</f>
        <v>#VALUE!</v>
      </c>
    </row>
    <row r="2619" spans="1:28" x14ac:dyDescent="0.35">
      <c r="A2619" t="s">
        <v>2305</v>
      </c>
      <c r="B2619">
        <v>46</v>
      </c>
      <c r="C2619" t="s">
        <v>2306</v>
      </c>
      <c r="D2619" t="s">
        <v>46</v>
      </c>
      <c r="E2619">
        <f>YEAR(Table1[[#This Row],[Order Date]])</f>
        <v>2013</v>
      </c>
      <c r="F2619">
        <v>1</v>
      </c>
      <c r="G2619">
        <f>MONTH(Table1[[#This Row],[Order Date]])</f>
        <v>3</v>
      </c>
      <c r="H2619" s="1">
        <v>41357</v>
      </c>
      <c r="I2619">
        <v>5414</v>
      </c>
      <c r="J2619" t="s">
        <v>39</v>
      </c>
      <c r="K2619">
        <v>14</v>
      </c>
      <c r="L2619">
        <v>20.98</v>
      </c>
      <c r="M2619" s="2">
        <v>0.1</v>
      </c>
      <c r="N2619">
        <v>284.62</v>
      </c>
      <c r="O2619">
        <v>5.42</v>
      </c>
      <c r="P2619">
        <v>-27.08</v>
      </c>
      <c r="Q2619" s="2">
        <v>0.66</v>
      </c>
      <c r="R2619" t="s">
        <v>29</v>
      </c>
      <c r="S2619" t="s">
        <v>30</v>
      </c>
      <c r="T2619" t="s">
        <v>2781</v>
      </c>
      <c r="U2619" t="s">
        <v>32</v>
      </c>
      <c r="V2619" t="s">
        <v>33</v>
      </c>
      <c r="W2619">
        <v>756</v>
      </c>
      <c r="X2619" s="1">
        <v>41358</v>
      </c>
      <c r="Y2619" t="s">
        <v>42</v>
      </c>
      <c r="Z2619" t="e" vm="3">
        <v>#VALUE!</v>
      </c>
      <c r="AA2619">
        <v>21114</v>
      </c>
      <c r="AB2619" t="e" cm="1" vm="2">
        <f t="array" ref="AB2619">_FV(Table1[[#This Row],[State]],"Country/region",TRUE)</f>
        <v>#VALUE!</v>
      </c>
    </row>
    <row r="2620" spans="1:28" x14ac:dyDescent="0.35">
      <c r="A2620" t="s">
        <v>2863</v>
      </c>
      <c r="B2620">
        <v>46</v>
      </c>
      <c r="C2620" t="s">
        <v>2864</v>
      </c>
      <c r="D2620" t="s">
        <v>38</v>
      </c>
      <c r="E2620">
        <f>YEAR(Table1[[#This Row],[Order Date]])</f>
        <v>2013</v>
      </c>
      <c r="F2620">
        <v>1</v>
      </c>
      <c r="G2620">
        <f>MONTH(Table1[[#This Row],[Order Date]])</f>
        <v>3</v>
      </c>
      <c r="H2620" s="1">
        <v>41357</v>
      </c>
      <c r="I2620">
        <v>44546</v>
      </c>
      <c r="J2620" t="s">
        <v>58</v>
      </c>
      <c r="K2620">
        <v>15</v>
      </c>
      <c r="L2620">
        <v>3.58</v>
      </c>
      <c r="M2620" s="2">
        <v>0.05</v>
      </c>
      <c r="N2620">
        <v>55.2</v>
      </c>
      <c r="O2620">
        <v>1.63</v>
      </c>
      <c r="P2620">
        <v>4.26</v>
      </c>
      <c r="Q2620" s="2">
        <v>0.36</v>
      </c>
      <c r="R2620" t="s">
        <v>29</v>
      </c>
      <c r="S2620" t="s">
        <v>59</v>
      </c>
      <c r="T2620" t="s">
        <v>1328</v>
      </c>
      <c r="U2620" t="s">
        <v>232</v>
      </c>
      <c r="V2620" t="s">
        <v>33</v>
      </c>
      <c r="W2620">
        <v>6293</v>
      </c>
      <c r="X2620" s="1">
        <v>41358</v>
      </c>
      <c r="Y2620" t="s">
        <v>34</v>
      </c>
      <c r="Z2620" t="e" vm="3">
        <v>#VALUE!</v>
      </c>
      <c r="AA2620">
        <v>20814</v>
      </c>
      <c r="AB2620" t="e" cm="1" vm="2">
        <f t="array" ref="AB2620">_FV(Table1[[#This Row],[State]],"Country/region",TRUE)</f>
        <v>#VALUE!</v>
      </c>
    </row>
    <row r="2621" spans="1:28" x14ac:dyDescent="0.35">
      <c r="A2621" t="s">
        <v>2865</v>
      </c>
      <c r="B2621">
        <v>46</v>
      </c>
      <c r="C2621" t="s">
        <v>313</v>
      </c>
      <c r="D2621" t="s">
        <v>57</v>
      </c>
      <c r="E2621">
        <f>YEAR(Table1[[#This Row],[Order Date]])</f>
        <v>2013</v>
      </c>
      <c r="F2621">
        <v>1</v>
      </c>
      <c r="G2621">
        <f>MONTH(Table1[[#This Row],[Order Date]])</f>
        <v>3</v>
      </c>
      <c r="H2621" s="1">
        <v>41357</v>
      </c>
      <c r="I2621">
        <v>36866</v>
      </c>
      <c r="J2621" t="s">
        <v>47</v>
      </c>
      <c r="K2621">
        <v>32</v>
      </c>
      <c r="L2621">
        <v>210.55</v>
      </c>
      <c r="M2621" s="2">
        <v>0.1</v>
      </c>
      <c r="N2621">
        <v>6245.76</v>
      </c>
      <c r="O2621">
        <v>9.99</v>
      </c>
      <c r="P2621">
        <v>1462.42</v>
      </c>
      <c r="Q2621" s="2">
        <v>0.6</v>
      </c>
      <c r="R2621" t="s">
        <v>29</v>
      </c>
      <c r="S2621" t="s">
        <v>30</v>
      </c>
      <c r="T2621" t="s">
        <v>2866</v>
      </c>
      <c r="U2621" t="s">
        <v>32</v>
      </c>
      <c r="V2621" t="s">
        <v>68</v>
      </c>
      <c r="W2621">
        <v>5187</v>
      </c>
      <c r="X2621" s="1">
        <v>41359</v>
      </c>
      <c r="Y2621" t="s">
        <v>34</v>
      </c>
      <c r="Z2621" t="e" vm="11">
        <v>#VALUE!</v>
      </c>
      <c r="AA2621">
        <v>76067</v>
      </c>
      <c r="AB2621" t="e" cm="1" vm="2">
        <f t="array" ref="AB2621">_FV(Table1[[#This Row],[State]],"Country/region",TRUE)</f>
        <v>#VALUE!</v>
      </c>
    </row>
    <row r="2622" spans="1:28" x14ac:dyDescent="0.35">
      <c r="A2622" t="s">
        <v>2070</v>
      </c>
      <c r="B2622">
        <v>46</v>
      </c>
      <c r="C2622" t="s">
        <v>2584</v>
      </c>
      <c r="D2622" t="s">
        <v>27</v>
      </c>
      <c r="E2622">
        <f>YEAR(Table1[[#This Row],[Order Date]])</f>
        <v>2013</v>
      </c>
      <c r="F2622">
        <v>1</v>
      </c>
      <c r="G2622">
        <f>MONTH(Table1[[#This Row],[Order Date]])</f>
        <v>3</v>
      </c>
      <c r="H2622" s="1">
        <v>41357</v>
      </c>
      <c r="I2622">
        <v>52135</v>
      </c>
      <c r="J2622" t="s">
        <v>47</v>
      </c>
      <c r="K2622">
        <v>38</v>
      </c>
      <c r="L2622">
        <v>99.99</v>
      </c>
      <c r="M2622" s="2">
        <v>0.04</v>
      </c>
      <c r="N2622">
        <v>3922.96</v>
      </c>
      <c r="O2622">
        <v>19.989999999999998</v>
      </c>
      <c r="P2622">
        <v>863.57</v>
      </c>
      <c r="Q2622" s="2">
        <v>0.5</v>
      </c>
      <c r="R2622" t="s">
        <v>96</v>
      </c>
      <c r="S2622" t="s">
        <v>30</v>
      </c>
      <c r="T2622" t="s">
        <v>2867</v>
      </c>
      <c r="U2622" t="s">
        <v>102</v>
      </c>
      <c r="V2622" t="s">
        <v>68</v>
      </c>
      <c r="W2622">
        <v>7312</v>
      </c>
      <c r="X2622" s="1">
        <v>41359</v>
      </c>
      <c r="Y2622" t="s">
        <v>34</v>
      </c>
      <c r="Z2622" t="e" vm="11">
        <v>#VALUE!</v>
      </c>
      <c r="AA2622">
        <v>77546</v>
      </c>
      <c r="AB2622" t="e" cm="1" vm="2">
        <f t="array" ref="AB2622">_FV(Table1[[#This Row],[State]],"Country/region",TRUE)</f>
        <v>#VALUE!</v>
      </c>
    </row>
    <row r="2623" spans="1:28" x14ac:dyDescent="0.35">
      <c r="A2623" t="s">
        <v>2868</v>
      </c>
      <c r="B2623">
        <v>46</v>
      </c>
      <c r="C2623" t="s">
        <v>200</v>
      </c>
      <c r="D2623" t="s">
        <v>27</v>
      </c>
      <c r="E2623">
        <f>YEAR(Table1[[#This Row],[Order Date]])</f>
        <v>2013</v>
      </c>
      <c r="F2623">
        <v>1</v>
      </c>
      <c r="G2623">
        <f>MONTH(Table1[[#This Row],[Order Date]])</f>
        <v>3</v>
      </c>
      <c r="H2623" s="1">
        <v>41358</v>
      </c>
      <c r="I2623">
        <v>18017</v>
      </c>
      <c r="J2623" t="s">
        <v>58</v>
      </c>
      <c r="K2623">
        <v>22</v>
      </c>
      <c r="L2623">
        <v>296.18</v>
      </c>
      <c r="M2623" s="2">
        <v>0.02</v>
      </c>
      <c r="N2623">
        <v>5202.8959999999997</v>
      </c>
      <c r="O2623">
        <v>54.12</v>
      </c>
      <c r="P2623">
        <v>-715.77820599999995</v>
      </c>
      <c r="Q2623" s="2">
        <v>0.76</v>
      </c>
      <c r="R2623" t="s">
        <v>48</v>
      </c>
      <c r="S2623" t="s">
        <v>73</v>
      </c>
      <c r="T2623" t="s">
        <v>900</v>
      </c>
      <c r="U2623" t="s">
        <v>75</v>
      </c>
      <c r="V2623" t="s">
        <v>33</v>
      </c>
      <c r="W2623">
        <v>2478</v>
      </c>
      <c r="X2623" s="1">
        <v>41360</v>
      </c>
      <c r="Y2623" t="s">
        <v>53</v>
      </c>
      <c r="Z2623" t="e" vm="24">
        <v>#VALUE!</v>
      </c>
      <c r="AA2623">
        <v>7628</v>
      </c>
      <c r="AB2623" t="e" cm="1" vm="2">
        <f t="array" ref="AB2623">_FV(Table1[[#This Row],[State]],"Country/region",TRUE)</f>
        <v>#VALUE!</v>
      </c>
    </row>
    <row r="2624" spans="1:28" x14ac:dyDescent="0.35">
      <c r="A2624" t="s">
        <v>383</v>
      </c>
      <c r="B2624">
        <v>46</v>
      </c>
      <c r="C2624" t="s">
        <v>384</v>
      </c>
      <c r="D2624" t="s">
        <v>46</v>
      </c>
      <c r="E2624">
        <f>YEAR(Table1[[#This Row],[Order Date]])</f>
        <v>2013</v>
      </c>
      <c r="F2624">
        <v>1</v>
      </c>
      <c r="G2624">
        <f>MONTH(Table1[[#This Row],[Order Date]])</f>
        <v>3</v>
      </c>
      <c r="H2624" s="1">
        <v>41358</v>
      </c>
      <c r="I2624">
        <v>42597</v>
      </c>
      <c r="J2624" t="s">
        <v>131</v>
      </c>
      <c r="K2624">
        <v>5</v>
      </c>
      <c r="L2624">
        <v>4.9800000000000004</v>
      </c>
      <c r="M2624" s="2">
        <v>0.04</v>
      </c>
      <c r="N2624">
        <v>29.66</v>
      </c>
      <c r="O2624">
        <v>4.32</v>
      </c>
      <c r="P2624">
        <v>-32.78</v>
      </c>
      <c r="Q2624" s="2">
        <v>0.64</v>
      </c>
      <c r="R2624" t="s">
        <v>96</v>
      </c>
      <c r="S2624" t="s">
        <v>139</v>
      </c>
      <c r="T2624" t="s">
        <v>2742</v>
      </c>
      <c r="U2624" t="s">
        <v>102</v>
      </c>
      <c r="V2624" t="s">
        <v>68</v>
      </c>
      <c r="W2624">
        <v>6013</v>
      </c>
      <c r="X2624" s="1">
        <v>41360</v>
      </c>
      <c r="Y2624" t="s">
        <v>34</v>
      </c>
      <c r="Z2624" t="e" vm="36">
        <v>#VALUE!</v>
      </c>
      <c r="AA2624">
        <v>57103</v>
      </c>
      <c r="AB2624" t="e" cm="1" vm="2">
        <f t="array" ref="AB2624">_FV(Table1[[#This Row],[State]],"Country/region",TRUE)</f>
        <v>#VALUE!</v>
      </c>
    </row>
    <row r="2625" spans="1:28" x14ac:dyDescent="0.35">
      <c r="A2625" t="s">
        <v>2310</v>
      </c>
      <c r="B2625">
        <v>46</v>
      </c>
      <c r="C2625" t="s">
        <v>1862</v>
      </c>
      <c r="D2625" t="s">
        <v>38</v>
      </c>
      <c r="E2625">
        <f>YEAR(Table1[[#This Row],[Order Date]])</f>
        <v>2013</v>
      </c>
      <c r="F2625">
        <v>1</v>
      </c>
      <c r="G2625">
        <f>MONTH(Table1[[#This Row],[Order Date]])</f>
        <v>3</v>
      </c>
      <c r="H2625" s="1">
        <v>41358</v>
      </c>
      <c r="I2625">
        <v>35430</v>
      </c>
      <c r="J2625" t="s">
        <v>47</v>
      </c>
      <c r="K2625">
        <v>31</v>
      </c>
      <c r="L2625">
        <v>65.989999999999995</v>
      </c>
      <c r="M2625" s="2">
        <v>0.08</v>
      </c>
      <c r="N2625">
        <v>1655.3665000000001</v>
      </c>
      <c r="O2625">
        <v>8.99</v>
      </c>
      <c r="P2625">
        <v>173.934</v>
      </c>
      <c r="Q2625" s="2">
        <v>0.56000000000000005</v>
      </c>
      <c r="R2625" t="s">
        <v>96</v>
      </c>
      <c r="S2625" t="s">
        <v>30</v>
      </c>
      <c r="T2625">
        <v>5180</v>
      </c>
      <c r="U2625" t="s">
        <v>105</v>
      </c>
      <c r="V2625" t="s">
        <v>33</v>
      </c>
      <c r="W2625">
        <v>4982</v>
      </c>
      <c r="X2625" s="1">
        <v>41360</v>
      </c>
      <c r="Y2625" t="s">
        <v>34</v>
      </c>
      <c r="Z2625" t="e" vm="22">
        <v>#VALUE!</v>
      </c>
      <c r="AA2625">
        <v>44236</v>
      </c>
      <c r="AB2625" t="e" cm="1" vm="2">
        <f t="array" ref="AB2625">_FV(Table1[[#This Row],[State]],"Country/region",TRUE)</f>
        <v>#VALUE!</v>
      </c>
    </row>
    <row r="2626" spans="1:28" x14ac:dyDescent="0.35">
      <c r="A2626" t="s">
        <v>2382</v>
      </c>
      <c r="B2626">
        <v>46</v>
      </c>
      <c r="C2626" t="s">
        <v>2304</v>
      </c>
      <c r="D2626" t="s">
        <v>38</v>
      </c>
      <c r="E2626">
        <f>YEAR(Table1[[#This Row],[Order Date]])</f>
        <v>2013</v>
      </c>
      <c r="F2626">
        <v>1</v>
      </c>
      <c r="G2626">
        <f>MONTH(Table1[[#This Row],[Order Date]])</f>
        <v>3</v>
      </c>
      <c r="H2626" s="1">
        <v>41358</v>
      </c>
      <c r="I2626">
        <v>19815</v>
      </c>
      <c r="J2626" t="s">
        <v>39</v>
      </c>
      <c r="K2626">
        <v>33</v>
      </c>
      <c r="L2626">
        <v>4.9800000000000004</v>
      </c>
      <c r="M2626" s="2">
        <v>0.03</v>
      </c>
      <c r="N2626">
        <v>167.07</v>
      </c>
      <c r="O2626">
        <v>6.07</v>
      </c>
      <c r="P2626">
        <v>-102.36</v>
      </c>
      <c r="Q2626" s="2">
        <v>0.36</v>
      </c>
      <c r="R2626" t="s">
        <v>29</v>
      </c>
      <c r="S2626" t="s">
        <v>30</v>
      </c>
      <c r="T2626" t="s">
        <v>1528</v>
      </c>
      <c r="U2626" t="s">
        <v>61</v>
      </c>
      <c r="V2626" t="s">
        <v>52</v>
      </c>
      <c r="W2626">
        <v>2746</v>
      </c>
      <c r="X2626" s="1">
        <v>41361</v>
      </c>
      <c r="Y2626" t="s">
        <v>34</v>
      </c>
      <c r="Z2626" t="e" vm="4">
        <v>#VALUE!</v>
      </c>
      <c r="AA2626">
        <v>94110</v>
      </c>
      <c r="AB2626" t="e" cm="1" vm="2">
        <f t="array" ref="AB2626">_FV(Table1[[#This Row],[State]],"Country/region",TRUE)</f>
        <v>#VALUE!</v>
      </c>
    </row>
    <row r="2627" spans="1:28" x14ac:dyDescent="0.35">
      <c r="A2627" t="s">
        <v>2310</v>
      </c>
      <c r="B2627">
        <v>46</v>
      </c>
      <c r="C2627" t="s">
        <v>1862</v>
      </c>
      <c r="D2627" t="s">
        <v>38</v>
      </c>
      <c r="E2627">
        <f>YEAR(Table1[[#This Row],[Order Date]])</f>
        <v>2013</v>
      </c>
      <c r="F2627">
        <v>1</v>
      </c>
      <c r="G2627">
        <f>MONTH(Table1[[#This Row],[Order Date]])</f>
        <v>3</v>
      </c>
      <c r="H2627" s="1">
        <v>41358</v>
      </c>
      <c r="I2627">
        <v>35430</v>
      </c>
      <c r="J2627" t="s">
        <v>47</v>
      </c>
      <c r="K2627">
        <v>48</v>
      </c>
      <c r="L2627">
        <v>2.84</v>
      </c>
      <c r="M2627" s="2">
        <v>0.1</v>
      </c>
      <c r="N2627">
        <v>133.43</v>
      </c>
      <c r="O2627">
        <v>0.93</v>
      </c>
      <c r="P2627">
        <v>9.5</v>
      </c>
      <c r="Q2627" s="2">
        <v>0.54</v>
      </c>
      <c r="R2627" t="s">
        <v>29</v>
      </c>
      <c r="S2627" t="s">
        <v>59</v>
      </c>
      <c r="T2627" t="s">
        <v>1688</v>
      </c>
      <c r="U2627" t="s">
        <v>88</v>
      </c>
      <c r="V2627" t="s">
        <v>33</v>
      </c>
      <c r="W2627">
        <v>4981</v>
      </c>
      <c r="X2627" s="1">
        <v>41362</v>
      </c>
      <c r="Y2627" t="s">
        <v>34</v>
      </c>
      <c r="Z2627" t="e" vm="22">
        <v>#VALUE!</v>
      </c>
      <c r="AA2627">
        <v>44236</v>
      </c>
      <c r="AB2627" t="e" cm="1" vm="2">
        <f t="array" ref="AB2627">_FV(Table1[[#This Row],[State]],"Country/region",TRUE)</f>
        <v>#VALUE!</v>
      </c>
    </row>
    <row r="2628" spans="1:28" x14ac:dyDescent="0.35">
      <c r="A2628" t="s">
        <v>2310</v>
      </c>
      <c r="B2628">
        <v>46</v>
      </c>
      <c r="C2628" t="s">
        <v>1862</v>
      </c>
      <c r="D2628" t="s">
        <v>38</v>
      </c>
      <c r="E2628">
        <f>YEAR(Table1[[#This Row],[Order Date]])</f>
        <v>2013</v>
      </c>
      <c r="F2628">
        <v>1</v>
      </c>
      <c r="G2628">
        <f>MONTH(Table1[[#This Row],[Order Date]])</f>
        <v>3</v>
      </c>
      <c r="H2628" s="1">
        <v>41358</v>
      </c>
      <c r="I2628">
        <v>35430</v>
      </c>
      <c r="J2628" t="s">
        <v>47</v>
      </c>
      <c r="K2628">
        <v>16</v>
      </c>
      <c r="L2628">
        <v>110.98</v>
      </c>
      <c r="M2628" s="2">
        <v>0.05</v>
      </c>
      <c r="N2628">
        <v>1835.84</v>
      </c>
      <c r="O2628">
        <v>13.99</v>
      </c>
      <c r="P2628">
        <v>608.74</v>
      </c>
      <c r="Q2628" s="2">
        <v>0.69</v>
      </c>
      <c r="R2628" t="s">
        <v>48</v>
      </c>
      <c r="S2628" t="s">
        <v>80</v>
      </c>
      <c r="T2628" t="s">
        <v>372</v>
      </c>
      <c r="U2628" t="s">
        <v>82</v>
      </c>
      <c r="V2628" t="s">
        <v>33</v>
      </c>
      <c r="W2628">
        <v>4980</v>
      </c>
      <c r="X2628" s="1">
        <v>41365</v>
      </c>
      <c r="Y2628" t="s">
        <v>34</v>
      </c>
      <c r="Z2628" t="e" vm="22">
        <v>#VALUE!</v>
      </c>
      <c r="AA2628">
        <v>44236</v>
      </c>
      <c r="AB2628" t="e" cm="1" vm="2">
        <f t="array" ref="AB2628">_FV(Table1[[#This Row],[State]],"Country/region",TRUE)</f>
        <v>#VALUE!</v>
      </c>
    </row>
    <row r="2629" spans="1:28" x14ac:dyDescent="0.35">
      <c r="A2629" t="s">
        <v>693</v>
      </c>
      <c r="B2629">
        <v>46</v>
      </c>
      <c r="C2629" t="s">
        <v>1769</v>
      </c>
      <c r="D2629" t="s">
        <v>46</v>
      </c>
      <c r="E2629">
        <f>YEAR(Table1[[#This Row],[Order Date]])</f>
        <v>2013</v>
      </c>
      <c r="F2629">
        <v>1</v>
      </c>
      <c r="G2629">
        <f>MONTH(Table1[[#This Row],[Order Date]])</f>
        <v>3</v>
      </c>
      <c r="H2629" s="1">
        <v>41359</v>
      </c>
      <c r="I2629">
        <v>7169</v>
      </c>
      <c r="J2629" t="s">
        <v>131</v>
      </c>
      <c r="K2629">
        <v>22</v>
      </c>
      <c r="L2629">
        <v>20.28</v>
      </c>
      <c r="M2629" s="2">
        <v>0.05</v>
      </c>
      <c r="N2629">
        <v>446.72</v>
      </c>
      <c r="O2629">
        <v>14.39</v>
      </c>
      <c r="P2629">
        <v>-39</v>
      </c>
      <c r="Q2629" s="2">
        <v>0.47</v>
      </c>
      <c r="R2629" t="s">
        <v>48</v>
      </c>
      <c r="S2629" t="s">
        <v>30</v>
      </c>
      <c r="T2629" t="s">
        <v>460</v>
      </c>
      <c r="U2629" t="s">
        <v>82</v>
      </c>
      <c r="V2629" t="s">
        <v>68</v>
      </c>
      <c r="W2629">
        <v>992</v>
      </c>
      <c r="X2629" s="1">
        <v>41361</v>
      </c>
      <c r="Y2629" t="s">
        <v>34</v>
      </c>
      <c r="Z2629" t="e" vm="26">
        <v>#VALUE!</v>
      </c>
      <c r="AA2629">
        <v>48195</v>
      </c>
      <c r="AB2629" t="e" cm="1" vm="2">
        <f t="array" ref="AB2629">_FV(Table1[[#This Row],[State]],"Country/region",TRUE)</f>
        <v>#VALUE!</v>
      </c>
    </row>
    <row r="2630" spans="1:28" x14ac:dyDescent="0.35">
      <c r="A2630" t="s">
        <v>693</v>
      </c>
      <c r="B2630">
        <v>46</v>
      </c>
      <c r="C2630" t="s">
        <v>1769</v>
      </c>
      <c r="D2630" t="s">
        <v>46</v>
      </c>
      <c r="E2630">
        <f>YEAR(Table1[[#This Row],[Order Date]])</f>
        <v>2013</v>
      </c>
      <c r="F2630">
        <v>1</v>
      </c>
      <c r="G2630">
        <f>MONTH(Table1[[#This Row],[Order Date]])</f>
        <v>3</v>
      </c>
      <c r="H2630" s="1">
        <v>41359</v>
      </c>
      <c r="I2630">
        <v>7169</v>
      </c>
      <c r="J2630" t="s">
        <v>131</v>
      </c>
      <c r="K2630">
        <v>30</v>
      </c>
      <c r="L2630">
        <v>65.989999999999995</v>
      </c>
      <c r="M2630" s="2">
        <v>7.0000000000000007E-2</v>
      </c>
      <c r="N2630">
        <v>1580.6005</v>
      </c>
      <c r="O2630">
        <v>2.79</v>
      </c>
      <c r="P2630">
        <v>303.52499999999998</v>
      </c>
      <c r="Q2630" s="2">
        <v>0.56000000000000005</v>
      </c>
      <c r="R2630" t="s">
        <v>96</v>
      </c>
      <c r="S2630" t="s">
        <v>30</v>
      </c>
      <c r="T2630" t="s">
        <v>2869</v>
      </c>
      <c r="U2630" t="s">
        <v>105</v>
      </c>
      <c r="V2630" t="s">
        <v>68</v>
      </c>
      <c r="W2630">
        <v>993</v>
      </c>
      <c r="X2630" s="1">
        <v>41361</v>
      </c>
      <c r="Y2630" t="s">
        <v>34</v>
      </c>
      <c r="Z2630" t="e" vm="26">
        <v>#VALUE!</v>
      </c>
      <c r="AA2630">
        <v>48195</v>
      </c>
      <c r="AB2630" t="e" cm="1" vm="2">
        <f t="array" ref="AB2630">_FV(Table1[[#This Row],[State]],"Country/region",TRUE)</f>
        <v>#VALUE!</v>
      </c>
    </row>
    <row r="2631" spans="1:28" x14ac:dyDescent="0.35">
      <c r="A2631" t="s">
        <v>1100</v>
      </c>
      <c r="B2631">
        <v>46</v>
      </c>
      <c r="C2631" t="s">
        <v>160</v>
      </c>
      <c r="D2631" t="s">
        <v>57</v>
      </c>
      <c r="E2631">
        <f>YEAR(Table1[[#This Row],[Order Date]])</f>
        <v>2013</v>
      </c>
      <c r="F2631">
        <v>1</v>
      </c>
      <c r="G2631">
        <f>MONTH(Table1[[#This Row],[Order Date]])</f>
        <v>3</v>
      </c>
      <c r="H2631" s="1">
        <v>41359</v>
      </c>
      <c r="I2631">
        <v>27875</v>
      </c>
      <c r="J2631" t="s">
        <v>47</v>
      </c>
      <c r="K2631">
        <v>5</v>
      </c>
      <c r="L2631">
        <v>3.48</v>
      </c>
      <c r="M2631" s="2">
        <v>0.1</v>
      </c>
      <c r="N2631">
        <v>64.97</v>
      </c>
      <c r="O2631">
        <v>49</v>
      </c>
      <c r="P2631">
        <v>-190.3</v>
      </c>
      <c r="Q2631" s="2">
        <v>0.59</v>
      </c>
      <c r="R2631" t="s">
        <v>29</v>
      </c>
      <c r="S2631" t="s">
        <v>40</v>
      </c>
      <c r="T2631" t="s">
        <v>2870</v>
      </c>
      <c r="U2631" t="s">
        <v>214</v>
      </c>
      <c r="V2631" t="s">
        <v>76</v>
      </c>
      <c r="W2631">
        <v>3909</v>
      </c>
      <c r="X2631" s="1">
        <v>41364</v>
      </c>
      <c r="Y2631" t="s">
        <v>34</v>
      </c>
      <c r="Z2631" t="e" vm="18">
        <v>#VALUE!</v>
      </c>
      <c r="AA2631">
        <v>23701</v>
      </c>
      <c r="AB2631" t="e" cm="1" vm="2">
        <f t="array" ref="AB2631">_FV(Table1[[#This Row],[State]],"Country/region",TRUE)</f>
        <v>#VALUE!</v>
      </c>
    </row>
    <row r="2632" spans="1:28" x14ac:dyDescent="0.35">
      <c r="A2632" t="s">
        <v>2871</v>
      </c>
      <c r="B2632">
        <v>46</v>
      </c>
      <c r="C2632" t="s">
        <v>2872</v>
      </c>
      <c r="D2632" t="s">
        <v>46</v>
      </c>
      <c r="E2632">
        <f>YEAR(Table1[[#This Row],[Order Date]])</f>
        <v>2013</v>
      </c>
      <c r="F2632">
        <v>1</v>
      </c>
      <c r="G2632">
        <f>MONTH(Table1[[#This Row],[Order Date]])</f>
        <v>3</v>
      </c>
      <c r="H2632" s="1">
        <v>41360</v>
      </c>
      <c r="I2632">
        <v>10919</v>
      </c>
      <c r="J2632" t="s">
        <v>28</v>
      </c>
      <c r="K2632">
        <v>42</v>
      </c>
      <c r="L2632">
        <v>48.91</v>
      </c>
      <c r="M2632" s="2">
        <v>7.0000000000000007E-2</v>
      </c>
      <c r="N2632">
        <v>2040.95</v>
      </c>
      <c r="O2632">
        <v>35</v>
      </c>
      <c r="P2632">
        <v>-1231.8699999999999</v>
      </c>
      <c r="Q2632" s="2">
        <v>0.83</v>
      </c>
      <c r="R2632" t="s">
        <v>29</v>
      </c>
      <c r="S2632" t="s">
        <v>40</v>
      </c>
      <c r="T2632" t="s">
        <v>2123</v>
      </c>
      <c r="U2632" t="s">
        <v>32</v>
      </c>
      <c r="V2632" t="s">
        <v>33</v>
      </c>
      <c r="W2632">
        <v>1511</v>
      </c>
      <c r="X2632" s="1">
        <v>41360</v>
      </c>
      <c r="Y2632" t="s">
        <v>34</v>
      </c>
      <c r="Z2632" t="e" vm="3">
        <v>#VALUE!</v>
      </c>
      <c r="AA2632">
        <v>21061</v>
      </c>
      <c r="AB2632" t="e" cm="1" vm="2">
        <f t="array" ref="AB2632">_FV(Table1[[#This Row],[State]],"Country/region",TRUE)</f>
        <v>#VALUE!</v>
      </c>
    </row>
    <row r="2633" spans="1:28" x14ac:dyDescent="0.35">
      <c r="A2633" t="s">
        <v>682</v>
      </c>
      <c r="B2633">
        <v>46</v>
      </c>
      <c r="C2633" t="s">
        <v>2873</v>
      </c>
      <c r="D2633" t="s">
        <v>46</v>
      </c>
      <c r="E2633">
        <f>YEAR(Table1[[#This Row],[Order Date]])</f>
        <v>2013</v>
      </c>
      <c r="F2633">
        <v>1</v>
      </c>
      <c r="G2633">
        <f>MONTH(Table1[[#This Row],[Order Date]])</f>
        <v>3</v>
      </c>
      <c r="H2633" s="1">
        <v>41360</v>
      </c>
      <c r="I2633">
        <v>37923</v>
      </c>
      <c r="J2633" t="s">
        <v>39</v>
      </c>
      <c r="K2633">
        <v>29</v>
      </c>
      <c r="L2633">
        <v>6.48</v>
      </c>
      <c r="M2633" s="2">
        <v>0.01</v>
      </c>
      <c r="N2633">
        <v>198.43</v>
      </c>
      <c r="O2633">
        <v>6.81</v>
      </c>
      <c r="P2633">
        <v>-79.67</v>
      </c>
      <c r="Q2633" s="2">
        <v>0.36</v>
      </c>
      <c r="R2633" t="s">
        <v>29</v>
      </c>
      <c r="S2633" t="s">
        <v>30</v>
      </c>
      <c r="T2633" t="s">
        <v>2059</v>
      </c>
      <c r="U2633" t="s">
        <v>61</v>
      </c>
      <c r="V2633" t="s">
        <v>76</v>
      </c>
      <c r="W2633">
        <v>5337</v>
      </c>
      <c r="X2633" s="1">
        <v>41361</v>
      </c>
      <c r="Y2633" t="s">
        <v>34</v>
      </c>
      <c r="Z2633" t="e" vm="47">
        <v>#VALUE!</v>
      </c>
      <c r="AA2633">
        <v>28403</v>
      </c>
      <c r="AB2633" t="e" cm="1" vm="2">
        <f t="array" ref="AB2633">_FV(Table1[[#This Row],[State]],"Country/region",TRUE)</f>
        <v>#VALUE!</v>
      </c>
    </row>
    <row r="2634" spans="1:28" x14ac:dyDescent="0.35">
      <c r="A2634" t="s">
        <v>78</v>
      </c>
      <c r="B2634">
        <v>46</v>
      </c>
      <c r="C2634" t="s">
        <v>1056</v>
      </c>
      <c r="D2634" t="s">
        <v>46</v>
      </c>
      <c r="E2634">
        <f>YEAR(Table1[[#This Row],[Order Date]])</f>
        <v>2013</v>
      </c>
      <c r="F2634">
        <v>1</v>
      </c>
      <c r="G2634">
        <f>MONTH(Table1[[#This Row],[Order Date]])</f>
        <v>3</v>
      </c>
      <c r="H2634" s="1">
        <v>41360</v>
      </c>
      <c r="I2634">
        <v>58657</v>
      </c>
      <c r="J2634" t="s">
        <v>58</v>
      </c>
      <c r="K2634">
        <v>43</v>
      </c>
      <c r="L2634">
        <v>31.78</v>
      </c>
      <c r="M2634" s="2">
        <v>0.04</v>
      </c>
      <c r="N2634">
        <v>1338.12</v>
      </c>
      <c r="O2634">
        <v>1.99</v>
      </c>
      <c r="P2634">
        <v>519.70000000000005</v>
      </c>
      <c r="Q2634" s="2">
        <v>0.42</v>
      </c>
      <c r="R2634" t="s">
        <v>96</v>
      </c>
      <c r="S2634" t="s">
        <v>139</v>
      </c>
      <c r="T2634" t="s">
        <v>551</v>
      </c>
      <c r="U2634" t="s">
        <v>102</v>
      </c>
      <c r="V2634" t="s">
        <v>52</v>
      </c>
      <c r="W2634">
        <v>8203</v>
      </c>
      <c r="X2634" s="1">
        <v>41362</v>
      </c>
      <c r="Y2634" t="s">
        <v>34</v>
      </c>
      <c r="Z2634" t="e" vm="7">
        <v>#VALUE!</v>
      </c>
      <c r="AA2634">
        <v>84020</v>
      </c>
      <c r="AB2634" t="e" cm="1" vm="2">
        <f t="array" ref="AB2634">_FV(Table1[[#This Row],[State]],"Country/region",TRUE)</f>
        <v>#VALUE!</v>
      </c>
    </row>
    <row r="2635" spans="1:28" x14ac:dyDescent="0.35">
      <c r="A2635" t="s">
        <v>1715</v>
      </c>
      <c r="B2635">
        <v>46</v>
      </c>
      <c r="C2635" t="s">
        <v>1966</v>
      </c>
      <c r="D2635" t="s">
        <v>46</v>
      </c>
      <c r="E2635">
        <f>YEAR(Table1[[#This Row],[Order Date]])</f>
        <v>2013</v>
      </c>
      <c r="F2635">
        <v>1</v>
      </c>
      <c r="G2635">
        <f>MONTH(Table1[[#This Row],[Order Date]])</f>
        <v>3</v>
      </c>
      <c r="H2635" s="1">
        <v>41361</v>
      </c>
      <c r="I2635">
        <v>21988</v>
      </c>
      <c r="J2635" t="s">
        <v>131</v>
      </c>
      <c r="K2635">
        <v>4</v>
      </c>
      <c r="L2635">
        <v>328.14</v>
      </c>
      <c r="M2635" s="2">
        <v>0.06</v>
      </c>
      <c r="N2635">
        <v>1337.19</v>
      </c>
      <c r="O2635">
        <v>91.05</v>
      </c>
      <c r="P2635">
        <v>-431.45</v>
      </c>
      <c r="Q2635" s="2">
        <v>0.56999999999999995</v>
      </c>
      <c r="R2635" t="s">
        <v>29</v>
      </c>
      <c r="S2635" t="s">
        <v>49</v>
      </c>
      <c r="T2635" t="s">
        <v>390</v>
      </c>
      <c r="U2635" t="s">
        <v>214</v>
      </c>
      <c r="V2635" t="s">
        <v>52</v>
      </c>
      <c r="W2635">
        <v>3068</v>
      </c>
      <c r="X2635" s="1">
        <v>41363</v>
      </c>
      <c r="Y2635" t="s">
        <v>53</v>
      </c>
      <c r="Z2635" t="e" vm="4">
        <v>#VALUE!</v>
      </c>
      <c r="AA2635">
        <v>91360</v>
      </c>
      <c r="AB2635" t="e" cm="1" vm="2">
        <f t="array" ref="AB2635">_FV(Table1[[#This Row],[State]],"Country/region",TRUE)</f>
        <v>#VALUE!</v>
      </c>
    </row>
    <row r="2636" spans="1:28" x14ac:dyDescent="0.35">
      <c r="A2636" t="s">
        <v>292</v>
      </c>
      <c r="B2636">
        <v>46</v>
      </c>
      <c r="C2636" t="s">
        <v>1206</v>
      </c>
      <c r="D2636" t="s">
        <v>38</v>
      </c>
      <c r="E2636">
        <f>YEAR(Table1[[#This Row],[Order Date]])</f>
        <v>2013</v>
      </c>
      <c r="F2636">
        <v>1</v>
      </c>
      <c r="G2636">
        <f>MONTH(Table1[[#This Row],[Order Date]])</f>
        <v>3</v>
      </c>
      <c r="H2636" s="1">
        <v>41361</v>
      </c>
      <c r="I2636">
        <v>35425</v>
      </c>
      <c r="J2636" t="s">
        <v>39</v>
      </c>
      <c r="K2636">
        <v>25</v>
      </c>
      <c r="L2636">
        <v>3.58</v>
      </c>
      <c r="M2636" s="2">
        <v>0</v>
      </c>
      <c r="N2636">
        <v>100.34</v>
      </c>
      <c r="O2636">
        <v>5.47</v>
      </c>
      <c r="P2636">
        <v>-88.1935</v>
      </c>
      <c r="Q2636" s="2">
        <v>0.37</v>
      </c>
      <c r="R2636" t="s">
        <v>29</v>
      </c>
      <c r="S2636" t="s">
        <v>30</v>
      </c>
      <c r="T2636" t="s">
        <v>1822</v>
      </c>
      <c r="U2636" t="s">
        <v>67</v>
      </c>
      <c r="V2636" t="s">
        <v>76</v>
      </c>
      <c r="W2636">
        <v>4977</v>
      </c>
      <c r="X2636" s="1">
        <v>41363</v>
      </c>
      <c r="Y2636" t="s">
        <v>34</v>
      </c>
      <c r="Z2636" t="e" vm="19">
        <v>#VALUE!</v>
      </c>
      <c r="AA2636">
        <v>29501</v>
      </c>
      <c r="AB2636" t="e" cm="1" vm="2">
        <f t="array" ref="AB2636">_FV(Table1[[#This Row],[State]],"Country/region",TRUE)</f>
        <v>#VALUE!</v>
      </c>
    </row>
    <row r="2637" spans="1:28" x14ac:dyDescent="0.35">
      <c r="A2637" t="s">
        <v>292</v>
      </c>
      <c r="B2637">
        <v>46</v>
      </c>
      <c r="C2637" t="s">
        <v>1206</v>
      </c>
      <c r="D2637" t="s">
        <v>38</v>
      </c>
      <c r="E2637">
        <f>YEAR(Table1[[#This Row],[Order Date]])</f>
        <v>2013</v>
      </c>
      <c r="F2637">
        <v>1</v>
      </c>
      <c r="G2637">
        <f>MONTH(Table1[[#This Row],[Order Date]])</f>
        <v>3</v>
      </c>
      <c r="H2637" s="1">
        <v>41361</v>
      </c>
      <c r="I2637">
        <v>35425</v>
      </c>
      <c r="J2637" t="s">
        <v>39</v>
      </c>
      <c r="K2637">
        <v>45</v>
      </c>
      <c r="L2637">
        <v>1.81</v>
      </c>
      <c r="M2637" s="2">
        <v>0.08</v>
      </c>
      <c r="N2637">
        <v>75.680000000000007</v>
      </c>
      <c r="O2637">
        <v>0.75</v>
      </c>
      <c r="P2637">
        <v>-4.04</v>
      </c>
      <c r="Q2637" s="2">
        <v>0.52</v>
      </c>
      <c r="R2637" t="s">
        <v>29</v>
      </c>
      <c r="S2637" t="s">
        <v>59</v>
      </c>
      <c r="T2637" t="s">
        <v>362</v>
      </c>
      <c r="U2637" t="s">
        <v>232</v>
      </c>
      <c r="V2637" t="s">
        <v>76</v>
      </c>
      <c r="W2637">
        <v>4978</v>
      </c>
      <c r="X2637" s="1">
        <v>41363</v>
      </c>
      <c r="Y2637" t="s">
        <v>34</v>
      </c>
      <c r="Z2637" t="e" vm="19">
        <v>#VALUE!</v>
      </c>
      <c r="AA2637">
        <v>29501</v>
      </c>
      <c r="AB2637" t="e" cm="1" vm="2">
        <f t="array" ref="AB2637">_FV(Table1[[#This Row],[State]],"Country/region",TRUE)</f>
        <v>#VALUE!</v>
      </c>
    </row>
    <row r="2638" spans="1:28" x14ac:dyDescent="0.35">
      <c r="A2638" t="s">
        <v>219</v>
      </c>
      <c r="B2638">
        <v>46</v>
      </c>
      <c r="C2638" t="s">
        <v>220</v>
      </c>
      <c r="D2638" t="s">
        <v>27</v>
      </c>
      <c r="E2638">
        <f>YEAR(Table1[[#This Row],[Order Date]])</f>
        <v>2013</v>
      </c>
      <c r="F2638">
        <v>1</v>
      </c>
      <c r="G2638">
        <f>MONTH(Table1[[#This Row],[Order Date]])</f>
        <v>3</v>
      </c>
      <c r="H2638" s="1">
        <v>41361</v>
      </c>
      <c r="I2638">
        <v>5094</v>
      </c>
      <c r="J2638" t="s">
        <v>39</v>
      </c>
      <c r="K2638">
        <v>2</v>
      </c>
      <c r="L2638">
        <v>37.44</v>
      </c>
      <c r="M2638" s="2">
        <v>0.06</v>
      </c>
      <c r="N2638">
        <v>79.58</v>
      </c>
      <c r="O2638">
        <v>4.2699999999999996</v>
      </c>
      <c r="P2638">
        <v>-38.28</v>
      </c>
      <c r="Q2638" s="2">
        <v>0.46</v>
      </c>
      <c r="R2638" t="s">
        <v>29</v>
      </c>
      <c r="S2638" t="s">
        <v>59</v>
      </c>
      <c r="T2638" t="s">
        <v>2787</v>
      </c>
      <c r="U2638" t="s">
        <v>88</v>
      </c>
      <c r="V2638" t="s">
        <v>52</v>
      </c>
      <c r="W2638">
        <v>716</v>
      </c>
      <c r="X2638" s="1">
        <v>41363</v>
      </c>
      <c r="Y2638" t="s">
        <v>34</v>
      </c>
      <c r="Z2638" t="e" vm="4">
        <v>#VALUE!</v>
      </c>
      <c r="AA2638">
        <v>91104</v>
      </c>
      <c r="AB2638" t="e" cm="1" vm="2">
        <f t="array" ref="AB2638">_FV(Table1[[#This Row],[State]],"Country/region",TRUE)</f>
        <v>#VALUE!</v>
      </c>
    </row>
    <row r="2639" spans="1:28" x14ac:dyDescent="0.35">
      <c r="A2639" t="s">
        <v>1182</v>
      </c>
      <c r="B2639">
        <v>46</v>
      </c>
      <c r="C2639" t="s">
        <v>742</v>
      </c>
      <c r="D2639" t="s">
        <v>27</v>
      </c>
      <c r="E2639">
        <f>YEAR(Table1[[#This Row],[Order Date]])</f>
        <v>2013</v>
      </c>
      <c r="F2639">
        <v>1</v>
      </c>
      <c r="G2639">
        <f>MONTH(Table1[[#This Row],[Order Date]])</f>
        <v>3</v>
      </c>
      <c r="H2639" s="1">
        <v>41361</v>
      </c>
      <c r="I2639">
        <v>6050</v>
      </c>
      <c r="J2639" t="s">
        <v>47</v>
      </c>
      <c r="K2639">
        <v>47</v>
      </c>
      <c r="L2639">
        <v>209.37</v>
      </c>
      <c r="M2639" s="2">
        <v>0.08</v>
      </c>
      <c r="N2639">
        <v>9574.82</v>
      </c>
      <c r="O2639">
        <v>69</v>
      </c>
      <c r="P2639">
        <v>-505.98447900000002</v>
      </c>
      <c r="Q2639" s="2">
        <v>0.79</v>
      </c>
      <c r="R2639" t="s">
        <v>48</v>
      </c>
      <c r="S2639" t="s">
        <v>40</v>
      </c>
      <c r="T2639" t="s">
        <v>2097</v>
      </c>
      <c r="U2639" t="s">
        <v>75</v>
      </c>
      <c r="V2639" t="s">
        <v>33</v>
      </c>
      <c r="W2639">
        <v>844</v>
      </c>
      <c r="X2639" s="1">
        <v>41366</v>
      </c>
      <c r="Y2639" t="s">
        <v>34</v>
      </c>
      <c r="Z2639" t="e" vm="15">
        <v>#VALUE!</v>
      </c>
      <c r="AA2639">
        <v>11803</v>
      </c>
      <c r="AB2639" t="e" cm="1" vm="2">
        <f t="array" ref="AB2639">_FV(Table1[[#This Row],[State]],"Country/region",TRUE)</f>
        <v>#VALUE!</v>
      </c>
    </row>
    <row r="2640" spans="1:28" x14ac:dyDescent="0.35">
      <c r="A2640" t="s">
        <v>1182</v>
      </c>
      <c r="B2640">
        <v>46</v>
      </c>
      <c r="C2640" t="s">
        <v>742</v>
      </c>
      <c r="D2640" t="s">
        <v>27</v>
      </c>
      <c r="E2640">
        <f>YEAR(Table1[[#This Row],[Order Date]])</f>
        <v>2013</v>
      </c>
      <c r="F2640">
        <v>1</v>
      </c>
      <c r="G2640">
        <f>MONTH(Table1[[#This Row],[Order Date]])</f>
        <v>3</v>
      </c>
      <c r="H2640" s="1">
        <v>41361</v>
      </c>
      <c r="I2640">
        <v>6050</v>
      </c>
      <c r="J2640" t="s">
        <v>47</v>
      </c>
      <c r="K2640">
        <v>3</v>
      </c>
      <c r="L2640">
        <v>80.97</v>
      </c>
      <c r="M2640" s="2">
        <v>0.06</v>
      </c>
      <c r="N2640">
        <v>261.94</v>
      </c>
      <c r="O2640">
        <v>33.6</v>
      </c>
      <c r="P2640">
        <v>-219.77940000000001</v>
      </c>
      <c r="Q2640" s="2">
        <v>0.37</v>
      </c>
      <c r="R2640" t="s">
        <v>96</v>
      </c>
      <c r="S2640" t="s">
        <v>49</v>
      </c>
      <c r="T2640" t="s">
        <v>573</v>
      </c>
      <c r="U2640" t="s">
        <v>98</v>
      </c>
      <c r="V2640" t="s">
        <v>33</v>
      </c>
      <c r="W2640">
        <v>843</v>
      </c>
      <c r="X2640" s="1">
        <v>41368</v>
      </c>
      <c r="Y2640" t="s">
        <v>53</v>
      </c>
      <c r="Z2640" t="e" vm="15">
        <v>#VALUE!</v>
      </c>
      <c r="AA2640">
        <v>11803</v>
      </c>
      <c r="AB2640" t="e" cm="1" vm="2">
        <f t="array" ref="AB2640">_FV(Table1[[#This Row],[State]],"Country/region",TRUE)</f>
        <v>#VALUE!</v>
      </c>
    </row>
    <row r="2641" spans="1:28" x14ac:dyDescent="0.35">
      <c r="A2641" t="s">
        <v>893</v>
      </c>
      <c r="B2641">
        <v>46</v>
      </c>
      <c r="C2641" t="s">
        <v>1448</v>
      </c>
      <c r="D2641" t="s">
        <v>46</v>
      </c>
      <c r="E2641">
        <f>YEAR(Table1[[#This Row],[Order Date]])</f>
        <v>2013</v>
      </c>
      <c r="F2641">
        <v>1</v>
      </c>
      <c r="G2641">
        <f>MONTH(Table1[[#This Row],[Order Date]])</f>
        <v>3</v>
      </c>
      <c r="H2641" s="1">
        <v>41362</v>
      </c>
      <c r="I2641">
        <v>51558</v>
      </c>
      <c r="J2641" t="s">
        <v>39</v>
      </c>
      <c r="K2641">
        <v>47</v>
      </c>
      <c r="L2641">
        <v>85.29</v>
      </c>
      <c r="M2641" s="2">
        <v>0.04</v>
      </c>
      <c r="N2641">
        <v>4177.66</v>
      </c>
      <c r="O2641">
        <v>60</v>
      </c>
      <c r="P2641">
        <v>85.29</v>
      </c>
      <c r="Q2641" s="2">
        <v>0.56000000000000005</v>
      </c>
      <c r="R2641" t="s">
        <v>48</v>
      </c>
      <c r="S2641" t="s">
        <v>49</v>
      </c>
      <c r="T2641" t="s">
        <v>2874</v>
      </c>
      <c r="U2641" t="s">
        <v>75</v>
      </c>
      <c r="V2641" t="s">
        <v>68</v>
      </c>
      <c r="W2641">
        <v>7233</v>
      </c>
      <c r="X2641" s="1">
        <v>41362</v>
      </c>
      <c r="Y2641" t="s">
        <v>53</v>
      </c>
      <c r="Z2641" t="e" vm="38">
        <v>#VALUE!</v>
      </c>
      <c r="AA2641">
        <v>46203</v>
      </c>
      <c r="AB2641" t="e" cm="1" vm="2">
        <f t="array" ref="AB2641">_FV(Table1[[#This Row],[State]],"Country/region",TRUE)</f>
        <v>#VALUE!</v>
      </c>
    </row>
    <row r="2642" spans="1:28" x14ac:dyDescent="0.35">
      <c r="A2642" t="s">
        <v>872</v>
      </c>
      <c r="B2642">
        <v>46</v>
      </c>
      <c r="C2642" t="s">
        <v>284</v>
      </c>
      <c r="D2642" t="s">
        <v>46</v>
      </c>
      <c r="E2642">
        <f>YEAR(Table1[[#This Row],[Order Date]])</f>
        <v>2013</v>
      </c>
      <c r="F2642">
        <v>1</v>
      </c>
      <c r="G2642">
        <f>MONTH(Table1[[#This Row],[Order Date]])</f>
        <v>3</v>
      </c>
      <c r="H2642" s="1">
        <v>41362</v>
      </c>
      <c r="I2642">
        <v>42209</v>
      </c>
      <c r="J2642" t="s">
        <v>28</v>
      </c>
      <c r="K2642">
        <v>5</v>
      </c>
      <c r="L2642">
        <v>67.84</v>
      </c>
      <c r="M2642" s="2">
        <v>0.08</v>
      </c>
      <c r="N2642">
        <v>324.55</v>
      </c>
      <c r="O2642">
        <v>0.99</v>
      </c>
      <c r="P2642">
        <v>-12.82</v>
      </c>
      <c r="Q2642" s="2">
        <v>0.57999999999999996</v>
      </c>
      <c r="R2642" t="s">
        <v>29</v>
      </c>
      <c r="S2642" t="s">
        <v>30</v>
      </c>
      <c r="T2642" t="s">
        <v>498</v>
      </c>
      <c r="U2642" t="s">
        <v>214</v>
      </c>
      <c r="V2642" t="s">
        <v>68</v>
      </c>
      <c r="W2642">
        <v>5944</v>
      </c>
      <c r="X2642" s="1">
        <v>41362</v>
      </c>
      <c r="Y2642" t="s">
        <v>34</v>
      </c>
      <c r="Z2642" t="e" vm="16">
        <v>#VALUE!</v>
      </c>
      <c r="AA2642">
        <v>60107</v>
      </c>
      <c r="AB2642" t="e" cm="1" vm="2">
        <f t="array" ref="AB2642">_FV(Table1[[#This Row],[State]],"Country/region",TRUE)</f>
        <v>#VALUE!</v>
      </c>
    </row>
    <row r="2643" spans="1:28" x14ac:dyDescent="0.35">
      <c r="A2643" t="s">
        <v>893</v>
      </c>
      <c r="B2643">
        <v>46</v>
      </c>
      <c r="C2643" t="s">
        <v>1448</v>
      </c>
      <c r="D2643" t="s">
        <v>46</v>
      </c>
      <c r="E2643">
        <f>YEAR(Table1[[#This Row],[Order Date]])</f>
        <v>2013</v>
      </c>
      <c r="F2643">
        <v>1</v>
      </c>
      <c r="G2643">
        <f>MONTH(Table1[[#This Row],[Order Date]])</f>
        <v>3</v>
      </c>
      <c r="H2643" s="1">
        <v>41362</v>
      </c>
      <c r="I2643">
        <v>51558</v>
      </c>
      <c r="J2643" t="s">
        <v>39</v>
      </c>
      <c r="K2643">
        <v>34</v>
      </c>
      <c r="L2643">
        <v>6.68</v>
      </c>
      <c r="M2643" s="2">
        <v>0</v>
      </c>
      <c r="N2643">
        <v>245.4</v>
      </c>
      <c r="O2643">
        <v>6.92</v>
      </c>
      <c r="P2643">
        <v>-87.27</v>
      </c>
      <c r="Q2643" s="2">
        <v>0.37</v>
      </c>
      <c r="R2643" t="s">
        <v>29</v>
      </c>
      <c r="S2643" t="s">
        <v>30</v>
      </c>
      <c r="T2643" t="s">
        <v>1506</v>
      </c>
      <c r="U2643" t="s">
        <v>61</v>
      </c>
      <c r="V2643" t="s">
        <v>68</v>
      </c>
      <c r="W2643">
        <v>7232</v>
      </c>
      <c r="X2643" s="1">
        <v>41362</v>
      </c>
      <c r="Y2643" t="s">
        <v>34</v>
      </c>
      <c r="Z2643" t="e" vm="38">
        <v>#VALUE!</v>
      </c>
      <c r="AA2643">
        <v>46203</v>
      </c>
      <c r="AB2643" t="e" cm="1" vm="2">
        <f t="array" ref="AB2643">_FV(Table1[[#This Row],[State]],"Country/region",TRUE)</f>
        <v>#VALUE!</v>
      </c>
    </row>
    <row r="2644" spans="1:28" x14ac:dyDescent="0.35">
      <c r="A2644" t="s">
        <v>2727</v>
      </c>
      <c r="B2644">
        <v>46</v>
      </c>
      <c r="C2644" t="s">
        <v>2238</v>
      </c>
      <c r="D2644" t="s">
        <v>27</v>
      </c>
      <c r="E2644">
        <f>YEAR(Table1[[#This Row],[Order Date]])</f>
        <v>2013</v>
      </c>
      <c r="F2644">
        <v>1</v>
      </c>
      <c r="G2644">
        <f>MONTH(Table1[[#This Row],[Order Date]])</f>
        <v>3</v>
      </c>
      <c r="H2644" s="1">
        <v>41362</v>
      </c>
      <c r="I2644">
        <v>40832</v>
      </c>
      <c r="J2644" t="s">
        <v>28</v>
      </c>
      <c r="K2644">
        <v>22</v>
      </c>
      <c r="L2644">
        <v>20.239999999999998</v>
      </c>
      <c r="M2644" s="2">
        <v>0.03</v>
      </c>
      <c r="N2644">
        <v>447.23</v>
      </c>
      <c r="O2644">
        <v>6.67</v>
      </c>
      <c r="P2644">
        <v>122.78</v>
      </c>
      <c r="Q2644" s="2">
        <v>0.49</v>
      </c>
      <c r="R2644" t="s">
        <v>48</v>
      </c>
      <c r="S2644" t="s">
        <v>139</v>
      </c>
      <c r="T2644" t="s">
        <v>2875</v>
      </c>
      <c r="U2644" t="s">
        <v>82</v>
      </c>
      <c r="V2644" t="s">
        <v>76</v>
      </c>
      <c r="W2644">
        <v>5748</v>
      </c>
      <c r="X2644" s="1">
        <v>41363</v>
      </c>
      <c r="Y2644" t="s">
        <v>34</v>
      </c>
      <c r="Z2644" t="e" vm="6">
        <v>#VALUE!</v>
      </c>
      <c r="AA2644">
        <v>35020</v>
      </c>
      <c r="AB2644" t="e" cm="1" vm="2">
        <f t="array" ref="AB2644">_FV(Table1[[#This Row],[State]],"Country/region",TRUE)</f>
        <v>#VALUE!</v>
      </c>
    </row>
    <row r="2645" spans="1:28" x14ac:dyDescent="0.35">
      <c r="A2645" t="s">
        <v>2833</v>
      </c>
      <c r="B2645">
        <v>46</v>
      </c>
      <c r="C2645" t="s">
        <v>284</v>
      </c>
      <c r="D2645" t="s">
        <v>46</v>
      </c>
      <c r="E2645">
        <f>YEAR(Table1[[#This Row],[Order Date]])</f>
        <v>2013</v>
      </c>
      <c r="F2645">
        <v>1</v>
      </c>
      <c r="G2645">
        <f>MONTH(Table1[[#This Row],[Order Date]])</f>
        <v>3</v>
      </c>
      <c r="H2645" s="1">
        <v>41362</v>
      </c>
      <c r="I2645">
        <v>42209</v>
      </c>
      <c r="J2645" t="s">
        <v>28</v>
      </c>
      <c r="K2645">
        <v>31</v>
      </c>
      <c r="L2645">
        <v>276.2</v>
      </c>
      <c r="M2645" s="2">
        <v>0.04</v>
      </c>
      <c r="N2645">
        <v>8901.7800000000007</v>
      </c>
      <c r="O2645">
        <v>24.49</v>
      </c>
      <c r="P2645">
        <v>2795.36</v>
      </c>
      <c r="Q2645" s="2"/>
      <c r="R2645" t="s">
        <v>48</v>
      </c>
      <c r="S2645" t="s">
        <v>40</v>
      </c>
      <c r="T2645" t="s">
        <v>1436</v>
      </c>
      <c r="U2645" t="s">
        <v>51</v>
      </c>
      <c r="V2645" t="s">
        <v>68</v>
      </c>
      <c r="W2645">
        <v>5945</v>
      </c>
      <c r="X2645" s="1">
        <v>41365</v>
      </c>
      <c r="Y2645" t="s">
        <v>34</v>
      </c>
      <c r="Z2645" t="e" vm="16">
        <v>#VALUE!</v>
      </c>
      <c r="AA2645">
        <v>60477</v>
      </c>
      <c r="AB2645" t="e" cm="1" vm="2">
        <f t="array" ref="AB2645">_FV(Table1[[#This Row],[State]],"Country/region",TRUE)</f>
        <v>#VALUE!</v>
      </c>
    </row>
    <row r="2646" spans="1:28" x14ac:dyDescent="0.35">
      <c r="A2646" t="s">
        <v>1762</v>
      </c>
      <c r="B2646">
        <v>46</v>
      </c>
      <c r="C2646" t="s">
        <v>2876</v>
      </c>
      <c r="D2646" t="s">
        <v>46</v>
      </c>
      <c r="E2646">
        <f>YEAR(Table1[[#This Row],[Order Date]])</f>
        <v>2013</v>
      </c>
      <c r="F2646">
        <v>1</v>
      </c>
      <c r="G2646">
        <f>MONTH(Table1[[#This Row],[Order Date]])</f>
        <v>3</v>
      </c>
      <c r="H2646" s="1">
        <v>41363</v>
      </c>
      <c r="I2646">
        <v>44706</v>
      </c>
      <c r="J2646" t="s">
        <v>47</v>
      </c>
      <c r="K2646">
        <v>18</v>
      </c>
      <c r="L2646">
        <v>424.21</v>
      </c>
      <c r="M2646" s="2">
        <v>0.08</v>
      </c>
      <c r="N2646">
        <v>7556.61</v>
      </c>
      <c r="O2646">
        <v>110.2</v>
      </c>
      <c r="P2646">
        <v>-352.24200000000002</v>
      </c>
      <c r="Q2646" s="2">
        <v>0.67</v>
      </c>
      <c r="R2646" t="s">
        <v>48</v>
      </c>
      <c r="S2646" t="s">
        <v>73</v>
      </c>
      <c r="T2646" t="s">
        <v>2018</v>
      </c>
      <c r="U2646" t="s">
        <v>75</v>
      </c>
      <c r="V2646" t="s">
        <v>68</v>
      </c>
      <c r="W2646">
        <v>6317</v>
      </c>
      <c r="X2646" s="1">
        <v>41365</v>
      </c>
      <c r="Y2646" t="s">
        <v>53</v>
      </c>
      <c r="Z2646" t="e" vm="13">
        <v>#VALUE!</v>
      </c>
      <c r="AA2646">
        <v>74801</v>
      </c>
      <c r="AB2646" t="e" cm="1" vm="2">
        <f t="array" ref="AB2646">_FV(Table1[[#This Row],[State]],"Country/region",TRUE)</f>
        <v>#VALUE!</v>
      </c>
    </row>
    <row r="2647" spans="1:28" x14ac:dyDescent="0.35">
      <c r="A2647" t="s">
        <v>269</v>
      </c>
      <c r="B2647">
        <v>46</v>
      </c>
      <c r="C2647" t="s">
        <v>270</v>
      </c>
      <c r="D2647" t="s">
        <v>46</v>
      </c>
      <c r="E2647">
        <f>YEAR(Table1[[#This Row],[Order Date]])</f>
        <v>2013</v>
      </c>
      <c r="F2647">
        <v>1</v>
      </c>
      <c r="G2647">
        <f>MONTH(Table1[[#This Row],[Order Date]])</f>
        <v>3</v>
      </c>
      <c r="H2647" s="1">
        <v>41363</v>
      </c>
      <c r="I2647">
        <v>19206</v>
      </c>
      <c r="J2647" t="s">
        <v>47</v>
      </c>
      <c r="K2647">
        <v>32</v>
      </c>
      <c r="L2647">
        <v>25.98</v>
      </c>
      <c r="M2647" s="2">
        <v>0.1</v>
      </c>
      <c r="N2647">
        <v>800</v>
      </c>
      <c r="O2647">
        <v>14.36</v>
      </c>
      <c r="P2647">
        <v>-210.3</v>
      </c>
      <c r="Q2647" s="2">
        <v>0.6</v>
      </c>
      <c r="R2647" t="s">
        <v>48</v>
      </c>
      <c r="S2647" t="s">
        <v>49</v>
      </c>
      <c r="T2647" t="s">
        <v>503</v>
      </c>
      <c r="U2647" t="s">
        <v>51</v>
      </c>
      <c r="V2647" t="s">
        <v>76</v>
      </c>
      <c r="W2647">
        <v>2658</v>
      </c>
      <c r="X2647" s="1">
        <v>41365</v>
      </c>
      <c r="Y2647" t="s">
        <v>53</v>
      </c>
      <c r="Z2647" t="e" vm="29">
        <v>#VALUE!</v>
      </c>
      <c r="AA2647">
        <v>40258</v>
      </c>
      <c r="AB2647" t="e" cm="1" vm="2">
        <f t="array" ref="AB2647">_FV(Table1[[#This Row],[State]],"Country/region",TRUE)</f>
        <v>#VALUE!</v>
      </c>
    </row>
    <row r="2648" spans="1:28" x14ac:dyDescent="0.35">
      <c r="A2648" t="s">
        <v>269</v>
      </c>
      <c r="B2648">
        <v>46</v>
      </c>
      <c r="C2648" t="s">
        <v>270</v>
      </c>
      <c r="D2648" t="s">
        <v>46</v>
      </c>
      <c r="E2648">
        <f>YEAR(Table1[[#This Row],[Order Date]])</f>
        <v>2013</v>
      </c>
      <c r="F2648">
        <v>1</v>
      </c>
      <c r="G2648">
        <f>MONTH(Table1[[#This Row],[Order Date]])</f>
        <v>3</v>
      </c>
      <c r="H2648" s="1">
        <v>41363</v>
      </c>
      <c r="I2648">
        <v>19206</v>
      </c>
      <c r="J2648" t="s">
        <v>47</v>
      </c>
      <c r="K2648">
        <v>40</v>
      </c>
      <c r="L2648">
        <v>2.08</v>
      </c>
      <c r="M2648" s="2">
        <v>0</v>
      </c>
      <c r="N2648">
        <v>88.02</v>
      </c>
      <c r="O2648">
        <v>1.49</v>
      </c>
      <c r="P2648">
        <v>-6.5434999999999999</v>
      </c>
      <c r="Q2648" s="2">
        <v>0.36</v>
      </c>
      <c r="R2648" t="s">
        <v>29</v>
      </c>
      <c r="S2648" t="s">
        <v>30</v>
      </c>
      <c r="T2648" t="s">
        <v>1566</v>
      </c>
      <c r="U2648" t="s">
        <v>67</v>
      </c>
      <c r="V2648" t="s">
        <v>76</v>
      </c>
      <c r="W2648">
        <v>2657</v>
      </c>
      <c r="X2648" s="1">
        <v>41367</v>
      </c>
      <c r="Y2648" t="s">
        <v>34</v>
      </c>
      <c r="Z2648" t="e" vm="29">
        <v>#VALUE!</v>
      </c>
      <c r="AA2648">
        <v>40258</v>
      </c>
      <c r="AB2648" t="e" cm="1" vm="2">
        <f t="array" ref="AB2648">_FV(Table1[[#This Row],[State]],"Country/region",TRUE)</f>
        <v>#VALUE!</v>
      </c>
    </row>
    <row r="2649" spans="1:28" x14ac:dyDescent="0.35">
      <c r="A2649" t="s">
        <v>1673</v>
      </c>
      <c r="B2649">
        <v>46</v>
      </c>
      <c r="C2649" t="s">
        <v>1674</v>
      </c>
      <c r="D2649" t="s">
        <v>38</v>
      </c>
      <c r="E2649">
        <f>YEAR(Table1[[#This Row],[Order Date]])</f>
        <v>2013</v>
      </c>
      <c r="F2649">
        <v>1</v>
      </c>
      <c r="G2649">
        <f>MONTH(Table1[[#This Row],[Order Date]])</f>
        <v>3</v>
      </c>
      <c r="H2649" s="1">
        <v>41363</v>
      </c>
      <c r="I2649">
        <v>4743</v>
      </c>
      <c r="J2649" t="s">
        <v>47</v>
      </c>
      <c r="K2649">
        <v>29</v>
      </c>
      <c r="L2649">
        <v>12.97</v>
      </c>
      <c r="M2649" s="2">
        <v>0.09</v>
      </c>
      <c r="N2649">
        <v>352.55</v>
      </c>
      <c r="O2649">
        <v>1.49</v>
      </c>
      <c r="P2649">
        <v>128.98750000000001</v>
      </c>
      <c r="Q2649" s="2">
        <v>0.35</v>
      </c>
      <c r="R2649" t="s">
        <v>29</v>
      </c>
      <c r="S2649" t="s">
        <v>30</v>
      </c>
      <c r="T2649" t="s">
        <v>608</v>
      </c>
      <c r="U2649" t="s">
        <v>67</v>
      </c>
      <c r="V2649" t="s">
        <v>68</v>
      </c>
      <c r="W2649">
        <v>680</v>
      </c>
      <c r="X2649" s="1">
        <v>41367</v>
      </c>
      <c r="Y2649" t="s">
        <v>34</v>
      </c>
      <c r="Z2649" t="e" vm="11">
        <v>#VALUE!</v>
      </c>
      <c r="AA2649">
        <v>78596</v>
      </c>
      <c r="AB2649" t="e" cm="1" vm="2">
        <f t="array" ref="AB2649">_FV(Table1[[#This Row],[State]],"Country/region",TRUE)</f>
        <v>#VALUE!</v>
      </c>
    </row>
    <row r="2650" spans="1:28" x14ac:dyDescent="0.35">
      <c r="A2650" t="s">
        <v>1800</v>
      </c>
      <c r="B2650">
        <v>46</v>
      </c>
      <c r="C2650" t="s">
        <v>1134</v>
      </c>
      <c r="D2650" t="s">
        <v>46</v>
      </c>
      <c r="E2650">
        <f>YEAR(Table1[[#This Row],[Order Date]])</f>
        <v>2013</v>
      </c>
      <c r="F2650">
        <v>1</v>
      </c>
      <c r="G2650">
        <f>MONTH(Table1[[#This Row],[Order Date]])</f>
        <v>3</v>
      </c>
      <c r="H2650" s="1">
        <v>41363</v>
      </c>
      <c r="I2650">
        <v>38659</v>
      </c>
      <c r="J2650" t="s">
        <v>47</v>
      </c>
      <c r="K2650">
        <v>48</v>
      </c>
      <c r="L2650">
        <v>83.1</v>
      </c>
      <c r="M2650" s="2">
        <v>0.04</v>
      </c>
      <c r="N2650">
        <v>3982.42</v>
      </c>
      <c r="O2650">
        <v>6.13</v>
      </c>
      <c r="P2650">
        <v>1560.82</v>
      </c>
      <c r="Q2650" s="2">
        <v>0.45</v>
      </c>
      <c r="R2650" t="s">
        <v>96</v>
      </c>
      <c r="S2650" t="s">
        <v>30</v>
      </c>
      <c r="T2650" t="s">
        <v>587</v>
      </c>
      <c r="U2650" t="s">
        <v>102</v>
      </c>
      <c r="V2650" t="s">
        <v>76</v>
      </c>
      <c r="W2650">
        <v>5445</v>
      </c>
      <c r="X2650" s="1">
        <v>41367</v>
      </c>
      <c r="Y2650" t="s">
        <v>34</v>
      </c>
      <c r="Z2650" t="e" vm="47">
        <v>#VALUE!</v>
      </c>
      <c r="AA2650">
        <v>27405</v>
      </c>
      <c r="AB2650" t="e" cm="1" vm="2">
        <f t="array" ref="AB2650">_FV(Table1[[#This Row],[State]],"Country/region",TRUE)</f>
        <v>#VALUE!</v>
      </c>
    </row>
    <row r="2651" spans="1:28" x14ac:dyDescent="0.35">
      <c r="A2651" t="s">
        <v>2877</v>
      </c>
      <c r="B2651">
        <v>46</v>
      </c>
      <c r="C2651" t="s">
        <v>2876</v>
      </c>
      <c r="D2651" t="s">
        <v>46</v>
      </c>
      <c r="E2651">
        <f>YEAR(Table1[[#This Row],[Order Date]])</f>
        <v>2013</v>
      </c>
      <c r="F2651">
        <v>1</v>
      </c>
      <c r="G2651">
        <f>MONTH(Table1[[#This Row],[Order Date]])</f>
        <v>3</v>
      </c>
      <c r="H2651" s="1">
        <v>41363</v>
      </c>
      <c r="I2651">
        <v>44706</v>
      </c>
      <c r="J2651" t="s">
        <v>47</v>
      </c>
      <c r="K2651">
        <v>33</v>
      </c>
      <c r="L2651">
        <v>1.48</v>
      </c>
      <c r="M2651" s="2">
        <v>7.0000000000000007E-2</v>
      </c>
      <c r="N2651">
        <v>47.48</v>
      </c>
      <c r="O2651">
        <v>0.7</v>
      </c>
      <c r="P2651">
        <v>3.35</v>
      </c>
      <c r="Q2651" s="2">
        <v>0.37</v>
      </c>
      <c r="R2651" t="s">
        <v>29</v>
      </c>
      <c r="S2651" t="s">
        <v>59</v>
      </c>
      <c r="T2651" t="s">
        <v>1863</v>
      </c>
      <c r="U2651" t="s">
        <v>232</v>
      </c>
      <c r="V2651" t="s">
        <v>68</v>
      </c>
      <c r="W2651">
        <v>6318</v>
      </c>
      <c r="X2651" s="1">
        <v>41368</v>
      </c>
      <c r="Y2651" t="s">
        <v>34</v>
      </c>
      <c r="Z2651" t="e" vm="13">
        <v>#VALUE!</v>
      </c>
      <c r="AA2651">
        <v>74074</v>
      </c>
      <c r="AB2651" t="e" cm="1" vm="2">
        <f t="array" ref="AB2651">_FV(Table1[[#This Row],[State]],"Country/region",TRUE)</f>
        <v>#VALUE!</v>
      </c>
    </row>
    <row r="2652" spans="1:28" x14ac:dyDescent="0.35">
      <c r="A2652" t="s">
        <v>1800</v>
      </c>
      <c r="B2652">
        <v>46</v>
      </c>
      <c r="C2652" t="s">
        <v>1134</v>
      </c>
      <c r="D2652" t="s">
        <v>46</v>
      </c>
      <c r="E2652">
        <f>YEAR(Table1[[#This Row],[Order Date]])</f>
        <v>2013</v>
      </c>
      <c r="F2652">
        <v>1</v>
      </c>
      <c r="G2652">
        <f>MONTH(Table1[[#This Row],[Order Date]])</f>
        <v>3</v>
      </c>
      <c r="H2652" s="1">
        <v>41363</v>
      </c>
      <c r="I2652">
        <v>38659</v>
      </c>
      <c r="J2652" t="s">
        <v>47</v>
      </c>
      <c r="K2652">
        <v>32</v>
      </c>
      <c r="L2652">
        <v>124.49</v>
      </c>
      <c r="M2652" s="2">
        <v>0.05</v>
      </c>
      <c r="N2652">
        <v>4025.66</v>
      </c>
      <c r="O2652">
        <v>51.94</v>
      </c>
      <c r="P2652">
        <v>-395.12</v>
      </c>
      <c r="Q2652" s="2">
        <v>0.63</v>
      </c>
      <c r="R2652" t="s">
        <v>48</v>
      </c>
      <c r="S2652" t="s">
        <v>73</v>
      </c>
      <c r="T2652" t="s">
        <v>2074</v>
      </c>
      <c r="U2652" t="s">
        <v>75</v>
      </c>
      <c r="V2652" t="s">
        <v>76</v>
      </c>
      <c r="W2652">
        <v>5446</v>
      </c>
      <c r="X2652" s="1">
        <v>41370</v>
      </c>
      <c r="Y2652" t="s">
        <v>53</v>
      </c>
      <c r="Z2652" t="e" vm="47">
        <v>#VALUE!</v>
      </c>
      <c r="AA2652">
        <v>27405</v>
      </c>
      <c r="AB2652" t="e" cm="1" vm="2">
        <f t="array" ref="AB2652">_FV(Table1[[#This Row],[State]],"Country/region",TRUE)</f>
        <v>#VALUE!</v>
      </c>
    </row>
    <row r="2653" spans="1:28" x14ac:dyDescent="0.35">
      <c r="A2653" t="s">
        <v>1673</v>
      </c>
      <c r="B2653">
        <v>46</v>
      </c>
      <c r="C2653" t="s">
        <v>1674</v>
      </c>
      <c r="D2653" t="s">
        <v>38</v>
      </c>
      <c r="E2653">
        <f>YEAR(Table1[[#This Row],[Order Date]])</f>
        <v>2013</v>
      </c>
      <c r="F2653">
        <v>1</v>
      </c>
      <c r="G2653">
        <f>MONTH(Table1[[#This Row],[Order Date]])</f>
        <v>3</v>
      </c>
      <c r="H2653" s="1">
        <v>41363</v>
      </c>
      <c r="I2653">
        <v>4743</v>
      </c>
      <c r="J2653" t="s">
        <v>47</v>
      </c>
      <c r="K2653">
        <v>32</v>
      </c>
      <c r="L2653">
        <v>20.89</v>
      </c>
      <c r="M2653" s="2">
        <v>0.01</v>
      </c>
      <c r="N2653">
        <v>719.64</v>
      </c>
      <c r="O2653">
        <v>11.52</v>
      </c>
      <c r="P2653">
        <v>-245.62</v>
      </c>
      <c r="Q2653" s="2">
        <v>0.83</v>
      </c>
      <c r="R2653" t="s">
        <v>29</v>
      </c>
      <c r="S2653" t="s">
        <v>30</v>
      </c>
      <c r="T2653" t="s">
        <v>1104</v>
      </c>
      <c r="U2653" t="s">
        <v>32</v>
      </c>
      <c r="V2653" t="s">
        <v>68</v>
      </c>
      <c r="W2653">
        <v>681</v>
      </c>
      <c r="X2653" s="1">
        <v>41370</v>
      </c>
      <c r="Y2653" t="s">
        <v>34</v>
      </c>
      <c r="Z2653" t="e" vm="11">
        <v>#VALUE!</v>
      </c>
      <c r="AA2653">
        <v>78596</v>
      </c>
      <c r="AB2653" t="e" cm="1" vm="2">
        <f t="array" ref="AB2653">_FV(Table1[[#This Row],[State]],"Country/region",TRUE)</f>
        <v>#VALUE!</v>
      </c>
    </row>
    <row r="2654" spans="1:28" x14ac:dyDescent="0.35">
      <c r="A2654" t="s">
        <v>2878</v>
      </c>
      <c r="B2654">
        <v>46</v>
      </c>
      <c r="C2654" t="s">
        <v>2121</v>
      </c>
      <c r="D2654" t="s">
        <v>27</v>
      </c>
      <c r="E2654">
        <f>YEAR(Table1[[#This Row],[Order Date]])</f>
        <v>2013</v>
      </c>
      <c r="F2654">
        <v>1</v>
      </c>
      <c r="G2654">
        <f>MONTH(Table1[[#This Row],[Order Date]])</f>
        <v>3</v>
      </c>
      <c r="H2654" s="1">
        <v>41363</v>
      </c>
      <c r="I2654">
        <v>33921</v>
      </c>
      <c r="J2654" t="s">
        <v>47</v>
      </c>
      <c r="K2654">
        <v>35</v>
      </c>
      <c r="L2654">
        <v>50.98</v>
      </c>
      <c r="M2654" s="2">
        <v>0.05</v>
      </c>
      <c r="N2654">
        <v>1794.03</v>
      </c>
      <c r="O2654">
        <v>14.19</v>
      </c>
      <c r="P2654">
        <v>196.21</v>
      </c>
      <c r="Q2654" s="2">
        <v>0.56000000000000005</v>
      </c>
      <c r="R2654" t="s">
        <v>48</v>
      </c>
      <c r="S2654" t="s">
        <v>49</v>
      </c>
      <c r="T2654" t="s">
        <v>2838</v>
      </c>
      <c r="U2654" t="s">
        <v>51</v>
      </c>
      <c r="V2654" t="s">
        <v>33</v>
      </c>
      <c r="W2654">
        <v>4776</v>
      </c>
      <c r="X2654" s="1">
        <v>41372</v>
      </c>
      <c r="Y2654" t="s">
        <v>53</v>
      </c>
      <c r="Z2654" t="e" vm="15">
        <v>#VALUE!</v>
      </c>
      <c r="AA2654">
        <v>11575</v>
      </c>
      <c r="AB2654" t="e" cm="1" vm="2">
        <f t="array" ref="AB2654">_FV(Table1[[#This Row],[State]],"Country/region",TRUE)</f>
        <v>#VALUE!</v>
      </c>
    </row>
    <row r="2655" spans="1:28" x14ac:dyDescent="0.35">
      <c r="A2655" t="s">
        <v>2879</v>
      </c>
      <c r="B2655">
        <v>46</v>
      </c>
      <c r="C2655" t="s">
        <v>881</v>
      </c>
      <c r="D2655" t="s">
        <v>46</v>
      </c>
      <c r="E2655">
        <f>YEAR(Table1[[#This Row],[Order Date]])</f>
        <v>2013</v>
      </c>
      <c r="F2655">
        <v>1</v>
      </c>
      <c r="G2655">
        <f>MONTH(Table1[[#This Row],[Order Date]])</f>
        <v>3</v>
      </c>
      <c r="H2655" s="1">
        <v>41364</v>
      </c>
      <c r="I2655">
        <v>52964</v>
      </c>
      <c r="J2655" t="s">
        <v>58</v>
      </c>
      <c r="K2655">
        <v>44</v>
      </c>
      <c r="L2655">
        <v>136.97999999999999</v>
      </c>
      <c r="M2655" s="2">
        <v>0.08</v>
      </c>
      <c r="N2655">
        <v>5735.79</v>
      </c>
      <c r="O2655">
        <v>24.49</v>
      </c>
      <c r="P2655">
        <v>828.27</v>
      </c>
      <c r="Q2655" s="2">
        <v>0.59</v>
      </c>
      <c r="R2655" t="s">
        <v>48</v>
      </c>
      <c r="S2655" t="s">
        <v>40</v>
      </c>
      <c r="T2655" t="s">
        <v>1903</v>
      </c>
      <c r="U2655" t="s">
        <v>82</v>
      </c>
      <c r="V2655" t="s">
        <v>68</v>
      </c>
      <c r="W2655">
        <v>7430</v>
      </c>
      <c r="X2655" s="1">
        <v>41365</v>
      </c>
      <c r="Y2655" t="s">
        <v>34</v>
      </c>
      <c r="Z2655" t="e" vm="16">
        <v>#VALUE!</v>
      </c>
      <c r="AA2655">
        <v>60007</v>
      </c>
      <c r="AB2655" t="e" cm="1" vm="2">
        <f t="array" ref="AB2655">_FV(Table1[[#This Row],[State]],"Country/region",TRUE)</f>
        <v>#VALUE!</v>
      </c>
    </row>
    <row r="2656" spans="1:28" x14ac:dyDescent="0.35">
      <c r="A2656" t="s">
        <v>1372</v>
      </c>
      <c r="B2656">
        <v>46</v>
      </c>
      <c r="C2656" t="s">
        <v>134</v>
      </c>
      <c r="D2656" t="s">
        <v>46</v>
      </c>
      <c r="E2656">
        <f>YEAR(Table1[[#This Row],[Order Date]])</f>
        <v>2013</v>
      </c>
      <c r="F2656">
        <v>1</v>
      </c>
      <c r="G2656">
        <f>MONTH(Table1[[#This Row],[Order Date]])</f>
        <v>3</v>
      </c>
      <c r="H2656" s="1">
        <v>41364</v>
      </c>
      <c r="I2656">
        <v>53668</v>
      </c>
      <c r="J2656" t="s">
        <v>39</v>
      </c>
      <c r="K2656">
        <v>9</v>
      </c>
      <c r="L2656">
        <v>10.98</v>
      </c>
      <c r="M2656" s="2">
        <v>0.04</v>
      </c>
      <c r="N2656">
        <v>98.24</v>
      </c>
      <c r="O2656">
        <v>3.37</v>
      </c>
      <c r="P2656">
        <v>-10.38</v>
      </c>
      <c r="Q2656" s="2">
        <v>0.56999999999999995</v>
      </c>
      <c r="R2656" t="s">
        <v>29</v>
      </c>
      <c r="S2656" t="s">
        <v>139</v>
      </c>
      <c r="T2656" t="s">
        <v>1274</v>
      </c>
      <c r="U2656" t="s">
        <v>481</v>
      </c>
      <c r="V2656" t="s">
        <v>33</v>
      </c>
      <c r="W2656">
        <v>7517</v>
      </c>
      <c r="X2656" s="1">
        <v>41365</v>
      </c>
      <c r="Y2656" t="s">
        <v>34</v>
      </c>
      <c r="Z2656" t="e" vm="15">
        <v>#VALUE!</v>
      </c>
      <c r="AA2656">
        <v>11746</v>
      </c>
      <c r="AB2656" t="e" cm="1" vm="2">
        <f t="array" ref="AB2656">_FV(Table1[[#This Row],[State]],"Country/region",TRUE)</f>
        <v>#VALUE!</v>
      </c>
    </row>
    <row r="2657" spans="1:28" x14ac:dyDescent="0.35">
      <c r="A2657" t="s">
        <v>1459</v>
      </c>
      <c r="B2657">
        <v>46</v>
      </c>
      <c r="C2657" t="s">
        <v>275</v>
      </c>
      <c r="D2657" t="s">
        <v>27</v>
      </c>
      <c r="E2657">
        <f>YEAR(Table1[[#This Row],[Order Date]])</f>
        <v>2013</v>
      </c>
      <c r="F2657">
        <v>1</v>
      </c>
      <c r="G2657">
        <f>MONTH(Table1[[#This Row],[Order Date]])</f>
        <v>3</v>
      </c>
      <c r="H2657" s="1">
        <v>41364</v>
      </c>
      <c r="I2657">
        <v>23238</v>
      </c>
      <c r="J2657" t="s">
        <v>39</v>
      </c>
      <c r="K2657">
        <v>25</v>
      </c>
      <c r="L2657">
        <v>115.99</v>
      </c>
      <c r="M2657" s="2">
        <v>0.05</v>
      </c>
      <c r="N2657">
        <v>2976.19</v>
      </c>
      <c r="O2657">
        <v>56.14</v>
      </c>
      <c r="P2657">
        <v>-44.517899999999997</v>
      </c>
      <c r="Q2657" s="2">
        <v>0.4</v>
      </c>
      <c r="R2657" t="s">
        <v>96</v>
      </c>
      <c r="S2657" t="s">
        <v>49</v>
      </c>
      <c r="T2657" t="s">
        <v>338</v>
      </c>
      <c r="U2657" t="s">
        <v>98</v>
      </c>
      <c r="V2657" t="s">
        <v>52</v>
      </c>
      <c r="W2657">
        <v>3243</v>
      </c>
      <c r="X2657" s="1">
        <v>41366</v>
      </c>
      <c r="Y2657" t="s">
        <v>53</v>
      </c>
      <c r="Z2657" t="e" vm="4">
        <v>#VALUE!</v>
      </c>
      <c r="AA2657">
        <v>90069</v>
      </c>
      <c r="AB2657" t="e" cm="1" vm="2">
        <f t="array" ref="AB2657">_FV(Table1[[#This Row],[State]],"Country/region",TRUE)</f>
        <v>#VALUE!</v>
      </c>
    </row>
    <row r="2658" spans="1:28" x14ac:dyDescent="0.35">
      <c r="A2658" t="s">
        <v>704</v>
      </c>
      <c r="B2658">
        <v>46</v>
      </c>
      <c r="C2658" t="s">
        <v>65</v>
      </c>
      <c r="D2658" t="s">
        <v>57</v>
      </c>
      <c r="E2658">
        <f>YEAR(Table1[[#This Row],[Order Date]])</f>
        <v>2013</v>
      </c>
      <c r="F2658">
        <v>1</v>
      </c>
      <c r="G2658">
        <f>MONTH(Table1[[#This Row],[Order Date]])</f>
        <v>4</v>
      </c>
      <c r="H2658" s="1">
        <v>41365</v>
      </c>
      <c r="I2658">
        <v>46434</v>
      </c>
      <c r="J2658" t="s">
        <v>58</v>
      </c>
      <c r="K2658">
        <v>34</v>
      </c>
      <c r="L2658">
        <v>24.95</v>
      </c>
      <c r="M2658" s="2">
        <v>0.06</v>
      </c>
      <c r="N2658">
        <v>800.39</v>
      </c>
      <c r="O2658">
        <v>2.99</v>
      </c>
      <c r="P2658">
        <v>270.29149999999998</v>
      </c>
      <c r="Q2658" s="2">
        <v>0.39</v>
      </c>
      <c r="R2658" t="s">
        <v>29</v>
      </c>
      <c r="S2658" t="s">
        <v>30</v>
      </c>
      <c r="T2658" t="s">
        <v>1951</v>
      </c>
      <c r="U2658" t="s">
        <v>67</v>
      </c>
      <c r="V2658" t="s">
        <v>68</v>
      </c>
      <c r="W2658">
        <v>6524</v>
      </c>
      <c r="X2658" s="1">
        <v>41366</v>
      </c>
      <c r="Y2658" t="s">
        <v>34</v>
      </c>
      <c r="Z2658" t="e" vm="11">
        <v>#VALUE!</v>
      </c>
      <c r="AA2658">
        <v>75482</v>
      </c>
      <c r="AB2658" t="e" cm="1" vm="2">
        <f t="array" ref="AB2658">_FV(Table1[[#This Row],[State]],"Country/region",TRUE)</f>
        <v>#VALUE!</v>
      </c>
    </row>
    <row r="2659" spans="1:28" x14ac:dyDescent="0.35">
      <c r="A2659" t="s">
        <v>2127</v>
      </c>
      <c r="B2659">
        <v>46</v>
      </c>
      <c r="C2659" t="s">
        <v>488</v>
      </c>
      <c r="D2659" t="s">
        <v>38</v>
      </c>
      <c r="E2659">
        <f>YEAR(Table1[[#This Row],[Order Date]])</f>
        <v>2013</v>
      </c>
      <c r="F2659">
        <v>1</v>
      </c>
      <c r="G2659">
        <f>MONTH(Table1[[#This Row],[Order Date]])</f>
        <v>4</v>
      </c>
      <c r="H2659" s="1">
        <v>41365</v>
      </c>
      <c r="I2659">
        <v>44358</v>
      </c>
      <c r="J2659" t="s">
        <v>28</v>
      </c>
      <c r="K2659">
        <v>22</v>
      </c>
      <c r="L2659">
        <v>227.55</v>
      </c>
      <c r="M2659" s="2">
        <v>0</v>
      </c>
      <c r="N2659">
        <v>5288.89</v>
      </c>
      <c r="O2659">
        <v>32.479999999999997</v>
      </c>
      <c r="P2659">
        <v>547.03620000000001</v>
      </c>
      <c r="Q2659" s="2">
        <v>0.68</v>
      </c>
      <c r="R2659" t="s">
        <v>48</v>
      </c>
      <c r="S2659" t="s">
        <v>73</v>
      </c>
      <c r="T2659" t="s">
        <v>1475</v>
      </c>
      <c r="U2659" t="s">
        <v>75</v>
      </c>
      <c r="V2659" t="s">
        <v>33</v>
      </c>
      <c r="W2659">
        <v>6266</v>
      </c>
      <c r="X2659" s="1">
        <v>41367</v>
      </c>
      <c r="Y2659" t="s">
        <v>53</v>
      </c>
      <c r="Z2659" t="e" vm="3">
        <v>#VALUE!</v>
      </c>
      <c r="AA2659">
        <v>21222</v>
      </c>
      <c r="AB2659" t="e" cm="1" vm="2">
        <f t="array" ref="AB2659">_FV(Table1[[#This Row],[State]],"Country/region",TRUE)</f>
        <v>#VALUE!</v>
      </c>
    </row>
    <row r="2660" spans="1:28" x14ac:dyDescent="0.35">
      <c r="A2660" t="s">
        <v>2374</v>
      </c>
      <c r="B2660">
        <v>46</v>
      </c>
      <c r="C2660" t="s">
        <v>2561</v>
      </c>
      <c r="D2660" t="s">
        <v>57</v>
      </c>
      <c r="E2660">
        <f>YEAR(Table1[[#This Row],[Order Date]])</f>
        <v>2013</v>
      </c>
      <c r="F2660">
        <v>1</v>
      </c>
      <c r="G2660">
        <f>MONTH(Table1[[#This Row],[Order Date]])</f>
        <v>4</v>
      </c>
      <c r="H2660" s="1">
        <v>41365</v>
      </c>
      <c r="I2660">
        <v>21889</v>
      </c>
      <c r="J2660" t="s">
        <v>47</v>
      </c>
      <c r="K2660">
        <v>16</v>
      </c>
      <c r="L2660">
        <v>55.29</v>
      </c>
      <c r="M2660" s="2">
        <v>0.1</v>
      </c>
      <c r="N2660">
        <v>817.18</v>
      </c>
      <c r="O2660">
        <v>5.08</v>
      </c>
      <c r="P2660">
        <v>103.38</v>
      </c>
      <c r="Q2660" s="2">
        <v>0.59</v>
      </c>
      <c r="R2660" t="s">
        <v>29</v>
      </c>
      <c r="S2660" t="s">
        <v>30</v>
      </c>
      <c r="T2660" t="s">
        <v>2880</v>
      </c>
      <c r="U2660" t="s">
        <v>32</v>
      </c>
      <c r="V2660" t="s">
        <v>68</v>
      </c>
      <c r="W2660">
        <v>3053</v>
      </c>
      <c r="X2660" s="1">
        <v>41367</v>
      </c>
      <c r="Y2660" t="s">
        <v>34</v>
      </c>
      <c r="Z2660" t="e" vm="16">
        <v>#VALUE!</v>
      </c>
      <c r="AA2660">
        <v>60510</v>
      </c>
      <c r="AB2660" t="e" cm="1" vm="2">
        <f t="array" ref="AB2660">_FV(Table1[[#This Row],[State]],"Country/region",TRUE)</f>
        <v>#VALUE!</v>
      </c>
    </row>
    <row r="2661" spans="1:28" x14ac:dyDescent="0.35">
      <c r="A2661" t="s">
        <v>1044</v>
      </c>
      <c r="B2661">
        <v>46</v>
      </c>
      <c r="C2661" t="s">
        <v>1345</v>
      </c>
      <c r="D2661" t="s">
        <v>57</v>
      </c>
      <c r="E2661">
        <f>YEAR(Table1[[#This Row],[Order Date]])</f>
        <v>2013</v>
      </c>
      <c r="F2661">
        <v>1</v>
      </c>
      <c r="G2661">
        <f>MONTH(Table1[[#This Row],[Order Date]])</f>
        <v>4</v>
      </c>
      <c r="H2661" s="1">
        <v>41365</v>
      </c>
      <c r="I2661">
        <v>34371</v>
      </c>
      <c r="J2661" t="s">
        <v>131</v>
      </c>
      <c r="K2661">
        <v>18</v>
      </c>
      <c r="L2661">
        <v>510.14</v>
      </c>
      <c r="M2661" s="2">
        <v>0.05</v>
      </c>
      <c r="N2661">
        <v>8334.0300000000007</v>
      </c>
      <c r="O2661">
        <v>14.7</v>
      </c>
      <c r="P2661">
        <v>1886.66</v>
      </c>
      <c r="Q2661" s="2">
        <v>0.56000000000000005</v>
      </c>
      <c r="R2661" t="s">
        <v>96</v>
      </c>
      <c r="S2661" t="s">
        <v>49</v>
      </c>
      <c r="T2661" t="s">
        <v>2556</v>
      </c>
      <c r="U2661" t="s">
        <v>98</v>
      </c>
      <c r="V2661" t="s">
        <v>33</v>
      </c>
      <c r="W2661">
        <v>4831</v>
      </c>
      <c r="X2661" s="1">
        <v>41367</v>
      </c>
      <c r="Y2661" t="s">
        <v>53</v>
      </c>
      <c r="Z2661" t="e" vm="22">
        <v>#VALUE!</v>
      </c>
      <c r="AA2661">
        <v>43050</v>
      </c>
      <c r="AB2661" t="e" cm="1" vm="2">
        <f t="array" ref="AB2661">_FV(Table1[[#This Row],[State]],"Country/region",TRUE)</f>
        <v>#VALUE!</v>
      </c>
    </row>
    <row r="2662" spans="1:28" x14ac:dyDescent="0.35">
      <c r="A2662" t="s">
        <v>2374</v>
      </c>
      <c r="B2662">
        <v>46</v>
      </c>
      <c r="C2662" t="s">
        <v>2561</v>
      </c>
      <c r="D2662" t="s">
        <v>57</v>
      </c>
      <c r="E2662">
        <f>YEAR(Table1[[#This Row],[Order Date]])</f>
        <v>2013</v>
      </c>
      <c r="F2662">
        <v>1</v>
      </c>
      <c r="G2662">
        <f>MONTH(Table1[[#This Row],[Order Date]])</f>
        <v>4</v>
      </c>
      <c r="H2662" s="1">
        <v>41365</v>
      </c>
      <c r="I2662">
        <v>21889</v>
      </c>
      <c r="J2662" t="s">
        <v>47</v>
      </c>
      <c r="K2662">
        <v>21</v>
      </c>
      <c r="L2662">
        <v>51.75</v>
      </c>
      <c r="M2662" s="2">
        <v>0.08</v>
      </c>
      <c r="N2662">
        <v>1049.79</v>
      </c>
      <c r="O2662">
        <v>19.989999999999998</v>
      </c>
      <c r="P2662">
        <v>135.79</v>
      </c>
      <c r="Q2662" s="2">
        <v>0.55000000000000004</v>
      </c>
      <c r="R2662" t="s">
        <v>48</v>
      </c>
      <c r="S2662" t="s">
        <v>30</v>
      </c>
      <c r="T2662" t="s">
        <v>1765</v>
      </c>
      <c r="U2662" t="s">
        <v>82</v>
      </c>
      <c r="V2662" t="s">
        <v>68</v>
      </c>
      <c r="W2662">
        <v>3052</v>
      </c>
      <c r="X2662" s="1">
        <v>41372</v>
      </c>
      <c r="Y2662" t="s">
        <v>34</v>
      </c>
      <c r="Z2662" t="e" vm="16">
        <v>#VALUE!</v>
      </c>
      <c r="AA2662">
        <v>60510</v>
      </c>
      <c r="AB2662" t="e" cm="1" vm="2">
        <f t="array" ref="AB2662">_FV(Table1[[#This Row],[State]],"Country/region",TRUE)</f>
        <v>#VALUE!</v>
      </c>
    </row>
    <row r="2663" spans="1:28" x14ac:dyDescent="0.35">
      <c r="A2663" t="s">
        <v>1526</v>
      </c>
      <c r="B2663">
        <v>46</v>
      </c>
      <c r="C2663" t="s">
        <v>1527</v>
      </c>
      <c r="D2663" t="s">
        <v>46</v>
      </c>
      <c r="E2663">
        <f>YEAR(Table1[[#This Row],[Order Date]])</f>
        <v>2013</v>
      </c>
      <c r="F2663">
        <v>1</v>
      </c>
      <c r="G2663">
        <f>MONTH(Table1[[#This Row],[Order Date]])</f>
        <v>4</v>
      </c>
      <c r="H2663" s="1">
        <v>41366</v>
      </c>
      <c r="I2663">
        <v>38596</v>
      </c>
      <c r="J2663" t="s">
        <v>131</v>
      </c>
      <c r="K2663">
        <v>20</v>
      </c>
      <c r="L2663">
        <v>9.85</v>
      </c>
      <c r="M2663" s="2">
        <v>0.06</v>
      </c>
      <c r="N2663">
        <v>193.7</v>
      </c>
      <c r="O2663">
        <v>4.82</v>
      </c>
      <c r="P2663">
        <v>-14.99</v>
      </c>
      <c r="Q2663" s="2">
        <v>0.47</v>
      </c>
      <c r="R2663" t="s">
        <v>29</v>
      </c>
      <c r="S2663" t="s">
        <v>59</v>
      </c>
      <c r="T2663" t="s">
        <v>2295</v>
      </c>
      <c r="U2663" t="s">
        <v>88</v>
      </c>
      <c r="V2663" t="s">
        <v>76</v>
      </c>
      <c r="W2663">
        <v>5432</v>
      </c>
      <c r="X2663" s="1">
        <v>41367</v>
      </c>
      <c r="Y2663" t="s">
        <v>34</v>
      </c>
      <c r="Z2663" t="e" vm="10">
        <v>#VALUE!</v>
      </c>
      <c r="AA2663">
        <v>70056</v>
      </c>
      <c r="AB2663" t="e" cm="1" vm="2">
        <f t="array" ref="AB2663">_FV(Table1[[#This Row],[State]],"Country/region",TRUE)</f>
        <v>#VALUE!</v>
      </c>
    </row>
    <row r="2664" spans="1:28" x14ac:dyDescent="0.35">
      <c r="A2664" t="s">
        <v>1260</v>
      </c>
      <c r="B2664">
        <v>46</v>
      </c>
      <c r="C2664" t="s">
        <v>86</v>
      </c>
      <c r="D2664" t="s">
        <v>38</v>
      </c>
      <c r="E2664">
        <f>YEAR(Table1[[#This Row],[Order Date]])</f>
        <v>2013</v>
      </c>
      <c r="F2664">
        <v>1</v>
      </c>
      <c r="G2664">
        <f>MONTH(Table1[[#This Row],[Order Date]])</f>
        <v>4</v>
      </c>
      <c r="H2664" s="1">
        <v>41366</v>
      </c>
      <c r="I2664">
        <v>19812</v>
      </c>
      <c r="J2664" t="s">
        <v>47</v>
      </c>
      <c r="K2664">
        <v>3</v>
      </c>
      <c r="L2664">
        <v>550.98</v>
      </c>
      <c r="M2664" s="2">
        <v>0.01</v>
      </c>
      <c r="N2664">
        <v>1358.7760000000001</v>
      </c>
      <c r="O2664">
        <v>45.7</v>
      </c>
      <c r="P2664">
        <v>-163.19999999999999</v>
      </c>
      <c r="Q2664" s="2">
        <v>0.71</v>
      </c>
      <c r="R2664" t="s">
        <v>48</v>
      </c>
      <c r="S2664" t="s">
        <v>73</v>
      </c>
      <c r="T2664" t="s">
        <v>2601</v>
      </c>
      <c r="U2664" t="s">
        <v>75</v>
      </c>
      <c r="V2664" t="s">
        <v>52</v>
      </c>
      <c r="W2664">
        <v>2744</v>
      </c>
      <c r="X2664" s="1">
        <v>41371</v>
      </c>
      <c r="Y2664" t="s">
        <v>53</v>
      </c>
      <c r="Z2664" t="e" vm="8">
        <v>#VALUE!</v>
      </c>
      <c r="AA2664">
        <v>97128</v>
      </c>
      <c r="AB2664" t="e" cm="1" vm="2">
        <f t="array" ref="AB2664">_FV(Table1[[#This Row],[State]],"Country/region",TRUE)</f>
        <v>#VALUE!</v>
      </c>
    </row>
    <row r="2665" spans="1:28" x14ac:dyDescent="0.35">
      <c r="A2665" t="s">
        <v>1788</v>
      </c>
      <c r="B2665">
        <v>46</v>
      </c>
      <c r="C2665" t="s">
        <v>1561</v>
      </c>
      <c r="D2665" t="s">
        <v>27</v>
      </c>
      <c r="E2665">
        <f>YEAR(Table1[[#This Row],[Order Date]])</f>
        <v>2013</v>
      </c>
      <c r="F2665">
        <v>1</v>
      </c>
      <c r="G2665">
        <f>MONTH(Table1[[#This Row],[Order Date]])</f>
        <v>4</v>
      </c>
      <c r="H2665" s="1">
        <v>41367</v>
      </c>
      <c r="I2665">
        <v>22627</v>
      </c>
      <c r="J2665" t="s">
        <v>47</v>
      </c>
      <c r="K2665">
        <v>46</v>
      </c>
      <c r="L2665">
        <v>150.97999999999999</v>
      </c>
      <c r="M2665" s="2">
        <v>0.03</v>
      </c>
      <c r="N2665">
        <v>6803</v>
      </c>
      <c r="O2665">
        <v>66.27</v>
      </c>
      <c r="P2665">
        <v>-1061.68</v>
      </c>
      <c r="Q2665" s="2">
        <v>0.65</v>
      </c>
      <c r="R2665" t="s">
        <v>48</v>
      </c>
      <c r="S2665" t="s">
        <v>73</v>
      </c>
      <c r="T2665" t="s">
        <v>1859</v>
      </c>
      <c r="U2665" t="s">
        <v>154</v>
      </c>
      <c r="V2665" t="s">
        <v>52</v>
      </c>
      <c r="W2665">
        <v>3152</v>
      </c>
      <c r="X2665" s="1">
        <v>41367</v>
      </c>
      <c r="Y2665" t="s">
        <v>53</v>
      </c>
      <c r="Z2665" t="e" vm="4">
        <v>#VALUE!</v>
      </c>
      <c r="AA2665">
        <v>95240</v>
      </c>
      <c r="AB2665" t="e" cm="1" vm="2">
        <f t="array" ref="AB2665">_FV(Table1[[#This Row],[State]],"Country/region",TRUE)</f>
        <v>#VALUE!</v>
      </c>
    </row>
    <row r="2666" spans="1:28" x14ac:dyDescent="0.35">
      <c r="A2666" t="s">
        <v>1437</v>
      </c>
      <c r="B2666">
        <v>46</v>
      </c>
      <c r="C2666" t="s">
        <v>1416</v>
      </c>
      <c r="D2666" t="s">
        <v>57</v>
      </c>
      <c r="E2666">
        <f>YEAR(Table1[[#This Row],[Order Date]])</f>
        <v>2013</v>
      </c>
      <c r="F2666">
        <v>1</v>
      </c>
      <c r="G2666">
        <f>MONTH(Table1[[#This Row],[Order Date]])</f>
        <v>4</v>
      </c>
      <c r="H2666" s="1">
        <v>41367</v>
      </c>
      <c r="I2666">
        <v>12999</v>
      </c>
      <c r="J2666" t="s">
        <v>28</v>
      </c>
      <c r="K2666">
        <v>31</v>
      </c>
      <c r="L2666">
        <v>95.43</v>
      </c>
      <c r="M2666" s="2">
        <v>0.09</v>
      </c>
      <c r="N2666">
        <v>2712.07</v>
      </c>
      <c r="O2666">
        <v>19.989999999999998</v>
      </c>
      <c r="P2666">
        <v>-435.56</v>
      </c>
      <c r="Q2666" s="2">
        <v>0.79</v>
      </c>
      <c r="R2666" t="s">
        <v>29</v>
      </c>
      <c r="S2666" t="s">
        <v>30</v>
      </c>
      <c r="T2666" t="s">
        <v>2168</v>
      </c>
      <c r="U2666" t="s">
        <v>32</v>
      </c>
      <c r="V2666" t="s">
        <v>76</v>
      </c>
      <c r="W2666">
        <v>1814</v>
      </c>
      <c r="X2666" s="1">
        <v>41368</v>
      </c>
      <c r="Y2666" t="s">
        <v>34</v>
      </c>
      <c r="Z2666" t="e" vm="18">
        <v>#VALUE!</v>
      </c>
      <c r="AA2666">
        <v>22304</v>
      </c>
      <c r="AB2666" t="e" cm="1" vm="2">
        <f t="array" ref="AB2666">_FV(Table1[[#This Row],[State]],"Country/region",TRUE)</f>
        <v>#VALUE!</v>
      </c>
    </row>
    <row r="2667" spans="1:28" x14ac:dyDescent="0.35">
      <c r="A2667" t="s">
        <v>2881</v>
      </c>
      <c r="B2667">
        <v>46</v>
      </c>
      <c r="C2667" t="s">
        <v>2882</v>
      </c>
      <c r="D2667" t="s">
        <v>27</v>
      </c>
      <c r="E2667">
        <f>YEAR(Table1[[#This Row],[Order Date]])</f>
        <v>2013</v>
      </c>
      <c r="F2667">
        <v>1</v>
      </c>
      <c r="G2667">
        <f>MONTH(Table1[[#This Row],[Order Date]])</f>
        <v>4</v>
      </c>
      <c r="H2667" s="1">
        <v>41367</v>
      </c>
      <c r="I2667">
        <v>22022</v>
      </c>
      <c r="J2667" t="s">
        <v>58</v>
      </c>
      <c r="K2667">
        <v>1</v>
      </c>
      <c r="L2667">
        <v>1500.97</v>
      </c>
      <c r="M2667" s="2">
        <v>7.0000000000000007E-2</v>
      </c>
      <c r="N2667">
        <v>1409.86</v>
      </c>
      <c r="O2667">
        <v>29.7</v>
      </c>
      <c r="P2667">
        <v>-3461.1210000000001</v>
      </c>
      <c r="Q2667" s="2">
        <v>0.56999999999999995</v>
      </c>
      <c r="R2667" t="s">
        <v>96</v>
      </c>
      <c r="S2667" t="s">
        <v>49</v>
      </c>
      <c r="T2667" t="s">
        <v>1050</v>
      </c>
      <c r="U2667" t="s">
        <v>98</v>
      </c>
      <c r="V2667" t="s">
        <v>68</v>
      </c>
      <c r="W2667">
        <v>3072</v>
      </c>
      <c r="X2667" s="1">
        <v>41368</v>
      </c>
      <c r="Y2667" t="s">
        <v>53</v>
      </c>
      <c r="Z2667" t="e" vm="28">
        <v>#VALUE!</v>
      </c>
      <c r="AA2667">
        <v>63135</v>
      </c>
      <c r="AB2667" t="e" cm="1" vm="2">
        <f t="array" ref="AB2667">_FV(Table1[[#This Row],[State]],"Country/region",TRUE)</f>
        <v>#VALUE!</v>
      </c>
    </row>
    <row r="2668" spans="1:28" x14ac:dyDescent="0.35">
      <c r="A2668" t="s">
        <v>137</v>
      </c>
      <c r="B2668">
        <v>46</v>
      </c>
      <c r="C2668" t="s">
        <v>138</v>
      </c>
      <c r="D2668" t="s">
        <v>57</v>
      </c>
      <c r="E2668">
        <f>YEAR(Table1[[#This Row],[Order Date]])</f>
        <v>2013</v>
      </c>
      <c r="F2668">
        <v>1</v>
      </c>
      <c r="G2668">
        <f>MONTH(Table1[[#This Row],[Order Date]])</f>
        <v>4</v>
      </c>
      <c r="H2668" s="1">
        <v>41367</v>
      </c>
      <c r="I2668">
        <v>5318</v>
      </c>
      <c r="J2668" t="s">
        <v>28</v>
      </c>
      <c r="K2668">
        <v>29</v>
      </c>
      <c r="L2668">
        <v>200.99</v>
      </c>
      <c r="M2668" s="2">
        <v>0.03</v>
      </c>
      <c r="N2668">
        <v>5010.7415000000001</v>
      </c>
      <c r="O2668">
        <v>4.2</v>
      </c>
      <c r="P2668">
        <v>1196.3699999999999</v>
      </c>
      <c r="Q2668" s="2">
        <v>0.59</v>
      </c>
      <c r="R2668" t="s">
        <v>96</v>
      </c>
      <c r="S2668" t="s">
        <v>30</v>
      </c>
      <c r="T2668" t="s">
        <v>1813</v>
      </c>
      <c r="U2668" t="s">
        <v>105</v>
      </c>
      <c r="V2668" t="s">
        <v>68</v>
      </c>
      <c r="W2668">
        <v>740</v>
      </c>
      <c r="X2668" s="1">
        <v>41368</v>
      </c>
      <c r="Y2668" t="s">
        <v>42</v>
      </c>
      <c r="Z2668" t="e" vm="12">
        <v>#VALUE!</v>
      </c>
      <c r="AA2668">
        <v>50501</v>
      </c>
      <c r="AB2668" t="e" cm="1" vm="2">
        <f t="array" ref="AB2668">_FV(Table1[[#This Row],[State]],"Country/region",TRUE)</f>
        <v>#VALUE!</v>
      </c>
    </row>
    <row r="2669" spans="1:28" x14ac:dyDescent="0.35">
      <c r="A2669" t="s">
        <v>137</v>
      </c>
      <c r="B2669">
        <v>46</v>
      </c>
      <c r="C2669" t="s">
        <v>138</v>
      </c>
      <c r="D2669" t="s">
        <v>57</v>
      </c>
      <c r="E2669">
        <f>YEAR(Table1[[#This Row],[Order Date]])</f>
        <v>2013</v>
      </c>
      <c r="F2669">
        <v>1</v>
      </c>
      <c r="G2669">
        <f>MONTH(Table1[[#This Row],[Order Date]])</f>
        <v>4</v>
      </c>
      <c r="H2669" s="1">
        <v>41367</v>
      </c>
      <c r="I2669">
        <v>5318</v>
      </c>
      <c r="J2669" t="s">
        <v>28</v>
      </c>
      <c r="K2669">
        <v>8</v>
      </c>
      <c r="L2669">
        <v>131.12</v>
      </c>
      <c r="M2669" s="2">
        <v>0.08</v>
      </c>
      <c r="N2669">
        <v>1042.25</v>
      </c>
      <c r="O2669">
        <v>0.99</v>
      </c>
      <c r="P2669">
        <v>195.16</v>
      </c>
      <c r="Q2669" s="2">
        <v>0.55000000000000004</v>
      </c>
      <c r="R2669" t="s">
        <v>29</v>
      </c>
      <c r="S2669" t="s">
        <v>30</v>
      </c>
      <c r="T2669" t="s">
        <v>2883</v>
      </c>
      <c r="U2669" t="s">
        <v>214</v>
      </c>
      <c r="V2669" t="s">
        <v>68</v>
      </c>
      <c r="W2669">
        <v>739</v>
      </c>
      <c r="X2669" s="1">
        <v>41369</v>
      </c>
      <c r="Y2669" t="s">
        <v>34</v>
      </c>
      <c r="Z2669" t="e" vm="12">
        <v>#VALUE!</v>
      </c>
      <c r="AA2669">
        <v>50501</v>
      </c>
      <c r="AB2669" t="e" cm="1" vm="2">
        <f t="array" ref="AB2669">_FV(Table1[[#This Row],[State]],"Country/region",TRUE)</f>
        <v>#VALUE!</v>
      </c>
    </row>
    <row r="2670" spans="1:28" x14ac:dyDescent="0.35">
      <c r="A2670" t="s">
        <v>1147</v>
      </c>
      <c r="B2670">
        <v>46</v>
      </c>
      <c r="C2670" t="s">
        <v>1561</v>
      </c>
      <c r="D2670" t="s">
        <v>27</v>
      </c>
      <c r="E2670">
        <f>YEAR(Table1[[#This Row],[Order Date]])</f>
        <v>2013</v>
      </c>
      <c r="F2670">
        <v>1</v>
      </c>
      <c r="G2670">
        <f>MONTH(Table1[[#This Row],[Order Date]])</f>
        <v>4</v>
      </c>
      <c r="H2670" s="1">
        <v>41367</v>
      </c>
      <c r="I2670">
        <v>22627</v>
      </c>
      <c r="J2670" t="s">
        <v>47</v>
      </c>
      <c r="K2670">
        <v>33</v>
      </c>
      <c r="L2670">
        <v>63.94</v>
      </c>
      <c r="M2670" s="2">
        <v>0.09</v>
      </c>
      <c r="N2670">
        <v>1934.6</v>
      </c>
      <c r="O2670">
        <v>14.48</v>
      </c>
      <c r="P2670">
        <v>614.03</v>
      </c>
      <c r="Q2670" s="2">
        <v>0.46</v>
      </c>
      <c r="R2670" t="s">
        <v>48</v>
      </c>
      <c r="S2670" t="s">
        <v>30</v>
      </c>
      <c r="T2670" t="s">
        <v>1837</v>
      </c>
      <c r="U2670" t="s">
        <v>82</v>
      </c>
      <c r="V2670" t="s">
        <v>33</v>
      </c>
      <c r="W2670">
        <v>3151</v>
      </c>
      <c r="X2670" s="1">
        <v>41372</v>
      </c>
      <c r="Y2670" t="s">
        <v>34</v>
      </c>
      <c r="Z2670" t="e" vm="21">
        <v>#VALUE!</v>
      </c>
      <c r="AA2670">
        <v>4401</v>
      </c>
      <c r="AB2670" t="e" cm="1" vm="2">
        <f t="array" ref="AB2670">_FV(Table1[[#This Row],[State]],"Country/region",TRUE)</f>
        <v>#VALUE!</v>
      </c>
    </row>
    <row r="2671" spans="1:28" x14ac:dyDescent="0.35">
      <c r="A2671" t="s">
        <v>336</v>
      </c>
      <c r="B2671">
        <v>46</v>
      </c>
      <c r="C2671" t="s">
        <v>337</v>
      </c>
      <c r="D2671" t="s">
        <v>38</v>
      </c>
      <c r="E2671">
        <f>YEAR(Table1[[#This Row],[Order Date]])</f>
        <v>2013</v>
      </c>
      <c r="F2671">
        <v>1</v>
      </c>
      <c r="G2671">
        <f>MONTH(Table1[[#This Row],[Order Date]])</f>
        <v>4</v>
      </c>
      <c r="H2671" s="1">
        <v>41368</v>
      </c>
      <c r="I2671">
        <v>39847</v>
      </c>
      <c r="J2671" t="s">
        <v>39</v>
      </c>
      <c r="K2671">
        <v>29</v>
      </c>
      <c r="L2671">
        <v>4.38</v>
      </c>
      <c r="M2671" s="2">
        <v>0.08</v>
      </c>
      <c r="N2671">
        <v>125.41</v>
      </c>
      <c r="O2671">
        <v>6.21</v>
      </c>
      <c r="P2671">
        <v>-127.006</v>
      </c>
      <c r="Q2671" s="2">
        <v>0.37</v>
      </c>
      <c r="R2671" t="s">
        <v>29</v>
      </c>
      <c r="S2671" t="s">
        <v>30</v>
      </c>
      <c r="T2671" t="s">
        <v>2884</v>
      </c>
      <c r="U2671" t="s">
        <v>67</v>
      </c>
      <c r="V2671" t="s">
        <v>52</v>
      </c>
      <c r="W2671">
        <v>5630</v>
      </c>
      <c r="X2671" s="1">
        <v>41369</v>
      </c>
      <c r="Y2671" t="s">
        <v>34</v>
      </c>
      <c r="Z2671" t="e" vm="4">
        <v>#VALUE!</v>
      </c>
      <c r="AA2671">
        <v>93905</v>
      </c>
      <c r="AB2671" t="e" cm="1" vm="2">
        <f t="array" ref="AB2671">_FV(Table1[[#This Row],[State]],"Country/region",TRUE)</f>
        <v>#VALUE!</v>
      </c>
    </row>
    <row r="2672" spans="1:28" x14ac:dyDescent="0.35">
      <c r="A2672" t="s">
        <v>336</v>
      </c>
      <c r="B2672">
        <v>46</v>
      </c>
      <c r="C2672" t="s">
        <v>337</v>
      </c>
      <c r="D2672" t="s">
        <v>38</v>
      </c>
      <c r="E2672">
        <f>YEAR(Table1[[#This Row],[Order Date]])</f>
        <v>2013</v>
      </c>
      <c r="F2672">
        <v>1</v>
      </c>
      <c r="G2672">
        <f>MONTH(Table1[[#This Row],[Order Date]])</f>
        <v>4</v>
      </c>
      <c r="H2672" s="1">
        <v>41368</v>
      </c>
      <c r="I2672">
        <v>39847</v>
      </c>
      <c r="J2672" t="s">
        <v>39</v>
      </c>
      <c r="K2672">
        <v>49</v>
      </c>
      <c r="L2672">
        <v>64.98</v>
      </c>
      <c r="M2672" s="2">
        <v>0.08</v>
      </c>
      <c r="N2672">
        <v>3170.52</v>
      </c>
      <c r="O2672">
        <v>6.88</v>
      </c>
      <c r="P2672">
        <v>379.11</v>
      </c>
      <c r="Q2672" s="2">
        <v>0.73</v>
      </c>
      <c r="R2672" t="s">
        <v>29</v>
      </c>
      <c r="S2672" t="s">
        <v>30</v>
      </c>
      <c r="T2672" t="s">
        <v>2753</v>
      </c>
      <c r="U2672" t="s">
        <v>32</v>
      </c>
      <c r="V2672" t="s">
        <v>52</v>
      </c>
      <c r="W2672">
        <v>5631</v>
      </c>
      <c r="X2672" s="1">
        <v>41369</v>
      </c>
      <c r="Y2672" t="s">
        <v>34</v>
      </c>
      <c r="Z2672" t="e" vm="4">
        <v>#VALUE!</v>
      </c>
      <c r="AA2672">
        <v>93905</v>
      </c>
      <c r="AB2672" t="e" cm="1" vm="2">
        <f t="array" ref="AB2672">_FV(Table1[[#This Row],[State]],"Country/region",TRUE)</f>
        <v>#VALUE!</v>
      </c>
    </row>
    <row r="2673" spans="1:28" x14ac:dyDescent="0.35">
      <c r="A2673" t="s">
        <v>336</v>
      </c>
      <c r="B2673">
        <v>46</v>
      </c>
      <c r="C2673" t="s">
        <v>337</v>
      </c>
      <c r="D2673" t="s">
        <v>38</v>
      </c>
      <c r="E2673">
        <f>YEAR(Table1[[#This Row],[Order Date]])</f>
        <v>2013</v>
      </c>
      <c r="F2673">
        <v>1</v>
      </c>
      <c r="G2673">
        <f>MONTH(Table1[[#This Row],[Order Date]])</f>
        <v>4</v>
      </c>
      <c r="H2673" s="1">
        <v>41368</v>
      </c>
      <c r="I2673">
        <v>39847</v>
      </c>
      <c r="J2673" t="s">
        <v>39</v>
      </c>
      <c r="K2673">
        <v>20</v>
      </c>
      <c r="L2673">
        <v>155.99</v>
      </c>
      <c r="M2673" s="2">
        <v>0.08</v>
      </c>
      <c r="N2673">
        <v>2488.4769999999999</v>
      </c>
      <c r="O2673">
        <v>8.99</v>
      </c>
      <c r="P2673">
        <v>142.55099999999999</v>
      </c>
      <c r="Q2673" s="2">
        <v>0.57999999999999996</v>
      </c>
      <c r="R2673" t="s">
        <v>96</v>
      </c>
      <c r="S2673" t="s">
        <v>30</v>
      </c>
      <c r="T2673" t="s">
        <v>1883</v>
      </c>
      <c r="U2673" t="s">
        <v>105</v>
      </c>
      <c r="V2673" t="s">
        <v>52</v>
      </c>
      <c r="W2673">
        <v>5632</v>
      </c>
      <c r="X2673" s="1">
        <v>41370</v>
      </c>
      <c r="Y2673" t="s">
        <v>34</v>
      </c>
      <c r="Z2673" t="e" vm="4">
        <v>#VALUE!</v>
      </c>
      <c r="AA2673">
        <v>93905</v>
      </c>
      <c r="AB2673" t="e" cm="1" vm="2">
        <f t="array" ref="AB2673">_FV(Table1[[#This Row],[State]],"Country/region",TRUE)</f>
        <v>#VALUE!</v>
      </c>
    </row>
    <row r="2674" spans="1:28" x14ac:dyDescent="0.35">
      <c r="A2674" t="s">
        <v>1033</v>
      </c>
      <c r="B2674">
        <v>46</v>
      </c>
      <c r="C2674" t="s">
        <v>1151</v>
      </c>
      <c r="D2674" t="s">
        <v>38</v>
      </c>
      <c r="E2674">
        <f>YEAR(Table1[[#This Row],[Order Date]])</f>
        <v>2013</v>
      </c>
      <c r="F2674">
        <v>1</v>
      </c>
      <c r="G2674">
        <f>MONTH(Table1[[#This Row],[Order Date]])</f>
        <v>4</v>
      </c>
      <c r="H2674" s="1">
        <v>41368</v>
      </c>
      <c r="I2674">
        <v>21600</v>
      </c>
      <c r="J2674" t="s">
        <v>47</v>
      </c>
      <c r="K2674">
        <v>17</v>
      </c>
      <c r="L2674">
        <v>10.14</v>
      </c>
      <c r="M2674" s="2">
        <v>0.03</v>
      </c>
      <c r="N2674">
        <v>169.48</v>
      </c>
      <c r="O2674">
        <v>2.27</v>
      </c>
      <c r="P2674">
        <v>48.55</v>
      </c>
      <c r="Q2674" s="2">
        <v>0.36</v>
      </c>
      <c r="R2674" t="s">
        <v>29</v>
      </c>
      <c r="S2674" t="s">
        <v>59</v>
      </c>
      <c r="T2674" t="s">
        <v>106</v>
      </c>
      <c r="U2674" t="s">
        <v>61</v>
      </c>
      <c r="V2674" t="s">
        <v>76</v>
      </c>
      <c r="W2674">
        <v>2991</v>
      </c>
      <c r="X2674" s="1">
        <v>41375</v>
      </c>
      <c r="Y2674" t="s">
        <v>34</v>
      </c>
      <c r="Z2674" t="e" vm="44">
        <v>#VALUE!</v>
      </c>
      <c r="AA2674">
        <v>30297</v>
      </c>
      <c r="AB2674" t="e" cm="1" vm="2">
        <f t="array" ref="AB2674">_FV(Table1[[#This Row],[State]],"Country/region",TRUE)</f>
        <v>#VALUE!</v>
      </c>
    </row>
    <row r="2675" spans="1:28" x14ac:dyDescent="0.35">
      <c r="A2675" t="s">
        <v>1712</v>
      </c>
      <c r="B2675">
        <v>46</v>
      </c>
      <c r="C2675" t="s">
        <v>1713</v>
      </c>
      <c r="D2675" t="s">
        <v>46</v>
      </c>
      <c r="E2675">
        <f>YEAR(Table1[[#This Row],[Order Date]])</f>
        <v>2013</v>
      </c>
      <c r="F2675">
        <v>1</v>
      </c>
      <c r="G2675">
        <f>MONTH(Table1[[#This Row],[Order Date]])</f>
        <v>4</v>
      </c>
      <c r="H2675" s="1">
        <v>41369</v>
      </c>
      <c r="I2675">
        <v>7936</v>
      </c>
      <c r="J2675" t="s">
        <v>47</v>
      </c>
      <c r="K2675">
        <v>50</v>
      </c>
      <c r="L2675">
        <v>58.14</v>
      </c>
      <c r="M2675" s="2">
        <v>0.06</v>
      </c>
      <c r="N2675">
        <v>2851.17</v>
      </c>
      <c r="O2675">
        <v>36.61</v>
      </c>
      <c r="P2675">
        <v>-868.88</v>
      </c>
      <c r="Q2675" s="2">
        <v>0.61</v>
      </c>
      <c r="R2675" t="s">
        <v>48</v>
      </c>
      <c r="S2675" t="s">
        <v>73</v>
      </c>
      <c r="T2675" t="s">
        <v>2309</v>
      </c>
      <c r="U2675" t="s">
        <v>154</v>
      </c>
      <c r="V2675" t="s">
        <v>33</v>
      </c>
      <c r="W2675">
        <v>1077</v>
      </c>
      <c r="X2675" s="1">
        <v>41369</v>
      </c>
      <c r="Y2675" t="s">
        <v>53</v>
      </c>
      <c r="Z2675" t="e" vm="3">
        <v>#VALUE!</v>
      </c>
      <c r="AA2675">
        <v>21040</v>
      </c>
      <c r="AB2675" t="e" cm="1" vm="2">
        <f t="array" ref="AB2675">_FV(Table1[[#This Row],[State]],"Country/region",TRUE)</f>
        <v>#VALUE!</v>
      </c>
    </row>
    <row r="2676" spans="1:28" x14ac:dyDescent="0.35">
      <c r="A2676" t="s">
        <v>1712</v>
      </c>
      <c r="B2676">
        <v>46</v>
      </c>
      <c r="C2676" t="s">
        <v>1713</v>
      </c>
      <c r="D2676" t="s">
        <v>46</v>
      </c>
      <c r="E2676">
        <f>YEAR(Table1[[#This Row],[Order Date]])</f>
        <v>2013</v>
      </c>
      <c r="F2676">
        <v>1</v>
      </c>
      <c r="G2676">
        <f>MONTH(Table1[[#This Row],[Order Date]])</f>
        <v>4</v>
      </c>
      <c r="H2676" s="1">
        <v>41369</v>
      </c>
      <c r="I2676">
        <v>7936</v>
      </c>
      <c r="J2676" t="s">
        <v>47</v>
      </c>
      <c r="K2676">
        <v>15</v>
      </c>
      <c r="L2676">
        <v>12.44</v>
      </c>
      <c r="M2676" s="2">
        <v>0.06</v>
      </c>
      <c r="N2676">
        <v>183.43</v>
      </c>
      <c r="O2676">
        <v>6.27</v>
      </c>
      <c r="P2676">
        <v>-41.86</v>
      </c>
      <c r="Q2676" s="2">
        <v>0.56999999999999995</v>
      </c>
      <c r="R2676" t="s">
        <v>29</v>
      </c>
      <c r="S2676" t="s">
        <v>80</v>
      </c>
      <c r="T2676" t="s">
        <v>2476</v>
      </c>
      <c r="U2676" t="s">
        <v>32</v>
      </c>
      <c r="V2676" t="s">
        <v>33</v>
      </c>
      <c r="W2676">
        <v>1078</v>
      </c>
      <c r="X2676" s="1">
        <v>41374</v>
      </c>
      <c r="Y2676" t="s">
        <v>34</v>
      </c>
      <c r="Z2676" t="e" vm="3">
        <v>#VALUE!</v>
      </c>
      <c r="AA2676">
        <v>21040</v>
      </c>
      <c r="AB2676" t="e" cm="1" vm="2">
        <f t="array" ref="AB2676">_FV(Table1[[#This Row],[State]],"Country/region",TRUE)</f>
        <v>#VALUE!</v>
      </c>
    </row>
    <row r="2677" spans="1:28" x14ac:dyDescent="0.35">
      <c r="A2677" t="s">
        <v>2885</v>
      </c>
      <c r="B2677">
        <v>46</v>
      </c>
      <c r="C2677" t="s">
        <v>2717</v>
      </c>
      <c r="D2677" t="s">
        <v>57</v>
      </c>
      <c r="E2677">
        <f>YEAR(Table1[[#This Row],[Order Date]])</f>
        <v>2013</v>
      </c>
      <c r="F2677">
        <v>1</v>
      </c>
      <c r="G2677">
        <f>MONTH(Table1[[#This Row],[Order Date]])</f>
        <v>4</v>
      </c>
      <c r="H2677" s="1">
        <v>41370</v>
      </c>
      <c r="I2677">
        <v>56003</v>
      </c>
      <c r="J2677" t="s">
        <v>58</v>
      </c>
      <c r="K2677">
        <v>13</v>
      </c>
      <c r="L2677">
        <v>150.97999999999999</v>
      </c>
      <c r="M2677" s="2">
        <v>0.1</v>
      </c>
      <c r="N2677">
        <v>1835.47</v>
      </c>
      <c r="O2677">
        <v>16.010000000000002</v>
      </c>
      <c r="P2677">
        <v>-364.87336599999998</v>
      </c>
      <c r="Q2677" s="2">
        <v>0.7</v>
      </c>
      <c r="R2677" t="s">
        <v>48</v>
      </c>
      <c r="S2677" t="s">
        <v>73</v>
      </c>
      <c r="T2677" t="s">
        <v>123</v>
      </c>
      <c r="U2677" t="s">
        <v>75</v>
      </c>
      <c r="V2677" t="s">
        <v>33</v>
      </c>
      <c r="W2677">
        <v>7835</v>
      </c>
      <c r="X2677" s="1">
        <v>41371</v>
      </c>
      <c r="Y2677" t="s">
        <v>53</v>
      </c>
      <c r="Z2677" t="e" vm="1">
        <v>#VALUE!</v>
      </c>
      <c r="AA2677">
        <v>15241</v>
      </c>
      <c r="AB2677" t="e" cm="1" vm="2">
        <f t="array" ref="AB2677">_FV(Table1[[#This Row],[State]],"Country/region",TRUE)</f>
        <v>#VALUE!</v>
      </c>
    </row>
    <row r="2678" spans="1:28" x14ac:dyDescent="0.35">
      <c r="A2678" t="s">
        <v>2602</v>
      </c>
      <c r="B2678">
        <v>46</v>
      </c>
      <c r="C2678" t="s">
        <v>1009</v>
      </c>
      <c r="D2678" t="s">
        <v>57</v>
      </c>
      <c r="E2678">
        <f>YEAR(Table1[[#This Row],[Order Date]])</f>
        <v>2013</v>
      </c>
      <c r="F2678">
        <v>1</v>
      </c>
      <c r="G2678">
        <f>MONTH(Table1[[#This Row],[Order Date]])</f>
        <v>4</v>
      </c>
      <c r="H2678" s="1">
        <v>41370</v>
      </c>
      <c r="I2678">
        <v>29700</v>
      </c>
      <c r="J2678" t="s">
        <v>131</v>
      </c>
      <c r="K2678">
        <v>9</v>
      </c>
      <c r="L2678">
        <v>3.08</v>
      </c>
      <c r="M2678" s="2">
        <v>0.01</v>
      </c>
      <c r="N2678">
        <v>30.35</v>
      </c>
      <c r="O2678">
        <v>0.99</v>
      </c>
      <c r="P2678">
        <v>5.0199999999999996</v>
      </c>
      <c r="Q2678" s="2">
        <v>0.37</v>
      </c>
      <c r="R2678" t="s">
        <v>29</v>
      </c>
      <c r="S2678" t="s">
        <v>30</v>
      </c>
      <c r="T2678" t="s">
        <v>1774</v>
      </c>
      <c r="U2678" t="s">
        <v>210</v>
      </c>
      <c r="V2678" t="s">
        <v>33</v>
      </c>
      <c r="W2678">
        <v>4182</v>
      </c>
      <c r="X2678" s="1">
        <v>41371</v>
      </c>
      <c r="Y2678" t="s">
        <v>34</v>
      </c>
      <c r="Z2678" t="e" vm="48">
        <v>#VALUE!</v>
      </c>
      <c r="AA2678">
        <v>3053</v>
      </c>
      <c r="AB2678" t="e" cm="1" vm="2">
        <f t="array" ref="AB2678">_FV(Table1[[#This Row],[State]],"Country/region",TRUE)</f>
        <v>#VALUE!</v>
      </c>
    </row>
    <row r="2679" spans="1:28" x14ac:dyDescent="0.35">
      <c r="A2679" t="s">
        <v>1440</v>
      </c>
      <c r="B2679">
        <v>46</v>
      </c>
      <c r="C2679" t="s">
        <v>1441</v>
      </c>
      <c r="D2679" t="s">
        <v>46</v>
      </c>
      <c r="E2679">
        <f>YEAR(Table1[[#This Row],[Order Date]])</f>
        <v>2013</v>
      </c>
      <c r="F2679">
        <v>1</v>
      </c>
      <c r="G2679">
        <f>MONTH(Table1[[#This Row],[Order Date]])</f>
        <v>4</v>
      </c>
      <c r="H2679" s="1">
        <v>41370</v>
      </c>
      <c r="I2679">
        <v>22881</v>
      </c>
      <c r="J2679" t="s">
        <v>131</v>
      </c>
      <c r="K2679">
        <v>33</v>
      </c>
      <c r="L2679">
        <v>14.03</v>
      </c>
      <c r="M2679" s="2">
        <v>0.04</v>
      </c>
      <c r="N2679">
        <v>476.06</v>
      </c>
      <c r="O2679">
        <v>9.3699999999999992</v>
      </c>
      <c r="P2679">
        <v>-120.48</v>
      </c>
      <c r="Q2679" s="2">
        <v>0.56000000000000005</v>
      </c>
      <c r="R2679" t="s">
        <v>29</v>
      </c>
      <c r="S2679" t="s">
        <v>30</v>
      </c>
      <c r="T2679" t="s">
        <v>2886</v>
      </c>
      <c r="U2679" t="s">
        <v>32</v>
      </c>
      <c r="V2679" t="s">
        <v>68</v>
      </c>
      <c r="W2679">
        <v>3188</v>
      </c>
      <c r="X2679" s="1">
        <v>41371</v>
      </c>
      <c r="Y2679" t="s">
        <v>34</v>
      </c>
      <c r="Z2679" t="e" vm="11">
        <v>#VALUE!</v>
      </c>
      <c r="AA2679">
        <v>78550</v>
      </c>
      <c r="AB2679" t="e" cm="1" vm="2">
        <f t="array" ref="AB2679">_FV(Table1[[#This Row],[State]],"Country/region",TRUE)</f>
        <v>#VALUE!</v>
      </c>
    </row>
    <row r="2680" spans="1:28" x14ac:dyDescent="0.35">
      <c r="A2680" t="s">
        <v>1256</v>
      </c>
      <c r="B2680">
        <v>46</v>
      </c>
      <c r="C2680" t="s">
        <v>1257</v>
      </c>
      <c r="D2680" t="s">
        <v>46</v>
      </c>
      <c r="E2680">
        <f>YEAR(Table1[[#This Row],[Order Date]])</f>
        <v>2013</v>
      </c>
      <c r="F2680">
        <v>1</v>
      </c>
      <c r="G2680">
        <f>MONTH(Table1[[#This Row],[Order Date]])</f>
        <v>4</v>
      </c>
      <c r="H2680" s="1">
        <v>41371</v>
      </c>
      <c r="I2680">
        <v>26786</v>
      </c>
      <c r="J2680" t="s">
        <v>131</v>
      </c>
      <c r="K2680">
        <v>29</v>
      </c>
      <c r="L2680">
        <v>10.98</v>
      </c>
      <c r="M2680" s="2">
        <v>0.08</v>
      </c>
      <c r="N2680">
        <v>296.94</v>
      </c>
      <c r="O2680">
        <v>3.99</v>
      </c>
      <c r="P2680">
        <v>-25.41</v>
      </c>
      <c r="Q2680" s="2">
        <v>0.57999999999999996</v>
      </c>
      <c r="R2680" t="s">
        <v>29</v>
      </c>
      <c r="S2680" t="s">
        <v>30</v>
      </c>
      <c r="T2680" t="s">
        <v>1537</v>
      </c>
      <c r="U2680" t="s">
        <v>214</v>
      </c>
      <c r="V2680" t="s">
        <v>52</v>
      </c>
      <c r="W2680">
        <v>3751</v>
      </c>
      <c r="X2680" s="1">
        <v>41372</v>
      </c>
      <c r="Y2680" t="s">
        <v>34</v>
      </c>
      <c r="Z2680" t="e" vm="4">
        <v>#VALUE!</v>
      </c>
      <c r="AA2680">
        <v>91941</v>
      </c>
      <c r="AB2680" t="e" cm="1" vm="2">
        <f t="array" ref="AB2680">_FV(Table1[[#This Row],[State]],"Country/region",TRUE)</f>
        <v>#VALUE!</v>
      </c>
    </row>
    <row r="2681" spans="1:28" x14ac:dyDescent="0.35">
      <c r="A2681" t="s">
        <v>2663</v>
      </c>
      <c r="B2681">
        <v>46</v>
      </c>
      <c r="C2681" t="s">
        <v>2887</v>
      </c>
      <c r="D2681" t="s">
        <v>38</v>
      </c>
      <c r="E2681">
        <f>YEAR(Table1[[#This Row],[Order Date]])</f>
        <v>2013</v>
      </c>
      <c r="F2681">
        <v>1</v>
      </c>
      <c r="G2681">
        <f>MONTH(Table1[[#This Row],[Order Date]])</f>
        <v>4</v>
      </c>
      <c r="H2681" s="1">
        <v>41371</v>
      </c>
      <c r="I2681">
        <v>5990</v>
      </c>
      <c r="J2681" t="s">
        <v>58</v>
      </c>
      <c r="K2681">
        <v>9</v>
      </c>
      <c r="L2681">
        <v>6.48</v>
      </c>
      <c r="M2681" s="2">
        <v>0.06</v>
      </c>
      <c r="N2681">
        <v>63.91</v>
      </c>
      <c r="O2681">
        <v>6.35</v>
      </c>
      <c r="P2681">
        <v>-27.78</v>
      </c>
      <c r="Q2681" s="2">
        <v>0.37</v>
      </c>
      <c r="R2681" t="s">
        <v>29</v>
      </c>
      <c r="S2681" t="s">
        <v>30</v>
      </c>
      <c r="T2681" t="s">
        <v>1043</v>
      </c>
      <c r="U2681" t="s">
        <v>61</v>
      </c>
      <c r="V2681" t="s">
        <v>52</v>
      </c>
      <c r="W2681">
        <v>838</v>
      </c>
      <c r="X2681" s="1">
        <v>41372</v>
      </c>
      <c r="Y2681" t="s">
        <v>34</v>
      </c>
      <c r="Z2681" t="e" vm="4">
        <v>#VALUE!</v>
      </c>
      <c r="AA2681">
        <v>90301</v>
      </c>
      <c r="AB2681" t="e" cm="1" vm="2">
        <f t="array" ref="AB2681">_FV(Table1[[#This Row],[State]],"Country/region",TRUE)</f>
        <v>#VALUE!</v>
      </c>
    </row>
    <row r="2682" spans="1:28" x14ac:dyDescent="0.35">
      <c r="A2682" t="s">
        <v>831</v>
      </c>
      <c r="B2682">
        <v>46</v>
      </c>
      <c r="C2682" t="s">
        <v>832</v>
      </c>
      <c r="D2682" t="s">
        <v>57</v>
      </c>
      <c r="E2682">
        <f>YEAR(Table1[[#This Row],[Order Date]])</f>
        <v>2013</v>
      </c>
      <c r="F2682">
        <v>1</v>
      </c>
      <c r="G2682">
        <f>MONTH(Table1[[#This Row],[Order Date]])</f>
        <v>4</v>
      </c>
      <c r="H2682" s="1">
        <v>41371</v>
      </c>
      <c r="I2682">
        <v>11943</v>
      </c>
      <c r="J2682" t="s">
        <v>47</v>
      </c>
      <c r="K2682">
        <v>19</v>
      </c>
      <c r="L2682">
        <v>70.98</v>
      </c>
      <c r="M2682" s="2">
        <v>0.08</v>
      </c>
      <c r="N2682">
        <v>1270.73</v>
      </c>
      <c r="O2682">
        <v>30</v>
      </c>
      <c r="P2682">
        <v>-425.72</v>
      </c>
      <c r="Q2682" s="2">
        <v>0.73</v>
      </c>
      <c r="R2682" t="s">
        <v>48</v>
      </c>
      <c r="S2682" t="s">
        <v>49</v>
      </c>
      <c r="T2682" t="s">
        <v>2279</v>
      </c>
      <c r="U2682" t="s">
        <v>51</v>
      </c>
      <c r="V2682" t="s">
        <v>52</v>
      </c>
      <c r="W2682">
        <v>1658</v>
      </c>
      <c r="X2682" s="1">
        <v>41373</v>
      </c>
      <c r="Y2682" t="s">
        <v>53</v>
      </c>
      <c r="Z2682" t="e" vm="23">
        <v>#VALUE!</v>
      </c>
      <c r="AA2682">
        <v>98034</v>
      </c>
      <c r="AB2682" t="e" cm="1" vm="2">
        <f t="array" ref="AB2682">_FV(Table1[[#This Row],[State]],"Country/region",TRUE)</f>
        <v>#VALUE!</v>
      </c>
    </row>
    <row r="2683" spans="1:28" x14ac:dyDescent="0.35">
      <c r="A2683" t="s">
        <v>2042</v>
      </c>
      <c r="B2683">
        <v>46</v>
      </c>
      <c r="C2683" t="s">
        <v>2118</v>
      </c>
      <c r="D2683" t="s">
        <v>27</v>
      </c>
      <c r="E2683">
        <f>YEAR(Table1[[#This Row],[Order Date]])</f>
        <v>2013</v>
      </c>
      <c r="F2683">
        <v>1</v>
      </c>
      <c r="G2683">
        <f>MONTH(Table1[[#This Row],[Order Date]])</f>
        <v>4</v>
      </c>
      <c r="H2683" s="1">
        <v>41371</v>
      </c>
      <c r="I2683">
        <v>9664</v>
      </c>
      <c r="J2683" t="s">
        <v>28</v>
      </c>
      <c r="K2683">
        <v>13</v>
      </c>
      <c r="L2683">
        <v>6.48</v>
      </c>
      <c r="M2683" s="2">
        <v>0.06</v>
      </c>
      <c r="N2683">
        <v>88.38</v>
      </c>
      <c r="O2683">
        <v>8.4</v>
      </c>
      <c r="P2683">
        <v>-64.95</v>
      </c>
      <c r="Q2683" s="2">
        <v>0.37</v>
      </c>
      <c r="R2683" t="s">
        <v>29</v>
      </c>
      <c r="S2683" t="s">
        <v>30</v>
      </c>
      <c r="T2683" t="s">
        <v>1451</v>
      </c>
      <c r="U2683" t="s">
        <v>61</v>
      </c>
      <c r="V2683" t="s">
        <v>52</v>
      </c>
      <c r="W2683">
        <v>1321</v>
      </c>
      <c r="X2683" s="1">
        <v>41374</v>
      </c>
      <c r="Y2683" t="s">
        <v>34</v>
      </c>
      <c r="Z2683" t="e" vm="39">
        <v>#VALUE!</v>
      </c>
      <c r="AA2683">
        <v>88101</v>
      </c>
      <c r="AB2683" t="e" cm="1" vm="2">
        <f t="array" ref="AB2683">_FV(Table1[[#This Row],[State]],"Country/region",TRUE)</f>
        <v>#VALUE!</v>
      </c>
    </row>
    <row r="2684" spans="1:28" x14ac:dyDescent="0.35">
      <c r="A2684" t="s">
        <v>710</v>
      </c>
      <c r="B2684">
        <v>46</v>
      </c>
      <c r="C2684" t="s">
        <v>711</v>
      </c>
      <c r="D2684" t="s">
        <v>57</v>
      </c>
      <c r="E2684">
        <f>YEAR(Table1[[#This Row],[Order Date]])</f>
        <v>2013</v>
      </c>
      <c r="F2684">
        <v>1</v>
      </c>
      <c r="G2684">
        <f>MONTH(Table1[[#This Row],[Order Date]])</f>
        <v>4</v>
      </c>
      <c r="H2684" s="1">
        <v>41371</v>
      </c>
      <c r="I2684">
        <v>57889</v>
      </c>
      <c r="J2684" t="s">
        <v>47</v>
      </c>
      <c r="K2684">
        <v>39</v>
      </c>
      <c r="L2684">
        <v>20.99</v>
      </c>
      <c r="M2684" s="2">
        <v>0.01</v>
      </c>
      <c r="N2684">
        <v>723.3075</v>
      </c>
      <c r="O2684">
        <v>0.99</v>
      </c>
      <c r="P2684">
        <v>216.702</v>
      </c>
      <c r="Q2684" s="2">
        <v>0.56999999999999995</v>
      </c>
      <c r="R2684" t="s">
        <v>96</v>
      </c>
      <c r="S2684" t="s">
        <v>59</v>
      </c>
      <c r="T2684" t="s">
        <v>1539</v>
      </c>
      <c r="U2684" t="s">
        <v>105</v>
      </c>
      <c r="V2684" t="s">
        <v>52</v>
      </c>
      <c r="W2684">
        <v>8108</v>
      </c>
      <c r="X2684" s="1">
        <v>41375</v>
      </c>
      <c r="Y2684" t="s">
        <v>34</v>
      </c>
      <c r="Z2684" t="e" vm="42">
        <v>#VALUE!</v>
      </c>
      <c r="AA2684">
        <v>85335</v>
      </c>
      <c r="AB2684" t="e" cm="1" vm="2">
        <f t="array" ref="AB2684">_FV(Table1[[#This Row],[State]],"Country/region",TRUE)</f>
        <v>#VALUE!</v>
      </c>
    </row>
    <row r="2685" spans="1:28" x14ac:dyDescent="0.35">
      <c r="A2685" t="s">
        <v>831</v>
      </c>
      <c r="B2685">
        <v>46</v>
      </c>
      <c r="C2685" t="s">
        <v>832</v>
      </c>
      <c r="D2685" t="s">
        <v>57</v>
      </c>
      <c r="E2685">
        <f>YEAR(Table1[[#This Row],[Order Date]])</f>
        <v>2013</v>
      </c>
      <c r="F2685">
        <v>1</v>
      </c>
      <c r="G2685">
        <f>MONTH(Table1[[#This Row],[Order Date]])</f>
        <v>4</v>
      </c>
      <c r="H2685" s="1">
        <v>41371</v>
      </c>
      <c r="I2685">
        <v>11943</v>
      </c>
      <c r="J2685" t="s">
        <v>47</v>
      </c>
      <c r="K2685">
        <v>49</v>
      </c>
      <c r="L2685">
        <v>14.45</v>
      </c>
      <c r="M2685" s="2">
        <v>0.09</v>
      </c>
      <c r="N2685">
        <v>657.94</v>
      </c>
      <c r="O2685">
        <v>7.17</v>
      </c>
      <c r="P2685">
        <v>7.3525</v>
      </c>
      <c r="Q2685" s="2">
        <v>0.38</v>
      </c>
      <c r="R2685" t="s">
        <v>29</v>
      </c>
      <c r="S2685" t="s">
        <v>30</v>
      </c>
      <c r="T2685" t="s">
        <v>2398</v>
      </c>
      <c r="U2685" t="s">
        <v>67</v>
      </c>
      <c r="V2685" t="s">
        <v>52</v>
      </c>
      <c r="W2685">
        <v>1657</v>
      </c>
      <c r="X2685" s="1">
        <v>41378</v>
      </c>
      <c r="Y2685" t="s">
        <v>34</v>
      </c>
      <c r="Z2685" t="e" vm="23">
        <v>#VALUE!</v>
      </c>
      <c r="AA2685">
        <v>98034</v>
      </c>
      <c r="AB2685" t="e" cm="1" vm="2">
        <f t="array" ref="AB2685">_FV(Table1[[#This Row],[State]],"Country/region",TRUE)</f>
        <v>#VALUE!</v>
      </c>
    </row>
    <row r="2686" spans="1:28" x14ac:dyDescent="0.35">
      <c r="A2686" t="s">
        <v>2888</v>
      </c>
      <c r="B2686">
        <v>46</v>
      </c>
      <c r="C2686" t="s">
        <v>1385</v>
      </c>
      <c r="D2686" t="s">
        <v>27</v>
      </c>
      <c r="E2686">
        <f>YEAR(Table1[[#This Row],[Order Date]])</f>
        <v>2013</v>
      </c>
      <c r="F2686">
        <v>1</v>
      </c>
      <c r="G2686">
        <f>MONTH(Table1[[#This Row],[Order Date]])</f>
        <v>4</v>
      </c>
      <c r="H2686" s="1">
        <v>41372</v>
      </c>
      <c r="I2686">
        <v>28007</v>
      </c>
      <c r="J2686" t="s">
        <v>39</v>
      </c>
      <c r="K2686">
        <v>23</v>
      </c>
      <c r="L2686">
        <v>3.48</v>
      </c>
      <c r="M2686" s="2">
        <v>0.03</v>
      </c>
      <c r="N2686">
        <v>128.97</v>
      </c>
      <c r="O2686">
        <v>49</v>
      </c>
      <c r="P2686">
        <v>-1045.25</v>
      </c>
      <c r="Q2686" s="2">
        <v>0.59</v>
      </c>
      <c r="R2686" t="s">
        <v>29</v>
      </c>
      <c r="S2686" t="s">
        <v>40</v>
      </c>
      <c r="T2686" t="s">
        <v>2870</v>
      </c>
      <c r="U2686" t="s">
        <v>214</v>
      </c>
      <c r="V2686" t="s">
        <v>52</v>
      </c>
      <c r="W2686">
        <v>3930</v>
      </c>
      <c r="X2686" s="1">
        <v>41373</v>
      </c>
      <c r="Y2686" t="s">
        <v>34</v>
      </c>
      <c r="Z2686" t="e" vm="4">
        <v>#VALUE!</v>
      </c>
      <c r="AA2686">
        <v>91761</v>
      </c>
      <c r="AB2686" t="e" cm="1" vm="2">
        <f t="array" ref="AB2686">_FV(Table1[[#This Row],[State]],"Country/region",TRUE)</f>
        <v>#VALUE!</v>
      </c>
    </row>
    <row r="2687" spans="1:28" x14ac:dyDescent="0.35">
      <c r="A2687" t="s">
        <v>2888</v>
      </c>
      <c r="B2687">
        <v>46</v>
      </c>
      <c r="C2687" t="s">
        <v>1385</v>
      </c>
      <c r="D2687" t="s">
        <v>27</v>
      </c>
      <c r="E2687">
        <f>YEAR(Table1[[#This Row],[Order Date]])</f>
        <v>2013</v>
      </c>
      <c r="F2687">
        <v>1</v>
      </c>
      <c r="G2687">
        <f>MONTH(Table1[[#This Row],[Order Date]])</f>
        <v>4</v>
      </c>
      <c r="H2687" s="1">
        <v>41372</v>
      </c>
      <c r="I2687">
        <v>28007</v>
      </c>
      <c r="J2687" t="s">
        <v>39</v>
      </c>
      <c r="K2687">
        <v>20</v>
      </c>
      <c r="L2687">
        <v>11.66</v>
      </c>
      <c r="M2687" s="2">
        <v>0.02</v>
      </c>
      <c r="N2687">
        <v>238.77</v>
      </c>
      <c r="O2687">
        <v>7.95</v>
      </c>
      <c r="P2687">
        <v>-78.81</v>
      </c>
      <c r="Q2687" s="2">
        <v>0.57999999999999996</v>
      </c>
      <c r="R2687" t="s">
        <v>29</v>
      </c>
      <c r="S2687" t="s">
        <v>139</v>
      </c>
      <c r="T2687" t="s">
        <v>2365</v>
      </c>
      <c r="U2687" t="s">
        <v>88</v>
      </c>
      <c r="V2687" t="s">
        <v>52</v>
      </c>
      <c r="W2687">
        <v>3931</v>
      </c>
      <c r="X2687" s="1">
        <v>41373</v>
      </c>
      <c r="Y2687" t="s">
        <v>34</v>
      </c>
      <c r="Z2687" t="e" vm="4">
        <v>#VALUE!</v>
      </c>
      <c r="AA2687">
        <v>91761</v>
      </c>
      <c r="AB2687" t="e" cm="1" vm="2">
        <f t="array" ref="AB2687">_FV(Table1[[#This Row],[State]],"Country/region",TRUE)</f>
        <v>#VALUE!</v>
      </c>
    </row>
    <row r="2688" spans="1:28" x14ac:dyDescent="0.35">
      <c r="A2688" t="s">
        <v>2888</v>
      </c>
      <c r="B2688">
        <v>46</v>
      </c>
      <c r="C2688" t="s">
        <v>1385</v>
      </c>
      <c r="D2688" t="s">
        <v>27</v>
      </c>
      <c r="E2688">
        <f>YEAR(Table1[[#This Row],[Order Date]])</f>
        <v>2013</v>
      </c>
      <c r="F2688">
        <v>1</v>
      </c>
      <c r="G2688">
        <f>MONTH(Table1[[#This Row],[Order Date]])</f>
        <v>4</v>
      </c>
      <c r="H2688" s="1">
        <v>41372</v>
      </c>
      <c r="I2688">
        <v>28007</v>
      </c>
      <c r="J2688" t="s">
        <v>39</v>
      </c>
      <c r="K2688">
        <v>20</v>
      </c>
      <c r="L2688">
        <v>12.98</v>
      </c>
      <c r="M2688" s="2">
        <v>0.04</v>
      </c>
      <c r="N2688">
        <v>257.33999999999997</v>
      </c>
      <c r="O2688">
        <v>3.14</v>
      </c>
      <c r="P2688">
        <v>12.82</v>
      </c>
      <c r="Q2688" s="2">
        <v>0.6</v>
      </c>
      <c r="R2688" t="s">
        <v>29</v>
      </c>
      <c r="S2688" t="s">
        <v>139</v>
      </c>
      <c r="T2688" t="s">
        <v>1930</v>
      </c>
      <c r="U2688" t="s">
        <v>481</v>
      </c>
      <c r="V2688" t="s">
        <v>52</v>
      </c>
      <c r="W2688">
        <v>3932</v>
      </c>
      <c r="X2688" s="1">
        <v>41373</v>
      </c>
      <c r="Y2688" t="s">
        <v>34</v>
      </c>
      <c r="Z2688" t="e" vm="4">
        <v>#VALUE!</v>
      </c>
      <c r="AA2688">
        <v>91761</v>
      </c>
      <c r="AB2688" t="e" cm="1" vm="2">
        <f t="array" ref="AB2688">_FV(Table1[[#This Row],[State]],"Country/region",TRUE)</f>
        <v>#VALUE!</v>
      </c>
    </row>
    <row r="2689" spans="1:28" x14ac:dyDescent="0.35">
      <c r="A2689" t="s">
        <v>1840</v>
      </c>
      <c r="B2689">
        <v>46</v>
      </c>
      <c r="C2689" t="s">
        <v>1841</v>
      </c>
      <c r="D2689" t="s">
        <v>38</v>
      </c>
      <c r="E2689">
        <f>YEAR(Table1[[#This Row],[Order Date]])</f>
        <v>2013</v>
      </c>
      <c r="F2689">
        <v>1</v>
      </c>
      <c r="G2689">
        <f>MONTH(Table1[[#This Row],[Order Date]])</f>
        <v>4</v>
      </c>
      <c r="H2689" s="1">
        <v>41372</v>
      </c>
      <c r="I2689">
        <v>26951</v>
      </c>
      <c r="J2689" t="s">
        <v>39</v>
      </c>
      <c r="K2689">
        <v>3</v>
      </c>
      <c r="L2689">
        <v>150.97999999999999</v>
      </c>
      <c r="M2689" s="2">
        <v>0.05</v>
      </c>
      <c r="N2689">
        <v>451.81</v>
      </c>
      <c r="O2689">
        <v>13.99</v>
      </c>
      <c r="P2689">
        <v>-318.59399999999999</v>
      </c>
      <c r="Q2689" s="2">
        <v>0.38</v>
      </c>
      <c r="R2689" t="s">
        <v>96</v>
      </c>
      <c r="S2689" t="s">
        <v>80</v>
      </c>
      <c r="T2689" t="s">
        <v>509</v>
      </c>
      <c r="U2689" t="s">
        <v>98</v>
      </c>
      <c r="V2689" t="s">
        <v>76</v>
      </c>
      <c r="W2689">
        <v>3777</v>
      </c>
      <c r="X2689" s="1">
        <v>41373</v>
      </c>
      <c r="Y2689" t="s">
        <v>34</v>
      </c>
      <c r="Z2689" t="e" vm="44">
        <v>#VALUE!</v>
      </c>
      <c r="AA2689">
        <v>30269</v>
      </c>
      <c r="AB2689" t="e" cm="1" vm="2">
        <f t="array" ref="AB2689">_FV(Table1[[#This Row],[State]],"Country/region",TRUE)</f>
        <v>#VALUE!</v>
      </c>
    </row>
    <row r="2690" spans="1:28" x14ac:dyDescent="0.35">
      <c r="A2690" t="s">
        <v>680</v>
      </c>
      <c r="B2690">
        <v>46</v>
      </c>
      <c r="C2690" t="s">
        <v>196</v>
      </c>
      <c r="D2690" t="s">
        <v>57</v>
      </c>
      <c r="E2690">
        <f>YEAR(Table1[[#This Row],[Order Date]])</f>
        <v>2013</v>
      </c>
      <c r="F2690">
        <v>1</v>
      </c>
      <c r="G2690">
        <f>MONTH(Table1[[#This Row],[Order Date]])</f>
        <v>4</v>
      </c>
      <c r="H2690" s="1">
        <v>41373</v>
      </c>
      <c r="I2690">
        <v>24581</v>
      </c>
      <c r="J2690" t="s">
        <v>28</v>
      </c>
      <c r="K2690">
        <v>8</v>
      </c>
      <c r="L2690">
        <v>4.55</v>
      </c>
      <c r="M2690" s="2">
        <v>0.03</v>
      </c>
      <c r="N2690">
        <v>38.56</v>
      </c>
      <c r="O2690">
        <v>1.49</v>
      </c>
      <c r="P2690">
        <v>4.08</v>
      </c>
      <c r="Q2690" s="2">
        <v>0.35</v>
      </c>
      <c r="R2690" t="s">
        <v>29</v>
      </c>
      <c r="S2690" t="s">
        <v>30</v>
      </c>
      <c r="T2690" t="s">
        <v>1068</v>
      </c>
      <c r="U2690" t="s">
        <v>67</v>
      </c>
      <c r="V2690" t="s">
        <v>68</v>
      </c>
      <c r="W2690">
        <v>3448</v>
      </c>
      <c r="X2690" s="1">
        <v>41374</v>
      </c>
      <c r="Y2690" t="s">
        <v>34</v>
      </c>
      <c r="Z2690" t="e" vm="11">
        <v>#VALUE!</v>
      </c>
      <c r="AA2690">
        <v>75901</v>
      </c>
      <c r="AB2690" t="e" cm="1" vm="2">
        <f t="array" ref="AB2690">_FV(Table1[[#This Row],[State]],"Country/region",TRUE)</f>
        <v>#VALUE!</v>
      </c>
    </row>
    <row r="2691" spans="1:28" x14ac:dyDescent="0.35">
      <c r="A2691" t="s">
        <v>1335</v>
      </c>
      <c r="B2691">
        <v>46</v>
      </c>
      <c r="C2691" t="s">
        <v>1333</v>
      </c>
      <c r="D2691" t="s">
        <v>27</v>
      </c>
      <c r="E2691">
        <f>YEAR(Table1[[#This Row],[Order Date]])</f>
        <v>2013</v>
      </c>
      <c r="F2691">
        <v>1</v>
      </c>
      <c r="G2691">
        <f>MONTH(Table1[[#This Row],[Order Date]])</f>
        <v>4</v>
      </c>
      <c r="H2691" s="1">
        <v>41373</v>
      </c>
      <c r="I2691">
        <v>54917</v>
      </c>
      <c r="J2691" t="s">
        <v>28</v>
      </c>
      <c r="K2691">
        <v>12</v>
      </c>
      <c r="L2691">
        <v>499.99</v>
      </c>
      <c r="M2691" s="2">
        <v>0.06</v>
      </c>
      <c r="N2691">
        <v>6034.68</v>
      </c>
      <c r="O2691">
        <v>24.49</v>
      </c>
      <c r="P2691">
        <v>-517.08000000000004</v>
      </c>
      <c r="Q2691" s="2">
        <v>0.36</v>
      </c>
      <c r="R2691" t="s">
        <v>96</v>
      </c>
      <c r="S2691" t="s">
        <v>40</v>
      </c>
      <c r="T2691" t="s">
        <v>833</v>
      </c>
      <c r="U2691" t="s">
        <v>192</v>
      </c>
      <c r="V2691" t="s">
        <v>52</v>
      </c>
      <c r="W2691">
        <v>7661</v>
      </c>
      <c r="X2691" s="1">
        <v>41374</v>
      </c>
      <c r="Y2691" t="s">
        <v>34</v>
      </c>
      <c r="Z2691" t="e" vm="32">
        <v>#VALUE!</v>
      </c>
      <c r="AA2691">
        <v>81503</v>
      </c>
      <c r="AB2691" t="e" cm="1" vm="2">
        <f t="array" ref="AB2691">_FV(Table1[[#This Row],[State]],"Country/region",TRUE)</f>
        <v>#VALUE!</v>
      </c>
    </row>
    <row r="2692" spans="1:28" x14ac:dyDescent="0.35">
      <c r="A2692" t="s">
        <v>2889</v>
      </c>
      <c r="B2692">
        <v>46</v>
      </c>
      <c r="C2692" t="s">
        <v>2890</v>
      </c>
      <c r="D2692" t="s">
        <v>57</v>
      </c>
      <c r="E2692">
        <f>YEAR(Table1[[#This Row],[Order Date]])</f>
        <v>2013</v>
      </c>
      <c r="F2692">
        <v>1</v>
      </c>
      <c r="G2692">
        <f>MONTH(Table1[[#This Row],[Order Date]])</f>
        <v>4</v>
      </c>
      <c r="H2692" s="1">
        <v>41373</v>
      </c>
      <c r="I2692">
        <v>29478</v>
      </c>
      <c r="J2692" t="s">
        <v>28</v>
      </c>
      <c r="K2692">
        <v>15</v>
      </c>
      <c r="L2692">
        <v>20.99</v>
      </c>
      <c r="M2692" s="2">
        <v>0.01</v>
      </c>
      <c r="N2692">
        <v>272.89249999999998</v>
      </c>
      <c r="O2692">
        <v>0.99</v>
      </c>
      <c r="P2692">
        <v>19.611000000000001</v>
      </c>
      <c r="Q2692" s="2">
        <v>0.56999999999999995</v>
      </c>
      <c r="R2692" t="s">
        <v>96</v>
      </c>
      <c r="S2692" t="s">
        <v>59</v>
      </c>
      <c r="T2692" t="s">
        <v>1539</v>
      </c>
      <c r="U2692" t="s">
        <v>105</v>
      </c>
      <c r="V2692" t="s">
        <v>76</v>
      </c>
      <c r="W2692">
        <v>4156</v>
      </c>
      <c r="X2692" s="1">
        <v>41376</v>
      </c>
      <c r="Y2692" t="s">
        <v>34</v>
      </c>
      <c r="Z2692" t="e" vm="14">
        <v>#VALUE!</v>
      </c>
      <c r="AA2692">
        <v>34759</v>
      </c>
      <c r="AB2692" t="e" cm="1" vm="2">
        <f t="array" ref="AB2692">_FV(Table1[[#This Row],[State]],"Country/region",TRUE)</f>
        <v>#VALUE!</v>
      </c>
    </row>
    <row r="2693" spans="1:28" x14ac:dyDescent="0.35">
      <c r="A2693" t="s">
        <v>2891</v>
      </c>
      <c r="B2693">
        <v>46</v>
      </c>
      <c r="C2693" t="s">
        <v>2892</v>
      </c>
      <c r="D2693" t="s">
        <v>57</v>
      </c>
      <c r="E2693">
        <f>YEAR(Table1[[#This Row],[Order Date]])</f>
        <v>2013</v>
      </c>
      <c r="F2693">
        <v>1</v>
      </c>
      <c r="G2693">
        <f>MONTH(Table1[[#This Row],[Order Date]])</f>
        <v>4</v>
      </c>
      <c r="H2693" s="1">
        <v>41374</v>
      </c>
      <c r="I2693">
        <v>12613</v>
      </c>
      <c r="J2693" t="s">
        <v>131</v>
      </c>
      <c r="K2693">
        <v>18</v>
      </c>
      <c r="L2693">
        <v>12.22</v>
      </c>
      <c r="M2693" s="2">
        <v>0.04</v>
      </c>
      <c r="N2693">
        <v>225.37</v>
      </c>
      <c r="O2693">
        <v>2.85</v>
      </c>
      <c r="P2693">
        <v>77.53</v>
      </c>
      <c r="Q2693" s="2">
        <v>0.55000000000000004</v>
      </c>
      <c r="R2693" t="s">
        <v>48</v>
      </c>
      <c r="S2693" t="s">
        <v>139</v>
      </c>
      <c r="T2693" t="s">
        <v>679</v>
      </c>
      <c r="U2693" t="s">
        <v>82</v>
      </c>
      <c r="V2693" t="s">
        <v>76</v>
      </c>
      <c r="W2693">
        <v>1762</v>
      </c>
      <c r="X2693" s="1">
        <v>41375</v>
      </c>
      <c r="Y2693" t="s">
        <v>42</v>
      </c>
      <c r="Z2693" t="e" vm="10">
        <v>#VALUE!</v>
      </c>
      <c r="AA2693">
        <v>70072</v>
      </c>
      <c r="AB2693" t="e" cm="1" vm="2">
        <f t="array" ref="AB2693">_FV(Table1[[#This Row],[State]],"Country/region",TRUE)</f>
        <v>#VALUE!</v>
      </c>
    </row>
    <row r="2694" spans="1:28" x14ac:dyDescent="0.35">
      <c r="A2694" t="s">
        <v>2891</v>
      </c>
      <c r="B2694">
        <v>46</v>
      </c>
      <c r="C2694" t="s">
        <v>2892</v>
      </c>
      <c r="D2694" t="s">
        <v>57</v>
      </c>
      <c r="E2694">
        <f>YEAR(Table1[[#This Row],[Order Date]])</f>
        <v>2013</v>
      </c>
      <c r="F2694">
        <v>1</v>
      </c>
      <c r="G2694">
        <f>MONTH(Table1[[#This Row],[Order Date]])</f>
        <v>4</v>
      </c>
      <c r="H2694" s="1">
        <v>41374</v>
      </c>
      <c r="I2694">
        <v>12613</v>
      </c>
      <c r="J2694" t="s">
        <v>131</v>
      </c>
      <c r="K2694">
        <v>28</v>
      </c>
      <c r="L2694">
        <v>59.78</v>
      </c>
      <c r="M2694" s="2">
        <v>0</v>
      </c>
      <c r="N2694">
        <v>1751.08</v>
      </c>
      <c r="O2694">
        <v>10.29</v>
      </c>
      <c r="P2694">
        <v>587.01</v>
      </c>
      <c r="Q2694" s="2">
        <v>0.39</v>
      </c>
      <c r="R2694" t="s">
        <v>29</v>
      </c>
      <c r="S2694" t="s">
        <v>30</v>
      </c>
      <c r="T2694" t="s">
        <v>2471</v>
      </c>
      <c r="U2694" t="s">
        <v>67</v>
      </c>
      <c r="V2694" t="s">
        <v>76</v>
      </c>
      <c r="W2694">
        <v>1761</v>
      </c>
      <c r="X2694" s="1">
        <v>41375</v>
      </c>
      <c r="Y2694" t="s">
        <v>34</v>
      </c>
      <c r="Z2694" t="e" vm="10">
        <v>#VALUE!</v>
      </c>
      <c r="AA2694">
        <v>70072</v>
      </c>
      <c r="AB2694" t="e" cm="1" vm="2">
        <f t="array" ref="AB2694">_FV(Table1[[#This Row],[State]],"Country/region",TRUE)</f>
        <v>#VALUE!</v>
      </c>
    </row>
    <row r="2695" spans="1:28" x14ac:dyDescent="0.35">
      <c r="A2695" t="s">
        <v>1426</v>
      </c>
      <c r="B2695">
        <v>46</v>
      </c>
      <c r="C2695" t="s">
        <v>1143</v>
      </c>
      <c r="D2695" t="s">
        <v>27</v>
      </c>
      <c r="E2695">
        <f>YEAR(Table1[[#This Row],[Order Date]])</f>
        <v>2013</v>
      </c>
      <c r="F2695">
        <v>1</v>
      </c>
      <c r="G2695">
        <f>MONTH(Table1[[#This Row],[Order Date]])</f>
        <v>4</v>
      </c>
      <c r="H2695" s="1">
        <v>41374</v>
      </c>
      <c r="I2695">
        <v>45605</v>
      </c>
      <c r="J2695" t="s">
        <v>131</v>
      </c>
      <c r="K2695">
        <v>7</v>
      </c>
      <c r="L2695">
        <v>212.6</v>
      </c>
      <c r="M2695" s="2">
        <v>0.05</v>
      </c>
      <c r="N2695">
        <v>1494.27</v>
      </c>
      <c r="O2695">
        <v>52.2</v>
      </c>
      <c r="P2695">
        <v>-248.78</v>
      </c>
      <c r="Q2695" s="2">
        <v>0.64</v>
      </c>
      <c r="R2695" t="s">
        <v>48</v>
      </c>
      <c r="S2695" t="s">
        <v>73</v>
      </c>
      <c r="T2695" t="s">
        <v>74</v>
      </c>
      <c r="U2695" t="s">
        <v>75</v>
      </c>
      <c r="V2695" t="s">
        <v>52</v>
      </c>
      <c r="W2695">
        <v>6418</v>
      </c>
      <c r="X2695" s="1">
        <v>41376</v>
      </c>
      <c r="Y2695" t="s">
        <v>53</v>
      </c>
      <c r="Z2695" t="e" vm="4">
        <v>#VALUE!</v>
      </c>
      <c r="AA2695">
        <v>93422</v>
      </c>
      <c r="AB2695" t="e" cm="1" vm="2">
        <f t="array" ref="AB2695">_FV(Table1[[#This Row],[State]],"Country/region",TRUE)</f>
        <v>#VALUE!</v>
      </c>
    </row>
    <row r="2696" spans="1:28" x14ac:dyDescent="0.35">
      <c r="A2696" t="s">
        <v>2893</v>
      </c>
      <c r="B2696">
        <v>46</v>
      </c>
      <c r="C2696" t="s">
        <v>2167</v>
      </c>
      <c r="D2696" t="s">
        <v>46</v>
      </c>
      <c r="E2696">
        <f>YEAR(Table1[[#This Row],[Order Date]])</f>
        <v>2013</v>
      </c>
      <c r="F2696">
        <v>1</v>
      </c>
      <c r="G2696">
        <f>MONTH(Table1[[#This Row],[Order Date]])</f>
        <v>4</v>
      </c>
      <c r="H2696" s="1">
        <v>41374</v>
      </c>
      <c r="I2696">
        <v>40164</v>
      </c>
      <c r="J2696" t="s">
        <v>39</v>
      </c>
      <c r="K2696">
        <v>8</v>
      </c>
      <c r="L2696">
        <v>22.98</v>
      </c>
      <c r="M2696" s="2">
        <v>0.04</v>
      </c>
      <c r="N2696">
        <v>184.07</v>
      </c>
      <c r="O2696">
        <v>7.58</v>
      </c>
      <c r="P2696">
        <v>75.63</v>
      </c>
      <c r="Q2696" s="2">
        <v>0.51</v>
      </c>
      <c r="R2696" t="s">
        <v>48</v>
      </c>
      <c r="S2696" t="s">
        <v>30</v>
      </c>
      <c r="T2696" t="s">
        <v>2894</v>
      </c>
      <c r="U2696" t="s">
        <v>82</v>
      </c>
      <c r="V2696" t="s">
        <v>68</v>
      </c>
      <c r="W2696">
        <v>5683</v>
      </c>
      <c r="X2696" s="1">
        <v>41376</v>
      </c>
      <c r="Y2696" t="s">
        <v>34</v>
      </c>
      <c r="Z2696" t="e" vm="26">
        <v>#VALUE!</v>
      </c>
      <c r="AA2696">
        <v>48841</v>
      </c>
      <c r="AB2696" t="e" cm="1" vm="2">
        <f t="array" ref="AB2696">_FV(Table1[[#This Row],[State]],"Country/region",TRUE)</f>
        <v>#VALUE!</v>
      </c>
    </row>
    <row r="2697" spans="1:28" x14ac:dyDescent="0.35">
      <c r="A2697" t="s">
        <v>2663</v>
      </c>
      <c r="B2697">
        <v>46</v>
      </c>
      <c r="C2697" t="s">
        <v>2887</v>
      </c>
      <c r="D2697" t="s">
        <v>38</v>
      </c>
      <c r="E2697">
        <f>YEAR(Table1[[#This Row],[Order Date]])</f>
        <v>2013</v>
      </c>
      <c r="F2697">
        <v>1</v>
      </c>
      <c r="G2697">
        <f>MONTH(Table1[[#This Row],[Order Date]])</f>
        <v>4</v>
      </c>
      <c r="H2697" s="1">
        <v>41374</v>
      </c>
      <c r="I2697">
        <v>19296</v>
      </c>
      <c r="J2697" t="s">
        <v>28</v>
      </c>
      <c r="K2697">
        <v>43</v>
      </c>
      <c r="L2697">
        <v>1.68</v>
      </c>
      <c r="M2697" s="2">
        <v>0.04</v>
      </c>
      <c r="N2697">
        <v>75.73</v>
      </c>
      <c r="O2697">
        <v>1.57</v>
      </c>
      <c r="P2697">
        <v>-37.76</v>
      </c>
      <c r="Q2697" s="2">
        <v>0.59</v>
      </c>
      <c r="R2697" t="s">
        <v>29</v>
      </c>
      <c r="S2697" t="s">
        <v>59</v>
      </c>
      <c r="T2697" t="s">
        <v>398</v>
      </c>
      <c r="U2697" t="s">
        <v>88</v>
      </c>
      <c r="V2697" t="s">
        <v>52</v>
      </c>
      <c r="W2697">
        <v>2667</v>
      </c>
      <c r="X2697" s="1">
        <v>41376</v>
      </c>
      <c r="Y2697" t="s">
        <v>42</v>
      </c>
      <c r="Z2697" t="e" vm="4">
        <v>#VALUE!</v>
      </c>
      <c r="AA2697">
        <v>90301</v>
      </c>
      <c r="AB2697" t="e" cm="1" vm="2">
        <f t="array" ref="AB2697">_FV(Table1[[#This Row],[State]],"Country/region",TRUE)</f>
        <v>#VALUE!</v>
      </c>
    </row>
    <row r="2698" spans="1:28" x14ac:dyDescent="0.35">
      <c r="A2698" t="s">
        <v>2261</v>
      </c>
      <c r="B2698">
        <v>46</v>
      </c>
      <c r="C2698" t="s">
        <v>1748</v>
      </c>
      <c r="D2698" t="s">
        <v>46</v>
      </c>
      <c r="E2698">
        <f>YEAR(Table1[[#This Row],[Order Date]])</f>
        <v>2013</v>
      </c>
      <c r="F2698">
        <v>1</v>
      </c>
      <c r="G2698">
        <f>MONTH(Table1[[#This Row],[Order Date]])</f>
        <v>4</v>
      </c>
      <c r="H2698" s="1">
        <v>41374</v>
      </c>
      <c r="I2698">
        <v>5472</v>
      </c>
      <c r="J2698" t="s">
        <v>47</v>
      </c>
      <c r="K2698">
        <v>32</v>
      </c>
      <c r="L2698">
        <v>6.48</v>
      </c>
      <c r="M2698" s="2">
        <v>0</v>
      </c>
      <c r="N2698">
        <v>216.08</v>
      </c>
      <c r="O2698">
        <v>6.65</v>
      </c>
      <c r="P2698">
        <v>-84.33</v>
      </c>
      <c r="Q2698" s="2">
        <v>0.36</v>
      </c>
      <c r="R2698" t="s">
        <v>29</v>
      </c>
      <c r="S2698" t="s">
        <v>30</v>
      </c>
      <c r="T2698" t="s">
        <v>2895</v>
      </c>
      <c r="U2698" t="s">
        <v>61</v>
      </c>
      <c r="V2698" t="s">
        <v>52</v>
      </c>
      <c r="W2698">
        <v>763</v>
      </c>
      <c r="X2698" s="1">
        <v>41376</v>
      </c>
      <c r="Y2698" t="s">
        <v>34</v>
      </c>
      <c r="Z2698" t="e" vm="4">
        <v>#VALUE!</v>
      </c>
      <c r="AA2698">
        <v>92008</v>
      </c>
      <c r="AB2698" t="e" cm="1" vm="2">
        <f t="array" ref="AB2698">_FV(Table1[[#This Row],[State]],"Country/region",TRUE)</f>
        <v>#VALUE!</v>
      </c>
    </row>
    <row r="2699" spans="1:28" x14ac:dyDescent="0.35">
      <c r="A2699" t="s">
        <v>2382</v>
      </c>
      <c r="B2699">
        <v>46</v>
      </c>
      <c r="C2699" t="s">
        <v>2593</v>
      </c>
      <c r="D2699" t="s">
        <v>46</v>
      </c>
      <c r="E2699">
        <f>YEAR(Table1[[#This Row],[Order Date]])</f>
        <v>2013</v>
      </c>
      <c r="F2699">
        <v>1</v>
      </c>
      <c r="G2699">
        <f>MONTH(Table1[[#This Row],[Order Date]])</f>
        <v>4</v>
      </c>
      <c r="H2699" s="1">
        <v>41374</v>
      </c>
      <c r="I2699">
        <v>45158</v>
      </c>
      <c r="J2699" t="s">
        <v>47</v>
      </c>
      <c r="K2699">
        <v>40</v>
      </c>
      <c r="L2699">
        <v>9.68</v>
      </c>
      <c r="M2699" s="2">
        <v>0.09</v>
      </c>
      <c r="N2699">
        <v>375.52</v>
      </c>
      <c r="O2699">
        <v>2.0299999999999998</v>
      </c>
      <c r="P2699">
        <v>131.69999999999999</v>
      </c>
      <c r="Q2699" s="2">
        <v>0.37</v>
      </c>
      <c r="R2699" t="s">
        <v>29</v>
      </c>
      <c r="S2699" t="s">
        <v>59</v>
      </c>
      <c r="T2699" t="s">
        <v>2129</v>
      </c>
      <c r="U2699" t="s">
        <v>61</v>
      </c>
      <c r="V2699" t="s">
        <v>52</v>
      </c>
      <c r="W2699">
        <v>6367</v>
      </c>
      <c r="X2699" s="1">
        <v>41376</v>
      </c>
      <c r="Y2699" t="s">
        <v>34</v>
      </c>
      <c r="Z2699" t="e" vm="4">
        <v>#VALUE!</v>
      </c>
      <c r="AA2699">
        <v>94110</v>
      </c>
      <c r="AB2699" t="e" cm="1" vm="2">
        <f t="array" ref="AB2699">_FV(Table1[[#This Row],[State]],"Country/region",TRUE)</f>
        <v>#VALUE!</v>
      </c>
    </row>
    <row r="2700" spans="1:28" x14ac:dyDescent="0.35">
      <c r="A2700" t="s">
        <v>2261</v>
      </c>
      <c r="B2700">
        <v>46</v>
      </c>
      <c r="C2700" t="s">
        <v>1748</v>
      </c>
      <c r="D2700" t="s">
        <v>46</v>
      </c>
      <c r="E2700">
        <f>YEAR(Table1[[#This Row],[Order Date]])</f>
        <v>2013</v>
      </c>
      <c r="F2700">
        <v>1</v>
      </c>
      <c r="G2700">
        <f>MONTH(Table1[[#This Row],[Order Date]])</f>
        <v>4</v>
      </c>
      <c r="H2700" s="1">
        <v>41374</v>
      </c>
      <c r="I2700">
        <v>5472</v>
      </c>
      <c r="J2700" t="s">
        <v>47</v>
      </c>
      <c r="K2700">
        <v>12</v>
      </c>
      <c r="L2700">
        <v>115.99</v>
      </c>
      <c r="M2700" s="2">
        <v>0.09</v>
      </c>
      <c r="N2700">
        <v>1098.1489999999999</v>
      </c>
      <c r="O2700">
        <v>5.92</v>
      </c>
      <c r="P2700">
        <v>-182.97399999999999</v>
      </c>
      <c r="Q2700" s="2">
        <v>0.57999999999999996</v>
      </c>
      <c r="R2700" t="s">
        <v>96</v>
      </c>
      <c r="S2700" t="s">
        <v>30</v>
      </c>
      <c r="T2700">
        <v>8890</v>
      </c>
      <c r="U2700" t="s">
        <v>105</v>
      </c>
      <c r="V2700" t="s">
        <v>52</v>
      </c>
      <c r="W2700">
        <v>765</v>
      </c>
      <c r="X2700" s="1">
        <v>41376</v>
      </c>
      <c r="Y2700" t="s">
        <v>34</v>
      </c>
      <c r="Z2700" t="e" vm="4">
        <v>#VALUE!</v>
      </c>
      <c r="AA2700">
        <v>92008</v>
      </c>
      <c r="AB2700" t="e" cm="1" vm="2">
        <f t="array" ref="AB2700">_FV(Table1[[#This Row],[State]],"Country/region",TRUE)</f>
        <v>#VALUE!</v>
      </c>
    </row>
    <row r="2701" spans="1:28" x14ac:dyDescent="0.35">
      <c r="A2701" t="s">
        <v>2891</v>
      </c>
      <c r="B2701">
        <v>46</v>
      </c>
      <c r="C2701" t="s">
        <v>2892</v>
      </c>
      <c r="D2701" t="s">
        <v>57</v>
      </c>
      <c r="E2701">
        <f>YEAR(Table1[[#This Row],[Order Date]])</f>
        <v>2013</v>
      </c>
      <c r="F2701">
        <v>1</v>
      </c>
      <c r="G2701">
        <f>MONTH(Table1[[#This Row],[Order Date]])</f>
        <v>4</v>
      </c>
      <c r="H2701" s="1">
        <v>41374</v>
      </c>
      <c r="I2701">
        <v>12613</v>
      </c>
      <c r="J2701" t="s">
        <v>131</v>
      </c>
      <c r="K2701">
        <v>3</v>
      </c>
      <c r="L2701">
        <v>3.36</v>
      </c>
      <c r="M2701" s="2">
        <v>0.08</v>
      </c>
      <c r="N2701">
        <v>15.64</v>
      </c>
      <c r="O2701">
        <v>6.27</v>
      </c>
      <c r="P2701">
        <v>-16.007999999999999</v>
      </c>
      <c r="Q2701" s="2">
        <v>0.4</v>
      </c>
      <c r="R2701" t="s">
        <v>29</v>
      </c>
      <c r="S2701" t="s">
        <v>30</v>
      </c>
      <c r="T2701" t="s">
        <v>114</v>
      </c>
      <c r="U2701" t="s">
        <v>67</v>
      </c>
      <c r="V2701" t="s">
        <v>76</v>
      </c>
      <c r="W2701">
        <v>1760</v>
      </c>
      <c r="X2701" s="1">
        <v>41377</v>
      </c>
      <c r="Y2701" t="s">
        <v>34</v>
      </c>
      <c r="Z2701" t="e" vm="10">
        <v>#VALUE!</v>
      </c>
      <c r="AA2701">
        <v>70072</v>
      </c>
      <c r="AB2701" t="e" cm="1" vm="2">
        <f t="array" ref="AB2701">_FV(Table1[[#This Row],[State]],"Country/region",TRUE)</f>
        <v>#VALUE!</v>
      </c>
    </row>
    <row r="2702" spans="1:28" x14ac:dyDescent="0.35">
      <c r="A2702" t="s">
        <v>2261</v>
      </c>
      <c r="B2702">
        <v>46</v>
      </c>
      <c r="C2702" t="s">
        <v>1748</v>
      </c>
      <c r="D2702" t="s">
        <v>46</v>
      </c>
      <c r="E2702">
        <f>YEAR(Table1[[#This Row],[Order Date]])</f>
        <v>2013</v>
      </c>
      <c r="F2702">
        <v>1</v>
      </c>
      <c r="G2702">
        <f>MONTH(Table1[[#This Row],[Order Date]])</f>
        <v>4</v>
      </c>
      <c r="H2702" s="1">
        <v>41374</v>
      </c>
      <c r="I2702">
        <v>5472</v>
      </c>
      <c r="J2702" t="s">
        <v>47</v>
      </c>
      <c r="K2702">
        <v>27</v>
      </c>
      <c r="L2702">
        <v>13.48</v>
      </c>
      <c r="M2702" s="2">
        <v>0.09</v>
      </c>
      <c r="N2702">
        <v>339.03</v>
      </c>
      <c r="O2702">
        <v>4.51</v>
      </c>
      <c r="P2702">
        <v>-24.44</v>
      </c>
      <c r="Q2702" s="2">
        <v>0.59</v>
      </c>
      <c r="R2702" t="s">
        <v>29</v>
      </c>
      <c r="S2702" t="s">
        <v>30</v>
      </c>
      <c r="T2702" t="s">
        <v>1046</v>
      </c>
      <c r="U2702" t="s">
        <v>32</v>
      </c>
      <c r="V2702" t="s">
        <v>52</v>
      </c>
      <c r="W2702">
        <v>764</v>
      </c>
      <c r="X2702" s="1">
        <v>41378</v>
      </c>
      <c r="Y2702" t="s">
        <v>34</v>
      </c>
      <c r="Z2702" t="e" vm="4">
        <v>#VALUE!</v>
      </c>
      <c r="AA2702">
        <v>92008</v>
      </c>
      <c r="AB2702" t="e" cm="1" vm="2">
        <f t="array" ref="AB2702">_FV(Table1[[#This Row],[State]],"Country/region",TRUE)</f>
        <v>#VALUE!</v>
      </c>
    </row>
    <row r="2703" spans="1:28" x14ac:dyDescent="0.35">
      <c r="A2703" t="s">
        <v>2382</v>
      </c>
      <c r="B2703">
        <v>46</v>
      </c>
      <c r="C2703" t="s">
        <v>2593</v>
      </c>
      <c r="D2703" t="s">
        <v>46</v>
      </c>
      <c r="E2703">
        <f>YEAR(Table1[[#This Row],[Order Date]])</f>
        <v>2013</v>
      </c>
      <c r="F2703">
        <v>1</v>
      </c>
      <c r="G2703">
        <f>MONTH(Table1[[#This Row],[Order Date]])</f>
        <v>4</v>
      </c>
      <c r="H2703" s="1">
        <v>41374</v>
      </c>
      <c r="I2703">
        <v>45158</v>
      </c>
      <c r="J2703" t="s">
        <v>47</v>
      </c>
      <c r="K2703">
        <v>15</v>
      </c>
      <c r="L2703">
        <v>3.78</v>
      </c>
      <c r="M2703" s="2">
        <v>0.03</v>
      </c>
      <c r="N2703">
        <v>63.84</v>
      </c>
      <c r="O2703">
        <v>0.71</v>
      </c>
      <c r="P2703">
        <v>23.52</v>
      </c>
      <c r="Q2703" s="2">
        <v>0.39</v>
      </c>
      <c r="R2703" t="s">
        <v>29</v>
      </c>
      <c r="S2703" t="s">
        <v>59</v>
      </c>
      <c r="T2703" t="s">
        <v>2526</v>
      </c>
      <c r="U2703" t="s">
        <v>232</v>
      </c>
      <c r="V2703" t="s">
        <v>52</v>
      </c>
      <c r="W2703">
        <v>6368</v>
      </c>
      <c r="X2703" s="1">
        <v>41379</v>
      </c>
      <c r="Y2703" t="s">
        <v>42</v>
      </c>
      <c r="Z2703" t="e" vm="4">
        <v>#VALUE!</v>
      </c>
      <c r="AA2703">
        <v>94110</v>
      </c>
      <c r="AB2703" t="e" cm="1" vm="2">
        <f t="array" ref="AB2703">_FV(Table1[[#This Row],[State]],"Country/region",TRUE)</f>
        <v>#VALUE!</v>
      </c>
    </row>
    <row r="2704" spans="1:28" x14ac:dyDescent="0.35">
      <c r="A2704" t="s">
        <v>645</v>
      </c>
      <c r="B2704">
        <v>46</v>
      </c>
      <c r="C2704" t="s">
        <v>581</v>
      </c>
      <c r="D2704" t="s">
        <v>46</v>
      </c>
      <c r="E2704">
        <f>YEAR(Table1[[#This Row],[Order Date]])</f>
        <v>2013</v>
      </c>
      <c r="F2704">
        <v>1</v>
      </c>
      <c r="G2704">
        <f>MONTH(Table1[[#This Row],[Order Date]])</f>
        <v>4</v>
      </c>
      <c r="H2704" s="1">
        <v>41374</v>
      </c>
      <c r="I2704">
        <v>53349</v>
      </c>
      <c r="J2704" t="s">
        <v>47</v>
      </c>
      <c r="K2704">
        <v>46</v>
      </c>
      <c r="L2704">
        <v>243.98</v>
      </c>
      <c r="M2704" s="2">
        <v>7.0000000000000007E-2</v>
      </c>
      <c r="N2704">
        <v>11002.66</v>
      </c>
      <c r="O2704">
        <v>43.32</v>
      </c>
      <c r="P2704">
        <v>2349.29</v>
      </c>
      <c r="Q2704" s="2">
        <v>0.55000000000000004</v>
      </c>
      <c r="R2704" t="s">
        <v>48</v>
      </c>
      <c r="S2704" t="s">
        <v>49</v>
      </c>
      <c r="T2704" t="s">
        <v>121</v>
      </c>
      <c r="U2704" t="s">
        <v>51</v>
      </c>
      <c r="V2704" t="s">
        <v>33</v>
      </c>
      <c r="W2704">
        <v>7472</v>
      </c>
      <c r="X2704" s="1">
        <v>41383</v>
      </c>
      <c r="Y2704" t="s">
        <v>53</v>
      </c>
      <c r="Z2704" t="e" vm="22">
        <v>#VALUE!</v>
      </c>
      <c r="AA2704">
        <v>44105</v>
      </c>
      <c r="AB2704" t="e" cm="1" vm="2">
        <f t="array" ref="AB2704">_FV(Table1[[#This Row],[State]],"Country/region",TRUE)</f>
        <v>#VALUE!</v>
      </c>
    </row>
    <row r="2705" spans="1:28" x14ac:dyDescent="0.35">
      <c r="A2705" t="s">
        <v>283</v>
      </c>
      <c r="B2705">
        <v>46</v>
      </c>
      <c r="C2705" t="s">
        <v>2668</v>
      </c>
      <c r="D2705" t="s">
        <v>38</v>
      </c>
      <c r="E2705">
        <f>YEAR(Table1[[#This Row],[Order Date]])</f>
        <v>2013</v>
      </c>
      <c r="F2705">
        <v>1</v>
      </c>
      <c r="G2705">
        <f>MONTH(Table1[[#This Row],[Order Date]])</f>
        <v>4</v>
      </c>
      <c r="H2705" s="1">
        <v>41375</v>
      </c>
      <c r="I2705">
        <v>52839</v>
      </c>
      <c r="J2705" t="s">
        <v>28</v>
      </c>
      <c r="K2705">
        <v>8</v>
      </c>
      <c r="L2705">
        <v>3.28</v>
      </c>
      <c r="M2705" s="2">
        <v>0.04</v>
      </c>
      <c r="N2705">
        <v>30.17</v>
      </c>
      <c r="O2705">
        <v>3.97</v>
      </c>
      <c r="P2705">
        <v>-22.84</v>
      </c>
      <c r="Q2705" s="2">
        <v>0.56000000000000005</v>
      </c>
      <c r="R2705" t="s">
        <v>29</v>
      </c>
      <c r="S2705" t="s">
        <v>59</v>
      </c>
      <c r="T2705" t="s">
        <v>221</v>
      </c>
      <c r="U2705" t="s">
        <v>88</v>
      </c>
      <c r="V2705" t="s">
        <v>52</v>
      </c>
      <c r="W2705">
        <v>7407</v>
      </c>
      <c r="X2705" s="1">
        <v>41375</v>
      </c>
      <c r="Y2705" t="s">
        <v>34</v>
      </c>
      <c r="Z2705" t="e" vm="8">
        <v>#VALUE!</v>
      </c>
      <c r="AA2705">
        <v>97477</v>
      </c>
      <c r="AB2705" t="e" cm="1" vm="2">
        <f t="array" ref="AB2705">_FV(Table1[[#This Row],[State]],"Country/region",TRUE)</f>
        <v>#VALUE!</v>
      </c>
    </row>
    <row r="2706" spans="1:28" x14ac:dyDescent="0.35">
      <c r="A2706" t="s">
        <v>499</v>
      </c>
      <c r="B2706">
        <v>46</v>
      </c>
      <c r="C2706" t="s">
        <v>404</v>
      </c>
      <c r="D2706" t="s">
        <v>46</v>
      </c>
      <c r="E2706">
        <f>YEAR(Table1[[#This Row],[Order Date]])</f>
        <v>2013</v>
      </c>
      <c r="F2706">
        <v>1</v>
      </c>
      <c r="G2706">
        <f>MONTH(Table1[[#This Row],[Order Date]])</f>
        <v>4</v>
      </c>
      <c r="H2706" s="1">
        <v>41375</v>
      </c>
      <c r="I2706">
        <v>55203</v>
      </c>
      <c r="J2706" t="s">
        <v>47</v>
      </c>
      <c r="K2706">
        <v>18</v>
      </c>
      <c r="L2706">
        <v>65.989999999999995</v>
      </c>
      <c r="M2706" s="2">
        <v>0.05</v>
      </c>
      <c r="N2706">
        <v>994.47450000000003</v>
      </c>
      <c r="O2706">
        <v>7.69</v>
      </c>
      <c r="P2706">
        <v>0.71099999999999997</v>
      </c>
      <c r="Q2706" s="2">
        <v>0.59</v>
      </c>
      <c r="R2706" t="s">
        <v>96</v>
      </c>
      <c r="S2706" t="s">
        <v>30</v>
      </c>
      <c r="T2706">
        <v>5190</v>
      </c>
      <c r="U2706" t="s">
        <v>105</v>
      </c>
      <c r="V2706" t="s">
        <v>52</v>
      </c>
      <c r="W2706">
        <v>7702</v>
      </c>
      <c r="X2706" s="1">
        <v>41375</v>
      </c>
      <c r="Y2706" t="s">
        <v>34</v>
      </c>
      <c r="Z2706" t="e" vm="4">
        <v>#VALUE!</v>
      </c>
      <c r="AA2706">
        <v>94025</v>
      </c>
      <c r="AB2706" t="e" cm="1" vm="2">
        <f t="array" ref="AB2706">_FV(Table1[[#This Row],[State]],"Country/region",TRUE)</f>
        <v>#VALUE!</v>
      </c>
    </row>
    <row r="2707" spans="1:28" x14ac:dyDescent="0.35">
      <c r="A2707" t="s">
        <v>978</v>
      </c>
      <c r="B2707">
        <v>46</v>
      </c>
      <c r="C2707" t="s">
        <v>626</v>
      </c>
      <c r="D2707" t="s">
        <v>46</v>
      </c>
      <c r="E2707">
        <f>YEAR(Table1[[#This Row],[Order Date]])</f>
        <v>2013</v>
      </c>
      <c r="F2707">
        <v>1</v>
      </c>
      <c r="G2707">
        <f>MONTH(Table1[[#This Row],[Order Date]])</f>
        <v>4</v>
      </c>
      <c r="H2707" s="1">
        <v>41375</v>
      </c>
      <c r="I2707">
        <v>7078</v>
      </c>
      <c r="J2707" t="s">
        <v>28</v>
      </c>
      <c r="K2707">
        <v>29</v>
      </c>
      <c r="L2707">
        <v>14.98</v>
      </c>
      <c r="M2707" s="2">
        <v>0.02</v>
      </c>
      <c r="N2707">
        <v>465.52</v>
      </c>
      <c r="O2707">
        <v>8.99</v>
      </c>
      <c r="P2707">
        <v>65.349999999999994</v>
      </c>
      <c r="Q2707" s="2">
        <v>0.39</v>
      </c>
      <c r="R2707" t="s">
        <v>48</v>
      </c>
      <c r="S2707" t="s">
        <v>139</v>
      </c>
      <c r="T2707" t="s">
        <v>2182</v>
      </c>
      <c r="U2707" t="s">
        <v>82</v>
      </c>
      <c r="V2707" t="s">
        <v>52</v>
      </c>
      <c r="W2707">
        <v>978</v>
      </c>
      <c r="X2707" s="1">
        <v>41376</v>
      </c>
      <c r="Y2707" t="s">
        <v>42</v>
      </c>
      <c r="Z2707" t="e" vm="33">
        <v>#VALUE!</v>
      </c>
      <c r="AA2707">
        <v>83501</v>
      </c>
      <c r="AB2707" t="e" cm="1" vm="2">
        <f t="array" ref="AB2707">_FV(Table1[[#This Row],[State]],"Country/region",TRUE)</f>
        <v>#VALUE!</v>
      </c>
    </row>
    <row r="2708" spans="1:28" x14ac:dyDescent="0.35">
      <c r="A2708" t="s">
        <v>2896</v>
      </c>
      <c r="B2708">
        <v>46</v>
      </c>
      <c r="C2708" t="s">
        <v>2897</v>
      </c>
      <c r="D2708" t="s">
        <v>57</v>
      </c>
      <c r="E2708">
        <f>YEAR(Table1[[#This Row],[Order Date]])</f>
        <v>2013</v>
      </c>
      <c r="F2708">
        <v>1</v>
      </c>
      <c r="G2708">
        <f>MONTH(Table1[[#This Row],[Order Date]])</f>
        <v>4</v>
      </c>
      <c r="H2708" s="1">
        <v>41375</v>
      </c>
      <c r="I2708">
        <v>3040</v>
      </c>
      <c r="J2708" t="s">
        <v>131</v>
      </c>
      <c r="K2708">
        <v>13</v>
      </c>
      <c r="L2708">
        <v>6.48</v>
      </c>
      <c r="M2708" s="2">
        <v>0.01</v>
      </c>
      <c r="N2708">
        <v>98.39</v>
      </c>
      <c r="O2708">
        <v>6.6</v>
      </c>
      <c r="P2708">
        <v>-31.54</v>
      </c>
      <c r="Q2708" s="2">
        <v>0.37</v>
      </c>
      <c r="R2708" t="s">
        <v>29</v>
      </c>
      <c r="S2708" t="s">
        <v>30</v>
      </c>
      <c r="T2708" t="s">
        <v>600</v>
      </c>
      <c r="U2708" t="s">
        <v>61</v>
      </c>
      <c r="V2708" t="s">
        <v>76</v>
      </c>
      <c r="W2708">
        <v>447</v>
      </c>
      <c r="X2708" s="1">
        <v>41376</v>
      </c>
      <c r="Y2708" t="s">
        <v>42</v>
      </c>
      <c r="Z2708" t="e" vm="14">
        <v>#VALUE!</v>
      </c>
      <c r="AA2708">
        <v>33404</v>
      </c>
      <c r="AB2708" t="e" cm="1" vm="2">
        <f t="array" ref="AB2708">_FV(Table1[[#This Row],[State]],"Country/region",TRUE)</f>
        <v>#VALUE!</v>
      </c>
    </row>
    <row r="2709" spans="1:28" x14ac:dyDescent="0.35">
      <c r="A2709" t="s">
        <v>978</v>
      </c>
      <c r="B2709">
        <v>46</v>
      </c>
      <c r="C2709" t="s">
        <v>626</v>
      </c>
      <c r="D2709" t="s">
        <v>46</v>
      </c>
      <c r="E2709">
        <f>YEAR(Table1[[#This Row],[Order Date]])</f>
        <v>2013</v>
      </c>
      <c r="F2709">
        <v>1</v>
      </c>
      <c r="G2709">
        <f>MONTH(Table1[[#This Row],[Order Date]])</f>
        <v>4</v>
      </c>
      <c r="H2709" s="1">
        <v>41375</v>
      </c>
      <c r="I2709">
        <v>7078</v>
      </c>
      <c r="J2709" t="s">
        <v>28</v>
      </c>
      <c r="K2709">
        <v>11</v>
      </c>
      <c r="L2709">
        <v>3.36</v>
      </c>
      <c r="M2709" s="2">
        <v>0.1</v>
      </c>
      <c r="N2709">
        <v>49.58</v>
      </c>
      <c r="O2709">
        <v>6.27</v>
      </c>
      <c r="P2709">
        <v>-47.023499999999999</v>
      </c>
      <c r="Q2709" s="2">
        <v>0.4</v>
      </c>
      <c r="R2709" t="s">
        <v>29</v>
      </c>
      <c r="S2709" t="s">
        <v>30</v>
      </c>
      <c r="T2709" t="s">
        <v>114</v>
      </c>
      <c r="U2709" t="s">
        <v>67</v>
      </c>
      <c r="V2709" t="s">
        <v>52</v>
      </c>
      <c r="W2709">
        <v>976</v>
      </c>
      <c r="X2709" s="1">
        <v>41376</v>
      </c>
      <c r="Y2709" t="s">
        <v>42</v>
      </c>
      <c r="Z2709" t="e" vm="33">
        <v>#VALUE!</v>
      </c>
      <c r="AA2709">
        <v>83501</v>
      </c>
      <c r="AB2709" t="e" cm="1" vm="2">
        <f t="array" ref="AB2709">_FV(Table1[[#This Row],[State]],"Country/region",TRUE)</f>
        <v>#VALUE!</v>
      </c>
    </row>
    <row r="2710" spans="1:28" x14ac:dyDescent="0.35">
      <c r="A2710" t="s">
        <v>1493</v>
      </c>
      <c r="B2710">
        <v>46</v>
      </c>
      <c r="C2710" t="s">
        <v>2668</v>
      </c>
      <c r="D2710" t="s">
        <v>38</v>
      </c>
      <c r="E2710">
        <f>YEAR(Table1[[#This Row],[Order Date]])</f>
        <v>2013</v>
      </c>
      <c r="F2710">
        <v>1</v>
      </c>
      <c r="G2710">
        <f>MONTH(Table1[[#This Row],[Order Date]])</f>
        <v>4</v>
      </c>
      <c r="H2710" s="1">
        <v>41375</v>
      </c>
      <c r="I2710">
        <v>52839</v>
      </c>
      <c r="J2710" t="s">
        <v>28</v>
      </c>
      <c r="K2710">
        <v>25</v>
      </c>
      <c r="L2710">
        <v>55.99</v>
      </c>
      <c r="M2710" s="2">
        <v>0.1</v>
      </c>
      <c r="N2710">
        <v>1158.6010000000001</v>
      </c>
      <c r="O2710">
        <v>2.5</v>
      </c>
      <c r="P2710">
        <v>-155.298</v>
      </c>
      <c r="Q2710" s="2">
        <v>0.83</v>
      </c>
      <c r="R2710" t="s">
        <v>96</v>
      </c>
      <c r="S2710" t="s">
        <v>139</v>
      </c>
      <c r="T2710" t="s">
        <v>2072</v>
      </c>
      <c r="U2710" t="s">
        <v>105</v>
      </c>
      <c r="V2710" t="s">
        <v>52</v>
      </c>
      <c r="W2710">
        <v>7408</v>
      </c>
      <c r="X2710" s="1">
        <v>41376</v>
      </c>
      <c r="Y2710" t="s">
        <v>34</v>
      </c>
      <c r="Z2710" t="e" vm="8">
        <v>#VALUE!</v>
      </c>
      <c r="AA2710">
        <v>97224</v>
      </c>
      <c r="AB2710" t="e" cm="1" vm="2">
        <f t="array" ref="AB2710">_FV(Table1[[#This Row],[State]],"Country/region",TRUE)</f>
        <v>#VALUE!</v>
      </c>
    </row>
    <row r="2711" spans="1:28" x14ac:dyDescent="0.35">
      <c r="A2711" t="s">
        <v>978</v>
      </c>
      <c r="B2711">
        <v>46</v>
      </c>
      <c r="C2711" t="s">
        <v>626</v>
      </c>
      <c r="D2711" t="s">
        <v>46</v>
      </c>
      <c r="E2711">
        <f>YEAR(Table1[[#This Row],[Order Date]])</f>
        <v>2013</v>
      </c>
      <c r="F2711">
        <v>1</v>
      </c>
      <c r="G2711">
        <f>MONTH(Table1[[#This Row],[Order Date]])</f>
        <v>4</v>
      </c>
      <c r="H2711" s="1">
        <v>41375</v>
      </c>
      <c r="I2711">
        <v>7078</v>
      </c>
      <c r="J2711" t="s">
        <v>28</v>
      </c>
      <c r="K2711">
        <v>16</v>
      </c>
      <c r="L2711">
        <v>122.99</v>
      </c>
      <c r="M2711" s="2">
        <v>0.05</v>
      </c>
      <c r="N2711">
        <v>1939.65</v>
      </c>
      <c r="O2711">
        <v>70.2</v>
      </c>
      <c r="P2711">
        <v>-885.73</v>
      </c>
      <c r="Q2711" s="2">
        <v>0.74</v>
      </c>
      <c r="R2711" t="s">
        <v>48</v>
      </c>
      <c r="S2711" t="s">
        <v>49</v>
      </c>
      <c r="T2711" t="s">
        <v>586</v>
      </c>
      <c r="U2711" t="s">
        <v>51</v>
      </c>
      <c r="V2711" t="s">
        <v>52</v>
      </c>
      <c r="W2711">
        <v>977</v>
      </c>
      <c r="X2711" s="1">
        <v>41377</v>
      </c>
      <c r="Y2711" t="s">
        <v>53</v>
      </c>
      <c r="Z2711" t="e" vm="33">
        <v>#VALUE!</v>
      </c>
      <c r="AA2711">
        <v>83501</v>
      </c>
      <c r="AB2711" t="e" cm="1" vm="2">
        <f t="array" ref="AB2711">_FV(Table1[[#This Row],[State]],"Country/region",TRUE)</f>
        <v>#VALUE!</v>
      </c>
    </row>
    <row r="2712" spans="1:28" x14ac:dyDescent="0.35">
      <c r="A2712" t="s">
        <v>978</v>
      </c>
      <c r="B2712">
        <v>46</v>
      </c>
      <c r="C2712" t="s">
        <v>626</v>
      </c>
      <c r="D2712" t="s">
        <v>46</v>
      </c>
      <c r="E2712">
        <f>YEAR(Table1[[#This Row],[Order Date]])</f>
        <v>2013</v>
      </c>
      <c r="F2712">
        <v>1</v>
      </c>
      <c r="G2712">
        <f>MONTH(Table1[[#This Row],[Order Date]])</f>
        <v>4</v>
      </c>
      <c r="H2712" s="1">
        <v>41375</v>
      </c>
      <c r="I2712">
        <v>7078</v>
      </c>
      <c r="J2712" t="s">
        <v>28</v>
      </c>
      <c r="K2712">
        <v>9</v>
      </c>
      <c r="L2712">
        <v>11.33</v>
      </c>
      <c r="M2712" s="2">
        <v>0.01</v>
      </c>
      <c r="N2712">
        <v>112.12</v>
      </c>
      <c r="O2712">
        <v>6.12</v>
      </c>
      <c r="P2712">
        <v>-8.4499999999999993</v>
      </c>
      <c r="Q2712" s="2">
        <v>0.42</v>
      </c>
      <c r="R2712" t="s">
        <v>29</v>
      </c>
      <c r="S2712" t="s">
        <v>80</v>
      </c>
      <c r="T2712" t="s">
        <v>1169</v>
      </c>
      <c r="U2712" t="s">
        <v>214</v>
      </c>
      <c r="V2712" t="s">
        <v>52</v>
      </c>
      <c r="W2712">
        <v>975</v>
      </c>
      <c r="X2712" s="1">
        <v>41377</v>
      </c>
      <c r="Y2712" t="s">
        <v>34</v>
      </c>
      <c r="Z2712" t="e" vm="33">
        <v>#VALUE!</v>
      </c>
      <c r="AA2712">
        <v>83501</v>
      </c>
      <c r="AB2712" t="e" cm="1" vm="2">
        <f t="array" ref="AB2712">_FV(Table1[[#This Row],[State]],"Country/region",TRUE)</f>
        <v>#VALUE!</v>
      </c>
    </row>
    <row r="2713" spans="1:28" x14ac:dyDescent="0.35">
      <c r="A2713" t="s">
        <v>2214</v>
      </c>
      <c r="B2713">
        <v>46</v>
      </c>
      <c r="C2713" t="s">
        <v>2616</v>
      </c>
      <c r="D2713" t="s">
        <v>46</v>
      </c>
      <c r="E2713">
        <f>YEAR(Table1[[#This Row],[Order Date]])</f>
        <v>2013</v>
      </c>
      <c r="F2713">
        <v>1</v>
      </c>
      <c r="G2713">
        <f>MONTH(Table1[[#This Row],[Order Date]])</f>
        <v>4</v>
      </c>
      <c r="H2713" s="1">
        <v>41375</v>
      </c>
      <c r="I2713">
        <v>29121</v>
      </c>
      <c r="J2713" t="s">
        <v>131</v>
      </c>
      <c r="K2713">
        <v>31</v>
      </c>
      <c r="L2713">
        <v>125.99</v>
      </c>
      <c r="M2713" s="2">
        <v>0.08</v>
      </c>
      <c r="N2713">
        <v>3206.9650000000001</v>
      </c>
      <c r="O2713">
        <v>7.69</v>
      </c>
      <c r="P2713">
        <v>575.33399999999995</v>
      </c>
      <c r="Q2713" s="2">
        <v>0.57999999999999996</v>
      </c>
      <c r="R2713" t="s">
        <v>96</v>
      </c>
      <c r="S2713" t="s">
        <v>30</v>
      </c>
      <c r="T2713" t="s">
        <v>653</v>
      </c>
      <c r="U2713" t="s">
        <v>105</v>
      </c>
      <c r="V2713" t="s">
        <v>68</v>
      </c>
      <c r="W2713">
        <v>4085</v>
      </c>
      <c r="X2713" s="1">
        <v>41377</v>
      </c>
      <c r="Y2713" t="s">
        <v>34</v>
      </c>
      <c r="Z2713" t="e" vm="38">
        <v>#VALUE!</v>
      </c>
      <c r="AA2713">
        <v>46368</v>
      </c>
      <c r="AB2713" t="e" cm="1" vm="2">
        <f t="array" ref="AB2713">_FV(Table1[[#This Row],[State]],"Country/region",TRUE)</f>
        <v>#VALUE!</v>
      </c>
    </row>
    <row r="2714" spans="1:28" x14ac:dyDescent="0.35">
      <c r="A2714" t="s">
        <v>2898</v>
      </c>
      <c r="B2714">
        <v>46</v>
      </c>
      <c r="C2714" t="s">
        <v>889</v>
      </c>
      <c r="D2714" t="s">
        <v>38</v>
      </c>
      <c r="E2714">
        <f>YEAR(Table1[[#This Row],[Order Date]])</f>
        <v>2013</v>
      </c>
      <c r="F2714">
        <v>1</v>
      </c>
      <c r="G2714">
        <f>MONTH(Table1[[#This Row],[Order Date]])</f>
        <v>4</v>
      </c>
      <c r="H2714" s="1">
        <v>41375</v>
      </c>
      <c r="I2714">
        <v>16643</v>
      </c>
      <c r="J2714" t="s">
        <v>47</v>
      </c>
      <c r="K2714">
        <v>40</v>
      </c>
      <c r="L2714">
        <v>7.31</v>
      </c>
      <c r="M2714" s="2">
        <v>0.01</v>
      </c>
      <c r="N2714">
        <v>312.63</v>
      </c>
      <c r="O2714">
        <v>0.49</v>
      </c>
      <c r="P2714">
        <v>167.3</v>
      </c>
      <c r="Q2714" s="2">
        <v>0.38</v>
      </c>
      <c r="R2714" t="s">
        <v>29</v>
      </c>
      <c r="S2714" t="s">
        <v>30</v>
      </c>
      <c r="T2714" t="s">
        <v>714</v>
      </c>
      <c r="U2714" t="s">
        <v>210</v>
      </c>
      <c r="V2714" t="s">
        <v>52</v>
      </c>
      <c r="W2714">
        <v>2310</v>
      </c>
      <c r="X2714" s="1">
        <v>41379</v>
      </c>
      <c r="Y2714" t="s">
        <v>34</v>
      </c>
      <c r="Z2714" t="e" vm="42">
        <v>#VALUE!</v>
      </c>
      <c r="AA2714">
        <v>85323</v>
      </c>
      <c r="AB2714" t="e" cm="1" vm="2">
        <f t="array" ref="AB2714">_FV(Table1[[#This Row],[State]],"Country/region",TRUE)</f>
        <v>#VALUE!</v>
      </c>
    </row>
    <row r="2715" spans="1:28" x14ac:dyDescent="0.35">
      <c r="A2715" t="s">
        <v>2898</v>
      </c>
      <c r="B2715">
        <v>46</v>
      </c>
      <c r="C2715" t="s">
        <v>889</v>
      </c>
      <c r="D2715" t="s">
        <v>38</v>
      </c>
      <c r="E2715">
        <f>YEAR(Table1[[#This Row],[Order Date]])</f>
        <v>2013</v>
      </c>
      <c r="F2715">
        <v>1</v>
      </c>
      <c r="G2715">
        <f>MONTH(Table1[[#This Row],[Order Date]])</f>
        <v>4</v>
      </c>
      <c r="H2715" s="1">
        <v>41375</v>
      </c>
      <c r="I2715">
        <v>16643</v>
      </c>
      <c r="J2715" t="s">
        <v>47</v>
      </c>
      <c r="K2715">
        <v>46</v>
      </c>
      <c r="L2715">
        <v>10.06</v>
      </c>
      <c r="M2715" s="2">
        <v>0.06</v>
      </c>
      <c r="N2715">
        <v>441.4</v>
      </c>
      <c r="O2715">
        <v>2.06</v>
      </c>
      <c r="P2715">
        <v>146.04</v>
      </c>
      <c r="Q2715" s="2">
        <v>0.39</v>
      </c>
      <c r="R2715" t="s">
        <v>29</v>
      </c>
      <c r="S2715" t="s">
        <v>59</v>
      </c>
      <c r="T2715" t="s">
        <v>1866</v>
      </c>
      <c r="U2715" t="s">
        <v>61</v>
      </c>
      <c r="V2715" t="s">
        <v>52</v>
      </c>
      <c r="W2715">
        <v>2311</v>
      </c>
      <c r="X2715" s="1">
        <v>41379</v>
      </c>
      <c r="Y2715" t="s">
        <v>34</v>
      </c>
      <c r="Z2715" t="e" vm="42">
        <v>#VALUE!</v>
      </c>
      <c r="AA2715">
        <v>85323</v>
      </c>
      <c r="AB2715" t="e" cm="1" vm="2">
        <f t="array" ref="AB2715">_FV(Table1[[#This Row],[State]],"Country/region",TRUE)</f>
        <v>#VALUE!</v>
      </c>
    </row>
    <row r="2716" spans="1:28" x14ac:dyDescent="0.35">
      <c r="A2716" t="s">
        <v>2515</v>
      </c>
      <c r="B2716">
        <v>46</v>
      </c>
      <c r="C2716" t="s">
        <v>663</v>
      </c>
      <c r="D2716" t="s">
        <v>57</v>
      </c>
      <c r="E2716">
        <f>YEAR(Table1[[#This Row],[Order Date]])</f>
        <v>2013</v>
      </c>
      <c r="F2716">
        <v>1</v>
      </c>
      <c r="G2716">
        <f>MONTH(Table1[[#This Row],[Order Date]])</f>
        <v>4</v>
      </c>
      <c r="H2716" s="1">
        <v>41376</v>
      </c>
      <c r="I2716">
        <v>2272</v>
      </c>
      <c r="J2716" t="s">
        <v>28</v>
      </c>
      <c r="K2716">
        <v>39</v>
      </c>
      <c r="L2716">
        <v>212.6</v>
      </c>
      <c r="M2716" s="2">
        <v>0.08</v>
      </c>
      <c r="N2716">
        <v>7680.29</v>
      </c>
      <c r="O2716">
        <v>52.2</v>
      </c>
      <c r="P2716">
        <v>-513.79042000000004</v>
      </c>
      <c r="Q2716" s="2">
        <v>0.64</v>
      </c>
      <c r="R2716" t="s">
        <v>48</v>
      </c>
      <c r="S2716" t="s">
        <v>73</v>
      </c>
      <c r="T2716" t="s">
        <v>74</v>
      </c>
      <c r="U2716" t="s">
        <v>75</v>
      </c>
      <c r="V2716" t="s">
        <v>33</v>
      </c>
      <c r="W2716">
        <v>329</v>
      </c>
      <c r="X2716" s="1">
        <v>41376</v>
      </c>
      <c r="Y2716" t="s">
        <v>53</v>
      </c>
      <c r="Z2716" t="e" vm="43">
        <v>#VALUE!</v>
      </c>
      <c r="AA2716">
        <v>25314</v>
      </c>
      <c r="AB2716" t="e" cm="1" vm="2">
        <f t="array" ref="AB2716">_FV(Table1[[#This Row],[State]],"Country/region",TRUE)</f>
        <v>#VALUE!</v>
      </c>
    </row>
    <row r="2717" spans="1:28" x14ac:dyDescent="0.35">
      <c r="A2717" t="s">
        <v>2205</v>
      </c>
      <c r="B2717">
        <v>46</v>
      </c>
      <c r="C2717" t="s">
        <v>2373</v>
      </c>
      <c r="D2717" t="s">
        <v>46</v>
      </c>
      <c r="E2717">
        <f>YEAR(Table1[[#This Row],[Order Date]])</f>
        <v>2013</v>
      </c>
      <c r="F2717">
        <v>1</v>
      </c>
      <c r="G2717">
        <f>MONTH(Table1[[#This Row],[Order Date]])</f>
        <v>4</v>
      </c>
      <c r="H2717" s="1">
        <v>41376</v>
      </c>
      <c r="I2717">
        <v>45409</v>
      </c>
      <c r="J2717" t="s">
        <v>58</v>
      </c>
      <c r="K2717">
        <v>10</v>
      </c>
      <c r="L2717">
        <v>3.28</v>
      </c>
      <c r="M2717" s="2">
        <v>0.08</v>
      </c>
      <c r="N2717">
        <v>36.26</v>
      </c>
      <c r="O2717">
        <v>3.97</v>
      </c>
      <c r="P2717">
        <v>-28.37</v>
      </c>
      <c r="Q2717" s="2">
        <v>0.56000000000000005</v>
      </c>
      <c r="R2717" t="s">
        <v>29</v>
      </c>
      <c r="S2717" t="s">
        <v>59</v>
      </c>
      <c r="T2717" t="s">
        <v>221</v>
      </c>
      <c r="U2717" t="s">
        <v>88</v>
      </c>
      <c r="V2717" t="s">
        <v>52</v>
      </c>
      <c r="W2717">
        <v>6394</v>
      </c>
      <c r="X2717" s="1">
        <v>41377</v>
      </c>
      <c r="Y2717" t="s">
        <v>34</v>
      </c>
      <c r="Z2717" t="e" vm="4">
        <v>#VALUE!</v>
      </c>
      <c r="AA2717">
        <v>93117</v>
      </c>
      <c r="AB2717" t="e" cm="1" vm="2">
        <f t="array" ref="AB2717">_FV(Table1[[#This Row],[State]],"Country/region",TRUE)</f>
        <v>#VALUE!</v>
      </c>
    </row>
    <row r="2718" spans="1:28" x14ac:dyDescent="0.35">
      <c r="A2718" t="s">
        <v>2205</v>
      </c>
      <c r="B2718">
        <v>46</v>
      </c>
      <c r="C2718" t="s">
        <v>2373</v>
      </c>
      <c r="D2718" t="s">
        <v>46</v>
      </c>
      <c r="E2718">
        <f>YEAR(Table1[[#This Row],[Order Date]])</f>
        <v>2013</v>
      </c>
      <c r="F2718">
        <v>1</v>
      </c>
      <c r="G2718">
        <f>MONTH(Table1[[#This Row],[Order Date]])</f>
        <v>4</v>
      </c>
      <c r="H2718" s="1">
        <v>41376</v>
      </c>
      <c r="I2718">
        <v>45409</v>
      </c>
      <c r="J2718" t="s">
        <v>58</v>
      </c>
      <c r="K2718">
        <v>11</v>
      </c>
      <c r="L2718">
        <v>320.98</v>
      </c>
      <c r="M2718" s="2">
        <v>0.1</v>
      </c>
      <c r="N2718">
        <v>3427.31</v>
      </c>
      <c r="O2718">
        <v>58.95</v>
      </c>
      <c r="P2718">
        <v>124.36</v>
      </c>
      <c r="Q2718" s="2">
        <v>0.56999999999999995</v>
      </c>
      <c r="R2718" t="s">
        <v>48</v>
      </c>
      <c r="S2718" t="s">
        <v>49</v>
      </c>
      <c r="T2718" t="s">
        <v>332</v>
      </c>
      <c r="U2718" t="s">
        <v>51</v>
      </c>
      <c r="V2718" t="s">
        <v>52</v>
      </c>
      <c r="W2718">
        <v>6393</v>
      </c>
      <c r="X2718" s="1">
        <v>41379</v>
      </c>
      <c r="Y2718" t="s">
        <v>53</v>
      </c>
      <c r="Z2718" t="e" vm="4">
        <v>#VALUE!</v>
      </c>
      <c r="AA2718">
        <v>93117</v>
      </c>
      <c r="AB2718" t="e" cm="1" vm="2">
        <f t="array" ref="AB2718">_FV(Table1[[#This Row],[State]],"Country/region",TRUE)</f>
        <v>#VALUE!</v>
      </c>
    </row>
    <row r="2719" spans="1:28" x14ac:dyDescent="0.35">
      <c r="A2719" t="s">
        <v>2205</v>
      </c>
      <c r="B2719">
        <v>46</v>
      </c>
      <c r="C2719" t="s">
        <v>2373</v>
      </c>
      <c r="D2719" t="s">
        <v>46</v>
      </c>
      <c r="E2719">
        <f>YEAR(Table1[[#This Row],[Order Date]])</f>
        <v>2013</v>
      </c>
      <c r="F2719">
        <v>1</v>
      </c>
      <c r="G2719">
        <f>MONTH(Table1[[#This Row],[Order Date]])</f>
        <v>4</v>
      </c>
      <c r="H2719" s="1">
        <v>41376</v>
      </c>
      <c r="I2719">
        <v>45409</v>
      </c>
      <c r="J2719" t="s">
        <v>58</v>
      </c>
      <c r="K2719">
        <v>50</v>
      </c>
      <c r="L2719">
        <v>20.99</v>
      </c>
      <c r="M2719" s="2">
        <v>0</v>
      </c>
      <c r="N2719">
        <v>893.13750000000005</v>
      </c>
      <c r="O2719">
        <v>1.25</v>
      </c>
      <c r="P2719">
        <v>10.997999999999999</v>
      </c>
      <c r="Q2719" s="2">
        <v>0.83</v>
      </c>
      <c r="R2719" t="s">
        <v>96</v>
      </c>
      <c r="S2719" t="s">
        <v>139</v>
      </c>
      <c r="T2719" t="s">
        <v>2472</v>
      </c>
      <c r="U2719" t="s">
        <v>105</v>
      </c>
      <c r="V2719" t="s">
        <v>52</v>
      </c>
      <c r="W2719">
        <v>6395</v>
      </c>
      <c r="X2719" s="1">
        <v>41379</v>
      </c>
      <c r="Y2719" t="s">
        <v>34</v>
      </c>
      <c r="Z2719" t="e" vm="4">
        <v>#VALUE!</v>
      </c>
      <c r="AA2719">
        <v>93117</v>
      </c>
      <c r="AB2719" t="e" cm="1" vm="2">
        <f t="array" ref="AB2719">_FV(Table1[[#This Row],[State]],"Country/region",TRUE)</f>
        <v>#VALUE!</v>
      </c>
    </row>
    <row r="2720" spans="1:28" x14ac:dyDescent="0.35">
      <c r="A2720" t="s">
        <v>2571</v>
      </c>
      <c r="B2720">
        <v>46</v>
      </c>
      <c r="C2720" t="s">
        <v>2434</v>
      </c>
      <c r="D2720" t="s">
        <v>38</v>
      </c>
      <c r="E2720">
        <f>YEAR(Table1[[#This Row],[Order Date]])</f>
        <v>2013</v>
      </c>
      <c r="F2720">
        <v>1</v>
      </c>
      <c r="G2720">
        <f>MONTH(Table1[[#This Row],[Order Date]])</f>
        <v>4</v>
      </c>
      <c r="H2720" s="1">
        <v>41376</v>
      </c>
      <c r="I2720">
        <v>56001</v>
      </c>
      <c r="J2720" t="s">
        <v>47</v>
      </c>
      <c r="K2720">
        <v>17</v>
      </c>
      <c r="L2720">
        <v>6.48</v>
      </c>
      <c r="M2720" s="2">
        <v>0.08</v>
      </c>
      <c r="N2720">
        <v>118.36</v>
      </c>
      <c r="O2720">
        <v>7.37</v>
      </c>
      <c r="P2720">
        <v>-60.65</v>
      </c>
      <c r="Q2720" s="2">
        <v>0.37</v>
      </c>
      <c r="R2720" t="s">
        <v>29</v>
      </c>
      <c r="S2720" t="s">
        <v>30</v>
      </c>
      <c r="T2720" t="s">
        <v>959</v>
      </c>
      <c r="U2720" t="s">
        <v>61</v>
      </c>
      <c r="V2720" t="s">
        <v>68</v>
      </c>
      <c r="W2720">
        <v>7830</v>
      </c>
      <c r="X2720" s="1">
        <v>41380</v>
      </c>
      <c r="Y2720" t="s">
        <v>42</v>
      </c>
      <c r="Z2720" t="e" vm="40">
        <v>#VALUE!</v>
      </c>
      <c r="AA2720">
        <v>66062</v>
      </c>
      <c r="AB2720" t="e" cm="1" vm="2">
        <f t="array" ref="AB2720">_FV(Table1[[#This Row],[State]],"Country/region",TRUE)</f>
        <v>#VALUE!</v>
      </c>
    </row>
    <row r="2721" spans="1:28" x14ac:dyDescent="0.35">
      <c r="A2721" t="s">
        <v>2792</v>
      </c>
      <c r="B2721">
        <v>46</v>
      </c>
      <c r="C2721" t="s">
        <v>2308</v>
      </c>
      <c r="D2721" t="s">
        <v>46</v>
      </c>
      <c r="E2721">
        <f>YEAR(Table1[[#This Row],[Order Date]])</f>
        <v>2013</v>
      </c>
      <c r="F2721">
        <v>1</v>
      </c>
      <c r="G2721">
        <f>MONTH(Table1[[#This Row],[Order Date]])</f>
        <v>4</v>
      </c>
      <c r="H2721" s="1">
        <v>41376</v>
      </c>
      <c r="I2721">
        <v>11456</v>
      </c>
      <c r="J2721" t="s">
        <v>47</v>
      </c>
      <c r="K2721">
        <v>15</v>
      </c>
      <c r="L2721">
        <v>105.34</v>
      </c>
      <c r="M2721" s="2">
        <v>0.09</v>
      </c>
      <c r="N2721">
        <v>1519.9</v>
      </c>
      <c r="O2721">
        <v>24.49</v>
      </c>
      <c r="P2721">
        <v>399.37</v>
      </c>
      <c r="Q2721" s="2">
        <v>0.61</v>
      </c>
      <c r="R2721" t="s">
        <v>48</v>
      </c>
      <c r="S2721" t="s">
        <v>40</v>
      </c>
      <c r="T2721" t="s">
        <v>438</v>
      </c>
      <c r="U2721" t="s">
        <v>82</v>
      </c>
      <c r="V2721" t="s">
        <v>68</v>
      </c>
      <c r="W2721">
        <v>1589</v>
      </c>
      <c r="X2721" s="1">
        <v>41383</v>
      </c>
      <c r="Y2721" t="s">
        <v>34</v>
      </c>
      <c r="Z2721" t="e" vm="16">
        <v>#VALUE!</v>
      </c>
      <c r="AA2721">
        <v>61107</v>
      </c>
      <c r="AB2721" t="e" cm="1" vm="2">
        <f t="array" ref="AB2721">_FV(Table1[[#This Row],[State]],"Country/region",TRUE)</f>
        <v>#VALUE!</v>
      </c>
    </row>
    <row r="2722" spans="1:28" x14ac:dyDescent="0.35">
      <c r="A2722" t="s">
        <v>645</v>
      </c>
      <c r="B2722">
        <v>46</v>
      </c>
      <c r="C2722" t="s">
        <v>447</v>
      </c>
      <c r="D2722" t="s">
        <v>38</v>
      </c>
      <c r="E2722">
        <f>YEAR(Table1[[#This Row],[Order Date]])</f>
        <v>2013</v>
      </c>
      <c r="F2722">
        <v>1</v>
      </c>
      <c r="G2722">
        <f>MONTH(Table1[[#This Row],[Order Date]])</f>
        <v>4</v>
      </c>
      <c r="H2722" s="1">
        <v>41376</v>
      </c>
      <c r="I2722">
        <v>20899</v>
      </c>
      <c r="J2722" t="s">
        <v>47</v>
      </c>
      <c r="K2722">
        <v>9</v>
      </c>
      <c r="L2722">
        <v>54.96</v>
      </c>
      <c r="M2722" s="2">
        <v>0.04</v>
      </c>
      <c r="N2722">
        <v>495.1</v>
      </c>
      <c r="O2722">
        <v>10.75</v>
      </c>
      <c r="P2722">
        <v>110.36</v>
      </c>
      <c r="Q2722" s="2">
        <v>0.36</v>
      </c>
      <c r="R2722" t="s">
        <v>29</v>
      </c>
      <c r="S2722" t="s">
        <v>30</v>
      </c>
      <c r="T2722" t="s">
        <v>2613</v>
      </c>
      <c r="U2722" t="s">
        <v>61</v>
      </c>
      <c r="V2722" t="s">
        <v>33</v>
      </c>
      <c r="W2722">
        <v>2895</v>
      </c>
      <c r="X2722" s="1">
        <v>41385</v>
      </c>
      <c r="Y2722" t="s">
        <v>34</v>
      </c>
      <c r="Z2722" t="e" vm="22">
        <v>#VALUE!</v>
      </c>
      <c r="AA2722">
        <v>44105</v>
      </c>
      <c r="AB2722" t="e" cm="1" vm="2">
        <f t="array" ref="AB2722">_FV(Table1[[#This Row],[State]],"Country/region",TRUE)</f>
        <v>#VALUE!</v>
      </c>
    </row>
    <row r="2723" spans="1:28" x14ac:dyDescent="0.35">
      <c r="A2723" t="s">
        <v>397</v>
      </c>
      <c r="B2723">
        <v>46</v>
      </c>
      <c r="C2723" t="s">
        <v>381</v>
      </c>
      <c r="D2723" t="s">
        <v>57</v>
      </c>
      <c r="E2723">
        <f>YEAR(Table1[[#This Row],[Order Date]])</f>
        <v>2013</v>
      </c>
      <c r="F2723">
        <v>1</v>
      </c>
      <c r="G2723">
        <f>MONTH(Table1[[#This Row],[Order Date]])</f>
        <v>4</v>
      </c>
      <c r="H2723" s="1">
        <v>41379</v>
      </c>
      <c r="I2723">
        <v>16932</v>
      </c>
      <c r="J2723" t="s">
        <v>58</v>
      </c>
      <c r="K2723">
        <v>20</v>
      </c>
      <c r="L2723">
        <v>6.7</v>
      </c>
      <c r="M2723" s="2">
        <v>0.09</v>
      </c>
      <c r="N2723">
        <v>127.16</v>
      </c>
      <c r="O2723">
        <v>1.56</v>
      </c>
      <c r="P2723">
        <v>12.88</v>
      </c>
      <c r="Q2723" s="2">
        <v>0.52</v>
      </c>
      <c r="R2723" t="s">
        <v>29</v>
      </c>
      <c r="S2723" t="s">
        <v>59</v>
      </c>
      <c r="T2723" t="s">
        <v>698</v>
      </c>
      <c r="U2723" t="s">
        <v>88</v>
      </c>
      <c r="V2723" t="s">
        <v>68</v>
      </c>
      <c r="W2723">
        <v>2347</v>
      </c>
      <c r="X2723" s="1">
        <v>41379</v>
      </c>
      <c r="Y2723" t="s">
        <v>34</v>
      </c>
      <c r="Z2723" t="e" vm="16">
        <v>#VALUE!</v>
      </c>
      <c r="AA2723">
        <v>60517</v>
      </c>
      <c r="AB2723" t="e" cm="1" vm="2">
        <f t="array" ref="AB2723">_FV(Table1[[#This Row],[State]],"Country/region",TRUE)</f>
        <v>#VALUE!</v>
      </c>
    </row>
    <row r="2724" spans="1:28" x14ac:dyDescent="0.35">
      <c r="A2724" t="s">
        <v>1467</v>
      </c>
      <c r="B2724">
        <v>46</v>
      </c>
      <c r="C2724" t="s">
        <v>812</v>
      </c>
      <c r="D2724" t="s">
        <v>46</v>
      </c>
      <c r="E2724">
        <f>YEAR(Table1[[#This Row],[Order Date]])</f>
        <v>2013</v>
      </c>
      <c r="F2724">
        <v>1</v>
      </c>
      <c r="G2724">
        <f>MONTH(Table1[[#This Row],[Order Date]])</f>
        <v>4</v>
      </c>
      <c r="H2724" s="1">
        <v>41379</v>
      </c>
      <c r="I2724">
        <v>47524</v>
      </c>
      <c r="J2724" t="s">
        <v>131</v>
      </c>
      <c r="K2724">
        <v>40</v>
      </c>
      <c r="L2724">
        <v>6.45</v>
      </c>
      <c r="M2724" s="2">
        <v>0.08</v>
      </c>
      <c r="N2724">
        <v>245.82</v>
      </c>
      <c r="O2724">
        <v>1.34</v>
      </c>
      <c r="P2724">
        <v>86.44</v>
      </c>
      <c r="Q2724" s="2">
        <v>0.36</v>
      </c>
      <c r="R2724" t="s">
        <v>29</v>
      </c>
      <c r="S2724" t="s">
        <v>59</v>
      </c>
      <c r="T2724" t="s">
        <v>1916</v>
      </c>
      <c r="U2724" t="s">
        <v>61</v>
      </c>
      <c r="V2724" t="s">
        <v>76</v>
      </c>
      <c r="W2724">
        <v>6680</v>
      </c>
      <c r="X2724" s="1">
        <v>41379</v>
      </c>
      <c r="Y2724" t="s">
        <v>34</v>
      </c>
      <c r="Z2724" t="e" vm="47">
        <v>#VALUE!</v>
      </c>
      <c r="AA2724">
        <v>27203</v>
      </c>
      <c r="AB2724" t="e" cm="1" vm="2">
        <f t="array" ref="AB2724">_FV(Table1[[#This Row],[State]],"Country/region",TRUE)</f>
        <v>#VALUE!</v>
      </c>
    </row>
    <row r="2725" spans="1:28" x14ac:dyDescent="0.35">
      <c r="A2725" t="s">
        <v>2899</v>
      </c>
      <c r="B2725">
        <v>46</v>
      </c>
      <c r="C2725" t="s">
        <v>1989</v>
      </c>
      <c r="D2725" t="s">
        <v>27</v>
      </c>
      <c r="E2725">
        <f>YEAR(Table1[[#This Row],[Order Date]])</f>
        <v>2013</v>
      </c>
      <c r="F2725">
        <v>1</v>
      </c>
      <c r="G2725">
        <f>MONTH(Table1[[#This Row],[Order Date]])</f>
        <v>4</v>
      </c>
      <c r="H2725" s="1">
        <v>41379</v>
      </c>
      <c r="I2725">
        <v>37443</v>
      </c>
      <c r="J2725" t="s">
        <v>39</v>
      </c>
      <c r="K2725">
        <v>50</v>
      </c>
      <c r="L2725">
        <v>59.98</v>
      </c>
      <c r="M2725" s="2">
        <v>0.08</v>
      </c>
      <c r="N2725">
        <v>2869.44</v>
      </c>
      <c r="O2725">
        <v>3.99</v>
      </c>
      <c r="P2725">
        <v>840.55</v>
      </c>
      <c r="Q2725" s="2">
        <v>0.56999999999999995</v>
      </c>
      <c r="R2725" t="s">
        <v>29</v>
      </c>
      <c r="S2725" t="s">
        <v>30</v>
      </c>
      <c r="T2725" t="s">
        <v>306</v>
      </c>
      <c r="U2725" t="s">
        <v>214</v>
      </c>
      <c r="V2725" t="s">
        <v>33</v>
      </c>
      <c r="W2725">
        <v>5262</v>
      </c>
      <c r="X2725" s="1">
        <v>41379</v>
      </c>
      <c r="Y2725" t="s">
        <v>34</v>
      </c>
      <c r="Z2725" t="e" vm="30">
        <v>#VALUE!</v>
      </c>
      <c r="AA2725">
        <v>1013</v>
      </c>
      <c r="AB2725" t="e" cm="1" vm="2">
        <f t="array" ref="AB2725">_FV(Table1[[#This Row],[State]],"Country/region",TRUE)</f>
        <v>#VALUE!</v>
      </c>
    </row>
    <row r="2726" spans="1:28" x14ac:dyDescent="0.35">
      <c r="A2726" t="s">
        <v>397</v>
      </c>
      <c r="B2726">
        <v>46</v>
      </c>
      <c r="C2726" t="s">
        <v>381</v>
      </c>
      <c r="D2726" t="s">
        <v>57</v>
      </c>
      <c r="E2726">
        <f>YEAR(Table1[[#This Row],[Order Date]])</f>
        <v>2013</v>
      </c>
      <c r="F2726">
        <v>1</v>
      </c>
      <c r="G2726">
        <f>MONTH(Table1[[#This Row],[Order Date]])</f>
        <v>4</v>
      </c>
      <c r="H2726" s="1">
        <v>41379</v>
      </c>
      <c r="I2726">
        <v>16932</v>
      </c>
      <c r="J2726" t="s">
        <v>58</v>
      </c>
      <c r="K2726">
        <v>25</v>
      </c>
      <c r="L2726">
        <v>5.78</v>
      </c>
      <c r="M2726" s="2">
        <v>0.09</v>
      </c>
      <c r="N2726">
        <v>144.84</v>
      </c>
      <c r="O2726">
        <v>8.09</v>
      </c>
      <c r="P2726">
        <v>-120.99</v>
      </c>
      <c r="Q2726" s="2">
        <v>0.36</v>
      </c>
      <c r="R2726" t="s">
        <v>29</v>
      </c>
      <c r="S2726" t="s">
        <v>30</v>
      </c>
      <c r="T2726" t="s">
        <v>2678</v>
      </c>
      <c r="U2726" t="s">
        <v>61</v>
      </c>
      <c r="V2726" t="s">
        <v>68</v>
      </c>
      <c r="W2726">
        <v>2346</v>
      </c>
      <c r="X2726" s="1">
        <v>41380</v>
      </c>
      <c r="Y2726" t="s">
        <v>34</v>
      </c>
      <c r="Z2726" t="e" vm="16">
        <v>#VALUE!</v>
      </c>
      <c r="AA2726">
        <v>60517</v>
      </c>
      <c r="AB2726" t="e" cm="1" vm="2">
        <f t="array" ref="AB2726">_FV(Table1[[#This Row],[State]],"Country/region",TRUE)</f>
        <v>#VALUE!</v>
      </c>
    </row>
    <row r="2727" spans="1:28" x14ac:dyDescent="0.35">
      <c r="A2727" t="s">
        <v>2042</v>
      </c>
      <c r="B2727">
        <v>46</v>
      </c>
      <c r="C2727" t="s">
        <v>2118</v>
      </c>
      <c r="D2727" t="s">
        <v>27</v>
      </c>
      <c r="E2727">
        <f>YEAR(Table1[[#This Row],[Order Date]])</f>
        <v>2013</v>
      </c>
      <c r="F2727">
        <v>1</v>
      </c>
      <c r="G2727">
        <f>MONTH(Table1[[#This Row],[Order Date]])</f>
        <v>4</v>
      </c>
      <c r="H2727" s="1">
        <v>41379</v>
      </c>
      <c r="I2727">
        <v>19559</v>
      </c>
      <c r="J2727" t="s">
        <v>28</v>
      </c>
      <c r="K2727">
        <v>18</v>
      </c>
      <c r="L2727">
        <v>155.99</v>
      </c>
      <c r="M2727" s="2">
        <v>0.02</v>
      </c>
      <c r="N2727">
        <v>2445.212</v>
      </c>
      <c r="O2727">
        <v>8.99</v>
      </c>
      <c r="P2727">
        <v>275.76900000000001</v>
      </c>
      <c r="Q2727" s="2">
        <v>0.57999999999999996</v>
      </c>
      <c r="R2727" t="s">
        <v>96</v>
      </c>
      <c r="S2727" t="s">
        <v>30</v>
      </c>
      <c r="T2727" t="s">
        <v>1883</v>
      </c>
      <c r="U2727" t="s">
        <v>105</v>
      </c>
      <c r="V2727" t="s">
        <v>52</v>
      </c>
      <c r="W2727">
        <v>2710</v>
      </c>
      <c r="X2727" s="1">
        <v>41380</v>
      </c>
      <c r="Y2727" t="s">
        <v>42</v>
      </c>
      <c r="Z2727" t="e" vm="39">
        <v>#VALUE!</v>
      </c>
      <c r="AA2727">
        <v>88101</v>
      </c>
      <c r="AB2727" t="e" cm="1" vm="2">
        <f t="array" ref="AB2727">_FV(Table1[[#This Row],[State]],"Country/region",TRUE)</f>
        <v>#VALUE!</v>
      </c>
    </row>
    <row r="2728" spans="1:28" x14ac:dyDescent="0.35">
      <c r="A2728" t="s">
        <v>1705</v>
      </c>
      <c r="B2728">
        <v>46</v>
      </c>
      <c r="C2728" t="s">
        <v>1706</v>
      </c>
      <c r="D2728" t="s">
        <v>57</v>
      </c>
      <c r="E2728">
        <f>YEAR(Table1[[#This Row],[Order Date]])</f>
        <v>2013</v>
      </c>
      <c r="F2728">
        <v>1</v>
      </c>
      <c r="G2728">
        <f>MONTH(Table1[[#This Row],[Order Date]])</f>
        <v>4</v>
      </c>
      <c r="H2728" s="1">
        <v>41379</v>
      </c>
      <c r="I2728">
        <v>37318</v>
      </c>
      <c r="J2728" t="s">
        <v>131</v>
      </c>
      <c r="K2728">
        <v>32</v>
      </c>
      <c r="L2728">
        <v>33.979999999999997</v>
      </c>
      <c r="M2728" s="2">
        <v>7.0000000000000007E-2</v>
      </c>
      <c r="N2728">
        <v>1031.23</v>
      </c>
      <c r="O2728">
        <v>19.989999999999998</v>
      </c>
      <c r="P2728">
        <v>-138.54</v>
      </c>
      <c r="Q2728" s="2">
        <v>0.55000000000000004</v>
      </c>
      <c r="R2728" t="s">
        <v>48</v>
      </c>
      <c r="S2728" t="s">
        <v>30</v>
      </c>
      <c r="T2728" t="s">
        <v>2223</v>
      </c>
      <c r="U2728" t="s">
        <v>82</v>
      </c>
      <c r="V2728" t="s">
        <v>68</v>
      </c>
      <c r="W2728">
        <v>5247</v>
      </c>
      <c r="X2728" s="1">
        <v>41381</v>
      </c>
      <c r="Y2728" t="s">
        <v>34</v>
      </c>
      <c r="Z2728" t="e" vm="13">
        <v>#VALUE!</v>
      </c>
      <c r="AA2728">
        <v>73160</v>
      </c>
      <c r="AB2728" t="e" cm="1" vm="2">
        <f t="array" ref="AB2728">_FV(Table1[[#This Row],[State]],"Country/region",TRUE)</f>
        <v>#VALUE!</v>
      </c>
    </row>
    <row r="2729" spans="1:28" x14ac:dyDescent="0.35">
      <c r="A2729" t="s">
        <v>1677</v>
      </c>
      <c r="B2729">
        <v>46</v>
      </c>
      <c r="C2729" t="s">
        <v>1678</v>
      </c>
      <c r="D2729" t="s">
        <v>46</v>
      </c>
      <c r="E2729">
        <f>YEAR(Table1[[#This Row],[Order Date]])</f>
        <v>2013</v>
      </c>
      <c r="F2729">
        <v>1</v>
      </c>
      <c r="G2729">
        <f>MONTH(Table1[[#This Row],[Order Date]])</f>
        <v>4</v>
      </c>
      <c r="H2729" s="1">
        <v>41379</v>
      </c>
      <c r="I2729">
        <v>54336</v>
      </c>
      <c r="J2729" t="s">
        <v>131</v>
      </c>
      <c r="K2729">
        <v>50</v>
      </c>
      <c r="L2729">
        <v>18.84</v>
      </c>
      <c r="M2729" s="2">
        <v>0.05</v>
      </c>
      <c r="N2729">
        <v>952.21</v>
      </c>
      <c r="O2729">
        <v>3.62</v>
      </c>
      <c r="P2729">
        <v>403.83</v>
      </c>
      <c r="Q2729" s="2">
        <v>0.43</v>
      </c>
      <c r="R2729" t="s">
        <v>48</v>
      </c>
      <c r="S2729" t="s">
        <v>59</v>
      </c>
      <c r="T2729" t="s">
        <v>2900</v>
      </c>
      <c r="U2729" t="s">
        <v>82</v>
      </c>
      <c r="V2729" t="s">
        <v>52</v>
      </c>
      <c r="W2729">
        <v>7591</v>
      </c>
      <c r="X2729" s="1">
        <v>41381</v>
      </c>
      <c r="Y2729" t="s">
        <v>34</v>
      </c>
      <c r="Z2729" t="e" vm="4">
        <v>#VALUE!</v>
      </c>
      <c r="AA2729">
        <v>95687</v>
      </c>
      <c r="AB2729" t="e" cm="1" vm="2">
        <f t="array" ref="AB2729">_FV(Table1[[#This Row],[State]],"Country/region",TRUE)</f>
        <v>#VALUE!</v>
      </c>
    </row>
    <row r="2730" spans="1:28" x14ac:dyDescent="0.35">
      <c r="A2730" t="s">
        <v>860</v>
      </c>
      <c r="B2730">
        <v>46</v>
      </c>
      <c r="C2730" t="s">
        <v>949</v>
      </c>
      <c r="D2730" t="s">
        <v>27</v>
      </c>
      <c r="E2730">
        <f>YEAR(Table1[[#This Row],[Order Date]])</f>
        <v>2013</v>
      </c>
      <c r="F2730">
        <v>1</v>
      </c>
      <c r="G2730">
        <f>MONTH(Table1[[#This Row],[Order Date]])</f>
        <v>4</v>
      </c>
      <c r="H2730" s="1">
        <v>41379</v>
      </c>
      <c r="I2730">
        <v>18465</v>
      </c>
      <c r="J2730" t="s">
        <v>28</v>
      </c>
      <c r="K2730">
        <v>12</v>
      </c>
      <c r="L2730">
        <v>64.650000000000006</v>
      </c>
      <c r="M2730" s="2">
        <v>0.05</v>
      </c>
      <c r="N2730">
        <v>816.23</v>
      </c>
      <c r="O2730">
        <v>35</v>
      </c>
      <c r="P2730">
        <v>-353.71</v>
      </c>
      <c r="Q2730" s="2">
        <v>0.8</v>
      </c>
      <c r="R2730" t="s">
        <v>29</v>
      </c>
      <c r="S2730" t="s">
        <v>40</v>
      </c>
      <c r="T2730" t="s">
        <v>1656</v>
      </c>
      <c r="U2730" t="s">
        <v>32</v>
      </c>
      <c r="V2730" t="s">
        <v>33</v>
      </c>
      <c r="W2730">
        <v>2548</v>
      </c>
      <c r="X2730" s="1">
        <v>41381</v>
      </c>
      <c r="Y2730" t="s">
        <v>34</v>
      </c>
      <c r="Z2730" t="e" vm="22">
        <v>#VALUE!</v>
      </c>
      <c r="AA2730">
        <v>44903</v>
      </c>
      <c r="AB2730" t="e" cm="1" vm="2">
        <f t="array" ref="AB2730">_FV(Table1[[#This Row],[State]],"Country/region",TRUE)</f>
        <v>#VALUE!</v>
      </c>
    </row>
    <row r="2731" spans="1:28" x14ac:dyDescent="0.35">
      <c r="A2731" t="s">
        <v>2042</v>
      </c>
      <c r="B2731">
        <v>46</v>
      </c>
      <c r="C2731" t="s">
        <v>2118</v>
      </c>
      <c r="D2731" t="s">
        <v>27</v>
      </c>
      <c r="E2731">
        <f>YEAR(Table1[[#This Row],[Order Date]])</f>
        <v>2013</v>
      </c>
      <c r="F2731">
        <v>1</v>
      </c>
      <c r="G2731">
        <f>MONTH(Table1[[#This Row],[Order Date]])</f>
        <v>4</v>
      </c>
      <c r="H2731" s="1">
        <v>41379</v>
      </c>
      <c r="I2731">
        <v>19559</v>
      </c>
      <c r="J2731" t="s">
        <v>28</v>
      </c>
      <c r="K2731">
        <v>31</v>
      </c>
      <c r="L2731">
        <v>8.34</v>
      </c>
      <c r="M2731" s="2">
        <v>0.01</v>
      </c>
      <c r="N2731">
        <v>260.77</v>
      </c>
      <c r="O2731">
        <v>4.82</v>
      </c>
      <c r="P2731">
        <v>-8.75</v>
      </c>
      <c r="Q2731" s="2">
        <v>0.4</v>
      </c>
      <c r="R2731" t="s">
        <v>29</v>
      </c>
      <c r="S2731" t="s">
        <v>30</v>
      </c>
      <c r="T2731" t="s">
        <v>613</v>
      </c>
      <c r="U2731" t="s">
        <v>61</v>
      </c>
      <c r="V2731" t="s">
        <v>52</v>
      </c>
      <c r="W2731">
        <v>2709</v>
      </c>
      <c r="X2731" s="1">
        <v>41381</v>
      </c>
      <c r="Y2731" t="s">
        <v>34</v>
      </c>
      <c r="Z2731" t="e" vm="39">
        <v>#VALUE!</v>
      </c>
      <c r="AA2731">
        <v>88101</v>
      </c>
      <c r="AB2731" t="e" cm="1" vm="2">
        <f t="array" ref="AB2731">_FV(Table1[[#This Row],[State]],"Country/region",TRUE)</f>
        <v>#VALUE!</v>
      </c>
    </row>
    <row r="2732" spans="1:28" x14ac:dyDescent="0.35">
      <c r="A2732" t="s">
        <v>2901</v>
      </c>
      <c r="B2732">
        <v>46</v>
      </c>
      <c r="C2732" t="s">
        <v>812</v>
      </c>
      <c r="D2732" t="s">
        <v>46</v>
      </c>
      <c r="E2732">
        <f>YEAR(Table1[[#This Row],[Order Date]])</f>
        <v>2013</v>
      </c>
      <c r="F2732">
        <v>1</v>
      </c>
      <c r="G2732">
        <f>MONTH(Table1[[#This Row],[Order Date]])</f>
        <v>4</v>
      </c>
      <c r="H2732" s="1">
        <v>41379</v>
      </c>
      <c r="I2732">
        <v>47524</v>
      </c>
      <c r="J2732" t="s">
        <v>131</v>
      </c>
      <c r="K2732">
        <v>8</v>
      </c>
      <c r="L2732">
        <v>35.770000000000003</v>
      </c>
      <c r="M2732" s="2">
        <v>0.1</v>
      </c>
      <c r="N2732">
        <v>269.14</v>
      </c>
      <c r="O2732">
        <v>9.02</v>
      </c>
      <c r="P2732">
        <v>-160.72</v>
      </c>
      <c r="Q2732" s="2">
        <v>0.75</v>
      </c>
      <c r="R2732" t="s">
        <v>96</v>
      </c>
      <c r="S2732" t="s">
        <v>30</v>
      </c>
      <c r="T2732" t="s">
        <v>2702</v>
      </c>
      <c r="U2732" t="s">
        <v>102</v>
      </c>
      <c r="V2732" t="s">
        <v>52</v>
      </c>
      <c r="W2732">
        <v>6681</v>
      </c>
      <c r="X2732" s="1">
        <v>41381</v>
      </c>
      <c r="Y2732" t="s">
        <v>34</v>
      </c>
      <c r="Z2732" t="e" vm="23">
        <v>#VALUE!</v>
      </c>
      <c r="AA2732">
        <v>98072</v>
      </c>
      <c r="AB2732" t="e" cm="1" vm="2">
        <f t="array" ref="AB2732">_FV(Table1[[#This Row],[State]],"Country/region",TRUE)</f>
        <v>#VALUE!</v>
      </c>
    </row>
    <row r="2733" spans="1:28" x14ac:dyDescent="0.35">
      <c r="A2733" t="s">
        <v>2902</v>
      </c>
      <c r="B2733">
        <v>46</v>
      </c>
      <c r="C2733" t="s">
        <v>1989</v>
      </c>
      <c r="D2733" t="s">
        <v>27</v>
      </c>
      <c r="E2733">
        <f>YEAR(Table1[[#This Row],[Order Date]])</f>
        <v>2013</v>
      </c>
      <c r="F2733">
        <v>1</v>
      </c>
      <c r="G2733">
        <f>MONTH(Table1[[#This Row],[Order Date]])</f>
        <v>4</v>
      </c>
      <c r="H2733" s="1">
        <v>41379</v>
      </c>
      <c r="I2733">
        <v>37443</v>
      </c>
      <c r="J2733" t="s">
        <v>39</v>
      </c>
      <c r="K2733">
        <v>21</v>
      </c>
      <c r="L2733">
        <v>115.99</v>
      </c>
      <c r="M2733" s="2">
        <v>0.01</v>
      </c>
      <c r="N2733">
        <v>2172.7020000000002</v>
      </c>
      <c r="O2733">
        <v>2.5</v>
      </c>
      <c r="P2733">
        <v>481.74299999999999</v>
      </c>
      <c r="Q2733" s="2">
        <v>0.56999999999999995</v>
      </c>
      <c r="R2733" t="s">
        <v>96</v>
      </c>
      <c r="S2733" t="s">
        <v>30</v>
      </c>
      <c r="T2733">
        <v>6160</v>
      </c>
      <c r="U2733" t="s">
        <v>105</v>
      </c>
      <c r="V2733" t="s">
        <v>33</v>
      </c>
      <c r="W2733">
        <v>5263</v>
      </c>
      <c r="X2733" s="1">
        <v>41381</v>
      </c>
      <c r="Y2733" t="s">
        <v>34</v>
      </c>
      <c r="Z2733" t="e" vm="24">
        <v>#VALUE!</v>
      </c>
      <c r="AA2733">
        <v>7652</v>
      </c>
      <c r="AB2733" t="e" cm="1" vm="2">
        <f t="array" ref="AB2733">_FV(Table1[[#This Row],[State]],"Country/region",TRUE)</f>
        <v>#VALUE!</v>
      </c>
    </row>
    <row r="2734" spans="1:28" x14ac:dyDescent="0.35">
      <c r="A2734" t="s">
        <v>2903</v>
      </c>
      <c r="B2734">
        <v>46</v>
      </c>
      <c r="C2734" t="s">
        <v>2118</v>
      </c>
      <c r="D2734" t="s">
        <v>27</v>
      </c>
      <c r="E2734">
        <f>YEAR(Table1[[#This Row],[Order Date]])</f>
        <v>2013</v>
      </c>
      <c r="F2734">
        <v>1</v>
      </c>
      <c r="G2734">
        <f>MONTH(Table1[[#This Row],[Order Date]])</f>
        <v>4</v>
      </c>
      <c r="H2734" s="1">
        <v>41379</v>
      </c>
      <c r="I2734">
        <v>19559</v>
      </c>
      <c r="J2734" t="s">
        <v>28</v>
      </c>
      <c r="K2734">
        <v>14</v>
      </c>
      <c r="L2734">
        <v>85.99</v>
      </c>
      <c r="M2734" s="2">
        <v>7.0000000000000007E-2</v>
      </c>
      <c r="N2734">
        <v>1032.0274999999999</v>
      </c>
      <c r="O2734">
        <v>0.99</v>
      </c>
      <c r="P2734">
        <v>97.397999999999996</v>
      </c>
      <c r="Q2734" s="2">
        <v>0.55000000000000004</v>
      </c>
      <c r="R2734" t="s">
        <v>96</v>
      </c>
      <c r="S2734" t="s">
        <v>59</v>
      </c>
      <c r="T2734" t="s">
        <v>1197</v>
      </c>
      <c r="U2734" t="s">
        <v>105</v>
      </c>
      <c r="V2734" t="s">
        <v>52</v>
      </c>
      <c r="W2734">
        <v>2711</v>
      </c>
      <c r="X2734" s="1">
        <v>41382</v>
      </c>
      <c r="Y2734" t="s">
        <v>42</v>
      </c>
      <c r="Z2734" t="e" vm="39">
        <v>#VALUE!</v>
      </c>
      <c r="AA2734">
        <v>87401</v>
      </c>
      <c r="AB2734" t="e" cm="1" vm="2">
        <f t="array" ref="AB2734">_FV(Table1[[#This Row],[State]],"Country/region",TRUE)</f>
        <v>#VALUE!</v>
      </c>
    </row>
    <row r="2735" spans="1:28" x14ac:dyDescent="0.35">
      <c r="A2735" t="s">
        <v>1999</v>
      </c>
      <c r="B2735">
        <v>46</v>
      </c>
      <c r="C2735" t="s">
        <v>602</v>
      </c>
      <c r="D2735" t="s">
        <v>27</v>
      </c>
      <c r="E2735">
        <f>YEAR(Table1[[#This Row],[Order Date]])</f>
        <v>2013</v>
      </c>
      <c r="F2735">
        <v>1</v>
      </c>
      <c r="G2735">
        <f>MONTH(Table1[[#This Row],[Order Date]])</f>
        <v>4</v>
      </c>
      <c r="H2735" s="1">
        <v>41379</v>
      </c>
      <c r="I2735">
        <v>22629</v>
      </c>
      <c r="J2735" t="s">
        <v>47</v>
      </c>
      <c r="K2735">
        <v>5</v>
      </c>
      <c r="L2735">
        <v>73.98</v>
      </c>
      <c r="M2735" s="2">
        <v>0.05</v>
      </c>
      <c r="N2735">
        <v>365.93</v>
      </c>
      <c r="O2735">
        <v>14.52</v>
      </c>
      <c r="P2735">
        <v>-243.02</v>
      </c>
      <c r="Q2735" s="2">
        <v>0.65</v>
      </c>
      <c r="R2735" t="s">
        <v>96</v>
      </c>
      <c r="S2735" t="s">
        <v>30</v>
      </c>
      <c r="T2735" t="s">
        <v>198</v>
      </c>
      <c r="U2735" t="s">
        <v>102</v>
      </c>
      <c r="V2735" t="s">
        <v>68</v>
      </c>
      <c r="W2735">
        <v>3154</v>
      </c>
      <c r="X2735" s="1">
        <v>41384</v>
      </c>
      <c r="Y2735" t="s">
        <v>34</v>
      </c>
      <c r="Z2735" t="e" vm="40">
        <v>#VALUE!</v>
      </c>
      <c r="AA2735">
        <v>66104</v>
      </c>
      <c r="AB2735" t="e" cm="1" vm="2">
        <f t="array" ref="AB2735">_FV(Table1[[#This Row],[State]],"Country/region",TRUE)</f>
        <v>#VALUE!</v>
      </c>
    </row>
    <row r="2736" spans="1:28" x14ac:dyDescent="0.35">
      <c r="A2736" t="s">
        <v>2904</v>
      </c>
      <c r="B2736">
        <v>46</v>
      </c>
      <c r="C2736" t="s">
        <v>2703</v>
      </c>
      <c r="D2736" t="s">
        <v>38</v>
      </c>
      <c r="E2736">
        <f>YEAR(Table1[[#This Row],[Order Date]])</f>
        <v>2013</v>
      </c>
      <c r="F2736">
        <v>1</v>
      </c>
      <c r="G2736">
        <f>MONTH(Table1[[#This Row],[Order Date]])</f>
        <v>4</v>
      </c>
      <c r="H2736" s="1">
        <v>41380</v>
      </c>
      <c r="I2736">
        <v>23232</v>
      </c>
      <c r="J2736" t="s">
        <v>28</v>
      </c>
      <c r="K2736">
        <v>20</v>
      </c>
      <c r="L2736">
        <v>6.48</v>
      </c>
      <c r="M2736" s="2">
        <v>0.06</v>
      </c>
      <c r="N2736">
        <v>140.31</v>
      </c>
      <c r="O2736">
        <v>8.74</v>
      </c>
      <c r="P2736">
        <v>-94.11</v>
      </c>
      <c r="Q2736" s="2">
        <v>0.36</v>
      </c>
      <c r="R2736" t="s">
        <v>29</v>
      </c>
      <c r="S2736" t="s">
        <v>30</v>
      </c>
      <c r="T2736" t="s">
        <v>2541</v>
      </c>
      <c r="U2736" t="s">
        <v>61</v>
      </c>
      <c r="V2736" t="s">
        <v>76</v>
      </c>
      <c r="W2736">
        <v>3241</v>
      </c>
      <c r="X2736" s="1">
        <v>41380</v>
      </c>
      <c r="Y2736" t="s">
        <v>34</v>
      </c>
      <c r="Z2736" t="e" vm="14">
        <v>#VALUE!</v>
      </c>
      <c r="AA2736">
        <v>33023</v>
      </c>
      <c r="AB2736" t="e" cm="1" vm="2">
        <f t="array" ref="AB2736">_FV(Table1[[#This Row],[State]],"Country/region",TRUE)</f>
        <v>#VALUE!</v>
      </c>
    </row>
    <row r="2737" spans="1:28" x14ac:dyDescent="0.35">
      <c r="A2737" t="s">
        <v>2904</v>
      </c>
      <c r="B2737">
        <v>46</v>
      </c>
      <c r="C2737" t="s">
        <v>2703</v>
      </c>
      <c r="D2737" t="s">
        <v>38</v>
      </c>
      <c r="E2737">
        <f>YEAR(Table1[[#This Row],[Order Date]])</f>
        <v>2013</v>
      </c>
      <c r="F2737">
        <v>1</v>
      </c>
      <c r="G2737">
        <f>MONTH(Table1[[#This Row],[Order Date]])</f>
        <v>4</v>
      </c>
      <c r="H2737" s="1">
        <v>41380</v>
      </c>
      <c r="I2737">
        <v>23232</v>
      </c>
      <c r="J2737" t="s">
        <v>28</v>
      </c>
      <c r="K2737">
        <v>31</v>
      </c>
      <c r="L2737">
        <v>4.9800000000000004</v>
      </c>
      <c r="M2737" s="2">
        <v>0.03</v>
      </c>
      <c r="N2737">
        <v>154.24</v>
      </c>
      <c r="O2737">
        <v>0.49</v>
      </c>
      <c r="P2737">
        <v>68.88</v>
      </c>
      <c r="Q2737" s="2">
        <v>0.39</v>
      </c>
      <c r="R2737" t="s">
        <v>29</v>
      </c>
      <c r="S2737" t="s">
        <v>30</v>
      </c>
      <c r="T2737" t="s">
        <v>2065</v>
      </c>
      <c r="U2737" t="s">
        <v>210</v>
      </c>
      <c r="V2737" t="s">
        <v>76</v>
      </c>
      <c r="W2737">
        <v>3240</v>
      </c>
      <c r="X2737" s="1">
        <v>41381</v>
      </c>
      <c r="Y2737" t="s">
        <v>34</v>
      </c>
      <c r="Z2737" t="e" vm="14">
        <v>#VALUE!</v>
      </c>
      <c r="AA2737">
        <v>33023</v>
      </c>
      <c r="AB2737" t="e" cm="1" vm="2">
        <f t="array" ref="AB2737">_FV(Table1[[#This Row],[State]],"Country/region",TRUE)</f>
        <v>#VALUE!</v>
      </c>
    </row>
    <row r="2738" spans="1:28" x14ac:dyDescent="0.35">
      <c r="A2738" t="s">
        <v>2904</v>
      </c>
      <c r="B2738">
        <v>46</v>
      </c>
      <c r="C2738" t="s">
        <v>2703</v>
      </c>
      <c r="D2738" t="s">
        <v>38</v>
      </c>
      <c r="E2738">
        <f>YEAR(Table1[[#This Row],[Order Date]])</f>
        <v>2013</v>
      </c>
      <c r="F2738">
        <v>1</v>
      </c>
      <c r="G2738">
        <f>MONTH(Table1[[#This Row],[Order Date]])</f>
        <v>4</v>
      </c>
      <c r="H2738" s="1">
        <v>41380</v>
      </c>
      <c r="I2738">
        <v>23232</v>
      </c>
      <c r="J2738" t="s">
        <v>28</v>
      </c>
      <c r="K2738">
        <v>15</v>
      </c>
      <c r="L2738">
        <v>39.979999999999997</v>
      </c>
      <c r="M2738" s="2">
        <v>0.03</v>
      </c>
      <c r="N2738">
        <v>614.15</v>
      </c>
      <c r="O2738">
        <v>7.12</v>
      </c>
      <c r="P2738">
        <v>-54.37</v>
      </c>
      <c r="Q2738" s="2">
        <v>0.67</v>
      </c>
      <c r="R2738" t="s">
        <v>96</v>
      </c>
      <c r="S2738" t="s">
        <v>30</v>
      </c>
      <c r="T2738" t="s">
        <v>518</v>
      </c>
      <c r="U2738" t="s">
        <v>102</v>
      </c>
      <c r="V2738" t="s">
        <v>76</v>
      </c>
      <c r="W2738">
        <v>3239</v>
      </c>
      <c r="X2738" s="1">
        <v>41381</v>
      </c>
      <c r="Y2738" t="s">
        <v>42</v>
      </c>
      <c r="Z2738" t="e" vm="14">
        <v>#VALUE!</v>
      </c>
      <c r="AA2738">
        <v>33023</v>
      </c>
      <c r="AB2738" t="e" cm="1" vm="2">
        <f t="array" ref="AB2738">_FV(Table1[[#This Row],[State]],"Country/region",TRUE)</f>
        <v>#VALUE!</v>
      </c>
    </row>
    <row r="2739" spans="1:28" x14ac:dyDescent="0.35">
      <c r="A2739" t="s">
        <v>903</v>
      </c>
      <c r="B2739">
        <v>46</v>
      </c>
      <c r="C2739" t="s">
        <v>1273</v>
      </c>
      <c r="D2739" t="s">
        <v>57</v>
      </c>
      <c r="E2739">
        <f>YEAR(Table1[[#This Row],[Order Date]])</f>
        <v>2013</v>
      </c>
      <c r="F2739">
        <v>1</v>
      </c>
      <c r="G2739">
        <f>MONTH(Table1[[#This Row],[Order Date]])</f>
        <v>4</v>
      </c>
      <c r="H2739" s="1">
        <v>41380</v>
      </c>
      <c r="I2739">
        <v>56321</v>
      </c>
      <c r="J2739" t="s">
        <v>58</v>
      </c>
      <c r="K2739">
        <v>24</v>
      </c>
      <c r="L2739">
        <v>5.8</v>
      </c>
      <c r="M2739" s="2">
        <v>0.1</v>
      </c>
      <c r="N2739">
        <v>135.88</v>
      </c>
      <c r="O2739">
        <v>5.59</v>
      </c>
      <c r="P2739">
        <v>-75.394000000000005</v>
      </c>
      <c r="Q2739" s="2">
        <v>0.4</v>
      </c>
      <c r="R2739" t="s">
        <v>29</v>
      </c>
      <c r="S2739" t="s">
        <v>30</v>
      </c>
      <c r="T2739" t="s">
        <v>2681</v>
      </c>
      <c r="U2739" t="s">
        <v>67</v>
      </c>
      <c r="V2739" t="s">
        <v>68</v>
      </c>
      <c r="W2739">
        <v>7875</v>
      </c>
      <c r="X2739" s="1">
        <v>41382</v>
      </c>
      <c r="Y2739" t="s">
        <v>34</v>
      </c>
      <c r="Z2739" t="e" vm="26">
        <v>#VALUE!</v>
      </c>
      <c r="AA2739">
        <v>48060</v>
      </c>
      <c r="AB2739" t="e" cm="1" vm="2">
        <f t="array" ref="AB2739">_FV(Table1[[#This Row],[State]],"Country/region",TRUE)</f>
        <v>#VALUE!</v>
      </c>
    </row>
    <row r="2740" spans="1:28" x14ac:dyDescent="0.35">
      <c r="A2740" t="s">
        <v>1605</v>
      </c>
      <c r="B2740">
        <v>46</v>
      </c>
      <c r="C2740" t="s">
        <v>1061</v>
      </c>
      <c r="D2740" t="s">
        <v>57</v>
      </c>
      <c r="E2740">
        <f>YEAR(Table1[[#This Row],[Order Date]])</f>
        <v>2013</v>
      </c>
      <c r="F2740">
        <v>1</v>
      </c>
      <c r="G2740">
        <f>MONTH(Table1[[#This Row],[Order Date]])</f>
        <v>4</v>
      </c>
      <c r="H2740" s="1">
        <v>41380</v>
      </c>
      <c r="I2740">
        <v>772</v>
      </c>
      <c r="J2740" t="s">
        <v>28</v>
      </c>
      <c r="K2740">
        <v>35</v>
      </c>
      <c r="L2740">
        <v>17.52</v>
      </c>
      <c r="M2740" s="2">
        <v>0.08</v>
      </c>
      <c r="N2740">
        <v>589.24</v>
      </c>
      <c r="O2740">
        <v>8.17</v>
      </c>
      <c r="P2740">
        <v>-38.35</v>
      </c>
      <c r="Q2740" s="2">
        <v>0.5</v>
      </c>
      <c r="R2740" t="s">
        <v>29</v>
      </c>
      <c r="S2740" t="s">
        <v>80</v>
      </c>
      <c r="T2740" t="s">
        <v>1824</v>
      </c>
      <c r="U2740" t="s">
        <v>214</v>
      </c>
      <c r="V2740" t="s">
        <v>33</v>
      </c>
      <c r="W2740">
        <v>117</v>
      </c>
      <c r="X2740" s="1">
        <v>41382</v>
      </c>
      <c r="Y2740" t="s">
        <v>34</v>
      </c>
      <c r="Z2740" t="e" vm="15">
        <v>#VALUE!</v>
      </c>
      <c r="AA2740">
        <v>11572</v>
      </c>
      <c r="AB2740" t="e" cm="1" vm="2">
        <f t="array" ref="AB2740">_FV(Table1[[#This Row],[State]],"Country/region",TRUE)</f>
        <v>#VALUE!</v>
      </c>
    </row>
    <row r="2741" spans="1:28" x14ac:dyDescent="0.35">
      <c r="A2741" t="s">
        <v>1605</v>
      </c>
      <c r="B2741">
        <v>46</v>
      </c>
      <c r="C2741" t="s">
        <v>1061</v>
      </c>
      <c r="D2741" t="s">
        <v>57</v>
      </c>
      <c r="E2741">
        <f>YEAR(Table1[[#This Row],[Order Date]])</f>
        <v>2013</v>
      </c>
      <c r="F2741">
        <v>1</v>
      </c>
      <c r="G2741">
        <f>MONTH(Table1[[#This Row],[Order Date]])</f>
        <v>4</v>
      </c>
      <c r="H2741" s="1">
        <v>41380</v>
      </c>
      <c r="I2741">
        <v>772</v>
      </c>
      <c r="J2741" t="s">
        <v>28</v>
      </c>
      <c r="K2741">
        <v>25</v>
      </c>
      <c r="L2741">
        <v>9.9</v>
      </c>
      <c r="M2741" s="2">
        <v>0.1</v>
      </c>
      <c r="N2741">
        <v>233.05</v>
      </c>
      <c r="O2741">
        <v>1.39</v>
      </c>
      <c r="P2741">
        <v>86.93</v>
      </c>
      <c r="Q2741" s="2">
        <v>0.37</v>
      </c>
      <c r="R2741" t="s">
        <v>29</v>
      </c>
      <c r="S2741" t="s">
        <v>30</v>
      </c>
      <c r="T2741" t="s">
        <v>2905</v>
      </c>
      <c r="U2741" t="s">
        <v>267</v>
      </c>
      <c r="V2741" t="s">
        <v>33</v>
      </c>
      <c r="W2741">
        <v>118</v>
      </c>
      <c r="X2741" s="1">
        <v>41382</v>
      </c>
      <c r="Y2741" t="s">
        <v>34</v>
      </c>
      <c r="Z2741" t="e" vm="15">
        <v>#VALUE!</v>
      </c>
      <c r="AA2741">
        <v>11572</v>
      </c>
      <c r="AB2741" t="e" cm="1" vm="2">
        <f t="array" ref="AB2741">_FV(Table1[[#This Row],[State]],"Country/region",TRUE)</f>
        <v>#VALUE!</v>
      </c>
    </row>
    <row r="2742" spans="1:28" x14ac:dyDescent="0.35">
      <c r="A2742" t="s">
        <v>2262</v>
      </c>
      <c r="B2742">
        <v>46</v>
      </c>
      <c r="C2742" t="s">
        <v>325</v>
      </c>
      <c r="D2742" t="s">
        <v>27</v>
      </c>
      <c r="E2742">
        <f>YEAR(Table1[[#This Row],[Order Date]])</f>
        <v>2013</v>
      </c>
      <c r="F2742">
        <v>1</v>
      </c>
      <c r="G2742">
        <f>MONTH(Table1[[#This Row],[Order Date]])</f>
        <v>4</v>
      </c>
      <c r="H2742" s="1">
        <v>41380</v>
      </c>
      <c r="I2742">
        <v>6661</v>
      </c>
      <c r="J2742" t="s">
        <v>47</v>
      </c>
      <c r="K2742">
        <v>47</v>
      </c>
      <c r="L2742">
        <v>449.99</v>
      </c>
      <c r="M2742" s="2">
        <v>0.1</v>
      </c>
      <c r="N2742">
        <v>19224.919999999998</v>
      </c>
      <c r="O2742">
        <v>49</v>
      </c>
      <c r="P2742">
        <v>6635.15</v>
      </c>
      <c r="Q2742" s="2">
        <v>0.38</v>
      </c>
      <c r="R2742" t="s">
        <v>96</v>
      </c>
      <c r="S2742" t="s">
        <v>49</v>
      </c>
      <c r="T2742" t="s">
        <v>1722</v>
      </c>
      <c r="U2742" t="s">
        <v>192</v>
      </c>
      <c r="V2742" t="s">
        <v>52</v>
      </c>
      <c r="W2742">
        <v>923</v>
      </c>
      <c r="X2742" s="1">
        <v>41384</v>
      </c>
      <c r="Y2742" t="s">
        <v>53</v>
      </c>
      <c r="Z2742" t="e" vm="8">
        <v>#VALUE!</v>
      </c>
      <c r="AA2742">
        <v>97068</v>
      </c>
      <c r="AB2742" t="e" cm="1" vm="2">
        <f t="array" ref="AB2742">_FV(Table1[[#This Row],[State]],"Country/region",TRUE)</f>
        <v>#VALUE!</v>
      </c>
    </row>
    <row r="2743" spans="1:28" x14ac:dyDescent="0.35">
      <c r="A2743" t="s">
        <v>2262</v>
      </c>
      <c r="B2743">
        <v>46</v>
      </c>
      <c r="C2743" t="s">
        <v>325</v>
      </c>
      <c r="D2743" t="s">
        <v>27</v>
      </c>
      <c r="E2743">
        <f>YEAR(Table1[[#This Row],[Order Date]])</f>
        <v>2013</v>
      </c>
      <c r="F2743">
        <v>1</v>
      </c>
      <c r="G2743">
        <f>MONTH(Table1[[#This Row],[Order Date]])</f>
        <v>4</v>
      </c>
      <c r="H2743" s="1">
        <v>41380</v>
      </c>
      <c r="I2743">
        <v>6661</v>
      </c>
      <c r="J2743" t="s">
        <v>47</v>
      </c>
      <c r="K2743">
        <v>39</v>
      </c>
      <c r="L2743">
        <v>19.23</v>
      </c>
      <c r="M2743" s="2">
        <v>0</v>
      </c>
      <c r="N2743">
        <v>778.62</v>
      </c>
      <c r="O2743">
        <v>6.15</v>
      </c>
      <c r="P2743">
        <v>247.24</v>
      </c>
      <c r="Q2743" s="2">
        <v>0.44</v>
      </c>
      <c r="R2743" t="s">
        <v>48</v>
      </c>
      <c r="S2743" t="s">
        <v>139</v>
      </c>
      <c r="T2743" t="s">
        <v>782</v>
      </c>
      <c r="U2743" t="s">
        <v>82</v>
      </c>
      <c r="V2743" t="s">
        <v>52</v>
      </c>
      <c r="W2743">
        <v>924</v>
      </c>
      <c r="X2743" s="1">
        <v>41387</v>
      </c>
      <c r="Y2743" t="s">
        <v>34</v>
      </c>
      <c r="Z2743" t="e" vm="8">
        <v>#VALUE!</v>
      </c>
      <c r="AA2743">
        <v>97068</v>
      </c>
      <c r="AB2743" t="e" cm="1" vm="2">
        <f t="array" ref="AB2743">_FV(Table1[[#This Row],[State]],"Country/region",TRUE)</f>
        <v>#VALUE!</v>
      </c>
    </row>
    <row r="2744" spans="1:28" x14ac:dyDescent="0.35">
      <c r="A2744" t="s">
        <v>2906</v>
      </c>
      <c r="B2744">
        <v>46</v>
      </c>
      <c r="C2744" t="s">
        <v>2864</v>
      </c>
      <c r="D2744" t="s">
        <v>38</v>
      </c>
      <c r="E2744">
        <f>YEAR(Table1[[#This Row],[Order Date]])</f>
        <v>2013</v>
      </c>
      <c r="F2744">
        <v>1</v>
      </c>
      <c r="G2744">
        <f>MONTH(Table1[[#This Row],[Order Date]])</f>
        <v>4</v>
      </c>
      <c r="H2744" s="1">
        <v>41381</v>
      </c>
      <c r="I2744">
        <v>38630</v>
      </c>
      <c r="J2744" t="s">
        <v>131</v>
      </c>
      <c r="K2744">
        <v>13</v>
      </c>
      <c r="L2744">
        <v>195.99</v>
      </c>
      <c r="M2744" s="2">
        <v>7.0000000000000007E-2</v>
      </c>
      <c r="N2744">
        <v>2175.2179999999998</v>
      </c>
      <c r="O2744">
        <v>3.99</v>
      </c>
      <c r="P2744">
        <v>44.55</v>
      </c>
      <c r="Q2744" s="2">
        <v>0.57999999999999996</v>
      </c>
      <c r="R2744" t="s">
        <v>96</v>
      </c>
      <c r="S2744" t="s">
        <v>30</v>
      </c>
      <c r="T2744" t="s">
        <v>631</v>
      </c>
      <c r="U2744" t="s">
        <v>105</v>
      </c>
      <c r="V2744" t="s">
        <v>33</v>
      </c>
      <c r="W2744">
        <v>5440</v>
      </c>
      <c r="X2744" s="1">
        <v>41382</v>
      </c>
      <c r="Y2744" t="s">
        <v>34</v>
      </c>
      <c r="Z2744" t="e" vm="3">
        <v>#VALUE!</v>
      </c>
      <c r="AA2744">
        <v>21215</v>
      </c>
      <c r="AB2744" t="e" cm="1" vm="2">
        <f t="array" ref="AB2744">_FV(Table1[[#This Row],[State]],"Country/region",TRUE)</f>
        <v>#VALUE!</v>
      </c>
    </row>
    <row r="2745" spans="1:28" x14ac:dyDescent="0.35">
      <c r="A2745" t="s">
        <v>1308</v>
      </c>
      <c r="B2745">
        <v>46</v>
      </c>
      <c r="C2745" t="s">
        <v>562</v>
      </c>
      <c r="D2745" t="s">
        <v>46</v>
      </c>
      <c r="E2745">
        <f>YEAR(Table1[[#This Row],[Order Date]])</f>
        <v>2013</v>
      </c>
      <c r="F2745">
        <v>1</v>
      </c>
      <c r="G2745">
        <f>MONTH(Table1[[#This Row],[Order Date]])</f>
        <v>4</v>
      </c>
      <c r="H2745" s="1">
        <v>41382</v>
      </c>
      <c r="I2745">
        <v>56992</v>
      </c>
      <c r="J2745" t="s">
        <v>39</v>
      </c>
      <c r="K2745">
        <v>10</v>
      </c>
      <c r="L2745">
        <v>30.98</v>
      </c>
      <c r="M2745" s="2">
        <v>0.1</v>
      </c>
      <c r="N2745">
        <v>315.42</v>
      </c>
      <c r="O2745">
        <v>17.079999999999998</v>
      </c>
      <c r="P2745">
        <v>-41.26</v>
      </c>
      <c r="Q2745" s="2">
        <v>0.4</v>
      </c>
      <c r="R2745" t="s">
        <v>29</v>
      </c>
      <c r="S2745" t="s">
        <v>30</v>
      </c>
      <c r="T2745" t="s">
        <v>2625</v>
      </c>
      <c r="U2745" t="s">
        <v>61</v>
      </c>
      <c r="V2745" t="s">
        <v>68</v>
      </c>
      <c r="W2745">
        <v>7969</v>
      </c>
      <c r="X2745" s="1">
        <v>41382</v>
      </c>
      <c r="Y2745" t="s">
        <v>34</v>
      </c>
      <c r="Z2745" t="e" vm="25">
        <v>#VALUE!</v>
      </c>
      <c r="AA2745">
        <v>53094</v>
      </c>
      <c r="AB2745" t="e" cm="1" vm="2">
        <f t="array" ref="AB2745">_FV(Table1[[#This Row],[State]],"Country/region",TRUE)</f>
        <v>#VALUE!</v>
      </c>
    </row>
    <row r="2746" spans="1:28" x14ac:dyDescent="0.35">
      <c r="A2746" t="s">
        <v>292</v>
      </c>
      <c r="B2746">
        <v>46</v>
      </c>
      <c r="C2746" t="s">
        <v>1166</v>
      </c>
      <c r="D2746" t="s">
        <v>57</v>
      </c>
      <c r="E2746">
        <f>YEAR(Table1[[#This Row],[Order Date]])</f>
        <v>2013</v>
      </c>
      <c r="F2746">
        <v>1</v>
      </c>
      <c r="G2746">
        <f>MONTH(Table1[[#This Row],[Order Date]])</f>
        <v>4</v>
      </c>
      <c r="H2746" s="1">
        <v>41383</v>
      </c>
      <c r="I2746">
        <v>47078</v>
      </c>
      <c r="J2746" t="s">
        <v>131</v>
      </c>
      <c r="K2746">
        <v>18</v>
      </c>
      <c r="L2746">
        <v>4.91</v>
      </c>
      <c r="M2746" s="2">
        <v>0.06</v>
      </c>
      <c r="N2746">
        <v>84.74</v>
      </c>
      <c r="O2746">
        <v>0.5</v>
      </c>
      <c r="P2746">
        <v>34.1</v>
      </c>
      <c r="Q2746" s="2">
        <v>0.36</v>
      </c>
      <c r="R2746" t="s">
        <v>29</v>
      </c>
      <c r="S2746" t="s">
        <v>30</v>
      </c>
      <c r="T2746" t="s">
        <v>610</v>
      </c>
      <c r="U2746" t="s">
        <v>210</v>
      </c>
      <c r="V2746" t="s">
        <v>76</v>
      </c>
      <c r="W2746">
        <v>6615</v>
      </c>
      <c r="X2746" s="1">
        <v>41383</v>
      </c>
      <c r="Y2746" t="s">
        <v>34</v>
      </c>
      <c r="Z2746" t="e" vm="6">
        <v>#VALUE!</v>
      </c>
      <c r="AA2746">
        <v>35630</v>
      </c>
      <c r="AB2746" t="e" cm="1" vm="2">
        <f t="array" ref="AB2746">_FV(Table1[[#This Row],[State]],"Country/region",TRUE)</f>
        <v>#VALUE!</v>
      </c>
    </row>
    <row r="2747" spans="1:28" x14ac:dyDescent="0.35">
      <c r="A2747" t="s">
        <v>292</v>
      </c>
      <c r="B2747">
        <v>46</v>
      </c>
      <c r="C2747" t="s">
        <v>1166</v>
      </c>
      <c r="D2747" t="s">
        <v>57</v>
      </c>
      <c r="E2747">
        <f>YEAR(Table1[[#This Row],[Order Date]])</f>
        <v>2013</v>
      </c>
      <c r="F2747">
        <v>1</v>
      </c>
      <c r="G2747">
        <f>MONTH(Table1[[#This Row],[Order Date]])</f>
        <v>4</v>
      </c>
      <c r="H2747" s="1">
        <v>41383</v>
      </c>
      <c r="I2747">
        <v>47078</v>
      </c>
      <c r="J2747" t="s">
        <v>131</v>
      </c>
      <c r="K2747">
        <v>20</v>
      </c>
      <c r="L2747">
        <v>4.9800000000000004</v>
      </c>
      <c r="M2747" s="2">
        <v>7.0000000000000007E-2</v>
      </c>
      <c r="N2747">
        <v>98.57</v>
      </c>
      <c r="O2747">
        <v>5.0199999999999996</v>
      </c>
      <c r="P2747">
        <v>-49.64</v>
      </c>
      <c r="Q2747" s="2">
        <v>0.38</v>
      </c>
      <c r="R2747" t="s">
        <v>29</v>
      </c>
      <c r="S2747" t="s">
        <v>30</v>
      </c>
      <c r="T2747" t="s">
        <v>2147</v>
      </c>
      <c r="U2747" t="s">
        <v>61</v>
      </c>
      <c r="V2747" t="s">
        <v>76</v>
      </c>
      <c r="W2747">
        <v>6617</v>
      </c>
      <c r="X2747" s="1">
        <v>41384</v>
      </c>
      <c r="Y2747" t="s">
        <v>34</v>
      </c>
      <c r="Z2747" t="e" vm="6">
        <v>#VALUE!</v>
      </c>
      <c r="AA2747">
        <v>35630</v>
      </c>
      <c r="AB2747" t="e" cm="1" vm="2">
        <f t="array" ref="AB2747">_FV(Table1[[#This Row],[State]],"Country/region",TRUE)</f>
        <v>#VALUE!</v>
      </c>
    </row>
    <row r="2748" spans="1:28" x14ac:dyDescent="0.35">
      <c r="A2748" t="s">
        <v>292</v>
      </c>
      <c r="B2748">
        <v>46</v>
      </c>
      <c r="C2748" t="s">
        <v>1166</v>
      </c>
      <c r="D2748" t="s">
        <v>57</v>
      </c>
      <c r="E2748">
        <f>YEAR(Table1[[#This Row],[Order Date]])</f>
        <v>2013</v>
      </c>
      <c r="F2748">
        <v>1</v>
      </c>
      <c r="G2748">
        <f>MONTH(Table1[[#This Row],[Order Date]])</f>
        <v>4</v>
      </c>
      <c r="H2748" s="1">
        <v>41383</v>
      </c>
      <c r="I2748">
        <v>47078</v>
      </c>
      <c r="J2748" t="s">
        <v>131</v>
      </c>
      <c r="K2748">
        <v>43</v>
      </c>
      <c r="L2748">
        <v>6.04</v>
      </c>
      <c r="M2748" s="2">
        <v>0.01</v>
      </c>
      <c r="N2748">
        <v>279.83</v>
      </c>
      <c r="O2748">
        <v>2.14</v>
      </c>
      <c r="P2748">
        <v>77.040000000000006</v>
      </c>
      <c r="Q2748" s="2">
        <v>0.38</v>
      </c>
      <c r="R2748" t="s">
        <v>29</v>
      </c>
      <c r="S2748" t="s">
        <v>59</v>
      </c>
      <c r="T2748" t="s">
        <v>760</v>
      </c>
      <c r="U2748" t="s">
        <v>61</v>
      </c>
      <c r="V2748" t="s">
        <v>76</v>
      </c>
      <c r="W2748">
        <v>6616</v>
      </c>
      <c r="X2748" s="1">
        <v>41384</v>
      </c>
      <c r="Y2748" t="s">
        <v>34</v>
      </c>
      <c r="Z2748" t="e" vm="6">
        <v>#VALUE!</v>
      </c>
      <c r="AA2748">
        <v>35630</v>
      </c>
      <c r="AB2748" t="e" cm="1" vm="2">
        <f t="array" ref="AB2748">_FV(Table1[[#This Row],[State]],"Country/region",TRUE)</f>
        <v>#VALUE!</v>
      </c>
    </row>
    <row r="2749" spans="1:28" x14ac:dyDescent="0.35">
      <c r="A2749" t="s">
        <v>1808</v>
      </c>
      <c r="B2749">
        <v>46</v>
      </c>
      <c r="C2749" t="s">
        <v>1809</v>
      </c>
      <c r="D2749" t="s">
        <v>46</v>
      </c>
      <c r="E2749">
        <f>YEAR(Table1[[#This Row],[Order Date]])</f>
        <v>2013</v>
      </c>
      <c r="F2749">
        <v>1</v>
      </c>
      <c r="G2749">
        <f>MONTH(Table1[[#This Row],[Order Date]])</f>
        <v>4</v>
      </c>
      <c r="H2749" s="1">
        <v>41383</v>
      </c>
      <c r="I2749">
        <v>4774</v>
      </c>
      <c r="J2749" t="s">
        <v>131</v>
      </c>
      <c r="K2749">
        <v>4</v>
      </c>
      <c r="L2749">
        <v>32.979999999999997</v>
      </c>
      <c r="M2749" s="2">
        <v>0.08</v>
      </c>
      <c r="N2749">
        <v>126.87</v>
      </c>
      <c r="O2749">
        <v>5.5</v>
      </c>
      <c r="P2749">
        <v>-125.99</v>
      </c>
      <c r="Q2749" s="2">
        <v>0.75</v>
      </c>
      <c r="R2749" t="s">
        <v>96</v>
      </c>
      <c r="S2749" t="s">
        <v>30</v>
      </c>
      <c r="T2749" t="s">
        <v>470</v>
      </c>
      <c r="U2749" t="s">
        <v>102</v>
      </c>
      <c r="V2749" t="s">
        <v>76</v>
      </c>
      <c r="W2749">
        <v>687</v>
      </c>
      <c r="X2749" s="1">
        <v>41384</v>
      </c>
      <c r="Y2749" t="s">
        <v>34</v>
      </c>
      <c r="Z2749" t="e" vm="35">
        <v>#VALUE!</v>
      </c>
      <c r="AA2749">
        <v>72756</v>
      </c>
      <c r="AB2749" t="e" cm="1" vm="2">
        <f t="array" ref="AB2749">_FV(Table1[[#This Row],[State]],"Country/region",TRUE)</f>
        <v>#VALUE!</v>
      </c>
    </row>
    <row r="2750" spans="1:28" x14ac:dyDescent="0.35">
      <c r="A2750" t="s">
        <v>1772</v>
      </c>
      <c r="B2750">
        <v>46</v>
      </c>
      <c r="C2750" t="s">
        <v>678</v>
      </c>
      <c r="D2750" t="s">
        <v>27</v>
      </c>
      <c r="E2750">
        <f>YEAR(Table1[[#This Row],[Order Date]])</f>
        <v>2013</v>
      </c>
      <c r="F2750">
        <v>1</v>
      </c>
      <c r="G2750">
        <f>MONTH(Table1[[#This Row],[Order Date]])</f>
        <v>4</v>
      </c>
      <c r="H2750" s="1">
        <v>41383</v>
      </c>
      <c r="I2750">
        <v>12451</v>
      </c>
      <c r="J2750" t="s">
        <v>47</v>
      </c>
      <c r="K2750">
        <v>26</v>
      </c>
      <c r="L2750">
        <v>130.97999999999999</v>
      </c>
      <c r="M2750" s="2">
        <v>0.01</v>
      </c>
      <c r="N2750">
        <v>3662.16</v>
      </c>
      <c r="O2750">
        <v>54.74</v>
      </c>
      <c r="P2750">
        <v>-372.82</v>
      </c>
      <c r="Q2750" s="2">
        <v>0.69</v>
      </c>
      <c r="R2750" t="s">
        <v>48</v>
      </c>
      <c r="S2750" t="s">
        <v>73</v>
      </c>
      <c r="T2750" t="s">
        <v>848</v>
      </c>
      <c r="U2750" t="s">
        <v>154</v>
      </c>
      <c r="V2750" t="s">
        <v>76</v>
      </c>
      <c r="W2750">
        <v>1734</v>
      </c>
      <c r="X2750" s="1">
        <v>41385</v>
      </c>
      <c r="Y2750" t="s">
        <v>53</v>
      </c>
      <c r="Z2750" t="e" vm="14">
        <v>#VALUE!</v>
      </c>
      <c r="AA2750">
        <v>32004</v>
      </c>
      <c r="AB2750" t="e" cm="1" vm="2">
        <f t="array" ref="AB2750">_FV(Table1[[#This Row],[State]],"Country/region",TRUE)</f>
        <v>#VALUE!</v>
      </c>
    </row>
    <row r="2751" spans="1:28" x14ac:dyDescent="0.35">
      <c r="A2751" t="s">
        <v>1772</v>
      </c>
      <c r="B2751">
        <v>46</v>
      </c>
      <c r="C2751" t="s">
        <v>678</v>
      </c>
      <c r="D2751" t="s">
        <v>27</v>
      </c>
      <c r="E2751">
        <f>YEAR(Table1[[#This Row],[Order Date]])</f>
        <v>2013</v>
      </c>
      <c r="F2751">
        <v>1</v>
      </c>
      <c r="G2751">
        <f>MONTH(Table1[[#This Row],[Order Date]])</f>
        <v>4</v>
      </c>
      <c r="H2751" s="1">
        <v>41383</v>
      </c>
      <c r="I2751">
        <v>12451</v>
      </c>
      <c r="J2751" t="s">
        <v>47</v>
      </c>
      <c r="K2751">
        <v>21</v>
      </c>
      <c r="L2751">
        <v>15.14</v>
      </c>
      <c r="M2751" s="2">
        <v>0.04</v>
      </c>
      <c r="N2751">
        <v>329.37</v>
      </c>
      <c r="O2751">
        <v>4.53</v>
      </c>
      <c r="P2751">
        <v>-53.57</v>
      </c>
      <c r="Q2751" s="2">
        <v>0.81</v>
      </c>
      <c r="R2751" t="s">
        <v>29</v>
      </c>
      <c r="S2751" t="s">
        <v>30</v>
      </c>
      <c r="T2751" t="s">
        <v>1052</v>
      </c>
      <c r="U2751" t="s">
        <v>32</v>
      </c>
      <c r="V2751" t="s">
        <v>76</v>
      </c>
      <c r="W2751">
        <v>1735</v>
      </c>
      <c r="X2751" s="1">
        <v>41385</v>
      </c>
      <c r="Y2751" t="s">
        <v>42</v>
      </c>
      <c r="Z2751" t="e" vm="14">
        <v>#VALUE!</v>
      </c>
      <c r="AA2751">
        <v>32004</v>
      </c>
      <c r="AB2751" t="e" cm="1" vm="2">
        <f t="array" ref="AB2751">_FV(Table1[[#This Row],[State]],"Country/region",TRUE)</f>
        <v>#VALUE!</v>
      </c>
    </row>
    <row r="2752" spans="1:28" x14ac:dyDescent="0.35">
      <c r="A2752" t="s">
        <v>2907</v>
      </c>
      <c r="B2752">
        <v>46</v>
      </c>
      <c r="C2752" t="s">
        <v>337</v>
      </c>
      <c r="D2752" t="s">
        <v>38</v>
      </c>
      <c r="E2752">
        <f>YEAR(Table1[[#This Row],[Order Date]])</f>
        <v>2013</v>
      </c>
      <c r="F2752">
        <v>1</v>
      </c>
      <c r="G2752">
        <f>MONTH(Table1[[#This Row],[Order Date]])</f>
        <v>4</v>
      </c>
      <c r="H2752" s="1">
        <v>41384</v>
      </c>
      <c r="I2752">
        <v>40068</v>
      </c>
      <c r="J2752" t="s">
        <v>47</v>
      </c>
      <c r="K2752">
        <v>24</v>
      </c>
      <c r="L2752">
        <v>348.21</v>
      </c>
      <c r="M2752" s="2">
        <v>0</v>
      </c>
      <c r="N2752">
        <v>6717.7839999999997</v>
      </c>
      <c r="O2752">
        <v>40.19</v>
      </c>
      <c r="P2752">
        <v>1903.1</v>
      </c>
      <c r="Q2752" s="2">
        <v>0.62</v>
      </c>
      <c r="R2752" t="s">
        <v>48</v>
      </c>
      <c r="S2752" t="s">
        <v>73</v>
      </c>
      <c r="T2752" t="s">
        <v>731</v>
      </c>
      <c r="U2752" t="s">
        <v>75</v>
      </c>
      <c r="V2752" t="s">
        <v>52</v>
      </c>
      <c r="W2752">
        <v>5665</v>
      </c>
      <c r="X2752" s="1">
        <v>41384</v>
      </c>
      <c r="Y2752" t="s">
        <v>53</v>
      </c>
      <c r="Z2752" t="e" vm="4">
        <v>#VALUE!</v>
      </c>
      <c r="AA2752">
        <v>92404</v>
      </c>
      <c r="AB2752" t="e" cm="1" vm="2">
        <f t="array" ref="AB2752">_FV(Table1[[#This Row],[State]],"Country/region",TRUE)</f>
        <v>#VALUE!</v>
      </c>
    </row>
    <row r="2753" spans="1:28" x14ac:dyDescent="0.35">
      <c r="A2753" t="s">
        <v>1440</v>
      </c>
      <c r="B2753">
        <v>46</v>
      </c>
      <c r="C2753" t="s">
        <v>1441</v>
      </c>
      <c r="D2753" t="s">
        <v>46</v>
      </c>
      <c r="E2753">
        <f>YEAR(Table1[[#This Row],[Order Date]])</f>
        <v>2013</v>
      </c>
      <c r="F2753">
        <v>1</v>
      </c>
      <c r="G2753">
        <f>MONTH(Table1[[#This Row],[Order Date]])</f>
        <v>4</v>
      </c>
      <c r="H2753" s="1">
        <v>41384</v>
      </c>
      <c r="I2753">
        <v>11841</v>
      </c>
      <c r="J2753" t="s">
        <v>131</v>
      </c>
      <c r="K2753">
        <v>46</v>
      </c>
      <c r="L2753">
        <v>11.97</v>
      </c>
      <c r="M2753" s="2">
        <v>7.0000000000000007E-2</v>
      </c>
      <c r="N2753">
        <v>533.25</v>
      </c>
      <c r="O2753">
        <v>5.81</v>
      </c>
      <c r="P2753">
        <v>-88.32</v>
      </c>
      <c r="Q2753" s="2">
        <v>0.6</v>
      </c>
      <c r="R2753" t="s">
        <v>29</v>
      </c>
      <c r="S2753" t="s">
        <v>139</v>
      </c>
      <c r="T2753" t="s">
        <v>1070</v>
      </c>
      <c r="U2753" t="s">
        <v>88</v>
      </c>
      <c r="V2753" t="s">
        <v>68</v>
      </c>
      <c r="W2753">
        <v>1637</v>
      </c>
      <c r="X2753" s="1">
        <v>41384</v>
      </c>
      <c r="Y2753" t="s">
        <v>34</v>
      </c>
      <c r="Z2753" t="e" vm="11">
        <v>#VALUE!</v>
      </c>
      <c r="AA2753">
        <v>78550</v>
      </c>
      <c r="AB2753" t="e" cm="1" vm="2">
        <f t="array" ref="AB2753">_FV(Table1[[#This Row],[State]],"Country/region",TRUE)</f>
        <v>#VALUE!</v>
      </c>
    </row>
    <row r="2754" spans="1:28" x14ac:dyDescent="0.35">
      <c r="A2754" t="s">
        <v>1942</v>
      </c>
      <c r="B2754">
        <v>46</v>
      </c>
      <c r="C2754" t="s">
        <v>2908</v>
      </c>
      <c r="D2754" t="s">
        <v>46</v>
      </c>
      <c r="E2754">
        <f>YEAR(Table1[[#This Row],[Order Date]])</f>
        <v>2013</v>
      </c>
      <c r="F2754">
        <v>1</v>
      </c>
      <c r="G2754">
        <f>MONTH(Table1[[#This Row],[Order Date]])</f>
        <v>4</v>
      </c>
      <c r="H2754" s="1">
        <v>41384</v>
      </c>
      <c r="I2754">
        <v>57281</v>
      </c>
      <c r="J2754" t="s">
        <v>28</v>
      </c>
      <c r="K2754">
        <v>26</v>
      </c>
      <c r="L2754">
        <v>22.38</v>
      </c>
      <c r="M2754" s="2">
        <v>7.0000000000000007E-2</v>
      </c>
      <c r="N2754">
        <v>561.66</v>
      </c>
      <c r="O2754">
        <v>15.1</v>
      </c>
      <c r="P2754">
        <v>-111.33150000000001</v>
      </c>
      <c r="Q2754" s="2">
        <v>0.38</v>
      </c>
      <c r="R2754" t="s">
        <v>29</v>
      </c>
      <c r="S2754" t="s">
        <v>30</v>
      </c>
      <c r="T2754" t="s">
        <v>1190</v>
      </c>
      <c r="U2754" t="s">
        <v>67</v>
      </c>
      <c r="V2754" t="s">
        <v>52</v>
      </c>
      <c r="W2754">
        <v>8017</v>
      </c>
      <c r="X2754" s="1">
        <v>41384</v>
      </c>
      <c r="Y2754" t="s">
        <v>34</v>
      </c>
      <c r="Z2754" t="e" vm="23">
        <v>#VALUE!</v>
      </c>
      <c r="AA2754">
        <v>98158</v>
      </c>
      <c r="AB2754" t="e" cm="1" vm="2">
        <f t="array" ref="AB2754">_FV(Table1[[#This Row],[State]],"Country/region",TRUE)</f>
        <v>#VALUE!</v>
      </c>
    </row>
    <row r="2755" spans="1:28" x14ac:dyDescent="0.35">
      <c r="A2755" t="s">
        <v>2679</v>
      </c>
      <c r="B2755">
        <v>46</v>
      </c>
      <c r="C2755" t="s">
        <v>2680</v>
      </c>
      <c r="D2755" t="s">
        <v>27</v>
      </c>
      <c r="E2755">
        <f>YEAR(Table1[[#This Row],[Order Date]])</f>
        <v>2013</v>
      </c>
      <c r="F2755">
        <v>1</v>
      </c>
      <c r="G2755">
        <f>MONTH(Table1[[#This Row],[Order Date]])</f>
        <v>4</v>
      </c>
      <c r="H2755" s="1">
        <v>41384</v>
      </c>
      <c r="I2755">
        <v>7910</v>
      </c>
      <c r="J2755" t="s">
        <v>58</v>
      </c>
      <c r="K2755">
        <v>22</v>
      </c>
      <c r="L2755">
        <v>35.44</v>
      </c>
      <c r="M2755" s="2">
        <v>0.08</v>
      </c>
      <c r="N2755">
        <v>729.57</v>
      </c>
      <c r="O2755">
        <v>5.09</v>
      </c>
      <c r="P2755">
        <v>250.43</v>
      </c>
      <c r="Q2755" s="2">
        <v>0.38</v>
      </c>
      <c r="R2755" t="s">
        <v>29</v>
      </c>
      <c r="S2755" t="s">
        <v>30</v>
      </c>
      <c r="T2755" t="s">
        <v>1237</v>
      </c>
      <c r="U2755" t="s">
        <v>61</v>
      </c>
      <c r="V2755" t="s">
        <v>33</v>
      </c>
      <c r="W2755">
        <v>1076</v>
      </c>
      <c r="X2755" s="1">
        <v>41384</v>
      </c>
      <c r="Y2755" t="s">
        <v>34</v>
      </c>
      <c r="Z2755" t="e" vm="1">
        <v>#VALUE!</v>
      </c>
      <c r="AA2755">
        <v>19013</v>
      </c>
      <c r="AB2755" t="e" cm="1" vm="2">
        <f t="array" ref="AB2755">_FV(Table1[[#This Row],[State]],"Country/region",TRUE)</f>
        <v>#VALUE!</v>
      </c>
    </row>
    <row r="2756" spans="1:28" x14ac:dyDescent="0.35">
      <c r="A2756" t="s">
        <v>1634</v>
      </c>
      <c r="B2756">
        <v>46</v>
      </c>
      <c r="C2756" t="s">
        <v>1580</v>
      </c>
      <c r="D2756" t="s">
        <v>27</v>
      </c>
      <c r="E2756">
        <f>YEAR(Table1[[#This Row],[Order Date]])</f>
        <v>2013</v>
      </c>
      <c r="F2756">
        <v>1</v>
      </c>
      <c r="G2756">
        <f>MONTH(Table1[[#This Row],[Order Date]])</f>
        <v>4</v>
      </c>
      <c r="H2756" s="1">
        <v>41384</v>
      </c>
      <c r="I2756">
        <v>38944</v>
      </c>
      <c r="J2756" t="s">
        <v>131</v>
      </c>
      <c r="K2756">
        <v>46</v>
      </c>
      <c r="L2756">
        <v>500.98</v>
      </c>
      <c r="M2756" s="2">
        <v>0.01</v>
      </c>
      <c r="N2756">
        <v>24639.8</v>
      </c>
      <c r="O2756">
        <v>26</v>
      </c>
      <c r="P2756">
        <v>8614.7900000000009</v>
      </c>
      <c r="Q2756" s="2">
        <v>0.6</v>
      </c>
      <c r="R2756" t="s">
        <v>48</v>
      </c>
      <c r="S2756" t="s">
        <v>49</v>
      </c>
      <c r="T2756" t="s">
        <v>1979</v>
      </c>
      <c r="U2756" t="s">
        <v>51</v>
      </c>
      <c r="V2756" t="s">
        <v>52</v>
      </c>
      <c r="W2756">
        <v>5485</v>
      </c>
      <c r="X2756" s="1">
        <v>41385</v>
      </c>
      <c r="Y2756" t="s">
        <v>53</v>
      </c>
      <c r="Z2756" t="e" vm="39">
        <v>#VALUE!</v>
      </c>
      <c r="AA2756">
        <v>88201</v>
      </c>
      <c r="AB2756" t="e" cm="1" vm="2">
        <f t="array" ref="AB2756">_FV(Table1[[#This Row],[State]],"Country/region",TRUE)</f>
        <v>#VALUE!</v>
      </c>
    </row>
    <row r="2757" spans="1:28" x14ac:dyDescent="0.35">
      <c r="A2757" t="s">
        <v>2909</v>
      </c>
      <c r="B2757">
        <v>46</v>
      </c>
      <c r="C2757" t="s">
        <v>1580</v>
      </c>
      <c r="D2757" t="s">
        <v>27</v>
      </c>
      <c r="E2757">
        <f>YEAR(Table1[[#This Row],[Order Date]])</f>
        <v>2013</v>
      </c>
      <c r="F2757">
        <v>1</v>
      </c>
      <c r="G2757">
        <f>MONTH(Table1[[#This Row],[Order Date]])</f>
        <v>4</v>
      </c>
      <c r="H2757" s="1">
        <v>41384</v>
      </c>
      <c r="I2757">
        <v>38944</v>
      </c>
      <c r="J2757" t="s">
        <v>131</v>
      </c>
      <c r="K2757">
        <v>17</v>
      </c>
      <c r="L2757">
        <v>125.99</v>
      </c>
      <c r="M2757" s="2">
        <v>0.02</v>
      </c>
      <c r="N2757">
        <v>1873.3489999999999</v>
      </c>
      <c r="O2757">
        <v>8.08</v>
      </c>
      <c r="P2757">
        <v>194.21100000000001</v>
      </c>
      <c r="Q2757" s="2">
        <v>0.56999999999999995</v>
      </c>
      <c r="R2757" t="s">
        <v>96</v>
      </c>
      <c r="S2757" t="s">
        <v>30</v>
      </c>
      <c r="T2757" t="s">
        <v>2831</v>
      </c>
      <c r="U2757" t="s">
        <v>105</v>
      </c>
      <c r="V2757" t="s">
        <v>52</v>
      </c>
      <c r="W2757">
        <v>5484</v>
      </c>
      <c r="X2757" s="1">
        <v>41385</v>
      </c>
      <c r="Y2757" t="s">
        <v>34</v>
      </c>
      <c r="Z2757" t="e" vm="39">
        <v>#VALUE!</v>
      </c>
      <c r="AA2757">
        <v>87124</v>
      </c>
      <c r="AB2757" t="e" cm="1" vm="2">
        <f t="array" ref="AB2757">_FV(Table1[[#This Row],[State]],"Country/region",TRUE)</f>
        <v>#VALUE!</v>
      </c>
    </row>
    <row r="2758" spans="1:28" x14ac:dyDescent="0.35">
      <c r="A2758" t="s">
        <v>1942</v>
      </c>
      <c r="B2758">
        <v>46</v>
      </c>
      <c r="C2758" t="s">
        <v>2908</v>
      </c>
      <c r="D2758" t="s">
        <v>46</v>
      </c>
      <c r="E2758">
        <f>YEAR(Table1[[#This Row],[Order Date]])</f>
        <v>2013</v>
      </c>
      <c r="F2758">
        <v>1</v>
      </c>
      <c r="G2758">
        <f>MONTH(Table1[[#This Row],[Order Date]])</f>
        <v>4</v>
      </c>
      <c r="H2758" s="1">
        <v>41384</v>
      </c>
      <c r="I2758">
        <v>57281</v>
      </c>
      <c r="J2758" t="s">
        <v>28</v>
      </c>
      <c r="K2758">
        <v>19</v>
      </c>
      <c r="L2758">
        <v>100.98</v>
      </c>
      <c r="M2758" s="2">
        <v>0.09</v>
      </c>
      <c r="N2758">
        <v>1851.62</v>
      </c>
      <c r="O2758">
        <v>35.840000000000003</v>
      </c>
      <c r="P2758">
        <v>-220.84</v>
      </c>
      <c r="Q2758" s="2">
        <v>0.62</v>
      </c>
      <c r="R2758" t="s">
        <v>48</v>
      </c>
      <c r="S2758" t="s">
        <v>73</v>
      </c>
      <c r="T2758" t="s">
        <v>153</v>
      </c>
      <c r="U2758" t="s">
        <v>154</v>
      </c>
      <c r="V2758" t="s">
        <v>52</v>
      </c>
      <c r="W2758">
        <v>8018</v>
      </c>
      <c r="X2758" s="1">
        <v>41386</v>
      </c>
      <c r="Y2758" t="s">
        <v>53</v>
      </c>
      <c r="Z2758" t="e" vm="23">
        <v>#VALUE!</v>
      </c>
      <c r="AA2758">
        <v>98158</v>
      </c>
      <c r="AB2758" t="e" cm="1" vm="2">
        <f t="array" ref="AB2758">_FV(Table1[[#This Row],[State]],"Country/region",TRUE)</f>
        <v>#VALUE!</v>
      </c>
    </row>
    <row r="2759" spans="1:28" x14ac:dyDescent="0.35">
      <c r="A2759" t="s">
        <v>2907</v>
      </c>
      <c r="B2759">
        <v>46</v>
      </c>
      <c r="C2759" t="s">
        <v>337</v>
      </c>
      <c r="D2759" t="s">
        <v>38</v>
      </c>
      <c r="E2759">
        <f>YEAR(Table1[[#This Row],[Order Date]])</f>
        <v>2013</v>
      </c>
      <c r="F2759">
        <v>1</v>
      </c>
      <c r="G2759">
        <f>MONTH(Table1[[#This Row],[Order Date]])</f>
        <v>4</v>
      </c>
      <c r="H2759" s="1">
        <v>41384</v>
      </c>
      <c r="I2759">
        <v>40068</v>
      </c>
      <c r="J2759" t="s">
        <v>47</v>
      </c>
      <c r="K2759">
        <v>1</v>
      </c>
      <c r="L2759">
        <v>160.97999999999999</v>
      </c>
      <c r="M2759" s="2">
        <v>0.02</v>
      </c>
      <c r="N2759">
        <v>200.38</v>
      </c>
      <c r="O2759">
        <v>30</v>
      </c>
      <c r="P2759">
        <v>-90.41</v>
      </c>
      <c r="Q2759" s="2">
        <v>0.62</v>
      </c>
      <c r="R2759" t="s">
        <v>48</v>
      </c>
      <c r="S2759" t="s">
        <v>49</v>
      </c>
      <c r="T2759" t="s">
        <v>555</v>
      </c>
      <c r="U2759" t="s">
        <v>51</v>
      </c>
      <c r="V2759" t="s">
        <v>52</v>
      </c>
      <c r="W2759">
        <v>5663</v>
      </c>
      <c r="X2759" s="1">
        <v>41386</v>
      </c>
      <c r="Y2759" t="s">
        <v>53</v>
      </c>
      <c r="Z2759" t="e" vm="4">
        <v>#VALUE!</v>
      </c>
      <c r="AA2759">
        <v>92404</v>
      </c>
      <c r="AB2759" t="e" cm="1" vm="2">
        <f t="array" ref="AB2759">_FV(Table1[[#This Row],[State]],"Country/region",TRUE)</f>
        <v>#VALUE!</v>
      </c>
    </row>
    <row r="2760" spans="1:28" x14ac:dyDescent="0.35">
      <c r="A2760" t="s">
        <v>2826</v>
      </c>
      <c r="B2760">
        <v>46</v>
      </c>
      <c r="C2760" t="s">
        <v>1103</v>
      </c>
      <c r="D2760" t="s">
        <v>46</v>
      </c>
      <c r="E2760">
        <f>YEAR(Table1[[#This Row],[Order Date]])</f>
        <v>2013</v>
      </c>
      <c r="F2760">
        <v>1</v>
      </c>
      <c r="G2760">
        <f>MONTH(Table1[[#This Row],[Order Date]])</f>
        <v>4</v>
      </c>
      <c r="H2760" s="1">
        <v>41384</v>
      </c>
      <c r="I2760">
        <v>18758</v>
      </c>
      <c r="J2760" t="s">
        <v>39</v>
      </c>
      <c r="K2760">
        <v>20</v>
      </c>
      <c r="L2760">
        <v>102.3</v>
      </c>
      <c r="M2760" s="2">
        <v>0.09</v>
      </c>
      <c r="N2760">
        <v>2022.18</v>
      </c>
      <c r="O2760">
        <v>21.26</v>
      </c>
      <c r="P2760">
        <v>594.44000000000005</v>
      </c>
      <c r="Q2760" s="2">
        <v>0.59</v>
      </c>
      <c r="R2760" t="s">
        <v>48</v>
      </c>
      <c r="S2760" t="s">
        <v>40</v>
      </c>
      <c r="T2760" t="s">
        <v>2910</v>
      </c>
      <c r="U2760" t="s">
        <v>82</v>
      </c>
      <c r="V2760" t="s">
        <v>52</v>
      </c>
      <c r="W2760">
        <v>2599</v>
      </c>
      <c r="X2760" s="1">
        <v>41386</v>
      </c>
      <c r="Y2760" t="s">
        <v>42</v>
      </c>
      <c r="Z2760" t="e" vm="23">
        <v>#VALUE!</v>
      </c>
      <c r="AA2760">
        <v>98387</v>
      </c>
      <c r="AB2760" t="e" cm="1" vm="2">
        <f t="array" ref="AB2760">_FV(Table1[[#This Row],[State]],"Country/region",TRUE)</f>
        <v>#VALUE!</v>
      </c>
    </row>
    <row r="2761" spans="1:28" x14ac:dyDescent="0.35">
      <c r="A2761" t="s">
        <v>1440</v>
      </c>
      <c r="B2761">
        <v>46</v>
      </c>
      <c r="C2761" t="s">
        <v>1441</v>
      </c>
      <c r="D2761" t="s">
        <v>46</v>
      </c>
      <c r="E2761">
        <f>YEAR(Table1[[#This Row],[Order Date]])</f>
        <v>2013</v>
      </c>
      <c r="F2761">
        <v>1</v>
      </c>
      <c r="G2761">
        <f>MONTH(Table1[[#This Row],[Order Date]])</f>
        <v>4</v>
      </c>
      <c r="H2761" s="1">
        <v>41384</v>
      </c>
      <c r="I2761">
        <v>11841</v>
      </c>
      <c r="J2761" t="s">
        <v>131</v>
      </c>
      <c r="K2761">
        <v>44</v>
      </c>
      <c r="L2761">
        <v>54.96</v>
      </c>
      <c r="M2761" s="2">
        <v>0.1</v>
      </c>
      <c r="N2761">
        <v>2339.52</v>
      </c>
      <c r="O2761">
        <v>10.75</v>
      </c>
      <c r="P2761">
        <v>886.03</v>
      </c>
      <c r="Q2761" s="2">
        <v>0.36</v>
      </c>
      <c r="R2761" t="s">
        <v>29</v>
      </c>
      <c r="S2761" t="s">
        <v>30</v>
      </c>
      <c r="T2761" t="s">
        <v>2613</v>
      </c>
      <c r="U2761" t="s">
        <v>61</v>
      </c>
      <c r="V2761" t="s">
        <v>68</v>
      </c>
      <c r="W2761">
        <v>1636</v>
      </c>
      <c r="X2761" s="1">
        <v>41386</v>
      </c>
      <c r="Y2761" t="s">
        <v>34</v>
      </c>
      <c r="Z2761" t="e" vm="11">
        <v>#VALUE!</v>
      </c>
      <c r="AA2761">
        <v>78550</v>
      </c>
      <c r="AB2761" t="e" cm="1" vm="2">
        <f t="array" ref="AB2761">_FV(Table1[[#This Row],[State]],"Country/region",TRUE)</f>
        <v>#VALUE!</v>
      </c>
    </row>
    <row r="2762" spans="1:28" x14ac:dyDescent="0.35">
      <c r="A2762" t="s">
        <v>1634</v>
      </c>
      <c r="B2762">
        <v>46</v>
      </c>
      <c r="C2762" t="s">
        <v>1580</v>
      </c>
      <c r="D2762" t="s">
        <v>27</v>
      </c>
      <c r="E2762">
        <f>YEAR(Table1[[#This Row],[Order Date]])</f>
        <v>2013</v>
      </c>
      <c r="F2762">
        <v>1</v>
      </c>
      <c r="G2762">
        <f>MONTH(Table1[[#This Row],[Order Date]])</f>
        <v>4</v>
      </c>
      <c r="H2762" s="1">
        <v>41384</v>
      </c>
      <c r="I2762">
        <v>38944</v>
      </c>
      <c r="J2762" t="s">
        <v>131</v>
      </c>
      <c r="K2762">
        <v>32</v>
      </c>
      <c r="L2762">
        <v>29.14</v>
      </c>
      <c r="M2762" s="2">
        <v>0.09</v>
      </c>
      <c r="N2762">
        <v>921.3</v>
      </c>
      <c r="O2762">
        <v>4.8600000000000003</v>
      </c>
      <c r="P2762">
        <v>353.16</v>
      </c>
      <c r="Q2762" s="2">
        <v>0.38</v>
      </c>
      <c r="R2762" t="s">
        <v>29</v>
      </c>
      <c r="S2762" t="s">
        <v>59</v>
      </c>
      <c r="T2762" t="s">
        <v>2575</v>
      </c>
      <c r="U2762" t="s">
        <v>61</v>
      </c>
      <c r="V2762" t="s">
        <v>52</v>
      </c>
      <c r="W2762">
        <v>5486</v>
      </c>
      <c r="X2762" s="1">
        <v>41386</v>
      </c>
      <c r="Y2762" t="s">
        <v>34</v>
      </c>
      <c r="Z2762" t="e" vm="39">
        <v>#VALUE!</v>
      </c>
      <c r="AA2762">
        <v>88201</v>
      </c>
      <c r="AB2762" t="e" cm="1" vm="2">
        <f t="array" ref="AB2762">_FV(Table1[[#This Row],[State]],"Country/region",TRUE)</f>
        <v>#VALUE!</v>
      </c>
    </row>
    <row r="2763" spans="1:28" x14ac:dyDescent="0.35">
      <c r="A2763" t="s">
        <v>2679</v>
      </c>
      <c r="B2763">
        <v>46</v>
      </c>
      <c r="C2763" t="s">
        <v>2680</v>
      </c>
      <c r="D2763" t="s">
        <v>27</v>
      </c>
      <c r="E2763">
        <f>YEAR(Table1[[#This Row],[Order Date]])</f>
        <v>2013</v>
      </c>
      <c r="F2763">
        <v>1</v>
      </c>
      <c r="G2763">
        <f>MONTH(Table1[[#This Row],[Order Date]])</f>
        <v>4</v>
      </c>
      <c r="H2763" s="1">
        <v>41384</v>
      </c>
      <c r="I2763">
        <v>7910</v>
      </c>
      <c r="J2763" t="s">
        <v>58</v>
      </c>
      <c r="K2763">
        <v>41</v>
      </c>
      <c r="L2763">
        <v>45.98</v>
      </c>
      <c r="M2763" s="2">
        <v>0.01</v>
      </c>
      <c r="N2763">
        <v>1871.13</v>
      </c>
      <c r="O2763">
        <v>4.8</v>
      </c>
      <c r="P2763">
        <v>346.43</v>
      </c>
      <c r="Q2763" s="2">
        <v>0.68</v>
      </c>
      <c r="R2763" t="s">
        <v>48</v>
      </c>
      <c r="S2763" t="s">
        <v>59</v>
      </c>
      <c r="T2763" t="s">
        <v>1694</v>
      </c>
      <c r="U2763" t="s">
        <v>82</v>
      </c>
      <c r="V2763" t="s">
        <v>33</v>
      </c>
      <c r="W2763">
        <v>1075</v>
      </c>
      <c r="X2763" s="1">
        <v>41387</v>
      </c>
      <c r="Y2763" t="s">
        <v>34</v>
      </c>
      <c r="Z2763" t="e" vm="1">
        <v>#VALUE!</v>
      </c>
      <c r="AA2763">
        <v>19013</v>
      </c>
      <c r="AB2763" t="e" cm="1" vm="2">
        <f t="array" ref="AB2763">_FV(Table1[[#This Row],[State]],"Country/region",TRUE)</f>
        <v>#VALUE!</v>
      </c>
    </row>
    <row r="2764" spans="1:28" x14ac:dyDescent="0.35">
      <c r="A2764" t="s">
        <v>2907</v>
      </c>
      <c r="B2764">
        <v>46</v>
      </c>
      <c r="C2764" t="s">
        <v>337</v>
      </c>
      <c r="D2764" t="s">
        <v>38</v>
      </c>
      <c r="E2764">
        <f>YEAR(Table1[[#This Row],[Order Date]])</f>
        <v>2013</v>
      </c>
      <c r="F2764">
        <v>1</v>
      </c>
      <c r="G2764">
        <f>MONTH(Table1[[#This Row],[Order Date]])</f>
        <v>4</v>
      </c>
      <c r="H2764" s="1">
        <v>41384</v>
      </c>
      <c r="I2764">
        <v>40068</v>
      </c>
      <c r="J2764" t="s">
        <v>47</v>
      </c>
      <c r="K2764">
        <v>2</v>
      </c>
      <c r="L2764">
        <v>64.98</v>
      </c>
      <c r="M2764" s="2">
        <v>0.1</v>
      </c>
      <c r="N2764">
        <v>128.52000000000001</v>
      </c>
      <c r="O2764">
        <v>6.88</v>
      </c>
      <c r="P2764">
        <v>-110.07</v>
      </c>
      <c r="Q2764" s="2">
        <v>0.73</v>
      </c>
      <c r="R2764" t="s">
        <v>29</v>
      </c>
      <c r="S2764" t="s">
        <v>30</v>
      </c>
      <c r="T2764" t="s">
        <v>2753</v>
      </c>
      <c r="U2764" t="s">
        <v>32</v>
      </c>
      <c r="V2764" t="s">
        <v>52</v>
      </c>
      <c r="W2764">
        <v>5664</v>
      </c>
      <c r="X2764" s="1">
        <v>41388</v>
      </c>
      <c r="Y2764" t="s">
        <v>34</v>
      </c>
      <c r="Z2764" t="e" vm="4">
        <v>#VALUE!</v>
      </c>
      <c r="AA2764">
        <v>92404</v>
      </c>
      <c r="AB2764" t="e" cm="1" vm="2">
        <f t="array" ref="AB2764">_FV(Table1[[#This Row],[State]],"Country/region",TRUE)</f>
        <v>#VALUE!</v>
      </c>
    </row>
    <row r="2765" spans="1:28" x14ac:dyDescent="0.35">
      <c r="A2765" t="s">
        <v>2911</v>
      </c>
      <c r="B2765">
        <v>46</v>
      </c>
      <c r="C2765" t="s">
        <v>1510</v>
      </c>
      <c r="D2765" t="s">
        <v>27</v>
      </c>
      <c r="E2765">
        <f>YEAR(Table1[[#This Row],[Order Date]])</f>
        <v>2013</v>
      </c>
      <c r="F2765">
        <v>1</v>
      </c>
      <c r="G2765">
        <f>MONTH(Table1[[#This Row],[Order Date]])</f>
        <v>4</v>
      </c>
      <c r="H2765" s="1">
        <v>41384</v>
      </c>
      <c r="I2765">
        <v>9895</v>
      </c>
      <c r="J2765" t="s">
        <v>47</v>
      </c>
      <c r="K2765">
        <v>9</v>
      </c>
      <c r="L2765">
        <v>5.85</v>
      </c>
      <c r="M2765" s="2">
        <v>0.05</v>
      </c>
      <c r="N2765">
        <v>54.79</v>
      </c>
      <c r="O2765">
        <v>2.27</v>
      </c>
      <c r="P2765">
        <v>-6.82</v>
      </c>
      <c r="Q2765" s="2">
        <v>0.56000000000000005</v>
      </c>
      <c r="R2765" t="s">
        <v>29</v>
      </c>
      <c r="S2765" t="s">
        <v>59</v>
      </c>
      <c r="T2765" t="s">
        <v>1633</v>
      </c>
      <c r="U2765" t="s">
        <v>88</v>
      </c>
      <c r="V2765" t="s">
        <v>52</v>
      </c>
      <c r="W2765">
        <v>1359</v>
      </c>
      <c r="X2765" s="1">
        <v>41388</v>
      </c>
      <c r="Y2765" t="s">
        <v>34</v>
      </c>
      <c r="Z2765" t="e" vm="45">
        <v>#VALUE!</v>
      </c>
      <c r="AA2765">
        <v>59405</v>
      </c>
      <c r="AB2765" t="e" cm="1" vm="2">
        <f t="array" ref="AB2765">_FV(Table1[[#This Row],[State]],"Country/region",TRUE)</f>
        <v>#VALUE!</v>
      </c>
    </row>
    <row r="2766" spans="1:28" x14ac:dyDescent="0.35">
      <c r="A2766" t="s">
        <v>2912</v>
      </c>
      <c r="B2766">
        <v>46</v>
      </c>
      <c r="C2766" t="s">
        <v>1885</v>
      </c>
      <c r="D2766" t="s">
        <v>46</v>
      </c>
      <c r="E2766">
        <f>YEAR(Table1[[#This Row],[Order Date]])</f>
        <v>2013</v>
      </c>
      <c r="F2766">
        <v>1</v>
      </c>
      <c r="G2766">
        <f>MONTH(Table1[[#This Row],[Order Date]])</f>
        <v>4</v>
      </c>
      <c r="H2766" s="1">
        <v>41384</v>
      </c>
      <c r="I2766">
        <v>11846</v>
      </c>
      <c r="J2766" t="s">
        <v>47</v>
      </c>
      <c r="K2766">
        <v>49</v>
      </c>
      <c r="L2766">
        <v>152.47999999999999</v>
      </c>
      <c r="M2766" s="2">
        <v>0.03</v>
      </c>
      <c r="N2766">
        <v>7319.85</v>
      </c>
      <c r="O2766">
        <v>4</v>
      </c>
      <c r="P2766">
        <v>611.42999999999995</v>
      </c>
      <c r="Q2766" s="2">
        <v>0.79</v>
      </c>
      <c r="R2766" t="s">
        <v>96</v>
      </c>
      <c r="S2766" t="s">
        <v>30</v>
      </c>
      <c r="T2766" t="s">
        <v>1057</v>
      </c>
      <c r="U2766" t="s">
        <v>102</v>
      </c>
      <c r="V2766" t="s">
        <v>52</v>
      </c>
      <c r="W2766">
        <v>1640</v>
      </c>
      <c r="X2766" s="1">
        <v>41388</v>
      </c>
      <c r="Y2766" t="s">
        <v>34</v>
      </c>
      <c r="Z2766" t="e" vm="45">
        <v>#VALUE!</v>
      </c>
      <c r="AA2766">
        <v>59102</v>
      </c>
      <c r="AB2766" t="e" cm="1" vm="2">
        <f t="array" ref="AB2766">_FV(Table1[[#This Row],[State]],"Country/region",TRUE)</f>
        <v>#VALUE!</v>
      </c>
    </row>
    <row r="2767" spans="1:28" x14ac:dyDescent="0.35">
      <c r="A2767" t="s">
        <v>1336</v>
      </c>
      <c r="B2767">
        <v>46</v>
      </c>
      <c r="C2767" t="s">
        <v>2363</v>
      </c>
      <c r="D2767" t="s">
        <v>38</v>
      </c>
      <c r="E2767">
        <f>YEAR(Table1[[#This Row],[Order Date]])</f>
        <v>2013</v>
      </c>
      <c r="F2767">
        <v>1</v>
      </c>
      <c r="G2767">
        <f>MONTH(Table1[[#This Row],[Order Date]])</f>
        <v>4</v>
      </c>
      <c r="H2767" s="1">
        <v>41384</v>
      </c>
      <c r="I2767">
        <v>38117</v>
      </c>
      <c r="J2767" t="s">
        <v>47</v>
      </c>
      <c r="K2767">
        <v>28</v>
      </c>
      <c r="L2767">
        <v>15.7</v>
      </c>
      <c r="M2767" s="2">
        <v>0.01</v>
      </c>
      <c r="N2767">
        <v>481.27</v>
      </c>
      <c r="O2767">
        <v>11.25</v>
      </c>
      <c r="P2767">
        <v>-128.88999999999999</v>
      </c>
      <c r="Q2767" s="2">
        <v>0.6</v>
      </c>
      <c r="R2767" t="s">
        <v>29</v>
      </c>
      <c r="S2767" t="s">
        <v>30</v>
      </c>
      <c r="T2767" t="s">
        <v>2115</v>
      </c>
      <c r="U2767" t="s">
        <v>32</v>
      </c>
      <c r="V2767" t="s">
        <v>33</v>
      </c>
      <c r="W2767">
        <v>5362</v>
      </c>
      <c r="X2767" s="1">
        <v>41389</v>
      </c>
      <c r="Y2767" t="s">
        <v>34</v>
      </c>
      <c r="Z2767" t="e" vm="22">
        <v>#VALUE!</v>
      </c>
      <c r="AA2767">
        <v>44256</v>
      </c>
      <c r="AB2767" t="e" cm="1" vm="2">
        <f t="array" ref="AB2767">_FV(Table1[[#This Row],[State]],"Country/region",TRUE)</f>
        <v>#VALUE!</v>
      </c>
    </row>
    <row r="2768" spans="1:28" x14ac:dyDescent="0.35">
      <c r="A2768" t="s">
        <v>2912</v>
      </c>
      <c r="B2768">
        <v>46</v>
      </c>
      <c r="C2768" t="s">
        <v>1885</v>
      </c>
      <c r="D2768" t="s">
        <v>46</v>
      </c>
      <c r="E2768">
        <f>YEAR(Table1[[#This Row],[Order Date]])</f>
        <v>2013</v>
      </c>
      <c r="F2768">
        <v>1</v>
      </c>
      <c r="G2768">
        <f>MONTH(Table1[[#This Row],[Order Date]])</f>
        <v>4</v>
      </c>
      <c r="H2768" s="1">
        <v>41384</v>
      </c>
      <c r="I2768">
        <v>11846</v>
      </c>
      <c r="J2768" t="s">
        <v>47</v>
      </c>
      <c r="K2768">
        <v>28</v>
      </c>
      <c r="L2768">
        <v>24.98</v>
      </c>
      <c r="M2768" s="2">
        <v>0.01</v>
      </c>
      <c r="N2768">
        <v>707.44</v>
      </c>
      <c r="O2768">
        <v>8.7899999999999991</v>
      </c>
      <c r="P2768">
        <v>-50.27</v>
      </c>
      <c r="Q2768" s="2">
        <v>0.66</v>
      </c>
      <c r="R2768" t="s">
        <v>29</v>
      </c>
      <c r="S2768" t="s">
        <v>30</v>
      </c>
      <c r="T2768" t="s">
        <v>2422</v>
      </c>
      <c r="U2768" t="s">
        <v>32</v>
      </c>
      <c r="V2768" t="s">
        <v>52</v>
      </c>
      <c r="W2768">
        <v>1641</v>
      </c>
      <c r="X2768" s="1">
        <v>41391</v>
      </c>
      <c r="Y2768" t="s">
        <v>42</v>
      </c>
      <c r="Z2768" t="e" vm="45">
        <v>#VALUE!</v>
      </c>
      <c r="AA2768">
        <v>59102</v>
      </c>
      <c r="AB2768" t="e" cm="1" vm="2">
        <f t="array" ref="AB2768">_FV(Table1[[#This Row],[State]],"Country/region",TRUE)</f>
        <v>#VALUE!</v>
      </c>
    </row>
    <row r="2769" spans="1:28" x14ac:dyDescent="0.35">
      <c r="A2769" t="s">
        <v>2913</v>
      </c>
      <c r="B2769">
        <v>47</v>
      </c>
      <c r="C2769" t="s">
        <v>2131</v>
      </c>
      <c r="D2769" t="s">
        <v>46</v>
      </c>
      <c r="E2769">
        <f>YEAR(Table1[[#This Row],[Order Date]])</f>
        <v>2013</v>
      </c>
      <c r="F2769">
        <v>1</v>
      </c>
      <c r="G2769">
        <f>MONTH(Table1[[#This Row],[Order Date]])</f>
        <v>4</v>
      </c>
      <c r="H2769" s="1">
        <v>41386</v>
      </c>
      <c r="I2769">
        <v>45412</v>
      </c>
      <c r="J2769" t="s">
        <v>131</v>
      </c>
      <c r="K2769">
        <v>20</v>
      </c>
      <c r="L2769">
        <v>35.99</v>
      </c>
      <c r="M2769" s="2">
        <v>0.06</v>
      </c>
      <c r="N2769">
        <v>586.61900000000003</v>
      </c>
      <c r="O2769">
        <v>1.1000000000000001</v>
      </c>
      <c r="P2769">
        <v>83.07</v>
      </c>
      <c r="Q2769" s="2">
        <v>0.55000000000000004</v>
      </c>
      <c r="R2769" t="s">
        <v>96</v>
      </c>
      <c r="S2769" t="s">
        <v>30</v>
      </c>
      <c r="T2769" t="s">
        <v>165</v>
      </c>
      <c r="U2769" t="s">
        <v>105</v>
      </c>
      <c r="V2769" t="s">
        <v>76</v>
      </c>
      <c r="W2769">
        <v>6397</v>
      </c>
      <c r="X2769" s="1">
        <v>41387</v>
      </c>
      <c r="Y2769" t="s">
        <v>34</v>
      </c>
      <c r="Z2769" t="e" vm="31">
        <v>#VALUE!</v>
      </c>
      <c r="AA2769">
        <v>38109</v>
      </c>
      <c r="AB2769" t="e" cm="1" vm="2">
        <f t="array" ref="AB2769">_FV(Table1[[#This Row],[State]],"Country/region",TRUE)</f>
        <v>#VALUE!</v>
      </c>
    </row>
    <row r="2770" spans="1:28" x14ac:dyDescent="0.35">
      <c r="A2770" t="s">
        <v>2914</v>
      </c>
      <c r="B2770">
        <v>47</v>
      </c>
      <c r="C2770" t="s">
        <v>2915</v>
      </c>
      <c r="D2770" t="s">
        <v>46</v>
      </c>
      <c r="E2770">
        <f>YEAR(Table1[[#This Row],[Order Date]])</f>
        <v>2013</v>
      </c>
      <c r="F2770">
        <v>1</v>
      </c>
      <c r="G2770">
        <f>MONTH(Table1[[#This Row],[Order Date]])</f>
        <v>4</v>
      </c>
      <c r="H2770" s="1">
        <v>41386</v>
      </c>
      <c r="I2770">
        <v>35142</v>
      </c>
      <c r="J2770" t="s">
        <v>47</v>
      </c>
      <c r="K2770">
        <v>11</v>
      </c>
      <c r="L2770">
        <v>20.239999999999998</v>
      </c>
      <c r="M2770" s="2">
        <v>0.03</v>
      </c>
      <c r="N2770">
        <v>231.27</v>
      </c>
      <c r="O2770">
        <v>6.67</v>
      </c>
      <c r="P2770">
        <v>89.29</v>
      </c>
      <c r="Q2770" s="2">
        <v>0.49</v>
      </c>
      <c r="R2770" t="s">
        <v>48</v>
      </c>
      <c r="S2770" t="s">
        <v>139</v>
      </c>
      <c r="T2770" t="s">
        <v>2875</v>
      </c>
      <c r="U2770" t="s">
        <v>82</v>
      </c>
      <c r="V2770" t="s">
        <v>68</v>
      </c>
      <c r="W2770">
        <v>4946</v>
      </c>
      <c r="X2770" s="1">
        <v>41388</v>
      </c>
      <c r="Y2770" t="s">
        <v>34</v>
      </c>
      <c r="Z2770" t="e" vm="9">
        <v>#VALUE!</v>
      </c>
      <c r="AA2770">
        <v>68901</v>
      </c>
      <c r="AB2770" t="e" cm="1" vm="2">
        <f t="array" ref="AB2770">_FV(Table1[[#This Row],[State]],"Country/region",TRUE)</f>
        <v>#VALUE!</v>
      </c>
    </row>
    <row r="2771" spans="1:28" x14ac:dyDescent="0.35">
      <c r="A2771" t="s">
        <v>884</v>
      </c>
      <c r="B2771">
        <v>47</v>
      </c>
      <c r="C2771" t="s">
        <v>2245</v>
      </c>
      <c r="D2771" t="s">
        <v>46</v>
      </c>
      <c r="E2771">
        <f>YEAR(Table1[[#This Row],[Order Date]])</f>
        <v>2013</v>
      </c>
      <c r="F2771">
        <v>1</v>
      </c>
      <c r="G2771">
        <f>MONTH(Table1[[#This Row],[Order Date]])</f>
        <v>4</v>
      </c>
      <c r="H2771" s="1">
        <v>41386</v>
      </c>
      <c r="I2771">
        <v>13088</v>
      </c>
      <c r="J2771" t="s">
        <v>39</v>
      </c>
      <c r="K2771">
        <v>46</v>
      </c>
      <c r="L2771">
        <v>3.25</v>
      </c>
      <c r="M2771" s="2">
        <v>0.08</v>
      </c>
      <c r="N2771">
        <v>187.92</v>
      </c>
      <c r="O2771">
        <v>49</v>
      </c>
      <c r="P2771">
        <v>-2149.8000000000002</v>
      </c>
      <c r="Q2771" s="2">
        <v>0.56000000000000005</v>
      </c>
      <c r="R2771" t="s">
        <v>29</v>
      </c>
      <c r="S2771" t="s">
        <v>40</v>
      </c>
      <c r="T2771" t="s">
        <v>922</v>
      </c>
      <c r="U2771" t="s">
        <v>214</v>
      </c>
      <c r="V2771" t="s">
        <v>33</v>
      </c>
      <c r="W2771">
        <v>1820</v>
      </c>
      <c r="X2771" s="1">
        <v>41388</v>
      </c>
      <c r="Y2771" t="s">
        <v>34</v>
      </c>
      <c r="Z2771" t="e" vm="22">
        <v>#VALUE!</v>
      </c>
      <c r="AA2771">
        <v>43229</v>
      </c>
      <c r="AB2771" t="e" cm="1" vm="2">
        <f t="array" ref="AB2771">_FV(Table1[[#This Row],[State]],"Country/region",TRUE)</f>
        <v>#VALUE!</v>
      </c>
    </row>
    <row r="2772" spans="1:28" x14ac:dyDescent="0.35">
      <c r="A2772" t="s">
        <v>790</v>
      </c>
      <c r="B2772">
        <v>47</v>
      </c>
      <c r="C2772" t="s">
        <v>2916</v>
      </c>
      <c r="D2772" t="s">
        <v>38</v>
      </c>
      <c r="E2772">
        <f>YEAR(Table1[[#This Row],[Order Date]])</f>
        <v>2013</v>
      </c>
      <c r="F2772">
        <v>1</v>
      </c>
      <c r="G2772">
        <f>MONTH(Table1[[#This Row],[Order Date]])</f>
        <v>4</v>
      </c>
      <c r="H2772" s="1">
        <v>41386</v>
      </c>
      <c r="I2772">
        <v>27687</v>
      </c>
      <c r="J2772" t="s">
        <v>131</v>
      </c>
      <c r="K2772">
        <v>38</v>
      </c>
      <c r="L2772">
        <v>7.1</v>
      </c>
      <c r="M2772" s="2">
        <v>0.1</v>
      </c>
      <c r="N2772">
        <v>251.3</v>
      </c>
      <c r="O2772">
        <v>6.05</v>
      </c>
      <c r="P2772">
        <v>-112.723</v>
      </c>
      <c r="Q2772" s="2">
        <v>0.39</v>
      </c>
      <c r="R2772" t="s">
        <v>29</v>
      </c>
      <c r="S2772" t="s">
        <v>30</v>
      </c>
      <c r="T2772" t="s">
        <v>703</v>
      </c>
      <c r="U2772" t="s">
        <v>67</v>
      </c>
      <c r="V2772" t="s">
        <v>76</v>
      </c>
      <c r="W2772">
        <v>3878</v>
      </c>
      <c r="X2772" s="1">
        <v>41388</v>
      </c>
      <c r="Y2772" t="s">
        <v>34</v>
      </c>
      <c r="Z2772" t="e" vm="29">
        <v>#VALUE!</v>
      </c>
      <c r="AA2772">
        <v>40214</v>
      </c>
      <c r="AB2772" t="e" cm="1" vm="2">
        <f t="array" ref="AB2772">_FV(Table1[[#This Row],[State]],"Country/region",TRUE)</f>
        <v>#VALUE!</v>
      </c>
    </row>
    <row r="2773" spans="1:28" x14ac:dyDescent="0.35">
      <c r="A2773" t="s">
        <v>2917</v>
      </c>
      <c r="B2773">
        <v>47</v>
      </c>
      <c r="C2773" t="s">
        <v>2918</v>
      </c>
      <c r="D2773" t="s">
        <v>57</v>
      </c>
      <c r="E2773">
        <f>YEAR(Table1[[#This Row],[Order Date]])</f>
        <v>2013</v>
      </c>
      <c r="F2773">
        <v>1</v>
      </c>
      <c r="G2773">
        <f>MONTH(Table1[[#This Row],[Order Date]])</f>
        <v>4</v>
      </c>
      <c r="H2773" s="1">
        <v>41387</v>
      </c>
      <c r="I2773">
        <v>13347</v>
      </c>
      <c r="J2773" t="s">
        <v>39</v>
      </c>
      <c r="K2773">
        <v>24</v>
      </c>
      <c r="L2773">
        <v>3.8</v>
      </c>
      <c r="M2773" s="2">
        <v>7.0000000000000007E-2</v>
      </c>
      <c r="N2773">
        <v>104.89</v>
      </c>
      <c r="O2773">
        <v>1.49</v>
      </c>
      <c r="P2773">
        <v>22.839500000000001</v>
      </c>
      <c r="Q2773" s="2">
        <v>0.38</v>
      </c>
      <c r="R2773" t="s">
        <v>29</v>
      </c>
      <c r="S2773" t="s">
        <v>30</v>
      </c>
      <c r="T2773" t="s">
        <v>738</v>
      </c>
      <c r="U2773" t="s">
        <v>67</v>
      </c>
      <c r="V2773" t="s">
        <v>33</v>
      </c>
      <c r="W2773">
        <v>1856</v>
      </c>
      <c r="X2773" s="1">
        <v>41388</v>
      </c>
      <c r="Y2773" t="s">
        <v>42</v>
      </c>
      <c r="Z2773" t="e" vm="3">
        <v>#VALUE!</v>
      </c>
      <c r="AA2773">
        <v>20906</v>
      </c>
      <c r="AB2773" t="e" cm="1" vm="2">
        <f t="array" ref="AB2773">_FV(Table1[[#This Row],[State]],"Country/region",TRUE)</f>
        <v>#VALUE!</v>
      </c>
    </row>
    <row r="2774" spans="1:28" x14ac:dyDescent="0.35">
      <c r="A2774" t="s">
        <v>2797</v>
      </c>
      <c r="B2774">
        <v>47</v>
      </c>
      <c r="C2774" t="s">
        <v>418</v>
      </c>
      <c r="D2774" t="s">
        <v>46</v>
      </c>
      <c r="E2774">
        <f>YEAR(Table1[[#This Row],[Order Date]])</f>
        <v>2013</v>
      </c>
      <c r="F2774">
        <v>1</v>
      </c>
      <c r="G2774">
        <f>MONTH(Table1[[#This Row],[Order Date]])</f>
        <v>4</v>
      </c>
      <c r="H2774" s="1">
        <v>41388</v>
      </c>
      <c r="I2774">
        <v>58854</v>
      </c>
      <c r="J2774" t="s">
        <v>58</v>
      </c>
      <c r="K2774">
        <v>35</v>
      </c>
      <c r="L2774">
        <v>170.98</v>
      </c>
      <c r="M2774" s="2">
        <v>0.03</v>
      </c>
      <c r="N2774">
        <v>6130.9</v>
      </c>
      <c r="O2774">
        <v>35.89</v>
      </c>
      <c r="P2774">
        <v>583.15</v>
      </c>
      <c r="Q2774" s="2">
        <v>0.66</v>
      </c>
      <c r="R2774" t="s">
        <v>48</v>
      </c>
      <c r="S2774" t="s">
        <v>73</v>
      </c>
      <c r="T2774" t="s">
        <v>876</v>
      </c>
      <c r="U2774" t="s">
        <v>154</v>
      </c>
      <c r="V2774" t="s">
        <v>33</v>
      </c>
      <c r="W2774">
        <v>8234</v>
      </c>
      <c r="X2774" s="1">
        <v>41389</v>
      </c>
      <c r="Y2774" t="s">
        <v>53</v>
      </c>
      <c r="Z2774" t="e" vm="15">
        <v>#VALUE!</v>
      </c>
      <c r="AA2774">
        <v>12208</v>
      </c>
      <c r="AB2774" t="e" cm="1" vm="2">
        <f t="array" ref="AB2774">_FV(Table1[[#This Row],[State]],"Country/region",TRUE)</f>
        <v>#VALUE!</v>
      </c>
    </row>
    <row r="2775" spans="1:28" x14ac:dyDescent="0.35">
      <c r="A2775" t="s">
        <v>2797</v>
      </c>
      <c r="B2775">
        <v>47</v>
      </c>
      <c r="C2775" t="s">
        <v>418</v>
      </c>
      <c r="D2775" t="s">
        <v>46</v>
      </c>
      <c r="E2775">
        <f>YEAR(Table1[[#This Row],[Order Date]])</f>
        <v>2013</v>
      </c>
      <c r="F2775">
        <v>1</v>
      </c>
      <c r="G2775">
        <f>MONTH(Table1[[#This Row],[Order Date]])</f>
        <v>4</v>
      </c>
      <c r="H2775" s="1">
        <v>41388</v>
      </c>
      <c r="I2775">
        <v>58854</v>
      </c>
      <c r="J2775" t="s">
        <v>58</v>
      </c>
      <c r="K2775">
        <v>10</v>
      </c>
      <c r="L2775">
        <v>20.99</v>
      </c>
      <c r="M2775" s="2">
        <v>0</v>
      </c>
      <c r="N2775">
        <v>193.20500000000001</v>
      </c>
      <c r="O2775">
        <v>4.8099999999999996</v>
      </c>
      <c r="P2775">
        <v>-52.238999999999997</v>
      </c>
      <c r="Q2775" s="2">
        <v>0.57999999999999996</v>
      </c>
      <c r="R2775" t="s">
        <v>96</v>
      </c>
      <c r="S2775" t="s">
        <v>80</v>
      </c>
      <c r="T2775" t="s">
        <v>1004</v>
      </c>
      <c r="U2775" t="s">
        <v>105</v>
      </c>
      <c r="V2775" t="s">
        <v>33</v>
      </c>
      <c r="W2775">
        <v>8235</v>
      </c>
      <c r="X2775" s="1">
        <v>41390</v>
      </c>
      <c r="Y2775" t="s">
        <v>34</v>
      </c>
      <c r="Z2775" t="e" vm="15">
        <v>#VALUE!</v>
      </c>
      <c r="AA2775">
        <v>12208</v>
      </c>
      <c r="AB2775" t="e" cm="1" vm="2">
        <f t="array" ref="AB2775">_FV(Table1[[#This Row],[State]],"Country/region",TRUE)</f>
        <v>#VALUE!</v>
      </c>
    </row>
    <row r="2776" spans="1:28" x14ac:dyDescent="0.35">
      <c r="A2776" t="s">
        <v>2919</v>
      </c>
      <c r="B2776">
        <v>47</v>
      </c>
      <c r="C2776" t="s">
        <v>1087</v>
      </c>
      <c r="D2776" t="s">
        <v>27</v>
      </c>
      <c r="E2776">
        <f>YEAR(Table1[[#This Row],[Order Date]])</f>
        <v>2013</v>
      </c>
      <c r="F2776">
        <v>1</v>
      </c>
      <c r="G2776">
        <f>MONTH(Table1[[#This Row],[Order Date]])</f>
        <v>4</v>
      </c>
      <c r="H2776" s="1">
        <v>41389</v>
      </c>
      <c r="I2776">
        <v>47461</v>
      </c>
      <c r="J2776" t="s">
        <v>28</v>
      </c>
      <c r="K2776">
        <v>34</v>
      </c>
      <c r="L2776">
        <v>8.69</v>
      </c>
      <c r="M2776" s="2">
        <v>0.08</v>
      </c>
      <c r="N2776">
        <v>289.52999999999997</v>
      </c>
      <c r="O2776">
        <v>2.99</v>
      </c>
      <c r="P2776">
        <v>46.970999999999997</v>
      </c>
      <c r="Q2776" s="2">
        <v>0.39</v>
      </c>
      <c r="R2776" t="s">
        <v>29</v>
      </c>
      <c r="S2776" t="s">
        <v>30</v>
      </c>
      <c r="T2776" t="s">
        <v>2691</v>
      </c>
      <c r="U2776" t="s">
        <v>67</v>
      </c>
      <c r="V2776" t="s">
        <v>52</v>
      </c>
      <c r="W2776">
        <v>6667</v>
      </c>
      <c r="X2776" s="1">
        <v>41390</v>
      </c>
      <c r="Y2776" t="s">
        <v>42</v>
      </c>
      <c r="Z2776" t="e" vm="32">
        <v>#VALUE!</v>
      </c>
      <c r="AA2776">
        <v>80030</v>
      </c>
      <c r="AB2776" t="e" cm="1" vm="2">
        <f t="array" ref="AB2776">_FV(Table1[[#This Row],[State]],"Country/region",TRUE)</f>
        <v>#VALUE!</v>
      </c>
    </row>
    <row r="2777" spans="1:28" x14ac:dyDescent="0.35">
      <c r="A2777" t="s">
        <v>1467</v>
      </c>
      <c r="B2777">
        <v>47</v>
      </c>
      <c r="C2777" t="s">
        <v>812</v>
      </c>
      <c r="D2777" t="s">
        <v>46</v>
      </c>
      <c r="E2777">
        <f>YEAR(Table1[[#This Row],[Order Date]])</f>
        <v>2013</v>
      </c>
      <c r="F2777">
        <v>1</v>
      </c>
      <c r="G2777">
        <f>MONTH(Table1[[#This Row],[Order Date]])</f>
        <v>4</v>
      </c>
      <c r="H2777" s="1">
        <v>41389</v>
      </c>
      <c r="I2777">
        <v>47175</v>
      </c>
      <c r="J2777" t="s">
        <v>39</v>
      </c>
      <c r="K2777">
        <v>40</v>
      </c>
      <c r="L2777">
        <v>1.82</v>
      </c>
      <c r="M2777" s="2">
        <v>0.1</v>
      </c>
      <c r="N2777">
        <v>70.45</v>
      </c>
      <c r="O2777">
        <v>1</v>
      </c>
      <c r="P2777">
        <v>-2.31</v>
      </c>
      <c r="Q2777" s="2">
        <v>0.4</v>
      </c>
      <c r="R2777" t="s">
        <v>29</v>
      </c>
      <c r="S2777" t="s">
        <v>59</v>
      </c>
      <c r="T2777" t="s">
        <v>2920</v>
      </c>
      <c r="U2777" t="s">
        <v>88</v>
      </c>
      <c r="V2777" t="s">
        <v>76</v>
      </c>
      <c r="W2777">
        <v>6636</v>
      </c>
      <c r="X2777" s="1">
        <v>41390</v>
      </c>
      <c r="Y2777" t="s">
        <v>34</v>
      </c>
      <c r="Z2777" t="e" vm="47">
        <v>#VALUE!</v>
      </c>
      <c r="AA2777">
        <v>27203</v>
      </c>
      <c r="AB2777" t="e" cm="1" vm="2">
        <f t="array" ref="AB2777">_FV(Table1[[#This Row],[State]],"Country/region",TRUE)</f>
        <v>#VALUE!</v>
      </c>
    </row>
    <row r="2778" spans="1:28" x14ac:dyDescent="0.35">
      <c r="A2778" t="s">
        <v>1086</v>
      </c>
      <c r="B2778">
        <v>47</v>
      </c>
      <c r="C2778" t="s">
        <v>1087</v>
      </c>
      <c r="D2778" t="s">
        <v>27</v>
      </c>
      <c r="E2778">
        <f>YEAR(Table1[[#This Row],[Order Date]])</f>
        <v>2013</v>
      </c>
      <c r="F2778">
        <v>1</v>
      </c>
      <c r="G2778">
        <f>MONTH(Table1[[#This Row],[Order Date]])</f>
        <v>4</v>
      </c>
      <c r="H2778" s="1">
        <v>41389</v>
      </c>
      <c r="I2778">
        <v>47461</v>
      </c>
      <c r="J2778" t="s">
        <v>28</v>
      </c>
      <c r="K2778">
        <v>39</v>
      </c>
      <c r="L2778">
        <v>8.17</v>
      </c>
      <c r="M2778" s="2">
        <v>0.08</v>
      </c>
      <c r="N2778">
        <v>318.27999999999997</v>
      </c>
      <c r="O2778">
        <v>1.69</v>
      </c>
      <c r="P2778">
        <v>114.95</v>
      </c>
      <c r="Q2778" s="2">
        <v>0.38</v>
      </c>
      <c r="R2778" t="s">
        <v>29</v>
      </c>
      <c r="S2778" t="s">
        <v>59</v>
      </c>
      <c r="T2778" t="s">
        <v>2474</v>
      </c>
      <c r="U2778" t="s">
        <v>61</v>
      </c>
      <c r="V2778" t="s">
        <v>52</v>
      </c>
      <c r="W2778">
        <v>6666</v>
      </c>
      <c r="X2778" s="1">
        <v>41390</v>
      </c>
      <c r="Y2778" t="s">
        <v>34</v>
      </c>
      <c r="Z2778" t="e" vm="32">
        <v>#VALUE!</v>
      </c>
      <c r="AA2778">
        <v>80229</v>
      </c>
      <c r="AB2778" t="e" cm="1" vm="2">
        <f t="array" ref="AB2778">_FV(Table1[[#This Row],[State]],"Country/region",TRUE)</f>
        <v>#VALUE!</v>
      </c>
    </row>
    <row r="2779" spans="1:28" x14ac:dyDescent="0.35">
      <c r="A2779" t="s">
        <v>1304</v>
      </c>
      <c r="B2779">
        <v>47</v>
      </c>
      <c r="C2779" t="s">
        <v>1374</v>
      </c>
      <c r="D2779" t="s">
        <v>27</v>
      </c>
      <c r="E2779">
        <f>YEAR(Table1[[#This Row],[Order Date]])</f>
        <v>2013</v>
      </c>
      <c r="F2779">
        <v>1</v>
      </c>
      <c r="G2779">
        <f>MONTH(Table1[[#This Row],[Order Date]])</f>
        <v>4</v>
      </c>
      <c r="H2779" s="1">
        <v>41389</v>
      </c>
      <c r="I2779">
        <v>1058</v>
      </c>
      <c r="J2779" t="s">
        <v>131</v>
      </c>
      <c r="K2779">
        <v>3</v>
      </c>
      <c r="L2779">
        <v>195.99</v>
      </c>
      <c r="M2779" s="2">
        <v>7.0000000000000007E-2</v>
      </c>
      <c r="N2779">
        <v>469.43799999999999</v>
      </c>
      <c r="O2779">
        <v>8.99</v>
      </c>
      <c r="P2779">
        <v>-888.16200000000003</v>
      </c>
      <c r="Q2779" s="2">
        <v>0.6</v>
      </c>
      <c r="R2779" t="s">
        <v>96</v>
      </c>
      <c r="S2779" t="s">
        <v>30</v>
      </c>
      <c r="T2779" t="s">
        <v>839</v>
      </c>
      <c r="U2779" t="s">
        <v>105</v>
      </c>
      <c r="V2779" t="s">
        <v>76</v>
      </c>
      <c r="W2779">
        <v>168</v>
      </c>
      <c r="X2779" s="1">
        <v>41390</v>
      </c>
      <c r="Y2779" t="s">
        <v>34</v>
      </c>
      <c r="Z2779" t="e" vm="18">
        <v>#VALUE!</v>
      </c>
      <c r="AA2779">
        <v>24060</v>
      </c>
      <c r="AB2779" t="e" cm="1" vm="2">
        <f t="array" ref="AB2779">_FV(Table1[[#This Row],[State]],"Country/region",TRUE)</f>
        <v>#VALUE!</v>
      </c>
    </row>
    <row r="2780" spans="1:28" x14ac:dyDescent="0.35">
      <c r="A2780" t="s">
        <v>2919</v>
      </c>
      <c r="B2780">
        <v>47</v>
      </c>
      <c r="C2780" t="s">
        <v>1087</v>
      </c>
      <c r="D2780" t="s">
        <v>27</v>
      </c>
      <c r="E2780">
        <f>YEAR(Table1[[#This Row],[Order Date]])</f>
        <v>2013</v>
      </c>
      <c r="F2780">
        <v>1</v>
      </c>
      <c r="G2780">
        <f>MONTH(Table1[[#This Row],[Order Date]])</f>
        <v>4</v>
      </c>
      <c r="H2780" s="1">
        <v>41389</v>
      </c>
      <c r="I2780">
        <v>47461</v>
      </c>
      <c r="J2780" t="s">
        <v>28</v>
      </c>
      <c r="K2780">
        <v>45</v>
      </c>
      <c r="L2780">
        <v>7.08</v>
      </c>
      <c r="M2780" s="2">
        <v>0.06</v>
      </c>
      <c r="N2780">
        <v>322.8</v>
      </c>
      <c r="O2780">
        <v>2.35</v>
      </c>
      <c r="P2780">
        <v>53.15</v>
      </c>
      <c r="Q2780" s="2">
        <v>0.47</v>
      </c>
      <c r="R2780" t="s">
        <v>29</v>
      </c>
      <c r="S2780" t="s">
        <v>59</v>
      </c>
      <c r="T2780" t="s">
        <v>1275</v>
      </c>
      <c r="U2780" t="s">
        <v>88</v>
      </c>
      <c r="V2780" t="s">
        <v>52</v>
      </c>
      <c r="W2780">
        <v>6668</v>
      </c>
      <c r="X2780" s="1">
        <v>41391</v>
      </c>
      <c r="Y2780" t="s">
        <v>34</v>
      </c>
      <c r="Z2780" t="e" vm="32">
        <v>#VALUE!</v>
      </c>
      <c r="AA2780">
        <v>80030</v>
      </c>
      <c r="AB2780" t="e" cm="1" vm="2">
        <f t="array" ref="AB2780">_FV(Table1[[#This Row],[State]],"Country/region",TRUE)</f>
        <v>#VALUE!</v>
      </c>
    </row>
    <row r="2781" spans="1:28" x14ac:dyDescent="0.35">
      <c r="A2781" t="s">
        <v>774</v>
      </c>
      <c r="B2781">
        <v>47</v>
      </c>
      <c r="C2781" t="s">
        <v>754</v>
      </c>
      <c r="D2781" t="s">
        <v>57</v>
      </c>
      <c r="E2781">
        <f>YEAR(Table1[[#This Row],[Order Date]])</f>
        <v>2013</v>
      </c>
      <c r="F2781">
        <v>1</v>
      </c>
      <c r="G2781">
        <f>MONTH(Table1[[#This Row],[Order Date]])</f>
        <v>4</v>
      </c>
      <c r="H2781" s="1">
        <v>41390</v>
      </c>
      <c r="I2781">
        <v>1383</v>
      </c>
      <c r="J2781" t="s">
        <v>28</v>
      </c>
      <c r="K2781">
        <v>43</v>
      </c>
      <c r="L2781">
        <v>415.88</v>
      </c>
      <c r="M2781" s="2">
        <v>7.0000000000000007E-2</v>
      </c>
      <c r="N2781">
        <v>17129.97</v>
      </c>
      <c r="O2781">
        <v>11.37</v>
      </c>
      <c r="P2781">
        <v>5616.08</v>
      </c>
      <c r="Q2781" s="2">
        <v>0.56999999999999995</v>
      </c>
      <c r="R2781" t="s">
        <v>29</v>
      </c>
      <c r="S2781" t="s">
        <v>30</v>
      </c>
      <c r="T2781" t="s">
        <v>1413</v>
      </c>
      <c r="U2781" t="s">
        <v>32</v>
      </c>
      <c r="V2781" t="s">
        <v>52</v>
      </c>
      <c r="W2781">
        <v>210</v>
      </c>
      <c r="X2781" s="1">
        <v>41391</v>
      </c>
      <c r="Y2781" t="s">
        <v>34</v>
      </c>
      <c r="Z2781" t="e" vm="7">
        <v>#VALUE!</v>
      </c>
      <c r="AA2781">
        <v>84074</v>
      </c>
      <c r="AB2781" t="e" cm="1" vm="2">
        <f t="array" ref="AB2781">_FV(Table1[[#This Row],[State]],"Country/region",TRUE)</f>
        <v>#VALUE!</v>
      </c>
    </row>
    <row r="2782" spans="1:28" x14ac:dyDescent="0.35">
      <c r="A2782" t="s">
        <v>2332</v>
      </c>
      <c r="B2782">
        <v>47</v>
      </c>
      <c r="C2782" t="s">
        <v>843</v>
      </c>
      <c r="D2782" t="s">
        <v>38</v>
      </c>
      <c r="E2782">
        <f>YEAR(Table1[[#This Row],[Order Date]])</f>
        <v>2013</v>
      </c>
      <c r="F2782">
        <v>1</v>
      </c>
      <c r="G2782">
        <f>MONTH(Table1[[#This Row],[Order Date]])</f>
        <v>4</v>
      </c>
      <c r="H2782" s="1">
        <v>41390</v>
      </c>
      <c r="I2782">
        <v>46624</v>
      </c>
      <c r="J2782" t="s">
        <v>39</v>
      </c>
      <c r="K2782">
        <v>28</v>
      </c>
      <c r="L2782">
        <v>4.13</v>
      </c>
      <c r="M2782" s="2">
        <v>7.0000000000000007E-2</v>
      </c>
      <c r="N2782">
        <v>110.2</v>
      </c>
      <c r="O2782">
        <v>0.5</v>
      </c>
      <c r="P2782">
        <v>42.84</v>
      </c>
      <c r="Q2782" s="2">
        <v>0.39</v>
      </c>
      <c r="R2782" t="s">
        <v>29</v>
      </c>
      <c r="S2782" t="s">
        <v>30</v>
      </c>
      <c r="T2782" t="s">
        <v>2426</v>
      </c>
      <c r="U2782" t="s">
        <v>210</v>
      </c>
      <c r="V2782" t="s">
        <v>76</v>
      </c>
      <c r="W2782">
        <v>6556</v>
      </c>
      <c r="X2782" s="1">
        <v>41391</v>
      </c>
      <c r="Y2782" t="s">
        <v>34</v>
      </c>
      <c r="Z2782" t="e" vm="35">
        <v>#VALUE!</v>
      </c>
      <c r="AA2782">
        <v>72450</v>
      </c>
      <c r="AB2782" t="e" cm="1" vm="2">
        <f t="array" ref="AB2782">_FV(Table1[[#This Row],[State]],"Country/region",TRUE)</f>
        <v>#VALUE!</v>
      </c>
    </row>
    <row r="2783" spans="1:28" x14ac:dyDescent="0.35">
      <c r="A2783" t="s">
        <v>2606</v>
      </c>
      <c r="B2783">
        <v>47</v>
      </c>
      <c r="C2783" t="s">
        <v>2673</v>
      </c>
      <c r="D2783" t="s">
        <v>27</v>
      </c>
      <c r="E2783">
        <f>YEAR(Table1[[#This Row],[Order Date]])</f>
        <v>2013</v>
      </c>
      <c r="F2783">
        <v>1</v>
      </c>
      <c r="G2783">
        <f>MONTH(Table1[[#This Row],[Order Date]])</f>
        <v>4</v>
      </c>
      <c r="H2783" s="1">
        <v>41390</v>
      </c>
      <c r="I2783">
        <v>49989</v>
      </c>
      <c r="J2783" t="s">
        <v>39</v>
      </c>
      <c r="K2783">
        <v>6</v>
      </c>
      <c r="L2783">
        <v>300.97000000000003</v>
      </c>
      <c r="M2783" s="2">
        <v>0.04</v>
      </c>
      <c r="N2783">
        <v>1854.94</v>
      </c>
      <c r="O2783">
        <v>7.18</v>
      </c>
      <c r="P2783">
        <v>-559.78</v>
      </c>
      <c r="Q2783" s="2">
        <v>0.48</v>
      </c>
      <c r="R2783" t="s">
        <v>96</v>
      </c>
      <c r="S2783" t="s">
        <v>30</v>
      </c>
      <c r="T2783" t="s">
        <v>1322</v>
      </c>
      <c r="U2783" t="s">
        <v>102</v>
      </c>
      <c r="V2783" t="s">
        <v>33</v>
      </c>
      <c r="W2783">
        <v>7004</v>
      </c>
      <c r="X2783" s="1">
        <v>41391</v>
      </c>
      <c r="Y2783" t="s">
        <v>34</v>
      </c>
      <c r="Z2783" t="e" vm="37">
        <v>#VALUE!</v>
      </c>
      <c r="AA2783">
        <v>2864</v>
      </c>
      <c r="AB2783" t="e" cm="1" vm="2">
        <f t="array" ref="AB2783">_FV(Table1[[#This Row],[State]],"Country/region",TRUE)</f>
        <v>#VALUE!</v>
      </c>
    </row>
    <row r="2784" spans="1:28" x14ac:dyDescent="0.35">
      <c r="A2784" t="s">
        <v>2136</v>
      </c>
      <c r="B2784">
        <v>47</v>
      </c>
      <c r="C2784" t="s">
        <v>843</v>
      </c>
      <c r="D2784" t="s">
        <v>38</v>
      </c>
      <c r="E2784">
        <f>YEAR(Table1[[#This Row],[Order Date]])</f>
        <v>2013</v>
      </c>
      <c r="F2784">
        <v>1</v>
      </c>
      <c r="G2784">
        <f>MONTH(Table1[[#This Row],[Order Date]])</f>
        <v>4</v>
      </c>
      <c r="H2784" s="1">
        <v>41390</v>
      </c>
      <c r="I2784">
        <v>46624</v>
      </c>
      <c r="J2784" t="s">
        <v>39</v>
      </c>
      <c r="K2784">
        <v>12</v>
      </c>
      <c r="L2784">
        <v>4.28</v>
      </c>
      <c r="M2784" s="2">
        <v>0.09</v>
      </c>
      <c r="N2784">
        <v>54.86</v>
      </c>
      <c r="O2784">
        <v>6.72</v>
      </c>
      <c r="P2784">
        <v>-50.6</v>
      </c>
      <c r="Q2784" s="2">
        <v>0.4</v>
      </c>
      <c r="R2784" t="s">
        <v>29</v>
      </c>
      <c r="S2784" t="s">
        <v>30</v>
      </c>
      <c r="T2784" t="s">
        <v>2815</v>
      </c>
      <c r="U2784" t="s">
        <v>61</v>
      </c>
      <c r="V2784" t="s">
        <v>76</v>
      </c>
      <c r="W2784">
        <v>6557</v>
      </c>
      <c r="X2784" s="1">
        <v>41392</v>
      </c>
      <c r="Y2784" t="s">
        <v>34</v>
      </c>
      <c r="Z2784" t="e" vm="35">
        <v>#VALUE!</v>
      </c>
      <c r="AA2784">
        <v>71603</v>
      </c>
      <c r="AB2784" t="e" cm="1" vm="2">
        <f t="array" ref="AB2784">_FV(Table1[[#This Row],[State]],"Country/region",TRUE)</f>
        <v>#VALUE!</v>
      </c>
    </row>
    <row r="2785" spans="1:28" x14ac:dyDescent="0.35">
      <c r="A2785" t="s">
        <v>1542</v>
      </c>
      <c r="B2785">
        <v>47</v>
      </c>
      <c r="C2785" t="s">
        <v>2921</v>
      </c>
      <c r="D2785" t="s">
        <v>57</v>
      </c>
      <c r="E2785">
        <f>YEAR(Table1[[#This Row],[Order Date]])</f>
        <v>2013</v>
      </c>
      <c r="F2785">
        <v>1</v>
      </c>
      <c r="G2785">
        <f>MONTH(Table1[[#This Row],[Order Date]])</f>
        <v>4</v>
      </c>
      <c r="H2785" s="1">
        <v>41391</v>
      </c>
      <c r="I2785">
        <v>28643</v>
      </c>
      <c r="J2785" t="s">
        <v>39</v>
      </c>
      <c r="K2785">
        <v>16</v>
      </c>
      <c r="L2785">
        <v>41.94</v>
      </c>
      <c r="M2785" s="2">
        <v>0.09</v>
      </c>
      <c r="N2785">
        <v>659.5</v>
      </c>
      <c r="O2785">
        <v>2.99</v>
      </c>
      <c r="P2785">
        <v>248.982</v>
      </c>
      <c r="Q2785" s="2">
        <v>0.35</v>
      </c>
      <c r="R2785" t="s">
        <v>29</v>
      </c>
      <c r="S2785" t="s">
        <v>30</v>
      </c>
      <c r="T2785" t="s">
        <v>2050</v>
      </c>
      <c r="U2785" t="s">
        <v>67</v>
      </c>
      <c r="V2785" t="s">
        <v>52</v>
      </c>
      <c r="W2785">
        <v>4014</v>
      </c>
      <c r="X2785" s="1">
        <v>41392</v>
      </c>
      <c r="Y2785" t="s">
        <v>34</v>
      </c>
      <c r="Z2785" t="e" vm="4">
        <v>#VALUE!</v>
      </c>
      <c r="AA2785">
        <v>95501</v>
      </c>
      <c r="AB2785" t="e" cm="1" vm="2">
        <f t="array" ref="AB2785">_FV(Table1[[#This Row],[State]],"Country/region",TRUE)</f>
        <v>#VALUE!</v>
      </c>
    </row>
    <row r="2786" spans="1:28" x14ac:dyDescent="0.35">
      <c r="A2786" t="s">
        <v>2922</v>
      </c>
      <c r="B2786">
        <v>47</v>
      </c>
      <c r="C2786" t="s">
        <v>951</v>
      </c>
      <c r="D2786" t="s">
        <v>46</v>
      </c>
      <c r="E2786">
        <f>YEAR(Table1[[#This Row],[Order Date]])</f>
        <v>2013</v>
      </c>
      <c r="F2786">
        <v>1</v>
      </c>
      <c r="G2786">
        <f>MONTH(Table1[[#This Row],[Order Date]])</f>
        <v>4</v>
      </c>
      <c r="H2786" s="1">
        <v>41391</v>
      </c>
      <c r="I2786">
        <v>28512</v>
      </c>
      <c r="J2786" t="s">
        <v>131</v>
      </c>
      <c r="K2786">
        <v>11</v>
      </c>
      <c r="L2786">
        <v>30.73</v>
      </c>
      <c r="M2786" s="2">
        <v>0.09</v>
      </c>
      <c r="N2786">
        <v>323.91000000000003</v>
      </c>
      <c r="O2786">
        <v>4</v>
      </c>
      <c r="P2786">
        <v>-96.53</v>
      </c>
      <c r="Q2786" s="2">
        <v>0.75</v>
      </c>
      <c r="R2786" t="s">
        <v>96</v>
      </c>
      <c r="S2786" t="s">
        <v>30</v>
      </c>
      <c r="T2786" t="s">
        <v>873</v>
      </c>
      <c r="U2786" t="s">
        <v>102</v>
      </c>
      <c r="V2786" t="s">
        <v>76</v>
      </c>
      <c r="W2786">
        <v>3993</v>
      </c>
      <c r="X2786" s="1">
        <v>41392</v>
      </c>
      <c r="Y2786" t="s">
        <v>34</v>
      </c>
      <c r="Z2786" t="e" vm="47">
        <v>#VALUE!</v>
      </c>
      <c r="AA2786">
        <v>28352</v>
      </c>
      <c r="AB2786" t="e" cm="1" vm="2">
        <f t="array" ref="AB2786">_FV(Table1[[#This Row],[State]],"Country/region",TRUE)</f>
        <v>#VALUE!</v>
      </c>
    </row>
    <row r="2787" spans="1:28" x14ac:dyDescent="0.35">
      <c r="A2787" t="s">
        <v>2922</v>
      </c>
      <c r="B2787">
        <v>47</v>
      </c>
      <c r="C2787" t="s">
        <v>951</v>
      </c>
      <c r="D2787" t="s">
        <v>46</v>
      </c>
      <c r="E2787">
        <f>YEAR(Table1[[#This Row],[Order Date]])</f>
        <v>2013</v>
      </c>
      <c r="F2787">
        <v>1</v>
      </c>
      <c r="G2787">
        <f>MONTH(Table1[[#This Row],[Order Date]])</f>
        <v>4</v>
      </c>
      <c r="H2787" s="1">
        <v>41391</v>
      </c>
      <c r="I2787">
        <v>28512</v>
      </c>
      <c r="J2787" t="s">
        <v>131</v>
      </c>
      <c r="K2787">
        <v>10</v>
      </c>
      <c r="L2787">
        <v>19.98</v>
      </c>
      <c r="M2787" s="2">
        <v>0.1</v>
      </c>
      <c r="N2787">
        <v>185.59</v>
      </c>
      <c r="O2787">
        <v>5.77</v>
      </c>
      <c r="P2787">
        <v>12.01</v>
      </c>
      <c r="Q2787" s="2">
        <v>0.38</v>
      </c>
      <c r="R2787" t="s">
        <v>29</v>
      </c>
      <c r="S2787" t="s">
        <v>30</v>
      </c>
      <c r="T2787" t="s">
        <v>1334</v>
      </c>
      <c r="U2787" t="s">
        <v>61</v>
      </c>
      <c r="V2787" t="s">
        <v>76</v>
      </c>
      <c r="W2787">
        <v>3994</v>
      </c>
      <c r="X2787" s="1">
        <v>41393</v>
      </c>
      <c r="Y2787" t="s">
        <v>34</v>
      </c>
      <c r="Z2787" t="e" vm="47">
        <v>#VALUE!</v>
      </c>
      <c r="AA2787">
        <v>28352</v>
      </c>
      <c r="AB2787" t="e" cm="1" vm="2">
        <f t="array" ref="AB2787">_FV(Table1[[#This Row],[State]],"Country/region",TRUE)</f>
        <v>#VALUE!</v>
      </c>
    </row>
    <row r="2788" spans="1:28" x14ac:dyDescent="0.35">
      <c r="A2788" t="s">
        <v>2922</v>
      </c>
      <c r="B2788">
        <v>47</v>
      </c>
      <c r="C2788" t="s">
        <v>951</v>
      </c>
      <c r="D2788" t="s">
        <v>46</v>
      </c>
      <c r="E2788">
        <f>YEAR(Table1[[#This Row],[Order Date]])</f>
        <v>2013</v>
      </c>
      <c r="F2788">
        <v>1</v>
      </c>
      <c r="G2788">
        <f>MONTH(Table1[[#This Row],[Order Date]])</f>
        <v>4</v>
      </c>
      <c r="H2788" s="1">
        <v>41391</v>
      </c>
      <c r="I2788">
        <v>28512</v>
      </c>
      <c r="J2788" t="s">
        <v>131</v>
      </c>
      <c r="K2788">
        <v>18</v>
      </c>
      <c r="L2788">
        <v>419.19</v>
      </c>
      <c r="M2788" s="2">
        <v>0.05</v>
      </c>
      <c r="N2788">
        <v>7168.15</v>
      </c>
      <c r="O2788">
        <v>19.989999999999998</v>
      </c>
      <c r="P2788">
        <v>1593.61</v>
      </c>
      <c r="Q2788" s="2">
        <v>0.57999999999999996</v>
      </c>
      <c r="R2788" t="s">
        <v>29</v>
      </c>
      <c r="S2788" t="s">
        <v>30</v>
      </c>
      <c r="T2788" t="s">
        <v>1311</v>
      </c>
      <c r="U2788" t="s">
        <v>32</v>
      </c>
      <c r="V2788" t="s">
        <v>76</v>
      </c>
      <c r="W2788">
        <v>3995</v>
      </c>
      <c r="X2788" s="1">
        <v>41393</v>
      </c>
      <c r="Y2788" t="s">
        <v>34</v>
      </c>
      <c r="Z2788" t="e" vm="47">
        <v>#VALUE!</v>
      </c>
      <c r="AA2788">
        <v>28352</v>
      </c>
      <c r="AB2788" t="e" cm="1" vm="2">
        <f t="array" ref="AB2788">_FV(Table1[[#This Row],[State]],"Country/region",TRUE)</f>
        <v>#VALUE!</v>
      </c>
    </row>
    <row r="2789" spans="1:28" x14ac:dyDescent="0.35">
      <c r="A2789" t="s">
        <v>891</v>
      </c>
      <c r="B2789">
        <v>47</v>
      </c>
      <c r="C2789" t="s">
        <v>1448</v>
      </c>
      <c r="D2789" t="s">
        <v>46</v>
      </c>
      <c r="E2789">
        <f>YEAR(Table1[[#This Row],[Order Date]])</f>
        <v>2013</v>
      </c>
      <c r="F2789">
        <v>1</v>
      </c>
      <c r="G2789">
        <f>MONTH(Table1[[#This Row],[Order Date]])</f>
        <v>4</v>
      </c>
      <c r="H2789" s="1">
        <v>41392</v>
      </c>
      <c r="I2789">
        <v>17090</v>
      </c>
      <c r="J2789" t="s">
        <v>47</v>
      </c>
      <c r="K2789">
        <v>30</v>
      </c>
      <c r="L2789">
        <v>140.97999999999999</v>
      </c>
      <c r="M2789" s="2">
        <v>0.04</v>
      </c>
      <c r="N2789">
        <v>4177.5200000000004</v>
      </c>
      <c r="O2789">
        <v>36.090000000000003</v>
      </c>
      <c r="P2789">
        <v>-443.78</v>
      </c>
      <c r="Q2789" s="2">
        <v>0.77</v>
      </c>
      <c r="R2789" t="s">
        <v>48</v>
      </c>
      <c r="S2789" t="s">
        <v>73</v>
      </c>
      <c r="T2789" t="s">
        <v>1370</v>
      </c>
      <c r="U2789" t="s">
        <v>154</v>
      </c>
      <c r="V2789" t="s">
        <v>68</v>
      </c>
      <c r="W2789">
        <v>2362</v>
      </c>
      <c r="X2789" s="1">
        <v>41394</v>
      </c>
      <c r="Y2789" t="s">
        <v>53</v>
      </c>
      <c r="Z2789" t="e" vm="38">
        <v>#VALUE!</v>
      </c>
      <c r="AA2789">
        <v>47130</v>
      </c>
      <c r="AB2789" t="e" cm="1" vm="2">
        <f t="array" ref="AB2789">_FV(Table1[[#This Row],[State]],"Country/region",TRUE)</f>
        <v>#VALUE!</v>
      </c>
    </row>
    <row r="2790" spans="1:28" x14ac:dyDescent="0.35">
      <c r="A2790" t="s">
        <v>2923</v>
      </c>
      <c r="B2790">
        <v>47</v>
      </c>
      <c r="C2790" t="s">
        <v>1645</v>
      </c>
      <c r="D2790" t="s">
        <v>46</v>
      </c>
      <c r="E2790">
        <f>YEAR(Table1[[#This Row],[Order Date]])</f>
        <v>2013</v>
      </c>
      <c r="F2790">
        <v>1</v>
      </c>
      <c r="G2790">
        <f>MONTH(Table1[[#This Row],[Order Date]])</f>
        <v>4</v>
      </c>
      <c r="H2790" s="1">
        <v>41392</v>
      </c>
      <c r="I2790">
        <v>14854</v>
      </c>
      <c r="J2790" t="s">
        <v>47</v>
      </c>
      <c r="K2790">
        <v>24</v>
      </c>
      <c r="L2790">
        <v>16.91</v>
      </c>
      <c r="M2790" s="2">
        <v>7.0000000000000007E-2</v>
      </c>
      <c r="N2790">
        <v>391.23</v>
      </c>
      <c r="O2790">
        <v>6.25</v>
      </c>
      <c r="P2790">
        <v>-27.98</v>
      </c>
      <c r="Q2790" s="2">
        <v>0.57999999999999996</v>
      </c>
      <c r="R2790" t="s">
        <v>29</v>
      </c>
      <c r="S2790" t="s">
        <v>30</v>
      </c>
      <c r="T2790" t="s">
        <v>2507</v>
      </c>
      <c r="U2790" t="s">
        <v>32</v>
      </c>
      <c r="V2790" t="s">
        <v>33</v>
      </c>
      <c r="W2790">
        <v>2078</v>
      </c>
      <c r="X2790" s="1">
        <v>41396</v>
      </c>
      <c r="Y2790" t="s">
        <v>34</v>
      </c>
      <c r="Z2790" t="e" vm="22">
        <v>#VALUE!</v>
      </c>
      <c r="AA2790">
        <v>45042</v>
      </c>
      <c r="AB2790" t="e" cm="1" vm="2">
        <f t="array" ref="AB2790">_FV(Table1[[#This Row],[State]],"Country/region",TRUE)</f>
        <v>#VALUE!</v>
      </c>
    </row>
    <row r="2791" spans="1:28" x14ac:dyDescent="0.35">
      <c r="A2791" t="s">
        <v>891</v>
      </c>
      <c r="B2791">
        <v>47</v>
      </c>
      <c r="C2791" t="s">
        <v>1448</v>
      </c>
      <c r="D2791" t="s">
        <v>46</v>
      </c>
      <c r="E2791">
        <f>YEAR(Table1[[#This Row],[Order Date]])</f>
        <v>2013</v>
      </c>
      <c r="F2791">
        <v>1</v>
      </c>
      <c r="G2791">
        <f>MONTH(Table1[[#This Row],[Order Date]])</f>
        <v>4</v>
      </c>
      <c r="H2791" s="1">
        <v>41392</v>
      </c>
      <c r="I2791">
        <v>17090</v>
      </c>
      <c r="J2791" t="s">
        <v>47</v>
      </c>
      <c r="K2791">
        <v>26</v>
      </c>
      <c r="L2791">
        <v>122.99</v>
      </c>
      <c r="M2791" s="2">
        <v>0.05</v>
      </c>
      <c r="N2791">
        <v>3351.08</v>
      </c>
      <c r="O2791">
        <v>70.2</v>
      </c>
      <c r="P2791">
        <v>-1086.43</v>
      </c>
      <c r="Q2791" s="2">
        <v>0.74</v>
      </c>
      <c r="R2791" t="s">
        <v>48</v>
      </c>
      <c r="S2791" t="s">
        <v>49</v>
      </c>
      <c r="T2791" t="s">
        <v>586</v>
      </c>
      <c r="U2791" t="s">
        <v>51</v>
      </c>
      <c r="V2791" t="s">
        <v>68</v>
      </c>
      <c r="W2791">
        <v>2363</v>
      </c>
      <c r="X2791" s="1">
        <v>41397</v>
      </c>
      <c r="Y2791" t="s">
        <v>53</v>
      </c>
      <c r="Z2791" t="e" vm="38">
        <v>#VALUE!</v>
      </c>
      <c r="AA2791">
        <v>47130</v>
      </c>
      <c r="AB2791" t="e" cm="1" vm="2">
        <f t="array" ref="AB2791">_FV(Table1[[#This Row],[State]],"Country/region",TRUE)</f>
        <v>#VALUE!</v>
      </c>
    </row>
    <row r="2792" spans="1:28" x14ac:dyDescent="0.35">
      <c r="A2792" t="s">
        <v>983</v>
      </c>
      <c r="B2792">
        <v>47</v>
      </c>
      <c r="C2792" t="s">
        <v>984</v>
      </c>
      <c r="D2792" t="s">
        <v>38</v>
      </c>
      <c r="E2792">
        <f>YEAR(Table1[[#This Row],[Order Date]])</f>
        <v>2013</v>
      </c>
      <c r="F2792">
        <v>1</v>
      </c>
      <c r="G2792">
        <f>MONTH(Table1[[#This Row],[Order Date]])</f>
        <v>4</v>
      </c>
      <c r="H2792" s="1">
        <v>41392</v>
      </c>
      <c r="I2792">
        <v>40678</v>
      </c>
      <c r="J2792" t="s">
        <v>47</v>
      </c>
      <c r="K2792">
        <v>42</v>
      </c>
      <c r="L2792">
        <v>67.28</v>
      </c>
      <c r="M2792" s="2">
        <v>7.0000000000000007E-2</v>
      </c>
      <c r="N2792">
        <v>2753.07</v>
      </c>
      <c r="O2792">
        <v>19.989999999999998</v>
      </c>
      <c r="P2792">
        <v>551.33550000000002</v>
      </c>
      <c r="Q2792" s="2">
        <v>0.4</v>
      </c>
      <c r="R2792" t="s">
        <v>29</v>
      </c>
      <c r="S2792" t="s">
        <v>30</v>
      </c>
      <c r="T2792" t="s">
        <v>2311</v>
      </c>
      <c r="U2792" t="s">
        <v>67</v>
      </c>
      <c r="V2792" t="s">
        <v>52</v>
      </c>
      <c r="W2792">
        <v>5732</v>
      </c>
      <c r="X2792" s="1">
        <v>41399</v>
      </c>
      <c r="Y2792" t="s">
        <v>34</v>
      </c>
      <c r="Z2792" t="e" vm="20">
        <v>#VALUE!</v>
      </c>
      <c r="AA2792">
        <v>89502</v>
      </c>
      <c r="AB2792" t="e" cm="1" vm="2">
        <f t="array" ref="AB2792">_FV(Table1[[#This Row],[State]],"Country/region",TRUE)</f>
        <v>#VALUE!</v>
      </c>
    </row>
    <row r="2793" spans="1:28" x14ac:dyDescent="0.35">
      <c r="A2793" t="s">
        <v>2850</v>
      </c>
      <c r="B2793">
        <v>47</v>
      </c>
      <c r="C2793" t="s">
        <v>979</v>
      </c>
      <c r="D2793" t="s">
        <v>57</v>
      </c>
      <c r="E2793">
        <f>YEAR(Table1[[#This Row],[Order Date]])</f>
        <v>2013</v>
      </c>
      <c r="F2793">
        <v>1</v>
      </c>
      <c r="G2793">
        <f>MONTH(Table1[[#This Row],[Order Date]])</f>
        <v>4</v>
      </c>
      <c r="H2793" s="1">
        <v>41393</v>
      </c>
      <c r="I2793">
        <v>21319</v>
      </c>
      <c r="J2793" t="s">
        <v>131</v>
      </c>
      <c r="K2793">
        <v>42</v>
      </c>
      <c r="L2793">
        <v>23.99</v>
      </c>
      <c r="M2793" s="2">
        <v>0.04</v>
      </c>
      <c r="N2793">
        <v>1060.3399999999999</v>
      </c>
      <c r="O2793">
        <v>15.68</v>
      </c>
      <c r="P2793">
        <v>-174.94</v>
      </c>
      <c r="Q2793" s="2">
        <v>0.62</v>
      </c>
      <c r="R2793" t="s">
        <v>48</v>
      </c>
      <c r="S2793" t="s">
        <v>49</v>
      </c>
      <c r="T2793" t="s">
        <v>1446</v>
      </c>
      <c r="U2793" t="s">
        <v>82</v>
      </c>
      <c r="V2793" t="s">
        <v>33</v>
      </c>
      <c r="W2793">
        <v>2944</v>
      </c>
      <c r="X2793" s="1">
        <v>41394</v>
      </c>
      <c r="Y2793" t="s">
        <v>53</v>
      </c>
      <c r="Z2793" t="e" vm="21">
        <v>#VALUE!</v>
      </c>
      <c r="AA2793">
        <v>4092</v>
      </c>
      <c r="AB2793" t="e" cm="1" vm="2">
        <f t="array" ref="AB2793">_FV(Table1[[#This Row],[State]],"Country/region",TRUE)</f>
        <v>#VALUE!</v>
      </c>
    </row>
    <row r="2794" spans="1:28" x14ac:dyDescent="0.35">
      <c r="A2794" t="s">
        <v>1892</v>
      </c>
      <c r="B2794">
        <v>47</v>
      </c>
      <c r="C2794" t="s">
        <v>1893</v>
      </c>
      <c r="D2794" t="s">
        <v>38</v>
      </c>
      <c r="E2794">
        <f>YEAR(Table1[[#This Row],[Order Date]])</f>
        <v>2013</v>
      </c>
      <c r="F2794">
        <v>1</v>
      </c>
      <c r="G2794">
        <f>MONTH(Table1[[#This Row],[Order Date]])</f>
        <v>4</v>
      </c>
      <c r="H2794" s="1">
        <v>41393</v>
      </c>
      <c r="I2794">
        <v>33857</v>
      </c>
      <c r="J2794" t="s">
        <v>58</v>
      </c>
      <c r="K2794">
        <v>18</v>
      </c>
      <c r="L2794">
        <v>7.04</v>
      </c>
      <c r="M2794" s="2">
        <v>0</v>
      </c>
      <c r="N2794">
        <v>130.16</v>
      </c>
      <c r="O2794">
        <v>2.17</v>
      </c>
      <c r="P2794">
        <v>28.87</v>
      </c>
      <c r="Q2794" s="2">
        <v>0.38</v>
      </c>
      <c r="R2794" t="s">
        <v>29</v>
      </c>
      <c r="S2794" t="s">
        <v>59</v>
      </c>
      <c r="T2794" t="s">
        <v>351</v>
      </c>
      <c r="U2794" t="s">
        <v>61</v>
      </c>
      <c r="V2794" t="s">
        <v>76</v>
      </c>
      <c r="W2794">
        <v>4761</v>
      </c>
      <c r="X2794" s="1">
        <v>41394</v>
      </c>
      <c r="Y2794" t="s">
        <v>34</v>
      </c>
      <c r="Z2794" t="e" vm="14">
        <v>#VALUE!</v>
      </c>
      <c r="AA2794">
        <v>33461</v>
      </c>
      <c r="AB2794" t="e" cm="1" vm="2">
        <f t="array" ref="AB2794">_FV(Table1[[#This Row],[State]],"Country/region",TRUE)</f>
        <v>#VALUE!</v>
      </c>
    </row>
    <row r="2795" spans="1:28" x14ac:dyDescent="0.35">
      <c r="A2795" t="s">
        <v>2485</v>
      </c>
      <c r="B2795">
        <v>47</v>
      </c>
      <c r="C2795" t="s">
        <v>2478</v>
      </c>
      <c r="D2795" t="s">
        <v>27</v>
      </c>
      <c r="E2795">
        <f>YEAR(Table1[[#This Row],[Order Date]])</f>
        <v>2013</v>
      </c>
      <c r="F2795">
        <v>1</v>
      </c>
      <c r="G2795">
        <f>MONTH(Table1[[#This Row],[Order Date]])</f>
        <v>4</v>
      </c>
      <c r="H2795" s="1">
        <v>41393</v>
      </c>
      <c r="I2795">
        <v>23394</v>
      </c>
      <c r="J2795" t="s">
        <v>28</v>
      </c>
      <c r="K2795">
        <v>45</v>
      </c>
      <c r="L2795">
        <v>2.08</v>
      </c>
      <c r="M2795" s="2">
        <v>0.01</v>
      </c>
      <c r="N2795">
        <v>101.57</v>
      </c>
      <c r="O2795">
        <v>1.49</v>
      </c>
      <c r="P2795">
        <v>-5.9915000000000003</v>
      </c>
      <c r="Q2795" s="2">
        <v>0.38</v>
      </c>
      <c r="R2795" t="s">
        <v>29</v>
      </c>
      <c r="S2795" t="s">
        <v>30</v>
      </c>
      <c r="T2795" t="s">
        <v>2924</v>
      </c>
      <c r="U2795" t="s">
        <v>67</v>
      </c>
      <c r="V2795" t="s">
        <v>33</v>
      </c>
      <c r="W2795">
        <v>3271</v>
      </c>
      <c r="X2795" s="1">
        <v>41394</v>
      </c>
      <c r="Y2795" t="s">
        <v>34</v>
      </c>
      <c r="Z2795" t="e" vm="22">
        <v>#VALUE!</v>
      </c>
      <c r="AA2795">
        <v>44052</v>
      </c>
      <c r="AB2795" t="e" cm="1" vm="2">
        <f t="array" ref="AB2795">_FV(Table1[[#This Row],[State]],"Country/region",TRUE)</f>
        <v>#VALUE!</v>
      </c>
    </row>
    <row r="2796" spans="1:28" x14ac:dyDescent="0.35">
      <c r="A2796" t="s">
        <v>2925</v>
      </c>
      <c r="B2796">
        <v>47</v>
      </c>
      <c r="C2796" t="s">
        <v>979</v>
      </c>
      <c r="D2796" t="s">
        <v>57</v>
      </c>
      <c r="E2796">
        <f>YEAR(Table1[[#This Row],[Order Date]])</f>
        <v>2013</v>
      </c>
      <c r="F2796">
        <v>1</v>
      </c>
      <c r="G2796">
        <f>MONTH(Table1[[#This Row],[Order Date]])</f>
        <v>4</v>
      </c>
      <c r="H2796" s="1">
        <v>41393</v>
      </c>
      <c r="I2796">
        <v>21319</v>
      </c>
      <c r="J2796" t="s">
        <v>131</v>
      </c>
      <c r="K2796">
        <v>5</v>
      </c>
      <c r="L2796">
        <v>449.99</v>
      </c>
      <c r="M2796" s="2">
        <v>0.01</v>
      </c>
      <c r="N2796">
        <v>2361.1</v>
      </c>
      <c r="O2796">
        <v>49</v>
      </c>
      <c r="P2796">
        <v>-1042.7139999999999</v>
      </c>
      <c r="Q2796" s="2">
        <v>0.38</v>
      </c>
      <c r="R2796" t="s">
        <v>96</v>
      </c>
      <c r="S2796" t="s">
        <v>49</v>
      </c>
      <c r="T2796" t="s">
        <v>1722</v>
      </c>
      <c r="U2796" t="s">
        <v>192</v>
      </c>
      <c r="V2796" t="s">
        <v>33</v>
      </c>
      <c r="W2796">
        <v>2943</v>
      </c>
      <c r="X2796" s="1">
        <v>41394</v>
      </c>
      <c r="Y2796" t="s">
        <v>53</v>
      </c>
      <c r="Z2796" t="e" vm="30">
        <v>#VALUE!</v>
      </c>
      <c r="AA2796">
        <v>1089</v>
      </c>
      <c r="AB2796" t="e" cm="1" vm="2">
        <f t="array" ref="AB2796">_FV(Table1[[#This Row],[State]],"Country/region",TRUE)</f>
        <v>#VALUE!</v>
      </c>
    </row>
    <row r="2797" spans="1:28" x14ac:dyDescent="0.35">
      <c r="A2797" t="s">
        <v>1211</v>
      </c>
      <c r="B2797">
        <v>47</v>
      </c>
      <c r="C2797" t="s">
        <v>1212</v>
      </c>
      <c r="D2797" t="s">
        <v>38</v>
      </c>
      <c r="E2797">
        <f>YEAR(Table1[[#This Row],[Order Date]])</f>
        <v>2013</v>
      </c>
      <c r="F2797">
        <v>1</v>
      </c>
      <c r="G2797">
        <f>MONTH(Table1[[#This Row],[Order Date]])</f>
        <v>4</v>
      </c>
      <c r="H2797" s="1">
        <v>41393</v>
      </c>
      <c r="I2797">
        <v>38850</v>
      </c>
      <c r="J2797" t="s">
        <v>131</v>
      </c>
      <c r="K2797">
        <v>34</v>
      </c>
      <c r="L2797">
        <v>348.21</v>
      </c>
      <c r="M2797" s="2">
        <v>0.02</v>
      </c>
      <c r="N2797">
        <v>12570.74</v>
      </c>
      <c r="O2797">
        <v>40.19</v>
      </c>
      <c r="P2797">
        <v>-4560.43</v>
      </c>
      <c r="Q2797" s="2">
        <v>0.62</v>
      </c>
      <c r="R2797" t="s">
        <v>48</v>
      </c>
      <c r="S2797" t="s">
        <v>73</v>
      </c>
      <c r="T2797" t="s">
        <v>731</v>
      </c>
      <c r="U2797" t="s">
        <v>75</v>
      </c>
      <c r="V2797" t="s">
        <v>52</v>
      </c>
      <c r="W2797">
        <v>5466</v>
      </c>
      <c r="X2797" s="1">
        <v>41395</v>
      </c>
      <c r="Y2797" t="s">
        <v>53</v>
      </c>
      <c r="Z2797" t="e" vm="4">
        <v>#VALUE!</v>
      </c>
      <c r="AA2797">
        <v>92691</v>
      </c>
      <c r="AB2797" t="e" cm="1" vm="2">
        <f t="array" ref="AB2797">_FV(Table1[[#This Row],[State]],"Country/region",TRUE)</f>
        <v>#VALUE!</v>
      </c>
    </row>
    <row r="2798" spans="1:28" x14ac:dyDescent="0.35">
      <c r="A2798" t="s">
        <v>546</v>
      </c>
      <c r="B2798">
        <v>47</v>
      </c>
      <c r="C2798" t="s">
        <v>2926</v>
      </c>
      <c r="D2798" t="s">
        <v>46</v>
      </c>
      <c r="E2798">
        <f>YEAR(Table1[[#This Row],[Order Date]])</f>
        <v>2013</v>
      </c>
      <c r="F2798">
        <v>1</v>
      </c>
      <c r="G2798">
        <f>MONTH(Table1[[#This Row],[Order Date]])</f>
        <v>4</v>
      </c>
      <c r="H2798" s="1">
        <v>41393</v>
      </c>
      <c r="I2798">
        <v>5569</v>
      </c>
      <c r="J2798" t="s">
        <v>39</v>
      </c>
      <c r="K2798">
        <v>12</v>
      </c>
      <c r="L2798">
        <v>9.65</v>
      </c>
      <c r="M2798" s="2">
        <v>0.09</v>
      </c>
      <c r="N2798">
        <v>118.97</v>
      </c>
      <c r="O2798">
        <v>6.22</v>
      </c>
      <c r="P2798">
        <v>-0.06</v>
      </c>
      <c r="Q2798" s="2">
        <v>0.55000000000000004</v>
      </c>
      <c r="R2798" t="s">
        <v>48</v>
      </c>
      <c r="S2798" t="s">
        <v>30</v>
      </c>
      <c r="T2798" t="s">
        <v>777</v>
      </c>
      <c r="U2798" t="s">
        <v>82</v>
      </c>
      <c r="V2798" t="s">
        <v>68</v>
      </c>
      <c r="W2798">
        <v>782</v>
      </c>
      <c r="X2798" s="1">
        <v>41395</v>
      </c>
      <c r="Y2798" t="s">
        <v>34</v>
      </c>
      <c r="Z2798" t="e" vm="16">
        <v>#VALUE!</v>
      </c>
      <c r="AA2798">
        <v>61821</v>
      </c>
      <c r="AB2798" t="e" cm="1" vm="2">
        <f t="array" ref="AB2798">_FV(Table1[[#This Row],[State]],"Country/region",TRUE)</f>
        <v>#VALUE!</v>
      </c>
    </row>
    <row r="2799" spans="1:28" x14ac:dyDescent="0.35">
      <c r="A2799" t="s">
        <v>201</v>
      </c>
      <c r="B2799">
        <v>47</v>
      </c>
      <c r="C2799" t="s">
        <v>979</v>
      </c>
      <c r="D2799" t="s">
        <v>57</v>
      </c>
      <c r="E2799">
        <f>YEAR(Table1[[#This Row],[Order Date]])</f>
        <v>2013</v>
      </c>
      <c r="F2799">
        <v>1</v>
      </c>
      <c r="G2799">
        <f>MONTH(Table1[[#This Row],[Order Date]])</f>
        <v>4</v>
      </c>
      <c r="H2799" s="1">
        <v>41393</v>
      </c>
      <c r="I2799">
        <v>21319</v>
      </c>
      <c r="J2799" t="s">
        <v>131</v>
      </c>
      <c r="K2799">
        <v>11</v>
      </c>
      <c r="L2799">
        <v>14.98</v>
      </c>
      <c r="M2799" s="2">
        <v>0.03</v>
      </c>
      <c r="N2799">
        <v>167.53</v>
      </c>
      <c r="O2799">
        <v>7.69</v>
      </c>
      <c r="P2799">
        <v>-40.94</v>
      </c>
      <c r="Q2799" s="2">
        <v>0.56999999999999995</v>
      </c>
      <c r="R2799" t="s">
        <v>29</v>
      </c>
      <c r="S2799" t="s">
        <v>30</v>
      </c>
      <c r="T2799" t="s">
        <v>1069</v>
      </c>
      <c r="U2799" t="s">
        <v>32</v>
      </c>
      <c r="V2799" t="s">
        <v>33</v>
      </c>
      <c r="W2799">
        <v>2942</v>
      </c>
      <c r="X2799" s="1">
        <v>41396</v>
      </c>
      <c r="Y2799" t="s">
        <v>34</v>
      </c>
      <c r="Z2799" t="e" vm="21">
        <v>#VALUE!</v>
      </c>
      <c r="AA2799">
        <v>4011</v>
      </c>
      <c r="AB2799" t="e" cm="1" vm="2">
        <f t="array" ref="AB2799">_FV(Table1[[#This Row],[State]],"Country/region",TRUE)</f>
        <v>#VALUE!</v>
      </c>
    </row>
    <row r="2800" spans="1:28" x14ac:dyDescent="0.35">
      <c r="A2800" t="s">
        <v>1224</v>
      </c>
      <c r="B2800">
        <v>47</v>
      </c>
      <c r="C2800" t="s">
        <v>1225</v>
      </c>
      <c r="D2800" t="s">
        <v>46</v>
      </c>
      <c r="E2800">
        <f>YEAR(Table1[[#This Row],[Order Date]])</f>
        <v>2013</v>
      </c>
      <c r="F2800">
        <v>1</v>
      </c>
      <c r="G2800">
        <f>MONTH(Table1[[#This Row],[Order Date]])</f>
        <v>4</v>
      </c>
      <c r="H2800" s="1">
        <v>41394</v>
      </c>
      <c r="I2800">
        <v>28928</v>
      </c>
      <c r="J2800" t="s">
        <v>47</v>
      </c>
      <c r="K2800">
        <v>22</v>
      </c>
      <c r="L2800">
        <v>256.99</v>
      </c>
      <c r="M2800" s="2">
        <v>0.09</v>
      </c>
      <c r="N2800">
        <v>5144.9399999999996</v>
      </c>
      <c r="O2800">
        <v>11.25</v>
      </c>
      <c r="P2800">
        <v>729.06</v>
      </c>
      <c r="Q2800" s="2">
        <v>0.51</v>
      </c>
      <c r="R2800" t="s">
        <v>96</v>
      </c>
      <c r="S2800" t="s">
        <v>30</v>
      </c>
      <c r="T2800" t="s">
        <v>1577</v>
      </c>
      <c r="U2800" t="s">
        <v>102</v>
      </c>
      <c r="V2800" t="s">
        <v>76</v>
      </c>
      <c r="W2800">
        <v>4058</v>
      </c>
      <c r="X2800" s="1">
        <v>41394</v>
      </c>
      <c r="Y2800" t="s">
        <v>34</v>
      </c>
      <c r="Z2800" t="e" vm="14">
        <v>#VALUE!</v>
      </c>
      <c r="AA2800">
        <v>32789</v>
      </c>
      <c r="AB2800" t="e" cm="1" vm="2">
        <f t="array" ref="AB2800">_FV(Table1[[#This Row],[State]],"Country/region",TRUE)</f>
        <v>#VALUE!</v>
      </c>
    </row>
    <row r="2801" spans="1:28" x14ac:dyDescent="0.35">
      <c r="A2801" t="s">
        <v>363</v>
      </c>
      <c r="B2801">
        <v>47</v>
      </c>
      <c r="C2801" t="s">
        <v>400</v>
      </c>
      <c r="D2801" t="s">
        <v>46</v>
      </c>
      <c r="E2801">
        <f>YEAR(Table1[[#This Row],[Order Date]])</f>
        <v>2013</v>
      </c>
      <c r="F2801">
        <v>1</v>
      </c>
      <c r="G2801">
        <f>MONTH(Table1[[#This Row],[Order Date]])</f>
        <v>4</v>
      </c>
      <c r="H2801" s="1">
        <v>41394</v>
      </c>
      <c r="I2801">
        <v>14855</v>
      </c>
      <c r="J2801" t="s">
        <v>39</v>
      </c>
      <c r="K2801">
        <v>19</v>
      </c>
      <c r="L2801">
        <v>124.49</v>
      </c>
      <c r="M2801" s="2">
        <v>0.01</v>
      </c>
      <c r="N2801">
        <v>2557.5100000000002</v>
      </c>
      <c r="O2801">
        <v>51.94</v>
      </c>
      <c r="P2801">
        <v>-168.48</v>
      </c>
      <c r="Q2801" s="2">
        <v>0.63</v>
      </c>
      <c r="R2801" t="s">
        <v>48</v>
      </c>
      <c r="S2801" t="s">
        <v>73</v>
      </c>
      <c r="T2801" t="s">
        <v>2074</v>
      </c>
      <c r="U2801" t="s">
        <v>75</v>
      </c>
      <c r="V2801" t="s">
        <v>76</v>
      </c>
      <c r="W2801">
        <v>2081</v>
      </c>
      <c r="X2801" s="1">
        <v>41396</v>
      </c>
      <c r="Y2801" t="s">
        <v>53</v>
      </c>
      <c r="Z2801" t="e" vm="35">
        <v>#VALUE!</v>
      </c>
      <c r="AA2801">
        <v>71901</v>
      </c>
      <c r="AB2801" t="e" cm="1" vm="2">
        <f t="array" ref="AB2801">_FV(Table1[[#This Row],[State]],"Country/region",TRUE)</f>
        <v>#VALUE!</v>
      </c>
    </row>
    <row r="2802" spans="1:28" x14ac:dyDescent="0.35">
      <c r="A2802" t="s">
        <v>363</v>
      </c>
      <c r="B2802">
        <v>47</v>
      </c>
      <c r="C2802" t="s">
        <v>400</v>
      </c>
      <c r="D2802" t="s">
        <v>46</v>
      </c>
      <c r="E2802">
        <f>YEAR(Table1[[#This Row],[Order Date]])</f>
        <v>2013</v>
      </c>
      <c r="F2802">
        <v>1</v>
      </c>
      <c r="G2802">
        <f>MONTH(Table1[[#This Row],[Order Date]])</f>
        <v>4</v>
      </c>
      <c r="H2802" s="1">
        <v>41394</v>
      </c>
      <c r="I2802">
        <v>14855</v>
      </c>
      <c r="J2802" t="s">
        <v>39</v>
      </c>
      <c r="K2802">
        <v>48</v>
      </c>
      <c r="L2802">
        <v>2.23</v>
      </c>
      <c r="M2802" s="2">
        <v>0.1</v>
      </c>
      <c r="N2802">
        <v>103.8</v>
      </c>
      <c r="O2802">
        <v>4.57</v>
      </c>
      <c r="P2802">
        <v>-150.53</v>
      </c>
      <c r="Q2802" s="2">
        <v>0.41</v>
      </c>
      <c r="R2802" t="s">
        <v>48</v>
      </c>
      <c r="S2802" t="s">
        <v>139</v>
      </c>
      <c r="T2802" t="s">
        <v>1417</v>
      </c>
      <c r="U2802" t="s">
        <v>82</v>
      </c>
      <c r="V2802" t="s">
        <v>76</v>
      </c>
      <c r="W2802">
        <v>2080</v>
      </c>
      <c r="X2802" s="1">
        <v>41396</v>
      </c>
      <c r="Y2802" t="s">
        <v>34</v>
      </c>
      <c r="Z2802" t="e" vm="35">
        <v>#VALUE!</v>
      </c>
      <c r="AA2802">
        <v>71901</v>
      </c>
      <c r="AB2802" t="e" cm="1" vm="2">
        <f t="array" ref="AB2802">_FV(Table1[[#This Row],[State]],"Country/region",TRUE)</f>
        <v>#VALUE!</v>
      </c>
    </row>
    <row r="2803" spans="1:28" x14ac:dyDescent="0.35">
      <c r="A2803" t="s">
        <v>363</v>
      </c>
      <c r="B2803">
        <v>47</v>
      </c>
      <c r="C2803" t="s">
        <v>400</v>
      </c>
      <c r="D2803" t="s">
        <v>46</v>
      </c>
      <c r="E2803">
        <f>YEAR(Table1[[#This Row],[Order Date]])</f>
        <v>2013</v>
      </c>
      <c r="F2803">
        <v>1</v>
      </c>
      <c r="G2803">
        <f>MONTH(Table1[[#This Row],[Order Date]])</f>
        <v>4</v>
      </c>
      <c r="H2803" s="1">
        <v>41394</v>
      </c>
      <c r="I2803">
        <v>14855</v>
      </c>
      <c r="J2803" t="s">
        <v>39</v>
      </c>
      <c r="K2803">
        <v>44</v>
      </c>
      <c r="L2803">
        <v>3.58</v>
      </c>
      <c r="M2803" s="2">
        <v>0.06</v>
      </c>
      <c r="N2803">
        <v>174.9</v>
      </c>
      <c r="O2803">
        <v>5.47</v>
      </c>
      <c r="P2803">
        <v>-150.90299999999999</v>
      </c>
      <c r="Q2803" s="2">
        <v>0.37</v>
      </c>
      <c r="R2803" t="s">
        <v>29</v>
      </c>
      <c r="S2803" t="s">
        <v>30</v>
      </c>
      <c r="T2803" t="s">
        <v>1822</v>
      </c>
      <c r="U2803" t="s">
        <v>67</v>
      </c>
      <c r="V2803" t="s">
        <v>76</v>
      </c>
      <c r="W2803">
        <v>2079</v>
      </c>
      <c r="X2803" s="1">
        <v>41396</v>
      </c>
      <c r="Y2803" t="s">
        <v>42</v>
      </c>
      <c r="Z2803" t="e" vm="35">
        <v>#VALUE!</v>
      </c>
      <c r="AA2803">
        <v>71901</v>
      </c>
      <c r="AB2803" t="e" cm="1" vm="2">
        <f t="array" ref="AB2803">_FV(Table1[[#This Row],[State]],"Country/region",TRUE)</f>
        <v>#VALUE!</v>
      </c>
    </row>
    <row r="2804" spans="1:28" x14ac:dyDescent="0.35">
      <c r="A2804" t="s">
        <v>1224</v>
      </c>
      <c r="B2804">
        <v>47</v>
      </c>
      <c r="C2804" t="s">
        <v>1225</v>
      </c>
      <c r="D2804" t="s">
        <v>46</v>
      </c>
      <c r="E2804">
        <f>YEAR(Table1[[#This Row],[Order Date]])</f>
        <v>2013</v>
      </c>
      <c r="F2804">
        <v>1</v>
      </c>
      <c r="G2804">
        <f>MONTH(Table1[[#This Row],[Order Date]])</f>
        <v>4</v>
      </c>
      <c r="H2804" s="1">
        <v>41394</v>
      </c>
      <c r="I2804">
        <v>28928</v>
      </c>
      <c r="J2804" t="s">
        <v>47</v>
      </c>
      <c r="K2804">
        <v>3</v>
      </c>
      <c r="L2804">
        <v>59.98</v>
      </c>
      <c r="M2804" s="2">
        <v>0.02</v>
      </c>
      <c r="N2804">
        <v>185.16</v>
      </c>
      <c r="O2804">
        <v>3.99</v>
      </c>
      <c r="P2804">
        <v>-49.34</v>
      </c>
      <c r="Q2804" s="2">
        <v>0.56999999999999995</v>
      </c>
      <c r="R2804" t="s">
        <v>29</v>
      </c>
      <c r="S2804" t="s">
        <v>30</v>
      </c>
      <c r="T2804" t="s">
        <v>306</v>
      </c>
      <c r="U2804" t="s">
        <v>214</v>
      </c>
      <c r="V2804" t="s">
        <v>76</v>
      </c>
      <c r="W2804">
        <v>4057</v>
      </c>
      <c r="X2804" s="1">
        <v>41396</v>
      </c>
      <c r="Y2804" t="s">
        <v>34</v>
      </c>
      <c r="Z2804" t="e" vm="14">
        <v>#VALUE!</v>
      </c>
      <c r="AA2804">
        <v>32789</v>
      </c>
      <c r="AB2804" t="e" cm="1" vm="2">
        <f t="array" ref="AB2804">_FV(Table1[[#This Row],[State]],"Country/region",TRUE)</f>
        <v>#VALUE!</v>
      </c>
    </row>
    <row r="2805" spans="1:28" x14ac:dyDescent="0.35">
      <c r="A2805" t="s">
        <v>1224</v>
      </c>
      <c r="B2805">
        <v>47</v>
      </c>
      <c r="C2805" t="s">
        <v>1225</v>
      </c>
      <c r="D2805" t="s">
        <v>46</v>
      </c>
      <c r="E2805">
        <f>YEAR(Table1[[#This Row],[Order Date]])</f>
        <v>2013</v>
      </c>
      <c r="F2805">
        <v>1</v>
      </c>
      <c r="G2805">
        <f>MONTH(Table1[[#This Row],[Order Date]])</f>
        <v>4</v>
      </c>
      <c r="H2805" s="1">
        <v>41394</v>
      </c>
      <c r="I2805">
        <v>28928</v>
      </c>
      <c r="J2805" t="s">
        <v>47</v>
      </c>
      <c r="K2805">
        <v>46</v>
      </c>
      <c r="L2805">
        <v>35.99</v>
      </c>
      <c r="M2805" s="2">
        <v>0.01</v>
      </c>
      <c r="N2805">
        <v>1397.383</v>
      </c>
      <c r="O2805">
        <v>5</v>
      </c>
      <c r="P2805">
        <v>-135.86099999999999</v>
      </c>
      <c r="Q2805" s="2">
        <v>0.82</v>
      </c>
      <c r="R2805" t="s">
        <v>96</v>
      </c>
      <c r="S2805" t="s">
        <v>59</v>
      </c>
      <c r="T2805" t="s">
        <v>2286</v>
      </c>
      <c r="U2805" t="s">
        <v>105</v>
      </c>
      <c r="V2805" t="s">
        <v>76</v>
      </c>
      <c r="W2805">
        <v>4059</v>
      </c>
      <c r="X2805" s="1">
        <v>41396</v>
      </c>
      <c r="Y2805" t="s">
        <v>34</v>
      </c>
      <c r="Z2805" t="e" vm="14">
        <v>#VALUE!</v>
      </c>
      <c r="AA2805">
        <v>32789</v>
      </c>
      <c r="AB2805" t="e" cm="1" vm="2">
        <f t="array" ref="AB2805">_FV(Table1[[#This Row],[State]],"Country/region",TRUE)</f>
        <v>#VALUE!</v>
      </c>
    </row>
    <row r="2806" spans="1:28" x14ac:dyDescent="0.35">
      <c r="A2806" t="s">
        <v>2912</v>
      </c>
      <c r="B2806">
        <v>47</v>
      </c>
      <c r="C2806" t="s">
        <v>1953</v>
      </c>
      <c r="D2806" t="s">
        <v>57</v>
      </c>
      <c r="E2806">
        <f>YEAR(Table1[[#This Row],[Order Date]])</f>
        <v>2013</v>
      </c>
      <c r="F2806">
        <v>1</v>
      </c>
      <c r="G2806">
        <f>MONTH(Table1[[#This Row],[Order Date]])</f>
        <v>4</v>
      </c>
      <c r="H2806" s="1">
        <v>41394</v>
      </c>
      <c r="I2806">
        <v>57766</v>
      </c>
      <c r="J2806" t="s">
        <v>28</v>
      </c>
      <c r="K2806">
        <v>17</v>
      </c>
      <c r="L2806">
        <v>30.53</v>
      </c>
      <c r="M2806" s="2">
        <v>0.05</v>
      </c>
      <c r="N2806">
        <v>517.98</v>
      </c>
      <c r="O2806">
        <v>19.989999999999998</v>
      </c>
      <c r="P2806">
        <v>-85.32</v>
      </c>
      <c r="Q2806" s="2">
        <v>0.39</v>
      </c>
      <c r="R2806" t="s">
        <v>29</v>
      </c>
      <c r="S2806" t="s">
        <v>30</v>
      </c>
      <c r="T2806" t="s">
        <v>382</v>
      </c>
      <c r="U2806" t="s">
        <v>210</v>
      </c>
      <c r="V2806" t="s">
        <v>52</v>
      </c>
      <c r="W2806">
        <v>8097</v>
      </c>
      <c r="X2806" s="1">
        <v>41397</v>
      </c>
      <c r="Y2806" t="s">
        <v>34</v>
      </c>
      <c r="Z2806" t="e" vm="45">
        <v>#VALUE!</v>
      </c>
      <c r="AA2806">
        <v>59102</v>
      </c>
      <c r="AB2806" t="e" cm="1" vm="2">
        <f t="array" ref="AB2806">_FV(Table1[[#This Row],[State]],"Country/region",TRUE)</f>
        <v>#VALUE!</v>
      </c>
    </row>
    <row r="2807" spans="1:28" x14ac:dyDescent="0.35">
      <c r="A2807" t="s">
        <v>2927</v>
      </c>
      <c r="B2807">
        <v>47</v>
      </c>
      <c r="C2807" t="s">
        <v>1333</v>
      </c>
      <c r="D2807" t="s">
        <v>27</v>
      </c>
      <c r="E2807">
        <f>YEAR(Table1[[#This Row],[Order Date]])</f>
        <v>2013</v>
      </c>
      <c r="F2807">
        <v>1</v>
      </c>
      <c r="G2807">
        <f>MONTH(Table1[[#This Row],[Order Date]])</f>
        <v>5</v>
      </c>
      <c r="H2807" s="1">
        <v>41395</v>
      </c>
      <c r="I2807">
        <v>57857</v>
      </c>
      <c r="J2807" t="s">
        <v>28</v>
      </c>
      <c r="K2807">
        <v>18</v>
      </c>
      <c r="L2807">
        <v>18.649999999999999</v>
      </c>
      <c r="M2807" s="2">
        <v>0.1</v>
      </c>
      <c r="N2807">
        <v>314.95999999999998</v>
      </c>
      <c r="O2807">
        <v>3.77</v>
      </c>
      <c r="P2807">
        <v>153.47999999999999</v>
      </c>
      <c r="Q2807" s="2">
        <v>0.39</v>
      </c>
      <c r="R2807" t="s">
        <v>48</v>
      </c>
      <c r="S2807" t="s">
        <v>139</v>
      </c>
      <c r="T2807" t="s">
        <v>2370</v>
      </c>
      <c r="U2807" t="s">
        <v>82</v>
      </c>
      <c r="V2807" t="s">
        <v>52</v>
      </c>
      <c r="W2807">
        <v>8106</v>
      </c>
      <c r="X2807" s="1">
        <v>41395</v>
      </c>
      <c r="Y2807" t="s">
        <v>34</v>
      </c>
      <c r="Z2807" t="e" vm="32">
        <v>#VALUE!</v>
      </c>
      <c r="AA2807">
        <v>80634</v>
      </c>
      <c r="AB2807" t="e" cm="1" vm="2">
        <f t="array" ref="AB2807">_FV(Table1[[#This Row],[State]],"Country/region",TRUE)</f>
        <v>#VALUE!</v>
      </c>
    </row>
    <row r="2808" spans="1:28" x14ac:dyDescent="0.35">
      <c r="A2808" t="s">
        <v>704</v>
      </c>
      <c r="B2808">
        <v>47</v>
      </c>
      <c r="C2808" t="s">
        <v>65</v>
      </c>
      <c r="D2808" t="s">
        <v>57</v>
      </c>
      <c r="E2808">
        <f>YEAR(Table1[[#This Row],[Order Date]])</f>
        <v>2013</v>
      </c>
      <c r="F2808">
        <v>1</v>
      </c>
      <c r="G2808">
        <f>MONTH(Table1[[#This Row],[Order Date]])</f>
        <v>5</v>
      </c>
      <c r="H2808" s="1">
        <v>41395</v>
      </c>
      <c r="I2808">
        <v>57092</v>
      </c>
      <c r="J2808" t="s">
        <v>58</v>
      </c>
      <c r="K2808">
        <v>29</v>
      </c>
      <c r="L2808">
        <v>110.99</v>
      </c>
      <c r="M2808" s="2">
        <v>0.03</v>
      </c>
      <c r="N2808">
        <v>2820.6995000000002</v>
      </c>
      <c r="O2808">
        <v>8.99</v>
      </c>
      <c r="P2808">
        <v>601.33500000000004</v>
      </c>
      <c r="Q2808" s="2">
        <v>0.56999999999999995</v>
      </c>
      <c r="R2808" t="s">
        <v>96</v>
      </c>
      <c r="S2808" t="s">
        <v>30</v>
      </c>
      <c r="T2808" t="s">
        <v>1992</v>
      </c>
      <c r="U2808" t="s">
        <v>105</v>
      </c>
      <c r="V2808" t="s">
        <v>68</v>
      </c>
      <c r="W2808">
        <v>7985</v>
      </c>
      <c r="X2808" s="1">
        <v>41396</v>
      </c>
      <c r="Y2808" t="s">
        <v>34</v>
      </c>
      <c r="Z2808" t="e" vm="11">
        <v>#VALUE!</v>
      </c>
      <c r="AA2808">
        <v>75482</v>
      </c>
      <c r="AB2808" t="e" cm="1" vm="2">
        <f t="array" ref="AB2808">_FV(Table1[[#This Row],[State]],"Country/region",TRUE)</f>
        <v>#VALUE!</v>
      </c>
    </row>
    <row r="2809" spans="1:28" x14ac:dyDescent="0.35">
      <c r="A2809" t="s">
        <v>2928</v>
      </c>
      <c r="B2809">
        <v>47</v>
      </c>
      <c r="C2809" t="s">
        <v>1085</v>
      </c>
      <c r="D2809" t="s">
        <v>27</v>
      </c>
      <c r="E2809">
        <f>YEAR(Table1[[#This Row],[Order Date]])</f>
        <v>2013</v>
      </c>
      <c r="F2809">
        <v>1</v>
      </c>
      <c r="G2809">
        <f>MONTH(Table1[[#This Row],[Order Date]])</f>
        <v>5</v>
      </c>
      <c r="H2809" s="1">
        <v>41395</v>
      </c>
      <c r="I2809">
        <v>43904</v>
      </c>
      <c r="J2809" t="s">
        <v>39</v>
      </c>
      <c r="K2809">
        <v>30</v>
      </c>
      <c r="L2809">
        <v>125.99</v>
      </c>
      <c r="M2809" s="2">
        <v>0.01</v>
      </c>
      <c r="N2809">
        <v>3339.65</v>
      </c>
      <c r="O2809">
        <v>7.69</v>
      </c>
      <c r="P2809">
        <v>788.50800000000004</v>
      </c>
      <c r="Q2809" s="2">
        <v>0.57999999999999996</v>
      </c>
      <c r="R2809" t="s">
        <v>96</v>
      </c>
      <c r="S2809" t="s">
        <v>30</v>
      </c>
      <c r="T2809" t="s">
        <v>653</v>
      </c>
      <c r="U2809" t="s">
        <v>105</v>
      </c>
      <c r="V2809" t="s">
        <v>76</v>
      </c>
      <c r="W2809">
        <v>6196</v>
      </c>
      <c r="X2809" s="1">
        <v>41396</v>
      </c>
      <c r="Y2809" t="s">
        <v>34</v>
      </c>
      <c r="Z2809" t="e" vm="14">
        <v>#VALUE!</v>
      </c>
      <c r="AA2809">
        <v>33063</v>
      </c>
      <c r="AB2809" t="e" cm="1" vm="2">
        <f t="array" ref="AB2809">_FV(Table1[[#This Row],[State]],"Country/region",TRUE)</f>
        <v>#VALUE!</v>
      </c>
    </row>
    <row r="2810" spans="1:28" x14ac:dyDescent="0.35">
      <c r="A2810" t="s">
        <v>2928</v>
      </c>
      <c r="B2810">
        <v>47</v>
      </c>
      <c r="C2810" t="s">
        <v>1085</v>
      </c>
      <c r="D2810" t="s">
        <v>27</v>
      </c>
      <c r="E2810">
        <f>YEAR(Table1[[#This Row],[Order Date]])</f>
        <v>2013</v>
      </c>
      <c r="F2810">
        <v>1</v>
      </c>
      <c r="G2810">
        <f>MONTH(Table1[[#This Row],[Order Date]])</f>
        <v>5</v>
      </c>
      <c r="H2810" s="1">
        <v>41395</v>
      </c>
      <c r="I2810">
        <v>43904</v>
      </c>
      <c r="J2810" t="s">
        <v>39</v>
      </c>
      <c r="K2810">
        <v>43</v>
      </c>
      <c r="L2810">
        <v>10.01</v>
      </c>
      <c r="M2810" s="2">
        <v>0.08</v>
      </c>
      <c r="N2810">
        <v>413.83</v>
      </c>
      <c r="O2810">
        <v>1.99</v>
      </c>
      <c r="P2810">
        <v>111.74</v>
      </c>
      <c r="Q2810" s="2">
        <v>0.41</v>
      </c>
      <c r="R2810" t="s">
        <v>96</v>
      </c>
      <c r="S2810" t="s">
        <v>139</v>
      </c>
      <c r="T2810" t="s">
        <v>1905</v>
      </c>
      <c r="U2810" t="s">
        <v>102</v>
      </c>
      <c r="V2810" t="s">
        <v>76</v>
      </c>
      <c r="W2810">
        <v>6195</v>
      </c>
      <c r="X2810" s="1">
        <v>41397</v>
      </c>
      <c r="Y2810" t="s">
        <v>34</v>
      </c>
      <c r="Z2810" t="e" vm="14">
        <v>#VALUE!</v>
      </c>
      <c r="AA2810">
        <v>33063</v>
      </c>
      <c r="AB2810" t="e" cm="1" vm="2">
        <f t="array" ref="AB2810">_FV(Table1[[#This Row],[State]],"Country/region",TRUE)</f>
        <v>#VALUE!</v>
      </c>
    </row>
    <row r="2811" spans="1:28" x14ac:dyDescent="0.35">
      <c r="A2811" t="s">
        <v>1461</v>
      </c>
      <c r="B2811">
        <v>47</v>
      </c>
      <c r="C2811" t="s">
        <v>539</v>
      </c>
      <c r="D2811" t="s">
        <v>46</v>
      </c>
      <c r="E2811">
        <f>YEAR(Table1[[#This Row],[Order Date]])</f>
        <v>2013</v>
      </c>
      <c r="F2811">
        <v>1</v>
      </c>
      <c r="G2811">
        <f>MONTH(Table1[[#This Row],[Order Date]])</f>
        <v>5</v>
      </c>
      <c r="H2811" s="1">
        <v>41396</v>
      </c>
      <c r="I2811">
        <v>51488</v>
      </c>
      <c r="J2811" t="s">
        <v>28</v>
      </c>
      <c r="K2811">
        <v>31</v>
      </c>
      <c r="L2811">
        <v>50.98</v>
      </c>
      <c r="M2811" s="2">
        <v>0.03</v>
      </c>
      <c r="N2811">
        <v>1561.96</v>
      </c>
      <c r="O2811">
        <v>13.66</v>
      </c>
      <c r="P2811">
        <v>119.92</v>
      </c>
      <c r="Q2811" s="2">
        <v>0.57999999999999996</v>
      </c>
      <c r="R2811" t="s">
        <v>29</v>
      </c>
      <c r="S2811" t="s">
        <v>30</v>
      </c>
      <c r="T2811" t="s">
        <v>1965</v>
      </c>
      <c r="U2811" t="s">
        <v>214</v>
      </c>
      <c r="V2811" t="s">
        <v>76</v>
      </c>
      <c r="W2811">
        <v>7213</v>
      </c>
      <c r="X2811" s="1">
        <v>41397</v>
      </c>
      <c r="Y2811" t="s">
        <v>34</v>
      </c>
      <c r="Z2811" t="e" vm="18">
        <v>#VALUE!</v>
      </c>
      <c r="AA2811">
        <v>23602</v>
      </c>
      <c r="AB2811" t="e" cm="1" vm="2">
        <f t="array" ref="AB2811">_FV(Table1[[#This Row],[State]],"Country/region",TRUE)</f>
        <v>#VALUE!</v>
      </c>
    </row>
    <row r="2812" spans="1:28" x14ac:dyDescent="0.35">
      <c r="A2812" t="s">
        <v>2146</v>
      </c>
      <c r="B2812">
        <v>47</v>
      </c>
      <c r="C2812" t="s">
        <v>1391</v>
      </c>
      <c r="D2812" t="s">
        <v>38</v>
      </c>
      <c r="E2812">
        <f>YEAR(Table1[[#This Row],[Order Date]])</f>
        <v>2013</v>
      </c>
      <c r="F2812">
        <v>1</v>
      </c>
      <c r="G2812">
        <f>MONTH(Table1[[#This Row],[Order Date]])</f>
        <v>5</v>
      </c>
      <c r="H2812" s="1">
        <v>41396</v>
      </c>
      <c r="I2812">
        <v>29408</v>
      </c>
      <c r="J2812" t="s">
        <v>39</v>
      </c>
      <c r="K2812">
        <v>44</v>
      </c>
      <c r="L2812">
        <v>119.99</v>
      </c>
      <c r="M2812" s="2">
        <v>7.0000000000000007E-2</v>
      </c>
      <c r="N2812">
        <v>4260.7299999999996</v>
      </c>
      <c r="O2812">
        <v>56.14</v>
      </c>
      <c r="P2812">
        <v>251.58</v>
      </c>
      <c r="Q2812" s="2">
        <v>0.39</v>
      </c>
      <c r="R2812" t="s">
        <v>96</v>
      </c>
      <c r="S2812" t="s">
        <v>73</v>
      </c>
      <c r="T2812" t="s">
        <v>423</v>
      </c>
      <c r="U2812" t="s">
        <v>98</v>
      </c>
      <c r="V2812" t="s">
        <v>68</v>
      </c>
      <c r="W2812">
        <v>4143</v>
      </c>
      <c r="X2812" s="1">
        <v>41397</v>
      </c>
      <c r="Y2812" t="s">
        <v>53</v>
      </c>
      <c r="Z2812" t="e" vm="26">
        <v>#VALUE!</v>
      </c>
      <c r="AA2812">
        <v>49783</v>
      </c>
      <c r="AB2812" t="e" cm="1" vm="2">
        <f t="array" ref="AB2812">_FV(Table1[[#This Row],[State]],"Country/region",TRUE)</f>
        <v>#VALUE!</v>
      </c>
    </row>
    <row r="2813" spans="1:28" x14ac:dyDescent="0.35">
      <c r="A2813" t="s">
        <v>1414</v>
      </c>
      <c r="B2813">
        <v>47</v>
      </c>
      <c r="C2813" t="s">
        <v>1415</v>
      </c>
      <c r="D2813" t="s">
        <v>46</v>
      </c>
      <c r="E2813">
        <f>YEAR(Table1[[#This Row],[Order Date]])</f>
        <v>2013</v>
      </c>
      <c r="F2813">
        <v>1</v>
      </c>
      <c r="G2813">
        <f>MONTH(Table1[[#This Row],[Order Date]])</f>
        <v>5</v>
      </c>
      <c r="H2813" s="1">
        <v>41396</v>
      </c>
      <c r="I2813">
        <v>34402</v>
      </c>
      <c r="J2813" t="s">
        <v>28</v>
      </c>
      <c r="K2813">
        <v>38</v>
      </c>
      <c r="L2813">
        <v>80.98</v>
      </c>
      <c r="M2813" s="2">
        <v>0.05</v>
      </c>
      <c r="N2813">
        <v>3016.85</v>
      </c>
      <c r="O2813">
        <v>35</v>
      </c>
      <c r="P2813">
        <v>-967.67</v>
      </c>
      <c r="Q2813" s="2">
        <v>0.81</v>
      </c>
      <c r="R2813" t="s">
        <v>29</v>
      </c>
      <c r="S2813" t="s">
        <v>40</v>
      </c>
      <c r="T2813" t="s">
        <v>1874</v>
      </c>
      <c r="U2813" t="s">
        <v>32</v>
      </c>
      <c r="V2813" t="s">
        <v>76</v>
      </c>
      <c r="W2813">
        <v>4835</v>
      </c>
      <c r="X2813" s="1">
        <v>41398</v>
      </c>
      <c r="Y2813" t="s">
        <v>34</v>
      </c>
      <c r="Z2813" t="e" vm="44">
        <v>#VALUE!</v>
      </c>
      <c r="AA2813">
        <v>30328</v>
      </c>
      <c r="AB2813" t="e" cm="1" vm="2">
        <f t="array" ref="AB2813">_FV(Table1[[#This Row],[State]],"Country/region",TRUE)</f>
        <v>#VALUE!</v>
      </c>
    </row>
    <row r="2814" spans="1:28" x14ac:dyDescent="0.35">
      <c r="A2814" t="s">
        <v>2273</v>
      </c>
      <c r="B2814">
        <v>47</v>
      </c>
      <c r="C2814" t="s">
        <v>1415</v>
      </c>
      <c r="D2814" t="s">
        <v>46</v>
      </c>
      <c r="E2814">
        <f>YEAR(Table1[[#This Row],[Order Date]])</f>
        <v>2013</v>
      </c>
      <c r="F2814">
        <v>1</v>
      </c>
      <c r="G2814">
        <f>MONTH(Table1[[#This Row],[Order Date]])</f>
        <v>5</v>
      </c>
      <c r="H2814" s="1">
        <v>41396</v>
      </c>
      <c r="I2814">
        <v>34402</v>
      </c>
      <c r="J2814" t="s">
        <v>28</v>
      </c>
      <c r="K2814">
        <v>11</v>
      </c>
      <c r="L2814">
        <v>3.15</v>
      </c>
      <c r="M2814" s="2">
        <v>7.0000000000000007E-2</v>
      </c>
      <c r="N2814">
        <v>48.5</v>
      </c>
      <c r="O2814">
        <v>0.5</v>
      </c>
      <c r="P2814">
        <v>23.88</v>
      </c>
      <c r="Q2814" s="2">
        <v>0.37</v>
      </c>
      <c r="R2814" t="s">
        <v>29</v>
      </c>
      <c r="S2814" t="s">
        <v>30</v>
      </c>
      <c r="T2814" t="s">
        <v>1880</v>
      </c>
      <c r="U2814" t="s">
        <v>210</v>
      </c>
      <c r="V2814" t="s">
        <v>76</v>
      </c>
      <c r="W2814">
        <v>4836</v>
      </c>
      <c r="X2814" s="1">
        <v>41399</v>
      </c>
      <c r="Y2814" t="s">
        <v>42</v>
      </c>
      <c r="Z2814" t="e" vm="44">
        <v>#VALUE!</v>
      </c>
      <c r="AA2814">
        <v>31401</v>
      </c>
      <c r="AB2814" t="e" cm="1" vm="2">
        <f t="array" ref="AB2814">_FV(Table1[[#This Row],[State]],"Country/region",TRUE)</f>
        <v>#VALUE!</v>
      </c>
    </row>
    <row r="2815" spans="1:28" x14ac:dyDescent="0.35">
      <c r="A2815" t="s">
        <v>2929</v>
      </c>
      <c r="B2815">
        <v>47</v>
      </c>
      <c r="C2815" t="s">
        <v>2930</v>
      </c>
      <c r="D2815" t="s">
        <v>38</v>
      </c>
      <c r="E2815">
        <f>YEAR(Table1[[#This Row],[Order Date]])</f>
        <v>2013</v>
      </c>
      <c r="F2815">
        <v>1</v>
      </c>
      <c r="G2815">
        <f>MONTH(Table1[[#This Row],[Order Date]])</f>
        <v>5</v>
      </c>
      <c r="H2815" s="1">
        <v>41397</v>
      </c>
      <c r="I2815">
        <v>8131</v>
      </c>
      <c r="J2815" t="s">
        <v>58</v>
      </c>
      <c r="K2815">
        <v>24</v>
      </c>
      <c r="L2815">
        <v>29.89</v>
      </c>
      <c r="M2815" s="2">
        <v>0.01</v>
      </c>
      <c r="N2815">
        <v>717.29</v>
      </c>
      <c r="O2815">
        <v>1.99</v>
      </c>
      <c r="P2815">
        <v>191.29</v>
      </c>
      <c r="Q2815" s="2">
        <v>0.5</v>
      </c>
      <c r="R2815" t="s">
        <v>96</v>
      </c>
      <c r="S2815" t="s">
        <v>139</v>
      </c>
      <c r="T2815" t="s">
        <v>617</v>
      </c>
      <c r="U2815" t="s">
        <v>102</v>
      </c>
      <c r="V2815" t="s">
        <v>68</v>
      </c>
      <c r="W2815">
        <v>1106</v>
      </c>
      <c r="X2815" s="1">
        <v>41397</v>
      </c>
      <c r="Y2815" t="s">
        <v>34</v>
      </c>
      <c r="Z2815" t="e" vm="38">
        <v>#VALUE!</v>
      </c>
      <c r="AA2815">
        <v>46360</v>
      </c>
      <c r="AB2815" t="e" cm="1" vm="2">
        <f t="array" ref="AB2815">_FV(Table1[[#This Row],[State]],"Country/region",TRUE)</f>
        <v>#VALUE!</v>
      </c>
    </row>
    <row r="2816" spans="1:28" x14ac:dyDescent="0.35">
      <c r="A2816" t="s">
        <v>2931</v>
      </c>
      <c r="B2816">
        <v>47</v>
      </c>
      <c r="C2816" t="s">
        <v>1828</v>
      </c>
      <c r="D2816" t="s">
        <v>57</v>
      </c>
      <c r="E2816">
        <f>YEAR(Table1[[#This Row],[Order Date]])</f>
        <v>2013</v>
      </c>
      <c r="F2816">
        <v>1</v>
      </c>
      <c r="G2816">
        <f>MONTH(Table1[[#This Row],[Order Date]])</f>
        <v>5</v>
      </c>
      <c r="H2816" s="1">
        <v>41397</v>
      </c>
      <c r="I2816">
        <v>2656</v>
      </c>
      <c r="J2816" t="s">
        <v>58</v>
      </c>
      <c r="K2816">
        <v>3</v>
      </c>
      <c r="L2816">
        <v>159.31</v>
      </c>
      <c r="M2816" s="2">
        <v>0.05</v>
      </c>
      <c r="N2816">
        <v>523.11</v>
      </c>
      <c r="O2816">
        <v>60</v>
      </c>
      <c r="P2816">
        <v>-214.53299999999999</v>
      </c>
      <c r="Q2816" s="2">
        <v>0.55000000000000004</v>
      </c>
      <c r="R2816" t="s">
        <v>48</v>
      </c>
      <c r="S2816" t="s">
        <v>49</v>
      </c>
      <c r="T2816" t="s">
        <v>2493</v>
      </c>
      <c r="U2816" t="s">
        <v>75</v>
      </c>
      <c r="V2816" t="s">
        <v>68</v>
      </c>
      <c r="W2816">
        <v>382</v>
      </c>
      <c r="X2816" s="1">
        <v>41398</v>
      </c>
      <c r="Y2816" t="s">
        <v>53</v>
      </c>
      <c r="Z2816" t="e" vm="5">
        <v>#VALUE!</v>
      </c>
      <c r="AA2816">
        <v>55343</v>
      </c>
      <c r="AB2816" t="e" cm="1" vm="2">
        <f t="array" ref="AB2816">_FV(Table1[[#This Row],[State]],"Country/region",TRUE)</f>
        <v>#VALUE!</v>
      </c>
    </row>
    <row r="2817" spans="1:28" x14ac:dyDescent="0.35">
      <c r="A2817" t="s">
        <v>1330</v>
      </c>
      <c r="B2817">
        <v>47</v>
      </c>
      <c r="C2817" t="s">
        <v>2536</v>
      </c>
      <c r="D2817" t="s">
        <v>46</v>
      </c>
      <c r="E2817">
        <f>YEAR(Table1[[#This Row],[Order Date]])</f>
        <v>2013</v>
      </c>
      <c r="F2817">
        <v>1</v>
      </c>
      <c r="G2817">
        <f>MONTH(Table1[[#This Row],[Order Date]])</f>
        <v>5</v>
      </c>
      <c r="H2817" s="1">
        <v>41397</v>
      </c>
      <c r="I2817">
        <v>12900</v>
      </c>
      <c r="J2817" t="s">
        <v>28</v>
      </c>
      <c r="K2817">
        <v>50</v>
      </c>
      <c r="L2817">
        <v>12.64</v>
      </c>
      <c r="M2817" s="2">
        <v>0.08</v>
      </c>
      <c r="N2817">
        <v>627.12</v>
      </c>
      <c r="O2817">
        <v>4.9800000000000004</v>
      </c>
      <c r="P2817">
        <v>100.04</v>
      </c>
      <c r="Q2817" s="2">
        <v>0.48</v>
      </c>
      <c r="R2817" t="s">
        <v>48</v>
      </c>
      <c r="S2817" t="s">
        <v>139</v>
      </c>
      <c r="T2817" t="s">
        <v>1032</v>
      </c>
      <c r="U2817" t="s">
        <v>82</v>
      </c>
      <c r="V2817" t="s">
        <v>76</v>
      </c>
      <c r="W2817">
        <v>1801</v>
      </c>
      <c r="X2817" s="1">
        <v>41398</v>
      </c>
      <c r="Y2817" t="s">
        <v>34</v>
      </c>
      <c r="Z2817" t="e" vm="18">
        <v>#VALUE!</v>
      </c>
      <c r="AA2817">
        <v>24541</v>
      </c>
      <c r="AB2817" t="e" cm="1" vm="2">
        <f t="array" ref="AB2817">_FV(Table1[[#This Row],[State]],"Country/region",TRUE)</f>
        <v>#VALUE!</v>
      </c>
    </row>
    <row r="2818" spans="1:28" x14ac:dyDescent="0.35">
      <c r="A2818" t="s">
        <v>1330</v>
      </c>
      <c r="B2818">
        <v>47</v>
      </c>
      <c r="C2818" t="s">
        <v>2536</v>
      </c>
      <c r="D2818" t="s">
        <v>46</v>
      </c>
      <c r="E2818">
        <f>YEAR(Table1[[#This Row],[Order Date]])</f>
        <v>2013</v>
      </c>
      <c r="F2818">
        <v>1</v>
      </c>
      <c r="G2818">
        <f>MONTH(Table1[[#This Row],[Order Date]])</f>
        <v>5</v>
      </c>
      <c r="H2818" s="1">
        <v>41397</v>
      </c>
      <c r="I2818">
        <v>12900</v>
      </c>
      <c r="J2818" t="s">
        <v>28</v>
      </c>
      <c r="K2818">
        <v>18</v>
      </c>
      <c r="L2818">
        <v>306.14</v>
      </c>
      <c r="M2818" s="2">
        <v>0.08</v>
      </c>
      <c r="N2818">
        <v>4096.21</v>
      </c>
      <c r="O2818">
        <v>26.53</v>
      </c>
      <c r="P2818">
        <v>308.22000000000003</v>
      </c>
      <c r="Q2818" s="2">
        <v>0.56000000000000005</v>
      </c>
      <c r="R2818" t="s">
        <v>96</v>
      </c>
      <c r="S2818" t="s">
        <v>49</v>
      </c>
      <c r="T2818" t="s">
        <v>326</v>
      </c>
      <c r="U2818" t="s">
        <v>98</v>
      </c>
      <c r="V2818" t="s">
        <v>76</v>
      </c>
      <c r="W2818">
        <v>1802</v>
      </c>
      <c r="X2818" s="1">
        <v>41399</v>
      </c>
      <c r="Y2818" t="s">
        <v>53</v>
      </c>
      <c r="Z2818" t="e" vm="18">
        <v>#VALUE!</v>
      </c>
      <c r="AA2818">
        <v>24541</v>
      </c>
      <c r="AB2818" t="e" cm="1" vm="2">
        <f t="array" ref="AB2818">_FV(Table1[[#This Row],[State]],"Country/region",TRUE)</f>
        <v>#VALUE!</v>
      </c>
    </row>
    <row r="2819" spans="1:28" x14ac:dyDescent="0.35">
      <c r="A2819" t="s">
        <v>2931</v>
      </c>
      <c r="B2819">
        <v>47</v>
      </c>
      <c r="C2819" t="s">
        <v>1828</v>
      </c>
      <c r="D2819" t="s">
        <v>57</v>
      </c>
      <c r="E2819">
        <f>YEAR(Table1[[#This Row],[Order Date]])</f>
        <v>2013</v>
      </c>
      <c r="F2819">
        <v>1</v>
      </c>
      <c r="G2819">
        <f>MONTH(Table1[[#This Row],[Order Date]])</f>
        <v>5</v>
      </c>
      <c r="H2819" s="1">
        <v>41397</v>
      </c>
      <c r="I2819">
        <v>2656</v>
      </c>
      <c r="J2819" t="s">
        <v>58</v>
      </c>
      <c r="K2819">
        <v>29</v>
      </c>
      <c r="L2819">
        <v>35.99</v>
      </c>
      <c r="M2819" s="2">
        <v>0.01</v>
      </c>
      <c r="N2819">
        <v>913.41</v>
      </c>
      <c r="O2819">
        <v>1.25</v>
      </c>
      <c r="P2819">
        <v>237.14099999999999</v>
      </c>
      <c r="Q2819" s="2">
        <v>0.56999999999999995</v>
      </c>
      <c r="R2819" t="s">
        <v>96</v>
      </c>
      <c r="S2819" t="s">
        <v>139</v>
      </c>
      <c r="T2819" t="s">
        <v>2932</v>
      </c>
      <c r="U2819" t="s">
        <v>105</v>
      </c>
      <c r="V2819" t="s">
        <v>68</v>
      </c>
      <c r="W2819">
        <v>383</v>
      </c>
      <c r="X2819" s="1">
        <v>41399</v>
      </c>
      <c r="Y2819" t="s">
        <v>34</v>
      </c>
      <c r="Z2819" t="e" vm="5">
        <v>#VALUE!</v>
      </c>
      <c r="AA2819">
        <v>55343</v>
      </c>
      <c r="AB2819" t="e" cm="1" vm="2">
        <f t="array" ref="AB2819">_FV(Table1[[#This Row],[State]],"Country/region",TRUE)</f>
        <v>#VALUE!</v>
      </c>
    </row>
    <row r="2820" spans="1:28" x14ac:dyDescent="0.35">
      <c r="A2820" t="s">
        <v>632</v>
      </c>
      <c r="B2820">
        <v>47</v>
      </c>
      <c r="C2820" t="s">
        <v>633</v>
      </c>
      <c r="D2820" t="s">
        <v>38</v>
      </c>
      <c r="E2820">
        <f>YEAR(Table1[[#This Row],[Order Date]])</f>
        <v>2013</v>
      </c>
      <c r="F2820">
        <v>1</v>
      </c>
      <c r="G2820">
        <f>MONTH(Table1[[#This Row],[Order Date]])</f>
        <v>5</v>
      </c>
      <c r="H2820" s="1">
        <v>41398</v>
      </c>
      <c r="I2820">
        <v>18946</v>
      </c>
      <c r="J2820" t="s">
        <v>58</v>
      </c>
      <c r="K2820">
        <v>32</v>
      </c>
      <c r="L2820">
        <v>6.48</v>
      </c>
      <c r="M2820" s="2">
        <v>7.0000000000000007E-2</v>
      </c>
      <c r="N2820">
        <v>202.89</v>
      </c>
      <c r="O2820">
        <v>10.050000000000001</v>
      </c>
      <c r="P2820">
        <v>-201.91</v>
      </c>
      <c r="Q2820" s="2">
        <v>0.37</v>
      </c>
      <c r="R2820" t="s">
        <v>29</v>
      </c>
      <c r="S2820" t="s">
        <v>30</v>
      </c>
      <c r="T2820" t="s">
        <v>724</v>
      </c>
      <c r="U2820" t="s">
        <v>61</v>
      </c>
      <c r="V2820" t="s">
        <v>76</v>
      </c>
      <c r="W2820">
        <v>2620</v>
      </c>
      <c r="X2820" s="1">
        <v>41398</v>
      </c>
      <c r="Y2820" t="s">
        <v>34</v>
      </c>
      <c r="Z2820" t="e" vm="19">
        <v>#VALUE!</v>
      </c>
      <c r="AA2820">
        <v>29611</v>
      </c>
      <c r="AB2820" t="e" cm="1" vm="2">
        <f t="array" ref="AB2820">_FV(Table1[[#This Row],[State]],"Country/region",TRUE)</f>
        <v>#VALUE!</v>
      </c>
    </row>
    <row r="2821" spans="1:28" x14ac:dyDescent="0.35">
      <c r="A2821" t="s">
        <v>1852</v>
      </c>
      <c r="B2821">
        <v>47</v>
      </c>
      <c r="C2821" t="s">
        <v>927</v>
      </c>
      <c r="D2821" t="s">
        <v>46</v>
      </c>
      <c r="E2821">
        <f>YEAR(Table1[[#This Row],[Order Date]])</f>
        <v>2013</v>
      </c>
      <c r="F2821">
        <v>1</v>
      </c>
      <c r="G2821">
        <f>MONTH(Table1[[#This Row],[Order Date]])</f>
        <v>5</v>
      </c>
      <c r="H2821" s="1">
        <v>41398</v>
      </c>
      <c r="I2821">
        <v>3012</v>
      </c>
      <c r="J2821" t="s">
        <v>58</v>
      </c>
      <c r="K2821">
        <v>41</v>
      </c>
      <c r="L2821">
        <v>2.78</v>
      </c>
      <c r="M2821" s="2">
        <v>0</v>
      </c>
      <c r="N2821">
        <v>120.03</v>
      </c>
      <c r="O2821">
        <v>1.49</v>
      </c>
      <c r="P2821">
        <v>10.4975</v>
      </c>
      <c r="Q2821" s="2">
        <v>0.36</v>
      </c>
      <c r="R2821" t="s">
        <v>29</v>
      </c>
      <c r="S2821" t="s">
        <v>30</v>
      </c>
      <c r="T2821" t="s">
        <v>1307</v>
      </c>
      <c r="U2821" t="s">
        <v>67</v>
      </c>
      <c r="V2821" t="s">
        <v>76</v>
      </c>
      <c r="W2821">
        <v>445</v>
      </c>
      <c r="X2821" s="1">
        <v>41400</v>
      </c>
      <c r="Y2821" t="s">
        <v>34</v>
      </c>
      <c r="Z2821" t="e" vm="47">
        <v>#VALUE!</v>
      </c>
      <c r="AA2821">
        <v>28560</v>
      </c>
      <c r="AB2821" t="e" cm="1" vm="2">
        <f t="array" ref="AB2821">_FV(Table1[[#This Row],[State]],"Country/region",TRUE)</f>
        <v>#VALUE!</v>
      </c>
    </row>
    <row r="2822" spans="1:28" x14ac:dyDescent="0.35">
      <c r="A2822" t="s">
        <v>2933</v>
      </c>
      <c r="B2822">
        <v>47</v>
      </c>
      <c r="C2822" t="s">
        <v>2412</v>
      </c>
      <c r="D2822" t="s">
        <v>27</v>
      </c>
      <c r="E2822">
        <f>YEAR(Table1[[#This Row],[Order Date]])</f>
        <v>2013</v>
      </c>
      <c r="F2822">
        <v>1</v>
      </c>
      <c r="G2822">
        <f>MONTH(Table1[[#This Row],[Order Date]])</f>
        <v>5</v>
      </c>
      <c r="H2822" s="1">
        <v>41398</v>
      </c>
      <c r="I2822">
        <v>42912</v>
      </c>
      <c r="J2822" t="s">
        <v>39</v>
      </c>
      <c r="K2822">
        <v>4</v>
      </c>
      <c r="L2822">
        <v>11.35</v>
      </c>
      <c r="M2822" s="2">
        <v>0.05</v>
      </c>
      <c r="N2822">
        <v>52.59</v>
      </c>
      <c r="O2822">
        <v>8.6</v>
      </c>
      <c r="P2822">
        <v>-30.39</v>
      </c>
      <c r="Q2822" s="2">
        <v>0.56999999999999995</v>
      </c>
      <c r="R2822" t="s">
        <v>29</v>
      </c>
      <c r="S2822" t="s">
        <v>30</v>
      </c>
      <c r="T2822" t="s">
        <v>2027</v>
      </c>
      <c r="U2822" t="s">
        <v>32</v>
      </c>
      <c r="V2822" t="s">
        <v>76</v>
      </c>
      <c r="W2822">
        <v>6054</v>
      </c>
      <c r="X2822" s="1">
        <v>41400</v>
      </c>
      <c r="Y2822" t="s">
        <v>34</v>
      </c>
      <c r="Z2822" t="e" vm="31">
        <v>#VALUE!</v>
      </c>
      <c r="AA2822">
        <v>37830</v>
      </c>
      <c r="AB2822" t="e" cm="1" vm="2">
        <f t="array" ref="AB2822">_FV(Table1[[#This Row],[State]],"Country/region",TRUE)</f>
        <v>#VALUE!</v>
      </c>
    </row>
    <row r="2823" spans="1:28" x14ac:dyDescent="0.35">
      <c r="A2823" t="s">
        <v>302</v>
      </c>
      <c r="B2823">
        <v>47</v>
      </c>
      <c r="C2823" t="s">
        <v>303</v>
      </c>
      <c r="D2823" t="s">
        <v>46</v>
      </c>
      <c r="E2823">
        <f>YEAR(Table1[[#This Row],[Order Date]])</f>
        <v>2013</v>
      </c>
      <c r="F2823">
        <v>1</v>
      </c>
      <c r="G2823">
        <f>MONTH(Table1[[#This Row],[Order Date]])</f>
        <v>5</v>
      </c>
      <c r="H2823" s="1">
        <v>41398</v>
      </c>
      <c r="I2823">
        <v>27776</v>
      </c>
      <c r="J2823" t="s">
        <v>47</v>
      </c>
      <c r="K2823">
        <v>41</v>
      </c>
      <c r="L2823">
        <v>4.9800000000000004</v>
      </c>
      <c r="M2823" s="2">
        <v>0.04</v>
      </c>
      <c r="N2823">
        <v>226.68</v>
      </c>
      <c r="O2823">
        <v>7.28</v>
      </c>
      <c r="P2823">
        <v>-159.35</v>
      </c>
      <c r="Q2823" s="2">
        <v>0.38</v>
      </c>
      <c r="R2823" t="s">
        <v>29</v>
      </c>
      <c r="S2823" t="s">
        <v>30</v>
      </c>
      <c r="T2823" t="s">
        <v>2934</v>
      </c>
      <c r="U2823" t="s">
        <v>61</v>
      </c>
      <c r="V2823" t="s">
        <v>76</v>
      </c>
      <c r="W2823">
        <v>3889</v>
      </c>
      <c r="X2823" s="1">
        <v>41402</v>
      </c>
      <c r="Y2823" t="s">
        <v>42</v>
      </c>
      <c r="Z2823" t="e" vm="29">
        <v>#VALUE!</v>
      </c>
      <c r="AA2823">
        <v>41075</v>
      </c>
      <c r="AB2823" t="e" cm="1" vm="2">
        <f t="array" ref="AB2823">_FV(Table1[[#This Row],[State]],"Country/region",TRUE)</f>
        <v>#VALUE!</v>
      </c>
    </row>
    <row r="2824" spans="1:28" x14ac:dyDescent="0.35">
      <c r="A2824" t="s">
        <v>2935</v>
      </c>
      <c r="B2824">
        <v>47</v>
      </c>
      <c r="C2824" t="s">
        <v>1796</v>
      </c>
      <c r="D2824" t="s">
        <v>27</v>
      </c>
      <c r="E2824">
        <f>YEAR(Table1[[#This Row],[Order Date]])</f>
        <v>2013</v>
      </c>
      <c r="F2824">
        <v>1</v>
      </c>
      <c r="G2824">
        <f>MONTH(Table1[[#This Row],[Order Date]])</f>
        <v>5</v>
      </c>
      <c r="H2824" s="1">
        <v>41399</v>
      </c>
      <c r="I2824">
        <v>48832</v>
      </c>
      <c r="J2824" t="s">
        <v>28</v>
      </c>
      <c r="K2824">
        <v>48</v>
      </c>
      <c r="L2824">
        <v>90.98</v>
      </c>
      <c r="M2824" s="2">
        <v>0.02</v>
      </c>
      <c r="N2824">
        <v>4480.8900000000003</v>
      </c>
      <c r="O2824">
        <v>30</v>
      </c>
      <c r="P2824">
        <v>195.04</v>
      </c>
      <c r="Q2824" s="2">
        <v>0.61</v>
      </c>
      <c r="R2824" t="s">
        <v>48</v>
      </c>
      <c r="S2824" t="s">
        <v>49</v>
      </c>
      <c r="T2824" t="s">
        <v>2777</v>
      </c>
      <c r="U2824" t="s">
        <v>51</v>
      </c>
      <c r="V2824" t="s">
        <v>52</v>
      </c>
      <c r="W2824">
        <v>6855</v>
      </c>
      <c r="X2824" s="1">
        <v>41399</v>
      </c>
      <c r="Y2824" t="s">
        <v>53</v>
      </c>
      <c r="Z2824" t="e" vm="4">
        <v>#VALUE!</v>
      </c>
      <c r="AA2824">
        <v>94583</v>
      </c>
      <c r="AB2824" t="e" cm="1" vm="2">
        <f t="array" ref="AB2824">_FV(Table1[[#This Row],[State]],"Country/region",TRUE)</f>
        <v>#VALUE!</v>
      </c>
    </row>
    <row r="2825" spans="1:28" x14ac:dyDescent="0.35">
      <c r="A2825" t="s">
        <v>55</v>
      </c>
      <c r="B2825">
        <v>47</v>
      </c>
      <c r="C2825" t="s">
        <v>2936</v>
      </c>
      <c r="D2825" t="s">
        <v>38</v>
      </c>
      <c r="E2825">
        <f>YEAR(Table1[[#This Row],[Order Date]])</f>
        <v>2013</v>
      </c>
      <c r="F2825">
        <v>1</v>
      </c>
      <c r="G2825">
        <f>MONTH(Table1[[#This Row],[Order Date]])</f>
        <v>5</v>
      </c>
      <c r="H2825" s="1">
        <v>41399</v>
      </c>
      <c r="I2825">
        <v>32099</v>
      </c>
      <c r="J2825" t="s">
        <v>39</v>
      </c>
      <c r="K2825">
        <v>41</v>
      </c>
      <c r="L2825">
        <v>12.28</v>
      </c>
      <c r="M2825" s="2">
        <v>0.08</v>
      </c>
      <c r="N2825">
        <v>506.73</v>
      </c>
      <c r="O2825">
        <v>6.47</v>
      </c>
      <c r="P2825">
        <v>25.58</v>
      </c>
      <c r="Q2825" s="2">
        <v>0.38</v>
      </c>
      <c r="R2825" t="s">
        <v>29</v>
      </c>
      <c r="S2825" t="s">
        <v>30</v>
      </c>
      <c r="T2825" t="s">
        <v>2480</v>
      </c>
      <c r="U2825" t="s">
        <v>61</v>
      </c>
      <c r="V2825" t="s">
        <v>52</v>
      </c>
      <c r="W2825">
        <v>4509</v>
      </c>
      <c r="X2825" s="1">
        <v>41399</v>
      </c>
      <c r="Y2825" t="s">
        <v>34</v>
      </c>
      <c r="Z2825" t="e" vm="4">
        <v>#VALUE!</v>
      </c>
      <c r="AA2825">
        <v>90640</v>
      </c>
      <c r="AB2825" t="e" cm="1" vm="2">
        <f t="array" ref="AB2825">_FV(Table1[[#This Row],[State]],"Country/region",TRUE)</f>
        <v>#VALUE!</v>
      </c>
    </row>
    <row r="2826" spans="1:28" x14ac:dyDescent="0.35">
      <c r="A2826" t="s">
        <v>1675</v>
      </c>
      <c r="B2826">
        <v>47</v>
      </c>
      <c r="C2826" t="s">
        <v>1676</v>
      </c>
      <c r="D2826" t="s">
        <v>27</v>
      </c>
      <c r="E2826">
        <f>YEAR(Table1[[#This Row],[Order Date]])</f>
        <v>2013</v>
      </c>
      <c r="F2826">
        <v>1</v>
      </c>
      <c r="G2826">
        <f>MONTH(Table1[[#This Row],[Order Date]])</f>
        <v>5</v>
      </c>
      <c r="H2826" s="1">
        <v>41399</v>
      </c>
      <c r="I2826">
        <v>8384</v>
      </c>
      <c r="J2826" t="s">
        <v>28</v>
      </c>
      <c r="K2826">
        <v>37</v>
      </c>
      <c r="L2826">
        <v>140.97999999999999</v>
      </c>
      <c r="M2826" s="2">
        <v>7.0000000000000007E-2</v>
      </c>
      <c r="N2826">
        <v>4935.72</v>
      </c>
      <c r="O2826">
        <v>36.090000000000003</v>
      </c>
      <c r="P2826">
        <v>-698.09</v>
      </c>
      <c r="Q2826" s="2">
        <v>0.77</v>
      </c>
      <c r="R2826" t="s">
        <v>48</v>
      </c>
      <c r="S2826" t="s">
        <v>73</v>
      </c>
      <c r="T2826" t="s">
        <v>1370</v>
      </c>
      <c r="U2826" t="s">
        <v>154</v>
      </c>
      <c r="V2826" t="s">
        <v>76</v>
      </c>
      <c r="W2826">
        <v>1148</v>
      </c>
      <c r="X2826" s="1">
        <v>41400</v>
      </c>
      <c r="Y2826" t="s">
        <v>53</v>
      </c>
      <c r="Z2826" t="e" vm="14">
        <v>#VALUE!</v>
      </c>
      <c r="AA2826">
        <v>34639</v>
      </c>
      <c r="AB2826" t="e" cm="1" vm="2">
        <f t="array" ref="AB2826">_FV(Table1[[#This Row],[State]],"Country/region",TRUE)</f>
        <v>#VALUE!</v>
      </c>
    </row>
    <row r="2827" spans="1:28" x14ac:dyDescent="0.35">
      <c r="A2827" t="s">
        <v>1255</v>
      </c>
      <c r="B2827">
        <v>47</v>
      </c>
      <c r="C2827" t="s">
        <v>1009</v>
      </c>
      <c r="D2827" t="s">
        <v>27</v>
      </c>
      <c r="E2827">
        <f>YEAR(Table1[[#This Row],[Order Date]])</f>
        <v>2013</v>
      </c>
      <c r="F2827">
        <v>1</v>
      </c>
      <c r="G2827">
        <f>MONTH(Table1[[#This Row],[Order Date]])</f>
        <v>5</v>
      </c>
      <c r="H2827" s="1">
        <v>41399</v>
      </c>
      <c r="I2827">
        <v>3621</v>
      </c>
      <c r="J2827" t="s">
        <v>131</v>
      </c>
      <c r="K2827">
        <v>14</v>
      </c>
      <c r="L2827">
        <v>5.58</v>
      </c>
      <c r="M2827" s="2">
        <v>0.06</v>
      </c>
      <c r="N2827">
        <v>83.87</v>
      </c>
      <c r="O2827">
        <v>5.3</v>
      </c>
      <c r="P2827">
        <v>-28.83</v>
      </c>
      <c r="Q2827" s="2">
        <v>0.35</v>
      </c>
      <c r="R2827" t="s">
        <v>29</v>
      </c>
      <c r="S2827" t="s">
        <v>30</v>
      </c>
      <c r="T2827" t="s">
        <v>1233</v>
      </c>
      <c r="U2827" t="s">
        <v>267</v>
      </c>
      <c r="V2827" t="s">
        <v>52</v>
      </c>
      <c r="W2827">
        <v>532</v>
      </c>
      <c r="X2827" s="1">
        <v>41400</v>
      </c>
      <c r="Y2827" t="s">
        <v>34</v>
      </c>
      <c r="Z2827" t="e" vm="4">
        <v>#VALUE!</v>
      </c>
      <c r="AA2827">
        <v>92646</v>
      </c>
      <c r="AB2827" t="e" cm="1" vm="2">
        <f t="array" ref="AB2827">_FV(Table1[[#This Row],[State]],"Country/region",TRUE)</f>
        <v>#VALUE!</v>
      </c>
    </row>
    <row r="2828" spans="1:28" x14ac:dyDescent="0.35">
      <c r="A2828" t="s">
        <v>2937</v>
      </c>
      <c r="B2828">
        <v>47</v>
      </c>
      <c r="C2828" t="s">
        <v>2611</v>
      </c>
      <c r="D2828" t="s">
        <v>46</v>
      </c>
      <c r="E2828">
        <f>YEAR(Table1[[#This Row],[Order Date]])</f>
        <v>2013</v>
      </c>
      <c r="F2828">
        <v>1</v>
      </c>
      <c r="G2828">
        <f>MONTH(Table1[[#This Row],[Order Date]])</f>
        <v>5</v>
      </c>
      <c r="H2828" s="1">
        <v>41399</v>
      </c>
      <c r="I2828">
        <v>30243</v>
      </c>
      <c r="J2828" t="s">
        <v>58</v>
      </c>
      <c r="K2828">
        <v>44</v>
      </c>
      <c r="L2828">
        <v>60.22</v>
      </c>
      <c r="M2828" s="2">
        <v>0.09</v>
      </c>
      <c r="N2828">
        <v>2435.3200000000002</v>
      </c>
      <c r="O2828">
        <v>3.5</v>
      </c>
      <c r="P2828">
        <v>650.55999999999995</v>
      </c>
      <c r="Q2828" s="2">
        <v>0.56999999999999995</v>
      </c>
      <c r="R2828" t="s">
        <v>29</v>
      </c>
      <c r="S2828" t="s">
        <v>30</v>
      </c>
      <c r="T2828" t="s">
        <v>431</v>
      </c>
      <c r="U2828" t="s">
        <v>214</v>
      </c>
      <c r="V2828" t="s">
        <v>68</v>
      </c>
      <c r="W2828">
        <v>4249</v>
      </c>
      <c r="X2828" s="1">
        <v>41401</v>
      </c>
      <c r="Y2828" t="s">
        <v>34</v>
      </c>
      <c r="Z2828" t="e" vm="38">
        <v>#VALUE!</v>
      </c>
      <c r="AA2828">
        <v>46544</v>
      </c>
      <c r="AB2828" t="e" cm="1" vm="2">
        <f t="array" ref="AB2828">_FV(Table1[[#This Row],[State]],"Country/region",TRUE)</f>
        <v>#VALUE!</v>
      </c>
    </row>
    <row r="2829" spans="1:28" x14ac:dyDescent="0.35">
      <c r="A2829" t="s">
        <v>2937</v>
      </c>
      <c r="B2829">
        <v>47</v>
      </c>
      <c r="C2829" t="s">
        <v>2611</v>
      </c>
      <c r="D2829" t="s">
        <v>46</v>
      </c>
      <c r="E2829">
        <f>YEAR(Table1[[#This Row],[Order Date]])</f>
        <v>2013</v>
      </c>
      <c r="F2829">
        <v>1</v>
      </c>
      <c r="G2829">
        <f>MONTH(Table1[[#This Row],[Order Date]])</f>
        <v>5</v>
      </c>
      <c r="H2829" s="1">
        <v>41399</v>
      </c>
      <c r="I2829">
        <v>30243</v>
      </c>
      <c r="J2829" t="s">
        <v>58</v>
      </c>
      <c r="K2829">
        <v>21</v>
      </c>
      <c r="L2829">
        <v>199.99</v>
      </c>
      <c r="M2829" s="2">
        <v>7.0000000000000007E-2</v>
      </c>
      <c r="N2829">
        <v>4242.76</v>
      </c>
      <c r="O2829">
        <v>24.49</v>
      </c>
      <c r="P2829">
        <v>340.88</v>
      </c>
      <c r="Q2829" s="2">
        <v>0.46</v>
      </c>
      <c r="R2829" t="s">
        <v>96</v>
      </c>
      <c r="S2829" t="s">
        <v>40</v>
      </c>
      <c r="T2829" t="s">
        <v>495</v>
      </c>
      <c r="U2829" t="s">
        <v>192</v>
      </c>
      <c r="V2829" t="s">
        <v>68</v>
      </c>
      <c r="W2829">
        <v>4250</v>
      </c>
      <c r="X2829" s="1">
        <v>41401</v>
      </c>
      <c r="Y2829" t="s">
        <v>34</v>
      </c>
      <c r="Z2829" t="e" vm="38">
        <v>#VALUE!</v>
      </c>
      <c r="AA2829">
        <v>46544</v>
      </c>
      <c r="AB2829" t="e" cm="1" vm="2">
        <f t="array" ref="AB2829">_FV(Table1[[#This Row],[State]],"Country/region",TRUE)</f>
        <v>#VALUE!</v>
      </c>
    </row>
    <row r="2830" spans="1:28" x14ac:dyDescent="0.35">
      <c r="A2830" t="s">
        <v>2938</v>
      </c>
      <c r="B2830">
        <v>47</v>
      </c>
      <c r="C2830" t="s">
        <v>2939</v>
      </c>
      <c r="D2830" t="s">
        <v>46</v>
      </c>
      <c r="E2830">
        <f>YEAR(Table1[[#This Row],[Order Date]])</f>
        <v>2013</v>
      </c>
      <c r="F2830">
        <v>1</v>
      </c>
      <c r="G2830">
        <f>MONTH(Table1[[#This Row],[Order Date]])</f>
        <v>5</v>
      </c>
      <c r="H2830" s="1">
        <v>41399</v>
      </c>
      <c r="I2830">
        <v>34657</v>
      </c>
      <c r="J2830" t="s">
        <v>47</v>
      </c>
      <c r="K2830">
        <v>46</v>
      </c>
      <c r="L2830">
        <v>30.98</v>
      </c>
      <c r="M2830" s="2">
        <v>0.04</v>
      </c>
      <c r="N2830">
        <v>1396.75</v>
      </c>
      <c r="O2830">
        <v>19.510000000000002</v>
      </c>
      <c r="P2830">
        <v>-75.7</v>
      </c>
      <c r="Q2830" s="2">
        <v>0.36</v>
      </c>
      <c r="R2830" t="s">
        <v>29</v>
      </c>
      <c r="S2830" t="s">
        <v>30</v>
      </c>
      <c r="T2830" t="s">
        <v>1433</v>
      </c>
      <c r="U2830" t="s">
        <v>267</v>
      </c>
      <c r="V2830" t="s">
        <v>33</v>
      </c>
      <c r="W2830">
        <v>4866</v>
      </c>
      <c r="X2830" s="1">
        <v>41408</v>
      </c>
      <c r="Y2830" t="s">
        <v>42</v>
      </c>
      <c r="Z2830" t="e" vm="15">
        <v>#VALUE!</v>
      </c>
      <c r="AA2830">
        <v>11554</v>
      </c>
      <c r="AB2830" t="e" cm="1" vm="2">
        <f t="array" ref="AB2830">_FV(Table1[[#This Row],[State]],"Country/region",TRUE)</f>
        <v>#VALUE!</v>
      </c>
    </row>
    <row r="2831" spans="1:28" x14ac:dyDescent="0.35">
      <c r="A2831" t="s">
        <v>972</v>
      </c>
      <c r="B2831">
        <v>47</v>
      </c>
      <c r="C2831" t="s">
        <v>2038</v>
      </c>
      <c r="D2831" t="s">
        <v>57</v>
      </c>
      <c r="E2831">
        <f>YEAR(Table1[[#This Row],[Order Date]])</f>
        <v>2013</v>
      </c>
      <c r="F2831">
        <v>1</v>
      </c>
      <c r="G2831">
        <f>MONTH(Table1[[#This Row],[Order Date]])</f>
        <v>5</v>
      </c>
      <c r="H2831" s="1">
        <v>41400</v>
      </c>
      <c r="I2831">
        <v>25830</v>
      </c>
      <c r="J2831" t="s">
        <v>47</v>
      </c>
      <c r="K2831">
        <v>5</v>
      </c>
      <c r="L2831">
        <v>4.0599999999999996</v>
      </c>
      <c r="M2831" s="2">
        <v>0.1</v>
      </c>
      <c r="N2831">
        <v>25.34</v>
      </c>
      <c r="O2831">
        <v>6.89</v>
      </c>
      <c r="P2831">
        <v>-21.29</v>
      </c>
      <c r="Q2831" s="2">
        <v>0.6</v>
      </c>
      <c r="R2831" t="s">
        <v>29</v>
      </c>
      <c r="S2831" t="s">
        <v>30</v>
      </c>
      <c r="T2831" t="s">
        <v>784</v>
      </c>
      <c r="U2831" t="s">
        <v>214</v>
      </c>
      <c r="V2831" t="s">
        <v>68</v>
      </c>
      <c r="W2831">
        <v>3618</v>
      </c>
      <c r="X2831" s="1">
        <v>41400</v>
      </c>
      <c r="Y2831" t="s">
        <v>34</v>
      </c>
      <c r="Z2831" t="e" vm="26">
        <v>#VALUE!</v>
      </c>
      <c r="AA2831">
        <v>48187</v>
      </c>
      <c r="AB2831" t="e" cm="1" vm="2">
        <f t="array" ref="AB2831">_FV(Table1[[#This Row],[State]],"Country/region",TRUE)</f>
        <v>#VALUE!</v>
      </c>
    </row>
    <row r="2832" spans="1:28" x14ac:dyDescent="0.35">
      <c r="A2832" t="s">
        <v>2405</v>
      </c>
      <c r="B2832">
        <v>47</v>
      </c>
      <c r="C2832" t="s">
        <v>1628</v>
      </c>
      <c r="D2832" t="s">
        <v>46</v>
      </c>
      <c r="E2832">
        <f>YEAR(Table1[[#This Row],[Order Date]])</f>
        <v>2013</v>
      </c>
      <c r="F2832">
        <v>1</v>
      </c>
      <c r="G2832">
        <f>MONTH(Table1[[#This Row],[Order Date]])</f>
        <v>5</v>
      </c>
      <c r="H2832" s="1">
        <v>41400</v>
      </c>
      <c r="I2832">
        <v>4004</v>
      </c>
      <c r="J2832" t="s">
        <v>131</v>
      </c>
      <c r="K2832">
        <v>44</v>
      </c>
      <c r="L2832">
        <v>34.58</v>
      </c>
      <c r="M2832" s="2">
        <v>0.05</v>
      </c>
      <c r="N2832">
        <v>1512.25</v>
      </c>
      <c r="O2832">
        <v>8.99</v>
      </c>
      <c r="P2832">
        <v>195.48</v>
      </c>
      <c r="Q2832" s="2">
        <v>0.56000000000000005</v>
      </c>
      <c r="R2832" t="s">
        <v>29</v>
      </c>
      <c r="S2832" t="s">
        <v>139</v>
      </c>
      <c r="T2832" t="s">
        <v>2483</v>
      </c>
      <c r="U2832" t="s">
        <v>88</v>
      </c>
      <c r="V2832" t="s">
        <v>33</v>
      </c>
      <c r="W2832">
        <v>585</v>
      </c>
      <c r="X2832" s="1">
        <v>41401</v>
      </c>
      <c r="Y2832" t="s">
        <v>34</v>
      </c>
      <c r="Z2832" t="e" vm="15">
        <v>#VALUE!</v>
      </c>
      <c r="AA2832">
        <v>14609</v>
      </c>
      <c r="AB2832" t="e" cm="1" vm="2">
        <f t="array" ref="AB2832">_FV(Table1[[#This Row],[State]],"Country/region",TRUE)</f>
        <v>#VALUE!</v>
      </c>
    </row>
    <row r="2833" spans="1:28" x14ac:dyDescent="0.35">
      <c r="A2833" t="s">
        <v>2940</v>
      </c>
      <c r="B2833">
        <v>47</v>
      </c>
      <c r="C2833" t="s">
        <v>1748</v>
      </c>
      <c r="D2833" t="s">
        <v>46</v>
      </c>
      <c r="E2833">
        <f>YEAR(Table1[[#This Row],[Order Date]])</f>
        <v>2013</v>
      </c>
      <c r="F2833">
        <v>1</v>
      </c>
      <c r="G2833">
        <f>MONTH(Table1[[#This Row],[Order Date]])</f>
        <v>5</v>
      </c>
      <c r="H2833" s="1">
        <v>41400</v>
      </c>
      <c r="I2833">
        <v>13351</v>
      </c>
      <c r="J2833" t="s">
        <v>131</v>
      </c>
      <c r="K2833">
        <v>20</v>
      </c>
      <c r="L2833">
        <v>179.99</v>
      </c>
      <c r="M2833" s="2">
        <v>0.08</v>
      </c>
      <c r="N2833">
        <v>3331.81</v>
      </c>
      <c r="O2833">
        <v>19.989999999999998</v>
      </c>
      <c r="P2833">
        <v>484.15</v>
      </c>
      <c r="Q2833" s="2">
        <v>0.48</v>
      </c>
      <c r="R2833" t="s">
        <v>96</v>
      </c>
      <c r="S2833" t="s">
        <v>30</v>
      </c>
      <c r="T2833" t="s">
        <v>471</v>
      </c>
      <c r="U2833" t="s">
        <v>102</v>
      </c>
      <c r="V2833" t="s">
        <v>33</v>
      </c>
      <c r="W2833">
        <v>1858</v>
      </c>
      <c r="X2833" s="1">
        <v>41401</v>
      </c>
      <c r="Y2833" t="s">
        <v>34</v>
      </c>
      <c r="Z2833" t="e" vm="37">
        <v>#VALUE!</v>
      </c>
      <c r="AA2833">
        <v>2808</v>
      </c>
      <c r="AB2833" t="e" cm="1" vm="2">
        <f t="array" ref="AB2833">_FV(Table1[[#This Row],[State]],"Country/region",TRUE)</f>
        <v>#VALUE!</v>
      </c>
    </row>
    <row r="2834" spans="1:28" x14ac:dyDescent="0.35">
      <c r="A2834" t="s">
        <v>2280</v>
      </c>
      <c r="B2834">
        <v>47</v>
      </c>
      <c r="C2834" t="s">
        <v>2281</v>
      </c>
      <c r="D2834" t="s">
        <v>27</v>
      </c>
      <c r="E2834">
        <f>YEAR(Table1[[#This Row],[Order Date]])</f>
        <v>2013</v>
      </c>
      <c r="F2834">
        <v>1</v>
      </c>
      <c r="G2834">
        <f>MONTH(Table1[[#This Row],[Order Date]])</f>
        <v>5</v>
      </c>
      <c r="H2834" s="1">
        <v>41400</v>
      </c>
      <c r="I2834">
        <v>15778</v>
      </c>
      <c r="J2834" t="s">
        <v>28</v>
      </c>
      <c r="K2834">
        <v>9</v>
      </c>
      <c r="L2834">
        <v>3.98</v>
      </c>
      <c r="M2834" s="2">
        <v>0</v>
      </c>
      <c r="N2834">
        <v>43.23</v>
      </c>
      <c r="O2834">
        <v>5.26</v>
      </c>
      <c r="P2834">
        <v>-29.532</v>
      </c>
      <c r="Q2834" s="2">
        <v>0.38</v>
      </c>
      <c r="R2834" t="s">
        <v>29</v>
      </c>
      <c r="S2834" t="s">
        <v>30</v>
      </c>
      <c r="T2834" t="s">
        <v>1099</v>
      </c>
      <c r="U2834" t="s">
        <v>67</v>
      </c>
      <c r="V2834" t="s">
        <v>52</v>
      </c>
      <c r="W2834">
        <v>2189</v>
      </c>
      <c r="X2834" s="1">
        <v>41402</v>
      </c>
      <c r="Y2834" t="s">
        <v>34</v>
      </c>
      <c r="Z2834" t="e" vm="32">
        <v>#VALUE!</v>
      </c>
      <c r="AA2834">
        <v>80538</v>
      </c>
      <c r="AB2834" t="e" cm="1" vm="2">
        <f t="array" ref="AB2834">_FV(Table1[[#This Row],[State]],"Country/region",TRUE)</f>
        <v>#VALUE!</v>
      </c>
    </row>
    <row r="2835" spans="1:28" x14ac:dyDescent="0.35">
      <c r="A2835" t="s">
        <v>2353</v>
      </c>
      <c r="B2835">
        <v>47</v>
      </c>
      <c r="C2835" t="s">
        <v>547</v>
      </c>
      <c r="D2835" t="s">
        <v>38</v>
      </c>
      <c r="E2835">
        <f>YEAR(Table1[[#This Row],[Order Date]])</f>
        <v>2013</v>
      </c>
      <c r="F2835">
        <v>1</v>
      </c>
      <c r="G2835">
        <f>MONTH(Table1[[#This Row],[Order Date]])</f>
        <v>5</v>
      </c>
      <c r="H2835" s="1">
        <v>41400</v>
      </c>
      <c r="I2835">
        <v>24515</v>
      </c>
      <c r="J2835" t="s">
        <v>58</v>
      </c>
      <c r="K2835">
        <v>41</v>
      </c>
      <c r="L2835">
        <v>80.97</v>
      </c>
      <c r="M2835" s="2">
        <v>0.1</v>
      </c>
      <c r="N2835">
        <v>3051.27</v>
      </c>
      <c r="O2835">
        <v>33.6</v>
      </c>
      <c r="P2835">
        <v>121.48</v>
      </c>
      <c r="Q2835" s="2">
        <v>0.37</v>
      </c>
      <c r="R2835" t="s">
        <v>96</v>
      </c>
      <c r="S2835" t="s">
        <v>49</v>
      </c>
      <c r="T2835" t="s">
        <v>573</v>
      </c>
      <c r="U2835" t="s">
        <v>98</v>
      </c>
      <c r="V2835" t="s">
        <v>68</v>
      </c>
      <c r="W2835">
        <v>3434</v>
      </c>
      <c r="X2835" s="1">
        <v>41402</v>
      </c>
      <c r="Y2835" t="s">
        <v>53</v>
      </c>
      <c r="Z2835" t="e" vm="16">
        <v>#VALUE!</v>
      </c>
      <c r="AA2835">
        <v>60110</v>
      </c>
      <c r="AB2835" t="e" cm="1" vm="2">
        <f t="array" ref="AB2835">_FV(Table1[[#This Row],[State]],"Country/region",TRUE)</f>
        <v>#VALUE!</v>
      </c>
    </row>
    <row r="2836" spans="1:28" x14ac:dyDescent="0.35">
      <c r="A2836" t="s">
        <v>2405</v>
      </c>
      <c r="B2836">
        <v>47</v>
      </c>
      <c r="C2836" t="s">
        <v>1628</v>
      </c>
      <c r="D2836" t="s">
        <v>46</v>
      </c>
      <c r="E2836">
        <f>YEAR(Table1[[#This Row],[Order Date]])</f>
        <v>2013</v>
      </c>
      <c r="F2836">
        <v>1</v>
      </c>
      <c r="G2836">
        <f>MONTH(Table1[[#This Row],[Order Date]])</f>
        <v>5</v>
      </c>
      <c r="H2836" s="1">
        <v>41400</v>
      </c>
      <c r="I2836">
        <v>4004</v>
      </c>
      <c r="J2836" t="s">
        <v>131</v>
      </c>
      <c r="K2836">
        <v>14</v>
      </c>
      <c r="L2836">
        <v>4.84</v>
      </c>
      <c r="M2836" s="2">
        <v>0.1</v>
      </c>
      <c r="N2836">
        <v>63.52</v>
      </c>
      <c r="O2836">
        <v>0.71</v>
      </c>
      <c r="P2836">
        <v>8.66</v>
      </c>
      <c r="Q2836" s="2">
        <v>0.52</v>
      </c>
      <c r="R2836" t="s">
        <v>29</v>
      </c>
      <c r="S2836" t="s">
        <v>59</v>
      </c>
      <c r="T2836" t="s">
        <v>1064</v>
      </c>
      <c r="U2836" t="s">
        <v>88</v>
      </c>
      <c r="V2836" t="s">
        <v>33</v>
      </c>
      <c r="W2836">
        <v>584</v>
      </c>
      <c r="X2836" s="1">
        <v>41403</v>
      </c>
      <c r="Y2836" t="s">
        <v>34</v>
      </c>
      <c r="Z2836" t="e" vm="15">
        <v>#VALUE!</v>
      </c>
      <c r="AA2836">
        <v>14609</v>
      </c>
      <c r="AB2836" t="e" cm="1" vm="2">
        <f t="array" ref="AB2836">_FV(Table1[[#This Row],[State]],"Country/region",TRUE)</f>
        <v>#VALUE!</v>
      </c>
    </row>
    <row r="2837" spans="1:28" x14ac:dyDescent="0.35">
      <c r="A2837" t="s">
        <v>585</v>
      </c>
      <c r="B2837">
        <v>47</v>
      </c>
      <c r="C2837" t="s">
        <v>1690</v>
      </c>
      <c r="D2837" t="s">
        <v>38</v>
      </c>
      <c r="E2837">
        <f>YEAR(Table1[[#This Row],[Order Date]])</f>
        <v>2013</v>
      </c>
      <c r="F2837">
        <v>1</v>
      </c>
      <c r="G2837">
        <f>MONTH(Table1[[#This Row],[Order Date]])</f>
        <v>5</v>
      </c>
      <c r="H2837" s="1">
        <v>41400</v>
      </c>
      <c r="I2837">
        <v>31392</v>
      </c>
      <c r="J2837" t="s">
        <v>47</v>
      </c>
      <c r="K2837">
        <v>44</v>
      </c>
      <c r="L2837">
        <v>78.8</v>
      </c>
      <c r="M2837" s="2">
        <v>0.1</v>
      </c>
      <c r="N2837">
        <v>3249.09</v>
      </c>
      <c r="O2837">
        <v>35</v>
      </c>
      <c r="P2837">
        <v>-1326.29</v>
      </c>
      <c r="Q2837" s="2">
        <v>0.83</v>
      </c>
      <c r="R2837" t="s">
        <v>29</v>
      </c>
      <c r="S2837" t="s">
        <v>40</v>
      </c>
      <c r="T2837" t="s">
        <v>2379</v>
      </c>
      <c r="U2837" t="s">
        <v>32</v>
      </c>
      <c r="V2837" t="s">
        <v>33</v>
      </c>
      <c r="W2837">
        <v>4403</v>
      </c>
      <c r="X2837" s="1">
        <v>41404</v>
      </c>
      <c r="Y2837" t="s">
        <v>34</v>
      </c>
      <c r="Z2837" t="e" vm="27">
        <v>#VALUE!</v>
      </c>
      <c r="AA2837">
        <v>5401</v>
      </c>
      <c r="AB2837" t="e" cm="1" vm="2">
        <f t="array" ref="AB2837">_FV(Table1[[#This Row],[State]],"Country/region",TRUE)</f>
        <v>#VALUE!</v>
      </c>
    </row>
    <row r="2838" spans="1:28" x14ac:dyDescent="0.35">
      <c r="A2838" t="s">
        <v>972</v>
      </c>
      <c r="B2838">
        <v>47</v>
      </c>
      <c r="C2838" t="s">
        <v>2038</v>
      </c>
      <c r="D2838" t="s">
        <v>57</v>
      </c>
      <c r="E2838">
        <f>YEAR(Table1[[#This Row],[Order Date]])</f>
        <v>2013</v>
      </c>
      <c r="F2838">
        <v>1</v>
      </c>
      <c r="G2838">
        <f>MONTH(Table1[[#This Row],[Order Date]])</f>
        <v>5</v>
      </c>
      <c r="H2838" s="1">
        <v>41400</v>
      </c>
      <c r="I2838">
        <v>25830</v>
      </c>
      <c r="J2838" t="s">
        <v>47</v>
      </c>
      <c r="K2838">
        <v>11</v>
      </c>
      <c r="L2838">
        <v>15.28</v>
      </c>
      <c r="M2838" s="2">
        <v>0.05</v>
      </c>
      <c r="N2838">
        <v>178.57</v>
      </c>
      <c r="O2838">
        <v>10.91</v>
      </c>
      <c r="P2838">
        <v>-37.386499999999998</v>
      </c>
      <c r="Q2838" s="2">
        <v>0.36</v>
      </c>
      <c r="R2838" t="s">
        <v>29</v>
      </c>
      <c r="S2838" t="s">
        <v>30</v>
      </c>
      <c r="T2838" t="s">
        <v>1968</v>
      </c>
      <c r="U2838" t="s">
        <v>67</v>
      </c>
      <c r="V2838" t="s">
        <v>68</v>
      </c>
      <c r="W2838">
        <v>3619</v>
      </c>
      <c r="X2838" s="1">
        <v>41405</v>
      </c>
      <c r="Y2838" t="s">
        <v>34</v>
      </c>
      <c r="Z2838" t="e" vm="26">
        <v>#VALUE!</v>
      </c>
      <c r="AA2838">
        <v>48187</v>
      </c>
      <c r="AB2838" t="e" cm="1" vm="2">
        <f t="array" ref="AB2838">_FV(Table1[[#This Row],[State]],"Country/region",TRUE)</f>
        <v>#VALUE!</v>
      </c>
    </row>
    <row r="2839" spans="1:28" x14ac:dyDescent="0.35">
      <c r="A2839" t="s">
        <v>234</v>
      </c>
      <c r="B2839">
        <v>47</v>
      </c>
      <c r="C2839" t="s">
        <v>1690</v>
      </c>
      <c r="D2839" t="s">
        <v>38</v>
      </c>
      <c r="E2839">
        <f>YEAR(Table1[[#This Row],[Order Date]])</f>
        <v>2013</v>
      </c>
      <c r="F2839">
        <v>1</v>
      </c>
      <c r="G2839">
        <f>MONTH(Table1[[#This Row],[Order Date]])</f>
        <v>5</v>
      </c>
      <c r="H2839" s="1">
        <v>41400</v>
      </c>
      <c r="I2839">
        <v>31392</v>
      </c>
      <c r="J2839" t="s">
        <v>47</v>
      </c>
      <c r="K2839">
        <v>21</v>
      </c>
      <c r="L2839">
        <v>6.48</v>
      </c>
      <c r="M2839" s="2">
        <v>0.1</v>
      </c>
      <c r="N2839">
        <v>128.86000000000001</v>
      </c>
      <c r="O2839">
        <v>5.16</v>
      </c>
      <c r="P2839">
        <v>-42.81</v>
      </c>
      <c r="Q2839" s="2">
        <v>0.37</v>
      </c>
      <c r="R2839" t="s">
        <v>29</v>
      </c>
      <c r="S2839" t="s">
        <v>30</v>
      </c>
      <c r="T2839" t="s">
        <v>2145</v>
      </c>
      <c r="U2839" t="s">
        <v>61</v>
      </c>
      <c r="V2839" t="s">
        <v>33</v>
      </c>
      <c r="W2839">
        <v>4402</v>
      </c>
      <c r="X2839" s="1">
        <v>41407</v>
      </c>
      <c r="Y2839" t="s">
        <v>34</v>
      </c>
      <c r="Z2839" t="e" vm="21">
        <v>#VALUE!</v>
      </c>
      <c r="AA2839">
        <v>4330</v>
      </c>
      <c r="AB2839" t="e" cm="1" vm="2">
        <f t="array" ref="AB2839">_FV(Table1[[#This Row],[State]],"Country/region",TRUE)</f>
        <v>#VALUE!</v>
      </c>
    </row>
    <row r="2840" spans="1:28" x14ac:dyDescent="0.35">
      <c r="A2840" t="s">
        <v>146</v>
      </c>
      <c r="B2840">
        <v>47</v>
      </c>
      <c r="C2840" t="s">
        <v>147</v>
      </c>
      <c r="D2840" t="s">
        <v>46</v>
      </c>
      <c r="E2840">
        <f>YEAR(Table1[[#This Row],[Order Date]])</f>
        <v>2013</v>
      </c>
      <c r="F2840">
        <v>1</v>
      </c>
      <c r="G2840">
        <f>MONTH(Table1[[#This Row],[Order Date]])</f>
        <v>5</v>
      </c>
      <c r="H2840" s="1">
        <v>41401</v>
      </c>
      <c r="I2840">
        <v>58150</v>
      </c>
      <c r="J2840" t="s">
        <v>58</v>
      </c>
      <c r="K2840">
        <v>24</v>
      </c>
      <c r="L2840">
        <v>2.16</v>
      </c>
      <c r="M2840" s="2">
        <v>0.03</v>
      </c>
      <c r="N2840">
        <v>60.36</v>
      </c>
      <c r="O2840">
        <v>6.05</v>
      </c>
      <c r="P2840">
        <v>-119.623</v>
      </c>
      <c r="Q2840" s="2">
        <v>0.37</v>
      </c>
      <c r="R2840" t="s">
        <v>29</v>
      </c>
      <c r="S2840" t="s">
        <v>30</v>
      </c>
      <c r="T2840" t="s">
        <v>599</v>
      </c>
      <c r="U2840" t="s">
        <v>67</v>
      </c>
      <c r="V2840" t="s">
        <v>68</v>
      </c>
      <c r="W2840">
        <v>8136</v>
      </c>
      <c r="X2840" s="1">
        <v>41401</v>
      </c>
      <c r="Y2840" t="s">
        <v>34</v>
      </c>
      <c r="Z2840" t="e" vm="16">
        <v>#VALUE!</v>
      </c>
      <c r="AA2840">
        <v>60056</v>
      </c>
      <c r="AB2840" t="e" cm="1" vm="2">
        <f t="array" ref="AB2840">_FV(Table1[[#This Row],[State]],"Country/region",TRUE)</f>
        <v>#VALUE!</v>
      </c>
    </row>
    <row r="2841" spans="1:28" x14ac:dyDescent="0.35">
      <c r="A2841" t="s">
        <v>2941</v>
      </c>
      <c r="B2841">
        <v>47</v>
      </c>
      <c r="C2841" t="s">
        <v>1664</v>
      </c>
      <c r="D2841" t="s">
        <v>38</v>
      </c>
      <c r="E2841">
        <f>YEAR(Table1[[#This Row],[Order Date]])</f>
        <v>2013</v>
      </c>
      <c r="F2841">
        <v>1</v>
      </c>
      <c r="G2841">
        <f>MONTH(Table1[[#This Row],[Order Date]])</f>
        <v>5</v>
      </c>
      <c r="H2841" s="1">
        <v>41401</v>
      </c>
      <c r="I2841">
        <v>22529</v>
      </c>
      <c r="J2841" t="s">
        <v>131</v>
      </c>
      <c r="K2841">
        <v>28</v>
      </c>
      <c r="L2841">
        <v>56.96</v>
      </c>
      <c r="M2841" s="2">
        <v>0.02</v>
      </c>
      <c r="N2841">
        <v>1623.09</v>
      </c>
      <c r="O2841">
        <v>13.22</v>
      </c>
      <c r="P2841">
        <v>245.88</v>
      </c>
      <c r="Q2841" s="2">
        <v>0.56000000000000005</v>
      </c>
      <c r="R2841" t="s">
        <v>29</v>
      </c>
      <c r="S2841" t="s">
        <v>30</v>
      </c>
      <c r="T2841" t="s">
        <v>2694</v>
      </c>
      <c r="U2841" t="s">
        <v>214</v>
      </c>
      <c r="V2841" t="s">
        <v>33</v>
      </c>
      <c r="W2841">
        <v>3139</v>
      </c>
      <c r="X2841" s="1">
        <v>41401</v>
      </c>
      <c r="Y2841" t="s">
        <v>34</v>
      </c>
      <c r="Z2841" t="e" vm="3">
        <v>#VALUE!</v>
      </c>
      <c r="AA2841">
        <v>20832</v>
      </c>
      <c r="AB2841" t="e" cm="1" vm="2">
        <f t="array" ref="AB2841">_FV(Table1[[#This Row],[State]],"Country/region",TRUE)</f>
        <v>#VALUE!</v>
      </c>
    </row>
    <row r="2842" spans="1:28" x14ac:dyDescent="0.35">
      <c r="A2842" t="s">
        <v>1044</v>
      </c>
      <c r="B2842">
        <v>47</v>
      </c>
      <c r="C2842" t="s">
        <v>1045</v>
      </c>
      <c r="D2842" t="s">
        <v>38</v>
      </c>
      <c r="E2842">
        <f>YEAR(Table1[[#This Row],[Order Date]])</f>
        <v>2013</v>
      </c>
      <c r="F2842">
        <v>1</v>
      </c>
      <c r="G2842">
        <f>MONTH(Table1[[#This Row],[Order Date]])</f>
        <v>5</v>
      </c>
      <c r="H2842" s="1">
        <v>41401</v>
      </c>
      <c r="I2842">
        <v>7553</v>
      </c>
      <c r="J2842" t="s">
        <v>131</v>
      </c>
      <c r="K2842">
        <v>12</v>
      </c>
      <c r="L2842">
        <v>92.23</v>
      </c>
      <c r="M2842" s="2">
        <v>7.0000000000000007E-2</v>
      </c>
      <c r="N2842">
        <v>1079.19</v>
      </c>
      <c r="O2842">
        <v>39.61</v>
      </c>
      <c r="P2842">
        <v>46.8</v>
      </c>
      <c r="Q2842" s="2">
        <v>0.67</v>
      </c>
      <c r="R2842" t="s">
        <v>48</v>
      </c>
      <c r="S2842" t="s">
        <v>80</v>
      </c>
      <c r="T2842" t="s">
        <v>468</v>
      </c>
      <c r="U2842" t="s">
        <v>82</v>
      </c>
      <c r="V2842" t="s">
        <v>52</v>
      </c>
      <c r="W2842">
        <v>1035</v>
      </c>
      <c r="X2842" s="1">
        <v>41402</v>
      </c>
      <c r="Y2842" t="s">
        <v>34</v>
      </c>
      <c r="Z2842" t="e" vm="23">
        <v>#VALUE!</v>
      </c>
      <c r="AA2842">
        <v>98273</v>
      </c>
      <c r="AB2842" t="e" cm="1" vm="2">
        <f t="array" ref="AB2842">_FV(Table1[[#This Row],[State]],"Country/region",TRUE)</f>
        <v>#VALUE!</v>
      </c>
    </row>
    <row r="2843" spans="1:28" x14ac:dyDescent="0.35">
      <c r="A2843" t="s">
        <v>604</v>
      </c>
      <c r="B2843">
        <v>47</v>
      </c>
      <c r="C2843" t="s">
        <v>2942</v>
      </c>
      <c r="D2843" t="s">
        <v>46</v>
      </c>
      <c r="E2843">
        <f>YEAR(Table1[[#This Row],[Order Date]])</f>
        <v>2013</v>
      </c>
      <c r="F2843">
        <v>1</v>
      </c>
      <c r="G2843">
        <f>MONTH(Table1[[#This Row],[Order Date]])</f>
        <v>5</v>
      </c>
      <c r="H2843" s="1">
        <v>41401</v>
      </c>
      <c r="I2843">
        <v>39265</v>
      </c>
      <c r="J2843" t="s">
        <v>58</v>
      </c>
      <c r="K2843">
        <v>47</v>
      </c>
      <c r="L2843">
        <v>4.28</v>
      </c>
      <c r="M2843" s="2">
        <v>0.02</v>
      </c>
      <c r="N2843">
        <v>198.08</v>
      </c>
      <c r="O2843">
        <v>0.94</v>
      </c>
      <c r="P2843">
        <v>32.69</v>
      </c>
      <c r="Q2843" s="2">
        <v>0.56000000000000005</v>
      </c>
      <c r="R2843" t="s">
        <v>29</v>
      </c>
      <c r="S2843" t="s">
        <v>59</v>
      </c>
      <c r="T2843" t="s">
        <v>329</v>
      </c>
      <c r="U2843" t="s">
        <v>88</v>
      </c>
      <c r="V2843" t="s">
        <v>68</v>
      </c>
      <c r="W2843">
        <v>5539</v>
      </c>
      <c r="X2843" s="1">
        <v>41402</v>
      </c>
      <c r="Y2843" t="s">
        <v>34</v>
      </c>
      <c r="Z2843" t="e" vm="28">
        <v>#VALUE!</v>
      </c>
      <c r="AA2843">
        <v>63376</v>
      </c>
      <c r="AB2843" t="e" cm="1" vm="2">
        <f t="array" ref="AB2843">_FV(Table1[[#This Row],[State]],"Country/region",TRUE)</f>
        <v>#VALUE!</v>
      </c>
    </row>
    <row r="2844" spans="1:28" x14ac:dyDescent="0.35">
      <c r="A2844" t="s">
        <v>119</v>
      </c>
      <c r="B2844">
        <v>47</v>
      </c>
      <c r="C2844" t="s">
        <v>120</v>
      </c>
      <c r="D2844" t="s">
        <v>46</v>
      </c>
      <c r="E2844">
        <f>YEAR(Table1[[#This Row],[Order Date]])</f>
        <v>2013</v>
      </c>
      <c r="F2844">
        <v>1</v>
      </c>
      <c r="G2844">
        <f>MONTH(Table1[[#This Row],[Order Date]])</f>
        <v>5</v>
      </c>
      <c r="H2844" s="1">
        <v>41401</v>
      </c>
      <c r="I2844">
        <v>53572</v>
      </c>
      <c r="J2844" t="s">
        <v>131</v>
      </c>
      <c r="K2844">
        <v>17</v>
      </c>
      <c r="L2844">
        <v>11.09</v>
      </c>
      <c r="M2844" s="2">
        <v>7.0000000000000007E-2</v>
      </c>
      <c r="N2844">
        <v>184.09</v>
      </c>
      <c r="O2844">
        <v>5.25</v>
      </c>
      <c r="P2844">
        <v>4.79</v>
      </c>
      <c r="Q2844" s="2">
        <v>0.36</v>
      </c>
      <c r="R2844" t="s">
        <v>29</v>
      </c>
      <c r="S2844" t="s">
        <v>30</v>
      </c>
      <c r="T2844" t="s">
        <v>2943</v>
      </c>
      <c r="U2844" t="s">
        <v>267</v>
      </c>
      <c r="V2844" t="s">
        <v>68</v>
      </c>
      <c r="W2844">
        <v>7506</v>
      </c>
      <c r="X2844" s="1">
        <v>41402</v>
      </c>
      <c r="Y2844" t="s">
        <v>34</v>
      </c>
      <c r="Z2844" t="e" vm="12">
        <v>#VALUE!</v>
      </c>
      <c r="AA2844">
        <v>52001</v>
      </c>
      <c r="AB2844" t="e" cm="1" vm="2">
        <f t="array" ref="AB2844">_FV(Table1[[#This Row],[State]],"Country/region",TRUE)</f>
        <v>#VALUE!</v>
      </c>
    </row>
    <row r="2845" spans="1:28" x14ac:dyDescent="0.35">
      <c r="A2845" t="s">
        <v>882</v>
      </c>
      <c r="B2845">
        <v>47</v>
      </c>
      <c r="C2845" t="s">
        <v>1780</v>
      </c>
      <c r="D2845" t="s">
        <v>38</v>
      </c>
      <c r="E2845">
        <f>YEAR(Table1[[#This Row],[Order Date]])</f>
        <v>2013</v>
      </c>
      <c r="F2845">
        <v>1</v>
      </c>
      <c r="G2845">
        <f>MONTH(Table1[[#This Row],[Order Date]])</f>
        <v>5</v>
      </c>
      <c r="H2845" s="1">
        <v>41401</v>
      </c>
      <c r="I2845">
        <v>45766</v>
      </c>
      <c r="J2845" t="s">
        <v>28</v>
      </c>
      <c r="K2845">
        <v>28</v>
      </c>
      <c r="L2845">
        <v>140.99</v>
      </c>
      <c r="M2845" s="2">
        <v>0.01</v>
      </c>
      <c r="N2845">
        <v>4181.82</v>
      </c>
      <c r="O2845">
        <v>13.99</v>
      </c>
      <c r="P2845">
        <v>1765.48</v>
      </c>
      <c r="Q2845" s="2">
        <v>0.37</v>
      </c>
      <c r="R2845" t="s">
        <v>96</v>
      </c>
      <c r="S2845" t="s">
        <v>80</v>
      </c>
      <c r="T2845" t="s">
        <v>2846</v>
      </c>
      <c r="U2845" t="s">
        <v>98</v>
      </c>
      <c r="V2845" t="s">
        <v>68</v>
      </c>
      <c r="W2845">
        <v>6440</v>
      </c>
      <c r="X2845" s="1">
        <v>41402</v>
      </c>
      <c r="Y2845" t="s">
        <v>34</v>
      </c>
      <c r="Z2845" t="e" vm="16">
        <v>#VALUE!</v>
      </c>
      <c r="AA2845">
        <v>60089</v>
      </c>
      <c r="AB2845" t="e" cm="1" vm="2">
        <f t="array" ref="AB2845">_FV(Table1[[#This Row],[State]],"Country/region",TRUE)</f>
        <v>#VALUE!</v>
      </c>
    </row>
    <row r="2846" spans="1:28" x14ac:dyDescent="0.35">
      <c r="A2846" t="s">
        <v>882</v>
      </c>
      <c r="B2846">
        <v>47</v>
      </c>
      <c r="C2846" t="s">
        <v>1780</v>
      </c>
      <c r="D2846" t="s">
        <v>38</v>
      </c>
      <c r="E2846">
        <f>YEAR(Table1[[#This Row],[Order Date]])</f>
        <v>2013</v>
      </c>
      <c r="F2846">
        <v>1</v>
      </c>
      <c r="G2846">
        <f>MONTH(Table1[[#This Row],[Order Date]])</f>
        <v>5</v>
      </c>
      <c r="H2846" s="1">
        <v>41401</v>
      </c>
      <c r="I2846">
        <v>45766</v>
      </c>
      <c r="J2846" t="s">
        <v>28</v>
      </c>
      <c r="K2846">
        <v>37</v>
      </c>
      <c r="L2846">
        <v>63.94</v>
      </c>
      <c r="M2846" s="2">
        <v>0</v>
      </c>
      <c r="N2846">
        <v>2522.21</v>
      </c>
      <c r="O2846">
        <v>14.48</v>
      </c>
      <c r="P2846">
        <v>1026.07</v>
      </c>
      <c r="Q2846" s="2">
        <v>0.46</v>
      </c>
      <c r="R2846" t="s">
        <v>48</v>
      </c>
      <c r="S2846" t="s">
        <v>30</v>
      </c>
      <c r="T2846" t="s">
        <v>1837</v>
      </c>
      <c r="U2846" t="s">
        <v>82</v>
      </c>
      <c r="V2846" t="s">
        <v>68</v>
      </c>
      <c r="W2846">
        <v>6439</v>
      </c>
      <c r="X2846" s="1">
        <v>41403</v>
      </c>
      <c r="Y2846" t="s">
        <v>34</v>
      </c>
      <c r="Z2846" t="e" vm="16">
        <v>#VALUE!</v>
      </c>
      <c r="AA2846">
        <v>60089</v>
      </c>
      <c r="AB2846" t="e" cm="1" vm="2">
        <f t="array" ref="AB2846">_FV(Table1[[#This Row],[State]],"Country/region",TRUE)</f>
        <v>#VALUE!</v>
      </c>
    </row>
    <row r="2847" spans="1:28" x14ac:dyDescent="0.35">
      <c r="A2847" t="s">
        <v>1894</v>
      </c>
      <c r="B2847">
        <v>47</v>
      </c>
      <c r="C2847" t="s">
        <v>1146</v>
      </c>
      <c r="D2847" t="s">
        <v>46</v>
      </c>
      <c r="E2847">
        <f>YEAR(Table1[[#This Row],[Order Date]])</f>
        <v>2013</v>
      </c>
      <c r="F2847">
        <v>1</v>
      </c>
      <c r="G2847">
        <f>MONTH(Table1[[#This Row],[Order Date]])</f>
        <v>5</v>
      </c>
      <c r="H2847" s="1">
        <v>41401</v>
      </c>
      <c r="I2847">
        <v>32743</v>
      </c>
      <c r="J2847" t="s">
        <v>58</v>
      </c>
      <c r="K2847">
        <v>19</v>
      </c>
      <c r="L2847">
        <v>177.98</v>
      </c>
      <c r="M2847" s="2">
        <v>0.01</v>
      </c>
      <c r="N2847">
        <v>3548.67</v>
      </c>
      <c r="O2847">
        <v>0.99</v>
      </c>
      <c r="P2847">
        <v>1280.19</v>
      </c>
      <c r="Q2847" s="2">
        <v>0.56000000000000005</v>
      </c>
      <c r="R2847" t="s">
        <v>29</v>
      </c>
      <c r="S2847" t="s">
        <v>30</v>
      </c>
      <c r="T2847" t="s">
        <v>1732</v>
      </c>
      <c r="U2847" t="s">
        <v>214</v>
      </c>
      <c r="V2847" t="s">
        <v>68</v>
      </c>
      <c r="W2847">
        <v>4599</v>
      </c>
      <c r="X2847" s="1">
        <v>41403</v>
      </c>
      <c r="Y2847" t="s">
        <v>34</v>
      </c>
      <c r="Z2847" t="e" vm="16">
        <v>#VALUE!</v>
      </c>
      <c r="AA2847">
        <v>62521</v>
      </c>
      <c r="AB2847" t="e" cm="1" vm="2">
        <f t="array" ref="AB2847">_FV(Table1[[#This Row],[State]],"Country/region",TRUE)</f>
        <v>#VALUE!</v>
      </c>
    </row>
    <row r="2848" spans="1:28" x14ac:dyDescent="0.35">
      <c r="A2848" t="s">
        <v>1044</v>
      </c>
      <c r="B2848">
        <v>47</v>
      </c>
      <c r="C2848" t="s">
        <v>1045</v>
      </c>
      <c r="D2848" t="s">
        <v>38</v>
      </c>
      <c r="E2848">
        <f>YEAR(Table1[[#This Row],[Order Date]])</f>
        <v>2013</v>
      </c>
      <c r="F2848">
        <v>1</v>
      </c>
      <c r="G2848">
        <f>MONTH(Table1[[#This Row],[Order Date]])</f>
        <v>5</v>
      </c>
      <c r="H2848" s="1">
        <v>41401</v>
      </c>
      <c r="I2848">
        <v>7553</v>
      </c>
      <c r="J2848" t="s">
        <v>131</v>
      </c>
      <c r="K2848">
        <v>3</v>
      </c>
      <c r="L2848">
        <v>4.28</v>
      </c>
      <c r="M2848" s="2">
        <v>0.04</v>
      </c>
      <c r="N2848">
        <v>19.05</v>
      </c>
      <c r="O2848">
        <v>6.72</v>
      </c>
      <c r="P2848">
        <v>-14.81</v>
      </c>
      <c r="Q2848" s="2">
        <v>0.4</v>
      </c>
      <c r="R2848" t="s">
        <v>29</v>
      </c>
      <c r="S2848" t="s">
        <v>30</v>
      </c>
      <c r="T2848" t="s">
        <v>2815</v>
      </c>
      <c r="U2848" t="s">
        <v>61</v>
      </c>
      <c r="V2848" t="s">
        <v>52</v>
      </c>
      <c r="W2848">
        <v>1036</v>
      </c>
      <c r="X2848" s="1">
        <v>41404</v>
      </c>
      <c r="Y2848" t="s">
        <v>34</v>
      </c>
      <c r="Z2848" t="e" vm="23">
        <v>#VALUE!</v>
      </c>
      <c r="AA2848">
        <v>98273</v>
      </c>
      <c r="AB2848" t="e" cm="1" vm="2">
        <f t="array" ref="AB2848">_FV(Table1[[#This Row],[State]],"Country/region",TRUE)</f>
        <v>#VALUE!</v>
      </c>
    </row>
    <row r="2849" spans="1:28" x14ac:dyDescent="0.35">
      <c r="A2849" t="s">
        <v>2944</v>
      </c>
      <c r="B2849">
        <v>47</v>
      </c>
      <c r="C2849" t="s">
        <v>1398</v>
      </c>
      <c r="D2849" t="s">
        <v>27</v>
      </c>
      <c r="E2849">
        <f>YEAR(Table1[[#This Row],[Order Date]])</f>
        <v>2013</v>
      </c>
      <c r="F2849">
        <v>1</v>
      </c>
      <c r="G2849">
        <f>MONTH(Table1[[#This Row],[Order Date]])</f>
        <v>5</v>
      </c>
      <c r="H2849" s="1">
        <v>41402</v>
      </c>
      <c r="I2849">
        <v>41350</v>
      </c>
      <c r="J2849" t="s">
        <v>131</v>
      </c>
      <c r="K2849">
        <v>1</v>
      </c>
      <c r="L2849">
        <v>419.19</v>
      </c>
      <c r="M2849" s="2">
        <v>0.01</v>
      </c>
      <c r="N2849">
        <v>423.3</v>
      </c>
      <c r="O2849">
        <v>19.989999999999998</v>
      </c>
      <c r="P2849">
        <v>-259.01</v>
      </c>
      <c r="Q2849" s="2">
        <v>0.57999999999999996</v>
      </c>
      <c r="R2849" t="s">
        <v>29</v>
      </c>
      <c r="S2849" t="s">
        <v>30</v>
      </c>
      <c r="T2849" t="s">
        <v>1311</v>
      </c>
      <c r="U2849" t="s">
        <v>32</v>
      </c>
      <c r="V2849" t="s">
        <v>33</v>
      </c>
      <c r="W2849">
        <v>5829</v>
      </c>
      <c r="X2849" s="1">
        <v>41403</v>
      </c>
      <c r="Y2849" t="s">
        <v>34</v>
      </c>
      <c r="Z2849" t="e" vm="24">
        <v>#VALUE!</v>
      </c>
      <c r="AA2849">
        <v>7712</v>
      </c>
      <c r="AB2849" t="e" cm="1" vm="2">
        <f t="array" ref="AB2849">_FV(Table1[[#This Row],[State]],"Country/region",TRUE)</f>
        <v>#VALUE!</v>
      </c>
    </row>
    <row r="2850" spans="1:28" x14ac:dyDescent="0.35">
      <c r="A2850" t="s">
        <v>1382</v>
      </c>
      <c r="B2850">
        <v>47</v>
      </c>
      <c r="C2850" t="s">
        <v>997</v>
      </c>
      <c r="D2850" t="s">
        <v>38</v>
      </c>
      <c r="E2850">
        <f>YEAR(Table1[[#This Row],[Order Date]])</f>
        <v>2013</v>
      </c>
      <c r="F2850">
        <v>1</v>
      </c>
      <c r="G2850">
        <f>MONTH(Table1[[#This Row],[Order Date]])</f>
        <v>5</v>
      </c>
      <c r="H2850" s="1">
        <v>41402</v>
      </c>
      <c r="I2850">
        <v>55107</v>
      </c>
      <c r="J2850" t="s">
        <v>47</v>
      </c>
      <c r="K2850">
        <v>32</v>
      </c>
      <c r="L2850">
        <v>5.68</v>
      </c>
      <c r="M2850" s="2">
        <v>0.1</v>
      </c>
      <c r="N2850">
        <v>171.52</v>
      </c>
      <c r="O2850">
        <v>1.39</v>
      </c>
      <c r="P2850">
        <v>46.61</v>
      </c>
      <c r="Q2850" s="2">
        <v>0.38</v>
      </c>
      <c r="R2850" t="s">
        <v>29</v>
      </c>
      <c r="S2850" t="s">
        <v>30</v>
      </c>
      <c r="T2850" t="s">
        <v>748</v>
      </c>
      <c r="U2850" t="s">
        <v>267</v>
      </c>
      <c r="V2850" t="s">
        <v>68</v>
      </c>
      <c r="W2850">
        <v>7688</v>
      </c>
      <c r="X2850" s="1">
        <v>41407</v>
      </c>
      <c r="Y2850" t="s">
        <v>34</v>
      </c>
      <c r="Z2850" t="e" vm="28">
        <v>#VALUE!</v>
      </c>
      <c r="AA2850">
        <v>63119</v>
      </c>
      <c r="AB2850" t="e" cm="1" vm="2">
        <f t="array" ref="AB2850">_FV(Table1[[#This Row],[State]],"Country/region",TRUE)</f>
        <v>#VALUE!</v>
      </c>
    </row>
    <row r="2851" spans="1:28" x14ac:dyDescent="0.35">
      <c r="A2851" t="s">
        <v>1144</v>
      </c>
      <c r="B2851">
        <v>47</v>
      </c>
      <c r="C2851" t="s">
        <v>669</v>
      </c>
      <c r="D2851" t="s">
        <v>38</v>
      </c>
      <c r="E2851">
        <f>YEAR(Table1[[#This Row],[Order Date]])</f>
        <v>2013</v>
      </c>
      <c r="F2851">
        <v>1</v>
      </c>
      <c r="G2851">
        <f>MONTH(Table1[[#This Row],[Order Date]])</f>
        <v>5</v>
      </c>
      <c r="H2851" s="1">
        <v>41403</v>
      </c>
      <c r="I2851">
        <v>44615</v>
      </c>
      <c r="J2851" t="s">
        <v>131</v>
      </c>
      <c r="K2851">
        <v>19</v>
      </c>
      <c r="L2851">
        <v>1.88</v>
      </c>
      <c r="M2851" s="2">
        <v>7.0000000000000007E-2</v>
      </c>
      <c r="N2851">
        <v>36.369999999999997</v>
      </c>
      <c r="O2851">
        <v>1.49</v>
      </c>
      <c r="P2851">
        <v>-10.257999999999999</v>
      </c>
      <c r="Q2851" s="2">
        <v>0.37</v>
      </c>
      <c r="R2851" t="s">
        <v>29</v>
      </c>
      <c r="S2851" t="s">
        <v>30</v>
      </c>
      <c r="T2851" t="s">
        <v>1294</v>
      </c>
      <c r="U2851" t="s">
        <v>67</v>
      </c>
      <c r="V2851" t="s">
        <v>68</v>
      </c>
      <c r="W2851">
        <v>6309</v>
      </c>
      <c r="X2851" s="1">
        <v>41404</v>
      </c>
      <c r="Y2851" t="s">
        <v>34</v>
      </c>
      <c r="Z2851" t="e" vm="11">
        <v>#VALUE!</v>
      </c>
      <c r="AA2851">
        <v>75234</v>
      </c>
      <c r="AB2851" t="e" cm="1" vm="2">
        <f t="array" ref="AB2851">_FV(Table1[[#This Row],[State]],"Country/region",TRUE)</f>
        <v>#VALUE!</v>
      </c>
    </row>
    <row r="2852" spans="1:28" x14ac:dyDescent="0.35">
      <c r="A2852" t="s">
        <v>397</v>
      </c>
      <c r="B2852">
        <v>47</v>
      </c>
      <c r="C2852" t="s">
        <v>381</v>
      </c>
      <c r="D2852" t="s">
        <v>27</v>
      </c>
      <c r="E2852">
        <f>YEAR(Table1[[#This Row],[Order Date]])</f>
        <v>2013</v>
      </c>
      <c r="F2852">
        <v>1</v>
      </c>
      <c r="G2852">
        <f>MONTH(Table1[[#This Row],[Order Date]])</f>
        <v>5</v>
      </c>
      <c r="H2852" s="1">
        <v>41403</v>
      </c>
      <c r="I2852">
        <v>16545</v>
      </c>
      <c r="J2852" t="s">
        <v>39</v>
      </c>
      <c r="K2852">
        <v>10</v>
      </c>
      <c r="L2852">
        <v>5.16</v>
      </c>
      <c r="M2852" s="2">
        <v>0.09</v>
      </c>
      <c r="N2852">
        <v>50.97</v>
      </c>
      <c r="O2852">
        <v>0.73</v>
      </c>
      <c r="P2852">
        <v>4.45</v>
      </c>
      <c r="Q2852" s="2">
        <v>0.56000000000000005</v>
      </c>
      <c r="R2852" t="s">
        <v>29</v>
      </c>
      <c r="S2852" t="s">
        <v>59</v>
      </c>
      <c r="T2852" t="s">
        <v>2945</v>
      </c>
      <c r="U2852" t="s">
        <v>88</v>
      </c>
      <c r="V2852" t="s">
        <v>68</v>
      </c>
      <c r="W2852">
        <v>2294</v>
      </c>
      <c r="X2852" s="1">
        <v>41405</v>
      </c>
      <c r="Y2852" t="s">
        <v>34</v>
      </c>
      <c r="Z2852" t="e" vm="16">
        <v>#VALUE!</v>
      </c>
      <c r="AA2852">
        <v>60517</v>
      </c>
      <c r="AB2852" t="e" cm="1" vm="2">
        <f t="array" ref="AB2852">_FV(Table1[[#This Row],[State]],"Country/region",TRUE)</f>
        <v>#VALUE!</v>
      </c>
    </row>
    <row r="2853" spans="1:28" x14ac:dyDescent="0.35">
      <c r="A2853" t="s">
        <v>397</v>
      </c>
      <c r="B2853">
        <v>47</v>
      </c>
      <c r="C2853" t="s">
        <v>381</v>
      </c>
      <c r="D2853" t="s">
        <v>27</v>
      </c>
      <c r="E2853">
        <f>YEAR(Table1[[#This Row],[Order Date]])</f>
        <v>2013</v>
      </c>
      <c r="F2853">
        <v>1</v>
      </c>
      <c r="G2853">
        <f>MONTH(Table1[[#This Row],[Order Date]])</f>
        <v>5</v>
      </c>
      <c r="H2853" s="1">
        <v>41403</v>
      </c>
      <c r="I2853">
        <v>16545</v>
      </c>
      <c r="J2853" t="s">
        <v>39</v>
      </c>
      <c r="K2853">
        <v>1</v>
      </c>
      <c r="L2853">
        <v>3.68</v>
      </c>
      <c r="M2853" s="2">
        <v>0.04</v>
      </c>
      <c r="N2853">
        <v>4.99</v>
      </c>
      <c r="O2853">
        <v>1.32</v>
      </c>
      <c r="P2853">
        <v>-3.06</v>
      </c>
      <c r="Q2853" s="2">
        <v>0.83</v>
      </c>
      <c r="R2853" t="s">
        <v>29</v>
      </c>
      <c r="S2853" t="s">
        <v>59</v>
      </c>
      <c r="T2853" t="s">
        <v>1516</v>
      </c>
      <c r="U2853" t="s">
        <v>481</v>
      </c>
      <c r="V2853" t="s">
        <v>68</v>
      </c>
      <c r="W2853">
        <v>2295</v>
      </c>
      <c r="X2853" s="1">
        <v>41405</v>
      </c>
      <c r="Y2853" t="s">
        <v>34</v>
      </c>
      <c r="Z2853" t="e" vm="16">
        <v>#VALUE!</v>
      </c>
      <c r="AA2853">
        <v>60517</v>
      </c>
      <c r="AB2853" t="e" cm="1" vm="2">
        <f t="array" ref="AB2853">_FV(Table1[[#This Row],[State]],"Country/region",TRUE)</f>
        <v>#VALUE!</v>
      </c>
    </row>
    <row r="2854" spans="1:28" x14ac:dyDescent="0.35">
      <c r="A2854" t="s">
        <v>2946</v>
      </c>
      <c r="B2854">
        <v>47</v>
      </c>
      <c r="C2854" t="s">
        <v>1703</v>
      </c>
      <c r="D2854" t="s">
        <v>27</v>
      </c>
      <c r="E2854">
        <f>YEAR(Table1[[#This Row],[Order Date]])</f>
        <v>2013</v>
      </c>
      <c r="F2854">
        <v>1</v>
      </c>
      <c r="G2854">
        <f>MONTH(Table1[[#This Row],[Order Date]])</f>
        <v>5</v>
      </c>
      <c r="H2854" s="1">
        <v>41403</v>
      </c>
      <c r="I2854">
        <v>13731</v>
      </c>
      <c r="J2854" t="s">
        <v>39</v>
      </c>
      <c r="K2854">
        <v>10</v>
      </c>
      <c r="L2854">
        <v>4.4800000000000004</v>
      </c>
      <c r="M2854" s="2">
        <v>0.08</v>
      </c>
      <c r="N2854">
        <v>44.08</v>
      </c>
      <c r="O2854">
        <v>1.22</v>
      </c>
      <c r="P2854">
        <v>6.79</v>
      </c>
      <c r="Q2854" s="2">
        <v>0.36</v>
      </c>
      <c r="R2854" t="s">
        <v>29</v>
      </c>
      <c r="S2854" t="s">
        <v>59</v>
      </c>
      <c r="T2854" t="s">
        <v>2947</v>
      </c>
      <c r="U2854" t="s">
        <v>61</v>
      </c>
      <c r="V2854" t="s">
        <v>33</v>
      </c>
      <c r="W2854">
        <v>1916</v>
      </c>
      <c r="X2854" s="1">
        <v>41406</v>
      </c>
      <c r="Y2854" t="s">
        <v>34</v>
      </c>
      <c r="Z2854" t="e" vm="24">
        <v>#VALUE!</v>
      </c>
      <c r="AA2854">
        <v>7701</v>
      </c>
      <c r="AB2854" t="e" cm="1" vm="2">
        <f t="array" ref="AB2854">_FV(Table1[[#This Row],[State]],"Country/region",TRUE)</f>
        <v>#VALUE!</v>
      </c>
    </row>
    <row r="2855" spans="1:28" x14ac:dyDescent="0.35">
      <c r="A2855" t="s">
        <v>2573</v>
      </c>
      <c r="B2855">
        <v>47</v>
      </c>
      <c r="C2855" t="s">
        <v>91</v>
      </c>
      <c r="D2855" t="s">
        <v>46</v>
      </c>
      <c r="E2855">
        <f>YEAR(Table1[[#This Row],[Order Date]])</f>
        <v>2013</v>
      </c>
      <c r="F2855">
        <v>1</v>
      </c>
      <c r="G2855">
        <f>MONTH(Table1[[#This Row],[Order Date]])</f>
        <v>5</v>
      </c>
      <c r="H2855" s="1">
        <v>41404</v>
      </c>
      <c r="I2855">
        <v>16326</v>
      </c>
      <c r="J2855" t="s">
        <v>28</v>
      </c>
      <c r="K2855">
        <v>39</v>
      </c>
      <c r="L2855">
        <v>3.71</v>
      </c>
      <c r="M2855" s="2">
        <v>0.06</v>
      </c>
      <c r="N2855">
        <v>147.46</v>
      </c>
      <c r="O2855">
        <v>1.93</v>
      </c>
      <c r="P2855">
        <v>14.13</v>
      </c>
      <c r="Q2855" s="2">
        <v>0.35</v>
      </c>
      <c r="R2855" t="s">
        <v>29</v>
      </c>
      <c r="S2855" t="s">
        <v>59</v>
      </c>
      <c r="T2855" t="s">
        <v>115</v>
      </c>
      <c r="U2855" t="s">
        <v>61</v>
      </c>
      <c r="V2855" t="s">
        <v>68</v>
      </c>
      <c r="W2855">
        <v>2272</v>
      </c>
      <c r="X2855" s="1">
        <v>41404</v>
      </c>
      <c r="Y2855" t="s">
        <v>34</v>
      </c>
      <c r="Z2855" t="e" vm="9">
        <v>#VALUE!</v>
      </c>
      <c r="AA2855">
        <v>68801</v>
      </c>
      <c r="AB2855" t="e" cm="1" vm="2">
        <f t="array" ref="AB2855">_FV(Table1[[#This Row],[State]],"Country/region",TRUE)</f>
        <v>#VALUE!</v>
      </c>
    </row>
    <row r="2856" spans="1:28" x14ac:dyDescent="0.35">
      <c r="A2856" t="s">
        <v>321</v>
      </c>
      <c r="B2856">
        <v>47</v>
      </c>
      <c r="C2856" t="s">
        <v>322</v>
      </c>
      <c r="D2856" t="s">
        <v>27</v>
      </c>
      <c r="E2856">
        <f>YEAR(Table1[[#This Row],[Order Date]])</f>
        <v>2013</v>
      </c>
      <c r="F2856">
        <v>1</v>
      </c>
      <c r="G2856">
        <f>MONTH(Table1[[#This Row],[Order Date]])</f>
        <v>5</v>
      </c>
      <c r="H2856" s="1">
        <v>41404</v>
      </c>
      <c r="I2856">
        <v>24352</v>
      </c>
      <c r="J2856" t="s">
        <v>58</v>
      </c>
      <c r="K2856">
        <v>32</v>
      </c>
      <c r="L2856">
        <v>3.14</v>
      </c>
      <c r="M2856" s="2">
        <v>0.03</v>
      </c>
      <c r="N2856">
        <v>103.48</v>
      </c>
      <c r="O2856">
        <v>1.1399999999999999</v>
      </c>
      <c r="P2856">
        <v>20.53</v>
      </c>
      <c r="Q2856" s="2">
        <v>0.4</v>
      </c>
      <c r="R2856" t="s">
        <v>29</v>
      </c>
      <c r="S2856" t="s">
        <v>59</v>
      </c>
      <c r="T2856" t="s">
        <v>2948</v>
      </c>
      <c r="U2856" t="s">
        <v>61</v>
      </c>
      <c r="V2856" t="s">
        <v>76</v>
      </c>
      <c r="W2856">
        <v>3409</v>
      </c>
      <c r="X2856" s="1">
        <v>41404</v>
      </c>
      <c r="Y2856" t="s">
        <v>34</v>
      </c>
      <c r="Z2856" t="e" vm="31">
        <v>#VALUE!</v>
      </c>
      <c r="AA2856">
        <v>38138</v>
      </c>
      <c r="AB2856" t="e" cm="1" vm="2">
        <f t="array" ref="AB2856">_FV(Table1[[#This Row],[State]],"Country/region",TRUE)</f>
        <v>#VALUE!</v>
      </c>
    </row>
    <row r="2857" spans="1:28" x14ac:dyDescent="0.35">
      <c r="A2857" t="s">
        <v>2949</v>
      </c>
      <c r="B2857">
        <v>47</v>
      </c>
      <c r="C2857" t="s">
        <v>2950</v>
      </c>
      <c r="D2857" t="s">
        <v>38</v>
      </c>
      <c r="E2857">
        <f>YEAR(Table1[[#This Row],[Order Date]])</f>
        <v>2013</v>
      </c>
      <c r="F2857">
        <v>1</v>
      </c>
      <c r="G2857">
        <f>MONTH(Table1[[#This Row],[Order Date]])</f>
        <v>5</v>
      </c>
      <c r="H2857" s="1">
        <v>41404</v>
      </c>
      <c r="I2857">
        <v>16641</v>
      </c>
      <c r="J2857" t="s">
        <v>28</v>
      </c>
      <c r="K2857">
        <v>33</v>
      </c>
      <c r="L2857">
        <v>44.43</v>
      </c>
      <c r="M2857" s="2">
        <v>0.03</v>
      </c>
      <c r="N2857">
        <v>1209.1679999999999</v>
      </c>
      <c r="O2857">
        <v>46.59</v>
      </c>
      <c r="P2857">
        <v>-1052.79</v>
      </c>
      <c r="Q2857" s="2">
        <v>0.67</v>
      </c>
      <c r="R2857" t="s">
        <v>48</v>
      </c>
      <c r="S2857" t="s">
        <v>73</v>
      </c>
      <c r="T2857" t="s">
        <v>2951</v>
      </c>
      <c r="U2857" t="s">
        <v>75</v>
      </c>
      <c r="V2857" t="s">
        <v>52</v>
      </c>
      <c r="W2857">
        <v>2308</v>
      </c>
      <c r="X2857" s="1">
        <v>41405</v>
      </c>
      <c r="Y2857" t="s">
        <v>53</v>
      </c>
      <c r="Z2857" t="e" vm="4">
        <v>#VALUE!</v>
      </c>
      <c r="AA2857">
        <v>92704</v>
      </c>
      <c r="AB2857" t="e" cm="1" vm="2">
        <f t="array" ref="AB2857">_FV(Table1[[#This Row],[State]],"Country/region",TRUE)</f>
        <v>#VALUE!</v>
      </c>
    </row>
    <row r="2858" spans="1:28" x14ac:dyDescent="0.35">
      <c r="A2858" t="s">
        <v>1216</v>
      </c>
      <c r="B2858">
        <v>47</v>
      </c>
      <c r="C2858" t="s">
        <v>1217</v>
      </c>
      <c r="D2858" t="s">
        <v>27</v>
      </c>
      <c r="E2858">
        <f>YEAR(Table1[[#This Row],[Order Date]])</f>
        <v>2013</v>
      </c>
      <c r="F2858">
        <v>1</v>
      </c>
      <c r="G2858">
        <f>MONTH(Table1[[#This Row],[Order Date]])</f>
        <v>5</v>
      </c>
      <c r="H2858" s="1">
        <v>41404</v>
      </c>
      <c r="I2858">
        <v>45632</v>
      </c>
      <c r="J2858" t="s">
        <v>39</v>
      </c>
      <c r="K2858">
        <v>50</v>
      </c>
      <c r="L2858">
        <v>8.34</v>
      </c>
      <c r="M2858" s="2">
        <v>0.02</v>
      </c>
      <c r="N2858">
        <v>442.31</v>
      </c>
      <c r="O2858">
        <v>0.96</v>
      </c>
      <c r="P2858">
        <v>231.68</v>
      </c>
      <c r="Q2858" s="2">
        <v>0.43</v>
      </c>
      <c r="R2858" t="s">
        <v>48</v>
      </c>
      <c r="S2858" t="s">
        <v>59</v>
      </c>
      <c r="T2858" t="s">
        <v>258</v>
      </c>
      <c r="U2858" t="s">
        <v>82</v>
      </c>
      <c r="V2858" t="s">
        <v>68</v>
      </c>
      <c r="W2858">
        <v>6421</v>
      </c>
      <c r="X2858" s="1">
        <v>41405</v>
      </c>
      <c r="Y2858" t="s">
        <v>34</v>
      </c>
      <c r="Z2858" t="e" vm="25">
        <v>#VALUE!</v>
      </c>
      <c r="AA2858">
        <v>53220</v>
      </c>
      <c r="AB2858" t="e" cm="1" vm="2">
        <f t="array" ref="AB2858">_FV(Table1[[#This Row],[State]],"Country/region",TRUE)</f>
        <v>#VALUE!</v>
      </c>
    </row>
    <row r="2859" spans="1:28" x14ac:dyDescent="0.35">
      <c r="A2859" t="s">
        <v>1205</v>
      </c>
      <c r="B2859">
        <v>47</v>
      </c>
      <c r="C2859" t="s">
        <v>2032</v>
      </c>
      <c r="D2859" t="s">
        <v>57</v>
      </c>
      <c r="E2859">
        <f>YEAR(Table1[[#This Row],[Order Date]])</f>
        <v>2013</v>
      </c>
      <c r="F2859">
        <v>1</v>
      </c>
      <c r="G2859">
        <f>MONTH(Table1[[#This Row],[Order Date]])</f>
        <v>5</v>
      </c>
      <c r="H2859" s="1">
        <v>41404</v>
      </c>
      <c r="I2859">
        <v>2241</v>
      </c>
      <c r="J2859" t="s">
        <v>58</v>
      </c>
      <c r="K2859">
        <v>38</v>
      </c>
      <c r="L2859">
        <v>24.95</v>
      </c>
      <c r="M2859" s="2">
        <v>0.04</v>
      </c>
      <c r="N2859">
        <v>967.78</v>
      </c>
      <c r="O2859">
        <v>2.99</v>
      </c>
      <c r="P2859">
        <v>369.32499999999999</v>
      </c>
      <c r="Q2859" s="2">
        <v>0.39</v>
      </c>
      <c r="R2859" t="s">
        <v>29</v>
      </c>
      <c r="S2859" t="s">
        <v>30</v>
      </c>
      <c r="T2859" t="s">
        <v>1951</v>
      </c>
      <c r="U2859" t="s">
        <v>67</v>
      </c>
      <c r="V2859" t="s">
        <v>76</v>
      </c>
      <c r="W2859">
        <v>326</v>
      </c>
      <c r="X2859" s="1">
        <v>41406</v>
      </c>
      <c r="Y2859" t="s">
        <v>34</v>
      </c>
      <c r="Z2859" t="e" vm="31">
        <v>#VALUE!</v>
      </c>
      <c r="AA2859">
        <v>38401</v>
      </c>
      <c r="AB2859" t="e" cm="1" vm="2">
        <f t="array" ref="AB2859">_FV(Table1[[#This Row],[State]],"Country/region",TRUE)</f>
        <v>#VALUE!</v>
      </c>
    </row>
    <row r="2860" spans="1:28" x14ac:dyDescent="0.35">
      <c r="A2860" t="s">
        <v>2573</v>
      </c>
      <c r="B2860">
        <v>47</v>
      </c>
      <c r="C2860" t="s">
        <v>91</v>
      </c>
      <c r="D2860" t="s">
        <v>46</v>
      </c>
      <c r="E2860">
        <f>YEAR(Table1[[#This Row],[Order Date]])</f>
        <v>2013</v>
      </c>
      <c r="F2860">
        <v>1</v>
      </c>
      <c r="G2860">
        <f>MONTH(Table1[[#This Row],[Order Date]])</f>
        <v>5</v>
      </c>
      <c r="H2860" s="1">
        <v>41404</v>
      </c>
      <c r="I2860">
        <v>16326</v>
      </c>
      <c r="J2860" t="s">
        <v>28</v>
      </c>
      <c r="K2860">
        <v>39</v>
      </c>
      <c r="L2860">
        <v>39.479999999999997</v>
      </c>
      <c r="M2860" s="2">
        <v>0.03</v>
      </c>
      <c r="N2860">
        <v>1538.33</v>
      </c>
      <c r="O2860">
        <v>1.99</v>
      </c>
      <c r="P2860">
        <v>471.35</v>
      </c>
      <c r="Q2860" s="2">
        <v>0.54</v>
      </c>
      <c r="R2860" t="s">
        <v>96</v>
      </c>
      <c r="S2860" t="s">
        <v>139</v>
      </c>
      <c r="T2860" t="s">
        <v>775</v>
      </c>
      <c r="U2860" t="s">
        <v>102</v>
      </c>
      <c r="V2860" t="s">
        <v>68</v>
      </c>
      <c r="W2860">
        <v>2271</v>
      </c>
      <c r="X2860" s="1">
        <v>41406</v>
      </c>
      <c r="Y2860" t="s">
        <v>34</v>
      </c>
      <c r="Z2860" t="e" vm="9">
        <v>#VALUE!</v>
      </c>
      <c r="AA2860">
        <v>68801</v>
      </c>
      <c r="AB2860" t="e" cm="1" vm="2">
        <f t="array" ref="AB2860">_FV(Table1[[#This Row],[State]],"Country/region",TRUE)</f>
        <v>#VALUE!</v>
      </c>
    </row>
    <row r="2861" spans="1:28" x14ac:dyDescent="0.35">
      <c r="A2861" t="s">
        <v>240</v>
      </c>
      <c r="B2861">
        <v>47</v>
      </c>
      <c r="C2861" t="s">
        <v>1617</v>
      </c>
      <c r="D2861" t="s">
        <v>38</v>
      </c>
      <c r="E2861">
        <f>YEAR(Table1[[#This Row],[Order Date]])</f>
        <v>2013</v>
      </c>
      <c r="F2861">
        <v>1</v>
      </c>
      <c r="G2861">
        <f>MONTH(Table1[[#This Row],[Order Date]])</f>
        <v>5</v>
      </c>
      <c r="H2861" s="1">
        <v>41405</v>
      </c>
      <c r="I2861">
        <v>9857</v>
      </c>
      <c r="J2861" t="s">
        <v>28</v>
      </c>
      <c r="K2861">
        <v>49</v>
      </c>
      <c r="L2861">
        <v>13.79</v>
      </c>
      <c r="M2861" s="2">
        <v>0.06</v>
      </c>
      <c r="N2861">
        <v>675.71</v>
      </c>
      <c r="O2861">
        <v>8.7799999999999994</v>
      </c>
      <c r="P2861">
        <v>-17.489999999999998</v>
      </c>
      <c r="Q2861" s="2">
        <v>0.43</v>
      </c>
      <c r="R2861" t="s">
        <v>48</v>
      </c>
      <c r="S2861" t="s">
        <v>30</v>
      </c>
      <c r="T2861" t="s">
        <v>808</v>
      </c>
      <c r="U2861" t="s">
        <v>82</v>
      </c>
      <c r="V2861" t="s">
        <v>33</v>
      </c>
      <c r="W2861">
        <v>1349</v>
      </c>
      <c r="X2861" s="1">
        <v>41405</v>
      </c>
      <c r="Y2861" t="s">
        <v>34</v>
      </c>
      <c r="Z2861" t="e" vm="1">
        <v>#VALUE!</v>
      </c>
      <c r="AA2861">
        <v>19406</v>
      </c>
      <c r="AB2861" t="e" cm="1" vm="2">
        <f t="array" ref="AB2861">_FV(Table1[[#This Row],[State]],"Country/region",TRUE)</f>
        <v>#VALUE!</v>
      </c>
    </row>
    <row r="2862" spans="1:28" x14ac:dyDescent="0.35">
      <c r="A2862" t="s">
        <v>2083</v>
      </c>
      <c r="B2862">
        <v>47</v>
      </c>
      <c r="C2862" t="s">
        <v>2084</v>
      </c>
      <c r="D2862" t="s">
        <v>57</v>
      </c>
      <c r="E2862">
        <f>YEAR(Table1[[#This Row],[Order Date]])</f>
        <v>2013</v>
      </c>
      <c r="F2862">
        <v>1</v>
      </c>
      <c r="G2862">
        <f>MONTH(Table1[[#This Row],[Order Date]])</f>
        <v>5</v>
      </c>
      <c r="H2862" s="1">
        <v>41405</v>
      </c>
      <c r="I2862">
        <v>56710</v>
      </c>
      <c r="J2862" t="s">
        <v>39</v>
      </c>
      <c r="K2862">
        <v>34</v>
      </c>
      <c r="L2862">
        <v>13.43</v>
      </c>
      <c r="M2862" s="2">
        <v>0.02</v>
      </c>
      <c r="N2862">
        <v>479.84</v>
      </c>
      <c r="O2862">
        <v>5.5</v>
      </c>
      <c r="P2862">
        <v>5.71</v>
      </c>
      <c r="Q2862" s="2">
        <v>0.56999999999999995</v>
      </c>
      <c r="R2862" t="s">
        <v>29</v>
      </c>
      <c r="S2862" t="s">
        <v>30</v>
      </c>
      <c r="T2862" t="s">
        <v>365</v>
      </c>
      <c r="U2862" t="s">
        <v>32</v>
      </c>
      <c r="V2862" t="s">
        <v>68</v>
      </c>
      <c r="W2862">
        <v>7936</v>
      </c>
      <c r="X2862" s="1">
        <v>41406</v>
      </c>
      <c r="Y2862" t="s">
        <v>34</v>
      </c>
      <c r="Z2862" t="e" vm="11">
        <v>#VALUE!</v>
      </c>
      <c r="AA2862">
        <v>77301</v>
      </c>
      <c r="AB2862" t="e" cm="1" vm="2">
        <f t="array" ref="AB2862">_FV(Table1[[#This Row],[State]],"Country/region",TRUE)</f>
        <v>#VALUE!</v>
      </c>
    </row>
    <row r="2863" spans="1:28" x14ac:dyDescent="0.35">
      <c r="A2863" t="s">
        <v>2720</v>
      </c>
      <c r="B2863">
        <v>47</v>
      </c>
      <c r="C2863" t="s">
        <v>2952</v>
      </c>
      <c r="D2863" t="s">
        <v>57</v>
      </c>
      <c r="E2863">
        <f>YEAR(Table1[[#This Row],[Order Date]])</f>
        <v>2013</v>
      </c>
      <c r="F2863">
        <v>1</v>
      </c>
      <c r="G2863">
        <f>MONTH(Table1[[#This Row],[Order Date]])</f>
        <v>5</v>
      </c>
      <c r="H2863" s="1">
        <v>41405</v>
      </c>
      <c r="I2863">
        <v>58371</v>
      </c>
      <c r="J2863" t="s">
        <v>131</v>
      </c>
      <c r="K2863">
        <v>44</v>
      </c>
      <c r="L2863">
        <v>6.48</v>
      </c>
      <c r="M2863" s="2">
        <v>0.02</v>
      </c>
      <c r="N2863">
        <v>303.07</v>
      </c>
      <c r="O2863">
        <v>9.68</v>
      </c>
      <c r="P2863">
        <v>-238.45</v>
      </c>
      <c r="Q2863" s="2">
        <v>0.36</v>
      </c>
      <c r="R2863" t="s">
        <v>29</v>
      </c>
      <c r="S2863" t="s">
        <v>30</v>
      </c>
      <c r="T2863" t="s">
        <v>695</v>
      </c>
      <c r="U2863" t="s">
        <v>61</v>
      </c>
      <c r="V2863" t="s">
        <v>52</v>
      </c>
      <c r="W2863">
        <v>8168</v>
      </c>
      <c r="X2863" s="1">
        <v>41406</v>
      </c>
      <c r="Y2863" t="s">
        <v>34</v>
      </c>
      <c r="Z2863" t="e" vm="4">
        <v>#VALUE!</v>
      </c>
      <c r="AA2863">
        <v>90260</v>
      </c>
      <c r="AB2863" t="e" cm="1" vm="2">
        <f t="array" ref="AB2863">_FV(Table1[[#This Row],[State]],"Country/region",TRUE)</f>
        <v>#VALUE!</v>
      </c>
    </row>
    <row r="2864" spans="1:28" x14ac:dyDescent="0.35">
      <c r="A2864" t="s">
        <v>2083</v>
      </c>
      <c r="B2864">
        <v>47</v>
      </c>
      <c r="C2864" t="s">
        <v>2084</v>
      </c>
      <c r="D2864" t="s">
        <v>57</v>
      </c>
      <c r="E2864">
        <f>YEAR(Table1[[#This Row],[Order Date]])</f>
        <v>2013</v>
      </c>
      <c r="F2864">
        <v>1</v>
      </c>
      <c r="G2864">
        <f>MONTH(Table1[[#This Row],[Order Date]])</f>
        <v>5</v>
      </c>
      <c r="H2864" s="1">
        <v>41405</v>
      </c>
      <c r="I2864">
        <v>56710</v>
      </c>
      <c r="J2864" t="s">
        <v>39</v>
      </c>
      <c r="K2864">
        <v>16</v>
      </c>
      <c r="L2864">
        <v>65.989999999999995</v>
      </c>
      <c r="M2864" s="2">
        <v>0.08</v>
      </c>
      <c r="N2864">
        <v>833.92650000000003</v>
      </c>
      <c r="O2864">
        <v>3.99</v>
      </c>
      <c r="P2864">
        <v>-39.215000000000003</v>
      </c>
      <c r="Q2864" s="2">
        <v>0.59</v>
      </c>
      <c r="R2864" t="s">
        <v>96</v>
      </c>
      <c r="S2864" t="s">
        <v>30</v>
      </c>
      <c r="T2864" t="s">
        <v>644</v>
      </c>
      <c r="U2864" t="s">
        <v>105</v>
      </c>
      <c r="V2864" t="s">
        <v>68</v>
      </c>
      <c r="W2864">
        <v>7937</v>
      </c>
      <c r="X2864" s="1">
        <v>41406</v>
      </c>
      <c r="Y2864" t="s">
        <v>34</v>
      </c>
      <c r="Z2864" t="e" vm="11">
        <v>#VALUE!</v>
      </c>
      <c r="AA2864">
        <v>77301</v>
      </c>
      <c r="AB2864" t="e" cm="1" vm="2">
        <f t="array" ref="AB2864">_FV(Table1[[#This Row],[State]],"Country/region",TRUE)</f>
        <v>#VALUE!</v>
      </c>
    </row>
    <row r="2865" spans="1:28" x14ac:dyDescent="0.35">
      <c r="A2865" t="s">
        <v>2953</v>
      </c>
      <c r="B2865">
        <v>47</v>
      </c>
      <c r="C2865" t="s">
        <v>2081</v>
      </c>
      <c r="D2865" t="s">
        <v>57</v>
      </c>
      <c r="E2865">
        <f>YEAR(Table1[[#This Row],[Order Date]])</f>
        <v>2013</v>
      </c>
      <c r="F2865">
        <v>1</v>
      </c>
      <c r="G2865">
        <f>MONTH(Table1[[#This Row],[Order Date]])</f>
        <v>5</v>
      </c>
      <c r="H2865" s="1">
        <v>41405</v>
      </c>
      <c r="I2865">
        <v>24356</v>
      </c>
      <c r="J2865" t="s">
        <v>131</v>
      </c>
      <c r="K2865">
        <v>37</v>
      </c>
      <c r="L2865">
        <v>350.99</v>
      </c>
      <c r="M2865" s="2">
        <v>0.06</v>
      </c>
      <c r="N2865">
        <v>12612.66</v>
      </c>
      <c r="O2865">
        <v>39</v>
      </c>
      <c r="P2865">
        <v>3325.03</v>
      </c>
      <c r="Q2865" s="2">
        <v>0.55000000000000004</v>
      </c>
      <c r="R2865" t="s">
        <v>48</v>
      </c>
      <c r="S2865" t="s">
        <v>49</v>
      </c>
      <c r="T2865" t="s">
        <v>297</v>
      </c>
      <c r="U2865" t="s">
        <v>51</v>
      </c>
      <c r="V2865" t="s">
        <v>33</v>
      </c>
      <c r="W2865">
        <v>3410</v>
      </c>
      <c r="X2865" s="1">
        <v>41407</v>
      </c>
      <c r="Y2865" t="s">
        <v>53</v>
      </c>
      <c r="Z2865" t="e" vm="3">
        <v>#VALUE!</v>
      </c>
      <c r="AA2865">
        <v>21128</v>
      </c>
      <c r="AB2865" t="e" cm="1" vm="2">
        <f t="array" ref="AB2865">_FV(Table1[[#This Row],[State]],"Country/region",TRUE)</f>
        <v>#VALUE!</v>
      </c>
    </row>
    <row r="2866" spans="1:28" x14ac:dyDescent="0.35">
      <c r="A2866" t="s">
        <v>2720</v>
      </c>
      <c r="B2866">
        <v>47</v>
      </c>
      <c r="C2866" t="s">
        <v>2952</v>
      </c>
      <c r="D2866" t="s">
        <v>57</v>
      </c>
      <c r="E2866">
        <f>YEAR(Table1[[#This Row],[Order Date]])</f>
        <v>2013</v>
      </c>
      <c r="F2866">
        <v>1</v>
      </c>
      <c r="G2866">
        <f>MONTH(Table1[[#This Row],[Order Date]])</f>
        <v>5</v>
      </c>
      <c r="H2866" s="1">
        <v>41405</v>
      </c>
      <c r="I2866">
        <v>58371</v>
      </c>
      <c r="J2866" t="s">
        <v>131</v>
      </c>
      <c r="K2866">
        <v>5</v>
      </c>
      <c r="L2866">
        <v>420.98</v>
      </c>
      <c r="M2866" s="2">
        <v>0</v>
      </c>
      <c r="N2866">
        <v>2168.0500000000002</v>
      </c>
      <c r="O2866">
        <v>19.989999999999998</v>
      </c>
      <c r="P2866">
        <v>416.01549999999997</v>
      </c>
      <c r="Q2866" s="2">
        <v>0.35</v>
      </c>
      <c r="R2866" t="s">
        <v>29</v>
      </c>
      <c r="S2866" t="s">
        <v>30</v>
      </c>
      <c r="T2866" t="s">
        <v>545</v>
      </c>
      <c r="U2866" t="s">
        <v>67</v>
      </c>
      <c r="V2866" t="s">
        <v>52</v>
      </c>
      <c r="W2866">
        <v>8167</v>
      </c>
      <c r="X2866" s="1">
        <v>41407</v>
      </c>
      <c r="Y2866" t="s">
        <v>34</v>
      </c>
      <c r="Z2866" t="e" vm="4">
        <v>#VALUE!</v>
      </c>
      <c r="AA2866">
        <v>90260</v>
      </c>
      <c r="AB2866" t="e" cm="1" vm="2">
        <f t="array" ref="AB2866">_FV(Table1[[#This Row],[State]],"Country/region",TRUE)</f>
        <v>#VALUE!</v>
      </c>
    </row>
    <row r="2867" spans="1:28" x14ac:dyDescent="0.35">
      <c r="A2867" t="s">
        <v>1755</v>
      </c>
      <c r="B2867">
        <v>47</v>
      </c>
      <c r="C2867" t="s">
        <v>2952</v>
      </c>
      <c r="D2867" t="s">
        <v>57</v>
      </c>
      <c r="E2867">
        <f>YEAR(Table1[[#This Row],[Order Date]])</f>
        <v>2013</v>
      </c>
      <c r="F2867">
        <v>1</v>
      </c>
      <c r="G2867">
        <f>MONTH(Table1[[#This Row],[Order Date]])</f>
        <v>5</v>
      </c>
      <c r="H2867" s="1">
        <v>41405</v>
      </c>
      <c r="I2867">
        <v>58371</v>
      </c>
      <c r="J2867" t="s">
        <v>131</v>
      </c>
      <c r="K2867">
        <v>48</v>
      </c>
      <c r="L2867">
        <v>36.549999999999997</v>
      </c>
      <c r="M2867" s="2">
        <v>7.0000000000000007E-2</v>
      </c>
      <c r="N2867">
        <v>1661.8</v>
      </c>
      <c r="O2867">
        <v>13.89</v>
      </c>
      <c r="P2867">
        <v>202.68</v>
      </c>
      <c r="Q2867" s="2">
        <v>0.41</v>
      </c>
      <c r="R2867" t="s">
        <v>29</v>
      </c>
      <c r="S2867" t="s">
        <v>59</v>
      </c>
      <c r="T2867" t="s">
        <v>1194</v>
      </c>
      <c r="U2867" t="s">
        <v>88</v>
      </c>
      <c r="V2867" t="s">
        <v>52</v>
      </c>
      <c r="W2867">
        <v>8169</v>
      </c>
      <c r="X2867" s="1">
        <v>41407</v>
      </c>
      <c r="Y2867" t="s">
        <v>34</v>
      </c>
      <c r="Z2867" t="e" vm="4">
        <v>#VALUE!</v>
      </c>
      <c r="AA2867">
        <v>91945</v>
      </c>
      <c r="AB2867" t="e" cm="1" vm="2">
        <f t="array" ref="AB2867">_FV(Table1[[#This Row],[State]],"Country/region",TRUE)</f>
        <v>#VALUE!</v>
      </c>
    </row>
    <row r="2868" spans="1:28" x14ac:dyDescent="0.35">
      <c r="A2868" t="s">
        <v>1323</v>
      </c>
      <c r="B2868">
        <v>47</v>
      </c>
      <c r="C2868" t="s">
        <v>2198</v>
      </c>
      <c r="D2868" t="s">
        <v>46</v>
      </c>
      <c r="E2868">
        <f>YEAR(Table1[[#This Row],[Order Date]])</f>
        <v>2013</v>
      </c>
      <c r="F2868">
        <v>1</v>
      </c>
      <c r="G2868">
        <f>MONTH(Table1[[#This Row],[Order Date]])</f>
        <v>5</v>
      </c>
      <c r="H2868" s="1">
        <v>41405</v>
      </c>
      <c r="I2868">
        <v>58913</v>
      </c>
      <c r="J2868" t="s">
        <v>131</v>
      </c>
      <c r="K2868">
        <v>23</v>
      </c>
      <c r="L2868">
        <v>6.48</v>
      </c>
      <c r="M2868" s="2">
        <v>7.0000000000000007E-2</v>
      </c>
      <c r="N2868">
        <v>144.55000000000001</v>
      </c>
      <c r="O2868">
        <v>5.94</v>
      </c>
      <c r="P2868">
        <v>-60.17</v>
      </c>
      <c r="Q2868" s="2">
        <v>0.37</v>
      </c>
      <c r="R2868" t="s">
        <v>29</v>
      </c>
      <c r="S2868" t="s">
        <v>30</v>
      </c>
      <c r="T2868" t="s">
        <v>2747</v>
      </c>
      <c r="U2868" t="s">
        <v>61</v>
      </c>
      <c r="V2868" t="s">
        <v>68</v>
      </c>
      <c r="W2868">
        <v>8240</v>
      </c>
      <c r="X2868" s="1">
        <v>41407</v>
      </c>
      <c r="Y2868" t="s">
        <v>34</v>
      </c>
      <c r="Z2868" t="e" vm="26">
        <v>#VALUE!</v>
      </c>
      <c r="AA2868">
        <v>48858</v>
      </c>
      <c r="AB2868" t="e" cm="1" vm="2">
        <f t="array" ref="AB2868">_FV(Table1[[#This Row],[State]],"Country/region",TRUE)</f>
        <v>#VALUE!</v>
      </c>
    </row>
    <row r="2869" spans="1:28" x14ac:dyDescent="0.35">
      <c r="A2869" t="s">
        <v>240</v>
      </c>
      <c r="B2869">
        <v>47</v>
      </c>
      <c r="C2869" t="s">
        <v>1617</v>
      </c>
      <c r="D2869" t="s">
        <v>38</v>
      </c>
      <c r="E2869">
        <f>YEAR(Table1[[#This Row],[Order Date]])</f>
        <v>2013</v>
      </c>
      <c r="F2869">
        <v>1</v>
      </c>
      <c r="G2869">
        <f>MONTH(Table1[[#This Row],[Order Date]])</f>
        <v>5</v>
      </c>
      <c r="H2869" s="1">
        <v>41405</v>
      </c>
      <c r="I2869">
        <v>9857</v>
      </c>
      <c r="J2869" t="s">
        <v>28</v>
      </c>
      <c r="K2869">
        <v>16</v>
      </c>
      <c r="L2869">
        <v>162.93</v>
      </c>
      <c r="M2869" s="2">
        <v>0.1</v>
      </c>
      <c r="N2869">
        <v>2366.1799999999998</v>
      </c>
      <c r="O2869">
        <v>19.989999999999998</v>
      </c>
      <c r="P2869">
        <v>703.8</v>
      </c>
      <c r="Q2869" s="2">
        <v>0.39</v>
      </c>
      <c r="R2869" t="s">
        <v>29</v>
      </c>
      <c r="S2869" t="s">
        <v>30</v>
      </c>
      <c r="T2869" t="s">
        <v>266</v>
      </c>
      <c r="U2869" t="s">
        <v>267</v>
      </c>
      <c r="V2869" t="s">
        <v>33</v>
      </c>
      <c r="W2869">
        <v>1348</v>
      </c>
      <c r="X2869" s="1">
        <v>41407</v>
      </c>
      <c r="Y2869" t="s">
        <v>34</v>
      </c>
      <c r="Z2869" t="e" vm="1">
        <v>#VALUE!</v>
      </c>
      <c r="AA2869">
        <v>19406</v>
      </c>
      <c r="AB2869" t="e" cm="1" vm="2">
        <f t="array" ref="AB2869">_FV(Table1[[#This Row],[State]],"Country/region",TRUE)</f>
        <v>#VALUE!</v>
      </c>
    </row>
    <row r="2870" spans="1:28" x14ac:dyDescent="0.35">
      <c r="A2870" t="s">
        <v>2954</v>
      </c>
      <c r="B2870">
        <v>47</v>
      </c>
      <c r="C2870" t="s">
        <v>2084</v>
      </c>
      <c r="D2870" t="s">
        <v>57</v>
      </c>
      <c r="E2870">
        <f>YEAR(Table1[[#This Row],[Order Date]])</f>
        <v>2013</v>
      </c>
      <c r="F2870">
        <v>1</v>
      </c>
      <c r="G2870">
        <f>MONTH(Table1[[#This Row],[Order Date]])</f>
        <v>5</v>
      </c>
      <c r="H2870" s="1">
        <v>41405</v>
      </c>
      <c r="I2870">
        <v>56710</v>
      </c>
      <c r="J2870" t="s">
        <v>39</v>
      </c>
      <c r="K2870">
        <v>6</v>
      </c>
      <c r="L2870">
        <v>30.98</v>
      </c>
      <c r="M2870" s="2">
        <v>0.08</v>
      </c>
      <c r="N2870">
        <v>182.64</v>
      </c>
      <c r="O2870">
        <v>6.5</v>
      </c>
      <c r="P2870">
        <v>-99.24</v>
      </c>
      <c r="Q2870" s="2">
        <v>0.64</v>
      </c>
      <c r="R2870" t="s">
        <v>96</v>
      </c>
      <c r="S2870" t="s">
        <v>30</v>
      </c>
      <c r="T2870" t="s">
        <v>1513</v>
      </c>
      <c r="U2870" t="s">
        <v>102</v>
      </c>
      <c r="V2870" t="s">
        <v>68</v>
      </c>
      <c r="W2870">
        <v>7938</v>
      </c>
      <c r="X2870" s="1">
        <v>41407</v>
      </c>
      <c r="Y2870" t="s">
        <v>34</v>
      </c>
      <c r="Z2870" t="e" vm="11">
        <v>#VALUE!</v>
      </c>
      <c r="AA2870">
        <v>75019</v>
      </c>
      <c r="AB2870" t="e" cm="1" vm="2">
        <f t="array" ref="AB2870">_FV(Table1[[#This Row],[State]],"Country/region",TRUE)</f>
        <v>#VALUE!</v>
      </c>
    </row>
    <row r="2871" spans="1:28" x14ac:dyDescent="0.35">
      <c r="A2871" t="s">
        <v>2954</v>
      </c>
      <c r="B2871">
        <v>47</v>
      </c>
      <c r="C2871" t="s">
        <v>2084</v>
      </c>
      <c r="D2871" t="s">
        <v>57</v>
      </c>
      <c r="E2871">
        <f>YEAR(Table1[[#This Row],[Order Date]])</f>
        <v>2013</v>
      </c>
      <c r="F2871">
        <v>1</v>
      </c>
      <c r="G2871">
        <f>MONTH(Table1[[#This Row],[Order Date]])</f>
        <v>5</v>
      </c>
      <c r="H2871" s="1">
        <v>41405</v>
      </c>
      <c r="I2871">
        <v>56710</v>
      </c>
      <c r="J2871" t="s">
        <v>39</v>
      </c>
      <c r="K2871">
        <v>21</v>
      </c>
      <c r="L2871">
        <v>35.409999999999997</v>
      </c>
      <c r="M2871" s="2">
        <v>0.01</v>
      </c>
      <c r="N2871">
        <v>736.17</v>
      </c>
      <c r="O2871">
        <v>1.99</v>
      </c>
      <c r="P2871">
        <v>232.99</v>
      </c>
      <c r="Q2871" s="2">
        <v>0.43</v>
      </c>
      <c r="R2871" t="s">
        <v>96</v>
      </c>
      <c r="S2871" t="s">
        <v>139</v>
      </c>
      <c r="T2871" t="s">
        <v>1375</v>
      </c>
      <c r="U2871" t="s">
        <v>102</v>
      </c>
      <c r="V2871" t="s">
        <v>68</v>
      </c>
      <c r="W2871">
        <v>7939</v>
      </c>
      <c r="X2871" s="1">
        <v>41407</v>
      </c>
      <c r="Y2871" t="s">
        <v>34</v>
      </c>
      <c r="Z2871" t="e" vm="11">
        <v>#VALUE!</v>
      </c>
      <c r="AA2871">
        <v>75019</v>
      </c>
      <c r="AB2871" t="e" cm="1" vm="2">
        <f t="array" ref="AB2871">_FV(Table1[[#This Row],[State]],"Country/region",TRUE)</f>
        <v>#VALUE!</v>
      </c>
    </row>
    <row r="2872" spans="1:28" x14ac:dyDescent="0.35">
      <c r="A2872" t="s">
        <v>240</v>
      </c>
      <c r="B2872">
        <v>47</v>
      </c>
      <c r="C2872" t="s">
        <v>1617</v>
      </c>
      <c r="D2872" t="s">
        <v>38</v>
      </c>
      <c r="E2872">
        <f>YEAR(Table1[[#This Row],[Order Date]])</f>
        <v>2013</v>
      </c>
      <c r="F2872">
        <v>1</v>
      </c>
      <c r="G2872">
        <f>MONTH(Table1[[#This Row],[Order Date]])</f>
        <v>5</v>
      </c>
      <c r="H2872" s="1">
        <v>41405</v>
      </c>
      <c r="I2872">
        <v>9857</v>
      </c>
      <c r="J2872" t="s">
        <v>28</v>
      </c>
      <c r="K2872">
        <v>16</v>
      </c>
      <c r="L2872">
        <v>20.99</v>
      </c>
      <c r="M2872" s="2">
        <v>0.05</v>
      </c>
      <c r="N2872">
        <v>292.97800000000001</v>
      </c>
      <c r="O2872">
        <v>3.3</v>
      </c>
      <c r="P2872">
        <v>-93.61</v>
      </c>
      <c r="Q2872" s="2">
        <v>0.81</v>
      </c>
      <c r="R2872" t="s">
        <v>96</v>
      </c>
      <c r="S2872" t="s">
        <v>139</v>
      </c>
      <c r="T2872" t="s">
        <v>937</v>
      </c>
      <c r="U2872" t="s">
        <v>105</v>
      </c>
      <c r="V2872" t="s">
        <v>33</v>
      </c>
      <c r="W2872">
        <v>1350</v>
      </c>
      <c r="X2872" s="1">
        <v>41407</v>
      </c>
      <c r="Y2872" t="s">
        <v>34</v>
      </c>
      <c r="Z2872" t="e" vm="1">
        <v>#VALUE!</v>
      </c>
      <c r="AA2872">
        <v>19406</v>
      </c>
      <c r="AB2872" t="e" cm="1" vm="2">
        <f t="array" ref="AB2872">_FV(Table1[[#This Row],[State]],"Country/region",TRUE)</f>
        <v>#VALUE!</v>
      </c>
    </row>
    <row r="2873" spans="1:28" x14ac:dyDescent="0.35">
      <c r="A2873" t="s">
        <v>1616</v>
      </c>
      <c r="B2873">
        <v>47</v>
      </c>
      <c r="C2873" t="s">
        <v>1617</v>
      </c>
      <c r="D2873" t="s">
        <v>38</v>
      </c>
      <c r="E2873">
        <f>YEAR(Table1[[#This Row],[Order Date]])</f>
        <v>2013</v>
      </c>
      <c r="F2873">
        <v>1</v>
      </c>
      <c r="G2873">
        <f>MONTH(Table1[[#This Row],[Order Date]])</f>
        <v>5</v>
      </c>
      <c r="H2873" s="1">
        <v>41405</v>
      </c>
      <c r="I2873">
        <v>9857</v>
      </c>
      <c r="J2873" t="s">
        <v>28</v>
      </c>
      <c r="K2873">
        <v>50</v>
      </c>
      <c r="L2873">
        <v>85.99</v>
      </c>
      <c r="M2873" s="2">
        <v>0.03</v>
      </c>
      <c r="N2873">
        <v>3615.8404999999998</v>
      </c>
      <c r="O2873">
        <v>3.3</v>
      </c>
      <c r="P2873">
        <v>1861.3530000000001</v>
      </c>
      <c r="Q2873" s="2">
        <v>0.37</v>
      </c>
      <c r="R2873" t="s">
        <v>96</v>
      </c>
      <c r="S2873" t="s">
        <v>139</v>
      </c>
      <c r="T2873" t="s">
        <v>1924</v>
      </c>
      <c r="U2873" t="s">
        <v>105</v>
      </c>
      <c r="V2873" t="s">
        <v>52</v>
      </c>
      <c r="W2873">
        <v>1351</v>
      </c>
      <c r="X2873" s="1">
        <v>41407</v>
      </c>
      <c r="Y2873" t="s">
        <v>34</v>
      </c>
      <c r="Z2873" t="e" vm="42">
        <v>#VALUE!</v>
      </c>
      <c r="AA2873">
        <v>85204</v>
      </c>
      <c r="AB2873" t="e" cm="1" vm="2">
        <f t="array" ref="AB2873">_FV(Table1[[#This Row],[State]],"Country/region",TRUE)</f>
        <v>#VALUE!</v>
      </c>
    </row>
    <row r="2874" spans="1:28" x14ac:dyDescent="0.35">
      <c r="A2874" t="s">
        <v>2853</v>
      </c>
      <c r="B2874">
        <v>47</v>
      </c>
      <c r="C2874" t="s">
        <v>1171</v>
      </c>
      <c r="D2874" t="s">
        <v>27</v>
      </c>
      <c r="E2874">
        <f>YEAR(Table1[[#This Row],[Order Date]])</f>
        <v>2013</v>
      </c>
      <c r="F2874">
        <v>1</v>
      </c>
      <c r="G2874">
        <f>MONTH(Table1[[#This Row],[Order Date]])</f>
        <v>5</v>
      </c>
      <c r="H2874" s="1">
        <v>41406</v>
      </c>
      <c r="I2874">
        <v>47842</v>
      </c>
      <c r="J2874" t="s">
        <v>131</v>
      </c>
      <c r="K2874">
        <v>50</v>
      </c>
      <c r="L2874">
        <v>4.28</v>
      </c>
      <c r="M2874" s="2">
        <v>0.06</v>
      </c>
      <c r="N2874">
        <v>230.23</v>
      </c>
      <c r="O2874">
        <v>5.74</v>
      </c>
      <c r="P2874">
        <v>-150.93</v>
      </c>
      <c r="Q2874" s="2">
        <v>0.4</v>
      </c>
      <c r="R2874" t="s">
        <v>29</v>
      </c>
      <c r="S2874" t="s">
        <v>30</v>
      </c>
      <c r="T2874" t="s">
        <v>2821</v>
      </c>
      <c r="U2874" t="s">
        <v>61</v>
      </c>
      <c r="V2874" t="s">
        <v>33</v>
      </c>
      <c r="W2874">
        <v>6713</v>
      </c>
      <c r="X2874" s="1">
        <v>41406</v>
      </c>
      <c r="Y2874" t="s">
        <v>42</v>
      </c>
      <c r="Z2874" t="e" vm="48">
        <v>#VALUE!</v>
      </c>
      <c r="AA2874">
        <v>3038</v>
      </c>
      <c r="AB2874" t="e" cm="1" vm="2">
        <f t="array" ref="AB2874">_FV(Table1[[#This Row],[State]],"Country/region",TRUE)</f>
        <v>#VALUE!</v>
      </c>
    </row>
    <row r="2875" spans="1:28" x14ac:dyDescent="0.35">
      <c r="A2875" t="s">
        <v>2937</v>
      </c>
      <c r="B2875">
        <v>47</v>
      </c>
      <c r="C2875" t="s">
        <v>2611</v>
      </c>
      <c r="D2875" t="s">
        <v>46</v>
      </c>
      <c r="E2875">
        <f>YEAR(Table1[[#This Row],[Order Date]])</f>
        <v>2013</v>
      </c>
      <c r="F2875">
        <v>1</v>
      </c>
      <c r="G2875">
        <f>MONTH(Table1[[#This Row],[Order Date]])</f>
        <v>5</v>
      </c>
      <c r="H2875" s="1">
        <v>41406</v>
      </c>
      <c r="I2875">
        <v>28995</v>
      </c>
      <c r="J2875" t="s">
        <v>28</v>
      </c>
      <c r="K2875">
        <v>9</v>
      </c>
      <c r="L2875">
        <v>30.98</v>
      </c>
      <c r="M2875" s="2">
        <v>0</v>
      </c>
      <c r="N2875">
        <v>298.52</v>
      </c>
      <c r="O2875">
        <v>5.76</v>
      </c>
      <c r="P2875">
        <v>73.19</v>
      </c>
      <c r="Q2875" s="2">
        <v>0.4</v>
      </c>
      <c r="R2875" t="s">
        <v>29</v>
      </c>
      <c r="S2875" t="s">
        <v>30</v>
      </c>
      <c r="T2875" t="s">
        <v>145</v>
      </c>
      <c r="U2875" t="s">
        <v>61</v>
      </c>
      <c r="V2875" t="s">
        <v>68</v>
      </c>
      <c r="W2875">
        <v>4071</v>
      </c>
      <c r="X2875" s="1">
        <v>41407</v>
      </c>
      <c r="Y2875" t="s">
        <v>34</v>
      </c>
      <c r="Z2875" t="e" vm="38">
        <v>#VALUE!</v>
      </c>
      <c r="AA2875">
        <v>46544</v>
      </c>
      <c r="AB2875" t="e" cm="1" vm="2">
        <f t="array" ref="AB2875">_FV(Table1[[#This Row],[State]],"Country/region",TRUE)</f>
        <v>#VALUE!</v>
      </c>
    </row>
    <row r="2876" spans="1:28" x14ac:dyDescent="0.35">
      <c r="A2876" t="s">
        <v>2937</v>
      </c>
      <c r="B2876">
        <v>47</v>
      </c>
      <c r="C2876" t="s">
        <v>2611</v>
      </c>
      <c r="D2876" t="s">
        <v>46</v>
      </c>
      <c r="E2876">
        <f>YEAR(Table1[[#This Row],[Order Date]])</f>
        <v>2013</v>
      </c>
      <c r="F2876">
        <v>1</v>
      </c>
      <c r="G2876">
        <f>MONTH(Table1[[#This Row],[Order Date]])</f>
        <v>5</v>
      </c>
      <c r="H2876" s="1">
        <v>41406</v>
      </c>
      <c r="I2876">
        <v>28995</v>
      </c>
      <c r="J2876" t="s">
        <v>28</v>
      </c>
      <c r="K2876">
        <v>34</v>
      </c>
      <c r="L2876">
        <v>19.98</v>
      </c>
      <c r="M2876" s="2">
        <v>0.04</v>
      </c>
      <c r="N2876">
        <v>667.35</v>
      </c>
      <c r="O2876">
        <v>8.68</v>
      </c>
      <c r="P2876">
        <v>80.92</v>
      </c>
      <c r="Q2876" s="2">
        <v>0.37</v>
      </c>
      <c r="R2876" t="s">
        <v>29</v>
      </c>
      <c r="S2876" t="s">
        <v>30</v>
      </c>
      <c r="T2876" t="s">
        <v>442</v>
      </c>
      <c r="U2876" t="s">
        <v>61</v>
      </c>
      <c r="V2876" t="s">
        <v>68</v>
      </c>
      <c r="W2876">
        <v>4072</v>
      </c>
      <c r="X2876" s="1">
        <v>41407</v>
      </c>
      <c r="Y2876" t="s">
        <v>34</v>
      </c>
      <c r="Z2876" t="e" vm="38">
        <v>#VALUE!</v>
      </c>
      <c r="AA2876">
        <v>46544</v>
      </c>
      <c r="AB2876" t="e" cm="1" vm="2">
        <f t="array" ref="AB2876">_FV(Table1[[#This Row],[State]],"Country/region",TRUE)</f>
        <v>#VALUE!</v>
      </c>
    </row>
    <row r="2877" spans="1:28" x14ac:dyDescent="0.35">
      <c r="A2877" t="s">
        <v>787</v>
      </c>
      <c r="B2877">
        <v>47</v>
      </c>
      <c r="C2877" t="s">
        <v>1302</v>
      </c>
      <c r="D2877" t="s">
        <v>57</v>
      </c>
      <c r="E2877">
        <f>YEAR(Table1[[#This Row],[Order Date]])</f>
        <v>2013</v>
      </c>
      <c r="F2877">
        <v>1</v>
      </c>
      <c r="G2877">
        <f>MONTH(Table1[[#This Row],[Order Date]])</f>
        <v>5</v>
      </c>
      <c r="H2877" s="1">
        <v>41406</v>
      </c>
      <c r="I2877">
        <v>29120</v>
      </c>
      <c r="J2877" t="s">
        <v>47</v>
      </c>
      <c r="K2877">
        <v>43</v>
      </c>
      <c r="L2877">
        <v>40.98</v>
      </c>
      <c r="M2877" s="2">
        <v>0.08</v>
      </c>
      <c r="N2877">
        <v>1677.27</v>
      </c>
      <c r="O2877">
        <v>7.47</v>
      </c>
      <c r="P2877">
        <v>528.79349999999999</v>
      </c>
      <c r="Q2877" s="2">
        <v>0.37</v>
      </c>
      <c r="R2877" t="s">
        <v>29</v>
      </c>
      <c r="S2877" t="s">
        <v>30</v>
      </c>
      <c r="T2877" t="s">
        <v>828</v>
      </c>
      <c r="U2877" t="s">
        <v>67</v>
      </c>
      <c r="V2877" t="s">
        <v>76</v>
      </c>
      <c r="W2877">
        <v>4083</v>
      </c>
      <c r="X2877" s="1">
        <v>41408</v>
      </c>
      <c r="Y2877" t="s">
        <v>34</v>
      </c>
      <c r="Z2877" t="e" vm="18">
        <v>#VALUE!</v>
      </c>
      <c r="AA2877">
        <v>22204</v>
      </c>
      <c r="AB2877" t="e" cm="1" vm="2">
        <f t="array" ref="AB2877">_FV(Table1[[#This Row],[State]],"Country/region",TRUE)</f>
        <v>#VALUE!</v>
      </c>
    </row>
    <row r="2878" spans="1:28" x14ac:dyDescent="0.35">
      <c r="A2878" t="s">
        <v>2906</v>
      </c>
      <c r="B2878">
        <v>47</v>
      </c>
      <c r="C2878" t="s">
        <v>2864</v>
      </c>
      <c r="D2878" t="s">
        <v>38</v>
      </c>
      <c r="E2878">
        <f>YEAR(Table1[[#This Row],[Order Date]])</f>
        <v>2013</v>
      </c>
      <c r="F2878">
        <v>1</v>
      </c>
      <c r="G2878">
        <f>MONTH(Table1[[#This Row],[Order Date]])</f>
        <v>5</v>
      </c>
      <c r="H2878" s="1">
        <v>41406</v>
      </c>
      <c r="I2878">
        <v>44480</v>
      </c>
      <c r="J2878" t="s">
        <v>131</v>
      </c>
      <c r="K2878">
        <v>25</v>
      </c>
      <c r="L2878">
        <v>54.96</v>
      </c>
      <c r="M2878" s="2">
        <v>0.1</v>
      </c>
      <c r="N2878">
        <v>1321.55</v>
      </c>
      <c r="O2878">
        <v>10.75</v>
      </c>
      <c r="P2878">
        <v>448.24</v>
      </c>
      <c r="Q2878" s="2">
        <v>0.36</v>
      </c>
      <c r="R2878" t="s">
        <v>29</v>
      </c>
      <c r="S2878" t="s">
        <v>30</v>
      </c>
      <c r="T2878" t="s">
        <v>2613</v>
      </c>
      <c r="U2878" t="s">
        <v>61</v>
      </c>
      <c r="V2878" t="s">
        <v>33</v>
      </c>
      <c r="W2878">
        <v>6284</v>
      </c>
      <c r="X2878" s="1">
        <v>41408</v>
      </c>
      <c r="Y2878" t="s">
        <v>34</v>
      </c>
      <c r="Z2878" t="e" vm="3">
        <v>#VALUE!</v>
      </c>
      <c r="AA2878">
        <v>21215</v>
      </c>
      <c r="AB2878" t="e" cm="1" vm="2">
        <f t="array" ref="AB2878">_FV(Table1[[#This Row],[State]],"Country/region",TRUE)</f>
        <v>#VALUE!</v>
      </c>
    </row>
    <row r="2879" spans="1:28" x14ac:dyDescent="0.35">
      <c r="A2879" t="s">
        <v>2955</v>
      </c>
      <c r="B2879">
        <v>47</v>
      </c>
      <c r="C2879" t="s">
        <v>2956</v>
      </c>
      <c r="D2879" t="s">
        <v>27</v>
      </c>
      <c r="E2879">
        <f>YEAR(Table1[[#This Row],[Order Date]])</f>
        <v>2013</v>
      </c>
      <c r="F2879">
        <v>1</v>
      </c>
      <c r="G2879">
        <f>MONTH(Table1[[#This Row],[Order Date]])</f>
        <v>5</v>
      </c>
      <c r="H2879" s="1">
        <v>41406</v>
      </c>
      <c r="I2879">
        <v>41383</v>
      </c>
      <c r="J2879" t="s">
        <v>47</v>
      </c>
      <c r="K2879">
        <v>38</v>
      </c>
      <c r="L2879">
        <v>70.98</v>
      </c>
      <c r="M2879" s="2">
        <v>0.03</v>
      </c>
      <c r="N2879">
        <v>2702.3</v>
      </c>
      <c r="O2879">
        <v>59.81</v>
      </c>
      <c r="P2879">
        <v>-1330.78</v>
      </c>
      <c r="Q2879" s="2">
        <v>0.6</v>
      </c>
      <c r="R2879" t="s">
        <v>48</v>
      </c>
      <c r="S2879" t="s">
        <v>49</v>
      </c>
      <c r="T2879" t="s">
        <v>2791</v>
      </c>
      <c r="U2879" t="s">
        <v>51</v>
      </c>
      <c r="V2879" t="s">
        <v>33</v>
      </c>
      <c r="W2879">
        <v>5834</v>
      </c>
      <c r="X2879" s="1">
        <v>41410</v>
      </c>
      <c r="Y2879" t="s">
        <v>53</v>
      </c>
      <c r="Z2879" t="e" vm="24">
        <v>#VALUE!</v>
      </c>
      <c r="AA2879">
        <v>8028</v>
      </c>
      <c r="AB2879" t="e" cm="1" vm="2">
        <f t="array" ref="AB2879">_FV(Table1[[#This Row],[State]],"Country/region",TRUE)</f>
        <v>#VALUE!</v>
      </c>
    </row>
    <row r="2880" spans="1:28" x14ac:dyDescent="0.35">
      <c r="A2880" t="s">
        <v>787</v>
      </c>
      <c r="B2880">
        <v>47</v>
      </c>
      <c r="C2880" t="s">
        <v>1302</v>
      </c>
      <c r="D2880" t="s">
        <v>57</v>
      </c>
      <c r="E2880">
        <f>YEAR(Table1[[#This Row],[Order Date]])</f>
        <v>2013</v>
      </c>
      <c r="F2880">
        <v>1</v>
      </c>
      <c r="G2880">
        <f>MONTH(Table1[[#This Row],[Order Date]])</f>
        <v>5</v>
      </c>
      <c r="H2880" s="1">
        <v>41406</v>
      </c>
      <c r="I2880">
        <v>29120</v>
      </c>
      <c r="J2880" t="s">
        <v>47</v>
      </c>
      <c r="K2880">
        <v>21</v>
      </c>
      <c r="L2880">
        <v>70.98</v>
      </c>
      <c r="M2880" s="2">
        <v>0.05</v>
      </c>
      <c r="N2880">
        <v>1556.08</v>
      </c>
      <c r="O2880">
        <v>26.74</v>
      </c>
      <c r="P2880">
        <v>-41.77</v>
      </c>
      <c r="Q2880" s="2">
        <v>0.6</v>
      </c>
      <c r="R2880" t="s">
        <v>48</v>
      </c>
      <c r="S2880" t="s">
        <v>73</v>
      </c>
      <c r="T2880" t="s">
        <v>2351</v>
      </c>
      <c r="U2880" t="s">
        <v>154</v>
      </c>
      <c r="V2880" t="s">
        <v>76</v>
      </c>
      <c r="W2880">
        <v>4084</v>
      </c>
      <c r="X2880" s="1">
        <v>41411</v>
      </c>
      <c r="Y2880" t="s">
        <v>53</v>
      </c>
      <c r="Z2880" t="e" vm="18">
        <v>#VALUE!</v>
      </c>
      <c r="AA2880">
        <v>22204</v>
      </c>
      <c r="AB2880" t="e" cm="1" vm="2">
        <f t="array" ref="AB2880">_FV(Table1[[#This Row],[State]],"Country/region",TRUE)</f>
        <v>#VALUE!</v>
      </c>
    </row>
    <row r="2881" spans="1:28" x14ac:dyDescent="0.35">
      <c r="A2881" t="s">
        <v>201</v>
      </c>
      <c r="B2881">
        <v>47</v>
      </c>
      <c r="C2881" t="s">
        <v>2956</v>
      </c>
      <c r="D2881" t="s">
        <v>27</v>
      </c>
      <c r="E2881">
        <f>YEAR(Table1[[#This Row],[Order Date]])</f>
        <v>2013</v>
      </c>
      <c r="F2881">
        <v>1</v>
      </c>
      <c r="G2881">
        <f>MONTH(Table1[[#This Row],[Order Date]])</f>
        <v>5</v>
      </c>
      <c r="H2881" s="1">
        <v>41406</v>
      </c>
      <c r="I2881">
        <v>41383</v>
      </c>
      <c r="J2881" t="s">
        <v>47</v>
      </c>
      <c r="K2881">
        <v>36</v>
      </c>
      <c r="L2881">
        <v>41.94</v>
      </c>
      <c r="M2881" s="2">
        <v>0.04</v>
      </c>
      <c r="N2881">
        <v>1449.45</v>
      </c>
      <c r="O2881">
        <v>2.99</v>
      </c>
      <c r="P2881">
        <v>620.06650000000002</v>
      </c>
      <c r="Q2881" s="2">
        <v>0.35</v>
      </c>
      <c r="R2881" t="s">
        <v>29</v>
      </c>
      <c r="S2881" t="s">
        <v>30</v>
      </c>
      <c r="T2881" t="s">
        <v>2050</v>
      </c>
      <c r="U2881" t="s">
        <v>67</v>
      </c>
      <c r="V2881" t="s">
        <v>33</v>
      </c>
      <c r="W2881">
        <v>5833</v>
      </c>
      <c r="X2881" s="1">
        <v>41413</v>
      </c>
      <c r="Y2881" t="s">
        <v>34</v>
      </c>
      <c r="Z2881" t="e" vm="21">
        <v>#VALUE!</v>
      </c>
      <c r="AA2881">
        <v>4011</v>
      </c>
      <c r="AB2881" t="e" cm="1" vm="2">
        <f t="array" ref="AB2881">_FV(Table1[[#This Row],[State]],"Country/region",TRUE)</f>
        <v>#VALUE!</v>
      </c>
    </row>
    <row r="2882" spans="1:28" x14ac:dyDescent="0.35">
      <c r="A2882" t="s">
        <v>2957</v>
      </c>
      <c r="B2882">
        <v>47</v>
      </c>
      <c r="C2882" t="s">
        <v>720</v>
      </c>
      <c r="D2882" t="s">
        <v>38</v>
      </c>
      <c r="E2882">
        <f>YEAR(Table1[[#This Row],[Order Date]])</f>
        <v>2013</v>
      </c>
      <c r="F2882">
        <v>1</v>
      </c>
      <c r="G2882">
        <f>MONTH(Table1[[#This Row],[Order Date]])</f>
        <v>5</v>
      </c>
      <c r="H2882" s="1">
        <v>41407</v>
      </c>
      <c r="I2882">
        <v>1286</v>
      </c>
      <c r="J2882" t="s">
        <v>39</v>
      </c>
      <c r="K2882">
        <v>46</v>
      </c>
      <c r="L2882">
        <v>5.18</v>
      </c>
      <c r="M2882" s="2">
        <v>0.05</v>
      </c>
      <c r="N2882">
        <v>234.37</v>
      </c>
      <c r="O2882">
        <v>5.74</v>
      </c>
      <c r="P2882">
        <v>-144.6815</v>
      </c>
      <c r="Q2882" s="2">
        <v>0.36</v>
      </c>
      <c r="R2882" t="s">
        <v>29</v>
      </c>
      <c r="S2882" t="s">
        <v>30</v>
      </c>
      <c r="T2882" t="s">
        <v>536</v>
      </c>
      <c r="U2882" t="s">
        <v>67</v>
      </c>
      <c r="V2882" t="s">
        <v>33</v>
      </c>
      <c r="W2882">
        <v>195</v>
      </c>
      <c r="X2882" s="1">
        <v>41408</v>
      </c>
      <c r="Y2882" t="s">
        <v>34</v>
      </c>
      <c r="Z2882" t="e" vm="1">
        <v>#VALUE!</v>
      </c>
      <c r="AA2882">
        <v>19401</v>
      </c>
      <c r="AB2882" t="e" cm="1" vm="2">
        <f t="array" ref="AB2882">_FV(Table1[[#This Row],[State]],"Country/region",TRUE)</f>
        <v>#VALUE!</v>
      </c>
    </row>
    <row r="2883" spans="1:28" x14ac:dyDescent="0.35">
      <c r="A2883" t="s">
        <v>2957</v>
      </c>
      <c r="B2883">
        <v>47</v>
      </c>
      <c r="C2883" t="s">
        <v>720</v>
      </c>
      <c r="D2883" t="s">
        <v>38</v>
      </c>
      <c r="E2883">
        <f>YEAR(Table1[[#This Row],[Order Date]])</f>
        <v>2013</v>
      </c>
      <c r="F2883">
        <v>1</v>
      </c>
      <c r="G2883">
        <f>MONTH(Table1[[#This Row],[Order Date]])</f>
        <v>5</v>
      </c>
      <c r="H2883" s="1">
        <v>41407</v>
      </c>
      <c r="I2883">
        <v>1286</v>
      </c>
      <c r="J2883" t="s">
        <v>39</v>
      </c>
      <c r="K2883">
        <v>14</v>
      </c>
      <c r="L2883">
        <v>85.99</v>
      </c>
      <c r="M2883" s="2">
        <v>0.06</v>
      </c>
      <c r="N2883">
        <v>1000.3565</v>
      </c>
      <c r="O2883">
        <v>3.3</v>
      </c>
      <c r="P2883">
        <v>229.779</v>
      </c>
      <c r="Q2883" s="2">
        <v>0.37</v>
      </c>
      <c r="R2883" t="s">
        <v>96</v>
      </c>
      <c r="S2883" t="s">
        <v>139</v>
      </c>
      <c r="T2883" t="s">
        <v>1924</v>
      </c>
      <c r="U2883" t="s">
        <v>105</v>
      </c>
      <c r="V2883" t="s">
        <v>33</v>
      </c>
      <c r="W2883">
        <v>196</v>
      </c>
      <c r="X2883" s="1">
        <v>41409</v>
      </c>
      <c r="Y2883" t="s">
        <v>34</v>
      </c>
      <c r="Z2883" t="e" vm="1">
        <v>#VALUE!</v>
      </c>
      <c r="AA2883">
        <v>19401</v>
      </c>
      <c r="AB2883" t="e" cm="1" vm="2">
        <f t="array" ref="AB2883">_FV(Table1[[#This Row],[State]],"Country/region",TRUE)</f>
        <v>#VALUE!</v>
      </c>
    </row>
    <row r="2884" spans="1:28" x14ac:dyDescent="0.35">
      <c r="A2884" t="s">
        <v>2958</v>
      </c>
      <c r="B2884">
        <v>47</v>
      </c>
      <c r="C2884" t="s">
        <v>986</v>
      </c>
      <c r="D2884" t="s">
        <v>27</v>
      </c>
      <c r="E2884">
        <f>YEAR(Table1[[#This Row],[Order Date]])</f>
        <v>2013</v>
      </c>
      <c r="F2884">
        <v>1</v>
      </c>
      <c r="G2884">
        <f>MONTH(Table1[[#This Row],[Order Date]])</f>
        <v>5</v>
      </c>
      <c r="H2884" s="1">
        <v>41407</v>
      </c>
      <c r="I2884">
        <v>12515</v>
      </c>
      <c r="J2884" t="s">
        <v>131</v>
      </c>
      <c r="K2884">
        <v>16</v>
      </c>
      <c r="L2884">
        <v>125.99</v>
      </c>
      <c r="M2884" s="2">
        <v>0.08</v>
      </c>
      <c r="N2884">
        <v>1702.499</v>
      </c>
      <c r="O2884">
        <v>5.99</v>
      </c>
      <c r="P2884">
        <v>133.452</v>
      </c>
      <c r="Q2884" s="2">
        <v>0.56000000000000005</v>
      </c>
      <c r="R2884" t="s">
        <v>96</v>
      </c>
      <c r="S2884" t="s">
        <v>30</v>
      </c>
      <c r="T2884" t="s">
        <v>2959</v>
      </c>
      <c r="U2884" t="s">
        <v>105</v>
      </c>
      <c r="V2884" t="s">
        <v>33</v>
      </c>
      <c r="W2884">
        <v>1748</v>
      </c>
      <c r="X2884" s="1">
        <v>41410</v>
      </c>
      <c r="Y2884" t="s">
        <v>34</v>
      </c>
      <c r="Z2884" t="e" vm="24">
        <v>#VALUE!</v>
      </c>
      <c r="AA2884">
        <v>7843</v>
      </c>
      <c r="AB2884" t="e" cm="1" vm="2">
        <f t="array" ref="AB2884">_FV(Table1[[#This Row],[State]],"Country/region",TRUE)</f>
        <v>#VALUE!</v>
      </c>
    </row>
    <row r="2885" spans="1:28" x14ac:dyDescent="0.35">
      <c r="A2885" t="s">
        <v>2960</v>
      </c>
      <c r="B2885">
        <v>47</v>
      </c>
      <c r="C2885" t="s">
        <v>1085</v>
      </c>
      <c r="D2885" t="s">
        <v>27</v>
      </c>
      <c r="E2885">
        <f>YEAR(Table1[[#This Row],[Order Date]])</f>
        <v>2013</v>
      </c>
      <c r="F2885">
        <v>1</v>
      </c>
      <c r="G2885">
        <f>MONTH(Table1[[#This Row],[Order Date]])</f>
        <v>5</v>
      </c>
      <c r="H2885" s="1">
        <v>41407</v>
      </c>
      <c r="I2885">
        <v>47012</v>
      </c>
      <c r="J2885" t="s">
        <v>47</v>
      </c>
      <c r="K2885">
        <v>35</v>
      </c>
      <c r="L2885">
        <v>16.989999999999998</v>
      </c>
      <c r="M2885" s="2">
        <v>0.08</v>
      </c>
      <c r="N2885">
        <v>584.41999999999996</v>
      </c>
      <c r="O2885">
        <v>8.99</v>
      </c>
      <c r="P2885">
        <v>-97.21</v>
      </c>
      <c r="Q2885" s="2">
        <v>0.56000000000000005</v>
      </c>
      <c r="R2885" t="s">
        <v>29</v>
      </c>
      <c r="S2885" t="s">
        <v>139</v>
      </c>
      <c r="T2885" t="s">
        <v>2961</v>
      </c>
      <c r="U2885" t="s">
        <v>88</v>
      </c>
      <c r="V2885" t="s">
        <v>33</v>
      </c>
      <c r="W2885">
        <v>6608</v>
      </c>
      <c r="X2885" s="1">
        <v>41411</v>
      </c>
      <c r="Y2885" t="s">
        <v>42</v>
      </c>
      <c r="Z2885" t="e" vm="24">
        <v>#VALUE!</v>
      </c>
      <c r="AA2885">
        <v>8002</v>
      </c>
      <c r="AB2885" t="e" cm="1" vm="2">
        <f t="array" ref="AB2885">_FV(Table1[[#This Row],[State]],"Country/region",TRUE)</f>
        <v>#VALUE!</v>
      </c>
    </row>
    <row r="2886" spans="1:28" x14ac:dyDescent="0.35">
      <c r="A2886" t="s">
        <v>2687</v>
      </c>
      <c r="B2886">
        <v>47</v>
      </c>
      <c r="C2886" t="s">
        <v>641</v>
      </c>
      <c r="D2886" t="s">
        <v>27</v>
      </c>
      <c r="E2886">
        <f>YEAR(Table1[[#This Row],[Order Date]])</f>
        <v>2013</v>
      </c>
      <c r="F2886">
        <v>1</v>
      </c>
      <c r="G2886">
        <f>MONTH(Table1[[#This Row],[Order Date]])</f>
        <v>5</v>
      </c>
      <c r="H2886" s="1">
        <v>41407</v>
      </c>
      <c r="I2886">
        <v>43170</v>
      </c>
      <c r="J2886" t="s">
        <v>47</v>
      </c>
      <c r="K2886">
        <v>40</v>
      </c>
      <c r="L2886">
        <v>30.98</v>
      </c>
      <c r="M2886" s="2">
        <v>0</v>
      </c>
      <c r="N2886">
        <v>1305.8499999999999</v>
      </c>
      <c r="O2886">
        <v>17.079999999999998</v>
      </c>
      <c r="P2886">
        <v>65.010000000000005</v>
      </c>
      <c r="Q2886" s="2">
        <v>0.4</v>
      </c>
      <c r="R2886" t="s">
        <v>29</v>
      </c>
      <c r="S2886" t="s">
        <v>30</v>
      </c>
      <c r="T2886" t="s">
        <v>2625</v>
      </c>
      <c r="U2886" t="s">
        <v>61</v>
      </c>
      <c r="V2886" t="s">
        <v>52</v>
      </c>
      <c r="W2886">
        <v>6093</v>
      </c>
      <c r="X2886" s="1">
        <v>41411</v>
      </c>
      <c r="Y2886" t="s">
        <v>34</v>
      </c>
      <c r="Z2886" t="e" vm="4">
        <v>#VALUE!</v>
      </c>
      <c r="AA2886">
        <v>94403</v>
      </c>
      <c r="AB2886" t="e" cm="1" vm="2">
        <f t="array" ref="AB2886">_FV(Table1[[#This Row],[State]],"Country/region",TRUE)</f>
        <v>#VALUE!</v>
      </c>
    </row>
    <row r="2887" spans="1:28" x14ac:dyDescent="0.35">
      <c r="A2887" t="s">
        <v>2687</v>
      </c>
      <c r="B2887">
        <v>47</v>
      </c>
      <c r="C2887" t="s">
        <v>641</v>
      </c>
      <c r="D2887" t="s">
        <v>27</v>
      </c>
      <c r="E2887">
        <f>YEAR(Table1[[#This Row],[Order Date]])</f>
        <v>2013</v>
      </c>
      <c r="F2887">
        <v>1</v>
      </c>
      <c r="G2887">
        <f>MONTH(Table1[[#This Row],[Order Date]])</f>
        <v>5</v>
      </c>
      <c r="H2887" s="1">
        <v>41407</v>
      </c>
      <c r="I2887">
        <v>43170</v>
      </c>
      <c r="J2887" t="s">
        <v>47</v>
      </c>
      <c r="K2887">
        <v>25</v>
      </c>
      <c r="L2887">
        <v>306.14</v>
      </c>
      <c r="M2887" s="2">
        <v>0.04</v>
      </c>
      <c r="N2887">
        <v>7667.78</v>
      </c>
      <c r="O2887">
        <v>26.53</v>
      </c>
      <c r="P2887">
        <v>1494.01</v>
      </c>
      <c r="Q2887" s="2">
        <v>0.56000000000000005</v>
      </c>
      <c r="R2887" t="s">
        <v>96</v>
      </c>
      <c r="S2887" t="s">
        <v>49</v>
      </c>
      <c r="T2887" t="s">
        <v>326</v>
      </c>
      <c r="U2887" t="s">
        <v>98</v>
      </c>
      <c r="V2887" t="s">
        <v>52</v>
      </c>
      <c r="W2887">
        <v>6092</v>
      </c>
      <c r="X2887" s="1">
        <v>41414</v>
      </c>
      <c r="Y2887" t="s">
        <v>53</v>
      </c>
      <c r="Z2887" t="e" vm="4">
        <v>#VALUE!</v>
      </c>
      <c r="AA2887">
        <v>94403</v>
      </c>
      <c r="AB2887" t="e" cm="1" vm="2">
        <f t="array" ref="AB2887">_FV(Table1[[#This Row],[State]],"Country/region",TRUE)</f>
        <v>#VALUE!</v>
      </c>
    </row>
    <row r="2888" spans="1:28" x14ac:dyDescent="0.35">
      <c r="A2888" t="s">
        <v>1188</v>
      </c>
      <c r="B2888">
        <v>47</v>
      </c>
      <c r="C2888" t="s">
        <v>2962</v>
      </c>
      <c r="D2888" t="s">
        <v>38</v>
      </c>
      <c r="E2888">
        <f>YEAR(Table1[[#This Row],[Order Date]])</f>
        <v>2013</v>
      </c>
      <c r="F2888">
        <v>1</v>
      </c>
      <c r="G2888">
        <f>MONTH(Table1[[#This Row],[Order Date]])</f>
        <v>5</v>
      </c>
      <c r="H2888" s="1">
        <v>41408</v>
      </c>
      <c r="I2888">
        <v>44229</v>
      </c>
      <c r="J2888" t="s">
        <v>131</v>
      </c>
      <c r="K2888">
        <v>39</v>
      </c>
      <c r="L2888">
        <v>4.84</v>
      </c>
      <c r="M2888" s="2">
        <v>0.02</v>
      </c>
      <c r="N2888">
        <v>185.69</v>
      </c>
      <c r="O2888">
        <v>0.71</v>
      </c>
      <c r="P2888">
        <v>50.16</v>
      </c>
      <c r="Q2888" s="2">
        <v>0.52</v>
      </c>
      <c r="R2888" t="s">
        <v>29</v>
      </c>
      <c r="S2888" t="s">
        <v>59</v>
      </c>
      <c r="T2888" t="s">
        <v>1064</v>
      </c>
      <c r="U2888" t="s">
        <v>88</v>
      </c>
      <c r="V2888" t="s">
        <v>68</v>
      </c>
      <c r="W2888">
        <v>6242</v>
      </c>
      <c r="X2888" s="1">
        <v>41408</v>
      </c>
      <c r="Y2888" t="s">
        <v>34</v>
      </c>
      <c r="Z2888" t="e" vm="11">
        <v>#VALUE!</v>
      </c>
      <c r="AA2888">
        <v>78641</v>
      </c>
      <c r="AB2888" t="e" cm="1" vm="2">
        <f t="array" ref="AB2888">_FV(Table1[[#This Row],[State]],"Country/region",TRUE)</f>
        <v>#VALUE!</v>
      </c>
    </row>
    <row r="2889" spans="1:28" x14ac:dyDescent="0.35">
      <c r="A2889" t="s">
        <v>1165</v>
      </c>
      <c r="B2889">
        <v>47</v>
      </c>
      <c r="C2889" t="s">
        <v>1166</v>
      </c>
      <c r="D2889" t="s">
        <v>57</v>
      </c>
      <c r="E2889">
        <f>YEAR(Table1[[#This Row],[Order Date]])</f>
        <v>2013</v>
      </c>
      <c r="F2889">
        <v>1</v>
      </c>
      <c r="G2889">
        <f>MONTH(Table1[[#This Row],[Order Date]])</f>
        <v>5</v>
      </c>
      <c r="H2889" s="1">
        <v>41408</v>
      </c>
      <c r="I2889">
        <v>10502</v>
      </c>
      <c r="J2889" t="s">
        <v>39</v>
      </c>
      <c r="K2889">
        <v>33</v>
      </c>
      <c r="L2889">
        <v>243.98</v>
      </c>
      <c r="M2889" s="2">
        <v>0.1</v>
      </c>
      <c r="N2889">
        <v>7869.22</v>
      </c>
      <c r="O2889">
        <v>43.32</v>
      </c>
      <c r="P2889">
        <v>1523.46</v>
      </c>
      <c r="Q2889" s="2">
        <v>0.55000000000000004</v>
      </c>
      <c r="R2889" t="s">
        <v>48</v>
      </c>
      <c r="S2889" t="s">
        <v>49</v>
      </c>
      <c r="T2889" t="s">
        <v>121</v>
      </c>
      <c r="U2889" t="s">
        <v>51</v>
      </c>
      <c r="V2889" t="s">
        <v>76</v>
      </c>
      <c r="W2889">
        <v>1458</v>
      </c>
      <c r="X2889" s="1">
        <v>41409</v>
      </c>
      <c r="Y2889" t="s">
        <v>53</v>
      </c>
      <c r="Z2889" t="e" vm="6">
        <v>#VALUE!</v>
      </c>
      <c r="AA2889">
        <v>36330</v>
      </c>
      <c r="AB2889" t="e" cm="1" vm="2">
        <f t="array" ref="AB2889">_FV(Table1[[#This Row],[State]],"Country/region",TRUE)</f>
        <v>#VALUE!</v>
      </c>
    </row>
    <row r="2890" spans="1:28" x14ac:dyDescent="0.35">
      <c r="A2890" t="s">
        <v>743</v>
      </c>
      <c r="B2890">
        <v>47</v>
      </c>
      <c r="C2890" t="s">
        <v>744</v>
      </c>
      <c r="D2890" t="s">
        <v>46</v>
      </c>
      <c r="E2890">
        <f>YEAR(Table1[[#This Row],[Order Date]])</f>
        <v>2013</v>
      </c>
      <c r="F2890">
        <v>1</v>
      </c>
      <c r="G2890">
        <f>MONTH(Table1[[#This Row],[Order Date]])</f>
        <v>5</v>
      </c>
      <c r="H2890" s="1">
        <v>41408</v>
      </c>
      <c r="I2890">
        <v>34337</v>
      </c>
      <c r="J2890" t="s">
        <v>131</v>
      </c>
      <c r="K2890">
        <v>36</v>
      </c>
      <c r="L2890">
        <v>99.23</v>
      </c>
      <c r="M2890" s="2">
        <v>0.04</v>
      </c>
      <c r="N2890">
        <v>3610.85</v>
      </c>
      <c r="O2890">
        <v>8.99</v>
      </c>
      <c r="P2890">
        <v>2235.37</v>
      </c>
      <c r="Q2890" s="2">
        <v>0.35</v>
      </c>
      <c r="R2890" t="s">
        <v>48</v>
      </c>
      <c r="S2890" t="s">
        <v>139</v>
      </c>
      <c r="T2890" t="s">
        <v>1851</v>
      </c>
      <c r="U2890" t="s">
        <v>82</v>
      </c>
      <c r="V2890" t="s">
        <v>33</v>
      </c>
      <c r="W2890">
        <v>4829</v>
      </c>
      <c r="X2890" s="1">
        <v>41409</v>
      </c>
      <c r="Y2890" t="s">
        <v>42</v>
      </c>
      <c r="Z2890" t="e" vm="15">
        <v>#VALUE!</v>
      </c>
      <c r="AA2890">
        <v>13021</v>
      </c>
      <c r="AB2890" t="e" cm="1" vm="2">
        <f t="array" ref="AB2890">_FV(Table1[[#This Row],[State]],"Country/region",TRUE)</f>
        <v>#VALUE!</v>
      </c>
    </row>
    <row r="2891" spans="1:28" x14ac:dyDescent="0.35">
      <c r="A2891" t="s">
        <v>119</v>
      </c>
      <c r="B2891">
        <v>47</v>
      </c>
      <c r="C2891" t="s">
        <v>2963</v>
      </c>
      <c r="D2891" t="s">
        <v>46</v>
      </c>
      <c r="E2891">
        <f>YEAR(Table1[[#This Row],[Order Date]])</f>
        <v>2013</v>
      </c>
      <c r="F2891">
        <v>1</v>
      </c>
      <c r="G2891">
        <f>MONTH(Table1[[#This Row],[Order Date]])</f>
        <v>5</v>
      </c>
      <c r="H2891" s="1">
        <v>41408</v>
      </c>
      <c r="I2891">
        <v>51073</v>
      </c>
      <c r="J2891" t="s">
        <v>39</v>
      </c>
      <c r="K2891">
        <v>49</v>
      </c>
      <c r="L2891">
        <v>30.93</v>
      </c>
      <c r="M2891" s="2">
        <v>0</v>
      </c>
      <c r="N2891">
        <v>1610.42</v>
      </c>
      <c r="O2891">
        <v>3.92</v>
      </c>
      <c r="P2891">
        <v>813.35</v>
      </c>
      <c r="Q2891" s="2">
        <v>0.44</v>
      </c>
      <c r="R2891" t="s">
        <v>48</v>
      </c>
      <c r="S2891" t="s">
        <v>139</v>
      </c>
      <c r="T2891" t="s">
        <v>975</v>
      </c>
      <c r="U2891" t="s">
        <v>82</v>
      </c>
      <c r="V2891" t="s">
        <v>68</v>
      </c>
      <c r="W2891">
        <v>7160</v>
      </c>
      <c r="X2891" s="1">
        <v>41409</v>
      </c>
      <c r="Y2891" t="s">
        <v>34</v>
      </c>
      <c r="Z2891" t="e" vm="12">
        <v>#VALUE!</v>
      </c>
      <c r="AA2891">
        <v>52001</v>
      </c>
      <c r="AB2891" t="e" cm="1" vm="2">
        <f t="array" ref="AB2891">_FV(Table1[[#This Row],[State]],"Country/region",TRUE)</f>
        <v>#VALUE!</v>
      </c>
    </row>
    <row r="2892" spans="1:28" x14ac:dyDescent="0.35">
      <c r="A2892" t="s">
        <v>1147</v>
      </c>
      <c r="B2892">
        <v>47</v>
      </c>
      <c r="C2892" t="s">
        <v>1439</v>
      </c>
      <c r="D2892" t="s">
        <v>57</v>
      </c>
      <c r="E2892">
        <f>YEAR(Table1[[#This Row],[Order Date]])</f>
        <v>2013</v>
      </c>
      <c r="F2892">
        <v>1</v>
      </c>
      <c r="G2892">
        <f>MONTH(Table1[[#This Row],[Order Date]])</f>
        <v>5</v>
      </c>
      <c r="H2892" s="1">
        <v>41408</v>
      </c>
      <c r="I2892">
        <v>22338</v>
      </c>
      <c r="J2892" t="s">
        <v>131</v>
      </c>
      <c r="K2892">
        <v>36</v>
      </c>
      <c r="L2892">
        <v>5.28</v>
      </c>
      <c r="M2892" s="2">
        <v>0.05</v>
      </c>
      <c r="N2892">
        <v>200.08</v>
      </c>
      <c r="O2892">
        <v>5.0599999999999996</v>
      </c>
      <c r="P2892">
        <v>-62.97</v>
      </c>
      <c r="Q2892" s="2">
        <v>0.37</v>
      </c>
      <c r="R2892" t="s">
        <v>29</v>
      </c>
      <c r="S2892" t="s">
        <v>30</v>
      </c>
      <c r="T2892" t="s">
        <v>2773</v>
      </c>
      <c r="U2892" t="s">
        <v>61</v>
      </c>
      <c r="V2892" t="s">
        <v>33</v>
      </c>
      <c r="W2892">
        <v>3108</v>
      </c>
      <c r="X2892" s="1">
        <v>41409</v>
      </c>
      <c r="Y2892" t="s">
        <v>34</v>
      </c>
      <c r="Z2892" t="e" vm="21">
        <v>#VALUE!</v>
      </c>
      <c r="AA2892">
        <v>4401</v>
      </c>
      <c r="AB2892" t="e" cm="1" vm="2">
        <f t="array" ref="AB2892">_FV(Table1[[#This Row],[State]],"Country/region",TRUE)</f>
        <v>#VALUE!</v>
      </c>
    </row>
    <row r="2893" spans="1:28" x14ac:dyDescent="0.35">
      <c r="A2893" t="s">
        <v>2964</v>
      </c>
      <c r="B2893">
        <v>47</v>
      </c>
      <c r="C2893" t="s">
        <v>1439</v>
      </c>
      <c r="D2893" t="s">
        <v>57</v>
      </c>
      <c r="E2893">
        <f>YEAR(Table1[[#This Row],[Order Date]])</f>
        <v>2013</v>
      </c>
      <c r="F2893">
        <v>1</v>
      </c>
      <c r="G2893">
        <f>MONTH(Table1[[#This Row],[Order Date]])</f>
        <v>5</v>
      </c>
      <c r="H2893" s="1">
        <v>41408</v>
      </c>
      <c r="I2893">
        <v>22338</v>
      </c>
      <c r="J2893" t="s">
        <v>131</v>
      </c>
      <c r="K2893">
        <v>24</v>
      </c>
      <c r="L2893">
        <v>35.770000000000003</v>
      </c>
      <c r="M2893" s="2">
        <v>0.09</v>
      </c>
      <c r="N2893">
        <v>790.24</v>
      </c>
      <c r="O2893">
        <v>9.02</v>
      </c>
      <c r="P2893">
        <v>-213.18</v>
      </c>
      <c r="Q2893" s="2">
        <v>0.75</v>
      </c>
      <c r="R2893" t="s">
        <v>96</v>
      </c>
      <c r="S2893" t="s">
        <v>30</v>
      </c>
      <c r="T2893" t="s">
        <v>2702</v>
      </c>
      <c r="U2893" t="s">
        <v>102</v>
      </c>
      <c r="V2893" t="s">
        <v>33</v>
      </c>
      <c r="W2893">
        <v>3109</v>
      </c>
      <c r="X2893" s="1">
        <v>41409</v>
      </c>
      <c r="Y2893" t="s">
        <v>34</v>
      </c>
      <c r="Z2893" t="e" vm="24">
        <v>#VALUE!</v>
      </c>
      <c r="AA2893">
        <v>7111</v>
      </c>
      <c r="AB2893" t="e" cm="1" vm="2">
        <f t="array" ref="AB2893">_FV(Table1[[#This Row],[State]],"Country/region",TRUE)</f>
        <v>#VALUE!</v>
      </c>
    </row>
    <row r="2894" spans="1:28" x14ac:dyDescent="0.35">
      <c r="A2894" t="s">
        <v>119</v>
      </c>
      <c r="B2894">
        <v>47</v>
      </c>
      <c r="C2894" t="s">
        <v>2963</v>
      </c>
      <c r="D2894" t="s">
        <v>46</v>
      </c>
      <c r="E2894">
        <f>YEAR(Table1[[#This Row],[Order Date]])</f>
        <v>2013</v>
      </c>
      <c r="F2894">
        <v>1</v>
      </c>
      <c r="G2894">
        <f>MONTH(Table1[[#This Row],[Order Date]])</f>
        <v>5</v>
      </c>
      <c r="H2894" s="1">
        <v>41408</v>
      </c>
      <c r="I2894">
        <v>51073</v>
      </c>
      <c r="J2894" t="s">
        <v>39</v>
      </c>
      <c r="K2894">
        <v>17</v>
      </c>
      <c r="L2894">
        <v>136.97999999999999</v>
      </c>
      <c r="M2894" s="2">
        <v>0</v>
      </c>
      <c r="N2894">
        <v>2475.08</v>
      </c>
      <c r="O2894">
        <v>24.49</v>
      </c>
      <c r="P2894">
        <v>958.8</v>
      </c>
      <c r="Q2894" s="2">
        <v>0.59</v>
      </c>
      <c r="R2894" t="s">
        <v>48</v>
      </c>
      <c r="S2894" t="s">
        <v>40</v>
      </c>
      <c r="T2894" t="s">
        <v>1903</v>
      </c>
      <c r="U2894" t="s">
        <v>82</v>
      </c>
      <c r="V2894" t="s">
        <v>68</v>
      </c>
      <c r="W2894">
        <v>7159</v>
      </c>
      <c r="X2894" s="1">
        <v>41410</v>
      </c>
      <c r="Y2894" t="s">
        <v>42</v>
      </c>
      <c r="Z2894" t="e" vm="12">
        <v>#VALUE!</v>
      </c>
      <c r="AA2894">
        <v>52001</v>
      </c>
      <c r="AB2894" t="e" cm="1" vm="2">
        <f t="array" ref="AB2894">_FV(Table1[[#This Row],[State]],"Country/region",TRUE)</f>
        <v>#VALUE!</v>
      </c>
    </row>
    <row r="2895" spans="1:28" x14ac:dyDescent="0.35">
      <c r="A2895" t="s">
        <v>1165</v>
      </c>
      <c r="B2895">
        <v>47</v>
      </c>
      <c r="C2895" t="s">
        <v>1166</v>
      </c>
      <c r="D2895" t="s">
        <v>57</v>
      </c>
      <c r="E2895">
        <f>YEAR(Table1[[#This Row],[Order Date]])</f>
        <v>2013</v>
      </c>
      <c r="F2895">
        <v>1</v>
      </c>
      <c r="G2895">
        <f>MONTH(Table1[[#This Row],[Order Date]])</f>
        <v>5</v>
      </c>
      <c r="H2895" s="1">
        <v>41408</v>
      </c>
      <c r="I2895">
        <v>10502</v>
      </c>
      <c r="J2895" t="s">
        <v>39</v>
      </c>
      <c r="K2895">
        <v>36</v>
      </c>
      <c r="L2895">
        <v>25.38</v>
      </c>
      <c r="M2895" s="2">
        <v>0.04</v>
      </c>
      <c r="N2895">
        <v>912.44</v>
      </c>
      <c r="O2895">
        <v>8.99</v>
      </c>
      <c r="P2895">
        <v>182.72</v>
      </c>
      <c r="Q2895" s="2">
        <v>0.5</v>
      </c>
      <c r="R2895" t="s">
        <v>48</v>
      </c>
      <c r="S2895" t="s">
        <v>139</v>
      </c>
      <c r="T2895" t="s">
        <v>1781</v>
      </c>
      <c r="U2895" t="s">
        <v>82</v>
      </c>
      <c r="V2895" t="s">
        <v>76</v>
      </c>
      <c r="W2895">
        <v>1459</v>
      </c>
      <c r="X2895" s="1">
        <v>41410</v>
      </c>
      <c r="Y2895" t="s">
        <v>34</v>
      </c>
      <c r="Z2895" t="e" vm="6">
        <v>#VALUE!</v>
      </c>
      <c r="AA2895">
        <v>36330</v>
      </c>
      <c r="AB2895" t="e" cm="1" vm="2">
        <f t="array" ref="AB2895">_FV(Table1[[#This Row],[State]],"Country/region",TRUE)</f>
        <v>#VALUE!</v>
      </c>
    </row>
    <row r="2896" spans="1:28" x14ac:dyDescent="0.35">
      <c r="A2896" t="s">
        <v>163</v>
      </c>
      <c r="B2896">
        <v>47</v>
      </c>
      <c r="C2896" t="s">
        <v>164</v>
      </c>
      <c r="D2896" t="s">
        <v>57</v>
      </c>
      <c r="E2896">
        <f>YEAR(Table1[[#This Row],[Order Date]])</f>
        <v>2013</v>
      </c>
      <c r="F2896">
        <v>1</v>
      </c>
      <c r="G2896">
        <f>MONTH(Table1[[#This Row],[Order Date]])</f>
        <v>5</v>
      </c>
      <c r="H2896" s="1">
        <v>41408</v>
      </c>
      <c r="I2896">
        <v>9254</v>
      </c>
      <c r="J2896" t="s">
        <v>131</v>
      </c>
      <c r="K2896">
        <v>24</v>
      </c>
      <c r="L2896">
        <v>4.91</v>
      </c>
      <c r="M2896" s="2">
        <v>0.01</v>
      </c>
      <c r="N2896">
        <v>131.65</v>
      </c>
      <c r="O2896">
        <v>0.5</v>
      </c>
      <c r="P2896">
        <v>67.41</v>
      </c>
      <c r="Q2896" s="2">
        <v>0.36</v>
      </c>
      <c r="R2896" t="s">
        <v>29</v>
      </c>
      <c r="S2896" t="s">
        <v>30</v>
      </c>
      <c r="T2896" t="s">
        <v>2468</v>
      </c>
      <c r="U2896" t="s">
        <v>210</v>
      </c>
      <c r="V2896" t="s">
        <v>76</v>
      </c>
      <c r="W2896">
        <v>1276</v>
      </c>
      <c r="X2896" s="1">
        <v>41410</v>
      </c>
      <c r="Y2896" t="s">
        <v>42</v>
      </c>
      <c r="Z2896" t="e" vm="19">
        <v>#VALUE!</v>
      </c>
      <c r="AA2896">
        <v>29915</v>
      </c>
      <c r="AB2896" t="e" cm="1" vm="2">
        <f t="array" ref="AB2896">_FV(Table1[[#This Row],[State]],"Country/region",TRUE)</f>
        <v>#VALUE!</v>
      </c>
    </row>
    <row r="2897" spans="1:28" x14ac:dyDescent="0.35">
      <c r="A2897" t="s">
        <v>1493</v>
      </c>
      <c r="B2897">
        <v>47</v>
      </c>
      <c r="C2897" t="s">
        <v>1494</v>
      </c>
      <c r="D2897" t="s">
        <v>38</v>
      </c>
      <c r="E2897">
        <f>YEAR(Table1[[#This Row],[Order Date]])</f>
        <v>2013</v>
      </c>
      <c r="F2897">
        <v>1</v>
      </c>
      <c r="G2897">
        <f>MONTH(Table1[[#This Row],[Order Date]])</f>
        <v>5</v>
      </c>
      <c r="H2897" s="1">
        <v>41408</v>
      </c>
      <c r="I2897">
        <v>10981</v>
      </c>
      <c r="J2897" t="s">
        <v>28</v>
      </c>
      <c r="K2897">
        <v>41</v>
      </c>
      <c r="L2897">
        <v>1.86</v>
      </c>
      <c r="M2897" s="2">
        <v>0.09</v>
      </c>
      <c r="N2897">
        <v>73.36</v>
      </c>
      <c r="O2897">
        <v>2.58</v>
      </c>
      <c r="P2897">
        <v>-94.95</v>
      </c>
      <c r="Q2897" s="2">
        <v>0.82</v>
      </c>
      <c r="R2897" t="s">
        <v>29</v>
      </c>
      <c r="S2897" t="s">
        <v>59</v>
      </c>
      <c r="T2897" t="s">
        <v>1940</v>
      </c>
      <c r="U2897" t="s">
        <v>232</v>
      </c>
      <c r="V2897" t="s">
        <v>52</v>
      </c>
      <c r="W2897">
        <v>1520</v>
      </c>
      <c r="X2897" s="1">
        <v>41410</v>
      </c>
      <c r="Y2897" t="s">
        <v>34</v>
      </c>
      <c r="Z2897" t="e" vm="8">
        <v>#VALUE!</v>
      </c>
      <c r="AA2897">
        <v>97224</v>
      </c>
      <c r="AB2897" t="e" cm="1" vm="2">
        <f t="array" ref="AB2897">_FV(Table1[[#This Row],[State]],"Country/region",TRUE)</f>
        <v>#VALUE!</v>
      </c>
    </row>
    <row r="2898" spans="1:28" x14ac:dyDescent="0.35">
      <c r="A2898" t="s">
        <v>1493</v>
      </c>
      <c r="B2898">
        <v>47</v>
      </c>
      <c r="C2898" t="s">
        <v>1494</v>
      </c>
      <c r="D2898" t="s">
        <v>38</v>
      </c>
      <c r="E2898">
        <f>YEAR(Table1[[#This Row],[Order Date]])</f>
        <v>2013</v>
      </c>
      <c r="F2898">
        <v>1</v>
      </c>
      <c r="G2898">
        <f>MONTH(Table1[[#This Row],[Order Date]])</f>
        <v>5</v>
      </c>
      <c r="H2898" s="1">
        <v>41408</v>
      </c>
      <c r="I2898">
        <v>10981</v>
      </c>
      <c r="J2898" t="s">
        <v>28</v>
      </c>
      <c r="K2898">
        <v>33</v>
      </c>
      <c r="L2898">
        <v>125.99</v>
      </c>
      <c r="M2898" s="2">
        <v>0.04</v>
      </c>
      <c r="N2898">
        <v>3630.1460000000002</v>
      </c>
      <c r="O2898">
        <v>8.99</v>
      </c>
      <c r="P2898">
        <v>951.678</v>
      </c>
      <c r="Q2898" s="2">
        <v>0.55000000000000004</v>
      </c>
      <c r="R2898" t="s">
        <v>96</v>
      </c>
      <c r="S2898" t="s">
        <v>30</v>
      </c>
      <c r="T2898" t="s">
        <v>2832</v>
      </c>
      <c r="U2898" t="s">
        <v>105</v>
      </c>
      <c r="V2898" t="s">
        <v>52</v>
      </c>
      <c r="W2898">
        <v>1521</v>
      </c>
      <c r="X2898" s="1">
        <v>41410</v>
      </c>
      <c r="Y2898" t="s">
        <v>34</v>
      </c>
      <c r="Z2898" t="e" vm="8">
        <v>#VALUE!</v>
      </c>
      <c r="AA2898">
        <v>97224</v>
      </c>
      <c r="AB2898" t="e" cm="1" vm="2">
        <f t="array" ref="AB2898">_FV(Table1[[#This Row],[State]],"Country/region",TRUE)</f>
        <v>#VALUE!</v>
      </c>
    </row>
    <row r="2899" spans="1:28" x14ac:dyDescent="0.35">
      <c r="A2899" t="s">
        <v>2965</v>
      </c>
      <c r="B2899">
        <v>47</v>
      </c>
      <c r="C2899" t="s">
        <v>2384</v>
      </c>
      <c r="D2899" t="s">
        <v>57</v>
      </c>
      <c r="E2899">
        <f>YEAR(Table1[[#This Row],[Order Date]])</f>
        <v>2013</v>
      </c>
      <c r="F2899">
        <v>1</v>
      </c>
      <c r="G2899">
        <f>MONTH(Table1[[#This Row],[Order Date]])</f>
        <v>5</v>
      </c>
      <c r="H2899" s="1">
        <v>41409</v>
      </c>
      <c r="I2899">
        <v>38372</v>
      </c>
      <c r="J2899" t="s">
        <v>28</v>
      </c>
      <c r="K2899">
        <v>46</v>
      </c>
      <c r="L2899">
        <v>20.98</v>
      </c>
      <c r="M2899" s="2">
        <v>0</v>
      </c>
      <c r="N2899">
        <v>1053.8399999999999</v>
      </c>
      <c r="O2899">
        <v>21.2</v>
      </c>
      <c r="P2899">
        <v>-632.16</v>
      </c>
      <c r="Q2899" s="2">
        <v>0.78</v>
      </c>
      <c r="R2899" t="s">
        <v>48</v>
      </c>
      <c r="S2899" t="s">
        <v>80</v>
      </c>
      <c r="T2899" t="s">
        <v>81</v>
      </c>
      <c r="U2899" t="s">
        <v>82</v>
      </c>
      <c r="V2899" t="s">
        <v>33</v>
      </c>
      <c r="W2899">
        <v>5399</v>
      </c>
      <c r="X2899" s="1">
        <v>41409</v>
      </c>
      <c r="Y2899" t="s">
        <v>34</v>
      </c>
      <c r="Z2899" t="e" vm="24">
        <v>#VALUE!</v>
      </c>
      <c r="AA2899">
        <v>8618</v>
      </c>
      <c r="AB2899" t="e" cm="1" vm="2">
        <f t="array" ref="AB2899">_FV(Table1[[#This Row],[State]],"Country/region",TRUE)</f>
        <v>#VALUE!</v>
      </c>
    </row>
    <row r="2900" spans="1:28" x14ac:dyDescent="0.35">
      <c r="A2900" t="s">
        <v>2966</v>
      </c>
      <c r="B2900">
        <v>47</v>
      </c>
      <c r="C2900" t="s">
        <v>705</v>
      </c>
      <c r="D2900" t="s">
        <v>38</v>
      </c>
      <c r="E2900">
        <f>YEAR(Table1[[#This Row],[Order Date]])</f>
        <v>2013</v>
      </c>
      <c r="F2900">
        <v>1</v>
      </c>
      <c r="G2900">
        <f>MONTH(Table1[[#This Row],[Order Date]])</f>
        <v>5</v>
      </c>
      <c r="H2900" s="1">
        <v>41409</v>
      </c>
      <c r="I2900">
        <v>36772</v>
      </c>
      <c r="J2900" t="s">
        <v>131</v>
      </c>
      <c r="K2900">
        <v>8</v>
      </c>
      <c r="L2900">
        <v>2.88</v>
      </c>
      <c r="M2900" s="2">
        <v>7.0000000000000007E-2</v>
      </c>
      <c r="N2900">
        <v>22.85</v>
      </c>
      <c r="O2900">
        <v>0.99</v>
      </c>
      <c r="P2900">
        <v>0.88</v>
      </c>
      <c r="Q2900" s="2">
        <v>0.36</v>
      </c>
      <c r="R2900" t="s">
        <v>29</v>
      </c>
      <c r="S2900" t="s">
        <v>30</v>
      </c>
      <c r="T2900" t="s">
        <v>2967</v>
      </c>
      <c r="U2900" t="s">
        <v>210</v>
      </c>
      <c r="V2900" t="s">
        <v>52</v>
      </c>
      <c r="W2900">
        <v>5166</v>
      </c>
      <c r="X2900" s="1">
        <v>41409</v>
      </c>
      <c r="Y2900" t="s">
        <v>34</v>
      </c>
      <c r="Z2900" t="e" vm="46">
        <v>#VALUE!</v>
      </c>
      <c r="AA2900">
        <v>82604</v>
      </c>
      <c r="AB2900" t="e" cm="1" vm="2">
        <f t="array" ref="AB2900">_FV(Table1[[#This Row],[State]],"Country/region",TRUE)</f>
        <v>#VALUE!</v>
      </c>
    </row>
    <row r="2901" spans="1:28" x14ac:dyDescent="0.35">
      <c r="A2901" t="s">
        <v>2499</v>
      </c>
      <c r="B2901">
        <v>47</v>
      </c>
      <c r="C2901" t="s">
        <v>705</v>
      </c>
      <c r="D2901" t="s">
        <v>38</v>
      </c>
      <c r="E2901">
        <f>YEAR(Table1[[#This Row],[Order Date]])</f>
        <v>2013</v>
      </c>
      <c r="F2901">
        <v>1</v>
      </c>
      <c r="G2901">
        <f>MONTH(Table1[[#This Row],[Order Date]])</f>
        <v>5</v>
      </c>
      <c r="H2901" s="1">
        <v>41409</v>
      </c>
      <c r="I2901">
        <v>36772</v>
      </c>
      <c r="J2901" t="s">
        <v>131</v>
      </c>
      <c r="K2901">
        <v>47</v>
      </c>
      <c r="L2901">
        <v>6.48</v>
      </c>
      <c r="M2901" s="2">
        <v>0.1</v>
      </c>
      <c r="N2901">
        <v>280.45</v>
      </c>
      <c r="O2901">
        <v>6.35</v>
      </c>
      <c r="P2901">
        <v>-143.65</v>
      </c>
      <c r="Q2901" s="2">
        <v>0.37</v>
      </c>
      <c r="R2901" t="s">
        <v>29</v>
      </c>
      <c r="S2901" t="s">
        <v>30</v>
      </c>
      <c r="T2901" t="s">
        <v>1043</v>
      </c>
      <c r="U2901" t="s">
        <v>61</v>
      </c>
      <c r="V2901" t="s">
        <v>52</v>
      </c>
      <c r="W2901">
        <v>5168</v>
      </c>
      <c r="X2901" s="1">
        <v>41409</v>
      </c>
      <c r="Y2901" t="s">
        <v>34</v>
      </c>
      <c r="Z2901" t="e" vm="23">
        <v>#VALUE!</v>
      </c>
      <c r="AA2901">
        <v>98902</v>
      </c>
      <c r="AB2901" t="e" cm="1" vm="2">
        <f t="array" ref="AB2901">_FV(Table1[[#This Row],[State]],"Country/region",TRUE)</f>
        <v>#VALUE!</v>
      </c>
    </row>
    <row r="2902" spans="1:28" x14ac:dyDescent="0.35">
      <c r="A2902" t="s">
        <v>2567</v>
      </c>
      <c r="B2902">
        <v>47</v>
      </c>
      <c r="C2902" t="s">
        <v>223</v>
      </c>
      <c r="D2902" t="s">
        <v>57</v>
      </c>
      <c r="E2902">
        <f>YEAR(Table1[[#This Row],[Order Date]])</f>
        <v>2013</v>
      </c>
      <c r="F2902">
        <v>1</v>
      </c>
      <c r="G2902">
        <f>MONTH(Table1[[#This Row],[Order Date]])</f>
        <v>5</v>
      </c>
      <c r="H2902" s="1">
        <v>41409</v>
      </c>
      <c r="I2902">
        <v>5703</v>
      </c>
      <c r="J2902" t="s">
        <v>131</v>
      </c>
      <c r="K2902">
        <v>29</v>
      </c>
      <c r="L2902">
        <v>12.28</v>
      </c>
      <c r="M2902" s="2">
        <v>0.06</v>
      </c>
      <c r="N2902">
        <v>357.96</v>
      </c>
      <c r="O2902">
        <v>6.47</v>
      </c>
      <c r="P2902">
        <v>10.44</v>
      </c>
      <c r="Q2902" s="2">
        <v>0.38</v>
      </c>
      <c r="R2902" t="s">
        <v>29</v>
      </c>
      <c r="S2902" t="s">
        <v>30</v>
      </c>
      <c r="T2902" t="s">
        <v>2480</v>
      </c>
      <c r="U2902" t="s">
        <v>61</v>
      </c>
      <c r="V2902" t="s">
        <v>68</v>
      </c>
      <c r="W2902">
        <v>800</v>
      </c>
      <c r="X2902" s="1">
        <v>41410</v>
      </c>
      <c r="Y2902" t="s">
        <v>34</v>
      </c>
      <c r="Z2902" t="e" vm="13">
        <v>#VALUE!</v>
      </c>
      <c r="AA2902">
        <v>73703</v>
      </c>
      <c r="AB2902" t="e" cm="1" vm="2">
        <f t="array" ref="AB2902">_FV(Table1[[#This Row],[State]],"Country/region",TRUE)</f>
        <v>#VALUE!</v>
      </c>
    </row>
    <row r="2903" spans="1:28" x14ac:dyDescent="0.35">
      <c r="A2903" t="s">
        <v>2968</v>
      </c>
      <c r="B2903">
        <v>47</v>
      </c>
      <c r="C2903" t="s">
        <v>2384</v>
      </c>
      <c r="D2903" t="s">
        <v>57</v>
      </c>
      <c r="E2903">
        <f>YEAR(Table1[[#This Row],[Order Date]])</f>
        <v>2013</v>
      </c>
      <c r="F2903">
        <v>1</v>
      </c>
      <c r="G2903">
        <f>MONTH(Table1[[#This Row],[Order Date]])</f>
        <v>5</v>
      </c>
      <c r="H2903" s="1">
        <v>41409</v>
      </c>
      <c r="I2903">
        <v>38372</v>
      </c>
      <c r="J2903" t="s">
        <v>28</v>
      </c>
      <c r="K2903">
        <v>33</v>
      </c>
      <c r="L2903">
        <v>9.68</v>
      </c>
      <c r="M2903" s="2">
        <v>7.0000000000000007E-2</v>
      </c>
      <c r="N2903">
        <v>310.99</v>
      </c>
      <c r="O2903">
        <v>2.0299999999999998</v>
      </c>
      <c r="P2903">
        <v>106.45</v>
      </c>
      <c r="Q2903" s="2">
        <v>0.37</v>
      </c>
      <c r="R2903" t="s">
        <v>29</v>
      </c>
      <c r="S2903" t="s">
        <v>59</v>
      </c>
      <c r="T2903" t="s">
        <v>2129</v>
      </c>
      <c r="U2903" t="s">
        <v>61</v>
      </c>
      <c r="V2903" t="s">
        <v>33</v>
      </c>
      <c r="W2903">
        <v>5400</v>
      </c>
      <c r="X2903" s="1">
        <v>41410</v>
      </c>
      <c r="Y2903" t="s">
        <v>34</v>
      </c>
      <c r="Z2903" t="e" vm="17">
        <v>#VALUE!</v>
      </c>
      <c r="AA2903">
        <v>6105</v>
      </c>
      <c r="AB2903" t="e" cm="1" vm="2">
        <f t="array" ref="AB2903">_FV(Table1[[#This Row],[State]],"Country/region",TRUE)</f>
        <v>#VALUE!</v>
      </c>
    </row>
    <row r="2904" spans="1:28" x14ac:dyDescent="0.35">
      <c r="A2904" t="s">
        <v>1315</v>
      </c>
      <c r="B2904">
        <v>47</v>
      </c>
      <c r="C2904" t="s">
        <v>1310</v>
      </c>
      <c r="D2904" t="s">
        <v>46</v>
      </c>
      <c r="E2904">
        <f>YEAR(Table1[[#This Row],[Order Date]])</f>
        <v>2013</v>
      </c>
      <c r="F2904">
        <v>1</v>
      </c>
      <c r="G2904">
        <f>MONTH(Table1[[#This Row],[Order Date]])</f>
        <v>5</v>
      </c>
      <c r="H2904" s="1">
        <v>41409</v>
      </c>
      <c r="I2904">
        <v>50087</v>
      </c>
      <c r="J2904" t="s">
        <v>39</v>
      </c>
      <c r="K2904">
        <v>17</v>
      </c>
      <c r="L2904">
        <v>3.29</v>
      </c>
      <c r="M2904" s="2">
        <v>0.03</v>
      </c>
      <c r="N2904">
        <v>58.86</v>
      </c>
      <c r="O2904">
        <v>1.35</v>
      </c>
      <c r="P2904">
        <v>6.96</v>
      </c>
      <c r="Q2904" s="2">
        <v>0.4</v>
      </c>
      <c r="R2904" t="s">
        <v>29</v>
      </c>
      <c r="S2904" t="s">
        <v>59</v>
      </c>
      <c r="T2904" t="s">
        <v>231</v>
      </c>
      <c r="U2904" t="s">
        <v>232</v>
      </c>
      <c r="V2904" t="s">
        <v>76</v>
      </c>
      <c r="W2904">
        <v>7020</v>
      </c>
      <c r="X2904" s="1">
        <v>41411</v>
      </c>
      <c r="Y2904" t="s">
        <v>34</v>
      </c>
      <c r="Z2904" t="e" vm="44">
        <v>#VALUE!</v>
      </c>
      <c r="AA2904">
        <v>30318</v>
      </c>
      <c r="AB2904" t="e" cm="1" vm="2">
        <f t="array" ref="AB2904">_FV(Table1[[#This Row],[State]],"Country/region",TRUE)</f>
        <v>#VALUE!</v>
      </c>
    </row>
    <row r="2905" spans="1:28" x14ac:dyDescent="0.35">
      <c r="A2905" t="s">
        <v>2966</v>
      </c>
      <c r="B2905">
        <v>47</v>
      </c>
      <c r="C2905" t="s">
        <v>705</v>
      </c>
      <c r="D2905" t="s">
        <v>38</v>
      </c>
      <c r="E2905">
        <f>YEAR(Table1[[#This Row],[Order Date]])</f>
        <v>2013</v>
      </c>
      <c r="F2905">
        <v>1</v>
      </c>
      <c r="G2905">
        <f>MONTH(Table1[[#This Row],[Order Date]])</f>
        <v>5</v>
      </c>
      <c r="H2905" s="1">
        <v>41409</v>
      </c>
      <c r="I2905">
        <v>36772</v>
      </c>
      <c r="J2905" t="s">
        <v>131</v>
      </c>
      <c r="K2905">
        <v>16</v>
      </c>
      <c r="L2905">
        <v>808.49</v>
      </c>
      <c r="M2905" s="2">
        <v>0.09</v>
      </c>
      <c r="N2905">
        <v>12007.05</v>
      </c>
      <c r="O2905">
        <v>55.3</v>
      </c>
      <c r="P2905">
        <v>2713.95</v>
      </c>
      <c r="Q2905" s="2">
        <v>0.4</v>
      </c>
      <c r="R2905" t="s">
        <v>96</v>
      </c>
      <c r="S2905" t="s">
        <v>49</v>
      </c>
      <c r="T2905" t="s">
        <v>2013</v>
      </c>
      <c r="U2905" t="s">
        <v>98</v>
      </c>
      <c r="V2905" t="s">
        <v>52</v>
      </c>
      <c r="W2905">
        <v>5167</v>
      </c>
      <c r="X2905" s="1">
        <v>41411</v>
      </c>
      <c r="Y2905" t="s">
        <v>53</v>
      </c>
      <c r="Z2905" t="e" vm="46">
        <v>#VALUE!</v>
      </c>
      <c r="AA2905">
        <v>82604</v>
      </c>
      <c r="AB2905" t="e" cm="1" vm="2">
        <f t="array" ref="AB2905">_FV(Table1[[#This Row],[State]],"Country/region",TRUE)</f>
        <v>#VALUE!</v>
      </c>
    </row>
    <row r="2906" spans="1:28" x14ac:dyDescent="0.35">
      <c r="A2906" t="s">
        <v>2969</v>
      </c>
      <c r="B2906">
        <v>47</v>
      </c>
      <c r="C2906" t="s">
        <v>2970</v>
      </c>
      <c r="D2906" t="s">
        <v>46</v>
      </c>
      <c r="E2906">
        <f>YEAR(Table1[[#This Row],[Order Date]])</f>
        <v>2013</v>
      </c>
      <c r="F2906">
        <v>1</v>
      </c>
      <c r="G2906">
        <f>MONTH(Table1[[#This Row],[Order Date]])</f>
        <v>5</v>
      </c>
      <c r="H2906" s="1">
        <v>41410</v>
      </c>
      <c r="I2906">
        <v>6438</v>
      </c>
      <c r="J2906" t="s">
        <v>39</v>
      </c>
      <c r="K2906">
        <v>7</v>
      </c>
      <c r="L2906">
        <v>9.77</v>
      </c>
      <c r="M2906" s="2">
        <v>0.02</v>
      </c>
      <c r="N2906">
        <v>75.72</v>
      </c>
      <c r="O2906">
        <v>6.02</v>
      </c>
      <c r="P2906">
        <v>20.29</v>
      </c>
      <c r="Q2906" s="2">
        <v>0.48</v>
      </c>
      <c r="R2906" t="s">
        <v>48</v>
      </c>
      <c r="S2906" t="s">
        <v>80</v>
      </c>
      <c r="T2906" t="s">
        <v>1253</v>
      </c>
      <c r="U2906" t="s">
        <v>82</v>
      </c>
      <c r="V2906" t="s">
        <v>68</v>
      </c>
      <c r="W2906">
        <v>896</v>
      </c>
      <c r="X2906" s="1">
        <v>41410</v>
      </c>
      <c r="Y2906" t="s">
        <v>34</v>
      </c>
      <c r="Z2906" t="e" vm="11">
        <v>#VALUE!</v>
      </c>
      <c r="AA2906">
        <v>75217</v>
      </c>
      <c r="AB2906" t="e" cm="1" vm="2">
        <f t="array" ref="AB2906">_FV(Table1[[#This Row],[State]],"Country/region",TRUE)</f>
        <v>#VALUE!</v>
      </c>
    </row>
    <row r="2907" spans="1:28" x14ac:dyDescent="0.35">
      <c r="A2907" t="s">
        <v>2969</v>
      </c>
      <c r="B2907">
        <v>47</v>
      </c>
      <c r="C2907" t="s">
        <v>2970</v>
      </c>
      <c r="D2907" t="s">
        <v>46</v>
      </c>
      <c r="E2907">
        <f>YEAR(Table1[[#This Row],[Order Date]])</f>
        <v>2013</v>
      </c>
      <c r="F2907">
        <v>1</v>
      </c>
      <c r="G2907">
        <f>MONTH(Table1[[#This Row],[Order Date]])</f>
        <v>5</v>
      </c>
      <c r="H2907" s="1">
        <v>41410</v>
      </c>
      <c r="I2907">
        <v>6438</v>
      </c>
      <c r="J2907" t="s">
        <v>39</v>
      </c>
      <c r="K2907">
        <v>38</v>
      </c>
      <c r="L2907">
        <v>5.98</v>
      </c>
      <c r="M2907" s="2">
        <v>0.06</v>
      </c>
      <c r="N2907">
        <v>225.21</v>
      </c>
      <c r="O2907">
        <v>5.2</v>
      </c>
      <c r="P2907">
        <v>-66.16</v>
      </c>
      <c r="Q2907" s="2">
        <v>0.36</v>
      </c>
      <c r="R2907" t="s">
        <v>29</v>
      </c>
      <c r="S2907" t="s">
        <v>30</v>
      </c>
      <c r="T2907" t="s">
        <v>2971</v>
      </c>
      <c r="U2907" t="s">
        <v>61</v>
      </c>
      <c r="V2907" t="s">
        <v>68</v>
      </c>
      <c r="W2907">
        <v>897</v>
      </c>
      <c r="X2907" s="1">
        <v>41411</v>
      </c>
      <c r="Y2907" t="s">
        <v>34</v>
      </c>
      <c r="Z2907" t="e" vm="11">
        <v>#VALUE!</v>
      </c>
      <c r="AA2907">
        <v>75217</v>
      </c>
      <c r="AB2907" t="e" cm="1" vm="2">
        <f t="array" ref="AB2907">_FV(Table1[[#This Row],[State]],"Country/region",TRUE)</f>
        <v>#VALUE!</v>
      </c>
    </row>
    <row r="2908" spans="1:28" x14ac:dyDescent="0.35">
      <c r="A2908" t="s">
        <v>1142</v>
      </c>
      <c r="B2908">
        <v>47</v>
      </c>
      <c r="C2908" t="s">
        <v>1143</v>
      </c>
      <c r="D2908" t="s">
        <v>27</v>
      </c>
      <c r="E2908">
        <f>YEAR(Table1[[#This Row],[Order Date]])</f>
        <v>2013</v>
      </c>
      <c r="F2908">
        <v>1</v>
      </c>
      <c r="G2908">
        <f>MONTH(Table1[[#This Row],[Order Date]])</f>
        <v>5</v>
      </c>
      <c r="H2908" s="1">
        <v>41411</v>
      </c>
      <c r="I2908">
        <v>14048</v>
      </c>
      <c r="J2908" t="s">
        <v>39</v>
      </c>
      <c r="K2908">
        <v>47</v>
      </c>
      <c r="L2908">
        <v>40.97</v>
      </c>
      <c r="M2908" s="2">
        <v>0.06</v>
      </c>
      <c r="N2908">
        <v>1837.15</v>
      </c>
      <c r="O2908">
        <v>8.99</v>
      </c>
      <c r="P2908">
        <v>196.58</v>
      </c>
      <c r="Q2908" s="2">
        <v>0.59</v>
      </c>
      <c r="R2908" t="s">
        <v>29</v>
      </c>
      <c r="S2908" t="s">
        <v>139</v>
      </c>
      <c r="T2908" t="s">
        <v>2258</v>
      </c>
      <c r="U2908" t="s">
        <v>88</v>
      </c>
      <c r="V2908" t="s">
        <v>52</v>
      </c>
      <c r="W2908">
        <v>1964</v>
      </c>
      <c r="X2908" s="1">
        <v>41411</v>
      </c>
      <c r="Y2908" t="s">
        <v>34</v>
      </c>
      <c r="Z2908" t="e" vm="4">
        <v>#VALUE!</v>
      </c>
      <c r="AA2908">
        <v>92307</v>
      </c>
      <c r="AB2908" t="e" cm="1" vm="2">
        <f t="array" ref="AB2908">_FV(Table1[[#This Row],[State]],"Country/region",TRUE)</f>
        <v>#VALUE!</v>
      </c>
    </row>
    <row r="2909" spans="1:28" x14ac:dyDescent="0.35">
      <c r="A2909" t="s">
        <v>1308</v>
      </c>
      <c r="B2909">
        <v>47</v>
      </c>
      <c r="C2909" t="s">
        <v>1196</v>
      </c>
      <c r="D2909" t="s">
        <v>46</v>
      </c>
      <c r="E2909">
        <f>YEAR(Table1[[#This Row],[Order Date]])</f>
        <v>2013</v>
      </c>
      <c r="F2909">
        <v>1</v>
      </c>
      <c r="G2909">
        <f>MONTH(Table1[[#This Row],[Order Date]])</f>
        <v>5</v>
      </c>
      <c r="H2909" s="1">
        <v>41411</v>
      </c>
      <c r="I2909">
        <v>22020</v>
      </c>
      <c r="J2909" t="s">
        <v>58</v>
      </c>
      <c r="K2909">
        <v>37</v>
      </c>
      <c r="L2909">
        <v>13.48</v>
      </c>
      <c r="M2909" s="2">
        <v>0.01</v>
      </c>
      <c r="N2909">
        <v>498.28</v>
      </c>
      <c r="O2909">
        <v>4.51</v>
      </c>
      <c r="P2909">
        <v>10.18</v>
      </c>
      <c r="Q2909" s="2">
        <v>0.59</v>
      </c>
      <c r="R2909" t="s">
        <v>29</v>
      </c>
      <c r="S2909" t="s">
        <v>30</v>
      </c>
      <c r="T2909" t="s">
        <v>1046</v>
      </c>
      <c r="U2909" t="s">
        <v>32</v>
      </c>
      <c r="V2909" t="s">
        <v>33</v>
      </c>
      <c r="W2909">
        <v>3071</v>
      </c>
      <c r="X2909" s="1">
        <v>41412</v>
      </c>
      <c r="Y2909" t="s">
        <v>34</v>
      </c>
      <c r="Z2909" t="e" vm="17">
        <v>#VALUE!</v>
      </c>
      <c r="AA2909">
        <v>6795</v>
      </c>
      <c r="AB2909" t="e" cm="1" vm="2">
        <f t="array" ref="AB2909">_FV(Table1[[#This Row],[State]],"Country/region",TRUE)</f>
        <v>#VALUE!</v>
      </c>
    </row>
    <row r="2910" spans="1:28" x14ac:dyDescent="0.35">
      <c r="A2910" t="s">
        <v>2972</v>
      </c>
      <c r="B2910">
        <v>47</v>
      </c>
      <c r="C2910" t="s">
        <v>2973</v>
      </c>
      <c r="D2910" t="s">
        <v>57</v>
      </c>
      <c r="E2910">
        <f>YEAR(Table1[[#This Row],[Order Date]])</f>
        <v>2013</v>
      </c>
      <c r="F2910">
        <v>1</v>
      </c>
      <c r="G2910">
        <f>MONTH(Table1[[#This Row],[Order Date]])</f>
        <v>5</v>
      </c>
      <c r="H2910" s="1">
        <v>41411</v>
      </c>
      <c r="I2910">
        <v>50594</v>
      </c>
      <c r="J2910" t="s">
        <v>47</v>
      </c>
      <c r="K2910">
        <v>39</v>
      </c>
      <c r="L2910">
        <v>4.63</v>
      </c>
      <c r="M2910" s="2">
        <v>0.05</v>
      </c>
      <c r="N2910">
        <v>173.47</v>
      </c>
      <c r="O2910">
        <v>1.93</v>
      </c>
      <c r="P2910">
        <v>-4.96</v>
      </c>
      <c r="Q2910" s="2">
        <v>0.52</v>
      </c>
      <c r="R2910" t="s">
        <v>29</v>
      </c>
      <c r="S2910" t="s">
        <v>59</v>
      </c>
      <c r="T2910" t="s">
        <v>2974</v>
      </c>
      <c r="U2910" t="s">
        <v>88</v>
      </c>
      <c r="V2910" t="s">
        <v>52</v>
      </c>
      <c r="W2910">
        <v>7090</v>
      </c>
      <c r="X2910" s="1">
        <v>41413</v>
      </c>
      <c r="Y2910" t="s">
        <v>34</v>
      </c>
      <c r="Z2910" t="e" vm="23">
        <v>#VALUE!</v>
      </c>
      <c r="AA2910">
        <v>99336</v>
      </c>
      <c r="AB2910" t="e" cm="1" vm="2">
        <f t="array" ref="AB2910">_FV(Table1[[#This Row],[State]],"Country/region",TRUE)</f>
        <v>#VALUE!</v>
      </c>
    </row>
    <row r="2911" spans="1:28" x14ac:dyDescent="0.35">
      <c r="A2911" t="s">
        <v>1142</v>
      </c>
      <c r="B2911">
        <v>47</v>
      </c>
      <c r="C2911" t="s">
        <v>1143</v>
      </c>
      <c r="D2911" t="s">
        <v>27</v>
      </c>
      <c r="E2911">
        <f>YEAR(Table1[[#This Row],[Order Date]])</f>
        <v>2013</v>
      </c>
      <c r="F2911">
        <v>1</v>
      </c>
      <c r="G2911">
        <f>MONTH(Table1[[#This Row],[Order Date]])</f>
        <v>5</v>
      </c>
      <c r="H2911" s="1">
        <v>41411</v>
      </c>
      <c r="I2911">
        <v>14048</v>
      </c>
      <c r="J2911" t="s">
        <v>39</v>
      </c>
      <c r="K2911">
        <v>5</v>
      </c>
      <c r="L2911">
        <v>101.41</v>
      </c>
      <c r="M2911" s="2">
        <v>0.06</v>
      </c>
      <c r="N2911">
        <v>540.22</v>
      </c>
      <c r="O2911">
        <v>35</v>
      </c>
      <c r="P2911">
        <v>-253.38</v>
      </c>
      <c r="Q2911" s="2">
        <v>0.82</v>
      </c>
      <c r="R2911" t="s">
        <v>29</v>
      </c>
      <c r="S2911" t="s">
        <v>40</v>
      </c>
      <c r="T2911" t="s">
        <v>1967</v>
      </c>
      <c r="U2911" t="s">
        <v>32</v>
      </c>
      <c r="V2911" t="s">
        <v>52</v>
      </c>
      <c r="W2911">
        <v>1965</v>
      </c>
      <c r="X2911" s="1">
        <v>41413</v>
      </c>
      <c r="Y2911" t="s">
        <v>34</v>
      </c>
      <c r="Z2911" t="e" vm="4">
        <v>#VALUE!</v>
      </c>
      <c r="AA2911">
        <v>92307</v>
      </c>
      <c r="AB2911" t="e" cm="1" vm="2">
        <f t="array" ref="AB2911">_FV(Table1[[#This Row],[State]],"Country/region",TRUE)</f>
        <v>#VALUE!</v>
      </c>
    </row>
    <row r="2912" spans="1:28" x14ac:dyDescent="0.35">
      <c r="A2912" t="s">
        <v>1142</v>
      </c>
      <c r="B2912">
        <v>47</v>
      </c>
      <c r="C2912" t="s">
        <v>1143</v>
      </c>
      <c r="D2912" t="s">
        <v>27</v>
      </c>
      <c r="E2912">
        <f>YEAR(Table1[[#This Row],[Order Date]])</f>
        <v>2013</v>
      </c>
      <c r="F2912">
        <v>1</v>
      </c>
      <c r="G2912">
        <f>MONTH(Table1[[#This Row],[Order Date]])</f>
        <v>5</v>
      </c>
      <c r="H2912" s="1">
        <v>41411</v>
      </c>
      <c r="I2912">
        <v>14048</v>
      </c>
      <c r="J2912" t="s">
        <v>39</v>
      </c>
      <c r="K2912">
        <v>40</v>
      </c>
      <c r="L2912">
        <v>55.99</v>
      </c>
      <c r="M2912" s="2">
        <v>0.01</v>
      </c>
      <c r="N2912">
        <v>2035.393</v>
      </c>
      <c r="O2912">
        <v>1.25</v>
      </c>
      <c r="P2912">
        <v>1152.693</v>
      </c>
      <c r="Q2912" s="2">
        <v>0.35</v>
      </c>
      <c r="R2912" t="s">
        <v>96</v>
      </c>
      <c r="S2912" t="s">
        <v>139</v>
      </c>
      <c r="T2912" t="s">
        <v>1649</v>
      </c>
      <c r="U2912" t="s">
        <v>105</v>
      </c>
      <c r="V2912" t="s">
        <v>52</v>
      </c>
      <c r="W2912">
        <v>1966</v>
      </c>
      <c r="X2912" s="1">
        <v>41413</v>
      </c>
      <c r="Y2912" t="s">
        <v>34</v>
      </c>
      <c r="Z2912" t="e" vm="4">
        <v>#VALUE!</v>
      </c>
      <c r="AA2912">
        <v>92307</v>
      </c>
      <c r="AB2912" t="e" cm="1" vm="2">
        <f t="array" ref="AB2912">_FV(Table1[[#This Row],[State]],"Country/region",TRUE)</f>
        <v>#VALUE!</v>
      </c>
    </row>
    <row r="2913" spans="1:28" x14ac:dyDescent="0.35">
      <c r="A2913" t="s">
        <v>2975</v>
      </c>
      <c r="B2913">
        <v>47</v>
      </c>
      <c r="C2913" t="s">
        <v>2216</v>
      </c>
      <c r="D2913" t="s">
        <v>57</v>
      </c>
      <c r="E2913">
        <f>YEAR(Table1[[#This Row],[Order Date]])</f>
        <v>2013</v>
      </c>
      <c r="F2913">
        <v>1</v>
      </c>
      <c r="G2913">
        <f>MONTH(Table1[[#This Row],[Order Date]])</f>
        <v>5</v>
      </c>
      <c r="H2913" s="1">
        <v>41411</v>
      </c>
      <c r="I2913">
        <v>20132</v>
      </c>
      <c r="J2913" t="s">
        <v>47</v>
      </c>
      <c r="K2913">
        <v>30</v>
      </c>
      <c r="L2913">
        <v>270.97000000000003</v>
      </c>
      <c r="M2913" s="2">
        <v>0.01</v>
      </c>
      <c r="N2913">
        <v>8719.69</v>
      </c>
      <c r="O2913">
        <v>28.06</v>
      </c>
      <c r="P2913">
        <v>2241.71</v>
      </c>
      <c r="Q2913" s="2">
        <v>0.56000000000000005</v>
      </c>
      <c r="R2913" t="s">
        <v>96</v>
      </c>
      <c r="S2913" t="s">
        <v>49</v>
      </c>
      <c r="T2913" t="s">
        <v>1023</v>
      </c>
      <c r="U2913" t="s">
        <v>98</v>
      </c>
      <c r="V2913" t="s">
        <v>52</v>
      </c>
      <c r="W2913">
        <v>2791</v>
      </c>
      <c r="X2913" s="1">
        <v>41418</v>
      </c>
      <c r="Y2913" t="s">
        <v>53</v>
      </c>
      <c r="Z2913" t="e" vm="4">
        <v>#VALUE!</v>
      </c>
      <c r="AA2913">
        <v>95351</v>
      </c>
      <c r="AB2913" t="e" cm="1" vm="2">
        <f t="array" ref="AB2913">_FV(Table1[[#This Row],[State]],"Country/region",TRUE)</f>
        <v>#VALUE!</v>
      </c>
    </row>
    <row r="2914" spans="1:28" x14ac:dyDescent="0.35">
      <c r="A2914" t="s">
        <v>2972</v>
      </c>
      <c r="B2914">
        <v>47</v>
      </c>
      <c r="C2914" t="s">
        <v>2973</v>
      </c>
      <c r="D2914" t="s">
        <v>57</v>
      </c>
      <c r="E2914">
        <f>YEAR(Table1[[#This Row],[Order Date]])</f>
        <v>2013</v>
      </c>
      <c r="F2914">
        <v>1</v>
      </c>
      <c r="G2914">
        <f>MONTH(Table1[[#This Row],[Order Date]])</f>
        <v>5</v>
      </c>
      <c r="H2914" s="1">
        <v>41411</v>
      </c>
      <c r="I2914">
        <v>50594</v>
      </c>
      <c r="J2914" t="s">
        <v>47</v>
      </c>
      <c r="K2914">
        <v>48</v>
      </c>
      <c r="L2914">
        <v>65.989999999999995</v>
      </c>
      <c r="M2914" s="2">
        <v>0.01</v>
      </c>
      <c r="N2914">
        <v>2832.88</v>
      </c>
      <c r="O2914">
        <v>8.8000000000000007</v>
      </c>
      <c r="P2914">
        <v>668.96100000000001</v>
      </c>
      <c r="Q2914" s="2">
        <v>0.57999999999999996</v>
      </c>
      <c r="R2914" t="s">
        <v>96</v>
      </c>
      <c r="S2914" t="s">
        <v>30</v>
      </c>
      <c r="T2914">
        <v>6120</v>
      </c>
      <c r="U2914" t="s">
        <v>105</v>
      </c>
      <c r="V2914" t="s">
        <v>52</v>
      </c>
      <c r="W2914">
        <v>7091</v>
      </c>
      <c r="X2914" s="1">
        <v>41420</v>
      </c>
      <c r="Y2914" t="s">
        <v>34</v>
      </c>
      <c r="Z2914" t="e" vm="23">
        <v>#VALUE!</v>
      </c>
      <c r="AA2914">
        <v>99336</v>
      </c>
      <c r="AB2914" t="e" cm="1" vm="2">
        <f t="array" ref="AB2914">_FV(Table1[[#This Row],[State]],"Country/region",TRUE)</f>
        <v>#VALUE!</v>
      </c>
    </row>
    <row r="2915" spans="1:28" x14ac:dyDescent="0.35">
      <c r="A2915" t="s">
        <v>872</v>
      </c>
      <c r="B2915">
        <v>47</v>
      </c>
      <c r="C2915" t="s">
        <v>284</v>
      </c>
      <c r="D2915" t="s">
        <v>46</v>
      </c>
      <c r="E2915">
        <f>YEAR(Table1[[#This Row],[Order Date]])</f>
        <v>2013</v>
      </c>
      <c r="F2915">
        <v>1</v>
      </c>
      <c r="G2915">
        <f>MONTH(Table1[[#This Row],[Order Date]])</f>
        <v>5</v>
      </c>
      <c r="H2915" s="1">
        <v>41412</v>
      </c>
      <c r="I2915">
        <v>22501</v>
      </c>
      <c r="J2915" t="s">
        <v>28</v>
      </c>
      <c r="K2915">
        <v>2</v>
      </c>
      <c r="L2915">
        <v>7.64</v>
      </c>
      <c r="M2915" s="2">
        <v>0.04</v>
      </c>
      <c r="N2915">
        <v>30.83</v>
      </c>
      <c r="O2915">
        <v>1.39</v>
      </c>
      <c r="P2915">
        <v>7.27</v>
      </c>
      <c r="Q2915" s="2">
        <v>0.36</v>
      </c>
      <c r="R2915" t="s">
        <v>29</v>
      </c>
      <c r="S2915" t="s">
        <v>30</v>
      </c>
      <c r="T2915" t="s">
        <v>928</v>
      </c>
      <c r="U2915" t="s">
        <v>267</v>
      </c>
      <c r="V2915" t="s">
        <v>68</v>
      </c>
      <c r="W2915">
        <v>3138</v>
      </c>
      <c r="X2915" s="1">
        <v>41413</v>
      </c>
      <c r="Y2915" t="s">
        <v>42</v>
      </c>
      <c r="Z2915" t="e" vm="16">
        <v>#VALUE!</v>
      </c>
      <c r="AA2915">
        <v>60107</v>
      </c>
      <c r="AB2915" t="e" cm="1" vm="2">
        <f t="array" ref="AB2915">_FV(Table1[[#This Row],[State]],"Country/region",TRUE)</f>
        <v>#VALUE!</v>
      </c>
    </row>
    <row r="2916" spans="1:28" x14ac:dyDescent="0.35">
      <c r="A2916" t="s">
        <v>370</v>
      </c>
      <c r="B2916">
        <v>47</v>
      </c>
      <c r="C2916" t="s">
        <v>371</v>
      </c>
      <c r="D2916" t="s">
        <v>57</v>
      </c>
      <c r="E2916">
        <f>YEAR(Table1[[#This Row],[Order Date]])</f>
        <v>2013</v>
      </c>
      <c r="F2916">
        <v>1</v>
      </c>
      <c r="G2916">
        <f>MONTH(Table1[[#This Row],[Order Date]])</f>
        <v>5</v>
      </c>
      <c r="H2916" s="1">
        <v>41412</v>
      </c>
      <c r="I2916">
        <v>31907</v>
      </c>
      <c r="J2916" t="s">
        <v>47</v>
      </c>
      <c r="K2916">
        <v>38</v>
      </c>
      <c r="L2916">
        <v>8.4600000000000009</v>
      </c>
      <c r="M2916" s="2">
        <v>0</v>
      </c>
      <c r="N2916">
        <v>331.53</v>
      </c>
      <c r="O2916">
        <v>3.62</v>
      </c>
      <c r="P2916">
        <v>-35.97</v>
      </c>
      <c r="Q2916" s="2">
        <v>0.61</v>
      </c>
      <c r="R2916" t="s">
        <v>96</v>
      </c>
      <c r="S2916" t="s">
        <v>139</v>
      </c>
      <c r="T2916" t="s">
        <v>2644</v>
      </c>
      <c r="U2916" t="s">
        <v>102</v>
      </c>
      <c r="V2916" t="s">
        <v>33</v>
      </c>
      <c r="W2916">
        <v>4483</v>
      </c>
      <c r="X2916" s="1">
        <v>41417</v>
      </c>
      <c r="Y2916" t="s">
        <v>34</v>
      </c>
      <c r="Z2916" t="e" vm="3">
        <v>#VALUE!</v>
      </c>
      <c r="AA2916">
        <v>20707</v>
      </c>
      <c r="AB2916" t="e" cm="1" vm="2">
        <f t="array" ref="AB2916">_FV(Table1[[#This Row],[State]],"Country/region",TRUE)</f>
        <v>#VALUE!</v>
      </c>
    </row>
    <row r="2917" spans="1:28" x14ac:dyDescent="0.35">
      <c r="A2917" t="s">
        <v>2976</v>
      </c>
      <c r="B2917">
        <v>47</v>
      </c>
      <c r="C2917" t="s">
        <v>1159</v>
      </c>
      <c r="D2917" t="s">
        <v>46</v>
      </c>
      <c r="E2917">
        <f>YEAR(Table1[[#This Row],[Order Date]])</f>
        <v>2013</v>
      </c>
      <c r="F2917">
        <v>1</v>
      </c>
      <c r="G2917">
        <f>MONTH(Table1[[#This Row],[Order Date]])</f>
        <v>5</v>
      </c>
      <c r="H2917" s="1">
        <v>41413</v>
      </c>
      <c r="I2917">
        <v>44519</v>
      </c>
      <c r="J2917" t="s">
        <v>28</v>
      </c>
      <c r="K2917">
        <v>48</v>
      </c>
      <c r="L2917">
        <v>4.57</v>
      </c>
      <c r="M2917" s="2">
        <v>0.03</v>
      </c>
      <c r="N2917">
        <v>224.58</v>
      </c>
      <c r="O2917">
        <v>5.42</v>
      </c>
      <c r="P2917">
        <v>-144.762</v>
      </c>
      <c r="Q2917" s="2">
        <v>0.37</v>
      </c>
      <c r="R2917" t="s">
        <v>29</v>
      </c>
      <c r="S2917" t="s">
        <v>30</v>
      </c>
      <c r="T2917" t="s">
        <v>1360</v>
      </c>
      <c r="U2917" t="s">
        <v>67</v>
      </c>
      <c r="V2917" t="s">
        <v>68</v>
      </c>
      <c r="W2917">
        <v>6290</v>
      </c>
      <c r="X2917" s="1">
        <v>41414</v>
      </c>
      <c r="Y2917" t="s">
        <v>34</v>
      </c>
      <c r="Z2917" t="e" vm="16">
        <v>#VALUE!</v>
      </c>
      <c r="AA2917">
        <v>60076</v>
      </c>
      <c r="AB2917" t="e" cm="1" vm="2">
        <f t="array" ref="AB2917">_FV(Table1[[#This Row],[State]],"Country/region",TRUE)</f>
        <v>#VALUE!</v>
      </c>
    </row>
    <row r="2918" spans="1:28" x14ac:dyDescent="0.35">
      <c r="A2918" t="s">
        <v>2976</v>
      </c>
      <c r="B2918">
        <v>47</v>
      </c>
      <c r="C2918" t="s">
        <v>1159</v>
      </c>
      <c r="D2918" t="s">
        <v>46</v>
      </c>
      <c r="E2918">
        <f>YEAR(Table1[[#This Row],[Order Date]])</f>
        <v>2013</v>
      </c>
      <c r="F2918">
        <v>1</v>
      </c>
      <c r="G2918">
        <f>MONTH(Table1[[#This Row],[Order Date]])</f>
        <v>5</v>
      </c>
      <c r="H2918" s="1">
        <v>41413</v>
      </c>
      <c r="I2918">
        <v>44519</v>
      </c>
      <c r="J2918" t="s">
        <v>28</v>
      </c>
      <c r="K2918">
        <v>34</v>
      </c>
      <c r="L2918">
        <v>10.67</v>
      </c>
      <c r="M2918" s="2">
        <v>7.0000000000000007E-2</v>
      </c>
      <c r="N2918">
        <v>365.77</v>
      </c>
      <c r="O2918">
        <v>1.39</v>
      </c>
      <c r="P2918">
        <v>155.69</v>
      </c>
      <c r="Q2918" s="2">
        <v>0.39</v>
      </c>
      <c r="R2918" t="s">
        <v>29</v>
      </c>
      <c r="S2918" t="s">
        <v>30</v>
      </c>
      <c r="T2918" t="s">
        <v>2977</v>
      </c>
      <c r="U2918" t="s">
        <v>267</v>
      </c>
      <c r="V2918" t="s">
        <v>68</v>
      </c>
      <c r="W2918">
        <v>6291</v>
      </c>
      <c r="X2918" s="1">
        <v>41414</v>
      </c>
      <c r="Y2918" t="s">
        <v>34</v>
      </c>
      <c r="Z2918" t="e" vm="16">
        <v>#VALUE!</v>
      </c>
      <c r="AA2918">
        <v>60076</v>
      </c>
      <c r="AB2918" t="e" cm="1" vm="2">
        <f t="array" ref="AB2918">_FV(Table1[[#This Row],[State]],"Country/region",TRUE)</f>
        <v>#VALUE!</v>
      </c>
    </row>
    <row r="2919" spans="1:28" x14ac:dyDescent="0.35">
      <c r="A2919" t="s">
        <v>2736</v>
      </c>
      <c r="B2919">
        <v>47</v>
      </c>
      <c r="C2919" t="s">
        <v>2737</v>
      </c>
      <c r="D2919" t="s">
        <v>27</v>
      </c>
      <c r="E2919">
        <f>YEAR(Table1[[#This Row],[Order Date]])</f>
        <v>2013</v>
      </c>
      <c r="F2919">
        <v>1</v>
      </c>
      <c r="G2919">
        <f>MONTH(Table1[[#This Row],[Order Date]])</f>
        <v>5</v>
      </c>
      <c r="H2919" s="1">
        <v>41413</v>
      </c>
      <c r="I2919">
        <v>9249</v>
      </c>
      <c r="J2919" t="s">
        <v>28</v>
      </c>
      <c r="K2919">
        <v>42</v>
      </c>
      <c r="L2919">
        <v>37.76</v>
      </c>
      <c r="M2919" s="2">
        <v>7.0000000000000007E-2</v>
      </c>
      <c r="N2919">
        <v>1546.8</v>
      </c>
      <c r="O2919">
        <v>12.9</v>
      </c>
      <c r="P2919">
        <v>25.51</v>
      </c>
      <c r="Q2919" s="2">
        <v>0.56999999999999995</v>
      </c>
      <c r="R2919" t="s">
        <v>29</v>
      </c>
      <c r="S2919" t="s">
        <v>30</v>
      </c>
      <c r="T2919" t="s">
        <v>807</v>
      </c>
      <c r="U2919" t="s">
        <v>32</v>
      </c>
      <c r="V2919" t="s">
        <v>52</v>
      </c>
      <c r="W2919">
        <v>1272</v>
      </c>
      <c r="X2919" s="1">
        <v>41414</v>
      </c>
      <c r="Y2919" t="s">
        <v>34</v>
      </c>
      <c r="Z2919" t="e" vm="8">
        <v>#VALUE!</v>
      </c>
      <c r="AA2919">
        <v>97303</v>
      </c>
      <c r="AB2919" t="e" cm="1" vm="2">
        <f t="array" ref="AB2919">_FV(Table1[[#This Row],[State]],"Country/region",TRUE)</f>
        <v>#VALUE!</v>
      </c>
    </row>
    <row r="2920" spans="1:28" x14ac:dyDescent="0.35">
      <c r="A2920" t="s">
        <v>2736</v>
      </c>
      <c r="B2920">
        <v>47</v>
      </c>
      <c r="C2920" t="s">
        <v>2737</v>
      </c>
      <c r="D2920" t="s">
        <v>27</v>
      </c>
      <c r="E2920">
        <f>YEAR(Table1[[#This Row],[Order Date]])</f>
        <v>2013</v>
      </c>
      <c r="F2920">
        <v>1</v>
      </c>
      <c r="G2920">
        <f>MONTH(Table1[[#This Row],[Order Date]])</f>
        <v>5</v>
      </c>
      <c r="H2920" s="1">
        <v>41413</v>
      </c>
      <c r="I2920">
        <v>9249</v>
      </c>
      <c r="J2920" t="s">
        <v>28</v>
      </c>
      <c r="K2920">
        <v>46</v>
      </c>
      <c r="L2920">
        <v>3.57</v>
      </c>
      <c r="M2920" s="2">
        <v>0.01</v>
      </c>
      <c r="N2920">
        <v>176.5</v>
      </c>
      <c r="O2920">
        <v>4.17</v>
      </c>
      <c r="P2920">
        <v>-119.35</v>
      </c>
      <c r="Q2920" s="2">
        <v>0.59</v>
      </c>
      <c r="R2920" t="s">
        <v>29</v>
      </c>
      <c r="S2920" t="s">
        <v>139</v>
      </c>
      <c r="T2920" t="s">
        <v>1830</v>
      </c>
      <c r="U2920" t="s">
        <v>88</v>
      </c>
      <c r="V2920" t="s">
        <v>52</v>
      </c>
      <c r="W2920">
        <v>1271</v>
      </c>
      <c r="X2920" s="1">
        <v>41414</v>
      </c>
      <c r="Y2920" t="s">
        <v>34</v>
      </c>
      <c r="Z2920" t="e" vm="8">
        <v>#VALUE!</v>
      </c>
      <c r="AA2920">
        <v>97303</v>
      </c>
      <c r="AB2920" t="e" cm="1" vm="2">
        <f t="array" ref="AB2920">_FV(Table1[[#This Row],[State]],"Country/region",TRUE)</f>
        <v>#VALUE!</v>
      </c>
    </row>
    <row r="2921" spans="1:28" x14ac:dyDescent="0.35">
      <c r="A2921" t="s">
        <v>2976</v>
      </c>
      <c r="B2921">
        <v>47</v>
      </c>
      <c r="C2921" t="s">
        <v>1159</v>
      </c>
      <c r="D2921" t="s">
        <v>46</v>
      </c>
      <c r="E2921">
        <f>YEAR(Table1[[#This Row],[Order Date]])</f>
        <v>2013</v>
      </c>
      <c r="F2921">
        <v>1</v>
      </c>
      <c r="G2921">
        <f>MONTH(Table1[[#This Row],[Order Date]])</f>
        <v>5</v>
      </c>
      <c r="H2921" s="1">
        <v>41413</v>
      </c>
      <c r="I2921">
        <v>44519</v>
      </c>
      <c r="J2921" t="s">
        <v>28</v>
      </c>
      <c r="K2921">
        <v>34</v>
      </c>
      <c r="L2921">
        <v>442.14</v>
      </c>
      <c r="M2921" s="2">
        <v>0.01</v>
      </c>
      <c r="N2921">
        <v>16073.03</v>
      </c>
      <c r="O2921">
        <v>14.7</v>
      </c>
      <c r="P2921">
        <v>5386.32</v>
      </c>
      <c r="Q2921" s="2">
        <v>0.56000000000000005</v>
      </c>
      <c r="R2921" t="s">
        <v>96</v>
      </c>
      <c r="S2921" t="s">
        <v>49</v>
      </c>
      <c r="T2921" t="s">
        <v>792</v>
      </c>
      <c r="U2921" t="s">
        <v>98</v>
      </c>
      <c r="V2921" t="s">
        <v>68</v>
      </c>
      <c r="W2921">
        <v>6292</v>
      </c>
      <c r="X2921" s="1">
        <v>41414</v>
      </c>
      <c r="Y2921" t="s">
        <v>53</v>
      </c>
      <c r="Z2921" t="e" vm="16">
        <v>#VALUE!</v>
      </c>
      <c r="AA2921">
        <v>60076</v>
      </c>
      <c r="AB2921" t="e" cm="1" vm="2">
        <f t="array" ref="AB2921">_FV(Table1[[#This Row],[State]],"Country/region",TRUE)</f>
        <v>#VALUE!</v>
      </c>
    </row>
    <row r="2922" spans="1:28" x14ac:dyDescent="0.35">
      <c r="A2922" t="s">
        <v>2978</v>
      </c>
      <c r="B2922">
        <v>47</v>
      </c>
      <c r="C2922" t="s">
        <v>1271</v>
      </c>
      <c r="D2922" t="s">
        <v>38</v>
      </c>
      <c r="E2922">
        <f>YEAR(Table1[[#This Row],[Order Date]])</f>
        <v>2013</v>
      </c>
      <c r="F2922">
        <v>1</v>
      </c>
      <c r="G2922">
        <f>MONTH(Table1[[#This Row],[Order Date]])</f>
        <v>5</v>
      </c>
      <c r="H2922" s="1">
        <v>41413</v>
      </c>
      <c r="I2922">
        <v>56646</v>
      </c>
      <c r="J2922" t="s">
        <v>58</v>
      </c>
      <c r="K2922">
        <v>41</v>
      </c>
      <c r="L2922">
        <v>125.99</v>
      </c>
      <c r="M2922" s="2">
        <v>0.04</v>
      </c>
      <c r="N2922">
        <v>4257.2759999999998</v>
      </c>
      <c r="O2922">
        <v>2.5</v>
      </c>
      <c r="P2922">
        <v>1059.0840000000001</v>
      </c>
      <c r="Q2922" s="2">
        <v>0.6</v>
      </c>
      <c r="R2922" t="s">
        <v>96</v>
      </c>
      <c r="S2922" t="s">
        <v>30</v>
      </c>
      <c r="T2922" t="s">
        <v>956</v>
      </c>
      <c r="U2922" t="s">
        <v>105</v>
      </c>
      <c r="V2922" t="s">
        <v>33</v>
      </c>
      <c r="W2922">
        <v>7926</v>
      </c>
      <c r="X2922" s="1">
        <v>41414</v>
      </c>
      <c r="Y2922" t="s">
        <v>34</v>
      </c>
      <c r="Z2922" t="e" vm="1">
        <v>#VALUE!</v>
      </c>
      <c r="AA2922">
        <v>18040</v>
      </c>
      <c r="AB2922" t="e" cm="1" vm="2">
        <f t="array" ref="AB2922">_FV(Table1[[#This Row],[State]],"Country/region",TRUE)</f>
        <v>#VALUE!</v>
      </c>
    </row>
    <row r="2923" spans="1:28" x14ac:dyDescent="0.35">
      <c r="A2923" t="s">
        <v>2736</v>
      </c>
      <c r="B2923">
        <v>47</v>
      </c>
      <c r="C2923" t="s">
        <v>2737</v>
      </c>
      <c r="D2923" t="s">
        <v>27</v>
      </c>
      <c r="E2923">
        <f>YEAR(Table1[[#This Row],[Order Date]])</f>
        <v>2013</v>
      </c>
      <c r="F2923">
        <v>1</v>
      </c>
      <c r="G2923">
        <f>MONTH(Table1[[#This Row],[Order Date]])</f>
        <v>5</v>
      </c>
      <c r="H2923" s="1">
        <v>41413</v>
      </c>
      <c r="I2923">
        <v>9249</v>
      </c>
      <c r="J2923" t="s">
        <v>28</v>
      </c>
      <c r="K2923">
        <v>35</v>
      </c>
      <c r="L2923">
        <v>124.49</v>
      </c>
      <c r="M2923" s="2">
        <v>0.02</v>
      </c>
      <c r="N2923">
        <v>3457.56</v>
      </c>
      <c r="O2923">
        <v>51.94</v>
      </c>
      <c r="P2923">
        <v>-365.44</v>
      </c>
      <c r="Q2923" s="2">
        <v>0.63</v>
      </c>
      <c r="R2923" t="s">
        <v>48</v>
      </c>
      <c r="S2923" t="s">
        <v>73</v>
      </c>
      <c r="T2923" t="s">
        <v>2074</v>
      </c>
      <c r="U2923" t="s">
        <v>75</v>
      </c>
      <c r="V2923" t="s">
        <v>52</v>
      </c>
      <c r="W2923">
        <v>1273</v>
      </c>
      <c r="X2923" s="1">
        <v>41415</v>
      </c>
      <c r="Y2923" t="s">
        <v>53</v>
      </c>
      <c r="Z2923" t="e" vm="8">
        <v>#VALUE!</v>
      </c>
      <c r="AA2923">
        <v>97303</v>
      </c>
      <c r="AB2923" t="e" cm="1" vm="2">
        <f t="array" ref="AB2923">_FV(Table1[[#This Row],[State]],"Country/region",TRUE)</f>
        <v>#VALUE!</v>
      </c>
    </row>
    <row r="2924" spans="1:28" x14ac:dyDescent="0.35">
      <c r="A2924" t="s">
        <v>2979</v>
      </c>
      <c r="B2924">
        <v>47</v>
      </c>
      <c r="C2924" t="s">
        <v>2269</v>
      </c>
      <c r="D2924" t="s">
        <v>46</v>
      </c>
      <c r="E2924">
        <f>YEAR(Table1[[#This Row],[Order Date]])</f>
        <v>2013</v>
      </c>
      <c r="F2924">
        <v>1</v>
      </c>
      <c r="G2924">
        <f>MONTH(Table1[[#This Row],[Order Date]])</f>
        <v>5</v>
      </c>
      <c r="H2924" s="1">
        <v>41414</v>
      </c>
      <c r="I2924">
        <v>3877</v>
      </c>
      <c r="J2924" t="s">
        <v>47</v>
      </c>
      <c r="K2924">
        <v>14</v>
      </c>
      <c r="L2924">
        <v>48.04</v>
      </c>
      <c r="M2924" s="2">
        <v>0.02</v>
      </c>
      <c r="N2924">
        <v>700.46</v>
      </c>
      <c r="O2924">
        <v>7.23</v>
      </c>
      <c r="P2924">
        <v>254.31</v>
      </c>
      <c r="Q2924" s="2">
        <v>0.37</v>
      </c>
      <c r="R2924" t="s">
        <v>29</v>
      </c>
      <c r="S2924" t="s">
        <v>30</v>
      </c>
      <c r="T2924" t="s">
        <v>2840</v>
      </c>
      <c r="U2924" t="s">
        <v>61</v>
      </c>
      <c r="V2924" t="s">
        <v>33</v>
      </c>
      <c r="W2924">
        <v>572</v>
      </c>
      <c r="X2924" s="1">
        <v>41414</v>
      </c>
      <c r="Y2924" t="s">
        <v>42</v>
      </c>
      <c r="Z2924" t="e" vm="24">
        <v>#VALUE!</v>
      </c>
      <c r="AA2924">
        <v>8901</v>
      </c>
      <c r="AB2924" t="e" cm="1" vm="2">
        <f t="array" ref="AB2924">_FV(Table1[[#This Row],[State]],"Country/region",TRUE)</f>
        <v>#VALUE!</v>
      </c>
    </row>
    <row r="2925" spans="1:28" x14ac:dyDescent="0.35">
      <c r="A2925" t="s">
        <v>606</v>
      </c>
      <c r="B2925">
        <v>47</v>
      </c>
      <c r="C2925" t="s">
        <v>607</v>
      </c>
      <c r="D2925" t="s">
        <v>57</v>
      </c>
      <c r="E2925">
        <f>YEAR(Table1[[#This Row],[Order Date]])</f>
        <v>2013</v>
      </c>
      <c r="F2925">
        <v>1</v>
      </c>
      <c r="G2925">
        <f>MONTH(Table1[[#This Row],[Order Date]])</f>
        <v>5</v>
      </c>
      <c r="H2925" s="1">
        <v>41414</v>
      </c>
      <c r="I2925">
        <v>36102</v>
      </c>
      <c r="J2925" t="s">
        <v>39</v>
      </c>
      <c r="K2925">
        <v>36</v>
      </c>
      <c r="L2925">
        <v>12.07</v>
      </c>
      <c r="M2925" s="2">
        <v>0.03</v>
      </c>
      <c r="N2925">
        <v>461.4</v>
      </c>
      <c r="O2925">
        <v>6.2</v>
      </c>
      <c r="P2925">
        <v>36.39</v>
      </c>
      <c r="Q2925" s="2">
        <v>0.52</v>
      </c>
      <c r="R2925" t="s">
        <v>48</v>
      </c>
      <c r="S2925" t="s">
        <v>59</v>
      </c>
      <c r="T2925" t="s">
        <v>2980</v>
      </c>
      <c r="U2925" t="s">
        <v>82</v>
      </c>
      <c r="V2925" t="s">
        <v>76</v>
      </c>
      <c r="W2925">
        <v>5065</v>
      </c>
      <c r="X2925" s="1">
        <v>41415</v>
      </c>
      <c r="Y2925" t="s">
        <v>34</v>
      </c>
      <c r="Z2925" t="e" vm="14">
        <v>#VALUE!</v>
      </c>
      <c r="AA2925">
        <v>32707</v>
      </c>
      <c r="AB2925" t="e" cm="1" vm="2">
        <f t="array" ref="AB2925">_FV(Table1[[#This Row],[State]],"Country/region",TRUE)</f>
        <v>#VALUE!</v>
      </c>
    </row>
    <row r="2926" spans="1:28" x14ac:dyDescent="0.35">
      <c r="A2926" t="s">
        <v>64</v>
      </c>
      <c r="B2926">
        <v>47</v>
      </c>
      <c r="C2926" t="s">
        <v>2915</v>
      </c>
      <c r="D2926" t="s">
        <v>46</v>
      </c>
      <c r="E2926">
        <f>YEAR(Table1[[#This Row],[Order Date]])</f>
        <v>2013</v>
      </c>
      <c r="F2926">
        <v>1</v>
      </c>
      <c r="G2926">
        <f>MONTH(Table1[[#This Row],[Order Date]])</f>
        <v>5</v>
      </c>
      <c r="H2926" s="1">
        <v>41414</v>
      </c>
      <c r="I2926">
        <v>58725</v>
      </c>
      <c r="J2926" t="s">
        <v>39</v>
      </c>
      <c r="K2926">
        <v>39</v>
      </c>
      <c r="L2926">
        <v>8.74</v>
      </c>
      <c r="M2926" s="2">
        <v>0.05</v>
      </c>
      <c r="N2926">
        <v>335.35</v>
      </c>
      <c r="O2926">
        <v>8.2899999999999991</v>
      </c>
      <c r="P2926">
        <v>-134.97</v>
      </c>
      <c r="Q2926" s="2">
        <v>0.38</v>
      </c>
      <c r="R2926" t="s">
        <v>29</v>
      </c>
      <c r="S2926" t="s">
        <v>30</v>
      </c>
      <c r="T2926" t="s">
        <v>307</v>
      </c>
      <c r="U2926" t="s">
        <v>267</v>
      </c>
      <c r="V2926" t="s">
        <v>68</v>
      </c>
      <c r="W2926">
        <v>8215</v>
      </c>
      <c r="X2926" s="1">
        <v>41415</v>
      </c>
      <c r="Y2926" t="s">
        <v>34</v>
      </c>
      <c r="Z2926" t="e" vm="5">
        <v>#VALUE!</v>
      </c>
      <c r="AA2926">
        <v>55372</v>
      </c>
      <c r="AB2926" t="e" cm="1" vm="2">
        <f t="array" ref="AB2926">_FV(Table1[[#This Row],[State]],"Country/region",TRUE)</f>
        <v>#VALUE!</v>
      </c>
    </row>
    <row r="2927" spans="1:28" x14ac:dyDescent="0.35">
      <c r="A2927" t="s">
        <v>2914</v>
      </c>
      <c r="B2927">
        <v>47</v>
      </c>
      <c r="C2927" t="s">
        <v>2915</v>
      </c>
      <c r="D2927" t="s">
        <v>46</v>
      </c>
      <c r="E2927">
        <f>YEAR(Table1[[#This Row],[Order Date]])</f>
        <v>2013</v>
      </c>
      <c r="F2927">
        <v>1</v>
      </c>
      <c r="G2927">
        <f>MONTH(Table1[[#This Row],[Order Date]])</f>
        <v>5</v>
      </c>
      <c r="H2927" s="1">
        <v>41414</v>
      </c>
      <c r="I2927">
        <v>58725</v>
      </c>
      <c r="J2927" t="s">
        <v>39</v>
      </c>
      <c r="K2927">
        <v>20</v>
      </c>
      <c r="L2927">
        <v>7.04</v>
      </c>
      <c r="M2927" s="2">
        <v>0.03</v>
      </c>
      <c r="N2927">
        <v>148.31</v>
      </c>
      <c r="O2927">
        <v>2.17</v>
      </c>
      <c r="P2927">
        <v>37.33</v>
      </c>
      <c r="Q2927" s="2">
        <v>0.38</v>
      </c>
      <c r="R2927" t="s">
        <v>29</v>
      </c>
      <c r="S2927" t="s">
        <v>59</v>
      </c>
      <c r="T2927" t="s">
        <v>351</v>
      </c>
      <c r="U2927" t="s">
        <v>61</v>
      </c>
      <c r="V2927" t="s">
        <v>68</v>
      </c>
      <c r="W2927">
        <v>8214</v>
      </c>
      <c r="X2927" s="1">
        <v>41415</v>
      </c>
      <c r="Y2927" t="s">
        <v>34</v>
      </c>
      <c r="Z2927" t="e" vm="9">
        <v>#VALUE!</v>
      </c>
      <c r="AA2927">
        <v>68901</v>
      </c>
      <c r="AB2927" t="e" cm="1" vm="2">
        <f t="array" ref="AB2927">_FV(Table1[[#This Row],[State]],"Country/region",TRUE)</f>
        <v>#VALUE!</v>
      </c>
    </row>
    <row r="2928" spans="1:28" x14ac:dyDescent="0.35">
      <c r="A2928" t="s">
        <v>926</v>
      </c>
      <c r="B2928">
        <v>47</v>
      </c>
      <c r="C2928" t="s">
        <v>1391</v>
      </c>
      <c r="D2928" t="s">
        <v>46</v>
      </c>
      <c r="E2928">
        <f>YEAR(Table1[[#This Row],[Order Date]])</f>
        <v>2013</v>
      </c>
      <c r="F2928">
        <v>1</v>
      </c>
      <c r="G2928">
        <f>MONTH(Table1[[#This Row],[Order Date]])</f>
        <v>5</v>
      </c>
      <c r="H2928" s="1">
        <v>41414</v>
      </c>
      <c r="I2928">
        <v>3331</v>
      </c>
      <c r="J2928" t="s">
        <v>28</v>
      </c>
      <c r="K2928">
        <v>31</v>
      </c>
      <c r="L2928">
        <v>4.91</v>
      </c>
      <c r="M2928" s="2">
        <v>0.05</v>
      </c>
      <c r="N2928">
        <v>153.28</v>
      </c>
      <c r="O2928">
        <v>0.5</v>
      </c>
      <c r="P2928">
        <v>73.16</v>
      </c>
      <c r="Q2928" s="2">
        <v>0.36</v>
      </c>
      <c r="R2928" t="s">
        <v>29</v>
      </c>
      <c r="S2928" t="s">
        <v>30</v>
      </c>
      <c r="T2928" t="s">
        <v>440</v>
      </c>
      <c r="U2928" t="s">
        <v>210</v>
      </c>
      <c r="V2928" t="s">
        <v>76</v>
      </c>
      <c r="W2928">
        <v>479</v>
      </c>
      <c r="X2928" s="1">
        <v>41415</v>
      </c>
      <c r="Y2928" t="s">
        <v>34</v>
      </c>
      <c r="Z2928" t="e" vm="47">
        <v>#VALUE!</v>
      </c>
      <c r="AA2928">
        <v>27801</v>
      </c>
      <c r="AB2928" t="e" cm="1" vm="2">
        <f t="array" ref="AB2928">_FV(Table1[[#This Row],[State]],"Country/region",TRUE)</f>
        <v>#VALUE!</v>
      </c>
    </row>
    <row r="2929" spans="1:28" x14ac:dyDescent="0.35">
      <c r="A2929" t="s">
        <v>1986</v>
      </c>
      <c r="B2929">
        <v>47</v>
      </c>
      <c r="C2929" t="s">
        <v>1987</v>
      </c>
      <c r="D2929" t="s">
        <v>46</v>
      </c>
      <c r="E2929">
        <f>YEAR(Table1[[#This Row],[Order Date]])</f>
        <v>2013</v>
      </c>
      <c r="F2929">
        <v>1</v>
      </c>
      <c r="G2929">
        <f>MONTH(Table1[[#This Row],[Order Date]])</f>
        <v>5</v>
      </c>
      <c r="H2929" s="1">
        <v>41414</v>
      </c>
      <c r="I2929">
        <v>59651</v>
      </c>
      <c r="J2929" t="s">
        <v>58</v>
      </c>
      <c r="K2929">
        <v>18</v>
      </c>
      <c r="L2929">
        <v>2.23</v>
      </c>
      <c r="M2929" s="2">
        <v>0.04</v>
      </c>
      <c r="N2929">
        <v>45.8</v>
      </c>
      <c r="O2929">
        <v>4.57</v>
      </c>
      <c r="P2929">
        <v>-52.92</v>
      </c>
      <c r="Q2929" s="2">
        <v>0.41</v>
      </c>
      <c r="R2929" t="s">
        <v>48</v>
      </c>
      <c r="S2929" t="s">
        <v>139</v>
      </c>
      <c r="T2929" t="s">
        <v>1417</v>
      </c>
      <c r="U2929" t="s">
        <v>82</v>
      </c>
      <c r="V2929" t="s">
        <v>68</v>
      </c>
      <c r="W2929">
        <v>8345</v>
      </c>
      <c r="X2929" s="1">
        <v>41416</v>
      </c>
      <c r="Y2929" t="s">
        <v>34</v>
      </c>
      <c r="Z2929" t="e" vm="16">
        <v>#VALUE!</v>
      </c>
      <c r="AA2929">
        <v>60543</v>
      </c>
      <c r="AB2929" t="e" cm="1" vm="2">
        <f t="array" ref="AB2929">_FV(Table1[[#This Row],[State]],"Country/region",TRUE)</f>
        <v>#VALUE!</v>
      </c>
    </row>
    <row r="2930" spans="1:28" x14ac:dyDescent="0.35">
      <c r="A2930" t="s">
        <v>1986</v>
      </c>
      <c r="B2930">
        <v>47</v>
      </c>
      <c r="C2930" t="s">
        <v>1987</v>
      </c>
      <c r="D2930" t="s">
        <v>46</v>
      </c>
      <c r="E2930">
        <f>YEAR(Table1[[#This Row],[Order Date]])</f>
        <v>2013</v>
      </c>
      <c r="F2930">
        <v>1</v>
      </c>
      <c r="G2930">
        <f>MONTH(Table1[[#This Row],[Order Date]])</f>
        <v>5</v>
      </c>
      <c r="H2930" s="1">
        <v>41414</v>
      </c>
      <c r="I2930">
        <v>59651</v>
      </c>
      <c r="J2930" t="s">
        <v>58</v>
      </c>
      <c r="K2930">
        <v>36</v>
      </c>
      <c r="L2930">
        <v>8.0399999999999991</v>
      </c>
      <c r="M2930" s="2">
        <v>0.08</v>
      </c>
      <c r="N2930">
        <v>283.20999999999998</v>
      </c>
      <c r="O2930">
        <v>8.94</v>
      </c>
      <c r="P2930">
        <v>-196.0635</v>
      </c>
      <c r="Q2930" s="2">
        <v>0.4</v>
      </c>
      <c r="R2930" t="s">
        <v>29</v>
      </c>
      <c r="S2930" t="s">
        <v>30</v>
      </c>
      <c r="T2930" t="s">
        <v>1289</v>
      </c>
      <c r="U2930" t="s">
        <v>67</v>
      </c>
      <c r="V2930" t="s">
        <v>68</v>
      </c>
      <c r="W2930">
        <v>8344</v>
      </c>
      <c r="X2930" s="1">
        <v>41416</v>
      </c>
      <c r="Y2930" t="s">
        <v>34</v>
      </c>
      <c r="Z2930" t="e" vm="16">
        <v>#VALUE!</v>
      </c>
      <c r="AA2930">
        <v>60543</v>
      </c>
      <c r="AB2930" t="e" cm="1" vm="2">
        <f t="array" ref="AB2930">_FV(Table1[[#This Row],[State]],"Country/region",TRUE)</f>
        <v>#VALUE!</v>
      </c>
    </row>
    <row r="2931" spans="1:28" x14ac:dyDescent="0.35">
      <c r="A2931" t="s">
        <v>1798</v>
      </c>
      <c r="B2931">
        <v>47</v>
      </c>
      <c r="C2931" t="s">
        <v>2981</v>
      </c>
      <c r="D2931" t="s">
        <v>38</v>
      </c>
      <c r="E2931">
        <f>YEAR(Table1[[#This Row],[Order Date]])</f>
        <v>2013</v>
      </c>
      <c r="F2931">
        <v>1</v>
      </c>
      <c r="G2931">
        <f>MONTH(Table1[[#This Row],[Order Date]])</f>
        <v>5</v>
      </c>
      <c r="H2931" s="1">
        <v>41414</v>
      </c>
      <c r="I2931">
        <v>59906</v>
      </c>
      <c r="J2931" t="s">
        <v>28</v>
      </c>
      <c r="K2931">
        <v>32</v>
      </c>
      <c r="L2931">
        <v>9.11</v>
      </c>
      <c r="M2931" s="2">
        <v>0.03</v>
      </c>
      <c r="N2931">
        <v>284.92</v>
      </c>
      <c r="O2931">
        <v>2.15</v>
      </c>
      <c r="P2931">
        <v>81.290000000000006</v>
      </c>
      <c r="Q2931" s="2">
        <v>0.4</v>
      </c>
      <c r="R2931" t="s">
        <v>29</v>
      </c>
      <c r="S2931" t="s">
        <v>59</v>
      </c>
      <c r="T2931" t="s">
        <v>63</v>
      </c>
      <c r="U2931" t="s">
        <v>61</v>
      </c>
      <c r="V2931" t="s">
        <v>33</v>
      </c>
      <c r="W2931">
        <v>8385</v>
      </c>
      <c r="X2931" s="1">
        <v>41416</v>
      </c>
      <c r="Y2931" t="s">
        <v>34</v>
      </c>
      <c r="Z2931" t="e" vm="22">
        <v>#VALUE!</v>
      </c>
      <c r="AA2931">
        <v>44646</v>
      </c>
      <c r="AB2931" t="e" cm="1" vm="2">
        <f t="array" ref="AB2931">_FV(Table1[[#This Row],[State]],"Country/region",TRUE)</f>
        <v>#VALUE!</v>
      </c>
    </row>
    <row r="2932" spans="1:28" x14ac:dyDescent="0.35">
      <c r="A2932" t="s">
        <v>2931</v>
      </c>
      <c r="B2932">
        <v>47</v>
      </c>
      <c r="C2932" t="s">
        <v>977</v>
      </c>
      <c r="D2932" t="s">
        <v>46</v>
      </c>
      <c r="E2932">
        <f>YEAR(Table1[[#This Row],[Order Date]])</f>
        <v>2013</v>
      </c>
      <c r="F2932">
        <v>1</v>
      </c>
      <c r="G2932">
        <f>MONTH(Table1[[#This Row],[Order Date]])</f>
        <v>5</v>
      </c>
      <c r="H2932" s="1">
        <v>41414</v>
      </c>
      <c r="I2932">
        <v>46948</v>
      </c>
      <c r="J2932" t="s">
        <v>47</v>
      </c>
      <c r="K2932">
        <v>10</v>
      </c>
      <c r="L2932">
        <v>6.54</v>
      </c>
      <c r="M2932" s="2">
        <v>0.1</v>
      </c>
      <c r="N2932">
        <v>64.13</v>
      </c>
      <c r="O2932">
        <v>5.27</v>
      </c>
      <c r="P2932">
        <v>-28.968499999999999</v>
      </c>
      <c r="Q2932" s="2">
        <v>0.36</v>
      </c>
      <c r="R2932" t="s">
        <v>29</v>
      </c>
      <c r="S2932" t="s">
        <v>30</v>
      </c>
      <c r="T2932" t="s">
        <v>2302</v>
      </c>
      <c r="U2932" t="s">
        <v>67</v>
      </c>
      <c r="V2932" t="s">
        <v>68</v>
      </c>
      <c r="W2932">
        <v>6596</v>
      </c>
      <c r="X2932" s="1">
        <v>41418</v>
      </c>
      <c r="Y2932" t="s">
        <v>34</v>
      </c>
      <c r="Z2932" t="e" vm="5">
        <v>#VALUE!</v>
      </c>
      <c r="AA2932">
        <v>55343</v>
      </c>
      <c r="AB2932" t="e" cm="1" vm="2">
        <f t="array" ref="AB2932">_FV(Table1[[#This Row],[State]],"Country/region",TRUE)</f>
        <v>#VALUE!</v>
      </c>
    </row>
    <row r="2933" spans="1:28" x14ac:dyDescent="0.35">
      <c r="A2933" t="s">
        <v>991</v>
      </c>
      <c r="B2933">
        <v>47</v>
      </c>
      <c r="C2933" t="s">
        <v>1066</v>
      </c>
      <c r="D2933" t="s">
        <v>46</v>
      </c>
      <c r="E2933">
        <f>YEAR(Table1[[#This Row],[Order Date]])</f>
        <v>2013</v>
      </c>
      <c r="F2933">
        <v>1</v>
      </c>
      <c r="G2933">
        <f>MONTH(Table1[[#This Row],[Order Date]])</f>
        <v>5</v>
      </c>
      <c r="H2933" s="1">
        <v>41415</v>
      </c>
      <c r="I2933">
        <v>58308</v>
      </c>
      <c r="J2933" t="s">
        <v>39</v>
      </c>
      <c r="K2933">
        <v>35</v>
      </c>
      <c r="L2933">
        <v>58.14</v>
      </c>
      <c r="M2933" s="2">
        <v>0</v>
      </c>
      <c r="N2933">
        <v>2173.2600000000002</v>
      </c>
      <c r="O2933">
        <v>36.61</v>
      </c>
      <c r="P2933">
        <v>-465.66</v>
      </c>
      <c r="Q2933" s="2">
        <v>0.61</v>
      </c>
      <c r="R2933" t="s">
        <v>48</v>
      </c>
      <c r="S2933" t="s">
        <v>73</v>
      </c>
      <c r="T2933" t="s">
        <v>2309</v>
      </c>
      <c r="U2933" t="s">
        <v>154</v>
      </c>
      <c r="V2933" t="s">
        <v>76</v>
      </c>
      <c r="W2933">
        <v>8152</v>
      </c>
      <c r="X2933" s="1">
        <v>41415</v>
      </c>
      <c r="Y2933" t="s">
        <v>53</v>
      </c>
      <c r="Z2933" t="e" vm="44">
        <v>#VALUE!</v>
      </c>
      <c r="AA2933">
        <v>30062</v>
      </c>
      <c r="AB2933" t="e" cm="1" vm="2">
        <f t="array" ref="AB2933">_FV(Table1[[#This Row],[State]],"Country/region",TRUE)</f>
        <v>#VALUE!</v>
      </c>
    </row>
    <row r="2934" spans="1:28" x14ac:dyDescent="0.35">
      <c r="A2934" t="s">
        <v>2181</v>
      </c>
      <c r="B2934">
        <v>47</v>
      </c>
      <c r="C2934" t="s">
        <v>667</v>
      </c>
      <c r="D2934" t="s">
        <v>46</v>
      </c>
      <c r="E2934">
        <f>YEAR(Table1[[#This Row],[Order Date]])</f>
        <v>2013</v>
      </c>
      <c r="F2934">
        <v>1</v>
      </c>
      <c r="G2934">
        <f>MONTH(Table1[[#This Row],[Order Date]])</f>
        <v>5</v>
      </c>
      <c r="H2934" s="1">
        <v>41415</v>
      </c>
      <c r="I2934">
        <v>11169</v>
      </c>
      <c r="J2934" t="s">
        <v>131</v>
      </c>
      <c r="K2934">
        <v>44</v>
      </c>
      <c r="L2934">
        <v>2.61</v>
      </c>
      <c r="M2934" s="2">
        <v>0.09</v>
      </c>
      <c r="N2934">
        <v>109.18</v>
      </c>
      <c r="O2934">
        <v>0.5</v>
      </c>
      <c r="P2934">
        <v>37.17</v>
      </c>
      <c r="Q2934" s="2">
        <v>0.39</v>
      </c>
      <c r="R2934" t="s">
        <v>29</v>
      </c>
      <c r="S2934" t="s">
        <v>30</v>
      </c>
      <c r="T2934" t="s">
        <v>1036</v>
      </c>
      <c r="U2934" t="s">
        <v>210</v>
      </c>
      <c r="V2934" t="s">
        <v>52</v>
      </c>
      <c r="W2934">
        <v>1547</v>
      </c>
      <c r="X2934" s="1">
        <v>41415</v>
      </c>
      <c r="Y2934" t="s">
        <v>34</v>
      </c>
      <c r="Z2934" t="e" vm="23">
        <v>#VALUE!</v>
      </c>
      <c r="AA2934">
        <v>98387</v>
      </c>
      <c r="AB2934" t="e" cm="1" vm="2">
        <f t="array" ref="AB2934">_FV(Table1[[#This Row],[State]],"Country/region",TRUE)</f>
        <v>#VALUE!</v>
      </c>
    </row>
    <row r="2935" spans="1:28" x14ac:dyDescent="0.35">
      <c r="A2935" t="s">
        <v>2181</v>
      </c>
      <c r="B2935">
        <v>47</v>
      </c>
      <c r="C2935" t="s">
        <v>667</v>
      </c>
      <c r="D2935" t="s">
        <v>46</v>
      </c>
      <c r="E2935">
        <f>YEAR(Table1[[#This Row],[Order Date]])</f>
        <v>2013</v>
      </c>
      <c r="F2935">
        <v>1</v>
      </c>
      <c r="G2935">
        <f>MONTH(Table1[[#This Row],[Order Date]])</f>
        <v>5</v>
      </c>
      <c r="H2935" s="1">
        <v>41415</v>
      </c>
      <c r="I2935">
        <v>11169</v>
      </c>
      <c r="J2935" t="s">
        <v>131</v>
      </c>
      <c r="K2935">
        <v>46</v>
      </c>
      <c r="L2935">
        <v>8.85</v>
      </c>
      <c r="M2935" s="2">
        <v>0.08</v>
      </c>
      <c r="N2935">
        <v>398.86</v>
      </c>
      <c r="O2935">
        <v>5.6</v>
      </c>
      <c r="P2935">
        <v>-26.45</v>
      </c>
      <c r="Q2935" s="2">
        <v>0.36</v>
      </c>
      <c r="R2935" t="s">
        <v>29</v>
      </c>
      <c r="S2935" t="s">
        <v>30</v>
      </c>
      <c r="T2935" t="s">
        <v>1707</v>
      </c>
      <c r="U2935" t="s">
        <v>67</v>
      </c>
      <c r="V2935" t="s">
        <v>52</v>
      </c>
      <c r="W2935">
        <v>1546</v>
      </c>
      <c r="X2935" s="1">
        <v>41416</v>
      </c>
      <c r="Y2935" t="s">
        <v>34</v>
      </c>
      <c r="Z2935" t="e" vm="23">
        <v>#VALUE!</v>
      </c>
      <c r="AA2935">
        <v>98387</v>
      </c>
      <c r="AB2935" t="e" cm="1" vm="2">
        <f t="array" ref="AB2935">_FV(Table1[[#This Row],[State]],"Country/region",TRUE)</f>
        <v>#VALUE!</v>
      </c>
    </row>
    <row r="2936" spans="1:28" x14ac:dyDescent="0.35">
      <c r="A2936" t="s">
        <v>2181</v>
      </c>
      <c r="B2936">
        <v>47</v>
      </c>
      <c r="C2936" t="s">
        <v>667</v>
      </c>
      <c r="D2936" t="s">
        <v>46</v>
      </c>
      <c r="E2936">
        <f>YEAR(Table1[[#This Row],[Order Date]])</f>
        <v>2013</v>
      </c>
      <c r="F2936">
        <v>1</v>
      </c>
      <c r="G2936">
        <f>MONTH(Table1[[#This Row],[Order Date]])</f>
        <v>5</v>
      </c>
      <c r="H2936" s="1">
        <v>41415</v>
      </c>
      <c r="I2936">
        <v>11169</v>
      </c>
      <c r="J2936" t="s">
        <v>131</v>
      </c>
      <c r="K2936">
        <v>5</v>
      </c>
      <c r="L2936">
        <v>4.9800000000000004</v>
      </c>
      <c r="M2936" s="2">
        <v>0.05</v>
      </c>
      <c r="N2936">
        <v>28.59</v>
      </c>
      <c r="O2936">
        <v>4.7</v>
      </c>
      <c r="P2936">
        <v>-14.33</v>
      </c>
      <c r="Q2936" s="2">
        <v>0.38</v>
      </c>
      <c r="R2936" t="s">
        <v>29</v>
      </c>
      <c r="S2936" t="s">
        <v>30</v>
      </c>
      <c r="T2936" t="s">
        <v>2099</v>
      </c>
      <c r="U2936" t="s">
        <v>61</v>
      </c>
      <c r="V2936" t="s">
        <v>52</v>
      </c>
      <c r="W2936">
        <v>1548</v>
      </c>
      <c r="X2936" s="1">
        <v>41416</v>
      </c>
      <c r="Y2936" t="s">
        <v>34</v>
      </c>
      <c r="Z2936" t="e" vm="23">
        <v>#VALUE!</v>
      </c>
      <c r="AA2936">
        <v>98387</v>
      </c>
      <c r="AB2936" t="e" cm="1" vm="2">
        <f t="array" ref="AB2936">_FV(Table1[[#This Row],[State]],"Country/region",TRUE)</f>
        <v>#VALUE!</v>
      </c>
    </row>
    <row r="2937" spans="1:28" x14ac:dyDescent="0.35">
      <c r="A2937" t="s">
        <v>983</v>
      </c>
      <c r="B2937">
        <v>47</v>
      </c>
      <c r="C2937" t="s">
        <v>984</v>
      </c>
      <c r="D2937" t="s">
        <v>38</v>
      </c>
      <c r="E2937">
        <f>YEAR(Table1[[#This Row],[Order Date]])</f>
        <v>2013</v>
      </c>
      <c r="F2937">
        <v>1</v>
      </c>
      <c r="G2937">
        <f>MONTH(Table1[[#This Row],[Order Date]])</f>
        <v>5</v>
      </c>
      <c r="H2937" s="1">
        <v>41415</v>
      </c>
      <c r="I2937">
        <v>28357</v>
      </c>
      <c r="J2937" t="s">
        <v>39</v>
      </c>
      <c r="K2937">
        <v>50</v>
      </c>
      <c r="L2937">
        <v>7.3</v>
      </c>
      <c r="M2937" s="2">
        <v>0.02</v>
      </c>
      <c r="N2937">
        <v>390.46</v>
      </c>
      <c r="O2937">
        <v>7.72</v>
      </c>
      <c r="P2937">
        <v>-171.166</v>
      </c>
      <c r="Q2937" s="2">
        <v>0.38</v>
      </c>
      <c r="R2937" t="s">
        <v>29</v>
      </c>
      <c r="S2937" t="s">
        <v>30</v>
      </c>
      <c r="T2937" t="s">
        <v>2233</v>
      </c>
      <c r="U2937" t="s">
        <v>67</v>
      </c>
      <c r="V2937" t="s">
        <v>52</v>
      </c>
      <c r="W2937">
        <v>3971</v>
      </c>
      <c r="X2937" s="1">
        <v>41416</v>
      </c>
      <c r="Y2937" t="s">
        <v>34</v>
      </c>
      <c r="Z2937" t="e" vm="20">
        <v>#VALUE!</v>
      </c>
      <c r="AA2937">
        <v>89502</v>
      </c>
      <c r="AB2937" t="e" cm="1" vm="2">
        <f t="array" ref="AB2937">_FV(Table1[[#This Row],[State]],"Country/region",TRUE)</f>
        <v>#VALUE!</v>
      </c>
    </row>
    <row r="2938" spans="1:28" x14ac:dyDescent="0.35">
      <c r="A2938" t="s">
        <v>983</v>
      </c>
      <c r="B2938">
        <v>47</v>
      </c>
      <c r="C2938" t="s">
        <v>984</v>
      </c>
      <c r="D2938" t="s">
        <v>38</v>
      </c>
      <c r="E2938">
        <f>YEAR(Table1[[#This Row],[Order Date]])</f>
        <v>2013</v>
      </c>
      <c r="F2938">
        <v>1</v>
      </c>
      <c r="G2938">
        <f>MONTH(Table1[[#This Row],[Order Date]])</f>
        <v>5</v>
      </c>
      <c r="H2938" s="1">
        <v>41415</v>
      </c>
      <c r="I2938">
        <v>28357</v>
      </c>
      <c r="J2938" t="s">
        <v>39</v>
      </c>
      <c r="K2938">
        <v>43</v>
      </c>
      <c r="L2938">
        <v>2.4700000000000002</v>
      </c>
      <c r="M2938" s="2">
        <v>0.02</v>
      </c>
      <c r="N2938">
        <v>113.43</v>
      </c>
      <c r="O2938">
        <v>1.02</v>
      </c>
      <c r="P2938">
        <v>24.27</v>
      </c>
      <c r="Q2938" s="2">
        <v>0.38</v>
      </c>
      <c r="R2938" t="s">
        <v>29</v>
      </c>
      <c r="S2938" t="s">
        <v>59</v>
      </c>
      <c r="T2938" t="s">
        <v>2982</v>
      </c>
      <c r="U2938" t="s">
        <v>232</v>
      </c>
      <c r="V2938" t="s">
        <v>52</v>
      </c>
      <c r="W2938">
        <v>3972</v>
      </c>
      <c r="X2938" s="1">
        <v>41416</v>
      </c>
      <c r="Y2938" t="s">
        <v>34</v>
      </c>
      <c r="Z2938" t="e" vm="20">
        <v>#VALUE!</v>
      </c>
      <c r="AA2938">
        <v>89502</v>
      </c>
      <c r="AB2938" t="e" cm="1" vm="2">
        <f t="array" ref="AB2938">_FV(Table1[[#This Row],[State]],"Country/region",TRUE)</f>
        <v>#VALUE!</v>
      </c>
    </row>
    <row r="2939" spans="1:28" x14ac:dyDescent="0.35">
      <c r="A2939" t="s">
        <v>991</v>
      </c>
      <c r="B2939">
        <v>47</v>
      </c>
      <c r="C2939" t="s">
        <v>1066</v>
      </c>
      <c r="D2939" t="s">
        <v>46</v>
      </c>
      <c r="E2939">
        <f>YEAR(Table1[[#This Row],[Order Date]])</f>
        <v>2013</v>
      </c>
      <c r="F2939">
        <v>1</v>
      </c>
      <c r="G2939">
        <f>MONTH(Table1[[#This Row],[Order Date]])</f>
        <v>5</v>
      </c>
      <c r="H2939" s="1">
        <v>41415</v>
      </c>
      <c r="I2939">
        <v>58308</v>
      </c>
      <c r="J2939" t="s">
        <v>39</v>
      </c>
      <c r="K2939">
        <v>20</v>
      </c>
      <c r="L2939">
        <v>29.99</v>
      </c>
      <c r="M2939" s="2">
        <v>0</v>
      </c>
      <c r="N2939">
        <v>623.29</v>
      </c>
      <c r="O2939">
        <v>5.5</v>
      </c>
      <c r="P2939">
        <v>57.44</v>
      </c>
      <c r="Q2939" s="2">
        <v>0.51</v>
      </c>
      <c r="R2939" t="s">
        <v>96</v>
      </c>
      <c r="S2939" t="s">
        <v>30</v>
      </c>
      <c r="T2939" t="s">
        <v>2983</v>
      </c>
      <c r="U2939" t="s">
        <v>102</v>
      </c>
      <c r="V2939" t="s">
        <v>76</v>
      </c>
      <c r="W2939">
        <v>8153</v>
      </c>
      <c r="X2939" s="1">
        <v>41416</v>
      </c>
      <c r="Y2939" t="s">
        <v>34</v>
      </c>
      <c r="Z2939" t="e" vm="44">
        <v>#VALUE!</v>
      </c>
      <c r="AA2939">
        <v>30062</v>
      </c>
      <c r="AB2939" t="e" cm="1" vm="2">
        <f t="array" ref="AB2939">_FV(Table1[[#This Row],[State]],"Country/region",TRUE)</f>
        <v>#VALUE!</v>
      </c>
    </row>
    <row r="2940" spans="1:28" x14ac:dyDescent="0.35">
      <c r="A2940" t="s">
        <v>991</v>
      </c>
      <c r="B2940">
        <v>47</v>
      </c>
      <c r="C2940" t="s">
        <v>1066</v>
      </c>
      <c r="D2940" t="s">
        <v>46</v>
      </c>
      <c r="E2940">
        <f>YEAR(Table1[[#This Row],[Order Date]])</f>
        <v>2013</v>
      </c>
      <c r="F2940">
        <v>1</v>
      </c>
      <c r="G2940">
        <f>MONTH(Table1[[#This Row],[Order Date]])</f>
        <v>5</v>
      </c>
      <c r="H2940" s="1">
        <v>41415</v>
      </c>
      <c r="I2940">
        <v>58308</v>
      </c>
      <c r="J2940" t="s">
        <v>39</v>
      </c>
      <c r="K2940">
        <v>2</v>
      </c>
      <c r="L2940">
        <v>16.16</v>
      </c>
      <c r="M2940" s="2">
        <v>0.03</v>
      </c>
      <c r="N2940">
        <v>40.340000000000003</v>
      </c>
      <c r="O2940">
        <v>7.74</v>
      </c>
      <c r="P2940">
        <v>-23.62</v>
      </c>
      <c r="Q2940" s="2">
        <v>0.5</v>
      </c>
      <c r="R2940" t="s">
        <v>48</v>
      </c>
      <c r="S2940" t="s">
        <v>30</v>
      </c>
      <c r="T2940" t="s">
        <v>2648</v>
      </c>
      <c r="U2940" t="s">
        <v>82</v>
      </c>
      <c r="V2940" t="s">
        <v>76</v>
      </c>
      <c r="W2940">
        <v>8154</v>
      </c>
      <c r="X2940" s="1">
        <v>41417</v>
      </c>
      <c r="Y2940" t="s">
        <v>34</v>
      </c>
      <c r="Z2940" t="e" vm="44">
        <v>#VALUE!</v>
      </c>
      <c r="AA2940">
        <v>30062</v>
      </c>
      <c r="AB2940" t="e" cm="1" vm="2">
        <f t="array" ref="AB2940">_FV(Table1[[#This Row],[State]],"Country/region",TRUE)</f>
        <v>#VALUE!</v>
      </c>
    </row>
    <row r="2941" spans="1:28" x14ac:dyDescent="0.35">
      <c r="A2941" t="s">
        <v>2755</v>
      </c>
      <c r="B2941">
        <v>47</v>
      </c>
      <c r="C2941" t="s">
        <v>2616</v>
      </c>
      <c r="D2941" t="s">
        <v>46</v>
      </c>
      <c r="E2941">
        <f>YEAR(Table1[[#This Row],[Order Date]])</f>
        <v>2013</v>
      </c>
      <c r="F2941">
        <v>1</v>
      </c>
      <c r="G2941">
        <f>MONTH(Table1[[#This Row],[Order Date]])</f>
        <v>5</v>
      </c>
      <c r="H2941" s="1">
        <v>41415</v>
      </c>
      <c r="I2941">
        <v>20033</v>
      </c>
      <c r="J2941" t="s">
        <v>58</v>
      </c>
      <c r="K2941">
        <v>5</v>
      </c>
      <c r="L2941">
        <v>499.99</v>
      </c>
      <c r="M2941" s="2">
        <v>0.04</v>
      </c>
      <c r="N2941">
        <v>2543.9499999999998</v>
      </c>
      <c r="O2941">
        <v>24.49</v>
      </c>
      <c r="P2941">
        <v>-1011.32</v>
      </c>
      <c r="Q2941" s="2">
        <v>0.36</v>
      </c>
      <c r="R2941" t="s">
        <v>96</v>
      </c>
      <c r="S2941" t="s">
        <v>40</v>
      </c>
      <c r="T2941" t="s">
        <v>833</v>
      </c>
      <c r="U2941" t="s">
        <v>192</v>
      </c>
      <c r="V2941" t="s">
        <v>68</v>
      </c>
      <c r="W2941">
        <v>2770</v>
      </c>
      <c r="X2941" s="1">
        <v>41417</v>
      </c>
      <c r="Y2941" t="s">
        <v>34</v>
      </c>
      <c r="Z2941" t="e" vm="38">
        <v>#VALUE!</v>
      </c>
      <c r="AA2941">
        <v>47150</v>
      </c>
      <c r="AB2941" t="e" cm="1" vm="2">
        <f t="array" ref="AB2941">_FV(Table1[[#This Row],[State]],"Country/region",TRUE)</f>
        <v>#VALUE!</v>
      </c>
    </row>
    <row r="2942" spans="1:28" x14ac:dyDescent="0.35">
      <c r="A2942" t="s">
        <v>2460</v>
      </c>
      <c r="B2942">
        <v>47</v>
      </c>
      <c r="C2942" t="s">
        <v>2461</v>
      </c>
      <c r="D2942" t="s">
        <v>46</v>
      </c>
      <c r="E2942">
        <f>YEAR(Table1[[#This Row],[Order Date]])</f>
        <v>2013</v>
      </c>
      <c r="F2942">
        <v>1</v>
      </c>
      <c r="G2942">
        <f>MONTH(Table1[[#This Row],[Order Date]])</f>
        <v>5</v>
      </c>
      <c r="H2942" s="1">
        <v>41415</v>
      </c>
      <c r="I2942">
        <v>27205</v>
      </c>
      <c r="J2942" t="s">
        <v>39</v>
      </c>
      <c r="K2942">
        <v>12</v>
      </c>
      <c r="L2942">
        <v>7.28</v>
      </c>
      <c r="M2942" s="2">
        <v>0.08</v>
      </c>
      <c r="N2942">
        <v>87.11</v>
      </c>
      <c r="O2942">
        <v>3.52</v>
      </c>
      <c r="P2942">
        <v>-43.65</v>
      </c>
      <c r="Q2942" s="2">
        <v>0.68</v>
      </c>
      <c r="R2942" t="s">
        <v>96</v>
      </c>
      <c r="S2942" t="s">
        <v>139</v>
      </c>
      <c r="T2942" t="s">
        <v>1704</v>
      </c>
      <c r="U2942" t="s">
        <v>102</v>
      </c>
      <c r="V2942" t="s">
        <v>33</v>
      </c>
      <c r="W2942">
        <v>3818</v>
      </c>
      <c r="X2942" s="1">
        <v>41417</v>
      </c>
      <c r="Y2942" t="s">
        <v>34</v>
      </c>
      <c r="Z2942" t="e" vm="43">
        <v>#VALUE!</v>
      </c>
      <c r="AA2942">
        <v>25705</v>
      </c>
      <c r="AB2942" t="e" cm="1" vm="2">
        <f t="array" ref="AB2942">_FV(Table1[[#This Row],[State]],"Country/region",TRUE)</f>
        <v>#VALUE!</v>
      </c>
    </row>
    <row r="2943" spans="1:28" x14ac:dyDescent="0.35">
      <c r="A2943" t="s">
        <v>2984</v>
      </c>
      <c r="B2943">
        <v>47</v>
      </c>
      <c r="C2943" t="s">
        <v>2141</v>
      </c>
      <c r="D2943" t="s">
        <v>46</v>
      </c>
      <c r="E2943">
        <f>YEAR(Table1[[#This Row],[Order Date]])</f>
        <v>2013</v>
      </c>
      <c r="F2943">
        <v>1</v>
      </c>
      <c r="G2943">
        <f>MONTH(Table1[[#This Row],[Order Date]])</f>
        <v>5</v>
      </c>
      <c r="H2943" s="1">
        <v>41416</v>
      </c>
      <c r="I2943">
        <v>54119</v>
      </c>
      <c r="J2943" t="s">
        <v>131</v>
      </c>
      <c r="K2943">
        <v>45</v>
      </c>
      <c r="L2943">
        <v>5.81</v>
      </c>
      <c r="M2943" s="2">
        <v>0.04</v>
      </c>
      <c r="N2943">
        <v>261</v>
      </c>
      <c r="O2943">
        <v>3.37</v>
      </c>
      <c r="P2943">
        <v>-43.45</v>
      </c>
      <c r="Q2943" s="2">
        <v>0.54</v>
      </c>
      <c r="R2943" t="s">
        <v>29</v>
      </c>
      <c r="S2943" t="s">
        <v>59</v>
      </c>
      <c r="T2943" t="s">
        <v>609</v>
      </c>
      <c r="U2943" t="s">
        <v>232</v>
      </c>
      <c r="V2943" t="s">
        <v>68</v>
      </c>
      <c r="W2943">
        <v>7565</v>
      </c>
      <c r="X2943" s="1">
        <v>41417</v>
      </c>
      <c r="Y2943" t="s">
        <v>42</v>
      </c>
      <c r="Z2943" t="e" vm="12">
        <v>#VALUE!</v>
      </c>
      <c r="AA2943">
        <v>52241</v>
      </c>
      <c r="AB2943" t="e" cm="1" vm="2">
        <f t="array" ref="AB2943">_FV(Table1[[#This Row],[State]],"Country/region",TRUE)</f>
        <v>#VALUE!</v>
      </c>
    </row>
    <row r="2944" spans="1:28" x14ac:dyDescent="0.35">
      <c r="A2944" t="s">
        <v>2984</v>
      </c>
      <c r="B2944">
        <v>47</v>
      </c>
      <c r="C2944" t="s">
        <v>2141</v>
      </c>
      <c r="D2944" t="s">
        <v>46</v>
      </c>
      <c r="E2944">
        <f>YEAR(Table1[[#This Row],[Order Date]])</f>
        <v>2013</v>
      </c>
      <c r="F2944">
        <v>1</v>
      </c>
      <c r="G2944">
        <f>MONTH(Table1[[#This Row],[Order Date]])</f>
        <v>5</v>
      </c>
      <c r="H2944" s="1">
        <v>41416</v>
      </c>
      <c r="I2944">
        <v>54119</v>
      </c>
      <c r="J2944" t="s">
        <v>131</v>
      </c>
      <c r="K2944">
        <v>4</v>
      </c>
      <c r="L2944">
        <v>29.74</v>
      </c>
      <c r="M2944" s="2">
        <v>0.05</v>
      </c>
      <c r="N2944">
        <v>127.56</v>
      </c>
      <c r="O2944">
        <v>6.64</v>
      </c>
      <c r="P2944">
        <v>-41.75</v>
      </c>
      <c r="Q2944" s="2">
        <v>0.7</v>
      </c>
      <c r="R2944" t="s">
        <v>29</v>
      </c>
      <c r="S2944" t="s">
        <v>30</v>
      </c>
      <c r="T2944" t="s">
        <v>1350</v>
      </c>
      <c r="U2944" t="s">
        <v>32</v>
      </c>
      <c r="V2944" t="s">
        <v>68</v>
      </c>
      <c r="W2944">
        <v>7566</v>
      </c>
      <c r="X2944" s="1">
        <v>41419</v>
      </c>
      <c r="Y2944" t="s">
        <v>34</v>
      </c>
      <c r="Z2944" t="e" vm="12">
        <v>#VALUE!</v>
      </c>
      <c r="AA2944">
        <v>52241</v>
      </c>
      <c r="AB2944" t="e" cm="1" vm="2">
        <f t="array" ref="AB2944">_FV(Table1[[#This Row],[State]],"Country/region",TRUE)</f>
        <v>#VALUE!</v>
      </c>
    </row>
    <row r="2945" spans="1:28" x14ac:dyDescent="0.35">
      <c r="A2945" t="s">
        <v>715</v>
      </c>
      <c r="B2945">
        <v>47</v>
      </c>
      <c r="C2945" t="s">
        <v>875</v>
      </c>
      <c r="D2945" t="s">
        <v>57</v>
      </c>
      <c r="E2945">
        <f>YEAR(Table1[[#This Row],[Order Date]])</f>
        <v>2013</v>
      </c>
      <c r="F2945">
        <v>1</v>
      </c>
      <c r="G2945">
        <f>MONTH(Table1[[#This Row],[Order Date]])</f>
        <v>5</v>
      </c>
      <c r="H2945" s="1">
        <v>41417</v>
      </c>
      <c r="I2945">
        <v>13540</v>
      </c>
      <c r="J2945" t="s">
        <v>28</v>
      </c>
      <c r="K2945">
        <v>33</v>
      </c>
      <c r="L2945">
        <v>12.28</v>
      </c>
      <c r="M2945" s="2">
        <v>0.02</v>
      </c>
      <c r="N2945">
        <v>431.06</v>
      </c>
      <c r="O2945">
        <v>6.13</v>
      </c>
      <c r="P2945">
        <v>-26.78</v>
      </c>
      <c r="Q2945" s="2">
        <v>0.56999999999999995</v>
      </c>
      <c r="R2945" t="s">
        <v>29</v>
      </c>
      <c r="S2945" t="s">
        <v>30</v>
      </c>
      <c r="T2945" t="s">
        <v>2435</v>
      </c>
      <c r="U2945" t="s">
        <v>32</v>
      </c>
      <c r="V2945" t="s">
        <v>76</v>
      </c>
      <c r="W2945">
        <v>1883</v>
      </c>
      <c r="X2945" s="1">
        <v>41417</v>
      </c>
      <c r="Y2945" t="s">
        <v>34</v>
      </c>
      <c r="Z2945" t="e" vm="14">
        <v>#VALUE!</v>
      </c>
      <c r="AA2945">
        <v>34952</v>
      </c>
      <c r="AB2945" t="e" cm="1" vm="2">
        <f t="array" ref="AB2945">_FV(Table1[[#This Row],[State]],"Country/region",TRUE)</f>
        <v>#VALUE!</v>
      </c>
    </row>
    <row r="2946" spans="1:28" x14ac:dyDescent="0.35">
      <c r="A2946" t="s">
        <v>715</v>
      </c>
      <c r="B2946">
        <v>47</v>
      </c>
      <c r="C2946" t="s">
        <v>875</v>
      </c>
      <c r="D2946" t="s">
        <v>57</v>
      </c>
      <c r="E2946">
        <f>YEAR(Table1[[#This Row],[Order Date]])</f>
        <v>2013</v>
      </c>
      <c r="F2946">
        <v>1</v>
      </c>
      <c r="G2946">
        <f>MONTH(Table1[[#This Row],[Order Date]])</f>
        <v>5</v>
      </c>
      <c r="H2946" s="1">
        <v>41417</v>
      </c>
      <c r="I2946">
        <v>13540</v>
      </c>
      <c r="J2946" t="s">
        <v>28</v>
      </c>
      <c r="K2946">
        <v>16</v>
      </c>
      <c r="L2946">
        <v>2.1800000000000002</v>
      </c>
      <c r="M2946" s="2">
        <v>0.04</v>
      </c>
      <c r="N2946">
        <v>34.93</v>
      </c>
      <c r="O2946">
        <v>0.78</v>
      </c>
      <c r="P2946">
        <v>-0.05</v>
      </c>
      <c r="Q2946" s="2">
        <v>0.52</v>
      </c>
      <c r="R2946" t="s">
        <v>29</v>
      </c>
      <c r="S2946" t="s">
        <v>59</v>
      </c>
      <c r="T2946" t="s">
        <v>374</v>
      </c>
      <c r="U2946" t="s">
        <v>232</v>
      </c>
      <c r="V2946" t="s">
        <v>76</v>
      </c>
      <c r="W2946">
        <v>1882</v>
      </c>
      <c r="X2946" s="1">
        <v>41417</v>
      </c>
      <c r="Y2946" t="s">
        <v>34</v>
      </c>
      <c r="Z2946" t="e" vm="14">
        <v>#VALUE!</v>
      </c>
      <c r="AA2946">
        <v>34952</v>
      </c>
      <c r="AB2946" t="e" cm="1" vm="2">
        <f t="array" ref="AB2946">_FV(Table1[[#This Row],[State]],"Country/region",TRUE)</f>
        <v>#VALUE!</v>
      </c>
    </row>
    <row r="2947" spans="1:28" x14ac:dyDescent="0.35">
      <c r="A2947" t="s">
        <v>715</v>
      </c>
      <c r="B2947">
        <v>47</v>
      </c>
      <c r="C2947" t="s">
        <v>875</v>
      </c>
      <c r="D2947" t="s">
        <v>57</v>
      </c>
      <c r="E2947">
        <f>YEAR(Table1[[#This Row],[Order Date]])</f>
        <v>2013</v>
      </c>
      <c r="F2947">
        <v>1</v>
      </c>
      <c r="G2947">
        <f>MONTH(Table1[[#This Row],[Order Date]])</f>
        <v>5</v>
      </c>
      <c r="H2947" s="1">
        <v>41417</v>
      </c>
      <c r="I2947">
        <v>13540</v>
      </c>
      <c r="J2947" t="s">
        <v>28</v>
      </c>
      <c r="K2947">
        <v>31</v>
      </c>
      <c r="L2947">
        <v>8.5</v>
      </c>
      <c r="M2947" s="2">
        <v>0.06</v>
      </c>
      <c r="N2947">
        <v>259.58999999999997</v>
      </c>
      <c r="O2947">
        <v>1.99</v>
      </c>
      <c r="P2947">
        <v>34.79</v>
      </c>
      <c r="Q2947" s="2">
        <v>0.49</v>
      </c>
      <c r="R2947" t="s">
        <v>96</v>
      </c>
      <c r="S2947" t="s">
        <v>139</v>
      </c>
      <c r="T2947" t="s">
        <v>2151</v>
      </c>
      <c r="U2947" t="s">
        <v>102</v>
      </c>
      <c r="V2947" t="s">
        <v>76</v>
      </c>
      <c r="W2947">
        <v>1881</v>
      </c>
      <c r="X2947" s="1">
        <v>41417</v>
      </c>
      <c r="Y2947" t="s">
        <v>34</v>
      </c>
      <c r="Z2947" t="e" vm="14">
        <v>#VALUE!</v>
      </c>
      <c r="AA2947">
        <v>34952</v>
      </c>
      <c r="AB2947" t="e" cm="1" vm="2">
        <f t="array" ref="AB2947">_FV(Table1[[#This Row],[State]],"Country/region",TRUE)</f>
        <v>#VALUE!</v>
      </c>
    </row>
    <row r="2948" spans="1:28" x14ac:dyDescent="0.35">
      <c r="A2948" t="s">
        <v>1207</v>
      </c>
      <c r="B2948">
        <v>47</v>
      </c>
      <c r="C2948" t="s">
        <v>2789</v>
      </c>
      <c r="D2948" t="s">
        <v>57</v>
      </c>
      <c r="E2948">
        <f>YEAR(Table1[[#This Row],[Order Date]])</f>
        <v>2013</v>
      </c>
      <c r="F2948">
        <v>1</v>
      </c>
      <c r="G2948">
        <f>MONTH(Table1[[#This Row],[Order Date]])</f>
        <v>5</v>
      </c>
      <c r="H2948" s="1">
        <v>41417</v>
      </c>
      <c r="I2948">
        <v>11877</v>
      </c>
      <c r="J2948" t="s">
        <v>39</v>
      </c>
      <c r="K2948">
        <v>19</v>
      </c>
      <c r="L2948">
        <v>41.94</v>
      </c>
      <c r="M2948" s="2">
        <v>0.03</v>
      </c>
      <c r="N2948">
        <v>796.14</v>
      </c>
      <c r="O2948">
        <v>2.99</v>
      </c>
      <c r="P2948">
        <v>320.0675</v>
      </c>
      <c r="Q2948" s="2">
        <v>0.35</v>
      </c>
      <c r="R2948" t="s">
        <v>29</v>
      </c>
      <c r="S2948" t="s">
        <v>30</v>
      </c>
      <c r="T2948" t="s">
        <v>2050</v>
      </c>
      <c r="U2948" t="s">
        <v>67</v>
      </c>
      <c r="V2948" t="s">
        <v>33</v>
      </c>
      <c r="W2948">
        <v>1646</v>
      </c>
      <c r="X2948" s="1">
        <v>41418</v>
      </c>
      <c r="Y2948" t="s">
        <v>34</v>
      </c>
      <c r="Z2948" t="e" vm="49">
        <v>#VALUE!</v>
      </c>
      <c r="AA2948">
        <v>19901</v>
      </c>
      <c r="AB2948" t="e" cm="1" vm="2">
        <f t="array" ref="AB2948">_FV(Table1[[#This Row],[State]],"Country/region",TRUE)</f>
        <v>#VALUE!</v>
      </c>
    </row>
    <row r="2949" spans="1:28" x14ac:dyDescent="0.35">
      <c r="A2949" t="s">
        <v>2940</v>
      </c>
      <c r="B2949">
        <v>47</v>
      </c>
      <c r="C2949" t="s">
        <v>1349</v>
      </c>
      <c r="D2949" t="s">
        <v>46</v>
      </c>
      <c r="E2949">
        <f>YEAR(Table1[[#This Row],[Order Date]])</f>
        <v>2013</v>
      </c>
      <c r="F2949">
        <v>1</v>
      </c>
      <c r="G2949">
        <f>MONTH(Table1[[#This Row],[Order Date]])</f>
        <v>5</v>
      </c>
      <c r="H2949" s="1">
        <v>41417</v>
      </c>
      <c r="I2949">
        <v>40866</v>
      </c>
      <c r="J2949" t="s">
        <v>28</v>
      </c>
      <c r="K2949">
        <v>3</v>
      </c>
      <c r="L2949">
        <v>300.64999999999998</v>
      </c>
      <c r="M2949" s="2">
        <v>0.06</v>
      </c>
      <c r="N2949">
        <v>907.18</v>
      </c>
      <c r="O2949">
        <v>24.49</v>
      </c>
      <c r="P2949">
        <v>-236.6</v>
      </c>
      <c r="Q2949" s="2">
        <v>0.52</v>
      </c>
      <c r="R2949" t="s">
        <v>29</v>
      </c>
      <c r="S2949" t="s">
        <v>40</v>
      </c>
      <c r="T2949" t="s">
        <v>2407</v>
      </c>
      <c r="U2949" t="s">
        <v>214</v>
      </c>
      <c r="V2949" t="s">
        <v>33</v>
      </c>
      <c r="W2949">
        <v>5756</v>
      </c>
      <c r="X2949" s="1">
        <v>41418</v>
      </c>
      <c r="Y2949" t="s">
        <v>34</v>
      </c>
      <c r="Z2949" t="e" vm="37">
        <v>#VALUE!</v>
      </c>
      <c r="AA2949">
        <v>2891</v>
      </c>
      <c r="AB2949" t="e" cm="1" vm="2">
        <f t="array" ref="AB2949">_FV(Table1[[#This Row],[State]],"Country/region",TRUE)</f>
        <v>#VALUE!</v>
      </c>
    </row>
    <row r="2950" spans="1:28" x14ac:dyDescent="0.35">
      <c r="A2950" t="s">
        <v>1915</v>
      </c>
      <c r="B2950">
        <v>47</v>
      </c>
      <c r="C2950" t="s">
        <v>2390</v>
      </c>
      <c r="D2950" t="s">
        <v>27</v>
      </c>
      <c r="E2950">
        <f>YEAR(Table1[[#This Row],[Order Date]])</f>
        <v>2013</v>
      </c>
      <c r="F2950">
        <v>1</v>
      </c>
      <c r="G2950">
        <f>MONTH(Table1[[#This Row],[Order Date]])</f>
        <v>5</v>
      </c>
      <c r="H2950" s="1">
        <v>41417</v>
      </c>
      <c r="I2950">
        <v>9089</v>
      </c>
      <c r="J2950" t="s">
        <v>58</v>
      </c>
      <c r="K2950">
        <v>8</v>
      </c>
      <c r="L2950">
        <v>125.99</v>
      </c>
      <c r="M2950" s="2">
        <v>0.1</v>
      </c>
      <c r="N2950">
        <v>822.34950000000003</v>
      </c>
      <c r="O2950">
        <v>8.8000000000000007</v>
      </c>
      <c r="P2950">
        <v>-360.30500000000001</v>
      </c>
      <c r="Q2950" s="2">
        <v>0.59</v>
      </c>
      <c r="R2950" t="s">
        <v>96</v>
      </c>
      <c r="S2950" t="s">
        <v>30</v>
      </c>
      <c r="T2950" t="s">
        <v>846</v>
      </c>
      <c r="U2950" t="s">
        <v>105</v>
      </c>
      <c r="V2950" t="s">
        <v>52</v>
      </c>
      <c r="W2950">
        <v>1248</v>
      </c>
      <c r="X2950" s="1">
        <v>41418</v>
      </c>
      <c r="Y2950" t="s">
        <v>42</v>
      </c>
      <c r="Z2950" t="e" vm="23">
        <v>#VALUE!</v>
      </c>
      <c r="AA2950">
        <v>98503</v>
      </c>
      <c r="AB2950" t="e" cm="1" vm="2">
        <f t="array" ref="AB2950">_FV(Table1[[#This Row],[State]],"Country/region",TRUE)</f>
        <v>#VALUE!</v>
      </c>
    </row>
    <row r="2951" spans="1:28" x14ac:dyDescent="0.35">
      <c r="A2951" t="s">
        <v>1619</v>
      </c>
      <c r="B2951">
        <v>47</v>
      </c>
      <c r="C2951" t="s">
        <v>1048</v>
      </c>
      <c r="D2951" t="s">
        <v>57</v>
      </c>
      <c r="E2951">
        <f>YEAR(Table1[[#This Row],[Order Date]])</f>
        <v>2013</v>
      </c>
      <c r="F2951">
        <v>1</v>
      </c>
      <c r="G2951">
        <f>MONTH(Table1[[#This Row],[Order Date]])</f>
        <v>5</v>
      </c>
      <c r="H2951" s="1">
        <v>41417</v>
      </c>
      <c r="I2951">
        <v>10212</v>
      </c>
      <c r="J2951" t="s">
        <v>47</v>
      </c>
      <c r="K2951">
        <v>14</v>
      </c>
      <c r="L2951">
        <v>5.08</v>
      </c>
      <c r="M2951" s="2">
        <v>0.02</v>
      </c>
      <c r="N2951">
        <v>74.02</v>
      </c>
      <c r="O2951">
        <v>3.63</v>
      </c>
      <c r="P2951">
        <v>-2.91</v>
      </c>
      <c r="Q2951" s="2">
        <v>0.51</v>
      </c>
      <c r="R2951" t="s">
        <v>48</v>
      </c>
      <c r="S2951" t="s">
        <v>59</v>
      </c>
      <c r="T2951" t="s">
        <v>590</v>
      </c>
      <c r="U2951" t="s">
        <v>82</v>
      </c>
      <c r="V2951" t="s">
        <v>52</v>
      </c>
      <c r="W2951">
        <v>1405</v>
      </c>
      <c r="X2951" s="1">
        <v>41419</v>
      </c>
      <c r="Y2951" t="s">
        <v>34</v>
      </c>
      <c r="Z2951" t="e" vm="23">
        <v>#VALUE!</v>
      </c>
      <c r="AA2951">
        <v>98632</v>
      </c>
      <c r="AB2951" t="e" cm="1" vm="2">
        <f t="array" ref="AB2951">_FV(Table1[[#This Row],[State]],"Country/region",TRUE)</f>
        <v>#VALUE!</v>
      </c>
    </row>
    <row r="2952" spans="1:28" x14ac:dyDescent="0.35">
      <c r="A2952" t="s">
        <v>2766</v>
      </c>
      <c r="B2952">
        <v>47</v>
      </c>
      <c r="C2952" t="s">
        <v>875</v>
      </c>
      <c r="D2952" t="s">
        <v>57</v>
      </c>
      <c r="E2952">
        <f>YEAR(Table1[[#This Row],[Order Date]])</f>
        <v>2013</v>
      </c>
      <c r="F2952">
        <v>1</v>
      </c>
      <c r="G2952">
        <f>MONTH(Table1[[#This Row],[Order Date]])</f>
        <v>5</v>
      </c>
      <c r="H2952" s="1">
        <v>41417</v>
      </c>
      <c r="I2952">
        <v>13540</v>
      </c>
      <c r="J2952" t="s">
        <v>28</v>
      </c>
      <c r="K2952">
        <v>33</v>
      </c>
      <c r="L2952">
        <v>3.75</v>
      </c>
      <c r="M2952" s="2">
        <v>0.09</v>
      </c>
      <c r="N2952">
        <v>121</v>
      </c>
      <c r="O2952">
        <v>0.5</v>
      </c>
      <c r="P2952">
        <v>51.21</v>
      </c>
      <c r="Q2952" s="2">
        <v>0.37</v>
      </c>
      <c r="R2952" t="s">
        <v>29</v>
      </c>
      <c r="S2952" t="s">
        <v>30</v>
      </c>
      <c r="T2952" t="s">
        <v>780</v>
      </c>
      <c r="U2952" t="s">
        <v>210</v>
      </c>
      <c r="V2952" t="s">
        <v>33</v>
      </c>
      <c r="W2952">
        <v>1879</v>
      </c>
      <c r="X2952" s="1">
        <v>41419</v>
      </c>
      <c r="Y2952" t="s">
        <v>34</v>
      </c>
      <c r="Z2952" t="e" vm="15">
        <v>#VALUE!</v>
      </c>
      <c r="AA2952">
        <v>10573</v>
      </c>
      <c r="AB2952" t="e" cm="1" vm="2">
        <f t="array" ref="AB2952">_FV(Table1[[#This Row],[State]],"Country/region",TRUE)</f>
        <v>#VALUE!</v>
      </c>
    </row>
    <row r="2953" spans="1:28" x14ac:dyDescent="0.35">
      <c r="A2953" t="s">
        <v>1207</v>
      </c>
      <c r="B2953">
        <v>47</v>
      </c>
      <c r="C2953" t="s">
        <v>2789</v>
      </c>
      <c r="D2953" t="s">
        <v>57</v>
      </c>
      <c r="E2953">
        <f>YEAR(Table1[[#This Row],[Order Date]])</f>
        <v>2013</v>
      </c>
      <c r="F2953">
        <v>1</v>
      </c>
      <c r="G2953">
        <f>MONTH(Table1[[#This Row],[Order Date]])</f>
        <v>5</v>
      </c>
      <c r="H2953" s="1">
        <v>41417</v>
      </c>
      <c r="I2953">
        <v>11877</v>
      </c>
      <c r="J2953" t="s">
        <v>39</v>
      </c>
      <c r="K2953">
        <v>31</v>
      </c>
      <c r="L2953">
        <v>4.7300000000000004</v>
      </c>
      <c r="M2953" s="2">
        <v>0.09</v>
      </c>
      <c r="N2953">
        <v>142.96</v>
      </c>
      <c r="O2953">
        <v>1.52</v>
      </c>
      <c r="P2953">
        <v>33.590000000000003</v>
      </c>
      <c r="Q2953" s="2">
        <v>0.36</v>
      </c>
      <c r="R2953" t="s">
        <v>29</v>
      </c>
      <c r="S2953" t="s">
        <v>59</v>
      </c>
      <c r="T2953" t="s">
        <v>2985</v>
      </c>
      <c r="U2953" t="s">
        <v>61</v>
      </c>
      <c r="V2953" t="s">
        <v>33</v>
      </c>
      <c r="W2953">
        <v>1647</v>
      </c>
      <c r="X2953" s="1">
        <v>41419</v>
      </c>
      <c r="Y2953" t="s">
        <v>34</v>
      </c>
      <c r="Z2953" t="e" vm="49">
        <v>#VALUE!</v>
      </c>
      <c r="AA2953">
        <v>19901</v>
      </c>
      <c r="AB2953" t="e" cm="1" vm="2">
        <f t="array" ref="AB2953">_FV(Table1[[#This Row],[State]],"Country/region",TRUE)</f>
        <v>#VALUE!</v>
      </c>
    </row>
    <row r="2954" spans="1:28" x14ac:dyDescent="0.35">
      <c r="A2954" t="s">
        <v>2766</v>
      </c>
      <c r="B2954">
        <v>47</v>
      </c>
      <c r="C2954" t="s">
        <v>875</v>
      </c>
      <c r="D2954" t="s">
        <v>57</v>
      </c>
      <c r="E2954">
        <f>YEAR(Table1[[#This Row],[Order Date]])</f>
        <v>2013</v>
      </c>
      <c r="F2954">
        <v>1</v>
      </c>
      <c r="G2954">
        <f>MONTH(Table1[[#This Row],[Order Date]])</f>
        <v>5</v>
      </c>
      <c r="H2954" s="1">
        <v>41417</v>
      </c>
      <c r="I2954">
        <v>13540</v>
      </c>
      <c r="J2954" t="s">
        <v>28</v>
      </c>
      <c r="K2954">
        <v>27</v>
      </c>
      <c r="L2954">
        <v>65.989999999999995</v>
      </c>
      <c r="M2954" s="2">
        <v>0.02</v>
      </c>
      <c r="N2954">
        <v>1484.1849999999999</v>
      </c>
      <c r="O2954">
        <v>4.99</v>
      </c>
      <c r="P2954">
        <v>239.24700000000001</v>
      </c>
      <c r="Q2954" s="2">
        <v>0.56999999999999995</v>
      </c>
      <c r="R2954" t="s">
        <v>96</v>
      </c>
      <c r="S2954" t="s">
        <v>30</v>
      </c>
      <c r="T2954" t="s">
        <v>1801</v>
      </c>
      <c r="U2954" t="s">
        <v>105</v>
      </c>
      <c r="V2954" t="s">
        <v>33</v>
      </c>
      <c r="W2954">
        <v>1880</v>
      </c>
      <c r="X2954" s="1">
        <v>41419</v>
      </c>
      <c r="Y2954" t="s">
        <v>34</v>
      </c>
      <c r="Z2954" t="e" vm="15">
        <v>#VALUE!</v>
      </c>
      <c r="AA2954">
        <v>10573</v>
      </c>
      <c r="AB2954" t="e" cm="1" vm="2">
        <f t="array" ref="AB2954">_FV(Table1[[#This Row],[State]],"Country/region",TRUE)</f>
        <v>#VALUE!</v>
      </c>
    </row>
    <row r="2955" spans="1:28" x14ac:dyDescent="0.35">
      <c r="A2955" t="s">
        <v>1619</v>
      </c>
      <c r="B2955">
        <v>47</v>
      </c>
      <c r="C2955" t="s">
        <v>1048</v>
      </c>
      <c r="D2955" t="s">
        <v>57</v>
      </c>
      <c r="E2955">
        <f>YEAR(Table1[[#This Row],[Order Date]])</f>
        <v>2013</v>
      </c>
      <c r="F2955">
        <v>1</v>
      </c>
      <c r="G2955">
        <f>MONTH(Table1[[#This Row],[Order Date]])</f>
        <v>5</v>
      </c>
      <c r="H2955" s="1">
        <v>41417</v>
      </c>
      <c r="I2955">
        <v>10212</v>
      </c>
      <c r="J2955" t="s">
        <v>47</v>
      </c>
      <c r="K2955">
        <v>22</v>
      </c>
      <c r="L2955">
        <v>55.48</v>
      </c>
      <c r="M2955" s="2">
        <v>0</v>
      </c>
      <c r="N2955">
        <v>1276.17</v>
      </c>
      <c r="O2955">
        <v>6.79</v>
      </c>
      <c r="P2955">
        <v>564.22</v>
      </c>
      <c r="Q2955" s="2">
        <v>0.37</v>
      </c>
      <c r="R2955" t="s">
        <v>29</v>
      </c>
      <c r="S2955" t="s">
        <v>30</v>
      </c>
      <c r="T2955" t="s">
        <v>838</v>
      </c>
      <c r="U2955" t="s">
        <v>61</v>
      </c>
      <c r="V2955" t="s">
        <v>52</v>
      </c>
      <c r="W2955">
        <v>1406</v>
      </c>
      <c r="X2955" s="1">
        <v>41421</v>
      </c>
      <c r="Y2955" t="s">
        <v>34</v>
      </c>
      <c r="Z2955" t="e" vm="23">
        <v>#VALUE!</v>
      </c>
      <c r="AA2955">
        <v>98632</v>
      </c>
      <c r="AB2955" t="e" cm="1" vm="2">
        <f t="array" ref="AB2955">_FV(Table1[[#This Row],[State]],"Country/region",TRUE)</f>
        <v>#VALUE!</v>
      </c>
    </row>
    <row r="2956" spans="1:28" x14ac:dyDescent="0.35">
      <c r="A2956" t="s">
        <v>2986</v>
      </c>
      <c r="B2956">
        <v>47</v>
      </c>
      <c r="C2956" t="s">
        <v>1097</v>
      </c>
      <c r="D2956" t="s">
        <v>27</v>
      </c>
      <c r="E2956">
        <f>YEAR(Table1[[#This Row],[Order Date]])</f>
        <v>2013</v>
      </c>
      <c r="F2956">
        <v>1</v>
      </c>
      <c r="G2956">
        <f>MONTH(Table1[[#This Row],[Order Date]])</f>
        <v>5</v>
      </c>
      <c r="H2956" s="1">
        <v>41418</v>
      </c>
      <c r="I2956">
        <v>50183</v>
      </c>
      <c r="J2956" t="s">
        <v>28</v>
      </c>
      <c r="K2956">
        <v>20</v>
      </c>
      <c r="L2956">
        <v>5.58</v>
      </c>
      <c r="M2956" s="2">
        <v>0.09</v>
      </c>
      <c r="N2956">
        <v>116.55</v>
      </c>
      <c r="O2956">
        <v>5.3</v>
      </c>
      <c r="P2956">
        <v>-39.67</v>
      </c>
      <c r="Q2956" s="2">
        <v>0.35</v>
      </c>
      <c r="R2956" t="s">
        <v>29</v>
      </c>
      <c r="S2956" t="s">
        <v>30</v>
      </c>
      <c r="T2956" t="s">
        <v>1233</v>
      </c>
      <c r="U2956" t="s">
        <v>267</v>
      </c>
      <c r="V2956" t="s">
        <v>52</v>
      </c>
      <c r="W2956">
        <v>7031</v>
      </c>
      <c r="X2956" s="1">
        <v>41419</v>
      </c>
      <c r="Y2956" t="s">
        <v>42</v>
      </c>
      <c r="Z2956" t="e" vm="42">
        <v>#VALUE!</v>
      </c>
      <c r="AA2956">
        <v>85635</v>
      </c>
      <c r="AB2956" t="e" cm="1" vm="2">
        <f t="array" ref="AB2956">_FV(Table1[[#This Row],[State]],"Country/region",TRUE)</f>
        <v>#VALUE!</v>
      </c>
    </row>
    <row r="2957" spans="1:28" x14ac:dyDescent="0.35">
      <c r="A2957" t="s">
        <v>2987</v>
      </c>
      <c r="B2957">
        <v>47</v>
      </c>
      <c r="C2957" t="s">
        <v>772</v>
      </c>
      <c r="D2957" t="s">
        <v>46</v>
      </c>
      <c r="E2957">
        <f>YEAR(Table1[[#This Row],[Order Date]])</f>
        <v>2013</v>
      </c>
      <c r="F2957">
        <v>1</v>
      </c>
      <c r="G2957">
        <f>MONTH(Table1[[#This Row],[Order Date]])</f>
        <v>5</v>
      </c>
      <c r="H2957" s="1">
        <v>41418</v>
      </c>
      <c r="I2957">
        <v>2535</v>
      </c>
      <c r="J2957" t="s">
        <v>47</v>
      </c>
      <c r="K2957">
        <v>6</v>
      </c>
      <c r="L2957">
        <v>14.48</v>
      </c>
      <c r="M2957" s="2">
        <v>0.08</v>
      </c>
      <c r="N2957">
        <v>82.72</v>
      </c>
      <c r="O2957">
        <v>1.99</v>
      </c>
      <c r="P2957">
        <v>-29.71</v>
      </c>
      <c r="Q2957" s="2">
        <v>0.49</v>
      </c>
      <c r="R2957" t="s">
        <v>96</v>
      </c>
      <c r="S2957" t="s">
        <v>139</v>
      </c>
      <c r="T2957" t="s">
        <v>2988</v>
      </c>
      <c r="U2957" t="s">
        <v>102</v>
      </c>
      <c r="V2957" t="s">
        <v>52</v>
      </c>
      <c r="W2957">
        <v>364</v>
      </c>
      <c r="X2957" s="1">
        <v>41420</v>
      </c>
      <c r="Y2957" t="s">
        <v>34</v>
      </c>
      <c r="Z2957" t="e" vm="4">
        <v>#VALUE!</v>
      </c>
      <c r="AA2957">
        <v>92020</v>
      </c>
      <c r="AB2957" t="e" cm="1" vm="2">
        <f t="array" ref="AB2957">_FV(Table1[[#This Row],[State]],"Country/region",TRUE)</f>
        <v>#VALUE!</v>
      </c>
    </row>
    <row r="2958" spans="1:28" x14ac:dyDescent="0.35">
      <c r="A2958" t="s">
        <v>2989</v>
      </c>
      <c r="B2958">
        <v>47</v>
      </c>
      <c r="C2958" t="s">
        <v>357</v>
      </c>
      <c r="D2958" t="s">
        <v>46</v>
      </c>
      <c r="E2958">
        <f>YEAR(Table1[[#This Row],[Order Date]])</f>
        <v>2013</v>
      </c>
      <c r="F2958">
        <v>1</v>
      </c>
      <c r="G2958">
        <f>MONTH(Table1[[#This Row],[Order Date]])</f>
        <v>5</v>
      </c>
      <c r="H2958" s="1">
        <v>41418</v>
      </c>
      <c r="I2958">
        <v>4935</v>
      </c>
      <c r="J2958" t="s">
        <v>39</v>
      </c>
      <c r="K2958">
        <v>30</v>
      </c>
      <c r="L2958">
        <v>3.68</v>
      </c>
      <c r="M2958" s="2">
        <v>0.1</v>
      </c>
      <c r="N2958">
        <v>106.64</v>
      </c>
      <c r="O2958">
        <v>1.32</v>
      </c>
      <c r="P2958">
        <v>-31.95</v>
      </c>
      <c r="Q2958" s="2">
        <v>0.83</v>
      </c>
      <c r="R2958" t="s">
        <v>29</v>
      </c>
      <c r="S2958" t="s">
        <v>59</v>
      </c>
      <c r="T2958" t="s">
        <v>1516</v>
      </c>
      <c r="U2958" t="s">
        <v>481</v>
      </c>
      <c r="V2958" t="s">
        <v>33</v>
      </c>
      <c r="W2958">
        <v>705</v>
      </c>
      <c r="X2958" s="1">
        <v>41421</v>
      </c>
      <c r="Y2958" t="s">
        <v>34</v>
      </c>
      <c r="Z2958" t="e" vm="22">
        <v>#VALUE!</v>
      </c>
      <c r="AA2958">
        <v>45431</v>
      </c>
      <c r="AB2958" t="e" cm="1" vm="2">
        <f t="array" ref="AB2958">_FV(Table1[[#This Row],[State]],"Country/region",TRUE)</f>
        <v>#VALUE!</v>
      </c>
    </row>
    <row r="2959" spans="1:28" x14ac:dyDescent="0.35">
      <c r="A2959" t="s">
        <v>2990</v>
      </c>
      <c r="B2959">
        <v>47</v>
      </c>
      <c r="C2959" t="s">
        <v>1603</v>
      </c>
      <c r="D2959" t="s">
        <v>46</v>
      </c>
      <c r="E2959">
        <f>YEAR(Table1[[#This Row],[Order Date]])</f>
        <v>2013</v>
      </c>
      <c r="F2959">
        <v>1</v>
      </c>
      <c r="G2959">
        <f>MONTH(Table1[[#This Row],[Order Date]])</f>
        <v>5</v>
      </c>
      <c r="H2959" s="1">
        <v>41418</v>
      </c>
      <c r="I2959">
        <v>19840</v>
      </c>
      <c r="J2959" t="s">
        <v>58</v>
      </c>
      <c r="K2959">
        <v>25</v>
      </c>
      <c r="L2959">
        <v>400.97</v>
      </c>
      <c r="M2959" s="2">
        <v>0.08</v>
      </c>
      <c r="N2959">
        <v>8270.57</v>
      </c>
      <c r="O2959">
        <v>48.26</v>
      </c>
      <c r="P2959">
        <v>2851.46</v>
      </c>
      <c r="Q2959" s="2">
        <v>0.36</v>
      </c>
      <c r="R2959" t="s">
        <v>96</v>
      </c>
      <c r="S2959" t="s">
        <v>73</v>
      </c>
      <c r="T2959" t="s">
        <v>929</v>
      </c>
      <c r="U2959" t="s">
        <v>98</v>
      </c>
      <c r="V2959" t="s">
        <v>52</v>
      </c>
      <c r="W2959">
        <v>2747</v>
      </c>
      <c r="X2959" s="1">
        <v>41421</v>
      </c>
      <c r="Y2959" t="s">
        <v>53</v>
      </c>
      <c r="Z2959" t="e" vm="42">
        <v>#VALUE!</v>
      </c>
      <c r="AA2959">
        <v>85351</v>
      </c>
      <c r="AB2959" t="e" cm="1" vm="2">
        <f t="array" ref="AB2959">_FV(Table1[[#This Row],[State]],"Country/region",TRUE)</f>
        <v>#VALUE!</v>
      </c>
    </row>
    <row r="2960" spans="1:28" x14ac:dyDescent="0.35">
      <c r="A2960" t="s">
        <v>2991</v>
      </c>
      <c r="B2960">
        <v>47</v>
      </c>
      <c r="C2960" t="s">
        <v>1443</v>
      </c>
      <c r="D2960" t="s">
        <v>38</v>
      </c>
      <c r="E2960">
        <f>YEAR(Table1[[#This Row],[Order Date]])</f>
        <v>2013</v>
      </c>
      <c r="F2960">
        <v>1</v>
      </c>
      <c r="G2960">
        <f>MONTH(Table1[[#This Row],[Order Date]])</f>
        <v>5</v>
      </c>
      <c r="H2960" s="1">
        <v>41418</v>
      </c>
      <c r="I2960">
        <v>42691</v>
      </c>
      <c r="J2960" t="s">
        <v>47</v>
      </c>
      <c r="K2960">
        <v>7</v>
      </c>
      <c r="L2960">
        <v>161.55000000000001</v>
      </c>
      <c r="M2960" s="2">
        <v>0.09</v>
      </c>
      <c r="N2960">
        <v>1069.6400000000001</v>
      </c>
      <c r="O2960">
        <v>19.989999999999998</v>
      </c>
      <c r="P2960">
        <v>-139.75</v>
      </c>
      <c r="Q2960" s="2">
        <v>0.66</v>
      </c>
      <c r="R2960" t="s">
        <v>29</v>
      </c>
      <c r="S2960" t="s">
        <v>30</v>
      </c>
      <c r="T2960" t="s">
        <v>261</v>
      </c>
      <c r="U2960" t="s">
        <v>32</v>
      </c>
      <c r="V2960" t="s">
        <v>52</v>
      </c>
      <c r="W2960">
        <v>6025</v>
      </c>
      <c r="X2960" s="1">
        <v>41422</v>
      </c>
      <c r="Y2960" t="s">
        <v>34</v>
      </c>
      <c r="Z2960" t="e" vm="4">
        <v>#VALUE!</v>
      </c>
      <c r="AA2960">
        <v>94015</v>
      </c>
      <c r="AB2960" t="e" cm="1" vm="2">
        <f t="array" ref="AB2960">_FV(Table1[[#This Row],[State]],"Country/region",TRUE)</f>
        <v>#VALUE!</v>
      </c>
    </row>
    <row r="2961" spans="1:28" x14ac:dyDescent="0.35">
      <c r="A2961" t="s">
        <v>2991</v>
      </c>
      <c r="B2961">
        <v>47</v>
      </c>
      <c r="C2961" t="s">
        <v>1443</v>
      </c>
      <c r="D2961" t="s">
        <v>38</v>
      </c>
      <c r="E2961">
        <f>YEAR(Table1[[#This Row],[Order Date]])</f>
        <v>2013</v>
      </c>
      <c r="F2961">
        <v>1</v>
      </c>
      <c r="G2961">
        <f>MONTH(Table1[[#This Row],[Order Date]])</f>
        <v>5</v>
      </c>
      <c r="H2961" s="1">
        <v>41418</v>
      </c>
      <c r="I2961">
        <v>42691</v>
      </c>
      <c r="J2961" t="s">
        <v>47</v>
      </c>
      <c r="K2961">
        <v>50</v>
      </c>
      <c r="L2961">
        <v>46.94</v>
      </c>
      <c r="M2961" s="2">
        <v>0</v>
      </c>
      <c r="N2961">
        <v>2447.65</v>
      </c>
      <c r="O2961">
        <v>6.77</v>
      </c>
      <c r="P2961">
        <v>1170.3499999999999</v>
      </c>
      <c r="Q2961" s="2">
        <v>0.44</v>
      </c>
      <c r="R2961" t="s">
        <v>48</v>
      </c>
      <c r="S2961" t="s">
        <v>30</v>
      </c>
      <c r="T2961" t="s">
        <v>2002</v>
      </c>
      <c r="U2961" t="s">
        <v>82</v>
      </c>
      <c r="V2961" t="s">
        <v>52</v>
      </c>
      <c r="W2961">
        <v>6024</v>
      </c>
      <c r="X2961" s="1">
        <v>41427</v>
      </c>
      <c r="Y2961" t="s">
        <v>34</v>
      </c>
      <c r="Z2961" t="e" vm="4">
        <v>#VALUE!</v>
      </c>
      <c r="AA2961">
        <v>94015</v>
      </c>
      <c r="AB2961" t="e" cm="1" vm="2">
        <f t="array" ref="AB2961">_FV(Table1[[#This Row],[State]],"Country/region",TRUE)</f>
        <v>#VALUE!</v>
      </c>
    </row>
    <row r="2962" spans="1:28" x14ac:dyDescent="0.35">
      <c r="A2962" t="s">
        <v>1779</v>
      </c>
      <c r="B2962">
        <v>47</v>
      </c>
      <c r="C2962" t="s">
        <v>1017</v>
      </c>
      <c r="D2962" t="s">
        <v>46</v>
      </c>
      <c r="E2962">
        <f>YEAR(Table1[[#This Row],[Order Date]])</f>
        <v>2013</v>
      </c>
      <c r="F2962">
        <v>1</v>
      </c>
      <c r="G2962">
        <f>MONTH(Table1[[#This Row],[Order Date]])</f>
        <v>5</v>
      </c>
      <c r="H2962" s="1">
        <v>41419</v>
      </c>
      <c r="I2962">
        <v>50278</v>
      </c>
      <c r="J2962" t="s">
        <v>28</v>
      </c>
      <c r="K2962">
        <v>2</v>
      </c>
      <c r="L2962">
        <v>20.98</v>
      </c>
      <c r="M2962" s="2">
        <v>0</v>
      </c>
      <c r="N2962">
        <v>51.21</v>
      </c>
      <c r="O2962">
        <v>8.83</v>
      </c>
      <c r="P2962">
        <v>-27.530999999999999</v>
      </c>
      <c r="Q2962" s="2">
        <v>0.37</v>
      </c>
      <c r="R2962" t="s">
        <v>29</v>
      </c>
      <c r="S2962" t="s">
        <v>30</v>
      </c>
      <c r="T2962" t="s">
        <v>197</v>
      </c>
      <c r="U2962" t="s">
        <v>67</v>
      </c>
      <c r="V2962" t="s">
        <v>68</v>
      </c>
      <c r="W2962">
        <v>7042</v>
      </c>
      <c r="X2962" s="1">
        <v>41419</v>
      </c>
      <c r="Y2962" t="s">
        <v>34</v>
      </c>
      <c r="Z2962" t="e" vm="16">
        <v>#VALUE!</v>
      </c>
      <c r="AA2962">
        <v>60440</v>
      </c>
      <c r="AB2962" t="e" cm="1" vm="2">
        <f t="array" ref="AB2962">_FV(Table1[[#This Row],[State]],"Country/region",TRUE)</f>
        <v>#VALUE!</v>
      </c>
    </row>
    <row r="2963" spans="1:28" x14ac:dyDescent="0.35">
      <c r="A2963" t="s">
        <v>1355</v>
      </c>
      <c r="B2963">
        <v>47</v>
      </c>
      <c r="C2963" t="s">
        <v>1543</v>
      </c>
      <c r="D2963" t="s">
        <v>46</v>
      </c>
      <c r="E2963">
        <f>YEAR(Table1[[#This Row],[Order Date]])</f>
        <v>2013</v>
      </c>
      <c r="F2963">
        <v>1</v>
      </c>
      <c r="G2963">
        <f>MONTH(Table1[[#This Row],[Order Date]])</f>
        <v>5</v>
      </c>
      <c r="H2963" s="1">
        <v>41419</v>
      </c>
      <c r="I2963">
        <v>25157</v>
      </c>
      <c r="J2963" t="s">
        <v>39</v>
      </c>
      <c r="K2963">
        <v>47</v>
      </c>
      <c r="L2963">
        <v>5.84</v>
      </c>
      <c r="M2963" s="2">
        <v>7.0000000000000007E-2</v>
      </c>
      <c r="N2963">
        <v>271.77999999999997</v>
      </c>
      <c r="O2963">
        <v>1.2</v>
      </c>
      <c r="P2963">
        <v>52.74</v>
      </c>
      <c r="Q2963" s="2">
        <v>0.55000000000000004</v>
      </c>
      <c r="R2963" t="s">
        <v>29</v>
      </c>
      <c r="S2963" t="s">
        <v>59</v>
      </c>
      <c r="T2963" t="s">
        <v>1846</v>
      </c>
      <c r="U2963" t="s">
        <v>88</v>
      </c>
      <c r="V2963" t="s">
        <v>33</v>
      </c>
      <c r="W2963">
        <v>3538</v>
      </c>
      <c r="X2963" s="1">
        <v>41420</v>
      </c>
      <c r="Y2963" t="s">
        <v>34</v>
      </c>
      <c r="Z2963" t="e" vm="27">
        <v>#VALUE!</v>
      </c>
      <c r="AA2963">
        <v>5701</v>
      </c>
      <c r="AB2963" t="e" cm="1" vm="2">
        <f t="array" ref="AB2963">_FV(Table1[[#This Row],[State]],"Country/region",TRUE)</f>
        <v>#VALUE!</v>
      </c>
    </row>
    <row r="2964" spans="1:28" x14ac:dyDescent="0.35">
      <c r="A2964" t="s">
        <v>2992</v>
      </c>
      <c r="B2964">
        <v>47</v>
      </c>
      <c r="C2964" t="s">
        <v>2993</v>
      </c>
      <c r="D2964" t="s">
        <v>38</v>
      </c>
      <c r="E2964">
        <f>YEAR(Table1[[#This Row],[Order Date]])</f>
        <v>2013</v>
      </c>
      <c r="F2964">
        <v>1</v>
      </c>
      <c r="G2964">
        <f>MONTH(Table1[[#This Row],[Order Date]])</f>
        <v>5</v>
      </c>
      <c r="H2964" s="1">
        <v>41419</v>
      </c>
      <c r="I2964">
        <v>3778</v>
      </c>
      <c r="J2964" t="s">
        <v>58</v>
      </c>
      <c r="K2964">
        <v>3</v>
      </c>
      <c r="L2964">
        <v>6.68</v>
      </c>
      <c r="M2964" s="2">
        <v>0.05</v>
      </c>
      <c r="N2964">
        <v>26.53</v>
      </c>
      <c r="O2964">
        <v>6.92</v>
      </c>
      <c r="P2964">
        <v>-15</v>
      </c>
      <c r="Q2964" s="2">
        <v>0.37</v>
      </c>
      <c r="R2964" t="s">
        <v>29</v>
      </c>
      <c r="S2964" t="s">
        <v>30</v>
      </c>
      <c r="T2964" t="s">
        <v>1506</v>
      </c>
      <c r="U2964" t="s">
        <v>61</v>
      </c>
      <c r="V2964" t="s">
        <v>33</v>
      </c>
      <c r="W2964">
        <v>558</v>
      </c>
      <c r="X2964" s="1">
        <v>41420</v>
      </c>
      <c r="Y2964" t="s">
        <v>34</v>
      </c>
      <c r="Z2964" t="e" vm="15">
        <v>#VALUE!</v>
      </c>
      <c r="AA2964">
        <v>14215</v>
      </c>
      <c r="AB2964" t="e" cm="1" vm="2">
        <f t="array" ref="AB2964">_FV(Table1[[#This Row],[State]],"Country/region",TRUE)</f>
        <v>#VALUE!</v>
      </c>
    </row>
    <row r="2965" spans="1:28" x14ac:dyDescent="0.35">
      <c r="A2965" t="s">
        <v>2992</v>
      </c>
      <c r="B2965">
        <v>47</v>
      </c>
      <c r="C2965" t="s">
        <v>2993</v>
      </c>
      <c r="D2965" t="s">
        <v>38</v>
      </c>
      <c r="E2965">
        <f>YEAR(Table1[[#This Row],[Order Date]])</f>
        <v>2013</v>
      </c>
      <c r="F2965">
        <v>1</v>
      </c>
      <c r="G2965">
        <f>MONTH(Table1[[#This Row],[Order Date]])</f>
        <v>5</v>
      </c>
      <c r="H2965" s="1">
        <v>41419</v>
      </c>
      <c r="I2965">
        <v>3778</v>
      </c>
      <c r="J2965" t="s">
        <v>58</v>
      </c>
      <c r="K2965">
        <v>34</v>
      </c>
      <c r="L2965">
        <v>175.99</v>
      </c>
      <c r="M2965" s="2">
        <v>0.02</v>
      </c>
      <c r="N2965">
        <v>5133.9234999999999</v>
      </c>
      <c r="O2965">
        <v>4.99</v>
      </c>
      <c r="P2965">
        <v>1313.9459999999999</v>
      </c>
      <c r="Q2965" s="2">
        <v>0.59</v>
      </c>
      <c r="R2965" t="s">
        <v>96</v>
      </c>
      <c r="S2965" t="s">
        <v>30</v>
      </c>
      <c r="T2965">
        <v>5165</v>
      </c>
      <c r="U2965" t="s">
        <v>105</v>
      </c>
      <c r="V2965" t="s">
        <v>33</v>
      </c>
      <c r="W2965">
        <v>559</v>
      </c>
      <c r="X2965" s="1">
        <v>41420</v>
      </c>
      <c r="Y2965" t="s">
        <v>34</v>
      </c>
      <c r="Z2965" t="e" vm="15">
        <v>#VALUE!</v>
      </c>
      <c r="AA2965">
        <v>14215</v>
      </c>
      <c r="AB2965" t="e" cm="1" vm="2">
        <f t="array" ref="AB2965">_FV(Table1[[#This Row],[State]],"Country/region",TRUE)</f>
        <v>#VALUE!</v>
      </c>
    </row>
    <row r="2966" spans="1:28" x14ac:dyDescent="0.35">
      <c r="A2966" t="s">
        <v>2992</v>
      </c>
      <c r="B2966">
        <v>47</v>
      </c>
      <c r="C2966" t="s">
        <v>2993</v>
      </c>
      <c r="D2966" t="s">
        <v>38</v>
      </c>
      <c r="E2966">
        <f>YEAR(Table1[[#This Row],[Order Date]])</f>
        <v>2013</v>
      </c>
      <c r="F2966">
        <v>1</v>
      </c>
      <c r="G2966">
        <f>MONTH(Table1[[#This Row],[Order Date]])</f>
        <v>5</v>
      </c>
      <c r="H2966" s="1">
        <v>41419</v>
      </c>
      <c r="I2966">
        <v>3778</v>
      </c>
      <c r="J2966" t="s">
        <v>58</v>
      </c>
      <c r="K2966">
        <v>12</v>
      </c>
      <c r="L2966">
        <v>45.19</v>
      </c>
      <c r="M2966" s="2">
        <v>0.04</v>
      </c>
      <c r="N2966">
        <v>557.03</v>
      </c>
      <c r="O2966">
        <v>1.99</v>
      </c>
      <c r="P2966">
        <v>8.9499999999999993</v>
      </c>
      <c r="Q2966" s="2">
        <v>0.55000000000000004</v>
      </c>
      <c r="R2966" t="s">
        <v>96</v>
      </c>
      <c r="S2966" t="s">
        <v>139</v>
      </c>
      <c r="T2966" t="s">
        <v>576</v>
      </c>
      <c r="U2966" t="s">
        <v>102</v>
      </c>
      <c r="V2966" t="s">
        <v>33</v>
      </c>
      <c r="W2966">
        <v>557</v>
      </c>
      <c r="X2966" s="1">
        <v>41420</v>
      </c>
      <c r="Y2966" t="s">
        <v>34</v>
      </c>
      <c r="Z2966" t="e" vm="15">
        <v>#VALUE!</v>
      </c>
      <c r="AA2966">
        <v>14215</v>
      </c>
      <c r="AB2966" t="e" cm="1" vm="2">
        <f t="array" ref="AB2966">_FV(Table1[[#This Row],[State]],"Country/region",TRUE)</f>
        <v>#VALUE!</v>
      </c>
    </row>
    <row r="2967" spans="1:28" x14ac:dyDescent="0.35">
      <c r="A2967" t="s">
        <v>1779</v>
      </c>
      <c r="B2967">
        <v>47</v>
      </c>
      <c r="C2967" t="s">
        <v>1017</v>
      </c>
      <c r="D2967" t="s">
        <v>46</v>
      </c>
      <c r="E2967">
        <f>YEAR(Table1[[#This Row],[Order Date]])</f>
        <v>2013</v>
      </c>
      <c r="F2967">
        <v>1</v>
      </c>
      <c r="G2967">
        <f>MONTH(Table1[[#This Row],[Order Date]])</f>
        <v>5</v>
      </c>
      <c r="H2967" s="1">
        <v>41419</v>
      </c>
      <c r="I2967">
        <v>50278</v>
      </c>
      <c r="J2967" t="s">
        <v>28</v>
      </c>
      <c r="K2967">
        <v>20</v>
      </c>
      <c r="L2967">
        <v>100.8</v>
      </c>
      <c r="M2967" s="2">
        <v>0.01</v>
      </c>
      <c r="N2967">
        <v>2195.5500000000002</v>
      </c>
      <c r="O2967">
        <v>60</v>
      </c>
      <c r="P2967">
        <v>-355.94099999999997</v>
      </c>
      <c r="Q2967" s="2">
        <v>0.59</v>
      </c>
      <c r="R2967" t="s">
        <v>48</v>
      </c>
      <c r="S2967" t="s">
        <v>49</v>
      </c>
      <c r="T2967" t="s">
        <v>2994</v>
      </c>
      <c r="U2967" t="s">
        <v>75</v>
      </c>
      <c r="V2967" t="s">
        <v>68</v>
      </c>
      <c r="W2967">
        <v>7043</v>
      </c>
      <c r="X2967" s="1">
        <v>41421</v>
      </c>
      <c r="Y2967" t="s">
        <v>53</v>
      </c>
      <c r="Z2967" t="e" vm="16">
        <v>#VALUE!</v>
      </c>
      <c r="AA2967">
        <v>60440</v>
      </c>
      <c r="AB2967" t="e" cm="1" vm="2">
        <f t="array" ref="AB2967">_FV(Table1[[#This Row],[State]],"Country/region",TRUE)</f>
        <v>#VALUE!</v>
      </c>
    </row>
    <row r="2968" spans="1:28" x14ac:dyDescent="0.35">
      <c r="A2968" t="s">
        <v>2995</v>
      </c>
      <c r="B2968">
        <v>47</v>
      </c>
      <c r="C2968" t="s">
        <v>572</v>
      </c>
      <c r="D2968" t="s">
        <v>46</v>
      </c>
      <c r="E2968">
        <f>YEAR(Table1[[#This Row],[Order Date]])</f>
        <v>2013</v>
      </c>
      <c r="F2968">
        <v>1</v>
      </c>
      <c r="G2968">
        <f>MONTH(Table1[[#This Row],[Order Date]])</f>
        <v>5</v>
      </c>
      <c r="H2968" s="1">
        <v>41419</v>
      </c>
      <c r="I2968">
        <v>11908</v>
      </c>
      <c r="J2968" t="s">
        <v>39</v>
      </c>
      <c r="K2968">
        <v>5</v>
      </c>
      <c r="L2968">
        <v>280.98</v>
      </c>
      <c r="M2968" s="2">
        <v>0.09</v>
      </c>
      <c r="N2968">
        <v>1386.6</v>
      </c>
      <c r="O2968">
        <v>57</v>
      </c>
      <c r="P2968">
        <v>-556.17999999999995</v>
      </c>
      <c r="Q2968" s="2">
        <v>0.78</v>
      </c>
      <c r="R2968" t="s">
        <v>48</v>
      </c>
      <c r="S2968" t="s">
        <v>49</v>
      </c>
      <c r="T2968" t="s">
        <v>886</v>
      </c>
      <c r="U2968" t="s">
        <v>51</v>
      </c>
      <c r="V2968" t="s">
        <v>76</v>
      </c>
      <c r="W2968">
        <v>1651</v>
      </c>
      <c r="X2968" s="1">
        <v>41421</v>
      </c>
      <c r="Y2968" t="s">
        <v>53</v>
      </c>
      <c r="Z2968" t="e" vm="35">
        <v>#VALUE!</v>
      </c>
      <c r="AA2968">
        <v>72801</v>
      </c>
      <c r="AB2968" t="e" cm="1" vm="2">
        <f t="array" ref="AB2968">_FV(Table1[[#This Row],[State]],"Country/region",TRUE)</f>
        <v>#VALUE!</v>
      </c>
    </row>
    <row r="2969" spans="1:28" x14ac:dyDescent="0.35">
      <c r="A2969" t="s">
        <v>2369</v>
      </c>
      <c r="B2969">
        <v>47</v>
      </c>
      <c r="C2969" t="s">
        <v>1978</v>
      </c>
      <c r="D2969" t="s">
        <v>38</v>
      </c>
      <c r="E2969">
        <f>YEAR(Table1[[#This Row],[Order Date]])</f>
        <v>2013</v>
      </c>
      <c r="F2969">
        <v>1</v>
      </c>
      <c r="G2969">
        <f>MONTH(Table1[[#This Row],[Order Date]])</f>
        <v>5</v>
      </c>
      <c r="H2969" s="1">
        <v>41419</v>
      </c>
      <c r="I2969">
        <v>31522</v>
      </c>
      <c r="J2969" t="s">
        <v>131</v>
      </c>
      <c r="K2969">
        <v>42</v>
      </c>
      <c r="L2969">
        <v>25.98</v>
      </c>
      <c r="M2969" s="2">
        <v>0.03</v>
      </c>
      <c r="N2969">
        <v>1083.3699999999999</v>
      </c>
      <c r="O2969">
        <v>14.36</v>
      </c>
      <c r="P2969">
        <v>-226.41</v>
      </c>
      <c r="Q2969" s="2">
        <v>0.6</v>
      </c>
      <c r="R2969" t="s">
        <v>48</v>
      </c>
      <c r="S2969" t="s">
        <v>49</v>
      </c>
      <c r="T2969" t="s">
        <v>503</v>
      </c>
      <c r="U2969" t="s">
        <v>51</v>
      </c>
      <c r="V2969" t="s">
        <v>33</v>
      </c>
      <c r="W2969">
        <v>4419</v>
      </c>
      <c r="X2969" s="1">
        <v>41421</v>
      </c>
      <c r="Y2969" t="s">
        <v>53</v>
      </c>
      <c r="Z2969" t="e" vm="1">
        <v>#VALUE!</v>
      </c>
      <c r="AA2969">
        <v>16801</v>
      </c>
      <c r="AB2969" t="e" cm="1" vm="2">
        <f t="array" ref="AB2969">_FV(Table1[[#This Row],[State]],"Country/region",TRUE)</f>
        <v>#VALUE!</v>
      </c>
    </row>
    <row r="2970" spans="1:28" x14ac:dyDescent="0.35">
      <c r="A2970" t="s">
        <v>2996</v>
      </c>
      <c r="B2970">
        <v>47</v>
      </c>
      <c r="C2970" t="s">
        <v>1978</v>
      </c>
      <c r="D2970" t="s">
        <v>38</v>
      </c>
      <c r="E2970">
        <f>YEAR(Table1[[#This Row],[Order Date]])</f>
        <v>2013</v>
      </c>
      <c r="F2970">
        <v>1</v>
      </c>
      <c r="G2970">
        <f>MONTH(Table1[[#This Row],[Order Date]])</f>
        <v>5</v>
      </c>
      <c r="H2970" s="1">
        <v>41419</v>
      </c>
      <c r="I2970">
        <v>31522</v>
      </c>
      <c r="J2970" t="s">
        <v>131</v>
      </c>
      <c r="K2970">
        <v>14</v>
      </c>
      <c r="L2970">
        <v>22.23</v>
      </c>
      <c r="M2970" s="2">
        <v>0.04</v>
      </c>
      <c r="N2970">
        <v>302.39999999999998</v>
      </c>
      <c r="O2970">
        <v>3.63</v>
      </c>
      <c r="P2970">
        <v>134.21</v>
      </c>
      <c r="Q2970" s="2">
        <v>0.52</v>
      </c>
      <c r="R2970" t="s">
        <v>48</v>
      </c>
      <c r="S2970" t="s">
        <v>139</v>
      </c>
      <c r="T2970" t="s">
        <v>2170</v>
      </c>
      <c r="U2970" t="s">
        <v>82</v>
      </c>
      <c r="V2970" t="s">
        <v>33</v>
      </c>
      <c r="W2970">
        <v>4418</v>
      </c>
      <c r="X2970" s="1">
        <v>41421</v>
      </c>
      <c r="Y2970" t="s">
        <v>34</v>
      </c>
      <c r="Z2970" t="e" vm="1">
        <v>#VALUE!</v>
      </c>
      <c r="AA2970">
        <v>18504</v>
      </c>
      <c r="AB2970" t="e" cm="1" vm="2">
        <f t="array" ref="AB2970">_FV(Table1[[#This Row],[State]],"Country/region",TRUE)</f>
        <v>#VALUE!</v>
      </c>
    </row>
    <row r="2971" spans="1:28" x14ac:dyDescent="0.35">
      <c r="A2971" t="s">
        <v>1429</v>
      </c>
      <c r="B2971">
        <v>47</v>
      </c>
      <c r="C2971" t="s">
        <v>1543</v>
      </c>
      <c r="D2971" t="s">
        <v>46</v>
      </c>
      <c r="E2971">
        <f>YEAR(Table1[[#This Row],[Order Date]])</f>
        <v>2013</v>
      </c>
      <c r="F2971">
        <v>1</v>
      </c>
      <c r="G2971">
        <f>MONTH(Table1[[#This Row],[Order Date]])</f>
        <v>5</v>
      </c>
      <c r="H2971" s="1">
        <v>41419</v>
      </c>
      <c r="I2971">
        <v>25157</v>
      </c>
      <c r="J2971" t="s">
        <v>39</v>
      </c>
      <c r="K2971">
        <v>24</v>
      </c>
      <c r="L2971">
        <v>22.84</v>
      </c>
      <c r="M2971" s="2">
        <v>0.02</v>
      </c>
      <c r="N2971">
        <v>545.38</v>
      </c>
      <c r="O2971">
        <v>8.18</v>
      </c>
      <c r="P2971">
        <v>89.6</v>
      </c>
      <c r="Q2971" s="2">
        <v>0.39</v>
      </c>
      <c r="R2971" t="s">
        <v>29</v>
      </c>
      <c r="S2971" t="s">
        <v>30</v>
      </c>
      <c r="T2971" t="s">
        <v>379</v>
      </c>
      <c r="U2971" t="s">
        <v>61</v>
      </c>
      <c r="V2971" t="s">
        <v>52</v>
      </c>
      <c r="W2971">
        <v>3537</v>
      </c>
      <c r="X2971" s="1">
        <v>41421</v>
      </c>
      <c r="Y2971" t="s">
        <v>34</v>
      </c>
      <c r="Z2971" t="e" vm="4">
        <v>#VALUE!</v>
      </c>
      <c r="AA2971">
        <v>94533</v>
      </c>
      <c r="AB2971" t="e" cm="1" vm="2">
        <f t="array" ref="AB2971">_FV(Table1[[#This Row],[State]],"Country/region",TRUE)</f>
        <v>#VALUE!</v>
      </c>
    </row>
    <row r="2972" spans="1:28" x14ac:dyDescent="0.35">
      <c r="A2972" t="s">
        <v>2992</v>
      </c>
      <c r="B2972">
        <v>47</v>
      </c>
      <c r="C2972" t="s">
        <v>2993</v>
      </c>
      <c r="D2972" t="s">
        <v>38</v>
      </c>
      <c r="E2972">
        <f>YEAR(Table1[[#This Row],[Order Date]])</f>
        <v>2013</v>
      </c>
      <c r="F2972">
        <v>1</v>
      </c>
      <c r="G2972">
        <f>MONTH(Table1[[#This Row],[Order Date]])</f>
        <v>5</v>
      </c>
      <c r="H2972" s="1">
        <v>41419</v>
      </c>
      <c r="I2972">
        <v>3778</v>
      </c>
      <c r="J2972" t="s">
        <v>58</v>
      </c>
      <c r="K2972">
        <v>34</v>
      </c>
      <c r="L2972">
        <v>8.32</v>
      </c>
      <c r="M2972" s="2">
        <v>7.0000000000000007E-2</v>
      </c>
      <c r="N2972">
        <v>268.08999999999997</v>
      </c>
      <c r="O2972">
        <v>2.38</v>
      </c>
      <c r="P2972">
        <v>-63.76</v>
      </c>
      <c r="Q2972" s="2">
        <v>0.74</v>
      </c>
      <c r="R2972" t="s">
        <v>96</v>
      </c>
      <c r="S2972" t="s">
        <v>139</v>
      </c>
      <c r="T2972" t="s">
        <v>856</v>
      </c>
      <c r="U2972" t="s">
        <v>102</v>
      </c>
      <c r="V2972" t="s">
        <v>33</v>
      </c>
      <c r="W2972">
        <v>556</v>
      </c>
      <c r="X2972" s="1">
        <v>41421</v>
      </c>
      <c r="Y2972" t="s">
        <v>34</v>
      </c>
      <c r="Z2972" t="e" vm="15">
        <v>#VALUE!</v>
      </c>
      <c r="AA2972">
        <v>14215</v>
      </c>
      <c r="AB2972" t="e" cm="1" vm="2">
        <f t="array" ref="AB2972">_FV(Table1[[#This Row],[State]],"Country/region",TRUE)</f>
        <v>#VALUE!</v>
      </c>
    </row>
    <row r="2973" spans="1:28" x14ac:dyDescent="0.35">
      <c r="A2973" t="s">
        <v>1362</v>
      </c>
      <c r="B2973">
        <v>47</v>
      </c>
      <c r="C2973" t="s">
        <v>2010</v>
      </c>
      <c r="D2973" t="s">
        <v>46</v>
      </c>
      <c r="E2973">
        <f>YEAR(Table1[[#This Row],[Order Date]])</f>
        <v>2013</v>
      </c>
      <c r="F2973">
        <v>1</v>
      </c>
      <c r="G2973">
        <f>MONTH(Table1[[#This Row],[Order Date]])</f>
        <v>5</v>
      </c>
      <c r="H2973" s="1">
        <v>41419</v>
      </c>
      <c r="I2973">
        <v>35877</v>
      </c>
      <c r="J2973" t="s">
        <v>28</v>
      </c>
      <c r="K2973">
        <v>30</v>
      </c>
      <c r="L2973">
        <v>4.28</v>
      </c>
      <c r="M2973" s="2">
        <v>0.08</v>
      </c>
      <c r="N2973">
        <v>129.71</v>
      </c>
      <c r="O2973">
        <v>5.68</v>
      </c>
      <c r="P2973">
        <v>-100.61</v>
      </c>
      <c r="Q2973" s="2">
        <v>0.4</v>
      </c>
      <c r="R2973" t="s">
        <v>29</v>
      </c>
      <c r="S2973" t="s">
        <v>30</v>
      </c>
      <c r="T2973" t="s">
        <v>2574</v>
      </c>
      <c r="U2973" t="s">
        <v>61</v>
      </c>
      <c r="V2973" t="s">
        <v>68</v>
      </c>
      <c r="W2973">
        <v>5033</v>
      </c>
      <c r="X2973" s="1">
        <v>41422</v>
      </c>
      <c r="Y2973" t="s">
        <v>34</v>
      </c>
      <c r="Z2973" t="e" vm="11">
        <v>#VALUE!</v>
      </c>
      <c r="AA2973">
        <v>78613</v>
      </c>
      <c r="AB2973" t="e" cm="1" vm="2">
        <f t="array" ref="AB2973">_FV(Table1[[#This Row],[State]],"Country/region",TRUE)</f>
        <v>#VALUE!</v>
      </c>
    </row>
    <row r="2974" spans="1:28" x14ac:dyDescent="0.35">
      <c r="A2974" t="s">
        <v>2330</v>
      </c>
      <c r="B2974">
        <v>47</v>
      </c>
      <c r="C2974" t="s">
        <v>2081</v>
      </c>
      <c r="D2974" t="s">
        <v>57</v>
      </c>
      <c r="E2974">
        <f>YEAR(Table1[[#This Row],[Order Date]])</f>
        <v>2013</v>
      </c>
      <c r="F2974">
        <v>1</v>
      </c>
      <c r="G2974">
        <f>MONTH(Table1[[#This Row],[Order Date]])</f>
        <v>5</v>
      </c>
      <c r="H2974" s="1">
        <v>41420</v>
      </c>
      <c r="I2974">
        <v>43526</v>
      </c>
      <c r="J2974" t="s">
        <v>28</v>
      </c>
      <c r="K2974">
        <v>49</v>
      </c>
      <c r="L2974">
        <v>11.58</v>
      </c>
      <c r="M2974" s="2">
        <v>7.0000000000000007E-2</v>
      </c>
      <c r="N2974">
        <v>561.05999999999995</v>
      </c>
      <c r="O2974">
        <v>6.97</v>
      </c>
      <c r="P2974">
        <v>-2.23</v>
      </c>
      <c r="Q2974" s="2">
        <v>0.35</v>
      </c>
      <c r="R2974" t="s">
        <v>29</v>
      </c>
      <c r="S2974" t="s">
        <v>30</v>
      </c>
      <c r="T2974" t="s">
        <v>409</v>
      </c>
      <c r="U2974" t="s">
        <v>267</v>
      </c>
      <c r="V2974" t="s">
        <v>33</v>
      </c>
      <c r="W2974">
        <v>6148</v>
      </c>
      <c r="X2974" s="1">
        <v>41420</v>
      </c>
      <c r="Y2974" t="s">
        <v>34</v>
      </c>
      <c r="Z2974" t="e" vm="3">
        <v>#VALUE!</v>
      </c>
      <c r="AA2974">
        <v>20854</v>
      </c>
      <c r="AB2974" t="e" cm="1" vm="2">
        <f t="array" ref="AB2974">_FV(Table1[[#This Row],[State]],"Country/region",TRUE)</f>
        <v>#VALUE!</v>
      </c>
    </row>
    <row r="2975" spans="1:28" x14ac:dyDescent="0.35">
      <c r="A2975" t="s">
        <v>2997</v>
      </c>
      <c r="B2975">
        <v>47</v>
      </c>
      <c r="C2975" t="s">
        <v>2092</v>
      </c>
      <c r="D2975" t="s">
        <v>38</v>
      </c>
      <c r="E2975">
        <f>YEAR(Table1[[#This Row],[Order Date]])</f>
        <v>2013</v>
      </c>
      <c r="F2975">
        <v>1</v>
      </c>
      <c r="G2975">
        <f>MONTH(Table1[[#This Row],[Order Date]])</f>
        <v>5</v>
      </c>
      <c r="H2975" s="1">
        <v>41420</v>
      </c>
      <c r="I2975">
        <v>48294</v>
      </c>
      <c r="J2975" t="s">
        <v>28</v>
      </c>
      <c r="K2975">
        <v>43</v>
      </c>
      <c r="L2975">
        <v>90.24</v>
      </c>
      <c r="M2975" s="2">
        <v>0.01</v>
      </c>
      <c r="N2975">
        <v>4072.01</v>
      </c>
      <c r="O2975">
        <v>0.99</v>
      </c>
      <c r="P2975">
        <v>1675.98</v>
      </c>
      <c r="Q2975" s="2">
        <v>0.56000000000000005</v>
      </c>
      <c r="R2975" t="s">
        <v>29</v>
      </c>
      <c r="S2975" t="s">
        <v>30</v>
      </c>
      <c r="T2975" t="s">
        <v>1179</v>
      </c>
      <c r="U2975" t="s">
        <v>214</v>
      </c>
      <c r="V2975" t="s">
        <v>52</v>
      </c>
      <c r="W2975">
        <v>6782</v>
      </c>
      <c r="X2975" s="1">
        <v>41420</v>
      </c>
      <c r="Y2975" t="s">
        <v>34</v>
      </c>
      <c r="Z2975" t="e" vm="4">
        <v>#VALUE!</v>
      </c>
      <c r="AA2975">
        <v>95123</v>
      </c>
      <c r="AB2975" t="e" cm="1" vm="2">
        <f t="array" ref="AB2975">_FV(Table1[[#This Row],[State]],"Country/region",TRUE)</f>
        <v>#VALUE!</v>
      </c>
    </row>
    <row r="2976" spans="1:28" x14ac:dyDescent="0.35">
      <c r="A2976" t="s">
        <v>564</v>
      </c>
      <c r="B2976">
        <v>47</v>
      </c>
      <c r="C2976" t="s">
        <v>565</v>
      </c>
      <c r="D2976" t="s">
        <v>38</v>
      </c>
      <c r="E2976">
        <f>YEAR(Table1[[#This Row],[Order Date]])</f>
        <v>2013</v>
      </c>
      <c r="F2976">
        <v>1</v>
      </c>
      <c r="G2976">
        <f>MONTH(Table1[[#This Row],[Order Date]])</f>
        <v>5</v>
      </c>
      <c r="H2976" s="1">
        <v>41420</v>
      </c>
      <c r="I2976">
        <v>7429</v>
      </c>
      <c r="J2976" t="s">
        <v>39</v>
      </c>
      <c r="K2976">
        <v>6</v>
      </c>
      <c r="L2976">
        <v>26.48</v>
      </c>
      <c r="M2976" s="2">
        <v>0.09</v>
      </c>
      <c r="N2976">
        <v>168.25</v>
      </c>
      <c r="O2976">
        <v>6.93</v>
      </c>
      <c r="P2976">
        <v>101.78</v>
      </c>
      <c r="Q2976" s="2">
        <v>0.49</v>
      </c>
      <c r="R2976" t="s">
        <v>48</v>
      </c>
      <c r="S2976" t="s">
        <v>30</v>
      </c>
      <c r="T2976" t="s">
        <v>1511</v>
      </c>
      <c r="U2976" t="s">
        <v>82</v>
      </c>
      <c r="V2976" t="s">
        <v>33</v>
      </c>
      <c r="W2976">
        <v>1016</v>
      </c>
      <c r="X2976" s="1">
        <v>41421</v>
      </c>
      <c r="Y2976" t="s">
        <v>42</v>
      </c>
      <c r="Z2976" t="e" vm="1">
        <v>#VALUE!</v>
      </c>
      <c r="AA2976">
        <v>17331</v>
      </c>
      <c r="AB2976" t="e" cm="1" vm="2">
        <f t="array" ref="AB2976">_FV(Table1[[#This Row],[State]],"Country/region",TRUE)</f>
        <v>#VALUE!</v>
      </c>
    </row>
    <row r="2977" spans="1:28" x14ac:dyDescent="0.35">
      <c r="A2977" t="s">
        <v>2330</v>
      </c>
      <c r="B2977">
        <v>47</v>
      </c>
      <c r="C2977" t="s">
        <v>2081</v>
      </c>
      <c r="D2977" t="s">
        <v>57</v>
      </c>
      <c r="E2977">
        <f>YEAR(Table1[[#This Row],[Order Date]])</f>
        <v>2013</v>
      </c>
      <c r="F2977">
        <v>1</v>
      </c>
      <c r="G2977">
        <f>MONTH(Table1[[#This Row],[Order Date]])</f>
        <v>5</v>
      </c>
      <c r="H2977" s="1">
        <v>41420</v>
      </c>
      <c r="I2977">
        <v>43526</v>
      </c>
      <c r="J2977" t="s">
        <v>28</v>
      </c>
      <c r="K2977">
        <v>19</v>
      </c>
      <c r="L2977">
        <v>15.31</v>
      </c>
      <c r="M2977" s="2">
        <v>0</v>
      </c>
      <c r="N2977">
        <v>320.02999999999997</v>
      </c>
      <c r="O2977">
        <v>8.7799999999999994</v>
      </c>
      <c r="P2977">
        <v>-43.22</v>
      </c>
      <c r="Q2977" s="2">
        <v>0.56999999999999995</v>
      </c>
      <c r="R2977" t="s">
        <v>29</v>
      </c>
      <c r="S2977" t="s">
        <v>30</v>
      </c>
      <c r="T2977" t="s">
        <v>1648</v>
      </c>
      <c r="U2977" t="s">
        <v>32</v>
      </c>
      <c r="V2977" t="s">
        <v>33</v>
      </c>
      <c r="W2977">
        <v>6149</v>
      </c>
      <c r="X2977" s="1">
        <v>41421</v>
      </c>
      <c r="Y2977" t="s">
        <v>34</v>
      </c>
      <c r="Z2977" t="e" vm="3">
        <v>#VALUE!</v>
      </c>
      <c r="AA2977">
        <v>20854</v>
      </c>
      <c r="AB2977" t="e" cm="1" vm="2">
        <f t="array" ref="AB2977">_FV(Table1[[#This Row],[State]],"Country/region",TRUE)</f>
        <v>#VALUE!</v>
      </c>
    </row>
    <row r="2978" spans="1:28" x14ac:dyDescent="0.35">
      <c r="A2978" t="s">
        <v>564</v>
      </c>
      <c r="B2978">
        <v>47</v>
      </c>
      <c r="C2978" t="s">
        <v>565</v>
      </c>
      <c r="D2978" t="s">
        <v>38</v>
      </c>
      <c r="E2978">
        <f>YEAR(Table1[[#This Row],[Order Date]])</f>
        <v>2013</v>
      </c>
      <c r="F2978">
        <v>1</v>
      </c>
      <c r="G2978">
        <f>MONTH(Table1[[#This Row],[Order Date]])</f>
        <v>5</v>
      </c>
      <c r="H2978" s="1">
        <v>41420</v>
      </c>
      <c r="I2978">
        <v>7429</v>
      </c>
      <c r="J2978" t="s">
        <v>39</v>
      </c>
      <c r="K2978">
        <v>33</v>
      </c>
      <c r="L2978">
        <v>40.479999999999997</v>
      </c>
      <c r="M2978" s="2">
        <v>0.04</v>
      </c>
      <c r="N2978">
        <v>1379.34</v>
      </c>
      <c r="O2978">
        <v>19.989999999999998</v>
      </c>
      <c r="P2978">
        <v>-470.85</v>
      </c>
      <c r="Q2978" s="2">
        <v>0.77</v>
      </c>
      <c r="R2978" t="s">
        <v>96</v>
      </c>
      <c r="S2978" t="s">
        <v>30</v>
      </c>
      <c r="T2978" t="s">
        <v>1231</v>
      </c>
      <c r="U2978" t="s">
        <v>102</v>
      </c>
      <c r="V2978" t="s">
        <v>33</v>
      </c>
      <c r="W2978">
        <v>1015</v>
      </c>
      <c r="X2978" s="1">
        <v>41421</v>
      </c>
      <c r="Y2978" t="s">
        <v>34</v>
      </c>
      <c r="Z2978" t="e" vm="1">
        <v>#VALUE!</v>
      </c>
      <c r="AA2978">
        <v>17331</v>
      </c>
      <c r="AB2978" t="e" cm="1" vm="2">
        <f t="array" ref="AB2978">_FV(Table1[[#This Row],[State]],"Country/region",TRUE)</f>
        <v>#VALUE!</v>
      </c>
    </row>
    <row r="2979" spans="1:28" x14ac:dyDescent="0.35">
      <c r="A2979" t="s">
        <v>315</v>
      </c>
      <c r="B2979">
        <v>47</v>
      </c>
      <c r="C2979" t="s">
        <v>316</v>
      </c>
      <c r="D2979" t="s">
        <v>57</v>
      </c>
      <c r="E2979">
        <f>YEAR(Table1[[#This Row],[Order Date]])</f>
        <v>2013</v>
      </c>
      <c r="F2979">
        <v>1</v>
      </c>
      <c r="G2979">
        <f>MONTH(Table1[[#This Row],[Order Date]])</f>
        <v>5</v>
      </c>
      <c r="H2979" s="1">
        <v>41420</v>
      </c>
      <c r="I2979">
        <v>24902</v>
      </c>
      <c r="J2979" t="s">
        <v>28</v>
      </c>
      <c r="K2979">
        <v>43</v>
      </c>
      <c r="L2979">
        <v>5.18</v>
      </c>
      <c r="M2979" s="2">
        <v>0.03</v>
      </c>
      <c r="N2979">
        <v>224.58</v>
      </c>
      <c r="O2979">
        <v>2.04</v>
      </c>
      <c r="P2979">
        <v>46.31</v>
      </c>
      <c r="Q2979" s="2">
        <v>0.36</v>
      </c>
      <c r="R2979" t="s">
        <v>29</v>
      </c>
      <c r="S2979" t="s">
        <v>59</v>
      </c>
      <c r="T2979" t="s">
        <v>1573</v>
      </c>
      <c r="U2979" t="s">
        <v>61</v>
      </c>
      <c r="V2979" t="s">
        <v>76</v>
      </c>
      <c r="W2979">
        <v>3495</v>
      </c>
      <c r="X2979" s="1">
        <v>41422</v>
      </c>
      <c r="Y2979" t="s">
        <v>34</v>
      </c>
      <c r="Z2979" t="e" vm="14">
        <v>#VALUE!</v>
      </c>
      <c r="AA2979">
        <v>33024</v>
      </c>
      <c r="AB2979" t="e" cm="1" vm="2">
        <f t="array" ref="AB2979">_FV(Table1[[#This Row],[State]],"Country/region",TRUE)</f>
        <v>#VALUE!</v>
      </c>
    </row>
    <row r="2980" spans="1:28" x14ac:dyDescent="0.35">
      <c r="A2980" t="s">
        <v>2620</v>
      </c>
      <c r="B2980">
        <v>47</v>
      </c>
      <c r="C2980" t="s">
        <v>1051</v>
      </c>
      <c r="D2980" t="s">
        <v>57</v>
      </c>
      <c r="E2980">
        <f>YEAR(Table1[[#This Row],[Order Date]])</f>
        <v>2013</v>
      </c>
      <c r="F2980">
        <v>1</v>
      </c>
      <c r="G2980">
        <f>MONTH(Table1[[#This Row],[Order Date]])</f>
        <v>5</v>
      </c>
      <c r="H2980" s="1">
        <v>41420</v>
      </c>
      <c r="I2980">
        <v>17859</v>
      </c>
      <c r="J2980" t="s">
        <v>58</v>
      </c>
      <c r="K2980">
        <v>7</v>
      </c>
      <c r="L2980">
        <v>27.48</v>
      </c>
      <c r="M2980" s="2">
        <v>7.0000000000000007E-2</v>
      </c>
      <c r="N2980">
        <v>182.89</v>
      </c>
      <c r="O2980">
        <v>4</v>
      </c>
      <c r="P2980">
        <v>-99.3</v>
      </c>
      <c r="Q2980" s="2">
        <v>0.75</v>
      </c>
      <c r="R2980" t="s">
        <v>96</v>
      </c>
      <c r="S2980" t="s">
        <v>30</v>
      </c>
      <c r="T2980" t="s">
        <v>1460</v>
      </c>
      <c r="U2980" t="s">
        <v>102</v>
      </c>
      <c r="V2980" t="s">
        <v>76</v>
      </c>
      <c r="W2980">
        <v>2458</v>
      </c>
      <c r="X2980" s="1">
        <v>41422</v>
      </c>
      <c r="Y2980" t="s">
        <v>34</v>
      </c>
      <c r="Z2980" t="e" vm="34">
        <v>#VALUE!</v>
      </c>
      <c r="AA2980">
        <v>39530</v>
      </c>
      <c r="AB2980" t="e" cm="1" vm="2">
        <f t="array" ref="AB2980">_FV(Table1[[#This Row],[State]],"Country/region",TRUE)</f>
        <v>#VALUE!</v>
      </c>
    </row>
    <row r="2981" spans="1:28" x14ac:dyDescent="0.35">
      <c r="A2981" t="s">
        <v>1753</v>
      </c>
      <c r="B2981">
        <v>47</v>
      </c>
      <c r="C2981" t="s">
        <v>1754</v>
      </c>
      <c r="D2981" t="s">
        <v>46</v>
      </c>
      <c r="E2981">
        <f>YEAR(Table1[[#This Row],[Order Date]])</f>
        <v>2013</v>
      </c>
      <c r="F2981">
        <v>1</v>
      </c>
      <c r="G2981">
        <f>MONTH(Table1[[#This Row],[Order Date]])</f>
        <v>5</v>
      </c>
      <c r="H2981" s="1">
        <v>41421</v>
      </c>
      <c r="I2981">
        <v>14978</v>
      </c>
      <c r="J2981" t="s">
        <v>58</v>
      </c>
      <c r="K2981">
        <v>14</v>
      </c>
      <c r="L2981">
        <v>880.98</v>
      </c>
      <c r="M2981" s="2">
        <v>7.0000000000000007E-2</v>
      </c>
      <c r="N2981">
        <v>12043.88</v>
      </c>
      <c r="O2981">
        <v>44.55</v>
      </c>
      <c r="P2981">
        <v>2011.31</v>
      </c>
      <c r="Q2981" s="2">
        <v>0.62</v>
      </c>
      <c r="R2981" t="s">
        <v>48</v>
      </c>
      <c r="S2981" t="s">
        <v>73</v>
      </c>
      <c r="T2981" t="s">
        <v>158</v>
      </c>
      <c r="U2981" t="s">
        <v>154</v>
      </c>
      <c r="V2981" t="s">
        <v>76</v>
      </c>
      <c r="W2981">
        <v>2092</v>
      </c>
      <c r="X2981" s="1">
        <v>41422</v>
      </c>
      <c r="Y2981" t="s">
        <v>53</v>
      </c>
      <c r="Z2981" t="e" vm="44">
        <v>#VALUE!</v>
      </c>
      <c r="AA2981">
        <v>30721</v>
      </c>
      <c r="AB2981" t="e" cm="1" vm="2">
        <f t="array" ref="AB2981">_FV(Table1[[#This Row],[State]],"Country/region",TRUE)</f>
        <v>#VALUE!</v>
      </c>
    </row>
    <row r="2982" spans="1:28" x14ac:dyDescent="0.35">
      <c r="A2982" t="s">
        <v>1753</v>
      </c>
      <c r="B2982">
        <v>47</v>
      </c>
      <c r="C2982" t="s">
        <v>1754</v>
      </c>
      <c r="D2982" t="s">
        <v>46</v>
      </c>
      <c r="E2982">
        <f>YEAR(Table1[[#This Row],[Order Date]])</f>
        <v>2013</v>
      </c>
      <c r="F2982">
        <v>1</v>
      </c>
      <c r="G2982">
        <f>MONTH(Table1[[#This Row],[Order Date]])</f>
        <v>5</v>
      </c>
      <c r="H2982" s="1">
        <v>41421</v>
      </c>
      <c r="I2982">
        <v>14978</v>
      </c>
      <c r="J2982" t="s">
        <v>58</v>
      </c>
      <c r="K2982">
        <v>14</v>
      </c>
      <c r="L2982">
        <v>13.48</v>
      </c>
      <c r="M2982" s="2">
        <v>0</v>
      </c>
      <c r="N2982">
        <v>195.12</v>
      </c>
      <c r="O2982">
        <v>4.51</v>
      </c>
      <c r="P2982">
        <v>-6.32</v>
      </c>
      <c r="Q2982" s="2">
        <v>0.59</v>
      </c>
      <c r="R2982" t="s">
        <v>29</v>
      </c>
      <c r="S2982" t="s">
        <v>30</v>
      </c>
      <c r="T2982" t="s">
        <v>1046</v>
      </c>
      <c r="U2982" t="s">
        <v>32</v>
      </c>
      <c r="V2982" t="s">
        <v>76</v>
      </c>
      <c r="W2982">
        <v>2093</v>
      </c>
      <c r="X2982" s="1">
        <v>41422</v>
      </c>
      <c r="Y2982" t="s">
        <v>34</v>
      </c>
      <c r="Z2982" t="e" vm="44">
        <v>#VALUE!</v>
      </c>
      <c r="AA2982">
        <v>30721</v>
      </c>
      <c r="AB2982" t="e" cm="1" vm="2">
        <f t="array" ref="AB2982">_FV(Table1[[#This Row],[State]],"Country/region",TRUE)</f>
        <v>#VALUE!</v>
      </c>
    </row>
    <row r="2983" spans="1:28" x14ac:dyDescent="0.35">
      <c r="A2983" t="s">
        <v>787</v>
      </c>
      <c r="B2983">
        <v>47</v>
      </c>
      <c r="C2983" t="s">
        <v>1302</v>
      </c>
      <c r="D2983" t="s">
        <v>57</v>
      </c>
      <c r="E2983">
        <f>YEAR(Table1[[#This Row],[Order Date]])</f>
        <v>2013</v>
      </c>
      <c r="F2983">
        <v>1</v>
      </c>
      <c r="G2983">
        <f>MONTH(Table1[[#This Row],[Order Date]])</f>
        <v>5</v>
      </c>
      <c r="H2983" s="1">
        <v>41421</v>
      </c>
      <c r="I2983">
        <v>35940</v>
      </c>
      <c r="J2983" t="s">
        <v>58</v>
      </c>
      <c r="K2983">
        <v>47</v>
      </c>
      <c r="L2983">
        <v>2.88</v>
      </c>
      <c r="M2983" s="2">
        <v>0.03</v>
      </c>
      <c r="N2983">
        <v>136.63</v>
      </c>
      <c r="O2983">
        <v>5.33</v>
      </c>
      <c r="P2983">
        <v>-162.61000000000001</v>
      </c>
      <c r="Q2983" s="2">
        <v>0.36</v>
      </c>
      <c r="R2983" t="s">
        <v>29</v>
      </c>
      <c r="S2983" t="s">
        <v>30</v>
      </c>
      <c r="T2983" t="s">
        <v>2998</v>
      </c>
      <c r="U2983" t="s">
        <v>210</v>
      </c>
      <c r="V2983" t="s">
        <v>76</v>
      </c>
      <c r="W2983">
        <v>5046</v>
      </c>
      <c r="X2983" s="1">
        <v>41424</v>
      </c>
      <c r="Y2983" t="s">
        <v>34</v>
      </c>
      <c r="Z2983" t="e" vm="18">
        <v>#VALUE!</v>
      </c>
      <c r="AA2983">
        <v>22204</v>
      </c>
      <c r="AB2983" t="e" cm="1" vm="2">
        <f t="array" ref="AB2983">_FV(Table1[[#This Row],[State]],"Country/region",TRUE)</f>
        <v>#VALUE!</v>
      </c>
    </row>
    <row r="2984" spans="1:28" x14ac:dyDescent="0.35">
      <c r="A2984" t="s">
        <v>1683</v>
      </c>
      <c r="B2984">
        <v>47</v>
      </c>
      <c r="C2984" t="s">
        <v>1684</v>
      </c>
      <c r="D2984" t="s">
        <v>46</v>
      </c>
      <c r="E2984">
        <f>YEAR(Table1[[#This Row],[Order Date]])</f>
        <v>2013</v>
      </c>
      <c r="F2984">
        <v>1</v>
      </c>
      <c r="G2984">
        <f>MONTH(Table1[[#This Row],[Order Date]])</f>
        <v>5</v>
      </c>
      <c r="H2984" s="1">
        <v>41421</v>
      </c>
      <c r="I2984">
        <v>7904</v>
      </c>
      <c r="J2984" t="s">
        <v>47</v>
      </c>
      <c r="K2984">
        <v>47</v>
      </c>
      <c r="L2984">
        <v>6.3</v>
      </c>
      <c r="M2984" s="2">
        <v>0.08</v>
      </c>
      <c r="N2984">
        <v>298.3</v>
      </c>
      <c r="O2984">
        <v>0.5</v>
      </c>
      <c r="P2984">
        <v>146.72</v>
      </c>
      <c r="Q2984" s="2">
        <v>0.39</v>
      </c>
      <c r="R2984" t="s">
        <v>29</v>
      </c>
      <c r="S2984" t="s">
        <v>30</v>
      </c>
      <c r="T2984" t="s">
        <v>556</v>
      </c>
      <c r="U2984" t="s">
        <v>210</v>
      </c>
      <c r="V2984" t="s">
        <v>52</v>
      </c>
      <c r="W2984">
        <v>1071</v>
      </c>
      <c r="X2984" s="1">
        <v>41430</v>
      </c>
      <c r="Y2984" t="s">
        <v>42</v>
      </c>
      <c r="Z2984" t="e" vm="8">
        <v>#VALUE!</v>
      </c>
      <c r="AA2984">
        <v>97330</v>
      </c>
      <c r="AB2984" t="e" cm="1" vm="2">
        <f t="array" ref="AB2984">_FV(Table1[[#This Row],[State]],"Country/region",TRUE)</f>
        <v>#VALUE!</v>
      </c>
    </row>
    <row r="2985" spans="1:28" x14ac:dyDescent="0.35">
      <c r="A2985" t="s">
        <v>2999</v>
      </c>
      <c r="B2985">
        <v>47</v>
      </c>
      <c r="C2985" t="s">
        <v>575</v>
      </c>
      <c r="D2985" t="s">
        <v>57</v>
      </c>
      <c r="E2985">
        <f>YEAR(Table1[[#This Row],[Order Date]])</f>
        <v>2013</v>
      </c>
      <c r="F2985">
        <v>1</v>
      </c>
      <c r="G2985">
        <f>MONTH(Table1[[#This Row],[Order Date]])</f>
        <v>5</v>
      </c>
      <c r="H2985" s="1">
        <v>41422</v>
      </c>
      <c r="I2985">
        <v>59584</v>
      </c>
      <c r="J2985" t="s">
        <v>131</v>
      </c>
      <c r="K2985">
        <v>7</v>
      </c>
      <c r="L2985">
        <v>150.97999999999999</v>
      </c>
      <c r="M2985" s="2">
        <v>0</v>
      </c>
      <c r="N2985">
        <v>1120.27</v>
      </c>
      <c r="O2985">
        <v>13.99</v>
      </c>
      <c r="P2985">
        <v>16.809999999999999</v>
      </c>
      <c r="Q2985" s="2">
        <v>0.38</v>
      </c>
      <c r="R2985" t="s">
        <v>96</v>
      </c>
      <c r="S2985" t="s">
        <v>80</v>
      </c>
      <c r="T2985" t="s">
        <v>509</v>
      </c>
      <c r="U2985" t="s">
        <v>98</v>
      </c>
      <c r="V2985" t="s">
        <v>68</v>
      </c>
      <c r="W2985">
        <v>8336</v>
      </c>
      <c r="X2985" s="1">
        <v>41422</v>
      </c>
      <c r="Y2985" t="s">
        <v>34</v>
      </c>
      <c r="Z2985" t="e" vm="12">
        <v>#VALUE!</v>
      </c>
      <c r="AA2985">
        <v>50010</v>
      </c>
      <c r="AB2985" t="e" cm="1" vm="2">
        <f t="array" ref="AB2985">_FV(Table1[[#This Row],[State]],"Country/region",TRUE)</f>
        <v>#VALUE!</v>
      </c>
    </row>
    <row r="2986" spans="1:28" x14ac:dyDescent="0.35">
      <c r="A2986" t="s">
        <v>1288</v>
      </c>
      <c r="B2986">
        <v>47</v>
      </c>
      <c r="C2986" t="s">
        <v>1199</v>
      </c>
      <c r="D2986" t="s">
        <v>27</v>
      </c>
      <c r="E2986">
        <f>YEAR(Table1[[#This Row],[Order Date]])</f>
        <v>2013</v>
      </c>
      <c r="F2986">
        <v>1</v>
      </c>
      <c r="G2986">
        <f>MONTH(Table1[[#This Row],[Order Date]])</f>
        <v>5</v>
      </c>
      <c r="H2986" s="1">
        <v>41422</v>
      </c>
      <c r="I2986">
        <v>57190</v>
      </c>
      <c r="J2986" t="s">
        <v>131</v>
      </c>
      <c r="K2986">
        <v>48</v>
      </c>
      <c r="L2986">
        <v>40.99</v>
      </c>
      <c r="M2986" s="2">
        <v>0.02</v>
      </c>
      <c r="N2986">
        <v>2052.83</v>
      </c>
      <c r="O2986">
        <v>8.9700000000000006</v>
      </c>
      <c r="P2986">
        <v>395.85</v>
      </c>
      <c r="Q2986" s="2">
        <v>0.54</v>
      </c>
      <c r="R2986" t="s">
        <v>96</v>
      </c>
      <c r="S2986" t="s">
        <v>30</v>
      </c>
      <c r="T2986" t="s">
        <v>3000</v>
      </c>
      <c r="U2986" t="s">
        <v>98</v>
      </c>
      <c r="V2986" t="s">
        <v>52</v>
      </c>
      <c r="W2986">
        <v>8004</v>
      </c>
      <c r="X2986" s="1">
        <v>41422</v>
      </c>
      <c r="Y2986" t="s">
        <v>34</v>
      </c>
      <c r="Z2986" t="e" vm="4">
        <v>#VALUE!</v>
      </c>
      <c r="AA2986">
        <v>96003</v>
      </c>
      <c r="AB2986" t="e" cm="1" vm="2">
        <f t="array" ref="AB2986">_FV(Table1[[#This Row],[State]],"Country/region",TRUE)</f>
        <v>#VALUE!</v>
      </c>
    </row>
    <row r="2987" spans="1:28" x14ac:dyDescent="0.35">
      <c r="A2987" t="s">
        <v>2999</v>
      </c>
      <c r="B2987">
        <v>47</v>
      </c>
      <c r="C2987" t="s">
        <v>575</v>
      </c>
      <c r="D2987" t="s">
        <v>57</v>
      </c>
      <c r="E2987">
        <f>YEAR(Table1[[#This Row],[Order Date]])</f>
        <v>2013</v>
      </c>
      <c r="F2987">
        <v>1</v>
      </c>
      <c r="G2987">
        <f>MONTH(Table1[[#This Row],[Order Date]])</f>
        <v>5</v>
      </c>
      <c r="H2987" s="1">
        <v>41422</v>
      </c>
      <c r="I2987">
        <v>59584</v>
      </c>
      <c r="J2987" t="s">
        <v>131</v>
      </c>
      <c r="K2987">
        <v>3</v>
      </c>
      <c r="L2987">
        <v>100.98</v>
      </c>
      <c r="M2987" s="2">
        <v>0.08</v>
      </c>
      <c r="N2987">
        <v>336.84</v>
      </c>
      <c r="O2987">
        <v>35.840000000000003</v>
      </c>
      <c r="P2987">
        <v>-160.46</v>
      </c>
      <c r="Q2987" s="2">
        <v>0.62</v>
      </c>
      <c r="R2987" t="s">
        <v>48</v>
      </c>
      <c r="S2987" t="s">
        <v>73</v>
      </c>
      <c r="T2987" t="s">
        <v>153</v>
      </c>
      <c r="U2987" t="s">
        <v>154</v>
      </c>
      <c r="V2987" t="s">
        <v>68</v>
      </c>
      <c r="W2987">
        <v>8335</v>
      </c>
      <c r="X2987" s="1">
        <v>41423</v>
      </c>
      <c r="Y2987" t="s">
        <v>53</v>
      </c>
      <c r="Z2987" t="e" vm="12">
        <v>#VALUE!</v>
      </c>
      <c r="AA2987">
        <v>50010</v>
      </c>
      <c r="AB2987" t="e" cm="1" vm="2">
        <f t="array" ref="AB2987">_FV(Table1[[#This Row],[State]],"Country/region",TRUE)</f>
        <v>#VALUE!</v>
      </c>
    </row>
    <row r="2988" spans="1:28" x14ac:dyDescent="0.35">
      <c r="A2988" t="s">
        <v>55</v>
      </c>
      <c r="B2988">
        <v>47</v>
      </c>
      <c r="C2988" t="s">
        <v>56</v>
      </c>
      <c r="D2988" t="s">
        <v>57</v>
      </c>
      <c r="E2988">
        <f>YEAR(Table1[[#This Row],[Order Date]])</f>
        <v>2013</v>
      </c>
      <c r="F2988">
        <v>1</v>
      </c>
      <c r="G2988">
        <f>MONTH(Table1[[#This Row],[Order Date]])</f>
        <v>5</v>
      </c>
      <c r="H2988" s="1">
        <v>41422</v>
      </c>
      <c r="I2988">
        <v>38657</v>
      </c>
      <c r="J2988" t="s">
        <v>39</v>
      </c>
      <c r="K2988">
        <v>38</v>
      </c>
      <c r="L2988">
        <v>31.78</v>
      </c>
      <c r="M2988" s="2">
        <v>0.01</v>
      </c>
      <c r="N2988">
        <v>1279.25</v>
      </c>
      <c r="O2988">
        <v>1.99</v>
      </c>
      <c r="P2988">
        <v>569.29999999999995</v>
      </c>
      <c r="Q2988" s="2">
        <v>0.42</v>
      </c>
      <c r="R2988" t="s">
        <v>96</v>
      </c>
      <c r="S2988" t="s">
        <v>139</v>
      </c>
      <c r="T2988" t="s">
        <v>551</v>
      </c>
      <c r="U2988" t="s">
        <v>102</v>
      </c>
      <c r="V2988" t="s">
        <v>52</v>
      </c>
      <c r="W2988">
        <v>5444</v>
      </c>
      <c r="X2988" s="1">
        <v>41423</v>
      </c>
      <c r="Y2988" t="s">
        <v>34</v>
      </c>
      <c r="Z2988" t="e" vm="4">
        <v>#VALUE!</v>
      </c>
      <c r="AA2988">
        <v>90640</v>
      </c>
      <c r="AB2988" t="e" cm="1" vm="2">
        <f t="array" ref="AB2988">_FV(Table1[[#This Row],[State]],"Country/region",TRUE)</f>
        <v>#VALUE!</v>
      </c>
    </row>
    <row r="2989" spans="1:28" x14ac:dyDescent="0.35">
      <c r="A2989" t="s">
        <v>758</v>
      </c>
      <c r="B2989">
        <v>47</v>
      </c>
      <c r="C2989" t="s">
        <v>1199</v>
      </c>
      <c r="D2989" t="s">
        <v>27</v>
      </c>
      <c r="E2989">
        <f>YEAR(Table1[[#This Row],[Order Date]])</f>
        <v>2013</v>
      </c>
      <c r="F2989">
        <v>1</v>
      </c>
      <c r="G2989">
        <f>MONTH(Table1[[#This Row],[Order Date]])</f>
        <v>5</v>
      </c>
      <c r="H2989" s="1">
        <v>41422</v>
      </c>
      <c r="I2989">
        <v>57190</v>
      </c>
      <c r="J2989" t="s">
        <v>131</v>
      </c>
      <c r="K2989">
        <v>36</v>
      </c>
      <c r="L2989">
        <v>17.48</v>
      </c>
      <c r="M2989" s="2">
        <v>0.09</v>
      </c>
      <c r="N2989">
        <v>620.45000000000005</v>
      </c>
      <c r="O2989">
        <v>1.99</v>
      </c>
      <c r="P2989">
        <v>171.94</v>
      </c>
      <c r="Q2989" s="2">
        <v>0.46</v>
      </c>
      <c r="R2989" t="s">
        <v>96</v>
      </c>
      <c r="S2989" t="s">
        <v>139</v>
      </c>
      <c r="T2989" t="s">
        <v>3001</v>
      </c>
      <c r="U2989" t="s">
        <v>102</v>
      </c>
      <c r="V2989" t="s">
        <v>52</v>
      </c>
      <c r="W2989">
        <v>8005</v>
      </c>
      <c r="X2989" s="1">
        <v>41423</v>
      </c>
      <c r="Y2989" t="s">
        <v>34</v>
      </c>
      <c r="Z2989" t="e" vm="4">
        <v>#VALUE!</v>
      </c>
      <c r="AA2989">
        <v>92374</v>
      </c>
      <c r="AB2989" t="e" cm="1" vm="2">
        <f t="array" ref="AB2989">_FV(Table1[[#This Row],[State]],"Country/region",TRUE)</f>
        <v>#VALUE!</v>
      </c>
    </row>
    <row r="2990" spans="1:28" x14ac:dyDescent="0.35">
      <c r="A2990" t="s">
        <v>2447</v>
      </c>
      <c r="B2990">
        <v>47</v>
      </c>
      <c r="C2990" t="s">
        <v>2448</v>
      </c>
      <c r="D2990" t="s">
        <v>46</v>
      </c>
      <c r="E2990">
        <f>YEAR(Table1[[#This Row],[Order Date]])</f>
        <v>2013</v>
      </c>
      <c r="F2990">
        <v>1</v>
      </c>
      <c r="G2990">
        <f>MONTH(Table1[[#This Row],[Order Date]])</f>
        <v>5</v>
      </c>
      <c r="H2990" s="1">
        <v>41422</v>
      </c>
      <c r="I2990">
        <v>4195</v>
      </c>
      <c r="J2990" t="s">
        <v>39</v>
      </c>
      <c r="K2990">
        <v>30</v>
      </c>
      <c r="L2990">
        <v>8.5</v>
      </c>
      <c r="M2990" s="2">
        <v>7.0000000000000007E-2</v>
      </c>
      <c r="N2990">
        <v>255.74</v>
      </c>
      <c r="O2990">
        <v>1.99</v>
      </c>
      <c r="P2990">
        <v>37.090000000000003</v>
      </c>
      <c r="Q2990" s="2">
        <v>0.49</v>
      </c>
      <c r="R2990" t="s">
        <v>96</v>
      </c>
      <c r="S2990" t="s">
        <v>139</v>
      </c>
      <c r="T2990" t="s">
        <v>2151</v>
      </c>
      <c r="U2990" t="s">
        <v>102</v>
      </c>
      <c r="V2990" t="s">
        <v>52</v>
      </c>
      <c r="W2990">
        <v>613</v>
      </c>
      <c r="X2990" s="1">
        <v>41424</v>
      </c>
      <c r="Y2990" t="s">
        <v>34</v>
      </c>
      <c r="Z2990" t="e" vm="32">
        <v>#VALUE!</v>
      </c>
      <c r="AA2990">
        <v>80122</v>
      </c>
      <c r="AB2990" t="e" cm="1" vm="2">
        <f t="array" ref="AB2990">_FV(Table1[[#This Row],[State]],"Country/region",TRUE)</f>
        <v>#VALUE!</v>
      </c>
    </row>
    <row r="2991" spans="1:28" x14ac:dyDescent="0.35">
      <c r="A2991" t="s">
        <v>2542</v>
      </c>
      <c r="B2991">
        <v>47</v>
      </c>
      <c r="C2991" t="s">
        <v>1151</v>
      </c>
      <c r="D2991" t="s">
        <v>38</v>
      </c>
      <c r="E2991">
        <f>YEAR(Table1[[#This Row],[Order Date]])</f>
        <v>2013</v>
      </c>
      <c r="F2991">
        <v>1</v>
      </c>
      <c r="G2991">
        <f>MONTH(Table1[[#This Row],[Order Date]])</f>
        <v>5</v>
      </c>
      <c r="H2991" s="1">
        <v>41423</v>
      </c>
      <c r="I2991">
        <v>35840</v>
      </c>
      <c r="J2991" t="s">
        <v>28</v>
      </c>
      <c r="K2991">
        <v>36</v>
      </c>
      <c r="L2991">
        <v>4.91</v>
      </c>
      <c r="M2991" s="2">
        <v>0.04</v>
      </c>
      <c r="N2991">
        <v>173.08</v>
      </c>
      <c r="O2991">
        <v>0.5</v>
      </c>
      <c r="P2991">
        <v>81.63</v>
      </c>
      <c r="Q2991" s="2">
        <v>0.36</v>
      </c>
      <c r="R2991" t="s">
        <v>29</v>
      </c>
      <c r="S2991" t="s">
        <v>30</v>
      </c>
      <c r="T2991" t="s">
        <v>440</v>
      </c>
      <c r="U2991" t="s">
        <v>210</v>
      </c>
      <c r="V2991" t="s">
        <v>52</v>
      </c>
      <c r="W2991">
        <v>5025</v>
      </c>
      <c r="X2991" s="1">
        <v>41424</v>
      </c>
      <c r="Y2991" t="s">
        <v>34</v>
      </c>
      <c r="Z2991" t="e" vm="42">
        <v>#VALUE!</v>
      </c>
      <c r="AA2991">
        <v>85234</v>
      </c>
      <c r="AB2991" t="e" cm="1" vm="2">
        <f t="array" ref="AB2991">_FV(Table1[[#This Row],[State]],"Country/region",TRUE)</f>
        <v>#VALUE!</v>
      </c>
    </row>
    <row r="2992" spans="1:28" x14ac:dyDescent="0.35">
      <c r="A2992" t="s">
        <v>2736</v>
      </c>
      <c r="B2992">
        <v>47</v>
      </c>
      <c r="C2992" t="s">
        <v>2737</v>
      </c>
      <c r="D2992" t="s">
        <v>27</v>
      </c>
      <c r="E2992">
        <f>YEAR(Table1[[#This Row],[Order Date]])</f>
        <v>2013</v>
      </c>
      <c r="F2992">
        <v>1</v>
      </c>
      <c r="G2992">
        <f>MONTH(Table1[[#This Row],[Order Date]])</f>
        <v>5</v>
      </c>
      <c r="H2992" s="1">
        <v>41423</v>
      </c>
      <c r="I2992">
        <v>12707</v>
      </c>
      <c r="J2992" t="s">
        <v>28</v>
      </c>
      <c r="K2992">
        <v>20</v>
      </c>
      <c r="L2992">
        <v>105.98</v>
      </c>
      <c r="M2992" s="2">
        <v>0.03</v>
      </c>
      <c r="N2992">
        <v>2213.92</v>
      </c>
      <c r="O2992">
        <v>13.99</v>
      </c>
      <c r="P2992">
        <v>768.34</v>
      </c>
      <c r="Q2992" s="2">
        <v>0.65</v>
      </c>
      <c r="R2992" t="s">
        <v>48</v>
      </c>
      <c r="S2992" t="s">
        <v>80</v>
      </c>
      <c r="T2992" t="s">
        <v>664</v>
      </c>
      <c r="U2992" t="s">
        <v>82</v>
      </c>
      <c r="V2992" t="s">
        <v>52</v>
      </c>
      <c r="W2992">
        <v>1773</v>
      </c>
      <c r="X2992" s="1">
        <v>41425</v>
      </c>
      <c r="Y2992" t="s">
        <v>34</v>
      </c>
      <c r="Z2992" t="e" vm="8">
        <v>#VALUE!</v>
      </c>
      <c r="AA2992">
        <v>97303</v>
      </c>
      <c r="AB2992" t="e" cm="1" vm="2">
        <f t="array" ref="AB2992">_FV(Table1[[#This Row],[State]],"Country/region",TRUE)</f>
        <v>#VALUE!</v>
      </c>
    </row>
    <row r="2993" spans="1:28" x14ac:dyDescent="0.35">
      <c r="A2993" t="s">
        <v>2542</v>
      </c>
      <c r="B2993">
        <v>47</v>
      </c>
      <c r="C2993" t="s">
        <v>1151</v>
      </c>
      <c r="D2993" t="s">
        <v>38</v>
      </c>
      <c r="E2993">
        <f>YEAR(Table1[[#This Row],[Order Date]])</f>
        <v>2013</v>
      </c>
      <c r="F2993">
        <v>1</v>
      </c>
      <c r="G2993">
        <f>MONTH(Table1[[#This Row],[Order Date]])</f>
        <v>5</v>
      </c>
      <c r="H2993" s="1">
        <v>41423</v>
      </c>
      <c r="I2993">
        <v>35840</v>
      </c>
      <c r="J2993" t="s">
        <v>28</v>
      </c>
      <c r="K2993">
        <v>49</v>
      </c>
      <c r="L2993">
        <v>85.99</v>
      </c>
      <c r="M2993" s="2">
        <v>0.08</v>
      </c>
      <c r="N2993">
        <v>3492.6585</v>
      </c>
      <c r="O2993">
        <v>0.99</v>
      </c>
      <c r="P2993">
        <v>1181.808</v>
      </c>
      <c r="Q2993" s="2">
        <v>0.55000000000000004</v>
      </c>
      <c r="R2993" t="s">
        <v>96</v>
      </c>
      <c r="S2993" t="s">
        <v>59</v>
      </c>
      <c r="T2993" t="s">
        <v>1197</v>
      </c>
      <c r="U2993" t="s">
        <v>105</v>
      </c>
      <c r="V2993" t="s">
        <v>52</v>
      </c>
      <c r="W2993">
        <v>5026</v>
      </c>
      <c r="X2993" s="1">
        <v>41425</v>
      </c>
      <c r="Y2993" t="s">
        <v>34</v>
      </c>
      <c r="Z2993" t="e" vm="42">
        <v>#VALUE!</v>
      </c>
      <c r="AA2993">
        <v>85234</v>
      </c>
      <c r="AB2993" t="e" cm="1" vm="2">
        <f t="array" ref="AB2993">_FV(Table1[[#This Row],[State]],"Country/region",TRUE)</f>
        <v>#VALUE!</v>
      </c>
    </row>
    <row r="2994" spans="1:28" x14ac:dyDescent="0.35">
      <c r="A2994" t="s">
        <v>1219</v>
      </c>
      <c r="B2994">
        <v>47</v>
      </c>
      <c r="C2994" t="s">
        <v>3002</v>
      </c>
      <c r="D2994" t="s">
        <v>46</v>
      </c>
      <c r="E2994">
        <f>YEAR(Table1[[#This Row],[Order Date]])</f>
        <v>2013</v>
      </c>
      <c r="F2994">
        <v>1</v>
      </c>
      <c r="G2994">
        <f>MONTH(Table1[[#This Row],[Order Date]])</f>
        <v>5</v>
      </c>
      <c r="H2994" s="1">
        <v>41423</v>
      </c>
      <c r="I2994">
        <v>7335</v>
      </c>
      <c r="J2994" t="s">
        <v>47</v>
      </c>
      <c r="K2994">
        <v>43</v>
      </c>
      <c r="L2994">
        <v>95.99</v>
      </c>
      <c r="M2994" s="2">
        <v>0.01</v>
      </c>
      <c r="N2994">
        <v>3681.7494999999999</v>
      </c>
      <c r="O2994">
        <v>4.9000000000000004</v>
      </c>
      <c r="P2994">
        <v>1196.442</v>
      </c>
      <c r="Q2994" s="2">
        <v>0.56000000000000005</v>
      </c>
      <c r="R2994" t="s">
        <v>96</v>
      </c>
      <c r="S2994" t="s">
        <v>30</v>
      </c>
      <c r="T2994" t="s">
        <v>543</v>
      </c>
      <c r="U2994" t="s">
        <v>105</v>
      </c>
      <c r="V2994" t="s">
        <v>76</v>
      </c>
      <c r="W2994">
        <v>1006</v>
      </c>
      <c r="X2994" s="1">
        <v>41428</v>
      </c>
      <c r="Y2994" t="s">
        <v>34</v>
      </c>
      <c r="Z2994" t="e" vm="14">
        <v>#VALUE!</v>
      </c>
      <c r="AA2994">
        <v>33801</v>
      </c>
      <c r="AB2994" t="e" cm="1" vm="2">
        <f t="array" ref="AB2994">_FV(Table1[[#This Row],[State]],"Country/region",TRUE)</f>
        <v>#VALUE!</v>
      </c>
    </row>
    <row r="2995" spans="1:28" x14ac:dyDescent="0.35">
      <c r="A2995" t="s">
        <v>771</v>
      </c>
      <c r="B2995">
        <v>47</v>
      </c>
      <c r="C2995" t="s">
        <v>1479</v>
      </c>
      <c r="D2995" t="s">
        <v>27</v>
      </c>
      <c r="E2995">
        <f>YEAR(Table1[[#This Row],[Order Date]])</f>
        <v>2013</v>
      </c>
      <c r="F2995">
        <v>1</v>
      </c>
      <c r="G2995">
        <f>MONTH(Table1[[#This Row],[Order Date]])</f>
        <v>5</v>
      </c>
      <c r="H2995" s="1">
        <v>41423</v>
      </c>
      <c r="I2995">
        <v>2341</v>
      </c>
      <c r="J2995" t="s">
        <v>47</v>
      </c>
      <c r="K2995">
        <v>29</v>
      </c>
      <c r="L2995">
        <v>5.78</v>
      </c>
      <c r="M2995" s="2">
        <v>0.09</v>
      </c>
      <c r="N2995">
        <v>157.49</v>
      </c>
      <c r="O2995">
        <v>4.96</v>
      </c>
      <c r="P2995">
        <v>-58.25</v>
      </c>
      <c r="Q2995" s="2">
        <v>0.36</v>
      </c>
      <c r="R2995" t="s">
        <v>29</v>
      </c>
      <c r="S2995" t="s">
        <v>30</v>
      </c>
      <c r="T2995" t="s">
        <v>2728</v>
      </c>
      <c r="U2995" t="s">
        <v>61</v>
      </c>
      <c r="V2995" t="s">
        <v>52</v>
      </c>
      <c r="W2995">
        <v>343</v>
      </c>
      <c r="X2995" s="1">
        <v>41430</v>
      </c>
      <c r="Y2995" t="s">
        <v>34</v>
      </c>
      <c r="Z2995" t="e" vm="4">
        <v>#VALUE!</v>
      </c>
      <c r="AA2995">
        <v>92243</v>
      </c>
      <c r="AB2995" t="e" cm="1" vm="2">
        <f t="array" ref="AB2995">_FV(Table1[[#This Row],[State]],"Country/region",TRUE)</f>
        <v>#VALUE!</v>
      </c>
    </row>
    <row r="2996" spans="1:28" x14ac:dyDescent="0.35">
      <c r="A2996" t="s">
        <v>1006</v>
      </c>
      <c r="B2996">
        <v>47</v>
      </c>
      <c r="C2996" t="s">
        <v>1051</v>
      </c>
      <c r="D2996" t="s">
        <v>27</v>
      </c>
      <c r="E2996">
        <f>YEAR(Table1[[#This Row],[Order Date]])</f>
        <v>2013</v>
      </c>
      <c r="F2996">
        <v>1</v>
      </c>
      <c r="G2996">
        <f>MONTH(Table1[[#This Row],[Order Date]])</f>
        <v>5</v>
      </c>
      <c r="H2996" s="1">
        <v>41424</v>
      </c>
      <c r="I2996">
        <v>28455</v>
      </c>
      <c r="J2996" t="s">
        <v>131</v>
      </c>
      <c r="K2996">
        <v>37</v>
      </c>
      <c r="L2996">
        <v>20.89</v>
      </c>
      <c r="M2996" s="2">
        <v>0.02</v>
      </c>
      <c r="N2996">
        <v>767.04</v>
      </c>
      <c r="O2996">
        <v>1.99</v>
      </c>
      <c r="P2996">
        <v>238.84</v>
      </c>
      <c r="Q2996" s="2">
        <v>0.48</v>
      </c>
      <c r="R2996" t="s">
        <v>96</v>
      </c>
      <c r="S2996" t="s">
        <v>139</v>
      </c>
      <c r="T2996" t="s">
        <v>2552</v>
      </c>
      <c r="U2996" t="s">
        <v>102</v>
      </c>
      <c r="V2996" t="s">
        <v>76</v>
      </c>
      <c r="W2996">
        <v>3987</v>
      </c>
      <c r="X2996" s="1">
        <v>41425</v>
      </c>
      <c r="Y2996" t="s">
        <v>34</v>
      </c>
      <c r="Z2996" t="e" vm="34">
        <v>#VALUE!</v>
      </c>
      <c r="AA2996">
        <v>39056</v>
      </c>
      <c r="AB2996" t="e" cm="1" vm="2">
        <f t="array" ref="AB2996">_FV(Table1[[#This Row],[State]],"Country/region",TRUE)</f>
        <v>#VALUE!</v>
      </c>
    </row>
    <row r="2997" spans="1:28" x14ac:dyDescent="0.35">
      <c r="A2997" t="s">
        <v>1858</v>
      </c>
      <c r="B2997">
        <v>47</v>
      </c>
      <c r="C2997" t="s">
        <v>260</v>
      </c>
      <c r="D2997" t="s">
        <v>38</v>
      </c>
      <c r="E2997">
        <f>YEAR(Table1[[#This Row],[Order Date]])</f>
        <v>2013</v>
      </c>
      <c r="F2997">
        <v>1</v>
      </c>
      <c r="G2997">
        <f>MONTH(Table1[[#This Row],[Order Date]])</f>
        <v>5</v>
      </c>
      <c r="H2997" s="1">
        <v>41424</v>
      </c>
      <c r="I2997">
        <v>15332</v>
      </c>
      <c r="J2997" t="s">
        <v>39</v>
      </c>
      <c r="K2997">
        <v>6</v>
      </c>
      <c r="L2997">
        <v>52.4</v>
      </c>
      <c r="M2997" s="2">
        <v>0.1</v>
      </c>
      <c r="N2997">
        <v>321.70999999999998</v>
      </c>
      <c r="O2997">
        <v>16.11</v>
      </c>
      <c r="P2997">
        <v>-2.7254999999999998</v>
      </c>
      <c r="Q2997" s="2">
        <v>0.39</v>
      </c>
      <c r="R2997" t="s">
        <v>29</v>
      </c>
      <c r="S2997" t="s">
        <v>30</v>
      </c>
      <c r="T2997" t="s">
        <v>2143</v>
      </c>
      <c r="U2997" t="s">
        <v>67</v>
      </c>
      <c r="V2997" t="s">
        <v>68</v>
      </c>
      <c r="W2997">
        <v>2146</v>
      </c>
      <c r="X2997" s="1">
        <v>41426</v>
      </c>
      <c r="Y2997" t="s">
        <v>34</v>
      </c>
      <c r="Z2997" t="e" vm="28">
        <v>#VALUE!</v>
      </c>
      <c r="AA2997">
        <v>64118</v>
      </c>
      <c r="AB2997" t="e" cm="1" vm="2">
        <f t="array" ref="AB2997">_FV(Table1[[#This Row],[State]],"Country/region",TRUE)</f>
        <v>#VALUE!</v>
      </c>
    </row>
    <row r="2998" spans="1:28" x14ac:dyDescent="0.35">
      <c r="A2998" t="s">
        <v>2957</v>
      </c>
      <c r="B2998">
        <v>47</v>
      </c>
      <c r="C2998" t="s">
        <v>720</v>
      </c>
      <c r="D2998" t="s">
        <v>38</v>
      </c>
      <c r="E2998">
        <f>YEAR(Table1[[#This Row],[Order Date]])</f>
        <v>2013</v>
      </c>
      <c r="F2998">
        <v>1</v>
      </c>
      <c r="G2998">
        <f>MONTH(Table1[[#This Row],[Order Date]])</f>
        <v>5</v>
      </c>
      <c r="H2998" s="1">
        <v>41424</v>
      </c>
      <c r="I2998">
        <v>13537</v>
      </c>
      <c r="J2998" t="s">
        <v>47</v>
      </c>
      <c r="K2998">
        <v>41</v>
      </c>
      <c r="L2998">
        <v>7.4</v>
      </c>
      <c r="M2998" s="2">
        <v>0.03</v>
      </c>
      <c r="N2998">
        <v>316.61</v>
      </c>
      <c r="O2998">
        <v>1.71</v>
      </c>
      <c r="P2998">
        <v>110.34</v>
      </c>
      <c r="Q2998" s="2">
        <v>0.4</v>
      </c>
      <c r="R2998" t="s">
        <v>29</v>
      </c>
      <c r="S2998" t="s">
        <v>59</v>
      </c>
      <c r="T2998" t="s">
        <v>3003</v>
      </c>
      <c r="U2998" t="s">
        <v>61</v>
      </c>
      <c r="V2998" t="s">
        <v>33</v>
      </c>
      <c r="W2998">
        <v>1878</v>
      </c>
      <c r="X2998" s="1">
        <v>41426</v>
      </c>
      <c r="Y2998" t="s">
        <v>34</v>
      </c>
      <c r="Z2998" t="e" vm="1">
        <v>#VALUE!</v>
      </c>
      <c r="AA2998">
        <v>19401</v>
      </c>
      <c r="AB2998" t="e" cm="1" vm="2">
        <f t="array" ref="AB2998">_FV(Table1[[#This Row],[State]],"Country/region",TRUE)</f>
        <v>#VALUE!</v>
      </c>
    </row>
    <row r="2999" spans="1:28" x14ac:dyDescent="0.35">
      <c r="A2999" t="s">
        <v>1006</v>
      </c>
      <c r="B2999">
        <v>47</v>
      </c>
      <c r="C2999" t="s">
        <v>1051</v>
      </c>
      <c r="D2999" t="s">
        <v>27</v>
      </c>
      <c r="E2999">
        <f>YEAR(Table1[[#This Row],[Order Date]])</f>
        <v>2013</v>
      </c>
      <c r="F2999">
        <v>1</v>
      </c>
      <c r="G2999">
        <f>MONTH(Table1[[#This Row],[Order Date]])</f>
        <v>5</v>
      </c>
      <c r="H2999" s="1">
        <v>41424</v>
      </c>
      <c r="I2999">
        <v>28455</v>
      </c>
      <c r="J2999" t="s">
        <v>131</v>
      </c>
      <c r="K2999">
        <v>12</v>
      </c>
      <c r="L2999">
        <v>20.95</v>
      </c>
      <c r="M2999" s="2">
        <v>0.06</v>
      </c>
      <c r="N2999">
        <v>254.12</v>
      </c>
      <c r="O2999">
        <v>5.99</v>
      </c>
      <c r="P2999">
        <v>-64.97</v>
      </c>
      <c r="Q2999" s="2">
        <v>0.65</v>
      </c>
      <c r="R2999" t="s">
        <v>96</v>
      </c>
      <c r="S2999" t="s">
        <v>30</v>
      </c>
      <c r="T2999" t="s">
        <v>1768</v>
      </c>
      <c r="U2999" t="s">
        <v>102</v>
      </c>
      <c r="V2999" t="s">
        <v>76</v>
      </c>
      <c r="W2999">
        <v>3986</v>
      </c>
      <c r="X2999" s="1">
        <v>41426</v>
      </c>
      <c r="Y2999" t="s">
        <v>34</v>
      </c>
      <c r="Z2999" t="e" vm="34">
        <v>#VALUE!</v>
      </c>
      <c r="AA2999">
        <v>39056</v>
      </c>
      <c r="AB2999" t="e" cm="1" vm="2">
        <f t="array" ref="AB2999">_FV(Table1[[#This Row],[State]],"Country/region",TRUE)</f>
        <v>#VALUE!</v>
      </c>
    </row>
    <row r="3000" spans="1:28" x14ac:dyDescent="0.35">
      <c r="A3000" t="s">
        <v>1693</v>
      </c>
      <c r="B3000">
        <v>47</v>
      </c>
      <c r="C3000" t="s">
        <v>3004</v>
      </c>
      <c r="D3000" t="s">
        <v>27</v>
      </c>
      <c r="E3000">
        <f>YEAR(Table1[[#This Row],[Order Date]])</f>
        <v>2013</v>
      </c>
      <c r="F3000">
        <v>1</v>
      </c>
      <c r="G3000">
        <f>MONTH(Table1[[#This Row],[Order Date]])</f>
        <v>5</v>
      </c>
      <c r="H3000" s="1">
        <v>41424</v>
      </c>
      <c r="I3000">
        <v>22880</v>
      </c>
      <c r="J3000" t="s">
        <v>131</v>
      </c>
      <c r="K3000">
        <v>13</v>
      </c>
      <c r="L3000">
        <v>1.7</v>
      </c>
      <c r="M3000" s="2">
        <v>0.01</v>
      </c>
      <c r="N3000">
        <v>24.96</v>
      </c>
      <c r="O3000">
        <v>1.99</v>
      </c>
      <c r="P3000">
        <v>-20.68</v>
      </c>
      <c r="Q3000" s="2">
        <v>0.51</v>
      </c>
      <c r="R3000" t="s">
        <v>96</v>
      </c>
      <c r="S3000" t="s">
        <v>139</v>
      </c>
      <c r="T3000" t="s">
        <v>169</v>
      </c>
      <c r="U3000" t="s">
        <v>102</v>
      </c>
      <c r="V3000" t="s">
        <v>33</v>
      </c>
      <c r="W3000">
        <v>3187</v>
      </c>
      <c r="X3000" s="1">
        <v>41427</v>
      </c>
      <c r="Y3000" t="s">
        <v>34</v>
      </c>
      <c r="Z3000" t="e" vm="21">
        <v>#VALUE!</v>
      </c>
      <c r="AA3000">
        <v>4101</v>
      </c>
      <c r="AB3000" t="e" cm="1" vm="2">
        <f t="array" ref="AB3000">_FV(Table1[[#This Row],[State]],"Country/region",TRUE)</f>
        <v>#VALUE!</v>
      </c>
    </row>
    <row r="3001" spans="1:28" x14ac:dyDescent="0.35">
      <c r="A3001" t="s">
        <v>2492</v>
      </c>
      <c r="B3001">
        <v>47</v>
      </c>
      <c r="C3001" t="s">
        <v>2235</v>
      </c>
      <c r="D3001" t="s">
        <v>46</v>
      </c>
      <c r="E3001">
        <f>YEAR(Table1[[#This Row],[Order Date]])</f>
        <v>2013</v>
      </c>
      <c r="F3001">
        <v>1</v>
      </c>
      <c r="G3001">
        <f>MONTH(Table1[[#This Row],[Order Date]])</f>
        <v>5</v>
      </c>
      <c r="H3001" s="1">
        <v>41425</v>
      </c>
      <c r="I3001">
        <v>41476</v>
      </c>
      <c r="J3001" t="s">
        <v>28</v>
      </c>
      <c r="K3001">
        <v>48</v>
      </c>
      <c r="L3001">
        <v>1.86</v>
      </c>
      <c r="M3001" s="2">
        <v>7.0000000000000007E-2</v>
      </c>
      <c r="N3001">
        <v>92.25</v>
      </c>
      <c r="O3001">
        <v>2.58</v>
      </c>
      <c r="P3001">
        <v>-104.8</v>
      </c>
      <c r="Q3001" s="2">
        <v>0.82</v>
      </c>
      <c r="R3001" t="s">
        <v>29</v>
      </c>
      <c r="S3001" t="s">
        <v>59</v>
      </c>
      <c r="T3001" t="s">
        <v>1940</v>
      </c>
      <c r="U3001" t="s">
        <v>232</v>
      </c>
      <c r="V3001" t="s">
        <v>33</v>
      </c>
      <c r="W3001">
        <v>5847</v>
      </c>
      <c r="X3001" s="1">
        <v>41426</v>
      </c>
      <c r="Y3001" t="s">
        <v>34</v>
      </c>
      <c r="Z3001" t="e" vm="1">
        <v>#VALUE!</v>
      </c>
      <c r="AA3001">
        <v>16146</v>
      </c>
      <c r="AB3001" t="e" cm="1" vm="2">
        <f t="array" ref="AB3001">_FV(Table1[[#This Row],[State]],"Country/region",TRUE)</f>
        <v>#VALUE!</v>
      </c>
    </row>
    <row r="3002" spans="1:28" x14ac:dyDescent="0.35">
      <c r="A3002" t="s">
        <v>2738</v>
      </c>
      <c r="B3002">
        <v>47</v>
      </c>
      <c r="C3002" t="s">
        <v>1893</v>
      </c>
      <c r="D3002" t="s">
        <v>38</v>
      </c>
      <c r="E3002">
        <f>YEAR(Table1[[#This Row],[Order Date]])</f>
        <v>2013</v>
      </c>
      <c r="F3002">
        <v>1</v>
      </c>
      <c r="G3002">
        <f>MONTH(Table1[[#This Row],[Order Date]])</f>
        <v>5</v>
      </c>
      <c r="H3002" s="1">
        <v>41425</v>
      </c>
      <c r="I3002">
        <v>14119</v>
      </c>
      <c r="J3002" t="s">
        <v>47</v>
      </c>
      <c r="K3002">
        <v>31</v>
      </c>
      <c r="L3002">
        <v>35.99</v>
      </c>
      <c r="M3002" s="2">
        <v>0.05</v>
      </c>
      <c r="N3002">
        <v>968.23500000000001</v>
      </c>
      <c r="O3002">
        <v>5</v>
      </c>
      <c r="P3002">
        <v>-158.60900000000001</v>
      </c>
      <c r="Q3002" s="2">
        <v>0.85</v>
      </c>
      <c r="R3002" t="s">
        <v>96</v>
      </c>
      <c r="S3002" t="s">
        <v>30</v>
      </c>
      <c r="T3002" t="s">
        <v>591</v>
      </c>
      <c r="U3002" t="s">
        <v>105</v>
      </c>
      <c r="V3002" t="s">
        <v>33</v>
      </c>
      <c r="W3002">
        <v>1983</v>
      </c>
      <c r="X3002" s="1">
        <v>41427</v>
      </c>
      <c r="Y3002" t="s">
        <v>34</v>
      </c>
      <c r="Z3002" t="e" vm="1">
        <v>#VALUE!</v>
      </c>
      <c r="AA3002">
        <v>18201</v>
      </c>
      <c r="AB3002" t="e" cm="1" vm="2">
        <f t="array" ref="AB3002">_FV(Table1[[#This Row],[State]],"Country/region",TRUE)</f>
        <v>#VALUE!</v>
      </c>
    </row>
    <row r="3003" spans="1:28" x14ac:dyDescent="0.35">
      <c r="A3003" t="s">
        <v>3005</v>
      </c>
      <c r="B3003">
        <v>47</v>
      </c>
      <c r="C3003" t="s">
        <v>1690</v>
      </c>
      <c r="D3003" t="s">
        <v>27</v>
      </c>
      <c r="E3003">
        <f>YEAR(Table1[[#This Row],[Order Date]])</f>
        <v>2013</v>
      </c>
      <c r="F3003">
        <v>1</v>
      </c>
      <c r="G3003">
        <f>MONTH(Table1[[#This Row],[Order Date]])</f>
        <v>5</v>
      </c>
      <c r="H3003" s="1">
        <v>41425</v>
      </c>
      <c r="I3003">
        <v>3456</v>
      </c>
      <c r="J3003" t="s">
        <v>47</v>
      </c>
      <c r="K3003">
        <v>20</v>
      </c>
      <c r="L3003">
        <v>280.98</v>
      </c>
      <c r="M3003" s="2">
        <v>7.0000000000000007E-2</v>
      </c>
      <c r="N3003">
        <v>5418.68</v>
      </c>
      <c r="O3003">
        <v>35.67</v>
      </c>
      <c r="P3003">
        <v>332.30070000000001</v>
      </c>
      <c r="Q3003" s="2">
        <v>0.66</v>
      </c>
      <c r="R3003" t="s">
        <v>48</v>
      </c>
      <c r="S3003" t="s">
        <v>73</v>
      </c>
      <c r="T3003" t="s">
        <v>1535</v>
      </c>
      <c r="U3003" t="s">
        <v>75</v>
      </c>
      <c r="V3003" t="s">
        <v>33</v>
      </c>
      <c r="W3003">
        <v>496</v>
      </c>
      <c r="X3003" s="1">
        <v>41429</v>
      </c>
      <c r="Y3003" t="s">
        <v>53</v>
      </c>
      <c r="Z3003" t="e" vm="30">
        <v>#VALUE!</v>
      </c>
      <c r="AA3003">
        <v>2703</v>
      </c>
      <c r="AB3003" t="e" cm="1" vm="2">
        <f t="array" ref="AB3003">_FV(Table1[[#This Row],[State]],"Country/region",TRUE)</f>
        <v>#VALUE!</v>
      </c>
    </row>
    <row r="3004" spans="1:28" x14ac:dyDescent="0.35">
      <c r="A3004" t="s">
        <v>2738</v>
      </c>
      <c r="B3004">
        <v>47</v>
      </c>
      <c r="C3004" t="s">
        <v>1893</v>
      </c>
      <c r="D3004" t="s">
        <v>38</v>
      </c>
      <c r="E3004">
        <f>YEAR(Table1[[#This Row],[Order Date]])</f>
        <v>2013</v>
      </c>
      <c r="F3004">
        <v>1</v>
      </c>
      <c r="G3004">
        <f>MONTH(Table1[[#This Row],[Order Date]])</f>
        <v>5</v>
      </c>
      <c r="H3004" s="1">
        <v>41425</v>
      </c>
      <c r="I3004">
        <v>14119</v>
      </c>
      <c r="J3004" t="s">
        <v>47</v>
      </c>
      <c r="K3004">
        <v>24</v>
      </c>
      <c r="L3004">
        <v>4.18</v>
      </c>
      <c r="M3004" s="2">
        <v>0.06</v>
      </c>
      <c r="N3004">
        <v>103.11</v>
      </c>
      <c r="O3004">
        <v>6.92</v>
      </c>
      <c r="P3004">
        <v>-95.41</v>
      </c>
      <c r="Q3004" s="2">
        <v>0.49</v>
      </c>
      <c r="R3004" t="s">
        <v>48</v>
      </c>
      <c r="S3004" t="s">
        <v>30</v>
      </c>
      <c r="T3004" t="s">
        <v>3006</v>
      </c>
      <c r="U3004" t="s">
        <v>82</v>
      </c>
      <c r="V3004" t="s">
        <v>33</v>
      </c>
      <c r="W3004">
        <v>1981</v>
      </c>
      <c r="X3004" s="1">
        <v>41429</v>
      </c>
      <c r="Y3004" t="s">
        <v>34</v>
      </c>
      <c r="Z3004" t="e" vm="1">
        <v>#VALUE!</v>
      </c>
      <c r="AA3004">
        <v>18201</v>
      </c>
      <c r="AB3004" t="e" cm="1" vm="2">
        <f t="array" ref="AB3004">_FV(Table1[[#This Row],[State]],"Country/region",TRUE)</f>
        <v>#VALUE!</v>
      </c>
    </row>
    <row r="3005" spans="1:28" x14ac:dyDescent="0.35">
      <c r="A3005" t="s">
        <v>2738</v>
      </c>
      <c r="B3005">
        <v>47</v>
      </c>
      <c r="C3005" t="s">
        <v>1893</v>
      </c>
      <c r="D3005" t="s">
        <v>38</v>
      </c>
      <c r="E3005">
        <f>YEAR(Table1[[#This Row],[Order Date]])</f>
        <v>2013</v>
      </c>
      <c r="F3005">
        <v>1</v>
      </c>
      <c r="G3005">
        <f>MONTH(Table1[[#This Row],[Order Date]])</f>
        <v>5</v>
      </c>
      <c r="H3005" s="1">
        <v>41425</v>
      </c>
      <c r="I3005">
        <v>14119</v>
      </c>
      <c r="J3005" t="s">
        <v>47</v>
      </c>
      <c r="K3005">
        <v>35</v>
      </c>
      <c r="L3005">
        <v>55.99</v>
      </c>
      <c r="M3005" s="2">
        <v>0.04</v>
      </c>
      <c r="N3005">
        <v>1599.0709999999999</v>
      </c>
      <c r="O3005">
        <v>3.3</v>
      </c>
      <c r="P3005">
        <v>296.65800000000002</v>
      </c>
      <c r="Q3005" s="2">
        <v>0.59</v>
      </c>
      <c r="R3005" t="s">
        <v>96</v>
      </c>
      <c r="S3005" t="s">
        <v>139</v>
      </c>
      <c r="T3005" t="s">
        <v>2054</v>
      </c>
      <c r="U3005" t="s">
        <v>105</v>
      </c>
      <c r="V3005" t="s">
        <v>33</v>
      </c>
      <c r="W3005">
        <v>1982</v>
      </c>
      <c r="X3005" s="1">
        <v>41430</v>
      </c>
      <c r="Y3005" t="s">
        <v>34</v>
      </c>
      <c r="Z3005" t="e" vm="1">
        <v>#VALUE!</v>
      </c>
      <c r="AA3005">
        <v>18201</v>
      </c>
      <c r="AB3005" t="e" cm="1" vm="2">
        <f t="array" ref="AB3005">_FV(Table1[[#This Row],[State]],"Country/region",TRUE)</f>
        <v>#VALUE!</v>
      </c>
    </row>
    <row r="3006" spans="1:28" x14ac:dyDescent="0.35">
      <c r="A3006" t="s">
        <v>3007</v>
      </c>
      <c r="B3006">
        <v>47</v>
      </c>
      <c r="C3006" t="s">
        <v>2873</v>
      </c>
      <c r="D3006" t="s">
        <v>46</v>
      </c>
      <c r="E3006">
        <f>YEAR(Table1[[#This Row],[Order Date]])</f>
        <v>2013</v>
      </c>
      <c r="F3006">
        <v>1</v>
      </c>
      <c r="G3006">
        <f>MONTH(Table1[[#This Row],[Order Date]])</f>
        <v>6</v>
      </c>
      <c r="H3006" s="1">
        <v>41426</v>
      </c>
      <c r="I3006">
        <v>31330</v>
      </c>
      <c r="J3006" t="s">
        <v>28</v>
      </c>
      <c r="K3006">
        <v>38</v>
      </c>
      <c r="L3006">
        <v>13.43</v>
      </c>
      <c r="M3006" s="2">
        <v>0.02</v>
      </c>
      <c r="N3006">
        <v>540.64</v>
      </c>
      <c r="O3006">
        <v>5.5</v>
      </c>
      <c r="P3006">
        <v>13.89</v>
      </c>
      <c r="Q3006" s="2">
        <v>0.56999999999999995</v>
      </c>
      <c r="R3006" t="s">
        <v>29</v>
      </c>
      <c r="S3006" t="s">
        <v>30</v>
      </c>
      <c r="T3006" t="s">
        <v>365</v>
      </c>
      <c r="U3006" t="s">
        <v>32</v>
      </c>
      <c r="V3006" t="s">
        <v>76</v>
      </c>
      <c r="W3006">
        <v>4400</v>
      </c>
      <c r="X3006" s="1">
        <v>41427</v>
      </c>
      <c r="Y3006" t="s">
        <v>34</v>
      </c>
      <c r="Z3006" t="e" vm="47">
        <v>#VALUE!</v>
      </c>
      <c r="AA3006">
        <v>27587</v>
      </c>
      <c r="AB3006" t="e" cm="1" vm="2">
        <f t="array" ref="AB3006">_FV(Table1[[#This Row],[State]],"Country/region",TRUE)</f>
        <v>#VALUE!</v>
      </c>
    </row>
    <row r="3007" spans="1:28" x14ac:dyDescent="0.35">
      <c r="A3007" t="s">
        <v>3007</v>
      </c>
      <c r="B3007">
        <v>47</v>
      </c>
      <c r="C3007" t="s">
        <v>2873</v>
      </c>
      <c r="D3007" t="s">
        <v>46</v>
      </c>
      <c r="E3007">
        <f>YEAR(Table1[[#This Row],[Order Date]])</f>
        <v>2013</v>
      </c>
      <c r="F3007">
        <v>1</v>
      </c>
      <c r="G3007">
        <f>MONTH(Table1[[#This Row],[Order Date]])</f>
        <v>6</v>
      </c>
      <c r="H3007" s="1">
        <v>41426</v>
      </c>
      <c r="I3007">
        <v>31330</v>
      </c>
      <c r="J3007" t="s">
        <v>28</v>
      </c>
      <c r="K3007">
        <v>2</v>
      </c>
      <c r="L3007">
        <v>5.98</v>
      </c>
      <c r="M3007" s="2">
        <v>0.04</v>
      </c>
      <c r="N3007">
        <v>13.5</v>
      </c>
      <c r="O3007">
        <v>1.67</v>
      </c>
      <c r="P3007">
        <v>-7.9</v>
      </c>
      <c r="Q3007" s="2">
        <v>0.51</v>
      </c>
      <c r="R3007" t="s">
        <v>29</v>
      </c>
      <c r="S3007" t="s">
        <v>59</v>
      </c>
      <c r="T3007" t="s">
        <v>2537</v>
      </c>
      <c r="U3007" t="s">
        <v>88</v>
      </c>
      <c r="V3007" t="s">
        <v>76</v>
      </c>
      <c r="W3007">
        <v>4399</v>
      </c>
      <c r="X3007" s="1">
        <v>41427</v>
      </c>
      <c r="Y3007" t="s">
        <v>34</v>
      </c>
      <c r="Z3007" t="e" vm="47">
        <v>#VALUE!</v>
      </c>
      <c r="AA3007">
        <v>27587</v>
      </c>
      <c r="AB3007" t="e" cm="1" vm="2">
        <f t="array" ref="AB3007">_FV(Table1[[#This Row],[State]],"Country/region",TRUE)</f>
        <v>#VALUE!</v>
      </c>
    </row>
    <row r="3008" spans="1:28" x14ac:dyDescent="0.35">
      <c r="A3008" t="s">
        <v>1019</v>
      </c>
      <c r="B3008">
        <v>47</v>
      </c>
      <c r="C3008" t="s">
        <v>1263</v>
      </c>
      <c r="D3008" t="s">
        <v>57</v>
      </c>
      <c r="E3008">
        <f>YEAR(Table1[[#This Row],[Order Date]])</f>
        <v>2013</v>
      </c>
      <c r="F3008">
        <v>1</v>
      </c>
      <c r="G3008">
        <f>MONTH(Table1[[#This Row],[Order Date]])</f>
        <v>6</v>
      </c>
      <c r="H3008" s="1">
        <v>41426</v>
      </c>
      <c r="I3008">
        <v>769</v>
      </c>
      <c r="J3008" t="s">
        <v>131</v>
      </c>
      <c r="K3008">
        <v>37</v>
      </c>
      <c r="L3008">
        <v>115.99</v>
      </c>
      <c r="M3008" s="2">
        <v>0.02</v>
      </c>
      <c r="N3008">
        <v>4261.9399999999996</v>
      </c>
      <c r="O3008">
        <v>56.14</v>
      </c>
      <c r="P3008">
        <v>4.1500000000000004</v>
      </c>
      <c r="Q3008" s="2">
        <v>0.4</v>
      </c>
      <c r="R3008" t="s">
        <v>96</v>
      </c>
      <c r="S3008" t="s">
        <v>49</v>
      </c>
      <c r="T3008" t="s">
        <v>338</v>
      </c>
      <c r="U3008" t="s">
        <v>98</v>
      </c>
      <c r="V3008" t="s">
        <v>68</v>
      </c>
      <c r="W3008">
        <v>115</v>
      </c>
      <c r="X3008" s="1">
        <v>41427</v>
      </c>
      <c r="Y3008" t="s">
        <v>53</v>
      </c>
      <c r="Z3008" t="e" vm="38">
        <v>#VALUE!</v>
      </c>
      <c r="AA3008">
        <v>46321</v>
      </c>
      <c r="AB3008" t="e" cm="1" vm="2">
        <f t="array" ref="AB3008">_FV(Table1[[#This Row],[State]],"Country/region",TRUE)</f>
        <v>#VALUE!</v>
      </c>
    </row>
    <row r="3009" spans="1:28" x14ac:dyDescent="0.35">
      <c r="A3009" t="s">
        <v>3008</v>
      </c>
      <c r="B3009">
        <v>47</v>
      </c>
      <c r="C3009" t="s">
        <v>1439</v>
      </c>
      <c r="D3009" t="s">
        <v>57</v>
      </c>
      <c r="E3009">
        <f>YEAR(Table1[[#This Row],[Order Date]])</f>
        <v>2013</v>
      </c>
      <c r="F3009">
        <v>1</v>
      </c>
      <c r="G3009">
        <f>MONTH(Table1[[#This Row],[Order Date]])</f>
        <v>6</v>
      </c>
      <c r="H3009" s="1">
        <v>41426</v>
      </c>
      <c r="I3009">
        <v>4033</v>
      </c>
      <c r="J3009" t="s">
        <v>47</v>
      </c>
      <c r="K3009">
        <v>21</v>
      </c>
      <c r="L3009">
        <v>34.76</v>
      </c>
      <c r="M3009" s="2">
        <v>0.03</v>
      </c>
      <c r="N3009">
        <v>763.12</v>
      </c>
      <c r="O3009">
        <v>5.49</v>
      </c>
      <c r="P3009">
        <v>140.33000000000001</v>
      </c>
      <c r="Q3009" s="2">
        <v>0.6</v>
      </c>
      <c r="R3009" t="s">
        <v>29</v>
      </c>
      <c r="S3009" t="s">
        <v>30</v>
      </c>
      <c r="T3009" t="s">
        <v>1402</v>
      </c>
      <c r="U3009" t="s">
        <v>32</v>
      </c>
      <c r="V3009" t="s">
        <v>33</v>
      </c>
      <c r="W3009">
        <v>589</v>
      </c>
      <c r="X3009" s="1">
        <v>41428</v>
      </c>
      <c r="Y3009" t="s">
        <v>34</v>
      </c>
      <c r="Z3009" t="e" vm="24">
        <v>#VALUE!</v>
      </c>
      <c r="AA3009">
        <v>7026</v>
      </c>
      <c r="AB3009" t="e" cm="1" vm="2">
        <f t="array" ref="AB3009">_FV(Table1[[#This Row],[State]],"Country/region",TRUE)</f>
        <v>#VALUE!</v>
      </c>
    </row>
    <row r="3010" spans="1:28" x14ac:dyDescent="0.35">
      <c r="A3010" t="s">
        <v>1693</v>
      </c>
      <c r="B3010">
        <v>47</v>
      </c>
      <c r="C3010" t="s">
        <v>1439</v>
      </c>
      <c r="D3010" t="s">
        <v>57</v>
      </c>
      <c r="E3010">
        <f>YEAR(Table1[[#This Row],[Order Date]])</f>
        <v>2013</v>
      </c>
      <c r="F3010">
        <v>1</v>
      </c>
      <c r="G3010">
        <f>MONTH(Table1[[#This Row],[Order Date]])</f>
        <v>6</v>
      </c>
      <c r="H3010" s="1">
        <v>41426</v>
      </c>
      <c r="I3010">
        <v>4033</v>
      </c>
      <c r="J3010" t="s">
        <v>47</v>
      </c>
      <c r="K3010">
        <v>38</v>
      </c>
      <c r="L3010">
        <v>500.98</v>
      </c>
      <c r="M3010" s="2">
        <v>0</v>
      </c>
      <c r="N3010">
        <v>19269.05</v>
      </c>
      <c r="O3010">
        <v>41.44</v>
      </c>
      <c r="P3010">
        <v>4127.79</v>
      </c>
      <c r="Q3010" s="2">
        <v>0.66</v>
      </c>
      <c r="R3010" t="s">
        <v>48</v>
      </c>
      <c r="S3010" t="s">
        <v>73</v>
      </c>
      <c r="T3010" t="s">
        <v>1088</v>
      </c>
      <c r="U3010" t="s">
        <v>154</v>
      </c>
      <c r="V3010" t="s">
        <v>33</v>
      </c>
      <c r="W3010">
        <v>590</v>
      </c>
      <c r="X3010" s="1">
        <v>41433</v>
      </c>
      <c r="Y3010" t="s">
        <v>53</v>
      </c>
      <c r="Z3010" t="e" vm="21">
        <v>#VALUE!</v>
      </c>
      <c r="AA3010">
        <v>4101</v>
      </c>
      <c r="AB3010" t="e" cm="1" vm="2">
        <f t="array" ref="AB3010">_FV(Table1[[#This Row],[State]],"Country/region",TRUE)</f>
        <v>#VALUE!</v>
      </c>
    </row>
    <row r="3011" spans="1:28" x14ac:dyDescent="0.35">
      <c r="A3011" t="s">
        <v>2163</v>
      </c>
      <c r="B3011">
        <v>47</v>
      </c>
      <c r="C3011" t="s">
        <v>371</v>
      </c>
      <c r="D3011" t="s">
        <v>57</v>
      </c>
      <c r="E3011">
        <f>YEAR(Table1[[#This Row],[Order Date]])</f>
        <v>2013</v>
      </c>
      <c r="F3011">
        <v>1</v>
      </c>
      <c r="G3011">
        <f>MONTH(Table1[[#This Row],[Order Date]])</f>
        <v>6</v>
      </c>
      <c r="H3011" s="1">
        <v>41427</v>
      </c>
      <c r="I3011">
        <v>898</v>
      </c>
      <c r="J3011" t="s">
        <v>28</v>
      </c>
      <c r="K3011">
        <v>26</v>
      </c>
      <c r="L3011">
        <v>296.18</v>
      </c>
      <c r="M3011" s="2">
        <v>0.04</v>
      </c>
      <c r="N3011">
        <v>7668.55</v>
      </c>
      <c r="O3011">
        <v>54.12</v>
      </c>
      <c r="P3011">
        <v>-715.77820599999995</v>
      </c>
      <c r="Q3011" s="2">
        <v>0.76</v>
      </c>
      <c r="R3011" t="s">
        <v>48</v>
      </c>
      <c r="S3011" t="s">
        <v>73</v>
      </c>
      <c r="T3011" t="s">
        <v>900</v>
      </c>
      <c r="U3011" t="s">
        <v>75</v>
      </c>
      <c r="V3011" t="s">
        <v>33</v>
      </c>
      <c r="W3011">
        <v>140</v>
      </c>
      <c r="X3011" s="1">
        <v>41427</v>
      </c>
      <c r="Y3011" t="s">
        <v>53</v>
      </c>
      <c r="Z3011" t="e" vm="3">
        <v>#VALUE!</v>
      </c>
      <c r="AA3011">
        <v>21740</v>
      </c>
      <c r="AB3011" t="e" cm="1" vm="2">
        <f t="array" ref="AB3011">_FV(Table1[[#This Row],[State]],"Country/region",TRUE)</f>
        <v>#VALUE!</v>
      </c>
    </row>
    <row r="3012" spans="1:28" x14ac:dyDescent="0.35">
      <c r="A3012" t="s">
        <v>2896</v>
      </c>
      <c r="B3012">
        <v>47</v>
      </c>
      <c r="C3012" t="s">
        <v>2897</v>
      </c>
      <c r="D3012" t="s">
        <v>57</v>
      </c>
      <c r="E3012">
        <f>YEAR(Table1[[#This Row],[Order Date]])</f>
        <v>2013</v>
      </c>
      <c r="F3012">
        <v>1</v>
      </c>
      <c r="G3012">
        <f>MONTH(Table1[[#This Row],[Order Date]])</f>
        <v>6</v>
      </c>
      <c r="H3012" s="1">
        <v>41427</v>
      </c>
      <c r="I3012">
        <v>12196</v>
      </c>
      <c r="J3012" t="s">
        <v>39</v>
      </c>
      <c r="K3012">
        <v>25</v>
      </c>
      <c r="L3012">
        <v>419.19</v>
      </c>
      <c r="M3012" s="2">
        <v>7.0000000000000007E-2</v>
      </c>
      <c r="N3012">
        <v>10330.94</v>
      </c>
      <c r="O3012">
        <v>19.989999999999998</v>
      </c>
      <c r="P3012">
        <v>2914.56</v>
      </c>
      <c r="Q3012" s="2">
        <v>0.57999999999999996</v>
      </c>
      <c r="R3012" t="s">
        <v>29</v>
      </c>
      <c r="S3012" t="s">
        <v>30</v>
      </c>
      <c r="T3012" t="s">
        <v>1311</v>
      </c>
      <c r="U3012" t="s">
        <v>32</v>
      </c>
      <c r="V3012" t="s">
        <v>76</v>
      </c>
      <c r="W3012">
        <v>1689</v>
      </c>
      <c r="X3012" s="1">
        <v>41427</v>
      </c>
      <c r="Y3012" t="s">
        <v>34</v>
      </c>
      <c r="Z3012" t="e" vm="14">
        <v>#VALUE!</v>
      </c>
      <c r="AA3012">
        <v>33404</v>
      </c>
      <c r="AB3012" t="e" cm="1" vm="2">
        <f t="array" ref="AB3012">_FV(Table1[[#This Row],[State]],"Country/region",TRUE)</f>
        <v>#VALUE!</v>
      </c>
    </row>
    <row r="3013" spans="1:28" x14ac:dyDescent="0.35">
      <c r="A3013" t="s">
        <v>2896</v>
      </c>
      <c r="B3013">
        <v>47</v>
      </c>
      <c r="C3013" t="s">
        <v>2897</v>
      </c>
      <c r="D3013" t="s">
        <v>57</v>
      </c>
      <c r="E3013">
        <f>YEAR(Table1[[#This Row],[Order Date]])</f>
        <v>2013</v>
      </c>
      <c r="F3013">
        <v>1</v>
      </c>
      <c r="G3013">
        <f>MONTH(Table1[[#This Row],[Order Date]])</f>
        <v>6</v>
      </c>
      <c r="H3013" s="1">
        <v>41427</v>
      </c>
      <c r="I3013">
        <v>12196</v>
      </c>
      <c r="J3013" t="s">
        <v>39</v>
      </c>
      <c r="K3013">
        <v>32</v>
      </c>
      <c r="L3013">
        <v>17.98</v>
      </c>
      <c r="M3013" s="2">
        <v>0.04</v>
      </c>
      <c r="N3013">
        <v>599.52</v>
      </c>
      <c r="O3013">
        <v>8.51</v>
      </c>
      <c r="P3013">
        <v>25.14</v>
      </c>
      <c r="Q3013" s="2">
        <v>0.4</v>
      </c>
      <c r="R3013" t="s">
        <v>96</v>
      </c>
      <c r="S3013" t="s">
        <v>80</v>
      </c>
      <c r="T3013" t="s">
        <v>1121</v>
      </c>
      <c r="U3013" t="s">
        <v>98</v>
      </c>
      <c r="V3013" t="s">
        <v>76</v>
      </c>
      <c r="W3013">
        <v>1688</v>
      </c>
      <c r="X3013" s="1">
        <v>41428</v>
      </c>
      <c r="Y3013" t="s">
        <v>34</v>
      </c>
      <c r="Z3013" t="e" vm="14">
        <v>#VALUE!</v>
      </c>
      <c r="AA3013">
        <v>33404</v>
      </c>
      <c r="AB3013" t="e" cm="1" vm="2">
        <f t="array" ref="AB3013">_FV(Table1[[#This Row],[State]],"Country/region",TRUE)</f>
        <v>#VALUE!</v>
      </c>
    </row>
    <row r="3014" spans="1:28" x14ac:dyDescent="0.35">
      <c r="A3014" t="s">
        <v>2163</v>
      </c>
      <c r="B3014">
        <v>47</v>
      </c>
      <c r="C3014" t="s">
        <v>371</v>
      </c>
      <c r="D3014" t="s">
        <v>57</v>
      </c>
      <c r="E3014">
        <f>YEAR(Table1[[#This Row],[Order Date]])</f>
        <v>2013</v>
      </c>
      <c r="F3014">
        <v>1</v>
      </c>
      <c r="G3014">
        <f>MONTH(Table1[[#This Row],[Order Date]])</f>
        <v>6</v>
      </c>
      <c r="H3014" s="1">
        <v>41427</v>
      </c>
      <c r="I3014">
        <v>898</v>
      </c>
      <c r="J3014" t="s">
        <v>28</v>
      </c>
      <c r="K3014">
        <v>40</v>
      </c>
      <c r="L3014">
        <v>15.98</v>
      </c>
      <c r="M3014" s="2">
        <v>0.03</v>
      </c>
      <c r="N3014">
        <v>676.13</v>
      </c>
      <c r="O3014">
        <v>6.5</v>
      </c>
      <c r="P3014">
        <v>45.39</v>
      </c>
      <c r="Q3014" s="2">
        <v>0.48</v>
      </c>
      <c r="R3014" t="s">
        <v>96</v>
      </c>
      <c r="S3014" t="s">
        <v>30</v>
      </c>
      <c r="T3014" t="s">
        <v>1062</v>
      </c>
      <c r="U3014" t="s">
        <v>102</v>
      </c>
      <c r="V3014" t="s">
        <v>33</v>
      </c>
      <c r="W3014">
        <v>139</v>
      </c>
      <c r="X3014" s="1">
        <v>41429</v>
      </c>
      <c r="Y3014" t="s">
        <v>34</v>
      </c>
      <c r="Z3014" t="e" vm="3">
        <v>#VALUE!</v>
      </c>
      <c r="AA3014">
        <v>21740</v>
      </c>
      <c r="AB3014" t="e" cm="1" vm="2">
        <f t="array" ref="AB3014">_FV(Table1[[#This Row],[State]],"Country/region",TRUE)</f>
        <v>#VALUE!</v>
      </c>
    </row>
    <row r="3015" spans="1:28" x14ac:dyDescent="0.35">
      <c r="A3015" t="s">
        <v>1836</v>
      </c>
      <c r="B3015">
        <v>47</v>
      </c>
      <c r="C3015" t="s">
        <v>779</v>
      </c>
      <c r="D3015" t="s">
        <v>38</v>
      </c>
      <c r="E3015">
        <f>YEAR(Table1[[#This Row],[Order Date]])</f>
        <v>2013</v>
      </c>
      <c r="F3015">
        <v>1</v>
      </c>
      <c r="G3015">
        <f>MONTH(Table1[[#This Row],[Order Date]])</f>
        <v>6</v>
      </c>
      <c r="H3015" s="1">
        <v>41428</v>
      </c>
      <c r="I3015">
        <v>29572</v>
      </c>
      <c r="J3015" t="s">
        <v>39</v>
      </c>
      <c r="K3015">
        <v>18</v>
      </c>
      <c r="L3015">
        <v>150.97999999999999</v>
      </c>
      <c r="M3015" s="2">
        <v>0.1</v>
      </c>
      <c r="N3015">
        <v>2657.56</v>
      </c>
      <c r="O3015">
        <v>16.010000000000002</v>
      </c>
      <c r="P3015">
        <v>126.27855</v>
      </c>
      <c r="Q3015" s="2">
        <v>0.7</v>
      </c>
      <c r="R3015" t="s">
        <v>48</v>
      </c>
      <c r="S3015" t="s">
        <v>73</v>
      </c>
      <c r="T3015" t="s">
        <v>123</v>
      </c>
      <c r="U3015" t="s">
        <v>75</v>
      </c>
      <c r="V3015" t="s">
        <v>33</v>
      </c>
      <c r="W3015">
        <v>4172</v>
      </c>
      <c r="X3015" s="1">
        <v>41429</v>
      </c>
      <c r="Y3015" t="s">
        <v>53</v>
      </c>
      <c r="Z3015" t="e" vm="22">
        <v>#VALUE!</v>
      </c>
      <c r="AA3015">
        <v>44133</v>
      </c>
      <c r="AB3015" t="e" cm="1" vm="2">
        <f t="array" ref="AB3015">_FV(Table1[[#This Row],[State]],"Country/region",TRUE)</f>
        <v>#VALUE!</v>
      </c>
    </row>
    <row r="3016" spans="1:28" x14ac:dyDescent="0.35">
      <c r="A3016" t="s">
        <v>999</v>
      </c>
      <c r="B3016">
        <v>47</v>
      </c>
      <c r="C3016" t="s">
        <v>1000</v>
      </c>
      <c r="D3016" t="s">
        <v>38</v>
      </c>
      <c r="E3016">
        <f>YEAR(Table1[[#This Row],[Order Date]])</f>
        <v>2013</v>
      </c>
      <c r="F3016">
        <v>1</v>
      </c>
      <c r="G3016">
        <f>MONTH(Table1[[#This Row],[Order Date]])</f>
        <v>6</v>
      </c>
      <c r="H3016" s="1">
        <v>41428</v>
      </c>
      <c r="I3016">
        <v>21447</v>
      </c>
      <c r="J3016" t="s">
        <v>39</v>
      </c>
      <c r="K3016">
        <v>15</v>
      </c>
      <c r="L3016">
        <v>10.98</v>
      </c>
      <c r="M3016" s="2">
        <v>0.02</v>
      </c>
      <c r="N3016">
        <v>176.24</v>
      </c>
      <c r="O3016">
        <v>3.37</v>
      </c>
      <c r="P3016">
        <v>9.85</v>
      </c>
      <c r="Q3016" s="2">
        <v>0.56999999999999995</v>
      </c>
      <c r="R3016" t="s">
        <v>29</v>
      </c>
      <c r="S3016" t="s">
        <v>139</v>
      </c>
      <c r="T3016" t="s">
        <v>1274</v>
      </c>
      <c r="U3016" t="s">
        <v>481</v>
      </c>
      <c r="V3016" t="s">
        <v>68</v>
      </c>
      <c r="W3016">
        <v>2969</v>
      </c>
      <c r="X3016" s="1">
        <v>41430</v>
      </c>
      <c r="Y3016" t="s">
        <v>42</v>
      </c>
      <c r="Z3016" t="e" vm="25">
        <v>#VALUE!</v>
      </c>
      <c r="AA3016">
        <v>53151</v>
      </c>
      <c r="AB3016" t="e" cm="1" vm="2">
        <f t="array" ref="AB3016">_FV(Table1[[#This Row],[State]],"Country/region",TRUE)</f>
        <v>#VALUE!</v>
      </c>
    </row>
    <row r="3017" spans="1:28" x14ac:dyDescent="0.35">
      <c r="A3017" t="s">
        <v>2669</v>
      </c>
      <c r="B3017">
        <v>47</v>
      </c>
      <c r="C3017" t="s">
        <v>907</v>
      </c>
      <c r="D3017" t="s">
        <v>57</v>
      </c>
      <c r="E3017">
        <f>YEAR(Table1[[#This Row],[Order Date]])</f>
        <v>2013</v>
      </c>
      <c r="F3017">
        <v>1</v>
      </c>
      <c r="G3017">
        <f>MONTH(Table1[[#This Row],[Order Date]])</f>
        <v>6</v>
      </c>
      <c r="H3017" s="1">
        <v>41428</v>
      </c>
      <c r="I3017">
        <v>57125</v>
      </c>
      <c r="J3017" t="s">
        <v>131</v>
      </c>
      <c r="K3017">
        <v>19</v>
      </c>
      <c r="L3017">
        <v>2.84</v>
      </c>
      <c r="M3017" s="2">
        <v>0</v>
      </c>
      <c r="N3017">
        <v>61.02</v>
      </c>
      <c r="O3017">
        <v>5.44</v>
      </c>
      <c r="P3017">
        <v>-71.035499999999999</v>
      </c>
      <c r="Q3017" s="2">
        <v>0.36</v>
      </c>
      <c r="R3017" t="s">
        <v>29</v>
      </c>
      <c r="S3017" t="s">
        <v>30</v>
      </c>
      <c r="T3017" t="s">
        <v>3009</v>
      </c>
      <c r="U3017" t="s">
        <v>67</v>
      </c>
      <c r="V3017" t="s">
        <v>52</v>
      </c>
      <c r="W3017">
        <v>7991</v>
      </c>
      <c r="X3017" s="1">
        <v>41430</v>
      </c>
      <c r="Y3017" t="s">
        <v>34</v>
      </c>
      <c r="Z3017" t="e" vm="23">
        <v>#VALUE!</v>
      </c>
      <c r="AA3017">
        <v>98310</v>
      </c>
      <c r="AB3017" t="e" cm="1" vm="2">
        <f t="array" ref="AB3017">_FV(Table1[[#This Row],[State]],"Country/region",TRUE)</f>
        <v>#VALUE!</v>
      </c>
    </row>
    <row r="3018" spans="1:28" x14ac:dyDescent="0.35">
      <c r="A3018" t="s">
        <v>2669</v>
      </c>
      <c r="B3018">
        <v>47</v>
      </c>
      <c r="C3018" t="s">
        <v>907</v>
      </c>
      <c r="D3018" t="s">
        <v>57</v>
      </c>
      <c r="E3018">
        <f>YEAR(Table1[[#This Row],[Order Date]])</f>
        <v>2013</v>
      </c>
      <c r="F3018">
        <v>1</v>
      </c>
      <c r="G3018">
        <f>MONTH(Table1[[#This Row],[Order Date]])</f>
        <v>6</v>
      </c>
      <c r="H3018" s="1">
        <v>41428</v>
      </c>
      <c r="I3018">
        <v>57125</v>
      </c>
      <c r="J3018" t="s">
        <v>131</v>
      </c>
      <c r="K3018">
        <v>31</v>
      </c>
      <c r="L3018">
        <v>28.53</v>
      </c>
      <c r="M3018" s="2">
        <v>0.08</v>
      </c>
      <c r="N3018">
        <v>878.77</v>
      </c>
      <c r="O3018">
        <v>1.49</v>
      </c>
      <c r="P3018">
        <v>373.524</v>
      </c>
      <c r="Q3018" s="2">
        <v>0.38</v>
      </c>
      <c r="R3018" t="s">
        <v>29</v>
      </c>
      <c r="S3018" t="s">
        <v>30</v>
      </c>
      <c r="T3018" t="s">
        <v>1124</v>
      </c>
      <c r="U3018" t="s">
        <v>67</v>
      </c>
      <c r="V3018" t="s">
        <v>52</v>
      </c>
      <c r="W3018">
        <v>7992</v>
      </c>
      <c r="X3018" s="1">
        <v>41430</v>
      </c>
      <c r="Y3018" t="s">
        <v>34</v>
      </c>
      <c r="Z3018" t="e" vm="23">
        <v>#VALUE!</v>
      </c>
      <c r="AA3018">
        <v>98310</v>
      </c>
      <c r="AB3018" t="e" cm="1" vm="2">
        <f t="array" ref="AB3018">_FV(Table1[[#This Row],[State]],"Country/region",TRUE)</f>
        <v>#VALUE!</v>
      </c>
    </row>
    <row r="3019" spans="1:28" x14ac:dyDescent="0.35">
      <c r="A3019" t="s">
        <v>2266</v>
      </c>
      <c r="B3019">
        <v>47</v>
      </c>
      <c r="C3019" t="s">
        <v>899</v>
      </c>
      <c r="D3019" t="s">
        <v>38</v>
      </c>
      <c r="E3019">
        <f>YEAR(Table1[[#This Row],[Order Date]])</f>
        <v>2013</v>
      </c>
      <c r="F3019">
        <v>1</v>
      </c>
      <c r="G3019">
        <f>MONTH(Table1[[#This Row],[Order Date]])</f>
        <v>6</v>
      </c>
      <c r="H3019" s="1">
        <v>41428</v>
      </c>
      <c r="I3019">
        <v>53863</v>
      </c>
      <c r="J3019" t="s">
        <v>28</v>
      </c>
      <c r="K3019">
        <v>46</v>
      </c>
      <c r="L3019">
        <v>161.55000000000001</v>
      </c>
      <c r="M3019" s="2">
        <v>0.02</v>
      </c>
      <c r="N3019">
        <v>7807.45</v>
      </c>
      <c r="O3019">
        <v>19.989999999999998</v>
      </c>
      <c r="P3019">
        <v>1660.15</v>
      </c>
      <c r="Q3019" s="2">
        <v>0.66</v>
      </c>
      <c r="R3019" t="s">
        <v>29</v>
      </c>
      <c r="S3019" t="s">
        <v>30</v>
      </c>
      <c r="T3019" t="s">
        <v>261</v>
      </c>
      <c r="U3019" t="s">
        <v>32</v>
      </c>
      <c r="V3019" t="s">
        <v>68</v>
      </c>
      <c r="W3019">
        <v>7534</v>
      </c>
      <c r="X3019" s="1">
        <v>41431</v>
      </c>
      <c r="Y3019" t="s">
        <v>42</v>
      </c>
      <c r="Z3019" t="e" vm="12">
        <v>#VALUE!</v>
      </c>
      <c r="AA3019">
        <v>52501</v>
      </c>
      <c r="AB3019" t="e" cm="1" vm="2">
        <f t="array" ref="AB3019">_FV(Table1[[#This Row],[State]],"Country/region",TRUE)</f>
        <v>#VALUE!</v>
      </c>
    </row>
    <row r="3020" spans="1:28" x14ac:dyDescent="0.35">
      <c r="A3020" t="s">
        <v>921</v>
      </c>
      <c r="B3020">
        <v>47</v>
      </c>
      <c r="C3020" t="s">
        <v>95</v>
      </c>
      <c r="D3020" t="s">
        <v>46</v>
      </c>
      <c r="E3020">
        <f>YEAR(Table1[[#This Row],[Order Date]])</f>
        <v>2013</v>
      </c>
      <c r="F3020">
        <v>1</v>
      </c>
      <c r="G3020">
        <f>MONTH(Table1[[#This Row],[Order Date]])</f>
        <v>6</v>
      </c>
      <c r="H3020" s="1">
        <v>41429</v>
      </c>
      <c r="I3020">
        <v>49218</v>
      </c>
      <c r="J3020" t="s">
        <v>47</v>
      </c>
      <c r="K3020">
        <v>21</v>
      </c>
      <c r="L3020">
        <v>3.98</v>
      </c>
      <c r="M3020" s="2">
        <v>0.09</v>
      </c>
      <c r="N3020">
        <v>86.64</v>
      </c>
      <c r="O3020">
        <v>5.26</v>
      </c>
      <c r="P3020">
        <v>-73.070999999999998</v>
      </c>
      <c r="Q3020" s="2">
        <v>0.38</v>
      </c>
      <c r="R3020" t="s">
        <v>29</v>
      </c>
      <c r="S3020" t="s">
        <v>30</v>
      </c>
      <c r="T3020" t="s">
        <v>1099</v>
      </c>
      <c r="U3020" t="s">
        <v>67</v>
      </c>
      <c r="V3020" t="s">
        <v>52</v>
      </c>
      <c r="W3020">
        <v>6902</v>
      </c>
      <c r="X3020" s="1">
        <v>41429</v>
      </c>
      <c r="Y3020" t="s">
        <v>34</v>
      </c>
      <c r="Z3020" t="e" vm="7">
        <v>#VALUE!</v>
      </c>
      <c r="AA3020">
        <v>84321</v>
      </c>
      <c r="AB3020" t="e" cm="1" vm="2">
        <f t="array" ref="AB3020">_FV(Table1[[#This Row],[State]],"Country/region",TRUE)</f>
        <v>#VALUE!</v>
      </c>
    </row>
    <row r="3021" spans="1:28" x14ac:dyDescent="0.35">
      <c r="A3021" t="s">
        <v>3010</v>
      </c>
      <c r="B3021">
        <v>47</v>
      </c>
      <c r="C3021" t="s">
        <v>3011</v>
      </c>
      <c r="D3021" t="s">
        <v>46</v>
      </c>
      <c r="E3021">
        <f>YEAR(Table1[[#This Row],[Order Date]])</f>
        <v>2013</v>
      </c>
      <c r="F3021">
        <v>1</v>
      </c>
      <c r="G3021">
        <f>MONTH(Table1[[#This Row],[Order Date]])</f>
        <v>6</v>
      </c>
      <c r="H3021" s="1">
        <v>41429</v>
      </c>
      <c r="I3021">
        <v>26947</v>
      </c>
      <c r="J3021" t="s">
        <v>28</v>
      </c>
      <c r="K3021">
        <v>4</v>
      </c>
      <c r="L3021">
        <v>100.8</v>
      </c>
      <c r="M3021" s="2">
        <v>0.01</v>
      </c>
      <c r="N3021">
        <v>467.15</v>
      </c>
      <c r="O3021">
        <v>60</v>
      </c>
      <c r="P3021">
        <v>-212.34</v>
      </c>
      <c r="Q3021" s="2">
        <v>0.59</v>
      </c>
      <c r="R3021" t="s">
        <v>48</v>
      </c>
      <c r="S3021" t="s">
        <v>49</v>
      </c>
      <c r="T3021" t="s">
        <v>2994</v>
      </c>
      <c r="U3021" t="s">
        <v>75</v>
      </c>
      <c r="V3021" t="s">
        <v>52</v>
      </c>
      <c r="W3021">
        <v>3773</v>
      </c>
      <c r="X3021" s="1">
        <v>41432</v>
      </c>
      <c r="Y3021" t="s">
        <v>53</v>
      </c>
      <c r="Z3021" t="e" vm="7">
        <v>#VALUE!</v>
      </c>
      <c r="AA3021">
        <v>84057</v>
      </c>
      <c r="AB3021" t="e" cm="1" vm="2">
        <f t="array" ref="AB3021">_FV(Table1[[#This Row],[State]],"Country/region",TRUE)</f>
        <v>#VALUE!</v>
      </c>
    </row>
    <row r="3022" spans="1:28" x14ac:dyDescent="0.35">
      <c r="A3022" t="s">
        <v>3012</v>
      </c>
      <c r="B3022">
        <v>47</v>
      </c>
      <c r="C3022" t="s">
        <v>3013</v>
      </c>
      <c r="D3022" t="s">
        <v>57</v>
      </c>
      <c r="E3022">
        <f>YEAR(Table1[[#This Row],[Order Date]])</f>
        <v>2013</v>
      </c>
      <c r="F3022">
        <v>1</v>
      </c>
      <c r="G3022">
        <f>MONTH(Table1[[#This Row],[Order Date]])</f>
        <v>6</v>
      </c>
      <c r="H3022" s="1">
        <v>41429</v>
      </c>
      <c r="I3022">
        <v>6916</v>
      </c>
      <c r="J3022" t="s">
        <v>47</v>
      </c>
      <c r="K3022">
        <v>40</v>
      </c>
      <c r="L3022">
        <v>10.9</v>
      </c>
      <c r="M3022" s="2">
        <v>0.08</v>
      </c>
      <c r="N3022">
        <v>436.17</v>
      </c>
      <c r="O3022">
        <v>7.46</v>
      </c>
      <c r="P3022">
        <v>-141.27000000000001</v>
      </c>
      <c r="Q3022" s="2">
        <v>0.59</v>
      </c>
      <c r="R3022" t="s">
        <v>29</v>
      </c>
      <c r="S3022" t="s">
        <v>30</v>
      </c>
      <c r="T3022" t="s">
        <v>2213</v>
      </c>
      <c r="U3022" t="s">
        <v>32</v>
      </c>
      <c r="V3022" t="s">
        <v>68</v>
      </c>
      <c r="W3022">
        <v>956</v>
      </c>
      <c r="X3022" s="1">
        <v>41433</v>
      </c>
      <c r="Y3022" t="s">
        <v>42</v>
      </c>
      <c r="Z3022" t="e" vm="16">
        <v>#VALUE!</v>
      </c>
      <c r="AA3022">
        <v>60452</v>
      </c>
      <c r="AB3022" t="e" cm="1" vm="2">
        <f t="array" ref="AB3022">_FV(Table1[[#This Row],[State]],"Country/region",TRUE)</f>
        <v>#VALUE!</v>
      </c>
    </row>
    <row r="3023" spans="1:28" x14ac:dyDescent="0.35">
      <c r="A3023" t="s">
        <v>1743</v>
      </c>
      <c r="B3023">
        <v>47</v>
      </c>
      <c r="C3023" t="s">
        <v>1277</v>
      </c>
      <c r="D3023" t="s">
        <v>38</v>
      </c>
      <c r="E3023">
        <f>YEAR(Table1[[#This Row],[Order Date]])</f>
        <v>2013</v>
      </c>
      <c r="F3023">
        <v>1</v>
      </c>
      <c r="G3023">
        <f>MONTH(Table1[[#This Row],[Order Date]])</f>
        <v>6</v>
      </c>
      <c r="H3023" s="1">
        <v>41429</v>
      </c>
      <c r="I3023">
        <v>35201</v>
      </c>
      <c r="J3023" t="s">
        <v>47</v>
      </c>
      <c r="K3023">
        <v>18</v>
      </c>
      <c r="L3023">
        <v>10.97</v>
      </c>
      <c r="M3023" s="2">
        <v>0.03</v>
      </c>
      <c r="N3023">
        <v>211.44</v>
      </c>
      <c r="O3023">
        <v>6.5</v>
      </c>
      <c r="P3023">
        <v>-75.81</v>
      </c>
      <c r="Q3023" s="2">
        <v>0.64</v>
      </c>
      <c r="R3023" t="s">
        <v>96</v>
      </c>
      <c r="S3023" t="s">
        <v>30</v>
      </c>
      <c r="T3023" t="s">
        <v>2445</v>
      </c>
      <c r="U3023" t="s">
        <v>102</v>
      </c>
      <c r="V3023" t="s">
        <v>33</v>
      </c>
      <c r="W3023">
        <v>4950</v>
      </c>
      <c r="X3023" s="1">
        <v>41436</v>
      </c>
      <c r="Y3023" t="s">
        <v>34</v>
      </c>
      <c r="Z3023" t="e" vm="48">
        <v>#VALUE!</v>
      </c>
      <c r="AA3023">
        <v>3054</v>
      </c>
      <c r="AB3023" t="e" cm="1" vm="2">
        <f t="array" ref="AB3023">_FV(Table1[[#This Row],[State]],"Country/region",TRUE)</f>
        <v>#VALUE!</v>
      </c>
    </row>
    <row r="3024" spans="1:28" x14ac:dyDescent="0.35">
      <c r="A3024" t="s">
        <v>2033</v>
      </c>
      <c r="B3024">
        <v>47</v>
      </c>
      <c r="C3024" t="s">
        <v>2034</v>
      </c>
      <c r="D3024" t="s">
        <v>46</v>
      </c>
      <c r="E3024">
        <f>YEAR(Table1[[#This Row],[Order Date]])</f>
        <v>2013</v>
      </c>
      <c r="F3024">
        <v>1</v>
      </c>
      <c r="G3024">
        <f>MONTH(Table1[[#This Row],[Order Date]])</f>
        <v>6</v>
      </c>
      <c r="H3024" s="1">
        <v>41430</v>
      </c>
      <c r="I3024">
        <v>31590</v>
      </c>
      <c r="J3024" t="s">
        <v>58</v>
      </c>
      <c r="K3024">
        <v>5</v>
      </c>
      <c r="L3024">
        <v>8.33</v>
      </c>
      <c r="M3024" s="2">
        <v>0.06</v>
      </c>
      <c r="N3024">
        <v>43.49</v>
      </c>
      <c r="O3024">
        <v>1.99</v>
      </c>
      <c r="P3024">
        <v>-21.44</v>
      </c>
      <c r="Q3024" s="2">
        <v>0.52</v>
      </c>
      <c r="R3024" t="s">
        <v>96</v>
      </c>
      <c r="S3024" t="s">
        <v>139</v>
      </c>
      <c r="T3024" t="s">
        <v>819</v>
      </c>
      <c r="U3024" t="s">
        <v>102</v>
      </c>
      <c r="V3024" t="s">
        <v>52</v>
      </c>
      <c r="W3024">
        <v>4433</v>
      </c>
      <c r="X3024" s="1">
        <v>41431</v>
      </c>
      <c r="Y3024" t="s">
        <v>34</v>
      </c>
      <c r="Z3024" t="e" vm="4">
        <v>#VALUE!</v>
      </c>
      <c r="AA3024">
        <v>95928</v>
      </c>
      <c r="AB3024" t="e" cm="1" vm="2">
        <f t="array" ref="AB3024">_FV(Table1[[#This Row],[State]],"Country/region",TRUE)</f>
        <v>#VALUE!</v>
      </c>
    </row>
    <row r="3025" spans="1:28" x14ac:dyDescent="0.35">
      <c r="A3025" t="s">
        <v>1388</v>
      </c>
      <c r="B3025">
        <v>47</v>
      </c>
      <c r="C3025" t="s">
        <v>1389</v>
      </c>
      <c r="D3025" t="s">
        <v>38</v>
      </c>
      <c r="E3025">
        <f>YEAR(Table1[[#This Row],[Order Date]])</f>
        <v>2013</v>
      </c>
      <c r="F3025">
        <v>1</v>
      </c>
      <c r="G3025">
        <f>MONTH(Table1[[#This Row],[Order Date]])</f>
        <v>6</v>
      </c>
      <c r="H3025" s="1">
        <v>41430</v>
      </c>
      <c r="I3025">
        <v>54628</v>
      </c>
      <c r="J3025" t="s">
        <v>28</v>
      </c>
      <c r="K3025">
        <v>21</v>
      </c>
      <c r="L3025">
        <v>22.98</v>
      </c>
      <c r="M3025" s="2">
        <v>7.0000000000000007E-2</v>
      </c>
      <c r="N3025">
        <v>471.24</v>
      </c>
      <c r="O3025">
        <v>1.99</v>
      </c>
      <c r="P3025">
        <v>115.54</v>
      </c>
      <c r="Q3025" s="2">
        <v>0.46</v>
      </c>
      <c r="R3025" t="s">
        <v>96</v>
      </c>
      <c r="S3025" t="s">
        <v>139</v>
      </c>
      <c r="T3025" t="s">
        <v>1303</v>
      </c>
      <c r="U3025" t="s">
        <v>102</v>
      </c>
      <c r="V3025" t="s">
        <v>68</v>
      </c>
      <c r="W3025">
        <v>7633</v>
      </c>
      <c r="X3025" s="1">
        <v>41431</v>
      </c>
      <c r="Y3025" t="s">
        <v>34</v>
      </c>
      <c r="Z3025" t="e" vm="16">
        <v>#VALUE!</v>
      </c>
      <c r="AA3025">
        <v>62234</v>
      </c>
      <c r="AB3025" t="e" cm="1" vm="2">
        <f t="array" ref="AB3025">_FV(Table1[[#This Row],[State]],"Country/region",TRUE)</f>
        <v>#VALUE!</v>
      </c>
    </row>
    <row r="3026" spans="1:28" x14ac:dyDescent="0.35">
      <c r="A3026" t="s">
        <v>2033</v>
      </c>
      <c r="B3026">
        <v>47</v>
      </c>
      <c r="C3026" t="s">
        <v>2034</v>
      </c>
      <c r="D3026" t="s">
        <v>46</v>
      </c>
      <c r="E3026">
        <f>YEAR(Table1[[#This Row],[Order Date]])</f>
        <v>2013</v>
      </c>
      <c r="F3026">
        <v>1</v>
      </c>
      <c r="G3026">
        <f>MONTH(Table1[[#This Row],[Order Date]])</f>
        <v>6</v>
      </c>
      <c r="H3026" s="1">
        <v>41430</v>
      </c>
      <c r="I3026">
        <v>31590</v>
      </c>
      <c r="J3026" t="s">
        <v>58</v>
      </c>
      <c r="K3026">
        <v>27</v>
      </c>
      <c r="L3026">
        <v>111.03</v>
      </c>
      <c r="M3026" s="2">
        <v>0.06</v>
      </c>
      <c r="N3026">
        <v>2854.76</v>
      </c>
      <c r="O3026">
        <v>8.64</v>
      </c>
      <c r="P3026">
        <v>61.13</v>
      </c>
      <c r="Q3026" s="2">
        <v>0.78</v>
      </c>
      <c r="R3026" t="s">
        <v>29</v>
      </c>
      <c r="S3026" t="s">
        <v>30</v>
      </c>
      <c r="T3026" t="s">
        <v>2221</v>
      </c>
      <c r="U3026" t="s">
        <v>32</v>
      </c>
      <c r="V3026" t="s">
        <v>52</v>
      </c>
      <c r="W3026">
        <v>4434</v>
      </c>
      <c r="X3026" s="1">
        <v>41432</v>
      </c>
      <c r="Y3026" t="s">
        <v>34</v>
      </c>
      <c r="Z3026" t="e" vm="4">
        <v>#VALUE!</v>
      </c>
      <c r="AA3026">
        <v>95928</v>
      </c>
      <c r="AB3026" t="e" cm="1" vm="2">
        <f t="array" ref="AB3026">_FV(Table1[[#This Row],[State]],"Country/region",TRUE)</f>
        <v>#VALUE!</v>
      </c>
    </row>
    <row r="3027" spans="1:28" x14ac:dyDescent="0.35">
      <c r="A3027" t="s">
        <v>318</v>
      </c>
      <c r="B3027">
        <v>47</v>
      </c>
      <c r="C3027" t="s">
        <v>3014</v>
      </c>
      <c r="D3027" t="s">
        <v>27</v>
      </c>
      <c r="E3027">
        <f>YEAR(Table1[[#This Row],[Order Date]])</f>
        <v>2013</v>
      </c>
      <c r="F3027">
        <v>1</v>
      </c>
      <c r="G3027">
        <f>MONTH(Table1[[#This Row],[Order Date]])</f>
        <v>6</v>
      </c>
      <c r="H3027" s="1">
        <v>41430</v>
      </c>
      <c r="I3027">
        <v>35111</v>
      </c>
      <c r="J3027" t="s">
        <v>58</v>
      </c>
      <c r="K3027">
        <v>39</v>
      </c>
      <c r="L3027">
        <v>23.99</v>
      </c>
      <c r="M3027" s="2">
        <v>0.08</v>
      </c>
      <c r="N3027">
        <v>893.29</v>
      </c>
      <c r="O3027">
        <v>6.71</v>
      </c>
      <c r="P3027">
        <v>256.16000000000003</v>
      </c>
      <c r="Q3027" s="2">
        <v>0.35</v>
      </c>
      <c r="R3027" t="s">
        <v>29</v>
      </c>
      <c r="S3027" t="s">
        <v>30</v>
      </c>
      <c r="T3027" t="s">
        <v>1872</v>
      </c>
      <c r="U3027" t="s">
        <v>267</v>
      </c>
      <c r="V3027" t="s">
        <v>52</v>
      </c>
      <c r="W3027">
        <v>4937</v>
      </c>
      <c r="X3027" s="1">
        <v>41432</v>
      </c>
      <c r="Y3027" t="s">
        <v>34</v>
      </c>
      <c r="Z3027" t="e" vm="33">
        <v>#VALUE!</v>
      </c>
      <c r="AA3027">
        <v>83854</v>
      </c>
      <c r="AB3027" t="e" cm="1" vm="2">
        <f t="array" ref="AB3027">_FV(Table1[[#This Row],[State]],"Country/region",TRUE)</f>
        <v>#VALUE!</v>
      </c>
    </row>
    <row r="3028" spans="1:28" x14ac:dyDescent="0.35">
      <c r="A3028" t="s">
        <v>3015</v>
      </c>
      <c r="B3028">
        <v>47</v>
      </c>
      <c r="C3028" t="s">
        <v>3016</v>
      </c>
      <c r="D3028" t="s">
        <v>27</v>
      </c>
      <c r="E3028">
        <f>YEAR(Table1[[#This Row],[Order Date]])</f>
        <v>2013</v>
      </c>
      <c r="F3028">
        <v>1</v>
      </c>
      <c r="G3028">
        <f>MONTH(Table1[[#This Row],[Order Date]])</f>
        <v>6</v>
      </c>
      <c r="H3028" s="1">
        <v>41430</v>
      </c>
      <c r="I3028">
        <v>8960</v>
      </c>
      <c r="J3028" t="s">
        <v>131</v>
      </c>
      <c r="K3028">
        <v>46</v>
      </c>
      <c r="L3028">
        <v>99.99</v>
      </c>
      <c r="M3028" s="2">
        <v>7.0000000000000007E-2</v>
      </c>
      <c r="N3028">
        <v>4335.34</v>
      </c>
      <c r="O3028">
        <v>19.989999999999998</v>
      </c>
      <c r="P3028">
        <v>524.09</v>
      </c>
      <c r="Q3028" s="2">
        <v>0.52</v>
      </c>
      <c r="R3028" t="s">
        <v>96</v>
      </c>
      <c r="S3028" t="s">
        <v>30</v>
      </c>
      <c r="T3028" t="s">
        <v>941</v>
      </c>
      <c r="U3028" t="s">
        <v>102</v>
      </c>
      <c r="V3028" t="s">
        <v>68</v>
      </c>
      <c r="W3028">
        <v>1217</v>
      </c>
      <c r="X3028" s="1">
        <v>41432</v>
      </c>
      <c r="Y3028" t="s">
        <v>42</v>
      </c>
      <c r="Z3028" t="e" vm="11">
        <v>#VALUE!</v>
      </c>
      <c r="AA3028">
        <v>77373</v>
      </c>
      <c r="AB3028" t="e" cm="1" vm="2">
        <f t="array" ref="AB3028">_FV(Table1[[#This Row],[State]],"Country/region",TRUE)</f>
        <v>#VALUE!</v>
      </c>
    </row>
    <row r="3029" spans="1:28" x14ac:dyDescent="0.35">
      <c r="A3029" t="s">
        <v>3015</v>
      </c>
      <c r="B3029">
        <v>47</v>
      </c>
      <c r="C3029" t="s">
        <v>3016</v>
      </c>
      <c r="D3029" t="s">
        <v>27</v>
      </c>
      <c r="E3029">
        <f>YEAR(Table1[[#This Row],[Order Date]])</f>
        <v>2013</v>
      </c>
      <c r="F3029">
        <v>1</v>
      </c>
      <c r="G3029">
        <f>MONTH(Table1[[#This Row],[Order Date]])</f>
        <v>6</v>
      </c>
      <c r="H3029" s="1">
        <v>41430</v>
      </c>
      <c r="I3029">
        <v>8960</v>
      </c>
      <c r="J3029" t="s">
        <v>131</v>
      </c>
      <c r="K3029">
        <v>15</v>
      </c>
      <c r="L3029">
        <v>85.99</v>
      </c>
      <c r="M3029" s="2">
        <v>0.01</v>
      </c>
      <c r="N3029">
        <v>1150.5345</v>
      </c>
      <c r="O3029">
        <v>1.25</v>
      </c>
      <c r="P3029">
        <v>361.64699999999999</v>
      </c>
      <c r="Q3029" s="2">
        <v>0.39</v>
      </c>
      <c r="R3029" t="s">
        <v>96</v>
      </c>
      <c r="S3029" t="s">
        <v>139</v>
      </c>
      <c r="T3029" t="s">
        <v>3017</v>
      </c>
      <c r="U3029" t="s">
        <v>105</v>
      </c>
      <c r="V3029" t="s">
        <v>68</v>
      </c>
      <c r="W3029">
        <v>1218</v>
      </c>
      <c r="X3029" s="1">
        <v>41432</v>
      </c>
      <c r="Y3029" t="s">
        <v>34</v>
      </c>
      <c r="Z3029" t="e" vm="11">
        <v>#VALUE!</v>
      </c>
      <c r="AA3029">
        <v>77373</v>
      </c>
      <c r="AB3029" t="e" cm="1" vm="2">
        <f t="array" ref="AB3029">_FV(Table1[[#This Row],[State]],"Country/region",TRUE)</f>
        <v>#VALUE!</v>
      </c>
    </row>
    <row r="3030" spans="1:28" x14ac:dyDescent="0.35">
      <c r="A3030" t="s">
        <v>3018</v>
      </c>
      <c r="B3030">
        <v>47</v>
      </c>
      <c r="C3030" t="s">
        <v>2563</v>
      </c>
      <c r="D3030" t="s">
        <v>57</v>
      </c>
      <c r="E3030">
        <f>YEAR(Table1[[#This Row],[Order Date]])</f>
        <v>2013</v>
      </c>
      <c r="F3030">
        <v>1</v>
      </c>
      <c r="G3030">
        <f>MONTH(Table1[[#This Row],[Order Date]])</f>
        <v>6</v>
      </c>
      <c r="H3030" s="1">
        <v>41431</v>
      </c>
      <c r="I3030">
        <v>14018</v>
      </c>
      <c r="J3030" t="s">
        <v>28</v>
      </c>
      <c r="K3030">
        <v>30</v>
      </c>
      <c r="L3030">
        <v>4.9800000000000004</v>
      </c>
      <c r="M3030" s="2">
        <v>0.08</v>
      </c>
      <c r="N3030">
        <v>160.68</v>
      </c>
      <c r="O3030">
        <v>0.49</v>
      </c>
      <c r="P3030">
        <v>77.75</v>
      </c>
      <c r="Q3030" s="2">
        <v>0.39</v>
      </c>
      <c r="R3030" t="s">
        <v>29</v>
      </c>
      <c r="S3030" t="s">
        <v>30</v>
      </c>
      <c r="T3030" t="s">
        <v>2065</v>
      </c>
      <c r="U3030" t="s">
        <v>210</v>
      </c>
      <c r="V3030" t="s">
        <v>52</v>
      </c>
      <c r="W3030">
        <v>1960</v>
      </c>
      <c r="X3030" s="1">
        <v>41431</v>
      </c>
      <c r="Y3030" t="s">
        <v>42</v>
      </c>
      <c r="Z3030" t="e" vm="7">
        <v>#VALUE!</v>
      </c>
      <c r="AA3030">
        <v>84044</v>
      </c>
      <c r="AB3030" t="e" cm="1" vm="2">
        <f t="array" ref="AB3030">_FV(Table1[[#This Row],[State]],"Country/region",TRUE)</f>
        <v>#VALUE!</v>
      </c>
    </row>
    <row r="3031" spans="1:28" x14ac:dyDescent="0.35">
      <c r="A3031" t="s">
        <v>1270</v>
      </c>
      <c r="B3031">
        <v>47</v>
      </c>
      <c r="C3031" t="s">
        <v>1923</v>
      </c>
      <c r="D3031" t="s">
        <v>46</v>
      </c>
      <c r="E3031">
        <f>YEAR(Table1[[#This Row],[Order Date]])</f>
        <v>2013</v>
      </c>
      <c r="F3031">
        <v>1</v>
      </c>
      <c r="G3031">
        <f>MONTH(Table1[[#This Row],[Order Date]])</f>
        <v>6</v>
      </c>
      <c r="H3031" s="1">
        <v>41431</v>
      </c>
      <c r="I3031">
        <v>13410</v>
      </c>
      <c r="J3031" t="s">
        <v>39</v>
      </c>
      <c r="K3031">
        <v>29</v>
      </c>
      <c r="L3031">
        <v>23.99</v>
      </c>
      <c r="M3031" s="2">
        <v>0.01</v>
      </c>
      <c r="N3031">
        <v>701.94</v>
      </c>
      <c r="O3031">
        <v>6.3</v>
      </c>
      <c r="P3031">
        <v>158.91</v>
      </c>
      <c r="Q3031" s="2">
        <v>0.38</v>
      </c>
      <c r="R3031" t="s">
        <v>96</v>
      </c>
      <c r="S3031" t="s">
        <v>80</v>
      </c>
      <c r="T3031" t="s">
        <v>1637</v>
      </c>
      <c r="U3031" t="s">
        <v>98</v>
      </c>
      <c r="V3031" t="s">
        <v>68</v>
      </c>
      <c r="W3031">
        <v>1865</v>
      </c>
      <c r="X3031" s="1">
        <v>41432</v>
      </c>
      <c r="Y3031" t="s">
        <v>34</v>
      </c>
      <c r="Z3031" t="e" vm="9">
        <v>#VALUE!</v>
      </c>
      <c r="AA3031">
        <v>68104</v>
      </c>
      <c r="AB3031" t="e" cm="1" vm="2">
        <f t="array" ref="AB3031">_FV(Table1[[#This Row],[State]],"Country/region",TRUE)</f>
        <v>#VALUE!</v>
      </c>
    </row>
    <row r="3032" spans="1:28" x14ac:dyDescent="0.35">
      <c r="A3032" t="s">
        <v>1165</v>
      </c>
      <c r="B3032">
        <v>47</v>
      </c>
      <c r="C3032" t="s">
        <v>3019</v>
      </c>
      <c r="D3032" t="s">
        <v>46</v>
      </c>
      <c r="E3032">
        <f>YEAR(Table1[[#This Row],[Order Date]])</f>
        <v>2013</v>
      </c>
      <c r="F3032">
        <v>1</v>
      </c>
      <c r="G3032">
        <f>MONTH(Table1[[#This Row],[Order Date]])</f>
        <v>6</v>
      </c>
      <c r="H3032" s="1">
        <v>41431</v>
      </c>
      <c r="I3032">
        <v>26695</v>
      </c>
      <c r="J3032" t="s">
        <v>39</v>
      </c>
      <c r="K3032">
        <v>43</v>
      </c>
      <c r="L3032">
        <v>8.34</v>
      </c>
      <c r="M3032" s="2">
        <v>0.01</v>
      </c>
      <c r="N3032">
        <v>367.11</v>
      </c>
      <c r="O3032">
        <v>1.43</v>
      </c>
      <c r="P3032">
        <v>163.41999999999999</v>
      </c>
      <c r="Q3032" s="2">
        <v>0.35</v>
      </c>
      <c r="R3032" t="s">
        <v>29</v>
      </c>
      <c r="S3032" t="s">
        <v>59</v>
      </c>
      <c r="T3032" t="s">
        <v>1531</v>
      </c>
      <c r="U3032" t="s">
        <v>61</v>
      </c>
      <c r="V3032" t="s">
        <v>76</v>
      </c>
      <c r="W3032">
        <v>3737</v>
      </c>
      <c r="X3032" s="1">
        <v>41433</v>
      </c>
      <c r="Y3032" t="s">
        <v>34</v>
      </c>
      <c r="Z3032" t="e" vm="6">
        <v>#VALUE!</v>
      </c>
      <c r="AA3032">
        <v>36330</v>
      </c>
      <c r="AB3032" t="e" cm="1" vm="2">
        <f t="array" ref="AB3032">_FV(Table1[[#This Row],[State]],"Country/region",TRUE)</f>
        <v>#VALUE!</v>
      </c>
    </row>
    <row r="3033" spans="1:28" x14ac:dyDescent="0.35">
      <c r="A3033" t="s">
        <v>1542</v>
      </c>
      <c r="B3033">
        <v>47</v>
      </c>
      <c r="C3033" t="s">
        <v>2921</v>
      </c>
      <c r="D3033" t="s">
        <v>57</v>
      </c>
      <c r="E3033">
        <f>YEAR(Table1[[#This Row],[Order Date]])</f>
        <v>2013</v>
      </c>
      <c r="F3033">
        <v>1</v>
      </c>
      <c r="G3033">
        <f>MONTH(Table1[[#This Row],[Order Date]])</f>
        <v>6</v>
      </c>
      <c r="H3033" s="1">
        <v>41431</v>
      </c>
      <c r="I3033">
        <v>51011</v>
      </c>
      <c r="J3033" t="s">
        <v>47</v>
      </c>
      <c r="K3033">
        <v>41</v>
      </c>
      <c r="L3033">
        <v>155.99</v>
      </c>
      <c r="M3033" s="2">
        <v>0.09</v>
      </c>
      <c r="N3033">
        <v>5144.8715000000002</v>
      </c>
      <c r="O3033">
        <v>3.9</v>
      </c>
      <c r="P3033">
        <v>1435.8330000000001</v>
      </c>
      <c r="Q3033" s="2">
        <v>0.55000000000000004</v>
      </c>
      <c r="R3033" t="s">
        <v>96</v>
      </c>
      <c r="S3033" t="s">
        <v>30</v>
      </c>
      <c r="T3033" t="s">
        <v>1321</v>
      </c>
      <c r="U3033" t="s">
        <v>105</v>
      </c>
      <c r="V3033" t="s">
        <v>52</v>
      </c>
      <c r="W3033">
        <v>7151</v>
      </c>
      <c r="X3033" s="1">
        <v>41433</v>
      </c>
      <c r="Y3033" t="s">
        <v>34</v>
      </c>
      <c r="Z3033" t="e" vm="4">
        <v>#VALUE!</v>
      </c>
      <c r="AA3033">
        <v>95501</v>
      </c>
      <c r="AB3033" t="e" cm="1" vm="2">
        <f t="array" ref="AB3033">_FV(Table1[[#This Row],[State]],"Country/region",TRUE)</f>
        <v>#VALUE!</v>
      </c>
    </row>
    <row r="3034" spans="1:28" x14ac:dyDescent="0.35">
      <c r="A3034" t="s">
        <v>1270</v>
      </c>
      <c r="B3034">
        <v>47</v>
      </c>
      <c r="C3034" t="s">
        <v>1923</v>
      </c>
      <c r="D3034" t="s">
        <v>46</v>
      </c>
      <c r="E3034">
        <f>YEAR(Table1[[#This Row],[Order Date]])</f>
        <v>2013</v>
      </c>
      <c r="F3034">
        <v>1</v>
      </c>
      <c r="G3034">
        <f>MONTH(Table1[[#This Row],[Order Date]])</f>
        <v>6</v>
      </c>
      <c r="H3034" s="1">
        <v>41431</v>
      </c>
      <c r="I3034">
        <v>13410</v>
      </c>
      <c r="J3034" t="s">
        <v>39</v>
      </c>
      <c r="K3034">
        <v>4</v>
      </c>
      <c r="L3034">
        <v>8.1199999999999992</v>
      </c>
      <c r="M3034" s="2">
        <v>7.0000000000000007E-2</v>
      </c>
      <c r="N3034">
        <v>33.64</v>
      </c>
      <c r="O3034">
        <v>2.83</v>
      </c>
      <c r="P3034">
        <v>-35.17</v>
      </c>
      <c r="Q3034" s="2">
        <v>0.77</v>
      </c>
      <c r="R3034" t="s">
        <v>96</v>
      </c>
      <c r="S3034" t="s">
        <v>139</v>
      </c>
      <c r="T3034" t="s">
        <v>998</v>
      </c>
      <c r="U3034" t="s">
        <v>102</v>
      </c>
      <c r="V3034" t="s">
        <v>68</v>
      </c>
      <c r="W3034">
        <v>1864</v>
      </c>
      <c r="X3034" s="1">
        <v>41433</v>
      </c>
      <c r="Y3034" t="s">
        <v>34</v>
      </c>
      <c r="Z3034" t="e" vm="9">
        <v>#VALUE!</v>
      </c>
      <c r="AA3034">
        <v>68104</v>
      </c>
      <c r="AB3034" t="e" cm="1" vm="2">
        <f t="array" ref="AB3034">_FV(Table1[[#This Row],[State]],"Country/region",TRUE)</f>
        <v>#VALUE!</v>
      </c>
    </row>
    <row r="3035" spans="1:28" x14ac:dyDescent="0.35">
      <c r="A3035" t="s">
        <v>2299</v>
      </c>
      <c r="B3035">
        <v>47</v>
      </c>
      <c r="C3035" t="s">
        <v>947</v>
      </c>
      <c r="D3035" t="s">
        <v>27</v>
      </c>
      <c r="E3035">
        <f>YEAR(Table1[[#This Row],[Order Date]])</f>
        <v>2013</v>
      </c>
      <c r="F3035">
        <v>1</v>
      </c>
      <c r="G3035">
        <f>MONTH(Table1[[#This Row],[Order Date]])</f>
        <v>6</v>
      </c>
      <c r="H3035" s="1">
        <v>41432</v>
      </c>
      <c r="I3035">
        <v>35302</v>
      </c>
      <c r="J3035" t="s">
        <v>131</v>
      </c>
      <c r="K3035">
        <v>6</v>
      </c>
      <c r="L3035">
        <v>30.98</v>
      </c>
      <c r="M3035" s="2">
        <v>0.09</v>
      </c>
      <c r="N3035">
        <v>188.44</v>
      </c>
      <c r="O3035">
        <v>5.76</v>
      </c>
      <c r="P3035">
        <v>17.57</v>
      </c>
      <c r="Q3035" s="2">
        <v>0.4</v>
      </c>
      <c r="R3035" t="s">
        <v>29</v>
      </c>
      <c r="S3035" t="s">
        <v>30</v>
      </c>
      <c r="T3035" t="s">
        <v>145</v>
      </c>
      <c r="U3035" t="s">
        <v>61</v>
      </c>
      <c r="V3035" t="s">
        <v>33</v>
      </c>
      <c r="W3035">
        <v>4965</v>
      </c>
      <c r="X3035" s="1">
        <v>41432</v>
      </c>
      <c r="Y3035" t="s">
        <v>34</v>
      </c>
      <c r="Z3035" t="e" vm="15">
        <v>#VALUE!</v>
      </c>
      <c r="AA3035">
        <v>11725</v>
      </c>
      <c r="AB3035" t="e" cm="1" vm="2">
        <f t="array" ref="AB3035">_FV(Table1[[#This Row],[State]],"Country/region",TRUE)</f>
        <v>#VALUE!</v>
      </c>
    </row>
    <row r="3036" spans="1:28" x14ac:dyDescent="0.35">
      <c r="A3036" t="s">
        <v>3020</v>
      </c>
      <c r="B3036">
        <v>47</v>
      </c>
      <c r="C3036" t="s">
        <v>2623</v>
      </c>
      <c r="D3036" t="s">
        <v>27</v>
      </c>
      <c r="E3036">
        <f>YEAR(Table1[[#This Row],[Order Date]])</f>
        <v>2013</v>
      </c>
      <c r="F3036">
        <v>1</v>
      </c>
      <c r="G3036">
        <f>MONTH(Table1[[#This Row],[Order Date]])</f>
        <v>6</v>
      </c>
      <c r="H3036" s="1">
        <v>41432</v>
      </c>
      <c r="I3036">
        <v>30211</v>
      </c>
      <c r="J3036" t="s">
        <v>131</v>
      </c>
      <c r="K3036">
        <v>19</v>
      </c>
      <c r="L3036">
        <v>7.4</v>
      </c>
      <c r="M3036" s="2">
        <v>0.05</v>
      </c>
      <c r="N3036">
        <v>141.96</v>
      </c>
      <c r="O3036">
        <v>1.71</v>
      </c>
      <c r="P3036">
        <v>38.43</v>
      </c>
      <c r="Q3036" s="2">
        <v>0.4</v>
      </c>
      <c r="R3036" t="s">
        <v>29</v>
      </c>
      <c r="S3036" t="s">
        <v>59</v>
      </c>
      <c r="T3036" t="s">
        <v>3003</v>
      </c>
      <c r="U3036" t="s">
        <v>61</v>
      </c>
      <c r="V3036" t="s">
        <v>52</v>
      </c>
      <c r="W3036">
        <v>4245</v>
      </c>
      <c r="X3036" s="1">
        <v>41433</v>
      </c>
      <c r="Y3036" t="s">
        <v>34</v>
      </c>
      <c r="Z3036" t="e" vm="8">
        <v>#VALUE!</v>
      </c>
      <c r="AA3036">
        <v>97005</v>
      </c>
      <c r="AB3036" t="e" cm="1" vm="2">
        <f t="array" ref="AB3036">_FV(Table1[[#This Row],[State]],"Country/region",TRUE)</f>
        <v>#VALUE!</v>
      </c>
    </row>
    <row r="3037" spans="1:28" x14ac:dyDescent="0.35">
      <c r="A3037" t="s">
        <v>2114</v>
      </c>
      <c r="B3037">
        <v>47</v>
      </c>
      <c r="C3037" t="s">
        <v>936</v>
      </c>
      <c r="D3037" t="s">
        <v>38</v>
      </c>
      <c r="E3037">
        <f>YEAR(Table1[[#This Row],[Order Date]])</f>
        <v>2013</v>
      </c>
      <c r="F3037">
        <v>1</v>
      </c>
      <c r="G3037">
        <f>MONTH(Table1[[#This Row],[Order Date]])</f>
        <v>6</v>
      </c>
      <c r="H3037" s="1">
        <v>41432</v>
      </c>
      <c r="I3037">
        <v>40036</v>
      </c>
      <c r="J3037" t="s">
        <v>39</v>
      </c>
      <c r="K3037">
        <v>10</v>
      </c>
      <c r="L3037">
        <v>65.989999999999995</v>
      </c>
      <c r="M3037" s="2">
        <v>0.02</v>
      </c>
      <c r="N3037">
        <v>568.33550000000002</v>
      </c>
      <c r="O3037">
        <v>8.99</v>
      </c>
      <c r="P3037">
        <v>-147.35599999999999</v>
      </c>
      <c r="Q3037" s="2">
        <v>0.57999999999999996</v>
      </c>
      <c r="R3037" t="s">
        <v>96</v>
      </c>
      <c r="S3037" t="s">
        <v>30</v>
      </c>
      <c r="T3037">
        <v>8260</v>
      </c>
      <c r="U3037" t="s">
        <v>105</v>
      </c>
      <c r="V3037" t="s">
        <v>68</v>
      </c>
      <c r="W3037">
        <v>5659</v>
      </c>
      <c r="X3037" s="1">
        <v>41433</v>
      </c>
      <c r="Y3037" t="s">
        <v>34</v>
      </c>
      <c r="Z3037" t="e" vm="16">
        <v>#VALUE!</v>
      </c>
      <c r="AA3037">
        <v>60516</v>
      </c>
      <c r="AB3037" t="e" cm="1" vm="2">
        <f t="array" ref="AB3037">_FV(Table1[[#This Row],[State]],"Country/region",TRUE)</f>
        <v>#VALUE!</v>
      </c>
    </row>
    <row r="3038" spans="1:28" x14ac:dyDescent="0.35">
      <c r="A3038" t="s">
        <v>2299</v>
      </c>
      <c r="B3038">
        <v>47</v>
      </c>
      <c r="C3038" t="s">
        <v>947</v>
      </c>
      <c r="D3038" t="s">
        <v>27</v>
      </c>
      <c r="E3038">
        <f>YEAR(Table1[[#This Row],[Order Date]])</f>
        <v>2013</v>
      </c>
      <c r="F3038">
        <v>1</v>
      </c>
      <c r="G3038">
        <f>MONTH(Table1[[#This Row],[Order Date]])</f>
        <v>6</v>
      </c>
      <c r="H3038" s="1">
        <v>41432</v>
      </c>
      <c r="I3038">
        <v>35302</v>
      </c>
      <c r="J3038" t="s">
        <v>131</v>
      </c>
      <c r="K3038">
        <v>13</v>
      </c>
      <c r="L3038">
        <v>125.99</v>
      </c>
      <c r="M3038" s="2">
        <v>0.1</v>
      </c>
      <c r="N3038">
        <v>1265.4970000000001</v>
      </c>
      <c r="O3038">
        <v>7.69</v>
      </c>
      <c r="P3038">
        <v>-228.184</v>
      </c>
      <c r="Q3038" s="2">
        <v>0.59</v>
      </c>
      <c r="R3038" t="s">
        <v>96</v>
      </c>
      <c r="S3038" t="s">
        <v>30</v>
      </c>
      <c r="T3038" t="s">
        <v>1258</v>
      </c>
      <c r="U3038" t="s">
        <v>105</v>
      </c>
      <c r="V3038" t="s">
        <v>33</v>
      </c>
      <c r="W3038">
        <v>4966</v>
      </c>
      <c r="X3038" s="1">
        <v>41433</v>
      </c>
      <c r="Y3038" t="s">
        <v>34</v>
      </c>
      <c r="Z3038" t="e" vm="15">
        <v>#VALUE!</v>
      </c>
      <c r="AA3038">
        <v>11725</v>
      </c>
      <c r="AB3038" t="e" cm="1" vm="2">
        <f t="array" ref="AB3038">_FV(Table1[[#This Row],[State]],"Country/region",TRUE)</f>
        <v>#VALUE!</v>
      </c>
    </row>
    <row r="3039" spans="1:28" x14ac:dyDescent="0.35">
      <c r="A3039" t="s">
        <v>693</v>
      </c>
      <c r="B3039">
        <v>47</v>
      </c>
      <c r="C3039" t="s">
        <v>1087</v>
      </c>
      <c r="D3039" t="s">
        <v>27</v>
      </c>
      <c r="E3039">
        <f>YEAR(Table1[[#This Row],[Order Date]])</f>
        <v>2013</v>
      </c>
      <c r="F3039">
        <v>1</v>
      </c>
      <c r="G3039">
        <f>MONTH(Table1[[#This Row],[Order Date]])</f>
        <v>6</v>
      </c>
      <c r="H3039" s="1">
        <v>41432</v>
      </c>
      <c r="I3039">
        <v>2720</v>
      </c>
      <c r="J3039" t="s">
        <v>58</v>
      </c>
      <c r="K3039">
        <v>36</v>
      </c>
      <c r="L3039">
        <v>65.989999999999995</v>
      </c>
      <c r="M3039" s="2">
        <v>0.02</v>
      </c>
      <c r="N3039">
        <v>2051.0160000000001</v>
      </c>
      <c r="O3039">
        <v>3.99</v>
      </c>
      <c r="P3039">
        <v>483.96600000000001</v>
      </c>
      <c r="Q3039" s="2">
        <v>0.59</v>
      </c>
      <c r="R3039" t="s">
        <v>96</v>
      </c>
      <c r="S3039" t="s">
        <v>30</v>
      </c>
      <c r="T3039" t="s">
        <v>644</v>
      </c>
      <c r="U3039" t="s">
        <v>105</v>
      </c>
      <c r="V3039" t="s">
        <v>68</v>
      </c>
      <c r="W3039">
        <v>393</v>
      </c>
      <c r="X3039" s="1">
        <v>41435</v>
      </c>
      <c r="Y3039" t="s">
        <v>42</v>
      </c>
      <c r="Z3039" t="e" vm="26">
        <v>#VALUE!</v>
      </c>
      <c r="AA3039">
        <v>48195</v>
      </c>
      <c r="AB3039" t="e" cm="1" vm="2">
        <f t="array" ref="AB3039">_FV(Table1[[#This Row],[State]],"Country/region",TRUE)</f>
        <v>#VALUE!</v>
      </c>
    </row>
    <row r="3040" spans="1:28" x14ac:dyDescent="0.35">
      <c r="A3040" t="s">
        <v>3021</v>
      </c>
      <c r="B3040">
        <v>47</v>
      </c>
      <c r="C3040" t="s">
        <v>871</v>
      </c>
      <c r="D3040" t="s">
        <v>46</v>
      </c>
      <c r="E3040">
        <f>YEAR(Table1[[#This Row],[Order Date]])</f>
        <v>2013</v>
      </c>
      <c r="F3040">
        <v>1</v>
      </c>
      <c r="G3040">
        <f>MONTH(Table1[[#This Row],[Order Date]])</f>
        <v>6</v>
      </c>
      <c r="H3040" s="1">
        <v>41432</v>
      </c>
      <c r="I3040">
        <v>58851</v>
      </c>
      <c r="J3040" t="s">
        <v>47</v>
      </c>
      <c r="K3040">
        <v>3</v>
      </c>
      <c r="L3040">
        <v>8.34</v>
      </c>
      <c r="M3040" s="2">
        <v>0.1</v>
      </c>
      <c r="N3040">
        <v>23.93</v>
      </c>
      <c r="O3040">
        <v>0.96</v>
      </c>
      <c r="P3040">
        <v>-6.39</v>
      </c>
      <c r="Q3040" s="2">
        <v>0.43</v>
      </c>
      <c r="R3040" t="s">
        <v>48</v>
      </c>
      <c r="S3040" t="s">
        <v>59</v>
      </c>
      <c r="T3040" t="s">
        <v>258</v>
      </c>
      <c r="U3040" t="s">
        <v>82</v>
      </c>
      <c r="V3040" t="s">
        <v>68</v>
      </c>
      <c r="W3040">
        <v>8231</v>
      </c>
      <c r="X3040" s="1">
        <v>41436</v>
      </c>
      <c r="Y3040" t="s">
        <v>34</v>
      </c>
      <c r="Z3040" t="e" vm="11">
        <v>#VALUE!</v>
      </c>
      <c r="AA3040">
        <v>75088</v>
      </c>
      <c r="AB3040" t="e" cm="1" vm="2">
        <f t="array" ref="AB3040">_FV(Table1[[#This Row],[State]],"Country/region",TRUE)</f>
        <v>#VALUE!</v>
      </c>
    </row>
    <row r="3041" spans="1:28" x14ac:dyDescent="0.35">
      <c r="A3041" t="s">
        <v>3021</v>
      </c>
      <c r="B3041">
        <v>47</v>
      </c>
      <c r="C3041" t="s">
        <v>871</v>
      </c>
      <c r="D3041" t="s">
        <v>46</v>
      </c>
      <c r="E3041">
        <f>YEAR(Table1[[#This Row],[Order Date]])</f>
        <v>2013</v>
      </c>
      <c r="F3041">
        <v>1</v>
      </c>
      <c r="G3041">
        <f>MONTH(Table1[[#This Row],[Order Date]])</f>
        <v>6</v>
      </c>
      <c r="H3041" s="1">
        <v>41432</v>
      </c>
      <c r="I3041">
        <v>58851</v>
      </c>
      <c r="J3041" t="s">
        <v>47</v>
      </c>
      <c r="K3041">
        <v>14</v>
      </c>
      <c r="L3041">
        <v>140.99</v>
      </c>
      <c r="M3041" s="2">
        <v>0.04</v>
      </c>
      <c r="N3041">
        <v>2027.55</v>
      </c>
      <c r="O3041">
        <v>13.99</v>
      </c>
      <c r="P3041">
        <v>537.4</v>
      </c>
      <c r="Q3041" s="2">
        <v>0.37</v>
      </c>
      <c r="R3041" t="s">
        <v>96</v>
      </c>
      <c r="S3041" t="s">
        <v>80</v>
      </c>
      <c r="T3041" t="s">
        <v>2846</v>
      </c>
      <c r="U3041" t="s">
        <v>98</v>
      </c>
      <c r="V3041" t="s">
        <v>68</v>
      </c>
      <c r="W3041">
        <v>8232</v>
      </c>
      <c r="X3041" s="1">
        <v>41439</v>
      </c>
      <c r="Y3041" t="s">
        <v>34</v>
      </c>
      <c r="Z3041" t="e" vm="11">
        <v>#VALUE!</v>
      </c>
      <c r="AA3041">
        <v>75088</v>
      </c>
      <c r="AB3041" t="e" cm="1" vm="2">
        <f t="array" ref="AB3041">_FV(Table1[[#This Row],[State]],"Country/region",TRUE)</f>
        <v>#VALUE!</v>
      </c>
    </row>
    <row r="3042" spans="1:28" x14ac:dyDescent="0.35">
      <c r="A3042" t="s">
        <v>2424</v>
      </c>
      <c r="B3042">
        <v>47</v>
      </c>
      <c r="C3042" t="s">
        <v>1009</v>
      </c>
      <c r="D3042" t="s">
        <v>27</v>
      </c>
      <c r="E3042">
        <f>YEAR(Table1[[#This Row],[Order Date]])</f>
        <v>2013</v>
      </c>
      <c r="F3042">
        <v>1</v>
      </c>
      <c r="G3042">
        <f>MONTH(Table1[[#This Row],[Order Date]])</f>
        <v>6</v>
      </c>
      <c r="H3042" s="1">
        <v>41433</v>
      </c>
      <c r="I3042">
        <v>45413</v>
      </c>
      <c r="J3042" t="s">
        <v>28</v>
      </c>
      <c r="K3042">
        <v>24</v>
      </c>
      <c r="L3042">
        <v>5.28</v>
      </c>
      <c r="M3042" s="2">
        <v>0.04</v>
      </c>
      <c r="N3042">
        <v>131.94</v>
      </c>
      <c r="O3042">
        <v>2.99</v>
      </c>
      <c r="P3042">
        <v>2.3205</v>
      </c>
      <c r="Q3042" s="2">
        <v>0.37</v>
      </c>
      <c r="R3042" t="s">
        <v>29</v>
      </c>
      <c r="S3042" t="s">
        <v>30</v>
      </c>
      <c r="T3042" t="s">
        <v>2765</v>
      </c>
      <c r="U3042" t="s">
        <v>67</v>
      </c>
      <c r="V3042" t="s">
        <v>76</v>
      </c>
      <c r="W3042">
        <v>6400</v>
      </c>
      <c r="X3042" s="1">
        <v>41433</v>
      </c>
      <c r="Y3042" t="s">
        <v>34</v>
      </c>
      <c r="Z3042" t="e" vm="14">
        <v>#VALUE!</v>
      </c>
      <c r="AA3042">
        <v>34142</v>
      </c>
      <c r="AB3042" t="e" cm="1" vm="2">
        <f t="array" ref="AB3042">_FV(Table1[[#This Row],[State]],"Country/region",TRUE)</f>
        <v>#VALUE!</v>
      </c>
    </row>
    <row r="3043" spans="1:28" x14ac:dyDescent="0.35">
      <c r="A3043" t="s">
        <v>3022</v>
      </c>
      <c r="B3043">
        <v>47</v>
      </c>
      <c r="C3043" t="s">
        <v>2591</v>
      </c>
      <c r="D3043" t="s">
        <v>27</v>
      </c>
      <c r="E3043">
        <f>YEAR(Table1[[#This Row],[Order Date]])</f>
        <v>2013</v>
      </c>
      <c r="F3043">
        <v>1</v>
      </c>
      <c r="G3043">
        <f>MONTH(Table1[[#This Row],[Order Date]])</f>
        <v>6</v>
      </c>
      <c r="H3043" s="1">
        <v>41433</v>
      </c>
      <c r="I3043">
        <v>36646</v>
      </c>
      <c r="J3043" t="s">
        <v>131</v>
      </c>
      <c r="K3043">
        <v>24</v>
      </c>
      <c r="L3043">
        <v>48.91</v>
      </c>
      <c r="M3043" s="2">
        <v>0.04</v>
      </c>
      <c r="N3043">
        <v>1168.1500000000001</v>
      </c>
      <c r="O3043">
        <v>35</v>
      </c>
      <c r="P3043">
        <v>-743.96</v>
      </c>
      <c r="Q3043" s="2">
        <v>0.83</v>
      </c>
      <c r="R3043" t="s">
        <v>29</v>
      </c>
      <c r="S3043" t="s">
        <v>40</v>
      </c>
      <c r="T3043" t="s">
        <v>2123</v>
      </c>
      <c r="U3043" t="s">
        <v>32</v>
      </c>
      <c r="V3043" t="s">
        <v>68</v>
      </c>
      <c r="W3043">
        <v>5139</v>
      </c>
      <c r="X3043" s="1">
        <v>41434</v>
      </c>
      <c r="Y3043" t="s">
        <v>42</v>
      </c>
      <c r="Z3043" t="e" vm="16">
        <v>#VALUE!</v>
      </c>
      <c r="AA3043">
        <v>60035</v>
      </c>
      <c r="AB3043" t="e" cm="1" vm="2">
        <f t="array" ref="AB3043">_FV(Table1[[#This Row],[State]],"Country/region",TRUE)</f>
        <v>#VALUE!</v>
      </c>
    </row>
    <row r="3044" spans="1:28" x14ac:dyDescent="0.35">
      <c r="A3044" t="s">
        <v>1033</v>
      </c>
      <c r="B3044">
        <v>47</v>
      </c>
      <c r="C3044" t="s">
        <v>1028</v>
      </c>
      <c r="D3044" t="s">
        <v>46</v>
      </c>
      <c r="E3044">
        <f>YEAR(Table1[[#This Row],[Order Date]])</f>
        <v>2013</v>
      </c>
      <c r="F3044">
        <v>1</v>
      </c>
      <c r="G3044">
        <f>MONTH(Table1[[#This Row],[Order Date]])</f>
        <v>6</v>
      </c>
      <c r="H3044" s="1">
        <v>41433</v>
      </c>
      <c r="I3044">
        <v>7430</v>
      </c>
      <c r="J3044" t="s">
        <v>131</v>
      </c>
      <c r="K3044">
        <v>50</v>
      </c>
      <c r="L3044">
        <v>15.67</v>
      </c>
      <c r="M3044" s="2">
        <v>0.05</v>
      </c>
      <c r="N3044">
        <v>751.77</v>
      </c>
      <c r="O3044">
        <v>1.39</v>
      </c>
      <c r="P3044">
        <v>353.2</v>
      </c>
      <c r="Q3044" s="2">
        <v>0.38</v>
      </c>
      <c r="R3044" t="s">
        <v>29</v>
      </c>
      <c r="S3044" t="s">
        <v>30</v>
      </c>
      <c r="T3044" t="s">
        <v>1476</v>
      </c>
      <c r="U3044" t="s">
        <v>267</v>
      </c>
      <c r="V3044" t="s">
        <v>68</v>
      </c>
      <c r="W3044">
        <v>1017</v>
      </c>
      <c r="X3044" s="1">
        <v>41434</v>
      </c>
      <c r="Y3044" t="s">
        <v>34</v>
      </c>
      <c r="Z3044" t="e" vm="16">
        <v>#VALUE!</v>
      </c>
      <c r="AA3044">
        <v>60130</v>
      </c>
      <c r="AB3044" t="e" cm="1" vm="2">
        <f t="array" ref="AB3044">_FV(Table1[[#This Row],[State]],"Country/region",TRUE)</f>
        <v>#VALUE!</v>
      </c>
    </row>
    <row r="3045" spans="1:28" x14ac:dyDescent="0.35">
      <c r="A3045" t="s">
        <v>2424</v>
      </c>
      <c r="B3045">
        <v>47</v>
      </c>
      <c r="C3045" t="s">
        <v>1009</v>
      </c>
      <c r="D3045" t="s">
        <v>27</v>
      </c>
      <c r="E3045">
        <f>YEAR(Table1[[#This Row],[Order Date]])</f>
        <v>2013</v>
      </c>
      <c r="F3045">
        <v>1</v>
      </c>
      <c r="G3045">
        <f>MONTH(Table1[[#This Row],[Order Date]])</f>
        <v>6</v>
      </c>
      <c r="H3045" s="1">
        <v>41433</v>
      </c>
      <c r="I3045">
        <v>45413</v>
      </c>
      <c r="J3045" t="s">
        <v>28</v>
      </c>
      <c r="K3045">
        <v>18</v>
      </c>
      <c r="L3045">
        <v>4.38</v>
      </c>
      <c r="M3045" s="2">
        <v>0.03</v>
      </c>
      <c r="N3045">
        <v>85.74</v>
      </c>
      <c r="O3045">
        <v>6.21</v>
      </c>
      <c r="P3045">
        <v>-73.5655</v>
      </c>
      <c r="Q3045" s="2">
        <v>0.37</v>
      </c>
      <c r="R3045" t="s">
        <v>29</v>
      </c>
      <c r="S3045" t="s">
        <v>30</v>
      </c>
      <c r="T3045" t="s">
        <v>2884</v>
      </c>
      <c r="U3045" t="s">
        <v>67</v>
      </c>
      <c r="V3045" t="s">
        <v>76</v>
      </c>
      <c r="W3045">
        <v>6398</v>
      </c>
      <c r="X3045" s="1">
        <v>41434</v>
      </c>
      <c r="Y3045" t="s">
        <v>34</v>
      </c>
      <c r="Z3045" t="e" vm="14">
        <v>#VALUE!</v>
      </c>
      <c r="AA3045">
        <v>34142</v>
      </c>
      <c r="AB3045" t="e" cm="1" vm="2">
        <f t="array" ref="AB3045">_FV(Table1[[#This Row],[State]],"Country/region",TRUE)</f>
        <v>#VALUE!</v>
      </c>
    </row>
    <row r="3046" spans="1:28" x14ac:dyDescent="0.35">
      <c r="A3046" t="s">
        <v>2424</v>
      </c>
      <c r="B3046">
        <v>47</v>
      </c>
      <c r="C3046" t="s">
        <v>1009</v>
      </c>
      <c r="D3046" t="s">
        <v>27</v>
      </c>
      <c r="E3046">
        <f>YEAR(Table1[[#This Row],[Order Date]])</f>
        <v>2013</v>
      </c>
      <c r="F3046">
        <v>1</v>
      </c>
      <c r="G3046">
        <f>MONTH(Table1[[#This Row],[Order Date]])</f>
        <v>6</v>
      </c>
      <c r="H3046" s="1">
        <v>41433</v>
      </c>
      <c r="I3046">
        <v>45413</v>
      </c>
      <c r="J3046" t="s">
        <v>28</v>
      </c>
      <c r="K3046">
        <v>17</v>
      </c>
      <c r="L3046">
        <v>120.98</v>
      </c>
      <c r="M3046" s="2">
        <v>0.05</v>
      </c>
      <c r="N3046">
        <v>2031.98</v>
      </c>
      <c r="O3046">
        <v>9.07</v>
      </c>
      <c r="P3046">
        <v>778.6</v>
      </c>
      <c r="Q3046" s="2">
        <v>0.35</v>
      </c>
      <c r="R3046" t="s">
        <v>29</v>
      </c>
      <c r="S3046" t="s">
        <v>30</v>
      </c>
      <c r="T3046" t="s">
        <v>857</v>
      </c>
      <c r="U3046" t="s">
        <v>67</v>
      </c>
      <c r="V3046" t="s">
        <v>76</v>
      </c>
      <c r="W3046">
        <v>6399</v>
      </c>
      <c r="X3046" s="1">
        <v>41434</v>
      </c>
      <c r="Y3046" t="s">
        <v>34</v>
      </c>
      <c r="Z3046" t="e" vm="14">
        <v>#VALUE!</v>
      </c>
      <c r="AA3046">
        <v>34142</v>
      </c>
      <c r="AB3046" t="e" cm="1" vm="2">
        <f t="array" ref="AB3046">_FV(Table1[[#This Row],[State]],"Country/region",TRUE)</f>
        <v>#VALUE!</v>
      </c>
    </row>
    <row r="3047" spans="1:28" x14ac:dyDescent="0.35">
      <c r="A3047" t="s">
        <v>1401</v>
      </c>
      <c r="B3047">
        <v>47</v>
      </c>
      <c r="C3047" t="s">
        <v>3023</v>
      </c>
      <c r="D3047" t="s">
        <v>57</v>
      </c>
      <c r="E3047">
        <f>YEAR(Table1[[#This Row],[Order Date]])</f>
        <v>2013</v>
      </c>
      <c r="F3047">
        <v>1</v>
      </c>
      <c r="G3047">
        <f>MONTH(Table1[[#This Row],[Order Date]])</f>
        <v>6</v>
      </c>
      <c r="H3047" s="1">
        <v>41433</v>
      </c>
      <c r="I3047">
        <v>25889</v>
      </c>
      <c r="J3047" t="s">
        <v>47</v>
      </c>
      <c r="K3047">
        <v>23</v>
      </c>
      <c r="L3047">
        <v>14.34</v>
      </c>
      <c r="M3047" s="2">
        <v>0.04</v>
      </c>
      <c r="N3047">
        <v>321.63</v>
      </c>
      <c r="O3047">
        <v>5</v>
      </c>
      <c r="P3047">
        <v>73.7</v>
      </c>
      <c r="Q3047" s="2">
        <v>0.49</v>
      </c>
      <c r="R3047" t="s">
        <v>48</v>
      </c>
      <c r="S3047" t="s">
        <v>139</v>
      </c>
      <c r="T3047" t="s">
        <v>506</v>
      </c>
      <c r="U3047" t="s">
        <v>82</v>
      </c>
      <c r="V3047" t="s">
        <v>52</v>
      </c>
      <c r="W3047">
        <v>3625</v>
      </c>
      <c r="X3047" s="1">
        <v>41435</v>
      </c>
      <c r="Y3047" t="s">
        <v>34</v>
      </c>
      <c r="Z3047" t="e" vm="4">
        <v>#VALUE!</v>
      </c>
      <c r="AA3047">
        <v>90604</v>
      </c>
      <c r="AB3047" t="e" cm="1" vm="2">
        <f t="array" ref="AB3047">_FV(Table1[[#This Row],[State]],"Country/region",TRUE)</f>
        <v>#VALUE!</v>
      </c>
    </row>
    <row r="3048" spans="1:28" x14ac:dyDescent="0.35">
      <c r="A3048" t="s">
        <v>2037</v>
      </c>
      <c r="B3048">
        <v>47</v>
      </c>
      <c r="C3048" t="s">
        <v>652</v>
      </c>
      <c r="D3048" t="s">
        <v>38</v>
      </c>
      <c r="E3048">
        <f>YEAR(Table1[[#This Row],[Order Date]])</f>
        <v>2013</v>
      </c>
      <c r="F3048">
        <v>1</v>
      </c>
      <c r="G3048">
        <f>MONTH(Table1[[#This Row],[Order Date]])</f>
        <v>6</v>
      </c>
      <c r="H3048" s="1">
        <v>41433</v>
      </c>
      <c r="I3048">
        <v>27969</v>
      </c>
      <c r="J3048" t="s">
        <v>47</v>
      </c>
      <c r="K3048">
        <v>9</v>
      </c>
      <c r="L3048">
        <v>83.1</v>
      </c>
      <c r="M3048" s="2">
        <v>0.03</v>
      </c>
      <c r="N3048">
        <v>732.72</v>
      </c>
      <c r="O3048">
        <v>6.13</v>
      </c>
      <c r="P3048">
        <v>8.6</v>
      </c>
      <c r="Q3048" s="2">
        <v>0.45</v>
      </c>
      <c r="R3048" t="s">
        <v>96</v>
      </c>
      <c r="S3048" t="s">
        <v>30</v>
      </c>
      <c r="T3048" t="s">
        <v>587</v>
      </c>
      <c r="U3048" t="s">
        <v>102</v>
      </c>
      <c r="V3048" t="s">
        <v>52</v>
      </c>
      <c r="W3048">
        <v>3921</v>
      </c>
      <c r="X3048" s="1">
        <v>41437</v>
      </c>
      <c r="Y3048" t="s">
        <v>34</v>
      </c>
      <c r="Z3048" t="e" vm="42">
        <v>#VALUE!</v>
      </c>
      <c r="AA3048">
        <v>85705</v>
      </c>
      <c r="AB3048" t="e" cm="1" vm="2">
        <f t="array" ref="AB3048">_FV(Table1[[#This Row],[State]],"Country/region",TRUE)</f>
        <v>#VALUE!</v>
      </c>
    </row>
    <row r="3049" spans="1:28" x14ac:dyDescent="0.35">
      <c r="A3049" t="s">
        <v>2037</v>
      </c>
      <c r="B3049">
        <v>47</v>
      </c>
      <c r="C3049" t="s">
        <v>652</v>
      </c>
      <c r="D3049" t="s">
        <v>38</v>
      </c>
      <c r="E3049">
        <f>YEAR(Table1[[#This Row],[Order Date]])</f>
        <v>2013</v>
      </c>
      <c r="F3049">
        <v>1</v>
      </c>
      <c r="G3049">
        <f>MONTH(Table1[[#This Row],[Order Date]])</f>
        <v>6</v>
      </c>
      <c r="H3049" s="1">
        <v>41433</v>
      </c>
      <c r="I3049">
        <v>27969</v>
      </c>
      <c r="J3049" t="s">
        <v>47</v>
      </c>
      <c r="K3049">
        <v>32</v>
      </c>
      <c r="L3049">
        <v>20.98</v>
      </c>
      <c r="M3049" s="2">
        <v>0.1</v>
      </c>
      <c r="N3049">
        <v>687.47</v>
      </c>
      <c r="O3049">
        <v>53.03</v>
      </c>
      <c r="P3049">
        <v>-1533.15</v>
      </c>
      <c r="Q3049" s="2">
        <v>0.78</v>
      </c>
      <c r="R3049" t="s">
        <v>29</v>
      </c>
      <c r="S3049" t="s">
        <v>49</v>
      </c>
      <c r="T3049" t="s">
        <v>801</v>
      </c>
      <c r="U3049" t="s">
        <v>32</v>
      </c>
      <c r="V3049" t="s">
        <v>52</v>
      </c>
      <c r="W3049">
        <v>3922</v>
      </c>
      <c r="X3049" s="1">
        <v>41438</v>
      </c>
      <c r="Y3049" t="s">
        <v>53</v>
      </c>
      <c r="Z3049" t="e" vm="42">
        <v>#VALUE!</v>
      </c>
      <c r="AA3049">
        <v>85705</v>
      </c>
      <c r="AB3049" t="e" cm="1" vm="2">
        <f t="array" ref="AB3049">_FV(Table1[[#This Row],[State]],"Country/region",TRUE)</f>
        <v>#VALUE!</v>
      </c>
    </row>
    <row r="3050" spans="1:28" x14ac:dyDescent="0.35">
      <c r="A3050" t="s">
        <v>2037</v>
      </c>
      <c r="B3050">
        <v>47</v>
      </c>
      <c r="C3050" t="s">
        <v>652</v>
      </c>
      <c r="D3050" t="s">
        <v>38</v>
      </c>
      <c r="E3050">
        <f>YEAR(Table1[[#This Row],[Order Date]])</f>
        <v>2013</v>
      </c>
      <c r="F3050">
        <v>1</v>
      </c>
      <c r="G3050">
        <f>MONTH(Table1[[#This Row],[Order Date]])</f>
        <v>6</v>
      </c>
      <c r="H3050" s="1">
        <v>41433</v>
      </c>
      <c r="I3050">
        <v>27969</v>
      </c>
      <c r="J3050" t="s">
        <v>47</v>
      </c>
      <c r="K3050">
        <v>43</v>
      </c>
      <c r="L3050">
        <v>130.97999999999999</v>
      </c>
      <c r="M3050" s="2">
        <v>0.04</v>
      </c>
      <c r="N3050">
        <v>5677.87</v>
      </c>
      <c r="O3050">
        <v>54.74</v>
      </c>
      <c r="P3050">
        <v>-824.09</v>
      </c>
      <c r="Q3050" s="2">
        <v>0.69</v>
      </c>
      <c r="R3050" t="s">
        <v>48</v>
      </c>
      <c r="S3050" t="s">
        <v>73</v>
      </c>
      <c r="T3050" t="s">
        <v>848</v>
      </c>
      <c r="U3050" t="s">
        <v>154</v>
      </c>
      <c r="V3050" t="s">
        <v>52</v>
      </c>
      <c r="W3050">
        <v>3920</v>
      </c>
      <c r="X3050" s="1">
        <v>41440</v>
      </c>
      <c r="Y3050" t="s">
        <v>53</v>
      </c>
      <c r="Z3050" t="e" vm="42">
        <v>#VALUE!</v>
      </c>
      <c r="AA3050">
        <v>85705</v>
      </c>
      <c r="AB3050" t="e" cm="1" vm="2">
        <f t="array" ref="AB3050">_FV(Table1[[#This Row],[State]],"Country/region",TRUE)</f>
        <v>#VALUE!</v>
      </c>
    </row>
    <row r="3051" spans="1:28" x14ac:dyDescent="0.35">
      <c r="A3051" t="s">
        <v>1589</v>
      </c>
      <c r="B3051">
        <v>47</v>
      </c>
      <c r="C3051" t="s">
        <v>1590</v>
      </c>
      <c r="D3051" t="s">
        <v>38</v>
      </c>
      <c r="E3051">
        <f>YEAR(Table1[[#This Row],[Order Date]])</f>
        <v>2013</v>
      </c>
      <c r="F3051">
        <v>1</v>
      </c>
      <c r="G3051">
        <f>MONTH(Table1[[#This Row],[Order Date]])</f>
        <v>6</v>
      </c>
      <c r="H3051" s="1">
        <v>41434</v>
      </c>
      <c r="I3051">
        <v>30433</v>
      </c>
      <c r="J3051" t="s">
        <v>131</v>
      </c>
      <c r="K3051">
        <v>17</v>
      </c>
      <c r="L3051">
        <v>13.9</v>
      </c>
      <c r="M3051" s="2">
        <v>0</v>
      </c>
      <c r="N3051">
        <v>253.38</v>
      </c>
      <c r="O3051">
        <v>7.59</v>
      </c>
      <c r="P3051">
        <v>-35.78</v>
      </c>
      <c r="Q3051" s="2">
        <v>0.56000000000000005</v>
      </c>
      <c r="R3051" t="s">
        <v>29</v>
      </c>
      <c r="S3051" t="s">
        <v>139</v>
      </c>
      <c r="T3051" t="s">
        <v>1490</v>
      </c>
      <c r="U3051" t="s">
        <v>481</v>
      </c>
      <c r="V3051" t="s">
        <v>68</v>
      </c>
      <c r="W3051">
        <v>4276</v>
      </c>
      <c r="X3051" s="1">
        <v>41434</v>
      </c>
      <c r="Y3051" t="s">
        <v>42</v>
      </c>
      <c r="Z3051" t="e" vm="25">
        <v>#VALUE!</v>
      </c>
      <c r="AA3051">
        <v>53545</v>
      </c>
      <c r="AB3051" t="e" cm="1" vm="2">
        <f t="array" ref="AB3051">_FV(Table1[[#This Row],[State]],"Country/region",TRUE)</f>
        <v>#VALUE!</v>
      </c>
    </row>
    <row r="3052" spans="1:28" x14ac:dyDescent="0.35">
      <c r="A3052" t="s">
        <v>2447</v>
      </c>
      <c r="B3052">
        <v>47</v>
      </c>
      <c r="C3052" t="s">
        <v>2448</v>
      </c>
      <c r="D3052" t="s">
        <v>46</v>
      </c>
      <c r="E3052">
        <f>YEAR(Table1[[#This Row],[Order Date]])</f>
        <v>2013</v>
      </c>
      <c r="F3052">
        <v>1</v>
      </c>
      <c r="G3052">
        <f>MONTH(Table1[[#This Row],[Order Date]])</f>
        <v>6</v>
      </c>
      <c r="H3052" s="1">
        <v>41434</v>
      </c>
      <c r="I3052">
        <v>6309</v>
      </c>
      <c r="J3052" t="s">
        <v>131</v>
      </c>
      <c r="K3052">
        <v>10</v>
      </c>
      <c r="L3052">
        <v>2.88</v>
      </c>
      <c r="M3052" s="2">
        <v>0.01</v>
      </c>
      <c r="N3052">
        <v>29.79</v>
      </c>
      <c r="O3052">
        <v>0.99</v>
      </c>
      <c r="P3052">
        <v>3.76</v>
      </c>
      <c r="Q3052" s="2">
        <v>0.36</v>
      </c>
      <c r="R3052" t="s">
        <v>29</v>
      </c>
      <c r="S3052" t="s">
        <v>30</v>
      </c>
      <c r="T3052" t="s">
        <v>2967</v>
      </c>
      <c r="U3052" t="s">
        <v>210</v>
      </c>
      <c r="V3052" t="s">
        <v>52</v>
      </c>
      <c r="W3052">
        <v>878</v>
      </c>
      <c r="X3052" s="1">
        <v>41435</v>
      </c>
      <c r="Y3052" t="s">
        <v>34</v>
      </c>
      <c r="Z3052" t="e" vm="32">
        <v>#VALUE!</v>
      </c>
      <c r="AA3052">
        <v>80122</v>
      </c>
      <c r="AB3052" t="e" cm="1" vm="2">
        <f t="array" ref="AB3052">_FV(Table1[[#This Row],[State]],"Country/region",TRUE)</f>
        <v>#VALUE!</v>
      </c>
    </row>
    <row r="3053" spans="1:28" x14ac:dyDescent="0.35">
      <c r="A3053" t="s">
        <v>1897</v>
      </c>
      <c r="B3053">
        <v>47</v>
      </c>
      <c r="C3053" t="s">
        <v>672</v>
      </c>
      <c r="D3053" t="s">
        <v>38</v>
      </c>
      <c r="E3053">
        <f>YEAR(Table1[[#This Row],[Order Date]])</f>
        <v>2013</v>
      </c>
      <c r="F3053">
        <v>1</v>
      </c>
      <c r="G3053">
        <f>MONTH(Table1[[#This Row],[Order Date]])</f>
        <v>6</v>
      </c>
      <c r="H3053" s="1">
        <v>41434</v>
      </c>
      <c r="I3053">
        <v>59943</v>
      </c>
      <c r="J3053" t="s">
        <v>58</v>
      </c>
      <c r="K3053">
        <v>43</v>
      </c>
      <c r="L3053">
        <v>15.01</v>
      </c>
      <c r="M3053" s="2">
        <v>0</v>
      </c>
      <c r="N3053">
        <v>679.65</v>
      </c>
      <c r="O3053">
        <v>8.4</v>
      </c>
      <c r="P3053">
        <v>31.203499999999998</v>
      </c>
      <c r="Q3053" s="2">
        <v>0.39</v>
      </c>
      <c r="R3053" t="s">
        <v>29</v>
      </c>
      <c r="S3053" t="s">
        <v>30</v>
      </c>
      <c r="T3053" t="s">
        <v>1818</v>
      </c>
      <c r="U3053" t="s">
        <v>67</v>
      </c>
      <c r="V3053" t="s">
        <v>76</v>
      </c>
      <c r="W3053">
        <v>8392</v>
      </c>
      <c r="X3053" s="1">
        <v>41435</v>
      </c>
      <c r="Y3053" t="s">
        <v>34</v>
      </c>
      <c r="Z3053" t="e" vm="47">
        <v>#VALUE!</v>
      </c>
      <c r="AA3053">
        <v>27288</v>
      </c>
      <c r="AB3053" t="e" cm="1" vm="2">
        <f t="array" ref="AB3053">_FV(Table1[[#This Row],[State]],"Country/region",TRUE)</f>
        <v>#VALUE!</v>
      </c>
    </row>
    <row r="3054" spans="1:28" x14ac:dyDescent="0.35">
      <c r="A3054" t="s">
        <v>1952</v>
      </c>
      <c r="B3054">
        <v>47</v>
      </c>
      <c r="C3054" t="s">
        <v>1953</v>
      </c>
      <c r="D3054" t="s">
        <v>57</v>
      </c>
      <c r="E3054">
        <f>YEAR(Table1[[#This Row],[Order Date]])</f>
        <v>2013</v>
      </c>
      <c r="F3054">
        <v>1</v>
      </c>
      <c r="G3054">
        <f>MONTH(Table1[[#This Row],[Order Date]])</f>
        <v>6</v>
      </c>
      <c r="H3054" s="1">
        <v>41434</v>
      </c>
      <c r="I3054">
        <v>43207</v>
      </c>
      <c r="J3054" t="s">
        <v>47</v>
      </c>
      <c r="K3054">
        <v>8</v>
      </c>
      <c r="L3054">
        <v>1.81</v>
      </c>
      <c r="M3054" s="2">
        <v>0.05</v>
      </c>
      <c r="N3054">
        <v>15.45</v>
      </c>
      <c r="O3054">
        <v>1.56</v>
      </c>
      <c r="P3054">
        <v>-7.75</v>
      </c>
      <c r="Q3054" s="2">
        <v>0.49</v>
      </c>
      <c r="R3054" t="s">
        <v>29</v>
      </c>
      <c r="S3054" t="s">
        <v>59</v>
      </c>
      <c r="T3054" t="s">
        <v>3024</v>
      </c>
      <c r="U3054" t="s">
        <v>232</v>
      </c>
      <c r="V3054" t="s">
        <v>76</v>
      </c>
      <c r="W3054">
        <v>6101</v>
      </c>
      <c r="X3054" s="1">
        <v>41436</v>
      </c>
      <c r="Y3054" t="s">
        <v>34</v>
      </c>
      <c r="Z3054" t="e" vm="44">
        <v>#VALUE!</v>
      </c>
      <c r="AA3054">
        <v>30188</v>
      </c>
      <c r="AB3054" t="e" cm="1" vm="2">
        <f t="array" ref="AB3054">_FV(Table1[[#This Row],[State]],"Country/region",TRUE)</f>
        <v>#VALUE!</v>
      </c>
    </row>
    <row r="3055" spans="1:28" x14ac:dyDescent="0.35">
      <c r="A3055" t="s">
        <v>882</v>
      </c>
      <c r="B3055">
        <v>47</v>
      </c>
      <c r="C3055" t="s">
        <v>1780</v>
      </c>
      <c r="D3055" t="s">
        <v>38</v>
      </c>
      <c r="E3055">
        <f>YEAR(Table1[[#This Row],[Order Date]])</f>
        <v>2013</v>
      </c>
      <c r="F3055">
        <v>1</v>
      </c>
      <c r="G3055">
        <f>MONTH(Table1[[#This Row],[Order Date]])</f>
        <v>6</v>
      </c>
      <c r="H3055" s="1">
        <v>41434</v>
      </c>
      <c r="I3055">
        <v>35047</v>
      </c>
      <c r="J3055" t="s">
        <v>131</v>
      </c>
      <c r="K3055">
        <v>31</v>
      </c>
      <c r="L3055">
        <v>4.71</v>
      </c>
      <c r="M3055" s="2">
        <v>0</v>
      </c>
      <c r="N3055">
        <v>148.16999999999999</v>
      </c>
      <c r="O3055">
        <v>0.7</v>
      </c>
      <c r="P3055">
        <v>-7.06</v>
      </c>
      <c r="Q3055" s="2">
        <v>0.85</v>
      </c>
      <c r="R3055" t="s">
        <v>29</v>
      </c>
      <c r="S3055" t="s">
        <v>59</v>
      </c>
      <c r="T3055" t="s">
        <v>3025</v>
      </c>
      <c r="U3055" t="s">
        <v>232</v>
      </c>
      <c r="V3055" t="s">
        <v>68</v>
      </c>
      <c r="W3055">
        <v>4929</v>
      </c>
      <c r="X3055" s="1">
        <v>41436</v>
      </c>
      <c r="Y3055" t="s">
        <v>34</v>
      </c>
      <c r="Z3055" t="e" vm="16">
        <v>#VALUE!</v>
      </c>
      <c r="AA3055">
        <v>60089</v>
      </c>
      <c r="AB3055" t="e" cm="1" vm="2">
        <f t="array" ref="AB3055">_FV(Table1[[#This Row],[State]],"Country/region",TRUE)</f>
        <v>#VALUE!</v>
      </c>
    </row>
    <row r="3056" spans="1:28" x14ac:dyDescent="0.35">
      <c r="A3056" t="s">
        <v>1952</v>
      </c>
      <c r="B3056">
        <v>47</v>
      </c>
      <c r="C3056" t="s">
        <v>1953</v>
      </c>
      <c r="D3056" t="s">
        <v>57</v>
      </c>
      <c r="E3056">
        <f>YEAR(Table1[[#This Row],[Order Date]])</f>
        <v>2013</v>
      </c>
      <c r="F3056">
        <v>1</v>
      </c>
      <c r="G3056">
        <f>MONTH(Table1[[#This Row],[Order Date]])</f>
        <v>6</v>
      </c>
      <c r="H3056" s="1">
        <v>41434</v>
      </c>
      <c r="I3056">
        <v>43207</v>
      </c>
      <c r="J3056" t="s">
        <v>47</v>
      </c>
      <c r="K3056">
        <v>45</v>
      </c>
      <c r="L3056">
        <v>49.34</v>
      </c>
      <c r="M3056" s="2">
        <v>0.02</v>
      </c>
      <c r="N3056">
        <v>2207.9</v>
      </c>
      <c r="O3056">
        <v>10.25</v>
      </c>
      <c r="P3056">
        <v>579.76</v>
      </c>
      <c r="Q3056" s="2">
        <v>0.56999999999999995</v>
      </c>
      <c r="R3056" t="s">
        <v>48</v>
      </c>
      <c r="S3056" t="s">
        <v>40</v>
      </c>
      <c r="T3056" t="s">
        <v>1431</v>
      </c>
      <c r="U3056" t="s">
        <v>82</v>
      </c>
      <c r="V3056" t="s">
        <v>76</v>
      </c>
      <c r="W3056">
        <v>6099</v>
      </c>
      <c r="X3056" s="1">
        <v>41438</v>
      </c>
      <c r="Y3056" t="s">
        <v>34</v>
      </c>
      <c r="Z3056" t="e" vm="44">
        <v>#VALUE!</v>
      </c>
      <c r="AA3056">
        <v>30188</v>
      </c>
      <c r="AB3056" t="e" cm="1" vm="2">
        <f t="array" ref="AB3056">_FV(Table1[[#This Row],[State]],"Country/region",TRUE)</f>
        <v>#VALUE!</v>
      </c>
    </row>
    <row r="3057" spans="1:28" x14ac:dyDescent="0.35">
      <c r="A3057" t="s">
        <v>1182</v>
      </c>
      <c r="B3057">
        <v>47</v>
      </c>
      <c r="C3057" t="s">
        <v>720</v>
      </c>
      <c r="D3057" t="s">
        <v>46</v>
      </c>
      <c r="E3057">
        <f>YEAR(Table1[[#This Row],[Order Date]])</f>
        <v>2013</v>
      </c>
      <c r="F3057">
        <v>1</v>
      </c>
      <c r="G3057">
        <f>MONTH(Table1[[#This Row],[Order Date]])</f>
        <v>6</v>
      </c>
      <c r="H3057" s="1">
        <v>41434</v>
      </c>
      <c r="I3057">
        <v>51395</v>
      </c>
      <c r="J3057" t="s">
        <v>47</v>
      </c>
      <c r="K3057">
        <v>10</v>
      </c>
      <c r="L3057">
        <v>4.9800000000000004</v>
      </c>
      <c r="M3057" s="2">
        <v>0.1</v>
      </c>
      <c r="N3057">
        <v>51.65</v>
      </c>
      <c r="O3057">
        <v>5.49</v>
      </c>
      <c r="P3057">
        <v>-32.130000000000003</v>
      </c>
      <c r="Q3057" s="2">
        <v>0.38</v>
      </c>
      <c r="R3057" t="s">
        <v>29</v>
      </c>
      <c r="S3057" t="s">
        <v>30</v>
      </c>
      <c r="T3057" t="s">
        <v>1505</v>
      </c>
      <c r="U3057" t="s">
        <v>61</v>
      </c>
      <c r="V3057" t="s">
        <v>68</v>
      </c>
      <c r="W3057">
        <v>7205</v>
      </c>
      <c r="X3057" s="1">
        <v>41438</v>
      </c>
      <c r="Y3057" t="s">
        <v>34</v>
      </c>
      <c r="Z3057" t="e" vm="11">
        <v>#VALUE!</v>
      </c>
      <c r="AA3057">
        <v>79072</v>
      </c>
      <c r="AB3057" t="e" cm="1" vm="2">
        <f t="array" ref="AB3057">_FV(Table1[[#This Row],[State]],"Country/region",TRUE)</f>
        <v>#VALUE!</v>
      </c>
    </row>
    <row r="3058" spans="1:28" x14ac:dyDescent="0.35">
      <c r="A3058" t="s">
        <v>1182</v>
      </c>
      <c r="B3058">
        <v>47</v>
      </c>
      <c r="C3058" t="s">
        <v>720</v>
      </c>
      <c r="D3058" t="s">
        <v>46</v>
      </c>
      <c r="E3058">
        <f>YEAR(Table1[[#This Row],[Order Date]])</f>
        <v>2013</v>
      </c>
      <c r="F3058">
        <v>1</v>
      </c>
      <c r="G3058">
        <f>MONTH(Table1[[#This Row],[Order Date]])</f>
        <v>6</v>
      </c>
      <c r="H3058" s="1">
        <v>41434</v>
      </c>
      <c r="I3058">
        <v>51395</v>
      </c>
      <c r="J3058" t="s">
        <v>47</v>
      </c>
      <c r="K3058">
        <v>26</v>
      </c>
      <c r="L3058">
        <v>2.88</v>
      </c>
      <c r="M3058" s="2">
        <v>0.03</v>
      </c>
      <c r="N3058">
        <v>78.22</v>
      </c>
      <c r="O3058">
        <v>0.5</v>
      </c>
      <c r="P3058">
        <v>32.5</v>
      </c>
      <c r="Q3058" s="2">
        <v>0.36</v>
      </c>
      <c r="R3058" t="s">
        <v>29</v>
      </c>
      <c r="S3058" t="s">
        <v>30</v>
      </c>
      <c r="T3058" t="s">
        <v>2764</v>
      </c>
      <c r="U3058" t="s">
        <v>210</v>
      </c>
      <c r="V3058" t="s">
        <v>68</v>
      </c>
      <c r="W3058">
        <v>7204</v>
      </c>
      <c r="X3058" s="1">
        <v>41439</v>
      </c>
      <c r="Y3058" t="s">
        <v>34</v>
      </c>
      <c r="Z3058" t="e" vm="11">
        <v>#VALUE!</v>
      </c>
      <c r="AA3058">
        <v>79072</v>
      </c>
      <c r="AB3058" t="e" cm="1" vm="2">
        <f t="array" ref="AB3058">_FV(Table1[[#This Row],[State]],"Country/region",TRUE)</f>
        <v>#VALUE!</v>
      </c>
    </row>
    <row r="3059" spans="1:28" x14ac:dyDescent="0.35">
      <c r="A3059" t="s">
        <v>1952</v>
      </c>
      <c r="B3059">
        <v>47</v>
      </c>
      <c r="C3059" t="s">
        <v>1953</v>
      </c>
      <c r="D3059" t="s">
        <v>57</v>
      </c>
      <c r="E3059">
        <f>YEAR(Table1[[#This Row],[Order Date]])</f>
        <v>2013</v>
      </c>
      <c r="F3059">
        <v>1</v>
      </c>
      <c r="G3059">
        <f>MONTH(Table1[[#This Row],[Order Date]])</f>
        <v>6</v>
      </c>
      <c r="H3059" s="1">
        <v>41434</v>
      </c>
      <c r="I3059">
        <v>43207</v>
      </c>
      <c r="J3059" t="s">
        <v>47</v>
      </c>
      <c r="K3059">
        <v>41</v>
      </c>
      <c r="L3059">
        <v>3.28</v>
      </c>
      <c r="M3059" s="2">
        <v>0.05</v>
      </c>
      <c r="N3059">
        <v>139.93</v>
      </c>
      <c r="O3059">
        <v>1.95</v>
      </c>
      <c r="P3059">
        <v>-3.06</v>
      </c>
      <c r="Q3059" s="2">
        <v>0.42</v>
      </c>
      <c r="R3059" t="s">
        <v>29</v>
      </c>
      <c r="S3059" t="s">
        <v>59</v>
      </c>
      <c r="T3059" t="s">
        <v>3026</v>
      </c>
      <c r="U3059" t="s">
        <v>88</v>
      </c>
      <c r="V3059" t="s">
        <v>76</v>
      </c>
      <c r="W3059">
        <v>6100</v>
      </c>
      <c r="X3059" s="1">
        <v>41441</v>
      </c>
      <c r="Y3059" t="s">
        <v>34</v>
      </c>
      <c r="Z3059" t="e" vm="44">
        <v>#VALUE!</v>
      </c>
      <c r="AA3059">
        <v>30188</v>
      </c>
      <c r="AB3059" t="e" cm="1" vm="2">
        <f t="array" ref="AB3059">_FV(Table1[[#This Row],[State]],"Country/region",TRUE)</f>
        <v>#VALUE!</v>
      </c>
    </row>
    <row r="3060" spans="1:28" x14ac:dyDescent="0.35">
      <c r="A3060" t="s">
        <v>1889</v>
      </c>
      <c r="B3060">
        <v>47</v>
      </c>
      <c r="C3060" t="s">
        <v>1458</v>
      </c>
      <c r="D3060" t="s">
        <v>27</v>
      </c>
      <c r="E3060">
        <f>YEAR(Table1[[#This Row],[Order Date]])</f>
        <v>2013</v>
      </c>
      <c r="F3060">
        <v>1</v>
      </c>
      <c r="G3060">
        <f>MONTH(Table1[[#This Row],[Order Date]])</f>
        <v>6</v>
      </c>
      <c r="H3060" s="1">
        <v>41435</v>
      </c>
      <c r="I3060">
        <v>22468</v>
      </c>
      <c r="J3060" t="s">
        <v>39</v>
      </c>
      <c r="K3060">
        <v>14</v>
      </c>
      <c r="L3060">
        <v>20.98</v>
      </c>
      <c r="M3060" s="2">
        <v>0</v>
      </c>
      <c r="N3060">
        <v>323.11</v>
      </c>
      <c r="O3060">
        <v>8.83</v>
      </c>
      <c r="P3060">
        <v>41.522500000000001</v>
      </c>
      <c r="Q3060" s="2">
        <v>0.37</v>
      </c>
      <c r="R3060" t="s">
        <v>29</v>
      </c>
      <c r="S3060" t="s">
        <v>30</v>
      </c>
      <c r="T3060" t="s">
        <v>197</v>
      </c>
      <c r="U3060" t="s">
        <v>67</v>
      </c>
      <c r="V3060" t="s">
        <v>33</v>
      </c>
      <c r="W3060">
        <v>3130</v>
      </c>
      <c r="X3060" s="1">
        <v>41435</v>
      </c>
      <c r="Y3060" t="s">
        <v>34</v>
      </c>
      <c r="Z3060" t="e" vm="22">
        <v>#VALUE!</v>
      </c>
      <c r="AA3060">
        <v>44224</v>
      </c>
      <c r="AB3060" t="e" cm="1" vm="2">
        <f t="array" ref="AB3060">_FV(Table1[[#This Row],[State]],"Country/region",TRUE)</f>
        <v>#VALUE!</v>
      </c>
    </row>
    <row r="3061" spans="1:28" x14ac:dyDescent="0.35">
      <c r="A3061" t="s">
        <v>1889</v>
      </c>
      <c r="B3061">
        <v>47</v>
      </c>
      <c r="C3061" t="s">
        <v>1458</v>
      </c>
      <c r="D3061" t="s">
        <v>27</v>
      </c>
      <c r="E3061">
        <f>YEAR(Table1[[#This Row],[Order Date]])</f>
        <v>2013</v>
      </c>
      <c r="F3061">
        <v>1</v>
      </c>
      <c r="G3061">
        <f>MONTH(Table1[[#This Row],[Order Date]])</f>
        <v>6</v>
      </c>
      <c r="H3061" s="1">
        <v>41435</v>
      </c>
      <c r="I3061">
        <v>22468</v>
      </c>
      <c r="J3061" t="s">
        <v>39</v>
      </c>
      <c r="K3061">
        <v>11</v>
      </c>
      <c r="L3061">
        <v>5.68</v>
      </c>
      <c r="M3061" s="2">
        <v>0.03</v>
      </c>
      <c r="N3061">
        <v>65.099999999999994</v>
      </c>
      <c r="O3061">
        <v>1.46</v>
      </c>
      <c r="P3061">
        <v>13.31</v>
      </c>
      <c r="Q3061" s="2">
        <v>0.39</v>
      </c>
      <c r="R3061" t="s">
        <v>29</v>
      </c>
      <c r="S3061" t="s">
        <v>59</v>
      </c>
      <c r="T3061" t="s">
        <v>2180</v>
      </c>
      <c r="U3061" t="s">
        <v>61</v>
      </c>
      <c r="V3061" t="s">
        <v>33</v>
      </c>
      <c r="W3061">
        <v>3131</v>
      </c>
      <c r="X3061" s="1">
        <v>41436</v>
      </c>
      <c r="Y3061" t="s">
        <v>34</v>
      </c>
      <c r="Z3061" t="e" vm="22">
        <v>#VALUE!</v>
      </c>
      <c r="AA3061">
        <v>44224</v>
      </c>
      <c r="AB3061" t="e" cm="1" vm="2">
        <f t="array" ref="AB3061">_FV(Table1[[#This Row],[State]],"Country/region",TRUE)</f>
        <v>#VALUE!</v>
      </c>
    </row>
    <row r="3062" spans="1:28" x14ac:dyDescent="0.35">
      <c r="A3062" t="s">
        <v>3027</v>
      </c>
      <c r="B3062">
        <v>47</v>
      </c>
      <c r="C3062" t="s">
        <v>1040</v>
      </c>
      <c r="D3062" t="s">
        <v>57</v>
      </c>
      <c r="E3062">
        <f>YEAR(Table1[[#This Row],[Order Date]])</f>
        <v>2013</v>
      </c>
      <c r="F3062">
        <v>1</v>
      </c>
      <c r="G3062">
        <f>MONTH(Table1[[#This Row],[Order Date]])</f>
        <v>6</v>
      </c>
      <c r="H3062" s="1">
        <v>41435</v>
      </c>
      <c r="I3062">
        <v>132</v>
      </c>
      <c r="J3062" t="s">
        <v>131</v>
      </c>
      <c r="K3062">
        <v>27</v>
      </c>
      <c r="L3062">
        <v>7.99</v>
      </c>
      <c r="M3062" s="2">
        <v>0.03</v>
      </c>
      <c r="N3062">
        <v>192.81399999999999</v>
      </c>
      <c r="O3062">
        <v>5.03</v>
      </c>
      <c r="P3062">
        <v>-86.195999999999998</v>
      </c>
      <c r="Q3062" s="2">
        <v>0.6</v>
      </c>
      <c r="R3062" t="s">
        <v>96</v>
      </c>
      <c r="S3062" t="s">
        <v>80</v>
      </c>
      <c r="T3062" t="s">
        <v>1909</v>
      </c>
      <c r="U3062" t="s">
        <v>105</v>
      </c>
      <c r="V3062" t="s">
        <v>33</v>
      </c>
      <c r="W3062">
        <v>22</v>
      </c>
      <c r="X3062" s="1">
        <v>41436</v>
      </c>
      <c r="Y3062" t="s">
        <v>34</v>
      </c>
      <c r="Z3062" t="e" vm="24">
        <v>#VALUE!</v>
      </c>
      <c r="AA3062">
        <v>7001</v>
      </c>
      <c r="AB3062" t="e" cm="1" vm="2">
        <f t="array" ref="AB3062">_FV(Table1[[#This Row],[State]],"Country/region",TRUE)</f>
        <v>#VALUE!</v>
      </c>
    </row>
    <row r="3063" spans="1:28" x14ac:dyDescent="0.35">
      <c r="A3063" t="s">
        <v>1457</v>
      </c>
      <c r="B3063">
        <v>47</v>
      </c>
      <c r="C3063" t="s">
        <v>1458</v>
      </c>
      <c r="D3063" t="s">
        <v>27</v>
      </c>
      <c r="E3063">
        <f>YEAR(Table1[[#This Row],[Order Date]])</f>
        <v>2013</v>
      </c>
      <c r="F3063">
        <v>1</v>
      </c>
      <c r="G3063">
        <f>MONTH(Table1[[#This Row],[Order Date]])</f>
        <v>6</v>
      </c>
      <c r="H3063" s="1">
        <v>41435</v>
      </c>
      <c r="I3063">
        <v>22468</v>
      </c>
      <c r="J3063" t="s">
        <v>39</v>
      </c>
      <c r="K3063">
        <v>19</v>
      </c>
      <c r="L3063">
        <v>7.96</v>
      </c>
      <c r="M3063" s="2">
        <v>0</v>
      </c>
      <c r="N3063">
        <v>163.75</v>
      </c>
      <c r="O3063">
        <v>4.95</v>
      </c>
      <c r="P3063">
        <v>23.61</v>
      </c>
      <c r="Q3063" s="2">
        <v>0.41</v>
      </c>
      <c r="R3063" t="s">
        <v>48</v>
      </c>
      <c r="S3063" t="s">
        <v>30</v>
      </c>
      <c r="T3063" t="s">
        <v>1759</v>
      </c>
      <c r="U3063" t="s">
        <v>82</v>
      </c>
      <c r="V3063" t="s">
        <v>33</v>
      </c>
      <c r="W3063">
        <v>3132</v>
      </c>
      <c r="X3063" s="1">
        <v>41437</v>
      </c>
      <c r="Y3063" t="s">
        <v>34</v>
      </c>
      <c r="Z3063" t="e" vm="22">
        <v>#VALUE!</v>
      </c>
      <c r="AA3063">
        <v>44136</v>
      </c>
      <c r="AB3063" t="e" cm="1" vm="2">
        <f t="array" ref="AB3063">_FV(Table1[[#This Row],[State]],"Country/region",TRUE)</f>
        <v>#VALUE!</v>
      </c>
    </row>
    <row r="3064" spans="1:28" x14ac:dyDescent="0.35">
      <c r="A3064" t="s">
        <v>3028</v>
      </c>
      <c r="B3064">
        <v>47</v>
      </c>
      <c r="C3064" t="s">
        <v>1796</v>
      </c>
      <c r="D3064" t="s">
        <v>27</v>
      </c>
      <c r="E3064">
        <f>YEAR(Table1[[#This Row],[Order Date]])</f>
        <v>2013</v>
      </c>
      <c r="F3064">
        <v>1</v>
      </c>
      <c r="G3064">
        <f>MONTH(Table1[[#This Row],[Order Date]])</f>
        <v>6</v>
      </c>
      <c r="H3064" s="1">
        <v>41435</v>
      </c>
      <c r="I3064">
        <v>29349</v>
      </c>
      <c r="J3064" t="s">
        <v>28</v>
      </c>
      <c r="K3064">
        <v>33</v>
      </c>
      <c r="L3064">
        <v>5.28</v>
      </c>
      <c r="M3064" s="2">
        <v>0.1</v>
      </c>
      <c r="N3064">
        <v>162.38999999999999</v>
      </c>
      <c r="O3064">
        <v>5.57</v>
      </c>
      <c r="P3064">
        <v>-101.68</v>
      </c>
      <c r="Q3064" s="2">
        <v>0.4</v>
      </c>
      <c r="R3064" t="s">
        <v>29</v>
      </c>
      <c r="S3064" t="s">
        <v>30</v>
      </c>
      <c r="T3064" t="s">
        <v>2730</v>
      </c>
      <c r="U3064" t="s">
        <v>61</v>
      </c>
      <c r="V3064" t="s">
        <v>33</v>
      </c>
      <c r="W3064">
        <v>4130</v>
      </c>
      <c r="X3064" s="1">
        <v>41437</v>
      </c>
      <c r="Y3064" t="s">
        <v>34</v>
      </c>
      <c r="Z3064" t="e" vm="24">
        <v>#VALUE!</v>
      </c>
      <c r="AA3064">
        <v>7480</v>
      </c>
      <c r="AB3064" t="e" cm="1" vm="2">
        <f t="array" ref="AB3064">_FV(Table1[[#This Row],[State]],"Country/region",TRUE)</f>
        <v>#VALUE!</v>
      </c>
    </row>
    <row r="3065" spans="1:28" x14ac:dyDescent="0.35">
      <c r="A3065" t="s">
        <v>234</v>
      </c>
      <c r="B3065">
        <v>47</v>
      </c>
      <c r="C3065" t="s">
        <v>1796</v>
      </c>
      <c r="D3065" t="s">
        <v>27</v>
      </c>
      <c r="E3065">
        <f>YEAR(Table1[[#This Row],[Order Date]])</f>
        <v>2013</v>
      </c>
      <c r="F3065">
        <v>1</v>
      </c>
      <c r="G3065">
        <f>MONTH(Table1[[#This Row],[Order Date]])</f>
        <v>6</v>
      </c>
      <c r="H3065" s="1">
        <v>41435</v>
      </c>
      <c r="I3065">
        <v>29349</v>
      </c>
      <c r="J3065" t="s">
        <v>28</v>
      </c>
      <c r="K3065">
        <v>46</v>
      </c>
      <c r="L3065">
        <v>65.989999999999995</v>
      </c>
      <c r="M3065" s="2">
        <v>0.04</v>
      </c>
      <c r="N3065">
        <v>2526.54</v>
      </c>
      <c r="O3065">
        <v>2.5</v>
      </c>
      <c r="P3065">
        <v>772.11</v>
      </c>
      <c r="Q3065" s="2">
        <v>0.55000000000000004</v>
      </c>
      <c r="R3065" t="s">
        <v>96</v>
      </c>
      <c r="S3065" t="s">
        <v>30</v>
      </c>
      <c r="T3065">
        <v>6000</v>
      </c>
      <c r="U3065" t="s">
        <v>105</v>
      </c>
      <c r="V3065" t="s">
        <v>33</v>
      </c>
      <c r="W3065">
        <v>4129</v>
      </c>
      <c r="X3065" s="1">
        <v>41437</v>
      </c>
      <c r="Y3065" t="s">
        <v>34</v>
      </c>
      <c r="Z3065" t="e" vm="21">
        <v>#VALUE!</v>
      </c>
      <c r="AA3065">
        <v>4330</v>
      </c>
      <c r="AB3065" t="e" cm="1" vm="2">
        <f t="array" ref="AB3065">_FV(Table1[[#This Row],[State]],"Country/region",TRUE)</f>
        <v>#VALUE!</v>
      </c>
    </row>
    <row r="3066" spans="1:28" x14ac:dyDescent="0.35">
      <c r="A3066" t="s">
        <v>978</v>
      </c>
      <c r="B3066">
        <v>47</v>
      </c>
      <c r="C3066" t="s">
        <v>1040</v>
      </c>
      <c r="D3066" t="s">
        <v>57</v>
      </c>
      <c r="E3066">
        <f>YEAR(Table1[[#This Row],[Order Date]])</f>
        <v>2013</v>
      </c>
      <c r="F3066">
        <v>1</v>
      </c>
      <c r="G3066">
        <f>MONTH(Table1[[#This Row],[Order Date]])</f>
        <v>6</v>
      </c>
      <c r="H3066" s="1">
        <v>41435</v>
      </c>
      <c r="I3066">
        <v>132</v>
      </c>
      <c r="J3066" t="s">
        <v>131</v>
      </c>
      <c r="K3066">
        <v>30</v>
      </c>
      <c r="L3066">
        <v>130.97999999999999</v>
      </c>
      <c r="M3066" s="2">
        <v>0.05</v>
      </c>
      <c r="N3066">
        <v>4011.65</v>
      </c>
      <c r="O3066">
        <v>54.74</v>
      </c>
      <c r="P3066">
        <v>-603.79999999999995</v>
      </c>
      <c r="Q3066" s="2">
        <v>0.69</v>
      </c>
      <c r="R3066" t="s">
        <v>48</v>
      </c>
      <c r="S3066" t="s">
        <v>73</v>
      </c>
      <c r="T3066" t="s">
        <v>848</v>
      </c>
      <c r="U3066" t="s">
        <v>154</v>
      </c>
      <c r="V3066" t="s">
        <v>33</v>
      </c>
      <c r="W3066">
        <v>23</v>
      </c>
      <c r="X3066" s="1">
        <v>41438</v>
      </c>
      <c r="Y3066" t="s">
        <v>53</v>
      </c>
      <c r="Z3066" t="e" vm="21">
        <v>#VALUE!</v>
      </c>
      <c r="AA3066">
        <v>4240</v>
      </c>
      <c r="AB3066" t="e" cm="1" vm="2">
        <f t="array" ref="AB3066">_FV(Table1[[#This Row],[State]],"Country/region",TRUE)</f>
        <v>#VALUE!</v>
      </c>
    </row>
    <row r="3067" spans="1:28" x14ac:dyDescent="0.35">
      <c r="A3067" t="s">
        <v>1990</v>
      </c>
      <c r="B3067">
        <v>47</v>
      </c>
      <c r="C3067" t="s">
        <v>2420</v>
      </c>
      <c r="D3067" t="s">
        <v>38</v>
      </c>
      <c r="E3067">
        <f>YEAR(Table1[[#This Row],[Order Date]])</f>
        <v>2013</v>
      </c>
      <c r="F3067">
        <v>1</v>
      </c>
      <c r="G3067">
        <f>MONTH(Table1[[#This Row],[Order Date]])</f>
        <v>6</v>
      </c>
      <c r="H3067" s="1">
        <v>41436</v>
      </c>
      <c r="I3067">
        <v>46211</v>
      </c>
      <c r="J3067" t="s">
        <v>47</v>
      </c>
      <c r="K3067">
        <v>47</v>
      </c>
      <c r="L3067">
        <v>26.48</v>
      </c>
      <c r="M3067" s="2">
        <v>0.08</v>
      </c>
      <c r="N3067">
        <v>1243.52</v>
      </c>
      <c r="O3067">
        <v>6.93</v>
      </c>
      <c r="P3067">
        <v>360.94</v>
      </c>
      <c r="Q3067" s="2">
        <v>0.49</v>
      </c>
      <c r="R3067" t="s">
        <v>48</v>
      </c>
      <c r="S3067" t="s">
        <v>30</v>
      </c>
      <c r="T3067" t="s">
        <v>1511</v>
      </c>
      <c r="U3067" t="s">
        <v>82</v>
      </c>
      <c r="V3067" t="s">
        <v>76</v>
      </c>
      <c r="W3067">
        <v>6490</v>
      </c>
      <c r="X3067" s="1">
        <v>41443</v>
      </c>
      <c r="Y3067" t="s">
        <v>34</v>
      </c>
      <c r="Z3067" t="e" vm="14">
        <v>#VALUE!</v>
      </c>
      <c r="AA3067">
        <v>33063</v>
      </c>
      <c r="AB3067" t="e" cm="1" vm="2">
        <f t="array" ref="AB3067">_FV(Table1[[#This Row],[State]],"Country/region",TRUE)</f>
        <v>#VALUE!</v>
      </c>
    </row>
    <row r="3068" spans="1:28" x14ac:dyDescent="0.35">
      <c r="A3068" t="s">
        <v>25</v>
      </c>
      <c r="B3068">
        <v>47</v>
      </c>
      <c r="C3068" t="s">
        <v>26</v>
      </c>
      <c r="D3068" t="s">
        <v>27</v>
      </c>
      <c r="E3068">
        <f>YEAR(Table1[[#This Row],[Order Date]])</f>
        <v>2013</v>
      </c>
      <c r="F3068">
        <v>1</v>
      </c>
      <c r="G3068">
        <f>MONTH(Table1[[#This Row],[Order Date]])</f>
        <v>6</v>
      </c>
      <c r="H3068" s="1">
        <v>41438</v>
      </c>
      <c r="I3068">
        <v>21795</v>
      </c>
      <c r="J3068" t="s">
        <v>39</v>
      </c>
      <c r="K3068">
        <v>10</v>
      </c>
      <c r="L3068">
        <v>27.48</v>
      </c>
      <c r="M3068" s="2">
        <v>0.05</v>
      </c>
      <c r="N3068">
        <v>278.66000000000003</v>
      </c>
      <c r="O3068">
        <v>4</v>
      </c>
      <c r="P3068">
        <v>-77.36</v>
      </c>
      <c r="Q3068" s="2">
        <v>0.75</v>
      </c>
      <c r="R3068" t="s">
        <v>96</v>
      </c>
      <c r="S3068" t="s">
        <v>30</v>
      </c>
      <c r="T3068" t="s">
        <v>1460</v>
      </c>
      <c r="U3068" t="s">
        <v>102</v>
      </c>
      <c r="V3068" t="s">
        <v>33</v>
      </c>
      <c r="W3068">
        <v>3030</v>
      </c>
      <c r="X3068" s="1">
        <v>41439</v>
      </c>
      <c r="Y3068" t="s">
        <v>42</v>
      </c>
      <c r="Z3068" t="e" vm="1">
        <v>#VALUE!</v>
      </c>
      <c r="AA3068">
        <v>15131</v>
      </c>
      <c r="AB3068" t="e" cm="1" vm="2">
        <f t="array" ref="AB3068">_FV(Table1[[#This Row],[State]],"Country/region",TRUE)</f>
        <v>#VALUE!</v>
      </c>
    </row>
    <row r="3069" spans="1:28" x14ac:dyDescent="0.35">
      <c r="A3069" t="s">
        <v>504</v>
      </c>
      <c r="B3069">
        <v>47</v>
      </c>
      <c r="C3069" t="s">
        <v>505</v>
      </c>
      <c r="D3069" t="s">
        <v>57</v>
      </c>
      <c r="E3069">
        <f>YEAR(Table1[[#This Row],[Order Date]])</f>
        <v>2013</v>
      </c>
      <c r="F3069">
        <v>1</v>
      </c>
      <c r="G3069">
        <f>MONTH(Table1[[#This Row],[Order Date]])</f>
        <v>6</v>
      </c>
      <c r="H3069" s="1">
        <v>41438</v>
      </c>
      <c r="I3069">
        <v>14275</v>
      </c>
      <c r="J3069" t="s">
        <v>47</v>
      </c>
      <c r="K3069">
        <v>4</v>
      </c>
      <c r="L3069">
        <v>160.97999999999999</v>
      </c>
      <c r="M3069" s="2">
        <v>0.06</v>
      </c>
      <c r="N3069">
        <v>653.44000000000005</v>
      </c>
      <c r="O3069">
        <v>30</v>
      </c>
      <c r="P3069">
        <v>-187.75</v>
      </c>
      <c r="Q3069" s="2">
        <v>0.62</v>
      </c>
      <c r="R3069" t="s">
        <v>48</v>
      </c>
      <c r="S3069" t="s">
        <v>49</v>
      </c>
      <c r="T3069" t="s">
        <v>555</v>
      </c>
      <c r="U3069" t="s">
        <v>51</v>
      </c>
      <c r="V3069" t="s">
        <v>68</v>
      </c>
      <c r="W3069">
        <v>2005</v>
      </c>
      <c r="X3069" s="1">
        <v>41440</v>
      </c>
      <c r="Y3069" t="s">
        <v>53</v>
      </c>
      <c r="Z3069" t="e" vm="12">
        <v>#VALUE!</v>
      </c>
      <c r="AA3069">
        <v>52761</v>
      </c>
      <c r="AB3069" t="e" cm="1" vm="2">
        <f t="array" ref="AB3069">_FV(Table1[[#This Row],[State]],"Country/region",TRUE)</f>
        <v>#VALUE!</v>
      </c>
    </row>
    <row r="3070" spans="1:28" x14ac:dyDescent="0.35">
      <c r="A3070" t="s">
        <v>2391</v>
      </c>
      <c r="B3070">
        <v>47</v>
      </c>
      <c r="C3070" t="s">
        <v>2392</v>
      </c>
      <c r="D3070" t="s">
        <v>46</v>
      </c>
      <c r="E3070">
        <f>YEAR(Table1[[#This Row],[Order Date]])</f>
        <v>2013</v>
      </c>
      <c r="F3070">
        <v>1</v>
      </c>
      <c r="G3070">
        <f>MONTH(Table1[[#This Row],[Order Date]])</f>
        <v>6</v>
      </c>
      <c r="H3070" s="1">
        <v>41438</v>
      </c>
      <c r="I3070">
        <v>35588</v>
      </c>
      <c r="J3070" t="s">
        <v>47</v>
      </c>
      <c r="K3070">
        <v>32</v>
      </c>
      <c r="L3070">
        <v>58.14</v>
      </c>
      <c r="M3070" s="2">
        <v>0.1</v>
      </c>
      <c r="N3070">
        <v>1727.79</v>
      </c>
      <c r="O3070">
        <v>36.61</v>
      </c>
      <c r="P3070">
        <v>-694.9</v>
      </c>
      <c r="Q3070" s="2">
        <v>0.61</v>
      </c>
      <c r="R3070" t="s">
        <v>48</v>
      </c>
      <c r="S3070" t="s">
        <v>73</v>
      </c>
      <c r="T3070" t="s">
        <v>2309</v>
      </c>
      <c r="U3070" t="s">
        <v>154</v>
      </c>
      <c r="V3070" t="s">
        <v>33</v>
      </c>
      <c r="W3070">
        <v>4999</v>
      </c>
      <c r="X3070" s="1">
        <v>41440</v>
      </c>
      <c r="Y3070" t="s">
        <v>53</v>
      </c>
      <c r="Z3070" t="e" vm="22">
        <v>#VALUE!</v>
      </c>
      <c r="AA3070">
        <v>43952</v>
      </c>
      <c r="AB3070" t="e" cm="1" vm="2">
        <f t="array" ref="AB3070">_FV(Table1[[#This Row],[State]],"Country/region",TRUE)</f>
        <v>#VALUE!</v>
      </c>
    </row>
    <row r="3071" spans="1:28" x14ac:dyDescent="0.35">
      <c r="A3071" t="s">
        <v>504</v>
      </c>
      <c r="B3071">
        <v>47</v>
      </c>
      <c r="C3071" t="s">
        <v>505</v>
      </c>
      <c r="D3071" t="s">
        <v>57</v>
      </c>
      <c r="E3071">
        <f>YEAR(Table1[[#This Row],[Order Date]])</f>
        <v>2013</v>
      </c>
      <c r="F3071">
        <v>1</v>
      </c>
      <c r="G3071">
        <f>MONTH(Table1[[#This Row],[Order Date]])</f>
        <v>6</v>
      </c>
      <c r="H3071" s="1">
        <v>41438</v>
      </c>
      <c r="I3071">
        <v>14275</v>
      </c>
      <c r="J3071" t="s">
        <v>47</v>
      </c>
      <c r="K3071">
        <v>20</v>
      </c>
      <c r="L3071">
        <v>2.08</v>
      </c>
      <c r="M3071" s="2">
        <v>0.04</v>
      </c>
      <c r="N3071">
        <v>42.22</v>
      </c>
      <c r="O3071">
        <v>1.49</v>
      </c>
      <c r="P3071">
        <v>-7.7279999999999998</v>
      </c>
      <c r="Q3071" s="2">
        <v>0.36</v>
      </c>
      <c r="R3071" t="s">
        <v>29</v>
      </c>
      <c r="S3071" t="s">
        <v>30</v>
      </c>
      <c r="T3071" t="s">
        <v>1566</v>
      </c>
      <c r="U3071" t="s">
        <v>67</v>
      </c>
      <c r="V3071" t="s">
        <v>68</v>
      </c>
      <c r="W3071">
        <v>2004</v>
      </c>
      <c r="X3071" s="1">
        <v>41440</v>
      </c>
      <c r="Y3071" t="s">
        <v>34</v>
      </c>
      <c r="Z3071" t="e" vm="12">
        <v>#VALUE!</v>
      </c>
      <c r="AA3071">
        <v>52761</v>
      </c>
      <c r="AB3071" t="e" cm="1" vm="2">
        <f t="array" ref="AB3071">_FV(Table1[[#This Row],[State]],"Country/region",TRUE)</f>
        <v>#VALUE!</v>
      </c>
    </row>
    <row r="3072" spans="1:28" x14ac:dyDescent="0.35">
      <c r="A3072" t="s">
        <v>25</v>
      </c>
      <c r="B3072">
        <v>47</v>
      </c>
      <c r="C3072" t="s">
        <v>26</v>
      </c>
      <c r="D3072" t="s">
        <v>27</v>
      </c>
      <c r="E3072">
        <f>YEAR(Table1[[#This Row],[Order Date]])</f>
        <v>2013</v>
      </c>
      <c r="F3072">
        <v>1</v>
      </c>
      <c r="G3072">
        <f>MONTH(Table1[[#This Row],[Order Date]])</f>
        <v>6</v>
      </c>
      <c r="H3072" s="1">
        <v>41438</v>
      </c>
      <c r="I3072">
        <v>21795</v>
      </c>
      <c r="J3072" t="s">
        <v>39</v>
      </c>
      <c r="K3072">
        <v>28</v>
      </c>
      <c r="L3072">
        <v>18.97</v>
      </c>
      <c r="M3072" s="2">
        <v>0.1</v>
      </c>
      <c r="N3072">
        <v>491.85</v>
      </c>
      <c r="O3072">
        <v>9.0299999999999994</v>
      </c>
      <c r="P3072">
        <v>4.54</v>
      </c>
      <c r="Q3072" s="2">
        <v>0.37</v>
      </c>
      <c r="R3072" t="s">
        <v>29</v>
      </c>
      <c r="S3072" t="s">
        <v>30</v>
      </c>
      <c r="T3072" t="s">
        <v>428</v>
      </c>
      <c r="U3072" t="s">
        <v>61</v>
      </c>
      <c r="V3072" t="s">
        <v>33</v>
      </c>
      <c r="W3072">
        <v>3031</v>
      </c>
      <c r="X3072" s="1">
        <v>41440</v>
      </c>
      <c r="Y3072" t="s">
        <v>34</v>
      </c>
      <c r="Z3072" t="e" vm="1">
        <v>#VALUE!</v>
      </c>
      <c r="AA3072">
        <v>15131</v>
      </c>
      <c r="AB3072" t="e" cm="1" vm="2">
        <f t="array" ref="AB3072">_FV(Table1[[#This Row],[State]],"Country/region",TRUE)</f>
        <v>#VALUE!</v>
      </c>
    </row>
    <row r="3073" spans="1:28" x14ac:dyDescent="0.35">
      <c r="A3073" t="s">
        <v>919</v>
      </c>
      <c r="B3073">
        <v>47</v>
      </c>
      <c r="C3073" t="s">
        <v>2308</v>
      </c>
      <c r="D3073" t="s">
        <v>46</v>
      </c>
      <c r="E3073">
        <f>YEAR(Table1[[#This Row],[Order Date]])</f>
        <v>2013</v>
      </c>
      <c r="F3073">
        <v>1</v>
      </c>
      <c r="G3073">
        <f>MONTH(Table1[[#This Row],[Order Date]])</f>
        <v>6</v>
      </c>
      <c r="H3073" s="1">
        <v>41439</v>
      </c>
      <c r="I3073">
        <v>33894</v>
      </c>
      <c r="J3073" t="s">
        <v>58</v>
      </c>
      <c r="K3073">
        <v>5</v>
      </c>
      <c r="L3073">
        <v>6.84</v>
      </c>
      <c r="M3073" s="2">
        <v>0.02</v>
      </c>
      <c r="N3073">
        <v>42.89</v>
      </c>
      <c r="O3073">
        <v>8.3699999999999992</v>
      </c>
      <c r="P3073">
        <v>-32.479999999999997</v>
      </c>
      <c r="Q3073" s="2">
        <v>0.57999999999999996</v>
      </c>
      <c r="R3073" t="s">
        <v>29</v>
      </c>
      <c r="S3073" t="s">
        <v>139</v>
      </c>
      <c r="T3073" t="s">
        <v>480</v>
      </c>
      <c r="U3073" t="s">
        <v>481</v>
      </c>
      <c r="V3073" t="s">
        <v>68</v>
      </c>
      <c r="W3073">
        <v>4773</v>
      </c>
      <c r="X3073" s="1">
        <v>41440</v>
      </c>
      <c r="Y3073" t="s">
        <v>34</v>
      </c>
      <c r="Z3073" t="e" vm="16">
        <v>#VALUE!</v>
      </c>
      <c r="AA3073">
        <v>60441</v>
      </c>
      <c r="AB3073" t="e" cm="1" vm="2">
        <f t="array" ref="AB3073">_FV(Table1[[#This Row],[State]],"Country/region",TRUE)</f>
        <v>#VALUE!</v>
      </c>
    </row>
    <row r="3074" spans="1:28" x14ac:dyDescent="0.35">
      <c r="A3074" t="s">
        <v>1843</v>
      </c>
      <c r="B3074">
        <v>47</v>
      </c>
      <c r="C3074" t="s">
        <v>892</v>
      </c>
      <c r="D3074" t="s">
        <v>46</v>
      </c>
      <c r="E3074">
        <f>YEAR(Table1[[#This Row],[Order Date]])</f>
        <v>2013</v>
      </c>
      <c r="F3074">
        <v>1</v>
      </c>
      <c r="G3074">
        <f>MONTH(Table1[[#This Row],[Order Date]])</f>
        <v>6</v>
      </c>
      <c r="H3074" s="1">
        <v>41439</v>
      </c>
      <c r="I3074">
        <v>53703</v>
      </c>
      <c r="J3074" t="s">
        <v>39</v>
      </c>
      <c r="K3074">
        <v>14</v>
      </c>
      <c r="L3074">
        <v>140.85</v>
      </c>
      <c r="M3074" s="2">
        <v>0.06</v>
      </c>
      <c r="N3074">
        <v>1966.26</v>
      </c>
      <c r="O3074">
        <v>19.989999999999998</v>
      </c>
      <c r="P3074">
        <v>-34.79</v>
      </c>
      <c r="Q3074" s="2">
        <v>0.73</v>
      </c>
      <c r="R3074" t="s">
        <v>29</v>
      </c>
      <c r="S3074" t="s">
        <v>30</v>
      </c>
      <c r="T3074" t="s">
        <v>2345</v>
      </c>
      <c r="U3074" t="s">
        <v>32</v>
      </c>
      <c r="V3074" t="s">
        <v>68</v>
      </c>
      <c r="W3074">
        <v>7522</v>
      </c>
      <c r="X3074" s="1">
        <v>41440</v>
      </c>
      <c r="Y3074" t="s">
        <v>34</v>
      </c>
      <c r="Z3074" t="e" vm="38">
        <v>#VALUE!</v>
      </c>
      <c r="AA3074">
        <v>46901</v>
      </c>
      <c r="AB3074" t="e" cm="1" vm="2">
        <f t="array" ref="AB3074">_FV(Table1[[#This Row],[State]],"Country/region",TRUE)</f>
        <v>#VALUE!</v>
      </c>
    </row>
    <row r="3075" spans="1:28" x14ac:dyDescent="0.35">
      <c r="A3075" t="s">
        <v>1712</v>
      </c>
      <c r="B3075">
        <v>47</v>
      </c>
      <c r="C3075" t="s">
        <v>3029</v>
      </c>
      <c r="D3075" t="s">
        <v>57</v>
      </c>
      <c r="E3075">
        <f>YEAR(Table1[[#This Row],[Order Date]])</f>
        <v>2013</v>
      </c>
      <c r="F3075">
        <v>1</v>
      </c>
      <c r="G3075">
        <f>MONTH(Table1[[#This Row],[Order Date]])</f>
        <v>6</v>
      </c>
      <c r="H3075" s="1">
        <v>41439</v>
      </c>
      <c r="I3075">
        <v>33478</v>
      </c>
      <c r="J3075" t="s">
        <v>28</v>
      </c>
      <c r="K3075">
        <v>21</v>
      </c>
      <c r="L3075">
        <v>5.88</v>
      </c>
      <c r="M3075" s="2">
        <v>0.04</v>
      </c>
      <c r="N3075">
        <v>125.9</v>
      </c>
      <c r="O3075">
        <v>3.04</v>
      </c>
      <c r="P3075">
        <v>5.85</v>
      </c>
      <c r="Q3075" s="2">
        <v>0.36</v>
      </c>
      <c r="R3075" t="s">
        <v>29</v>
      </c>
      <c r="S3075" t="s">
        <v>59</v>
      </c>
      <c r="T3075" t="s">
        <v>2799</v>
      </c>
      <c r="U3075" t="s">
        <v>61</v>
      </c>
      <c r="V3075" t="s">
        <v>33</v>
      </c>
      <c r="W3075">
        <v>4698</v>
      </c>
      <c r="X3075" s="1">
        <v>41441</v>
      </c>
      <c r="Y3075" t="s">
        <v>42</v>
      </c>
      <c r="Z3075" t="e" vm="3">
        <v>#VALUE!</v>
      </c>
      <c r="AA3075">
        <v>21040</v>
      </c>
      <c r="AB3075" t="e" cm="1" vm="2">
        <f t="array" ref="AB3075">_FV(Table1[[#This Row],[State]],"Country/region",TRUE)</f>
        <v>#VALUE!</v>
      </c>
    </row>
    <row r="3076" spans="1:28" x14ac:dyDescent="0.35">
      <c r="A3076" t="s">
        <v>2453</v>
      </c>
      <c r="B3076">
        <v>47</v>
      </c>
      <c r="C3076" t="s">
        <v>2308</v>
      </c>
      <c r="D3076" t="s">
        <v>46</v>
      </c>
      <c r="E3076">
        <f>YEAR(Table1[[#This Row],[Order Date]])</f>
        <v>2013</v>
      </c>
      <c r="F3076">
        <v>1</v>
      </c>
      <c r="G3076">
        <f>MONTH(Table1[[#This Row],[Order Date]])</f>
        <v>6</v>
      </c>
      <c r="H3076" s="1">
        <v>41439</v>
      </c>
      <c r="I3076">
        <v>33894</v>
      </c>
      <c r="J3076" t="s">
        <v>58</v>
      </c>
      <c r="K3076">
        <v>13</v>
      </c>
      <c r="L3076">
        <v>32.979999999999997</v>
      </c>
      <c r="M3076" s="2">
        <v>0.04</v>
      </c>
      <c r="N3076">
        <v>438.93</v>
      </c>
      <c r="O3076">
        <v>5.5</v>
      </c>
      <c r="P3076">
        <v>-119.02</v>
      </c>
      <c r="Q3076" s="2">
        <v>0.75</v>
      </c>
      <c r="R3076" t="s">
        <v>96</v>
      </c>
      <c r="S3076" t="s">
        <v>30</v>
      </c>
      <c r="T3076" t="s">
        <v>470</v>
      </c>
      <c r="U3076" t="s">
        <v>102</v>
      </c>
      <c r="V3076" t="s">
        <v>68</v>
      </c>
      <c r="W3076">
        <v>4775</v>
      </c>
      <c r="X3076" s="1">
        <v>41441</v>
      </c>
      <c r="Y3076" t="s">
        <v>42</v>
      </c>
      <c r="Z3076" t="e" vm="16">
        <v>#VALUE!</v>
      </c>
      <c r="AA3076">
        <v>60174</v>
      </c>
      <c r="AB3076" t="e" cm="1" vm="2">
        <f t="array" ref="AB3076">_FV(Table1[[#This Row],[State]],"Country/region",TRUE)</f>
        <v>#VALUE!</v>
      </c>
    </row>
    <row r="3077" spans="1:28" x14ac:dyDescent="0.35">
      <c r="A3077" t="s">
        <v>2453</v>
      </c>
      <c r="B3077">
        <v>47</v>
      </c>
      <c r="C3077" t="s">
        <v>2308</v>
      </c>
      <c r="D3077" t="s">
        <v>46</v>
      </c>
      <c r="E3077">
        <f>YEAR(Table1[[#This Row],[Order Date]])</f>
        <v>2013</v>
      </c>
      <c r="F3077">
        <v>1</v>
      </c>
      <c r="G3077">
        <f>MONTH(Table1[[#This Row],[Order Date]])</f>
        <v>6</v>
      </c>
      <c r="H3077" s="1">
        <v>41439</v>
      </c>
      <c r="I3077">
        <v>33894</v>
      </c>
      <c r="J3077" t="s">
        <v>58</v>
      </c>
      <c r="K3077">
        <v>48</v>
      </c>
      <c r="L3077">
        <v>4.9800000000000004</v>
      </c>
      <c r="M3077" s="2">
        <v>0.09</v>
      </c>
      <c r="N3077">
        <v>226.5</v>
      </c>
      <c r="O3077">
        <v>4.62</v>
      </c>
      <c r="P3077">
        <v>-173.15</v>
      </c>
      <c r="Q3077" s="2">
        <v>0.64</v>
      </c>
      <c r="R3077" t="s">
        <v>96</v>
      </c>
      <c r="S3077" t="s">
        <v>139</v>
      </c>
      <c r="T3077" t="s">
        <v>751</v>
      </c>
      <c r="U3077" t="s">
        <v>102</v>
      </c>
      <c r="V3077" t="s">
        <v>68</v>
      </c>
      <c r="W3077">
        <v>4774</v>
      </c>
      <c r="X3077" s="1">
        <v>41441</v>
      </c>
      <c r="Y3077" t="s">
        <v>34</v>
      </c>
      <c r="Z3077" t="e" vm="16">
        <v>#VALUE!</v>
      </c>
      <c r="AA3077">
        <v>60174</v>
      </c>
      <c r="AB3077" t="e" cm="1" vm="2">
        <f t="array" ref="AB3077">_FV(Table1[[#This Row],[State]],"Country/region",TRUE)</f>
        <v>#VALUE!</v>
      </c>
    </row>
    <row r="3078" spans="1:28" x14ac:dyDescent="0.35">
      <c r="A3078" t="s">
        <v>919</v>
      </c>
      <c r="B3078">
        <v>47</v>
      </c>
      <c r="C3078" t="s">
        <v>2308</v>
      </c>
      <c r="D3078" t="s">
        <v>46</v>
      </c>
      <c r="E3078">
        <f>YEAR(Table1[[#This Row],[Order Date]])</f>
        <v>2013</v>
      </c>
      <c r="F3078">
        <v>1</v>
      </c>
      <c r="G3078">
        <f>MONTH(Table1[[#This Row],[Order Date]])</f>
        <v>6</v>
      </c>
      <c r="H3078" s="1">
        <v>41439</v>
      </c>
      <c r="I3078">
        <v>33894</v>
      </c>
      <c r="J3078" t="s">
        <v>58</v>
      </c>
      <c r="K3078">
        <v>14</v>
      </c>
      <c r="L3078">
        <v>9.27</v>
      </c>
      <c r="M3078" s="2">
        <v>0</v>
      </c>
      <c r="N3078">
        <v>140.66</v>
      </c>
      <c r="O3078">
        <v>4.3899999999999997</v>
      </c>
      <c r="P3078">
        <v>11.34</v>
      </c>
      <c r="Q3078" s="2">
        <v>0.38</v>
      </c>
      <c r="R3078" t="s">
        <v>29</v>
      </c>
      <c r="S3078" t="s">
        <v>59</v>
      </c>
      <c r="T3078" t="s">
        <v>1486</v>
      </c>
      <c r="U3078" t="s">
        <v>61</v>
      </c>
      <c r="V3078" t="s">
        <v>68</v>
      </c>
      <c r="W3078">
        <v>4772</v>
      </c>
      <c r="X3078" s="1">
        <v>41442</v>
      </c>
      <c r="Y3078" t="s">
        <v>34</v>
      </c>
      <c r="Z3078" t="e" vm="16">
        <v>#VALUE!</v>
      </c>
      <c r="AA3078">
        <v>60441</v>
      </c>
      <c r="AB3078" t="e" cm="1" vm="2">
        <f t="array" ref="AB3078">_FV(Table1[[#This Row],[State]],"Country/region",TRUE)</f>
        <v>#VALUE!</v>
      </c>
    </row>
    <row r="3079" spans="1:28" x14ac:dyDescent="0.35">
      <c r="A3079" t="s">
        <v>2854</v>
      </c>
      <c r="B3079">
        <v>47</v>
      </c>
      <c r="C3079" t="s">
        <v>2855</v>
      </c>
      <c r="D3079" t="s">
        <v>46</v>
      </c>
      <c r="E3079">
        <f>YEAR(Table1[[#This Row],[Order Date]])</f>
        <v>2013</v>
      </c>
      <c r="F3079">
        <v>1</v>
      </c>
      <c r="G3079">
        <f>MONTH(Table1[[#This Row],[Order Date]])</f>
        <v>6</v>
      </c>
      <c r="H3079" s="1">
        <v>41439</v>
      </c>
      <c r="I3079">
        <v>44614</v>
      </c>
      <c r="J3079" t="s">
        <v>47</v>
      </c>
      <c r="K3079">
        <v>18</v>
      </c>
      <c r="L3079">
        <v>2.2200000000000002</v>
      </c>
      <c r="M3079" s="2">
        <v>0</v>
      </c>
      <c r="N3079">
        <v>55.35</v>
      </c>
      <c r="O3079">
        <v>5</v>
      </c>
      <c r="P3079">
        <v>-56.63</v>
      </c>
      <c r="Q3079" s="2">
        <v>0.55000000000000004</v>
      </c>
      <c r="R3079" t="s">
        <v>29</v>
      </c>
      <c r="S3079" t="s">
        <v>30</v>
      </c>
      <c r="T3079" t="s">
        <v>2329</v>
      </c>
      <c r="U3079" t="s">
        <v>214</v>
      </c>
      <c r="V3079" t="s">
        <v>68</v>
      </c>
      <c r="W3079">
        <v>6307</v>
      </c>
      <c r="X3079" s="1">
        <v>41443</v>
      </c>
      <c r="Y3079" t="s">
        <v>42</v>
      </c>
      <c r="Z3079" t="e" vm="11">
        <v>#VALUE!</v>
      </c>
      <c r="AA3079">
        <v>75098</v>
      </c>
      <c r="AB3079" t="e" cm="1" vm="2">
        <f t="array" ref="AB3079">_FV(Table1[[#This Row],[State]],"Country/region",TRUE)</f>
        <v>#VALUE!</v>
      </c>
    </row>
    <row r="3080" spans="1:28" x14ac:dyDescent="0.35">
      <c r="A3080" t="s">
        <v>2854</v>
      </c>
      <c r="B3080">
        <v>47</v>
      </c>
      <c r="C3080" t="s">
        <v>2855</v>
      </c>
      <c r="D3080" t="s">
        <v>46</v>
      </c>
      <c r="E3080">
        <f>YEAR(Table1[[#This Row],[Order Date]])</f>
        <v>2013</v>
      </c>
      <c r="F3080">
        <v>1</v>
      </c>
      <c r="G3080">
        <f>MONTH(Table1[[#This Row],[Order Date]])</f>
        <v>6</v>
      </c>
      <c r="H3080" s="1">
        <v>41439</v>
      </c>
      <c r="I3080">
        <v>44614</v>
      </c>
      <c r="J3080" t="s">
        <v>47</v>
      </c>
      <c r="K3080">
        <v>27</v>
      </c>
      <c r="L3080">
        <v>26.31</v>
      </c>
      <c r="M3080" s="2">
        <v>0.06</v>
      </c>
      <c r="N3080">
        <v>700.35</v>
      </c>
      <c r="O3080">
        <v>5.89</v>
      </c>
      <c r="P3080">
        <v>-123.01</v>
      </c>
      <c r="Q3080" s="2">
        <v>0.75</v>
      </c>
      <c r="R3080" t="s">
        <v>96</v>
      </c>
      <c r="S3080" t="s">
        <v>30</v>
      </c>
      <c r="T3080" t="s">
        <v>2466</v>
      </c>
      <c r="U3080" t="s">
        <v>102</v>
      </c>
      <c r="V3080" t="s">
        <v>68</v>
      </c>
      <c r="W3080">
        <v>6308</v>
      </c>
      <c r="X3080" s="1">
        <v>41448</v>
      </c>
      <c r="Y3080" t="s">
        <v>34</v>
      </c>
      <c r="Z3080" t="e" vm="11">
        <v>#VALUE!</v>
      </c>
      <c r="AA3080">
        <v>75098</v>
      </c>
      <c r="AB3080" t="e" cm="1" vm="2">
        <f t="array" ref="AB3080">_FV(Table1[[#This Row],[State]],"Country/region",TRUE)</f>
        <v>#VALUE!</v>
      </c>
    </row>
    <row r="3081" spans="1:28" x14ac:dyDescent="0.35">
      <c r="A3081" t="s">
        <v>2197</v>
      </c>
      <c r="B3081">
        <v>47</v>
      </c>
      <c r="C3081" t="s">
        <v>1400</v>
      </c>
      <c r="D3081" t="s">
        <v>46</v>
      </c>
      <c r="E3081">
        <f>YEAR(Table1[[#This Row],[Order Date]])</f>
        <v>2013</v>
      </c>
      <c r="F3081">
        <v>1</v>
      </c>
      <c r="G3081">
        <f>MONTH(Table1[[#This Row],[Order Date]])</f>
        <v>6</v>
      </c>
      <c r="H3081" s="1">
        <v>41440</v>
      </c>
      <c r="I3081">
        <v>47750</v>
      </c>
      <c r="J3081" t="s">
        <v>47</v>
      </c>
      <c r="K3081">
        <v>1</v>
      </c>
      <c r="L3081">
        <v>167.27</v>
      </c>
      <c r="M3081" s="2">
        <v>0.08</v>
      </c>
      <c r="N3081">
        <v>195.04</v>
      </c>
      <c r="O3081">
        <v>35</v>
      </c>
      <c r="P3081">
        <v>-149.41</v>
      </c>
      <c r="Q3081" s="2">
        <v>0.85</v>
      </c>
      <c r="R3081" t="s">
        <v>29</v>
      </c>
      <c r="S3081" t="s">
        <v>40</v>
      </c>
      <c r="T3081" t="s">
        <v>2431</v>
      </c>
      <c r="U3081" t="s">
        <v>32</v>
      </c>
      <c r="V3081" t="s">
        <v>68</v>
      </c>
      <c r="W3081">
        <v>6707</v>
      </c>
      <c r="X3081" s="1">
        <v>41440</v>
      </c>
      <c r="Y3081" t="s">
        <v>34</v>
      </c>
      <c r="Z3081" t="e" vm="26">
        <v>#VALUE!</v>
      </c>
      <c r="AA3081">
        <v>48640</v>
      </c>
      <c r="AB3081" t="e" cm="1" vm="2">
        <f t="array" ref="AB3081">_FV(Table1[[#This Row],[State]],"Country/region",TRUE)</f>
        <v>#VALUE!</v>
      </c>
    </row>
    <row r="3082" spans="1:28" x14ac:dyDescent="0.35">
      <c r="A3082" t="s">
        <v>3030</v>
      </c>
      <c r="B3082">
        <v>47</v>
      </c>
      <c r="C3082" t="s">
        <v>2267</v>
      </c>
      <c r="D3082" t="s">
        <v>38</v>
      </c>
      <c r="E3082">
        <f>YEAR(Table1[[#This Row],[Order Date]])</f>
        <v>2013</v>
      </c>
      <c r="F3082">
        <v>1</v>
      </c>
      <c r="G3082">
        <f>MONTH(Table1[[#This Row],[Order Date]])</f>
        <v>6</v>
      </c>
      <c r="H3082" s="1">
        <v>41440</v>
      </c>
      <c r="I3082">
        <v>42658</v>
      </c>
      <c r="J3082" t="s">
        <v>131</v>
      </c>
      <c r="K3082">
        <v>29</v>
      </c>
      <c r="L3082">
        <v>5.28</v>
      </c>
      <c r="M3082" s="2">
        <v>0.08</v>
      </c>
      <c r="N3082">
        <v>146.68</v>
      </c>
      <c r="O3082">
        <v>2.99</v>
      </c>
      <c r="P3082">
        <v>-8.3260000000000005</v>
      </c>
      <c r="Q3082" s="2">
        <v>0.37</v>
      </c>
      <c r="R3082" t="s">
        <v>29</v>
      </c>
      <c r="S3082" t="s">
        <v>30</v>
      </c>
      <c r="T3082" t="s">
        <v>2765</v>
      </c>
      <c r="U3082" t="s">
        <v>67</v>
      </c>
      <c r="V3082" t="s">
        <v>52</v>
      </c>
      <c r="W3082">
        <v>6021</v>
      </c>
      <c r="X3082" s="1">
        <v>41440</v>
      </c>
      <c r="Y3082" t="s">
        <v>34</v>
      </c>
      <c r="Z3082" t="e" vm="33">
        <v>#VALUE!</v>
      </c>
      <c r="AA3082">
        <v>83686</v>
      </c>
      <c r="AB3082" t="e" cm="1" vm="2">
        <f t="array" ref="AB3082">_FV(Table1[[#This Row],[State]],"Country/region",TRUE)</f>
        <v>#VALUE!</v>
      </c>
    </row>
    <row r="3083" spans="1:28" x14ac:dyDescent="0.35">
      <c r="A3083" t="s">
        <v>1791</v>
      </c>
      <c r="B3083">
        <v>47</v>
      </c>
      <c r="C3083" t="s">
        <v>1009</v>
      </c>
      <c r="D3083" t="s">
        <v>57</v>
      </c>
      <c r="E3083">
        <f>YEAR(Table1[[#This Row],[Order Date]])</f>
        <v>2013</v>
      </c>
      <c r="F3083">
        <v>1</v>
      </c>
      <c r="G3083">
        <f>MONTH(Table1[[#This Row],[Order Date]])</f>
        <v>6</v>
      </c>
      <c r="H3083" s="1">
        <v>41440</v>
      </c>
      <c r="I3083">
        <v>22115</v>
      </c>
      <c r="J3083" t="s">
        <v>47</v>
      </c>
      <c r="K3083">
        <v>5</v>
      </c>
      <c r="L3083">
        <v>145.44999999999999</v>
      </c>
      <c r="M3083" s="2">
        <v>0.02</v>
      </c>
      <c r="N3083">
        <v>751.94</v>
      </c>
      <c r="O3083">
        <v>17.850000000000001</v>
      </c>
      <c r="P3083">
        <v>-283.94189999999998</v>
      </c>
      <c r="Q3083" s="2">
        <v>0.56000000000000005</v>
      </c>
      <c r="R3083" t="s">
        <v>96</v>
      </c>
      <c r="S3083" t="s">
        <v>49</v>
      </c>
      <c r="T3083" t="s">
        <v>150</v>
      </c>
      <c r="U3083" t="s">
        <v>98</v>
      </c>
      <c r="V3083" t="s">
        <v>33</v>
      </c>
      <c r="W3083">
        <v>3081</v>
      </c>
      <c r="X3083" s="1">
        <v>41440</v>
      </c>
      <c r="Y3083" t="s">
        <v>53</v>
      </c>
      <c r="Z3083" t="e" vm="21">
        <v>#VALUE!</v>
      </c>
      <c r="AA3083">
        <v>4005</v>
      </c>
      <c r="AB3083" t="e" cm="1" vm="2">
        <f t="array" ref="AB3083">_FV(Table1[[#This Row],[State]],"Country/region",TRUE)</f>
        <v>#VALUE!</v>
      </c>
    </row>
    <row r="3084" spans="1:28" x14ac:dyDescent="0.35">
      <c r="A3084" t="s">
        <v>1972</v>
      </c>
      <c r="B3084">
        <v>47</v>
      </c>
      <c r="C3084" t="s">
        <v>602</v>
      </c>
      <c r="D3084" t="s">
        <v>27</v>
      </c>
      <c r="E3084">
        <f>YEAR(Table1[[#This Row],[Order Date]])</f>
        <v>2013</v>
      </c>
      <c r="F3084">
        <v>1</v>
      </c>
      <c r="G3084">
        <f>MONTH(Table1[[#This Row],[Order Date]])</f>
        <v>6</v>
      </c>
      <c r="H3084" s="1">
        <v>41440</v>
      </c>
      <c r="I3084">
        <v>59712</v>
      </c>
      <c r="J3084" t="s">
        <v>58</v>
      </c>
      <c r="K3084">
        <v>25</v>
      </c>
      <c r="L3084">
        <v>2.62</v>
      </c>
      <c r="M3084" s="2">
        <v>0.09</v>
      </c>
      <c r="N3084">
        <v>67.58</v>
      </c>
      <c r="O3084">
        <v>0.8</v>
      </c>
      <c r="P3084">
        <v>16.8</v>
      </c>
      <c r="Q3084" s="2">
        <v>0.39</v>
      </c>
      <c r="R3084" t="s">
        <v>29</v>
      </c>
      <c r="S3084" t="s">
        <v>59</v>
      </c>
      <c r="T3084" t="s">
        <v>1491</v>
      </c>
      <c r="U3084" t="s">
        <v>232</v>
      </c>
      <c r="V3084" t="s">
        <v>68</v>
      </c>
      <c r="W3084">
        <v>8357</v>
      </c>
      <c r="X3084" s="1">
        <v>41442</v>
      </c>
      <c r="Y3084" t="s">
        <v>42</v>
      </c>
      <c r="Z3084" t="e" vm="40">
        <v>#VALUE!</v>
      </c>
      <c r="AA3084">
        <v>66209</v>
      </c>
      <c r="AB3084" t="e" cm="1" vm="2">
        <f t="array" ref="AB3084">_FV(Table1[[#This Row],[State]],"Country/region",TRUE)</f>
        <v>#VALUE!</v>
      </c>
    </row>
    <row r="3085" spans="1:28" x14ac:dyDescent="0.35">
      <c r="A3085" t="s">
        <v>274</v>
      </c>
      <c r="B3085">
        <v>47</v>
      </c>
      <c r="C3085" t="s">
        <v>931</v>
      </c>
      <c r="D3085" t="s">
        <v>57</v>
      </c>
      <c r="E3085">
        <f>YEAR(Table1[[#This Row],[Order Date]])</f>
        <v>2013</v>
      </c>
      <c r="F3085">
        <v>1</v>
      </c>
      <c r="G3085">
        <f>MONTH(Table1[[#This Row],[Order Date]])</f>
        <v>6</v>
      </c>
      <c r="H3085" s="1">
        <v>41440</v>
      </c>
      <c r="I3085">
        <v>21671</v>
      </c>
      <c r="J3085" t="s">
        <v>28</v>
      </c>
      <c r="K3085">
        <v>15</v>
      </c>
      <c r="L3085">
        <v>45.19</v>
      </c>
      <c r="M3085" s="2">
        <v>0.02</v>
      </c>
      <c r="N3085">
        <v>670.94</v>
      </c>
      <c r="O3085">
        <v>1.99</v>
      </c>
      <c r="P3085">
        <v>87.51</v>
      </c>
      <c r="Q3085" s="2">
        <v>0.55000000000000004</v>
      </c>
      <c r="R3085" t="s">
        <v>96</v>
      </c>
      <c r="S3085" t="s">
        <v>139</v>
      </c>
      <c r="T3085" t="s">
        <v>576</v>
      </c>
      <c r="U3085" t="s">
        <v>102</v>
      </c>
      <c r="V3085" t="s">
        <v>68</v>
      </c>
      <c r="W3085">
        <v>3014</v>
      </c>
      <c r="X3085" s="1">
        <v>41443</v>
      </c>
      <c r="Y3085" t="s">
        <v>34</v>
      </c>
      <c r="Z3085" t="e" vm="26">
        <v>#VALUE!</v>
      </c>
      <c r="AA3085">
        <v>48183</v>
      </c>
      <c r="AB3085" t="e" cm="1" vm="2">
        <f t="array" ref="AB3085">_FV(Table1[[#This Row],[State]],"Country/region",TRUE)</f>
        <v>#VALUE!</v>
      </c>
    </row>
    <row r="3086" spans="1:28" x14ac:dyDescent="0.35">
      <c r="A3086" t="s">
        <v>1399</v>
      </c>
      <c r="B3086">
        <v>47</v>
      </c>
      <c r="C3086" t="s">
        <v>1400</v>
      </c>
      <c r="D3086" t="s">
        <v>46</v>
      </c>
      <c r="E3086">
        <f>YEAR(Table1[[#This Row],[Order Date]])</f>
        <v>2013</v>
      </c>
      <c r="F3086">
        <v>1</v>
      </c>
      <c r="G3086">
        <f>MONTH(Table1[[#This Row],[Order Date]])</f>
        <v>6</v>
      </c>
      <c r="H3086" s="1">
        <v>41440</v>
      </c>
      <c r="I3086">
        <v>47750</v>
      </c>
      <c r="J3086" t="s">
        <v>47</v>
      </c>
      <c r="K3086">
        <v>43</v>
      </c>
      <c r="L3086">
        <v>25.38</v>
      </c>
      <c r="M3086" s="2">
        <v>0.05</v>
      </c>
      <c r="N3086">
        <v>1097.5999999999999</v>
      </c>
      <c r="O3086">
        <v>8.99</v>
      </c>
      <c r="P3086">
        <v>216.12</v>
      </c>
      <c r="Q3086" s="2">
        <v>0.5</v>
      </c>
      <c r="R3086" t="s">
        <v>48</v>
      </c>
      <c r="S3086" t="s">
        <v>139</v>
      </c>
      <c r="T3086" t="s">
        <v>1781</v>
      </c>
      <c r="U3086" t="s">
        <v>82</v>
      </c>
      <c r="V3086" t="s">
        <v>68</v>
      </c>
      <c r="W3086">
        <v>6706</v>
      </c>
      <c r="X3086" s="1">
        <v>41445</v>
      </c>
      <c r="Y3086" t="s">
        <v>34</v>
      </c>
      <c r="Z3086" t="e" vm="12">
        <v>#VALUE!</v>
      </c>
      <c r="AA3086">
        <v>50401</v>
      </c>
      <c r="AB3086" t="e" cm="1" vm="2">
        <f t="array" ref="AB3086">_FV(Table1[[#This Row],[State]],"Country/region",TRUE)</f>
        <v>#VALUE!</v>
      </c>
    </row>
    <row r="3087" spans="1:28" x14ac:dyDescent="0.35">
      <c r="A3087" t="s">
        <v>1035</v>
      </c>
      <c r="B3087">
        <v>47</v>
      </c>
      <c r="C3087" t="s">
        <v>1400</v>
      </c>
      <c r="D3087" t="s">
        <v>46</v>
      </c>
      <c r="E3087">
        <f>YEAR(Table1[[#This Row],[Order Date]])</f>
        <v>2013</v>
      </c>
      <c r="F3087">
        <v>1</v>
      </c>
      <c r="G3087">
        <f>MONTH(Table1[[#This Row],[Order Date]])</f>
        <v>6</v>
      </c>
      <c r="H3087" s="1">
        <v>41440</v>
      </c>
      <c r="I3087">
        <v>47750</v>
      </c>
      <c r="J3087" t="s">
        <v>47</v>
      </c>
      <c r="K3087">
        <v>37</v>
      </c>
      <c r="L3087">
        <v>2.88</v>
      </c>
      <c r="M3087" s="2">
        <v>0.08</v>
      </c>
      <c r="N3087">
        <v>102.46</v>
      </c>
      <c r="O3087">
        <v>0.5</v>
      </c>
      <c r="P3087">
        <v>36.64</v>
      </c>
      <c r="Q3087" s="2">
        <v>0.39</v>
      </c>
      <c r="R3087" t="s">
        <v>29</v>
      </c>
      <c r="S3087" t="s">
        <v>30</v>
      </c>
      <c r="T3087" t="s">
        <v>1784</v>
      </c>
      <c r="U3087" t="s">
        <v>210</v>
      </c>
      <c r="V3087" t="s">
        <v>68</v>
      </c>
      <c r="W3087">
        <v>6705</v>
      </c>
      <c r="X3087" s="1">
        <v>41445</v>
      </c>
      <c r="Y3087" t="s">
        <v>34</v>
      </c>
      <c r="Z3087" t="e" vm="12">
        <v>#VALUE!</v>
      </c>
      <c r="AA3087">
        <v>50158</v>
      </c>
      <c r="AB3087" t="e" cm="1" vm="2">
        <f t="array" ref="AB3087">_FV(Table1[[#This Row],[State]],"Country/region",TRUE)</f>
        <v>#VALUE!</v>
      </c>
    </row>
    <row r="3088" spans="1:28" x14ac:dyDescent="0.35">
      <c r="A3088" t="s">
        <v>1055</v>
      </c>
      <c r="B3088">
        <v>47</v>
      </c>
      <c r="C3088" t="s">
        <v>1056</v>
      </c>
      <c r="D3088" t="s">
        <v>46</v>
      </c>
      <c r="E3088">
        <f>YEAR(Table1[[#This Row],[Order Date]])</f>
        <v>2013</v>
      </c>
      <c r="F3088">
        <v>1</v>
      </c>
      <c r="G3088">
        <f>MONTH(Table1[[#This Row],[Order Date]])</f>
        <v>6</v>
      </c>
      <c r="H3088" s="1">
        <v>41440</v>
      </c>
      <c r="I3088">
        <v>23011</v>
      </c>
      <c r="J3088" t="s">
        <v>47</v>
      </c>
      <c r="K3088">
        <v>1</v>
      </c>
      <c r="L3088">
        <v>10.01</v>
      </c>
      <c r="M3088" s="2">
        <v>0.01</v>
      </c>
      <c r="N3088">
        <v>12.2</v>
      </c>
      <c r="O3088">
        <v>1.99</v>
      </c>
      <c r="P3088">
        <v>-33.93</v>
      </c>
      <c r="Q3088" s="2">
        <v>0.41</v>
      </c>
      <c r="R3088" t="s">
        <v>96</v>
      </c>
      <c r="S3088" t="s">
        <v>139</v>
      </c>
      <c r="T3088" t="s">
        <v>1905</v>
      </c>
      <c r="U3088" t="s">
        <v>102</v>
      </c>
      <c r="V3088" t="s">
        <v>68</v>
      </c>
      <c r="W3088">
        <v>3208</v>
      </c>
      <c r="X3088" s="1">
        <v>41447</v>
      </c>
      <c r="Y3088" t="s">
        <v>34</v>
      </c>
      <c r="Z3088" t="e" vm="40">
        <v>#VALUE!</v>
      </c>
      <c r="AA3088">
        <v>66801</v>
      </c>
      <c r="AB3088" t="e" cm="1" vm="2">
        <f t="array" ref="AB3088">_FV(Table1[[#This Row],[State]],"Country/region",TRUE)</f>
        <v>#VALUE!</v>
      </c>
    </row>
    <row r="3089" spans="1:28" x14ac:dyDescent="0.35">
      <c r="A3089" t="s">
        <v>2906</v>
      </c>
      <c r="B3089">
        <v>47</v>
      </c>
      <c r="C3089" t="s">
        <v>2864</v>
      </c>
      <c r="D3089" t="s">
        <v>38</v>
      </c>
      <c r="E3089">
        <f>YEAR(Table1[[#This Row],[Order Date]])</f>
        <v>2013</v>
      </c>
      <c r="F3089">
        <v>1</v>
      </c>
      <c r="G3089">
        <f>MONTH(Table1[[#This Row],[Order Date]])</f>
        <v>6</v>
      </c>
      <c r="H3089" s="1">
        <v>41441</v>
      </c>
      <c r="I3089">
        <v>43076</v>
      </c>
      <c r="J3089" t="s">
        <v>39</v>
      </c>
      <c r="K3089">
        <v>33</v>
      </c>
      <c r="L3089">
        <v>113.98</v>
      </c>
      <c r="M3089" s="2">
        <v>0.06</v>
      </c>
      <c r="N3089">
        <v>3636.37</v>
      </c>
      <c r="O3089">
        <v>30</v>
      </c>
      <c r="P3089">
        <v>-176.91</v>
      </c>
      <c r="Q3089" s="2">
        <v>0.69</v>
      </c>
      <c r="R3089" t="s">
        <v>48</v>
      </c>
      <c r="S3089" t="s">
        <v>49</v>
      </c>
      <c r="T3089" t="s">
        <v>905</v>
      </c>
      <c r="U3089" t="s">
        <v>51</v>
      </c>
      <c r="V3089" t="s">
        <v>33</v>
      </c>
      <c r="W3089">
        <v>6079</v>
      </c>
      <c r="X3089" s="1">
        <v>41441</v>
      </c>
      <c r="Y3089" t="s">
        <v>53</v>
      </c>
      <c r="Z3089" t="e" vm="3">
        <v>#VALUE!</v>
      </c>
      <c r="AA3089">
        <v>21215</v>
      </c>
      <c r="AB3089" t="e" cm="1" vm="2">
        <f t="array" ref="AB3089">_FV(Table1[[#This Row],[State]],"Country/region",TRUE)</f>
        <v>#VALUE!</v>
      </c>
    </row>
    <row r="3090" spans="1:28" x14ac:dyDescent="0.35">
      <c r="A3090" t="s">
        <v>3031</v>
      </c>
      <c r="B3090">
        <v>47</v>
      </c>
      <c r="C3090" t="s">
        <v>3032</v>
      </c>
      <c r="D3090" t="s">
        <v>46</v>
      </c>
      <c r="E3090">
        <f>YEAR(Table1[[#This Row],[Order Date]])</f>
        <v>2013</v>
      </c>
      <c r="F3090">
        <v>1</v>
      </c>
      <c r="G3090">
        <f>MONTH(Table1[[#This Row],[Order Date]])</f>
        <v>6</v>
      </c>
      <c r="H3090" s="1">
        <v>41441</v>
      </c>
      <c r="I3090">
        <v>54407</v>
      </c>
      <c r="J3090" t="s">
        <v>131</v>
      </c>
      <c r="K3090">
        <v>24</v>
      </c>
      <c r="L3090">
        <v>420.98</v>
      </c>
      <c r="M3090" s="2">
        <v>7.0000000000000007E-2</v>
      </c>
      <c r="N3090">
        <v>9396.27</v>
      </c>
      <c r="O3090">
        <v>19.989999999999998</v>
      </c>
      <c r="P3090">
        <v>3857.5720000000001</v>
      </c>
      <c r="Q3090" s="2">
        <v>0.35</v>
      </c>
      <c r="R3090" t="s">
        <v>29</v>
      </c>
      <c r="S3090" t="s">
        <v>30</v>
      </c>
      <c r="T3090" t="s">
        <v>545</v>
      </c>
      <c r="U3090" t="s">
        <v>67</v>
      </c>
      <c r="V3090" t="s">
        <v>33</v>
      </c>
      <c r="W3090">
        <v>7604</v>
      </c>
      <c r="X3090" s="1">
        <v>41442</v>
      </c>
      <c r="Y3090" t="s">
        <v>34</v>
      </c>
      <c r="Z3090" t="e" vm="1">
        <v>#VALUE!</v>
      </c>
      <c r="AA3090">
        <v>19087</v>
      </c>
      <c r="AB3090" t="e" cm="1" vm="2">
        <f t="array" ref="AB3090">_FV(Table1[[#This Row],[State]],"Country/region",TRUE)</f>
        <v>#VALUE!</v>
      </c>
    </row>
    <row r="3091" spans="1:28" x14ac:dyDescent="0.35">
      <c r="A3091" t="s">
        <v>513</v>
      </c>
      <c r="B3091">
        <v>47</v>
      </c>
      <c r="C3091" t="s">
        <v>514</v>
      </c>
      <c r="D3091" t="s">
        <v>57</v>
      </c>
      <c r="E3091">
        <f>YEAR(Table1[[#This Row],[Order Date]])</f>
        <v>2013</v>
      </c>
      <c r="F3091">
        <v>1</v>
      </c>
      <c r="G3091">
        <f>MONTH(Table1[[#This Row],[Order Date]])</f>
        <v>6</v>
      </c>
      <c r="H3091" s="1">
        <v>41441</v>
      </c>
      <c r="I3091">
        <v>29730</v>
      </c>
      <c r="J3091" t="s">
        <v>58</v>
      </c>
      <c r="K3091">
        <v>21</v>
      </c>
      <c r="L3091">
        <v>150.97999999999999</v>
      </c>
      <c r="M3091" s="2">
        <v>0.08</v>
      </c>
      <c r="N3091">
        <v>3072.86</v>
      </c>
      <c r="O3091">
        <v>39.25</v>
      </c>
      <c r="P3091">
        <v>-364.87336599999998</v>
      </c>
      <c r="Q3091" s="2">
        <v>0.75</v>
      </c>
      <c r="R3091" t="s">
        <v>48</v>
      </c>
      <c r="S3091" t="s">
        <v>73</v>
      </c>
      <c r="T3091" t="s">
        <v>123</v>
      </c>
      <c r="U3091" t="s">
        <v>75</v>
      </c>
      <c r="V3091" t="s">
        <v>33</v>
      </c>
      <c r="W3091">
        <v>4183</v>
      </c>
      <c r="X3091" s="1">
        <v>41443</v>
      </c>
      <c r="Y3091" t="s">
        <v>53</v>
      </c>
      <c r="Z3091" t="e" vm="1">
        <v>#VALUE!</v>
      </c>
      <c r="AA3091">
        <v>15228</v>
      </c>
      <c r="AB3091" t="e" cm="1" vm="2">
        <f t="array" ref="AB3091">_FV(Table1[[#This Row],[State]],"Country/region",TRUE)</f>
        <v>#VALUE!</v>
      </c>
    </row>
    <row r="3092" spans="1:28" x14ac:dyDescent="0.35">
      <c r="A3092" t="s">
        <v>1136</v>
      </c>
      <c r="B3092">
        <v>47</v>
      </c>
      <c r="C3092" t="s">
        <v>1137</v>
      </c>
      <c r="D3092" t="s">
        <v>38</v>
      </c>
      <c r="E3092">
        <f>YEAR(Table1[[#This Row],[Order Date]])</f>
        <v>2013</v>
      </c>
      <c r="F3092">
        <v>1</v>
      </c>
      <c r="G3092">
        <f>MONTH(Table1[[#This Row],[Order Date]])</f>
        <v>6</v>
      </c>
      <c r="H3092" s="1">
        <v>41441</v>
      </c>
      <c r="I3092">
        <v>3648</v>
      </c>
      <c r="J3092" t="s">
        <v>47</v>
      </c>
      <c r="K3092">
        <v>46</v>
      </c>
      <c r="L3092">
        <v>3.15</v>
      </c>
      <c r="M3092" s="2">
        <v>0.1</v>
      </c>
      <c r="N3092">
        <v>134.81</v>
      </c>
      <c r="O3092">
        <v>0.49</v>
      </c>
      <c r="P3092">
        <v>52.36</v>
      </c>
      <c r="Q3092" s="2">
        <v>0.37</v>
      </c>
      <c r="R3092" t="s">
        <v>29</v>
      </c>
      <c r="S3092" t="s">
        <v>30</v>
      </c>
      <c r="T3092" t="s">
        <v>1611</v>
      </c>
      <c r="U3092" t="s">
        <v>210</v>
      </c>
      <c r="V3092" t="s">
        <v>68</v>
      </c>
      <c r="W3092">
        <v>534</v>
      </c>
      <c r="X3092" s="1">
        <v>41443</v>
      </c>
      <c r="Y3092" t="s">
        <v>34</v>
      </c>
      <c r="Z3092" t="e" vm="36">
        <v>#VALUE!</v>
      </c>
      <c r="AA3092">
        <v>57701</v>
      </c>
      <c r="AB3092" t="e" cm="1" vm="2">
        <f t="array" ref="AB3092">_FV(Table1[[#This Row],[State]],"Country/region",TRUE)</f>
        <v>#VALUE!</v>
      </c>
    </row>
    <row r="3093" spans="1:28" x14ac:dyDescent="0.35">
      <c r="A3093" t="s">
        <v>1914</v>
      </c>
      <c r="B3093">
        <v>47</v>
      </c>
      <c r="C3093" t="s">
        <v>1489</v>
      </c>
      <c r="D3093" t="s">
        <v>46</v>
      </c>
      <c r="E3093">
        <f>YEAR(Table1[[#This Row],[Order Date]])</f>
        <v>2013</v>
      </c>
      <c r="F3093">
        <v>1</v>
      </c>
      <c r="G3093">
        <f>MONTH(Table1[[#This Row],[Order Date]])</f>
        <v>6</v>
      </c>
      <c r="H3093" s="1">
        <v>41441</v>
      </c>
      <c r="I3093">
        <v>12039</v>
      </c>
      <c r="J3093" t="s">
        <v>28</v>
      </c>
      <c r="K3093">
        <v>13</v>
      </c>
      <c r="L3093">
        <v>205.99</v>
      </c>
      <c r="M3093" s="2">
        <v>0.1</v>
      </c>
      <c r="N3093">
        <v>2048.5680000000002</v>
      </c>
      <c r="O3093">
        <v>8.99</v>
      </c>
      <c r="P3093">
        <v>-259.98500000000001</v>
      </c>
      <c r="Q3093" s="2">
        <v>0.56000000000000005</v>
      </c>
      <c r="R3093" t="s">
        <v>96</v>
      </c>
      <c r="S3093" t="s">
        <v>30</v>
      </c>
      <c r="T3093" t="s">
        <v>686</v>
      </c>
      <c r="U3093" t="s">
        <v>105</v>
      </c>
      <c r="V3093" t="s">
        <v>52</v>
      </c>
      <c r="W3093">
        <v>1668</v>
      </c>
      <c r="X3093" s="1">
        <v>41443</v>
      </c>
      <c r="Y3093" t="s">
        <v>34</v>
      </c>
      <c r="Z3093" t="e" vm="4">
        <v>#VALUE!</v>
      </c>
      <c r="AA3093">
        <v>91767</v>
      </c>
      <c r="AB3093" t="e" cm="1" vm="2">
        <f t="array" ref="AB3093">_FV(Table1[[#This Row],[State]],"Country/region",TRUE)</f>
        <v>#VALUE!</v>
      </c>
    </row>
    <row r="3094" spans="1:28" x14ac:dyDescent="0.35">
      <c r="A3094" t="s">
        <v>1136</v>
      </c>
      <c r="B3094">
        <v>47</v>
      </c>
      <c r="C3094" t="s">
        <v>1137</v>
      </c>
      <c r="D3094" t="s">
        <v>38</v>
      </c>
      <c r="E3094">
        <f>YEAR(Table1[[#This Row],[Order Date]])</f>
        <v>2013</v>
      </c>
      <c r="F3094">
        <v>1</v>
      </c>
      <c r="G3094">
        <f>MONTH(Table1[[#This Row],[Order Date]])</f>
        <v>6</v>
      </c>
      <c r="H3094" s="1">
        <v>41441</v>
      </c>
      <c r="I3094">
        <v>3648</v>
      </c>
      <c r="J3094" t="s">
        <v>47</v>
      </c>
      <c r="K3094">
        <v>34</v>
      </c>
      <c r="L3094">
        <v>195.99</v>
      </c>
      <c r="M3094" s="2">
        <v>0.05</v>
      </c>
      <c r="N3094">
        <v>5488.5264999999999</v>
      </c>
      <c r="O3094">
        <v>4.2</v>
      </c>
      <c r="P3094">
        <v>1382.4449999999999</v>
      </c>
      <c r="Q3094" s="2">
        <v>0.56999999999999995</v>
      </c>
      <c r="R3094" t="s">
        <v>96</v>
      </c>
      <c r="S3094" t="s">
        <v>30</v>
      </c>
      <c r="T3094" t="s">
        <v>1411</v>
      </c>
      <c r="U3094" t="s">
        <v>105</v>
      </c>
      <c r="V3094" t="s">
        <v>68</v>
      </c>
      <c r="W3094">
        <v>535</v>
      </c>
      <c r="X3094" s="1">
        <v>41448</v>
      </c>
      <c r="Y3094" t="s">
        <v>34</v>
      </c>
      <c r="Z3094" t="e" vm="36">
        <v>#VALUE!</v>
      </c>
      <c r="AA3094">
        <v>57701</v>
      </c>
      <c r="AB3094" t="e" cm="1" vm="2">
        <f t="array" ref="AB3094">_FV(Table1[[#This Row],[State]],"Country/region",TRUE)</f>
        <v>#VALUE!</v>
      </c>
    </row>
    <row r="3095" spans="1:28" x14ac:dyDescent="0.35">
      <c r="A3095" t="s">
        <v>2755</v>
      </c>
      <c r="B3095">
        <v>47</v>
      </c>
      <c r="C3095" t="s">
        <v>2616</v>
      </c>
      <c r="D3095" t="s">
        <v>46</v>
      </c>
      <c r="E3095">
        <f>YEAR(Table1[[#This Row],[Order Date]])</f>
        <v>2013</v>
      </c>
      <c r="F3095">
        <v>1</v>
      </c>
      <c r="G3095">
        <f>MONTH(Table1[[#This Row],[Order Date]])</f>
        <v>6</v>
      </c>
      <c r="H3095" s="1">
        <v>41442</v>
      </c>
      <c r="I3095">
        <v>4007</v>
      </c>
      <c r="J3095" t="s">
        <v>28</v>
      </c>
      <c r="K3095">
        <v>1</v>
      </c>
      <c r="L3095">
        <v>279.48</v>
      </c>
      <c r="M3095" s="2">
        <v>0.05</v>
      </c>
      <c r="N3095">
        <v>305.82</v>
      </c>
      <c r="O3095">
        <v>35</v>
      </c>
      <c r="P3095">
        <v>-232.24</v>
      </c>
      <c r="Q3095" s="2">
        <v>0.8</v>
      </c>
      <c r="R3095" t="s">
        <v>29</v>
      </c>
      <c r="S3095" t="s">
        <v>40</v>
      </c>
      <c r="T3095" t="s">
        <v>1519</v>
      </c>
      <c r="U3095" t="s">
        <v>32</v>
      </c>
      <c r="V3095" t="s">
        <v>68</v>
      </c>
      <c r="W3095">
        <v>588</v>
      </c>
      <c r="X3095" s="1">
        <v>41443</v>
      </c>
      <c r="Y3095" t="s">
        <v>34</v>
      </c>
      <c r="Z3095" t="e" vm="38">
        <v>#VALUE!</v>
      </c>
      <c r="AA3095">
        <v>47150</v>
      </c>
      <c r="AB3095" t="e" cm="1" vm="2">
        <f t="array" ref="AB3095">_FV(Table1[[#This Row],[State]],"Country/region",TRUE)</f>
        <v>#VALUE!</v>
      </c>
    </row>
    <row r="3096" spans="1:28" x14ac:dyDescent="0.35">
      <c r="A3096" t="s">
        <v>2755</v>
      </c>
      <c r="B3096">
        <v>47</v>
      </c>
      <c r="C3096" t="s">
        <v>2616</v>
      </c>
      <c r="D3096" t="s">
        <v>46</v>
      </c>
      <c r="E3096">
        <f>YEAR(Table1[[#This Row],[Order Date]])</f>
        <v>2013</v>
      </c>
      <c r="F3096">
        <v>1</v>
      </c>
      <c r="G3096">
        <f>MONTH(Table1[[#This Row],[Order Date]])</f>
        <v>6</v>
      </c>
      <c r="H3096" s="1">
        <v>41442</v>
      </c>
      <c r="I3096">
        <v>4007</v>
      </c>
      <c r="J3096" t="s">
        <v>28</v>
      </c>
      <c r="K3096">
        <v>18</v>
      </c>
      <c r="L3096">
        <v>56.96</v>
      </c>
      <c r="M3096" s="2">
        <v>0.01</v>
      </c>
      <c r="N3096">
        <v>1038.4000000000001</v>
      </c>
      <c r="O3096">
        <v>13.22</v>
      </c>
      <c r="P3096">
        <v>112.36</v>
      </c>
      <c r="Q3096" s="2">
        <v>0.56000000000000005</v>
      </c>
      <c r="R3096" t="s">
        <v>29</v>
      </c>
      <c r="S3096" t="s">
        <v>30</v>
      </c>
      <c r="T3096" t="s">
        <v>2694</v>
      </c>
      <c r="U3096" t="s">
        <v>214</v>
      </c>
      <c r="V3096" t="s">
        <v>68</v>
      </c>
      <c r="W3096">
        <v>587</v>
      </c>
      <c r="X3096" s="1">
        <v>41443</v>
      </c>
      <c r="Y3096" t="s">
        <v>34</v>
      </c>
      <c r="Z3096" t="e" vm="38">
        <v>#VALUE!</v>
      </c>
      <c r="AA3096">
        <v>47150</v>
      </c>
      <c r="AB3096" t="e" cm="1" vm="2">
        <f t="array" ref="AB3096">_FV(Table1[[#This Row],[State]],"Country/region",TRUE)</f>
        <v>#VALUE!</v>
      </c>
    </row>
    <row r="3097" spans="1:28" x14ac:dyDescent="0.35">
      <c r="A3097" t="s">
        <v>722</v>
      </c>
      <c r="B3097">
        <v>48</v>
      </c>
      <c r="C3097" t="s">
        <v>723</v>
      </c>
      <c r="D3097" t="s">
        <v>38</v>
      </c>
      <c r="E3097">
        <f>YEAR(Table1[[#This Row],[Order Date]])</f>
        <v>2013</v>
      </c>
      <c r="F3097">
        <v>1</v>
      </c>
      <c r="G3097">
        <f>MONTH(Table1[[#This Row],[Order Date]])</f>
        <v>6</v>
      </c>
      <c r="H3097" s="1">
        <v>41442</v>
      </c>
      <c r="I3097">
        <v>16806</v>
      </c>
      <c r="J3097" t="s">
        <v>28</v>
      </c>
      <c r="K3097">
        <v>4</v>
      </c>
      <c r="L3097">
        <v>43.22</v>
      </c>
      <c r="M3097" s="2">
        <v>0.1</v>
      </c>
      <c r="N3097">
        <v>167.37</v>
      </c>
      <c r="O3097">
        <v>4</v>
      </c>
      <c r="P3097">
        <v>-132.15</v>
      </c>
      <c r="Q3097" s="2">
        <v>0.64</v>
      </c>
      <c r="R3097" t="s">
        <v>96</v>
      </c>
      <c r="S3097" t="s">
        <v>30</v>
      </c>
      <c r="T3097" t="s">
        <v>101</v>
      </c>
      <c r="U3097" t="s">
        <v>102</v>
      </c>
      <c r="V3097" t="s">
        <v>68</v>
      </c>
      <c r="W3097">
        <v>2335</v>
      </c>
      <c r="X3097" s="1">
        <v>41443</v>
      </c>
      <c r="Y3097" t="s">
        <v>34</v>
      </c>
      <c r="Z3097" t="e" vm="26">
        <v>#VALUE!</v>
      </c>
      <c r="AA3097">
        <v>48307</v>
      </c>
      <c r="AB3097" t="e" cm="1" vm="2">
        <f t="array" ref="AB3097">_FV(Table1[[#This Row],[State]],"Country/region",TRUE)</f>
        <v>#VALUE!</v>
      </c>
    </row>
    <row r="3098" spans="1:28" x14ac:dyDescent="0.35">
      <c r="A3098" t="s">
        <v>541</v>
      </c>
      <c r="B3098">
        <v>48</v>
      </c>
      <c r="C3098" t="s">
        <v>1374</v>
      </c>
      <c r="D3098" t="s">
        <v>27</v>
      </c>
      <c r="E3098">
        <f>YEAR(Table1[[#This Row],[Order Date]])</f>
        <v>2013</v>
      </c>
      <c r="F3098">
        <v>1</v>
      </c>
      <c r="G3098">
        <f>MONTH(Table1[[#This Row],[Order Date]])</f>
        <v>6</v>
      </c>
      <c r="H3098" s="1">
        <v>41442</v>
      </c>
      <c r="I3098">
        <v>57568</v>
      </c>
      <c r="J3098" t="s">
        <v>39</v>
      </c>
      <c r="K3098">
        <v>38</v>
      </c>
      <c r="L3098">
        <v>15.67</v>
      </c>
      <c r="M3098" s="2">
        <v>7.0000000000000007E-2</v>
      </c>
      <c r="N3098">
        <v>592.54</v>
      </c>
      <c r="O3098">
        <v>1.39</v>
      </c>
      <c r="P3098">
        <v>282.11</v>
      </c>
      <c r="Q3098" s="2">
        <v>0.38</v>
      </c>
      <c r="R3098" t="s">
        <v>29</v>
      </c>
      <c r="S3098" t="s">
        <v>30</v>
      </c>
      <c r="T3098" t="s">
        <v>1476</v>
      </c>
      <c r="U3098" t="s">
        <v>267</v>
      </c>
      <c r="V3098" t="s">
        <v>76</v>
      </c>
      <c r="W3098">
        <v>8067</v>
      </c>
      <c r="X3098" s="1">
        <v>41444</v>
      </c>
      <c r="Y3098" t="s">
        <v>34</v>
      </c>
      <c r="Z3098" t="e" vm="18">
        <v>#VALUE!</v>
      </c>
      <c r="AA3098">
        <v>23320</v>
      </c>
      <c r="AB3098" t="e" cm="1" vm="2">
        <f t="array" ref="AB3098">_FV(Table1[[#This Row],[State]],"Country/region",TRUE)</f>
        <v>#VALUE!</v>
      </c>
    </row>
    <row r="3099" spans="1:28" x14ac:dyDescent="0.35">
      <c r="A3099" t="s">
        <v>722</v>
      </c>
      <c r="B3099">
        <v>48</v>
      </c>
      <c r="C3099" t="s">
        <v>723</v>
      </c>
      <c r="D3099" t="s">
        <v>38</v>
      </c>
      <c r="E3099">
        <f>YEAR(Table1[[#This Row],[Order Date]])</f>
        <v>2013</v>
      </c>
      <c r="F3099">
        <v>1</v>
      </c>
      <c r="G3099">
        <f>MONTH(Table1[[#This Row],[Order Date]])</f>
        <v>6</v>
      </c>
      <c r="H3099" s="1">
        <v>41442</v>
      </c>
      <c r="I3099">
        <v>16806</v>
      </c>
      <c r="J3099" t="s">
        <v>28</v>
      </c>
      <c r="K3099">
        <v>18</v>
      </c>
      <c r="L3099">
        <v>65.989999999999995</v>
      </c>
      <c r="M3099" s="2">
        <v>0</v>
      </c>
      <c r="N3099">
        <v>1026.6385</v>
      </c>
      <c r="O3099">
        <v>19.989999999999998</v>
      </c>
      <c r="P3099">
        <v>-201.047</v>
      </c>
      <c r="Q3099" s="2">
        <v>0.59</v>
      </c>
      <c r="R3099" t="s">
        <v>96</v>
      </c>
      <c r="S3099" t="s">
        <v>30</v>
      </c>
      <c r="T3099" t="s">
        <v>3033</v>
      </c>
      <c r="U3099" t="s">
        <v>105</v>
      </c>
      <c r="V3099" t="s">
        <v>68</v>
      </c>
      <c r="W3099">
        <v>2336</v>
      </c>
      <c r="X3099" s="1">
        <v>41444</v>
      </c>
      <c r="Y3099" t="s">
        <v>34</v>
      </c>
      <c r="Z3099" t="e" vm="26">
        <v>#VALUE!</v>
      </c>
      <c r="AA3099">
        <v>48307</v>
      </c>
      <c r="AB3099" t="e" cm="1" vm="2">
        <f t="array" ref="AB3099">_FV(Table1[[#This Row],[State]],"Country/region",TRUE)</f>
        <v>#VALUE!</v>
      </c>
    </row>
    <row r="3100" spans="1:28" x14ac:dyDescent="0.35">
      <c r="A3100" t="s">
        <v>1977</v>
      </c>
      <c r="B3100">
        <v>47</v>
      </c>
      <c r="C3100" t="s">
        <v>1186</v>
      </c>
      <c r="D3100" t="s">
        <v>27</v>
      </c>
      <c r="E3100">
        <f>YEAR(Table1[[#This Row],[Order Date]])</f>
        <v>2013</v>
      </c>
      <c r="F3100">
        <v>1</v>
      </c>
      <c r="G3100">
        <f>MONTH(Table1[[#This Row],[Order Date]])</f>
        <v>6</v>
      </c>
      <c r="H3100" s="1">
        <v>41442</v>
      </c>
      <c r="I3100">
        <v>4610</v>
      </c>
      <c r="J3100" t="s">
        <v>47</v>
      </c>
      <c r="K3100">
        <v>8</v>
      </c>
      <c r="L3100">
        <v>8.33</v>
      </c>
      <c r="M3100" s="2">
        <v>0.09</v>
      </c>
      <c r="N3100">
        <v>66.88</v>
      </c>
      <c r="O3100">
        <v>1.99</v>
      </c>
      <c r="P3100">
        <v>-17.010000000000002</v>
      </c>
      <c r="Q3100" s="2">
        <v>0.52</v>
      </c>
      <c r="R3100" t="s">
        <v>96</v>
      </c>
      <c r="S3100" t="s">
        <v>139</v>
      </c>
      <c r="T3100" t="s">
        <v>819</v>
      </c>
      <c r="U3100" t="s">
        <v>102</v>
      </c>
      <c r="V3100" t="s">
        <v>33</v>
      </c>
      <c r="W3100">
        <v>653</v>
      </c>
      <c r="X3100" s="1">
        <v>41444</v>
      </c>
      <c r="Y3100" t="s">
        <v>34</v>
      </c>
      <c r="Z3100" t="e" vm="1">
        <v>#VALUE!</v>
      </c>
      <c r="AA3100">
        <v>18705</v>
      </c>
      <c r="AB3100" t="e" cm="1" vm="2">
        <f t="array" ref="AB3100">_FV(Table1[[#This Row],[State]],"Country/region",TRUE)</f>
        <v>#VALUE!</v>
      </c>
    </row>
    <row r="3101" spans="1:28" x14ac:dyDescent="0.35">
      <c r="A3101" t="s">
        <v>1977</v>
      </c>
      <c r="B3101">
        <v>47</v>
      </c>
      <c r="C3101" t="s">
        <v>1186</v>
      </c>
      <c r="D3101" t="s">
        <v>27</v>
      </c>
      <c r="E3101">
        <f>YEAR(Table1[[#This Row],[Order Date]])</f>
        <v>2013</v>
      </c>
      <c r="F3101">
        <v>1</v>
      </c>
      <c r="G3101">
        <f>MONTH(Table1[[#This Row],[Order Date]])</f>
        <v>6</v>
      </c>
      <c r="H3101" s="1">
        <v>41442</v>
      </c>
      <c r="I3101">
        <v>4610</v>
      </c>
      <c r="J3101" t="s">
        <v>47</v>
      </c>
      <c r="K3101">
        <v>29</v>
      </c>
      <c r="L3101">
        <v>15.67</v>
      </c>
      <c r="M3101" s="2">
        <v>0.08</v>
      </c>
      <c r="N3101">
        <v>447.34</v>
      </c>
      <c r="O3101">
        <v>1.39</v>
      </c>
      <c r="P3101">
        <v>203.01</v>
      </c>
      <c r="Q3101" s="2">
        <v>0.38</v>
      </c>
      <c r="R3101" t="s">
        <v>29</v>
      </c>
      <c r="S3101" t="s">
        <v>30</v>
      </c>
      <c r="T3101" t="s">
        <v>1476</v>
      </c>
      <c r="U3101" t="s">
        <v>267</v>
      </c>
      <c r="V3101" t="s">
        <v>33</v>
      </c>
      <c r="W3101">
        <v>654</v>
      </c>
      <c r="X3101" s="1">
        <v>41446</v>
      </c>
      <c r="Y3101" t="s">
        <v>34</v>
      </c>
      <c r="Z3101" t="e" vm="1">
        <v>#VALUE!</v>
      </c>
      <c r="AA3101">
        <v>18705</v>
      </c>
      <c r="AB3101" t="e" cm="1" vm="2">
        <f t="array" ref="AB3101">_FV(Table1[[#This Row],[State]],"Country/region",TRUE)</f>
        <v>#VALUE!</v>
      </c>
    </row>
    <row r="3102" spans="1:28" x14ac:dyDescent="0.35">
      <c r="A3102" t="s">
        <v>1182</v>
      </c>
      <c r="B3102">
        <v>48</v>
      </c>
      <c r="C3102" t="s">
        <v>720</v>
      </c>
      <c r="D3102" t="s">
        <v>46</v>
      </c>
      <c r="E3102">
        <f>YEAR(Table1[[#This Row],[Order Date]])</f>
        <v>2013</v>
      </c>
      <c r="F3102">
        <v>1</v>
      </c>
      <c r="G3102">
        <f>MONTH(Table1[[#This Row],[Order Date]])</f>
        <v>6</v>
      </c>
      <c r="H3102" s="1">
        <v>41442</v>
      </c>
      <c r="I3102">
        <v>44864</v>
      </c>
      <c r="J3102" t="s">
        <v>47</v>
      </c>
      <c r="K3102">
        <v>25</v>
      </c>
      <c r="L3102">
        <v>7.77</v>
      </c>
      <c r="M3102" s="2">
        <v>0.1</v>
      </c>
      <c r="N3102">
        <v>187.55</v>
      </c>
      <c r="O3102">
        <v>9.23</v>
      </c>
      <c r="P3102">
        <v>-171.41</v>
      </c>
      <c r="Q3102" s="2">
        <v>0.57999999999999996</v>
      </c>
      <c r="R3102" t="s">
        <v>29</v>
      </c>
      <c r="S3102" t="s">
        <v>30</v>
      </c>
      <c r="T3102" t="s">
        <v>335</v>
      </c>
      <c r="U3102" t="s">
        <v>214</v>
      </c>
      <c r="V3102" t="s">
        <v>68</v>
      </c>
      <c r="W3102">
        <v>6331</v>
      </c>
      <c r="X3102" s="1">
        <v>41449</v>
      </c>
      <c r="Y3102" t="s">
        <v>34</v>
      </c>
      <c r="Z3102" t="e" vm="11">
        <v>#VALUE!</v>
      </c>
      <c r="AA3102">
        <v>79072</v>
      </c>
      <c r="AB3102" t="e" cm="1" vm="2">
        <f t="array" ref="AB3102">_FV(Table1[[#This Row],[State]],"Country/region",TRUE)</f>
        <v>#VALUE!</v>
      </c>
    </row>
    <row r="3103" spans="1:28" x14ac:dyDescent="0.35">
      <c r="A3103" t="s">
        <v>1030</v>
      </c>
      <c r="B3103">
        <v>48</v>
      </c>
      <c r="C3103" t="s">
        <v>1031</v>
      </c>
      <c r="D3103" t="s">
        <v>38</v>
      </c>
      <c r="E3103">
        <f>YEAR(Table1[[#This Row],[Order Date]])</f>
        <v>2013</v>
      </c>
      <c r="F3103">
        <v>1</v>
      </c>
      <c r="G3103">
        <f>MONTH(Table1[[#This Row],[Order Date]])</f>
        <v>6</v>
      </c>
      <c r="H3103" s="1">
        <v>41442</v>
      </c>
      <c r="I3103">
        <v>45184</v>
      </c>
      <c r="J3103" t="s">
        <v>47</v>
      </c>
      <c r="K3103">
        <v>10</v>
      </c>
      <c r="L3103">
        <v>2.62</v>
      </c>
      <c r="M3103" s="2">
        <v>0.08</v>
      </c>
      <c r="N3103">
        <v>26.11</v>
      </c>
      <c r="O3103">
        <v>0.8</v>
      </c>
      <c r="P3103">
        <v>2.65</v>
      </c>
      <c r="Q3103" s="2">
        <v>0.39</v>
      </c>
      <c r="R3103" t="s">
        <v>29</v>
      </c>
      <c r="S3103" t="s">
        <v>59</v>
      </c>
      <c r="T3103" t="s">
        <v>1491</v>
      </c>
      <c r="U3103" t="s">
        <v>232</v>
      </c>
      <c r="V3103" t="s">
        <v>68</v>
      </c>
      <c r="W3103">
        <v>6370</v>
      </c>
      <c r="X3103" s="1">
        <v>41449</v>
      </c>
      <c r="Y3103" t="s">
        <v>34</v>
      </c>
      <c r="Z3103" t="e" vm="25">
        <v>#VALUE!</v>
      </c>
      <c r="AA3103">
        <v>53095</v>
      </c>
      <c r="AB3103" t="e" cm="1" vm="2">
        <f t="array" ref="AB3103">_FV(Table1[[#This Row],[State]],"Country/region",TRUE)</f>
        <v>#VALUE!</v>
      </c>
    </row>
    <row r="3104" spans="1:28" x14ac:dyDescent="0.35">
      <c r="A3104" t="s">
        <v>1030</v>
      </c>
      <c r="B3104">
        <v>48</v>
      </c>
      <c r="C3104" t="s">
        <v>1031</v>
      </c>
      <c r="D3104" t="s">
        <v>38</v>
      </c>
      <c r="E3104">
        <f>YEAR(Table1[[#This Row],[Order Date]])</f>
        <v>2013</v>
      </c>
      <c r="F3104">
        <v>1</v>
      </c>
      <c r="G3104">
        <f>MONTH(Table1[[#This Row],[Order Date]])</f>
        <v>6</v>
      </c>
      <c r="H3104" s="1">
        <v>41442</v>
      </c>
      <c r="I3104">
        <v>45184</v>
      </c>
      <c r="J3104" t="s">
        <v>47</v>
      </c>
      <c r="K3104">
        <v>25</v>
      </c>
      <c r="L3104">
        <v>599.99</v>
      </c>
      <c r="M3104" s="2">
        <v>7.0000000000000007E-2</v>
      </c>
      <c r="N3104">
        <v>14647.26</v>
      </c>
      <c r="O3104">
        <v>24.49</v>
      </c>
      <c r="P3104">
        <v>5485.15</v>
      </c>
      <c r="Q3104" s="2">
        <v>0.37</v>
      </c>
      <c r="R3104" t="s">
        <v>96</v>
      </c>
      <c r="S3104" t="s">
        <v>40</v>
      </c>
      <c r="T3104" t="s">
        <v>2635</v>
      </c>
      <c r="U3104" t="s">
        <v>192</v>
      </c>
      <c r="V3104" t="s">
        <v>68</v>
      </c>
      <c r="W3104">
        <v>6369</v>
      </c>
      <c r="X3104" s="1">
        <v>41451</v>
      </c>
      <c r="Y3104" t="s">
        <v>34</v>
      </c>
      <c r="Z3104" t="e" vm="25">
        <v>#VALUE!</v>
      </c>
      <c r="AA3104">
        <v>53095</v>
      </c>
      <c r="AB3104" t="e" cm="1" vm="2">
        <f t="array" ref="AB3104">_FV(Table1[[#This Row],[State]],"Country/region",TRUE)</f>
        <v>#VALUE!</v>
      </c>
    </row>
    <row r="3105" spans="1:28" x14ac:dyDescent="0.35">
      <c r="A3105" t="s">
        <v>1581</v>
      </c>
      <c r="B3105">
        <v>48</v>
      </c>
      <c r="C3105" t="s">
        <v>889</v>
      </c>
      <c r="D3105" t="s">
        <v>38</v>
      </c>
      <c r="E3105">
        <f>YEAR(Table1[[#This Row],[Order Date]])</f>
        <v>2013</v>
      </c>
      <c r="F3105">
        <v>1</v>
      </c>
      <c r="G3105">
        <f>MONTH(Table1[[#This Row],[Order Date]])</f>
        <v>6</v>
      </c>
      <c r="H3105" s="1">
        <v>41443</v>
      </c>
      <c r="I3105">
        <v>23396</v>
      </c>
      <c r="J3105" t="s">
        <v>47</v>
      </c>
      <c r="K3105">
        <v>30</v>
      </c>
      <c r="L3105">
        <v>399.98</v>
      </c>
      <c r="M3105" s="2">
        <v>0.08</v>
      </c>
      <c r="N3105">
        <v>11481.03</v>
      </c>
      <c r="O3105">
        <v>12.06</v>
      </c>
      <c r="P3105">
        <v>2799.65</v>
      </c>
      <c r="Q3105" s="2">
        <v>0.56000000000000005</v>
      </c>
      <c r="R3105" t="s">
        <v>96</v>
      </c>
      <c r="S3105" t="s">
        <v>73</v>
      </c>
      <c r="T3105" t="s">
        <v>290</v>
      </c>
      <c r="U3105" t="s">
        <v>98</v>
      </c>
      <c r="V3105" t="s">
        <v>52</v>
      </c>
      <c r="W3105">
        <v>3273</v>
      </c>
      <c r="X3105" s="1">
        <v>41445</v>
      </c>
      <c r="Y3105" t="s">
        <v>53</v>
      </c>
      <c r="Z3105" t="e" vm="42">
        <v>#VALUE!</v>
      </c>
      <c r="AA3105">
        <v>86442</v>
      </c>
      <c r="AB3105" t="e" cm="1" vm="2">
        <f t="array" ref="AB3105">_FV(Table1[[#This Row],[State]],"Country/region",TRUE)</f>
        <v>#VALUE!</v>
      </c>
    </row>
    <row r="3106" spans="1:28" x14ac:dyDescent="0.35">
      <c r="A3106" t="s">
        <v>1835</v>
      </c>
      <c r="B3106">
        <v>48</v>
      </c>
      <c r="C3106" t="s">
        <v>130</v>
      </c>
      <c r="D3106" t="s">
        <v>46</v>
      </c>
      <c r="E3106">
        <f>YEAR(Table1[[#This Row],[Order Date]])</f>
        <v>2013</v>
      </c>
      <c r="F3106">
        <v>1</v>
      </c>
      <c r="G3106">
        <f>MONTH(Table1[[#This Row],[Order Date]])</f>
        <v>6</v>
      </c>
      <c r="H3106" s="1">
        <v>41444</v>
      </c>
      <c r="I3106">
        <v>870</v>
      </c>
      <c r="J3106" t="s">
        <v>39</v>
      </c>
      <c r="K3106">
        <v>23</v>
      </c>
      <c r="L3106">
        <v>70.97</v>
      </c>
      <c r="M3106" s="2">
        <v>0.04</v>
      </c>
      <c r="N3106">
        <v>1661.04</v>
      </c>
      <c r="O3106">
        <v>3.5</v>
      </c>
      <c r="P3106">
        <v>475.54</v>
      </c>
      <c r="Q3106" s="2">
        <v>0.59</v>
      </c>
      <c r="R3106" t="s">
        <v>29</v>
      </c>
      <c r="S3106" t="s">
        <v>30</v>
      </c>
      <c r="T3106" t="s">
        <v>1301</v>
      </c>
      <c r="U3106" t="s">
        <v>214</v>
      </c>
      <c r="V3106" t="s">
        <v>76</v>
      </c>
      <c r="W3106">
        <v>136</v>
      </c>
      <c r="X3106" s="1">
        <v>41444</v>
      </c>
      <c r="Y3106" t="s">
        <v>34</v>
      </c>
      <c r="Z3106" t="e" vm="14">
        <v>#VALUE!</v>
      </c>
      <c r="AA3106">
        <v>32839</v>
      </c>
      <c r="AB3106" t="e" cm="1" vm="2">
        <f t="array" ref="AB3106">_FV(Table1[[#This Row],[State]],"Country/region",TRUE)</f>
        <v>#VALUE!</v>
      </c>
    </row>
    <row r="3107" spans="1:28" x14ac:dyDescent="0.35">
      <c r="A3107" t="s">
        <v>1182</v>
      </c>
      <c r="B3107">
        <v>48</v>
      </c>
      <c r="C3107" t="s">
        <v>1061</v>
      </c>
      <c r="D3107" t="s">
        <v>57</v>
      </c>
      <c r="E3107">
        <f>YEAR(Table1[[#This Row],[Order Date]])</f>
        <v>2013</v>
      </c>
      <c r="F3107">
        <v>1</v>
      </c>
      <c r="G3107">
        <f>MONTH(Table1[[#This Row],[Order Date]])</f>
        <v>6</v>
      </c>
      <c r="H3107" s="1">
        <v>41444</v>
      </c>
      <c r="I3107">
        <v>42439</v>
      </c>
      <c r="J3107" t="s">
        <v>39</v>
      </c>
      <c r="K3107">
        <v>28</v>
      </c>
      <c r="L3107">
        <v>5.84</v>
      </c>
      <c r="M3107" s="2">
        <v>0.01</v>
      </c>
      <c r="N3107">
        <v>164.5</v>
      </c>
      <c r="O3107">
        <v>1</v>
      </c>
      <c r="P3107">
        <v>62.68</v>
      </c>
      <c r="Q3107" s="2">
        <v>0.38</v>
      </c>
      <c r="R3107" t="s">
        <v>29</v>
      </c>
      <c r="S3107" t="s">
        <v>59</v>
      </c>
      <c r="T3107" t="s">
        <v>2631</v>
      </c>
      <c r="U3107" t="s">
        <v>88</v>
      </c>
      <c r="V3107" t="s">
        <v>33</v>
      </c>
      <c r="W3107">
        <v>5989</v>
      </c>
      <c r="X3107" s="1">
        <v>41445</v>
      </c>
      <c r="Y3107" t="s">
        <v>34</v>
      </c>
      <c r="Z3107" t="e" vm="15">
        <v>#VALUE!</v>
      </c>
      <c r="AA3107">
        <v>11803</v>
      </c>
      <c r="AB3107" t="e" cm="1" vm="2">
        <f t="array" ref="AB3107">_FV(Table1[[#This Row],[State]],"Country/region",TRUE)</f>
        <v>#VALUE!</v>
      </c>
    </row>
    <row r="3108" spans="1:28" x14ac:dyDescent="0.35">
      <c r="A3108" t="s">
        <v>2262</v>
      </c>
      <c r="B3108">
        <v>48</v>
      </c>
      <c r="C3108" t="s">
        <v>562</v>
      </c>
      <c r="D3108" t="s">
        <v>46</v>
      </c>
      <c r="E3108">
        <f>YEAR(Table1[[#This Row],[Order Date]])</f>
        <v>2013</v>
      </c>
      <c r="F3108">
        <v>1</v>
      </c>
      <c r="G3108">
        <f>MONTH(Table1[[#This Row],[Order Date]])</f>
        <v>6</v>
      </c>
      <c r="H3108" s="1">
        <v>41444</v>
      </c>
      <c r="I3108">
        <v>2503</v>
      </c>
      <c r="J3108" t="s">
        <v>131</v>
      </c>
      <c r="K3108">
        <v>21</v>
      </c>
      <c r="L3108">
        <v>4.13</v>
      </c>
      <c r="M3108" s="2">
        <v>0.03</v>
      </c>
      <c r="N3108">
        <v>91.15</v>
      </c>
      <c r="O3108">
        <v>5.34</v>
      </c>
      <c r="P3108">
        <v>-71.541499999999999</v>
      </c>
      <c r="Q3108" s="2">
        <v>0.38</v>
      </c>
      <c r="R3108" t="s">
        <v>29</v>
      </c>
      <c r="S3108" t="s">
        <v>30</v>
      </c>
      <c r="T3108" t="s">
        <v>1764</v>
      </c>
      <c r="U3108" t="s">
        <v>67</v>
      </c>
      <c r="V3108" t="s">
        <v>52</v>
      </c>
      <c r="W3108">
        <v>358</v>
      </c>
      <c r="X3108" s="1">
        <v>41445</v>
      </c>
      <c r="Y3108" t="s">
        <v>34</v>
      </c>
      <c r="Z3108" t="e" vm="8">
        <v>#VALUE!</v>
      </c>
      <c r="AA3108">
        <v>97068</v>
      </c>
      <c r="AB3108" t="e" cm="1" vm="2">
        <f t="array" ref="AB3108">_FV(Table1[[#This Row],[State]],"Country/region",TRUE)</f>
        <v>#VALUE!</v>
      </c>
    </row>
    <row r="3109" spans="1:28" x14ac:dyDescent="0.35">
      <c r="A3109" t="s">
        <v>2262</v>
      </c>
      <c r="B3109">
        <v>48</v>
      </c>
      <c r="C3109" t="s">
        <v>562</v>
      </c>
      <c r="D3109" t="s">
        <v>46</v>
      </c>
      <c r="E3109">
        <f>YEAR(Table1[[#This Row],[Order Date]])</f>
        <v>2013</v>
      </c>
      <c r="F3109">
        <v>1</v>
      </c>
      <c r="G3109">
        <f>MONTH(Table1[[#This Row],[Order Date]])</f>
        <v>6</v>
      </c>
      <c r="H3109" s="1">
        <v>41444</v>
      </c>
      <c r="I3109">
        <v>2503</v>
      </c>
      <c r="J3109" t="s">
        <v>131</v>
      </c>
      <c r="K3109">
        <v>46</v>
      </c>
      <c r="L3109">
        <v>4.13</v>
      </c>
      <c r="M3109" s="2">
        <v>0.1</v>
      </c>
      <c r="N3109">
        <v>171.48</v>
      </c>
      <c r="O3109">
        <v>0.5</v>
      </c>
      <c r="P3109">
        <v>66.13</v>
      </c>
      <c r="Q3109" s="2">
        <v>0.39</v>
      </c>
      <c r="R3109" t="s">
        <v>29</v>
      </c>
      <c r="S3109" t="s">
        <v>30</v>
      </c>
      <c r="T3109" t="s">
        <v>2426</v>
      </c>
      <c r="U3109" t="s">
        <v>210</v>
      </c>
      <c r="V3109" t="s">
        <v>52</v>
      </c>
      <c r="W3109">
        <v>359</v>
      </c>
      <c r="X3109" s="1">
        <v>41445</v>
      </c>
      <c r="Y3109" t="s">
        <v>34</v>
      </c>
      <c r="Z3109" t="e" vm="8">
        <v>#VALUE!</v>
      </c>
      <c r="AA3109">
        <v>97068</v>
      </c>
      <c r="AB3109" t="e" cm="1" vm="2">
        <f t="array" ref="AB3109">_FV(Table1[[#This Row],[State]],"Country/region",TRUE)</f>
        <v>#VALUE!</v>
      </c>
    </row>
    <row r="3110" spans="1:28" x14ac:dyDescent="0.35">
      <c r="A3110" t="s">
        <v>593</v>
      </c>
      <c r="B3110">
        <v>48</v>
      </c>
      <c r="C3110" t="s">
        <v>3034</v>
      </c>
      <c r="D3110" t="s">
        <v>57</v>
      </c>
      <c r="E3110">
        <f>YEAR(Table1[[#This Row],[Order Date]])</f>
        <v>2013</v>
      </c>
      <c r="F3110">
        <v>1</v>
      </c>
      <c r="G3110">
        <f>MONTH(Table1[[#This Row],[Order Date]])</f>
        <v>6</v>
      </c>
      <c r="H3110" s="1">
        <v>41444</v>
      </c>
      <c r="I3110">
        <v>50469</v>
      </c>
      <c r="J3110" t="s">
        <v>39</v>
      </c>
      <c r="K3110">
        <v>44</v>
      </c>
      <c r="L3110">
        <v>17.98</v>
      </c>
      <c r="M3110" s="2">
        <v>0</v>
      </c>
      <c r="N3110">
        <v>839.19</v>
      </c>
      <c r="O3110">
        <v>8.51</v>
      </c>
      <c r="P3110">
        <v>76.38</v>
      </c>
      <c r="Q3110" s="2">
        <v>0.4</v>
      </c>
      <c r="R3110" t="s">
        <v>96</v>
      </c>
      <c r="S3110" t="s">
        <v>80</v>
      </c>
      <c r="T3110" t="s">
        <v>1121</v>
      </c>
      <c r="U3110" t="s">
        <v>98</v>
      </c>
      <c r="V3110" t="s">
        <v>76</v>
      </c>
      <c r="W3110">
        <v>7072</v>
      </c>
      <c r="X3110" s="1">
        <v>41445</v>
      </c>
      <c r="Y3110" t="s">
        <v>34</v>
      </c>
      <c r="Z3110" t="e" vm="14">
        <v>#VALUE!</v>
      </c>
      <c r="AA3110">
        <v>33134</v>
      </c>
      <c r="AB3110" t="e" cm="1" vm="2">
        <f t="array" ref="AB3110">_FV(Table1[[#This Row],[State]],"Country/region",TRUE)</f>
        <v>#VALUE!</v>
      </c>
    </row>
    <row r="3111" spans="1:28" x14ac:dyDescent="0.35">
      <c r="A3111" t="s">
        <v>2941</v>
      </c>
      <c r="B3111">
        <v>48</v>
      </c>
      <c r="C3111" t="s">
        <v>1664</v>
      </c>
      <c r="D3111" t="s">
        <v>38</v>
      </c>
      <c r="E3111">
        <f>YEAR(Table1[[#This Row],[Order Date]])</f>
        <v>2013</v>
      </c>
      <c r="F3111">
        <v>1</v>
      </c>
      <c r="G3111">
        <f>MONTH(Table1[[#This Row],[Order Date]])</f>
        <v>6</v>
      </c>
      <c r="H3111" s="1">
        <v>41444</v>
      </c>
      <c r="I3111">
        <v>43233</v>
      </c>
      <c r="J3111" t="s">
        <v>58</v>
      </c>
      <c r="K3111">
        <v>30</v>
      </c>
      <c r="L3111">
        <v>6.48</v>
      </c>
      <c r="M3111" s="2">
        <v>0.04</v>
      </c>
      <c r="N3111">
        <v>203.48</v>
      </c>
      <c r="O3111">
        <v>6.35</v>
      </c>
      <c r="P3111">
        <v>-71.91</v>
      </c>
      <c r="Q3111" s="2">
        <v>0.37</v>
      </c>
      <c r="R3111" t="s">
        <v>29</v>
      </c>
      <c r="S3111" t="s">
        <v>30</v>
      </c>
      <c r="T3111" t="s">
        <v>1043</v>
      </c>
      <c r="U3111" t="s">
        <v>61</v>
      </c>
      <c r="V3111" t="s">
        <v>33</v>
      </c>
      <c r="W3111">
        <v>6102</v>
      </c>
      <c r="X3111" s="1">
        <v>41446</v>
      </c>
      <c r="Y3111" t="s">
        <v>42</v>
      </c>
      <c r="Z3111" t="e" vm="3">
        <v>#VALUE!</v>
      </c>
      <c r="AA3111">
        <v>20832</v>
      </c>
      <c r="AB3111" t="e" cm="1" vm="2">
        <f t="array" ref="AB3111">_FV(Table1[[#This Row],[State]],"Country/region",TRUE)</f>
        <v>#VALUE!</v>
      </c>
    </row>
    <row r="3112" spans="1:28" x14ac:dyDescent="0.35">
      <c r="A3112" t="s">
        <v>2262</v>
      </c>
      <c r="B3112">
        <v>48</v>
      </c>
      <c r="C3112" t="s">
        <v>562</v>
      </c>
      <c r="D3112" t="s">
        <v>46</v>
      </c>
      <c r="E3112">
        <f>YEAR(Table1[[#This Row],[Order Date]])</f>
        <v>2013</v>
      </c>
      <c r="F3112">
        <v>1</v>
      </c>
      <c r="G3112">
        <f>MONTH(Table1[[#This Row],[Order Date]])</f>
        <v>6</v>
      </c>
      <c r="H3112" s="1">
        <v>41444</v>
      </c>
      <c r="I3112">
        <v>2503</v>
      </c>
      <c r="J3112" t="s">
        <v>131</v>
      </c>
      <c r="K3112">
        <v>9</v>
      </c>
      <c r="L3112">
        <v>20.99</v>
      </c>
      <c r="M3112" s="2">
        <v>0.08</v>
      </c>
      <c r="N3112">
        <v>162.15450000000001</v>
      </c>
      <c r="O3112">
        <v>4.8099999999999996</v>
      </c>
      <c r="P3112">
        <v>-73.744</v>
      </c>
      <c r="Q3112" s="2">
        <v>0.57999999999999996</v>
      </c>
      <c r="R3112" t="s">
        <v>96</v>
      </c>
      <c r="S3112" t="s">
        <v>80</v>
      </c>
      <c r="T3112" t="s">
        <v>1004</v>
      </c>
      <c r="U3112" t="s">
        <v>105</v>
      </c>
      <c r="V3112" t="s">
        <v>52</v>
      </c>
      <c r="W3112">
        <v>360</v>
      </c>
      <c r="X3112" s="1">
        <v>41446</v>
      </c>
      <c r="Y3112" t="s">
        <v>34</v>
      </c>
      <c r="Z3112" t="e" vm="8">
        <v>#VALUE!</v>
      </c>
      <c r="AA3112">
        <v>97068</v>
      </c>
      <c r="AB3112" t="e" cm="1" vm="2">
        <f t="array" ref="AB3112">_FV(Table1[[#This Row],[State]],"Country/region",TRUE)</f>
        <v>#VALUE!</v>
      </c>
    </row>
    <row r="3113" spans="1:28" x14ac:dyDescent="0.35">
      <c r="A3113" t="s">
        <v>3035</v>
      </c>
      <c r="B3113">
        <v>48</v>
      </c>
      <c r="C3113" t="s">
        <v>2283</v>
      </c>
      <c r="D3113" t="s">
        <v>27</v>
      </c>
      <c r="E3113">
        <f>YEAR(Table1[[#This Row],[Order Date]])</f>
        <v>2013</v>
      </c>
      <c r="F3113">
        <v>1</v>
      </c>
      <c r="G3113">
        <f>MONTH(Table1[[#This Row],[Order Date]])</f>
        <v>6</v>
      </c>
      <c r="H3113" s="1">
        <v>41444</v>
      </c>
      <c r="I3113">
        <v>33122</v>
      </c>
      <c r="J3113" t="s">
        <v>47</v>
      </c>
      <c r="K3113">
        <v>21</v>
      </c>
      <c r="L3113">
        <v>400.97</v>
      </c>
      <c r="M3113" s="2">
        <v>0</v>
      </c>
      <c r="N3113">
        <v>8468.6299999999992</v>
      </c>
      <c r="O3113">
        <v>48.26</v>
      </c>
      <c r="P3113">
        <v>2819.96</v>
      </c>
      <c r="Q3113" s="2">
        <v>0.36</v>
      </c>
      <c r="R3113" t="s">
        <v>96</v>
      </c>
      <c r="S3113" t="s">
        <v>73</v>
      </c>
      <c r="T3113" t="s">
        <v>929</v>
      </c>
      <c r="U3113" t="s">
        <v>98</v>
      </c>
      <c r="V3113" t="s">
        <v>68</v>
      </c>
      <c r="W3113">
        <v>4650</v>
      </c>
      <c r="X3113" s="1">
        <v>41451</v>
      </c>
      <c r="Y3113" t="s">
        <v>53</v>
      </c>
      <c r="Z3113" t="e" vm="5">
        <v>#VALUE!</v>
      </c>
      <c r="AA3113">
        <v>55044</v>
      </c>
      <c r="AB3113" t="e" cm="1" vm="2">
        <f t="array" ref="AB3113">_FV(Table1[[#This Row],[State]],"Country/region",TRUE)</f>
        <v>#VALUE!</v>
      </c>
    </row>
    <row r="3114" spans="1:28" x14ac:dyDescent="0.35">
      <c r="A3114" t="s">
        <v>1461</v>
      </c>
      <c r="B3114">
        <v>48</v>
      </c>
      <c r="C3114" t="s">
        <v>539</v>
      </c>
      <c r="D3114" t="s">
        <v>46</v>
      </c>
      <c r="E3114">
        <f>YEAR(Table1[[#This Row],[Order Date]])</f>
        <v>2013</v>
      </c>
      <c r="F3114">
        <v>1</v>
      </c>
      <c r="G3114">
        <f>MONTH(Table1[[#This Row],[Order Date]])</f>
        <v>6</v>
      </c>
      <c r="H3114" s="1">
        <v>41445</v>
      </c>
      <c r="I3114">
        <v>58273</v>
      </c>
      <c r="J3114" t="s">
        <v>28</v>
      </c>
      <c r="K3114">
        <v>31</v>
      </c>
      <c r="L3114">
        <v>8.4600000000000009</v>
      </c>
      <c r="M3114" s="2">
        <v>0.08</v>
      </c>
      <c r="N3114">
        <v>244.9</v>
      </c>
      <c r="O3114">
        <v>3.62</v>
      </c>
      <c r="P3114">
        <v>-61.14</v>
      </c>
      <c r="Q3114" s="2">
        <v>0.61</v>
      </c>
      <c r="R3114" t="s">
        <v>96</v>
      </c>
      <c r="S3114" t="s">
        <v>139</v>
      </c>
      <c r="T3114" t="s">
        <v>2644</v>
      </c>
      <c r="U3114" t="s">
        <v>102</v>
      </c>
      <c r="V3114" t="s">
        <v>76</v>
      </c>
      <c r="W3114">
        <v>8147</v>
      </c>
      <c r="X3114" s="1">
        <v>41445</v>
      </c>
      <c r="Y3114" t="s">
        <v>34</v>
      </c>
      <c r="Z3114" t="e" vm="18">
        <v>#VALUE!</v>
      </c>
      <c r="AA3114">
        <v>23602</v>
      </c>
      <c r="AB3114" t="e" cm="1" vm="2">
        <f t="array" ref="AB3114">_FV(Table1[[#This Row],[State]],"Country/region",TRUE)</f>
        <v>#VALUE!</v>
      </c>
    </row>
    <row r="3115" spans="1:28" x14ac:dyDescent="0.35">
      <c r="A3115" t="s">
        <v>3036</v>
      </c>
      <c r="B3115">
        <v>48</v>
      </c>
      <c r="C3115" t="s">
        <v>1395</v>
      </c>
      <c r="D3115" t="s">
        <v>38</v>
      </c>
      <c r="E3115">
        <f>YEAR(Table1[[#This Row],[Order Date]])</f>
        <v>2013</v>
      </c>
      <c r="F3115">
        <v>1</v>
      </c>
      <c r="G3115">
        <f>MONTH(Table1[[#This Row],[Order Date]])</f>
        <v>6</v>
      </c>
      <c r="H3115" s="1">
        <v>41445</v>
      </c>
      <c r="I3115">
        <v>2020</v>
      </c>
      <c r="J3115" t="s">
        <v>131</v>
      </c>
      <c r="K3115">
        <v>42</v>
      </c>
      <c r="L3115">
        <v>5.0199999999999996</v>
      </c>
      <c r="M3115" s="2">
        <v>0.03</v>
      </c>
      <c r="N3115">
        <v>213.75</v>
      </c>
      <c r="O3115">
        <v>5.14</v>
      </c>
      <c r="P3115">
        <v>-188.77</v>
      </c>
      <c r="Q3115" s="2">
        <v>0.79</v>
      </c>
      <c r="R3115" t="s">
        <v>96</v>
      </c>
      <c r="S3115" t="s">
        <v>139</v>
      </c>
      <c r="T3115" t="s">
        <v>253</v>
      </c>
      <c r="U3115" t="s">
        <v>102</v>
      </c>
      <c r="V3115" t="s">
        <v>68</v>
      </c>
      <c r="W3115">
        <v>288</v>
      </c>
      <c r="X3115" s="1">
        <v>41447</v>
      </c>
      <c r="Y3115" t="s">
        <v>34</v>
      </c>
      <c r="Z3115" t="e" vm="41">
        <v>#VALUE!</v>
      </c>
      <c r="AA3115">
        <v>58501</v>
      </c>
      <c r="AB3115" t="e" cm="1" vm="2">
        <f t="array" ref="AB3115">_FV(Table1[[#This Row],[State]],"Country/region",TRUE)</f>
        <v>#VALUE!</v>
      </c>
    </row>
    <row r="3116" spans="1:28" x14ac:dyDescent="0.35">
      <c r="A3116" t="s">
        <v>1524</v>
      </c>
      <c r="B3116">
        <v>48</v>
      </c>
      <c r="C3116" t="s">
        <v>851</v>
      </c>
      <c r="D3116" t="s">
        <v>46</v>
      </c>
      <c r="E3116">
        <f>YEAR(Table1[[#This Row],[Order Date]])</f>
        <v>2013</v>
      </c>
      <c r="F3116">
        <v>1</v>
      </c>
      <c r="G3116">
        <f>MONTH(Table1[[#This Row],[Order Date]])</f>
        <v>6</v>
      </c>
      <c r="H3116" s="1">
        <v>41446</v>
      </c>
      <c r="I3116">
        <v>30885</v>
      </c>
      <c r="J3116" t="s">
        <v>28</v>
      </c>
      <c r="K3116">
        <v>24</v>
      </c>
      <c r="L3116">
        <v>9.7100000000000009</v>
      </c>
      <c r="M3116" s="2">
        <v>0.09</v>
      </c>
      <c r="N3116">
        <v>234.24</v>
      </c>
      <c r="O3116">
        <v>9.4499999999999993</v>
      </c>
      <c r="P3116">
        <v>-151.80000000000001</v>
      </c>
      <c r="Q3116" s="2">
        <v>0.6</v>
      </c>
      <c r="R3116" t="s">
        <v>29</v>
      </c>
      <c r="S3116" t="s">
        <v>30</v>
      </c>
      <c r="T3116" t="s">
        <v>745</v>
      </c>
      <c r="U3116" t="s">
        <v>32</v>
      </c>
      <c r="V3116" t="s">
        <v>52</v>
      </c>
      <c r="W3116">
        <v>4334</v>
      </c>
      <c r="X3116" s="1">
        <v>41447</v>
      </c>
      <c r="Y3116" t="s">
        <v>34</v>
      </c>
      <c r="Z3116" t="e" vm="4">
        <v>#VALUE!</v>
      </c>
      <c r="AA3116">
        <v>92231</v>
      </c>
      <c r="AB3116" t="e" cm="1" vm="2">
        <f t="array" ref="AB3116">_FV(Table1[[#This Row],[State]],"Country/region",TRUE)</f>
        <v>#VALUE!</v>
      </c>
    </row>
    <row r="3117" spans="1:28" x14ac:dyDescent="0.35">
      <c r="A3117" t="s">
        <v>1442</v>
      </c>
      <c r="B3117">
        <v>48</v>
      </c>
      <c r="C3117" t="s">
        <v>3037</v>
      </c>
      <c r="D3117" t="s">
        <v>27</v>
      </c>
      <c r="E3117">
        <f>YEAR(Table1[[#This Row],[Order Date]])</f>
        <v>2013</v>
      </c>
      <c r="F3117">
        <v>1</v>
      </c>
      <c r="G3117">
        <f>MONTH(Table1[[#This Row],[Order Date]])</f>
        <v>6</v>
      </c>
      <c r="H3117" s="1">
        <v>41446</v>
      </c>
      <c r="I3117">
        <v>45728</v>
      </c>
      <c r="J3117" t="s">
        <v>28</v>
      </c>
      <c r="K3117">
        <v>11</v>
      </c>
      <c r="L3117">
        <v>2.88</v>
      </c>
      <c r="M3117" s="2">
        <v>0.02</v>
      </c>
      <c r="N3117">
        <v>38.24</v>
      </c>
      <c r="O3117">
        <v>5.33</v>
      </c>
      <c r="P3117">
        <v>-37.549999999999997</v>
      </c>
      <c r="Q3117" s="2">
        <v>0.36</v>
      </c>
      <c r="R3117" t="s">
        <v>29</v>
      </c>
      <c r="S3117" t="s">
        <v>30</v>
      </c>
      <c r="T3117" t="s">
        <v>2998</v>
      </c>
      <c r="U3117" t="s">
        <v>210</v>
      </c>
      <c r="V3117" t="s">
        <v>33</v>
      </c>
      <c r="W3117">
        <v>6431</v>
      </c>
      <c r="X3117" s="1">
        <v>41447</v>
      </c>
      <c r="Y3117" t="s">
        <v>34</v>
      </c>
      <c r="Z3117" t="e" vm="21">
        <v>#VALUE!</v>
      </c>
      <c r="AA3117">
        <v>4106</v>
      </c>
      <c r="AB3117" t="e" cm="1" vm="2">
        <f t="array" ref="AB3117">_FV(Table1[[#This Row],[State]],"Country/region",TRUE)</f>
        <v>#VALUE!</v>
      </c>
    </row>
    <row r="3118" spans="1:28" x14ac:dyDescent="0.35">
      <c r="A3118" t="s">
        <v>219</v>
      </c>
      <c r="B3118">
        <v>48</v>
      </c>
      <c r="C3118" t="s">
        <v>3037</v>
      </c>
      <c r="D3118" t="s">
        <v>27</v>
      </c>
      <c r="E3118">
        <f>YEAR(Table1[[#This Row],[Order Date]])</f>
        <v>2013</v>
      </c>
      <c r="F3118">
        <v>1</v>
      </c>
      <c r="G3118">
        <f>MONTH(Table1[[#This Row],[Order Date]])</f>
        <v>6</v>
      </c>
      <c r="H3118" s="1">
        <v>41446</v>
      </c>
      <c r="I3118">
        <v>45728</v>
      </c>
      <c r="J3118" t="s">
        <v>28</v>
      </c>
      <c r="K3118">
        <v>49</v>
      </c>
      <c r="L3118">
        <v>33.29</v>
      </c>
      <c r="M3118" s="2">
        <v>0.01</v>
      </c>
      <c r="N3118">
        <v>1711.79</v>
      </c>
      <c r="O3118">
        <v>1.99</v>
      </c>
      <c r="P3118">
        <v>812.32</v>
      </c>
      <c r="Q3118" s="2">
        <v>0.41</v>
      </c>
      <c r="R3118" t="s">
        <v>96</v>
      </c>
      <c r="S3118" t="s">
        <v>139</v>
      </c>
      <c r="T3118" t="s">
        <v>3038</v>
      </c>
      <c r="U3118" t="s">
        <v>102</v>
      </c>
      <c r="V3118" t="s">
        <v>52</v>
      </c>
      <c r="W3118">
        <v>6430</v>
      </c>
      <c r="X3118" s="1">
        <v>41447</v>
      </c>
      <c r="Y3118" t="s">
        <v>34</v>
      </c>
      <c r="Z3118" t="e" vm="4">
        <v>#VALUE!</v>
      </c>
      <c r="AA3118">
        <v>91104</v>
      </c>
      <c r="AB3118" t="e" cm="1" vm="2">
        <f t="array" ref="AB3118">_FV(Table1[[#This Row],[State]],"Country/region",TRUE)</f>
        <v>#VALUE!</v>
      </c>
    </row>
    <row r="3119" spans="1:28" x14ac:dyDescent="0.35">
      <c r="A3119" t="s">
        <v>2587</v>
      </c>
      <c r="B3119">
        <v>48</v>
      </c>
      <c r="C3119" t="s">
        <v>2588</v>
      </c>
      <c r="D3119" t="s">
        <v>46</v>
      </c>
      <c r="E3119">
        <f>YEAR(Table1[[#This Row],[Order Date]])</f>
        <v>2013</v>
      </c>
      <c r="F3119">
        <v>1</v>
      </c>
      <c r="G3119">
        <f>MONTH(Table1[[#This Row],[Order Date]])</f>
        <v>6</v>
      </c>
      <c r="H3119" s="1">
        <v>41446</v>
      </c>
      <c r="I3119">
        <v>13762</v>
      </c>
      <c r="J3119" t="s">
        <v>131</v>
      </c>
      <c r="K3119">
        <v>7</v>
      </c>
      <c r="L3119">
        <v>7.64</v>
      </c>
      <c r="M3119" s="2">
        <v>0.06</v>
      </c>
      <c r="N3119">
        <v>51.66</v>
      </c>
      <c r="O3119">
        <v>1.39</v>
      </c>
      <c r="P3119">
        <v>7.4</v>
      </c>
      <c r="Q3119" s="2">
        <v>0.36</v>
      </c>
      <c r="R3119" t="s">
        <v>29</v>
      </c>
      <c r="S3119" t="s">
        <v>30</v>
      </c>
      <c r="T3119" t="s">
        <v>396</v>
      </c>
      <c r="U3119" t="s">
        <v>267</v>
      </c>
      <c r="V3119" t="s">
        <v>76</v>
      </c>
      <c r="W3119">
        <v>1920</v>
      </c>
      <c r="X3119" s="1">
        <v>41448</v>
      </c>
      <c r="Y3119" t="s">
        <v>34</v>
      </c>
      <c r="Z3119" t="e" vm="14">
        <v>#VALUE!</v>
      </c>
      <c r="AA3119">
        <v>33430</v>
      </c>
      <c r="AB3119" t="e" cm="1" vm="2">
        <f t="array" ref="AB3119">_FV(Table1[[#This Row],[State]],"Country/region",TRUE)</f>
        <v>#VALUE!</v>
      </c>
    </row>
    <row r="3120" spans="1:28" x14ac:dyDescent="0.35">
      <c r="A3120" t="s">
        <v>2587</v>
      </c>
      <c r="B3120">
        <v>48</v>
      </c>
      <c r="C3120" t="s">
        <v>2588</v>
      </c>
      <c r="D3120" t="s">
        <v>46</v>
      </c>
      <c r="E3120">
        <f>YEAR(Table1[[#This Row],[Order Date]])</f>
        <v>2013</v>
      </c>
      <c r="F3120">
        <v>1</v>
      </c>
      <c r="G3120">
        <f>MONTH(Table1[[#This Row],[Order Date]])</f>
        <v>6</v>
      </c>
      <c r="H3120" s="1">
        <v>41446</v>
      </c>
      <c r="I3120">
        <v>13762</v>
      </c>
      <c r="J3120" t="s">
        <v>131</v>
      </c>
      <c r="K3120">
        <v>37</v>
      </c>
      <c r="L3120">
        <v>3.15</v>
      </c>
      <c r="M3120" s="2">
        <v>0.08</v>
      </c>
      <c r="N3120">
        <v>107.73</v>
      </c>
      <c r="O3120">
        <v>0.5</v>
      </c>
      <c r="P3120">
        <v>39.81</v>
      </c>
      <c r="Q3120" s="2">
        <v>0.37</v>
      </c>
      <c r="R3120" t="s">
        <v>29</v>
      </c>
      <c r="S3120" t="s">
        <v>30</v>
      </c>
      <c r="T3120" t="s">
        <v>1880</v>
      </c>
      <c r="U3120" t="s">
        <v>210</v>
      </c>
      <c r="V3120" t="s">
        <v>76</v>
      </c>
      <c r="W3120">
        <v>1921</v>
      </c>
      <c r="X3120" s="1">
        <v>41448</v>
      </c>
      <c r="Y3120" t="s">
        <v>34</v>
      </c>
      <c r="Z3120" t="e" vm="14">
        <v>#VALUE!</v>
      </c>
      <c r="AA3120">
        <v>33430</v>
      </c>
      <c r="AB3120" t="e" cm="1" vm="2">
        <f t="array" ref="AB3120">_FV(Table1[[#This Row],[State]],"Country/region",TRUE)</f>
        <v>#VALUE!</v>
      </c>
    </row>
    <row r="3121" spans="1:28" x14ac:dyDescent="0.35">
      <c r="A3121" t="s">
        <v>2649</v>
      </c>
      <c r="B3121">
        <v>48</v>
      </c>
      <c r="C3121" t="s">
        <v>1989</v>
      </c>
      <c r="D3121" t="s">
        <v>27</v>
      </c>
      <c r="E3121">
        <f>YEAR(Table1[[#This Row],[Order Date]])</f>
        <v>2013</v>
      </c>
      <c r="F3121">
        <v>1</v>
      </c>
      <c r="G3121">
        <f>MONTH(Table1[[#This Row],[Order Date]])</f>
        <v>6</v>
      </c>
      <c r="H3121" s="1">
        <v>41446</v>
      </c>
      <c r="I3121">
        <v>51171</v>
      </c>
      <c r="J3121" t="s">
        <v>28</v>
      </c>
      <c r="K3121">
        <v>34</v>
      </c>
      <c r="L3121">
        <v>22.38</v>
      </c>
      <c r="M3121" s="2">
        <v>0.01</v>
      </c>
      <c r="N3121">
        <v>783.48</v>
      </c>
      <c r="O3121">
        <v>15.1</v>
      </c>
      <c r="P3121">
        <v>-73.404499999999999</v>
      </c>
      <c r="Q3121" s="2">
        <v>0.38</v>
      </c>
      <c r="R3121" t="s">
        <v>29</v>
      </c>
      <c r="S3121" t="s">
        <v>30</v>
      </c>
      <c r="T3121" t="s">
        <v>1190</v>
      </c>
      <c r="U3121" t="s">
        <v>67</v>
      </c>
      <c r="V3121" t="s">
        <v>52</v>
      </c>
      <c r="W3121">
        <v>7169</v>
      </c>
      <c r="X3121" s="1">
        <v>41448</v>
      </c>
      <c r="Y3121" t="s">
        <v>34</v>
      </c>
      <c r="Z3121" t="e" vm="4">
        <v>#VALUE!</v>
      </c>
      <c r="AA3121">
        <v>91911</v>
      </c>
      <c r="AB3121" t="e" cm="1" vm="2">
        <f t="array" ref="AB3121">_FV(Table1[[#This Row],[State]],"Country/region",TRUE)</f>
        <v>#VALUE!</v>
      </c>
    </row>
    <row r="3122" spans="1:28" x14ac:dyDescent="0.35">
      <c r="A3122" t="s">
        <v>2587</v>
      </c>
      <c r="B3122">
        <v>48</v>
      </c>
      <c r="C3122" t="s">
        <v>2588</v>
      </c>
      <c r="D3122" t="s">
        <v>46</v>
      </c>
      <c r="E3122">
        <f>YEAR(Table1[[#This Row],[Order Date]])</f>
        <v>2013</v>
      </c>
      <c r="F3122">
        <v>1</v>
      </c>
      <c r="G3122">
        <f>MONTH(Table1[[#This Row],[Order Date]])</f>
        <v>6</v>
      </c>
      <c r="H3122" s="1">
        <v>41446</v>
      </c>
      <c r="I3122">
        <v>13762</v>
      </c>
      <c r="J3122" t="s">
        <v>131</v>
      </c>
      <c r="K3122">
        <v>8</v>
      </c>
      <c r="L3122">
        <v>6.28</v>
      </c>
      <c r="M3122" s="2">
        <v>0.05</v>
      </c>
      <c r="N3122">
        <v>55</v>
      </c>
      <c r="O3122">
        <v>5.36</v>
      </c>
      <c r="P3122">
        <v>-23.620999999999999</v>
      </c>
      <c r="Q3122" s="2">
        <v>0.4</v>
      </c>
      <c r="R3122" t="s">
        <v>29</v>
      </c>
      <c r="S3122" t="s">
        <v>30</v>
      </c>
      <c r="T3122" t="s">
        <v>1945</v>
      </c>
      <c r="U3122" t="s">
        <v>67</v>
      </c>
      <c r="V3122" t="s">
        <v>76</v>
      </c>
      <c r="W3122">
        <v>1919</v>
      </c>
      <c r="X3122" s="1">
        <v>41449</v>
      </c>
      <c r="Y3122" t="s">
        <v>34</v>
      </c>
      <c r="Z3122" t="e" vm="14">
        <v>#VALUE!</v>
      </c>
      <c r="AA3122">
        <v>33430</v>
      </c>
      <c r="AB3122" t="e" cm="1" vm="2">
        <f t="array" ref="AB3122">_FV(Table1[[#This Row],[State]],"Country/region",TRUE)</f>
        <v>#VALUE!</v>
      </c>
    </row>
    <row r="3123" spans="1:28" x14ac:dyDescent="0.35">
      <c r="A3123" t="s">
        <v>799</v>
      </c>
      <c r="B3123">
        <v>48</v>
      </c>
      <c r="C3123" t="s">
        <v>800</v>
      </c>
      <c r="D3123" t="s">
        <v>46</v>
      </c>
      <c r="E3123">
        <f>YEAR(Table1[[#This Row],[Order Date]])</f>
        <v>2013</v>
      </c>
      <c r="F3123">
        <v>1</v>
      </c>
      <c r="G3123">
        <f>MONTH(Table1[[#This Row],[Order Date]])</f>
        <v>6</v>
      </c>
      <c r="H3123" s="1">
        <v>41446</v>
      </c>
      <c r="I3123">
        <v>7105</v>
      </c>
      <c r="J3123" t="s">
        <v>47</v>
      </c>
      <c r="K3123">
        <v>17</v>
      </c>
      <c r="L3123">
        <v>4.0599999999999996</v>
      </c>
      <c r="M3123" s="2">
        <v>0.03</v>
      </c>
      <c r="N3123">
        <v>77.19</v>
      </c>
      <c r="O3123">
        <v>6.89</v>
      </c>
      <c r="P3123">
        <v>-81.349999999999994</v>
      </c>
      <c r="Q3123" s="2">
        <v>0.6</v>
      </c>
      <c r="R3123" t="s">
        <v>29</v>
      </c>
      <c r="S3123" t="s">
        <v>30</v>
      </c>
      <c r="T3123" t="s">
        <v>784</v>
      </c>
      <c r="U3123" t="s">
        <v>214</v>
      </c>
      <c r="V3123" t="s">
        <v>76</v>
      </c>
      <c r="W3123">
        <v>981</v>
      </c>
      <c r="X3123" s="1">
        <v>41453</v>
      </c>
      <c r="Y3123" t="s">
        <v>34</v>
      </c>
      <c r="Z3123" t="e" vm="29">
        <v>#VALUE!</v>
      </c>
      <c r="AA3123">
        <v>41011</v>
      </c>
      <c r="AB3123" t="e" cm="1" vm="2">
        <f t="array" ref="AB3123">_FV(Table1[[#This Row],[State]],"Country/region",TRUE)</f>
        <v>#VALUE!</v>
      </c>
    </row>
    <row r="3124" spans="1:28" x14ac:dyDescent="0.35">
      <c r="A3124" t="s">
        <v>2917</v>
      </c>
      <c r="B3124">
        <v>48</v>
      </c>
      <c r="C3124" t="s">
        <v>2918</v>
      </c>
      <c r="D3124" t="s">
        <v>57</v>
      </c>
      <c r="E3124">
        <f>YEAR(Table1[[#This Row],[Order Date]])</f>
        <v>2013</v>
      </c>
      <c r="F3124">
        <v>1</v>
      </c>
      <c r="G3124">
        <f>MONTH(Table1[[#This Row],[Order Date]])</f>
        <v>6</v>
      </c>
      <c r="H3124" s="1">
        <v>41447</v>
      </c>
      <c r="I3124">
        <v>33862</v>
      </c>
      <c r="J3124" t="s">
        <v>39</v>
      </c>
      <c r="K3124">
        <v>22</v>
      </c>
      <c r="L3124">
        <v>5.58</v>
      </c>
      <c r="M3124" s="2">
        <v>0.03</v>
      </c>
      <c r="N3124">
        <v>125.57</v>
      </c>
      <c r="O3124">
        <v>5.3</v>
      </c>
      <c r="P3124">
        <v>-45.16</v>
      </c>
      <c r="Q3124" s="2">
        <v>0.35</v>
      </c>
      <c r="R3124" t="s">
        <v>29</v>
      </c>
      <c r="S3124" t="s">
        <v>30</v>
      </c>
      <c r="T3124" t="s">
        <v>1233</v>
      </c>
      <c r="U3124" t="s">
        <v>267</v>
      </c>
      <c r="V3124" t="s">
        <v>33</v>
      </c>
      <c r="W3124">
        <v>4762</v>
      </c>
      <c r="X3124" s="1">
        <v>41448</v>
      </c>
      <c r="Y3124" t="s">
        <v>34</v>
      </c>
      <c r="Z3124" t="e" vm="3">
        <v>#VALUE!</v>
      </c>
      <c r="AA3124">
        <v>20906</v>
      </c>
      <c r="AB3124" t="e" cm="1" vm="2">
        <f t="array" ref="AB3124">_FV(Table1[[#This Row],[State]],"Country/region",TRUE)</f>
        <v>#VALUE!</v>
      </c>
    </row>
    <row r="3125" spans="1:28" x14ac:dyDescent="0.35">
      <c r="A3125" t="s">
        <v>1805</v>
      </c>
      <c r="B3125">
        <v>48</v>
      </c>
      <c r="C3125" t="s">
        <v>711</v>
      </c>
      <c r="D3125" t="s">
        <v>57</v>
      </c>
      <c r="E3125">
        <f>YEAR(Table1[[#This Row],[Order Date]])</f>
        <v>2013</v>
      </c>
      <c r="F3125">
        <v>1</v>
      </c>
      <c r="G3125">
        <f>MONTH(Table1[[#This Row],[Order Date]])</f>
        <v>6</v>
      </c>
      <c r="H3125" s="1">
        <v>41447</v>
      </c>
      <c r="I3125">
        <v>28519</v>
      </c>
      <c r="J3125" t="s">
        <v>28</v>
      </c>
      <c r="K3125">
        <v>4</v>
      </c>
      <c r="L3125">
        <v>85.99</v>
      </c>
      <c r="M3125" s="2">
        <v>0.09</v>
      </c>
      <c r="N3125">
        <v>268.71050000000002</v>
      </c>
      <c r="O3125">
        <v>0.99</v>
      </c>
      <c r="P3125">
        <v>-337.65600000000001</v>
      </c>
      <c r="Q3125" s="2">
        <v>0.55000000000000004</v>
      </c>
      <c r="R3125" t="s">
        <v>96</v>
      </c>
      <c r="S3125" t="s">
        <v>59</v>
      </c>
      <c r="T3125" t="s">
        <v>1197</v>
      </c>
      <c r="U3125" t="s">
        <v>105</v>
      </c>
      <c r="V3125" t="s">
        <v>52</v>
      </c>
      <c r="W3125">
        <v>3998</v>
      </c>
      <c r="X3125" s="1">
        <v>41449</v>
      </c>
      <c r="Y3125" t="s">
        <v>34</v>
      </c>
      <c r="Z3125" t="e" vm="8">
        <v>#VALUE!</v>
      </c>
      <c r="AA3125">
        <v>97420</v>
      </c>
      <c r="AB3125" t="e" cm="1" vm="2">
        <f t="array" ref="AB3125">_FV(Table1[[#This Row],[State]],"Country/region",TRUE)</f>
        <v>#VALUE!</v>
      </c>
    </row>
    <row r="3126" spans="1:28" x14ac:dyDescent="0.35">
      <c r="A3126" t="s">
        <v>1927</v>
      </c>
      <c r="B3126">
        <v>48</v>
      </c>
      <c r="C3126" t="s">
        <v>1763</v>
      </c>
      <c r="D3126" t="s">
        <v>27</v>
      </c>
      <c r="E3126">
        <f>YEAR(Table1[[#This Row],[Order Date]])</f>
        <v>2013</v>
      </c>
      <c r="F3126">
        <v>1</v>
      </c>
      <c r="G3126">
        <f>MONTH(Table1[[#This Row],[Order Date]])</f>
        <v>6</v>
      </c>
      <c r="H3126" s="1">
        <v>41448</v>
      </c>
      <c r="I3126">
        <v>48484</v>
      </c>
      <c r="J3126" t="s">
        <v>131</v>
      </c>
      <c r="K3126">
        <v>41</v>
      </c>
      <c r="L3126">
        <v>20.239999999999998</v>
      </c>
      <c r="M3126" s="2">
        <v>0.08</v>
      </c>
      <c r="N3126">
        <v>773.44</v>
      </c>
      <c r="O3126">
        <v>6.67</v>
      </c>
      <c r="P3126">
        <v>133.83000000000001</v>
      </c>
      <c r="Q3126" s="2">
        <v>0.49</v>
      </c>
      <c r="R3126" t="s">
        <v>48</v>
      </c>
      <c r="S3126" t="s">
        <v>139</v>
      </c>
      <c r="T3126" t="s">
        <v>2875</v>
      </c>
      <c r="U3126" t="s">
        <v>82</v>
      </c>
      <c r="V3126" t="s">
        <v>68</v>
      </c>
      <c r="W3126">
        <v>6809</v>
      </c>
      <c r="X3126" s="1">
        <v>41449</v>
      </c>
      <c r="Y3126" t="s">
        <v>42</v>
      </c>
      <c r="Z3126" t="e" vm="40">
        <v>#VALUE!</v>
      </c>
      <c r="AA3126">
        <v>67212</v>
      </c>
      <c r="AB3126" t="e" cm="1" vm="2">
        <f t="array" ref="AB3126">_FV(Table1[[#This Row],[State]],"Country/region",TRUE)</f>
        <v>#VALUE!</v>
      </c>
    </row>
    <row r="3127" spans="1:28" x14ac:dyDescent="0.35">
      <c r="A3127" t="s">
        <v>2012</v>
      </c>
      <c r="B3127">
        <v>48</v>
      </c>
      <c r="C3127" t="s">
        <v>683</v>
      </c>
      <c r="D3127" t="s">
        <v>46</v>
      </c>
      <c r="E3127">
        <f>YEAR(Table1[[#This Row],[Order Date]])</f>
        <v>2013</v>
      </c>
      <c r="F3127">
        <v>1</v>
      </c>
      <c r="G3127">
        <f>MONTH(Table1[[#This Row],[Order Date]])</f>
        <v>6</v>
      </c>
      <c r="H3127" s="1">
        <v>41448</v>
      </c>
      <c r="I3127">
        <v>37440</v>
      </c>
      <c r="J3127" t="s">
        <v>39</v>
      </c>
      <c r="K3127">
        <v>39</v>
      </c>
      <c r="L3127">
        <v>208.16</v>
      </c>
      <c r="M3127" s="2">
        <v>0.04</v>
      </c>
      <c r="N3127">
        <v>8407.08</v>
      </c>
      <c r="O3127">
        <v>68.02</v>
      </c>
      <c r="P3127">
        <v>629.4</v>
      </c>
      <c r="Q3127" s="2">
        <v>0.57999999999999996</v>
      </c>
      <c r="R3127" t="s">
        <v>29</v>
      </c>
      <c r="S3127" t="s">
        <v>49</v>
      </c>
      <c r="T3127" t="s">
        <v>323</v>
      </c>
      <c r="U3127" t="s">
        <v>214</v>
      </c>
      <c r="V3127" t="s">
        <v>52</v>
      </c>
      <c r="W3127">
        <v>5259</v>
      </c>
      <c r="X3127" s="1">
        <v>41449</v>
      </c>
      <c r="Y3127" t="s">
        <v>53</v>
      </c>
      <c r="Z3127" t="e" vm="8">
        <v>#VALUE!</v>
      </c>
      <c r="AA3127">
        <v>97071</v>
      </c>
      <c r="AB3127" t="e" cm="1" vm="2">
        <f t="array" ref="AB3127">_FV(Table1[[#This Row],[State]],"Country/region",TRUE)</f>
        <v>#VALUE!</v>
      </c>
    </row>
    <row r="3128" spans="1:28" x14ac:dyDescent="0.35">
      <c r="A3128" t="s">
        <v>2130</v>
      </c>
      <c r="B3128">
        <v>48</v>
      </c>
      <c r="C3128" t="s">
        <v>289</v>
      </c>
      <c r="D3128" t="s">
        <v>57</v>
      </c>
      <c r="E3128">
        <f>YEAR(Table1[[#This Row],[Order Date]])</f>
        <v>2013</v>
      </c>
      <c r="F3128">
        <v>1</v>
      </c>
      <c r="G3128">
        <f>MONTH(Table1[[#This Row],[Order Date]])</f>
        <v>6</v>
      </c>
      <c r="H3128" s="1">
        <v>41448</v>
      </c>
      <c r="I3128">
        <v>40321</v>
      </c>
      <c r="J3128" t="s">
        <v>28</v>
      </c>
      <c r="K3128">
        <v>18</v>
      </c>
      <c r="L3128">
        <v>42.76</v>
      </c>
      <c r="M3128" s="2">
        <v>0.1</v>
      </c>
      <c r="N3128">
        <v>740.49</v>
      </c>
      <c r="O3128">
        <v>6.22</v>
      </c>
      <c r="P3128">
        <v>88.9</v>
      </c>
      <c r="Q3128" s="2"/>
      <c r="R3128" t="s">
        <v>29</v>
      </c>
      <c r="S3128" t="s">
        <v>30</v>
      </c>
      <c r="T3128" t="s">
        <v>3039</v>
      </c>
      <c r="U3128" t="s">
        <v>32</v>
      </c>
      <c r="V3128" t="s">
        <v>76</v>
      </c>
      <c r="W3128">
        <v>5701</v>
      </c>
      <c r="X3128" s="1">
        <v>41449</v>
      </c>
      <c r="Y3128" t="s">
        <v>34</v>
      </c>
      <c r="Z3128" t="e" vm="31">
        <v>#VALUE!</v>
      </c>
      <c r="AA3128">
        <v>37804</v>
      </c>
      <c r="AB3128" t="e" cm="1" vm="2">
        <f t="array" ref="AB3128">_FV(Table1[[#This Row],[State]],"Country/region",TRUE)</f>
        <v>#VALUE!</v>
      </c>
    </row>
    <row r="3129" spans="1:28" x14ac:dyDescent="0.35">
      <c r="A3129" t="s">
        <v>2693</v>
      </c>
      <c r="B3129">
        <v>48</v>
      </c>
      <c r="C3129" t="s">
        <v>1763</v>
      </c>
      <c r="D3129" t="s">
        <v>27</v>
      </c>
      <c r="E3129">
        <f>YEAR(Table1[[#This Row],[Order Date]])</f>
        <v>2013</v>
      </c>
      <c r="F3129">
        <v>1</v>
      </c>
      <c r="G3129">
        <f>MONTH(Table1[[#This Row],[Order Date]])</f>
        <v>6</v>
      </c>
      <c r="H3129" s="1">
        <v>41448</v>
      </c>
      <c r="I3129">
        <v>48484</v>
      </c>
      <c r="J3129" t="s">
        <v>131</v>
      </c>
      <c r="K3129">
        <v>22</v>
      </c>
      <c r="L3129">
        <v>16.48</v>
      </c>
      <c r="M3129" s="2">
        <v>0.05</v>
      </c>
      <c r="N3129">
        <v>346.42</v>
      </c>
      <c r="O3129">
        <v>1.99</v>
      </c>
      <c r="P3129">
        <v>67.959999999999994</v>
      </c>
      <c r="Q3129" s="2">
        <v>0.42</v>
      </c>
      <c r="R3129" t="s">
        <v>96</v>
      </c>
      <c r="S3129" t="s">
        <v>139</v>
      </c>
      <c r="T3129" t="s">
        <v>401</v>
      </c>
      <c r="U3129" t="s">
        <v>102</v>
      </c>
      <c r="V3129" t="s">
        <v>68</v>
      </c>
      <c r="W3129">
        <v>6808</v>
      </c>
      <c r="X3129" s="1">
        <v>41449</v>
      </c>
      <c r="Y3129" t="s">
        <v>34</v>
      </c>
      <c r="Z3129" t="e" vm="40">
        <v>#VALUE!</v>
      </c>
      <c r="AA3129">
        <v>66614</v>
      </c>
      <c r="AB3129" t="e" cm="1" vm="2">
        <f t="array" ref="AB3129">_FV(Table1[[#This Row],[State]],"Country/region",TRUE)</f>
        <v>#VALUE!</v>
      </c>
    </row>
    <row r="3130" spans="1:28" x14ac:dyDescent="0.35">
      <c r="A3130" t="s">
        <v>3036</v>
      </c>
      <c r="B3130">
        <v>48</v>
      </c>
      <c r="C3130" t="s">
        <v>683</v>
      </c>
      <c r="D3130" t="s">
        <v>46</v>
      </c>
      <c r="E3130">
        <f>YEAR(Table1[[#This Row],[Order Date]])</f>
        <v>2013</v>
      </c>
      <c r="F3130">
        <v>1</v>
      </c>
      <c r="G3130">
        <f>MONTH(Table1[[#This Row],[Order Date]])</f>
        <v>6</v>
      </c>
      <c r="H3130" s="1">
        <v>41448</v>
      </c>
      <c r="I3130">
        <v>37440</v>
      </c>
      <c r="J3130" t="s">
        <v>39</v>
      </c>
      <c r="K3130">
        <v>31</v>
      </c>
      <c r="L3130">
        <v>9.3800000000000008</v>
      </c>
      <c r="M3130" s="2">
        <v>0.03</v>
      </c>
      <c r="N3130">
        <v>295.45</v>
      </c>
      <c r="O3130">
        <v>4.93</v>
      </c>
      <c r="P3130">
        <v>-4.3600000000000003</v>
      </c>
      <c r="Q3130" s="2">
        <v>0.56999999999999995</v>
      </c>
      <c r="R3130" t="s">
        <v>48</v>
      </c>
      <c r="S3130" t="s">
        <v>30</v>
      </c>
      <c r="T3130" t="s">
        <v>2322</v>
      </c>
      <c r="U3130" t="s">
        <v>82</v>
      </c>
      <c r="V3130" t="s">
        <v>68</v>
      </c>
      <c r="W3130">
        <v>5258</v>
      </c>
      <c r="X3130" s="1">
        <v>41450</v>
      </c>
      <c r="Y3130" t="s">
        <v>34</v>
      </c>
      <c r="Z3130" t="e" vm="41">
        <v>#VALUE!</v>
      </c>
      <c r="AA3130">
        <v>58501</v>
      </c>
      <c r="AB3130" t="e" cm="1" vm="2">
        <f t="array" ref="AB3130">_FV(Table1[[#This Row],[State]],"Country/region",TRUE)</f>
        <v>#VALUE!</v>
      </c>
    </row>
    <row r="3131" spans="1:28" x14ac:dyDescent="0.35">
      <c r="A3131" t="s">
        <v>2130</v>
      </c>
      <c r="B3131">
        <v>48</v>
      </c>
      <c r="C3131" t="s">
        <v>289</v>
      </c>
      <c r="D3131" t="s">
        <v>57</v>
      </c>
      <c r="E3131">
        <f>YEAR(Table1[[#This Row],[Order Date]])</f>
        <v>2013</v>
      </c>
      <c r="F3131">
        <v>1</v>
      </c>
      <c r="G3131">
        <f>MONTH(Table1[[#This Row],[Order Date]])</f>
        <v>6</v>
      </c>
      <c r="H3131" s="1">
        <v>41448</v>
      </c>
      <c r="I3131">
        <v>40321</v>
      </c>
      <c r="J3131" t="s">
        <v>28</v>
      </c>
      <c r="K3131">
        <v>23</v>
      </c>
      <c r="L3131">
        <v>67.28</v>
      </c>
      <c r="M3131" s="2">
        <v>0.09</v>
      </c>
      <c r="N3131">
        <v>1484.49</v>
      </c>
      <c r="O3131">
        <v>19.989999999999998</v>
      </c>
      <c r="P3131">
        <v>230.50299999999999</v>
      </c>
      <c r="Q3131" s="2">
        <v>0.4</v>
      </c>
      <c r="R3131" t="s">
        <v>29</v>
      </c>
      <c r="S3131" t="s">
        <v>30</v>
      </c>
      <c r="T3131" t="s">
        <v>2311</v>
      </c>
      <c r="U3131" t="s">
        <v>67</v>
      </c>
      <c r="V3131" t="s">
        <v>76</v>
      </c>
      <c r="W3131">
        <v>5700</v>
      </c>
      <c r="X3131" s="1">
        <v>41450</v>
      </c>
      <c r="Y3131" t="s">
        <v>34</v>
      </c>
      <c r="Z3131" t="e" vm="31">
        <v>#VALUE!</v>
      </c>
      <c r="AA3131">
        <v>37804</v>
      </c>
      <c r="AB3131" t="e" cm="1" vm="2">
        <f t="array" ref="AB3131">_FV(Table1[[#This Row],[State]],"Country/region",TRUE)</f>
        <v>#VALUE!</v>
      </c>
    </row>
    <row r="3132" spans="1:28" x14ac:dyDescent="0.35">
      <c r="A3132" t="s">
        <v>1927</v>
      </c>
      <c r="B3132">
        <v>48</v>
      </c>
      <c r="C3132" t="s">
        <v>1763</v>
      </c>
      <c r="D3132" t="s">
        <v>27</v>
      </c>
      <c r="E3132">
        <f>YEAR(Table1[[#This Row],[Order Date]])</f>
        <v>2013</v>
      </c>
      <c r="F3132">
        <v>1</v>
      </c>
      <c r="G3132">
        <f>MONTH(Table1[[#This Row],[Order Date]])</f>
        <v>6</v>
      </c>
      <c r="H3132" s="1">
        <v>41448</v>
      </c>
      <c r="I3132">
        <v>48484</v>
      </c>
      <c r="J3132" t="s">
        <v>131</v>
      </c>
      <c r="K3132">
        <v>43</v>
      </c>
      <c r="L3132">
        <v>18.97</v>
      </c>
      <c r="M3132" s="2">
        <v>0</v>
      </c>
      <c r="N3132">
        <v>881.84</v>
      </c>
      <c r="O3132">
        <v>9.0299999999999994</v>
      </c>
      <c r="P3132">
        <v>153.80000000000001</v>
      </c>
      <c r="Q3132" s="2">
        <v>0.37</v>
      </c>
      <c r="R3132" t="s">
        <v>29</v>
      </c>
      <c r="S3132" t="s">
        <v>30</v>
      </c>
      <c r="T3132" t="s">
        <v>428</v>
      </c>
      <c r="U3132" t="s">
        <v>61</v>
      </c>
      <c r="V3132" t="s">
        <v>68</v>
      </c>
      <c r="W3132">
        <v>6810</v>
      </c>
      <c r="X3132" s="1">
        <v>41450</v>
      </c>
      <c r="Y3132" t="s">
        <v>34</v>
      </c>
      <c r="Z3132" t="e" vm="40">
        <v>#VALUE!</v>
      </c>
      <c r="AA3132">
        <v>67212</v>
      </c>
      <c r="AB3132" t="e" cm="1" vm="2">
        <f t="array" ref="AB3132">_FV(Table1[[#This Row],[State]],"Country/region",TRUE)</f>
        <v>#VALUE!</v>
      </c>
    </row>
    <row r="3133" spans="1:28" x14ac:dyDescent="0.35">
      <c r="A3133" t="s">
        <v>1601</v>
      </c>
      <c r="B3133">
        <v>48</v>
      </c>
      <c r="C3133" t="s">
        <v>2235</v>
      </c>
      <c r="D3133" t="s">
        <v>46</v>
      </c>
      <c r="E3133">
        <f>YEAR(Table1[[#This Row],[Order Date]])</f>
        <v>2013</v>
      </c>
      <c r="F3133">
        <v>1</v>
      </c>
      <c r="G3133">
        <f>MONTH(Table1[[#This Row],[Order Date]])</f>
        <v>6</v>
      </c>
      <c r="H3133" s="1">
        <v>41448</v>
      </c>
      <c r="I3133">
        <v>12743</v>
      </c>
      <c r="J3133" t="s">
        <v>28</v>
      </c>
      <c r="K3133">
        <v>39</v>
      </c>
      <c r="L3133">
        <v>20.99</v>
      </c>
      <c r="M3133" s="2">
        <v>0.09</v>
      </c>
      <c r="N3133">
        <v>677.51800000000003</v>
      </c>
      <c r="O3133">
        <v>0.99</v>
      </c>
      <c r="P3133">
        <v>168.21899999999999</v>
      </c>
      <c r="Q3133" s="2">
        <v>0.56999999999999995</v>
      </c>
      <c r="R3133" t="s">
        <v>96</v>
      </c>
      <c r="S3133" t="s">
        <v>59</v>
      </c>
      <c r="T3133" t="s">
        <v>1539</v>
      </c>
      <c r="U3133" t="s">
        <v>105</v>
      </c>
      <c r="V3133" t="s">
        <v>68</v>
      </c>
      <c r="W3133">
        <v>1779</v>
      </c>
      <c r="X3133" s="1">
        <v>41450</v>
      </c>
      <c r="Y3133" t="s">
        <v>34</v>
      </c>
      <c r="Z3133" t="e" vm="26">
        <v>#VALUE!</v>
      </c>
      <c r="AA3133">
        <v>48098</v>
      </c>
      <c r="AB3133" t="e" cm="1" vm="2">
        <f t="array" ref="AB3133">_FV(Table1[[#This Row],[State]],"Country/region",TRUE)</f>
        <v>#VALUE!</v>
      </c>
    </row>
    <row r="3134" spans="1:28" x14ac:dyDescent="0.35">
      <c r="A3134" t="s">
        <v>1927</v>
      </c>
      <c r="B3134">
        <v>48</v>
      </c>
      <c r="C3134" t="s">
        <v>1763</v>
      </c>
      <c r="D3134" t="s">
        <v>27</v>
      </c>
      <c r="E3134">
        <f>YEAR(Table1[[#This Row],[Order Date]])</f>
        <v>2013</v>
      </c>
      <c r="F3134">
        <v>1</v>
      </c>
      <c r="G3134">
        <f>MONTH(Table1[[#This Row],[Order Date]])</f>
        <v>6</v>
      </c>
      <c r="H3134" s="1">
        <v>41448</v>
      </c>
      <c r="I3134">
        <v>48484</v>
      </c>
      <c r="J3134" t="s">
        <v>131</v>
      </c>
      <c r="K3134">
        <v>50</v>
      </c>
      <c r="L3134">
        <v>125.99</v>
      </c>
      <c r="M3134" s="2">
        <v>0.09</v>
      </c>
      <c r="N3134">
        <v>5067.5725000000002</v>
      </c>
      <c r="O3134">
        <v>8.99</v>
      </c>
      <c r="P3134">
        <v>1275.912</v>
      </c>
      <c r="Q3134" s="2">
        <v>0.55000000000000004</v>
      </c>
      <c r="R3134" t="s">
        <v>96</v>
      </c>
      <c r="S3134" t="s">
        <v>30</v>
      </c>
      <c r="T3134" t="s">
        <v>2832</v>
      </c>
      <c r="U3134" t="s">
        <v>105</v>
      </c>
      <c r="V3134" t="s">
        <v>68</v>
      </c>
      <c r="W3134">
        <v>6811</v>
      </c>
      <c r="X3134" s="1">
        <v>41450</v>
      </c>
      <c r="Y3134" t="s">
        <v>34</v>
      </c>
      <c r="Z3134" t="e" vm="40">
        <v>#VALUE!</v>
      </c>
      <c r="AA3134">
        <v>67212</v>
      </c>
      <c r="AB3134" t="e" cm="1" vm="2">
        <f t="array" ref="AB3134">_FV(Table1[[#This Row],[State]],"Country/region",TRUE)</f>
        <v>#VALUE!</v>
      </c>
    </row>
    <row r="3135" spans="1:28" x14ac:dyDescent="0.35">
      <c r="A3135" t="s">
        <v>3040</v>
      </c>
      <c r="B3135">
        <v>48</v>
      </c>
      <c r="C3135" t="s">
        <v>3041</v>
      </c>
      <c r="D3135" t="s">
        <v>46</v>
      </c>
      <c r="E3135">
        <f>YEAR(Table1[[#This Row],[Order Date]])</f>
        <v>2013</v>
      </c>
      <c r="F3135">
        <v>1</v>
      </c>
      <c r="G3135">
        <f>MONTH(Table1[[#This Row],[Order Date]])</f>
        <v>6</v>
      </c>
      <c r="H3135" s="1">
        <v>41449</v>
      </c>
      <c r="I3135">
        <v>11941</v>
      </c>
      <c r="J3135" t="s">
        <v>58</v>
      </c>
      <c r="K3135">
        <v>26</v>
      </c>
      <c r="L3135">
        <v>179.29</v>
      </c>
      <c r="M3135" s="2">
        <v>0.05</v>
      </c>
      <c r="N3135">
        <v>4679.1000000000004</v>
      </c>
      <c r="O3135">
        <v>29.21</v>
      </c>
      <c r="P3135">
        <v>111.52</v>
      </c>
      <c r="Q3135" s="2">
        <v>0.74</v>
      </c>
      <c r="R3135" t="s">
        <v>48</v>
      </c>
      <c r="S3135" t="s">
        <v>73</v>
      </c>
      <c r="T3135" t="s">
        <v>369</v>
      </c>
      <c r="U3135" t="s">
        <v>75</v>
      </c>
      <c r="V3135" t="s">
        <v>68</v>
      </c>
      <c r="W3135">
        <v>1656</v>
      </c>
      <c r="X3135" s="1">
        <v>41450</v>
      </c>
      <c r="Y3135" t="s">
        <v>53</v>
      </c>
      <c r="Z3135" t="e" vm="16">
        <v>#VALUE!</v>
      </c>
      <c r="AA3135">
        <v>62205</v>
      </c>
      <c r="AB3135" t="e" cm="1" vm="2">
        <f t="array" ref="AB3135">_FV(Table1[[#This Row],[State]],"Country/region",TRUE)</f>
        <v>#VALUE!</v>
      </c>
    </row>
    <row r="3136" spans="1:28" x14ac:dyDescent="0.35">
      <c r="A3136" t="s">
        <v>1221</v>
      </c>
      <c r="B3136">
        <v>48</v>
      </c>
      <c r="C3136" t="s">
        <v>465</v>
      </c>
      <c r="D3136" t="s">
        <v>38</v>
      </c>
      <c r="E3136">
        <f>YEAR(Table1[[#This Row],[Order Date]])</f>
        <v>2013</v>
      </c>
      <c r="F3136">
        <v>1</v>
      </c>
      <c r="G3136">
        <f>MONTH(Table1[[#This Row],[Order Date]])</f>
        <v>6</v>
      </c>
      <c r="H3136" s="1">
        <v>41449</v>
      </c>
      <c r="I3136">
        <v>33255</v>
      </c>
      <c r="J3136" t="s">
        <v>58</v>
      </c>
      <c r="K3136">
        <v>19</v>
      </c>
      <c r="L3136">
        <v>5.28</v>
      </c>
      <c r="M3136" s="2">
        <v>0.08</v>
      </c>
      <c r="N3136">
        <v>108.21</v>
      </c>
      <c r="O3136">
        <v>5.66</v>
      </c>
      <c r="P3136">
        <v>-50.02</v>
      </c>
      <c r="Q3136" s="2">
        <v>0.4</v>
      </c>
      <c r="R3136" t="s">
        <v>29</v>
      </c>
      <c r="S3136" t="s">
        <v>30</v>
      </c>
      <c r="T3136" t="s">
        <v>92</v>
      </c>
      <c r="U3136" t="s">
        <v>61</v>
      </c>
      <c r="V3136" t="s">
        <v>68</v>
      </c>
      <c r="W3136">
        <v>4676</v>
      </c>
      <c r="X3136" s="1">
        <v>41450</v>
      </c>
      <c r="Y3136" t="s">
        <v>42</v>
      </c>
      <c r="Z3136" t="e" vm="9">
        <v>#VALUE!</v>
      </c>
      <c r="AA3136">
        <v>68128</v>
      </c>
      <c r="AB3136" t="e" cm="1" vm="2">
        <f t="array" ref="AB3136">_FV(Table1[[#This Row],[State]],"Country/region",TRUE)</f>
        <v>#VALUE!</v>
      </c>
    </row>
    <row r="3137" spans="1:28" x14ac:dyDescent="0.35">
      <c r="A3137" t="s">
        <v>3040</v>
      </c>
      <c r="B3137">
        <v>48</v>
      </c>
      <c r="C3137" t="s">
        <v>3041</v>
      </c>
      <c r="D3137" t="s">
        <v>46</v>
      </c>
      <c r="E3137">
        <f>YEAR(Table1[[#This Row],[Order Date]])</f>
        <v>2013</v>
      </c>
      <c r="F3137">
        <v>1</v>
      </c>
      <c r="G3137">
        <f>MONTH(Table1[[#This Row],[Order Date]])</f>
        <v>6</v>
      </c>
      <c r="H3137" s="1">
        <v>41449</v>
      </c>
      <c r="I3137">
        <v>11941</v>
      </c>
      <c r="J3137" t="s">
        <v>58</v>
      </c>
      <c r="K3137">
        <v>4</v>
      </c>
      <c r="L3137">
        <v>15.7</v>
      </c>
      <c r="M3137" s="2">
        <v>0.08</v>
      </c>
      <c r="N3137">
        <v>73.069999999999993</v>
      </c>
      <c r="O3137">
        <v>11.25</v>
      </c>
      <c r="P3137">
        <v>-41.01</v>
      </c>
      <c r="Q3137" s="2">
        <v>0.6</v>
      </c>
      <c r="R3137" t="s">
        <v>29</v>
      </c>
      <c r="S3137" t="s">
        <v>30</v>
      </c>
      <c r="T3137" t="s">
        <v>2115</v>
      </c>
      <c r="U3137" t="s">
        <v>32</v>
      </c>
      <c r="V3137" t="s">
        <v>68</v>
      </c>
      <c r="W3137">
        <v>1655</v>
      </c>
      <c r="X3137" s="1">
        <v>41450</v>
      </c>
      <c r="Y3137" t="s">
        <v>34</v>
      </c>
      <c r="Z3137" t="e" vm="16">
        <v>#VALUE!</v>
      </c>
      <c r="AA3137">
        <v>62205</v>
      </c>
      <c r="AB3137" t="e" cm="1" vm="2">
        <f t="array" ref="AB3137">_FV(Table1[[#This Row],[State]],"Country/region",TRUE)</f>
        <v>#VALUE!</v>
      </c>
    </row>
    <row r="3138" spans="1:28" x14ac:dyDescent="0.35">
      <c r="A3138" t="s">
        <v>1371</v>
      </c>
      <c r="B3138">
        <v>48</v>
      </c>
      <c r="C3138" t="s">
        <v>255</v>
      </c>
      <c r="D3138" t="s">
        <v>46</v>
      </c>
      <c r="E3138">
        <f>YEAR(Table1[[#This Row],[Order Date]])</f>
        <v>2013</v>
      </c>
      <c r="F3138">
        <v>1</v>
      </c>
      <c r="G3138">
        <f>MONTH(Table1[[#This Row],[Order Date]])</f>
        <v>6</v>
      </c>
      <c r="H3138" s="1">
        <v>41450</v>
      </c>
      <c r="I3138">
        <v>22913</v>
      </c>
      <c r="J3138" t="s">
        <v>58</v>
      </c>
      <c r="K3138">
        <v>32</v>
      </c>
      <c r="L3138">
        <v>4.9800000000000004</v>
      </c>
      <c r="M3138" s="2">
        <v>0.06</v>
      </c>
      <c r="N3138">
        <v>176.77</v>
      </c>
      <c r="O3138">
        <v>4.72</v>
      </c>
      <c r="P3138">
        <v>-41.6</v>
      </c>
      <c r="Q3138" s="2">
        <v>0.36</v>
      </c>
      <c r="R3138" t="s">
        <v>29</v>
      </c>
      <c r="S3138" t="s">
        <v>30</v>
      </c>
      <c r="T3138" t="s">
        <v>1502</v>
      </c>
      <c r="U3138" t="s">
        <v>61</v>
      </c>
      <c r="V3138" t="s">
        <v>52</v>
      </c>
      <c r="W3138">
        <v>3193</v>
      </c>
      <c r="X3138" s="1">
        <v>41451</v>
      </c>
      <c r="Y3138" t="s">
        <v>42</v>
      </c>
      <c r="Z3138" t="e" vm="4">
        <v>#VALUE!</v>
      </c>
      <c r="AA3138">
        <v>94086</v>
      </c>
      <c r="AB3138" t="e" cm="1" vm="2">
        <f t="array" ref="AB3138">_FV(Table1[[#This Row],[State]],"Country/region",TRUE)</f>
        <v>#VALUE!</v>
      </c>
    </row>
    <row r="3139" spans="1:28" x14ac:dyDescent="0.35">
      <c r="A3139" t="s">
        <v>1806</v>
      </c>
      <c r="B3139">
        <v>48</v>
      </c>
      <c r="C3139" t="s">
        <v>1807</v>
      </c>
      <c r="D3139" t="s">
        <v>46</v>
      </c>
      <c r="E3139">
        <f>YEAR(Table1[[#This Row],[Order Date]])</f>
        <v>2013</v>
      </c>
      <c r="F3139">
        <v>1</v>
      </c>
      <c r="G3139">
        <f>MONTH(Table1[[#This Row],[Order Date]])</f>
        <v>6</v>
      </c>
      <c r="H3139" s="1">
        <v>41450</v>
      </c>
      <c r="I3139">
        <v>12965</v>
      </c>
      <c r="J3139" t="s">
        <v>131</v>
      </c>
      <c r="K3139">
        <v>7</v>
      </c>
      <c r="L3139">
        <v>5.74</v>
      </c>
      <c r="M3139" s="2">
        <v>0.04</v>
      </c>
      <c r="N3139">
        <v>44.74</v>
      </c>
      <c r="O3139">
        <v>5.01</v>
      </c>
      <c r="P3139">
        <v>-20.102</v>
      </c>
      <c r="Q3139" s="2">
        <v>0.39</v>
      </c>
      <c r="R3139" t="s">
        <v>29</v>
      </c>
      <c r="S3139" t="s">
        <v>30</v>
      </c>
      <c r="T3139" t="s">
        <v>1855</v>
      </c>
      <c r="U3139" t="s">
        <v>67</v>
      </c>
      <c r="V3139" t="s">
        <v>52</v>
      </c>
      <c r="W3139">
        <v>1812</v>
      </c>
      <c r="X3139" s="1">
        <v>41451</v>
      </c>
      <c r="Y3139" t="s">
        <v>34</v>
      </c>
      <c r="Z3139" t="e" vm="4">
        <v>#VALUE!</v>
      </c>
      <c r="AA3139">
        <v>92024</v>
      </c>
      <c r="AB3139" t="e" cm="1" vm="2">
        <f t="array" ref="AB3139">_FV(Table1[[#This Row],[State]],"Country/region",TRUE)</f>
        <v>#VALUE!</v>
      </c>
    </row>
    <row r="3140" spans="1:28" x14ac:dyDescent="0.35">
      <c r="A3140" t="s">
        <v>1806</v>
      </c>
      <c r="B3140">
        <v>48</v>
      </c>
      <c r="C3140" t="s">
        <v>1807</v>
      </c>
      <c r="D3140" t="s">
        <v>46</v>
      </c>
      <c r="E3140">
        <f>YEAR(Table1[[#This Row],[Order Date]])</f>
        <v>2013</v>
      </c>
      <c r="F3140">
        <v>1</v>
      </c>
      <c r="G3140">
        <f>MONTH(Table1[[#This Row],[Order Date]])</f>
        <v>6</v>
      </c>
      <c r="H3140" s="1">
        <v>41450</v>
      </c>
      <c r="I3140">
        <v>12965</v>
      </c>
      <c r="J3140" t="s">
        <v>131</v>
      </c>
      <c r="K3140">
        <v>21</v>
      </c>
      <c r="L3140">
        <v>4.24</v>
      </c>
      <c r="M3140" s="2">
        <v>0.06</v>
      </c>
      <c r="N3140">
        <v>90.78</v>
      </c>
      <c r="O3140">
        <v>5.41</v>
      </c>
      <c r="P3140">
        <v>-71.840500000000006</v>
      </c>
      <c r="Q3140" s="2">
        <v>0.35</v>
      </c>
      <c r="R3140" t="s">
        <v>29</v>
      </c>
      <c r="S3140" t="s">
        <v>30</v>
      </c>
      <c r="T3140" t="s">
        <v>1746</v>
      </c>
      <c r="U3140" t="s">
        <v>67</v>
      </c>
      <c r="V3140" t="s">
        <v>52</v>
      </c>
      <c r="W3140">
        <v>1813</v>
      </c>
      <c r="X3140" s="1">
        <v>41451</v>
      </c>
      <c r="Y3140" t="s">
        <v>34</v>
      </c>
      <c r="Z3140" t="e" vm="4">
        <v>#VALUE!</v>
      </c>
      <c r="AA3140">
        <v>92024</v>
      </c>
      <c r="AB3140" t="e" cm="1" vm="2">
        <f t="array" ref="AB3140">_FV(Table1[[#This Row],[State]],"Country/region",TRUE)</f>
        <v>#VALUE!</v>
      </c>
    </row>
    <row r="3141" spans="1:28" x14ac:dyDescent="0.35">
      <c r="A3141" t="s">
        <v>1819</v>
      </c>
      <c r="B3141">
        <v>48</v>
      </c>
      <c r="C3141" t="s">
        <v>1820</v>
      </c>
      <c r="D3141" t="s">
        <v>38</v>
      </c>
      <c r="E3141">
        <f>YEAR(Table1[[#This Row],[Order Date]])</f>
        <v>2013</v>
      </c>
      <c r="F3141">
        <v>1</v>
      </c>
      <c r="G3141">
        <f>MONTH(Table1[[#This Row],[Order Date]])</f>
        <v>6</v>
      </c>
      <c r="H3141" s="1">
        <v>41450</v>
      </c>
      <c r="I3141">
        <v>26978</v>
      </c>
      <c r="J3141" t="s">
        <v>131</v>
      </c>
      <c r="K3141">
        <v>2</v>
      </c>
      <c r="L3141">
        <v>18.97</v>
      </c>
      <c r="M3141" s="2">
        <v>0.01</v>
      </c>
      <c r="N3141">
        <v>48.84</v>
      </c>
      <c r="O3141">
        <v>9.0299999999999994</v>
      </c>
      <c r="P3141">
        <v>-21.2</v>
      </c>
      <c r="Q3141" s="2">
        <v>0.37</v>
      </c>
      <c r="R3141" t="s">
        <v>29</v>
      </c>
      <c r="S3141" t="s">
        <v>30</v>
      </c>
      <c r="T3141" t="s">
        <v>428</v>
      </c>
      <c r="U3141" t="s">
        <v>61</v>
      </c>
      <c r="V3141" t="s">
        <v>68</v>
      </c>
      <c r="W3141">
        <v>3784</v>
      </c>
      <c r="X3141" s="1">
        <v>41451</v>
      </c>
      <c r="Y3141" t="s">
        <v>34</v>
      </c>
      <c r="Z3141" t="e" vm="12">
        <v>#VALUE!</v>
      </c>
      <c r="AA3141">
        <v>50265</v>
      </c>
      <c r="AB3141" t="e" cm="1" vm="2">
        <f t="array" ref="AB3141">_FV(Table1[[#This Row],[State]],"Country/region",TRUE)</f>
        <v>#VALUE!</v>
      </c>
    </row>
    <row r="3142" spans="1:28" x14ac:dyDescent="0.35">
      <c r="A3142" t="s">
        <v>651</v>
      </c>
      <c r="B3142">
        <v>48</v>
      </c>
      <c r="C3142" t="s">
        <v>255</v>
      </c>
      <c r="D3142" t="s">
        <v>46</v>
      </c>
      <c r="E3142">
        <f>YEAR(Table1[[#This Row],[Order Date]])</f>
        <v>2013</v>
      </c>
      <c r="F3142">
        <v>1</v>
      </c>
      <c r="G3142">
        <f>MONTH(Table1[[#This Row],[Order Date]])</f>
        <v>6</v>
      </c>
      <c r="H3142" s="1">
        <v>41450</v>
      </c>
      <c r="I3142">
        <v>22913</v>
      </c>
      <c r="J3142" t="s">
        <v>58</v>
      </c>
      <c r="K3142">
        <v>50</v>
      </c>
      <c r="L3142">
        <v>35.99</v>
      </c>
      <c r="M3142" s="2">
        <v>0.02</v>
      </c>
      <c r="N3142">
        <v>1579.028</v>
      </c>
      <c r="O3142">
        <v>5.99</v>
      </c>
      <c r="P3142">
        <v>624.97799999999995</v>
      </c>
      <c r="Q3142" s="2">
        <v>0.38</v>
      </c>
      <c r="R3142" t="s">
        <v>96</v>
      </c>
      <c r="S3142" t="s">
        <v>59</v>
      </c>
      <c r="T3142" t="s">
        <v>836</v>
      </c>
      <c r="U3142" t="s">
        <v>105</v>
      </c>
      <c r="V3142" t="s">
        <v>52</v>
      </c>
      <c r="W3142">
        <v>3195</v>
      </c>
      <c r="X3142" s="1">
        <v>41451</v>
      </c>
      <c r="Y3142" t="s">
        <v>34</v>
      </c>
      <c r="Z3142" t="e" vm="4">
        <v>#VALUE!</v>
      </c>
      <c r="AA3142">
        <v>92592</v>
      </c>
      <c r="AB3142" t="e" cm="1" vm="2">
        <f t="array" ref="AB3142">_FV(Table1[[#This Row],[State]],"Country/region",TRUE)</f>
        <v>#VALUE!</v>
      </c>
    </row>
    <row r="3143" spans="1:28" x14ac:dyDescent="0.35">
      <c r="A3143" t="s">
        <v>728</v>
      </c>
      <c r="B3143">
        <v>48</v>
      </c>
      <c r="C3143" t="s">
        <v>2162</v>
      </c>
      <c r="D3143" t="s">
        <v>46</v>
      </c>
      <c r="E3143">
        <f>YEAR(Table1[[#This Row],[Order Date]])</f>
        <v>2013</v>
      </c>
      <c r="F3143">
        <v>1</v>
      </c>
      <c r="G3143">
        <f>MONTH(Table1[[#This Row],[Order Date]])</f>
        <v>6</v>
      </c>
      <c r="H3143" s="1">
        <v>41450</v>
      </c>
      <c r="I3143">
        <v>42823</v>
      </c>
      <c r="J3143" t="s">
        <v>131</v>
      </c>
      <c r="K3143">
        <v>8</v>
      </c>
      <c r="L3143">
        <v>4.28</v>
      </c>
      <c r="M3143" s="2">
        <v>0.05</v>
      </c>
      <c r="N3143">
        <v>49.14</v>
      </c>
      <c r="O3143">
        <v>6.18</v>
      </c>
      <c r="P3143">
        <v>-22.56</v>
      </c>
      <c r="Q3143" s="2">
        <v>0.4</v>
      </c>
      <c r="R3143" t="s">
        <v>29</v>
      </c>
      <c r="S3143" t="s">
        <v>30</v>
      </c>
      <c r="T3143" t="s">
        <v>3042</v>
      </c>
      <c r="U3143" t="s">
        <v>61</v>
      </c>
      <c r="V3143" t="s">
        <v>76</v>
      </c>
      <c r="W3143">
        <v>6041</v>
      </c>
      <c r="X3143" s="1">
        <v>41452</v>
      </c>
      <c r="Y3143" t="s">
        <v>42</v>
      </c>
      <c r="Z3143" t="e" vm="35">
        <v>#VALUE!</v>
      </c>
      <c r="AA3143">
        <v>72701</v>
      </c>
      <c r="AB3143" t="e" cm="1" vm="2">
        <f t="array" ref="AB3143">_FV(Table1[[#This Row],[State]],"Country/region",TRUE)</f>
        <v>#VALUE!</v>
      </c>
    </row>
    <row r="3144" spans="1:28" x14ac:dyDescent="0.35">
      <c r="A3144" t="s">
        <v>3043</v>
      </c>
      <c r="B3144">
        <v>48</v>
      </c>
      <c r="C3144" t="s">
        <v>1820</v>
      </c>
      <c r="D3144" t="s">
        <v>38</v>
      </c>
      <c r="E3144">
        <f>YEAR(Table1[[#This Row],[Order Date]])</f>
        <v>2013</v>
      </c>
      <c r="F3144">
        <v>1</v>
      </c>
      <c r="G3144">
        <f>MONTH(Table1[[#This Row],[Order Date]])</f>
        <v>6</v>
      </c>
      <c r="H3144" s="1">
        <v>41450</v>
      </c>
      <c r="I3144">
        <v>26978</v>
      </c>
      <c r="J3144" t="s">
        <v>131</v>
      </c>
      <c r="K3144">
        <v>47</v>
      </c>
      <c r="L3144">
        <v>15.31</v>
      </c>
      <c r="M3144" s="2">
        <v>0.09</v>
      </c>
      <c r="N3144">
        <v>695.99</v>
      </c>
      <c r="O3144">
        <v>8.7799999999999994</v>
      </c>
      <c r="P3144">
        <v>-157.44</v>
      </c>
      <c r="Q3144" s="2">
        <v>0.56999999999999995</v>
      </c>
      <c r="R3144" t="s">
        <v>29</v>
      </c>
      <c r="S3144" t="s">
        <v>30</v>
      </c>
      <c r="T3144" t="s">
        <v>1648</v>
      </c>
      <c r="U3144" t="s">
        <v>32</v>
      </c>
      <c r="V3144" t="s">
        <v>68</v>
      </c>
      <c r="W3144">
        <v>3783</v>
      </c>
      <c r="X3144" s="1">
        <v>41452</v>
      </c>
      <c r="Y3144" t="s">
        <v>42</v>
      </c>
      <c r="Z3144" t="e" vm="40">
        <v>#VALUE!</v>
      </c>
      <c r="AA3144">
        <v>67801</v>
      </c>
      <c r="AB3144" t="e" cm="1" vm="2">
        <f t="array" ref="AB3144">_FV(Table1[[#This Row],[State]],"Country/region",TRUE)</f>
        <v>#VALUE!</v>
      </c>
    </row>
    <row r="3145" spans="1:28" x14ac:dyDescent="0.35">
      <c r="A3145" t="s">
        <v>1024</v>
      </c>
      <c r="B3145">
        <v>48</v>
      </c>
      <c r="C3145" t="s">
        <v>779</v>
      </c>
      <c r="D3145" t="s">
        <v>57</v>
      </c>
      <c r="E3145">
        <f>YEAR(Table1[[#This Row],[Order Date]])</f>
        <v>2013</v>
      </c>
      <c r="F3145">
        <v>1</v>
      </c>
      <c r="G3145">
        <f>MONTH(Table1[[#This Row],[Order Date]])</f>
        <v>6</v>
      </c>
      <c r="H3145" s="1">
        <v>41450</v>
      </c>
      <c r="I3145">
        <v>10373</v>
      </c>
      <c r="J3145" t="s">
        <v>58</v>
      </c>
      <c r="K3145">
        <v>28</v>
      </c>
      <c r="L3145">
        <v>6.48</v>
      </c>
      <c r="M3145" s="2">
        <v>0.03</v>
      </c>
      <c r="N3145">
        <v>193.16</v>
      </c>
      <c r="O3145">
        <v>6.6</v>
      </c>
      <c r="P3145">
        <v>-71.73</v>
      </c>
      <c r="Q3145" s="2">
        <v>0.37</v>
      </c>
      <c r="R3145" t="s">
        <v>29</v>
      </c>
      <c r="S3145" t="s">
        <v>30</v>
      </c>
      <c r="T3145" t="s">
        <v>600</v>
      </c>
      <c r="U3145" t="s">
        <v>61</v>
      </c>
      <c r="V3145" t="s">
        <v>33</v>
      </c>
      <c r="W3145">
        <v>1439</v>
      </c>
      <c r="X3145" s="1">
        <v>41452</v>
      </c>
      <c r="Y3145" t="s">
        <v>34</v>
      </c>
      <c r="Z3145" t="e" vm="22">
        <v>#VALUE!</v>
      </c>
      <c r="AA3145">
        <v>44039</v>
      </c>
      <c r="AB3145" t="e" cm="1" vm="2">
        <f t="array" ref="AB3145">_FV(Table1[[#This Row],[State]],"Country/region",TRUE)</f>
        <v>#VALUE!</v>
      </c>
    </row>
    <row r="3146" spans="1:28" x14ac:dyDescent="0.35">
      <c r="A3146" t="s">
        <v>3043</v>
      </c>
      <c r="B3146">
        <v>48</v>
      </c>
      <c r="C3146" t="s">
        <v>1820</v>
      </c>
      <c r="D3146" t="s">
        <v>38</v>
      </c>
      <c r="E3146">
        <f>YEAR(Table1[[#This Row],[Order Date]])</f>
        <v>2013</v>
      </c>
      <c r="F3146">
        <v>1</v>
      </c>
      <c r="G3146">
        <f>MONTH(Table1[[#This Row],[Order Date]])</f>
        <v>6</v>
      </c>
      <c r="H3146" s="1">
        <v>41450</v>
      </c>
      <c r="I3146">
        <v>26978</v>
      </c>
      <c r="J3146" t="s">
        <v>131</v>
      </c>
      <c r="K3146">
        <v>49</v>
      </c>
      <c r="L3146">
        <v>40.99</v>
      </c>
      <c r="M3146" s="2">
        <v>0.04</v>
      </c>
      <c r="N3146">
        <v>2030.44</v>
      </c>
      <c r="O3146">
        <v>5.86</v>
      </c>
      <c r="P3146">
        <v>938.26</v>
      </c>
      <c r="Q3146" s="2">
        <v>0.36</v>
      </c>
      <c r="R3146" t="s">
        <v>29</v>
      </c>
      <c r="S3146" t="s">
        <v>30</v>
      </c>
      <c r="T3146" t="s">
        <v>3044</v>
      </c>
      <c r="U3146" t="s">
        <v>61</v>
      </c>
      <c r="V3146" t="s">
        <v>68</v>
      </c>
      <c r="W3146">
        <v>3782</v>
      </c>
      <c r="X3146" s="1">
        <v>41452</v>
      </c>
      <c r="Y3146" t="s">
        <v>34</v>
      </c>
      <c r="Z3146" t="e" vm="40">
        <v>#VALUE!</v>
      </c>
      <c r="AA3146">
        <v>67801</v>
      </c>
      <c r="AB3146" t="e" cm="1" vm="2">
        <f t="array" ref="AB3146">_FV(Table1[[#This Row],[State]],"Country/region",TRUE)</f>
        <v>#VALUE!</v>
      </c>
    </row>
    <row r="3147" spans="1:28" x14ac:dyDescent="0.35">
      <c r="A3147" t="s">
        <v>3043</v>
      </c>
      <c r="B3147">
        <v>48</v>
      </c>
      <c r="C3147" t="s">
        <v>1820</v>
      </c>
      <c r="D3147" t="s">
        <v>38</v>
      </c>
      <c r="E3147">
        <f>YEAR(Table1[[#This Row],[Order Date]])</f>
        <v>2013</v>
      </c>
      <c r="F3147">
        <v>1</v>
      </c>
      <c r="G3147">
        <f>MONTH(Table1[[#This Row],[Order Date]])</f>
        <v>6</v>
      </c>
      <c r="H3147" s="1">
        <v>41450</v>
      </c>
      <c r="I3147">
        <v>26978</v>
      </c>
      <c r="J3147" t="s">
        <v>131</v>
      </c>
      <c r="K3147">
        <v>46</v>
      </c>
      <c r="L3147">
        <v>599.99</v>
      </c>
      <c r="M3147" s="2">
        <v>0</v>
      </c>
      <c r="N3147">
        <v>27875.54</v>
      </c>
      <c r="O3147">
        <v>24.49</v>
      </c>
      <c r="P3147">
        <v>-635.69000000000005</v>
      </c>
      <c r="Q3147" s="2">
        <v>0.44</v>
      </c>
      <c r="R3147" t="s">
        <v>96</v>
      </c>
      <c r="S3147" t="s">
        <v>40</v>
      </c>
      <c r="T3147" t="s">
        <v>2617</v>
      </c>
      <c r="U3147" t="s">
        <v>192</v>
      </c>
      <c r="V3147" t="s">
        <v>68</v>
      </c>
      <c r="W3147">
        <v>3781</v>
      </c>
      <c r="X3147" s="1">
        <v>41452</v>
      </c>
      <c r="Y3147" t="s">
        <v>34</v>
      </c>
      <c r="Z3147" t="e" vm="40">
        <v>#VALUE!</v>
      </c>
      <c r="AA3147">
        <v>67801</v>
      </c>
      <c r="AB3147" t="e" cm="1" vm="2">
        <f t="array" ref="AB3147">_FV(Table1[[#This Row],[State]],"Country/region",TRUE)</f>
        <v>#VALUE!</v>
      </c>
    </row>
    <row r="3148" spans="1:28" x14ac:dyDescent="0.35">
      <c r="A3148" t="s">
        <v>651</v>
      </c>
      <c r="B3148">
        <v>48</v>
      </c>
      <c r="C3148" t="s">
        <v>255</v>
      </c>
      <c r="D3148" t="s">
        <v>46</v>
      </c>
      <c r="E3148">
        <f>YEAR(Table1[[#This Row],[Order Date]])</f>
        <v>2013</v>
      </c>
      <c r="F3148">
        <v>1</v>
      </c>
      <c r="G3148">
        <f>MONTH(Table1[[#This Row],[Order Date]])</f>
        <v>6</v>
      </c>
      <c r="H3148" s="1">
        <v>41450</v>
      </c>
      <c r="I3148">
        <v>22913</v>
      </c>
      <c r="J3148" t="s">
        <v>58</v>
      </c>
      <c r="K3148">
        <v>24</v>
      </c>
      <c r="L3148">
        <v>348.21</v>
      </c>
      <c r="M3148" s="2">
        <v>0.06</v>
      </c>
      <c r="N3148">
        <v>6568.0240000000003</v>
      </c>
      <c r="O3148">
        <v>40.19</v>
      </c>
      <c r="P3148">
        <v>1715.9</v>
      </c>
      <c r="Q3148" s="2">
        <v>0.62</v>
      </c>
      <c r="R3148" t="s">
        <v>48</v>
      </c>
      <c r="S3148" t="s">
        <v>73</v>
      </c>
      <c r="T3148" t="s">
        <v>731</v>
      </c>
      <c r="U3148" t="s">
        <v>75</v>
      </c>
      <c r="V3148" t="s">
        <v>52</v>
      </c>
      <c r="W3148">
        <v>3194</v>
      </c>
      <c r="X3148" s="1">
        <v>41453</v>
      </c>
      <c r="Y3148" t="s">
        <v>53</v>
      </c>
      <c r="Z3148" t="e" vm="4">
        <v>#VALUE!</v>
      </c>
      <c r="AA3148">
        <v>92592</v>
      </c>
      <c r="AB3148" t="e" cm="1" vm="2">
        <f t="array" ref="AB3148">_FV(Table1[[#This Row],[State]],"Country/region",TRUE)</f>
        <v>#VALUE!</v>
      </c>
    </row>
    <row r="3149" spans="1:28" x14ac:dyDescent="0.35">
      <c r="A3149" t="s">
        <v>1959</v>
      </c>
      <c r="B3149">
        <v>48</v>
      </c>
      <c r="C3149" t="s">
        <v>1597</v>
      </c>
      <c r="D3149" t="s">
        <v>38</v>
      </c>
      <c r="E3149">
        <f>YEAR(Table1[[#This Row],[Order Date]])</f>
        <v>2013</v>
      </c>
      <c r="F3149">
        <v>1</v>
      </c>
      <c r="G3149">
        <f>MONTH(Table1[[#This Row],[Order Date]])</f>
        <v>6</v>
      </c>
      <c r="H3149" s="1">
        <v>41450</v>
      </c>
      <c r="I3149">
        <v>39172</v>
      </c>
      <c r="J3149" t="s">
        <v>47</v>
      </c>
      <c r="K3149">
        <v>38</v>
      </c>
      <c r="L3149">
        <v>232.58</v>
      </c>
      <c r="M3149" s="2">
        <v>0.04</v>
      </c>
      <c r="N3149">
        <v>9013.58</v>
      </c>
      <c r="O3149">
        <v>19.989999999999998</v>
      </c>
      <c r="P3149">
        <v>2574.36</v>
      </c>
      <c r="Q3149" s="2">
        <v>0.59</v>
      </c>
      <c r="R3149" t="s">
        <v>29</v>
      </c>
      <c r="S3149" t="s">
        <v>30</v>
      </c>
      <c r="T3149" t="s">
        <v>3045</v>
      </c>
      <c r="U3149" t="s">
        <v>214</v>
      </c>
      <c r="V3149" t="s">
        <v>68</v>
      </c>
      <c r="W3149">
        <v>5531</v>
      </c>
      <c r="X3149" s="1">
        <v>41457</v>
      </c>
      <c r="Y3149" t="s">
        <v>34</v>
      </c>
      <c r="Z3149" t="e" vm="11">
        <v>#VALUE!</v>
      </c>
      <c r="AA3149">
        <v>76053</v>
      </c>
      <c r="AB3149" t="e" cm="1" vm="2">
        <f t="array" ref="AB3149">_FV(Table1[[#This Row],[State]],"Country/region",TRUE)</f>
        <v>#VALUE!</v>
      </c>
    </row>
    <row r="3150" spans="1:28" x14ac:dyDescent="0.35">
      <c r="A3150" t="s">
        <v>1959</v>
      </c>
      <c r="B3150">
        <v>48</v>
      </c>
      <c r="C3150" t="s">
        <v>1597</v>
      </c>
      <c r="D3150" t="s">
        <v>38</v>
      </c>
      <c r="E3150">
        <f>YEAR(Table1[[#This Row],[Order Date]])</f>
        <v>2013</v>
      </c>
      <c r="F3150">
        <v>1</v>
      </c>
      <c r="G3150">
        <f>MONTH(Table1[[#This Row],[Order Date]])</f>
        <v>6</v>
      </c>
      <c r="H3150" s="1">
        <v>41450</v>
      </c>
      <c r="I3150">
        <v>39172</v>
      </c>
      <c r="J3150" t="s">
        <v>47</v>
      </c>
      <c r="K3150">
        <v>26</v>
      </c>
      <c r="L3150">
        <v>5.98</v>
      </c>
      <c r="M3150" s="2">
        <v>0</v>
      </c>
      <c r="N3150">
        <v>175.42</v>
      </c>
      <c r="O3150">
        <v>7.5</v>
      </c>
      <c r="P3150">
        <v>-93.73</v>
      </c>
      <c r="Q3150" s="2">
        <v>0.4</v>
      </c>
      <c r="R3150" t="s">
        <v>29</v>
      </c>
      <c r="S3150" t="s">
        <v>30</v>
      </c>
      <c r="T3150" t="s">
        <v>2064</v>
      </c>
      <c r="U3150" t="s">
        <v>61</v>
      </c>
      <c r="V3150" t="s">
        <v>68</v>
      </c>
      <c r="W3150">
        <v>5532</v>
      </c>
      <c r="X3150" s="1">
        <v>41457</v>
      </c>
      <c r="Y3150" t="s">
        <v>34</v>
      </c>
      <c r="Z3150" t="e" vm="11">
        <v>#VALUE!</v>
      </c>
      <c r="AA3150">
        <v>76053</v>
      </c>
      <c r="AB3150" t="e" cm="1" vm="2">
        <f t="array" ref="AB3150">_FV(Table1[[#This Row],[State]],"Country/region",TRUE)</f>
        <v>#VALUE!</v>
      </c>
    </row>
    <row r="3151" spans="1:28" x14ac:dyDescent="0.35">
      <c r="A3151" t="s">
        <v>2734</v>
      </c>
      <c r="B3151">
        <v>48</v>
      </c>
      <c r="C3151" t="s">
        <v>138</v>
      </c>
      <c r="D3151" t="s">
        <v>57</v>
      </c>
      <c r="E3151">
        <f>YEAR(Table1[[#This Row],[Order Date]])</f>
        <v>2013</v>
      </c>
      <c r="F3151">
        <v>1</v>
      </c>
      <c r="G3151">
        <f>MONTH(Table1[[#This Row],[Order Date]])</f>
        <v>6</v>
      </c>
      <c r="H3151" s="1">
        <v>41451</v>
      </c>
      <c r="I3151">
        <v>9123</v>
      </c>
      <c r="J3151" t="s">
        <v>58</v>
      </c>
      <c r="K3151">
        <v>27</v>
      </c>
      <c r="L3151">
        <v>14.03</v>
      </c>
      <c r="M3151" s="2">
        <v>7.0000000000000007E-2</v>
      </c>
      <c r="N3151">
        <v>384.9</v>
      </c>
      <c r="O3151">
        <v>9.3699999999999992</v>
      </c>
      <c r="P3151">
        <v>-108.28</v>
      </c>
      <c r="Q3151" s="2">
        <v>0.56000000000000005</v>
      </c>
      <c r="R3151" t="s">
        <v>29</v>
      </c>
      <c r="S3151" t="s">
        <v>30</v>
      </c>
      <c r="T3151" t="s">
        <v>2886</v>
      </c>
      <c r="U3151" t="s">
        <v>32</v>
      </c>
      <c r="V3151" t="s">
        <v>68</v>
      </c>
      <c r="W3151">
        <v>1255</v>
      </c>
      <c r="X3151" s="1">
        <v>41452</v>
      </c>
      <c r="Y3151" t="s">
        <v>42</v>
      </c>
      <c r="Z3151" t="e" vm="12">
        <v>#VALUE!</v>
      </c>
      <c r="AA3151">
        <v>52240</v>
      </c>
      <c r="AB3151" t="e" cm="1" vm="2">
        <f t="array" ref="AB3151">_FV(Table1[[#This Row],[State]],"Country/region",TRUE)</f>
        <v>#VALUE!</v>
      </c>
    </row>
    <row r="3152" spans="1:28" x14ac:dyDescent="0.35">
      <c r="A3152" t="s">
        <v>2771</v>
      </c>
      <c r="B3152">
        <v>48</v>
      </c>
      <c r="C3152" t="s">
        <v>126</v>
      </c>
      <c r="D3152" t="s">
        <v>46</v>
      </c>
      <c r="E3152">
        <f>YEAR(Table1[[#This Row],[Order Date]])</f>
        <v>2013</v>
      </c>
      <c r="F3152">
        <v>1</v>
      </c>
      <c r="G3152">
        <f>MONTH(Table1[[#This Row],[Order Date]])</f>
        <v>6</v>
      </c>
      <c r="H3152" s="1">
        <v>41451</v>
      </c>
      <c r="I3152">
        <v>59392</v>
      </c>
      <c r="J3152" t="s">
        <v>131</v>
      </c>
      <c r="K3152">
        <v>19</v>
      </c>
      <c r="L3152">
        <v>2.12</v>
      </c>
      <c r="M3152" s="2">
        <v>0.08</v>
      </c>
      <c r="N3152">
        <v>39.42</v>
      </c>
      <c r="O3152">
        <v>1.99</v>
      </c>
      <c r="P3152">
        <v>-29.02</v>
      </c>
      <c r="Q3152" s="2">
        <v>0.55000000000000004</v>
      </c>
      <c r="R3152" t="s">
        <v>96</v>
      </c>
      <c r="S3152" t="s">
        <v>139</v>
      </c>
      <c r="T3152" t="s">
        <v>1261</v>
      </c>
      <c r="U3152" t="s">
        <v>102</v>
      </c>
      <c r="V3152" t="s">
        <v>68</v>
      </c>
      <c r="W3152">
        <v>8311</v>
      </c>
      <c r="X3152" s="1">
        <v>41452</v>
      </c>
      <c r="Y3152" t="s">
        <v>34</v>
      </c>
      <c r="Z3152" t="e" vm="13">
        <v>#VALUE!</v>
      </c>
      <c r="AA3152">
        <v>73120</v>
      </c>
      <c r="AB3152" t="e" cm="1" vm="2">
        <f t="array" ref="AB3152">_FV(Table1[[#This Row],[State]],"Country/region",TRUE)</f>
        <v>#VALUE!</v>
      </c>
    </row>
    <row r="3153" spans="1:28" x14ac:dyDescent="0.35">
      <c r="A3153" t="s">
        <v>3046</v>
      </c>
      <c r="B3153">
        <v>48</v>
      </c>
      <c r="C3153" t="s">
        <v>1989</v>
      </c>
      <c r="D3153" t="s">
        <v>27</v>
      </c>
      <c r="E3153">
        <f>YEAR(Table1[[#This Row],[Order Date]])</f>
        <v>2013</v>
      </c>
      <c r="F3153">
        <v>1</v>
      </c>
      <c r="G3153">
        <f>MONTH(Table1[[#This Row],[Order Date]])</f>
        <v>6</v>
      </c>
      <c r="H3153" s="1">
        <v>41451</v>
      </c>
      <c r="I3153">
        <v>29797</v>
      </c>
      <c r="J3153" t="s">
        <v>28</v>
      </c>
      <c r="K3153">
        <v>50</v>
      </c>
      <c r="L3153">
        <v>14.89</v>
      </c>
      <c r="M3153" s="2">
        <v>0.05</v>
      </c>
      <c r="N3153">
        <v>742.05</v>
      </c>
      <c r="O3153">
        <v>13.56</v>
      </c>
      <c r="P3153">
        <v>-337.98</v>
      </c>
      <c r="Q3153" s="2">
        <v>0.57999999999999996</v>
      </c>
      <c r="R3153" t="s">
        <v>48</v>
      </c>
      <c r="S3153" t="s">
        <v>40</v>
      </c>
      <c r="T3153" t="s">
        <v>2284</v>
      </c>
      <c r="U3153" t="s">
        <v>82</v>
      </c>
      <c r="V3153" t="s">
        <v>33</v>
      </c>
      <c r="W3153">
        <v>4195</v>
      </c>
      <c r="X3153" s="1">
        <v>41453</v>
      </c>
      <c r="Y3153" t="s">
        <v>34</v>
      </c>
      <c r="Z3153" t="e" vm="30">
        <v>#VALUE!</v>
      </c>
      <c r="AA3153">
        <v>1721</v>
      </c>
      <c r="AB3153" t="e" cm="1" vm="2">
        <f t="array" ref="AB3153">_FV(Table1[[#This Row],[State]],"Country/region",TRUE)</f>
        <v>#VALUE!</v>
      </c>
    </row>
    <row r="3154" spans="1:28" x14ac:dyDescent="0.35">
      <c r="A3154" t="s">
        <v>3047</v>
      </c>
      <c r="B3154">
        <v>48</v>
      </c>
      <c r="C3154" t="s">
        <v>126</v>
      </c>
      <c r="D3154" t="s">
        <v>46</v>
      </c>
      <c r="E3154">
        <f>YEAR(Table1[[#This Row],[Order Date]])</f>
        <v>2013</v>
      </c>
      <c r="F3154">
        <v>1</v>
      </c>
      <c r="G3154">
        <f>MONTH(Table1[[#This Row],[Order Date]])</f>
        <v>6</v>
      </c>
      <c r="H3154" s="1">
        <v>41451</v>
      </c>
      <c r="I3154">
        <v>59392</v>
      </c>
      <c r="J3154" t="s">
        <v>131</v>
      </c>
      <c r="K3154">
        <v>45</v>
      </c>
      <c r="L3154">
        <v>28.48</v>
      </c>
      <c r="M3154" s="2">
        <v>0.03</v>
      </c>
      <c r="N3154">
        <v>1305.31</v>
      </c>
      <c r="O3154">
        <v>1.99</v>
      </c>
      <c r="P3154">
        <v>589.20000000000005</v>
      </c>
      <c r="Q3154" s="2">
        <v>0.4</v>
      </c>
      <c r="R3154" t="s">
        <v>96</v>
      </c>
      <c r="S3154" t="s">
        <v>139</v>
      </c>
      <c r="T3154" t="s">
        <v>140</v>
      </c>
      <c r="U3154" t="s">
        <v>102</v>
      </c>
      <c r="V3154" t="s">
        <v>68</v>
      </c>
      <c r="W3154">
        <v>8312</v>
      </c>
      <c r="X3154" s="1">
        <v>41453</v>
      </c>
      <c r="Y3154" t="s">
        <v>34</v>
      </c>
      <c r="Z3154" t="e" vm="13">
        <v>#VALUE!</v>
      </c>
      <c r="AA3154">
        <v>74055</v>
      </c>
      <c r="AB3154" t="e" cm="1" vm="2">
        <f t="array" ref="AB3154">_FV(Table1[[#This Row],[State]],"Country/region",TRUE)</f>
        <v>#VALUE!</v>
      </c>
    </row>
    <row r="3155" spans="1:28" x14ac:dyDescent="0.35">
      <c r="A3155" t="s">
        <v>3048</v>
      </c>
      <c r="B3155">
        <v>48</v>
      </c>
      <c r="C3155" t="s">
        <v>3037</v>
      </c>
      <c r="D3155" t="s">
        <v>27</v>
      </c>
      <c r="E3155">
        <f>YEAR(Table1[[#This Row],[Order Date]])</f>
        <v>2013</v>
      </c>
      <c r="F3155">
        <v>1</v>
      </c>
      <c r="G3155">
        <f>MONTH(Table1[[#This Row],[Order Date]])</f>
        <v>6</v>
      </c>
      <c r="H3155" s="1">
        <v>41452</v>
      </c>
      <c r="I3155">
        <v>3942</v>
      </c>
      <c r="J3155" t="s">
        <v>39</v>
      </c>
      <c r="K3155">
        <v>11</v>
      </c>
      <c r="L3155">
        <v>20.149999999999999</v>
      </c>
      <c r="M3155" s="2">
        <v>0.08</v>
      </c>
      <c r="N3155">
        <v>225.14</v>
      </c>
      <c r="O3155">
        <v>8.99</v>
      </c>
      <c r="P3155">
        <v>-42.61</v>
      </c>
      <c r="Q3155" s="2">
        <v>0.57999999999999996</v>
      </c>
      <c r="R3155" t="s">
        <v>29</v>
      </c>
      <c r="S3155" t="s">
        <v>139</v>
      </c>
      <c r="T3155" t="s">
        <v>3049</v>
      </c>
      <c r="U3155" t="s">
        <v>88</v>
      </c>
      <c r="V3155" t="s">
        <v>33</v>
      </c>
      <c r="W3155">
        <v>579</v>
      </c>
      <c r="X3155" s="1">
        <v>41453</v>
      </c>
      <c r="Y3155" t="s">
        <v>34</v>
      </c>
      <c r="Z3155" t="e" vm="30">
        <v>#VALUE!</v>
      </c>
      <c r="AA3155">
        <v>2351</v>
      </c>
      <c r="AB3155" t="e" cm="1" vm="2">
        <f t="array" ref="AB3155">_FV(Table1[[#This Row],[State]],"Country/region",TRUE)</f>
        <v>#VALUE!</v>
      </c>
    </row>
    <row r="3156" spans="1:28" x14ac:dyDescent="0.35">
      <c r="A3156" t="s">
        <v>3050</v>
      </c>
      <c r="B3156">
        <v>48</v>
      </c>
      <c r="C3156" t="s">
        <v>3051</v>
      </c>
      <c r="D3156" t="s">
        <v>38</v>
      </c>
      <c r="E3156">
        <f>YEAR(Table1[[#This Row],[Order Date]])</f>
        <v>2013</v>
      </c>
      <c r="F3156">
        <v>1</v>
      </c>
      <c r="G3156">
        <f>MONTH(Table1[[#This Row],[Order Date]])</f>
        <v>6</v>
      </c>
      <c r="H3156" s="1">
        <v>41452</v>
      </c>
      <c r="I3156">
        <v>26051</v>
      </c>
      <c r="J3156" t="s">
        <v>39</v>
      </c>
      <c r="K3156">
        <v>31</v>
      </c>
      <c r="L3156">
        <v>8.33</v>
      </c>
      <c r="M3156" s="2">
        <v>7.0000000000000007E-2</v>
      </c>
      <c r="N3156">
        <v>251.75</v>
      </c>
      <c r="O3156">
        <v>1.99</v>
      </c>
      <c r="P3156">
        <v>22.46</v>
      </c>
      <c r="Q3156" s="2">
        <v>0.52</v>
      </c>
      <c r="R3156" t="s">
        <v>96</v>
      </c>
      <c r="S3156" t="s">
        <v>139</v>
      </c>
      <c r="T3156" t="s">
        <v>819</v>
      </c>
      <c r="U3156" t="s">
        <v>102</v>
      </c>
      <c r="V3156" t="s">
        <v>68</v>
      </c>
      <c r="W3156">
        <v>3644</v>
      </c>
      <c r="X3156" s="1">
        <v>41453</v>
      </c>
      <c r="Y3156" t="s">
        <v>34</v>
      </c>
      <c r="Z3156" t="e" vm="16">
        <v>#VALUE!</v>
      </c>
      <c r="AA3156">
        <v>60453</v>
      </c>
      <c r="AB3156" t="e" cm="1" vm="2">
        <f t="array" ref="AB3156">_FV(Table1[[#This Row],[State]],"Country/region",TRUE)</f>
        <v>#VALUE!</v>
      </c>
    </row>
    <row r="3157" spans="1:28" x14ac:dyDescent="0.35">
      <c r="A3157" t="s">
        <v>2903</v>
      </c>
      <c r="B3157">
        <v>48</v>
      </c>
      <c r="C3157" t="s">
        <v>3037</v>
      </c>
      <c r="D3157" t="s">
        <v>27</v>
      </c>
      <c r="E3157">
        <f>YEAR(Table1[[#This Row],[Order Date]])</f>
        <v>2013</v>
      </c>
      <c r="F3157">
        <v>1</v>
      </c>
      <c r="G3157">
        <f>MONTH(Table1[[#This Row],[Order Date]])</f>
        <v>6</v>
      </c>
      <c r="H3157" s="1">
        <v>41452</v>
      </c>
      <c r="I3157">
        <v>3942</v>
      </c>
      <c r="J3157" t="s">
        <v>39</v>
      </c>
      <c r="K3157">
        <v>22</v>
      </c>
      <c r="L3157">
        <v>85.99</v>
      </c>
      <c r="M3157" s="2">
        <v>0.03</v>
      </c>
      <c r="N3157">
        <v>1559.7755</v>
      </c>
      <c r="O3157">
        <v>0.99</v>
      </c>
      <c r="P3157">
        <v>-247.18100000000001</v>
      </c>
      <c r="Q3157" s="2">
        <v>0.85</v>
      </c>
      <c r="R3157" t="s">
        <v>96</v>
      </c>
      <c r="S3157" t="s">
        <v>59</v>
      </c>
      <c r="T3157" t="s">
        <v>971</v>
      </c>
      <c r="U3157" t="s">
        <v>105</v>
      </c>
      <c r="V3157" t="s">
        <v>33</v>
      </c>
      <c r="W3157">
        <v>580</v>
      </c>
      <c r="X3157" s="1">
        <v>41453</v>
      </c>
      <c r="Y3157" t="s">
        <v>34</v>
      </c>
      <c r="Z3157" t="e" vm="17">
        <v>#VALUE!</v>
      </c>
      <c r="AA3157">
        <v>6030</v>
      </c>
      <c r="AB3157" t="e" cm="1" vm="2">
        <f t="array" ref="AB3157">_FV(Table1[[#This Row],[State]],"Country/region",TRUE)</f>
        <v>#VALUE!</v>
      </c>
    </row>
    <row r="3158" spans="1:28" x14ac:dyDescent="0.35">
      <c r="A3158" t="s">
        <v>3050</v>
      </c>
      <c r="B3158">
        <v>48</v>
      </c>
      <c r="C3158" t="s">
        <v>3051</v>
      </c>
      <c r="D3158" t="s">
        <v>38</v>
      </c>
      <c r="E3158">
        <f>YEAR(Table1[[#This Row],[Order Date]])</f>
        <v>2013</v>
      </c>
      <c r="F3158">
        <v>1</v>
      </c>
      <c r="G3158">
        <f>MONTH(Table1[[#This Row],[Order Date]])</f>
        <v>6</v>
      </c>
      <c r="H3158" s="1">
        <v>41452</v>
      </c>
      <c r="I3158">
        <v>26051</v>
      </c>
      <c r="J3158" t="s">
        <v>39</v>
      </c>
      <c r="K3158">
        <v>22</v>
      </c>
      <c r="L3158">
        <v>33.94</v>
      </c>
      <c r="M3158" s="2">
        <v>0</v>
      </c>
      <c r="N3158">
        <v>795.74</v>
      </c>
      <c r="O3158">
        <v>19.190000000000001</v>
      </c>
      <c r="P3158">
        <v>-127.39</v>
      </c>
      <c r="Q3158" s="2">
        <v>0.57999999999999996</v>
      </c>
      <c r="R3158" t="s">
        <v>48</v>
      </c>
      <c r="S3158" t="s">
        <v>49</v>
      </c>
      <c r="T3158" t="s">
        <v>124</v>
      </c>
      <c r="U3158" t="s">
        <v>51</v>
      </c>
      <c r="V3158" t="s">
        <v>68</v>
      </c>
      <c r="W3158">
        <v>3643</v>
      </c>
      <c r="X3158" s="1">
        <v>41454</v>
      </c>
      <c r="Y3158" t="s">
        <v>53</v>
      </c>
      <c r="Z3158" t="e" vm="16">
        <v>#VALUE!</v>
      </c>
      <c r="AA3158">
        <v>60453</v>
      </c>
      <c r="AB3158" t="e" cm="1" vm="2">
        <f t="array" ref="AB3158">_FV(Table1[[#This Row],[State]],"Country/region",TRUE)</f>
        <v>#VALUE!</v>
      </c>
    </row>
    <row r="3159" spans="1:28" x14ac:dyDescent="0.35">
      <c r="A3159" t="s">
        <v>2137</v>
      </c>
      <c r="B3159">
        <v>48</v>
      </c>
      <c r="C3159" t="s">
        <v>2138</v>
      </c>
      <c r="D3159" t="s">
        <v>57</v>
      </c>
      <c r="E3159">
        <f>YEAR(Table1[[#This Row],[Order Date]])</f>
        <v>2013</v>
      </c>
      <c r="F3159">
        <v>1</v>
      </c>
      <c r="G3159">
        <f>MONTH(Table1[[#This Row],[Order Date]])</f>
        <v>6</v>
      </c>
      <c r="H3159" s="1">
        <v>41452</v>
      </c>
      <c r="I3159">
        <v>39749</v>
      </c>
      <c r="J3159" t="s">
        <v>28</v>
      </c>
      <c r="K3159">
        <v>14</v>
      </c>
      <c r="L3159">
        <v>7.96</v>
      </c>
      <c r="M3159" s="2">
        <v>0</v>
      </c>
      <c r="N3159">
        <v>125.31</v>
      </c>
      <c r="O3159">
        <v>4.95</v>
      </c>
      <c r="P3159">
        <v>26.24</v>
      </c>
      <c r="Q3159" s="2">
        <v>0.41</v>
      </c>
      <c r="R3159" t="s">
        <v>48</v>
      </c>
      <c r="S3159" t="s">
        <v>30</v>
      </c>
      <c r="T3159" t="s">
        <v>1759</v>
      </c>
      <c r="U3159" t="s">
        <v>82</v>
      </c>
      <c r="V3159" t="s">
        <v>68</v>
      </c>
      <c r="W3159">
        <v>5609</v>
      </c>
      <c r="X3159" s="1">
        <v>41454</v>
      </c>
      <c r="Y3159" t="s">
        <v>34</v>
      </c>
      <c r="Z3159" t="e" vm="11">
        <v>#VALUE!</v>
      </c>
      <c r="AA3159">
        <v>78852</v>
      </c>
      <c r="AB3159" t="e" cm="1" vm="2">
        <f t="array" ref="AB3159">_FV(Table1[[#This Row],[State]],"Country/region",TRUE)</f>
        <v>#VALUE!</v>
      </c>
    </row>
    <row r="3160" spans="1:28" x14ac:dyDescent="0.35">
      <c r="A3160" t="s">
        <v>2137</v>
      </c>
      <c r="B3160">
        <v>48</v>
      </c>
      <c r="C3160" t="s">
        <v>2138</v>
      </c>
      <c r="D3160" t="s">
        <v>57</v>
      </c>
      <c r="E3160">
        <f>YEAR(Table1[[#This Row],[Order Date]])</f>
        <v>2013</v>
      </c>
      <c r="F3160">
        <v>1</v>
      </c>
      <c r="G3160">
        <f>MONTH(Table1[[#This Row],[Order Date]])</f>
        <v>6</v>
      </c>
      <c r="H3160" s="1">
        <v>41452</v>
      </c>
      <c r="I3160">
        <v>39749</v>
      </c>
      <c r="J3160" t="s">
        <v>28</v>
      </c>
      <c r="K3160">
        <v>43</v>
      </c>
      <c r="L3160">
        <v>2.6</v>
      </c>
      <c r="M3160" s="2">
        <v>0.06</v>
      </c>
      <c r="N3160">
        <v>110.64</v>
      </c>
      <c r="O3160">
        <v>2.4</v>
      </c>
      <c r="P3160">
        <v>-62.6</v>
      </c>
      <c r="Q3160" s="2">
        <v>0.57999999999999996</v>
      </c>
      <c r="R3160" t="s">
        <v>29</v>
      </c>
      <c r="S3160" t="s">
        <v>59</v>
      </c>
      <c r="T3160" t="s">
        <v>238</v>
      </c>
      <c r="U3160" t="s">
        <v>88</v>
      </c>
      <c r="V3160" t="s">
        <v>68</v>
      </c>
      <c r="W3160">
        <v>5611</v>
      </c>
      <c r="X3160" s="1">
        <v>41454</v>
      </c>
      <c r="Y3160" t="s">
        <v>34</v>
      </c>
      <c r="Z3160" t="e" vm="11">
        <v>#VALUE!</v>
      </c>
      <c r="AA3160">
        <v>78852</v>
      </c>
      <c r="AB3160" t="e" cm="1" vm="2">
        <f t="array" ref="AB3160">_FV(Table1[[#This Row],[State]],"Country/region",TRUE)</f>
        <v>#VALUE!</v>
      </c>
    </row>
    <row r="3161" spans="1:28" x14ac:dyDescent="0.35">
      <c r="A3161" t="s">
        <v>2137</v>
      </c>
      <c r="B3161">
        <v>48</v>
      </c>
      <c r="C3161" t="s">
        <v>2138</v>
      </c>
      <c r="D3161" t="s">
        <v>57</v>
      </c>
      <c r="E3161">
        <f>YEAR(Table1[[#This Row],[Order Date]])</f>
        <v>2013</v>
      </c>
      <c r="F3161">
        <v>1</v>
      </c>
      <c r="G3161">
        <f>MONTH(Table1[[#This Row],[Order Date]])</f>
        <v>6</v>
      </c>
      <c r="H3161" s="1">
        <v>41452</v>
      </c>
      <c r="I3161">
        <v>39749</v>
      </c>
      <c r="J3161" t="s">
        <v>28</v>
      </c>
      <c r="K3161">
        <v>45</v>
      </c>
      <c r="L3161">
        <v>264.98</v>
      </c>
      <c r="M3161" s="2">
        <v>0.01</v>
      </c>
      <c r="N3161">
        <v>11277.05</v>
      </c>
      <c r="O3161">
        <v>17.86</v>
      </c>
      <c r="P3161">
        <v>3497.45</v>
      </c>
      <c r="Q3161" s="2">
        <v>0.57999999999999996</v>
      </c>
      <c r="R3161" t="s">
        <v>96</v>
      </c>
      <c r="S3161" t="s">
        <v>49</v>
      </c>
      <c r="T3161" t="s">
        <v>330</v>
      </c>
      <c r="U3161" t="s">
        <v>98</v>
      </c>
      <c r="V3161" t="s">
        <v>68</v>
      </c>
      <c r="W3161">
        <v>5610</v>
      </c>
      <c r="X3161" s="1">
        <v>41454</v>
      </c>
      <c r="Y3161" t="s">
        <v>53</v>
      </c>
      <c r="Z3161" t="e" vm="11">
        <v>#VALUE!</v>
      </c>
      <c r="AA3161">
        <v>78852</v>
      </c>
      <c r="AB3161" t="e" cm="1" vm="2">
        <f t="array" ref="AB3161">_FV(Table1[[#This Row],[State]],"Country/region",TRUE)</f>
        <v>#VALUE!</v>
      </c>
    </row>
    <row r="3162" spans="1:28" x14ac:dyDescent="0.35">
      <c r="A3162" t="s">
        <v>654</v>
      </c>
      <c r="B3162">
        <v>48</v>
      </c>
      <c r="C3162" t="s">
        <v>958</v>
      </c>
      <c r="D3162" t="s">
        <v>46</v>
      </c>
      <c r="E3162">
        <f>YEAR(Table1[[#This Row],[Order Date]])</f>
        <v>2013</v>
      </c>
      <c r="F3162">
        <v>1</v>
      </c>
      <c r="G3162">
        <f>MONTH(Table1[[#This Row],[Order Date]])</f>
        <v>6</v>
      </c>
      <c r="H3162" s="1">
        <v>41453</v>
      </c>
      <c r="I3162">
        <v>2307</v>
      </c>
      <c r="J3162" t="s">
        <v>47</v>
      </c>
      <c r="K3162">
        <v>32</v>
      </c>
      <c r="L3162">
        <v>5.98</v>
      </c>
      <c r="M3162" s="2">
        <v>0.1</v>
      </c>
      <c r="N3162">
        <v>182.33</v>
      </c>
      <c r="O3162">
        <v>1.49</v>
      </c>
      <c r="P3162">
        <v>40.850999999999999</v>
      </c>
      <c r="Q3162" s="2">
        <v>0.39</v>
      </c>
      <c r="R3162" t="s">
        <v>29</v>
      </c>
      <c r="S3162" t="s">
        <v>30</v>
      </c>
      <c r="T3162" t="s">
        <v>1749</v>
      </c>
      <c r="U3162" t="s">
        <v>67</v>
      </c>
      <c r="V3162" t="s">
        <v>33</v>
      </c>
      <c r="W3162">
        <v>339</v>
      </c>
      <c r="X3162" s="1">
        <v>41453</v>
      </c>
      <c r="Y3162" t="s">
        <v>34</v>
      </c>
      <c r="Z3162" t="e" vm="3">
        <v>#VALUE!</v>
      </c>
      <c r="AA3162">
        <v>21133</v>
      </c>
      <c r="AB3162" t="e" cm="1" vm="2">
        <f t="array" ref="AB3162">_FV(Table1[[#This Row],[State]],"Country/region",TRUE)</f>
        <v>#VALUE!</v>
      </c>
    </row>
    <row r="3163" spans="1:28" x14ac:dyDescent="0.35">
      <c r="A3163" t="s">
        <v>1990</v>
      </c>
      <c r="B3163">
        <v>48</v>
      </c>
      <c r="C3163" t="s">
        <v>2420</v>
      </c>
      <c r="D3163" t="s">
        <v>38</v>
      </c>
      <c r="E3163">
        <f>YEAR(Table1[[#This Row],[Order Date]])</f>
        <v>2013</v>
      </c>
      <c r="F3163">
        <v>1</v>
      </c>
      <c r="G3163">
        <f>MONTH(Table1[[#This Row],[Order Date]])</f>
        <v>6</v>
      </c>
      <c r="H3163" s="1">
        <v>41453</v>
      </c>
      <c r="I3163">
        <v>53568</v>
      </c>
      <c r="J3163" t="s">
        <v>131</v>
      </c>
      <c r="K3163">
        <v>34</v>
      </c>
      <c r="L3163">
        <v>122.99</v>
      </c>
      <c r="M3163" s="2">
        <v>0.05</v>
      </c>
      <c r="N3163">
        <v>4281.13</v>
      </c>
      <c r="O3163">
        <v>70.2</v>
      </c>
      <c r="P3163">
        <v>-1446.08</v>
      </c>
      <c r="Q3163" s="2">
        <v>0.74</v>
      </c>
      <c r="R3163" t="s">
        <v>48</v>
      </c>
      <c r="S3163" t="s">
        <v>49</v>
      </c>
      <c r="T3163" t="s">
        <v>586</v>
      </c>
      <c r="U3163" t="s">
        <v>51</v>
      </c>
      <c r="V3163" t="s">
        <v>76</v>
      </c>
      <c r="W3163">
        <v>7504</v>
      </c>
      <c r="X3163" s="1">
        <v>41454</v>
      </c>
      <c r="Y3163" t="s">
        <v>53</v>
      </c>
      <c r="Z3163" t="e" vm="14">
        <v>#VALUE!</v>
      </c>
      <c r="AA3163">
        <v>33063</v>
      </c>
      <c r="AB3163" t="e" cm="1" vm="2">
        <f t="array" ref="AB3163">_FV(Table1[[#This Row],[State]],"Country/region",TRUE)</f>
        <v>#VALUE!</v>
      </c>
    </row>
    <row r="3164" spans="1:28" x14ac:dyDescent="0.35">
      <c r="A3164" t="s">
        <v>820</v>
      </c>
      <c r="B3164">
        <v>48</v>
      </c>
      <c r="C3164" t="s">
        <v>821</v>
      </c>
      <c r="D3164" t="s">
        <v>46</v>
      </c>
      <c r="E3164">
        <f>YEAR(Table1[[#This Row],[Order Date]])</f>
        <v>2013</v>
      </c>
      <c r="F3164">
        <v>1</v>
      </c>
      <c r="G3164">
        <f>MONTH(Table1[[#This Row],[Order Date]])</f>
        <v>6</v>
      </c>
      <c r="H3164" s="1">
        <v>41453</v>
      </c>
      <c r="I3164">
        <v>20455</v>
      </c>
      <c r="J3164" t="s">
        <v>58</v>
      </c>
      <c r="K3164">
        <v>7</v>
      </c>
      <c r="L3164">
        <v>65.989999999999995</v>
      </c>
      <c r="M3164" s="2">
        <v>0.08</v>
      </c>
      <c r="N3164">
        <v>381.1995</v>
      </c>
      <c r="O3164">
        <v>8.99</v>
      </c>
      <c r="P3164">
        <v>-233.56299999999999</v>
      </c>
      <c r="Q3164" s="2">
        <v>0.57999999999999996</v>
      </c>
      <c r="R3164" t="s">
        <v>96</v>
      </c>
      <c r="S3164" t="s">
        <v>30</v>
      </c>
      <c r="T3164" t="s">
        <v>1792</v>
      </c>
      <c r="U3164" t="s">
        <v>105</v>
      </c>
      <c r="V3164" t="s">
        <v>68</v>
      </c>
      <c r="W3164">
        <v>2839</v>
      </c>
      <c r="X3164" s="1">
        <v>41454</v>
      </c>
      <c r="Y3164" t="s">
        <v>42</v>
      </c>
      <c r="Z3164" t="e" vm="5">
        <v>#VALUE!</v>
      </c>
      <c r="AA3164">
        <v>55126</v>
      </c>
      <c r="AB3164" t="e" cm="1" vm="2">
        <f t="array" ref="AB3164">_FV(Table1[[#This Row],[State]],"Country/region",TRUE)</f>
        <v>#VALUE!</v>
      </c>
    </row>
    <row r="3165" spans="1:28" x14ac:dyDescent="0.35">
      <c r="A3165" t="s">
        <v>1071</v>
      </c>
      <c r="B3165">
        <v>48</v>
      </c>
      <c r="C3165" t="s">
        <v>602</v>
      </c>
      <c r="D3165" t="s">
        <v>27</v>
      </c>
      <c r="E3165">
        <f>YEAR(Table1[[#This Row],[Order Date]])</f>
        <v>2013</v>
      </c>
      <c r="F3165">
        <v>1</v>
      </c>
      <c r="G3165">
        <f>MONTH(Table1[[#This Row],[Order Date]])</f>
        <v>6</v>
      </c>
      <c r="H3165" s="1">
        <v>41453</v>
      </c>
      <c r="I3165">
        <v>261</v>
      </c>
      <c r="J3165" t="s">
        <v>131</v>
      </c>
      <c r="K3165">
        <v>47</v>
      </c>
      <c r="L3165">
        <v>140.99</v>
      </c>
      <c r="M3165" s="2">
        <v>0.04</v>
      </c>
      <c r="N3165">
        <v>5677.6090000000004</v>
      </c>
      <c r="O3165">
        <v>4.2</v>
      </c>
      <c r="P3165">
        <v>1680.7860000000001</v>
      </c>
      <c r="Q3165" s="2">
        <v>0.59</v>
      </c>
      <c r="R3165" t="s">
        <v>96</v>
      </c>
      <c r="S3165" t="s">
        <v>30</v>
      </c>
      <c r="T3165">
        <v>7160</v>
      </c>
      <c r="U3165" t="s">
        <v>105</v>
      </c>
      <c r="V3165" t="s">
        <v>68</v>
      </c>
      <c r="W3165">
        <v>45</v>
      </c>
      <c r="X3165" s="1">
        <v>41454</v>
      </c>
      <c r="Y3165" t="s">
        <v>34</v>
      </c>
      <c r="Z3165" t="e" vm="40">
        <v>#VALUE!</v>
      </c>
      <c r="AA3165">
        <v>67846</v>
      </c>
      <c r="AB3165" t="e" cm="1" vm="2">
        <f t="array" ref="AB3165">_FV(Table1[[#This Row],[State]],"Country/region",TRUE)</f>
        <v>#VALUE!</v>
      </c>
    </row>
    <row r="3166" spans="1:28" x14ac:dyDescent="0.35">
      <c r="A3166" t="s">
        <v>3052</v>
      </c>
      <c r="B3166">
        <v>48</v>
      </c>
      <c r="C3166" t="s">
        <v>1208</v>
      </c>
      <c r="D3166" t="s">
        <v>57</v>
      </c>
      <c r="E3166">
        <f>YEAR(Table1[[#This Row],[Order Date]])</f>
        <v>2013</v>
      </c>
      <c r="F3166">
        <v>1</v>
      </c>
      <c r="G3166">
        <f>MONTH(Table1[[#This Row],[Order Date]])</f>
        <v>6</v>
      </c>
      <c r="H3166" s="1">
        <v>41454</v>
      </c>
      <c r="I3166">
        <v>11779</v>
      </c>
      <c r="J3166" t="s">
        <v>39</v>
      </c>
      <c r="K3166">
        <v>43</v>
      </c>
      <c r="L3166">
        <v>10.97</v>
      </c>
      <c r="M3166" s="2">
        <v>0.09</v>
      </c>
      <c r="N3166">
        <v>452.93</v>
      </c>
      <c r="O3166">
        <v>6.5</v>
      </c>
      <c r="P3166">
        <v>-172.34</v>
      </c>
      <c r="Q3166" s="2">
        <v>0.64</v>
      </c>
      <c r="R3166" t="s">
        <v>96</v>
      </c>
      <c r="S3166" t="s">
        <v>30</v>
      </c>
      <c r="T3166" t="s">
        <v>2445</v>
      </c>
      <c r="U3166" t="s">
        <v>102</v>
      </c>
      <c r="V3166" t="s">
        <v>33</v>
      </c>
      <c r="W3166">
        <v>1629</v>
      </c>
      <c r="X3166" s="1">
        <v>41455</v>
      </c>
      <c r="Y3166" t="s">
        <v>34</v>
      </c>
      <c r="Z3166" t="e" vm="24">
        <v>#VALUE!</v>
      </c>
      <c r="AA3166">
        <v>7095</v>
      </c>
      <c r="AB3166" t="e" cm="1" vm="2">
        <f t="array" ref="AB3166">_FV(Table1[[#This Row],[State]],"Country/region",TRUE)</f>
        <v>#VALUE!</v>
      </c>
    </row>
    <row r="3167" spans="1:28" x14ac:dyDescent="0.35">
      <c r="A3167" t="s">
        <v>2819</v>
      </c>
      <c r="B3167">
        <v>48</v>
      </c>
      <c r="C3167" t="s">
        <v>1456</v>
      </c>
      <c r="D3167" t="s">
        <v>27</v>
      </c>
      <c r="E3167">
        <f>YEAR(Table1[[#This Row],[Order Date]])</f>
        <v>2013</v>
      </c>
      <c r="F3167">
        <v>1</v>
      </c>
      <c r="G3167">
        <f>MONTH(Table1[[#This Row],[Order Date]])</f>
        <v>6</v>
      </c>
      <c r="H3167" s="1">
        <v>41454</v>
      </c>
      <c r="I3167">
        <v>22626</v>
      </c>
      <c r="J3167" t="s">
        <v>58</v>
      </c>
      <c r="K3167">
        <v>35</v>
      </c>
      <c r="L3167">
        <v>218.75</v>
      </c>
      <c r="M3167" s="2">
        <v>0.04</v>
      </c>
      <c r="N3167">
        <v>6170.9120000000003</v>
      </c>
      <c r="O3167">
        <v>69.64</v>
      </c>
      <c r="P3167">
        <v>-528.65312500000005</v>
      </c>
      <c r="Q3167" s="2">
        <v>0.77</v>
      </c>
      <c r="R3167" t="s">
        <v>48</v>
      </c>
      <c r="S3167" t="s">
        <v>73</v>
      </c>
      <c r="T3167" t="s">
        <v>559</v>
      </c>
      <c r="U3167" t="s">
        <v>75</v>
      </c>
      <c r="V3167" t="s">
        <v>33</v>
      </c>
      <c r="W3167">
        <v>3150</v>
      </c>
      <c r="X3167" s="1">
        <v>41456</v>
      </c>
      <c r="Y3167" t="s">
        <v>53</v>
      </c>
      <c r="Z3167" t="e" vm="22">
        <v>#VALUE!</v>
      </c>
      <c r="AA3167">
        <v>45424</v>
      </c>
      <c r="AB3167" t="e" cm="1" vm="2">
        <f t="array" ref="AB3167">_FV(Table1[[#This Row],[State]],"Country/region",TRUE)</f>
        <v>#VALUE!</v>
      </c>
    </row>
    <row r="3168" spans="1:28" x14ac:dyDescent="0.35">
      <c r="A3168" t="s">
        <v>2965</v>
      </c>
      <c r="B3168">
        <v>48</v>
      </c>
      <c r="C3168" t="s">
        <v>1208</v>
      </c>
      <c r="D3168" t="s">
        <v>57</v>
      </c>
      <c r="E3168">
        <f>YEAR(Table1[[#This Row],[Order Date]])</f>
        <v>2013</v>
      </c>
      <c r="F3168">
        <v>1</v>
      </c>
      <c r="G3168">
        <f>MONTH(Table1[[#This Row],[Order Date]])</f>
        <v>6</v>
      </c>
      <c r="H3168" s="1">
        <v>41454</v>
      </c>
      <c r="I3168">
        <v>11779</v>
      </c>
      <c r="J3168" t="s">
        <v>39</v>
      </c>
      <c r="K3168">
        <v>45</v>
      </c>
      <c r="L3168">
        <v>6.88</v>
      </c>
      <c r="M3168" s="2">
        <v>0.04</v>
      </c>
      <c r="N3168">
        <v>311.10000000000002</v>
      </c>
      <c r="O3168">
        <v>2</v>
      </c>
      <c r="P3168">
        <v>86.6</v>
      </c>
      <c r="Q3168" s="2">
        <v>0.39</v>
      </c>
      <c r="R3168" t="s">
        <v>29</v>
      </c>
      <c r="S3168" t="s">
        <v>59</v>
      </c>
      <c r="T3168" t="s">
        <v>530</v>
      </c>
      <c r="U3168" t="s">
        <v>61</v>
      </c>
      <c r="V3168" t="s">
        <v>33</v>
      </c>
      <c r="W3168">
        <v>1628</v>
      </c>
      <c r="X3168" s="1">
        <v>41456</v>
      </c>
      <c r="Y3168" t="s">
        <v>34</v>
      </c>
      <c r="Z3168" t="e" vm="24">
        <v>#VALUE!</v>
      </c>
      <c r="AA3168">
        <v>8618</v>
      </c>
      <c r="AB3168" t="e" cm="1" vm="2">
        <f t="array" ref="AB3168">_FV(Table1[[#This Row],[State]],"Country/region",TRUE)</f>
        <v>#VALUE!</v>
      </c>
    </row>
    <row r="3169" spans="1:28" x14ac:dyDescent="0.35">
      <c r="A3169" t="s">
        <v>2819</v>
      </c>
      <c r="B3169">
        <v>48</v>
      </c>
      <c r="C3169" t="s">
        <v>1456</v>
      </c>
      <c r="D3169" t="s">
        <v>27</v>
      </c>
      <c r="E3169">
        <f>YEAR(Table1[[#This Row],[Order Date]])</f>
        <v>2013</v>
      </c>
      <c r="F3169">
        <v>1</v>
      </c>
      <c r="G3169">
        <f>MONTH(Table1[[#This Row],[Order Date]])</f>
        <v>6</v>
      </c>
      <c r="H3169" s="1">
        <v>41454</v>
      </c>
      <c r="I3169">
        <v>22626</v>
      </c>
      <c r="J3169" t="s">
        <v>58</v>
      </c>
      <c r="K3169">
        <v>17</v>
      </c>
      <c r="L3169">
        <v>5.18</v>
      </c>
      <c r="M3169" s="2">
        <v>0.02</v>
      </c>
      <c r="N3169">
        <v>90.93</v>
      </c>
      <c r="O3169">
        <v>2.04</v>
      </c>
      <c r="P3169">
        <v>14.19</v>
      </c>
      <c r="Q3169" s="2">
        <v>0.36</v>
      </c>
      <c r="R3169" t="s">
        <v>29</v>
      </c>
      <c r="S3169" t="s">
        <v>59</v>
      </c>
      <c r="T3169" t="s">
        <v>1573</v>
      </c>
      <c r="U3169" t="s">
        <v>61</v>
      </c>
      <c r="V3169" t="s">
        <v>33</v>
      </c>
      <c r="W3169">
        <v>3149</v>
      </c>
      <c r="X3169" s="1">
        <v>41456</v>
      </c>
      <c r="Y3169" t="s">
        <v>34</v>
      </c>
      <c r="Z3169" t="e" vm="22">
        <v>#VALUE!</v>
      </c>
      <c r="AA3169">
        <v>45424</v>
      </c>
      <c r="AB3169" t="e" cm="1" vm="2">
        <f t="array" ref="AB3169">_FV(Table1[[#This Row],[State]],"Country/region",TRUE)</f>
        <v>#VALUE!</v>
      </c>
    </row>
    <row r="3170" spans="1:28" x14ac:dyDescent="0.35">
      <c r="A3170" t="s">
        <v>1090</v>
      </c>
      <c r="B3170">
        <v>48</v>
      </c>
      <c r="C3170" t="s">
        <v>1575</v>
      </c>
      <c r="D3170" t="s">
        <v>27</v>
      </c>
      <c r="E3170">
        <f>YEAR(Table1[[#This Row],[Order Date]])</f>
        <v>2013</v>
      </c>
      <c r="F3170">
        <v>1</v>
      </c>
      <c r="G3170">
        <f>MONTH(Table1[[#This Row],[Order Date]])</f>
        <v>6</v>
      </c>
      <c r="H3170" s="1">
        <v>41455</v>
      </c>
      <c r="I3170">
        <v>56288</v>
      </c>
      <c r="J3170" t="s">
        <v>39</v>
      </c>
      <c r="K3170">
        <v>37</v>
      </c>
      <c r="L3170">
        <v>35.89</v>
      </c>
      <c r="M3170" s="2">
        <v>0.06</v>
      </c>
      <c r="N3170">
        <v>1287.94</v>
      </c>
      <c r="O3170">
        <v>14.72</v>
      </c>
      <c r="P3170">
        <v>140.35</v>
      </c>
      <c r="Q3170" s="2">
        <v>0.4</v>
      </c>
      <c r="R3170" t="s">
        <v>29</v>
      </c>
      <c r="S3170" t="s">
        <v>30</v>
      </c>
      <c r="T3170" t="s">
        <v>2350</v>
      </c>
      <c r="U3170" t="s">
        <v>267</v>
      </c>
      <c r="V3170" t="s">
        <v>33</v>
      </c>
      <c r="W3170">
        <v>7868</v>
      </c>
      <c r="X3170" s="1">
        <v>41455</v>
      </c>
      <c r="Y3170" t="s">
        <v>34</v>
      </c>
      <c r="Z3170" t="e" vm="15">
        <v>#VALUE!</v>
      </c>
      <c r="AA3170">
        <v>11756</v>
      </c>
      <c r="AB3170" t="e" cm="1" vm="2">
        <f t="array" ref="AB3170">_FV(Table1[[#This Row],[State]],"Country/region",TRUE)</f>
        <v>#VALUE!</v>
      </c>
    </row>
    <row r="3171" spans="1:28" x14ac:dyDescent="0.35">
      <c r="A3171" t="s">
        <v>1168</v>
      </c>
      <c r="B3171">
        <v>48</v>
      </c>
      <c r="C3171" t="s">
        <v>3053</v>
      </c>
      <c r="D3171" t="s">
        <v>46</v>
      </c>
      <c r="E3171">
        <f>YEAR(Table1[[#This Row],[Order Date]])</f>
        <v>2013</v>
      </c>
      <c r="F3171">
        <v>1</v>
      </c>
      <c r="G3171">
        <f>MONTH(Table1[[#This Row],[Order Date]])</f>
        <v>6</v>
      </c>
      <c r="H3171" s="1">
        <v>41455</v>
      </c>
      <c r="I3171">
        <v>28515</v>
      </c>
      <c r="J3171" t="s">
        <v>28</v>
      </c>
      <c r="K3171">
        <v>33</v>
      </c>
      <c r="L3171">
        <v>21.38</v>
      </c>
      <c r="M3171" s="2">
        <v>0</v>
      </c>
      <c r="N3171">
        <v>750.86</v>
      </c>
      <c r="O3171">
        <v>2.99</v>
      </c>
      <c r="P3171">
        <v>302.12400000000002</v>
      </c>
      <c r="Q3171" s="2">
        <v>0.36</v>
      </c>
      <c r="R3171" t="s">
        <v>29</v>
      </c>
      <c r="S3171" t="s">
        <v>30</v>
      </c>
      <c r="T3171" t="s">
        <v>2772</v>
      </c>
      <c r="U3171" t="s">
        <v>67</v>
      </c>
      <c r="V3171" t="s">
        <v>33</v>
      </c>
      <c r="W3171">
        <v>3997</v>
      </c>
      <c r="X3171" s="1">
        <v>41456</v>
      </c>
      <c r="Y3171" t="s">
        <v>34</v>
      </c>
      <c r="Z3171" t="e" vm="17">
        <v>#VALUE!</v>
      </c>
      <c r="AA3171">
        <v>6320</v>
      </c>
      <c r="AB3171" t="e" cm="1" vm="2">
        <f t="array" ref="AB3171">_FV(Table1[[#This Row],[State]],"Country/region",TRUE)</f>
        <v>#VALUE!</v>
      </c>
    </row>
    <row r="3172" spans="1:28" x14ac:dyDescent="0.35">
      <c r="A3172" t="s">
        <v>1574</v>
      </c>
      <c r="B3172">
        <v>48</v>
      </c>
      <c r="C3172" t="s">
        <v>1575</v>
      </c>
      <c r="D3172" t="s">
        <v>27</v>
      </c>
      <c r="E3172">
        <f>YEAR(Table1[[#This Row],[Order Date]])</f>
        <v>2013</v>
      </c>
      <c r="F3172">
        <v>1</v>
      </c>
      <c r="G3172">
        <f>MONTH(Table1[[#This Row],[Order Date]])</f>
        <v>6</v>
      </c>
      <c r="H3172" s="1">
        <v>41455</v>
      </c>
      <c r="I3172">
        <v>56288</v>
      </c>
      <c r="J3172" t="s">
        <v>39</v>
      </c>
      <c r="K3172">
        <v>39</v>
      </c>
      <c r="L3172">
        <v>15.57</v>
      </c>
      <c r="M3172" s="2">
        <v>7.0000000000000007E-2</v>
      </c>
      <c r="N3172">
        <v>585.36</v>
      </c>
      <c r="O3172">
        <v>1.39</v>
      </c>
      <c r="P3172">
        <v>269.26</v>
      </c>
      <c r="Q3172" s="2">
        <v>0.38</v>
      </c>
      <c r="R3172" t="s">
        <v>29</v>
      </c>
      <c r="S3172" t="s">
        <v>30</v>
      </c>
      <c r="T3172" t="s">
        <v>990</v>
      </c>
      <c r="U3172" t="s">
        <v>267</v>
      </c>
      <c r="V3172" t="s">
        <v>33</v>
      </c>
      <c r="W3172">
        <v>7869</v>
      </c>
      <c r="X3172" s="1">
        <v>41457</v>
      </c>
      <c r="Y3172" t="s">
        <v>42</v>
      </c>
      <c r="Z3172" t="e" vm="15">
        <v>#VALUE!</v>
      </c>
      <c r="AA3172">
        <v>11757</v>
      </c>
      <c r="AB3172" t="e" cm="1" vm="2">
        <f t="array" ref="AB3172">_FV(Table1[[#This Row],[State]],"Country/region",TRUE)</f>
        <v>#VALUE!</v>
      </c>
    </row>
    <row r="3173" spans="1:28" x14ac:dyDescent="0.35">
      <c r="A3173" t="s">
        <v>1791</v>
      </c>
      <c r="B3173">
        <v>48</v>
      </c>
      <c r="C3173" t="s">
        <v>3053</v>
      </c>
      <c r="D3173" t="s">
        <v>46</v>
      </c>
      <c r="E3173">
        <f>YEAR(Table1[[#This Row],[Order Date]])</f>
        <v>2013</v>
      </c>
      <c r="F3173">
        <v>1</v>
      </c>
      <c r="G3173">
        <f>MONTH(Table1[[#This Row],[Order Date]])</f>
        <v>6</v>
      </c>
      <c r="H3173" s="1">
        <v>41455</v>
      </c>
      <c r="I3173">
        <v>28515</v>
      </c>
      <c r="J3173" t="s">
        <v>28</v>
      </c>
      <c r="K3173">
        <v>48</v>
      </c>
      <c r="L3173">
        <v>8.32</v>
      </c>
      <c r="M3173" s="2">
        <v>0.1</v>
      </c>
      <c r="N3173">
        <v>379.78</v>
      </c>
      <c r="O3173">
        <v>2.38</v>
      </c>
      <c r="P3173">
        <v>-71.59</v>
      </c>
      <c r="Q3173" s="2">
        <v>0.74</v>
      </c>
      <c r="R3173" t="s">
        <v>96</v>
      </c>
      <c r="S3173" t="s">
        <v>139</v>
      </c>
      <c r="T3173" t="s">
        <v>856</v>
      </c>
      <c r="U3173" t="s">
        <v>102</v>
      </c>
      <c r="V3173" t="s">
        <v>33</v>
      </c>
      <c r="W3173">
        <v>3996</v>
      </c>
      <c r="X3173" s="1">
        <v>41457</v>
      </c>
      <c r="Y3173" t="s">
        <v>34</v>
      </c>
      <c r="Z3173" t="e" vm="21">
        <v>#VALUE!</v>
      </c>
      <c r="AA3173">
        <v>4005</v>
      </c>
      <c r="AB3173" t="e" cm="1" vm="2">
        <f t="array" ref="AB3173">_FV(Table1[[#This Row],[State]],"Country/region",TRUE)</f>
        <v>#VALUE!</v>
      </c>
    </row>
    <row r="3174" spans="1:28" x14ac:dyDescent="0.35">
      <c r="A3174" t="s">
        <v>1683</v>
      </c>
      <c r="B3174">
        <v>48</v>
      </c>
      <c r="C3174" t="s">
        <v>3054</v>
      </c>
      <c r="D3174" t="s">
        <v>46</v>
      </c>
      <c r="E3174">
        <f>YEAR(Table1[[#This Row],[Order Date]])</f>
        <v>2013</v>
      </c>
      <c r="F3174">
        <v>1</v>
      </c>
      <c r="G3174">
        <f>MONTH(Table1[[#This Row],[Order Date]])</f>
        <v>6</v>
      </c>
      <c r="H3174" s="1">
        <v>41455</v>
      </c>
      <c r="I3174">
        <v>34338</v>
      </c>
      <c r="J3174" t="s">
        <v>47</v>
      </c>
      <c r="K3174">
        <v>26</v>
      </c>
      <c r="L3174">
        <v>38.76</v>
      </c>
      <c r="M3174" s="2">
        <v>0.04</v>
      </c>
      <c r="N3174">
        <v>1050.1600000000001</v>
      </c>
      <c r="O3174">
        <v>13.26</v>
      </c>
      <c r="P3174">
        <v>265.08999999999997</v>
      </c>
      <c r="Q3174" s="2">
        <v>0.36</v>
      </c>
      <c r="R3174" t="s">
        <v>29</v>
      </c>
      <c r="S3174" t="s">
        <v>30</v>
      </c>
      <c r="T3174" t="s">
        <v>2565</v>
      </c>
      <c r="U3174" t="s">
        <v>61</v>
      </c>
      <c r="V3174" t="s">
        <v>52</v>
      </c>
      <c r="W3174">
        <v>4830</v>
      </c>
      <c r="X3174" s="1">
        <v>41460</v>
      </c>
      <c r="Y3174" t="s">
        <v>42</v>
      </c>
      <c r="Z3174" t="e" vm="8">
        <v>#VALUE!</v>
      </c>
      <c r="AA3174">
        <v>97330</v>
      </c>
      <c r="AB3174" t="e" cm="1" vm="2">
        <f t="array" ref="AB3174">_FV(Table1[[#This Row],[State]],"Country/region",TRUE)</f>
        <v>#VALUE!</v>
      </c>
    </row>
    <row r="3175" spans="1:28" x14ac:dyDescent="0.35">
      <c r="A3175" t="s">
        <v>1016</v>
      </c>
      <c r="B3175">
        <v>48</v>
      </c>
      <c r="C3175" t="s">
        <v>607</v>
      </c>
      <c r="D3175" t="s">
        <v>57</v>
      </c>
      <c r="E3175">
        <f>YEAR(Table1[[#This Row],[Order Date]])</f>
        <v>2013</v>
      </c>
      <c r="F3175">
        <v>1</v>
      </c>
      <c r="G3175">
        <f>MONTH(Table1[[#This Row],[Order Date]])</f>
        <v>7</v>
      </c>
      <c r="H3175" s="1">
        <v>41458</v>
      </c>
      <c r="I3175">
        <v>45029</v>
      </c>
      <c r="J3175" t="s">
        <v>28</v>
      </c>
      <c r="K3175">
        <v>20</v>
      </c>
      <c r="L3175">
        <v>262.11</v>
      </c>
      <c r="M3175" s="2">
        <v>0.01</v>
      </c>
      <c r="N3175">
        <v>5304.42</v>
      </c>
      <c r="O3175">
        <v>62.74</v>
      </c>
      <c r="P3175">
        <v>-633.441237</v>
      </c>
      <c r="Q3175" s="2">
        <v>0.75</v>
      </c>
      <c r="R3175" t="s">
        <v>48</v>
      </c>
      <c r="S3175" t="s">
        <v>73</v>
      </c>
      <c r="T3175" t="s">
        <v>1595</v>
      </c>
      <c r="U3175" t="s">
        <v>75</v>
      </c>
      <c r="V3175" t="s">
        <v>33</v>
      </c>
      <c r="W3175">
        <v>6352</v>
      </c>
      <c r="X3175" s="1">
        <v>41458</v>
      </c>
      <c r="Y3175" t="s">
        <v>53</v>
      </c>
      <c r="Z3175" t="e" vm="1">
        <v>#VALUE!</v>
      </c>
      <c r="AA3175">
        <v>19026</v>
      </c>
      <c r="AB3175" t="e" cm="1" vm="2">
        <f t="array" ref="AB3175">_FV(Table1[[#This Row],[State]],"Country/region",TRUE)</f>
        <v>#VALUE!</v>
      </c>
    </row>
    <row r="3176" spans="1:28" x14ac:dyDescent="0.35">
      <c r="A3176" t="s">
        <v>2509</v>
      </c>
      <c r="B3176">
        <v>48</v>
      </c>
      <c r="C3176" t="s">
        <v>241</v>
      </c>
      <c r="D3176" t="s">
        <v>46</v>
      </c>
      <c r="E3176">
        <f>YEAR(Table1[[#This Row],[Order Date]])</f>
        <v>2013</v>
      </c>
      <c r="F3176">
        <v>1</v>
      </c>
      <c r="G3176">
        <f>MONTH(Table1[[#This Row],[Order Date]])</f>
        <v>7</v>
      </c>
      <c r="H3176" s="1">
        <v>41458</v>
      </c>
      <c r="I3176">
        <v>23361</v>
      </c>
      <c r="J3176" t="s">
        <v>58</v>
      </c>
      <c r="K3176">
        <v>7</v>
      </c>
      <c r="L3176">
        <v>65.989999999999995</v>
      </c>
      <c r="M3176" s="2">
        <v>7.0000000000000007E-2</v>
      </c>
      <c r="N3176">
        <v>373.27749999999997</v>
      </c>
      <c r="O3176">
        <v>5.26</v>
      </c>
      <c r="P3176">
        <v>-204.93</v>
      </c>
      <c r="Q3176" s="2">
        <v>0.56000000000000005</v>
      </c>
      <c r="R3176" t="s">
        <v>96</v>
      </c>
      <c r="S3176" t="s">
        <v>30</v>
      </c>
      <c r="T3176">
        <v>8860</v>
      </c>
      <c r="U3176" t="s">
        <v>105</v>
      </c>
      <c r="V3176" t="s">
        <v>52</v>
      </c>
      <c r="W3176">
        <v>3265</v>
      </c>
      <c r="X3176" s="1">
        <v>41458</v>
      </c>
      <c r="Y3176" t="s">
        <v>34</v>
      </c>
      <c r="Z3176" t="e" vm="42">
        <v>#VALUE!</v>
      </c>
      <c r="AA3176">
        <v>86401</v>
      </c>
      <c r="AB3176" t="e" cm="1" vm="2">
        <f t="array" ref="AB3176">_FV(Table1[[#This Row],[State]],"Country/region",TRUE)</f>
        <v>#VALUE!</v>
      </c>
    </row>
    <row r="3177" spans="1:28" x14ac:dyDescent="0.35">
      <c r="A3177" t="s">
        <v>1984</v>
      </c>
      <c r="B3177">
        <v>48</v>
      </c>
      <c r="C3177" t="s">
        <v>3055</v>
      </c>
      <c r="D3177" t="s">
        <v>46</v>
      </c>
      <c r="E3177">
        <f>YEAR(Table1[[#This Row],[Order Date]])</f>
        <v>2013</v>
      </c>
      <c r="F3177">
        <v>1</v>
      </c>
      <c r="G3177">
        <f>MONTH(Table1[[#This Row],[Order Date]])</f>
        <v>7</v>
      </c>
      <c r="H3177" s="1">
        <v>41458</v>
      </c>
      <c r="I3177">
        <v>21285</v>
      </c>
      <c r="J3177" t="s">
        <v>131</v>
      </c>
      <c r="K3177">
        <v>32</v>
      </c>
      <c r="L3177">
        <v>1.68</v>
      </c>
      <c r="M3177" s="2">
        <v>0.02</v>
      </c>
      <c r="N3177">
        <v>54.78</v>
      </c>
      <c r="O3177">
        <v>1.57</v>
      </c>
      <c r="P3177">
        <v>-30.54</v>
      </c>
      <c r="Q3177" s="2">
        <v>0.59</v>
      </c>
      <c r="R3177" t="s">
        <v>29</v>
      </c>
      <c r="S3177" t="s">
        <v>59</v>
      </c>
      <c r="T3177" t="s">
        <v>398</v>
      </c>
      <c r="U3177" t="s">
        <v>88</v>
      </c>
      <c r="V3177" t="s">
        <v>68</v>
      </c>
      <c r="W3177">
        <v>2935</v>
      </c>
      <c r="X3177" s="1">
        <v>41459</v>
      </c>
      <c r="Y3177" t="s">
        <v>34</v>
      </c>
      <c r="Z3177" t="e" vm="16">
        <v>#VALUE!</v>
      </c>
      <c r="AA3177">
        <v>62002</v>
      </c>
      <c r="AB3177" t="e" cm="1" vm="2">
        <f t="array" ref="AB3177">_FV(Table1[[#This Row],[State]],"Country/region",TRUE)</f>
        <v>#VALUE!</v>
      </c>
    </row>
    <row r="3178" spans="1:28" x14ac:dyDescent="0.35">
      <c r="A3178" t="s">
        <v>3031</v>
      </c>
      <c r="B3178">
        <v>48</v>
      </c>
      <c r="C3178" t="s">
        <v>3032</v>
      </c>
      <c r="D3178" t="s">
        <v>46</v>
      </c>
      <c r="E3178">
        <f>YEAR(Table1[[#This Row],[Order Date]])</f>
        <v>2013</v>
      </c>
      <c r="F3178">
        <v>1</v>
      </c>
      <c r="G3178">
        <f>MONTH(Table1[[#This Row],[Order Date]])</f>
        <v>7</v>
      </c>
      <c r="H3178" s="1">
        <v>41458</v>
      </c>
      <c r="I3178">
        <v>49221</v>
      </c>
      <c r="J3178" t="s">
        <v>39</v>
      </c>
      <c r="K3178">
        <v>41</v>
      </c>
      <c r="L3178">
        <v>6.48</v>
      </c>
      <c r="M3178" s="2">
        <v>0.02</v>
      </c>
      <c r="N3178">
        <v>277.35000000000002</v>
      </c>
      <c r="O3178">
        <v>6.57</v>
      </c>
      <c r="P3178">
        <v>-103.28</v>
      </c>
      <c r="Q3178" s="2">
        <v>0.37</v>
      </c>
      <c r="R3178" t="s">
        <v>29</v>
      </c>
      <c r="S3178" t="s">
        <v>30</v>
      </c>
      <c r="T3178" t="s">
        <v>2155</v>
      </c>
      <c r="U3178" t="s">
        <v>61</v>
      </c>
      <c r="V3178" t="s">
        <v>33</v>
      </c>
      <c r="W3178">
        <v>6905</v>
      </c>
      <c r="X3178" s="1">
        <v>41459</v>
      </c>
      <c r="Y3178" t="s">
        <v>34</v>
      </c>
      <c r="Z3178" t="e" vm="1">
        <v>#VALUE!</v>
      </c>
      <c r="AA3178">
        <v>19087</v>
      </c>
      <c r="AB3178" t="e" cm="1" vm="2">
        <f t="array" ref="AB3178">_FV(Table1[[#This Row],[State]],"Country/region",TRUE)</f>
        <v>#VALUE!</v>
      </c>
    </row>
    <row r="3179" spans="1:28" x14ac:dyDescent="0.35">
      <c r="A3179" t="s">
        <v>2509</v>
      </c>
      <c r="B3179">
        <v>48</v>
      </c>
      <c r="C3179" t="s">
        <v>241</v>
      </c>
      <c r="D3179" t="s">
        <v>46</v>
      </c>
      <c r="E3179">
        <f>YEAR(Table1[[#This Row],[Order Date]])</f>
        <v>2013</v>
      </c>
      <c r="F3179">
        <v>1</v>
      </c>
      <c r="G3179">
        <f>MONTH(Table1[[#This Row],[Order Date]])</f>
        <v>7</v>
      </c>
      <c r="H3179" s="1">
        <v>41458</v>
      </c>
      <c r="I3179">
        <v>23361</v>
      </c>
      <c r="J3179" t="s">
        <v>58</v>
      </c>
      <c r="K3179">
        <v>36</v>
      </c>
      <c r="L3179">
        <v>80.98</v>
      </c>
      <c r="M3179" s="2">
        <v>0.04</v>
      </c>
      <c r="N3179">
        <v>2861.66</v>
      </c>
      <c r="O3179">
        <v>35</v>
      </c>
      <c r="P3179">
        <v>-921.68</v>
      </c>
      <c r="Q3179" s="2">
        <v>0.81</v>
      </c>
      <c r="R3179" t="s">
        <v>29</v>
      </c>
      <c r="S3179" t="s">
        <v>40</v>
      </c>
      <c r="T3179" t="s">
        <v>1874</v>
      </c>
      <c r="U3179" t="s">
        <v>32</v>
      </c>
      <c r="V3179" t="s">
        <v>52</v>
      </c>
      <c r="W3179">
        <v>3264</v>
      </c>
      <c r="X3179" s="1">
        <v>41459</v>
      </c>
      <c r="Y3179" t="s">
        <v>34</v>
      </c>
      <c r="Z3179" t="e" vm="42">
        <v>#VALUE!</v>
      </c>
      <c r="AA3179">
        <v>86401</v>
      </c>
      <c r="AB3179" t="e" cm="1" vm="2">
        <f t="array" ref="AB3179">_FV(Table1[[#This Row],[State]],"Country/region",TRUE)</f>
        <v>#VALUE!</v>
      </c>
    </row>
    <row r="3180" spans="1:28" x14ac:dyDescent="0.35">
      <c r="A3180" t="s">
        <v>2509</v>
      </c>
      <c r="B3180">
        <v>48</v>
      </c>
      <c r="C3180" t="s">
        <v>241</v>
      </c>
      <c r="D3180" t="s">
        <v>46</v>
      </c>
      <c r="E3180">
        <f>YEAR(Table1[[#This Row],[Order Date]])</f>
        <v>2013</v>
      </c>
      <c r="F3180">
        <v>1</v>
      </c>
      <c r="G3180">
        <f>MONTH(Table1[[#This Row],[Order Date]])</f>
        <v>7</v>
      </c>
      <c r="H3180" s="1">
        <v>41458</v>
      </c>
      <c r="I3180">
        <v>23361</v>
      </c>
      <c r="J3180" t="s">
        <v>58</v>
      </c>
      <c r="K3180">
        <v>2</v>
      </c>
      <c r="L3180">
        <v>1.26</v>
      </c>
      <c r="M3180" s="2">
        <v>0.06</v>
      </c>
      <c r="N3180">
        <v>3.23</v>
      </c>
      <c r="O3180">
        <v>0.7</v>
      </c>
      <c r="P3180">
        <v>-2.73</v>
      </c>
      <c r="Q3180" s="2">
        <v>0.81</v>
      </c>
      <c r="R3180" t="s">
        <v>29</v>
      </c>
      <c r="S3180" t="s">
        <v>59</v>
      </c>
      <c r="T3180" t="s">
        <v>1692</v>
      </c>
      <c r="U3180" t="s">
        <v>232</v>
      </c>
      <c r="V3180" t="s">
        <v>52</v>
      </c>
      <c r="W3180">
        <v>3263</v>
      </c>
      <c r="X3180" s="1">
        <v>41459</v>
      </c>
      <c r="Y3180" t="s">
        <v>34</v>
      </c>
      <c r="Z3180" t="e" vm="42">
        <v>#VALUE!</v>
      </c>
      <c r="AA3180">
        <v>86401</v>
      </c>
      <c r="AB3180" t="e" cm="1" vm="2">
        <f t="array" ref="AB3180">_FV(Table1[[#This Row],[State]],"Country/region",TRUE)</f>
        <v>#VALUE!</v>
      </c>
    </row>
    <row r="3181" spans="1:28" x14ac:dyDescent="0.35">
      <c r="A3181" t="s">
        <v>3031</v>
      </c>
      <c r="B3181">
        <v>48</v>
      </c>
      <c r="C3181" t="s">
        <v>3032</v>
      </c>
      <c r="D3181" t="s">
        <v>46</v>
      </c>
      <c r="E3181">
        <f>YEAR(Table1[[#This Row],[Order Date]])</f>
        <v>2013</v>
      </c>
      <c r="F3181">
        <v>1</v>
      </c>
      <c r="G3181">
        <f>MONTH(Table1[[#This Row],[Order Date]])</f>
        <v>7</v>
      </c>
      <c r="H3181" s="1">
        <v>41458</v>
      </c>
      <c r="I3181">
        <v>49221</v>
      </c>
      <c r="J3181" t="s">
        <v>39</v>
      </c>
      <c r="K3181">
        <v>22</v>
      </c>
      <c r="L3181">
        <v>17.98</v>
      </c>
      <c r="M3181" s="2">
        <v>0.04</v>
      </c>
      <c r="N3181">
        <v>399.64</v>
      </c>
      <c r="O3181">
        <v>8.51</v>
      </c>
      <c r="P3181">
        <v>-15.416399999999999</v>
      </c>
      <c r="Q3181" s="2">
        <v>0.4</v>
      </c>
      <c r="R3181" t="s">
        <v>96</v>
      </c>
      <c r="S3181" t="s">
        <v>80</v>
      </c>
      <c r="T3181" t="s">
        <v>1121</v>
      </c>
      <c r="U3181" t="s">
        <v>98</v>
      </c>
      <c r="V3181" t="s">
        <v>33</v>
      </c>
      <c r="W3181">
        <v>6904</v>
      </c>
      <c r="X3181" s="1">
        <v>41459</v>
      </c>
      <c r="Y3181" t="s">
        <v>34</v>
      </c>
      <c r="Z3181" t="e" vm="1">
        <v>#VALUE!</v>
      </c>
      <c r="AA3181">
        <v>19087</v>
      </c>
      <c r="AB3181" t="e" cm="1" vm="2">
        <f t="array" ref="AB3181">_FV(Table1[[#This Row],[State]],"Country/region",TRUE)</f>
        <v>#VALUE!</v>
      </c>
    </row>
    <row r="3182" spans="1:28" x14ac:dyDescent="0.35">
      <c r="A3182" t="s">
        <v>880</v>
      </c>
      <c r="B3182">
        <v>48</v>
      </c>
      <c r="C3182" t="s">
        <v>3041</v>
      </c>
      <c r="D3182" t="s">
        <v>46</v>
      </c>
      <c r="E3182">
        <f>YEAR(Table1[[#This Row],[Order Date]])</f>
        <v>2013</v>
      </c>
      <c r="F3182">
        <v>1</v>
      </c>
      <c r="G3182">
        <f>MONTH(Table1[[#This Row],[Order Date]])</f>
        <v>7</v>
      </c>
      <c r="H3182" s="1">
        <v>41458</v>
      </c>
      <c r="I3182">
        <v>43236</v>
      </c>
      <c r="J3182" t="s">
        <v>39</v>
      </c>
      <c r="K3182">
        <v>20</v>
      </c>
      <c r="L3182">
        <v>9.77</v>
      </c>
      <c r="M3182" s="2">
        <v>0</v>
      </c>
      <c r="N3182">
        <v>205.33</v>
      </c>
      <c r="O3182">
        <v>6.02</v>
      </c>
      <c r="P3182">
        <v>10.68</v>
      </c>
      <c r="Q3182" s="2">
        <v>0.48</v>
      </c>
      <c r="R3182" t="s">
        <v>48</v>
      </c>
      <c r="S3182" t="s">
        <v>80</v>
      </c>
      <c r="T3182" t="s">
        <v>1253</v>
      </c>
      <c r="U3182" t="s">
        <v>82</v>
      </c>
      <c r="V3182" t="s">
        <v>68</v>
      </c>
      <c r="W3182">
        <v>6103</v>
      </c>
      <c r="X3182" s="1">
        <v>41460</v>
      </c>
      <c r="Y3182" t="s">
        <v>34</v>
      </c>
      <c r="Z3182" t="e" vm="16">
        <v>#VALUE!</v>
      </c>
      <c r="AA3182">
        <v>60123</v>
      </c>
      <c r="AB3182" t="e" cm="1" vm="2">
        <f t="array" ref="AB3182">_FV(Table1[[#This Row],[State]],"Country/region",TRUE)</f>
        <v>#VALUE!</v>
      </c>
    </row>
    <row r="3183" spans="1:28" x14ac:dyDescent="0.35">
      <c r="A3183" t="s">
        <v>3056</v>
      </c>
      <c r="B3183">
        <v>48</v>
      </c>
      <c r="C3183" t="s">
        <v>1048</v>
      </c>
      <c r="D3183" t="s">
        <v>57</v>
      </c>
      <c r="E3183">
        <f>YEAR(Table1[[#This Row],[Order Date]])</f>
        <v>2013</v>
      </c>
      <c r="F3183">
        <v>1</v>
      </c>
      <c r="G3183">
        <f>MONTH(Table1[[#This Row],[Order Date]])</f>
        <v>7</v>
      </c>
      <c r="H3183" s="1">
        <v>41458</v>
      </c>
      <c r="I3183">
        <v>54913</v>
      </c>
      <c r="J3183" t="s">
        <v>28</v>
      </c>
      <c r="K3183">
        <v>11</v>
      </c>
      <c r="L3183">
        <v>4.76</v>
      </c>
      <c r="M3183" s="2">
        <v>0.08</v>
      </c>
      <c r="N3183">
        <v>54.61</v>
      </c>
      <c r="O3183">
        <v>0.88</v>
      </c>
      <c r="P3183">
        <v>14.99</v>
      </c>
      <c r="Q3183" s="2">
        <v>0.39</v>
      </c>
      <c r="R3183" t="s">
        <v>29</v>
      </c>
      <c r="S3183" t="s">
        <v>59</v>
      </c>
      <c r="T3183" t="s">
        <v>1453</v>
      </c>
      <c r="U3183" t="s">
        <v>61</v>
      </c>
      <c r="V3183" t="s">
        <v>52</v>
      </c>
      <c r="W3183">
        <v>7658</v>
      </c>
      <c r="X3183" s="1">
        <v>41460</v>
      </c>
      <c r="Y3183" t="s">
        <v>42</v>
      </c>
      <c r="Z3183" t="e" vm="23">
        <v>#VALUE!</v>
      </c>
      <c r="AA3183">
        <v>98270</v>
      </c>
      <c r="AB3183" t="e" cm="1" vm="2">
        <f t="array" ref="AB3183">_FV(Table1[[#This Row],[State]],"Country/region",TRUE)</f>
        <v>#VALUE!</v>
      </c>
    </row>
    <row r="3184" spans="1:28" x14ac:dyDescent="0.35">
      <c r="A3184" t="s">
        <v>1984</v>
      </c>
      <c r="B3184">
        <v>48</v>
      </c>
      <c r="C3184" t="s">
        <v>3055</v>
      </c>
      <c r="D3184" t="s">
        <v>46</v>
      </c>
      <c r="E3184">
        <f>YEAR(Table1[[#This Row],[Order Date]])</f>
        <v>2013</v>
      </c>
      <c r="F3184">
        <v>1</v>
      </c>
      <c r="G3184">
        <f>MONTH(Table1[[#This Row],[Order Date]])</f>
        <v>7</v>
      </c>
      <c r="H3184" s="1">
        <v>41458</v>
      </c>
      <c r="I3184">
        <v>21285</v>
      </c>
      <c r="J3184" t="s">
        <v>131</v>
      </c>
      <c r="K3184">
        <v>47</v>
      </c>
      <c r="L3184">
        <v>7.08</v>
      </c>
      <c r="M3184" s="2">
        <v>0.1</v>
      </c>
      <c r="N3184">
        <v>304.83</v>
      </c>
      <c r="O3184">
        <v>2.35</v>
      </c>
      <c r="P3184">
        <v>23.82</v>
      </c>
      <c r="Q3184" s="2">
        <v>0.47</v>
      </c>
      <c r="R3184" t="s">
        <v>29</v>
      </c>
      <c r="S3184" t="s">
        <v>59</v>
      </c>
      <c r="T3184" t="s">
        <v>1275</v>
      </c>
      <c r="U3184" t="s">
        <v>88</v>
      </c>
      <c r="V3184" t="s">
        <v>68</v>
      </c>
      <c r="W3184">
        <v>2936</v>
      </c>
      <c r="X3184" s="1">
        <v>41460</v>
      </c>
      <c r="Y3184" t="s">
        <v>34</v>
      </c>
      <c r="Z3184" t="e" vm="16">
        <v>#VALUE!</v>
      </c>
      <c r="AA3184">
        <v>62002</v>
      </c>
      <c r="AB3184" t="e" cm="1" vm="2">
        <f t="array" ref="AB3184">_FV(Table1[[#This Row],[State]],"Country/region",TRUE)</f>
        <v>#VALUE!</v>
      </c>
    </row>
    <row r="3185" spans="1:28" x14ac:dyDescent="0.35">
      <c r="A3185" t="s">
        <v>2383</v>
      </c>
      <c r="B3185">
        <v>48</v>
      </c>
      <c r="C3185" t="s">
        <v>2304</v>
      </c>
      <c r="D3185" t="s">
        <v>46</v>
      </c>
      <c r="E3185">
        <f>YEAR(Table1[[#This Row],[Order Date]])</f>
        <v>2013</v>
      </c>
      <c r="F3185">
        <v>1</v>
      </c>
      <c r="G3185">
        <f>MONTH(Table1[[#This Row],[Order Date]])</f>
        <v>7</v>
      </c>
      <c r="H3185" s="1">
        <v>41458</v>
      </c>
      <c r="I3185">
        <v>46880</v>
      </c>
      <c r="J3185" t="s">
        <v>58</v>
      </c>
      <c r="K3185">
        <v>1</v>
      </c>
      <c r="L3185">
        <v>21.98</v>
      </c>
      <c r="M3185" s="2">
        <v>7.0000000000000007E-2</v>
      </c>
      <c r="N3185">
        <v>29.99</v>
      </c>
      <c r="O3185">
        <v>8.32</v>
      </c>
      <c r="P3185">
        <v>-8.8800000000000008</v>
      </c>
      <c r="Q3185" s="2">
        <v>0.39</v>
      </c>
      <c r="R3185" t="s">
        <v>29</v>
      </c>
      <c r="S3185" t="s">
        <v>59</v>
      </c>
      <c r="T3185" t="s">
        <v>3057</v>
      </c>
      <c r="U3185" t="s">
        <v>61</v>
      </c>
      <c r="V3185" t="s">
        <v>52</v>
      </c>
      <c r="W3185">
        <v>6583</v>
      </c>
      <c r="X3185" s="1">
        <v>41460</v>
      </c>
      <c r="Y3185" t="s">
        <v>34</v>
      </c>
      <c r="Z3185" t="e" vm="4">
        <v>#VALUE!</v>
      </c>
      <c r="AA3185">
        <v>91776</v>
      </c>
      <c r="AB3185" t="e" cm="1" vm="2">
        <f t="array" ref="AB3185">_FV(Table1[[#This Row],[State]],"Country/region",TRUE)</f>
        <v>#VALUE!</v>
      </c>
    </row>
    <row r="3186" spans="1:28" x14ac:dyDescent="0.35">
      <c r="A3186" t="s">
        <v>2160</v>
      </c>
      <c r="B3186">
        <v>48</v>
      </c>
      <c r="C3186" t="s">
        <v>1479</v>
      </c>
      <c r="D3186" t="s">
        <v>27</v>
      </c>
      <c r="E3186">
        <f>YEAR(Table1[[#This Row],[Order Date]])</f>
        <v>2013</v>
      </c>
      <c r="F3186">
        <v>1</v>
      </c>
      <c r="G3186">
        <f>MONTH(Table1[[#This Row],[Order Date]])</f>
        <v>7</v>
      </c>
      <c r="H3186" s="1">
        <v>41458</v>
      </c>
      <c r="I3186">
        <v>20325</v>
      </c>
      <c r="J3186" t="s">
        <v>58</v>
      </c>
      <c r="K3186">
        <v>35</v>
      </c>
      <c r="L3186">
        <v>119.99</v>
      </c>
      <c r="M3186" s="2">
        <v>0.06</v>
      </c>
      <c r="N3186">
        <v>4043.29</v>
      </c>
      <c r="O3186">
        <v>56.14</v>
      </c>
      <c r="P3186">
        <v>-34.304099999999998</v>
      </c>
      <c r="Q3186" s="2">
        <v>0.39</v>
      </c>
      <c r="R3186" t="s">
        <v>96</v>
      </c>
      <c r="S3186" t="s">
        <v>73</v>
      </c>
      <c r="T3186" t="s">
        <v>423</v>
      </c>
      <c r="U3186" t="s">
        <v>98</v>
      </c>
      <c r="V3186" t="s">
        <v>52</v>
      </c>
      <c r="W3186">
        <v>2818</v>
      </c>
      <c r="X3186" s="1">
        <v>41460</v>
      </c>
      <c r="Y3186" t="s">
        <v>53</v>
      </c>
      <c r="Z3186" t="e" vm="4">
        <v>#VALUE!</v>
      </c>
      <c r="AA3186">
        <v>95630</v>
      </c>
      <c r="AB3186" t="e" cm="1" vm="2">
        <f t="array" ref="AB3186">_FV(Table1[[#This Row],[State]],"Country/region",TRUE)</f>
        <v>#VALUE!</v>
      </c>
    </row>
    <row r="3187" spans="1:28" x14ac:dyDescent="0.35">
      <c r="A3187" t="s">
        <v>2160</v>
      </c>
      <c r="B3187">
        <v>48</v>
      </c>
      <c r="C3187" t="s">
        <v>1479</v>
      </c>
      <c r="D3187" t="s">
        <v>27</v>
      </c>
      <c r="E3187">
        <f>YEAR(Table1[[#This Row],[Order Date]])</f>
        <v>2013</v>
      </c>
      <c r="F3187">
        <v>1</v>
      </c>
      <c r="G3187">
        <f>MONTH(Table1[[#This Row],[Order Date]])</f>
        <v>7</v>
      </c>
      <c r="H3187" s="1">
        <v>41458</v>
      </c>
      <c r="I3187">
        <v>20325</v>
      </c>
      <c r="J3187" t="s">
        <v>58</v>
      </c>
      <c r="K3187">
        <v>24</v>
      </c>
      <c r="L3187">
        <v>36.549999999999997</v>
      </c>
      <c r="M3187" s="2">
        <v>7.0000000000000007E-2</v>
      </c>
      <c r="N3187">
        <v>870.48</v>
      </c>
      <c r="O3187">
        <v>13.89</v>
      </c>
      <c r="P3187">
        <v>104.37</v>
      </c>
      <c r="Q3187" s="2">
        <v>0.41</v>
      </c>
      <c r="R3187" t="s">
        <v>29</v>
      </c>
      <c r="S3187" t="s">
        <v>59</v>
      </c>
      <c r="T3187" t="s">
        <v>1194</v>
      </c>
      <c r="U3187" t="s">
        <v>88</v>
      </c>
      <c r="V3187" t="s">
        <v>52</v>
      </c>
      <c r="W3187">
        <v>2819</v>
      </c>
      <c r="X3187" s="1">
        <v>41461</v>
      </c>
      <c r="Y3187" t="s">
        <v>34</v>
      </c>
      <c r="Z3187" t="e" vm="4">
        <v>#VALUE!</v>
      </c>
      <c r="AA3187">
        <v>95630</v>
      </c>
      <c r="AB3187" t="e" cm="1" vm="2">
        <f t="array" ref="AB3187">_FV(Table1[[#This Row],[State]],"Country/region",TRUE)</f>
        <v>#VALUE!</v>
      </c>
    </row>
    <row r="3188" spans="1:28" x14ac:dyDescent="0.35">
      <c r="A3188" t="s">
        <v>1644</v>
      </c>
      <c r="B3188">
        <v>48</v>
      </c>
      <c r="C3188" t="s">
        <v>3037</v>
      </c>
      <c r="D3188" t="s">
        <v>27</v>
      </c>
      <c r="E3188">
        <f>YEAR(Table1[[#This Row],[Order Date]])</f>
        <v>2013</v>
      </c>
      <c r="F3188">
        <v>1</v>
      </c>
      <c r="G3188">
        <f>MONTH(Table1[[#This Row],[Order Date]])</f>
        <v>7</v>
      </c>
      <c r="H3188" s="1">
        <v>41458</v>
      </c>
      <c r="I3188">
        <v>44065</v>
      </c>
      <c r="J3188" t="s">
        <v>47</v>
      </c>
      <c r="K3188">
        <v>23</v>
      </c>
      <c r="L3188">
        <v>80.97</v>
      </c>
      <c r="M3188" s="2">
        <v>0.01</v>
      </c>
      <c r="N3188">
        <v>1914.16</v>
      </c>
      <c r="O3188">
        <v>33.6</v>
      </c>
      <c r="P3188">
        <v>128.43</v>
      </c>
      <c r="Q3188" s="2">
        <v>0.37</v>
      </c>
      <c r="R3188" t="s">
        <v>96</v>
      </c>
      <c r="S3188" t="s">
        <v>49</v>
      </c>
      <c r="T3188" t="s">
        <v>573</v>
      </c>
      <c r="U3188" t="s">
        <v>98</v>
      </c>
      <c r="V3188" t="s">
        <v>33</v>
      </c>
      <c r="W3188">
        <v>6223</v>
      </c>
      <c r="X3188" s="1">
        <v>41465</v>
      </c>
      <c r="Y3188" t="s">
        <v>53</v>
      </c>
      <c r="Z3188" t="e" vm="24">
        <v>#VALUE!</v>
      </c>
      <c r="AA3188">
        <v>7101</v>
      </c>
      <c r="AB3188" t="e" cm="1" vm="2">
        <f t="array" ref="AB3188">_FV(Table1[[#This Row],[State]],"Country/region",TRUE)</f>
        <v>#VALUE!</v>
      </c>
    </row>
    <row r="3189" spans="1:28" x14ac:dyDescent="0.35">
      <c r="A3189" t="s">
        <v>1497</v>
      </c>
      <c r="B3189">
        <v>48</v>
      </c>
      <c r="C3189" t="s">
        <v>1151</v>
      </c>
      <c r="D3189" t="s">
        <v>27</v>
      </c>
      <c r="E3189">
        <f>YEAR(Table1[[#This Row],[Order Date]])</f>
        <v>2013</v>
      </c>
      <c r="F3189">
        <v>1</v>
      </c>
      <c r="G3189">
        <f>MONTH(Table1[[#This Row],[Order Date]])</f>
        <v>7</v>
      </c>
      <c r="H3189" s="1">
        <v>41459</v>
      </c>
      <c r="I3189">
        <v>52743</v>
      </c>
      <c r="J3189" t="s">
        <v>28</v>
      </c>
      <c r="K3189">
        <v>46</v>
      </c>
      <c r="L3189">
        <v>150.97999999999999</v>
      </c>
      <c r="M3189" s="2">
        <v>0.09</v>
      </c>
      <c r="N3189">
        <v>5699.22</v>
      </c>
      <c r="O3189">
        <v>13.99</v>
      </c>
      <c r="P3189">
        <v>2812.63</v>
      </c>
      <c r="Q3189" s="2">
        <v>0.38</v>
      </c>
      <c r="R3189" t="s">
        <v>96</v>
      </c>
      <c r="S3189" t="s">
        <v>80</v>
      </c>
      <c r="T3189" t="s">
        <v>509</v>
      </c>
      <c r="U3189" t="s">
        <v>98</v>
      </c>
      <c r="V3189" t="s">
        <v>52</v>
      </c>
      <c r="W3189">
        <v>7401</v>
      </c>
      <c r="X3189" s="1">
        <v>41459</v>
      </c>
      <c r="Y3189" t="s">
        <v>34</v>
      </c>
      <c r="Z3189" t="e" vm="42">
        <v>#VALUE!</v>
      </c>
      <c r="AA3189">
        <v>85301</v>
      </c>
      <c r="AB3189" t="e" cm="1" vm="2">
        <f t="array" ref="AB3189">_FV(Table1[[#This Row],[State]],"Country/region",TRUE)</f>
        <v>#VALUE!</v>
      </c>
    </row>
    <row r="3190" spans="1:28" x14ac:dyDescent="0.35">
      <c r="A3190" t="s">
        <v>3058</v>
      </c>
      <c r="B3190">
        <v>48</v>
      </c>
      <c r="C3190" t="s">
        <v>2448</v>
      </c>
      <c r="D3190" t="s">
        <v>46</v>
      </c>
      <c r="E3190">
        <f>YEAR(Table1[[#This Row],[Order Date]])</f>
        <v>2013</v>
      </c>
      <c r="F3190">
        <v>1</v>
      </c>
      <c r="G3190">
        <f>MONTH(Table1[[#This Row],[Order Date]])</f>
        <v>7</v>
      </c>
      <c r="H3190" s="1">
        <v>41459</v>
      </c>
      <c r="I3190">
        <v>41824</v>
      </c>
      <c r="J3190" t="s">
        <v>39</v>
      </c>
      <c r="K3190">
        <v>8</v>
      </c>
      <c r="L3190">
        <v>18.940000000000001</v>
      </c>
      <c r="M3190" s="2">
        <v>0.01</v>
      </c>
      <c r="N3190">
        <v>157.51</v>
      </c>
      <c r="O3190">
        <v>1.49</v>
      </c>
      <c r="P3190">
        <v>46.478000000000002</v>
      </c>
      <c r="Q3190" s="2">
        <v>0.35</v>
      </c>
      <c r="R3190" t="s">
        <v>29</v>
      </c>
      <c r="S3190" t="s">
        <v>30</v>
      </c>
      <c r="T3190" t="s">
        <v>3059</v>
      </c>
      <c r="U3190" t="s">
        <v>67</v>
      </c>
      <c r="V3190" t="s">
        <v>52</v>
      </c>
      <c r="W3190">
        <v>5895</v>
      </c>
      <c r="X3190" s="1">
        <v>41460</v>
      </c>
      <c r="Y3190" t="s">
        <v>34</v>
      </c>
      <c r="Z3190" t="e" vm="32">
        <v>#VALUE!</v>
      </c>
      <c r="AA3190">
        <v>80501</v>
      </c>
      <c r="AB3190" t="e" cm="1" vm="2">
        <f t="array" ref="AB3190">_FV(Table1[[#This Row],[State]],"Country/region",TRUE)</f>
        <v>#VALUE!</v>
      </c>
    </row>
    <row r="3191" spans="1:28" x14ac:dyDescent="0.35">
      <c r="A3191" t="s">
        <v>766</v>
      </c>
      <c r="B3191">
        <v>48</v>
      </c>
      <c r="C3191" t="s">
        <v>767</v>
      </c>
      <c r="D3191" t="s">
        <v>46</v>
      </c>
      <c r="E3191">
        <f>YEAR(Table1[[#This Row],[Order Date]])</f>
        <v>2013</v>
      </c>
      <c r="F3191">
        <v>1</v>
      </c>
      <c r="G3191">
        <f>MONTH(Table1[[#This Row],[Order Date]])</f>
        <v>7</v>
      </c>
      <c r="H3191" s="1">
        <v>41459</v>
      </c>
      <c r="I3191">
        <v>21892</v>
      </c>
      <c r="J3191" t="s">
        <v>28</v>
      </c>
      <c r="K3191">
        <v>6</v>
      </c>
      <c r="L3191">
        <v>4.91</v>
      </c>
      <c r="M3191" s="2">
        <v>0.06</v>
      </c>
      <c r="N3191">
        <v>34.880000000000003</v>
      </c>
      <c r="O3191">
        <v>4.97</v>
      </c>
      <c r="P3191">
        <v>-18.342500000000001</v>
      </c>
      <c r="Q3191" s="2">
        <v>0.38</v>
      </c>
      <c r="R3191" t="s">
        <v>29</v>
      </c>
      <c r="S3191" t="s">
        <v>30</v>
      </c>
      <c r="T3191" t="s">
        <v>1921</v>
      </c>
      <c r="U3191" t="s">
        <v>67</v>
      </c>
      <c r="V3191" t="s">
        <v>68</v>
      </c>
      <c r="W3191">
        <v>3056</v>
      </c>
      <c r="X3191" s="1">
        <v>41461</v>
      </c>
      <c r="Y3191" t="s">
        <v>34</v>
      </c>
      <c r="Z3191" t="e" vm="12">
        <v>#VALUE!</v>
      </c>
      <c r="AA3191">
        <v>50613</v>
      </c>
      <c r="AB3191" t="e" cm="1" vm="2">
        <f t="array" ref="AB3191">_FV(Table1[[#This Row],[State]],"Country/region",TRUE)</f>
        <v>#VALUE!</v>
      </c>
    </row>
    <row r="3192" spans="1:28" x14ac:dyDescent="0.35">
      <c r="A3192" t="s">
        <v>2581</v>
      </c>
      <c r="B3192">
        <v>48</v>
      </c>
      <c r="C3192" t="s">
        <v>2582</v>
      </c>
      <c r="D3192" t="s">
        <v>46</v>
      </c>
      <c r="E3192">
        <f>YEAR(Table1[[#This Row],[Order Date]])</f>
        <v>2013</v>
      </c>
      <c r="F3192">
        <v>1</v>
      </c>
      <c r="G3192">
        <f>MONTH(Table1[[#This Row],[Order Date]])</f>
        <v>7</v>
      </c>
      <c r="H3192" s="1">
        <v>41459</v>
      </c>
      <c r="I3192">
        <v>55140</v>
      </c>
      <c r="J3192" t="s">
        <v>58</v>
      </c>
      <c r="K3192">
        <v>39</v>
      </c>
      <c r="L3192">
        <v>11.7</v>
      </c>
      <c r="M3192" s="2">
        <v>0.09</v>
      </c>
      <c r="N3192">
        <v>438.8</v>
      </c>
      <c r="O3192">
        <v>6.96</v>
      </c>
      <c r="P3192">
        <v>-84.19</v>
      </c>
      <c r="Q3192" s="2">
        <v>0.5</v>
      </c>
      <c r="R3192" t="s">
        <v>29</v>
      </c>
      <c r="S3192" t="s">
        <v>80</v>
      </c>
      <c r="T3192" t="s">
        <v>494</v>
      </c>
      <c r="U3192" t="s">
        <v>214</v>
      </c>
      <c r="V3192" t="s">
        <v>33</v>
      </c>
      <c r="W3192">
        <v>7693</v>
      </c>
      <c r="X3192" s="1">
        <v>41461</v>
      </c>
      <c r="Y3192" t="s">
        <v>34</v>
      </c>
      <c r="Z3192" t="e" vm="43">
        <v>#VALUE!</v>
      </c>
      <c r="AA3192">
        <v>26501</v>
      </c>
      <c r="AB3192" t="e" cm="1" vm="2">
        <f t="array" ref="AB3192">_FV(Table1[[#This Row],[State]],"Country/region",TRUE)</f>
        <v>#VALUE!</v>
      </c>
    </row>
    <row r="3193" spans="1:28" x14ac:dyDescent="0.35">
      <c r="A3193" t="s">
        <v>2280</v>
      </c>
      <c r="B3193">
        <v>48</v>
      </c>
      <c r="C3193" t="s">
        <v>2448</v>
      </c>
      <c r="D3193" t="s">
        <v>46</v>
      </c>
      <c r="E3193">
        <f>YEAR(Table1[[#This Row],[Order Date]])</f>
        <v>2013</v>
      </c>
      <c r="F3193">
        <v>1</v>
      </c>
      <c r="G3193">
        <f>MONTH(Table1[[#This Row],[Order Date]])</f>
        <v>7</v>
      </c>
      <c r="H3193" s="1">
        <v>41459</v>
      </c>
      <c r="I3193">
        <v>41824</v>
      </c>
      <c r="J3193" t="s">
        <v>39</v>
      </c>
      <c r="K3193">
        <v>33</v>
      </c>
      <c r="L3193">
        <v>2.98</v>
      </c>
      <c r="M3193" s="2">
        <v>0.09</v>
      </c>
      <c r="N3193">
        <v>97.78</v>
      </c>
      <c r="O3193">
        <v>2.0299999999999998</v>
      </c>
      <c r="P3193">
        <v>-31.22</v>
      </c>
      <c r="Q3193" s="2">
        <v>0.56999999999999995</v>
      </c>
      <c r="R3193" t="s">
        <v>29</v>
      </c>
      <c r="S3193" t="s">
        <v>59</v>
      </c>
      <c r="T3193" t="s">
        <v>358</v>
      </c>
      <c r="U3193" t="s">
        <v>88</v>
      </c>
      <c r="V3193" t="s">
        <v>52</v>
      </c>
      <c r="W3193">
        <v>5896</v>
      </c>
      <c r="X3193" s="1">
        <v>41461</v>
      </c>
      <c r="Y3193" t="s">
        <v>34</v>
      </c>
      <c r="Z3193" t="e" vm="32">
        <v>#VALUE!</v>
      </c>
      <c r="AA3193">
        <v>80538</v>
      </c>
      <c r="AB3193" t="e" cm="1" vm="2">
        <f t="array" ref="AB3193">_FV(Table1[[#This Row],[State]],"Country/region",TRUE)</f>
        <v>#VALUE!</v>
      </c>
    </row>
    <row r="3194" spans="1:28" x14ac:dyDescent="0.35">
      <c r="A3194" t="s">
        <v>2111</v>
      </c>
      <c r="B3194">
        <v>48</v>
      </c>
      <c r="C3194" t="s">
        <v>2112</v>
      </c>
      <c r="D3194" t="s">
        <v>38</v>
      </c>
      <c r="E3194">
        <f>YEAR(Table1[[#This Row],[Order Date]])</f>
        <v>2013</v>
      </c>
      <c r="F3194">
        <v>1</v>
      </c>
      <c r="G3194">
        <f>MONTH(Table1[[#This Row],[Order Date]])</f>
        <v>7</v>
      </c>
      <c r="H3194" s="1">
        <v>41459</v>
      </c>
      <c r="I3194">
        <v>21318</v>
      </c>
      <c r="J3194" t="s">
        <v>28</v>
      </c>
      <c r="K3194">
        <v>40</v>
      </c>
      <c r="L3194">
        <v>37.700000000000003</v>
      </c>
      <c r="M3194" s="2">
        <v>0.1</v>
      </c>
      <c r="N3194">
        <v>1384.34</v>
      </c>
      <c r="O3194">
        <v>2.99</v>
      </c>
      <c r="P3194">
        <v>562.30899999999997</v>
      </c>
      <c r="Q3194" s="2">
        <v>0.35</v>
      </c>
      <c r="R3194" t="s">
        <v>29</v>
      </c>
      <c r="S3194" t="s">
        <v>30</v>
      </c>
      <c r="T3194" t="s">
        <v>1512</v>
      </c>
      <c r="U3194" t="s">
        <v>67</v>
      </c>
      <c r="V3194" t="s">
        <v>52</v>
      </c>
      <c r="W3194">
        <v>2941</v>
      </c>
      <c r="X3194" s="1">
        <v>41461</v>
      </c>
      <c r="Y3194" t="s">
        <v>34</v>
      </c>
      <c r="Z3194" t="e" vm="39">
        <v>#VALUE!</v>
      </c>
      <c r="AA3194">
        <v>87105</v>
      </c>
      <c r="AB3194" t="e" cm="1" vm="2">
        <f t="array" ref="AB3194">_FV(Table1[[#This Row],[State]],"Country/region",TRUE)</f>
        <v>#VALUE!</v>
      </c>
    </row>
    <row r="3195" spans="1:28" x14ac:dyDescent="0.35">
      <c r="A3195" t="s">
        <v>1276</v>
      </c>
      <c r="B3195">
        <v>48</v>
      </c>
      <c r="C3195" t="s">
        <v>1277</v>
      </c>
      <c r="D3195" t="s">
        <v>38</v>
      </c>
      <c r="E3195">
        <f>YEAR(Table1[[#This Row],[Order Date]])</f>
        <v>2013</v>
      </c>
      <c r="F3195">
        <v>1</v>
      </c>
      <c r="G3195">
        <f>MONTH(Table1[[#This Row],[Order Date]])</f>
        <v>7</v>
      </c>
      <c r="H3195" s="1">
        <v>41459</v>
      </c>
      <c r="I3195">
        <v>11682</v>
      </c>
      <c r="J3195" t="s">
        <v>47</v>
      </c>
      <c r="K3195">
        <v>5</v>
      </c>
      <c r="L3195">
        <v>19.98</v>
      </c>
      <c r="M3195" s="2">
        <v>0.09</v>
      </c>
      <c r="N3195">
        <v>102.18</v>
      </c>
      <c r="O3195">
        <v>4</v>
      </c>
      <c r="P3195">
        <v>-65.67</v>
      </c>
      <c r="Q3195" s="2">
        <v>0.68</v>
      </c>
      <c r="R3195" t="s">
        <v>96</v>
      </c>
      <c r="S3195" t="s">
        <v>30</v>
      </c>
      <c r="T3195" t="s">
        <v>1029</v>
      </c>
      <c r="U3195" t="s">
        <v>102</v>
      </c>
      <c r="V3195" t="s">
        <v>52</v>
      </c>
      <c r="W3195">
        <v>1612</v>
      </c>
      <c r="X3195" s="1">
        <v>41466</v>
      </c>
      <c r="Y3195" t="s">
        <v>34</v>
      </c>
      <c r="Z3195" t="e" vm="4">
        <v>#VALUE!</v>
      </c>
      <c r="AA3195">
        <v>94024</v>
      </c>
      <c r="AB3195" t="e" cm="1" vm="2">
        <f t="array" ref="AB3195">_FV(Table1[[#This Row],[State]],"Country/region",TRUE)</f>
        <v>#VALUE!</v>
      </c>
    </row>
    <row r="3196" spans="1:28" x14ac:dyDescent="0.35">
      <c r="A3196" t="s">
        <v>1663</v>
      </c>
      <c r="B3196">
        <v>48</v>
      </c>
      <c r="C3196" t="s">
        <v>1664</v>
      </c>
      <c r="D3196" t="s">
        <v>38</v>
      </c>
      <c r="E3196">
        <f>YEAR(Table1[[#This Row],[Order Date]])</f>
        <v>2013</v>
      </c>
      <c r="F3196">
        <v>1</v>
      </c>
      <c r="G3196">
        <f>MONTH(Table1[[#This Row],[Order Date]])</f>
        <v>7</v>
      </c>
      <c r="H3196" s="1">
        <v>41460</v>
      </c>
      <c r="I3196">
        <v>10784</v>
      </c>
      <c r="J3196" t="s">
        <v>39</v>
      </c>
      <c r="K3196">
        <v>2</v>
      </c>
      <c r="L3196">
        <v>6.78</v>
      </c>
      <c r="M3196" s="2">
        <v>0.1</v>
      </c>
      <c r="N3196">
        <v>19.36</v>
      </c>
      <c r="O3196">
        <v>6.18</v>
      </c>
      <c r="P3196">
        <v>-11.85</v>
      </c>
      <c r="Q3196" s="2">
        <v>0.39</v>
      </c>
      <c r="R3196" t="s">
        <v>29</v>
      </c>
      <c r="S3196" t="s">
        <v>30</v>
      </c>
      <c r="T3196" t="s">
        <v>3060</v>
      </c>
      <c r="U3196" t="s">
        <v>61</v>
      </c>
      <c r="V3196" t="s">
        <v>33</v>
      </c>
      <c r="W3196">
        <v>1493</v>
      </c>
      <c r="X3196" s="1">
        <v>41461</v>
      </c>
      <c r="Y3196" t="s">
        <v>34</v>
      </c>
      <c r="Z3196" t="e" vm="3">
        <v>#VALUE!</v>
      </c>
      <c r="AA3196">
        <v>21113</v>
      </c>
      <c r="AB3196" t="e" cm="1" vm="2">
        <f t="array" ref="AB3196">_FV(Table1[[#This Row],[State]],"Country/region",TRUE)</f>
        <v>#VALUE!</v>
      </c>
    </row>
    <row r="3197" spans="1:28" x14ac:dyDescent="0.35">
      <c r="A3197" t="s">
        <v>2941</v>
      </c>
      <c r="B3197">
        <v>48</v>
      </c>
      <c r="C3197" t="s">
        <v>1664</v>
      </c>
      <c r="D3197" t="s">
        <v>38</v>
      </c>
      <c r="E3197">
        <f>YEAR(Table1[[#This Row],[Order Date]])</f>
        <v>2013</v>
      </c>
      <c r="F3197">
        <v>1</v>
      </c>
      <c r="G3197">
        <f>MONTH(Table1[[#This Row],[Order Date]])</f>
        <v>7</v>
      </c>
      <c r="H3197" s="1">
        <v>41460</v>
      </c>
      <c r="I3197">
        <v>10784</v>
      </c>
      <c r="J3197" t="s">
        <v>39</v>
      </c>
      <c r="K3197">
        <v>30</v>
      </c>
      <c r="L3197">
        <v>6.81</v>
      </c>
      <c r="M3197" s="2">
        <v>0.09</v>
      </c>
      <c r="N3197">
        <v>206.27</v>
      </c>
      <c r="O3197">
        <v>5.48</v>
      </c>
      <c r="P3197">
        <v>-54.441000000000003</v>
      </c>
      <c r="Q3197" s="2">
        <v>0.37</v>
      </c>
      <c r="R3197" t="s">
        <v>29</v>
      </c>
      <c r="S3197" t="s">
        <v>30</v>
      </c>
      <c r="T3197" t="s">
        <v>3061</v>
      </c>
      <c r="U3197" t="s">
        <v>67</v>
      </c>
      <c r="V3197" t="s">
        <v>33</v>
      </c>
      <c r="W3197">
        <v>1494</v>
      </c>
      <c r="X3197" s="1">
        <v>41462</v>
      </c>
      <c r="Y3197" t="s">
        <v>34</v>
      </c>
      <c r="Z3197" t="e" vm="3">
        <v>#VALUE!</v>
      </c>
      <c r="AA3197">
        <v>20832</v>
      </c>
      <c r="AB3197" t="e" cm="1" vm="2">
        <f t="array" ref="AB3197">_FV(Table1[[#This Row],[State]],"Country/region",TRUE)</f>
        <v>#VALUE!</v>
      </c>
    </row>
    <row r="3198" spans="1:28" x14ac:dyDescent="0.35">
      <c r="A3198" t="s">
        <v>1462</v>
      </c>
      <c r="B3198">
        <v>48</v>
      </c>
      <c r="C3198" t="s">
        <v>1277</v>
      </c>
      <c r="D3198" t="s">
        <v>38</v>
      </c>
      <c r="E3198">
        <f>YEAR(Table1[[#This Row],[Order Date]])</f>
        <v>2013</v>
      </c>
      <c r="F3198">
        <v>1</v>
      </c>
      <c r="G3198">
        <f>MONTH(Table1[[#This Row],[Order Date]])</f>
        <v>7</v>
      </c>
      <c r="H3198" s="1">
        <v>41462</v>
      </c>
      <c r="I3198">
        <v>30887</v>
      </c>
      <c r="J3198" t="s">
        <v>58</v>
      </c>
      <c r="K3198">
        <v>44</v>
      </c>
      <c r="L3198">
        <v>115.99</v>
      </c>
      <c r="M3198" s="2">
        <v>7.0000000000000007E-2</v>
      </c>
      <c r="N3198">
        <v>4357.1170000000002</v>
      </c>
      <c r="O3198">
        <v>5.92</v>
      </c>
      <c r="P3198">
        <v>1192.9770000000001</v>
      </c>
      <c r="Q3198" s="2">
        <v>0.57999999999999996</v>
      </c>
      <c r="R3198" t="s">
        <v>96</v>
      </c>
      <c r="S3198" t="s">
        <v>30</v>
      </c>
      <c r="T3198">
        <v>8890</v>
      </c>
      <c r="U3198" t="s">
        <v>105</v>
      </c>
      <c r="V3198" t="s">
        <v>52</v>
      </c>
      <c r="W3198">
        <v>4336</v>
      </c>
      <c r="X3198" s="1">
        <v>41462</v>
      </c>
      <c r="Y3198" t="s">
        <v>34</v>
      </c>
      <c r="Z3198" t="e" vm="4">
        <v>#VALUE!</v>
      </c>
      <c r="AA3198">
        <v>95032</v>
      </c>
      <c r="AB3198" t="e" cm="1" vm="2">
        <f t="array" ref="AB3198">_FV(Table1[[#This Row],[State]],"Country/region",TRUE)</f>
        <v>#VALUE!</v>
      </c>
    </row>
    <row r="3199" spans="1:28" x14ac:dyDescent="0.35">
      <c r="A3199" t="s">
        <v>2568</v>
      </c>
      <c r="B3199">
        <v>48</v>
      </c>
      <c r="C3199" t="s">
        <v>2569</v>
      </c>
      <c r="D3199" t="s">
        <v>46</v>
      </c>
      <c r="E3199">
        <f>YEAR(Table1[[#This Row],[Order Date]])</f>
        <v>2013</v>
      </c>
      <c r="F3199">
        <v>1</v>
      </c>
      <c r="G3199">
        <f>MONTH(Table1[[#This Row],[Order Date]])</f>
        <v>7</v>
      </c>
      <c r="H3199" s="1">
        <v>41462</v>
      </c>
      <c r="I3199">
        <v>45763</v>
      </c>
      <c r="J3199" t="s">
        <v>28</v>
      </c>
      <c r="K3199">
        <v>25</v>
      </c>
      <c r="L3199">
        <v>2.61</v>
      </c>
      <c r="M3199" s="2">
        <v>0.05</v>
      </c>
      <c r="N3199">
        <v>67.45</v>
      </c>
      <c r="O3199">
        <v>0.5</v>
      </c>
      <c r="P3199">
        <v>24.28</v>
      </c>
      <c r="Q3199" s="2">
        <v>0.39</v>
      </c>
      <c r="R3199" t="s">
        <v>29</v>
      </c>
      <c r="S3199" t="s">
        <v>30</v>
      </c>
      <c r="T3199" t="s">
        <v>1586</v>
      </c>
      <c r="U3199" t="s">
        <v>210</v>
      </c>
      <c r="V3199" t="s">
        <v>68</v>
      </c>
      <c r="W3199">
        <v>6438</v>
      </c>
      <c r="X3199" s="1">
        <v>41463</v>
      </c>
      <c r="Y3199" t="s">
        <v>34</v>
      </c>
      <c r="Z3199" t="e" vm="40">
        <v>#VALUE!</v>
      </c>
      <c r="AA3199">
        <v>67901</v>
      </c>
      <c r="AB3199" t="e" cm="1" vm="2">
        <f t="array" ref="AB3199">_FV(Table1[[#This Row],[State]],"Country/region",TRUE)</f>
        <v>#VALUE!</v>
      </c>
    </row>
    <row r="3200" spans="1:28" x14ac:dyDescent="0.35">
      <c r="A3200" t="s">
        <v>1392</v>
      </c>
      <c r="B3200">
        <v>48</v>
      </c>
      <c r="C3200" t="s">
        <v>2800</v>
      </c>
      <c r="D3200" t="s">
        <v>27</v>
      </c>
      <c r="E3200">
        <f>YEAR(Table1[[#This Row],[Order Date]])</f>
        <v>2013</v>
      </c>
      <c r="F3200">
        <v>1</v>
      </c>
      <c r="G3200">
        <f>MONTH(Table1[[#This Row],[Order Date]])</f>
        <v>7</v>
      </c>
      <c r="H3200" s="1">
        <v>41462</v>
      </c>
      <c r="I3200">
        <v>46374</v>
      </c>
      <c r="J3200" t="s">
        <v>28</v>
      </c>
      <c r="K3200">
        <v>7</v>
      </c>
      <c r="L3200">
        <v>259.70999999999998</v>
      </c>
      <c r="M3200" s="2">
        <v>0.08</v>
      </c>
      <c r="N3200">
        <v>1822.83</v>
      </c>
      <c r="O3200">
        <v>66.67</v>
      </c>
      <c r="P3200">
        <v>-627.64115700000002</v>
      </c>
      <c r="Q3200" s="2">
        <v>0.65</v>
      </c>
      <c r="R3200" t="s">
        <v>48</v>
      </c>
      <c r="S3200" t="s">
        <v>73</v>
      </c>
      <c r="T3200" t="s">
        <v>634</v>
      </c>
      <c r="U3200" t="s">
        <v>75</v>
      </c>
      <c r="V3200" t="s">
        <v>33</v>
      </c>
      <c r="W3200">
        <v>6516</v>
      </c>
      <c r="X3200" s="1">
        <v>41464</v>
      </c>
      <c r="Y3200" t="s">
        <v>53</v>
      </c>
      <c r="Z3200" t="e" vm="22">
        <v>#VALUE!</v>
      </c>
      <c r="AA3200">
        <v>44117</v>
      </c>
      <c r="AB3200" t="e" cm="1" vm="2">
        <f t="array" ref="AB3200">_FV(Table1[[#This Row],[State]],"Country/region",TRUE)</f>
        <v>#VALUE!</v>
      </c>
    </row>
    <row r="3201" spans="1:28" x14ac:dyDescent="0.35">
      <c r="A3201" t="s">
        <v>3062</v>
      </c>
      <c r="B3201">
        <v>48</v>
      </c>
      <c r="C3201" t="s">
        <v>1368</v>
      </c>
      <c r="D3201" t="s">
        <v>57</v>
      </c>
      <c r="E3201">
        <f>YEAR(Table1[[#This Row],[Order Date]])</f>
        <v>2013</v>
      </c>
      <c r="F3201">
        <v>1</v>
      </c>
      <c r="G3201">
        <f>MONTH(Table1[[#This Row],[Order Date]])</f>
        <v>7</v>
      </c>
      <c r="H3201" s="1">
        <v>41464</v>
      </c>
      <c r="I3201">
        <v>21539</v>
      </c>
      <c r="J3201" t="s">
        <v>131</v>
      </c>
      <c r="K3201">
        <v>39</v>
      </c>
      <c r="L3201">
        <v>71.37</v>
      </c>
      <c r="M3201" s="2">
        <v>0.05</v>
      </c>
      <c r="N3201">
        <v>2339.84</v>
      </c>
      <c r="O3201">
        <v>69</v>
      </c>
      <c r="P3201">
        <v>-1730.3</v>
      </c>
      <c r="Q3201" s="2">
        <v>0.68</v>
      </c>
      <c r="R3201" t="s">
        <v>48</v>
      </c>
      <c r="S3201" t="s">
        <v>40</v>
      </c>
      <c r="T3201" t="s">
        <v>637</v>
      </c>
      <c r="U3201" t="s">
        <v>75</v>
      </c>
      <c r="V3201" t="s">
        <v>52</v>
      </c>
      <c r="W3201">
        <v>2982</v>
      </c>
      <c r="X3201" s="1">
        <v>41464</v>
      </c>
      <c r="Y3201" t="s">
        <v>34</v>
      </c>
      <c r="Z3201" t="e" vm="4">
        <v>#VALUE!</v>
      </c>
      <c r="AA3201">
        <v>90405</v>
      </c>
      <c r="AB3201" t="e" cm="1" vm="2">
        <f t="array" ref="AB3201">_FV(Table1[[#This Row],[State]],"Country/region",TRUE)</f>
        <v>#VALUE!</v>
      </c>
    </row>
    <row r="3202" spans="1:28" x14ac:dyDescent="0.35">
      <c r="A3202" t="s">
        <v>3062</v>
      </c>
      <c r="B3202">
        <v>48</v>
      </c>
      <c r="C3202" t="s">
        <v>1368</v>
      </c>
      <c r="D3202" t="s">
        <v>57</v>
      </c>
      <c r="E3202">
        <f>YEAR(Table1[[#This Row],[Order Date]])</f>
        <v>2013</v>
      </c>
      <c r="F3202">
        <v>1</v>
      </c>
      <c r="G3202">
        <f>MONTH(Table1[[#This Row],[Order Date]])</f>
        <v>7</v>
      </c>
      <c r="H3202" s="1">
        <v>41464</v>
      </c>
      <c r="I3202">
        <v>21539</v>
      </c>
      <c r="J3202" t="s">
        <v>131</v>
      </c>
      <c r="K3202">
        <v>18</v>
      </c>
      <c r="L3202">
        <v>21.98</v>
      </c>
      <c r="M3202" s="2">
        <v>0.04</v>
      </c>
      <c r="N3202">
        <v>388.13</v>
      </c>
      <c r="O3202">
        <v>8.32</v>
      </c>
      <c r="P3202">
        <v>40.11</v>
      </c>
      <c r="Q3202" s="2">
        <v>0.39</v>
      </c>
      <c r="R3202" t="s">
        <v>29</v>
      </c>
      <c r="S3202" t="s">
        <v>59</v>
      </c>
      <c r="T3202" t="s">
        <v>3057</v>
      </c>
      <c r="U3202" t="s">
        <v>61</v>
      </c>
      <c r="V3202" t="s">
        <v>52</v>
      </c>
      <c r="W3202">
        <v>2981</v>
      </c>
      <c r="X3202" s="1">
        <v>41465</v>
      </c>
      <c r="Y3202" t="s">
        <v>34</v>
      </c>
      <c r="Z3202" t="e" vm="4">
        <v>#VALUE!</v>
      </c>
      <c r="AA3202">
        <v>90405</v>
      </c>
      <c r="AB3202" t="e" cm="1" vm="2">
        <f t="array" ref="AB3202">_FV(Table1[[#This Row],[State]],"Country/region",TRUE)</f>
        <v>#VALUE!</v>
      </c>
    </row>
    <row r="3203" spans="1:28" x14ac:dyDescent="0.35">
      <c r="A3203" t="s">
        <v>2975</v>
      </c>
      <c r="B3203">
        <v>48</v>
      </c>
      <c r="C3203" t="s">
        <v>2216</v>
      </c>
      <c r="D3203" t="s">
        <v>57</v>
      </c>
      <c r="E3203">
        <f>YEAR(Table1[[#This Row],[Order Date]])</f>
        <v>2013</v>
      </c>
      <c r="F3203">
        <v>1</v>
      </c>
      <c r="G3203">
        <f>MONTH(Table1[[#This Row],[Order Date]])</f>
        <v>7</v>
      </c>
      <c r="H3203" s="1">
        <v>41464</v>
      </c>
      <c r="I3203">
        <v>15202</v>
      </c>
      <c r="J3203" t="s">
        <v>28</v>
      </c>
      <c r="K3203">
        <v>36</v>
      </c>
      <c r="L3203">
        <v>39.979999999999997</v>
      </c>
      <c r="M3203" s="2">
        <v>0.09</v>
      </c>
      <c r="N3203">
        <v>1340.93</v>
      </c>
      <c r="O3203">
        <v>9.1999999999999993</v>
      </c>
      <c r="P3203">
        <v>154.16</v>
      </c>
      <c r="Q3203" s="2">
        <v>0.65</v>
      </c>
      <c r="R3203" t="s">
        <v>48</v>
      </c>
      <c r="S3203" t="s">
        <v>59</v>
      </c>
      <c r="T3203" t="s">
        <v>2247</v>
      </c>
      <c r="U3203" t="s">
        <v>82</v>
      </c>
      <c r="V3203" t="s">
        <v>52</v>
      </c>
      <c r="W3203">
        <v>2128</v>
      </c>
      <c r="X3203" s="1">
        <v>41466</v>
      </c>
      <c r="Y3203" t="s">
        <v>42</v>
      </c>
      <c r="Z3203" t="e" vm="4">
        <v>#VALUE!</v>
      </c>
      <c r="AA3203">
        <v>95351</v>
      </c>
      <c r="AB3203" t="e" cm="1" vm="2">
        <f t="array" ref="AB3203">_FV(Table1[[#This Row],[State]],"Country/region",TRUE)</f>
        <v>#VALUE!</v>
      </c>
    </row>
    <row r="3204" spans="1:28" x14ac:dyDescent="0.35">
      <c r="A3204" t="s">
        <v>1201</v>
      </c>
      <c r="B3204">
        <v>48</v>
      </c>
      <c r="C3204" t="s">
        <v>1971</v>
      </c>
      <c r="D3204" t="s">
        <v>46</v>
      </c>
      <c r="E3204">
        <f>YEAR(Table1[[#This Row],[Order Date]])</f>
        <v>2013</v>
      </c>
      <c r="F3204">
        <v>1</v>
      </c>
      <c r="G3204">
        <f>MONTH(Table1[[#This Row],[Order Date]])</f>
        <v>7</v>
      </c>
      <c r="H3204" s="1">
        <v>41464</v>
      </c>
      <c r="I3204">
        <v>59750</v>
      </c>
      <c r="J3204" t="s">
        <v>47</v>
      </c>
      <c r="K3204">
        <v>34</v>
      </c>
      <c r="L3204">
        <v>6.48</v>
      </c>
      <c r="M3204" s="2">
        <v>0.04</v>
      </c>
      <c r="N3204">
        <v>223.59</v>
      </c>
      <c r="O3204">
        <v>5.74</v>
      </c>
      <c r="P3204">
        <v>-66.05</v>
      </c>
      <c r="Q3204" s="2">
        <v>0.37</v>
      </c>
      <c r="R3204" t="s">
        <v>29</v>
      </c>
      <c r="S3204" t="s">
        <v>30</v>
      </c>
      <c r="T3204" t="s">
        <v>2548</v>
      </c>
      <c r="U3204" t="s">
        <v>61</v>
      </c>
      <c r="V3204" t="s">
        <v>68</v>
      </c>
      <c r="W3204">
        <v>8360</v>
      </c>
      <c r="X3204" s="1">
        <v>41468</v>
      </c>
      <c r="Y3204" t="s">
        <v>34</v>
      </c>
      <c r="Z3204" t="e" vm="38">
        <v>#VALUE!</v>
      </c>
      <c r="AA3204">
        <v>46322</v>
      </c>
      <c r="AB3204" t="e" cm="1" vm="2">
        <f t="array" ref="AB3204">_FV(Table1[[#This Row],[State]],"Country/region",TRUE)</f>
        <v>#VALUE!</v>
      </c>
    </row>
    <row r="3205" spans="1:28" x14ac:dyDescent="0.35">
      <c r="A3205" t="s">
        <v>960</v>
      </c>
      <c r="B3205">
        <v>48</v>
      </c>
      <c r="C3205" t="s">
        <v>961</v>
      </c>
      <c r="D3205" t="s">
        <v>46</v>
      </c>
      <c r="E3205">
        <f>YEAR(Table1[[#This Row],[Order Date]])</f>
        <v>2013</v>
      </c>
      <c r="F3205">
        <v>1</v>
      </c>
      <c r="G3205">
        <f>MONTH(Table1[[#This Row],[Order Date]])</f>
        <v>7</v>
      </c>
      <c r="H3205" s="1">
        <v>41465</v>
      </c>
      <c r="I3205">
        <v>48839</v>
      </c>
      <c r="J3205" t="s">
        <v>58</v>
      </c>
      <c r="K3205">
        <v>1</v>
      </c>
      <c r="L3205">
        <v>98.31</v>
      </c>
      <c r="M3205" s="2">
        <v>0.05</v>
      </c>
      <c r="N3205">
        <v>97.13</v>
      </c>
      <c r="O3205">
        <v>0.49</v>
      </c>
      <c r="P3205">
        <v>-37.06</v>
      </c>
      <c r="Q3205" s="2">
        <v>0.36</v>
      </c>
      <c r="R3205" t="s">
        <v>29</v>
      </c>
      <c r="S3205" t="s">
        <v>30</v>
      </c>
      <c r="T3205" t="s">
        <v>3063</v>
      </c>
      <c r="U3205" t="s">
        <v>210</v>
      </c>
      <c r="V3205" t="s">
        <v>68</v>
      </c>
      <c r="W3205">
        <v>6858</v>
      </c>
      <c r="X3205" s="1">
        <v>41467</v>
      </c>
      <c r="Y3205" t="s">
        <v>34</v>
      </c>
      <c r="Z3205" t="e" vm="16">
        <v>#VALUE!</v>
      </c>
      <c r="AA3205">
        <v>61554</v>
      </c>
      <c r="AB3205" t="e" cm="1" vm="2">
        <f t="array" ref="AB3205">_FV(Table1[[#This Row],[State]],"Country/region",TRUE)</f>
        <v>#VALUE!</v>
      </c>
    </row>
    <row r="3206" spans="1:28" x14ac:dyDescent="0.35">
      <c r="A3206" t="s">
        <v>995</v>
      </c>
      <c r="B3206">
        <v>48</v>
      </c>
      <c r="C3206" t="s">
        <v>1991</v>
      </c>
      <c r="D3206" t="s">
        <v>38</v>
      </c>
      <c r="E3206">
        <f>YEAR(Table1[[#This Row],[Order Date]])</f>
        <v>2013</v>
      </c>
      <c r="F3206">
        <v>1</v>
      </c>
      <c r="G3206">
        <f>MONTH(Table1[[#This Row],[Order Date]])</f>
        <v>7</v>
      </c>
      <c r="H3206" s="1">
        <v>41468</v>
      </c>
      <c r="I3206">
        <v>47712</v>
      </c>
      <c r="J3206" t="s">
        <v>47</v>
      </c>
      <c r="K3206">
        <v>50</v>
      </c>
      <c r="L3206">
        <v>5.38</v>
      </c>
      <c r="M3206" s="2">
        <v>0.1</v>
      </c>
      <c r="N3206">
        <v>274.04000000000002</v>
      </c>
      <c r="O3206">
        <v>7.57</v>
      </c>
      <c r="P3206">
        <v>-243.869</v>
      </c>
      <c r="Q3206" s="2">
        <v>0.36</v>
      </c>
      <c r="R3206" t="s">
        <v>29</v>
      </c>
      <c r="S3206" t="s">
        <v>30</v>
      </c>
      <c r="T3206" t="s">
        <v>225</v>
      </c>
      <c r="U3206" t="s">
        <v>67</v>
      </c>
      <c r="V3206" t="s">
        <v>33</v>
      </c>
      <c r="W3206">
        <v>6698</v>
      </c>
      <c r="X3206" s="1">
        <v>41473</v>
      </c>
      <c r="Y3206" t="s">
        <v>42</v>
      </c>
      <c r="Z3206" t="e" vm="3">
        <v>#VALUE!</v>
      </c>
      <c r="AA3206">
        <v>20746</v>
      </c>
      <c r="AB3206" t="e" cm="1" vm="2">
        <f t="array" ref="AB3206">_FV(Table1[[#This Row],[State]],"Country/region",TRUE)</f>
        <v>#VALUE!</v>
      </c>
    </row>
    <row r="3207" spans="1:28" x14ac:dyDescent="0.35">
      <c r="A3207" t="s">
        <v>133</v>
      </c>
      <c r="B3207">
        <v>48</v>
      </c>
      <c r="C3207" t="s">
        <v>134</v>
      </c>
      <c r="D3207" t="s">
        <v>38</v>
      </c>
      <c r="E3207">
        <f>YEAR(Table1[[#This Row],[Order Date]])</f>
        <v>2013</v>
      </c>
      <c r="F3207">
        <v>1</v>
      </c>
      <c r="G3207">
        <f>MONTH(Table1[[#This Row],[Order Date]])</f>
        <v>7</v>
      </c>
      <c r="H3207" s="1">
        <v>41469</v>
      </c>
      <c r="I3207">
        <v>17255</v>
      </c>
      <c r="J3207" t="s">
        <v>39</v>
      </c>
      <c r="K3207">
        <v>17</v>
      </c>
      <c r="L3207">
        <v>9.3800000000000008</v>
      </c>
      <c r="M3207" s="2">
        <v>0.09</v>
      </c>
      <c r="N3207">
        <v>158.19</v>
      </c>
      <c r="O3207">
        <v>7.28</v>
      </c>
      <c r="P3207">
        <v>-75.22</v>
      </c>
      <c r="Q3207" s="2">
        <v>0.56999999999999995</v>
      </c>
      <c r="R3207" t="s">
        <v>29</v>
      </c>
      <c r="S3207" t="s">
        <v>30</v>
      </c>
      <c r="T3207" t="s">
        <v>3064</v>
      </c>
      <c r="U3207" t="s">
        <v>32</v>
      </c>
      <c r="V3207" t="s">
        <v>33</v>
      </c>
      <c r="W3207">
        <v>2381</v>
      </c>
      <c r="X3207" s="1">
        <v>41470</v>
      </c>
      <c r="Y3207" t="s">
        <v>34</v>
      </c>
      <c r="Z3207" t="e" vm="15">
        <v>#VALUE!</v>
      </c>
      <c r="AA3207">
        <v>11729</v>
      </c>
      <c r="AB3207" t="e" cm="1" vm="2">
        <f t="array" ref="AB3207">_FV(Table1[[#This Row],[State]],"Country/region",TRUE)</f>
        <v>#VALUE!</v>
      </c>
    </row>
    <row r="3208" spans="1:28" x14ac:dyDescent="0.35">
      <c r="A3208" t="s">
        <v>2105</v>
      </c>
      <c r="B3208">
        <v>48</v>
      </c>
      <c r="C3208" t="s">
        <v>2193</v>
      </c>
      <c r="D3208" t="s">
        <v>46</v>
      </c>
      <c r="E3208">
        <f>YEAR(Table1[[#This Row],[Order Date]])</f>
        <v>2013</v>
      </c>
      <c r="F3208">
        <v>1</v>
      </c>
      <c r="G3208">
        <f>MONTH(Table1[[#This Row],[Order Date]])</f>
        <v>7</v>
      </c>
      <c r="H3208" s="1">
        <v>41469</v>
      </c>
      <c r="I3208">
        <v>39235</v>
      </c>
      <c r="J3208" t="s">
        <v>131</v>
      </c>
      <c r="K3208">
        <v>34</v>
      </c>
      <c r="L3208">
        <v>21.66</v>
      </c>
      <c r="M3208" s="2">
        <v>0</v>
      </c>
      <c r="N3208">
        <v>801.98</v>
      </c>
      <c r="O3208">
        <v>13.99</v>
      </c>
      <c r="P3208">
        <v>-99.95</v>
      </c>
      <c r="Q3208" s="2">
        <v>0.52</v>
      </c>
      <c r="R3208" t="s">
        <v>29</v>
      </c>
      <c r="S3208" t="s">
        <v>80</v>
      </c>
      <c r="T3208" t="s">
        <v>1925</v>
      </c>
      <c r="U3208" t="s">
        <v>214</v>
      </c>
      <c r="V3208" t="s">
        <v>52</v>
      </c>
      <c r="W3208">
        <v>5537</v>
      </c>
      <c r="X3208" s="1">
        <v>41471</v>
      </c>
      <c r="Y3208" t="s">
        <v>34</v>
      </c>
      <c r="Z3208" t="e" vm="32">
        <v>#VALUE!</v>
      </c>
      <c r="AA3208">
        <v>81301</v>
      </c>
      <c r="AB3208" t="e" cm="1" vm="2">
        <f t="array" ref="AB3208">_FV(Table1[[#This Row],[State]],"Country/region",TRUE)</f>
        <v>#VALUE!</v>
      </c>
    </row>
    <row r="3209" spans="1:28" x14ac:dyDescent="0.35">
      <c r="A3209" t="s">
        <v>2312</v>
      </c>
      <c r="B3209">
        <v>48</v>
      </c>
      <c r="C3209" t="s">
        <v>100</v>
      </c>
      <c r="D3209" t="s">
        <v>46</v>
      </c>
      <c r="E3209">
        <f>YEAR(Table1[[#This Row],[Order Date]])</f>
        <v>2013</v>
      </c>
      <c r="F3209">
        <v>1</v>
      </c>
      <c r="G3209">
        <f>MONTH(Table1[[#This Row],[Order Date]])</f>
        <v>7</v>
      </c>
      <c r="H3209" s="1">
        <v>41469</v>
      </c>
      <c r="I3209">
        <v>37920</v>
      </c>
      <c r="J3209" t="s">
        <v>58</v>
      </c>
      <c r="K3209">
        <v>48</v>
      </c>
      <c r="L3209">
        <v>8.4600000000000009</v>
      </c>
      <c r="M3209" s="2">
        <v>0.04</v>
      </c>
      <c r="N3209">
        <v>414.42</v>
      </c>
      <c r="O3209">
        <v>8.99</v>
      </c>
      <c r="P3209">
        <v>-380.2</v>
      </c>
      <c r="Q3209" s="2">
        <v>0.79</v>
      </c>
      <c r="R3209" t="s">
        <v>96</v>
      </c>
      <c r="S3209" t="s">
        <v>139</v>
      </c>
      <c r="T3209" t="s">
        <v>2190</v>
      </c>
      <c r="U3209" t="s">
        <v>102</v>
      </c>
      <c r="V3209" t="s">
        <v>68</v>
      </c>
      <c r="W3209">
        <v>5336</v>
      </c>
      <c r="X3209" s="1">
        <v>41471</v>
      </c>
      <c r="Y3209" t="s">
        <v>34</v>
      </c>
      <c r="Z3209" t="e" vm="11">
        <v>#VALUE!</v>
      </c>
      <c r="AA3209">
        <v>76240</v>
      </c>
      <c r="AB3209" t="e" cm="1" vm="2">
        <f t="array" ref="AB3209">_FV(Table1[[#This Row],[State]],"Country/region",TRUE)</f>
        <v>#VALUE!</v>
      </c>
    </row>
    <row r="3210" spans="1:28" x14ac:dyDescent="0.35">
      <c r="A3210" t="s">
        <v>1503</v>
      </c>
      <c r="B3210">
        <v>48</v>
      </c>
      <c r="C3210" t="s">
        <v>457</v>
      </c>
      <c r="D3210" t="s">
        <v>46</v>
      </c>
      <c r="E3210">
        <f>YEAR(Table1[[#This Row],[Order Date]])</f>
        <v>2013</v>
      </c>
      <c r="F3210">
        <v>1</v>
      </c>
      <c r="G3210">
        <f>MONTH(Table1[[#This Row],[Order Date]])</f>
        <v>7</v>
      </c>
      <c r="H3210" s="1">
        <v>41469</v>
      </c>
      <c r="I3210">
        <v>2438</v>
      </c>
      <c r="J3210" t="s">
        <v>28</v>
      </c>
      <c r="K3210">
        <v>23</v>
      </c>
      <c r="L3210">
        <v>35.99</v>
      </c>
      <c r="M3210" s="2">
        <v>0.01</v>
      </c>
      <c r="N3210">
        <v>717.46799999999996</v>
      </c>
      <c r="O3210">
        <v>0.99</v>
      </c>
      <c r="P3210">
        <v>316.476</v>
      </c>
      <c r="Q3210" s="2">
        <v>0.35</v>
      </c>
      <c r="R3210" t="s">
        <v>96</v>
      </c>
      <c r="S3210" t="s">
        <v>139</v>
      </c>
      <c r="T3210" t="s">
        <v>1187</v>
      </c>
      <c r="U3210" t="s">
        <v>105</v>
      </c>
      <c r="V3210" t="s">
        <v>52</v>
      </c>
      <c r="W3210">
        <v>352</v>
      </c>
      <c r="X3210" s="1">
        <v>41471</v>
      </c>
      <c r="Y3210" t="s">
        <v>34</v>
      </c>
      <c r="Z3210" t="e" vm="32">
        <v>#VALUE!</v>
      </c>
      <c r="AA3210">
        <v>80525</v>
      </c>
      <c r="AB3210" t="e" cm="1" vm="2">
        <f t="array" ref="AB3210">_FV(Table1[[#This Row],[State]],"Country/region",TRUE)</f>
        <v>#VALUE!</v>
      </c>
    </row>
    <row r="3211" spans="1:28" x14ac:dyDescent="0.35">
      <c r="A3211" t="s">
        <v>1503</v>
      </c>
      <c r="B3211">
        <v>48</v>
      </c>
      <c r="C3211" t="s">
        <v>457</v>
      </c>
      <c r="D3211" t="s">
        <v>46</v>
      </c>
      <c r="E3211">
        <f>YEAR(Table1[[#This Row],[Order Date]])</f>
        <v>2013</v>
      </c>
      <c r="F3211">
        <v>1</v>
      </c>
      <c r="G3211">
        <f>MONTH(Table1[[#This Row],[Order Date]])</f>
        <v>7</v>
      </c>
      <c r="H3211" s="1">
        <v>41469</v>
      </c>
      <c r="I3211">
        <v>2438</v>
      </c>
      <c r="J3211" t="s">
        <v>28</v>
      </c>
      <c r="K3211">
        <v>20</v>
      </c>
      <c r="L3211">
        <v>14.48</v>
      </c>
      <c r="M3211" s="2">
        <v>0.06</v>
      </c>
      <c r="N3211">
        <v>278.68</v>
      </c>
      <c r="O3211">
        <v>6.46</v>
      </c>
      <c r="P3211">
        <v>8.8994999999999997</v>
      </c>
      <c r="Q3211" s="2">
        <v>0.38</v>
      </c>
      <c r="R3211" t="s">
        <v>29</v>
      </c>
      <c r="S3211" t="s">
        <v>30</v>
      </c>
      <c r="T3211" t="s">
        <v>603</v>
      </c>
      <c r="U3211" t="s">
        <v>67</v>
      </c>
      <c r="V3211" t="s">
        <v>52</v>
      </c>
      <c r="W3211">
        <v>351</v>
      </c>
      <c r="X3211" s="1">
        <v>41472</v>
      </c>
      <c r="Y3211" t="s">
        <v>34</v>
      </c>
      <c r="Z3211" t="e" vm="32">
        <v>#VALUE!</v>
      </c>
      <c r="AA3211">
        <v>80525</v>
      </c>
      <c r="AB3211" t="e" cm="1" vm="2">
        <f t="array" ref="AB3211">_FV(Table1[[#This Row],[State]],"Country/region",TRUE)</f>
        <v>#VALUE!</v>
      </c>
    </row>
    <row r="3212" spans="1:28" x14ac:dyDescent="0.35">
      <c r="A3212" t="s">
        <v>229</v>
      </c>
      <c r="B3212">
        <v>48</v>
      </c>
      <c r="C3212" t="s">
        <v>3065</v>
      </c>
      <c r="D3212" t="s">
        <v>46</v>
      </c>
      <c r="E3212">
        <f>YEAR(Table1[[#This Row],[Order Date]])</f>
        <v>2013</v>
      </c>
      <c r="F3212">
        <v>1</v>
      </c>
      <c r="G3212">
        <f>MONTH(Table1[[#This Row],[Order Date]])</f>
        <v>7</v>
      </c>
      <c r="H3212" s="1">
        <v>41469</v>
      </c>
      <c r="I3212">
        <v>30947</v>
      </c>
      <c r="J3212" t="s">
        <v>47</v>
      </c>
      <c r="K3212">
        <v>17</v>
      </c>
      <c r="L3212">
        <v>41.94</v>
      </c>
      <c r="M3212" s="2">
        <v>0.03</v>
      </c>
      <c r="N3212">
        <v>691.59</v>
      </c>
      <c r="O3212">
        <v>2.99</v>
      </c>
      <c r="P3212">
        <v>261.23899999999998</v>
      </c>
      <c r="Q3212" s="2">
        <v>0.35</v>
      </c>
      <c r="R3212" t="s">
        <v>29</v>
      </c>
      <c r="S3212" t="s">
        <v>30</v>
      </c>
      <c r="T3212" t="s">
        <v>2050</v>
      </c>
      <c r="U3212" t="s">
        <v>67</v>
      </c>
      <c r="V3212" t="s">
        <v>68</v>
      </c>
      <c r="W3212">
        <v>4346</v>
      </c>
      <c r="X3212" s="1">
        <v>41473</v>
      </c>
      <c r="Y3212" t="s">
        <v>34</v>
      </c>
      <c r="Z3212" t="e" vm="16">
        <v>#VALUE!</v>
      </c>
      <c r="AA3212">
        <v>60544</v>
      </c>
      <c r="AB3212" t="e" cm="1" vm="2">
        <f t="array" ref="AB3212">_FV(Table1[[#This Row],[State]],"Country/region",TRUE)</f>
        <v>#VALUE!</v>
      </c>
    </row>
    <row r="3213" spans="1:28" x14ac:dyDescent="0.35">
      <c r="A3213" t="s">
        <v>229</v>
      </c>
      <c r="B3213">
        <v>48</v>
      </c>
      <c r="C3213" t="s">
        <v>3065</v>
      </c>
      <c r="D3213" t="s">
        <v>46</v>
      </c>
      <c r="E3213">
        <f>YEAR(Table1[[#This Row],[Order Date]])</f>
        <v>2013</v>
      </c>
      <c r="F3213">
        <v>1</v>
      </c>
      <c r="G3213">
        <f>MONTH(Table1[[#This Row],[Order Date]])</f>
        <v>7</v>
      </c>
      <c r="H3213" s="1">
        <v>41469</v>
      </c>
      <c r="I3213">
        <v>30947</v>
      </c>
      <c r="J3213" t="s">
        <v>47</v>
      </c>
      <c r="K3213">
        <v>45</v>
      </c>
      <c r="L3213">
        <v>7.31</v>
      </c>
      <c r="M3213" s="2">
        <v>0.01</v>
      </c>
      <c r="N3213">
        <v>345.2</v>
      </c>
      <c r="O3213">
        <v>0.49</v>
      </c>
      <c r="P3213">
        <v>183.53</v>
      </c>
      <c r="Q3213" s="2">
        <v>0.38</v>
      </c>
      <c r="R3213" t="s">
        <v>29</v>
      </c>
      <c r="S3213" t="s">
        <v>30</v>
      </c>
      <c r="T3213" t="s">
        <v>714</v>
      </c>
      <c r="U3213" t="s">
        <v>210</v>
      </c>
      <c r="V3213" t="s">
        <v>68</v>
      </c>
      <c r="W3213">
        <v>4347</v>
      </c>
      <c r="X3213" s="1">
        <v>41473</v>
      </c>
      <c r="Y3213" t="s">
        <v>34</v>
      </c>
      <c r="Z3213" t="e" vm="16">
        <v>#VALUE!</v>
      </c>
      <c r="AA3213">
        <v>60544</v>
      </c>
      <c r="AB3213" t="e" cm="1" vm="2">
        <f t="array" ref="AB3213">_FV(Table1[[#This Row],[State]],"Country/region",TRUE)</f>
        <v>#VALUE!</v>
      </c>
    </row>
    <row r="3214" spans="1:28" x14ac:dyDescent="0.35">
      <c r="A3214" t="s">
        <v>3066</v>
      </c>
      <c r="B3214">
        <v>48</v>
      </c>
      <c r="C3214" t="s">
        <v>3067</v>
      </c>
      <c r="D3214" t="s">
        <v>38</v>
      </c>
      <c r="E3214">
        <f>YEAR(Table1[[#This Row],[Order Date]])</f>
        <v>2013</v>
      </c>
      <c r="F3214">
        <v>1</v>
      </c>
      <c r="G3214">
        <f>MONTH(Table1[[#This Row],[Order Date]])</f>
        <v>7</v>
      </c>
      <c r="H3214" s="1">
        <v>41470</v>
      </c>
      <c r="I3214">
        <v>294</v>
      </c>
      <c r="J3214" t="s">
        <v>131</v>
      </c>
      <c r="K3214">
        <v>35</v>
      </c>
      <c r="L3214">
        <v>193.17</v>
      </c>
      <c r="M3214" s="2">
        <v>0.06</v>
      </c>
      <c r="N3214">
        <v>6375.28</v>
      </c>
      <c r="O3214">
        <v>19.989999999999998</v>
      </c>
      <c r="P3214">
        <v>489.02</v>
      </c>
      <c r="Q3214" s="2">
        <v>0.71</v>
      </c>
      <c r="R3214" t="s">
        <v>29</v>
      </c>
      <c r="S3214" t="s">
        <v>30</v>
      </c>
      <c r="T3214" t="s">
        <v>940</v>
      </c>
      <c r="U3214" t="s">
        <v>32</v>
      </c>
      <c r="V3214" t="s">
        <v>68</v>
      </c>
      <c r="W3214">
        <v>51</v>
      </c>
      <c r="X3214" s="1">
        <v>41471</v>
      </c>
      <c r="Y3214" t="s">
        <v>34</v>
      </c>
      <c r="Z3214" t="e" vm="12">
        <v>#VALUE!</v>
      </c>
      <c r="AA3214">
        <v>50322</v>
      </c>
      <c r="AB3214" t="e" cm="1" vm="2">
        <f t="array" ref="AB3214">_FV(Table1[[#This Row],[State]],"Country/region",TRUE)</f>
        <v>#VALUE!</v>
      </c>
    </row>
    <row r="3215" spans="1:28" x14ac:dyDescent="0.35">
      <c r="A3215" t="s">
        <v>1976</v>
      </c>
      <c r="B3215">
        <v>48</v>
      </c>
      <c r="C3215" t="s">
        <v>1273</v>
      </c>
      <c r="D3215" t="s">
        <v>46</v>
      </c>
      <c r="E3215">
        <f>YEAR(Table1[[#This Row],[Order Date]])</f>
        <v>2013</v>
      </c>
      <c r="F3215">
        <v>1</v>
      </c>
      <c r="G3215">
        <f>MONTH(Table1[[#This Row],[Order Date]])</f>
        <v>7</v>
      </c>
      <c r="H3215" s="1">
        <v>41470</v>
      </c>
      <c r="I3215">
        <v>26368</v>
      </c>
      <c r="J3215" t="s">
        <v>131</v>
      </c>
      <c r="K3215">
        <v>25</v>
      </c>
      <c r="L3215">
        <v>85.99</v>
      </c>
      <c r="M3215" s="2">
        <v>0.01</v>
      </c>
      <c r="N3215">
        <v>1809.0125</v>
      </c>
      <c r="O3215">
        <v>2.5</v>
      </c>
      <c r="P3215">
        <v>795.05100000000004</v>
      </c>
      <c r="Q3215" s="2">
        <v>0.35</v>
      </c>
      <c r="R3215" t="s">
        <v>96</v>
      </c>
      <c r="S3215" t="s">
        <v>30</v>
      </c>
      <c r="T3215" t="s">
        <v>2741</v>
      </c>
      <c r="U3215" t="s">
        <v>105</v>
      </c>
      <c r="V3215" t="s">
        <v>68</v>
      </c>
      <c r="W3215">
        <v>3687</v>
      </c>
      <c r="X3215" s="1">
        <v>41472</v>
      </c>
      <c r="Y3215" t="s">
        <v>34</v>
      </c>
      <c r="Z3215" t="e" vm="26">
        <v>#VALUE!</v>
      </c>
      <c r="AA3215">
        <v>48342</v>
      </c>
      <c r="AB3215" t="e" cm="1" vm="2">
        <f t="array" ref="AB3215">_FV(Table1[[#This Row],[State]],"Country/region",TRUE)</f>
        <v>#VALUE!</v>
      </c>
    </row>
    <row r="3216" spans="1:28" x14ac:dyDescent="0.35">
      <c r="A3216" t="s">
        <v>948</v>
      </c>
      <c r="B3216">
        <v>48</v>
      </c>
      <c r="C3216" t="s">
        <v>949</v>
      </c>
      <c r="D3216" t="s">
        <v>27</v>
      </c>
      <c r="E3216">
        <f>YEAR(Table1[[#This Row],[Order Date]])</f>
        <v>2013</v>
      </c>
      <c r="F3216">
        <v>1</v>
      </c>
      <c r="G3216">
        <f>MONTH(Table1[[#This Row],[Order Date]])</f>
        <v>7</v>
      </c>
      <c r="H3216" s="1">
        <v>41470</v>
      </c>
      <c r="I3216">
        <v>38405</v>
      </c>
      <c r="J3216" t="s">
        <v>131</v>
      </c>
      <c r="K3216">
        <v>29</v>
      </c>
      <c r="L3216">
        <v>7.59</v>
      </c>
      <c r="M3216" s="2">
        <v>0.1</v>
      </c>
      <c r="N3216">
        <v>208.04</v>
      </c>
      <c r="O3216">
        <v>4</v>
      </c>
      <c r="P3216">
        <v>14.77</v>
      </c>
      <c r="Q3216" s="2">
        <v>0.42</v>
      </c>
      <c r="R3216" t="s">
        <v>48</v>
      </c>
      <c r="S3216" t="s">
        <v>59</v>
      </c>
      <c r="T3216" t="s">
        <v>993</v>
      </c>
      <c r="U3216" t="s">
        <v>82</v>
      </c>
      <c r="V3216" t="s">
        <v>33</v>
      </c>
      <c r="W3216">
        <v>5403</v>
      </c>
      <c r="X3216" s="1">
        <v>41473</v>
      </c>
      <c r="Y3216" t="s">
        <v>34</v>
      </c>
      <c r="Z3216" t="e" vm="22">
        <v>#VALUE!</v>
      </c>
      <c r="AA3216">
        <v>43302</v>
      </c>
      <c r="AB3216" t="e" cm="1" vm="2">
        <f t="array" ref="AB3216">_FV(Table1[[#This Row],[State]],"Country/region",TRUE)</f>
        <v>#VALUE!</v>
      </c>
    </row>
    <row r="3217" spans="1:28" x14ac:dyDescent="0.35">
      <c r="A3217" t="s">
        <v>1006</v>
      </c>
      <c r="B3217">
        <v>48</v>
      </c>
      <c r="C3217" t="s">
        <v>310</v>
      </c>
      <c r="D3217" t="s">
        <v>38</v>
      </c>
      <c r="E3217">
        <f>YEAR(Table1[[#This Row],[Order Date]])</f>
        <v>2013</v>
      </c>
      <c r="F3217">
        <v>1</v>
      </c>
      <c r="G3217">
        <f>MONTH(Table1[[#This Row],[Order Date]])</f>
        <v>7</v>
      </c>
      <c r="H3217" s="1">
        <v>41470</v>
      </c>
      <c r="I3217">
        <v>40833</v>
      </c>
      <c r="J3217" t="s">
        <v>47</v>
      </c>
      <c r="K3217">
        <v>48</v>
      </c>
      <c r="L3217">
        <v>65.989999999999995</v>
      </c>
      <c r="M3217" s="2">
        <v>0.04</v>
      </c>
      <c r="N3217">
        <v>2688.0825</v>
      </c>
      <c r="O3217">
        <v>2.5</v>
      </c>
      <c r="P3217">
        <v>844.82100000000003</v>
      </c>
      <c r="Q3217" s="2">
        <v>0.56000000000000005</v>
      </c>
      <c r="R3217" t="s">
        <v>96</v>
      </c>
      <c r="S3217" t="s">
        <v>30</v>
      </c>
      <c r="T3217" t="s">
        <v>3068</v>
      </c>
      <c r="U3217" t="s">
        <v>105</v>
      </c>
      <c r="V3217" t="s">
        <v>33</v>
      </c>
      <c r="W3217">
        <v>5749</v>
      </c>
      <c r="X3217" s="1">
        <v>41479</v>
      </c>
      <c r="Y3217" t="s">
        <v>34</v>
      </c>
      <c r="Z3217" t="e" vm="3">
        <v>#VALUE!</v>
      </c>
      <c r="AA3217">
        <v>20735</v>
      </c>
      <c r="AB3217" t="e" cm="1" vm="2">
        <f t="array" ref="AB3217">_FV(Table1[[#This Row],[State]],"Country/region",TRUE)</f>
        <v>#VALUE!</v>
      </c>
    </row>
    <row r="3218" spans="1:28" x14ac:dyDescent="0.35">
      <c r="A3218" t="s">
        <v>682</v>
      </c>
      <c r="B3218">
        <v>48</v>
      </c>
      <c r="C3218" t="s">
        <v>683</v>
      </c>
      <c r="D3218" t="s">
        <v>57</v>
      </c>
      <c r="E3218">
        <f>YEAR(Table1[[#This Row],[Order Date]])</f>
        <v>2013</v>
      </c>
      <c r="F3218">
        <v>1</v>
      </c>
      <c r="G3218">
        <f>MONTH(Table1[[#This Row],[Order Date]])</f>
        <v>7</v>
      </c>
      <c r="H3218" s="1">
        <v>41471</v>
      </c>
      <c r="I3218">
        <v>1604</v>
      </c>
      <c r="J3218" t="s">
        <v>47</v>
      </c>
      <c r="K3218">
        <v>47</v>
      </c>
      <c r="L3218">
        <v>12.64</v>
      </c>
      <c r="M3218" s="2">
        <v>0</v>
      </c>
      <c r="N3218">
        <v>622.82000000000005</v>
      </c>
      <c r="O3218">
        <v>4.9800000000000004</v>
      </c>
      <c r="P3218">
        <v>128.88</v>
      </c>
      <c r="Q3218" s="2">
        <v>0.48</v>
      </c>
      <c r="R3218" t="s">
        <v>48</v>
      </c>
      <c r="S3218" t="s">
        <v>139</v>
      </c>
      <c r="T3218" t="s">
        <v>1032</v>
      </c>
      <c r="U3218" t="s">
        <v>82</v>
      </c>
      <c r="V3218" t="s">
        <v>76</v>
      </c>
      <c r="W3218">
        <v>239</v>
      </c>
      <c r="X3218" s="1">
        <v>41471</v>
      </c>
      <c r="Y3218" t="s">
        <v>34</v>
      </c>
      <c r="Z3218" t="e" vm="47">
        <v>#VALUE!</v>
      </c>
      <c r="AA3218">
        <v>28403</v>
      </c>
      <c r="AB3218" t="e" cm="1" vm="2">
        <f t="array" ref="AB3218">_FV(Table1[[#This Row],[State]],"Country/region",TRUE)</f>
        <v>#VALUE!</v>
      </c>
    </row>
    <row r="3219" spans="1:28" x14ac:dyDescent="0.35">
      <c r="A3219" t="s">
        <v>2583</v>
      </c>
      <c r="B3219">
        <v>48</v>
      </c>
      <c r="C3219" t="s">
        <v>3069</v>
      </c>
      <c r="D3219" t="s">
        <v>46</v>
      </c>
      <c r="E3219">
        <f>YEAR(Table1[[#This Row],[Order Date]])</f>
        <v>2013</v>
      </c>
      <c r="F3219">
        <v>1</v>
      </c>
      <c r="G3219">
        <f>MONTH(Table1[[#This Row],[Order Date]])</f>
        <v>7</v>
      </c>
      <c r="H3219" s="1">
        <v>41471</v>
      </c>
      <c r="I3219">
        <v>31842</v>
      </c>
      <c r="J3219" t="s">
        <v>131</v>
      </c>
      <c r="K3219">
        <v>9</v>
      </c>
      <c r="L3219">
        <v>17.48</v>
      </c>
      <c r="M3219" s="2">
        <v>0.06</v>
      </c>
      <c r="N3219">
        <v>157.26</v>
      </c>
      <c r="O3219">
        <v>1.99</v>
      </c>
      <c r="P3219">
        <v>-18.84</v>
      </c>
      <c r="Q3219" s="2">
        <v>0.45</v>
      </c>
      <c r="R3219" t="s">
        <v>96</v>
      </c>
      <c r="S3219" t="s">
        <v>139</v>
      </c>
      <c r="T3219" t="s">
        <v>1856</v>
      </c>
      <c r="U3219" t="s">
        <v>102</v>
      </c>
      <c r="V3219" t="s">
        <v>76</v>
      </c>
      <c r="W3219">
        <v>4465</v>
      </c>
      <c r="X3219" s="1">
        <v>41472</v>
      </c>
      <c r="Y3219" t="s">
        <v>34</v>
      </c>
      <c r="Z3219" t="e" vm="14">
        <v>#VALUE!</v>
      </c>
      <c r="AA3219">
        <v>32780</v>
      </c>
      <c r="AB3219" t="e" cm="1" vm="2">
        <f t="array" ref="AB3219">_FV(Table1[[#This Row],[State]],"Country/region",TRUE)</f>
        <v>#VALUE!</v>
      </c>
    </row>
    <row r="3220" spans="1:28" x14ac:dyDescent="0.35">
      <c r="A3220" t="s">
        <v>3070</v>
      </c>
      <c r="B3220">
        <v>48</v>
      </c>
      <c r="C3220" t="s">
        <v>2956</v>
      </c>
      <c r="D3220" t="s">
        <v>27</v>
      </c>
      <c r="E3220">
        <f>YEAR(Table1[[#This Row],[Order Date]])</f>
        <v>2013</v>
      </c>
      <c r="F3220">
        <v>1</v>
      </c>
      <c r="G3220">
        <f>MONTH(Table1[[#This Row],[Order Date]])</f>
        <v>7</v>
      </c>
      <c r="H3220" s="1">
        <v>41471</v>
      </c>
      <c r="I3220">
        <v>19174</v>
      </c>
      <c r="J3220" t="s">
        <v>131</v>
      </c>
      <c r="K3220">
        <v>19</v>
      </c>
      <c r="L3220">
        <v>65.989999999999995</v>
      </c>
      <c r="M3220" s="2">
        <v>0.06</v>
      </c>
      <c r="N3220">
        <v>1061.905</v>
      </c>
      <c r="O3220">
        <v>2.5</v>
      </c>
      <c r="P3220">
        <v>152.74799999999999</v>
      </c>
      <c r="Q3220" s="2">
        <v>0.56000000000000005</v>
      </c>
      <c r="R3220" t="s">
        <v>96</v>
      </c>
      <c r="S3220" t="s">
        <v>30</v>
      </c>
      <c r="T3220" t="s">
        <v>3068</v>
      </c>
      <c r="U3220" t="s">
        <v>105</v>
      </c>
      <c r="V3220" t="s">
        <v>33</v>
      </c>
      <c r="W3220">
        <v>2650</v>
      </c>
      <c r="X3220" s="1">
        <v>41472</v>
      </c>
      <c r="Y3220" t="s">
        <v>34</v>
      </c>
      <c r="Z3220" t="e" vm="30">
        <v>#VALUE!</v>
      </c>
      <c r="AA3220">
        <v>1453</v>
      </c>
      <c r="AB3220" t="e" cm="1" vm="2">
        <f t="array" ref="AB3220">_FV(Table1[[#This Row],[State]],"Country/region",TRUE)</f>
        <v>#VALUE!</v>
      </c>
    </row>
    <row r="3221" spans="1:28" x14ac:dyDescent="0.35">
      <c r="A3221" t="s">
        <v>1917</v>
      </c>
      <c r="B3221">
        <v>48</v>
      </c>
      <c r="C3221" t="s">
        <v>1400</v>
      </c>
      <c r="D3221" t="s">
        <v>27</v>
      </c>
      <c r="E3221">
        <f>YEAR(Table1[[#This Row],[Order Date]])</f>
        <v>2013</v>
      </c>
      <c r="F3221">
        <v>1</v>
      </c>
      <c r="G3221">
        <f>MONTH(Table1[[#This Row],[Order Date]])</f>
        <v>7</v>
      </c>
      <c r="H3221" s="1">
        <v>41471</v>
      </c>
      <c r="I3221">
        <v>24833</v>
      </c>
      <c r="J3221" t="s">
        <v>39</v>
      </c>
      <c r="K3221">
        <v>45</v>
      </c>
      <c r="L3221">
        <v>124.49</v>
      </c>
      <c r="M3221" s="2">
        <v>0.08</v>
      </c>
      <c r="N3221">
        <v>5205.83</v>
      </c>
      <c r="O3221">
        <v>51.94</v>
      </c>
      <c r="P3221">
        <v>-818.76599999999996</v>
      </c>
      <c r="Q3221" s="2">
        <v>0.63</v>
      </c>
      <c r="R3221" t="s">
        <v>48</v>
      </c>
      <c r="S3221" t="s">
        <v>73</v>
      </c>
      <c r="T3221" t="s">
        <v>2074</v>
      </c>
      <c r="U3221" t="s">
        <v>75</v>
      </c>
      <c r="V3221" t="s">
        <v>68</v>
      </c>
      <c r="W3221">
        <v>3488</v>
      </c>
      <c r="X3221" s="1">
        <v>41473</v>
      </c>
      <c r="Y3221" t="s">
        <v>53</v>
      </c>
      <c r="Z3221" t="e" vm="26">
        <v>#VALUE!</v>
      </c>
      <c r="AA3221">
        <v>48071</v>
      </c>
      <c r="AB3221" t="e" cm="1" vm="2">
        <f t="array" ref="AB3221">_FV(Table1[[#This Row],[State]],"Country/region",TRUE)</f>
        <v>#VALUE!</v>
      </c>
    </row>
    <row r="3222" spans="1:28" x14ac:dyDescent="0.35">
      <c r="A3222" t="s">
        <v>743</v>
      </c>
      <c r="B3222">
        <v>48</v>
      </c>
      <c r="C3222" t="s">
        <v>2956</v>
      </c>
      <c r="D3222" t="s">
        <v>27</v>
      </c>
      <c r="E3222">
        <f>YEAR(Table1[[#This Row],[Order Date]])</f>
        <v>2013</v>
      </c>
      <c r="F3222">
        <v>1</v>
      </c>
      <c r="G3222">
        <f>MONTH(Table1[[#This Row],[Order Date]])</f>
        <v>7</v>
      </c>
      <c r="H3222" s="1">
        <v>41471</v>
      </c>
      <c r="I3222">
        <v>19174</v>
      </c>
      <c r="J3222" t="s">
        <v>131</v>
      </c>
      <c r="K3222">
        <v>49</v>
      </c>
      <c r="L3222">
        <v>4.24</v>
      </c>
      <c r="M3222" s="2">
        <v>0.05</v>
      </c>
      <c r="N3222">
        <v>214.62</v>
      </c>
      <c r="O3222">
        <v>5.41</v>
      </c>
      <c r="P3222">
        <v>-151.4205</v>
      </c>
      <c r="Q3222" s="2">
        <v>0.35</v>
      </c>
      <c r="R3222" t="s">
        <v>29</v>
      </c>
      <c r="S3222" t="s">
        <v>30</v>
      </c>
      <c r="T3222" t="s">
        <v>1746</v>
      </c>
      <c r="U3222" t="s">
        <v>67</v>
      </c>
      <c r="V3222" t="s">
        <v>33</v>
      </c>
      <c r="W3222">
        <v>2648</v>
      </c>
      <c r="X3222" s="1">
        <v>41473</v>
      </c>
      <c r="Y3222" t="s">
        <v>34</v>
      </c>
      <c r="Z3222" t="e" vm="21">
        <v>#VALUE!</v>
      </c>
      <c r="AA3222">
        <v>4210</v>
      </c>
      <c r="AB3222" t="e" cm="1" vm="2">
        <f t="array" ref="AB3222">_FV(Table1[[#This Row],[State]],"Country/region",TRUE)</f>
        <v>#VALUE!</v>
      </c>
    </row>
    <row r="3223" spans="1:28" x14ac:dyDescent="0.35">
      <c r="A3223" t="s">
        <v>3071</v>
      </c>
      <c r="B3223">
        <v>48</v>
      </c>
      <c r="C3223" t="s">
        <v>2956</v>
      </c>
      <c r="D3223" t="s">
        <v>27</v>
      </c>
      <c r="E3223">
        <f>YEAR(Table1[[#This Row],[Order Date]])</f>
        <v>2013</v>
      </c>
      <c r="F3223">
        <v>1</v>
      </c>
      <c r="G3223">
        <f>MONTH(Table1[[#This Row],[Order Date]])</f>
        <v>7</v>
      </c>
      <c r="H3223" s="1">
        <v>41471</v>
      </c>
      <c r="I3223">
        <v>19174</v>
      </c>
      <c r="J3223" t="s">
        <v>131</v>
      </c>
      <c r="K3223">
        <v>35</v>
      </c>
      <c r="L3223">
        <v>179.99</v>
      </c>
      <c r="M3223" s="2">
        <v>0.02</v>
      </c>
      <c r="N3223">
        <v>5311.973</v>
      </c>
      <c r="O3223">
        <v>13.99</v>
      </c>
      <c r="P3223">
        <v>1142.0820000000001</v>
      </c>
      <c r="Q3223" s="2">
        <v>0.56999999999999995</v>
      </c>
      <c r="R3223" t="s">
        <v>96</v>
      </c>
      <c r="S3223" t="s">
        <v>80</v>
      </c>
      <c r="T3223" t="s">
        <v>1899</v>
      </c>
      <c r="U3223" t="s">
        <v>105</v>
      </c>
      <c r="V3223" t="s">
        <v>33</v>
      </c>
      <c r="W3223">
        <v>2649</v>
      </c>
      <c r="X3223" s="1">
        <v>41473</v>
      </c>
      <c r="Y3223" t="s">
        <v>34</v>
      </c>
      <c r="Z3223" t="e" vm="30">
        <v>#VALUE!</v>
      </c>
      <c r="AA3223">
        <v>2478</v>
      </c>
      <c r="AB3223" t="e" cm="1" vm="2">
        <f t="array" ref="AB3223">_FV(Table1[[#This Row],[State]],"Country/region",TRUE)</f>
        <v>#VALUE!</v>
      </c>
    </row>
    <row r="3224" spans="1:28" x14ac:dyDescent="0.35">
      <c r="A3224" t="s">
        <v>1504</v>
      </c>
      <c r="B3224">
        <v>48</v>
      </c>
      <c r="C3224" t="s">
        <v>2956</v>
      </c>
      <c r="D3224" t="s">
        <v>27</v>
      </c>
      <c r="E3224">
        <f>YEAR(Table1[[#This Row],[Order Date]])</f>
        <v>2013</v>
      </c>
      <c r="F3224">
        <v>1</v>
      </c>
      <c r="G3224">
        <f>MONTH(Table1[[#This Row],[Order Date]])</f>
        <v>7</v>
      </c>
      <c r="H3224" s="1">
        <v>41471</v>
      </c>
      <c r="I3224">
        <v>19174</v>
      </c>
      <c r="J3224" t="s">
        <v>131</v>
      </c>
      <c r="K3224">
        <v>48</v>
      </c>
      <c r="L3224">
        <v>33.979999999999997</v>
      </c>
      <c r="M3224" s="2">
        <v>0</v>
      </c>
      <c r="N3224">
        <v>1631.04</v>
      </c>
      <c r="O3224">
        <v>1.99</v>
      </c>
      <c r="P3224">
        <v>665.63</v>
      </c>
      <c r="Q3224" s="2">
        <v>0.45</v>
      </c>
      <c r="R3224" t="s">
        <v>96</v>
      </c>
      <c r="S3224" t="s">
        <v>139</v>
      </c>
      <c r="T3224" t="s">
        <v>256</v>
      </c>
      <c r="U3224" t="s">
        <v>102</v>
      </c>
      <c r="V3224" t="s">
        <v>33</v>
      </c>
      <c r="W3224">
        <v>2651</v>
      </c>
      <c r="X3224" s="1">
        <v>41473</v>
      </c>
      <c r="Y3224" t="s">
        <v>34</v>
      </c>
      <c r="Z3224" t="e" vm="30">
        <v>#VALUE!</v>
      </c>
      <c r="AA3224">
        <v>2457</v>
      </c>
      <c r="AB3224" t="e" cm="1" vm="2">
        <f t="array" ref="AB3224">_FV(Table1[[#This Row],[State]],"Country/region",TRUE)</f>
        <v>#VALUE!</v>
      </c>
    </row>
    <row r="3225" spans="1:28" x14ac:dyDescent="0.35">
      <c r="A3225" t="s">
        <v>3072</v>
      </c>
      <c r="B3225">
        <v>48</v>
      </c>
      <c r="C3225" t="s">
        <v>623</v>
      </c>
      <c r="D3225" t="s">
        <v>27</v>
      </c>
      <c r="E3225">
        <f>YEAR(Table1[[#This Row],[Order Date]])</f>
        <v>2013</v>
      </c>
      <c r="F3225">
        <v>1</v>
      </c>
      <c r="G3225">
        <f>MONTH(Table1[[#This Row],[Order Date]])</f>
        <v>7</v>
      </c>
      <c r="H3225" s="1">
        <v>41471</v>
      </c>
      <c r="I3225">
        <v>49472</v>
      </c>
      <c r="J3225" t="s">
        <v>47</v>
      </c>
      <c r="K3225">
        <v>9</v>
      </c>
      <c r="L3225">
        <v>3.29</v>
      </c>
      <c r="M3225" s="2">
        <v>0.03</v>
      </c>
      <c r="N3225">
        <v>30.65</v>
      </c>
      <c r="O3225">
        <v>1.35</v>
      </c>
      <c r="P3225">
        <v>0.08</v>
      </c>
      <c r="Q3225" s="2">
        <v>0.4</v>
      </c>
      <c r="R3225" t="s">
        <v>29</v>
      </c>
      <c r="S3225" t="s">
        <v>59</v>
      </c>
      <c r="T3225" t="s">
        <v>231</v>
      </c>
      <c r="U3225" t="s">
        <v>232</v>
      </c>
      <c r="V3225" t="s">
        <v>33</v>
      </c>
      <c r="W3225">
        <v>6932</v>
      </c>
      <c r="X3225" s="1">
        <v>41475</v>
      </c>
      <c r="Y3225" t="s">
        <v>34</v>
      </c>
      <c r="Z3225" t="e" vm="30">
        <v>#VALUE!</v>
      </c>
      <c r="AA3225">
        <v>1950</v>
      </c>
      <c r="AB3225" t="e" cm="1" vm="2">
        <f t="array" ref="AB3225">_FV(Table1[[#This Row],[State]],"Country/region",TRUE)</f>
        <v>#VALUE!</v>
      </c>
    </row>
    <row r="3226" spans="1:28" x14ac:dyDescent="0.35">
      <c r="A3226" t="s">
        <v>743</v>
      </c>
      <c r="B3226">
        <v>48</v>
      </c>
      <c r="C3226" t="s">
        <v>623</v>
      </c>
      <c r="D3226" t="s">
        <v>27</v>
      </c>
      <c r="E3226">
        <f>YEAR(Table1[[#This Row],[Order Date]])</f>
        <v>2013</v>
      </c>
      <c r="F3226">
        <v>1</v>
      </c>
      <c r="G3226">
        <f>MONTH(Table1[[#This Row],[Order Date]])</f>
        <v>7</v>
      </c>
      <c r="H3226" s="1">
        <v>41471</v>
      </c>
      <c r="I3226">
        <v>49472</v>
      </c>
      <c r="J3226" t="s">
        <v>47</v>
      </c>
      <c r="K3226">
        <v>23</v>
      </c>
      <c r="L3226">
        <v>4.28</v>
      </c>
      <c r="M3226" s="2">
        <v>0.02</v>
      </c>
      <c r="N3226">
        <v>103.2</v>
      </c>
      <c r="O3226">
        <v>0.94</v>
      </c>
      <c r="P3226">
        <v>17.89</v>
      </c>
      <c r="Q3226" s="2">
        <v>0.56000000000000005</v>
      </c>
      <c r="R3226" t="s">
        <v>29</v>
      </c>
      <c r="S3226" t="s">
        <v>59</v>
      </c>
      <c r="T3226" t="s">
        <v>329</v>
      </c>
      <c r="U3226" t="s">
        <v>88</v>
      </c>
      <c r="V3226" t="s">
        <v>33</v>
      </c>
      <c r="W3226">
        <v>6930</v>
      </c>
      <c r="X3226" s="1">
        <v>41476</v>
      </c>
      <c r="Y3226" t="s">
        <v>34</v>
      </c>
      <c r="Z3226" t="e" vm="21">
        <v>#VALUE!</v>
      </c>
      <c r="AA3226">
        <v>4210</v>
      </c>
      <c r="AB3226" t="e" cm="1" vm="2">
        <f t="array" ref="AB3226">_FV(Table1[[#This Row],[State]],"Country/region",TRUE)</f>
        <v>#VALUE!</v>
      </c>
    </row>
    <row r="3227" spans="1:28" x14ac:dyDescent="0.35">
      <c r="A3227" t="s">
        <v>3073</v>
      </c>
      <c r="B3227">
        <v>48</v>
      </c>
      <c r="C3227" t="s">
        <v>623</v>
      </c>
      <c r="D3227" t="s">
        <v>27</v>
      </c>
      <c r="E3227">
        <f>YEAR(Table1[[#This Row],[Order Date]])</f>
        <v>2013</v>
      </c>
      <c r="F3227">
        <v>1</v>
      </c>
      <c r="G3227">
        <f>MONTH(Table1[[#This Row],[Order Date]])</f>
        <v>7</v>
      </c>
      <c r="H3227" s="1">
        <v>41471</v>
      </c>
      <c r="I3227">
        <v>49472</v>
      </c>
      <c r="J3227" t="s">
        <v>47</v>
      </c>
      <c r="K3227">
        <v>15</v>
      </c>
      <c r="L3227">
        <v>9.7799999999999994</v>
      </c>
      <c r="M3227" s="2">
        <v>0.05</v>
      </c>
      <c r="N3227">
        <v>144.13999999999999</v>
      </c>
      <c r="O3227">
        <v>1.99</v>
      </c>
      <c r="P3227">
        <v>12.09</v>
      </c>
      <c r="Q3227" s="2">
        <v>0.43</v>
      </c>
      <c r="R3227" t="s">
        <v>96</v>
      </c>
      <c r="S3227" t="s">
        <v>139</v>
      </c>
      <c r="T3227" t="s">
        <v>445</v>
      </c>
      <c r="U3227" t="s">
        <v>102</v>
      </c>
      <c r="V3227" t="s">
        <v>33</v>
      </c>
      <c r="W3227">
        <v>6931</v>
      </c>
      <c r="X3227" s="1">
        <v>41476</v>
      </c>
      <c r="Y3227" t="s">
        <v>34</v>
      </c>
      <c r="Z3227" t="e" vm="30">
        <v>#VALUE!</v>
      </c>
      <c r="AA3227">
        <v>1901</v>
      </c>
      <c r="AB3227" t="e" cm="1" vm="2">
        <f t="array" ref="AB3227">_FV(Table1[[#This Row],[State]],"Country/region",TRUE)</f>
        <v>#VALUE!</v>
      </c>
    </row>
    <row r="3228" spans="1:28" x14ac:dyDescent="0.35">
      <c r="A3228" t="s">
        <v>1601</v>
      </c>
      <c r="B3228">
        <v>48</v>
      </c>
      <c r="C3228" t="s">
        <v>1882</v>
      </c>
      <c r="D3228" t="s">
        <v>38</v>
      </c>
      <c r="E3228">
        <f>YEAR(Table1[[#This Row],[Order Date]])</f>
        <v>2013</v>
      </c>
      <c r="F3228">
        <v>1</v>
      </c>
      <c r="G3228">
        <f>MONTH(Table1[[#This Row],[Order Date]])</f>
        <v>7</v>
      </c>
      <c r="H3228" s="1">
        <v>41471</v>
      </c>
      <c r="I3228">
        <v>24069</v>
      </c>
      <c r="J3228" t="s">
        <v>47</v>
      </c>
      <c r="K3228">
        <v>21</v>
      </c>
      <c r="L3228">
        <v>376.13</v>
      </c>
      <c r="M3228" s="2">
        <v>0.02</v>
      </c>
      <c r="N3228">
        <v>7981.2</v>
      </c>
      <c r="O3228">
        <v>85.63</v>
      </c>
      <c r="P3228">
        <v>-592.52049999999997</v>
      </c>
      <c r="Q3228" s="2">
        <v>0.74</v>
      </c>
      <c r="R3228" t="s">
        <v>48</v>
      </c>
      <c r="S3228" t="s">
        <v>73</v>
      </c>
      <c r="T3228" t="s">
        <v>512</v>
      </c>
      <c r="U3228" t="s">
        <v>75</v>
      </c>
      <c r="V3228" t="s">
        <v>33</v>
      </c>
      <c r="W3228">
        <v>3367</v>
      </c>
      <c r="X3228" s="1">
        <v>41478</v>
      </c>
      <c r="Y3228" t="s">
        <v>53</v>
      </c>
      <c r="Z3228" t="e" vm="15">
        <v>#VALUE!</v>
      </c>
      <c r="AA3228">
        <v>12180</v>
      </c>
      <c r="AB3228" t="e" cm="1" vm="2">
        <f t="array" ref="AB3228">_FV(Table1[[#This Row],[State]],"Country/region",TRUE)</f>
        <v>#VALUE!</v>
      </c>
    </row>
    <row r="3229" spans="1:28" x14ac:dyDescent="0.35">
      <c r="A3229" t="s">
        <v>458</v>
      </c>
      <c r="B3229">
        <v>48</v>
      </c>
      <c r="C3229" t="s">
        <v>2908</v>
      </c>
      <c r="D3229" t="s">
        <v>46</v>
      </c>
      <c r="E3229">
        <f>YEAR(Table1[[#This Row],[Order Date]])</f>
        <v>2013</v>
      </c>
      <c r="F3229">
        <v>1</v>
      </c>
      <c r="G3229">
        <f>MONTH(Table1[[#This Row],[Order Date]])</f>
        <v>7</v>
      </c>
      <c r="H3229" s="1">
        <v>41472</v>
      </c>
      <c r="I3229">
        <v>39330</v>
      </c>
      <c r="J3229" t="s">
        <v>58</v>
      </c>
      <c r="K3229">
        <v>29</v>
      </c>
      <c r="L3229">
        <v>5.74</v>
      </c>
      <c r="M3229" s="2">
        <v>0</v>
      </c>
      <c r="N3229">
        <v>184.77</v>
      </c>
      <c r="O3229">
        <v>5.3</v>
      </c>
      <c r="P3229">
        <v>-71.959999999999994</v>
      </c>
      <c r="Q3229" s="2">
        <v>0.55000000000000004</v>
      </c>
      <c r="R3229" t="s">
        <v>29</v>
      </c>
      <c r="S3229" t="s">
        <v>139</v>
      </c>
      <c r="T3229" t="s">
        <v>2270</v>
      </c>
      <c r="U3229" t="s">
        <v>481</v>
      </c>
      <c r="V3229" t="s">
        <v>68</v>
      </c>
      <c r="W3229">
        <v>5552</v>
      </c>
      <c r="X3229" s="1">
        <v>41473</v>
      </c>
      <c r="Y3229" t="s">
        <v>42</v>
      </c>
      <c r="Z3229" t="e" vm="11">
        <v>#VALUE!</v>
      </c>
      <c r="AA3229">
        <v>76131</v>
      </c>
      <c r="AB3229" t="e" cm="1" vm="2">
        <f t="array" ref="AB3229">_FV(Table1[[#This Row],[State]],"Country/region",TRUE)</f>
        <v>#VALUE!</v>
      </c>
    </row>
    <row r="3230" spans="1:28" x14ac:dyDescent="0.35">
      <c r="A3230" t="s">
        <v>399</v>
      </c>
      <c r="B3230">
        <v>48</v>
      </c>
      <c r="C3230" t="s">
        <v>400</v>
      </c>
      <c r="D3230" t="s">
        <v>46</v>
      </c>
      <c r="E3230">
        <f>YEAR(Table1[[#This Row],[Order Date]])</f>
        <v>2013</v>
      </c>
      <c r="F3230">
        <v>1</v>
      </c>
      <c r="G3230">
        <f>MONTH(Table1[[#This Row],[Order Date]])</f>
        <v>7</v>
      </c>
      <c r="H3230" s="1">
        <v>41472</v>
      </c>
      <c r="I3230">
        <v>16289</v>
      </c>
      <c r="J3230" t="s">
        <v>28</v>
      </c>
      <c r="K3230">
        <v>37</v>
      </c>
      <c r="L3230">
        <v>12.22</v>
      </c>
      <c r="M3230" s="2">
        <v>0.09</v>
      </c>
      <c r="N3230">
        <v>426.64</v>
      </c>
      <c r="O3230">
        <v>2.85</v>
      </c>
      <c r="P3230">
        <v>96.95</v>
      </c>
      <c r="Q3230" s="2">
        <v>0.55000000000000004</v>
      </c>
      <c r="R3230" t="s">
        <v>48</v>
      </c>
      <c r="S3230" t="s">
        <v>139</v>
      </c>
      <c r="T3230" t="s">
        <v>679</v>
      </c>
      <c r="U3230" t="s">
        <v>82</v>
      </c>
      <c r="V3230" t="s">
        <v>76</v>
      </c>
      <c r="W3230">
        <v>2267</v>
      </c>
      <c r="X3230" s="1">
        <v>41474</v>
      </c>
      <c r="Y3230" t="s">
        <v>34</v>
      </c>
      <c r="Z3230" t="e" vm="6">
        <v>#VALUE!</v>
      </c>
      <c r="AA3230">
        <v>35473</v>
      </c>
      <c r="AB3230" t="e" cm="1" vm="2">
        <f t="array" ref="AB3230">_FV(Table1[[#This Row],[State]],"Country/region",TRUE)</f>
        <v>#VALUE!</v>
      </c>
    </row>
    <row r="3231" spans="1:28" x14ac:dyDescent="0.35">
      <c r="A3231" t="s">
        <v>3074</v>
      </c>
      <c r="B3231">
        <v>48</v>
      </c>
      <c r="C3231" t="s">
        <v>364</v>
      </c>
      <c r="D3231" t="s">
        <v>38</v>
      </c>
      <c r="E3231">
        <f>YEAR(Table1[[#This Row],[Order Date]])</f>
        <v>2013</v>
      </c>
      <c r="F3231">
        <v>1</v>
      </c>
      <c r="G3231">
        <f>MONTH(Table1[[#This Row],[Order Date]])</f>
        <v>7</v>
      </c>
      <c r="H3231" s="1">
        <v>41472</v>
      </c>
      <c r="I3231">
        <v>35137</v>
      </c>
      <c r="J3231" t="s">
        <v>28</v>
      </c>
      <c r="K3231">
        <v>41</v>
      </c>
      <c r="L3231">
        <v>5.34</v>
      </c>
      <c r="M3231" s="2">
        <v>0.05</v>
      </c>
      <c r="N3231">
        <v>225.06</v>
      </c>
      <c r="O3231">
        <v>2.99</v>
      </c>
      <c r="P3231">
        <v>7.3014999999999999</v>
      </c>
      <c r="Q3231" s="2">
        <v>0.38</v>
      </c>
      <c r="R3231" t="s">
        <v>29</v>
      </c>
      <c r="S3231" t="s">
        <v>30</v>
      </c>
      <c r="T3231" t="s">
        <v>755</v>
      </c>
      <c r="U3231" t="s">
        <v>67</v>
      </c>
      <c r="V3231" t="s">
        <v>76</v>
      </c>
      <c r="W3231">
        <v>4939</v>
      </c>
      <c r="X3231" s="1">
        <v>41474</v>
      </c>
      <c r="Y3231" t="s">
        <v>42</v>
      </c>
      <c r="Z3231" t="e" vm="35">
        <v>#VALUE!</v>
      </c>
      <c r="AA3231">
        <v>72903</v>
      </c>
      <c r="AB3231" t="e" cm="1" vm="2">
        <f t="array" ref="AB3231">_FV(Table1[[#This Row],[State]],"Country/region",TRUE)</f>
        <v>#VALUE!</v>
      </c>
    </row>
    <row r="3232" spans="1:28" x14ac:dyDescent="0.35">
      <c r="A3232" t="s">
        <v>3075</v>
      </c>
      <c r="B3232">
        <v>48</v>
      </c>
      <c r="C3232" t="s">
        <v>3076</v>
      </c>
      <c r="D3232" t="s">
        <v>38</v>
      </c>
      <c r="E3232">
        <f>YEAR(Table1[[#This Row],[Order Date]])</f>
        <v>2013</v>
      </c>
      <c r="F3232">
        <v>1</v>
      </c>
      <c r="G3232">
        <f>MONTH(Table1[[#This Row],[Order Date]])</f>
        <v>7</v>
      </c>
      <c r="H3232" s="1">
        <v>41472</v>
      </c>
      <c r="I3232">
        <v>6531</v>
      </c>
      <c r="J3232" t="s">
        <v>28</v>
      </c>
      <c r="K3232">
        <v>42</v>
      </c>
      <c r="L3232">
        <v>4.37</v>
      </c>
      <c r="M3232" s="2">
        <v>0.05</v>
      </c>
      <c r="N3232">
        <v>188.23</v>
      </c>
      <c r="O3232">
        <v>5.15</v>
      </c>
      <c r="P3232">
        <v>-145.1</v>
      </c>
      <c r="Q3232" s="2">
        <v>0.59</v>
      </c>
      <c r="R3232" t="s">
        <v>29</v>
      </c>
      <c r="S3232" t="s">
        <v>30</v>
      </c>
      <c r="T3232" t="s">
        <v>2122</v>
      </c>
      <c r="U3232" t="s">
        <v>214</v>
      </c>
      <c r="V3232" t="s">
        <v>52</v>
      </c>
      <c r="W3232">
        <v>909</v>
      </c>
      <c r="X3232" s="1">
        <v>41474</v>
      </c>
      <c r="Y3232" t="s">
        <v>34</v>
      </c>
      <c r="Z3232" t="e" vm="4">
        <v>#VALUE!</v>
      </c>
      <c r="AA3232">
        <v>92262</v>
      </c>
      <c r="AB3232" t="e" cm="1" vm="2">
        <f t="array" ref="AB3232">_FV(Table1[[#This Row],[State]],"Country/region",TRUE)</f>
        <v>#VALUE!</v>
      </c>
    </row>
    <row r="3233" spans="1:28" x14ac:dyDescent="0.35">
      <c r="A3233" t="s">
        <v>3075</v>
      </c>
      <c r="B3233">
        <v>48</v>
      </c>
      <c r="C3233" t="s">
        <v>3076</v>
      </c>
      <c r="D3233" t="s">
        <v>38</v>
      </c>
      <c r="E3233">
        <f>YEAR(Table1[[#This Row],[Order Date]])</f>
        <v>2013</v>
      </c>
      <c r="F3233">
        <v>1</v>
      </c>
      <c r="G3233">
        <f>MONTH(Table1[[#This Row],[Order Date]])</f>
        <v>7</v>
      </c>
      <c r="H3233" s="1">
        <v>41472</v>
      </c>
      <c r="I3233">
        <v>6531</v>
      </c>
      <c r="J3233" t="s">
        <v>28</v>
      </c>
      <c r="K3233">
        <v>28</v>
      </c>
      <c r="L3233">
        <v>19.84</v>
      </c>
      <c r="M3233" s="2">
        <v>0.06</v>
      </c>
      <c r="N3233">
        <v>541.95000000000005</v>
      </c>
      <c r="O3233">
        <v>4.0999999999999996</v>
      </c>
      <c r="P3233">
        <v>143.04</v>
      </c>
      <c r="Q3233" s="2">
        <v>0.44</v>
      </c>
      <c r="R3233" t="s">
        <v>29</v>
      </c>
      <c r="S3233" t="s">
        <v>59</v>
      </c>
      <c r="T3233" t="s">
        <v>1530</v>
      </c>
      <c r="U3233" t="s">
        <v>88</v>
      </c>
      <c r="V3233" t="s">
        <v>52</v>
      </c>
      <c r="W3233">
        <v>910</v>
      </c>
      <c r="X3233" s="1">
        <v>41474</v>
      </c>
      <c r="Y3233" t="s">
        <v>34</v>
      </c>
      <c r="Z3233" t="e" vm="4">
        <v>#VALUE!</v>
      </c>
      <c r="AA3233">
        <v>92262</v>
      </c>
      <c r="AB3233" t="e" cm="1" vm="2">
        <f t="array" ref="AB3233">_FV(Table1[[#This Row],[State]],"Country/region",TRUE)</f>
        <v>#VALUE!</v>
      </c>
    </row>
    <row r="3234" spans="1:28" x14ac:dyDescent="0.35">
      <c r="A3234" t="s">
        <v>363</v>
      </c>
      <c r="B3234">
        <v>48</v>
      </c>
      <c r="C3234" t="s">
        <v>400</v>
      </c>
      <c r="D3234" t="s">
        <v>46</v>
      </c>
      <c r="E3234">
        <f>YEAR(Table1[[#This Row],[Order Date]])</f>
        <v>2013</v>
      </c>
      <c r="F3234">
        <v>1</v>
      </c>
      <c r="G3234">
        <f>MONTH(Table1[[#This Row],[Order Date]])</f>
        <v>7</v>
      </c>
      <c r="H3234" s="1">
        <v>41472</v>
      </c>
      <c r="I3234">
        <v>16289</v>
      </c>
      <c r="J3234" t="s">
        <v>28</v>
      </c>
      <c r="K3234">
        <v>49</v>
      </c>
      <c r="L3234">
        <v>125.99</v>
      </c>
      <c r="M3234" s="2">
        <v>0.01</v>
      </c>
      <c r="N3234">
        <v>5610.6120000000001</v>
      </c>
      <c r="O3234">
        <v>2.5</v>
      </c>
      <c r="P3234">
        <v>2040.867</v>
      </c>
      <c r="Q3234" s="2">
        <v>0.57999999999999996</v>
      </c>
      <c r="R3234" t="s">
        <v>96</v>
      </c>
      <c r="S3234" t="s">
        <v>30</v>
      </c>
      <c r="T3234" t="s">
        <v>1614</v>
      </c>
      <c r="U3234" t="s">
        <v>105</v>
      </c>
      <c r="V3234" t="s">
        <v>76</v>
      </c>
      <c r="W3234">
        <v>2266</v>
      </c>
      <c r="X3234" s="1">
        <v>41474</v>
      </c>
      <c r="Y3234" t="s">
        <v>34</v>
      </c>
      <c r="Z3234" t="e" vm="35">
        <v>#VALUE!</v>
      </c>
      <c r="AA3234">
        <v>71901</v>
      </c>
      <c r="AB3234" t="e" cm="1" vm="2">
        <f t="array" ref="AB3234">_FV(Table1[[#This Row],[State]],"Country/region",TRUE)</f>
        <v>#VALUE!</v>
      </c>
    </row>
    <row r="3235" spans="1:28" x14ac:dyDescent="0.35">
      <c r="A3235" t="s">
        <v>3074</v>
      </c>
      <c r="B3235">
        <v>48</v>
      </c>
      <c r="C3235" t="s">
        <v>364</v>
      </c>
      <c r="D3235" t="s">
        <v>38</v>
      </c>
      <c r="E3235">
        <f>YEAR(Table1[[#This Row],[Order Date]])</f>
        <v>2013</v>
      </c>
      <c r="F3235">
        <v>1</v>
      </c>
      <c r="G3235">
        <f>MONTH(Table1[[#This Row],[Order Date]])</f>
        <v>7</v>
      </c>
      <c r="H3235" s="1">
        <v>41472</v>
      </c>
      <c r="I3235">
        <v>35137</v>
      </c>
      <c r="J3235" t="s">
        <v>28</v>
      </c>
      <c r="K3235">
        <v>47</v>
      </c>
      <c r="L3235">
        <v>23.99</v>
      </c>
      <c r="M3235" s="2">
        <v>0.1</v>
      </c>
      <c r="N3235">
        <v>1041.78</v>
      </c>
      <c r="O3235">
        <v>6.71</v>
      </c>
      <c r="P3235">
        <v>283.79000000000002</v>
      </c>
      <c r="Q3235" s="2">
        <v>0.35</v>
      </c>
      <c r="R3235" t="s">
        <v>29</v>
      </c>
      <c r="S3235" t="s">
        <v>30</v>
      </c>
      <c r="T3235" t="s">
        <v>1872</v>
      </c>
      <c r="U3235" t="s">
        <v>267</v>
      </c>
      <c r="V3235" t="s">
        <v>76</v>
      </c>
      <c r="W3235">
        <v>4940</v>
      </c>
      <c r="X3235" s="1">
        <v>41475</v>
      </c>
      <c r="Y3235" t="s">
        <v>34</v>
      </c>
      <c r="Z3235" t="e" vm="35">
        <v>#VALUE!</v>
      </c>
      <c r="AA3235">
        <v>72903</v>
      </c>
      <c r="AB3235" t="e" cm="1" vm="2">
        <f t="array" ref="AB3235">_FV(Table1[[#This Row],[State]],"Country/region",TRUE)</f>
        <v>#VALUE!</v>
      </c>
    </row>
    <row r="3236" spans="1:28" x14ac:dyDescent="0.35">
      <c r="A3236" t="s">
        <v>654</v>
      </c>
      <c r="B3236">
        <v>48</v>
      </c>
      <c r="C3236" t="s">
        <v>655</v>
      </c>
      <c r="D3236" t="s">
        <v>57</v>
      </c>
      <c r="E3236">
        <f>YEAR(Table1[[#This Row],[Order Date]])</f>
        <v>2013</v>
      </c>
      <c r="F3236">
        <v>1</v>
      </c>
      <c r="G3236">
        <f>MONTH(Table1[[#This Row],[Order Date]])</f>
        <v>7</v>
      </c>
      <c r="H3236" s="1">
        <v>41473</v>
      </c>
      <c r="I3236">
        <v>18341</v>
      </c>
      <c r="J3236" t="s">
        <v>58</v>
      </c>
      <c r="K3236">
        <v>39</v>
      </c>
      <c r="L3236">
        <v>5.78</v>
      </c>
      <c r="M3236" s="2">
        <v>0</v>
      </c>
      <c r="N3236">
        <v>237.89</v>
      </c>
      <c r="O3236">
        <v>7.96</v>
      </c>
      <c r="P3236">
        <v>-165.26</v>
      </c>
      <c r="Q3236" s="2">
        <v>0.36</v>
      </c>
      <c r="R3236" t="s">
        <v>29</v>
      </c>
      <c r="S3236" t="s">
        <v>30</v>
      </c>
      <c r="T3236" t="s">
        <v>1821</v>
      </c>
      <c r="U3236" t="s">
        <v>61</v>
      </c>
      <c r="V3236" t="s">
        <v>33</v>
      </c>
      <c r="W3236">
        <v>2526</v>
      </c>
      <c r="X3236" s="1">
        <v>41473</v>
      </c>
      <c r="Y3236" t="s">
        <v>34</v>
      </c>
      <c r="Z3236" t="e" vm="3">
        <v>#VALUE!</v>
      </c>
      <c r="AA3236">
        <v>21133</v>
      </c>
      <c r="AB3236" t="e" cm="1" vm="2">
        <f t="array" ref="AB3236">_FV(Table1[[#This Row],[State]],"Country/region",TRUE)</f>
        <v>#VALUE!</v>
      </c>
    </row>
    <row r="3237" spans="1:28" x14ac:dyDescent="0.35">
      <c r="A3237" t="s">
        <v>129</v>
      </c>
      <c r="B3237">
        <v>48</v>
      </c>
      <c r="C3237" t="s">
        <v>130</v>
      </c>
      <c r="D3237" t="s">
        <v>46</v>
      </c>
      <c r="E3237">
        <f>YEAR(Table1[[#This Row],[Order Date]])</f>
        <v>2013</v>
      </c>
      <c r="F3237">
        <v>1</v>
      </c>
      <c r="G3237">
        <f>MONTH(Table1[[#This Row],[Order Date]])</f>
        <v>7</v>
      </c>
      <c r="H3237" s="1">
        <v>41473</v>
      </c>
      <c r="I3237">
        <v>14534</v>
      </c>
      <c r="J3237" t="s">
        <v>131</v>
      </c>
      <c r="K3237">
        <v>46</v>
      </c>
      <c r="L3237">
        <v>15.98</v>
      </c>
      <c r="M3237" s="2">
        <v>0.02</v>
      </c>
      <c r="N3237">
        <v>745.99</v>
      </c>
      <c r="O3237">
        <v>4</v>
      </c>
      <c r="P3237">
        <v>226.09</v>
      </c>
      <c r="Q3237" s="2">
        <v>0.37</v>
      </c>
      <c r="R3237" t="s">
        <v>96</v>
      </c>
      <c r="S3237" t="s">
        <v>30</v>
      </c>
      <c r="T3237" t="s">
        <v>1062</v>
      </c>
      <c r="U3237" t="s">
        <v>102</v>
      </c>
      <c r="V3237" t="s">
        <v>76</v>
      </c>
      <c r="W3237">
        <v>2042</v>
      </c>
      <c r="X3237" s="1">
        <v>41473</v>
      </c>
      <c r="Y3237" t="s">
        <v>34</v>
      </c>
      <c r="Z3237" t="e" vm="14">
        <v>#VALUE!</v>
      </c>
      <c r="AA3237">
        <v>32174</v>
      </c>
      <c r="AB3237" t="e" cm="1" vm="2">
        <f t="array" ref="AB3237">_FV(Table1[[#This Row],[State]],"Country/region",TRUE)</f>
        <v>#VALUE!</v>
      </c>
    </row>
    <row r="3238" spans="1:28" x14ac:dyDescent="0.35">
      <c r="A3238" t="s">
        <v>392</v>
      </c>
      <c r="B3238">
        <v>48</v>
      </c>
      <c r="C3238" t="s">
        <v>393</v>
      </c>
      <c r="D3238" t="s">
        <v>38</v>
      </c>
      <c r="E3238">
        <f>YEAR(Table1[[#This Row],[Order Date]])</f>
        <v>2013</v>
      </c>
      <c r="F3238">
        <v>1</v>
      </c>
      <c r="G3238">
        <f>MONTH(Table1[[#This Row],[Order Date]])</f>
        <v>7</v>
      </c>
      <c r="H3238" s="1">
        <v>41473</v>
      </c>
      <c r="I3238">
        <v>34499</v>
      </c>
      <c r="J3238" t="s">
        <v>131</v>
      </c>
      <c r="K3238">
        <v>2</v>
      </c>
      <c r="L3238">
        <v>243.98</v>
      </c>
      <c r="M3238" s="2">
        <v>0.01</v>
      </c>
      <c r="N3238">
        <v>555.67999999999995</v>
      </c>
      <c r="O3238">
        <v>62.94</v>
      </c>
      <c r="P3238">
        <v>-336.3</v>
      </c>
      <c r="Q3238" s="2">
        <v>0.56999999999999995</v>
      </c>
      <c r="R3238" t="s">
        <v>48</v>
      </c>
      <c r="S3238" t="s">
        <v>49</v>
      </c>
      <c r="T3238" t="s">
        <v>2301</v>
      </c>
      <c r="U3238" t="s">
        <v>51</v>
      </c>
      <c r="V3238" t="s">
        <v>76</v>
      </c>
      <c r="W3238">
        <v>4850</v>
      </c>
      <c r="X3238" s="1">
        <v>41474</v>
      </c>
      <c r="Y3238" t="s">
        <v>53</v>
      </c>
      <c r="Z3238" t="e" vm="34">
        <v>#VALUE!</v>
      </c>
      <c r="AA3238">
        <v>39301</v>
      </c>
      <c r="AB3238" t="e" cm="1" vm="2">
        <f t="array" ref="AB3238">_FV(Table1[[#This Row],[State]],"Country/region",TRUE)</f>
        <v>#VALUE!</v>
      </c>
    </row>
    <row r="3239" spans="1:28" x14ac:dyDescent="0.35">
      <c r="A3239" t="s">
        <v>930</v>
      </c>
      <c r="B3239">
        <v>48</v>
      </c>
      <c r="C3239" t="s">
        <v>433</v>
      </c>
      <c r="D3239" t="s">
        <v>38</v>
      </c>
      <c r="E3239">
        <f>YEAR(Table1[[#This Row],[Order Date]])</f>
        <v>2013</v>
      </c>
      <c r="F3239">
        <v>1</v>
      </c>
      <c r="G3239">
        <f>MONTH(Table1[[#This Row],[Order Date]])</f>
        <v>7</v>
      </c>
      <c r="H3239" s="1">
        <v>41473</v>
      </c>
      <c r="I3239">
        <v>23559</v>
      </c>
      <c r="J3239" t="s">
        <v>47</v>
      </c>
      <c r="K3239">
        <v>9</v>
      </c>
      <c r="L3239">
        <v>17.98</v>
      </c>
      <c r="M3239" s="2">
        <v>0.02</v>
      </c>
      <c r="N3239">
        <v>173.44</v>
      </c>
      <c r="O3239">
        <v>8.51</v>
      </c>
      <c r="P3239">
        <v>-34.625999999999998</v>
      </c>
      <c r="Q3239" s="2">
        <v>0.4</v>
      </c>
      <c r="R3239" t="s">
        <v>96</v>
      </c>
      <c r="S3239" t="s">
        <v>80</v>
      </c>
      <c r="T3239" t="s">
        <v>1121</v>
      </c>
      <c r="U3239" t="s">
        <v>98</v>
      </c>
      <c r="V3239" t="s">
        <v>76</v>
      </c>
      <c r="W3239">
        <v>3299</v>
      </c>
      <c r="X3239" s="1">
        <v>41478</v>
      </c>
      <c r="Y3239" t="s">
        <v>34</v>
      </c>
      <c r="Z3239" t="e" vm="31">
        <v>#VALUE!</v>
      </c>
      <c r="AA3239">
        <v>37174</v>
      </c>
      <c r="AB3239" t="e" cm="1" vm="2">
        <f t="array" ref="AB3239">_FV(Table1[[#This Row],[State]],"Country/region",TRUE)</f>
        <v>#VALUE!</v>
      </c>
    </row>
    <row r="3240" spans="1:28" x14ac:dyDescent="0.35">
      <c r="A3240" t="s">
        <v>930</v>
      </c>
      <c r="B3240">
        <v>48</v>
      </c>
      <c r="C3240" t="s">
        <v>433</v>
      </c>
      <c r="D3240" t="s">
        <v>38</v>
      </c>
      <c r="E3240">
        <f>YEAR(Table1[[#This Row],[Order Date]])</f>
        <v>2013</v>
      </c>
      <c r="F3240">
        <v>1</v>
      </c>
      <c r="G3240">
        <f>MONTH(Table1[[#This Row],[Order Date]])</f>
        <v>7</v>
      </c>
      <c r="H3240" s="1">
        <v>41473</v>
      </c>
      <c r="I3240">
        <v>23559</v>
      </c>
      <c r="J3240" t="s">
        <v>47</v>
      </c>
      <c r="K3240">
        <v>14</v>
      </c>
      <c r="L3240">
        <v>28.53</v>
      </c>
      <c r="M3240" s="2">
        <v>0.03</v>
      </c>
      <c r="N3240">
        <v>425.67</v>
      </c>
      <c r="O3240">
        <v>1.49</v>
      </c>
      <c r="P3240">
        <v>166.5745</v>
      </c>
      <c r="Q3240" s="2">
        <v>0.38</v>
      </c>
      <c r="R3240" t="s">
        <v>29</v>
      </c>
      <c r="S3240" t="s">
        <v>30</v>
      </c>
      <c r="T3240" t="s">
        <v>1124</v>
      </c>
      <c r="U3240" t="s">
        <v>67</v>
      </c>
      <c r="V3240" t="s">
        <v>76</v>
      </c>
      <c r="W3240">
        <v>3298</v>
      </c>
      <c r="X3240" s="1">
        <v>41480</v>
      </c>
      <c r="Y3240" t="s">
        <v>42</v>
      </c>
      <c r="Z3240" t="e" vm="31">
        <v>#VALUE!</v>
      </c>
      <c r="AA3240">
        <v>37174</v>
      </c>
      <c r="AB3240" t="e" cm="1" vm="2">
        <f t="array" ref="AB3240">_FV(Table1[[#This Row],[State]],"Country/region",TRUE)</f>
        <v>#VALUE!</v>
      </c>
    </row>
    <row r="3241" spans="1:28" x14ac:dyDescent="0.35">
      <c r="A3241" t="s">
        <v>3077</v>
      </c>
      <c r="B3241">
        <v>48</v>
      </c>
      <c r="C3241" t="s">
        <v>2916</v>
      </c>
      <c r="D3241" t="s">
        <v>38</v>
      </c>
      <c r="E3241">
        <f>YEAR(Table1[[#This Row],[Order Date]])</f>
        <v>2013</v>
      </c>
      <c r="F3241">
        <v>1</v>
      </c>
      <c r="G3241">
        <f>MONTH(Table1[[#This Row],[Order Date]])</f>
        <v>7</v>
      </c>
      <c r="H3241" s="1">
        <v>41474</v>
      </c>
      <c r="I3241">
        <v>35043</v>
      </c>
      <c r="J3241" t="s">
        <v>39</v>
      </c>
      <c r="K3241">
        <v>45</v>
      </c>
      <c r="L3241">
        <v>2.62</v>
      </c>
      <c r="M3241" s="2">
        <v>0.01</v>
      </c>
      <c r="N3241">
        <v>125.21</v>
      </c>
      <c r="O3241">
        <v>0.8</v>
      </c>
      <c r="P3241">
        <v>37.99</v>
      </c>
      <c r="Q3241" s="2">
        <v>0.39</v>
      </c>
      <c r="R3241" t="s">
        <v>29</v>
      </c>
      <c r="S3241" t="s">
        <v>59</v>
      </c>
      <c r="T3241" t="s">
        <v>1491</v>
      </c>
      <c r="U3241" t="s">
        <v>232</v>
      </c>
      <c r="V3241" t="s">
        <v>76</v>
      </c>
      <c r="W3241">
        <v>4923</v>
      </c>
      <c r="X3241" s="1">
        <v>41475</v>
      </c>
      <c r="Y3241" t="s">
        <v>42</v>
      </c>
      <c r="Z3241" t="e" vm="29">
        <v>#VALUE!</v>
      </c>
      <c r="AA3241">
        <v>40356</v>
      </c>
      <c r="AB3241" t="e" cm="1" vm="2">
        <f t="array" ref="AB3241">_FV(Table1[[#This Row],[State]],"Country/region",TRUE)</f>
        <v>#VALUE!</v>
      </c>
    </row>
    <row r="3242" spans="1:28" x14ac:dyDescent="0.35">
      <c r="A3242" t="s">
        <v>3077</v>
      </c>
      <c r="B3242">
        <v>48</v>
      </c>
      <c r="C3242" t="s">
        <v>2916</v>
      </c>
      <c r="D3242" t="s">
        <v>38</v>
      </c>
      <c r="E3242">
        <f>YEAR(Table1[[#This Row],[Order Date]])</f>
        <v>2013</v>
      </c>
      <c r="F3242">
        <v>1</v>
      </c>
      <c r="G3242">
        <f>MONTH(Table1[[#This Row],[Order Date]])</f>
        <v>7</v>
      </c>
      <c r="H3242" s="1">
        <v>41474</v>
      </c>
      <c r="I3242">
        <v>35043</v>
      </c>
      <c r="J3242" t="s">
        <v>39</v>
      </c>
      <c r="K3242">
        <v>9</v>
      </c>
      <c r="L3242">
        <v>125.99</v>
      </c>
      <c r="M3242" s="2">
        <v>0.06</v>
      </c>
      <c r="N3242">
        <v>924.11149999999998</v>
      </c>
      <c r="O3242">
        <v>8.08</v>
      </c>
      <c r="P3242">
        <v>-287.99099999999999</v>
      </c>
      <c r="Q3242" s="2">
        <v>0.56999999999999995</v>
      </c>
      <c r="R3242" t="s">
        <v>96</v>
      </c>
      <c r="S3242" t="s">
        <v>30</v>
      </c>
      <c r="T3242" t="s">
        <v>2831</v>
      </c>
      <c r="U3242" t="s">
        <v>105</v>
      </c>
      <c r="V3242" t="s">
        <v>76</v>
      </c>
      <c r="W3242">
        <v>4924</v>
      </c>
      <c r="X3242" s="1">
        <v>41475</v>
      </c>
      <c r="Y3242" t="s">
        <v>34</v>
      </c>
      <c r="Z3242" t="e" vm="29">
        <v>#VALUE!</v>
      </c>
      <c r="AA3242">
        <v>40356</v>
      </c>
      <c r="AB3242" t="e" cm="1" vm="2">
        <f t="array" ref="AB3242">_FV(Table1[[#This Row],[State]],"Country/region",TRUE)</f>
        <v>#VALUE!</v>
      </c>
    </row>
    <row r="3243" spans="1:28" x14ac:dyDescent="0.35">
      <c r="A3243" t="s">
        <v>643</v>
      </c>
      <c r="B3243">
        <v>48</v>
      </c>
      <c r="C3243" t="s">
        <v>91</v>
      </c>
      <c r="D3243" t="s">
        <v>46</v>
      </c>
      <c r="E3243">
        <f>YEAR(Table1[[#This Row],[Order Date]])</f>
        <v>2013</v>
      </c>
      <c r="F3243">
        <v>1</v>
      </c>
      <c r="G3243">
        <f>MONTH(Table1[[#This Row],[Order Date]])</f>
        <v>7</v>
      </c>
      <c r="H3243" s="1">
        <v>41474</v>
      </c>
      <c r="I3243">
        <v>56101</v>
      </c>
      <c r="J3243" t="s">
        <v>39</v>
      </c>
      <c r="K3243">
        <v>1</v>
      </c>
      <c r="L3243">
        <v>14.42</v>
      </c>
      <c r="M3243" s="2">
        <v>0.01</v>
      </c>
      <c r="N3243">
        <v>21.45</v>
      </c>
      <c r="O3243">
        <v>6.75</v>
      </c>
      <c r="P3243">
        <v>-7.22</v>
      </c>
      <c r="Q3243" s="2">
        <v>0.52</v>
      </c>
      <c r="R3243" t="s">
        <v>29</v>
      </c>
      <c r="S3243" t="s">
        <v>80</v>
      </c>
      <c r="T3243" t="s">
        <v>282</v>
      </c>
      <c r="U3243" t="s">
        <v>214</v>
      </c>
      <c r="V3243" t="s">
        <v>68</v>
      </c>
      <c r="W3243">
        <v>7845</v>
      </c>
      <c r="X3243" s="1">
        <v>41476</v>
      </c>
      <c r="Y3243" t="s">
        <v>34</v>
      </c>
      <c r="Z3243" t="e" vm="9">
        <v>#VALUE!</v>
      </c>
      <c r="AA3243">
        <v>68502</v>
      </c>
      <c r="AB3243" t="e" cm="1" vm="2">
        <f t="array" ref="AB3243">_FV(Table1[[#This Row],[State]],"Country/region",TRUE)</f>
        <v>#VALUE!</v>
      </c>
    </row>
    <row r="3244" spans="1:28" x14ac:dyDescent="0.35">
      <c r="A3244" t="s">
        <v>1917</v>
      </c>
      <c r="B3244">
        <v>48</v>
      </c>
      <c r="C3244" t="s">
        <v>1918</v>
      </c>
      <c r="D3244" t="s">
        <v>46</v>
      </c>
      <c r="E3244">
        <f>YEAR(Table1[[#This Row],[Order Date]])</f>
        <v>2013</v>
      </c>
      <c r="F3244">
        <v>1</v>
      </c>
      <c r="G3244">
        <f>MONTH(Table1[[#This Row],[Order Date]])</f>
        <v>7</v>
      </c>
      <c r="H3244" s="1">
        <v>41474</v>
      </c>
      <c r="I3244">
        <v>17344</v>
      </c>
      <c r="J3244" t="s">
        <v>58</v>
      </c>
      <c r="K3244">
        <v>40</v>
      </c>
      <c r="L3244">
        <v>65.989999999999995</v>
      </c>
      <c r="M3244" s="2">
        <v>0.01</v>
      </c>
      <c r="N3244">
        <v>2405.4575</v>
      </c>
      <c r="O3244">
        <v>7.69</v>
      </c>
      <c r="P3244">
        <v>571.53599999999994</v>
      </c>
      <c r="Q3244" s="2">
        <v>0.59</v>
      </c>
      <c r="R3244" t="s">
        <v>96</v>
      </c>
      <c r="S3244" t="s">
        <v>30</v>
      </c>
      <c r="T3244">
        <v>5190</v>
      </c>
      <c r="U3244" t="s">
        <v>105</v>
      </c>
      <c r="V3244" t="s">
        <v>68</v>
      </c>
      <c r="W3244">
        <v>2393</v>
      </c>
      <c r="X3244" s="1">
        <v>41476</v>
      </c>
      <c r="Y3244" t="s">
        <v>34</v>
      </c>
      <c r="Z3244" t="e" vm="26">
        <v>#VALUE!</v>
      </c>
      <c r="AA3244">
        <v>48071</v>
      </c>
      <c r="AB3244" t="e" cm="1" vm="2">
        <f t="array" ref="AB3244">_FV(Table1[[#This Row],[State]],"Country/region",TRUE)</f>
        <v>#VALUE!</v>
      </c>
    </row>
    <row r="3245" spans="1:28" x14ac:dyDescent="0.35">
      <c r="A3245" t="s">
        <v>1139</v>
      </c>
      <c r="B3245">
        <v>48</v>
      </c>
      <c r="C3245" t="s">
        <v>2260</v>
      </c>
      <c r="D3245" t="s">
        <v>46</v>
      </c>
      <c r="E3245">
        <f>YEAR(Table1[[#This Row],[Order Date]])</f>
        <v>2013</v>
      </c>
      <c r="F3245">
        <v>1</v>
      </c>
      <c r="G3245">
        <f>MONTH(Table1[[#This Row],[Order Date]])</f>
        <v>7</v>
      </c>
      <c r="H3245" s="1">
        <v>41474</v>
      </c>
      <c r="I3245">
        <v>50242</v>
      </c>
      <c r="J3245" t="s">
        <v>39</v>
      </c>
      <c r="K3245">
        <v>8</v>
      </c>
      <c r="L3245">
        <v>205.99</v>
      </c>
      <c r="M3245" s="2">
        <v>0.08</v>
      </c>
      <c r="N3245">
        <v>1391.7645</v>
      </c>
      <c r="O3245">
        <v>8.99</v>
      </c>
      <c r="P3245">
        <v>-426.07400000000001</v>
      </c>
      <c r="Q3245" s="2">
        <v>0.56000000000000005</v>
      </c>
      <c r="R3245" t="s">
        <v>96</v>
      </c>
      <c r="S3245" t="s">
        <v>30</v>
      </c>
      <c r="T3245" t="s">
        <v>686</v>
      </c>
      <c r="U3245" t="s">
        <v>105</v>
      </c>
      <c r="V3245" t="s">
        <v>76</v>
      </c>
      <c r="W3245">
        <v>7037</v>
      </c>
      <c r="X3245" s="1">
        <v>41476</v>
      </c>
      <c r="Y3245" t="s">
        <v>34</v>
      </c>
      <c r="Z3245" t="e" vm="14">
        <v>#VALUE!</v>
      </c>
      <c r="AA3245">
        <v>33160</v>
      </c>
      <c r="AB3245" t="e" cm="1" vm="2">
        <f t="array" ref="AB3245">_FV(Table1[[#This Row],[State]],"Country/region",TRUE)</f>
        <v>#VALUE!</v>
      </c>
    </row>
    <row r="3246" spans="1:28" x14ac:dyDescent="0.35">
      <c r="A3246" t="s">
        <v>643</v>
      </c>
      <c r="B3246">
        <v>48</v>
      </c>
      <c r="C3246" t="s">
        <v>91</v>
      </c>
      <c r="D3246" t="s">
        <v>46</v>
      </c>
      <c r="E3246">
        <f>YEAR(Table1[[#This Row],[Order Date]])</f>
        <v>2013</v>
      </c>
      <c r="F3246">
        <v>1</v>
      </c>
      <c r="G3246">
        <f>MONTH(Table1[[#This Row],[Order Date]])</f>
        <v>7</v>
      </c>
      <c r="H3246" s="1">
        <v>41474</v>
      </c>
      <c r="I3246">
        <v>56101</v>
      </c>
      <c r="J3246" t="s">
        <v>39</v>
      </c>
      <c r="K3246">
        <v>44</v>
      </c>
      <c r="L3246">
        <v>122.99</v>
      </c>
      <c r="M3246" s="2">
        <v>0.08</v>
      </c>
      <c r="N3246">
        <v>5347.13</v>
      </c>
      <c r="O3246">
        <v>19.989999999999998</v>
      </c>
      <c r="P3246">
        <v>1886.4135000000001</v>
      </c>
      <c r="Q3246" s="2">
        <v>0.37</v>
      </c>
      <c r="R3246" t="s">
        <v>29</v>
      </c>
      <c r="S3246" t="s">
        <v>30</v>
      </c>
      <c r="T3246" t="s">
        <v>1444</v>
      </c>
      <c r="U3246" t="s">
        <v>67</v>
      </c>
      <c r="V3246" t="s">
        <v>68</v>
      </c>
      <c r="W3246">
        <v>7846</v>
      </c>
      <c r="X3246" s="1">
        <v>41477</v>
      </c>
      <c r="Y3246" t="s">
        <v>34</v>
      </c>
      <c r="Z3246" t="e" vm="9">
        <v>#VALUE!</v>
      </c>
      <c r="AA3246">
        <v>68502</v>
      </c>
      <c r="AB3246" t="e" cm="1" vm="2">
        <f t="array" ref="AB3246">_FV(Table1[[#This Row],[State]],"Country/region",TRUE)</f>
        <v>#VALUE!</v>
      </c>
    </row>
    <row r="3247" spans="1:28" x14ac:dyDescent="0.35">
      <c r="A3247" t="s">
        <v>948</v>
      </c>
      <c r="B3247">
        <v>48</v>
      </c>
      <c r="C3247" t="s">
        <v>2278</v>
      </c>
      <c r="D3247" t="s">
        <v>38</v>
      </c>
      <c r="E3247">
        <f>YEAR(Table1[[#This Row],[Order Date]])</f>
        <v>2013</v>
      </c>
      <c r="F3247">
        <v>1</v>
      </c>
      <c r="G3247">
        <f>MONTH(Table1[[#This Row],[Order Date]])</f>
        <v>7</v>
      </c>
      <c r="H3247" s="1">
        <v>41474</v>
      </c>
      <c r="I3247">
        <v>50210</v>
      </c>
      <c r="J3247" t="s">
        <v>47</v>
      </c>
      <c r="K3247">
        <v>47</v>
      </c>
      <c r="L3247">
        <v>3.75</v>
      </c>
      <c r="M3247" s="2">
        <v>0</v>
      </c>
      <c r="N3247">
        <v>178.51</v>
      </c>
      <c r="O3247">
        <v>0.5</v>
      </c>
      <c r="P3247">
        <v>82.3</v>
      </c>
      <c r="Q3247" s="2">
        <v>0.37</v>
      </c>
      <c r="R3247" t="s">
        <v>29</v>
      </c>
      <c r="S3247" t="s">
        <v>30</v>
      </c>
      <c r="T3247" t="s">
        <v>780</v>
      </c>
      <c r="U3247" t="s">
        <v>210</v>
      </c>
      <c r="V3247" t="s">
        <v>68</v>
      </c>
      <c r="W3247">
        <v>7035</v>
      </c>
      <c r="X3247" s="1">
        <v>41479</v>
      </c>
      <c r="Y3247" t="s">
        <v>34</v>
      </c>
      <c r="Z3247" t="e" vm="12">
        <v>#VALUE!</v>
      </c>
      <c r="AA3247">
        <v>52302</v>
      </c>
      <c r="AB3247" t="e" cm="1" vm="2">
        <f t="array" ref="AB3247">_FV(Table1[[#This Row],[State]],"Country/region",TRUE)</f>
        <v>#VALUE!</v>
      </c>
    </row>
    <row r="3248" spans="1:28" x14ac:dyDescent="0.35">
      <c r="A3248" t="s">
        <v>948</v>
      </c>
      <c r="B3248">
        <v>48</v>
      </c>
      <c r="C3248" t="s">
        <v>2278</v>
      </c>
      <c r="D3248" t="s">
        <v>38</v>
      </c>
      <c r="E3248">
        <f>YEAR(Table1[[#This Row],[Order Date]])</f>
        <v>2013</v>
      </c>
      <c r="F3248">
        <v>1</v>
      </c>
      <c r="G3248">
        <f>MONTH(Table1[[#This Row],[Order Date]])</f>
        <v>7</v>
      </c>
      <c r="H3248" s="1">
        <v>41474</v>
      </c>
      <c r="I3248">
        <v>50210</v>
      </c>
      <c r="J3248" t="s">
        <v>47</v>
      </c>
      <c r="K3248">
        <v>15</v>
      </c>
      <c r="L3248">
        <v>1.86</v>
      </c>
      <c r="M3248" s="2">
        <v>0</v>
      </c>
      <c r="N3248">
        <v>31.32</v>
      </c>
      <c r="O3248">
        <v>2.58</v>
      </c>
      <c r="P3248">
        <v>-30.26</v>
      </c>
      <c r="Q3248" s="2">
        <v>0.82</v>
      </c>
      <c r="R3248" t="s">
        <v>29</v>
      </c>
      <c r="S3248" t="s">
        <v>59</v>
      </c>
      <c r="T3248" t="s">
        <v>1940</v>
      </c>
      <c r="U3248" t="s">
        <v>232</v>
      </c>
      <c r="V3248" t="s">
        <v>68</v>
      </c>
      <c r="W3248">
        <v>7036</v>
      </c>
      <c r="X3248" s="1">
        <v>41483</v>
      </c>
      <c r="Y3248" t="s">
        <v>34</v>
      </c>
      <c r="Z3248" t="e" vm="12">
        <v>#VALUE!</v>
      </c>
      <c r="AA3248">
        <v>52302</v>
      </c>
      <c r="AB3248" t="e" cm="1" vm="2">
        <f t="array" ref="AB3248">_FV(Table1[[#This Row],[State]],"Country/region",TRUE)</f>
        <v>#VALUE!</v>
      </c>
    </row>
    <row r="3249" spans="1:28" x14ac:dyDescent="0.35">
      <c r="A3249" t="s">
        <v>1429</v>
      </c>
      <c r="B3249">
        <v>48</v>
      </c>
      <c r="C3249" t="s">
        <v>1430</v>
      </c>
      <c r="D3249" t="s">
        <v>57</v>
      </c>
      <c r="E3249">
        <f>YEAR(Table1[[#This Row],[Order Date]])</f>
        <v>2013</v>
      </c>
      <c r="F3249">
        <v>1</v>
      </c>
      <c r="G3249">
        <f>MONTH(Table1[[#This Row],[Order Date]])</f>
        <v>7</v>
      </c>
      <c r="H3249" s="1">
        <v>41475</v>
      </c>
      <c r="I3249">
        <v>32002</v>
      </c>
      <c r="J3249" t="s">
        <v>47</v>
      </c>
      <c r="K3249">
        <v>7</v>
      </c>
      <c r="L3249">
        <v>13.79</v>
      </c>
      <c r="M3249" s="2">
        <v>7.0000000000000007E-2</v>
      </c>
      <c r="N3249">
        <v>98.55</v>
      </c>
      <c r="O3249">
        <v>8.7799999999999994</v>
      </c>
      <c r="P3249">
        <v>23.16</v>
      </c>
      <c r="Q3249" s="2">
        <v>0.43</v>
      </c>
      <c r="R3249" t="s">
        <v>48</v>
      </c>
      <c r="S3249" t="s">
        <v>30</v>
      </c>
      <c r="T3249" t="s">
        <v>808</v>
      </c>
      <c r="U3249" t="s">
        <v>82</v>
      </c>
      <c r="V3249" t="s">
        <v>33</v>
      </c>
      <c r="W3249">
        <v>4497</v>
      </c>
      <c r="X3249" s="1">
        <v>41475</v>
      </c>
      <c r="Y3249" t="s">
        <v>34</v>
      </c>
      <c r="Z3249" t="e" vm="22">
        <v>#VALUE!</v>
      </c>
      <c r="AA3249">
        <v>45014</v>
      </c>
      <c r="AB3249" t="e" cm="1" vm="2">
        <f t="array" ref="AB3249">_FV(Table1[[#This Row],[State]],"Country/region",TRUE)</f>
        <v>#VALUE!</v>
      </c>
    </row>
    <row r="3250" spans="1:28" x14ac:dyDescent="0.35">
      <c r="A3250" t="s">
        <v>1262</v>
      </c>
      <c r="B3250">
        <v>48</v>
      </c>
      <c r="C3250" t="s">
        <v>803</v>
      </c>
      <c r="D3250" t="s">
        <v>46</v>
      </c>
      <c r="E3250">
        <f>YEAR(Table1[[#This Row],[Order Date]])</f>
        <v>2013</v>
      </c>
      <c r="F3250">
        <v>1</v>
      </c>
      <c r="G3250">
        <f>MONTH(Table1[[#This Row],[Order Date]])</f>
        <v>7</v>
      </c>
      <c r="H3250" s="1">
        <v>41475</v>
      </c>
      <c r="I3250">
        <v>16065</v>
      </c>
      <c r="J3250" t="s">
        <v>28</v>
      </c>
      <c r="K3250">
        <v>15</v>
      </c>
      <c r="L3250">
        <v>449.99</v>
      </c>
      <c r="M3250" s="2">
        <v>0.04</v>
      </c>
      <c r="N3250">
        <v>6933.45</v>
      </c>
      <c r="O3250">
        <v>49</v>
      </c>
      <c r="P3250">
        <v>1200.2049999999999</v>
      </c>
      <c r="Q3250" s="2">
        <v>0.38</v>
      </c>
      <c r="R3250" t="s">
        <v>96</v>
      </c>
      <c r="S3250" t="s">
        <v>49</v>
      </c>
      <c r="T3250" t="s">
        <v>1722</v>
      </c>
      <c r="U3250" t="s">
        <v>192</v>
      </c>
      <c r="V3250" t="s">
        <v>68</v>
      </c>
      <c r="W3250">
        <v>2222</v>
      </c>
      <c r="X3250" s="1">
        <v>41475</v>
      </c>
      <c r="Y3250" t="s">
        <v>53</v>
      </c>
      <c r="Z3250" t="e" vm="11">
        <v>#VALUE!</v>
      </c>
      <c r="AA3250">
        <v>79762</v>
      </c>
      <c r="AB3250" t="e" cm="1" vm="2">
        <f t="array" ref="AB3250">_FV(Table1[[#This Row],[State]],"Country/region",TRUE)</f>
        <v>#VALUE!</v>
      </c>
    </row>
    <row r="3251" spans="1:28" x14ac:dyDescent="0.35">
      <c r="A3251" t="s">
        <v>3078</v>
      </c>
      <c r="B3251">
        <v>48</v>
      </c>
      <c r="C3251" t="s">
        <v>1280</v>
      </c>
      <c r="D3251" t="s">
        <v>38</v>
      </c>
      <c r="E3251">
        <f>YEAR(Table1[[#This Row],[Order Date]])</f>
        <v>2013</v>
      </c>
      <c r="F3251">
        <v>1</v>
      </c>
      <c r="G3251">
        <f>MONTH(Table1[[#This Row],[Order Date]])</f>
        <v>7</v>
      </c>
      <c r="H3251" s="1">
        <v>41475</v>
      </c>
      <c r="I3251">
        <v>57249</v>
      </c>
      <c r="J3251" t="s">
        <v>28</v>
      </c>
      <c r="K3251">
        <v>30</v>
      </c>
      <c r="L3251">
        <v>60.65</v>
      </c>
      <c r="M3251" s="2">
        <v>0.05</v>
      </c>
      <c r="N3251">
        <v>1775.33</v>
      </c>
      <c r="O3251">
        <v>12.23</v>
      </c>
      <c r="P3251">
        <v>365.25</v>
      </c>
      <c r="Q3251" s="2">
        <v>0.64</v>
      </c>
      <c r="R3251" t="s">
        <v>48</v>
      </c>
      <c r="S3251" t="s">
        <v>80</v>
      </c>
      <c r="T3251" t="s">
        <v>732</v>
      </c>
      <c r="U3251" t="s">
        <v>82</v>
      </c>
      <c r="V3251" t="s">
        <v>33</v>
      </c>
      <c r="W3251">
        <v>8010</v>
      </c>
      <c r="X3251" s="1">
        <v>41476</v>
      </c>
      <c r="Y3251" t="s">
        <v>34</v>
      </c>
      <c r="Z3251" t="e" vm="37">
        <v>#VALUE!</v>
      </c>
      <c r="AA3251">
        <v>2914</v>
      </c>
      <c r="AB3251" t="e" cm="1" vm="2">
        <f t="array" ref="AB3251">_FV(Table1[[#This Row],[State]],"Country/region",TRUE)</f>
        <v>#VALUE!</v>
      </c>
    </row>
    <row r="3252" spans="1:28" x14ac:dyDescent="0.35">
      <c r="A3252" t="s">
        <v>802</v>
      </c>
      <c r="B3252">
        <v>48</v>
      </c>
      <c r="C3252" t="s">
        <v>803</v>
      </c>
      <c r="D3252" t="s">
        <v>46</v>
      </c>
      <c r="E3252">
        <f>YEAR(Table1[[#This Row],[Order Date]])</f>
        <v>2013</v>
      </c>
      <c r="F3252">
        <v>1</v>
      </c>
      <c r="G3252">
        <f>MONTH(Table1[[#This Row],[Order Date]])</f>
        <v>7</v>
      </c>
      <c r="H3252" s="1">
        <v>41475</v>
      </c>
      <c r="I3252">
        <v>16065</v>
      </c>
      <c r="J3252" t="s">
        <v>28</v>
      </c>
      <c r="K3252">
        <v>14</v>
      </c>
      <c r="L3252">
        <v>4</v>
      </c>
      <c r="M3252" s="2">
        <v>0.06</v>
      </c>
      <c r="N3252">
        <v>54.99</v>
      </c>
      <c r="O3252">
        <v>1.3</v>
      </c>
      <c r="P3252">
        <v>8.07</v>
      </c>
      <c r="Q3252" s="2">
        <v>0.37</v>
      </c>
      <c r="R3252" t="s">
        <v>29</v>
      </c>
      <c r="S3252" t="s">
        <v>59</v>
      </c>
      <c r="T3252" t="s">
        <v>950</v>
      </c>
      <c r="U3252" t="s">
        <v>61</v>
      </c>
      <c r="V3252" t="s">
        <v>68</v>
      </c>
      <c r="W3252">
        <v>2223</v>
      </c>
      <c r="X3252" s="1">
        <v>41476</v>
      </c>
      <c r="Y3252" t="s">
        <v>34</v>
      </c>
      <c r="Z3252" t="e" vm="11">
        <v>#VALUE!</v>
      </c>
      <c r="AA3252">
        <v>75460</v>
      </c>
      <c r="AB3252" t="e" cm="1" vm="2">
        <f t="array" ref="AB3252">_FV(Table1[[#This Row],[State]],"Country/region",TRUE)</f>
        <v>#VALUE!</v>
      </c>
    </row>
    <row r="3253" spans="1:28" x14ac:dyDescent="0.35">
      <c r="A3253" t="s">
        <v>2896</v>
      </c>
      <c r="B3253">
        <v>48</v>
      </c>
      <c r="C3253" t="s">
        <v>2897</v>
      </c>
      <c r="D3253" t="s">
        <v>57</v>
      </c>
      <c r="E3253">
        <f>YEAR(Table1[[#This Row],[Order Date]])</f>
        <v>2013</v>
      </c>
      <c r="F3253">
        <v>1</v>
      </c>
      <c r="G3253">
        <f>MONTH(Table1[[#This Row],[Order Date]])</f>
        <v>7</v>
      </c>
      <c r="H3253" s="1">
        <v>41475</v>
      </c>
      <c r="I3253">
        <v>23041</v>
      </c>
      <c r="J3253" t="s">
        <v>47</v>
      </c>
      <c r="K3253">
        <v>5</v>
      </c>
      <c r="L3253">
        <v>367.99</v>
      </c>
      <c r="M3253" s="2">
        <v>0.08</v>
      </c>
      <c r="N3253">
        <v>1811.25</v>
      </c>
      <c r="O3253">
        <v>19.989999999999998</v>
      </c>
      <c r="P3253">
        <v>203.43899999999999</v>
      </c>
      <c r="Q3253" s="2">
        <v>0.4</v>
      </c>
      <c r="R3253" t="s">
        <v>29</v>
      </c>
      <c r="S3253" t="s">
        <v>30</v>
      </c>
      <c r="T3253" t="s">
        <v>2186</v>
      </c>
      <c r="U3253" t="s">
        <v>67</v>
      </c>
      <c r="V3253" t="s">
        <v>76</v>
      </c>
      <c r="W3253">
        <v>3210</v>
      </c>
      <c r="X3253" s="1">
        <v>41477</v>
      </c>
      <c r="Y3253" t="s">
        <v>34</v>
      </c>
      <c r="Z3253" t="e" vm="14">
        <v>#VALUE!</v>
      </c>
      <c r="AA3253">
        <v>33404</v>
      </c>
      <c r="AB3253" t="e" cm="1" vm="2">
        <f t="array" ref="AB3253">_FV(Table1[[#This Row],[State]],"Country/region",TRUE)</f>
        <v>#VALUE!</v>
      </c>
    </row>
    <row r="3254" spans="1:28" x14ac:dyDescent="0.35">
      <c r="A3254" t="s">
        <v>3043</v>
      </c>
      <c r="B3254">
        <v>48</v>
      </c>
      <c r="C3254" t="s">
        <v>1820</v>
      </c>
      <c r="D3254" t="s">
        <v>38</v>
      </c>
      <c r="E3254">
        <f>YEAR(Table1[[#This Row],[Order Date]])</f>
        <v>2013</v>
      </c>
      <c r="F3254">
        <v>1</v>
      </c>
      <c r="G3254">
        <f>MONTH(Table1[[#This Row],[Order Date]])</f>
        <v>7</v>
      </c>
      <c r="H3254" s="1">
        <v>41475</v>
      </c>
      <c r="I3254">
        <v>38017</v>
      </c>
      <c r="J3254" t="s">
        <v>47</v>
      </c>
      <c r="K3254">
        <v>26</v>
      </c>
      <c r="L3254">
        <v>4.9800000000000004</v>
      </c>
      <c r="M3254" s="2">
        <v>0.06</v>
      </c>
      <c r="N3254">
        <v>122.51</v>
      </c>
      <c r="O3254">
        <v>0.8</v>
      </c>
      <c r="P3254">
        <v>45.14</v>
      </c>
      <c r="Q3254" s="2">
        <v>0.36</v>
      </c>
      <c r="R3254" t="s">
        <v>29</v>
      </c>
      <c r="S3254" t="s">
        <v>59</v>
      </c>
      <c r="T3254" t="s">
        <v>570</v>
      </c>
      <c r="U3254" t="s">
        <v>61</v>
      </c>
      <c r="V3254" t="s">
        <v>68</v>
      </c>
      <c r="W3254">
        <v>5347</v>
      </c>
      <c r="X3254" s="1">
        <v>41479</v>
      </c>
      <c r="Y3254" t="s">
        <v>34</v>
      </c>
      <c r="Z3254" t="e" vm="40">
        <v>#VALUE!</v>
      </c>
      <c r="AA3254">
        <v>67801</v>
      </c>
      <c r="AB3254" t="e" cm="1" vm="2">
        <f t="array" ref="AB3254">_FV(Table1[[#This Row],[State]],"Country/region",TRUE)</f>
        <v>#VALUE!</v>
      </c>
    </row>
    <row r="3255" spans="1:28" x14ac:dyDescent="0.35">
      <c r="A3255" t="s">
        <v>1429</v>
      </c>
      <c r="B3255">
        <v>48</v>
      </c>
      <c r="C3255" t="s">
        <v>1430</v>
      </c>
      <c r="D3255" t="s">
        <v>57</v>
      </c>
      <c r="E3255">
        <f>YEAR(Table1[[#This Row],[Order Date]])</f>
        <v>2013</v>
      </c>
      <c r="F3255">
        <v>1</v>
      </c>
      <c r="G3255">
        <f>MONTH(Table1[[#This Row],[Order Date]])</f>
        <v>7</v>
      </c>
      <c r="H3255" s="1">
        <v>41475</v>
      </c>
      <c r="I3255">
        <v>32002</v>
      </c>
      <c r="J3255" t="s">
        <v>47</v>
      </c>
      <c r="K3255">
        <v>37</v>
      </c>
      <c r="L3255">
        <v>30.98</v>
      </c>
      <c r="M3255" s="2">
        <v>0.03</v>
      </c>
      <c r="N3255">
        <v>1196.2</v>
      </c>
      <c r="O3255">
        <v>6.5</v>
      </c>
      <c r="P3255">
        <v>-73.77</v>
      </c>
      <c r="Q3255" s="2">
        <v>0.79</v>
      </c>
      <c r="R3255" t="s">
        <v>96</v>
      </c>
      <c r="S3255" t="s">
        <v>30</v>
      </c>
      <c r="T3255" t="s">
        <v>1735</v>
      </c>
      <c r="U3255" t="s">
        <v>102</v>
      </c>
      <c r="V3255" t="s">
        <v>33</v>
      </c>
      <c r="W3255">
        <v>4496</v>
      </c>
      <c r="X3255" s="1">
        <v>41479</v>
      </c>
      <c r="Y3255" t="s">
        <v>34</v>
      </c>
      <c r="Z3255" t="e" vm="22">
        <v>#VALUE!</v>
      </c>
      <c r="AA3255">
        <v>45014</v>
      </c>
      <c r="AB3255" t="e" cm="1" vm="2">
        <f t="array" ref="AB3255">_FV(Table1[[#This Row],[State]],"Country/region",TRUE)</f>
        <v>#VALUE!</v>
      </c>
    </row>
    <row r="3256" spans="1:28" x14ac:dyDescent="0.35">
      <c r="A3256" t="s">
        <v>2896</v>
      </c>
      <c r="B3256">
        <v>48</v>
      </c>
      <c r="C3256" t="s">
        <v>2897</v>
      </c>
      <c r="D3256" t="s">
        <v>57</v>
      </c>
      <c r="E3256">
        <f>YEAR(Table1[[#This Row],[Order Date]])</f>
        <v>2013</v>
      </c>
      <c r="F3256">
        <v>1</v>
      </c>
      <c r="G3256">
        <f>MONTH(Table1[[#This Row],[Order Date]])</f>
        <v>7</v>
      </c>
      <c r="H3256" s="1">
        <v>41475</v>
      </c>
      <c r="I3256">
        <v>23041</v>
      </c>
      <c r="J3256" t="s">
        <v>47</v>
      </c>
      <c r="K3256">
        <v>10</v>
      </c>
      <c r="L3256">
        <v>262.11</v>
      </c>
      <c r="M3256" s="2">
        <v>0.08</v>
      </c>
      <c r="N3256">
        <v>2642.95</v>
      </c>
      <c r="O3256">
        <v>62.74</v>
      </c>
      <c r="P3256">
        <v>-474.49</v>
      </c>
      <c r="Q3256" s="2">
        <v>0.75</v>
      </c>
      <c r="R3256" t="s">
        <v>48</v>
      </c>
      <c r="S3256" t="s">
        <v>73</v>
      </c>
      <c r="T3256" t="s">
        <v>1595</v>
      </c>
      <c r="U3256" t="s">
        <v>75</v>
      </c>
      <c r="V3256" t="s">
        <v>76</v>
      </c>
      <c r="W3256">
        <v>3211</v>
      </c>
      <c r="X3256" s="1">
        <v>41482</v>
      </c>
      <c r="Y3256" t="s">
        <v>53</v>
      </c>
      <c r="Z3256" t="e" vm="14">
        <v>#VALUE!</v>
      </c>
      <c r="AA3256">
        <v>33404</v>
      </c>
      <c r="AB3256" t="e" cm="1" vm="2">
        <f t="array" ref="AB3256">_FV(Table1[[#This Row],[State]],"Country/region",TRUE)</f>
        <v>#VALUE!</v>
      </c>
    </row>
    <row r="3257" spans="1:28" x14ac:dyDescent="0.35">
      <c r="A3257" t="s">
        <v>2896</v>
      </c>
      <c r="B3257">
        <v>48</v>
      </c>
      <c r="C3257" t="s">
        <v>2897</v>
      </c>
      <c r="D3257" t="s">
        <v>57</v>
      </c>
      <c r="E3257">
        <f>YEAR(Table1[[#This Row],[Order Date]])</f>
        <v>2013</v>
      </c>
      <c r="F3257">
        <v>1</v>
      </c>
      <c r="G3257">
        <f>MONTH(Table1[[#This Row],[Order Date]])</f>
        <v>7</v>
      </c>
      <c r="H3257" s="1">
        <v>41475</v>
      </c>
      <c r="I3257">
        <v>23041</v>
      </c>
      <c r="J3257" t="s">
        <v>47</v>
      </c>
      <c r="K3257">
        <v>21</v>
      </c>
      <c r="L3257">
        <v>7.68</v>
      </c>
      <c r="M3257" s="2">
        <v>0.02</v>
      </c>
      <c r="N3257">
        <v>173.7</v>
      </c>
      <c r="O3257">
        <v>6.16</v>
      </c>
      <c r="P3257">
        <v>-31.590499999999999</v>
      </c>
      <c r="Q3257" s="2">
        <v>0.35</v>
      </c>
      <c r="R3257" t="s">
        <v>29</v>
      </c>
      <c r="S3257" t="s">
        <v>30</v>
      </c>
      <c r="T3257" t="s">
        <v>174</v>
      </c>
      <c r="U3257" t="s">
        <v>67</v>
      </c>
      <c r="V3257" t="s">
        <v>76</v>
      </c>
      <c r="W3257">
        <v>3209</v>
      </c>
      <c r="X3257" s="1">
        <v>41482</v>
      </c>
      <c r="Y3257" t="s">
        <v>34</v>
      </c>
      <c r="Z3257" t="e" vm="14">
        <v>#VALUE!</v>
      </c>
      <c r="AA3257">
        <v>33404</v>
      </c>
      <c r="AB3257" t="e" cm="1" vm="2">
        <f t="array" ref="AB3257">_FV(Table1[[#This Row],[State]],"Country/region",TRUE)</f>
        <v>#VALUE!</v>
      </c>
    </row>
    <row r="3258" spans="1:28" x14ac:dyDescent="0.35">
      <c r="A3258" t="s">
        <v>3043</v>
      </c>
      <c r="B3258">
        <v>48</v>
      </c>
      <c r="C3258" t="s">
        <v>1820</v>
      </c>
      <c r="D3258" t="s">
        <v>38</v>
      </c>
      <c r="E3258">
        <f>YEAR(Table1[[#This Row],[Order Date]])</f>
        <v>2013</v>
      </c>
      <c r="F3258">
        <v>1</v>
      </c>
      <c r="G3258">
        <f>MONTH(Table1[[#This Row],[Order Date]])</f>
        <v>7</v>
      </c>
      <c r="H3258" s="1">
        <v>41475</v>
      </c>
      <c r="I3258">
        <v>38017</v>
      </c>
      <c r="J3258" t="s">
        <v>47</v>
      </c>
      <c r="K3258">
        <v>27</v>
      </c>
      <c r="L3258">
        <v>125.99</v>
      </c>
      <c r="M3258" s="2">
        <v>0.08</v>
      </c>
      <c r="N3258">
        <v>2846.3609999999999</v>
      </c>
      <c r="O3258">
        <v>7.69</v>
      </c>
      <c r="P3258">
        <v>453.654</v>
      </c>
      <c r="Q3258" s="2">
        <v>0.59</v>
      </c>
      <c r="R3258" t="s">
        <v>96</v>
      </c>
      <c r="S3258" t="s">
        <v>30</v>
      </c>
      <c r="T3258" t="s">
        <v>1258</v>
      </c>
      <c r="U3258" t="s">
        <v>105</v>
      </c>
      <c r="V3258" t="s">
        <v>68</v>
      </c>
      <c r="W3258">
        <v>5348</v>
      </c>
      <c r="X3258" s="1">
        <v>41482</v>
      </c>
      <c r="Y3258" t="s">
        <v>34</v>
      </c>
      <c r="Z3258" t="e" vm="40">
        <v>#VALUE!</v>
      </c>
      <c r="AA3258">
        <v>67801</v>
      </c>
      <c r="AB3258" t="e" cm="1" vm="2">
        <f t="array" ref="AB3258">_FV(Table1[[#This Row],[State]],"Country/region",TRUE)</f>
        <v>#VALUE!</v>
      </c>
    </row>
    <row r="3259" spans="1:28" x14ac:dyDescent="0.35">
      <c r="A3259" t="s">
        <v>1131</v>
      </c>
      <c r="B3259">
        <v>48</v>
      </c>
      <c r="C3259" t="s">
        <v>2061</v>
      </c>
      <c r="D3259" t="s">
        <v>57</v>
      </c>
      <c r="E3259">
        <f>YEAR(Table1[[#This Row],[Order Date]])</f>
        <v>2013</v>
      </c>
      <c r="F3259">
        <v>1</v>
      </c>
      <c r="G3259">
        <f>MONTH(Table1[[#This Row],[Order Date]])</f>
        <v>7</v>
      </c>
      <c r="H3259" s="1">
        <v>41476</v>
      </c>
      <c r="I3259">
        <v>28932</v>
      </c>
      <c r="J3259" t="s">
        <v>47</v>
      </c>
      <c r="K3259">
        <v>24</v>
      </c>
      <c r="L3259">
        <v>10.4</v>
      </c>
      <c r="M3259" s="2">
        <v>0</v>
      </c>
      <c r="N3259">
        <v>269.57</v>
      </c>
      <c r="O3259">
        <v>5.4</v>
      </c>
      <c r="P3259">
        <v>33.47</v>
      </c>
      <c r="Q3259" s="2">
        <v>0.51</v>
      </c>
      <c r="R3259" t="s">
        <v>48</v>
      </c>
      <c r="S3259" t="s">
        <v>139</v>
      </c>
      <c r="T3259" t="s">
        <v>1138</v>
      </c>
      <c r="U3259" t="s">
        <v>82</v>
      </c>
      <c r="V3259" t="s">
        <v>68</v>
      </c>
      <c r="W3259">
        <v>4062</v>
      </c>
      <c r="X3259" s="1">
        <v>41476</v>
      </c>
      <c r="Y3259" t="s">
        <v>42</v>
      </c>
      <c r="Z3259" t="e" vm="11">
        <v>#VALUE!</v>
      </c>
      <c r="AA3259">
        <v>76086</v>
      </c>
      <c r="AB3259" t="e" cm="1" vm="2">
        <f t="array" ref="AB3259">_FV(Table1[[#This Row],[State]],"Country/region",TRUE)</f>
        <v>#VALUE!</v>
      </c>
    </row>
    <row r="3260" spans="1:28" x14ac:dyDescent="0.35">
      <c r="A3260" t="s">
        <v>1934</v>
      </c>
      <c r="B3260">
        <v>48</v>
      </c>
      <c r="C3260" t="s">
        <v>1935</v>
      </c>
      <c r="D3260" t="s">
        <v>57</v>
      </c>
      <c r="E3260">
        <f>YEAR(Table1[[#This Row],[Order Date]])</f>
        <v>2013</v>
      </c>
      <c r="F3260">
        <v>1</v>
      </c>
      <c r="G3260">
        <f>MONTH(Table1[[#This Row],[Order Date]])</f>
        <v>7</v>
      </c>
      <c r="H3260" s="1">
        <v>41476</v>
      </c>
      <c r="I3260">
        <v>57639</v>
      </c>
      <c r="J3260" t="s">
        <v>58</v>
      </c>
      <c r="K3260">
        <v>24</v>
      </c>
      <c r="L3260">
        <v>95.46</v>
      </c>
      <c r="M3260" s="2">
        <v>0.04</v>
      </c>
      <c r="N3260">
        <v>2239.52</v>
      </c>
      <c r="O3260">
        <v>18.13</v>
      </c>
      <c r="P3260">
        <v>330.5</v>
      </c>
      <c r="Q3260" s="2">
        <v>0.56000000000000005</v>
      </c>
      <c r="R3260" t="s">
        <v>48</v>
      </c>
      <c r="S3260" t="s">
        <v>40</v>
      </c>
      <c r="T3260" t="s">
        <v>3079</v>
      </c>
      <c r="U3260" t="s">
        <v>82</v>
      </c>
      <c r="V3260" t="s">
        <v>33</v>
      </c>
      <c r="W3260">
        <v>8082</v>
      </c>
      <c r="X3260" s="1">
        <v>41476</v>
      </c>
      <c r="Y3260" t="s">
        <v>34</v>
      </c>
      <c r="Z3260" t="e" vm="22">
        <v>#VALUE!</v>
      </c>
      <c r="AA3260">
        <v>44118</v>
      </c>
      <c r="AB3260" t="e" cm="1" vm="2">
        <f t="array" ref="AB3260">_FV(Table1[[#This Row],[State]],"Country/region",TRUE)</f>
        <v>#VALUE!</v>
      </c>
    </row>
    <row r="3261" spans="1:28" x14ac:dyDescent="0.35">
      <c r="A3261" t="s">
        <v>693</v>
      </c>
      <c r="B3261">
        <v>48</v>
      </c>
      <c r="C3261" t="s">
        <v>1769</v>
      </c>
      <c r="D3261" t="s">
        <v>46</v>
      </c>
      <c r="E3261">
        <f>YEAR(Table1[[#This Row],[Order Date]])</f>
        <v>2013</v>
      </c>
      <c r="F3261">
        <v>1</v>
      </c>
      <c r="G3261">
        <f>MONTH(Table1[[#This Row],[Order Date]])</f>
        <v>7</v>
      </c>
      <c r="H3261" s="1">
        <v>41476</v>
      </c>
      <c r="I3261">
        <v>10306</v>
      </c>
      <c r="J3261" t="s">
        <v>47</v>
      </c>
      <c r="K3261">
        <v>20</v>
      </c>
      <c r="L3261">
        <v>14.58</v>
      </c>
      <c r="M3261" s="2">
        <v>0.02</v>
      </c>
      <c r="N3261">
        <v>310.31</v>
      </c>
      <c r="O3261">
        <v>7.4</v>
      </c>
      <c r="P3261">
        <v>51.5</v>
      </c>
      <c r="Q3261" s="2">
        <v>0.48</v>
      </c>
      <c r="R3261" t="s">
        <v>48</v>
      </c>
      <c r="S3261" t="s">
        <v>30</v>
      </c>
      <c r="T3261" t="s">
        <v>2528</v>
      </c>
      <c r="U3261" t="s">
        <v>82</v>
      </c>
      <c r="V3261" t="s">
        <v>68</v>
      </c>
      <c r="W3261">
        <v>1420</v>
      </c>
      <c r="X3261" s="1">
        <v>41476</v>
      </c>
      <c r="Y3261" t="s">
        <v>34</v>
      </c>
      <c r="Z3261" t="e" vm="26">
        <v>#VALUE!</v>
      </c>
      <c r="AA3261">
        <v>48195</v>
      </c>
      <c r="AB3261" t="e" cm="1" vm="2">
        <f t="array" ref="AB3261">_FV(Table1[[#This Row],[State]],"Country/region",TRUE)</f>
        <v>#VALUE!</v>
      </c>
    </row>
    <row r="3262" spans="1:28" x14ac:dyDescent="0.35">
      <c r="A3262" t="s">
        <v>3080</v>
      </c>
      <c r="B3262">
        <v>48</v>
      </c>
      <c r="C3262" t="s">
        <v>2563</v>
      </c>
      <c r="D3262" t="s">
        <v>38</v>
      </c>
      <c r="E3262">
        <f>YEAR(Table1[[#This Row],[Order Date]])</f>
        <v>2013</v>
      </c>
      <c r="F3262">
        <v>1</v>
      </c>
      <c r="G3262">
        <f>MONTH(Table1[[#This Row],[Order Date]])</f>
        <v>7</v>
      </c>
      <c r="H3262" s="1">
        <v>41476</v>
      </c>
      <c r="I3262">
        <v>46310</v>
      </c>
      <c r="J3262" t="s">
        <v>28</v>
      </c>
      <c r="K3262">
        <v>42</v>
      </c>
      <c r="L3262">
        <v>120.33</v>
      </c>
      <c r="M3262" s="2">
        <v>0.01</v>
      </c>
      <c r="N3262">
        <v>5423.58</v>
      </c>
      <c r="O3262">
        <v>19.989999999999998</v>
      </c>
      <c r="P3262">
        <v>1361.56</v>
      </c>
      <c r="Q3262" s="2">
        <v>0.59</v>
      </c>
      <c r="R3262" t="s">
        <v>29</v>
      </c>
      <c r="S3262" t="s">
        <v>30</v>
      </c>
      <c r="T3262" t="s">
        <v>2707</v>
      </c>
      <c r="U3262" t="s">
        <v>32</v>
      </c>
      <c r="V3262" t="s">
        <v>68</v>
      </c>
      <c r="W3262">
        <v>6506</v>
      </c>
      <c r="X3262" s="1">
        <v>41476</v>
      </c>
      <c r="Y3262" t="s">
        <v>34</v>
      </c>
      <c r="Z3262" t="e" vm="28">
        <v>#VALUE!</v>
      </c>
      <c r="AA3262">
        <v>63114</v>
      </c>
      <c r="AB3262" t="e" cm="1" vm="2">
        <f t="array" ref="AB3262">_FV(Table1[[#This Row],[State]],"Country/region",TRUE)</f>
        <v>#VALUE!</v>
      </c>
    </row>
    <row r="3263" spans="1:28" x14ac:dyDescent="0.35">
      <c r="A3263" t="s">
        <v>860</v>
      </c>
      <c r="B3263">
        <v>48</v>
      </c>
      <c r="C3263" t="s">
        <v>2478</v>
      </c>
      <c r="D3263" t="s">
        <v>46</v>
      </c>
      <c r="E3263">
        <f>YEAR(Table1[[#This Row],[Order Date]])</f>
        <v>2013</v>
      </c>
      <c r="F3263">
        <v>1</v>
      </c>
      <c r="G3263">
        <f>MONTH(Table1[[#This Row],[Order Date]])</f>
        <v>7</v>
      </c>
      <c r="H3263" s="1">
        <v>41476</v>
      </c>
      <c r="I3263">
        <v>41569</v>
      </c>
      <c r="J3263" t="s">
        <v>58</v>
      </c>
      <c r="K3263">
        <v>49</v>
      </c>
      <c r="L3263">
        <v>12.28</v>
      </c>
      <c r="M3263" s="2">
        <v>0.06</v>
      </c>
      <c r="N3263">
        <v>617.34</v>
      </c>
      <c r="O3263">
        <v>6.47</v>
      </c>
      <c r="P3263">
        <v>47.1</v>
      </c>
      <c r="Q3263" s="2">
        <v>0.38</v>
      </c>
      <c r="R3263" t="s">
        <v>29</v>
      </c>
      <c r="S3263" t="s">
        <v>30</v>
      </c>
      <c r="T3263" t="s">
        <v>2480</v>
      </c>
      <c r="U3263" t="s">
        <v>61</v>
      </c>
      <c r="V3263" t="s">
        <v>33</v>
      </c>
      <c r="W3263">
        <v>5855</v>
      </c>
      <c r="X3263" s="1">
        <v>41477</v>
      </c>
      <c r="Y3263" t="s">
        <v>34</v>
      </c>
      <c r="Z3263" t="e" vm="22">
        <v>#VALUE!</v>
      </c>
      <c r="AA3263">
        <v>44903</v>
      </c>
      <c r="AB3263" t="e" cm="1" vm="2">
        <f t="array" ref="AB3263">_FV(Table1[[#This Row],[State]],"Country/region",TRUE)</f>
        <v>#VALUE!</v>
      </c>
    </row>
    <row r="3264" spans="1:28" x14ac:dyDescent="0.35">
      <c r="A3264" t="s">
        <v>3080</v>
      </c>
      <c r="B3264">
        <v>48</v>
      </c>
      <c r="C3264" t="s">
        <v>2563</v>
      </c>
      <c r="D3264" t="s">
        <v>38</v>
      </c>
      <c r="E3264">
        <f>YEAR(Table1[[#This Row],[Order Date]])</f>
        <v>2013</v>
      </c>
      <c r="F3264">
        <v>1</v>
      </c>
      <c r="G3264">
        <f>MONTH(Table1[[#This Row],[Order Date]])</f>
        <v>7</v>
      </c>
      <c r="H3264" s="1">
        <v>41476</v>
      </c>
      <c r="I3264">
        <v>46310</v>
      </c>
      <c r="J3264" t="s">
        <v>28</v>
      </c>
      <c r="K3264">
        <v>29</v>
      </c>
      <c r="L3264">
        <v>63.98</v>
      </c>
      <c r="M3264" s="2">
        <v>0.04</v>
      </c>
      <c r="N3264">
        <v>1935.25</v>
      </c>
      <c r="O3264">
        <v>11.55</v>
      </c>
      <c r="P3264">
        <v>652.18799999999999</v>
      </c>
      <c r="Q3264" s="2">
        <v>0.38</v>
      </c>
      <c r="R3264" t="s">
        <v>29</v>
      </c>
      <c r="S3264" t="s">
        <v>30</v>
      </c>
      <c r="T3264" t="s">
        <v>3081</v>
      </c>
      <c r="U3264" t="s">
        <v>67</v>
      </c>
      <c r="V3264" t="s">
        <v>68</v>
      </c>
      <c r="W3264">
        <v>6504</v>
      </c>
      <c r="X3264" s="1">
        <v>41477</v>
      </c>
      <c r="Y3264" t="s">
        <v>34</v>
      </c>
      <c r="Z3264" t="e" vm="28">
        <v>#VALUE!</v>
      </c>
      <c r="AA3264">
        <v>63114</v>
      </c>
      <c r="AB3264" t="e" cm="1" vm="2">
        <f t="array" ref="AB3264">_FV(Table1[[#This Row],[State]],"Country/region",TRUE)</f>
        <v>#VALUE!</v>
      </c>
    </row>
    <row r="3265" spans="1:28" x14ac:dyDescent="0.35">
      <c r="A3265" t="s">
        <v>3080</v>
      </c>
      <c r="B3265">
        <v>48</v>
      </c>
      <c r="C3265" t="s">
        <v>2563</v>
      </c>
      <c r="D3265" t="s">
        <v>38</v>
      </c>
      <c r="E3265">
        <f>YEAR(Table1[[#This Row],[Order Date]])</f>
        <v>2013</v>
      </c>
      <c r="F3265">
        <v>1</v>
      </c>
      <c r="G3265">
        <f>MONTH(Table1[[#This Row],[Order Date]])</f>
        <v>7</v>
      </c>
      <c r="H3265" s="1">
        <v>41476</v>
      </c>
      <c r="I3265">
        <v>46310</v>
      </c>
      <c r="J3265" t="s">
        <v>28</v>
      </c>
      <c r="K3265">
        <v>13</v>
      </c>
      <c r="L3265">
        <v>22.01</v>
      </c>
      <c r="M3265" s="2">
        <v>0.1</v>
      </c>
      <c r="N3265">
        <v>278.5</v>
      </c>
      <c r="O3265">
        <v>5.53</v>
      </c>
      <c r="P3265">
        <v>-6.23</v>
      </c>
      <c r="Q3265" s="2">
        <v>0.59</v>
      </c>
      <c r="R3265" t="s">
        <v>29</v>
      </c>
      <c r="S3265" t="s">
        <v>139</v>
      </c>
      <c r="T3265" t="s">
        <v>1354</v>
      </c>
      <c r="U3265" t="s">
        <v>88</v>
      </c>
      <c r="V3265" t="s">
        <v>68</v>
      </c>
      <c r="W3265">
        <v>6505</v>
      </c>
      <c r="X3265" s="1">
        <v>41477</v>
      </c>
      <c r="Y3265" t="s">
        <v>34</v>
      </c>
      <c r="Z3265" t="e" vm="28">
        <v>#VALUE!</v>
      </c>
      <c r="AA3265">
        <v>63114</v>
      </c>
      <c r="AB3265" t="e" cm="1" vm="2">
        <f t="array" ref="AB3265">_FV(Table1[[#This Row],[State]],"Country/region",TRUE)</f>
        <v>#VALUE!</v>
      </c>
    </row>
    <row r="3266" spans="1:28" x14ac:dyDescent="0.35">
      <c r="A3266" t="s">
        <v>3082</v>
      </c>
      <c r="B3266">
        <v>48</v>
      </c>
      <c r="C3266" t="s">
        <v>459</v>
      </c>
      <c r="D3266" t="s">
        <v>46</v>
      </c>
      <c r="E3266">
        <f>YEAR(Table1[[#This Row],[Order Date]])</f>
        <v>2013</v>
      </c>
      <c r="F3266">
        <v>1</v>
      </c>
      <c r="G3266">
        <f>MONTH(Table1[[#This Row],[Order Date]])</f>
        <v>7</v>
      </c>
      <c r="H3266" s="1">
        <v>41476</v>
      </c>
      <c r="I3266">
        <v>41569</v>
      </c>
      <c r="J3266" t="s">
        <v>58</v>
      </c>
      <c r="K3266">
        <v>16</v>
      </c>
      <c r="L3266">
        <v>3.7</v>
      </c>
      <c r="M3266" s="2">
        <v>0.03</v>
      </c>
      <c r="N3266">
        <v>60.76</v>
      </c>
      <c r="O3266">
        <v>1.61</v>
      </c>
      <c r="P3266">
        <v>5.25</v>
      </c>
      <c r="Q3266" s="2">
        <v>0.44</v>
      </c>
      <c r="R3266" t="s">
        <v>48</v>
      </c>
      <c r="S3266" t="s">
        <v>59</v>
      </c>
      <c r="T3266" t="s">
        <v>2600</v>
      </c>
      <c r="U3266" t="s">
        <v>82</v>
      </c>
      <c r="V3266" t="s">
        <v>68</v>
      </c>
      <c r="W3266">
        <v>5856</v>
      </c>
      <c r="X3266" s="1">
        <v>41478</v>
      </c>
      <c r="Y3266" t="s">
        <v>34</v>
      </c>
      <c r="Z3266" t="e" vm="26">
        <v>#VALUE!</v>
      </c>
      <c r="AA3266">
        <v>48080</v>
      </c>
      <c r="AB3266" t="e" cm="1" vm="2">
        <f t="array" ref="AB3266">_FV(Table1[[#This Row],[State]],"Country/region",TRUE)</f>
        <v>#VALUE!</v>
      </c>
    </row>
    <row r="3267" spans="1:28" x14ac:dyDescent="0.35">
      <c r="A3267" t="s">
        <v>3083</v>
      </c>
      <c r="B3267">
        <v>48</v>
      </c>
      <c r="C3267" t="s">
        <v>1028</v>
      </c>
      <c r="D3267" t="s">
        <v>46</v>
      </c>
      <c r="E3267">
        <f>YEAR(Table1[[#This Row],[Order Date]])</f>
        <v>2013</v>
      </c>
      <c r="F3267">
        <v>1</v>
      </c>
      <c r="G3267">
        <f>MONTH(Table1[[#This Row],[Order Date]])</f>
        <v>7</v>
      </c>
      <c r="H3267" s="1">
        <v>41476</v>
      </c>
      <c r="I3267">
        <v>45762</v>
      </c>
      <c r="J3267" t="s">
        <v>47</v>
      </c>
      <c r="K3267">
        <v>21</v>
      </c>
      <c r="L3267">
        <v>37.94</v>
      </c>
      <c r="M3267" s="2">
        <v>0.01</v>
      </c>
      <c r="N3267">
        <v>793.85</v>
      </c>
      <c r="O3267">
        <v>5.08</v>
      </c>
      <c r="P3267">
        <v>308.52999999999997</v>
      </c>
      <c r="Q3267" s="2">
        <v>0.38</v>
      </c>
      <c r="R3267" t="s">
        <v>29</v>
      </c>
      <c r="S3267" t="s">
        <v>59</v>
      </c>
      <c r="T3267" t="s">
        <v>1176</v>
      </c>
      <c r="U3267" t="s">
        <v>61</v>
      </c>
      <c r="V3267" t="s">
        <v>52</v>
      </c>
      <c r="W3267">
        <v>6437</v>
      </c>
      <c r="X3267" s="1">
        <v>41481</v>
      </c>
      <c r="Y3267" t="s">
        <v>34</v>
      </c>
      <c r="Z3267" t="e" vm="4">
        <v>#VALUE!</v>
      </c>
      <c r="AA3267">
        <v>94404</v>
      </c>
      <c r="AB3267" t="e" cm="1" vm="2">
        <f t="array" ref="AB3267">_FV(Table1[[#This Row],[State]],"Country/region",TRUE)</f>
        <v>#VALUE!</v>
      </c>
    </row>
    <row r="3268" spans="1:28" x14ac:dyDescent="0.35">
      <c r="A3268" t="s">
        <v>1673</v>
      </c>
      <c r="B3268">
        <v>48</v>
      </c>
      <c r="C3268" t="s">
        <v>2061</v>
      </c>
      <c r="D3268" t="s">
        <v>57</v>
      </c>
      <c r="E3268">
        <f>YEAR(Table1[[#This Row],[Order Date]])</f>
        <v>2013</v>
      </c>
      <c r="F3268">
        <v>1</v>
      </c>
      <c r="G3268">
        <f>MONTH(Table1[[#This Row],[Order Date]])</f>
        <v>7</v>
      </c>
      <c r="H3268" s="1">
        <v>41476</v>
      </c>
      <c r="I3268">
        <v>28932</v>
      </c>
      <c r="J3268" t="s">
        <v>47</v>
      </c>
      <c r="K3268">
        <v>18</v>
      </c>
      <c r="L3268">
        <v>5.85</v>
      </c>
      <c r="M3268" s="2">
        <v>0.1</v>
      </c>
      <c r="N3268">
        <v>98.94</v>
      </c>
      <c r="O3268">
        <v>2.27</v>
      </c>
      <c r="P3268">
        <v>-12.59</v>
      </c>
      <c r="Q3268" s="2">
        <v>0.56000000000000005</v>
      </c>
      <c r="R3268" t="s">
        <v>29</v>
      </c>
      <c r="S3268" t="s">
        <v>59</v>
      </c>
      <c r="T3268" t="s">
        <v>1633</v>
      </c>
      <c r="U3268" t="s">
        <v>88</v>
      </c>
      <c r="V3268" t="s">
        <v>68</v>
      </c>
      <c r="W3268">
        <v>4063</v>
      </c>
      <c r="X3268" s="1">
        <v>41483</v>
      </c>
      <c r="Y3268" t="s">
        <v>34</v>
      </c>
      <c r="Z3268" t="e" vm="11">
        <v>#VALUE!</v>
      </c>
      <c r="AA3268">
        <v>78596</v>
      </c>
      <c r="AB3268" t="e" cm="1" vm="2">
        <f t="array" ref="AB3268">_FV(Table1[[#This Row],[State]],"Country/region",TRUE)</f>
        <v>#VALUE!</v>
      </c>
    </row>
    <row r="3269" spans="1:28" x14ac:dyDescent="0.35">
      <c r="A3269" t="s">
        <v>2881</v>
      </c>
      <c r="B3269">
        <v>48</v>
      </c>
      <c r="C3269" t="s">
        <v>2882</v>
      </c>
      <c r="D3269" t="s">
        <v>27</v>
      </c>
      <c r="E3269">
        <f>YEAR(Table1[[#This Row],[Order Date]])</f>
        <v>2013</v>
      </c>
      <c r="F3269">
        <v>1</v>
      </c>
      <c r="G3269">
        <f>MONTH(Table1[[#This Row],[Order Date]])</f>
        <v>7</v>
      </c>
      <c r="H3269" s="1">
        <v>41477</v>
      </c>
      <c r="I3269">
        <v>16165</v>
      </c>
      <c r="J3269" t="s">
        <v>39</v>
      </c>
      <c r="K3269">
        <v>19</v>
      </c>
      <c r="L3269">
        <v>193.17</v>
      </c>
      <c r="M3269" s="2">
        <v>0.09</v>
      </c>
      <c r="N3269">
        <v>3555.29</v>
      </c>
      <c r="O3269">
        <v>19.989999999999998</v>
      </c>
      <c r="P3269">
        <v>183.28</v>
      </c>
      <c r="Q3269" s="2">
        <v>0.71</v>
      </c>
      <c r="R3269" t="s">
        <v>29</v>
      </c>
      <c r="S3269" t="s">
        <v>30</v>
      </c>
      <c r="T3269" t="s">
        <v>940</v>
      </c>
      <c r="U3269" t="s">
        <v>32</v>
      </c>
      <c r="V3269" t="s">
        <v>68</v>
      </c>
      <c r="W3269">
        <v>2244</v>
      </c>
      <c r="X3269" s="1">
        <v>41477</v>
      </c>
      <c r="Y3269" t="s">
        <v>42</v>
      </c>
      <c r="Z3269" t="e" vm="28">
        <v>#VALUE!</v>
      </c>
      <c r="AA3269">
        <v>63135</v>
      </c>
      <c r="AB3269" t="e" cm="1" vm="2">
        <f t="array" ref="AB3269">_FV(Table1[[#This Row],[State]],"Country/region",TRUE)</f>
        <v>#VALUE!</v>
      </c>
    </row>
    <row r="3270" spans="1:28" x14ac:dyDescent="0.35">
      <c r="A3270" t="s">
        <v>2881</v>
      </c>
      <c r="B3270">
        <v>48</v>
      </c>
      <c r="C3270" t="s">
        <v>2882</v>
      </c>
      <c r="D3270" t="s">
        <v>27</v>
      </c>
      <c r="E3270">
        <f>YEAR(Table1[[#This Row],[Order Date]])</f>
        <v>2013</v>
      </c>
      <c r="F3270">
        <v>1</v>
      </c>
      <c r="G3270">
        <f>MONTH(Table1[[#This Row],[Order Date]])</f>
        <v>7</v>
      </c>
      <c r="H3270" s="1">
        <v>41477</v>
      </c>
      <c r="I3270">
        <v>16165</v>
      </c>
      <c r="J3270" t="s">
        <v>39</v>
      </c>
      <c r="K3270">
        <v>24</v>
      </c>
      <c r="L3270">
        <v>62.18</v>
      </c>
      <c r="M3270" s="2">
        <v>7.0000000000000007E-2</v>
      </c>
      <c r="N3270">
        <v>1452.48</v>
      </c>
      <c r="O3270">
        <v>10.84</v>
      </c>
      <c r="P3270">
        <v>376.52</v>
      </c>
      <c r="Q3270" s="2">
        <v>0.63</v>
      </c>
      <c r="R3270" t="s">
        <v>48</v>
      </c>
      <c r="S3270" t="s">
        <v>80</v>
      </c>
      <c r="T3270" t="s">
        <v>756</v>
      </c>
      <c r="U3270" t="s">
        <v>82</v>
      </c>
      <c r="V3270" t="s">
        <v>68</v>
      </c>
      <c r="W3270">
        <v>2243</v>
      </c>
      <c r="X3270" s="1">
        <v>41478</v>
      </c>
      <c r="Y3270" t="s">
        <v>42</v>
      </c>
      <c r="Z3270" t="e" vm="28">
        <v>#VALUE!</v>
      </c>
      <c r="AA3270">
        <v>63135</v>
      </c>
      <c r="AB3270" t="e" cm="1" vm="2">
        <f t="array" ref="AB3270">_FV(Table1[[#This Row],[State]],"Country/region",TRUE)</f>
        <v>#VALUE!</v>
      </c>
    </row>
    <row r="3271" spans="1:28" x14ac:dyDescent="0.35">
      <c r="A3271" t="s">
        <v>3084</v>
      </c>
      <c r="B3271">
        <v>48</v>
      </c>
      <c r="C3271" t="s">
        <v>2962</v>
      </c>
      <c r="D3271" t="s">
        <v>38</v>
      </c>
      <c r="E3271">
        <f>YEAR(Table1[[#This Row],[Order Date]])</f>
        <v>2013</v>
      </c>
      <c r="F3271">
        <v>1</v>
      </c>
      <c r="G3271">
        <f>MONTH(Table1[[#This Row],[Order Date]])</f>
        <v>7</v>
      </c>
      <c r="H3271" s="1">
        <v>41477</v>
      </c>
      <c r="I3271">
        <v>42086</v>
      </c>
      <c r="J3271" t="s">
        <v>28</v>
      </c>
      <c r="K3271">
        <v>18</v>
      </c>
      <c r="L3271">
        <v>2.78</v>
      </c>
      <c r="M3271" s="2">
        <v>0.09</v>
      </c>
      <c r="N3271">
        <v>50.15</v>
      </c>
      <c r="O3271">
        <v>0.97</v>
      </c>
      <c r="P3271">
        <v>-2.39</v>
      </c>
      <c r="Q3271" s="2">
        <v>0.59</v>
      </c>
      <c r="R3271" t="s">
        <v>29</v>
      </c>
      <c r="S3271" t="s">
        <v>59</v>
      </c>
      <c r="T3271" t="s">
        <v>235</v>
      </c>
      <c r="U3271" t="s">
        <v>88</v>
      </c>
      <c r="V3271" t="s">
        <v>68</v>
      </c>
      <c r="W3271">
        <v>5935</v>
      </c>
      <c r="X3271" s="1">
        <v>41478</v>
      </c>
      <c r="Y3271" t="s">
        <v>34</v>
      </c>
      <c r="Z3271" t="e" vm="11">
        <v>#VALUE!</v>
      </c>
      <c r="AA3271">
        <v>77573</v>
      </c>
      <c r="AB3271" t="e" cm="1" vm="2">
        <f t="array" ref="AB3271">_FV(Table1[[#This Row],[State]],"Country/region",TRUE)</f>
        <v>#VALUE!</v>
      </c>
    </row>
    <row r="3272" spans="1:28" x14ac:dyDescent="0.35">
      <c r="A3272" t="s">
        <v>2881</v>
      </c>
      <c r="B3272">
        <v>48</v>
      </c>
      <c r="C3272" t="s">
        <v>2882</v>
      </c>
      <c r="D3272" t="s">
        <v>27</v>
      </c>
      <c r="E3272">
        <f>YEAR(Table1[[#This Row],[Order Date]])</f>
        <v>2013</v>
      </c>
      <c r="F3272">
        <v>1</v>
      </c>
      <c r="G3272">
        <f>MONTH(Table1[[#This Row],[Order Date]])</f>
        <v>7</v>
      </c>
      <c r="H3272" s="1">
        <v>41477</v>
      </c>
      <c r="I3272">
        <v>16165</v>
      </c>
      <c r="J3272" t="s">
        <v>39</v>
      </c>
      <c r="K3272">
        <v>4</v>
      </c>
      <c r="L3272">
        <v>30.73</v>
      </c>
      <c r="M3272" s="2">
        <v>0.01</v>
      </c>
      <c r="N3272">
        <v>136.68</v>
      </c>
      <c r="O3272">
        <v>4</v>
      </c>
      <c r="P3272">
        <v>-125.16</v>
      </c>
      <c r="Q3272" s="2">
        <v>0.75</v>
      </c>
      <c r="R3272" t="s">
        <v>96</v>
      </c>
      <c r="S3272" t="s">
        <v>30</v>
      </c>
      <c r="T3272" t="s">
        <v>873</v>
      </c>
      <c r="U3272" t="s">
        <v>102</v>
      </c>
      <c r="V3272" t="s">
        <v>68</v>
      </c>
      <c r="W3272">
        <v>2242</v>
      </c>
      <c r="X3272" s="1">
        <v>41479</v>
      </c>
      <c r="Y3272" t="s">
        <v>42</v>
      </c>
      <c r="Z3272" t="e" vm="28">
        <v>#VALUE!</v>
      </c>
      <c r="AA3272">
        <v>63135</v>
      </c>
      <c r="AB3272" t="e" cm="1" vm="2">
        <f t="array" ref="AB3272">_FV(Table1[[#This Row],[State]],"Country/region",TRUE)</f>
        <v>#VALUE!</v>
      </c>
    </row>
    <row r="3273" spans="1:28" x14ac:dyDescent="0.35">
      <c r="A3273" t="s">
        <v>2317</v>
      </c>
      <c r="B3273">
        <v>48</v>
      </c>
      <c r="C3273" t="s">
        <v>2318</v>
      </c>
      <c r="D3273" t="s">
        <v>27</v>
      </c>
      <c r="E3273">
        <f>YEAR(Table1[[#This Row],[Order Date]])</f>
        <v>2013</v>
      </c>
      <c r="F3273">
        <v>1</v>
      </c>
      <c r="G3273">
        <f>MONTH(Table1[[#This Row],[Order Date]])</f>
        <v>7</v>
      </c>
      <c r="H3273" s="1">
        <v>41477</v>
      </c>
      <c r="I3273">
        <v>26373</v>
      </c>
      <c r="J3273" t="s">
        <v>131</v>
      </c>
      <c r="K3273">
        <v>7</v>
      </c>
      <c r="L3273">
        <v>40.98</v>
      </c>
      <c r="M3273" s="2">
        <v>0.08</v>
      </c>
      <c r="N3273">
        <v>285.08</v>
      </c>
      <c r="O3273">
        <v>5.33</v>
      </c>
      <c r="P3273">
        <v>2.2999999999999998</v>
      </c>
      <c r="Q3273" s="2">
        <v>0.56999999999999995</v>
      </c>
      <c r="R3273" t="s">
        <v>29</v>
      </c>
      <c r="S3273" t="s">
        <v>30</v>
      </c>
      <c r="T3273" t="s">
        <v>3085</v>
      </c>
      <c r="U3273" t="s">
        <v>214</v>
      </c>
      <c r="V3273" t="s">
        <v>68</v>
      </c>
      <c r="W3273">
        <v>3691</v>
      </c>
      <c r="X3273" s="1">
        <v>41480</v>
      </c>
      <c r="Y3273" t="s">
        <v>34</v>
      </c>
      <c r="Z3273" t="e" vm="40">
        <v>#VALUE!</v>
      </c>
      <c r="AA3273">
        <v>66212</v>
      </c>
      <c r="AB3273" t="e" cm="1" vm="2">
        <f t="array" ref="AB3273">_FV(Table1[[#This Row],[State]],"Country/region",TRUE)</f>
        <v>#VALUE!</v>
      </c>
    </row>
    <row r="3274" spans="1:28" x14ac:dyDescent="0.35">
      <c r="A3274" t="s">
        <v>2695</v>
      </c>
      <c r="B3274">
        <v>48</v>
      </c>
      <c r="C3274" t="s">
        <v>2612</v>
      </c>
      <c r="D3274" t="s">
        <v>27</v>
      </c>
      <c r="E3274">
        <f>YEAR(Table1[[#This Row],[Order Date]])</f>
        <v>2013</v>
      </c>
      <c r="F3274">
        <v>1</v>
      </c>
      <c r="G3274">
        <f>MONTH(Table1[[#This Row],[Order Date]])</f>
        <v>7</v>
      </c>
      <c r="H3274" s="1">
        <v>41478</v>
      </c>
      <c r="I3274">
        <v>32323</v>
      </c>
      <c r="J3274" t="s">
        <v>28</v>
      </c>
      <c r="K3274">
        <v>3</v>
      </c>
      <c r="L3274">
        <v>22.84</v>
      </c>
      <c r="M3274" s="2">
        <v>0.06</v>
      </c>
      <c r="N3274">
        <v>75.81</v>
      </c>
      <c r="O3274">
        <v>8.18</v>
      </c>
      <c r="P3274">
        <v>-21.13</v>
      </c>
      <c r="Q3274" s="2">
        <v>0.39</v>
      </c>
      <c r="R3274" t="s">
        <v>29</v>
      </c>
      <c r="S3274" t="s">
        <v>30</v>
      </c>
      <c r="T3274" t="s">
        <v>379</v>
      </c>
      <c r="U3274" t="s">
        <v>61</v>
      </c>
      <c r="V3274" t="s">
        <v>33</v>
      </c>
      <c r="W3274">
        <v>4542</v>
      </c>
      <c r="X3274" s="1">
        <v>41478</v>
      </c>
      <c r="Y3274" t="s">
        <v>34</v>
      </c>
      <c r="Z3274" t="e" vm="22">
        <v>#VALUE!</v>
      </c>
      <c r="AA3274">
        <v>44017</v>
      </c>
      <c r="AB3274" t="e" cm="1" vm="2">
        <f t="array" ref="AB3274">_FV(Table1[[#This Row],[State]],"Country/region",TRUE)</f>
        <v>#VALUE!</v>
      </c>
    </row>
    <row r="3275" spans="1:28" x14ac:dyDescent="0.35">
      <c r="A3275" t="s">
        <v>3086</v>
      </c>
      <c r="B3275">
        <v>48</v>
      </c>
      <c r="C3275" t="s">
        <v>1368</v>
      </c>
      <c r="D3275" t="s">
        <v>57</v>
      </c>
      <c r="E3275">
        <f>YEAR(Table1[[#This Row],[Order Date]])</f>
        <v>2013</v>
      </c>
      <c r="F3275">
        <v>1</v>
      </c>
      <c r="G3275">
        <f>MONTH(Table1[[#This Row],[Order Date]])</f>
        <v>7</v>
      </c>
      <c r="H3275" s="1">
        <v>41478</v>
      </c>
      <c r="I3275">
        <v>26784</v>
      </c>
      <c r="J3275" t="s">
        <v>58</v>
      </c>
      <c r="K3275">
        <v>12</v>
      </c>
      <c r="L3275">
        <v>120.98</v>
      </c>
      <c r="M3275" s="2">
        <v>0.02</v>
      </c>
      <c r="N3275">
        <v>1466.95</v>
      </c>
      <c r="O3275">
        <v>30</v>
      </c>
      <c r="P3275">
        <v>-64.14</v>
      </c>
      <c r="Q3275" s="2">
        <v>0.64</v>
      </c>
      <c r="R3275" t="s">
        <v>48</v>
      </c>
      <c r="S3275" t="s">
        <v>49</v>
      </c>
      <c r="T3275" t="s">
        <v>1652</v>
      </c>
      <c r="U3275" t="s">
        <v>51</v>
      </c>
      <c r="V3275" t="s">
        <v>33</v>
      </c>
      <c r="W3275">
        <v>3749</v>
      </c>
      <c r="X3275" s="1">
        <v>41479</v>
      </c>
      <c r="Y3275" t="s">
        <v>53</v>
      </c>
      <c r="Z3275" t="e" vm="24">
        <v>#VALUE!</v>
      </c>
      <c r="AA3275">
        <v>7067</v>
      </c>
      <c r="AB3275" t="e" cm="1" vm="2">
        <f t="array" ref="AB3275">_FV(Table1[[#This Row],[State]],"Country/region",TRUE)</f>
        <v>#VALUE!</v>
      </c>
    </row>
    <row r="3276" spans="1:28" x14ac:dyDescent="0.35">
      <c r="A3276" t="s">
        <v>286</v>
      </c>
      <c r="B3276">
        <v>48</v>
      </c>
      <c r="C3276" t="s">
        <v>1368</v>
      </c>
      <c r="D3276" t="s">
        <v>57</v>
      </c>
      <c r="E3276">
        <f>YEAR(Table1[[#This Row],[Order Date]])</f>
        <v>2013</v>
      </c>
      <c r="F3276">
        <v>1</v>
      </c>
      <c r="G3276">
        <f>MONTH(Table1[[#This Row],[Order Date]])</f>
        <v>7</v>
      </c>
      <c r="H3276" s="1">
        <v>41478</v>
      </c>
      <c r="I3276">
        <v>26784</v>
      </c>
      <c r="J3276" t="s">
        <v>58</v>
      </c>
      <c r="K3276">
        <v>33</v>
      </c>
      <c r="L3276">
        <v>13.99</v>
      </c>
      <c r="M3276" s="2">
        <v>0.09</v>
      </c>
      <c r="N3276">
        <v>440.23</v>
      </c>
      <c r="O3276">
        <v>7.51</v>
      </c>
      <c r="P3276">
        <v>-37.9407</v>
      </c>
      <c r="Q3276" s="2">
        <v>0.39</v>
      </c>
      <c r="R3276" t="s">
        <v>96</v>
      </c>
      <c r="S3276" t="s">
        <v>80</v>
      </c>
      <c r="T3276" t="s">
        <v>675</v>
      </c>
      <c r="U3276" t="s">
        <v>98</v>
      </c>
      <c r="V3276" t="s">
        <v>33</v>
      </c>
      <c r="W3276">
        <v>3750</v>
      </c>
      <c r="X3276" s="1">
        <v>41479</v>
      </c>
      <c r="Y3276" t="s">
        <v>34</v>
      </c>
      <c r="Z3276" t="e" vm="24">
        <v>#VALUE!</v>
      </c>
      <c r="AA3276">
        <v>7506</v>
      </c>
      <c r="AB3276" t="e" cm="1" vm="2">
        <f t="array" ref="AB3276">_FV(Table1[[#This Row],[State]],"Country/region",TRUE)</f>
        <v>#VALUE!</v>
      </c>
    </row>
    <row r="3277" spans="1:28" x14ac:dyDescent="0.35">
      <c r="A3277" t="s">
        <v>2695</v>
      </c>
      <c r="B3277">
        <v>48</v>
      </c>
      <c r="C3277" t="s">
        <v>2612</v>
      </c>
      <c r="D3277" t="s">
        <v>27</v>
      </c>
      <c r="E3277">
        <f>YEAR(Table1[[#This Row],[Order Date]])</f>
        <v>2013</v>
      </c>
      <c r="F3277">
        <v>1</v>
      </c>
      <c r="G3277">
        <f>MONTH(Table1[[#This Row],[Order Date]])</f>
        <v>7</v>
      </c>
      <c r="H3277" s="1">
        <v>41478</v>
      </c>
      <c r="I3277">
        <v>32323</v>
      </c>
      <c r="J3277" t="s">
        <v>28</v>
      </c>
      <c r="K3277">
        <v>3</v>
      </c>
      <c r="L3277">
        <v>8.4600000000000009</v>
      </c>
      <c r="M3277" s="2">
        <v>0.01</v>
      </c>
      <c r="N3277">
        <v>28.75</v>
      </c>
      <c r="O3277">
        <v>3.62</v>
      </c>
      <c r="P3277">
        <v>-31.43</v>
      </c>
      <c r="Q3277" s="2">
        <v>0.61</v>
      </c>
      <c r="R3277" t="s">
        <v>96</v>
      </c>
      <c r="S3277" t="s">
        <v>139</v>
      </c>
      <c r="T3277" t="s">
        <v>2644</v>
      </c>
      <c r="U3277" t="s">
        <v>102</v>
      </c>
      <c r="V3277" t="s">
        <v>33</v>
      </c>
      <c r="W3277">
        <v>4541</v>
      </c>
      <c r="X3277" s="1">
        <v>41479</v>
      </c>
      <c r="Y3277" t="s">
        <v>34</v>
      </c>
      <c r="Z3277" t="e" vm="22">
        <v>#VALUE!</v>
      </c>
      <c r="AA3277">
        <v>44017</v>
      </c>
      <c r="AB3277" t="e" cm="1" vm="2">
        <f t="array" ref="AB3277">_FV(Table1[[#This Row],[State]],"Country/region",TRUE)</f>
        <v>#VALUE!</v>
      </c>
    </row>
    <row r="3278" spans="1:28" x14ac:dyDescent="0.35">
      <c r="A3278" t="s">
        <v>499</v>
      </c>
      <c r="B3278">
        <v>48</v>
      </c>
      <c r="C3278" t="s">
        <v>404</v>
      </c>
      <c r="D3278" t="s">
        <v>57</v>
      </c>
      <c r="E3278">
        <f>YEAR(Table1[[#This Row],[Order Date]])</f>
        <v>2013</v>
      </c>
      <c r="F3278">
        <v>1</v>
      </c>
      <c r="G3278">
        <f>MONTH(Table1[[#This Row],[Order Date]])</f>
        <v>7</v>
      </c>
      <c r="H3278" s="1">
        <v>41478</v>
      </c>
      <c r="I3278">
        <v>56869</v>
      </c>
      <c r="J3278" t="s">
        <v>47</v>
      </c>
      <c r="K3278">
        <v>10</v>
      </c>
      <c r="L3278">
        <v>80.98</v>
      </c>
      <c r="M3278" s="2">
        <v>0</v>
      </c>
      <c r="N3278">
        <v>842.19</v>
      </c>
      <c r="O3278">
        <v>4.5</v>
      </c>
      <c r="P3278">
        <v>157.44999999999999</v>
      </c>
      <c r="Q3278" s="2">
        <v>0.59</v>
      </c>
      <c r="R3278" t="s">
        <v>29</v>
      </c>
      <c r="S3278" t="s">
        <v>30</v>
      </c>
      <c r="T3278" t="s">
        <v>2804</v>
      </c>
      <c r="U3278" t="s">
        <v>214</v>
      </c>
      <c r="V3278" t="s">
        <v>52</v>
      </c>
      <c r="W3278">
        <v>7960</v>
      </c>
      <c r="X3278" s="1">
        <v>41480</v>
      </c>
      <c r="Y3278" t="s">
        <v>34</v>
      </c>
      <c r="Z3278" t="e" vm="4">
        <v>#VALUE!</v>
      </c>
      <c r="AA3278">
        <v>94025</v>
      </c>
      <c r="AB3278" t="e" cm="1" vm="2">
        <f t="array" ref="AB3278">_FV(Table1[[#This Row],[State]],"Country/region",TRUE)</f>
        <v>#VALUE!</v>
      </c>
    </row>
    <row r="3279" spans="1:28" x14ac:dyDescent="0.35">
      <c r="A3279" t="s">
        <v>2695</v>
      </c>
      <c r="B3279">
        <v>48</v>
      </c>
      <c r="C3279" t="s">
        <v>2612</v>
      </c>
      <c r="D3279" t="s">
        <v>27</v>
      </c>
      <c r="E3279">
        <f>YEAR(Table1[[#This Row],[Order Date]])</f>
        <v>2013</v>
      </c>
      <c r="F3279">
        <v>1</v>
      </c>
      <c r="G3279">
        <f>MONTH(Table1[[#This Row],[Order Date]])</f>
        <v>7</v>
      </c>
      <c r="H3279" s="1">
        <v>41478</v>
      </c>
      <c r="I3279">
        <v>32323</v>
      </c>
      <c r="J3279" t="s">
        <v>28</v>
      </c>
      <c r="K3279">
        <v>38</v>
      </c>
      <c r="L3279">
        <v>7.99</v>
      </c>
      <c r="M3279" s="2">
        <v>0.02</v>
      </c>
      <c r="N3279">
        <v>259.71749999999997</v>
      </c>
      <c r="O3279">
        <v>5.03</v>
      </c>
      <c r="P3279">
        <v>-118.48099999999999</v>
      </c>
      <c r="Q3279" s="2">
        <v>0.6</v>
      </c>
      <c r="R3279" t="s">
        <v>96</v>
      </c>
      <c r="S3279" t="s">
        <v>80</v>
      </c>
      <c r="T3279" t="s">
        <v>1909</v>
      </c>
      <c r="U3279" t="s">
        <v>105</v>
      </c>
      <c r="V3279" t="s">
        <v>33</v>
      </c>
      <c r="W3279">
        <v>4543</v>
      </c>
      <c r="X3279" s="1">
        <v>41480</v>
      </c>
      <c r="Y3279" t="s">
        <v>34</v>
      </c>
      <c r="Z3279" t="e" vm="22">
        <v>#VALUE!</v>
      </c>
      <c r="AA3279">
        <v>44017</v>
      </c>
      <c r="AB3279" t="e" cm="1" vm="2">
        <f t="array" ref="AB3279">_FV(Table1[[#This Row],[State]],"Country/region",TRUE)</f>
        <v>#VALUE!</v>
      </c>
    </row>
    <row r="3280" spans="1:28" x14ac:dyDescent="0.35">
      <c r="A3280" t="s">
        <v>538</v>
      </c>
      <c r="B3280">
        <v>48</v>
      </c>
      <c r="C3280" t="s">
        <v>539</v>
      </c>
      <c r="D3280" t="s">
        <v>46</v>
      </c>
      <c r="E3280">
        <f>YEAR(Table1[[#This Row],[Order Date]])</f>
        <v>2013</v>
      </c>
      <c r="F3280">
        <v>1</v>
      </c>
      <c r="G3280">
        <f>MONTH(Table1[[#This Row],[Order Date]])</f>
        <v>7</v>
      </c>
      <c r="H3280" s="1">
        <v>41478</v>
      </c>
      <c r="I3280">
        <v>3109</v>
      </c>
      <c r="J3280" t="s">
        <v>47</v>
      </c>
      <c r="K3280">
        <v>47</v>
      </c>
      <c r="L3280">
        <v>22.23</v>
      </c>
      <c r="M3280" s="2">
        <v>0.1</v>
      </c>
      <c r="N3280">
        <v>1005.74</v>
      </c>
      <c r="O3280">
        <v>8.99</v>
      </c>
      <c r="P3280">
        <v>199.3</v>
      </c>
      <c r="Q3280" s="2">
        <v>0.41</v>
      </c>
      <c r="R3280" t="s">
        <v>48</v>
      </c>
      <c r="S3280" t="s">
        <v>139</v>
      </c>
      <c r="T3280" t="s">
        <v>2670</v>
      </c>
      <c r="U3280" t="s">
        <v>82</v>
      </c>
      <c r="V3280" t="s">
        <v>68</v>
      </c>
      <c r="W3280">
        <v>458</v>
      </c>
      <c r="X3280" s="1">
        <v>41485</v>
      </c>
      <c r="Y3280" t="s">
        <v>34</v>
      </c>
      <c r="Z3280" t="e" vm="9">
        <v>#VALUE!</v>
      </c>
      <c r="AA3280">
        <v>69101</v>
      </c>
      <c r="AB3280" t="e" cm="1" vm="2">
        <f t="array" ref="AB3280">_FV(Table1[[#This Row],[State]],"Country/region",TRUE)</f>
        <v>#VALUE!</v>
      </c>
    </row>
    <row r="3281" spans="1:28" x14ac:dyDescent="0.35">
      <c r="A3281" t="s">
        <v>625</v>
      </c>
      <c r="B3281">
        <v>48</v>
      </c>
      <c r="C3281" t="s">
        <v>1823</v>
      </c>
      <c r="D3281" t="s">
        <v>38</v>
      </c>
      <c r="E3281">
        <f>YEAR(Table1[[#This Row],[Order Date]])</f>
        <v>2013</v>
      </c>
      <c r="F3281">
        <v>1</v>
      </c>
      <c r="G3281">
        <f>MONTH(Table1[[#This Row],[Order Date]])</f>
        <v>7</v>
      </c>
      <c r="H3281" s="1">
        <v>41478</v>
      </c>
      <c r="I3281">
        <v>57440</v>
      </c>
      <c r="J3281" t="s">
        <v>47</v>
      </c>
      <c r="K3281">
        <v>12</v>
      </c>
      <c r="L3281">
        <v>115.99</v>
      </c>
      <c r="M3281" s="2">
        <v>0.04</v>
      </c>
      <c r="N3281">
        <v>1171.232</v>
      </c>
      <c r="O3281">
        <v>2.5</v>
      </c>
      <c r="P3281">
        <v>-43.252000000000002</v>
      </c>
      <c r="Q3281" s="2">
        <v>0.57999999999999996</v>
      </c>
      <c r="R3281" t="s">
        <v>96</v>
      </c>
      <c r="S3281" t="s">
        <v>30</v>
      </c>
      <c r="T3281" t="s">
        <v>2597</v>
      </c>
      <c r="U3281" t="s">
        <v>105</v>
      </c>
      <c r="V3281" t="s">
        <v>52</v>
      </c>
      <c r="W3281">
        <v>8040</v>
      </c>
      <c r="X3281" s="1">
        <v>41485</v>
      </c>
      <c r="Y3281" t="s">
        <v>42</v>
      </c>
      <c r="Z3281" t="e" vm="42">
        <v>#VALUE!</v>
      </c>
      <c r="AA3281">
        <v>85224</v>
      </c>
      <c r="AB3281" t="e" cm="1" vm="2">
        <f t="array" ref="AB3281">_FV(Table1[[#This Row],[State]],"Country/region",TRUE)</f>
        <v>#VALUE!</v>
      </c>
    </row>
    <row r="3282" spans="1:28" x14ac:dyDescent="0.35">
      <c r="A3282" t="s">
        <v>538</v>
      </c>
      <c r="B3282">
        <v>48</v>
      </c>
      <c r="C3282" t="s">
        <v>539</v>
      </c>
      <c r="D3282" t="s">
        <v>46</v>
      </c>
      <c r="E3282">
        <f>YEAR(Table1[[#This Row],[Order Date]])</f>
        <v>2013</v>
      </c>
      <c r="F3282">
        <v>1</v>
      </c>
      <c r="G3282">
        <f>MONTH(Table1[[#This Row],[Order Date]])</f>
        <v>7</v>
      </c>
      <c r="H3282" s="1">
        <v>41478</v>
      </c>
      <c r="I3282">
        <v>3109</v>
      </c>
      <c r="J3282" t="s">
        <v>47</v>
      </c>
      <c r="K3282">
        <v>37</v>
      </c>
      <c r="L3282">
        <v>205.99</v>
      </c>
      <c r="M3282" s="2">
        <v>0.01</v>
      </c>
      <c r="N3282">
        <v>6477.7394999999997</v>
      </c>
      <c r="O3282">
        <v>8.99</v>
      </c>
      <c r="P3282">
        <v>1653.9659999999999</v>
      </c>
      <c r="Q3282" s="2">
        <v>0.57999999999999996</v>
      </c>
      <c r="R3282" t="s">
        <v>96</v>
      </c>
      <c r="S3282" t="s">
        <v>30</v>
      </c>
      <c r="T3282" t="s">
        <v>684</v>
      </c>
      <c r="U3282" t="s">
        <v>105</v>
      </c>
      <c r="V3282" t="s">
        <v>68</v>
      </c>
      <c r="W3282">
        <v>459</v>
      </c>
      <c r="X3282" s="1">
        <v>41485</v>
      </c>
      <c r="Y3282" t="s">
        <v>34</v>
      </c>
      <c r="Z3282" t="e" vm="9">
        <v>#VALUE!</v>
      </c>
      <c r="AA3282">
        <v>69101</v>
      </c>
      <c r="AB3282" t="e" cm="1" vm="2">
        <f t="array" ref="AB3282">_FV(Table1[[#This Row],[State]],"Country/region",TRUE)</f>
        <v>#VALUE!</v>
      </c>
    </row>
    <row r="3283" spans="1:28" x14ac:dyDescent="0.35">
      <c r="A3283" t="s">
        <v>942</v>
      </c>
      <c r="B3283">
        <v>48</v>
      </c>
      <c r="C3283" t="s">
        <v>943</v>
      </c>
      <c r="D3283" t="s">
        <v>57</v>
      </c>
      <c r="E3283">
        <f>YEAR(Table1[[#This Row],[Order Date]])</f>
        <v>2013</v>
      </c>
      <c r="F3283">
        <v>1</v>
      </c>
      <c r="G3283">
        <f>MONTH(Table1[[#This Row],[Order Date]])</f>
        <v>7</v>
      </c>
      <c r="H3283" s="1">
        <v>41479</v>
      </c>
      <c r="I3283">
        <v>51780</v>
      </c>
      <c r="J3283" t="s">
        <v>47</v>
      </c>
      <c r="K3283">
        <v>44</v>
      </c>
      <c r="L3283">
        <v>4.2</v>
      </c>
      <c r="M3283" s="2">
        <v>0.05</v>
      </c>
      <c r="N3283">
        <v>185.82</v>
      </c>
      <c r="O3283">
        <v>2.2599999999999998</v>
      </c>
      <c r="P3283">
        <v>11.45</v>
      </c>
      <c r="Q3283" s="2">
        <v>0.36</v>
      </c>
      <c r="R3283" t="s">
        <v>29</v>
      </c>
      <c r="S3283" t="s">
        <v>59</v>
      </c>
      <c r="T3283" t="s">
        <v>394</v>
      </c>
      <c r="U3283" t="s">
        <v>61</v>
      </c>
      <c r="V3283" t="s">
        <v>76</v>
      </c>
      <c r="W3283">
        <v>7257</v>
      </c>
      <c r="X3283" s="1">
        <v>41479</v>
      </c>
      <c r="Y3283" t="s">
        <v>42</v>
      </c>
      <c r="Z3283" t="e" vm="10">
        <v>#VALUE!</v>
      </c>
      <c r="AA3283">
        <v>70003</v>
      </c>
      <c r="AB3283" t="e" cm="1" vm="2">
        <f t="array" ref="AB3283">_FV(Table1[[#This Row],[State]],"Country/region",TRUE)</f>
        <v>#VALUE!</v>
      </c>
    </row>
    <row r="3284" spans="1:28" x14ac:dyDescent="0.35">
      <c r="A3284" t="s">
        <v>528</v>
      </c>
      <c r="B3284">
        <v>48</v>
      </c>
      <c r="C3284" t="s">
        <v>529</v>
      </c>
      <c r="D3284" t="s">
        <v>46</v>
      </c>
      <c r="E3284">
        <f>YEAR(Table1[[#This Row],[Order Date]])</f>
        <v>2013</v>
      </c>
      <c r="F3284">
        <v>1</v>
      </c>
      <c r="G3284">
        <f>MONTH(Table1[[#This Row],[Order Date]])</f>
        <v>7</v>
      </c>
      <c r="H3284" s="1">
        <v>41479</v>
      </c>
      <c r="I3284">
        <v>35046</v>
      </c>
      <c r="J3284" t="s">
        <v>131</v>
      </c>
      <c r="K3284">
        <v>21</v>
      </c>
      <c r="L3284">
        <v>7.1</v>
      </c>
      <c r="M3284" s="2">
        <v>0.1</v>
      </c>
      <c r="N3284">
        <v>151.86000000000001</v>
      </c>
      <c r="O3284">
        <v>6.05</v>
      </c>
      <c r="P3284">
        <v>-54.670999999999999</v>
      </c>
      <c r="Q3284" s="2">
        <v>0.39</v>
      </c>
      <c r="R3284" t="s">
        <v>29</v>
      </c>
      <c r="S3284" t="s">
        <v>30</v>
      </c>
      <c r="T3284" t="s">
        <v>703</v>
      </c>
      <c r="U3284" t="s">
        <v>67</v>
      </c>
      <c r="V3284" t="s">
        <v>52</v>
      </c>
      <c r="W3284">
        <v>4926</v>
      </c>
      <c r="X3284" s="1">
        <v>41479</v>
      </c>
      <c r="Y3284" t="s">
        <v>42</v>
      </c>
      <c r="Z3284" t="e" vm="7">
        <v>#VALUE!</v>
      </c>
      <c r="AA3284">
        <v>84604</v>
      </c>
      <c r="AB3284" t="e" cm="1" vm="2">
        <f t="array" ref="AB3284">_FV(Table1[[#This Row],[State]],"Country/region",TRUE)</f>
        <v>#VALUE!</v>
      </c>
    </row>
    <row r="3285" spans="1:28" x14ac:dyDescent="0.35">
      <c r="A3285" t="s">
        <v>528</v>
      </c>
      <c r="B3285">
        <v>48</v>
      </c>
      <c r="C3285" t="s">
        <v>529</v>
      </c>
      <c r="D3285" t="s">
        <v>46</v>
      </c>
      <c r="E3285">
        <f>YEAR(Table1[[#This Row],[Order Date]])</f>
        <v>2013</v>
      </c>
      <c r="F3285">
        <v>1</v>
      </c>
      <c r="G3285">
        <f>MONTH(Table1[[#This Row],[Order Date]])</f>
        <v>7</v>
      </c>
      <c r="H3285" s="1">
        <v>41479</v>
      </c>
      <c r="I3285">
        <v>35046</v>
      </c>
      <c r="J3285" t="s">
        <v>131</v>
      </c>
      <c r="K3285">
        <v>13</v>
      </c>
      <c r="L3285">
        <v>284.98</v>
      </c>
      <c r="M3285" s="2">
        <v>7.0000000000000007E-2</v>
      </c>
      <c r="N3285">
        <v>3583.87</v>
      </c>
      <c r="O3285">
        <v>69.55</v>
      </c>
      <c r="P3285">
        <v>-113.08</v>
      </c>
      <c r="Q3285" s="2">
        <v>0.6</v>
      </c>
      <c r="R3285" t="s">
        <v>48</v>
      </c>
      <c r="S3285" t="s">
        <v>49</v>
      </c>
      <c r="T3285" t="s">
        <v>1697</v>
      </c>
      <c r="U3285" t="s">
        <v>51</v>
      </c>
      <c r="V3285" t="s">
        <v>52</v>
      </c>
      <c r="W3285">
        <v>4927</v>
      </c>
      <c r="X3285" s="1">
        <v>41480</v>
      </c>
      <c r="Y3285" t="s">
        <v>53</v>
      </c>
      <c r="Z3285" t="e" vm="7">
        <v>#VALUE!</v>
      </c>
      <c r="AA3285">
        <v>84604</v>
      </c>
      <c r="AB3285" t="e" cm="1" vm="2">
        <f t="array" ref="AB3285">_FV(Table1[[#This Row],[State]],"Country/region",TRUE)</f>
        <v>#VALUE!</v>
      </c>
    </row>
    <row r="3286" spans="1:28" x14ac:dyDescent="0.35">
      <c r="A3286" t="s">
        <v>528</v>
      </c>
      <c r="B3286">
        <v>48</v>
      </c>
      <c r="C3286" t="s">
        <v>529</v>
      </c>
      <c r="D3286" t="s">
        <v>46</v>
      </c>
      <c r="E3286">
        <f>YEAR(Table1[[#This Row],[Order Date]])</f>
        <v>2013</v>
      </c>
      <c r="F3286">
        <v>1</v>
      </c>
      <c r="G3286">
        <f>MONTH(Table1[[#This Row],[Order Date]])</f>
        <v>7</v>
      </c>
      <c r="H3286" s="1">
        <v>41479</v>
      </c>
      <c r="I3286">
        <v>35046</v>
      </c>
      <c r="J3286" t="s">
        <v>131</v>
      </c>
      <c r="K3286">
        <v>45</v>
      </c>
      <c r="L3286">
        <v>107.53</v>
      </c>
      <c r="M3286" s="2">
        <v>0.03</v>
      </c>
      <c r="N3286">
        <v>4951.3599999999997</v>
      </c>
      <c r="O3286">
        <v>5.81</v>
      </c>
      <c r="P3286">
        <v>1759.72</v>
      </c>
      <c r="Q3286" s="2">
        <v>0.65</v>
      </c>
      <c r="R3286" t="s">
        <v>48</v>
      </c>
      <c r="S3286" t="s">
        <v>80</v>
      </c>
      <c r="T3286" t="s">
        <v>890</v>
      </c>
      <c r="U3286" t="s">
        <v>82</v>
      </c>
      <c r="V3286" t="s">
        <v>52</v>
      </c>
      <c r="W3286">
        <v>4928</v>
      </c>
      <c r="X3286" s="1">
        <v>41480</v>
      </c>
      <c r="Y3286" t="s">
        <v>42</v>
      </c>
      <c r="Z3286" t="e" vm="7">
        <v>#VALUE!</v>
      </c>
      <c r="AA3286">
        <v>84604</v>
      </c>
      <c r="AB3286" t="e" cm="1" vm="2">
        <f t="array" ref="AB3286">_FV(Table1[[#This Row],[State]],"Country/region",TRUE)</f>
        <v>#VALUE!</v>
      </c>
    </row>
    <row r="3287" spans="1:28" x14ac:dyDescent="0.35">
      <c r="A3287" t="s">
        <v>942</v>
      </c>
      <c r="B3287">
        <v>48</v>
      </c>
      <c r="C3287" t="s">
        <v>943</v>
      </c>
      <c r="D3287" t="s">
        <v>57</v>
      </c>
      <c r="E3287">
        <f>YEAR(Table1[[#This Row],[Order Date]])</f>
        <v>2013</v>
      </c>
      <c r="F3287">
        <v>1</v>
      </c>
      <c r="G3287">
        <f>MONTH(Table1[[#This Row],[Order Date]])</f>
        <v>7</v>
      </c>
      <c r="H3287" s="1">
        <v>41479</v>
      </c>
      <c r="I3287">
        <v>51780</v>
      </c>
      <c r="J3287" t="s">
        <v>47</v>
      </c>
      <c r="K3287">
        <v>26</v>
      </c>
      <c r="L3287">
        <v>68.81</v>
      </c>
      <c r="M3287" s="2">
        <v>0.04</v>
      </c>
      <c r="N3287">
        <v>1846.2</v>
      </c>
      <c r="O3287">
        <v>60</v>
      </c>
      <c r="P3287">
        <v>-584.92999999999995</v>
      </c>
      <c r="Q3287" s="2">
        <v>0.41</v>
      </c>
      <c r="R3287" t="s">
        <v>29</v>
      </c>
      <c r="S3287" t="s">
        <v>49</v>
      </c>
      <c r="T3287" t="s">
        <v>987</v>
      </c>
      <c r="U3287" t="s">
        <v>214</v>
      </c>
      <c r="V3287" t="s">
        <v>76</v>
      </c>
      <c r="W3287">
        <v>7255</v>
      </c>
      <c r="X3287" s="1">
        <v>41481</v>
      </c>
      <c r="Y3287" t="s">
        <v>53</v>
      </c>
      <c r="Z3287" t="e" vm="10">
        <v>#VALUE!</v>
      </c>
      <c r="AA3287">
        <v>70003</v>
      </c>
      <c r="AB3287" t="e" cm="1" vm="2">
        <f t="array" ref="AB3287">_FV(Table1[[#This Row],[State]],"Country/region",TRUE)</f>
        <v>#VALUE!</v>
      </c>
    </row>
    <row r="3288" spans="1:28" x14ac:dyDescent="0.35">
      <c r="A3288" t="s">
        <v>858</v>
      </c>
      <c r="B3288">
        <v>48</v>
      </c>
      <c r="C3288" t="s">
        <v>859</v>
      </c>
      <c r="D3288" t="s">
        <v>46</v>
      </c>
      <c r="E3288">
        <f>YEAR(Table1[[#This Row],[Order Date]])</f>
        <v>2013</v>
      </c>
      <c r="F3288">
        <v>1</v>
      </c>
      <c r="G3288">
        <f>MONTH(Table1[[#This Row],[Order Date]])</f>
        <v>7</v>
      </c>
      <c r="H3288" s="1">
        <v>41479</v>
      </c>
      <c r="I3288">
        <v>15463</v>
      </c>
      <c r="J3288" t="s">
        <v>47</v>
      </c>
      <c r="K3288">
        <v>48</v>
      </c>
      <c r="L3288">
        <v>5.98</v>
      </c>
      <c r="M3288" s="2">
        <v>0.04</v>
      </c>
      <c r="N3288">
        <v>293.3</v>
      </c>
      <c r="O3288">
        <v>7.5</v>
      </c>
      <c r="P3288">
        <v>-193.48</v>
      </c>
      <c r="Q3288" s="2">
        <v>0.4</v>
      </c>
      <c r="R3288" t="s">
        <v>29</v>
      </c>
      <c r="S3288" t="s">
        <v>30</v>
      </c>
      <c r="T3288" t="s">
        <v>2064</v>
      </c>
      <c r="U3288" t="s">
        <v>61</v>
      </c>
      <c r="V3288" t="s">
        <v>68</v>
      </c>
      <c r="W3288">
        <v>2158</v>
      </c>
      <c r="X3288" s="1">
        <v>41481</v>
      </c>
      <c r="Y3288" t="s">
        <v>42</v>
      </c>
      <c r="Z3288" t="e" vm="38">
        <v>#VALUE!</v>
      </c>
      <c r="AA3288">
        <v>46324</v>
      </c>
      <c r="AB3288" t="e" cm="1" vm="2">
        <f t="array" ref="AB3288">_FV(Table1[[#This Row],[State]],"Country/region",TRUE)</f>
        <v>#VALUE!</v>
      </c>
    </row>
    <row r="3289" spans="1:28" x14ac:dyDescent="0.35">
      <c r="A3289" t="s">
        <v>3086</v>
      </c>
      <c r="B3289">
        <v>48</v>
      </c>
      <c r="C3289" t="s">
        <v>255</v>
      </c>
      <c r="D3289" t="s">
        <v>57</v>
      </c>
      <c r="E3289">
        <f>YEAR(Table1[[#This Row],[Order Date]])</f>
        <v>2013</v>
      </c>
      <c r="F3289">
        <v>1</v>
      </c>
      <c r="G3289">
        <f>MONTH(Table1[[#This Row],[Order Date]])</f>
        <v>7</v>
      </c>
      <c r="H3289" s="1">
        <v>41479</v>
      </c>
      <c r="I3289">
        <v>45030</v>
      </c>
      <c r="J3289" t="s">
        <v>28</v>
      </c>
      <c r="K3289">
        <v>1</v>
      </c>
      <c r="L3289">
        <v>12.28</v>
      </c>
      <c r="M3289" s="2">
        <v>0.03</v>
      </c>
      <c r="N3289">
        <v>18.16</v>
      </c>
      <c r="O3289">
        <v>6.13</v>
      </c>
      <c r="P3289">
        <v>-7.25</v>
      </c>
      <c r="Q3289" s="2">
        <v>0.56999999999999995</v>
      </c>
      <c r="R3289" t="s">
        <v>29</v>
      </c>
      <c r="S3289" t="s">
        <v>30</v>
      </c>
      <c r="T3289" t="s">
        <v>2435</v>
      </c>
      <c r="U3289" t="s">
        <v>32</v>
      </c>
      <c r="V3289" t="s">
        <v>33</v>
      </c>
      <c r="W3289">
        <v>6353</v>
      </c>
      <c r="X3289" s="1">
        <v>41481</v>
      </c>
      <c r="Y3289" t="s">
        <v>34</v>
      </c>
      <c r="Z3289" t="e" vm="24">
        <v>#VALUE!</v>
      </c>
      <c r="AA3289">
        <v>7067</v>
      </c>
      <c r="AB3289" t="e" cm="1" vm="2">
        <f t="array" ref="AB3289">_FV(Table1[[#This Row],[State]],"Country/region",TRUE)</f>
        <v>#VALUE!</v>
      </c>
    </row>
    <row r="3290" spans="1:28" x14ac:dyDescent="0.35">
      <c r="A3290" t="s">
        <v>1472</v>
      </c>
      <c r="B3290">
        <v>48</v>
      </c>
      <c r="C3290" t="s">
        <v>943</v>
      </c>
      <c r="D3290" t="s">
        <v>57</v>
      </c>
      <c r="E3290">
        <f>YEAR(Table1[[#This Row],[Order Date]])</f>
        <v>2013</v>
      </c>
      <c r="F3290">
        <v>1</v>
      </c>
      <c r="G3290">
        <f>MONTH(Table1[[#This Row],[Order Date]])</f>
        <v>7</v>
      </c>
      <c r="H3290" s="1">
        <v>41479</v>
      </c>
      <c r="I3290">
        <v>51780</v>
      </c>
      <c r="J3290" t="s">
        <v>47</v>
      </c>
      <c r="K3290">
        <v>42</v>
      </c>
      <c r="L3290">
        <v>8.0399999999999991</v>
      </c>
      <c r="M3290" s="2">
        <v>0.01</v>
      </c>
      <c r="N3290">
        <v>372.69</v>
      </c>
      <c r="O3290">
        <v>8.94</v>
      </c>
      <c r="P3290">
        <v>-177.03100000000001</v>
      </c>
      <c r="Q3290" s="2">
        <v>0.4</v>
      </c>
      <c r="R3290" t="s">
        <v>29</v>
      </c>
      <c r="S3290" t="s">
        <v>30</v>
      </c>
      <c r="T3290" t="s">
        <v>1289</v>
      </c>
      <c r="U3290" t="s">
        <v>67</v>
      </c>
      <c r="V3290" t="s">
        <v>68</v>
      </c>
      <c r="W3290">
        <v>7258</v>
      </c>
      <c r="X3290" s="1">
        <v>41486</v>
      </c>
      <c r="Y3290" t="s">
        <v>42</v>
      </c>
      <c r="Z3290" t="e" vm="28">
        <v>#VALUE!</v>
      </c>
      <c r="AA3290">
        <v>63129</v>
      </c>
      <c r="AB3290" t="e" cm="1" vm="2">
        <f t="array" ref="AB3290">_FV(Table1[[#This Row],[State]],"Country/region",TRUE)</f>
        <v>#VALUE!</v>
      </c>
    </row>
    <row r="3291" spans="1:28" x14ac:dyDescent="0.35">
      <c r="A3291" t="s">
        <v>942</v>
      </c>
      <c r="B3291">
        <v>48</v>
      </c>
      <c r="C3291" t="s">
        <v>943</v>
      </c>
      <c r="D3291" t="s">
        <v>57</v>
      </c>
      <c r="E3291">
        <f>YEAR(Table1[[#This Row],[Order Date]])</f>
        <v>2013</v>
      </c>
      <c r="F3291">
        <v>1</v>
      </c>
      <c r="G3291">
        <f>MONTH(Table1[[#This Row],[Order Date]])</f>
        <v>7</v>
      </c>
      <c r="H3291" s="1">
        <v>41479</v>
      </c>
      <c r="I3291">
        <v>51780</v>
      </c>
      <c r="J3291" t="s">
        <v>47</v>
      </c>
      <c r="K3291">
        <v>11</v>
      </c>
      <c r="L3291">
        <v>3.15</v>
      </c>
      <c r="M3291" s="2">
        <v>0.09</v>
      </c>
      <c r="N3291">
        <v>32.03</v>
      </c>
      <c r="O3291">
        <v>0.5</v>
      </c>
      <c r="P3291">
        <v>7.41</v>
      </c>
      <c r="Q3291" s="2">
        <v>0.37</v>
      </c>
      <c r="R3291" t="s">
        <v>29</v>
      </c>
      <c r="S3291" t="s">
        <v>30</v>
      </c>
      <c r="T3291" t="s">
        <v>1880</v>
      </c>
      <c r="U3291" t="s">
        <v>210</v>
      </c>
      <c r="V3291" t="s">
        <v>76</v>
      </c>
      <c r="W3291">
        <v>7256</v>
      </c>
      <c r="X3291" s="1">
        <v>41486</v>
      </c>
      <c r="Y3291" t="s">
        <v>34</v>
      </c>
      <c r="Z3291" t="e" vm="10">
        <v>#VALUE!</v>
      </c>
      <c r="AA3291">
        <v>70003</v>
      </c>
      <c r="AB3291" t="e" cm="1" vm="2">
        <f t="array" ref="AB3291">_FV(Table1[[#This Row],[State]],"Country/region",TRUE)</f>
        <v>#VALUE!</v>
      </c>
    </row>
    <row r="3292" spans="1:28" x14ac:dyDescent="0.35">
      <c r="A3292" t="s">
        <v>682</v>
      </c>
      <c r="B3292">
        <v>48</v>
      </c>
      <c r="C3292" t="s">
        <v>1658</v>
      </c>
      <c r="D3292" t="s">
        <v>57</v>
      </c>
      <c r="E3292">
        <f>YEAR(Table1[[#This Row],[Order Date]])</f>
        <v>2013</v>
      </c>
      <c r="F3292">
        <v>1</v>
      </c>
      <c r="G3292">
        <f>MONTH(Table1[[#This Row],[Order Date]])</f>
        <v>7</v>
      </c>
      <c r="H3292" s="1">
        <v>41480</v>
      </c>
      <c r="I3292">
        <v>15271</v>
      </c>
      <c r="J3292" t="s">
        <v>58</v>
      </c>
      <c r="K3292">
        <v>18</v>
      </c>
      <c r="L3292">
        <v>128.24</v>
      </c>
      <c r="M3292" s="2">
        <v>0.01</v>
      </c>
      <c r="N3292">
        <v>2389.3000000000002</v>
      </c>
      <c r="O3292">
        <v>12.65</v>
      </c>
      <c r="P3292">
        <v>589.38</v>
      </c>
      <c r="Q3292" s="2"/>
      <c r="R3292" t="s">
        <v>48</v>
      </c>
      <c r="S3292" t="s">
        <v>80</v>
      </c>
      <c r="T3292" t="s">
        <v>1482</v>
      </c>
      <c r="U3292" t="s">
        <v>51</v>
      </c>
      <c r="V3292" t="s">
        <v>33</v>
      </c>
      <c r="W3292">
        <v>2139</v>
      </c>
      <c r="X3292" s="1">
        <v>41480</v>
      </c>
      <c r="Y3292" t="s">
        <v>34</v>
      </c>
      <c r="Z3292" t="e" vm="49">
        <v>#VALUE!</v>
      </c>
      <c r="AA3292">
        <v>19805</v>
      </c>
      <c r="AB3292" t="e" cm="1" vm="2">
        <f t="array" ref="AB3292">_FV(Table1[[#This Row],[State]],"Country/region",TRUE)</f>
        <v>#VALUE!</v>
      </c>
    </row>
    <row r="3293" spans="1:28" x14ac:dyDescent="0.35">
      <c r="A3293" t="s">
        <v>446</v>
      </c>
      <c r="B3293">
        <v>48</v>
      </c>
      <c r="C3293" t="s">
        <v>447</v>
      </c>
      <c r="D3293" t="s">
        <v>38</v>
      </c>
      <c r="E3293">
        <f>YEAR(Table1[[#This Row],[Order Date]])</f>
        <v>2013</v>
      </c>
      <c r="F3293">
        <v>1</v>
      </c>
      <c r="G3293">
        <f>MONTH(Table1[[#This Row],[Order Date]])</f>
        <v>7</v>
      </c>
      <c r="H3293" s="1">
        <v>41480</v>
      </c>
      <c r="I3293">
        <v>31073</v>
      </c>
      <c r="J3293" t="s">
        <v>131</v>
      </c>
      <c r="K3293">
        <v>26</v>
      </c>
      <c r="L3293">
        <v>167.27</v>
      </c>
      <c r="M3293" s="2">
        <v>7.0000000000000007E-2</v>
      </c>
      <c r="N3293">
        <v>4322.26</v>
      </c>
      <c r="O3293">
        <v>35</v>
      </c>
      <c r="P3293">
        <v>-618.95000000000005</v>
      </c>
      <c r="Q3293" s="2">
        <v>0.85</v>
      </c>
      <c r="R3293" t="s">
        <v>29</v>
      </c>
      <c r="S3293" t="s">
        <v>40</v>
      </c>
      <c r="T3293" t="s">
        <v>2431</v>
      </c>
      <c r="U3293" t="s">
        <v>32</v>
      </c>
      <c r="V3293" t="s">
        <v>33</v>
      </c>
      <c r="W3293">
        <v>4361</v>
      </c>
      <c r="X3293" s="1">
        <v>41480</v>
      </c>
      <c r="Y3293" t="s">
        <v>34</v>
      </c>
      <c r="Z3293" t="e" vm="22">
        <v>#VALUE!</v>
      </c>
      <c r="AA3293">
        <v>44106</v>
      </c>
      <c r="AB3293" t="e" cm="1" vm="2">
        <f t="array" ref="AB3293">_FV(Table1[[#This Row],[State]],"Country/region",TRUE)</f>
        <v>#VALUE!</v>
      </c>
    </row>
    <row r="3294" spans="1:28" x14ac:dyDescent="0.35">
      <c r="A3294" t="s">
        <v>3087</v>
      </c>
      <c r="B3294">
        <v>48</v>
      </c>
      <c r="C3294" t="s">
        <v>1989</v>
      </c>
      <c r="D3294" t="s">
        <v>27</v>
      </c>
      <c r="E3294">
        <f>YEAR(Table1[[#This Row],[Order Date]])</f>
        <v>2013</v>
      </c>
      <c r="F3294">
        <v>1</v>
      </c>
      <c r="G3294">
        <f>MONTH(Table1[[#This Row],[Order Date]])</f>
        <v>7</v>
      </c>
      <c r="H3294" s="1">
        <v>41480</v>
      </c>
      <c r="I3294">
        <v>40005</v>
      </c>
      <c r="J3294" t="s">
        <v>28</v>
      </c>
      <c r="K3294">
        <v>9</v>
      </c>
      <c r="L3294">
        <v>13.48</v>
      </c>
      <c r="M3294" s="2">
        <v>0.03</v>
      </c>
      <c r="N3294">
        <v>130.43</v>
      </c>
      <c r="O3294">
        <v>4.51</v>
      </c>
      <c r="P3294">
        <v>-8.6999999999999993</v>
      </c>
      <c r="Q3294" s="2">
        <v>0.59</v>
      </c>
      <c r="R3294" t="s">
        <v>29</v>
      </c>
      <c r="S3294" t="s">
        <v>30</v>
      </c>
      <c r="T3294" t="s">
        <v>1046</v>
      </c>
      <c r="U3294" t="s">
        <v>32</v>
      </c>
      <c r="V3294" t="s">
        <v>33</v>
      </c>
      <c r="W3294">
        <v>5653</v>
      </c>
      <c r="X3294" s="1">
        <v>41480</v>
      </c>
      <c r="Y3294" t="s">
        <v>34</v>
      </c>
      <c r="Z3294" t="e" vm="24">
        <v>#VALUE!</v>
      </c>
      <c r="AA3294">
        <v>7047</v>
      </c>
      <c r="AB3294" t="e" cm="1" vm="2">
        <f t="array" ref="AB3294">_FV(Table1[[#This Row],[State]],"Country/region",TRUE)</f>
        <v>#VALUE!</v>
      </c>
    </row>
    <row r="3295" spans="1:28" x14ac:dyDescent="0.35">
      <c r="A3295" t="s">
        <v>682</v>
      </c>
      <c r="B3295">
        <v>48</v>
      </c>
      <c r="C3295" t="s">
        <v>1658</v>
      </c>
      <c r="D3295" t="s">
        <v>57</v>
      </c>
      <c r="E3295">
        <f>YEAR(Table1[[#This Row],[Order Date]])</f>
        <v>2013</v>
      </c>
      <c r="F3295">
        <v>1</v>
      </c>
      <c r="G3295">
        <f>MONTH(Table1[[#This Row],[Order Date]])</f>
        <v>7</v>
      </c>
      <c r="H3295" s="1">
        <v>41480</v>
      </c>
      <c r="I3295">
        <v>15271</v>
      </c>
      <c r="J3295" t="s">
        <v>58</v>
      </c>
      <c r="K3295">
        <v>7</v>
      </c>
      <c r="L3295">
        <v>35.99</v>
      </c>
      <c r="M3295" s="2">
        <v>0.03</v>
      </c>
      <c r="N3295">
        <v>222.25800000000001</v>
      </c>
      <c r="O3295">
        <v>1.25</v>
      </c>
      <c r="P3295">
        <v>-77.902000000000001</v>
      </c>
      <c r="Q3295" s="2">
        <v>0.56999999999999995</v>
      </c>
      <c r="R3295" t="s">
        <v>96</v>
      </c>
      <c r="S3295" t="s">
        <v>139</v>
      </c>
      <c r="T3295" t="s">
        <v>2932</v>
      </c>
      <c r="U3295" t="s">
        <v>105</v>
      </c>
      <c r="V3295" t="s">
        <v>33</v>
      </c>
      <c r="W3295">
        <v>2140</v>
      </c>
      <c r="X3295" s="1">
        <v>41480</v>
      </c>
      <c r="Y3295" t="s">
        <v>34</v>
      </c>
      <c r="Z3295" t="e" vm="49">
        <v>#VALUE!</v>
      </c>
      <c r="AA3295">
        <v>19805</v>
      </c>
      <c r="AB3295" t="e" cm="1" vm="2">
        <f t="array" ref="AB3295">_FV(Table1[[#This Row],[State]],"Country/region",TRUE)</f>
        <v>#VALUE!</v>
      </c>
    </row>
    <row r="3296" spans="1:28" x14ac:dyDescent="0.35">
      <c r="A3296" t="s">
        <v>312</v>
      </c>
      <c r="B3296">
        <v>48</v>
      </c>
      <c r="C3296" t="s">
        <v>313</v>
      </c>
      <c r="D3296" t="s">
        <v>57</v>
      </c>
      <c r="E3296">
        <f>YEAR(Table1[[#This Row],[Order Date]])</f>
        <v>2013</v>
      </c>
      <c r="F3296">
        <v>1</v>
      </c>
      <c r="G3296">
        <f>MONTH(Table1[[#This Row],[Order Date]])</f>
        <v>7</v>
      </c>
      <c r="H3296" s="1">
        <v>41480</v>
      </c>
      <c r="I3296">
        <v>23719</v>
      </c>
      <c r="J3296" t="s">
        <v>58</v>
      </c>
      <c r="K3296">
        <v>17</v>
      </c>
      <c r="L3296">
        <v>7.28</v>
      </c>
      <c r="M3296" s="2">
        <v>0.08</v>
      </c>
      <c r="N3296">
        <v>122.74</v>
      </c>
      <c r="O3296">
        <v>5.47</v>
      </c>
      <c r="P3296">
        <v>-28.13</v>
      </c>
      <c r="Q3296" s="2">
        <v>0.35</v>
      </c>
      <c r="R3296" t="s">
        <v>29</v>
      </c>
      <c r="S3296" t="s">
        <v>30</v>
      </c>
      <c r="T3296" t="s">
        <v>716</v>
      </c>
      <c r="U3296" t="s">
        <v>61</v>
      </c>
      <c r="V3296" t="s">
        <v>52</v>
      </c>
      <c r="W3296">
        <v>3318</v>
      </c>
      <c r="X3296" s="1">
        <v>41482</v>
      </c>
      <c r="Y3296" t="s">
        <v>34</v>
      </c>
      <c r="Z3296" t="e" vm="4">
        <v>#VALUE!</v>
      </c>
      <c r="AA3296">
        <v>95336</v>
      </c>
      <c r="AB3296" t="e" cm="1" vm="2">
        <f t="array" ref="AB3296">_FV(Table1[[#This Row],[State]],"Country/region",TRUE)</f>
        <v>#VALUE!</v>
      </c>
    </row>
    <row r="3297" spans="1:28" x14ac:dyDescent="0.35">
      <c r="A3297" t="s">
        <v>2863</v>
      </c>
      <c r="B3297">
        <v>48</v>
      </c>
      <c r="C3297" t="s">
        <v>2864</v>
      </c>
      <c r="D3297" t="s">
        <v>38</v>
      </c>
      <c r="E3297">
        <f>YEAR(Table1[[#This Row],[Order Date]])</f>
        <v>2013</v>
      </c>
      <c r="F3297">
        <v>1</v>
      </c>
      <c r="G3297">
        <f>MONTH(Table1[[#This Row],[Order Date]])</f>
        <v>7</v>
      </c>
      <c r="H3297" s="1">
        <v>41480</v>
      </c>
      <c r="I3297">
        <v>47556</v>
      </c>
      <c r="J3297" t="s">
        <v>47</v>
      </c>
      <c r="K3297">
        <v>29</v>
      </c>
      <c r="L3297">
        <v>15.98</v>
      </c>
      <c r="M3297" s="2">
        <v>0.04</v>
      </c>
      <c r="N3297">
        <v>475.58</v>
      </c>
      <c r="O3297">
        <v>4</v>
      </c>
      <c r="P3297">
        <v>108.21</v>
      </c>
      <c r="Q3297" s="2">
        <v>0.37</v>
      </c>
      <c r="R3297" t="s">
        <v>96</v>
      </c>
      <c r="S3297" t="s">
        <v>30</v>
      </c>
      <c r="T3297" t="s">
        <v>1062</v>
      </c>
      <c r="U3297" t="s">
        <v>102</v>
      </c>
      <c r="V3297" t="s">
        <v>33</v>
      </c>
      <c r="W3297">
        <v>6687</v>
      </c>
      <c r="X3297" s="1">
        <v>41482</v>
      </c>
      <c r="Y3297" t="s">
        <v>34</v>
      </c>
      <c r="Z3297" t="e" vm="3">
        <v>#VALUE!</v>
      </c>
      <c r="AA3297">
        <v>20814</v>
      </c>
      <c r="AB3297" t="e" cm="1" vm="2">
        <f t="array" ref="AB3297">_FV(Table1[[#This Row],[State]],"Country/region",TRUE)</f>
        <v>#VALUE!</v>
      </c>
    </row>
    <row r="3298" spans="1:28" x14ac:dyDescent="0.35">
      <c r="A3298" t="s">
        <v>446</v>
      </c>
      <c r="B3298">
        <v>48</v>
      </c>
      <c r="C3298" t="s">
        <v>447</v>
      </c>
      <c r="D3298" t="s">
        <v>38</v>
      </c>
      <c r="E3298">
        <f>YEAR(Table1[[#This Row],[Order Date]])</f>
        <v>2013</v>
      </c>
      <c r="F3298">
        <v>1</v>
      </c>
      <c r="G3298">
        <f>MONTH(Table1[[#This Row],[Order Date]])</f>
        <v>7</v>
      </c>
      <c r="H3298" s="1">
        <v>41480</v>
      </c>
      <c r="I3298">
        <v>31073</v>
      </c>
      <c r="J3298" t="s">
        <v>131</v>
      </c>
      <c r="K3298">
        <v>39</v>
      </c>
      <c r="L3298">
        <v>46.94</v>
      </c>
      <c r="M3298" s="2">
        <v>0.02</v>
      </c>
      <c r="N3298">
        <v>1818.76</v>
      </c>
      <c r="O3298">
        <v>6.77</v>
      </c>
      <c r="P3298">
        <v>843.12</v>
      </c>
      <c r="Q3298" s="2">
        <v>0.44</v>
      </c>
      <c r="R3298" t="s">
        <v>48</v>
      </c>
      <c r="S3298" t="s">
        <v>30</v>
      </c>
      <c r="T3298" t="s">
        <v>2002</v>
      </c>
      <c r="U3298" t="s">
        <v>82</v>
      </c>
      <c r="V3298" t="s">
        <v>33</v>
      </c>
      <c r="W3298">
        <v>4360</v>
      </c>
      <c r="X3298" s="1">
        <v>41483</v>
      </c>
      <c r="Y3298" t="s">
        <v>34</v>
      </c>
      <c r="Z3298" t="e" vm="22">
        <v>#VALUE!</v>
      </c>
      <c r="AA3298">
        <v>44106</v>
      </c>
      <c r="AB3298" t="e" cm="1" vm="2">
        <f t="array" ref="AB3298">_FV(Table1[[#This Row],[State]],"Country/region",TRUE)</f>
        <v>#VALUE!</v>
      </c>
    </row>
    <row r="3299" spans="1:28" x14ac:dyDescent="0.35">
      <c r="A3299" t="s">
        <v>1147</v>
      </c>
      <c r="B3299">
        <v>48</v>
      </c>
      <c r="C3299" t="s">
        <v>1989</v>
      </c>
      <c r="D3299" t="s">
        <v>27</v>
      </c>
      <c r="E3299">
        <f>YEAR(Table1[[#This Row],[Order Date]])</f>
        <v>2013</v>
      </c>
      <c r="F3299">
        <v>1</v>
      </c>
      <c r="G3299">
        <f>MONTH(Table1[[#This Row],[Order Date]])</f>
        <v>7</v>
      </c>
      <c r="H3299" s="1">
        <v>41480</v>
      </c>
      <c r="I3299">
        <v>40005</v>
      </c>
      <c r="J3299" t="s">
        <v>28</v>
      </c>
      <c r="K3299">
        <v>20</v>
      </c>
      <c r="L3299">
        <v>45.98</v>
      </c>
      <c r="M3299" s="2">
        <v>0.1</v>
      </c>
      <c r="N3299">
        <v>873.82</v>
      </c>
      <c r="O3299">
        <v>4.8</v>
      </c>
      <c r="P3299">
        <v>244.45</v>
      </c>
      <c r="Q3299" s="2">
        <v>0.68</v>
      </c>
      <c r="R3299" t="s">
        <v>48</v>
      </c>
      <c r="S3299" t="s">
        <v>59</v>
      </c>
      <c r="T3299" t="s">
        <v>1694</v>
      </c>
      <c r="U3299" t="s">
        <v>82</v>
      </c>
      <c r="V3299" t="s">
        <v>33</v>
      </c>
      <c r="W3299">
        <v>5652</v>
      </c>
      <c r="X3299" s="1">
        <v>41483</v>
      </c>
      <c r="Y3299" t="s">
        <v>34</v>
      </c>
      <c r="Z3299" t="e" vm="21">
        <v>#VALUE!</v>
      </c>
      <c r="AA3299">
        <v>4401</v>
      </c>
      <c r="AB3299" t="e" cm="1" vm="2">
        <f t="array" ref="AB3299">_FV(Table1[[#This Row],[State]],"Country/region",TRUE)</f>
        <v>#VALUE!</v>
      </c>
    </row>
    <row r="3300" spans="1:28" x14ac:dyDescent="0.35">
      <c r="A3300" t="s">
        <v>3066</v>
      </c>
      <c r="B3300">
        <v>48</v>
      </c>
      <c r="C3300" t="s">
        <v>3067</v>
      </c>
      <c r="D3300" t="s">
        <v>38</v>
      </c>
      <c r="E3300">
        <f>YEAR(Table1[[#This Row],[Order Date]])</f>
        <v>2013</v>
      </c>
      <c r="F3300">
        <v>1</v>
      </c>
      <c r="G3300">
        <f>MONTH(Table1[[#This Row],[Order Date]])</f>
        <v>7</v>
      </c>
      <c r="H3300" s="1">
        <v>41480</v>
      </c>
      <c r="I3300">
        <v>24064</v>
      </c>
      <c r="J3300" t="s">
        <v>131</v>
      </c>
      <c r="K3300">
        <v>23</v>
      </c>
      <c r="L3300">
        <v>297.64</v>
      </c>
      <c r="M3300" s="2">
        <v>7.0000000000000007E-2</v>
      </c>
      <c r="N3300">
        <v>6366.52</v>
      </c>
      <c r="O3300">
        <v>14.7</v>
      </c>
      <c r="P3300">
        <v>935.8</v>
      </c>
      <c r="Q3300" s="2">
        <v>0.56999999999999995</v>
      </c>
      <c r="R3300" t="s">
        <v>96</v>
      </c>
      <c r="S3300" t="s">
        <v>49</v>
      </c>
      <c r="T3300" t="s">
        <v>273</v>
      </c>
      <c r="U3300" t="s">
        <v>98</v>
      </c>
      <c r="V3300" t="s">
        <v>68</v>
      </c>
      <c r="W3300">
        <v>3362</v>
      </c>
      <c r="X3300" s="1">
        <v>41483</v>
      </c>
      <c r="Y3300" t="s">
        <v>53</v>
      </c>
      <c r="Z3300" t="e" vm="12">
        <v>#VALUE!</v>
      </c>
      <c r="AA3300">
        <v>50322</v>
      </c>
      <c r="AB3300" t="e" cm="1" vm="2">
        <f t="array" ref="AB3300">_FV(Table1[[#This Row],[State]],"Country/region",TRUE)</f>
        <v>#VALUE!</v>
      </c>
    </row>
    <row r="3301" spans="1:28" x14ac:dyDescent="0.35">
      <c r="A3301" t="s">
        <v>523</v>
      </c>
      <c r="B3301">
        <v>48</v>
      </c>
      <c r="C3301" t="s">
        <v>493</v>
      </c>
      <c r="D3301" t="s">
        <v>38</v>
      </c>
      <c r="E3301">
        <f>YEAR(Table1[[#This Row],[Order Date]])</f>
        <v>2013</v>
      </c>
      <c r="F3301">
        <v>1</v>
      </c>
      <c r="G3301">
        <f>MONTH(Table1[[#This Row],[Order Date]])</f>
        <v>7</v>
      </c>
      <c r="H3301" s="1">
        <v>41480</v>
      </c>
      <c r="I3301">
        <v>5445</v>
      </c>
      <c r="J3301" t="s">
        <v>47</v>
      </c>
      <c r="K3301">
        <v>4</v>
      </c>
      <c r="L3301">
        <v>3.69</v>
      </c>
      <c r="M3301" s="2">
        <v>0.06</v>
      </c>
      <c r="N3301">
        <v>29.42</v>
      </c>
      <c r="O3301">
        <v>0.5</v>
      </c>
      <c r="P3301">
        <v>14.43</v>
      </c>
      <c r="Q3301" s="2">
        <v>0.38</v>
      </c>
      <c r="R3301" t="s">
        <v>29</v>
      </c>
      <c r="S3301" t="s">
        <v>30</v>
      </c>
      <c r="T3301" t="s">
        <v>2835</v>
      </c>
      <c r="U3301" t="s">
        <v>210</v>
      </c>
      <c r="V3301" t="s">
        <v>68</v>
      </c>
      <c r="W3301">
        <v>760</v>
      </c>
      <c r="X3301" s="1">
        <v>41485</v>
      </c>
      <c r="Y3301" t="s">
        <v>42</v>
      </c>
      <c r="Z3301" t="e" vm="25">
        <v>#VALUE!</v>
      </c>
      <c r="AA3301">
        <v>54703</v>
      </c>
      <c r="AB3301" t="e" cm="1" vm="2">
        <f t="array" ref="AB3301">_FV(Table1[[#This Row],[State]],"Country/region",TRUE)</f>
        <v>#VALUE!</v>
      </c>
    </row>
    <row r="3302" spans="1:28" x14ac:dyDescent="0.35">
      <c r="A3302" t="s">
        <v>523</v>
      </c>
      <c r="B3302">
        <v>48</v>
      </c>
      <c r="C3302" t="s">
        <v>493</v>
      </c>
      <c r="D3302" t="s">
        <v>38</v>
      </c>
      <c r="E3302">
        <f>YEAR(Table1[[#This Row],[Order Date]])</f>
        <v>2013</v>
      </c>
      <c r="F3302">
        <v>1</v>
      </c>
      <c r="G3302">
        <f>MONTH(Table1[[#This Row],[Order Date]])</f>
        <v>7</v>
      </c>
      <c r="H3302" s="1">
        <v>41480</v>
      </c>
      <c r="I3302">
        <v>5445</v>
      </c>
      <c r="J3302" t="s">
        <v>47</v>
      </c>
      <c r="K3302">
        <v>9</v>
      </c>
      <c r="L3302">
        <v>4.63</v>
      </c>
      <c r="M3302" s="2">
        <v>0.01</v>
      </c>
      <c r="N3302">
        <v>46.48</v>
      </c>
      <c r="O3302">
        <v>1.93</v>
      </c>
      <c r="P3302">
        <v>-1.82</v>
      </c>
      <c r="Q3302" s="2">
        <v>0.52</v>
      </c>
      <c r="R3302" t="s">
        <v>29</v>
      </c>
      <c r="S3302" t="s">
        <v>59</v>
      </c>
      <c r="T3302" t="s">
        <v>2974</v>
      </c>
      <c r="U3302" t="s">
        <v>88</v>
      </c>
      <c r="V3302" t="s">
        <v>68</v>
      </c>
      <c r="W3302">
        <v>761</v>
      </c>
      <c r="X3302" s="1">
        <v>41487</v>
      </c>
      <c r="Y3302" t="s">
        <v>34</v>
      </c>
      <c r="Z3302" t="e" vm="25">
        <v>#VALUE!</v>
      </c>
      <c r="AA3302">
        <v>54703</v>
      </c>
      <c r="AB3302" t="e" cm="1" vm="2">
        <f t="array" ref="AB3302">_FV(Table1[[#This Row],[State]],"Country/region",TRUE)</f>
        <v>#VALUE!</v>
      </c>
    </row>
    <row r="3303" spans="1:28" x14ac:dyDescent="0.35">
      <c r="A3303" t="s">
        <v>1211</v>
      </c>
      <c r="B3303">
        <v>48</v>
      </c>
      <c r="C3303" t="s">
        <v>1212</v>
      </c>
      <c r="D3303" t="s">
        <v>38</v>
      </c>
      <c r="E3303">
        <f>YEAR(Table1[[#This Row],[Order Date]])</f>
        <v>2013</v>
      </c>
      <c r="F3303">
        <v>1</v>
      </c>
      <c r="G3303">
        <f>MONTH(Table1[[#This Row],[Order Date]])</f>
        <v>7</v>
      </c>
      <c r="H3303" s="1">
        <v>41481</v>
      </c>
      <c r="I3303">
        <v>45254</v>
      </c>
      <c r="J3303" t="s">
        <v>28</v>
      </c>
      <c r="K3303">
        <v>45</v>
      </c>
      <c r="L3303">
        <v>70.89</v>
      </c>
      <c r="M3303" s="2">
        <v>0.06</v>
      </c>
      <c r="N3303">
        <v>3327.84</v>
      </c>
      <c r="O3303">
        <v>89.3</v>
      </c>
      <c r="P3303">
        <v>-3033.57</v>
      </c>
      <c r="Q3303" s="2">
        <v>0.69</v>
      </c>
      <c r="R3303" t="s">
        <v>48</v>
      </c>
      <c r="S3303" t="s">
        <v>73</v>
      </c>
      <c r="T3303" t="s">
        <v>1810</v>
      </c>
      <c r="U3303" t="s">
        <v>75</v>
      </c>
      <c r="V3303" t="s">
        <v>52</v>
      </c>
      <c r="W3303">
        <v>6377</v>
      </c>
      <c r="X3303" s="1">
        <v>41482</v>
      </c>
      <c r="Y3303" t="s">
        <v>53</v>
      </c>
      <c r="Z3303" t="e" vm="4">
        <v>#VALUE!</v>
      </c>
      <c r="AA3303">
        <v>92691</v>
      </c>
      <c r="AB3303" t="e" cm="1" vm="2">
        <f t="array" ref="AB3303">_FV(Table1[[#This Row],[State]],"Country/region",TRUE)</f>
        <v>#VALUE!</v>
      </c>
    </row>
    <row r="3304" spans="1:28" x14ac:dyDescent="0.35">
      <c r="A3304" t="s">
        <v>758</v>
      </c>
      <c r="B3304">
        <v>48</v>
      </c>
      <c r="C3304" t="s">
        <v>759</v>
      </c>
      <c r="D3304" t="s">
        <v>46</v>
      </c>
      <c r="E3304">
        <f>YEAR(Table1[[#This Row],[Order Date]])</f>
        <v>2013</v>
      </c>
      <c r="F3304">
        <v>1</v>
      </c>
      <c r="G3304">
        <f>MONTH(Table1[[#This Row],[Order Date]])</f>
        <v>7</v>
      </c>
      <c r="H3304" s="1">
        <v>41481</v>
      </c>
      <c r="I3304">
        <v>13090</v>
      </c>
      <c r="J3304" t="s">
        <v>39</v>
      </c>
      <c r="K3304">
        <v>15</v>
      </c>
      <c r="L3304">
        <v>9.27</v>
      </c>
      <c r="M3304" s="2">
        <v>0.02</v>
      </c>
      <c r="N3304">
        <v>150.19999999999999</v>
      </c>
      <c r="O3304">
        <v>4.3899999999999997</v>
      </c>
      <c r="P3304">
        <v>12.97</v>
      </c>
      <c r="Q3304" s="2">
        <v>0.38</v>
      </c>
      <c r="R3304" t="s">
        <v>29</v>
      </c>
      <c r="S3304" t="s">
        <v>59</v>
      </c>
      <c r="T3304" t="s">
        <v>1486</v>
      </c>
      <c r="U3304" t="s">
        <v>61</v>
      </c>
      <c r="V3304" t="s">
        <v>52</v>
      </c>
      <c r="W3304">
        <v>1822</v>
      </c>
      <c r="X3304" s="1">
        <v>41482</v>
      </c>
      <c r="Y3304" t="s">
        <v>34</v>
      </c>
      <c r="Z3304" t="e" vm="4">
        <v>#VALUE!</v>
      </c>
      <c r="AA3304">
        <v>92374</v>
      </c>
      <c r="AB3304" t="e" cm="1" vm="2">
        <f t="array" ref="AB3304">_FV(Table1[[#This Row],[State]],"Country/region",TRUE)</f>
        <v>#VALUE!</v>
      </c>
    </row>
    <row r="3305" spans="1:28" x14ac:dyDescent="0.35">
      <c r="A3305" t="s">
        <v>1977</v>
      </c>
      <c r="B3305">
        <v>48</v>
      </c>
      <c r="C3305" t="s">
        <v>1186</v>
      </c>
      <c r="D3305" t="s">
        <v>27</v>
      </c>
      <c r="E3305">
        <f>YEAR(Table1[[#This Row],[Order Date]])</f>
        <v>2013</v>
      </c>
      <c r="F3305">
        <v>1</v>
      </c>
      <c r="G3305">
        <f>MONTH(Table1[[#This Row],[Order Date]])</f>
        <v>7</v>
      </c>
      <c r="H3305" s="1">
        <v>41481</v>
      </c>
      <c r="I3305">
        <v>19205</v>
      </c>
      <c r="J3305" t="s">
        <v>131</v>
      </c>
      <c r="K3305">
        <v>47</v>
      </c>
      <c r="L3305">
        <v>26.38</v>
      </c>
      <c r="M3305" s="2">
        <v>0.04</v>
      </c>
      <c r="N3305">
        <v>1291.3499999999999</v>
      </c>
      <c r="O3305">
        <v>5.86</v>
      </c>
      <c r="P3305">
        <v>479.62</v>
      </c>
      <c r="Q3305" s="2">
        <v>0.39</v>
      </c>
      <c r="R3305" t="s">
        <v>29</v>
      </c>
      <c r="S3305" t="s">
        <v>30</v>
      </c>
      <c r="T3305" t="s">
        <v>2592</v>
      </c>
      <c r="U3305" t="s">
        <v>61</v>
      </c>
      <c r="V3305" t="s">
        <v>33</v>
      </c>
      <c r="W3305">
        <v>2655</v>
      </c>
      <c r="X3305" s="1">
        <v>41482</v>
      </c>
      <c r="Y3305" t="s">
        <v>34</v>
      </c>
      <c r="Z3305" t="e" vm="1">
        <v>#VALUE!</v>
      </c>
      <c r="AA3305">
        <v>18705</v>
      </c>
      <c r="AB3305" t="e" cm="1" vm="2">
        <f t="array" ref="AB3305">_FV(Table1[[#This Row],[State]],"Country/region",TRUE)</f>
        <v>#VALUE!</v>
      </c>
    </row>
    <row r="3306" spans="1:28" x14ac:dyDescent="0.35">
      <c r="A3306" t="s">
        <v>1693</v>
      </c>
      <c r="B3306">
        <v>48</v>
      </c>
      <c r="C3306" t="s">
        <v>2384</v>
      </c>
      <c r="D3306" t="s">
        <v>38</v>
      </c>
      <c r="E3306">
        <f>YEAR(Table1[[#This Row],[Order Date]])</f>
        <v>2013</v>
      </c>
      <c r="F3306">
        <v>1</v>
      </c>
      <c r="G3306">
        <f>MONTH(Table1[[#This Row],[Order Date]])</f>
        <v>7</v>
      </c>
      <c r="H3306" s="1">
        <v>41481</v>
      </c>
      <c r="I3306">
        <v>35271</v>
      </c>
      <c r="J3306" t="s">
        <v>28</v>
      </c>
      <c r="K3306">
        <v>19</v>
      </c>
      <c r="L3306">
        <v>65.989999999999995</v>
      </c>
      <c r="M3306" s="2">
        <v>0.02</v>
      </c>
      <c r="N3306">
        <v>1083.4014999999999</v>
      </c>
      <c r="O3306">
        <v>8.99</v>
      </c>
      <c r="P3306">
        <v>64.53</v>
      </c>
      <c r="Q3306" s="2">
        <v>0.56000000000000005</v>
      </c>
      <c r="R3306" t="s">
        <v>96</v>
      </c>
      <c r="S3306" t="s">
        <v>30</v>
      </c>
      <c r="T3306">
        <v>5180</v>
      </c>
      <c r="U3306" t="s">
        <v>105</v>
      </c>
      <c r="V3306" t="s">
        <v>33</v>
      </c>
      <c r="W3306">
        <v>4959</v>
      </c>
      <c r="X3306" s="1">
        <v>41482</v>
      </c>
      <c r="Y3306" t="s">
        <v>34</v>
      </c>
      <c r="Z3306" t="e" vm="21">
        <v>#VALUE!</v>
      </c>
      <c r="AA3306">
        <v>4101</v>
      </c>
      <c r="AB3306" t="e" cm="1" vm="2">
        <f t="array" ref="AB3306">_FV(Table1[[#This Row],[State]],"Country/region",TRUE)</f>
        <v>#VALUE!</v>
      </c>
    </row>
    <row r="3307" spans="1:28" x14ac:dyDescent="0.35">
      <c r="A3307" t="s">
        <v>1977</v>
      </c>
      <c r="B3307">
        <v>48</v>
      </c>
      <c r="C3307" t="s">
        <v>1186</v>
      </c>
      <c r="D3307" t="s">
        <v>27</v>
      </c>
      <c r="E3307">
        <f>YEAR(Table1[[#This Row],[Order Date]])</f>
        <v>2013</v>
      </c>
      <c r="F3307">
        <v>1</v>
      </c>
      <c r="G3307">
        <f>MONTH(Table1[[#This Row],[Order Date]])</f>
        <v>7</v>
      </c>
      <c r="H3307" s="1">
        <v>41481</v>
      </c>
      <c r="I3307">
        <v>19205</v>
      </c>
      <c r="J3307" t="s">
        <v>131</v>
      </c>
      <c r="K3307">
        <v>31</v>
      </c>
      <c r="L3307">
        <v>3.26</v>
      </c>
      <c r="M3307" s="2">
        <v>0</v>
      </c>
      <c r="N3307">
        <v>107.97</v>
      </c>
      <c r="O3307">
        <v>1.86</v>
      </c>
      <c r="P3307">
        <v>2.36</v>
      </c>
      <c r="Q3307" s="2">
        <v>0.41</v>
      </c>
      <c r="R3307" t="s">
        <v>29</v>
      </c>
      <c r="S3307" t="s">
        <v>59</v>
      </c>
      <c r="T3307" t="s">
        <v>2440</v>
      </c>
      <c r="U3307" t="s">
        <v>88</v>
      </c>
      <c r="V3307" t="s">
        <v>33</v>
      </c>
      <c r="W3307">
        <v>2656</v>
      </c>
      <c r="X3307" s="1">
        <v>41483</v>
      </c>
      <c r="Y3307" t="s">
        <v>34</v>
      </c>
      <c r="Z3307" t="e" vm="1">
        <v>#VALUE!</v>
      </c>
      <c r="AA3307">
        <v>18705</v>
      </c>
      <c r="AB3307" t="e" cm="1" vm="2">
        <f t="array" ref="AB3307">_FV(Table1[[#This Row],[State]],"Country/region",TRUE)</f>
        <v>#VALUE!</v>
      </c>
    </row>
    <row r="3308" spans="1:28" x14ac:dyDescent="0.35">
      <c r="A3308" t="s">
        <v>3088</v>
      </c>
      <c r="B3308">
        <v>48</v>
      </c>
      <c r="C3308" t="s">
        <v>3089</v>
      </c>
      <c r="D3308" t="s">
        <v>46</v>
      </c>
      <c r="E3308">
        <f>YEAR(Table1[[#This Row],[Order Date]])</f>
        <v>2013</v>
      </c>
      <c r="F3308">
        <v>1</v>
      </c>
      <c r="G3308">
        <f>MONTH(Table1[[#This Row],[Order Date]])</f>
        <v>7</v>
      </c>
      <c r="H3308" s="1">
        <v>41481</v>
      </c>
      <c r="I3308">
        <v>20225</v>
      </c>
      <c r="J3308" t="s">
        <v>47</v>
      </c>
      <c r="K3308">
        <v>33</v>
      </c>
      <c r="L3308">
        <v>3.98</v>
      </c>
      <c r="M3308" s="2">
        <v>0.09</v>
      </c>
      <c r="N3308">
        <v>124.78</v>
      </c>
      <c r="O3308">
        <v>5.26</v>
      </c>
      <c r="P3308">
        <v>-122.6705</v>
      </c>
      <c r="Q3308" s="2">
        <v>0.38</v>
      </c>
      <c r="R3308" t="s">
        <v>29</v>
      </c>
      <c r="S3308" t="s">
        <v>30</v>
      </c>
      <c r="T3308" t="s">
        <v>1099</v>
      </c>
      <c r="U3308" t="s">
        <v>67</v>
      </c>
      <c r="V3308" t="s">
        <v>52</v>
      </c>
      <c r="W3308">
        <v>2802</v>
      </c>
      <c r="X3308" s="1">
        <v>41488</v>
      </c>
      <c r="Y3308" t="s">
        <v>34</v>
      </c>
      <c r="Z3308" t="e" vm="4">
        <v>#VALUE!</v>
      </c>
      <c r="AA3308">
        <v>95969</v>
      </c>
      <c r="AB3308" t="e" cm="1" vm="2">
        <f t="array" ref="AB3308">_FV(Table1[[#This Row],[State]],"Country/region",TRUE)</f>
        <v>#VALUE!</v>
      </c>
    </row>
    <row r="3309" spans="1:28" x14ac:dyDescent="0.35">
      <c r="A3309" t="s">
        <v>3088</v>
      </c>
      <c r="B3309">
        <v>48</v>
      </c>
      <c r="C3309" t="s">
        <v>3089</v>
      </c>
      <c r="D3309" t="s">
        <v>46</v>
      </c>
      <c r="E3309">
        <f>YEAR(Table1[[#This Row],[Order Date]])</f>
        <v>2013</v>
      </c>
      <c r="F3309">
        <v>1</v>
      </c>
      <c r="G3309">
        <f>MONTH(Table1[[#This Row],[Order Date]])</f>
        <v>7</v>
      </c>
      <c r="H3309" s="1">
        <v>41481</v>
      </c>
      <c r="I3309">
        <v>20225</v>
      </c>
      <c r="J3309" t="s">
        <v>47</v>
      </c>
      <c r="K3309">
        <v>22</v>
      </c>
      <c r="L3309">
        <v>5.84</v>
      </c>
      <c r="M3309" s="2">
        <v>0.1</v>
      </c>
      <c r="N3309">
        <v>123.4</v>
      </c>
      <c r="O3309">
        <v>0.83</v>
      </c>
      <c r="P3309">
        <v>30.5</v>
      </c>
      <c r="Q3309" s="2">
        <v>0.49</v>
      </c>
      <c r="R3309" t="s">
        <v>29</v>
      </c>
      <c r="S3309" t="s">
        <v>59</v>
      </c>
      <c r="T3309" t="s">
        <v>1572</v>
      </c>
      <c r="U3309" t="s">
        <v>88</v>
      </c>
      <c r="V3309" t="s">
        <v>52</v>
      </c>
      <c r="W3309">
        <v>2803</v>
      </c>
      <c r="X3309" s="1">
        <v>41488</v>
      </c>
      <c r="Y3309" t="s">
        <v>34</v>
      </c>
      <c r="Z3309" t="e" vm="4">
        <v>#VALUE!</v>
      </c>
      <c r="AA3309">
        <v>95969</v>
      </c>
      <c r="AB3309" t="e" cm="1" vm="2">
        <f t="array" ref="AB3309">_FV(Table1[[#This Row],[State]],"Country/region",TRUE)</f>
        <v>#VALUE!</v>
      </c>
    </row>
    <row r="3310" spans="1:28" x14ac:dyDescent="0.35">
      <c r="A3310" t="s">
        <v>1844</v>
      </c>
      <c r="B3310">
        <v>48</v>
      </c>
      <c r="C3310" t="s">
        <v>1845</v>
      </c>
      <c r="D3310" t="s">
        <v>46</v>
      </c>
      <c r="E3310">
        <f>YEAR(Table1[[#This Row],[Order Date]])</f>
        <v>2013</v>
      </c>
      <c r="F3310">
        <v>1</v>
      </c>
      <c r="G3310">
        <f>MONTH(Table1[[#This Row],[Order Date]])</f>
        <v>7</v>
      </c>
      <c r="H3310" s="1">
        <v>41482</v>
      </c>
      <c r="I3310">
        <v>36262</v>
      </c>
      <c r="J3310" t="s">
        <v>39</v>
      </c>
      <c r="K3310">
        <v>26</v>
      </c>
      <c r="L3310">
        <v>205.99</v>
      </c>
      <c r="M3310" s="2">
        <v>0</v>
      </c>
      <c r="N3310">
        <v>4701.6899999999996</v>
      </c>
      <c r="O3310">
        <v>2.5</v>
      </c>
      <c r="P3310">
        <v>1148.904</v>
      </c>
      <c r="Q3310" s="2">
        <v>0.59</v>
      </c>
      <c r="R3310" t="s">
        <v>96</v>
      </c>
      <c r="S3310" t="s">
        <v>30</v>
      </c>
      <c r="T3310" t="s">
        <v>524</v>
      </c>
      <c r="U3310" t="s">
        <v>105</v>
      </c>
      <c r="V3310" t="s">
        <v>52</v>
      </c>
      <c r="W3310">
        <v>5088</v>
      </c>
      <c r="X3310" s="1">
        <v>41482</v>
      </c>
      <c r="Y3310" t="s">
        <v>42</v>
      </c>
      <c r="Z3310" t="e" vm="23">
        <v>#VALUE!</v>
      </c>
      <c r="AA3310">
        <v>98221</v>
      </c>
      <c r="AB3310" t="e" cm="1" vm="2">
        <f t="array" ref="AB3310">_FV(Table1[[#This Row],[State]],"Country/region",TRUE)</f>
        <v>#VALUE!</v>
      </c>
    </row>
    <row r="3311" spans="1:28" x14ac:dyDescent="0.35">
      <c r="A3311" t="s">
        <v>1844</v>
      </c>
      <c r="B3311">
        <v>48</v>
      </c>
      <c r="C3311" t="s">
        <v>1845</v>
      </c>
      <c r="D3311" t="s">
        <v>46</v>
      </c>
      <c r="E3311">
        <f>YEAR(Table1[[#This Row],[Order Date]])</f>
        <v>2013</v>
      </c>
      <c r="F3311">
        <v>1</v>
      </c>
      <c r="G3311">
        <f>MONTH(Table1[[#This Row],[Order Date]])</f>
        <v>7</v>
      </c>
      <c r="H3311" s="1">
        <v>41482</v>
      </c>
      <c r="I3311">
        <v>36262</v>
      </c>
      <c r="J3311" t="s">
        <v>39</v>
      </c>
      <c r="K3311">
        <v>23</v>
      </c>
      <c r="L3311">
        <v>6.68</v>
      </c>
      <c r="M3311" s="2">
        <v>0.03</v>
      </c>
      <c r="N3311">
        <v>164.02</v>
      </c>
      <c r="O3311">
        <v>6.15</v>
      </c>
      <c r="P3311">
        <v>-47.64</v>
      </c>
      <c r="Q3311" s="2">
        <v>0.37</v>
      </c>
      <c r="R3311" t="s">
        <v>29</v>
      </c>
      <c r="S3311" t="s">
        <v>30</v>
      </c>
      <c r="T3311" t="s">
        <v>3090</v>
      </c>
      <c r="U3311" t="s">
        <v>61</v>
      </c>
      <c r="V3311" t="s">
        <v>52</v>
      </c>
      <c r="W3311">
        <v>5086</v>
      </c>
      <c r="X3311" s="1">
        <v>41483</v>
      </c>
      <c r="Y3311" t="s">
        <v>42</v>
      </c>
      <c r="Z3311" t="e" vm="23">
        <v>#VALUE!</v>
      </c>
      <c r="AA3311">
        <v>98221</v>
      </c>
      <c r="AB3311" t="e" cm="1" vm="2">
        <f t="array" ref="AB3311">_FV(Table1[[#This Row],[State]],"Country/region",TRUE)</f>
        <v>#VALUE!</v>
      </c>
    </row>
    <row r="3312" spans="1:28" x14ac:dyDescent="0.35">
      <c r="A3312" t="s">
        <v>1844</v>
      </c>
      <c r="B3312">
        <v>48</v>
      </c>
      <c r="C3312" t="s">
        <v>1845</v>
      </c>
      <c r="D3312" t="s">
        <v>46</v>
      </c>
      <c r="E3312">
        <f>YEAR(Table1[[#This Row],[Order Date]])</f>
        <v>2013</v>
      </c>
      <c r="F3312">
        <v>1</v>
      </c>
      <c r="G3312">
        <f>MONTH(Table1[[#This Row],[Order Date]])</f>
        <v>7</v>
      </c>
      <c r="H3312" s="1">
        <v>41482</v>
      </c>
      <c r="I3312">
        <v>36262</v>
      </c>
      <c r="J3312" t="s">
        <v>39</v>
      </c>
      <c r="K3312">
        <v>23</v>
      </c>
      <c r="L3312">
        <v>5.68</v>
      </c>
      <c r="M3312" s="2">
        <v>0.01</v>
      </c>
      <c r="N3312">
        <v>136.81</v>
      </c>
      <c r="O3312">
        <v>3.6</v>
      </c>
      <c r="P3312">
        <v>-30.51</v>
      </c>
      <c r="Q3312" s="2">
        <v>0.56000000000000005</v>
      </c>
      <c r="R3312" t="s">
        <v>29</v>
      </c>
      <c r="S3312" t="s">
        <v>139</v>
      </c>
      <c r="T3312" t="s">
        <v>2045</v>
      </c>
      <c r="U3312" t="s">
        <v>481</v>
      </c>
      <c r="V3312" t="s">
        <v>52</v>
      </c>
      <c r="W3312">
        <v>5087</v>
      </c>
      <c r="X3312" s="1">
        <v>41483</v>
      </c>
      <c r="Y3312" t="s">
        <v>34</v>
      </c>
      <c r="Z3312" t="e" vm="23">
        <v>#VALUE!</v>
      </c>
      <c r="AA3312">
        <v>98221</v>
      </c>
      <c r="AB3312" t="e" cm="1" vm="2">
        <f t="array" ref="AB3312">_FV(Table1[[#This Row],[State]],"Country/region",TRUE)</f>
        <v>#VALUE!</v>
      </c>
    </row>
    <row r="3313" spans="1:28" x14ac:dyDescent="0.35">
      <c r="A3313" t="s">
        <v>1038</v>
      </c>
      <c r="B3313">
        <v>48</v>
      </c>
      <c r="C3313" t="s">
        <v>2950</v>
      </c>
      <c r="D3313" t="s">
        <v>38</v>
      </c>
      <c r="E3313">
        <f>YEAR(Table1[[#This Row],[Order Date]])</f>
        <v>2013</v>
      </c>
      <c r="F3313">
        <v>1</v>
      </c>
      <c r="G3313">
        <f>MONTH(Table1[[#This Row],[Order Date]])</f>
        <v>7</v>
      </c>
      <c r="H3313" s="1">
        <v>41482</v>
      </c>
      <c r="I3313">
        <v>47584</v>
      </c>
      <c r="J3313" t="s">
        <v>58</v>
      </c>
      <c r="K3313">
        <v>43</v>
      </c>
      <c r="L3313">
        <v>1.82</v>
      </c>
      <c r="M3313" s="2">
        <v>0.08</v>
      </c>
      <c r="N3313">
        <v>74.989999999999995</v>
      </c>
      <c r="O3313">
        <v>0.83</v>
      </c>
      <c r="P3313">
        <v>-8.9499999999999993</v>
      </c>
      <c r="Q3313" s="2">
        <v>0.56999999999999995</v>
      </c>
      <c r="R3313" t="s">
        <v>29</v>
      </c>
      <c r="S3313" t="s">
        <v>59</v>
      </c>
      <c r="T3313" t="s">
        <v>2078</v>
      </c>
      <c r="U3313" t="s">
        <v>88</v>
      </c>
      <c r="V3313" t="s">
        <v>52</v>
      </c>
      <c r="W3313">
        <v>6689</v>
      </c>
      <c r="X3313" s="1">
        <v>41483</v>
      </c>
      <c r="Y3313" t="s">
        <v>34</v>
      </c>
      <c r="Z3313" t="e" vm="4">
        <v>#VALUE!</v>
      </c>
      <c r="AA3313">
        <v>95051</v>
      </c>
      <c r="AB3313" t="e" cm="1" vm="2">
        <f t="array" ref="AB3313">_FV(Table1[[#This Row],[State]],"Country/region",TRUE)</f>
        <v>#VALUE!</v>
      </c>
    </row>
    <row r="3314" spans="1:28" x14ac:dyDescent="0.35">
      <c r="A3314" t="s">
        <v>3091</v>
      </c>
      <c r="B3314">
        <v>48</v>
      </c>
      <c r="C3314" t="s">
        <v>3092</v>
      </c>
      <c r="D3314" t="s">
        <v>46</v>
      </c>
      <c r="E3314">
        <f>YEAR(Table1[[#This Row],[Order Date]])</f>
        <v>2013</v>
      </c>
      <c r="F3314">
        <v>1</v>
      </c>
      <c r="G3314">
        <f>MONTH(Table1[[#This Row],[Order Date]])</f>
        <v>7</v>
      </c>
      <c r="H3314" s="1">
        <v>41482</v>
      </c>
      <c r="I3314">
        <v>16640</v>
      </c>
      <c r="J3314" t="s">
        <v>47</v>
      </c>
      <c r="K3314">
        <v>6</v>
      </c>
      <c r="L3314">
        <v>113.98</v>
      </c>
      <c r="M3314" s="2">
        <v>0.09</v>
      </c>
      <c r="N3314">
        <v>652.33000000000004</v>
      </c>
      <c r="O3314">
        <v>30</v>
      </c>
      <c r="P3314">
        <v>-227.51</v>
      </c>
      <c r="Q3314" s="2">
        <v>0.69</v>
      </c>
      <c r="R3314" t="s">
        <v>48</v>
      </c>
      <c r="S3314" t="s">
        <v>49</v>
      </c>
      <c r="T3314" t="s">
        <v>905</v>
      </c>
      <c r="U3314" t="s">
        <v>51</v>
      </c>
      <c r="V3314" t="s">
        <v>33</v>
      </c>
      <c r="W3314">
        <v>2307</v>
      </c>
      <c r="X3314" s="1">
        <v>41484</v>
      </c>
      <c r="Y3314" t="s">
        <v>53</v>
      </c>
      <c r="Z3314" t="e" vm="15">
        <v>#VALUE!</v>
      </c>
      <c r="AA3314">
        <v>12306</v>
      </c>
      <c r="AB3314" t="e" cm="1" vm="2">
        <f t="array" ref="AB3314">_FV(Table1[[#This Row],[State]],"Country/region",TRUE)</f>
        <v>#VALUE!</v>
      </c>
    </row>
    <row r="3315" spans="1:28" x14ac:dyDescent="0.35">
      <c r="A3315" t="s">
        <v>954</v>
      </c>
      <c r="B3315">
        <v>48</v>
      </c>
      <c r="C3315" t="s">
        <v>955</v>
      </c>
      <c r="D3315" t="s">
        <v>38</v>
      </c>
      <c r="E3315">
        <f>YEAR(Table1[[#This Row],[Order Date]])</f>
        <v>2013</v>
      </c>
      <c r="F3315">
        <v>1</v>
      </c>
      <c r="G3315">
        <f>MONTH(Table1[[#This Row],[Order Date]])</f>
        <v>7</v>
      </c>
      <c r="H3315" s="1">
        <v>41482</v>
      </c>
      <c r="I3315">
        <v>18241</v>
      </c>
      <c r="J3315" t="s">
        <v>47</v>
      </c>
      <c r="K3315">
        <v>25</v>
      </c>
      <c r="L3315">
        <v>400.98</v>
      </c>
      <c r="M3315" s="2">
        <v>0.08</v>
      </c>
      <c r="N3315">
        <v>9944.49</v>
      </c>
      <c r="O3315">
        <v>76.37</v>
      </c>
      <c r="P3315">
        <v>-969.04836599999999</v>
      </c>
      <c r="Q3315" s="2">
        <v>0.6</v>
      </c>
      <c r="R3315" t="s">
        <v>48</v>
      </c>
      <c r="S3315" t="s">
        <v>73</v>
      </c>
      <c r="T3315" t="s">
        <v>1281</v>
      </c>
      <c r="U3315" t="s">
        <v>75</v>
      </c>
      <c r="V3315" t="s">
        <v>33</v>
      </c>
      <c r="W3315">
        <v>2511</v>
      </c>
      <c r="X3315" s="1">
        <v>41484</v>
      </c>
      <c r="Y3315" t="s">
        <v>53</v>
      </c>
      <c r="Z3315" t="e" vm="22">
        <v>#VALUE!</v>
      </c>
      <c r="AA3315">
        <v>43015</v>
      </c>
      <c r="AB3315" t="e" cm="1" vm="2">
        <f t="array" ref="AB3315">_FV(Table1[[#This Row],[State]],"Country/region",TRUE)</f>
        <v>#VALUE!</v>
      </c>
    </row>
    <row r="3316" spans="1:28" x14ac:dyDescent="0.35">
      <c r="A3316" t="s">
        <v>2774</v>
      </c>
      <c r="B3316">
        <v>48</v>
      </c>
      <c r="C3316" t="s">
        <v>1882</v>
      </c>
      <c r="D3316" t="s">
        <v>38</v>
      </c>
      <c r="E3316">
        <f>YEAR(Table1[[#This Row],[Order Date]])</f>
        <v>2013</v>
      </c>
      <c r="F3316">
        <v>1</v>
      </c>
      <c r="G3316">
        <f>MONTH(Table1[[#This Row],[Order Date]])</f>
        <v>7</v>
      </c>
      <c r="H3316" s="1">
        <v>41482</v>
      </c>
      <c r="I3316">
        <v>52480</v>
      </c>
      <c r="J3316" t="s">
        <v>39</v>
      </c>
      <c r="K3316">
        <v>47</v>
      </c>
      <c r="L3316">
        <v>22.72</v>
      </c>
      <c r="M3316" s="2">
        <v>0.08</v>
      </c>
      <c r="N3316">
        <v>1020.88</v>
      </c>
      <c r="O3316">
        <v>8.99</v>
      </c>
      <c r="P3316">
        <v>173.94</v>
      </c>
      <c r="Q3316" s="2">
        <v>0.44</v>
      </c>
      <c r="R3316" t="s">
        <v>48</v>
      </c>
      <c r="S3316" t="s">
        <v>139</v>
      </c>
      <c r="T3316" t="s">
        <v>207</v>
      </c>
      <c r="U3316" t="s">
        <v>82</v>
      </c>
      <c r="V3316" t="s">
        <v>33</v>
      </c>
      <c r="W3316">
        <v>7362</v>
      </c>
      <c r="X3316" s="1">
        <v>41484</v>
      </c>
      <c r="Y3316" t="s">
        <v>34</v>
      </c>
      <c r="Z3316" t="e" vm="15">
        <v>#VALUE!</v>
      </c>
      <c r="AA3316">
        <v>11580</v>
      </c>
      <c r="AB3316" t="e" cm="1" vm="2">
        <f t="array" ref="AB3316">_FV(Table1[[#This Row],[State]],"Country/region",TRUE)</f>
        <v>#VALUE!</v>
      </c>
    </row>
    <row r="3317" spans="1:28" x14ac:dyDescent="0.35">
      <c r="A3317" t="s">
        <v>1038</v>
      </c>
      <c r="B3317">
        <v>48</v>
      </c>
      <c r="C3317" t="s">
        <v>2950</v>
      </c>
      <c r="D3317" t="s">
        <v>38</v>
      </c>
      <c r="E3317">
        <f>YEAR(Table1[[#This Row],[Order Date]])</f>
        <v>2013</v>
      </c>
      <c r="F3317">
        <v>1</v>
      </c>
      <c r="G3317">
        <f>MONTH(Table1[[#This Row],[Order Date]])</f>
        <v>7</v>
      </c>
      <c r="H3317" s="1">
        <v>41482</v>
      </c>
      <c r="I3317">
        <v>47584</v>
      </c>
      <c r="J3317" t="s">
        <v>58</v>
      </c>
      <c r="K3317">
        <v>4</v>
      </c>
      <c r="L3317">
        <v>4.91</v>
      </c>
      <c r="M3317" s="2">
        <v>0.03</v>
      </c>
      <c r="N3317">
        <v>20.190000000000001</v>
      </c>
      <c r="O3317">
        <v>0.5</v>
      </c>
      <c r="P3317">
        <v>1.3</v>
      </c>
      <c r="Q3317" s="2">
        <v>0.36</v>
      </c>
      <c r="R3317" t="s">
        <v>29</v>
      </c>
      <c r="S3317" t="s">
        <v>30</v>
      </c>
      <c r="T3317" t="s">
        <v>440</v>
      </c>
      <c r="U3317" t="s">
        <v>210</v>
      </c>
      <c r="V3317" t="s">
        <v>52</v>
      </c>
      <c r="W3317">
        <v>6688</v>
      </c>
      <c r="X3317" s="1">
        <v>41484</v>
      </c>
      <c r="Y3317" t="s">
        <v>34</v>
      </c>
      <c r="Z3317" t="e" vm="4">
        <v>#VALUE!</v>
      </c>
      <c r="AA3317">
        <v>95051</v>
      </c>
      <c r="AB3317" t="e" cm="1" vm="2">
        <f t="array" ref="AB3317">_FV(Table1[[#This Row],[State]],"Country/region",TRUE)</f>
        <v>#VALUE!</v>
      </c>
    </row>
    <row r="3318" spans="1:28" x14ac:dyDescent="0.35">
      <c r="A3318" t="s">
        <v>954</v>
      </c>
      <c r="B3318">
        <v>48</v>
      </c>
      <c r="C3318" t="s">
        <v>955</v>
      </c>
      <c r="D3318" t="s">
        <v>38</v>
      </c>
      <c r="E3318">
        <f>YEAR(Table1[[#This Row],[Order Date]])</f>
        <v>2013</v>
      </c>
      <c r="F3318">
        <v>1</v>
      </c>
      <c r="G3318">
        <f>MONTH(Table1[[#This Row],[Order Date]])</f>
        <v>7</v>
      </c>
      <c r="H3318" s="1">
        <v>41482</v>
      </c>
      <c r="I3318">
        <v>18241</v>
      </c>
      <c r="J3318" t="s">
        <v>47</v>
      </c>
      <c r="K3318">
        <v>3</v>
      </c>
      <c r="L3318">
        <v>20.89</v>
      </c>
      <c r="M3318" s="2">
        <v>0.05</v>
      </c>
      <c r="N3318">
        <v>64.5</v>
      </c>
      <c r="O3318">
        <v>1.99</v>
      </c>
      <c r="P3318">
        <v>-55.11</v>
      </c>
      <c r="Q3318" s="2">
        <v>0.48</v>
      </c>
      <c r="R3318" t="s">
        <v>96</v>
      </c>
      <c r="S3318" t="s">
        <v>139</v>
      </c>
      <c r="T3318" t="s">
        <v>2552</v>
      </c>
      <c r="U3318" t="s">
        <v>102</v>
      </c>
      <c r="V3318" t="s">
        <v>33</v>
      </c>
      <c r="W3318">
        <v>2510</v>
      </c>
      <c r="X3318" s="1">
        <v>41484</v>
      </c>
      <c r="Y3318" t="s">
        <v>34</v>
      </c>
      <c r="Z3318" t="e" vm="22">
        <v>#VALUE!</v>
      </c>
      <c r="AA3318">
        <v>43015</v>
      </c>
      <c r="AB3318" t="e" cm="1" vm="2">
        <f t="array" ref="AB3318">_FV(Table1[[#This Row],[State]],"Country/region",TRUE)</f>
        <v>#VALUE!</v>
      </c>
    </row>
    <row r="3319" spans="1:28" x14ac:dyDescent="0.35">
      <c r="A3319" t="s">
        <v>3093</v>
      </c>
      <c r="B3319">
        <v>48</v>
      </c>
      <c r="C3319" t="s">
        <v>1546</v>
      </c>
      <c r="D3319" t="s">
        <v>46</v>
      </c>
      <c r="E3319">
        <f>YEAR(Table1[[#This Row],[Order Date]])</f>
        <v>2013</v>
      </c>
      <c r="F3319">
        <v>1</v>
      </c>
      <c r="G3319">
        <f>MONTH(Table1[[#This Row],[Order Date]])</f>
        <v>7</v>
      </c>
      <c r="H3319" s="1">
        <v>41483</v>
      </c>
      <c r="I3319">
        <v>26341</v>
      </c>
      <c r="J3319" t="s">
        <v>58</v>
      </c>
      <c r="K3319">
        <v>8</v>
      </c>
      <c r="L3319">
        <v>124.49</v>
      </c>
      <c r="M3319" s="2">
        <v>0.03</v>
      </c>
      <c r="N3319">
        <v>1095.27</v>
      </c>
      <c r="O3319">
        <v>51.94</v>
      </c>
      <c r="P3319">
        <v>-281.22379999999998</v>
      </c>
      <c r="Q3319" s="2">
        <v>0.63</v>
      </c>
      <c r="R3319" t="s">
        <v>48</v>
      </c>
      <c r="S3319" t="s">
        <v>73</v>
      </c>
      <c r="T3319" t="s">
        <v>2074</v>
      </c>
      <c r="U3319" t="s">
        <v>75</v>
      </c>
      <c r="V3319" t="s">
        <v>33</v>
      </c>
      <c r="W3319">
        <v>3683</v>
      </c>
      <c r="X3319" s="1">
        <v>41485</v>
      </c>
      <c r="Y3319" t="s">
        <v>53</v>
      </c>
      <c r="Z3319" t="e" vm="15">
        <v>#VALUE!</v>
      </c>
      <c r="AA3319">
        <v>11741</v>
      </c>
      <c r="AB3319" t="e" cm="1" vm="2">
        <f t="array" ref="AB3319">_FV(Table1[[#This Row],[State]],"Country/region",TRUE)</f>
        <v>#VALUE!</v>
      </c>
    </row>
    <row r="3320" spans="1:28" x14ac:dyDescent="0.35">
      <c r="A3320" t="s">
        <v>2515</v>
      </c>
      <c r="B3320">
        <v>48</v>
      </c>
      <c r="C3320" t="s">
        <v>3094</v>
      </c>
      <c r="D3320" t="s">
        <v>46</v>
      </c>
      <c r="E3320">
        <f>YEAR(Table1[[#This Row],[Order Date]])</f>
        <v>2013</v>
      </c>
      <c r="F3320">
        <v>1</v>
      </c>
      <c r="G3320">
        <f>MONTH(Table1[[#This Row],[Order Date]])</f>
        <v>7</v>
      </c>
      <c r="H3320" s="1">
        <v>41483</v>
      </c>
      <c r="I3320">
        <v>55234</v>
      </c>
      <c r="J3320" t="s">
        <v>47</v>
      </c>
      <c r="K3320">
        <v>5</v>
      </c>
      <c r="L3320">
        <v>2.98</v>
      </c>
      <c r="M3320" s="2">
        <v>0.03</v>
      </c>
      <c r="N3320">
        <v>17.059999999999999</v>
      </c>
      <c r="O3320">
        <v>2.0299999999999998</v>
      </c>
      <c r="P3320">
        <v>-7.54</v>
      </c>
      <c r="Q3320" s="2">
        <v>0.56999999999999995</v>
      </c>
      <c r="R3320" t="s">
        <v>29</v>
      </c>
      <c r="S3320" t="s">
        <v>59</v>
      </c>
      <c r="T3320" t="s">
        <v>358</v>
      </c>
      <c r="U3320" t="s">
        <v>88</v>
      </c>
      <c r="V3320" t="s">
        <v>76</v>
      </c>
      <c r="W3320">
        <v>7705</v>
      </c>
      <c r="X3320" s="1">
        <v>41485</v>
      </c>
      <c r="Y3320" t="s">
        <v>34</v>
      </c>
      <c r="Z3320" t="e" vm="19">
        <v>#VALUE!</v>
      </c>
      <c r="AA3320">
        <v>29418</v>
      </c>
      <c r="AB3320" t="e" cm="1" vm="2">
        <f t="array" ref="AB3320">_FV(Table1[[#This Row],[State]],"Country/region",TRUE)</f>
        <v>#VALUE!</v>
      </c>
    </row>
    <row r="3321" spans="1:28" x14ac:dyDescent="0.35">
      <c r="A3321" t="s">
        <v>2111</v>
      </c>
      <c r="B3321">
        <v>48</v>
      </c>
      <c r="C3321" t="s">
        <v>2193</v>
      </c>
      <c r="D3321" t="s">
        <v>46</v>
      </c>
      <c r="E3321">
        <f>YEAR(Table1[[#This Row],[Order Date]])</f>
        <v>2013</v>
      </c>
      <c r="F3321">
        <v>1</v>
      </c>
      <c r="G3321">
        <f>MONTH(Table1[[#This Row],[Order Date]])</f>
        <v>7</v>
      </c>
      <c r="H3321" s="1">
        <v>41483</v>
      </c>
      <c r="I3321">
        <v>31809</v>
      </c>
      <c r="J3321" t="s">
        <v>28</v>
      </c>
      <c r="K3321">
        <v>1</v>
      </c>
      <c r="L3321">
        <v>9.7799999999999994</v>
      </c>
      <c r="M3321" s="2">
        <v>0.1</v>
      </c>
      <c r="N3321">
        <v>15</v>
      </c>
      <c r="O3321">
        <v>5.76</v>
      </c>
      <c r="P3321">
        <v>-13.74</v>
      </c>
      <c r="Q3321" s="2">
        <v>0.35</v>
      </c>
      <c r="R3321" t="s">
        <v>29</v>
      </c>
      <c r="S3321" t="s">
        <v>30</v>
      </c>
      <c r="T3321" t="s">
        <v>894</v>
      </c>
      <c r="U3321" t="s">
        <v>267</v>
      </c>
      <c r="V3321" t="s">
        <v>52</v>
      </c>
      <c r="W3321">
        <v>4461</v>
      </c>
      <c r="X3321" s="1">
        <v>41485</v>
      </c>
      <c r="Y3321" t="s">
        <v>34</v>
      </c>
      <c r="Z3321" t="e" vm="39">
        <v>#VALUE!</v>
      </c>
      <c r="AA3321">
        <v>87105</v>
      </c>
      <c r="AB3321" t="e" cm="1" vm="2">
        <f t="array" ref="AB3321">_FV(Table1[[#This Row],[State]],"Country/region",TRUE)</f>
        <v>#VALUE!</v>
      </c>
    </row>
    <row r="3322" spans="1:28" x14ac:dyDescent="0.35">
      <c r="A3322" t="s">
        <v>2515</v>
      </c>
      <c r="B3322">
        <v>48</v>
      </c>
      <c r="C3322" t="s">
        <v>3094</v>
      </c>
      <c r="D3322" t="s">
        <v>46</v>
      </c>
      <c r="E3322">
        <f>YEAR(Table1[[#This Row],[Order Date]])</f>
        <v>2013</v>
      </c>
      <c r="F3322">
        <v>1</v>
      </c>
      <c r="G3322">
        <f>MONTH(Table1[[#This Row],[Order Date]])</f>
        <v>7</v>
      </c>
      <c r="H3322" s="1">
        <v>41483</v>
      </c>
      <c r="I3322">
        <v>55234</v>
      </c>
      <c r="J3322" t="s">
        <v>47</v>
      </c>
      <c r="K3322">
        <v>12</v>
      </c>
      <c r="L3322">
        <v>53.98</v>
      </c>
      <c r="M3322" s="2">
        <v>0.09</v>
      </c>
      <c r="N3322">
        <v>600.86</v>
      </c>
      <c r="O3322">
        <v>5.5</v>
      </c>
      <c r="P3322">
        <v>-82.67</v>
      </c>
      <c r="Q3322" s="2">
        <v>0.62</v>
      </c>
      <c r="R3322" t="s">
        <v>96</v>
      </c>
      <c r="S3322" t="s">
        <v>30</v>
      </c>
      <c r="T3322" t="s">
        <v>2150</v>
      </c>
      <c r="U3322" t="s">
        <v>102</v>
      </c>
      <c r="V3322" t="s">
        <v>76</v>
      </c>
      <c r="W3322">
        <v>7704</v>
      </c>
      <c r="X3322" s="1">
        <v>41487</v>
      </c>
      <c r="Y3322" t="s">
        <v>34</v>
      </c>
      <c r="Z3322" t="e" vm="19">
        <v>#VALUE!</v>
      </c>
      <c r="AA3322">
        <v>29418</v>
      </c>
      <c r="AB3322" t="e" cm="1" vm="2">
        <f t="array" ref="AB3322">_FV(Table1[[#This Row],[State]],"Country/region",TRUE)</f>
        <v>#VALUE!</v>
      </c>
    </row>
    <row r="3323" spans="1:28" x14ac:dyDescent="0.35">
      <c r="A3323" t="s">
        <v>3095</v>
      </c>
      <c r="B3323">
        <v>48</v>
      </c>
      <c r="C3323" t="s">
        <v>216</v>
      </c>
      <c r="D3323" t="s">
        <v>46</v>
      </c>
      <c r="E3323">
        <f>YEAR(Table1[[#This Row],[Order Date]])</f>
        <v>2013</v>
      </c>
      <c r="F3323">
        <v>1</v>
      </c>
      <c r="G3323">
        <f>MONTH(Table1[[#This Row],[Order Date]])</f>
        <v>7</v>
      </c>
      <c r="H3323" s="1">
        <v>41484</v>
      </c>
      <c r="I3323">
        <v>57216</v>
      </c>
      <c r="J3323" t="s">
        <v>28</v>
      </c>
      <c r="K3323">
        <v>46</v>
      </c>
      <c r="L3323">
        <v>280.98</v>
      </c>
      <c r="M3323" s="2">
        <v>0.03</v>
      </c>
      <c r="N3323">
        <v>12719.7</v>
      </c>
      <c r="O3323">
        <v>57</v>
      </c>
      <c r="P3323">
        <v>-545.82000000000005</v>
      </c>
      <c r="Q3323" s="2">
        <v>0.78</v>
      </c>
      <c r="R3323" t="s">
        <v>48</v>
      </c>
      <c r="S3323" t="s">
        <v>49</v>
      </c>
      <c r="T3323" t="s">
        <v>886</v>
      </c>
      <c r="U3323" t="s">
        <v>51</v>
      </c>
      <c r="V3323" t="s">
        <v>52</v>
      </c>
      <c r="W3323">
        <v>8006</v>
      </c>
      <c r="X3323" s="1">
        <v>41484</v>
      </c>
      <c r="Y3323" t="s">
        <v>53</v>
      </c>
      <c r="Z3323" t="e" vm="23">
        <v>#VALUE!</v>
      </c>
      <c r="AA3323">
        <v>98023</v>
      </c>
      <c r="AB3323" t="e" cm="1" vm="2">
        <f t="array" ref="AB3323">_FV(Table1[[#This Row],[State]],"Country/region",TRUE)</f>
        <v>#VALUE!</v>
      </c>
    </row>
    <row r="3324" spans="1:28" x14ac:dyDescent="0.35">
      <c r="A3324" t="s">
        <v>3096</v>
      </c>
      <c r="B3324">
        <v>48</v>
      </c>
      <c r="C3324" t="s">
        <v>1331</v>
      </c>
      <c r="D3324" t="s">
        <v>38</v>
      </c>
      <c r="E3324">
        <f>YEAR(Table1[[#This Row],[Order Date]])</f>
        <v>2013</v>
      </c>
      <c r="F3324">
        <v>1</v>
      </c>
      <c r="G3324">
        <f>MONTH(Table1[[#This Row],[Order Date]])</f>
        <v>7</v>
      </c>
      <c r="H3324" s="1">
        <v>41484</v>
      </c>
      <c r="I3324">
        <v>19843</v>
      </c>
      <c r="J3324" t="s">
        <v>131</v>
      </c>
      <c r="K3324">
        <v>33</v>
      </c>
      <c r="L3324">
        <v>155.99</v>
      </c>
      <c r="M3324" s="2">
        <v>0.02</v>
      </c>
      <c r="N3324">
        <v>4416.6509999999998</v>
      </c>
      <c r="O3324">
        <v>8.99</v>
      </c>
      <c r="P3324">
        <v>1020.4109999999999</v>
      </c>
      <c r="Q3324" s="2">
        <v>0.57999999999999996</v>
      </c>
      <c r="R3324" t="s">
        <v>96</v>
      </c>
      <c r="S3324" t="s">
        <v>30</v>
      </c>
      <c r="T3324" t="s">
        <v>2828</v>
      </c>
      <c r="U3324" t="s">
        <v>105</v>
      </c>
      <c r="V3324" t="s">
        <v>52</v>
      </c>
      <c r="W3324">
        <v>2751</v>
      </c>
      <c r="X3324" s="1">
        <v>41484</v>
      </c>
      <c r="Y3324" t="s">
        <v>34</v>
      </c>
      <c r="Z3324" t="e" vm="32">
        <v>#VALUE!</v>
      </c>
      <c r="AA3324">
        <v>80303</v>
      </c>
      <c r="AB3324" t="e" cm="1" vm="2">
        <f t="array" ref="AB3324">_FV(Table1[[#This Row],[State]],"Country/region",TRUE)</f>
        <v>#VALUE!</v>
      </c>
    </row>
    <row r="3325" spans="1:28" x14ac:dyDescent="0.35">
      <c r="A3325" t="s">
        <v>3097</v>
      </c>
      <c r="B3325">
        <v>48</v>
      </c>
      <c r="C3325" t="s">
        <v>2192</v>
      </c>
      <c r="D3325" t="s">
        <v>46</v>
      </c>
      <c r="E3325">
        <f>YEAR(Table1[[#This Row],[Order Date]])</f>
        <v>2013</v>
      </c>
      <c r="F3325">
        <v>1</v>
      </c>
      <c r="G3325">
        <f>MONTH(Table1[[#This Row],[Order Date]])</f>
        <v>7</v>
      </c>
      <c r="H3325" s="1">
        <v>41484</v>
      </c>
      <c r="I3325">
        <v>25634</v>
      </c>
      <c r="J3325" t="s">
        <v>39</v>
      </c>
      <c r="K3325">
        <v>26</v>
      </c>
      <c r="L3325">
        <v>23.99</v>
      </c>
      <c r="M3325" s="2">
        <v>0.03</v>
      </c>
      <c r="N3325">
        <v>626.07000000000005</v>
      </c>
      <c r="O3325">
        <v>6.71</v>
      </c>
      <c r="P3325">
        <v>185.32</v>
      </c>
      <c r="Q3325" s="2">
        <v>0.35</v>
      </c>
      <c r="R3325" t="s">
        <v>29</v>
      </c>
      <c r="S3325" t="s">
        <v>30</v>
      </c>
      <c r="T3325" t="s">
        <v>1872</v>
      </c>
      <c r="U3325" t="s">
        <v>267</v>
      </c>
      <c r="V3325" t="s">
        <v>68</v>
      </c>
      <c r="W3325">
        <v>3592</v>
      </c>
      <c r="X3325" s="1">
        <v>41485</v>
      </c>
      <c r="Y3325" t="s">
        <v>42</v>
      </c>
      <c r="Z3325" t="e" vm="16">
        <v>#VALUE!</v>
      </c>
      <c r="AA3325">
        <v>60025</v>
      </c>
      <c r="AB3325" t="e" cm="1" vm="2">
        <f t="array" ref="AB3325">_FV(Table1[[#This Row],[State]],"Country/region",TRUE)</f>
        <v>#VALUE!</v>
      </c>
    </row>
    <row r="3326" spans="1:28" x14ac:dyDescent="0.35">
      <c r="A3326" t="s">
        <v>1157</v>
      </c>
      <c r="B3326">
        <v>48</v>
      </c>
      <c r="C3326" t="s">
        <v>1156</v>
      </c>
      <c r="D3326" t="s">
        <v>57</v>
      </c>
      <c r="E3326">
        <f>YEAR(Table1[[#This Row],[Order Date]])</f>
        <v>2013</v>
      </c>
      <c r="F3326">
        <v>1</v>
      </c>
      <c r="G3326">
        <f>MONTH(Table1[[#This Row],[Order Date]])</f>
        <v>7</v>
      </c>
      <c r="H3326" s="1">
        <v>41484</v>
      </c>
      <c r="I3326">
        <v>48321</v>
      </c>
      <c r="J3326" t="s">
        <v>28</v>
      </c>
      <c r="K3326">
        <v>31</v>
      </c>
      <c r="L3326">
        <v>178.47</v>
      </c>
      <c r="M3326" s="2">
        <v>0.02</v>
      </c>
      <c r="N3326">
        <v>5875.66</v>
      </c>
      <c r="O3326">
        <v>19.989999999999998</v>
      </c>
      <c r="P3326">
        <v>1856.12</v>
      </c>
      <c r="Q3326" s="2">
        <v>0.55000000000000004</v>
      </c>
      <c r="R3326" t="s">
        <v>29</v>
      </c>
      <c r="S3326" t="s">
        <v>30</v>
      </c>
      <c r="T3326" t="s">
        <v>628</v>
      </c>
      <c r="U3326" t="s">
        <v>32</v>
      </c>
      <c r="V3326" t="s">
        <v>52</v>
      </c>
      <c r="W3326">
        <v>6784</v>
      </c>
      <c r="X3326" s="1">
        <v>41485</v>
      </c>
      <c r="Y3326" t="s">
        <v>34</v>
      </c>
      <c r="Z3326" t="e" vm="33">
        <v>#VALUE!</v>
      </c>
      <c r="AA3326">
        <v>83301</v>
      </c>
      <c r="AB3326" t="e" cm="1" vm="2">
        <f t="array" ref="AB3326">_FV(Table1[[#This Row],[State]],"Country/region",TRUE)</f>
        <v>#VALUE!</v>
      </c>
    </row>
    <row r="3327" spans="1:28" x14ac:dyDescent="0.35">
      <c r="A3327" t="s">
        <v>1238</v>
      </c>
      <c r="B3327">
        <v>48</v>
      </c>
      <c r="C3327" t="s">
        <v>1864</v>
      </c>
      <c r="D3327" t="s">
        <v>38</v>
      </c>
      <c r="E3327">
        <f>YEAR(Table1[[#This Row],[Order Date]])</f>
        <v>2013</v>
      </c>
      <c r="F3327">
        <v>1</v>
      </c>
      <c r="G3327">
        <f>MONTH(Table1[[#This Row],[Order Date]])</f>
        <v>7</v>
      </c>
      <c r="H3327" s="1">
        <v>41484</v>
      </c>
      <c r="I3327">
        <v>51041</v>
      </c>
      <c r="J3327" t="s">
        <v>28</v>
      </c>
      <c r="K3327">
        <v>47</v>
      </c>
      <c r="L3327">
        <v>65.989999999999995</v>
      </c>
      <c r="M3327" s="2">
        <v>0.03</v>
      </c>
      <c r="N3327">
        <v>2766.8180000000002</v>
      </c>
      <c r="O3327">
        <v>5.92</v>
      </c>
      <c r="P3327">
        <v>846.94500000000005</v>
      </c>
      <c r="Q3327" s="2">
        <v>0.55000000000000004</v>
      </c>
      <c r="R3327" t="s">
        <v>96</v>
      </c>
      <c r="S3327" t="s">
        <v>30</v>
      </c>
      <c r="T3327">
        <v>252</v>
      </c>
      <c r="U3327" t="s">
        <v>105</v>
      </c>
      <c r="V3327" t="s">
        <v>68</v>
      </c>
      <c r="W3327">
        <v>7152</v>
      </c>
      <c r="X3327" s="1">
        <v>41485</v>
      </c>
      <c r="Y3327" t="s">
        <v>34</v>
      </c>
      <c r="Z3327" t="e" vm="5">
        <v>#VALUE!</v>
      </c>
      <c r="AA3327">
        <v>55432</v>
      </c>
      <c r="AB3327" t="e" cm="1" vm="2">
        <f t="array" ref="AB3327">_FV(Table1[[#This Row],[State]],"Country/region",TRUE)</f>
        <v>#VALUE!</v>
      </c>
    </row>
    <row r="3328" spans="1:28" x14ac:dyDescent="0.35">
      <c r="A3328" t="s">
        <v>2763</v>
      </c>
      <c r="B3328">
        <v>48</v>
      </c>
      <c r="C3328" t="s">
        <v>2582</v>
      </c>
      <c r="D3328" t="s">
        <v>46</v>
      </c>
      <c r="E3328">
        <f>YEAR(Table1[[#This Row],[Order Date]])</f>
        <v>2013</v>
      </c>
      <c r="F3328">
        <v>1</v>
      </c>
      <c r="G3328">
        <f>MONTH(Table1[[#This Row],[Order Date]])</f>
        <v>7</v>
      </c>
      <c r="H3328" s="1">
        <v>41484</v>
      </c>
      <c r="I3328">
        <v>22054</v>
      </c>
      <c r="J3328" t="s">
        <v>131</v>
      </c>
      <c r="K3328">
        <v>32</v>
      </c>
      <c r="L3328">
        <v>6.98</v>
      </c>
      <c r="M3328" s="2">
        <v>7.0000000000000007E-2</v>
      </c>
      <c r="N3328">
        <v>216.79</v>
      </c>
      <c r="O3328">
        <v>2.83</v>
      </c>
      <c r="P3328">
        <v>57.55</v>
      </c>
      <c r="Q3328" s="2">
        <v>0.37</v>
      </c>
      <c r="R3328" t="s">
        <v>48</v>
      </c>
      <c r="S3328" t="s">
        <v>139</v>
      </c>
      <c r="T3328" t="s">
        <v>1191</v>
      </c>
      <c r="U3328" t="s">
        <v>82</v>
      </c>
      <c r="V3328" t="s">
        <v>68</v>
      </c>
      <c r="W3328">
        <v>3075</v>
      </c>
      <c r="X3328" s="1">
        <v>41486</v>
      </c>
      <c r="Y3328" t="s">
        <v>34</v>
      </c>
      <c r="Z3328" t="e" vm="11">
        <v>#VALUE!</v>
      </c>
      <c r="AA3328">
        <v>78666</v>
      </c>
      <c r="AB3328" t="e" cm="1" vm="2">
        <f t="array" ref="AB3328">_FV(Table1[[#This Row],[State]],"Country/region",TRUE)</f>
        <v>#VALUE!</v>
      </c>
    </row>
    <row r="3329" spans="1:28" x14ac:dyDescent="0.35">
      <c r="A3329" t="s">
        <v>3098</v>
      </c>
      <c r="B3329">
        <v>48</v>
      </c>
      <c r="C3329" t="s">
        <v>216</v>
      </c>
      <c r="D3329" t="s">
        <v>46</v>
      </c>
      <c r="E3329">
        <f>YEAR(Table1[[#This Row],[Order Date]])</f>
        <v>2013</v>
      </c>
      <c r="F3329">
        <v>1</v>
      </c>
      <c r="G3329">
        <f>MONTH(Table1[[#This Row],[Order Date]])</f>
        <v>7</v>
      </c>
      <c r="H3329" s="1">
        <v>41484</v>
      </c>
      <c r="I3329">
        <v>57216</v>
      </c>
      <c r="J3329" t="s">
        <v>28</v>
      </c>
      <c r="K3329">
        <v>48</v>
      </c>
      <c r="L3329">
        <v>2.2000000000000002</v>
      </c>
      <c r="M3329" s="2">
        <v>0.03</v>
      </c>
      <c r="N3329">
        <v>109.78</v>
      </c>
      <c r="O3329">
        <v>1.2</v>
      </c>
      <c r="P3329">
        <v>4.4800000000000004</v>
      </c>
      <c r="Q3329" s="2">
        <v>0.41</v>
      </c>
      <c r="R3329" t="s">
        <v>29</v>
      </c>
      <c r="S3329" t="s">
        <v>59</v>
      </c>
      <c r="T3329" t="s">
        <v>3099</v>
      </c>
      <c r="U3329" t="s">
        <v>88</v>
      </c>
      <c r="V3329" t="s">
        <v>52</v>
      </c>
      <c r="W3329">
        <v>8007</v>
      </c>
      <c r="X3329" s="1">
        <v>41486</v>
      </c>
      <c r="Y3329" t="s">
        <v>34</v>
      </c>
      <c r="Z3329" t="e" vm="23">
        <v>#VALUE!</v>
      </c>
      <c r="AA3329">
        <v>98027</v>
      </c>
      <c r="AB3329" t="e" cm="1" vm="2">
        <f t="array" ref="AB3329">_FV(Table1[[#This Row],[State]],"Country/region",TRUE)</f>
        <v>#VALUE!</v>
      </c>
    </row>
    <row r="3330" spans="1:28" x14ac:dyDescent="0.35">
      <c r="A3330" t="s">
        <v>3097</v>
      </c>
      <c r="B3330">
        <v>48</v>
      </c>
      <c r="C3330" t="s">
        <v>2192</v>
      </c>
      <c r="D3330" t="s">
        <v>46</v>
      </c>
      <c r="E3330">
        <f>YEAR(Table1[[#This Row],[Order Date]])</f>
        <v>2013</v>
      </c>
      <c r="F3330">
        <v>1</v>
      </c>
      <c r="G3330">
        <f>MONTH(Table1[[#This Row],[Order Date]])</f>
        <v>7</v>
      </c>
      <c r="H3330" s="1">
        <v>41484</v>
      </c>
      <c r="I3330">
        <v>25634</v>
      </c>
      <c r="J3330" t="s">
        <v>39</v>
      </c>
      <c r="K3330">
        <v>29</v>
      </c>
      <c r="L3330">
        <v>20.95</v>
      </c>
      <c r="M3330" s="2">
        <v>0.03</v>
      </c>
      <c r="N3330">
        <v>593.32000000000005</v>
      </c>
      <c r="O3330">
        <v>4</v>
      </c>
      <c r="P3330">
        <v>28.99</v>
      </c>
      <c r="Q3330" s="2">
        <v>0.6</v>
      </c>
      <c r="R3330" t="s">
        <v>96</v>
      </c>
      <c r="S3330" t="s">
        <v>30</v>
      </c>
      <c r="T3330" t="s">
        <v>1768</v>
      </c>
      <c r="U3330" t="s">
        <v>102</v>
      </c>
      <c r="V3330" t="s">
        <v>68</v>
      </c>
      <c r="W3330">
        <v>3591</v>
      </c>
      <c r="X3330" s="1">
        <v>41487</v>
      </c>
      <c r="Y3330" t="s">
        <v>34</v>
      </c>
      <c r="Z3330" t="e" vm="16">
        <v>#VALUE!</v>
      </c>
      <c r="AA3330">
        <v>60025</v>
      </c>
      <c r="AB3330" t="e" cm="1" vm="2">
        <f t="array" ref="AB3330">_FV(Table1[[#This Row],[State]],"Country/region",TRUE)</f>
        <v>#VALUE!</v>
      </c>
    </row>
    <row r="3331" spans="1:28" x14ac:dyDescent="0.35">
      <c r="A3331" t="s">
        <v>1330</v>
      </c>
      <c r="B3331">
        <v>48</v>
      </c>
      <c r="C3331" t="s">
        <v>1331</v>
      </c>
      <c r="D3331" t="s">
        <v>38</v>
      </c>
      <c r="E3331">
        <f>YEAR(Table1[[#This Row],[Order Date]])</f>
        <v>2013</v>
      </c>
      <c r="F3331">
        <v>1</v>
      </c>
      <c r="G3331">
        <f>MONTH(Table1[[#This Row],[Order Date]])</f>
        <v>7</v>
      </c>
      <c r="H3331" s="1">
        <v>41485</v>
      </c>
      <c r="I3331">
        <v>20832</v>
      </c>
      <c r="J3331" t="s">
        <v>39</v>
      </c>
      <c r="K3331">
        <v>47</v>
      </c>
      <c r="L3331">
        <v>1.88</v>
      </c>
      <c r="M3331" s="2">
        <v>0.06</v>
      </c>
      <c r="N3331">
        <v>88.7</v>
      </c>
      <c r="O3331">
        <v>1.49</v>
      </c>
      <c r="P3331">
        <v>-20.446999999999999</v>
      </c>
      <c r="Q3331" s="2">
        <v>0.37</v>
      </c>
      <c r="R3331" t="s">
        <v>29</v>
      </c>
      <c r="S3331" t="s">
        <v>30</v>
      </c>
      <c r="T3331" t="s">
        <v>1294</v>
      </c>
      <c r="U3331" t="s">
        <v>67</v>
      </c>
      <c r="V3331" t="s">
        <v>76</v>
      </c>
      <c r="W3331">
        <v>2888</v>
      </c>
      <c r="X3331" s="1">
        <v>41485</v>
      </c>
      <c r="Y3331" t="s">
        <v>34</v>
      </c>
      <c r="Z3331" t="e" vm="29">
        <v>#VALUE!</v>
      </c>
      <c r="AA3331">
        <v>40422</v>
      </c>
      <c r="AB3331" t="e" cm="1" vm="2">
        <f t="array" ref="AB3331">_FV(Table1[[#This Row],[State]],"Country/region",TRUE)</f>
        <v>#VALUE!</v>
      </c>
    </row>
    <row r="3332" spans="1:28" x14ac:dyDescent="0.35">
      <c r="A3332" t="s">
        <v>3100</v>
      </c>
      <c r="B3332">
        <v>48</v>
      </c>
      <c r="C3332" t="s">
        <v>2882</v>
      </c>
      <c r="D3332" t="s">
        <v>27</v>
      </c>
      <c r="E3332">
        <f>YEAR(Table1[[#This Row],[Order Date]])</f>
        <v>2013</v>
      </c>
      <c r="F3332">
        <v>1</v>
      </c>
      <c r="G3332">
        <f>MONTH(Table1[[#This Row],[Order Date]])</f>
        <v>7</v>
      </c>
      <c r="H3332" s="1">
        <v>41485</v>
      </c>
      <c r="I3332">
        <v>56128</v>
      </c>
      <c r="J3332" t="s">
        <v>131</v>
      </c>
      <c r="K3332">
        <v>41</v>
      </c>
      <c r="L3332">
        <v>22.99</v>
      </c>
      <c r="M3332" s="2">
        <v>0.08</v>
      </c>
      <c r="N3332">
        <v>902.19</v>
      </c>
      <c r="O3332">
        <v>8.99</v>
      </c>
      <c r="P3332">
        <v>-49.66</v>
      </c>
      <c r="Q3332" s="2">
        <v>0.56999999999999995</v>
      </c>
      <c r="R3332" t="s">
        <v>29</v>
      </c>
      <c r="S3332" t="s">
        <v>139</v>
      </c>
      <c r="T3332" t="s">
        <v>1347</v>
      </c>
      <c r="U3332" t="s">
        <v>88</v>
      </c>
      <c r="V3332" t="s">
        <v>33</v>
      </c>
      <c r="W3332">
        <v>7848</v>
      </c>
      <c r="X3332" s="1">
        <v>41485</v>
      </c>
      <c r="Y3332" t="s">
        <v>34</v>
      </c>
      <c r="Z3332" t="e" vm="1">
        <v>#VALUE!</v>
      </c>
      <c r="AA3332">
        <v>16509</v>
      </c>
      <c r="AB3332" t="e" cm="1" vm="2">
        <f t="array" ref="AB3332">_FV(Table1[[#This Row],[State]],"Country/region",TRUE)</f>
        <v>#VALUE!</v>
      </c>
    </row>
    <row r="3333" spans="1:28" x14ac:dyDescent="0.35">
      <c r="A3333" t="s">
        <v>1970</v>
      </c>
      <c r="B3333">
        <v>48</v>
      </c>
      <c r="C3333" t="s">
        <v>2882</v>
      </c>
      <c r="D3333" t="s">
        <v>27</v>
      </c>
      <c r="E3333">
        <f>YEAR(Table1[[#This Row],[Order Date]])</f>
        <v>2013</v>
      </c>
      <c r="F3333">
        <v>1</v>
      </c>
      <c r="G3333">
        <f>MONTH(Table1[[#This Row],[Order Date]])</f>
        <v>7</v>
      </c>
      <c r="H3333" s="1">
        <v>41485</v>
      </c>
      <c r="I3333">
        <v>56128</v>
      </c>
      <c r="J3333" t="s">
        <v>131</v>
      </c>
      <c r="K3333">
        <v>19</v>
      </c>
      <c r="L3333">
        <v>44.43</v>
      </c>
      <c r="M3333" s="2">
        <v>0.1</v>
      </c>
      <c r="N3333">
        <v>657.23199999999997</v>
      </c>
      <c r="O3333">
        <v>46.59</v>
      </c>
      <c r="P3333">
        <v>33.988950000000003</v>
      </c>
      <c r="Q3333" s="2">
        <v>0.67</v>
      </c>
      <c r="R3333" t="s">
        <v>48</v>
      </c>
      <c r="S3333" t="s">
        <v>73</v>
      </c>
      <c r="T3333" t="s">
        <v>2951</v>
      </c>
      <c r="U3333" t="s">
        <v>75</v>
      </c>
      <c r="V3333" t="s">
        <v>33</v>
      </c>
      <c r="W3333">
        <v>7849</v>
      </c>
      <c r="X3333" s="1">
        <v>41486</v>
      </c>
      <c r="Y3333" t="s">
        <v>53</v>
      </c>
      <c r="Z3333" t="e" vm="1">
        <v>#VALUE!</v>
      </c>
      <c r="AA3333">
        <v>17112</v>
      </c>
      <c r="AB3333" t="e" cm="1" vm="2">
        <f t="array" ref="AB3333">_FV(Table1[[#This Row],[State]],"Country/region",TRUE)</f>
        <v>#VALUE!</v>
      </c>
    </row>
    <row r="3334" spans="1:28" x14ac:dyDescent="0.35">
      <c r="A3334" t="s">
        <v>25</v>
      </c>
      <c r="B3334">
        <v>48</v>
      </c>
      <c r="C3334" t="s">
        <v>26</v>
      </c>
      <c r="D3334" t="s">
        <v>27</v>
      </c>
      <c r="E3334">
        <f>YEAR(Table1[[#This Row],[Order Date]])</f>
        <v>2013</v>
      </c>
      <c r="F3334">
        <v>1</v>
      </c>
      <c r="G3334">
        <f>MONTH(Table1[[#This Row],[Order Date]])</f>
        <v>7</v>
      </c>
      <c r="H3334" s="1">
        <v>41485</v>
      </c>
      <c r="I3334">
        <v>39650</v>
      </c>
      <c r="J3334" t="s">
        <v>39</v>
      </c>
      <c r="K3334">
        <v>47</v>
      </c>
      <c r="L3334">
        <v>7.28</v>
      </c>
      <c r="M3334" s="2">
        <v>0.08</v>
      </c>
      <c r="N3334">
        <v>329.06</v>
      </c>
      <c r="O3334">
        <v>7.98</v>
      </c>
      <c r="P3334">
        <v>-175.15</v>
      </c>
      <c r="Q3334" s="2">
        <v>0.42</v>
      </c>
      <c r="R3334" t="s">
        <v>48</v>
      </c>
      <c r="S3334" t="s">
        <v>59</v>
      </c>
      <c r="T3334" t="s">
        <v>1558</v>
      </c>
      <c r="U3334" t="s">
        <v>82</v>
      </c>
      <c r="V3334" t="s">
        <v>33</v>
      </c>
      <c r="W3334">
        <v>5592</v>
      </c>
      <c r="X3334" s="1">
        <v>41486</v>
      </c>
      <c r="Y3334" t="s">
        <v>34</v>
      </c>
      <c r="Z3334" t="e" vm="1">
        <v>#VALUE!</v>
      </c>
      <c r="AA3334">
        <v>15131</v>
      </c>
      <c r="AB3334" t="e" cm="1" vm="2">
        <f t="array" ref="AB3334">_FV(Table1[[#This Row],[State]],"Country/region",TRUE)</f>
        <v>#VALUE!</v>
      </c>
    </row>
    <row r="3335" spans="1:28" x14ac:dyDescent="0.35">
      <c r="A3335" t="s">
        <v>1078</v>
      </c>
      <c r="B3335">
        <v>48</v>
      </c>
      <c r="C3335" t="s">
        <v>1079</v>
      </c>
      <c r="D3335" t="s">
        <v>38</v>
      </c>
      <c r="E3335">
        <f>YEAR(Table1[[#This Row],[Order Date]])</f>
        <v>2013</v>
      </c>
      <c r="F3335">
        <v>1</v>
      </c>
      <c r="G3335">
        <f>MONTH(Table1[[#This Row],[Order Date]])</f>
        <v>7</v>
      </c>
      <c r="H3335" s="1">
        <v>41485</v>
      </c>
      <c r="I3335">
        <v>24196</v>
      </c>
      <c r="J3335" t="s">
        <v>28</v>
      </c>
      <c r="K3335">
        <v>2</v>
      </c>
      <c r="L3335">
        <v>4.28</v>
      </c>
      <c r="M3335" s="2">
        <v>0.08</v>
      </c>
      <c r="N3335">
        <v>13.44</v>
      </c>
      <c r="O3335">
        <v>5.17</v>
      </c>
      <c r="P3335">
        <v>-8.8800000000000008</v>
      </c>
      <c r="Q3335" s="2">
        <v>0.4</v>
      </c>
      <c r="R3335" t="s">
        <v>29</v>
      </c>
      <c r="S3335" t="s">
        <v>30</v>
      </c>
      <c r="T3335" t="s">
        <v>765</v>
      </c>
      <c r="U3335" t="s">
        <v>61</v>
      </c>
      <c r="V3335" t="s">
        <v>68</v>
      </c>
      <c r="W3335">
        <v>3395</v>
      </c>
      <c r="X3335" s="1">
        <v>41486</v>
      </c>
      <c r="Y3335" t="s">
        <v>34</v>
      </c>
      <c r="Z3335" t="e" vm="11">
        <v>#VALUE!</v>
      </c>
      <c r="AA3335">
        <v>76541</v>
      </c>
      <c r="AB3335" t="e" cm="1" vm="2">
        <f t="array" ref="AB3335">_FV(Table1[[#This Row],[State]],"Country/region",TRUE)</f>
        <v>#VALUE!</v>
      </c>
    </row>
    <row r="3336" spans="1:28" x14ac:dyDescent="0.35">
      <c r="A3336" t="s">
        <v>1078</v>
      </c>
      <c r="B3336">
        <v>48</v>
      </c>
      <c r="C3336" t="s">
        <v>1079</v>
      </c>
      <c r="D3336" t="s">
        <v>38</v>
      </c>
      <c r="E3336">
        <f>YEAR(Table1[[#This Row],[Order Date]])</f>
        <v>2013</v>
      </c>
      <c r="F3336">
        <v>1</v>
      </c>
      <c r="G3336">
        <f>MONTH(Table1[[#This Row],[Order Date]])</f>
        <v>7</v>
      </c>
      <c r="H3336" s="1">
        <v>41485</v>
      </c>
      <c r="I3336">
        <v>24196</v>
      </c>
      <c r="J3336" t="s">
        <v>28</v>
      </c>
      <c r="K3336">
        <v>24</v>
      </c>
      <c r="L3336">
        <v>43.57</v>
      </c>
      <c r="M3336" s="2">
        <v>0.05</v>
      </c>
      <c r="N3336">
        <v>1049.49</v>
      </c>
      <c r="O3336">
        <v>16.36</v>
      </c>
      <c r="P3336">
        <v>-5.41</v>
      </c>
      <c r="Q3336" s="2">
        <v>0.55000000000000004</v>
      </c>
      <c r="R3336" t="s">
        <v>29</v>
      </c>
      <c r="S3336" t="s">
        <v>30</v>
      </c>
      <c r="T3336" t="s">
        <v>2522</v>
      </c>
      <c r="U3336" t="s">
        <v>32</v>
      </c>
      <c r="V3336" t="s">
        <v>68</v>
      </c>
      <c r="W3336">
        <v>3396</v>
      </c>
      <c r="X3336" s="1">
        <v>41487</v>
      </c>
      <c r="Y3336" t="s">
        <v>34</v>
      </c>
      <c r="Z3336" t="e" vm="11">
        <v>#VALUE!</v>
      </c>
      <c r="AA3336">
        <v>76541</v>
      </c>
      <c r="AB3336" t="e" cm="1" vm="2">
        <f t="array" ref="AB3336">_FV(Table1[[#This Row],[State]],"Country/region",TRUE)</f>
        <v>#VALUE!</v>
      </c>
    </row>
    <row r="3337" spans="1:28" x14ac:dyDescent="0.35">
      <c r="A3337" t="s">
        <v>1330</v>
      </c>
      <c r="B3337">
        <v>48</v>
      </c>
      <c r="C3337" t="s">
        <v>1331</v>
      </c>
      <c r="D3337" t="s">
        <v>38</v>
      </c>
      <c r="E3337">
        <f>YEAR(Table1[[#This Row],[Order Date]])</f>
        <v>2013</v>
      </c>
      <c r="F3337">
        <v>1</v>
      </c>
      <c r="G3337">
        <f>MONTH(Table1[[#This Row],[Order Date]])</f>
        <v>7</v>
      </c>
      <c r="H3337" s="1">
        <v>41485</v>
      </c>
      <c r="I3337">
        <v>20832</v>
      </c>
      <c r="J3337" t="s">
        <v>39</v>
      </c>
      <c r="K3337">
        <v>39</v>
      </c>
      <c r="L3337">
        <v>2.84</v>
      </c>
      <c r="M3337" s="2">
        <v>0.08</v>
      </c>
      <c r="N3337">
        <v>105.89</v>
      </c>
      <c r="O3337">
        <v>0.93</v>
      </c>
      <c r="P3337">
        <v>4.13</v>
      </c>
      <c r="Q3337" s="2">
        <v>0.54</v>
      </c>
      <c r="R3337" t="s">
        <v>29</v>
      </c>
      <c r="S3337" t="s">
        <v>59</v>
      </c>
      <c r="T3337" t="s">
        <v>1688</v>
      </c>
      <c r="U3337" t="s">
        <v>88</v>
      </c>
      <c r="V3337" t="s">
        <v>76</v>
      </c>
      <c r="W3337">
        <v>2889</v>
      </c>
      <c r="X3337" s="1">
        <v>41487</v>
      </c>
      <c r="Y3337" t="s">
        <v>34</v>
      </c>
      <c r="Z3337" t="e" vm="29">
        <v>#VALUE!</v>
      </c>
      <c r="AA3337">
        <v>40422</v>
      </c>
      <c r="AB3337" t="e" cm="1" vm="2">
        <f t="array" ref="AB3337">_FV(Table1[[#This Row],[State]],"Country/region",TRUE)</f>
        <v>#VALUE!</v>
      </c>
    </row>
    <row r="3338" spans="1:28" x14ac:dyDescent="0.35">
      <c r="A3338" t="s">
        <v>25</v>
      </c>
      <c r="B3338">
        <v>48</v>
      </c>
      <c r="C3338" t="s">
        <v>26</v>
      </c>
      <c r="D3338" t="s">
        <v>27</v>
      </c>
      <c r="E3338">
        <f>YEAR(Table1[[#This Row],[Order Date]])</f>
        <v>2013</v>
      </c>
      <c r="F3338">
        <v>1</v>
      </c>
      <c r="G3338">
        <f>MONTH(Table1[[#This Row],[Order Date]])</f>
        <v>7</v>
      </c>
      <c r="H3338" s="1">
        <v>41485</v>
      </c>
      <c r="I3338">
        <v>39650</v>
      </c>
      <c r="J3338" t="s">
        <v>39</v>
      </c>
      <c r="K3338">
        <v>10</v>
      </c>
      <c r="L3338">
        <v>89.99</v>
      </c>
      <c r="M3338" s="2">
        <v>0</v>
      </c>
      <c r="N3338">
        <v>1004.89</v>
      </c>
      <c r="O3338">
        <v>42</v>
      </c>
      <c r="P3338">
        <v>-189.02</v>
      </c>
      <c r="Q3338" s="2">
        <v>0.66</v>
      </c>
      <c r="R3338" t="s">
        <v>48</v>
      </c>
      <c r="S3338" t="s">
        <v>49</v>
      </c>
      <c r="T3338" t="s">
        <v>1317</v>
      </c>
      <c r="U3338" t="s">
        <v>51</v>
      </c>
      <c r="V3338" t="s">
        <v>33</v>
      </c>
      <c r="W3338">
        <v>5591</v>
      </c>
      <c r="X3338" s="1">
        <v>41488</v>
      </c>
      <c r="Y3338" t="s">
        <v>53</v>
      </c>
      <c r="Z3338" t="e" vm="1">
        <v>#VALUE!</v>
      </c>
      <c r="AA3338">
        <v>15131</v>
      </c>
      <c r="AB3338" t="e" cm="1" vm="2">
        <f t="array" ref="AB3338">_FV(Table1[[#This Row],[State]],"Country/region",TRUE)</f>
        <v>#VALUE!</v>
      </c>
    </row>
    <row r="3339" spans="1:28" x14ac:dyDescent="0.35">
      <c r="A3339" t="s">
        <v>3101</v>
      </c>
      <c r="B3339">
        <v>48</v>
      </c>
      <c r="C3339" t="s">
        <v>1017</v>
      </c>
      <c r="D3339" t="s">
        <v>46</v>
      </c>
      <c r="E3339">
        <f>YEAR(Table1[[#This Row],[Order Date]])</f>
        <v>2013</v>
      </c>
      <c r="F3339">
        <v>1</v>
      </c>
      <c r="G3339">
        <f>MONTH(Table1[[#This Row],[Order Date]])</f>
        <v>7</v>
      </c>
      <c r="H3339" s="1">
        <v>41486</v>
      </c>
      <c r="I3339">
        <v>22151</v>
      </c>
      <c r="J3339" t="s">
        <v>28</v>
      </c>
      <c r="K3339">
        <v>49</v>
      </c>
      <c r="L3339">
        <v>9.65</v>
      </c>
      <c r="M3339" s="2">
        <v>0.1</v>
      </c>
      <c r="N3339">
        <v>465.83</v>
      </c>
      <c r="O3339">
        <v>6.22</v>
      </c>
      <c r="P3339">
        <v>-79.72</v>
      </c>
      <c r="Q3339" s="2">
        <v>0.55000000000000004</v>
      </c>
      <c r="R3339" t="s">
        <v>48</v>
      </c>
      <c r="S3339" t="s">
        <v>30</v>
      </c>
      <c r="T3339" t="s">
        <v>777</v>
      </c>
      <c r="U3339" t="s">
        <v>82</v>
      </c>
      <c r="V3339" t="s">
        <v>68</v>
      </c>
      <c r="W3339">
        <v>3089</v>
      </c>
      <c r="X3339" s="1">
        <v>41486</v>
      </c>
      <c r="Y3339" t="s">
        <v>34</v>
      </c>
      <c r="Z3339" t="e" vm="16">
        <v>#VALUE!</v>
      </c>
      <c r="AA3339">
        <v>61008</v>
      </c>
      <c r="AB3339" t="e" cm="1" vm="2">
        <f t="array" ref="AB3339">_FV(Table1[[#This Row],[State]],"Country/region",TRUE)</f>
        <v>#VALUE!</v>
      </c>
    </row>
    <row r="3340" spans="1:28" x14ac:dyDescent="0.35">
      <c r="A3340" t="s">
        <v>2417</v>
      </c>
      <c r="B3340">
        <v>48</v>
      </c>
      <c r="C3340" t="s">
        <v>2418</v>
      </c>
      <c r="D3340" t="s">
        <v>57</v>
      </c>
      <c r="E3340">
        <f>YEAR(Table1[[#This Row],[Order Date]])</f>
        <v>2013</v>
      </c>
      <c r="F3340">
        <v>1</v>
      </c>
      <c r="G3340">
        <f>MONTH(Table1[[#This Row],[Order Date]])</f>
        <v>7</v>
      </c>
      <c r="H3340" s="1">
        <v>41486</v>
      </c>
      <c r="I3340">
        <v>34407</v>
      </c>
      <c r="J3340" t="s">
        <v>47</v>
      </c>
      <c r="K3340">
        <v>41</v>
      </c>
      <c r="L3340">
        <v>35.89</v>
      </c>
      <c r="M3340" s="2">
        <v>0.03</v>
      </c>
      <c r="N3340">
        <v>1484.89</v>
      </c>
      <c r="O3340">
        <v>14.72</v>
      </c>
      <c r="P3340">
        <v>220.99</v>
      </c>
      <c r="Q3340" s="2">
        <v>0.4</v>
      </c>
      <c r="R3340" t="s">
        <v>29</v>
      </c>
      <c r="S3340" t="s">
        <v>30</v>
      </c>
      <c r="T3340" t="s">
        <v>2350</v>
      </c>
      <c r="U3340" t="s">
        <v>267</v>
      </c>
      <c r="V3340" t="s">
        <v>76</v>
      </c>
      <c r="W3340">
        <v>4838</v>
      </c>
      <c r="X3340" s="1">
        <v>41486</v>
      </c>
      <c r="Y3340" t="s">
        <v>34</v>
      </c>
      <c r="Z3340" t="e" vm="14">
        <v>#VALUE!</v>
      </c>
      <c r="AA3340">
        <v>32503</v>
      </c>
      <c r="AB3340" t="e" cm="1" vm="2">
        <f t="array" ref="AB3340">_FV(Table1[[#This Row],[State]],"Country/region",TRUE)</f>
        <v>#VALUE!</v>
      </c>
    </row>
    <row r="3341" spans="1:28" x14ac:dyDescent="0.35">
      <c r="A3341" t="s">
        <v>1016</v>
      </c>
      <c r="B3341">
        <v>48</v>
      </c>
      <c r="C3341" t="s">
        <v>1017</v>
      </c>
      <c r="D3341" t="s">
        <v>46</v>
      </c>
      <c r="E3341">
        <f>YEAR(Table1[[#This Row],[Order Date]])</f>
        <v>2013</v>
      </c>
      <c r="F3341">
        <v>1</v>
      </c>
      <c r="G3341">
        <f>MONTH(Table1[[#This Row],[Order Date]])</f>
        <v>7</v>
      </c>
      <c r="H3341" s="1">
        <v>41486</v>
      </c>
      <c r="I3341">
        <v>22151</v>
      </c>
      <c r="J3341" t="s">
        <v>28</v>
      </c>
      <c r="K3341">
        <v>20</v>
      </c>
      <c r="L3341">
        <v>24.92</v>
      </c>
      <c r="M3341" s="2">
        <v>0.04</v>
      </c>
      <c r="N3341">
        <v>515.37</v>
      </c>
      <c r="O3341">
        <v>12.98</v>
      </c>
      <c r="P3341">
        <v>9.8175000000000008</v>
      </c>
      <c r="Q3341" s="2">
        <v>0.39</v>
      </c>
      <c r="R3341" t="s">
        <v>29</v>
      </c>
      <c r="S3341" t="s">
        <v>30</v>
      </c>
      <c r="T3341" t="s">
        <v>1021</v>
      </c>
      <c r="U3341" t="s">
        <v>67</v>
      </c>
      <c r="V3341" t="s">
        <v>33</v>
      </c>
      <c r="W3341">
        <v>3090</v>
      </c>
      <c r="X3341" s="1">
        <v>41487</v>
      </c>
      <c r="Y3341" t="s">
        <v>34</v>
      </c>
      <c r="Z3341" t="e" vm="1">
        <v>#VALUE!</v>
      </c>
      <c r="AA3341">
        <v>19026</v>
      </c>
      <c r="AB3341" t="e" cm="1" vm="2">
        <f t="array" ref="AB3341">_FV(Table1[[#This Row],[State]],"Country/region",TRUE)</f>
        <v>#VALUE!</v>
      </c>
    </row>
    <row r="3342" spans="1:28" x14ac:dyDescent="0.35">
      <c r="A3342" t="s">
        <v>1207</v>
      </c>
      <c r="B3342">
        <v>48</v>
      </c>
      <c r="C3342" t="s">
        <v>1479</v>
      </c>
      <c r="D3342" t="s">
        <v>27</v>
      </c>
      <c r="E3342">
        <f>YEAR(Table1[[#This Row],[Order Date]])</f>
        <v>2013</v>
      </c>
      <c r="F3342">
        <v>1</v>
      </c>
      <c r="G3342">
        <f>MONTH(Table1[[#This Row],[Order Date]])</f>
        <v>7</v>
      </c>
      <c r="H3342" s="1">
        <v>41486</v>
      </c>
      <c r="I3342">
        <v>43200</v>
      </c>
      <c r="J3342" t="s">
        <v>39</v>
      </c>
      <c r="K3342">
        <v>3</v>
      </c>
      <c r="L3342">
        <v>172.99</v>
      </c>
      <c r="M3342" s="2">
        <v>0.01</v>
      </c>
      <c r="N3342">
        <v>554.32000000000005</v>
      </c>
      <c r="O3342">
        <v>19.989999999999998</v>
      </c>
      <c r="P3342">
        <v>-62.134500000000003</v>
      </c>
      <c r="Q3342" s="2">
        <v>0.39</v>
      </c>
      <c r="R3342" t="s">
        <v>29</v>
      </c>
      <c r="S3342" t="s">
        <v>30</v>
      </c>
      <c r="T3342" t="s">
        <v>1547</v>
      </c>
      <c r="U3342" t="s">
        <v>67</v>
      </c>
      <c r="V3342" t="s">
        <v>33</v>
      </c>
      <c r="W3342">
        <v>6095</v>
      </c>
      <c r="X3342" s="1">
        <v>41487</v>
      </c>
      <c r="Y3342" t="s">
        <v>34</v>
      </c>
      <c r="Z3342" t="e" vm="24">
        <v>#VALUE!</v>
      </c>
      <c r="AA3342">
        <v>7801</v>
      </c>
      <c r="AB3342" t="e" cm="1" vm="2">
        <f t="array" ref="AB3342">_FV(Table1[[#This Row],[State]],"Country/region",TRUE)</f>
        <v>#VALUE!</v>
      </c>
    </row>
    <row r="3343" spans="1:28" x14ac:dyDescent="0.35">
      <c r="A3343" t="s">
        <v>2506</v>
      </c>
      <c r="B3343">
        <v>48</v>
      </c>
      <c r="C3343" t="s">
        <v>1479</v>
      </c>
      <c r="D3343" t="s">
        <v>27</v>
      </c>
      <c r="E3343">
        <f>YEAR(Table1[[#This Row],[Order Date]])</f>
        <v>2013</v>
      </c>
      <c r="F3343">
        <v>1</v>
      </c>
      <c r="G3343">
        <f>MONTH(Table1[[#This Row],[Order Date]])</f>
        <v>7</v>
      </c>
      <c r="H3343" s="1">
        <v>41486</v>
      </c>
      <c r="I3343">
        <v>43200</v>
      </c>
      <c r="J3343" t="s">
        <v>39</v>
      </c>
      <c r="K3343">
        <v>15</v>
      </c>
      <c r="L3343">
        <v>85.99</v>
      </c>
      <c r="M3343" s="2">
        <v>0.04</v>
      </c>
      <c r="N3343">
        <v>1073.567</v>
      </c>
      <c r="O3343">
        <v>0.99</v>
      </c>
      <c r="P3343">
        <v>-305.96499999999997</v>
      </c>
      <c r="Q3343" s="2">
        <v>0.85</v>
      </c>
      <c r="R3343" t="s">
        <v>96</v>
      </c>
      <c r="S3343" t="s">
        <v>59</v>
      </c>
      <c r="T3343" t="s">
        <v>971</v>
      </c>
      <c r="U3343" t="s">
        <v>105</v>
      </c>
      <c r="V3343" t="s">
        <v>33</v>
      </c>
      <c r="W3343">
        <v>6096</v>
      </c>
      <c r="X3343" s="1">
        <v>41487</v>
      </c>
      <c r="Y3343" t="s">
        <v>34</v>
      </c>
      <c r="Z3343" t="e" vm="24">
        <v>#VALUE!</v>
      </c>
      <c r="AA3343">
        <v>8332</v>
      </c>
      <c r="AB3343" t="e" cm="1" vm="2">
        <f t="array" ref="AB3343">_FV(Table1[[#This Row],[State]],"Country/region",TRUE)</f>
        <v>#VALUE!</v>
      </c>
    </row>
    <row r="3344" spans="1:28" x14ac:dyDescent="0.35">
      <c r="A3344" t="s">
        <v>2689</v>
      </c>
      <c r="B3344">
        <v>48</v>
      </c>
      <c r="C3344" t="s">
        <v>2690</v>
      </c>
      <c r="D3344" t="s">
        <v>38</v>
      </c>
      <c r="E3344">
        <f>YEAR(Table1[[#This Row],[Order Date]])</f>
        <v>2013</v>
      </c>
      <c r="F3344">
        <v>1</v>
      </c>
      <c r="G3344">
        <f>MONTH(Table1[[#This Row],[Order Date]])</f>
        <v>7</v>
      </c>
      <c r="H3344" s="1">
        <v>41486</v>
      </c>
      <c r="I3344">
        <v>13127</v>
      </c>
      <c r="J3344" t="s">
        <v>131</v>
      </c>
      <c r="K3344">
        <v>13</v>
      </c>
      <c r="L3344">
        <v>68.81</v>
      </c>
      <c r="M3344" s="2">
        <v>0.06</v>
      </c>
      <c r="N3344">
        <v>951.31</v>
      </c>
      <c r="O3344">
        <v>60</v>
      </c>
      <c r="P3344">
        <v>-333.07</v>
      </c>
      <c r="Q3344" s="2">
        <v>0.41</v>
      </c>
      <c r="R3344" t="s">
        <v>29</v>
      </c>
      <c r="S3344" t="s">
        <v>49</v>
      </c>
      <c r="T3344" t="s">
        <v>987</v>
      </c>
      <c r="U3344" t="s">
        <v>214</v>
      </c>
      <c r="V3344" t="s">
        <v>76</v>
      </c>
      <c r="W3344">
        <v>1834</v>
      </c>
      <c r="X3344" s="1">
        <v>41489</v>
      </c>
      <c r="Y3344" t="s">
        <v>53</v>
      </c>
      <c r="Z3344" t="e" vm="44">
        <v>#VALUE!</v>
      </c>
      <c r="AA3344">
        <v>30809</v>
      </c>
      <c r="AB3344" t="e" cm="1" vm="2">
        <f t="array" ref="AB3344">_FV(Table1[[#This Row],[State]],"Country/region",TRUE)</f>
        <v>#VALUE!</v>
      </c>
    </row>
    <row r="3345" spans="1:28" x14ac:dyDescent="0.35">
      <c r="A3345" t="s">
        <v>1457</v>
      </c>
      <c r="B3345">
        <v>48</v>
      </c>
      <c r="C3345" t="s">
        <v>1458</v>
      </c>
      <c r="D3345" t="s">
        <v>57</v>
      </c>
      <c r="E3345">
        <f>YEAR(Table1[[#This Row],[Order Date]])</f>
        <v>2013</v>
      </c>
      <c r="F3345">
        <v>1</v>
      </c>
      <c r="G3345">
        <f>MONTH(Table1[[#This Row],[Order Date]])</f>
        <v>8</v>
      </c>
      <c r="H3345" s="1">
        <v>41487</v>
      </c>
      <c r="I3345">
        <v>28321</v>
      </c>
      <c r="J3345" t="s">
        <v>131</v>
      </c>
      <c r="K3345">
        <v>28</v>
      </c>
      <c r="L3345">
        <v>3.08</v>
      </c>
      <c r="M3345" s="2">
        <v>0.03</v>
      </c>
      <c r="N3345">
        <v>90.5</v>
      </c>
      <c r="O3345">
        <v>0.99</v>
      </c>
      <c r="P3345">
        <v>24.71</v>
      </c>
      <c r="Q3345" s="2">
        <v>0.37</v>
      </c>
      <c r="R3345" t="s">
        <v>29</v>
      </c>
      <c r="S3345" t="s">
        <v>30</v>
      </c>
      <c r="T3345" t="s">
        <v>2729</v>
      </c>
      <c r="U3345" t="s">
        <v>210</v>
      </c>
      <c r="V3345" t="s">
        <v>33</v>
      </c>
      <c r="W3345">
        <v>3968</v>
      </c>
      <c r="X3345" s="1">
        <v>41487</v>
      </c>
      <c r="Y3345" t="s">
        <v>34</v>
      </c>
      <c r="Z3345" t="e" vm="22">
        <v>#VALUE!</v>
      </c>
      <c r="AA3345">
        <v>44136</v>
      </c>
      <c r="AB3345" t="e" cm="1" vm="2">
        <f t="array" ref="AB3345">_FV(Table1[[#This Row],[State]],"Country/region",TRUE)</f>
        <v>#VALUE!</v>
      </c>
    </row>
    <row r="3346" spans="1:28" x14ac:dyDescent="0.35">
      <c r="A3346" t="s">
        <v>1524</v>
      </c>
      <c r="B3346">
        <v>48</v>
      </c>
      <c r="C3346" t="s">
        <v>851</v>
      </c>
      <c r="D3346" t="s">
        <v>46</v>
      </c>
      <c r="E3346">
        <f>YEAR(Table1[[#This Row],[Order Date]])</f>
        <v>2013</v>
      </c>
      <c r="F3346">
        <v>1</v>
      </c>
      <c r="G3346">
        <f>MONTH(Table1[[#This Row],[Order Date]])</f>
        <v>8</v>
      </c>
      <c r="H3346" s="1">
        <v>41488</v>
      </c>
      <c r="I3346">
        <v>34980</v>
      </c>
      <c r="J3346" t="s">
        <v>39</v>
      </c>
      <c r="K3346">
        <v>7</v>
      </c>
      <c r="L3346">
        <v>18.649999999999999</v>
      </c>
      <c r="M3346" s="2">
        <v>0.01</v>
      </c>
      <c r="N3346">
        <v>140.77000000000001</v>
      </c>
      <c r="O3346">
        <v>3.77</v>
      </c>
      <c r="P3346">
        <v>100.77</v>
      </c>
      <c r="Q3346" s="2">
        <v>0.39</v>
      </c>
      <c r="R3346" t="s">
        <v>48</v>
      </c>
      <c r="S3346" t="s">
        <v>139</v>
      </c>
      <c r="T3346" t="s">
        <v>2370</v>
      </c>
      <c r="U3346" t="s">
        <v>82</v>
      </c>
      <c r="V3346" t="s">
        <v>52</v>
      </c>
      <c r="W3346">
        <v>4914</v>
      </c>
      <c r="X3346" s="1">
        <v>41490</v>
      </c>
      <c r="Y3346" t="s">
        <v>34</v>
      </c>
      <c r="Z3346" t="e" vm="4">
        <v>#VALUE!</v>
      </c>
      <c r="AA3346">
        <v>92231</v>
      </c>
      <c r="AB3346" t="e" cm="1" vm="2">
        <f t="array" ref="AB3346">_FV(Table1[[#This Row],[State]],"Country/region",TRUE)</f>
        <v>#VALUE!</v>
      </c>
    </row>
    <row r="3347" spans="1:28" x14ac:dyDescent="0.35">
      <c r="A3347" t="s">
        <v>1524</v>
      </c>
      <c r="B3347">
        <v>48</v>
      </c>
      <c r="C3347" t="s">
        <v>851</v>
      </c>
      <c r="D3347" t="s">
        <v>46</v>
      </c>
      <c r="E3347">
        <f>YEAR(Table1[[#This Row],[Order Date]])</f>
        <v>2013</v>
      </c>
      <c r="F3347">
        <v>1</v>
      </c>
      <c r="G3347">
        <f>MONTH(Table1[[#This Row],[Order Date]])</f>
        <v>8</v>
      </c>
      <c r="H3347" s="1">
        <v>41488</v>
      </c>
      <c r="I3347">
        <v>34980</v>
      </c>
      <c r="J3347" t="s">
        <v>39</v>
      </c>
      <c r="K3347">
        <v>25</v>
      </c>
      <c r="L3347">
        <v>34.76</v>
      </c>
      <c r="M3347" s="2">
        <v>0.06</v>
      </c>
      <c r="N3347">
        <v>848.19</v>
      </c>
      <c r="O3347">
        <v>5.49</v>
      </c>
      <c r="P3347">
        <v>120.02</v>
      </c>
      <c r="Q3347" s="2">
        <v>0.6</v>
      </c>
      <c r="R3347" t="s">
        <v>29</v>
      </c>
      <c r="S3347" t="s">
        <v>30</v>
      </c>
      <c r="T3347" t="s">
        <v>1402</v>
      </c>
      <c r="U3347" t="s">
        <v>32</v>
      </c>
      <c r="V3347" t="s">
        <v>52</v>
      </c>
      <c r="W3347">
        <v>4915</v>
      </c>
      <c r="X3347" s="1">
        <v>41490</v>
      </c>
      <c r="Y3347" t="s">
        <v>42</v>
      </c>
      <c r="Z3347" t="e" vm="4">
        <v>#VALUE!</v>
      </c>
      <c r="AA3347">
        <v>92231</v>
      </c>
      <c r="AB3347" t="e" cm="1" vm="2">
        <f t="array" ref="AB3347">_FV(Table1[[#This Row],[State]],"Country/region",TRUE)</f>
        <v>#VALUE!</v>
      </c>
    </row>
    <row r="3348" spans="1:28" x14ac:dyDescent="0.35">
      <c r="A3348" t="s">
        <v>850</v>
      </c>
      <c r="B3348">
        <v>48</v>
      </c>
      <c r="C3348" t="s">
        <v>851</v>
      </c>
      <c r="D3348" t="s">
        <v>46</v>
      </c>
      <c r="E3348">
        <f>YEAR(Table1[[#This Row],[Order Date]])</f>
        <v>2013</v>
      </c>
      <c r="F3348">
        <v>1</v>
      </c>
      <c r="G3348">
        <f>MONTH(Table1[[#This Row],[Order Date]])</f>
        <v>8</v>
      </c>
      <c r="H3348" s="1">
        <v>41488</v>
      </c>
      <c r="I3348">
        <v>34980</v>
      </c>
      <c r="J3348" t="s">
        <v>39</v>
      </c>
      <c r="K3348">
        <v>12</v>
      </c>
      <c r="L3348">
        <v>46.89</v>
      </c>
      <c r="M3348" s="2">
        <v>0.01</v>
      </c>
      <c r="N3348">
        <v>562.15</v>
      </c>
      <c r="O3348">
        <v>5.0999999999999996</v>
      </c>
      <c r="P3348">
        <v>148.34</v>
      </c>
      <c r="Q3348" s="2">
        <v>0.46</v>
      </c>
      <c r="R3348" t="s">
        <v>29</v>
      </c>
      <c r="S3348" t="s">
        <v>80</v>
      </c>
      <c r="T3348" t="s">
        <v>1364</v>
      </c>
      <c r="U3348" t="s">
        <v>214</v>
      </c>
      <c r="V3348" t="s">
        <v>52</v>
      </c>
      <c r="W3348">
        <v>4916</v>
      </c>
      <c r="X3348" s="1">
        <v>41490</v>
      </c>
      <c r="Y3348" t="s">
        <v>34</v>
      </c>
      <c r="Z3348" t="e" vm="4">
        <v>#VALUE!</v>
      </c>
      <c r="AA3348">
        <v>93010</v>
      </c>
      <c r="AB3348" t="e" cm="1" vm="2">
        <f t="array" ref="AB3348">_FV(Table1[[#This Row],[State]],"Country/region",TRUE)</f>
        <v>#VALUE!</v>
      </c>
    </row>
    <row r="3349" spans="1:28" x14ac:dyDescent="0.35">
      <c r="A3349" t="s">
        <v>1718</v>
      </c>
      <c r="B3349">
        <v>48</v>
      </c>
      <c r="C3349" t="s">
        <v>863</v>
      </c>
      <c r="D3349" t="s">
        <v>38</v>
      </c>
      <c r="E3349">
        <f>YEAR(Table1[[#This Row],[Order Date]])</f>
        <v>2013</v>
      </c>
      <c r="F3349">
        <v>1</v>
      </c>
      <c r="G3349">
        <f>MONTH(Table1[[#This Row],[Order Date]])</f>
        <v>8</v>
      </c>
      <c r="H3349" s="1">
        <v>41488</v>
      </c>
      <c r="I3349">
        <v>47270</v>
      </c>
      <c r="J3349" t="s">
        <v>58</v>
      </c>
      <c r="K3349">
        <v>9</v>
      </c>
      <c r="L3349">
        <v>6.48</v>
      </c>
      <c r="M3349" s="2">
        <v>0.08</v>
      </c>
      <c r="N3349">
        <v>61</v>
      </c>
      <c r="O3349">
        <v>6.81</v>
      </c>
      <c r="P3349">
        <v>-34.25</v>
      </c>
      <c r="Q3349" s="2">
        <v>0.36</v>
      </c>
      <c r="R3349" t="s">
        <v>29</v>
      </c>
      <c r="S3349" t="s">
        <v>30</v>
      </c>
      <c r="T3349" t="s">
        <v>2059</v>
      </c>
      <c r="U3349" t="s">
        <v>61</v>
      </c>
      <c r="V3349" t="s">
        <v>76</v>
      </c>
      <c r="W3349">
        <v>6647</v>
      </c>
      <c r="X3349" s="1">
        <v>41490</v>
      </c>
      <c r="Y3349" t="s">
        <v>34</v>
      </c>
      <c r="Z3349" t="e" vm="47">
        <v>#VALUE!</v>
      </c>
      <c r="AA3349">
        <v>28806</v>
      </c>
      <c r="AB3349" t="e" cm="1" vm="2">
        <f t="array" ref="AB3349">_FV(Table1[[#This Row],[State]],"Country/region",TRUE)</f>
        <v>#VALUE!</v>
      </c>
    </row>
    <row r="3350" spans="1:28" x14ac:dyDescent="0.35">
      <c r="A3350" t="s">
        <v>1718</v>
      </c>
      <c r="B3350">
        <v>48</v>
      </c>
      <c r="C3350" t="s">
        <v>863</v>
      </c>
      <c r="D3350" t="s">
        <v>38</v>
      </c>
      <c r="E3350">
        <f>YEAR(Table1[[#This Row],[Order Date]])</f>
        <v>2013</v>
      </c>
      <c r="F3350">
        <v>1</v>
      </c>
      <c r="G3350">
        <f>MONTH(Table1[[#This Row],[Order Date]])</f>
        <v>8</v>
      </c>
      <c r="H3350" s="1">
        <v>41488</v>
      </c>
      <c r="I3350">
        <v>47270</v>
      </c>
      <c r="J3350" t="s">
        <v>58</v>
      </c>
      <c r="K3350">
        <v>19</v>
      </c>
      <c r="L3350">
        <v>205.99</v>
      </c>
      <c r="M3350" s="2">
        <v>0</v>
      </c>
      <c r="N3350">
        <v>3559.6129999999998</v>
      </c>
      <c r="O3350">
        <v>3</v>
      </c>
      <c r="P3350">
        <v>747.73800000000006</v>
      </c>
      <c r="Q3350" s="2">
        <v>0.57999999999999996</v>
      </c>
      <c r="R3350" t="s">
        <v>96</v>
      </c>
      <c r="S3350" t="s">
        <v>30</v>
      </c>
      <c r="T3350">
        <v>6185</v>
      </c>
      <c r="U3350" t="s">
        <v>105</v>
      </c>
      <c r="V3350" t="s">
        <v>76</v>
      </c>
      <c r="W3350">
        <v>6648</v>
      </c>
      <c r="X3350" s="1">
        <v>41490</v>
      </c>
      <c r="Y3350" t="s">
        <v>34</v>
      </c>
      <c r="Z3350" t="e" vm="47">
        <v>#VALUE!</v>
      </c>
      <c r="AA3350">
        <v>28806</v>
      </c>
      <c r="AB3350" t="e" cm="1" vm="2">
        <f t="array" ref="AB3350">_FV(Table1[[#This Row],[State]],"Country/region",TRUE)</f>
        <v>#VALUE!</v>
      </c>
    </row>
    <row r="3351" spans="1:28" x14ac:dyDescent="0.35">
      <c r="A3351" t="s">
        <v>1718</v>
      </c>
      <c r="B3351">
        <v>48</v>
      </c>
      <c r="C3351" t="s">
        <v>863</v>
      </c>
      <c r="D3351" t="s">
        <v>38</v>
      </c>
      <c r="E3351">
        <f>YEAR(Table1[[#This Row],[Order Date]])</f>
        <v>2013</v>
      </c>
      <c r="F3351">
        <v>1</v>
      </c>
      <c r="G3351">
        <f>MONTH(Table1[[#This Row],[Order Date]])</f>
        <v>8</v>
      </c>
      <c r="H3351" s="1">
        <v>41488</v>
      </c>
      <c r="I3351">
        <v>47270</v>
      </c>
      <c r="J3351" t="s">
        <v>58</v>
      </c>
      <c r="K3351">
        <v>40</v>
      </c>
      <c r="L3351">
        <v>9.27</v>
      </c>
      <c r="M3351" s="2">
        <v>0.03</v>
      </c>
      <c r="N3351">
        <v>382.65</v>
      </c>
      <c r="O3351">
        <v>4.3899999999999997</v>
      </c>
      <c r="P3351">
        <v>47.61</v>
      </c>
      <c r="Q3351" s="2">
        <v>0.38</v>
      </c>
      <c r="R3351" t="s">
        <v>29</v>
      </c>
      <c r="S3351" t="s">
        <v>59</v>
      </c>
      <c r="T3351" t="s">
        <v>1486</v>
      </c>
      <c r="U3351" t="s">
        <v>61</v>
      </c>
      <c r="V3351" t="s">
        <v>76</v>
      </c>
      <c r="W3351">
        <v>6646</v>
      </c>
      <c r="X3351" s="1">
        <v>41491</v>
      </c>
      <c r="Y3351" t="s">
        <v>42</v>
      </c>
      <c r="Z3351" t="e" vm="47">
        <v>#VALUE!</v>
      </c>
      <c r="AA3351">
        <v>28806</v>
      </c>
      <c r="AB3351" t="e" cm="1" vm="2">
        <f t="array" ref="AB3351">_FV(Table1[[#This Row],[State]],"Country/region",TRUE)</f>
        <v>#VALUE!</v>
      </c>
    </row>
    <row r="3352" spans="1:28" x14ac:dyDescent="0.35">
      <c r="A3352" t="s">
        <v>1136</v>
      </c>
      <c r="B3352">
        <v>48</v>
      </c>
      <c r="C3352" t="s">
        <v>1137</v>
      </c>
      <c r="D3352" t="s">
        <v>38</v>
      </c>
      <c r="E3352">
        <f>YEAR(Table1[[#This Row],[Order Date]])</f>
        <v>2013</v>
      </c>
      <c r="F3352">
        <v>1</v>
      </c>
      <c r="G3352">
        <f>MONTH(Table1[[#This Row],[Order Date]])</f>
        <v>8</v>
      </c>
      <c r="H3352" s="1">
        <v>41489</v>
      </c>
      <c r="I3352">
        <v>29762</v>
      </c>
      <c r="J3352" t="s">
        <v>58</v>
      </c>
      <c r="K3352">
        <v>33</v>
      </c>
      <c r="L3352">
        <v>95.95</v>
      </c>
      <c r="M3352" s="2">
        <v>0.03</v>
      </c>
      <c r="N3352">
        <v>3268.56</v>
      </c>
      <c r="O3352">
        <v>74.349999999999994</v>
      </c>
      <c r="P3352">
        <v>-1181.71</v>
      </c>
      <c r="Q3352" s="2">
        <v>0.56999999999999995</v>
      </c>
      <c r="R3352" t="s">
        <v>48</v>
      </c>
      <c r="S3352" t="s">
        <v>49</v>
      </c>
      <c r="T3352" t="s">
        <v>2415</v>
      </c>
      <c r="U3352" t="s">
        <v>51</v>
      </c>
      <c r="V3352" t="s">
        <v>68</v>
      </c>
      <c r="W3352">
        <v>4188</v>
      </c>
      <c r="X3352" s="1">
        <v>41490</v>
      </c>
      <c r="Y3352" t="s">
        <v>53</v>
      </c>
      <c r="Z3352" t="e" vm="36">
        <v>#VALUE!</v>
      </c>
      <c r="AA3352">
        <v>57701</v>
      </c>
      <c r="AB3352" t="e" cm="1" vm="2">
        <f t="array" ref="AB3352">_FV(Table1[[#This Row],[State]],"Country/region",TRUE)</f>
        <v>#VALUE!</v>
      </c>
    </row>
    <row r="3353" spans="1:28" x14ac:dyDescent="0.35">
      <c r="A3353" t="s">
        <v>1608</v>
      </c>
      <c r="B3353">
        <v>48</v>
      </c>
      <c r="C3353" t="s">
        <v>2246</v>
      </c>
      <c r="D3353" t="s">
        <v>46</v>
      </c>
      <c r="E3353">
        <f>YEAR(Table1[[#This Row],[Order Date]])</f>
        <v>2013</v>
      </c>
      <c r="F3353">
        <v>1</v>
      </c>
      <c r="G3353">
        <f>MONTH(Table1[[#This Row],[Order Date]])</f>
        <v>8</v>
      </c>
      <c r="H3353" s="1">
        <v>41489</v>
      </c>
      <c r="I3353">
        <v>27744</v>
      </c>
      <c r="J3353" t="s">
        <v>58</v>
      </c>
      <c r="K3353">
        <v>22</v>
      </c>
      <c r="L3353">
        <v>4.54</v>
      </c>
      <c r="M3353" s="2">
        <v>0.01</v>
      </c>
      <c r="N3353">
        <v>106.69</v>
      </c>
      <c r="O3353">
        <v>5.83</v>
      </c>
      <c r="P3353">
        <v>-76.601500000000001</v>
      </c>
      <c r="Q3353" s="2">
        <v>0.36</v>
      </c>
      <c r="R3353" t="s">
        <v>29</v>
      </c>
      <c r="S3353" t="s">
        <v>30</v>
      </c>
      <c r="T3353" t="s">
        <v>3102</v>
      </c>
      <c r="U3353" t="s">
        <v>67</v>
      </c>
      <c r="V3353" t="s">
        <v>52</v>
      </c>
      <c r="W3353">
        <v>3882</v>
      </c>
      <c r="X3353" s="1">
        <v>41490</v>
      </c>
      <c r="Y3353" t="s">
        <v>34</v>
      </c>
      <c r="Z3353" t="e" vm="4">
        <v>#VALUE!</v>
      </c>
      <c r="AA3353">
        <v>93309</v>
      </c>
      <c r="AB3353" t="e" cm="1" vm="2">
        <f t="array" ref="AB3353">_FV(Table1[[#This Row],[State]],"Country/region",TRUE)</f>
        <v>#VALUE!</v>
      </c>
    </row>
    <row r="3354" spans="1:28" x14ac:dyDescent="0.35">
      <c r="A3354" t="s">
        <v>292</v>
      </c>
      <c r="B3354">
        <v>48</v>
      </c>
      <c r="C3354" t="s">
        <v>1166</v>
      </c>
      <c r="D3354" t="s">
        <v>57</v>
      </c>
      <c r="E3354">
        <f>YEAR(Table1[[#This Row],[Order Date]])</f>
        <v>2013</v>
      </c>
      <c r="F3354">
        <v>1</v>
      </c>
      <c r="G3354">
        <f>MONTH(Table1[[#This Row],[Order Date]])</f>
        <v>8</v>
      </c>
      <c r="H3354" s="1">
        <v>41489</v>
      </c>
      <c r="I3354">
        <v>53605</v>
      </c>
      <c r="J3354" t="s">
        <v>131</v>
      </c>
      <c r="K3354">
        <v>48</v>
      </c>
      <c r="L3354">
        <v>170.98</v>
      </c>
      <c r="M3354" s="2">
        <v>0.06</v>
      </c>
      <c r="N3354">
        <v>8367.68</v>
      </c>
      <c r="O3354">
        <v>35.89</v>
      </c>
      <c r="P3354">
        <v>886.35</v>
      </c>
      <c r="Q3354" s="2">
        <v>0.66</v>
      </c>
      <c r="R3354" t="s">
        <v>48</v>
      </c>
      <c r="S3354" t="s">
        <v>73</v>
      </c>
      <c r="T3354" t="s">
        <v>876</v>
      </c>
      <c r="U3354" t="s">
        <v>154</v>
      </c>
      <c r="V3354" t="s">
        <v>76</v>
      </c>
      <c r="W3354">
        <v>7511</v>
      </c>
      <c r="X3354" s="1">
        <v>41491</v>
      </c>
      <c r="Y3354" t="s">
        <v>53</v>
      </c>
      <c r="Z3354" t="e" vm="6">
        <v>#VALUE!</v>
      </c>
      <c r="AA3354">
        <v>35630</v>
      </c>
      <c r="AB3354" t="e" cm="1" vm="2">
        <f t="array" ref="AB3354">_FV(Table1[[#This Row],[State]],"Country/region",TRUE)</f>
        <v>#VALUE!</v>
      </c>
    </row>
    <row r="3355" spans="1:28" x14ac:dyDescent="0.35">
      <c r="A3355" t="s">
        <v>292</v>
      </c>
      <c r="B3355">
        <v>48</v>
      </c>
      <c r="C3355" t="s">
        <v>1166</v>
      </c>
      <c r="D3355" t="s">
        <v>57</v>
      </c>
      <c r="E3355">
        <f>YEAR(Table1[[#This Row],[Order Date]])</f>
        <v>2013</v>
      </c>
      <c r="F3355">
        <v>1</v>
      </c>
      <c r="G3355">
        <f>MONTH(Table1[[#This Row],[Order Date]])</f>
        <v>8</v>
      </c>
      <c r="H3355" s="1">
        <v>41489</v>
      </c>
      <c r="I3355">
        <v>53605</v>
      </c>
      <c r="J3355" t="s">
        <v>131</v>
      </c>
      <c r="K3355">
        <v>1</v>
      </c>
      <c r="L3355">
        <v>41.47</v>
      </c>
      <c r="M3355" s="2">
        <v>7.0000000000000007E-2</v>
      </c>
      <c r="N3355">
        <v>74.31</v>
      </c>
      <c r="O3355">
        <v>34.200000000000003</v>
      </c>
      <c r="P3355">
        <v>-73.099999999999994</v>
      </c>
      <c r="Q3355" s="2">
        <v>0.73</v>
      </c>
      <c r="R3355" t="s">
        <v>48</v>
      </c>
      <c r="S3355" t="s">
        <v>59</v>
      </c>
      <c r="T3355" t="s">
        <v>757</v>
      </c>
      <c r="U3355" t="s">
        <v>82</v>
      </c>
      <c r="V3355" t="s">
        <v>76</v>
      </c>
      <c r="W3355">
        <v>7512</v>
      </c>
      <c r="X3355" s="1">
        <v>41491</v>
      </c>
      <c r="Y3355" t="s">
        <v>34</v>
      </c>
      <c r="Z3355" t="e" vm="6">
        <v>#VALUE!</v>
      </c>
      <c r="AA3355">
        <v>35630</v>
      </c>
      <c r="AB3355" t="e" cm="1" vm="2">
        <f t="array" ref="AB3355">_FV(Table1[[#This Row],[State]],"Country/region",TRUE)</f>
        <v>#VALUE!</v>
      </c>
    </row>
    <row r="3356" spans="1:28" x14ac:dyDescent="0.35">
      <c r="A3356" t="s">
        <v>292</v>
      </c>
      <c r="B3356">
        <v>48</v>
      </c>
      <c r="C3356" t="s">
        <v>1166</v>
      </c>
      <c r="D3356" t="s">
        <v>57</v>
      </c>
      <c r="E3356">
        <f>YEAR(Table1[[#This Row],[Order Date]])</f>
        <v>2013</v>
      </c>
      <c r="F3356">
        <v>1</v>
      </c>
      <c r="G3356">
        <f>MONTH(Table1[[#This Row],[Order Date]])</f>
        <v>8</v>
      </c>
      <c r="H3356" s="1">
        <v>41489</v>
      </c>
      <c r="I3356">
        <v>53605</v>
      </c>
      <c r="J3356" t="s">
        <v>131</v>
      </c>
      <c r="K3356">
        <v>19</v>
      </c>
      <c r="L3356">
        <v>25.98</v>
      </c>
      <c r="M3356" s="2">
        <v>0.06</v>
      </c>
      <c r="N3356">
        <v>506.49</v>
      </c>
      <c r="O3356">
        <v>5.37</v>
      </c>
      <c r="P3356">
        <v>105.69</v>
      </c>
      <c r="Q3356" s="2">
        <v>0.5</v>
      </c>
      <c r="R3356" t="s">
        <v>29</v>
      </c>
      <c r="S3356" t="s">
        <v>80</v>
      </c>
      <c r="T3356" t="s">
        <v>2376</v>
      </c>
      <c r="U3356" t="s">
        <v>214</v>
      </c>
      <c r="V3356" t="s">
        <v>76</v>
      </c>
      <c r="W3356">
        <v>7510</v>
      </c>
      <c r="X3356" s="1">
        <v>41491</v>
      </c>
      <c r="Y3356" t="s">
        <v>34</v>
      </c>
      <c r="Z3356" t="e" vm="6">
        <v>#VALUE!</v>
      </c>
      <c r="AA3356">
        <v>35630</v>
      </c>
      <c r="AB3356" t="e" cm="1" vm="2">
        <f t="array" ref="AB3356">_FV(Table1[[#This Row],[State]],"Country/region",TRUE)</f>
        <v>#VALUE!</v>
      </c>
    </row>
    <row r="3357" spans="1:28" x14ac:dyDescent="0.35">
      <c r="A3357" t="s">
        <v>2319</v>
      </c>
      <c r="B3357">
        <v>48</v>
      </c>
      <c r="C3357" t="s">
        <v>2102</v>
      </c>
      <c r="D3357" t="s">
        <v>46</v>
      </c>
      <c r="E3357">
        <f>YEAR(Table1[[#This Row],[Order Date]])</f>
        <v>2013</v>
      </c>
      <c r="F3357">
        <v>1</v>
      </c>
      <c r="G3357">
        <f>MONTH(Table1[[#This Row],[Order Date]])</f>
        <v>8</v>
      </c>
      <c r="H3357" s="1">
        <v>41489</v>
      </c>
      <c r="I3357">
        <v>37572</v>
      </c>
      <c r="J3357" t="s">
        <v>28</v>
      </c>
      <c r="K3357">
        <v>22</v>
      </c>
      <c r="L3357">
        <v>5.34</v>
      </c>
      <c r="M3357" s="2">
        <v>0.01</v>
      </c>
      <c r="N3357">
        <v>123.95</v>
      </c>
      <c r="O3357">
        <v>2.99</v>
      </c>
      <c r="P3357">
        <v>2.4224999999999999</v>
      </c>
      <c r="Q3357" s="2">
        <v>0.38</v>
      </c>
      <c r="R3357" t="s">
        <v>29</v>
      </c>
      <c r="S3357" t="s">
        <v>30</v>
      </c>
      <c r="T3357" t="s">
        <v>755</v>
      </c>
      <c r="U3357" t="s">
        <v>67</v>
      </c>
      <c r="V3357" t="s">
        <v>33</v>
      </c>
      <c r="W3357">
        <v>5280</v>
      </c>
      <c r="X3357" s="1">
        <v>41491</v>
      </c>
      <c r="Y3357" t="s">
        <v>34</v>
      </c>
      <c r="Z3357" t="e" vm="22">
        <v>#VALUE!</v>
      </c>
      <c r="AA3357">
        <v>44094</v>
      </c>
      <c r="AB3357" t="e" cm="1" vm="2">
        <f t="array" ref="AB3357">_FV(Table1[[#This Row],[State]],"Country/region",TRUE)</f>
        <v>#VALUE!</v>
      </c>
    </row>
    <row r="3358" spans="1:28" x14ac:dyDescent="0.35">
      <c r="A3358" t="s">
        <v>2240</v>
      </c>
      <c r="B3358">
        <v>48</v>
      </c>
      <c r="C3358" t="s">
        <v>1137</v>
      </c>
      <c r="D3358" t="s">
        <v>38</v>
      </c>
      <c r="E3358">
        <f>YEAR(Table1[[#This Row],[Order Date]])</f>
        <v>2013</v>
      </c>
      <c r="F3358">
        <v>1</v>
      </c>
      <c r="G3358">
        <f>MONTH(Table1[[#This Row],[Order Date]])</f>
        <v>8</v>
      </c>
      <c r="H3358" s="1">
        <v>41489</v>
      </c>
      <c r="I3358">
        <v>29762</v>
      </c>
      <c r="J3358" t="s">
        <v>58</v>
      </c>
      <c r="K3358">
        <v>15</v>
      </c>
      <c r="L3358">
        <v>1.48</v>
      </c>
      <c r="M3358" s="2">
        <v>0.03</v>
      </c>
      <c r="N3358">
        <v>22.45</v>
      </c>
      <c r="O3358">
        <v>0.7</v>
      </c>
      <c r="P3358">
        <v>0.78</v>
      </c>
      <c r="Q3358" s="2">
        <v>0.37</v>
      </c>
      <c r="R3358" t="s">
        <v>29</v>
      </c>
      <c r="S3358" t="s">
        <v>59</v>
      </c>
      <c r="T3358" t="s">
        <v>1863</v>
      </c>
      <c r="U3358" t="s">
        <v>232</v>
      </c>
      <c r="V3358" t="s">
        <v>68</v>
      </c>
      <c r="W3358">
        <v>4187</v>
      </c>
      <c r="X3358" s="1">
        <v>41491</v>
      </c>
      <c r="Y3358" t="s">
        <v>34</v>
      </c>
      <c r="Z3358" t="e" vm="38">
        <v>#VALUE!</v>
      </c>
      <c r="AA3358">
        <v>46350</v>
      </c>
      <c r="AB3358" t="e" cm="1" vm="2">
        <f t="array" ref="AB3358">_FV(Table1[[#This Row],[State]],"Country/region",TRUE)</f>
        <v>#VALUE!</v>
      </c>
    </row>
    <row r="3359" spans="1:28" x14ac:dyDescent="0.35">
      <c r="A3359" t="s">
        <v>2036</v>
      </c>
      <c r="B3359">
        <v>48</v>
      </c>
      <c r="C3359" t="s">
        <v>493</v>
      </c>
      <c r="D3359" t="s">
        <v>38</v>
      </c>
      <c r="E3359">
        <f>YEAR(Table1[[#This Row],[Order Date]])</f>
        <v>2013</v>
      </c>
      <c r="F3359">
        <v>1</v>
      </c>
      <c r="G3359">
        <f>MONTH(Table1[[#This Row],[Order Date]])</f>
        <v>8</v>
      </c>
      <c r="H3359" s="1">
        <v>41489</v>
      </c>
      <c r="I3359">
        <v>26244</v>
      </c>
      <c r="J3359" t="s">
        <v>28</v>
      </c>
      <c r="K3359">
        <v>16</v>
      </c>
      <c r="L3359">
        <v>8.4600000000000009</v>
      </c>
      <c r="M3359" s="2">
        <v>0.09</v>
      </c>
      <c r="N3359">
        <v>131.72</v>
      </c>
      <c r="O3359">
        <v>3.62</v>
      </c>
      <c r="P3359">
        <v>-42.61</v>
      </c>
      <c r="Q3359" s="2">
        <v>0.61</v>
      </c>
      <c r="R3359" t="s">
        <v>96</v>
      </c>
      <c r="S3359" t="s">
        <v>139</v>
      </c>
      <c r="T3359" t="s">
        <v>2644</v>
      </c>
      <c r="U3359" t="s">
        <v>102</v>
      </c>
      <c r="V3359" t="s">
        <v>68</v>
      </c>
      <c r="W3359">
        <v>3665</v>
      </c>
      <c r="X3359" s="1">
        <v>41491</v>
      </c>
      <c r="Y3359" t="s">
        <v>34</v>
      </c>
      <c r="Z3359" t="e" vm="25">
        <v>#VALUE!</v>
      </c>
      <c r="AA3359">
        <v>53713</v>
      </c>
      <c r="AB3359" t="e" cm="1" vm="2">
        <f t="array" ref="AB3359">_FV(Table1[[#This Row],[State]],"Country/region",TRUE)</f>
        <v>#VALUE!</v>
      </c>
    </row>
    <row r="3360" spans="1:28" x14ac:dyDescent="0.35">
      <c r="A3360" t="s">
        <v>3103</v>
      </c>
      <c r="B3360">
        <v>48</v>
      </c>
      <c r="C3360" t="s">
        <v>1196</v>
      </c>
      <c r="D3360" t="s">
        <v>46</v>
      </c>
      <c r="E3360">
        <f>YEAR(Table1[[#This Row],[Order Date]])</f>
        <v>2013</v>
      </c>
      <c r="F3360">
        <v>1</v>
      </c>
      <c r="G3360">
        <f>MONTH(Table1[[#This Row],[Order Date]])</f>
        <v>8</v>
      </c>
      <c r="H3360" s="1">
        <v>41489</v>
      </c>
      <c r="I3360">
        <v>33154</v>
      </c>
      <c r="J3360" t="s">
        <v>58</v>
      </c>
      <c r="K3360">
        <v>7</v>
      </c>
      <c r="L3360">
        <v>65.989999999999995</v>
      </c>
      <c r="M3360" s="2">
        <v>0.09</v>
      </c>
      <c r="N3360">
        <v>368.02449999999999</v>
      </c>
      <c r="O3360">
        <v>4.2</v>
      </c>
      <c r="P3360">
        <v>-218.81200000000001</v>
      </c>
      <c r="Q3360" s="2">
        <v>0.59</v>
      </c>
      <c r="R3360" t="s">
        <v>96</v>
      </c>
      <c r="S3360" t="s">
        <v>30</v>
      </c>
      <c r="T3360">
        <v>5170</v>
      </c>
      <c r="U3360" t="s">
        <v>105</v>
      </c>
      <c r="V3360" t="s">
        <v>33</v>
      </c>
      <c r="W3360">
        <v>4655</v>
      </c>
      <c r="X3360" s="1">
        <v>41492</v>
      </c>
      <c r="Y3360" t="s">
        <v>34</v>
      </c>
      <c r="Z3360" t="e" vm="24">
        <v>#VALUE!</v>
      </c>
      <c r="AA3360">
        <v>8816</v>
      </c>
      <c r="AB3360" t="e" cm="1" vm="2">
        <f t="array" ref="AB3360">_FV(Table1[[#This Row],[State]],"Country/region",TRUE)</f>
        <v>#VALUE!</v>
      </c>
    </row>
    <row r="3361" spans="1:28" x14ac:dyDescent="0.35">
      <c r="A3361" t="s">
        <v>2255</v>
      </c>
      <c r="B3361">
        <v>48</v>
      </c>
      <c r="C3361" t="s">
        <v>2109</v>
      </c>
      <c r="D3361" t="s">
        <v>38</v>
      </c>
      <c r="E3361">
        <f>YEAR(Table1[[#This Row],[Order Date]])</f>
        <v>2013</v>
      </c>
      <c r="F3361">
        <v>1</v>
      </c>
      <c r="G3361">
        <f>MONTH(Table1[[#This Row],[Order Date]])</f>
        <v>8</v>
      </c>
      <c r="H3361" s="1">
        <v>41490</v>
      </c>
      <c r="I3361">
        <v>12483</v>
      </c>
      <c r="J3361" t="s">
        <v>58</v>
      </c>
      <c r="K3361">
        <v>14</v>
      </c>
      <c r="L3361">
        <v>120.98</v>
      </c>
      <c r="M3361" s="2">
        <v>0.02</v>
      </c>
      <c r="N3361">
        <v>1676.44</v>
      </c>
      <c r="O3361">
        <v>9.07</v>
      </c>
      <c r="P3361">
        <v>607.495</v>
      </c>
      <c r="Q3361" s="2">
        <v>0.35</v>
      </c>
      <c r="R3361" t="s">
        <v>29</v>
      </c>
      <c r="S3361" t="s">
        <v>30</v>
      </c>
      <c r="T3361" t="s">
        <v>857</v>
      </c>
      <c r="U3361" t="s">
        <v>67</v>
      </c>
      <c r="V3361" t="s">
        <v>76</v>
      </c>
      <c r="W3361">
        <v>1742</v>
      </c>
      <c r="X3361" s="1">
        <v>41490</v>
      </c>
      <c r="Y3361" t="s">
        <v>34</v>
      </c>
      <c r="Z3361" t="e" vm="14">
        <v>#VALUE!</v>
      </c>
      <c r="AA3361">
        <v>32303</v>
      </c>
      <c r="AB3361" t="e" cm="1" vm="2">
        <f t="array" ref="AB3361">_FV(Table1[[#This Row],[State]],"Country/region",TRUE)</f>
        <v>#VALUE!</v>
      </c>
    </row>
    <row r="3362" spans="1:28" x14ac:dyDescent="0.35">
      <c r="A3362" t="s">
        <v>1272</v>
      </c>
      <c r="B3362">
        <v>48</v>
      </c>
      <c r="C3362" t="s">
        <v>621</v>
      </c>
      <c r="D3362" t="s">
        <v>27</v>
      </c>
      <c r="E3362">
        <f>YEAR(Table1[[#This Row],[Order Date]])</f>
        <v>2013</v>
      </c>
      <c r="F3362">
        <v>1</v>
      </c>
      <c r="G3362">
        <f>MONTH(Table1[[#This Row],[Order Date]])</f>
        <v>8</v>
      </c>
      <c r="H3362" s="1">
        <v>41490</v>
      </c>
      <c r="I3362">
        <v>24097</v>
      </c>
      <c r="J3362" t="s">
        <v>28</v>
      </c>
      <c r="K3362">
        <v>1</v>
      </c>
      <c r="L3362">
        <v>14.48</v>
      </c>
      <c r="M3362" s="2">
        <v>0</v>
      </c>
      <c r="N3362">
        <v>17.190000000000001</v>
      </c>
      <c r="O3362">
        <v>1.99</v>
      </c>
      <c r="P3362">
        <v>-35.340000000000003</v>
      </c>
      <c r="Q3362" s="2">
        <v>0.49</v>
      </c>
      <c r="R3362" t="s">
        <v>96</v>
      </c>
      <c r="S3362" t="s">
        <v>139</v>
      </c>
      <c r="T3362" t="s">
        <v>2988</v>
      </c>
      <c r="U3362" t="s">
        <v>102</v>
      </c>
      <c r="V3362" t="s">
        <v>68</v>
      </c>
      <c r="W3362">
        <v>3371</v>
      </c>
      <c r="X3362" s="1">
        <v>41490</v>
      </c>
      <c r="Y3362" t="s">
        <v>34</v>
      </c>
      <c r="Z3362" t="e" vm="16">
        <v>#VALUE!</v>
      </c>
      <c r="AA3362">
        <v>60302</v>
      </c>
      <c r="AB3362" t="e" cm="1" vm="2">
        <f t="array" ref="AB3362">_FV(Table1[[#This Row],[State]],"Country/region",TRUE)</f>
        <v>#VALUE!</v>
      </c>
    </row>
    <row r="3363" spans="1:28" x14ac:dyDescent="0.35">
      <c r="A3363" t="s">
        <v>2923</v>
      </c>
      <c r="B3363">
        <v>48</v>
      </c>
      <c r="C3363" t="s">
        <v>691</v>
      </c>
      <c r="D3363" t="s">
        <v>57</v>
      </c>
      <c r="E3363">
        <f>YEAR(Table1[[#This Row],[Order Date]])</f>
        <v>2013</v>
      </c>
      <c r="F3363">
        <v>1</v>
      </c>
      <c r="G3363">
        <f>MONTH(Table1[[#This Row],[Order Date]])</f>
        <v>8</v>
      </c>
      <c r="H3363" s="1">
        <v>41490</v>
      </c>
      <c r="I3363">
        <v>56166</v>
      </c>
      <c r="J3363" t="s">
        <v>58</v>
      </c>
      <c r="K3363">
        <v>1</v>
      </c>
      <c r="L3363">
        <v>100.89</v>
      </c>
      <c r="M3363" s="2">
        <v>0.08</v>
      </c>
      <c r="N3363">
        <v>142.24</v>
      </c>
      <c r="O3363">
        <v>42</v>
      </c>
      <c r="P3363">
        <v>-62.19</v>
      </c>
      <c r="Q3363" s="2">
        <v>0.61</v>
      </c>
      <c r="R3363" t="s">
        <v>48</v>
      </c>
      <c r="S3363" t="s">
        <v>49</v>
      </c>
      <c r="T3363" t="s">
        <v>2119</v>
      </c>
      <c r="U3363" t="s">
        <v>51</v>
      </c>
      <c r="V3363" t="s">
        <v>33</v>
      </c>
      <c r="W3363">
        <v>7858</v>
      </c>
      <c r="X3363" s="1">
        <v>41491</v>
      </c>
      <c r="Y3363" t="s">
        <v>53</v>
      </c>
      <c r="Z3363" t="e" vm="17">
        <v>#VALUE!</v>
      </c>
      <c r="AA3363">
        <v>6457</v>
      </c>
      <c r="AB3363" t="e" cm="1" vm="2">
        <f t="array" ref="AB3363">_FV(Table1[[#This Row],[State]],"Country/region",TRUE)</f>
        <v>#VALUE!</v>
      </c>
    </row>
    <row r="3364" spans="1:28" x14ac:dyDescent="0.35">
      <c r="A3364" t="s">
        <v>2290</v>
      </c>
      <c r="B3364">
        <v>48</v>
      </c>
      <c r="C3364" t="s">
        <v>2291</v>
      </c>
      <c r="D3364" t="s">
        <v>46</v>
      </c>
      <c r="E3364">
        <f>YEAR(Table1[[#This Row],[Order Date]])</f>
        <v>2013</v>
      </c>
      <c r="F3364">
        <v>1</v>
      </c>
      <c r="G3364">
        <f>MONTH(Table1[[#This Row],[Order Date]])</f>
        <v>8</v>
      </c>
      <c r="H3364" s="1">
        <v>41490</v>
      </c>
      <c r="I3364">
        <v>3108</v>
      </c>
      <c r="J3364" t="s">
        <v>58</v>
      </c>
      <c r="K3364">
        <v>36</v>
      </c>
      <c r="L3364">
        <v>1.82</v>
      </c>
      <c r="M3364" s="2">
        <v>0.09</v>
      </c>
      <c r="N3364">
        <v>65.39</v>
      </c>
      <c r="O3364">
        <v>1</v>
      </c>
      <c r="P3364">
        <v>-0.46</v>
      </c>
      <c r="Q3364" s="2">
        <v>0.4</v>
      </c>
      <c r="R3364" t="s">
        <v>29</v>
      </c>
      <c r="S3364" t="s">
        <v>59</v>
      </c>
      <c r="T3364" t="s">
        <v>2920</v>
      </c>
      <c r="U3364" t="s">
        <v>88</v>
      </c>
      <c r="V3364" t="s">
        <v>76</v>
      </c>
      <c r="W3364">
        <v>457</v>
      </c>
      <c r="X3364" s="1">
        <v>41491</v>
      </c>
      <c r="Y3364" t="s">
        <v>34</v>
      </c>
      <c r="Z3364" t="e" vm="14">
        <v>#VALUE!</v>
      </c>
      <c r="AA3364">
        <v>33314</v>
      </c>
      <c r="AB3364" t="e" cm="1" vm="2">
        <f t="array" ref="AB3364">_FV(Table1[[#This Row],[State]],"Country/region",TRUE)</f>
        <v>#VALUE!</v>
      </c>
    </row>
    <row r="3365" spans="1:28" x14ac:dyDescent="0.35">
      <c r="A3365" t="s">
        <v>1852</v>
      </c>
      <c r="B3365">
        <v>48</v>
      </c>
      <c r="C3365" t="s">
        <v>927</v>
      </c>
      <c r="D3365" t="s">
        <v>46</v>
      </c>
      <c r="E3365">
        <f>YEAR(Table1[[#This Row],[Order Date]])</f>
        <v>2013</v>
      </c>
      <c r="F3365">
        <v>1</v>
      </c>
      <c r="G3365">
        <f>MONTH(Table1[[#This Row],[Order Date]])</f>
        <v>8</v>
      </c>
      <c r="H3365" s="1">
        <v>41490</v>
      </c>
      <c r="I3365">
        <v>19748</v>
      </c>
      <c r="J3365" t="s">
        <v>39</v>
      </c>
      <c r="K3365">
        <v>6</v>
      </c>
      <c r="L3365">
        <v>18.97</v>
      </c>
      <c r="M3365" s="2">
        <v>0.01</v>
      </c>
      <c r="N3365">
        <v>124.65</v>
      </c>
      <c r="O3365">
        <v>5.21</v>
      </c>
      <c r="P3365">
        <v>13.34</v>
      </c>
      <c r="Q3365" s="2">
        <v>0.37</v>
      </c>
      <c r="R3365" t="s">
        <v>29</v>
      </c>
      <c r="S3365" t="s">
        <v>30</v>
      </c>
      <c r="T3365" t="s">
        <v>3104</v>
      </c>
      <c r="U3365" t="s">
        <v>61</v>
      </c>
      <c r="V3365" t="s">
        <v>76</v>
      </c>
      <c r="W3365">
        <v>2738</v>
      </c>
      <c r="X3365" s="1">
        <v>41491</v>
      </c>
      <c r="Y3365" t="s">
        <v>34</v>
      </c>
      <c r="Z3365" t="e" vm="47">
        <v>#VALUE!</v>
      </c>
      <c r="AA3365">
        <v>28560</v>
      </c>
      <c r="AB3365" t="e" cm="1" vm="2">
        <f t="array" ref="AB3365">_FV(Table1[[#This Row],[State]],"Country/region",TRUE)</f>
        <v>#VALUE!</v>
      </c>
    </row>
    <row r="3366" spans="1:28" x14ac:dyDescent="0.35">
      <c r="A3366" t="s">
        <v>2255</v>
      </c>
      <c r="B3366">
        <v>48</v>
      </c>
      <c r="C3366" t="s">
        <v>2109</v>
      </c>
      <c r="D3366" t="s">
        <v>38</v>
      </c>
      <c r="E3366">
        <f>YEAR(Table1[[#This Row],[Order Date]])</f>
        <v>2013</v>
      </c>
      <c r="F3366">
        <v>1</v>
      </c>
      <c r="G3366">
        <f>MONTH(Table1[[#This Row],[Order Date]])</f>
        <v>8</v>
      </c>
      <c r="H3366" s="1">
        <v>41490</v>
      </c>
      <c r="I3366">
        <v>12483</v>
      </c>
      <c r="J3366" t="s">
        <v>58</v>
      </c>
      <c r="K3366">
        <v>30</v>
      </c>
      <c r="L3366">
        <v>59.76</v>
      </c>
      <c r="M3366" s="2">
        <v>0.09</v>
      </c>
      <c r="N3366">
        <v>1771.67</v>
      </c>
      <c r="O3366">
        <v>9.7100000000000009</v>
      </c>
      <c r="P3366">
        <v>338.95</v>
      </c>
      <c r="Q3366" s="2">
        <v>0.56999999999999995</v>
      </c>
      <c r="R3366" t="s">
        <v>29</v>
      </c>
      <c r="S3366" t="s">
        <v>30</v>
      </c>
      <c r="T3366" t="s">
        <v>1184</v>
      </c>
      <c r="U3366" t="s">
        <v>32</v>
      </c>
      <c r="V3366" t="s">
        <v>76</v>
      </c>
      <c r="W3366">
        <v>1744</v>
      </c>
      <c r="X3366" s="1">
        <v>41491</v>
      </c>
      <c r="Y3366" t="s">
        <v>34</v>
      </c>
      <c r="Z3366" t="e" vm="14">
        <v>#VALUE!</v>
      </c>
      <c r="AA3366">
        <v>32303</v>
      </c>
      <c r="AB3366" t="e" cm="1" vm="2">
        <f t="array" ref="AB3366">_FV(Table1[[#This Row],[State]],"Country/region",TRUE)</f>
        <v>#VALUE!</v>
      </c>
    </row>
    <row r="3367" spans="1:28" x14ac:dyDescent="0.35">
      <c r="A3367" t="s">
        <v>2255</v>
      </c>
      <c r="B3367">
        <v>48</v>
      </c>
      <c r="C3367" t="s">
        <v>2109</v>
      </c>
      <c r="D3367" t="s">
        <v>38</v>
      </c>
      <c r="E3367">
        <f>YEAR(Table1[[#This Row],[Order Date]])</f>
        <v>2013</v>
      </c>
      <c r="F3367">
        <v>1</v>
      </c>
      <c r="G3367">
        <f>MONTH(Table1[[#This Row],[Order Date]])</f>
        <v>8</v>
      </c>
      <c r="H3367" s="1">
        <v>41490</v>
      </c>
      <c r="I3367">
        <v>12483</v>
      </c>
      <c r="J3367" t="s">
        <v>58</v>
      </c>
      <c r="K3367">
        <v>14</v>
      </c>
      <c r="L3367">
        <v>100.98</v>
      </c>
      <c r="M3367" s="2">
        <v>0.1</v>
      </c>
      <c r="N3367">
        <v>1406.07</v>
      </c>
      <c r="O3367">
        <v>57.38</v>
      </c>
      <c r="P3367">
        <v>-701.91</v>
      </c>
      <c r="Q3367" s="2">
        <v>0.78</v>
      </c>
      <c r="R3367" t="s">
        <v>48</v>
      </c>
      <c r="S3367" t="s">
        <v>73</v>
      </c>
      <c r="T3367" t="s">
        <v>944</v>
      </c>
      <c r="U3367" t="s">
        <v>154</v>
      </c>
      <c r="V3367" t="s">
        <v>76</v>
      </c>
      <c r="W3367">
        <v>1743</v>
      </c>
      <c r="X3367" s="1">
        <v>41492</v>
      </c>
      <c r="Y3367" t="s">
        <v>53</v>
      </c>
      <c r="Z3367" t="e" vm="14">
        <v>#VALUE!</v>
      </c>
      <c r="AA3367">
        <v>32303</v>
      </c>
      <c r="AB3367" t="e" cm="1" vm="2">
        <f t="array" ref="AB3367">_FV(Table1[[#This Row],[State]],"Country/region",TRUE)</f>
        <v>#VALUE!</v>
      </c>
    </row>
    <row r="3368" spans="1:28" x14ac:dyDescent="0.35">
      <c r="A3368" t="s">
        <v>2026</v>
      </c>
      <c r="B3368">
        <v>48</v>
      </c>
      <c r="C3368" t="s">
        <v>575</v>
      </c>
      <c r="D3368" t="s">
        <v>57</v>
      </c>
      <c r="E3368">
        <f>YEAR(Table1[[#This Row],[Order Date]])</f>
        <v>2013</v>
      </c>
      <c r="F3368">
        <v>1</v>
      </c>
      <c r="G3368">
        <f>MONTH(Table1[[#This Row],[Order Date]])</f>
        <v>8</v>
      </c>
      <c r="H3368" s="1">
        <v>41490</v>
      </c>
      <c r="I3368">
        <v>15618</v>
      </c>
      <c r="J3368" t="s">
        <v>131</v>
      </c>
      <c r="K3368">
        <v>44</v>
      </c>
      <c r="L3368">
        <v>18.97</v>
      </c>
      <c r="M3368" s="2">
        <v>0.08</v>
      </c>
      <c r="N3368">
        <v>792.8</v>
      </c>
      <c r="O3368">
        <v>9.5399999999999991</v>
      </c>
      <c r="P3368">
        <v>26.27</v>
      </c>
      <c r="Q3368" s="2">
        <v>0.37</v>
      </c>
      <c r="R3368" t="s">
        <v>29</v>
      </c>
      <c r="S3368" t="s">
        <v>30</v>
      </c>
      <c r="T3368" t="s">
        <v>334</v>
      </c>
      <c r="U3368" t="s">
        <v>61</v>
      </c>
      <c r="V3368" t="s">
        <v>68</v>
      </c>
      <c r="W3368">
        <v>2165</v>
      </c>
      <c r="X3368" s="1">
        <v>41492</v>
      </c>
      <c r="Y3368" t="s">
        <v>34</v>
      </c>
      <c r="Z3368" t="e" vm="38">
        <v>#VALUE!</v>
      </c>
      <c r="AA3368">
        <v>47802</v>
      </c>
      <c r="AB3368" t="e" cm="1" vm="2">
        <f t="array" ref="AB3368">_FV(Table1[[#This Row],[State]],"Country/region",TRUE)</f>
        <v>#VALUE!</v>
      </c>
    </row>
    <row r="3369" spans="1:28" x14ac:dyDescent="0.35">
      <c r="A3369" t="s">
        <v>3105</v>
      </c>
      <c r="B3369">
        <v>48</v>
      </c>
      <c r="C3369" t="s">
        <v>691</v>
      </c>
      <c r="D3369" t="s">
        <v>57</v>
      </c>
      <c r="E3369">
        <f>YEAR(Table1[[#This Row],[Order Date]])</f>
        <v>2013</v>
      </c>
      <c r="F3369">
        <v>1</v>
      </c>
      <c r="G3369">
        <f>MONTH(Table1[[#This Row],[Order Date]])</f>
        <v>8</v>
      </c>
      <c r="H3369" s="1">
        <v>41490</v>
      </c>
      <c r="I3369">
        <v>56166</v>
      </c>
      <c r="J3369" t="s">
        <v>58</v>
      </c>
      <c r="K3369">
        <v>45</v>
      </c>
      <c r="L3369">
        <v>14.42</v>
      </c>
      <c r="M3369" s="2">
        <v>0.08</v>
      </c>
      <c r="N3369">
        <v>615.67999999999995</v>
      </c>
      <c r="O3369">
        <v>6.75</v>
      </c>
      <c r="P3369">
        <v>-54.34</v>
      </c>
      <c r="Q3369" s="2">
        <v>0.52</v>
      </c>
      <c r="R3369" t="s">
        <v>29</v>
      </c>
      <c r="S3369" t="s">
        <v>80</v>
      </c>
      <c r="T3369" t="s">
        <v>282</v>
      </c>
      <c r="U3369" t="s">
        <v>214</v>
      </c>
      <c r="V3369" t="s">
        <v>33</v>
      </c>
      <c r="W3369">
        <v>7857</v>
      </c>
      <c r="X3369" s="1">
        <v>41492</v>
      </c>
      <c r="Y3369" t="s">
        <v>34</v>
      </c>
      <c r="Z3369" t="e" vm="30">
        <v>#VALUE!</v>
      </c>
      <c r="AA3369">
        <v>1913</v>
      </c>
      <c r="AB3369" t="e" cm="1" vm="2">
        <f t="array" ref="AB3369">_FV(Table1[[#This Row],[State]],"Country/region",TRUE)</f>
        <v>#VALUE!</v>
      </c>
    </row>
    <row r="3370" spans="1:28" x14ac:dyDescent="0.35">
      <c r="A3370" t="s">
        <v>1272</v>
      </c>
      <c r="B3370">
        <v>48</v>
      </c>
      <c r="C3370" t="s">
        <v>621</v>
      </c>
      <c r="D3370" t="s">
        <v>27</v>
      </c>
      <c r="E3370">
        <f>YEAR(Table1[[#This Row],[Order Date]])</f>
        <v>2013</v>
      </c>
      <c r="F3370">
        <v>1</v>
      </c>
      <c r="G3370">
        <f>MONTH(Table1[[#This Row],[Order Date]])</f>
        <v>8</v>
      </c>
      <c r="H3370" s="1">
        <v>41490</v>
      </c>
      <c r="I3370">
        <v>24097</v>
      </c>
      <c r="J3370" t="s">
        <v>28</v>
      </c>
      <c r="K3370">
        <v>2</v>
      </c>
      <c r="L3370">
        <v>4.9800000000000004</v>
      </c>
      <c r="M3370" s="2">
        <v>0.01</v>
      </c>
      <c r="N3370">
        <v>15.31</v>
      </c>
      <c r="O3370">
        <v>4.8600000000000003</v>
      </c>
      <c r="P3370">
        <v>-8.15</v>
      </c>
      <c r="Q3370" s="2">
        <v>0.38</v>
      </c>
      <c r="R3370" t="s">
        <v>29</v>
      </c>
      <c r="S3370" t="s">
        <v>30</v>
      </c>
      <c r="T3370" t="s">
        <v>2103</v>
      </c>
      <c r="U3370" t="s">
        <v>61</v>
      </c>
      <c r="V3370" t="s">
        <v>68</v>
      </c>
      <c r="W3370">
        <v>3373</v>
      </c>
      <c r="X3370" s="1">
        <v>41492</v>
      </c>
      <c r="Y3370" t="s">
        <v>34</v>
      </c>
      <c r="Z3370" t="e" vm="16">
        <v>#VALUE!</v>
      </c>
      <c r="AA3370">
        <v>60302</v>
      </c>
      <c r="AB3370" t="e" cm="1" vm="2">
        <f t="array" ref="AB3370">_FV(Table1[[#This Row],[State]],"Country/region",TRUE)</f>
        <v>#VALUE!</v>
      </c>
    </row>
    <row r="3371" spans="1:28" x14ac:dyDescent="0.35">
      <c r="A3371" t="s">
        <v>2026</v>
      </c>
      <c r="B3371">
        <v>48</v>
      </c>
      <c r="C3371" t="s">
        <v>575</v>
      </c>
      <c r="D3371" t="s">
        <v>57</v>
      </c>
      <c r="E3371">
        <f>YEAR(Table1[[#This Row],[Order Date]])</f>
        <v>2013</v>
      </c>
      <c r="F3371">
        <v>1</v>
      </c>
      <c r="G3371">
        <f>MONTH(Table1[[#This Row],[Order Date]])</f>
        <v>8</v>
      </c>
      <c r="H3371" s="1">
        <v>41490</v>
      </c>
      <c r="I3371">
        <v>15618</v>
      </c>
      <c r="J3371" t="s">
        <v>131</v>
      </c>
      <c r="K3371">
        <v>14</v>
      </c>
      <c r="L3371">
        <v>65.989999999999995</v>
      </c>
      <c r="M3371" s="2">
        <v>0.06</v>
      </c>
      <c r="N3371">
        <v>782.45050000000003</v>
      </c>
      <c r="O3371">
        <v>3.99</v>
      </c>
      <c r="P3371">
        <v>-11.396000000000001</v>
      </c>
      <c r="Q3371" s="2">
        <v>0.59</v>
      </c>
      <c r="R3371" t="s">
        <v>96</v>
      </c>
      <c r="S3371" t="s">
        <v>30</v>
      </c>
      <c r="T3371" t="s">
        <v>644</v>
      </c>
      <c r="U3371" t="s">
        <v>105</v>
      </c>
      <c r="V3371" t="s">
        <v>68</v>
      </c>
      <c r="W3371">
        <v>2166</v>
      </c>
      <c r="X3371" s="1">
        <v>41492</v>
      </c>
      <c r="Y3371" t="s">
        <v>34</v>
      </c>
      <c r="Z3371" t="e" vm="38">
        <v>#VALUE!</v>
      </c>
      <c r="AA3371">
        <v>47802</v>
      </c>
      <c r="AB3371" t="e" cm="1" vm="2">
        <f t="array" ref="AB3371">_FV(Table1[[#This Row],[State]],"Country/region",TRUE)</f>
        <v>#VALUE!</v>
      </c>
    </row>
    <row r="3372" spans="1:28" x14ac:dyDescent="0.35">
      <c r="A3372" t="s">
        <v>269</v>
      </c>
      <c r="B3372">
        <v>48</v>
      </c>
      <c r="C3372" t="s">
        <v>270</v>
      </c>
      <c r="D3372" t="s">
        <v>46</v>
      </c>
      <c r="E3372">
        <f>YEAR(Table1[[#This Row],[Order Date]])</f>
        <v>2013</v>
      </c>
      <c r="F3372">
        <v>1</v>
      </c>
      <c r="G3372">
        <f>MONTH(Table1[[#This Row],[Order Date]])</f>
        <v>8</v>
      </c>
      <c r="H3372" s="1">
        <v>41490</v>
      </c>
      <c r="I3372">
        <v>19136</v>
      </c>
      <c r="J3372" t="s">
        <v>39</v>
      </c>
      <c r="K3372">
        <v>44</v>
      </c>
      <c r="L3372">
        <v>35.99</v>
      </c>
      <c r="M3372" s="2">
        <v>0</v>
      </c>
      <c r="N3372">
        <v>1372.9455</v>
      </c>
      <c r="O3372">
        <v>1.25</v>
      </c>
      <c r="P3372">
        <v>429.88499999999999</v>
      </c>
      <c r="Q3372" s="2">
        <v>0.56999999999999995</v>
      </c>
      <c r="R3372" t="s">
        <v>96</v>
      </c>
      <c r="S3372" t="s">
        <v>139</v>
      </c>
      <c r="T3372" t="s">
        <v>2932</v>
      </c>
      <c r="U3372" t="s">
        <v>105</v>
      </c>
      <c r="V3372" t="s">
        <v>76</v>
      </c>
      <c r="W3372">
        <v>2642</v>
      </c>
      <c r="X3372" s="1">
        <v>41492</v>
      </c>
      <c r="Y3372" t="s">
        <v>34</v>
      </c>
      <c r="Z3372" t="e" vm="29">
        <v>#VALUE!</v>
      </c>
      <c r="AA3372">
        <v>40258</v>
      </c>
      <c r="AB3372" t="e" cm="1" vm="2">
        <f t="array" ref="AB3372">_FV(Table1[[#This Row],[State]],"Country/region",TRUE)</f>
        <v>#VALUE!</v>
      </c>
    </row>
    <row r="3373" spans="1:28" x14ac:dyDescent="0.35">
      <c r="A3373" t="s">
        <v>1272</v>
      </c>
      <c r="B3373">
        <v>48</v>
      </c>
      <c r="C3373" t="s">
        <v>621</v>
      </c>
      <c r="D3373" t="s">
        <v>27</v>
      </c>
      <c r="E3373">
        <f>YEAR(Table1[[#This Row],[Order Date]])</f>
        <v>2013</v>
      </c>
      <c r="F3373">
        <v>1</v>
      </c>
      <c r="G3373">
        <f>MONTH(Table1[[#This Row],[Order Date]])</f>
        <v>8</v>
      </c>
      <c r="H3373" s="1">
        <v>41490</v>
      </c>
      <c r="I3373">
        <v>24097</v>
      </c>
      <c r="J3373" t="s">
        <v>28</v>
      </c>
      <c r="K3373">
        <v>27</v>
      </c>
      <c r="L3373">
        <v>99.99</v>
      </c>
      <c r="M3373" s="2">
        <v>0.04</v>
      </c>
      <c r="N3373">
        <v>2689.48</v>
      </c>
      <c r="O3373">
        <v>19.989999999999998</v>
      </c>
      <c r="P3373">
        <v>399.93</v>
      </c>
      <c r="Q3373" s="2">
        <v>0.5</v>
      </c>
      <c r="R3373" t="s">
        <v>96</v>
      </c>
      <c r="S3373" t="s">
        <v>30</v>
      </c>
      <c r="T3373" t="s">
        <v>2867</v>
      </c>
      <c r="U3373" t="s">
        <v>102</v>
      </c>
      <c r="V3373" t="s">
        <v>68</v>
      </c>
      <c r="W3373">
        <v>3372</v>
      </c>
      <c r="X3373" s="1">
        <v>41492</v>
      </c>
      <c r="Y3373" t="s">
        <v>34</v>
      </c>
      <c r="Z3373" t="e" vm="16">
        <v>#VALUE!</v>
      </c>
      <c r="AA3373">
        <v>60302</v>
      </c>
      <c r="AB3373" t="e" cm="1" vm="2">
        <f t="array" ref="AB3373">_FV(Table1[[#This Row],[State]],"Country/region",TRUE)</f>
        <v>#VALUE!</v>
      </c>
    </row>
    <row r="3374" spans="1:28" x14ac:dyDescent="0.35">
      <c r="A3374" t="s">
        <v>2026</v>
      </c>
      <c r="B3374">
        <v>48</v>
      </c>
      <c r="C3374" t="s">
        <v>575</v>
      </c>
      <c r="D3374" t="s">
        <v>57</v>
      </c>
      <c r="E3374">
        <f>YEAR(Table1[[#This Row],[Order Date]])</f>
        <v>2013</v>
      </c>
      <c r="F3374">
        <v>1</v>
      </c>
      <c r="G3374">
        <f>MONTH(Table1[[#This Row],[Order Date]])</f>
        <v>8</v>
      </c>
      <c r="H3374" s="1">
        <v>41490</v>
      </c>
      <c r="I3374">
        <v>15618</v>
      </c>
      <c r="J3374" t="s">
        <v>131</v>
      </c>
      <c r="K3374">
        <v>9</v>
      </c>
      <c r="L3374">
        <v>5.28</v>
      </c>
      <c r="M3374" s="2">
        <v>0.06</v>
      </c>
      <c r="N3374">
        <v>50.93</v>
      </c>
      <c r="O3374">
        <v>6.26</v>
      </c>
      <c r="P3374">
        <v>-34.979999999999997</v>
      </c>
      <c r="Q3374" s="2">
        <v>0.4</v>
      </c>
      <c r="R3374" t="s">
        <v>29</v>
      </c>
      <c r="S3374" t="s">
        <v>30</v>
      </c>
      <c r="T3374" t="s">
        <v>1711</v>
      </c>
      <c r="U3374" t="s">
        <v>61</v>
      </c>
      <c r="V3374" t="s">
        <v>68</v>
      </c>
      <c r="W3374">
        <v>2164</v>
      </c>
      <c r="X3374" s="1">
        <v>41493</v>
      </c>
      <c r="Y3374" t="s">
        <v>34</v>
      </c>
      <c r="Z3374" t="e" vm="38">
        <v>#VALUE!</v>
      </c>
      <c r="AA3374">
        <v>47802</v>
      </c>
      <c r="AB3374" t="e" cm="1" vm="2">
        <f t="array" ref="AB3374">_FV(Table1[[#This Row],[State]],"Country/region",TRUE)</f>
        <v>#VALUE!</v>
      </c>
    </row>
    <row r="3375" spans="1:28" x14ac:dyDescent="0.35">
      <c r="A3375" t="s">
        <v>2070</v>
      </c>
      <c r="B3375">
        <v>48</v>
      </c>
      <c r="C3375" t="s">
        <v>3106</v>
      </c>
      <c r="D3375" t="s">
        <v>57</v>
      </c>
      <c r="E3375">
        <f>YEAR(Table1[[#This Row],[Order Date]])</f>
        <v>2013</v>
      </c>
      <c r="F3375">
        <v>1</v>
      </c>
      <c r="G3375">
        <f>MONTH(Table1[[#This Row],[Order Date]])</f>
        <v>8</v>
      </c>
      <c r="H3375" s="1">
        <v>41490</v>
      </c>
      <c r="I3375">
        <v>31495</v>
      </c>
      <c r="J3375" t="s">
        <v>47</v>
      </c>
      <c r="K3375">
        <v>20</v>
      </c>
      <c r="L3375">
        <v>8.69</v>
      </c>
      <c r="M3375" s="2">
        <v>0.06</v>
      </c>
      <c r="N3375">
        <v>191.43</v>
      </c>
      <c r="O3375">
        <v>2.99</v>
      </c>
      <c r="P3375">
        <v>39.499499999999998</v>
      </c>
      <c r="Q3375" s="2">
        <v>0.39</v>
      </c>
      <c r="R3375" t="s">
        <v>29</v>
      </c>
      <c r="S3375" t="s">
        <v>30</v>
      </c>
      <c r="T3375" t="s">
        <v>2691</v>
      </c>
      <c r="U3375" t="s">
        <v>67</v>
      </c>
      <c r="V3375" t="s">
        <v>68</v>
      </c>
      <c r="W3375">
        <v>4415</v>
      </c>
      <c r="X3375" s="1">
        <v>41494</v>
      </c>
      <c r="Y3375" t="s">
        <v>42</v>
      </c>
      <c r="Z3375" t="e" vm="11">
        <v>#VALUE!</v>
      </c>
      <c r="AA3375">
        <v>77546</v>
      </c>
      <c r="AB3375" t="e" cm="1" vm="2">
        <f t="array" ref="AB3375">_FV(Table1[[#This Row],[State]],"Country/region",TRUE)</f>
        <v>#VALUE!</v>
      </c>
    </row>
    <row r="3376" spans="1:28" x14ac:dyDescent="0.35">
      <c r="A3376" t="s">
        <v>909</v>
      </c>
      <c r="B3376">
        <v>48</v>
      </c>
      <c r="C3376" t="s">
        <v>910</v>
      </c>
      <c r="D3376" t="s">
        <v>57</v>
      </c>
      <c r="E3376">
        <f>YEAR(Table1[[#This Row],[Order Date]])</f>
        <v>2013</v>
      </c>
      <c r="F3376">
        <v>1</v>
      </c>
      <c r="G3376">
        <f>MONTH(Table1[[#This Row],[Order Date]])</f>
        <v>8</v>
      </c>
      <c r="H3376" s="1">
        <v>41490</v>
      </c>
      <c r="I3376">
        <v>52326</v>
      </c>
      <c r="J3376" t="s">
        <v>47</v>
      </c>
      <c r="K3376">
        <v>41</v>
      </c>
      <c r="L3376">
        <v>3.81</v>
      </c>
      <c r="M3376" s="2">
        <v>0.06</v>
      </c>
      <c r="N3376">
        <v>152.28</v>
      </c>
      <c r="O3376">
        <v>5.44</v>
      </c>
      <c r="P3376">
        <v>-154.81299999999999</v>
      </c>
      <c r="Q3376" s="2">
        <v>0.36</v>
      </c>
      <c r="R3376" t="s">
        <v>29</v>
      </c>
      <c r="S3376" t="s">
        <v>30</v>
      </c>
      <c r="T3376" t="s">
        <v>1896</v>
      </c>
      <c r="U3376" t="s">
        <v>67</v>
      </c>
      <c r="V3376" t="s">
        <v>68</v>
      </c>
      <c r="W3376">
        <v>7348</v>
      </c>
      <c r="X3376" s="1">
        <v>41494</v>
      </c>
      <c r="Y3376" t="s">
        <v>34</v>
      </c>
      <c r="Z3376" t="e" vm="40">
        <v>#VALUE!</v>
      </c>
      <c r="AA3376">
        <v>66762</v>
      </c>
      <c r="AB3376" t="e" cm="1" vm="2">
        <f t="array" ref="AB3376">_FV(Table1[[#This Row],[State]],"Country/region",TRUE)</f>
        <v>#VALUE!</v>
      </c>
    </row>
    <row r="3377" spans="1:28" x14ac:dyDescent="0.35">
      <c r="A3377" t="s">
        <v>2070</v>
      </c>
      <c r="B3377">
        <v>48</v>
      </c>
      <c r="C3377" t="s">
        <v>3106</v>
      </c>
      <c r="D3377" t="s">
        <v>57</v>
      </c>
      <c r="E3377">
        <f>YEAR(Table1[[#This Row],[Order Date]])</f>
        <v>2013</v>
      </c>
      <c r="F3377">
        <v>1</v>
      </c>
      <c r="G3377">
        <f>MONTH(Table1[[#This Row],[Order Date]])</f>
        <v>8</v>
      </c>
      <c r="H3377" s="1">
        <v>41490</v>
      </c>
      <c r="I3377">
        <v>31495</v>
      </c>
      <c r="J3377" t="s">
        <v>47</v>
      </c>
      <c r="K3377">
        <v>34</v>
      </c>
      <c r="L3377">
        <v>34.76</v>
      </c>
      <c r="M3377" s="2">
        <v>0.03</v>
      </c>
      <c r="N3377">
        <v>1234.8499999999999</v>
      </c>
      <c r="O3377">
        <v>8.2200000000000006</v>
      </c>
      <c r="P3377">
        <v>212.2</v>
      </c>
      <c r="Q3377" s="2">
        <v>0.56999999999999995</v>
      </c>
      <c r="R3377" t="s">
        <v>29</v>
      </c>
      <c r="S3377" t="s">
        <v>30</v>
      </c>
      <c r="T3377" t="s">
        <v>2106</v>
      </c>
      <c r="U3377" t="s">
        <v>32</v>
      </c>
      <c r="V3377" t="s">
        <v>68</v>
      </c>
      <c r="W3377">
        <v>4416</v>
      </c>
      <c r="X3377" s="1">
        <v>41497</v>
      </c>
      <c r="Y3377" t="s">
        <v>34</v>
      </c>
      <c r="Z3377" t="e" vm="11">
        <v>#VALUE!</v>
      </c>
      <c r="AA3377">
        <v>77546</v>
      </c>
      <c r="AB3377" t="e" cm="1" vm="2">
        <f t="array" ref="AB3377">_FV(Table1[[#This Row],[State]],"Country/region",TRUE)</f>
        <v>#VALUE!</v>
      </c>
    </row>
    <row r="3378" spans="1:28" x14ac:dyDescent="0.35">
      <c r="A3378" t="s">
        <v>1241</v>
      </c>
      <c r="B3378">
        <v>48</v>
      </c>
      <c r="C3378" t="s">
        <v>1242</v>
      </c>
      <c r="D3378" t="s">
        <v>46</v>
      </c>
      <c r="E3378">
        <f>YEAR(Table1[[#This Row],[Order Date]])</f>
        <v>2013</v>
      </c>
      <c r="F3378">
        <v>1</v>
      </c>
      <c r="G3378">
        <f>MONTH(Table1[[#This Row],[Order Date]])</f>
        <v>8</v>
      </c>
      <c r="H3378" s="1">
        <v>41491</v>
      </c>
      <c r="I3378">
        <v>17956</v>
      </c>
      <c r="J3378" t="s">
        <v>58</v>
      </c>
      <c r="K3378">
        <v>17</v>
      </c>
      <c r="L3378">
        <v>111.03</v>
      </c>
      <c r="M3378" s="2">
        <v>0.01</v>
      </c>
      <c r="N3378">
        <v>1914.65</v>
      </c>
      <c r="O3378">
        <v>8.64</v>
      </c>
      <c r="P3378">
        <v>73.45</v>
      </c>
      <c r="Q3378" s="2">
        <v>0.78</v>
      </c>
      <c r="R3378" t="s">
        <v>29</v>
      </c>
      <c r="S3378" t="s">
        <v>30</v>
      </c>
      <c r="T3378" t="s">
        <v>2221</v>
      </c>
      <c r="U3378" t="s">
        <v>32</v>
      </c>
      <c r="V3378" t="s">
        <v>68</v>
      </c>
      <c r="W3378">
        <v>2470</v>
      </c>
      <c r="X3378" s="1">
        <v>41492</v>
      </c>
      <c r="Y3378" t="s">
        <v>34</v>
      </c>
      <c r="Z3378" t="e" vm="11">
        <v>#VALUE!</v>
      </c>
      <c r="AA3378">
        <v>75051</v>
      </c>
      <c r="AB3378" t="e" cm="1" vm="2">
        <f t="array" ref="AB3378">_FV(Table1[[#This Row],[State]],"Country/region",TRUE)</f>
        <v>#VALUE!</v>
      </c>
    </row>
    <row r="3379" spans="1:28" x14ac:dyDescent="0.35">
      <c r="A3379" t="s">
        <v>865</v>
      </c>
      <c r="B3379">
        <v>48</v>
      </c>
      <c r="C3379" t="s">
        <v>2801</v>
      </c>
      <c r="D3379" t="s">
        <v>38</v>
      </c>
      <c r="E3379">
        <f>YEAR(Table1[[#This Row],[Order Date]])</f>
        <v>2013</v>
      </c>
      <c r="F3379">
        <v>1</v>
      </c>
      <c r="G3379">
        <f>MONTH(Table1[[#This Row],[Order Date]])</f>
        <v>8</v>
      </c>
      <c r="H3379" s="1">
        <v>41491</v>
      </c>
      <c r="I3379">
        <v>42369</v>
      </c>
      <c r="J3379" t="s">
        <v>58</v>
      </c>
      <c r="K3379">
        <v>44</v>
      </c>
      <c r="L3379">
        <v>17.48</v>
      </c>
      <c r="M3379" s="2">
        <v>0.01</v>
      </c>
      <c r="N3379">
        <v>786.26</v>
      </c>
      <c r="O3379">
        <v>1.99</v>
      </c>
      <c r="P3379">
        <v>274.98</v>
      </c>
      <c r="Q3379" s="2">
        <v>0.46</v>
      </c>
      <c r="R3379" t="s">
        <v>96</v>
      </c>
      <c r="S3379" t="s">
        <v>139</v>
      </c>
      <c r="T3379" t="s">
        <v>3001</v>
      </c>
      <c r="U3379" t="s">
        <v>102</v>
      </c>
      <c r="V3379" t="s">
        <v>68</v>
      </c>
      <c r="W3379">
        <v>5974</v>
      </c>
      <c r="X3379" s="1">
        <v>41492</v>
      </c>
      <c r="Y3379" t="s">
        <v>34</v>
      </c>
      <c r="Z3379" t="e" vm="25">
        <v>#VALUE!</v>
      </c>
      <c r="AA3379">
        <v>53150</v>
      </c>
      <c r="AB3379" t="e" cm="1" vm="2">
        <f t="array" ref="AB3379">_FV(Table1[[#This Row],[State]],"Country/region",TRUE)</f>
        <v>#VALUE!</v>
      </c>
    </row>
    <row r="3380" spans="1:28" x14ac:dyDescent="0.35">
      <c r="A3380" t="s">
        <v>1241</v>
      </c>
      <c r="B3380">
        <v>48</v>
      </c>
      <c r="C3380" t="s">
        <v>1242</v>
      </c>
      <c r="D3380" t="s">
        <v>46</v>
      </c>
      <c r="E3380">
        <f>YEAR(Table1[[#This Row],[Order Date]])</f>
        <v>2013</v>
      </c>
      <c r="F3380">
        <v>1</v>
      </c>
      <c r="G3380">
        <f>MONTH(Table1[[#This Row],[Order Date]])</f>
        <v>8</v>
      </c>
      <c r="H3380" s="1">
        <v>41491</v>
      </c>
      <c r="I3380">
        <v>17956</v>
      </c>
      <c r="J3380" t="s">
        <v>58</v>
      </c>
      <c r="K3380">
        <v>40</v>
      </c>
      <c r="L3380">
        <v>37.94</v>
      </c>
      <c r="M3380" s="2">
        <v>0.01</v>
      </c>
      <c r="N3380">
        <v>1567.51</v>
      </c>
      <c r="O3380">
        <v>5.08</v>
      </c>
      <c r="P3380">
        <v>711.74</v>
      </c>
      <c r="Q3380" s="2">
        <v>0.38</v>
      </c>
      <c r="R3380" t="s">
        <v>29</v>
      </c>
      <c r="S3380" t="s">
        <v>59</v>
      </c>
      <c r="T3380" t="s">
        <v>1176</v>
      </c>
      <c r="U3380" t="s">
        <v>61</v>
      </c>
      <c r="V3380" t="s">
        <v>68</v>
      </c>
      <c r="W3380">
        <v>2469</v>
      </c>
      <c r="X3380" s="1">
        <v>41494</v>
      </c>
      <c r="Y3380" t="s">
        <v>42</v>
      </c>
      <c r="Z3380" t="e" vm="11">
        <v>#VALUE!</v>
      </c>
      <c r="AA3380">
        <v>75051</v>
      </c>
      <c r="AB3380" t="e" cm="1" vm="2">
        <f t="array" ref="AB3380">_FV(Table1[[#This Row],[State]],"Country/region",TRUE)</f>
        <v>#VALUE!</v>
      </c>
    </row>
    <row r="3381" spans="1:28" x14ac:dyDescent="0.35">
      <c r="A3381" t="s">
        <v>2453</v>
      </c>
      <c r="B3381">
        <v>48</v>
      </c>
      <c r="C3381" t="s">
        <v>629</v>
      </c>
      <c r="D3381" t="s">
        <v>27</v>
      </c>
      <c r="E3381">
        <f>YEAR(Table1[[#This Row],[Order Date]])</f>
        <v>2013</v>
      </c>
      <c r="F3381">
        <v>1</v>
      </c>
      <c r="G3381">
        <f>MONTH(Table1[[#This Row],[Order Date]])</f>
        <v>8</v>
      </c>
      <c r="H3381" s="1">
        <v>41491</v>
      </c>
      <c r="I3381">
        <v>58789</v>
      </c>
      <c r="J3381" t="s">
        <v>47</v>
      </c>
      <c r="K3381">
        <v>26</v>
      </c>
      <c r="L3381">
        <v>7.3</v>
      </c>
      <c r="M3381" s="2">
        <v>0.03</v>
      </c>
      <c r="N3381">
        <v>195.51</v>
      </c>
      <c r="O3381">
        <v>7.72</v>
      </c>
      <c r="P3381">
        <v>-105.7195</v>
      </c>
      <c r="Q3381" s="2">
        <v>0.38</v>
      </c>
      <c r="R3381" t="s">
        <v>29</v>
      </c>
      <c r="S3381" t="s">
        <v>30</v>
      </c>
      <c r="T3381" t="s">
        <v>2233</v>
      </c>
      <c r="U3381" t="s">
        <v>67</v>
      </c>
      <c r="V3381" t="s">
        <v>68</v>
      </c>
      <c r="W3381">
        <v>8226</v>
      </c>
      <c r="X3381" s="1">
        <v>41495</v>
      </c>
      <c r="Y3381" t="s">
        <v>34</v>
      </c>
      <c r="Z3381" t="e" vm="28">
        <v>#VALUE!</v>
      </c>
      <c r="AA3381">
        <v>63301</v>
      </c>
      <c r="AB3381" t="e" cm="1" vm="2">
        <f t="array" ref="AB3381">_FV(Table1[[#This Row],[State]],"Country/region",TRUE)</f>
        <v>#VALUE!</v>
      </c>
    </row>
    <row r="3382" spans="1:28" x14ac:dyDescent="0.35">
      <c r="A3382" t="s">
        <v>2453</v>
      </c>
      <c r="B3382">
        <v>48</v>
      </c>
      <c r="C3382" t="s">
        <v>629</v>
      </c>
      <c r="D3382" t="s">
        <v>27</v>
      </c>
      <c r="E3382">
        <f>YEAR(Table1[[#This Row],[Order Date]])</f>
        <v>2013</v>
      </c>
      <c r="F3382">
        <v>1</v>
      </c>
      <c r="G3382">
        <f>MONTH(Table1[[#This Row],[Order Date]])</f>
        <v>8</v>
      </c>
      <c r="H3382" s="1">
        <v>41491</v>
      </c>
      <c r="I3382">
        <v>58789</v>
      </c>
      <c r="J3382" t="s">
        <v>47</v>
      </c>
      <c r="K3382">
        <v>38</v>
      </c>
      <c r="L3382">
        <v>9.77</v>
      </c>
      <c r="M3382" s="2">
        <v>0.02</v>
      </c>
      <c r="N3382">
        <v>377.13</v>
      </c>
      <c r="O3382">
        <v>6.02</v>
      </c>
      <c r="P3382">
        <v>-10.29</v>
      </c>
      <c r="Q3382" s="2">
        <v>0.48</v>
      </c>
      <c r="R3382" t="s">
        <v>48</v>
      </c>
      <c r="S3382" t="s">
        <v>80</v>
      </c>
      <c r="T3382" t="s">
        <v>1253</v>
      </c>
      <c r="U3382" t="s">
        <v>82</v>
      </c>
      <c r="V3382" t="s">
        <v>68</v>
      </c>
      <c r="W3382">
        <v>8227</v>
      </c>
      <c r="X3382" s="1">
        <v>41496</v>
      </c>
      <c r="Y3382" t="s">
        <v>34</v>
      </c>
      <c r="Z3382" t="e" vm="28">
        <v>#VALUE!</v>
      </c>
      <c r="AA3382">
        <v>63301</v>
      </c>
      <c r="AB3382" t="e" cm="1" vm="2">
        <f t="array" ref="AB3382">_FV(Table1[[#This Row],[State]],"Country/region",TRUE)</f>
        <v>#VALUE!</v>
      </c>
    </row>
    <row r="3383" spans="1:28" x14ac:dyDescent="0.35">
      <c r="A3383" t="s">
        <v>891</v>
      </c>
      <c r="B3383">
        <v>48</v>
      </c>
      <c r="C3383" t="s">
        <v>1448</v>
      </c>
      <c r="D3383" t="s">
        <v>27</v>
      </c>
      <c r="E3383">
        <f>YEAR(Table1[[#This Row],[Order Date]])</f>
        <v>2013</v>
      </c>
      <c r="F3383">
        <v>1</v>
      </c>
      <c r="G3383">
        <f>MONTH(Table1[[#This Row],[Order Date]])</f>
        <v>8</v>
      </c>
      <c r="H3383" s="1">
        <v>41492</v>
      </c>
      <c r="I3383">
        <v>18210</v>
      </c>
      <c r="J3383" t="s">
        <v>39</v>
      </c>
      <c r="K3383">
        <v>27</v>
      </c>
      <c r="L3383">
        <v>363.25</v>
      </c>
      <c r="M3383" s="2">
        <v>0.08</v>
      </c>
      <c r="N3383">
        <v>9293.82</v>
      </c>
      <c r="O3383">
        <v>19.989999999999998</v>
      </c>
      <c r="P3383">
        <v>2437.17</v>
      </c>
      <c r="Q3383" s="2">
        <v>0.56999999999999995</v>
      </c>
      <c r="R3383" t="s">
        <v>29</v>
      </c>
      <c r="S3383" t="s">
        <v>30</v>
      </c>
      <c r="T3383" t="s">
        <v>1341</v>
      </c>
      <c r="U3383" t="s">
        <v>214</v>
      </c>
      <c r="V3383" t="s">
        <v>68</v>
      </c>
      <c r="W3383">
        <v>2506</v>
      </c>
      <c r="X3383" s="1">
        <v>41493</v>
      </c>
      <c r="Y3383" t="s">
        <v>34</v>
      </c>
      <c r="Z3383" t="e" vm="38">
        <v>#VALUE!</v>
      </c>
      <c r="AA3383">
        <v>47130</v>
      </c>
      <c r="AB3383" t="e" cm="1" vm="2">
        <f t="array" ref="AB3383">_FV(Table1[[#This Row],[State]],"Country/region",TRUE)</f>
        <v>#VALUE!</v>
      </c>
    </row>
    <row r="3384" spans="1:28" x14ac:dyDescent="0.35">
      <c r="A3384" t="s">
        <v>1843</v>
      </c>
      <c r="B3384">
        <v>48</v>
      </c>
      <c r="C3384" t="s">
        <v>1448</v>
      </c>
      <c r="D3384" t="s">
        <v>27</v>
      </c>
      <c r="E3384">
        <f>YEAR(Table1[[#This Row],[Order Date]])</f>
        <v>2013</v>
      </c>
      <c r="F3384">
        <v>1</v>
      </c>
      <c r="G3384">
        <f>MONTH(Table1[[#This Row],[Order Date]])</f>
        <v>8</v>
      </c>
      <c r="H3384" s="1">
        <v>41492</v>
      </c>
      <c r="I3384">
        <v>18210</v>
      </c>
      <c r="J3384" t="s">
        <v>39</v>
      </c>
      <c r="K3384">
        <v>27</v>
      </c>
      <c r="L3384">
        <v>2.88</v>
      </c>
      <c r="M3384" s="2">
        <v>0</v>
      </c>
      <c r="N3384">
        <v>80.790000000000006</v>
      </c>
      <c r="O3384">
        <v>0.7</v>
      </c>
      <c r="P3384">
        <v>12.58</v>
      </c>
      <c r="Q3384" s="2">
        <v>0.56000000000000005</v>
      </c>
      <c r="R3384" t="s">
        <v>29</v>
      </c>
      <c r="S3384" t="s">
        <v>59</v>
      </c>
      <c r="T3384" t="s">
        <v>348</v>
      </c>
      <c r="U3384" t="s">
        <v>88</v>
      </c>
      <c r="V3384" t="s">
        <v>68</v>
      </c>
      <c r="W3384">
        <v>2507</v>
      </c>
      <c r="X3384" s="1">
        <v>41493</v>
      </c>
      <c r="Y3384" t="s">
        <v>34</v>
      </c>
      <c r="Z3384" t="e" vm="38">
        <v>#VALUE!</v>
      </c>
      <c r="AA3384">
        <v>46901</v>
      </c>
      <c r="AB3384" t="e" cm="1" vm="2">
        <f t="array" ref="AB3384">_FV(Table1[[#This Row],[State]],"Country/region",TRUE)</f>
        <v>#VALUE!</v>
      </c>
    </row>
    <row r="3385" spans="1:28" x14ac:dyDescent="0.35">
      <c r="A3385" t="s">
        <v>1148</v>
      </c>
      <c r="B3385">
        <v>48</v>
      </c>
      <c r="C3385" t="s">
        <v>1149</v>
      </c>
      <c r="D3385" t="s">
        <v>38</v>
      </c>
      <c r="E3385">
        <f>YEAR(Table1[[#This Row],[Order Date]])</f>
        <v>2013</v>
      </c>
      <c r="F3385">
        <v>1</v>
      </c>
      <c r="G3385">
        <f>MONTH(Table1[[#This Row],[Order Date]])</f>
        <v>8</v>
      </c>
      <c r="H3385" s="1">
        <v>41492</v>
      </c>
      <c r="I3385">
        <v>18598</v>
      </c>
      <c r="J3385" t="s">
        <v>58</v>
      </c>
      <c r="K3385">
        <v>46</v>
      </c>
      <c r="L3385">
        <v>102.3</v>
      </c>
      <c r="M3385" s="2">
        <v>0.03</v>
      </c>
      <c r="N3385">
        <v>4814.12</v>
      </c>
      <c r="O3385">
        <v>21.26</v>
      </c>
      <c r="P3385">
        <v>855.14</v>
      </c>
      <c r="Q3385" s="2">
        <v>0.59</v>
      </c>
      <c r="R3385" t="s">
        <v>48</v>
      </c>
      <c r="S3385" t="s">
        <v>40</v>
      </c>
      <c r="T3385" t="s">
        <v>2910</v>
      </c>
      <c r="U3385" t="s">
        <v>82</v>
      </c>
      <c r="V3385" t="s">
        <v>52</v>
      </c>
      <c r="W3385">
        <v>2582</v>
      </c>
      <c r="X3385" s="1">
        <v>41494</v>
      </c>
      <c r="Y3385" t="s">
        <v>34</v>
      </c>
      <c r="Z3385" t="e" vm="32">
        <v>#VALUE!</v>
      </c>
      <c r="AA3385">
        <v>80906</v>
      </c>
      <c r="AB3385" t="e" cm="1" vm="2">
        <f t="array" ref="AB3385">_FV(Table1[[#This Row],[State]],"Country/region",TRUE)</f>
        <v>#VALUE!</v>
      </c>
    </row>
    <row r="3386" spans="1:28" x14ac:dyDescent="0.35">
      <c r="A3386" t="s">
        <v>1148</v>
      </c>
      <c r="B3386">
        <v>48</v>
      </c>
      <c r="C3386" t="s">
        <v>1149</v>
      </c>
      <c r="D3386" t="s">
        <v>38</v>
      </c>
      <c r="E3386">
        <f>YEAR(Table1[[#This Row],[Order Date]])</f>
        <v>2013</v>
      </c>
      <c r="F3386">
        <v>1</v>
      </c>
      <c r="G3386">
        <f>MONTH(Table1[[#This Row],[Order Date]])</f>
        <v>8</v>
      </c>
      <c r="H3386" s="1">
        <v>41492</v>
      </c>
      <c r="I3386">
        <v>18598</v>
      </c>
      <c r="J3386" t="s">
        <v>58</v>
      </c>
      <c r="K3386">
        <v>24</v>
      </c>
      <c r="L3386">
        <v>14.48</v>
      </c>
      <c r="M3386" s="2">
        <v>0.1</v>
      </c>
      <c r="N3386">
        <v>349.65</v>
      </c>
      <c r="O3386">
        <v>6.46</v>
      </c>
      <c r="P3386">
        <v>28.551500000000001</v>
      </c>
      <c r="Q3386" s="2">
        <v>0.38</v>
      </c>
      <c r="R3386" t="s">
        <v>29</v>
      </c>
      <c r="S3386" t="s">
        <v>30</v>
      </c>
      <c r="T3386" t="s">
        <v>603</v>
      </c>
      <c r="U3386" t="s">
        <v>67</v>
      </c>
      <c r="V3386" t="s">
        <v>52</v>
      </c>
      <c r="W3386">
        <v>2581</v>
      </c>
      <c r="X3386" s="1">
        <v>41495</v>
      </c>
      <c r="Y3386" t="s">
        <v>42</v>
      </c>
      <c r="Z3386" t="e" vm="32">
        <v>#VALUE!</v>
      </c>
      <c r="AA3386">
        <v>80906</v>
      </c>
      <c r="AB3386" t="e" cm="1" vm="2">
        <f t="array" ref="AB3386">_FV(Table1[[#This Row],[State]],"Country/region",TRUE)</f>
        <v>#VALUE!</v>
      </c>
    </row>
    <row r="3387" spans="1:28" x14ac:dyDescent="0.35">
      <c r="A3387" t="s">
        <v>2341</v>
      </c>
      <c r="B3387">
        <v>48</v>
      </c>
      <c r="C3387" t="s">
        <v>3107</v>
      </c>
      <c r="D3387" t="s">
        <v>27</v>
      </c>
      <c r="E3387">
        <f>YEAR(Table1[[#This Row],[Order Date]])</f>
        <v>2013</v>
      </c>
      <c r="F3387">
        <v>1</v>
      </c>
      <c r="G3387">
        <f>MONTH(Table1[[#This Row],[Order Date]])</f>
        <v>8</v>
      </c>
      <c r="H3387" s="1">
        <v>41492</v>
      </c>
      <c r="I3387">
        <v>8416</v>
      </c>
      <c r="J3387" t="s">
        <v>47</v>
      </c>
      <c r="K3387">
        <v>2</v>
      </c>
      <c r="L3387">
        <v>5.98</v>
      </c>
      <c r="M3387" s="2">
        <v>7.0000000000000007E-2</v>
      </c>
      <c r="N3387">
        <v>22.07</v>
      </c>
      <c r="O3387">
        <v>10.39</v>
      </c>
      <c r="P3387">
        <v>-15.45</v>
      </c>
      <c r="Q3387" s="2">
        <v>0.4</v>
      </c>
      <c r="R3387" t="s">
        <v>29</v>
      </c>
      <c r="S3387" t="s">
        <v>30</v>
      </c>
      <c r="T3387" t="s">
        <v>3108</v>
      </c>
      <c r="U3387" t="s">
        <v>61</v>
      </c>
      <c r="V3387" t="s">
        <v>76</v>
      </c>
      <c r="W3387">
        <v>1155</v>
      </c>
      <c r="X3387" s="1">
        <v>41496</v>
      </c>
      <c r="Y3387" t="s">
        <v>34</v>
      </c>
      <c r="Z3387" t="e" vm="10">
        <v>#VALUE!</v>
      </c>
      <c r="AA3387">
        <v>70506</v>
      </c>
      <c r="AB3387" t="e" cm="1" vm="2">
        <f t="array" ref="AB3387">_FV(Table1[[#This Row],[State]],"Country/region",TRUE)</f>
        <v>#VALUE!</v>
      </c>
    </row>
    <row r="3388" spans="1:28" x14ac:dyDescent="0.35">
      <c r="A3388" t="s">
        <v>2816</v>
      </c>
      <c r="B3388">
        <v>48</v>
      </c>
      <c r="C3388" t="s">
        <v>907</v>
      </c>
      <c r="D3388" t="s">
        <v>57</v>
      </c>
      <c r="E3388">
        <f>YEAR(Table1[[#This Row],[Order Date]])</f>
        <v>2013</v>
      </c>
      <c r="F3388">
        <v>1</v>
      </c>
      <c r="G3388">
        <f>MONTH(Table1[[#This Row],[Order Date]])</f>
        <v>8</v>
      </c>
      <c r="H3388" s="1">
        <v>41493</v>
      </c>
      <c r="I3388">
        <v>9985</v>
      </c>
      <c r="J3388" t="s">
        <v>47</v>
      </c>
      <c r="K3388">
        <v>12</v>
      </c>
      <c r="L3388">
        <v>6.68</v>
      </c>
      <c r="M3388" s="2">
        <v>0.08</v>
      </c>
      <c r="N3388">
        <v>81.900000000000006</v>
      </c>
      <c r="O3388">
        <v>5.2</v>
      </c>
      <c r="P3388">
        <v>-23.52</v>
      </c>
      <c r="Q3388" s="2">
        <v>0.37</v>
      </c>
      <c r="R3388" t="s">
        <v>29</v>
      </c>
      <c r="S3388" t="s">
        <v>30</v>
      </c>
      <c r="T3388" t="s">
        <v>1423</v>
      </c>
      <c r="U3388" t="s">
        <v>61</v>
      </c>
      <c r="V3388" t="s">
        <v>52</v>
      </c>
      <c r="W3388">
        <v>1379</v>
      </c>
      <c r="X3388" s="1">
        <v>41493</v>
      </c>
      <c r="Y3388" t="s">
        <v>34</v>
      </c>
      <c r="Z3388" t="e" vm="23">
        <v>#VALUE!</v>
      </c>
      <c r="AA3388">
        <v>98006</v>
      </c>
      <c r="AB3388" t="e" cm="1" vm="2">
        <f t="array" ref="AB3388">_FV(Table1[[#This Row],[State]],"Country/region",TRUE)</f>
        <v>#VALUE!</v>
      </c>
    </row>
    <row r="3389" spans="1:28" x14ac:dyDescent="0.35">
      <c r="A3389" t="s">
        <v>2353</v>
      </c>
      <c r="B3389">
        <v>48</v>
      </c>
      <c r="C3389" t="s">
        <v>547</v>
      </c>
      <c r="D3389" t="s">
        <v>38</v>
      </c>
      <c r="E3389">
        <f>YEAR(Table1[[#This Row],[Order Date]])</f>
        <v>2013</v>
      </c>
      <c r="F3389">
        <v>1</v>
      </c>
      <c r="G3389">
        <f>MONTH(Table1[[#This Row],[Order Date]])</f>
        <v>8</v>
      </c>
      <c r="H3389" s="1">
        <v>41493</v>
      </c>
      <c r="I3389">
        <v>12485</v>
      </c>
      <c r="J3389" t="s">
        <v>58</v>
      </c>
      <c r="K3389">
        <v>24</v>
      </c>
      <c r="L3389">
        <v>226.67</v>
      </c>
      <c r="M3389" s="2">
        <v>0.04</v>
      </c>
      <c r="N3389">
        <v>5407.31</v>
      </c>
      <c r="O3389">
        <v>28.16</v>
      </c>
      <c r="P3389">
        <v>1068.48</v>
      </c>
      <c r="Q3389" s="2">
        <v>0.59</v>
      </c>
      <c r="R3389" t="s">
        <v>48</v>
      </c>
      <c r="S3389" t="s">
        <v>49</v>
      </c>
      <c r="T3389" t="s">
        <v>1305</v>
      </c>
      <c r="U3389" t="s">
        <v>51</v>
      </c>
      <c r="V3389" t="s">
        <v>68</v>
      </c>
      <c r="W3389">
        <v>1745</v>
      </c>
      <c r="X3389" s="1">
        <v>41494</v>
      </c>
      <c r="Y3389" t="s">
        <v>53</v>
      </c>
      <c r="Z3389" t="e" vm="16">
        <v>#VALUE!</v>
      </c>
      <c r="AA3389">
        <v>60110</v>
      </c>
      <c r="AB3389" t="e" cm="1" vm="2">
        <f t="array" ref="AB3389">_FV(Table1[[#This Row],[State]],"Country/region",TRUE)</f>
        <v>#VALUE!</v>
      </c>
    </row>
    <row r="3390" spans="1:28" x14ac:dyDescent="0.35">
      <c r="A3390" t="s">
        <v>464</v>
      </c>
      <c r="B3390">
        <v>48</v>
      </c>
      <c r="C3390" t="s">
        <v>2557</v>
      </c>
      <c r="D3390" t="s">
        <v>38</v>
      </c>
      <c r="E3390">
        <f>YEAR(Table1[[#This Row],[Order Date]])</f>
        <v>2013</v>
      </c>
      <c r="F3390">
        <v>1</v>
      </c>
      <c r="G3390">
        <f>MONTH(Table1[[#This Row],[Order Date]])</f>
        <v>8</v>
      </c>
      <c r="H3390" s="1">
        <v>41493</v>
      </c>
      <c r="I3390">
        <v>10081</v>
      </c>
      <c r="J3390" t="s">
        <v>39</v>
      </c>
      <c r="K3390">
        <v>49</v>
      </c>
      <c r="L3390">
        <v>20.28</v>
      </c>
      <c r="M3390" s="2">
        <v>0.02</v>
      </c>
      <c r="N3390">
        <v>1058.43</v>
      </c>
      <c r="O3390">
        <v>6.68</v>
      </c>
      <c r="P3390">
        <v>245</v>
      </c>
      <c r="Q3390" s="2">
        <v>0.53</v>
      </c>
      <c r="R3390" t="s">
        <v>48</v>
      </c>
      <c r="S3390" t="s">
        <v>30</v>
      </c>
      <c r="T3390" t="s">
        <v>2531</v>
      </c>
      <c r="U3390" t="s">
        <v>82</v>
      </c>
      <c r="V3390" t="s">
        <v>76</v>
      </c>
      <c r="W3390">
        <v>1391</v>
      </c>
      <c r="X3390" s="1">
        <v>41494</v>
      </c>
      <c r="Y3390" t="s">
        <v>34</v>
      </c>
      <c r="Z3390" t="e" vm="14">
        <v>#VALUE!</v>
      </c>
      <c r="AA3390">
        <v>33012</v>
      </c>
      <c r="AB3390" t="e" cm="1" vm="2">
        <f t="array" ref="AB3390">_FV(Table1[[#This Row],[State]],"Country/region",TRUE)</f>
        <v>#VALUE!</v>
      </c>
    </row>
    <row r="3391" spans="1:28" x14ac:dyDescent="0.35">
      <c r="A3391" t="s">
        <v>632</v>
      </c>
      <c r="B3391">
        <v>48</v>
      </c>
      <c r="C3391" t="s">
        <v>1051</v>
      </c>
      <c r="D3391" t="s">
        <v>38</v>
      </c>
      <c r="E3391">
        <f>YEAR(Table1[[#This Row],[Order Date]])</f>
        <v>2013</v>
      </c>
      <c r="F3391">
        <v>1</v>
      </c>
      <c r="G3391">
        <f>MONTH(Table1[[#This Row],[Order Date]])</f>
        <v>8</v>
      </c>
      <c r="H3391" s="1">
        <v>41493</v>
      </c>
      <c r="I3391">
        <v>49638</v>
      </c>
      <c r="J3391" t="s">
        <v>131</v>
      </c>
      <c r="K3391">
        <v>17</v>
      </c>
      <c r="L3391">
        <v>10.97</v>
      </c>
      <c r="M3391" s="2">
        <v>0.05</v>
      </c>
      <c r="N3391">
        <v>196.07</v>
      </c>
      <c r="O3391">
        <v>6.5</v>
      </c>
      <c r="P3391">
        <v>-77.66</v>
      </c>
      <c r="Q3391" s="2">
        <v>0.64</v>
      </c>
      <c r="R3391" t="s">
        <v>96</v>
      </c>
      <c r="S3391" t="s">
        <v>30</v>
      </c>
      <c r="T3391" t="s">
        <v>2445</v>
      </c>
      <c r="U3391" t="s">
        <v>102</v>
      </c>
      <c r="V3391" t="s">
        <v>76</v>
      </c>
      <c r="W3391">
        <v>6950</v>
      </c>
      <c r="X3391" s="1">
        <v>41494</v>
      </c>
      <c r="Y3391" t="s">
        <v>34</v>
      </c>
      <c r="Z3391" t="e" vm="34">
        <v>#VALUE!</v>
      </c>
      <c r="AA3391">
        <v>38701</v>
      </c>
      <c r="AB3391" t="e" cm="1" vm="2">
        <f t="array" ref="AB3391">_FV(Table1[[#This Row],[State]],"Country/region",TRUE)</f>
        <v>#VALUE!</v>
      </c>
    </row>
    <row r="3392" spans="1:28" x14ac:dyDescent="0.35">
      <c r="A3392" t="s">
        <v>2230</v>
      </c>
      <c r="B3392">
        <v>48</v>
      </c>
      <c r="C3392" t="s">
        <v>2038</v>
      </c>
      <c r="D3392" t="s">
        <v>57</v>
      </c>
      <c r="E3392">
        <f>YEAR(Table1[[#This Row],[Order Date]])</f>
        <v>2013</v>
      </c>
      <c r="F3392">
        <v>1</v>
      </c>
      <c r="G3392">
        <f>MONTH(Table1[[#This Row],[Order Date]])</f>
        <v>8</v>
      </c>
      <c r="H3392" s="1">
        <v>41493</v>
      </c>
      <c r="I3392">
        <v>193</v>
      </c>
      <c r="J3392" t="s">
        <v>58</v>
      </c>
      <c r="K3392">
        <v>14</v>
      </c>
      <c r="L3392">
        <v>12.44</v>
      </c>
      <c r="M3392" s="2">
        <v>0.06</v>
      </c>
      <c r="N3392">
        <v>174.89</v>
      </c>
      <c r="O3392">
        <v>6.27</v>
      </c>
      <c r="P3392">
        <v>-37.04</v>
      </c>
      <c r="Q3392" s="2">
        <v>0.56999999999999995</v>
      </c>
      <c r="R3392" t="s">
        <v>29</v>
      </c>
      <c r="S3392" t="s">
        <v>80</v>
      </c>
      <c r="T3392" t="s">
        <v>2476</v>
      </c>
      <c r="U3392" t="s">
        <v>32</v>
      </c>
      <c r="V3392" t="s">
        <v>33</v>
      </c>
      <c r="W3392">
        <v>27</v>
      </c>
      <c r="X3392" s="1">
        <v>41495</v>
      </c>
      <c r="Y3392" t="s">
        <v>34</v>
      </c>
      <c r="Z3392" t="e" vm="15">
        <v>#VALUE!</v>
      </c>
      <c r="AA3392">
        <v>11714</v>
      </c>
      <c r="AB3392" t="e" cm="1" vm="2">
        <f t="array" ref="AB3392">_FV(Table1[[#This Row],[State]],"Country/region",TRUE)</f>
        <v>#VALUE!</v>
      </c>
    </row>
    <row r="3393" spans="1:28" x14ac:dyDescent="0.35">
      <c r="A3393" t="s">
        <v>822</v>
      </c>
      <c r="B3393">
        <v>48</v>
      </c>
      <c r="C3393" t="s">
        <v>3109</v>
      </c>
      <c r="D3393" t="s">
        <v>57</v>
      </c>
      <c r="E3393">
        <f>YEAR(Table1[[#This Row],[Order Date]])</f>
        <v>2013</v>
      </c>
      <c r="F3393">
        <v>1</v>
      </c>
      <c r="G3393">
        <f>MONTH(Table1[[#This Row],[Order Date]])</f>
        <v>8</v>
      </c>
      <c r="H3393" s="1">
        <v>41494</v>
      </c>
      <c r="I3393">
        <v>57669</v>
      </c>
      <c r="J3393" t="s">
        <v>58</v>
      </c>
      <c r="K3393">
        <v>41</v>
      </c>
      <c r="L3393">
        <v>40.98</v>
      </c>
      <c r="M3393" s="2">
        <v>0</v>
      </c>
      <c r="N3393">
        <v>1803.12</v>
      </c>
      <c r="O3393">
        <v>5.33</v>
      </c>
      <c r="P3393">
        <v>544.92999999999995</v>
      </c>
      <c r="Q3393" s="2">
        <v>0.56999999999999995</v>
      </c>
      <c r="R3393" t="s">
        <v>29</v>
      </c>
      <c r="S3393" t="s">
        <v>30</v>
      </c>
      <c r="T3393" t="s">
        <v>3085</v>
      </c>
      <c r="U3393" t="s">
        <v>214</v>
      </c>
      <c r="V3393" t="s">
        <v>52</v>
      </c>
      <c r="W3393">
        <v>8085</v>
      </c>
      <c r="X3393" s="1">
        <v>41495</v>
      </c>
      <c r="Y3393" t="s">
        <v>34</v>
      </c>
      <c r="Z3393" t="e" vm="4">
        <v>#VALUE!</v>
      </c>
      <c r="AA3393">
        <v>91745</v>
      </c>
      <c r="AB3393" t="e" cm="1" vm="2">
        <f t="array" ref="AB3393">_FV(Table1[[#This Row],[State]],"Country/region",TRUE)</f>
        <v>#VALUE!</v>
      </c>
    </row>
    <row r="3394" spans="1:28" x14ac:dyDescent="0.35">
      <c r="A3394" t="s">
        <v>1378</v>
      </c>
      <c r="B3394">
        <v>49</v>
      </c>
      <c r="C3394" t="s">
        <v>736</v>
      </c>
      <c r="D3394" t="s">
        <v>57</v>
      </c>
      <c r="E3394">
        <f>YEAR(Table1[[#This Row],[Order Date]])</f>
        <v>2013</v>
      </c>
      <c r="F3394">
        <v>1</v>
      </c>
      <c r="G3394">
        <f>MONTH(Table1[[#This Row],[Order Date]])</f>
        <v>8</v>
      </c>
      <c r="H3394" s="1">
        <v>41495</v>
      </c>
      <c r="I3394">
        <v>55558</v>
      </c>
      <c r="J3394" t="s">
        <v>131</v>
      </c>
      <c r="K3394">
        <v>8</v>
      </c>
      <c r="L3394">
        <v>150.97999999999999</v>
      </c>
      <c r="M3394" s="2">
        <v>0.05</v>
      </c>
      <c r="N3394">
        <v>1294.04</v>
      </c>
      <c r="O3394">
        <v>66.27</v>
      </c>
      <c r="P3394">
        <v>-323.18</v>
      </c>
      <c r="Q3394" s="2">
        <v>0.65</v>
      </c>
      <c r="R3394" t="s">
        <v>48</v>
      </c>
      <c r="S3394" t="s">
        <v>73</v>
      </c>
      <c r="T3394" t="s">
        <v>1859</v>
      </c>
      <c r="U3394" t="s">
        <v>154</v>
      </c>
      <c r="V3394" t="s">
        <v>52</v>
      </c>
      <c r="W3394">
        <v>7765</v>
      </c>
      <c r="X3394" s="1">
        <v>41495</v>
      </c>
      <c r="Y3394" t="s">
        <v>53</v>
      </c>
      <c r="Z3394" t="e" vm="46">
        <v>#VALUE!</v>
      </c>
      <c r="AA3394">
        <v>82901</v>
      </c>
      <c r="AB3394" t="e" cm="1" vm="2">
        <f t="array" ref="AB3394">_FV(Table1[[#This Row],[State]],"Country/region",TRUE)</f>
        <v>#VALUE!</v>
      </c>
    </row>
    <row r="3395" spans="1:28" x14ac:dyDescent="0.35">
      <c r="A3395" t="s">
        <v>2972</v>
      </c>
      <c r="B3395">
        <v>49</v>
      </c>
      <c r="C3395" t="s">
        <v>2973</v>
      </c>
      <c r="D3395" t="s">
        <v>57</v>
      </c>
      <c r="E3395">
        <f>YEAR(Table1[[#This Row],[Order Date]])</f>
        <v>2013</v>
      </c>
      <c r="F3395">
        <v>1</v>
      </c>
      <c r="G3395">
        <f>MONTH(Table1[[#This Row],[Order Date]])</f>
        <v>8</v>
      </c>
      <c r="H3395" s="1">
        <v>41495</v>
      </c>
      <c r="I3395">
        <v>50146</v>
      </c>
      <c r="J3395" t="s">
        <v>39</v>
      </c>
      <c r="K3395">
        <v>32</v>
      </c>
      <c r="L3395">
        <v>85.99</v>
      </c>
      <c r="M3395" s="2">
        <v>0.05</v>
      </c>
      <c r="N3395">
        <v>2288.6419999999998</v>
      </c>
      <c r="O3395">
        <v>2.79</v>
      </c>
      <c r="P3395">
        <v>519.58799999999997</v>
      </c>
      <c r="Q3395" s="2">
        <v>0.57999999999999996</v>
      </c>
      <c r="R3395" t="s">
        <v>96</v>
      </c>
      <c r="S3395" t="s">
        <v>30</v>
      </c>
      <c r="T3395">
        <v>6340</v>
      </c>
      <c r="U3395" t="s">
        <v>105</v>
      </c>
      <c r="V3395" t="s">
        <v>52</v>
      </c>
      <c r="W3395">
        <v>7026</v>
      </c>
      <c r="X3395" s="1">
        <v>41495</v>
      </c>
      <c r="Y3395" t="s">
        <v>34</v>
      </c>
      <c r="Z3395" t="e" vm="23">
        <v>#VALUE!</v>
      </c>
      <c r="AA3395">
        <v>99336</v>
      </c>
      <c r="AB3395" t="e" cm="1" vm="2">
        <f t="array" ref="AB3395">_FV(Table1[[#This Row],[State]],"Country/region",TRUE)</f>
        <v>#VALUE!</v>
      </c>
    </row>
    <row r="3396" spans="1:28" x14ac:dyDescent="0.35">
      <c r="A3396" t="s">
        <v>1811</v>
      </c>
      <c r="B3396">
        <v>48</v>
      </c>
      <c r="C3396" t="s">
        <v>3110</v>
      </c>
      <c r="D3396" t="s">
        <v>46</v>
      </c>
      <c r="E3396">
        <f>YEAR(Table1[[#This Row],[Order Date]])</f>
        <v>2013</v>
      </c>
      <c r="F3396">
        <v>1</v>
      </c>
      <c r="G3396">
        <f>MONTH(Table1[[#This Row],[Order Date]])</f>
        <v>8</v>
      </c>
      <c r="H3396" s="1">
        <v>41495</v>
      </c>
      <c r="I3396">
        <v>45570</v>
      </c>
      <c r="J3396" t="s">
        <v>58</v>
      </c>
      <c r="K3396">
        <v>19</v>
      </c>
      <c r="L3396">
        <v>3.58</v>
      </c>
      <c r="M3396" s="2">
        <v>0</v>
      </c>
      <c r="N3396">
        <v>77.569999999999993</v>
      </c>
      <c r="O3396">
        <v>5.47</v>
      </c>
      <c r="P3396">
        <v>-67.493499999999997</v>
      </c>
      <c r="Q3396" s="2">
        <v>0.37</v>
      </c>
      <c r="R3396" t="s">
        <v>29</v>
      </c>
      <c r="S3396" t="s">
        <v>30</v>
      </c>
      <c r="T3396" t="s">
        <v>1822</v>
      </c>
      <c r="U3396" t="s">
        <v>67</v>
      </c>
      <c r="V3396" t="s">
        <v>68</v>
      </c>
      <c r="W3396">
        <v>6411</v>
      </c>
      <c r="X3396" s="1">
        <v>41496</v>
      </c>
      <c r="Y3396" t="s">
        <v>34</v>
      </c>
      <c r="Z3396" t="e" vm="5">
        <v>#VALUE!</v>
      </c>
      <c r="AA3396">
        <v>55113</v>
      </c>
      <c r="AB3396" t="e" cm="1" vm="2">
        <f t="array" ref="AB3396">_FV(Table1[[#This Row],[State]],"Country/region",TRUE)</f>
        <v>#VALUE!</v>
      </c>
    </row>
    <row r="3397" spans="1:28" x14ac:dyDescent="0.35">
      <c r="A3397" t="s">
        <v>403</v>
      </c>
      <c r="B3397">
        <v>48</v>
      </c>
      <c r="C3397" t="s">
        <v>404</v>
      </c>
      <c r="D3397" t="s">
        <v>46</v>
      </c>
      <c r="E3397">
        <f>YEAR(Table1[[#This Row],[Order Date]])</f>
        <v>2013</v>
      </c>
      <c r="F3397">
        <v>1</v>
      </c>
      <c r="G3397">
        <f>MONTH(Table1[[#This Row],[Order Date]])</f>
        <v>8</v>
      </c>
      <c r="H3397" s="1">
        <v>41495</v>
      </c>
      <c r="I3397">
        <v>44224</v>
      </c>
      <c r="J3397" t="s">
        <v>28</v>
      </c>
      <c r="K3397">
        <v>32</v>
      </c>
      <c r="L3397">
        <v>6.48</v>
      </c>
      <c r="M3397" s="2">
        <v>0.1</v>
      </c>
      <c r="N3397">
        <v>198.7</v>
      </c>
      <c r="O3397">
        <v>2.74</v>
      </c>
      <c r="P3397">
        <v>-62.13</v>
      </c>
      <c r="Q3397" s="2">
        <v>0.71</v>
      </c>
      <c r="R3397" t="s">
        <v>96</v>
      </c>
      <c r="S3397" t="s">
        <v>139</v>
      </c>
      <c r="T3397" t="s">
        <v>1468</v>
      </c>
      <c r="U3397" t="s">
        <v>102</v>
      </c>
      <c r="V3397" t="s">
        <v>76</v>
      </c>
      <c r="W3397">
        <v>6240</v>
      </c>
      <c r="X3397" s="1">
        <v>41496</v>
      </c>
      <c r="Y3397" t="s">
        <v>34</v>
      </c>
      <c r="Z3397" t="e" vm="14">
        <v>#VALUE!</v>
      </c>
      <c r="AA3397">
        <v>33142</v>
      </c>
      <c r="AB3397" t="e" cm="1" vm="2">
        <f t="array" ref="AB3397">_FV(Table1[[#This Row],[State]],"Country/region",TRUE)</f>
        <v>#VALUE!</v>
      </c>
    </row>
    <row r="3398" spans="1:28" x14ac:dyDescent="0.35">
      <c r="A3398" t="s">
        <v>2766</v>
      </c>
      <c r="B3398">
        <v>48</v>
      </c>
      <c r="C3398" t="s">
        <v>875</v>
      </c>
      <c r="D3398" t="s">
        <v>57</v>
      </c>
      <c r="E3398">
        <f>YEAR(Table1[[#This Row],[Order Date]])</f>
        <v>2013</v>
      </c>
      <c r="F3398">
        <v>1</v>
      </c>
      <c r="G3398">
        <f>MONTH(Table1[[#This Row],[Order Date]])</f>
        <v>8</v>
      </c>
      <c r="H3398" s="1">
        <v>41495</v>
      </c>
      <c r="I3398">
        <v>34916</v>
      </c>
      <c r="J3398" t="s">
        <v>28</v>
      </c>
      <c r="K3398">
        <v>3</v>
      </c>
      <c r="L3398">
        <v>4.82</v>
      </c>
      <c r="M3398" s="2">
        <v>0.08</v>
      </c>
      <c r="N3398">
        <v>24.36</v>
      </c>
      <c r="O3398">
        <v>5.72</v>
      </c>
      <c r="P3398">
        <v>10.039999999999999</v>
      </c>
      <c r="Q3398" s="2">
        <v>0.47</v>
      </c>
      <c r="R3398" t="s">
        <v>48</v>
      </c>
      <c r="S3398" t="s">
        <v>139</v>
      </c>
      <c r="T3398" t="s">
        <v>2297</v>
      </c>
      <c r="U3398" t="s">
        <v>82</v>
      </c>
      <c r="V3398" t="s">
        <v>33</v>
      </c>
      <c r="W3398">
        <v>4906</v>
      </c>
      <c r="X3398" s="1">
        <v>41497</v>
      </c>
      <c r="Y3398" t="s">
        <v>42</v>
      </c>
      <c r="Z3398" t="e" vm="15">
        <v>#VALUE!</v>
      </c>
      <c r="AA3398">
        <v>10573</v>
      </c>
      <c r="AB3398" t="e" cm="1" vm="2">
        <f t="array" ref="AB3398">_FV(Table1[[#This Row],[State]],"Country/region",TRUE)</f>
        <v>#VALUE!</v>
      </c>
    </row>
    <row r="3399" spans="1:28" x14ac:dyDescent="0.35">
      <c r="A3399" t="s">
        <v>1378</v>
      </c>
      <c r="B3399">
        <v>49</v>
      </c>
      <c r="C3399" t="s">
        <v>736</v>
      </c>
      <c r="D3399" t="s">
        <v>57</v>
      </c>
      <c r="E3399">
        <f>YEAR(Table1[[#This Row],[Order Date]])</f>
        <v>2013</v>
      </c>
      <c r="F3399">
        <v>1</v>
      </c>
      <c r="G3399">
        <f>MONTH(Table1[[#This Row],[Order Date]])</f>
        <v>8</v>
      </c>
      <c r="H3399" s="1">
        <v>41495</v>
      </c>
      <c r="I3399">
        <v>55558</v>
      </c>
      <c r="J3399" t="s">
        <v>131</v>
      </c>
      <c r="K3399">
        <v>23</v>
      </c>
      <c r="L3399">
        <v>17.07</v>
      </c>
      <c r="M3399" s="2">
        <v>0.04</v>
      </c>
      <c r="N3399">
        <v>392.57</v>
      </c>
      <c r="O3399">
        <v>8.1300000000000008</v>
      </c>
      <c r="P3399">
        <v>22.25</v>
      </c>
      <c r="Q3399" s="2">
        <v>0.38</v>
      </c>
      <c r="R3399" t="s">
        <v>29</v>
      </c>
      <c r="S3399" t="s">
        <v>30</v>
      </c>
      <c r="T3399" t="s">
        <v>1721</v>
      </c>
      <c r="U3399" t="s">
        <v>267</v>
      </c>
      <c r="V3399" t="s">
        <v>52</v>
      </c>
      <c r="W3399">
        <v>7766</v>
      </c>
      <c r="X3399" s="1">
        <v>41497</v>
      </c>
      <c r="Y3399" t="s">
        <v>34</v>
      </c>
      <c r="Z3399" t="e" vm="46">
        <v>#VALUE!</v>
      </c>
      <c r="AA3399">
        <v>82901</v>
      </c>
      <c r="AB3399" t="e" cm="1" vm="2">
        <f t="array" ref="AB3399">_FV(Table1[[#This Row],[State]],"Country/region",TRUE)</f>
        <v>#VALUE!</v>
      </c>
    </row>
    <row r="3400" spans="1:28" x14ac:dyDescent="0.35">
      <c r="A3400" t="s">
        <v>1270</v>
      </c>
      <c r="B3400">
        <v>48</v>
      </c>
      <c r="C3400" t="s">
        <v>1923</v>
      </c>
      <c r="D3400" t="s">
        <v>46</v>
      </c>
      <c r="E3400">
        <f>YEAR(Table1[[#This Row],[Order Date]])</f>
        <v>2013</v>
      </c>
      <c r="F3400">
        <v>1</v>
      </c>
      <c r="G3400">
        <f>MONTH(Table1[[#This Row],[Order Date]])</f>
        <v>8</v>
      </c>
      <c r="H3400" s="1">
        <v>41495</v>
      </c>
      <c r="I3400">
        <v>4932</v>
      </c>
      <c r="J3400" t="s">
        <v>58</v>
      </c>
      <c r="K3400">
        <v>11</v>
      </c>
      <c r="L3400">
        <v>10.31</v>
      </c>
      <c r="M3400" s="2">
        <v>7.0000000000000007E-2</v>
      </c>
      <c r="N3400">
        <v>109.37</v>
      </c>
      <c r="O3400">
        <v>1.79</v>
      </c>
      <c r="P3400">
        <v>25.96</v>
      </c>
      <c r="Q3400" s="2">
        <v>0.38</v>
      </c>
      <c r="R3400" t="s">
        <v>29</v>
      </c>
      <c r="S3400" t="s">
        <v>59</v>
      </c>
      <c r="T3400" t="s">
        <v>2017</v>
      </c>
      <c r="U3400" t="s">
        <v>61</v>
      </c>
      <c r="V3400" t="s">
        <v>68</v>
      </c>
      <c r="W3400">
        <v>704</v>
      </c>
      <c r="X3400" s="1">
        <v>41497</v>
      </c>
      <c r="Y3400" t="s">
        <v>34</v>
      </c>
      <c r="Z3400" t="e" vm="9">
        <v>#VALUE!</v>
      </c>
      <c r="AA3400">
        <v>68104</v>
      </c>
      <c r="AB3400" t="e" cm="1" vm="2">
        <f t="array" ref="AB3400">_FV(Table1[[#This Row],[State]],"Country/region",TRUE)</f>
        <v>#VALUE!</v>
      </c>
    </row>
    <row r="3401" spans="1:28" x14ac:dyDescent="0.35">
      <c r="A3401" t="s">
        <v>3111</v>
      </c>
      <c r="B3401">
        <v>49</v>
      </c>
      <c r="C3401" t="s">
        <v>859</v>
      </c>
      <c r="D3401" t="s">
        <v>46</v>
      </c>
      <c r="E3401">
        <f>YEAR(Table1[[#This Row],[Order Date]])</f>
        <v>2013</v>
      </c>
      <c r="F3401">
        <v>1</v>
      </c>
      <c r="G3401">
        <f>MONTH(Table1[[#This Row],[Order Date]])</f>
        <v>8</v>
      </c>
      <c r="H3401" s="1">
        <v>41496</v>
      </c>
      <c r="I3401">
        <v>10435</v>
      </c>
      <c r="J3401" t="s">
        <v>131</v>
      </c>
      <c r="K3401">
        <v>46</v>
      </c>
      <c r="L3401">
        <v>11.66</v>
      </c>
      <c r="M3401" s="2">
        <v>0.05</v>
      </c>
      <c r="N3401">
        <v>537.87</v>
      </c>
      <c r="O3401">
        <v>7.95</v>
      </c>
      <c r="P3401">
        <v>-162.24</v>
      </c>
      <c r="Q3401" s="2">
        <v>0.57999999999999996</v>
      </c>
      <c r="R3401" t="s">
        <v>29</v>
      </c>
      <c r="S3401" t="s">
        <v>139</v>
      </c>
      <c r="T3401" t="s">
        <v>2365</v>
      </c>
      <c r="U3401" t="s">
        <v>88</v>
      </c>
      <c r="V3401" t="s">
        <v>68</v>
      </c>
      <c r="W3401">
        <v>1443</v>
      </c>
      <c r="X3401" s="1">
        <v>41497</v>
      </c>
      <c r="Y3401" t="s">
        <v>34</v>
      </c>
      <c r="Z3401" t="e" vm="38">
        <v>#VALUE!</v>
      </c>
      <c r="AA3401">
        <v>46142</v>
      </c>
      <c r="AB3401" t="e" cm="1" vm="2">
        <f t="array" ref="AB3401">_FV(Table1[[#This Row],[State]],"Country/region",TRUE)</f>
        <v>#VALUE!</v>
      </c>
    </row>
    <row r="3402" spans="1:28" x14ac:dyDescent="0.35">
      <c r="A3402" t="s">
        <v>3111</v>
      </c>
      <c r="B3402">
        <v>49</v>
      </c>
      <c r="C3402" t="s">
        <v>859</v>
      </c>
      <c r="D3402" t="s">
        <v>46</v>
      </c>
      <c r="E3402">
        <f>YEAR(Table1[[#This Row],[Order Date]])</f>
        <v>2013</v>
      </c>
      <c r="F3402">
        <v>1</v>
      </c>
      <c r="G3402">
        <f>MONTH(Table1[[#This Row],[Order Date]])</f>
        <v>8</v>
      </c>
      <c r="H3402" s="1">
        <v>41496</v>
      </c>
      <c r="I3402">
        <v>10435</v>
      </c>
      <c r="J3402" t="s">
        <v>131</v>
      </c>
      <c r="K3402">
        <v>38</v>
      </c>
      <c r="L3402">
        <v>22.99</v>
      </c>
      <c r="M3402" s="2">
        <v>0.06</v>
      </c>
      <c r="N3402">
        <v>871.25</v>
      </c>
      <c r="O3402">
        <v>8.99</v>
      </c>
      <c r="P3402">
        <v>-14.31</v>
      </c>
      <c r="Q3402" s="2">
        <v>0.56999999999999995</v>
      </c>
      <c r="R3402" t="s">
        <v>29</v>
      </c>
      <c r="S3402" t="s">
        <v>139</v>
      </c>
      <c r="T3402" t="s">
        <v>1347</v>
      </c>
      <c r="U3402" t="s">
        <v>88</v>
      </c>
      <c r="V3402" t="s">
        <v>68</v>
      </c>
      <c r="W3402">
        <v>1442</v>
      </c>
      <c r="X3402" s="1">
        <v>41498</v>
      </c>
      <c r="Y3402" t="s">
        <v>34</v>
      </c>
      <c r="Z3402" t="e" vm="38">
        <v>#VALUE!</v>
      </c>
      <c r="AA3402">
        <v>46142</v>
      </c>
      <c r="AB3402" t="e" cm="1" vm="2">
        <f t="array" ref="AB3402">_FV(Table1[[#This Row],[State]],"Country/region",TRUE)</f>
        <v>#VALUE!</v>
      </c>
    </row>
    <row r="3403" spans="1:28" x14ac:dyDescent="0.35">
      <c r="A3403" t="s">
        <v>1581</v>
      </c>
      <c r="B3403">
        <v>49</v>
      </c>
      <c r="C3403" t="s">
        <v>889</v>
      </c>
      <c r="D3403" t="s">
        <v>27</v>
      </c>
      <c r="E3403">
        <f>YEAR(Table1[[#This Row],[Order Date]])</f>
        <v>2013</v>
      </c>
      <c r="F3403">
        <v>1</v>
      </c>
      <c r="G3403">
        <f>MONTH(Table1[[#This Row],[Order Date]])</f>
        <v>8</v>
      </c>
      <c r="H3403" s="1">
        <v>41496</v>
      </c>
      <c r="I3403">
        <v>19104</v>
      </c>
      <c r="J3403" t="s">
        <v>28</v>
      </c>
      <c r="K3403">
        <v>48</v>
      </c>
      <c r="L3403">
        <v>125.99</v>
      </c>
      <c r="M3403" s="2">
        <v>0.03</v>
      </c>
      <c r="N3403">
        <v>5085.9070000000002</v>
      </c>
      <c r="O3403">
        <v>8.08</v>
      </c>
      <c r="P3403">
        <v>1366.6859999999999</v>
      </c>
      <c r="Q3403" s="2">
        <v>0.56999999999999995</v>
      </c>
      <c r="R3403" t="s">
        <v>96</v>
      </c>
      <c r="S3403" t="s">
        <v>30</v>
      </c>
      <c r="T3403" t="s">
        <v>1797</v>
      </c>
      <c r="U3403" t="s">
        <v>105</v>
      </c>
      <c r="V3403" t="s">
        <v>52</v>
      </c>
      <c r="W3403">
        <v>2638</v>
      </c>
      <c r="X3403" s="1">
        <v>41498</v>
      </c>
      <c r="Y3403" t="s">
        <v>34</v>
      </c>
      <c r="Z3403" t="e" vm="42">
        <v>#VALUE!</v>
      </c>
      <c r="AA3403">
        <v>86442</v>
      </c>
      <c r="AB3403" t="e" cm="1" vm="2">
        <f t="array" ref="AB3403">_FV(Table1[[#This Row],[State]],"Country/region",TRUE)</f>
        <v>#VALUE!</v>
      </c>
    </row>
    <row r="3404" spans="1:28" x14ac:dyDescent="0.35">
      <c r="A3404" t="s">
        <v>458</v>
      </c>
      <c r="B3404">
        <v>49</v>
      </c>
      <c r="C3404" t="s">
        <v>2908</v>
      </c>
      <c r="D3404" t="s">
        <v>46</v>
      </c>
      <c r="E3404">
        <f>YEAR(Table1[[#This Row],[Order Date]])</f>
        <v>2013</v>
      </c>
      <c r="F3404">
        <v>1</v>
      </c>
      <c r="G3404">
        <f>MONTH(Table1[[#This Row],[Order Date]])</f>
        <v>8</v>
      </c>
      <c r="H3404" s="1">
        <v>41497</v>
      </c>
      <c r="I3404">
        <v>13861</v>
      </c>
      <c r="J3404" t="s">
        <v>28</v>
      </c>
      <c r="K3404">
        <v>7</v>
      </c>
      <c r="L3404">
        <v>4.84</v>
      </c>
      <c r="M3404" s="2">
        <v>0</v>
      </c>
      <c r="N3404">
        <v>37.299999999999997</v>
      </c>
      <c r="O3404">
        <v>0.71</v>
      </c>
      <c r="P3404">
        <v>5.03</v>
      </c>
      <c r="Q3404" s="2">
        <v>0.52</v>
      </c>
      <c r="R3404" t="s">
        <v>29</v>
      </c>
      <c r="S3404" t="s">
        <v>59</v>
      </c>
      <c r="T3404" t="s">
        <v>1064</v>
      </c>
      <c r="U3404" t="s">
        <v>88</v>
      </c>
      <c r="V3404" t="s">
        <v>68</v>
      </c>
      <c r="W3404">
        <v>1935</v>
      </c>
      <c r="X3404" s="1">
        <v>41497</v>
      </c>
      <c r="Y3404" t="s">
        <v>34</v>
      </c>
      <c r="Z3404" t="e" vm="11">
        <v>#VALUE!</v>
      </c>
      <c r="AA3404">
        <v>76131</v>
      </c>
      <c r="AB3404" t="e" cm="1" vm="2">
        <f t="array" ref="AB3404">_FV(Table1[[#This Row],[State]],"Country/region",TRUE)</f>
        <v>#VALUE!</v>
      </c>
    </row>
    <row r="3405" spans="1:28" x14ac:dyDescent="0.35">
      <c r="A3405" t="s">
        <v>2405</v>
      </c>
      <c r="B3405">
        <v>49</v>
      </c>
      <c r="C3405" t="s">
        <v>56</v>
      </c>
      <c r="D3405" t="s">
        <v>57</v>
      </c>
      <c r="E3405">
        <f>YEAR(Table1[[#This Row],[Order Date]])</f>
        <v>2013</v>
      </c>
      <c r="F3405">
        <v>1</v>
      </c>
      <c r="G3405">
        <f>MONTH(Table1[[#This Row],[Order Date]])</f>
        <v>8</v>
      </c>
      <c r="H3405" s="1">
        <v>41497</v>
      </c>
      <c r="I3405">
        <v>31650</v>
      </c>
      <c r="J3405" t="s">
        <v>39</v>
      </c>
      <c r="K3405">
        <v>19</v>
      </c>
      <c r="L3405">
        <v>77.510000000000005</v>
      </c>
      <c r="M3405" s="2">
        <v>0.02</v>
      </c>
      <c r="N3405">
        <v>1504.97</v>
      </c>
      <c r="O3405">
        <v>4</v>
      </c>
      <c r="P3405">
        <v>-0.31</v>
      </c>
      <c r="Q3405" s="2">
        <v>0.76</v>
      </c>
      <c r="R3405" t="s">
        <v>96</v>
      </c>
      <c r="S3405" t="s">
        <v>30</v>
      </c>
      <c r="T3405" t="s">
        <v>1594</v>
      </c>
      <c r="U3405" t="s">
        <v>102</v>
      </c>
      <c r="V3405" t="s">
        <v>33</v>
      </c>
      <c r="W3405">
        <v>4443</v>
      </c>
      <c r="X3405" s="1">
        <v>41498</v>
      </c>
      <c r="Y3405" t="s">
        <v>34</v>
      </c>
      <c r="Z3405" t="e" vm="48">
        <v>#VALUE!</v>
      </c>
      <c r="AA3405">
        <v>3839</v>
      </c>
      <c r="AB3405" t="e" cm="1" vm="2">
        <f t="array" ref="AB3405">_FV(Table1[[#This Row],[State]],"Country/region",TRUE)</f>
        <v>#VALUE!</v>
      </c>
    </row>
    <row r="3406" spans="1:28" x14ac:dyDescent="0.35">
      <c r="A3406" t="s">
        <v>2148</v>
      </c>
      <c r="B3406">
        <v>49</v>
      </c>
      <c r="C3406" t="s">
        <v>1966</v>
      </c>
      <c r="D3406" t="s">
        <v>46</v>
      </c>
      <c r="E3406">
        <f>YEAR(Table1[[#This Row],[Order Date]])</f>
        <v>2013</v>
      </c>
      <c r="F3406">
        <v>1</v>
      </c>
      <c r="G3406">
        <f>MONTH(Table1[[#This Row],[Order Date]])</f>
        <v>8</v>
      </c>
      <c r="H3406" s="1">
        <v>41498</v>
      </c>
      <c r="I3406">
        <v>42563</v>
      </c>
      <c r="J3406" t="s">
        <v>131</v>
      </c>
      <c r="K3406">
        <v>7</v>
      </c>
      <c r="L3406">
        <v>4.24</v>
      </c>
      <c r="M3406" s="2">
        <v>7.0000000000000007E-2</v>
      </c>
      <c r="N3406">
        <v>44.25</v>
      </c>
      <c r="O3406">
        <v>5.41</v>
      </c>
      <c r="P3406">
        <v>-14.3635</v>
      </c>
      <c r="Q3406" s="2">
        <v>0.35</v>
      </c>
      <c r="R3406" t="s">
        <v>29</v>
      </c>
      <c r="S3406" t="s">
        <v>30</v>
      </c>
      <c r="T3406" t="s">
        <v>1746</v>
      </c>
      <c r="U3406" t="s">
        <v>67</v>
      </c>
      <c r="V3406" t="s">
        <v>52</v>
      </c>
      <c r="W3406">
        <v>6008</v>
      </c>
      <c r="X3406" s="1">
        <v>41498</v>
      </c>
      <c r="Y3406" t="s">
        <v>42</v>
      </c>
      <c r="Z3406" t="e" vm="4">
        <v>#VALUE!</v>
      </c>
      <c r="AA3406">
        <v>90503</v>
      </c>
      <c r="AB3406" t="e" cm="1" vm="2">
        <f t="array" ref="AB3406">_FV(Table1[[#This Row],[State]],"Country/region",TRUE)</f>
        <v>#VALUE!</v>
      </c>
    </row>
    <row r="3407" spans="1:28" x14ac:dyDescent="0.35">
      <c r="A3407" t="s">
        <v>2208</v>
      </c>
      <c r="B3407">
        <v>49</v>
      </c>
      <c r="C3407" t="s">
        <v>1731</v>
      </c>
      <c r="D3407" t="s">
        <v>38</v>
      </c>
      <c r="E3407">
        <f>YEAR(Table1[[#This Row],[Order Date]])</f>
        <v>2013</v>
      </c>
      <c r="F3407">
        <v>1</v>
      </c>
      <c r="G3407">
        <f>MONTH(Table1[[#This Row],[Order Date]])</f>
        <v>8</v>
      </c>
      <c r="H3407" s="1">
        <v>41498</v>
      </c>
      <c r="I3407">
        <v>22117</v>
      </c>
      <c r="J3407" t="s">
        <v>58</v>
      </c>
      <c r="K3407">
        <v>16</v>
      </c>
      <c r="L3407">
        <v>35.44</v>
      </c>
      <c r="M3407" s="2">
        <v>0.03</v>
      </c>
      <c r="N3407">
        <v>581.52</v>
      </c>
      <c r="O3407">
        <v>7.5</v>
      </c>
      <c r="P3407">
        <v>175.16</v>
      </c>
      <c r="Q3407" s="2">
        <v>0.38</v>
      </c>
      <c r="R3407" t="s">
        <v>29</v>
      </c>
      <c r="S3407" t="s">
        <v>30</v>
      </c>
      <c r="T3407" t="s">
        <v>1729</v>
      </c>
      <c r="U3407" t="s">
        <v>61</v>
      </c>
      <c r="V3407" t="s">
        <v>76</v>
      </c>
      <c r="W3407">
        <v>3082</v>
      </c>
      <c r="X3407" s="1">
        <v>41499</v>
      </c>
      <c r="Y3407" t="s">
        <v>42</v>
      </c>
      <c r="Z3407" t="e" vm="44">
        <v>#VALUE!</v>
      </c>
      <c r="AA3407">
        <v>30338</v>
      </c>
      <c r="AB3407" t="e" cm="1" vm="2">
        <f t="array" ref="AB3407">_FV(Table1[[#This Row],[State]],"Country/region",TRUE)</f>
        <v>#VALUE!</v>
      </c>
    </row>
    <row r="3408" spans="1:28" x14ac:dyDescent="0.35">
      <c r="A3408" t="s">
        <v>1447</v>
      </c>
      <c r="B3408">
        <v>49</v>
      </c>
      <c r="C3408" t="s">
        <v>2616</v>
      </c>
      <c r="D3408" t="s">
        <v>46</v>
      </c>
      <c r="E3408">
        <f>YEAR(Table1[[#This Row],[Order Date]])</f>
        <v>2013</v>
      </c>
      <c r="F3408">
        <v>1</v>
      </c>
      <c r="G3408">
        <f>MONTH(Table1[[#This Row],[Order Date]])</f>
        <v>8</v>
      </c>
      <c r="H3408" s="1">
        <v>41498</v>
      </c>
      <c r="I3408">
        <v>59074</v>
      </c>
      <c r="J3408" t="s">
        <v>47</v>
      </c>
      <c r="K3408">
        <v>37</v>
      </c>
      <c r="L3408">
        <v>14.98</v>
      </c>
      <c r="M3408" s="2">
        <v>0.03</v>
      </c>
      <c r="N3408">
        <v>589.63</v>
      </c>
      <c r="O3408">
        <v>8.99</v>
      </c>
      <c r="P3408">
        <v>70.8</v>
      </c>
      <c r="Q3408" s="2">
        <v>0.39</v>
      </c>
      <c r="R3408" t="s">
        <v>48</v>
      </c>
      <c r="S3408" t="s">
        <v>139</v>
      </c>
      <c r="T3408" t="s">
        <v>2182</v>
      </c>
      <c r="U3408" t="s">
        <v>82</v>
      </c>
      <c r="V3408" t="s">
        <v>68</v>
      </c>
      <c r="W3408">
        <v>8263</v>
      </c>
      <c r="X3408" s="1">
        <v>41500</v>
      </c>
      <c r="Y3408" t="s">
        <v>34</v>
      </c>
      <c r="Z3408" t="e" vm="38">
        <v>#VALUE!</v>
      </c>
      <c r="AA3408">
        <v>47374</v>
      </c>
      <c r="AB3408" t="e" cm="1" vm="2">
        <f t="array" ref="AB3408">_FV(Table1[[#This Row],[State]],"Country/region",TRUE)</f>
        <v>#VALUE!</v>
      </c>
    </row>
    <row r="3409" spans="1:28" x14ac:dyDescent="0.35">
      <c r="A3409" t="s">
        <v>2208</v>
      </c>
      <c r="B3409">
        <v>49</v>
      </c>
      <c r="C3409" t="s">
        <v>1731</v>
      </c>
      <c r="D3409" t="s">
        <v>38</v>
      </c>
      <c r="E3409">
        <f>YEAR(Table1[[#This Row],[Order Date]])</f>
        <v>2013</v>
      </c>
      <c r="F3409">
        <v>1</v>
      </c>
      <c r="G3409">
        <f>MONTH(Table1[[#This Row],[Order Date]])</f>
        <v>8</v>
      </c>
      <c r="H3409" s="1">
        <v>41498</v>
      </c>
      <c r="I3409">
        <v>22117</v>
      </c>
      <c r="J3409" t="s">
        <v>58</v>
      </c>
      <c r="K3409">
        <v>5</v>
      </c>
      <c r="L3409">
        <v>3.28</v>
      </c>
      <c r="M3409" s="2">
        <v>0.1</v>
      </c>
      <c r="N3409">
        <v>19.170000000000002</v>
      </c>
      <c r="O3409">
        <v>3.97</v>
      </c>
      <c r="P3409">
        <v>-16.420000000000002</v>
      </c>
      <c r="Q3409" s="2">
        <v>0.56000000000000005</v>
      </c>
      <c r="R3409" t="s">
        <v>29</v>
      </c>
      <c r="S3409" t="s">
        <v>59</v>
      </c>
      <c r="T3409" t="s">
        <v>182</v>
      </c>
      <c r="U3409" t="s">
        <v>88</v>
      </c>
      <c r="V3409" t="s">
        <v>76</v>
      </c>
      <c r="W3409">
        <v>3083</v>
      </c>
      <c r="X3409" s="1">
        <v>41501</v>
      </c>
      <c r="Y3409" t="s">
        <v>34</v>
      </c>
      <c r="Z3409" t="e" vm="44">
        <v>#VALUE!</v>
      </c>
      <c r="AA3409">
        <v>30338</v>
      </c>
      <c r="AB3409" t="e" cm="1" vm="2">
        <f t="array" ref="AB3409">_FV(Table1[[#This Row],[State]],"Country/region",TRUE)</f>
        <v>#VALUE!</v>
      </c>
    </row>
    <row r="3410" spans="1:28" x14ac:dyDescent="0.35">
      <c r="A3410" t="s">
        <v>195</v>
      </c>
      <c r="B3410">
        <v>49</v>
      </c>
      <c r="C3410" t="s">
        <v>196</v>
      </c>
      <c r="D3410" t="s">
        <v>57</v>
      </c>
      <c r="E3410">
        <f>YEAR(Table1[[#This Row],[Order Date]])</f>
        <v>2013</v>
      </c>
      <c r="F3410">
        <v>1</v>
      </c>
      <c r="G3410">
        <f>MONTH(Table1[[#This Row],[Order Date]])</f>
        <v>8</v>
      </c>
      <c r="H3410" s="1">
        <v>41499</v>
      </c>
      <c r="I3410">
        <v>19687</v>
      </c>
      <c r="J3410" t="s">
        <v>131</v>
      </c>
      <c r="K3410">
        <v>33</v>
      </c>
      <c r="L3410">
        <v>1.48</v>
      </c>
      <c r="M3410" s="2">
        <v>0.06</v>
      </c>
      <c r="N3410">
        <v>47.99</v>
      </c>
      <c r="O3410">
        <v>0.7</v>
      </c>
      <c r="P3410">
        <v>3.86</v>
      </c>
      <c r="Q3410" s="2">
        <v>0.37</v>
      </c>
      <c r="R3410" t="s">
        <v>29</v>
      </c>
      <c r="S3410" t="s">
        <v>59</v>
      </c>
      <c r="T3410" t="s">
        <v>1863</v>
      </c>
      <c r="U3410" t="s">
        <v>232</v>
      </c>
      <c r="V3410" t="s">
        <v>68</v>
      </c>
      <c r="W3410">
        <v>2729</v>
      </c>
      <c r="X3410" s="1">
        <v>41500</v>
      </c>
      <c r="Y3410" t="s">
        <v>34</v>
      </c>
      <c r="Z3410" t="e" vm="11">
        <v>#VALUE!</v>
      </c>
      <c r="AA3410">
        <v>79424</v>
      </c>
      <c r="AB3410" t="e" cm="1" vm="2">
        <f t="array" ref="AB3410">_FV(Table1[[#This Row],[State]],"Country/region",TRUE)</f>
        <v>#VALUE!</v>
      </c>
    </row>
    <row r="3411" spans="1:28" x14ac:dyDescent="0.35">
      <c r="A3411" t="s">
        <v>2581</v>
      </c>
      <c r="B3411">
        <v>49</v>
      </c>
      <c r="C3411" t="s">
        <v>1941</v>
      </c>
      <c r="D3411" t="s">
        <v>46</v>
      </c>
      <c r="E3411">
        <f>YEAR(Table1[[#This Row],[Order Date]])</f>
        <v>2013</v>
      </c>
      <c r="F3411">
        <v>1</v>
      </c>
      <c r="G3411">
        <f>MONTH(Table1[[#This Row],[Order Date]])</f>
        <v>8</v>
      </c>
      <c r="H3411" s="1">
        <v>41499</v>
      </c>
      <c r="I3411">
        <v>35878</v>
      </c>
      <c r="J3411" t="s">
        <v>131</v>
      </c>
      <c r="K3411">
        <v>11</v>
      </c>
      <c r="L3411">
        <v>40.99</v>
      </c>
      <c r="M3411" s="2">
        <v>0.03</v>
      </c>
      <c r="N3411">
        <v>485.46</v>
      </c>
      <c r="O3411">
        <v>17.48</v>
      </c>
      <c r="P3411">
        <v>48.88</v>
      </c>
      <c r="Q3411" s="2">
        <v>0.36</v>
      </c>
      <c r="R3411" t="s">
        <v>29</v>
      </c>
      <c r="S3411" t="s">
        <v>30</v>
      </c>
      <c r="T3411" t="s">
        <v>1344</v>
      </c>
      <c r="U3411" t="s">
        <v>61</v>
      </c>
      <c r="V3411" t="s">
        <v>33</v>
      </c>
      <c r="W3411">
        <v>5034</v>
      </c>
      <c r="X3411" s="1">
        <v>41500</v>
      </c>
      <c r="Y3411" t="s">
        <v>34</v>
      </c>
      <c r="Z3411" t="e" vm="43">
        <v>#VALUE!</v>
      </c>
      <c r="AA3411">
        <v>26501</v>
      </c>
      <c r="AB3411" t="e" cm="1" vm="2">
        <f t="array" ref="AB3411">_FV(Table1[[#This Row],[State]],"Country/region",TRUE)</f>
        <v>#VALUE!</v>
      </c>
    </row>
    <row r="3412" spans="1:28" x14ac:dyDescent="0.35">
      <c r="A3412" t="s">
        <v>618</v>
      </c>
      <c r="B3412">
        <v>49</v>
      </c>
      <c r="C3412" t="s">
        <v>619</v>
      </c>
      <c r="D3412" t="s">
        <v>46</v>
      </c>
      <c r="E3412">
        <f>YEAR(Table1[[#This Row],[Order Date]])</f>
        <v>2013</v>
      </c>
      <c r="F3412">
        <v>1</v>
      </c>
      <c r="G3412">
        <f>MONTH(Table1[[#This Row],[Order Date]])</f>
        <v>8</v>
      </c>
      <c r="H3412" s="1">
        <v>41499</v>
      </c>
      <c r="I3412">
        <v>33537</v>
      </c>
      <c r="J3412" t="s">
        <v>131</v>
      </c>
      <c r="K3412">
        <v>9</v>
      </c>
      <c r="L3412">
        <v>20.99</v>
      </c>
      <c r="M3412" s="2">
        <v>0.02</v>
      </c>
      <c r="N3412">
        <v>163.31049999999999</v>
      </c>
      <c r="O3412">
        <v>3.3</v>
      </c>
      <c r="P3412">
        <v>-105.09399999999999</v>
      </c>
      <c r="Q3412" s="2">
        <v>0.81</v>
      </c>
      <c r="R3412" t="s">
        <v>96</v>
      </c>
      <c r="S3412" t="s">
        <v>139</v>
      </c>
      <c r="T3412" t="s">
        <v>937</v>
      </c>
      <c r="U3412" t="s">
        <v>105</v>
      </c>
      <c r="V3412" t="s">
        <v>76</v>
      </c>
      <c r="W3412">
        <v>4707</v>
      </c>
      <c r="X3412" s="1">
        <v>41500</v>
      </c>
      <c r="Y3412" t="s">
        <v>34</v>
      </c>
      <c r="Z3412" t="e" vm="14">
        <v>#VALUE!</v>
      </c>
      <c r="AA3412">
        <v>33917</v>
      </c>
      <c r="AB3412" t="e" cm="1" vm="2">
        <f t="array" ref="AB3412">_FV(Table1[[#This Row],[State]],"Country/region",TRUE)</f>
        <v>#VALUE!</v>
      </c>
    </row>
    <row r="3413" spans="1:28" x14ac:dyDescent="0.35">
      <c r="A3413" t="s">
        <v>2778</v>
      </c>
      <c r="B3413">
        <v>49</v>
      </c>
      <c r="C3413" t="s">
        <v>265</v>
      </c>
      <c r="D3413" t="s">
        <v>46</v>
      </c>
      <c r="E3413">
        <f>YEAR(Table1[[#This Row],[Order Date]])</f>
        <v>2013</v>
      </c>
      <c r="F3413">
        <v>1</v>
      </c>
      <c r="G3413">
        <f>MONTH(Table1[[#This Row],[Order Date]])</f>
        <v>8</v>
      </c>
      <c r="H3413" s="1">
        <v>41499</v>
      </c>
      <c r="I3413">
        <v>5061</v>
      </c>
      <c r="J3413" t="s">
        <v>58</v>
      </c>
      <c r="K3413">
        <v>4</v>
      </c>
      <c r="L3413">
        <v>2.88</v>
      </c>
      <c r="M3413" s="2">
        <v>0</v>
      </c>
      <c r="N3413">
        <v>12.8</v>
      </c>
      <c r="O3413">
        <v>0.7</v>
      </c>
      <c r="P3413">
        <v>-2.21</v>
      </c>
      <c r="Q3413" s="2">
        <v>0.56000000000000005</v>
      </c>
      <c r="R3413" t="s">
        <v>29</v>
      </c>
      <c r="S3413" t="s">
        <v>59</v>
      </c>
      <c r="T3413" t="s">
        <v>1919</v>
      </c>
      <c r="U3413" t="s">
        <v>88</v>
      </c>
      <c r="V3413" t="s">
        <v>68</v>
      </c>
      <c r="W3413">
        <v>713</v>
      </c>
      <c r="X3413" s="1">
        <v>41501</v>
      </c>
      <c r="Y3413" t="s">
        <v>34</v>
      </c>
      <c r="Z3413" t="e" vm="5">
        <v>#VALUE!</v>
      </c>
      <c r="AA3413">
        <v>55407</v>
      </c>
      <c r="AB3413" t="e" cm="1" vm="2">
        <f t="array" ref="AB3413">_FV(Table1[[#This Row],[State]],"Country/region",TRUE)</f>
        <v>#VALUE!</v>
      </c>
    </row>
    <row r="3414" spans="1:28" x14ac:dyDescent="0.35">
      <c r="A3414" t="s">
        <v>2003</v>
      </c>
      <c r="B3414">
        <v>49</v>
      </c>
      <c r="C3414" t="s">
        <v>1941</v>
      </c>
      <c r="D3414" t="s">
        <v>46</v>
      </c>
      <c r="E3414">
        <f>YEAR(Table1[[#This Row],[Order Date]])</f>
        <v>2013</v>
      </c>
      <c r="F3414">
        <v>1</v>
      </c>
      <c r="G3414">
        <f>MONTH(Table1[[#This Row],[Order Date]])</f>
        <v>8</v>
      </c>
      <c r="H3414" s="1">
        <v>41499</v>
      </c>
      <c r="I3414">
        <v>35878</v>
      </c>
      <c r="J3414" t="s">
        <v>131</v>
      </c>
      <c r="K3414">
        <v>45</v>
      </c>
      <c r="L3414">
        <v>3.6</v>
      </c>
      <c r="M3414" s="2">
        <v>0.08</v>
      </c>
      <c r="N3414">
        <v>161.66999999999999</v>
      </c>
      <c r="O3414">
        <v>2.2000000000000002</v>
      </c>
      <c r="P3414">
        <v>-7.71</v>
      </c>
      <c r="Q3414" s="2">
        <v>0.39</v>
      </c>
      <c r="R3414" t="s">
        <v>29</v>
      </c>
      <c r="S3414" t="s">
        <v>59</v>
      </c>
      <c r="T3414" t="s">
        <v>827</v>
      </c>
      <c r="U3414" t="s">
        <v>61</v>
      </c>
      <c r="V3414" t="s">
        <v>68</v>
      </c>
      <c r="W3414">
        <v>5035</v>
      </c>
      <c r="X3414" s="1">
        <v>41501</v>
      </c>
      <c r="Y3414" t="s">
        <v>34</v>
      </c>
      <c r="Z3414" t="e" vm="11">
        <v>#VALUE!</v>
      </c>
      <c r="AA3414">
        <v>78155</v>
      </c>
      <c r="AB3414" t="e" cm="1" vm="2">
        <f t="array" ref="AB3414">_FV(Table1[[#This Row],[State]],"Country/region",TRUE)</f>
        <v>#VALUE!</v>
      </c>
    </row>
    <row r="3415" spans="1:28" x14ac:dyDescent="0.35">
      <c r="A3415" t="s">
        <v>618</v>
      </c>
      <c r="B3415">
        <v>49</v>
      </c>
      <c r="C3415" t="s">
        <v>619</v>
      </c>
      <c r="D3415" t="s">
        <v>46</v>
      </c>
      <c r="E3415">
        <f>YEAR(Table1[[#This Row],[Order Date]])</f>
        <v>2013</v>
      </c>
      <c r="F3415">
        <v>1</v>
      </c>
      <c r="G3415">
        <f>MONTH(Table1[[#This Row],[Order Date]])</f>
        <v>8</v>
      </c>
      <c r="H3415" s="1">
        <v>41499</v>
      </c>
      <c r="I3415">
        <v>33537</v>
      </c>
      <c r="J3415" t="s">
        <v>131</v>
      </c>
      <c r="K3415">
        <v>26</v>
      </c>
      <c r="L3415">
        <v>1.76</v>
      </c>
      <c r="M3415" s="2">
        <v>7.0000000000000007E-2</v>
      </c>
      <c r="N3415">
        <v>45.38</v>
      </c>
      <c r="O3415">
        <v>0.7</v>
      </c>
      <c r="P3415">
        <v>-1.97</v>
      </c>
      <c r="Q3415" s="2">
        <v>0.56000000000000005</v>
      </c>
      <c r="R3415" t="s">
        <v>29</v>
      </c>
      <c r="S3415" t="s">
        <v>59</v>
      </c>
      <c r="T3415" t="s">
        <v>203</v>
      </c>
      <c r="U3415" t="s">
        <v>88</v>
      </c>
      <c r="V3415" t="s">
        <v>76</v>
      </c>
      <c r="W3415">
        <v>4706</v>
      </c>
      <c r="X3415" s="1">
        <v>41501</v>
      </c>
      <c r="Y3415" t="s">
        <v>34</v>
      </c>
      <c r="Z3415" t="e" vm="14">
        <v>#VALUE!</v>
      </c>
      <c r="AA3415">
        <v>33917</v>
      </c>
      <c r="AB3415" t="e" cm="1" vm="2">
        <f t="array" ref="AB3415">_FV(Table1[[#This Row],[State]],"Country/region",TRUE)</f>
        <v>#VALUE!</v>
      </c>
    </row>
    <row r="3416" spans="1:28" x14ac:dyDescent="0.35">
      <c r="A3416" t="s">
        <v>195</v>
      </c>
      <c r="B3416">
        <v>49</v>
      </c>
      <c r="C3416" t="s">
        <v>196</v>
      </c>
      <c r="D3416" t="s">
        <v>57</v>
      </c>
      <c r="E3416">
        <f>YEAR(Table1[[#This Row],[Order Date]])</f>
        <v>2013</v>
      </c>
      <c r="F3416">
        <v>1</v>
      </c>
      <c r="G3416">
        <f>MONTH(Table1[[#This Row],[Order Date]])</f>
        <v>8</v>
      </c>
      <c r="H3416" s="1">
        <v>41499</v>
      </c>
      <c r="I3416">
        <v>19687</v>
      </c>
      <c r="J3416" t="s">
        <v>131</v>
      </c>
      <c r="K3416">
        <v>23</v>
      </c>
      <c r="L3416">
        <v>45.99</v>
      </c>
      <c r="M3416" s="2">
        <v>0.1</v>
      </c>
      <c r="N3416">
        <v>829.61699999999996</v>
      </c>
      <c r="O3416">
        <v>4.99</v>
      </c>
      <c r="P3416">
        <v>25.533000000000001</v>
      </c>
      <c r="Q3416" s="2">
        <v>0.56999999999999995</v>
      </c>
      <c r="R3416" t="s">
        <v>96</v>
      </c>
      <c r="S3416" t="s">
        <v>30</v>
      </c>
      <c r="T3416" t="s">
        <v>1214</v>
      </c>
      <c r="U3416" t="s">
        <v>105</v>
      </c>
      <c r="V3416" t="s">
        <v>68</v>
      </c>
      <c r="W3416">
        <v>2730</v>
      </c>
      <c r="X3416" s="1">
        <v>41501</v>
      </c>
      <c r="Y3416" t="s">
        <v>34</v>
      </c>
      <c r="Z3416" t="e" vm="11">
        <v>#VALUE!</v>
      </c>
      <c r="AA3416">
        <v>79424</v>
      </c>
      <c r="AB3416" t="e" cm="1" vm="2">
        <f t="array" ref="AB3416">_FV(Table1[[#This Row],[State]],"Country/region",TRUE)</f>
        <v>#VALUE!</v>
      </c>
    </row>
    <row r="3417" spans="1:28" x14ac:dyDescent="0.35">
      <c r="A3417" t="s">
        <v>1612</v>
      </c>
      <c r="B3417">
        <v>49</v>
      </c>
      <c r="C3417" t="s">
        <v>1613</v>
      </c>
      <c r="D3417" t="s">
        <v>27</v>
      </c>
      <c r="E3417">
        <f>YEAR(Table1[[#This Row],[Order Date]])</f>
        <v>2013</v>
      </c>
      <c r="F3417">
        <v>1</v>
      </c>
      <c r="G3417">
        <f>MONTH(Table1[[#This Row],[Order Date]])</f>
        <v>8</v>
      </c>
      <c r="H3417" s="1">
        <v>41500</v>
      </c>
      <c r="I3417">
        <v>20679</v>
      </c>
      <c r="J3417" t="s">
        <v>131</v>
      </c>
      <c r="K3417">
        <v>32</v>
      </c>
      <c r="L3417">
        <v>161.55000000000001</v>
      </c>
      <c r="M3417" s="2">
        <v>0.06</v>
      </c>
      <c r="N3417">
        <v>4976.6000000000004</v>
      </c>
      <c r="O3417">
        <v>19.989999999999998</v>
      </c>
      <c r="P3417">
        <v>601.88</v>
      </c>
      <c r="Q3417" s="2">
        <v>0.66</v>
      </c>
      <c r="R3417" t="s">
        <v>29</v>
      </c>
      <c r="S3417" t="s">
        <v>30</v>
      </c>
      <c r="T3417" t="s">
        <v>261</v>
      </c>
      <c r="U3417" t="s">
        <v>32</v>
      </c>
      <c r="V3417" t="s">
        <v>52</v>
      </c>
      <c r="W3417">
        <v>2865</v>
      </c>
      <c r="X3417" s="1">
        <v>41500</v>
      </c>
      <c r="Y3417" t="s">
        <v>34</v>
      </c>
      <c r="Z3417" t="e" vm="4">
        <v>#VALUE!</v>
      </c>
      <c r="AA3417">
        <v>95746</v>
      </c>
      <c r="AB3417" t="e" cm="1" vm="2">
        <f t="array" ref="AB3417">_FV(Table1[[#This Row],[State]],"Country/region",TRUE)</f>
        <v>#VALUE!</v>
      </c>
    </row>
    <row r="3418" spans="1:28" x14ac:dyDescent="0.35">
      <c r="A3418" t="s">
        <v>1714</v>
      </c>
      <c r="B3418">
        <v>49</v>
      </c>
      <c r="C3418" t="s">
        <v>683</v>
      </c>
      <c r="D3418" t="s">
        <v>46</v>
      </c>
      <c r="E3418">
        <f>YEAR(Table1[[#This Row],[Order Date]])</f>
        <v>2013</v>
      </c>
      <c r="F3418">
        <v>1</v>
      </c>
      <c r="G3418">
        <f>MONTH(Table1[[#This Row],[Order Date]])</f>
        <v>8</v>
      </c>
      <c r="H3418" s="1">
        <v>41500</v>
      </c>
      <c r="I3418">
        <v>17381</v>
      </c>
      <c r="J3418" t="s">
        <v>28</v>
      </c>
      <c r="K3418">
        <v>28</v>
      </c>
      <c r="L3418">
        <v>3.75</v>
      </c>
      <c r="M3418" s="2">
        <v>0.05</v>
      </c>
      <c r="N3418">
        <v>101.25</v>
      </c>
      <c r="O3418">
        <v>0.5</v>
      </c>
      <c r="P3418">
        <v>40.9</v>
      </c>
      <c r="Q3418" s="2">
        <v>0.37</v>
      </c>
      <c r="R3418" t="s">
        <v>29</v>
      </c>
      <c r="S3418" t="s">
        <v>30</v>
      </c>
      <c r="T3418" t="s">
        <v>2443</v>
      </c>
      <c r="U3418" t="s">
        <v>210</v>
      </c>
      <c r="V3418" t="s">
        <v>76</v>
      </c>
      <c r="W3418">
        <v>2398</v>
      </c>
      <c r="X3418" s="1">
        <v>41501</v>
      </c>
      <c r="Y3418" t="s">
        <v>34</v>
      </c>
      <c r="Z3418" t="e" vm="47">
        <v>#VALUE!</v>
      </c>
      <c r="AA3418">
        <v>27893</v>
      </c>
      <c r="AB3418" t="e" cm="1" vm="2">
        <f t="array" ref="AB3418">_FV(Table1[[#This Row],[State]],"Country/region",TRUE)</f>
        <v>#VALUE!</v>
      </c>
    </row>
    <row r="3419" spans="1:28" x14ac:dyDescent="0.35">
      <c r="A3419" t="s">
        <v>3112</v>
      </c>
      <c r="B3419">
        <v>49</v>
      </c>
      <c r="C3419" t="s">
        <v>117</v>
      </c>
      <c r="D3419" t="s">
        <v>57</v>
      </c>
      <c r="E3419">
        <f>YEAR(Table1[[#This Row],[Order Date]])</f>
        <v>2013</v>
      </c>
      <c r="F3419">
        <v>1</v>
      </c>
      <c r="G3419">
        <f>MONTH(Table1[[#This Row],[Order Date]])</f>
        <v>8</v>
      </c>
      <c r="H3419" s="1">
        <v>41500</v>
      </c>
      <c r="I3419">
        <v>35079</v>
      </c>
      <c r="J3419" t="s">
        <v>28</v>
      </c>
      <c r="K3419">
        <v>32</v>
      </c>
      <c r="L3419">
        <v>60.98</v>
      </c>
      <c r="M3419" s="2">
        <v>0.01</v>
      </c>
      <c r="N3419">
        <v>2062.75</v>
      </c>
      <c r="O3419">
        <v>19.989999999999998</v>
      </c>
      <c r="P3419">
        <v>559.59</v>
      </c>
      <c r="Q3419" s="2">
        <v>0.63</v>
      </c>
      <c r="R3419" t="s">
        <v>48</v>
      </c>
      <c r="S3419" t="s">
        <v>40</v>
      </c>
      <c r="T3419" t="s">
        <v>3113</v>
      </c>
      <c r="U3419" t="s">
        <v>75</v>
      </c>
      <c r="V3419" t="s">
        <v>68</v>
      </c>
      <c r="W3419">
        <v>4932</v>
      </c>
      <c r="X3419" s="1">
        <v>41502</v>
      </c>
      <c r="Y3419" t="s">
        <v>42</v>
      </c>
      <c r="Z3419" t="e" vm="11">
        <v>#VALUE!</v>
      </c>
      <c r="AA3419">
        <v>77520</v>
      </c>
      <c r="AB3419" t="e" cm="1" vm="2">
        <f t="array" ref="AB3419">_FV(Table1[[#This Row],[State]],"Country/region",TRUE)</f>
        <v>#VALUE!</v>
      </c>
    </row>
    <row r="3420" spans="1:28" x14ac:dyDescent="0.35">
      <c r="A3420" t="s">
        <v>3114</v>
      </c>
      <c r="B3420">
        <v>49</v>
      </c>
      <c r="C3420" t="s">
        <v>117</v>
      </c>
      <c r="D3420" t="s">
        <v>57</v>
      </c>
      <c r="E3420">
        <f>YEAR(Table1[[#This Row],[Order Date]])</f>
        <v>2013</v>
      </c>
      <c r="F3420">
        <v>1</v>
      </c>
      <c r="G3420">
        <f>MONTH(Table1[[#This Row],[Order Date]])</f>
        <v>8</v>
      </c>
      <c r="H3420" s="1">
        <v>41500</v>
      </c>
      <c r="I3420">
        <v>35079</v>
      </c>
      <c r="J3420" t="s">
        <v>28</v>
      </c>
      <c r="K3420">
        <v>13</v>
      </c>
      <c r="L3420">
        <v>4.9800000000000004</v>
      </c>
      <c r="M3420" s="2">
        <v>0.02</v>
      </c>
      <c r="N3420">
        <v>71.569999999999993</v>
      </c>
      <c r="O3420">
        <v>4.95</v>
      </c>
      <c r="P3420">
        <v>-30.6935</v>
      </c>
      <c r="Q3420" s="2">
        <v>0.65</v>
      </c>
      <c r="R3420" t="s">
        <v>48</v>
      </c>
      <c r="S3420" t="s">
        <v>73</v>
      </c>
      <c r="T3420" t="s">
        <v>1859</v>
      </c>
      <c r="U3420" t="s">
        <v>154</v>
      </c>
      <c r="V3420" t="s">
        <v>68</v>
      </c>
      <c r="W3420">
        <v>4931</v>
      </c>
      <c r="X3420" s="1">
        <v>41502</v>
      </c>
      <c r="Y3420" t="s">
        <v>34</v>
      </c>
      <c r="Z3420" t="e" vm="11">
        <v>#VALUE!</v>
      </c>
      <c r="AA3420">
        <v>78745</v>
      </c>
      <c r="AB3420" t="e" cm="1" vm="2">
        <f t="array" ref="AB3420">_FV(Table1[[#This Row],[State]],"Country/region",TRUE)</f>
        <v>#VALUE!</v>
      </c>
    </row>
    <row r="3421" spans="1:28" x14ac:dyDescent="0.35">
      <c r="A3421" t="s">
        <v>283</v>
      </c>
      <c r="B3421">
        <v>49</v>
      </c>
      <c r="C3421" t="s">
        <v>284</v>
      </c>
      <c r="D3421" t="s">
        <v>46</v>
      </c>
      <c r="E3421">
        <f>YEAR(Table1[[#This Row],[Order Date]])</f>
        <v>2013</v>
      </c>
      <c r="F3421">
        <v>1</v>
      </c>
      <c r="G3421">
        <f>MONTH(Table1[[#This Row],[Order Date]])</f>
        <v>8</v>
      </c>
      <c r="H3421" s="1">
        <v>41501</v>
      </c>
      <c r="I3421">
        <v>19686</v>
      </c>
      <c r="J3421" t="s">
        <v>131</v>
      </c>
      <c r="K3421">
        <v>2</v>
      </c>
      <c r="L3421">
        <v>17.98</v>
      </c>
      <c r="M3421" s="2">
        <v>0.06</v>
      </c>
      <c r="N3421">
        <v>42.31</v>
      </c>
      <c r="O3421">
        <v>8.51</v>
      </c>
      <c r="P3421">
        <v>-53.078699999999998</v>
      </c>
      <c r="Q3421" s="2">
        <v>0.4</v>
      </c>
      <c r="R3421" t="s">
        <v>96</v>
      </c>
      <c r="S3421" t="s">
        <v>80</v>
      </c>
      <c r="T3421" t="s">
        <v>1121</v>
      </c>
      <c r="U3421" t="s">
        <v>98</v>
      </c>
      <c r="V3421" t="s">
        <v>68</v>
      </c>
      <c r="W3421">
        <v>2727</v>
      </c>
      <c r="X3421" s="1">
        <v>41501</v>
      </c>
      <c r="Y3421" t="s">
        <v>34</v>
      </c>
      <c r="Z3421" t="e" vm="16">
        <v>#VALUE!</v>
      </c>
      <c r="AA3421">
        <v>62701</v>
      </c>
      <c r="AB3421" t="e" cm="1" vm="2">
        <f t="array" ref="AB3421">_FV(Table1[[#This Row],[State]],"Country/region",TRUE)</f>
        <v>#VALUE!</v>
      </c>
    </row>
    <row r="3422" spans="1:28" x14ac:dyDescent="0.35">
      <c r="A3422" t="s">
        <v>1596</v>
      </c>
      <c r="B3422">
        <v>49</v>
      </c>
      <c r="C3422" t="s">
        <v>462</v>
      </c>
      <c r="D3422" t="s">
        <v>46</v>
      </c>
      <c r="E3422">
        <f>YEAR(Table1[[#This Row],[Order Date]])</f>
        <v>2013</v>
      </c>
      <c r="F3422">
        <v>1</v>
      </c>
      <c r="G3422">
        <f>MONTH(Table1[[#This Row],[Order Date]])</f>
        <v>8</v>
      </c>
      <c r="H3422" s="1">
        <v>41501</v>
      </c>
      <c r="I3422">
        <v>38176</v>
      </c>
      <c r="J3422" t="s">
        <v>28</v>
      </c>
      <c r="K3422">
        <v>39</v>
      </c>
      <c r="L3422">
        <v>5.28</v>
      </c>
      <c r="M3422" s="2">
        <v>0.01</v>
      </c>
      <c r="N3422">
        <v>231.08</v>
      </c>
      <c r="O3422">
        <v>5.57</v>
      </c>
      <c r="P3422">
        <v>-79.08</v>
      </c>
      <c r="Q3422" s="2">
        <v>0.4</v>
      </c>
      <c r="R3422" t="s">
        <v>29</v>
      </c>
      <c r="S3422" t="s">
        <v>30</v>
      </c>
      <c r="T3422" t="s">
        <v>2730</v>
      </c>
      <c r="U3422" t="s">
        <v>61</v>
      </c>
      <c r="V3422" t="s">
        <v>76</v>
      </c>
      <c r="W3422">
        <v>5368</v>
      </c>
      <c r="X3422" s="1">
        <v>41502</v>
      </c>
      <c r="Y3422" t="s">
        <v>42</v>
      </c>
      <c r="Z3422" t="e" vm="6">
        <v>#VALUE!</v>
      </c>
      <c r="AA3422">
        <v>35810</v>
      </c>
      <c r="AB3422" t="e" cm="1" vm="2">
        <f t="array" ref="AB3422">_FV(Table1[[#This Row],[State]],"Country/region",TRUE)</f>
        <v>#VALUE!</v>
      </c>
    </row>
    <row r="3423" spans="1:28" x14ac:dyDescent="0.35">
      <c r="A3423" t="s">
        <v>2312</v>
      </c>
      <c r="B3423">
        <v>49</v>
      </c>
      <c r="C3423" t="s">
        <v>1284</v>
      </c>
      <c r="D3423" t="s">
        <v>46</v>
      </c>
      <c r="E3423">
        <f>YEAR(Table1[[#This Row],[Order Date]])</f>
        <v>2013</v>
      </c>
      <c r="F3423">
        <v>1</v>
      </c>
      <c r="G3423">
        <f>MONTH(Table1[[#This Row],[Order Date]])</f>
        <v>8</v>
      </c>
      <c r="H3423" s="1">
        <v>41501</v>
      </c>
      <c r="I3423">
        <v>6625</v>
      </c>
      <c r="J3423" t="s">
        <v>28</v>
      </c>
      <c r="K3423">
        <v>23</v>
      </c>
      <c r="L3423">
        <v>880.98</v>
      </c>
      <c r="M3423" s="2">
        <v>0.01</v>
      </c>
      <c r="N3423">
        <v>21062.91</v>
      </c>
      <c r="O3423">
        <v>44.55</v>
      </c>
      <c r="P3423">
        <v>5713.53</v>
      </c>
      <c r="Q3423" s="2">
        <v>0.62</v>
      </c>
      <c r="R3423" t="s">
        <v>48</v>
      </c>
      <c r="S3423" t="s">
        <v>73</v>
      </c>
      <c r="T3423" t="s">
        <v>158</v>
      </c>
      <c r="U3423" t="s">
        <v>154</v>
      </c>
      <c r="V3423" t="s">
        <v>76</v>
      </c>
      <c r="W3423">
        <v>920</v>
      </c>
      <c r="X3423" s="1">
        <v>41503</v>
      </c>
      <c r="Y3423" t="s">
        <v>53</v>
      </c>
      <c r="Z3423" t="e" vm="14">
        <v>#VALUE!</v>
      </c>
      <c r="AA3423">
        <v>32601</v>
      </c>
      <c r="AB3423" t="e" cm="1" vm="2">
        <f t="array" ref="AB3423">_FV(Table1[[#This Row],[State]],"Country/region",TRUE)</f>
        <v>#VALUE!</v>
      </c>
    </row>
    <row r="3424" spans="1:28" x14ac:dyDescent="0.35">
      <c r="A3424" t="s">
        <v>1596</v>
      </c>
      <c r="B3424">
        <v>49</v>
      </c>
      <c r="C3424" t="s">
        <v>462</v>
      </c>
      <c r="D3424" t="s">
        <v>46</v>
      </c>
      <c r="E3424">
        <f>YEAR(Table1[[#This Row],[Order Date]])</f>
        <v>2013</v>
      </c>
      <c r="F3424">
        <v>1</v>
      </c>
      <c r="G3424">
        <f>MONTH(Table1[[#This Row],[Order Date]])</f>
        <v>8</v>
      </c>
      <c r="H3424" s="1">
        <v>41501</v>
      </c>
      <c r="I3424">
        <v>38176</v>
      </c>
      <c r="J3424" t="s">
        <v>28</v>
      </c>
      <c r="K3424">
        <v>48</v>
      </c>
      <c r="L3424">
        <v>9.11</v>
      </c>
      <c r="M3424" s="2">
        <v>0.06</v>
      </c>
      <c r="N3424">
        <v>428.36</v>
      </c>
      <c r="O3424">
        <v>2.25</v>
      </c>
      <c r="P3424">
        <v>74.75</v>
      </c>
      <c r="Q3424" s="2">
        <v>0.52</v>
      </c>
      <c r="R3424" t="s">
        <v>29</v>
      </c>
      <c r="S3424" t="s">
        <v>59</v>
      </c>
      <c r="T3424" t="s">
        <v>1657</v>
      </c>
      <c r="U3424" t="s">
        <v>88</v>
      </c>
      <c r="V3424" t="s">
        <v>76</v>
      </c>
      <c r="W3424">
        <v>5369</v>
      </c>
      <c r="X3424" s="1">
        <v>41503</v>
      </c>
      <c r="Y3424" t="s">
        <v>42</v>
      </c>
      <c r="Z3424" t="e" vm="6">
        <v>#VALUE!</v>
      </c>
      <c r="AA3424">
        <v>35810</v>
      </c>
      <c r="AB3424" t="e" cm="1" vm="2">
        <f t="array" ref="AB3424">_FV(Table1[[#This Row],[State]],"Country/region",TRUE)</f>
        <v>#VALUE!</v>
      </c>
    </row>
    <row r="3425" spans="1:28" x14ac:dyDescent="0.35">
      <c r="A3425" t="s">
        <v>872</v>
      </c>
      <c r="B3425">
        <v>49</v>
      </c>
      <c r="C3425" t="s">
        <v>284</v>
      </c>
      <c r="D3425" t="s">
        <v>46</v>
      </c>
      <c r="E3425">
        <f>YEAR(Table1[[#This Row],[Order Date]])</f>
        <v>2013</v>
      </c>
      <c r="F3425">
        <v>1</v>
      </c>
      <c r="G3425">
        <f>MONTH(Table1[[#This Row],[Order Date]])</f>
        <v>8</v>
      </c>
      <c r="H3425" s="1">
        <v>41501</v>
      </c>
      <c r="I3425">
        <v>19686</v>
      </c>
      <c r="J3425" t="s">
        <v>131</v>
      </c>
      <c r="K3425">
        <v>11</v>
      </c>
      <c r="L3425">
        <v>12.95</v>
      </c>
      <c r="M3425" s="2">
        <v>0.04</v>
      </c>
      <c r="N3425">
        <v>152.66999999999999</v>
      </c>
      <c r="O3425">
        <v>4.9800000000000004</v>
      </c>
      <c r="P3425">
        <v>12.7585</v>
      </c>
      <c r="Q3425" s="2">
        <v>0.4</v>
      </c>
      <c r="R3425" t="s">
        <v>29</v>
      </c>
      <c r="S3425" t="s">
        <v>30</v>
      </c>
      <c r="T3425" t="s">
        <v>2533</v>
      </c>
      <c r="U3425" t="s">
        <v>67</v>
      </c>
      <c r="V3425" t="s">
        <v>68</v>
      </c>
      <c r="W3425">
        <v>2728</v>
      </c>
      <c r="X3425" s="1">
        <v>41503</v>
      </c>
      <c r="Y3425" t="s">
        <v>34</v>
      </c>
      <c r="Z3425" t="e" vm="16">
        <v>#VALUE!</v>
      </c>
      <c r="AA3425">
        <v>60107</v>
      </c>
      <c r="AB3425" t="e" cm="1" vm="2">
        <f t="array" ref="AB3425">_FV(Table1[[#This Row],[State]],"Country/region",TRUE)</f>
        <v>#VALUE!</v>
      </c>
    </row>
    <row r="3426" spans="1:28" x14ac:dyDescent="0.35">
      <c r="A3426" t="s">
        <v>942</v>
      </c>
      <c r="B3426">
        <v>49</v>
      </c>
      <c r="C3426" t="s">
        <v>943</v>
      </c>
      <c r="D3426" t="s">
        <v>57</v>
      </c>
      <c r="E3426">
        <f>YEAR(Table1[[#This Row],[Order Date]])</f>
        <v>2013</v>
      </c>
      <c r="F3426">
        <v>1</v>
      </c>
      <c r="G3426">
        <f>MONTH(Table1[[#This Row],[Order Date]])</f>
        <v>8</v>
      </c>
      <c r="H3426" s="1">
        <v>41502</v>
      </c>
      <c r="I3426">
        <v>47040</v>
      </c>
      <c r="J3426" t="s">
        <v>28</v>
      </c>
      <c r="K3426">
        <v>38</v>
      </c>
      <c r="L3426">
        <v>12.53</v>
      </c>
      <c r="M3426" s="2">
        <v>0.01</v>
      </c>
      <c r="N3426">
        <v>487.98</v>
      </c>
      <c r="O3426">
        <v>7.17</v>
      </c>
      <c r="P3426">
        <v>8.1005000000000003</v>
      </c>
      <c r="Q3426" s="2">
        <v>0.38</v>
      </c>
      <c r="R3426" t="s">
        <v>29</v>
      </c>
      <c r="S3426" t="s">
        <v>30</v>
      </c>
      <c r="T3426" t="s">
        <v>700</v>
      </c>
      <c r="U3426" t="s">
        <v>67</v>
      </c>
      <c r="V3426" t="s">
        <v>76</v>
      </c>
      <c r="W3426">
        <v>6611</v>
      </c>
      <c r="X3426" s="1">
        <v>41503</v>
      </c>
      <c r="Y3426" t="s">
        <v>34</v>
      </c>
      <c r="Z3426" t="e" vm="10">
        <v>#VALUE!</v>
      </c>
      <c r="AA3426">
        <v>70003</v>
      </c>
      <c r="AB3426" t="e" cm="1" vm="2">
        <f t="array" ref="AB3426">_FV(Table1[[#This Row],[State]],"Country/region",TRUE)</f>
        <v>#VALUE!</v>
      </c>
    </row>
    <row r="3427" spans="1:28" x14ac:dyDescent="0.35">
      <c r="A3427" t="s">
        <v>292</v>
      </c>
      <c r="B3427">
        <v>49</v>
      </c>
      <c r="C3427" t="s">
        <v>1166</v>
      </c>
      <c r="D3427" t="s">
        <v>57</v>
      </c>
      <c r="E3427">
        <f>YEAR(Table1[[#This Row],[Order Date]])</f>
        <v>2013</v>
      </c>
      <c r="F3427">
        <v>1</v>
      </c>
      <c r="G3427">
        <f>MONTH(Table1[[#This Row],[Order Date]])</f>
        <v>8</v>
      </c>
      <c r="H3427" s="1">
        <v>41502</v>
      </c>
      <c r="I3427">
        <v>24227</v>
      </c>
      <c r="J3427" t="s">
        <v>131</v>
      </c>
      <c r="K3427">
        <v>24</v>
      </c>
      <c r="L3427">
        <v>85.99</v>
      </c>
      <c r="M3427" s="2">
        <v>0.01</v>
      </c>
      <c r="N3427">
        <v>1840.8534999999999</v>
      </c>
      <c r="O3427">
        <v>2.79</v>
      </c>
      <c r="P3427">
        <v>424.63799999999998</v>
      </c>
      <c r="Q3427" s="2">
        <v>0.57999999999999996</v>
      </c>
      <c r="R3427" t="s">
        <v>96</v>
      </c>
      <c r="S3427" t="s">
        <v>30</v>
      </c>
      <c r="T3427">
        <v>6340</v>
      </c>
      <c r="U3427" t="s">
        <v>105</v>
      </c>
      <c r="V3427" t="s">
        <v>76</v>
      </c>
      <c r="W3427">
        <v>3400</v>
      </c>
      <c r="X3427" s="1">
        <v>41504</v>
      </c>
      <c r="Y3427" t="s">
        <v>34</v>
      </c>
      <c r="Z3427" t="e" vm="6">
        <v>#VALUE!</v>
      </c>
      <c r="AA3427">
        <v>35630</v>
      </c>
      <c r="AB3427" t="e" cm="1" vm="2">
        <f t="array" ref="AB3427">_FV(Table1[[#This Row],[State]],"Country/region",TRUE)</f>
        <v>#VALUE!</v>
      </c>
    </row>
    <row r="3428" spans="1:28" x14ac:dyDescent="0.35">
      <c r="A3428" t="s">
        <v>3115</v>
      </c>
      <c r="B3428">
        <v>49</v>
      </c>
      <c r="C3428" t="s">
        <v>3116</v>
      </c>
      <c r="D3428" t="s">
        <v>38</v>
      </c>
      <c r="E3428">
        <f>YEAR(Table1[[#This Row],[Order Date]])</f>
        <v>2013</v>
      </c>
      <c r="F3428">
        <v>1</v>
      </c>
      <c r="G3428">
        <f>MONTH(Table1[[#This Row],[Order Date]])</f>
        <v>8</v>
      </c>
      <c r="H3428" s="1">
        <v>41502</v>
      </c>
      <c r="I3428">
        <v>1382</v>
      </c>
      <c r="J3428" t="s">
        <v>47</v>
      </c>
      <c r="K3428">
        <v>5</v>
      </c>
      <c r="L3428">
        <v>20.99</v>
      </c>
      <c r="M3428" s="2">
        <v>0.06</v>
      </c>
      <c r="N3428">
        <v>89.334999999999994</v>
      </c>
      <c r="O3428">
        <v>2.5</v>
      </c>
      <c r="P3428">
        <v>-107.096</v>
      </c>
      <c r="Q3428" s="2">
        <v>0.81</v>
      </c>
      <c r="R3428" t="s">
        <v>96</v>
      </c>
      <c r="S3428" t="s">
        <v>59</v>
      </c>
      <c r="T3428" t="s">
        <v>1615</v>
      </c>
      <c r="U3428" t="s">
        <v>105</v>
      </c>
      <c r="V3428" t="s">
        <v>33</v>
      </c>
      <c r="W3428">
        <v>207</v>
      </c>
      <c r="X3428" s="1">
        <v>41506</v>
      </c>
      <c r="Y3428" t="s">
        <v>34</v>
      </c>
      <c r="Z3428" t="e" vm="17">
        <v>#VALUE!</v>
      </c>
      <c r="AA3428">
        <v>6033</v>
      </c>
      <c r="AB3428" t="e" cm="1" vm="2">
        <f t="array" ref="AB3428">_FV(Table1[[#This Row],[State]],"Country/region",TRUE)</f>
        <v>#VALUE!</v>
      </c>
    </row>
    <row r="3429" spans="1:28" x14ac:dyDescent="0.35">
      <c r="A3429" t="s">
        <v>3117</v>
      </c>
      <c r="B3429">
        <v>49</v>
      </c>
      <c r="C3429" t="s">
        <v>3116</v>
      </c>
      <c r="D3429" t="s">
        <v>38</v>
      </c>
      <c r="E3429">
        <f>YEAR(Table1[[#This Row],[Order Date]])</f>
        <v>2013</v>
      </c>
      <c r="F3429">
        <v>1</v>
      </c>
      <c r="G3429">
        <f>MONTH(Table1[[#This Row],[Order Date]])</f>
        <v>8</v>
      </c>
      <c r="H3429" s="1">
        <v>41502</v>
      </c>
      <c r="I3429">
        <v>1382</v>
      </c>
      <c r="J3429" t="s">
        <v>47</v>
      </c>
      <c r="K3429">
        <v>31</v>
      </c>
      <c r="L3429">
        <v>220.98</v>
      </c>
      <c r="M3429" s="2">
        <v>0.02</v>
      </c>
      <c r="N3429">
        <v>7180.83</v>
      </c>
      <c r="O3429">
        <v>64.66</v>
      </c>
      <c r="P3429">
        <v>487.17</v>
      </c>
      <c r="Q3429" s="2">
        <v>0.62</v>
      </c>
      <c r="R3429" t="s">
        <v>48</v>
      </c>
      <c r="S3429" t="s">
        <v>73</v>
      </c>
      <c r="T3429" t="s">
        <v>1005</v>
      </c>
      <c r="U3429" t="s">
        <v>154</v>
      </c>
      <c r="V3429" t="s">
        <v>33</v>
      </c>
      <c r="W3429">
        <v>209</v>
      </c>
      <c r="X3429" s="1">
        <v>41509</v>
      </c>
      <c r="Y3429" t="s">
        <v>53</v>
      </c>
      <c r="Z3429" t="e" vm="17">
        <v>#VALUE!</v>
      </c>
      <c r="AA3429">
        <v>6484</v>
      </c>
      <c r="AB3429" t="e" cm="1" vm="2">
        <f t="array" ref="AB3429">_FV(Table1[[#This Row],[State]],"Country/region",TRUE)</f>
        <v>#VALUE!</v>
      </c>
    </row>
    <row r="3430" spans="1:28" x14ac:dyDescent="0.35">
      <c r="A3430" t="s">
        <v>2605</v>
      </c>
      <c r="B3430">
        <v>49</v>
      </c>
      <c r="C3430" t="s">
        <v>3116</v>
      </c>
      <c r="D3430" t="s">
        <v>38</v>
      </c>
      <c r="E3430">
        <f>YEAR(Table1[[#This Row],[Order Date]])</f>
        <v>2013</v>
      </c>
      <c r="F3430">
        <v>1</v>
      </c>
      <c r="G3430">
        <f>MONTH(Table1[[#This Row],[Order Date]])</f>
        <v>8</v>
      </c>
      <c r="H3430" s="1">
        <v>41502</v>
      </c>
      <c r="I3430">
        <v>1382</v>
      </c>
      <c r="J3430" t="s">
        <v>47</v>
      </c>
      <c r="K3430">
        <v>39</v>
      </c>
      <c r="L3430">
        <v>3.98</v>
      </c>
      <c r="M3430" s="2">
        <v>0.06</v>
      </c>
      <c r="N3430">
        <v>158.46</v>
      </c>
      <c r="O3430">
        <v>5.26</v>
      </c>
      <c r="P3430">
        <v>-130.66300000000001</v>
      </c>
      <c r="Q3430" s="2">
        <v>0.38</v>
      </c>
      <c r="R3430" t="s">
        <v>29</v>
      </c>
      <c r="S3430" t="s">
        <v>30</v>
      </c>
      <c r="T3430" t="s">
        <v>1099</v>
      </c>
      <c r="U3430" t="s">
        <v>67</v>
      </c>
      <c r="V3430" t="s">
        <v>33</v>
      </c>
      <c r="W3430">
        <v>208</v>
      </c>
      <c r="X3430" s="1">
        <v>41509</v>
      </c>
      <c r="Y3430" t="s">
        <v>34</v>
      </c>
      <c r="Z3430" t="e" vm="17">
        <v>#VALUE!</v>
      </c>
      <c r="AA3430">
        <v>6360</v>
      </c>
      <c r="AB3430" t="e" cm="1" vm="2">
        <f t="array" ref="AB3430">_FV(Table1[[#This Row],[State]],"Country/region",TRUE)</f>
        <v>#VALUE!</v>
      </c>
    </row>
    <row r="3431" spans="1:28" x14ac:dyDescent="0.35">
      <c r="A3431" t="s">
        <v>2802</v>
      </c>
      <c r="B3431">
        <v>49</v>
      </c>
      <c r="C3431" t="s">
        <v>2719</v>
      </c>
      <c r="D3431" t="s">
        <v>46</v>
      </c>
      <c r="E3431">
        <f>YEAR(Table1[[#This Row],[Order Date]])</f>
        <v>2013</v>
      </c>
      <c r="F3431">
        <v>1</v>
      </c>
      <c r="G3431">
        <f>MONTH(Table1[[#This Row],[Order Date]])</f>
        <v>8</v>
      </c>
      <c r="H3431" s="1">
        <v>41502</v>
      </c>
      <c r="I3431">
        <v>30114</v>
      </c>
      <c r="J3431" t="s">
        <v>47</v>
      </c>
      <c r="K3431">
        <v>7</v>
      </c>
      <c r="L3431">
        <v>699.99</v>
      </c>
      <c r="M3431" s="2">
        <v>0.09</v>
      </c>
      <c r="N3431">
        <v>4667.28</v>
      </c>
      <c r="O3431">
        <v>24.49</v>
      </c>
      <c r="P3431">
        <v>-362.88</v>
      </c>
      <c r="Q3431" s="2">
        <v>0.41</v>
      </c>
      <c r="R3431" t="s">
        <v>96</v>
      </c>
      <c r="S3431" t="s">
        <v>40</v>
      </c>
      <c r="T3431" t="s">
        <v>191</v>
      </c>
      <c r="U3431" t="s">
        <v>192</v>
      </c>
      <c r="V3431" t="s">
        <v>33</v>
      </c>
      <c r="W3431">
        <v>4235</v>
      </c>
      <c r="X3431" s="1">
        <v>41509</v>
      </c>
      <c r="Y3431" t="s">
        <v>42</v>
      </c>
      <c r="Z3431" t="e" vm="15">
        <v>#VALUE!</v>
      </c>
      <c r="AA3431">
        <v>10605</v>
      </c>
      <c r="AB3431" t="e" cm="1" vm="2">
        <f t="array" ref="AB3431">_FV(Table1[[#This Row],[State]],"Country/region",TRUE)</f>
        <v>#VALUE!</v>
      </c>
    </row>
    <row r="3432" spans="1:28" x14ac:dyDescent="0.35">
      <c r="A3432" t="s">
        <v>64</v>
      </c>
      <c r="B3432">
        <v>49</v>
      </c>
      <c r="C3432" t="s">
        <v>1935</v>
      </c>
      <c r="D3432" t="s">
        <v>27</v>
      </c>
      <c r="E3432">
        <f>YEAR(Table1[[#This Row],[Order Date]])</f>
        <v>2013</v>
      </c>
      <c r="F3432">
        <v>1</v>
      </c>
      <c r="G3432">
        <f>MONTH(Table1[[#This Row],[Order Date]])</f>
        <v>8</v>
      </c>
      <c r="H3432" s="1">
        <v>41503</v>
      </c>
      <c r="I3432">
        <v>12710</v>
      </c>
      <c r="J3432" t="s">
        <v>58</v>
      </c>
      <c r="K3432">
        <v>37</v>
      </c>
      <c r="L3432">
        <v>55.98</v>
      </c>
      <c r="M3432" s="2">
        <v>0.06</v>
      </c>
      <c r="N3432">
        <v>2116.62</v>
      </c>
      <c r="O3432">
        <v>13.88</v>
      </c>
      <c r="P3432">
        <v>745.45</v>
      </c>
      <c r="Q3432" s="2">
        <v>0.36</v>
      </c>
      <c r="R3432" t="s">
        <v>29</v>
      </c>
      <c r="S3432" t="s">
        <v>30</v>
      </c>
      <c r="T3432" t="s">
        <v>1122</v>
      </c>
      <c r="U3432" t="s">
        <v>61</v>
      </c>
      <c r="V3432" t="s">
        <v>68</v>
      </c>
      <c r="W3432">
        <v>1775</v>
      </c>
      <c r="X3432" s="1">
        <v>41503</v>
      </c>
      <c r="Y3432" t="s">
        <v>34</v>
      </c>
      <c r="Z3432" t="e" vm="5">
        <v>#VALUE!</v>
      </c>
      <c r="AA3432">
        <v>55372</v>
      </c>
      <c r="AB3432" t="e" cm="1" vm="2">
        <f t="array" ref="AB3432">_FV(Table1[[#This Row],[State]],"Country/region",TRUE)</f>
        <v>#VALUE!</v>
      </c>
    </row>
    <row r="3433" spans="1:28" x14ac:dyDescent="0.35">
      <c r="A3433" t="s">
        <v>3118</v>
      </c>
      <c r="B3433">
        <v>49</v>
      </c>
      <c r="C3433" t="s">
        <v>1953</v>
      </c>
      <c r="D3433" t="s">
        <v>57</v>
      </c>
      <c r="E3433">
        <f>YEAR(Table1[[#This Row],[Order Date]])</f>
        <v>2013</v>
      </c>
      <c r="F3433">
        <v>1</v>
      </c>
      <c r="G3433">
        <f>MONTH(Table1[[#This Row],[Order Date]])</f>
        <v>8</v>
      </c>
      <c r="H3433" s="1">
        <v>41503</v>
      </c>
      <c r="I3433">
        <v>3463</v>
      </c>
      <c r="J3433" t="s">
        <v>58</v>
      </c>
      <c r="K3433">
        <v>43</v>
      </c>
      <c r="L3433">
        <v>6.48</v>
      </c>
      <c r="M3433" s="2">
        <v>0.08</v>
      </c>
      <c r="N3433">
        <v>264.75</v>
      </c>
      <c r="O3433">
        <v>8.4</v>
      </c>
      <c r="P3433">
        <v>-212.51</v>
      </c>
      <c r="Q3433" s="2">
        <v>0.37</v>
      </c>
      <c r="R3433" t="s">
        <v>29</v>
      </c>
      <c r="S3433" t="s">
        <v>30</v>
      </c>
      <c r="T3433" t="s">
        <v>1451</v>
      </c>
      <c r="U3433" t="s">
        <v>61</v>
      </c>
      <c r="V3433" t="s">
        <v>68</v>
      </c>
      <c r="W3433">
        <v>503</v>
      </c>
      <c r="X3433" s="1">
        <v>41504</v>
      </c>
      <c r="Y3433" t="s">
        <v>34</v>
      </c>
      <c r="Z3433" t="e" vm="28">
        <v>#VALUE!</v>
      </c>
      <c r="AA3433">
        <v>63385</v>
      </c>
      <c r="AB3433" t="e" cm="1" vm="2">
        <f t="array" ref="AB3433">_FV(Table1[[#This Row],[State]],"Country/region",TRUE)</f>
        <v>#VALUE!</v>
      </c>
    </row>
    <row r="3434" spans="1:28" x14ac:dyDescent="0.35">
      <c r="A3434" t="s">
        <v>787</v>
      </c>
      <c r="B3434">
        <v>49</v>
      </c>
      <c r="C3434" t="s">
        <v>117</v>
      </c>
      <c r="D3434" t="s">
        <v>38</v>
      </c>
      <c r="E3434">
        <f>YEAR(Table1[[#This Row],[Order Date]])</f>
        <v>2013</v>
      </c>
      <c r="F3434">
        <v>1</v>
      </c>
      <c r="G3434">
        <f>MONTH(Table1[[#This Row],[Order Date]])</f>
        <v>8</v>
      </c>
      <c r="H3434" s="1">
        <v>41503</v>
      </c>
      <c r="I3434">
        <v>11491</v>
      </c>
      <c r="J3434" t="s">
        <v>47</v>
      </c>
      <c r="K3434">
        <v>38</v>
      </c>
      <c r="L3434">
        <v>48.04</v>
      </c>
      <c r="M3434" s="2">
        <v>0.03</v>
      </c>
      <c r="N3434">
        <v>1785.74</v>
      </c>
      <c r="O3434">
        <v>7.23</v>
      </c>
      <c r="P3434">
        <v>739.48</v>
      </c>
      <c r="Q3434" s="2">
        <v>0.41</v>
      </c>
      <c r="R3434" t="s">
        <v>48</v>
      </c>
      <c r="S3434" t="s">
        <v>30</v>
      </c>
      <c r="T3434" t="s">
        <v>1759</v>
      </c>
      <c r="U3434" t="s">
        <v>82</v>
      </c>
      <c r="V3434" t="s">
        <v>68</v>
      </c>
      <c r="W3434">
        <v>1592</v>
      </c>
      <c r="X3434" s="1">
        <v>41505</v>
      </c>
      <c r="Y3434" t="s">
        <v>42</v>
      </c>
      <c r="Z3434" t="e" vm="11">
        <v>#VALUE!</v>
      </c>
      <c r="AA3434">
        <v>76017</v>
      </c>
      <c r="AB3434" t="e" cm="1" vm="2">
        <f t="array" ref="AB3434">_FV(Table1[[#This Row],[State]],"Country/region",TRUE)</f>
        <v>#VALUE!</v>
      </c>
    </row>
    <row r="3435" spans="1:28" x14ac:dyDescent="0.35">
      <c r="A3435" t="s">
        <v>799</v>
      </c>
      <c r="B3435">
        <v>49</v>
      </c>
      <c r="C3435" t="s">
        <v>800</v>
      </c>
      <c r="D3435" t="s">
        <v>46</v>
      </c>
      <c r="E3435">
        <f>YEAR(Table1[[#This Row],[Order Date]])</f>
        <v>2013</v>
      </c>
      <c r="F3435">
        <v>1</v>
      </c>
      <c r="G3435">
        <f>MONTH(Table1[[#This Row],[Order Date]])</f>
        <v>8</v>
      </c>
      <c r="H3435" s="1">
        <v>41503</v>
      </c>
      <c r="I3435">
        <v>47232</v>
      </c>
      <c r="J3435" t="s">
        <v>39</v>
      </c>
      <c r="K3435">
        <v>39</v>
      </c>
      <c r="L3435">
        <v>15.14</v>
      </c>
      <c r="M3435" s="2">
        <v>0.1</v>
      </c>
      <c r="N3435">
        <v>546.4</v>
      </c>
      <c r="O3435">
        <v>4.53</v>
      </c>
      <c r="P3435">
        <v>-138.82</v>
      </c>
      <c r="Q3435" s="2">
        <v>0.81</v>
      </c>
      <c r="R3435" t="s">
        <v>29</v>
      </c>
      <c r="S3435" t="s">
        <v>30</v>
      </c>
      <c r="T3435" t="s">
        <v>1052</v>
      </c>
      <c r="U3435" t="s">
        <v>32</v>
      </c>
      <c r="V3435" t="s">
        <v>76</v>
      </c>
      <c r="W3435">
        <v>6641</v>
      </c>
      <c r="X3435" s="1">
        <v>41505</v>
      </c>
      <c r="Y3435" t="s">
        <v>42</v>
      </c>
      <c r="Z3435" t="e" vm="29">
        <v>#VALUE!</v>
      </c>
      <c r="AA3435">
        <v>41011</v>
      </c>
      <c r="AB3435" t="e" cm="1" vm="2">
        <f t="array" ref="AB3435">_FV(Table1[[#This Row],[State]],"Country/region",TRUE)</f>
        <v>#VALUE!</v>
      </c>
    </row>
    <row r="3436" spans="1:28" x14ac:dyDescent="0.35">
      <c r="A3436" t="s">
        <v>1355</v>
      </c>
      <c r="B3436">
        <v>49</v>
      </c>
      <c r="C3436" t="s">
        <v>2713</v>
      </c>
      <c r="D3436" t="s">
        <v>57</v>
      </c>
      <c r="E3436">
        <f>YEAR(Table1[[#This Row],[Order Date]])</f>
        <v>2013</v>
      </c>
      <c r="F3436">
        <v>1</v>
      </c>
      <c r="G3436">
        <f>MONTH(Table1[[#This Row],[Order Date]])</f>
        <v>8</v>
      </c>
      <c r="H3436" s="1">
        <v>41503</v>
      </c>
      <c r="I3436">
        <v>22820</v>
      </c>
      <c r="J3436" t="s">
        <v>28</v>
      </c>
      <c r="K3436">
        <v>34</v>
      </c>
      <c r="L3436">
        <v>5.98</v>
      </c>
      <c r="M3436" s="2">
        <v>0.05</v>
      </c>
      <c r="N3436">
        <v>209.12</v>
      </c>
      <c r="O3436">
        <v>4.38</v>
      </c>
      <c r="P3436">
        <v>-116.21</v>
      </c>
      <c r="Q3436" s="2">
        <v>0.75</v>
      </c>
      <c r="R3436" t="s">
        <v>96</v>
      </c>
      <c r="S3436" t="s">
        <v>139</v>
      </c>
      <c r="T3436" t="s">
        <v>1487</v>
      </c>
      <c r="U3436" t="s">
        <v>102</v>
      </c>
      <c r="V3436" t="s">
        <v>33</v>
      </c>
      <c r="W3436">
        <v>3174</v>
      </c>
      <c r="X3436" s="1">
        <v>41505</v>
      </c>
      <c r="Y3436" t="s">
        <v>34</v>
      </c>
      <c r="Z3436" t="e" vm="27">
        <v>#VALUE!</v>
      </c>
      <c r="AA3436">
        <v>5701</v>
      </c>
      <c r="AB3436" t="e" cm="1" vm="2">
        <f t="array" ref="AB3436">_FV(Table1[[#This Row],[State]],"Country/region",TRUE)</f>
        <v>#VALUE!</v>
      </c>
    </row>
    <row r="3437" spans="1:28" x14ac:dyDescent="0.35">
      <c r="A3437" t="s">
        <v>3022</v>
      </c>
      <c r="B3437">
        <v>49</v>
      </c>
      <c r="C3437" t="s">
        <v>2591</v>
      </c>
      <c r="D3437" t="s">
        <v>27</v>
      </c>
      <c r="E3437">
        <f>YEAR(Table1[[#This Row],[Order Date]])</f>
        <v>2013</v>
      </c>
      <c r="F3437">
        <v>1</v>
      </c>
      <c r="G3437">
        <f>MONTH(Table1[[#This Row],[Order Date]])</f>
        <v>8</v>
      </c>
      <c r="H3437" s="1">
        <v>41503</v>
      </c>
      <c r="I3437">
        <v>17409</v>
      </c>
      <c r="J3437" t="s">
        <v>39</v>
      </c>
      <c r="K3437">
        <v>31</v>
      </c>
      <c r="L3437">
        <v>20.97</v>
      </c>
      <c r="M3437" s="2">
        <v>0.09</v>
      </c>
      <c r="N3437">
        <v>633.55999999999995</v>
      </c>
      <c r="O3437">
        <v>6.5</v>
      </c>
      <c r="P3437">
        <v>-158.87</v>
      </c>
      <c r="Q3437" s="2">
        <v>0.78</v>
      </c>
      <c r="R3437" t="s">
        <v>96</v>
      </c>
      <c r="S3437" t="s">
        <v>30</v>
      </c>
      <c r="T3437" t="s">
        <v>2662</v>
      </c>
      <c r="U3437" t="s">
        <v>102</v>
      </c>
      <c r="V3437" t="s">
        <v>68</v>
      </c>
      <c r="W3437">
        <v>2402</v>
      </c>
      <c r="X3437" s="1">
        <v>41505</v>
      </c>
      <c r="Y3437" t="s">
        <v>34</v>
      </c>
      <c r="Z3437" t="e" vm="16">
        <v>#VALUE!</v>
      </c>
      <c r="AA3437">
        <v>60035</v>
      </c>
      <c r="AB3437" t="e" cm="1" vm="2">
        <f t="array" ref="AB3437">_FV(Table1[[#This Row],[State]],"Country/region",TRUE)</f>
        <v>#VALUE!</v>
      </c>
    </row>
    <row r="3438" spans="1:28" x14ac:dyDescent="0.35">
      <c r="A3438" t="s">
        <v>1998</v>
      </c>
      <c r="B3438">
        <v>49</v>
      </c>
      <c r="C3438" t="s">
        <v>2713</v>
      </c>
      <c r="D3438" t="s">
        <v>57</v>
      </c>
      <c r="E3438">
        <f>YEAR(Table1[[#This Row],[Order Date]])</f>
        <v>2013</v>
      </c>
      <c r="F3438">
        <v>1</v>
      </c>
      <c r="G3438">
        <f>MONTH(Table1[[#This Row],[Order Date]])</f>
        <v>8</v>
      </c>
      <c r="H3438" s="1">
        <v>41503</v>
      </c>
      <c r="I3438">
        <v>22820</v>
      </c>
      <c r="J3438" t="s">
        <v>28</v>
      </c>
      <c r="K3438">
        <v>18</v>
      </c>
      <c r="L3438">
        <v>7.89</v>
      </c>
      <c r="M3438" s="2">
        <v>0</v>
      </c>
      <c r="N3438">
        <v>144.84</v>
      </c>
      <c r="O3438">
        <v>2.82</v>
      </c>
      <c r="P3438">
        <v>21.49</v>
      </c>
      <c r="Q3438" s="2">
        <v>0.4</v>
      </c>
      <c r="R3438" t="s">
        <v>29</v>
      </c>
      <c r="S3438" t="s">
        <v>59</v>
      </c>
      <c r="T3438" t="s">
        <v>1833</v>
      </c>
      <c r="U3438" t="s">
        <v>232</v>
      </c>
      <c r="V3438" t="s">
        <v>33</v>
      </c>
      <c r="W3438">
        <v>3175</v>
      </c>
      <c r="X3438" s="1">
        <v>41506</v>
      </c>
      <c r="Y3438" t="s">
        <v>34</v>
      </c>
      <c r="Z3438" t="e" vm="21">
        <v>#VALUE!</v>
      </c>
      <c r="AA3438">
        <v>4072</v>
      </c>
      <c r="AB3438" t="e" cm="1" vm="2">
        <f t="array" ref="AB3438">_FV(Table1[[#This Row],[State]],"Country/region",TRUE)</f>
        <v>#VALUE!</v>
      </c>
    </row>
    <row r="3439" spans="1:28" x14ac:dyDescent="0.35">
      <c r="A3439" t="s">
        <v>787</v>
      </c>
      <c r="B3439">
        <v>49</v>
      </c>
      <c r="C3439" t="s">
        <v>117</v>
      </c>
      <c r="D3439" t="s">
        <v>38</v>
      </c>
      <c r="E3439">
        <f>YEAR(Table1[[#This Row],[Order Date]])</f>
        <v>2013</v>
      </c>
      <c r="F3439">
        <v>1</v>
      </c>
      <c r="G3439">
        <f>MONTH(Table1[[#This Row],[Order Date]])</f>
        <v>8</v>
      </c>
      <c r="H3439" s="1">
        <v>41503</v>
      </c>
      <c r="I3439">
        <v>11491</v>
      </c>
      <c r="J3439" t="s">
        <v>47</v>
      </c>
      <c r="K3439">
        <v>26</v>
      </c>
      <c r="L3439">
        <v>6.6</v>
      </c>
      <c r="M3439" s="2">
        <v>0.06</v>
      </c>
      <c r="N3439">
        <v>165.37</v>
      </c>
      <c r="O3439">
        <v>4.07</v>
      </c>
      <c r="P3439">
        <v>-80.11</v>
      </c>
      <c r="Q3439" s="2">
        <v>0.66</v>
      </c>
      <c r="R3439" t="s">
        <v>96</v>
      </c>
      <c r="S3439" t="s">
        <v>139</v>
      </c>
      <c r="T3439" t="s">
        <v>3119</v>
      </c>
      <c r="U3439" t="s">
        <v>102</v>
      </c>
      <c r="V3439" t="s">
        <v>68</v>
      </c>
      <c r="W3439">
        <v>1591</v>
      </c>
      <c r="X3439" s="1">
        <v>41512</v>
      </c>
      <c r="Y3439" t="s">
        <v>34</v>
      </c>
      <c r="Z3439" t="e" vm="11">
        <v>#VALUE!</v>
      </c>
      <c r="AA3439">
        <v>76017</v>
      </c>
      <c r="AB3439" t="e" cm="1" vm="2">
        <f t="array" ref="AB3439">_FV(Table1[[#This Row],[State]],"Country/region",TRUE)</f>
        <v>#VALUE!</v>
      </c>
    </row>
    <row r="3440" spans="1:28" x14ac:dyDescent="0.35">
      <c r="A3440" t="s">
        <v>1847</v>
      </c>
      <c r="B3440">
        <v>49</v>
      </c>
      <c r="C3440" t="s">
        <v>418</v>
      </c>
      <c r="D3440" t="s">
        <v>57</v>
      </c>
      <c r="E3440">
        <f>YEAR(Table1[[#This Row],[Order Date]])</f>
        <v>2013</v>
      </c>
      <c r="F3440">
        <v>1</v>
      </c>
      <c r="G3440">
        <f>MONTH(Table1[[#This Row],[Order Date]])</f>
        <v>8</v>
      </c>
      <c r="H3440" s="1">
        <v>41504</v>
      </c>
      <c r="I3440">
        <v>57921</v>
      </c>
      <c r="J3440" t="s">
        <v>131</v>
      </c>
      <c r="K3440">
        <v>8</v>
      </c>
      <c r="L3440">
        <v>4.9800000000000004</v>
      </c>
      <c r="M3440" s="2">
        <v>0.01</v>
      </c>
      <c r="N3440">
        <v>45.24</v>
      </c>
      <c r="O3440">
        <v>4.62</v>
      </c>
      <c r="P3440">
        <v>-42.12</v>
      </c>
      <c r="Q3440" s="2">
        <v>0.64</v>
      </c>
      <c r="R3440" t="s">
        <v>96</v>
      </c>
      <c r="S3440" t="s">
        <v>139</v>
      </c>
      <c r="T3440" t="s">
        <v>751</v>
      </c>
      <c r="U3440" t="s">
        <v>102</v>
      </c>
      <c r="V3440" t="s">
        <v>76</v>
      </c>
      <c r="W3440">
        <v>8112</v>
      </c>
      <c r="X3440" s="1">
        <v>41504</v>
      </c>
      <c r="Y3440" t="s">
        <v>34</v>
      </c>
      <c r="Z3440" t="e" vm="14">
        <v>#VALUE!</v>
      </c>
      <c r="AA3440">
        <v>33772</v>
      </c>
      <c r="AB3440" t="e" cm="1" vm="2">
        <f t="array" ref="AB3440">_FV(Table1[[#This Row],[State]],"Country/region",TRUE)</f>
        <v>#VALUE!</v>
      </c>
    </row>
    <row r="3441" spans="1:28" x14ac:dyDescent="0.35">
      <c r="A3441" t="s">
        <v>579</v>
      </c>
      <c r="B3441">
        <v>49</v>
      </c>
      <c r="C3441" t="s">
        <v>248</v>
      </c>
      <c r="D3441" t="s">
        <v>46</v>
      </c>
      <c r="E3441">
        <f>YEAR(Table1[[#This Row],[Order Date]])</f>
        <v>2013</v>
      </c>
      <c r="F3441">
        <v>1</v>
      </c>
      <c r="G3441">
        <f>MONTH(Table1[[#This Row],[Order Date]])</f>
        <v>8</v>
      </c>
      <c r="H3441" s="1">
        <v>41504</v>
      </c>
      <c r="I3441">
        <v>50246</v>
      </c>
      <c r="J3441" t="s">
        <v>131</v>
      </c>
      <c r="K3441">
        <v>14</v>
      </c>
      <c r="L3441">
        <v>6.48</v>
      </c>
      <c r="M3441" s="2">
        <v>0.05</v>
      </c>
      <c r="N3441">
        <v>102.04</v>
      </c>
      <c r="O3441">
        <v>7.37</v>
      </c>
      <c r="P3441">
        <v>-47.67</v>
      </c>
      <c r="Q3441" s="2">
        <v>0.37</v>
      </c>
      <c r="R3441" t="s">
        <v>29</v>
      </c>
      <c r="S3441" t="s">
        <v>30</v>
      </c>
      <c r="T3441" t="s">
        <v>959</v>
      </c>
      <c r="U3441" t="s">
        <v>61</v>
      </c>
      <c r="V3441" t="s">
        <v>52</v>
      </c>
      <c r="W3441">
        <v>7038</v>
      </c>
      <c r="X3441" s="1">
        <v>41505</v>
      </c>
      <c r="Y3441" t="s">
        <v>42</v>
      </c>
      <c r="Z3441" t="e" vm="33">
        <v>#VALUE!</v>
      </c>
      <c r="AA3441">
        <v>83616</v>
      </c>
      <c r="AB3441" t="e" cm="1" vm="2">
        <f t="array" ref="AB3441">_FV(Table1[[#This Row],[State]],"Country/region",TRUE)</f>
        <v>#VALUE!</v>
      </c>
    </row>
    <row r="3442" spans="1:28" x14ac:dyDescent="0.35">
      <c r="A3442" t="s">
        <v>163</v>
      </c>
      <c r="B3442">
        <v>49</v>
      </c>
      <c r="C3442" t="s">
        <v>164</v>
      </c>
      <c r="D3442" t="s">
        <v>57</v>
      </c>
      <c r="E3442">
        <f>YEAR(Table1[[#This Row],[Order Date]])</f>
        <v>2013</v>
      </c>
      <c r="F3442">
        <v>1</v>
      </c>
      <c r="G3442">
        <f>MONTH(Table1[[#This Row],[Order Date]])</f>
        <v>8</v>
      </c>
      <c r="H3442" s="1">
        <v>41504</v>
      </c>
      <c r="I3442">
        <v>13094</v>
      </c>
      <c r="J3442" t="s">
        <v>39</v>
      </c>
      <c r="K3442">
        <v>7</v>
      </c>
      <c r="L3442">
        <v>37.94</v>
      </c>
      <c r="M3442" s="2">
        <v>0.02</v>
      </c>
      <c r="N3442">
        <v>283.57</v>
      </c>
      <c r="O3442">
        <v>5.08</v>
      </c>
      <c r="P3442">
        <v>71.209999999999994</v>
      </c>
      <c r="Q3442" s="2">
        <v>0.38</v>
      </c>
      <c r="R3442" t="s">
        <v>29</v>
      </c>
      <c r="S3442" t="s">
        <v>59</v>
      </c>
      <c r="T3442" t="s">
        <v>1176</v>
      </c>
      <c r="U3442" t="s">
        <v>61</v>
      </c>
      <c r="V3442" t="s">
        <v>76</v>
      </c>
      <c r="W3442">
        <v>1825</v>
      </c>
      <c r="X3442" s="1">
        <v>41505</v>
      </c>
      <c r="Y3442" t="s">
        <v>34</v>
      </c>
      <c r="Z3442" t="e" vm="19">
        <v>#VALUE!</v>
      </c>
      <c r="AA3442">
        <v>29915</v>
      </c>
      <c r="AB3442" t="e" cm="1" vm="2">
        <f t="array" ref="AB3442">_FV(Table1[[#This Row],[State]],"Country/region",TRUE)</f>
        <v>#VALUE!</v>
      </c>
    </row>
    <row r="3443" spans="1:28" x14ac:dyDescent="0.35">
      <c r="A3443" t="s">
        <v>659</v>
      </c>
      <c r="B3443">
        <v>49</v>
      </c>
      <c r="C3443" t="s">
        <v>2378</v>
      </c>
      <c r="D3443" t="s">
        <v>38</v>
      </c>
      <c r="E3443">
        <f>YEAR(Table1[[#This Row],[Order Date]])</f>
        <v>2013</v>
      </c>
      <c r="F3443">
        <v>1</v>
      </c>
      <c r="G3443">
        <f>MONTH(Table1[[#This Row],[Order Date]])</f>
        <v>8</v>
      </c>
      <c r="H3443" s="1">
        <v>41504</v>
      </c>
      <c r="I3443">
        <v>26688</v>
      </c>
      <c r="J3443" t="s">
        <v>131</v>
      </c>
      <c r="K3443">
        <v>7</v>
      </c>
      <c r="L3443">
        <v>9.93</v>
      </c>
      <c r="M3443" s="2">
        <v>0.09</v>
      </c>
      <c r="N3443">
        <v>69.400000000000006</v>
      </c>
      <c r="O3443">
        <v>1.0900000000000001</v>
      </c>
      <c r="P3443">
        <v>12.02</v>
      </c>
      <c r="Q3443" s="2">
        <v>0.43</v>
      </c>
      <c r="R3443" t="s">
        <v>29</v>
      </c>
      <c r="S3443" t="s">
        <v>59</v>
      </c>
      <c r="T3443" t="s">
        <v>1865</v>
      </c>
      <c r="U3443" t="s">
        <v>88</v>
      </c>
      <c r="V3443" t="s">
        <v>52</v>
      </c>
      <c r="W3443">
        <v>3733</v>
      </c>
      <c r="X3443" s="1">
        <v>41505</v>
      </c>
      <c r="Y3443" t="s">
        <v>34</v>
      </c>
      <c r="Z3443" t="e" vm="45">
        <v>#VALUE!</v>
      </c>
      <c r="AA3443">
        <v>59715</v>
      </c>
      <c r="AB3443" t="e" cm="1" vm="2">
        <f t="array" ref="AB3443">_FV(Table1[[#This Row],[State]],"Country/region",TRUE)</f>
        <v>#VALUE!</v>
      </c>
    </row>
    <row r="3444" spans="1:28" x14ac:dyDescent="0.35">
      <c r="A3444" t="s">
        <v>1775</v>
      </c>
      <c r="B3444">
        <v>49</v>
      </c>
      <c r="C3444" t="s">
        <v>1630</v>
      </c>
      <c r="D3444" t="s">
        <v>57</v>
      </c>
      <c r="E3444">
        <f>YEAR(Table1[[#This Row],[Order Date]])</f>
        <v>2013</v>
      </c>
      <c r="F3444">
        <v>1</v>
      </c>
      <c r="G3444">
        <f>MONTH(Table1[[#This Row],[Order Date]])</f>
        <v>8</v>
      </c>
      <c r="H3444" s="1">
        <v>41504</v>
      </c>
      <c r="I3444">
        <v>27232</v>
      </c>
      <c r="J3444" t="s">
        <v>39</v>
      </c>
      <c r="K3444">
        <v>19</v>
      </c>
      <c r="L3444">
        <v>34.99</v>
      </c>
      <c r="M3444" s="2">
        <v>0.05</v>
      </c>
      <c r="N3444">
        <v>639.29999999999995</v>
      </c>
      <c r="O3444">
        <v>7.73</v>
      </c>
      <c r="P3444">
        <v>30.21</v>
      </c>
      <c r="Q3444" s="2">
        <v>0.59</v>
      </c>
      <c r="R3444" t="s">
        <v>29</v>
      </c>
      <c r="S3444" t="s">
        <v>30</v>
      </c>
      <c r="T3444" t="s">
        <v>795</v>
      </c>
      <c r="U3444" t="s">
        <v>88</v>
      </c>
      <c r="V3444" t="s">
        <v>33</v>
      </c>
      <c r="W3444">
        <v>3819</v>
      </c>
      <c r="X3444" s="1">
        <v>41506</v>
      </c>
      <c r="Y3444" t="s">
        <v>34</v>
      </c>
      <c r="Z3444" t="e" vm="3">
        <v>#VALUE!</v>
      </c>
      <c r="AA3444">
        <v>21221</v>
      </c>
      <c r="AB3444" t="e" cm="1" vm="2">
        <f t="array" ref="AB3444">_FV(Table1[[#This Row],[State]],"Country/region",TRUE)</f>
        <v>#VALUE!</v>
      </c>
    </row>
    <row r="3445" spans="1:28" x14ac:dyDescent="0.35">
      <c r="A3445" t="s">
        <v>1847</v>
      </c>
      <c r="B3445">
        <v>49</v>
      </c>
      <c r="C3445" t="s">
        <v>418</v>
      </c>
      <c r="D3445" t="s">
        <v>57</v>
      </c>
      <c r="E3445">
        <f>YEAR(Table1[[#This Row],[Order Date]])</f>
        <v>2013</v>
      </c>
      <c r="F3445">
        <v>1</v>
      </c>
      <c r="G3445">
        <f>MONTH(Table1[[#This Row],[Order Date]])</f>
        <v>8</v>
      </c>
      <c r="H3445" s="1">
        <v>41504</v>
      </c>
      <c r="I3445">
        <v>57921</v>
      </c>
      <c r="J3445" t="s">
        <v>131</v>
      </c>
      <c r="K3445">
        <v>7</v>
      </c>
      <c r="L3445">
        <v>21.38</v>
      </c>
      <c r="M3445" s="2">
        <v>0.08</v>
      </c>
      <c r="N3445">
        <v>148.05000000000001</v>
      </c>
      <c r="O3445">
        <v>8.99</v>
      </c>
      <c r="P3445">
        <v>-45.94</v>
      </c>
      <c r="Q3445" s="2">
        <v>0.59</v>
      </c>
      <c r="R3445" t="s">
        <v>29</v>
      </c>
      <c r="S3445" t="s">
        <v>139</v>
      </c>
      <c r="T3445" t="s">
        <v>994</v>
      </c>
      <c r="U3445" t="s">
        <v>88</v>
      </c>
      <c r="V3445" t="s">
        <v>76</v>
      </c>
      <c r="W3445">
        <v>8113</v>
      </c>
      <c r="X3445" s="1">
        <v>41506</v>
      </c>
      <c r="Y3445" t="s">
        <v>34</v>
      </c>
      <c r="Z3445" t="e" vm="14">
        <v>#VALUE!</v>
      </c>
      <c r="AA3445">
        <v>33772</v>
      </c>
      <c r="AB3445" t="e" cm="1" vm="2">
        <f t="array" ref="AB3445">_FV(Table1[[#This Row],[State]],"Country/region",TRUE)</f>
        <v>#VALUE!</v>
      </c>
    </row>
    <row r="3446" spans="1:28" x14ac:dyDescent="0.35">
      <c r="A3446" t="s">
        <v>659</v>
      </c>
      <c r="B3446">
        <v>49</v>
      </c>
      <c r="C3446" t="s">
        <v>2378</v>
      </c>
      <c r="D3446" t="s">
        <v>38</v>
      </c>
      <c r="E3446">
        <f>YEAR(Table1[[#This Row],[Order Date]])</f>
        <v>2013</v>
      </c>
      <c r="F3446">
        <v>1</v>
      </c>
      <c r="G3446">
        <f>MONTH(Table1[[#This Row],[Order Date]])</f>
        <v>8</v>
      </c>
      <c r="H3446" s="1">
        <v>41504</v>
      </c>
      <c r="I3446">
        <v>26688</v>
      </c>
      <c r="J3446" t="s">
        <v>131</v>
      </c>
      <c r="K3446">
        <v>21</v>
      </c>
      <c r="L3446">
        <v>20.27</v>
      </c>
      <c r="M3446" s="2">
        <v>0.06</v>
      </c>
      <c r="N3446">
        <v>424.13</v>
      </c>
      <c r="O3446">
        <v>3.99</v>
      </c>
      <c r="P3446">
        <v>57.17</v>
      </c>
      <c r="Q3446" s="2">
        <v>0.56999999999999995</v>
      </c>
      <c r="R3446" t="s">
        <v>29</v>
      </c>
      <c r="S3446" t="s">
        <v>30</v>
      </c>
      <c r="T3446" t="s">
        <v>2272</v>
      </c>
      <c r="U3446" t="s">
        <v>214</v>
      </c>
      <c r="V3446" t="s">
        <v>52</v>
      </c>
      <c r="W3446">
        <v>3732</v>
      </c>
      <c r="X3446" s="1">
        <v>41506</v>
      </c>
      <c r="Y3446" t="s">
        <v>34</v>
      </c>
      <c r="Z3446" t="e" vm="45">
        <v>#VALUE!</v>
      </c>
      <c r="AA3446">
        <v>59715</v>
      </c>
      <c r="AB3446" t="e" cm="1" vm="2">
        <f t="array" ref="AB3446">_FV(Table1[[#This Row],[State]],"Country/region",TRUE)</f>
        <v>#VALUE!</v>
      </c>
    </row>
    <row r="3447" spans="1:28" x14ac:dyDescent="0.35">
      <c r="A3447" t="s">
        <v>878</v>
      </c>
      <c r="B3447">
        <v>49</v>
      </c>
      <c r="C3447" t="s">
        <v>779</v>
      </c>
      <c r="D3447" t="s">
        <v>57</v>
      </c>
      <c r="E3447">
        <f>YEAR(Table1[[#This Row],[Order Date]])</f>
        <v>2013</v>
      </c>
      <c r="F3447">
        <v>1</v>
      </c>
      <c r="G3447">
        <f>MONTH(Table1[[#This Row],[Order Date]])</f>
        <v>8</v>
      </c>
      <c r="H3447" s="1">
        <v>41505</v>
      </c>
      <c r="I3447">
        <v>2368</v>
      </c>
      <c r="J3447" t="s">
        <v>58</v>
      </c>
      <c r="K3447">
        <v>36</v>
      </c>
      <c r="L3447">
        <v>14.81</v>
      </c>
      <c r="M3447" s="2">
        <v>0.08</v>
      </c>
      <c r="N3447">
        <v>508.73</v>
      </c>
      <c r="O3447">
        <v>13.32</v>
      </c>
      <c r="P3447">
        <v>-229.67</v>
      </c>
      <c r="Q3447" s="2">
        <v>0.43</v>
      </c>
      <c r="R3447" t="s">
        <v>29</v>
      </c>
      <c r="S3447" t="s">
        <v>30</v>
      </c>
      <c r="T3447" t="s">
        <v>402</v>
      </c>
      <c r="U3447" t="s">
        <v>214</v>
      </c>
      <c r="V3447" t="s">
        <v>33</v>
      </c>
      <c r="W3447">
        <v>344</v>
      </c>
      <c r="X3447" s="1">
        <v>41507</v>
      </c>
      <c r="Y3447" t="s">
        <v>34</v>
      </c>
      <c r="Z3447" t="e" vm="22">
        <v>#VALUE!</v>
      </c>
      <c r="AA3447">
        <v>44070</v>
      </c>
      <c r="AB3447" t="e" cm="1" vm="2">
        <f t="array" ref="AB3447">_FV(Table1[[#This Row],[State]],"Country/region",TRUE)</f>
        <v>#VALUE!</v>
      </c>
    </row>
    <row r="3448" spans="1:28" x14ac:dyDescent="0.35">
      <c r="A3448" t="s">
        <v>3120</v>
      </c>
      <c r="B3448">
        <v>49</v>
      </c>
      <c r="C3448" t="s">
        <v>535</v>
      </c>
      <c r="D3448" t="s">
        <v>46</v>
      </c>
      <c r="E3448">
        <f>YEAR(Table1[[#This Row],[Order Date]])</f>
        <v>2013</v>
      </c>
      <c r="F3448">
        <v>1</v>
      </c>
      <c r="G3448">
        <f>MONTH(Table1[[#This Row],[Order Date]])</f>
        <v>8</v>
      </c>
      <c r="H3448" s="1">
        <v>41505</v>
      </c>
      <c r="I3448">
        <v>59783</v>
      </c>
      <c r="J3448" t="s">
        <v>47</v>
      </c>
      <c r="K3448">
        <v>36</v>
      </c>
      <c r="L3448">
        <v>2.08</v>
      </c>
      <c r="M3448" s="2">
        <v>0.01</v>
      </c>
      <c r="N3448">
        <v>77.430000000000007</v>
      </c>
      <c r="O3448">
        <v>2.56</v>
      </c>
      <c r="P3448">
        <v>-60.07</v>
      </c>
      <c r="Q3448" s="2">
        <v>0.55000000000000004</v>
      </c>
      <c r="R3448" t="s">
        <v>29</v>
      </c>
      <c r="S3448" t="s">
        <v>139</v>
      </c>
      <c r="T3448" t="s">
        <v>769</v>
      </c>
      <c r="U3448" t="s">
        <v>481</v>
      </c>
      <c r="V3448" t="s">
        <v>52</v>
      </c>
      <c r="W3448">
        <v>8371</v>
      </c>
      <c r="X3448" s="1">
        <v>41510</v>
      </c>
      <c r="Y3448" t="s">
        <v>34</v>
      </c>
      <c r="Z3448" t="e" vm="42">
        <v>#VALUE!</v>
      </c>
      <c r="AA3448">
        <v>85023</v>
      </c>
      <c r="AB3448" t="e" cm="1" vm="2">
        <f t="array" ref="AB3448">_FV(Table1[[#This Row],[State]],"Country/region",TRUE)</f>
        <v>#VALUE!</v>
      </c>
    </row>
    <row r="3449" spans="1:28" x14ac:dyDescent="0.35">
      <c r="A3449" t="s">
        <v>1447</v>
      </c>
      <c r="B3449">
        <v>49</v>
      </c>
      <c r="C3449" t="s">
        <v>2616</v>
      </c>
      <c r="D3449" t="s">
        <v>46</v>
      </c>
      <c r="E3449">
        <f>YEAR(Table1[[#This Row],[Order Date]])</f>
        <v>2013</v>
      </c>
      <c r="F3449">
        <v>1</v>
      </c>
      <c r="G3449">
        <f>MONTH(Table1[[#This Row],[Order Date]])</f>
        <v>8</v>
      </c>
      <c r="H3449" s="1">
        <v>41506</v>
      </c>
      <c r="I3449">
        <v>59233</v>
      </c>
      <c r="J3449" t="s">
        <v>28</v>
      </c>
      <c r="K3449">
        <v>30</v>
      </c>
      <c r="L3449">
        <v>14.34</v>
      </c>
      <c r="M3449" s="2">
        <v>0.1</v>
      </c>
      <c r="N3449">
        <v>397.17</v>
      </c>
      <c r="O3449">
        <v>5</v>
      </c>
      <c r="P3449">
        <v>7.69</v>
      </c>
      <c r="Q3449" s="2">
        <v>0.49</v>
      </c>
      <c r="R3449" t="s">
        <v>48</v>
      </c>
      <c r="S3449" t="s">
        <v>139</v>
      </c>
      <c r="T3449" t="s">
        <v>506</v>
      </c>
      <c r="U3449" t="s">
        <v>82</v>
      </c>
      <c r="V3449" t="s">
        <v>68</v>
      </c>
      <c r="W3449">
        <v>8293</v>
      </c>
      <c r="X3449" s="1">
        <v>41506</v>
      </c>
      <c r="Y3449" t="s">
        <v>42</v>
      </c>
      <c r="Z3449" t="e" vm="38">
        <v>#VALUE!</v>
      </c>
      <c r="AA3449">
        <v>47374</v>
      </c>
      <c r="AB3449" t="e" cm="1" vm="2">
        <f t="array" ref="AB3449">_FV(Table1[[#This Row],[State]],"Country/region",TRUE)</f>
        <v>#VALUE!</v>
      </c>
    </row>
    <row r="3450" spans="1:28" x14ac:dyDescent="0.35">
      <c r="A3450" t="s">
        <v>3121</v>
      </c>
      <c r="B3450">
        <v>49</v>
      </c>
      <c r="C3450" t="s">
        <v>3122</v>
      </c>
      <c r="D3450" t="s">
        <v>38</v>
      </c>
      <c r="E3450">
        <f>YEAR(Table1[[#This Row],[Order Date]])</f>
        <v>2013</v>
      </c>
      <c r="F3450">
        <v>1</v>
      </c>
      <c r="G3450">
        <f>MONTH(Table1[[#This Row],[Order Date]])</f>
        <v>8</v>
      </c>
      <c r="H3450" s="1">
        <v>41506</v>
      </c>
      <c r="I3450">
        <v>9152</v>
      </c>
      <c r="J3450" t="s">
        <v>39</v>
      </c>
      <c r="K3450">
        <v>43</v>
      </c>
      <c r="L3450">
        <v>7.99</v>
      </c>
      <c r="M3450" s="2">
        <v>0.05</v>
      </c>
      <c r="N3450">
        <v>292.80799999999999</v>
      </c>
      <c r="O3450">
        <v>5.03</v>
      </c>
      <c r="P3450">
        <v>-129.69</v>
      </c>
      <c r="Q3450" s="2">
        <v>0.6</v>
      </c>
      <c r="R3450" t="s">
        <v>96</v>
      </c>
      <c r="S3450" t="s">
        <v>80</v>
      </c>
      <c r="T3450" t="s">
        <v>1909</v>
      </c>
      <c r="U3450" t="s">
        <v>105</v>
      </c>
      <c r="V3450" t="s">
        <v>76</v>
      </c>
      <c r="W3450">
        <v>1260</v>
      </c>
      <c r="X3450" s="1">
        <v>41506</v>
      </c>
      <c r="Y3450" t="s">
        <v>34</v>
      </c>
      <c r="Z3450" t="e" vm="14">
        <v>#VALUE!</v>
      </c>
      <c r="AA3450">
        <v>34239</v>
      </c>
      <c r="AB3450" t="e" cm="1" vm="2">
        <f t="array" ref="AB3450">_FV(Table1[[#This Row],[State]],"Country/region",TRUE)</f>
        <v>#VALUE!</v>
      </c>
    </row>
    <row r="3451" spans="1:28" x14ac:dyDescent="0.35">
      <c r="A3451" t="s">
        <v>229</v>
      </c>
      <c r="B3451">
        <v>49</v>
      </c>
      <c r="C3451" t="s">
        <v>3065</v>
      </c>
      <c r="D3451" t="s">
        <v>46</v>
      </c>
      <c r="E3451">
        <f>YEAR(Table1[[#This Row],[Order Date]])</f>
        <v>2013</v>
      </c>
      <c r="F3451">
        <v>1</v>
      </c>
      <c r="G3451">
        <f>MONTH(Table1[[#This Row],[Order Date]])</f>
        <v>8</v>
      </c>
      <c r="H3451" s="1">
        <v>41506</v>
      </c>
      <c r="I3451">
        <v>26023</v>
      </c>
      <c r="J3451" t="s">
        <v>28</v>
      </c>
      <c r="K3451">
        <v>49</v>
      </c>
      <c r="L3451">
        <v>2.4700000000000002</v>
      </c>
      <c r="M3451" s="2">
        <v>0.03</v>
      </c>
      <c r="N3451">
        <v>120.77</v>
      </c>
      <c r="O3451">
        <v>1.02</v>
      </c>
      <c r="P3451">
        <v>19.86</v>
      </c>
      <c r="Q3451" s="2">
        <v>0.38</v>
      </c>
      <c r="R3451" t="s">
        <v>29</v>
      </c>
      <c r="S3451" t="s">
        <v>59</v>
      </c>
      <c r="T3451" t="s">
        <v>2982</v>
      </c>
      <c r="U3451" t="s">
        <v>232</v>
      </c>
      <c r="V3451" t="s">
        <v>68</v>
      </c>
      <c r="W3451">
        <v>3641</v>
      </c>
      <c r="X3451" s="1">
        <v>41507</v>
      </c>
      <c r="Y3451" t="s">
        <v>34</v>
      </c>
      <c r="Z3451" t="e" vm="16">
        <v>#VALUE!</v>
      </c>
      <c r="AA3451">
        <v>60544</v>
      </c>
      <c r="AB3451" t="e" cm="1" vm="2">
        <f t="array" ref="AB3451">_FV(Table1[[#This Row],[State]],"Country/region",TRUE)</f>
        <v>#VALUE!</v>
      </c>
    </row>
    <row r="3452" spans="1:28" x14ac:dyDescent="0.35">
      <c r="A3452" t="s">
        <v>3123</v>
      </c>
      <c r="B3452">
        <v>49</v>
      </c>
      <c r="C3452" t="s">
        <v>3124</v>
      </c>
      <c r="D3452" t="s">
        <v>38</v>
      </c>
      <c r="E3452">
        <f>YEAR(Table1[[#This Row],[Order Date]])</f>
        <v>2013</v>
      </c>
      <c r="F3452">
        <v>1</v>
      </c>
      <c r="G3452">
        <f>MONTH(Table1[[#This Row],[Order Date]])</f>
        <v>8</v>
      </c>
      <c r="H3452" s="1">
        <v>41506</v>
      </c>
      <c r="I3452">
        <v>25154</v>
      </c>
      <c r="J3452" t="s">
        <v>28</v>
      </c>
      <c r="K3452">
        <v>16</v>
      </c>
      <c r="L3452">
        <v>6.68</v>
      </c>
      <c r="M3452" s="2">
        <v>0.1</v>
      </c>
      <c r="N3452">
        <v>102.5</v>
      </c>
      <c r="O3452">
        <v>1.5</v>
      </c>
      <c r="P3452">
        <v>13.84</v>
      </c>
      <c r="Q3452" s="2">
        <v>0.48</v>
      </c>
      <c r="R3452" t="s">
        <v>29</v>
      </c>
      <c r="S3452" t="s">
        <v>59</v>
      </c>
      <c r="T3452" t="s">
        <v>1107</v>
      </c>
      <c r="U3452" t="s">
        <v>88</v>
      </c>
      <c r="V3452" t="s">
        <v>68</v>
      </c>
      <c r="W3452">
        <v>3533</v>
      </c>
      <c r="X3452" s="1">
        <v>41507</v>
      </c>
      <c r="Y3452" t="s">
        <v>34</v>
      </c>
      <c r="Z3452" t="e" vm="38">
        <v>#VALUE!</v>
      </c>
      <c r="AA3452">
        <v>46342</v>
      </c>
      <c r="AB3452" t="e" cm="1" vm="2">
        <f t="array" ref="AB3452">_FV(Table1[[#This Row],[State]],"Country/region",TRUE)</f>
        <v>#VALUE!</v>
      </c>
    </row>
    <row r="3453" spans="1:28" x14ac:dyDescent="0.35">
      <c r="A3453" t="s">
        <v>1447</v>
      </c>
      <c r="B3453">
        <v>49</v>
      </c>
      <c r="C3453" t="s">
        <v>2616</v>
      </c>
      <c r="D3453" t="s">
        <v>46</v>
      </c>
      <c r="E3453">
        <f>YEAR(Table1[[#This Row],[Order Date]])</f>
        <v>2013</v>
      </c>
      <c r="F3453">
        <v>1</v>
      </c>
      <c r="G3453">
        <f>MONTH(Table1[[#This Row],[Order Date]])</f>
        <v>8</v>
      </c>
      <c r="H3453" s="1">
        <v>41506</v>
      </c>
      <c r="I3453">
        <v>59233</v>
      </c>
      <c r="J3453" t="s">
        <v>28</v>
      </c>
      <c r="K3453">
        <v>3</v>
      </c>
      <c r="L3453">
        <v>100.98</v>
      </c>
      <c r="M3453" s="2">
        <v>0.08</v>
      </c>
      <c r="N3453">
        <v>336.84</v>
      </c>
      <c r="O3453">
        <v>35.840000000000003</v>
      </c>
      <c r="P3453">
        <v>-160.46</v>
      </c>
      <c r="Q3453" s="2">
        <v>0.62</v>
      </c>
      <c r="R3453" t="s">
        <v>48</v>
      </c>
      <c r="S3453" t="s">
        <v>73</v>
      </c>
      <c r="T3453" t="s">
        <v>153</v>
      </c>
      <c r="U3453" t="s">
        <v>154</v>
      </c>
      <c r="V3453" t="s">
        <v>68</v>
      </c>
      <c r="W3453">
        <v>8292</v>
      </c>
      <c r="X3453" s="1">
        <v>41508</v>
      </c>
      <c r="Y3453" t="s">
        <v>53</v>
      </c>
      <c r="Z3453" t="e" vm="38">
        <v>#VALUE!</v>
      </c>
      <c r="AA3453">
        <v>47374</v>
      </c>
      <c r="AB3453" t="e" cm="1" vm="2">
        <f t="array" ref="AB3453">_FV(Table1[[#This Row],[State]],"Country/region",TRUE)</f>
        <v>#VALUE!</v>
      </c>
    </row>
    <row r="3454" spans="1:28" x14ac:dyDescent="0.35">
      <c r="A3454" t="s">
        <v>2995</v>
      </c>
      <c r="B3454">
        <v>49</v>
      </c>
      <c r="C3454" t="s">
        <v>3125</v>
      </c>
      <c r="D3454" t="s">
        <v>27</v>
      </c>
      <c r="E3454">
        <f>YEAR(Table1[[#This Row],[Order Date]])</f>
        <v>2013</v>
      </c>
      <c r="F3454">
        <v>1</v>
      </c>
      <c r="G3454">
        <f>MONTH(Table1[[#This Row],[Order Date]])</f>
        <v>8</v>
      </c>
      <c r="H3454" s="1">
        <v>41506</v>
      </c>
      <c r="I3454">
        <v>15045</v>
      </c>
      <c r="J3454" t="s">
        <v>39</v>
      </c>
      <c r="K3454">
        <v>11</v>
      </c>
      <c r="L3454">
        <v>122.99</v>
      </c>
      <c r="M3454" s="2">
        <v>7.0000000000000007E-2</v>
      </c>
      <c r="N3454">
        <v>1378.72</v>
      </c>
      <c r="O3454">
        <v>70.2</v>
      </c>
      <c r="P3454">
        <v>-640.6</v>
      </c>
      <c r="Q3454" s="2">
        <v>0.74</v>
      </c>
      <c r="R3454" t="s">
        <v>48</v>
      </c>
      <c r="S3454" t="s">
        <v>49</v>
      </c>
      <c r="T3454" t="s">
        <v>586</v>
      </c>
      <c r="U3454" t="s">
        <v>51</v>
      </c>
      <c r="V3454" t="s">
        <v>76</v>
      </c>
      <c r="W3454">
        <v>2105</v>
      </c>
      <c r="X3454" s="1">
        <v>41508</v>
      </c>
      <c r="Y3454" t="s">
        <v>53</v>
      </c>
      <c r="Z3454" t="e" vm="35">
        <v>#VALUE!</v>
      </c>
      <c r="AA3454">
        <v>72801</v>
      </c>
      <c r="AB3454" t="e" cm="1" vm="2">
        <f t="array" ref="AB3454">_FV(Table1[[#This Row],[State]],"Country/region",TRUE)</f>
        <v>#VALUE!</v>
      </c>
    </row>
    <row r="3455" spans="1:28" x14ac:dyDescent="0.35">
      <c r="A3455" t="s">
        <v>1086</v>
      </c>
      <c r="B3455">
        <v>49</v>
      </c>
      <c r="C3455" t="s">
        <v>1087</v>
      </c>
      <c r="D3455" t="s">
        <v>27</v>
      </c>
      <c r="E3455">
        <f>YEAR(Table1[[#This Row],[Order Date]])</f>
        <v>2013</v>
      </c>
      <c r="F3455">
        <v>1</v>
      </c>
      <c r="G3455">
        <f>MONTH(Table1[[#This Row],[Order Date]])</f>
        <v>8</v>
      </c>
      <c r="H3455" s="1">
        <v>41507</v>
      </c>
      <c r="I3455">
        <v>31204</v>
      </c>
      <c r="J3455" t="s">
        <v>47</v>
      </c>
      <c r="K3455">
        <v>8</v>
      </c>
      <c r="L3455">
        <v>1.1399999999999999</v>
      </c>
      <c r="M3455" s="2">
        <v>0</v>
      </c>
      <c r="N3455">
        <v>10.46</v>
      </c>
      <c r="O3455">
        <v>0.7</v>
      </c>
      <c r="P3455">
        <v>-0.89</v>
      </c>
      <c r="Q3455" s="2">
        <v>0.38</v>
      </c>
      <c r="R3455" t="s">
        <v>29</v>
      </c>
      <c r="S3455" t="s">
        <v>59</v>
      </c>
      <c r="T3455" t="s">
        <v>527</v>
      </c>
      <c r="U3455" t="s">
        <v>232</v>
      </c>
      <c r="V3455" t="s">
        <v>52</v>
      </c>
      <c r="W3455">
        <v>4380</v>
      </c>
      <c r="X3455" s="1">
        <v>41507</v>
      </c>
      <c r="Y3455" t="s">
        <v>34</v>
      </c>
      <c r="Z3455" t="e" vm="32">
        <v>#VALUE!</v>
      </c>
      <c r="AA3455">
        <v>80229</v>
      </c>
      <c r="AB3455" t="e" cm="1" vm="2">
        <f t="array" ref="AB3455">_FV(Table1[[#This Row],[State]],"Country/region",TRUE)</f>
        <v>#VALUE!</v>
      </c>
    </row>
    <row r="3456" spans="1:28" x14ac:dyDescent="0.35">
      <c r="A3456" t="s">
        <v>1943</v>
      </c>
      <c r="B3456">
        <v>49</v>
      </c>
      <c r="C3456" t="s">
        <v>1944</v>
      </c>
      <c r="D3456" t="s">
        <v>57</v>
      </c>
      <c r="E3456">
        <f>YEAR(Table1[[#This Row],[Order Date]])</f>
        <v>2013</v>
      </c>
      <c r="F3456">
        <v>1</v>
      </c>
      <c r="G3456">
        <f>MONTH(Table1[[#This Row],[Order Date]])</f>
        <v>8</v>
      </c>
      <c r="H3456" s="1">
        <v>41507</v>
      </c>
      <c r="I3456">
        <v>40257</v>
      </c>
      <c r="J3456" t="s">
        <v>39</v>
      </c>
      <c r="K3456">
        <v>24</v>
      </c>
      <c r="L3456">
        <v>140.81</v>
      </c>
      <c r="M3456" s="2">
        <v>0.06</v>
      </c>
      <c r="N3456">
        <v>3201.16</v>
      </c>
      <c r="O3456">
        <v>24.49</v>
      </c>
      <c r="P3456">
        <v>405.5</v>
      </c>
      <c r="Q3456" s="2">
        <v>0.56999999999999995</v>
      </c>
      <c r="R3456" t="s">
        <v>48</v>
      </c>
      <c r="S3456" t="s">
        <v>40</v>
      </c>
      <c r="T3456" t="s">
        <v>2551</v>
      </c>
      <c r="U3456" t="s">
        <v>51</v>
      </c>
      <c r="V3456" t="s">
        <v>76</v>
      </c>
      <c r="W3456">
        <v>5692</v>
      </c>
      <c r="X3456" s="1">
        <v>41508</v>
      </c>
      <c r="Y3456" t="s">
        <v>34</v>
      </c>
      <c r="Z3456" t="e" vm="31">
        <v>#VALUE!</v>
      </c>
      <c r="AA3456">
        <v>37922</v>
      </c>
      <c r="AB3456" t="e" cm="1" vm="2">
        <f t="array" ref="AB3456">_FV(Table1[[#This Row],[State]],"Country/region",TRUE)</f>
        <v>#VALUE!</v>
      </c>
    </row>
    <row r="3457" spans="1:28" x14ac:dyDescent="0.35">
      <c r="A3457" t="s">
        <v>2841</v>
      </c>
      <c r="B3457">
        <v>49</v>
      </c>
      <c r="C3457" t="s">
        <v>2434</v>
      </c>
      <c r="D3457" t="s">
        <v>38</v>
      </c>
      <c r="E3457">
        <f>YEAR(Table1[[#This Row],[Order Date]])</f>
        <v>2013</v>
      </c>
      <c r="F3457">
        <v>1</v>
      </c>
      <c r="G3457">
        <f>MONTH(Table1[[#This Row],[Order Date]])</f>
        <v>8</v>
      </c>
      <c r="H3457" s="1">
        <v>41507</v>
      </c>
      <c r="I3457">
        <v>30883</v>
      </c>
      <c r="J3457" t="s">
        <v>131</v>
      </c>
      <c r="K3457">
        <v>30</v>
      </c>
      <c r="L3457">
        <v>6.98</v>
      </c>
      <c r="M3457" s="2">
        <v>0.1</v>
      </c>
      <c r="N3457">
        <v>201.37</v>
      </c>
      <c r="O3457">
        <v>1.6</v>
      </c>
      <c r="P3457">
        <v>59.84</v>
      </c>
      <c r="Q3457" s="2">
        <v>0.38</v>
      </c>
      <c r="R3457" t="s">
        <v>29</v>
      </c>
      <c r="S3457" t="s">
        <v>59</v>
      </c>
      <c r="T3457" t="s">
        <v>563</v>
      </c>
      <c r="U3457" t="s">
        <v>61</v>
      </c>
      <c r="V3457" t="s">
        <v>68</v>
      </c>
      <c r="W3457">
        <v>4332</v>
      </c>
      <c r="X3457" s="1">
        <v>41508</v>
      </c>
      <c r="Y3457" t="s">
        <v>34</v>
      </c>
      <c r="Z3457" t="e" vm="40">
        <v>#VALUE!</v>
      </c>
      <c r="AA3457">
        <v>66215</v>
      </c>
      <c r="AB3457" t="e" cm="1" vm="2">
        <f t="array" ref="AB3457">_FV(Table1[[#This Row],[State]],"Country/region",TRUE)</f>
        <v>#VALUE!</v>
      </c>
    </row>
    <row r="3458" spans="1:28" x14ac:dyDescent="0.35">
      <c r="A3458" t="s">
        <v>264</v>
      </c>
      <c r="B3458">
        <v>49</v>
      </c>
      <c r="C3458" t="s">
        <v>265</v>
      </c>
      <c r="D3458" t="s">
        <v>46</v>
      </c>
      <c r="E3458">
        <f>YEAR(Table1[[#This Row],[Order Date]])</f>
        <v>2013</v>
      </c>
      <c r="F3458">
        <v>1</v>
      </c>
      <c r="G3458">
        <f>MONTH(Table1[[#This Row],[Order Date]])</f>
        <v>8</v>
      </c>
      <c r="H3458" s="1">
        <v>41507</v>
      </c>
      <c r="I3458">
        <v>22053</v>
      </c>
      <c r="J3458" t="s">
        <v>58</v>
      </c>
      <c r="K3458">
        <v>32</v>
      </c>
      <c r="L3458">
        <v>18.989999999999998</v>
      </c>
      <c r="M3458" s="2">
        <v>0.1</v>
      </c>
      <c r="N3458">
        <v>563.08000000000004</v>
      </c>
      <c r="O3458">
        <v>5.23</v>
      </c>
      <c r="P3458">
        <v>112.965</v>
      </c>
      <c r="Q3458" s="2">
        <v>0.37</v>
      </c>
      <c r="R3458" t="s">
        <v>29</v>
      </c>
      <c r="S3458" t="s">
        <v>30</v>
      </c>
      <c r="T3458" t="s">
        <v>3126</v>
      </c>
      <c r="U3458" t="s">
        <v>67</v>
      </c>
      <c r="V3458" t="s">
        <v>68</v>
      </c>
      <c r="W3458">
        <v>3074</v>
      </c>
      <c r="X3458" s="1">
        <v>41509</v>
      </c>
      <c r="Y3458" t="s">
        <v>34</v>
      </c>
      <c r="Z3458" t="e" vm="5">
        <v>#VALUE!</v>
      </c>
      <c r="AA3458">
        <v>55345</v>
      </c>
      <c r="AB3458" t="e" cm="1" vm="2">
        <f t="array" ref="AB3458">_FV(Table1[[#This Row],[State]],"Country/region",TRUE)</f>
        <v>#VALUE!</v>
      </c>
    </row>
    <row r="3459" spans="1:28" x14ac:dyDescent="0.35">
      <c r="A3459" t="s">
        <v>2292</v>
      </c>
      <c r="B3459">
        <v>49</v>
      </c>
      <c r="C3459" t="s">
        <v>1066</v>
      </c>
      <c r="D3459" t="s">
        <v>46</v>
      </c>
      <c r="E3459">
        <f>YEAR(Table1[[#This Row],[Order Date]])</f>
        <v>2013</v>
      </c>
      <c r="F3459">
        <v>1</v>
      </c>
      <c r="G3459">
        <f>MONTH(Table1[[#This Row],[Order Date]])</f>
        <v>8</v>
      </c>
      <c r="H3459" s="1">
        <v>41507</v>
      </c>
      <c r="I3459">
        <v>26693</v>
      </c>
      <c r="J3459" t="s">
        <v>131</v>
      </c>
      <c r="K3459">
        <v>44</v>
      </c>
      <c r="L3459">
        <v>55.99</v>
      </c>
      <c r="M3459" s="2">
        <v>0.06</v>
      </c>
      <c r="N3459">
        <v>2094.9780000000001</v>
      </c>
      <c r="O3459">
        <v>1.25</v>
      </c>
      <c r="P3459">
        <v>697.29300000000001</v>
      </c>
      <c r="Q3459" s="2">
        <v>0.55000000000000004</v>
      </c>
      <c r="R3459" t="s">
        <v>96</v>
      </c>
      <c r="S3459" t="s">
        <v>139</v>
      </c>
      <c r="T3459" t="s">
        <v>1480</v>
      </c>
      <c r="U3459" t="s">
        <v>105</v>
      </c>
      <c r="V3459" t="s">
        <v>76</v>
      </c>
      <c r="W3459">
        <v>3736</v>
      </c>
      <c r="X3459" s="1">
        <v>41509</v>
      </c>
      <c r="Y3459" t="s">
        <v>42</v>
      </c>
      <c r="Z3459" t="e" vm="44">
        <v>#VALUE!</v>
      </c>
      <c r="AA3459">
        <v>30144</v>
      </c>
      <c r="AB3459" t="e" cm="1" vm="2">
        <f t="array" ref="AB3459">_FV(Table1[[#This Row],[State]],"Country/region",TRUE)</f>
        <v>#VALUE!</v>
      </c>
    </row>
    <row r="3460" spans="1:28" x14ac:dyDescent="0.35">
      <c r="A3460" t="s">
        <v>1086</v>
      </c>
      <c r="B3460">
        <v>49</v>
      </c>
      <c r="C3460" t="s">
        <v>1087</v>
      </c>
      <c r="D3460" t="s">
        <v>27</v>
      </c>
      <c r="E3460">
        <f>YEAR(Table1[[#This Row],[Order Date]])</f>
        <v>2013</v>
      </c>
      <c r="F3460">
        <v>1</v>
      </c>
      <c r="G3460">
        <f>MONTH(Table1[[#This Row],[Order Date]])</f>
        <v>8</v>
      </c>
      <c r="H3460" s="1">
        <v>41507</v>
      </c>
      <c r="I3460">
        <v>31204</v>
      </c>
      <c r="J3460" t="s">
        <v>47</v>
      </c>
      <c r="K3460">
        <v>14</v>
      </c>
      <c r="L3460">
        <v>14.34</v>
      </c>
      <c r="M3460" s="2">
        <v>0.02</v>
      </c>
      <c r="N3460">
        <v>215.52</v>
      </c>
      <c r="O3460">
        <v>5</v>
      </c>
      <c r="P3460">
        <v>75.83</v>
      </c>
      <c r="Q3460" s="2">
        <v>0.49</v>
      </c>
      <c r="R3460" t="s">
        <v>48</v>
      </c>
      <c r="S3460" t="s">
        <v>139</v>
      </c>
      <c r="T3460" t="s">
        <v>506</v>
      </c>
      <c r="U3460" t="s">
        <v>82</v>
      </c>
      <c r="V3460" t="s">
        <v>52</v>
      </c>
      <c r="W3460">
        <v>4379</v>
      </c>
      <c r="X3460" s="1">
        <v>41512</v>
      </c>
      <c r="Y3460" t="s">
        <v>34</v>
      </c>
      <c r="Z3460" t="e" vm="32">
        <v>#VALUE!</v>
      </c>
      <c r="AA3460">
        <v>80229</v>
      </c>
      <c r="AB3460" t="e" cm="1" vm="2">
        <f t="array" ref="AB3460">_FV(Table1[[#This Row],[State]],"Country/region",TRUE)</f>
        <v>#VALUE!</v>
      </c>
    </row>
    <row r="3461" spans="1:28" x14ac:dyDescent="0.35">
      <c r="A3461" t="s">
        <v>1683</v>
      </c>
      <c r="B3461">
        <v>49</v>
      </c>
      <c r="C3461" t="s">
        <v>3054</v>
      </c>
      <c r="D3461" t="s">
        <v>46</v>
      </c>
      <c r="E3461">
        <f>YEAR(Table1[[#This Row],[Order Date]])</f>
        <v>2013</v>
      </c>
      <c r="F3461">
        <v>1</v>
      </c>
      <c r="G3461">
        <f>MONTH(Table1[[#This Row],[Order Date]])</f>
        <v>8</v>
      </c>
      <c r="H3461" s="1">
        <v>41507</v>
      </c>
      <c r="I3461">
        <v>45511</v>
      </c>
      <c r="J3461" t="s">
        <v>47</v>
      </c>
      <c r="K3461">
        <v>31</v>
      </c>
      <c r="L3461">
        <v>31.76</v>
      </c>
      <c r="M3461" s="2">
        <v>0.08</v>
      </c>
      <c r="N3461">
        <v>951.31</v>
      </c>
      <c r="O3461">
        <v>45.51</v>
      </c>
      <c r="P3461">
        <v>-1099.46</v>
      </c>
      <c r="Q3461" s="2">
        <v>0.65</v>
      </c>
      <c r="R3461" t="s">
        <v>48</v>
      </c>
      <c r="S3461" t="s">
        <v>73</v>
      </c>
      <c r="T3461" t="s">
        <v>448</v>
      </c>
      <c r="U3461" t="s">
        <v>75</v>
      </c>
      <c r="V3461" t="s">
        <v>52</v>
      </c>
      <c r="W3461">
        <v>6405</v>
      </c>
      <c r="X3461" s="1">
        <v>41514</v>
      </c>
      <c r="Y3461" t="s">
        <v>53</v>
      </c>
      <c r="Z3461" t="e" vm="8">
        <v>#VALUE!</v>
      </c>
      <c r="AA3461">
        <v>97330</v>
      </c>
      <c r="AB3461" t="e" cm="1" vm="2">
        <f t="array" ref="AB3461">_FV(Table1[[#This Row],[State]],"Country/region",TRUE)</f>
        <v>#VALUE!</v>
      </c>
    </row>
    <row r="3462" spans="1:28" x14ac:dyDescent="0.35">
      <c r="A3462" t="s">
        <v>1013</v>
      </c>
      <c r="B3462">
        <v>49</v>
      </c>
      <c r="C3462" t="s">
        <v>1769</v>
      </c>
      <c r="D3462" t="s">
        <v>46</v>
      </c>
      <c r="E3462">
        <f>YEAR(Table1[[#This Row],[Order Date]])</f>
        <v>2013</v>
      </c>
      <c r="F3462">
        <v>1</v>
      </c>
      <c r="G3462">
        <f>MONTH(Table1[[#This Row],[Order Date]])</f>
        <v>8</v>
      </c>
      <c r="H3462" s="1">
        <v>41508</v>
      </c>
      <c r="I3462">
        <v>36480</v>
      </c>
      <c r="J3462" t="s">
        <v>131</v>
      </c>
      <c r="K3462">
        <v>44</v>
      </c>
      <c r="L3462">
        <v>28.53</v>
      </c>
      <c r="M3462" s="2">
        <v>7.0000000000000007E-2</v>
      </c>
      <c r="N3462">
        <v>1190.8</v>
      </c>
      <c r="O3462">
        <v>1.49</v>
      </c>
      <c r="P3462">
        <v>502.48599999999999</v>
      </c>
      <c r="Q3462" s="2">
        <v>0.38</v>
      </c>
      <c r="R3462" t="s">
        <v>29</v>
      </c>
      <c r="S3462" t="s">
        <v>30</v>
      </c>
      <c r="T3462" t="s">
        <v>1124</v>
      </c>
      <c r="U3462" t="s">
        <v>67</v>
      </c>
      <c r="V3462" t="s">
        <v>68</v>
      </c>
      <c r="W3462">
        <v>5121</v>
      </c>
      <c r="X3462" s="1">
        <v>41509</v>
      </c>
      <c r="Y3462" t="s">
        <v>34</v>
      </c>
      <c r="Z3462" t="e" vm="26">
        <v>#VALUE!</v>
      </c>
      <c r="AA3462">
        <v>48310</v>
      </c>
      <c r="AB3462" t="e" cm="1" vm="2">
        <f t="array" ref="AB3462">_FV(Table1[[#This Row],[State]],"Country/region",TRUE)</f>
        <v>#VALUE!</v>
      </c>
    </row>
    <row r="3463" spans="1:28" x14ac:dyDescent="0.35">
      <c r="A3463" t="s">
        <v>2766</v>
      </c>
      <c r="B3463">
        <v>49</v>
      </c>
      <c r="C3463" t="s">
        <v>875</v>
      </c>
      <c r="D3463" t="s">
        <v>27</v>
      </c>
      <c r="E3463">
        <f>YEAR(Table1[[#This Row],[Order Date]])</f>
        <v>2013</v>
      </c>
      <c r="F3463">
        <v>1</v>
      </c>
      <c r="G3463">
        <f>MONTH(Table1[[#This Row],[Order Date]])</f>
        <v>8</v>
      </c>
      <c r="H3463" s="1">
        <v>41508</v>
      </c>
      <c r="I3463">
        <v>42950</v>
      </c>
      <c r="J3463" t="s">
        <v>28</v>
      </c>
      <c r="K3463">
        <v>38</v>
      </c>
      <c r="L3463">
        <v>35.99</v>
      </c>
      <c r="M3463" s="2">
        <v>0.09</v>
      </c>
      <c r="N3463">
        <v>1142.4849999999999</v>
      </c>
      <c r="O3463">
        <v>1.25</v>
      </c>
      <c r="P3463">
        <v>303.399</v>
      </c>
      <c r="Q3463" s="2">
        <v>0.56999999999999995</v>
      </c>
      <c r="R3463" t="s">
        <v>96</v>
      </c>
      <c r="S3463" t="s">
        <v>139</v>
      </c>
      <c r="T3463" t="s">
        <v>2932</v>
      </c>
      <c r="U3463" t="s">
        <v>105</v>
      </c>
      <c r="V3463" t="s">
        <v>33</v>
      </c>
      <c r="W3463">
        <v>6064</v>
      </c>
      <c r="X3463" s="1">
        <v>41509</v>
      </c>
      <c r="Y3463" t="s">
        <v>34</v>
      </c>
      <c r="Z3463" t="e" vm="15">
        <v>#VALUE!</v>
      </c>
      <c r="AA3463">
        <v>10573</v>
      </c>
      <c r="AB3463" t="e" cm="1" vm="2">
        <f t="array" ref="AB3463">_FV(Table1[[#This Row],[State]],"Country/region",TRUE)</f>
        <v>#VALUE!</v>
      </c>
    </row>
    <row r="3464" spans="1:28" x14ac:dyDescent="0.35">
      <c r="A3464" t="s">
        <v>2437</v>
      </c>
      <c r="B3464">
        <v>49</v>
      </c>
      <c r="C3464" t="s">
        <v>1960</v>
      </c>
      <c r="D3464" t="s">
        <v>46</v>
      </c>
      <c r="E3464">
        <f>YEAR(Table1[[#This Row],[Order Date]])</f>
        <v>2013</v>
      </c>
      <c r="F3464">
        <v>1</v>
      </c>
      <c r="G3464">
        <f>MONTH(Table1[[#This Row],[Order Date]])</f>
        <v>8</v>
      </c>
      <c r="H3464" s="1">
        <v>41508</v>
      </c>
      <c r="I3464">
        <v>31238</v>
      </c>
      <c r="J3464" t="s">
        <v>131</v>
      </c>
      <c r="K3464">
        <v>21</v>
      </c>
      <c r="L3464">
        <v>363.25</v>
      </c>
      <c r="M3464" s="2">
        <v>0.09</v>
      </c>
      <c r="N3464">
        <v>7512.03</v>
      </c>
      <c r="O3464">
        <v>19.989999999999998</v>
      </c>
      <c r="P3464">
        <v>2017.64</v>
      </c>
      <c r="Q3464" s="2">
        <v>0.56999999999999995</v>
      </c>
      <c r="R3464" t="s">
        <v>29</v>
      </c>
      <c r="S3464" t="s">
        <v>30</v>
      </c>
      <c r="T3464" t="s">
        <v>1341</v>
      </c>
      <c r="U3464" t="s">
        <v>214</v>
      </c>
      <c r="V3464" t="s">
        <v>68</v>
      </c>
      <c r="W3464">
        <v>4387</v>
      </c>
      <c r="X3464" s="1">
        <v>41510</v>
      </c>
      <c r="Y3464" t="s">
        <v>42</v>
      </c>
      <c r="Z3464" t="e" vm="28">
        <v>#VALUE!</v>
      </c>
      <c r="AA3464">
        <v>63141</v>
      </c>
      <c r="AB3464" t="e" cm="1" vm="2">
        <f t="array" ref="AB3464">_FV(Table1[[#This Row],[State]],"Country/region",TRUE)</f>
        <v>#VALUE!</v>
      </c>
    </row>
    <row r="3465" spans="1:28" x14ac:dyDescent="0.35">
      <c r="A3465" t="s">
        <v>2117</v>
      </c>
      <c r="B3465">
        <v>49</v>
      </c>
      <c r="C3465" t="s">
        <v>2118</v>
      </c>
      <c r="D3465" t="s">
        <v>27</v>
      </c>
      <c r="E3465">
        <f>YEAR(Table1[[#This Row],[Order Date]])</f>
        <v>2013</v>
      </c>
      <c r="F3465">
        <v>1</v>
      </c>
      <c r="G3465">
        <f>MONTH(Table1[[#This Row],[Order Date]])</f>
        <v>8</v>
      </c>
      <c r="H3465" s="1">
        <v>41509</v>
      </c>
      <c r="I3465">
        <v>45989</v>
      </c>
      <c r="J3465" t="s">
        <v>28</v>
      </c>
      <c r="K3465">
        <v>26</v>
      </c>
      <c r="L3465">
        <v>5.58</v>
      </c>
      <c r="M3465" s="2">
        <v>0.08</v>
      </c>
      <c r="N3465">
        <v>148.12</v>
      </c>
      <c r="O3465">
        <v>5.3</v>
      </c>
      <c r="P3465">
        <v>-51.62</v>
      </c>
      <c r="Q3465" s="2">
        <v>0.35</v>
      </c>
      <c r="R3465" t="s">
        <v>29</v>
      </c>
      <c r="S3465" t="s">
        <v>30</v>
      </c>
      <c r="T3465" t="s">
        <v>1233</v>
      </c>
      <c r="U3465" t="s">
        <v>267</v>
      </c>
      <c r="V3465" t="s">
        <v>52</v>
      </c>
      <c r="W3465">
        <v>6460</v>
      </c>
      <c r="X3465" s="1">
        <v>41509</v>
      </c>
      <c r="Y3465" t="s">
        <v>34</v>
      </c>
      <c r="Z3465" t="e" vm="39">
        <v>#VALUE!</v>
      </c>
      <c r="AA3465">
        <v>88240</v>
      </c>
      <c r="AB3465" t="e" cm="1" vm="2">
        <f t="array" ref="AB3465">_FV(Table1[[#This Row],[State]],"Country/region",TRUE)</f>
        <v>#VALUE!</v>
      </c>
    </row>
    <row r="3466" spans="1:28" x14ac:dyDescent="0.35">
      <c r="A3466" t="s">
        <v>3127</v>
      </c>
      <c r="B3466">
        <v>49</v>
      </c>
      <c r="C3466" t="s">
        <v>2235</v>
      </c>
      <c r="D3466" t="s">
        <v>38</v>
      </c>
      <c r="E3466">
        <f>YEAR(Table1[[#This Row],[Order Date]])</f>
        <v>2013</v>
      </c>
      <c r="F3466">
        <v>1</v>
      </c>
      <c r="G3466">
        <f>MONTH(Table1[[#This Row],[Order Date]])</f>
        <v>8</v>
      </c>
      <c r="H3466" s="1">
        <v>41509</v>
      </c>
      <c r="I3466">
        <v>11907</v>
      </c>
      <c r="J3466" t="s">
        <v>47</v>
      </c>
      <c r="K3466">
        <v>45</v>
      </c>
      <c r="L3466">
        <v>100.97</v>
      </c>
      <c r="M3466" s="2">
        <v>0.03</v>
      </c>
      <c r="N3466">
        <v>4729.8500000000004</v>
      </c>
      <c r="O3466">
        <v>14</v>
      </c>
      <c r="P3466">
        <v>2014.82</v>
      </c>
      <c r="Q3466" s="2">
        <v>0.37</v>
      </c>
      <c r="R3466" t="s">
        <v>96</v>
      </c>
      <c r="S3466" t="s">
        <v>49</v>
      </c>
      <c r="T3466" t="s">
        <v>2357</v>
      </c>
      <c r="U3466" t="s">
        <v>98</v>
      </c>
      <c r="V3466" t="s">
        <v>68</v>
      </c>
      <c r="W3466">
        <v>1650</v>
      </c>
      <c r="X3466" s="1">
        <v>41509</v>
      </c>
      <c r="Y3466" t="s">
        <v>53</v>
      </c>
      <c r="Z3466" t="e" vm="26">
        <v>#VALUE!</v>
      </c>
      <c r="AA3466">
        <v>48180</v>
      </c>
      <c r="AB3466" t="e" cm="1" vm="2">
        <f t="array" ref="AB3466">_FV(Table1[[#This Row],[State]],"Country/region",TRUE)</f>
        <v>#VALUE!</v>
      </c>
    </row>
    <row r="3467" spans="1:28" x14ac:dyDescent="0.35">
      <c r="A3467" t="s">
        <v>3040</v>
      </c>
      <c r="B3467">
        <v>49</v>
      </c>
      <c r="C3467" t="s">
        <v>3041</v>
      </c>
      <c r="D3467" t="s">
        <v>46</v>
      </c>
      <c r="E3467">
        <f>YEAR(Table1[[#This Row],[Order Date]])</f>
        <v>2013</v>
      </c>
      <c r="F3467">
        <v>1</v>
      </c>
      <c r="G3467">
        <f>MONTH(Table1[[#This Row],[Order Date]])</f>
        <v>8</v>
      </c>
      <c r="H3467" s="1">
        <v>41509</v>
      </c>
      <c r="I3467">
        <v>10789</v>
      </c>
      <c r="J3467" t="s">
        <v>39</v>
      </c>
      <c r="K3467">
        <v>15</v>
      </c>
      <c r="L3467">
        <v>19.84</v>
      </c>
      <c r="M3467" s="2">
        <v>0</v>
      </c>
      <c r="N3467">
        <v>308.54000000000002</v>
      </c>
      <c r="O3467">
        <v>4.0999999999999996</v>
      </c>
      <c r="P3467">
        <v>76.42</v>
      </c>
      <c r="Q3467" s="2">
        <v>0.44</v>
      </c>
      <c r="R3467" t="s">
        <v>29</v>
      </c>
      <c r="S3467" t="s">
        <v>59</v>
      </c>
      <c r="T3467" t="s">
        <v>1530</v>
      </c>
      <c r="U3467" t="s">
        <v>88</v>
      </c>
      <c r="V3467" t="s">
        <v>68</v>
      </c>
      <c r="W3467">
        <v>1495</v>
      </c>
      <c r="X3467" s="1">
        <v>41510</v>
      </c>
      <c r="Y3467" t="s">
        <v>42</v>
      </c>
      <c r="Z3467" t="e" vm="16">
        <v>#VALUE!</v>
      </c>
      <c r="AA3467">
        <v>62205</v>
      </c>
      <c r="AB3467" t="e" cm="1" vm="2">
        <f t="array" ref="AB3467">_FV(Table1[[#This Row],[State]],"Country/region",TRUE)</f>
        <v>#VALUE!</v>
      </c>
    </row>
    <row r="3468" spans="1:28" x14ac:dyDescent="0.35">
      <c r="A3468" t="s">
        <v>2743</v>
      </c>
      <c r="B3468">
        <v>49</v>
      </c>
      <c r="C3468" t="s">
        <v>2744</v>
      </c>
      <c r="D3468" t="s">
        <v>27</v>
      </c>
      <c r="E3468">
        <f>YEAR(Table1[[#This Row],[Order Date]])</f>
        <v>2013</v>
      </c>
      <c r="F3468">
        <v>1</v>
      </c>
      <c r="G3468">
        <f>MONTH(Table1[[#This Row],[Order Date]])</f>
        <v>8</v>
      </c>
      <c r="H3468" s="1">
        <v>41509</v>
      </c>
      <c r="I3468">
        <v>49831</v>
      </c>
      <c r="J3468" t="s">
        <v>58</v>
      </c>
      <c r="K3468">
        <v>18</v>
      </c>
      <c r="L3468">
        <v>15.14</v>
      </c>
      <c r="M3468" s="2">
        <v>0.01</v>
      </c>
      <c r="N3468">
        <v>274.32</v>
      </c>
      <c r="O3468">
        <v>4.53</v>
      </c>
      <c r="P3468">
        <v>-58.24</v>
      </c>
      <c r="Q3468" s="2">
        <v>0.81</v>
      </c>
      <c r="R3468" t="s">
        <v>29</v>
      </c>
      <c r="S3468" t="s">
        <v>30</v>
      </c>
      <c r="T3468" t="s">
        <v>1052</v>
      </c>
      <c r="U3468" t="s">
        <v>32</v>
      </c>
      <c r="V3468" t="s">
        <v>33</v>
      </c>
      <c r="W3468">
        <v>6976</v>
      </c>
      <c r="X3468" s="1">
        <v>41511</v>
      </c>
      <c r="Y3468" t="s">
        <v>34</v>
      </c>
      <c r="Z3468" t="e" vm="15">
        <v>#VALUE!</v>
      </c>
      <c r="AA3468">
        <v>11704</v>
      </c>
      <c r="AB3468" t="e" cm="1" vm="2">
        <f t="array" ref="AB3468">_FV(Table1[[#This Row],[State]],"Country/region",TRUE)</f>
        <v>#VALUE!</v>
      </c>
    </row>
    <row r="3469" spans="1:28" x14ac:dyDescent="0.35">
      <c r="A3469" t="s">
        <v>3128</v>
      </c>
      <c r="B3469">
        <v>49</v>
      </c>
      <c r="C3469" t="s">
        <v>72</v>
      </c>
      <c r="D3469" t="s">
        <v>38</v>
      </c>
      <c r="E3469">
        <f>YEAR(Table1[[#This Row],[Order Date]])</f>
        <v>2013</v>
      </c>
      <c r="F3469">
        <v>1</v>
      </c>
      <c r="G3469">
        <f>MONTH(Table1[[#This Row],[Order Date]])</f>
        <v>8</v>
      </c>
      <c r="H3469" s="1">
        <v>41509</v>
      </c>
      <c r="I3469">
        <v>3493</v>
      </c>
      <c r="J3469" t="s">
        <v>28</v>
      </c>
      <c r="K3469">
        <v>48</v>
      </c>
      <c r="L3469">
        <v>152.47999999999999</v>
      </c>
      <c r="M3469" s="2">
        <v>0.04</v>
      </c>
      <c r="N3469">
        <v>7518.12</v>
      </c>
      <c r="O3469">
        <v>6.5</v>
      </c>
      <c r="P3469">
        <v>1027.6300000000001</v>
      </c>
      <c r="Q3469" s="2">
        <v>0.74</v>
      </c>
      <c r="R3469" t="s">
        <v>96</v>
      </c>
      <c r="S3469" t="s">
        <v>30</v>
      </c>
      <c r="T3469" t="s">
        <v>1057</v>
      </c>
      <c r="U3469" t="s">
        <v>102</v>
      </c>
      <c r="V3469" t="s">
        <v>76</v>
      </c>
      <c r="W3469">
        <v>509</v>
      </c>
      <c r="X3469" s="1">
        <v>41511</v>
      </c>
      <c r="Y3469" t="s">
        <v>34</v>
      </c>
      <c r="Z3469" t="e" vm="6">
        <v>#VALUE!</v>
      </c>
      <c r="AA3469">
        <v>36116</v>
      </c>
      <c r="AB3469" t="e" cm="1" vm="2">
        <f t="array" ref="AB3469">_FV(Table1[[#This Row],[State]],"Country/region",TRUE)</f>
        <v>#VALUE!</v>
      </c>
    </row>
    <row r="3470" spans="1:28" x14ac:dyDescent="0.35">
      <c r="A3470" t="s">
        <v>1556</v>
      </c>
      <c r="B3470">
        <v>49</v>
      </c>
      <c r="C3470" t="s">
        <v>1885</v>
      </c>
      <c r="D3470" t="s">
        <v>27</v>
      </c>
      <c r="E3470">
        <f>YEAR(Table1[[#This Row],[Order Date]])</f>
        <v>2013</v>
      </c>
      <c r="F3470">
        <v>1</v>
      </c>
      <c r="G3470">
        <f>MONTH(Table1[[#This Row],[Order Date]])</f>
        <v>8</v>
      </c>
      <c r="H3470" s="1">
        <v>41509</v>
      </c>
      <c r="I3470">
        <v>50470</v>
      </c>
      <c r="J3470" t="s">
        <v>47</v>
      </c>
      <c r="K3470">
        <v>38</v>
      </c>
      <c r="L3470">
        <v>22.99</v>
      </c>
      <c r="M3470" s="2">
        <v>0.09</v>
      </c>
      <c r="N3470">
        <v>827.83</v>
      </c>
      <c r="O3470">
        <v>8.99</v>
      </c>
      <c r="P3470">
        <v>-57.73</v>
      </c>
      <c r="Q3470" s="2">
        <v>0.56999999999999995</v>
      </c>
      <c r="R3470" t="s">
        <v>29</v>
      </c>
      <c r="S3470" t="s">
        <v>139</v>
      </c>
      <c r="T3470" t="s">
        <v>1347</v>
      </c>
      <c r="U3470" t="s">
        <v>88</v>
      </c>
      <c r="V3470" t="s">
        <v>52</v>
      </c>
      <c r="W3470">
        <v>7073</v>
      </c>
      <c r="X3470" s="1">
        <v>41514</v>
      </c>
      <c r="Y3470" t="s">
        <v>34</v>
      </c>
      <c r="Z3470" t="e" vm="45">
        <v>#VALUE!</v>
      </c>
      <c r="AA3470">
        <v>59750</v>
      </c>
      <c r="AB3470" t="e" cm="1" vm="2">
        <f t="array" ref="AB3470">_FV(Table1[[#This Row],[State]],"Country/region",TRUE)</f>
        <v>#VALUE!</v>
      </c>
    </row>
    <row r="3471" spans="1:28" x14ac:dyDescent="0.35">
      <c r="A3471" t="s">
        <v>1379</v>
      </c>
      <c r="B3471">
        <v>49</v>
      </c>
      <c r="C3471" t="s">
        <v>1380</v>
      </c>
      <c r="D3471" t="s">
        <v>27</v>
      </c>
      <c r="E3471">
        <f>YEAR(Table1[[#This Row],[Order Date]])</f>
        <v>2013</v>
      </c>
      <c r="F3471">
        <v>1</v>
      </c>
      <c r="G3471">
        <f>MONTH(Table1[[#This Row],[Order Date]])</f>
        <v>8</v>
      </c>
      <c r="H3471" s="1">
        <v>41510</v>
      </c>
      <c r="I3471">
        <v>10819</v>
      </c>
      <c r="J3471" t="s">
        <v>58</v>
      </c>
      <c r="K3471">
        <v>35</v>
      </c>
      <c r="L3471">
        <v>6.48</v>
      </c>
      <c r="M3471" s="2">
        <v>0.06</v>
      </c>
      <c r="N3471">
        <v>233.39</v>
      </c>
      <c r="O3471">
        <v>9.5399999999999991</v>
      </c>
      <c r="P3471">
        <v>-197.39</v>
      </c>
      <c r="Q3471" s="2">
        <v>0.37</v>
      </c>
      <c r="R3471" t="s">
        <v>29</v>
      </c>
      <c r="S3471" t="s">
        <v>30</v>
      </c>
      <c r="T3471" t="s">
        <v>1751</v>
      </c>
      <c r="U3471" t="s">
        <v>61</v>
      </c>
      <c r="V3471" t="s">
        <v>68</v>
      </c>
      <c r="W3471">
        <v>1497</v>
      </c>
      <c r="X3471" s="1">
        <v>41510</v>
      </c>
      <c r="Y3471" t="s">
        <v>34</v>
      </c>
      <c r="Z3471" t="e" vm="26">
        <v>#VALUE!</v>
      </c>
      <c r="AA3471">
        <v>49505</v>
      </c>
      <c r="AB3471" t="e" cm="1" vm="2">
        <f t="array" ref="AB3471">_FV(Table1[[#This Row],[State]],"Country/region",TRUE)</f>
        <v>#VALUE!</v>
      </c>
    </row>
    <row r="3472" spans="1:28" x14ac:dyDescent="0.35">
      <c r="A3472" t="s">
        <v>1019</v>
      </c>
      <c r="B3472">
        <v>49</v>
      </c>
      <c r="C3472" t="s">
        <v>3129</v>
      </c>
      <c r="D3472" t="s">
        <v>46</v>
      </c>
      <c r="E3472">
        <f>YEAR(Table1[[#This Row],[Order Date]])</f>
        <v>2013</v>
      </c>
      <c r="F3472">
        <v>1</v>
      </c>
      <c r="G3472">
        <f>MONTH(Table1[[#This Row],[Order Date]])</f>
        <v>8</v>
      </c>
      <c r="H3472" s="1">
        <v>41510</v>
      </c>
      <c r="I3472">
        <v>42754</v>
      </c>
      <c r="J3472" t="s">
        <v>58</v>
      </c>
      <c r="K3472">
        <v>31</v>
      </c>
      <c r="L3472">
        <v>10.98</v>
      </c>
      <c r="M3472" s="2">
        <v>0.04</v>
      </c>
      <c r="N3472">
        <v>341.71</v>
      </c>
      <c r="O3472">
        <v>5.14</v>
      </c>
      <c r="P3472">
        <v>32.189500000000002</v>
      </c>
      <c r="Q3472" s="2">
        <v>0.36</v>
      </c>
      <c r="R3472" t="s">
        <v>29</v>
      </c>
      <c r="S3472" t="s">
        <v>30</v>
      </c>
      <c r="T3472" t="s">
        <v>2165</v>
      </c>
      <c r="U3472" t="s">
        <v>67</v>
      </c>
      <c r="V3472" t="s">
        <v>68</v>
      </c>
      <c r="W3472">
        <v>6036</v>
      </c>
      <c r="X3472" s="1">
        <v>41511</v>
      </c>
      <c r="Y3472" t="s">
        <v>34</v>
      </c>
      <c r="Z3472" t="e" vm="38">
        <v>#VALUE!</v>
      </c>
      <c r="AA3472">
        <v>46321</v>
      </c>
      <c r="AB3472" t="e" cm="1" vm="2">
        <f t="array" ref="AB3472">_FV(Table1[[#This Row],[State]],"Country/region",TRUE)</f>
        <v>#VALUE!</v>
      </c>
    </row>
    <row r="3473" spans="1:28" x14ac:dyDescent="0.35">
      <c r="A3473" t="s">
        <v>2984</v>
      </c>
      <c r="B3473">
        <v>49</v>
      </c>
      <c r="C3473" t="s">
        <v>2141</v>
      </c>
      <c r="D3473" t="s">
        <v>46</v>
      </c>
      <c r="E3473">
        <f>YEAR(Table1[[#This Row],[Order Date]])</f>
        <v>2013</v>
      </c>
      <c r="F3473">
        <v>1</v>
      </c>
      <c r="G3473">
        <f>MONTH(Table1[[#This Row],[Order Date]])</f>
        <v>8</v>
      </c>
      <c r="H3473" s="1">
        <v>41510</v>
      </c>
      <c r="I3473">
        <v>51879</v>
      </c>
      <c r="J3473" t="s">
        <v>39</v>
      </c>
      <c r="K3473">
        <v>46</v>
      </c>
      <c r="L3473">
        <v>19.98</v>
      </c>
      <c r="M3473" s="2">
        <v>0.01</v>
      </c>
      <c r="N3473">
        <v>991.36</v>
      </c>
      <c r="O3473">
        <v>8.68</v>
      </c>
      <c r="P3473">
        <v>212.06</v>
      </c>
      <c r="Q3473" s="2">
        <v>0.37</v>
      </c>
      <c r="R3473" t="s">
        <v>29</v>
      </c>
      <c r="S3473" t="s">
        <v>30</v>
      </c>
      <c r="T3473" t="s">
        <v>442</v>
      </c>
      <c r="U3473" t="s">
        <v>61</v>
      </c>
      <c r="V3473" t="s">
        <v>68</v>
      </c>
      <c r="W3473">
        <v>7274</v>
      </c>
      <c r="X3473" s="1">
        <v>41511</v>
      </c>
      <c r="Y3473" t="s">
        <v>34</v>
      </c>
      <c r="Z3473" t="e" vm="12">
        <v>#VALUE!</v>
      </c>
      <c r="AA3473">
        <v>52241</v>
      </c>
      <c r="AB3473" t="e" cm="1" vm="2">
        <f t="array" ref="AB3473">_FV(Table1[[#This Row],[State]],"Country/region",TRUE)</f>
        <v>#VALUE!</v>
      </c>
    </row>
    <row r="3474" spans="1:28" x14ac:dyDescent="0.35">
      <c r="A3474" t="s">
        <v>1762</v>
      </c>
      <c r="B3474">
        <v>49</v>
      </c>
      <c r="C3474" t="s">
        <v>2876</v>
      </c>
      <c r="D3474" t="s">
        <v>46</v>
      </c>
      <c r="E3474">
        <f>YEAR(Table1[[#This Row],[Order Date]])</f>
        <v>2013</v>
      </c>
      <c r="F3474">
        <v>1</v>
      </c>
      <c r="G3474">
        <f>MONTH(Table1[[#This Row],[Order Date]])</f>
        <v>8</v>
      </c>
      <c r="H3474" s="1">
        <v>41510</v>
      </c>
      <c r="I3474">
        <v>34209</v>
      </c>
      <c r="J3474" t="s">
        <v>28</v>
      </c>
      <c r="K3474">
        <v>48</v>
      </c>
      <c r="L3474">
        <v>14.2</v>
      </c>
      <c r="M3474" s="2">
        <v>0.04</v>
      </c>
      <c r="N3474">
        <v>705.44</v>
      </c>
      <c r="O3474">
        <v>5.3</v>
      </c>
      <c r="P3474">
        <v>165.9</v>
      </c>
      <c r="Q3474" s="2">
        <v>0.46</v>
      </c>
      <c r="R3474" t="s">
        <v>48</v>
      </c>
      <c r="S3474" t="s">
        <v>59</v>
      </c>
      <c r="T3474" t="s">
        <v>985</v>
      </c>
      <c r="U3474" t="s">
        <v>82</v>
      </c>
      <c r="V3474" t="s">
        <v>68</v>
      </c>
      <c r="W3474">
        <v>4809</v>
      </c>
      <c r="X3474" s="1">
        <v>41512</v>
      </c>
      <c r="Y3474" t="s">
        <v>34</v>
      </c>
      <c r="Z3474" t="e" vm="13">
        <v>#VALUE!</v>
      </c>
      <c r="AA3474">
        <v>74801</v>
      </c>
      <c r="AB3474" t="e" cm="1" vm="2">
        <f t="array" ref="AB3474">_FV(Table1[[#This Row],[State]],"Country/region",TRUE)</f>
        <v>#VALUE!</v>
      </c>
    </row>
    <row r="3475" spans="1:28" x14ac:dyDescent="0.35">
      <c r="A3475" t="s">
        <v>2984</v>
      </c>
      <c r="B3475">
        <v>49</v>
      </c>
      <c r="C3475" t="s">
        <v>2141</v>
      </c>
      <c r="D3475" t="s">
        <v>46</v>
      </c>
      <c r="E3475">
        <f>YEAR(Table1[[#This Row],[Order Date]])</f>
        <v>2013</v>
      </c>
      <c r="F3475">
        <v>1</v>
      </c>
      <c r="G3475">
        <f>MONTH(Table1[[#This Row],[Order Date]])</f>
        <v>8</v>
      </c>
      <c r="H3475" s="1">
        <v>41510</v>
      </c>
      <c r="I3475">
        <v>51879</v>
      </c>
      <c r="J3475" t="s">
        <v>39</v>
      </c>
      <c r="K3475">
        <v>26</v>
      </c>
      <c r="L3475">
        <v>51.94</v>
      </c>
      <c r="M3475" s="2">
        <v>0.03</v>
      </c>
      <c r="N3475">
        <v>1382.31</v>
      </c>
      <c r="O3475">
        <v>19.989999999999998</v>
      </c>
      <c r="P3475">
        <v>372.26</v>
      </c>
      <c r="Q3475" s="2">
        <v>0.44</v>
      </c>
      <c r="R3475" t="s">
        <v>48</v>
      </c>
      <c r="S3475" t="s">
        <v>30</v>
      </c>
      <c r="T3475" t="s">
        <v>3130</v>
      </c>
      <c r="U3475" t="s">
        <v>82</v>
      </c>
      <c r="V3475" t="s">
        <v>68</v>
      </c>
      <c r="W3475">
        <v>7273</v>
      </c>
      <c r="X3475" s="1">
        <v>41512</v>
      </c>
      <c r="Y3475" t="s">
        <v>34</v>
      </c>
      <c r="Z3475" t="e" vm="12">
        <v>#VALUE!</v>
      </c>
      <c r="AA3475">
        <v>52241</v>
      </c>
      <c r="AB3475" t="e" cm="1" vm="2">
        <f t="array" ref="AB3475">_FV(Table1[[#This Row],[State]],"Country/region",TRUE)</f>
        <v>#VALUE!</v>
      </c>
    </row>
    <row r="3476" spans="1:28" x14ac:dyDescent="0.35">
      <c r="A3476" t="s">
        <v>1762</v>
      </c>
      <c r="B3476">
        <v>49</v>
      </c>
      <c r="C3476" t="s">
        <v>2876</v>
      </c>
      <c r="D3476" t="s">
        <v>46</v>
      </c>
      <c r="E3476">
        <f>YEAR(Table1[[#This Row],[Order Date]])</f>
        <v>2013</v>
      </c>
      <c r="F3476">
        <v>1</v>
      </c>
      <c r="G3476">
        <f>MONTH(Table1[[#This Row],[Order Date]])</f>
        <v>8</v>
      </c>
      <c r="H3476" s="1">
        <v>41510</v>
      </c>
      <c r="I3476">
        <v>34209</v>
      </c>
      <c r="J3476" t="s">
        <v>28</v>
      </c>
      <c r="K3476">
        <v>29</v>
      </c>
      <c r="L3476">
        <v>35.44</v>
      </c>
      <c r="M3476" s="2">
        <v>0.03</v>
      </c>
      <c r="N3476">
        <v>1041.72</v>
      </c>
      <c r="O3476">
        <v>4.92</v>
      </c>
      <c r="P3476">
        <v>437.61</v>
      </c>
      <c r="Q3476" s="2">
        <v>0.38</v>
      </c>
      <c r="R3476" t="s">
        <v>29</v>
      </c>
      <c r="S3476" t="s">
        <v>30</v>
      </c>
      <c r="T3476" t="s">
        <v>2740</v>
      </c>
      <c r="U3476" t="s">
        <v>61</v>
      </c>
      <c r="V3476" t="s">
        <v>68</v>
      </c>
      <c r="W3476">
        <v>4810</v>
      </c>
      <c r="X3476" s="1">
        <v>41512</v>
      </c>
      <c r="Y3476" t="s">
        <v>34</v>
      </c>
      <c r="Z3476" t="e" vm="13">
        <v>#VALUE!</v>
      </c>
      <c r="AA3476">
        <v>74801</v>
      </c>
      <c r="AB3476" t="e" cm="1" vm="2">
        <f t="array" ref="AB3476">_FV(Table1[[#This Row],[State]],"Country/region",TRUE)</f>
        <v>#VALUE!</v>
      </c>
    </row>
    <row r="3477" spans="1:28" x14ac:dyDescent="0.35">
      <c r="A3477" t="s">
        <v>3131</v>
      </c>
      <c r="B3477">
        <v>49</v>
      </c>
      <c r="C3477" t="s">
        <v>2709</v>
      </c>
      <c r="D3477" t="s">
        <v>38</v>
      </c>
      <c r="E3477">
        <f>YEAR(Table1[[#This Row],[Order Date]])</f>
        <v>2013</v>
      </c>
      <c r="F3477">
        <v>1</v>
      </c>
      <c r="G3477">
        <f>MONTH(Table1[[#This Row],[Order Date]])</f>
        <v>8</v>
      </c>
      <c r="H3477" s="1">
        <v>41510</v>
      </c>
      <c r="I3477">
        <v>11460</v>
      </c>
      <c r="J3477" t="s">
        <v>28</v>
      </c>
      <c r="K3477">
        <v>30</v>
      </c>
      <c r="L3477">
        <v>3.69</v>
      </c>
      <c r="M3477" s="2">
        <v>0.09</v>
      </c>
      <c r="N3477">
        <v>102.24</v>
      </c>
      <c r="O3477">
        <v>0.5</v>
      </c>
      <c r="P3477">
        <v>37.79</v>
      </c>
      <c r="Q3477" s="2">
        <v>0.38</v>
      </c>
      <c r="R3477" t="s">
        <v>29</v>
      </c>
      <c r="S3477" t="s">
        <v>30</v>
      </c>
      <c r="T3477" t="s">
        <v>2296</v>
      </c>
      <c r="U3477" t="s">
        <v>210</v>
      </c>
      <c r="V3477" t="s">
        <v>68</v>
      </c>
      <c r="W3477">
        <v>1590</v>
      </c>
      <c r="X3477" s="1">
        <v>41512</v>
      </c>
      <c r="Y3477" t="s">
        <v>34</v>
      </c>
      <c r="Z3477" t="e" vm="16">
        <v>#VALUE!</v>
      </c>
      <c r="AA3477">
        <v>60087</v>
      </c>
      <c r="AB3477" t="e" cm="1" vm="2">
        <f t="array" ref="AB3477">_FV(Table1[[#This Row],[State]],"Country/region",TRUE)</f>
        <v>#VALUE!</v>
      </c>
    </row>
    <row r="3478" spans="1:28" x14ac:dyDescent="0.35">
      <c r="A3478" t="s">
        <v>2819</v>
      </c>
      <c r="B3478">
        <v>49</v>
      </c>
      <c r="C3478" t="s">
        <v>1456</v>
      </c>
      <c r="D3478" t="s">
        <v>27</v>
      </c>
      <c r="E3478">
        <f>YEAR(Table1[[#This Row],[Order Date]])</f>
        <v>2013</v>
      </c>
      <c r="F3478">
        <v>1</v>
      </c>
      <c r="G3478">
        <f>MONTH(Table1[[#This Row],[Order Date]])</f>
        <v>8</v>
      </c>
      <c r="H3478" s="1">
        <v>41510</v>
      </c>
      <c r="I3478">
        <v>34562</v>
      </c>
      <c r="J3478" t="s">
        <v>47</v>
      </c>
      <c r="K3478">
        <v>22</v>
      </c>
      <c r="L3478">
        <v>28.38</v>
      </c>
      <c r="M3478" s="2">
        <v>0.1</v>
      </c>
      <c r="N3478">
        <v>561.91999999999996</v>
      </c>
      <c r="O3478">
        <v>1.99</v>
      </c>
      <c r="P3478">
        <v>57.82</v>
      </c>
      <c r="Q3478" s="2">
        <v>0.51</v>
      </c>
      <c r="R3478" t="s">
        <v>96</v>
      </c>
      <c r="S3478" t="s">
        <v>139</v>
      </c>
      <c r="T3478" t="s">
        <v>3132</v>
      </c>
      <c r="U3478" t="s">
        <v>102</v>
      </c>
      <c r="V3478" t="s">
        <v>33</v>
      </c>
      <c r="W3478">
        <v>4855</v>
      </c>
      <c r="X3478" s="1">
        <v>41512</v>
      </c>
      <c r="Y3478" t="s">
        <v>34</v>
      </c>
      <c r="Z3478" t="e" vm="22">
        <v>#VALUE!</v>
      </c>
      <c r="AA3478">
        <v>45424</v>
      </c>
      <c r="AB3478" t="e" cm="1" vm="2">
        <f t="array" ref="AB3478">_FV(Table1[[#This Row],[State]],"Country/region",TRUE)</f>
        <v>#VALUE!</v>
      </c>
    </row>
    <row r="3479" spans="1:28" x14ac:dyDescent="0.35">
      <c r="A3479" t="s">
        <v>2819</v>
      </c>
      <c r="B3479">
        <v>49</v>
      </c>
      <c r="C3479" t="s">
        <v>1456</v>
      </c>
      <c r="D3479" t="s">
        <v>27</v>
      </c>
      <c r="E3479">
        <f>YEAR(Table1[[#This Row],[Order Date]])</f>
        <v>2013</v>
      </c>
      <c r="F3479">
        <v>1</v>
      </c>
      <c r="G3479">
        <f>MONTH(Table1[[#This Row],[Order Date]])</f>
        <v>8</v>
      </c>
      <c r="H3479" s="1">
        <v>41510</v>
      </c>
      <c r="I3479">
        <v>34562</v>
      </c>
      <c r="J3479" t="s">
        <v>47</v>
      </c>
      <c r="K3479">
        <v>19</v>
      </c>
      <c r="L3479">
        <v>18.97</v>
      </c>
      <c r="M3479" s="2">
        <v>0.03</v>
      </c>
      <c r="N3479">
        <v>365.64</v>
      </c>
      <c r="O3479">
        <v>9.0299999999999994</v>
      </c>
      <c r="P3479">
        <v>22.77</v>
      </c>
      <c r="Q3479" s="2">
        <v>0.37</v>
      </c>
      <c r="R3479" t="s">
        <v>29</v>
      </c>
      <c r="S3479" t="s">
        <v>30</v>
      </c>
      <c r="T3479" t="s">
        <v>428</v>
      </c>
      <c r="U3479" t="s">
        <v>61</v>
      </c>
      <c r="V3479" t="s">
        <v>33</v>
      </c>
      <c r="W3479">
        <v>4856</v>
      </c>
      <c r="X3479" s="1">
        <v>41514</v>
      </c>
      <c r="Y3479" t="s">
        <v>34</v>
      </c>
      <c r="Z3479" t="e" vm="22">
        <v>#VALUE!</v>
      </c>
      <c r="AA3479">
        <v>45424</v>
      </c>
      <c r="AB3479" t="e" cm="1" vm="2">
        <f t="array" ref="AB3479">_FV(Table1[[#This Row],[State]],"Country/region",TRUE)</f>
        <v>#VALUE!</v>
      </c>
    </row>
    <row r="3480" spans="1:28" x14ac:dyDescent="0.35">
      <c r="A3480" t="s">
        <v>3133</v>
      </c>
      <c r="B3480">
        <v>49</v>
      </c>
      <c r="C3480" t="s">
        <v>462</v>
      </c>
      <c r="D3480" t="s">
        <v>46</v>
      </c>
      <c r="E3480">
        <f>YEAR(Table1[[#This Row],[Order Date]])</f>
        <v>2013</v>
      </c>
      <c r="F3480">
        <v>1</v>
      </c>
      <c r="G3480">
        <f>MONTH(Table1[[#This Row],[Order Date]])</f>
        <v>8</v>
      </c>
      <c r="H3480" s="1">
        <v>41511</v>
      </c>
      <c r="I3480">
        <v>14117</v>
      </c>
      <c r="J3480" t="s">
        <v>39</v>
      </c>
      <c r="K3480">
        <v>4</v>
      </c>
      <c r="L3480">
        <v>1.1399999999999999</v>
      </c>
      <c r="M3480" s="2">
        <v>0</v>
      </c>
      <c r="N3480">
        <v>5.31</v>
      </c>
      <c r="O3480">
        <v>0.7</v>
      </c>
      <c r="P3480">
        <v>-1.5</v>
      </c>
      <c r="Q3480" s="2">
        <v>0.38</v>
      </c>
      <c r="R3480" t="s">
        <v>29</v>
      </c>
      <c r="S3480" t="s">
        <v>59</v>
      </c>
      <c r="T3480" t="s">
        <v>527</v>
      </c>
      <c r="U3480" t="s">
        <v>232</v>
      </c>
      <c r="V3480" t="s">
        <v>76</v>
      </c>
      <c r="W3480">
        <v>1980</v>
      </c>
      <c r="X3480" s="1">
        <v>41513</v>
      </c>
      <c r="Y3480" t="s">
        <v>34</v>
      </c>
      <c r="Z3480" t="e" vm="6">
        <v>#VALUE!</v>
      </c>
      <c r="AA3480">
        <v>35209</v>
      </c>
      <c r="AB3480" t="e" cm="1" vm="2">
        <f t="array" ref="AB3480">_FV(Table1[[#This Row],[State]],"Country/region",TRUE)</f>
        <v>#VALUE!</v>
      </c>
    </row>
    <row r="3481" spans="1:28" x14ac:dyDescent="0.35">
      <c r="A3481" t="s">
        <v>648</v>
      </c>
      <c r="B3481">
        <v>49</v>
      </c>
      <c r="C3481" t="s">
        <v>400</v>
      </c>
      <c r="D3481" t="s">
        <v>46</v>
      </c>
      <c r="E3481">
        <f>YEAR(Table1[[#This Row],[Order Date]])</f>
        <v>2013</v>
      </c>
      <c r="F3481">
        <v>1</v>
      </c>
      <c r="G3481">
        <f>MONTH(Table1[[#This Row],[Order Date]])</f>
        <v>8</v>
      </c>
      <c r="H3481" s="1">
        <v>41512</v>
      </c>
      <c r="I3481">
        <v>48032</v>
      </c>
      <c r="J3481" t="s">
        <v>28</v>
      </c>
      <c r="K3481">
        <v>42</v>
      </c>
      <c r="L3481">
        <v>7.77</v>
      </c>
      <c r="M3481" s="2">
        <v>0.09</v>
      </c>
      <c r="N3481">
        <v>309.17</v>
      </c>
      <c r="O3481">
        <v>9.23</v>
      </c>
      <c r="P3481">
        <v>-283.31</v>
      </c>
      <c r="Q3481" s="2">
        <v>0.57999999999999996</v>
      </c>
      <c r="R3481" t="s">
        <v>29</v>
      </c>
      <c r="S3481" t="s">
        <v>30</v>
      </c>
      <c r="T3481" t="s">
        <v>335</v>
      </c>
      <c r="U3481" t="s">
        <v>214</v>
      </c>
      <c r="V3481" t="s">
        <v>76</v>
      </c>
      <c r="W3481">
        <v>6744</v>
      </c>
      <c r="X3481" s="1">
        <v>41513</v>
      </c>
      <c r="Y3481" t="s">
        <v>34</v>
      </c>
      <c r="Z3481" t="e" vm="35">
        <v>#VALUE!</v>
      </c>
      <c r="AA3481">
        <v>72209</v>
      </c>
      <c r="AB3481" t="e" cm="1" vm="2">
        <f t="array" ref="AB3481">_FV(Table1[[#This Row],[State]],"Country/region",TRUE)</f>
        <v>#VALUE!</v>
      </c>
    </row>
    <row r="3482" spans="1:28" x14ac:dyDescent="0.35">
      <c r="A3482" t="s">
        <v>648</v>
      </c>
      <c r="B3482">
        <v>49</v>
      </c>
      <c r="C3482" t="s">
        <v>400</v>
      </c>
      <c r="D3482" t="s">
        <v>46</v>
      </c>
      <c r="E3482">
        <f>YEAR(Table1[[#This Row],[Order Date]])</f>
        <v>2013</v>
      </c>
      <c r="F3482">
        <v>1</v>
      </c>
      <c r="G3482">
        <f>MONTH(Table1[[#This Row],[Order Date]])</f>
        <v>8</v>
      </c>
      <c r="H3482" s="1">
        <v>41512</v>
      </c>
      <c r="I3482">
        <v>48032</v>
      </c>
      <c r="J3482" t="s">
        <v>28</v>
      </c>
      <c r="K3482">
        <v>29</v>
      </c>
      <c r="L3482">
        <v>15.14</v>
      </c>
      <c r="M3482" s="2">
        <v>7.0000000000000007E-2</v>
      </c>
      <c r="N3482">
        <v>412.86</v>
      </c>
      <c r="O3482">
        <v>4.53</v>
      </c>
      <c r="P3482">
        <v>-104.43</v>
      </c>
      <c r="Q3482" s="2">
        <v>0.81</v>
      </c>
      <c r="R3482" t="s">
        <v>29</v>
      </c>
      <c r="S3482" t="s">
        <v>30</v>
      </c>
      <c r="T3482" t="s">
        <v>1052</v>
      </c>
      <c r="U3482" t="s">
        <v>32</v>
      </c>
      <c r="V3482" t="s">
        <v>76</v>
      </c>
      <c r="W3482">
        <v>6745</v>
      </c>
      <c r="X3482" s="1">
        <v>41513</v>
      </c>
      <c r="Y3482" t="s">
        <v>34</v>
      </c>
      <c r="Z3482" t="e" vm="35">
        <v>#VALUE!</v>
      </c>
      <c r="AA3482">
        <v>72209</v>
      </c>
      <c r="AB3482" t="e" cm="1" vm="2">
        <f t="array" ref="AB3482">_FV(Table1[[#This Row],[State]],"Country/region",TRUE)</f>
        <v>#VALUE!</v>
      </c>
    </row>
    <row r="3483" spans="1:28" x14ac:dyDescent="0.35">
      <c r="A3483" t="s">
        <v>2504</v>
      </c>
      <c r="B3483">
        <v>49</v>
      </c>
      <c r="C3483" t="s">
        <v>2503</v>
      </c>
      <c r="D3483" t="s">
        <v>46</v>
      </c>
      <c r="E3483">
        <f>YEAR(Table1[[#This Row],[Order Date]])</f>
        <v>2013</v>
      </c>
      <c r="F3483">
        <v>1</v>
      </c>
      <c r="G3483">
        <f>MONTH(Table1[[#This Row],[Order Date]])</f>
        <v>8</v>
      </c>
      <c r="H3483" s="1">
        <v>41512</v>
      </c>
      <c r="I3483">
        <v>13767</v>
      </c>
      <c r="J3483" t="s">
        <v>28</v>
      </c>
      <c r="K3483">
        <v>10</v>
      </c>
      <c r="L3483">
        <v>155.99</v>
      </c>
      <c r="M3483" s="2">
        <v>0.06</v>
      </c>
      <c r="N3483">
        <v>1246.3634999999999</v>
      </c>
      <c r="O3483">
        <v>8.99</v>
      </c>
      <c r="P3483">
        <v>-339.108</v>
      </c>
      <c r="Q3483" s="2">
        <v>0.57999999999999996</v>
      </c>
      <c r="R3483" t="s">
        <v>96</v>
      </c>
      <c r="S3483" t="s">
        <v>30</v>
      </c>
      <c r="T3483" t="s">
        <v>2828</v>
      </c>
      <c r="U3483" t="s">
        <v>105</v>
      </c>
      <c r="V3483" t="s">
        <v>76</v>
      </c>
      <c r="W3483">
        <v>1926</v>
      </c>
      <c r="X3483" s="1">
        <v>41513</v>
      </c>
      <c r="Y3483" t="s">
        <v>34</v>
      </c>
      <c r="Z3483" t="e" vm="10">
        <v>#VALUE!</v>
      </c>
      <c r="AA3483">
        <v>70601</v>
      </c>
      <c r="AB3483" t="e" cm="1" vm="2">
        <f t="array" ref="AB3483">_FV(Table1[[#This Row],[State]],"Country/region",TRUE)</f>
        <v>#VALUE!</v>
      </c>
    </row>
    <row r="3484" spans="1:28" x14ac:dyDescent="0.35">
      <c r="A3484" t="s">
        <v>1238</v>
      </c>
      <c r="B3484">
        <v>49</v>
      </c>
      <c r="C3484" t="s">
        <v>1239</v>
      </c>
      <c r="D3484" t="s">
        <v>38</v>
      </c>
      <c r="E3484">
        <f>YEAR(Table1[[#This Row],[Order Date]])</f>
        <v>2013</v>
      </c>
      <c r="F3484">
        <v>1</v>
      </c>
      <c r="G3484">
        <f>MONTH(Table1[[#This Row],[Order Date]])</f>
        <v>8</v>
      </c>
      <c r="H3484" s="1">
        <v>41512</v>
      </c>
      <c r="I3484">
        <v>46375</v>
      </c>
      <c r="J3484" t="s">
        <v>131</v>
      </c>
      <c r="K3484">
        <v>16</v>
      </c>
      <c r="L3484">
        <v>125.99</v>
      </c>
      <c r="M3484" s="2">
        <v>0.08</v>
      </c>
      <c r="N3484">
        <v>1702.499</v>
      </c>
      <c r="O3484">
        <v>5.26</v>
      </c>
      <c r="P3484">
        <v>162.108</v>
      </c>
      <c r="Q3484" s="2">
        <v>0.55000000000000004</v>
      </c>
      <c r="R3484" t="s">
        <v>96</v>
      </c>
      <c r="S3484" t="s">
        <v>30</v>
      </c>
      <c r="T3484">
        <v>232</v>
      </c>
      <c r="U3484" t="s">
        <v>105</v>
      </c>
      <c r="V3484" t="s">
        <v>68</v>
      </c>
      <c r="W3484">
        <v>6518</v>
      </c>
      <c r="X3484" s="1">
        <v>41513</v>
      </c>
      <c r="Y3484" t="s">
        <v>34</v>
      </c>
      <c r="Z3484" t="e" vm="5">
        <v>#VALUE!</v>
      </c>
      <c r="AA3484">
        <v>55432</v>
      </c>
      <c r="AB3484" t="e" cm="1" vm="2">
        <f t="array" ref="AB3484">_FV(Table1[[#This Row],[State]],"Country/region",TRUE)</f>
        <v>#VALUE!</v>
      </c>
    </row>
    <row r="3485" spans="1:28" x14ac:dyDescent="0.35">
      <c r="A3485" t="s">
        <v>427</v>
      </c>
      <c r="B3485">
        <v>49</v>
      </c>
      <c r="C3485" t="s">
        <v>2503</v>
      </c>
      <c r="D3485" t="s">
        <v>46</v>
      </c>
      <c r="E3485">
        <f>YEAR(Table1[[#This Row],[Order Date]])</f>
        <v>2013</v>
      </c>
      <c r="F3485">
        <v>1</v>
      </c>
      <c r="G3485">
        <f>MONTH(Table1[[#This Row],[Order Date]])</f>
        <v>8</v>
      </c>
      <c r="H3485" s="1">
        <v>41512</v>
      </c>
      <c r="I3485">
        <v>13767</v>
      </c>
      <c r="J3485" t="s">
        <v>28</v>
      </c>
      <c r="K3485">
        <v>12</v>
      </c>
      <c r="L3485">
        <v>218.75</v>
      </c>
      <c r="M3485" s="2">
        <v>0.05</v>
      </c>
      <c r="N3485">
        <v>2050.712</v>
      </c>
      <c r="O3485">
        <v>69.64</v>
      </c>
      <c r="P3485">
        <v>-381.04</v>
      </c>
      <c r="Q3485" s="2">
        <v>0.72</v>
      </c>
      <c r="R3485" t="s">
        <v>48</v>
      </c>
      <c r="S3485" t="s">
        <v>73</v>
      </c>
      <c r="T3485" t="s">
        <v>559</v>
      </c>
      <c r="U3485" t="s">
        <v>75</v>
      </c>
      <c r="V3485" t="s">
        <v>76</v>
      </c>
      <c r="W3485">
        <v>1927</v>
      </c>
      <c r="X3485" s="1">
        <v>41514</v>
      </c>
      <c r="Y3485" t="s">
        <v>53</v>
      </c>
      <c r="Z3485" t="e" vm="6">
        <v>#VALUE!</v>
      </c>
      <c r="AA3485">
        <v>36203</v>
      </c>
      <c r="AB3485" t="e" cm="1" vm="2">
        <f t="array" ref="AB3485">_FV(Table1[[#This Row],[State]],"Country/region",TRUE)</f>
        <v>#VALUE!</v>
      </c>
    </row>
    <row r="3486" spans="1:28" x14ac:dyDescent="0.35">
      <c r="A3486" t="s">
        <v>2504</v>
      </c>
      <c r="B3486">
        <v>49</v>
      </c>
      <c r="C3486" t="s">
        <v>2503</v>
      </c>
      <c r="D3486" t="s">
        <v>46</v>
      </c>
      <c r="E3486">
        <f>YEAR(Table1[[#This Row],[Order Date]])</f>
        <v>2013</v>
      </c>
      <c r="F3486">
        <v>1</v>
      </c>
      <c r="G3486">
        <f>MONTH(Table1[[#This Row],[Order Date]])</f>
        <v>8</v>
      </c>
      <c r="H3486" s="1">
        <v>41512</v>
      </c>
      <c r="I3486">
        <v>13767</v>
      </c>
      <c r="J3486" t="s">
        <v>28</v>
      </c>
      <c r="K3486">
        <v>29</v>
      </c>
      <c r="L3486">
        <v>21.66</v>
      </c>
      <c r="M3486" s="2">
        <v>0.08</v>
      </c>
      <c r="N3486">
        <v>597.66</v>
      </c>
      <c r="O3486">
        <v>13.99</v>
      </c>
      <c r="P3486">
        <v>-178</v>
      </c>
      <c r="Q3486" s="2">
        <v>0.52</v>
      </c>
      <c r="R3486" t="s">
        <v>29</v>
      </c>
      <c r="S3486" t="s">
        <v>80</v>
      </c>
      <c r="T3486" t="s">
        <v>1925</v>
      </c>
      <c r="U3486" t="s">
        <v>214</v>
      </c>
      <c r="V3486" t="s">
        <v>76</v>
      </c>
      <c r="W3486">
        <v>1924</v>
      </c>
      <c r="X3486" s="1">
        <v>41514</v>
      </c>
      <c r="Y3486" t="s">
        <v>34</v>
      </c>
      <c r="Z3486" t="e" vm="10">
        <v>#VALUE!</v>
      </c>
      <c r="AA3486">
        <v>70601</v>
      </c>
      <c r="AB3486" t="e" cm="1" vm="2">
        <f t="array" ref="AB3486">_FV(Table1[[#This Row],[State]],"Country/region",TRUE)</f>
        <v>#VALUE!</v>
      </c>
    </row>
    <row r="3487" spans="1:28" x14ac:dyDescent="0.35">
      <c r="A3487" t="s">
        <v>1238</v>
      </c>
      <c r="B3487">
        <v>49</v>
      </c>
      <c r="C3487" t="s">
        <v>1239</v>
      </c>
      <c r="D3487" t="s">
        <v>38</v>
      </c>
      <c r="E3487">
        <f>YEAR(Table1[[#This Row],[Order Date]])</f>
        <v>2013</v>
      </c>
      <c r="F3487">
        <v>1</v>
      </c>
      <c r="G3487">
        <f>MONTH(Table1[[#This Row],[Order Date]])</f>
        <v>8</v>
      </c>
      <c r="H3487" s="1">
        <v>41512</v>
      </c>
      <c r="I3487">
        <v>46375</v>
      </c>
      <c r="J3487" t="s">
        <v>131</v>
      </c>
      <c r="K3487">
        <v>24</v>
      </c>
      <c r="L3487">
        <v>35.44</v>
      </c>
      <c r="M3487" s="2">
        <v>0.02</v>
      </c>
      <c r="N3487">
        <v>905.32</v>
      </c>
      <c r="O3487">
        <v>5.09</v>
      </c>
      <c r="P3487">
        <v>389.07</v>
      </c>
      <c r="Q3487" s="2">
        <v>0.38</v>
      </c>
      <c r="R3487" t="s">
        <v>29</v>
      </c>
      <c r="S3487" t="s">
        <v>30</v>
      </c>
      <c r="T3487" t="s">
        <v>1237</v>
      </c>
      <c r="U3487" t="s">
        <v>61</v>
      </c>
      <c r="V3487" t="s">
        <v>68</v>
      </c>
      <c r="W3487">
        <v>6517</v>
      </c>
      <c r="X3487" s="1">
        <v>41514</v>
      </c>
      <c r="Y3487" t="s">
        <v>34</v>
      </c>
      <c r="Z3487" t="e" vm="5">
        <v>#VALUE!</v>
      </c>
      <c r="AA3487">
        <v>55432</v>
      </c>
      <c r="AB3487" t="e" cm="1" vm="2">
        <f t="array" ref="AB3487">_FV(Table1[[#This Row],[State]],"Country/region",TRUE)</f>
        <v>#VALUE!</v>
      </c>
    </row>
    <row r="3488" spans="1:28" x14ac:dyDescent="0.35">
      <c r="A3488" t="s">
        <v>3134</v>
      </c>
      <c r="B3488">
        <v>49</v>
      </c>
      <c r="C3488" t="s">
        <v>2852</v>
      </c>
      <c r="D3488" t="s">
        <v>46</v>
      </c>
      <c r="E3488">
        <f>YEAR(Table1[[#This Row],[Order Date]])</f>
        <v>2013</v>
      </c>
      <c r="F3488">
        <v>1</v>
      </c>
      <c r="G3488">
        <f>MONTH(Table1[[#This Row],[Order Date]])</f>
        <v>8</v>
      </c>
      <c r="H3488" s="1">
        <v>41512</v>
      </c>
      <c r="I3488">
        <v>28068</v>
      </c>
      <c r="J3488" t="s">
        <v>47</v>
      </c>
      <c r="K3488">
        <v>23</v>
      </c>
      <c r="L3488">
        <v>27.48</v>
      </c>
      <c r="M3488" s="2">
        <v>0.08</v>
      </c>
      <c r="N3488">
        <v>631.99</v>
      </c>
      <c r="O3488">
        <v>4</v>
      </c>
      <c r="P3488">
        <v>-43.96</v>
      </c>
      <c r="Q3488" s="2">
        <v>0.75</v>
      </c>
      <c r="R3488" t="s">
        <v>96</v>
      </c>
      <c r="S3488" t="s">
        <v>30</v>
      </c>
      <c r="T3488" t="s">
        <v>1460</v>
      </c>
      <c r="U3488" t="s">
        <v>102</v>
      </c>
      <c r="V3488" t="s">
        <v>68</v>
      </c>
      <c r="W3488">
        <v>3940</v>
      </c>
      <c r="X3488" s="1">
        <v>41514</v>
      </c>
      <c r="Y3488" t="s">
        <v>34</v>
      </c>
      <c r="Z3488" t="e" vm="12">
        <v>#VALUE!</v>
      </c>
      <c r="AA3488">
        <v>50021</v>
      </c>
      <c r="AB3488" t="e" cm="1" vm="2">
        <f t="array" ref="AB3488">_FV(Table1[[#This Row],[State]],"Country/region",TRUE)</f>
        <v>#VALUE!</v>
      </c>
    </row>
    <row r="3489" spans="1:28" x14ac:dyDescent="0.35">
      <c r="A3489" t="s">
        <v>2504</v>
      </c>
      <c r="B3489">
        <v>49</v>
      </c>
      <c r="C3489" t="s">
        <v>2503</v>
      </c>
      <c r="D3489" t="s">
        <v>46</v>
      </c>
      <c r="E3489">
        <f>YEAR(Table1[[#This Row],[Order Date]])</f>
        <v>2013</v>
      </c>
      <c r="F3489">
        <v>1</v>
      </c>
      <c r="G3489">
        <f>MONTH(Table1[[#This Row],[Order Date]])</f>
        <v>8</v>
      </c>
      <c r="H3489" s="1">
        <v>41512</v>
      </c>
      <c r="I3489">
        <v>13767</v>
      </c>
      <c r="J3489" t="s">
        <v>28</v>
      </c>
      <c r="K3489">
        <v>45</v>
      </c>
      <c r="L3489">
        <v>35.99</v>
      </c>
      <c r="M3489" s="2">
        <v>0.01</v>
      </c>
      <c r="N3489">
        <v>1403.741</v>
      </c>
      <c r="O3489">
        <v>3.3</v>
      </c>
      <c r="P3489">
        <v>622.25099999999998</v>
      </c>
      <c r="Q3489" s="2">
        <v>0.39</v>
      </c>
      <c r="R3489" t="s">
        <v>96</v>
      </c>
      <c r="S3489" t="s">
        <v>139</v>
      </c>
      <c r="T3489" t="s">
        <v>925</v>
      </c>
      <c r="U3489" t="s">
        <v>105</v>
      </c>
      <c r="V3489" t="s">
        <v>76</v>
      </c>
      <c r="W3489">
        <v>1925</v>
      </c>
      <c r="X3489" s="1">
        <v>41514</v>
      </c>
      <c r="Y3489" t="s">
        <v>34</v>
      </c>
      <c r="Z3489" t="e" vm="10">
        <v>#VALUE!</v>
      </c>
      <c r="AA3489">
        <v>70601</v>
      </c>
      <c r="AB3489" t="e" cm="1" vm="2">
        <f t="array" ref="AB3489">_FV(Table1[[#This Row],[State]],"Country/region",TRUE)</f>
        <v>#VALUE!</v>
      </c>
    </row>
    <row r="3490" spans="1:28" x14ac:dyDescent="0.35">
      <c r="A3490" t="s">
        <v>2562</v>
      </c>
      <c r="B3490">
        <v>49</v>
      </c>
      <c r="C3490" t="s">
        <v>2554</v>
      </c>
      <c r="D3490" t="s">
        <v>38</v>
      </c>
      <c r="E3490">
        <f>YEAR(Table1[[#This Row],[Order Date]])</f>
        <v>2013</v>
      </c>
      <c r="F3490">
        <v>1</v>
      </c>
      <c r="G3490">
        <f>MONTH(Table1[[#This Row],[Order Date]])</f>
        <v>8</v>
      </c>
      <c r="H3490" s="1">
        <v>41512</v>
      </c>
      <c r="I3490">
        <v>42947</v>
      </c>
      <c r="J3490" t="s">
        <v>47</v>
      </c>
      <c r="K3490">
        <v>5</v>
      </c>
      <c r="L3490">
        <v>35.409999999999997</v>
      </c>
      <c r="M3490" s="2">
        <v>0</v>
      </c>
      <c r="N3490">
        <v>177.05</v>
      </c>
      <c r="O3490">
        <v>1.99</v>
      </c>
      <c r="P3490">
        <v>-50.67</v>
      </c>
      <c r="Q3490" s="2">
        <v>0.43</v>
      </c>
      <c r="R3490" t="s">
        <v>96</v>
      </c>
      <c r="S3490" t="s">
        <v>139</v>
      </c>
      <c r="T3490" t="s">
        <v>1375</v>
      </c>
      <c r="U3490" t="s">
        <v>102</v>
      </c>
      <c r="V3490" t="s">
        <v>68</v>
      </c>
      <c r="W3490">
        <v>6061</v>
      </c>
      <c r="X3490" s="1">
        <v>41514</v>
      </c>
      <c r="Y3490" t="s">
        <v>34</v>
      </c>
      <c r="Z3490" t="e" vm="26">
        <v>#VALUE!</v>
      </c>
      <c r="AA3490">
        <v>48141</v>
      </c>
      <c r="AB3490" t="e" cm="1" vm="2">
        <f t="array" ref="AB3490">_FV(Table1[[#This Row],[State]],"Country/region",TRUE)</f>
        <v>#VALUE!</v>
      </c>
    </row>
    <row r="3491" spans="1:28" x14ac:dyDescent="0.35">
      <c r="A3491" t="s">
        <v>3135</v>
      </c>
      <c r="B3491">
        <v>49</v>
      </c>
      <c r="C3491" t="s">
        <v>902</v>
      </c>
      <c r="D3491" t="s">
        <v>38</v>
      </c>
      <c r="E3491">
        <f>YEAR(Table1[[#This Row],[Order Date]])</f>
        <v>2013</v>
      </c>
      <c r="F3491">
        <v>1</v>
      </c>
      <c r="G3491">
        <f>MONTH(Table1[[#This Row],[Order Date]])</f>
        <v>8</v>
      </c>
      <c r="H3491" s="1">
        <v>41512</v>
      </c>
      <c r="I3491">
        <v>24007</v>
      </c>
      <c r="J3491" t="s">
        <v>47</v>
      </c>
      <c r="K3491">
        <v>42</v>
      </c>
      <c r="L3491">
        <v>4.13</v>
      </c>
      <c r="M3491" s="2">
        <v>0.09</v>
      </c>
      <c r="N3491">
        <v>163.08000000000001</v>
      </c>
      <c r="O3491">
        <v>0.5</v>
      </c>
      <c r="P3491">
        <v>66.17</v>
      </c>
      <c r="Q3491" s="2">
        <v>0.39</v>
      </c>
      <c r="R3491" t="s">
        <v>29</v>
      </c>
      <c r="S3491" t="s">
        <v>30</v>
      </c>
      <c r="T3491" t="s">
        <v>2426</v>
      </c>
      <c r="U3491" t="s">
        <v>210</v>
      </c>
      <c r="V3491" t="s">
        <v>68</v>
      </c>
      <c r="W3491">
        <v>3357</v>
      </c>
      <c r="X3491" s="1">
        <v>41516</v>
      </c>
      <c r="Y3491" t="s">
        <v>34</v>
      </c>
      <c r="Z3491" t="e" vm="16">
        <v>#VALUE!</v>
      </c>
      <c r="AA3491">
        <v>60201</v>
      </c>
      <c r="AB3491" t="e" cm="1" vm="2">
        <f t="array" ref="AB3491">_FV(Table1[[#This Row],[State]],"Country/region",TRUE)</f>
        <v>#VALUE!</v>
      </c>
    </row>
    <row r="3492" spans="1:28" x14ac:dyDescent="0.35">
      <c r="A3492" t="s">
        <v>1071</v>
      </c>
      <c r="B3492">
        <v>49</v>
      </c>
      <c r="C3492" t="s">
        <v>303</v>
      </c>
      <c r="D3492" t="s">
        <v>57</v>
      </c>
      <c r="E3492">
        <f>YEAR(Table1[[#This Row],[Order Date]])</f>
        <v>2013</v>
      </c>
      <c r="F3492">
        <v>1</v>
      </c>
      <c r="G3492">
        <f>MONTH(Table1[[#This Row],[Order Date]])</f>
        <v>8</v>
      </c>
      <c r="H3492" s="1">
        <v>41512</v>
      </c>
      <c r="I3492">
        <v>52933</v>
      </c>
      <c r="J3492" t="s">
        <v>47</v>
      </c>
      <c r="K3492">
        <v>44</v>
      </c>
      <c r="L3492">
        <v>4.49</v>
      </c>
      <c r="M3492" s="2">
        <v>0.03</v>
      </c>
      <c r="N3492">
        <v>210.46</v>
      </c>
      <c r="O3492">
        <v>1.49</v>
      </c>
      <c r="P3492">
        <v>50.039499999999997</v>
      </c>
      <c r="Q3492" s="2">
        <v>0.39</v>
      </c>
      <c r="R3492" t="s">
        <v>29</v>
      </c>
      <c r="S3492" t="s">
        <v>30</v>
      </c>
      <c r="T3492" t="s">
        <v>1643</v>
      </c>
      <c r="U3492" t="s">
        <v>67</v>
      </c>
      <c r="V3492" t="s">
        <v>68</v>
      </c>
      <c r="W3492">
        <v>7428</v>
      </c>
      <c r="X3492" s="1">
        <v>41519</v>
      </c>
      <c r="Y3492" t="s">
        <v>42</v>
      </c>
      <c r="Z3492" t="e" vm="26">
        <v>#VALUE!</v>
      </c>
      <c r="AA3492">
        <v>48135</v>
      </c>
      <c r="AB3492" t="e" cm="1" vm="2">
        <f t="array" ref="AB3492">_FV(Table1[[#This Row],[State]],"Country/region",TRUE)</f>
        <v>#VALUE!</v>
      </c>
    </row>
    <row r="3493" spans="1:28" x14ac:dyDescent="0.35">
      <c r="A3493" t="s">
        <v>3135</v>
      </c>
      <c r="B3493">
        <v>49</v>
      </c>
      <c r="C3493" t="s">
        <v>902</v>
      </c>
      <c r="D3493" t="s">
        <v>38</v>
      </c>
      <c r="E3493">
        <f>YEAR(Table1[[#This Row],[Order Date]])</f>
        <v>2013</v>
      </c>
      <c r="F3493">
        <v>1</v>
      </c>
      <c r="G3493">
        <f>MONTH(Table1[[#This Row],[Order Date]])</f>
        <v>8</v>
      </c>
      <c r="H3493" s="1">
        <v>41512</v>
      </c>
      <c r="I3493">
        <v>24007</v>
      </c>
      <c r="J3493" t="s">
        <v>47</v>
      </c>
      <c r="K3493">
        <v>28</v>
      </c>
      <c r="L3493">
        <v>11.58</v>
      </c>
      <c r="M3493" s="2">
        <v>0.06</v>
      </c>
      <c r="N3493">
        <v>317.85000000000002</v>
      </c>
      <c r="O3493">
        <v>6.97</v>
      </c>
      <c r="P3493">
        <v>-13.95</v>
      </c>
      <c r="Q3493" s="2">
        <v>0.35</v>
      </c>
      <c r="R3493" t="s">
        <v>29</v>
      </c>
      <c r="S3493" t="s">
        <v>30</v>
      </c>
      <c r="T3493" t="s">
        <v>409</v>
      </c>
      <c r="U3493" t="s">
        <v>267</v>
      </c>
      <c r="V3493" t="s">
        <v>68</v>
      </c>
      <c r="W3493">
        <v>3356</v>
      </c>
      <c r="X3493" s="1">
        <v>41519</v>
      </c>
      <c r="Y3493" t="s">
        <v>34</v>
      </c>
      <c r="Z3493" t="e" vm="16">
        <v>#VALUE!</v>
      </c>
      <c r="AA3493">
        <v>60201</v>
      </c>
      <c r="AB3493" t="e" cm="1" vm="2">
        <f t="array" ref="AB3493">_FV(Table1[[#This Row],[State]],"Country/region",TRUE)</f>
        <v>#VALUE!</v>
      </c>
    </row>
    <row r="3494" spans="1:28" x14ac:dyDescent="0.35">
      <c r="A3494" t="s">
        <v>3135</v>
      </c>
      <c r="B3494">
        <v>49</v>
      </c>
      <c r="C3494" t="s">
        <v>902</v>
      </c>
      <c r="D3494" t="s">
        <v>38</v>
      </c>
      <c r="E3494">
        <f>YEAR(Table1[[#This Row],[Order Date]])</f>
        <v>2013</v>
      </c>
      <c r="F3494">
        <v>1</v>
      </c>
      <c r="G3494">
        <f>MONTH(Table1[[#This Row],[Order Date]])</f>
        <v>8</v>
      </c>
      <c r="H3494" s="1">
        <v>41512</v>
      </c>
      <c r="I3494">
        <v>24007</v>
      </c>
      <c r="J3494" t="s">
        <v>47</v>
      </c>
      <c r="K3494">
        <v>26</v>
      </c>
      <c r="L3494">
        <v>20.89</v>
      </c>
      <c r="M3494" s="2">
        <v>0.08</v>
      </c>
      <c r="N3494">
        <v>531.66</v>
      </c>
      <c r="O3494">
        <v>1.99</v>
      </c>
      <c r="P3494">
        <v>135.65</v>
      </c>
      <c r="Q3494" s="2">
        <v>0.48</v>
      </c>
      <c r="R3494" t="s">
        <v>96</v>
      </c>
      <c r="S3494" t="s">
        <v>139</v>
      </c>
      <c r="T3494" t="s">
        <v>2552</v>
      </c>
      <c r="U3494" t="s">
        <v>102</v>
      </c>
      <c r="V3494" t="s">
        <v>68</v>
      </c>
      <c r="W3494">
        <v>3355</v>
      </c>
      <c r="X3494" s="1">
        <v>41519</v>
      </c>
      <c r="Y3494" t="s">
        <v>34</v>
      </c>
      <c r="Z3494" t="e" vm="16">
        <v>#VALUE!</v>
      </c>
      <c r="AA3494">
        <v>60201</v>
      </c>
      <c r="AB3494" t="e" cm="1" vm="2">
        <f t="array" ref="AB3494">_FV(Table1[[#This Row],[State]],"Country/region",TRUE)</f>
        <v>#VALUE!</v>
      </c>
    </row>
    <row r="3495" spans="1:28" x14ac:dyDescent="0.35">
      <c r="A3495" t="s">
        <v>1022</v>
      </c>
      <c r="B3495">
        <v>49</v>
      </c>
      <c r="C3495" t="s">
        <v>1020</v>
      </c>
      <c r="D3495" t="s">
        <v>38</v>
      </c>
      <c r="E3495">
        <f>YEAR(Table1[[#This Row],[Order Date]])</f>
        <v>2013</v>
      </c>
      <c r="F3495">
        <v>1</v>
      </c>
      <c r="G3495">
        <f>MONTH(Table1[[#This Row],[Order Date]])</f>
        <v>8</v>
      </c>
      <c r="H3495" s="1">
        <v>41513</v>
      </c>
      <c r="I3495">
        <v>32834</v>
      </c>
      <c r="J3495" t="s">
        <v>58</v>
      </c>
      <c r="K3495">
        <v>39</v>
      </c>
      <c r="L3495">
        <v>115.99</v>
      </c>
      <c r="M3495" s="2">
        <v>0.1</v>
      </c>
      <c r="N3495">
        <v>3460.5625</v>
      </c>
      <c r="O3495">
        <v>5.92</v>
      </c>
      <c r="P3495">
        <v>573.05700000000002</v>
      </c>
      <c r="Q3495" s="2">
        <v>0.57999999999999996</v>
      </c>
      <c r="R3495" t="s">
        <v>96</v>
      </c>
      <c r="S3495" t="s">
        <v>30</v>
      </c>
      <c r="T3495">
        <v>8890</v>
      </c>
      <c r="U3495" t="s">
        <v>105</v>
      </c>
      <c r="V3495" t="s">
        <v>68</v>
      </c>
      <c r="W3495">
        <v>4610</v>
      </c>
      <c r="X3495" s="1">
        <v>41514</v>
      </c>
      <c r="Y3495" t="s">
        <v>34</v>
      </c>
      <c r="Z3495" t="e" vm="11">
        <v>#VALUE!</v>
      </c>
      <c r="AA3495">
        <v>77489</v>
      </c>
      <c r="AB3495" t="e" cm="1" vm="2">
        <f t="array" ref="AB3495">_FV(Table1[[#This Row],[State]],"Country/region",TRUE)</f>
        <v>#VALUE!</v>
      </c>
    </row>
    <row r="3496" spans="1:28" x14ac:dyDescent="0.35">
      <c r="A3496" t="s">
        <v>1135</v>
      </c>
      <c r="B3496">
        <v>49</v>
      </c>
      <c r="C3496" t="s">
        <v>636</v>
      </c>
      <c r="D3496" t="s">
        <v>27</v>
      </c>
      <c r="E3496">
        <f>YEAR(Table1[[#This Row],[Order Date]])</f>
        <v>2013</v>
      </c>
      <c r="F3496">
        <v>1</v>
      </c>
      <c r="G3496">
        <f>MONTH(Table1[[#This Row],[Order Date]])</f>
        <v>8</v>
      </c>
      <c r="H3496" s="1">
        <v>41513</v>
      </c>
      <c r="I3496">
        <v>55750</v>
      </c>
      <c r="J3496" t="s">
        <v>58</v>
      </c>
      <c r="K3496">
        <v>31</v>
      </c>
      <c r="L3496">
        <v>218.75</v>
      </c>
      <c r="M3496" s="2">
        <v>0.08</v>
      </c>
      <c r="N3496">
        <v>5445.9920000000002</v>
      </c>
      <c r="O3496">
        <v>69.64</v>
      </c>
      <c r="P3496">
        <v>-791.66</v>
      </c>
      <c r="Q3496" s="2">
        <v>0.77</v>
      </c>
      <c r="R3496" t="s">
        <v>48</v>
      </c>
      <c r="S3496" t="s">
        <v>73</v>
      </c>
      <c r="T3496" t="s">
        <v>559</v>
      </c>
      <c r="U3496" t="s">
        <v>75</v>
      </c>
      <c r="V3496" t="s">
        <v>76</v>
      </c>
      <c r="W3496">
        <v>7794</v>
      </c>
      <c r="X3496" s="1">
        <v>41515</v>
      </c>
      <c r="Y3496" t="s">
        <v>53</v>
      </c>
      <c r="Z3496" t="e" vm="44">
        <v>#VALUE!</v>
      </c>
      <c r="AA3496">
        <v>30084</v>
      </c>
      <c r="AB3496" t="e" cm="1" vm="2">
        <f t="array" ref="AB3496">_FV(Table1[[#This Row],[State]],"Country/region",TRUE)</f>
        <v>#VALUE!</v>
      </c>
    </row>
    <row r="3497" spans="1:28" x14ac:dyDescent="0.35">
      <c r="A3497" t="s">
        <v>2813</v>
      </c>
      <c r="B3497">
        <v>49</v>
      </c>
      <c r="C3497" t="s">
        <v>2192</v>
      </c>
      <c r="D3497" t="s">
        <v>46</v>
      </c>
      <c r="E3497">
        <f>YEAR(Table1[[#This Row],[Order Date]])</f>
        <v>2013</v>
      </c>
      <c r="F3497">
        <v>1</v>
      </c>
      <c r="G3497">
        <f>MONTH(Table1[[#This Row],[Order Date]])</f>
        <v>8</v>
      </c>
      <c r="H3497" s="1">
        <v>41513</v>
      </c>
      <c r="I3497">
        <v>37860</v>
      </c>
      <c r="J3497" t="s">
        <v>131</v>
      </c>
      <c r="K3497">
        <v>1</v>
      </c>
      <c r="L3497">
        <v>55.5</v>
      </c>
      <c r="M3497" s="2">
        <v>7.0000000000000007E-2</v>
      </c>
      <c r="N3497">
        <v>104.85</v>
      </c>
      <c r="O3497">
        <v>52.2</v>
      </c>
      <c r="P3497">
        <v>-98.31</v>
      </c>
      <c r="Q3497" s="2">
        <v>0.72</v>
      </c>
      <c r="R3497" t="s">
        <v>48</v>
      </c>
      <c r="S3497" t="s">
        <v>80</v>
      </c>
      <c r="T3497" t="s">
        <v>1495</v>
      </c>
      <c r="U3497" t="s">
        <v>82</v>
      </c>
      <c r="V3497" t="s">
        <v>68</v>
      </c>
      <c r="W3497">
        <v>5325</v>
      </c>
      <c r="X3497" s="1">
        <v>41515</v>
      </c>
      <c r="Y3497" t="s">
        <v>34</v>
      </c>
      <c r="Z3497" t="e" vm="16">
        <v>#VALUE!</v>
      </c>
      <c r="AA3497">
        <v>60031</v>
      </c>
      <c r="AB3497" t="e" cm="1" vm="2">
        <f t="array" ref="AB3497">_FV(Table1[[#This Row],[State]],"Country/region",TRUE)</f>
        <v>#VALUE!</v>
      </c>
    </row>
    <row r="3498" spans="1:28" x14ac:dyDescent="0.35">
      <c r="A3498" t="s">
        <v>1753</v>
      </c>
      <c r="B3498">
        <v>49</v>
      </c>
      <c r="C3498" t="s">
        <v>1754</v>
      </c>
      <c r="D3498" t="s">
        <v>27</v>
      </c>
      <c r="E3498">
        <f>YEAR(Table1[[#This Row],[Order Date]])</f>
        <v>2013</v>
      </c>
      <c r="F3498">
        <v>1</v>
      </c>
      <c r="G3498">
        <f>MONTH(Table1[[#This Row],[Order Date]])</f>
        <v>8</v>
      </c>
      <c r="H3498" s="1">
        <v>41513</v>
      </c>
      <c r="I3498">
        <v>23362</v>
      </c>
      <c r="J3498" t="s">
        <v>131</v>
      </c>
      <c r="K3498">
        <v>45</v>
      </c>
      <c r="L3498">
        <v>19.98</v>
      </c>
      <c r="M3498" s="2">
        <v>0.1</v>
      </c>
      <c r="N3498">
        <v>852.05</v>
      </c>
      <c r="O3498">
        <v>10.49</v>
      </c>
      <c r="P3498">
        <v>-20.6</v>
      </c>
      <c r="Q3498" s="2">
        <v>0.49</v>
      </c>
      <c r="R3498" t="s">
        <v>48</v>
      </c>
      <c r="S3498" t="s">
        <v>30</v>
      </c>
      <c r="T3498" t="s">
        <v>1306</v>
      </c>
      <c r="U3498" t="s">
        <v>82</v>
      </c>
      <c r="V3498" t="s">
        <v>76</v>
      </c>
      <c r="W3498">
        <v>3266</v>
      </c>
      <c r="X3498" s="1">
        <v>41515</v>
      </c>
      <c r="Y3498" t="s">
        <v>34</v>
      </c>
      <c r="Z3498" t="e" vm="44">
        <v>#VALUE!</v>
      </c>
      <c r="AA3498">
        <v>30721</v>
      </c>
      <c r="AB3498" t="e" cm="1" vm="2">
        <f t="array" ref="AB3498">_FV(Table1[[#This Row],[State]],"Country/region",TRUE)</f>
        <v>#VALUE!</v>
      </c>
    </row>
    <row r="3499" spans="1:28" x14ac:dyDescent="0.35">
      <c r="A3499" t="s">
        <v>315</v>
      </c>
      <c r="B3499">
        <v>49</v>
      </c>
      <c r="C3499" t="s">
        <v>316</v>
      </c>
      <c r="D3499" t="s">
        <v>57</v>
      </c>
      <c r="E3499">
        <f>YEAR(Table1[[#This Row],[Order Date]])</f>
        <v>2013</v>
      </c>
      <c r="F3499">
        <v>1</v>
      </c>
      <c r="G3499">
        <f>MONTH(Table1[[#This Row],[Order Date]])</f>
        <v>8</v>
      </c>
      <c r="H3499" s="1">
        <v>41514</v>
      </c>
      <c r="I3499">
        <v>28769</v>
      </c>
      <c r="J3499" t="s">
        <v>47</v>
      </c>
      <c r="K3499">
        <v>6</v>
      </c>
      <c r="L3499">
        <v>33.29</v>
      </c>
      <c r="M3499" s="2">
        <v>0.02</v>
      </c>
      <c r="N3499">
        <v>195.75</v>
      </c>
      <c r="O3499">
        <v>1.99</v>
      </c>
      <c r="P3499">
        <v>-31.24</v>
      </c>
      <c r="Q3499" s="2">
        <v>0.41</v>
      </c>
      <c r="R3499" t="s">
        <v>96</v>
      </c>
      <c r="S3499" t="s">
        <v>139</v>
      </c>
      <c r="T3499" t="s">
        <v>3038</v>
      </c>
      <c r="U3499" t="s">
        <v>102</v>
      </c>
      <c r="V3499" t="s">
        <v>76</v>
      </c>
      <c r="W3499">
        <v>4027</v>
      </c>
      <c r="X3499" s="1">
        <v>41514</v>
      </c>
      <c r="Y3499" t="s">
        <v>34</v>
      </c>
      <c r="Z3499" t="e" vm="14">
        <v>#VALUE!</v>
      </c>
      <c r="AA3499">
        <v>33024</v>
      </c>
      <c r="AB3499" t="e" cm="1" vm="2">
        <f t="array" ref="AB3499">_FV(Table1[[#This Row],[State]],"Country/region",TRUE)</f>
        <v>#VALUE!</v>
      </c>
    </row>
    <row r="3500" spans="1:28" x14ac:dyDescent="0.35">
      <c r="A3500" t="s">
        <v>370</v>
      </c>
      <c r="B3500">
        <v>49</v>
      </c>
      <c r="C3500" t="s">
        <v>371</v>
      </c>
      <c r="D3500" t="s">
        <v>57</v>
      </c>
      <c r="E3500">
        <f>YEAR(Table1[[#This Row],[Order Date]])</f>
        <v>2013</v>
      </c>
      <c r="F3500">
        <v>1</v>
      </c>
      <c r="G3500">
        <f>MONTH(Table1[[#This Row],[Order Date]])</f>
        <v>8</v>
      </c>
      <c r="H3500" s="1">
        <v>41514</v>
      </c>
      <c r="I3500">
        <v>31616</v>
      </c>
      <c r="J3500" t="s">
        <v>58</v>
      </c>
      <c r="K3500">
        <v>45</v>
      </c>
      <c r="L3500">
        <v>4.24</v>
      </c>
      <c r="M3500" s="2">
        <v>0.08</v>
      </c>
      <c r="N3500">
        <v>182.7</v>
      </c>
      <c r="O3500">
        <v>5.41</v>
      </c>
      <c r="P3500">
        <v>-156.41149999999999</v>
      </c>
      <c r="Q3500" s="2">
        <v>0.35</v>
      </c>
      <c r="R3500" t="s">
        <v>29</v>
      </c>
      <c r="S3500" t="s">
        <v>30</v>
      </c>
      <c r="T3500" t="s">
        <v>1746</v>
      </c>
      <c r="U3500" t="s">
        <v>67</v>
      </c>
      <c r="V3500" t="s">
        <v>33</v>
      </c>
      <c r="W3500">
        <v>4435</v>
      </c>
      <c r="X3500" s="1">
        <v>41515</v>
      </c>
      <c r="Y3500" t="s">
        <v>34</v>
      </c>
      <c r="Z3500" t="e" vm="3">
        <v>#VALUE!</v>
      </c>
      <c r="AA3500">
        <v>20707</v>
      </c>
      <c r="AB3500" t="e" cm="1" vm="2">
        <f t="array" ref="AB3500">_FV(Table1[[#This Row],[State]],"Country/region",TRUE)</f>
        <v>#VALUE!</v>
      </c>
    </row>
    <row r="3501" spans="1:28" x14ac:dyDescent="0.35">
      <c r="A3501" t="s">
        <v>370</v>
      </c>
      <c r="B3501">
        <v>49</v>
      </c>
      <c r="C3501" t="s">
        <v>371</v>
      </c>
      <c r="D3501" t="s">
        <v>57</v>
      </c>
      <c r="E3501">
        <f>YEAR(Table1[[#This Row],[Order Date]])</f>
        <v>2013</v>
      </c>
      <c r="F3501">
        <v>1</v>
      </c>
      <c r="G3501">
        <f>MONTH(Table1[[#This Row],[Order Date]])</f>
        <v>8</v>
      </c>
      <c r="H3501" s="1">
        <v>41514</v>
      </c>
      <c r="I3501">
        <v>31616</v>
      </c>
      <c r="J3501" t="s">
        <v>58</v>
      </c>
      <c r="K3501">
        <v>46</v>
      </c>
      <c r="L3501">
        <v>3.08</v>
      </c>
      <c r="M3501" s="2">
        <v>0.04</v>
      </c>
      <c r="N3501">
        <v>141.08000000000001</v>
      </c>
      <c r="O3501">
        <v>0.99</v>
      </c>
      <c r="P3501">
        <v>36.96</v>
      </c>
      <c r="Q3501" s="2">
        <v>0.37</v>
      </c>
      <c r="R3501" t="s">
        <v>29</v>
      </c>
      <c r="S3501" t="s">
        <v>30</v>
      </c>
      <c r="T3501" t="s">
        <v>1774</v>
      </c>
      <c r="U3501" t="s">
        <v>210</v>
      </c>
      <c r="V3501" t="s">
        <v>33</v>
      </c>
      <c r="W3501">
        <v>4436</v>
      </c>
      <c r="X3501" s="1">
        <v>41515</v>
      </c>
      <c r="Y3501" t="s">
        <v>34</v>
      </c>
      <c r="Z3501" t="e" vm="3">
        <v>#VALUE!</v>
      </c>
      <c r="AA3501">
        <v>20707</v>
      </c>
      <c r="AB3501" t="e" cm="1" vm="2">
        <f t="array" ref="AB3501">_FV(Table1[[#This Row],[State]],"Country/region",TRUE)</f>
        <v>#VALUE!</v>
      </c>
    </row>
    <row r="3502" spans="1:28" x14ac:dyDescent="0.35">
      <c r="A3502" t="s">
        <v>380</v>
      </c>
      <c r="B3502">
        <v>49</v>
      </c>
      <c r="C3502" t="s">
        <v>381</v>
      </c>
      <c r="D3502" t="s">
        <v>57</v>
      </c>
      <c r="E3502">
        <f>YEAR(Table1[[#This Row],[Order Date]])</f>
        <v>2013</v>
      </c>
      <c r="F3502">
        <v>1</v>
      </c>
      <c r="G3502">
        <f>MONTH(Table1[[#This Row],[Order Date]])</f>
        <v>8</v>
      </c>
      <c r="H3502" s="1">
        <v>41514</v>
      </c>
      <c r="I3502">
        <v>515</v>
      </c>
      <c r="J3502" t="s">
        <v>39</v>
      </c>
      <c r="K3502">
        <v>21</v>
      </c>
      <c r="L3502">
        <v>6.64</v>
      </c>
      <c r="M3502" s="2">
        <v>0.05</v>
      </c>
      <c r="N3502">
        <v>146.69</v>
      </c>
      <c r="O3502">
        <v>4.95</v>
      </c>
      <c r="P3502">
        <v>4.43</v>
      </c>
      <c r="Q3502" s="2">
        <v>0.37</v>
      </c>
      <c r="R3502" t="s">
        <v>48</v>
      </c>
      <c r="S3502" t="s">
        <v>139</v>
      </c>
      <c r="T3502" t="s">
        <v>173</v>
      </c>
      <c r="U3502" t="s">
        <v>82</v>
      </c>
      <c r="V3502" t="s">
        <v>68</v>
      </c>
      <c r="W3502">
        <v>86</v>
      </c>
      <c r="X3502" s="1">
        <v>41516</v>
      </c>
      <c r="Y3502" t="s">
        <v>34</v>
      </c>
      <c r="Z3502" t="e" vm="16">
        <v>#VALUE!</v>
      </c>
      <c r="AA3502">
        <v>60091</v>
      </c>
      <c r="AB3502" t="e" cm="1" vm="2">
        <f t="array" ref="AB3502">_FV(Table1[[#This Row],[State]],"Country/region",TRUE)</f>
        <v>#VALUE!</v>
      </c>
    </row>
    <row r="3503" spans="1:28" x14ac:dyDescent="0.35">
      <c r="A3503" t="s">
        <v>557</v>
      </c>
      <c r="B3503">
        <v>49</v>
      </c>
      <c r="C3503" t="s">
        <v>381</v>
      </c>
      <c r="D3503" t="s">
        <v>57</v>
      </c>
      <c r="E3503">
        <f>YEAR(Table1[[#This Row],[Order Date]])</f>
        <v>2013</v>
      </c>
      <c r="F3503">
        <v>1</v>
      </c>
      <c r="G3503">
        <f>MONTH(Table1[[#This Row],[Order Date]])</f>
        <v>8</v>
      </c>
      <c r="H3503" s="1">
        <v>41514</v>
      </c>
      <c r="I3503">
        <v>515</v>
      </c>
      <c r="J3503" t="s">
        <v>39</v>
      </c>
      <c r="K3503">
        <v>19</v>
      </c>
      <c r="L3503">
        <v>21.78</v>
      </c>
      <c r="M3503" s="2">
        <v>0.08</v>
      </c>
      <c r="N3503">
        <v>394.27</v>
      </c>
      <c r="O3503">
        <v>5.94</v>
      </c>
      <c r="P3503">
        <v>30.94</v>
      </c>
      <c r="Q3503" s="2">
        <v>0.5</v>
      </c>
      <c r="R3503" t="s">
        <v>29</v>
      </c>
      <c r="S3503" t="s">
        <v>80</v>
      </c>
      <c r="T3503" t="s">
        <v>1884</v>
      </c>
      <c r="U3503" t="s">
        <v>214</v>
      </c>
      <c r="V3503" t="s">
        <v>68</v>
      </c>
      <c r="W3503">
        <v>85</v>
      </c>
      <c r="X3503" s="1">
        <v>41516</v>
      </c>
      <c r="Y3503" t="s">
        <v>34</v>
      </c>
      <c r="Z3503" t="e" vm="16">
        <v>#VALUE!</v>
      </c>
      <c r="AA3503">
        <v>60090</v>
      </c>
      <c r="AB3503" t="e" cm="1" vm="2">
        <f t="array" ref="AB3503">_FV(Table1[[#This Row],[State]],"Country/region",TRUE)</f>
        <v>#VALUE!</v>
      </c>
    </row>
    <row r="3504" spans="1:28" x14ac:dyDescent="0.35">
      <c r="A3504" t="s">
        <v>363</v>
      </c>
      <c r="B3504">
        <v>49</v>
      </c>
      <c r="C3504" t="s">
        <v>364</v>
      </c>
      <c r="D3504" t="s">
        <v>38</v>
      </c>
      <c r="E3504">
        <f>YEAR(Table1[[#This Row],[Order Date]])</f>
        <v>2013</v>
      </c>
      <c r="F3504">
        <v>1</v>
      </c>
      <c r="G3504">
        <f>MONTH(Table1[[#This Row],[Order Date]])</f>
        <v>8</v>
      </c>
      <c r="H3504" s="1">
        <v>41514</v>
      </c>
      <c r="I3504">
        <v>55200</v>
      </c>
      <c r="J3504" t="s">
        <v>131</v>
      </c>
      <c r="K3504">
        <v>33</v>
      </c>
      <c r="L3504">
        <v>15.15</v>
      </c>
      <c r="M3504" s="2">
        <v>0.01</v>
      </c>
      <c r="N3504">
        <v>505.08</v>
      </c>
      <c r="O3504">
        <v>10.130000000000001</v>
      </c>
      <c r="P3504">
        <v>-56.913499999999999</v>
      </c>
      <c r="Q3504" s="2">
        <v>0.38</v>
      </c>
      <c r="R3504" t="s">
        <v>29</v>
      </c>
      <c r="S3504" t="s">
        <v>30</v>
      </c>
      <c r="T3504" t="s">
        <v>3136</v>
      </c>
      <c r="U3504" t="s">
        <v>67</v>
      </c>
      <c r="V3504" t="s">
        <v>76</v>
      </c>
      <c r="W3504">
        <v>7698</v>
      </c>
      <c r="X3504" s="1">
        <v>41516</v>
      </c>
      <c r="Y3504" t="s">
        <v>34</v>
      </c>
      <c r="Z3504" t="e" vm="35">
        <v>#VALUE!</v>
      </c>
      <c r="AA3504">
        <v>71901</v>
      </c>
      <c r="AB3504" t="e" cm="1" vm="2">
        <f t="array" ref="AB3504">_FV(Table1[[#This Row],[State]],"Country/region",TRUE)</f>
        <v>#VALUE!</v>
      </c>
    </row>
    <row r="3505" spans="1:28" x14ac:dyDescent="0.35">
      <c r="A3505" t="s">
        <v>363</v>
      </c>
      <c r="B3505">
        <v>49</v>
      </c>
      <c r="C3505" t="s">
        <v>364</v>
      </c>
      <c r="D3505" t="s">
        <v>38</v>
      </c>
      <c r="E3505">
        <f>YEAR(Table1[[#This Row],[Order Date]])</f>
        <v>2013</v>
      </c>
      <c r="F3505">
        <v>1</v>
      </c>
      <c r="G3505">
        <f>MONTH(Table1[[#This Row],[Order Date]])</f>
        <v>8</v>
      </c>
      <c r="H3505" s="1">
        <v>41514</v>
      </c>
      <c r="I3505">
        <v>55200</v>
      </c>
      <c r="J3505" t="s">
        <v>131</v>
      </c>
      <c r="K3505">
        <v>4</v>
      </c>
      <c r="L3505">
        <v>205.99</v>
      </c>
      <c r="M3505" s="2">
        <v>0.1</v>
      </c>
      <c r="N3505">
        <v>649.23850000000004</v>
      </c>
      <c r="O3505">
        <v>2.79</v>
      </c>
      <c r="P3505">
        <v>-830.72</v>
      </c>
      <c r="Q3505" s="2">
        <v>0.57999999999999996</v>
      </c>
      <c r="R3505" t="s">
        <v>96</v>
      </c>
      <c r="S3505" t="s">
        <v>30</v>
      </c>
      <c r="T3505" t="s">
        <v>3137</v>
      </c>
      <c r="U3505" t="s">
        <v>105</v>
      </c>
      <c r="V3505" t="s">
        <v>76</v>
      </c>
      <c r="W3505">
        <v>7699</v>
      </c>
      <c r="X3505" s="1">
        <v>41516</v>
      </c>
      <c r="Y3505" t="s">
        <v>34</v>
      </c>
      <c r="Z3505" t="e" vm="35">
        <v>#VALUE!</v>
      </c>
      <c r="AA3505">
        <v>71901</v>
      </c>
      <c r="AB3505" t="e" cm="1" vm="2">
        <f t="array" ref="AB3505">_FV(Table1[[#This Row],[State]],"Country/region",TRUE)</f>
        <v>#VALUE!</v>
      </c>
    </row>
    <row r="3506" spans="1:28" x14ac:dyDescent="0.35">
      <c r="A3506" t="s">
        <v>585</v>
      </c>
      <c r="B3506">
        <v>49</v>
      </c>
      <c r="C3506" t="s">
        <v>2560</v>
      </c>
      <c r="D3506" t="s">
        <v>46</v>
      </c>
      <c r="E3506">
        <f>YEAR(Table1[[#This Row],[Order Date]])</f>
        <v>2013</v>
      </c>
      <c r="F3506">
        <v>1</v>
      </c>
      <c r="G3506">
        <f>MONTH(Table1[[#This Row],[Order Date]])</f>
        <v>8</v>
      </c>
      <c r="H3506" s="1">
        <v>41514</v>
      </c>
      <c r="I3506">
        <v>31239</v>
      </c>
      <c r="J3506" t="s">
        <v>47</v>
      </c>
      <c r="K3506">
        <v>20</v>
      </c>
      <c r="L3506">
        <v>33.979999999999997</v>
      </c>
      <c r="M3506" s="2">
        <v>0.05</v>
      </c>
      <c r="N3506">
        <v>677.9</v>
      </c>
      <c r="O3506">
        <v>1.99</v>
      </c>
      <c r="P3506">
        <v>196.36</v>
      </c>
      <c r="Q3506" s="2">
        <v>0.45</v>
      </c>
      <c r="R3506" t="s">
        <v>96</v>
      </c>
      <c r="S3506" t="s">
        <v>139</v>
      </c>
      <c r="T3506" t="s">
        <v>256</v>
      </c>
      <c r="U3506" t="s">
        <v>102</v>
      </c>
      <c r="V3506" t="s">
        <v>33</v>
      </c>
      <c r="W3506">
        <v>4388</v>
      </c>
      <c r="X3506" s="1">
        <v>41519</v>
      </c>
      <c r="Y3506" t="s">
        <v>34</v>
      </c>
      <c r="Z3506" t="e" vm="27">
        <v>#VALUE!</v>
      </c>
      <c r="AA3506">
        <v>5401</v>
      </c>
      <c r="AB3506" t="e" cm="1" vm="2">
        <f t="array" ref="AB3506">_FV(Table1[[#This Row],[State]],"Country/region",TRUE)</f>
        <v>#VALUE!</v>
      </c>
    </row>
    <row r="3507" spans="1:28" x14ac:dyDescent="0.35">
      <c r="A3507" t="s">
        <v>1471</v>
      </c>
      <c r="B3507">
        <v>49</v>
      </c>
      <c r="C3507" t="s">
        <v>1391</v>
      </c>
      <c r="D3507" t="s">
        <v>38</v>
      </c>
      <c r="E3507">
        <f>YEAR(Table1[[#This Row],[Order Date]])</f>
        <v>2013</v>
      </c>
      <c r="F3507">
        <v>1</v>
      </c>
      <c r="G3507">
        <f>MONTH(Table1[[#This Row],[Order Date]])</f>
        <v>8</v>
      </c>
      <c r="H3507" s="1">
        <v>41515</v>
      </c>
      <c r="I3507">
        <v>58595</v>
      </c>
      <c r="J3507" t="s">
        <v>28</v>
      </c>
      <c r="K3507">
        <v>41</v>
      </c>
      <c r="L3507">
        <v>20.28</v>
      </c>
      <c r="M3507" s="2">
        <v>0.06</v>
      </c>
      <c r="N3507">
        <v>812.21</v>
      </c>
      <c r="O3507">
        <v>14.39</v>
      </c>
      <c r="P3507">
        <v>-128.02000000000001</v>
      </c>
      <c r="Q3507" s="2">
        <v>0.47</v>
      </c>
      <c r="R3507" t="s">
        <v>48</v>
      </c>
      <c r="S3507" t="s">
        <v>30</v>
      </c>
      <c r="T3507" t="s">
        <v>460</v>
      </c>
      <c r="U3507" t="s">
        <v>82</v>
      </c>
      <c r="V3507" t="s">
        <v>76</v>
      </c>
      <c r="W3507">
        <v>8192</v>
      </c>
      <c r="X3507" s="1">
        <v>41516</v>
      </c>
      <c r="Y3507" t="s">
        <v>42</v>
      </c>
      <c r="Z3507" t="e" vm="47">
        <v>#VALUE!</v>
      </c>
      <c r="AA3507">
        <v>27360</v>
      </c>
      <c r="AB3507" t="e" cm="1" vm="2">
        <f t="array" ref="AB3507">_FV(Table1[[#This Row],[State]],"Country/region",TRUE)</f>
        <v>#VALUE!</v>
      </c>
    </row>
    <row r="3508" spans="1:28" x14ac:dyDescent="0.35">
      <c r="A3508" t="s">
        <v>499</v>
      </c>
      <c r="B3508">
        <v>49</v>
      </c>
      <c r="C3508" t="s">
        <v>255</v>
      </c>
      <c r="D3508" t="s">
        <v>46</v>
      </c>
      <c r="E3508">
        <f>YEAR(Table1[[#This Row],[Order Date]])</f>
        <v>2013</v>
      </c>
      <c r="F3508">
        <v>1</v>
      </c>
      <c r="G3508">
        <f>MONTH(Table1[[#This Row],[Order Date]])</f>
        <v>8</v>
      </c>
      <c r="H3508" s="1">
        <v>41515</v>
      </c>
      <c r="I3508">
        <v>9251</v>
      </c>
      <c r="J3508" t="s">
        <v>131</v>
      </c>
      <c r="K3508">
        <v>38</v>
      </c>
      <c r="L3508">
        <v>89.99</v>
      </c>
      <c r="M3508" s="2">
        <v>0</v>
      </c>
      <c r="N3508">
        <v>3632.6</v>
      </c>
      <c r="O3508">
        <v>42</v>
      </c>
      <c r="P3508">
        <v>-400.33</v>
      </c>
      <c r="Q3508" s="2">
        <v>0.66</v>
      </c>
      <c r="R3508" t="s">
        <v>48</v>
      </c>
      <c r="S3508" t="s">
        <v>49</v>
      </c>
      <c r="T3508" t="s">
        <v>1317</v>
      </c>
      <c r="U3508" t="s">
        <v>51</v>
      </c>
      <c r="V3508" t="s">
        <v>52</v>
      </c>
      <c r="W3508">
        <v>1274</v>
      </c>
      <c r="X3508" s="1">
        <v>41517</v>
      </c>
      <c r="Y3508" t="s">
        <v>53</v>
      </c>
      <c r="Z3508" t="e" vm="4">
        <v>#VALUE!</v>
      </c>
      <c r="AA3508">
        <v>94025</v>
      </c>
      <c r="AB3508" t="e" cm="1" vm="2">
        <f t="array" ref="AB3508">_FV(Table1[[#This Row],[State]],"Country/region",TRUE)</f>
        <v>#VALUE!</v>
      </c>
    </row>
    <row r="3509" spans="1:28" x14ac:dyDescent="0.35">
      <c r="A3509" t="s">
        <v>2907</v>
      </c>
      <c r="B3509">
        <v>49</v>
      </c>
      <c r="C3509" t="s">
        <v>337</v>
      </c>
      <c r="D3509" t="s">
        <v>38</v>
      </c>
      <c r="E3509">
        <f>YEAR(Table1[[#This Row],[Order Date]])</f>
        <v>2013</v>
      </c>
      <c r="F3509">
        <v>1</v>
      </c>
      <c r="G3509">
        <f>MONTH(Table1[[#This Row],[Order Date]])</f>
        <v>8</v>
      </c>
      <c r="H3509" s="1">
        <v>41515</v>
      </c>
      <c r="I3509">
        <v>39907</v>
      </c>
      <c r="J3509" t="s">
        <v>47</v>
      </c>
      <c r="K3509">
        <v>12</v>
      </c>
      <c r="L3509">
        <v>30.73</v>
      </c>
      <c r="M3509" s="2">
        <v>0.05</v>
      </c>
      <c r="N3509">
        <v>378.84</v>
      </c>
      <c r="O3509">
        <v>4</v>
      </c>
      <c r="P3509">
        <v>-99.38</v>
      </c>
      <c r="Q3509" s="2">
        <v>0.75</v>
      </c>
      <c r="R3509" t="s">
        <v>96</v>
      </c>
      <c r="S3509" t="s">
        <v>30</v>
      </c>
      <c r="T3509" t="s">
        <v>873</v>
      </c>
      <c r="U3509" t="s">
        <v>102</v>
      </c>
      <c r="V3509" t="s">
        <v>52</v>
      </c>
      <c r="W3509">
        <v>5641</v>
      </c>
      <c r="X3509" s="1">
        <v>41524</v>
      </c>
      <c r="Y3509" t="s">
        <v>34</v>
      </c>
      <c r="Z3509" t="e" vm="4">
        <v>#VALUE!</v>
      </c>
      <c r="AA3509">
        <v>92404</v>
      </c>
      <c r="AB3509" t="e" cm="1" vm="2">
        <f t="array" ref="AB3509">_FV(Table1[[#This Row],[State]],"Country/region",TRUE)</f>
        <v>#VALUE!</v>
      </c>
    </row>
    <row r="3510" spans="1:28" x14ac:dyDescent="0.35">
      <c r="A3510" t="s">
        <v>960</v>
      </c>
      <c r="B3510">
        <v>49</v>
      </c>
      <c r="C3510" t="s">
        <v>961</v>
      </c>
      <c r="D3510" t="s">
        <v>46</v>
      </c>
      <c r="E3510">
        <f>YEAR(Table1[[#This Row],[Order Date]])</f>
        <v>2013</v>
      </c>
      <c r="F3510">
        <v>1</v>
      </c>
      <c r="G3510">
        <f>MONTH(Table1[[#This Row],[Order Date]])</f>
        <v>8</v>
      </c>
      <c r="H3510" s="1">
        <v>41516</v>
      </c>
      <c r="I3510">
        <v>32229</v>
      </c>
      <c r="J3510" t="s">
        <v>28</v>
      </c>
      <c r="K3510">
        <v>8</v>
      </c>
      <c r="L3510">
        <v>150.97999999999999</v>
      </c>
      <c r="M3510" s="2">
        <v>0.02</v>
      </c>
      <c r="N3510">
        <v>1219.19</v>
      </c>
      <c r="O3510">
        <v>13.99</v>
      </c>
      <c r="P3510">
        <v>44.37</v>
      </c>
      <c r="Q3510" s="2">
        <v>0.38</v>
      </c>
      <c r="R3510" t="s">
        <v>96</v>
      </c>
      <c r="S3510" t="s">
        <v>80</v>
      </c>
      <c r="T3510" t="s">
        <v>509</v>
      </c>
      <c r="U3510" t="s">
        <v>98</v>
      </c>
      <c r="V3510" t="s">
        <v>68</v>
      </c>
      <c r="W3510">
        <v>4532</v>
      </c>
      <c r="X3510" s="1">
        <v>41516</v>
      </c>
      <c r="Y3510" t="s">
        <v>34</v>
      </c>
      <c r="Z3510" t="e" vm="16">
        <v>#VALUE!</v>
      </c>
      <c r="AA3510">
        <v>61554</v>
      </c>
      <c r="AB3510" t="e" cm="1" vm="2">
        <f t="array" ref="AB3510">_FV(Table1[[#This Row],[State]],"Country/region",TRUE)</f>
        <v>#VALUE!</v>
      </c>
    </row>
    <row r="3511" spans="1:28" x14ac:dyDescent="0.35">
      <c r="A3511" t="s">
        <v>2879</v>
      </c>
      <c r="B3511">
        <v>49</v>
      </c>
      <c r="C3511" t="s">
        <v>881</v>
      </c>
      <c r="D3511" t="s">
        <v>46</v>
      </c>
      <c r="E3511">
        <f>YEAR(Table1[[#This Row],[Order Date]])</f>
        <v>2013</v>
      </c>
      <c r="F3511">
        <v>1</v>
      </c>
      <c r="G3511">
        <f>MONTH(Table1[[#This Row],[Order Date]])</f>
        <v>8</v>
      </c>
      <c r="H3511" s="1">
        <v>41516</v>
      </c>
      <c r="I3511">
        <v>12929</v>
      </c>
      <c r="J3511" t="s">
        <v>58</v>
      </c>
      <c r="K3511">
        <v>19</v>
      </c>
      <c r="L3511">
        <v>270.98</v>
      </c>
      <c r="M3511" s="2">
        <v>0.02</v>
      </c>
      <c r="N3511">
        <v>5297.47</v>
      </c>
      <c r="O3511">
        <v>50</v>
      </c>
      <c r="P3511">
        <v>-158.93</v>
      </c>
      <c r="Q3511" s="2">
        <v>0.77</v>
      </c>
      <c r="R3511" t="s">
        <v>48</v>
      </c>
      <c r="S3511" t="s">
        <v>49</v>
      </c>
      <c r="T3511" t="s">
        <v>689</v>
      </c>
      <c r="U3511" t="s">
        <v>51</v>
      </c>
      <c r="V3511" t="s">
        <v>68</v>
      </c>
      <c r="W3511">
        <v>1806</v>
      </c>
      <c r="X3511" s="1">
        <v>41517</v>
      </c>
      <c r="Y3511" t="s">
        <v>53</v>
      </c>
      <c r="Z3511" t="e" vm="16">
        <v>#VALUE!</v>
      </c>
      <c r="AA3511">
        <v>60007</v>
      </c>
      <c r="AB3511" t="e" cm="1" vm="2">
        <f t="array" ref="AB3511">_FV(Table1[[#This Row],[State]],"Country/region",TRUE)</f>
        <v>#VALUE!</v>
      </c>
    </row>
    <row r="3512" spans="1:28" x14ac:dyDescent="0.35">
      <c r="A3512" t="s">
        <v>2111</v>
      </c>
      <c r="B3512">
        <v>49</v>
      </c>
      <c r="C3512" t="s">
        <v>2193</v>
      </c>
      <c r="D3512" t="s">
        <v>46</v>
      </c>
      <c r="E3512">
        <f>YEAR(Table1[[#This Row],[Order Date]])</f>
        <v>2013</v>
      </c>
      <c r="F3512">
        <v>1</v>
      </c>
      <c r="G3512">
        <f>MONTH(Table1[[#This Row],[Order Date]])</f>
        <v>8</v>
      </c>
      <c r="H3512" s="1">
        <v>41516</v>
      </c>
      <c r="I3512">
        <v>14597</v>
      </c>
      <c r="J3512" t="s">
        <v>58</v>
      </c>
      <c r="K3512">
        <v>35</v>
      </c>
      <c r="L3512">
        <v>7.96</v>
      </c>
      <c r="M3512" s="2">
        <v>7.0000000000000007E-2</v>
      </c>
      <c r="N3512">
        <v>266.64</v>
      </c>
      <c r="O3512">
        <v>4.95</v>
      </c>
      <c r="P3512">
        <v>-36.76</v>
      </c>
      <c r="Q3512" s="2">
        <v>0.41</v>
      </c>
      <c r="R3512" t="s">
        <v>48</v>
      </c>
      <c r="S3512" t="s">
        <v>30</v>
      </c>
      <c r="T3512" t="s">
        <v>1759</v>
      </c>
      <c r="U3512" t="s">
        <v>82</v>
      </c>
      <c r="V3512" t="s">
        <v>52</v>
      </c>
      <c r="W3512">
        <v>2048</v>
      </c>
      <c r="X3512" s="1">
        <v>41517</v>
      </c>
      <c r="Y3512" t="s">
        <v>34</v>
      </c>
      <c r="Z3512" t="e" vm="39">
        <v>#VALUE!</v>
      </c>
      <c r="AA3512">
        <v>87105</v>
      </c>
      <c r="AB3512" t="e" cm="1" vm="2">
        <f t="array" ref="AB3512">_FV(Table1[[#This Row],[State]],"Country/region",TRUE)</f>
        <v>#VALUE!</v>
      </c>
    </row>
    <row r="3513" spans="1:28" x14ac:dyDescent="0.35">
      <c r="A3513" t="s">
        <v>2111</v>
      </c>
      <c r="B3513">
        <v>49</v>
      </c>
      <c r="C3513" t="s">
        <v>2193</v>
      </c>
      <c r="D3513" t="s">
        <v>46</v>
      </c>
      <c r="E3513">
        <f>YEAR(Table1[[#This Row],[Order Date]])</f>
        <v>2013</v>
      </c>
      <c r="F3513">
        <v>1</v>
      </c>
      <c r="G3513">
        <f>MONTH(Table1[[#This Row],[Order Date]])</f>
        <v>8</v>
      </c>
      <c r="H3513" s="1">
        <v>41516</v>
      </c>
      <c r="I3513">
        <v>14597</v>
      </c>
      <c r="J3513" t="s">
        <v>58</v>
      </c>
      <c r="K3513">
        <v>41</v>
      </c>
      <c r="L3513">
        <v>7.68</v>
      </c>
      <c r="M3513" s="2">
        <v>0.03</v>
      </c>
      <c r="N3513">
        <v>320.42</v>
      </c>
      <c r="O3513">
        <v>6.16</v>
      </c>
      <c r="P3513">
        <v>-66.366500000000002</v>
      </c>
      <c r="Q3513" s="2">
        <v>0.35</v>
      </c>
      <c r="R3513" t="s">
        <v>29</v>
      </c>
      <c r="S3513" t="s">
        <v>30</v>
      </c>
      <c r="T3513" t="s">
        <v>174</v>
      </c>
      <c r="U3513" t="s">
        <v>67</v>
      </c>
      <c r="V3513" t="s">
        <v>52</v>
      </c>
      <c r="W3513">
        <v>2047</v>
      </c>
      <c r="X3513" s="1">
        <v>41517</v>
      </c>
      <c r="Y3513" t="s">
        <v>42</v>
      </c>
      <c r="Z3513" t="e" vm="39">
        <v>#VALUE!</v>
      </c>
      <c r="AA3513">
        <v>87105</v>
      </c>
      <c r="AB3513" t="e" cm="1" vm="2">
        <f t="array" ref="AB3513">_FV(Table1[[#This Row],[State]],"Country/region",TRUE)</f>
        <v>#VALUE!</v>
      </c>
    </row>
    <row r="3514" spans="1:28" x14ac:dyDescent="0.35">
      <c r="A3514" t="s">
        <v>2879</v>
      </c>
      <c r="B3514">
        <v>49</v>
      </c>
      <c r="C3514" t="s">
        <v>881</v>
      </c>
      <c r="D3514" t="s">
        <v>46</v>
      </c>
      <c r="E3514">
        <f>YEAR(Table1[[#This Row],[Order Date]])</f>
        <v>2013</v>
      </c>
      <c r="F3514">
        <v>1</v>
      </c>
      <c r="G3514">
        <f>MONTH(Table1[[#This Row],[Order Date]])</f>
        <v>8</v>
      </c>
      <c r="H3514" s="1">
        <v>41516</v>
      </c>
      <c r="I3514">
        <v>12929</v>
      </c>
      <c r="J3514" t="s">
        <v>58</v>
      </c>
      <c r="K3514">
        <v>20</v>
      </c>
      <c r="L3514">
        <v>4.4800000000000004</v>
      </c>
      <c r="M3514" s="2">
        <v>0</v>
      </c>
      <c r="N3514">
        <v>95.3</v>
      </c>
      <c r="O3514">
        <v>1.22</v>
      </c>
      <c r="P3514">
        <v>29.68</v>
      </c>
      <c r="Q3514" s="2">
        <v>0.36</v>
      </c>
      <c r="R3514" t="s">
        <v>29</v>
      </c>
      <c r="S3514" t="s">
        <v>59</v>
      </c>
      <c r="T3514" t="s">
        <v>2947</v>
      </c>
      <c r="U3514" t="s">
        <v>61</v>
      </c>
      <c r="V3514" t="s">
        <v>68</v>
      </c>
      <c r="W3514">
        <v>1807</v>
      </c>
      <c r="X3514" s="1">
        <v>41517</v>
      </c>
      <c r="Y3514" t="s">
        <v>34</v>
      </c>
      <c r="Z3514" t="e" vm="16">
        <v>#VALUE!</v>
      </c>
      <c r="AA3514">
        <v>60007</v>
      </c>
      <c r="AB3514" t="e" cm="1" vm="2">
        <f t="array" ref="AB3514">_FV(Table1[[#This Row],[State]],"Country/region",TRUE)</f>
        <v>#VALUE!</v>
      </c>
    </row>
    <row r="3515" spans="1:28" x14ac:dyDescent="0.35">
      <c r="A3515" t="s">
        <v>960</v>
      </c>
      <c r="B3515">
        <v>49</v>
      </c>
      <c r="C3515" t="s">
        <v>961</v>
      </c>
      <c r="D3515" t="s">
        <v>46</v>
      </c>
      <c r="E3515">
        <f>YEAR(Table1[[#This Row],[Order Date]])</f>
        <v>2013</v>
      </c>
      <c r="F3515">
        <v>1</v>
      </c>
      <c r="G3515">
        <f>MONTH(Table1[[#This Row],[Order Date]])</f>
        <v>8</v>
      </c>
      <c r="H3515" s="1">
        <v>41516</v>
      </c>
      <c r="I3515">
        <v>32229</v>
      </c>
      <c r="J3515" t="s">
        <v>28</v>
      </c>
      <c r="K3515">
        <v>15</v>
      </c>
      <c r="L3515">
        <v>1.76</v>
      </c>
      <c r="M3515" s="2">
        <v>0</v>
      </c>
      <c r="N3515">
        <v>28.68</v>
      </c>
      <c r="O3515">
        <v>0.7</v>
      </c>
      <c r="P3515">
        <v>-0.12</v>
      </c>
      <c r="Q3515" s="2">
        <v>0.56000000000000005</v>
      </c>
      <c r="R3515" t="s">
        <v>29</v>
      </c>
      <c r="S3515" t="s">
        <v>59</v>
      </c>
      <c r="T3515" t="s">
        <v>203</v>
      </c>
      <c r="U3515" t="s">
        <v>88</v>
      </c>
      <c r="V3515" t="s">
        <v>68</v>
      </c>
      <c r="W3515">
        <v>4533</v>
      </c>
      <c r="X3515" s="1">
        <v>41517</v>
      </c>
      <c r="Y3515" t="s">
        <v>34</v>
      </c>
      <c r="Z3515" t="e" vm="16">
        <v>#VALUE!</v>
      </c>
      <c r="AA3515">
        <v>61554</v>
      </c>
      <c r="AB3515" t="e" cm="1" vm="2">
        <f t="array" ref="AB3515">_FV(Table1[[#This Row],[State]],"Country/region",TRUE)</f>
        <v>#VALUE!</v>
      </c>
    </row>
    <row r="3516" spans="1:28" x14ac:dyDescent="0.35">
      <c r="A3516" t="s">
        <v>1904</v>
      </c>
      <c r="B3516">
        <v>49</v>
      </c>
      <c r="C3516" t="s">
        <v>3138</v>
      </c>
      <c r="D3516" t="s">
        <v>27</v>
      </c>
      <c r="E3516">
        <f>YEAR(Table1[[#This Row],[Order Date]])</f>
        <v>2013</v>
      </c>
      <c r="F3516">
        <v>1</v>
      </c>
      <c r="G3516">
        <f>MONTH(Table1[[#This Row],[Order Date]])</f>
        <v>8</v>
      </c>
      <c r="H3516" s="1">
        <v>41516</v>
      </c>
      <c r="I3516">
        <v>44613</v>
      </c>
      <c r="J3516" t="s">
        <v>28</v>
      </c>
      <c r="K3516">
        <v>34</v>
      </c>
      <c r="L3516">
        <v>55.98</v>
      </c>
      <c r="M3516" s="2">
        <v>7.0000000000000007E-2</v>
      </c>
      <c r="N3516">
        <v>1911.69</v>
      </c>
      <c r="O3516">
        <v>5.15</v>
      </c>
      <c r="P3516">
        <v>939.43</v>
      </c>
      <c r="Q3516" s="2">
        <v>0.36</v>
      </c>
      <c r="R3516" t="s">
        <v>29</v>
      </c>
      <c r="S3516" t="s">
        <v>30</v>
      </c>
      <c r="T3516" t="s">
        <v>2704</v>
      </c>
      <c r="U3516" t="s">
        <v>61</v>
      </c>
      <c r="V3516" t="s">
        <v>76</v>
      </c>
      <c r="W3516">
        <v>6304</v>
      </c>
      <c r="X3516" s="1">
        <v>41517</v>
      </c>
      <c r="Y3516" t="s">
        <v>34</v>
      </c>
      <c r="Z3516" t="e" vm="44">
        <v>#VALUE!</v>
      </c>
      <c r="AA3516">
        <v>30080</v>
      </c>
      <c r="AB3516" t="e" cm="1" vm="2">
        <f t="array" ref="AB3516">_FV(Table1[[#This Row],[State]],"Country/region",TRUE)</f>
        <v>#VALUE!</v>
      </c>
    </row>
    <row r="3517" spans="1:28" x14ac:dyDescent="0.35">
      <c r="A3517" t="s">
        <v>635</v>
      </c>
      <c r="B3517">
        <v>49</v>
      </c>
      <c r="C3517" t="s">
        <v>3138</v>
      </c>
      <c r="D3517" t="s">
        <v>27</v>
      </c>
      <c r="E3517">
        <f>YEAR(Table1[[#This Row],[Order Date]])</f>
        <v>2013</v>
      </c>
      <c r="F3517">
        <v>1</v>
      </c>
      <c r="G3517">
        <f>MONTH(Table1[[#This Row],[Order Date]])</f>
        <v>8</v>
      </c>
      <c r="H3517" s="1">
        <v>41516</v>
      </c>
      <c r="I3517">
        <v>44613</v>
      </c>
      <c r="J3517" t="s">
        <v>28</v>
      </c>
      <c r="K3517">
        <v>45</v>
      </c>
      <c r="L3517">
        <v>5.28</v>
      </c>
      <c r="M3517" s="2">
        <v>0.03</v>
      </c>
      <c r="N3517">
        <v>245.55</v>
      </c>
      <c r="O3517">
        <v>8.16</v>
      </c>
      <c r="P3517">
        <v>-227.25</v>
      </c>
      <c r="Q3517" s="2">
        <v>0.4</v>
      </c>
      <c r="R3517" t="s">
        <v>29</v>
      </c>
      <c r="S3517" t="s">
        <v>30</v>
      </c>
      <c r="T3517" t="s">
        <v>3139</v>
      </c>
      <c r="U3517" t="s">
        <v>61</v>
      </c>
      <c r="V3517" t="s">
        <v>76</v>
      </c>
      <c r="W3517">
        <v>6306</v>
      </c>
      <c r="X3517" s="1">
        <v>41517</v>
      </c>
      <c r="Y3517" t="s">
        <v>34</v>
      </c>
      <c r="Z3517" t="e" vm="44">
        <v>#VALUE!</v>
      </c>
      <c r="AA3517">
        <v>30458</v>
      </c>
      <c r="AB3517" t="e" cm="1" vm="2">
        <f t="array" ref="AB3517">_FV(Table1[[#This Row],[State]],"Country/region",TRUE)</f>
        <v>#VALUE!</v>
      </c>
    </row>
    <row r="3518" spans="1:28" x14ac:dyDescent="0.35">
      <c r="A3518" t="s">
        <v>1904</v>
      </c>
      <c r="B3518">
        <v>49</v>
      </c>
      <c r="C3518" t="s">
        <v>3138</v>
      </c>
      <c r="D3518" t="s">
        <v>27</v>
      </c>
      <c r="E3518">
        <f>YEAR(Table1[[#This Row],[Order Date]])</f>
        <v>2013</v>
      </c>
      <c r="F3518">
        <v>1</v>
      </c>
      <c r="G3518">
        <f>MONTH(Table1[[#This Row],[Order Date]])</f>
        <v>8</v>
      </c>
      <c r="H3518" s="1">
        <v>41516</v>
      </c>
      <c r="I3518">
        <v>44613</v>
      </c>
      <c r="J3518" t="s">
        <v>28</v>
      </c>
      <c r="K3518">
        <v>17</v>
      </c>
      <c r="L3518">
        <v>7.99</v>
      </c>
      <c r="M3518" s="2">
        <v>0.03</v>
      </c>
      <c r="N3518">
        <v>120.751</v>
      </c>
      <c r="O3518">
        <v>5.03</v>
      </c>
      <c r="P3518">
        <v>-71.39</v>
      </c>
      <c r="Q3518" s="2">
        <v>0.6</v>
      </c>
      <c r="R3518" t="s">
        <v>96</v>
      </c>
      <c r="S3518" t="s">
        <v>80</v>
      </c>
      <c r="T3518" t="s">
        <v>1909</v>
      </c>
      <c r="U3518" t="s">
        <v>105</v>
      </c>
      <c r="V3518" t="s">
        <v>76</v>
      </c>
      <c r="W3518">
        <v>6305</v>
      </c>
      <c r="X3518" s="1">
        <v>41517</v>
      </c>
      <c r="Y3518" t="s">
        <v>34</v>
      </c>
      <c r="Z3518" t="e" vm="44">
        <v>#VALUE!</v>
      </c>
      <c r="AA3518">
        <v>30080</v>
      </c>
      <c r="AB3518" t="e" cm="1" vm="2">
        <f t="array" ref="AB3518">_FV(Table1[[#This Row],[State]],"Country/region",TRUE)</f>
        <v>#VALUE!</v>
      </c>
    </row>
    <row r="3519" spans="1:28" x14ac:dyDescent="0.35">
      <c r="A3519" t="s">
        <v>1109</v>
      </c>
      <c r="B3519">
        <v>49</v>
      </c>
      <c r="C3519" t="s">
        <v>1110</v>
      </c>
      <c r="D3519" t="s">
        <v>46</v>
      </c>
      <c r="E3519">
        <f>YEAR(Table1[[#This Row],[Order Date]])</f>
        <v>2013</v>
      </c>
      <c r="F3519">
        <v>1</v>
      </c>
      <c r="G3519">
        <f>MONTH(Table1[[#This Row],[Order Date]])</f>
        <v>8</v>
      </c>
      <c r="H3519" s="1">
        <v>41516</v>
      </c>
      <c r="I3519">
        <v>30372</v>
      </c>
      <c r="J3519" t="s">
        <v>28</v>
      </c>
      <c r="K3519">
        <v>1</v>
      </c>
      <c r="L3519">
        <v>12.22</v>
      </c>
      <c r="M3519" s="2">
        <v>0.1</v>
      </c>
      <c r="N3519">
        <v>14.4</v>
      </c>
      <c r="O3519">
        <v>2.85</v>
      </c>
      <c r="P3519">
        <v>-7.39</v>
      </c>
      <c r="Q3519" s="2">
        <v>0.55000000000000004</v>
      </c>
      <c r="R3519" t="s">
        <v>48</v>
      </c>
      <c r="S3519" t="s">
        <v>139</v>
      </c>
      <c r="T3519" t="s">
        <v>679</v>
      </c>
      <c r="U3519" t="s">
        <v>82</v>
      </c>
      <c r="V3519" t="s">
        <v>68</v>
      </c>
      <c r="W3519">
        <v>4267</v>
      </c>
      <c r="X3519" s="1">
        <v>41518</v>
      </c>
      <c r="Y3519" t="s">
        <v>34</v>
      </c>
      <c r="Z3519" t="e" vm="38">
        <v>#VALUE!</v>
      </c>
      <c r="AA3519">
        <v>46307</v>
      </c>
      <c r="AB3519" t="e" cm="1" vm="2">
        <f t="array" ref="AB3519">_FV(Table1[[#This Row],[State]],"Country/region",TRUE)</f>
        <v>#VALUE!</v>
      </c>
    </row>
    <row r="3520" spans="1:28" x14ac:dyDescent="0.35">
      <c r="A3520" t="s">
        <v>2715</v>
      </c>
      <c r="B3520">
        <v>49</v>
      </c>
      <c r="C3520" t="s">
        <v>2716</v>
      </c>
      <c r="D3520" t="s">
        <v>57</v>
      </c>
      <c r="E3520">
        <f>YEAR(Table1[[#This Row],[Order Date]])</f>
        <v>2013</v>
      </c>
      <c r="F3520">
        <v>1</v>
      </c>
      <c r="G3520">
        <f>MONTH(Table1[[#This Row],[Order Date]])</f>
        <v>8</v>
      </c>
      <c r="H3520" s="1">
        <v>41516</v>
      </c>
      <c r="I3520">
        <v>34530</v>
      </c>
      <c r="J3520" t="s">
        <v>47</v>
      </c>
      <c r="K3520">
        <v>22</v>
      </c>
      <c r="L3520">
        <v>67.84</v>
      </c>
      <c r="M3520" s="2">
        <v>0.06</v>
      </c>
      <c r="N3520">
        <v>1516.13</v>
      </c>
      <c r="O3520">
        <v>0.99</v>
      </c>
      <c r="P3520">
        <v>493.03</v>
      </c>
      <c r="Q3520" s="2">
        <v>0.57999999999999996</v>
      </c>
      <c r="R3520" t="s">
        <v>29</v>
      </c>
      <c r="S3520" t="s">
        <v>30</v>
      </c>
      <c r="T3520" t="s">
        <v>498</v>
      </c>
      <c r="U3520" t="s">
        <v>214</v>
      </c>
      <c r="V3520" t="s">
        <v>33</v>
      </c>
      <c r="W3520">
        <v>4851</v>
      </c>
      <c r="X3520" s="1">
        <v>41518</v>
      </c>
      <c r="Y3520" t="s">
        <v>42</v>
      </c>
      <c r="Z3520" t="e" vm="22">
        <v>#VALUE!</v>
      </c>
      <c r="AA3520">
        <v>45840</v>
      </c>
      <c r="AB3520" t="e" cm="1" vm="2">
        <f t="array" ref="AB3520">_FV(Table1[[#This Row],[State]],"Country/region",TRUE)</f>
        <v>#VALUE!</v>
      </c>
    </row>
    <row r="3521" spans="1:28" x14ac:dyDescent="0.35">
      <c r="A3521" t="s">
        <v>2715</v>
      </c>
      <c r="B3521">
        <v>49</v>
      </c>
      <c r="C3521" t="s">
        <v>2716</v>
      </c>
      <c r="D3521" t="s">
        <v>57</v>
      </c>
      <c r="E3521">
        <f>YEAR(Table1[[#This Row],[Order Date]])</f>
        <v>2013</v>
      </c>
      <c r="F3521">
        <v>1</v>
      </c>
      <c r="G3521">
        <f>MONTH(Table1[[#This Row],[Order Date]])</f>
        <v>8</v>
      </c>
      <c r="H3521" s="1">
        <v>41516</v>
      </c>
      <c r="I3521">
        <v>34530</v>
      </c>
      <c r="J3521" t="s">
        <v>47</v>
      </c>
      <c r="K3521">
        <v>7</v>
      </c>
      <c r="L3521">
        <v>150.97999999999999</v>
      </c>
      <c r="M3521" s="2">
        <v>0.03</v>
      </c>
      <c r="N3521">
        <v>1092.42</v>
      </c>
      <c r="O3521">
        <v>16.010000000000002</v>
      </c>
      <c r="P3521">
        <v>-364.87336599999998</v>
      </c>
      <c r="Q3521" s="2">
        <v>0.7</v>
      </c>
      <c r="R3521" t="s">
        <v>48</v>
      </c>
      <c r="S3521" t="s">
        <v>73</v>
      </c>
      <c r="T3521" t="s">
        <v>123</v>
      </c>
      <c r="U3521" t="s">
        <v>75</v>
      </c>
      <c r="V3521" t="s">
        <v>33</v>
      </c>
      <c r="W3521">
        <v>4853</v>
      </c>
      <c r="X3521" s="1">
        <v>41521</v>
      </c>
      <c r="Y3521" t="s">
        <v>53</v>
      </c>
      <c r="Z3521" t="e" vm="22">
        <v>#VALUE!</v>
      </c>
      <c r="AA3521">
        <v>45840</v>
      </c>
      <c r="AB3521" t="e" cm="1" vm="2">
        <f t="array" ref="AB3521">_FV(Table1[[#This Row],[State]],"Country/region",TRUE)</f>
        <v>#VALUE!</v>
      </c>
    </row>
    <row r="3522" spans="1:28" x14ac:dyDescent="0.35">
      <c r="A3522" t="s">
        <v>2715</v>
      </c>
      <c r="B3522">
        <v>49</v>
      </c>
      <c r="C3522" t="s">
        <v>2716</v>
      </c>
      <c r="D3522" t="s">
        <v>57</v>
      </c>
      <c r="E3522">
        <f>YEAR(Table1[[#This Row],[Order Date]])</f>
        <v>2013</v>
      </c>
      <c r="F3522">
        <v>1</v>
      </c>
      <c r="G3522">
        <f>MONTH(Table1[[#This Row],[Order Date]])</f>
        <v>8</v>
      </c>
      <c r="H3522" s="1">
        <v>41516</v>
      </c>
      <c r="I3522">
        <v>34530</v>
      </c>
      <c r="J3522" t="s">
        <v>47</v>
      </c>
      <c r="K3522">
        <v>38</v>
      </c>
      <c r="L3522">
        <v>17.48</v>
      </c>
      <c r="M3522" s="2">
        <v>0.09</v>
      </c>
      <c r="N3522">
        <v>612.49</v>
      </c>
      <c r="O3522">
        <v>1.99</v>
      </c>
      <c r="P3522">
        <v>168.04</v>
      </c>
      <c r="Q3522" s="2">
        <v>0.45</v>
      </c>
      <c r="R3522" t="s">
        <v>96</v>
      </c>
      <c r="S3522" t="s">
        <v>139</v>
      </c>
      <c r="T3522" t="s">
        <v>1856</v>
      </c>
      <c r="U3522" t="s">
        <v>102</v>
      </c>
      <c r="V3522" t="s">
        <v>33</v>
      </c>
      <c r="W3522">
        <v>4852</v>
      </c>
      <c r="X3522" s="1">
        <v>41521</v>
      </c>
      <c r="Y3522" t="s">
        <v>34</v>
      </c>
      <c r="Z3522" t="e" vm="22">
        <v>#VALUE!</v>
      </c>
      <c r="AA3522">
        <v>45840</v>
      </c>
      <c r="AB3522" t="e" cm="1" vm="2">
        <f t="array" ref="AB3522">_FV(Table1[[#This Row],[State]],"Country/region",TRUE)</f>
        <v>#VALUE!</v>
      </c>
    </row>
    <row r="3523" spans="1:28" x14ac:dyDescent="0.35">
      <c r="A3523" t="s">
        <v>1805</v>
      </c>
      <c r="B3523">
        <v>49</v>
      </c>
      <c r="C3523" t="s">
        <v>711</v>
      </c>
      <c r="D3523" t="s">
        <v>57</v>
      </c>
      <c r="E3523">
        <f>YEAR(Table1[[#This Row],[Order Date]])</f>
        <v>2013</v>
      </c>
      <c r="F3523">
        <v>1</v>
      </c>
      <c r="G3523">
        <f>MONTH(Table1[[#This Row],[Order Date]])</f>
        <v>8</v>
      </c>
      <c r="H3523" s="1">
        <v>41517</v>
      </c>
      <c r="I3523">
        <v>50882</v>
      </c>
      <c r="J3523" t="s">
        <v>28</v>
      </c>
      <c r="K3523">
        <v>37</v>
      </c>
      <c r="L3523">
        <v>10.23</v>
      </c>
      <c r="M3523" s="2">
        <v>0.08</v>
      </c>
      <c r="N3523">
        <v>366.84</v>
      </c>
      <c r="O3523">
        <v>4.68</v>
      </c>
      <c r="P3523">
        <v>-50.1</v>
      </c>
      <c r="Q3523" s="2">
        <v>0.59</v>
      </c>
      <c r="R3523" t="s">
        <v>29</v>
      </c>
      <c r="S3523" t="s">
        <v>139</v>
      </c>
      <c r="T3523" t="s">
        <v>2676</v>
      </c>
      <c r="U3523" t="s">
        <v>481</v>
      </c>
      <c r="V3523" t="s">
        <v>52</v>
      </c>
      <c r="W3523">
        <v>7134</v>
      </c>
      <c r="X3523" s="1">
        <v>41517</v>
      </c>
      <c r="Y3523" t="s">
        <v>34</v>
      </c>
      <c r="Z3523" t="e" vm="8">
        <v>#VALUE!</v>
      </c>
      <c r="AA3523">
        <v>97420</v>
      </c>
      <c r="AB3523" t="e" cm="1" vm="2">
        <f t="array" ref="AB3523">_FV(Table1[[#This Row],[State]],"Country/region",TRUE)</f>
        <v>#VALUE!</v>
      </c>
    </row>
    <row r="3524" spans="1:28" x14ac:dyDescent="0.35">
      <c r="A3524" t="s">
        <v>1038</v>
      </c>
      <c r="B3524">
        <v>49</v>
      </c>
      <c r="C3524" t="s">
        <v>726</v>
      </c>
      <c r="D3524" t="s">
        <v>57</v>
      </c>
      <c r="E3524">
        <f>YEAR(Table1[[#This Row],[Order Date]])</f>
        <v>2013</v>
      </c>
      <c r="F3524">
        <v>1</v>
      </c>
      <c r="G3524">
        <f>MONTH(Table1[[#This Row],[Order Date]])</f>
        <v>8</v>
      </c>
      <c r="H3524" s="1">
        <v>41517</v>
      </c>
      <c r="I3524">
        <v>17542</v>
      </c>
      <c r="J3524" t="s">
        <v>47</v>
      </c>
      <c r="K3524">
        <v>37</v>
      </c>
      <c r="L3524">
        <v>2.88</v>
      </c>
      <c r="M3524" s="2">
        <v>0.01</v>
      </c>
      <c r="N3524">
        <v>105.99</v>
      </c>
      <c r="O3524">
        <v>0.5</v>
      </c>
      <c r="P3524">
        <v>43.37</v>
      </c>
      <c r="Q3524" s="2">
        <v>0.36</v>
      </c>
      <c r="R3524" t="s">
        <v>29</v>
      </c>
      <c r="S3524" t="s">
        <v>30</v>
      </c>
      <c r="T3524" t="s">
        <v>1012</v>
      </c>
      <c r="U3524" t="s">
        <v>210</v>
      </c>
      <c r="V3524" t="s">
        <v>52</v>
      </c>
      <c r="W3524">
        <v>2417</v>
      </c>
      <c r="X3524" s="1">
        <v>41519</v>
      </c>
      <c r="Y3524" t="s">
        <v>34</v>
      </c>
      <c r="Z3524" t="e" vm="4">
        <v>#VALUE!</v>
      </c>
      <c r="AA3524">
        <v>95051</v>
      </c>
      <c r="AB3524" t="e" cm="1" vm="2">
        <f t="array" ref="AB3524">_FV(Table1[[#This Row],[State]],"Country/region",TRUE)</f>
        <v>#VALUE!</v>
      </c>
    </row>
    <row r="3525" spans="1:28" x14ac:dyDescent="0.35">
      <c r="A3525" t="s">
        <v>1995</v>
      </c>
      <c r="B3525">
        <v>49</v>
      </c>
      <c r="C3525" t="s">
        <v>2609</v>
      </c>
      <c r="D3525" t="s">
        <v>27</v>
      </c>
      <c r="E3525">
        <f>YEAR(Table1[[#This Row],[Order Date]])</f>
        <v>2013</v>
      </c>
      <c r="F3525">
        <v>1</v>
      </c>
      <c r="G3525">
        <f>MONTH(Table1[[#This Row],[Order Date]])</f>
        <v>8</v>
      </c>
      <c r="H3525" s="1">
        <v>41517</v>
      </c>
      <c r="I3525">
        <v>33634</v>
      </c>
      <c r="J3525" t="s">
        <v>39</v>
      </c>
      <c r="K3525">
        <v>40</v>
      </c>
      <c r="L3525">
        <v>6.48</v>
      </c>
      <c r="M3525" s="2">
        <v>0.05</v>
      </c>
      <c r="N3525">
        <v>271.33999999999997</v>
      </c>
      <c r="O3525">
        <v>7.86</v>
      </c>
      <c r="P3525">
        <v>-151.91999999999999</v>
      </c>
      <c r="Q3525" s="2">
        <v>0.37</v>
      </c>
      <c r="R3525" t="s">
        <v>29</v>
      </c>
      <c r="S3525" t="s">
        <v>30</v>
      </c>
      <c r="T3525" t="s">
        <v>1483</v>
      </c>
      <c r="U3525" t="s">
        <v>61</v>
      </c>
      <c r="V3525" t="s">
        <v>52</v>
      </c>
      <c r="W3525">
        <v>4723</v>
      </c>
      <c r="X3525" s="1">
        <v>41519</v>
      </c>
      <c r="Y3525" t="s">
        <v>34</v>
      </c>
      <c r="Z3525" t="e" vm="8">
        <v>#VALUE!</v>
      </c>
      <c r="AA3525">
        <v>97756</v>
      </c>
      <c r="AB3525" t="e" cm="1" vm="2">
        <f t="array" ref="AB3525">_FV(Table1[[#This Row],[State]],"Country/region",TRUE)</f>
        <v>#VALUE!</v>
      </c>
    </row>
    <row r="3526" spans="1:28" x14ac:dyDescent="0.35">
      <c r="A3526" t="s">
        <v>2341</v>
      </c>
      <c r="B3526">
        <v>49</v>
      </c>
      <c r="C3526" t="s">
        <v>3107</v>
      </c>
      <c r="D3526" t="s">
        <v>27</v>
      </c>
      <c r="E3526">
        <f>YEAR(Table1[[#This Row],[Order Date]])</f>
        <v>2013</v>
      </c>
      <c r="F3526">
        <v>1</v>
      </c>
      <c r="G3526">
        <f>MONTH(Table1[[#This Row],[Order Date]])</f>
        <v>9</v>
      </c>
      <c r="H3526" s="1">
        <v>41518</v>
      </c>
      <c r="I3526">
        <v>59939</v>
      </c>
      <c r="J3526" t="s">
        <v>131</v>
      </c>
      <c r="K3526">
        <v>42</v>
      </c>
      <c r="L3526">
        <v>3.14</v>
      </c>
      <c r="M3526" s="2">
        <v>0.05</v>
      </c>
      <c r="N3526">
        <v>130.96</v>
      </c>
      <c r="O3526">
        <v>1.92</v>
      </c>
      <c r="P3526">
        <v>-66.739999999999995</v>
      </c>
      <c r="Q3526" s="2">
        <v>0.84</v>
      </c>
      <c r="R3526" t="s">
        <v>29</v>
      </c>
      <c r="S3526" t="s">
        <v>59</v>
      </c>
      <c r="T3526" t="s">
        <v>2169</v>
      </c>
      <c r="U3526" t="s">
        <v>481</v>
      </c>
      <c r="V3526" t="s">
        <v>76</v>
      </c>
      <c r="W3526">
        <v>8390</v>
      </c>
      <c r="X3526" s="1">
        <v>41518</v>
      </c>
      <c r="Y3526" t="s">
        <v>34</v>
      </c>
      <c r="Z3526" t="e" vm="10">
        <v>#VALUE!</v>
      </c>
      <c r="AA3526">
        <v>70506</v>
      </c>
      <c r="AB3526" t="e" cm="1" vm="2">
        <f t="array" ref="AB3526">_FV(Table1[[#This Row],[State]],"Country/region",TRUE)</f>
        <v>#VALUE!</v>
      </c>
    </row>
    <row r="3527" spans="1:28" x14ac:dyDescent="0.35">
      <c r="A3527" t="s">
        <v>1906</v>
      </c>
      <c r="B3527">
        <v>49</v>
      </c>
      <c r="C3527" t="s">
        <v>2171</v>
      </c>
      <c r="D3527" t="s">
        <v>57</v>
      </c>
      <c r="E3527">
        <f>YEAR(Table1[[#This Row],[Order Date]])</f>
        <v>2013</v>
      </c>
      <c r="F3527">
        <v>1</v>
      </c>
      <c r="G3527">
        <f>MONTH(Table1[[#This Row],[Order Date]])</f>
        <v>9</v>
      </c>
      <c r="H3527" s="1">
        <v>41518</v>
      </c>
      <c r="I3527">
        <v>45217</v>
      </c>
      <c r="J3527" t="s">
        <v>39</v>
      </c>
      <c r="K3527">
        <v>40</v>
      </c>
      <c r="L3527">
        <v>200.99</v>
      </c>
      <c r="M3527" s="2">
        <v>0.08</v>
      </c>
      <c r="N3527">
        <v>6789.9274999999998</v>
      </c>
      <c r="O3527">
        <v>4.2</v>
      </c>
      <c r="P3527">
        <v>1864.6559999999999</v>
      </c>
      <c r="Q3527" s="2">
        <v>0.59</v>
      </c>
      <c r="R3527" t="s">
        <v>96</v>
      </c>
      <c r="S3527" t="s">
        <v>30</v>
      </c>
      <c r="T3527" t="s">
        <v>1813</v>
      </c>
      <c r="U3527" t="s">
        <v>105</v>
      </c>
      <c r="V3527" t="s">
        <v>68</v>
      </c>
      <c r="W3527">
        <v>6372</v>
      </c>
      <c r="X3527" s="1">
        <v>41519</v>
      </c>
      <c r="Y3527" t="s">
        <v>34</v>
      </c>
      <c r="Z3527" t="e" vm="16">
        <v>#VALUE!</v>
      </c>
      <c r="AA3527">
        <v>60438</v>
      </c>
      <c r="AB3527" t="e" cm="1" vm="2">
        <f t="array" ref="AB3527">_FV(Table1[[#This Row],[State]],"Country/region",TRUE)</f>
        <v>#VALUE!</v>
      </c>
    </row>
    <row r="3528" spans="1:28" x14ac:dyDescent="0.35">
      <c r="A3528" t="s">
        <v>1661</v>
      </c>
      <c r="B3528">
        <v>49</v>
      </c>
      <c r="C3528" t="s">
        <v>1443</v>
      </c>
      <c r="D3528" t="s">
        <v>38</v>
      </c>
      <c r="E3528">
        <f>YEAR(Table1[[#This Row],[Order Date]])</f>
        <v>2013</v>
      </c>
      <c r="F3528">
        <v>1</v>
      </c>
      <c r="G3528">
        <f>MONTH(Table1[[#This Row],[Order Date]])</f>
        <v>9</v>
      </c>
      <c r="H3528" s="1">
        <v>41518</v>
      </c>
      <c r="I3528">
        <v>17410</v>
      </c>
      <c r="J3528" t="s">
        <v>47</v>
      </c>
      <c r="K3528">
        <v>45</v>
      </c>
      <c r="L3528">
        <v>8.4499999999999993</v>
      </c>
      <c r="M3528" s="2">
        <v>7.0000000000000007E-2</v>
      </c>
      <c r="N3528">
        <v>372.01</v>
      </c>
      <c r="O3528">
        <v>7.77</v>
      </c>
      <c r="P3528">
        <v>-203.68</v>
      </c>
      <c r="Q3528" s="2">
        <v>0.55000000000000004</v>
      </c>
      <c r="R3528" t="s">
        <v>29</v>
      </c>
      <c r="S3528" t="s">
        <v>139</v>
      </c>
      <c r="T3528" t="s">
        <v>2849</v>
      </c>
      <c r="U3528" t="s">
        <v>481</v>
      </c>
      <c r="V3528" t="s">
        <v>33</v>
      </c>
      <c r="W3528">
        <v>2404</v>
      </c>
      <c r="X3528" s="1">
        <v>41523</v>
      </c>
      <c r="Y3528" t="s">
        <v>34</v>
      </c>
      <c r="Z3528" t="e" vm="27">
        <v>#VALUE!</v>
      </c>
      <c r="AA3528">
        <v>5439</v>
      </c>
      <c r="AB3528" t="e" cm="1" vm="2">
        <f t="array" ref="AB3528">_FV(Table1[[#This Row],[State]],"Country/region",TRUE)</f>
        <v>#VALUE!</v>
      </c>
    </row>
    <row r="3529" spans="1:28" x14ac:dyDescent="0.35">
      <c r="A3529" t="s">
        <v>1481</v>
      </c>
      <c r="B3529">
        <v>49</v>
      </c>
      <c r="C3529" t="s">
        <v>1443</v>
      </c>
      <c r="D3529" t="s">
        <v>38</v>
      </c>
      <c r="E3529">
        <f>YEAR(Table1[[#This Row],[Order Date]])</f>
        <v>2013</v>
      </c>
      <c r="F3529">
        <v>1</v>
      </c>
      <c r="G3529">
        <f>MONTH(Table1[[#This Row],[Order Date]])</f>
        <v>9</v>
      </c>
      <c r="H3529" s="1">
        <v>41518</v>
      </c>
      <c r="I3529">
        <v>17410</v>
      </c>
      <c r="J3529" t="s">
        <v>47</v>
      </c>
      <c r="K3529">
        <v>5</v>
      </c>
      <c r="L3529">
        <v>65.989999999999995</v>
      </c>
      <c r="M3529" s="2">
        <v>0.04</v>
      </c>
      <c r="N3529">
        <v>284.67349999999999</v>
      </c>
      <c r="O3529">
        <v>8.99</v>
      </c>
      <c r="P3529">
        <v>-247.23599999999999</v>
      </c>
      <c r="Q3529" s="2">
        <v>0.56000000000000005</v>
      </c>
      <c r="R3529" t="s">
        <v>96</v>
      </c>
      <c r="S3529" t="s">
        <v>30</v>
      </c>
      <c r="T3529">
        <v>5180</v>
      </c>
      <c r="U3529" t="s">
        <v>105</v>
      </c>
      <c r="V3529" t="s">
        <v>33</v>
      </c>
      <c r="W3529">
        <v>2403</v>
      </c>
      <c r="X3529" s="1">
        <v>41523</v>
      </c>
      <c r="Y3529" t="s">
        <v>42</v>
      </c>
      <c r="Z3529" t="e" vm="30">
        <v>#VALUE!</v>
      </c>
      <c r="AA3529">
        <v>2111</v>
      </c>
      <c r="AB3529" t="e" cm="1" vm="2">
        <f t="array" ref="AB3529">_FV(Table1[[#This Row],[State]],"Country/region",TRUE)</f>
        <v>#VALUE!</v>
      </c>
    </row>
    <row r="3530" spans="1:28" x14ac:dyDescent="0.35">
      <c r="A3530" t="s">
        <v>1599</v>
      </c>
      <c r="B3530">
        <v>49</v>
      </c>
      <c r="C3530" t="s">
        <v>1196</v>
      </c>
      <c r="D3530" t="s">
        <v>46</v>
      </c>
      <c r="E3530">
        <f>YEAR(Table1[[#This Row],[Order Date]])</f>
        <v>2013</v>
      </c>
      <c r="F3530">
        <v>1</v>
      </c>
      <c r="G3530">
        <f>MONTH(Table1[[#This Row],[Order Date]])</f>
        <v>9</v>
      </c>
      <c r="H3530" s="1">
        <v>41518</v>
      </c>
      <c r="I3530">
        <v>47683</v>
      </c>
      <c r="J3530" t="s">
        <v>47</v>
      </c>
      <c r="K3530">
        <v>38</v>
      </c>
      <c r="L3530">
        <v>1.98</v>
      </c>
      <c r="M3530" s="2">
        <v>0.05</v>
      </c>
      <c r="N3530">
        <v>81.97</v>
      </c>
      <c r="O3530">
        <v>4.7699999999999996</v>
      </c>
      <c r="P3530">
        <v>-148.79849999999999</v>
      </c>
      <c r="Q3530" s="2">
        <v>0.4</v>
      </c>
      <c r="R3530" t="s">
        <v>29</v>
      </c>
      <c r="S3530" t="s">
        <v>30</v>
      </c>
      <c r="T3530" t="s">
        <v>190</v>
      </c>
      <c r="U3530" t="s">
        <v>67</v>
      </c>
      <c r="V3530" t="s">
        <v>52</v>
      </c>
      <c r="W3530">
        <v>6696</v>
      </c>
      <c r="X3530" s="1">
        <v>41525</v>
      </c>
      <c r="Y3530" t="s">
        <v>34</v>
      </c>
      <c r="Z3530" t="e" vm="4">
        <v>#VALUE!</v>
      </c>
      <c r="AA3530">
        <v>96150</v>
      </c>
      <c r="AB3530" t="e" cm="1" vm="2">
        <f t="array" ref="AB3530">_FV(Table1[[#This Row],[State]],"Country/region",TRUE)</f>
        <v>#VALUE!</v>
      </c>
    </row>
    <row r="3531" spans="1:28" x14ac:dyDescent="0.35">
      <c r="A3531" t="s">
        <v>446</v>
      </c>
      <c r="B3531">
        <v>49</v>
      </c>
      <c r="C3531" t="s">
        <v>447</v>
      </c>
      <c r="D3531" t="s">
        <v>38</v>
      </c>
      <c r="E3531">
        <f>YEAR(Table1[[#This Row],[Order Date]])</f>
        <v>2013</v>
      </c>
      <c r="F3531">
        <v>1</v>
      </c>
      <c r="G3531">
        <f>MONTH(Table1[[#This Row],[Order Date]])</f>
        <v>9</v>
      </c>
      <c r="H3531" s="1">
        <v>41519</v>
      </c>
      <c r="I3531">
        <v>28064</v>
      </c>
      <c r="J3531" t="s">
        <v>131</v>
      </c>
      <c r="K3531">
        <v>43</v>
      </c>
      <c r="L3531">
        <v>19.84</v>
      </c>
      <c r="M3531" s="2">
        <v>0.03</v>
      </c>
      <c r="N3531">
        <v>856.45</v>
      </c>
      <c r="O3531">
        <v>4.0999999999999996</v>
      </c>
      <c r="P3531">
        <v>265.10000000000002</v>
      </c>
      <c r="Q3531" s="2">
        <v>0.44</v>
      </c>
      <c r="R3531" t="s">
        <v>29</v>
      </c>
      <c r="S3531" t="s">
        <v>59</v>
      </c>
      <c r="T3531" t="s">
        <v>1530</v>
      </c>
      <c r="U3531" t="s">
        <v>88</v>
      </c>
      <c r="V3531" t="s">
        <v>33</v>
      </c>
      <c r="W3531">
        <v>3938</v>
      </c>
      <c r="X3531" s="1">
        <v>41519</v>
      </c>
      <c r="Y3531" t="s">
        <v>34</v>
      </c>
      <c r="Z3531" t="e" vm="22">
        <v>#VALUE!</v>
      </c>
      <c r="AA3531">
        <v>44106</v>
      </c>
      <c r="AB3531" t="e" cm="1" vm="2">
        <f t="array" ref="AB3531">_FV(Table1[[#This Row],[State]],"Country/region",TRUE)</f>
        <v>#VALUE!</v>
      </c>
    </row>
    <row r="3532" spans="1:28" x14ac:dyDescent="0.35">
      <c r="A3532" t="s">
        <v>446</v>
      </c>
      <c r="B3532">
        <v>49</v>
      </c>
      <c r="C3532" t="s">
        <v>447</v>
      </c>
      <c r="D3532" t="s">
        <v>38</v>
      </c>
      <c r="E3532">
        <f>YEAR(Table1[[#This Row],[Order Date]])</f>
        <v>2013</v>
      </c>
      <c r="F3532">
        <v>1</v>
      </c>
      <c r="G3532">
        <f>MONTH(Table1[[#This Row],[Order Date]])</f>
        <v>9</v>
      </c>
      <c r="H3532" s="1">
        <v>41519</v>
      </c>
      <c r="I3532">
        <v>28064</v>
      </c>
      <c r="J3532" t="s">
        <v>131</v>
      </c>
      <c r="K3532">
        <v>1</v>
      </c>
      <c r="L3532">
        <v>5.84</v>
      </c>
      <c r="M3532" s="2">
        <v>0.08</v>
      </c>
      <c r="N3532">
        <v>6.75</v>
      </c>
      <c r="O3532">
        <v>1</v>
      </c>
      <c r="P3532">
        <v>-2.31</v>
      </c>
      <c r="Q3532" s="2">
        <v>0.38</v>
      </c>
      <c r="R3532" t="s">
        <v>29</v>
      </c>
      <c r="S3532" t="s">
        <v>59</v>
      </c>
      <c r="T3532" t="s">
        <v>2631</v>
      </c>
      <c r="U3532" t="s">
        <v>88</v>
      </c>
      <c r="V3532" t="s">
        <v>33</v>
      </c>
      <c r="W3532">
        <v>3939</v>
      </c>
      <c r="X3532" s="1">
        <v>41519</v>
      </c>
      <c r="Y3532" t="s">
        <v>34</v>
      </c>
      <c r="Z3532" t="e" vm="22">
        <v>#VALUE!</v>
      </c>
      <c r="AA3532">
        <v>44106</v>
      </c>
      <c r="AB3532" t="e" cm="1" vm="2">
        <f t="array" ref="AB3532">_FV(Table1[[#This Row],[State]],"Country/region",TRUE)</f>
        <v>#VALUE!</v>
      </c>
    </row>
    <row r="3533" spans="1:28" x14ac:dyDescent="0.35">
      <c r="A3533" t="s">
        <v>991</v>
      </c>
      <c r="B3533">
        <v>49</v>
      </c>
      <c r="C3533" t="s">
        <v>992</v>
      </c>
      <c r="D3533" t="s">
        <v>46</v>
      </c>
      <c r="E3533">
        <f>YEAR(Table1[[#This Row],[Order Date]])</f>
        <v>2013</v>
      </c>
      <c r="F3533">
        <v>1</v>
      </c>
      <c r="G3533">
        <f>MONTH(Table1[[#This Row],[Order Date]])</f>
        <v>9</v>
      </c>
      <c r="H3533" s="1">
        <v>41520</v>
      </c>
      <c r="I3533">
        <v>2593</v>
      </c>
      <c r="J3533" t="s">
        <v>28</v>
      </c>
      <c r="K3533">
        <v>15</v>
      </c>
      <c r="L3533">
        <v>243.98</v>
      </c>
      <c r="M3533" s="2">
        <v>0.03</v>
      </c>
      <c r="N3533">
        <v>3841.72</v>
      </c>
      <c r="O3533">
        <v>43.32</v>
      </c>
      <c r="P3533">
        <v>691.13</v>
      </c>
      <c r="Q3533" s="2">
        <v>0.55000000000000004</v>
      </c>
      <c r="R3533" t="s">
        <v>48</v>
      </c>
      <c r="S3533" t="s">
        <v>49</v>
      </c>
      <c r="T3533" t="s">
        <v>121</v>
      </c>
      <c r="U3533" t="s">
        <v>51</v>
      </c>
      <c r="V3533" t="s">
        <v>76</v>
      </c>
      <c r="W3533">
        <v>373</v>
      </c>
      <c r="X3533" s="1">
        <v>41521</v>
      </c>
      <c r="Y3533" t="s">
        <v>53</v>
      </c>
      <c r="Z3533" t="e" vm="44">
        <v>#VALUE!</v>
      </c>
      <c r="AA3533">
        <v>30062</v>
      </c>
      <c r="AB3533" t="e" cm="1" vm="2">
        <f t="array" ref="AB3533">_FV(Table1[[#This Row],[State]],"Country/region",TRUE)</f>
        <v>#VALUE!</v>
      </c>
    </row>
    <row r="3534" spans="1:28" x14ac:dyDescent="0.35">
      <c r="A3534" t="s">
        <v>3140</v>
      </c>
      <c r="B3534">
        <v>49</v>
      </c>
      <c r="C3534" t="s">
        <v>947</v>
      </c>
      <c r="D3534" t="s">
        <v>27</v>
      </c>
      <c r="E3534">
        <f>YEAR(Table1[[#This Row],[Order Date]])</f>
        <v>2013</v>
      </c>
      <c r="F3534">
        <v>1</v>
      </c>
      <c r="G3534">
        <f>MONTH(Table1[[#This Row],[Order Date]])</f>
        <v>9</v>
      </c>
      <c r="H3534" s="1">
        <v>41520</v>
      </c>
      <c r="I3534">
        <v>16513</v>
      </c>
      <c r="J3534" t="s">
        <v>58</v>
      </c>
      <c r="K3534">
        <v>10</v>
      </c>
      <c r="L3534">
        <v>150.88999999999999</v>
      </c>
      <c r="M3534" s="2">
        <v>0.02</v>
      </c>
      <c r="N3534">
        <v>1642.43</v>
      </c>
      <c r="O3534">
        <v>60.2</v>
      </c>
      <c r="P3534">
        <v>-423.2</v>
      </c>
      <c r="Q3534" s="2">
        <v>0.77</v>
      </c>
      <c r="R3534" t="s">
        <v>48</v>
      </c>
      <c r="S3534" t="s">
        <v>49</v>
      </c>
      <c r="T3534" t="s">
        <v>1128</v>
      </c>
      <c r="U3534" t="s">
        <v>51</v>
      </c>
      <c r="V3534" t="s">
        <v>33</v>
      </c>
      <c r="W3534">
        <v>2289</v>
      </c>
      <c r="X3534" s="1">
        <v>41521</v>
      </c>
      <c r="Y3534" t="s">
        <v>53</v>
      </c>
      <c r="Z3534" t="e" vm="15">
        <v>#VALUE!</v>
      </c>
      <c r="AA3534">
        <v>11720</v>
      </c>
      <c r="AB3534" t="e" cm="1" vm="2">
        <f t="array" ref="AB3534">_FV(Table1[[#This Row],[State]],"Country/region",TRUE)</f>
        <v>#VALUE!</v>
      </c>
    </row>
    <row r="3535" spans="1:28" x14ac:dyDescent="0.35">
      <c r="A3535" t="s">
        <v>2057</v>
      </c>
      <c r="B3535">
        <v>49</v>
      </c>
      <c r="C3535" t="s">
        <v>2058</v>
      </c>
      <c r="D3535" t="s">
        <v>46</v>
      </c>
      <c r="E3535">
        <f>YEAR(Table1[[#This Row],[Order Date]])</f>
        <v>2013</v>
      </c>
      <c r="F3535">
        <v>1</v>
      </c>
      <c r="G3535">
        <f>MONTH(Table1[[#This Row],[Order Date]])</f>
        <v>9</v>
      </c>
      <c r="H3535" s="1">
        <v>41520</v>
      </c>
      <c r="I3535">
        <v>44005</v>
      </c>
      <c r="J3535" t="s">
        <v>131</v>
      </c>
      <c r="K3535">
        <v>7</v>
      </c>
      <c r="L3535">
        <v>99.99</v>
      </c>
      <c r="M3535" s="2">
        <v>0.02</v>
      </c>
      <c r="N3535">
        <v>733.36</v>
      </c>
      <c r="O3535">
        <v>19.989999999999998</v>
      </c>
      <c r="P3535">
        <v>-270.48</v>
      </c>
      <c r="Q3535" s="2">
        <v>0.52</v>
      </c>
      <c r="R3535" t="s">
        <v>96</v>
      </c>
      <c r="S3535" t="s">
        <v>30</v>
      </c>
      <c r="T3535" t="s">
        <v>941</v>
      </c>
      <c r="U3535" t="s">
        <v>102</v>
      </c>
      <c r="V3535" t="s">
        <v>52</v>
      </c>
      <c r="W3535">
        <v>6215</v>
      </c>
      <c r="X3535" s="1">
        <v>41521</v>
      </c>
      <c r="Y3535" t="s">
        <v>34</v>
      </c>
      <c r="Z3535" t="e" vm="33">
        <v>#VALUE!</v>
      </c>
      <c r="AA3535">
        <v>83402</v>
      </c>
      <c r="AB3535" t="e" cm="1" vm="2">
        <f t="array" ref="AB3535">_FV(Table1[[#This Row],[State]],"Country/region",TRUE)</f>
        <v>#VALUE!</v>
      </c>
    </row>
    <row r="3536" spans="1:28" x14ac:dyDescent="0.35">
      <c r="A3536" t="s">
        <v>991</v>
      </c>
      <c r="B3536">
        <v>49</v>
      </c>
      <c r="C3536" t="s">
        <v>992</v>
      </c>
      <c r="D3536" t="s">
        <v>46</v>
      </c>
      <c r="E3536">
        <f>YEAR(Table1[[#This Row],[Order Date]])</f>
        <v>2013</v>
      </c>
      <c r="F3536">
        <v>1</v>
      </c>
      <c r="G3536">
        <f>MONTH(Table1[[#This Row],[Order Date]])</f>
        <v>9</v>
      </c>
      <c r="H3536" s="1">
        <v>41520</v>
      </c>
      <c r="I3536">
        <v>2593</v>
      </c>
      <c r="J3536" t="s">
        <v>28</v>
      </c>
      <c r="K3536">
        <v>5</v>
      </c>
      <c r="L3536">
        <v>420.98</v>
      </c>
      <c r="M3536" s="2">
        <v>0.1</v>
      </c>
      <c r="N3536">
        <v>2004.12</v>
      </c>
      <c r="O3536">
        <v>19.989999999999998</v>
      </c>
      <c r="P3536">
        <v>276.67500000000001</v>
      </c>
      <c r="Q3536" s="2">
        <v>0.35</v>
      </c>
      <c r="R3536" t="s">
        <v>29</v>
      </c>
      <c r="S3536" t="s">
        <v>30</v>
      </c>
      <c r="T3536" t="s">
        <v>545</v>
      </c>
      <c r="U3536" t="s">
        <v>67</v>
      </c>
      <c r="V3536" t="s">
        <v>76</v>
      </c>
      <c r="W3536">
        <v>372</v>
      </c>
      <c r="X3536" s="1">
        <v>41522</v>
      </c>
      <c r="Y3536" t="s">
        <v>42</v>
      </c>
      <c r="Z3536" t="e" vm="44">
        <v>#VALUE!</v>
      </c>
      <c r="AA3536">
        <v>30062</v>
      </c>
      <c r="AB3536" t="e" cm="1" vm="2">
        <f t="array" ref="AB3536">_FV(Table1[[#This Row],[State]],"Country/region",TRUE)</f>
        <v>#VALUE!</v>
      </c>
    </row>
    <row r="3537" spans="1:28" x14ac:dyDescent="0.35">
      <c r="A3537" t="s">
        <v>3141</v>
      </c>
      <c r="B3537">
        <v>49</v>
      </c>
      <c r="C3537" t="s">
        <v>1143</v>
      </c>
      <c r="D3537" t="s">
        <v>27</v>
      </c>
      <c r="E3537">
        <f>YEAR(Table1[[#This Row],[Order Date]])</f>
        <v>2013</v>
      </c>
      <c r="F3537">
        <v>1</v>
      </c>
      <c r="G3537">
        <f>MONTH(Table1[[#This Row],[Order Date]])</f>
        <v>9</v>
      </c>
      <c r="H3537" s="1">
        <v>41520</v>
      </c>
      <c r="I3537">
        <v>2055</v>
      </c>
      <c r="J3537" t="s">
        <v>58</v>
      </c>
      <c r="K3537">
        <v>7</v>
      </c>
      <c r="L3537">
        <v>8.74</v>
      </c>
      <c r="M3537" s="2">
        <v>0.05</v>
      </c>
      <c r="N3537">
        <v>66.41</v>
      </c>
      <c r="O3537">
        <v>8.2899999999999991</v>
      </c>
      <c r="P3537">
        <v>-32.35</v>
      </c>
      <c r="Q3537" s="2">
        <v>0.38</v>
      </c>
      <c r="R3537" t="s">
        <v>29</v>
      </c>
      <c r="S3537" t="s">
        <v>30</v>
      </c>
      <c r="T3537" t="s">
        <v>307</v>
      </c>
      <c r="U3537" t="s">
        <v>267</v>
      </c>
      <c r="V3537" t="s">
        <v>52</v>
      </c>
      <c r="W3537">
        <v>301</v>
      </c>
      <c r="X3537" s="1">
        <v>41522</v>
      </c>
      <c r="Y3537" t="s">
        <v>34</v>
      </c>
      <c r="Z3537" t="e" vm="4">
        <v>#VALUE!</v>
      </c>
      <c r="AA3537">
        <v>94509</v>
      </c>
      <c r="AB3537" t="e" cm="1" vm="2">
        <f t="array" ref="AB3537">_FV(Table1[[#This Row],[State]],"Country/region",TRUE)</f>
        <v>#VALUE!</v>
      </c>
    </row>
    <row r="3538" spans="1:28" x14ac:dyDescent="0.35">
      <c r="A3538" t="s">
        <v>2111</v>
      </c>
      <c r="B3538">
        <v>49</v>
      </c>
      <c r="C3538" t="s">
        <v>2193</v>
      </c>
      <c r="D3538" t="s">
        <v>46</v>
      </c>
      <c r="E3538">
        <f>YEAR(Table1[[#This Row],[Order Date]])</f>
        <v>2013</v>
      </c>
      <c r="F3538">
        <v>1</v>
      </c>
      <c r="G3538">
        <f>MONTH(Table1[[#This Row],[Order Date]])</f>
        <v>9</v>
      </c>
      <c r="H3538" s="1">
        <v>41521</v>
      </c>
      <c r="I3538">
        <v>18145</v>
      </c>
      <c r="J3538" t="s">
        <v>131</v>
      </c>
      <c r="K3538">
        <v>47</v>
      </c>
      <c r="L3538">
        <v>5.81</v>
      </c>
      <c r="M3538" s="2">
        <v>0.06</v>
      </c>
      <c r="N3538">
        <v>270.32</v>
      </c>
      <c r="O3538">
        <v>3.37</v>
      </c>
      <c r="P3538">
        <v>-47.15</v>
      </c>
      <c r="Q3538" s="2">
        <v>0.54</v>
      </c>
      <c r="R3538" t="s">
        <v>29</v>
      </c>
      <c r="S3538" t="s">
        <v>59</v>
      </c>
      <c r="T3538" t="s">
        <v>609</v>
      </c>
      <c r="U3538" t="s">
        <v>232</v>
      </c>
      <c r="V3538" t="s">
        <v>52</v>
      </c>
      <c r="W3538">
        <v>2492</v>
      </c>
      <c r="X3538" s="1">
        <v>41522</v>
      </c>
      <c r="Y3538" t="s">
        <v>34</v>
      </c>
      <c r="Z3538" t="e" vm="39">
        <v>#VALUE!</v>
      </c>
      <c r="AA3538">
        <v>87105</v>
      </c>
      <c r="AB3538" t="e" cm="1" vm="2">
        <f t="array" ref="AB3538">_FV(Table1[[#This Row],[State]],"Country/region",TRUE)</f>
        <v>#VALUE!</v>
      </c>
    </row>
    <row r="3539" spans="1:28" x14ac:dyDescent="0.35">
      <c r="A3539" t="s">
        <v>2105</v>
      </c>
      <c r="B3539">
        <v>49</v>
      </c>
      <c r="C3539" t="s">
        <v>2193</v>
      </c>
      <c r="D3539" t="s">
        <v>46</v>
      </c>
      <c r="E3539">
        <f>YEAR(Table1[[#This Row],[Order Date]])</f>
        <v>2013</v>
      </c>
      <c r="F3539">
        <v>1</v>
      </c>
      <c r="G3539">
        <f>MONTH(Table1[[#This Row],[Order Date]])</f>
        <v>9</v>
      </c>
      <c r="H3539" s="1">
        <v>41521</v>
      </c>
      <c r="I3539">
        <v>18145</v>
      </c>
      <c r="J3539" t="s">
        <v>131</v>
      </c>
      <c r="K3539">
        <v>21</v>
      </c>
      <c r="L3539">
        <v>15.99</v>
      </c>
      <c r="M3539" s="2">
        <v>0</v>
      </c>
      <c r="N3539">
        <v>361.98</v>
      </c>
      <c r="O3539">
        <v>9.4</v>
      </c>
      <c r="P3539">
        <v>-55.610399999999998</v>
      </c>
      <c r="Q3539" s="2">
        <v>0.49</v>
      </c>
      <c r="R3539" t="s">
        <v>96</v>
      </c>
      <c r="S3539" t="s">
        <v>30</v>
      </c>
      <c r="T3539" t="s">
        <v>412</v>
      </c>
      <c r="U3539" t="s">
        <v>98</v>
      </c>
      <c r="V3539" t="s">
        <v>52</v>
      </c>
      <c r="W3539">
        <v>2493</v>
      </c>
      <c r="X3539" s="1">
        <v>41522</v>
      </c>
      <c r="Y3539" t="s">
        <v>34</v>
      </c>
      <c r="Z3539" t="e" vm="32">
        <v>#VALUE!</v>
      </c>
      <c r="AA3539">
        <v>81301</v>
      </c>
      <c r="AB3539" t="e" cm="1" vm="2">
        <f t="array" ref="AB3539">_FV(Table1[[#This Row],[State]],"Country/region",TRUE)</f>
        <v>#VALUE!</v>
      </c>
    </row>
    <row r="3540" spans="1:28" x14ac:dyDescent="0.35">
      <c r="A3540" t="s">
        <v>2037</v>
      </c>
      <c r="B3540">
        <v>49</v>
      </c>
      <c r="C3540" t="s">
        <v>652</v>
      </c>
      <c r="D3540" t="s">
        <v>38</v>
      </c>
      <c r="E3540">
        <f>YEAR(Table1[[#This Row],[Order Date]])</f>
        <v>2013</v>
      </c>
      <c r="F3540">
        <v>1</v>
      </c>
      <c r="G3540">
        <f>MONTH(Table1[[#This Row],[Order Date]])</f>
        <v>9</v>
      </c>
      <c r="H3540" s="1">
        <v>41521</v>
      </c>
      <c r="I3540">
        <v>25952</v>
      </c>
      <c r="J3540" t="s">
        <v>28</v>
      </c>
      <c r="K3540">
        <v>50</v>
      </c>
      <c r="L3540">
        <v>65.989999999999995</v>
      </c>
      <c r="M3540" s="2">
        <v>0.03</v>
      </c>
      <c r="N3540">
        <v>2864.1005</v>
      </c>
      <c r="O3540">
        <v>8.99</v>
      </c>
      <c r="P3540">
        <v>697.82399999999996</v>
      </c>
      <c r="Q3540" s="2">
        <v>0.55000000000000004</v>
      </c>
      <c r="R3540" t="s">
        <v>96</v>
      </c>
      <c r="S3540" t="s">
        <v>30</v>
      </c>
      <c r="T3540" t="s">
        <v>1470</v>
      </c>
      <c r="U3540" t="s">
        <v>105</v>
      </c>
      <c r="V3540" t="s">
        <v>52</v>
      </c>
      <c r="W3540">
        <v>3631</v>
      </c>
      <c r="X3540" s="1">
        <v>41522</v>
      </c>
      <c r="Y3540" t="s">
        <v>34</v>
      </c>
      <c r="Z3540" t="e" vm="42">
        <v>#VALUE!</v>
      </c>
      <c r="AA3540">
        <v>85705</v>
      </c>
      <c r="AB3540" t="e" cm="1" vm="2">
        <f t="array" ref="AB3540">_FV(Table1[[#This Row],[State]],"Country/region",TRUE)</f>
        <v>#VALUE!</v>
      </c>
    </row>
    <row r="3541" spans="1:28" x14ac:dyDescent="0.35">
      <c r="A3541" t="s">
        <v>1227</v>
      </c>
      <c r="B3541">
        <v>49</v>
      </c>
      <c r="C3541" t="s">
        <v>1225</v>
      </c>
      <c r="D3541" t="s">
        <v>46</v>
      </c>
      <c r="E3541">
        <f>YEAR(Table1[[#This Row],[Order Date]])</f>
        <v>2013</v>
      </c>
      <c r="F3541">
        <v>1</v>
      </c>
      <c r="G3541">
        <f>MONTH(Table1[[#This Row],[Order Date]])</f>
        <v>9</v>
      </c>
      <c r="H3541" s="1">
        <v>41521</v>
      </c>
      <c r="I3541">
        <v>36295</v>
      </c>
      <c r="J3541" t="s">
        <v>131</v>
      </c>
      <c r="K3541">
        <v>10</v>
      </c>
      <c r="L3541">
        <v>30.56</v>
      </c>
      <c r="M3541" s="2">
        <v>0.09</v>
      </c>
      <c r="N3541">
        <v>278.10000000000002</v>
      </c>
      <c r="O3541">
        <v>2.99</v>
      </c>
      <c r="P3541">
        <v>68.102000000000004</v>
      </c>
      <c r="Q3541" s="2">
        <v>0.35</v>
      </c>
      <c r="R3541" t="s">
        <v>29</v>
      </c>
      <c r="S3541" t="s">
        <v>30</v>
      </c>
      <c r="T3541" t="s">
        <v>647</v>
      </c>
      <c r="U3541" t="s">
        <v>67</v>
      </c>
      <c r="V3541" t="s">
        <v>76</v>
      </c>
      <c r="W3541">
        <v>5094</v>
      </c>
      <c r="X3541" s="1">
        <v>41523</v>
      </c>
      <c r="Y3541" t="s">
        <v>34</v>
      </c>
      <c r="Z3541" t="e" vm="14">
        <v>#VALUE!</v>
      </c>
      <c r="AA3541">
        <v>32708</v>
      </c>
      <c r="AB3541" t="e" cm="1" vm="2">
        <f t="array" ref="AB3541">_FV(Table1[[#This Row],[State]],"Country/region",TRUE)</f>
        <v>#VALUE!</v>
      </c>
    </row>
    <row r="3542" spans="1:28" x14ac:dyDescent="0.35">
      <c r="A3542" t="s">
        <v>3031</v>
      </c>
      <c r="B3542">
        <v>49</v>
      </c>
      <c r="C3542" t="s">
        <v>1978</v>
      </c>
      <c r="D3542" t="s">
        <v>38</v>
      </c>
      <c r="E3542">
        <f>YEAR(Table1[[#This Row],[Order Date]])</f>
        <v>2013</v>
      </c>
      <c r="F3542">
        <v>1</v>
      </c>
      <c r="G3542">
        <f>MONTH(Table1[[#This Row],[Order Date]])</f>
        <v>9</v>
      </c>
      <c r="H3542" s="1">
        <v>41521</v>
      </c>
      <c r="I3542">
        <v>999</v>
      </c>
      <c r="J3542" t="s">
        <v>47</v>
      </c>
      <c r="K3542">
        <v>6</v>
      </c>
      <c r="L3542">
        <v>95.43</v>
      </c>
      <c r="M3542" s="2">
        <v>0.08</v>
      </c>
      <c r="N3542">
        <v>583.64</v>
      </c>
      <c r="O3542">
        <v>19.989999999999998</v>
      </c>
      <c r="P3542">
        <v>-179.5</v>
      </c>
      <c r="Q3542" s="2">
        <v>0.79</v>
      </c>
      <c r="R3542" t="s">
        <v>29</v>
      </c>
      <c r="S3542" t="s">
        <v>30</v>
      </c>
      <c r="T3542" t="s">
        <v>2168</v>
      </c>
      <c r="U3542" t="s">
        <v>32</v>
      </c>
      <c r="V3542" t="s">
        <v>33</v>
      </c>
      <c r="W3542">
        <v>162</v>
      </c>
      <c r="X3542" s="1">
        <v>41528</v>
      </c>
      <c r="Y3542" t="s">
        <v>34</v>
      </c>
      <c r="Z3542" t="e" vm="1">
        <v>#VALUE!</v>
      </c>
      <c r="AA3542">
        <v>19087</v>
      </c>
      <c r="AB3542" t="e" cm="1" vm="2">
        <f t="array" ref="AB3542">_FV(Table1[[#This Row],[State]],"Country/region",TRUE)</f>
        <v>#VALUE!</v>
      </c>
    </row>
    <row r="3543" spans="1:28" x14ac:dyDescent="0.35">
      <c r="A3543" t="s">
        <v>3142</v>
      </c>
      <c r="B3543">
        <v>49</v>
      </c>
      <c r="C3543" t="s">
        <v>2394</v>
      </c>
      <c r="D3543" t="s">
        <v>46</v>
      </c>
      <c r="E3543">
        <f>YEAR(Table1[[#This Row],[Order Date]])</f>
        <v>2013</v>
      </c>
      <c r="F3543">
        <v>1</v>
      </c>
      <c r="G3543">
        <f>MONTH(Table1[[#This Row],[Order Date]])</f>
        <v>9</v>
      </c>
      <c r="H3543" s="1">
        <v>41522</v>
      </c>
      <c r="I3543">
        <v>36449</v>
      </c>
      <c r="J3543" t="s">
        <v>39</v>
      </c>
      <c r="K3543">
        <v>6</v>
      </c>
      <c r="L3543">
        <v>12.99</v>
      </c>
      <c r="M3543" s="2">
        <v>0.02</v>
      </c>
      <c r="N3543">
        <v>90.75</v>
      </c>
      <c r="O3543">
        <v>14.37</v>
      </c>
      <c r="P3543">
        <v>-26.39</v>
      </c>
      <c r="Q3543" s="2">
        <v>0.73</v>
      </c>
      <c r="R3543" t="s">
        <v>48</v>
      </c>
      <c r="S3543" t="s">
        <v>40</v>
      </c>
      <c r="T3543" t="s">
        <v>280</v>
      </c>
      <c r="U3543" t="s">
        <v>82</v>
      </c>
      <c r="V3543" t="s">
        <v>68</v>
      </c>
      <c r="W3543">
        <v>5114</v>
      </c>
      <c r="X3543" s="1">
        <v>41522</v>
      </c>
      <c r="Y3543" t="s">
        <v>34</v>
      </c>
      <c r="Z3543" t="e" vm="28">
        <v>#VALUE!</v>
      </c>
      <c r="AA3543">
        <v>63043</v>
      </c>
      <c r="AB3543" t="e" cm="1" vm="2">
        <f t="array" ref="AB3543">_FV(Table1[[#This Row],[State]],"Country/region",TRUE)</f>
        <v>#VALUE!</v>
      </c>
    </row>
    <row r="3544" spans="1:28" x14ac:dyDescent="0.35">
      <c r="A3544" t="s">
        <v>3143</v>
      </c>
      <c r="B3544">
        <v>49</v>
      </c>
      <c r="C3544" t="s">
        <v>1434</v>
      </c>
      <c r="D3544" t="s">
        <v>46</v>
      </c>
      <c r="E3544">
        <f>YEAR(Table1[[#This Row],[Order Date]])</f>
        <v>2013</v>
      </c>
      <c r="F3544">
        <v>1</v>
      </c>
      <c r="G3544">
        <f>MONTH(Table1[[#This Row],[Order Date]])</f>
        <v>9</v>
      </c>
      <c r="H3544" s="1">
        <v>41522</v>
      </c>
      <c r="I3544">
        <v>9639</v>
      </c>
      <c r="J3544" t="s">
        <v>39</v>
      </c>
      <c r="K3544">
        <v>11</v>
      </c>
      <c r="L3544">
        <v>4.13</v>
      </c>
      <c r="M3544" s="2">
        <v>0.09</v>
      </c>
      <c r="N3544">
        <v>43.57</v>
      </c>
      <c r="O3544">
        <v>0.99</v>
      </c>
      <c r="P3544">
        <v>6.7</v>
      </c>
      <c r="Q3544" s="2">
        <v>0.39</v>
      </c>
      <c r="R3544" t="s">
        <v>29</v>
      </c>
      <c r="S3544" t="s">
        <v>30</v>
      </c>
      <c r="T3544" t="s">
        <v>209</v>
      </c>
      <c r="U3544" t="s">
        <v>210</v>
      </c>
      <c r="V3544" t="s">
        <v>52</v>
      </c>
      <c r="W3544">
        <v>1319</v>
      </c>
      <c r="X3544" s="1">
        <v>41522</v>
      </c>
      <c r="Y3544" t="s">
        <v>34</v>
      </c>
      <c r="Z3544" t="e" vm="8">
        <v>#VALUE!</v>
      </c>
      <c r="AA3544">
        <v>97045</v>
      </c>
      <c r="AB3544" t="e" cm="1" vm="2">
        <f t="array" ref="AB3544">_FV(Table1[[#This Row],[State]],"Country/region",TRUE)</f>
        <v>#VALUE!</v>
      </c>
    </row>
    <row r="3545" spans="1:28" x14ac:dyDescent="0.35">
      <c r="A3545" t="s">
        <v>3143</v>
      </c>
      <c r="B3545">
        <v>49</v>
      </c>
      <c r="C3545" t="s">
        <v>1434</v>
      </c>
      <c r="D3545" t="s">
        <v>46</v>
      </c>
      <c r="E3545">
        <f>YEAR(Table1[[#This Row],[Order Date]])</f>
        <v>2013</v>
      </c>
      <c r="F3545">
        <v>1</v>
      </c>
      <c r="G3545">
        <f>MONTH(Table1[[#This Row],[Order Date]])</f>
        <v>9</v>
      </c>
      <c r="H3545" s="1">
        <v>41522</v>
      </c>
      <c r="I3545">
        <v>9639</v>
      </c>
      <c r="J3545" t="s">
        <v>39</v>
      </c>
      <c r="K3545">
        <v>23</v>
      </c>
      <c r="L3545">
        <v>125.99</v>
      </c>
      <c r="M3545" s="2">
        <v>0</v>
      </c>
      <c r="N3545">
        <v>2610.8939999999998</v>
      </c>
      <c r="O3545">
        <v>5.63</v>
      </c>
      <c r="P3545">
        <v>516.18600000000004</v>
      </c>
      <c r="Q3545" s="2">
        <v>0.6</v>
      </c>
      <c r="R3545" t="s">
        <v>96</v>
      </c>
      <c r="S3545" t="s">
        <v>30</v>
      </c>
      <c r="T3545">
        <v>8290</v>
      </c>
      <c r="U3545" t="s">
        <v>105</v>
      </c>
      <c r="V3545" t="s">
        <v>52</v>
      </c>
      <c r="W3545">
        <v>1320</v>
      </c>
      <c r="X3545" s="1">
        <v>41522</v>
      </c>
      <c r="Y3545" t="s">
        <v>34</v>
      </c>
      <c r="Z3545" t="e" vm="8">
        <v>#VALUE!</v>
      </c>
      <c r="AA3545">
        <v>97045</v>
      </c>
      <c r="AB3545" t="e" cm="1" vm="2">
        <f t="array" ref="AB3545">_FV(Table1[[#This Row],[State]],"Country/region",TRUE)</f>
        <v>#VALUE!</v>
      </c>
    </row>
    <row r="3546" spans="1:28" x14ac:dyDescent="0.35">
      <c r="A3546" t="s">
        <v>3143</v>
      </c>
      <c r="B3546">
        <v>49</v>
      </c>
      <c r="C3546" t="s">
        <v>1434</v>
      </c>
      <c r="D3546" t="s">
        <v>46</v>
      </c>
      <c r="E3546">
        <f>YEAR(Table1[[#This Row],[Order Date]])</f>
        <v>2013</v>
      </c>
      <c r="F3546">
        <v>1</v>
      </c>
      <c r="G3546">
        <f>MONTH(Table1[[#This Row],[Order Date]])</f>
        <v>9</v>
      </c>
      <c r="H3546" s="1">
        <v>41522</v>
      </c>
      <c r="I3546">
        <v>9639</v>
      </c>
      <c r="J3546" t="s">
        <v>39</v>
      </c>
      <c r="K3546">
        <v>47</v>
      </c>
      <c r="L3546">
        <v>25.98</v>
      </c>
      <c r="M3546" s="2">
        <v>0.1</v>
      </c>
      <c r="N3546">
        <v>1124.3</v>
      </c>
      <c r="O3546">
        <v>14.36</v>
      </c>
      <c r="P3546">
        <v>-335.22</v>
      </c>
      <c r="Q3546" s="2">
        <v>0.6</v>
      </c>
      <c r="R3546" t="s">
        <v>48</v>
      </c>
      <c r="S3546" t="s">
        <v>49</v>
      </c>
      <c r="T3546" t="s">
        <v>503</v>
      </c>
      <c r="U3546" t="s">
        <v>51</v>
      </c>
      <c r="V3546" t="s">
        <v>52</v>
      </c>
      <c r="W3546">
        <v>1318</v>
      </c>
      <c r="X3546" s="1">
        <v>41524</v>
      </c>
      <c r="Y3546" t="s">
        <v>53</v>
      </c>
      <c r="Z3546" t="e" vm="8">
        <v>#VALUE!</v>
      </c>
      <c r="AA3546">
        <v>97045</v>
      </c>
      <c r="AB3546" t="e" cm="1" vm="2">
        <f t="array" ref="AB3546">_FV(Table1[[#This Row],[State]],"Country/region",TRUE)</f>
        <v>#VALUE!</v>
      </c>
    </row>
    <row r="3547" spans="1:28" x14ac:dyDescent="0.35">
      <c r="A3547" t="s">
        <v>898</v>
      </c>
      <c r="B3547">
        <v>49</v>
      </c>
      <c r="C3547" t="s">
        <v>2394</v>
      </c>
      <c r="D3547" t="s">
        <v>46</v>
      </c>
      <c r="E3547">
        <f>YEAR(Table1[[#This Row],[Order Date]])</f>
        <v>2013</v>
      </c>
      <c r="F3547">
        <v>1</v>
      </c>
      <c r="G3547">
        <f>MONTH(Table1[[#This Row],[Order Date]])</f>
        <v>9</v>
      </c>
      <c r="H3547" s="1">
        <v>41522</v>
      </c>
      <c r="I3547">
        <v>36449</v>
      </c>
      <c r="J3547" t="s">
        <v>39</v>
      </c>
      <c r="K3547">
        <v>43</v>
      </c>
      <c r="L3547">
        <v>20.239999999999998</v>
      </c>
      <c r="M3547" s="2">
        <v>0.02</v>
      </c>
      <c r="N3547">
        <v>927.82</v>
      </c>
      <c r="O3547">
        <v>6.67</v>
      </c>
      <c r="P3547">
        <v>255.03</v>
      </c>
      <c r="Q3547" s="2">
        <v>0.49</v>
      </c>
      <c r="R3547" t="s">
        <v>48</v>
      </c>
      <c r="S3547" t="s">
        <v>139</v>
      </c>
      <c r="T3547" t="s">
        <v>2875</v>
      </c>
      <c r="U3547" t="s">
        <v>82</v>
      </c>
      <c r="V3547" t="s">
        <v>76</v>
      </c>
      <c r="W3547">
        <v>5115</v>
      </c>
      <c r="X3547" s="1">
        <v>41524</v>
      </c>
      <c r="Y3547" t="s">
        <v>34</v>
      </c>
      <c r="Z3547" t="e" vm="18">
        <v>#VALUE!</v>
      </c>
      <c r="AA3547">
        <v>22025</v>
      </c>
      <c r="AB3547" t="e" cm="1" vm="2">
        <f t="array" ref="AB3547">_FV(Table1[[#This Row],[State]],"Country/region",TRUE)</f>
        <v>#VALUE!</v>
      </c>
    </row>
    <row r="3548" spans="1:28" x14ac:dyDescent="0.35">
      <c r="A3548" t="s">
        <v>2261</v>
      </c>
      <c r="B3548">
        <v>49</v>
      </c>
      <c r="C3548" t="s">
        <v>2112</v>
      </c>
      <c r="D3548" t="s">
        <v>38</v>
      </c>
      <c r="E3548">
        <f>YEAR(Table1[[#This Row],[Order Date]])</f>
        <v>2013</v>
      </c>
      <c r="F3548">
        <v>1</v>
      </c>
      <c r="G3548">
        <f>MONTH(Table1[[#This Row],[Order Date]])</f>
        <v>9</v>
      </c>
      <c r="H3548" s="1">
        <v>41522</v>
      </c>
      <c r="I3548">
        <v>27843</v>
      </c>
      <c r="J3548" t="s">
        <v>131</v>
      </c>
      <c r="K3548">
        <v>26</v>
      </c>
      <c r="L3548">
        <v>4.8899999999999997</v>
      </c>
      <c r="M3548" s="2">
        <v>0.01</v>
      </c>
      <c r="N3548">
        <v>139.61000000000001</v>
      </c>
      <c r="O3548">
        <v>4.93</v>
      </c>
      <c r="P3548">
        <v>-92.04</v>
      </c>
      <c r="Q3548" s="2">
        <v>0.66</v>
      </c>
      <c r="R3548" t="s">
        <v>96</v>
      </c>
      <c r="S3548" t="s">
        <v>139</v>
      </c>
      <c r="T3548" t="s">
        <v>1499</v>
      </c>
      <c r="U3548" t="s">
        <v>102</v>
      </c>
      <c r="V3548" t="s">
        <v>52</v>
      </c>
      <c r="W3548">
        <v>3904</v>
      </c>
      <c r="X3548" s="1">
        <v>41524</v>
      </c>
      <c r="Y3548" t="s">
        <v>34</v>
      </c>
      <c r="Z3548" t="e" vm="39">
        <v>#VALUE!</v>
      </c>
      <c r="AA3548">
        <v>88220</v>
      </c>
      <c r="AB3548" t="e" cm="1" vm="2">
        <f t="array" ref="AB3548">_FV(Table1[[#This Row],[State]],"Country/region",TRUE)</f>
        <v>#VALUE!</v>
      </c>
    </row>
    <row r="3549" spans="1:28" x14ac:dyDescent="0.35">
      <c r="A3549" t="s">
        <v>898</v>
      </c>
      <c r="B3549">
        <v>49</v>
      </c>
      <c r="C3549" t="s">
        <v>2394</v>
      </c>
      <c r="D3549" t="s">
        <v>46</v>
      </c>
      <c r="E3549">
        <f>YEAR(Table1[[#This Row],[Order Date]])</f>
        <v>2013</v>
      </c>
      <c r="F3549">
        <v>1</v>
      </c>
      <c r="G3549">
        <f>MONTH(Table1[[#This Row],[Order Date]])</f>
        <v>9</v>
      </c>
      <c r="H3549" s="1">
        <v>41522</v>
      </c>
      <c r="I3549">
        <v>36449</v>
      </c>
      <c r="J3549" t="s">
        <v>39</v>
      </c>
      <c r="K3549">
        <v>27</v>
      </c>
      <c r="L3549">
        <v>4.71</v>
      </c>
      <c r="M3549" s="2">
        <v>0.09</v>
      </c>
      <c r="N3549">
        <v>123.37</v>
      </c>
      <c r="O3549">
        <v>0.7</v>
      </c>
      <c r="P3549">
        <v>-6.69</v>
      </c>
      <c r="Q3549" s="2">
        <v>0.8</v>
      </c>
      <c r="R3549" t="s">
        <v>29</v>
      </c>
      <c r="S3549" t="s">
        <v>59</v>
      </c>
      <c r="T3549" t="s">
        <v>1646</v>
      </c>
      <c r="U3549" t="s">
        <v>232</v>
      </c>
      <c r="V3549" t="s">
        <v>76</v>
      </c>
      <c r="W3549">
        <v>5116</v>
      </c>
      <c r="X3549" s="1">
        <v>41525</v>
      </c>
      <c r="Y3549" t="s">
        <v>34</v>
      </c>
      <c r="Z3549" t="e" vm="18">
        <v>#VALUE!</v>
      </c>
      <c r="AA3549">
        <v>22025</v>
      </c>
      <c r="AB3549" t="e" cm="1" vm="2">
        <f t="array" ref="AB3549">_FV(Table1[[#This Row],[State]],"Country/region",TRUE)</f>
        <v>#VALUE!</v>
      </c>
    </row>
    <row r="3550" spans="1:28" x14ac:dyDescent="0.35">
      <c r="A3550" t="s">
        <v>1496</v>
      </c>
      <c r="B3550">
        <v>49</v>
      </c>
      <c r="C3550" t="s">
        <v>488</v>
      </c>
      <c r="D3550" t="s">
        <v>46</v>
      </c>
      <c r="E3550">
        <f>YEAR(Table1[[#This Row],[Order Date]])</f>
        <v>2013</v>
      </c>
      <c r="F3550">
        <v>1</v>
      </c>
      <c r="G3550">
        <f>MONTH(Table1[[#This Row],[Order Date]])</f>
        <v>9</v>
      </c>
      <c r="H3550" s="1">
        <v>41523</v>
      </c>
      <c r="I3550">
        <v>50054</v>
      </c>
      <c r="J3550" t="s">
        <v>39</v>
      </c>
      <c r="K3550">
        <v>41</v>
      </c>
      <c r="L3550">
        <v>33.29</v>
      </c>
      <c r="M3550" s="2">
        <v>0.02</v>
      </c>
      <c r="N3550">
        <v>1439.96</v>
      </c>
      <c r="O3550">
        <v>8.74</v>
      </c>
      <c r="P3550">
        <v>182.46</v>
      </c>
      <c r="Q3550" s="2">
        <v>0.61</v>
      </c>
      <c r="R3550" t="s">
        <v>29</v>
      </c>
      <c r="S3550" t="s">
        <v>30</v>
      </c>
      <c r="T3550" t="s">
        <v>804</v>
      </c>
      <c r="U3550" t="s">
        <v>32</v>
      </c>
      <c r="V3550" t="s">
        <v>76</v>
      </c>
      <c r="W3550">
        <v>7015</v>
      </c>
      <c r="X3550" s="1">
        <v>41525</v>
      </c>
      <c r="Y3550" t="s">
        <v>34</v>
      </c>
      <c r="Z3550" t="e" vm="35">
        <v>#VALUE!</v>
      </c>
      <c r="AA3550">
        <v>71854</v>
      </c>
      <c r="AB3550" t="e" cm="1" vm="2">
        <f t="array" ref="AB3550">_FV(Table1[[#This Row],[State]],"Country/region",TRUE)</f>
        <v>#VALUE!</v>
      </c>
    </row>
    <row r="3551" spans="1:28" x14ac:dyDescent="0.35">
      <c r="A3551" t="s">
        <v>489</v>
      </c>
      <c r="B3551">
        <v>49</v>
      </c>
      <c r="C3551" t="s">
        <v>490</v>
      </c>
      <c r="D3551" t="s">
        <v>27</v>
      </c>
      <c r="E3551">
        <f>YEAR(Table1[[#This Row],[Order Date]])</f>
        <v>2013</v>
      </c>
      <c r="F3551">
        <v>1</v>
      </c>
      <c r="G3551">
        <f>MONTH(Table1[[#This Row],[Order Date]])</f>
        <v>9</v>
      </c>
      <c r="H3551" s="1">
        <v>41523</v>
      </c>
      <c r="I3551">
        <v>24806</v>
      </c>
      <c r="J3551" t="s">
        <v>39</v>
      </c>
      <c r="K3551">
        <v>20</v>
      </c>
      <c r="L3551">
        <v>5.18</v>
      </c>
      <c r="M3551" s="2">
        <v>0.05</v>
      </c>
      <c r="N3551">
        <v>112.03</v>
      </c>
      <c r="O3551">
        <v>5.74</v>
      </c>
      <c r="P3551">
        <v>-57.994500000000002</v>
      </c>
      <c r="Q3551" s="2">
        <v>0.36</v>
      </c>
      <c r="R3551" t="s">
        <v>29</v>
      </c>
      <c r="S3551" t="s">
        <v>30</v>
      </c>
      <c r="T3551" t="s">
        <v>536</v>
      </c>
      <c r="U3551" t="s">
        <v>67</v>
      </c>
      <c r="V3551" t="s">
        <v>68</v>
      </c>
      <c r="W3551">
        <v>3487</v>
      </c>
      <c r="X3551" s="1">
        <v>41525</v>
      </c>
      <c r="Y3551" t="s">
        <v>34</v>
      </c>
      <c r="Z3551" t="e" vm="38">
        <v>#VALUE!</v>
      </c>
      <c r="AA3551">
        <v>47591</v>
      </c>
      <c r="AB3551" t="e" cm="1" vm="2">
        <f t="array" ref="AB3551">_FV(Table1[[#This Row],[State]],"Country/region",TRUE)</f>
        <v>#VALUE!</v>
      </c>
    </row>
    <row r="3552" spans="1:28" x14ac:dyDescent="0.35">
      <c r="A3552" t="s">
        <v>1496</v>
      </c>
      <c r="B3552">
        <v>49</v>
      </c>
      <c r="C3552" t="s">
        <v>488</v>
      </c>
      <c r="D3552" t="s">
        <v>46</v>
      </c>
      <c r="E3552">
        <f>YEAR(Table1[[#This Row],[Order Date]])</f>
        <v>2013</v>
      </c>
      <c r="F3552">
        <v>1</v>
      </c>
      <c r="G3552">
        <f>MONTH(Table1[[#This Row],[Order Date]])</f>
        <v>9</v>
      </c>
      <c r="H3552" s="1">
        <v>41523</v>
      </c>
      <c r="I3552">
        <v>50054</v>
      </c>
      <c r="J3552" t="s">
        <v>39</v>
      </c>
      <c r="K3552">
        <v>50</v>
      </c>
      <c r="L3552">
        <v>99.99</v>
      </c>
      <c r="M3552" s="2">
        <v>0</v>
      </c>
      <c r="N3552">
        <v>5369.46</v>
      </c>
      <c r="O3552">
        <v>19.989999999999998</v>
      </c>
      <c r="P3552">
        <v>1370.26</v>
      </c>
      <c r="Q3552" s="2">
        <v>0.52</v>
      </c>
      <c r="R3552" t="s">
        <v>96</v>
      </c>
      <c r="S3552" t="s">
        <v>30</v>
      </c>
      <c r="T3552" t="s">
        <v>934</v>
      </c>
      <c r="U3552" t="s">
        <v>98</v>
      </c>
      <c r="V3552" t="s">
        <v>76</v>
      </c>
      <c r="W3552">
        <v>7014</v>
      </c>
      <c r="X3552" s="1">
        <v>41525</v>
      </c>
      <c r="Y3552" t="s">
        <v>34</v>
      </c>
      <c r="Z3552" t="e" vm="35">
        <v>#VALUE!</v>
      </c>
      <c r="AA3552">
        <v>71854</v>
      </c>
      <c r="AB3552" t="e" cm="1" vm="2">
        <f t="array" ref="AB3552">_FV(Table1[[#This Row],[State]],"Country/region",TRUE)</f>
        <v>#VALUE!</v>
      </c>
    </row>
    <row r="3553" spans="1:28" x14ac:dyDescent="0.35">
      <c r="A3553" t="s">
        <v>1228</v>
      </c>
      <c r="B3553">
        <v>49</v>
      </c>
      <c r="C3553" t="s">
        <v>1229</v>
      </c>
      <c r="D3553" t="s">
        <v>46</v>
      </c>
      <c r="E3553">
        <f>YEAR(Table1[[#This Row],[Order Date]])</f>
        <v>2013</v>
      </c>
      <c r="F3553">
        <v>1</v>
      </c>
      <c r="G3553">
        <f>MONTH(Table1[[#This Row],[Order Date]])</f>
        <v>9</v>
      </c>
      <c r="H3553" s="1">
        <v>41523</v>
      </c>
      <c r="I3553">
        <v>5702</v>
      </c>
      <c r="J3553" t="s">
        <v>39</v>
      </c>
      <c r="K3553">
        <v>20</v>
      </c>
      <c r="L3553">
        <v>99.99</v>
      </c>
      <c r="M3553" s="2">
        <v>0.01</v>
      </c>
      <c r="N3553">
        <v>2039.39</v>
      </c>
      <c r="O3553">
        <v>19.989999999999998</v>
      </c>
      <c r="P3553">
        <v>199.73</v>
      </c>
      <c r="Q3553" s="2">
        <v>0.52</v>
      </c>
      <c r="R3553" t="s">
        <v>96</v>
      </c>
      <c r="S3553" t="s">
        <v>30</v>
      </c>
      <c r="T3553" t="s">
        <v>941</v>
      </c>
      <c r="U3553" t="s">
        <v>102</v>
      </c>
      <c r="V3553" t="s">
        <v>52</v>
      </c>
      <c r="W3553">
        <v>799</v>
      </c>
      <c r="X3553" s="1">
        <v>41525</v>
      </c>
      <c r="Y3553" t="s">
        <v>34</v>
      </c>
      <c r="Z3553" t="e" vm="4">
        <v>#VALUE!</v>
      </c>
      <c r="AA3553">
        <v>92553</v>
      </c>
      <c r="AB3553" t="e" cm="1" vm="2">
        <f t="array" ref="AB3553">_FV(Table1[[#This Row],[State]],"Country/region",TRUE)</f>
        <v>#VALUE!</v>
      </c>
    </row>
    <row r="3554" spans="1:28" x14ac:dyDescent="0.35">
      <c r="A3554" t="s">
        <v>1811</v>
      </c>
      <c r="B3554">
        <v>49</v>
      </c>
      <c r="C3554" t="s">
        <v>723</v>
      </c>
      <c r="D3554" t="s">
        <v>38</v>
      </c>
      <c r="E3554">
        <f>YEAR(Table1[[#This Row],[Order Date]])</f>
        <v>2013</v>
      </c>
      <c r="F3554">
        <v>1</v>
      </c>
      <c r="G3554">
        <f>MONTH(Table1[[#This Row],[Order Date]])</f>
        <v>9</v>
      </c>
      <c r="H3554" s="1">
        <v>41523</v>
      </c>
      <c r="I3554">
        <v>31872</v>
      </c>
      <c r="J3554" t="s">
        <v>47</v>
      </c>
      <c r="K3554">
        <v>30</v>
      </c>
      <c r="L3554">
        <v>159.31</v>
      </c>
      <c r="M3554" s="2">
        <v>0.09</v>
      </c>
      <c r="N3554">
        <v>4452.6499999999996</v>
      </c>
      <c r="O3554">
        <v>60</v>
      </c>
      <c r="P3554">
        <v>-265.12200000000001</v>
      </c>
      <c r="Q3554" s="2">
        <v>0.55000000000000004</v>
      </c>
      <c r="R3554" t="s">
        <v>48</v>
      </c>
      <c r="S3554" t="s">
        <v>49</v>
      </c>
      <c r="T3554" t="s">
        <v>2493</v>
      </c>
      <c r="U3554" t="s">
        <v>75</v>
      </c>
      <c r="V3554" t="s">
        <v>68</v>
      </c>
      <c r="W3554">
        <v>4472</v>
      </c>
      <c r="X3554" s="1">
        <v>41527</v>
      </c>
      <c r="Y3554" t="s">
        <v>53</v>
      </c>
      <c r="Z3554" t="e" vm="26">
        <v>#VALUE!</v>
      </c>
      <c r="AA3554">
        <v>48066</v>
      </c>
      <c r="AB3554" t="e" cm="1" vm="2">
        <f t="array" ref="AB3554">_FV(Table1[[#This Row],[State]],"Country/region",TRUE)</f>
        <v>#VALUE!</v>
      </c>
    </row>
    <row r="3555" spans="1:28" x14ac:dyDescent="0.35">
      <c r="A3555" t="s">
        <v>1811</v>
      </c>
      <c r="B3555">
        <v>49</v>
      </c>
      <c r="C3555" t="s">
        <v>723</v>
      </c>
      <c r="D3555" t="s">
        <v>38</v>
      </c>
      <c r="E3555">
        <f>YEAR(Table1[[#This Row],[Order Date]])</f>
        <v>2013</v>
      </c>
      <c r="F3555">
        <v>1</v>
      </c>
      <c r="G3555">
        <f>MONTH(Table1[[#This Row],[Order Date]])</f>
        <v>9</v>
      </c>
      <c r="H3555" s="1">
        <v>41523</v>
      </c>
      <c r="I3555">
        <v>31872</v>
      </c>
      <c r="J3555" t="s">
        <v>47</v>
      </c>
      <c r="K3555">
        <v>34</v>
      </c>
      <c r="L3555">
        <v>83.98</v>
      </c>
      <c r="M3555" s="2">
        <v>0.06</v>
      </c>
      <c r="N3555">
        <v>2833.19</v>
      </c>
      <c r="O3555">
        <v>5.01</v>
      </c>
      <c r="P3555">
        <v>1409.87</v>
      </c>
      <c r="Q3555" s="2">
        <v>0.38</v>
      </c>
      <c r="R3555" t="s">
        <v>29</v>
      </c>
      <c r="S3555" t="s">
        <v>30</v>
      </c>
      <c r="T3555" t="s">
        <v>2641</v>
      </c>
      <c r="U3555" t="s">
        <v>267</v>
      </c>
      <c r="V3555" t="s">
        <v>68</v>
      </c>
      <c r="W3555">
        <v>4471</v>
      </c>
      <c r="X3555" s="1">
        <v>41527</v>
      </c>
      <c r="Y3555" t="s">
        <v>42</v>
      </c>
      <c r="Z3555" t="e" vm="26">
        <v>#VALUE!</v>
      </c>
      <c r="AA3555">
        <v>48066</v>
      </c>
      <c r="AB3555" t="e" cm="1" vm="2">
        <f t="array" ref="AB3555">_FV(Table1[[#This Row],[State]],"Country/region",TRUE)</f>
        <v>#VALUE!</v>
      </c>
    </row>
    <row r="3556" spans="1:28" x14ac:dyDescent="0.35">
      <c r="A3556" t="s">
        <v>579</v>
      </c>
      <c r="B3556">
        <v>49</v>
      </c>
      <c r="C3556" t="s">
        <v>851</v>
      </c>
      <c r="D3556" t="s">
        <v>46</v>
      </c>
      <c r="E3556">
        <f>YEAR(Table1[[#This Row],[Order Date]])</f>
        <v>2013</v>
      </c>
      <c r="F3556">
        <v>1</v>
      </c>
      <c r="G3556">
        <f>MONTH(Table1[[#This Row],[Order Date]])</f>
        <v>9</v>
      </c>
      <c r="H3556" s="1">
        <v>41524</v>
      </c>
      <c r="I3556">
        <v>11014</v>
      </c>
      <c r="J3556" t="s">
        <v>28</v>
      </c>
      <c r="K3556">
        <v>39</v>
      </c>
      <c r="L3556">
        <v>7.64</v>
      </c>
      <c r="M3556" s="2">
        <v>7.0000000000000007E-2</v>
      </c>
      <c r="N3556">
        <v>286.81</v>
      </c>
      <c r="O3556">
        <v>1.39</v>
      </c>
      <c r="P3556">
        <v>110.05</v>
      </c>
      <c r="Q3556" s="2">
        <v>0.36</v>
      </c>
      <c r="R3556" t="s">
        <v>29</v>
      </c>
      <c r="S3556" t="s">
        <v>30</v>
      </c>
      <c r="T3556" t="s">
        <v>928</v>
      </c>
      <c r="U3556" t="s">
        <v>267</v>
      </c>
      <c r="V3556" t="s">
        <v>52</v>
      </c>
      <c r="W3556">
        <v>1531</v>
      </c>
      <c r="X3556" s="1">
        <v>41525</v>
      </c>
      <c r="Y3556" t="s">
        <v>34</v>
      </c>
      <c r="Z3556" t="e" vm="33">
        <v>#VALUE!</v>
      </c>
      <c r="AA3556">
        <v>83616</v>
      </c>
      <c r="AB3556" t="e" cm="1" vm="2">
        <f t="array" ref="AB3556">_FV(Table1[[#This Row],[State]],"Country/region",TRUE)</f>
        <v>#VALUE!</v>
      </c>
    </row>
    <row r="3557" spans="1:28" x14ac:dyDescent="0.35">
      <c r="A3557" t="s">
        <v>888</v>
      </c>
      <c r="B3557">
        <v>49</v>
      </c>
      <c r="C3557" t="s">
        <v>72</v>
      </c>
      <c r="D3557" t="s">
        <v>38</v>
      </c>
      <c r="E3557">
        <f>YEAR(Table1[[#This Row],[Order Date]])</f>
        <v>2013</v>
      </c>
      <c r="F3557">
        <v>1</v>
      </c>
      <c r="G3557">
        <f>MONTH(Table1[[#This Row],[Order Date]])</f>
        <v>9</v>
      </c>
      <c r="H3557" s="1">
        <v>41524</v>
      </c>
      <c r="I3557">
        <v>58241</v>
      </c>
      <c r="J3557" t="s">
        <v>58</v>
      </c>
      <c r="K3557">
        <v>36</v>
      </c>
      <c r="L3557">
        <v>4</v>
      </c>
      <c r="M3557" s="2">
        <v>0.01</v>
      </c>
      <c r="N3557">
        <v>146.71</v>
      </c>
      <c r="O3557">
        <v>1.3</v>
      </c>
      <c r="P3557">
        <v>38.630000000000003</v>
      </c>
      <c r="Q3557" s="2">
        <v>0.37</v>
      </c>
      <c r="R3557" t="s">
        <v>29</v>
      </c>
      <c r="S3557" t="s">
        <v>59</v>
      </c>
      <c r="T3557" t="s">
        <v>950</v>
      </c>
      <c r="U3557" t="s">
        <v>61</v>
      </c>
      <c r="V3557" t="s">
        <v>76</v>
      </c>
      <c r="W3557">
        <v>8143</v>
      </c>
      <c r="X3557" s="1">
        <v>41525</v>
      </c>
      <c r="Y3557" t="s">
        <v>34</v>
      </c>
      <c r="Z3557" t="e" vm="6">
        <v>#VALUE!</v>
      </c>
      <c r="AA3557">
        <v>35401</v>
      </c>
      <c r="AB3557" t="e" cm="1" vm="2">
        <f t="array" ref="AB3557">_FV(Table1[[#This Row],[State]],"Country/region",TRUE)</f>
        <v>#VALUE!</v>
      </c>
    </row>
    <row r="3558" spans="1:28" x14ac:dyDescent="0.35">
      <c r="A3558" t="s">
        <v>888</v>
      </c>
      <c r="B3558">
        <v>49</v>
      </c>
      <c r="C3558" t="s">
        <v>72</v>
      </c>
      <c r="D3558" t="s">
        <v>38</v>
      </c>
      <c r="E3558">
        <f>YEAR(Table1[[#This Row],[Order Date]])</f>
        <v>2013</v>
      </c>
      <c r="F3558">
        <v>1</v>
      </c>
      <c r="G3558">
        <f>MONTH(Table1[[#This Row],[Order Date]])</f>
        <v>9</v>
      </c>
      <c r="H3558" s="1">
        <v>41524</v>
      </c>
      <c r="I3558">
        <v>58241</v>
      </c>
      <c r="J3558" t="s">
        <v>58</v>
      </c>
      <c r="K3558">
        <v>36</v>
      </c>
      <c r="L3558">
        <v>12.88</v>
      </c>
      <c r="M3558" s="2">
        <v>0.05</v>
      </c>
      <c r="N3558">
        <v>475.92</v>
      </c>
      <c r="O3558">
        <v>4.59</v>
      </c>
      <c r="P3558">
        <v>-95.3</v>
      </c>
      <c r="Q3558" s="2">
        <v>0.82</v>
      </c>
      <c r="R3558" t="s">
        <v>29</v>
      </c>
      <c r="S3558" t="s">
        <v>59</v>
      </c>
      <c r="T3558" t="s">
        <v>1203</v>
      </c>
      <c r="U3558" t="s">
        <v>481</v>
      </c>
      <c r="V3558" t="s">
        <v>76</v>
      </c>
      <c r="W3558">
        <v>8144</v>
      </c>
      <c r="X3558" s="1">
        <v>41525</v>
      </c>
      <c r="Y3558" t="s">
        <v>34</v>
      </c>
      <c r="Z3558" t="e" vm="6">
        <v>#VALUE!</v>
      </c>
      <c r="AA3558">
        <v>35401</v>
      </c>
      <c r="AB3558" t="e" cm="1" vm="2">
        <f t="array" ref="AB3558">_FV(Table1[[#This Row],[State]],"Country/region",TRUE)</f>
        <v>#VALUE!</v>
      </c>
    </row>
    <row r="3559" spans="1:28" x14ac:dyDescent="0.35">
      <c r="A3559" t="s">
        <v>1524</v>
      </c>
      <c r="B3559">
        <v>49</v>
      </c>
      <c r="C3559" t="s">
        <v>851</v>
      </c>
      <c r="D3559" t="s">
        <v>46</v>
      </c>
      <c r="E3559">
        <f>YEAR(Table1[[#This Row],[Order Date]])</f>
        <v>2013</v>
      </c>
      <c r="F3559">
        <v>1</v>
      </c>
      <c r="G3559">
        <f>MONTH(Table1[[#This Row],[Order Date]])</f>
        <v>9</v>
      </c>
      <c r="H3559" s="1">
        <v>41524</v>
      </c>
      <c r="I3559">
        <v>11014</v>
      </c>
      <c r="J3559" t="s">
        <v>28</v>
      </c>
      <c r="K3559">
        <v>13</v>
      </c>
      <c r="L3559">
        <v>11.7</v>
      </c>
      <c r="M3559" s="2">
        <v>0.05</v>
      </c>
      <c r="N3559">
        <v>158.79</v>
      </c>
      <c r="O3559">
        <v>5.63</v>
      </c>
      <c r="P3559">
        <v>1.1559999999999999</v>
      </c>
      <c r="Q3559" s="2">
        <v>0.4</v>
      </c>
      <c r="R3559" t="s">
        <v>29</v>
      </c>
      <c r="S3559" t="s">
        <v>30</v>
      </c>
      <c r="T3559" t="s">
        <v>1420</v>
      </c>
      <c r="U3559" t="s">
        <v>67</v>
      </c>
      <c r="V3559" t="s">
        <v>52</v>
      </c>
      <c r="W3559">
        <v>1530</v>
      </c>
      <c r="X3559" s="1">
        <v>41526</v>
      </c>
      <c r="Y3559" t="s">
        <v>34</v>
      </c>
      <c r="Z3559" t="e" vm="4">
        <v>#VALUE!</v>
      </c>
      <c r="AA3559">
        <v>92231</v>
      </c>
      <c r="AB3559" t="e" cm="1" vm="2">
        <f t="array" ref="AB3559">_FV(Table1[[#This Row],[State]],"Country/region",TRUE)</f>
        <v>#VALUE!</v>
      </c>
    </row>
    <row r="3560" spans="1:28" x14ac:dyDescent="0.35">
      <c r="A3560" t="s">
        <v>2093</v>
      </c>
      <c r="B3560">
        <v>49</v>
      </c>
      <c r="C3560" t="s">
        <v>2094</v>
      </c>
      <c r="D3560" t="s">
        <v>46</v>
      </c>
      <c r="E3560">
        <f>YEAR(Table1[[#This Row],[Order Date]])</f>
        <v>2013</v>
      </c>
      <c r="F3560">
        <v>1</v>
      </c>
      <c r="G3560">
        <f>MONTH(Table1[[#This Row],[Order Date]])</f>
        <v>9</v>
      </c>
      <c r="H3560" s="1">
        <v>41524</v>
      </c>
      <c r="I3560">
        <v>27876</v>
      </c>
      <c r="J3560" t="s">
        <v>47</v>
      </c>
      <c r="K3560">
        <v>44</v>
      </c>
      <c r="L3560">
        <v>16.989999999999998</v>
      </c>
      <c r="M3560" s="2">
        <v>0.03</v>
      </c>
      <c r="N3560">
        <v>777.63</v>
      </c>
      <c r="O3560">
        <v>8.99</v>
      </c>
      <c r="P3560">
        <v>-70.540000000000006</v>
      </c>
      <c r="Q3560" s="2">
        <v>0.56000000000000005</v>
      </c>
      <c r="R3560" t="s">
        <v>29</v>
      </c>
      <c r="S3560" t="s">
        <v>139</v>
      </c>
      <c r="T3560" t="s">
        <v>2961</v>
      </c>
      <c r="U3560" t="s">
        <v>88</v>
      </c>
      <c r="V3560" t="s">
        <v>68</v>
      </c>
      <c r="W3560">
        <v>3910</v>
      </c>
      <c r="X3560" s="1">
        <v>41531</v>
      </c>
      <c r="Y3560" t="s">
        <v>34</v>
      </c>
      <c r="Z3560" t="e" vm="40">
        <v>#VALUE!</v>
      </c>
      <c r="AA3560">
        <v>67601</v>
      </c>
      <c r="AB3560" t="e" cm="1" vm="2">
        <f t="array" ref="AB3560">_FV(Table1[[#This Row],[State]],"Country/region",TRUE)</f>
        <v>#VALUE!</v>
      </c>
    </row>
    <row r="3561" spans="1:28" x14ac:dyDescent="0.35">
      <c r="A3561" t="s">
        <v>1798</v>
      </c>
      <c r="B3561">
        <v>49</v>
      </c>
      <c r="C3561" t="s">
        <v>1337</v>
      </c>
      <c r="D3561" t="s">
        <v>46</v>
      </c>
      <c r="E3561">
        <f>YEAR(Table1[[#This Row],[Order Date]])</f>
        <v>2013</v>
      </c>
      <c r="F3561">
        <v>1</v>
      </c>
      <c r="G3561">
        <f>MONTH(Table1[[#This Row],[Order Date]])</f>
        <v>9</v>
      </c>
      <c r="H3561" s="1">
        <v>41524</v>
      </c>
      <c r="I3561">
        <v>29894</v>
      </c>
      <c r="J3561" t="s">
        <v>47</v>
      </c>
      <c r="K3561">
        <v>43</v>
      </c>
      <c r="L3561">
        <v>13.73</v>
      </c>
      <c r="M3561" s="2">
        <v>0.05</v>
      </c>
      <c r="N3561">
        <v>606.98</v>
      </c>
      <c r="O3561">
        <v>6.85</v>
      </c>
      <c r="P3561">
        <v>21.08</v>
      </c>
      <c r="Q3561" s="2">
        <v>0.54</v>
      </c>
      <c r="R3561" t="s">
        <v>48</v>
      </c>
      <c r="S3561" t="s">
        <v>59</v>
      </c>
      <c r="T3561" t="s">
        <v>2265</v>
      </c>
      <c r="U3561" t="s">
        <v>82</v>
      </c>
      <c r="V3561" t="s">
        <v>33</v>
      </c>
      <c r="W3561">
        <v>4206</v>
      </c>
      <c r="X3561" s="1">
        <v>41533</v>
      </c>
      <c r="Y3561" t="s">
        <v>34</v>
      </c>
      <c r="Z3561" t="e" vm="22">
        <v>#VALUE!</v>
      </c>
      <c r="AA3561">
        <v>44646</v>
      </c>
      <c r="AB3561" t="e" cm="1" vm="2">
        <f t="array" ref="AB3561">_FV(Table1[[#This Row],[State]],"Country/region",TRUE)</f>
        <v>#VALUE!</v>
      </c>
    </row>
    <row r="3562" spans="1:28" x14ac:dyDescent="0.35">
      <c r="A3562" t="s">
        <v>1798</v>
      </c>
      <c r="B3562">
        <v>49</v>
      </c>
      <c r="C3562" t="s">
        <v>1337</v>
      </c>
      <c r="D3562" t="s">
        <v>46</v>
      </c>
      <c r="E3562">
        <f>YEAR(Table1[[#This Row],[Order Date]])</f>
        <v>2013</v>
      </c>
      <c r="F3562">
        <v>1</v>
      </c>
      <c r="G3562">
        <f>MONTH(Table1[[#This Row],[Order Date]])</f>
        <v>9</v>
      </c>
      <c r="H3562" s="1">
        <v>41524</v>
      </c>
      <c r="I3562">
        <v>29894</v>
      </c>
      <c r="J3562" t="s">
        <v>47</v>
      </c>
      <c r="K3562">
        <v>48</v>
      </c>
      <c r="L3562">
        <v>6.68</v>
      </c>
      <c r="M3562" s="2">
        <v>0.09</v>
      </c>
      <c r="N3562">
        <v>301.62</v>
      </c>
      <c r="O3562">
        <v>6.92</v>
      </c>
      <c r="P3562">
        <v>-162.54</v>
      </c>
      <c r="Q3562" s="2">
        <v>0.37</v>
      </c>
      <c r="R3562" t="s">
        <v>29</v>
      </c>
      <c r="S3562" t="s">
        <v>30</v>
      </c>
      <c r="T3562" t="s">
        <v>1506</v>
      </c>
      <c r="U3562" t="s">
        <v>61</v>
      </c>
      <c r="V3562" t="s">
        <v>33</v>
      </c>
      <c r="W3562">
        <v>4207</v>
      </c>
      <c r="X3562" s="1">
        <v>41533</v>
      </c>
      <c r="Y3562" t="s">
        <v>34</v>
      </c>
      <c r="Z3562" t="e" vm="22">
        <v>#VALUE!</v>
      </c>
      <c r="AA3562">
        <v>44646</v>
      </c>
      <c r="AB3562" t="e" cm="1" vm="2">
        <f t="array" ref="AB3562">_FV(Table1[[#This Row],[State]],"Country/region",TRUE)</f>
        <v>#VALUE!</v>
      </c>
    </row>
    <row r="3563" spans="1:28" x14ac:dyDescent="0.35">
      <c r="A3563" t="s">
        <v>2689</v>
      </c>
      <c r="B3563">
        <v>49</v>
      </c>
      <c r="C3563" t="s">
        <v>2690</v>
      </c>
      <c r="D3563" t="s">
        <v>38</v>
      </c>
      <c r="E3563">
        <f>YEAR(Table1[[#This Row],[Order Date]])</f>
        <v>2013</v>
      </c>
      <c r="F3563">
        <v>1</v>
      </c>
      <c r="G3563">
        <f>MONTH(Table1[[#This Row],[Order Date]])</f>
        <v>9</v>
      </c>
      <c r="H3563" s="1">
        <v>41525</v>
      </c>
      <c r="I3563">
        <v>17666</v>
      </c>
      <c r="J3563" t="s">
        <v>131</v>
      </c>
      <c r="K3563">
        <v>11</v>
      </c>
      <c r="L3563">
        <v>12.98</v>
      </c>
      <c r="M3563" s="2">
        <v>0.08</v>
      </c>
      <c r="N3563">
        <v>141.07</v>
      </c>
      <c r="O3563">
        <v>3.14</v>
      </c>
      <c r="P3563">
        <v>-5.0999999999999996</v>
      </c>
      <c r="Q3563" s="2">
        <v>0.6</v>
      </c>
      <c r="R3563" t="s">
        <v>29</v>
      </c>
      <c r="S3563" t="s">
        <v>139</v>
      </c>
      <c r="T3563" t="s">
        <v>1930</v>
      </c>
      <c r="U3563" t="s">
        <v>481</v>
      </c>
      <c r="V3563" t="s">
        <v>76</v>
      </c>
      <c r="W3563">
        <v>2430</v>
      </c>
      <c r="X3563" s="1">
        <v>41525</v>
      </c>
      <c r="Y3563" t="s">
        <v>34</v>
      </c>
      <c r="Z3563" t="e" vm="44">
        <v>#VALUE!</v>
      </c>
      <c r="AA3563">
        <v>30809</v>
      </c>
      <c r="AB3563" t="e" cm="1" vm="2">
        <f t="array" ref="AB3563">_FV(Table1[[#This Row],[State]],"Country/region",TRUE)</f>
        <v>#VALUE!</v>
      </c>
    </row>
    <row r="3564" spans="1:28" x14ac:dyDescent="0.35">
      <c r="A3564" t="s">
        <v>3144</v>
      </c>
      <c r="B3564">
        <v>49</v>
      </c>
      <c r="C3564" t="s">
        <v>1739</v>
      </c>
      <c r="D3564" t="s">
        <v>38</v>
      </c>
      <c r="E3564">
        <f>YEAR(Table1[[#This Row],[Order Date]])</f>
        <v>2013</v>
      </c>
      <c r="F3564">
        <v>1</v>
      </c>
      <c r="G3564">
        <f>MONTH(Table1[[#This Row],[Order Date]])</f>
        <v>9</v>
      </c>
      <c r="H3564" s="1">
        <v>41525</v>
      </c>
      <c r="I3564">
        <v>35777</v>
      </c>
      <c r="J3564" t="s">
        <v>58</v>
      </c>
      <c r="K3564">
        <v>35</v>
      </c>
      <c r="L3564">
        <v>4.13</v>
      </c>
      <c r="M3564" s="2">
        <v>0.09</v>
      </c>
      <c r="N3564">
        <v>136.72</v>
      </c>
      <c r="O3564">
        <v>1.23</v>
      </c>
      <c r="P3564">
        <v>5.91</v>
      </c>
      <c r="Q3564" s="2">
        <v>0.55000000000000004</v>
      </c>
      <c r="R3564" t="s">
        <v>29</v>
      </c>
      <c r="S3564" t="s">
        <v>59</v>
      </c>
      <c r="T3564" t="s">
        <v>3145</v>
      </c>
      <c r="U3564" t="s">
        <v>88</v>
      </c>
      <c r="V3564" t="s">
        <v>33</v>
      </c>
      <c r="W3564">
        <v>5013</v>
      </c>
      <c r="X3564" s="1">
        <v>41527</v>
      </c>
      <c r="Y3564" t="s">
        <v>34</v>
      </c>
      <c r="Z3564" t="e" vm="17">
        <v>#VALUE!</v>
      </c>
      <c r="AA3564">
        <v>6473</v>
      </c>
      <c r="AB3564" t="e" cm="1" vm="2">
        <f t="array" ref="AB3564">_FV(Table1[[#This Row],[State]],"Country/region",TRUE)</f>
        <v>#VALUE!</v>
      </c>
    </row>
    <row r="3565" spans="1:28" x14ac:dyDescent="0.35">
      <c r="A3565" t="s">
        <v>2689</v>
      </c>
      <c r="B3565">
        <v>49</v>
      </c>
      <c r="C3565" t="s">
        <v>2690</v>
      </c>
      <c r="D3565" t="s">
        <v>38</v>
      </c>
      <c r="E3565">
        <f>YEAR(Table1[[#This Row],[Order Date]])</f>
        <v>2013</v>
      </c>
      <c r="F3565">
        <v>1</v>
      </c>
      <c r="G3565">
        <f>MONTH(Table1[[#This Row],[Order Date]])</f>
        <v>9</v>
      </c>
      <c r="H3565" s="1">
        <v>41525</v>
      </c>
      <c r="I3565">
        <v>17666</v>
      </c>
      <c r="J3565" t="s">
        <v>131</v>
      </c>
      <c r="K3565">
        <v>19</v>
      </c>
      <c r="L3565">
        <v>4</v>
      </c>
      <c r="M3565" s="2">
        <v>0.01</v>
      </c>
      <c r="N3565">
        <v>82.56</v>
      </c>
      <c r="O3565">
        <v>1.3</v>
      </c>
      <c r="P3565">
        <v>21.74</v>
      </c>
      <c r="Q3565" s="2">
        <v>0.37</v>
      </c>
      <c r="R3565" t="s">
        <v>29</v>
      </c>
      <c r="S3565" t="s">
        <v>59</v>
      </c>
      <c r="T3565" t="s">
        <v>950</v>
      </c>
      <c r="U3565" t="s">
        <v>61</v>
      </c>
      <c r="V3565" t="s">
        <v>76</v>
      </c>
      <c r="W3565">
        <v>2429</v>
      </c>
      <c r="X3565" s="1">
        <v>41527</v>
      </c>
      <c r="Y3565" t="s">
        <v>34</v>
      </c>
      <c r="Z3565" t="e" vm="44">
        <v>#VALUE!</v>
      </c>
      <c r="AA3565">
        <v>30809</v>
      </c>
      <c r="AB3565" t="e" cm="1" vm="2">
        <f t="array" ref="AB3565">_FV(Table1[[#This Row],[State]],"Country/region",TRUE)</f>
        <v>#VALUE!</v>
      </c>
    </row>
    <row r="3566" spans="1:28" x14ac:dyDescent="0.35">
      <c r="A3566" t="s">
        <v>2885</v>
      </c>
      <c r="B3566">
        <v>49</v>
      </c>
      <c r="C3566" t="s">
        <v>2717</v>
      </c>
      <c r="D3566" t="s">
        <v>57</v>
      </c>
      <c r="E3566">
        <f>YEAR(Table1[[#This Row],[Order Date]])</f>
        <v>2013</v>
      </c>
      <c r="F3566">
        <v>1</v>
      </c>
      <c r="G3566">
        <f>MONTH(Table1[[#This Row],[Order Date]])</f>
        <v>9</v>
      </c>
      <c r="H3566" s="1">
        <v>41526</v>
      </c>
      <c r="I3566">
        <v>59428</v>
      </c>
      <c r="J3566" t="s">
        <v>28</v>
      </c>
      <c r="K3566">
        <v>43</v>
      </c>
      <c r="L3566">
        <v>27.42</v>
      </c>
      <c r="M3566" s="2">
        <v>0.02</v>
      </c>
      <c r="N3566">
        <v>1174.94</v>
      </c>
      <c r="O3566">
        <v>19.46</v>
      </c>
      <c r="P3566">
        <v>-125.79</v>
      </c>
      <c r="Q3566" s="2">
        <v>0.44</v>
      </c>
      <c r="R3566" t="s">
        <v>48</v>
      </c>
      <c r="S3566" t="s">
        <v>30</v>
      </c>
      <c r="T3566" t="s">
        <v>3146</v>
      </c>
      <c r="U3566" t="s">
        <v>82</v>
      </c>
      <c r="V3566" t="s">
        <v>33</v>
      </c>
      <c r="W3566">
        <v>8319</v>
      </c>
      <c r="X3566" s="1">
        <v>41526</v>
      </c>
      <c r="Y3566" t="s">
        <v>34</v>
      </c>
      <c r="Z3566" t="e" vm="1">
        <v>#VALUE!</v>
      </c>
      <c r="AA3566">
        <v>15241</v>
      </c>
      <c r="AB3566" t="e" cm="1" vm="2">
        <f t="array" ref="AB3566">_FV(Table1[[#This Row],[State]],"Country/region",TRUE)</f>
        <v>#VALUE!</v>
      </c>
    </row>
    <row r="3567" spans="1:28" x14ac:dyDescent="0.35">
      <c r="A3567" t="s">
        <v>1897</v>
      </c>
      <c r="B3567">
        <v>49</v>
      </c>
      <c r="C3567" t="s">
        <v>672</v>
      </c>
      <c r="D3567" t="s">
        <v>38</v>
      </c>
      <c r="E3567">
        <f>YEAR(Table1[[#This Row],[Order Date]])</f>
        <v>2013</v>
      </c>
      <c r="F3567">
        <v>1</v>
      </c>
      <c r="G3567">
        <f>MONTH(Table1[[#This Row],[Order Date]])</f>
        <v>9</v>
      </c>
      <c r="H3567" s="1">
        <v>41526</v>
      </c>
      <c r="I3567">
        <v>50756</v>
      </c>
      <c r="J3567" t="s">
        <v>39</v>
      </c>
      <c r="K3567">
        <v>2</v>
      </c>
      <c r="L3567">
        <v>7.31</v>
      </c>
      <c r="M3567" s="2">
        <v>0.02</v>
      </c>
      <c r="N3567">
        <v>15.04</v>
      </c>
      <c r="O3567">
        <v>0.49</v>
      </c>
      <c r="P3567">
        <v>-6.12</v>
      </c>
      <c r="Q3567" s="2">
        <v>0.38</v>
      </c>
      <c r="R3567" t="s">
        <v>29</v>
      </c>
      <c r="S3567" t="s">
        <v>30</v>
      </c>
      <c r="T3567" t="s">
        <v>714</v>
      </c>
      <c r="U3567" t="s">
        <v>210</v>
      </c>
      <c r="V3567" t="s">
        <v>76</v>
      </c>
      <c r="W3567">
        <v>7113</v>
      </c>
      <c r="X3567" s="1">
        <v>41526</v>
      </c>
      <c r="Y3567" t="s">
        <v>34</v>
      </c>
      <c r="Z3567" t="e" vm="47">
        <v>#VALUE!</v>
      </c>
      <c r="AA3567">
        <v>27288</v>
      </c>
      <c r="AB3567" t="e" cm="1" vm="2">
        <f t="array" ref="AB3567">_FV(Table1[[#This Row],[State]],"Country/region",TRUE)</f>
        <v>#VALUE!</v>
      </c>
    </row>
    <row r="3568" spans="1:28" x14ac:dyDescent="0.35">
      <c r="A3568" t="s">
        <v>2885</v>
      </c>
      <c r="B3568">
        <v>49</v>
      </c>
      <c r="C3568" t="s">
        <v>2717</v>
      </c>
      <c r="D3568" t="s">
        <v>57</v>
      </c>
      <c r="E3568">
        <f>YEAR(Table1[[#This Row],[Order Date]])</f>
        <v>2013</v>
      </c>
      <c r="F3568">
        <v>1</v>
      </c>
      <c r="G3568">
        <f>MONTH(Table1[[#This Row],[Order Date]])</f>
        <v>9</v>
      </c>
      <c r="H3568" s="1">
        <v>41526</v>
      </c>
      <c r="I3568">
        <v>59428</v>
      </c>
      <c r="J3568" t="s">
        <v>28</v>
      </c>
      <c r="K3568">
        <v>36</v>
      </c>
      <c r="L3568">
        <v>100.98</v>
      </c>
      <c r="M3568" s="2">
        <v>0.05</v>
      </c>
      <c r="N3568">
        <v>3602.12</v>
      </c>
      <c r="O3568">
        <v>45</v>
      </c>
      <c r="P3568">
        <v>-728.18</v>
      </c>
      <c r="Q3568" s="2">
        <v>0.69</v>
      </c>
      <c r="R3568" t="s">
        <v>48</v>
      </c>
      <c r="S3568" t="s">
        <v>49</v>
      </c>
      <c r="T3568" t="s">
        <v>62</v>
      </c>
      <c r="U3568" t="s">
        <v>51</v>
      </c>
      <c r="V3568" t="s">
        <v>33</v>
      </c>
      <c r="W3568">
        <v>8318</v>
      </c>
      <c r="X3568" s="1">
        <v>41527</v>
      </c>
      <c r="Y3568" t="s">
        <v>53</v>
      </c>
      <c r="Z3568" t="e" vm="1">
        <v>#VALUE!</v>
      </c>
      <c r="AA3568">
        <v>15241</v>
      </c>
      <c r="AB3568" t="e" cm="1" vm="2">
        <f t="array" ref="AB3568">_FV(Table1[[#This Row],[State]],"Country/region",TRUE)</f>
        <v>#VALUE!</v>
      </c>
    </row>
    <row r="3569" spans="1:28" x14ac:dyDescent="0.35">
      <c r="A3569" t="s">
        <v>3128</v>
      </c>
      <c r="B3569">
        <v>49</v>
      </c>
      <c r="C3569" t="s">
        <v>72</v>
      </c>
      <c r="D3569" t="s">
        <v>38</v>
      </c>
      <c r="E3569">
        <f>YEAR(Table1[[#This Row],[Order Date]])</f>
        <v>2013</v>
      </c>
      <c r="F3569">
        <v>1</v>
      </c>
      <c r="G3569">
        <f>MONTH(Table1[[#This Row],[Order Date]])</f>
        <v>9</v>
      </c>
      <c r="H3569" s="1">
        <v>41526</v>
      </c>
      <c r="I3569">
        <v>6720</v>
      </c>
      <c r="J3569" t="s">
        <v>39</v>
      </c>
      <c r="K3569">
        <v>31</v>
      </c>
      <c r="L3569">
        <v>5.18</v>
      </c>
      <c r="M3569" s="2">
        <v>0.03</v>
      </c>
      <c r="N3569">
        <v>164.62</v>
      </c>
      <c r="O3569">
        <v>5.74</v>
      </c>
      <c r="P3569">
        <v>-93.713499999999996</v>
      </c>
      <c r="Q3569" s="2">
        <v>0.36</v>
      </c>
      <c r="R3569" t="s">
        <v>29</v>
      </c>
      <c r="S3569" t="s">
        <v>30</v>
      </c>
      <c r="T3569" t="s">
        <v>536</v>
      </c>
      <c r="U3569" t="s">
        <v>67</v>
      </c>
      <c r="V3569" t="s">
        <v>76</v>
      </c>
      <c r="W3569">
        <v>927</v>
      </c>
      <c r="X3569" s="1">
        <v>41527</v>
      </c>
      <c r="Y3569" t="s">
        <v>34</v>
      </c>
      <c r="Z3569" t="e" vm="6">
        <v>#VALUE!</v>
      </c>
      <c r="AA3569">
        <v>36116</v>
      </c>
      <c r="AB3569" t="e" cm="1" vm="2">
        <f t="array" ref="AB3569">_FV(Table1[[#This Row],[State]],"Country/region",TRUE)</f>
        <v>#VALUE!</v>
      </c>
    </row>
    <row r="3570" spans="1:28" x14ac:dyDescent="0.35">
      <c r="A3570" t="s">
        <v>1897</v>
      </c>
      <c r="B3570">
        <v>49</v>
      </c>
      <c r="C3570" t="s">
        <v>672</v>
      </c>
      <c r="D3570" t="s">
        <v>38</v>
      </c>
      <c r="E3570">
        <f>YEAR(Table1[[#This Row],[Order Date]])</f>
        <v>2013</v>
      </c>
      <c r="F3570">
        <v>1</v>
      </c>
      <c r="G3570">
        <f>MONTH(Table1[[#This Row],[Order Date]])</f>
        <v>9</v>
      </c>
      <c r="H3570" s="1">
        <v>41526</v>
      </c>
      <c r="I3570">
        <v>50756</v>
      </c>
      <c r="J3570" t="s">
        <v>39</v>
      </c>
      <c r="K3570">
        <v>19</v>
      </c>
      <c r="L3570">
        <v>26.31</v>
      </c>
      <c r="M3570" s="2">
        <v>0.08</v>
      </c>
      <c r="N3570">
        <v>470.39</v>
      </c>
      <c r="O3570">
        <v>5.89</v>
      </c>
      <c r="P3570">
        <v>-147.99</v>
      </c>
      <c r="Q3570" s="2">
        <v>0.75</v>
      </c>
      <c r="R3570" t="s">
        <v>96</v>
      </c>
      <c r="S3570" t="s">
        <v>30</v>
      </c>
      <c r="T3570" t="s">
        <v>2466</v>
      </c>
      <c r="U3570" t="s">
        <v>102</v>
      </c>
      <c r="V3570" t="s">
        <v>76</v>
      </c>
      <c r="W3570">
        <v>7112</v>
      </c>
      <c r="X3570" s="1">
        <v>41527</v>
      </c>
      <c r="Y3570" t="s">
        <v>34</v>
      </c>
      <c r="Z3570" t="e" vm="47">
        <v>#VALUE!</v>
      </c>
      <c r="AA3570">
        <v>27288</v>
      </c>
      <c r="AB3570" t="e" cm="1" vm="2">
        <f t="array" ref="AB3570">_FV(Table1[[#This Row],[State]],"Country/region",TRUE)</f>
        <v>#VALUE!</v>
      </c>
    </row>
    <row r="3571" spans="1:28" x14ac:dyDescent="0.35">
      <c r="A3571" t="s">
        <v>2427</v>
      </c>
      <c r="B3571">
        <v>49</v>
      </c>
      <c r="C3571" t="s">
        <v>72</v>
      </c>
      <c r="D3571" t="s">
        <v>38</v>
      </c>
      <c r="E3571">
        <f>YEAR(Table1[[#This Row],[Order Date]])</f>
        <v>2013</v>
      </c>
      <c r="F3571">
        <v>1</v>
      </c>
      <c r="G3571">
        <f>MONTH(Table1[[#This Row],[Order Date]])</f>
        <v>9</v>
      </c>
      <c r="H3571" s="1">
        <v>41526</v>
      </c>
      <c r="I3571">
        <v>6720</v>
      </c>
      <c r="J3571" t="s">
        <v>39</v>
      </c>
      <c r="K3571">
        <v>8</v>
      </c>
      <c r="L3571">
        <v>6.3</v>
      </c>
      <c r="M3571" s="2">
        <v>0.01</v>
      </c>
      <c r="N3571">
        <v>53.89</v>
      </c>
      <c r="O3571">
        <v>0.5</v>
      </c>
      <c r="P3571">
        <v>17.63</v>
      </c>
      <c r="Q3571" s="2">
        <v>0.39</v>
      </c>
      <c r="R3571" t="s">
        <v>29</v>
      </c>
      <c r="S3571" t="s">
        <v>30</v>
      </c>
      <c r="T3571" t="s">
        <v>1314</v>
      </c>
      <c r="U3571" t="s">
        <v>210</v>
      </c>
      <c r="V3571" t="s">
        <v>76</v>
      </c>
      <c r="W3571">
        <v>929</v>
      </c>
      <c r="X3571" s="1">
        <v>41528</v>
      </c>
      <c r="Y3571" t="s">
        <v>34</v>
      </c>
      <c r="Z3571" t="e" vm="6">
        <v>#VALUE!</v>
      </c>
      <c r="AA3571">
        <v>36801</v>
      </c>
      <c r="AB3571" t="e" cm="1" vm="2">
        <f t="array" ref="AB3571">_FV(Table1[[#This Row],[State]],"Country/region",TRUE)</f>
        <v>#VALUE!</v>
      </c>
    </row>
    <row r="3572" spans="1:28" x14ac:dyDescent="0.35">
      <c r="A3572" t="s">
        <v>2427</v>
      </c>
      <c r="B3572">
        <v>49</v>
      </c>
      <c r="C3572" t="s">
        <v>72</v>
      </c>
      <c r="D3572" t="s">
        <v>38</v>
      </c>
      <c r="E3572">
        <f>YEAR(Table1[[#This Row],[Order Date]])</f>
        <v>2013</v>
      </c>
      <c r="F3572">
        <v>1</v>
      </c>
      <c r="G3572">
        <f>MONTH(Table1[[#This Row],[Order Date]])</f>
        <v>9</v>
      </c>
      <c r="H3572" s="1">
        <v>41526</v>
      </c>
      <c r="I3572">
        <v>6720</v>
      </c>
      <c r="J3572" t="s">
        <v>39</v>
      </c>
      <c r="K3572">
        <v>36</v>
      </c>
      <c r="L3572">
        <v>120.98</v>
      </c>
      <c r="M3572" s="2">
        <v>0.08</v>
      </c>
      <c r="N3572">
        <v>4225.7700000000004</v>
      </c>
      <c r="O3572">
        <v>58.64</v>
      </c>
      <c r="P3572">
        <v>-1393.69</v>
      </c>
      <c r="Q3572" s="2">
        <v>0.75</v>
      </c>
      <c r="R3572" t="s">
        <v>48</v>
      </c>
      <c r="S3572" t="s">
        <v>73</v>
      </c>
      <c r="T3572" t="s">
        <v>721</v>
      </c>
      <c r="U3572" t="s">
        <v>154</v>
      </c>
      <c r="V3572" t="s">
        <v>76</v>
      </c>
      <c r="W3572">
        <v>928</v>
      </c>
      <c r="X3572" s="1">
        <v>41529</v>
      </c>
      <c r="Y3572" t="s">
        <v>53</v>
      </c>
      <c r="Z3572" t="e" vm="6">
        <v>#VALUE!</v>
      </c>
      <c r="AA3572">
        <v>36801</v>
      </c>
      <c r="AB3572" t="e" cm="1" vm="2">
        <f t="array" ref="AB3572">_FV(Table1[[#This Row],[State]],"Country/region",TRUE)</f>
        <v>#VALUE!</v>
      </c>
    </row>
    <row r="3573" spans="1:28" x14ac:dyDescent="0.35">
      <c r="A3573" t="s">
        <v>3147</v>
      </c>
      <c r="B3573">
        <v>49</v>
      </c>
      <c r="C3573" t="s">
        <v>3148</v>
      </c>
      <c r="D3573" t="s">
        <v>57</v>
      </c>
      <c r="E3573">
        <f>YEAR(Table1[[#This Row],[Order Date]])</f>
        <v>2013</v>
      </c>
      <c r="F3573">
        <v>1</v>
      </c>
      <c r="G3573">
        <f>MONTH(Table1[[#This Row],[Order Date]])</f>
        <v>9</v>
      </c>
      <c r="H3573" s="1">
        <v>41527</v>
      </c>
      <c r="I3573">
        <v>36448</v>
      </c>
      <c r="J3573" t="s">
        <v>131</v>
      </c>
      <c r="K3573">
        <v>6</v>
      </c>
      <c r="L3573">
        <v>6.08</v>
      </c>
      <c r="M3573" s="2">
        <v>0.03</v>
      </c>
      <c r="N3573">
        <v>36.65</v>
      </c>
      <c r="O3573">
        <v>0.91</v>
      </c>
      <c r="P3573">
        <v>0.43</v>
      </c>
      <c r="Q3573" s="2">
        <v>0.51</v>
      </c>
      <c r="R3573" t="s">
        <v>29</v>
      </c>
      <c r="S3573" t="s">
        <v>59</v>
      </c>
      <c r="T3573" t="s">
        <v>2206</v>
      </c>
      <c r="U3573" t="s">
        <v>88</v>
      </c>
      <c r="V3573" t="s">
        <v>68</v>
      </c>
      <c r="W3573">
        <v>5112</v>
      </c>
      <c r="X3573" s="1">
        <v>41527</v>
      </c>
      <c r="Y3573" t="s">
        <v>34</v>
      </c>
      <c r="Z3573" t="e" vm="11">
        <v>#VALUE!</v>
      </c>
      <c r="AA3573">
        <v>76903</v>
      </c>
      <c r="AB3573" t="e" cm="1" vm="2">
        <f t="array" ref="AB3573">_FV(Table1[[#This Row],[State]],"Country/region",TRUE)</f>
        <v>#VALUE!</v>
      </c>
    </row>
    <row r="3574" spans="1:28" x14ac:dyDescent="0.35">
      <c r="A3574" t="s">
        <v>3083</v>
      </c>
      <c r="B3574">
        <v>49</v>
      </c>
      <c r="C3574" t="s">
        <v>1028</v>
      </c>
      <c r="D3574" t="s">
        <v>46</v>
      </c>
      <c r="E3574">
        <f>YEAR(Table1[[#This Row],[Order Date]])</f>
        <v>2013</v>
      </c>
      <c r="F3574">
        <v>1</v>
      </c>
      <c r="G3574">
        <f>MONTH(Table1[[#This Row],[Order Date]])</f>
        <v>9</v>
      </c>
      <c r="H3574" s="1">
        <v>41527</v>
      </c>
      <c r="I3574">
        <v>52448</v>
      </c>
      <c r="J3574" t="s">
        <v>39</v>
      </c>
      <c r="K3574">
        <v>22</v>
      </c>
      <c r="L3574">
        <v>320.98</v>
      </c>
      <c r="M3574" s="2">
        <v>0.05</v>
      </c>
      <c r="N3574">
        <v>6767.43</v>
      </c>
      <c r="O3574">
        <v>58.95</v>
      </c>
      <c r="P3574">
        <v>803.48</v>
      </c>
      <c r="Q3574" s="2">
        <v>0.56999999999999995</v>
      </c>
      <c r="R3574" t="s">
        <v>48</v>
      </c>
      <c r="S3574" t="s">
        <v>49</v>
      </c>
      <c r="T3574" t="s">
        <v>332</v>
      </c>
      <c r="U3574" t="s">
        <v>51</v>
      </c>
      <c r="V3574" t="s">
        <v>52</v>
      </c>
      <c r="W3574">
        <v>7361</v>
      </c>
      <c r="X3574" s="1">
        <v>41528</v>
      </c>
      <c r="Y3574" t="s">
        <v>53</v>
      </c>
      <c r="Z3574" t="e" vm="4">
        <v>#VALUE!</v>
      </c>
      <c r="AA3574">
        <v>94404</v>
      </c>
      <c r="AB3574" t="e" cm="1" vm="2">
        <f t="array" ref="AB3574">_FV(Table1[[#This Row],[State]],"Country/region",TRUE)</f>
        <v>#VALUE!</v>
      </c>
    </row>
    <row r="3575" spans="1:28" x14ac:dyDescent="0.35">
      <c r="A3575" t="s">
        <v>3149</v>
      </c>
      <c r="B3575">
        <v>49</v>
      </c>
      <c r="C3575" t="s">
        <v>2604</v>
      </c>
      <c r="D3575" t="s">
        <v>46</v>
      </c>
      <c r="E3575">
        <f>YEAR(Table1[[#This Row],[Order Date]])</f>
        <v>2013</v>
      </c>
      <c r="F3575">
        <v>1</v>
      </c>
      <c r="G3575">
        <f>MONTH(Table1[[#This Row],[Order Date]])</f>
        <v>9</v>
      </c>
      <c r="H3575" s="1">
        <v>41527</v>
      </c>
      <c r="I3575">
        <v>36800</v>
      </c>
      <c r="J3575" t="s">
        <v>28</v>
      </c>
      <c r="K3575">
        <v>4</v>
      </c>
      <c r="L3575">
        <v>10.89</v>
      </c>
      <c r="M3575" s="2">
        <v>0.05</v>
      </c>
      <c r="N3575">
        <v>58.44</v>
      </c>
      <c r="O3575">
        <v>4.5</v>
      </c>
      <c r="P3575">
        <v>-7.04</v>
      </c>
      <c r="Q3575" s="2">
        <v>0.59</v>
      </c>
      <c r="R3575" t="s">
        <v>29</v>
      </c>
      <c r="S3575" t="s">
        <v>30</v>
      </c>
      <c r="T3575" t="s">
        <v>1766</v>
      </c>
      <c r="U3575" t="s">
        <v>214</v>
      </c>
      <c r="V3575" t="s">
        <v>33</v>
      </c>
      <c r="W3575">
        <v>5170</v>
      </c>
      <c r="X3575" s="1">
        <v>41528</v>
      </c>
      <c r="Y3575" t="s">
        <v>42</v>
      </c>
      <c r="Z3575" t="e" vm="30">
        <v>#VALUE!</v>
      </c>
      <c r="AA3575">
        <v>2725</v>
      </c>
      <c r="AB3575" t="e" cm="1" vm="2">
        <f t="array" ref="AB3575">_FV(Table1[[#This Row],[State]],"Country/region",TRUE)</f>
        <v>#VALUE!</v>
      </c>
    </row>
    <row r="3576" spans="1:28" x14ac:dyDescent="0.35">
      <c r="A3576" t="s">
        <v>1540</v>
      </c>
      <c r="B3576">
        <v>49</v>
      </c>
      <c r="C3576" t="s">
        <v>3148</v>
      </c>
      <c r="D3576" t="s">
        <v>57</v>
      </c>
      <c r="E3576">
        <f>YEAR(Table1[[#This Row],[Order Date]])</f>
        <v>2013</v>
      </c>
      <c r="F3576">
        <v>1</v>
      </c>
      <c r="G3576">
        <f>MONTH(Table1[[#This Row],[Order Date]])</f>
        <v>9</v>
      </c>
      <c r="H3576" s="1">
        <v>41527</v>
      </c>
      <c r="I3576">
        <v>36448</v>
      </c>
      <c r="J3576" t="s">
        <v>131</v>
      </c>
      <c r="K3576">
        <v>44</v>
      </c>
      <c r="L3576">
        <v>22.01</v>
      </c>
      <c r="M3576" s="2">
        <v>0.02</v>
      </c>
      <c r="N3576">
        <v>964.09</v>
      </c>
      <c r="O3576">
        <v>5.53</v>
      </c>
      <c r="P3576">
        <v>105.37</v>
      </c>
      <c r="Q3576" s="2">
        <v>0.59</v>
      </c>
      <c r="R3576" t="s">
        <v>29</v>
      </c>
      <c r="S3576" t="s">
        <v>139</v>
      </c>
      <c r="T3576" t="s">
        <v>1354</v>
      </c>
      <c r="U3576" t="s">
        <v>88</v>
      </c>
      <c r="V3576" t="s">
        <v>68</v>
      </c>
      <c r="W3576">
        <v>5113</v>
      </c>
      <c r="X3576" s="1">
        <v>41528</v>
      </c>
      <c r="Y3576" t="s">
        <v>34</v>
      </c>
      <c r="Z3576" t="e" vm="11">
        <v>#VALUE!</v>
      </c>
      <c r="AA3576">
        <v>78207</v>
      </c>
      <c r="AB3576" t="e" cm="1" vm="2">
        <f t="array" ref="AB3576">_FV(Table1[[#This Row],[State]],"Country/region",TRUE)</f>
        <v>#VALUE!</v>
      </c>
    </row>
    <row r="3577" spans="1:28" x14ac:dyDescent="0.35">
      <c r="A3577" t="s">
        <v>1351</v>
      </c>
      <c r="B3577">
        <v>49</v>
      </c>
      <c r="C3577" t="s">
        <v>1515</v>
      </c>
      <c r="D3577" t="s">
        <v>57</v>
      </c>
      <c r="E3577">
        <f>YEAR(Table1[[#This Row],[Order Date]])</f>
        <v>2013</v>
      </c>
      <c r="F3577">
        <v>1</v>
      </c>
      <c r="G3577">
        <f>MONTH(Table1[[#This Row],[Order Date]])</f>
        <v>9</v>
      </c>
      <c r="H3577" s="1">
        <v>41527</v>
      </c>
      <c r="I3577">
        <v>50209</v>
      </c>
      <c r="J3577" t="s">
        <v>28</v>
      </c>
      <c r="K3577">
        <v>2</v>
      </c>
      <c r="L3577">
        <v>20.89</v>
      </c>
      <c r="M3577" s="2">
        <v>0</v>
      </c>
      <c r="N3577">
        <v>53.3</v>
      </c>
      <c r="O3577">
        <v>11.52</v>
      </c>
      <c r="P3577">
        <v>-46.2</v>
      </c>
      <c r="Q3577" s="2">
        <v>0.83</v>
      </c>
      <c r="R3577" t="s">
        <v>29</v>
      </c>
      <c r="S3577" t="s">
        <v>30</v>
      </c>
      <c r="T3577" t="s">
        <v>1104</v>
      </c>
      <c r="U3577" t="s">
        <v>32</v>
      </c>
      <c r="V3577" t="s">
        <v>76</v>
      </c>
      <c r="W3577">
        <v>7034</v>
      </c>
      <c r="X3577" s="1">
        <v>41528</v>
      </c>
      <c r="Y3577" t="s">
        <v>34</v>
      </c>
      <c r="Z3577" t="e" vm="18">
        <v>#VALUE!</v>
      </c>
      <c r="AA3577">
        <v>24281</v>
      </c>
      <c r="AB3577" t="e" cm="1" vm="2">
        <f t="array" ref="AB3577">_FV(Table1[[#This Row],[State]],"Country/region",TRUE)</f>
        <v>#VALUE!</v>
      </c>
    </row>
    <row r="3578" spans="1:28" x14ac:dyDescent="0.35">
      <c r="A3578" t="s">
        <v>2211</v>
      </c>
      <c r="B3578">
        <v>49</v>
      </c>
      <c r="C3578" t="s">
        <v>1996</v>
      </c>
      <c r="D3578" t="s">
        <v>46</v>
      </c>
      <c r="E3578">
        <f>YEAR(Table1[[#This Row],[Order Date]])</f>
        <v>2013</v>
      </c>
      <c r="F3578">
        <v>1</v>
      </c>
      <c r="G3578">
        <f>MONTH(Table1[[#This Row],[Order Date]])</f>
        <v>9</v>
      </c>
      <c r="H3578" s="1">
        <v>41527</v>
      </c>
      <c r="I3578">
        <v>9796</v>
      </c>
      <c r="J3578" t="s">
        <v>58</v>
      </c>
      <c r="K3578">
        <v>29</v>
      </c>
      <c r="L3578">
        <v>40.97</v>
      </c>
      <c r="M3578" s="2">
        <v>0.02</v>
      </c>
      <c r="N3578">
        <v>1222.5899999999999</v>
      </c>
      <c r="O3578">
        <v>1.99</v>
      </c>
      <c r="P3578">
        <v>501.99</v>
      </c>
      <c r="Q3578" s="2">
        <v>0.42</v>
      </c>
      <c r="R3578" t="s">
        <v>96</v>
      </c>
      <c r="S3578" t="s">
        <v>139</v>
      </c>
      <c r="T3578" t="s">
        <v>1246</v>
      </c>
      <c r="U3578" t="s">
        <v>102</v>
      </c>
      <c r="V3578" t="s">
        <v>52</v>
      </c>
      <c r="W3578">
        <v>1341</v>
      </c>
      <c r="X3578" s="1">
        <v>41528</v>
      </c>
      <c r="Y3578" t="s">
        <v>34</v>
      </c>
      <c r="Z3578" t="e" vm="23">
        <v>#VALUE!</v>
      </c>
      <c r="AA3578">
        <v>98373</v>
      </c>
      <c r="AB3578" t="e" cm="1" vm="2">
        <f t="array" ref="AB3578">_FV(Table1[[#This Row],[State]],"Country/region",TRUE)</f>
        <v>#VALUE!</v>
      </c>
    </row>
    <row r="3579" spans="1:28" x14ac:dyDescent="0.35">
      <c r="A3579" t="s">
        <v>1351</v>
      </c>
      <c r="B3579">
        <v>49</v>
      </c>
      <c r="C3579" t="s">
        <v>1515</v>
      </c>
      <c r="D3579" t="s">
        <v>57</v>
      </c>
      <c r="E3579">
        <f>YEAR(Table1[[#This Row],[Order Date]])</f>
        <v>2013</v>
      </c>
      <c r="F3579">
        <v>1</v>
      </c>
      <c r="G3579">
        <f>MONTH(Table1[[#This Row],[Order Date]])</f>
        <v>9</v>
      </c>
      <c r="H3579" s="1">
        <v>41527</v>
      </c>
      <c r="I3579">
        <v>50209</v>
      </c>
      <c r="J3579" t="s">
        <v>28</v>
      </c>
      <c r="K3579">
        <v>34</v>
      </c>
      <c r="L3579">
        <v>55.48</v>
      </c>
      <c r="M3579" s="2">
        <v>0.03</v>
      </c>
      <c r="N3579">
        <v>1863.02</v>
      </c>
      <c r="O3579">
        <v>6.79</v>
      </c>
      <c r="P3579">
        <v>823.26</v>
      </c>
      <c r="Q3579" s="2">
        <v>0.37</v>
      </c>
      <c r="R3579" t="s">
        <v>29</v>
      </c>
      <c r="S3579" t="s">
        <v>30</v>
      </c>
      <c r="T3579" t="s">
        <v>838</v>
      </c>
      <c r="U3579" t="s">
        <v>61</v>
      </c>
      <c r="V3579" t="s">
        <v>76</v>
      </c>
      <c r="W3579">
        <v>7033</v>
      </c>
      <c r="X3579" s="1">
        <v>41529</v>
      </c>
      <c r="Y3579" t="s">
        <v>42</v>
      </c>
      <c r="Z3579" t="e" vm="18">
        <v>#VALUE!</v>
      </c>
      <c r="AA3579">
        <v>24281</v>
      </c>
      <c r="AB3579" t="e" cm="1" vm="2">
        <f t="array" ref="AB3579">_FV(Table1[[#This Row],[State]],"Country/region",TRUE)</f>
        <v>#VALUE!</v>
      </c>
    </row>
    <row r="3580" spans="1:28" x14ac:dyDescent="0.35">
      <c r="A3580" t="s">
        <v>472</v>
      </c>
      <c r="B3580">
        <v>49</v>
      </c>
      <c r="C3580" t="s">
        <v>473</v>
      </c>
      <c r="D3580" t="s">
        <v>46</v>
      </c>
      <c r="E3580">
        <f>YEAR(Table1[[#This Row],[Order Date]])</f>
        <v>2013</v>
      </c>
      <c r="F3580">
        <v>1</v>
      </c>
      <c r="G3580">
        <f>MONTH(Table1[[#This Row],[Order Date]])</f>
        <v>9</v>
      </c>
      <c r="H3580" s="1">
        <v>41527</v>
      </c>
      <c r="I3580">
        <v>18213</v>
      </c>
      <c r="J3580" t="s">
        <v>131</v>
      </c>
      <c r="K3580">
        <v>29</v>
      </c>
      <c r="L3580">
        <v>40.99</v>
      </c>
      <c r="M3580" s="2">
        <v>0.1</v>
      </c>
      <c r="N3580">
        <v>1111.23</v>
      </c>
      <c r="O3580">
        <v>19.989999999999998</v>
      </c>
      <c r="P3580">
        <v>21.6</v>
      </c>
      <c r="Q3580" s="2">
        <v>0.36</v>
      </c>
      <c r="R3580" t="s">
        <v>29</v>
      </c>
      <c r="S3580" t="s">
        <v>30</v>
      </c>
      <c r="T3580" t="s">
        <v>1517</v>
      </c>
      <c r="U3580" t="s">
        <v>61</v>
      </c>
      <c r="V3580" t="s">
        <v>33</v>
      </c>
      <c r="W3580">
        <v>2508</v>
      </c>
      <c r="X3580" s="1">
        <v>41529</v>
      </c>
      <c r="Y3580" t="s">
        <v>34</v>
      </c>
      <c r="Z3580" t="e" vm="22">
        <v>#VALUE!</v>
      </c>
      <c r="AA3580">
        <v>44035</v>
      </c>
      <c r="AB3580" t="e" cm="1" vm="2">
        <f t="array" ref="AB3580">_FV(Table1[[#This Row],[State]],"Country/region",TRUE)</f>
        <v>#VALUE!</v>
      </c>
    </row>
    <row r="3581" spans="1:28" x14ac:dyDescent="0.35">
      <c r="A3581" t="s">
        <v>137</v>
      </c>
      <c r="B3581">
        <v>49</v>
      </c>
      <c r="C3581" t="s">
        <v>138</v>
      </c>
      <c r="D3581" t="s">
        <v>57</v>
      </c>
      <c r="E3581">
        <f>YEAR(Table1[[#This Row],[Order Date]])</f>
        <v>2013</v>
      </c>
      <c r="F3581">
        <v>1</v>
      </c>
      <c r="G3581">
        <f>MONTH(Table1[[#This Row],[Order Date]])</f>
        <v>9</v>
      </c>
      <c r="H3581" s="1">
        <v>41528</v>
      </c>
      <c r="I3581">
        <v>6115</v>
      </c>
      <c r="J3581" t="s">
        <v>131</v>
      </c>
      <c r="K3581">
        <v>25</v>
      </c>
      <c r="L3581">
        <v>17.78</v>
      </c>
      <c r="M3581" s="2">
        <v>0.1</v>
      </c>
      <c r="N3581">
        <v>409.08</v>
      </c>
      <c r="O3581">
        <v>5.03</v>
      </c>
      <c r="P3581">
        <v>78.86</v>
      </c>
      <c r="Q3581" s="2">
        <v>0.54</v>
      </c>
      <c r="R3581" t="s">
        <v>48</v>
      </c>
      <c r="S3581" t="s">
        <v>30</v>
      </c>
      <c r="T3581" t="s">
        <v>2502</v>
      </c>
      <c r="U3581" t="s">
        <v>82</v>
      </c>
      <c r="V3581" t="s">
        <v>68</v>
      </c>
      <c r="W3581">
        <v>851</v>
      </c>
      <c r="X3581" s="1">
        <v>41529</v>
      </c>
      <c r="Y3581" t="s">
        <v>34</v>
      </c>
      <c r="Z3581" t="e" vm="12">
        <v>#VALUE!</v>
      </c>
      <c r="AA3581">
        <v>50501</v>
      </c>
      <c r="AB3581" t="e" cm="1" vm="2">
        <f t="array" ref="AB3581">_FV(Table1[[#This Row],[State]],"Country/region",TRUE)</f>
        <v>#VALUE!</v>
      </c>
    </row>
    <row r="3582" spans="1:28" x14ac:dyDescent="0.35">
      <c r="A3582" t="s">
        <v>2510</v>
      </c>
      <c r="B3582">
        <v>49</v>
      </c>
      <c r="C3582" t="s">
        <v>2511</v>
      </c>
      <c r="D3582" t="s">
        <v>27</v>
      </c>
      <c r="E3582">
        <f>YEAR(Table1[[#This Row],[Order Date]])</f>
        <v>2013</v>
      </c>
      <c r="F3582">
        <v>1</v>
      </c>
      <c r="G3582">
        <f>MONTH(Table1[[#This Row],[Order Date]])</f>
        <v>9</v>
      </c>
      <c r="H3582" s="1">
        <v>41528</v>
      </c>
      <c r="I3582">
        <v>35141</v>
      </c>
      <c r="J3582" t="s">
        <v>131</v>
      </c>
      <c r="K3582">
        <v>29</v>
      </c>
      <c r="L3582">
        <v>67.28</v>
      </c>
      <c r="M3582" s="2">
        <v>0.02</v>
      </c>
      <c r="N3582">
        <v>2046.81</v>
      </c>
      <c r="O3582">
        <v>19.989999999999998</v>
      </c>
      <c r="P3582">
        <v>469.2765</v>
      </c>
      <c r="Q3582" s="2">
        <v>0.4</v>
      </c>
      <c r="R3582" t="s">
        <v>29</v>
      </c>
      <c r="S3582" t="s">
        <v>30</v>
      </c>
      <c r="T3582" t="s">
        <v>2311</v>
      </c>
      <c r="U3582" t="s">
        <v>67</v>
      </c>
      <c r="V3582" t="s">
        <v>68</v>
      </c>
      <c r="W3582">
        <v>4945</v>
      </c>
      <c r="X3582" s="1">
        <v>41529</v>
      </c>
      <c r="Y3582" t="s">
        <v>34</v>
      </c>
      <c r="Z3582" t="e" vm="38">
        <v>#VALUE!</v>
      </c>
      <c r="AA3582">
        <v>46375</v>
      </c>
      <c r="AB3582" t="e" cm="1" vm="2">
        <f t="array" ref="AB3582">_FV(Table1[[#This Row],[State]],"Country/region",TRUE)</f>
        <v>#VALUE!</v>
      </c>
    </row>
    <row r="3583" spans="1:28" x14ac:dyDescent="0.35">
      <c r="A3583" t="s">
        <v>195</v>
      </c>
      <c r="B3583">
        <v>49</v>
      </c>
      <c r="C3583" t="s">
        <v>196</v>
      </c>
      <c r="D3583" t="s">
        <v>27</v>
      </c>
      <c r="E3583">
        <f>YEAR(Table1[[#This Row],[Order Date]])</f>
        <v>2013</v>
      </c>
      <c r="F3583">
        <v>1</v>
      </c>
      <c r="G3583">
        <f>MONTH(Table1[[#This Row],[Order Date]])</f>
        <v>9</v>
      </c>
      <c r="H3583" s="1">
        <v>41528</v>
      </c>
      <c r="I3583">
        <v>21025</v>
      </c>
      <c r="J3583" t="s">
        <v>39</v>
      </c>
      <c r="K3583">
        <v>38</v>
      </c>
      <c r="L3583">
        <v>15.98</v>
      </c>
      <c r="M3583" s="2">
        <v>0.1</v>
      </c>
      <c r="N3583">
        <v>553.02</v>
      </c>
      <c r="O3583">
        <v>6.5</v>
      </c>
      <c r="P3583">
        <v>-49.38</v>
      </c>
      <c r="Q3583" s="2">
        <v>0.48</v>
      </c>
      <c r="R3583" t="s">
        <v>96</v>
      </c>
      <c r="S3583" t="s">
        <v>30</v>
      </c>
      <c r="T3583" t="s">
        <v>1062</v>
      </c>
      <c r="U3583" t="s">
        <v>102</v>
      </c>
      <c r="V3583" t="s">
        <v>68</v>
      </c>
      <c r="W3583">
        <v>2913</v>
      </c>
      <c r="X3583" s="1">
        <v>41530</v>
      </c>
      <c r="Y3583" t="s">
        <v>34</v>
      </c>
      <c r="Z3583" t="e" vm="11">
        <v>#VALUE!</v>
      </c>
      <c r="AA3583">
        <v>79424</v>
      </c>
      <c r="AB3583" t="e" cm="1" vm="2">
        <f t="array" ref="AB3583">_FV(Table1[[#This Row],[State]],"Country/region",TRUE)</f>
        <v>#VALUE!</v>
      </c>
    </row>
    <row r="3584" spans="1:28" x14ac:dyDescent="0.35">
      <c r="A3584" t="s">
        <v>1700</v>
      </c>
      <c r="B3584">
        <v>49</v>
      </c>
      <c r="C3584" t="s">
        <v>2495</v>
      </c>
      <c r="D3584" t="s">
        <v>57</v>
      </c>
      <c r="E3584">
        <f>YEAR(Table1[[#This Row],[Order Date]])</f>
        <v>2013</v>
      </c>
      <c r="F3584">
        <v>1</v>
      </c>
      <c r="G3584">
        <f>MONTH(Table1[[#This Row],[Order Date]])</f>
        <v>9</v>
      </c>
      <c r="H3584" s="1">
        <v>41529</v>
      </c>
      <c r="I3584">
        <v>21862</v>
      </c>
      <c r="J3584" t="s">
        <v>39</v>
      </c>
      <c r="K3584">
        <v>1</v>
      </c>
      <c r="L3584">
        <v>14.27</v>
      </c>
      <c r="M3584" s="2">
        <v>0.09</v>
      </c>
      <c r="N3584">
        <v>28.75</v>
      </c>
      <c r="O3584">
        <v>7.27</v>
      </c>
      <c r="P3584">
        <v>-14.352</v>
      </c>
      <c r="Q3584" s="2">
        <v>0.38</v>
      </c>
      <c r="R3584" t="s">
        <v>29</v>
      </c>
      <c r="S3584" t="s">
        <v>30</v>
      </c>
      <c r="T3584" t="s">
        <v>709</v>
      </c>
      <c r="U3584" t="s">
        <v>67</v>
      </c>
      <c r="V3584" t="s">
        <v>52</v>
      </c>
      <c r="W3584">
        <v>3047</v>
      </c>
      <c r="X3584" s="1">
        <v>41529</v>
      </c>
      <c r="Y3584" t="s">
        <v>42</v>
      </c>
      <c r="Z3584" t="e" vm="33">
        <v>#VALUE!</v>
      </c>
      <c r="AA3584">
        <v>83701</v>
      </c>
      <c r="AB3584" t="e" cm="1" vm="2">
        <f t="array" ref="AB3584">_FV(Table1[[#This Row],[State]],"Country/region",TRUE)</f>
        <v>#VALUE!</v>
      </c>
    </row>
    <row r="3585" spans="1:28" x14ac:dyDescent="0.35">
      <c r="A3585" t="s">
        <v>1173</v>
      </c>
      <c r="B3585">
        <v>49</v>
      </c>
      <c r="C3585" t="s">
        <v>1137</v>
      </c>
      <c r="D3585" t="s">
        <v>46</v>
      </c>
      <c r="E3585">
        <f>YEAR(Table1[[#This Row],[Order Date]])</f>
        <v>2013</v>
      </c>
      <c r="F3585">
        <v>1</v>
      </c>
      <c r="G3585">
        <f>MONTH(Table1[[#This Row],[Order Date]])</f>
        <v>9</v>
      </c>
      <c r="H3585" s="1">
        <v>41529</v>
      </c>
      <c r="I3585">
        <v>52102</v>
      </c>
      <c r="J3585" t="s">
        <v>131</v>
      </c>
      <c r="K3585">
        <v>8</v>
      </c>
      <c r="L3585">
        <v>11.97</v>
      </c>
      <c r="M3585" s="2">
        <v>0.03</v>
      </c>
      <c r="N3585">
        <v>104.27</v>
      </c>
      <c r="O3585">
        <v>5.81</v>
      </c>
      <c r="P3585">
        <v>-23.61</v>
      </c>
      <c r="Q3585" s="2">
        <v>0.6</v>
      </c>
      <c r="R3585" t="s">
        <v>29</v>
      </c>
      <c r="S3585" t="s">
        <v>139</v>
      </c>
      <c r="T3585" t="s">
        <v>1070</v>
      </c>
      <c r="U3585" t="s">
        <v>88</v>
      </c>
      <c r="V3585" t="s">
        <v>68</v>
      </c>
      <c r="W3585">
        <v>7308</v>
      </c>
      <c r="X3585" s="1">
        <v>41529</v>
      </c>
      <c r="Y3585" t="s">
        <v>34</v>
      </c>
      <c r="Z3585" t="e" vm="11">
        <v>#VALUE!</v>
      </c>
      <c r="AA3585">
        <v>77566</v>
      </c>
      <c r="AB3585" t="e" cm="1" vm="2">
        <f t="array" ref="AB3585">_FV(Table1[[#This Row],[State]],"Country/region",TRUE)</f>
        <v>#VALUE!</v>
      </c>
    </row>
    <row r="3586" spans="1:28" x14ac:dyDescent="0.35">
      <c r="A3586" t="s">
        <v>1700</v>
      </c>
      <c r="B3586">
        <v>49</v>
      </c>
      <c r="C3586" t="s">
        <v>2495</v>
      </c>
      <c r="D3586" t="s">
        <v>57</v>
      </c>
      <c r="E3586">
        <f>YEAR(Table1[[#This Row],[Order Date]])</f>
        <v>2013</v>
      </c>
      <c r="F3586">
        <v>1</v>
      </c>
      <c r="G3586">
        <f>MONTH(Table1[[#This Row],[Order Date]])</f>
        <v>9</v>
      </c>
      <c r="H3586" s="1">
        <v>41529</v>
      </c>
      <c r="I3586">
        <v>21862</v>
      </c>
      <c r="J3586" t="s">
        <v>39</v>
      </c>
      <c r="K3586">
        <v>46</v>
      </c>
      <c r="L3586">
        <v>8.14</v>
      </c>
      <c r="M3586" s="2">
        <v>0</v>
      </c>
      <c r="N3586">
        <v>385.05</v>
      </c>
      <c r="O3586">
        <v>3.12</v>
      </c>
      <c r="P3586">
        <v>56.75</v>
      </c>
      <c r="Q3586" s="2">
        <v>0.45</v>
      </c>
      <c r="R3586" t="s">
        <v>29</v>
      </c>
      <c r="S3586" t="s">
        <v>59</v>
      </c>
      <c r="T3586" t="s">
        <v>3150</v>
      </c>
      <c r="U3586" t="s">
        <v>88</v>
      </c>
      <c r="V3586" t="s">
        <v>52</v>
      </c>
      <c r="W3586">
        <v>3049</v>
      </c>
      <c r="X3586" s="1">
        <v>41530</v>
      </c>
      <c r="Y3586" t="s">
        <v>34</v>
      </c>
      <c r="Z3586" t="e" vm="33">
        <v>#VALUE!</v>
      </c>
      <c r="AA3586">
        <v>83701</v>
      </c>
      <c r="AB3586" t="e" cm="1" vm="2">
        <f t="array" ref="AB3586">_FV(Table1[[#This Row],[State]],"Country/region",TRUE)</f>
        <v>#VALUE!</v>
      </c>
    </row>
    <row r="3587" spans="1:28" x14ac:dyDescent="0.35">
      <c r="A3587" t="s">
        <v>1700</v>
      </c>
      <c r="B3587">
        <v>49</v>
      </c>
      <c r="C3587" t="s">
        <v>2495</v>
      </c>
      <c r="D3587" t="s">
        <v>57</v>
      </c>
      <c r="E3587">
        <f>YEAR(Table1[[#This Row],[Order Date]])</f>
        <v>2013</v>
      </c>
      <c r="F3587">
        <v>1</v>
      </c>
      <c r="G3587">
        <f>MONTH(Table1[[#This Row],[Order Date]])</f>
        <v>9</v>
      </c>
      <c r="H3587" s="1">
        <v>41529</v>
      </c>
      <c r="I3587">
        <v>21862</v>
      </c>
      <c r="J3587" t="s">
        <v>39</v>
      </c>
      <c r="K3587">
        <v>4</v>
      </c>
      <c r="L3587">
        <v>6783.02</v>
      </c>
      <c r="M3587" s="2">
        <v>0.06</v>
      </c>
      <c r="N3587">
        <v>19014.240000000002</v>
      </c>
      <c r="O3587">
        <v>24.49</v>
      </c>
      <c r="P3587">
        <v>-10263.6597</v>
      </c>
      <c r="Q3587" s="2">
        <v>0.39</v>
      </c>
      <c r="R3587" t="s">
        <v>96</v>
      </c>
      <c r="S3587" t="s">
        <v>40</v>
      </c>
      <c r="T3587" t="s">
        <v>193</v>
      </c>
      <c r="U3587" t="s">
        <v>98</v>
      </c>
      <c r="V3587" t="s">
        <v>52</v>
      </c>
      <c r="W3587">
        <v>3048</v>
      </c>
      <c r="X3587" s="1">
        <v>41531</v>
      </c>
      <c r="Y3587" t="s">
        <v>34</v>
      </c>
      <c r="Z3587" t="e" vm="33">
        <v>#VALUE!</v>
      </c>
      <c r="AA3587">
        <v>83701</v>
      </c>
      <c r="AB3587" t="e" cm="1" vm="2">
        <f t="array" ref="AB3587">_FV(Table1[[#This Row],[State]],"Country/region",TRUE)</f>
        <v>#VALUE!</v>
      </c>
    </row>
    <row r="3588" spans="1:28" x14ac:dyDescent="0.35">
      <c r="A3588" t="s">
        <v>3151</v>
      </c>
      <c r="B3588">
        <v>49</v>
      </c>
      <c r="C3588" t="s">
        <v>1406</v>
      </c>
      <c r="D3588" t="s">
        <v>46</v>
      </c>
      <c r="E3588">
        <f>YEAR(Table1[[#This Row],[Order Date]])</f>
        <v>2013</v>
      </c>
      <c r="F3588">
        <v>1</v>
      </c>
      <c r="G3588">
        <f>MONTH(Table1[[#This Row],[Order Date]])</f>
        <v>9</v>
      </c>
      <c r="H3588" s="1">
        <v>41529</v>
      </c>
      <c r="I3588">
        <v>26276</v>
      </c>
      <c r="J3588" t="s">
        <v>47</v>
      </c>
      <c r="K3588">
        <v>19</v>
      </c>
      <c r="L3588">
        <v>999.99</v>
      </c>
      <c r="M3588" s="2">
        <v>0</v>
      </c>
      <c r="N3588">
        <v>20329.8</v>
      </c>
      <c r="O3588">
        <v>13.99</v>
      </c>
      <c r="P3588">
        <v>9224.1</v>
      </c>
      <c r="Q3588" s="2">
        <v>0.36</v>
      </c>
      <c r="R3588" t="s">
        <v>96</v>
      </c>
      <c r="S3588" t="s">
        <v>80</v>
      </c>
      <c r="T3588" t="s">
        <v>642</v>
      </c>
      <c r="U3588" t="s">
        <v>98</v>
      </c>
      <c r="V3588" t="s">
        <v>33</v>
      </c>
      <c r="W3588">
        <v>3668</v>
      </c>
      <c r="X3588" s="1">
        <v>41533</v>
      </c>
      <c r="Y3588" t="s">
        <v>34</v>
      </c>
      <c r="Z3588" t="e" vm="24">
        <v>#VALUE!</v>
      </c>
      <c r="AA3588">
        <v>8401</v>
      </c>
      <c r="AB3588" t="e" cm="1" vm="2">
        <f t="array" ref="AB3588">_FV(Table1[[#This Row],[State]],"Country/region",TRUE)</f>
        <v>#VALUE!</v>
      </c>
    </row>
    <row r="3589" spans="1:28" x14ac:dyDescent="0.35">
      <c r="A3589" t="s">
        <v>1504</v>
      </c>
      <c r="B3589">
        <v>49</v>
      </c>
      <c r="C3589" t="s">
        <v>1406</v>
      </c>
      <c r="D3589" t="s">
        <v>46</v>
      </c>
      <c r="E3589">
        <f>YEAR(Table1[[#This Row],[Order Date]])</f>
        <v>2013</v>
      </c>
      <c r="F3589">
        <v>1</v>
      </c>
      <c r="G3589">
        <f>MONTH(Table1[[#This Row],[Order Date]])</f>
        <v>9</v>
      </c>
      <c r="H3589" s="1">
        <v>41529</v>
      </c>
      <c r="I3589">
        <v>26276</v>
      </c>
      <c r="J3589" t="s">
        <v>47</v>
      </c>
      <c r="K3589">
        <v>21</v>
      </c>
      <c r="L3589">
        <v>170.98</v>
      </c>
      <c r="M3589" s="2">
        <v>0</v>
      </c>
      <c r="N3589">
        <v>3685.38</v>
      </c>
      <c r="O3589">
        <v>13.99</v>
      </c>
      <c r="P3589">
        <v>1040.6199999999999</v>
      </c>
      <c r="Q3589" s="2">
        <v>0.75</v>
      </c>
      <c r="R3589" t="s">
        <v>48</v>
      </c>
      <c r="S3589" t="s">
        <v>80</v>
      </c>
      <c r="T3589" t="s">
        <v>2545</v>
      </c>
      <c r="U3589" t="s">
        <v>82</v>
      </c>
      <c r="V3589" t="s">
        <v>33</v>
      </c>
      <c r="W3589">
        <v>3669</v>
      </c>
      <c r="X3589" s="1">
        <v>41536</v>
      </c>
      <c r="Y3589" t="s">
        <v>42</v>
      </c>
      <c r="Z3589" t="e" vm="30">
        <v>#VALUE!</v>
      </c>
      <c r="AA3589">
        <v>2457</v>
      </c>
      <c r="AB3589" t="e" cm="1" vm="2">
        <f t="array" ref="AB3589">_FV(Table1[[#This Row],[State]],"Country/region",TRUE)</f>
        <v>#VALUE!</v>
      </c>
    </row>
    <row r="3590" spans="1:28" x14ac:dyDescent="0.35">
      <c r="A3590" t="s">
        <v>2029</v>
      </c>
      <c r="B3590">
        <v>49</v>
      </c>
      <c r="C3590" t="s">
        <v>485</v>
      </c>
      <c r="D3590" t="s">
        <v>27</v>
      </c>
      <c r="E3590">
        <f>YEAR(Table1[[#This Row],[Order Date]])</f>
        <v>2013</v>
      </c>
      <c r="F3590">
        <v>1</v>
      </c>
      <c r="G3590">
        <f>MONTH(Table1[[#This Row],[Order Date]])</f>
        <v>9</v>
      </c>
      <c r="H3590" s="1">
        <v>41530</v>
      </c>
      <c r="I3590">
        <v>46599</v>
      </c>
      <c r="J3590" t="s">
        <v>39</v>
      </c>
      <c r="K3590">
        <v>4</v>
      </c>
      <c r="L3590">
        <v>62.18</v>
      </c>
      <c r="M3590" s="2">
        <v>0.01</v>
      </c>
      <c r="N3590">
        <v>284</v>
      </c>
      <c r="O3590">
        <v>10.84</v>
      </c>
      <c r="P3590">
        <v>208.31</v>
      </c>
      <c r="Q3590" s="2">
        <v>0.63</v>
      </c>
      <c r="R3590" t="s">
        <v>48</v>
      </c>
      <c r="S3590" t="s">
        <v>80</v>
      </c>
      <c r="T3590" t="s">
        <v>756</v>
      </c>
      <c r="U3590" t="s">
        <v>82</v>
      </c>
      <c r="V3590" t="s">
        <v>52</v>
      </c>
      <c r="W3590">
        <v>6555</v>
      </c>
      <c r="X3590" s="1">
        <v>41531</v>
      </c>
      <c r="Y3590" t="s">
        <v>42</v>
      </c>
      <c r="Z3590" t="e" vm="23">
        <v>#VALUE!</v>
      </c>
      <c r="AA3590">
        <v>99301</v>
      </c>
      <c r="AB3590" t="e" cm="1" vm="2">
        <f t="array" ref="AB3590">_FV(Table1[[#This Row],[State]],"Country/region",TRUE)</f>
        <v>#VALUE!</v>
      </c>
    </row>
    <row r="3591" spans="1:28" x14ac:dyDescent="0.35">
      <c r="A3591" t="s">
        <v>632</v>
      </c>
      <c r="B3591">
        <v>49</v>
      </c>
      <c r="C3591" t="s">
        <v>2827</v>
      </c>
      <c r="D3591" t="s">
        <v>57</v>
      </c>
      <c r="E3591">
        <f>YEAR(Table1[[#This Row],[Order Date]])</f>
        <v>2013</v>
      </c>
      <c r="F3591">
        <v>1</v>
      </c>
      <c r="G3591">
        <f>MONTH(Table1[[#This Row],[Order Date]])</f>
        <v>9</v>
      </c>
      <c r="H3591" s="1">
        <v>41530</v>
      </c>
      <c r="I3591">
        <v>6848</v>
      </c>
      <c r="J3591" t="s">
        <v>28</v>
      </c>
      <c r="K3591">
        <v>22</v>
      </c>
      <c r="L3591">
        <v>5.4</v>
      </c>
      <c r="M3591" s="2">
        <v>0.1</v>
      </c>
      <c r="N3591">
        <v>116.84</v>
      </c>
      <c r="O3591">
        <v>7.78</v>
      </c>
      <c r="P3591">
        <v>-125.44199999999999</v>
      </c>
      <c r="Q3591" s="2">
        <v>0.37</v>
      </c>
      <c r="R3591" t="s">
        <v>29</v>
      </c>
      <c r="S3591" t="s">
        <v>30</v>
      </c>
      <c r="T3591" t="s">
        <v>1523</v>
      </c>
      <c r="U3591" t="s">
        <v>67</v>
      </c>
      <c r="V3591" t="s">
        <v>76</v>
      </c>
      <c r="W3591">
        <v>942</v>
      </c>
      <c r="X3591" s="1">
        <v>41531</v>
      </c>
      <c r="Y3591" t="s">
        <v>34</v>
      </c>
      <c r="Z3591" t="e" vm="47">
        <v>#VALUE!</v>
      </c>
      <c r="AA3591">
        <v>27834</v>
      </c>
      <c r="AB3591" t="e" cm="1" vm="2">
        <f t="array" ref="AB3591">_FV(Table1[[#This Row],[State]],"Country/region",TRUE)</f>
        <v>#VALUE!</v>
      </c>
    </row>
    <row r="3592" spans="1:28" x14ac:dyDescent="0.35">
      <c r="A3592" t="s">
        <v>1148</v>
      </c>
      <c r="B3592">
        <v>49</v>
      </c>
      <c r="C3592" t="s">
        <v>1149</v>
      </c>
      <c r="D3592" t="s">
        <v>38</v>
      </c>
      <c r="E3592">
        <f>YEAR(Table1[[#This Row],[Order Date]])</f>
        <v>2013</v>
      </c>
      <c r="F3592">
        <v>1</v>
      </c>
      <c r="G3592">
        <f>MONTH(Table1[[#This Row],[Order Date]])</f>
        <v>9</v>
      </c>
      <c r="H3592" s="1">
        <v>41530</v>
      </c>
      <c r="I3592">
        <v>15303</v>
      </c>
      <c r="J3592" t="s">
        <v>58</v>
      </c>
      <c r="K3592">
        <v>21</v>
      </c>
      <c r="L3592">
        <v>4.54</v>
      </c>
      <c r="M3592" s="2">
        <v>0.02</v>
      </c>
      <c r="N3592">
        <v>101.13</v>
      </c>
      <c r="O3592">
        <v>5.83</v>
      </c>
      <c r="P3592">
        <v>-74.405000000000001</v>
      </c>
      <c r="Q3592" s="2">
        <v>0.36</v>
      </c>
      <c r="R3592" t="s">
        <v>29</v>
      </c>
      <c r="S3592" t="s">
        <v>30</v>
      </c>
      <c r="T3592" t="s">
        <v>3102</v>
      </c>
      <c r="U3592" t="s">
        <v>67</v>
      </c>
      <c r="V3592" t="s">
        <v>52</v>
      </c>
      <c r="W3592">
        <v>2143</v>
      </c>
      <c r="X3592" s="1">
        <v>41531</v>
      </c>
      <c r="Y3592" t="s">
        <v>34</v>
      </c>
      <c r="Z3592" t="e" vm="32">
        <v>#VALUE!</v>
      </c>
      <c r="AA3592">
        <v>80906</v>
      </c>
      <c r="AB3592" t="e" cm="1" vm="2">
        <f t="array" ref="AB3592">_FV(Table1[[#This Row],[State]],"Country/region",TRUE)</f>
        <v>#VALUE!</v>
      </c>
    </row>
    <row r="3593" spans="1:28" x14ac:dyDescent="0.35">
      <c r="A3593" t="s">
        <v>211</v>
      </c>
      <c r="B3593">
        <v>49</v>
      </c>
      <c r="C3593" t="s">
        <v>212</v>
      </c>
      <c r="D3593" t="s">
        <v>38</v>
      </c>
      <c r="E3593">
        <f>YEAR(Table1[[#This Row],[Order Date]])</f>
        <v>2013</v>
      </c>
      <c r="F3593">
        <v>1</v>
      </c>
      <c r="G3593">
        <f>MONTH(Table1[[#This Row],[Order Date]])</f>
        <v>9</v>
      </c>
      <c r="H3593" s="1">
        <v>41530</v>
      </c>
      <c r="I3593">
        <v>22882</v>
      </c>
      <c r="J3593" t="s">
        <v>58</v>
      </c>
      <c r="K3593">
        <v>10</v>
      </c>
      <c r="L3593">
        <v>6.69</v>
      </c>
      <c r="M3593" s="2">
        <v>0.03</v>
      </c>
      <c r="N3593">
        <v>71.239999999999995</v>
      </c>
      <c r="O3593">
        <v>3.1</v>
      </c>
      <c r="P3593">
        <v>2.78</v>
      </c>
      <c r="Q3593" s="2">
        <v>0.36</v>
      </c>
      <c r="R3593" t="s">
        <v>29</v>
      </c>
      <c r="S3593" t="s">
        <v>59</v>
      </c>
      <c r="T3593" t="s">
        <v>2698</v>
      </c>
      <c r="U3593" t="s">
        <v>61</v>
      </c>
      <c r="V3593" t="s">
        <v>76</v>
      </c>
      <c r="W3593">
        <v>3189</v>
      </c>
      <c r="X3593" s="1">
        <v>41532</v>
      </c>
      <c r="Y3593" t="s">
        <v>34</v>
      </c>
      <c r="Z3593" t="e" vm="19">
        <v>#VALUE!</v>
      </c>
      <c r="AA3593">
        <v>29577</v>
      </c>
      <c r="AB3593" t="e" cm="1" vm="2">
        <f t="array" ref="AB3593">_FV(Table1[[#This Row],[State]],"Country/region",TRUE)</f>
        <v>#VALUE!</v>
      </c>
    </row>
    <row r="3594" spans="1:28" x14ac:dyDescent="0.35">
      <c r="A3594" t="s">
        <v>1148</v>
      </c>
      <c r="B3594">
        <v>49</v>
      </c>
      <c r="C3594" t="s">
        <v>1149</v>
      </c>
      <c r="D3594" t="s">
        <v>38</v>
      </c>
      <c r="E3594">
        <f>YEAR(Table1[[#This Row],[Order Date]])</f>
        <v>2013</v>
      </c>
      <c r="F3594">
        <v>1</v>
      </c>
      <c r="G3594">
        <f>MONTH(Table1[[#This Row],[Order Date]])</f>
        <v>9</v>
      </c>
      <c r="H3594" s="1">
        <v>41530</v>
      </c>
      <c r="I3594">
        <v>15303</v>
      </c>
      <c r="J3594" t="s">
        <v>58</v>
      </c>
      <c r="K3594">
        <v>18</v>
      </c>
      <c r="L3594">
        <v>28.48</v>
      </c>
      <c r="M3594" s="2">
        <v>0.02</v>
      </c>
      <c r="N3594">
        <v>526.45000000000005</v>
      </c>
      <c r="O3594">
        <v>8.99</v>
      </c>
      <c r="P3594">
        <v>-108.14</v>
      </c>
      <c r="Q3594" s="2">
        <v>0.7</v>
      </c>
      <c r="R3594" t="s">
        <v>96</v>
      </c>
      <c r="S3594" t="s">
        <v>139</v>
      </c>
      <c r="T3594" t="s">
        <v>3152</v>
      </c>
      <c r="U3594" t="s">
        <v>102</v>
      </c>
      <c r="V3594" t="s">
        <v>52</v>
      </c>
      <c r="W3594">
        <v>2144</v>
      </c>
      <c r="X3594" s="1">
        <v>41532</v>
      </c>
      <c r="Y3594" t="s">
        <v>34</v>
      </c>
      <c r="Z3594" t="e" vm="32">
        <v>#VALUE!</v>
      </c>
      <c r="AA3594">
        <v>80906</v>
      </c>
      <c r="AB3594" t="e" cm="1" vm="2">
        <f t="array" ref="AB3594">_FV(Table1[[#This Row],[State]],"Country/region",TRUE)</f>
        <v>#VALUE!</v>
      </c>
    </row>
    <row r="3595" spans="1:28" x14ac:dyDescent="0.35">
      <c r="A3595" t="s">
        <v>3153</v>
      </c>
      <c r="B3595">
        <v>49</v>
      </c>
      <c r="C3595" t="s">
        <v>2563</v>
      </c>
      <c r="D3595" t="s">
        <v>38</v>
      </c>
      <c r="E3595">
        <f>YEAR(Table1[[#This Row],[Order Date]])</f>
        <v>2013</v>
      </c>
      <c r="F3595">
        <v>1</v>
      </c>
      <c r="G3595">
        <f>MONTH(Table1[[#This Row],[Order Date]])</f>
        <v>9</v>
      </c>
      <c r="H3595" s="1">
        <v>41530</v>
      </c>
      <c r="I3595">
        <v>36673</v>
      </c>
      <c r="J3595" t="s">
        <v>47</v>
      </c>
      <c r="K3595">
        <v>20</v>
      </c>
      <c r="L3595">
        <v>55.99</v>
      </c>
      <c r="M3595" s="2">
        <v>0</v>
      </c>
      <c r="N3595">
        <v>984.63149999999996</v>
      </c>
      <c r="O3595">
        <v>5</v>
      </c>
      <c r="P3595">
        <v>-129.13999999999999</v>
      </c>
      <c r="Q3595" s="2">
        <v>0.8</v>
      </c>
      <c r="R3595" t="s">
        <v>96</v>
      </c>
      <c r="S3595" t="s">
        <v>139</v>
      </c>
      <c r="T3595" t="s">
        <v>1155</v>
      </c>
      <c r="U3595" t="s">
        <v>105</v>
      </c>
      <c r="V3595" t="s">
        <v>52</v>
      </c>
      <c r="W3595">
        <v>5143</v>
      </c>
      <c r="X3595" s="1">
        <v>41537</v>
      </c>
      <c r="Y3595" t="s">
        <v>34</v>
      </c>
      <c r="Z3595" t="e" vm="7">
        <v>#VALUE!</v>
      </c>
      <c r="AA3595">
        <v>84047</v>
      </c>
      <c r="AB3595" t="e" cm="1" vm="2">
        <f t="array" ref="AB3595">_FV(Table1[[#This Row],[State]],"Country/region",TRUE)</f>
        <v>#VALUE!</v>
      </c>
    </row>
    <row r="3596" spans="1:28" x14ac:dyDescent="0.35">
      <c r="A3596" t="s">
        <v>2546</v>
      </c>
      <c r="B3596">
        <v>50</v>
      </c>
      <c r="C3596" t="s">
        <v>2547</v>
      </c>
      <c r="D3596" t="s">
        <v>46</v>
      </c>
      <c r="E3596">
        <f>YEAR(Table1[[#This Row],[Order Date]])</f>
        <v>2013</v>
      </c>
      <c r="F3596">
        <v>1</v>
      </c>
      <c r="G3596">
        <f>MONTH(Table1[[#This Row],[Order Date]])</f>
        <v>9</v>
      </c>
      <c r="H3596" s="1">
        <v>41531</v>
      </c>
      <c r="I3596">
        <v>41059</v>
      </c>
      <c r="J3596" t="s">
        <v>131</v>
      </c>
      <c r="K3596">
        <v>26</v>
      </c>
      <c r="L3596">
        <v>14.27</v>
      </c>
      <c r="M3596" s="2">
        <v>0.08</v>
      </c>
      <c r="N3596">
        <v>363.16</v>
      </c>
      <c r="O3596">
        <v>7.27</v>
      </c>
      <c r="P3596">
        <v>3.9184999999999999</v>
      </c>
      <c r="Q3596" s="2">
        <v>0.38</v>
      </c>
      <c r="R3596" t="s">
        <v>29</v>
      </c>
      <c r="S3596" t="s">
        <v>30</v>
      </c>
      <c r="T3596" t="s">
        <v>709</v>
      </c>
      <c r="U3596" t="s">
        <v>67</v>
      </c>
      <c r="V3596" t="s">
        <v>68</v>
      </c>
      <c r="W3596">
        <v>5786</v>
      </c>
      <c r="X3596" s="1">
        <v>41531</v>
      </c>
      <c r="Y3596" t="s">
        <v>42</v>
      </c>
      <c r="Z3596" t="e" vm="28">
        <v>#VALUE!</v>
      </c>
      <c r="AA3596">
        <v>63129</v>
      </c>
      <c r="AB3596" t="e" cm="1" vm="2">
        <f t="array" ref="AB3596">_FV(Table1[[#This Row],[State]],"Country/region",TRUE)</f>
        <v>#VALUE!</v>
      </c>
    </row>
    <row r="3597" spans="1:28" x14ac:dyDescent="0.35">
      <c r="A3597" t="s">
        <v>2546</v>
      </c>
      <c r="B3597">
        <v>50</v>
      </c>
      <c r="C3597" t="s">
        <v>2547</v>
      </c>
      <c r="D3597" t="s">
        <v>46</v>
      </c>
      <c r="E3597">
        <f>YEAR(Table1[[#This Row],[Order Date]])</f>
        <v>2013</v>
      </c>
      <c r="F3597">
        <v>1</v>
      </c>
      <c r="G3597">
        <f>MONTH(Table1[[#This Row],[Order Date]])</f>
        <v>9</v>
      </c>
      <c r="H3597" s="1">
        <v>41531</v>
      </c>
      <c r="I3597">
        <v>41059</v>
      </c>
      <c r="J3597" t="s">
        <v>131</v>
      </c>
      <c r="K3597">
        <v>45</v>
      </c>
      <c r="L3597">
        <v>400.98</v>
      </c>
      <c r="M3597" s="2">
        <v>0.04</v>
      </c>
      <c r="N3597">
        <v>17884.53</v>
      </c>
      <c r="O3597">
        <v>42.52</v>
      </c>
      <c r="P3597">
        <v>2357.86</v>
      </c>
      <c r="Q3597" s="2">
        <v>0.71</v>
      </c>
      <c r="R3597" t="s">
        <v>48</v>
      </c>
      <c r="S3597" t="s">
        <v>73</v>
      </c>
      <c r="T3597" t="s">
        <v>1281</v>
      </c>
      <c r="U3597" t="s">
        <v>75</v>
      </c>
      <c r="V3597" t="s">
        <v>68</v>
      </c>
      <c r="W3597">
        <v>5789</v>
      </c>
      <c r="X3597" s="1">
        <v>41532</v>
      </c>
      <c r="Y3597" t="s">
        <v>53</v>
      </c>
      <c r="Z3597" t="e" vm="28">
        <v>#VALUE!</v>
      </c>
      <c r="AA3597">
        <v>63129</v>
      </c>
      <c r="AB3597" t="e" cm="1" vm="2">
        <f t="array" ref="AB3597">_FV(Table1[[#This Row],[State]],"Country/region",TRUE)</f>
        <v>#VALUE!</v>
      </c>
    </row>
    <row r="3598" spans="1:28" x14ac:dyDescent="0.35">
      <c r="A3598" t="s">
        <v>2546</v>
      </c>
      <c r="B3598">
        <v>50</v>
      </c>
      <c r="C3598" t="s">
        <v>2547</v>
      </c>
      <c r="D3598" t="s">
        <v>46</v>
      </c>
      <c r="E3598">
        <f>YEAR(Table1[[#This Row],[Order Date]])</f>
        <v>2013</v>
      </c>
      <c r="F3598">
        <v>1</v>
      </c>
      <c r="G3598">
        <f>MONTH(Table1[[#This Row],[Order Date]])</f>
        <v>9</v>
      </c>
      <c r="H3598" s="1">
        <v>41531</v>
      </c>
      <c r="I3598">
        <v>41059</v>
      </c>
      <c r="J3598" t="s">
        <v>131</v>
      </c>
      <c r="K3598">
        <v>45</v>
      </c>
      <c r="L3598">
        <v>300.98</v>
      </c>
      <c r="M3598" s="2">
        <v>0.09</v>
      </c>
      <c r="N3598">
        <v>12571.63</v>
      </c>
      <c r="O3598">
        <v>13.99</v>
      </c>
      <c r="P3598">
        <v>5455.96</v>
      </c>
      <c r="Q3598" s="2">
        <v>0.39</v>
      </c>
      <c r="R3598" t="s">
        <v>96</v>
      </c>
      <c r="S3598" t="s">
        <v>80</v>
      </c>
      <c r="T3598" t="s">
        <v>2513</v>
      </c>
      <c r="U3598" t="s">
        <v>98</v>
      </c>
      <c r="V3598" t="s">
        <v>68</v>
      </c>
      <c r="W3598">
        <v>5787</v>
      </c>
      <c r="X3598" s="1">
        <v>41532</v>
      </c>
      <c r="Y3598" t="s">
        <v>34</v>
      </c>
      <c r="Z3598" t="e" vm="28">
        <v>#VALUE!</v>
      </c>
      <c r="AA3598">
        <v>63129</v>
      </c>
      <c r="AB3598" t="e" cm="1" vm="2">
        <f t="array" ref="AB3598">_FV(Table1[[#This Row],[State]],"Country/region",TRUE)</f>
        <v>#VALUE!</v>
      </c>
    </row>
    <row r="3599" spans="1:28" x14ac:dyDescent="0.35">
      <c r="A3599" t="s">
        <v>1496</v>
      </c>
      <c r="B3599">
        <v>49</v>
      </c>
      <c r="C3599" t="s">
        <v>2298</v>
      </c>
      <c r="D3599" t="s">
        <v>46</v>
      </c>
      <c r="E3599">
        <f>YEAR(Table1[[#This Row],[Order Date]])</f>
        <v>2013</v>
      </c>
      <c r="F3599">
        <v>1</v>
      </c>
      <c r="G3599">
        <f>MONTH(Table1[[#This Row],[Order Date]])</f>
        <v>9</v>
      </c>
      <c r="H3599" s="1">
        <v>41531</v>
      </c>
      <c r="I3599">
        <v>28033</v>
      </c>
      <c r="J3599" t="s">
        <v>28</v>
      </c>
      <c r="K3599">
        <v>16</v>
      </c>
      <c r="L3599">
        <v>180.98</v>
      </c>
      <c r="M3599" s="2">
        <v>7.0000000000000007E-2</v>
      </c>
      <c r="N3599">
        <v>2826.9</v>
      </c>
      <c r="O3599">
        <v>26.2</v>
      </c>
      <c r="P3599">
        <v>337.29</v>
      </c>
      <c r="Q3599" s="2">
        <v>0.59</v>
      </c>
      <c r="R3599" t="s">
        <v>48</v>
      </c>
      <c r="S3599" t="s">
        <v>49</v>
      </c>
      <c r="T3599" t="s">
        <v>1383</v>
      </c>
      <c r="U3599" t="s">
        <v>51</v>
      </c>
      <c r="V3599" t="s">
        <v>68</v>
      </c>
      <c r="W3599">
        <v>3933</v>
      </c>
      <c r="X3599" s="1">
        <v>41533</v>
      </c>
      <c r="Y3599" t="s">
        <v>53</v>
      </c>
      <c r="Z3599" t="e" vm="11">
        <v>#VALUE!</v>
      </c>
      <c r="AA3599">
        <v>75503</v>
      </c>
      <c r="AB3599" t="e" cm="1" vm="2">
        <f t="array" ref="AB3599">_FV(Table1[[#This Row],[State]],"Country/region",TRUE)</f>
        <v>#VALUE!</v>
      </c>
    </row>
    <row r="3600" spans="1:28" x14ac:dyDescent="0.35">
      <c r="A3600" t="s">
        <v>1496</v>
      </c>
      <c r="B3600">
        <v>49</v>
      </c>
      <c r="C3600" t="s">
        <v>2298</v>
      </c>
      <c r="D3600" t="s">
        <v>46</v>
      </c>
      <c r="E3600">
        <f>YEAR(Table1[[#This Row],[Order Date]])</f>
        <v>2013</v>
      </c>
      <c r="F3600">
        <v>1</v>
      </c>
      <c r="G3600">
        <f>MONTH(Table1[[#This Row],[Order Date]])</f>
        <v>9</v>
      </c>
      <c r="H3600" s="1">
        <v>41531</v>
      </c>
      <c r="I3600">
        <v>28033</v>
      </c>
      <c r="J3600" t="s">
        <v>28</v>
      </c>
      <c r="K3600">
        <v>37</v>
      </c>
      <c r="L3600">
        <v>216.6</v>
      </c>
      <c r="M3600" s="2">
        <v>0.04</v>
      </c>
      <c r="N3600">
        <v>7834.77</v>
      </c>
      <c r="O3600">
        <v>64.2</v>
      </c>
      <c r="P3600">
        <v>297.79000000000002</v>
      </c>
      <c r="Q3600" s="2">
        <v>0.59</v>
      </c>
      <c r="R3600" t="s">
        <v>48</v>
      </c>
      <c r="S3600" t="s">
        <v>49</v>
      </c>
      <c r="T3600" t="s">
        <v>3154</v>
      </c>
      <c r="U3600" t="s">
        <v>51</v>
      </c>
      <c r="V3600" t="s">
        <v>68</v>
      </c>
      <c r="W3600">
        <v>3934</v>
      </c>
      <c r="X3600" s="1">
        <v>41533</v>
      </c>
      <c r="Y3600" t="s">
        <v>53</v>
      </c>
      <c r="Z3600" t="e" vm="11">
        <v>#VALUE!</v>
      </c>
      <c r="AA3600">
        <v>75503</v>
      </c>
      <c r="AB3600" t="e" cm="1" vm="2">
        <f t="array" ref="AB3600">_FV(Table1[[#This Row],[State]],"Country/region",TRUE)</f>
        <v>#VALUE!</v>
      </c>
    </row>
    <row r="3601" spans="1:28" x14ac:dyDescent="0.35">
      <c r="A3601" t="s">
        <v>2546</v>
      </c>
      <c r="B3601">
        <v>50</v>
      </c>
      <c r="C3601" t="s">
        <v>2547</v>
      </c>
      <c r="D3601" t="s">
        <v>46</v>
      </c>
      <c r="E3601">
        <f>YEAR(Table1[[#This Row],[Order Date]])</f>
        <v>2013</v>
      </c>
      <c r="F3601">
        <v>1</v>
      </c>
      <c r="G3601">
        <f>MONTH(Table1[[#This Row],[Order Date]])</f>
        <v>9</v>
      </c>
      <c r="H3601" s="1">
        <v>41531</v>
      </c>
      <c r="I3601">
        <v>41059</v>
      </c>
      <c r="J3601" t="s">
        <v>131</v>
      </c>
      <c r="K3601">
        <v>21</v>
      </c>
      <c r="L3601">
        <v>5.84</v>
      </c>
      <c r="M3601" s="2">
        <v>0</v>
      </c>
      <c r="N3601">
        <v>128.86000000000001</v>
      </c>
      <c r="O3601">
        <v>1.2</v>
      </c>
      <c r="P3601">
        <v>24.53</v>
      </c>
      <c r="Q3601" s="2">
        <v>0.55000000000000004</v>
      </c>
      <c r="R3601" t="s">
        <v>29</v>
      </c>
      <c r="S3601" t="s">
        <v>59</v>
      </c>
      <c r="T3601" t="s">
        <v>1846</v>
      </c>
      <c r="U3601" t="s">
        <v>88</v>
      </c>
      <c r="V3601" t="s">
        <v>68</v>
      </c>
      <c r="W3601">
        <v>5788</v>
      </c>
      <c r="X3601" s="1">
        <v>41533</v>
      </c>
      <c r="Y3601" t="s">
        <v>42</v>
      </c>
      <c r="Z3601" t="e" vm="28">
        <v>#VALUE!</v>
      </c>
      <c r="AA3601">
        <v>63129</v>
      </c>
      <c r="AB3601" t="e" cm="1" vm="2">
        <f t="array" ref="AB3601">_FV(Table1[[#This Row],[State]],"Country/region",TRUE)</f>
        <v>#VALUE!</v>
      </c>
    </row>
    <row r="3602" spans="1:28" x14ac:dyDescent="0.35">
      <c r="A3602" t="s">
        <v>129</v>
      </c>
      <c r="B3602">
        <v>49</v>
      </c>
      <c r="C3602" t="s">
        <v>2488</v>
      </c>
      <c r="D3602" t="s">
        <v>57</v>
      </c>
      <c r="E3602">
        <f>YEAR(Table1[[#This Row],[Order Date]])</f>
        <v>2013</v>
      </c>
      <c r="F3602">
        <v>1</v>
      </c>
      <c r="G3602">
        <f>MONTH(Table1[[#This Row],[Order Date]])</f>
        <v>9</v>
      </c>
      <c r="H3602" s="1">
        <v>41531</v>
      </c>
      <c r="I3602">
        <v>1542</v>
      </c>
      <c r="J3602" t="s">
        <v>131</v>
      </c>
      <c r="K3602">
        <v>47</v>
      </c>
      <c r="L3602">
        <v>48.58</v>
      </c>
      <c r="M3602" s="2">
        <v>0.06</v>
      </c>
      <c r="N3602">
        <v>2150.25</v>
      </c>
      <c r="O3602">
        <v>3.99</v>
      </c>
      <c r="P3602">
        <v>586.92999999999995</v>
      </c>
      <c r="Q3602" s="2">
        <v>0.56000000000000005</v>
      </c>
      <c r="R3602" t="s">
        <v>29</v>
      </c>
      <c r="S3602" t="s">
        <v>30</v>
      </c>
      <c r="T3602" t="s">
        <v>813</v>
      </c>
      <c r="U3602" t="s">
        <v>214</v>
      </c>
      <c r="V3602" t="s">
        <v>76</v>
      </c>
      <c r="W3602">
        <v>232</v>
      </c>
      <c r="X3602" s="1">
        <v>41533</v>
      </c>
      <c r="Y3602" t="s">
        <v>34</v>
      </c>
      <c r="Z3602" t="e" vm="14">
        <v>#VALUE!</v>
      </c>
      <c r="AA3602">
        <v>32174</v>
      </c>
      <c r="AB3602" t="e" cm="1" vm="2">
        <f t="array" ref="AB3602">_FV(Table1[[#This Row],[State]],"Country/region",TRUE)</f>
        <v>#VALUE!</v>
      </c>
    </row>
    <row r="3603" spans="1:28" x14ac:dyDescent="0.35">
      <c r="A3603" t="s">
        <v>2645</v>
      </c>
      <c r="B3603">
        <v>49</v>
      </c>
      <c r="C3603" t="s">
        <v>2488</v>
      </c>
      <c r="D3603" t="s">
        <v>57</v>
      </c>
      <c r="E3603">
        <f>YEAR(Table1[[#This Row],[Order Date]])</f>
        <v>2013</v>
      </c>
      <c r="F3603">
        <v>1</v>
      </c>
      <c r="G3603">
        <f>MONTH(Table1[[#This Row],[Order Date]])</f>
        <v>9</v>
      </c>
      <c r="H3603" s="1">
        <v>41531</v>
      </c>
      <c r="I3603">
        <v>1542</v>
      </c>
      <c r="J3603" t="s">
        <v>131</v>
      </c>
      <c r="K3603">
        <v>13</v>
      </c>
      <c r="L3603">
        <v>35.51</v>
      </c>
      <c r="M3603" s="2">
        <v>0.08</v>
      </c>
      <c r="N3603">
        <v>448</v>
      </c>
      <c r="O3603">
        <v>6.31</v>
      </c>
      <c r="P3603">
        <v>27.2</v>
      </c>
      <c r="Q3603" s="2">
        <v>0.57999999999999996</v>
      </c>
      <c r="R3603" t="s">
        <v>29</v>
      </c>
      <c r="S3603" t="s">
        <v>30</v>
      </c>
      <c r="T3603" t="s">
        <v>1291</v>
      </c>
      <c r="U3603" t="s">
        <v>32</v>
      </c>
      <c r="V3603" t="s">
        <v>76</v>
      </c>
      <c r="W3603">
        <v>233</v>
      </c>
      <c r="X3603" s="1">
        <v>41533</v>
      </c>
      <c r="Y3603" t="s">
        <v>34</v>
      </c>
      <c r="Z3603" t="e" vm="14">
        <v>#VALUE!</v>
      </c>
      <c r="AA3603">
        <v>32765</v>
      </c>
      <c r="AB3603" t="e" cm="1" vm="2">
        <f t="array" ref="AB3603">_FV(Table1[[#This Row],[State]],"Country/region",TRUE)</f>
        <v>#VALUE!</v>
      </c>
    </row>
    <row r="3604" spans="1:28" x14ac:dyDescent="0.35">
      <c r="A3604" t="s">
        <v>2718</v>
      </c>
      <c r="B3604">
        <v>50</v>
      </c>
      <c r="C3604" t="s">
        <v>2719</v>
      </c>
      <c r="D3604" t="s">
        <v>46</v>
      </c>
      <c r="E3604">
        <f>YEAR(Table1[[#This Row],[Order Date]])</f>
        <v>2013</v>
      </c>
      <c r="F3604">
        <v>1</v>
      </c>
      <c r="G3604">
        <f>MONTH(Table1[[#This Row],[Order Date]])</f>
        <v>9</v>
      </c>
      <c r="H3604" s="1">
        <v>41531</v>
      </c>
      <c r="I3604">
        <v>31040</v>
      </c>
      <c r="J3604" t="s">
        <v>39</v>
      </c>
      <c r="K3604">
        <v>19</v>
      </c>
      <c r="L3604">
        <v>29.74</v>
      </c>
      <c r="M3604" s="2">
        <v>0.1</v>
      </c>
      <c r="N3604">
        <v>545.71</v>
      </c>
      <c r="O3604">
        <v>6.64</v>
      </c>
      <c r="P3604">
        <v>-35.47</v>
      </c>
      <c r="Q3604" s="2">
        <v>0.7</v>
      </c>
      <c r="R3604" t="s">
        <v>29</v>
      </c>
      <c r="S3604" t="s">
        <v>30</v>
      </c>
      <c r="T3604" t="s">
        <v>1350</v>
      </c>
      <c r="U3604" t="s">
        <v>32</v>
      </c>
      <c r="V3604" t="s">
        <v>33</v>
      </c>
      <c r="W3604">
        <v>4352</v>
      </c>
      <c r="X3604" s="1">
        <v>41533</v>
      </c>
      <c r="Y3604" t="s">
        <v>34</v>
      </c>
      <c r="Z3604" t="e" vm="15">
        <v>#VALUE!</v>
      </c>
      <c r="AA3604">
        <v>10701</v>
      </c>
      <c r="AB3604" t="e" cm="1" vm="2">
        <f t="array" ref="AB3604">_FV(Table1[[#This Row],[State]],"Country/region",TRUE)</f>
        <v>#VALUE!</v>
      </c>
    </row>
    <row r="3605" spans="1:28" x14ac:dyDescent="0.35">
      <c r="A3605" t="s">
        <v>2718</v>
      </c>
      <c r="B3605">
        <v>50</v>
      </c>
      <c r="C3605" t="s">
        <v>2719</v>
      </c>
      <c r="D3605" t="s">
        <v>46</v>
      </c>
      <c r="E3605">
        <f>YEAR(Table1[[#This Row],[Order Date]])</f>
        <v>2013</v>
      </c>
      <c r="F3605">
        <v>1</v>
      </c>
      <c r="G3605">
        <f>MONTH(Table1[[#This Row],[Order Date]])</f>
        <v>9</v>
      </c>
      <c r="H3605" s="1">
        <v>41531</v>
      </c>
      <c r="I3605">
        <v>31040</v>
      </c>
      <c r="J3605" t="s">
        <v>39</v>
      </c>
      <c r="K3605">
        <v>23</v>
      </c>
      <c r="L3605">
        <v>39.979999999999997</v>
      </c>
      <c r="M3605" s="2">
        <v>0.1</v>
      </c>
      <c r="N3605">
        <v>872.97</v>
      </c>
      <c r="O3605">
        <v>4</v>
      </c>
      <c r="P3605">
        <v>-22.63</v>
      </c>
      <c r="Q3605" s="2">
        <v>0.7</v>
      </c>
      <c r="R3605" t="s">
        <v>96</v>
      </c>
      <c r="S3605" t="s">
        <v>30</v>
      </c>
      <c r="T3605" t="s">
        <v>1158</v>
      </c>
      <c r="U3605" t="s">
        <v>102</v>
      </c>
      <c r="V3605" t="s">
        <v>33</v>
      </c>
      <c r="W3605">
        <v>4351</v>
      </c>
      <c r="X3605" s="1">
        <v>41533</v>
      </c>
      <c r="Y3605" t="s">
        <v>34</v>
      </c>
      <c r="Z3605" t="e" vm="15">
        <v>#VALUE!</v>
      </c>
      <c r="AA3605">
        <v>10701</v>
      </c>
      <c r="AB3605" t="e" cm="1" vm="2">
        <f t="array" ref="AB3605">_FV(Table1[[#This Row],[State]],"Country/region",TRUE)</f>
        <v>#VALUE!</v>
      </c>
    </row>
    <row r="3606" spans="1:28" x14ac:dyDescent="0.35">
      <c r="A3606" t="s">
        <v>1496</v>
      </c>
      <c r="B3606">
        <v>49</v>
      </c>
      <c r="C3606" t="s">
        <v>2298</v>
      </c>
      <c r="D3606" t="s">
        <v>46</v>
      </c>
      <c r="E3606">
        <f>YEAR(Table1[[#This Row],[Order Date]])</f>
        <v>2013</v>
      </c>
      <c r="F3606">
        <v>1</v>
      </c>
      <c r="G3606">
        <f>MONTH(Table1[[#This Row],[Order Date]])</f>
        <v>9</v>
      </c>
      <c r="H3606" s="1">
        <v>41531</v>
      </c>
      <c r="I3606">
        <v>28033</v>
      </c>
      <c r="J3606" t="s">
        <v>28</v>
      </c>
      <c r="K3606">
        <v>18</v>
      </c>
      <c r="L3606">
        <v>6.6</v>
      </c>
      <c r="M3606" s="2">
        <v>0.01</v>
      </c>
      <c r="N3606">
        <v>127.56</v>
      </c>
      <c r="O3606">
        <v>4.07</v>
      </c>
      <c r="P3606">
        <v>-57.11</v>
      </c>
      <c r="Q3606" s="2">
        <v>0.66</v>
      </c>
      <c r="R3606" t="s">
        <v>96</v>
      </c>
      <c r="S3606" t="s">
        <v>139</v>
      </c>
      <c r="T3606" t="s">
        <v>3119</v>
      </c>
      <c r="U3606" t="s">
        <v>102</v>
      </c>
      <c r="V3606" t="s">
        <v>68</v>
      </c>
      <c r="W3606">
        <v>3935</v>
      </c>
      <c r="X3606" s="1">
        <v>41534</v>
      </c>
      <c r="Y3606" t="s">
        <v>34</v>
      </c>
      <c r="Z3606" t="e" vm="11">
        <v>#VALUE!</v>
      </c>
      <c r="AA3606">
        <v>75503</v>
      </c>
      <c r="AB3606" t="e" cm="1" vm="2">
        <f t="array" ref="AB3606">_FV(Table1[[#This Row],[State]],"Country/region",TRUE)</f>
        <v>#VALUE!</v>
      </c>
    </row>
    <row r="3607" spans="1:28" x14ac:dyDescent="0.35">
      <c r="A3607" t="s">
        <v>504</v>
      </c>
      <c r="B3607">
        <v>50</v>
      </c>
      <c r="C3607" t="s">
        <v>505</v>
      </c>
      <c r="D3607" t="s">
        <v>57</v>
      </c>
      <c r="E3607">
        <f>YEAR(Table1[[#This Row],[Order Date]])</f>
        <v>2013</v>
      </c>
      <c r="F3607">
        <v>1</v>
      </c>
      <c r="G3607">
        <f>MONTH(Table1[[#This Row],[Order Date]])</f>
        <v>9</v>
      </c>
      <c r="H3607" s="1">
        <v>41532</v>
      </c>
      <c r="I3607">
        <v>7968</v>
      </c>
      <c r="J3607" t="s">
        <v>47</v>
      </c>
      <c r="K3607">
        <v>10</v>
      </c>
      <c r="L3607">
        <v>150.97999999999999</v>
      </c>
      <c r="M3607" s="2">
        <v>0.06</v>
      </c>
      <c r="N3607">
        <v>1449.21</v>
      </c>
      <c r="O3607">
        <v>30</v>
      </c>
      <c r="P3607">
        <v>-270</v>
      </c>
      <c r="Q3607" s="2">
        <v>0.74</v>
      </c>
      <c r="R3607" t="s">
        <v>48</v>
      </c>
      <c r="S3607" t="s">
        <v>49</v>
      </c>
      <c r="T3607" t="s">
        <v>170</v>
      </c>
      <c r="U3607" t="s">
        <v>51</v>
      </c>
      <c r="V3607" t="s">
        <v>68</v>
      </c>
      <c r="W3607">
        <v>1083</v>
      </c>
      <c r="X3607" s="1">
        <v>41532</v>
      </c>
      <c r="Y3607" t="s">
        <v>53</v>
      </c>
      <c r="Z3607" t="e" vm="12">
        <v>#VALUE!</v>
      </c>
      <c r="AA3607">
        <v>52761</v>
      </c>
      <c r="AB3607" t="e" cm="1" vm="2">
        <f t="array" ref="AB3607">_FV(Table1[[#This Row],[State]],"Country/region",TRUE)</f>
        <v>#VALUE!</v>
      </c>
    </row>
    <row r="3608" spans="1:28" x14ac:dyDescent="0.35">
      <c r="A3608" t="s">
        <v>1207</v>
      </c>
      <c r="B3608">
        <v>50</v>
      </c>
      <c r="C3608" t="s">
        <v>2789</v>
      </c>
      <c r="D3608" t="s">
        <v>57</v>
      </c>
      <c r="E3608">
        <f>YEAR(Table1[[#This Row],[Order Date]])</f>
        <v>2013</v>
      </c>
      <c r="F3608">
        <v>1</v>
      </c>
      <c r="G3608">
        <f>MONTH(Table1[[#This Row],[Order Date]])</f>
        <v>9</v>
      </c>
      <c r="H3608" s="1">
        <v>41532</v>
      </c>
      <c r="I3608">
        <v>3104</v>
      </c>
      <c r="J3608" t="s">
        <v>131</v>
      </c>
      <c r="K3608">
        <v>24</v>
      </c>
      <c r="L3608">
        <v>15.94</v>
      </c>
      <c r="M3608" s="2">
        <v>0.06</v>
      </c>
      <c r="N3608">
        <v>380.38</v>
      </c>
      <c r="O3608">
        <v>5.45</v>
      </c>
      <c r="P3608">
        <v>7.29</v>
      </c>
      <c r="Q3608" s="2">
        <v>0.55000000000000004</v>
      </c>
      <c r="R3608" t="s">
        <v>29</v>
      </c>
      <c r="S3608" t="s">
        <v>139</v>
      </c>
      <c r="T3608" t="s">
        <v>2469</v>
      </c>
      <c r="U3608" t="s">
        <v>88</v>
      </c>
      <c r="V3608" t="s">
        <v>33</v>
      </c>
      <c r="W3608">
        <v>456</v>
      </c>
      <c r="X3608" s="1">
        <v>41532</v>
      </c>
      <c r="Y3608" t="s">
        <v>42</v>
      </c>
      <c r="Z3608" t="e" vm="49">
        <v>#VALUE!</v>
      </c>
      <c r="AA3608">
        <v>19901</v>
      </c>
      <c r="AB3608" t="e" cm="1" vm="2">
        <f t="array" ref="AB3608">_FV(Table1[[#This Row],[State]],"Country/region",TRUE)</f>
        <v>#VALUE!</v>
      </c>
    </row>
    <row r="3609" spans="1:28" x14ac:dyDescent="0.35">
      <c r="A3609" t="s">
        <v>952</v>
      </c>
      <c r="B3609">
        <v>50</v>
      </c>
      <c r="C3609" t="s">
        <v>953</v>
      </c>
      <c r="D3609" t="s">
        <v>27</v>
      </c>
      <c r="E3609">
        <f>YEAR(Table1[[#This Row],[Order Date]])</f>
        <v>2013</v>
      </c>
      <c r="F3609">
        <v>1</v>
      </c>
      <c r="G3609">
        <f>MONTH(Table1[[#This Row],[Order Date]])</f>
        <v>9</v>
      </c>
      <c r="H3609" s="1">
        <v>41532</v>
      </c>
      <c r="I3609">
        <v>23328</v>
      </c>
      <c r="J3609" t="s">
        <v>28</v>
      </c>
      <c r="K3609">
        <v>39</v>
      </c>
      <c r="L3609">
        <v>145.44999999999999</v>
      </c>
      <c r="M3609" s="2">
        <v>0.03</v>
      </c>
      <c r="N3609">
        <v>5740.32</v>
      </c>
      <c r="O3609">
        <v>17.850000000000001</v>
      </c>
      <c r="P3609">
        <v>1285.74</v>
      </c>
      <c r="Q3609" s="2">
        <v>0.56000000000000005</v>
      </c>
      <c r="R3609" t="s">
        <v>96</v>
      </c>
      <c r="S3609" t="s">
        <v>49</v>
      </c>
      <c r="T3609" t="s">
        <v>150</v>
      </c>
      <c r="U3609" t="s">
        <v>98</v>
      </c>
      <c r="V3609" t="s">
        <v>52</v>
      </c>
      <c r="W3609">
        <v>3256</v>
      </c>
      <c r="X3609" s="1">
        <v>41533</v>
      </c>
      <c r="Y3609" t="s">
        <v>53</v>
      </c>
      <c r="Z3609" t="e" vm="33">
        <v>#VALUE!</v>
      </c>
      <c r="AA3609">
        <v>83605</v>
      </c>
      <c r="AB3609" t="e" cm="1" vm="2">
        <f t="array" ref="AB3609">_FV(Table1[[#This Row],[State]],"Country/region",TRUE)</f>
        <v>#VALUE!</v>
      </c>
    </row>
    <row r="3610" spans="1:28" x14ac:dyDescent="0.35">
      <c r="A3610" t="s">
        <v>1207</v>
      </c>
      <c r="B3610">
        <v>50</v>
      </c>
      <c r="C3610" t="s">
        <v>2789</v>
      </c>
      <c r="D3610" t="s">
        <v>57</v>
      </c>
      <c r="E3610">
        <f>YEAR(Table1[[#This Row],[Order Date]])</f>
        <v>2013</v>
      </c>
      <c r="F3610">
        <v>1</v>
      </c>
      <c r="G3610">
        <f>MONTH(Table1[[#This Row],[Order Date]])</f>
        <v>9</v>
      </c>
      <c r="H3610" s="1">
        <v>41532</v>
      </c>
      <c r="I3610">
        <v>3104</v>
      </c>
      <c r="J3610" t="s">
        <v>131</v>
      </c>
      <c r="K3610">
        <v>50</v>
      </c>
      <c r="L3610">
        <v>6.48</v>
      </c>
      <c r="M3610" s="2">
        <v>0.01</v>
      </c>
      <c r="N3610">
        <v>336.06</v>
      </c>
      <c r="O3610">
        <v>8.8800000000000008</v>
      </c>
      <c r="P3610">
        <v>-240.78</v>
      </c>
      <c r="Q3610" s="2">
        <v>0.37</v>
      </c>
      <c r="R3610" t="s">
        <v>29</v>
      </c>
      <c r="S3610" t="s">
        <v>30</v>
      </c>
      <c r="T3610" t="s">
        <v>2200</v>
      </c>
      <c r="U3610" t="s">
        <v>61</v>
      </c>
      <c r="V3610" t="s">
        <v>33</v>
      </c>
      <c r="W3610">
        <v>455</v>
      </c>
      <c r="X3610" s="1">
        <v>41534</v>
      </c>
      <c r="Y3610" t="s">
        <v>34</v>
      </c>
      <c r="Z3610" t="e" vm="49">
        <v>#VALUE!</v>
      </c>
      <c r="AA3610">
        <v>19901</v>
      </c>
      <c r="AB3610" t="e" cm="1" vm="2">
        <f t="array" ref="AB3610">_FV(Table1[[#This Row],[State]],"Country/region",TRUE)</f>
        <v>#VALUE!</v>
      </c>
    </row>
    <row r="3611" spans="1:28" x14ac:dyDescent="0.35">
      <c r="A3611" t="s">
        <v>2356</v>
      </c>
      <c r="B3611">
        <v>50</v>
      </c>
      <c r="C3611" t="s">
        <v>2402</v>
      </c>
      <c r="D3611" t="s">
        <v>27</v>
      </c>
      <c r="E3611">
        <f>YEAR(Table1[[#This Row],[Order Date]])</f>
        <v>2013</v>
      </c>
      <c r="F3611">
        <v>1</v>
      </c>
      <c r="G3611">
        <f>MONTH(Table1[[#This Row],[Order Date]])</f>
        <v>9</v>
      </c>
      <c r="H3611" s="1">
        <v>41532</v>
      </c>
      <c r="I3611">
        <v>20517</v>
      </c>
      <c r="J3611" t="s">
        <v>47</v>
      </c>
      <c r="K3611">
        <v>39</v>
      </c>
      <c r="L3611">
        <v>2.94</v>
      </c>
      <c r="M3611" s="2">
        <v>0.03</v>
      </c>
      <c r="N3611">
        <v>116.63</v>
      </c>
      <c r="O3611">
        <v>0.96</v>
      </c>
      <c r="P3611">
        <v>6.81</v>
      </c>
      <c r="Q3611" s="2">
        <v>0.57999999999999996</v>
      </c>
      <c r="R3611" t="s">
        <v>29</v>
      </c>
      <c r="S3611" t="s">
        <v>59</v>
      </c>
      <c r="T3611" t="s">
        <v>616</v>
      </c>
      <c r="U3611" t="s">
        <v>88</v>
      </c>
      <c r="V3611" t="s">
        <v>76</v>
      </c>
      <c r="W3611">
        <v>2848</v>
      </c>
      <c r="X3611" s="1">
        <v>41534</v>
      </c>
      <c r="Y3611" t="s">
        <v>34</v>
      </c>
      <c r="Z3611" t="e" vm="31">
        <v>#VALUE!</v>
      </c>
      <c r="AA3611">
        <v>38301</v>
      </c>
      <c r="AB3611" t="e" cm="1" vm="2">
        <f t="array" ref="AB3611">_FV(Table1[[#This Row],[State]],"Country/region",TRUE)</f>
        <v>#VALUE!</v>
      </c>
    </row>
    <row r="3612" spans="1:28" x14ac:dyDescent="0.35">
      <c r="A3612" t="s">
        <v>1426</v>
      </c>
      <c r="B3612">
        <v>50</v>
      </c>
      <c r="C3612" t="s">
        <v>117</v>
      </c>
      <c r="D3612" t="s">
        <v>38</v>
      </c>
      <c r="E3612">
        <f>YEAR(Table1[[#This Row],[Order Date]])</f>
        <v>2013</v>
      </c>
      <c r="F3612">
        <v>1</v>
      </c>
      <c r="G3612">
        <f>MONTH(Table1[[#This Row],[Order Date]])</f>
        <v>9</v>
      </c>
      <c r="H3612" s="1">
        <v>41532</v>
      </c>
      <c r="I3612">
        <v>23168</v>
      </c>
      <c r="J3612" t="s">
        <v>47</v>
      </c>
      <c r="K3612">
        <v>46</v>
      </c>
      <c r="L3612">
        <v>499.99</v>
      </c>
      <c r="M3612" s="2">
        <v>0</v>
      </c>
      <c r="N3612">
        <v>23949.51</v>
      </c>
      <c r="O3612">
        <v>24.49</v>
      </c>
      <c r="P3612">
        <v>-1312.84</v>
      </c>
      <c r="Q3612" s="2">
        <v>0.36</v>
      </c>
      <c r="R3612" t="s">
        <v>96</v>
      </c>
      <c r="S3612" t="s">
        <v>40</v>
      </c>
      <c r="T3612" t="s">
        <v>833</v>
      </c>
      <c r="U3612" t="s">
        <v>192</v>
      </c>
      <c r="V3612" t="s">
        <v>52</v>
      </c>
      <c r="W3612">
        <v>3226</v>
      </c>
      <c r="X3612" s="1">
        <v>41539</v>
      </c>
      <c r="Y3612" t="s">
        <v>42</v>
      </c>
      <c r="Z3612" t="e" vm="4">
        <v>#VALUE!</v>
      </c>
      <c r="AA3612">
        <v>93422</v>
      </c>
      <c r="AB3612" t="e" cm="1" vm="2">
        <f t="array" ref="AB3612">_FV(Table1[[#This Row],[State]],"Country/region",TRUE)</f>
        <v>#VALUE!</v>
      </c>
    </row>
    <row r="3613" spans="1:28" x14ac:dyDescent="0.35">
      <c r="A3613" t="s">
        <v>3155</v>
      </c>
      <c r="B3613">
        <v>50</v>
      </c>
      <c r="C3613" t="s">
        <v>3156</v>
      </c>
      <c r="D3613" t="s">
        <v>38</v>
      </c>
      <c r="E3613">
        <f>YEAR(Table1[[#This Row],[Order Date]])</f>
        <v>2013</v>
      </c>
      <c r="F3613">
        <v>1</v>
      </c>
      <c r="G3613">
        <f>MONTH(Table1[[#This Row],[Order Date]])</f>
        <v>9</v>
      </c>
      <c r="H3613" s="1">
        <v>41534</v>
      </c>
      <c r="I3613">
        <v>59559</v>
      </c>
      <c r="J3613" t="s">
        <v>58</v>
      </c>
      <c r="K3613">
        <v>30</v>
      </c>
      <c r="L3613">
        <v>14.34</v>
      </c>
      <c r="M3613" s="2">
        <v>0.1</v>
      </c>
      <c r="N3613">
        <v>397.17</v>
      </c>
      <c r="O3613">
        <v>5</v>
      </c>
      <c r="P3613">
        <v>7.69</v>
      </c>
      <c r="Q3613" s="2">
        <v>0.49</v>
      </c>
      <c r="R3613" t="s">
        <v>48</v>
      </c>
      <c r="S3613" t="s">
        <v>139</v>
      </c>
      <c r="T3613" t="s">
        <v>506</v>
      </c>
      <c r="U3613" t="s">
        <v>82</v>
      </c>
      <c r="V3613" t="s">
        <v>33</v>
      </c>
      <c r="W3613">
        <v>8334</v>
      </c>
      <c r="X3613" s="1">
        <v>41534</v>
      </c>
      <c r="Y3613" t="s">
        <v>42</v>
      </c>
      <c r="Z3613" t="e" vm="22">
        <v>#VALUE!</v>
      </c>
      <c r="AA3613">
        <v>44112</v>
      </c>
      <c r="AB3613" t="e" cm="1" vm="2">
        <f t="array" ref="AB3613">_FV(Table1[[#This Row],[State]],"Country/region",TRUE)</f>
        <v>#VALUE!</v>
      </c>
    </row>
    <row r="3614" spans="1:28" x14ac:dyDescent="0.35">
      <c r="A3614" t="s">
        <v>1114</v>
      </c>
      <c r="B3614">
        <v>50</v>
      </c>
      <c r="C3614" t="s">
        <v>2039</v>
      </c>
      <c r="D3614" t="s">
        <v>38</v>
      </c>
      <c r="E3614">
        <f>YEAR(Table1[[#This Row],[Order Date]])</f>
        <v>2013</v>
      </c>
      <c r="F3614">
        <v>1</v>
      </c>
      <c r="G3614">
        <f>MONTH(Table1[[#This Row],[Order Date]])</f>
        <v>9</v>
      </c>
      <c r="H3614" s="1">
        <v>41534</v>
      </c>
      <c r="I3614">
        <v>47527</v>
      </c>
      <c r="J3614" t="s">
        <v>131</v>
      </c>
      <c r="K3614">
        <v>48</v>
      </c>
      <c r="L3614">
        <v>243.98</v>
      </c>
      <c r="M3614" s="2">
        <v>0.04</v>
      </c>
      <c r="N3614">
        <v>12072.9</v>
      </c>
      <c r="O3614">
        <v>43.32</v>
      </c>
      <c r="P3614">
        <v>3064.51</v>
      </c>
      <c r="Q3614" s="2">
        <v>0.55000000000000004</v>
      </c>
      <c r="R3614" t="s">
        <v>48</v>
      </c>
      <c r="S3614" t="s">
        <v>49</v>
      </c>
      <c r="T3614" t="s">
        <v>121</v>
      </c>
      <c r="U3614" t="s">
        <v>51</v>
      </c>
      <c r="V3614" t="s">
        <v>68</v>
      </c>
      <c r="W3614">
        <v>6683</v>
      </c>
      <c r="X3614" s="1">
        <v>41535</v>
      </c>
      <c r="Y3614" t="s">
        <v>53</v>
      </c>
      <c r="Z3614" t="e" vm="26">
        <v>#VALUE!</v>
      </c>
      <c r="AA3614">
        <v>48708</v>
      </c>
      <c r="AB3614" t="e" cm="1" vm="2">
        <f t="array" ref="AB3614">_FV(Table1[[#This Row],[State]],"Country/region",TRUE)</f>
        <v>#VALUE!</v>
      </c>
    </row>
    <row r="3615" spans="1:28" x14ac:dyDescent="0.35">
      <c r="A3615" t="s">
        <v>3157</v>
      </c>
      <c r="B3615">
        <v>50</v>
      </c>
      <c r="C3615" t="s">
        <v>3156</v>
      </c>
      <c r="D3615" t="s">
        <v>38</v>
      </c>
      <c r="E3615">
        <f>YEAR(Table1[[#This Row],[Order Date]])</f>
        <v>2013</v>
      </c>
      <c r="F3615">
        <v>1</v>
      </c>
      <c r="G3615">
        <f>MONTH(Table1[[#This Row],[Order Date]])</f>
        <v>9</v>
      </c>
      <c r="H3615" s="1">
        <v>41534</v>
      </c>
      <c r="I3615">
        <v>40512</v>
      </c>
      <c r="J3615" t="s">
        <v>131</v>
      </c>
      <c r="K3615">
        <v>41</v>
      </c>
      <c r="L3615">
        <v>9.9</v>
      </c>
      <c r="M3615" s="2">
        <v>0.06</v>
      </c>
      <c r="N3615">
        <v>405.83</v>
      </c>
      <c r="O3615">
        <v>1.39</v>
      </c>
      <c r="P3615">
        <v>178.86</v>
      </c>
      <c r="Q3615" s="2">
        <v>0.37</v>
      </c>
      <c r="R3615" t="s">
        <v>29</v>
      </c>
      <c r="S3615" t="s">
        <v>30</v>
      </c>
      <c r="T3615" t="s">
        <v>2905</v>
      </c>
      <c r="U3615" t="s">
        <v>267</v>
      </c>
      <c r="V3615" t="s">
        <v>76</v>
      </c>
      <c r="W3615">
        <v>5718</v>
      </c>
      <c r="X3615" s="1">
        <v>41535</v>
      </c>
      <c r="Y3615" t="s">
        <v>34</v>
      </c>
      <c r="Z3615" t="e" vm="47">
        <v>#VALUE!</v>
      </c>
      <c r="AA3615">
        <v>28031</v>
      </c>
      <c r="AB3615" t="e" cm="1" vm="2">
        <f t="array" ref="AB3615">_FV(Table1[[#This Row],[State]],"Country/region",TRUE)</f>
        <v>#VALUE!</v>
      </c>
    </row>
    <row r="3616" spans="1:28" x14ac:dyDescent="0.35">
      <c r="A3616" t="s">
        <v>870</v>
      </c>
      <c r="B3616">
        <v>50</v>
      </c>
      <c r="C3616" t="s">
        <v>2668</v>
      </c>
      <c r="D3616" t="s">
        <v>38</v>
      </c>
      <c r="E3616">
        <f>YEAR(Table1[[#This Row],[Order Date]])</f>
        <v>2013</v>
      </c>
      <c r="F3616">
        <v>1</v>
      </c>
      <c r="G3616">
        <f>MONTH(Table1[[#This Row],[Order Date]])</f>
        <v>9</v>
      </c>
      <c r="H3616" s="1">
        <v>41534</v>
      </c>
      <c r="I3616">
        <v>22212</v>
      </c>
      <c r="J3616" t="s">
        <v>131</v>
      </c>
      <c r="K3616">
        <v>19</v>
      </c>
      <c r="L3616">
        <v>5.98</v>
      </c>
      <c r="M3616" s="2">
        <v>0.01</v>
      </c>
      <c r="N3616">
        <v>116.22</v>
      </c>
      <c r="O3616">
        <v>1.49</v>
      </c>
      <c r="P3616">
        <v>26.893999999999998</v>
      </c>
      <c r="Q3616" s="2">
        <v>0.39</v>
      </c>
      <c r="R3616" t="s">
        <v>29</v>
      </c>
      <c r="S3616" t="s">
        <v>30</v>
      </c>
      <c r="T3616" t="s">
        <v>1749</v>
      </c>
      <c r="U3616" t="s">
        <v>67</v>
      </c>
      <c r="V3616" t="s">
        <v>52</v>
      </c>
      <c r="W3616">
        <v>3101</v>
      </c>
      <c r="X3616" s="1">
        <v>41535</v>
      </c>
      <c r="Y3616" t="s">
        <v>34</v>
      </c>
      <c r="Z3616" t="e" vm="8">
        <v>#VALUE!</v>
      </c>
      <c r="AA3616">
        <v>97301</v>
      </c>
      <c r="AB3616" t="e" cm="1" vm="2">
        <f t="array" ref="AB3616">_FV(Table1[[#This Row],[State]],"Country/region",TRUE)</f>
        <v>#VALUE!</v>
      </c>
    </row>
    <row r="3617" spans="1:28" x14ac:dyDescent="0.35">
      <c r="A3617" t="s">
        <v>3158</v>
      </c>
      <c r="B3617">
        <v>50</v>
      </c>
      <c r="C3617" t="s">
        <v>3159</v>
      </c>
      <c r="D3617" t="s">
        <v>46</v>
      </c>
      <c r="E3617">
        <f>YEAR(Table1[[#This Row],[Order Date]])</f>
        <v>2013</v>
      </c>
      <c r="F3617">
        <v>1</v>
      </c>
      <c r="G3617">
        <f>MONTH(Table1[[#This Row],[Order Date]])</f>
        <v>9</v>
      </c>
      <c r="H3617" s="1">
        <v>41534</v>
      </c>
      <c r="I3617">
        <v>50692</v>
      </c>
      <c r="J3617" t="s">
        <v>28</v>
      </c>
      <c r="K3617">
        <v>47</v>
      </c>
      <c r="L3617">
        <v>124.49</v>
      </c>
      <c r="M3617" s="2">
        <v>0.06</v>
      </c>
      <c r="N3617">
        <v>5606.91</v>
      </c>
      <c r="O3617">
        <v>51.94</v>
      </c>
      <c r="P3617">
        <v>-300.854983</v>
      </c>
      <c r="Q3617" s="2">
        <v>0.63</v>
      </c>
      <c r="R3617" t="s">
        <v>48</v>
      </c>
      <c r="S3617" t="s">
        <v>73</v>
      </c>
      <c r="T3617" t="s">
        <v>2074</v>
      </c>
      <c r="U3617" t="s">
        <v>75</v>
      </c>
      <c r="V3617" t="s">
        <v>33</v>
      </c>
      <c r="W3617">
        <v>7105</v>
      </c>
      <c r="X3617" s="1">
        <v>41536</v>
      </c>
      <c r="Y3617" t="s">
        <v>53</v>
      </c>
      <c r="Z3617" t="e" vm="15">
        <v>#VALUE!</v>
      </c>
      <c r="AA3617">
        <v>10583</v>
      </c>
      <c r="AB3617" t="e" cm="1" vm="2">
        <f t="array" ref="AB3617">_FV(Table1[[#This Row],[State]],"Country/region",TRUE)</f>
        <v>#VALUE!</v>
      </c>
    </row>
    <row r="3618" spans="1:28" x14ac:dyDescent="0.35">
      <c r="A3618" t="s">
        <v>3158</v>
      </c>
      <c r="B3618">
        <v>50</v>
      </c>
      <c r="C3618" t="s">
        <v>3159</v>
      </c>
      <c r="D3618" t="s">
        <v>46</v>
      </c>
      <c r="E3618">
        <f>YEAR(Table1[[#This Row],[Order Date]])</f>
        <v>2013</v>
      </c>
      <c r="F3618">
        <v>1</v>
      </c>
      <c r="G3618">
        <f>MONTH(Table1[[#This Row],[Order Date]])</f>
        <v>9</v>
      </c>
      <c r="H3618" s="1">
        <v>41534</v>
      </c>
      <c r="I3618">
        <v>50692</v>
      </c>
      <c r="J3618" t="s">
        <v>28</v>
      </c>
      <c r="K3618">
        <v>28</v>
      </c>
      <c r="L3618">
        <v>10.98</v>
      </c>
      <c r="M3618" s="2">
        <v>0</v>
      </c>
      <c r="N3618">
        <v>327.95</v>
      </c>
      <c r="O3618">
        <v>5.14</v>
      </c>
      <c r="P3618">
        <v>43.6815</v>
      </c>
      <c r="Q3618" s="2">
        <v>0.36</v>
      </c>
      <c r="R3618" t="s">
        <v>29</v>
      </c>
      <c r="S3618" t="s">
        <v>30</v>
      </c>
      <c r="T3618" t="s">
        <v>2165</v>
      </c>
      <c r="U3618" t="s">
        <v>67</v>
      </c>
      <c r="V3618" t="s">
        <v>33</v>
      </c>
      <c r="W3618">
        <v>7104</v>
      </c>
      <c r="X3618" s="1">
        <v>41536</v>
      </c>
      <c r="Y3618" t="s">
        <v>34</v>
      </c>
      <c r="Z3618" t="e" vm="15">
        <v>#VALUE!</v>
      </c>
      <c r="AA3618">
        <v>10583</v>
      </c>
      <c r="AB3618" t="e" cm="1" vm="2">
        <f t="array" ref="AB3618">_FV(Table1[[#This Row],[State]],"Country/region",TRUE)</f>
        <v>#VALUE!</v>
      </c>
    </row>
    <row r="3619" spans="1:28" x14ac:dyDescent="0.35">
      <c r="A3619" t="s">
        <v>3015</v>
      </c>
      <c r="B3619">
        <v>50</v>
      </c>
      <c r="C3619" t="s">
        <v>3016</v>
      </c>
      <c r="D3619" t="s">
        <v>27</v>
      </c>
      <c r="E3619">
        <f>YEAR(Table1[[#This Row],[Order Date]])</f>
        <v>2013</v>
      </c>
      <c r="F3619">
        <v>1</v>
      </c>
      <c r="G3619">
        <f>MONTH(Table1[[#This Row],[Order Date]])</f>
        <v>9</v>
      </c>
      <c r="H3619" s="1">
        <v>41534</v>
      </c>
      <c r="I3619">
        <v>25254</v>
      </c>
      <c r="J3619" t="s">
        <v>58</v>
      </c>
      <c r="K3619">
        <v>35</v>
      </c>
      <c r="L3619">
        <v>8.85</v>
      </c>
      <c r="M3619" s="2">
        <v>0.06</v>
      </c>
      <c r="N3619">
        <v>299.68</v>
      </c>
      <c r="O3619">
        <v>5.6</v>
      </c>
      <c r="P3619">
        <v>-29.359500000000001</v>
      </c>
      <c r="Q3619" s="2">
        <v>0.36</v>
      </c>
      <c r="R3619" t="s">
        <v>29</v>
      </c>
      <c r="S3619" t="s">
        <v>30</v>
      </c>
      <c r="T3619" t="s">
        <v>1707</v>
      </c>
      <c r="U3619" t="s">
        <v>67</v>
      </c>
      <c r="V3619" t="s">
        <v>68</v>
      </c>
      <c r="W3619">
        <v>3544</v>
      </c>
      <c r="X3619" s="1">
        <v>41536</v>
      </c>
      <c r="Y3619" t="s">
        <v>34</v>
      </c>
      <c r="Z3619" t="e" vm="11">
        <v>#VALUE!</v>
      </c>
      <c r="AA3619">
        <v>77373</v>
      </c>
      <c r="AB3619" t="e" cm="1" vm="2">
        <f t="array" ref="AB3619">_FV(Table1[[#This Row],[State]],"Country/region",TRUE)</f>
        <v>#VALUE!</v>
      </c>
    </row>
    <row r="3620" spans="1:28" x14ac:dyDescent="0.35">
      <c r="A3620" t="s">
        <v>2444</v>
      </c>
      <c r="B3620">
        <v>50</v>
      </c>
      <c r="C3620" t="s">
        <v>454</v>
      </c>
      <c r="D3620" t="s">
        <v>57</v>
      </c>
      <c r="E3620">
        <f>YEAR(Table1[[#This Row],[Order Date]])</f>
        <v>2013</v>
      </c>
      <c r="F3620">
        <v>1</v>
      </c>
      <c r="G3620">
        <f>MONTH(Table1[[#This Row],[Order Date]])</f>
        <v>9</v>
      </c>
      <c r="H3620" s="1">
        <v>41534</v>
      </c>
      <c r="I3620">
        <v>15335</v>
      </c>
      <c r="J3620" t="s">
        <v>131</v>
      </c>
      <c r="K3620">
        <v>26</v>
      </c>
      <c r="L3620">
        <v>31.78</v>
      </c>
      <c r="M3620" s="2">
        <v>0.1</v>
      </c>
      <c r="N3620">
        <v>765.96</v>
      </c>
      <c r="O3620">
        <v>1.99</v>
      </c>
      <c r="P3620">
        <v>240.06</v>
      </c>
      <c r="Q3620" s="2">
        <v>0.42</v>
      </c>
      <c r="R3620" t="s">
        <v>96</v>
      </c>
      <c r="S3620" t="s">
        <v>139</v>
      </c>
      <c r="T3620" t="s">
        <v>551</v>
      </c>
      <c r="U3620" t="s">
        <v>102</v>
      </c>
      <c r="V3620" t="s">
        <v>76</v>
      </c>
      <c r="W3620">
        <v>2147</v>
      </c>
      <c r="X3620" s="1">
        <v>41536</v>
      </c>
      <c r="Y3620" t="s">
        <v>34</v>
      </c>
      <c r="Z3620" t="e" vm="14">
        <v>#VALUE!</v>
      </c>
      <c r="AA3620">
        <v>32216</v>
      </c>
      <c r="AB3620" t="e" cm="1" vm="2">
        <f t="array" ref="AB3620">_FV(Table1[[#This Row],[State]],"Country/region",TRUE)</f>
        <v>#VALUE!</v>
      </c>
    </row>
    <row r="3621" spans="1:28" x14ac:dyDescent="0.35">
      <c r="A3621" t="s">
        <v>1492</v>
      </c>
      <c r="B3621">
        <v>50</v>
      </c>
      <c r="C3621" t="s">
        <v>2956</v>
      </c>
      <c r="D3621" t="s">
        <v>27</v>
      </c>
      <c r="E3621">
        <f>YEAR(Table1[[#This Row],[Order Date]])</f>
        <v>2013</v>
      </c>
      <c r="F3621">
        <v>1</v>
      </c>
      <c r="G3621">
        <f>MONTH(Table1[[#This Row],[Order Date]])</f>
        <v>9</v>
      </c>
      <c r="H3621" s="1">
        <v>41534</v>
      </c>
      <c r="I3621">
        <v>36005</v>
      </c>
      <c r="J3621" t="s">
        <v>47</v>
      </c>
      <c r="K3621">
        <v>1</v>
      </c>
      <c r="L3621">
        <v>14.98</v>
      </c>
      <c r="M3621" s="2">
        <v>0.05</v>
      </c>
      <c r="N3621">
        <v>29.65</v>
      </c>
      <c r="O3621">
        <v>7.69</v>
      </c>
      <c r="P3621">
        <v>-16.54</v>
      </c>
      <c r="Q3621" s="2">
        <v>0.56999999999999995</v>
      </c>
      <c r="R3621" t="s">
        <v>29</v>
      </c>
      <c r="S3621" t="s">
        <v>30</v>
      </c>
      <c r="T3621" t="s">
        <v>1069</v>
      </c>
      <c r="U3621" t="s">
        <v>32</v>
      </c>
      <c r="V3621" t="s">
        <v>33</v>
      </c>
      <c r="W3621">
        <v>5052</v>
      </c>
      <c r="X3621" s="1">
        <v>41538</v>
      </c>
      <c r="Y3621" t="s">
        <v>42</v>
      </c>
      <c r="Z3621" t="e" vm="17">
        <v>#VALUE!</v>
      </c>
      <c r="AA3621">
        <v>6478</v>
      </c>
      <c r="AB3621" t="e" cm="1" vm="2">
        <f t="array" ref="AB3621">_FV(Table1[[#This Row],[State]],"Country/region",TRUE)</f>
        <v>#VALUE!</v>
      </c>
    </row>
    <row r="3622" spans="1:28" x14ac:dyDescent="0.35">
      <c r="A3622" t="s">
        <v>1238</v>
      </c>
      <c r="B3622">
        <v>50</v>
      </c>
      <c r="C3622" t="s">
        <v>1864</v>
      </c>
      <c r="D3622" t="s">
        <v>38</v>
      </c>
      <c r="E3622">
        <f>YEAR(Table1[[#This Row],[Order Date]])</f>
        <v>2013</v>
      </c>
      <c r="F3622">
        <v>1</v>
      </c>
      <c r="G3622">
        <f>MONTH(Table1[[#This Row],[Order Date]])</f>
        <v>9</v>
      </c>
      <c r="H3622" s="1">
        <v>41534</v>
      </c>
      <c r="I3622">
        <v>36099</v>
      </c>
      <c r="J3622" t="s">
        <v>47</v>
      </c>
      <c r="K3622">
        <v>15</v>
      </c>
      <c r="L3622">
        <v>64.650000000000006</v>
      </c>
      <c r="M3622" s="2">
        <v>0.09</v>
      </c>
      <c r="N3622">
        <v>926.3</v>
      </c>
      <c r="O3622">
        <v>35</v>
      </c>
      <c r="P3622">
        <v>-503.8</v>
      </c>
      <c r="Q3622" s="2">
        <v>0.8</v>
      </c>
      <c r="R3622" t="s">
        <v>29</v>
      </c>
      <c r="S3622" t="s">
        <v>40</v>
      </c>
      <c r="T3622" t="s">
        <v>1656</v>
      </c>
      <c r="U3622" t="s">
        <v>32</v>
      </c>
      <c r="V3622" t="s">
        <v>68</v>
      </c>
      <c r="W3622">
        <v>5063</v>
      </c>
      <c r="X3622" s="1">
        <v>41539</v>
      </c>
      <c r="Y3622" t="s">
        <v>34</v>
      </c>
      <c r="Z3622" t="e" vm="5">
        <v>#VALUE!</v>
      </c>
      <c r="AA3622">
        <v>55432</v>
      </c>
      <c r="AB3622" t="e" cm="1" vm="2">
        <f t="array" ref="AB3622">_FV(Table1[[#This Row],[State]],"Country/region",TRUE)</f>
        <v>#VALUE!</v>
      </c>
    </row>
    <row r="3623" spans="1:28" x14ac:dyDescent="0.35">
      <c r="A3623" t="s">
        <v>1238</v>
      </c>
      <c r="B3623">
        <v>50</v>
      </c>
      <c r="C3623" t="s">
        <v>1864</v>
      </c>
      <c r="D3623" t="s">
        <v>38</v>
      </c>
      <c r="E3623">
        <f>YEAR(Table1[[#This Row],[Order Date]])</f>
        <v>2013</v>
      </c>
      <c r="F3623">
        <v>1</v>
      </c>
      <c r="G3623">
        <f>MONTH(Table1[[#This Row],[Order Date]])</f>
        <v>9</v>
      </c>
      <c r="H3623" s="1">
        <v>41534</v>
      </c>
      <c r="I3623">
        <v>36099</v>
      </c>
      <c r="J3623" t="s">
        <v>47</v>
      </c>
      <c r="K3623">
        <v>32</v>
      </c>
      <c r="L3623">
        <v>2.88</v>
      </c>
      <c r="M3623" s="2">
        <v>0.08</v>
      </c>
      <c r="N3623">
        <v>85.49</v>
      </c>
      <c r="O3623">
        <v>0.7</v>
      </c>
      <c r="P3623">
        <v>5.72</v>
      </c>
      <c r="Q3623" s="2">
        <v>0.56000000000000005</v>
      </c>
      <c r="R3623" t="s">
        <v>29</v>
      </c>
      <c r="S3623" t="s">
        <v>59</v>
      </c>
      <c r="T3623" t="s">
        <v>419</v>
      </c>
      <c r="U3623" t="s">
        <v>88</v>
      </c>
      <c r="V3623" t="s">
        <v>68</v>
      </c>
      <c r="W3623">
        <v>5062</v>
      </c>
      <c r="X3623" s="1">
        <v>41539</v>
      </c>
      <c r="Y3623" t="s">
        <v>34</v>
      </c>
      <c r="Z3623" t="e" vm="5">
        <v>#VALUE!</v>
      </c>
      <c r="AA3623">
        <v>55432</v>
      </c>
      <c r="AB3623" t="e" cm="1" vm="2">
        <f t="array" ref="AB3623">_FV(Table1[[#This Row],[State]],"Country/region",TRUE)</f>
        <v>#VALUE!</v>
      </c>
    </row>
    <row r="3624" spans="1:28" x14ac:dyDescent="0.35">
      <c r="A3624" t="s">
        <v>2211</v>
      </c>
      <c r="B3624">
        <v>50</v>
      </c>
      <c r="C3624" t="s">
        <v>1404</v>
      </c>
      <c r="D3624" t="s">
        <v>57</v>
      </c>
      <c r="E3624">
        <f>YEAR(Table1[[#This Row],[Order Date]])</f>
        <v>2013</v>
      </c>
      <c r="F3624">
        <v>1</v>
      </c>
      <c r="G3624">
        <f>MONTH(Table1[[#This Row],[Order Date]])</f>
        <v>9</v>
      </c>
      <c r="H3624" s="1">
        <v>41534</v>
      </c>
      <c r="I3624">
        <v>23842</v>
      </c>
      <c r="J3624" t="s">
        <v>47</v>
      </c>
      <c r="K3624">
        <v>20</v>
      </c>
      <c r="L3624">
        <v>6.68</v>
      </c>
      <c r="M3624" s="2">
        <v>0.1</v>
      </c>
      <c r="N3624">
        <v>127.16</v>
      </c>
      <c r="O3624">
        <v>6.92</v>
      </c>
      <c r="P3624">
        <v>-74.03</v>
      </c>
      <c r="Q3624" s="2">
        <v>0.37</v>
      </c>
      <c r="R3624" t="s">
        <v>29</v>
      </c>
      <c r="S3624" t="s">
        <v>30</v>
      </c>
      <c r="T3624" t="s">
        <v>1506</v>
      </c>
      <c r="U3624" t="s">
        <v>61</v>
      </c>
      <c r="V3624" t="s">
        <v>52</v>
      </c>
      <c r="W3624">
        <v>3333</v>
      </c>
      <c r="X3624" s="1">
        <v>41541</v>
      </c>
      <c r="Y3624" t="s">
        <v>34</v>
      </c>
      <c r="Z3624" t="e" vm="23">
        <v>#VALUE!</v>
      </c>
      <c r="AA3624">
        <v>98373</v>
      </c>
      <c r="AB3624" t="e" cm="1" vm="2">
        <f t="array" ref="AB3624">_FV(Table1[[#This Row],[State]],"Country/region",TRUE)</f>
        <v>#VALUE!</v>
      </c>
    </row>
    <row r="3625" spans="1:28" x14ac:dyDescent="0.35">
      <c r="A3625" t="s">
        <v>687</v>
      </c>
      <c r="B3625">
        <v>50</v>
      </c>
      <c r="C3625" t="s">
        <v>316</v>
      </c>
      <c r="D3625" t="s">
        <v>57</v>
      </c>
      <c r="E3625">
        <f>YEAR(Table1[[#This Row],[Order Date]])</f>
        <v>2013</v>
      </c>
      <c r="F3625">
        <v>1</v>
      </c>
      <c r="G3625">
        <f>MONTH(Table1[[#This Row],[Order Date]])</f>
        <v>9</v>
      </c>
      <c r="H3625" s="1">
        <v>41535</v>
      </c>
      <c r="I3625">
        <v>20966</v>
      </c>
      <c r="J3625" t="s">
        <v>47</v>
      </c>
      <c r="K3625">
        <v>10</v>
      </c>
      <c r="L3625">
        <v>3.85</v>
      </c>
      <c r="M3625" s="2">
        <v>0.06</v>
      </c>
      <c r="N3625">
        <v>39.42</v>
      </c>
      <c r="O3625">
        <v>0.7</v>
      </c>
      <c r="P3625">
        <v>7.78</v>
      </c>
      <c r="Q3625" s="2">
        <v>0.44</v>
      </c>
      <c r="R3625" t="s">
        <v>29</v>
      </c>
      <c r="S3625" t="s">
        <v>59</v>
      </c>
      <c r="T3625" t="s">
        <v>2647</v>
      </c>
      <c r="U3625" t="s">
        <v>88</v>
      </c>
      <c r="V3625" t="s">
        <v>76</v>
      </c>
      <c r="W3625">
        <v>2906</v>
      </c>
      <c r="X3625" s="1">
        <v>41539</v>
      </c>
      <c r="Y3625" t="s">
        <v>34</v>
      </c>
      <c r="Z3625" t="e" vm="14">
        <v>#VALUE!</v>
      </c>
      <c r="AA3625">
        <v>32404</v>
      </c>
      <c r="AB3625" t="e" cm="1" vm="2">
        <f t="array" ref="AB3625">_FV(Table1[[#This Row],[State]],"Country/region",TRUE)</f>
        <v>#VALUE!</v>
      </c>
    </row>
    <row r="3626" spans="1:28" x14ac:dyDescent="0.35">
      <c r="A3626" t="s">
        <v>315</v>
      </c>
      <c r="B3626">
        <v>50</v>
      </c>
      <c r="C3626" t="s">
        <v>316</v>
      </c>
      <c r="D3626" t="s">
        <v>57</v>
      </c>
      <c r="E3626">
        <f>YEAR(Table1[[#This Row],[Order Date]])</f>
        <v>2013</v>
      </c>
      <c r="F3626">
        <v>1</v>
      </c>
      <c r="G3626">
        <f>MONTH(Table1[[#This Row],[Order Date]])</f>
        <v>9</v>
      </c>
      <c r="H3626" s="1">
        <v>41535</v>
      </c>
      <c r="I3626">
        <v>20966</v>
      </c>
      <c r="J3626" t="s">
        <v>47</v>
      </c>
      <c r="K3626">
        <v>35</v>
      </c>
      <c r="L3626">
        <v>22.24</v>
      </c>
      <c r="M3626" s="2">
        <v>0.01</v>
      </c>
      <c r="N3626">
        <v>801.44</v>
      </c>
      <c r="O3626">
        <v>1.99</v>
      </c>
      <c r="P3626">
        <v>308.12</v>
      </c>
      <c r="Q3626" s="2">
        <v>0.43</v>
      </c>
      <c r="R3626" t="s">
        <v>96</v>
      </c>
      <c r="S3626" t="s">
        <v>139</v>
      </c>
      <c r="T3626" t="s">
        <v>2629</v>
      </c>
      <c r="U3626" t="s">
        <v>102</v>
      </c>
      <c r="V3626" t="s">
        <v>76</v>
      </c>
      <c r="W3626">
        <v>2907</v>
      </c>
      <c r="X3626" s="1">
        <v>41539</v>
      </c>
      <c r="Y3626" t="s">
        <v>34</v>
      </c>
      <c r="Z3626" t="e" vm="14">
        <v>#VALUE!</v>
      </c>
      <c r="AA3626">
        <v>33024</v>
      </c>
      <c r="AB3626" t="e" cm="1" vm="2">
        <f t="array" ref="AB3626">_FV(Table1[[#This Row],[State]],"Country/region",TRUE)</f>
        <v>#VALUE!</v>
      </c>
    </row>
    <row r="3627" spans="1:28" x14ac:dyDescent="0.35">
      <c r="A3627" t="s">
        <v>2044</v>
      </c>
      <c r="B3627">
        <v>50</v>
      </c>
      <c r="C3627" t="s">
        <v>1676</v>
      </c>
      <c r="D3627" t="s">
        <v>27</v>
      </c>
      <c r="E3627">
        <f>YEAR(Table1[[#This Row],[Order Date]])</f>
        <v>2013</v>
      </c>
      <c r="F3627">
        <v>1</v>
      </c>
      <c r="G3627">
        <f>MONTH(Table1[[#This Row],[Order Date]])</f>
        <v>9</v>
      </c>
      <c r="H3627" s="1">
        <v>41535</v>
      </c>
      <c r="I3627">
        <v>49155</v>
      </c>
      <c r="J3627" t="s">
        <v>47</v>
      </c>
      <c r="K3627">
        <v>22</v>
      </c>
      <c r="L3627">
        <v>195.99</v>
      </c>
      <c r="M3627" s="2">
        <v>0.05</v>
      </c>
      <c r="N3627">
        <v>3760.3065000000001</v>
      </c>
      <c r="O3627">
        <v>8.99</v>
      </c>
      <c r="P3627">
        <v>593.18100000000004</v>
      </c>
      <c r="Q3627" s="2">
        <v>0.6</v>
      </c>
      <c r="R3627" t="s">
        <v>96</v>
      </c>
      <c r="S3627" t="s">
        <v>30</v>
      </c>
      <c r="T3627" t="s">
        <v>839</v>
      </c>
      <c r="U3627" t="s">
        <v>105</v>
      </c>
      <c r="V3627" t="s">
        <v>76</v>
      </c>
      <c r="W3627">
        <v>6895</v>
      </c>
      <c r="X3627" s="1">
        <v>41540</v>
      </c>
      <c r="Y3627" t="s">
        <v>34</v>
      </c>
      <c r="Z3627" t="e" vm="19">
        <v>#VALUE!</v>
      </c>
      <c r="AA3627">
        <v>29662</v>
      </c>
      <c r="AB3627" t="e" cm="1" vm="2">
        <f t="array" ref="AB3627">_FV(Table1[[#This Row],[State]],"Country/region",TRUE)</f>
        <v>#VALUE!</v>
      </c>
    </row>
    <row r="3628" spans="1:28" x14ac:dyDescent="0.35">
      <c r="A3628" t="s">
        <v>315</v>
      </c>
      <c r="B3628">
        <v>50</v>
      </c>
      <c r="C3628" t="s">
        <v>316</v>
      </c>
      <c r="D3628" t="s">
        <v>57</v>
      </c>
      <c r="E3628">
        <f>YEAR(Table1[[#This Row],[Order Date]])</f>
        <v>2013</v>
      </c>
      <c r="F3628">
        <v>1</v>
      </c>
      <c r="G3628">
        <f>MONTH(Table1[[#This Row],[Order Date]])</f>
        <v>9</v>
      </c>
      <c r="H3628" s="1">
        <v>41535</v>
      </c>
      <c r="I3628">
        <v>20966</v>
      </c>
      <c r="J3628" t="s">
        <v>47</v>
      </c>
      <c r="K3628">
        <v>22</v>
      </c>
      <c r="L3628">
        <v>54.74</v>
      </c>
      <c r="M3628" s="2">
        <v>0.04</v>
      </c>
      <c r="N3628">
        <v>1194.06</v>
      </c>
      <c r="O3628">
        <v>14.83</v>
      </c>
      <c r="P3628">
        <v>326.97000000000003</v>
      </c>
      <c r="Q3628" s="2">
        <v>0.54</v>
      </c>
      <c r="R3628" t="s">
        <v>48</v>
      </c>
      <c r="S3628" t="s">
        <v>30</v>
      </c>
      <c r="T3628" t="s">
        <v>3160</v>
      </c>
      <c r="U3628" t="s">
        <v>82</v>
      </c>
      <c r="V3628" t="s">
        <v>76</v>
      </c>
      <c r="W3628">
        <v>2908</v>
      </c>
      <c r="X3628" s="1">
        <v>41542</v>
      </c>
      <c r="Y3628" t="s">
        <v>34</v>
      </c>
      <c r="Z3628" t="e" vm="14">
        <v>#VALUE!</v>
      </c>
      <c r="AA3628">
        <v>33024</v>
      </c>
      <c r="AB3628" t="e" cm="1" vm="2">
        <f t="array" ref="AB3628">_FV(Table1[[#This Row],[State]],"Country/region",TRUE)</f>
        <v>#VALUE!</v>
      </c>
    </row>
    <row r="3629" spans="1:28" x14ac:dyDescent="0.35">
      <c r="A3629" t="s">
        <v>938</v>
      </c>
      <c r="B3629">
        <v>50</v>
      </c>
      <c r="C3629" t="s">
        <v>529</v>
      </c>
      <c r="D3629" t="s">
        <v>38</v>
      </c>
      <c r="E3629">
        <f>YEAR(Table1[[#This Row],[Order Date]])</f>
        <v>2013</v>
      </c>
      <c r="F3629">
        <v>1</v>
      </c>
      <c r="G3629">
        <f>MONTH(Table1[[#This Row],[Order Date]])</f>
        <v>9</v>
      </c>
      <c r="H3629" s="1">
        <v>41536</v>
      </c>
      <c r="I3629">
        <v>53314</v>
      </c>
      <c r="J3629" t="s">
        <v>28</v>
      </c>
      <c r="K3629">
        <v>33</v>
      </c>
      <c r="L3629">
        <v>78.69</v>
      </c>
      <c r="M3629" s="2">
        <v>0.01</v>
      </c>
      <c r="N3629">
        <v>2667.92</v>
      </c>
      <c r="O3629">
        <v>19.989999999999998</v>
      </c>
      <c r="P3629">
        <v>1049.02</v>
      </c>
      <c r="Q3629" s="2">
        <v>0.43</v>
      </c>
      <c r="R3629" t="s">
        <v>48</v>
      </c>
      <c r="S3629" t="s">
        <v>30</v>
      </c>
      <c r="T3629" t="s">
        <v>737</v>
      </c>
      <c r="U3629" t="s">
        <v>82</v>
      </c>
      <c r="V3629" t="s">
        <v>68</v>
      </c>
      <c r="W3629">
        <v>7469</v>
      </c>
      <c r="X3629" s="1">
        <v>41536</v>
      </c>
      <c r="Y3629" t="s">
        <v>34</v>
      </c>
      <c r="Z3629" t="e" vm="9">
        <v>#VALUE!</v>
      </c>
      <c r="AA3629">
        <v>68046</v>
      </c>
      <c r="AB3629" t="e" cm="1" vm="2">
        <f t="array" ref="AB3629">_FV(Table1[[#This Row],[State]],"Country/region",TRUE)</f>
        <v>#VALUE!</v>
      </c>
    </row>
    <row r="3630" spans="1:28" x14ac:dyDescent="0.35">
      <c r="A3630" t="s">
        <v>978</v>
      </c>
      <c r="B3630">
        <v>50</v>
      </c>
      <c r="C3630" t="s">
        <v>626</v>
      </c>
      <c r="D3630" t="s">
        <v>46</v>
      </c>
      <c r="E3630">
        <f>YEAR(Table1[[#This Row],[Order Date]])</f>
        <v>2013</v>
      </c>
      <c r="F3630">
        <v>1</v>
      </c>
      <c r="G3630">
        <f>MONTH(Table1[[#This Row],[Order Date]])</f>
        <v>9</v>
      </c>
      <c r="H3630" s="1">
        <v>41536</v>
      </c>
      <c r="I3630">
        <v>358</v>
      </c>
      <c r="J3630" t="s">
        <v>28</v>
      </c>
      <c r="K3630">
        <v>33</v>
      </c>
      <c r="L3630">
        <v>39.479999999999997</v>
      </c>
      <c r="M3630" s="2">
        <v>7.0000000000000007E-2</v>
      </c>
      <c r="N3630">
        <v>1235.8699999999999</v>
      </c>
      <c r="O3630">
        <v>1.99</v>
      </c>
      <c r="P3630">
        <v>269.27</v>
      </c>
      <c r="Q3630" s="2">
        <v>0.54</v>
      </c>
      <c r="R3630" t="s">
        <v>96</v>
      </c>
      <c r="S3630" t="s">
        <v>139</v>
      </c>
      <c r="T3630" t="s">
        <v>775</v>
      </c>
      <c r="U3630" t="s">
        <v>102</v>
      </c>
      <c r="V3630" t="s">
        <v>52</v>
      </c>
      <c r="W3630">
        <v>63</v>
      </c>
      <c r="X3630" s="1">
        <v>41536</v>
      </c>
      <c r="Y3630" t="s">
        <v>34</v>
      </c>
      <c r="Z3630" t="e" vm="33">
        <v>#VALUE!</v>
      </c>
      <c r="AA3630">
        <v>83501</v>
      </c>
      <c r="AB3630" t="e" cm="1" vm="2">
        <f t="array" ref="AB3630">_FV(Table1[[#This Row],[State]],"Country/region",TRUE)</f>
        <v>#VALUE!</v>
      </c>
    </row>
    <row r="3631" spans="1:28" x14ac:dyDescent="0.35">
      <c r="A3631" t="s">
        <v>1578</v>
      </c>
      <c r="B3631">
        <v>50</v>
      </c>
      <c r="C3631" t="s">
        <v>1331</v>
      </c>
      <c r="D3631" t="s">
        <v>38</v>
      </c>
      <c r="E3631">
        <f>YEAR(Table1[[#This Row],[Order Date]])</f>
        <v>2013</v>
      </c>
      <c r="F3631">
        <v>1</v>
      </c>
      <c r="G3631">
        <f>MONTH(Table1[[#This Row],[Order Date]])</f>
        <v>9</v>
      </c>
      <c r="H3631" s="1">
        <v>41536</v>
      </c>
      <c r="I3631">
        <v>18215</v>
      </c>
      <c r="J3631" t="s">
        <v>131</v>
      </c>
      <c r="K3631">
        <v>29</v>
      </c>
      <c r="L3631">
        <v>34.99</v>
      </c>
      <c r="M3631" s="2">
        <v>0.09</v>
      </c>
      <c r="N3631">
        <v>965.82</v>
      </c>
      <c r="O3631">
        <v>5.5</v>
      </c>
      <c r="P3631">
        <v>169.15</v>
      </c>
      <c r="Q3631" s="2">
        <v>0.49</v>
      </c>
      <c r="R3631" t="s">
        <v>96</v>
      </c>
      <c r="S3631" t="s">
        <v>30</v>
      </c>
      <c r="T3631" t="s">
        <v>3161</v>
      </c>
      <c r="U3631" t="s">
        <v>102</v>
      </c>
      <c r="V3631" t="s">
        <v>52</v>
      </c>
      <c r="W3631">
        <v>2509</v>
      </c>
      <c r="X3631" s="1">
        <v>41537</v>
      </c>
      <c r="Y3631" t="s">
        <v>34</v>
      </c>
      <c r="Z3631" t="e" vm="32">
        <v>#VALUE!</v>
      </c>
      <c r="AA3631">
        <v>80013</v>
      </c>
      <c r="AB3631" t="e" cm="1" vm="2">
        <f t="array" ref="AB3631">_FV(Table1[[#This Row],[State]],"Country/region",TRUE)</f>
        <v>#VALUE!</v>
      </c>
    </row>
    <row r="3632" spans="1:28" x14ac:dyDescent="0.35">
      <c r="A3632" t="s">
        <v>978</v>
      </c>
      <c r="B3632">
        <v>50</v>
      </c>
      <c r="C3632" t="s">
        <v>626</v>
      </c>
      <c r="D3632" t="s">
        <v>46</v>
      </c>
      <c r="E3632">
        <f>YEAR(Table1[[#This Row],[Order Date]])</f>
        <v>2013</v>
      </c>
      <c r="F3632">
        <v>1</v>
      </c>
      <c r="G3632">
        <f>MONTH(Table1[[#This Row],[Order Date]])</f>
        <v>9</v>
      </c>
      <c r="H3632" s="1">
        <v>41536</v>
      </c>
      <c r="I3632">
        <v>358</v>
      </c>
      <c r="J3632" t="s">
        <v>28</v>
      </c>
      <c r="K3632">
        <v>33</v>
      </c>
      <c r="L3632">
        <v>48.58</v>
      </c>
      <c r="M3632" s="2">
        <v>0.02</v>
      </c>
      <c r="N3632">
        <v>1640.9</v>
      </c>
      <c r="O3632">
        <v>54.11</v>
      </c>
      <c r="P3632">
        <v>-1348.06</v>
      </c>
      <c r="Q3632" s="2">
        <v>0.69</v>
      </c>
      <c r="R3632" t="s">
        <v>48</v>
      </c>
      <c r="S3632" t="s">
        <v>73</v>
      </c>
      <c r="T3632" t="s">
        <v>3162</v>
      </c>
      <c r="U3632" t="s">
        <v>154</v>
      </c>
      <c r="V3632" t="s">
        <v>52</v>
      </c>
      <c r="W3632">
        <v>62</v>
      </c>
      <c r="X3632" s="1">
        <v>41538</v>
      </c>
      <c r="Y3632" t="s">
        <v>53</v>
      </c>
      <c r="Z3632" t="e" vm="33">
        <v>#VALUE!</v>
      </c>
      <c r="AA3632">
        <v>83501</v>
      </c>
      <c r="AB3632" t="e" cm="1" vm="2">
        <f t="array" ref="AB3632">_FV(Table1[[#This Row],[State]],"Country/region",TRUE)</f>
        <v>#VALUE!</v>
      </c>
    </row>
    <row r="3633" spans="1:28" x14ac:dyDescent="0.35">
      <c r="A3633" t="s">
        <v>938</v>
      </c>
      <c r="B3633">
        <v>50</v>
      </c>
      <c r="C3633" t="s">
        <v>529</v>
      </c>
      <c r="D3633" t="s">
        <v>38</v>
      </c>
      <c r="E3633">
        <f>YEAR(Table1[[#This Row],[Order Date]])</f>
        <v>2013</v>
      </c>
      <c r="F3633">
        <v>1</v>
      </c>
      <c r="G3633">
        <f>MONTH(Table1[[#This Row],[Order Date]])</f>
        <v>9</v>
      </c>
      <c r="H3633" s="1">
        <v>41536</v>
      </c>
      <c r="I3633">
        <v>53314</v>
      </c>
      <c r="J3633" t="s">
        <v>28</v>
      </c>
      <c r="K3633">
        <v>15</v>
      </c>
      <c r="L3633">
        <v>145.97999999999999</v>
      </c>
      <c r="M3633" s="2">
        <v>0.05</v>
      </c>
      <c r="N3633">
        <v>2236.15</v>
      </c>
      <c r="O3633">
        <v>51.92</v>
      </c>
      <c r="P3633">
        <v>-310.95</v>
      </c>
      <c r="Q3633" s="2">
        <v>0.69</v>
      </c>
      <c r="R3633" t="s">
        <v>48</v>
      </c>
      <c r="S3633" t="s">
        <v>73</v>
      </c>
      <c r="T3633" t="s">
        <v>1667</v>
      </c>
      <c r="U3633" t="s">
        <v>75</v>
      </c>
      <c r="V3633" t="s">
        <v>68</v>
      </c>
      <c r="W3633">
        <v>7470</v>
      </c>
      <c r="X3633" s="1">
        <v>41538</v>
      </c>
      <c r="Y3633" t="s">
        <v>53</v>
      </c>
      <c r="Z3633" t="e" vm="9">
        <v>#VALUE!</v>
      </c>
      <c r="AA3633">
        <v>68046</v>
      </c>
      <c r="AB3633" t="e" cm="1" vm="2">
        <f t="array" ref="AB3633">_FV(Table1[[#This Row],[State]],"Country/region",TRUE)</f>
        <v>#VALUE!</v>
      </c>
    </row>
    <row r="3634" spans="1:28" x14ac:dyDescent="0.35">
      <c r="A3634" t="s">
        <v>492</v>
      </c>
      <c r="B3634">
        <v>50</v>
      </c>
      <c r="C3634" t="s">
        <v>3163</v>
      </c>
      <c r="D3634" t="s">
        <v>38</v>
      </c>
      <c r="E3634">
        <f>YEAR(Table1[[#This Row],[Order Date]])</f>
        <v>2013</v>
      </c>
      <c r="F3634">
        <v>1</v>
      </c>
      <c r="G3634">
        <f>MONTH(Table1[[#This Row],[Order Date]])</f>
        <v>9</v>
      </c>
      <c r="H3634" s="1">
        <v>41536</v>
      </c>
      <c r="I3634">
        <v>55654</v>
      </c>
      <c r="J3634" t="s">
        <v>28</v>
      </c>
      <c r="K3634">
        <v>2</v>
      </c>
      <c r="L3634">
        <v>6.98</v>
      </c>
      <c r="M3634" s="2">
        <v>0.04</v>
      </c>
      <c r="N3634">
        <v>17.3</v>
      </c>
      <c r="O3634">
        <v>2.83</v>
      </c>
      <c r="P3634">
        <v>-7.49</v>
      </c>
      <c r="Q3634" s="2">
        <v>0.37</v>
      </c>
      <c r="R3634" t="s">
        <v>48</v>
      </c>
      <c r="S3634" t="s">
        <v>139</v>
      </c>
      <c r="T3634" t="s">
        <v>1191</v>
      </c>
      <c r="U3634" t="s">
        <v>82</v>
      </c>
      <c r="V3634" t="s">
        <v>76</v>
      </c>
      <c r="W3634">
        <v>7779</v>
      </c>
      <c r="X3634" s="1">
        <v>41538</v>
      </c>
      <c r="Y3634" t="s">
        <v>34</v>
      </c>
      <c r="Z3634" t="e" vm="31">
        <v>#VALUE!</v>
      </c>
      <c r="AA3634">
        <v>37064</v>
      </c>
      <c r="AB3634" t="e" cm="1" vm="2">
        <f t="array" ref="AB3634">_FV(Table1[[#This Row],[State]],"Country/region",TRUE)</f>
        <v>#VALUE!</v>
      </c>
    </row>
    <row r="3635" spans="1:28" x14ac:dyDescent="0.35">
      <c r="A3635" t="s">
        <v>880</v>
      </c>
      <c r="B3635">
        <v>50</v>
      </c>
      <c r="C3635" t="s">
        <v>881</v>
      </c>
      <c r="D3635" t="s">
        <v>46</v>
      </c>
      <c r="E3635">
        <f>YEAR(Table1[[#This Row],[Order Date]])</f>
        <v>2013</v>
      </c>
      <c r="F3635">
        <v>1</v>
      </c>
      <c r="G3635">
        <f>MONTH(Table1[[#This Row],[Order Date]])</f>
        <v>9</v>
      </c>
      <c r="H3635" s="1">
        <v>41536</v>
      </c>
      <c r="I3635">
        <v>4612</v>
      </c>
      <c r="J3635" t="s">
        <v>131</v>
      </c>
      <c r="K3635">
        <v>9</v>
      </c>
      <c r="L3635">
        <v>4.4800000000000004</v>
      </c>
      <c r="M3635" s="2">
        <v>0.06</v>
      </c>
      <c r="N3635">
        <v>89.55</v>
      </c>
      <c r="O3635">
        <v>49</v>
      </c>
      <c r="P3635">
        <v>-375.64</v>
      </c>
      <c r="Q3635" s="2">
        <v>0.6</v>
      </c>
      <c r="R3635" t="s">
        <v>29</v>
      </c>
      <c r="S3635" t="s">
        <v>40</v>
      </c>
      <c r="T3635" t="s">
        <v>1259</v>
      </c>
      <c r="U3635" t="s">
        <v>214</v>
      </c>
      <c r="V3635" t="s">
        <v>68</v>
      </c>
      <c r="W3635">
        <v>656</v>
      </c>
      <c r="X3635" s="1">
        <v>41538</v>
      </c>
      <c r="Y3635" t="s">
        <v>34</v>
      </c>
      <c r="Z3635" t="e" vm="16">
        <v>#VALUE!</v>
      </c>
      <c r="AA3635">
        <v>60123</v>
      </c>
      <c r="AB3635" t="e" cm="1" vm="2">
        <f t="array" ref="AB3635">_FV(Table1[[#This Row],[State]],"Country/region",TRUE)</f>
        <v>#VALUE!</v>
      </c>
    </row>
    <row r="3636" spans="1:28" x14ac:dyDescent="0.35">
      <c r="A3636" t="s">
        <v>2953</v>
      </c>
      <c r="B3636">
        <v>50</v>
      </c>
      <c r="C3636" t="s">
        <v>2081</v>
      </c>
      <c r="D3636" t="s">
        <v>27</v>
      </c>
      <c r="E3636">
        <f>YEAR(Table1[[#This Row],[Order Date]])</f>
        <v>2013</v>
      </c>
      <c r="F3636">
        <v>1</v>
      </c>
      <c r="G3636">
        <f>MONTH(Table1[[#This Row],[Order Date]])</f>
        <v>9</v>
      </c>
      <c r="H3636" s="1">
        <v>41536</v>
      </c>
      <c r="I3636">
        <v>21249</v>
      </c>
      <c r="J3636" t="s">
        <v>47</v>
      </c>
      <c r="K3636">
        <v>22</v>
      </c>
      <c r="L3636">
        <v>48.58</v>
      </c>
      <c r="M3636" s="2">
        <v>0.02</v>
      </c>
      <c r="N3636">
        <v>1082.8</v>
      </c>
      <c r="O3636">
        <v>3.99</v>
      </c>
      <c r="P3636">
        <v>299.35000000000002</v>
      </c>
      <c r="Q3636" s="2">
        <v>0.56000000000000005</v>
      </c>
      <c r="R3636" t="s">
        <v>29</v>
      </c>
      <c r="S3636" t="s">
        <v>30</v>
      </c>
      <c r="T3636" t="s">
        <v>813</v>
      </c>
      <c r="U3636" t="s">
        <v>214</v>
      </c>
      <c r="V3636" t="s">
        <v>33</v>
      </c>
      <c r="W3636">
        <v>2932</v>
      </c>
      <c r="X3636" s="1">
        <v>41538</v>
      </c>
      <c r="Y3636" t="s">
        <v>34</v>
      </c>
      <c r="Z3636" t="e" vm="3">
        <v>#VALUE!</v>
      </c>
      <c r="AA3636">
        <v>21128</v>
      </c>
      <c r="AB3636" t="e" cm="1" vm="2">
        <f t="array" ref="AB3636">_FV(Table1[[#This Row],[State]],"Country/region",TRUE)</f>
        <v>#VALUE!</v>
      </c>
    </row>
    <row r="3637" spans="1:28" x14ac:dyDescent="0.35">
      <c r="A3637" t="s">
        <v>2326</v>
      </c>
      <c r="B3637">
        <v>50</v>
      </c>
      <c r="C3637" t="s">
        <v>2327</v>
      </c>
      <c r="D3637" t="s">
        <v>27</v>
      </c>
      <c r="E3637">
        <f>YEAR(Table1[[#This Row],[Order Date]])</f>
        <v>2013</v>
      </c>
      <c r="F3637">
        <v>1</v>
      </c>
      <c r="G3637">
        <f>MONTH(Table1[[#This Row],[Order Date]])</f>
        <v>9</v>
      </c>
      <c r="H3637" s="1">
        <v>41536</v>
      </c>
      <c r="I3637">
        <v>8000</v>
      </c>
      <c r="J3637" t="s">
        <v>47</v>
      </c>
      <c r="K3637">
        <v>10</v>
      </c>
      <c r="L3637">
        <v>15.01</v>
      </c>
      <c r="M3637" s="2">
        <v>0.08</v>
      </c>
      <c r="N3637">
        <v>149.25</v>
      </c>
      <c r="O3637">
        <v>8.4</v>
      </c>
      <c r="P3637">
        <v>-26.8065</v>
      </c>
      <c r="Q3637" s="2">
        <v>0.39</v>
      </c>
      <c r="R3637" t="s">
        <v>29</v>
      </c>
      <c r="S3637" t="s">
        <v>30</v>
      </c>
      <c r="T3637" t="s">
        <v>1818</v>
      </c>
      <c r="U3637" t="s">
        <v>67</v>
      </c>
      <c r="V3637" t="s">
        <v>33</v>
      </c>
      <c r="W3637">
        <v>1084</v>
      </c>
      <c r="X3637" s="1">
        <v>41538</v>
      </c>
      <c r="Y3637" t="s">
        <v>34</v>
      </c>
      <c r="Z3637" t="e" vm="15">
        <v>#VALUE!</v>
      </c>
      <c r="AA3637">
        <v>10528</v>
      </c>
      <c r="AB3637" t="e" cm="1" vm="2">
        <f t="array" ref="AB3637">_FV(Table1[[#This Row],[State]],"Country/region",TRUE)</f>
        <v>#VALUE!</v>
      </c>
    </row>
    <row r="3638" spans="1:28" x14ac:dyDescent="0.35">
      <c r="A3638" t="s">
        <v>2326</v>
      </c>
      <c r="B3638">
        <v>50</v>
      </c>
      <c r="C3638" t="s">
        <v>2327</v>
      </c>
      <c r="D3638" t="s">
        <v>27</v>
      </c>
      <c r="E3638">
        <f>YEAR(Table1[[#This Row],[Order Date]])</f>
        <v>2013</v>
      </c>
      <c r="F3638">
        <v>1</v>
      </c>
      <c r="G3638">
        <f>MONTH(Table1[[#This Row],[Order Date]])</f>
        <v>9</v>
      </c>
      <c r="H3638" s="1">
        <v>41536</v>
      </c>
      <c r="I3638">
        <v>8000</v>
      </c>
      <c r="J3638" t="s">
        <v>47</v>
      </c>
      <c r="K3638">
        <v>1</v>
      </c>
      <c r="L3638">
        <v>4.82</v>
      </c>
      <c r="M3638" s="2">
        <v>0.04</v>
      </c>
      <c r="N3638">
        <v>10.14</v>
      </c>
      <c r="O3638">
        <v>5.24</v>
      </c>
      <c r="P3638">
        <v>-7.6130000000000004</v>
      </c>
      <c r="Q3638" s="2">
        <v>0.39</v>
      </c>
      <c r="R3638" t="s">
        <v>29</v>
      </c>
      <c r="S3638" t="s">
        <v>30</v>
      </c>
      <c r="T3638" t="s">
        <v>3164</v>
      </c>
      <c r="U3638" t="s">
        <v>67</v>
      </c>
      <c r="V3638" t="s">
        <v>33</v>
      </c>
      <c r="W3638">
        <v>1085</v>
      </c>
      <c r="X3638" s="1">
        <v>41538</v>
      </c>
      <c r="Y3638" t="s">
        <v>34</v>
      </c>
      <c r="Z3638" t="e" vm="15">
        <v>#VALUE!</v>
      </c>
      <c r="AA3638">
        <v>10528</v>
      </c>
      <c r="AB3638" t="e" cm="1" vm="2">
        <f t="array" ref="AB3638">_FV(Table1[[#This Row],[State]],"Country/region",TRUE)</f>
        <v>#VALUE!</v>
      </c>
    </row>
    <row r="3639" spans="1:28" x14ac:dyDescent="0.35">
      <c r="A3639" t="s">
        <v>2953</v>
      </c>
      <c r="B3639">
        <v>50</v>
      </c>
      <c r="C3639" t="s">
        <v>2081</v>
      </c>
      <c r="D3639" t="s">
        <v>27</v>
      </c>
      <c r="E3639">
        <f>YEAR(Table1[[#This Row],[Order Date]])</f>
        <v>2013</v>
      </c>
      <c r="F3639">
        <v>1</v>
      </c>
      <c r="G3639">
        <f>MONTH(Table1[[#This Row],[Order Date]])</f>
        <v>9</v>
      </c>
      <c r="H3639" s="1">
        <v>41536</v>
      </c>
      <c r="I3639">
        <v>21249</v>
      </c>
      <c r="J3639" t="s">
        <v>47</v>
      </c>
      <c r="K3639">
        <v>7</v>
      </c>
      <c r="L3639">
        <v>205.99</v>
      </c>
      <c r="M3639" s="2">
        <v>0.03</v>
      </c>
      <c r="N3639">
        <v>1260.2014999999999</v>
      </c>
      <c r="O3639">
        <v>8.99</v>
      </c>
      <c r="P3639">
        <v>-522.995</v>
      </c>
      <c r="Q3639" s="2">
        <v>0.6</v>
      </c>
      <c r="R3639" t="s">
        <v>96</v>
      </c>
      <c r="S3639" t="s">
        <v>30</v>
      </c>
      <c r="T3639" t="s">
        <v>639</v>
      </c>
      <c r="U3639" t="s">
        <v>105</v>
      </c>
      <c r="V3639" t="s">
        <v>33</v>
      </c>
      <c r="W3639">
        <v>2933</v>
      </c>
      <c r="X3639" s="1">
        <v>41538</v>
      </c>
      <c r="Y3639" t="s">
        <v>34</v>
      </c>
      <c r="Z3639" t="e" vm="3">
        <v>#VALUE!</v>
      </c>
      <c r="AA3639">
        <v>21128</v>
      </c>
      <c r="AB3639" t="e" cm="1" vm="2">
        <f t="array" ref="AB3639">_FV(Table1[[#This Row],[State]],"Country/region",TRUE)</f>
        <v>#VALUE!</v>
      </c>
    </row>
    <row r="3640" spans="1:28" x14ac:dyDescent="0.35">
      <c r="A3640" t="s">
        <v>71</v>
      </c>
      <c r="B3640">
        <v>50</v>
      </c>
      <c r="C3640" t="s">
        <v>72</v>
      </c>
      <c r="D3640" t="s">
        <v>38</v>
      </c>
      <c r="E3640">
        <f>YEAR(Table1[[#This Row],[Order Date]])</f>
        <v>2013</v>
      </c>
      <c r="F3640">
        <v>1</v>
      </c>
      <c r="G3640">
        <f>MONTH(Table1[[#This Row],[Order Date]])</f>
        <v>9</v>
      </c>
      <c r="H3640" s="1">
        <v>41536</v>
      </c>
      <c r="I3640">
        <v>45863</v>
      </c>
      <c r="J3640" t="s">
        <v>47</v>
      </c>
      <c r="K3640">
        <v>5</v>
      </c>
      <c r="L3640">
        <v>195.99</v>
      </c>
      <c r="M3640" s="2">
        <v>0.01</v>
      </c>
      <c r="N3640">
        <v>845.61400000000003</v>
      </c>
      <c r="O3640">
        <v>4.2</v>
      </c>
      <c r="P3640">
        <v>-653.48800000000006</v>
      </c>
      <c r="Q3640" s="2">
        <v>0.6</v>
      </c>
      <c r="R3640" t="s">
        <v>96</v>
      </c>
      <c r="S3640" t="s">
        <v>30</v>
      </c>
      <c r="T3640">
        <v>688</v>
      </c>
      <c r="U3640" t="s">
        <v>105</v>
      </c>
      <c r="V3640" t="s">
        <v>76</v>
      </c>
      <c r="W3640">
        <v>6447</v>
      </c>
      <c r="X3640" s="1">
        <v>41540</v>
      </c>
      <c r="Y3640" t="s">
        <v>42</v>
      </c>
      <c r="Z3640" t="e" vm="6">
        <v>#VALUE!</v>
      </c>
      <c r="AA3640">
        <v>36869</v>
      </c>
      <c r="AB3640" t="e" cm="1" vm="2">
        <f t="array" ref="AB3640">_FV(Table1[[#This Row],[State]],"Country/region",TRUE)</f>
        <v>#VALUE!</v>
      </c>
    </row>
    <row r="3641" spans="1:28" x14ac:dyDescent="0.35">
      <c r="A3641" t="s">
        <v>85</v>
      </c>
      <c r="B3641">
        <v>50</v>
      </c>
      <c r="C3641" t="s">
        <v>2844</v>
      </c>
      <c r="D3641" t="s">
        <v>46</v>
      </c>
      <c r="E3641">
        <f>YEAR(Table1[[#This Row],[Order Date]])</f>
        <v>2013</v>
      </c>
      <c r="F3641">
        <v>1</v>
      </c>
      <c r="G3641">
        <f>MONTH(Table1[[#This Row],[Order Date]])</f>
        <v>9</v>
      </c>
      <c r="H3641" s="1">
        <v>41537</v>
      </c>
      <c r="I3641">
        <v>23906</v>
      </c>
      <c r="J3641" t="s">
        <v>58</v>
      </c>
      <c r="K3641">
        <v>37</v>
      </c>
      <c r="L3641">
        <v>8.67</v>
      </c>
      <c r="M3641" s="2">
        <v>0.1</v>
      </c>
      <c r="N3641">
        <v>321.02</v>
      </c>
      <c r="O3641">
        <v>3.5</v>
      </c>
      <c r="P3641">
        <v>-11.88</v>
      </c>
      <c r="Q3641" s="2">
        <v>0.57999999999999996</v>
      </c>
      <c r="R3641" t="s">
        <v>29</v>
      </c>
      <c r="S3641" t="s">
        <v>30</v>
      </c>
      <c r="T3641" t="s">
        <v>2725</v>
      </c>
      <c r="U3641" t="s">
        <v>214</v>
      </c>
      <c r="V3641" t="s">
        <v>52</v>
      </c>
      <c r="W3641">
        <v>3340</v>
      </c>
      <c r="X3641" s="1">
        <v>41538</v>
      </c>
      <c r="Y3641" t="s">
        <v>42</v>
      </c>
      <c r="Z3641" t="e" vm="8">
        <v>#VALUE!</v>
      </c>
      <c r="AA3641">
        <v>97035</v>
      </c>
      <c r="AB3641" t="e" cm="1" vm="2">
        <f t="array" ref="AB3641">_FV(Table1[[#This Row],[State]],"Country/region",TRUE)</f>
        <v>#VALUE!</v>
      </c>
    </row>
    <row r="3642" spans="1:28" x14ac:dyDescent="0.35">
      <c r="A3642" t="s">
        <v>2774</v>
      </c>
      <c r="B3642">
        <v>50</v>
      </c>
      <c r="C3642" t="s">
        <v>1882</v>
      </c>
      <c r="D3642" t="s">
        <v>57</v>
      </c>
      <c r="E3642">
        <f>YEAR(Table1[[#This Row],[Order Date]])</f>
        <v>2013</v>
      </c>
      <c r="F3642">
        <v>1</v>
      </c>
      <c r="G3642">
        <f>MONTH(Table1[[#This Row],[Order Date]])</f>
        <v>9</v>
      </c>
      <c r="H3642" s="1">
        <v>41537</v>
      </c>
      <c r="I3642">
        <v>46725</v>
      </c>
      <c r="J3642" t="s">
        <v>39</v>
      </c>
      <c r="K3642">
        <v>8</v>
      </c>
      <c r="L3642">
        <v>16.91</v>
      </c>
      <c r="M3642" s="2">
        <v>0.04</v>
      </c>
      <c r="N3642">
        <v>137.41999999999999</v>
      </c>
      <c r="O3642">
        <v>6.25</v>
      </c>
      <c r="P3642">
        <v>-24.86</v>
      </c>
      <c r="Q3642" s="2">
        <v>0.57999999999999996</v>
      </c>
      <c r="R3642" t="s">
        <v>29</v>
      </c>
      <c r="S3642" t="s">
        <v>30</v>
      </c>
      <c r="T3642" t="s">
        <v>2507</v>
      </c>
      <c r="U3642" t="s">
        <v>32</v>
      </c>
      <c r="V3642" t="s">
        <v>33</v>
      </c>
      <c r="W3642">
        <v>6571</v>
      </c>
      <c r="X3642" s="1">
        <v>41538</v>
      </c>
      <c r="Y3642" t="s">
        <v>34</v>
      </c>
      <c r="Z3642" t="e" vm="15">
        <v>#VALUE!</v>
      </c>
      <c r="AA3642">
        <v>11580</v>
      </c>
      <c r="AB3642" t="e" cm="1" vm="2">
        <f t="array" ref="AB3642">_FV(Table1[[#This Row],[State]],"Country/region",TRUE)</f>
        <v>#VALUE!</v>
      </c>
    </row>
    <row r="3643" spans="1:28" x14ac:dyDescent="0.35">
      <c r="A3643" t="s">
        <v>2477</v>
      </c>
      <c r="B3643">
        <v>50</v>
      </c>
      <c r="C3643" t="s">
        <v>3165</v>
      </c>
      <c r="D3643" t="s">
        <v>38</v>
      </c>
      <c r="E3643">
        <f>YEAR(Table1[[#This Row],[Order Date]])</f>
        <v>2013</v>
      </c>
      <c r="F3643">
        <v>1</v>
      </c>
      <c r="G3643">
        <f>MONTH(Table1[[#This Row],[Order Date]])</f>
        <v>9</v>
      </c>
      <c r="H3643" s="1">
        <v>41537</v>
      </c>
      <c r="I3643">
        <v>14529</v>
      </c>
      <c r="J3643" t="s">
        <v>47</v>
      </c>
      <c r="K3643">
        <v>42</v>
      </c>
      <c r="L3643">
        <v>5.08</v>
      </c>
      <c r="M3643" s="2">
        <v>0.05</v>
      </c>
      <c r="N3643">
        <v>208.78</v>
      </c>
      <c r="O3643">
        <v>2.0299999999999998</v>
      </c>
      <c r="P3643">
        <v>24.87</v>
      </c>
      <c r="Q3643" s="2">
        <v>0.51</v>
      </c>
      <c r="R3643" t="s">
        <v>48</v>
      </c>
      <c r="S3643" t="s">
        <v>59</v>
      </c>
      <c r="T3643" t="s">
        <v>1891</v>
      </c>
      <c r="U3643" t="s">
        <v>82</v>
      </c>
      <c r="V3643" t="s">
        <v>68</v>
      </c>
      <c r="W3643">
        <v>2038</v>
      </c>
      <c r="X3643" s="1">
        <v>41539</v>
      </c>
      <c r="Y3643" t="s">
        <v>34</v>
      </c>
      <c r="Z3643" t="e" vm="26">
        <v>#VALUE!</v>
      </c>
      <c r="AA3643">
        <v>48021</v>
      </c>
      <c r="AB3643" t="e" cm="1" vm="2">
        <f t="array" ref="AB3643">_FV(Table1[[#This Row],[State]],"Country/region",TRUE)</f>
        <v>#VALUE!</v>
      </c>
    </row>
    <row r="3644" spans="1:28" x14ac:dyDescent="0.35">
      <c r="A3644" t="s">
        <v>2774</v>
      </c>
      <c r="B3644">
        <v>50</v>
      </c>
      <c r="C3644" t="s">
        <v>1882</v>
      </c>
      <c r="D3644" t="s">
        <v>57</v>
      </c>
      <c r="E3644">
        <f>YEAR(Table1[[#This Row],[Order Date]])</f>
        <v>2013</v>
      </c>
      <c r="F3644">
        <v>1</v>
      </c>
      <c r="G3644">
        <f>MONTH(Table1[[#This Row],[Order Date]])</f>
        <v>9</v>
      </c>
      <c r="H3644" s="1">
        <v>41537</v>
      </c>
      <c r="I3644">
        <v>46725</v>
      </c>
      <c r="J3644" t="s">
        <v>39</v>
      </c>
      <c r="K3644">
        <v>13</v>
      </c>
      <c r="L3644">
        <v>5.84</v>
      </c>
      <c r="M3644" s="2">
        <v>0.03</v>
      </c>
      <c r="N3644">
        <v>80</v>
      </c>
      <c r="O3644">
        <v>1.2</v>
      </c>
      <c r="P3644">
        <v>10.96</v>
      </c>
      <c r="Q3644" s="2">
        <v>0.55000000000000004</v>
      </c>
      <c r="R3644" t="s">
        <v>29</v>
      </c>
      <c r="S3644" t="s">
        <v>59</v>
      </c>
      <c r="T3644" t="s">
        <v>1846</v>
      </c>
      <c r="U3644" t="s">
        <v>88</v>
      </c>
      <c r="V3644" t="s">
        <v>33</v>
      </c>
      <c r="W3644">
        <v>6570</v>
      </c>
      <c r="X3644" s="1">
        <v>41539</v>
      </c>
      <c r="Y3644" t="s">
        <v>34</v>
      </c>
      <c r="Z3644" t="e" vm="15">
        <v>#VALUE!</v>
      </c>
      <c r="AA3644">
        <v>11580</v>
      </c>
      <c r="AB3644" t="e" cm="1" vm="2">
        <f t="array" ref="AB3644">_FV(Table1[[#This Row],[State]],"Country/region",TRUE)</f>
        <v>#VALUE!</v>
      </c>
    </row>
    <row r="3645" spans="1:28" x14ac:dyDescent="0.35">
      <c r="A3645" t="s">
        <v>226</v>
      </c>
      <c r="B3645">
        <v>50</v>
      </c>
      <c r="C3645" t="s">
        <v>1011</v>
      </c>
      <c r="D3645" t="s">
        <v>46</v>
      </c>
      <c r="E3645">
        <f>YEAR(Table1[[#This Row],[Order Date]])</f>
        <v>2013</v>
      </c>
      <c r="F3645">
        <v>1</v>
      </c>
      <c r="G3645">
        <f>MONTH(Table1[[#This Row],[Order Date]])</f>
        <v>9</v>
      </c>
      <c r="H3645" s="1">
        <v>41537</v>
      </c>
      <c r="I3645">
        <v>41574</v>
      </c>
      <c r="J3645" t="s">
        <v>28</v>
      </c>
      <c r="K3645">
        <v>23</v>
      </c>
      <c r="L3645">
        <v>11.97</v>
      </c>
      <c r="M3645" s="2">
        <v>0.01</v>
      </c>
      <c r="N3645">
        <v>283.82</v>
      </c>
      <c r="O3645">
        <v>5.81</v>
      </c>
      <c r="P3645">
        <v>-38.94</v>
      </c>
      <c r="Q3645" s="2">
        <v>0.6</v>
      </c>
      <c r="R3645" t="s">
        <v>29</v>
      </c>
      <c r="S3645" t="s">
        <v>139</v>
      </c>
      <c r="T3645" t="s">
        <v>1070</v>
      </c>
      <c r="U3645" t="s">
        <v>88</v>
      </c>
      <c r="V3645" t="s">
        <v>52</v>
      </c>
      <c r="W3645">
        <v>5859</v>
      </c>
      <c r="X3645" s="1">
        <v>41539</v>
      </c>
      <c r="Y3645" t="s">
        <v>34</v>
      </c>
      <c r="Z3645" t="e" vm="4">
        <v>#VALUE!</v>
      </c>
      <c r="AA3645">
        <v>95020</v>
      </c>
      <c r="AB3645" t="e" cm="1" vm="2">
        <f t="array" ref="AB3645">_FV(Table1[[#This Row],[State]],"Country/region",TRUE)</f>
        <v>#VALUE!</v>
      </c>
    </row>
    <row r="3646" spans="1:28" x14ac:dyDescent="0.35">
      <c r="A3646" t="s">
        <v>2477</v>
      </c>
      <c r="B3646">
        <v>50</v>
      </c>
      <c r="C3646" t="s">
        <v>3165</v>
      </c>
      <c r="D3646" t="s">
        <v>38</v>
      </c>
      <c r="E3646">
        <f>YEAR(Table1[[#This Row],[Order Date]])</f>
        <v>2013</v>
      </c>
      <c r="F3646">
        <v>1</v>
      </c>
      <c r="G3646">
        <f>MONTH(Table1[[#This Row],[Order Date]])</f>
        <v>9</v>
      </c>
      <c r="H3646" s="1">
        <v>41537</v>
      </c>
      <c r="I3646">
        <v>14529</v>
      </c>
      <c r="J3646" t="s">
        <v>47</v>
      </c>
      <c r="K3646">
        <v>44</v>
      </c>
      <c r="L3646">
        <v>89.99</v>
      </c>
      <c r="M3646" s="2">
        <v>0.1</v>
      </c>
      <c r="N3646">
        <v>3819.42</v>
      </c>
      <c r="O3646">
        <v>42</v>
      </c>
      <c r="P3646">
        <v>-821.87</v>
      </c>
      <c r="Q3646" s="2">
        <v>0.66</v>
      </c>
      <c r="R3646" t="s">
        <v>48</v>
      </c>
      <c r="S3646" t="s">
        <v>49</v>
      </c>
      <c r="T3646" t="s">
        <v>1317</v>
      </c>
      <c r="U3646" t="s">
        <v>51</v>
      </c>
      <c r="V3646" t="s">
        <v>68</v>
      </c>
      <c r="W3646">
        <v>2037</v>
      </c>
      <c r="X3646" s="1">
        <v>41541</v>
      </c>
      <c r="Y3646" t="s">
        <v>53</v>
      </c>
      <c r="Z3646" t="e" vm="26">
        <v>#VALUE!</v>
      </c>
      <c r="AA3646">
        <v>48021</v>
      </c>
      <c r="AB3646" t="e" cm="1" vm="2">
        <f t="array" ref="AB3646">_FV(Table1[[#This Row],[State]],"Country/region",TRUE)</f>
        <v>#VALUE!</v>
      </c>
    </row>
    <row r="3647" spans="1:28" x14ac:dyDescent="0.35">
      <c r="A3647" t="s">
        <v>1623</v>
      </c>
      <c r="B3647">
        <v>50</v>
      </c>
      <c r="C3647" t="s">
        <v>1277</v>
      </c>
      <c r="D3647" t="s">
        <v>38</v>
      </c>
      <c r="E3647">
        <f>YEAR(Table1[[#This Row],[Order Date]])</f>
        <v>2013</v>
      </c>
      <c r="F3647">
        <v>1</v>
      </c>
      <c r="G3647">
        <f>MONTH(Table1[[#This Row],[Order Date]])</f>
        <v>9</v>
      </c>
      <c r="H3647" s="1">
        <v>41537</v>
      </c>
      <c r="I3647">
        <v>27745</v>
      </c>
      <c r="J3647" t="s">
        <v>47</v>
      </c>
      <c r="K3647">
        <v>41</v>
      </c>
      <c r="L3647">
        <v>146.05000000000001</v>
      </c>
      <c r="M3647" s="2">
        <v>0.01</v>
      </c>
      <c r="N3647">
        <v>6126.93</v>
      </c>
      <c r="O3647">
        <v>80.2</v>
      </c>
      <c r="P3647">
        <v>-1704.89</v>
      </c>
      <c r="Q3647" s="2">
        <v>0.71</v>
      </c>
      <c r="R3647" t="s">
        <v>48</v>
      </c>
      <c r="S3647" t="s">
        <v>73</v>
      </c>
      <c r="T3647" t="s">
        <v>595</v>
      </c>
      <c r="U3647" t="s">
        <v>75</v>
      </c>
      <c r="V3647" t="s">
        <v>52</v>
      </c>
      <c r="W3647">
        <v>3883</v>
      </c>
      <c r="X3647" s="1">
        <v>41541</v>
      </c>
      <c r="Y3647" t="s">
        <v>53</v>
      </c>
      <c r="Z3647" t="e" vm="4">
        <v>#VALUE!</v>
      </c>
      <c r="AA3647">
        <v>93635</v>
      </c>
      <c r="AB3647" t="e" cm="1" vm="2">
        <f t="array" ref="AB3647">_FV(Table1[[#This Row],[State]],"Country/region",TRUE)</f>
        <v>#VALUE!</v>
      </c>
    </row>
    <row r="3648" spans="1:28" x14ac:dyDescent="0.35">
      <c r="A3648" t="s">
        <v>3022</v>
      </c>
      <c r="B3648">
        <v>50</v>
      </c>
      <c r="C3648" t="s">
        <v>2591</v>
      </c>
      <c r="D3648" t="s">
        <v>27</v>
      </c>
      <c r="E3648">
        <f>YEAR(Table1[[#This Row],[Order Date]])</f>
        <v>2013</v>
      </c>
      <c r="F3648">
        <v>1</v>
      </c>
      <c r="G3648">
        <f>MONTH(Table1[[#This Row],[Order Date]])</f>
        <v>9</v>
      </c>
      <c r="H3648" s="1">
        <v>41538</v>
      </c>
      <c r="I3648">
        <v>17286</v>
      </c>
      <c r="J3648" t="s">
        <v>28</v>
      </c>
      <c r="K3648">
        <v>7</v>
      </c>
      <c r="L3648">
        <v>270.98</v>
      </c>
      <c r="M3648" s="2">
        <v>0.09</v>
      </c>
      <c r="N3648">
        <v>1810.67</v>
      </c>
      <c r="O3648">
        <v>50</v>
      </c>
      <c r="P3648">
        <v>-541.87</v>
      </c>
      <c r="Q3648" s="2">
        <v>0.77</v>
      </c>
      <c r="R3648" t="s">
        <v>48</v>
      </c>
      <c r="S3648" t="s">
        <v>49</v>
      </c>
      <c r="T3648" t="s">
        <v>689</v>
      </c>
      <c r="U3648" t="s">
        <v>51</v>
      </c>
      <c r="V3648" t="s">
        <v>68</v>
      </c>
      <c r="W3648">
        <v>2384</v>
      </c>
      <c r="X3648" s="1">
        <v>41539</v>
      </c>
      <c r="Y3648" t="s">
        <v>53</v>
      </c>
      <c r="Z3648" t="e" vm="16">
        <v>#VALUE!</v>
      </c>
      <c r="AA3648">
        <v>60035</v>
      </c>
      <c r="AB3648" t="e" cm="1" vm="2">
        <f t="array" ref="AB3648">_FV(Table1[[#This Row],[State]],"Country/region",TRUE)</f>
        <v>#VALUE!</v>
      </c>
    </row>
    <row r="3649" spans="1:28" x14ac:dyDescent="0.35">
      <c r="A3649" t="s">
        <v>2257</v>
      </c>
      <c r="B3649">
        <v>50</v>
      </c>
      <c r="C3649" t="s">
        <v>1703</v>
      </c>
      <c r="D3649" t="s">
        <v>27</v>
      </c>
      <c r="E3649">
        <f>YEAR(Table1[[#This Row],[Order Date]])</f>
        <v>2013</v>
      </c>
      <c r="F3649">
        <v>1</v>
      </c>
      <c r="G3649">
        <f>MONTH(Table1[[#This Row],[Order Date]])</f>
        <v>9</v>
      </c>
      <c r="H3649" s="1">
        <v>41538</v>
      </c>
      <c r="I3649">
        <v>11780</v>
      </c>
      <c r="J3649" t="s">
        <v>58</v>
      </c>
      <c r="K3649">
        <v>7</v>
      </c>
      <c r="L3649">
        <v>7.28</v>
      </c>
      <c r="M3649" s="2">
        <v>0.08</v>
      </c>
      <c r="N3649">
        <v>54.23</v>
      </c>
      <c r="O3649">
        <v>5.47</v>
      </c>
      <c r="P3649">
        <v>-16.46</v>
      </c>
      <c r="Q3649" s="2">
        <v>0.35</v>
      </c>
      <c r="R3649" t="s">
        <v>29</v>
      </c>
      <c r="S3649" t="s">
        <v>30</v>
      </c>
      <c r="T3649" t="s">
        <v>716</v>
      </c>
      <c r="U3649" t="s">
        <v>61</v>
      </c>
      <c r="V3649" t="s">
        <v>52</v>
      </c>
      <c r="W3649">
        <v>1630</v>
      </c>
      <c r="X3649" s="1">
        <v>41539</v>
      </c>
      <c r="Y3649" t="s">
        <v>34</v>
      </c>
      <c r="Z3649" t="e" vm="4">
        <v>#VALUE!</v>
      </c>
      <c r="AA3649">
        <v>94513</v>
      </c>
      <c r="AB3649" t="e" cm="1" vm="2">
        <f t="array" ref="AB3649">_FV(Table1[[#This Row],[State]],"Country/region",TRUE)</f>
        <v>#VALUE!</v>
      </c>
    </row>
    <row r="3650" spans="1:28" x14ac:dyDescent="0.35">
      <c r="A3650" t="s">
        <v>2012</v>
      </c>
      <c r="B3650">
        <v>50</v>
      </c>
      <c r="C3650" t="s">
        <v>683</v>
      </c>
      <c r="D3650" t="s">
        <v>46</v>
      </c>
      <c r="E3650">
        <f>YEAR(Table1[[#This Row],[Order Date]])</f>
        <v>2013</v>
      </c>
      <c r="F3650">
        <v>1</v>
      </c>
      <c r="G3650">
        <f>MONTH(Table1[[#This Row],[Order Date]])</f>
        <v>9</v>
      </c>
      <c r="H3650" s="1">
        <v>41538</v>
      </c>
      <c r="I3650">
        <v>35652</v>
      </c>
      <c r="J3650" t="s">
        <v>47</v>
      </c>
      <c r="K3650">
        <v>21</v>
      </c>
      <c r="L3650">
        <v>100.98</v>
      </c>
      <c r="M3650" s="2">
        <v>0.01</v>
      </c>
      <c r="N3650">
        <v>2251.56</v>
      </c>
      <c r="O3650">
        <v>26.22</v>
      </c>
      <c r="P3650">
        <v>226.63</v>
      </c>
      <c r="Q3650" s="2">
        <v>0.6</v>
      </c>
      <c r="R3650" t="s">
        <v>48</v>
      </c>
      <c r="S3650" t="s">
        <v>73</v>
      </c>
      <c r="T3650" t="s">
        <v>3166</v>
      </c>
      <c r="U3650" t="s">
        <v>154</v>
      </c>
      <c r="V3650" t="s">
        <v>52</v>
      </c>
      <c r="W3650">
        <v>5003</v>
      </c>
      <c r="X3650" s="1">
        <v>41540</v>
      </c>
      <c r="Y3650" t="s">
        <v>53</v>
      </c>
      <c r="Z3650" t="e" vm="8">
        <v>#VALUE!</v>
      </c>
      <c r="AA3650">
        <v>97071</v>
      </c>
      <c r="AB3650" t="e" cm="1" vm="2">
        <f t="array" ref="AB3650">_FV(Table1[[#This Row],[State]],"Country/region",TRUE)</f>
        <v>#VALUE!</v>
      </c>
    </row>
    <row r="3651" spans="1:28" x14ac:dyDescent="0.35">
      <c r="A3651" t="s">
        <v>865</v>
      </c>
      <c r="B3651">
        <v>50</v>
      </c>
      <c r="C3651" t="s">
        <v>3167</v>
      </c>
      <c r="D3651" t="s">
        <v>46</v>
      </c>
      <c r="E3651">
        <f>YEAR(Table1[[#This Row],[Order Date]])</f>
        <v>2013</v>
      </c>
      <c r="F3651">
        <v>1</v>
      </c>
      <c r="G3651">
        <f>MONTH(Table1[[#This Row],[Order Date]])</f>
        <v>9</v>
      </c>
      <c r="H3651" s="1">
        <v>41538</v>
      </c>
      <c r="I3651">
        <v>25056</v>
      </c>
      <c r="J3651" t="s">
        <v>39</v>
      </c>
      <c r="K3651">
        <v>41</v>
      </c>
      <c r="L3651">
        <v>6.48</v>
      </c>
      <c r="M3651" s="2">
        <v>0</v>
      </c>
      <c r="N3651">
        <v>295.12</v>
      </c>
      <c r="O3651">
        <v>8.19</v>
      </c>
      <c r="P3651">
        <v>-151.93</v>
      </c>
      <c r="Q3651" s="2">
        <v>0.37</v>
      </c>
      <c r="R3651" t="s">
        <v>29</v>
      </c>
      <c r="S3651" t="s">
        <v>30</v>
      </c>
      <c r="T3651" t="s">
        <v>712</v>
      </c>
      <c r="U3651" t="s">
        <v>61</v>
      </c>
      <c r="V3651" t="s">
        <v>68</v>
      </c>
      <c r="W3651">
        <v>3516</v>
      </c>
      <c r="X3651" s="1">
        <v>41540</v>
      </c>
      <c r="Y3651" t="s">
        <v>34</v>
      </c>
      <c r="Z3651" t="e" vm="25">
        <v>#VALUE!</v>
      </c>
      <c r="AA3651">
        <v>53150</v>
      </c>
      <c r="AB3651" t="e" cm="1" vm="2">
        <f t="array" ref="AB3651">_FV(Table1[[#This Row],[State]],"Country/region",TRUE)</f>
        <v>#VALUE!</v>
      </c>
    </row>
    <row r="3652" spans="1:28" x14ac:dyDescent="0.35">
      <c r="A3652" t="s">
        <v>785</v>
      </c>
      <c r="B3652">
        <v>50</v>
      </c>
      <c r="C3652" t="s">
        <v>786</v>
      </c>
      <c r="D3652" t="s">
        <v>38</v>
      </c>
      <c r="E3652">
        <f>YEAR(Table1[[#This Row],[Order Date]])</f>
        <v>2013</v>
      </c>
      <c r="F3652">
        <v>1</v>
      </c>
      <c r="G3652">
        <f>MONTH(Table1[[#This Row],[Order Date]])</f>
        <v>9</v>
      </c>
      <c r="H3652" s="1">
        <v>41538</v>
      </c>
      <c r="I3652">
        <v>45957</v>
      </c>
      <c r="J3652" t="s">
        <v>58</v>
      </c>
      <c r="K3652">
        <v>19</v>
      </c>
      <c r="L3652">
        <v>7.64</v>
      </c>
      <c r="M3652" s="2">
        <v>0.08</v>
      </c>
      <c r="N3652">
        <v>147.38999999999999</v>
      </c>
      <c r="O3652">
        <v>5.83</v>
      </c>
      <c r="P3652">
        <v>-30.92</v>
      </c>
      <c r="Q3652" s="2">
        <v>0.36</v>
      </c>
      <c r="R3652" t="s">
        <v>29</v>
      </c>
      <c r="S3652" t="s">
        <v>59</v>
      </c>
      <c r="T3652" t="s">
        <v>135</v>
      </c>
      <c r="U3652" t="s">
        <v>61</v>
      </c>
      <c r="V3652" t="s">
        <v>68</v>
      </c>
      <c r="W3652">
        <v>6451</v>
      </c>
      <c r="X3652" s="1">
        <v>41540</v>
      </c>
      <c r="Y3652" t="s">
        <v>34</v>
      </c>
      <c r="Z3652" t="e" vm="16">
        <v>#VALUE!</v>
      </c>
      <c r="AA3652">
        <v>60432</v>
      </c>
      <c r="AB3652" t="e" cm="1" vm="2">
        <f t="array" ref="AB3652">_FV(Table1[[#This Row],[State]],"Country/region",TRUE)</f>
        <v>#VALUE!</v>
      </c>
    </row>
    <row r="3653" spans="1:28" x14ac:dyDescent="0.35">
      <c r="A3653" t="s">
        <v>785</v>
      </c>
      <c r="B3653">
        <v>50</v>
      </c>
      <c r="C3653" t="s">
        <v>786</v>
      </c>
      <c r="D3653" t="s">
        <v>38</v>
      </c>
      <c r="E3653">
        <f>YEAR(Table1[[#This Row],[Order Date]])</f>
        <v>2013</v>
      </c>
      <c r="F3653">
        <v>1</v>
      </c>
      <c r="G3653">
        <f>MONTH(Table1[[#This Row],[Order Date]])</f>
        <v>9</v>
      </c>
      <c r="H3653" s="1">
        <v>41538</v>
      </c>
      <c r="I3653">
        <v>45957</v>
      </c>
      <c r="J3653" t="s">
        <v>58</v>
      </c>
      <c r="K3653">
        <v>20</v>
      </c>
      <c r="L3653">
        <v>39.24</v>
      </c>
      <c r="M3653" s="2">
        <v>0.06</v>
      </c>
      <c r="N3653">
        <v>759.84</v>
      </c>
      <c r="O3653">
        <v>1.99</v>
      </c>
      <c r="P3653">
        <v>162.83000000000001</v>
      </c>
      <c r="Q3653" s="2">
        <v>0.51</v>
      </c>
      <c r="R3653" t="s">
        <v>96</v>
      </c>
      <c r="S3653" t="s">
        <v>139</v>
      </c>
      <c r="T3653" t="s">
        <v>285</v>
      </c>
      <c r="U3653" t="s">
        <v>102</v>
      </c>
      <c r="V3653" t="s">
        <v>68</v>
      </c>
      <c r="W3653">
        <v>6450</v>
      </c>
      <c r="X3653" s="1">
        <v>41540</v>
      </c>
      <c r="Y3653" t="s">
        <v>34</v>
      </c>
      <c r="Z3653" t="e" vm="16">
        <v>#VALUE!</v>
      </c>
      <c r="AA3653">
        <v>60432</v>
      </c>
      <c r="AB3653" t="e" cm="1" vm="2">
        <f t="array" ref="AB3653">_FV(Table1[[#This Row],[State]],"Country/region",TRUE)</f>
        <v>#VALUE!</v>
      </c>
    </row>
    <row r="3654" spans="1:28" x14ac:dyDescent="0.35">
      <c r="A3654" t="s">
        <v>236</v>
      </c>
      <c r="B3654">
        <v>50</v>
      </c>
      <c r="C3654" t="s">
        <v>1040</v>
      </c>
      <c r="D3654" t="s">
        <v>57</v>
      </c>
      <c r="E3654">
        <f>YEAR(Table1[[#This Row],[Order Date]])</f>
        <v>2013</v>
      </c>
      <c r="F3654">
        <v>1</v>
      </c>
      <c r="G3654">
        <f>MONTH(Table1[[#This Row],[Order Date]])</f>
        <v>9</v>
      </c>
      <c r="H3654" s="1">
        <v>41538</v>
      </c>
      <c r="I3654">
        <v>30851</v>
      </c>
      <c r="J3654" t="s">
        <v>47</v>
      </c>
      <c r="K3654">
        <v>16</v>
      </c>
      <c r="L3654">
        <v>21.38</v>
      </c>
      <c r="M3654" s="2">
        <v>0.08</v>
      </c>
      <c r="N3654">
        <v>336.29</v>
      </c>
      <c r="O3654">
        <v>8.99</v>
      </c>
      <c r="P3654">
        <v>-52.14</v>
      </c>
      <c r="Q3654" s="2">
        <v>0.59</v>
      </c>
      <c r="R3654" t="s">
        <v>29</v>
      </c>
      <c r="S3654" t="s">
        <v>139</v>
      </c>
      <c r="T3654" t="s">
        <v>994</v>
      </c>
      <c r="U3654" t="s">
        <v>88</v>
      </c>
      <c r="V3654" t="s">
        <v>76</v>
      </c>
      <c r="W3654">
        <v>4328</v>
      </c>
      <c r="X3654" s="1">
        <v>41542</v>
      </c>
      <c r="Y3654" t="s">
        <v>34</v>
      </c>
      <c r="Z3654" t="e" vm="6">
        <v>#VALUE!</v>
      </c>
      <c r="AA3654">
        <v>35756</v>
      </c>
      <c r="AB3654" t="e" cm="1" vm="2">
        <f t="array" ref="AB3654">_FV(Table1[[#This Row],[State]],"Country/region",TRUE)</f>
        <v>#VALUE!</v>
      </c>
    </row>
    <row r="3655" spans="1:28" x14ac:dyDescent="0.35">
      <c r="A3655" t="s">
        <v>3030</v>
      </c>
      <c r="B3655">
        <v>50</v>
      </c>
      <c r="C3655" t="s">
        <v>3014</v>
      </c>
      <c r="D3655" t="s">
        <v>27</v>
      </c>
      <c r="E3655">
        <f>YEAR(Table1[[#This Row],[Order Date]])</f>
        <v>2013</v>
      </c>
      <c r="F3655">
        <v>1</v>
      </c>
      <c r="G3655">
        <f>MONTH(Table1[[#This Row],[Order Date]])</f>
        <v>9</v>
      </c>
      <c r="H3655" s="1">
        <v>41539</v>
      </c>
      <c r="I3655">
        <v>1863</v>
      </c>
      <c r="J3655" t="s">
        <v>39</v>
      </c>
      <c r="K3655">
        <v>26</v>
      </c>
      <c r="L3655">
        <v>95.95</v>
      </c>
      <c r="M3655" s="2">
        <v>0.08</v>
      </c>
      <c r="N3655">
        <v>2415.38</v>
      </c>
      <c r="O3655">
        <v>74.349999999999994</v>
      </c>
      <c r="P3655">
        <v>-1131.5999999999999</v>
      </c>
      <c r="Q3655" s="2">
        <v>0.56999999999999995</v>
      </c>
      <c r="R3655" t="s">
        <v>48</v>
      </c>
      <c r="S3655" t="s">
        <v>49</v>
      </c>
      <c r="T3655" t="s">
        <v>2415</v>
      </c>
      <c r="U3655" t="s">
        <v>51</v>
      </c>
      <c r="V3655" t="s">
        <v>52</v>
      </c>
      <c r="W3655">
        <v>271</v>
      </c>
      <c r="X3655" s="1">
        <v>41540</v>
      </c>
      <c r="Y3655" t="s">
        <v>53</v>
      </c>
      <c r="Z3655" t="e" vm="33">
        <v>#VALUE!</v>
      </c>
      <c r="AA3655">
        <v>83686</v>
      </c>
      <c r="AB3655" t="e" cm="1" vm="2">
        <f t="array" ref="AB3655">_FV(Table1[[#This Row],[State]],"Country/region",TRUE)</f>
        <v>#VALUE!</v>
      </c>
    </row>
    <row r="3656" spans="1:28" x14ac:dyDescent="0.35">
      <c r="A3656" t="s">
        <v>1170</v>
      </c>
      <c r="B3656">
        <v>50</v>
      </c>
      <c r="C3656" t="s">
        <v>1171</v>
      </c>
      <c r="D3656" t="s">
        <v>27</v>
      </c>
      <c r="E3656">
        <f>YEAR(Table1[[#This Row],[Order Date]])</f>
        <v>2013</v>
      </c>
      <c r="F3656">
        <v>1</v>
      </c>
      <c r="G3656">
        <f>MONTH(Table1[[#This Row],[Order Date]])</f>
        <v>9</v>
      </c>
      <c r="H3656" s="1">
        <v>41539</v>
      </c>
      <c r="I3656">
        <v>17988</v>
      </c>
      <c r="J3656" t="s">
        <v>47</v>
      </c>
      <c r="K3656">
        <v>46</v>
      </c>
      <c r="L3656">
        <v>65.989999999999995</v>
      </c>
      <c r="M3656" s="2">
        <v>0.03</v>
      </c>
      <c r="N3656">
        <v>2660.6104999999998</v>
      </c>
      <c r="O3656">
        <v>8.99</v>
      </c>
      <c r="P3656">
        <v>618.06600000000003</v>
      </c>
      <c r="Q3656" s="2">
        <v>0.56000000000000005</v>
      </c>
      <c r="R3656" t="s">
        <v>96</v>
      </c>
      <c r="S3656" t="s">
        <v>30</v>
      </c>
      <c r="T3656">
        <v>5180</v>
      </c>
      <c r="U3656" t="s">
        <v>105</v>
      </c>
      <c r="V3656" t="s">
        <v>76</v>
      </c>
      <c r="W3656">
        <v>2477</v>
      </c>
      <c r="X3656" s="1">
        <v>41541</v>
      </c>
      <c r="Y3656" t="s">
        <v>34</v>
      </c>
      <c r="Z3656" t="e" vm="47">
        <v>#VALUE!</v>
      </c>
      <c r="AA3656">
        <v>28227</v>
      </c>
      <c r="AB3656" t="e" cm="1" vm="2">
        <f t="array" ref="AB3656">_FV(Table1[[#This Row],[State]],"Country/region",TRUE)</f>
        <v>#VALUE!</v>
      </c>
    </row>
    <row r="3657" spans="1:28" x14ac:dyDescent="0.35">
      <c r="A3657" t="s">
        <v>3074</v>
      </c>
      <c r="B3657">
        <v>50</v>
      </c>
      <c r="C3657" t="s">
        <v>364</v>
      </c>
      <c r="D3657" t="s">
        <v>38</v>
      </c>
      <c r="E3657">
        <f>YEAR(Table1[[#This Row],[Order Date]])</f>
        <v>2013</v>
      </c>
      <c r="F3657">
        <v>1</v>
      </c>
      <c r="G3657">
        <f>MONTH(Table1[[#This Row],[Order Date]])</f>
        <v>9</v>
      </c>
      <c r="H3657" s="1">
        <v>41539</v>
      </c>
      <c r="I3657">
        <v>42565</v>
      </c>
      <c r="J3657" t="s">
        <v>47</v>
      </c>
      <c r="K3657">
        <v>33</v>
      </c>
      <c r="L3657">
        <v>8.69</v>
      </c>
      <c r="M3657" s="2">
        <v>0.04</v>
      </c>
      <c r="N3657">
        <v>283.8</v>
      </c>
      <c r="O3657">
        <v>2.99</v>
      </c>
      <c r="P3657">
        <v>47.523499999999999</v>
      </c>
      <c r="Q3657" s="2">
        <v>0.39</v>
      </c>
      <c r="R3657" t="s">
        <v>29</v>
      </c>
      <c r="S3657" t="s">
        <v>30</v>
      </c>
      <c r="T3657" t="s">
        <v>2691</v>
      </c>
      <c r="U3657" t="s">
        <v>67</v>
      </c>
      <c r="V3657" t="s">
        <v>76</v>
      </c>
      <c r="W3657">
        <v>6010</v>
      </c>
      <c r="X3657" s="1">
        <v>41546</v>
      </c>
      <c r="Y3657" t="s">
        <v>34</v>
      </c>
      <c r="Z3657" t="e" vm="35">
        <v>#VALUE!</v>
      </c>
      <c r="AA3657">
        <v>72903</v>
      </c>
      <c r="AB3657" t="e" cm="1" vm="2">
        <f t="array" ref="AB3657">_FV(Table1[[#This Row],[State]],"Country/region",TRUE)</f>
        <v>#VALUE!</v>
      </c>
    </row>
    <row r="3658" spans="1:28" x14ac:dyDescent="0.35">
      <c r="A3658" t="s">
        <v>914</v>
      </c>
      <c r="B3658">
        <v>50</v>
      </c>
      <c r="C3658" t="s">
        <v>915</v>
      </c>
      <c r="D3658" t="s">
        <v>27</v>
      </c>
      <c r="E3658">
        <f>YEAR(Table1[[#This Row],[Order Date]])</f>
        <v>2013</v>
      </c>
      <c r="F3658">
        <v>1</v>
      </c>
      <c r="G3658">
        <f>MONTH(Table1[[#This Row],[Order Date]])</f>
        <v>9</v>
      </c>
      <c r="H3658" s="1">
        <v>41540</v>
      </c>
      <c r="I3658">
        <v>29504</v>
      </c>
      <c r="J3658" t="s">
        <v>39</v>
      </c>
      <c r="K3658">
        <v>34</v>
      </c>
      <c r="L3658">
        <v>38.76</v>
      </c>
      <c r="M3658" s="2">
        <v>0.1</v>
      </c>
      <c r="N3658">
        <v>1211.18</v>
      </c>
      <c r="O3658">
        <v>13.26</v>
      </c>
      <c r="P3658">
        <v>208.4</v>
      </c>
      <c r="Q3658" s="2">
        <v>0.36</v>
      </c>
      <c r="R3658" t="s">
        <v>29</v>
      </c>
      <c r="S3658" t="s">
        <v>30</v>
      </c>
      <c r="T3658" t="s">
        <v>2565</v>
      </c>
      <c r="U3658" t="s">
        <v>61</v>
      </c>
      <c r="V3658" t="s">
        <v>76</v>
      </c>
      <c r="W3658">
        <v>4158</v>
      </c>
      <c r="X3658" s="1">
        <v>41540</v>
      </c>
      <c r="Y3658" t="s">
        <v>34</v>
      </c>
      <c r="Z3658" t="e" vm="18">
        <v>#VALUE!</v>
      </c>
      <c r="AA3658">
        <v>22980</v>
      </c>
      <c r="AB3658" t="e" cm="1" vm="2">
        <f t="array" ref="AB3658">_FV(Table1[[#This Row],[State]],"Country/region",TRUE)</f>
        <v>#VALUE!</v>
      </c>
    </row>
    <row r="3659" spans="1:28" x14ac:dyDescent="0.35">
      <c r="A3659" t="s">
        <v>541</v>
      </c>
      <c r="B3659">
        <v>50</v>
      </c>
      <c r="C3659" t="s">
        <v>542</v>
      </c>
      <c r="D3659" t="s">
        <v>57</v>
      </c>
      <c r="E3659">
        <f>YEAR(Table1[[#This Row],[Order Date]])</f>
        <v>2013</v>
      </c>
      <c r="F3659">
        <v>1</v>
      </c>
      <c r="G3659">
        <f>MONTH(Table1[[#This Row],[Order Date]])</f>
        <v>9</v>
      </c>
      <c r="H3659" s="1">
        <v>41540</v>
      </c>
      <c r="I3659">
        <v>41351</v>
      </c>
      <c r="J3659" t="s">
        <v>39</v>
      </c>
      <c r="K3659">
        <v>48</v>
      </c>
      <c r="L3659">
        <v>205.99</v>
      </c>
      <c r="M3659" s="2">
        <v>0.08</v>
      </c>
      <c r="N3659">
        <v>8273.2795000000006</v>
      </c>
      <c r="O3659">
        <v>8.99</v>
      </c>
      <c r="P3659">
        <v>2461.3110000000001</v>
      </c>
      <c r="Q3659" s="2">
        <v>0.56000000000000005</v>
      </c>
      <c r="R3659" t="s">
        <v>96</v>
      </c>
      <c r="S3659" t="s">
        <v>30</v>
      </c>
      <c r="T3659" t="s">
        <v>686</v>
      </c>
      <c r="U3659" t="s">
        <v>105</v>
      </c>
      <c r="V3659" t="s">
        <v>76</v>
      </c>
      <c r="W3659">
        <v>5830</v>
      </c>
      <c r="X3659" s="1">
        <v>41541</v>
      </c>
      <c r="Y3659" t="s">
        <v>34</v>
      </c>
      <c r="Z3659" t="e" vm="18">
        <v>#VALUE!</v>
      </c>
      <c r="AA3659">
        <v>23320</v>
      </c>
      <c r="AB3659" t="e" cm="1" vm="2">
        <f t="array" ref="AB3659">_FV(Table1[[#This Row],[State]],"Country/region",TRUE)</f>
        <v>#VALUE!</v>
      </c>
    </row>
    <row r="3660" spans="1:28" x14ac:dyDescent="0.35">
      <c r="A3660" t="s">
        <v>1315</v>
      </c>
      <c r="B3660">
        <v>50</v>
      </c>
      <c r="C3660" t="s">
        <v>1316</v>
      </c>
      <c r="D3660" t="s">
        <v>46</v>
      </c>
      <c r="E3660">
        <f>YEAR(Table1[[#This Row],[Order Date]])</f>
        <v>2013</v>
      </c>
      <c r="F3660">
        <v>1</v>
      </c>
      <c r="G3660">
        <f>MONTH(Table1[[#This Row],[Order Date]])</f>
        <v>9</v>
      </c>
      <c r="H3660" s="1">
        <v>41540</v>
      </c>
      <c r="I3660">
        <v>32455</v>
      </c>
      <c r="J3660" t="s">
        <v>28</v>
      </c>
      <c r="K3660">
        <v>43</v>
      </c>
      <c r="L3660">
        <v>99.99</v>
      </c>
      <c r="M3660" s="2">
        <v>0</v>
      </c>
      <c r="N3660">
        <v>4620.53</v>
      </c>
      <c r="O3660">
        <v>19.989999999999998</v>
      </c>
      <c r="P3660">
        <v>1025.23</v>
      </c>
      <c r="Q3660" s="2">
        <v>0.52</v>
      </c>
      <c r="R3660" t="s">
        <v>96</v>
      </c>
      <c r="S3660" t="s">
        <v>30</v>
      </c>
      <c r="T3660" t="s">
        <v>941</v>
      </c>
      <c r="U3660" t="s">
        <v>102</v>
      </c>
      <c r="V3660" t="s">
        <v>76</v>
      </c>
      <c r="W3660">
        <v>4565</v>
      </c>
      <c r="X3660" s="1">
        <v>41541</v>
      </c>
      <c r="Y3660" t="s">
        <v>34</v>
      </c>
      <c r="Z3660" t="e" vm="44">
        <v>#VALUE!</v>
      </c>
      <c r="AA3660">
        <v>30318</v>
      </c>
      <c r="AB3660" t="e" cm="1" vm="2">
        <f t="array" ref="AB3660">_FV(Table1[[#This Row],[State]],"Country/region",TRUE)</f>
        <v>#VALUE!</v>
      </c>
    </row>
    <row r="3661" spans="1:28" x14ac:dyDescent="0.35">
      <c r="A3661" t="s">
        <v>914</v>
      </c>
      <c r="B3661">
        <v>50</v>
      </c>
      <c r="C3661" t="s">
        <v>915</v>
      </c>
      <c r="D3661" t="s">
        <v>27</v>
      </c>
      <c r="E3661">
        <f>YEAR(Table1[[#This Row],[Order Date]])</f>
        <v>2013</v>
      </c>
      <c r="F3661">
        <v>1</v>
      </c>
      <c r="G3661">
        <f>MONTH(Table1[[#This Row],[Order Date]])</f>
        <v>9</v>
      </c>
      <c r="H3661" s="1">
        <v>41540</v>
      </c>
      <c r="I3661">
        <v>29504</v>
      </c>
      <c r="J3661" t="s">
        <v>39</v>
      </c>
      <c r="K3661">
        <v>20</v>
      </c>
      <c r="L3661">
        <v>70.98</v>
      </c>
      <c r="M3661" s="2">
        <v>0.04</v>
      </c>
      <c r="N3661">
        <v>1485.06</v>
      </c>
      <c r="O3661">
        <v>26.85</v>
      </c>
      <c r="P3661">
        <v>25.32</v>
      </c>
      <c r="Q3661" s="2"/>
      <c r="R3661" t="s">
        <v>48</v>
      </c>
      <c r="S3661" t="s">
        <v>73</v>
      </c>
      <c r="T3661" t="s">
        <v>2082</v>
      </c>
      <c r="U3661" t="s">
        <v>154</v>
      </c>
      <c r="V3661" t="s">
        <v>76</v>
      </c>
      <c r="W3661">
        <v>4157</v>
      </c>
      <c r="X3661" s="1">
        <v>41542</v>
      </c>
      <c r="Y3661" t="s">
        <v>53</v>
      </c>
      <c r="Z3661" t="e" vm="18">
        <v>#VALUE!</v>
      </c>
      <c r="AA3661">
        <v>22980</v>
      </c>
      <c r="AB3661" t="e" cm="1" vm="2">
        <f t="array" ref="AB3661">_FV(Table1[[#This Row],[State]],"Country/region",TRUE)</f>
        <v>#VALUE!</v>
      </c>
    </row>
    <row r="3662" spans="1:28" x14ac:dyDescent="0.35">
      <c r="A3662" t="s">
        <v>2191</v>
      </c>
      <c r="B3662">
        <v>50</v>
      </c>
      <c r="C3662" t="s">
        <v>2343</v>
      </c>
      <c r="D3662" t="s">
        <v>27</v>
      </c>
      <c r="E3662">
        <f>YEAR(Table1[[#This Row],[Order Date]])</f>
        <v>2013</v>
      </c>
      <c r="F3662">
        <v>1</v>
      </c>
      <c r="G3662">
        <f>MONTH(Table1[[#This Row],[Order Date]])</f>
        <v>9</v>
      </c>
      <c r="H3662" s="1">
        <v>41540</v>
      </c>
      <c r="I3662">
        <v>36773</v>
      </c>
      <c r="J3662" t="s">
        <v>39</v>
      </c>
      <c r="K3662">
        <v>24</v>
      </c>
      <c r="L3662">
        <v>83.98</v>
      </c>
      <c r="M3662" s="2">
        <v>0.05</v>
      </c>
      <c r="N3662">
        <v>2048.7800000000002</v>
      </c>
      <c r="O3662">
        <v>5.01</v>
      </c>
      <c r="P3662">
        <v>994.68</v>
      </c>
      <c r="Q3662" s="2">
        <v>0.38</v>
      </c>
      <c r="R3662" t="s">
        <v>29</v>
      </c>
      <c r="S3662" t="s">
        <v>30</v>
      </c>
      <c r="T3662" t="s">
        <v>2641</v>
      </c>
      <c r="U3662" t="s">
        <v>267</v>
      </c>
      <c r="V3662" t="s">
        <v>52</v>
      </c>
      <c r="W3662">
        <v>5169</v>
      </c>
      <c r="X3662" s="1">
        <v>41542</v>
      </c>
      <c r="Y3662" t="s">
        <v>34</v>
      </c>
      <c r="Z3662" t="e" vm="33">
        <v>#VALUE!</v>
      </c>
      <c r="AA3662">
        <v>83843</v>
      </c>
      <c r="AB3662" t="e" cm="1" vm="2">
        <f t="array" ref="AB3662">_FV(Table1[[#This Row],[State]],"Country/region",TRUE)</f>
        <v>#VALUE!</v>
      </c>
    </row>
    <row r="3663" spans="1:28" x14ac:dyDescent="0.35">
      <c r="A3663" t="s">
        <v>3168</v>
      </c>
      <c r="B3663">
        <v>50</v>
      </c>
      <c r="C3663" t="s">
        <v>2291</v>
      </c>
      <c r="D3663" t="s">
        <v>46</v>
      </c>
      <c r="E3663">
        <f>YEAR(Table1[[#This Row],[Order Date]])</f>
        <v>2013</v>
      </c>
      <c r="F3663">
        <v>1</v>
      </c>
      <c r="G3663">
        <f>MONTH(Table1[[#This Row],[Order Date]])</f>
        <v>9</v>
      </c>
      <c r="H3663" s="1">
        <v>41540</v>
      </c>
      <c r="I3663">
        <v>2631</v>
      </c>
      <c r="J3663" t="s">
        <v>47</v>
      </c>
      <c r="K3663">
        <v>27</v>
      </c>
      <c r="L3663">
        <v>40.96</v>
      </c>
      <c r="M3663" s="2">
        <v>0.08</v>
      </c>
      <c r="N3663">
        <v>1078.49</v>
      </c>
      <c r="O3663">
        <v>1.99</v>
      </c>
      <c r="P3663">
        <v>252.66</v>
      </c>
      <c r="Q3663" s="2">
        <v>0.55000000000000004</v>
      </c>
      <c r="R3663" t="s">
        <v>96</v>
      </c>
      <c r="S3663" t="s">
        <v>139</v>
      </c>
      <c r="T3663" t="s">
        <v>3169</v>
      </c>
      <c r="U3663" t="s">
        <v>102</v>
      </c>
      <c r="V3663" t="s">
        <v>68</v>
      </c>
      <c r="W3663">
        <v>381</v>
      </c>
      <c r="X3663" s="1">
        <v>41542</v>
      </c>
      <c r="Y3663" t="s">
        <v>34</v>
      </c>
      <c r="Z3663" t="e" vm="16">
        <v>#VALUE!</v>
      </c>
      <c r="AA3663">
        <v>60478</v>
      </c>
      <c r="AB3663" t="e" cm="1" vm="2">
        <f t="array" ref="AB3663">_FV(Table1[[#This Row],[State]],"Country/region",TRUE)</f>
        <v>#VALUE!</v>
      </c>
    </row>
    <row r="3664" spans="1:28" x14ac:dyDescent="0.35">
      <c r="A3664" t="s">
        <v>858</v>
      </c>
      <c r="B3664">
        <v>50</v>
      </c>
      <c r="C3664" t="s">
        <v>859</v>
      </c>
      <c r="D3664" t="s">
        <v>46</v>
      </c>
      <c r="E3664">
        <f>YEAR(Table1[[#This Row],[Order Date]])</f>
        <v>2013</v>
      </c>
      <c r="F3664">
        <v>1</v>
      </c>
      <c r="G3664">
        <f>MONTH(Table1[[#This Row],[Order Date]])</f>
        <v>9</v>
      </c>
      <c r="H3664" s="1">
        <v>41540</v>
      </c>
      <c r="I3664">
        <v>33763</v>
      </c>
      <c r="J3664" t="s">
        <v>39</v>
      </c>
      <c r="K3664">
        <v>23</v>
      </c>
      <c r="L3664">
        <v>499.99</v>
      </c>
      <c r="M3664" s="2">
        <v>0.08</v>
      </c>
      <c r="N3664">
        <v>10791.38</v>
      </c>
      <c r="O3664">
        <v>24.49</v>
      </c>
      <c r="P3664">
        <v>-234.79</v>
      </c>
      <c r="Q3664" s="2">
        <v>0.36</v>
      </c>
      <c r="R3664" t="s">
        <v>96</v>
      </c>
      <c r="S3664" t="s">
        <v>40</v>
      </c>
      <c r="T3664" t="s">
        <v>833</v>
      </c>
      <c r="U3664" t="s">
        <v>192</v>
      </c>
      <c r="V3664" t="s">
        <v>68</v>
      </c>
      <c r="W3664">
        <v>4748</v>
      </c>
      <c r="X3664" s="1">
        <v>41542</v>
      </c>
      <c r="Y3664" t="s">
        <v>34</v>
      </c>
      <c r="Z3664" t="e" vm="38">
        <v>#VALUE!</v>
      </c>
      <c r="AA3664">
        <v>46324</v>
      </c>
      <c r="AB3664" t="e" cm="1" vm="2">
        <f t="array" ref="AB3664">_FV(Table1[[#This Row],[State]],"Country/region",TRUE)</f>
        <v>#VALUE!</v>
      </c>
    </row>
    <row r="3665" spans="1:28" x14ac:dyDescent="0.35">
      <c r="A3665" t="s">
        <v>1290</v>
      </c>
      <c r="B3665">
        <v>50</v>
      </c>
      <c r="C3665" t="s">
        <v>1129</v>
      </c>
      <c r="D3665" t="s">
        <v>46</v>
      </c>
      <c r="E3665">
        <f>YEAR(Table1[[#This Row],[Order Date]])</f>
        <v>2013</v>
      </c>
      <c r="F3665">
        <v>1</v>
      </c>
      <c r="G3665">
        <f>MONTH(Table1[[#This Row],[Order Date]])</f>
        <v>9</v>
      </c>
      <c r="H3665" s="1">
        <v>41541</v>
      </c>
      <c r="I3665">
        <v>28832</v>
      </c>
      <c r="J3665" t="s">
        <v>131</v>
      </c>
      <c r="K3665">
        <v>46</v>
      </c>
      <c r="L3665">
        <v>35.89</v>
      </c>
      <c r="M3665" s="2">
        <v>0.1</v>
      </c>
      <c r="N3665">
        <v>1500.84</v>
      </c>
      <c r="O3665">
        <v>14.72</v>
      </c>
      <c r="P3665">
        <v>91.56</v>
      </c>
      <c r="Q3665" s="2">
        <v>0.4</v>
      </c>
      <c r="R3665" t="s">
        <v>29</v>
      </c>
      <c r="S3665" t="s">
        <v>30</v>
      </c>
      <c r="T3665" t="s">
        <v>2350</v>
      </c>
      <c r="U3665" t="s">
        <v>267</v>
      </c>
      <c r="V3665" t="s">
        <v>52</v>
      </c>
      <c r="W3665">
        <v>4039</v>
      </c>
      <c r="X3665" s="1">
        <v>41542</v>
      </c>
      <c r="Y3665" t="s">
        <v>42</v>
      </c>
      <c r="Z3665" t="e" vm="4">
        <v>#VALUE!</v>
      </c>
      <c r="AA3665">
        <v>91730</v>
      </c>
      <c r="AB3665" t="e" cm="1" vm="2">
        <f t="array" ref="AB3665">_FV(Table1[[#This Row],[State]],"Country/region",TRUE)</f>
        <v>#VALUE!</v>
      </c>
    </row>
    <row r="3666" spans="1:28" x14ac:dyDescent="0.35">
      <c r="A3666" t="s">
        <v>2310</v>
      </c>
      <c r="B3666">
        <v>50</v>
      </c>
      <c r="C3666" t="s">
        <v>1862</v>
      </c>
      <c r="D3666" t="s">
        <v>38</v>
      </c>
      <c r="E3666">
        <f>YEAR(Table1[[#This Row],[Order Date]])</f>
        <v>2013</v>
      </c>
      <c r="F3666">
        <v>1</v>
      </c>
      <c r="G3666">
        <f>MONTH(Table1[[#This Row],[Order Date]])</f>
        <v>9</v>
      </c>
      <c r="H3666" s="1">
        <v>41541</v>
      </c>
      <c r="I3666">
        <v>41508</v>
      </c>
      <c r="J3666" t="s">
        <v>28</v>
      </c>
      <c r="K3666">
        <v>39</v>
      </c>
      <c r="L3666">
        <v>500.98</v>
      </c>
      <c r="M3666" s="2">
        <v>0.05</v>
      </c>
      <c r="N3666">
        <v>18561.310000000001</v>
      </c>
      <c r="O3666">
        <v>26</v>
      </c>
      <c r="P3666">
        <v>4822.42</v>
      </c>
      <c r="Q3666" s="2">
        <v>0.6</v>
      </c>
      <c r="R3666" t="s">
        <v>48</v>
      </c>
      <c r="S3666" t="s">
        <v>49</v>
      </c>
      <c r="T3666" t="s">
        <v>1979</v>
      </c>
      <c r="U3666" t="s">
        <v>51</v>
      </c>
      <c r="V3666" t="s">
        <v>33</v>
      </c>
      <c r="W3666">
        <v>5849</v>
      </c>
      <c r="X3666" s="1">
        <v>41543</v>
      </c>
      <c r="Y3666" t="s">
        <v>53</v>
      </c>
      <c r="Z3666" t="e" vm="22">
        <v>#VALUE!</v>
      </c>
      <c r="AA3666">
        <v>44236</v>
      </c>
      <c r="AB3666" t="e" cm="1" vm="2">
        <f t="array" ref="AB3666">_FV(Table1[[#This Row],[State]],"Country/region",TRUE)</f>
        <v>#VALUE!</v>
      </c>
    </row>
    <row r="3667" spans="1:28" x14ac:dyDescent="0.35">
      <c r="A3667" t="s">
        <v>1372</v>
      </c>
      <c r="B3667">
        <v>50</v>
      </c>
      <c r="C3667" t="s">
        <v>2939</v>
      </c>
      <c r="D3667" t="s">
        <v>46</v>
      </c>
      <c r="E3667">
        <f>YEAR(Table1[[#This Row],[Order Date]])</f>
        <v>2013</v>
      </c>
      <c r="F3667">
        <v>1</v>
      </c>
      <c r="G3667">
        <f>MONTH(Table1[[#This Row],[Order Date]])</f>
        <v>9</v>
      </c>
      <c r="H3667" s="1">
        <v>41541</v>
      </c>
      <c r="I3667">
        <v>5543</v>
      </c>
      <c r="J3667" t="s">
        <v>131</v>
      </c>
      <c r="K3667">
        <v>15</v>
      </c>
      <c r="L3667">
        <v>48.58</v>
      </c>
      <c r="M3667" s="2">
        <v>0.04</v>
      </c>
      <c r="N3667">
        <v>703.54</v>
      </c>
      <c r="O3667">
        <v>3.99</v>
      </c>
      <c r="P3667">
        <v>138.46</v>
      </c>
      <c r="Q3667" s="2">
        <v>0.56000000000000005</v>
      </c>
      <c r="R3667" t="s">
        <v>29</v>
      </c>
      <c r="S3667" t="s">
        <v>30</v>
      </c>
      <c r="T3667" t="s">
        <v>813</v>
      </c>
      <c r="U3667" t="s">
        <v>214</v>
      </c>
      <c r="V3667" t="s">
        <v>33</v>
      </c>
      <c r="W3667">
        <v>778</v>
      </c>
      <c r="X3667" s="1">
        <v>41543</v>
      </c>
      <c r="Y3667" t="s">
        <v>34</v>
      </c>
      <c r="Z3667" t="e" vm="15">
        <v>#VALUE!</v>
      </c>
      <c r="AA3667">
        <v>11746</v>
      </c>
      <c r="AB3667" t="e" cm="1" vm="2">
        <f t="array" ref="AB3667">_FV(Table1[[#This Row],[State]],"Country/region",TRUE)</f>
        <v>#VALUE!</v>
      </c>
    </row>
    <row r="3668" spans="1:28" x14ac:dyDescent="0.35">
      <c r="A3668" t="s">
        <v>2938</v>
      </c>
      <c r="B3668">
        <v>50</v>
      </c>
      <c r="C3668" t="s">
        <v>2939</v>
      </c>
      <c r="D3668" t="s">
        <v>46</v>
      </c>
      <c r="E3668">
        <f>YEAR(Table1[[#This Row],[Order Date]])</f>
        <v>2013</v>
      </c>
      <c r="F3668">
        <v>1</v>
      </c>
      <c r="G3668">
        <f>MONTH(Table1[[#This Row],[Order Date]])</f>
        <v>9</v>
      </c>
      <c r="H3668" s="1">
        <v>41541</v>
      </c>
      <c r="I3668">
        <v>5543</v>
      </c>
      <c r="J3668" t="s">
        <v>131</v>
      </c>
      <c r="K3668">
        <v>27</v>
      </c>
      <c r="L3668">
        <v>2.1800000000000002</v>
      </c>
      <c r="M3668" s="2">
        <v>0.02</v>
      </c>
      <c r="N3668">
        <v>67.3</v>
      </c>
      <c r="O3668">
        <v>5</v>
      </c>
      <c r="P3668">
        <v>-115.38</v>
      </c>
      <c r="Q3668" s="2">
        <v>0.81</v>
      </c>
      <c r="R3668" t="s">
        <v>29</v>
      </c>
      <c r="S3668" t="s">
        <v>59</v>
      </c>
      <c r="T3668" t="s">
        <v>2314</v>
      </c>
      <c r="U3668" t="s">
        <v>481</v>
      </c>
      <c r="V3668" t="s">
        <v>33</v>
      </c>
      <c r="W3668">
        <v>780</v>
      </c>
      <c r="X3668" s="1">
        <v>41543</v>
      </c>
      <c r="Y3668" t="s">
        <v>34</v>
      </c>
      <c r="Z3668" t="e" vm="15">
        <v>#VALUE!</v>
      </c>
      <c r="AA3668">
        <v>11554</v>
      </c>
      <c r="AB3668" t="e" cm="1" vm="2">
        <f t="array" ref="AB3668">_FV(Table1[[#This Row],[State]],"Country/region",TRUE)</f>
        <v>#VALUE!</v>
      </c>
    </row>
    <row r="3669" spans="1:28" x14ac:dyDescent="0.35">
      <c r="A3669" t="s">
        <v>758</v>
      </c>
      <c r="B3669">
        <v>50</v>
      </c>
      <c r="C3669" t="s">
        <v>1129</v>
      </c>
      <c r="D3669" t="s">
        <v>46</v>
      </c>
      <c r="E3669">
        <f>YEAR(Table1[[#This Row],[Order Date]])</f>
        <v>2013</v>
      </c>
      <c r="F3669">
        <v>1</v>
      </c>
      <c r="G3669">
        <f>MONTH(Table1[[#This Row],[Order Date]])</f>
        <v>9</v>
      </c>
      <c r="H3669" s="1">
        <v>41541</v>
      </c>
      <c r="I3669">
        <v>28832</v>
      </c>
      <c r="J3669" t="s">
        <v>131</v>
      </c>
      <c r="K3669">
        <v>45</v>
      </c>
      <c r="L3669">
        <v>2.08</v>
      </c>
      <c r="M3669" s="2">
        <v>0.03</v>
      </c>
      <c r="N3669">
        <v>98.64</v>
      </c>
      <c r="O3669">
        <v>1.49</v>
      </c>
      <c r="P3669">
        <v>-9.3610000000000007</v>
      </c>
      <c r="Q3669" s="2">
        <v>0.38</v>
      </c>
      <c r="R3669" t="s">
        <v>29</v>
      </c>
      <c r="S3669" t="s">
        <v>30</v>
      </c>
      <c r="T3669" t="s">
        <v>2924</v>
      </c>
      <c r="U3669" t="s">
        <v>67</v>
      </c>
      <c r="V3669" t="s">
        <v>52</v>
      </c>
      <c r="W3669">
        <v>4040</v>
      </c>
      <c r="X3669" s="1">
        <v>41543</v>
      </c>
      <c r="Y3669" t="s">
        <v>34</v>
      </c>
      <c r="Z3669" t="e" vm="4">
        <v>#VALUE!</v>
      </c>
      <c r="AA3669">
        <v>92374</v>
      </c>
      <c r="AB3669" t="e" cm="1" vm="2">
        <f t="array" ref="AB3669">_FV(Table1[[#This Row],[State]],"Country/region",TRUE)</f>
        <v>#VALUE!</v>
      </c>
    </row>
    <row r="3670" spans="1:28" x14ac:dyDescent="0.35">
      <c r="A3670" t="s">
        <v>2596</v>
      </c>
      <c r="B3670">
        <v>50</v>
      </c>
      <c r="C3670" t="s">
        <v>1879</v>
      </c>
      <c r="D3670" t="s">
        <v>38</v>
      </c>
      <c r="E3670">
        <f>YEAR(Table1[[#This Row],[Order Date]])</f>
        <v>2013</v>
      </c>
      <c r="F3670">
        <v>1</v>
      </c>
      <c r="G3670">
        <f>MONTH(Table1[[#This Row],[Order Date]])</f>
        <v>9</v>
      </c>
      <c r="H3670" s="1">
        <v>41541</v>
      </c>
      <c r="I3670">
        <v>51814</v>
      </c>
      <c r="J3670" t="s">
        <v>58</v>
      </c>
      <c r="K3670">
        <v>13</v>
      </c>
      <c r="L3670">
        <v>7.84</v>
      </c>
      <c r="M3670" s="2">
        <v>0.04</v>
      </c>
      <c r="N3670">
        <v>104.51</v>
      </c>
      <c r="O3670">
        <v>4.71</v>
      </c>
      <c r="P3670">
        <v>-9.2805</v>
      </c>
      <c r="Q3670" s="2">
        <v>0.35</v>
      </c>
      <c r="R3670" t="s">
        <v>29</v>
      </c>
      <c r="S3670" t="s">
        <v>30</v>
      </c>
      <c r="T3670" t="s">
        <v>441</v>
      </c>
      <c r="U3670" t="s">
        <v>67</v>
      </c>
      <c r="V3670" t="s">
        <v>68</v>
      </c>
      <c r="W3670">
        <v>7263</v>
      </c>
      <c r="X3670" s="1">
        <v>41543</v>
      </c>
      <c r="Y3670" t="s">
        <v>34</v>
      </c>
      <c r="Z3670" t="e" vm="5">
        <v>#VALUE!</v>
      </c>
      <c r="AA3670">
        <v>55016</v>
      </c>
      <c r="AB3670" t="e" cm="1" vm="2">
        <f t="array" ref="AB3670">_FV(Table1[[#This Row],[State]],"Country/region",TRUE)</f>
        <v>#VALUE!</v>
      </c>
    </row>
    <row r="3671" spans="1:28" x14ac:dyDescent="0.35">
      <c r="A3671" t="s">
        <v>3170</v>
      </c>
      <c r="B3671">
        <v>50</v>
      </c>
      <c r="C3671" t="s">
        <v>2981</v>
      </c>
      <c r="D3671" t="s">
        <v>38</v>
      </c>
      <c r="E3671">
        <f>YEAR(Table1[[#This Row],[Order Date]])</f>
        <v>2013</v>
      </c>
      <c r="F3671">
        <v>1</v>
      </c>
      <c r="G3671">
        <f>MONTH(Table1[[#This Row],[Order Date]])</f>
        <v>9</v>
      </c>
      <c r="H3671" s="1">
        <v>41541</v>
      </c>
      <c r="I3671">
        <v>27654</v>
      </c>
      <c r="J3671" t="s">
        <v>28</v>
      </c>
      <c r="K3671">
        <v>12</v>
      </c>
      <c r="L3671">
        <v>7.64</v>
      </c>
      <c r="M3671" s="2">
        <v>0.02</v>
      </c>
      <c r="N3671">
        <v>94.83</v>
      </c>
      <c r="O3671">
        <v>1.39</v>
      </c>
      <c r="P3671">
        <v>29.87</v>
      </c>
      <c r="Q3671" s="2">
        <v>0.36</v>
      </c>
      <c r="R3671" t="s">
        <v>29</v>
      </c>
      <c r="S3671" t="s">
        <v>30</v>
      </c>
      <c r="T3671" t="s">
        <v>396</v>
      </c>
      <c r="U3671" t="s">
        <v>267</v>
      </c>
      <c r="V3671" t="s">
        <v>33</v>
      </c>
      <c r="W3671">
        <v>3872</v>
      </c>
      <c r="X3671" s="1">
        <v>41543</v>
      </c>
      <c r="Y3671" t="s">
        <v>34</v>
      </c>
      <c r="Z3671" t="e" vm="22">
        <v>#VALUE!</v>
      </c>
      <c r="AA3671">
        <v>45040</v>
      </c>
      <c r="AB3671" t="e" cm="1" vm="2">
        <f t="array" ref="AB3671">_FV(Table1[[#This Row],[State]],"Country/region",TRUE)</f>
        <v>#VALUE!</v>
      </c>
    </row>
    <row r="3672" spans="1:28" x14ac:dyDescent="0.35">
      <c r="A3672" t="s">
        <v>1534</v>
      </c>
      <c r="B3672">
        <v>50</v>
      </c>
      <c r="C3672" t="s">
        <v>360</v>
      </c>
      <c r="D3672" t="s">
        <v>46</v>
      </c>
      <c r="E3672">
        <f>YEAR(Table1[[#This Row],[Order Date]])</f>
        <v>2013</v>
      </c>
      <c r="F3672">
        <v>1</v>
      </c>
      <c r="G3672">
        <f>MONTH(Table1[[#This Row],[Order Date]])</f>
        <v>9</v>
      </c>
      <c r="H3672" s="1">
        <v>41541</v>
      </c>
      <c r="I3672">
        <v>57344</v>
      </c>
      <c r="J3672" t="s">
        <v>28</v>
      </c>
      <c r="K3672">
        <v>47</v>
      </c>
      <c r="L3672">
        <v>28.99</v>
      </c>
      <c r="M3672" s="2">
        <v>0.1</v>
      </c>
      <c r="N3672">
        <v>1060.0605</v>
      </c>
      <c r="O3672">
        <v>8.59</v>
      </c>
      <c r="P3672">
        <v>-71.027000000000001</v>
      </c>
      <c r="Q3672" s="2">
        <v>0.56000000000000005</v>
      </c>
      <c r="R3672" t="s">
        <v>96</v>
      </c>
      <c r="S3672" t="s">
        <v>80</v>
      </c>
      <c r="T3672" t="s">
        <v>1025</v>
      </c>
      <c r="U3672" t="s">
        <v>105</v>
      </c>
      <c r="V3672" t="s">
        <v>68</v>
      </c>
      <c r="W3672">
        <v>8024</v>
      </c>
      <c r="X3672" s="1">
        <v>41543</v>
      </c>
      <c r="Y3672" t="s">
        <v>34</v>
      </c>
      <c r="Z3672" t="e" vm="16">
        <v>#VALUE!</v>
      </c>
      <c r="AA3672">
        <v>61761</v>
      </c>
      <c r="AB3672" t="e" cm="1" vm="2">
        <f t="array" ref="AB3672">_FV(Table1[[#This Row],[State]],"Country/region",TRUE)</f>
        <v>#VALUE!</v>
      </c>
    </row>
    <row r="3673" spans="1:28" x14ac:dyDescent="0.35">
      <c r="A3673" t="s">
        <v>2938</v>
      </c>
      <c r="B3673">
        <v>50</v>
      </c>
      <c r="C3673" t="s">
        <v>2939</v>
      </c>
      <c r="D3673" t="s">
        <v>46</v>
      </c>
      <c r="E3673">
        <f>YEAR(Table1[[#This Row],[Order Date]])</f>
        <v>2013</v>
      </c>
      <c r="F3673">
        <v>1</v>
      </c>
      <c r="G3673">
        <f>MONTH(Table1[[#This Row],[Order Date]])</f>
        <v>9</v>
      </c>
      <c r="H3673" s="1">
        <v>41541</v>
      </c>
      <c r="I3673">
        <v>5543</v>
      </c>
      <c r="J3673" t="s">
        <v>131</v>
      </c>
      <c r="K3673">
        <v>6</v>
      </c>
      <c r="L3673">
        <v>10.31</v>
      </c>
      <c r="M3673" s="2">
        <v>0.04</v>
      </c>
      <c r="N3673">
        <v>65.930000000000007</v>
      </c>
      <c r="O3673">
        <v>1.79</v>
      </c>
      <c r="P3673">
        <v>11.06</v>
      </c>
      <c r="Q3673" s="2">
        <v>0.38</v>
      </c>
      <c r="R3673" t="s">
        <v>29</v>
      </c>
      <c r="S3673" t="s">
        <v>59</v>
      </c>
      <c r="T3673" t="s">
        <v>2017</v>
      </c>
      <c r="U3673" t="s">
        <v>61</v>
      </c>
      <c r="V3673" t="s">
        <v>33</v>
      </c>
      <c r="W3673">
        <v>779</v>
      </c>
      <c r="X3673" s="1">
        <v>41544</v>
      </c>
      <c r="Y3673" t="s">
        <v>34</v>
      </c>
      <c r="Z3673" t="e" vm="15">
        <v>#VALUE!</v>
      </c>
      <c r="AA3673">
        <v>11554</v>
      </c>
      <c r="AB3673" t="e" cm="1" vm="2">
        <f t="array" ref="AB3673">_FV(Table1[[#This Row],[State]],"Country/region",TRUE)</f>
        <v>#VALUE!</v>
      </c>
    </row>
    <row r="3674" spans="1:28" x14ac:dyDescent="0.35">
      <c r="A3674" t="s">
        <v>421</v>
      </c>
      <c r="B3674">
        <v>50</v>
      </c>
      <c r="C3674" t="s">
        <v>350</v>
      </c>
      <c r="D3674" t="s">
        <v>27</v>
      </c>
      <c r="E3674">
        <f>YEAR(Table1[[#This Row],[Order Date]])</f>
        <v>2013</v>
      </c>
      <c r="F3674">
        <v>1</v>
      </c>
      <c r="G3674">
        <f>MONTH(Table1[[#This Row],[Order Date]])</f>
        <v>9</v>
      </c>
      <c r="H3674" s="1">
        <v>41541</v>
      </c>
      <c r="I3674">
        <v>40103</v>
      </c>
      <c r="J3674" t="s">
        <v>39</v>
      </c>
      <c r="K3674">
        <v>7</v>
      </c>
      <c r="L3674">
        <v>46.89</v>
      </c>
      <c r="M3674" s="2">
        <v>0</v>
      </c>
      <c r="N3674">
        <v>353.02</v>
      </c>
      <c r="O3674">
        <v>5.0999999999999996</v>
      </c>
      <c r="P3674">
        <v>72.55</v>
      </c>
      <c r="Q3674" s="2">
        <v>0.46</v>
      </c>
      <c r="R3674" t="s">
        <v>29</v>
      </c>
      <c r="S3674" t="s">
        <v>80</v>
      </c>
      <c r="T3674" t="s">
        <v>1364</v>
      </c>
      <c r="U3674" t="s">
        <v>214</v>
      </c>
      <c r="V3674" t="s">
        <v>33</v>
      </c>
      <c r="W3674">
        <v>5672</v>
      </c>
      <c r="X3674" s="1">
        <v>41544</v>
      </c>
      <c r="Y3674" t="s">
        <v>34</v>
      </c>
      <c r="Z3674" t="e" vm="27">
        <v>#VALUE!</v>
      </c>
      <c r="AA3674">
        <v>5403</v>
      </c>
      <c r="AB3674" t="e" cm="1" vm="2">
        <f t="array" ref="AB3674">_FV(Table1[[#This Row],[State]],"Country/region",TRUE)</f>
        <v>#VALUE!</v>
      </c>
    </row>
    <row r="3675" spans="1:28" x14ac:dyDescent="0.35">
      <c r="A3675" t="s">
        <v>3171</v>
      </c>
      <c r="B3675">
        <v>50</v>
      </c>
      <c r="C3675" t="s">
        <v>3172</v>
      </c>
      <c r="D3675" t="s">
        <v>57</v>
      </c>
      <c r="E3675">
        <f>YEAR(Table1[[#This Row],[Order Date]])</f>
        <v>2013</v>
      </c>
      <c r="F3675">
        <v>1</v>
      </c>
      <c r="G3675">
        <f>MONTH(Table1[[#This Row],[Order Date]])</f>
        <v>9</v>
      </c>
      <c r="H3675" s="1">
        <v>41542</v>
      </c>
      <c r="I3675">
        <v>33505</v>
      </c>
      <c r="J3675" t="s">
        <v>47</v>
      </c>
      <c r="K3675">
        <v>35</v>
      </c>
      <c r="L3675">
        <v>85.99</v>
      </c>
      <c r="M3675" s="2">
        <v>7.0000000000000007E-2</v>
      </c>
      <c r="N3675">
        <v>2463.2404999999999</v>
      </c>
      <c r="O3675">
        <v>10.78</v>
      </c>
      <c r="P3675">
        <v>310.572</v>
      </c>
      <c r="Q3675" s="2">
        <v>0.57999999999999996</v>
      </c>
      <c r="R3675" t="s">
        <v>96</v>
      </c>
      <c r="S3675" t="s">
        <v>30</v>
      </c>
      <c r="T3675">
        <v>3395</v>
      </c>
      <c r="U3675" t="s">
        <v>105</v>
      </c>
      <c r="V3675" t="s">
        <v>68</v>
      </c>
      <c r="W3675">
        <v>4703</v>
      </c>
      <c r="X3675" s="1">
        <v>41542</v>
      </c>
      <c r="Y3675" t="s">
        <v>42</v>
      </c>
      <c r="Z3675" t="e" vm="13">
        <v>#VALUE!</v>
      </c>
      <c r="AA3675">
        <v>74601</v>
      </c>
      <c r="AB3675" t="e" cm="1" vm="2">
        <f t="array" ref="AB3675">_FV(Table1[[#This Row],[State]],"Country/region",TRUE)</f>
        <v>#VALUE!</v>
      </c>
    </row>
    <row r="3676" spans="1:28" x14ac:dyDescent="0.35">
      <c r="A3676" t="s">
        <v>2287</v>
      </c>
      <c r="B3676">
        <v>50</v>
      </c>
      <c r="C3676" t="s">
        <v>1302</v>
      </c>
      <c r="D3676" t="s">
        <v>57</v>
      </c>
      <c r="E3676">
        <f>YEAR(Table1[[#This Row],[Order Date]])</f>
        <v>2013</v>
      </c>
      <c r="F3676">
        <v>1</v>
      </c>
      <c r="G3676">
        <f>MONTH(Table1[[#This Row],[Order Date]])</f>
        <v>9</v>
      </c>
      <c r="H3676" s="1">
        <v>41542</v>
      </c>
      <c r="I3676">
        <v>10657</v>
      </c>
      <c r="J3676" t="s">
        <v>131</v>
      </c>
      <c r="K3676">
        <v>8</v>
      </c>
      <c r="L3676">
        <v>218.75</v>
      </c>
      <c r="M3676" s="2">
        <v>0.05</v>
      </c>
      <c r="N3676">
        <v>1848.52</v>
      </c>
      <c r="O3676">
        <v>69.64</v>
      </c>
      <c r="P3676">
        <v>-493.6</v>
      </c>
      <c r="Q3676" s="2">
        <v>0.77</v>
      </c>
      <c r="R3676" t="s">
        <v>48</v>
      </c>
      <c r="S3676" t="s">
        <v>73</v>
      </c>
      <c r="T3676" t="s">
        <v>559</v>
      </c>
      <c r="U3676" t="s">
        <v>75</v>
      </c>
      <c r="V3676" t="s">
        <v>76</v>
      </c>
      <c r="W3676">
        <v>1476</v>
      </c>
      <c r="X3676" s="1">
        <v>41543</v>
      </c>
      <c r="Y3676" t="s">
        <v>53</v>
      </c>
      <c r="Z3676" t="e" vm="18">
        <v>#VALUE!</v>
      </c>
      <c r="AA3676">
        <v>22003</v>
      </c>
      <c r="AB3676" t="e" cm="1" vm="2">
        <f t="array" ref="AB3676">_FV(Table1[[#This Row],[State]],"Country/region",TRUE)</f>
        <v>#VALUE!</v>
      </c>
    </row>
    <row r="3677" spans="1:28" x14ac:dyDescent="0.35">
      <c r="A3677" t="s">
        <v>1386</v>
      </c>
      <c r="B3677">
        <v>50</v>
      </c>
      <c r="C3677" t="s">
        <v>2561</v>
      </c>
      <c r="D3677" t="s">
        <v>57</v>
      </c>
      <c r="E3677">
        <f>YEAR(Table1[[#This Row],[Order Date]])</f>
        <v>2013</v>
      </c>
      <c r="F3677">
        <v>1</v>
      </c>
      <c r="G3677">
        <f>MONTH(Table1[[#This Row],[Order Date]])</f>
        <v>9</v>
      </c>
      <c r="H3677" s="1">
        <v>41542</v>
      </c>
      <c r="I3677">
        <v>17858</v>
      </c>
      <c r="J3677" t="s">
        <v>131</v>
      </c>
      <c r="K3677">
        <v>46</v>
      </c>
      <c r="L3677">
        <v>22.98</v>
      </c>
      <c r="M3677" s="2">
        <v>0.06</v>
      </c>
      <c r="N3677">
        <v>1048.3900000000001</v>
      </c>
      <c r="O3677">
        <v>7.58</v>
      </c>
      <c r="P3677">
        <v>206.56</v>
      </c>
      <c r="Q3677" s="2">
        <v>0.51</v>
      </c>
      <c r="R3677" t="s">
        <v>48</v>
      </c>
      <c r="S3677" t="s">
        <v>30</v>
      </c>
      <c r="T3677" t="s">
        <v>2894</v>
      </c>
      <c r="U3677" t="s">
        <v>82</v>
      </c>
      <c r="V3677" t="s">
        <v>68</v>
      </c>
      <c r="W3677">
        <v>2457</v>
      </c>
      <c r="X3677" s="1">
        <v>41543</v>
      </c>
      <c r="Y3677" t="s">
        <v>42</v>
      </c>
      <c r="Z3677" t="e" vm="13">
        <v>#VALUE!</v>
      </c>
      <c r="AA3677">
        <v>74006</v>
      </c>
      <c r="AB3677" t="e" cm="1" vm="2">
        <f t="array" ref="AB3677">_FV(Table1[[#This Row],[State]],"Country/region",TRUE)</f>
        <v>#VALUE!</v>
      </c>
    </row>
    <row r="3678" spans="1:28" x14ac:dyDescent="0.35">
      <c r="A3678" t="s">
        <v>1386</v>
      </c>
      <c r="B3678">
        <v>50</v>
      </c>
      <c r="C3678" t="s">
        <v>2561</v>
      </c>
      <c r="D3678" t="s">
        <v>57</v>
      </c>
      <c r="E3678">
        <f>YEAR(Table1[[#This Row],[Order Date]])</f>
        <v>2013</v>
      </c>
      <c r="F3678">
        <v>1</v>
      </c>
      <c r="G3678">
        <f>MONTH(Table1[[#This Row],[Order Date]])</f>
        <v>9</v>
      </c>
      <c r="H3678" s="1">
        <v>41542</v>
      </c>
      <c r="I3678">
        <v>17858</v>
      </c>
      <c r="J3678" t="s">
        <v>131</v>
      </c>
      <c r="K3678">
        <v>12</v>
      </c>
      <c r="L3678">
        <v>30.98</v>
      </c>
      <c r="M3678" s="2">
        <v>0</v>
      </c>
      <c r="N3678">
        <v>385.7</v>
      </c>
      <c r="O3678">
        <v>6.5</v>
      </c>
      <c r="P3678">
        <v>-109.91</v>
      </c>
      <c r="Q3678" s="2">
        <v>0.79</v>
      </c>
      <c r="R3678" t="s">
        <v>96</v>
      </c>
      <c r="S3678" t="s">
        <v>30</v>
      </c>
      <c r="T3678" t="s">
        <v>1735</v>
      </c>
      <c r="U3678" t="s">
        <v>102</v>
      </c>
      <c r="V3678" t="s">
        <v>68</v>
      </c>
      <c r="W3678">
        <v>2456</v>
      </c>
      <c r="X3678" s="1">
        <v>41543</v>
      </c>
      <c r="Y3678" t="s">
        <v>34</v>
      </c>
      <c r="Z3678" t="e" vm="13">
        <v>#VALUE!</v>
      </c>
      <c r="AA3678">
        <v>74006</v>
      </c>
      <c r="AB3678" t="e" cm="1" vm="2">
        <f t="array" ref="AB3678">_FV(Table1[[#This Row],[State]],"Country/region",TRUE)</f>
        <v>#VALUE!</v>
      </c>
    </row>
    <row r="3679" spans="1:28" x14ac:dyDescent="0.35">
      <c r="A3679" t="s">
        <v>2756</v>
      </c>
      <c r="B3679">
        <v>50</v>
      </c>
      <c r="C3679" t="s">
        <v>2930</v>
      </c>
      <c r="D3679" t="s">
        <v>38</v>
      </c>
      <c r="E3679">
        <f>YEAR(Table1[[#This Row],[Order Date]])</f>
        <v>2013</v>
      </c>
      <c r="F3679">
        <v>1</v>
      </c>
      <c r="G3679">
        <f>MONTH(Table1[[#This Row],[Order Date]])</f>
        <v>9</v>
      </c>
      <c r="H3679" s="1">
        <v>41542</v>
      </c>
      <c r="I3679">
        <v>773</v>
      </c>
      <c r="J3679" t="s">
        <v>131</v>
      </c>
      <c r="K3679">
        <v>38</v>
      </c>
      <c r="L3679">
        <v>65.989999999999995</v>
      </c>
      <c r="M3679" s="2">
        <v>0.06</v>
      </c>
      <c r="N3679">
        <v>2071.3395</v>
      </c>
      <c r="O3679">
        <v>8.99</v>
      </c>
      <c r="P3679">
        <v>324.92700000000002</v>
      </c>
      <c r="Q3679" s="2">
        <v>0.56000000000000005</v>
      </c>
      <c r="R3679" t="s">
        <v>96</v>
      </c>
      <c r="S3679" t="s">
        <v>30</v>
      </c>
      <c r="T3679" t="s">
        <v>1454</v>
      </c>
      <c r="U3679" t="s">
        <v>105</v>
      </c>
      <c r="V3679" t="s">
        <v>68</v>
      </c>
      <c r="W3679">
        <v>119</v>
      </c>
      <c r="X3679" s="1">
        <v>41543</v>
      </c>
      <c r="Y3679" t="s">
        <v>34</v>
      </c>
      <c r="Z3679" t="e" vm="38">
        <v>#VALUE!</v>
      </c>
      <c r="AA3679">
        <v>46410</v>
      </c>
      <c r="AB3679" t="e" cm="1" vm="2">
        <f t="array" ref="AB3679">_FV(Table1[[#This Row],[State]],"Country/region",TRUE)</f>
        <v>#VALUE!</v>
      </c>
    </row>
    <row r="3680" spans="1:28" x14ac:dyDescent="0.35">
      <c r="A3680" t="s">
        <v>2287</v>
      </c>
      <c r="B3680">
        <v>50</v>
      </c>
      <c r="C3680" t="s">
        <v>1302</v>
      </c>
      <c r="D3680" t="s">
        <v>57</v>
      </c>
      <c r="E3680">
        <f>YEAR(Table1[[#This Row],[Order Date]])</f>
        <v>2013</v>
      </c>
      <c r="F3680">
        <v>1</v>
      </c>
      <c r="G3680">
        <f>MONTH(Table1[[#This Row],[Order Date]])</f>
        <v>9</v>
      </c>
      <c r="H3680" s="1">
        <v>41542</v>
      </c>
      <c r="I3680">
        <v>10657</v>
      </c>
      <c r="J3680" t="s">
        <v>131</v>
      </c>
      <c r="K3680">
        <v>44</v>
      </c>
      <c r="L3680">
        <v>6.48</v>
      </c>
      <c r="M3680" s="2">
        <v>7.0000000000000007E-2</v>
      </c>
      <c r="N3680">
        <v>289.94</v>
      </c>
      <c r="O3680">
        <v>6.22</v>
      </c>
      <c r="P3680">
        <v>-102.19</v>
      </c>
      <c r="Q3680" s="2">
        <v>0.37</v>
      </c>
      <c r="R3680" t="s">
        <v>29</v>
      </c>
      <c r="S3680" t="s">
        <v>30</v>
      </c>
      <c r="T3680" t="s">
        <v>1393</v>
      </c>
      <c r="U3680" t="s">
        <v>61</v>
      </c>
      <c r="V3680" t="s">
        <v>76</v>
      </c>
      <c r="W3680">
        <v>1475</v>
      </c>
      <c r="X3680" s="1">
        <v>41544</v>
      </c>
      <c r="Y3680" t="s">
        <v>34</v>
      </c>
      <c r="Z3680" t="e" vm="18">
        <v>#VALUE!</v>
      </c>
      <c r="AA3680">
        <v>22003</v>
      </c>
      <c r="AB3680" t="e" cm="1" vm="2">
        <f t="array" ref="AB3680">_FV(Table1[[#This Row],[State]],"Country/region",TRUE)</f>
        <v>#VALUE!</v>
      </c>
    </row>
    <row r="3681" spans="1:28" x14ac:dyDescent="0.35">
      <c r="A3681" t="s">
        <v>1386</v>
      </c>
      <c r="B3681">
        <v>50</v>
      </c>
      <c r="C3681" t="s">
        <v>2561</v>
      </c>
      <c r="D3681" t="s">
        <v>57</v>
      </c>
      <c r="E3681">
        <f>YEAR(Table1[[#This Row],[Order Date]])</f>
        <v>2013</v>
      </c>
      <c r="F3681">
        <v>1</v>
      </c>
      <c r="G3681">
        <f>MONTH(Table1[[#This Row],[Order Date]])</f>
        <v>9</v>
      </c>
      <c r="H3681" s="1">
        <v>41542</v>
      </c>
      <c r="I3681">
        <v>17858</v>
      </c>
      <c r="J3681" t="s">
        <v>131</v>
      </c>
      <c r="K3681">
        <v>21</v>
      </c>
      <c r="L3681">
        <v>8.33</v>
      </c>
      <c r="M3681" s="2">
        <v>0.02</v>
      </c>
      <c r="N3681">
        <v>187.14</v>
      </c>
      <c r="O3681">
        <v>1.99</v>
      </c>
      <c r="P3681">
        <v>21.07</v>
      </c>
      <c r="Q3681" s="2">
        <v>0.52</v>
      </c>
      <c r="R3681" t="s">
        <v>96</v>
      </c>
      <c r="S3681" t="s">
        <v>139</v>
      </c>
      <c r="T3681" t="s">
        <v>819</v>
      </c>
      <c r="U3681" t="s">
        <v>102</v>
      </c>
      <c r="V3681" t="s">
        <v>68</v>
      </c>
      <c r="W3681">
        <v>2455</v>
      </c>
      <c r="X3681" s="1">
        <v>41544</v>
      </c>
      <c r="Y3681" t="s">
        <v>34</v>
      </c>
      <c r="Z3681" t="e" vm="13">
        <v>#VALUE!</v>
      </c>
      <c r="AA3681">
        <v>74006</v>
      </c>
      <c r="AB3681" t="e" cm="1" vm="2">
        <f t="array" ref="AB3681">_FV(Table1[[#This Row],[State]],"Country/region",TRUE)</f>
        <v>#VALUE!</v>
      </c>
    </row>
    <row r="3682" spans="1:28" x14ac:dyDescent="0.35">
      <c r="A3682" t="s">
        <v>1798</v>
      </c>
      <c r="B3682">
        <v>50</v>
      </c>
      <c r="C3682" t="s">
        <v>1337</v>
      </c>
      <c r="D3682" t="s">
        <v>46</v>
      </c>
      <c r="E3682">
        <f>YEAR(Table1[[#This Row],[Order Date]])</f>
        <v>2013</v>
      </c>
      <c r="F3682">
        <v>1</v>
      </c>
      <c r="G3682">
        <f>MONTH(Table1[[#This Row],[Order Date]])</f>
        <v>9</v>
      </c>
      <c r="H3682" s="1">
        <v>41542</v>
      </c>
      <c r="I3682">
        <v>17249</v>
      </c>
      <c r="J3682" t="s">
        <v>47</v>
      </c>
      <c r="K3682">
        <v>37</v>
      </c>
      <c r="L3682">
        <v>73.98</v>
      </c>
      <c r="M3682" s="2">
        <v>0.02</v>
      </c>
      <c r="N3682">
        <v>2911.64</v>
      </c>
      <c r="O3682">
        <v>14.52</v>
      </c>
      <c r="P3682">
        <v>225.28</v>
      </c>
      <c r="Q3682" s="2">
        <v>0.65</v>
      </c>
      <c r="R3682" t="s">
        <v>96</v>
      </c>
      <c r="S3682" t="s">
        <v>30</v>
      </c>
      <c r="T3682" t="s">
        <v>198</v>
      </c>
      <c r="U3682" t="s">
        <v>102</v>
      </c>
      <c r="V3682" t="s">
        <v>33</v>
      </c>
      <c r="W3682">
        <v>2376</v>
      </c>
      <c r="X3682" s="1">
        <v>41544</v>
      </c>
      <c r="Y3682" t="s">
        <v>34</v>
      </c>
      <c r="Z3682" t="e" vm="22">
        <v>#VALUE!</v>
      </c>
      <c r="AA3682">
        <v>44646</v>
      </c>
      <c r="AB3682" t="e" cm="1" vm="2">
        <f t="array" ref="AB3682">_FV(Table1[[#This Row],[State]],"Country/region",TRUE)</f>
        <v>#VALUE!</v>
      </c>
    </row>
    <row r="3683" spans="1:28" x14ac:dyDescent="0.35">
      <c r="A3683" t="s">
        <v>3171</v>
      </c>
      <c r="B3683">
        <v>50</v>
      </c>
      <c r="C3683" t="s">
        <v>3172</v>
      </c>
      <c r="D3683" t="s">
        <v>57</v>
      </c>
      <c r="E3683">
        <f>YEAR(Table1[[#This Row],[Order Date]])</f>
        <v>2013</v>
      </c>
      <c r="F3683">
        <v>1</v>
      </c>
      <c r="G3683">
        <f>MONTH(Table1[[#This Row],[Order Date]])</f>
        <v>9</v>
      </c>
      <c r="H3683" s="1">
        <v>41542</v>
      </c>
      <c r="I3683">
        <v>33505</v>
      </c>
      <c r="J3683" t="s">
        <v>47</v>
      </c>
      <c r="K3683">
        <v>32</v>
      </c>
      <c r="L3683">
        <v>4</v>
      </c>
      <c r="M3683" s="2">
        <v>0.09</v>
      </c>
      <c r="N3683">
        <v>117.78</v>
      </c>
      <c r="O3683">
        <v>1.3</v>
      </c>
      <c r="P3683">
        <v>20.82</v>
      </c>
      <c r="Q3683" s="2">
        <v>0.37</v>
      </c>
      <c r="R3683" t="s">
        <v>29</v>
      </c>
      <c r="S3683" t="s">
        <v>59</v>
      </c>
      <c r="T3683" t="s">
        <v>950</v>
      </c>
      <c r="U3683" t="s">
        <v>61</v>
      </c>
      <c r="V3683" t="s">
        <v>68</v>
      </c>
      <c r="W3683">
        <v>4702</v>
      </c>
      <c r="X3683" s="1">
        <v>41546</v>
      </c>
      <c r="Y3683" t="s">
        <v>34</v>
      </c>
      <c r="Z3683" t="e" vm="13">
        <v>#VALUE!</v>
      </c>
      <c r="AA3683">
        <v>74601</v>
      </c>
      <c r="AB3683" t="e" cm="1" vm="2">
        <f t="array" ref="AB3683">_FV(Table1[[#This Row],[State]],"Country/region",TRUE)</f>
        <v>#VALUE!</v>
      </c>
    </row>
    <row r="3684" spans="1:28" x14ac:dyDescent="0.35">
      <c r="A3684" t="s">
        <v>1371</v>
      </c>
      <c r="B3684">
        <v>50</v>
      </c>
      <c r="C3684" t="s">
        <v>255</v>
      </c>
      <c r="D3684" t="s">
        <v>27</v>
      </c>
      <c r="E3684">
        <f>YEAR(Table1[[#This Row],[Order Date]])</f>
        <v>2013</v>
      </c>
      <c r="F3684">
        <v>1</v>
      </c>
      <c r="G3684">
        <f>MONTH(Table1[[#This Row],[Order Date]])</f>
        <v>9</v>
      </c>
      <c r="H3684" s="1">
        <v>41543</v>
      </c>
      <c r="I3684">
        <v>14950</v>
      </c>
      <c r="J3684" t="s">
        <v>47</v>
      </c>
      <c r="K3684">
        <v>48</v>
      </c>
      <c r="L3684">
        <v>10.48</v>
      </c>
      <c r="M3684" s="2">
        <v>0.03</v>
      </c>
      <c r="N3684">
        <v>525</v>
      </c>
      <c r="O3684">
        <v>2.89</v>
      </c>
      <c r="P3684">
        <v>63.5</v>
      </c>
      <c r="Q3684" s="2">
        <v>0.6</v>
      </c>
      <c r="R3684" t="s">
        <v>29</v>
      </c>
      <c r="S3684" t="s">
        <v>139</v>
      </c>
      <c r="T3684" t="s">
        <v>1770</v>
      </c>
      <c r="U3684" t="s">
        <v>88</v>
      </c>
      <c r="V3684" t="s">
        <v>52</v>
      </c>
      <c r="W3684">
        <v>2088</v>
      </c>
      <c r="X3684" s="1">
        <v>41543</v>
      </c>
      <c r="Y3684" t="s">
        <v>34</v>
      </c>
      <c r="Z3684" t="e" vm="4">
        <v>#VALUE!</v>
      </c>
      <c r="AA3684">
        <v>94086</v>
      </c>
      <c r="AB3684" t="e" cm="1" vm="2">
        <f t="array" ref="AB3684">_FV(Table1[[#This Row],[State]],"Country/region",TRUE)</f>
        <v>#VALUE!</v>
      </c>
    </row>
    <row r="3685" spans="1:28" x14ac:dyDescent="0.35">
      <c r="A3685" t="s">
        <v>2955</v>
      </c>
      <c r="B3685">
        <v>50</v>
      </c>
      <c r="C3685" t="s">
        <v>3173</v>
      </c>
      <c r="D3685" t="s">
        <v>46</v>
      </c>
      <c r="E3685">
        <f>YEAR(Table1[[#This Row],[Order Date]])</f>
        <v>2013</v>
      </c>
      <c r="F3685">
        <v>1</v>
      </c>
      <c r="G3685">
        <f>MONTH(Table1[[#This Row],[Order Date]])</f>
        <v>9</v>
      </c>
      <c r="H3685" s="1">
        <v>41543</v>
      </c>
      <c r="I3685">
        <v>39238</v>
      </c>
      <c r="J3685" t="s">
        <v>58</v>
      </c>
      <c r="K3685">
        <v>9</v>
      </c>
      <c r="L3685">
        <v>40.98</v>
      </c>
      <c r="M3685" s="2">
        <v>0.1</v>
      </c>
      <c r="N3685">
        <v>373.48</v>
      </c>
      <c r="O3685">
        <v>2.99</v>
      </c>
      <c r="P3685">
        <v>112.05549999999999</v>
      </c>
      <c r="Q3685" s="2">
        <v>0.36</v>
      </c>
      <c r="R3685" t="s">
        <v>29</v>
      </c>
      <c r="S3685" t="s">
        <v>30</v>
      </c>
      <c r="T3685" t="s">
        <v>66</v>
      </c>
      <c r="U3685" t="s">
        <v>67</v>
      </c>
      <c r="V3685" t="s">
        <v>33</v>
      </c>
      <c r="W3685">
        <v>5538</v>
      </c>
      <c r="X3685" s="1">
        <v>41544</v>
      </c>
      <c r="Y3685" t="s">
        <v>42</v>
      </c>
      <c r="Z3685" t="e" vm="24">
        <v>#VALUE!</v>
      </c>
      <c r="AA3685">
        <v>8028</v>
      </c>
      <c r="AB3685" t="e" cm="1" vm="2">
        <f t="array" ref="AB3685">_FV(Table1[[#This Row],[State]],"Country/region",TRUE)</f>
        <v>#VALUE!</v>
      </c>
    </row>
    <row r="3686" spans="1:28" x14ac:dyDescent="0.35">
      <c r="A3686" t="s">
        <v>288</v>
      </c>
      <c r="B3686">
        <v>50</v>
      </c>
      <c r="C3686" t="s">
        <v>289</v>
      </c>
      <c r="D3686" t="s">
        <v>57</v>
      </c>
      <c r="E3686">
        <f>YEAR(Table1[[#This Row],[Order Date]])</f>
        <v>2013</v>
      </c>
      <c r="F3686">
        <v>1</v>
      </c>
      <c r="G3686">
        <f>MONTH(Table1[[#This Row],[Order Date]])</f>
        <v>9</v>
      </c>
      <c r="H3686" s="1">
        <v>41543</v>
      </c>
      <c r="I3686">
        <v>18597</v>
      </c>
      <c r="J3686" t="s">
        <v>131</v>
      </c>
      <c r="K3686">
        <v>37</v>
      </c>
      <c r="L3686">
        <v>2.88</v>
      </c>
      <c r="M3686" s="2">
        <v>0.1</v>
      </c>
      <c r="N3686">
        <v>101.2</v>
      </c>
      <c r="O3686">
        <v>0.5</v>
      </c>
      <c r="P3686">
        <v>38.58</v>
      </c>
      <c r="Q3686" s="2">
        <v>0.36</v>
      </c>
      <c r="R3686" t="s">
        <v>29</v>
      </c>
      <c r="S3686" t="s">
        <v>30</v>
      </c>
      <c r="T3686" t="s">
        <v>3174</v>
      </c>
      <c r="U3686" t="s">
        <v>210</v>
      </c>
      <c r="V3686" t="s">
        <v>76</v>
      </c>
      <c r="W3686">
        <v>2580</v>
      </c>
      <c r="X3686" s="1">
        <v>41544</v>
      </c>
      <c r="Y3686" t="s">
        <v>34</v>
      </c>
      <c r="Z3686" t="e" vm="31">
        <v>#VALUE!</v>
      </c>
      <c r="AA3686">
        <v>37087</v>
      </c>
      <c r="AB3686" t="e" cm="1" vm="2">
        <f t="array" ref="AB3686">_FV(Table1[[#This Row],[State]],"Country/region",TRUE)</f>
        <v>#VALUE!</v>
      </c>
    </row>
    <row r="3687" spans="1:28" x14ac:dyDescent="0.35">
      <c r="A3687" t="s">
        <v>2382</v>
      </c>
      <c r="B3687">
        <v>50</v>
      </c>
      <c r="C3687" t="s">
        <v>2593</v>
      </c>
      <c r="D3687" t="s">
        <v>46</v>
      </c>
      <c r="E3687">
        <f>YEAR(Table1[[#This Row],[Order Date]])</f>
        <v>2013</v>
      </c>
      <c r="F3687">
        <v>1</v>
      </c>
      <c r="G3687">
        <f>MONTH(Table1[[#This Row],[Order Date]])</f>
        <v>9</v>
      </c>
      <c r="H3687" s="1">
        <v>41543</v>
      </c>
      <c r="I3687">
        <v>53381</v>
      </c>
      <c r="J3687" t="s">
        <v>58</v>
      </c>
      <c r="K3687">
        <v>26</v>
      </c>
      <c r="L3687">
        <v>10.98</v>
      </c>
      <c r="M3687" s="2">
        <v>0.01</v>
      </c>
      <c r="N3687">
        <v>287.43</v>
      </c>
      <c r="O3687">
        <v>4.8</v>
      </c>
      <c r="P3687">
        <v>37.9</v>
      </c>
      <c r="Q3687" s="2">
        <v>0.36</v>
      </c>
      <c r="R3687" t="s">
        <v>29</v>
      </c>
      <c r="S3687" t="s">
        <v>30</v>
      </c>
      <c r="T3687" t="s">
        <v>1776</v>
      </c>
      <c r="U3687" t="s">
        <v>267</v>
      </c>
      <c r="V3687" t="s">
        <v>52</v>
      </c>
      <c r="W3687">
        <v>7477</v>
      </c>
      <c r="X3687" s="1">
        <v>41544</v>
      </c>
      <c r="Y3687" t="s">
        <v>34</v>
      </c>
      <c r="Z3687" t="e" vm="4">
        <v>#VALUE!</v>
      </c>
      <c r="AA3687">
        <v>94110</v>
      </c>
      <c r="AB3687" t="e" cm="1" vm="2">
        <f t="array" ref="AB3687">_FV(Table1[[#This Row],[State]],"Country/region",TRUE)</f>
        <v>#VALUE!</v>
      </c>
    </row>
    <row r="3688" spans="1:28" x14ac:dyDescent="0.35">
      <c r="A3688" t="s">
        <v>436</v>
      </c>
      <c r="B3688">
        <v>50</v>
      </c>
      <c r="C3688" t="s">
        <v>2963</v>
      </c>
      <c r="D3688" t="s">
        <v>46</v>
      </c>
      <c r="E3688">
        <f>YEAR(Table1[[#This Row],[Order Date]])</f>
        <v>2013</v>
      </c>
      <c r="F3688">
        <v>1</v>
      </c>
      <c r="G3688">
        <f>MONTH(Table1[[#This Row],[Order Date]])</f>
        <v>9</v>
      </c>
      <c r="H3688" s="1">
        <v>41543</v>
      </c>
      <c r="I3688">
        <v>37925</v>
      </c>
      <c r="J3688" t="s">
        <v>131</v>
      </c>
      <c r="K3688">
        <v>46</v>
      </c>
      <c r="L3688">
        <v>90.97</v>
      </c>
      <c r="M3688" s="2">
        <v>0.1</v>
      </c>
      <c r="N3688">
        <v>3780.16</v>
      </c>
      <c r="O3688">
        <v>14</v>
      </c>
      <c r="P3688">
        <v>1265.82</v>
      </c>
      <c r="Q3688" s="2">
        <v>0.36</v>
      </c>
      <c r="R3688" t="s">
        <v>96</v>
      </c>
      <c r="S3688" t="s">
        <v>49</v>
      </c>
      <c r="T3688" t="s">
        <v>867</v>
      </c>
      <c r="U3688" t="s">
        <v>98</v>
      </c>
      <c r="V3688" t="s">
        <v>68</v>
      </c>
      <c r="W3688">
        <v>5340</v>
      </c>
      <c r="X3688" s="1">
        <v>41544</v>
      </c>
      <c r="Y3688" t="s">
        <v>53</v>
      </c>
      <c r="Z3688" t="e" vm="12">
        <v>#VALUE!</v>
      </c>
      <c r="AA3688">
        <v>50315</v>
      </c>
      <c r="AB3688" t="e" cm="1" vm="2">
        <f t="array" ref="AB3688">_FV(Table1[[#This Row],[State]],"Country/region",TRUE)</f>
        <v>#VALUE!</v>
      </c>
    </row>
    <row r="3689" spans="1:28" x14ac:dyDescent="0.35">
      <c r="A3689" t="s">
        <v>436</v>
      </c>
      <c r="B3689">
        <v>50</v>
      </c>
      <c r="C3689" t="s">
        <v>2963</v>
      </c>
      <c r="D3689" t="s">
        <v>46</v>
      </c>
      <c r="E3689">
        <f>YEAR(Table1[[#This Row],[Order Date]])</f>
        <v>2013</v>
      </c>
      <c r="F3689">
        <v>1</v>
      </c>
      <c r="G3689">
        <f>MONTH(Table1[[#This Row],[Order Date]])</f>
        <v>9</v>
      </c>
      <c r="H3689" s="1">
        <v>41543</v>
      </c>
      <c r="I3689">
        <v>37925</v>
      </c>
      <c r="J3689" t="s">
        <v>131</v>
      </c>
      <c r="K3689">
        <v>31</v>
      </c>
      <c r="L3689">
        <v>65.989999999999995</v>
      </c>
      <c r="M3689" s="2">
        <v>0.05</v>
      </c>
      <c r="N3689">
        <v>1784.048</v>
      </c>
      <c r="O3689">
        <v>3.99</v>
      </c>
      <c r="P3689">
        <v>394.452</v>
      </c>
      <c r="Q3689" s="2">
        <v>0.59</v>
      </c>
      <c r="R3689" t="s">
        <v>96</v>
      </c>
      <c r="S3689" t="s">
        <v>30</v>
      </c>
      <c r="T3689" t="s">
        <v>644</v>
      </c>
      <c r="U3689" t="s">
        <v>105</v>
      </c>
      <c r="V3689" t="s">
        <v>68</v>
      </c>
      <c r="W3689">
        <v>5341</v>
      </c>
      <c r="X3689" s="1">
        <v>41544</v>
      </c>
      <c r="Y3689" t="s">
        <v>34</v>
      </c>
      <c r="Z3689" t="e" vm="12">
        <v>#VALUE!</v>
      </c>
      <c r="AA3689">
        <v>50315</v>
      </c>
      <c r="AB3689" t="e" cm="1" vm="2">
        <f t="array" ref="AB3689">_FV(Table1[[#This Row],[State]],"Country/region",TRUE)</f>
        <v>#VALUE!</v>
      </c>
    </row>
    <row r="3690" spans="1:28" x14ac:dyDescent="0.35">
      <c r="A3690" t="s">
        <v>510</v>
      </c>
      <c r="B3690">
        <v>50</v>
      </c>
      <c r="C3690" t="s">
        <v>652</v>
      </c>
      <c r="D3690" t="s">
        <v>38</v>
      </c>
      <c r="E3690">
        <f>YEAR(Table1[[#This Row],[Order Date]])</f>
        <v>2013</v>
      </c>
      <c r="F3690">
        <v>1</v>
      </c>
      <c r="G3690">
        <f>MONTH(Table1[[#This Row],[Order Date]])</f>
        <v>9</v>
      </c>
      <c r="H3690" s="1">
        <v>41543</v>
      </c>
      <c r="I3690">
        <v>57477</v>
      </c>
      <c r="J3690" t="s">
        <v>28</v>
      </c>
      <c r="K3690">
        <v>45</v>
      </c>
      <c r="L3690">
        <v>85.99</v>
      </c>
      <c r="M3690" s="2">
        <v>0.08</v>
      </c>
      <c r="N3690">
        <v>3086.5115000000001</v>
      </c>
      <c r="O3690">
        <v>2.5</v>
      </c>
      <c r="P3690">
        <v>1560.96</v>
      </c>
      <c r="Q3690" s="2">
        <v>0.35</v>
      </c>
      <c r="R3690" t="s">
        <v>96</v>
      </c>
      <c r="S3690" t="s">
        <v>30</v>
      </c>
      <c r="T3690" t="s">
        <v>2741</v>
      </c>
      <c r="U3690" t="s">
        <v>105</v>
      </c>
      <c r="V3690" t="s">
        <v>76</v>
      </c>
      <c r="W3690">
        <v>8051</v>
      </c>
      <c r="X3690" s="1">
        <v>41544</v>
      </c>
      <c r="Y3690" t="s">
        <v>34</v>
      </c>
      <c r="Z3690" t="e" vm="35">
        <v>#VALUE!</v>
      </c>
      <c r="AA3690">
        <v>72015</v>
      </c>
      <c r="AB3690" t="e" cm="1" vm="2">
        <f t="array" ref="AB3690">_FV(Table1[[#This Row],[State]],"Country/region",TRUE)</f>
        <v>#VALUE!</v>
      </c>
    </row>
    <row r="3691" spans="1:28" x14ac:dyDescent="0.35">
      <c r="A3691" t="s">
        <v>622</v>
      </c>
      <c r="B3691">
        <v>50</v>
      </c>
      <c r="C3691" t="s">
        <v>623</v>
      </c>
      <c r="D3691" t="s">
        <v>27</v>
      </c>
      <c r="E3691">
        <f>YEAR(Table1[[#This Row],[Order Date]])</f>
        <v>2013</v>
      </c>
      <c r="F3691">
        <v>1</v>
      </c>
      <c r="G3691">
        <f>MONTH(Table1[[#This Row],[Order Date]])</f>
        <v>9</v>
      </c>
      <c r="H3691" s="1">
        <v>41543</v>
      </c>
      <c r="I3691">
        <v>6753</v>
      </c>
      <c r="J3691" t="s">
        <v>47</v>
      </c>
      <c r="K3691">
        <v>7</v>
      </c>
      <c r="L3691">
        <v>6.64</v>
      </c>
      <c r="M3691" s="2">
        <v>0.04</v>
      </c>
      <c r="N3691">
        <v>53.14</v>
      </c>
      <c r="O3691">
        <v>4.95</v>
      </c>
      <c r="P3691">
        <v>14.57</v>
      </c>
      <c r="Q3691" s="2">
        <v>0.37</v>
      </c>
      <c r="R3691" t="s">
        <v>48</v>
      </c>
      <c r="S3691" t="s">
        <v>139</v>
      </c>
      <c r="T3691" t="s">
        <v>173</v>
      </c>
      <c r="U3691" t="s">
        <v>82</v>
      </c>
      <c r="V3691" t="s">
        <v>52</v>
      </c>
      <c r="W3691">
        <v>931</v>
      </c>
      <c r="X3691" s="1">
        <v>41545</v>
      </c>
      <c r="Y3691" t="s">
        <v>34</v>
      </c>
      <c r="Z3691" t="e" vm="4">
        <v>#VALUE!</v>
      </c>
      <c r="AA3691">
        <v>90022</v>
      </c>
      <c r="AB3691" t="e" cm="1" vm="2">
        <f t="array" ref="AB3691">_FV(Table1[[#This Row],[State]],"Country/region",TRUE)</f>
        <v>#VALUE!</v>
      </c>
    </row>
    <row r="3692" spans="1:28" x14ac:dyDescent="0.35">
      <c r="A3692" t="s">
        <v>510</v>
      </c>
      <c r="B3692">
        <v>50</v>
      </c>
      <c r="C3692" t="s">
        <v>652</v>
      </c>
      <c r="D3692" t="s">
        <v>38</v>
      </c>
      <c r="E3692">
        <f>YEAR(Table1[[#This Row],[Order Date]])</f>
        <v>2013</v>
      </c>
      <c r="F3692">
        <v>1</v>
      </c>
      <c r="G3692">
        <f>MONTH(Table1[[#This Row],[Order Date]])</f>
        <v>9</v>
      </c>
      <c r="H3692" s="1">
        <v>41543</v>
      </c>
      <c r="I3692">
        <v>57477</v>
      </c>
      <c r="J3692" t="s">
        <v>28</v>
      </c>
      <c r="K3692">
        <v>50</v>
      </c>
      <c r="L3692">
        <v>14.56</v>
      </c>
      <c r="M3692" s="2">
        <v>0.02</v>
      </c>
      <c r="N3692">
        <v>745.48</v>
      </c>
      <c r="O3692">
        <v>3.5</v>
      </c>
      <c r="P3692">
        <v>119.12</v>
      </c>
      <c r="Q3692" s="2">
        <v>0.57999999999999996</v>
      </c>
      <c r="R3692" t="s">
        <v>29</v>
      </c>
      <c r="S3692" t="s">
        <v>30</v>
      </c>
      <c r="T3692" t="s">
        <v>213</v>
      </c>
      <c r="U3692" t="s">
        <v>214</v>
      </c>
      <c r="V3692" t="s">
        <v>76</v>
      </c>
      <c r="W3692">
        <v>8050</v>
      </c>
      <c r="X3692" s="1">
        <v>41545</v>
      </c>
      <c r="Y3692" t="s">
        <v>34</v>
      </c>
      <c r="Z3692" t="e" vm="35">
        <v>#VALUE!</v>
      </c>
      <c r="AA3692">
        <v>72015</v>
      </c>
      <c r="AB3692" t="e" cm="1" vm="2">
        <f t="array" ref="AB3692">_FV(Table1[[#This Row],[State]],"Country/region",TRUE)</f>
        <v>#VALUE!</v>
      </c>
    </row>
    <row r="3693" spans="1:28" x14ac:dyDescent="0.35">
      <c r="A3693" t="s">
        <v>2990</v>
      </c>
      <c r="B3693">
        <v>50</v>
      </c>
      <c r="C3693" t="s">
        <v>1603</v>
      </c>
      <c r="D3693" t="s">
        <v>46</v>
      </c>
      <c r="E3693">
        <f>YEAR(Table1[[#This Row],[Order Date]])</f>
        <v>2013</v>
      </c>
      <c r="F3693">
        <v>1</v>
      </c>
      <c r="G3693">
        <f>MONTH(Table1[[#This Row],[Order Date]])</f>
        <v>9</v>
      </c>
      <c r="H3693" s="1">
        <v>41543</v>
      </c>
      <c r="I3693">
        <v>22661</v>
      </c>
      <c r="J3693" t="s">
        <v>39</v>
      </c>
      <c r="K3693">
        <v>11</v>
      </c>
      <c r="L3693">
        <v>1.68</v>
      </c>
      <c r="M3693" s="2">
        <v>0.05</v>
      </c>
      <c r="N3693">
        <v>18.260000000000002</v>
      </c>
      <c r="O3693">
        <v>0.7</v>
      </c>
      <c r="P3693">
        <v>-3.89</v>
      </c>
      <c r="Q3693" s="2">
        <v>0.6</v>
      </c>
      <c r="R3693" t="s">
        <v>29</v>
      </c>
      <c r="S3693" t="s">
        <v>59</v>
      </c>
      <c r="T3693" t="s">
        <v>1671</v>
      </c>
      <c r="U3693" t="s">
        <v>88</v>
      </c>
      <c r="V3693" t="s">
        <v>52</v>
      </c>
      <c r="W3693">
        <v>3158</v>
      </c>
      <c r="X3693" s="1">
        <v>41546</v>
      </c>
      <c r="Y3693" t="s">
        <v>34</v>
      </c>
      <c r="Z3693" t="e" vm="42">
        <v>#VALUE!</v>
      </c>
      <c r="AA3693">
        <v>85351</v>
      </c>
      <c r="AB3693" t="e" cm="1" vm="2">
        <f t="array" ref="AB3693">_FV(Table1[[#This Row],[State]],"Country/region",TRUE)</f>
        <v>#VALUE!</v>
      </c>
    </row>
    <row r="3694" spans="1:28" x14ac:dyDescent="0.35">
      <c r="A3694" t="s">
        <v>1693</v>
      </c>
      <c r="B3694">
        <v>50</v>
      </c>
      <c r="C3694" t="s">
        <v>1489</v>
      </c>
      <c r="D3694" t="s">
        <v>46</v>
      </c>
      <c r="E3694">
        <f>YEAR(Table1[[#This Row],[Order Date]])</f>
        <v>2013</v>
      </c>
      <c r="F3694">
        <v>1</v>
      </c>
      <c r="G3694">
        <f>MONTH(Table1[[#This Row],[Order Date]])</f>
        <v>9</v>
      </c>
      <c r="H3694" s="1">
        <v>41543</v>
      </c>
      <c r="I3694">
        <v>30884</v>
      </c>
      <c r="J3694" t="s">
        <v>47</v>
      </c>
      <c r="K3694">
        <v>6</v>
      </c>
      <c r="L3694">
        <v>146.05000000000001</v>
      </c>
      <c r="M3694" s="2">
        <v>0.05</v>
      </c>
      <c r="N3694">
        <v>763.44799999999998</v>
      </c>
      <c r="O3694">
        <v>80.2</v>
      </c>
      <c r="P3694">
        <v>-352.95903499999997</v>
      </c>
      <c r="Q3694" s="2">
        <v>0.71</v>
      </c>
      <c r="R3694" t="s">
        <v>48</v>
      </c>
      <c r="S3694" t="s">
        <v>73</v>
      </c>
      <c r="T3694" t="s">
        <v>595</v>
      </c>
      <c r="U3694" t="s">
        <v>75</v>
      </c>
      <c r="V3694" t="s">
        <v>33</v>
      </c>
      <c r="W3694">
        <v>4333</v>
      </c>
      <c r="X3694" s="1">
        <v>41548</v>
      </c>
      <c r="Y3694" t="s">
        <v>53</v>
      </c>
      <c r="Z3694" t="e" vm="21">
        <v>#VALUE!</v>
      </c>
      <c r="AA3694">
        <v>4101</v>
      </c>
      <c r="AB3694" t="e" cm="1" vm="2">
        <f t="array" ref="AB3694">_FV(Table1[[#This Row],[State]],"Country/region",TRUE)</f>
        <v>#VALUE!</v>
      </c>
    </row>
    <row r="3695" spans="1:28" x14ac:dyDescent="0.35">
      <c r="A3695" t="s">
        <v>2372</v>
      </c>
      <c r="B3695">
        <v>50</v>
      </c>
      <c r="C3695" t="s">
        <v>425</v>
      </c>
      <c r="D3695" t="s">
        <v>57</v>
      </c>
      <c r="E3695">
        <f>YEAR(Table1[[#This Row],[Order Date]])</f>
        <v>2013</v>
      </c>
      <c r="F3695">
        <v>1</v>
      </c>
      <c r="G3695">
        <f>MONTH(Table1[[#This Row],[Order Date]])</f>
        <v>9</v>
      </c>
      <c r="H3695" s="1">
        <v>41543</v>
      </c>
      <c r="I3695">
        <v>416</v>
      </c>
      <c r="J3695" t="s">
        <v>47</v>
      </c>
      <c r="K3695">
        <v>20</v>
      </c>
      <c r="L3695">
        <v>65.989999999999995</v>
      </c>
      <c r="M3695" s="2">
        <v>0.01</v>
      </c>
      <c r="N3695">
        <v>1156.6714999999999</v>
      </c>
      <c r="O3695">
        <v>7.69</v>
      </c>
      <c r="P3695">
        <v>88.524000000000001</v>
      </c>
      <c r="Q3695" s="2">
        <v>0.59</v>
      </c>
      <c r="R3695" t="s">
        <v>96</v>
      </c>
      <c r="S3695" t="s">
        <v>30</v>
      </c>
      <c r="T3695">
        <v>5190</v>
      </c>
      <c r="U3695" t="s">
        <v>105</v>
      </c>
      <c r="V3695" t="s">
        <v>33</v>
      </c>
      <c r="W3695">
        <v>69</v>
      </c>
      <c r="X3695" s="1">
        <v>41548</v>
      </c>
      <c r="Y3695" t="s">
        <v>42</v>
      </c>
      <c r="Z3695" t="e" vm="22">
        <v>#VALUE!</v>
      </c>
      <c r="AA3695">
        <v>43123</v>
      </c>
      <c r="AB3695" t="e" cm="1" vm="2">
        <f t="array" ref="AB3695">_FV(Table1[[#This Row],[State]],"Country/region",TRUE)</f>
        <v>#VALUE!</v>
      </c>
    </row>
    <row r="3696" spans="1:28" x14ac:dyDescent="0.35">
      <c r="A3696" t="s">
        <v>1139</v>
      </c>
      <c r="B3696">
        <v>50</v>
      </c>
      <c r="C3696" t="s">
        <v>2260</v>
      </c>
      <c r="D3696" t="s">
        <v>46</v>
      </c>
      <c r="E3696">
        <f>YEAR(Table1[[#This Row],[Order Date]])</f>
        <v>2013</v>
      </c>
      <c r="F3696">
        <v>1</v>
      </c>
      <c r="G3696">
        <f>MONTH(Table1[[#This Row],[Order Date]])</f>
        <v>9</v>
      </c>
      <c r="H3696" s="1">
        <v>41544</v>
      </c>
      <c r="I3696">
        <v>15906</v>
      </c>
      <c r="J3696" t="s">
        <v>47</v>
      </c>
      <c r="K3696">
        <v>8</v>
      </c>
      <c r="L3696">
        <v>264.98</v>
      </c>
      <c r="M3696" s="2">
        <v>0.05</v>
      </c>
      <c r="N3696">
        <v>2174.96</v>
      </c>
      <c r="O3696">
        <v>17.86</v>
      </c>
      <c r="P3696">
        <v>-223.89449999999999</v>
      </c>
      <c r="Q3696" s="2">
        <v>0.57999999999999996</v>
      </c>
      <c r="R3696" t="s">
        <v>96</v>
      </c>
      <c r="S3696" t="s">
        <v>49</v>
      </c>
      <c r="T3696" t="s">
        <v>330</v>
      </c>
      <c r="U3696" t="s">
        <v>98</v>
      </c>
      <c r="V3696" t="s">
        <v>76</v>
      </c>
      <c r="W3696">
        <v>2205</v>
      </c>
      <c r="X3696" s="1">
        <v>41546</v>
      </c>
      <c r="Y3696" t="s">
        <v>53</v>
      </c>
      <c r="Z3696" t="e" vm="14">
        <v>#VALUE!</v>
      </c>
      <c r="AA3696">
        <v>33160</v>
      </c>
      <c r="AB3696" t="e" cm="1" vm="2">
        <f t="array" ref="AB3696">_FV(Table1[[#This Row],[State]],"Country/region",TRUE)</f>
        <v>#VALUE!</v>
      </c>
    </row>
    <row r="3697" spans="1:28" x14ac:dyDescent="0.35">
      <c r="A3697" t="s">
        <v>1047</v>
      </c>
      <c r="B3697">
        <v>50</v>
      </c>
      <c r="C3697" t="s">
        <v>1048</v>
      </c>
      <c r="D3697" t="s">
        <v>57</v>
      </c>
      <c r="E3697">
        <f>YEAR(Table1[[#This Row],[Order Date]])</f>
        <v>2013</v>
      </c>
      <c r="F3697">
        <v>1</v>
      </c>
      <c r="G3697">
        <f>MONTH(Table1[[#This Row],[Order Date]])</f>
        <v>9</v>
      </c>
      <c r="H3697" s="1">
        <v>41544</v>
      </c>
      <c r="I3697">
        <v>39140</v>
      </c>
      <c r="J3697" t="s">
        <v>47</v>
      </c>
      <c r="K3697">
        <v>26</v>
      </c>
      <c r="L3697">
        <v>81.94</v>
      </c>
      <c r="M3697" s="2">
        <v>0.02</v>
      </c>
      <c r="N3697">
        <v>2268.91</v>
      </c>
      <c r="O3697">
        <v>55.81</v>
      </c>
      <c r="P3697">
        <v>-624.29</v>
      </c>
      <c r="Q3697" s="2">
        <v>0.6</v>
      </c>
      <c r="R3697" t="s">
        <v>48</v>
      </c>
      <c r="S3697" t="s">
        <v>73</v>
      </c>
      <c r="T3697" t="s">
        <v>3175</v>
      </c>
      <c r="U3697" t="s">
        <v>154</v>
      </c>
      <c r="V3697" t="s">
        <v>52</v>
      </c>
      <c r="W3697">
        <v>5523</v>
      </c>
      <c r="X3697" s="1">
        <v>41549</v>
      </c>
      <c r="Y3697" t="s">
        <v>53</v>
      </c>
      <c r="Z3697" t="e" vm="23">
        <v>#VALUE!</v>
      </c>
      <c r="AA3697">
        <v>98037</v>
      </c>
      <c r="AB3697" t="e" cm="1" vm="2">
        <f t="array" ref="AB3697">_FV(Table1[[#This Row],[State]],"Country/region",TRUE)</f>
        <v>#VALUE!</v>
      </c>
    </row>
    <row r="3698" spans="1:28" x14ac:dyDescent="0.35">
      <c r="A3698" t="s">
        <v>3084</v>
      </c>
      <c r="B3698">
        <v>50</v>
      </c>
      <c r="C3698" t="s">
        <v>2962</v>
      </c>
      <c r="D3698" t="s">
        <v>38</v>
      </c>
      <c r="E3698">
        <f>YEAR(Table1[[#This Row],[Order Date]])</f>
        <v>2013</v>
      </c>
      <c r="F3698">
        <v>1</v>
      </c>
      <c r="G3698">
        <f>MONTH(Table1[[#This Row],[Order Date]])</f>
        <v>9</v>
      </c>
      <c r="H3698" s="1">
        <v>41545</v>
      </c>
      <c r="I3698">
        <v>3745</v>
      </c>
      <c r="J3698" t="s">
        <v>47</v>
      </c>
      <c r="K3698">
        <v>38</v>
      </c>
      <c r="L3698">
        <v>29.18</v>
      </c>
      <c r="M3698" s="2">
        <v>0.04</v>
      </c>
      <c r="N3698">
        <v>1143.3499999999999</v>
      </c>
      <c r="O3698">
        <v>8.5500000000000007</v>
      </c>
      <c r="P3698">
        <v>411.1</v>
      </c>
      <c r="Q3698" s="2">
        <v>0.42</v>
      </c>
      <c r="R3698" t="s">
        <v>48</v>
      </c>
      <c r="S3698" t="s">
        <v>30</v>
      </c>
      <c r="T3698" t="s">
        <v>271</v>
      </c>
      <c r="U3698" t="s">
        <v>82</v>
      </c>
      <c r="V3698" t="s">
        <v>68</v>
      </c>
      <c r="W3698">
        <v>550</v>
      </c>
      <c r="X3698" s="1">
        <v>41547</v>
      </c>
      <c r="Y3698" t="s">
        <v>42</v>
      </c>
      <c r="Z3698" t="e" vm="11">
        <v>#VALUE!</v>
      </c>
      <c r="AA3698">
        <v>77573</v>
      </c>
      <c r="AB3698" t="e" cm="1" vm="2">
        <f t="array" ref="AB3698">_FV(Table1[[#This Row],[State]],"Country/region",TRUE)</f>
        <v>#VALUE!</v>
      </c>
    </row>
    <row r="3699" spans="1:28" x14ac:dyDescent="0.35">
      <c r="A3699" t="s">
        <v>1634</v>
      </c>
      <c r="B3699">
        <v>50</v>
      </c>
      <c r="C3699" t="s">
        <v>889</v>
      </c>
      <c r="D3699" t="s">
        <v>27</v>
      </c>
      <c r="E3699">
        <f>YEAR(Table1[[#This Row],[Order Date]])</f>
        <v>2013</v>
      </c>
      <c r="F3699">
        <v>1</v>
      </c>
      <c r="G3699">
        <f>MONTH(Table1[[#This Row],[Order Date]])</f>
        <v>9</v>
      </c>
      <c r="H3699" s="1">
        <v>41545</v>
      </c>
      <c r="I3699">
        <v>34979</v>
      </c>
      <c r="J3699" t="s">
        <v>58</v>
      </c>
      <c r="K3699">
        <v>15</v>
      </c>
      <c r="L3699">
        <v>39.479999999999997</v>
      </c>
      <c r="M3699" s="2">
        <v>0</v>
      </c>
      <c r="N3699">
        <v>609.97</v>
      </c>
      <c r="O3699">
        <v>1.99</v>
      </c>
      <c r="P3699">
        <v>62.93</v>
      </c>
      <c r="Q3699" s="2">
        <v>0.54</v>
      </c>
      <c r="R3699" t="s">
        <v>96</v>
      </c>
      <c r="S3699" t="s">
        <v>139</v>
      </c>
      <c r="T3699" t="s">
        <v>775</v>
      </c>
      <c r="U3699" t="s">
        <v>102</v>
      </c>
      <c r="V3699" t="s">
        <v>52</v>
      </c>
      <c r="W3699">
        <v>4913</v>
      </c>
      <c r="X3699" s="1">
        <v>41547</v>
      </c>
      <c r="Y3699" t="s">
        <v>34</v>
      </c>
      <c r="Z3699" t="e" vm="39">
        <v>#VALUE!</v>
      </c>
      <c r="AA3699">
        <v>88201</v>
      </c>
      <c r="AB3699" t="e" cm="1" vm="2">
        <f t="array" ref="AB3699">_FV(Table1[[#This Row],[State]],"Country/region",TRUE)</f>
        <v>#VALUE!</v>
      </c>
    </row>
    <row r="3700" spans="1:28" x14ac:dyDescent="0.35">
      <c r="A3700" t="s">
        <v>236</v>
      </c>
      <c r="B3700">
        <v>50</v>
      </c>
      <c r="C3700" t="s">
        <v>237</v>
      </c>
      <c r="D3700" t="s">
        <v>38</v>
      </c>
      <c r="E3700">
        <f>YEAR(Table1[[#This Row],[Order Date]])</f>
        <v>2013</v>
      </c>
      <c r="F3700">
        <v>1</v>
      </c>
      <c r="G3700">
        <f>MONTH(Table1[[#This Row],[Order Date]])</f>
        <v>9</v>
      </c>
      <c r="H3700" s="1">
        <v>41545</v>
      </c>
      <c r="I3700">
        <v>42690</v>
      </c>
      <c r="J3700" t="s">
        <v>47</v>
      </c>
      <c r="K3700">
        <v>44</v>
      </c>
      <c r="L3700">
        <v>420.98</v>
      </c>
      <c r="M3700" s="2">
        <v>0.02</v>
      </c>
      <c r="N3700">
        <v>18697.240000000002</v>
      </c>
      <c r="O3700">
        <v>19.989999999999998</v>
      </c>
      <c r="P3700">
        <v>8918.7355000000007</v>
      </c>
      <c r="Q3700" s="2">
        <v>0.35</v>
      </c>
      <c r="R3700" t="s">
        <v>29</v>
      </c>
      <c r="S3700" t="s">
        <v>30</v>
      </c>
      <c r="T3700" t="s">
        <v>545</v>
      </c>
      <c r="U3700" t="s">
        <v>67</v>
      </c>
      <c r="V3700" t="s">
        <v>68</v>
      </c>
      <c r="W3700">
        <v>6022</v>
      </c>
      <c r="X3700" s="1">
        <v>41549</v>
      </c>
      <c r="Y3700" t="s">
        <v>34</v>
      </c>
      <c r="Z3700" t="e" vm="25">
        <v>#VALUE!</v>
      </c>
      <c r="AA3700">
        <v>53711</v>
      </c>
      <c r="AB3700" t="e" cm="1" vm="2">
        <f t="array" ref="AB3700">_FV(Table1[[#This Row],[State]],"Country/region",TRUE)</f>
        <v>#VALUE!</v>
      </c>
    </row>
    <row r="3701" spans="1:28" x14ac:dyDescent="0.35">
      <c r="A3701" t="s">
        <v>236</v>
      </c>
      <c r="B3701">
        <v>50</v>
      </c>
      <c r="C3701" t="s">
        <v>237</v>
      </c>
      <c r="D3701" t="s">
        <v>38</v>
      </c>
      <c r="E3701">
        <f>YEAR(Table1[[#This Row],[Order Date]])</f>
        <v>2013</v>
      </c>
      <c r="F3701">
        <v>1</v>
      </c>
      <c r="G3701">
        <f>MONTH(Table1[[#This Row],[Order Date]])</f>
        <v>9</v>
      </c>
      <c r="H3701" s="1">
        <v>41545</v>
      </c>
      <c r="I3701">
        <v>42690</v>
      </c>
      <c r="J3701" t="s">
        <v>47</v>
      </c>
      <c r="K3701">
        <v>48</v>
      </c>
      <c r="L3701">
        <v>16.739999999999998</v>
      </c>
      <c r="M3701" s="2">
        <v>0.04</v>
      </c>
      <c r="N3701">
        <v>786.13</v>
      </c>
      <c r="O3701">
        <v>7.04</v>
      </c>
      <c r="P3701">
        <v>-236.12</v>
      </c>
      <c r="Q3701" s="2">
        <v>0.81</v>
      </c>
      <c r="R3701" t="s">
        <v>29</v>
      </c>
      <c r="S3701" t="s">
        <v>30</v>
      </c>
      <c r="T3701" t="s">
        <v>1983</v>
      </c>
      <c r="U3701" t="s">
        <v>32</v>
      </c>
      <c r="V3701" t="s">
        <v>68</v>
      </c>
      <c r="W3701">
        <v>6023</v>
      </c>
      <c r="X3701" s="1">
        <v>41549</v>
      </c>
      <c r="Y3701" t="s">
        <v>34</v>
      </c>
      <c r="Z3701" t="e" vm="25">
        <v>#VALUE!</v>
      </c>
      <c r="AA3701">
        <v>53711</v>
      </c>
      <c r="AB3701" t="e" cm="1" vm="2">
        <f t="array" ref="AB3701">_FV(Table1[[#This Row],[State]],"Country/region",TRUE)</f>
        <v>#VALUE!</v>
      </c>
    </row>
    <row r="3702" spans="1:28" x14ac:dyDescent="0.35">
      <c r="A3702" t="s">
        <v>143</v>
      </c>
      <c r="B3702">
        <v>50</v>
      </c>
      <c r="C3702" t="s">
        <v>2547</v>
      </c>
      <c r="D3702" t="s">
        <v>46</v>
      </c>
      <c r="E3702">
        <f>YEAR(Table1[[#This Row],[Order Date]])</f>
        <v>2013</v>
      </c>
      <c r="F3702">
        <v>1</v>
      </c>
      <c r="G3702">
        <f>MONTH(Table1[[#This Row],[Order Date]])</f>
        <v>9</v>
      </c>
      <c r="H3702" s="1">
        <v>41546</v>
      </c>
      <c r="I3702">
        <v>59008</v>
      </c>
      <c r="J3702" t="s">
        <v>58</v>
      </c>
      <c r="K3702">
        <v>39</v>
      </c>
      <c r="L3702">
        <v>90.97</v>
      </c>
      <c r="M3702" s="2">
        <v>0.05</v>
      </c>
      <c r="N3702">
        <v>3451.85</v>
      </c>
      <c r="O3702">
        <v>14</v>
      </c>
      <c r="P3702">
        <v>1264.75</v>
      </c>
      <c r="Q3702" s="2">
        <v>0.36</v>
      </c>
      <c r="R3702" t="s">
        <v>96</v>
      </c>
      <c r="S3702" t="s">
        <v>49</v>
      </c>
      <c r="T3702" t="s">
        <v>867</v>
      </c>
      <c r="U3702" t="s">
        <v>98</v>
      </c>
      <c r="V3702" t="s">
        <v>76</v>
      </c>
      <c r="W3702">
        <v>8250</v>
      </c>
      <c r="X3702" s="1">
        <v>41546</v>
      </c>
      <c r="Y3702" t="s">
        <v>53</v>
      </c>
      <c r="Z3702" t="e" vm="47">
        <v>#VALUE!</v>
      </c>
      <c r="AA3702">
        <v>28110</v>
      </c>
      <c r="AB3702" t="e" cm="1" vm="2">
        <f t="array" ref="AB3702">_FV(Table1[[#This Row],[State]],"Country/region",TRUE)</f>
        <v>#VALUE!</v>
      </c>
    </row>
    <row r="3703" spans="1:28" x14ac:dyDescent="0.35">
      <c r="A3703" t="s">
        <v>2877</v>
      </c>
      <c r="B3703">
        <v>50</v>
      </c>
      <c r="C3703" t="s">
        <v>2876</v>
      </c>
      <c r="D3703" t="s">
        <v>46</v>
      </c>
      <c r="E3703">
        <f>YEAR(Table1[[#This Row],[Order Date]])</f>
        <v>2013</v>
      </c>
      <c r="F3703">
        <v>1</v>
      </c>
      <c r="G3703">
        <f>MONTH(Table1[[#This Row],[Order Date]])</f>
        <v>9</v>
      </c>
      <c r="H3703" s="1">
        <v>41546</v>
      </c>
      <c r="I3703">
        <v>45347</v>
      </c>
      <c r="J3703" t="s">
        <v>131</v>
      </c>
      <c r="K3703">
        <v>10</v>
      </c>
      <c r="L3703">
        <v>880.98</v>
      </c>
      <c r="M3703" s="2">
        <v>0.05</v>
      </c>
      <c r="N3703">
        <v>8704.08</v>
      </c>
      <c r="O3703">
        <v>44.55</v>
      </c>
      <c r="P3703">
        <v>1034.54</v>
      </c>
      <c r="Q3703" s="2">
        <v>0.62</v>
      </c>
      <c r="R3703" t="s">
        <v>48</v>
      </c>
      <c r="S3703" t="s">
        <v>73</v>
      </c>
      <c r="T3703" t="s">
        <v>158</v>
      </c>
      <c r="U3703" t="s">
        <v>154</v>
      </c>
      <c r="V3703" t="s">
        <v>68</v>
      </c>
      <c r="W3703">
        <v>6383</v>
      </c>
      <c r="X3703" s="1">
        <v>41547</v>
      </c>
      <c r="Y3703" t="s">
        <v>53</v>
      </c>
      <c r="Z3703" t="e" vm="13">
        <v>#VALUE!</v>
      </c>
      <c r="AA3703">
        <v>74074</v>
      </c>
      <c r="AB3703" t="e" cm="1" vm="2">
        <f t="array" ref="AB3703">_FV(Table1[[#This Row],[State]],"Country/region",TRUE)</f>
        <v>#VALUE!</v>
      </c>
    </row>
    <row r="3704" spans="1:28" x14ac:dyDescent="0.35">
      <c r="A3704" t="s">
        <v>283</v>
      </c>
      <c r="B3704">
        <v>50</v>
      </c>
      <c r="C3704" t="s">
        <v>305</v>
      </c>
      <c r="D3704" t="s">
        <v>46</v>
      </c>
      <c r="E3704">
        <f>YEAR(Table1[[#This Row],[Order Date]])</f>
        <v>2013</v>
      </c>
      <c r="F3704">
        <v>1</v>
      </c>
      <c r="G3704">
        <f>MONTH(Table1[[#This Row],[Order Date]])</f>
        <v>9</v>
      </c>
      <c r="H3704" s="1">
        <v>41546</v>
      </c>
      <c r="I3704">
        <v>32998</v>
      </c>
      <c r="J3704" t="s">
        <v>39</v>
      </c>
      <c r="K3704">
        <v>13</v>
      </c>
      <c r="L3704">
        <v>130.97999999999999</v>
      </c>
      <c r="M3704" s="2">
        <v>0.1</v>
      </c>
      <c r="N3704">
        <v>1663.83</v>
      </c>
      <c r="O3704">
        <v>54.74</v>
      </c>
      <c r="P3704">
        <v>-484.64</v>
      </c>
      <c r="Q3704" s="2">
        <v>0.69</v>
      </c>
      <c r="R3704" t="s">
        <v>48</v>
      </c>
      <c r="S3704" t="s">
        <v>73</v>
      </c>
      <c r="T3704" t="s">
        <v>848</v>
      </c>
      <c r="U3704" t="s">
        <v>154</v>
      </c>
      <c r="V3704" t="s">
        <v>68</v>
      </c>
      <c r="W3704">
        <v>4637</v>
      </c>
      <c r="X3704" s="1">
        <v>41547</v>
      </c>
      <c r="Y3704" t="s">
        <v>53</v>
      </c>
      <c r="Z3704" t="e" vm="28">
        <v>#VALUE!</v>
      </c>
      <c r="AA3704">
        <v>65807</v>
      </c>
      <c r="AB3704" t="e" cm="1" vm="2">
        <f t="array" ref="AB3704">_FV(Table1[[#This Row],[State]],"Country/region",TRUE)</f>
        <v>#VALUE!</v>
      </c>
    </row>
    <row r="3705" spans="1:28" x14ac:dyDescent="0.35">
      <c r="A3705" t="s">
        <v>1720</v>
      </c>
      <c r="B3705">
        <v>50</v>
      </c>
      <c r="C3705" t="s">
        <v>181</v>
      </c>
      <c r="D3705" t="s">
        <v>46</v>
      </c>
      <c r="E3705">
        <f>YEAR(Table1[[#This Row],[Order Date]])</f>
        <v>2013</v>
      </c>
      <c r="F3705">
        <v>1</v>
      </c>
      <c r="G3705">
        <f>MONTH(Table1[[#This Row],[Order Date]])</f>
        <v>9</v>
      </c>
      <c r="H3705" s="1">
        <v>41546</v>
      </c>
      <c r="I3705">
        <v>10563</v>
      </c>
      <c r="J3705" t="s">
        <v>58</v>
      </c>
      <c r="K3705">
        <v>38</v>
      </c>
      <c r="L3705">
        <v>289.52999999999997</v>
      </c>
      <c r="M3705" s="2">
        <v>0.08</v>
      </c>
      <c r="N3705">
        <v>10223.19</v>
      </c>
      <c r="O3705">
        <v>19.989999999999998</v>
      </c>
      <c r="P3705">
        <v>2723.31</v>
      </c>
      <c r="Q3705" s="2">
        <v>0.56000000000000005</v>
      </c>
      <c r="R3705" t="s">
        <v>29</v>
      </c>
      <c r="S3705" t="s">
        <v>30</v>
      </c>
      <c r="T3705" t="s">
        <v>2646</v>
      </c>
      <c r="U3705" t="s">
        <v>214</v>
      </c>
      <c r="V3705" t="s">
        <v>52</v>
      </c>
      <c r="W3705">
        <v>1465</v>
      </c>
      <c r="X3705" s="1">
        <v>41547</v>
      </c>
      <c r="Y3705" t="s">
        <v>34</v>
      </c>
      <c r="Z3705" t="e" vm="4">
        <v>#VALUE!</v>
      </c>
      <c r="AA3705">
        <v>94070</v>
      </c>
      <c r="AB3705" t="e" cm="1" vm="2">
        <f t="array" ref="AB3705">_FV(Table1[[#This Row],[State]],"Country/region",TRUE)</f>
        <v>#VALUE!</v>
      </c>
    </row>
    <row r="3706" spans="1:28" x14ac:dyDescent="0.35">
      <c r="A3706" t="s">
        <v>3176</v>
      </c>
      <c r="B3706">
        <v>50</v>
      </c>
      <c r="C3706" t="s">
        <v>2560</v>
      </c>
      <c r="D3706" t="s">
        <v>46</v>
      </c>
      <c r="E3706">
        <f>YEAR(Table1[[#This Row],[Order Date]])</f>
        <v>2013</v>
      </c>
      <c r="F3706">
        <v>1</v>
      </c>
      <c r="G3706">
        <f>MONTH(Table1[[#This Row],[Order Date]])</f>
        <v>9</v>
      </c>
      <c r="H3706" s="1">
        <v>41546</v>
      </c>
      <c r="I3706">
        <v>37829</v>
      </c>
      <c r="J3706" t="s">
        <v>39</v>
      </c>
      <c r="K3706">
        <v>28</v>
      </c>
      <c r="L3706">
        <v>8.74</v>
      </c>
      <c r="M3706" s="2">
        <v>0</v>
      </c>
      <c r="N3706">
        <v>257.89999999999998</v>
      </c>
      <c r="O3706">
        <v>8.2899999999999991</v>
      </c>
      <c r="P3706">
        <v>-84.69</v>
      </c>
      <c r="Q3706" s="2">
        <v>0.38</v>
      </c>
      <c r="R3706" t="s">
        <v>29</v>
      </c>
      <c r="S3706" t="s">
        <v>30</v>
      </c>
      <c r="T3706" t="s">
        <v>307</v>
      </c>
      <c r="U3706" t="s">
        <v>267</v>
      </c>
      <c r="V3706" t="s">
        <v>33</v>
      </c>
      <c r="W3706">
        <v>5321</v>
      </c>
      <c r="X3706" s="1">
        <v>41548</v>
      </c>
      <c r="Y3706" t="s">
        <v>34</v>
      </c>
      <c r="Z3706" t="e" vm="30">
        <v>#VALUE!</v>
      </c>
      <c r="AA3706">
        <v>1821</v>
      </c>
      <c r="AB3706" t="e" cm="1" vm="2">
        <f t="array" ref="AB3706">_FV(Table1[[#This Row],[State]],"Country/region",TRUE)</f>
        <v>#VALUE!</v>
      </c>
    </row>
    <row r="3707" spans="1:28" x14ac:dyDescent="0.35">
      <c r="A3707" t="s">
        <v>1720</v>
      </c>
      <c r="B3707">
        <v>50</v>
      </c>
      <c r="C3707" t="s">
        <v>181</v>
      </c>
      <c r="D3707" t="s">
        <v>46</v>
      </c>
      <c r="E3707">
        <f>YEAR(Table1[[#This Row],[Order Date]])</f>
        <v>2013</v>
      </c>
      <c r="F3707">
        <v>1</v>
      </c>
      <c r="G3707">
        <f>MONTH(Table1[[#This Row],[Order Date]])</f>
        <v>9</v>
      </c>
      <c r="H3707" s="1">
        <v>41546</v>
      </c>
      <c r="I3707">
        <v>10563</v>
      </c>
      <c r="J3707" t="s">
        <v>58</v>
      </c>
      <c r="K3707">
        <v>50</v>
      </c>
      <c r="L3707">
        <v>6.48</v>
      </c>
      <c r="M3707" s="2">
        <v>0.08</v>
      </c>
      <c r="N3707">
        <v>312.42</v>
      </c>
      <c r="O3707">
        <v>5.4</v>
      </c>
      <c r="P3707">
        <v>-90.42</v>
      </c>
      <c r="Q3707" s="2">
        <v>0.37</v>
      </c>
      <c r="R3707" t="s">
        <v>29</v>
      </c>
      <c r="S3707" t="s">
        <v>30</v>
      </c>
      <c r="T3707" t="s">
        <v>1092</v>
      </c>
      <c r="U3707" t="s">
        <v>61</v>
      </c>
      <c r="V3707" t="s">
        <v>52</v>
      </c>
      <c r="W3707">
        <v>1466</v>
      </c>
      <c r="X3707" s="1">
        <v>41548</v>
      </c>
      <c r="Y3707" t="s">
        <v>34</v>
      </c>
      <c r="Z3707" t="e" vm="4">
        <v>#VALUE!</v>
      </c>
      <c r="AA3707">
        <v>94070</v>
      </c>
      <c r="AB3707" t="e" cm="1" vm="2">
        <f t="array" ref="AB3707">_FV(Table1[[#This Row],[State]],"Country/region",TRUE)</f>
        <v>#VALUE!</v>
      </c>
    </row>
    <row r="3708" spans="1:28" x14ac:dyDescent="0.35">
      <c r="A3708" t="s">
        <v>948</v>
      </c>
      <c r="B3708">
        <v>50</v>
      </c>
      <c r="C3708" t="s">
        <v>2532</v>
      </c>
      <c r="D3708" t="s">
        <v>57</v>
      </c>
      <c r="E3708">
        <f>YEAR(Table1[[#This Row],[Order Date]])</f>
        <v>2013</v>
      </c>
      <c r="F3708">
        <v>1</v>
      </c>
      <c r="G3708">
        <f>MONTH(Table1[[#This Row],[Order Date]])</f>
        <v>9</v>
      </c>
      <c r="H3708" s="1">
        <v>41546</v>
      </c>
      <c r="I3708">
        <v>29445</v>
      </c>
      <c r="J3708" t="s">
        <v>28</v>
      </c>
      <c r="K3708">
        <v>28</v>
      </c>
      <c r="L3708">
        <v>90.97</v>
      </c>
      <c r="M3708" s="2">
        <v>0.09</v>
      </c>
      <c r="N3708">
        <v>2531.35</v>
      </c>
      <c r="O3708">
        <v>28</v>
      </c>
      <c r="P3708">
        <v>415.55</v>
      </c>
      <c r="Q3708" s="2">
        <v>0.38</v>
      </c>
      <c r="R3708" t="s">
        <v>96</v>
      </c>
      <c r="S3708" t="s">
        <v>49</v>
      </c>
      <c r="T3708" t="s">
        <v>1902</v>
      </c>
      <c r="U3708" t="s">
        <v>98</v>
      </c>
      <c r="V3708" t="s">
        <v>68</v>
      </c>
      <c r="W3708">
        <v>4151</v>
      </c>
      <c r="X3708" s="1">
        <v>41548</v>
      </c>
      <c r="Y3708" t="s">
        <v>53</v>
      </c>
      <c r="Z3708" t="e" vm="38">
        <v>#VALUE!</v>
      </c>
      <c r="AA3708">
        <v>46952</v>
      </c>
      <c r="AB3708" t="e" cm="1" vm="2">
        <f t="array" ref="AB3708">_FV(Table1[[#This Row],[State]],"Country/region",TRUE)</f>
        <v>#VALUE!</v>
      </c>
    </row>
    <row r="3709" spans="1:28" x14ac:dyDescent="0.35">
      <c r="A3709" t="s">
        <v>2877</v>
      </c>
      <c r="B3709">
        <v>50</v>
      </c>
      <c r="C3709" t="s">
        <v>2876</v>
      </c>
      <c r="D3709" t="s">
        <v>46</v>
      </c>
      <c r="E3709">
        <f>YEAR(Table1[[#This Row],[Order Date]])</f>
        <v>2013</v>
      </c>
      <c r="F3709">
        <v>1</v>
      </c>
      <c r="G3709">
        <f>MONTH(Table1[[#This Row],[Order Date]])</f>
        <v>9</v>
      </c>
      <c r="H3709" s="1">
        <v>41546</v>
      </c>
      <c r="I3709">
        <v>45347</v>
      </c>
      <c r="J3709" t="s">
        <v>131</v>
      </c>
      <c r="K3709">
        <v>41</v>
      </c>
      <c r="L3709">
        <v>599.99</v>
      </c>
      <c r="M3709" s="2">
        <v>7.0000000000000007E-2</v>
      </c>
      <c r="N3709">
        <v>24051.49</v>
      </c>
      <c r="O3709">
        <v>24.49</v>
      </c>
      <c r="P3709">
        <v>9791.0409999999993</v>
      </c>
      <c r="Q3709" s="2">
        <v>0.37</v>
      </c>
      <c r="R3709" t="s">
        <v>96</v>
      </c>
      <c r="S3709" t="s">
        <v>40</v>
      </c>
      <c r="T3709" t="s">
        <v>2635</v>
      </c>
      <c r="U3709" t="s">
        <v>192</v>
      </c>
      <c r="V3709" t="s">
        <v>68</v>
      </c>
      <c r="W3709">
        <v>6384</v>
      </c>
      <c r="X3709" s="1">
        <v>41548</v>
      </c>
      <c r="Y3709" t="s">
        <v>42</v>
      </c>
      <c r="Z3709" t="e" vm="13">
        <v>#VALUE!</v>
      </c>
      <c r="AA3709">
        <v>74074</v>
      </c>
      <c r="AB3709" t="e" cm="1" vm="2">
        <f t="array" ref="AB3709">_FV(Table1[[#This Row],[State]],"Country/region",TRUE)</f>
        <v>#VALUE!</v>
      </c>
    </row>
    <row r="3710" spans="1:28" x14ac:dyDescent="0.35">
      <c r="A3710" t="s">
        <v>1825</v>
      </c>
      <c r="B3710">
        <v>50</v>
      </c>
      <c r="C3710" t="s">
        <v>1549</v>
      </c>
      <c r="D3710" t="s">
        <v>57</v>
      </c>
      <c r="E3710">
        <f>YEAR(Table1[[#This Row],[Order Date]])</f>
        <v>2013</v>
      </c>
      <c r="F3710">
        <v>1</v>
      </c>
      <c r="G3710">
        <f>MONTH(Table1[[#This Row],[Order Date]])</f>
        <v>9</v>
      </c>
      <c r="H3710" s="1">
        <v>41546</v>
      </c>
      <c r="I3710">
        <v>34244</v>
      </c>
      <c r="J3710" t="s">
        <v>47</v>
      </c>
      <c r="K3710">
        <v>4</v>
      </c>
      <c r="L3710">
        <v>31.78</v>
      </c>
      <c r="M3710" s="2">
        <v>0.04</v>
      </c>
      <c r="N3710">
        <v>125.7</v>
      </c>
      <c r="O3710">
        <v>1.99</v>
      </c>
      <c r="P3710">
        <v>-62.77</v>
      </c>
      <c r="Q3710" s="2">
        <v>0.42</v>
      </c>
      <c r="R3710" t="s">
        <v>96</v>
      </c>
      <c r="S3710" t="s">
        <v>139</v>
      </c>
      <c r="T3710" t="s">
        <v>551</v>
      </c>
      <c r="U3710" t="s">
        <v>102</v>
      </c>
      <c r="V3710" t="s">
        <v>68</v>
      </c>
      <c r="W3710">
        <v>4818</v>
      </c>
      <c r="X3710" s="1">
        <v>41548</v>
      </c>
      <c r="Y3710" t="s">
        <v>34</v>
      </c>
      <c r="Z3710" t="e" vm="11">
        <v>#VALUE!</v>
      </c>
      <c r="AA3710">
        <v>78041</v>
      </c>
      <c r="AB3710" t="e" cm="1" vm="2">
        <f t="array" ref="AB3710">_FV(Table1[[#This Row],[State]],"Country/region",TRUE)</f>
        <v>#VALUE!</v>
      </c>
    </row>
    <row r="3711" spans="1:28" x14ac:dyDescent="0.35">
      <c r="A3711" t="s">
        <v>1825</v>
      </c>
      <c r="B3711">
        <v>50</v>
      </c>
      <c r="C3711" t="s">
        <v>1549</v>
      </c>
      <c r="D3711" t="s">
        <v>57</v>
      </c>
      <c r="E3711">
        <f>YEAR(Table1[[#This Row],[Order Date]])</f>
        <v>2013</v>
      </c>
      <c r="F3711">
        <v>1</v>
      </c>
      <c r="G3711">
        <f>MONTH(Table1[[#This Row],[Order Date]])</f>
        <v>9</v>
      </c>
      <c r="H3711" s="1">
        <v>41546</v>
      </c>
      <c r="I3711">
        <v>34244</v>
      </c>
      <c r="J3711" t="s">
        <v>47</v>
      </c>
      <c r="K3711">
        <v>25</v>
      </c>
      <c r="L3711">
        <v>7.37</v>
      </c>
      <c r="M3711" s="2">
        <v>0</v>
      </c>
      <c r="N3711">
        <v>205.3</v>
      </c>
      <c r="O3711">
        <v>5.53</v>
      </c>
      <c r="P3711">
        <v>-89.56</v>
      </c>
      <c r="Q3711" s="2">
        <v>0.69</v>
      </c>
      <c r="R3711" t="s">
        <v>96</v>
      </c>
      <c r="S3711" t="s">
        <v>139</v>
      </c>
      <c r="T3711" t="s">
        <v>1929</v>
      </c>
      <c r="U3711" t="s">
        <v>102</v>
      </c>
      <c r="V3711" t="s">
        <v>68</v>
      </c>
      <c r="W3711">
        <v>4817</v>
      </c>
      <c r="X3711" s="1">
        <v>41555</v>
      </c>
      <c r="Y3711" t="s">
        <v>42</v>
      </c>
      <c r="Z3711" t="e" vm="11">
        <v>#VALUE!</v>
      </c>
      <c r="AA3711">
        <v>78041</v>
      </c>
      <c r="AB3711" t="e" cm="1" vm="2">
        <f t="array" ref="AB3711">_FV(Table1[[#This Row],[State]],"Country/region",TRUE)</f>
        <v>#VALUE!</v>
      </c>
    </row>
    <row r="3712" spans="1:28" x14ac:dyDescent="0.35">
      <c r="A3712" t="s">
        <v>2005</v>
      </c>
      <c r="B3712">
        <v>50</v>
      </c>
      <c r="C3712" t="s">
        <v>1868</v>
      </c>
      <c r="D3712" t="s">
        <v>27</v>
      </c>
      <c r="E3712">
        <f>YEAR(Table1[[#This Row],[Order Date]])</f>
        <v>2013</v>
      </c>
      <c r="F3712">
        <v>1</v>
      </c>
      <c r="G3712">
        <f>MONTH(Table1[[#This Row],[Order Date]])</f>
        <v>9</v>
      </c>
      <c r="H3712" s="1">
        <v>41547</v>
      </c>
      <c r="I3712">
        <v>41187</v>
      </c>
      <c r="J3712" t="s">
        <v>47</v>
      </c>
      <c r="K3712">
        <v>9</v>
      </c>
      <c r="L3712">
        <v>5.58</v>
      </c>
      <c r="M3712" s="2">
        <v>0</v>
      </c>
      <c r="N3712">
        <v>52.93</v>
      </c>
      <c r="O3712">
        <v>0.7</v>
      </c>
      <c r="P3712">
        <v>5.34</v>
      </c>
      <c r="Q3712" s="2">
        <v>0.6</v>
      </c>
      <c r="R3712" t="s">
        <v>29</v>
      </c>
      <c r="S3712" t="s">
        <v>59</v>
      </c>
      <c r="T3712" t="s">
        <v>3177</v>
      </c>
      <c r="U3712" t="s">
        <v>88</v>
      </c>
      <c r="V3712" t="s">
        <v>68</v>
      </c>
      <c r="W3712">
        <v>5809</v>
      </c>
      <c r="X3712" s="1">
        <v>41547</v>
      </c>
      <c r="Y3712" t="s">
        <v>34</v>
      </c>
      <c r="Z3712" t="e" vm="11">
        <v>#VALUE!</v>
      </c>
      <c r="AA3712">
        <v>77901</v>
      </c>
      <c r="AB3712" t="e" cm="1" vm="2">
        <f t="array" ref="AB3712">_FV(Table1[[#This Row],[State]],"Country/region",TRUE)</f>
        <v>#VALUE!</v>
      </c>
    </row>
    <row r="3713" spans="1:28" x14ac:dyDescent="0.35">
      <c r="A3713" t="s">
        <v>762</v>
      </c>
      <c r="B3713">
        <v>50</v>
      </c>
      <c r="C3713" t="s">
        <v>763</v>
      </c>
      <c r="D3713" t="s">
        <v>27</v>
      </c>
      <c r="E3713">
        <f>YEAR(Table1[[#This Row],[Order Date]])</f>
        <v>2013</v>
      </c>
      <c r="F3713">
        <v>1</v>
      </c>
      <c r="G3713">
        <f>MONTH(Table1[[#This Row],[Order Date]])</f>
        <v>9</v>
      </c>
      <c r="H3713" s="1">
        <v>41547</v>
      </c>
      <c r="I3713">
        <v>16741</v>
      </c>
      <c r="J3713" t="s">
        <v>131</v>
      </c>
      <c r="K3713">
        <v>6</v>
      </c>
      <c r="L3713">
        <v>22.84</v>
      </c>
      <c r="M3713" s="2">
        <v>0.01</v>
      </c>
      <c r="N3713">
        <v>157.97</v>
      </c>
      <c r="O3713">
        <v>16.87</v>
      </c>
      <c r="P3713">
        <v>-42.38</v>
      </c>
      <c r="Q3713" s="2">
        <v>0.39</v>
      </c>
      <c r="R3713" t="s">
        <v>29</v>
      </c>
      <c r="S3713" t="s">
        <v>30</v>
      </c>
      <c r="T3713" t="s">
        <v>1956</v>
      </c>
      <c r="U3713" t="s">
        <v>61</v>
      </c>
      <c r="V3713" t="s">
        <v>68</v>
      </c>
      <c r="W3713">
        <v>2323</v>
      </c>
      <c r="X3713" s="1">
        <v>41548</v>
      </c>
      <c r="Y3713" t="s">
        <v>34</v>
      </c>
      <c r="Z3713" t="e" vm="16">
        <v>#VALUE!</v>
      </c>
      <c r="AA3713">
        <v>60901</v>
      </c>
      <c r="AB3713" t="e" cm="1" vm="2">
        <f t="array" ref="AB3713">_FV(Table1[[#This Row],[State]],"Country/region",TRUE)</f>
        <v>#VALUE!</v>
      </c>
    </row>
    <row r="3714" spans="1:28" x14ac:dyDescent="0.35">
      <c r="A3714" t="s">
        <v>2226</v>
      </c>
      <c r="B3714">
        <v>50</v>
      </c>
      <c r="C3714" t="s">
        <v>2227</v>
      </c>
      <c r="D3714" t="s">
        <v>27</v>
      </c>
      <c r="E3714">
        <f>YEAR(Table1[[#This Row],[Order Date]])</f>
        <v>2013</v>
      </c>
      <c r="F3714">
        <v>1</v>
      </c>
      <c r="G3714">
        <f>MONTH(Table1[[#This Row],[Order Date]])</f>
        <v>9</v>
      </c>
      <c r="H3714" s="1">
        <v>41547</v>
      </c>
      <c r="I3714">
        <v>7457</v>
      </c>
      <c r="J3714" t="s">
        <v>39</v>
      </c>
      <c r="K3714">
        <v>46</v>
      </c>
      <c r="L3714">
        <v>11.55</v>
      </c>
      <c r="M3714" s="2">
        <v>0.04</v>
      </c>
      <c r="N3714">
        <v>548.11</v>
      </c>
      <c r="O3714">
        <v>2.36</v>
      </c>
      <c r="P3714">
        <v>124.24</v>
      </c>
      <c r="Q3714" s="2">
        <v>0.55000000000000004</v>
      </c>
      <c r="R3714" t="s">
        <v>29</v>
      </c>
      <c r="S3714" t="s">
        <v>59</v>
      </c>
      <c r="T3714" t="s">
        <v>263</v>
      </c>
      <c r="U3714" t="s">
        <v>88</v>
      </c>
      <c r="V3714" t="s">
        <v>76</v>
      </c>
      <c r="W3714">
        <v>1020</v>
      </c>
      <c r="X3714" s="1">
        <v>41549</v>
      </c>
      <c r="Y3714" t="s">
        <v>34</v>
      </c>
      <c r="Z3714" t="e" vm="14">
        <v>#VALUE!</v>
      </c>
      <c r="AA3714">
        <v>32712</v>
      </c>
      <c r="AB3714" t="e" cm="1" vm="2">
        <f t="array" ref="AB3714">_FV(Table1[[#This Row],[State]],"Country/region",TRUE)</f>
        <v>#VALUE!</v>
      </c>
    </row>
    <row r="3715" spans="1:28" x14ac:dyDescent="0.35">
      <c r="A3715" t="s">
        <v>1094</v>
      </c>
      <c r="B3715">
        <v>50</v>
      </c>
      <c r="C3715" t="s">
        <v>1007</v>
      </c>
      <c r="D3715" t="s">
        <v>38</v>
      </c>
      <c r="E3715">
        <f>YEAR(Table1[[#This Row],[Order Date]])</f>
        <v>2013</v>
      </c>
      <c r="F3715">
        <v>1</v>
      </c>
      <c r="G3715">
        <f>MONTH(Table1[[#This Row],[Order Date]])</f>
        <v>9</v>
      </c>
      <c r="H3715" s="1">
        <v>41547</v>
      </c>
      <c r="I3715">
        <v>7489</v>
      </c>
      <c r="J3715" t="s">
        <v>58</v>
      </c>
      <c r="K3715">
        <v>38</v>
      </c>
      <c r="L3715">
        <v>180.98</v>
      </c>
      <c r="M3715" s="2">
        <v>0.01</v>
      </c>
      <c r="N3715">
        <v>6900.13</v>
      </c>
      <c r="O3715">
        <v>23.58</v>
      </c>
      <c r="P3715">
        <v>552.97</v>
      </c>
      <c r="Q3715" s="2">
        <v>0.74</v>
      </c>
      <c r="R3715" t="s">
        <v>48</v>
      </c>
      <c r="S3715" t="s">
        <v>73</v>
      </c>
      <c r="T3715" t="s">
        <v>3178</v>
      </c>
      <c r="U3715" t="s">
        <v>154</v>
      </c>
      <c r="V3715" t="s">
        <v>68</v>
      </c>
      <c r="W3715">
        <v>1029</v>
      </c>
      <c r="X3715" s="1">
        <v>41550</v>
      </c>
      <c r="Y3715" t="s">
        <v>53</v>
      </c>
      <c r="Z3715" t="e" vm="12">
        <v>#VALUE!</v>
      </c>
      <c r="AA3715">
        <v>52402</v>
      </c>
      <c r="AB3715" t="e" cm="1" vm="2">
        <f t="array" ref="AB3715">_FV(Table1[[#This Row],[State]],"Country/region",TRUE)</f>
        <v>#VALUE!</v>
      </c>
    </row>
    <row r="3716" spans="1:28" x14ac:dyDescent="0.35">
      <c r="A3716" t="s">
        <v>2226</v>
      </c>
      <c r="B3716">
        <v>50</v>
      </c>
      <c r="C3716" t="s">
        <v>2227</v>
      </c>
      <c r="D3716" t="s">
        <v>27</v>
      </c>
      <c r="E3716">
        <f>YEAR(Table1[[#This Row],[Order Date]])</f>
        <v>2013</v>
      </c>
      <c r="F3716">
        <v>1</v>
      </c>
      <c r="G3716">
        <f>MONTH(Table1[[#This Row],[Order Date]])</f>
        <v>9</v>
      </c>
      <c r="H3716" s="1">
        <v>41547</v>
      </c>
      <c r="I3716">
        <v>7457</v>
      </c>
      <c r="J3716" t="s">
        <v>39</v>
      </c>
      <c r="K3716">
        <v>36</v>
      </c>
      <c r="L3716">
        <v>60.98</v>
      </c>
      <c r="M3716" s="2">
        <v>0.02</v>
      </c>
      <c r="N3716">
        <v>2300.4499999999998</v>
      </c>
      <c r="O3716">
        <v>19.989999999999998</v>
      </c>
      <c r="P3716">
        <v>624.64</v>
      </c>
      <c r="Q3716" s="2">
        <v>0.38</v>
      </c>
      <c r="R3716" t="s">
        <v>29</v>
      </c>
      <c r="S3716" t="s">
        <v>30</v>
      </c>
      <c r="T3716" t="s">
        <v>2139</v>
      </c>
      <c r="U3716" t="s">
        <v>267</v>
      </c>
      <c r="V3716" t="s">
        <v>76</v>
      </c>
      <c r="W3716">
        <v>1019</v>
      </c>
      <c r="X3716" s="1">
        <v>41550</v>
      </c>
      <c r="Y3716" t="s">
        <v>34</v>
      </c>
      <c r="Z3716" t="e" vm="14">
        <v>#VALUE!</v>
      </c>
      <c r="AA3716">
        <v>32712</v>
      </c>
      <c r="AB3716" t="e" cm="1" vm="2">
        <f t="array" ref="AB3716">_FV(Table1[[#This Row],[State]],"Country/region",TRUE)</f>
        <v>#VALUE!</v>
      </c>
    </row>
    <row r="3717" spans="1:28" x14ac:dyDescent="0.35">
      <c r="A3717" t="s">
        <v>2070</v>
      </c>
      <c r="B3717">
        <v>50</v>
      </c>
      <c r="C3717" t="s">
        <v>2071</v>
      </c>
      <c r="D3717" t="s">
        <v>57</v>
      </c>
      <c r="E3717">
        <f>YEAR(Table1[[#This Row],[Order Date]])</f>
        <v>2013</v>
      </c>
      <c r="F3717">
        <v>1</v>
      </c>
      <c r="G3717">
        <f>MONTH(Table1[[#This Row],[Order Date]])</f>
        <v>9</v>
      </c>
      <c r="H3717" s="1">
        <v>41547</v>
      </c>
      <c r="I3717">
        <v>24710</v>
      </c>
      <c r="J3717" t="s">
        <v>47</v>
      </c>
      <c r="K3717">
        <v>3</v>
      </c>
      <c r="L3717">
        <v>4.9800000000000004</v>
      </c>
      <c r="M3717" s="2">
        <v>0.05</v>
      </c>
      <c r="N3717">
        <v>22.06</v>
      </c>
      <c r="O3717">
        <v>7.44</v>
      </c>
      <c r="P3717">
        <v>-15.6</v>
      </c>
      <c r="Q3717" s="2">
        <v>0.36</v>
      </c>
      <c r="R3717" t="s">
        <v>29</v>
      </c>
      <c r="S3717" t="s">
        <v>30</v>
      </c>
      <c r="T3717" t="s">
        <v>1419</v>
      </c>
      <c r="U3717" t="s">
        <v>61</v>
      </c>
      <c r="V3717" t="s">
        <v>68</v>
      </c>
      <c r="W3717">
        <v>3473</v>
      </c>
      <c r="X3717" s="1">
        <v>41551</v>
      </c>
      <c r="Y3717" t="s">
        <v>34</v>
      </c>
      <c r="Z3717" t="e" vm="11">
        <v>#VALUE!</v>
      </c>
      <c r="AA3717">
        <v>77546</v>
      </c>
      <c r="AB3717" t="e" cm="1" vm="2">
        <f t="array" ref="AB3717">_FV(Table1[[#This Row],[State]],"Country/region",TRUE)</f>
        <v>#VALUE!</v>
      </c>
    </row>
    <row r="3718" spans="1:28" x14ac:dyDescent="0.35">
      <c r="A3718" t="s">
        <v>1867</v>
      </c>
      <c r="B3718">
        <v>50</v>
      </c>
      <c r="C3718" t="s">
        <v>1868</v>
      </c>
      <c r="D3718" t="s">
        <v>27</v>
      </c>
      <c r="E3718">
        <f>YEAR(Table1[[#This Row],[Order Date]])</f>
        <v>2013</v>
      </c>
      <c r="F3718">
        <v>1</v>
      </c>
      <c r="G3718">
        <f>MONTH(Table1[[#This Row],[Order Date]])</f>
        <v>9</v>
      </c>
      <c r="H3718" s="1">
        <v>41547</v>
      </c>
      <c r="I3718">
        <v>41187</v>
      </c>
      <c r="J3718" t="s">
        <v>47</v>
      </c>
      <c r="K3718">
        <v>25</v>
      </c>
      <c r="L3718">
        <v>5.78</v>
      </c>
      <c r="M3718" s="2">
        <v>0.03</v>
      </c>
      <c r="N3718">
        <v>145.13</v>
      </c>
      <c r="O3718">
        <v>4.96</v>
      </c>
      <c r="P3718">
        <v>-42.45</v>
      </c>
      <c r="Q3718" s="2">
        <v>0.36</v>
      </c>
      <c r="R3718" t="s">
        <v>29</v>
      </c>
      <c r="S3718" t="s">
        <v>30</v>
      </c>
      <c r="T3718" t="s">
        <v>2728</v>
      </c>
      <c r="U3718" t="s">
        <v>61</v>
      </c>
      <c r="V3718" t="s">
        <v>68</v>
      </c>
      <c r="W3718">
        <v>5810</v>
      </c>
      <c r="X3718" s="1">
        <v>41551</v>
      </c>
      <c r="Y3718" t="s">
        <v>34</v>
      </c>
      <c r="Z3718" t="e" vm="11">
        <v>#VALUE!</v>
      </c>
      <c r="AA3718">
        <v>76706</v>
      </c>
      <c r="AB3718" t="e" cm="1" vm="2">
        <f t="array" ref="AB3718">_FV(Table1[[#This Row],[State]],"Country/region",TRUE)</f>
        <v>#VALUE!</v>
      </c>
    </row>
    <row r="3719" spans="1:28" x14ac:dyDescent="0.35">
      <c r="A3719" t="s">
        <v>2319</v>
      </c>
      <c r="B3719">
        <v>50</v>
      </c>
      <c r="C3719" t="s">
        <v>2102</v>
      </c>
      <c r="D3719" t="s">
        <v>38</v>
      </c>
      <c r="E3719">
        <f>YEAR(Table1[[#This Row],[Order Date]])</f>
        <v>2013</v>
      </c>
      <c r="F3719">
        <v>1</v>
      </c>
      <c r="G3719">
        <f>MONTH(Table1[[#This Row],[Order Date]])</f>
        <v>10</v>
      </c>
      <c r="H3719" s="1">
        <v>41548</v>
      </c>
      <c r="I3719">
        <v>42375</v>
      </c>
      <c r="J3719" t="s">
        <v>28</v>
      </c>
      <c r="K3719">
        <v>45</v>
      </c>
      <c r="L3719">
        <v>2.94</v>
      </c>
      <c r="M3719" s="2">
        <v>0.03</v>
      </c>
      <c r="N3719">
        <v>138.44999999999999</v>
      </c>
      <c r="O3719">
        <v>0.7</v>
      </c>
      <c r="P3719">
        <v>24.34</v>
      </c>
      <c r="Q3719" s="2">
        <v>0.57999999999999996</v>
      </c>
      <c r="R3719" t="s">
        <v>29</v>
      </c>
      <c r="S3719" t="s">
        <v>59</v>
      </c>
      <c r="T3719" t="s">
        <v>521</v>
      </c>
      <c r="U3719" t="s">
        <v>88</v>
      </c>
      <c r="V3719" t="s">
        <v>33</v>
      </c>
      <c r="W3719">
        <v>5980</v>
      </c>
      <c r="X3719" s="1">
        <v>41549</v>
      </c>
      <c r="Y3719" t="s">
        <v>42</v>
      </c>
      <c r="Z3719" t="e" vm="22">
        <v>#VALUE!</v>
      </c>
      <c r="AA3719">
        <v>44094</v>
      </c>
      <c r="AB3719" t="e" cm="1" vm="2">
        <f t="array" ref="AB3719">_FV(Table1[[#This Row],[State]],"Country/region",TRUE)</f>
        <v>#VALUE!</v>
      </c>
    </row>
    <row r="3720" spans="1:28" x14ac:dyDescent="0.35">
      <c r="A3720" t="s">
        <v>504</v>
      </c>
      <c r="B3720">
        <v>50</v>
      </c>
      <c r="C3720" t="s">
        <v>505</v>
      </c>
      <c r="D3720" t="s">
        <v>57</v>
      </c>
      <c r="E3720">
        <f>YEAR(Table1[[#This Row],[Order Date]])</f>
        <v>2013</v>
      </c>
      <c r="F3720">
        <v>1</v>
      </c>
      <c r="G3720">
        <f>MONTH(Table1[[#This Row],[Order Date]])</f>
        <v>10</v>
      </c>
      <c r="H3720" s="1">
        <v>41548</v>
      </c>
      <c r="I3720">
        <v>14535</v>
      </c>
      <c r="J3720" t="s">
        <v>39</v>
      </c>
      <c r="K3720">
        <v>22</v>
      </c>
      <c r="L3720">
        <v>11.29</v>
      </c>
      <c r="M3720" s="2">
        <v>0.03</v>
      </c>
      <c r="N3720">
        <v>245.96</v>
      </c>
      <c r="O3720">
        <v>5.03</v>
      </c>
      <c r="P3720">
        <v>-33.82</v>
      </c>
      <c r="Q3720" s="2">
        <v>0.59</v>
      </c>
      <c r="R3720" t="s">
        <v>29</v>
      </c>
      <c r="S3720" t="s">
        <v>30</v>
      </c>
      <c r="T3720" t="s">
        <v>773</v>
      </c>
      <c r="U3720" t="s">
        <v>32</v>
      </c>
      <c r="V3720" t="s">
        <v>68</v>
      </c>
      <c r="W3720">
        <v>2043</v>
      </c>
      <c r="X3720" s="1">
        <v>41549</v>
      </c>
      <c r="Y3720" t="s">
        <v>34</v>
      </c>
      <c r="Z3720" t="e" vm="12">
        <v>#VALUE!</v>
      </c>
      <c r="AA3720">
        <v>52761</v>
      </c>
      <c r="AB3720" t="e" cm="1" vm="2">
        <f t="array" ref="AB3720">_FV(Table1[[#This Row],[State]],"Country/region",TRUE)</f>
        <v>#VALUE!</v>
      </c>
    </row>
    <row r="3721" spans="1:28" x14ac:dyDescent="0.35">
      <c r="A3721" t="s">
        <v>2133</v>
      </c>
      <c r="B3721">
        <v>50</v>
      </c>
      <c r="C3721" t="s">
        <v>992</v>
      </c>
      <c r="D3721" t="s">
        <v>46</v>
      </c>
      <c r="E3721">
        <f>YEAR(Table1[[#This Row],[Order Date]])</f>
        <v>2013</v>
      </c>
      <c r="F3721">
        <v>1</v>
      </c>
      <c r="G3721">
        <f>MONTH(Table1[[#This Row],[Order Date]])</f>
        <v>10</v>
      </c>
      <c r="H3721" s="1">
        <v>41549</v>
      </c>
      <c r="I3721">
        <v>37127</v>
      </c>
      <c r="J3721" t="s">
        <v>28</v>
      </c>
      <c r="K3721">
        <v>19</v>
      </c>
      <c r="L3721">
        <v>9.11</v>
      </c>
      <c r="M3721" s="2">
        <v>0.03</v>
      </c>
      <c r="N3721">
        <v>178.44</v>
      </c>
      <c r="O3721">
        <v>2.15</v>
      </c>
      <c r="P3721">
        <v>50.13</v>
      </c>
      <c r="Q3721" s="2">
        <v>0.4</v>
      </c>
      <c r="R3721" t="s">
        <v>29</v>
      </c>
      <c r="S3721" t="s">
        <v>59</v>
      </c>
      <c r="T3721" t="s">
        <v>63</v>
      </c>
      <c r="U3721" t="s">
        <v>61</v>
      </c>
      <c r="V3721" t="s">
        <v>76</v>
      </c>
      <c r="W3721">
        <v>5218</v>
      </c>
      <c r="X3721" s="1">
        <v>41550</v>
      </c>
      <c r="Y3721" t="s">
        <v>34</v>
      </c>
      <c r="Z3721" t="e" vm="44">
        <v>#VALUE!</v>
      </c>
      <c r="AA3721">
        <v>30907</v>
      </c>
      <c r="AB3721" t="e" cm="1" vm="2">
        <f t="array" ref="AB3721">_FV(Table1[[#This Row],[State]],"Country/region",TRUE)</f>
        <v>#VALUE!</v>
      </c>
    </row>
    <row r="3722" spans="1:28" x14ac:dyDescent="0.35">
      <c r="A3722" t="s">
        <v>2120</v>
      </c>
      <c r="B3722">
        <v>50</v>
      </c>
      <c r="C3722" t="s">
        <v>2121</v>
      </c>
      <c r="D3722" t="s">
        <v>27</v>
      </c>
      <c r="E3722">
        <f>YEAR(Table1[[#This Row],[Order Date]])</f>
        <v>2013</v>
      </c>
      <c r="F3722">
        <v>1</v>
      </c>
      <c r="G3722">
        <f>MONTH(Table1[[#This Row],[Order Date]])</f>
        <v>10</v>
      </c>
      <c r="H3722" s="1">
        <v>41549</v>
      </c>
      <c r="I3722">
        <v>5764</v>
      </c>
      <c r="J3722" t="s">
        <v>39</v>
      </c>
      <c r="K3722">
        <v>23</v>
      </c>
      <c r="L3722">
        <v>8.0399999999999991</v>
      </c>
      <c r="M3722" s="2">
        <v>0.02</v>
      </c>
      <c r="N3722">
        <v>193.79</v>
      </c>
      <c r="O3722">
        <v>8.94</v>
      </c>
      <c r="P3722">
        <v>-117.16200000000001</v>
      </c>
      <c r="Q3722" s="2">
        <v>0.4</v>
      </c>
      <c r="R3722" t="s">
        <v>29</v>
      </c>
      <c r="S3722" t="s">
        <v>30</v>
      </c>
      <c r="T3722" t="s">
        <v>1289</v>
      </c>
      <c r="U3722" t="s">
        <v>67</v>
      </c>
      <c r="V3722" t="s">
        <v>52</v>
      </c>
      <c r="W3722">
        <v>803</v>
      </c>
      <c r="X3722" s="1">
        <v>41550</v>
      </c>
      <c r="Y3722" t="s">
        <v>34</v>
      </c>
      <c r="Z3722" t="e" vm="7">
        <v>#VALUE!</v>
      </c>
      <c r="AA3722">
        <v>84106</v>
      </c>
      <c r="AB3722" t="e" cm="1" vm="2">
        <f t="array" ref="AB3722">_FV(Table1[[#This Row],[State]],"Country/region",TRUE)</f>
        <v>#VALUE!</v>
      </c>
    </row>
    <row r="3723" spans="1:28" x14ac:dyDescent="0.35">
      <c r="A3723" t="s">
        <v>492</v>
      </c>
      <c r="B3723">
        <v>50</v>
      </c>
      <c r="C3723" t="s">
        <v>3163</v>
      </c>
      <c r="D3723" t="s">
        <v>38</v>
      </c>
      <c r="E3723">
        <f>YEAR(Table1[[#This Row],[Order Date]])</f>
        <v>2013</v>
      </c>
      <c r="F3723">
        <v>1</v>
      </c>
      <c r="G3723">
        <f>MONTH(Table1[[#This Row],[Order Date]])</f>
        <v>10</v>
      </c>
      <c r="H3723" s="1">
        <v>41549</v>
      </c>
      <c r="I3723">
        <v>57984</v>
      </c>
      <c r="J3723" t="s">
        <v>28</v>
      </c>
      <c r="K3723">
        <v>6</v>
      </c>
      <c r="L3723">
        <v>30.97</v>
      </c>
      <c r="M3723" s="2">
        <v>7.0000000000000007E-2</v>
      </c>
      <c r="N3723">
        <v>192.99</v>
      </c>
      <c r="O3723">
        <v>4</v>
      </c>
      <c r="P3723">
        <v>-123.37</v>
      </c>
      <c r="Q3723" s="2">
        <v>0.74</v>
      </c>
      <c r="R3723" t="s">
        <v>96</v>
      </c>
      <c r="S3723" t="s">
        <v>30</v>
      </c>
      <c r="T3723" t="s">
        <v>2368</v>
      </c>
      <c r="U3723" t="s">
        <v>102</v>
      </c>
      <c r="V3723" t="s">
        <v>76</v>
      </c>
      <c r="W3723">
        <v>8118</v>
      </c>
      <c r="X3723" s="1">
        <v>41550</v>
      </c>
      <c r="Y3723" t="s">
        <v>42</v>
      </c>
      <c r="Z3723" t="e" vm="31">
        <v>#VALUE!</v>
      </c>
      <c r="AA3723">
        <v>37064</v>
      </c>
      <c r="AB3723" t="e" cm="1" vm="2">
        <f t="array" ref="AB3723">_FV(Table1[[#This Row],[State]],"Country/region",TRUE)</f>
        <v>#VALUE!</v>
      </c>
    </row>
    <row r="3724" spans="1:28" x14ac:dyDescent="0.35">
      <c r="A3724" t="s">
        <v>1848</v>
      </c>
      <c r="B3724">
        <v>50</v>
      </c>
      <c r="C3724" t="s">
        <v>1849</v>
      </c>
      <c r="D3724" t="s">
        <v>38</v>
      </c>
      <c r="E3724">
        <f>YEAR(Table1[[#This Row],[Order Date]])</f>
        <v>2013</v>
      </c>
      <c r="F3724">
        <v>1</v>
      </c>
      <c r="G3724">
        <f>MONTH(Table1[[#This Row],[Order Date]])</f>
        <v>10</v>
      </c>
      <c r="H3724" s="1">
        <v>41549</v>
      </c>
      <c r="I3724">
        <v>35686</v>
      </c>
      <c r="J3724" t="s">
        <v>28</v>
      </c>
      <c r="K3724">
        <v>48</v>
      </c>
      <c r="L3724">
        <v>6.48</v>
      </c>
      <c r="M3724" s="2">
        <v>0.05</v>
      </c>
      <c r="N3724">
        <v>313.52</v>
      </c>
      <c r="O3724">
        <v>9.17</v>
      </c>
      <c r="P3724">
        <v>-254.68</v>
      </c>
      <c r="Q3724" s="2">
        <v>0.37</v>
      </c>
      <c r="R3724" t="s">
        <v>29</v>
      </c>
      <c r="S3724" t="s">
        <v>30</v>
      </c>
      <c r="T3724" t="s">
        <v>250</v>
      </c>
      <c r="U3724" t="s">
        <v>61</v>
      </c>
      <c r="V3724" t="s">
        <v>52</v>
      </c>
      <c r="W3724">
        <v>5005</v>
      </c>
      <c r="X3724" s="1">
        <v>41551</v>
      </c>
      <c r="Y3724" t="s">
        <v>34</v>
      </c>
      <c r="Z3724" t="e" vm="23">
        <v>#VALUE!</v>
      </c>
      <c r="AA3724">
        <v>99352</v>
      </c>
      <c r="AB3724" t="e" cm="1" vm="2">
        <f t="array" ref="AB3724">_FV(Table1[[#This Row],[State]],"Country/region",TRUE)</f>
        <v>#VALUE!</v>
      </c>
    </row>
    <row r="3725" spans="1:28" x14ac:dyDescent="0.35">
      <c r="A3725" t="s">
        <v>1161</v>
      </c>
      <c r="B3725">
        <v>50</v>
      </c>
      <c r="C3725" t="s">
        <v>3163</v>
      </c>
      <c r="D3725" t="s">
        <v>38</v>
      </c>
      <c r="E3725">
        <f>YEAR(Table1[[#This Row],[Order Date]])</f>
        <v>2013</v>
      </c>
      <c r="F3725">
        <v>1</v>
      </c>
      <c r="G3725">
        <f>MONTH(Table1[[#This Row],[Order Date]])</f>
        <v>10</v>
      </c>
      <c r="H3725" s="1">
        <v>41549</v>
      </c>
      <c r="I3725">
        <v>57984</v>
      </c>
      <c r="J3725" t="s">
        <v>28</v>
      </c>
      <c r="K3725">
        <v>20</v>
      </c>
      <c r="L3725">
        <v>599.99</v>
      </c>
      <c r="M3725" s="2">
        <v>7.0000000000000007E-2</v>
      </c>
      <c r="N3725">
        <v>11829.4</v>
      </c>
      <c r="O3725">
        <v>24.49</v>
      </c>
      <c r="P3725">
        <v>3899.72</v>
      </c>
      <c r="Q3725" s="2">
        <v>0.37</v>
      </c>
      <c r="R3725" t="s">
        <v>96</v>
      </c>
      <c r="S3725" t="s">
        <v>40</v>
      </c>
      <c r="T3725" t="s">
        <v>2635</v>
      </c>
      <c r="U3725" t="s">
        <v>192</v>
      </c>
      <c r="V3725" t="s">
        <v>76</v>
      </c>
      <c r="W3725">
        <v>8119</v>
      </c>
      <c r="X3725" s="1">
        <v>41551</v>
      </c>
      <c r="Y3725" t="s">
        <v>34</v>
      </c>
      <c r="Z3725" t="e" vm="31">
        <v>#VALUE!</v>
      </c>
      <c r="AA3725">
        <v>37066</v>
      </c>
      <c r="AB3725" t="e" cm="1" vm="2">
        <f t="array" ref="AB3725">_FV(Table1[[#This Row],[State]],"Country/region",TRUE)</f>
        <v>#VALUE!</v>
      </c>
    </row>
    <row r="3726" spans="1:28" x14ac:dyDescent="0.35">
      <c r="A3726" t="s">
        <v>1605</v>
      </c>
      <c r="B3726">
        <v>50</v>
      </c>
      <c r="C3726" t="s">
        <v>3116</v>
      </c>
      <c r="D3726" t="s">
        <v>38</v>
      </c>
      <c r="E3726">
        <f>YEAR(Table1[[#This Row],[Order Date]])</f>
        <v>2013</v>
      </c>
      <c r="F3726">
        <v>1</v>
      </c>
      <c r="G3726">
        <f>MONTH(Table1[[#This Row],[Order Date]])</f>
        <v>10</v>
      </c>
      <c r="H3726" s="1">
        <v>41550</v>
      </c>
      <c r="I3726">
        <v>52292</v>
      </c>
      <c r="J3726" t="s">
        <v>39</v>
      </c>
      <c r="K3726">
        <v>18</v>
      </c>
      <c r="L3726">
        <v>130.97999999999999</v>
      </c>
      <c r="M3726" s="2">
        <v>0.06</v>
      </c>
      <c r="N3726">
        <v>2379.15</v>
      </c>
      <c r="O3726">
        <v>30</v>
      </c>
      <c r="P3726">
        <v>-261.77</v>
      </c>
      <c r="Q3726" s="2">
        <v>0.78</v>
      </c>
      <c r="R3726" t="s">
        <v>48</v>
      </c>
      <c r="S3726" t="s">
        <v>49</v>
      </c>
      <c r="T3726" t="s">
        <v>1318</v>
      </c>
      <c r="U3726" t="s">
        <v>51</v>
      </c>
      <c r="V3726" t="s">
        <v>52</v>
      </c>
      <c r="W3726">
        <v>7340</v>
      </c>
      <c r="X3726" s="1">
        <v>41551</v>
      </c>
      <c r="Y3726" t="s">
        <v>53</v>
      </c>
      <c r="Z3726" t="e" vm="4">
        <v>#VALUE!</v>
      </c>
      <c r="AA3726">
        <v>92054</v>
      </c>
      <c r="AB3726" t="e" cm="1" vm="2">
        <f t="array" ref="AB3726">_FV(Table1[[#This Row],[State]],"Country/region",TRUE)</f>
        <v>#VALUE!</v>
      </c>
    </row>
    <row r="3727" spans="1:28" x14ac:dyDescent="0.35">
      <c r="A3727" t="s">
        <v>1700</v>
      </c>
      <c r="B3727">
        <v>50</v>
      </c>
      <c r="C3727" t="s">
        <v>1409</v>
      </c>
      <c r="D3727" t="s">
        <v>46</v>
      </c>
      <c r="E3727">
        <f>YEAR(Table1[[#This Row],[Order Date]])</f>
        <v>2013</v>
      </c>
      <c r="F3727">
        <v>1</v>
      </c>
      <c r="G3727">
        <f>MONTH(Table1[[#This Row],[Order Date]])</f>
        <v>10</v>
      </c>
      <c r="H3727" s="1">
        <v>41550</v>
      </c>
      <c r="I3727">
        <v>24260</v>
      </c>
      <c r="J3727" t="s">
        <v>39</v>
      </c>
      <c r="K3727">
        <v>48</v>
      </c>
      <c r="L3727">
        <v>11.97</v>
      </c>
      <c r="M3727" s="2">
        <v>0.09</v>
      </c>
      <c r="N3727">
        <v>548.29999999999995</v>
      </c>
      <c r="O3727">
        <v>4.9800000000000004</v>
      </c>
      <c r="P3727">
        <v>-47.92</v>
      </c>
      <c r="Q3727" s="2">
        <v>0.57999999999999996</v>
      </c>
      <c r="R3727" t="s">
        <v>29</v>
      </c>
      <c r="S3727" t="s">
        <v>30</v>
      </c>
      <c r="T3727" t="s">
        <v>1123</v>
      </c>
      <c r="U3727" t="s">
        <v>214</v>
      </c>
      <c r="V3727" t="s">
        <v>52</v>
      </c>
      <c r="W3727">
        <v>3403</v>
      </c>
      <c r="X3727" s="1">
        <v>41551</v>
      </c>
      <c r="Y3727" t="s">
        <v>42</v>
      </c>
      <c r="Z3727" t="e" vm="33">
        <v>#VALUE!</v>
      </c>
      <c r="AA3727">
        <v>83701</v>
      </c>
      <c r="AB3727" t="e" cm="1" vm="2">
        <f t="array" ref="AB3727">_FV(Table1[[#This Row],[State]],"Country/region",TRUE)</f>
        <v>#VALUE!</v>
      </c>
    </row>
    <row r="3728" spans="1:28" x14ac:dyDescent="0.35">
      <c r="A3728" t="s">
        <v>3157</v>
      </c>
      <c r="B3728">
        <v>50</v>
      </c>
      <c r="C3728" t="s">
        <v>3156</v>
      </c>
      <c r="D3728" t="s">
        <v>38</v>
      </c>
      <c r="E3728">
        <f>YEAR(Table1[[#This Row],[Order Date]])</f>
        <v>2013</v>
      </c>
      <c r="F3728">
        <v>1</v>
      </c>
      <c r="G3728">
        <f>MONTH(Table1[[#This Row],[Order Date]])</f>
        <v>10</v>
      </c>
      <c r="H3728" s="1">
        <v>41550</v>
      </c>
      <c r="I3728">
        <v>57478</v>
      </c>
      <c r="J3728" t="s">
        <v>58</v>
      </c>
      <c r="K3728">
        <v>36</v>
      </c>
      <c r="L3728">
        <v>1.88</v>
      </c>
      <c r="M3728" s="2">
        <v>0.1</v>
      </c>
      <c r="N3728">
        <v>63.53</v>
      </c>
      <c r="O3728">
        <v>0.79</v>
      </c>
      <c r="P3728">
        <v>-2.5099999999999998</v>
      </c>
      <c r="Q3728" s="2">
        <v>0.5</v>
      </c>
      <c r="R3728" t="s">
        <v>29</v>
      </c>
      <c r="S3728" t="s">
        <v>59</v>
      </c>
      <c r="T3728" t="s">
        <v>3179</v>
      </c>
      <c r="U3728" t="s">
        <v>232</v>
      </c>
      <c r="V3728" t="s">
        <v>76</v>
      </c>
      <c r="W3728">
        <v>8052</v>
      </c>
      <c r="X3728" s="1">
        <v>41551</v>
      </c>
      <c r="Y3728" t="s">
        <v>34</v>
      </c>
      <c r="Z3728" t="e" vm="47">
        <v>#VALUE!</v>
      </c>
      <c r="AA3728">
        <v>28031</v>
      </c>
      <c r="AB3728" t="e" cm="1" vm="2">
        <f t="array" ref="AB3728">_FV(Table1[[#This Row],[State]],"Country/region",TRUE)</f>
        <v>#VALUE!</v>
      </c>
    </row>
    <row r="3729" spans="1:28" x14ac:dyDescent="0.35">
      <c r="A3729" t="s">
        <v>743</v>
      </c>
      <c r="B3729">
        <v>50</v>
      </c>
      <c r="C3729" t="s">
        <v>2252</v>
      </c>
      <c r="D3729" t="s">
        <v>27</v>
      </c>
      <c r="E3729">
        <f>YEAR(Table1[[#This Row],[Order Date]])</f>
        <v>2013</v>
      </c>
      <c r="F3729">
        <v>1</v>
      </c>
      <c r="G3729">
        <f>MONTH(Table1[[#This Row],[Order Date]])</f>
        <v>10</v>
      </c>
      <c r="H3729" s="1">
        <v>41550</v>
      </c>
      <c r="I3729">
        <v>35426</v>
      </c>
      <c r="J3729" t="s">
        <v>28</v>
      </c>
      <c r="K3729">
        <v>5</v>
      </c>
      <c r="L3729">
        <v>10.31</v>
      </c>
      <c r="M3729" s="2">
        <v>0.08</v>
      </c>
      <c r="N3729">
        <v>53.01</v>
      </c>
      <c r="O3729">
        <v>1.79</v>
      </c>
      <c r="P3729">
        <v>3.85</v>
      </c>
      <c r="Q3729" s="2">
        <v>0.38</v>
      </c>
      <c r="R3729" t="s">
        <v>29</v>
      </c>
      <c r="S3729" t="s">
        <v>59</v>
      </c>
      <c r="T3729" t="s">
        <v>2017</v>
      </c>
      <c r="U3729" t="s">
        <v>61</v>
      </c>
      <c r="V3729" t="s">
        <v>52</v>
      </c>
      <c r="W3729">
        <v>4979</v>
      </c>
      <c r="X3729" s="1">
        <v>41551</v>
      </c>
      <c r="Y3729" t="s">
        <v>34</v>
      </c>
      <c r="Z3729" t="e" vm="23">
        <v>#VALUE!</v>
      </c>
      <c r="AA3729">
        <v>98002</v>
      </c>
      <c r="AB3729" t="e" cm="1" vm="2">
        <f t="array" ref="AB3729">_FV(Table1[[#This Row],[State]],"Country/region",TRUE)</f>
        <v>#VALUE!</v>
      </c>
    </row>
    <row r="3730" spans="1:28" x14ac:dyDescent="0.35">
      <c r="A3730" t="s">
        <v>3180</v>
      </c>
      <c r="B3730">
        <v>50</v>
      </c>
      <c r="C3730" t="s">
        <v>1498</v>
      </c>
      <c r="D3730" t="s">
        <v>38</v>
      </c>
      <c r="E3730">
        <f>YEAR(Table1[[#This Row],[Order Date]])</f>
        <v>2013</v>
      </c>
      <c r="F3730">
        <v>1</v>
      </c>
      <c r="G3730">
        <f>MONTH(Table1[[#This Row],[Order Date]])</f>
        <v>10</v>
      </c>
      <c r="H3730" s="1">
        <v>41550</v>
      </c>
      <c r="I3730">
        <v>49764</v>
      </c>
      <c r="J3730" t="s">
        <v>47</v>
      </c>
      <c r="K3730">
        <v>37</v>
      </c>
      <c r="L3730">
        <v>10.98</v>
      </c>
      <c r="M3730" s="2">
        <v>7.0000000000000007E-2</v>
      </c>
      <c r="N3730">
        <v>395.37</v>
      </c>
      <c r="O3730">
        <v>3.37</v>
      </c>
      <c r="P3730">
        <v>17.149999999999999</v>
      </c>
      <c r="Q3730" s="2">
        <v>0.56999999999999995</v>
      </c>
      <c r="R3730" t="s">
        <v>29</v>
      </c>
      <c r="S3730" t="s">
        <v>139</v>
      </c>
      <c r="T3730" t="s">
        <v>1274</v>
      </c>
      <c r="U3730" t="s">
        <v>481</v>
      </c>
      <c r="V3730" t="s">
        <v>52</v>
      </c>
      <c r="W3730">
        <v>6962</v>
      </c>
      <c r="X3730" s="1">
        <v>41554</v>
      </c>
      <c r="Y3730" t="s">
        <v>42</v>
      </c>
      <c r="Z3730" t="e" vm="42">
        <v>#VALUE!</v>
      </c>
      <c r="AA3730">
        <v>85338</v>
      </c>
      <c r="AB3730" t="e" cm="1" vm="2">
        <f t="array" ref="AB3730">_FV(Table1[[#This Row],[State]],"Country/region",TRUE)</f>
        <v>#VALUE!</v>
      </c>
    </row>
    <row r="3731" spans="1:28" x14ac:dyDescent="0.35">
      <c r="A3731" t="s">
        <v>2425</v>
      </c>
      <c r="B3731">
        <v>50</v>
      </c>
      <c r="C3731" t="s">
        <v>702</v>
      </c>
      <c r="D3731" t="s">
        <v>46</v>
      </c>
      <c r="E3731">
        <f>YEAR(Table1[[#This Row],[Order Date]])</f>
        <v>2013</v>
      </c>
      <c r="F3731">
        <v>1</v>
      </c>
      <c r="G3731">
        <f>MONTH(Table1[[#This Row],[Order Date]])</f>
        <v>10</v>
      </c>
      <c r="H3731" s="1">
        <v>41551</v>
      </c>
      <c r="I3731">
        <v>33573</v>
      </c>
      <c r="J3731" t="s">
        <v>58</v>
      </c>
      <c r="K3731">
        <v>15</v>
      </c>
      <c r="L3731">
        <v>150.97999999999999</v>
      </c>
      <c r="M3731" s="2">
        <v>0.06</v>
      </c>
      <c r="N3731">
        <v>2272.56</v>
      </c>
      <c r="O3731">
        <v>16.010000000000002</v>
      </c>
      <c r="P3731">
        <v>111.0474</v>
      </c>
      <c r="Q3731" s="2">
        <v>0.7</v>
      </c>
      <c r="R3731" t="s">
        <v>48</v>
      </c>
      <c r="S3731" t="s">
        <v>73</v>
      </c>
      <c r="T3731" t="s">
        <v>123</v>
      </c>
      <c r="U3731" t="s">
        <v>75</v>
      </c>
      <c r="V3731" t="s">
        <v>33</v>
      </c>
      <c r="W3731">
        <v>4717</v>
      </c>
      <c r="X3731" s="1">
        <v>41551</v>
      </c>
      <c r="Y3731" t="s">
        <v>53</v>
      </c>
      <c r="Z3731" t="e" vm="22">
        <v>#VALUE!</v>
      </c>
      <c r="AA3731">
        <v>43221</v>
      </c>
      <c r="AB3731" t="e" cm="1" vm="2">
        <f t="array" ref="AB3731">_FV(Table1[[#This Row],[State]],"Country/region",TRUE)</f>
        <v>#VALUE!</v>
      </c>
    </row>
    <row r="3732" spans="1:28" x14ac:dyDescent="0.35">
      <c r="A3732" t="s">
        <v>1130</v>
      </c>
      <c r="B3732">
        <v>50</v>
      </c>
      <c r="C3732" t="s">
        <v>1045</v>
      </c>
      <c r="D3732" t="s">
        <v>38</v>
      </c>
      <c r="E3732">
        <f>YEAR(Table1[[#This Row],[Order Date]])</f>
        <v>2013</v>
      </c>
      <c r="F3732">
        <v>1</v>
      </c>
      <c r="G3732">
        <f>MONTH(Table1[[#This Row],[Order Date]])</f>
        <v>10</v>
      </c>
      <c r="H3732" s="1">
        <v>41551</v>
      </c>
      <c r="I3732">
        <v>57475</v>
      </c>
      <c r="J3732" t="s">
        <v>47</v>
      </c>
      <c r="K3732">
        <v>34</v>
      </c>
      <c r="L3732">
        <v>15.99</v>
      </c>
      <c r="M3732" s="2">
        <v>0.06</v>
      </c>
      <c r="N3732">
        <v>554.88</v>
      </c>
      <c r="O3732">
        <v>13.18</v>
      </c>
      <c r="P3732">
        <v>-145.32550000000001</v>
      </c>
      <c r="Q3732" s="2">
        <v>0.37</v>
      </c>
      <c r="R3732" t="s">
        <v>29</v>
      </c>
      <c r="S3732" t="s">
        <v>30</v>
      </c>
      <c r="T3732" t="s">
        <v>186</v>
      </c>
      <c r="U3732" t="s">
        <v>67</v>
      </c>
      <c r="V3732" t="s">
        <v>76</v>
      </c>
      <c r="W3732">
        <v>8045</v>
      </c>
      <c r="X3732" s="1">
        <v>41551</v>
      </c>
      <c r="Y3732" t="s">
        <v>34</v>
      </c>
      <c r="Z3732" t="e" vm="6">
        <v>#VALUE!</v>
      </c>
      <c r="AA3732">
        <v>36701</v>
      </c>
      <c r="AB3732" t="e" cm="1" vm="2">
        <f t="array" ref="AB3732">_FV(Table1[[#This Row],[State]],"Country/region",TRUE)</f>
        <v>#VALUE!</v>
      </c>
    </row>
    <row r="3733" spans="1:28" x14ac:dyDescent="0.35">
      <c r="A3733" t="s">
        <v>1130</v>
      </c>
      <c r="B3733">
        <v>50</v>
      </c>
      <c r="C3733" t="s">
        <v>1045</v>
      </c>
      <c r="D3733" t="s">
        <v>38</v>
      </c>
      <c r="E3733">
        <f>YEAR(Table1[[#This Row],[Order Date]])</f>
        <v>2013</v>
      </c>
      <c r="F3733">
        <v>1</v>
      </c>
      <c r="G3733">
        <f>MONTH(Table1[[#This Row],[Order Date]])</f>
        <v>10</v>
      </c>
      <c r="H3733" s="1">
        <v>41551</v>
      </c>
      <c r="I3733">
        <v>57475</v>
      </c>
      <c r="J3733" t="s">
        <v>47</v>
      </c>
      <c r="K3733">
        <v>48</v>
      </c>
      <c r="L3733">
        <v>6.54</v>
      </c>
      <c r="M3733" s="2">
        <v>0.04</v>
      </c>
      <c r="N3733">
        <v>309.64999999999998</v>
      </c>
      <c r="O3733">
        <v>5.27</v>
      </c>
      <c r="P3733">
        <v>-79.81</v>
      </c>
      <c r="Q3733" s="2">
        <v>0.36</v>
      </c>
      <c r="R3733" t="s">
        <v>29</v>
      </c>
      <c r="S3733" t="s">
        <v>30</v>
      </c>
      <c r="T3733" t="s">
        <v>2302</v>
      </c>
      <c r="U3733" t="s">
        <v>67</v>
      </c>
      <c r="V3733" t="s">
        <v>76</v>
      </c>
      <c r="W3733">
        <v>8046</v>
      </c>
      <c r="X3733" s="1">
        <v>41551</v>
      </c>
      <c r="Y3733" t="s">
        <v>34</v>
      </c>
      <c r="Z3733" t="e" vm="6">
        <v>#VALUE!</v>
      </c>
      <c r="AA3733">
        <v>36701</v>
      </c>
      <c r="AB3733" t="e" cm="1" vm="2">
        <f t="array" ref="AB3733">_FV(Table1[[#This Row],[State]],"Country/region",TRUE)</f>
        <v>#VALUE!</v>
      </c>
    </row>
    <row r="3734" spans="1:28" x14ac:dyDescent="0.35">
      <c r="A3734" t="s">
        <v>3181</v>
      </c>
      <c r="B3734">
        <v>50</v>
      </c>
      <c r="C3734" t="s">
        <v>2092</v>
      </c>
      <c r="D3734" t="s">
        <v>38</v>
      </c>
      <c r="E3734">
        <f>YEAR(Table1[[#This Row],[Order Date]])</f>
        <v>2013</v>
      </c>
      <c r="F3734">
        <v>1</v>
      </c>
      <c r="G3734">
        <f>MONTH(Table1[[#This Row],[Order Date]])</f>
        <v>10</v>
      </c>
      <c r="H3734" s="1">
        <v>41551</v>
      </c>
      <c r="I3734">
        <v>30150</v>
      </c>
      <c r="J3734" t="s">
        <v>58</v>
      </c>
      <c r="K3734">
        <v>30</v>
      </c>
      <c r="L3734">
        <v>15.57</v>
      </c>
      <c r="M3734" s="2">
        <v>0.06</v>
      </c>
      <c r="N3734">
        <v>443.46</v>
      </c>
      <c r="O3734">
        <v>1.39</v>
      </c>
      <c r="P3734">
        <v>193.12</v>
      </c>
      <c r="Q3734" s="2">
        <v>0.38</v>
      </c>
      <c r="R3734" t="s">
        <v>29</v>
      </c>
      <c r="S3734" t="s">
        <v>30</v>
      </c>
      <c r="T3734" t="s">
        <v>990</v>
      </c>
      <c r="U3734" t="s">
        <v>267</v>
      </c>
      <c r="V3734" t="s">
        <v>33</v>
      </c>
      <c r="W3734">
        <v>4241</v>
      </c>
      <c r="X3734" s="1">
        <v>41552</v>
      </c>
      <c r="Y3734" t="s">
        <v>34</v>
      </c>
      <c r="Z3734" t="e" vm="24">
        <v>#VALUE!</v>
      </c>
      <c r="AA3734">
        <v>8109</v>
      </c>
      <c r="AB3734" t="e" cm="1" vm="2">
        <f t="array" ref="AB3734">_FV(Table1[[#This Row],[State]],"Country/region",TRUE)</f>
        <v>#VALUE!</v>
      </c>
    </row>
    <row r="3735" spans="1:28" x14ac:dyDescent="0.35">
      <c r="A3735" t="s">
        <v>1736</v>
      </c>
      <c r="B3735">
        <v>50</v>
      </c>
      <c r="C3735" t="s">
        <v>3182</v>
      </c>
      <c r="D3735" t="s">
        <v>38</v>
      </c>
      <c r="E3735">
        <f>YEAR(Table1[[#This Row],[Order Date]])</f>
        <v>2013</v>
      </c>
      <c r="F3735">
        <v>1</v>
      </c>
      <c r="G3735">
        <f>MONTH(Table1[[#This Row],[Order Date]])</f>
        <v>10</v>
      </c>
      <c r="H3735" s="1">
        <v>41551</v>
      </c>
      <c r="I3735">
        <v>54563</v>
      </c>
      <c r="J3735" t="s">
        <v>58</v>
      </c>
      <c r="K3735">
        <v>24</v>
      </c>
      <c r="L3735">
        <v>20.239999999999998</v>
      </c>
      <c r="M3735" s="2">
        <v>0.01</v>
      </c>
      <c r="N3735">
        <v>523.55999999999995</v>
      </c>
      <c r="O3735">
        <v>8.99</v>
      </c>
      <c r="P3735">
        <v>43.87</v>
      </c>
      <c r="Q3735" s="2">
        <v>0.46</v>
      </c>
      <c r="R3735" t="s">
        <v>48</v>
      </c>
      <c r="S3735" t="s">
        <v>139</v>
      </c>
      <c r="T3735" t="s">
        <v>3183</v>
      </c>
      <c r="U3735" t="s">
        <v>82</v>
      </c>
      <c r="V3735" t="s">
        <v>68</v>
      </c>
      <c r="W3735">
        <v>7626</v>
      </c>
      <c r="X3735" s="1">
        <v>41553</v>
      </c>
      <c r="Y3735" t="s">
        <v>34</v>
      </c>
      <c r="Z3735" t="e" vm="11">
        <v>#VALUE!</v>
      </c>
      <c r="AA3735">
        <v>77840</v>
      </c>
      <c r="AB3735" t="e" cm="1" vm="2">
        <f t="array" ref="AB3735">_FV(Table1[[#This Row],[State]],"Country/region",TRUE)</f>
        <v>#VALUE!</v>
      </c>
    </row>
    <row r="3736" spans="1:28" x14ac:dyDescent="0.35">
      <c r="A3736" t="s">
        <v>1130</v>
      </c>
      <c r="B3736">
        <v>50</v>
      </c>
      <c r="C3736" t="s">
        <v>1045</v>
      </c>
      <c r="D3736" t="s">
        <v>38</v>
      </c>
      <c r="E3736">
        <f>YEAR(Table1[[#This Row],[Order Date]])</f>
        <v>2013</v>
      </c>
      <c r="F3736">
        <v>1</v>
      </c>
      <c r="G3736">
        <f>MONTH(Table1[[#This Row],[Order Date]])</f>
        <v>10</v>
      </c>
      <c r="H3736" s="1">
        <v>41551</v>
      </c>
      <c r="I3736">
        <v>57475</v>
      </c>
      <c r="J3736" t="s">
        <v>47</v>
      </c>
      <c r="K3736">
        <v>24</v>
      </c>
      <c r="L3736">
        <v>6.48</v>
      </c>
      <c r="M3736" s="2">
        <v>0.09</v>
      </c>
      <c r="N3736">
        <v>152.37</v>
      </c>
      <c r="O3736">
        <v>6.6</v>
      </c>
      <c r="P3736">
        <v>-76.53</v>
      </c>
      <c r="Q3736" s="2">
        <v>0.37</v>
      </c>
      <c r="R3736" t="s">
        <v>29</v>
      </c>
      <c r="S3736" t="s">
        <v>30</v>
      </c>
      <c r="T3736" t="s">
        <v>600</v>
      </c>
      <c r="U3736" t="s">
        <v>61</v>
      </c>
      <c r="V3736" t="s">
        <v>76</v>
      </c>
      <c r="W3736">
        <v>8047</v>
      </c>
      <c r="X3736" s="1">
        <v>41553</v>
      </c>
      <c r="Y3736" t="s">
        <v>34</v>
      </c>
      <c r="Z3736" t="e" vm="6">
        <v>#VALUE!</v>
      </c>
      <c r="AA3736">
        <v>36701</v>
      </c>
      <c r="AB3736" t="e" cm="1" vm="2">
        <f t="array" ref="AB3736">_FV(Table1[[#This Row],[State]],"Country/region",TRUE)</f>
        <v>#VALUE!</v>
      </c>
    </row>
    <row r="3737" spans="1:28" x14ac:dyDescent="0.35">
      <c r="A3737" t="s">
        <v>1620</v>
      </c>
      <c r="B3737">
        <v>50</v>
      </c>
      <c r="C3737" t="s">
        <v>1621</v>
      </c>
      <c r="D3737" t="s">
        <v>27</v>
      </c>
      <c r="E3737">
        <f>YEAR(Table1[[#This Row],[Order Date]])</f>
        <v>2013</v>
      </c>
      <c r="F3737">
        <v>1</v>
      </c>
      <c r="G3737">
        <f>MONTH(Table1[[#This Row],[Order Date]])</f>
        <v>10</v>
      </c>
      <c r="H3737" s="1">
        <v>41551</v>
      </c>
      <c r="I3737">
        <v>55969</v>
      </c>
      <c r="J3737" t="s">
        <v>131</v>
      </c>
      <c r="K3737">
        <v>37</v>
      </c>
      <c r="L3737">
        <v>64.98</v>
      </c>
      <c r="M3737" s="2">
        <v>0.08</v>
      </c>
      <c r="N3737">
        <v>2329.4</v>
      </c>
      <c r="O3737">
        <v>6.88</v>
      </c>
      <c r="P3737">
        <v>189.77</v>
      </c>
      <c r="Q3737" s="2">
        <v>0.73</v>
      </c>
      <c r="R3737" t="s">
        <v>29</v>
      </c>
      <c r="S3737" t="s">
        <v>30</v>
      </c>
      <c r="T3737" t="s">
        <v>2753</v>
      </c>
      <c r="U3737" t="s">
        <v>32</v>
      </c>
      <c r="V3737" t="s">
        <v>68</v>
      </c>
      <c r="W3737">
        <v>7829</v>
      </c>
      <c r="X3737" s="1">
        <v>41554</v>
      </c>
      <c r="Y3737" t="s">
        <v>34</v>
      </c>
      <c r="Z3737" t="e" vm="28">
        <v>#VALUE!</v>
      </c>
      <c r="AA3737">
        <v>63122</v>
      </c>
      <c r="AB3737" t="e" cm="1" vm="2">
        <f t="array" ref="AB3737">_FV(Table1[[#This Row],[State]],"Country/region",TRUE)</f>
        <v>#VALUE!</v>
      </c>
    </row>
    <row r="3738" spans="1:28" x14ac:dyDescent="0.35">
      <c r="A3738" t="s">
        <v>1130</v>
      </c>
      <c r="B3738">
        <v>50</v>
      </c>
      <c r="C3738" t="s">
        <v>1045</v>
      </c>
      <c r="D3738" t="s">
        <v>38</v>
      </c>
      <c r="E3738">
        <f>YEAR(Table1[[#This Row],[Order Date]])</f>
        <v>2013</v>
      </c>
      <c r="F3738">
        <v>1</v>
      </c>
      <c r="G3738">
        <f>MONTH(Table1[[#This Row],[Order Date]])</f>
        <v>10</v>
      </c>
      <c r="H3738" s="1">
        <v>41551</v>
      </c>
      <c r="I3738">
        <v>57475</v>
      </c>
      <c r="J3738" t="s">
        <v>47</v>
      </c>
      <c r="K3738">
        <v>32</v>
      </c>
      <c r="L3738">
        <v>4.91</v>
      </c>
      <c r="M3738" s="2">
        <v>0.04</v>
      </c>
      <c r="N3738">
        <v>167.07</v>
      </c>
      <c r="O3738">
        <v>5.68</v>
      </c>
      <c r="P3738">
        <v>-93.230500000000006</v>
      </c>
      <c r="Q3738" s="2">
        <v>0.36</v>
      </c>
      <c r="R3738" t="s">
        <v>29</v>
      </c>
      <c r="S3738" t="s">
        <v>30</v>
      </c>
      <c r="T3738" t="s">
        <v>1150</v>
      </c>
      <c r="U3738" t="s">
        <v>67</v>
      </c>
      <c r="V3738" t="s">
        <v>76</v>
      </c>
      <c r="W3738">
        <v>8044</v>
      </c>
      <c r="X3738" s="1">
        <v>41558</v>
      </c>
      <c r="Y3738" t="s">
        <v>34</v>
      </c>
      <c r="Z3738" t="e" vm="6">
        <v>#VALUE!</v>
      </c>
      <c r="AA3738">
        <v>36701</v>
      </c>
      <c r="AB3738" t="e" cm="1" vm="2">
        <f t="array" ref="AB3738">_FV(Table1[[#This Row],[State]],"Country/region",TRUE)</f>
        <v>#VALUE!</v>
      </c>
    </row>
    <row r="3739" spans="1:28" x14ac:dyDescent="0.35">
      <c r="A3739" t="s">
        <v>1447</v>
      </c>
      <c r="B3739">
        <v>50</v>
      </c>
      <c r="C3739" t="s">
        <v>270</v>
      </c>
      <c r="D3739" t="s">
        <v>46</v>
      </c>
      <c r="E3739">
        <f>YEAR(Table1[[#This Row],[Order Date]])</f>
        <v>2013</v>
      </c>
      <c r="F3739">
        <v>1</v>
      </c>
      <c r="G3739">
        <f>MONTH(Table1[[#This Row],[Order Date]])</f>
        <v>10</v>
      </c>
      <c r="H3739" s="1">
        <v>41552</v>
      </c>
      <c r="I3739">
        <v>56099</v>
      </c>
      <c r="J3739" t="s">
        <v>47</v>
      </c>
      <c r="K3739">
        <v>11</v>
      </c>
      <c r="L3739">
        <v>10.98</v>
      </c>
      <c r="M3739" s="2">
        <v>0.02</v>
      </c>
      <c r="N3739">
        <v>122.35</v>
      </c>
      <c r="O3739">
        <v>3.99</v>
      </c>
      <c r="P3739">
        <v>-13.55</v>
      </c>
      <c r="Q3739" s="2">
        <v>0.57999999999999996</v>
      </c>
      <c r="R3739" t="s">
        <v>29</v>
      </c>
      <c r="S3739" t="s">
        <v>30</v>
      </c>
      <c r="T3739" t="s">
        <v>1537</v>
      </c>
      <c r="U3739" t="s">
        <v>214</v>
      </c>
      <c r="V3739" t="s">
        <v>76</v>
      </c>
      <c r="W3739">
        <v>7844</v>
      </c>
      <c r="X3739" s="1">
        <v>41559</v>
      </c>
      <c r="Y3739" t="s">
        <v>34</v>
      </c>
      <c r="Z3739" t="e" vm="29">
        <v>#VALUE!</v>
      </c>
      <c r="AA3739">
        <v>40475</v>
      </c>
      <c r="AB3739" t="e" cm="1" vm="2">
        <f t="array" ref="AB3739">_FV(Table1[[#This Row],[State]],"Country/region",TRUE)</f>
        <v>#VALUE!</v>
      </c>
    </row>
    <row r="3740" spans="1:28" x14ac:dyDescent="0.35">
      <c r="A3740" t="s">
        <v>1437</v>
      </c>
      <c r="B3740">
        <v>50</v>
      </c>
      <c r="C3740" t="s">
        <v>270</v>
      </c>
      <c r="D3740" t="s">
        <v>46</v>
      </c>
      <c r="E3740">
        <f>YEAR(Table1[[#This Row],[Order Date]])</f>
        <v>2013</v>
      </c>
      <c r="F3740">
        <v>1</v>
      </c>
      <c r="G3740">
        <f>MONTH(Table1[[#This Row],[Order Date]])</f>
        <v>10</v>
      </c>
      <c r="H3740" s="1">
        <v>41552</v>
      </c>
      <c r="I3740">
        <v>56099</v>
      </c>
      <c r="J3740" t="s">
        <v>47</v>
      </c>
      <c r="K3740">
        <v>6</v>
      </c>
      <c r="L3740">
        <v>15.7</v>
      </c>
      <c r="M3740" s="2">
        <v>0.1</v>
      </c>
      <c r="N3740">
        <v>96.03</v>
      </c>
      <c r="O3740">
        <v>11.25</v>
      </c>
      <c r="P3740">
        <v>-59.39</v>
      </c>
      <c r="Q3740" s="2">
        <v>0.6</v>
      </c>
      <c r="R3740" t="s">
        <v>29</v>
      </c>
      <c r="S3740" t="s">
        <v>30</v>
      </c>
      <c r="T3740" t="s">
        <v>2115</v>
      </c>
      <c r="U3740" t="s">
        <v>32</v>
      </c>
      <c r="V3740" t="s">
        <v>76</v>
      </c>
      <c r="W3740">
        <v>7843</v>
      </c>
      <c r="X3740" s="1">
        <v>41559</v>
      </c>
      <c r="Y3740" t="s">
        <v>34</v>
      </c>
      <c r="Z3740" t="e" vm="10">
        <v>#VALUE!</v>
      </c>
      <c r="AA3740">
        <v>71301</v>
      </c>
      <c r="AB3740" t="e" cm="1" vm="2">
        <f t="array" ref="AB3740">_FV(Table1[[#This Row],[State]],"Country/region",TRUE)</f>
        <v>#VALUE!</v>
      </c>
    </row>
    <row r="3741" spans="1:28" x14ac:dyDescent="0.35">
      <c r="A3741" t="s">
        <v>2330</v>
      </c>
      <c r="B3741">
        <v>50</v>
      </c>
      <c r="C3741" t="s">
        <v>2081</v>
      </c>
      <c r="D3741" t="s">
        <v>57</v>
      </c>
      <c r="E3741">
        <f>YEAR(Table1[[#This Row],[Order Date]])</f>
        <v>2013</v>
      </c>
      <c r="F3741">
        <v>1</v>
      </c>
      <c r="G3741">
        <f>MONTH(Table1[[#This Row],[Order Date]])</f>
        <v>10</v>
      </c>
      <c r="H3741" s="1">
        <v>41553</v>
      </c>
      <c r="I3741">
        <v>40194</v>
      </c>
      <c r="J3741" t="s">
        <v>39</v>
      </c>
      <c r="K3741">
        <v>30</v>
      </c>
      <c r="L3741">
        <v>160.97999999999999</v>
      </c>
      <c r="M3741" s="2">
        <v>0.1</v>
      </c>
      <c r="N3741">
        <v>4506.8500000000004</v>
      </c>
      <c r="O3741">
        <v>30</v>
      </c>
      <c r="P3741">
        <v>290.66000000000003</v>
      </c>
      <c r="Q3741" s="2">
        <v>0.62</v>
      </c>
      <c r="R3741" t="s">
        <v>48</v>
      </c>
      <c r="S3741" t="s">
        <v>49</v>
      </c>
      <c r="T3741" t="s">
        <v>555</v>
      </c>
      <c r="U3741" t="s">
        <v>51</v>
      </c>
      <c r="V3741" t="s">
        <v>33</v>
      </c>
      <c r="W3741">
        <v>5686</v>
      </c>
      <c r="X3741" s="1">
        <v>41554</v>
      </c>
      <c r="Y3741" t="s">
        <v>53</v>
      </c>
      <c r="Z3741" t="e" vm="3">
        <v>#VALUE!</v>
      </c>
      <c r="AA3741">
        <v>20854</v>
      </c>
      <c r="AB3741" t="e" cm="1" vm="2">
        <f t="array" ref="AB3741">_FV(Table1[[#This Row],[State]],"Country/region",TRUE)</f>
        <v>#VALUE!</v>
      </c>
    </row>
    <row r="3742" spans="1:28" x14ac:dyDescent="0.35">
      <c r="A3742" t="s">
        <v>707</v>
      </c>
      <c r="B3742">
        <v>50</v>
      </c>
      <c r="C3742" t="s">
        <v>2387</v>
      </c>
      <c r="D3742" t="s">
        <v>38</v>
      </c>
      <c r="E3742">
        <f>YEAR(Table1[[#This Row],[Order Date]])</f>
        <v>2013</v>
      </c>
      <c r="F3742">
        <v>1</v>
      </c>
      <c r="G3742">
        <f>MONTH(Table1[[#This Row],[Order Date]])</f>
        <v>10</v>
      </c>
      <c r="H3742" s="1">
        <v>41553</v>
      </c>
      <c r="I3742">
        <v>14081</v>
      </c>
      <c r="J3742" t="s">
        <v>28</v>
      </c>
      <c r="K3742">
        <v>31</v>
      </c>
      <c r="L3742">
        <v>44.43</v>
      </c>
      <c r="M3742" s="2">
        <v>0.03</v>
      </c>
      <c r="N3742">
        <v>1476.12</v>
      </c>
      <c r="O3742">
        <v>46.59</v>
      </c>
      <c r="P3742">
        <v>-1401.1712</v>
      </c>
      <c r="Q3742" s="2">
        <v>0.67</v>
      </c>
      <c r="R3742" t="s">
        <v>48</v>
      </c>
      <c r="S3742" t="s">
        <v>73</v>
      </c>
      <c r="T3742" t="s">
        <v>2951</v>
      </c>
      <c r="U3742" t="s">
        <v>75</v>
      </c>
      <c r="V3742" t="s">
        <v>33</v>
      </c>
      <c r="W3742">
        <v>1968</v>
      </c>
      <c r="X3742" s="1">
        <v>41554</v>
      </c>
      <c r="Y3742" t="s">
        <v>53</v>
      </c>
      <c r="Z3742" t="e" vm="15">
        <v>#VALUE!</v>
      </c>
      <c r="AA3742">
        <v>13210</v>
      </c>
      <c r="AB3742" t="e" cm="1" vm="2">
        <f t="array" ref="AB3742">_FV(Table1[[#This Row],[State]],"Country/region",TRUE)</f>
        <v>#VALUE!</v>
      </c>
    </row>
    <row r="3743" spans="1:28" x14ac:dyDescent="0.35">
      <c r="A3743" t="s">
        <v>2549</v>
      </c>
      <c r="B3743">
        <v>50</v>
      </c>
      <c r="C3743" t="s">
        <v>602</v>
      </c>
      <c r="D3743" t="s">
        <v>46</v>
      </c>
      <c r="E3743">
        <f>YEAR(Table1[[#This Row],[Order Date]])</f>
        <v>2013</v>
      </c>
      <c r="F3743">
        <v>1</v>
      </c>
      <c r="G3743">
        <f>MONTH(Table1[[#This Row],[Order Date]])</f>
        <v>10</v>
      </c>
      <c r="H3743" s="1">
        <v>41553</v>
      </c>
      <c r="I3743">
        <v>33600</v>
      </c>
      <c r="J3743" t="s">
        <v>47</v>
      </c>
      <c r="K3743">
        <v>42</v>
      </c>
      <c r="L3743">
        <v>4.28</v>
      </c>
      <c r="M3743" s="2">
        <v>0.06</v>
      </c>
      <c r="N3743">
        <v>187.28</v>
      </c>
      <c r="O3743">
        <v>4.79</v>
      </c>
      <c r="P3743">
        <v>-94.36</v>
      </c>
      <c r="Q3743" s="2">
        <v>0.4</v>
      </c>
      <c r="R3743" t="s">
        <v>29</v>
      </c>
      <c r="S3743" t="s">
        <v>30</v>
      </c>
      <c r="T3743" t="s">
        <v>1141</v>
      </c>
      <c r="U3743" t="s">
        <v>61</v>
      </c>
      <c r="V3743" t="s">
        <v>68</v>
      </c>
      <c r="W3743">
        <v>4718</v>
      </c>
      <c r="X3743" s="1">
        <v>41555</v>
      </c>
      <c r="Y3743" t="s">
        <v>34</v>
      </c>
      <c r="Z3743" t="e" vm="40">
        <v>#VALUE!</v>
      </c>
      <c r="AA3743">
        <v>66048</v>
      </c>
      <c r="AB3743" t="e" cm="1" vm="2">
        <f t="array" ref="AB3743">_FV(Table1[[#This Row],[State]],"Country/region",TRUE)</f>
        <v>#VALUE!</v>
      </c>
    </row>
    <row r="3744" spans="1:28" x14ac:dyDescent="0.35">
      <c r="A3744" t="s">
        <v>793</v>
      </c>
      <c r="B3744">
        <v>50</v>
      </c>
      <c r="C3744" t="s">
        <v>794</v>
      </c>
      <c r="D3744" t="s">
        <v>46</v>
      </c>
      <c r="E3744">
        <f>YEAR(Table1[[#This Row],[Order Date]])</f>
        <v>2013</v>
      </c>
      <c r="F3744">
        <v>1</v>
      </c>
      <c r="G3744">
        <f>MONTH(Table1[[#This Row],[Order Date]])</f>
        <v>10</v>
      </c>
      <c r="H3744" s="1">
        <v>41553</v>
      </c>
      <c r="I3744">
        <v>23046</v>
      </c>
      <c r="J3744" t="s">
        <v>58</v>
      </c>
      <c r="K3744">
        <v>33</v>
      </c>
      <c r="L3744">
        <v>8.9499999999999993</v>
      </c>
      <c r="M3744" s="2">
        <v>0.08</v>
      </c>
      <c r="N3744">
        <v>292.75</v>
      </c>
      <c r="O3744">
        <v>2.0099999999999998</v>
      </c>
      <c r="P3744">
        <v>93.33</v>
      </c>
      <c r="Q3744" s="2">
        <v>0.39</v>
      </c>
      <c r="R3744" t="s">
        <v>29</v>
      </c>
      <c r="S3744" t="s">
        <v>59</v>
      </c>
      <c r="T3744" t="s">
        <v>1116</v>
      </c>
      <c r="U3744" t="s">
        <v>61</v>
      </c>
      <c r="V3744" t="s">
        <v>52</v>
      </c>
      <c r="W3744">
        <v>3213</v>
      </c>
      <c r="X3744" s="1">
        <v>41555</v>
      </c>
      <c r="Y3744" t="s">
        <v>34</v>
      </c>
      <c r="Z3744" t="e" vm="8">
        <v>#VALUE!</v>
      </c>
      <c r="AA3744">
        <v>97526</v>
      </c>
      <c r="AB3744" t="e" cm="1" vm="2">
        <f t="array" ref="AB3744">_FV(Table1[[#This Row],[State]],"Country/region",TRUE)</f>
        <v>#VALUE!</v>
      </c>
    </row>
    <row r="3745" spans="1:28" x14ac:dyDescent="0.35">
      <c r="A3745" t="s">
        <v>2330</v>
      </c>
      <c r="B3745">
        <v>50</v>
      </c>
      <c r="C3745" t="s">
        <v>2081</v>
      </c>
      <c r="D3745" t="s">
        <v>57</v>
      </c>
      <c r="E3745">
        <f>YEAR(Table1[[#This Row],[Order Date]])</f>
        <v>2013</v>
      </c>
      <c r="F3745">
        <v>1</v>
      </c>
      <c r="G3745">
        <f>MONTH(Table1[[#This Row],[Order Date]])</f>
        <v>10</v>
      </c>
      <c r="H3745" s="1">
        <v>41553</v>
      </c>
      <c r="I3745">
        <v>40194</v>
      </c>
      <c r="J3745" t="s">
        <v>39</v>
      </c>
      <c r="K3745">
        <v>16</v>
      </c>
      <c r="L3745">
        <v>119.99</v>
      </c>
      <c r="M3745" s="2">
        <v>0</v>
      </c>
      <c r="N3745">
        <v>2110.37</v>
      </c>
      <c r="O3745">
        <v>56.14</v>
      </c>
      <c r="P3745">
        <v>-14.415900000000001</v>
      </c>
      <c r="Q3745" s="2">
        <v>0.39</v>
      </c>
      <c r="R3745" t="s">
        <v>96</v>
      </c>
      <c r="S3745" t="s">
        <v>73</v>
      </c>
      <c r="T3745" t="s">
        <v>423</v>
      </c>
      <c r="U3745" t="s">
        <v>98</v>
      </c>
      <c r="V3745" t="s">
        <v>33</v>
      </c>
      <c r="W3745">
        <v>5687</v>
      </c>
      <c r="X3745" s="1">
        <v>41555</v>
      </c>
      <c r="Y3745" t="s">
        <v>53</v>
      </c>
      <c r="Z3745" t="e" vm="3">
        <v>#VALUE!</v>
      </c>
      <c r="AA3745">
        <v>20854</v>
      </c>
      <c r="AB3745" t="e" cm="1" vm="2">
        <f t="array" ref="AB3745">_FV(Table1[[#This Row],[State]],"Country/region",TRUE)</f>
        <v>#VALUE!</v>
      </c>
    </row>
    <row r="3746" spans="1:28" x14ac:dyDescent="0.35">
      <c r="A3746" t="s">
        <v>2330</v>
      </c>
      <c r="B3746">
        <v>50</v>
      </c>
      <c r="C3746" t="s">
        <v>2081</v>
      </c>
      <c r="D3746" t="s">
        <v>57</v>
      </c>
      <c r="E3746">
        <f>YEAR(Table1[[#This Row],[Order Date]])</f>
        <v>2013</v>
      </c>
      <c r="F3746">
        <v>1</v>
      </c>
      <c r="G3746">
        <f>MONTH(Table1[[#This Row],[Order Date]])</f>
        <v>10</v>
      </c>
      <c r="H3746" s="1">
        <v>41553</v>
      </c>
      <c r="I3746">
        <v>40194</v>
      </c>
      <c r="J3746" t="s">
        <v>39</v>
      </c>
      <c r="K3746">
        <v>34</v>
      </c>
      <c r="L3746">
        <v>35.99</v>
      </c>
      <c r="M3746" s="2">
        <v>0.02</v>
      </c>
      <c r="N3746">
        <v>1094.9105</v>
      </c>
      <c r="O3746">
        <v>5</v>
      </c>
      <c r="P3746">
        <v>-112.123</v>
      </c>
      <c r="Q3746" s="2">
        <v>0.85</v>
      </c>
      <c r="R3746" t="s">
        <v>96</v>
      </c>
      <c r="S3746" t="s">
        <v>30</v>
      </c>
      <c r="T3746" t="s">
        <v>591</v>
      </c>
      <c r="U3746" t="s">
        <v>105</v>
      </c>
      <c r="V3746" t="s">
        <v>33</v>
      </c>
      <c r="W3746">
        <v>5688</v>
      </c>
      <c r="X3746" s="1">
        <v>41555</v>
      </c>
      <c r="Y3746" t="s">
        <v>34</v>
      </c>
      <c r="Z3746" t="e" vm="3">
        <v>#VALUE!</v>
      </c>
      <c r="AA3746">
        <v>20854</v>
      </c>
      <c r="AB3746" t="e" cm="1" vm="2">
        <f t="array" ref="AB3746">_FV(Table1[[#This Row],[State]],"Country/region",TRUE)</f>
        <v>#VALUE!</v>
      </c>
    </row>
    <row r="3747" spans="1:28" x14ac:dyDescent="0.35">
      <c r="A3747" t="s">
        <v>3184</v>
      </c>
      <c r="B3747">
        <v>50</v>
      </c>
      <c r="C3747" t="s">
        <v>3185</v>
      </c>
      <c r="D3747" t="s">
        <v>46</v>
      </c>
      <c r="E3747">
        <f>YEAR(Table1[[#This Row],[Order Date]])</f>
        <v>2013</v>
      </c>
      <c r="F3747">
        <v>1</v>
      </c>
      <c r="G3747">
        <f>MONTH(Table1[[#This Row],[Order Date]])</f>
        <v>10</v>
      </c>
      <c r="H3747" s="1">
        <v>41553</v>
      </c>
      <c r="I3747">
        <v>55235</v>
      </c>
      <c r="J3747" t="s">
        <v>47</v>
      </c>
      <c r="K3747">
        <v>33</v>
      </c>
      <c r="L3747">
        <v>85.99</v>
      </c>
      <c r="M3747" s="2">
        <v>0</v>
      </c>
      <c r="N3747">
        <v>2532.6174999999998</v>
      </c>
      <c r="O3747">
        <v>2.79</v>
      </c>
      <c r="P3747">
        <v>730.51199999999994</v>
      </c>
      <c r="Q3747" s="2">
        <v>0.57999999999999996</v>
      </c>
      <c r="R3747" t="s">
        <v>96</v>
      </c>
      <c r="S3747" t="s">
        <v>30</v>
      </c>
      <c r="T3747">
        <v>6340</v>
      </c>
      <c r="U3747" t="s">
        <v>105</v>
      </c>
      <c r="V3747" t="s">
        <v>33</v>
      </c>
      <c r="W3747">
        <v>7706</v>
      </c>
      <c r="X3747" s="1">
        <v>41555</v>
      </c>
      <c r="Y3747" t="s">
        <v>34</v>
      </c>
      <c r="Z3747" t="e" vm="22">
        <v>#VALUE!</v>
      </c>
      <c r="AA3747">
        <v>45385</v>
      </c>
      <c r="AB3747" t="e" cm="1" vm="2">
        <f t="array" ref="AB3747">_FV(Table1[[#This Row],[State]],"Country/region",TRUE)</f>
        <v>#VALUE!</v>
      </c>
    </row>
    <row r="3748" spans="1:28" x14ac:dyDescent="0.35">
      <c r="A3748" t="s">
        <v>593</v>
      </c>
      <c r="B3748">
        <v>50</v>
      </c>
      <c r="C3748" t="s">
        <v>594</v>
      </c>
      <c r="D3748" t="s">
        <v>38</v>
      </c>
      <c r="E3748">
        <f>YEAR(Table1[[#This Row],[Order Date]])</f>
        <v>2013</v>
      </c>
      <c r="F3748">
        <v>1</v>
      </c>
      <c r="G3748">
        <f>MONTH(Table1[[#This Row],[Order Date]])</f>
        <v>10</v>
      </c>
      <c r="H3748" s="1">
        <v>41553</v>
      </c>
      <c r="I3748">
        <v>20192</v>
      </c>
      <c r="J3748" t="s">
        <v>47</v>
      </c>
      <c r="K3748">
        <v>35</v>
      </c>
      <c r="L3748">
        <v>45.19</v>
      </c>
      <c r="M3748" s="2">
        <v>0.04</v>
      </c>
      <c r="N3748">
        <v>1624.67</v>
      </c>
      <c r="O3748">
        <v>1.99</v>
      </c>
      <c r="P3748">
        <v>504.35</v>
      </c>
      <c r="Q3748" s="2">
        <v>0.55000000000000004</v>
      </c>
      <c r="R3748" t="s">
        <v>96</v>
      </c>
      <c r="S3748" t="s">
        <v>139</v>
      </c>
      <c r="T3748" t="s">
        <v>576</v>
      </c>
      <c r="U3748" t="s">
        <v>102</v>
      </c>
      <c r="V3748" t="s">
        <v>76</v>
      </c>
      <c r="W3748">
        <v>2799</v>
      </c>
      <c r="X3748" s="1">
        <v>41560</v>
      </c>
      <c r="Y3748" t="s">
        <v>34</v>
      </c>
      <c r="Z3748" t="e" vm="14">
        <v>#VALUE!</v>
      </c>
      <c r="AA3748">
        <v>33134</v>
      </c>
      <c r="AB3748" t="e" cm="1" vm="2">
        <f t="array" ref="AB3748">_FV(Table1[[#This Row],[State]],"Country/region",TRUE)</f>
        <v>#VALUE!</v>
      </c>
    </row>
    <row r="3749" spans="1:28" x14ac:dyDescent="0.35">
      <c r="A3749" t="s">
        <v>564</v>
      </c>
      <c r="B3749">
        <v>50</v>
      </c>
      <c r="C3749" t="s">
        <v>565</v>
      </c>
      <c r="D3749" t="s">
        <v>38</v>
      </c>
      <c r="E3749">
        <f>YEAR(Table1[[#This Row],[Order Date]])</f>
        <v>2013</v>
      </c>
      <c r="F3749">
        <v>1</v>
      </c>
      <c r="G3749">
        <f>MONTH(Table1[[#This Row],[Order Date]])</f>
        <v>10</v>
      </c>
      <c r="H3749" s="1">
        <v>41554</v>
      </c>
      <c r="I3749">
        <v>27974</v>
      </c>
      <c r="J3749" t="s">
        <v>28</v>
      </c>
      <c r="K3749">
        <v>35</v>
      </c>
      <c r="L3749">
        <v>26.64</v>
      </c>
      <c r="M3749" s="2">
        <v>0.08</v>
      </c>
      <c r="N3749">
        <v>897.42</v>
      </c>
      <c r="O3749">
        <v>5.3</v>
      </c>
      <c r="P3749">
        <v>127.17</v>
      </c>
      <c r="Q3749" s="2"/>
      <c r="R3749" t="s">
        <v>48</v>
      </c>
      <c r="S3749" t="s">
        <v>80</v>
      </c>
      <c r="T3749" t="s">
        <v>3186</v>
      </c>
      <c r="U3749" t="s">
        <v>51</v>
      </c>
      <c r="V3749" t="s">
        <v>33</v>
      </c>
      <c r="W3749">
        <v>3923</v>
      </c>
      <c r="X3749" s="1">
        <v>41555</v>
      </c>
      <c r="Y3749" t="s">
        <v>34</v>
      </c>
      <c r="Z3749" t="e" vm="1">
        <v>#VALUE!</v>
      </c>
      <c r="AA3749">
        <v>17331</v>
      </c>
      <c r="AB3749" t="e" cm="1" vm="2">
        <f t="array" ref="AB3749">_FV(Table1[[#This Row],[State]],"Country/region",TRUE)</f>
        <v>#VALUE!</v>
      </c>
    </row>
    <row r="3750" spans="1:28" x14ac:dyDescent="0.35">
      <c r="A3750" t="s">
        <v>564</v>
      </c>
      <c r="B3750">
        <v>50</v>
      </c>
      <c r="C3750" t="s">
        <v>565</v>
      </c>
      <c r="D3750" t="s">
        <v>38</v>
      </c>
      <c r="E3750">
        <f>YEAR(Table1[[#This Row],[Order Date]])</f>
        <v>2013</v>
      </c>
      <c r="F3750">
        <v>1</v>
      </c>
      <c r="G3750">
        <f>MONTH(Table1[[#This Row],[Order Date]])</f>
        <v>10</v>
      </c>
      <c r="H3750" s="1">
        <v>41554</v>
      </c>
      <c r="I3750">
        <v>27974</v>
      </c>
      <c r="J3750" t="s">
        <v>28</v>
      </c>
      <c r="K3750">
        <v>27</v>
      </c>
      <c r="L3750">
        <v>12.07</v>
      </c>
      <c r="M3750" s="2">
        <v>0.08</v>
      </c>
      <c r="N3750">
        <v>306.02</v>
      </c>
      <c r="O3750">
        <v>6.2</v>
      </c>
      <c r="P3750">
        <v>-6.7</v>
      </c>
      <c r="Q3750" s="2">
        <v>0.52</v>
      </c>
      <c r="R3750" t="s">
        <v>48</v>
      </c>
      <c r="S3750" t="s">
        <v>59</v>
      </c>
      <c r="T3750" t="s">
        <v>2980</v>
      </c>
      <c r="U3750" t="s">
        <v>82</v>
      </c>
      <c r="V3750" t="s">
        <v>33</v>
      </c>
      <c r="W3750">
        <v>3924</v>
      </c>
      <c r="X3750" s="1">
        <v>41555</v>
      </c>
      <c r="Y3750" t="s">
        <v>34</v>
      </c>
      <c r="Z3750" t="e" vm="1">
        <v>#VALUE!</v>
      </c>
      <c r="AA3750">
        <v>17331</v>
      </c>
      <c r="AB3750" t="e" cm="1" vm="2">
        <f t="array" ref="AB3750">_FV(Table1[[#This Row],[State]],"Country/region",TRUE)</f>
        <v>#VALUE!</v>
      </c>
    </row>
    <row r="3751" spans="1:28" x14ac:dyDescent="0.35">
      <c r="A3751" t="s">
        <v>2836</v>
      </c>
      <c r="B3751">
        <v>50</v>
      </c>
      <c r="C3751" t="s">
        <v>2837</v>
      </c>
      <c r="D3751" t="s">
        <v>57</v>
      </c>
      <c r="E3751">
        <f>YEAR(Table1[[#This Row],[Order Date]])</f>
        <v>2013</v>
      </c>
      <c r="F3751">
        <v>1</v>
      </c>
      <c r="G3751">
        <f>MONTH(Table1[[#This Row],[Order Date]])</f>
        <v>10</v>
      </c>
      <c r="H3751" s="1">
        <v>41554</v>
      </c>
      <c r="I3751">
        <v>8933</v>
      </c>
      <c r="J3751" t="s">
        <v>28</v>
      </c>
      <c r="K3751">
        <v>37</v>
      </c>
      <c r="L3751">
        <v>42.8</v>
      </c>
      <c r="M3751" s="2">
        <v>0.04</v>
      </c>
      <c r="N3751">
        <v>1520.26</v>
      </c>
      <c r="O3751">
        <v>2.99</v>
      </c>
      <c r="P3751">
        <v>640.84050000000002</v>
      </c>
      <c r="Q3751" s="2">
        <v>0.36</v>
      </c>
      <c r="R3751" t="s">
        <v>29</v>
      </c>
      <c r="S3751" t="s">
        <v>30</v>
      </c>
      <c r="T3751" t="s">
        <v>1588</v>
      </c>
      <c r="U3751" t="s">
        <v>67</v>
      </c>
      <c r="V3751" t="s">
        <v>76</v>
      </c>
      <c r="W3751">
        <v>1215</v>
      </c>
      <c r="X3751" s="1">
        <v>41555</v>
      </c>
      <c r="Y3751" t="s">
        <v>34</v>
      </c>
      <c r="Z3751" t="e" vm="6">
        <v>#VALUE!</v>
      </c>
      <c r="AA3751">
        <v>35904</v>
      </c>
      <c r="AB3751" t="e" cm="1" vm="2">
        <f t="array" ref="AB3751">_FV(Table1[[#This Row],[State]],"Country/region",TRUE)</f>
        <v>#VALUE!</v>
      </c>
    </row>
    <row r="3752" spans="1:28" x14ac:dyDescent="0.35">
      <c r="A3752" t="s">
        <v>2019</v>
      </c>
      <c r="B3752">
        <v>50</v>
      </c>
      <c r="C3752" t="s">
        <v>2020</v>
      </c>
      <c r="D3752" t="s">
        <v>38</v>
      </c>
      <c r="E3752">
        <f>YEAR(Table1[[#This Row],[Order Date]])</f>
        <v>2013</v>
      </c>
      <c r="F3752">
        <v>1</v>
      </c>
      <c r="G3752">
        <f>MONTH(Table1[[#This Row],[Order Date]])</f>
        <v>10</v>
      </c>
      <c r="H3752" s="1">
        <v>41554</v>
      </c>
      <c r="I3752">
        <v>34246</v>
      </c>
      <c r="J3752" t="s">
        <v>58</v>
      </c>
      <c r="K3752">
        <v>49</v>
      </c>
      <c r="L3752">
        <v>4.0599999999999996</v>
      </c>
      <c r="M3752" s="2">
        <v>0.03</v>
      </c>
      <c r="N3752">
        <v>199.86</v>
      </c>
      <c r="O3752">
        <v>6.89</v>
      </c>
      <c r="P3752">
        <v>-257.11</v>
      </c>
      <c r="Q3752" s="2">
        <v>0.6</v>
      </c>
      <c r="R3752" t="s">
        <v>29</v>
      </c>
      <c r="S3752" t="s">
        <v>30</v>
      </c>
      <c r="T3752" t="s">
        <v>784</v>
      </c>
      <c r="U3752" t="s">
        <v>214</v>
      </c>
      <c r="V3752" t="s">
        <v>68</v>
      </c>
      <c r="W3752">
        <v>4820</v>
      </c>
      <c r="X3752" s="1">
        <v>41555</v>
      </c>
      <c r="Y3752" t="s">
        <v>34</v>
      </c>
      <c r="Z3752" t="e" vm="16">
        <v>#VALUE!</v>
      </c>
      <c r="AA3752">
        <v>60062</v>
      </c>
      <c r="AB3752" t="e" cm="1" vm="2">
        <f t="array" ref="AB3752">_FV(Table1[[#This Row],[State]],"Country/region",TRUE)</f>
        <v>#VALUE!</v>
      </c>
    </row>
    <row r="3753" spans="1:28" x14ac:dyDescent="0.35">
      <c r="A3753" t="s">
        <v>2019</v>
      </c>
      <c r="B3753">
        <v>50</v>
      </c>
      <c r="C3753" t="s">
        <v>2020</v>
      </c>
      <c r="D3753" t="s">
        <v>38</v>
      </c>
      <c r="E3753">
        <f>YEAR(Table1[[#This Row],[Order Date]])</f>
        <v>2013</v>
      </c>
      <c r="F3753">
        <v>1</v>
      </c>
      <c r="G3753">
        <f>MONTH(Table1[[#This Row],[Order Date]])</f>
        <v>10</v>
      </c>
      <c r="H3753" s="1">
        <v>41554</v>
      </c>
      <c r="I3753">
        <v>34246</v>
      </c>
      <c r="J3753" t="s">
        <v>58</v>
      </c>
      <c r="K3753">
        <v>18</v>
      </c>
      <c r="L3753">
        <v>99.99</v>
      </c>
      <c r="M3753" s="2">
        <v>0.03</v>
      </c>
      <c r="N3753">
        <v>1888.02</v>
      </c>
      <c r="O3753">
        <v>19.989999999999998</v>
      </c>
      <c r="P3753">
        <v>192.33</v>
      </c>
      <c r="Q3753" s="2">
        <v>0.52</v>
      </c>
      <c r="R3753" t="s">
        <v>96</v>
      </c>
      <c r="S3753" t="s">
        <v>30</v>
      </c>
      <c r="T3753" t="s">
        <v>934</v>
      </c>
      <c r="U3753" t="s">
        <v>98</v>
      </c>
      <c r="V3753" t="s">
        <v>68</v>
      </c>
      <c r="W3753">
        <v>4821</v>
      </c>
      <c r="X3753" s="1">
        <v>41555</v>
      </c>
      <c r="Y3753" t="s">
        <v>34</v>
      </c>
      <c r="Z3753" t="e" vm="16">
        <v>#VALUE!</v>
      </c>
      <c r="AA3753">
        <v>60062</v>
      </c>
      <c r="AB3753" t="e" cm="1" vm="2">
        <f t="array" ref="AB3753">_FV(Table1[[#This Row],[State]],"Country/region",TRUE)</f>
        <v>#VALUE!</v>
      </c>
    </row>
    <row r="3754" spans="1:28" x14ac:dyDescent="0.35">
      <c r="A3754" t="s">
        <v>2836</v>
      </c>
      <c r="B3754">
        <v>50</v>
      </c>
      <c r="C3754" t="s">
        <v>2837</v>
      </c>
      <c r="D3754" t="s">
        <v>57</v>
      </c>
      <c r="E3754">
        <f>YEAR(Table1[[#This Row],[Order Date]])</f>
        <v>2013</v>
      </c>
      <c r="F3754">
        <v>1</v>
      </c>
      <c r="G3754">
        <f>MONTH(Table1[[#This Row],[Order Date]])</f>
        <v>10</v>
      </c>
      <c r="H3754" s="1">
        <v>41554</v>
      </c>
      <c r="I3754">
        <v>8933</v>
      </c>
      <c r="J3754" t="s">
        <v>28</v>
      </c>
      <c r="K3754">
        <v>30</v>
      </c>
      <c r="L3754">
        <v>22.98</v>
      </c>
      <c r="M3754" s="2">
        <v>0.06</v>
      </c>
      <c r="N3754">
        <v>688.02</v>
      </c>
      <c r="O3754">
        <v>7.58</v>
      </c>
      <c r="P3754">
        <v>154.99</v>
      </c>
      <c r="Q3754" s="2">
        <v>0.51</v>
      </c>
      <c r="R3754" t="s">
        <v>48</v>
      </c>
      <c r="S3754" t="s">
        <v>30</v>
      </c>
      <c r="T3754" t="s">
        <v>2894</v>
      </c>
      <c r="U3754" t="s">
        <v>82</v>
      </c>
      <c r="V3754" t="s">
        <v>76</v>
      </c>
      <c r="W3754">
        <v>1216</v>
      </c>
      <c r="X3754" s="1">
        <v>41556</v>
      </c>
      <c r="Y3754" t="s">
        <v>34</v>
      </c>
      <c r="Z3754" t="e" vm="6">
        <v>#VALUE!</v>
      </c>
      <c r="AA3754">
        <v>35904</v>
      </c>
      <c r="AB3754" t="e" cm="1" vm="2">
        <f t="array" ref="AB3754">_FV(Table1[[#This Row],[State]],"Country/region",TRUE)</f>
        <v>#VALUE!</v>
      </c>
    </row>
    <row r="3755" spans="1:28" x14ac:dyDescent="0.35">
      <c r="A3755" t="s">
        <v>3012</v>
      </c>
      <c r="B3755">
        <v>50</v>
      </c>
      <c r="C3755" t="s">
        <v>2020</v>
      </c>
      <c r="D3755" t="s">
        <v>38</v>
      </c>
      <c r="E3755">
        <f>YEAR(Table1[[#This Row],[Order Date]])</f>
        <v>2013</v>
      </c>
      <c r="F3755">
        <v>1</v>
      </c>
      <c r="G3755">
        <f>MONTH(Table1[[#This Row],[Order Date]])</f>
        <v>10</v>
      </c>
      <c r="H3755" s="1">
        <v>41554</v>
      </c>
      <c r="I3755">
        <v>34246</v>
      </c>
      <c r="J3755" t="s">
        <v>58</v>
      </c>
      <c r="K3755">
        <v>27</v>
      </c>
      <c r="L3755">
        <v>11.58</v>
      </c>
      <c r="M3755" s="2">
        <v>0.01</v>
      </c>
      <c r="N3755">
        <v>322.69</v>
      </c>
      <c r="O3755">
        <v>6.97</v>
      </c>
      <c r="P3755">
        <v>1.91</v>
      </c>
      <c r="Q3755" s="2">
        <v>0.35</v>
      </c>
      <c r="R3755" t="s">
        <v>29</v>
      </c>
      <c r="S3755" t="s">
        <v>30</v>
      </c>
      <c r="T3755" t="s">
        <v>409</v>
      </c>
      <c r="U3755" t="s">
        <v>267</v>
      </c>
      <c r="V3755" t="s">
        <v>68</v>
      </c>
      <c r="W3755">
        <v>4822</v>
      </c>
      <c r="X3755" s="1">
        <v>41556</v>
      </c>
      <c r="Y3755" t="s">
        <v>34</v>
      </c>
      <c r="Z3755" t="e" vm="16">
        <v>#VALUE!</v>
      </c>
      <c r="AA3755">
        <v>60452</v>
      </c>
      <c r="AB3755" t="e" cm="1" vm="2">
        <f t="array" ref="AB3755">_FV(Table1[[#This Row],[State]],"Country/region",TRUE)</f>
        <v>#VALUE!</v>
      </c>
    </row>
    <row r="3756" spans="1:28" x14ac:dyDescent="0.35">
      <c r="A3756" t="s">
        <v>1177</v>
      </c>
      <c r="B3756">
        <v>50</v>
      </c>
      <c r="C3756" t="s">
        <v>565</v>
      </c>
      <c r="D3756" t="s">
        <v>38</v>
      </c>
      <c r="E3756">
        <f>YEAR(Table1[[#This Row],[Order Date]])</f>
        <v>2013</v>
      </c>
      <c r="F3756">
        <v>1</v>
      </c>
      <c r="G3756">
        <f>MONTH(Table1[[#This Row],[Order Date]])</f>
        <v>10</v>
      </c>
      <c r="H3756" s="1">
        <v>41554</v>
      </c>
      <c r="I3756">
        <v>27974</v>
      </c>
      <c r="J3756" t="s">
        <v>28</v>
      </c>
      <c r="K3756">
        <v>31</v>
      </c>
      <c r="L3756">
        <v>28.48</v>
      </c>
      <c r="M3756" s="2">
        <v>0.09</v>
      </c>
      <c r="N3756">
        <v>813.41</v>
      </c>
      <c r="O3756">
        <v>1.99</v>
      </c>
      <c r="P3756">
        <v>284.64999999999998</v>
      </c>
      <c r="Q3756" s="2">
        <v>0.4</v>
      </c>
      <c r="R3756" t="s">
        <v>96</v>
      </c>
      <c r="S3756" t="s">
        <v>139</v>
      </c>
      <c r="T3756" t="s">
        <v>140</v>
      </c>
      <c r="U3756" t="s">
        <v>102</v>
      </c>
      <c r="V3756" t="s">
        <v>52</v>
      </c>
      <c r="W3756">
        <v>3925</v>
      </c>
      <c r="X3756" s="1">
        <v>41556</v>
      </c>
      <c r="Y3756" t="s">
        <v>42</v>
      </c>
      <c r="Z3756" t="e" vm="32">
        <v>#VALUE!</v>
      </c>
      <c r="AA3756">
        <v>80232</v>
      </c>
      <c r="AB3756" t="e" cm="1" vm="2">
        <f t="array" ref="AB3756">_FV(Table1[[#This Row],[State]],"Country/region",TRUE)</f>
        <v>#VALUE!</v>
      </c>
    </row>
    <row r="3757" spans="1:28" x14ac:dyDescent="0.35">
      <c r="A3757" t="s">
        <v>1147</v>
      </c>
      <c r="B3757">
        <v>50</v>
      </c>
      <c r="C3757" t="s">
        <v>200</v>
      </c>
      <c r="D3757" t="s">
        <v>27</v>
      </c>
      <c r="E3757">
        <f>YEAR(Table1[[#This Row],[Order Date]])</f>
        <v>2013</v>
      </c>
      <c r="F3757">
        <v>1</v>
      </c>
      <c r="G3757">
        <f>MONTH(Table1[[#This Row],[Order Date]])</f>
        <v>10</v>
      </c>
      <c r="H3757" s="1">
        <v>41554</v>
      </c>
      <c r="I3757">
        <v>16194</v>
      </c>
      <c r="J3757" t="s">
        <v>39</v>
      </c>
      <c r="K3757">
        <v>24</v>
      </c>
      <c r="L3757">
        <v>125.99</v>
      </c>
      <c r="M3757" s="2">
        <v>0.08</v>
      </c>
      <c r="N3757">
        <v>2435.5135</v>
      </c>
      <c r="O3757">
        <v>4.2</v>
      </c>
      <c r="P3757">
        <v>315.48599999999999</v>
      </c>
      <c r="Q3757" s="2">
        <v>0.59</v>
      </c>
      <c r="R3757" t="s">
        <v>96</v>
      </c>
      <c r="S3757" t="s">
        <v>30</v>
      </c>
      <c r="T3757" t="s">
        <v>852</v>
      </c>
      <c r="U3757" t="s">
        <v>105</v>
      </c>
      <c r="V3757" t="s">
        <v>33</v>
      </c>
      <c r="W3757">
        <v>2248</v>
      </c>
      <c r="X3757" s="1">
        <v>41556</v>
      </c>
      <c r="Y3757" t="s">
        <v>34</v>
      </c>
      <c r="Z3757" t="e" vm="21">
        <v>#VALUE!</v>
      </c>
      <c r="AA3757">
        <v>4401</v>
      </c>
      <c r="AB3757" t="e" cm="1" vm="2">
        <f t="array" ref="AB3757">_FV(Table1[[#This Row],[State]],"Country/region",TRUE)</f>
        <v>#VALUE!</v>
      </c>
    </row>
    <row r="3758" spans="1:28" x14ac:dyDescent="0.35">
      <c r="A3758" t="s">
        <v>878</v>
      </c>
      <c r="B3758">
        <v>50</v>
      </c>
      <c r="C3758" t="s">
        <v>779</v>
      </c>
      <c r="D3758" t="s">
        <v>57</v>
      </c>
      <c r="E3758">
        <f>YEAR(Table1[[#This Row],[Order Date]])</f>
        <v>2013</v>
      </c>
      <c r="F3758">
        <v>1</v>
      </c>
      <c r="G3758">
        <f>MONTH(Table1[[#This Row],[Order Date]])</f>
        <v>10</v>
      </c>
      <c r="H3758" s="1">
        <v>41555</v>
      </c>
      <c r="I3758">
        <v>7619</v>
      </c>
      <c r="J3758" t="s">
        <v>39</v>
      </c>
      <c r="K3758">
        <v>8</v>
      </c>
      <c r="L3758">
        <v>17.48</v>
      </c>
      <c r="M3758" s="2">
        <v>0.02</v>
      </c>
      <c r="N3758">
        <v>141.77000000000001</v>
      </c>
      <c r="O3758">
        <v>1.99</v>
      </c>
      <c r="P3758">
        <v>-24.48</v>
      </c>
      <c r="Q3758" s="2">
        <v>0.45</v>
      </c>
      <c r="R3758" t="s">
        <v>96</v>
      </c>
      <c r="S3758" t="s">
        <v>139</v>
      </c>
      <c r="T3758" t="s">
        <v>1856</v>
      </c>
      <c r="U3758" t="s">
        <v>102</v>
      </c>
      <c r="V3758" t="s">
        <v>33</v>
      </c>
      <c r="W3758">
        <v>1040</v>
      </c>
      <c r="X3758" s="1">
        <v>41556</v>
      </c>
      <c r="Y3758" t="s">
        <v>34</v>
      </c>
      <c r="Z3758" t="e" vm="22">
        <v>#VALUE!</v>
      </c>
      <c r="AA3758">
        <v>44070</v>
      </c>
      <c r="AB3758" t="e" cm="1" vm="2">
        <f t="array" ref="AB3758">_FV(Table1[[#This Row],[State]],"Country/region",TRUE)</f>
        <v>#VALUE!</v>
      </c>
    </row>
    <row r="3759" spans="1:28" x14ac:dyDescent="0.35">
      <c r="A3759" t="s">
        <v>1276</v>
      </c>
      <c r="B3759">
        <v>50</v>
      </c>
      <c r="C3759" t="s">
        <v>1277</v>
      </c>
      <c r="D3759" t="s">
        <v>38</v>
      </c>
      <c r="E3759">
        <f>YEAR(Table1[[#This Row],[Order Date]])</f>
        <v>2013</v>
      </c>
      <c r="F3759">
        <v>1</v>
      </c>
      <c r="G3759">
        <f>MONTH(Table1[[#This Row],[Order Date]])</f>
        <v>10</v>
      </c>
      <c r="H3759" s="1">
        <v>41555</v>
      </c>
      <c r="I3759">
        <v>17568</v>
      </c>
      <c r="J3759" t="s">
        <v>39</v>
      </c>
      <c r="K3759">
        <v>31</v>
      </c>
      <c r="L3759">
        <v>16.48</v>
      </c>
      <c r="M3759" s="2">
        <v>0</v>
      </c>
      <c r="N3759">
        <v>512.87</v>
      </c>
      <c r="O3759">
        <v>1.99</v>
      </c>
      <c r="P3759">
        <v>170.69</v>
      </c>
      <c r="Q3759" s="2">
        <v>0.42</v>
      </c>
      <c r="R3759" t="s">
        <v>96</v>
      </c>
      <c r="S3759" t="s">
        <v>139</v>
      </c>
      <c r="T3759" t="s">
        <v>401</v>
      </c>
      <c r="U3759" t="s">
        <v>102</v>
      </c>
      <c r="V3759" t="s">
        <v>52</v>
      </c>
      <c r="W3759">
        <v>2421</v>
      </c>
      <c r="X3759" s="1">
        <v>41556</v>
      </c>
      <c r="Y3759" t="s">
        <v>34</v>
      </c>
      <c r="Z3759" t="e" vm="4">
        <v>#VALUE!</v>
      </c>
      <c r="AA3759">
        <v>94024</v>
      </c>
      <c r="AB3759" t="e" cm="1" vm="2">
        <f t="array" ref="AB3759">_FV(Table1[[#This Row],[State]],"Country/region",TRUE)</f>
        <v>#VALUE!</v>
      </c>
    </row>
    <row r="3760" spans="1:28" x14ac:dyDescent="0.35">
      <c r="A3760" t="s">
        <v>2966</v>
      </c>
      <c r="B3760">
        <v>50</v>
      </c>
      <c r="C3760" t="s">
        <v>705</v>
      </c>
      <c r="D3760" t="s">
        <v>38</v>
      </c>
      <c r="E3760">
        <f>YEAR(Table1[[#This Row],[Order Date]])</f>
        <v>2013</v>
      </c>
      <c r="F3760">
        <v>1</v>
      </c>
      <c r="G3760">
        <f>MONTH(Table1[[#This Row],[Order Date]])</f>
        <v>10</v>
      </c>
      <c r="H3760" s="1">
        <v>41555</v>
      </c>
      <c r="I3760">
        <v>47360</v>
      </c>
      <c r="J3760" t="s">
        <v>39</v>
      </c>
      <c r="K3760">
        <v>25</v>
      </c>
      <c r="L3760">
        <v>89.99</v>
      </c>
      <c r="M3760" s="2">
        <v>0.05</v>
      </c>
      <c r="N3760">
        <v>2200.64</v>
      </c>
      <c r="O3760">
        <v>42</v>
      </c>
      <c r="P3760">
        <v>-514.17999999999995</v>
      </c>
      <c r="Q3760" s="2">
        <v>0.66</v>
      </c>
      <c r="R3760" t="s">
        <v>48</v>
      </c>
      <c r="S3760" t="s">
        <v>49</v>
      </c>
      <c r="T3760" t="s">
        <v>1317</v>
      </c>
      <c r="U3760" t="s">
        <v>51</v>
      </c>
      <c r="V3760" t="s">
        <v>52</v>
      </c>
      <c r="W3760">
        <v>6657</v>
      </c>
      <c r="X3760" s="1">
        <v>41557</v>
      </c>
      <c r="Y3760" t="s">
        <v>53</v>
      </c>
      <c r="Z3760" t="e" vm="46">
        <v>#VALUE!</v>
      </c>
      <c r="AA3760">
        <v>82604</v>
      </c>
      <c r="AB3760" t="e" cm="1" vm="2">
        <f t="array" ref="AB3760">_FV(Table1[[#This Row],[State]],"Country/region",TRUE)</f>
        <v>#VALUE!</v>
      </c>
    </row>
    <row r="3761" spans="1:28" x14ac:dyDescent="0.35">
      <c r="A3761" t="s">
        <v>1952</v>
      </c>
      <c r="B3761">
        <v>50</v>
      </c>
      <c r="C3761" t="s">
        <v>1953</v>
      </c>
      <c r="D3761" t="s">
        <v>57</v>
      </c>
      <c r="E3761">
        <f>YEAR(Table1[[#This Row],[Order Date]])</f>
        <v>2013</v>
      </c>
      <c r="F3761">
        <v>1</v>
      </c>
      <c r="G3761">
        <f>MONTH(Table1[[#This Row],[Order Date]])</f>
        <v>10</v>
      </c>
      <c r="H3761" s="1">
        <v>41555</v>
      </c>
      <c r="I3761">
        <v>52641</v>
      </c>
      <c r="J3761" t="s">
        <v>39</v>
      </c>
      <c r="K3761">
        <v>6</v>
      </c>
      <c r="L3761">
        <v>155.99</v>
      </c>
      <c r="M3761" s="2">
        <v>0.02</v>
      </c>
      <c r="N3761">
        <v>834.21550000000002</v>
      </c>
      <c r="O3761">
        <v>8.08</v>
      </c>
      <c r="P3761">
        <v>-449.416</v>
      </c>
      <c r="Q3761" s="2">
        <v>0.6</v>
      </c>
      <c r="R3761" t="s">
        <v>96</v>
      </c>
      <c r="S3761" t="s">
        <v>30</v>
      </c>
      <c r="T3761" t="s">
        <v>2187</v>
      </c>
      <c r="U3761" t="s">
        <v>105</v>
      </c>
      <c r="V3761" t="s">
        <v>76</v>
      </c>
      <c r="W3761">
        <v>7383</v>
      </c>
      <c r="X3761" s="1">
        <v>41557</v>
      </c>
      <c r="Y3761" t="s">
        <v>34</v>
      </c>
      <c r="Z3761" t="e" vm="44">
        <v>#VALUE!</v>
      </c>
      <c r="AA3761">
        <v>30188</v>
      </c>
      <c r="AB3761" t="e" cm="1" vm="2">
        <f t="array" ref="AB3761">_FV(Table1[[#This Row],[State]],"Country/region",TRUE)</f>
        <v>#VALUE!</v>
      </c>
    </row>
    <row r="3762" spans="1:28" x14ac:dyDescent="0.35">
      <c r="A3762" t="s">
        <v>3187</v>
      </c>
      <c r="B3762">
        <v>50</v>
      </c>
      <c r="C3762" t="s">
        <v>3188</v>
      </c>
      <c r="D3762" t="s">
        <v>57</v>
      </c>
      <c r="E3762">
        <f>YEAR(Table1[[#This Row],[Order Date]])</f>
        <v>2013</v>
      </c>
      <c r="F3762">
        <v>1</v>
      </c>
      <c r="G3762">
        <f>MONTH(Table1[[#This Row],[Order Date]])</f>
        <v>10</v>
      </c>
      <c r="H3762" s="1">
        <v>41555</v>
      </c>
      <c r="I3762">
        <v>32519</v>
      </c>
      <c r="J3762" t="s">
        <v>47</v>
      </c>
      <c r="K3762">
        <v>8</v>
      </c>
      <c r="L3762">
        <v>10.89</v>
      </c>
      <c r="M3762" s="2">
        <v>0.09</v>
      </c>
      <c r="N3762">
        <v>85.36</v>
      </c>
      <c r="O3762">
        <v>4.5</v>
      </c>
      <c r="P3762">
        <v>-23.82</v>
      </c>
      <c r="Q3762" s="2">
        <v>0.59</v>
      </c>
      <c r="R3762" t="s">
        <v>29</v>
      </c>
      <c r="S3762" t="s">
        <v>30</v>
      </c>
      <c r="T3762" t="s">
        <v>1766</v>
      </c>
      <c r="U3762" t="s">
        <v>214</v>
      </c>
      <c r="V3762" t="s">
        <v>76</v>
      </c>
      <c r="W3762">
        <v>4571</v>
      </c>
      <c r="X3762" s="1">
        <v>41560</v>
      </c>
      <c r="Y3762" t="s">
        <v>34</v>
      </c>
      <c r="Z3762" t="e" vm="14">
        <v>#VALUE!</v>
      </c>
      <c r="AA3762">
        <v>33445</v>
      </c>
      <c r="AB3762" t="e" cm="1" vm="2">
        <f t="array" ref="AB3762">_FV(Table1[[#This Row],[State]],"Country/region",TRUE)</f>
        <v>#VALUE!</v>
      </c>
    </row>
    <row r="3763" spans="1:28" x14ac:dyDescent="0.35">
      <c r="A3763" t="s">
        <v>264</v>
      </c>
      <c r="B3763">
        <v>50</v>
      </c>
      <c r="C3763" t="s">
        <v>265</v>
      </c>
      <c r="D3763" t="s">
        <v>46</v>
      </c>
      <c r="E3763">
        <f>YEAR(Table1[[#This Row],[Order Date]])</f>
        <v>2013</v>
      </c>
      <c r="F3763">
        <v>1</v>
      </c>
      <c r="G3763">
        <f>MONTH(Table1[[#This Row],[Order Date]])</f>
        <v>10</v>
      </c>
      <c r="H3763" s="1">
        <v>41556</v>
      </c>
      <c r="I3763">
        <v>44450</v>
      </c>
      <c r="J3763" t="s">
        <v>58</v>
      </c>
      <c r="K3763">
        <v>24</v>
      </c>
      <c r="L3763">
        <v>65.989999999999995</v>
      </c>
      <c r="M3763" s="2">
        <v>0.03</v>
      </c>
      <c r="N3763">
        <v>1326.51</v>
      </c>
      <c r="O3763">
        <v>8.99</v>
      </c>
      <c r="P3763">
        <v>58.167000000000002</v>
      </c>
      <c r="Q3763" s="2">
        <v>0.6</v>
      </c>
      <c r="R3763" t="s">
        <v>96</v>
      </c>
      <c r="S3763" t="s">
        <v>30</v>
      </c>
      <c r="T3763" t="s">
        <v>2300</v>
      </c>
      <c r="U3763" t="s">
        <v>105</v>
      </c>
      <c r="V3763" t="s">
        <v>68</v>
      </c>
      <c r="W3763">
        <v>6280</v>
      </c>
      <c r="X3763" s="1">
        <v>41556</v>
      </c>
      <c r="Y3763" t="s">
        <v>34</v>
      </c>
      <c r="Z3763" t="e" vm="5">
        <v>#VALUE!</v>
      </c>
      <c r="AA3763">
        <v>55345</v>
      </c>
      <c r="AB3763" t="e" cm="1" vm="2">
        <f t="array" ref="AB3763">_FV(Table1[[#This Row],[State]],"Country/region",TRUE)</f>
        <v>#VALUE!</v>
      </c>
    </row>
    <row r="3764" spans="1:28" x14ac:dyDescent="0.35">
      <c r="A3764" t="s">
        <v>339</v>
      </c>
      <c r="B3764">
        <v>50</v>
      </c>
      <c r="C3764" t="s">
        <v>340</v>
      </c>
      <c r="D3764" t="s">
        <v>46</v>
      </c>
      <c r="E3764">
        <f>YEAR(Table1[[#This Row],[Order Date]])</f>
        <v>2013</v>
      </c>
      <c r="F3764">
        <v>1</v>
      </c>
      <c r="G3764">
        <f>MONTH(Table1[[#This Row],[Order Date]])</f>
        <v>10</v>
      </c>
      <c r="H3764" s="1">
        <v>41556</v>
      </c>
      <c r="I3764">
        <v>48452</v>
      </c>
      <c r="J3764" t="s">
        <v>28</v>
      </c>
      <c r="K3764">
        <v>19</v>
      </c>
      <c r="L3764">
        <v>99.99</v>
      </c>
      <c r="M3764" s="2">
        <v>0.1</v>
      </c>
      <c r="N3764">
        <v>1781.11</v>
      </c>
      <c r="O3764">
        <v>19.989999999999998</v>
      </c>
      <c r="P3764">
        <v>51.44</v>
      </c>
      <c r="Q3764" s="2">
        <v>0.5</v>
      </c>
      <c r="R3764" t="s">
        <v>96</v>
      </c>
      <c r="S3764" t="s">
        <v>30</v>
      </c>
      <c r="T3764" t="s">
        <v>2867</v>
      </c>
      <c r="U3764" t="s">
        <v>102</v>
      </c>
      <c r="V3764" t="s">
        <v>68</v>
      </c>
      <c r="W3764">
        <v>6798</v>
      </c>
      <c r="X3764" s="1">
        <v>41556</v>
      </c>
      <c r="Y3764" t="s">
        <v>34</v>
      </c>
      <c r="Z3764" t="e" vm="26">
        <v>#VALUE!</v>
      </c>
      <c r="AA3764">
        <v>49017</v>
      </c>
      <c r="AB3764" t="e" cm="1" vm="2">
        <f t="array" ref="AB3764">_FV(Table1[[#This Row],[State]],"Country/region",TRUE)</f>
        <v>#VALUE!</v>
      </c>
    </row>
    <row r="3765" spans="1:28" x14ac:dyDescent="0.35">
      <c r="A3765" t="s">
        <v>3189</v>
      </c>
      <c r="B3765">
        <v>50</v>
      </c>
      <c r="C3765" t="s">
        <v>2498</v>
      </c>
      <c r="D3765" t="s">
        <v>27</v>
      </c>
      <c r="E3765">
        <f>YEAR(Table1[[#This Row],[Order Date]])</f>
        <v>2013</v>
      </c>
      <c r="F3765">
        <v>1</v>
      </c>
      <c r="G3765">
        <f>MONTH(Table1[[#This Row],[Order Date]])</f>
        <v>10</v>
      </c>
      <c r="H3765" s="1">
        <v>41556</v>
      </c>
      <c r="I3765">
        <v>20545</v>
      </c>
      <c r="J3765" t="s">
        <v>39</v>
      </c>
      <c r="K3765">
        <v>1</v>
      </c>
      <c r="L3765">
        <v>284.98</v>
      </c>
      <c r="M3765" s="2">
        <v>0.05</v>
      </c>
      <c r="N3765">
        <v>361.94</v>
      </c>
      <c r="O3765">
        <v>69.55</v>
      </c>
      <c r="P3765">
        <v>-163.58000000000001</v>
      </c>
      <c r="Q3765" s="2">
        <v>0.6</v>
      </c>
      <c r="R3765" t="s">
        <v>48</v>
      </c>
      <c r="S3765" t="s">
        <v>49</v>
      </c>
      <c r="T3765" t="s">
        <v>1697</v>
      </c>
      <c r="U3765" t="s">
        <v>51</v>
      </c>
      <c r="V3765" t="s">
        <v>68</v>
      </c>
      <c r="W3765">
        <v>2852</v>
      </c>
      <c r="X3765" s="1">
        <v>41557</v>
      </c>
      <c r="Y3765" t="s">
        <v>53</v>
      </c>
      <c r="Z3765" t="e" vm="25">
        <v>#VALUE!</v>
      </c>
      <c r="AA3765">
        <v>54901</v>
      </c>
      <c r="AB3765" t="e" cm="1" vm="2">
        <f t="array" ref="AB3765">_FV(Table1[[#This Row],[State]],"Country/region",TRUE)</f>
        <v>#VALUE!</v>
      </c>
    </row>
    <row r="3766" spans="1:28" x14ac:dyDescent="0.35">
      <c r="A3766" t="s">
        <v>339</v>
      </c>
      <c r="B3766">
        <v>50</v>
      </c>
      <c r="C3766" t="s">
        <v>340</v>
      </c>
      <c r="D3766" t="s">
        <v>46</v>
      </c>
      <c r="E3766">
        <f>YEAR(Table1[[#This Row],[Order Date]])</f>
        <v>2013</v>
      </c>
      <c r="F3766">
        <v>1</v>
      </c>
      <c r="G3766">
        <f>MONTH(Table1[[#This Row],[Order Date]])</f>
        <v>10</v>
      </c>
      <c r="H3766" s="1">
        <v>41556</v>
      </c>
      <c r="I3766">
        <v>48452</v>
      </c>
      <c r="J3766" t="s">
        <v>28</v>
      </c>
      <c r="K3766">
        <v>44</v>
      </c>
      <c r="L3766">
        <v>4.18</v>
      </c>
      <c r="M3766" s="2">
        <v>0.03</v>
      </c>
      <c r="N3766">
        <v>185.32</v>
      </c>
      <c r="O3766">
        <v>6.92</v>
      </c>
      <c r="P3766">
        <v>-192.56</v>
      </c>
      <c r="Q3766" s="2">
        <v>0.49</v>
      </c>
      <c r="R3766" t="s">
        <v>48</v>
      </c>
      <c r="S3766" t="s">
        <v>30</v>
      </c>
      <c r="T3766" t="s">
        <v>3006</v>
      </c>
      <c r="U3766" t="s">
        <v>82</v>
      </c>
      <c r="V3766" t="s">
        <v>68</v>
      </c>
      <c r="W3766">
        <v>6799</v>
      </c>
      <c r="X3766" s="1">
        <v>41557</v>
      </c>
      <c r="Y3766" t="s">
        <v>34</v>
      </c>
      <c r="Z3766" t="e" vm="26">
        <v>#VALUE!</v>
      </c>
      <c r="AA3766">
        <v>49017</v>
      </c>
      <c r="AB3766" t="e" cm="1" vm="2">
        <f t="array" ref="AB3766">_FV(Table1[[#This Row],[State]],"Country/region",TRUE)</f>
        <v>#VALUE!</v>
      </c>
    </row>
    <row r="3767" spans="1:28" x14ac:dyDescent="0.35">
      <c r="A3767" t="s">
        <v>1386</v>
      </c>
      <c r="B3767">
        <v>50</v>
      </c>
      <c r="C3767" t="s">
        <v>2822</v>
      </c>
      <c r="D3767" t="s">
        <v>38</v>
      </c>
      <c r="E3767">
        <f>YEAR(Table1[[#This Row],[Order Date]])</f>
        <v>2013</v>
      </c>
      <c r="F3767">
        <v>1</v>
      </c>
      <c r="G3767">
        <f>MONTH(Table1[[#This Row],[Order Date]])</f>
        <v>10</v>
      </c>
      <c r="H3767" s="1">
        <v>41556</v>
      </c>
      <c r="I3767">
        <v>10147</v>
      </c>
      <c r="J3767" t="s">
        <v>28</v>
      </c>
      <c r="K3767">
        <v>22</v>
      </c>
      <c r="L3767">
        <v>4.24</v>
      </c>
      <c r="M3767" s="2">
        <v>0.04</v>
      </c>
      <c r="N3767">
        <v>96.75</v>
      </c>
      <c r="O3767">
        <v>5.41</v>
      </c>
      <c r="P3767">
        <v>-72.91</v>
      </c>
      <c r="Q3767" s="2">
        <v>0.35</v>
      </c>
      <c r="R3767" t="s">
        <v>29</v>
      </c>
      <c r="S3767" t="s">
        <v>30</v>
      </c>
      <c r="T3767" t="s">
        <v>1746</v>
      </c>
      <c r="U3767" t="s">
        <v>67</v>
      </c>
      <c r="V3767" t="s">
        <v>68</v>
      </c>
      <c r="W3767">
        <v>1399</v>
      </c>
      <c r="X3767" s="1">
        <v>41557</v>
      </c>
      <c r="Y3767" t="s">
        <v>34</v>
      </c>
      <c r="Z3767" t="e" vm="13">
        <v>#VALUE!</v>
      </c>
      <c r="AA3767">
        <v>74006</v>
      </c>
      <c r="AB3767" t="e" cm="1" vm="2">
        <f t="array" ref="AB3767">_FV(Table1[[#This Row],[State]],"Country/region",TRUE)</f>
        <v>#VALUE!</v>
      </c>
    </row>
    <row r="3768" spans="1:28" x14ac:dyDescent="0.35">
      <c r="A3768" t="s">
        <v>264</v>
      </c>
      <c r="B3768">
        <v>50</v>
      </c>
      <c r="C3768" t="s">
        <v>265</v>
      </c>
      <c r="D3768" t="s">
        <v>46</v>
      </c>
      <c r="E3768">
        <f>YEAR(Table1[[#This Row],[Order Date]])</f>
        <v>2013</v>
      </c>
      <c r="F3768">
        <v>1</v>
      </c>
      <c r="G3768">
        <f>MONTH(Table1[[#This Row],[Order Date]])</f>
        <v>10</v>
      </c>
      <c r="H3768" s="1">
        <v>41556</v>
      </c>
      <c r="I3768">
        <v>44450</v>
      </c>
      <c r="J3768" t="s">
        <v>58</v>
      </c>
      <c r="K3768">
        <v>14</v>
      </c>
      <c r="L3768">
        <v>17.48</v>
      </c>
      <c r="M3768" s="2">
        <v>7.0000000000000007E-2</v>
      </c>
      <c r="N3768">
        <v>243.23</v>
      </c>
      <c r="O3768">
        <v>1.99</v>
      </c>
      <c r="P3768">
        <v>35.33</v>
      </c>
      <c r="Q3768" s="2">
        <v>0.45</v>
      </c>
      <c r="R3768" t="s">
        <v>96</v>
      </c>
      <c r="S3768" t="s">
        <v>139</v>
      </c>
      <c r="T3768" t="s">
        <v>1856</v>
      </c>
      <c r="U3768" t="s">
        <v>102</v>
      </c>
      <c r="V3768" t="s">
        <v>68</v>
      </c>
      <c r="W3768">
        <v>6279</v>
      </c>
      <c r="X3768" s="1">
        <v>41557</v>
      </c>
      <c r="Y3768" t="s">
        <v>34</v>
      </c>
      <c r="Z3768" t="e" vm="5">
        <v>#VALUE!</v>
      </c>
      <c r="AA3768">
        <v>55345</v>
      </c>
      <c r="AB3768" t="e" cm="1" vm="2">
        <f t="array" ref="AB3768">_FV(Table1[[#This Row],[State]],"Country/region",TRUE)</f>
        <v>#VALUE!</v>
      </c>
    </row>
    <row r="3769" spans="1:28" x14ac:dyDescent="0.35">
      <c r="A3769" t="s">
        <v>339</v>
      </c>
      <c r="B3769">
        <v>50</v>
      </c>
      <c r="C3769" t="s">
        <v>340</v>
      </c>
      <c r="D3769" t="s">
        <v>46</v>
      </c>
      <c r="E3769">
        <f>YEAR(Table1[[#This Row],[Order Date]])</f>
        <v>2013</v>
      </c>
      <c r="F3769">
        <v>1</v>
      </c>
      <c r="G3769">
        <f>MONTH(Table1[[#This Row],[Order Date]])</f>
        <v>10</v>
      </c>
      <c r="H3769" s="1">
        <v>41556</v>
      </c>
      <c r="I3769">
        <v>48452</v>
      </c>
      <c r="J3769" t="s">
        <v>28</v>
      </c>
      <c r="K3769">
        <v>32</v>
      </c>
      <c r="L3769">
        <v>60.98</v>
      </c>
      <c r="M3769" s="2">
        <v>0.09</v>
      </c>
      <c r="N3769">
        <v>1859.01</v>
      </c>
      <c r="O3769">
        <v>30</v>
      </c>
      <c r="P3769">
        <v>-588.9</v>
      </c>
      <c r="Q3769" s="2">
        <v>0.7</v>
      </c>
      <c r="R3769" t="s">
        <v>48</v>
      </c>
      <c r="S3769" t="s">
        <v>49</v>
      </c>
      <c r="T3769" t="s">
        <v>1162</v>
      </c>
      <c r="U3769" t="s">
        <v>51</v>
      </c>
      <c r="V3769" t="s">
        <v>68</v>
      </c>
      <c r="W3769">
        <v>6797</v>
      </c>
      <c r="X3769" s="1">
        <v>41558</v>
      </c>
      <c r="Y3769" t="s">
        <v>53</v>
      </c>
      <c r="Z3769" t="e" vm="26">
        <v>#VALUE!</v>
      </c>
      <c r="AA3769">
        <v>49017</v>
      </c>
      <c r="AB3769" t="e" cm="1" vm="2">
        <f t="array" ref="AB3769">_FV(Table1[[#This Row],[State]],"Country/region",TRUE)</f>
        <v>#VALUE!</v>
      </c>
    </row>
    <row r="3770" spans="1:28" x14ac:dyDescent="0.35">
      <c r="A3770" t="s">
        <v>3189</v>
      </c>
      <c r="B3770">
        <v>50</v>
      </c>
      <c r="C3770" t="s">
        <v>2498</v>
      </c>
      <c r="D3770" t="s">
        <v>27</v>
      </c>
      <c r="E3770">
        <f>YEAR(Table1[[#This Row],[Order Date]])</f>
        <v>2013</v>
      </c>
      <c r="F3770">
        <v>1</v>
      </c>
      <c r="G3770">
        <f>MONTH(Table1[[#This Row],[Order Date]])</f>
        <v>10</v>
      </c>
      <c r="H3770" s="1">
        <v>41556</v>
      </c>
      <c r="I3770">
        <v>20545</v>
      </c>
      <c r="J3770" t="s">
        <v>39</v>
      </c>
      <c r="K3770">
        <v>40</v>
      </c>
      <c r="L3770">
        <v>71.37</v>
      </c>
      <c r="M3770" s="2">
        <v>0.02</v>
      </c>
      <c r="N3770">
        <v>2894.68</v>
      </c>
      <c r="O3770">
        <v>69</v>
      </c>
      <c r="P3770">
        <v>-1754.3879999999999</v>
      </c>
      <c r="Q3770" s="2">
        <v>0.68</v>
      </c>
      <c r="R3770" t="s">
        <v>48</v>
      </c>
      <c r="S3770" t="s">
        <v>40</v>
      </c>
      <c r="T3770" t="s">
        <v>637</v>
      </c>
      <c r="U3770" t="s">
        <v>75</v>
      </c>
      <c r="V3770" t="s">
        <v>68</v>
      </c>
      <c r="W3770">
        <v>2854</v>
      </c>
      <c r="X3770" s="1">
        <v>41558</v>
      </c>
      <c r="Y3770" t="s">
        <v>34</v>
      </c>
      <c r="Z3770" t="e" vm="25">
        <v>#VALUE!</v>
      </c>
      <c r="AA3770">
        <v>54901</v>
      </c>
      <c r="AB3770" t="e" cm="1" vm="2">
        <f t="array" ref="AB3770">_FV(Table1[[#This Row],[State]],"Country/region",TRUE)</f>
        <v>#VALUE!</v>
      </c>
    </row>
    <row r="3771" spans="1:28" x14ac:dyDescent="0.35">
      <c r="A3771" t="s">
        <v>1922</v>
      </c>
      <c r="B3771">
        <v>50</v>
      </c>
      <c r="C3771" t="s">
        <v>885</v>
      </c>
      <c r="D3771" t="s">
        <v>57</v>
      </c>
      <c r="E3771">
        <f>YEAR(Table1[[#This Row],[Order Date]])</f>
        <v>2013</v>
      </c>
      <c r="F3771">
        <v>1</v>
      </c>
      <c r="G3771">
        <f>MONTH(Table1[[#This Row],[Order Date]])</f>
        <v>10</v>
      </c>
      <c r="H3771" s="1">
        <v>41556</v>
      </c>
      <c r="I3771">
        <v>5350</v>
      </c>
      <c r="J3771" t="s">
        <v>47</v>
      </c>
      <c r="K3771">
        <v>39</v>
      </c>
      <c r="L3771">
        <v>11.33</v>
      </c>
      <c r="M3771" s="2">
        <v>0.03</v>
      </c>
      <c r="N3771">
        <v>434.73</v>
      </c>
      <c r="O3771">
        <v>6.12</v>
      </c>
      <c r="P3771">
        <v>-12.2</v>
      </c>
      <c r="Q3771" s="2">
        <v>0.42</v>
      </c>
      <c r="R3771" t="s">
        <v>29</v>
      </c>
      <c r="S3771" t="s">
        <v>80</v>
      </c>
      <c r="T3771" t="s">
        <v>1169</v>
      </c>
      <c r="U3771" t="s">
        <v>214</v>
      </c>
      <c r="V3771" t="s">
        <v>52</v>
      </c>
      <c r="W3771">
        <v>747</v>
      </c>
      <c r="X3771" s="1">
        <v>41558</v>
      </c>
      <c r="Y3771" t="s">
        <v>34</v>
      </c>
      <c r="Z3771" t="e" vm="20">
        <v>#VALUE!</v>
      </c>
      <c r="AA3771">
        <v>89701</v>
      </c>
      <c r="AB3771" t="e" cm="1" vm="2">
        <f t="array" ref="AB3771">_FV(Table1[[#This Row],[State]],"Country/region",TRUE)</f>
        <v>#VALUE!</v>
      </c>
    </row>
    <row r="3772" spans="1:28" x14ac:dyDescent="0.35">
      <c r="A3772" t="s">
        <v>1114</v>
      </c>
      <c r="B3772">
        <v>50</v>
      </c>
      <c r="C3772" t="s">
        <v>340</v>
      </c>
      <c r="D3772" t="s">
        <v>46</v>
      </c>
      <c r="E3772">
        <f>YEAR(Table1[[#This Row],[Order Date]])</f>
        <v>2013</v>
      </c>
      <c r="F3772">
        <v>1</v>
      </c>
      <c r="G3772">
        <f>MONTH(Table1[[#This Row],[Order Date]])</f>
        <v>10</v>
      </c>
      <c r="H3772" s="1">
        <v>41556</v>
      </c>
      <c r="I3772">
        <v>48452</v>
      </c>
      <c r="J3772" t="s">
        <v>28</v>
      </c>
      <c r="K3772">
        <v>15</v>
      </c>
      <c r="L3772">
        <v>4.91</v>
      </c>
      <c r="M3772" s="2">
        <v>0.08</v>
      </c>
      <c r="N3772">
        <v>73.41</v>
      </c>
      <c r="O3772">
        <v>4.97</v>
      </c>
      <c r="P3772">
        <v>-44.792499999999997</v>
      </c>
      <c r="Q3772" s="2">
        <v>0.38</v>
      </c>
      <c r="R3772" t="s">
        <v>29</v>
      </c>
      <c r="S3772" t="s">
        <v>30</v>
      </c>
      <c r="T3772" t="s">
        <v>1921</v>
      </c>
      <c r="U3772" t="s">
        <v>67</v>
      </c>
      <c r="V3772" t="s">
        <v>68</v>
      </c>
      <c r="W3772">
        <v>6800</v>
      </c>
      <c r="X3772" s="1">
        <v>41558</v>
      </c>
      <c r="Y3772" t="s">
        <v>34</v>
      </c>
      <c r="Z3772" t="e" vm="26">
        <v>#VALUE!</v>
      </c>
      <c r="AA3772">
        <v>48708</v>
      </c>
      <c r="AB3772" t="e" cm="1" vm="2">
        <f t="array" ref="AB3772">_FV(Table1[[#This Row],[State]],"Country/region",TRUE)</f>
        <v>#VALUE!</v>
      </c>
    </row>
    <row r="3773" spans="1:28" x14ac:dyDescent="0.35">
      <c r="A3773" t="s">
        <v>1114</v>
      </c>
      <c r="B3773">
        <v>50</v>
      </c>
      <c r="C3773" t="s">
        <v>340</v>
      </c>
      <c r="D3773" t="s">
        <v>46</v>
      </c>
      <c r="E3773">
        <f>YEAR(Table1[[#This Row],[Order Date]])</f>
        <v>2013</v>
      </c>
      <c r="F3773">
        <v>1</v>
      </c>
      <c r="G3773">
        <f>MONTH(Table1[[#This Row],[Order Date]])</f>
        <v>10</v>
      </c>
      <c r="H3773" s="1">
        <v>41556</v>
      </c>
      <c r="I3773">
        <v>48452</v>
      </c>
      <c r="J3773" t="s">
        <v>28</v>
      </c>
      <c r="K3773">
        <v>28</v>
      </c>
      <c r="L3773">
        <v>1.48</v>
      </c>
      <c r="M3773" s="2">
        <v>0.04</v>
      </c>
      <c r="N3773">
        <v>43.66</v>
      </c>
      <c r="O3773">
        <v>0.7</v>
      </c>
      <c r="P3773">
        <v>5.77</v>
      </c>
      <c r="Q3773" s="2">
        <v>0.37</v>
      </c>
      <c r="R3773" t="s">
        <v>29</v>
      </c>
      <c r="S3773" t="s">
        <v>59</v>
      </c>
      <c r="T3773" t="s">
        <v>1863</v>
      </c>
      <c r="U3773" t="s">
        <v>232</v>
      </c>
      <c r="V3773" t="s">
        <v>68</v>
      </c>
      <c r="W3773">
        <v>6801</v>
      </c>
      <c r="X3773" s="1">
        <v>41558</v>
      </c>
      <c r="Y3773" t="s">
        <v>34</v>
      </c>
      <c r="Z3773" t="e" vm="26">
        <v>#VALUE!</v>
      </c>
      <c r="AA3773">
        <v>48708</v>
      </c>
      <c r="AB3773" t="e" cm="1" vm="2">
        <f t="array" ref="AB3773">_FV(Table1[[#This Row],[State]],"Country/region",TRUE)</f>
        <v>#VALUE!</v>
      </c>
    </row>
    <row r="3774" spans="1:28" x14ac:dyDescent="0.35">
      <c r="A3774" t="s">
        <v>1065</v>
      </c>
      <c r="B3774">
        <v>50</v>
      </c>
      <c r="C3774" t="s">
        <v>1066</v>
      </c>
      <c r="D3774" t="s">
        <v>38</v>
      </c>
      <c r="E3774">
        <f>YEAR(Table1[[#This Row],[Order Date]])</f>
        <v>2013</v>
      </c>
      <c r="F3774">
        <v>1</v>
      </c>
      <c r="G3774">
        <f>MONTH(Table1[[#This Row],[Order Date]])</f>
        <v>10</v>
      </c>
      <c r="H3774" s="1">
        <v>41556</v>
      </c>
      <c r="I3774">
        <v>55136</v>
      </c>
      <c r="J3774" t="s">
        <v>58</v>
      </c>
      <c r="K3774">
        <v>29</v>
      </c>
      <c r="L3774">
        <v>4.9800000000000004</v>
      </c>
      <c r="M3774" s="2">
        <v>0.1</v>
      </c>
      <c r="N3774">
        <v>134.68</v>
      </c>
      <c r="O3774">
        <v>4.7</v>
      </c>
      <c r="P3774">
        <v>-66.459999999999994</v>
      </c>
      <c r="Q3774" s="2">
        <v>0.38</v>
      </c>
      <c r="R3774" t="s">
        <v>29</v>
      </c>
      <c r="S3774" t="s">
        <v>30</v>
      </c>
      <c r="T3774" t="s">
        <v>2099</v>
      </c>
      <c r="U3774" t="s">
        <v>61</v>
      </c>
      <c r="V3774" t="s">
        <v>76</v>
      </c>
      <c r="W3774">
        <v>7689</v>
      </c>
      <c r="X3774" s="1">
        <v>41558</v>
      </c>
      <c r="Y3774" t="s">
        <v>34</v>
      </c>
      <c r="Z3774" t="e" vm="44">
        <v>#VALUE!</v>
      </c>
      <c r="AA3774">
        <v>31204</v>
      </c>
      <c r="AB3774" t="e" cm="1" vm="2">
        <f t="array" ref="AB3774">_FV(Table1[[#This Row],[State]],"Country/region",TRUE)</f>
        <v>#VALUE!</v>
      </c>
    </row>
    <row r="3775" spans="1:28" x14ac:dyDescent="0.35">
      <c r="A3775" t="s">
        <v>3189</v>
      </c>
      <c r="B3775">
        <v>50</v>
      </c>
      <c r="C3775" t="s">
        <v>2498</v>
      </c>
      <c r="D3775" t="s">
        <v>27</v>
      </c>
      <c r="E3775">
        <f>YEAR(Table1[[#This Row],[Order Date]])</f>
        <v>2013</v>
      </c>
      <c r="F3775">
        <v>1</v>
      </c>
      <c r="G3775">
        <f>MONTH(Table1[[#This Row],[Order Date]])</f>
        <v>10</v>
      </c>
      <c r="H3775" s="1">
        <v>41556</v>
      </c>
      <c r="I3775">
        <v>20545</v>
      </c>
      <c r="J3775" t="s">
        <v>39</v>
      </c>
      <c r="K3775">
        <v>31</v>
      </c>
      <c r="L3775">
        <v>40.99</v>
      </c>
      <c r="M3775" s="2">
        <v>0.02</v>
      </c>
      <c r="N3775">
        <v>1276.04</v>
      </c>
      <c r="O3775">
        <v>5.86</v>
      </c>
      <c r="P3775">
        <v>554.95000000000005</v>
      </c>
      <c r="Q3775" s="2">
        <v>0.36</v>
      </c>
      <c r="R3775" t="s">
        <v>29</v>
      </c>
      <c r="S3775" t="s">
        <v>30</v>
      </c>
      <c r="T3775" t="s">
        <v>3044</v>
      </c>
      <c r="U3775" t="s">
        <v>61</v>
      </c>
      <c r="V3775" t="s">
        <v>68</v>
      </c>
      <c r="W3775">
        <v>2853</v>
      </c>
      <c r="X3775" s="1">
        <v>41558</v>
      </c>
      <c r="Y3775" t="s">
        <v>34</v>
      </c>
      <c r="Z3775" t="e" vm="25">
        <v>#VALUE!</v>
      </c>
      <c r="AA3775">
        <v>54901</v>
      </c>
      <c r="AB3775" t="e" cm="1" vm="2">
        <f t="array" ref="AB3775">_FV(Table1[[#This Row],[State]],"Country/region",TRUE)</f>
        <v>#VALUE!</v>
      </c>
    </row>
    <row r="3776" spans="1:28" x14ac:dyDescent="0.35">
      <c r="A3776" t="s">
        <v>884</v>
      </c>
      <c r="B3776">
        <v>50</v>
      </c>
      <c r="C3776" t="s">
        <v>885</v>
      </c>
      <c r="D3776" t="s">
        <v>57</v>
      </c>
      <c r="E3776">
        <f>YEAR(Table1[[#This Row],[Order Date]])</f>
        <v>2013</v>
      </c>
      <c r="F3776">
        <v>1</v>
      </c>
      <c r="G3776">
        <f>MONTH(Table1[[#This Row],[Order Date]])</f>
        <v>10</v>
      </c>
      <c r="H3776" s="1">
        <v>41556</v>
      </c>
      <c r="I3776">
        <v>5350</v>
      </c>
      <c r="J3776" t="s">
        <v>47</v>
      </c>
      <c r="K3776">
        <v>50</v>
      </c>
      <c r="L3776">
        <v>140.85</v>
      </c>
      <c r="M3776" s="2">
        <v>0.08</v>
      </c>
      <c r="N3776">
        <v>7017.42</v>
      </c>
      <c r="O3776">
        <v>19.989999999999998</v>
      </c>
      <c r="P3776">
        <v>595.20000000000005</v>
      </c>
      <c r="Q3776" s="2">
        <v>0.73</v>
      </c>
      <c r="R3776" t="s">
        <v>29</v>
      </c>
      <c r="S3776" t="s">
        <v>30</v>
      </c>
      <c r="T3776" t="s">
        <v>2345</v>
      </c>
      <c r="U3776" t="s">
        <v>32</v>
      </c>
      <c r="V3776" t="s">
        <v>76</v>
      </c>
      <c r="W3776">
        <v>748</v>
      </c>
      <c r="X3776" s="1">
        <v>41563</v>
      </c>
      <c r="Y3776" t="s">
        <v>34</v>
      </c>
      <c r="Z3776" t="e" vm="34">
        <v>#VALUE!</v>
      </c>
      <c r="AA3776">
        <v>39701</v>
      </c>
      <c r="AB3776" t="e" cm="1" vm="2">
        <f t="array" ref="AB3776">_FV(Table1[[#This Row],[State]],"Country/region",TRUE)</f>
        <v>#VALUE!</v>
      </c>
    </row>
    <row r="3777" spans="1:28" x14ac:dyDescent="0.35">
      <c r="A3777" t="s">
        <v>625</v>
      </c>
      <c r="B3777">
        <v>50</v>
      </c>
      <c r="C3777" t="s">
        <v>1823</v>
      </c>
      <c r="D3777" t="s">
        <v>38</v>
      </c>
      <c r="E3777">
        <f>YEAR(Table1[[#This Row],[Order Date]])</f>
        <v>2013</v>
      </c>
      <c r="F3777">
        <v>1</v>
      </c>
      <c r="G3777">
        <f>MONTH(Table1[[#This Row],[Order Date]])</f>
        <v>10</v>
      </c>
      <c r="H3777" s="1">
        <v>41556</v>
      </c>
      <c r="I3777">
        <v>20868</v>
      </c>
      <c r="J3777" t="s">
        <v>47</v>
      </c>
      <c r="K3777">
        <v>9</v>
      </c>
      <c r="L3777">
        <v>178.47</v>
      </c>
      <c r="M3777" s="2">
        <v>0.03</v>
      </c>
      <c r="N3777">
        <v>1609.19</v>
      </c>
      <c r="O3777">
        <v>19.989999999999998</v>
      </c>
      <c r="P3777">
        <v>188.91</v>
      </c>
      <c r="Q3777" s="2">
        <v>0.55000000000000004</v>
      </c>
      <c r="R3777" t="s">
        <v>29</v>
      </c>
      <c r="S3777" t="s">
        <v>30</v>
      </c>
      <c r="T3777" t="s">
        <v>628</v>
      </c>
      <c r="U3777" t="s">
        <v>32</v>
      </c>
      <c r="V3777" t="s">
        <v>52</v>
      </c>
      <c r="W3777">
        <v>2893</v>
      </c>
      <c r="X3777" s="1">
        <v>41563</v>
      </c>
      <c r="Y3777" t="s">
        <v>34</v>
      </c>
      <c r="Z3777" t="e" vm="42">
        <v>#VALUE!</v>
      </c>
      <c r="AA3777">
        <v>85224</v>
      </c>
      <c r="AB3777" t="e" cm="1" vm="2">
        <f t="array" ref="AB3777">_FV(Table1[[#This Row],[State]],"Country/region",TRUE)</f>
        <v>#VALUE!</v>
      </c>
    </row>
    <row r="3778" spans="1:28" x14ac:dyDescent="0.35">
      <c r="A3778" t="s">
        <v>3190</v>
      </c>
      <c r="B3778">
        <v>50</v>
      </c>
      <c r="C3778" t="s">
        <v>1950</v>
      </c>
      <c r="D3778" t="s">
        <v>27</v>
      </c>
      <c r="E3778">
        <f>YEAR(Table1[[#This Row],[Order Date]])</f>
        <v>2013</v>
      </c>
      <c r="F3778">
        <v>1</v>
      </c>
      <c r="G3778">
        <f>MONTH(Table1[[#This Row],[Order Date]])</f>
        <v>10</v>
      </c>
      <c r="H3778" s="1">
        <v>41557</v>
      </c>
      <c r="I3778">
        <v>52800</v>
      </c>
      <c r="J3778" t="s">
        <v>39</v>
      </c>
      <c r="K3778">
        <v>13</v>
      </c>
      <c r="L3778">
        <v>1.86</v>
      </c>
      <c r="M3778" s="2">
        <v>0.1</v>
      </c>
      <c r="N3778">
        <v>26.08</v>
      </c>
      <c r="O3778">
        <v>2.58</v>
      </c>
      <c r="P3778">
        <v>-27.29</v>
      </c>
      <c r="Q3778" s="2">
        <v>0.82</v>
      </c>
      <c r="R3778" t="s">
        <v>29</v>
      </c>
      <c r="S3778" t="s">
        <v>59</v>
      </c>
      <c r="T3778" t="s">
        <v>1940</v>
      </c>
      <c r="U3778" t="s">
        <v>232</v>
      </c>
      <c r="V3778" t="s">
        <v>68</v>
      </c>
      <c r="W3778">
        <v>7402</v>
      </c>
      <c r="X3778" s="1">
        <v>41558</v>
      </c>
      <c r="Y3778" t="s">
        <v>34</v>
      </c>
      <c r="Z3778" t="e" vm="25">
        <v>#VALUE!</v>
      </c>
      <c r="AA3778">
        <v>54401</v>
      </c>
      <c r="AB3778" t="e" cm="1" vm="2">
        <f t="array" ref="AB3778">_FV(Table1[[#This Row],[State]],"Country/region",TRUE)</f>
        <v>#VALUE!</v>
      </c>
    </row>
    <row r="3779" spans="1:28" x14ac:dyDescent="0.35">
      <c r="A3779" t="s">
        <v>1094</v>
      </c>
      <c r="B3779">
        <v>50</v>
      </c>
      <c r="C3779" t="s">
        <v>1007</v>
      </c>
      <c r="D3779" t="s">
        <v>38</v>
      </c>
      <c r="E3779">
        <f>YEAR(Table1[[#This Row],[Order Date]])</f>
        <v>2013</v>
      </c>
      <c r="F3779">
        <v>1</v>
      </c>
      <c r="G3779">
        <f>MONTH(Table1[[#This Row],[Order Date]])</f>
        <v>10</v>
      </c>
      <c r="H3779" s="1">
        <v>41557</v>
      </c>
      <c r="I3779">
        <v>9860</v>
      </c>
      <c r="J3779" t="s">
        <v>58</v>
      </c>
      <c r="K3779">
        <v>43</v>
      </c>
      <c r="L3779">
        <v>7.28</v>
      </c>
      <c r="M3779" s="2">
        <v>0</v>
      </c>
      <c r="N3779">
        <v>319.69</v>
      </c>
      <c r="O3779">
        <v>3.52</v>
      </c>
      <c r="P3779">
        <v>-73.66</v>
      </c>
      <c r="Q3779" s="2">
        <v>0.68</v>
      </c>
      <c r="R3779" t="s">
        <v>96</v>
      </c>
      <c r="S3779" t="s">
        <v>139</v>
      </c>
      <c r="T3779" t="s">
        <v>1704</v>
      </c>
      <c r="U3779" t="s">
        <v>102</v>
      </c>
      <c r="V3779" t="s">
        <v>68</v>
      </c>
      <c r="W3779">
        <v>1352</v>
      </c>
      <c r="X3779" s="1">
        <v>41558</v>
      </c>
      <c r="Y3779" t="s">
        <v>34</v>
      </c>
      <c r="Z3779" t="e" vm="12">
        <v>#VALUE!</v>
      </c>
      <c r="AA3779">
        <v>52402</v>
      </c>
      <c r="AB3779" t="e" cm="1" vm="2">
        <f t="array" ref="AB3779">_FV(Table1[[#This Row],[State]],"Country/region",TRUE)</f>
        <v>#VALUE!</v>
      </c>
    </row>
    <row r="3780" spans="1:28" x14ac:dyDescent="0.35">
      <c r="A3780" t="s">
        <v>2598</v>
      </c>
      <c r="B3780">
        <v>50</v>
      </c>
      <c r="C3780" t="s">
        <v>2746</v>
      </c>
      <c r="D3780" t="s">
        <v>27</v>
      </c>
      <c r="E3780">
        <f>YEAR(Table1[[#This Row],[Order Date]])</f>
        <v>2013</v>
      </c>
      <c r="F3780">
        <v>1</v>
      </c>
      <c r="G3780">
        <f>MONTH(Table1[[#This Row],[Order Date]])</f>
        <v>10</v>
      </c>
      <c r="H3780" s="1">
        <v>41557</v>
      </c>
      <c r="I3780">
        <v>4455</v>
      </c>
      <c r="J3780" t="s">
        <v>131</v>
      </c>
      <c r="K3780">
        <v>39</v>
      </c>
      <c r="L3780">
        <v>7.59</v>
      </c>
      <c r="M3780" s="2">
        <v>7.0000000000000007E-2</v>
      </c>
      <c r="N3780">
        <v>279.29000000000002</v>
      </c>
      <c r="O3780">
        <v>4</v>
      </c>
      <c r="P3780">
        <v>14.15</v>
      </c>
      <c r="Q3780" s="2">
        <v>0.42</v>
      </c>
      <c r="R3780" t="s">
        <v>48</v>
      </c>
      <c r="S3780" t="s">
        <v>59</v>
      </c>
      <c r="T3780" t="s">
        <v>993</v>
      </c>
      <c r="U3780" t="s">
        <v>82</v>
      </c>
      <c r="V3780" t="s">
        <v>33</v>
      </c>
      <c r="W3780">
        <v>637</v>
      </c>
      <c r="X3780" s="1">
        <v>41559</v>
      </c>
      <c r="Y3780" t="s">
        <v>34</v>
      </c>
      <c r="Z3780" t="e" vm="24">
        <v>#VALUE!</v>
      </c>
      <c r="AA3780">
        <v>7040</v>
      </c>
      <c r="AB3780" t="e" cm="1" vm="2">
        <f t="array" ref="AB3780">_FV(Table1[[#This Row],[State]],"Country/region",TRUE)</f>
        <v>#VALUE!</v>
      </c>
    </row>
    <row r="3781" spans="1:28" x14ac:dyDescent="0.35">
      <c r="A3781" t="s">
        <v>880</v>
      </c>
      <c r="B3781">
        <v>50</v>
      </c>
      <c r="C3781" t="s">
        <v>3041</v>
      </c>
      <c r="D3781" t="s">
        <v>46</v>
      </c>
      <c r="E3781">
        <f>YEAR(Table1[[#This Row],[Order Date]])</f>
        <v>2013</v>
      </c>
      <c r="F3781">
        <v>1</v>
      </c>
      <c r="G3781">
        <f>MONTH(Table1[[#This Row],[Order Date]])</f>
        <v>10</v>
      </c>
      <c r="H3781" s="1">
        <v>41557</v>
      </c>
      <c r="I3781">
        <v>47460</v>
      </c>
      <c r="J3781" t="s">
        <v>58</v>
      </c>
      <c r="K3781">
        <v>12</v>
      </c>
      <c r="L3781">
        <v>2.84</v>
      </c>
      <c r="M3781" s="2">
        <v>0.1</v>
      </c>
      <c r="N3781">
        <v>31.6</v>
      </c>
      <c r="O3781">
        <v>0.93</v>
      </c>
      <c r="P3781">
        <v>-3.64</v>
      </c>
      <c r="Q3781" s="2">
        <v>0.54</v>
      </c>
      <c r="R3781" t="s">
        <v>29</v>
      </c>
      <c r="S3781" t="s">
        <v>59</v>
      </c>
      <c r="T3781" t="s">
        <v>1688</v>
      </c>
      <c r="U3781" t="s">
        <v>88</v>
      </c>
      <c r="V3781" t="s">
        <v>68</v>
      </c>
      <c r="W3781">
        <v>6665</v>
      </c>
      <c r="X3781" s="1">
        <v>41559</v>
      </c>
      <c r="Y3781" t="s">
        <v>34</v>
      </c>
      <c r="Z3781" t="e" vm="16">
        <v>#VALUE!</v>
      </c>
      <c r="AA3781">
        <v>60123</v>
      </c>
      <c r="AB3781" t="e" cm="1" vm="2">
        <f t="array" ref="AB3781">_FV(Table1[[#This Row],[State]],"Country/region",TRUE)</f>
        <v>#VALUE!</v>
      </c>
    </row>
    <row r="3782" spans="1:28" x14ac:dyDescent="0.35">
      <c r="A3782" t="s">
        <v>3191</v>
      </c>
      <c r="B3782">
        <v>50</v>
      </c>
      <c r="C3782" t="s">
        <v>641</v>
      </c>
      <c r="D3782" t="s">
        <v>27</v>
      </c>
      <c r="E3782">
        <f>YEAR(Table1[[#This Row],[Order Date]])</f>
        <v>2013</v>
      </c>
      <c r="F3782">
        <v>1</v>
      </c>
      <c r="G3782">
        <f>MONTH(Table1[[#This Row],[Order Date]])</f>
        <v>10</v>
      </c>
      <c r="H3782" s="1">
        <v>41557</v>
      </c>
      <c r="I3782">
        <v>42529</v>
      </c>
      <c r="J3782" t="s">
        <v>47</v>
      </c>
      <c r="K3782">
        <v>48</v>
      </c>
      <c r="L3782">
        <v>60.22</v>
      </c>
      <c r="M3782" s="2">
        <v>0.04</v>
      </c>
      <c r="N3782">
        <v>2996.93</v>
      </c>
      <c r="O3782">
        <v>3.5</v>
      </c>
      <c r="P3782">
        <v>1060.8699999999999</v>
      </c>
      <c r="Q3782" s="2">
        <v>0.56999999999999995</v>
      </c>
      <c r="R3782" t="s">
        <v>29</v>
      </c>
      <c r="S3782" t="s">
        <v>30</v>
      </c>
      <c r="T3782" t="s">
        <v>431</v>
      </c>
      <c r="U3782" t="s">
        <v>214</v>
      </c>
      <c r="V3782" t="s">
        <v>33</v>
      </c>
      <c r="W3782">
        <v>6006</v>
      </c>
      <c r="X3782" s="1">
        <v>41561</v>
      </c>
      <c r="Y3782" t="s">
        <v>34</v>
      </c>
      <c r="Z3782" t="e" vm="24">
        <v>#VALUE!</v>
      </c>
      <c r="AA3782">
        <v>7666</v>
      </c>
      <c r="AB3782" t="e" cm="1" vm="2">
        <f t="array" ref="AB3782">_FV(Table1[[#This Row],[State]],"Country/region",TRUE)</f>
        <v>#VALUE!</v>
      </c>
    </row>
    <row r="3783" spans="1:28" x14ac:dyDescent="0.35">
      <c r="A3783" t="s">
        <v>3192</v>
      </c>
      <c r="B3783">
        <v>50</v>
      </c>
      <c r="C3783" t="s">
        <v>641</v>
      </c>
      <c r="D3783" t="s">
        <v>27</v>
      </c>
      <c r="E3783">
        <f>YEAR(Table1[[#This Row],[Order Date]])</f>
        <v>2013</v>
      </c>
      <c r="F3783">
        <v>1</v>
      </c>
      <c r="G3783">
        <f>MONTH(Table1[[#This Row],[Order Date]])</f>
        <v>10</v>
      </c>
      <c r="H3783" s="1">
        <v>41557</v>
      </c>
      <c r="I3783">
        <v>42529</v>
      </c>
      <c r="J3783" t="s">
        <v>47</v>
      </c>
      <c r="K3783">
        <v>2</v>
      </c>
      <c r="L3783">
        <v>2.78</v>
      </c>
      <c r="M3783" s="2">
        <v>0.08</v>
      </c>
      <c r="N3783">
        <v>6.34</v>
      </c>
      <c r="O3783">
        <v>0.97</v>
      </c>
      <c r="P3783">
        <v>-4.4400000000000004</v>
      </c>
      <c r="Q3783" s="2">
        <v>0.59</v>
      </c>
      <c r="R3783" t="s">
        <v>29</v>
      </c>
      <c r="S3783" t="s">
        <v>59</v>
      </c>
      <c r="T3783" t="s">
        <v>235</v>
      </c>
      <c r="U3783" t="s">
        <v>88</v>
      </c>
      <c r="V3783" t="s">
        <v>33</v>
      </c>
      <c r="W3783">
        <v>6004</v>
      </c>
      <c r="X3783" s="1">
        <v>41561</v>
      </c>
      <c r="Y3783" t="s">
        <v>34</v>
      </c>
      <c r="Z3783" t="e" vm="24">
        <v>#VALUE!</v>
      </c>
      <c r="AA3783">
        <v>7032</v>
      </c>
      <c r="AB3783" t="e" cm="1" vm="2">
        <f t="array" ref="AB3783">_FV(Table1[[#This Row],[State]],"Country/region",TRUE)</f>
        <v>#VALUE!</v>
      </c>
    </row>
    <row r="3784" spans="1:28" x14ac:dyDescent="0.35">
      <c r="A3784" t="s">
        <v>2687</v>
      </c>
      <c r="B3784">
        <v>50</v>
      </c>
      <c r="C3784" t="s">
        <v>641</v>
      </c>
      <c r="D3784" t="s">
        <v>27</v>
      </c>
      <c r="E3784">
        <f>YEAR(Table1[[#This Row],[Order Date]])</f>
        <v>2013</v>
      </c>
      <c r="F3784">
        <v>1</v>
      </c>
      <c r="G3784">
        <f>MONTH(Table1[[#This Row],[Order Date]])</f>
        <v>10</v>
      </c>
      <c r="H3784" s="1">
        <v>41557</v>
      </c>
      <c r="I3784">
        <v>42529</v>
      </c>
      <c r="J3784" t="s">
        <v>47</v>
      </c>
      <c r="K3784">
        <v>8</v>
      </c>
      <c r="L3784">
        <v>5.98</v>
      </c>
      <c r="M3784" s="2">
        <v>0.03</v>
      </c>
      <c r="N3784">
        <v>57.15</v>
      </c>
      <c r="O3784">
        <v>7.5</v>
      </c>
      <c r="P3784">
        <v>-33.950000000000003</v>
      </c>
      <c r="Q3784" s="2">
        <v>0.4</v>
      </c>
      <c r="R3784" t="s">
        <v>29</v>
      </c>
      <c r="S3784" t="s">
        <v>30</v>
      </c>
      <c r="T3784" t="s">
        <v>2064</v>
      </c>
      <c r="U3784" t="s">
        <v>61</v>
      </c>
      <c r="V3784" t="s">
        <v>52</v>
      </c>
      <c r="W3784">
        <v>6005</v>
      </c>
      <c r="X3784" s="1">
        <v>41562</v>
      </c>
      <c r="Y3784" t="s">
        <v>34</v>
      </c>
      <c r="Z3784" t="e" vm="4">
        <v>#VALUE!</v>
      </c>
      <c r="AA3784">
        <v>94403</v>
      </c>
      <c r="AB3784" t="e" cm="1" vm="2">
        <f t="array" ref="AB3784">_FV(Table1[[#This Row],[State]],"Country/region",TRUE)</f>
        <v>#VALUE!</v>
      </c>
    </row>
    <row r="3785" spans="1:28" x14ac:dyDescent="0.35">
      <c r="A3785" t="s">
        <v>659</v>
      </c>
      <c r="B3785">
        <v>50</v>
      </c>
      <c r="C3785" t="s">
        <v>1885</v>
      </c>
      <c r="D3785" t="s">
        <v>27</v>
      </c>
      <c r="E3785">
        <f>YEAR(Table1[[#This Row],[Order Date]])</f>
        <v>2013</v>
      </c>
      <c r="F3785">
        <v>1</v>
      </c>
      <c r="G3785">
        <f>MONTH(Table1[[#This Row],[Order Date]])</f>
        <v>10</v>
      </c>
      <c r="H3785" s="1">
        <v>41558</v>
      </c>
      <c r="I3785">
        <v>17952</v>
      </c>
      <c r="J3785" t="s">
        <v>131</v>
      </c>
      <c r="K3785">
        <v>28</v>
      </c>
      <c r="L3785">
        <v>14.42</v>
      </c>
      <c r="M3785" s="2">
        <v>0.02</v>
      </c>
      <c r="N3785">
        <v>430.13</v>
      </c>
      <c r="O3785">
        <v>6.75</v>
      </c>
      <c r="P3785">
        <v>2.33</v>
      </c>
      <c r="Q3785" s="2">
        <v>0.52</v>
      </c>
      <c r="R3785" t="s">
        <v>29</v>
      </c>
      <c r="S3785" t="s">
        <v>80</v>
      </c>
      <c r="T3785" t="s">
        <v>282</v>
      </c>
      <c r="U3785" t="s">
        <v>214</v>
      </c>
      <c r="V3785" t="s">
        <v>52</v>
      </c>
      <c r="W3785">
        <v>2465</v>
      </c>
      <c r="X3785" s="1">
        <v>41559</v>
      </c>
      <c r="Y3785" t="s">
        <v>34</v>
      </c>
      <c r="Z3785" t="e" vm="45">
        <v>#VALUE!</v>
      </c>
      <c r="AA3785">
        <v>59715</v>
      </c>
      <c r="AB3785" t="e" cm="1" vm="2">
        <f t="array" ref="AB3785">_FV(Table1[[#This Row],[State]],"Country/region",TRUE)</f>
        <v>#VALUE!</v>
      </c>
    </row>
    <row r="3786" spans="1:28" x14ac:dyDescent="0.35">
      <c r="A3786" t="s">
        <v>3193</v>
      </c>
      <c r="B3786">
        <v>50</v>
      </c>
      <c r="C3786" t="s">
        <v>2616</v>
      </c>
      <c r="D3786" t="s">
        <v>46</v>
      </c>
      <c r="E3786">
        <f>YEAR(Table1[[#This Row],[Order Date]])</f>
        <v>2013</v>
      </c>
      <c r="F3786">
        <v>1</v>
      </c>
      <c r="G3786">
        <f>MONTH(Table1[[#This Row],[Order Date]])</f>
        <v>10</v>
      </c>
      <c r="H3786" s="1">
        <v>41558</v>
      </c>
      <c r="I3786">
        <v>22469</v>
      </c>
      <c r="J3786" t="s">
        <v>28</v>
      </c>
      <c r="K3786">
        <v>23</v>
      </c>
      <c r="L3786">
        <v>290.98</v>
      </c>
      <c r="M3786" s="2">
        <v>0.02</v>
      </c>
      <c r="N3786">
        <v>6693.28</v>
      </c>
      <c r="O3786">
        <v>69</v>
      </c>
      <c r="P3786">
        <v>40.32</v>
      </c>
      <c r="Q3786" s="2">
        <v>0.67</v>
      </c>
      <c r="R3786" t="s">
        <v>48</v>
      </c>
      <c r="S3786" t="s">
        <v>40</v>
      </c>
      <c r="T3786" t="s">
        <v>1869</v>
      </c>
      <c r="U3786" t="s">
        <v>75</v>
      </c>
      <c r="V3786" t="s">
        <v>68</v>
      </c>
      <c r="W3786">
        <v>3134</v>
      </c>
      <c r="X3786" s="1">
        <v>41560</v>
      </c>
      <c r="Y3786" t="s">
        <v>34</v>
      </c>
      <c r="Z3786" t="e" vm="38">
        <v>#VALUE!</v>
      </c>
      <c r="AA3786">
        <v>46060</v>
      </c>
      <c r="AB3786" t="e" cm="1" vm="2">
        <f t="array" ref="AB3786">_FV(Table1[[#This Row],[State]],"Country/region",TRUE)</f>
        <v>#VALUE!</v>
      </c>
    </row>
    <row r="3787" spans="1:28" x14ac:dyDescent="0.35">
      <c r="A3787" t="s">
        <v>226</v>
      </c>
      <c r="B3787">
        <v>50</v>
      </c>
      <c r="C3787" t="s">
        <v>1011</v>
      </c>
      <c r="D3787" t="s">
        <v>46</v>
      </c>
      <c r="E3787">
        <f>YEAR(Table1[[#This Row],[Order Date]])</f>
        <v>2013</v>
      </c>
      <c r="F3787">
        <v>1</v>
      </c>
      <c r="G3787">
        <f>MONTH(Table1[[#This Row],[Order Date]])</f>
        <v>10</v>
      </c>
      <c r="H3787" s="1">
        <v>41558</v>
      </c>
      <c r="I3787">
        <v>47972</v>
      </c>
      <c r="J3787" t="s">
        <v>131</v>
      </c>
      <c r="K3787">
        <v>46</v>
      </c>
      <c r="L3787">
        <v>165.2</v>
      </c>
      <c r="M3787" s="2">
        <v>0.02</v>
      </c>
      <c r="N3787">
        <v>7685.62</v>
      </c>
      <c r="O3787">
        <v>19.989999999999998</v>
      </c>
      <c r="P3787">
        <v>1952.15</v>
      </c>
      <c r="Q3787" s="2">
        <v>0.59</v>
      </c>
      <c r="R3787" t="s">
        <v>29</v>
      </c>
      <c r="S3787" t="s">
        <v>30</v>
      </c>
      <c r="T3787" t="s">
        <v>1870</v>
      </c>
      <c r="U3787" t="s">
        <v>32</v>
      </c>
      <c r="V3787" t="s">
        <v>52</v>
      </c>
      <c r="W3787">
        <v>6739</v>
      </c>
      <c r="X3787" s="1">
        <v>41560</v>
      </c>
      <c r="Y3787" t="s">
        <v>42</v>
      </c>
      <c r="Z3787" t="e" vm="4">
        <v>#VALUE!</v>
      </c>
      <c r="AA3787">
        <v>95020</v>
      </c>
      <c r="AB3787" t="e" cm="1" vm="2">
        <f t="array" ref="AB3787">_FV(Table1[[#This Row],[State]],"Country/region",TRUE)</f>
        <v>#VALUE!</v>
      </c>
    </row>
    <row r="3788" spans="1:28" x14ac:dyDescent="0.35">
      <c r="A3788" t="s">
        <v>3193</v>
      </c>
      <c r="B3788">
        <v>50</v>
      </c>
      <c r="C3788" t="s">
        <v>2616</v>
      </c>
      <c r="D3788" t="s">
        <v>46</v>
      </c>
      <c r="E3788">
        <f>YEAR(Table1[[#This Row],[Order Date]])</f>
        <v>2013</v>
      </c>
      <c r="F3788">
        <v>1</v>
      </c>
      <c r="G3788">
        <f>MONTH(Table1[[#This Row],[Order Date]])</f>
        <v>10</v>
      </c>
      <c r="H3788" s="1">
        <v>41558</v>
      </c>
      <c r="I3788">
        <v>22469</v>
      </c>
      <c r="J3788" t="s">
        <v>28</v>
      </c>
      <c r="K3788">
        <v>24</v>
      </c>
      <c r="L3788">
        <v>60.98</v>
      </c>
      <c r="M3788" s="2">
        <v>0.03</v>
      </c>
      <c r="N3788">
        <v>1482.81</v>
      </c>
      <c r="O3788">
        <v>49</v>
      </c>
      <c r="P3788">
        <v>-678.63</v>
      </c>
      <c r="Q3788" s="2">
        <v>0.59</v>
      </c>
      <c r="R3788" t="s">
        <v>29</v>
      </c>
      <c r="S3788" t="s">
        <v>40</v>
      </c>
      <c r="T3788" t="s">
        <v>681</v>
      </c>
      <c r="U3788" t="s">
        <v>214</v>
      </c>
      <c r="V3788" t="s">
        <v>68</v>
      </c>
      <c r="W3788">
        <v>3133</v>
      </c>
      <c r="X3788" s="1">
        <v>41560</v>
      </c>
      <c r="Y3788" t="s">
        <v>34</v>
      </c>
      <c r="Z3788" t="e" vm="38">
        <v>#VALUE!</v>
      </c>
      <c r="AA3788">
        <v>46060</v>
      </c>
      <c r="AB3788" t="e" cm="1" vm="2">
        <f t="array" ref="AB3788">_FV(Table1[[#This Row],[State]],"Country/region",TRUE)</f>
        <v>#VALUE!</v>
      </c>
    </row>
    <row r="3789" spans="1:28" x14ac:dyDescent="0.35">
      <c r="A3789" t="s">
        <v>229</v>
      </c>
      <c r="B3789">
        <v>50</v>
      </c>
      <c r="C3789" t="s">
        <v>2616</v>
      </c>
      <c r="D3789" t="s">
        <v>46</v>
      </c>
      <c r="E3789">
        <f>YEAR(Table1[[#This Row],[Order Date]])</f>
        <v>2013</v>
      </c>
      <c r="F3789">
        <v>1</v>
      </c>
      <c r="G3789">
        <f>MONTH(Table1[[#This Row],[Order Date]])</f>
        <v>10</v>
      </c>
      <c r="H3789" s="1">
        <v>41558</v>
      </c>
      <c r="I3789">
        <v>22469</v>
      </c>
      <c r="J3789" t="s">
        <v>28</v>
      </c>
      <c r="K3789">
        <v>44</v>
      </c>
      <c r="L3789">
        <v>7.99</v>
      </c>
      <c r="M3789" s="2">
        <v>0.1</v>
      </c>
      <c r="N3789">
        <v>275.91000000000003</v>
      </c>
      <c r="O3789">
        <v>5.03</v>
      </c>
      <c r="P3789">
        <v>-162.37100000000001</v>
      </c>
      <c r="Q3789" s="2">
        <v>0.6</v>
      </c>
      <c r="R3789" t="s">
        <v>96</v>
      </c>
      <c r="S3789" t="s">
        <v>80</v>
      </c>
      <c r="T3789" t="s">
        <v>1909</v>
      </c>
      <c r="U3789" t="s">
        <v>105</v>
      </c>
      <c r="V3789" t="s">
        <v>68</v>
      </c>
      <c r="W3789">
        <v>3135</v>
      </c>
      <c r="X3789" s="1">
        <v>41560</v>
      </c>
      <c r="Y3789" t="s">
        <v>34</v>
      </c>
      <c r="Z3789" t="e" vm="16">
        <v>#VALUE!</v>
      </c>
      <c r="AA3789">
        <v>60544</v>
      </c>
      <c r="AB3789" t="e" cm="1" vm="2">
        <f t="array" ref="AB3789">_FV(Table1[[#This Row],[State]],"Country/region",TRUE)</f>
        <v>#VALUE!</v>
      </c>
    </row>
    <row r="3790" spans="1:28" x14ac:dyDescent="0.35">
      <c r="A3790" t="s">
        <v>3194</v>
      </c>
      <c r="B3790">
        <v>50</v>
      </c>
      <c r="C3790" t="s">
        <v>2547</v>
      </c>
      <c r="D3790" t="s">
        <v>38</v>
      </c>
      <c r="E3790">
        <f>YEAR(Table1[[#This Row],[Order Date]])</f>
        <v>2013</v>
      </c>
      <c r="F3790">
        <v>1</v>
      </c>
      <c r="G3790">
        <f>MONTH(Table1[[#This Row],[Order Date]])</f>
        <v>10</v>
      </c>
      <c r="H3790" s="1">
        <v>41559</v>
      </c>
      <c r="I3790">
        <v>34849</v>
      </c>
      <c r="J3790" t="s">
        <v>58</v>
      </c>
      <c r="K3790">
        <v>3</v>
      </c>
      <c r="L3790">
        <v>419.19</v>
      </c>
      <c r="M3790" s="2">
        <v>7.0000000000000007E-2</v>
      </c>
      <c r="N3790">
        <v>1192.93</v>
      </c>
      <c r="O3790">
        <v>19.989999999999998</v>
      </c>
      <c r="P3790">
        <v>-434.81</v>
      </c>
      <c r="Q3790" s="2">
        <v>0.57999999999999996</v>
      </c>
      <c r="R3790" t="s">
        <v>29</v>
      </c>
      <c r="S3790" t="s">
        <v>30</v>
      </c>
      <c r="T3790" t="s">
        <v>1311</v>
      </c>
      <c r="U3790" t="s">
        <v>32</v>
      </c>
      <c r="V3790" t="s">
        <v>76</v>
      </c>
      <c r="W3790">
        <v>4898</v>
      </c>
      <c r="X3790" s="1">
        <v>41560</v>
      </c>
      <c r="Y3790" t="s">
        <v>34</v>
      </c>
      <c r="Z3790" t="e" vm="47">
        <v>#VALUE!</v>
      </c>
      <c r="AA3790">
        <v>28081</v>
      </c>
      <c r="AB3790" t="e" cm="1" vm="2">
        <f t="array" ref="AB3790">_FV(Table1[[#This Row],[State]],"Country/region",TRUE)</f>
        <v>#VALUE!</v>
      </c>
    </row>
    <row r="3791" spans="1:28" x14ac:dyDescent="0.35">
      <c r="A3791" t="s">
        <v>3194</v>
      </c>
      <c r="B3791">
        <v>50</v>
      </c>
      <c r="C3791" t="s">
        <v>2547</v>
      </c>
      <c r="D3791" t="s">
        <v>38</v>
      </c>
      <c r="E3791">
        <f>YEAR(Table1[[#This Row],[Order Date]])</f>
        <v>2013</v>
      </c>
      <c r="F3791">
        <v>1</v>
      </c>
      <c r="G3791">
        <f>MONTH(Table1[[#This Row],[Order Date]])</f>
        <v>10</v>
      </c>
      <c r="H3791" s="1">
        <v>41559</v>
      </c>
      <c r="I3791">
        <v>34849</v>
      </c>
      <c r="J3791" t="s">
        <v>58</v>
      </c>
      <c r="K3791">
        <v>22</v>
      </c>
      <c r="L3791">
        <v>4.7300000000000004</v>
      </c>
      <c r="M3791" s="2">
        <v>0.08</v>
      </c>
      <c r="N3791">
        <v>100.13</v>
      </c>
      <c r="O3791">
        <v>1.52</v>
      </c>
      <c r="P3791">
        <v>19.77</v>
      </c>
      <c r="Q3791" s="2">
        <v>0.36</v>
      </c>
      <c r="R3791" t="s">
        <v>29</v>
      </c>
      <c r="S3791" t="s">
        <v>59</v>
      </c>
      <c r="T3791" t="s">
        <v>2985</v>
      </c>
      <c r="U3791" t="s">
        <v>61</v>
      </c>
      <c r="V3791" t="s">
        <v>76</v>
      </c>
      <c r="W3791">
        <v>4897</v>
      </c>
      <c r="X3791" s="1">
        <v>41560</v>
      </c>
      <c r="Y3791" t="s">
        <v>34</v>
      </c>
      <c r="Z3791" t="e" vm="47">
        <v>#VALUE!</v>
      </c>
      <c r="AA3791">
        <v>28081</v>
      </c>
      <c r="AB3791" t="e" cm="1" vm="2">
        <f t="array" ref="AB3791">_FV(Table1[[#This Row],[State]],"Country/region",TRUE)</f>
        <v>#VALUE!</v>
      </c>
    </row>
    <row r="3792" spans="1:28" x14ac:dyDescent="0.35">
      <c r="A3792" t="s">
        <v>1727</v>
      </c>
      <c r="B3792">
        <v>50</v>
      </c>
      <c r="C3792" t="s">
        <v>1728</v>
      </c>
      <c r="D3792" t="s">
        <v>46</v>
      </c>
      <c r="E3792">
        <f>YEAR(Table1[[#This Row],[Order Date]])</f>
        <v>2013</v>
      </c>
      <c r="F3792">
        <v>1</v>
      </c>
      <c r="G3792">
        <f>MONTH(Table1[[#This Row],[Order Date]])</f>
        <v>10</v>
      </c>
      <c r="H3792" s="1">
        <v>41559</v>
      </c>
      <c r="I3792">
        <v>40259</v>
      </c>
      <c r="J3792" t="s">
        <v>131</v>
      </c>
      <c r="K3792">
        <v>4</v>
      </c>
      <c r="L3792">
        <v>4.9800000000000004</v>
      </c>
      <c r="M3792" s="2">
        <v>0.08</v>
      </c>
      <c r="N3792">
        <v>29.05</v>
      </c>
      <c r="O3792">
        <v>4.32</v>
      </c>
      <c r="P3792">
        <v>-20.9</v>
      </c>
      <c r="Q3792" s="2">
        <v>0.64</v>
      </c>
      <c r="R3792" t="s">
        <v>96</v>
      </c>
      <c r="S3792" t="s">
        <v>139</v>
      </c>
      <c r="T3792" t="s">
        <v>2742</v>
      </c>
      <c r="U3792" t="s">
        <v>102</v>
      </c>
      <c r="V3792" t="s">
        <v>68</v>
      </c>
      <c r="W3792">
        <v>5695</v>
      </c>
      <c r="X3792" s="1">
        <v>41560</v>
      </c>
      <c r="Y3792" t="s">
        <v>42</v>
      </c>
      <c r="Z3792" t="e" vm="5">
        <v>#VALUE!</v>
      </c>
      <c r="AA3792">
        <v>55060</v>
      </c>
      <c r="AB3792" t="e" cm="1" vm="2">
        <f t="array" ref="AB3792">_FV(Table1[[#This Row],[State]],"Country/region",TRUE)</f>
        <v>#VALUE!</v>
      </c>
    </row>
    <row r="3793" spans="1:28" x14ac:dyDescent="0.35">
      <c r="A3793" t="s">
        <v>805</v>
      </c>
      <c r="B3793">
        <v>50</v>
      </c>
      <c r="C3793" t="s">
        <v>554</v>
      </c>
      <c r="D3793" t="s">
        <v>38</v>
      </c>
      <c r="E3793">
        <f>YEAR(Table1[[#This Row],[Order Date]])</f>
        <v>2013</v>
      </c>
      <c r="F3793">
        <v>1</v>
      </c>
      <c r="G3793">
        <f>MONTH(Table1[[#This Row],[Order Date]])</f>
        <v>10</v>
      </c>
      <c r="H3793" s="1">
        <v>41559</v>
      </c>
      <c r="I3793">
        <v>7015</v>
      </c>
      <c r="J3793" t="s">
        <v>39</v>
      </c>
      <c r="K3793">
        <v>42</v>
      </c>
      <c r="L3793">
        <v>195.99</v>
      </c>
      <c r="M3793" s="2">
        <v>0.02</v>
      </c>
      <c r="N3793">
        <v>7143.9269999999997</v>
      </c>
      <c r="O3793">
        <v>4.2</v>
      </c>
      <c r="P3793">
        <v>2374.7310000000002</v>
      </c>
      <c r="Q3793" s="2">
        <v>0.56000000000000005</v>
      </c>
      <c r="R3793" t="s">
        <v>96</v>
      </c>
      <c r="S3793" t="s">
        <v>30</v>
      </c>
      <c r="T3793" t="s">
        <v>2566</v>
      </c>
      <c r="U3793" t="s">
        <v>105</v>
      </c>
      <c r="V3793" t="s">
        <v>68</v>
      </c>
      <c r="W3793">
        <v>968</v>
      </c>
      <c r="X3793" s="1">
        <v>41560</v>
      </c>
      <c r="Y3793" t="s">
        <v>42</v>
      </c>
      <c r="Z3793" t="e" vm="5">
        <v>#VALUE!</v>
      </c>
      <c r="AA3793">
        <v>55434</v>
      </c>
      <c r="AB3793" t="e" cm="1" vm="2">
        <f t="array" ref="AB3793">_FV(Table1[[#This Row],[State]],"Country/region",TRUE)</f>
        <v>#VALUE!</v>
      </c>
    </row>
    <row r="3794" spans="1:28" x14ac:dyDescent="0.35">
      <c r="A3794" t="s">
        <v>2797</v>
      </c>
      <c r="B3794">
        <v>50</v>
      </c>
      <c r="C3794" t="s">
        <v>1310</v>
      </c>
      <c r="D3794" t="s">
        <v>46</v>
      </c>
      <c r="E3794">
        <f>YEAR(Table1[[#This Row],[Order Date]])</f>
        <v>2013</v>
      </c>
      <c r="F3794">
        <v>1</v>
      </c>
      <c r="G3794">
        <f>MONTH(Table1[[#This Row],[Order Date]])</f>
        <v>10</v>
      </c>
      <c r="H3794" s="1">
        <v>41559</v>
      </c>
      <c r="I3794">
        <v>7559</v>
      </c>
      <c r="J3794" t="s">
        <v>58</v>
      </c>
      <c r="K3794">
        <v>39</v>
      </c>
      <c r="L3794">
        <v>20.95</v>
      </c>
      <c r="M3794" s="2">
        <v>0.04</v>
      </c>
      <c r="N3794">
        <v>806.05</v>
      </c>
      <c r="O3794">
        <v>5.99</v>
      </c>
      <c r="P3794">
        <v>-63.39</v>
      </c>
      <c r="Q3794" s="2">
        <v>0.65</v>
      </c>
      <c r="R3794" t="s">
        <v>96</v>
      </c>
      <c r="S3794" t="s">
        <v>30</v>
      </c>
      <c r="T3794" t="s">
        <v>1768</v>
      </c>
      <c r="U3794" t="s">
        <v>102</v>
      </c>
      <c r="V3794" t="s">
        <v>76</v>
      </c>
      <c r="W3794">
        <v>1038</v>
      </c>
      <c r="X3794" s="1">
        <v>41560</v>
      </c>
      <c r="Y3794" t="s">
        <v>34</v>
      </c>
      <c r="Z3794" t="e" vm="44">
        <v>#VALUE!</v>
      </c>
      <c r="AA3794">
        <v>31707</v>
      </c>
      <c r="AB3794" t="e" cm="1" vm="2">
        <f t="array" ref="AB3794">_FV(Table1[[#This Row],[State]],"Country/region",TRUE)</f>
        <v>#VALUE!</v>
      </c>
    </row>
    <row r="3795" spans="1:28" x14ac:dyDescent="0.35">
      <c r="A3795" t="s">
        <v>2797</v>
      </c>
      <c r="B3795">
        <v>50</v>
      </c>
      <c r="C3795" t="s">
        <v>1310</v>
      </c>
      <c r="D3795" t="s">
        <v>46</v>
      </c>
      <c r="E3795">
        <f>YEAR(Table1[[#This Row],[Order Date]])</f>
        <v>2013</v>
      </c>
      <c r="F3795">
        <v>1</v>
      </c>
      <c r="G3795">
        <f>MONTH(Table1[[#This Row],[Order Date]])</f>
        <v>10</v>
      </c>
      <c r="H3795" s="1">
        <v>41559</v>
      </c>
      <c r="I3795">
        <v>7559</v>
      </c>
      <c r="J3795" t="s">
        <v>58</v>
      </c>
      <c r="K3795">
        <v>9</v>
      </c>
      <c r="L3795">
        <v>4.4800000000000004</v>
      </c>
      <c r="M3795" s="2">
        <v>0.05</v>
      </c>
      <c r="N3795">
        <v>90.37</v>
      </c>
      <c r="O3795">
        <v>49</v>
      </c>
      <c r="P3795">
        <v>-374.82</v>
      </c>
      <c r="Q3795" s="2">
        <v>0.6</v>
      </c>
      <c r="R3795" t="s">
        <v>29</v>
      </c>
      <c r="S3795" t="s">
        <v>40</v>
      </c>
      <c r="T3795" t="s">
        <v>1259</v>
      </c>
      <c r="U3795" t="s">
        <v>214</v>
      </c>
      <c r="V3795" t="s">
        <v>76</v>
      </c>
      <c r="W3795">
        <v>1037</v>
      </c>
      <c r="X3795" s="1">
        <v>41561</v>
      </c>
      <c r="Y3795" t="s">
        <v>34</v>
      </c>
      <c r="Z3795" t="e" vm="44">
        <v>#VALUE!</v>
      </c>
      <c r="AA3795">
        <v>31707</v>
      </c>
      <c r="AB3795" t="e" cm="1" vm="2">
        <f t="array" ref="AB3795">_FV(Table1[[#This Row],[State]],"Country/region",TRUE)</f>
        <v>#VALUE!</v>
      </c>
    </row>
    <row r="3796" spans="1:28" x14ac:dyDescent="0.35">
      <c r="A3796" t="s">
        <v>3194</v>
      </c>
      <c r="B3796">
        <v>50</v>
      </c>
      <c r="C3796" t="s">
        <v>2547</v>
      </c>
      <c r="D3796" t="s">
        <v>38</v>
      </c>
      <c r="E3796">
        <f>YEAR(Table1[[#This Row],[Order Date]])</f>
        <v>2013</v>
      </c>
      <c r="F3796">
        <v>1</v>
      </c>
      <c r="G3796">
        <f>MONTH(Table1[[#This Row],[Order Date]])</f>
        <v>10</v>
      </c>
      <c r="H3796" s="1">
        <v>41559</v>
      </c>
      <c r="I3796">
        <v>34849</v>
      </c>
      <c r="J3796" t="s">
        <v>58</v>
      </c>
      <c r="K3796">
        <v>3</v>
      </c>
      <c r="L3796">
        <v>4.13</v>
      </c>
      <c r="M3796" s="2">
        <v>0.1</v>
      </c>
      <c r="N3796">
        <v>11.76</v>
      </c>
      <c r="O3796">
        <v>0.5</v>
      </c>
      <c r="P3796">
        <v>-2.83</v>
      </c>
      <c r="Q3796" s="2">
        <v>0.39</v>
      </c>
      <c r="R3796" t="s">
        <v>29</v>
      </c>
      <c r="S3796" t="s">
        <v>30</v>
      </c>
      <c r="T3796" t="s">
        <v>2426</v>
      </c>
      <c r="U3796" t="s">
        <v>210</v>
      </c>
      <c r="V3796" t="s">
        <v>76</v>
      </c>
      <c r="W3796">
        <v>4896</v>
      </c>
      <c r="X3796" s="1">
        <v>41561</v>
      </c>
      <c r="Y3796" t="s">
        <v>34</v>
      </c>
      <c r="Z3796" t="e" vm="47">
        <v>#VALUE!</v>
      </c>
      <c r="AA3796">
        <v>28081</v>
      </c>
      <c r="AB3796" t="e" cm="1" vm="2">
        <f t="array" ref="AB3796">_FV(Table1[[#This Row],[State]],"Country/region",TRUE)</f>
        <v>#VALUE!</v>
      </c>
    </row>
    <row r="3797" spans="1:28" x14ac:dyDescent="0.35">
      <c r="A3797" t="s">
        <v>2893</v>
      </c>
      <c r="B3797">
        <v>50</v>
      </c>
      <c r="C3797" t="s">
        <v>2167</v>
      </c>
      <c r="D3797" t="s">
        <v>46</v>
      </c>
      <c r="E3797">
        <f>YEAR(Table1[[#This Row],[Order Date]])</f>
        <v>2013</v>
      </c>
      <c r="F3797">
        <v>1</v>
      </c>
      <c r="G3797">
        <f>MONTH(Table1[[#This Row],[Order Date]])</f>
        <v>10</v>
      </c>
      <c r="H3797" s="1">
        <v>41559</v>
      </c>
      <c r="I3797">
        <v>37410</v>
      </c>
      <c r="J3797" t="s">
        <v>131</v>
      </c>
      <c r="K3797">
        <v>45</v>
      </c>
      <c r="L3797">
        <v>400.97</v>
      </c>
      <c r="M3797" s="2">
        <v>0.03</v>
      </c>
      <c r="N3797">
        <v>18775.759999999998</v>
      </c>
      <c r="O3797">
        <v>48.26</v>
      </c>
      <c r="P3797">
        <v>8504.4699999999993</v>
      </c>
      <c r="Q3797" s="2">
        <v>0.36</v>
      </c>
      <c r="R3797" t="s">
        <v>96</v>
      </c>
      <c r="S3797" t="s">
        <v>73</v>
      </c>
      <c r="T3797" t="s">
        <v>929</v>
      </c>
      <c r="U3797" t="s">
        <v>98</v>
      </c>
      <c r="V3797" t="s">
        <v>68</v>
      </c>
      <c r="W3797">
        <v>5255</v>
      </c>
      <c r="X3797" s="1">
        <v>41561</v>
      </c>
      <c r="Y3797" t="s">
        <v>53</v>
      </c>
      <c r="Z3797" t="e" vm="26">
        <v>#VALUE!</v>
      </c>
      <c r="AA3797">
        <v>48841</v>
      </c>
      <c r="AB3797" t="e" cm="1" vm="2">
        <f t="array" ref="AB3797">_FV(Table1[[#This Row],[State]],"Country/region",TRUE)</f>
        <v>#VALUE!</v>
      </c>
    </row>
    <row r="3798" spans="1:28" x14ac:dyDescent="0.35">
      <c r="A3798" t="s">
        <v>805</v>
      </c>
      <c r="B3798">
        <v>50</v>
      </c>
      <c r="C3798" t="s">
        <v>554</v>
      </c>
      <c r="D3798" t="s">
        <v>38</v>
      </c>
      <c r="E3798">
        <f>YEAR(Table1[[#This Row],[Order Date]])</f>
        <v>2013</v>
      </c>
      <c r="F3798">
        <v>1</v>
      </c>
      <c r="G3798">
        <f>MONTH(Table1[[#This Row],[Order Date]])</f>
        <v>10</v>
      </c>
      <c r="H3798" s="1">
        <v>41559</v>
      </c>
      <c r="I3798">
        <v>7015</v>
      </c>
      <c r="J3798" t="s">
        <v>39</v>
      </c>
      <c r="K3798">
        <v>47</v>
      </c>
      <c r="L3798">
        <v>40.98</v>
      </c>
      <c r="M3798" s="2">
        <v>7.0000000000000007E-2</v>
      </c>
      <c r="N3798">
        <v>1880.8</v>
      </c>
      <c r="O3798">
        <v>1.99</v>
      </c>
      <c r="P3798">
        <v>775.88</v>
      </c>
      <c r="Q3798" s="2">
        <v>0.44</v>
      </c>
      <c r="R3798" t="s">
        <v>96</v>
      </c>
      <c r="S3798" t="s">
        <v>139</v>
      </c>
      <c r="T3798" t="s">
        <v>3195</v>
      </c>
      <c r="U3798" t="s">
        <v>102</v>
      </c>
      <c r="V3798" t="s">
        <v>68</v>
      </c>
      <c r="W3798">
        <v>967</v>
      </c>
      <c r="X3798" s="1">
        <v>41561</v>
      </c>
      <c r="Y3798" t="s">
        <v>34</v>
      </c>
      <c r="Z3798" t="e" vm="5">
        <v>#VALUE!</v>
      </c>
      <c r="AA3798">
        <v>55434</v>
      </c>
      <c r="AB3798" t="e" cm="1" vm="2">
        <f t="array" ref="AB3798">_FV(Table1[[#This Row],[State]],"Country/region",TRUE)</f>
        <v>#VALUE!</v>
      </c>
    </row>
    <row r="3799" spans="1:28" x14ac:dyDescent="0.35">
      <c r="A3799" t="s">
        <v>2356</v>
      </c>
      <c r="B3799">
        <v>50</v>
      </c>
      <c r="C3799" t="s">
        <v>2554</v>
      </c>
      <c r="D3799" t="s">
        <v>38</v>
      </c>
      <c r="E3799">
        <f>YEAR(Table1[[#This Row],[Order Date]])</f>
        <v>2013</v>
      </c>
      <c r="F3799">
        <v>1</v>
      </c>
      <c r="G3799">
        <f>MONTH(Table1[[#This Row],[Order Date]])</f>
        <v>10</v>
      </c>
      <c r="H3799" s="1">
        <v>41559</v>
      </c>
      <c r="I3799">
        <v>57314</v>
      </c>
      <c r="J3799" t="s">
        <v>47</v>
      </c>
      <c r="K3799">
        <v>22</v>
      </c>
      <c r="L3799">
        <v>37.94</v>
      </c>
      <c r="M3799" s="2">
        <v>0.04</v>
      </c>
      <c r="N3799">
        <v>846.35</v>
      </c>
      <c r="O3799">
        <v>5.08</v>
      </c>
      <c r="P3799">
        <v>341.53</v>
      </c>
      <c r="Q3799" s="2">
        <v>0.38</v>
      </c>
      <c r="R3799" t="s">
        <v>29</v>
      </c>
      <c r="S3799" t="s">
        <v>59</v>
      </c>
      <c r="T3799" t="s">
        <v>1176</v>
      </c>
      <c r="U3799" t="s">
        <v>61</v>
      </c>
      <c r="V3799" t="s">
        <v>68</v>
      </c>
      <c r="W3799">
        <v>8020</v>
      </c>
      <c r="X3799" s="1">
        <v>41563</v>
      </c>
      <c r="Y3799" t="s">
        <v>42</v>
      </c>
      <c r="Z3799" t="e" vm="26">
        <v>#VALUE!</v>
      </c>
      <c r="AA3799">
        <v>49201</v>
      </c>
      <c r="AB3799" t="e" cm="1" vm="2">
        <f t="array" ref="AB3799">_FV(Table1[[#This Row],[State]],"Country/region",TRUE)</f>
        <v>#VALUE!</v>
      </c>
    </row>
    <row r="3800" spans="1:28" x14ac:dyDescent="0.35">
      <c r="A3800" t="s">
        <v>2356</v>
      </c>
      <c r="B3800">
        <v>50</v>
      </c>
      <c r="C3800" t="s">
        <v>2554</v>
      </c>
      <c r="D3800" t="s">
        <v>38</v>
      </c>
      <c r="E3800">
        <f>YEAR(Table1[[#This Row],[Order Date]])</f>
        <v>2013</v>
      </c>
      <c r="F3800">
        <v>1</v>
      </c>
      <c r="G3800">
        <f>MONTH(Table1[[#This Row],[Order Date]])</f>
        <v>10</v>
      </c>
      <c r="H3800" s="1">
        <v>41559</v>
      </c>
      <c r="I3800">
        <v>57314</v>
      </c>
      <c r="J3800" t="s">
        <v>47</v>
      </c>
      <c r="K3800">
        <v>26</v>
      </c>
      <c r="L3800">
        <v>85.99</v>
      </c>
      <c r="M3800" s="2">
        <v>0</v>
      </c>
      <c r="N3800">
        <v>1976.3945000000001</v>
      </c>
      <c r="O3800">
        <v>2.79</v>
      </c>
      <c r="P3800">
        <v>473.35500000000002</v>
      </c>
      <c r="Q3800" s="2">
        <v>0.57999999999999996</v>
      </c>
      <c r="R3800" t="s">
        <v>96</v>
      </c>
      <c r="S3800" t="s">
        <v>30</v>
      </c>
      <c r="T3800">
        <v>6340</v>
      </c>
      <c r="U3800" t="s">
        <v>105</v>
      </c>
      <c r="V3800" t="s">
        <v>68</v>
      </c>
      <c r="W3800">
        <v>8021</v>
      </c>
      <c r="X3800" s="1">
        <v>41566</v>
      </c>
      <c r="Y3800" t="s">
        <v>34</v>
      </c>
      <c r="Z3800" t="e" vm="26">
        <v>#VALUE!</v>
      </c>
      <c r="AA3800">
        <v>49201</v>
      </c>
      <c r="AB3800" t="e" cm="1" vm="2">
        <f t="array" ref="AB3800">_FV(Table1[[#This Row],[State]],"Country/region",TRUE)</f>
        <v>#VALUE!</v>
      </c>
    </row>
    <row r="3801" spans="1:28" x14ac:dyDescent="0.35">
      <c r="A3801" t="s">
        <v>234</v>
      </c>
      <c r="B3801">
        <v>50</v>
      </c>
      <c r="C3801" t="s">
        <v>1199</v>
      </c>
      <c r="D3801" t="s">
        <v>27</v>
      </c>
      <c r="E3801">
        <f>YEAR(Table1[[#This Row],[Order Date]])</f>
        <v>2013</v>
      </c>
      <c r="F3801">
        <v>1</v>
      </c>
      <c r="G3801">
        <f>MONTH(Table1[[#This Row],[Order Date]])</f>
        <v>10</v>
      </c>
      <c r="H3801" s="1">
        <v>41560</v>
      </c>
      <c r="I3801">
        <v>26401</v>
      </c>
      <c r="J3801" t="s">
        <v>131</v>
      </c>
      <c r="K3801">
        <v>1</v>
      </c>
      <c r="L3801">
        <v>420.98</v>
      </c>
      <c r="M3801" s="2">
        <v>7.0000000000000007E-2</v>
      </c>
      <c r="N3801">
        <v>415</v>
      </c>
      <c r="O3801">
        <v>19.989999999999998</v>
      </c>
      <c r="P3801">
        <v>-199.3065</v>
      </c>
      <c r="Q3801" s="2">
        <v>0.35</v>
      </c>
      <c r="R3801" t="s">
        <v>29</v>
      </c>
      <c r="S3801" t="s">
        <v>30</v>
      </c>
      <c r="T3801" t="s">
        <v>545</v>
      </c>
      <c r="U3801" t="s">
        <v>67</v>
      </c>
      <c r="V3801" t="s">
        <v>33</v>
      </c>
      <c r="W3801">
        <v>3693</v>
      </c>
      <c r="X3801" s="1">
        <v>41562</v>
      </c>
      <c r="Y3801" t="s">
        <v>34</v>
      </c>
      <c r="Z3801" t="e" vm="21">
        <v>#VALUE!</v>
      </c>
      <c r="AA3801">
        <v>4330</v>
      </c>
      <c r="AB3801" t="e" cm="1" vm="2">
        <f t="array" ref="AB3801">_FV(Table1[[#This Row],[State]],"Country/region",TRUE)</f>
        <v>#VALUE!</v>
      </c>
    </row>
    <row r="3802" spans="1:28" x14ac:dyDescent="0.35">
      <c r="A3802" t="s">
        <v>2083</v>
      </c>
      <c r="B3802">
        <v>50</v>
      </c>
      <c r="C3802" t="s">
        <v>2084</v>
      </c>
      <c r="D3802" t="s">
        <v>57</v>
      </c>
      <c r="E3802">
        <f>YEAR(Table1[[#This Row],[Order Date]])</f>
        <v>2013</v>
      </c>
      <c r="F3802">
        <v>1</v>
      </c>
      <c r="G3802">
        <f>MONTH(Table1[[#This Row],[Order Date]])</f>
        <v>10</v>
      </c>
      <c r="H3802" s="1">
        <v>41560</v>
      </c>
      <c r="I3802">
        <v>13440</v>
      </c>
      <c r="J3802" t="s">
        <v>39</v>
      </c>
      <c r="K3802">
        <v>22</v>
      </c>
      <c r="L3802">
        <v>43.98</v>
      </c>
      <c r="M3802" s="2">
        <v>7.0000000000000007E-2</v>
      </c>
      <c r="N3802">
        <v>971.82</v>
      </c>
      <c r="O3802">
        <v>1.99</v>
      </c>
      <c r="P3802">
        <v>326.39</v>
      </c>
      <c r="Q3802" s="2">
        <v>0.44</v>
      </c>
      <c r="R3802" t="s">
        <v>96</v>
      </c>
      <c r="S3802" t="s">
        <v>139</v>
      </c>
      <c r="T3802" t="s">
        <v>1958</v>
      </c>
      <c r="U3802" t="s">
        <v>102</v>
      </c>
      <c r="V3802" t="s">
        <v>68</v>
      </c>
      <c r="W3802">
        <v>1867</v>
      </c>
      <c r="X3802" s="1">
        <v>41562</v>
      </c>
      <c r="Y3802" t="s">
        <v>34</v>
      </c>
      <c r="Z3802" t="e" vm="11">
        <v>#VALUE!</v>
      </c>
      <c r="AA3802">
        <v>77301</v>
      </c>
      <c r="AB3802" t="e" cm="1" vm="2">
        <f t="array" ref="AB3802">_FV(Table1[[#This Row],[State]],"Country/region",TRUE)</f>
        <v>#VALUE!</v>
      </c>
    </row>
    <row r="3803" spans="1:28" x14ac:dyDescent="0.35">
      <c r="A3803" t="s">
        <v>701</v>
      </c>
      <c r="B3803">
        <v>50</v>
      </c>
      <c r="C3803" t="s">
        <v>444</v>
      </c>
      <c r="D3803" t="s">
        <v>38</v>
      </c>
      <c r="E3803">
        <f>YEAR(Table1[[#This Row],[Order Date]])</f>
        <v>2013</v>
      </c>
      <c r="F3803">
        <v>1</v>
      </c>
      <c r="G3803">
        <f>MONTH(Table1[[#This Row],[Order Date]])</f>
        <v>10</v>
      </c>
      <c r="H3803" s="1">
        <v>41560</v>
      </c>
      <c r="I3803">
        <v>1507</v>
      </c>
      <c r="J3803" t="s">
        <v>131</v>
      </c>
      <c r="K3803">
        <v>29</v>
      </c>
      <c r="L3803">
        <v>152.47999999999999</v>
      </c>
      <c r="M3803" s="2">
        <v>0.09</v>
      </c>
      <c r="N3803">
        <v>4345.8599999999997</v>
      </c>
      <c r="O3803">
        <v>4</v>
      </c>
      <c r="P3803">
        <v>126.62</v>
      </c>
      <c r="Q3803" s="2">
        <v>0.79</v>
      </c>
      <c r="R3803" t="s">
        <v>96</v>
      </c>
      <c r="S3803" t="s">
        <v>30</v>
      </c>
      <c r="T3803" t="s">
        <v>1057</v>
      </c>
      <c r="U3803" t="s">
        <v>102</v>
      </c>
      <c r="V3803" t="s">
        <v>33</v>
      </c>
      <c r="W3803">
        <v>226</v>
      </c>
      <c r="X3803" s="1">
        <v>41562</v>
      </c>
      <c r="Y3803" t="s">
        <v>34</v>
      </c>
      <c r="Z3803" t="e" vm="22">
        <v>#VALUE!</v>
      </c>
      <c r="AA3803">
        <v>43081</v>
      </c>
      <c r="AB3803" t="e" cm="1" vm="2">
        <f t="array" ref="AB3803">_FV(Table1[[#This Row],[State]],"Country/region",TRUE)</f>
        <v>#VALUE!</v>
      </c>
    </row>
    <row r="3804" spans="1:28" x14ac:dyDescent="0.35">
      <c r="A3804" t="s">
        <v>3022</v>
      </c>
      <c r="B3804">
        <v>50</v>
      </c>
      <c r="C3804" t="s">
        <v>2591</v>
      </c>
      <c r="D3804" t="s">
        <v>27</v>
      </c>
      <c r="E3804">
        <f>YEAR(Table1[[#This Row],[Order Date]])</f>
        <v>2013</v>
      </c>
      <c r="F3804">
        <v>1</v>
      </c>
      <c r="G3804">
        <f>MONTH(Table1[[#This Row],[Order Date]])</f>
        <v>10</v>
      </c>
      <c r="H3804" s="1">
        <v>41560</v>
      </c>
      <c r="I3804">
        <v>3</v>
      </c>
      <c r="J3804" t="s">
        <v>47</v>
      </c>
      <c r="K3804">
        <v>6</v>
      </c>
      <c r="L3804">
        <v>38.94</v>
      </c>
      <c r="M3804" s="2">
        <v>0.04</v>
      </c>
      <c r="N3804">
        <v>261.54000000000002</v>
      </c>
      <c r="O3804">
        <v>35</v>
      </c>
      <c r="P3804">
        <v>-213.25</v>
      </c>
      <c r="Q3804" s="2">
        <v>0.8</v>
      </c>
      <c r="R3804" t="s">
        <v>29</v>
      </c>
      <c r="S3804" t="s">
        <v>40</v>
      </c>
      <c r="T3804" t="s">
        <v>3196</v>
      </c>
      <c r="U3804" t="s">
        <v>32</v>
      </c>
      <c r="V3804" t="s">
        <v>68</v>
      </c>
      <c r="W3804">
        <v>1</v>
      </c>
      <c r="X3804" s="1">
        <v>41567</v>
      </c>
      <c r="Y3804" t="s">
        <v>34</v>
      </c>
      <c r="Z3804" t="e" vm="16">
        <v>#VALUE!</v>
      </c>
      <c r="AA3804">
        <v>60035</v>
      </c>
      <c r="AB3804" t="e" cm="1" vm="2">
        <f t="array" ref="AB3804">_FV(Table1[[#This Row],[State]],"Country/region",TRUE)</f>
        <v>#VALUE!</v>
      </c>
    </row>
    <row r="3805" spans="1:28" x14ac:dyDescent="0.35">
      <c r="A3805" t="s">
        <v>3197</v>
      </c>
      <c r="B3805">
        <v>50</v>
      </c>
      <c r="C3805" t="s">
        <v>181</v>
      </c>
      <c r="D3805" t="s">
        <v>38</v>
      </c>
      <c r="E3805">
        <f>YEAR(Table1[[#This Row],[Order Date]])</f>
        <v>2013</v>
      </c>
      <c r="F3805">
        <v>1</v>
      </c>
      <c r="G3805">
        <f>MONTH(Table1[[#This Row],[Order Date]])</f>
        <v>10</v>
      </c>
      <c r="H3805" s="1">
        <v>41561</v>
      </c>
      <c r="I3805">
        <v>42467</v>
      </c>
      <c r="J3805" t="s">
        <v>28</v>
      </c>
      <c r="K3805">
        <v>10</v>
      </c>
      <c r="L3805">
        <v>22.38</v>
      </c>
      <c r="M3805" s="2">
        <v>0.01</v>
      </c>
      <c r="N3805">
        <v>238.88</v>
      </c>
      <c r="O3805">
        <v>15.1</v>
      </c>
      <c r="P3805">
        <v>-48.207999999999998</v>
      </c>
      <c r="Q3805" s="2">
        <v>0.38</v>
      </c>
      <c r="R3805" t="s">
        <v>29</v>
      </c>
      <c r="S3805" t="s">
        <v>30</v>
      </c>
      <c r="T3805" t="s">
        <v>1190</v>
      </c>
      <c r="U3805" t="s">
        <v>67</v>
      </c>
      <c r="V3805" t="s">
        <v>52</v>
      </c>
      <c r="W3805">
        <v>5991</v>
      </c>
      <c r="X3805" s="1">
        <v>41561</v>
      </c>
      <c r="Y3805" t="s">
        <v>34</v>
      </c>
      <c r="Z3805" t="e" vm="4">
        <v>#VALUE!</v>
      </c>
      <c r="AA3805">
        <v>92105</v>
      </c>
      <c r="AB3805" t="e" cm="1" vm="2">
        <f t="array" ref="AB3805">_FV(Table1[[#This Row],[State]],"Country/region",TRUE)</f>
        <v>#VALUE!</v>
      </c>
    </row>
    <row r="3806" spans="1:28" x14ac:dyDescent="0.35">
      <c r="A3806" t="s">
        <v>25</v>
      </c>
      <c r="B3806">
        <v>50</v>
      </c>
      <c r="C3806" t="s">
        <v>26</v>
      </c>
      <c r="D3806" t="s">
        <v>27</v>
      </c>
      <c r="E3806">
        <f>YEAR(Table1[[#This Row],[Order Date]])</f>
        <v>2013</v>
      </c>
      <c r="F3806">
        <v>1</v>
      </c>
      <c r="G3806">
        <f>MONTH(Table1[[#This Row],[Order Date]])</f>
        <v>10</v>
      </c>
      <c r="H3806" s="1">
        <v>41561</v>
      </c>
      <c r="I3806">
        <v>14402</v>
      </c>
      <c r="J3806" t="s">
        <v>131</v>
      </c>
      <c r="K3806">
        <v>1</v>
      </c>
      <c r="L3806">
        <v>160.97999999999999</v>
      </c>
      <c r="M3806" s="2">
        <v>0.05</v>
      </c>
      <c r="N3806">
        <v>184.46</v>
      </c>
      <c r="O3806">
        <v>30</v>
      </c>
      <c r="P3806">
        <v>-106.33</v>
      </c>
      <c r="Q3806" s="2">
        <v>0.62</v>
      </c>
      <c r="R3806" t="s">
        <v>48</v>
      </c>
      <c r="S3806" t="s">
        <v>49</v>
      </c>
      <c r="T3806" t="s">
        <v>555</v>
      </c>
      <c r="U3806" t="s">
        <v>51</v>
      </c>
      <c r="V3806" t="s">
        <v>33</v>
      </c>
      <c r="W3806">
        <v>2020</v>
      </c>
      <c r="X3806" s="1">
        <v>41563</v>
      </c>
      <c r="Y3806" t="s">
        <v>53</v>
      </c>
      <c r="Z3806" t="e" vm="1">
        <v>#VALUE!</v>
      </c>
      <c r="AA3806">
        <v>15131</v>
      </c>
      <c r="AB3806" t="e" cm="1" vm="2">
        <f t="array" ref="AB3806">_FV(Table1[[#This Row],[State]],"Country/region",TRUE)</f>
        <v>#VALUE!</v>
      </c>
    </row>
    <row r="3807" spans="1:28" x14ac:dyDescent="0.35">
      <c r="A3807" t="s">
        <v>2437</v>
      </c>
      <c r="B3807">
        <v>50</v>
      </c>
      <c r="C3807" t="s">
        <v>1960</v>
      </c>
      <c r="D3807" t="s">
        <v>57</v>
      </c>
      <c r="E3807">
        <f>YEAR(Table1[[#This Row],[Order Date]])</f>
        <v>2013</v>
      </c>
      <c r="F3807">
        <v>1</v>
      </c>
      <c r="G3807">
        <f>MONTH(Table1[[#This Row],[Order Date]])</f>
        <v>10</v>
      </c>
      <c r="H3807" s="1">
        <v>41561</v>
      </c>
      <c r="I3807">
        <v>49986</v>
      </c>
      <c r="J3807" t="s">
        <v>58</v>
      </c>
      <c r="K3807">
        <v>39</v>
      </c>
      <c r="L3807">
        <v>2.84</v>
      </c>
      <c r="M3807" s="2">
        <v>0.05</v>
      </c>
      <c r="N3807">
        <v>110.36</v>
      </c>
      <c r="O3807">
        <v>0.93</v>
      </c>
      <c r="P3807">
        <v>8.6</v>
      </c>
      <c r="Q3807" s="2">
        <v>0.54</v>
      </c>
      <c r="R3807" t="s">
        <v>29</v>
      </c>
      <c r="S3807" t="s">
        <v>59</v>
      </c>
      <c r="T3807" t="s">
        <v>1688</v>
      </c>
      <c r="U3807" t="s">
        <v>88</v>
      </c>
      <c r="V3807" t="s">
        <v>68</v>
      </c>
      <c r="W3807">
        <v>6997</v>
      </c>
      <c r="X3807" s="1">
        <v>41563</v>
      </c>
      <c r="Y3807" t="s">
        <v>34</v>
      </c>
      <c r="Z3807" t="e" vm="28">
        <v>#VALUE!</v>
      </c>
      <c r="AA3807">
        <v>63141</v>
      </c>
      <c r="AB3807" t="e" cm="1" vm="2">
        <f t="array" ref="AB3807">_FV(Table1[[#This Row],[State]],"Country/region",TRUE)</f>
        <v>#VALUE!</v>
      </c>
    </row>
    <row r="3808" spans="1:28" x14ac:dyDescent="0.35">
      <c r="A3808" t="s">
        <v>3197</v>
      </c>
      <c r="B3808">
        <v>50</v>
      </c>
      <c r="C3808" t="s">
        <v>181</v>
      </c>
      <c r="D3808" t="s">
        <v>38</v>
      </c>
      <c r="E3808">
        <f>YEAR(Table1[[#This Row],[Order Date]])</f>
        <v>2013</v>
      </c>
      <c r="F3808">
        <v>1</v>
      </c>
      <c r="G3808">
        <f>MONTH(Table1[[#This Row],[Order Date]])</f>
        <v>10</v>
      </c>
      <c r="H3808" s="1">
        <v>41561</v>
      </c>
      <c r="I3808">
        <v>42467</v>
      </c>
      <c r="J3808" t="s">
        <v>28</v>
      </c>
      <c r="K3808">
        <v>39</v>
      </c>
      <c r="L3808">
        <v>30.98</v>
      </c>
      <c r="M3808" s="2">
        <v>0</v>
      </c>
      <c r="N3808">
        <v>1235.29</v>
      </c>
      <c r="O3808">
        <v>6.5</v>
      </c>
      <c r="P3808">
        <v>53.63</v>
      </c>
      <c r="Q3808" s="2">
        <v>0.64</v>
      </c>
      <c r="R3808" t="s">
        <v>96</v>
      </c>
      <c r="S3808" t="s">
        <v>30</v>
      </c>
      <c r="T3808" t="s">
        <v>1513</v>
      </c>
      <c r="U3808" t="s">
        <v>102</v>
      </c>
      <c r="V3808" t="s">
        <v>52</v>
      </c>
      <c r="W3808">
        <v>5992</v>
      </c>
      <c r="X3808" s="1">
        <v>41563</v>
      </c>
      <c r="Y3808" t="s">
        <v>42</v>
      </c>
      <c r="Z3808" t="e" vm="4">
        <v>#VALUE!</v>
      </c>
      <c r="AA3808">
        <v>92105</v>
      </c>
      <c r="AB3808" t="e" cm="1" vm="2">
        <f t="array" ref="AB3808">_FV(Table1[[#This Row],[State]],"Country/region",TRUE)</f>
        <v>#VALUE!</v>
      </c>
    </row>
    <row r="3809" spans="1:28" x14ac:dyDescent="0.35">
      <c r="A3809" t="s">
        <v>3197</v>
      </c>
      <c r="B3809">
        <v>50</v>
      </c>
      <c r="C3809" t="s">
        <v>181</v>
      </c>
      <c r="D3809" t="s">
        <v>38</v>
      </c>
      <c r="E3809">
        <f>YEAR(Table1[[#This Row],[Order Date]])</f>
        <v>2013</v>
      </c>
      <c r="F3809">
        <v>1</v>
      </c>
      <c r="G3809">
        <f>MONTH(Table1[[#This Row],[Order Date]])</f>
        <v>10</v>
      </c>
      <c r="H3809" s="1">
        <v>41561</v>
      </c>
      <c r="I3809">
        <v>42467</v>
      </c>
      <c r="J3809" t="s">
        <v>28</v>
      </c>
      <c r="K3809">
        <v>12</v>
      </c>
      <c r="L3809">
        <v>195.99</v>
      </c>
      <c r="M3809" s="2">
        <v>0.09</v>
      </c>
      <c r="N3809">
        <v>1928.327</v>
      </c>
      <c r="O3809">
        <v>8.99</v>
      </c>
      <c r="P3809">
        <v>-253.374</v>
      </c>
      <c r="Q3809" s="2">
        <v>0.6</v>
      </c>
      <c r="R3809" t="s">
        <v>96</v>
      </c>
      <c r="S3809" t="s">
        <v>30</v>
      </c>
      <c r="T3809" t="s">
        <v>839</v>
      </c>
      <c r="U3809" t="s">
        <v>105</v>
      </c>
      <c r="V3809" t="s">
        <v>52</v>
      </c>
      <c r="W3809">
        <v>5993</v>
      </c>
      <c r="X3809" s="1">
        <v>41563</v>
      </c>
      <c r="Y3809" t="s">
        <v>34</v>
      </c>
      <c r="Z3809" t="e" vm="4">
        <v>#VALUE!</v>
      </c>
      <c r="AA3809">
        <v>92105</v>
      </c>
      <c r="AB3809" t="e" cm="1" vm="2">
        <f t="array" ref="AB3809">_FV(Table1[[#This Row],[State]],"Country/region",TRUE)</f>
        <v>#VALUE!</v>
      </c>
    </row>
    <row r="3810" spans="1:28" x14ac:dyDescent="0.35">
      <c r="A3810" t="s">
        <v>2101</v>
      </c>
      <c r="B3810">
        <v>50</v>
      </c>
      <c r="C3810" t="s">
        <v>255</v>
      </c>
      <c r="D3810" t="s">
        <v>57</v>
      </c>
      <c r="E3810">
        <f>YEAR(Table1[[#This Row],[Order Date]])</f>
        <v>2013</v>
      </c>
      <c r="F3810">
        <v>1</v>
      </c>
      <c r="G3810">
        <f>MONTH(Table1[[#This Row],[Order Date]])</f>
        <v>10</v>
      </c>
      <c r="H3810" s="1">
        <v>41562</v>
      </c>
      <c r="I3810">
        <v>30023</v>
      </c>
      <c r="J3810" t="s">
        <v>47</v>
      </c>
      <c r="K3810">
        <v>36</v>
      </c>
      <c r="L3810">
        <v>21.38</v>
      </c>
      <c r="M3810" s="2">
        <v>0</v>
      </c>
      <c r="N3810">
        <v>840.24</v>
      </c>
      <c r="O3810">
        <v>8.99</v>
      </c>
      <c r="P3810">
        <v>19.73</v>
      </c>
      <c r="Q3810" s="2">
        <v>0.59</v>
      </c>
      <c r="R3810" t="s">
        <v>29</v>
      </c>
      <c r="S3810" t="s">
        <v>139</v>
      </c>
      <c r="T3810" t="s">
        <v>994</v>
      </c>
      <c r="U3810" t="s">
        <v>88</v>
      </c>
      <c r="V3810" t="s">
        <v>33</v>
      </c>
      <c r="W3810">
        <v>4228</v>
      </c>
      <c r="X3810" s="1">
        <v>41562</v>
      </c>
      <c r="Y3810" t="s">
        <v>34</v>
      </c>
      <c r="Z3810" t="e" vm="21">
        <v>#VALUE!</v>
      </c>
      <c r="AA3810">
        <v>4901</v>
      </c>
      <c r="AB3810" t="e" cm="1" vm="2">
        <f t="array" ref="AB3810">_FV(Table1[[#This Row],[State]],"Country/region",TRUE)</f>
        <v>#VALUE!</v>
      </c>
    </row>
    <row r="3811" spans="1:28" x14ac:dyDescent="0.35">
      <c r="A3811" t="s">
        <v>2501</v>
      </c>
      <c r="B3811">
        <v>50</v>
      </c>
      <c r="C3811" t="s">
        <v>583</v>
      </c>
      <c r="D3811" t="s">
        <v>46</v>
      </c>
      <c r="E3811">
        <f>YEAR(Table1[[#This Row],[Order Date]])</f>
        <v>2013</v>
      </c>
      <c r="F3811">
        <v>1</v>
      </c>
      <c r="G3811">
        <f>MONTH(Table1[[#This Row],[Order Date]])</f>
        <v>10</v>
      </c>
      <c r="H3811" s="1">
        <v>41562</v>
      </c>
      <c r="I3811">
        <v>50307</v>
      </c>
      <c r="J3811" t="s">
        <v>47</v>
      </c>
      <c r="K3811">
        <v>31</v>
      </c>
      <c r="L3811">
        <v>17.48</v>
      </c>
      <c r="M3811" s="2">
        <v>0.06</v>
      </c>
      <c r="N3811">
        <v>536.83000000000004</v>
      </c>
      <c r="O3811">
        <v>1.99</v>
      </c>
      <c r="P3811">
        <v>161.37</v>
      </c>
      <c r="Q3811" s="2">
        <v>0.45</v>
      </c>
      <c r="R3811" t="s">
        <v>96</v>
      </c>
      <c r="S3811" t="s">
        <v>139</v>
      </c>
      <c r="T3811" t="s">
        <v>1856</v>
      </c>
      <c r="U3811" t="s">
        <v>102</v>
      </c>
      <c r="V3811" t="s">
        <v>33</v>
      </c>
      <c r="W3811">
        <v>7047</v>
      </c>
      <c r="X3811" s="1">
        <v>41562</v>
      </c>
      <c r="Y3811" t="s">
        <v>34</v>
      </c>
      <c r="Z3811" t="e" vm="22">
        <v>#VALUE!</v>
      </c>
      <c r="AA3811">
        <v>45406</v>
      </c>
      <c r="AB3811" t="e" cm="1" vm="2">
        <f t="array" ref="AB3811">_FV(Table1[[#This Row],[State]],"Country/region",TRUE)</f>
        <v>#VALUE!</v>
      </c>
    </row>
    <row r="3812" spans="1:28" x14ac:dyDescent="0.35">
      <c r="A3812" t="s">
        <v>2022</v>
      </c>
      <c r="B3812">
        <v>50</v>
      </c>
      <c r="C3812" t="s">
        <v>763</v>
      </c>
      <c r="D3812" t="s">
        <v>27</v>
      </c>
      <c r="E3812">
        <f>YEAR(Table1[[#This Row],[Order Date]])</f>
        <v>2013</v>
      </c>
      <c r="F3812">
        <v>1</v>
      </c>
      <c r="G3812">
        <f>MONTH(Table1[[#This Row],[Order Date]])</f>
        <v>10</v>
      </c>
      <c r="H3812" s="1">
        <v>41562</v>
      </c>
      <c r="I3812">
        <v>31492</v>
      </c>
      <c r="J3812" t="s">
        <v>58</v>
      </c>
      <c r="K3812">
        <v>23</v>
      </c>
      <c r="L3812">
        <v>95.43</v>
      </c>
      <c r="M3812" s="2">
        <v>0.03</v>
      </c>
      <c r="N3812">
        <v>2149.0300000000002</v>
      </c>
      <c r="O3812">
        <v>19.989999999999998</v>
      </c>
      <c r="P3812">
        <v>-235.56</v>
      </c>
      <c r="Q3812" s="2">
        <v>0.79</v>
      </c>
      <c r="R3812" t="s">
        <v>29</v>
      </c>
      <c r="S3812" t="s">
        <v>30</v>
      </c>
      <c r="T3812" t="s">
        <v>2168</v>
      </c>
      <c r="U3812" t="s">
        <v>32</v>
      </c>
      <c r="V3812" t="s">
        <v>68</v>
      </c>
      <c r="W3812">
        <v>4413</v>
      </c>
      <c r="X3812" s="1">
        <v>41563</v>
      </c>
      <c r="Y3812" t="s">
        <v>34</v>
      </c>
      <c r="Z3812" t="e" vm="16">
        <v>#VALUE!</v>
      </c>
      <c r="AA3812">
        <v>60102</v>
      </c>
      <c r="AB3812" t="e" cm="1" vm="2">
        <f t="array" ref="AB3812">_FV(Table1[[#This Row],[State]],"Country/region",TRUE)</f>
        <v>#VALUE!</v>
      </c>
    </row>
    <row r="3813" spans="1:28" x14ac:dyDescent="0.35">
      <c r="A3813" t="s">
        <v>954</v>
      </c>
      <c r="B3813">
        <v>50</v>
      </c>
      <c r="C3813" t="s">
        <v>583</v>
      </c>
      <c r="D3813" t="s">
        <v>46</v>
      </c>
      <c r="E3813">
        <f>YEAR(Table1[[#This Row],[Order Date]])</f>
        <v>2013</v>
      </c>
      <c r="F3813">
        <v>1</v>
      </c>
      <c r="G3813">
        <f>MONTH(Table1[[#This Row],[Order Date]])</f>
        <v>10</v>
      </c>
      <c r="H3813" s="1">
        <v>41562</v>
      </c>
      <c r="I3813">
        <v>50307</v>
      </c>
      <c r="J3813" t="s">
        <v>47</v>
      </c>
      <c r="K3813">
        <v>32</v>
      </c>
      <c r="L3813">
        <v>54.96</v>
      </c>
      <c r="M3813" s="2">
        <v>0.06</v>
      </c>
      <c r="N3813">
        <v>1734.31</v>
      </c>
      <c r="O3813">
        <v>10.75</v>
      </c>
      <c r="P3813">
        <v>647.25</v>
      </c>
      <c r="Q3813" s="2">
        <v>0.36</v>
      </c>
      <c r="R3813" t="s">
        <v>29</v>
      </c>
      <c r="S3813" t="s">
        <v>30</v>
      </c>
      <c r="T3813" t="s">
        <v>2613</v>
      </c>
      <c r="U3813" t="s">
        <v>61</v>
      </c>
      <c r="V3813" t="s">
        <v>33</v>
      </c>
      <c r="W3813">
        <v>7048</v>
      </c>
      <c r="X3813" s="1">
        <v>41564</v>
      </c>
      <c r="Y3813" t="s">
        <v>42</v>
      </c>
      <c r="Z3813" t="e" vm="22">
        <v>#VALUE!</v>
      </c>
      <c r="AA3813">
        <v>43015</v>
      </c>
      <c r="AB3813" t="e" cm="1" vm="2">
        <f t="array" ref="AB3813">_FV(Table1[[#This Row],[State]],"Country/region",TRUE)</f>
        <v>#VALUE!</v>
      </c>
    </row>
    <row r="3814" spans="1:28" x14ac:dyDescent="0.35">
      <c r="A3814" t="s">
        <v>2022</v>
      </c>
      <c r="B3814">
        <v>50</v>
      </c>
      <c r="C3814" t="s">
        <v>763</v>
      </c>
      <c r="D3814" t="s">
        <v>27</v>
      </c>
      <c r="E3814">
        <f>YEAR(Table1[[#This Row],[Order Date]])</f>
        <v>2013</v>
      </c>
      <c r="F3814">
        <v>1</v>
      </c>
      <c r="G3814">
        <f>MONTH(Table1[[#This Row],[Order Date]])</f>
        <v>10</v>
      </c>
      <c r="H3814" s="1">
        <v>41562</v>
      </c>
      <c r="I3814">
        <v>31492</v>
      </c>
      <c r="J3814" t="s">
        <v>58</v>
      </c>
      <c r="K3814">
        <v>26</v>
      </c>
      <c r="L3814">
        <v>11.97</v>
      </c>
      <c r="M3814" s="2">
        <v>0.04</v>
      </c>
      <c r="N3814">
        <v>321.68</v>
      </c>
      <c r="O3814">
        <v>4.9800000000000004</v>
      </c>
      <c r="P3814">
        <v>-12.25</v>
      </c>
      <c r="Q3814" s="2">
        <v>0.57999999999999996</v>
      </c>
      <c r="R3814" t="s">
        <v>29</v>
      </c>
      <c r="S3814" t="s">
        <v>30</v>
      </c>
      <c r="T3814" t="s">
        <v>1123</v>
      </c>
      <c r="U3814" t="s">
        <v>214</v>
      </c>
      <c r="V3814" t="s">
        <v>68</v>
      </c>
      <c r="W3814">
        <v>4411</v>
      </c>
      <c r="X3814" s="1">
        <v>41564</v>
      </c>
      <c r="Y3814" t="s">
        <v>34</v>
      </c>
      <c r="Z3814" t="e" vm="16">
        <v>#VALUE!</v>
      </c>
      <c r="AA3814">
        <v>60102</v>
      </c>
      <c r="AB3814" t="e" cm="1" vm="2">
        <f t="array" ref="AB3814">_FV(Table1[[#This Row],[State]],"Country/region",TRUE)</f>
        <v>#VALUE!</v>
      </c>
    </row>
    <row r="3815" spans="1:28" x14ac:dyDescent="0.35">
      <c r="A3815" t="s">
        <v>3198</v>
      </c>
      <c r="B3815">
        <v>50</v>
      </c>
      <c r="C3815" t="s">
        <v>255</v>
      </c>
      <c r="D3815" t="s">
        <v>57</v>
      </c>
      <c r="E3815">
        <f>YEAR(Table1[[#This Row],[Order Date]])</f>
        <v>2013</v>
      </c>
      <c r="F3815">
        <v>1</v>
      </c>
      <c r="G3815">
        <f>MONTH(Table1[[#This Row],[Order Date]])</f>
        <v>10</v>
      </c>
      <c r="H3815" s="1">
        <v>41562</v>
      </c>
      <c r="I3815">
        <v>30023</v>
      </c>
      <c r="J3815" t="s">
        <v>47</v>
      </c>
      <c r="K3815">
        <v>28</v>
      </c>
      <c r="L3815">
        <v>400.97</v>
      </c>
      <c r="M3815" s="2">
        <v>0.1</v>
      </c>
      <c r="N3815">
        <v>10253.75</v>
      </c>
      <c r="O3815">
        <v>48.26</v>
      </c>
      <c r="P3815">
        <v>3256.81</v>
      </c>
      <c r="Q3815" s="2">
        <v>0.36</v>
      </c>
      <c r="R3815" t="s">
        <v>96</v>
      </c>
      <c r="S3815" t="s">
        <v>73</v>
      </c>
      <c r="T3815" t="s">
        <v>929</v>
      </c>
      <c r="U3815" t="s">
        <v>98</v>
      </c>
      <c r="V3815" t="s">
        <v>33</v>
      </c>
      <c r="W3815">
        <v>4227</v>
      </c>
      <c r="X3815" s="1">
        <v>41564</v>
      </c>
      <c r="Y3815" t="s">
        <v>53</v>
      </c>
      <c r="Z3815" t="e" vm="30">
        <v>#VALUE!</v>
      </c>
      <c r="AA3815">
        <v>1867</v>
      </c>
      <c r="AB3815" t="e" cm="1" vm="2">
        <f t="array" ref="AB3815">_FV(Table1[[#This Row],[State]],"Country/region",TRUE)</f>
        <v>#VALUE!</v>
      </c>
    </row>
    <row r="3816" spans="1:28" x14ac:dyDescent="0.35">
      <c r="A3816" t="s">
        <v>2022</v>
      </c>
      <c r="B3816">
        <v>50</v>
      </c>
      <c r="C3816" t="s">
        <v>763</v>
      </c>
      <c r="D3816" t="s">
        <v>27</v>
      </c>
      <c r="E3816">
        <f>YEAR(Table1[[#This Row],[Order Date]])</f>
        <v>2013</v>
      </c>
      <c r="F3816">
        <v>1</v>
      </c>
      <c r="G3816">
        <f>MONTH(Table1[[#This Row],[Order Date]])</f>
        <v>10</v>
      </c>
      <c r="H3816" s="1">
        <v>41562</v>
      </c>
      <c r="I3816">
        <v>31492</v>
      </c>
      <c r="J3816" t="s">
        <v>58</v>
      </c>
      <c r="K3816">
        <v>34</v>
      </c>
      <c r="L3816">
        <v>29.74</v>
      </c>
      <c r="M3816" s="2">
        <v>0.09</v>
      </c>
      <c r="N3816">
        <v>971.95</v>
      </c>
      <c r="O3816">
        <v>6.64</v>
      </c>
      <c r="P3816">
        <v>-21.1</v>
      </c>
      <c r="Q3816" s="2">
        <v>0.7</v>
      </c>
      <c r="R3816" t="s">
        <v>29</v>
      </c>
      <c r="S3816" t="s">
        <v>30</v>
      </c>
      <c r="T3816" t="s">
        <v>1350</v>
      </c>
      <c r="U3816" t="s">
        <v>32</v>
      </c>
      <c r="V3816" t="s">
        <v>68</v>
      </c>
      <c r="W3816">
        <v>4412</v>
      </c>
      <c r="X3816" s="1">
        <v>41565</v>
      </c>
      <c r="Y3816" t="s">
        <v>42</v>
      </c>
      <c r="Z3816" t="e" vm="16">
        <v>#VALUE!</v>
      </c>
      <c r="AA3816">
        <v>60102</v>
      </c>
      <c r="AB3816" t="e" cm="1" vm="2">
        <f t="array" ref="AB3816">_FV(Table1[[#This Row],[State]],"Country/region",TRUE)</f>
        <v>#VALUE!</v>
      </c>
    </row>
    <row r="3817" spans="1:28" x14ac:dyDescent="0.35">
      <c r="A3817" t="s">
        <v>1788</v>
      </c>
      <c r="B3817">
        <v>50</v>
      </c>
      <c r="C3817" t="s">
        <v>255</v>
      </c>
      <c r="D3817" t="s">
        <v>57</v>
      </c>
      <c r="E3817">
        <f>YEAR(Table1[[#This Row],[Order Date]])</f>
        <v>2013</v>
      </c>
      <c r="F3817">
        <v>1</v>
      </c>
      <c r="G3817">
        <f>MONTH(Table1[[#This Row],[Order Date]])</f>
        <v>10</v>
      </c>
      <c r="H3817" s="1">
        <v>41562</v>
      </c>
      <c r="I3817">
        <v>30023</v>
      </c>
      <c r="J3817" t="s">
        <v>47</v>
      </c>
      <c r="K3817">
        <v>34</v>
      </c>
      <c r="L3817">
        <v>449.99</v>
      </c>
      <c r="M3817" s="2">
        <v>0.02</v>
      </c>
      <c r="N3817">
        <v>16193.16</v>
      </c>
      <c r="O3817">
        <v>49</v>
      </c>
      <c r="P3817">
        <v>6463.34</v>
      </c>
      <c r="Q3817" s="2">
        <v>0.38</v>
      </c>
      <c r="R3817" t="s">
        <v>96</v>
      </c>
      <c r="S3817" t="s">
        <v>49</v>
      </c>
      <c r="T3817" t="s">
        <v>1722</v>
      </c>
      <c r="U3817" t="s">
        <v>192</v>
      </c>
      <c r="V3817" t="s">
        <v>33</v>
      </c>
      <c r="W3817">
        <v>4225</v>
      </c>
      <c r="X3817" s="1">
        <v>41566</v>
      </c>
      <c r="Y3817" t="s">
        <v>53</v>
      </c>
      <c r="Z3817" t="e" vm="24">
        <v>#VALUE!</v>
      </c>
      <c r="AA3817">
        <v>7644</v>
      </c>
      <c r="AB3817" t="e" cm="1" vm="2">
        <f t="array" ref="AB3817">_FV(Table1[[#This Row],[State]],"Country/region",TRUE)</f>
        <v>#VALUE!</v>
      </c>
    </row>
    <row r="3818" spans="1:28" x14ac:dyDescent="0.35">
      <c r="A3818" t="s">
        <v>1488</v>
      </c>
      <c r="B3818">
        <v>50</v>
      </c>
      <c r="C3818" t="s">
        <v>255</v>
      </c>
      <c r="D3818" t="s">
        <v>57</v>
      </c>
      <c r="E3818">
        <f>YEAR(Table1[[#This Row],[Order Date]])</f>
        <v>2013</v>
      </c>
      <c r="F3818">
        <v>1</v>
      </c>
      <c r="G3818">
        <f>MONTH(Table1[[#This Row],[Order Date]])</f>
        <v>10</v>
      </c>
      <c r="H3818" s="1">
        <v>41562</v>
      </c>
      <c r="I3818">
        <v>30023</v>
      </c>
      <c r="J3818" t="s">
        <v>47</v>
      </c>
      <c r="K3818">
        <v>14</v>
      </c>
      <c r="L3818">
        <v>11.35</v>
      </c>
      <c r="M3818" s="2">
        <v>0.1</v>
      </c>
      <c r="N3818">
        <v>157.33000000000001</v>
      </c>
      <c r="O3818">
        <v>8.6</v>
      </c>
      <c r="P3818">
        <v>-76.34</v>
      </c>
      <c r="Q3818" s="2">
        <v>0.56999999999999995</v>
      </c>
      <c r="R3818" t="s">
        <v>29</v>
      </c>
      <c r="S3818" t="s">
        <v>30</v>
      </c>
      <c r="T3818" t="s">
        <v>2027</v>
      </c>
      <c r="U3818" t="s">
        <v>32</v>
      </c>
      <c r="V3818" t="s">
        <v>33</v>
      </c>
      <c r="W3818">
        <v>4226</v>
      </c>
      <c r="X3818" s="1">
        <v>41571</v>
      </c>
      <c r="Y3818" t="s">
        <v>34</v>
      </c>
      <c r="Z3818" t="e" vm="17">
        <v>#VALUE!</v>
      </c>
      <c r="AA3818">
        <v>6770</v>
      </c>
      <c r="AB3818" t="e" cm="1" vm="2">
        <f t="array" ref="AB3818">_FV(Table1[[#This Row],[State]],"Country/region",TRUE)</f>
        <v>#VALUE!</v>
      </c>
    </row>
    <row r="3819" spans="1:28" x14ac:dyDescent="0.35">
      <c r="A3819" t="s">
        <v>3199</v>
      </c>
      <c r="B3819">
        <v>50</v>
      </c>
      <c r="C3819" t="s">
        <v>1443</v>
      </c>
      <c r="D3819" t="s">
        <v>38</v>
      </c>
      <c r="E3819">
        <f>YEAR(Table1[[#This Row],[Order Date]])</f>
        <v>2013</v>
      </c>
      <c r="F3819">
        <v>1</v>
      </c>
      <c r="G3819">
        <f>MONTH(Table1[[#This Row],[Order Date]])</f>
        <v>10</v>
      </c>
      <c r="H3819" s="1">
        <v>41563</v>
      </c>
      <c r="I3819">
        <v>13476</v>
      </c>
      <c r="J3819" t="s">
        <v>39</v>
      </c>
      <c r="K3819">
        <v>31</v>
      </c>
      <c r="L3819">
        <v>30.73</v>
      </c>
      <c r="M3819" s="2">
        <v>0.05</v>
      </c>
      <c r="N3819">
        <v>972.35</v>
      </c>
      <c r="O3819">
        <v>4</v>
      </c>
      <c r="P3819">
        <v>10.96</v>
      </c>
      <c r="Q3819" s="2">
        <v>0.75</v>
      </c>
      <c r="R3819" t="s">
        <v>96</v>
      </c>
      <c r="S3819" t="s">
        <v>30</v>
      </c>
      <c r="T3819" t="s">
        <v>873</v>
      </c>
      <c r="U3819" t="s">
        <v>102</v>
      </c>
      <c r="V3819" t="s">
        <v>33</v>
      </c>
      <c r="W3819">
        <v>1872</v>
      </c>
      <c r="X3819" s="1">
        <v>41563</v>
      </c>
      <c r="Y3819" t="s">
        <v>34</v>
      </c>
      <c r="Z3819" t="e" vm="37">
        <v>#VALUE!</v>
      </c>
      <c r="AA3819">
        <v>2863</v>
      </c>
      <c r="AB3819" t="e" cm="1" vm="2">
        <f t="array" ref="AB3819">_FV(Table1[[#This Row],[State]],"Country/region",TRUE)</f>
        <v>#VALUE!</v>
      </c>
    </row>
    <row r="3820" spans="1:28" x14ac:dyDescent="0.35">
      <c r="A3820" t="s">
        <v>3200</v>
      </c>
      <c r="B3820">
        <v>50</v>
      </c>
      <c r="C3820" t="s">
        <v>1443</v>
      </c>
      <c r="D3820" t="s">
        <v>38</v>
      </c>
      <c r="E3820">
        <f>YEAR(Table1[[#This Row],[Order Date]])</f>
        <v>2013</v>
      </c>
      <c r="F3820">
        <v>1</v>
      </c>
      <c r="G3820">
        <f>MONTH(Table1[[#This Row],[Order Date]])</f>
        <v>10</v>
      </c>
      <c r="H3820" s="1">
        <v>41563</v>
      </c>
      <c r="I3820">
        <v>13476</v>
      </c>
      <c r="J3820" t="s">
        <v>39</v>
      </c>
      <c r="K3820">
        <v>3</v>
      </c>
      <c r="L3820">
        <v>52.99</v>
      </c>
      <c r="M3820" s="2">
        <v>0.09</v>
      </c>
      <c r="N3820">
        <v>173.33</v>
      </c>
      <c r="O3820">
        <v>19.989999999999998</v>
      </c>
      <c r="P3820">
        <v>-121.39</v>
      </c>
      <c r="Q3820" s="2">
        <v>0.81</v>
      </c>
      <c r="R3820" t="s">
        <v>29</v>
      </c>
      <c r="S3820" t="s">
        <v>30</v>
      </c>
      <c r="T3820" t="s">
        <v>1320</v>
      </c>
      <c r="U3820" t="s">
        <v>32</v>
      </c>
      <c r="V3820" t="s">
        <v>33</v>
      </c>
      <c r="W3820">
        <v>1871</v>
      </c>
      <c r="X3820" s="1">
        <v>41564</v>
      </c>
      <c r="Y3820" t="s">
        <v>34</v>
      </c>
      <c r="Z3820" t="e" vm="30">
        <v>#VALUE!</v>
      </c>
      <c r="AA3820">
        <v>1810</v>
      </c>
      <c r="AB3820" t="e" cm="1" vm="2">
        <f t="array" ref="AB3820">_FV(Table1[[#This Row],[State]],"Country/region",TRUE)</f>
        <v>#VALUE!</v>
      </c>
    </row>
    <row r="3821" spans="1:28" x14ac:dyDescent="0.35">
      <c r="A3821" t="s">
        <v>3201</v>
      </c>
      <c r="B3821">
        <v>50</v>
      </c>
      <c r="C3821" t="s">
        <v>979</v>
      </c>
      <c r="D3821" t="s">
        <v>57</v>
      </c>
      <c r="E3821">
        <f>YEAR(Table1[[#This Row],[Order Date]])</f>
        <v>2013</v>
      </c>
      <c r="F3821">
        <v>1</v>
      </c>
      <c r="G3821">
        <f>MONTH(Table1[[#This Row],[Order Date]])</f>
        <v>10</v>
      </c>
      <c r="H3821" s="1">
        <v>41563</v>
      </c>
      <c r="I3821">
        <v>41826</v>
      </c>
      <c r="J3821" t="s">
        <v>131</v>
      </c>
      <c r="K3821">
        <v>2</v>
      </c>
      <c r="L3821">
        <v>258.98</v>
      </c>
      <c r="M3821" s="2">
        <v>0.05</v>
      </c>
      <c r="N3821">
        <v>570.98</v>
      </c>
      <c r="O3821">
        <v>54.31</v>
      </c>
      <c r="P3821">
        <v>-340.48</v>
      </c>
      <c r="Q3821" s="2">
        <v>0.55000000000000004</v>
      </c>
      <c r="R3821" t="s">
        <v>48</v>
      </c>
      <c r="S3821" t="s">
        <v>49</v>
      </c>
      <c r="T3821" t="s">
        <v>3202</v>
      </c>
      <c r="U3821" t="s">
        <v>51</v>
      </c>
      <c r="V3821" t="s">
        <v>33</v>
      </c>
      <c r="W3821">
        <v>5900</v>
      </c>
      <c r="X3821" s="1">
        <v>41565</v>
      </c>
      <c r="Y3821" t="s">
        <v>53</v>
      </c>
      <c r="Z3821" t="e" vm="24">
        <v>#VALUE!</v>
      </c>
      <c r="AA3821">
        <v>8232</v>
      </c>
      <c r="AB3821" t="e" cm="1" vm="2">
        <f t="array" ref="AB3821">_FV(Table1[[#This Row],[State]],"Country/region",TRUE)</f>
        <v>#VALUE!</v>
      </c>
    </row>
    <row r="3822" spans="1:28" x14ac:dyDescent="0.35">
      <c r="A3822" t="s">
        <v>1791</v>
      </c>
      <c r="B3822">
        <v>50</v>
      </c>
      <c r="C3822" t="s">
        <v>979</v>
      </c>
      <c r="D3822" t="s">
        <v>57</v>
      </c>
      <c r="E3822">
        <f>YEAR(Table1[[#This Row],[Order Date]])</f>
        <v>2013</v>
      </c>
      <c r="F3822">
        <v>1</v>
      </c>
      <c r="G3822">
        <f>MONTH(Table1[[#This Row],[Order Date]])</f>
        <v>10</v>
      </c>
      <c r="H3822" s="1">
        <v>41563</v>
      </c>
      <c r="I3822">
        <v>41826</v>
      </c>
      <c r="J3822" t="s">
        <v>131</v>
      </c>
      <c r="K3822">
        <v>4</v>
      </c>
      <c r="L3822">
        <v>9.77</v>
      </c>
      <c r="M3822" s="2">
        <v>0.03</v>
      </c>
      <c r="N3822">
        <v>63.93</v>
      </c>
      <c r="O3822">
        <v>6.02</v>
      </c>
      <c r="P3822">
        <v>40.630000000000003</v>
      </c>
      <c r="Q3822" s="2">
        <v>0.48</v>
      </c>
      <c r="R3822" t="s">
        <v>48</v>
      </c>
      <c r="S3822" t="s">
        <v>80</v>
      </c>
      <c r="T3822" t="s">
        <v>1253</v>
      </c>
      <c r="U3822" t="s">
        <v>82</v>
      </c>
      <c r="V3822" t="s">
        <v>33</v>
      </c>
      <c r="W3822">
        <v>5899</v>
      </c>
      <c r="X3822" s="1">
        <v>41565</v>
      </c>
      <c r="Y3822" t="s">
        <v>42</v>
      </c>
      <c r="Z3822" t="e" vm="21">
        <v>#VALUE!</v>
      </c>
      <c r="AA3822">
        <v>4005</v>
      </c>
      <c r="AB3822" t="e" cm="1" vm="2">
        <f t="array" ref="AB3822">_FV(Table1[[#This Row],[State]],"Country/region",TRUE)</f>
        <v>#VALUE!</v>
      </c>
    </row>
    <row r="3823" spans="1:28" x14ac:dyDescent="0.35">
      <c r="A3823" t="s">
        <v>2091</v>
      </c>
      <c r="B3823">
        <v>50</v>
      </c>
      <c r="C3823" t="s">
        <v>1443</v>
      </c>
      <c r="D3823" t="s">
        <v>38</v>
      </c>
      <c r="E3823">
        <f>YEAR(Table1[[#This Row],[Order Date]])</f>
        <v>2013</v>
      </c>
      <c r="F3823">
        <v>1</v>
      </c>
      <c r="G3823">
        <f>MONTH(Table1[[#This Row],[Order Date]])</f>
        <v>10</v>
      </c>
      <c r="H3823" s="1">
        <v>41563</v>
      </c>
      <c r="I3823">
        <v>13476</v>
      </c>
      <c r="J3823" t="s">
        <v>39</v>
      </c>
      <c r="K3823">
        <v>47</v>
      </c>
      <c r="L3823">
        <v>4.91</v>
      </c>
      <c r="M3823" s="2">
        <v>0.09</v>
      </c>
      <c r="N3823">
        <v>231.29</v>
      </c>
      <c r="O3823">
        <v>5.68</v>
      </c>
      <c r="P3823">
        <v>-147.85550000000001</v>
      </c>
      <c r="Q3823" s="2">
        <v>0.36</v>
      </c>
      <c r="R3823" t="s">
        <v>29</v>
      </c>
      <c r="S3823" t="s">
        <v>30</v>
      </c>
      <c r="T3823" t="s">
        <v>1150</v>
      </c>
      <c r="U3823" t="s">
        <v>67</v>
      </c>
      <c r="V3823" t="s">
        <v>33</v>
      </c>
      <c r="W3823">
        <v>1873</v>
      </c>
      <c r="X3823" s="1">
        <v>41565</v>
      </c>
      <c r="Y3823" t="s">
        <v>42</v>
      </c>
      <c r="Z3823" t="e" vm="24">
        <v>#VALUE!</v>
      </c>
      <c r="AA3823">
        <v>7203</v>
      </c>
      <c r="AB3823" t="e" cm="1" vm="2">
        <f t="array" ref="AB3823">_FV(Table1[[#This Row],[State]],"Country/region",TRUE)</f>
        <v>#VALUE!</v>
      </c>
    </row>
    <row r="3824" spans="1:28" x14ac:dyDescent="0.35">
      <c r="A3824" t="s">
        <v>2382</v>
      </c>
      <c r="B3824">
        <v>50</v>
      </c>
      <c r="C3824" t="s">
        <v>2593</v>
      </c>
      <c r="D3824" t="s">
        <v>46</v>
      </c>
      <c r="E3824">
        <f>YEAR(Table1[[#This Row],[Order Date]])</f>
        <v>2013</v>
      </c>
      <c r="F3824">
        <v>1</v>
      </c>
      <c r="G3824">
        <f>MONTH(Table1[[#This Row],[Order Date]])</f>
        <v>10</v>
      </c>
      <c r="H3824" s="1">
        <v>41563</v>
      </c>
      <c r="I3824">
        <v>22912</v>
      </c>
      <c r="J3824" t="s">
        <v>47</v>
      </c>
      <c r="K3824">
        <v>33</v>
      </c>
      <c r="L3824">
        <v>304.99</v>
      </c>
      <c r="M3824" s="2">
        <v>0.03</v>
      </c>
      <c r="N3824">
        <v>10168.23</v>
      </c>
      <c r="O3824">
        <v>19.989999999999998</v>
      </c>
      <c r="P3824">
        <v>4141.8035</v>
      </c>
      <c r="Q3824" s="2">
        <v>0.4</v>
      </c>
      <c r="R3824" t="s">
        <v>29</v>
      </c>
      <c r="S3824" t="s">
        <v>30</v>
      </c>
      <c r="T3824" t="s">
        <v>1790</v>
      </c>
      <c r="U3824" t="s">
        <v>67</v>
      </c>
      <c r="V3824" t="s">
        <v>52</v>
      </c>
      <c r="W3824">
        <v>3192</v>
      </c>
      <c r="X3824" s="1">
        <v>41567</v>
      </c>
      <c r="Y3824" t="s">
        <v>42</v>
      </c>
      <c r="Z3824" t="e" vm="4">
        <v>#VALUE!</v>
      </c>
      <c r="AA3824">
        <v>94110</v>
      </c>
      <c r="AB3824" t="e" cm="1" vm="2">
        <f t="array" ref="AB3824">_FV(Table1[[#This Row],[State]],"Country/region",TRUE)</f>
        <v>#VALUE!</v>
      </c>
    </row>
    <row r="3825" spans="1:28" x14ac:dyDescent="0.35">
      <c r="A3825" t="s">
        <v>429</v>
      </c>
      <c r="B3825">
        <v>50</v>
      </c>
      <c r="C3825" t="s">
        <v>2713</v>
      </c>
      <c r="D3825" t="s">
        <v>46</v>
      </c>
      <c r="E3825">
        <f>YEAR(Table1[[#This Row],[Order Date]])</f>
        <v>2013</v>
      </c>
      <c r="F3825">
        <v>1</v>
      </c>
      <c r="G3825">
        <f>MONTH(Table1[[#This Row],[Order Date]])</f>
        <v>10</v>
      </c>
      <c r="H3825" s="1">
        <v>41563</v>
      </c>
      <c r="I3825">
        <v>325</v>
      </c>
      <c r="J3825" t="s">
        <v>47</v>
      </c>
      <c r="K3825">
        <v>9</v>
      </c>
      <c r="L3825">
        <v>115.99</v>
      </c>
      <c r="M3825" s="2">
        <v>0.06</v>
      </c>
      <c r="N3825">
        <v>884.12750000000005</v>
      </c>
      <c r="O3825">
        <v>4.2300000000000004</v>
      </c>
      <c r="P3825">
        <v>-178.70599999999999</v>
      </c>
      <c r="Q3825" s="2">
        <v>0.56000000000000005</v>
      </c>
      <c r="R3825" t="s">
        <v>96</v>
      </c>
      <c r="S3825" t="s">
        <v>30</v>
      </c>
      <c r="T3825">
        <v>282</v>
      </c>
      <c r="U3825" t="s">
        <v>105</v>
      </c>
      <c r="V3825" t="s">
        <v>33</v>
      </c>
      <c r="W3825">
        <v>57</v>
      </c>
      <c r="X3825" s="1">
        <v>41567</v>
      </c>
      <c r="Y3825" t="s">
        <v>34</v>
      </c>
      <c r="Z3825" t="e" vm="21">
        <v>#VALUE!</v>
      </c>
      <c r="AA3825">
        <v>4073</v>
      </c>
      <c r="AB3825" t="e" cm="1" vm="2">
        <f t="array" ref="AB3825">_FV(Table1[[#This Row],[State]],"Country/region",TRUE)</f>
        <v>#VALUE!</v>
      </c>
    </row>
    <row r="3826" spans="1:28" x14ac:dyDescent="0.35">
      <c r="A3826" t="s">
        <v>449</v>
      </c>
      <c r="B3826">
        <v>50</v>
      </c>
      <c r="C3826" t="s">
        <v>252</v>
      </c>
      <c r="D3826" t="s">
        <v>46</v>
      </c>
      <c r="E3826">
        <f>YEAR(Table1[[#This Row],[Order Date]])</f>
        <v>2013</v>
      </c>
      <c r="F3826">
        <v>1</v>
      </c>
      <c r="G3826">
        <f>MONTH(Table1[[#This Row],[Order Date]])</f>
        <v>10</v>
      </c>
      <c r="H3826" s="1">
        <v>41564</v>
      </c>
      <c r="I3826">
        <v>51584</v>
      </c>
      <c r="J3826" t="s">
        <v>58</v>
      </c>
      <c r="K3826">
        <v>48</v>
      </c>
      <c r="L3826">
        <v>110.98</v>
      </c>
      <c r="M3826" s="2">
        <v>0.01</v>
      </c>
      <c r="N3826">
        <v>5620.2</v>
      </c>
      <c r="O3826">
        <v>30</v>
      </c>
      <c r="P3826">
        <v>176.04</v>
      </c>
      <c r="Q3826" s="2">
        <v>0.71</v>
      </c>
      <c r="R3826" t="s">
        <v>48</v>
      </c>
      <c r="S3826" t="s">
        <v>49</v>
      </c>
      <c r="T3826" t="s">
        <v>3203</v>
      </c>
      <c r="U3826" t="s">
        <v>51</v>
      </c>
      <c r="V3826" t="s">
        <v>68</v>
      </c>
      <c r="W3826">
        <v>7235</v>
      </c>
      <c r="X3826" s="1">
        <v>41565</v>
      </c>
      <c r="Y3826" t="s">
        <v>53</v>
      </c>
      <c r="Z3826" t="e" vm="12">
        <v>#VALUE!</v>
      </c>
      <c r="AA3826">
        <v>51106</v>
      </c>
      <c r="AB3826" t="e" cm="1" vm="2">
        <f t="array" ref="AB3826">_FV(Table1[[#This Row],[State]],"Country/region",TRUE)</f>
        <v>#VALUE!</v>
      </c>
    </row>
    <row r="3827" spans="1:28" x14ac:dyDescent="0.35">
      <c r="A3827" t="s">
        <v>2919</v>
      </c>
      <c r="B3827">
        <v>50</v>
      </c>
      <c r="C3827" t="s">
        <v>275</v>
      </c>
      <c r="D3827" t="s">
        <v>27</v>
      </c>
      <c r="E3827">
        <f>YEAR(Table1[[#This Row],[Order Date]])</f>
        <v>2013</v>
      </c>
      <c r="F3827">
        <v>1</v>
      </c>
      <c r="G3827">
        <f>MONTH(Table1[[#This Row],[Order Date]])</f>
        <v>10</v>
      </c>
      <c r="H3827" s="1">
        <v>41565</v>
      </c>
      <c r="I3827">
        <v>54467</v>
      </c>
      <c r="J3827" t="s">
        <v>47</v>
      </c>
      <c r="K3827">
        <v>30</v>
      </c>
      <c r="L3827">
        <v>5.08</v>
      </c>
      <c r="M3827" s="2">
        <v>0.06</v>
      </c>
      <c r="N3827">
        <v>146.72</v>
      </c>
      <c r="O3827">
        <v>2.0299999999999998</v>
      </c>
      <c r="P3827">
        <v>18.260000000000002</v>
      </c>
      <c r="Q3827" s="2">
        <v>0.51</v>
      </c>
      <c r="R3827" t="s">
        <v>48</v>
      </c>
      <c r="S3827" t="s">
        <v>59</v>
      </c>
      <c r="T3827" t="s">
        <v>1891</v>
      </c>
      <c r="U3827" t="s">
        <v>82</v>
      </c>
      <c r="V3827" t="s">
        <v>52</v>
      </c>
      <c r="W3827">
        <v>7611</v>
      </c>
      <c r="X3827" s="1">
        <v>41567</v>
      </c>
      <c r="Y3827" t="s">
        <v>34</v>
      </c>
      <c r="Z3827" t="e" vm="4">
        <v>#VALUE!</v>
      </c>
      <c r="AA3827">
        <v>92683</v>
      </c>
      <c r="AB3827" t="e" cm="1" vm="2">
        <f t="array" ref="AB3827">_FV(Table1[[#This Row],[State]],"Country/region",TRUE)</f>
        <v>#VALUE!</v>
      </c>
    </row>
    <row r="3828" spans="1:28" x14ac:dyDescent="0.35">
      <c r="A3828" t="s">
        <v>1213</v>
      </c>
      <c r="B3828">
        <v>50</v>
      </c>
      <c r="C3828" t="s">
        <v>1549</v>
      </c>
      <c r="D3828" t="s">
        <v>57</v>
      </c>
      <c r="E3828">
        <f>YEAR(Table1[[#This Row],[Order Date]])</f>
        <v>2013</v>
      </c>
      <c r="F3828">
        <v>1</v>
      </c>
      <c r="G3828">
        <f>MONTH(Table1[[#This Row],[Order Date]])</f>
        <v>10</v>
      </c>
      <c r="H3828" s="1">
        <v>41565</v>
      </c>
      <c r="I3828">
        <v>31301</v>
      </c>
      <c r="J3828" t="s">
        <v>47</v>
      </c>
      <c r="K3828">
        <v>31</v>
      </c>
      <c r="L3828">
        <v>3.75</v>
      </c>
      <c r="M3828" s="2">
        <v>0.06</v>
      </c>
      <c r="N3828">
        <v>109.78</v>
      </c>
      <c r="O3828">
        <v>0.5</v>
      </c>
      <c r="P3828">
        <v>43.77</v>
      </c>
      <c r="Q3828" s="2">
        <v>0.37</v>
      </c>
      <c r="R3828" t="s">
        <v>29</v>
      </c>
      <c r="S3828" t="s">
        <v>30</v>
      </c>
      <c r="T3828" t="s">
        <v>780</v>
      </c>
      <c r="U3828" t="s">
        <v>210</v>
      </c>
      <c r="V3828" t="s">
        <v>68</v>
      </c>
      <c r="W3828">
        <v>4396</v>
      </c>
      <c r="X3828" s="1">
        <v>41567</v>
      </c>
      <c r="Y3828" t="s">
        <v>34</v>
      </c>
      <c r="Z3828" t="e" vm="11">
        <v>#VALUE!</v>
      </c>
      <c r="AA3828">
        <v>75146</v>
      </c>
      <c r="AB3828" t="e" cm="1" vm="2">
        <f t="array" ref="AB3828">_FV(Table1[[#This Row],[State]],"Country/region",TRUE)</f>
        <v>#VALUE!</v>
      </c>
    </row>
    <row r="3829" spans="1:28" x14ac:dyDescent="0.35">
      <c r="A3829" t="s">
        <v>2919</v>
      </c>
      <c r="B3829">
        <v>50</v>
      </c>
      <c r="C3829" t="s">
        <v>275</v>
      </c>
      <c r="D3829" t="s">
        <v>27</v>
      </c>
      <c r="E3829">
        <f>YEAR(Table1[[#This Row],[Order Date]])</f>
        <v>2013</v>
      </c>
      <c r="F3829">
        <v>1</v>
      </c>
      <c r="G3829">
        <f>MONTH(Table1[[#This Row],[Order Date]])</f>
        <v>10</v>
      </c>
      <c r="H3829" s="1">
        <v>41565</v>
      </c>
      <c r="I3829">
        <v>54467</v>
      </c>
      <c r="J3829" t="s">
        <v>47</v>
      </c>
      <c r="K3829">
        <v>37</v>
      </c>
      <c r="L3829">
        <v>11.58</v>
      </c>
      <c r="M3829" s="2">
        <v>0.06</v>
      </c>
      <c r="N3829">
        <v>436.67</v>
      </c>
      <c r="O3829">
        <v>5.72</v>
      </c>
      <c r="P3829">
        <v>51.91</v>
      </c>
      <c r="Q3829" s="2">
        <v>0.35</v>
      </c>
      <c r="R3829" t="s">
        <v>29</v>
      </c>
      <c r="S3829" t="s">
        <v>30</v>
      </c>
      <c r="T3829" t="s">
        <v>409</v>
      </c>
      <c r="U3829" t="s">
        <v>267</v>
      </c>
      <c r="V3829" t="s">
        <v>52</v>
      </c>
      <c r="W3829">
        <v>7610</v>
      </c>
      <c r="X3829" s="1">
        <v>41567</v>
      </c>
      <c r="Y3829" t="s">
        <v>34</v>
      </c>
      <c r="Z3829" t="e" vm="4">
        <v>#VALUE!</v>
      </c>
      <c r="AA3829">
        <v>92683</v>
      </c>
      <c r="AB3829" t="e" cm="1" vm="2">
        <f t="array" ref="AB3829">_FV(Table1[[#This Row],[State]],"Country/region",TRUE)</f>
        <v>#VALUE!</v>
      </c>
    </row>
    <row r="3830" spans="1:28" x14ac:dyDescent="0.35">
      <c r="A3830" t="s">
        <v>1675</v>
      </c>
      <c r="B3830">
        <v>50</v>
      </c>
      <c r="C3830" t="s">
        <v>1220</v>
      </c>
      <c r="D3830" t="s">
        <v>46</v>
      </c>
      <c r="E3830">
        <f>YEAR(Table1[[#This Row],[Order Date]])</f>
        <v>2013</v>
      </c>
      <c r="F3830">
        <v>1</v>
      </c>
      <c r="G3830">
        <f>MONTH(Table1[[#This Row],[Order Date]])</f>
        <v>10</v>
      </c>
      <c r="H3830" s="1">
        <v>41565</v>
      </c>
      <c r="I3830">
        <v>36323</v>
      </c>
      <c r="J3830" t="s">
        <v>28</v>
      </c>
      <c r="K3830">
        <v>5</v>
      </c>
      <c r="L3830">
        <v>15.98</v>
      </c>
      <c r="M3830" s="2">
        <v>0.08</v>
      </c>
      <c r="N3830">
        <v>85.89</v>
      </c>
      <c r="O3830">
        <v>6.5</v>
      </c>
      <c r="P3830">
        <v>-48.88</v>
      </c>
      <c r="Q3830" s="2">
        <v>0.48</v>
      </c>
      <c r="R3830" t="s">
        <v>96</v>
      </c>
      <c r="S3830" t="s">
        <v>30</v>
      </c>
      <c r="T3830" t="s">
        <v>1062</v>
      </c>
      <c r="U3830" t="s">
        <v>102</v>
      </c>
      <c r="V3830" t="s">
        <v>76</v>
      </c>
      <c r="W3830">
        <v>5095</v>
      </c>
      <c r="X3830" s="1">
        <v>41567</v>
      </c>
      <c r="Y3830" t="s">
        <v>34</v>
      </c>
      <c r="Z3830" t="e" vm="14">
        <v>#VALUE!</v>
      </c>
      <c r="AA3830">
        <v>34639</v>
      </c>
      <c r="AB3830" t="e" cm="1" vm="2">
        <f t="array" ref="AB3830">_FV(Table1[[#This Row],[State]],"Country/region",TRUE)</f>
        <v>#VALUE!</v>
      </c>
    </row>
    <row r="3831" spans="1:28" x14ac:dyDescent="0.35">
      <c r="A3831" t="s">
        <v>1401</v>
      </c>
      <c r="B3831">
        <v>50</v>
      </c>
      <c r="C3831" t="s">
        <v>275</v>
      </c>
      <c r="D3831" t="s">
        <v>27</v>
      </c>
      <c r="E3831">
        <f>YEAR(Table1[[#This Row],[Order Date]])</f>
        <v>2013</v>
      </c>
      <c r="F3831">
        <v>1</v>
      </c>
      <c r="G3831">
        <f>MONTH(Table1[[#This Row],[Order Date]])</f>
        <v>10</v>
      </c>
      <c r="H3831" s="1">
        <v>41565</v>
      </c>
      <c r="I3831">
        <v>54467</v>
      </c>
      <c r="J3831" t="s">
        <v>47</v>
      </c>
      <c r="K3831">
        <v>17</v>
      </c>
      <c r="L3831">
        <v>4.0599999999999996</v>
      </c>
      <c r="M3831" s="2">
        <v>0.08</v>
      </c>
      <c r="N3831">
        <v>74.83</v>
      </c>
      <c r="O3831">
        <v>6.89</v>
      </c>
      <c r="P3831">
        <v>-83.71</v>
      </c>
      <c r="Q3831" s="2">
        <v>0.6</v>
      </c>
      <c r="R3831" t="s">
        <v>29</v>
      </c>
      <c r="S3831" t="s">
        <v>30</v>
      </c>
      <c r="T3831" t="s">
        <v>784</v>
      </c>
      <c r="U3831" t="s">
        <v>214</v>
      </c>
      <c r="V3831" t="s">
        <v>52</v>
      </c>
      <c r="W3831">
        <v>7612</v>
      </c>
      <c r="X3831" s="1">
        <v>41570</v>
      </c>
      <c r="Y3831" t="s">
        <v>34</v>
      </c>
      <c r="Z3831" t="e" vm="4">
        <v>#VALUE!</v>
      </c>
      <c r="AA3831">
        <v>90604</v>
      </c>
      <c r="AB3831" t="e" cm="1" vm="2">
        <f t="array" ref="AB3831">_FV(Table1[[#This Row],[State]],"Country/region",TRUE)</f>
        <v>#VALUE!</v>
      </c>
    </row>
    <row r="3832" spans="1:28" x14ac:dyDescent="0.35">
      <c r="A3832" t="s">
        <v>2607</v>
      </c>
      <c r="B3832">
        <v>50</v>
      </c>
      <c r="C3832" t="s">
        <v>2536</v>
      </c>
      <c r="D3832" t="s">
        <v>46</v>
      </c>
      <c r="E3832">
        <f>YEAR(Table1[[#This Row],[Order Date]])</f>
        <v>2013</v>
      </c>
      <c r="F3832">
        <v>1</v>
      </c>
      <c r="G3832">
        <f>MONTH(Table1[[#This Row],[Order Date]])</f>
        <v>10</v>
      </c>
      <c r="H3832" s="1">
        <v>41565</v>
      </c>
      <c r="I3832">
        <v>54146</v>
      </c>
      <c r="J3832" t="s">
        <v>47</v>
      </c>
      <c r="K3832">
        <v>3</v>
      </c>
      <c r="L3832">
        <v>40.96</v>
      </c>
      <c r="M3832" s="2">
        <v>0.06</v>
      </c>
      <c r="N3832">
        <v>124.75</v>
      </c>
      <c r="O3832">
        <v>1.99</v>
      </c>
      <c r="P3832">
        <v>-112.64</v>
      </c>
      <c r="Q3832" s="2">
        <v>0.55000000000000004</v>
      </c>
      <c r="R3832" t="s">
        <v>96</v>
      </c>
      <c r="S3832" t="s">
        <v>139</v>
      </c>
      <c r="T3832" t="s">
        <v>3169</v>
      </c>
      <c r="U3832" t="s">
        <v>102</v>
      </c>
      <c r="V3832" t="s">
        <v>76</v>
      </c>
      <c r="W3832">
        <v>7568</v>
      </c>
      <c r="X3832" s="1">
        <v>41570</v>
      </c>
      <c r="Y3832" t="s">
        <v>34</v>
      </c>
      <c r="Z3832" t="e" vm="18">
        <v>#VALUE!</v>
      </c>
      <c r="AA3832">
        <v>22801</v>
      </c>
      <c r="AB3832" t="e" cm="1" vm="2">
        <f t="array" ref="AB3832">_FV(Table1[[#This Row],[State]],"Country/region",TRUE)</f>
        <v>#VALUE!</v>
      </c>
    </row>
    <row r="3833" spans="1:28" x14ac:dyDescent="0.35">
      <c r="A3833" t="s">
        <v>1988</v>
      </c>
      <c r="B3833">
        <v>50</v>
      </c>
      <c r="C3833" t="s">
        <v>1300</v>
      </c>
      <c r="D3833" t="s">
        <v>38</v>
      </c>
      <c r="E3833">
        <f>YEAR(Table1[[#This Row],[Order Date]])</f>
        <v>2013</v>
      </c>
      <c r="F3833">
        <v>1</v>
      </c>
      <c r="G3833">
        <f>MONTH(Table1[[#This Row],[Order Date]])</f>
        <v>10</v>
      </c>
      <c r="H3833" s="1">
        <v>41566</v>
      </c>
      <c r="I3833">
        <v>48963</v>
      </c>
      <c r="J3833" t="s">
        <v>39</v>
      </c>
      <c r="K3833">
        <v>12</v>
      </c>
      <c r="L3833">
        <v>6.48</v>
      </c>
      <c r="M3833" s="2">
        <v>7.0000000000000007E-2</v>
      </c>
      <c r="N3833">
        <v>81.87</v>
      </c>
      <c r="O3833">
        <v>5.94</v>
      </c>
      <c r="P3833">
        <v>-31.14</v>
      </c>
      <c r="Q3833" s="2">
        <v>0.37</v>
      </c>
      <c r="R3833" t="s">
        <v>29</v>
      </c>
      <c r="S3833" t="s">
        <v>30</v>
      </c>
      <c r="T3833" t="s">
        <v>2747</v>
      </c>
      <c r="U3833" t="s">
        <v>61</v>
      </c>
      <c r="V3833" t="s">
        <v>33</v>
      </c>
      <c r="W3833">
        <v>6873</v>
      </c>
      <c r="X3833" s="1">
        <v>41568</v>
      </c>
      <c r="Y3833" t="s">
        <v>34</v>
      </c>
      <c r="Z3833" t="e" vm="30">
        <v>#VALUE!</v>
      </c>
      <c r="AA3833">
        <v>1605</v>
      </c>
      <c r="AB3833" t="e" cm="1" vm="2">
        <f t="array" ref="AB3833">_FV(Table1[[#This Row],[State]],"Country/region",TRUE)</f>
        <v>#VALUE!</v>
      </c>
    </row>
    <row r="3834" spans="1:28" x14ac:dyDescent="0.35">
      <c r="A3834" t="s">
        <v>2464</v>
      </c>
      <c r="B3834">
        <v>50</v>
      </c>
      <c r="C3834" t="s">
        <v>2465</v>
      </c>
      <c r="D3834" t="s">
        <v>27</v>
      </c>
      <c r="E3834">
        <f>YEAR(Table1[[#This Row],[Order Date]])</f>
        <v>2013</v>
      </c>
      <c r="F3834">
        <v>1</v>
      </c>
      <c r="G3834">
        <f>MONTH(Table1[[#This Row],[Order Date]])</f>
        <v>10</v>
      </c>
      <c r="H3834" s="1">
        <v>41566</v>
      </c>
      <c r="I3834">
        <v>55297</v>
      </c>
      <c r="J3834" t="s">
        <v>131</v>
      </c>
      <c r="K3834">
        <v>29</v>
      </c>
      <c r="L3834">
        <v>19.98</v>
      </c>
      <c r="M3834" s="2">
        <v>0.1</v>
      </c>
      <c r="N3834">
        <v>566.66</v>
      </c>
      <c r="O3834">
        <v>8.68</v>
      </c>
      <c r="P3834">
        <v>60.59</v>
      </c>
      <c r="Q3834" s="2">
        <v>0.37</v>
      </c>
      <c r="R3834" t="s">
        <v>29</v>
      </c>
      <c r="S3834" t="s">
        <v>30</v>
      </c>
      <c r="T3834" t="s">
        <v>442</v>
      </c>
      <c r="U3834" t="s">
        <v>61</v>
      </c>
      <c r="V3834" t="s">
        <v>76</v>
      </c>
      <c r="W3834">
        <v>7715</v>
      </c>
      <c r="X3834" s="1">
        <v>41568</v>
      </c>
      <c r="Y3834" t="s">
        <v>34</v>
      </c>
      <c r="Z3834" t="e" vm="14">
        <v>#VALUE!</v>
      </c>
      <c r="AA3834">
        <v>32720</v>
      </c>
      <c r="AB3834" t="e" cm="1" vm="2">
        <f t="array" ref="AB3834">_FV(Table1[[#This Row],[State]],"Country/region",TRUE)</f>
        <v>#VALUE!</v>
      </c>
    </row>
    <row r="3835" spans="1:28" x14ac:dyDescent="0.35">
      <c r="A3835" t="s">
        <v>383</v>
      </c>
      <c r="B3835">
        <v>50</v>
      </c>
      <c r="C3835" t="s">
        <v>384</v>
      </c>
      <c r="D3835" t="s">
        <v>46</v>
      </c>
      <c r="E3835">
        <f>YEAR(Table1[[#This Row],[Order Date]])</f>
        <v>2013</v>
      </c>
      <c r="F3835">
        <v>1</v>
      </c>
      <c r="G3835">
        <f>MONTH(Table1[[#This Row],[Order Date]])</f>
        <v>10</v>
      </c>
      <c r="H3835" s="1">
        <v>41566</v>
      </c>
      <c r="I3835">
        <v>24903</v>
      </c>
      <c r="J3835" t="s">
        <v>47</v>
      </c>
      <c r="K3835">
        <v>33</v>
      </c>
      <c r="L3835">
        <v>48.91</v>
      </c>
      <c r="M3835" s="2">
        <v>0.05</v>
      </c>
      <c r="N3835">
        <v>1646.47</v>
      </c>
      <c r="O3835">
        <v>5.81</v>
      </c>
      <c r="P3835">
        <v>743.59</v>
      </c>
      <c r="Q3835" s="2">
        <v>0.38</v>
      </c>
      <c r="R3835" t="s">
        <v>29</v>
      </c>
      <c r="S3835" t="s">
        <v>30</v>
      </c>
      <c r="T3835" t="s">
        <v>408</v>
      </c>
      <c r="U3835" t="s">
        <v>61</v>
      </c>
      <c r="V3835" t="s">
        <v>68</v>
      </c>
      <c r="W3835">
        <v>3496</v>
      </c>
      <c r="X3835" s="1">
        <v>41573</v>
      </c>
      <c r="Y3835" t="s">
        <v>34</v>
      </c>
      <c r="Z3835" t="e" vm="36">
        <v>#VALUE!</v>
      </c>
      <c r="AA3835">
        <v>57103</v>
      </c>
      <c r="AB3835" t="e" cm="1" vm="2">
        <f t="array" ref="AB3835">_FV(Table1[[#This Row],[State]],"Country/region",TRUE)</f>
        <v>#VALUE!</v>
      </c>
    </row>
    <row r="3836" spans="1:28" x14ac:dyDescent="0.35">
      <c r="A3836" t="s">
        <v>3204</v>
      </c>
      <c r="B3836">
        <v>50</v>
      </c>
      <c r="C3836" t="s">
        <v>1522</v>
      </c>
      <c r="D3836" t="s">
        <v>46</v>
      </c>
      <c r="E3836">
        <f>YEAR(Table1[[#This Row],[Order Date]])</f>
        <v>2013</v>
      </c>
      <c r="F3836">
        <v>1</v>
      </c>
      <c r="G3836">
        <f>MONTH(Table1[[#This Row],[Order Date]])</f>
        <v>10</v>
      </c>
      <c r="H3836" s="1">
        <v>41567</v>
      </c>
      <c r="I3836">
        <v>4965</v>
      </c>
      <c r="J3836" t="s">
        <v>47</v>
      </c>
      <c r="K3836">
        <v>14</v>
      </c>
      <c r="L3836">
        <v>76.72</v>
      </c>
      <c r="M3836" s="2">
        <v>7.0000000000000007E-2</v>
      </c>
      <c r="N3836">
        <v>1068.79</v>
      </c>
      <c r="O3836">
        <v>19.95</v>
      </c>
      <c r="P3836">
        <v>56.05</v>
      </c>
      <c r="Q3836" s="2">
        <v>0.54</v>
      </c>
      <c r="R3836" t="s">
        <v>29</v>
      </c>
      <c r="S3836" t="s">
        <v>40</v>
      </c>
      <c r="T3836" t="s">
        <v>2820</v>
      </c>
      <c r="U3836" t="s">
        <v>214</v>
      </c>
      <c r="V3836" t="s">
        <v>33</v>
      </c>
      <c r="W3836">
        <v>708</v>
      </c>
      <c r="X3836" s="1">
        <v>41567</v>
      </c>
      <c r="Y3836" t="s">
        <v>34</v>
      </c>
      <c r="Z3836" t="e" vm="30">
        <v>#VALUE!</v>
      </c>
      <c r="AA3836">
        <v>2184</v>
      </c>
      <c r="AB3836" t="e" cm="1" vm="2">
        <f t="array" ref="AB3836">_FV(Table1[[#This Row],[State]],"Country/region",TRUE)</f>
        <v>#VALUE!</v>
      </c>
    </row>
    <row r="3837" spans="1:28" x14ac:dyDescent="0.35">
      <c r="A3837" t="s">
        <v>3205</v>
      </c>
      <c r="B3837">
        <v>50</v>
      </c>
      <c r="C3837" t="s">
        <v>2814</v>
      </c>
      <c r="D3837" t="s">
        <v>38</v>
      </c>
      <c r="E3837">
        <f>YEAR(Table1[[#This Row],[Order Date]])</f>
        <v>2013</v>
      </c>
      <c r="F3837">
        <v>1</v>
      </c>
      <c r="G3837">
        <f>MONTH(Table1[[#This Row],[Order Date]])</f>
        <v>10</v>
      </c>
      <c r="H3837" s="1">
        <v>41567</v>
      </c>
      <c r="I3837">
        <v>29895</v>
      </c>
      <c r="J3837" t="s">
        <v>131</v>
      </c>
      <c r="K3837">
        <v>43</v>
      </c>
      <c r="L3837">
        <v>160.97999999999999</v>
      </c>
      <c r="M3837" s="2">
        <v>0.03</v>
      </c>
      <c r="N3837">
        <v>7286.65</v>
      </c>
      <c r="O3837">
        <v>35.020000000000003</v>
      </c>
      <c r="P3837">
        <v>474.89</v>
      </c>
      <c r="Q3837" s="2">
        <v>0.72</v>
      </c>
      <c r="R3837" t="s">
        <v>48</v>
      </c>
      <c r="S3837" t="s">
        <v>73</v>
      </c>
      <c r="T3837" t="s">
        <v>1039</v>
      </c>
      <c r="U3837" t="s">
        <v>154</v>
      </c>
      <c r="V3837" t="s">
        <v>68</v>
      </c>
      <c r="W3837">
        <v>4208</v>
      </c>
      <c r="X3837" s="1">
        <v>41568</v>
      </c>
      <c r="Y3837" t="s">
        <v>53</v>
      </c>
      <c r="Z3837" t="e" vm="11">
        <v>#VALUE!</v>
      </c>
      <c r="AA3837">
        <v>77642</v>
      </c>
      <c r="AB3837" t="e" cm="1" vm="2">
        <f t="array" ref="AB3837">_FV(Table1[[#This Row],[State]],"Country/region",TRUE)</f>
        <v>#VALUE!</v>
      </c>
    </row>
    <row r="3838" spans="1:28" x14ac:dyDescent="0.35">
      <c r="A3838" t="s">
        <v>1938</v>
      </c>
      <c r="B3838">
        <v>50</v>
      </c>
      <c r="C3838" t="s">
        <v>2739</v>
      </c>
      <c r="D3838" t="s">
        <v>27</v>
      </c>
      <c r="E3838">
        <f>YEAR(Table1[[#This Row],[Order Date]])</f>
        <v>2013</v>
      </c>
      <c r="F3838">
        <v>1</v>
      </c>
      <c r="G3838">
        <f>MONTH(Table1[[#This Row],[Order Date]])</f>
        <v>10</v>
      </c>
      <c r="H3838" s="1">
        <v>41567</v>
      </c>
      <c r="I3838">
        <v>32193</v>
      </c>
      <c r="J3838" t="s">
        <v>47</v>
      </c>
      <c r="K3838">
        <v>4</v>
      </c>
      <c r="L3838">
        <v>6.68</v>
      </c>
      <c r="M3838" s="2">
        <v>0.1</v>
      </c>
      <c r="N3838">
        <v>40.72</v>
      </c>
      <c r="O3838">
        <v>6.93</v>
      </c>
      <c r="P3838">
        <v>-10.25</v>
      </c>
      <c r="Q3838" s="2">
        <v>0.37</v>
      </c>
      <c r="R3838" t="s">
        <v>29</v>
      </c>
      <c r="S3838" t="s">
        <v>30</v>
      </c>
      <c r="T3838" t="s">
        <v>611</v>
      </c>
      <c r="U3838" t="s">
        <v>61</v>
      </c>
      <c r="V3838" t="s">
        <v>68</v>
      </c>
      <c r="W3838">
        <v>4524</v>
      </c>
      <c r="X3838" s="1">
        <v>41569</v>
      </c>
      <c r="Y3838" t="s">
        <v>42</v>
      </c>
      <c r="Z3838" t="e" vm="16">
        <v>#VALUE!</v>
      </c>
      <c r="AA3838">
        <v>61604</v>
      </c>
      <c r="AB3838" t="e" cm="1" vm="2">
        <f t="array" ref="AB3838">_FV(Table1[[#This Row],[State]],"Country/region",TRUE)</f>
        <v>#VALUE!</v>
      </c>
    </row>
    <row r="3839" spans="1:28" x14ac:dyDescent="0.35">
      <c r="A3839" t="s">
        <v>544</v>
      </c>
      <c r="B3839">
        <v>50</v>
      </c>
      <c r="C3839" t="s">
        <v>539</v>
      </c>
      <c r="D3839" t="s">
        <v>46</v>
      </c>
      <c r="E3839">
        <f>YEAR(Table1[[#This Row],[Order Date]])</f>
        <v>2013</v>
      </c>
      <c r="F3839">
        <v>1</v>
      </c>
      <c r="G3839">
        <f>MONTH(Table1[[#This Row],[Order Date]])</f>
        <v>10</v>
      </c>
      <c r="H3839" s="1">
        <v>41567</v>
      </c>
      <c r="I3839">
        <v>23106</v>
      </c>
      <c r="J3839" t="s">
        <v>131</v>
      </c>
      <c r="K3839">
        <v>35</v>
      </c>
      <c r="L3839">
        <v>810.98</v>
      </c>
      <c r="M3839" s="2">
        <v>0.05</v>
      </c>
      <c r="N3839">
        <v>25313.34</v>
      </c>
      <c r="O3839">
        <v>16.059999999999999</v>
      </c>
      <c r="P3839">
        <v>8612.11</v>
      </c>
      <c r="Q3839" s="2">
        <v>0.56000000000000005</v>
      </c>
      <c r="R3839" t="s">
        <v>96</v>
      </c>
      <c r="S3839" t="s">
        <v>49</v>
      </c>
      <c r="T3839" t="s">
        <v>3206</v>
      </c>
      <c r="U3839" t="s">
        <v>98</v>
      </c>
      <c r="V3839" t="s">
        <v>76</v>
      </c>
      <c r="W3839">
        <v>3220</v>
      </c>
      <c r="X3839" s="1">
        <v>41569</v>
      </c>
      <c r="Y3839" t="s">
        <v>53</v>
      </c>
      <c r="Z3839" t="e" vm="18">
        <v>#VALUE!</v>
      </c>
      <c r="AA3839">
        <v>23111</v>
      </c>
      <c r="AB3839" t="e" cm="1" vm="2">
        <f t="array" ref="AB3839">_FV(Table1[[#This Row],[State]],"Country/region",TRUE)</f>
        <v>#VALUE!</v>
      </c>
    </row>
    <row r="3840" spans="1:28" x14ac:dyDescent="0.35">
      <c r="A3840" t="s">
        <v>707</v>
      </c>
      <c r="B3840">
        <v>50</v>
      </c>
      <c r="C3840" t="s">
        <v>2387</v>
      </c>
      <c r="D3840" t="s">
        <v>57</v>
      </c>
      <c r="E3840">
        <f>YEAR(Table1[[#This Row],[Order Date]])</f>
        <v>2013</v>
      </c>
      <c r="F3840">
        <v>1</v>
      </c>
      <c r="G3840">
        <f>MONTH(Table1[[#This Row],[Order Date]])</f>
        <v>10</v>
      </c>
      <c r="H3840" s="1">
        <v>41567</v>
      </c>
      <c r="I3840">
        <v>14086</v>
      </c>
      <c r="J3840" t="s">
        <v>47</v>
      </c>
      <c r="K3840">
        <v>13</v>
      </c>
      <c r="L3840">
        <v>130.97999999999999</v>
      </c>
      <c r="M3840" s="2">
        <v>7.0000000000000007E-2</v>
      </c>
      <c r="N3840">
        <v>1764.97</v>
      </c>
      <c r="O3840">
        <v>54.74</v>
      </c>
      <c r="P3840">
        <v>-383.5</v>
      </c>
      <c r="Q3840" s="2">
        <v>0.69</v>
      </c>
      <c r="R3840" t="s">
        <v>48</v>
      </c>
      <c r="S3840" t="s">
        <v>73</v>
      </c>
      <c r="T3840" t="s">
        <v>848</v>
      </c>
      <c r="U3840" t="s">
        <v>154</v>
      </c>
      <c r="V3840" t="s">
        <v>33</v>
      </c>
      <c r="W3840">
        <v>1969</v>
      </c>
      <c r="X3840" s="1">
        <v>41572</v>
      </c>
      <c r="Y3840" t="s">
        <v>53</v>
      </c>
      <c r="Z3840" t="e" vm="15">
        <v>#VALUE!</v>
      </c>
      <c r="AA3840">
        <v>13210</v>
      </c>
      <c r="AB3840" t="e" cm="1" vm="2">
        <f t="array" ref="AB3840">_FV(Table1[[#This Row],[State]],"Country/region",TRUE)</f>
        <v>#VALUE!</v>
      </c>
    </row>
    <row r="3841" spans="1:28" x14ac:dyDescent="0.35">
      <c r="A3841" t="s">
        <v>421</v>
      </c>
      <c r="B3841">
        <v>50</v>
      </c>
      <c r="C3841" t="s">
        <v>1522</v>
      </c>
      <c r="D3841" t="s">
        <v>46</v>
      </c>
      <c r="E3841">
        <f>YEAR(Table1[[#This Row],[Order Date]])</f>
        <v>2013</v>
      </c>
      <c r="F3841">
        <v>1</v>
      </c>
      <c r="G3841">
        <f>MONTH(Table1[[#This Row],[Order Date]])</f>
        <v>10</v>
      </c>
      <c r="H3841" s="1">
        <v>41567</v>
      </c>
      <c r="I3841">
        <v>4965</v>
      </c>
      <c r="J3841" t="s">
        <v>47</v>
      </c>
      <c r="K3841">
        <v>46</v>
      </c>
      <c r="L3841">
        <v>5.78</v>
      </c>
      <c r="M3841" s="2">
        <v>0</v>
      </c>
      <c r="N3841">
        <v>287.13</v>
      </c>
      <c r="O3841">
        <v>7.96</v>
      </c>
      <c r="P3841">
        <v>-186.31</v>
      </c>
      <c r="Q3841" s="2">
        <v>0.36</v>
      </c>
      <c r="R3841" t="s">
        <v>29</v>
      </c>
      <c r="S3841" t="s">
        <v>30</v>
      </c>
      <c r="T3841" t="s">
        <v>1821</v>
      </c>
      <c r="U3841" t="s">
        <v>61</v>
      </c>
      <c r="V3841" t="s">
        <v>33</v>
      </c>
      <c r="W3841">
        <v>709</v>
      </c>
      <c r="X3841" s="1">
        <v>41572</v>
      </c>
      <c r="Y3841" t="s">
        <v>34</v>
      </c>
      <c r="Z3841" t="e" vm="27">
        <v>#VALUE!</v>
      </c>
      <c r="AA3841">
        <v>5403</v>
      </c>
      <c r="AB3841" t="e" cm="1" vm="2">
        <f t="array" ref="AB3841">_FV(Table1[[#This Row],[State]],"Country/region",TRUE)</f>
        <v>#VALUE!</v>
      </c>
    </row>
    <row r="3842" spans="1:28" x14ac:dyDescent="0.35">
      <c r="A3842" t="s">
        <v>1938</v>
      </c>
      <c r="B3842">
        <v>50</v>
      </c>
      <c r="C3842" t="s">
        <v>2739</v>
      </c>
      <c r="D3842" t="s">
        <v>27</v>
      </c>
      <c r="E3842">
        <f>YEAR(Table1[[#This Row],[Order Date]])</f>
        <v>2013</v>
      </c>
      <c r="F3842">
        <v>1</v>
      </c>
      <c r="G3842">
        <f>MONTH(Table1[[#This Row],[Order Date]])</f>
        <v>10</v>
      </c>
      <c r="H3842" s="1">
        <v>41567</v>
      </c>
      <c r="I3842">
        <v>32193</v>
      </c>
      <c r="J3842" t="s">
        <v>47</v>
      </c>
      <c r="K3842">
        <v>27</v>
      </c>
      <c r="L3842">
        <v>3.93</v>
      </c>
      <c r="M3842" s="2">
        <v>0.02</v>
      </c>
      <c r="N3842">
        <v>113.3</v>
      </c>
      <c r="O3842">
        <v>0.99</v>
      </c>
      <c r="P3842">
        <v>37.33</v>
      </c>
      <c r="Q3842" s="2">
        <v>0.39</v>
      </c>
      <c r="R3842" t="s">
        <v>29</v>
      </c>
      <c r="S3842" t="s">
        <v>59</v>
      </c>
      <c r="T3842" t="s">
        <v>2393</v>
      </c>
      <c r="U3842" t="s">
        <v>232</v>
      </c>
      <c r="V3842" t="s">
        <v>68</v>
      </c>
      <c r="W3842">
        <v>4525</v>
      </c>
      <c r="X3842" s="1">
        <v>41572</v>
      </c>
      <c r="Y3842" t="s">
        <v>34</v>
      </c>
      <c r="Z3842" t="e" vm="16">
        <v>#VALUE!</v>
      </c>
      <c r="AA3842">
        <v>61604</v>
      </c>
      <c r="AB3842" t="e" cm="1" vm="2">
        <f t="array" ref="AB3842">_FV(Table1[[#This Row],[State]],"Country/region",TRUE)</f>
        <v>#VALUE!</v>
      </c>
    </row>
    <row r="3843" spans="1:28" x14ac:dyDescent="0.35">
      <c r="A3843" t="s">
        <v>2386</v>
      </c>
      <c r="B3843">
        <v>50</v>
      </c>
      <c r="C3843" t="s">
        <v>2387</v>
      </c>
      <c r="D3843" t="s">
        <v>57</v>
      </c>
      <c r="E3843">
        <f>YEAR(Table1[[#This Row],[Order Date]])</f>
        <v>2013</v>
      </c>
      <c r="F3843">
        <v>1</v>
      </c>
      <c r="G3843">
        <f>MONTH(Table1[[#This Row],[Order Date]])</f>
        <v>10</v>
      </c>
      <c r="H3843" s="1">
        <v>41567</v>
      </c>
      <c r="I3843">
        <v>14086</v>
      </c>
      <c r="J3843" t="s">
        <v>47</v>
      </c>
      <c r="K3843">
        <v>50</v>
      </c>
      <c r="L3843">
        <v>4.76</v>
      </c>
      <c r="M3843" s="2">
        <v>0.04</v>
      </c>
      <c r="N3843">
        <v>238.34</v>
      </c>
      <c r="O3843">
        <v>3.01</v>
      </c>
      <c r="P3843">
        <v>-7.36</v>
      </c>
      <c r="Q3843" s="2">
        <v>0.36</v>
      </c>
      <c r="R3843" t="s">
        <v>29</v>
      </c>
      <c r="S3843" t="s">
        <v>59</v>
      </c>
      <c r="T3843" t="s">
        <v>2555</v>
      </c>
      <c r="U3843" t="s">
        <v>61</v>
      </c>
      <c r="V3843" t="s">
        <v>33</v>
      </c>
      <c r="W3843">
        <v>1970</v>
      </c>
      <c r="X3843" s="1">
        <v>41574</v>
      </c>
      <c r="Y3843" t="s">
        <v>34</v>
      </c>
      <c r="Z3843" t="e" vm="15">
        <v>#VALUE!</v>
      </c>
      <c r="AA3843">
        <v>14150</v>
      </c>
      <c r="AB3843" t="e" cm="1" vm="2">
        <f t="array" ref="AB3843">_FV(Table1[[#This Row],[State]],"Country/region",TRUE)</f>
        <v>#VALUE!</v>
      </c>
    </row>
    <row r="3844" spans="1:28" x14ac:dyDescent="0.35">
      <c r="A3844" t="s">
        <v>571</v>
      </c>
      <c r="B3844">
        <v>50</v>
      </c>
      <c r="C3844" t="s">
        <v>572</v>
      </c>
      <c r="D3844" t="s">
        <v>57</v>
      </c>
      <c r="E3844">
        <f>YEAR(Table1[[#This Row],[Order Date]])</f>
        <v>2013</v>
      </c>
      <c r="F3844">
        <v>1</v>
      </c>
      <c r="G3844">
        <f>MONTH(Table1[[#This Row],[Order Date]])</f>
        <v>10</v>
      </c>
      <c r="H3844" s="1">
        <v>41568</v>
      </c>
      <c r="I3844">
        <v>21696</v>
      </c>
      <c r="J3844" t="s">
        <v>131</v>
      </c>
      <c r="K3844">
        <v>14</v>
      </c>
      <c r="L3844">
        <v>19.350000000000001</v>
      </c>
      <c r="M3844" s="2">
        <v>0.02</v>
      </c>
      <c r="N3844">
        <v>278.27</v>
      </c>
      <c r="O3844">
        <v>12.79</v>
      </c>
      <c r="P3844">
        <v>-51.911000000000001</v>
      </c>
      <c r="Q3844" s="2">
        <v>0.39</v>
      </c>
      <c r="R3844" t="s">
        <v>29</v>
      </c>
      <c r="S3844" t="s">
        <v>30</v>
      </c>
      <c r="T3844" t="s">
        <v>3207</v>
      </c>
      <c r="U3844" t="s">
        <v>67</v>
      </c>
      <c r="V3844" t="s">
        <v>76</v>
      </c>
      <c r="W3844">
        <v>3015</v>
      </c>
      <c r="X3844" s="1">
        <v>41569</v>
      </c>
      <c r="Y3844" t="s">
        <v>34</v>
      </c>
      <c r="Z3844" t="e" vm="35">
        <v>#VALUE!</v>
      </c>
      <c r="AA3844">
        <v>72116</v>
      </c>
      <c r="AB3844" t="e" cm="1" vm="2">
        <f t="array" ref="AB3844">_FV(Table1[[#This Row],[State]],"Country/region",TRUE)</f>
        <v>#VALUE!</v>
      </c>
    </row>
    <row r="3845" spans="1:28" x14ac:dyDescent="0.35">
      <c r="A3845" t="s">
        <v>1871</v>
      </c>
      <c r="B3845">
        <v>50</v>
      </c>
      <c r="C3845" t="s">
        <v>1132</v>
      </c>
      <c r="D3845" t="s">
        <v>57</v>
      </c>
      <c r="E3845">
        <f>YEAR(Table1[[#This Row],[Order Date]])</f>
        <v>2013</v>
      </c>
      <c r="F3845">
        <v>1</v>
      </c>
      <c r="G3845">
        <f>MONTH(Table1[[#This Row],[Order Date]])</f>
        <v>10</v>
      </c>
      <c r="H3845" s="1">
        <v>41568</v>
      </c>
      <c r="I3845">
        <v>2628</v>
      </c>
      <c r="J3845" t="s">
        <v>47</v>
      </c>
      <c r="K3845">
        <v>14</v>
      </c>
      <c r="L3845">
        <v>2.1800000000000002</v>
      </c>
      <c r="M3845" s="2">
        <v>0.04</v>
      </c>
      <c r="N3845">
        <v>34.590000000000003</v>
      </c>
      <c r="O3845">
        <v>5</v>
      </c>
      <c r="P3845">
        <v>-60.13</v>
      </c>
      <c r="Q3845" s="2">
        <v>0.81</v>
      </c>
      <c r="R3845" t="s">
        <v>29</v>
      </c>
      <c r="S3845" t="s">
        <v>59</v>
      </c>
      <c r="T3845" t="s">
        <v>2314</v>
      </c>
      <c r="U3845" t="s">
        <v>481</v>
      </c>
      <c r="V3845" t="s">
        <v>68</v>
      </c>
      <c r="W3845">
        <v>378</v>
      </c>
      <c r="X3845" s="1">
        <v>41573</v>
      </c>
      <c r="Y3845" t="s">
        <v>34</v>
      </c>
      <c r="Z3845" t="e" vm="11">
        <v>#VALUE!</v>
      </c>
      <c r="AA3845">
        <v>75165</v>
      </c>
      <c r="AB3845" t="e" cm="1" vm="2">
        <f t="array" ref="AB3845">_FV(Table1[[#This Row],[State]],"Country/region",TRUE)</f>
        <v>#VALUE!</v>
      </c>
    </row>
    <row r="3846" spans="1:28" x14ac:dyDescent="0.35">
      <c r="A3846" t="s">
        <v>1871</v>
      </c>
      <c r="B3846">
        <v>50</v>
      </c>
      <c r="C3846" t="s">
        <v>1132</v>
      </c>
      <c r="D3846" t="s">
        <v>57</v>
      </c>
      <c r="E3846">
        <f>YEAR(Table1[[#This Row],[Order Date]])</f>
        <v>2013</v>
      </c>
      <c r="F3846">
        <v>1</v>
      </c>
      <c r="G3846">
        <f>MONTH(Table1[[#This Row],[Order Date]])</f>
        <v>10</v>
      </c>
      <c r="H3846" s="1">
        <v>41568</v>
      </c>
      <c r="I3846">
        <v>2628</v>
      </c>
      <c r="J3846" t="s">
        <v>47</v>
      </c>
      <c r="K3846">
        <v>29</v>
      </c>
      <c r="L3846">
        <v>218.75</v>
      </c>
      <c r="M3846" s="2">
        <v>0.02</v>
      </c>
      <c r="N3846">
        <v>5029.2160000000003</v>
      </c>
      <c r="O3846">
        <v>69.64</v>
      </c>
      <c r="P3846">
        <v>-752.83199999999999</v>
      </c>
      <c r="Q3846" s="2">
        <v>0.77</v>
      </c>
      <c r="R3846" t="s">
        <v>48</v>
      </c>
      <c r="S3846" t="s">
        <v>73</v>
      </c>
      <c r="T3846" t="s">
        <v>559</v>
      </c>
      <c r="U3846" t="s">
        <v>75</v>
      </c>
      <c r="V3846" t="s">
        <v>68</v>
      </c>
      <c r="W3846">
        <v>379</v>
      </c>
      <c r="X3846" s="1">
        <v>41577</v>
      </c>
      <c r="Y3846" t="s">
        <v>53</v>
      </c>
      <c r="Z3846" t="e" vm="11">
        <v>#VALUE!</v>
      </c>
      <c r="AA3846">
        <v>75165</v>
      </c>
      <c r="AB3846" t="e" cm="1" vm="2">
        <f t="array" ref="AB3846">_FV(Table1[[#This Row],[State]],"Country/region",TRUE)</f>
        <v>#VALUE!</v>
      </c>
    </row>
    <row r="3847" spans="1:28" x14ac:dyDescent="0.35">
      <c r="A3847" t="s">
        <v>1182</v>
      </c>
      <c r="B3847">
        <v>50</v>
      </c>
      <c r="C3847" t="s">
        <v>720</v>
      </c>
      <c r="D3847" t="s">
        <v>38</v>
      </c>
      <c r="E3847">
        <f>YEAR(Table1[[#This Row],[Order Date]])</f>
        <v>2013</v>
      </c>
      <c r="F3847">
        <v>1</v>
      </c>
      <c r="G3847">
        <f>MONTH(Table1[[#This Row],[Order Date]])</f>
        <v>10</v>
      </c>
      <c r="H3847" s="1">
        <v>41569</v>
      </c>
      <c r="I3847">
        <v>52896</v>
      </c>
      <c r="J3847" t="s">
        <v>28</v>
      </c>
      <c r="K3847">
        <v>6</v>
      </c>
      <c r="L3847">
        <v>259.70999999999998</v>
      </c>
      <c r="M3847" s="2">
        <v>0</v>
      </c>
      <c r="N3847">
        <v>1718.43</v>
      </c>
      <c r="O3847">
        <v>66.67</v>
      </c>
      <c r="P3847">
        <v>-192.49199999999999</v>
      </c>
      <c r="Q3847" s="2">
        <v>0.65</v>
      </c>
      <c r="R3847" t="s">
        <v>48</v>
      </c>
      <c r="S3847" t="s">
        <v>73</v>
      </c>
      <c r="T3847" t="s">
        <v>634</v>
      </c>
      <c r="U3847" t="s">
        <v>75</v>
      </c>
      <c r="V3847" t="s">
        <v>68</v>
      </c>
      <c r="W3847">
        <v>7413</v>
      </c>
      <c r="X3847" s="1">
        <v>41570</v>
      </c>
      <c r="Y3847" t="s">
        <v>53</v>
      </c>
      <c r="Z3847" t="e" vm="11">
        <v>#VALUE!</v>
      </c>
      <c r="AA3847">
        <v>79072</v>
      </c>
      <c r="AB3847" t="e" cm="1" vm="2">
        <f t="array" ref="AB3847">_FV(Table1[[#This Row],[State]],"Country/region",TRUE)</f>
        <v>#VALUE!</v>
      </c>
    </row>
    <row r="3848" spans="1:28" x14ac:dyDescent="0.35">
      <c r="A3848" t="s">
        <v>3208</v>
      </c>
      <c r="B3848">
        <v>50</v>
      </c>
      <c r="C3848" t="s">
        <v>1778</v>
      </c>
      <c r="D3848" t="s">
        <v>46</v>
      </c>
      <c r="E3848">
        <f>YEAR(Table1[[#This Row],[Order Date]])</f>
        <v>2013</v>
      </c>
      <c r="F3848">
        <v>1</v>
      </c>
      <c r="G3848">
        <f>MONTH(Table1[[#This Row],[Order Date]])</f>
        <v>10</v>
      </c>
      <c r="H3848" s="1">
        <v>41569</v>
      </c>
      <c r="I3848">
        <v>23207</v>
      </c>
      <c r="J3848" t="s">
        <v>58</v>
      </c>
      <c r="K3848">
        <v>11</v>
      </c>
      <c r="L3848">
        <v>30.98</v>
      </c>
      <c r="M3848" s="2">
        <v>0.1</v>
      </c>
      <c r="N3848">
        <v>336.91</v>
      </c>
      <c r="O3848">
        <v>8.74</v>
      </c>
      <c r="P3848">
        <v>42.5</v>
      </c>
      <c r="Q3848" s="2">
        <v>0.4</v>
      </c>
      <c r="R3848" t="s">
        <v>29</v>
      </c>
      <c r="S3848" t="s">
        <v>30</v>
      </c>
      <c r="T3848" t="s">
        <v>855</v>
      </c>
      <c r="U3848" t="s">
        <v>61</v>
      </c>
      <c r="V3848" t="s">
        <v>68</v>
      </c>
      <c r="W3848">
        <v>3238</v>
      </c>
      <c r="X3848" s="1">
        <v>41570</v>
      </c>
      <c r="Y3848" t="s">
        <v>34</v>
      </c>
      <c r="Z3848" t="e" vm="26">
        <v>#VALUE!</v>
      </c>
      <c r="AA3848">
        <v>49508</v>
      </c>
      <c r="AB3848" t="e" cm="1" vm="2">
        <f t="array" ref="AB3848">_FV(Table1[[#This Row],[State]],"Country/region",TRUE)</f>
        <v>#VALUE!</v>
      </c>
    </row>
    <row r="3849" spans="1:28" x14ac:dyDescent="0.35">
      <c r="A3849" t="s">
        <v>2282</v>
      </c>
      <c r="B3849">
        <v>50</v>
      </c>
      <c r="C3849" t="s">
        <v>1239</v>
      </c>
      <c r="D3849" t="s">
        <v>38</v>
      </c>
      <c r="E3849">
        <f>YEAR(Table1[[#This Row],[Order Date]])</f>
        <v>2013</v>
      </c>
      <c r="F3849">
        <v>1</v>
      </c>
      <c r="G3849">
        <f>MONTH(Table1[[#This Row],[Order Date]])</f>
        <v>10</v>
      </c>
      <c r="H3849" s="1">
        <v>41569</v>
      </c>
      <c r="I3849">
        <v>48800</v>
      </c>
      <c r="J3849" t="s">
        <v>39</v>
      </c>
      <c r="K3849">
        <v>8</v>
      </c>
      <c r="L3849">
        <v>3499.99</v>
      </c>
      <c r="M3849" s="2">
        <v>0.04</v>
      </c>
      <c r="N3849">
        <v>28761.52</v>
      </c>
      <c r="O3849">
        <v>24.49</v>
      </c>
      <c r="P3849">
        <v>285.113</v>
      </c>
      <c r="Q3849" s="2">
        <v>0.37</v>
      </c>
      <c r="R3849" t="s">
        <v>96</v>
      </c>
      <c r="S3849" t="s">
        <v>40</v>
      </c>
      <c r="T3849" t="s">
        <v>869</v>
      </c>
      <c r="U3849" t="s">
        <v>192</v>
      </c>
      <c r="V3849" t="s">
        <v>68</v>
      </c>
      <c r="W3849">
        <v>6852</v>
      </c>
      <c r="X3849" s="1">
        <v>41570</v>
      </c>
      <c r="Y3849" t="s">
        <v>34</v>
      </c>
      <c r="Z3849" t="e" vm="5">
        <v>#VALUE!</v>
      </c>
      <c r="AA3849">
        <v>55076</v>
      </c>
      <c r="AB3849" t="e" cm="1" vm="2">
        <f t="array" ref="AB3849">_FV(Table1[[#This Row],[State]],"Country/region",TRUE)</f>
        <v>#VALUE!</v>
      </c>
    </row>
    <row r="3850" spans="1:28" x14ac:dyDescent="0.35">
      <c r="A3850" t="s">
        <v>719</v>
      </c>
      <c r="B3850">
        <v>50</v>
      </c>
      <c r="C3850" t="s">
        <v>720</v>
      </c>
      <c r="D3850" t="s">
        <v>38</v>
      </c>
      <c r="E3850">
        <f>YEAR(Table1[[#This Row],[Order Date]])</f>
        <v>2013</v>
      </c>
      <c r="F3850">
        <v>1</v>
      </c>
      <c r="G3850">
        <f>MONTH(Table1[[#This Row],[Order Date]])</f>
        <v>10</v>
      </c>
      <c r="H3850" s="1">
        <v>41569</v>
      </c>
      <c r="I3850">
        <v>52896</v>
      </c>
      <c r="J3850" t="s">
        <v>28</v>
      </c>
      <c r="K3850">
        <v>36</v>
      </c>
      <c r="L3850">
        <v>400.98</v>
      </c>
      <c r="M3850" s="2">
        <v>0.03</v>
      </c>
      <c r="N3850">
        <v>14358.64</v>
      </c>
      <c r="O3850">
        <v>76.37</v>
      </c>
      <c r="P3850">
        <v>-969.04836599999999</v>
      </c>
      <c r="Q3850" s="2">
        <v>0.6</v>
      </c>
      <c r="R3850" t="s">
        <v>48</v>
      </c>
      <c r="S3850" t="s">
        <v>73</v>
      </c>
      <c r="T3850" t="s">
        <v>1281</v>
      </c>
      <c r="U3850" t="s">
        <v>75</v>
      </c>
      <c r="V3850" t="s">
        <v>33</v>
      </c>
      <c r="W3850">
        <v>7416</v>
      </c>
      <c r="X3850" s="1">
        <v>41571</v>
      </c>
      <c r="Y3850" t="s">
        <v>53</v>
      </c>
      <c r="Z3850" t="e" vm="1">
        <v>#VALUE!</v>
      </c>
      <c r="AA3850">
        <v>15239</v>
      </c>
      <c r="AB3850" t="e" cm="1" vm="2">
        <f t="array" ref="AB3850">_FV(Table1[[#This Row],[State]],"Country/region",TRUE)</f>
        <v>#VALUE!</v>
      </c>
    </row>
    <row r="3851" spans="1:28" x14ac:dyDescent="0.35">
      <c r="A3851" t="s">
        <v>1182</v>
      </c>
      <c r="B3851">
        <v>50</v>
      </c>
      <c r="C3851" t="s">
        <v>720</v>
      </c>
      <c r="D3851" t="s">
        <v>38</v>
      </c>
      <c r="E3851">
        <f>YEAR(Table1[[#This Row],[Order Date]])</f>
        <v>2013</v>
      </c>
      <c r="F3851">
        <v>1</v>
      </c>
      <c r="G3851">
        <f>MONTH(Table1[[#This Row],[Order Date]])</f>
        <v>10</v>
      </c>
      <c r="H3851" s="1">
        <v>41569</v>
      </c>
      <c r="I3851">
        <v>52896</v>
      </c>
      <c r="J3851" t="s">
        <v>28</v>
      </c>
      <c r="K3851">
        <v>9</v>
      </c>
      <c r="L3851">
        <v>5.18</v>
      </c>
      <c r="M3851" s="2">
        <v>0.09</v>
      </c>
      <c r="N3851">
        <v>48.26</v>
      </c>
      <c r="O3851">
        <v>2.04</v>
      </c>
      <c r="P3851">
        <v>2.76</v>
      </c>
      <c r="Q3851" s="2">
        <v>0.36</v>
      </c>
      <c r="R3851" t="s">
        <v>29</v>
      </c>
      <c r="S3851" t="s">
        <v>59</v>
      </c>
      <c r="T3851" t="s">
        <v>1573</v>
      </c>
      <c r="U3851" t="s">
        <v>61</v>
      </c>
      <c r="V3851" t="s">
        <v>68</v>
      </c>
      <c r="W3851">
        <v>7412</v>
      </c>
      <c r="X3851" s="1">
        <v>41571</v>
      </c>
      <c r="Y3851" t="s">
        <v>42</v>
      </c>
      <c r="Z3851" t="e" vm="11">
        <v>#VALUE!</v>
      </c>
      <c r="AA3851">
        <v>79072</v>
      </c>
      <c r="AB3851" t="e" cm="1" vm="2">
        <f t="array" ref="AB3851">_FV(Table1[[#This Row],[State]],"Country/region",TRUE)</f>
        <v>#VALUE!</v>
      </c>
    </row>
    <row r="3852" spans="1:28" x14ac:dyDescent="0.35">
      <c r="A3852" t="s">
        <v>3209</v>
      </c>
      <c r="B3852">
        <v>50</v>
      </c>
      <c r="C3852" t="s">
        <v>1368</v>
      </c>
      <c r="D3852" t="s">
        <v>57</v>
      </c>
      <c r="E3852">
        <f>YEAR(Table1[[#This Row],[Order Date]])</f>
        <v>2013</v>
      </c>
      <c r="F3852">
        <v>1</v>
      </c>
      <c r="G3852">
        <f>MONTH(Table1[[#This Row],[Order Date]])</f>
        <v>10</v>
      </c>
      <c r="H3852" s="1">
        <v>41569</v>
      </c>
      <c r="I3852">
        <v>48994</v>
      </c>
      <c r="J3852" t="s">
        <v>39</v>
      </c>
      <c r="K3852">
        <v>6</v>
      </c>
      <c r="L3852">
        <v>167.27</v>
      </c>
      <c r="M3852" s="2">
        <v>0.03</v>
      </c>
      <c r="N3852">
        <v>1086.3900000000001</v>
      </c>
      <c r="O3852">
        <v>35</v>
      </c>
      <c r="P3852">
        <v>-311.23</v>
      </c>
      <c r="Q3852" s="2">
        <v>0.85</v>
      </c>
      <c r="R3852" t="s">
        <v>29</v>
      </c>
      <c r="S3852" t="s">
        <v>40</v>
      </c>
      <c r="T3852" t="s">
        <v>2431</v>
      </c>
      <c r="U3852" t="s">
        <v>32</v>
      </c>
      <c r="V3852" t="s">
        <v>33</v>
      </c>
      <c r="W3852">
        <v>6875</v>
      </c>
      <c r="X3852" s="1">
        <v>41571</v>
      </c>
      <c r="Y3852" t="s">
        <v>34</v>
      </c>
      <c r="Z3852" t="e" vm="17">
        <v>#VALUE!</v>
      </c>
      <c r="AA3852">
        <v>6460</v>
      </c>
      <c r="AB3852" t="e" cm="1" vm="2">
        <f t="array" ref="AB3852">_FV(Table1[[#This Row],[State]],"Country/region",TRUE)</f>
        <v>#VALUE!</v>
      </c>
    </row>
    <row r="3853" spans="1:28" x14ac:dyDescent="0.35">
      <c r="A3853" t="s">
        <v>719</v>
      </c>
      <c r="B3853">
        <v>50</v>
      </c>
      <c r="C3853" t="s">
        <v>720</v>
      </c>
      <c r="D3853" t="s">
        <v>38</v>
      </c>
      <c r="E3853">
        <f>YEAR(Table1[[#This Row],[Order Date]])</f>
        <v>2013</v>
      </c>
      <c r="F3853">
        <v>1</v>
      </c>
      <c r="G3853">
        <f>MONTH(Table1[[#This Row],[Order Date]])</f>
        <v>10</v>
      </c>
      <c r="H3853" s="1">
        <v>41569</v>
      </c>
      <c r="I3853">
        <v>52896</v>
      </c>
      <c r="J3853" t="s">
        <v>28</v>
      </c>
      <c r="K3853">
        <v>24</v>
      </c>
      <c r="L3853">
        <v>367.99</v>
      </c>
      <c r="M3853" s="2">
        <v>0</v>
      </c>
      <c r="N3853">
        <v>8920.08</v>
      </c>
      <c r="O3853">
        <v>19.989999999999998</v>
      </c>
      <c r="P3853">
        <v>3545.8939999999998</v>
      </c>
      <c r="Q3853" s="2">
        <v>0.4</v>
      </c>
      <c r="R3853" t="s">
        <v>29</v>
      </c>
      <c r="S3853" t="s">
        <v>30</v>
      </c>
      <c r="T3853" t="s">
        <v>2186</v>
      </c>
      <c r="U3853" t="s">
        <v>67</v>
      </c>
      <c r="V3853" t="s">
        <v>33</v>
      </c>
      <c r="W3853">
        <v>7414</v>
      </c>
      <c r="X3853" s="1">
        <v>41572</v>
      </c>
      <c r="Y3853" t="s">
        <v>34</v>
      </c>
      <c r="Z3853" t="e" vm="1">
        <v>#VALUE!</v>
      </c>
      <c r="AA3853">
        <v>15239</v>
      </c>
      <c r="AB3853" t="e" cm="1" vm="2">
        <f t="array" ref="AB3853">_FV(Table1[[#This Row],[State]],"Country/region",TRUE)</f>
        <v>#VALUE!</v>
      </c>
    </row>
    <row r="3854" spans="1:28" x14ac:dyDescent="0.35">
      <c r="A3854" t="s">
        <v>719</v>
      </c>
      <c r="B3854">
        <v>50</v>
      </c>
      <c r="C3854" t="s">
        <v>720</v>
      </c>
      <c r="D3854" t="s">
        <v>38</v>
      </c>
      <c r="E3854">
        <f>YEAR(Table1[[#This Row],[Order Date]])</f>
        <v>2013</v>
      </c>
      <c r="F3854">
        <v>1</v>
      </c>
      <c r="G3854">
        <f>MONTH(Table1[[#This Row],[Order Date]])</f>
        <v>10</v>
      </c>
      <c r="H3854" s="1">
        <v>41569</v>
      </c>
      <c r="I3854">
        <v>52896</v>
      </c>
      <c r="J3854" t="s">
        <v>28</v>
      </c>
      <c r="K3854">
        <v>49</v>
      </c>
      <c r="L3854">
        <v>4.13</v>
      </c>
      <c r="M3854" s="2">
        <v>7.0000000000000007E-2</v>
      </c>
      <c r="N3854">
        <v>188.7</v>
      </c>
      <c r="O3854">
        <v>0.5</v>
      </c>
      <c r="P3854">
        <v>77.02</v>
      </c>
      <c r="Q3854" s="2">
        <v>0.39</v>
      </c>
      <c r="R3854" t="s">
        <v>29</v>
      </c>
      <c r="S3854" t="s">
        <v>30</v>
      </c>
      <c r="T3854" t="s">
        <v>2426</v>
      </c>
      <c r="U3854" t="s">
        <v>210</v>
      </c>
      <c r="V3854" t="s">
        <v>33</v>
      </c>
      <c r="W3854">
        <v>7415</v>
      </c>
      <c r="X3854" s="1">
        <v>41572</v>
      </c>
      <c r="Y3854" t="s">
        <v>34</v>
      </c>
      <c r="Z3854" t="e" vm="1">
        <v>#VALUE!</v>
      </c>
      <c r="AA3854">
        <v>15239</v>
      </c>
      <c r="AB3854" t="e" cm="1" vm="2">
        <f t="array" ref="AB3854">_FV(Table1[[#This Row],[State]],"Country/region",TRUE)</f>
        <v>#VALUE!</v>
      </c>
    </row>
    <row r="3855" spans="1:28" x14ac:dyDescent="0.35">
      <c r="A3855" t="s">
        <v>853</v>
      </c>
      <c r="B3855">
        <v>50</v>
      </c>
      <c r="C3855" t="s">
        <v>2285</v>
      </c>
      <c r="D3855" t="s">
        <v>57</v>
      </c>
      <c r="E3855">
        <f>YEAR(Table1[[#This Row],[Order Date]])</f>
        <v>2013</v>
      </c>
      <c r="F3855">
        <v>1</v>
      </c>
      <c r="G3855">
        <f>MONTH(Table1[[#This Row],[Order Date]])</f>
        <v>10</v>
      </c>
      <c r="H3855" s="1">
        <v>41570</v>
      </c>
      <c r="I3855">
        <v>16834</v>
      </c>
      <c r="J3855" t="s">
        <v>47</v>
      </c>
      <c r="K3855">
        <v>33</v>
      </c>
      <c r="L3855">
        <v>14.45</v>
      </c>
      <c r="M3855" s="2">
        <v>0.08</v>
      </c>
      <c r="N3855">
        <v>463.42</v>
      </c>
      <c r="O3855">
        <v>7.17</v>
      </c>
      <c r="P3855">
        <v>14.2035</v>
      </c>
      <c r="Q3855" s="2">
        <v>0.38</v>
      </c>
      <c r="R3855" t="s">
        <v>29</v>
      </c>
      <c r="S3855" t="s">
        <v>30</v>
      </c>
      <c r="T3855" t="s">
        <v>2398</v>
      </c>
      <c r="U3855" t="s">
        <v>67</v>
      </c>
      <c r="V3855" t="s">
        <v>76</v>
      </c>
      <c r="W3855">
        <v>2340</v>
      </c>
      <c r="X3855" s="1">
        <v>41572</v>
      </c>
      <c r="Y3855" t="s">
        <v>34</v>
      </c>
      <c r="Z3855" t="e" vm="14">
        <v>#VALUE!</v>
      </c>
      <c r="AA3855">
        <v>33334</v>
      </c>
      <c r="AB3855" t="e" cm="1" vm="2">
        <f t="array" ref="AB3855">_FV(Table1[[#This Row],[State]],"Country/region",TRUE)</f>
        <v>#VALUE!</v>
      </c>
    </row>
    <row r="3856" spans="1:28" x14ac:dyDescent="0.35">
      <c r="A3856" t="s">
        <v>1912</v>
      </c>
      <c r="B3856">
        <v>50</v>
      </c>
      <c r="C3856" t="s">
        <v>1913</v>
      </c>
      <c r="D3856" t="s">
        <v>27</v>
      </c>
      <c r="E3856">
        <f>YEAR(Table1[[#This Row],[Order Date]])</f>
        <v>2013</v>
      </c>
      <c r="F3856">
        <v>1</v>
      </c>
      <c r="G3856">
        <f>MONTH(Table1[[#This Row],[Order Date]])</f>
        <v>10</v>
      </c>
      <c r="H3856" s="1">
        <v>41570</v>
      </c>
      <c r="I3856">
        <v>31077</v>
      </c>
      <c r="J3856" t="s">
        <v>39</v>
      </c>
      <c r="K3856">
        <v>36</v>
      </c>
      <c r="L3856">
        <v>65.989999999999995</v>
      </c>
      <c r="M3856" s="2">
        <v>0.06</v>
      </c>
      <c r="N3856">
        <v>1955.0764999999999</v>
      </c>
      <c r="O3856">
        <v>3.9</v>
      </c>
      <c r="P3856">
        <v>470.82600000000002</v>
      </c>
      <c r="Q3856" s="2">
        <v>0.55000000000000004</v>
      </c>
      <c r="R3856" t="s">
        <v>96</v>
      </c>
      <c r="S3856" t="s">
        <v>30</v>
      </c>
      <c r="T3856" t="s">
        <v>2520</v>
      </c>
      <c r="U3856" t="s">
        <v>105</v>
      </c>
      <c r="V3856" t="s">
        <v>68</v>
      </c>
      <c r="W3856">
        <v>4362</v>
      </c>
      <c r="X3856" s="1">
        <v>41572</v>
      </c>
      <c r="Y3856" t="s">
        <v>34</v>
      </c>
      <c r="Z3856" t="e" vm="16">
        <v>#VALUE!</v>
      </c>
      <c r="AA3856">
        <v>60061</v>
      </c>
      <c r="AB3856" t="e" cm="1" vm="2">
        <f t="array" ref="AB3856">_FV(Table1[[#This Row],[State]],"Country/region",TRUE)</f>
        <v>#VALUE!</v>
      </c>
    </row>
    <row r="3857" spans="1:28" x14ac:dyDescent="0.35">
      <c r="A3857" t="s">
        <v>3171</v>
      </c>
      <c r="B3857">
        <v>50</v>
      </c>
      <c r="C3857" t="s">
        <v>2876</v>
      </c>
      <c r="D3857" t="s">
        <v>46</v>
      </c>
      <c r="E3857">
        <f>YEAR(Table1[[#This Row],[Order Date]])</f>
        <v>2013</v>
      </c>
      <c r="F3857">
        <v>1</v>
      </c>
      <c r="G3857">
        <f>MONTH(Table1[[#This Row],[Order Date]])</f>
        <v>10</v>
      </c>
      <c r="H3857" s="1">
        <v>41570</v>
      </c>
      <c r="I3857">
        <v>12261</v>
      </c>
      <c r="J3857" t="s">
        <v>47</v>
      </c>
      <c r="K3857">
        <v>4</v>
      </c>
      <c r="L3857">
        <v>3.98</v>
      </c>
      <c r="M3857" s="2">
        <v>0.02</v>
      </c>
      <c r="N3857">
        <v>20.59</v>
      </c>
      <c r="O3857">
        <v>0.83</v>
      </c>
      <c r="P3857">
        <v>1.19</v>
      </c>
      <c r="Q3857" s="2">
        <v>0.51</v>
      </c>
      <c r="R3857" t="s">
        <v>29</v>
      </c>
      <c r="S3857" t="s">
        <v>59</v>
      </c>
      <c r="T3857" t="s">
        <v>1773</v>
      </c>
      <c r="U3857" t="s">
        <v>88</v>
      </c>
      <c r="V3857" t="s">
        <v>68</v>
      </c>
      <c r="W3857">
        <v>1704</v>
      </c>
      <c r="X3857" s="1">
        <v>41574</v>
      </c>
      <c r="Y3857" t="s">
        <v>42</v>
      </c>
      <c r="Z3857" t="e" vm="13">
        <v>#VALUE!</v>
      </c>
      <c r="AA3857">
        <v>74601</v>
      </c>
      <c r="AB3857" t="e" cm="1" vm="2">
        <f t="array" ref="AB3857">_FV(Table1[[#This Row],[State]],"Country/region",TRUE)</f>
        <v>#VALUE!</v>
      </c>
    </row>
    <row r="3858" spans="1:28" x14ac:dyDescent="0.35">
      <c r="A3858" t="s">
        <v>3171</v>
      </c>
      <c r="B3858">
        <v>50</v>
      </c>
      <c r="C3858" t="s">
        <v>2876</v>
      </c>
      <c r="D3858" t="s">
        <v>46</v>
      </c>
      <c r="E3858">
        <f>YEAR(Table1[[#This Row],[Order Date]])</f>
        <v>2013</v>
      </c>
      <c r="F3858">
        <v>1</v>
      </c>
      <c r="G3858">
        <f>MONTH(Table1[[#This Row],[Order Date]])</f>
        <v>10</v>
      </c>
      <c r="H3858" s="1">
        <v>41570</v>
      </c>
      <c r="I3858">
        <v>12261</v>
      </c>
      <c r="J3858" t="s">
        <v>47</v>
      </c>
      <c r="K3858">
        <v>12</v>
      </c>
      <c r="L3858">
        <v>200.98</v>
      </c>
      <c r="M3858" s="2">
        <v>0.1</v>
      </c>
      <c r="N3858">
        <v>2237.7600000000002</v>
      </c>
      <c r="O3858">
        <v>23.76</v>
      </c>
      <c r="P3858">
        <v>151.86000000000001</v>
      </c>
      <c r="Q3858" s="2">
        <v>0.57999999999999996</v>
      </c>
      <c r="R3858" t="s">
        <v>48</v>
      </c>
      <c r="S3858" t="s">
        <v>49</v>
      </c>
      <c r="T3858" t="s">
        <v>965</v>
      </c>
      <c r="U3858" t="s">
        <v>51</v>
      </c>
      <c r="V3858" t="s">
        <v>68</v>
      </c>
      <c r="W3858">
        <v>1703</v>
      </c>
      <c r="X3858" s="1">
        <v>41575</v>
      </c>
      <c r="Y3858" t="s">
        <v>53</v>
      </c>
      <c r="Z3858" t="e" vm="13">
        <v>#VALUE!</v>
      </c>
      <c r="AA3858">
        <v>74601</v>
      </c>
      <c r="AB3858" t="e" cm="1" vm="2">
        <f t="array" ref="AB3858">_FV(Table1[[#This Row],[State]],"Country/region",TRUE)</f>
        <v>#VALUE!</v>
      </c>
    </row>
    <row r="3859" spans="1:28" x14ac:dyDescent="0.35">
      <c r="A3859" t="s">
        <v>1762</v>
      </c>
      <c r="B3859">
        <v>50</v>
      </c>
      <c r="C3859" t="s">
        <v>2876</v>
      </c>
      <c r="D3859" t="s">
        <v>46</v>
      </c>
      <c r="E3859">
        <f>YEAR(Table1[[#This Row],[Order Date]])</f>
        <v>2013</v>
      </c>
      <c r="F3859">
        <v>1</v>
      </c>
      <c r="G3859">
        <f>MONTH(Table1[[#This Row],[Order Date]])</f>
        <v>10</v>
      </c>
      <c r="H3859" s="1">
        <v>41570</v>
      </c>
      <c r="I3859">
        <v>12261</v>
      </c>
      <c r="J3859" t="s">
        <v>47</v>
      </c>
      <c r="K3859">
        <v>19</v>
      </c>
      <c r="L3859">
        <v>14.56</v>
      </c>
      <c r="M3859" s="2">
        <v>0.06</v>
      </c>
      <c r="N3859">
        <v>281.74</v>
      </c>
      <c r="O3859">
        <v>3.5</v>
      </c>
      <c r="P3859">
        <v>25.67</v>
      </c>
      <c r="Q3859" s="2">
        <v>0.57999999999999996</v>
      </c>
      <c r="R3859" t="s">
        <v>29</v>
      </c>
      <c r="S3859" t="s">
        <v>30</v>
      </c>
      <c r="T3859" t="s">
        <v>213</v>
      </c>
      <c r="U3859" t="s">
        <v>214</v>
      </c>
      <c r="V3859" t="s">
        <v>68</v>
      </c>
      <c r="W3859">
        <v>1705</v>
      </c>
      <c r="X3859" s="1">
        <v>41575</v>
      </c>
      <c r="Y3859" t="s">
        <v>34</v>
      </c>
      <c r="Z3859" t="e" vm="13">
        <v>#VALUE!</v>
      </c>
      <c r="AA3859">
        <v>74801</v>
      </c>
      <c r="AB3859" t="e" cm="1" vm="2">
        <f t="array" ref="AB3859">_FV(Table1[[#This Row],[State]],"Country/region",TRUE)</f>
        <v>#VALUE!</v>
      </c>
    </row>
    <row r="3860" spans="1:28" x14ac:dyDescent="0.35">
      <c r="A3860" t="s">
        <v>1762</v>
      </c>
      <c r="B3860">
        <v>50</v>
      </c>
      <c r="C3860" t="s">
        <v>2876</v>
      </c>
      <c r="D3860" t="s">
        <v>46</v>
      </c>
      <c r="E3860">
        <f>YEAR(Table1[[#This Row],[Order Date]])</f>
        <v>2013</v>
      </c>
      <c r="F3860">
        <v>1</v>
      </c>
      <c r="G3860">
        <f>MONTH(Table1[[#This Row],[Order Date]])</f>
        <v>10</v>
      </c>
      <c r="H3860" s="1">
        <v>41570</v>
      </c>
      <c r="I3860">
        <v>12261</v>
      </c>
      <c r="J3860" t="s">
        <v>47</v>
      </c>
      <c r="K3860">
        <v>15</v>
      </c>
      <c r="L3860">
        <v>178.47</v>
      </c>
      <c r="M3860" s="2">
        <v>0.03</v>
      </c>
      <c r="N3860">
        <v>2746.57</v>
      </c>
      <c r="O3860">
        <v>19.989999999999998</v>
      </c>
      <c r="P3860">
        <v>617.4</v>
      </c>
      <c r="Q3860" s="2">
        <v>0.55000000000000004</v>
      </c>
      <c r="R3860" t="s">
        <v>29</v>
      </c>
      <c r="S3860" t="s">
        <v>30</v>
      </c>
      <c r="T3860" t="s">
        <v>628</v>
      </c>
      <c r="U3860" t="s">
        <v>32</v>
      </c>
      <c r="V3860" t="s">
        <v>68</v>
      </c>
      <c r="W3860">
        <v>1707</v>
      </c>
      <c r="X3860" s="1">
        <v>41575</v>
      </c>
      <c r="Y3860" t="s">
        <v>34</v>
      </c>
      <c r="Z3860" t="e" vm="13">
        <v>#VALUE!</v>
      </c>
      <c r="AA3860">
        <v>74801</v>
      </c>
      <c r="AB3860" t="e" cm="1" vm="2">
        <f t="array" ref="AB3860">_FV(Table1[[#This Row],[State]],"Country/region",TRUE)</f>
        <v>#VALUE!</v>
      </c>
    </row>
    <row r="3861" spans="1:28" x14ac:dyDescent="0.35">
      <c r="A3861" t="s">
        <v>952</v>
      </c>
      <c r="B3861">
        <v>50</v>
      </c>
      <c r="C3861" t="s">
        <v>2285</v>
      </c>
      <c r="D3861" t="s">
        <v>57</v>
      </c>
      <c r="E3861">
        <f>YEAR(Table1[[#This Row],[Order Date]])</f>
        <v>2013</v>
      </c>
      <c r="F3861">
        <v>1</v>
      </c>
      <c r="G3861">
        <f>MONTH(Table1[[#This Row],[Order Date]])</f>
        <v>10</v>
      </c>
      <c r="H3861" s="1">
        <v>41570</v>
      </c>
      <c r="I3861">
        <v>16834</v>
      </c>
      <c r="J3861" t="s">
        <v>47</v>
      </c>
      <c r="K3861">
        <v>23</v>
      </c>
      <c r="L3861">
        <v>7.04</v>
      </c>
      <c r="M3861" s="2">
        <v>7.0000000000000007E-2</v>
      </c>
      <c r="N3861">
        <v>158.78</v>
      </c>
      <c r="O3861">
        <v>2.17</v>
      </c>
      <c r="P3861">
        <v>33.26</v>
      </c>
      <c r="Q3861" s="2">
        <v>0.38</v>
      </c>
      <c r="R3861" t="s">
        <v>29</v>
      </c>
      <c r="S3861" t="s">
        <v>59</v>
      </c>
      <c r="T3861" t="s">
        <v>351</v>
      </c>
      <c r="U3861" t="s">
        <v>61</v>
      </c>
      <c r="V3861" t="s">
        <v>52</v>
      </c>
      <c r="W3861">
        <v>2339</v>
      </c>
      <c r="X3861" s="1">
        <v>41577</v>
      </c>
      <c r="Y3861" t="s">
        <v>34</v>
      </c>
      <c r="Z3861" t="e" vm="33">
        <v>#VALUE!</v>
      </c>
      <c r="AA3861">
        <v>83605</v>
      </c>
      <c r="AB3861" t="e" cm="1" vm="2">
        <f t="array" ref="AB3861">_FV(Table1[[#This Row],[State]],"Country/region",TRUE)</f>
        <v>#VALUE!</v>
      </c>
    </row>
    <row r="3862" spans="1:28" x14ac:dyDescent="0.35">
      <c r="A3862" t="s">
        <v>1762</v>
      </c>
      <c r="B3862">
        <v>50</v>
      </c>
      <c r="C3862" t="s">
        <v>2876</v>
      </c>
      <c r="D3862" t="s">
        <v>46</v>
      </c>
      <c r="E3862">
        <f>YEAR(Table1[[#This Row],[Order Date]])</f>
        <v>2013</v>
      </c>
      <c r="F3862">
        <v>1</v>
      </c>
      <c r="G3862">
        <f>MONTH(Table1[[#This Row],[Order Date]])</f>
        <v>10</v>
      </c>
      <c r="H3862" s="1">
        <v>41570</v>
      </c>
      <c r="I3862">
        <v>12261</v>
      </c>
      <c r="J3862" t="s">
        <v>47</v>
      </c>
      <c r="K3862">
        <v>23</v>
      </c>
      <c r="L3862">
        <v>8.74</v>
      </c>
      <c r="M3862" s="2">
        <v>0</v>
      </c>
      <c r="N3862">
        <v>217.35</v>
      </c>
      <c r="O3862">
        <v>8.2899999999999991</v>
      </c>
      <c r="P3862">
        <v>-67.19</v>
      </c>
      <c r="Q3862" s="2">
        <v>0.38</v>
      </c>
      <c r="R3862" t="s">
        <v>29</v>
      </c>
      <c r="S3862" t="s">
        <v>30</v>
      </c>
      <c r="T3862" t="s">
        <v>307</v>
      </c>
      <c r="U3862" t="s">
        <v>267</v>
      </c>
      <c r="V3862" t="s">
        <v>68</v>
      </c>
      <c r="W3862">
        <v>1706</v>
      </c>
      <c r="X3862" s="1">
        <v>41577</v>
      </c>
      <c r="Y3862" t="s">
        <v>34</v>
      </c>
      <c r="Z3862" t="e" vm="13">
        <v>#VALUE!</v>
      </c>
      <c r="AA3862">
        <v>74801</v>
      </c>
      <c r="AB3862" t="e" cm="1" vm="2">
        <f t="array" ref="AB3862">_FV(Table1[[#This Row],[State]],"Country/region",TRUE)</f>
        <v>#VALUE!</v>
      </c>
    </row>
    <row r="3863" spans="1:28" x14ac:dyDescent="0.35">
      <c r="A3863" t="s">
        <v>840</v>
      </c>
      <c r="B3863">
        <v>50</v>
      </c>
      <c r="C3863" t="s">
        <v>1771</v>
      </c>
      <c r="D3863" t="s">
        <v>27</v>
      </c>
      <c r="E3863">
        <f>YEAR(Table1[[#This Row],[Order Date]])</f>
        <v>2013</v>
      </c>
      <c r="F3863">
        <v>1</v>
      </c>
      <c r="G3863">
        <f>MONTH(Table1[[#This Row],[Order Date]])</f>
        <v>10</v>
      </c>
      <c r="H3863" s="1">
        <v>41570</v>
      </c>
      <c r="I3863">
        <v>10498</v>
      </c>
      <c r="J3863" t="s">
        <v>47</v>
      </c>
      <c r="K3863">
        <v>47</v>
      </c>
      <c r="L3863">
        <v>40.97</v>
      </c>
      <c r="M3863" s="2">
        <v>0.04</v>
      </c>
      <c r="N3863">
        <v>1968.47</v>
      </c>
      <c r="O3863">
        <v>8.99</v>
      </c>
      <c r="P3863">
        <v>327.9</v>
      </c>
      <c r="Q3863" s="2">
        <v>0.59</v>
      </c>
      <c r="R3863" t="s">
        <v>29</v>
      </c>
      <c r="S3863" t="s">
        <v>139</v>
      </c>
      <c r="T3863" t="s">
        <v>2258</v>
      </c>
      <c r="U3863" t="s">
        <v>88</v>
      </c>
      <c r="V3863" t="s">
        <v>68</v>
      </c>
      <c r="W3863">
        <v>1456</v>
      </c>
      <c r="X3863" s="1">
        <v>41577</v>
      </c>
      <c r="Y3863" t="s">
        <v>34</v>
      </c>
      <c r="Z3863" t="e" vm="11">
        <v>#VALUE!</v>
      </c>
      <c r="AA3863">
        <v>75150</v>
      </c>
      <c r="AB3863" t="e" cm="1" vm="2">
        <f t="array" ref="AB3863">_FV(Table1[[#This Row],[State]],"Country/region",TRUE)</f>
        <v>#VALUE!</v>
      </c>
    </row>
    <row r="3864" spans="1:28" x14ac:dyDescent="0.35">
      <c r="A3864" t="s">
        <v>577</v>
      </c>
      <c r="B3864">
        <v>50</v>
      </c>
      <c r="C3864" t="s">
        <v>414</v>
      </c>
      <c r="D3864" t="s">
        <v>46</v>
      </c>
      <c r="E3864">
        <f>YEAR(Table1[[#This Row],[Order Date]])</f>
        <v>2013</v>
      </c>
      <c r="F3864">
        <v>1</v>
      </c>
      <c r="G3864">
        <f>MONTH(Table1[[#This Row],[Order Date]])</f>
        <v>10</v>
      </c>
      <c r="H3864" s="1">
        <v>41571</v>
      </c>
      <c r="I3864">
        <v>28836</v>
      </c>
      <c r="J3864" t="s">
        <v>28</v>
      </c>
      <c r="K3864">
        <v>50</v>
      </c>
      <c r="L3864">
        <v>195.99</v>
      </c>
      <c r="M3864" s="2">
        <v>0.06</v>
      </c>
      <c r="N3864">
        <v>8221.2934999999998</v>
      </c>
      <c r="O3864">
        <v>4.2</v>
      </c>
      <c r="P3864">
        <v>2342.2139999999999</v>
      </c>
      <c r="Q3864" s="2">
        <v>0.6</v>
      </c>
      <c r="R3864" t="s">
        <v>96</v>
      </c>
      <c r="S3864" t="s">
        <v>30</v>
      </c>
      <c r="T3864">
        <v>688</v>
      </c>
      <c r="U3864" t="s">
        <v>105</v>
      </c>
      <c r="V3864" t="s">
        <v>68</v>
      </c>
      <c r="W3864">
        <v>4042</v>
      </c>
      <c r="X3864" s="1">
        <v>41572</v>
      </c>
      <c r="Y3864" t="s">
        <v>34</v>
      </c>
      <c r="Z3864" t="e" vm="38">
        <v>#VALUE!</v>
      </c>
      <c r="AA3864">
        <v>46806</v>
      </c>
      <c r="AB3864" t="e" cm="1" vm="2">
        <f t="array" ref="AB3864">_FV(Table1[[#This Row],[State]],"Country/region",TRUE)</f>
        <v>#VALUE!</v>
      </c>
    </row>
    <row r="3865" spans="1:28" x14ac:dyDescent="0.35">
      <c r="A3865" t="s">
        <v>1920</v>
      </c>
      <c r="B3865">
        <v>50</v>
      </c>
      <c r="C3865" t="s">
        <v>414</v>
      </c>
      <c r="D3865" t="s">
        <v>46</v>
      </c>
      <c r="E3865">
        <f>YEAR(Table1[[#This Row],[Order Date]])</f>
        <v>2013</v>
      </c>
      <c r="F3865">
        <v>1</v>
      </c>
      <c r="G3865">
        <f>MONTH(Table1[[#This Row],[Order Date]])</f>
        <v>10</v>
      </c>
      <c r="H3865" s="1">
        <v>41571</v>
      </c>
      <c r="I3865">
        <v>28836</v>
      </c>
      <c r="J3865" t="s">
        <v>28</v>
      </c>
      <c r="K3865">
        <v>7</v>
      </c>
      <c r="L3865">
        <v>172.99</v>
      </c>
      <c r="M3865" s="2">
        <v>0.06</v>
      </c>
      <c r="N3865">
        <v>1158.26</v>
      </c>
      <c r="O3865">
        <v>19.989999999999998</v>
      </c>
      <c r="P3865">
        <v>170.07650000000001</v>
      </c>
      <c r="Q3865" s="2">
        <v>0.39</v>
      </c>
      <c r="R3865" t="s">
        <v>29</v>
      </c>
      <c r="S3865" t="s">
        <v>30</v>
      </c>
      <c r="T3865" t="s">
        <v>1547</v>
      </c>
      <c r="U3865" t="s">
        <v>67</v>
      </c>
      <c r="V3865" t="s">
        <v>68</v>
      </c>
      <c r="W3865">
        <v>4043</v>
      </c>
      <c r="X3865" s="1">
        <v>41573</v>
      </c>
      <c r="Y3865" t="s">
        <v>34</v>
      </c>
      <c r="Z3865" t="e" vm="38">
        <v>#VALUE!</v>
      </c>
      <c r="AA3865">
        <v>46404</v>
      </c>
      <c r="AB3865" t="e" cm="1" vm="2">
        <f t="array" ref="AB3865">_FV(Table1[[#This Row],[State]],"Country/region",TRUE)</f>
        <v>#VALUE!</v>
      </c>
    </row>
    <row r="3866" spans="1:28" x14ac:dyDescent="0.35">
      <c r="A3866" t="s">
        <v>2923</v>
      </c>
      <c r="B3866">
        <v>50</v>
      </c>
      <c r="C3866" t="s">
        <v>1645</v>
      </c>
      <c r="D3866" t="s">
        <v>46</v>
      </c>
      <c r="E3866">
        <f>YEAR(Table1[[#This Row],[Order Date]])</f>
        <v>2013</v>
      </c>
      <c r="F3866">
        <v>1</v>
      </c>
      <c r="G3866">
        <f>MONTH(Table1[[#This Row],[Order Date]])</f>
        <v>10</v>
      </c>
      <c r="H3866" s="1">
        <v>41571</v>
      </c>
      <c r="I3866">
        <v>32516</v>
      </c>
      <c r="J3866" t="s">
        <v>58</v>
      </c>
      <c r="K3866">
        <v>15</v>
      </c>
      <c r="L3866">
        <v>2.78</v>
      </c>
      <c r="M3866" s="2">
        <v>0.03</v>
      </c>
      <c r="N3866">
        <v>43.96</v>
      </c>
      <c r="O3866">
        <v>1.49</v>
      </c>
      <c r="P3866">
        <v>-0.24149999999999999</v>
      </c>
      <c r="Q3866" s="2">
        <v>0.39</v>
      </c>
      <c r="R3866" t="s">
        <v>29</v>
      </c>
      <c r="S3866" t="s">
        <v>30</v>
      </c>
      <c r="T3866" t="s">
        <v>3210</v>
      </c>
      <c r="U3866" t="s">
        <v>67</v>
      </c>
      <c r="V3866" t="s">
        <v>33</v>
      </c>
      <c r="W3866">
        <v>4569</v>
      </c>
      <c r="X3866" s="1">
        <v>41573</v>
      </c>
      <c r="Y3866" t="s">
        <v>34</v>
      </c>
      <c r="Z3866" t="e" vm="22">
        <v>#VALUE!</v>
      </c>
      <c r="AA3866">
        <v>45042</v>
      </c>
      <c r="AB3866" t="e" cm="1" vm="2">
        <f t="array" ref="AB3866">_FV(Table1[[#This Row],[State]],"Country/region",TRUE)</f>
        <v>#VALUE!</v>
      </c>
    </row>
    <row r="3867" spans="1:28" x14ac:dyDescent="0.35">
      <c r="A3867" t="s">
        <v>2923</v>
      </c>
      <c r="B3867">
        <v>50</v>
      </c>
      <c r="C3867" t="s">
        <v>1645</v>
      </c>
      <c r="D3867" t="s">
        <v>46</v>
      </c>
      <c r="E3867">
        <f>YEAR(Table1[[#This Row],[Order Date]])</f>
        <v>2013</v>
      </c>
      <c r="F3867">
        <v>1</v>
      </c>
      <c r="G3867">
        <f>MONTH(Table1[[#This Row],[Order Date]])</f>
        <v>10</v>
      </c>
      <c r="H3867" s="1">
        <v>41571</v>
      </c>
      <c r="I3867">
        <v>32516</v>
      </c>
      <c r="J3867" t="s">
        <v>58</v>
      </c>
      <c r="K3867">
        <v>7</v>
      </c>
      <c r="L3867">
        <v>7.78</v>
      </c>
      <c r="M3867" s="2">
        <v>0.01</v>
      </c>
      <c r="N3867">
        <v>60.19</v>
      </c>
      <c r="O3867">
        <v>2.5</v>
      </c>
      <c r="P3867">
        <v>6.44</v>
      </c>
      <c r="Q3867" s="2">
        <v>0.38</v>
      </c>
      <c r="R3867" t="s">
        <v>29</v>
      </c>
      <c r="S3867" t="s">
        <v>30</v>
      </c>
      <c r="T3867" t="s">
        <v>1647</v>
      </c>
      <c r="U3867" t="s">
        <v>267</v>
      </c>
      <c r="V3867" t="s">
        <v>33</v>
      </c>
      <c r="W3867">
        <v>4570</v>
      </c>
      <c r="X3867" s="1">
        <v>41573</v>
      </c>
      <c r="Y3867" t="s">
        <v>34</v>
      </c>
      <c r="Z3867" t="e" vm="22">
        <v>#VALUE!</v>
      </c>
      <c r="AA3867">
        <v>45042</v>
      </c>
      <c r="AB3867" t="e" cm="1" vm="2">
        <f t="array" ref="AB3867">_FV(Table1[[#This Row],[State]],"Country/region",TRUE)</f>
        <v>#VALUE!</v>
      </c>
    </row>
    <row r="3868" spans="1:28" x14ac:dyDescent="0.35">
      <c r="A3868" t="s">
        <v>1634</v>
      </c>
      <c r="B3868">
        <v>50</v>
      </c>
      <c r="C3868" t="s">
        <v>2392</v>
      </c>
      <c r="D3868" t="s">
        <v>46</v>
      </c>
      <c r="E3868">
        <f>YEAR(Table1[[#This Row],[Order Date]])</f>
        <v>2013</v>
      </c>
      <c r="F3868">
        <v>1</v>
      </c>
      <c r="G3868">
        <f>MONTH(Table1[[#This Row],[Order Date]])</f>
        <v>10</v>
      </c>
      <c r="H3868" s="1">
        <v>41571</v>
      </c>
      <c r="I3868">
        <v>12417</v>
      </c>
      <c r="J3868" t="s">
        <v>58</v>
      </c>
      <c r="K3868">
        <v>19</v>
      </c>
      <c r="L3868">
        <v>7.4</v>
      </c>
      <c r="M3868" s="2">
        <v>0.06</v>
      </c>
      <c r="N3868">
        <v>137.84</v>
      </c>
      <c r="O3868">
        <v>1.71</v>
      </c>
      <c r="P3868">
        <v>34.31</v>
      </c>
      <c r="Q3868" s="2">
        <v>0.4</v>
      </c>
      <c r="R3868" t="s">
        <v>29</v>
      </c>
      <c r="S3868" t="s">
        <v>59</v>
      </c>
      <c r="T3868" t="s">
        <v>3003</v>
      </c>
      <c r="U3868" t="s">
        <v>61</v>
      </c>
      <c r="V3868" t="s">
        <v>52</v>
      </c>
      <c r="W3868">
        <v>1725</v>
      </c>
      <c r="X3868" s="1">
        <v>41573</v>
      </c>
      <c r="Y3868" t="s">
        <v>34</v>
      </c>
      <c r="Z3868" t="e" vm="39">
        <v>#VALUE!</v>
      </c>
      <c r="AA3868">
        <v>88201</v>
      </c>
      <c r="AB3868" t="e" cm="1" vm="2">
        <f t="array" ref="AB3868">_FV(Table1[[#This Row],[State]],"Country/region",TRUE)</f>
        <v>#VALUE!</v>
      </c>
    </row>
    <row r="3869" spans="1:28" x14ac:dyDescent="0.35">
      <c r="A3869" t="s">
        <v>2917</v>
      </c>
      <c r="B3869">
        <v>50</v>
      </c>
      <c r="C3869" t="s">
        <v>1154</v>
      </c>
      <c r="D3869" t="s">
        <v>27</v>
      </c>
      <c r="E3869">
        <f>YEAR(Table1[[#This Row],[Order Date]])</f>
        <v>2013</v>
      </c>
      <c r="F3869">
        <v>1</v>
      </c>
      <c r="G3869">
        <f>MONTH(Table1[[#This Row],[Order Date]])</f>
        <v>10</v>
      </c>
      <c r="H3869" s="1">
        <v>41571</v>
      </c>
      <c r="I3869">
        <v>58659</v>
      </c>
      <c r="J3869" t="s">
        <v>28</v>
      </c>
      <c r="K3869">
        <v>2</v>
      </c>
      <c r="L3869">
        <v>6.48</v>
      </c>
      <c r="M3869" s="2">
        <v>0.03</v>
      </c>
      <c r="N3869">
        <v>21.01</v>
      </c>
      <c r="O3869">
        <v>8.19</v>
      </c>
      <c r="P3869">
        <v>-13.13</v>
      </c>
      <c r="Q3869" s="2">
        <v>0.37</v>
      </c>
      <c r="R3869" t="s">
        <v>29</v>
      </c>
      <c r="S3869" t="s">
        <v>30</v>
      </c>
      <c r="T3869" t="s">
        <v>712</v>
      </c>
      <c r="U3869" t="s">
        <v>61</v>
      </c>
      <c r="V3869" t="s">
        <v>33</v>
      </c>
      <c r="W3869">
        <v>8207</v>
      </c>
      <c r="X3869" s="1">
        <v>41573</v>
      </c>
      <c r="Y3869" t="s">
        <v>34</v>
      </c>
      <c r="Z3869" t="e" vm="3">
        <v>#VALUE!</v>
      </c>
      <c r="AA3869">
        <v>20906</v>
      </c>
      <c r="AB3869" t="e" cm="1" vm="2">
        <f t="array" ref="AB3869">_FV(Table1[[#This Row],[State]],"Country/region",TRUE)</f>
        <v>#VALUE!</v>
      </c>
    </row>
    <row r="3870" spans="1:28" x14ac:dyDescent="0.35">
      <c r="A3870" t="s">
        <v>1157</v>
      </c>
      <c r="B3870">
        <v>50</v>
      </c>
      <c r="C3870" t="s">
        <v>1156</v>
      </c>
      <c r="D3870" t="s">
        <v>57</v>
      </c>
      <c r="E3870">
        <f>YEAR(Table1[[#This Row],[Order Date]])</f>
        <v>2013</v>
      </c>
      <c r="F3870">
        <v>1</v>
      </c>
      <c r="G3870">
        <f>MONTH(Table1[[#This Row],[Order Date]])</f>
        <v>10</v>
      </c>
      <c r="H3870" s="1">
        <v>41572</v>
      </c>
      <c r="I3870">
        <v>51271</v>
      </c>
      <c r="J3870" t="s">
        <v>28</v>
      </c>
      <c r="K3870">
        <v>31</v>
      </c>
      <c r="L3870">
        <v>140.97999999999999</v>
      </c>
      <c r="M3870" s="2">
        <v>0.1</v>
      </c>
      <c r="N3870">
        <v>3969.43</v>
      </c>
      <c r="O3870">
        <v>36.090000000000003</v>
      </c>
      <c r="P3870">
        <v>-796.51</v>
      </c>
      <c r="Q3870" s="2">
        <v>0.77</v>
      </c>
      <c r="R3870" t="s">
        <v>48</v>
      </c>
      <c r="S3870" t="s">
        <v>73</v>
      </c>
      <c r="T3870" t="s">
        <v>1370</v>
      </c>
      <c r="U3870" t="s">
        <v>154</v>
      </c>
      <c r="V3870" t="s">
        <v>52</v>
      </c>
      <c r="W3870">
        <v>7189</v>
      </c>
      <c r="X3870" s="1">
        <v>41574</v>
      </c>
      <c r="Y3870" t="s">
        <v>53</v>
      </c>
      <c r="Z3870" t="e" vm="33">
        <v>#VALUE!</v>
      </c>
      <c r="AA3870">
        <v>83301</v>
      </c>
      <c r="AB3870" t="e" cm="1" vm="2">
        <f t="array" ref="AB3870">_FV(Table1[[#This Row],[State]],"Country/region",TRUE)</f>
        <v>#VALUE!</v>
      </c>
    </row>
    <row r="3871" spans="1:28" x14ac:dyDescent="0.35">
      <c r="A3871" t="s">
        <v>1157</v>
      </c>
      <c r="B3871">
        <v>50</v>
      </c>
      <c r="C3871" t="s">
        <v>1156</v>
      </c>
      <c r="D3871" t="s">
        <v>57</v>
      </c>
      <c r="E3871">
        <f>YEAR(Table1[[#This Row],[Order Date]])</f>
        <v>2013</v>
      </c>
      <c r="F3871">
        <v>1</v>
      </c>
      <c r="G3871">
        <f>MONTH(Table1[[#This Row],[Order Date]])</f>
        <v>10</v>
      </c>
      <c r="H3871" s="1">
        <v>41572</v>
      </c>
      <c r="I3871">
        <v>51271</v>
      </c>
      <c r="J3871" t="s">
        <v>28</v>
      </c>
      <c r="K3871">
        <v>16</v>
      </c>
      <c r="L3871">
        <v>205.99</v>
      </c>
      <c r="M3871" s="2">
        <v>0.02</v>
      </c>
      <c r="N3871">
        <v>2882.7069999999999</v>
      </c>
      <c r="O3871">
        <v>5</v>
      </c>
      <c r="P3871">
        <v>303.22800000000001</v>
      </c>
      <c r="Q3871" s="2">
        <v>0.59</v>
      </c>
      <c r="R3871" t="s">
        <v>96</v>
      </c>
      <c r="S3871" t="s">
        <v>30</v>
      </c>
      <c r="T3871" t="s">
        <v>2512</v>
      </c>
      <c r="U3871" t="s">
        <v>105</v>
      </c>
      <c r="V3871" t="s">
        <v>52</v>
      </c>
      <c r="W3871">
        <v>7190</v>
      </c>
      <c r="X3871" s="1">
        <v>41574</v>
      </c>
      <c r="Y3871" t="s">
        <v>34</v>
      </c>
      <c r="Z3871" t="e" vm="33">
        <v>#VALUE!</v>
      </c>
      <c r="AA3871">
        <v>83301</v>
      </c>
      <c r="AB3871" t="e" cm="1" vm="2">
        <f t="array" ref="AB3871">_FV(Table1[[#This Row],[State]],"Country/region",TRUE)</f>
        <v>#VALUE!</v>
      </c>
    </row>
    <row r="3872" spans="1:28" x14ac:dyDescent="0.35">
      <c r="A3872" t="s">
        <v>2596</v>
      </c>
      <c r="B3872">
        <v>50</v>
      </c>
      <c r="C3872" t="s">
        <v>1879</v>
      </c>
      <c r="D3872" t="s">
        <v>38</v>
      </c>
      <c r="E3872">
        <f>YEAR(Table1[[#This Row],[Order Date]])</f>
        <v>2013</v>
      </c>
      <c r="F3872">
        <v>1</v>
      </c>
      <c r="G3872">
        <f>MONTH(Table1[[#This Row],[Order Date]])</f>
        <v>10</v>
      </c>
      <c r="H3872" s="1">
        <v>41572</v>
      </c>
      <c r="I3872">
        <v>35522</v>
      </c>
      <c r="J3872" t="s">
        <v>47</v>
      </c>
      <c r="K3872">
        <v>27</v>
      </c>
      <c r="L3872">
        <v>99.99</v>
      </c>
      <c r="M3872" s="2">
        <v>0.09</v>
      </c>
      <c r="N3872">
        <v>2575.0100000000002</v>
      </c>
      <c r="O3872">
        <v>19.989999999999998</v>
      </c>
      <c r="P3872">
        <v>231.46</v>
      </c>
      <c r="Q3872" s="2">
        <v>0.52</v>
      </c>
      <c r="R3872" t="s">
        <v>96</v>
      </c>
      <c r="S3872" t="s">
        <v>30</v>
      </c>
      <c r="T3872" t="s">
        <v>941</v>
      </c>
      <c r="U3872" t="s">
        <v>102</v>
      </c>
      <c r="V3872" t="s">
        <v>68</v>
      </c>
      <c r="W3872">
        <v>4991</v>
      </c>
      <c r="X3872" s="1">
        <v>41579</v>
      </c>
      <c r="Y3872" t="s">
        <v>34</v>
      </c>
      <c r="Z3872" t="e" vm="5">
        <v>#VALUE!</v>
      </c>
      <c r="AA3872">
        <v>55016</v>
      </c>
      <c r="AB3872" t="e" cm="1" vm="2">
        <f t="array" ref="AB3872">_FV(Table1[[#This Row],[State]],"Country/region",TRUE)</f>
        <v>#VALUE!</v>
      </c>
    </row>
    <row r="3873" spans="1:28" x14ac:dyDescent="0.35">
      <c r="A3873" t="s">
        <v>749</v>
      </c>
      <c r="B3873">
        <v>51</v>
      </c>
      <c r="C3873" t="s">
        <v>750</v>
      </c>
      <c r="D3873" t="s">
        <v>38</v>
      </c>
      <c r="E3873">
        <f>YEAR(Table1[[#This Row],[Order Date]])</f>
        <v>2013</v>
      </c>
      <c r="F3873">
        <v>1</v>
      </c>
      <c r="G3873">
        <f>MONTH(Table1[[#This Row],[Order Date]])</f>
        <v>10</v>
      </c>
      <c r="H3873" s="1">
        <v>41573</v>
      </c>
      <c r="I3873">
        <v>53027</v>
      </c>
      <c r="J3873" t="s">
        <v>47</v>
      </c>
      <c r="K3873">
        <v>38</v>
      </c>
      <c r="L3873">
        <v>35.89</v>
      </c>
      <c r="M3873" s="2">
        <v>0.05</v>
      </c>
      <c r="N3873">
        <v>1323.31</v>
      </c>
      <c r="O3873">
        <v>14.72</v>
      </c>
      <c r="P3873">
        <v>146.63999999999999</v>
      </c>
      <c r="Q3873" s="2">
        <v>0.4</v>
      </c>
      <c r="R3873" t="s">
        <v>29</v>
      </c>
      <c r="S3873" t="s">
        <v>30</v>
      </c>
      <c r="T3873" t="s">
        <v>2350</v>
      </c>
      <c r="U3873" t="s">
        <v>267</v>
      </c>
      <c r="V3873" t="s">
        <v>52</v>
      </c>
      <c r="W3873">
        <v>7439</v>
      </c>
      <c r="X3873" s="1">
        <v>41573</v>
      </c>
      <c r="Y3873" t="s">
        <v>34</v>
      </c>
      <c r="Z3873" t="e" vm="33">
        <v>#VALUE!</v>
      </c>
      <c r="AA3873">
        <v>83814</v>
      </c>
      <c r="AB3873" t="e" cm="1" vm="2">
        <f t="array" ref="AB3873">_FV(Table1[[#This Row],[State]],"Country/region",TRUE)</f>
        <v>#VALUE!</v>
      </c>
    </row>
    <row r="3874" spans="1:28" x14ac:dyDescent="0.35">
      <c r="A3874" t="s">
        <v>2341</v>
      </c>
      <c r="B3874">
        <v>50</v>
      </c>
      <c r="C3874" t="s">
        <v>2532</v>
      </c>
      <c r="D3874" t="s">
        <v>38</v>
      </c>
      <c r="E3874">
        <f>YEAR(Table1[[#This Row],[Order Date]])</f>
        <v>2013</v>
      </c>
      <c r="F3874">
        <v>1</v>
      </c>
      <c r="G3874">
        <f>MONTH(Table1[[#This Row],[Order Date]])</f>
        <v>10</v>
      </c>
      <c r="H3874" s="1">
        <v>41573</v>
      </c>
      <c r="I3874">
        <v>10852</v>
      </c>
      <c r="J3874" t="s">
        <v>28</v>
      </c>
      <c r="K3874">
        <v>40</v>
      </c>
      <c r="L3874">
        <v>300.98</v>
      </c>
      <c r="M3874" s="2">
        <v>0.01</v>
      </c>
      <c r="N3874">
        <v>12450.48</v>
      </c>
      <c r="O3874">
        <v>54.92</v>
      </c>
      <c r="P3874">
        <v>3030.16</v>
      </c>
      <c r="Q3874" s="2">
        <v>0.55000000000000004</v>
      </c>
      <c r="R3874" t="s">
        <v>48</v>
      </c>
      <c r="S3874" t="s">
        <v>73</v>
      </c>
      <c r="T3874" t="s">
        <v>1209</v>
      </c>
      <c r="U3874" t="s">
        <v>154</v>
      </c>
      <c r="V3874" t="s">
        <v>68</v>
      </c>
      <c r="W3874">
        <v>1504</v>
      </c>
      <c r="X3874" s="1">
        <v>41574</v>
      </c>
      <c r="Y3874" t="s">
        <v>53</v>
      </c>
      <c r="Z3874" t="e" vm="38">
        <v>#VALUE!</v>
      </c>
      <c r="AA3874">
        <v>47905</v>
      </c>
      <c r="AB3874" t="e" cm="1" vm="2">
        <f t="array" ref="AB3874">_FV(Table1[[#This Row],[State]],"Country/region",TRUE)</f>
        <v>#VALUE!</v>
      </c>
    </row>
    <row r="3875" spans="1:28" x14ac:dyDescent="0.35">
      <c r="A3875" t="s">
        <v>211</v>
      </c>
      <c r="B3875">
        <v>50</v>
      </c>
      <c r="C3875" t="s">
        <v>212</v>
      </c>
      <c r="D3875" t="s">
        <v>38</v>
      </c>
      <c r="E3875">
        <f>YEAR(Table1[[#This Row],[Order Date]])</f>
        <v>2013</v>
      </c>
      <c r="F3875">
        <v>1</v>
      </c>
      <c r="G3875">
        <f>MONTH(Table1[[#This Row],[Order Date]])</f>
        <v>10</v>
      </c>
      <c r="H3875" s="1">
        <v>41573</v>
      </c>
      <c r="I3875">
        <v>38050</v>
      </c>
      <c r="J3875" t="s">
        <v>39</v>
      </c>
      <c r="K3875">
        <v>31</v>
      </c>
      <c r="L3875">
        <v>5.98</v>
      </c>
      <c r="M3875" s="2">
        <v>0.09</v>
      </c>
      <c r="N3875">
        <v>187.18</v>
      </c>
      <c r="O3875">
        <v>1.67</v>
      </c>
      <c r="P3875">
        <v>28.91</v>
      </c>
      <c r="Q3875" s="2">
        <v>0.51</v>
      </c>
      <c r="R3875" t="s">
        <v>29</v>
      </c>
      <c r="S3875" t="s">
        <v>59</v>
      </c>
      <c r="T3875" t="s">
        <v>2537</v>
      </c>
      <c r="U3875" t="s">
        <v>88</v>
      </c>
      <c r="V3875" t="s">
        <v>76</v>
      </c>
      <c r="W3875">
        <v>5354</v>
      </c>
      <c r="X3875" s="1">
        <v>41574</v>
      </c>
      <c r="Y3875" t="s">
        <v>42</v>
      </c>
      <c r="Z3875" t="e" vm="19">
        <v>#VALUE!</v>
      </c>
      <c r="AA3875">
        <v>29577</v>
      </c>
      <c r="AB3875" t="e" cm="1" vm="2">
        <f t="array" ref="AB3875">_FV(Table1[[#This Row],[State]],"Country/region",TRUE)</f>
        <v>#VALUE!</v>
      </c>
    </row>
    <row r="3876" spans="1:28" x14ac:dyDescent="0.35">
      <c r="A3876" t="s">
        <v>651</v>
      </c>
      <c r="B3876">
        <v>50</v>
      </c>
      <c r="C3876" t="s">
        <v>652</v>
      </c>
      <c r="D3876" t="s">
        <v>38</v>
      </c>
      <c r="E3876">
        <f>YEAR(Table1[[#This Row],[Order Date]])</f>
        <v>2013</v>
      </c>
      <c r="F3876">
        <v>1</v>
      </c>
      <c r="G3876">
        <f>MONTH(Table1[[#This Row],[Order Date]])</f>
        <v>10</v>
      </c>
      <c r="H3876" s="1">
        <v>41573</v>
      </c>
      <c r="I3876">
        <v>14981</v>
      </c>
      <c r="J3876" t="s">
        <v>131</v>
      </c>
      <c r="K3876">
        <v>8</v>
      </c>
      <c r="L3876">
        <v>34.76</v>
      </c>
      <c r="M3876" s="2">
        <v>7.0000000000000007E-2</v>
      </c>
      <c r="N3876">
        <v>279.77</v>
      </c>
      <c r="O3876">
        <v>8.2200000000000006</v>
      </c>
      <c r="P3876">
        <v>-14.02</v>
      </c>
      <c r="Q3876" s="2">
        <v>0.56999999999999995</v>
      </c>
      <c r="R3876" t="s">
        <v>29</v>
      </c>
      <c r="S3876" t="s">
        <v>30</v>
      </c>
      <c r="T3876" t="s">
        <v>2106</v>
      </c>
      <c r="U3876" t="s">
        <v>32</v>
      </c>
      <c r="V3876" t="s">
        <v>52</v>
      </c>
      <c r="W3876">
        <v>2095</v>
      </c>
      <c r="X3876" s="1">
        <v>41574</v>
      </c>
      <c r="Y3876" t="s">
        <v>34</v>
      </c>
      <c r="Z3876" t="e" vm="4">
        <v>#VALUE!</v>
      </c>
      <c r="AA3876">
        <v>92592</v>
      </c>
      <c r="AB3876" t="e" cm="1" vm="2">
        <f t="array" ref="AB3876">_FV(Table1[[#This Row],[State]],"Country/region",TRUE)</f>
        <v>#VALUE!</v>
      </c>
    </row>
    <row r="3877" spans="1:28" x14ac:dyDescent="0.35">
      <c r="A3877" t="s">
        <v>651</v>
      </c>
      <c r="B3877">
        <v>50</v>
      </c>
      <c r="C3877" t="s">
        <v>652</v>
      </c>
      <c r="D3877" t="s">
        <v>38</v>
      </c>
      <c r="E3877">
        <f>YEAR(Table1[[#This Row],[Order Date]])</f>
        <v>2013</v>
      </c>
      <c r="F3877">
        <v>1</v>
      </c>
      <c r="G3877">
        <f>MONTH(Table1[[#This Row],[Order Date]])</f>
        <v>10</v>
      </c>
      <c r="H3877" s="1">
        <v>41573</v>
      </c>
      <c r="I3877">
        <v>14981</v>
      </c>
      <c r="J3877" t="s">
        <v>131</v>
      </c>
      <c r="K3877">
        <v>8</v>
      </c>
      <c r="L3877">
        <v>15.23</v>
      </c>
      <c r="M3877" s="2">
        <v>0.03</v>
      </c>
      <c r="N3877">
        <v>154.21</v>
      </c>
      <c r="O3877">
        <v>27.75</v>
      </c>
      <c r="P3877">
        <v>-160.38999999999999</v>
      </c>
      <c r="Q3877" s="2">
        <v>0.76</v>
      </c>
      <c r="R3877" t="s">
        <v>48</v>
      </c>
      <c r="S3877" t="s">
        <v>73</v>
      </c>
      <c r="T3877" t="s">
        <v>2008</v>
      </c>
      <c r="U3877" t="s">
        <v>75</v>
      </c>
      <c r="V3877" t="s">
        <v>52</v>
      </c>
      <c r="W3877">
        <v>2096</v>
      </c>
      <c r="X3877" s="1">
        <v>41575</v>
      </c>
      <c r="Y3877" t="s">
        <v>53</v>
      </c>
      <c r="Z3877" t="e" vm="4">
        <v>#VALUE!</v>
      </c>
      <c r="AA3877">
        <v>92592</v>
      </c>
      <c r="AB3877" t="e" cm="1" vm="2">
        <f t="array" ref="AB3877">_FV(Table1[[#This Row],[State]],"Country/region",TRUE)</f>
        <v>#VALUE!</v>
      </c>
    </row>
    <row r="3878" spans="1:28" x14ac:dyDescent="0.35">
      <c r="A3878" t="s">
        <v>211</v>
      </c>
      <c r="B3878">
        <v>50</v>
      </c>
      <c r="C3878" t="s">
        <v>212</v>
      </c>
      <c r="D3878" t="s">
        <v>38</v>
      </c>
      <c r="E3878">
        <f>YEAR(Table1[[#This Row],[Order Date]])</f>
        <v>2013</v>
      </c>
      <c r="F3878">
        <v>1</v>
      </c>
      <c r="G3878">
        <f>MONTH(Table1[[#This Row],[Order Date]])</f>
        <v>10</v>
      </c>
      <c r="H3878" s="1">
        <v>41573</v>
      </c>
      <c r="I3878">
        <v>38050</v>
      </c>
      <c r="J3878" t="s">
        <v>39</v>
      </c>
      <c r="K3878">
        <v>14</v>
      </c>
      <c r="L3878">
        <v>111.96</v>
      </c>
      <c r="M3878" s="2">
        <v>0.04</v>
      </c>
      <c r="N3878">
        <v>1331.2239999999999</v>
      </c>
      <c r="O3878">
        <v>69</v>
      </c>
      <c r="P3878">
        <v>-401.42</v>
      </c>
      <c r="Q3878" s="2">
        <v>0.63</v>
      </c>
      <c r="R3878" t="s">
        <v>48</v>
      </c>
      <c r="S3878" t="s">
        <v>40</v>
      </c>
      <c r="T3878" t="s">
        <v>3113</v>
      </c>
      <c r="U3878" t="s">
        <v>75</v>
      </c>
      <c r="V3878" t="s">
        <v>76</v>
      </c>
      <c r="W3878">
        <v>5356</v>
      </c>
      <c r="X3878" s="1">
        <v>41575</v>
      </c>
      <c r="Y3878" t="s">
        <v>34</v>
      </c>
      <c r="Z3878" t="e" vm="19">
        <v>#VALUE!</v>
      </c>
      <c r="AA3878">
        <v>29577</v>
      </c>
      <c r="AB3878" t="e" cm="1" vm="2">
        <f t="array" ref="AB3878">_FV(Table1[[#This Row],[State]],"Country/region",TRUE)</f>
        <v>#VALUE!</v>
      </c>
    </row>
    <row r="3879" spans="1:28" x14ac:dyDescent="0.35">
      <c r="A3879" t="s">
        <v>1053</v>
      </c>
      <c r="B3879">
        <v>50</v>
      </c>
      <c r="C3879" t="s">
        <v>2010</v>
      </c>
      <c r="D3879" t="s">
        <v>46</v>
      </c>
      <c r="E3879">
        <f>YEAR(Table1[[#This Row],[Order Date]])</f>
        <v>2013</v>
      </c>
      <c r="F3879">
        <v>1</v>
      </c>
      <c r="G3879">
        <f>MONTH(Table1[[#This Row],[Order Date]])</f>
        <v>10</v>
      </c>
      <c r="H3879" s="1">
        <v>41573</v>
      </c>
      <c r="I3879">
        <v>230</v>
      </c>
      <c r="J3879" t="s">
        <v>58</v>
      </c>
      <c r="K3879">
        <v>47</v>
      </c>
      <c r="L3879">
        <v>43.98</v>
      </c>
      <c r="M3879" s="2">
        <v>0.06</v>
      </c>
      <c r="N3879">
        <v>2029.75</v>
      </c>
      <c r="O3879">
        <v>8.99</v>
      </c>
      <c r="P3879">
        <v>320.37</v>
      </c>
      <c r="Q3879" s="2">
        <v>0.57999999999999996</v>
      </c>
      <c r="R3879" t="s">
        <v>29</v>
      </c>
      <c r="S3879" t="s">
        <v>139</v>
      </c>
      <c r="T3879" t="s">
        <v>526</v>
      </c>
      <c r="U3879" t="s">
        <v>88</v>
      </c>
      <c r="V3879" t="s">
        <v>68</v>
      </c>
      <c r="W3879">
        <v>39</v>
      </c>
      <c r="X3879" s="1">
        <v>41575</v>
      </c>
      <c r="Y3879" t="s">
        <v>34</v>
      </c>
      <c r="Z3879" t="e" vm="11">
        <v>#VALUE!</v>
      </c>
      <c r="AA3879">
        <v>76028</v>
      </c>
      <c r="AB3879" t="e" cm="1" vm="2">
        <f t="array" ref="AB3879">_FV(Table1[[#This Row],[State]],"Country/region",TRUE)</f>
        <v>#VALUE!</v>
      </c>
    </row>
    <row r="3880" spans="1:28" x14ac:dyDescent="0.35">
      <c r="A3880" t="s">
        <v>2341</v>
      </c>
      <c r="B3880">
        <v>50</v>
      </c>
      <c r="C3880" t="s">
        <v>2532</v>
      </c>
      <c r="D3880" t="s">
        <v>38</v>
      </c>
      <c r="E3880">
        <f>YEAR(Table1[[#This Row],[Order Date]])</f>
        <v>2013</v>
      </c>
      <c r="F3880">
        <v>1</v>
      </c>
      <c r="G3880">
        <f>MONTH(Table1[[#This Row],[Order Date]])</f>
        <v>10</v>
      </c>
      <c r="H3880" s="1">
        <v>41573</v>
      </c>
      <c r="I3880">
        <v>10852</v>
      </c>
      <c r="J3880" t="s">
        <v>28</v>
      </c>
      <c r="K3880">
        <v>17</v>
      </c>
      <c r="L3880">
        <v>15.28</v>
      </c>
      <c r="M3880" s="2">
        <v>0.02</v>
      </c>
      <c r="N3880">
        <v>285.83999999999997</v>
      </c>
      <c r="O3880">
        <v>10.91</v>
      </c>
      <c r="P3880">
        <v>-27.254999999999999</v>
      </c>
      <c r="Q3880" s="2">
        <v>0.36</v>
      </c>
      <c r="R3880" t="s">
        <v>29</v>
      </c>
      <c r="S3880" t="s">
        <v>30</v>
      </c>
      <c r="T3880" t="s">
        <v>1968</v>
      </c>
      <c r="U3880" t="s">
        <v>67</v>
      </c>
      <c r="V3880" t="s">
        <v>68</v>
      </c>
      <c r="W3880">
        <v>1503</v>
      </c>
      <c r="X3880" s="1">
        <v>41575</v>
      </c>
      <c r="Y3880" t="s">
        <v>34</v>
      </c>
      <c r="Z3880" t="e" vm="38">
        <v>#VALUE!</v>
      </c>
      <c r="AA3880">
        <v>47905</v>
      </c>
      <c r="AB3880" t="e" cm="1" vm="2">
        <f t="array" ref="AB3880">_FV(Table1[[#This Row],[State]],"Country/region",TRUE)</f>
        <v>#VALUE!</v>
      </c>
    </row>
    <row r="3881" spans="1:28" x14ac:dyDescent="0.35">
      <c r="A3881" t="s">
        <v>211</v>
      </c>
      <c r="B3881">
        <v>50</v>
      </c>
      <c r="C3881" t="s">
        <v>212</v>
      </c>
      <c r="D3881" t="s">
        <v>38</v>
      </c>
      <c r="E3881">
        <f>YEAR(Table1[[#This Row],[Order Date]])</f>
        <v>2013</v>
      </c>
      <c r="F3881">
        <v>1</v>
      </c>
      <c r="G3881">
        <f>MONTH(Table1[[#This Row],[Order Date]])</f>
        <v>10</v>
      </c>
      <c r="H3881" s="1">
        <v>41573</v>
      </c>
      <c r="I3881">
        <v>38050</v>
      </c>
      <c r="J3881" t="s">
        <v>39</v>
      </c>
      <c r="K3881">
        <v>36</v>
      </c>
      <c r="L3881">
        <v>2.88</v>
      </c>
      <c r="M3881" s="2">
        <v>0.04</v>
      </c>
      <c r="N3881">
        <v>104.21</v>
      </c>
      <c r="O3881">
        <v>0.7</v>
      </c>
      <c r="P3881">
        <v>15.19</v>
      </c>
      <c r="Q3881" s="2">
        <v>0.56000000000000005</v>
      </c>
      <c r="R3881" t="s">
        <v>29</v>
      </c>
      <c r="S3881" t="s">
        <v>59</v>
      </c>
      <c r="T3881" t="s">
        <v>419</v>
      </c>
      <c r="U3881" t="s">
        <v>88</v>
      </c>
      <c r="V3881" t="s">
        <v>76</v>
      </c>
      <c r="W3881">
        <v>5355</v>
      </c>
      <c r="X3881" s="1">
        <v>41575</v>
      </c>
      <c r="Y3881" t="s">
        <v>34</v>
      </c>
      <c r="Z3881" t="e" vm="19">
        <v>#VALUE!</v>
      </c>
      <c r="AA3881">
        <v>29577</v>
      </c>
      <c r="AB3881" t="e" cm="1" vm="2">
        <f t="array" ref="AB3881">_FV(Table1[[#This Row],[State]],"Country/region",TRUE)</f>
        <v>#VALUE!</v>
      </c>
    </row>
    <row r="3882" spans="1:28" x14ac:dyDescent="0.35">
      <c r="A3882" t="s">
        <v>1053</v>
      </c>
      <c r="B3882">
        <v>50</v>
      </c>
      <c r="C3882" t="s">
        <v>2010</v>
      </c>
      <c r="D3882" t="s">
        <v>46</v>
      </c>
      <c r="E3882">
        <f>YEAR(Table1[[#This Row],[Order Date]])</f>
        <v>2013</v>
      </c>
      <c r="F3882">
        <v>1</v>
      </c>
      <c r="G3882">
        <f>MONTH(Table1[[#This Row],[Order Date]])</f>
        <v>10</v>
      </c>
      <c r="H3882" s="1">
        <v>41573</v>
      </c>
      <c r="I3882">
        <v>230</v>
      </c>
      <c r="J3882" t="s">
        <v>58</v>
      </c>
      <c r="K3882">
        <v>11</v>
      </c>
      <c r="L3882">
        <v>125.99</v>
      </c>
      <c r="M3882" s="2">
        <v>0.06</v>
      </c>
      <c r="N3882">
        <v>1118.396</v>
      </c>
      <c r="O3882">
        <v>8.08</v>
      </c>
      <c r="P3882">
        <v>-212.333</v>
      </c>
      <c r="Q3882" s="2">
        <v>0.56999999999999995</v>
      </c>
      <c r="R3882" t="s">
        <v>96</v>
      </c>
      <c r="S3882" t="s">
        <v>30</v>
      </c>
      <c r="T3882" t="s">
        <v>1797</v>
      </c>
      <c r="U3882" t="s">
        <v>105</v>
      </c>
      <c r="V3882" t="s">
        <v>68</v>
      </c>
      <c r="W3882">
        <v>40</v>
      </c>
      <c r="X3882" s="1">
        <v>41575</v>
      </c>
      <c r="Y3882" t="s">
        <v>34</v>
      </c>
      <c r="Z3882" t="e" vm="11">
        <v>#VALUE!</v>
      </c>
      <c r="AA3882">
        <v>76028</v>
      </c>
      <c r="AB3882" t="e" cm="1" vm="2">
        <f t="array" ref="AB3882">_FV(Table1[[#This Row],[State]],"Country/region",TRUE)</f>
        <v>#VALUE!</v>
      </c>
    </row>
    <row r="3883" spans="1:28" x14ac:dyDescent="0.35">
      <c r="A3883" t="s">
        <v>2778</v>
      </c>
      <c r="B3883">
        <v>51</v>
      </c>
      <c r="C3883" t="s">
        <v>2599</v>
      </c>
      <c r="D3883" t="s">
        <v>57</v>
      </c>
      <c r="E3883">
        <f>YEAR(Table1[[#This Row],[Order Date]])</f>
        <v>2013</v>
      </c>
      <c r="F3883">
        <v>1</v>
      </c>
      <c r="G3883">
        <f>MONTH(Table1[[#This Row],[Order Date]])</f>
        <v>10</v>
      </c>
      <c r="H3883" s="1">
        <v>41573</v>
      </c>
      <c r="I3883">
        <v>51328</v>
      </c>
      <c r="J3883" t="s">
        <v>47</v>
      </c>
      <c r="K3883">
        <v>38</v>
      </c>
      <c r="L3883">
        <v>18.7</v>
      </c>
      <c r="M3883" s="2">
        <v>7.0000000000000007E-2</v>
      </c>
      <c r="N3883">
        <v>689.67</v>
      </c>
      <c r="O3883">
        <v>8.99</v>
      </c>
      <c r="P3883">
        <v>51.47</v>
      </c>
      <c r="Q3883" s="2">
        <v>0.47</v>
      </c>
      <c r="R3883" t="s">
        <v>48</v>
      </c>
      <c r="S3883" t="s">
        <v>139</v>
      </c>
      <c r="T3883" t="s">
        <v>1113</v>
      </c>
      <c r="U3883" t="s">
        <v>82</v>
      </c>
      <c r="V3883" t="s">
        <v>68</v>
      </c>
      <c r="W3883">
        <v>7194</v>
      </c>
      <c r="X3883" s="1">
        <v>41578</v>
      </c>
      <c r="Y3883" t="s">
        <v>34</v>
      </c>
      <c r="Z3883" t="e" vm="5">
        <v>#VALUE!</v>
      </c>
      <c r="AA3883">
        <v>55407</v>
      </c>
      <c r="AB3883" t="e" cm="1" vm="2">
        <f t="array" ref="AB3883">_FV(Table1[[#This Row],[State]],"Country/region",TRUE)</f>
        <v>#VALUE!</v>
      </c>
    </row>
    <row r="3884" spans="1:28" x14ac:dyDescent="0.35">
      <c r="A3884" t="s">
        <v>2240</v>
      </c>
      <c r="B3884">
        <v>51</v>
      </c>
      <c r="C3884" t="s">
        <v>1406</v>
      </c>
      <c r="D3884" t="s">
        <v>46</v>
      </c>
      <c r="E3884">
        <f>YEAR(Table1[[#This Row],[Order Date]])</f>
        <v>2013</v>
      </c>
      <c r="F3884">
        <v>1</v>
      </c>
      <c r="G3884">
        <f>MONTH(Table1[[#This Row],[Order Date]])</f>
        <v>10</v>
      </c>
      <c r="H3884" s="1">
        <v>41574</v>
      </c>
      <c r="I3884">
        <v>58528</v>
      </c>
      <c r="J3884" t="s">
        <v>131</v>
      </c>
      <c r="K3884">
        <v>41</v>
      </c>
      <c r="L3884">
        <v>3.69</v>
      </c>
      <c r="M3884" s="2">
        <v>0.08</v>
      </c>
      <c r="N3884">
        <v>159.74</v>
      </c>
      <c r="O3884">
        <v>2.5</v>
      </c>
      <c r="P3884">
        <v>-9.14</v>
      </c>
      <c r="Q3884" s="2">
        <v>0.39</v>
      </c>
      <c r="R3884" t="s">
        <v>29</v>
      </c>
      <c r="S3884" t="s">
        <v>30</v>
      </c>
      <c r="T3884" t="s">
        <v>1332</v>
      </c>
      <c r="U3884" t="s">
        <v>267</v>
      </c>
      <c r="V3884" t="s">
        <v>68</v>
      </c>
      <c r="W3884">
        <v>8187</v>
      </c>
      <c r="X3884" s="1">
        <v>41575</v>
      </c>
      <c r="Y3884" t="s">
        <v>42</v>
      </c>
      <c r="Z3884" t="e" vm="11">
        <v>#VALUE!</v>
      </c>
      <c r="AA3884">
        <v>77571</v>
      </c>
      <c r="AB3884" t="e" cm="1" vm="2">
        <f t="array" ref="AB3884">_FV(Table1[[#This Row],[State]],"Country/region",TRUE)</f>
        <v>#VALUE!</v>
      </c>
    </row>
    <row r="3885" spans="1:28" x14ac:dyDescent="0.35">
      <c r="A3885" t="s">
        <v>2240</v>
      </c>
      <c r="B3885">
        <v>51</v>
      </c>
      <c r="C3885" t="s">
        <v>1406</v>
      </c>
      <c r="D3885" t="s">
        <v>46</v>
      </c>
      <c r="E3885">
        <f>YEAR(Table1[[#This Row],[Order Date]])</f>
        <v>2013</v>
      </c>
      <c r="F3885">
        <v>1</v>
      </c>
      <c r="G3885">
        <f>MONTH(Table1[[#This Row],[Order Date]])</f>
        <v>10</v>
      </c>
      <c r="H3885" s="1">
        <v>41574</v>
      </c>
      <c r="I3885">
        <v>58528</v>
      </c>
      <c r="J3885" t="s">
        <v>131</v>
      </c>
      <c r="K3885">
        <v>14</v>
      </c>
      <c r="L3885">
        <v>46.89</v>
      </c>
      <c r="M3885" s="2">
        <v>0</v>
      </c>
      <c r="N3885">
        <v>700.95</v>
      </c>
      <c r="O3885">
        <v>5.0999999999999996</v>
      </c>
      <c r="P3885">
        <v>233.8</v>
      </c>
      <c r="Q3885" s="2">
        <v>0.46</v>
      </c>
      <c r="R3885" t="s">
        <v>29</v>
      </c>
      <c r="S3885" t="s">
        <v>80</v>
      </c>
      <c r="T3885" t="s">
        <v>1364</v>
      </c>
      <c r="U3885" t="s">
        <v>214</v>
      </c>
      <c r="V3885" t="s">
        <v>68</v>
      </c>
      <c r="W3885">
        <v>8186</v>
      </c>
      <c r="X3885" s="1">
        <v>41575</v>
      </c>
      <c r="Y3885" t="s">
        <v>34</v>
      </c>
      <c r="Z3885" t="e" vm="11">
        <v>#VALUE!</v>
      </c>
      <c r="AA3885">
        <v>77571</v>
      </c>
      <c r="AB3885" t="e" cm="1" vm="2">
        <f t="array" ref="AB3885">_FV(Table1[[#This Row],[State]],"Country/region",TRUE)</f>
        <v>#VALUE!</v>
      </c>
    </row>
    <row r="3886" spans="1:28" x14ac:dyDescent="0.35">
      <c r="A3886" t="s">
        <v>1793</v>
      </c>
      <c r="B3886">
        <v>51</v>
      </c>
      <c r="C3886" t="s">
        <v>493</v>
      </c>
      <c r="D3886" t="s">
        <v>38</v>
      </c>
      <c r="E3886">
        <f>YEAR(Table1[[#This Row],[Order Date]])</f>
        <v>2013</v>
      </c>
      <c r="F3886">
        <v>1</v>
      </c>
      <c r="G3886">
        <f>MONTH(Table1[[#This Row],[Order Date]])</f>
        <v>10</v>
      </c>
      <c r="H3886" s="1">
        <v>41574</v>
      </c>
      <c r="I3886">
        <v>42882</v>
      </c>
      <c r="J3886" t="s">
        <v>47</v>
      </c>
      <c r="K3886">
        <v>17</v>
      </c>
      <c r="L3886">
        <v>11.97</v>
      </c>
      <c r="M3886" s="2">
        <v>0.08</v>
      </c>
      <c r="N3886">
        <v>204.07</v>
      </c>
      <c r="O3886">
        <v>4.9800000000000004</v>
      </c>
      <c r="P3886">
        <v>-22.55</v>
      </c>
      <c r="Q3886" s="2">
        <v>0.57999999999999996</v>
      </c>
      <c r="R3886" t="s">
        <v>29</v>
      </c>
      <c r="S3886" t="s">
        <v>30</v>
      </c>
      <c r="T3886" t="s">
        <v>1123</v>
      </c>
      <c r="U3886" t="s">
        <v>214</v>
      </c>
      <c r="V3886" t="s">
        <v>33</v>
      </c>
      <c r="W3886">
        <v>6048</v>
      </c>
      <c r="X3886" s="1">
        <v>41576</v>
      </c>
      <c r="Y3886" t="s">
        <v>42</v>
      </c>
      <c r="Z3886" t="e" vm="1">
        <v>#VALUE!</v>
      </c>
      <c r="AA3886">
        <v>15601</v>
      </c>
      <c r="AB3886" t="e" cm="1" vm="2">
        <f t="array" ref="AB3886">_FV(Table1[[#This Row],[State]],"Country/region",TRUE)</f>
        <v>#VALUE!</v>
      </c>
    </row>
    <row r="3887" spans="1:28" x14ac:dyDescent="0.35">
      <c r="A3887" t="s">
        <v>2917</v>
      </c>
      <c r="B3887">
        <v>51</v>
      </c>
      <c r="C3887" t="s">
        <v>2918</v>
      </c>
      <c r="D3887" t="s">
        <v>57</v>
      </c>
      <c r="E3887">
        <f>YEAR(Table1[[#This Row],[Order Date]])</f>
        <v>2013</v>
      </c>
      <c r="F3887">
        <v>1</v>
      </c>
      <c r="G3887">
        <f>MONTH(Table1[[#This Row],[Order Date]])</f>
        <v>10</v>
      </c>
      <c r="H3887" s="1">
        <v>41575</v>
      </c>
      <c r="I3887">
        <v>2374</v>
      </c>
      <c r="J3887" t="s">
        <v>39</v>
      </c>
      <c r="K3887">
        <v>21</v>
      </c>
      <c r="L3887">
        <v>2.84</v>
      </c>
      <c r="M3887" s="2">
        <v>0.01</v>
      </c>
      <c r="N3887">
        <v>78.17</v>
      </c>
      <c r="O3887">
        <v>5.44</v>
      </c>
      <c r="P3887">
        <v>-72.703000000000003</v>
      </c>
      <c r="Q3887" s="2">
        <v>0.36</v>
      </c>
      <c r="R3887" t="s">
        <v>29</v>
      </c>
      <c r="S3887" t="s">
        <v>30</v>
      </c>
      <c r="T3887" t="s">
        <v>3009</v>
      </c>
      <c r="U3887" t="s">
        <v>67</v>
      </c>
      <c r="V3887" t="s">
        <v>33</v>
      </c>
      <c r="W3887">
        <v>348</v>
      </c>
      <c r="X3887" s="1">
        <v>41577</v>
      </c>
      <c r="Y3887" t="s">
        <v>42</v>
      </c>
      <c r="Z3887" t="e" vm="3">
        <v>#VALUE!</v>
      </c>
      <c r="AA3887">
        <v>20906</v>
      </c>
      <c r="AB3887" t="e" cm="1" vm="2">
        <f t="array" ref="AB3887">_FV(Table1[[#This Row],[State]],"Country/region",TRUE)</f>
        <v>#VALUE!</v>
      </c>
    </row>
    <row r="3888" spans="1:28" x14ac:dyDescent="0.35">
      <c r="A3888" t="s">
        <v>3211</v>
      </c>
      <c r="B3888">
        <v>51</v>
      </c>
      <c r="C3888" t="s">
        <v>910</v>
      </c>
      <c r="D3888" t="s">
        <v>27</v>
      </c>
      <c r="E3888">
        <f>YEAR(Table1[[#This Row],[Order Date]])</f>
        <v>2013</v>
      </c>
      <c r="F3888">
        <v>1</v>
      </c>
      <c r="G3888">
        <f>MONTH(Table1[[#This Row],[Order Date]])</f>
        <v>10</v>
      </c>
      <c r="H3888" s="1">
        <v>41576</v>
      </c>
      <c r="I3888">
        <v>57986</v>
      </c>
      <c r="J3888" t="s">
        <v>28</v>
      </c>
      <c r="K3888">
        <v>14</v>
      </c>
      <c r="L3888">
        <v>14.81</v>
      </c>
      <c r="M3888" s="2">
        <v>0.1</v>
      </c>
      <c r="N3888">
        <v>199.93</v>
      </c>
      <c r="O3888">
        <v>13.32</v>
      </c>
      <c r="P3888">
        <v>-105.33</v>
      </c>
      <c r="Q3888" s="2">
        <v>0.43</v>
      </c>
      <c r="R3888" t="s">
        <v>29</v>
      </c>
      <c r="S3888" t="s">
        <v>30</v>
      </c>
      <c r="T3888" t="s">
        <v>402</v>
      </c>
      <c r="U3888" t="s">
        <v>214</v>
      </c>
      <c r="V3888" t="s">
        <v>68</v>
      </c>
      <c r="W3888">
        <v>8120</v>
      </c>
      <c r="X3888" s="1">
        <v>41576</v>
      </c>
      <c r="Y3888" t="s">
        <v>34</v>
      </c>
      <c r="Z3888" t="e" vm="5">
        <v>#VALUE!</v>
      </c>
      <c r="AA3888">
        <v>55125</v>
      </c>
      <c r="AB3888" t="e" cm="1" vm="2">
        <f t="array" ref="AB3888">_FV(Table1[[#This Row],[State]],"Country/region",TRUE)</f>
        <v>#VALUE!</v>
      </c>
    </row>
    <row r="3889" spans="1:28" x14ac:dyDescent="0.35">
      <c r="A3889" t="s">
        <v>966</v>
      </c>
      <c r="B3889">
        <v>51</v>
      </c>
      <c r="C3889" t="s">
        <v>2744</v>
      </c>
      <c r="D3889" t="s">
        <v>38</v>
      </c>
      <c r="E3889">
        <f>YEAR(Table1[[#This Row],[Order Date]])</f>
        <v>2013</v>
      </c>
      <c r="F3889">
        <v>1</v>
      </c>
      <c r="G3889">
        <f>MONTH(Table1[[#This Row],[Order Date]])</f>
        <v>10</v>
      </c>
      <c r="H3889" s="1">
        <v>41576</v>
      </c>
      <c r="I3889">
        <v>53248</v>
      </c>
      <c r="J3889" t="s">
        <v>58</v>
      </c>
      <c r="K3889">
        <v>7</v>
      </c>
      <c r="L3889">
        <v>348.21</v>
      </c>
      <c r="M3889" s="2">
        <v>0.06</v>
      </c>
      <c r="N3889">
        <v>2423.06</v>
      </c>
      <c r="O3889">
        <v>40.19</v>
      </c>
      <c r="P3889">
        <v>-94.265600000000006</v>
      </c>
      <c r="Q3889" s="2">
        <v>0.62</v>
      </c>
      <c r="R3889" t="s">
        <v>48</v>
      </c>
      <c r="S3889" t="s">
        <v>73</v>
      </c>
      <c r="T3889" t="s">
        <v>731</v>
      </c>
      <c r="U3889" t="s">
        <v>75</v>
      </c>
      <c r="V3889" t="s">
        <v>33</v>
      </c>
      <c r="W3889">
        <v>7462</v>
      </c>
      <c r="X3889" s="1">
        <v>41577</v>
      </c>
      <c r="Y3889" t="s">
        <v>53</v>
      </c>
      <c r="Z3889" t="e" vm="15">
        <v>#VALUE!</v>
      </c>
      <c r="AA3889">
        <v>11795</v>
      </c>
      <c r="AB3889" t="e" cm="1" vm="2">
        <f t="array" ref="AB3889">_FV(Table1[[#This Row],[State]],"Country/region",TRUE)</f>
        <v>#VALUE!</v>
      </c>
    </row>
    <row r="3890" spans="1:28" x14ac:dyDescent="0.35">
      <c r="A3890" t="s">
        <v>2341</v>
      </c>
      <c r="B3890">
        <v>51</v>
      </c>
      <c r="C3890" t="s">
        <v>2342</v>
      </c>
      <c r="D3890" t="s">
        <v>46</v>
      </c>
      <c r="E3890">
        <f>YEAR(Table1[[#This Row],[Order Date]])</f>
        <v>2013</v>
      </c>
      <c r="F3890">
        <v>1</v>
      </c>
      <c r="G3890">
        <f>MONTH(Table1[[#This Row],[Order Date]])</f>
        <v>10</v>
      </c>
      <c r="H3890" s="1">
        <v>41576</v>
      </c>
      <c r="I3890">
        <v>48391</v>
      </c>
      <c r="J3890" t="s">
        <v>39</v>
      </c>
      <c r="K3890">
        <v>45</v>
      </c>
      <c r="L3890">
        <v>5.98</v>
      </c>
      <c r="M3890" s="2">
        <v>0.1</v>
      </c>
      <c r="N3890">
        <v>254.92</v>
      </c>
      <c r="O3890">
        <v>5.46</v>
      </c>
      <c r="P3890">
        <v>-99.62</v>
      </c>
      <c r="Q3890" s="2">
        <v>0.36</v>
      </c>
      <c r="R3890" t="s">
        <v>29</v>
      </c>
      <c r="S3890" t="s">
        <v>30</v>
      </c>
      <c r="T3890" t="s">
        <v>768</v>
      </c>
      <c r="U3890" t="s">
        <v>61</v>
      </c>
      <c r="V3890" t="s">
        <v>76</v>
      </c>
      <c r="W3890">
        <v>6792</v>
      </c>
      <c r="X3890" s="1">
        <v>41577</v>
      </c>
      <c r="Y3890" t="s">
        <v>34</v>
      </c>
      <c r="Z3890" t="e" vm="10">
        <v>#VALUE!</v>
      </c>
      <c r="AA3890">
        <v>70506</v>
      </c>
      <c r="AB3890" t="e" cm="1" vm="2">
        <f t="array" ref="AB3890">_FV(Table1[[#This Row],[State]],"Country/region",TRUE)</f>
        <v>#VALUE!</v>
      </c>
    </row>
    <row r="3891" spans="1:28" x14ac:dyDescent="0.35">
      <c r="A3891" t="s">
        <v>983</v>
      </c>
      <c r="B3891">
        <v>51</v>
      </c>
      <c r="C3891" t="s">
        <v>984</v>
      </c>
      <c r="D3891" t="s">
        <v>38</v>
      </c>
      <c r="E3891">
        <f>YEAR(Table1[[#This Row],[Order Date]])</f>
        <v>2013</v>
      </c>
      <c r="F3891">
        <v>1</v>
      </c>
      <c r="G3891">
        <f>MONTH(Table1[[#This Row],[Order Date]])</f>
        <v>10</v>
      </c>
      <c r="H3891" s="1">
        <v>41576</v>
      </c>
      <c r="I3891">
        <v>12902</v>
      </c>
      <c r="J3891" t="s">
        <v>39</v>
      </c>
      <c r="K3891">
        <v>30</v>
      </c>
      <c r="L3891">
        <v>120.98</v>
      </c>
      <c r="M3891" s="2">
        <v>0.04</v>
      </c>
      <c r="N3891">
        <v>3645.45</v>
      </c>
      <c r="O3891">
        <v>56.7</v>
      </c>
      <c r="P3891">
        <v>-765.5</v>
      </c>
      <c r="Q3891" s="2">
        <v>0.68</v>
      </c>
      <c r="R3891" t="s">
        <v>48</v>
      </c>
      <c r="S3891" t="s">
        <v>73</v>
      </c>
      <c r="T3891" t="s">
        <v>3212</v>
      </c>
      <c r="U3891" t="s">
        <v>154</v>
      </c>
      <c r="V3891" t="s">
        <v>52</v>
      </c>
      <c r="W3891">
        <v>1804</v>
      </c>
      <c r="X3891" s="1">
        <v>41578</v>
      </c>
      <c r="Y3891" t="s">
        <v>53</v>
      </c>
      <c r="Z3891" t="e" vm="20">
        <v>#VALUE!</v>
      </c>
      <c r="AA3891">
        <v>89502</v>
      </c>
      <c r="AB3891" t="e" cm="1" vm="2">
        <f t="array" ref="AB3891">_FV(Table1[[#This Row],[State]],"Country/region",TRUE)</f>
        <v>#VALUE!</v>
      </c>
    </row>
    <row r="3892" spans="1:28" x14ac:dyDescent="0.35">
      <c r="A3892" t="s">
        <v>580</v>
      </c>
      <c r="B3892">
        <v>51</v>
      </c>
      <c r="C3892" t="s">
        <v>581</v>
      </c>
      <c r="D3892" t="s">
        <v>46</v>
      </c>
      <c r="E3892">
        <f>YEAR(Table1[[#This Row],[Order Date]])</f>
        <v>2013</v>
      </c>
      <c r="F3892">
        <v>1</v>
      </c>
      <c r="G3892">
        <f>MONTH(Table1[[#This Row],[Order Date]])</f>
        <v>10</v>
      </c>
      <c r="H3892" s="1">
        <v>41576</v>
      </c>
      <c r="I3892">
        <v>37669</v>
      </c>
      <c r="J3892" t="s">
        <v>39</v>
      </c>
      <c r="K3892">
        <v>39</v>
      </c>
      <c r="L3892">
        <v>232.58</v>
      </c>
      <c r="M3892" s="2">
        <v>0.02</v>
      </c>
      <c r="N3892">
        <v>9081.98</v>
      </c>
      <c r="O3892">
        <v>19.989999999999998</v>
      </c>
      <c r="P3892">
        <v>2485.54</v>
      </c>
      <c r="Q3892" s="2">
        <v>0.59</v>
      </c>
      <c r="R3892" t="s">
        <v>29</v>
      </c>
      <c r="S3892" t="s">
        <v>30</v>
      </c>
      <c r="T3892" t="s">
        <v>3045</v>
      </c>
      <c r="U3892" t="s">
        <v>214</v>
      </c>
      <c r="V3892" t="s">
        <v>33</v>
      </c>
      <c r="W3892">
        <v>5290</v>
      </c>
      <c r="X3892" s="1">
        <v>41578</v>
      </c>
      <c r="Y3892" t="s">
        <v>42</v>
      </c>
      <c r="Z3892" t="e" vm="22">
        <v>#VALUE!</v>
      </c>
      <c r="AA3892">
        <v>45231</v>
      </c>
      <c r="AB3892" t="e" cm="1" vm="2">
        <f t="array" ref="AB3892">_FV(Table1[[#This Row],[State]],"Country/region",TRUE)</f>
        <v>#VALUE!</v>
      </c>
    </row>
    <row r="3893" spans="1:28" x14ac:dyDescent="0.35">
      <c r="A3893" t="s">
        <v>580</v>
      </c>
      <c r="B3893">
        <v>51</v>
      </c>
      <c r="C3893" t="s">
        <v>581</v>
      </c>
      <c r="D3893" t="s">
        <v>46</v>
      </c>
      <c r="E3893">
        <f>YEAR(Table1[[#This Row],[Order Date]])</f>
        <v>2013</v>
      </c>
      <c r="F3893">
        <v>1</v>
      </c>
      <c r="G3893">
        <f>MONTH(Table1[[#This Row],[Order Date]])</f>
        <v>10</v>
      </c>
      <c r="H3893" s="1">
        <v>41576</v>
      </c>
      <c r="I3893">
        <v>37669</v>
      </c>
      <c r="J3893" t="s">
        <v>39</v>
      </c>
      <c r="K3893">
        <v>31</v>
      </c>
      <c r="L3893">
        <v>26.17</v>
      </c>
      <c r="M3893" s="2">
        <v>0.08</v>
      </c>
      <c r="N3893">
        <v>806.08</v>
      </c>
      <c r="O3893">
        <v>1.39</v>
      </c>
      <c r="P3893">
        <v>402.37</v>
      </c>
      <c r="Q3893" s="2">
        <v>0.38</v>
      </c>
      <c r="R3893" t="s">
        <v>29</v>
      </c>
      <c r="S3893" t="s">
        <v>30</v>
      </c>
      <c r="T3893" t="s">
        <v>2251</v>
      </c>
      <c r="U3893" t="s">
        <v>267</v>
      </c>
      <c r="V3893" t="s">
        <v>33</v>
      </c>
      <c r="W3893">
        <v>5291</v>
      </c>
      <c r="X3893" s="1">
        <v>41578</v>
      </c>
      <c r="Y3893" t="s">
        <v>34</v>
      </c>
      <c r="Z3893" t="e" vm="22">
        <v>#VALUE!</v>
      </c>
      <c r="AA3893">
        <v>45231</v>
      </c>
      <c r="AB3893" t="e" cm="1" vm="2">
        <f t="array" ref="AB3893">_FV(Table1[[#This Row],[State]],"Country/region",TRUE)</f>
        <v>#VALUE!</v>
      </c>
    </row>
    <row r="3894" spans="1:28" x14ac:dyDescent="0.35">
      <c r="A3894" t="s">
        <v>2893</v>
      </c>
      <c r="B3894">
        <v>51</v>
      </c>
      <c r="C3894" t="s">
        <v>984</v>
      </c>
      <c r="D3894" t="s">
        <v>38</v>
      </c>
      <c r="E3894">
        <f>YEAR(Table1[[#This Row],[Order Date]])</f>
        <v>2013</v>
      </c>
      <c r="F3894">
        <v>1</v>
      </c>
      <c r="G3894">
        <f>MONTH(Table1[[#This Row],[Order Date]])</f>
        <v>10</v>
      </c>
      <c r="H3894" s="1">
        <v>41576</v>
      </c>
      <c r="I3894">
        <v>12902</v>
      </c>
      <c r="J3894" t="s">
        <v>39</v>
      </c>
      <c r="K3894">
        <v>9</v>
      </c>
      <c r="L3894">
        <v>30.98</v>
      </c>
      <c r="M3894" s="2">
        <v>0</v>
      </c>
      <c r="N3894">
        <v>302.05</v>
      </c>
      <c r="O3894">
        <v>6.5</v>
      </c>
      <c r="P3894">
        <v>-58.81</v>
      </c>
      <c r="Q3894" s="2">
        <v>0.64</v>
      </c>
      <c r="R3894" t="s">
        <v>96</v>
      </c>
      <c r="S3894" t="s">
        <v>30</v>
      </c>
      <c r="T3894" t="s">
        <v>1513</v>
      </c>
      <c r="U3894" t="s">
        <v>102</v>
      </c>
      <c r="V3894" t="s">
        <v>68</v>
      </c>
      <c r="W3894">
        <v>1803</v>
      </c>
      <c r="X3894" s="1">
        <v>41578</v>
      </c>
      <c r="Y3894" t="s">
        <v>34</v>
      </c>
      <c r="Z3894" t="e" vm="26">
        <v>#VALUE!</v>
      </c>
      <c r="AA3894">
        <v>48841</v>
      </c>
      <c r="AB3894" t="e" cm="1" vm="2">
        <f t="array" ref="AB3894">_FV(Table1[[#This Row],[State]],"Country/region",TRUE)</f>
        <v>#VALUE!</v>
      </c>
    </row>
    <row r="3895" spans="1:28" x14ac:dyDescent="0.35">
      <c r="A3895" t="s">
        <v>580</v>
      </c>
      <c r="B3895">
        <v>51</v>
      </c>
      <c r="C3895" t="s">
        <v>581</v>
      </c>
      <c r="D3895" t="s">
        <v>46</v>
      </c>
      <c r="E3895">
        <f>YEAR(Table1[[#This Row],[Order Date]])</f>
        <v>2013</v>
      </c>
      <c r="F3895">
        <v>1</v>
      </c>
      <c r="G3895">
        <f>MONTH(Table1[[#This Row],[Order Date]])</f>
        <v>10</v>
      </c>
      <c r="H3895" s="1">
        <v>41576</v>
      </c>
      <c r="I3895">
        <v>37669</v>
      </c>
      <c r="J3895" t="s">
        <v>39</v>
      </c>
      <c r="K3895">
        <v>4</v>
      </c>
      <c r="L3895">
        <v>15.31</v>
      </c>
      <c r="M3895" s="2">
        <v>0</v>
      </c>
      <c r="N3895">
        <v>70.02</v>
      </c>
      <c r="O3895">
        <v>8.7799999999999994</v>
      </c>
      <c r="P3895">
        <v>-30.63</v>
      </c>
      <c r="Q3895" s="2">
        <v>0.56999999999999995</v>
      </c>
      <c r="R3895" t="s">
        <v>29</v>
      </c>
      <c r="S3895" t="s">
        <v>30</v>
      </c>
      <c r="T3895" t="s">
        <v>1648</v>
      </c>
      <c r="U3895" t="s">
        <v>32</v>
      </c>
      <c r="V3895" t="s">
        <v>33</v>
      </c>
      <c r="W3895">
        <v>5292</v>
      </c>
      <c r="X3895" s="1">
        <v>41579</v>
      </c>
      <c r="Y3895" t="s">
        <v>34</v>
      </c>
      <c r="Z3895" t="e" vm="22">
        <v>#VALUE!</v>
      </c>
      <c r="AA3895">
        <v>45231</v>
      </c>
      <c r="AB3895" t="e" cm="1" vm="2">
        <f t="array" ref="AB3895">_FV(Table1[[#This Row],[State]],"Country/region",TRUE)</f>
        <v>#VALUE!</v>
      </c>
    </row>
    <row r="3896" spans="1:28" x14ac:dyDescent="0.35">
      <c r="A3896" t="s">
        <v>3213</v>
      </c>
      <c r="B3896">
        <v>51</v>
      </c>
      <c r="C3896" t="s">
        <v>3089</v>
      </c>
      <c r="D3896" t="s">
        <v>46</v>
      </c>
      <c r="E3896">
        <f>YEAR(Table1[[#This Row],[Order Date]])</f>
        <v>2013</v>
      </c>
      <c r="F3896">
        <v>1</v>
      </c>
      <c r="G3896">
        <f>MONTH(Table1[[#This Row],[Order Date]])</f>
        <v>10</v>
      </c>
      <c r="H3896" s="1">
        <v>41577</v>
      </c>
      <c r="I3896">
        <v>1888</v>
      </c>
      <c r="J3896" t="s">
        <v>39</v>
      </c>
      <c r="K3896">
        <v>38</v>
      </c>
      <c r="L3896">
        <v>31.76</v>
      </c>
      <c r="M3896" s="2">
        <v>0</v>
      </c>
      <c r="N3896">
        <v>1264.46</v>
      </c>
      <c r="O3896">
        <v>45.51</v>
      </c>
      <c r="P3896">
        <v>-1249.3900000000001</v>
      </c>
      <c r="Q3896" s="2">
        <v>0.65</v>
      </c>
      <c r="R3896" t="s">
        <v>48</v>
      </c>
      <c r="S3896" t="s">
        <v>73</v>
      </c>
      <c r="T3896" t="s">
        <v>448</v>
      </c>
      <c r="U3896" t="s">
        <v>75</v>
      </c>
      <c r="V3896" t="s">
        <v>52</v>
      </c>
      <c r="W3896">
        <v>272</v>
      </c>
      <c r="X3896" s="1">
        <v>41577</v>
      </c>
      <c r="Y3896" t="s">
        <v>53</v>
      </c>
      <c r="Z3896" t="e" vm="4">
        <v>#VALUE!</v>
      </c>
      <c r="AA3896">
        <v>94306</v>
      </c>
      <c r="AB3896" t="e" cm="1" vm="2">
        <f t="array" ref="AB3896">_FV(Table1[[#This Row],[State]],"Country/region",TRUE)</f>
        <v>#VALUE!</v>
      </c>
    </row>
    <row r="3897" spans="1:28" x14ac:dyDescent="0.35">
      <c r="A3897" t="s">
        <v>622</v>
      </c>
      <c r="B3897">
        <v>51</v>
      </c>
      <c r="C3897" t="s">
        <v>623</v>
      </c>
      <c r="D3897" t="s">
        <v>27</v>
      </c>
      <c r="E3897">
        <f>YEAR(Table1[[#This Row],[Order Date]])</f>
        <v>2013</v>
      </c>
      <c r="F3897">
        <v>1</v>
      </c>
      <c r="G3897">
        <f>MONTH(Table1[[#This Row],[Order Date]])</f>
        <v>10</v>
      </c>
      <c r="H3897" s="1">
        <v>41577</v>
      </c>
      <c r="I3897">
        <v>11236</v>
      </c>
      <c r="J3897" t="s">
        <v>28</v>
      </c>
      <c r="K3897">
        <v>45</v>
      </c>
      <c r="L3897">
        <v>6.88</v>
      </c>
      <c r="M3897" s="2">
        <v>7.0000000000000007E-2</v>
      </c>
      <c r="N3897">
        <v>298.57</v>
      </c>
      <c r="O3897">
        <v>2</v>
      </c>
      <c r="P3897">
        <v>74.069999999999993</v>
      </c>
      <c r="Q3897" s="2">
        <v>0.39</v>
      </c>
      <c r="R3897" t="s">
        <v>29</v>
      </c>
      <c r="S3897" t="s">
        <v>59</v>
      </c>
      <c r="T3897" t="s">
        <v>530</v>
      </c>
      <c r="U3897" t="s">
        <v>61</v>
      </c>
      <c r="V3897" t="s">
        <v>52</v>
      </c>
      <c r="W3897">
        <v>1555</v>
      </c>
      <c r="X3897" s="1">
        <v>41577</v>
      </c>
      <c r="Y3897" t="s">
        <v>34</v>
      </c>
      <c r="Z3897" t="e" vm="4">
        <v>#VALUE!</v>
      </c>
      <c r="AA3897">
        <v>90022</v>
      </c>
      <c r="AB3897" t="e" cm="1" vm="2">
        <f t="array" ref="AB3897">_FV(Table1[[#This Row],[State]],"Country/region",TRUE)</f>
        <v>#VALUE!</v>
      </c>
    </row>
    <row r="3898" spans="1:28" x14ac:dyDescent="0.35">
      <c r="A3898" t="s">
        <v>622</v>
      </c>
      <c r="B3898">
        <v>51</v>
      </c>
      <c r="C3898" t="s">
        <v>623</v>
      </c>
      <c r="D3898" t="s">
        <v>27</v>
      </c>
      <c r="E3898">
        <f>YEAR(Table1[[#This Row],[Order Date]])</f>
        <v>2013</v>
      </c>
      <c r="F3898">
        <v>1</v>
      </c>
      <c r="G3898">
        <f>MONTH(Table1[[#This Row],[Order Date]])</f>
        <v>10</v>
      </c>
      <c r="H3898" s="1">
        <v>41577</v>
      </c>
      <c r="I3898">
        <v>11236</v>
      </c>
      <c r="J3898" t="s">
        <v>28</v>
      </c>
      <c r="K3898">
        <v>15</v>
      </c>
      <c r="L3898">
        <v>2.52</v>
      </c>
      <c r="M3898" s="2">
        <v>0.01</v>
      </c>
      <c r="N3898">
        <v>44.32</v>
      </c>
      <c r="O3898">
        <v>4.28</v>
      </c>
      <c r="P3898">
        <v>-41.55</v>
      </c>
      <c r="Q3898" s="2">
        <v>0.44</v>
      </c>
      <c r="R3898" t="s">
        <v>29</v>
      </c>
      <c r="S3898" t="s">
        <v>59</v>
      </c>
      <c r="T3898" t="s">
        <v>3214</v>
      </c>
      <c r="U3898" t="s">
        <v>88</v>
      </c>
      <c r="V3898" t="s">
        <v>52</v>
      </c>
      <c r="W3898">
        <v>1556</v>
      </c>
      <c r="X3898" s="1">
        <v>41577</v>
      </c>
      <c r="Y3898" t="s">
        <v>34</v>
      </c>
      <c r="Z3898" t="e" vm="4">
        <v>#VALUE!</v>
      </c>
      <c r="AA3898">
        <v>90022</v>
      </c>
      <c r="AB3898" t="e" cm="1" vm="2">
        <f t="array" ref="AB3898">_FV(Table1[[#This Row],[State]],"Country/region",TRUE)</f>
        <v>#VALUE!</v>
      </c>
    </row>
    <row r="3899" spans="1:28" x14ac:dyDescent="0.35">
      <c r="A3899" t="s">
        <v>3088</v>
      </c>
      <c r="B3899">
        <v>51</v>
      </c>
      <c r="C3899" t="s">
        <v>3089</v>
      </c>
      <c r="D3899" t="s">
        <v>46</v>
      </c>
      <c r="E3899">
        <f>YEAR(Table1[[#This Row],[Order Date]])</f>
        <v>2013</v>
      </c>
      <c r="F3899">
        <v>1</v>
      </c>
      <c r="G3899">
        <f>MONTH(Table1[[#This Row],[Order Date]])</f>
        <v>10</v>
      </c>
      <c r="H3899" s="1">
        <v>41577</v>
      </c>
      <c r="I3899">
        <v>1888</v>
      </c>
      <c r="J3899" t="s">
        <v>39</v>
      </c>
      <c r="K3899">
        <v>35</v>
      </c>
      <c r="L3899">
        <v>4.57</v>
      </c>
      <c r="M3899" s="2">
        <v>0.09</v>
      </c>
      <c r="N3899">
        <v>158.25</v>
      </c>
      <c r="O3899">
        <v>5.42</v>
      </c>
      <c r="P3899">
        <v>-114.7355</v>
      </c>
      <c r="Q3899" s="2">
        <v>0.37</v>
      </c>
      <c r="R3899" t="s">
        <v>29</v>
      </c>
      <c r="S3899" t="s">
        <v>30</v>
      </c>
      <c r="T3899" t="s">
        <v>1360</v>
      </c>
      <c r="U3899" t="s">
        <v>67</v>
      </c>
      <c r="V3899" t="s">
        <v>52</v>
      </c>
      <c r="W3899">
        <v>273</v>
      </c>
      <c r="X3899" s="1">
        <v>41578</v>
      </c>
      <c r="Y3899" t="s">
        <v>34</v>
      </c>
      <c r="Z3899" t="e" vm="4">
        <v>#VALUE!</v>
      </c>
      <c r="AA3899">
        <v>95969</v>
      </c>
      <c r="AB3899" t="e" cm="1" vm="2">
        <f t="array" ref="AB3899">_FV(Table1[[#This Row],[State]],"Country/region",TRUE)</f>
        <v>#VALUE!</v>
      </c>
    </row>
    <row r="3900" spans="1:28" x14ac:dyDescent="0.35">
      <c r="A3900" t="s">
        <v>3215</v>
      </c>
      <c r="B3900">
        <v>51</v>
      </c>
      <c r="C3900" t="s">
        <v>623</v>
      </c>
      <c r="D3900" t="s">
        <v>27</v>
      </c>
      <c r="E3900">
        <f>YEAR(Table1[[#This Row],[Order Date]])</f>
        <v>2013</v>
      </c>
      <c r="F3900">
        <v>1</v>
      </c>
      <c r="G3900">
        <f>MONTH(Table1[[#This Row],[Order Date]])</f>
        <v>10</v>
      </c>
      <c r="H3900" s="1">
        <v>41577</v>
      </c>
      <c r="I3900">
        <v>11236</v>
      </c>
      <c r="J3900" t="s">
        <v>28</v>
      </c>
      <c r="K3900">
        <v>49</v>
      </c>
      <c r="L3900">
        <v>4.9800000000000004</v>
      </c>
      <c r="M3900" s="2">
        <v>0.01</v>
      </c>
      <c r="N3900">
        <v>261.02</v>
      </c>
      <c r="O3900">
        <v>4.95</v>
      </c>
      <c r="P3900">
        <v>-94.046999999999997</v>
      </c>
      <c r="Q3900" s="2">
        <v>0.37</v>
      </c>
      <c r="R3900" t="s">
        <v>29</v>
      </c>
      <c r="S3900" t="s">
        <v>30</v>
      </c>
      <c r="T3900" t="s">
        <v>1582</v>
      </c>
      <c r="U3900" t="s">
        <v>67</v>
      </c>
      <c r="V3900" t="s">
        <v>33</v>
      </c>
      <c r="W3900">
        <v>1558</v>
      </c>
      <c r="X3900" s="1">
        <v>41578</v>
      </c>
      <c r="Y3900" t="s">
        <v>34</v>
      </c>
      <c r="Z3900" t="e" vm="24">
        <v>#VALUE!</v>
      </c>
      <c r="AA3900">
        <v>7083</v>
      </c>
      <c r="AB3900" t="e" cm="1" vm="2">
        <f t="array" ref="AB3900">_FV(Table1[[#This Row],[State]],"Country/region",TRUE)</f>
        <v>#VALUE!</v>
      </c>
    </row>
    <row r="3901" spans="1:28" x14ac:dyDescent="0.35">
      <c r="A3901" t="s">
        <v>1024</v>
      </c>
      <c r="B3901">
        <v>51</v>
      </c>
      <c r="C3901" t="s">
        <v>779</v>
      </c>
      <c r="D3901" t="s">
        <v>57</v>
      </c>
      <c r="E3901">
        <f>YEAR(Table1[[#This Row],[Order Date]])</f>
        <v>2013</v>
      </c>
      <c r="F3901">
        <v>1</v>
      </c>
      <c r="G3901">
        <f>MONTH(Table1[[#This Row],[Order Date]])</f>
        <v>10</v>
      </c>
      <c r="H3901" s="1">
        <v>41577</v>
      </c>
      <c r="I3901">
        <v>25062</v>
      </c>
      <c r="J3901" t="s">
        <v>58</v>
      </c>
      <c r="K3901">
        <v>5</v>
      </c>
      <c r="L3901">
        <v>14.42</v>
      </c>
      <c r="M3901" s="2">
        <v>0.03</v>
      </c>
      <c r="N3901">
        <v>78.790000000000006</v>
      </c>
      <c r="O3901">
        <v>6.75</v>
      </c>
      <c r="P3901">
        <v>-21.29</v>
      </c>
      <c r="Q3901" s="2">
        <v>0.52</v>
      </c>
      <c r="R3901" t="s">
        <v>29</v>
      </c>
      <c r="S3901" t="s">
        <v>80</v>
      </c>
      <c r="T3901" t="s">
        <v>282</v>
      </c>
      <c r="U3901" t="s">
        <v>214</v>
      </c>
      <c r="V3901" t="s">
        <v>33</v>
      </c>
      <c r="W3901">
        <v>3520</v>
      </c>
      <c r="X3901" s="1">
        <v>41579</v>
      </c>
      <c r="Y3901" t="s">
        <v>34</v>
      </c>
      <c r="Z3901" t="e" vm="22">
        <v>#VALUE!</v>
      </c>
      <c r="AA3901">
        <v>44039</v>
      </c>
      <c r="AB3901" t="e" cm="1" vm="2">
        <f t="array" ref="AB3901">_FV(Table1[[#This Row],[State]],"Country/region",TRUE)</f>
        <v>#VALUE!</v>
      </c>
    </row>
    <row r="3902" spans="1:28" x14ac:dyDescent="0.35">
      <c r="A3902" t="s">
        <v>1024</v>
      </c>
      <c r="B3902">
        <v>51</v>
      </c>
      <c r="C3902" t="s">
        <v>779</v>
      </c>
      <c r="D3902" t="s">
        <v>57</v>
      </c>
      <c r="E3902">
        <f>YEAR(Table1[[#This Row],[Order Date]])</f>
        <v>2013</v>
      </c>
      <c r="F3902">
        <v>1</v>
      </c>
      <c r="G3902">
        <f>MONTH(Table1[[#This Row],[Order Date]])</f>
        <v>10</v>
      </c>
      <c r="H3902" s="1">
        <v>41577</v>
      </c>
      <c r="I3902">
        <v>25062</v>
      </c>
      <c r="J3902" t="s">
        <v>58</v>
      </c>
      <c r="K3902">
        <v>9</v>
      </c>
      <c r="L3902">
        <v>420.98</v>
      </c>
      <c r="M3902" s="2">
        <v>0.04</v>
      </c>
      <c r="N3902">
        <v>3928.25</v>
      </c>
      <c r="O3902">
        <v>19.989999999999998</v>
      </c>
      <c r="P3902">
        <v>1343.2465</v>
      </c>
      <c r="Q3902" s="2">
        <v>0.35</v>
      </c>
      <c r="R3902" t="s">
        <v>29</v>
      </c>
      <c r="S3902" t="s">
        <v>30</v>
      </c>
      <c r="T3902" t="s">
        <v>545</v>
      </c>
      <c r="U3902" t="s">
        <v>67</v>
      </c>
      <c r="V3902" t="s">
        <v>33</v>
      </c>
      <c r="W3902">
        <v>3521</v>
      </c>
      <c r="X3902" s="1">
        <v>41579</v>
      </c>
      <c r="Y3902" t="s">
        <v>34</v>
      </c>
      <c r="Z3902" t="e" vm="22">
        <v>#VALUE!</v>
      </c>
      <c r="AA3902">
        <v>44039</v>
      </c>
      <c r="AB3902" t="e" cm="1" vm="2">
        <f t="array" ref="AB3902">_FV(Table1[[#This Row],[State]],"Country/region",TRUE)</f>
        <v>#VALUE!</v>
      </c>
    </row>
    <row r="3903" spans="1:28" x14ac:dyDescent="0.35">
      <c r="A3903" t="s">
        <v>659</v>
      </c>
      <c r="B3903">
        <v>51</v>
      </c>
      <c r="C3903" t="s">
        <v>660</v>
      </c>
      <c r="D3903" t="s">
        <v>46</v>
      </c>
      <c r="E3903">
        <f>YEAR(Table1[[#This Row],[Order Date]])</f>
        <v>2013</v>
      </c>
      <c r="F3903">
        <v>1</v>
      </c>
      <c r="G3903">
        <f>MONTH(Table1[[#This Row],[Order Date]])</f>
        <v>10</v>
      </c>
      <c r="H3903" s="1">
        <v>41577</v>
      </c>
      <c r="I3903">
        <v>36548</v>
      </c>
      <c r="J3903" t="s">
        <v>47</v>
      </c>
      <c r="K3903">
        <v>8</v>
      </c>
      <c r="L3903">
        <v>4.9800000000000004</v>
      </c>
      <c r="M3903" s="2">
        <v>0.06</v>
      </c>
      <c r="N3903">
        <v>44.99</v>
      </c>
      <c r="O3903">
        <v>7.54</v>
      </c>
      <c r="P3903">
        <v>-40.43</v>
      </c>
      <c r="Q3903" s="2">
        <v>0.38</v>
      </c>
      <c r="R3903" t="s">
        <v>29</v>
      </c>
      <c r="S3903" t="s">
        <v>30</v>
      </c>
      <c r="T3903" t="s">
        <v>932</v>
      </c>
      <c r="U3903" t="s">
        <v>61</v>
      </c>
      <c r="V3903" t="s">
        <v>52</v>
      </c>
      <c r="W3903">
        <v>5131</v>
      </c>
      <c r="X3903" s="1">
        <v>41579</v>
      </c>
      <c r="Y3903" t="s">
        <v>34</v>
      </c>
      <c r="Z3903" t="e" vm="45">
        <v>#VALUE!</v>
      </c>
      <c r="AA3903">
        <v>59715</v>
      </c>
      <c r="AB3903" t="e" cm="1" vm="2">
        <f t="array" ref="AB3903">_FV(Table1[[#This Row],[State]],"Country/region",TRUE)</f>
        <v>#VALUE!</v>
      </c>
    </row>
    <row r="3904" spans="1:28" x14ac:dyDescent="0.35">
      <c r="A3904" t="s">
        <v>870</v>
      </c>
      <c r="B3904">
        <v>51</v>
      </c>
      <c r="C3904" t="s">
        <v>623</v>
      </c>
      <c r="D3904" t="s">
        <v>27</v>
      </c>
      <c r="E3904">
        <f>YEAR(Table1[[#This Row],[Order Date]])</f>
        <v>2013</v>
      </c>
      <c r="F3904">
        <v>1</v>
      </c>
      <c r="G3904">
        <f>MONTH(Table1[[#This Row],[Order Date]])</f>
        <v>10</v>
      </c>
      <c r="H3904" s="1">
        <v>41577</v>
      </c>
      <c r="I3904">
        <v>11236</v>
      </c>
      <c r="J3904" t="s">
        <v>28</v>
      </c>
      <c r="K3904">
        <v>4</v>
      </c>
      <c r="L3904">
        <v>415.88</v>
      </c>
      <c r="M3904" s="2">
        <v>0.03</v>
      </c>
      <c r="N3904">
        <v>1629.75</v>
      </c>
      <c r="O3904">
        <v>11.37</v>
      </c>
      <c r="P3904">
        <v>-195.7</v>
      </c>
      <c r="Q3904" s="2">
        <v>0.56999999999999995</v>
      </c>
      <c r="R3904" t="s">
        <v>29</v>
      </c>
      <c r="S3904" t="s">
        <v>30</v>
      </c>
      <c r="T3904" t="s">
        <v>1413</v>
      </c>
      <c r="U3904" t="s">
        <v>32</v>
      </c>
      <c r="V3904" t="s">
        <v>33</v>
      </c>
      <c r="W3904">
        <v>1557</v>
      </c>
      <c r="X3904" s="1">
        <v>41579</v>
      </c>
      <c r="Y3904" t="s">
        <v>34</v>
      </c>
      <c r="Z3904" t="e" vm="48">
        <v>#VALUE!</v>
      </c>
      <c r="AA3904">
        <v>3079</v>
      </c>
      <c r="AB3904" t="e" cm="1" vm="2">
        <f t="array" ref="AB3904">_FV(Table1[[#This Row],[State]],"Country/region",TRUE)</f>
        <v>#VALUE!</v>
      </c>
    </row>
    <row r="3905" spans="1:28" x14ac:dyDescent="0.35">
      <c r="A3905" t="s">
        <v>774</v>
      </c>
      <c r="B3905">
        <v>51</v>
      </c>
      <c r="C3905" t="s">
        <v>754</v>
      </c>
      <c r="D3905" t="s">
        <v>46</v>
      </c>
      <c r="E3905">
        <f>YEAR(Table1[[#This Row],[Order Date]])</f>
        <v>2013</v>
      </c>
      <c r="F3905">
        <v>1</v>
      </c>
      <c r="G3905">
        <f>MONTH(Table1[[#This Row],[Order Date]])</f>
        <v>10</v>
      </c>
      <c r="H3905" s="1">
        <v>41577</v>
      </c>
      <c r="I3905">
        <v>20741</v>
      </c>
      <c r="J3905" t="s">
        <v>47</v>
      </c>
      <c r="K3905">
        <v>43</v>
      </c>
      <c r="L3905">
        <v>43.98</v>
      </c>
      <c r="M3905" s="2">
        <v>0.1</v>
      </c>
      <c r="N3905">
        <v>1711.02</v>
      </c>
      <c r="O3905">
        <v>8.99</v>
      </c>
      <c r="P3905">
        <v>139.63</v>
      </c>
      <c r="Q3905" s="2">
        <v>0.57999999999999996</v>
      </c>
      <c r="R3905" t="s">
        <v>29</v>
      </c>
      <c r="S3905" t="s">
        <v>139</v>
      </c>
      <c r="T3905" t="s">
        <v>526</v>
      </c>
      <c r="U3905" t="s">
        <v>88</v>
      </c>
      <c r="V3905" t="s">
        <v>52</v>
      </c>
      <c r="W3905">
        <v>2878</v>
      </c>
      <c r="X3905" s="1">
        <v>41584</v>
      </c>
      <c r="Y3905" t="s">
        <v>34</v>
      </c>
      <c r="Z3905" t="e" vm="7">
        <v>#VALUE!</v>
      </c>
      <c r="AA3905">
        <v>84074</v>
      </c>
      <c r="AB3905" t="e" cm="1" vm="2">
        <f t="array" ref="AB3905">_FV(Table1[[#This Row],[State]],"Country/region",TRUE)</f>
        <v>#VALUE!</v>
      </c>
    </row>
    <row r="3906" spans="1:28" x14ac:dyDescent="0.35">
      <c r="A3906" t="s">
        <v>2148</v>
      </c>
      <c r="B3906">
        <v>51</v>
      </c>
      <c r="C3906" t="s">
        <v>1966</v>
      </c>
      <c r="D3906" t="s">
        <v>46</v>
      </c>
      <c r="E3906">
        <f>YEAR(Table1[[#This Row],[Order Date]])</f>
        <v>2013</v>
      </c>
      <c r="F3906">
        <v>1</v>
      </c>
      <c r="G3906">
        <f>MONTH(Table1[[#This Row],[Order Date]])</f>
        <v>10</v>
      </c>
      <c r="H3906" s="1">
        <v>41578</v>
      </c>
      <c r="I3906">
        <v>58855</v>
      </c>
      <c r="J3906" t="s">
        <v>131</v>
      </c>
      <c r="K3906">
        <v>38</v>
      </c>
      <c r="L3906">
        <v>1.74</v>
      </c>
      <c r="M3906" s="2">
        <v>7.0000000000000007E-2</v>
      </c>
      <c r="N3906">
        <v>69.260000000000005</v>
      </c>
      <c r="O3906">
        <v>4.08</v>
      </c>
      <c r="P3906">
        <v>-113.86</v>
      </c>
      <c r="Q3906" s="2">
        <v>0.53</v>
      </c>
      <c r="R3906" t="s">
        <v>48</v>
      </c>
      <c r="S3906" t="s">
        <v>139</v>
      </c>
      <c r="T3906" t="s">
        <v>500</v>
      </c>
      <c r="U3906" t="s">
        <v>82</v>
      </c>
      <c r="V3906" t="s">
        <v>52</v>
      </c>
      <c r="W3906">
        <v>8236</v>
      </c>
      <c r="X3906" s="1">
        <v>41578</v>
      </c>
      <c r="Y3906" t="s">
        <v>34</v>
      </c>
      <c r="Z3906" t="e" vm="4">
        <v>#VALUE!</v>
      </c>
      <c r="AA3906">
        <v>90503</v>
      </c>
      <c r="AB3906" t="e" cm="1" vm="2">
        <f t="array" ref="AB3906">_FV(Table1[[#This Row],[State]],"Country/region",TRUE)</f>
        <v>#VALUE!</v>
      </c>
    </row>
    <row r="3907" spans="1:28" x14ac:dyDescent="0.35">
      <c r="A3907" t="s">
        <v>2888</v>
      </c>
      <c r="B3907">
        <v>51</v>
      </c>
      <c r="C3907" t="s">
        <v>1385</v>
      </c>
      <c r="D3907" t="s">
        <v>27</v>
      </c>
      <c r="E3907">
        <f>YEAR(Table1[[#This Row],[Order Date]])</f>
        <v>2013</v>
      </c>
      <c r="F3907">
        <v>1</v>
      </c>
      <c r="G3907">
        <f>MONTH(Table1[[#This Row],[Order Date]])</f>
        <v>10</v>
      </c>
      <c r="H3907" s="1">
        <v>41578</v>
      </c>
      <c r="I3907">
        <v>43844</v>
      </c>
      <c r="J3907" t="s">
        <v>28</v>
      </c>
      <c r="K3907">
        <v>25</v>
      </c>
      <c r="L3907">
        <v>45.99</v>
      </c>
      <c r="M3907" s="2">
        <v>0.02</v>
      </c>
      <c r="N3907">
        <v>1009.8680000000001</v>
      </c>
      <c r="O3907">
        <v>4.99</v>
      </c>
      <c r="P3907">
        <v>170.56800000000001</v>
      </c>
      <c r="Q3907" s="2">
        <v>0.56000000000000005</v>
      </c>
      <c r="R3907" t="s">
        <v>96</v>
      </c>
      <c r="S3907" t="s">
        <v>30</v>
      </c>
      <c r="T3907" t="s">
        <v>864</v>
      </c>
      <c r="U3907" t="s">
        <v>105</v>
      </c>
      <c r="V3907" t="s">
        <v>52</v>
      </c>
      <c r="W3907">
        <v>6186</v>
      </c>
      <c r="X3907" s="1">
        <v>41578</v>
      </c>
      <c r="Y3907" t="s">
        <v>34</v>
      </c>
      <c r="Z3907" t="e" vm="4">
        <v>#VALUE!</v>
      </c>
      <c r="AA3907">
        <v>91761</v>
      </c>
      <c r="AB3907" t="e" cm="1" vm="2">
        <f t="array" ref="AB3907">_FV(Table1[[#This Row],[State]],"Country/region",TRUE)</f>
        <v>#VALUE!</v>
      </c>
    </row>
    <row r="3908" spans="1:28" x14ac:dyDescent="0.35">
      <c r="A3908" t="s">
        <v>1661</v>
      </c>
      <c r="B3908">
        <v>51</v>
      </c>
      <c r="C3908" t="s">
        <v>1199</v>
      </c>
      <c r="D3908" t="s">
        <v>27</v>
      </c>
      <c r="E3908">
        <f>YEAR(Table1[[#This Row],[Order Date]])</f>
        <v>2013</v>
      </c>
      <c r="F3908">
        <v>1</v>
      </c>
      <c r="G3908">
        <f>MONTH(Table1[[#This Row],[Order Date]])</f>
        <v>10</v>
      </c>
      <c r="H3908" s="1">
        <v>41578</v>
      </c>
      <c r="I3908">
        <v>32389</v>
      </c>
      <c r="J3908" t="s">
        <v>131</v>
      </c>
      <c r="K3908">
        <v>8</v>
      </c>
      <c r="L3908">
        <v>15.23</v>
      </c>
      <c r="M3908" s="2">
        <v>0</v>
      </c>
      <c r="N3908">
        <v>121.624</v>
      </c>
      <c r="O3908">
        <v>27.75</v>
      </c>
      <c r="P3908">
        <v>11.65095</v>
      </c>
      <c r="Q3908" s="2">
        <v>0.76</v>
      </c>
      <c r="R3908" t="s">
        <v>48</v>
      </c>
      <c r="S3908" t="s">
        <v>73</v>
      </c>
      <c r="T3908" t="s">
        <v>2008</v>
      </c>
      <c r="U3908" t="s">
        <v>75</v>
      </c>
      <c r="V3908" t="s">
        <v>33</v>
      </c>
      <c r="W3908">
        <v>4552</v>
      </c>
      <c r="X3908" s="1">
        <v>41579</v>
      </c>
      <c r="Y3908" t="s">
        <v>53</v>
      </c>
      <c r="Z3908" t="e" vm="27">
        <v>#VALUE!</v>
      </c>
      <c r="AA3908">
        <v>5439</v>
      </c>
      <c r="AB3908" t="e" cm="1" vm="2">
        <f t="array" ref="AB3908">_FV(Table1[[#This Row],[State]],"Country/region",TRUE)</f>
        <v>#VALUE!</v>
      </c>
    </row>
    <row r="3909" spans="1:28" x14ac:dyDescent="0.35">
      <c r="A3909" t="s">
        <v>367</v>
      </c>
      <c r="B3909">
        <v>51</v>
      </c>
      <c r="C3909" t="s">
        <v>368</v>
      </c>
      <c r="D3909" t="s">
        <v>27</v>
      </c>
      <c r="E3909">
        <f>YEAR(Table1[[#This Row],[Order Date]])</f>
        <v>2013</v>
      </c>
      <c r="F3909">
        <v>1</v>
      </c>
      <c r="G3909">
        <f>MONTH(Table1[[#This Row],[Order Date]])</f>
        <v>10</v>
      </c>
      <c r="H3909" s="1">
        <v>41578</v>
      </c>
      <c r="I3909">
        <v>32326</v>
      </c>
      <c r="J3909" t="s">
        <v>28</v>
      </c>
      <c r="K3909">
        <v>50</v>
      </c>
      <c r="L3909">
        <v>19.989999999999998</v>
      </c>
      <c r="M3909" s="2">
        <v>0.09</v>
      </c>
      <c r="N3909">
        <v>929.81</v>
      </c>
      <c r="O3909">
        <v>11.17</v>
      </c>
      <c r="P3909">
        <v>-188.41</v>
      </c>
      <c r="Q3909" s="2">
        <v>0.6</v>
      </c>
      <c r="R3909" t="s">
        <v>48</v>
      </c>
      <c r="S3909" t="s">
        <v>40</v>
      </c>
      <c r="T3909" t="s">
        <v>118</v>
      </c>
      <c r="U3909" t="s">
        <v>82</v>
      </c>
      <c r="V3909" t="s">
        <v>33</v>
      </c>
      <c r="W3909">
        <v>4545</v>
      </c>
      <c r="X3909" s="1">
        <v>41579</v>
      </c>
      <c r="Y3909" t="s">
        <v>34</v>
      </c>
      <c r="Z3909" t="e" vm="15">
        <v>#VALUE!</v>
      </c>
      <c r="AA3909">
        <v>11598</v>
      </c>
      <c r="AB3909" t="e" cm="1" vm="2">
        <f t="array" ref="AB3909">_FV(Table1[[#This Row],[State]],"Country/region",TRUE)</f>
        <v>#VALUE!</v>
      </c>
    </row>
    <row r="3910" spans="1:28" x14ac:dyDescent="0.35">
      <c r="A3910" t="s">
        <v>2824</v>
      </c>
      <c r="B3910">
        <v>51</v>
      </c>
      <c r="C3910" t="s">
        <v>1199</v>
      </c>
      <c r="D3910" t="s">
        <v>27</v>
      </c>
      <c r="E3910">
        <f>YEAR(Table1[[#This Row],[Order Date]])</f>
        <v>2013</v>
      </c>
      <c r="F3910">
        <v>1</v>
      </c>
      <c r="G3910">
        <f>MONTH(Table1[[#This Row],[Order Date]])</f>
        <v>10</v>
      </c>
      <c r="H3910" s="1">
        <v>41578</v>
      </c>
      <c r="I3910">
        <v>32389</v>
      </c>
      <c r="J3910" t="s">
        <v>131</v>
      </c>
      <c r="K3910">
        <v>1</v>
      </c>
      <c r="L3910">
        <v>65.989999999999995</v>
      </c>
      <c r="M3910" s="2">
        <v>0.06</v>
      </c>
      <c r="N3910">
        <v>65.466999999999999</v>
      </c>
      <c r="O3910">
        <v>8.8000000000000007</v>
      </c>
      <c r="P3910">
        <v>-257.411</v>
      </c>
      <c r="Q3910" s="2">
        <v>0.57999999999999996</v>
      </c>
      <c r="R3910" t="s">
        <v>96</v>
      </c>
      <c r="S3910" t="s">
        <v>30</v>
      </c>
      <c r="T3910">
        <v>6120</v>
      </c>
      <c r="U3910" t="s">
        <v>105</v>
      </c>
      <c r="V3910" t="s">
        <v>33</v>
      </c>
      <c r="W3910">
        <v>4554</v>
      </c>
      <c r="X3910" s="1">
        <v>41579</v>
      </c>
      <c r="Y3910" t="s">
        <v>42</v>
      </c>
      <c r="Z3910" t="e" vm="37">
        <v>#VALUE!</v>
      </c>
      <c r="AA3910">
        <v>2895</v>
      </c>
      <c r="AB3910" t="e" cm="1" vm="2">
        <f t="array" ref="AB3910">_FV(Table1[[#This Row],[State]],"Country/region",TRUE)</f>
        <v>#VALUE!</v>
      </c>
    </row>
    <row r="3911" spans="1:28" x14ac:dyDescent="0.35">
      <c r="A3911" t="s">
        <v>3216</v>
      </c>
      <c r="B3911">
        <v>51</v>
      </c>
      <c r="C3911" t="s">
        <v>2488</v>
      </c>
      <c r="D3911" t="s">
        <v>57</v>
      </c>
      <c r="E3911">
        <f>YEAR(Table1[[#This Row],[Order Date]])</f>
        <v>2013</v>
      </c>
      <c r="F3911">
        <v>1</v>
      </c>
      <c r="G3911">
        <f>MONTH(Table1[[#This Row],[Order Date]])</f>
        <v>10</v>
      </c>
      <c r="H3911" s="1">
        <v>41578</v>
      </c>
      <c r="I3911">
        <v>36003</v>
      </c>
      <c r="J3911" t="s">
        <v>131</v>
      </c>
      <c r="K3911">
        <v>40</v>
      </c>
      <c r="L3911">
        <v>4.91</v>
      </c>
      <c r="M3911" s="2">
        <v>0.04</v>
      </c>
      <c r="N3911">
        <v>207.42</v>
      </c>
      <c r="O3911">
        <v>5.68</v>
      </c>
      <c r="P3911">
        <v>-115.345</v>
      </c>
      <c r="Q3911" s="2">
        <v>0.36</v>
      </c>
      <c r="R3911" t="s">
        <v>29</v>
      </c>
      <c r="S3911" t="s">
        <v>30</v>
      </c>
      <c r="T3911" t="s">
        <v>1150</v>
      </c>
      <c r="U3911" t="s">
        <v>67</v>
      </c>
      <c r="V3911" t="s">
        <v>76</v>
      </c>
      <c r="W3911">
        <v>5050</v>
      </c>
      <c r="X3911" s="1">
        <v>41580</v>
      </c>
      <c r="Y3911" t="s">
        <v>34</v>
      </c>
      <c r="Z3911" t="e" vm="14">
        <v>#VALUE!</v>
      </c>
      <c r="AA3911">
        <v>32905</v>
      </c>
      <c r="AB3911" t="e" cm="1" vm="2">
        <f t="array" ref="AB3911">_FV(Table1[[#This Row],[State]],"Country/region",TRUE)</f>
        <v>#VALUE!</v>
      </c>
    </row>
    <row r="3912" spans="1:28" x14ac:dyDescent="0.35">
      <c r="A3912" t="s">
        <v>3216</v>
      </c>
      <c r="B3912">
        <v>51</v>
      </c>
      <c r="C3912" t="s">
        <v>2488</v>
      </c>
      <c r="D3912" t="s">
        <v>57</v>
      </c>
      <c r="E3912">
        <f>YEAR(Table1[[#This Row],[Order Date]])</f>
        <v>2013</v>
      </c>
      <c r="F3912">
        <v>1</v>
      </c>
      <c r="G3912">
        <f>MONTH(Table1[[#This Row],[Order Date]])</f>
        <v>10</v>
      </c>
      <c r="H3912" s="1">
        <v>41578</v>
      </c>
      <c r="I3912">
        <v>36003</v>
      </c>
      <c r="J3912" t="s">
        <v>131</v>
      </c>
      <c r="K3912">
        <v>48</v>
      </c>
      <c r="L3912">
        <v>19.98</v>
      </c>
      <c r="M3912" s="2">
        <v>0.01</v>
      </c>
      <c r="N3912">
        <v>1031.18</v>
      </c>
      <c r="O3912">
        <v>5.77</v>
      </c>
      <c r="P3912">
        <v>349.82</v>
      </c>
      <c r="Q3912" s="2">
        <v>0.38</v>
      </c>
      <c r="R3912" t="s">
        <v>29</v>
      </c>
      <c r="S3912" t="s">
        <v>30</v>
      </c>
      <c r="T3912" t="s">
        <v>1334</v>
      </c>
      <c r="U3912" t="s">
        <v>61</v>
      </c>
      <c r="V3912" t="s">
        <v>76</v>
      </c>
      <c r="W3912">
        <v>5051</v>
      </c>
      <c r="X3912" s="1">
        <v>41580</v>
      </c>
      <c r="Y3912" t="s">
        <v>34</v>
      </c>
      <c r="Z3912" t="e" vm="14">
        <v>#VALUE!</v>
      </c>
      <c r="AA3912">
        <v>32905</v>
      </c>
      <c r="AB3912" t="e" cm="1" vm="2">
        <f t="array" ref="AB3912">_FV(Table1[[#This Row],[State]],"Country/region",TRUE)</f>
        <v>#VALUE!</v>
      </c>
    </row>
    <row r="3913" spans="1:28" x14ac:dyDescent="0.35">
      <c r="A3913" t="s">
        <v>585</v>
      </c>
      <c r="B3913">
        <v>51</v>
      </c>
      <c r="C3913" t="s">
        <v>3173</v>
      </c>
      <c r="D3913" t="s">
        <v>46</v>
      </c>
      <c r="E3913">
        <f>YEAR(Table1[[#This Row],[Order Date]])</f>
        <v>2013</v>
      </c>
      <c r="F3913">
        <v>1</v>
      </c>
      <c r="G3913">
        <f>MONTH(Table1[[#This Row],[Order Date]])</f>
        <v>10</v>
      </c>
      <c r="H3913" s="1">
        <v>41578</v>
      </c>
      <c r="I3913">
        <v>38337</v>
      </c>
      <c r="J3913" t="s">
        <v>131</v>
      </c>
      <c r="K3913">
        <v>46</v>
      </c>
      <c r="L3913">
        <v>2.88</v>
      </c>
      <c r="M3913" s="2">
        <v>0.09</v>
      </c>
      <c r="N3913">
        <v>130.9</v>
      </c>
      <c r="O3913">
        <v>0.7</v>
      </c>
      <c r="P3913">
        <v>18.75</v>
      </c>
      <c r="Q3913" s="2">
        <v>0.56000000000000005</v>
      </c>
      <c r="R3913" t="s">
        <v>29</v>
      </c>
      <c r="S3913" t="s">
        <v>59</v>
      </c>
      <c r="T3913" t="s">
        <v>419</v>
      </c>
      <c r="U3913" t="s">
        <v>88</v>
      </c>
      <c r="V3913" t="s">
        <v>33</v>
      </c>
      <c r="W3913">
        <v>5391</v>
      </c>
      <c r="X3913" s="1">
        <v>41580</v>
      </c>
      <c r="Y3913" t="s">
        <v>34</v>
      </c>
      <c r="Z3913" t="e" vm="27">
        <v>#VALUE!</v>
      </c>
      <c r="AA3913">
        <v>5401</v>
      </c>
      <c r="AB3913" t="e" cm="1" vm="2">
        <f t="array" ref="AB3913">_FV(Table1[[#This Row],[State]],"Country/region",TRUE)</f>
        <v>#VALUE!</v>
      </c>
    </row>
    <row r="3914" spans="1:28" x14ac:dyDescent="0.35">
      <c r="A3914" t="s">
        <v>3217</v>
      </c>
      <c r="B3914">
        <v>51</v>
      </c>
      <c r="C3914" t="s">
        <v>1199</v>
      </c>
      <c r="D3914" t="s">
        <v>27</v>
      </c>
      <c r="E3914">
        <f>YEAR(Table1[[#This Row],[Order Date]])</f>
        <v>2013</v>
      </c>
      <c r="F3914">
        <v>1</v>
      </c>
      <c r="G3914">
        <f>MONTH(Table1[[#This Row],[Order Date]])</f>
        <v>10</v>
      </c>
      <c r="H3914" s="1">
        <v>41578</v>
      </c>
      <c r="I3914">
        <v>32389</v>
      </c>
      <c r="J3914" t="s">
        <v>131</v>
      </c>
      <c r="K3914">
        <v>23</v>
      </c>
      <c r="L3914">
        <v>39.99</v>
      </c>
      <c r="M3914" s="2">
        <v>7.0000000000000007E-2</v>
      </c>
      <c r="N3914">
        <v>934.07</v>
      </c>
      <c r="O3914">
        <v>10.25</v>
      </c>
      <c r="P3914">
        <v>-7.5</v>
      </c>
      <c r="Q3914" s="2">
        <v>0.55000000000000004</v>
      </c>
      <c r="R3914" t="s">
        <v>96</v>
      </c>
      <c r="S3914" t="s">
        <v>30</v>
      </c>
      <c r="T3914" t="s">
        <v>2487</v>
      </c>
      <c r="U3914" t="s">
        <v>102</v>
      </c>
      <c r="V3914" t="s">
        <v>33</v>
      </c>
      <c r="W3914">
        <v>4553</v>
      </c>
      <c r="X3914" s="1">
        <v>41580</v>
      </c>
      <c r="Y3914" t="s">
        <v>34</v>
      </c>
      <c r="Z3914" t="e" vm="30">
        <v>#VALUE!</v>
      </c>
      <c r="AA3914">
        <v>1463</v>
      </c>
      <c r="AB3914" t="e" cm="1" vm="2">
        <f t="array" ref="AB3914">_FV(Table1[[#This Row],[State]],"Country/region",TRUE)</f>
        <v>#VALUE!</v>
      </c>
    </row>
    <row r="3915" spans="1:28" x14ac:dyDescent="0.35">
      <c r="A3915" t="s">
        <v>2535</v>
      </c>
      <c r="B3915">
        <v>51</v>
      </c>
      <c r="C3915" t="s">
        <v>2536</v>
      </c>
      <c r="D3915" t="s">
        <v>46</v>
      </c>
      <c r="E3915">
        <f>YEAR(Table1[[#This Row],[Order Date]])</f>
        <v>2013</v>
      </c>
      <c r="F3915">
        <v>1</v>
      </c>
      <c r="G3915">
        <f>MONTH(Table1[[#This Row],[Order Date]])</f>
        <v>11</v>
      </c>
      <c r="H3915" s="1">
        <v>41579</v>
      </c>
      <c r="I3915">
        <v>43745</v>
      </c>
      <c r="J3915" t="s">
        <v>47</v>
      </c>
      <c r="K3915">
        <v>43</v>
      </c>
      <c r="L3915">
        <v>54.48</v>
      </c>
      <c r="M3915" s="2">
        <v>0.02</v>
      </c>
      <c r="N3915">
        <v>2433.5300000000002</v>
      </c>
      <c r="O3915">
        <v>0.99</v>
      </c>
      <c r="P3915">
        <v>946.7</v>
      </c>
      <c r="Q3915" s="2">
        <v>0.56999999999999995</v>
      </c>
      <c r="R3915" t="s">
        <v>29</v>
      </c>
      <c r="S3915" t="s">
        <v>30</v>
      </c>
      <c r="T3915" t="s">
        <v>3218</v>
      </c>
      <c r="U3915" t="s">
        <v>214</v>
      </c>
      <c r="V3915" t="s">
        <v>33</v>
      </c>
      <c r="W3915">
        <v>6168</v>
      </c>
      <c r="X3915" s="1">
        <v>41579</v>
      </c>
      <c r="Y3915" t="s">
        <v>34</v>
      </c>
      <c r="Z3915" t="e" vm="15">
        <v>#VALUE!</v>
      </c>
      <c r="AA3915">
        <v>11758</v>
      </c>
      <c r="AB3915" t="e" cm="1" vm="2">
        <f t="array" ref="AB3915">_FV(Table1[[#This Row],[State]],"Country/region",TRUE)</f>
        <v>#VALUE!</v>
      </c>
    </row>
    <row r="3916" spans="1:28" x14ac:dyDescent="0.35">
      <c r="A3916" t="s">
        <v>1715</v>
      </c>
      <c r="B3916">
        <v>51</v>
      </c>
      <c r="C3916" t="s">
        <v>1966</v>
      </c>
      <c r="D3916" t="s">
        <v>46</v>
      </c>
      <c r="E3916">
        <f>YEAR(Table1[[#This Row],[Order Date]])</f>
        <v>2013</v>
      </c>
      <c r="F3916">
        <v>1</v>
      </c>
      <c r="G3916">
        <f>MONTH(Table1[[#This Row],[Order Date]])</f>
        <v>11</v>
      </c>
      <c r="H3916" s="1">
        <v>41579</v>
      </c>
      <c r="I3916">
        <v>26631</v>
      </c>
      <c r="J3916" t="s">
        <v>58</v>
      </c>
      <c r="K3916">
        <v>37</v>
      </c>
      <c r="L3916">
        <v>5.98</v>
      </c>
      <c r="M3916" s="2">
        <v>0</v>
      </c>
      <c r="N3916">
        <v>231.65</v>
      </c>
      <c r="O3916">
        <v>10.39</v>
      </c>
      <c r="P3916">
        <v>-241.28</v>
      </c>
      <c r="Q3916" s="2">
        <v>0.4</v>
      </c>
      <c r="R3916" t="s">
        <v>29</v>
      </c>
      <c r="S3916" t="s">
        <v>30</v>
      </c>
      <c r="T3916" t="s">
        <v>3108</v>
      </c>
      <c r="U3916" t="s">
        <v>61</v>
      </c>
      <c r="V3916" t="s">
        <v>52</v>
      </c>
      <c r="W3916">
        <v>3727</v>
      </c>
      <c r="X3916" s="1">
        <v>41579</v>
      </c>
      <c r="Y3916" t="s">
        <v>34</v>
      </c>
      <c r="Z3916" t="e" vm="4">
        <v>#VALUE!</v>
      </c>
      <c r="AA3916">
        <v>91360</v>
      </c>
      <c r="AB3916" t="e" cm="1" vm="2">
        <f t="array" ref="AB3916">_FV(Table1[[#This Row],[State]],"Country/region",TRUE)</f>
        <v>#VALUE!</v>
      </c>
    </row>
    <row r="3917" spans="1:28" x14ac:dyDescent="0.35">
      <c r="A3917" t="s">
        <v>2535</v>
      </c>
      <c r="B3917">
        <v>51</v>
      </c>
      <c r="C3917" t="s">
        <v>2536</v>
      </c>
      <c r="D3917" t="s">
        <v>46</v>
      </c>
      <c r="E3917">
        <f>YEAR(Table1[[#This Row],[Order Date]])</f>
        <v>2013</v>
      </c>
      <c r="F3917">
        <v>1</v>
      </c>
      <c r="G3917">
        <f>MONTH(Table1[[#This Row],[Order Date]])</f>
        <v>11</v>
      </c>
      <c r="H3917" s="1">
        <v>41579</v>
      </c>
      <c r="I3917">
        <v>43745</v>
      </c>
      <c r="J3917" t="s">
        <v>47</v>
      </c>
      <c r="K3917">
        <v>32</v>
      </c>
      <c r="L3917">
        <v>45.99</v>
      </c>
      <c r="M3917" s="2">
        <v>0.02</v>
      </c>
      <c r="N3917">
        <v>1250.4265</v>
      </c>
      <c r="O3917">
        <v>2.5</v>
      </c>
      <c r="P3917">
        <v>303.3</v>
      </c>
      <c r="Q3917" s="2">
        <v>0.56000000000000005</v>
      </c>
      <c r="R3917" t="s">
        <v>96</v>
      </c>
      <c r="S3917" t="s">
        <v>30</v>
      </c>
      <c r="T3917" t="s">
        <v>2808</v>
      </c>
      <c r="U3917" t="s">
        <v>105</v>
      </c>
      <c r="V3917" t="s">
        <v>33</v>
      </c>
      <c r="W3917">
        <v>6171</v>
      </c>
      <c r="X3917" s="1">
        <v>41579</v>
      </c>
      <c r="Y3917" t="s">
        <v>34</v>
      </c>
      <c r="Z3917" t="e" vm="15">
        <v>#VALUE!</v>
      </c>
      <c r="AA3917">
        <v>11758</v>
      </c>
      <c r="AB3917" t="e" cm="1" vm="2">
        <f t="array" ref="AB3917">_FV(Table1[[#This Row],[State]],"Country/region",TRUE)</f>
        <v>#VALUE!</v>
      </c>
    </row>
    <row r="3918" spans="1:28" x14ac:dyDescent="0.35">
      <c r="A3918" t="s">
        <v>1811</v>
      </c>
      <c r="B3918">
        <v>51</v>
      </c>
      <c r="C3918" t="s">
        <v>3110</v>
      </c>
      <c r="D3918" t="s">
        <v>46</v>
      </c>
      <c r="E3918">
        <f>YEAR(Table1[[#This Row],[Order Date]])</f>
        <v>2013</v>
      </c>
      <c r="F3918">
        <v>1</v>
      </c>
      <c r="G3918">
        <f>MONTH(Table1[[#This Row],[Order Date]])</f>
        <v>11</v>
      </c>
      <c r="H3918" s="1">
        <v>41579</v>
      </c>
      <c r="I3918">
        <v>34721</v>
      </c>
      <c r="J3918" t="s">
        <v>39</v>
      </c>
      <c r="K3918">
        <v>46</v>
      </c>
      <c r="L3918">
        <v>10.23</v>
      </c>
      <c r="M3918" s="2">
        <v>0.01</v>
      </c>
      <c r="N3918">
        <v>503.17</v>
      </c>
      <c r="O3918">
        <v>4.68</v>
      </c>
      <c r="P3918">
        <v>-10.210000000000001</v>
      </c>
      <c r="Q3918" s="2">
        <v>0.59</v>
      </c>
      <c r="R3918" t="s">
        <v>29</v>
      </c>
      <c r="S3918" t="s">
        <v>139</v>
      </c>
      <c r="T3918" t="s">
        <v>2676</v>
      </c>
      <c r="U3918" t="s">
        <v>481</v>
      </c>
      <c r="V3918" t="s">
        <v>68</v>
      </c>
      <c r="W3918">
        <v>4879</v>
      </c>
      <c r="X3918" s="1">
        <v>41580</v>
      </c>
      <c r="Y3918" t="s">
        <v>34</v>
      </c>
      <c r="Z3918" t="e" vm="5">
        <v>#VALUE!</v>
      </c>
      <c r="AA3918">
        <v>55113</v>
      </c>
      <c r="AB3918" t="e" cm="1" vm="2">
        <f t="array" ref="AB3918">_FV(Table1[[#This Row],[State]],"Country/region",TRUE)</f>
        <v>#VALUE!</v>
      </c>
    </row>
    <row r="3919" spans="1:28" x14ac:dyDescent="0.35">
      <c r="A3919" t="s">
        <v>1634</v>
      </c>
      <c r="B3919">
        <v>51</v>
      </c>
      <c r="C3919" t="s">
        <v>889</v>
      </c>
      <c r="D3919" t="s">
        <v>27</v>
      </c>
      <c r="E3919">
        <f>YEAR(Table1[[#This Row],[Order Date]])</f>
        <v>2013</v>
      </c>
      <c r="F3919">
        <v>1</v>
      </c>
      <c r="G3919">
        <f>MONTH(Table1[[#This Row],[Order Date]])</f>
        <v>11</v>
      </c>
      <c r="H3919" s="1">
        <v>41579</v>
      </c>
      <c r="I3919">
        <v>55014</v>
      </c>
      <c r="J3919" t="s">
        <v>28</v>
      </c>
      <c r="K3919">
        <v>38</v>
      </c>
      <c r="L3919">
        <v>5.85</v>
      </c>
      <c r="M3919" s="2">
        <v>0.03</v>
      </c>
      <c r="N3919">
        <v>235.15</v>
      </c>
      <c r="O3919">
        <v>2.27</v>
      </c>
      <c r="P3919">
        <v>12.7</v>
      </c>
      <c r="Q3919" s="2">
        <v>0.56000000000000005</v>
      </c>
      <c r="R3919" t="s">
        <v>29</v>
      </c>
      <c r="S3919" t="s">
        <v>59</v>
      </c>
      <c r="T3919" t="s">
        <v>1633</v>
      </c>
      <c r="U3919" t="s">
        <v>88</v>
      </c>
      <c r="V3919" t="s">
        <v>52</v>
      </c>
      <c r="W3919">
        <v>7675</v>
      </c>
      <c r="X3919" s="1">
        <v>41580</v>
      </c>
      <c r="Y3919" t="s">
        <v>34</v>
      </c>
      <c r="Z3919" t="e" vm="39">
        <v>#VALUE!</v>
      </c>
      <c r="AA3919">
        <v>88201</v>
      </c>
      <c r="AB3919" t="e" cm="1" vm="2">
        <f t="array" ref="AB3919">_FV(Table1[[#This Row],[State]],"Country/region",TRUE)</f>
        <v>#VALUE!</v>
      </c>
    </row>
    <row r="3920" spans="1:28" x14ac:dyDescent="0.35">
      <c r="A3920" t="s">
        <v>2535</v>
      </c>
      <c r="B3920">
        <v>51</v>
      </c>
      <c r="C3920" t="s">
        <v>2536</v>
      </c>
      <c r="D3920" t="s">
        <v>46</v>
      </c>
      <c r="E3920">
        <f>YEAR(Table1[[#This Row],[Order Date]])</f>
        <v>2013</v>
      </c>
      <c r="F3920">
        <v>1</v>
      </c>
      <c r="G3920">
        <f>MONTH(Table1[[#This Row],[Order Date]])</f>
        <v>11</v>
      </c>
      <c r="H3920" s="1">
        <v>41579</v>
      </c>
      <c r="I3920">
        <v>43745</v>
      </c>
      <c r="J3920" t="s">
        <v>47</v>
      </c>
      <c r="K3920">
        <v>41</v>
      </c>
      <c r="L3920">
        <v>6.68</v>
      </c>
      <c r="M3920" s="2">
        <v>0.08</v>
      </c>
      <c r="N3920">
        <v>260.64</v>
      </c>
      <c r="O3920">
        <v>6.15</v>
      </c>
      <c r="P3920">
        <v>-106.21</v>
      </c>
      <c r="Q3920" s="2">
        <v>0.37</v>
      </c>
      <c r="R3920" t="s">
        <v>29</v>
      </c>
      <c r="S3920" t="s">
        <v>30</v>
      </c>
      <c r="T3920" t="s">
        <v>3090</v>
      </c>
      <c r="U3920" t="s">
        <v>61</v>
      </c>
      <c r="V3920" t="s">
        <v>33</v>
      </c>
      <c r="W3920">
        <v>6170</v>
      </c>
      <c r="X3920" s="1">
        <v>41581</v>
      </c>
      <c r="Y3920" t="s">
        <v>34</v>
      </c>
      <c r="Z3920" t="e" vm="15">
        <v>#VALUE!</v>
      </c>
      <c r="AA3920">
        <v>11758</v>
      </c>
      <c r="AB3920" t="e" cm="1" vm="2">
        <f t="array" ref="AB3920">_FV(Table1[[#This Row],[State]],"Country/region",TRUE)</f>
        <v>#VALUE!</v>
      </c>
    </row>
    <row r="3921" spans="1:28" x14ac:dyDescent="0.35">
      <c r="A3921" t="s">
        <v>2535</v>
      </c>
      <c r="B3921">
        <v>51</v>
      </c>
      <c r="C3921" t="s">
        <v>2536</v>
      </c>
      <c r="D3921" t="s">
        <v>46</v>
      </c>
      <c r="E3921">
        <f>YEAR(Table1[[#This Row],[Order Date]])</f>
        <v>2013</v>
      </c>
      <c r="F3921">
        <v>1</v>
      </c>
      <c r="G3921">
        <f>MONTH(Table1[[#This Row],[Order Date]])</f>
        <v>11</v>
      </c>
      <c r="H3921" s="1">
        <v>41579</v>
      </c>
      <c r="I3921">
        <v>43745</v>
      </c>
      <c r="J3921" t="s">
        <v>47</v>
      </c>
      <c r="K3921">
        <v>26</v>
      </c>
      <c r="L3921">
        <v>50.98</v>
      </c>
      <c r="M3921" s="2">
        <v>0.04</v>
      </c>
      <c r="N3921">
        <v>1368.03</v>
      </c>
      <c r="O3921">
        <v>6.5</v>
      </c>
      <c r="P3921">
        <v>27.51</v>
      </c>
      <c r="Q3921" s="2">
        <v>0.73</v>
      </c>
      <c r="R3921" t="s">
        <v>96</v>
      </c>
      <c r="S3921" t="s">
        <v>30</v>
      </c>
      <c r="T3921" t="s">
        <v>2289</v>
      </c>
      <c r="U3921" t="s">
        <v>102</v>
      </c>
      <c r="V3921" t="s">
        <v>33</v>
      </c>
      <c r="W3921">
        <v>6169</v>
      </c>
      <c r="X3921" s="1">
        <v>41581</v>
      </c>
      <c r="Y3921" t="s">
        <v>34</v>
      </c>
      <c r="Z3921" t="e" vm="15">
        <v>#VALUE!</v>
      </c>
      <c r="AA3921">
        <v>11758</v>
      </c>
      <c r="AB3921" t="e" cm="1" vm="2">
        <f t="array" ref="AB3921">_FV(Table1[[#This Row],[State]],"Country/region",TRUE)</f>
        <v>#VALUE!</v>
      </c>
    </row>
    <row r="3922" spans="1:28" x14ac:dyDescent="0.35">
      <c r="A3922" t="s">
        <v>571</v>
      </c>
      <c r="B3922">
        <v>51</v>
      </c>
      <c r="C3922" t="s">
        <v>572</v>
      </c>
      <c r="D3922" t="s">
        <v>46</v>
      </c>
      <c r="E3922">
        <f>YEAR(Table1[[#This Row],[Order Date]])</f>
        <v>2013</v>
      </c>
      <c r="F3922">
        <v>1</v>
      </c>
      <c r="G3922">
        <f>MONTH(Table1[[#This Row],[Order Date]])</f>
        <v>11</v>
      </c>
      <c r="H3922" s="1">
        <v>41579</v>
      </c>
      <c r="I3922">
        <v>30917</v>
      </c>
      <c r="J3922" t="s">
        <v>47</v>
      </c>
      <c r="K3922">
        <v>11</v>
      </c>
      <c r="L3922">
        <v>8.1199999999999992</v>
      </c>
      <c r="M3922" s="2">
        <v>0.06</v>
      </c>
      <c r="N3922">
        <v>86.79</v>
      </c>
      <c r="O3922">
        <v>2.83</v>
      </c>
      <c r="P3922">
        <v>-45.6</v>
      </c>
      <c r="Q3922" s="2">
        <v>0.77</v>
      </c>
      <c r="R3922" t="s">
        <v>96</v>
      </c>
      <c r="S3922" t="s">
        <v>139</v>
      </c>
      <c r="T3922" t="s">
        <v>998</v>
      </c>
      <c r="U3922" t="s">
        <v>102</v>
      </c>
      <c r="V3922" t="s">
        <v>76</v>
      </c>
      <c r="W3922">
        <v>4343</v>
      </c>
      <c r="X3922" s="1">
        <v>41581</v>
      </c>
      <c r="Y3922" t="s">
        <v>34</v>
      </c>
      <c r="Z3922" t="e" vm="35">
        <v>#VALUE!</v>
      </c>
      <c r="AA3922">
        <v>72116</v>
      </c>
      <c r="AB3922" t="e" cm="1" vm="2">
        <f t="array" ref="AB3922">_FV(Table1[[#This Row],[State]],"Country/region",TRUE)</f>
        <v>#VALUE!</v>
      </c>
    </row>
    <row r="3923" spans="1:28" x14ac:dyDescent="0.35">
      <c r="A3923" t="s">
        <v>3219</v>
      </c>
      <c r="B3923">
        <v>51</v>
      </c>
      <c r="C3923" t="s">
        <v>2536</v>
      </c>
      <c r="D3923" t="s">
        <v>46</v>
      </c>
      <c r="E3923">
        <f>YEAR(Table1[[#This Row],[Order Date]])</f>
        <v>2013</v>
      </c>
      <c r="F3923">
        <v>1</v>
      </c>
      <c r="G3923">
        <f>MONTH(Table1[[#This Row],[Order Date]])</f>
        <v>11</v>
      </c>
      <c r="H3923" s="1">
        <v>41579</v>
      </c>
      <c r="I3923">
        <v>43745</v>
      </c>
      <c r="J3923" t="s">
        <v>47</v>
      </c>
      <c r="K3923">
        <v>1</v>
      </c>
      <c r="L3923">
        <v>3.55</v>
      </c>
      <c r="M3923" s="2">
        <v>0.04</v>
      </c>
      <c r="N3923">
        <v>4.97</v>
      </c>
      <c r="O3923">
        <v>1.43</v>
      </c>
      <c r="P3923">
        <v>-4.91</v>
      </c>
      <c r="Q3923" s="2">
        <v>0.38</v>
      </c>
      <c r="R3923" t="s">
        <v>29</v>
      </c>
      <c r="S3923" t="s">
        <v>59</v>
      </c>
      <c r="T3923" t="s">
        <v>3220</v>
      </c>
      <c r="U3923" t="s">
        <v>232</v>
      </c>
      <c r="V3923" t="s">
        <v>76</v>
      </c>
      <c r="W3923">
        <v>6173</v>
      </c>
      <c r="X3923" s="1">
        <v>41583</v>
      </c>
      <c r="Y3923" t="s">
        <v>34</v>
      </c>
      <c r="Z3923" t="e" vm="18">
        <v>#VALUE!</v>
      </c>
      <c r="AA3923">
        <v>23666</v>
      </c>
      <c r="AB3923" t="e" cm="1" vm="2">
        <f t="array" ref="AB3923">_FV(Table1[[#This Row],[State]],"Country/region",TRUE)</f>
        <v>#VALUE!</v>
      </c>
    </row>
    <row r="3924" spans="1:28" x14ac:dyDescent="0.35">
      <c r="A3924" t="s">
        <v>571</v>
      </c>
      <c r="B3924">
        <v>51</v>
      </c>
      <c r="C3924" t="s">
        <v>572</v>
      </c>
      <c r="D3924" t="s">
        <v>46</v>
      </c>
      <c r="E3924">
        <f>YEAR(Table1[[#This Row],[Order Date]])</f>
        <v>2013</v>
      </c>
      <c r="F3924">
        <v>1</v>
      </c>
      <c r="G3924">
        <f>MONTH(Table1[[#This Row],[Order Date]])</f>
        <v>11</v>
      </c>
      <c r="H3924" s="1">
        <v>41579</v>
      </c>
      <c r="I3924">
        <v>30917</v>
      </c>
      <c r="J3924" t="s">
        <v>47</v>
      </c>
      <c r="K3924">
        <v>8</v>
      </c>
      <c r="L3924">
        <v>96.45</v>
      </c>
      <c r="M3924" s="2">
        <v>0.06</v>
      </c>
      <c r="N3924">
        <v>753.8</v>
      </c>
      <c r="O3924">
        <v>13.99</v>
      </c>
      <c r="P3924">
        <v>-32.303100000000001</v>
      </c>
      <c r="Q3924" s="2">
        <v>0.38</v>
      </c>
      <c r="R3924" t="s">
        <v>96</v>
      </c>
      <c r="S3924" t="s">
        <v>80</v>
      </c>
      <c r="T3924" t="s">
        <v>3221</v>
      </c>
      <c r="U3924" t="s">
        <v>98</v>
      </c>
      <c r="V3924" t="s">
        <v>76</v>
      </c>
      <c r="W3924">
        <v>4344</v>
      </c>
      <c r="X3924" s="1">
        <v>41583</v>
      </c>
      <c r="Y3924" t="s">
        <v>34</v>
      </c>
      <c r="Z3924" t="e" vm="35">
        <v>#VALUE!</v>
      </c>
      <c r="AA3924">
        <v>72116</v>
      </c>
      <c r="AB3924" t="e" cm="1" vm="2">
        <f t="array" ref="AB3924">_FV(Table1[[#This Row],[State]],"Country/region",TRUE)</f>
        <v>#VALUE!</v>
      </c>
    </row>
    <row r="3925" spans="1:28" x14ac:dyDescent="0.35">
      <c r="A3925" t="s">
        <v>3219</v>
      </c>
      <c r="B3925">
        <v>51</v>
      </c>
      <c r="C3925" t="s">
        <v>2536</v>
      </c>
      <c r="D3925" t="s">
        <v>46</v>
      </c>
      <c r="E3925">
        <f>YEAR(Table1[[#This Row],[Order Date]])</f>
        <v>2013</v>
      </c>
      <c r="F3925">
        <v>1</v>
      </c>
      <c r="G3925">
        <f>MONTH(Table1[[#This Row],[Order Date]])</f>
        <v>11</v>
      </c>
      <c r="H3925" s="1">
        <v>41579</v>
      </c>
      <c r="I3925">
        <v>43745</v>
      </c>
      <c r="J3925" t="s">
        <v>47</v>
      </c>
      <c r="K3925">
        <v>5</v>
      </c>
      <c r="L3925">
        <v>25.98</v>
      </c>
      <c r="M3925" s="2">
        <v>7.0000000000000007E-2</v>
      </c>
      <c r="N3925">
        <v>128.59</v>
      </c>
      <c r="O3925">
        <v>5.37</v>
      </c>
      <c r="P3925">
        <v>-15.17</v>
      </c>
      <c r="Q3925" s="2">
        <v>0.5</v>
      </c>
      <c r="R3925" t="s">
        <v>29</v>
      </c>
      <c r="S3925" t="s">
        <v>80</v>
      </c>
      <c r="T3925" t="s">
        <v>2376</v>
      </c>
      <c r="U3925" t="s">
        <v>214</v>
      </c>
      <c r="V3925" t="s">
        <v>76</v>
      </c>
      <c r="W3925">
        <v>6172</v>
      </c>
      <c r="X3925" s="1">
        <v>41586</v>
      </c>
      <c r="Y3925" t="s">
        <v>34</v>
      </c>
      <c r="Z3925" t="e" vm="18">
        <v>#VALUE!</v>
      </c>
      <c r="AA3925">
        <v>23666</v>
      </c>
      <c r="AB3925" t="e" cm="1" vm="2">
        <f t="array" ref="AB3925">_FV(Table1[[#This Row],[State]],"Country/region",TRUE)</f>
        <v>#VALUE!</v>
      </c>
    </row>
    <row r="3926" spans="1:28" x14ac:dyDescent="0.35">
      <c r="A3926" t="s">
        <v>3222</v>
      </c>
      <c r="B3926">
        <v>51</v>
      </c>
      <c r="C3926" t="s">
        <v>788</v>
      </c>
      <c r="D3926" t="s">
        <v>27</v>
      </c>
      <c r="E3926">
        <f>YEAR(Table1[[#This Row],[Order Date]])</f>
        <v>2013</v>
      </c>
      <c r="F3926">
        <v>1</v>
      </c>
      <c r="G3926">
        <f>MONTH(Table1[[#This Row],[Order Date]])</f>
        <v>11</v>
      </c>
      <c r="H3926" s="1">
        <v>41581</v>
      </c>
      <c r="I3926">
        <v>23271</v>
      </c>
      <c r="J3926" t="s">
        <v>28</v>
      </c>
      <c r="K3926">
        <v>1</v>
      </c>
      <c r="L3926">
        <v>808.49</v>
      </c>
      <c r="M3926" s="2">
        <v>0.09</v>
      </c>
      <c r="N3926">
        <v>794.58</v>
      </c>
      <c r="O3926">
        <v>55.3</v>
      </c>
      <c r="P3926">
        <v>-1748.3433</v>
      </c>
      <c r="Q3926" s="2">
        <v>0.4</v>
      </c>
      <c r="R3926" t="s">
        <v>96</v>
      </c>
      <c r="S3926" t="s">
        <v>49</v>
      </c>
      <c r="T3926" t="s">
        <v>2013</v>
      </c>
      <c r="U3926" t="s">
        <v>98</v>
      </c>
      <c r="V3926" t="s">
        <v>33</v>
      </c>
      <c r="W3926">
        <v>3250</v>
      </c>
      <c r="X3926" s="1">
        <v>41582</v>
      </c>
      <c r="Y3926" t="s">
        <v>53</v>
      </c>
      <c r="Z3926" t="e" vm="30">
        <v>#VALUE!</v>
      </c>
      <c r="AA3926">
        <v>1580</v>
      </c>
      <c r="AB3926" t="e" cm="1" vm="2">
        <f t="array" ref="AB3926">_FV(Table1[[#This Row],[State]],"Country/region",TRUE)</f>
        <v>#VALUE!</v>
      </c>
    </row>
    <row r="3927" spans="1:28" x14ac:dyDescent="0.35">
      <c r="A3927" t="s">
        <v>1714</v>
      </c>
      <c r="B3927">
        <v>51</v>
      </c>
      <c r="C3927" t="s">
        <v>683</v>
      </c>
      <c r="D3927" t="s">
        <v>46</v>
      </c>
      <c r="E3927">
        <f>YEAR(Table1[[#This Row],[Order Date]])</f>
        <v>2013</v>
      </c>
      <c r="F3927">
        <v>1</v>
      </c>
      <c r="G3927">
        <f>MONTH(Table1[[#This Row],[Order Date]])</f>
        <v>11</v>
      </c>
      <c r="H3927" s="1">
        <v>41581</v>
      </c>
      <c r="I3927">
        <v>19974</v>
      </c>
      <c r="J3927" t="s">
        <v>28</v>
      </c>
      <c r="K3927">
        <v>14</v>
      </c>
      <c r="L3927">
        <v>279.81</v>
      </c>
      <c r="M3927" s="2">
        <v>0.1</v>
      </c>
      <c r="N3927">
        <v>3830.84</v>
      </c>
      <c r="O3927">
        <v>23.19</v>
      </c>
      <c r="P3927">
        <v>635.33000000000004</v>
      </c>
      <c r="Q3927" s="2">
        <v>0.59</v>
      </c>
      <c r="R3927" t="s">
        <v>29</v>
      </c>
      <c r="S3927" t="s">
        <v>49</v>
      </c>
      <c r="T3927" t="s">
        <v>439</v>
      </c>
      <c r="U3927" t="s">
        <v>214</v>
      </c>
      <c r="V3927" t="s">
        <v>76</v>
      </c>
      <c r="W3927">
        <v>2762</v>
      </c>
      <c r="X3927" s="1">
        <v>41583</v>
      </c>
      <c r="Y3927" t="s">
        <v>53</v>
      </c>
      <c r="Z3927" t="e" vm="47">
        <v>#VALUE!</v>
      </c>
      <c r="AA3927">
        <v>27893</v>
      </c>
      <c r="AB3927" t="e" cm="1" vm="2">
        <f t="array" ref="AB3927">_FV(Table1[[#This Row],[State]],"Country/region",TRUE)</f>
        <v>#VALUE!</v>
      </c>
    </row>
    <row r="3928" spans="1:28" x14ac:dyDescent="0.35">
      <c r="A3928" t="s">
        <v>1714</v>
      </c>
      <c r="B3928">
        <v>51</v>
      </c>
      <c r="C3928" t="s">
        <v>683</v>
      </c>
      <c r="D3928" t="s">
        <v>46</v>
      </c>
      <c r="E3928">
        <f>YEAR(Table1[[#This Row],[Order Date]])</f>
        <v>2013</v>
      </c>
      <c r="F3928">
        <v>1</v>
      </c>
      <c r="G3928">
        <f>MONTH(Table1[[#This Row],[Order Date]])</f>
        <v>11</v>
      </c>
      <c r="H3928" s="1">
        <v>41581</v>
      </c>
      <c r="I3928">
        <v>19974</v>
      </c>
      <c r="J3928" t="s">
        <v>28</v>
      </c>
      <c r="K3928">
        <v>22</v>
      </c>
      <c r="L3928">
        <v>12.28</v>
      </c>
      <c r="M3928" s="2">
        <v>7.0000000000000007E-2</v>
      </c>
      <c r="N3928">
        <v>267.43</v>
      </c>
      <c r="O3928">
        <v>6.13</v>
      </c>
      <c r="P3928">
        <v>-45.98</v>
      </c>
      <c r="Q3928" s="2">
        <v>0.56999999999999995</v>
      </c>
      <c r="R3928" t="s">
        <v>29</v>
      </c>
      <c r="S3928" t="s">
        <v>30</v>
      </c>
      <c r="T3928" t="s">
        <v>2435</v>
      </c>
      <c r="U3928" t="s">
        <v>32</v>
      </c>
      <c r="V3928" t="s">
        <v>76</v>
      </c>
      <c r="W3928">
        <v>2763</v>
      </c>
      <c r="X3928" s="1">
        <v>41583</v>
      </c>
      <c r="Y3928" t="s">
        <v>34</v>
      </c>
      <c r="Z3928" t="e" vm="47">
        <v>#VALUE!</v>
      </c>
      <c r="AA3928">
        <v>27893</v>
      </c>
      <c r="AB3928" t="e" cm="1" vm="2">
        <f t="array" ref="AB3928">_FV(Table1[[#This Row],[State]],"Country/region",TRUE)</f>
        <v>#VALUE!</v>
      </c>
    </row>
    <row r="3929" spans="1:28" x14ac:dyDescent="0.35">
      <c r="A3929" t="s">
        <v>3066</v>
      </c>
      <c r="B3929">
        <v>51</v>
      </c>
      <c r="C3929" t="s">
        <v>3067</v>
      </c>
      <c r="D3929" t="s">
        <v>38</v>
      </c>
      <c r="E3929">
        <f>YEAR(Table1[[#This Row],[Order Date]])</f>
        <v>2013</v>
      </c>
      <c r="F3929">
        <v>1</v>
      </c>
      <c r="G3929">
        <f>MONTH(Table1[[#This Row],[Order Date]])</f>
        <v>11</v>
      </c>
      <c r="H3929" s="1">
        <v>41582</v>
      </c>
      <c r="I3929">
        <v>28802</v>
      </c>
      <c r="J3929" t="s">
        <v>28</v>
      </c>
      <c r="K3929">
        <v>23</v>
      </c>
      <c r="L3929">
        <v>17.670000000000002</v>
      </c>
      <c r="M3929" s="2">
        <v>0.08</v>
      </c>
      <c r="N3929">
        <v>413.8</v>
      </c>
      <c r="O3929">
        <v>8.99</v>
      </c>
      <c r="P3929">
        <v>51.36</v>
      </c>
      <c r="Q3929" s="2">
        <v>0.47</v>
      </c>
      <c r="R3929" t="s">
        <v>48</v>
      </c>
      <c r="S3929" t="s">
        <v>139</v>
      </c>
      <c r="T3929" t="s">
        <v>1223</v>
      </c>
      <c r="U3929" t="s">
        <v>82</v>
      </c>
      <c r="V3929" t="s">
        <v>68</v>
      </c>
      <c r="W3929">
        <v>4032</v>
      </c>
      <c r="X3929" s="1">
        <v>41584</v>
      </c>
      <c r="Y3929" t="s">
        <v>42</v>
      </c>
      <c r="Z3929" t="e" vm="12">
        <v>#VALUE!</v>
      </c>
      <c r="AA3929">
        <v>50322</v>
      </c>
      <c r="AB3929" t="e" cm="1" vm="2">
        <f t="array" ref="AB3929">_FV(Table1[[#This Row],[State]],"Country/region",TRUE)</f>
        <v>#VALUE!</v>
      </c>
    </row>
    <row r="3930" spans="1:28" x14ac:dyDescent="0.35">
      <c r="A3930" t="s">
        <v>2596</v>
      </c>
      <c r="B3930">
        <v>51</v>
      </c>
      <c r="C3930" t="s">
        <v>977</v>
      </c>
      <c r="D3930" t="s">
        <v>46</v>
      </c>
      <c r="E3930">
        <f>YEAR(Table1[[#This Row],[Order Date]])</f>
        <v>2013</v>
      </c>
      <c r="F3930">
        <v>1</v>
      </c>
      <c r="G3930">
        <f>MONTH(Table1[[#This Row],[Order Date]])</f>
        <v>11</v>
      </c>
      <c r="H3930" s="1">
        <v>41582</v>
      </c>
      <c r="I3930">
        <v>15878</v>
      </c>
      <c r="J3930" t="s">
        <v>28</v>
      </c>
      <c r="K3930">
        <v>36</v>
      </c>
      <c r="L3930">
        <v>7.28</v>
      </c>
      <c r="M3930" s="2">
        <v>0.05</v>
      </c>
      <c r="N3930">
        <v>275.06</v>
      </c>
      <c r="O3930">
        <v>11.15</v>
      </c>
      <c r="P3930">
        <v>-237.87</v>
      </c>
      <c r="Q3930" s="2">
        <v>0.37</v>
      </c>
      <c r="R3930" t="s">
        <v>29</v>
      </c>
      <c r="S3930" t="s">
        <v>30</v>
      </c>
      <c r="T3930" t="s">
        <v>598</v>
      </c>
      <c r="U3930" t="s">
        <v>61</v>
      </c>
      <c r="V3930" t="s">
        <v>68</v>
      </c>
      <c r="W3930">
        <v>2202</v>
      </c>
      <c r="X3930" s="1">
        <v>41584</v>
      </c>
      <c r="Y3930" t="s">
        <v>34</v>
      </c>
      <c r="Z3930" t="e" vm="5">
        <v>#VALUE!</v>
      </c>
      <c r="AA3930">
        <v>55016</v>
      </c>
      <c r="AB3930" t="e" cm="1" vm="2">
        <f t="array" ref="AB3930">_FV(Table1[[#This Row],[State]],"Country/region",TRUE)</f>
        <v>#VALUE!</v>
      </c>
    </row>
    <row r="3931" spans="1:28" x14ac:dyDescent="0.35">
      <c r="A3931" t="s">
        <v>3223</v>
      </c>
      <c r="B3931">
        <v>51</v>
      </c>
      <c r="C3931" t="s">
        <v>1849</v>
      </c>
      <c r="D3931" t="s">
        <v>38</v>
      </c>
      <c r="E3931">
        <f>YEAR(Table1[[#This Row],[Order Date]])</f>
        <v>2013</v>
      </c>
      <c r="F3931">
        <v>1</v>
      </c>
      <c r="G3931">
        <f>MONTH(Table1[[#This Row],[Order Date]])</f>
        <v>11</v>
      </c>
      <c r="H3931" s="1">
        <v>41582</v>
      </c>
      <c r="I3931">
        <v>32228</v>
      </c>
      <c r="J3931" t="s">
        <v>58</v>
      </c>
      <c r="K3931">
        <v>35</v>
      </c>
      <c r="L3931">
        <v>5.84</v>
      </c>
      <c r="M3931" s="2">
        <v>0.01</v>
      </c>
      <c r="N3931">
        <v>209.63</v>
      </c>
      <c r="O3931">
        <v>1.2</v>
      </c>
      <c r="P3931">
        <v>43.53</v>
      </c>
      <c r="Q3931" s="2">
        <v>0.55000000000000004</v>
      </c>
      <c r="R3931" t="s">
        <v>29</v>
      </c>
      <c r="S3931" t="s">
        <v>59</v>
      </c>
      <c r="T3931" t="s">
        <v>1846</v>
      </c>
      <c r="U3931" t="s">
        <v>88</v>
      </c>
      <c r="V3931" t="s">
        <v>52</v>
      </c>
      <c r="W3931">
        <v>4531</v>
      </c>
      <c r="X3931" s="1">
        <v>41584</v>
      </c>
      <c r="Y3931" t="s">
        <v>34</v>
      </c>
      <c r="Z3931" t="e" vm="23">
        <v>#VALUE!</v>
      </c>
      <c r="AA3931">
        <v>98059</v>
      </c>
      <c r="AB3931" t="e" cm="1" vm="2">
        <f t="array" ref="AB3931">_FV(Table1[[#This Row],[State]],"Country/region",TRUE)</f>
        <v>#VALUE!</v>
      </c>
    </row>
    <row r="3932" spans="1:28" x14ac:dyDescent="0.35">
      <c r="A3932" t="s">
        <v>2004</v>
      </c>
      <c r="B3932">
        <v>51</v>
      </c>
      <c r="C3932" t="s">
        <v>1941</v>
      </c>
      <c r="D3932" t="s">
        <v>46</v>
      </c>
      <c r="E3932">
        <f>YEAR(Table1[[#This Row],[Order Date]])</f>
        <v>2013</v>
      </c>
      <c r="F3932">
        <v>1</v>
      </c>
      <c r="G3932">
        <f>MONTH(Table1[[#This Row],[Order Date]])</f>
        <v>11</v>
      </c>
      <c r="H3932" s="1">
        <v>41582</v>
      </c>
      <c r="I3932">
        <v>52256</v>
      </c>
      <c r="J3932" t="s">
        <v>39</v>
      </c>
      <c r="K3932">
        <v>23</v>
      </c>
      <c r="L3932">
        <v>65.989999999999995</v>
      </c>
      <c r="M3932" s="2">
        <v>0.06</v>
      </c>
      <c r="N3932">
        <v>1236.954</v>
      </c>
      <c r="O3932">
        <v>4.2</v>
      </c>
      <c r="P3932">
        <v>119.889</v>
      </c>
      <c r="Q3932" s="2">
        <v>0.59</v>
      </c>
      <c r="R3932" t="s">
        <v>96</v>
      </c>
      <c r="S3932" t="s">
        <v>30</v>
      </c>
      <c r="T3932">
        <v>5170</v>
      </c>
      <c r="U3932" t="s">
        <v>105</v>
      </c>
      <c r="V3932" t="s">
        <v>68</v>
      </c>
      <c r="W3932">
        <v>7332</v>
      </c>
      <c r="X3932" s="1">
        <v>41584</v>
      </c>
      <c r="Y3932" t="s">
        <v>34</v>
      </c>
      <c r="Z3932" t="e" vm="11">
        <v>#VALUE!</v>
      </c>
      <c r="AA3932">
        <v>75090</v>
      </c>
      <c r="AB3932" t="e" cm="1" vm="2">
        <f t="array" ref="AB3932">_FV(Table1[[#This Row],[State]],"Country/region",TRUE)</f>
        <v>#VALUE!</v>
      </c>
    </row>
    <row r="3933" spans="1:28" x14ac:dyDescent="0.35">
      <c r="A3933" t="s">
        <v>3224</v>
      </c>
      <c r="B3933">
        <v>51</v>
      </c>
      <c r="C3933" t="s">
        <v>3067</v>
      </c>
      <c r="D3933" t="s">
        <v>38</v>
      </c>
      <c r="E3933">
        <f>YEAR(Table1[[#This Row],[Order Date]])</f>
        <v>2013</v>
      </c>
      <c r="F3933">
        <v>1</v>
      </c>
      <c r="G3933">
        <f>MONTH(Table1[[#This Row],[Order Date]])</f>
        <v>11</v>
      </c>
      <c r="H3933" s="1">
        <v>41582</v>
      </c>
      <c r="I3933">
        <v>28802</v>
      </c>
      <c r="J3933" t="s">
        <v>28</v>
      </c>
      <c r="K3933">
        <v>22</v>
      </c>
      <c r="L3933">
        <v>205.99</v>
      </c>
      <c r="M3933" s="2">
        <v>0.02</v>
      </c>
      <c r="N3933">
        <v>4001.4684999999999</v>
      </c>
      <c r="O3933">
        <v>3</v>
      </c>
      <c r="P3933">
        <v>884.90700000000004</v>
      </c>
      <c r="Q3933" s="2">
        <v>0.57999999999999996</v>
      </c>
      <c r="R3933" t="s">
        <v>96</v>
      </c>
      <c r="S3933" t="s">
        <v>30</v>
      </c>
      <c r="T3933">
        <v>6185</v>
      </c>
      <c r="U3933" t="s">
        <v>105</v>
      </c>
      <c r="V3933" t="s">
        <v>68</v>
      </c>
      <c r="W3933">
        <v>4034</v>
      </c>
      <c r="X3933" s="1">
        <v>41584</v>
      </c>
      <c r="Y3933" t="s">
        <v>34</v>
      </c>
      <c r="Z3933" t="e" vm="12">
        <v>#VALUE!</v>
      </c>
      <c r="AA3933">
        <v>50701</v>
      </c>
      <c r="AB3933" t="e" cm="1" vm="2">
        <f t="array" ref="AB3933">_FV(Table1[[#This Row],[State]],"Country/region",TRUE)</f>
        <v>#VALUE!</v>
      </c>
    </row>
    <row r="3934" spans="1:28" x14ac:dyDescent="0.35">
      <c r="A3934" t="s">
        <v>3224</v>
      </c>
      <c r="B3934">
        <v>51</v>
      </c>
      <c r="C3934" t="s">
        <v>3067</v>
      </c>
      <c r="D3934" t="s">
        <v>38</v>
      </c>
      <c r="E3934">
        <f>YEAR(Table1[[#This Row],[Order Date]])</f>
        <v>2013</v>
      </c>
      <c r="F3934">
        <v>1</v>
      </c>
      <c r="G3934">
        <f>MONTH(Table1[[#This Row],[Order Date]])</f>
        <v>11</v>
      </c>
      <c r="H3934" s="1">
        <v>41582</v>
      </c>
      <c r="I3934">
        <v>28802</v>
      </c>
      <c r="J3934" t="s">
        <v>28</v>
      </c>
      <c r="K3934">
        <v>36</v>
      </c>
      <c r="L3934">
        <v>8.34</v>
      </c>
      <c r="M3934" s="2">
        <v>0</v>
      </c>
      <c r="N3934">
        <v>336.25</v>
      </c>
      <c r="O3934">
        <v>4.82</v>
      </c>
      <c r="P3934">
        <v>25.95</v>
      </c>
      <c r="Q3934" s="2">
        <v>0.4</v>
      </c>
      <c r="R3934" t="s">
        <v>29</v>
      </c>
      <c r="S3934" t="s">
        <v>30</v>
      </c>
      <c r="T3934" t="s">
        <v>613</v>
      </c>
      <c r="U3934" t="s">
        <v>61</v>
      </c>
      <c r="V3934" t="s">
        <v>68</v>
      </c>
      <c r="W3934">
        <v>4033</v>
      </c>
      <c r="X3934" s="1">
        <v>41585</v>
      </c>
      <c r="Y3934" t="s">
        <v>42</v>
      </c>
      <c r="Z3934" t="e" vm="12">
        <v>#VALUE!</v>
      </c>
      <c r="AA3934">
        <v>50701</v>
      </c>
      <c r="AB3934" t="e" cm="1" vm="2">
        <f t="array" ref="AB3934">_FV(Table1[[#This Row],[State]],"Country/region",TRUE)</f>
        <v>#VALUE!</v>
      </c>
    </row>
    <row r="3935" spans="1:28" x14ac:dyDescent="0.35">
      <c r="A3935" t="s">
        <v>622</v>
      </c>
      <c r="B3935">
        <v>51</v>
      </c>
      <c r="C3935" t="s">
        <v>3225</v>
      </c>
      <c r="D3935" t="s">
        <v>27</v>
      </c>
      <c r="E3935">
        <f>YEAR(Table1[[#This Row],[Order Date]])</f>
        <v>2013</v>
      </c>
      <c r="F3935">
        <v>1</v>
      </c>
      <c r="G3935">
        <f>MONTH(Table1[[#This Row],[Order Date]])</f>
        <v>11</v>
      </c>
      <c r="H3935" s="1">
        <v>41582</v>
      </c>
      <c r="I3935">
        <v>15206</v>
      </c>
      <c r="J3935" t="s">
        <v>47</v>
      </c>
      <c r="K3935">
        <v>35</v>
      </c>
      <c r="L3935">
        <v>150.97999999999999</v>
      </c>
      <c r="M3935" s="2">
        <v>0.05</v>
      </c>
      <c r="N3935">
        <v>5287.16</v>
      </c>
      <c r="O3935">
        <v>66.27</v>
      </c>
      <c r="P3935">
        <v>-769.05</v>
      </c>
      <c r="Q3935" s="2">
        <v>0.65</v>
      </c>
      <c r="R3935" t="s">
        <v>48</v>
      </c>
      <c r="S3935" t="s">
        <v>73</v>
      </c>
      <c r="T3935" t="s">
        <v>1859</v>
      </c>
      <c r="U3935" t="s">
        <v>154</v>
      </c>
      <c r="V3935" t="s">
        <v>52</v>
      </c>
      <c r="W3935">
        <v>2131</v>
      </c>
      <c r="X3935" s="1">
        <v>41587</v>
      </c>
      <c r="Y3935" t="s">
        <v>53</v>
      </c>
      <c r="Z3935" t="e" vm="4">
        <v>#VALUE!</v>
      </c>
      <c r="AA3935">
        <v>90022</v>
      </c>
      <c r="AB3935" t="e" cm="1" vm="2">
        <f t="array" ref="AB3935">_FV(Table1[[#This Row],[State]],"Country/region",TRUE)</f>
        <v>#VALUE!</v>
      </c>
    </row>
    <row r="3936" spans="1:28" x14ac:dyDescent="0.35">
      <c r="A3936" t="s">
        <v>1035</v>
      </c>
      <c r="B3936">
        <v>51</v>
      </c>
      <c r="C3936" t="s">
        <v>1400</v>
      </c>
      <c r="D3936" t="s">
        <v>46</v>
      </c>
      <c r="E3936">
        <f>YEAR(Table1[[#This Row],[Order Date]])</f>
        <v>2013</v>
      </c>
      <c r="F3936">
        <v>1</v>
      </c>
      <c r="G3936">
        <f>MONTH(Table1[[#This Row],[Order Date]])</f>
        <v>11</v>
      </c>
      <c r="H3936" s="1">
        <v>41583</v>
      </c>
      <c r="I3936">
        <v>34816</v>
      </c>
      <c r="J3936" t="s">
        <v>39</v>
      </c>
      <c r="K3936">
        <v>29</v>
      </c>
      <c r="L3936">
        <v>41.71</v>
      </c>
      <c r="M3936" s="2">
        <v>0.1</v>
      </c>
      <c r="N3936">
        <v>1158.45</v>
      </c>
      <c r="O3936">
        <v>4.5</v>
      </c>
      <c r="P3936">
        <v>267.16000000000003</v>
      </c>
      <c r="Q3936" s="2">
        <v>0.56000000000000005</v>
      </c>
      <c r="R3936" t="s">
        <v>29</v>
      </c>
      <c r="S3936" t="s">
        <v>30</v>
      </c>
      <c r="T3936" t="s">
        <v>3226</v>
      </c>
      <c r="U3936" t="s">
        <v>214</v>
      </c>
      <c r="V3936" t="s">
        <v>68</v>
      </c>
      <c r="W3936">
        <v>4893</v>
      </c>
      <c r="X3936" s="1">
        <v>41583</v>
      </c>
      <c r="Y3936" t="s">
        <v>34</v>
      </c>
      <c r="Z3936" t="e" vm="12">
        <v>#VALUE!</v>
      </c>
      <c r="AA3936">
        <v>50158</v>
      </c>
      <c r="AB3936" t="e" cm="1" vm="2">
        <f t="array" ref="AB3936">_FV(Table1[[#This Row],[State]],"Country/region",TRUE)</f>
        <v>#VALUE!</v>
      </c>
    </row>
    <row r="3937" spans="1:28" x14ac:dyDescent="0.35">
      <c r="A3937" t="s">
        <v>2935</v>
      </c>
      <c r="B3937">
        <v>51</v>
      </c>
      <c r="C3937" t="s">
        <v>1796</v>
      </c>
      <c r="D3937" t="s">
        <v>27</v>
      </c>
      <c r="E3937">
        <f>YEAR(Table1[[#This Row],[Order Date]])</f>
        <v>2013</v>
      </c>
      <c r="F3937">
        <v>1</v>
      </c>
      <c r="G3937">
        <f>MONTH(Table1[[#This Row],[Order Date]])</f>
        <v>11</v>
      </c>
      <c r="H3937" s="1">
        <v>41583</v>
      </c>
      <c r="I3937">
        <v>37957</v>
      </c>
      <c r="J3937" t="s">
        <v>39</v>
      </c>
      <c r="K3937">
        <v>31</v>
      </c>
      <c r="L3937">
        <v>6.81</v>
      </c>
      <c r="M3937" s="2">
        <v>0</v>
      </c>
      <c r="N3937">
        <v>229.26</v>
      </c>
      <c r="O3937">
        <v>5.48</v>
      </c>
      <c r="P3937">
        <v>-37.202500000000001</v>
      </c>
      <c r="Q3937" s="2">
        <v>0.37</v>
      </c>
      <c r="R3937" t="s">
        <v>29</v>
      </c>
      <c r="S3937" t="s">
        <v>30</v>
      </c>
      <c r="T3937" t="s">
        <v>3061</v>
      </c>
      <c r="U3937" t="s">
        <v>67</v>
      </c>
      <c r="V3937" t="s">
        <v>52</v>
      </c>
      <c r="W3937">
        <v>5343</v>
      </c>
      <c r="X3937" s="1">
        <v>41584</v>
      </c>
      <c r="Y3937" t="s">
        <v>34</v>
      </c>
      <c r="Z3937" t="e" vm="4">
        <v>#VALUE!</v>
      </c>
      <c r="AA3937">
        <v>94583</v>
      </c>
      <c r="AB3937" t="e" cm="1" vm="2">
        <f t="array" ref="AB3937">_FV(Table1[[#This Row],[State]],"Country/region",TRUE)</f>
        <v>#VALUE!</v>
      </c>
    </row>
    <row r="3938" spans="1:28" x14ac:dyDescent="0.35">
      <c r="A3938" t="s">
        <v>449</v>
      </c>
      <c r="B3938">
        <v>51</v>
      </c>
      <c r="C3938" t="s">
        <v>1400</v>
      </c>
      <c r="D3938" t="s">
        <v>46</v>
      </c>
      <c r="E3938">
        <f>YEAR(Table1[[#This Row],[Order Date]])</f>
        <v>2013</v>
      </c>
      <c r="F3938">
        <v>1</v>
      </c>
      <c r="G3938">
        <f>MONTH(Table1[[#This Row],[Order Date]])</f>
        <v>11</v>
      </c>
      <c r="H3938" s="1">
        <v>41583</v>
      </c>
      <c r="I3938">
        <v>34816</v>
      </c>
      <c r="J3938" t="s">
        <v>39</v>
      </c>
      <c r="K3938">
        <v>43</v>
      </c>
      <c r="L3938">
        <v>60.98</v>
      </c>
      <c r="M3938" s="2">
        <v>0.1</v>
      </c>
      <c r="N3938">
        <v>2568.71</v>
      </c>
      <c r="O3938">
        <v>19.989999999999998</v>
      </c>
      <c r="P3938">
        <v>590.77</v>
      </c>
      <c r="Q3938" s="2">
        <v>0.38</v>
      </c>
      <c r="R3938" t="s">
        <v>29</v>
      </c>
      <c r="S3938" t="s">
        <v>30</v>
      </c>
      <c r="T3938" t="s">
        <v>2139</v>
      </c>
      <c r="U3938" t="s">
        <v>267</v>
      </c>
      <c r="V3938" t="s">
        <v>68</v>
      </c>
      <c r="W3938">
        <v>4894</v>
      </c>
      <c r="X3938" s="1">
        <v>41585</v>
      </c>
      <c r="Y3938" t="s">
        <v>34</v>
      </c>
      <c r="Z3938" t="e" vm="12">
        <v>#VALUE!</v>
      </c>
      <c r="AA3938">
        <v>51106</v>
      </c>
      <c r="AB3938" t="e" cm="1" vm="2">
        <f t="array" ref="AB3938">_FV(Table1[[#This Row],[State]],"Country/region",TRUE)</f>
        <v>#VALUE!</v>
      </c>
    </row>
    <row r="3939" spans="1:28" x14ac:dyDescent="0.35">
      <c r="A3939" t="s">
        <v>909</v>
      </c>
      <c r="B3939">
        <v>51</v>
      </c>
      <c r="C3939" t="s">
        <v>910</v>
      </c>
      <c r="D3939" t="s">
        <v>27</v>
      </c>
      <c r="E3939">
        <f>YEAR(Table1[[#This Row],[Order Date]])</f>
        <v>2013</v>
      </c>
      <c r="F3939">
        <v>1</v>
      </c>
      <c r="G3939">
        <f>MONTH(Table1[[#This Row],[Order Date]])</f>
        <v>11</v>
      </c>
      <c r="H3939" s="1">
        <v>41583</v>
      </c>
      <c r="I3939">
        <v>48165</v>
      </c>
      <c r="J3939" t="s">
        <v>28</v>
      </c>
      <c r="K3939">
        <v>28</v>
      </c>
      <c r="L3939">
        <v>6.48</v>
      </c>
      <c r="M3939" s="2">
        <v>0.01</v>
      </c>
      <c r="N3939">
        <v>199.94</v>
      </c>
      <c r="O3939">
        <v>9.5399999999999991</v>
      </c>
      <c r="P3939">
        <v>-147.27000000000001</v>
      </c>
      <c r="Q3939" s="2">
        <v>0.37</v>
      </c>
      <c r="R3939" t="s">
        <v>29</v>
      </c>
      <c r="S3939" t="s">
        <v>30</v>
      </c>
      <c r="T3939" t="s">
        <v>1751</v>
      </c>
      <c r="U3939" t="s">
        <v>61</v>
      </c>
      <c r="V3939" t="s">
        <v>68</v>
      </c>
      <c r="W3939">
        <v>6761</v>
      </c>
      <c r="X3939" s="1">
        <v>41585</v>
      </c>
      <c r="Y3939" t="s">
        <v>34</v>
      </c>
      <c r="Z3939" t="e" vm="40">
        <v>#VALUE!</v>
      </c>
      <c r="AA3939">
        <v>66762</v>
      </c>
      <c r="AB3939" t="e" cm="1" vm="2">
        <f t="array" ref="AB3939">_FV(Table1[[#This Row],[State]],"Country/region",TRUE)</f>
        <v>#VALUE!</v>
      </c>
    </row>
    <row r="3940" spans="1:28" x14ac:dyDescent="0.35">
      <c r="A3940" t="s">
        <v>1481</v>
      </c>
      <c r="B3940">
        <v>51</v>
      </c>
      <c r="C3940" t="s">
        <v>1748</v>
      </c>
      <c r="D3940" t="s">
        <v>46</v>
      </c>
      <c r="E3940">
        <f>YEAR(Table1[[#This Row],[Order Date]])</f>
        <v>2013</v>
      </c>
      <c r="F3940">
        <v>1</v>
      </c>
      <c r="G3940">
        <f>MONTH(Table1[[#This Row],[Order Date]])</f>
        <v>11</v>
      </c>
      <c r="H3940" s="1">
        <v>41584</v>
      </c>
      <c r="I3940">
        <v>27335</v>
      </c>
      <c r="J3940" t="s">
        <v>47</v>
      </c>
      <c r="K3940">
        <v>23</v>
      </c>
      <c r="L3940">
        <v>2.66</v>
      </c>
      <c r="M3940" s="2">
        <v>0.03</v>
      </c>
      <c r="N3940">
        <v>67.47</v>
      </c>
      <c r="O3940">
        <v>6.35</v>
      </c>
      <c r="P3940">
        <v>-100.6</v>
      </c>
      <c r="Q3940" s="2">
        <v>0.36</v>
      </c>
      <c r="R3940" t="s">
        <v>29</v>
      </c>
      <c r="S3940" t="s">
        <v>30</v>
      </c>
      <c r="T3940" t="s">
        <v>2254</v>
      </c>
      <c r="U3940" t="s">
        <v>267</v>
      </c>
      <c r="V3940" t="s">
        <v>33</v>
      </c>
      <c r="W3940">
        <v>3836</v>
      </c>
      <c r="X3940" s="1">
        <v>41584</v>
      </c>
      <c r="Y3940" t="s">
        <v>34</v>
      </c>
      <c r="Z3940" t="e" vm="30">
        <v>#VALUE!</v>
      </c>
      <c r="AA3940">
        <v>2110</v>
      </c>
      <c r="AB3940" t="e" cm="1" vm="2">
        <f t="array" ref="AB3940">_FV(Table1[[#This Row],[State]],"Country/region",TRUE)</f>
        <v>#VALUE!</v>
      </c>
    </row>
    <row r="3941" spans="1:28" x14ac:dyDescent="0.35">
      <c r="A3941" t="s">
        <v>3227</v>
      </c>
      <c r="B3941">
        <v>51</v>
      </c>
      <c r="C3941" t="s">
        <v>3228</v>
      </c>
      <c r="D3941" t="s">
        <v>57</v>
      </c>
      <c r="E3941">
        <f>YEAR(Table1[[#This Row],[Order Date]])</f>
        <v>2013</v>
      </c>
      <c r="F3941">
        <v>1</v>
      </c>
      <c r="G3941">
        <f>MONTH(Table1[[#This Row],[Order Date]])</f>
        <v>11</v>
      </c>
      <c r="H3941" s="1">
        <v>41584</v>
      </c>
      <c r="I3941">
        <v>23680</v>
      </c>
      <c r="J3941" t="s">
        <v>39</v>
      </c>
      <c r="K3941">
        <v>8</v>
      </c>
      <c r="L3941">
        <v>320.64</v>
      </c>
      <c r="M3941" s="2">
        <v>0.1</v>
      </c>
      <c r="N3941">
        <v>2029.4960000000001</v>
      </c>
      <c r="O3941">
        <v>43.57</v>
      </c>
      <c r="P3941">
        <v>251.64</v>
      </c>
      <c r="Q3941" s="2">
        <v>0.63</v>
      </c>
      <c r="R3941" t="s">
        <v>48</v>
      </c>
      <c r="S3941" t="s">
        <v>73</v>
      </c>
      <c r="T3941" t="s">
        <v>2339</v>
      </c>
      <c r="U3941" t="s">
        <v>75</v>
      </c>
      <c r="V3941" t="s">
        <v>52</v>
      </c>
      <c r="W3941">
        <v>3314</v>
      </c>
      <c r="X3941" s="1">
        <v>41585</v>
      </c>
      <c r="Y3941" t="s">
        <v>53</v>
      </c>
      <c r="Z3941" t="e" vm="4">
        <v>#VALUE!</v>
      </c>
      <c r="AA3941">
        <v>92253</v>
      </c>
      <c r="AB3941" t="e" cm="1" vm="2">
        <f t="array" ref="AB3941">_FV(Table1[[#This Row],[State]],"Country/region",TRUE)</f>
        <v>#VALUE!</v>
      </c>
    </row>
    <row r="3942" spans="1:28" x14ac:dyDescent="0.35">
      <c r="A3942" t="s">
        <v>1850</v>
      </c>
      <c r="B3942">
        <v>51</v>
      </c>
      <c r="C3942" t="s">
        <v>629</v>
      </c>
      <c r="D3942" t="s">
        <v>27</v>
      </c>
      <c r="E3942">
        <f>YEAR(Table1[[#This Row],[Order Date]])</f>
        <v>2013</v>
      </c>
      <c r="F3942">
        <v>1</v>
      </c>
      <c r="G3942">
        <f>MONTH(Table1[[#This Row],[Order Date]])</f>
        <v>11</v>
      </c>
      <c r="H3942" s="1">
        <v>41584</v>
      </c>
      <c r="I3942">
        <v>33889</v>
      </c>
      <c r="J3942" t="s">
        <v>47</v>
      </c>
      <c r="K3942">
        <v>39</v>
      </c>
      <c r="L3942">
        <v>2.88</v>
      </c>
      <c r="M3942" s="2">
        <v>0.01</v>
      </c>
      <c r="N3942">
        <v>116.14</v>
      </c>
      <c r="O3942">
        <v>0.5</v>
      </c>
      <c r="P3942">
        <v>50.44</v>
      </c>
      <c r="Q3942" s="2">
        <v>0.36</v>
      </c>
      <c r="R3942" t="s">
        <v>29</v>
      </c>
      <c r="S3942" t="s">
        <v>30</v>
      </c>
      <c r="T3942" t="s">
        <v>1012</v>
      </c>
      <c r="U3942" t="s">
        <v>210</v>
      </c>
      <c r="V3942" t="s">
        <v>68</v>
      </c>
      <c r="W3942">
        <v>4769</v>
      </c>
      <c r="X3942" s="1">
        <v>41586</v>
      </c>
      <c r="Y3942" t="s">
        <v>34</v>
      </c>
      <c r="Z3942" t="e" vm="28">
        <v>#VALUE!</v>
      </c>
      <c r="AA3942">
        <v>64133</v>
      </c>
      <c r="AB3942" t="e" cm="1" vm="2">
        <f t="array" ref="AB3942">_FV(Table1[[#This Row],[State]],"Country/region",TRUE)</f>
        <v>#VALUE!</v>
      </c>
    </row>
    <row r="3943" spans="1:28" x14ac:dyDescent="0.35">
      <c r="A3943" t="s">
        <v>1850</v>
      </c>
      <c r="B3943">
        <v>51</v>
      </c>
      <c r="C3943" t="s">
        <v>629</v>
      </c>
      <c r="D3943" t="s">
        <v>27</v>
      </c>
      <c r="E3943">
        <f>YEAR(Table1[[#This Row],[Order Date]])</f>
        <v>2013</v>
      </c>
      <c r="F3943">
        <v>1</v>
      </c>
      <c r="G3943">
        <f>MONTH(Table1[[#This Row],[Order Date]])</f>
        <v>11</v>
      </c>
      <c r="H3943" s="1">
        <v>41584</v>
      </c>
      <c r="I3943">
        <v>33889</v>
      </c>
      <c r="J3943" t="s">
        <v>47</v>
      </c>
      <c r="K3943">
        <v>27</v>
      </c>
      <c r="L3943">
        <v>5.98</v>
      </c>
      <c r="M3943" s="2">
        <v>0.04</v>
      </c>
      <c r="N3943">
        <v>159.05000000000001</v>
      </c>
      <c r="O3943">
        <v>2.5</v>
      </c>
      <c r="P3943">
        <v>21.46</v>
      </c>
      <c r="Q3943" s="2">
        <v>0.36</v>
      </c>
      <c r="R3943" t="s">
        <v>29</v>
      </c>
      <c r="S3943" t="s">
        <v>30</v>
      </c>
      <c r="T3943" t="s">
        <v>1338</v>
      </c>
      <c r="U3943" t="s">
        <v>267</v>
      </c>
      <c r="V3943" t="s">
        <v>68</v>
      </c>
      <c r="W3943">
        <v>4768</v>
      </c>
      <c r="X3943" s="1">
        <v>41588</v>
      </c>
      <c r="Y3943" t="s">
        <v>34</v>
      </c>
      <c r="Z3943" t="e" vm="28">
        <v>#VALUE!</v>
      </c>
      <c r="AA3943">
        <v>64133</v>
      </c>
      <c r="AB3943" t="e" cm="1" vm="2">
        <f t="array" ref="AB3943">_FV(Table1[[#This Row],[State]],"Country/region",TRUE)</f>
        <v>#VALUE!</v>
      </c>
    </row>
    <row r="3944" spans="1:28" x14ac:dyDescent="0.35">
      <c r="A3944" t="s">
        <v>1850</v>
      </c>
      <c r="B3944">
        <v>51</v>
      </c>
      <c r="C3944" t="s">
        <v>629</v>
      </c>
      <c r="D3944" t="s">
        <v>27</v>
      </c>
      <c r="E3944">
        <f>YEAR(Table1[[#This Row],[Order Date]])</f>
        <v>2013</v>
      </c>
      <c r="F3944">
        <v>1</v>
      </c>
      <c r="G3944">
        <f>MONTH(Table1[[#This Row],[Order Date]])</f>
        <v>11</v>
      </c>
      <c r="H3944" s="1">
        <v>41584</v>
      </c>
      <c r="I3944">
        <v>33889</v>
      </c>
      <c r="J3944" t="s">
        <v>47</v>
      </c>
      <c r="K3944">
        <v>46</v>
      </c>
      <c r="L3944">
        <v>180.98</v>
      </c>
      <c r="M3944" s="2">
        <v>0</v>
      </c>
      <c r="N3944">
        <v>9046.33</v>
      </c>
      <c r="O3944">
        <v>55.24</v>
      </c>
      <c r="P3944">
        <v>1398.03</v>
      </c>
      <c r="Q3944" s="2">
        <v>0.56999999999999995</v>
      </c>
      <c r="R3944" t="s">
        <v>29</v>
      </c>
      <c r="S3944" t="s">
        <v>49</v>
      </c>
      <c r="T3944" t="s">
        <v>2666</v>
      </c>
      <c r="U3944" t="s">
        <v>214</v>
      </c>
      <c r="V3944" t="s">
        <v>68</v>
      </c>
      <c r="W3944">
        <v>4766</v>
      </c>
      <c r="X3944" s="1">
        <v>41589</v>
      </c>
      <c r="Y3944" t="s">
        <v>53</v>
      </c>
      <c r="Z3944" t="e" vm="28">
        <v>#VALUE!</v>
      </c>
      <c r="AA3944">
        <v>64133</v>
      </c>
      <c r="AB3944" t="e" cm="1" vm="2">
        <f t="array" ref="AB3944">_FV(Table1[[#This Row],[State]],"Country/region",TRUE)</f>
        <v>#VALUE!</v>
      </c>
    </row>
    <row r="3945" spans="1:28" x14ac:dyDescent="0.35">
      <c r="A3945" t="s">
        <v>1850</v>
      </c>
      <c r="B3945">
        <v>51</v>
      </c>
      <c r="C3945" t="s">
        <v>629</v>
      </c>
      <c r="D3945" t="s">
        <v>27</v>
      </c>
      <c r="E3945">
        <f>YEAR(Table1[[#This Row],[Order Date]])</f>
        <v>2013</v>
      </c>
      <c r="F3945">
        <v>1</v>
      </c>
      <c r="G3945">
        <f>MONTH(Table1[[#This Row],[Order Date]])</f>
        <v>11</v>
      </c>
      <c r="H3945" s="1">
        <v>41584</v>
      </c>
      <c r="I3945">
        <v>33889</v>
      </c>
      <c r="J3945" t="s">
        <v>47</v>
      </c>
      <c r="K3945">
        <v>43</v>
      </c>
      <c r="L3945">
        <v>8.67</v>
      </c>
      <c r="M3945" s="2">
        <v>0.06</v>
      </c>
      <c r="N3945">
        <v>367.96</v>
      </c>
      <c r="O3945">
        <v>3.5</v>
      </c>
      <c r="P3945">
        <v>-16.11</v>
      </c>
      <c r="Q3945" s="2">
        <v>0.57999999999999996</v>
      </c>
      <c r="R3945" t="s">
        <v>29</v>
      </c>
      <c r="S3945" t="s">
        <v>30</v>
      </c>
      <c r="T3945" t="s">
        <v>2725</v>
      </c>
      <c r="U3945" t="s">
        <v>214</v>
      </c>
      <c r="V3945" t="s">
        <v>68</v>
      </c>
      <c r="W3945">
        <v>4767</v>
      </c>
      <c r="X3945" s="1">
        <v>41591</v>
      </c>
      <c r="Y3945" t="s">
        <v>34</v>
      </c>
      <c r="Z3945" t="e" vm="28">
        <v>#VALUE!</v>
      </c>
      <c r="AA3945">
        <v>64133</v>
      </c>
      <c r="AB3945" t="e" cm="1" vm="2">
        <f t="array" ref="AB3945">_FV(Table1[[#This Row],[State]],"Country/region",TRUE)</f>
        <v>#VALUE!</v>
      </c>
    </row>
    <row r="3946" spans="1:28" x14ac:dyDescent="0.35">
      <c r="A3946" t="s">
        <v>2264</v>
      </c>
      <c r="B3946">
        <v>51</v>
      </c>
      <c r="C3946" t="s">
        <v>1430</v>
      </c>
      <c r="D3946" t="s">
        <v>57</v>
      </c>
      <c r="E3946">
        <f>YEAR(Table1[[#This Row],[Order Date]])</f>
        <v>2013</v>
      </c>
      <c r="F3946">
        <v>1</v>
      </c>
      <c r="G3946">
        <f>MONTH(Table1[[#This Row],[Order Date]])</f>
        <v>11</v>
      </c>
      <c r="H3946" s="1">
        <v>41585</v>
      </c>
      <c r="I3946">
        <v>13348</v>
      </c>
      <c r="J3946" t="s">
        <v>131</v>
      </c>
      <c r="K3946">
        <v>35</v>
      </c>
      <c r="L3946">
        <v>140.85</v>
      </c>
      <c r="M3946" s="2">
        <v>0.05</v>
      </c>
      <c r="N3946">
        <v>4890.58</v>
      </c>
      <c r="O3946">
        <v>19.989999999999998</v>
      </c>
      <c r="P3946">
        <v>310.51</v>
      </c>
      <c r="Q3946" s="2">
        <v>0.73</v>
      </c>
      <c r="R3946" t="s">
        <v>29</v>
      </c>
      <c r="S3946" t="s">
        <v>30</v>
      </c>
      <c r="T3946" t="s">
        <v>2345</v>
      </c>
      <c r="U3946" t="s">
        <v>32</v>
      </c>
      <c r="V3946" t="s">
        <v>33</v>
      </c>
      <c r="W3946">
        <v>1857</v>
      </c>
      <c r="X3946" s="1">
        <v>41586</v>
      </c>
      <c r="Y3946" t="s">
        <v>34</v>
      </c>
      <c r="Z3946" t="e" vm="22">
        <v>#VALUE!</v>
      </c>
      <c r="AA3946">
        <v>45324</v>
      </c>
      <c r="AB3946" t="e" cm="1" vm="2">
        <f t="array" ref="AB3946">_FV(Table1[[#This Row],[State]],"Country/region",TRUE)</f>
        <v>#VALUE!</v>
      </c>
    </row>
    <row r="3947" spans="1:28" x14ac:dyDescent="0.35">
      <c r="A3947" t="s">
        <v>3101</v>
      </c>
      <c r="B3947">
        <v>51</v>
      </c>
      <c r="C3947" t="s">
        <v>1017</v>
      </c>
      <c r="D3947" t="s">
        <v>46</v>
      </c>
      <c r="E3947">
        <f>YEAR(Table1[[#This Row],[Order Date]])</f>
        <v>2013</v>
      </c>
      <c r="F3947">
        <v>1</v>
      </c>
      <c r="G3947">
        <f>MONTH(Table1[[#This Row],[Order Date]])</f>
        <v>11</v>
      </c>
      <c r="H3947" s="1">
        <v>41585</v>
      </c>
      <c r="I3947">
        <v>5506</v>
      </c>
      <c r="J3947" t="s">
        <v>58</v>
      </c>
      <c r="K3947">
        <v>22</v>
      </c>
      <c r="L3947">
        <v>5.88</v>
      </c>
      <c r="M3947" s="2">
        <v>0.05</v>
      </c>
      <c r="N3947">
        <v>129.62</v>
      </c>
      <c r="O3947">
        <v>3.04</v>
      </c>
      <c r="P3947">
        <v>4.41</v>
      </c>
      <c r="Q3947" s="2">
        <v>0.36</v>
      </c>
      <c r="R3947" t="s">
        <v>29</v>
      </c>
      <c r="S3947" t="s">
        <v>59</v>
      </c>
      <c r="T3947" t="s">
        <v>2799</v>
      </c>
      <c r="U3947" t="s">
        <v>61</v>
      </c>
      <c r="V3947" t="s">
        <v>68</v>
      </c>
      <c r="W3947">
        <v>769</v>
      </c>
      <c r="X3947" s="1">
        <v>41586</v>
      </c>
      <c r="Y3947" t="s">
        <v>34</v>
      </c>
      <c r="Z3947" t="e" vm="16">
        <v>#VALUE!</v>
      </c>
      <c r="AA3947">
        <v>61008</v>
      </c>
      <c r="AB3947" t="e" cm="1" vm="2">
        <f t="array" ref="AB3947">_FV(Table1[[#This Row],[State]],"Country/region",TRUE)</f>
        <v>#VALUE!</v>
      </c>
    </row>
    <row r="3948" spans="1:28" x14ac:dyDescent="0.35">
      <c r="A3948" t="s">
        <v>662</v>
      </c>
      <c r="B3948">
        <v>51</v>
      </c>
      <c r="C3948" t="s">
        <v>3229</v>
      </c>
      <c r="D3948" t="s">
        <v>46</v>
      </c>
      <c r="E3948">
        <f>YEAR(Table1[[#This Row],[Order Date]])</f>
        <v>2013</v>
      </c>
      <c r="F3948">
        <v>1</v>
      </c>
      <c r="G3948">
        <f>MONTH(Table1[[#This Row],[Order Date]])</f>
        <v>11</v>
      </c>
      <c r="H3948" s="1">
        <v>41585</v>
      </c>
      <c r="I3948">
        <v>20193</v>
      </c>
      <c r="J3948" t="s">
        <v>131</v>
      </c>
      <c r="K3948">
        <v>23</v>
      </c>
      <c r="L3948">
        <v>3.52</v>
      </c>
      <c r="M3948" s="2">
        <v>7.0000000000000007E-2</v>
      </c>
      <c r="N3948">
        <v>82.12</v>
      </c>
      <c r="O3948">
        <v>6.83</v>
      </c>
      <c r="P3948">
        <v>-121.5895</v>
      </c>
      <c r="Q3948" s="2">
        <v>0.38</v>
      </c>
      <c r="R3948" t="s">
        <v>29</v>
      </c>
      <c r="S3948" t="s">
        <v>30</v>
      </c>
      <c r="T3948" t="s">
        <v>1888</v>
      </c>
      <c r="U3948" t="s">
        <v>67</v>
      </c>
      <c r="V3948" t="s">
        <v>52</v>
      </c>
      <c r="W3948">
        <v>2800</v>
      </c>
      <c r="X3948" s="1">
        <v>41587</v>
      </c>
      <c r="Y3948" t="s">
        <v>34</v>
      </c>
      <c r="Z3948" t="e" vm="46">
        <v>#VALUE!</v>
      </c>
      <c r="AA3948">
        <v>82001</v>
      </c>
      <c r="AB3948" t="e" cm="1" vm="2">
        <f t="array" ref="AB3948">_FV(Table1[[#This Row],[State]],"Country/region",TRUE)</f>
        <v>#VALUE!</v>
      </c>
    </row>
    <row r="3949" spans="1:28" x14ac:dyDescent="0.35">
      <c r="A3949" t="s">
        <v>1427</v>
      </c>
      <c r="B3949">
        <v>51</v>
      </c>
      <c r="C3949" t="s">
        <v>2343</v>
      </c>
      <c r="D3949" t="s">
        <v>27</v>
      </c>
      <c r="E3949">
        <f>YEAR(Table1[[#This Row],[Order Date]])</f>
        <v>2013</v>
      </c>
      <c r="F3949">
        <v>1</v>
      </c>
      <c r="G3949">
        <f>MONTH(Table1[[#This Row],[Order Date]])</f>
        <v>11</v>
      </c>
      <c r="H3949" s="1">
        <v>41586</v>
      </c>
      <c r="I3949">
        <v>49767</v>
      </c>
      <c r="J3949" t="s">
        <v>58</v>
      </c>
      <c r="K3949">
        <v>43</v>
      </c>
      <c r="L3949">
        <v>15.74</v>
      </c>
      <c r="M3949" s="2">
        <v>0.09</v>
      </c>
      <c r="N3949">
        <v>634.38</v>
      </c>
      <c r="O3949">
        <v>1.39</v>
      </c>
      <c r="P3949">
        <v>272.39999999999998</v>
      </c>
      <c r="Q3949" s="2">
        <v>0.4</v>
      </c>
      <c r="R3949" t="s">
        <v>29</v>
      </c>
      <c r="S3949" t="s">
        <v>30</v>
      </c>
      <c r="T3949" t="s">
        <v>415</v>
      </c>
      <c r="U3949" t="s">
        <v>267</v>
      </c>
      <c r="V3949" t="s">
        <v>52</v>
      </c>
      <c r="W3949">
        <v>6963</v>
      </c>
      <c r="X3949" s="1">
        <v>41586</v>
      </c>
      <c r="Y3949" t="s">
        <v>34</v>
      </c>
      <c r="Z3949" t="e" vm="39">
        <v>#VALUE!</v>
      </c>
      <c r="AA3949">
        <v>88310</v>
      </c>
      <c r="AB3949" t="e" cm="1" vm="2">
        <f t="array" ref="AB3949">_FV(Table1[[#This Row],[State]],"Country/region",TRUE)</f>
        <v>#VALUE!</v>
      </c>
    </row>
    <row r="3950" spans="1:28" x14ac:dyDescent="0.35">
      <c r="A3950" t="s">
        <v>2040</v>
      </c>
      <c r="B3950">
        <v>51</v>
      </c>
      <c r="C3950" t="s">
        <v>2346</v>
      </c>
      <c r="D3950" t="s">
        <v>57</v>
      </c>
      <c r="E3950">
        <f>YEAR(Table1[[#This Row],[Order Date]])</f>
        <v>2013</v>
      </c>
      <c r="F3950">
        <v>1</v>
      </c>
      <c r="G3950">
        <f>MONTH(Table1[[#This Row],[Order Date]])</f>
        <v>11</v>
      </c>
      <c r="H3950" s="1">
        <v>41586</v>
      </c>
      <c r="I3950">
        <v>8834</v>
      </c>
      <c r="J3950" t="s">
        <v>28</v>
      </c>
      <c r="K3950">
        <v>1</v>
      </c>
      <c r="L3950">
        <v>12.64</v>
      </c>
      <c r="M3950" s="2">
        <v>0.08</v>
      </c>
      <c r="N3950">
        <v>16.73</v>
      </c>
      <c r="O3950">
        <v>4.9800000000000004</v>
      </c>
      <c r="P3950">
        <v>-6.96</v>
      </c>
      <c r="Q3950" s="2">
        <v>0.48</v>
      </c>
      <c r="R3950" t="s">
        <v>48</v>
      </c>
      <c r="S3950" t="s">
        <v>139</v>
      </c>
      <c r="T3950" t="s">
        <v>1032</v>
      </c>
      <c r="U3950" t="s">
        <v>82</v>
      </c>
      <c r="V3950" t="s">
        <v>68</v>
      </c>
      <c r="W3950">
        <v>1207</v>
      </c>
      <c r="X3950" s="1">
        <v>41587</v>
      </c>
      <c r="Y3950" t="s">
        <v>34</v>
      </c>
      <c r="Z3950" t="e" vm="28">
        <v>#VALUE!</v>
      </c>
      <c r="AA3950">
        <v>63130</v>
      </c>
      <c r="AB3950" t="e" cm="1" vm="2">
        <f t="array" ref="AB3950">_FV(Table1[[#This Row],[State]],"Country/region",TRUE)</f>
        <v>#VALUE!</v>
      </c>
    </row>
    <row r="3951" spans="1:28" x14ac:dyDescent="0.35">
      <c r="A3951" t="s">
        <v>2433</v>
      </c>
      <c r="B3951">
        <v>51</v>
      </c>
      <c r="C3951" t="s">
        <v>2434</v>
      </c>
      <c r="D3951" t="s">
        <v>38</v>
      </c>
      <c r="E3951">
        <f>YEAR(Table1[[#This Row],[Order Date]])</f>
        <v>2013</v>
      </c>
      <c r="F3951">
        <v>1</v>
      </c>
      <c r="G3951">
        <f>MONTH(Table1[[#This Row],[Order Date]])</f>
        <v>11</v>
      </c>
      <c r="H3951" s="1">
        <v>41586</v>
      </c>
      <c r="I3951">
        <v>52737</v>
      </c>
      <c r="J3951" t="s">
        <v>39</v>
      </c>
      <c r="K3951">
        <v>14</v>
      </c>
      <c r="L3951">
        <v>7.68</v>
      </c>
      <c r="M3951" s="2">
        <v>0.03</v>
      </c>
      <c r="N3951">
        <v>125.54</v>
      </c>
      <c r="O3951">
        <v>6.16</v>
      </c>
      <c r="P3951">
        <v>-15.743499999999999</v>
      </c>
      <c r="Q3951" s="2">
        <v>0.35</v>
      </c>
      <c r="R3951" t="s">
        <v>29</v>
      </c>
      <c r="S3951" t="s">
        <v>30</v>
      </c>
      <c r="T3951" t="s">
        <v>174</v>
      </c>
      <c r="U3951" t="s">
        <v>67</v>
      </c>
      <c r="V3951" t="s">
        <v>68</v>
      </c>
      <c r="W3951">
        <v>7400</v>
      </c>
      <c r="X3951" s="1">
        <v>41587</v>
      </c>
      <c r="Y3951" t="s">
        <v>42</v>
      </c>
      <c r="Z3951" t="e" vm="40">
        <v>#VALUE!</v>
      </c>
      <c r="AA3951">
        <v>66502</v>
      </c>
      <c r="AB3951" t="e" cm="1" vm="2">
        <f t="array" ref="AB3951">_FV(Table1[[#This Row],[State]],"Country/region",TRUE)</f>
        <v>#VALUE!</v>
      </c>
    </row>
    <row r="3952" spans="1:28" x14ac:dyDescent="0.35">
      <c r="A3952" t="s">
        <v>3230</v>
      </c>
      <c r="B3952">
        <v>51</v>
      </c>
      <c r="C3952" t="s">
        <v>2346</v>
      </c>
      <c r="D3952" t="s">
        <v>57</v>
      </c>
      <c r="E3952">
        <f>YEAR(Table1[[#This Row],[Order Date]])</f>
        <v>2013</v>
      </c>
      <c r="F3952">
        <v>1</v>
      </c>
      <c r="G3952">
        <f>MONTH(Table1[[#This Row],[Order Date]])</f>
        <v>11</v>
      </c>
      <c r="H3952" s="1">
        <v>41586</v>
      </c>
      <c r="I3952">
        <v>8834</v>
      </c>
      <c r="J3952" t="s">
        <v>28</v>
      </c>
      <c r="K3952">
        <v>45</v>
      </c>
      <c r="L3952">
        <v>150.97999999999999</v>
      </c>
      <c r="M3952" s="2">
        <v>0.08</v>
      </c>
      <c r="N3952">
        <v>6688.11</v>
      </c>
      <c r="O3952">
        <v>13.99</v>
      </c>
      <c r="P3952">
        <v>2872.88</v>
      </c>
      <c r="Q3952" s="2">
        <v>0.38</v>
      </c>
      <c r="R3952" t="s">
        <v>96</v>
      </c>
      <c r="S3952" t="s">
        <v>80</v>
      </c>
      <c r="T3952" t="s">
        <v>509</v>
      </c>
      <c r="U3952" t="s">
        <v>98</v>
      </c>
      <c r="V3952" t="s">
        <v>76</v>
      </c>
      <c r="W3952">
        <v>1206</v>
      </c>
      <c r="X3952" s="1">
        <v>41587</v>
      </c>
      <c r="Y3952" t="s">
        <v>34</v>
      </c>
      <c r="Z3952" t="e" vm="6">
        <v>#VALUE!</v>
      </c>
      <c r="AA3952">
        <v>35160</v>
      </c>
      <c r="AB3952" t="e" cm="1" vm="2">
        <f t="array" ref="AB3952">_FV(Table1[[#This Row],[State]],"Country/region",TRUE)</f>
        <v>#VALUE!</v>
      </c>
    </row>
    <row r="3953" spans="1:28" x14ac:dyDescent="0.35">
      <c r="A3953" t="s">
        <v>1427</v>
      </c>
      <c r="B3953">
        <v>51</v>
      </c>
      <c r="C3953" t="s">
        <v>2343</v>
      </c>
      <c r="D3953" t="s">
        <v>27</v>
      </c>
      <c r="E3953">
        <f>YEAR(Table1[[#This Row],[Order Date]])</f>
        <v>2013</v>
      </c>
      <c r="F3953">
        <v>1</v>
      </c>
      <c r="G3953">
        <f>MONTH(Table1[[#This Row],[Order Date]])</f>
        <v>11</v>
      </c>
      <c r="H3953" s="1">
        <v>41586</v>
      </c>
      <c r="I3953">
        <v>49767</v>
      </c>
      <c r="J3953" t="s">
        <v>58</v>
      </c>
      <c r="K3953">
        <v>39</v>
      </c>
      <c r="L3953">
        <v>140.99</v>
      </c>
      <c r="M3953" s="2">
        <v>0.1</v>
      </c>
      <c r="N3953">
        <v>5196.1899999999996</v>
      </c>
      <c r="O3953">
        <v>13.99</v>
      </c>
      <c r="P3953">
        <v>2052.13</v>
      </c>
      <c r="Q3953" s="2">
        <v>0.37</v>
      </c>
      <c r="R3953" t="s">
        <v>96</v>
      </c>
      <c r="S3953" t="s">
        <v>80</v>
      </c>
      <c r="T3953" t="s">
        <v>2846</v>
      </c>
      <c r="U3953" t="s">
        <v>98</v>
      </c>
      <c r="V3953" t="s">
        <v>52</v>
      </c>
      <c r="W3953">
        <v>6964</v>
      </c>
      <c r="X3953" s="1">
        <v>41587</v>
      </c>
      <c r="Y3953" t="s">
        <v>34</v>
      </c>
      <c r="Z3953" t="e" vm="39">
        <v>#VALUE!</v>
      </c>
      <c r="AA3953">
        <v>88310</v>
      </c>
      <c r="AB3953" t="e" cm="1" vm="2">
        <f t="array" ref="AB3953">_FV(Table1[[#This Row],[State]],"Country/region",TRUE)</f>
        <v>#VALUE!</v>
      </c>
    </row>
    <row r="3954" spans="1:28" x14ac:dyDescent="0.35">
      <c r="A3954" t="s">
        <v>1427</v>
      </c>
      <c r="B3954">
        <v>51</v>
      </c>
      <c r="C3954" t="s">
        <v>2343</v>
      </c>
      <c r="D3954" t="s">
        <v>27</v>
      </c>
      <c r="E3954">
        <f>YEAR(Table1[[#This Row],[Order Date]])</f>
        <v>2013</v>
      </c>
      <c r="F3954">
        <v>1</v>
      </c>
      <c r="G3954">
        <f>MONTH(Table1[[#This Row],[Order Date]])</f>
        <v>11</v>
      </c>
      <c r="H3954" s="1">
        <v>41586</v>
      </c>
      <c r="I3954">
        <v>49767</v>
      </c>
      <c r="J3954" t="s">
        <v>58</v>
      </c>
      <c r="K3954">
        <v>7</v>
      </c>
      <c r="L3954">
        <v>6.48</v>
      </c>
      <c r="M3954" s="2">
        <v>0.08</v>
      </c>
      <c r="N3954">
        <v>50.47</v>
      </c>
      <c r="O3954">
        <v>7.49</v>
      </c>
      <c r="P3954">
        <v>-31.7</v>
      </c>
      <c r="Q3954" s="2">
        <v>0.37</v>
      </c>
      <c r="R3954" t="s">
        <v>29</v>
      </c>
      <c r="S3954" t="s">
        <v>30</v>
      </c>
      <c r="T3954" t="s">
        <v>1181</v>
      </c>
      <c r="U3954" t="s">
        <v>61</v>
      </c>
      <c r="V3954" t="s">
        <v>52</v>
      </c>
      <c r="W3954">
        <v>6965</v>
      </c>
      <c r="X3954" s="1">
        <v>41588</v>
      </c>
      <c r="Y3954" t="s">
        <v>34</v>
      </c>
      <c r="Z3954" t="e" vm="39">
        <v>#VALUE!</v>
      </c>
      <c r="AA3954">
        <v>88310</v>
      </c>
      <c r="AB3954" t="e" cm="1" vm="2">
        <f t="array" ref="AB3954">_FV(Table1[[#This Row],[State]],"Country/region",TRUE)</f>
        <v>#VALUE!</v>
      </c>
    </row>
    <row r="3955" spans="1:28" x14ac:dyDescent="0.35">
      <c r="A3955" t="s">
        <v>380</v>
      </c>
      <c r="B3955">
        <v>51</v>
      </c>
      <c r="C3955" t="s">
        <v>381</v>
      </c>
      <c r="D3955" t="s">
        <v>57</v>
      </c>
      <c r="E3955">
        <f>YEAR(Table1[[#This Row],[Order Date]])</f>
        <v>2013</v>
      </c>
      <c r="F3955">
        <v>1</v>
      </c>
      <c r="G3955">
        <f>MONTH(Table1[[#This Row],[Order Date]])</f>
        <v>11</v>
      </c>
      <c r="H3955" s="1">
        <v>41586</v>
      </c>
      <c r="I3955">
        <v>1792</v>
      </c>
      <c r="J3955" t="s">
        <v>47</v>
      </c>
      <c r="K3955">
        <v>28</v>
      </c>
      <c r="L3955">
        <v>13.48</v>
      </c>
      <c r="M3955" s="2">
        <v>0.04</v>
      </c>
      <c r="N3955">
        <v>370.48</v>
      </c>
      <c r="O3955">
        <v>4.51</v>
      </c>
      <c r="P3955">
        <v>-5.45</v>
      </c>
      <c r="Q3955" s="2">
        <v>0.59</v>
      </c>
      <c r="R3955" t="s">
        <v>29</v>
      </c>
      <c r="S3955" t="s">
        <v>30</v>
      </c>
      <c r="T3955" t="s">
        <v>1046</v>
      </c>
      <c r="U3955" t="s">
        <v>32</v>
      </c>
      <c r="V3955" t="s">
        <v>68</v>
      </c>
      <c r="W3955">
        <v>256</v>
      </c>
      <c r="X3955" s="1">
        <v>41591</v>
      </c>
      <c r="Y3955" t="s">
        <v>34</v>
      </c>
      <c r="Z3955" t="e" vm="16">
        <v>#VALUE!</v>
      </c>
      <c r="AA3955">
        <v>60091</v>
      </c>
      <c r="AB3955" t="e" cm="1" vm="2">
        <f t="array" ref="AB3955">_FV(Table1[[#This Row],[State]],"Country/region",TRUE)</f>
        <v>#VALUE!</v>
      </c>
    </row>
    <row r="3956" spans="1:28" x14ac:dyDescent="0.35">
      <c r="A3956" t="s">
        <v>2183</v>
      </c>
      <c r="B3956">
        <v>51</v>
      </c>
      <c r="C3956" t="s">
        <v>744</v>
      </c>
      <c r="D3956" t="s">
        <v>46</v>
      </c>
      <c r="E3956">
        <f>YEAR(Table1[[#This Row],[Order Date]])</f>
        <v>2013</v>
      </c>
      <c r="F3956">
        <v>1</v>
      </c>
      <c r="G3956">
        <f>MONTH(Table1[[#This Row],[Order Date]])</f>
        <v>11</v>
      </c>
      <c r="H3956" s="1">
        <v>41587</v>
      </c>
      <c r="I3956">
        <v>41633</v>
      </c>
      <c r="J3956" t="s">
        <v>47</v>
      </c>
      <c r="K3956">
        <v>29</v>
      </c>
      <c r="L3956">
        <v>122.99</v>
      </c>
      <c r="M3956" s="2">
        <v>0</v>
      </c>
      <c r="N3956">
        <v>3636.91</v>
      </c>
      <c r="O3956">
        <v>70.2</v>
      </c>
      <c r="P3956">
        <v>-1284.24</v>
      </c>
      <c r="Q3956" s="2">
        <v>0.74</v>
      </c>
      <c r="R3956" t="s">
        <v>48</v>
      </c>
      <c r="S3956" t="s">
        <v>49</v>
      </c>
      <c r="T3956" t="s">
        <v>586</v>
      </c>
      <c r="U3956" t="s">
        <v>51</v>
      </c>
      <c r="V3956" t="s">
        <v>68</v>
      </c>
      <c r="W3956">
        <v>5866</v>
      </c>
      <c r="X3956" s="1">
        <v>41587</v>
      </c>
      <c r="Y3956" t="s">
        <v>53</v>
      </c>
      <c r="Z3956" t="e" vm="26">
        <v>#VALUE!</v>
      </c>
      <c r="AA3956">
        <v>48509</v>
      </c>
      <c r="AB3956" t="e" cm="1" vm="2">
        <f t="array" ref="AB3956">_FV(Table1[[#This Row],[State]],"Country/region",TRUE)</f>
        <v>#VALUE!</v>
      </c>
    </row>
    <row r="3957" spans="1:28" x14ac:dyDescent="0.35">
      <c r="A3957" t="s">
        <v>508</v>
      </c>
      <c r="B3957">
        <v>51</v>
      </c>
      <c r="C3957" t="s">
        <v>430</v>
      </c>
      <c r="D3957" t="s">
        <v>57</v>
      </c>
      <c r="E3957">
        <f>YEAR(Table1[[#This Row],[Order Date]])</f>
        <v>2013</v>
      </c>
      <c r="F3957">
        <v>1</v>
      </c>
      <c r="G3957">
        <f>MONTH(Table1[[#This Row],[Order Date]])</f>
        <v>11</v>
      </c>
      <c r="H3957" s="1">
        <v>41587</v>
      </c>
      <c r="I3957">
        <v>12097</v>
      </c>
      <c r="J3957" t="s">
        <v>58</v>
      </c>
      <c r="K3957">
        <v>25</v>
      </c>
      <c r="L3957">
        <v>85.99</v>
      </c>
      <c r="M3957" s="2">
        <v>0</v>
      </c>
      <c r="N3957">
        <v>1831.529</v>
      </c>
      <c r="O3957">
        <v>0.99</v>
      </c>
      <c r="P3957">
        <v>-139.97499999999999</v>
      </c>
      <c r="Q3957" s="2">
        <v>0.85</v>
      </c>
      <c r="R3957" t="s">
        <v>96</v>
      </c>
      <c r="S3957" t="s">
        <v>59</v>
      </c>
      <c r="T3957" t="s">
        <v>971</v>
      </c>
      <c r="U3957" t="s">
        <v>105</v>
      </c>
      <c r="V3957" t="s">
        <v>76</v>
      </c>
      <c r="W3957">
        <v>1678</v>
      </c>
      <c r="X3957" s="1">
        <v>41587</v>
      </c>
      <c r="Y3957" t="s">
        <v>42</v>
      </c>
      <c r="Z3957" t="e" vm="14">
        <v>#VALUE!</v>
      </c>
      <c r="AA3957">
        <v>33710</v>
      </c>
      <c r="AB3957" t="e" cm="1" vm="2">
        <f t="array" ref="AB3957">_FV(Table1[[#This Row],[State]],"Country/region",TRUE)</f>
        <v>#VALUE!</v>
      </c>
    </row>
    <row r="3958" spans="1:28" x14ac:dyDescent="0.35">
      <c r="A3958" t="s">
        <v>1429</v>
      </c>
      <c r="B3958">
        <v>51</v>
      </c>
      <c r="C3958" t="s">
        <v>1430</v>
      </c>
      <c r="D3958" t="s">
        <v>57</v>
      </c>
      <c r="E3958">
        <f>YEAR(Table1[[#This Row],[Order Date]])</f>
        <v>2013</v>
      </c>
      <c r="F3958">
        <v>1</v>
      </c>
      <c r="G3958">
        <f>MONTH(Table1[[#This Row],[Order Date]])</f>
        <v>11</v>
      </c>
      <c r="H3958" s="1">
        <v>41587</v>
      </c>
      <c r="I3958">
        <v>50663</v>
      </c>
      <c r="J3958" t="s">
        <v>58</v>
      </c>
      <c r="K3958">
        <v>26</v>
      </c>
      <c r="L3958">
        <v>60.98</v>
      </c>
      <c r="M3958" s="2">
        <v>0.02</v>
      </c>
      <c r="N3958">
        <v>1614.84</v>
      </c>
      <c r="O3958">
        <v>49</v>
      </c>
      <c r="P3958">
        <v>-716.55</v>
      </c>
      <c r="Q3958" s="2">
        <v>0.59</v>
      </c>
      <c r="R3958" t="s">
        <v>29</v>
      </c>
      <c r="S3958" t="s">
        <v>40</v>
      </c>
      <c r="T3958" t="s">
        <v>681</v>
      </c>
      <c r="U3958" t="s">
        <v>214</v>
      </c>
      <c r="V3958" t="s">
        <v>33</v>
      </c>
      <c r="W3958">
        <v>7102</v>
      </c>
      <c r="X3958" s="1">
        <v>41588</v>
      </c>
      <c r="Y3958" t="s">
        <v>42</v>
      </c>
      <c r="Z3958" t="e" vm="22">
        <v>#VALUE!</v>
      </c>
      <c r="AA3958">
        <v>45014</v>
      </c>
      <c r="AB3958" t="e" cm="1" vm="2">
        <f t="array" ref="AB3958">_FV(Table1[[#This Row],[State]],"Country/region",TRUE)</f>
        <v>#VALUE!</v>
      </c>
    </row>
    <row r="3959" spans="1:28" x14ac:dyDescent="0.35">
      <c r="A3959" t="s">
        <v>2128</v>
      </c>
      <c r="B3959">
        <v>51</v>
      </c>
      <c r="C3959" t="s">
        <v>2338</v>
      </c>
      <c r="D3959" t="s">
        <v>46</v>
      </c>
      <c r="E3959">
        <f>YEAR(Table1[[#This Row],[Order Date]])</f>
        <v>2013</v>
      </c>
      <c r="F3959">
        <v>1</v>
      </c>
      <c r="G3959">
        <f>MONTH(Table1[[#This Row],[Order Date]])</f>
        <v>11</v>
      </c>
      <c r="H3959" s="1">
        <v>41587</v>
      </c>
      <c r="I3959">
        <v>15078</v>
      </c>
      <c r="J3959" t="s">
        <v>28</v>
      </c>
      <c r="K3959">
        <v>33</v>
      </c>
      <c r="L3959">
        <v>5.78</v>
      </c>
      <c r="M3959" s="2">
        <v>0.01</v>
      </c>
      <c r="N3959">
        <v>207.01</v>
      </c>
      <c r="O3959">
        <v>4.96</v>
      </c>
      <c r="P3959">
        <v>-36.9</v>
      </c>
      <c r="Q3959" s="2">
        <v>0.36</v>
      </c>
      <c r="R3959" t="s">
        <v>29</v>
      </c>
      <c r="S3959" t="s">
        <v>30</v>
      </c>
      <c r="T3959" t="s">
        <v>2728</v>
      </c>
      <c r="U3959" t="s">
        <v>61</v>
      </c>
      <c r="V3959" t="s">
        <v>33</v>
      </c>
      <c r="W3959">
        <v>2109</v>
      </c>
      <c r="X3959" s="1">
        <v>41588</v>
      </c>
      <c r="Y3959" t="s">
        <v>34</v>
      </c>
      <c r="Z3959" t="e" vm="22">
        <v>#VALUE!</v>
      </c>
      <c r="AA3959">
        <v>45429</v>
      </c>
      <c r="AB3959" t="e" cm="1" vm="2">
        <f t="array" ref="AB3959">_FV(Table1[[#This Row],[State]],"Country/region",TRUE)</f>
        <v>#VALUE!</v>
      </c>
    </row>
    <row r="3960" spans="1:28" x14ac:dyDescent="0.35">
      <c r="A3960" t="s">
        <v>2031</v>
      </c>
      <c r="B3960">
        <v>51</v>
      </c>
      <c r="C3960" t="s">
        <v>2032</v>
      </c>
      <c r="D3960" t="s">
        <v>57</v>
      </c>
      <c r="E3960">
        <f>YEAR(Table1[[#This Row],[Order Date]])</f>
        <v>2013</v>
      </c>
      <c r="F3960">
        <v>1</v>
      </c>
      <c r="G3960">
        <f>MONTH(Table1[[#This Row],[Order Date]])</f>
        <v>11</v>
      </c>
      <c r="H3960" s="1">
        <v>41587</v>
      </c>
      <c r="I3960">
        <v>22498</v>
      </c>
      <c r="J3960" t="s">
        <v>58</v>
      </c>
      <c r="K3960">
        <v>20</v>
      </c>
      <c r="L3960">
        <v>1.7</v>
      </c>
      <c r="M3960" s="2">
        <v>0.05</v>
      </c>
      <c r="N3960">
        <v>34.94</v>
      </c>
      <c r="O3960">
        <v>1.99</v>
      </c>
      <c r="P3960">
        <v>-30.7</v>
      </c>
      <c r="Q3960" s="2">
        <v>0.51</v>
      </c>
      <c r="R3960" t="s">
        <v>96</v>
      </c>
      <c r="S3960" t="s">
        <v>139</v>
      </c>
      <c r="T3960" t="s">
        <v>169</v>
      </c>
      <c r="U3960" t="s">
        <v>102</v>
      </c>
      <c r="V3960" t="s">
        <v>33</v>
      </c>
      <c r="W3960">
        <v>3137</v>
      </c>
      <c r="X3960" s="1">
        <v>41588</v>
      </c>
      <c r="Y3960" t="s">
        <v>34</v>
      </c>
      <c r="Z3960" t="e" vm="15">
        <v>#VALUE!</v>
      </c>
      <c r="AA3960">
        <v>14043</v>
      </c>
      <c r="AB3960" t="e" cm="1" vm="2">
        <f t="array" ref="AB3960">_FV(Table1[[#This Row],[State]],"Country/region",TRUE)</f>
        <v>#VALUE!</v>
      </c>
    </row>
    <row r="3961" spans="1:28" x14ac:dyDescent="0.35">
      <c r="A3961" t="s">
        <v>143</v>
      </c>
      <c r="B3961">
        <v>51</v>
      </c>
      <c r="C3961" t="s">
        <v>2210</v>
      </c>
      <c r="D3961" t="s">
        <v>46</v>
      </c>
      <c r="E3961">
        <f>YEAR(Table1[[#This Row],[Order Date]])</f>
        <v>2013</v>
      </c>
      <c r="F3961">
        <v>1</v>
      </c>
      <c r="G3961">
        <f>MONTH(Table1[[#This Row],[Order Date]])</f>
        <v>11</v>
      </c>
      <c r="H3961" s="1">
        <v>41587</v>
      </c>
      <c r="I3961">
        <v>7363</v>
      </c>
      <c r="J3961" t="s">
        <v>131</v>
      </c>
      <c r="K3961">
        <v>24</v>
      </c>
      <c r="L3961">
        <v>37.93</v>
      </c>
      <c r="M3961" s="2">
        <v>0.09</v>
      </c>
      <c r="N3961">
        <v>875.52</v>
      </c>
      <c r="O3961">
        <v>13.99</v>
      </c>
      <c r="P3961">
        <v>5.71</v>
      </c>
      <c r="Q3961" s="2">
        <v>0.67</v>
      </c>
      <c r="R3961" t="s">
        <v>48</v>
      </c>
      <c r="S3961" t="s">
        <v>59</v>
      </c>
      <c r="T3961" t="s">
        <v>3231</v>
      </c>
      <c r="U3961" t="s">
        <v>82</v>
      </c>
      <c r="V3961" t="s">
        <v>76</v>
      </c>
      <c r="W3961">
        <v>1007</v>
      </c>
      <c r="X3961" s="1">
        <v>41589</v>
      </c>
      <c r="Y3961" t="s">
        <v>34</v>
      </c>
      <c r="Z3961" t="e" vm="10">
        <v>#VALUE!</v>
      </c>
      <c r="AA3961">
        <v>71203</v>
      </c>
      <c r="AB3961" t="e" cm="1" vm="2">
        <f t="array" ref="AB3961">_FV(Table1[[#This Row],[State]],"Country/region",TRUE)</f>
        <v>#VALUE!</v>
      </c>
    </row>
    <row r="3962" spans="1:28" x14ac:dyDescent="0.35">
      <c r="A3962" t="s">
        <v>1844</v>
      </c>
      <c r="B3962">
        <v>51</v>
      </c>
      <c r="C3962" t="s">
        <v>1845</v>
      </c>
      <c r="D3962" t="s">
        <v>46</v>
      </c>
      <c r="E3962">
        <f>YEAR(Table1[[#This Row],[Order Date]])</f>
        <v>2013</v>
      </c>
      <c r="F3962">
        <v>1</v>
      </c>
      <c r="G3962">
        <f>MONTH(Table1[[#This Row],[Order Date]])</f>
        <v>11</v>
      </c>
      <c r="H3962" s="1">
        <v>41587</v>
      </c>
      <c r="I3962">
        <v>39682</v>
      </c>
      <c r="J3962" t="s">
        <v>131</v>
      </c>
      <c r="K3962">
        <v>43</v>
      </c>
      <c r="L3962">
        <v>55.48</v>
      </c>
      <c r="M3962" s="2">
        <v>0.09</v>
      </c>
      <c r="N3962">
        <v>2337.89</v>
      </c>
      <c r="O3962">
        <v>14.3</v>
      </c>
      <c r="P3962">
        <v>729.34</v>
      </c>
      <c r="Q3962" s="2">
        <v>0.37</v>
      </c>
      <c r="R3962" t="s">
        <v>29</v>
      </c>
      <c r="S3962" t="s">
        <v>30</v>
      </c>
      <c r="T3962" t="s">
        <v>533</v>
      </c>
      <c r="U3962" t="s">
        <v>61</v>
      </c>
      <c r="V3962" t="s">
        <v>52</v>
      </c>
      <c r="W3962">
        <v>5597</v>
      </c>
      <c r="X3962" s="1">
        <v>41589</v>
      </c>
      <c r="Y3962" t="s">
        <v>42</v>
      </c>
      <c r="Z3962" t="e" vm="23">
        <v>#VALUE!</v>
      </c>
      <c r="AA3962">
        <v>98221</v>
      </c>
      <c r="AB3962" t="e" cm="1" vm="2">
        <f t="array" ref="AB3962">_FV(Table1[[#This Row],[State]],"Country/region",TRUE)</f>
        <v>#VALUE!</v>
      </c>
    </row>
    <row r="3963" spans="1:28" x14ac:dyDescent="0.35">
      <c r="A3963" t="s">
        <v>1753</v>
      </c>
      <c r="B3963">
        <v>51</v>
      </c>
      <c r="C3963" t="s">
        <v>1754</v>
      </c>
      <c r="D3963" t="s">
        <v>27</v>
      </c>
      <c r="E3963">
        <f>YEAR(Table1[[#This Row],[Order Date]])</f>
        <v>2013</v>
      </c>
      <c r="F3963">
        <v>1</v>
      </c>
      <c r="G3963">
        <f>MONTH(Table1[[#This Row],[Order Date]])</f>
        <v>11</v>
      </c>
      <c r="H3963" s="1">
        <v>41587</v>
      </c>
      <c r="I3963">
        <v>5059</v>
      </c>
      <c r="J3963" t="s">
        <v>28</v>
      </c>
      <c r="K3963">
        <v>5</v>
      </c>
      <c r="L3963">
        <v>5.44</v>
      </c>
      <c r="M3963" s="2">
        <v>0.1</v>
      </c>
      <c r="N3963">
        <v>41.18</v>
      </c>
      <c r="O3963">
        <v>7.46</v>
      </c>
      <c r="P3963">
        <v>-19.308499999999999</v>
      </c>
      <c r="Q3963" s="2">
        <v>0.36</v>
      </c>
      <c r="R3963" t="s">
        <v>29</v>
      </c>
      <c r="S3963" t="s">
        <v>30</v>
      </c>
      <c r="T3963" t="s">
        <v>1607</v>
      </c>
      <c r="U3963" t="s">
        <v>67</v>
      </c>
      <c r="V3963" t="s">
        <v>76</v>
      </c>
      <c r="W3963">
        <v>712</v>
      </c>
      <c r="X3963" s="1">
        <v>41589</v>
      </c>
      <c r="Y3963" t="s">
        <v>42</v>
      </c>
      <c r="Z3963" t="e" vm="44">
        <v>#VALUE!</v>
      </c>
      <c r="AA3963">
        <v>30721</v>
      </c>
      <c r="AB3963" t="e" cm="1" vm="2">
        <f t="array" ref="AB3963">_FV(Table1[[#This Row],[State]],"Country/region",TRUE)</f>
        <v>#VALUE!</v>
      </c>
    </row>
    <row r="3964" spans="1:28" x14ac:dyDescent="0.35">
      <c r="A3964" t="s">
        <v>508</v>
      </c>
      <c r="B3964">
        <v>51</v>
      </c>
      <c r="C3964" t="s">
        <v>430</v>
      </c>
      <c r="D3964" t="s">
        <v>57</v>
      </c>
      <c r="E3964">
        <f>YEAR(Table1[[#This Row],[Order Date]])</f>
        <v>2013</v>
      </c>
      <c r="F3964">
        <v>1</v>
      </c>
      <c r="G3964">
        <f>MONTH(Table1[[#This Row],[Order Date]])</f>
        <v>11</v>
      </c>
      <c r="H3964" s="1">
        <v>41587</v>
      </c>
      <c r="I3964">
        <v>12097</v>
      </c>
      <c r="J3964" t="s">
        <v>58</v>
      </c>
      <c r="K3964">
        <v>9</v>
      </c>
      <c r="L3964">
        <v>4.9800000000000004</v>
      </c>
      <c r="M3964" s="2">
        <v>0.06</v>
      </c>
      <c r="N3964">
        <v>49.89</v>
      </c>
      <c r="O3964">
        <v>6.07</v>
      </c>
      <c r="P3964">
        <v>-30.84</v>
      </c>
      <c r="Q3964" s="2">
        <v>0.36</v>
      </c>
      <c r="R3964" t="s">
        <v>29</v>
      </c>
      <c r="S3964" t="s">
        <v>30</v>
      </c>
      <c r="T3964" t="s">
        <v>1528</v>
      </c>
      <c r="U3964" t="s">
        <v>61</v>
      </c>
      <c r="V3964" t="s">
        <v>76</v>
      </c>
      <c r="W3964">
        <v>1677</v>
      </c>
      <c r="X3964" s="1">
        <v>41589</v>
      </c>
      <c r="Y3964" t="s">
        <v>34</v>
      </c>
      <c r="Z3964" t="e" vm="14">
        <v>#VALUE!</v>
      </c>
      <c r="AA3964">
        <v>33710</v>
      </c>
      <c r="AB3964" t="e" cm="1" vm="2">
        <f t="array" ref="AB3964">_FV(Table1[[#This Row],[State]],"Country/region",TRUE)</f>
        <v>#VALUE!</v>
      </c>
    </row>
    <row r="3965" spans="1:28" x14ac:dyDescent="0.35">
      <c r="A3965" t="s">
        <v>1424</v>
      </c>
      <c r="B3965">
        <v>51</v>
      </c>
      <c r="C3965" t="s">
        <v>1425</v>
      </c>
      <c r="D3965" t="s">
        <v>57</v>
      </c>
      <c r="E3965">
        <f>YEAR(Table1[[#This Row],[Order Date]])</f>
        <v>2013</v>
      </c>
      <c r="F3965">
        <v>1</v>
      </c>
      <c r="G3965">
        <f>MONTH(Table1[[#This Row],[Order Date]])</f>
        <v>11</v>
      </c>
      <c r="H3965" s="1">
        <v>41588</v>
      </c>
      <c r="I3965">
        <v>43585</v>
      </c>
      <c r="J3965" t="s">
        <v>58</v>
      </c>
      <c r="K3965">
        <v>19</v>
      </c>
      <c r="L3965">
        <v>55.48</v>
      </c>
      <c r="M3965" s="2">
        <v>0.08</v>
      </c>
      <c r="N3965">
        <v>1004.18</v>
      </c>
      <c r="O3965">
        <v>6.79</v>
      </c>
      <c r="P3965">
        <v>374.19</v>
      </c>
      <c r="Q3965" s="2">
        <v>0.37</v>
      </c>
      <c r="R3965" t="s">
        <v>29</v>
      </c>
      <c r="S3965" t="s">
        <v>30</v>
      </c>
      <c r="T3965" t="s">
        <v>838</v>
      </c>
      <c r="U3965" t="s">
        <v>61</v>
      </c>
      <c r="V3965" t="s">
        <v>33</v>
      </c>
      <c r="W3965">
        <v>6154</v>
      </c>
      <c r="X3965" s="1">
        <v>41590</v>
      </c>
      <c r="Y3965" t="s">
        <v>42</v>
      </c>
      <c r="Z3965" t="e" vm="22">
        <v>#VALUE!</v>
      </c>
      <c r="AA3965">
        <v>44312</v>
      </c>
      <c r="AB3965" t="e" cm="1" vm="2">
        <f t="array" ref="AB3965">_FV(Table1[[#This Row],[State]],"Country/region",TRUE)</f>
        <v>#VALUE!</v>
      </c>
    </row>
    <row r="3966" spans="1:28" x14ac:dyDescent="0.35">
      <c r="A3966" t="s">
        <v>1853</v>
      </c>
      <c r="B3966">
        <v>51</v>
      </c>
      <c r="C3966" t="s">
        <v>1854</v>
      </c>
      <c r="D3966" t="s">
        <v>57</v>
      </c>
      <c r="E3966">
        <f>YEAR(Table1[[#This Row],[Order Date]])</f>
        <v>2013</v>
      </c>
      <c r="F3966">
        <v>1</v>
      </c>
      <c r="G3966">
        <f>MONTH(Table1[[#This Row],[Order Date]])</f>
        <v>11</v>
      </c>
      <c r="H3966" s="1">
        <v>41588</v>
      </c>
      <c r="I3966">
        <v>11911</v>
      </c>
      <c r="J3966" t="s">
        <v>58</v>
      </c>
      <c r="K3966">
        <v>25</v>
      </c>
      <c r="L3966">
        <v>15.22</v>
      </c>
      <c r="M3966" s="2">
        <v>0</v>
      </c>
      <c r="N3966">
        <v>397.84</v>
      </c>
      <c r="O3966">
        <v>9.73</v>
      </c>
      <c r="P3966">
        <v>-14.7545</v>
      </c>
      <c r="Q3966" s="2">
        <v>0.36</v>
      </c>
      <c r="R3966" t="s">
        <v>29</v>
      </c>
      <c r="S3966" t="s">
        <v>30</v>
      </c>
      <c r="T3966" t="s">
        <v>463</v>
      </c>
      <c r="U3966" t="s">
        <v>67</v>
      </c>
      <c r="V3966" t="s">
        <v>68</v>
      </c>
      <c r="W3966">
        <v>1654</v>
      </c>
      <c r="X3966" s="1">
        <v>41590</v>
      </c>
      <c r="Y3966" t="s">
        <v>34</v>
      </c>
      <c r="Z3966" t="e" vm="16">
        <v>#VALUE!</v>
      </c>
      <c r="AA3966">
        <v>60188</v>
      </c>
      <c r="AB3966" t="e" cm="1" vm="2">
        <f t="array" ref="AB3966">_FV(Table1[[#This Row],[State]],"Country/region",TRUE)</f>
        <v>#VALUE!</v>
      </c>
    </row>
    <row r="3967" spans="1:28" x14ac:dyDescent="0.35">
      <c r="A3967" t="s">
        <v>825</v>
      </c>
      <c r="B3967">
        <v>51</v>
      </c>
      <c r="C3967" t="s">
        <v>532</v>
      </c>
      <c r="D3967" t="s">
        <v>46</v>
      </c>
      <c r="E3967">
        <f>YEAR(Table1[[#This Row],[Order Date]])</f>
        <v>2013</v>
      </c>
      <c r="F3967">
        <v>1</v>
      </c>
      <c r="G3967">
        <f>MONTH(Table1[[#This Row],[Order Date]])</f>
        <v>11</v>
      </c>
      <c r="H3967" s="1">
        <v>41589</v>
      </c>
      <c r="I3967">
        <v>9091</v>
      </c>
      <c r="J3967" t="s">
        <v>28</v>
      </c>
      <c r="K3967">
        <v>42</v>
      </c>
      <c r="L3967">
        <v>14.34</v>
      </c>
      <c r="M3967" s="2">
        <v>0.05</v>
      </c>
      <c r="N3967">
        <v>605.77</v>
      </c>
      <c r="O3967">
        <v>5</v>
      </c>
      <c r="P3967">
        <v>129.33000000000001</v>
      </c>
      <c r="Q3967" s="2">
        <v>0.49</v>
      </c>
      <c r="R3967" t="s">
        <v>48</v>
      </c>
      <c r="S3967" t="s">
        <v>139</v>
      </c>
      <c r="T3967" t="s">
        <v>506</v>
      </c>
      <c r="U3967" t="s">
        <v>82</v>
      </c>
      <c r="V3967" t="s">
        <v>52</v>
      </c>
      <c r="W3967">
        <v>1249</v>
      </c>
      <c r="X3967" s="1">
        <v>41590</v>
      </c>
      <c r="Y3967" t="s">
        <v>34</v>
      </c>
      <c r="Z3967" t="e" vm="4">
        <v>#VALUE!</v>
      </c>
      <c r="AA3967">
        <v>92653</v>
      </c>
      <c r="AB3967" t="e" cm="1" vm="2">
        <f t="array" ref="AB3967">_FV(Table1[[#This Row],[State]],"Country/region",TRUE)</f>
        <v>#VALUE!</v>
      </c>
    </row>
    <row r="3968" spans="1:28" x14ac:dyDescent="0.35">
      <c r="A3968" t="s">
        <v>825</v>
      </c>
      <c r="B3968">
        <v>51</v>
      </c>
      <c r="C3968" t="s">
        <v>532</v>
      </c>
      <c r="D3968" t="s">
        <v>46</v>
      </c>
      <c r="E3968">
        <f>YEAR(Table1[[#This Row],[Order Date]])</f>
        <v>2013</v>
      </c>
      <c r="F3968">
        <v>1</v>
      </c>
      <c r="G3968">
        <f>MONTH(Table1[[#This Row],[Order Date]])</f>
        <v>11</v>
      </c>
      <c r="H3968" s="1">
        <v>41589</v>
      </c>
      <c r="I3968">
        <v>9091</v>
      </c>
      <c r="J3968" t="s">
        <v>28</v>
      </c>
      <c r="K3968">
        <v>44</v>
      </c>
      <c r="L3968">
        <v>30.98</v>
      </c>
      <c r="M3968" s="2">
        <v>0</v>
      </c>
      <c r="N3968">
        <v>1480.91</v>
      </c>
      <c r="O3968">
        <v>8.74</v>
      </c>
      <c r="P3968">
        <v>489.14</v>
      </c>
      <c r="Q3968" s="2">
        <v>0.4</v>
      </c>
      <c r="R3968" t="s">
        <v>29</v>
      </c>
      <c r="S3968" t="s">
        <v>30</v>
      </c>
      <c r="T3968" t="s">
        <v>855</v>
      </c>
      <c r="U3968" t="s">
        <v>61</v>
      </c>
      <c r="V3968" t="s">
        <v>52</v>
      </c>
      <c r="W3968">
        <v>1250</v>
      </c>
      <c r="X3968" s="1">
        <v>41590</v>
      </c>
      <c r="Y3968" t="s">
        <v>34</v>
      </c>
      <c r="Z3968" t="e" vm="4">
        <v>#VALUE!</v>
      </c>
      <c r="AA3968">
        <v>92653</v>
      </c>
      <c r="AB3968" t="e" cm="1" vm="2">
        <f t="array" ref="AB3968">_FV(Table1[[#This Row],[State]],"Country/region",TRUE)</f>
        <v>#VALUE!</v>
      </c>
    </row>
    <row r="3969" spans="1:28" x14ac:dyDescent="0.35">
      <c r="A3969" t="s">
        <v>1272</v>
      </c>
      <c r="B3969">
        <v>51</v>
      </c>
      <c r="C3969" t="s">
        <v>1273</v>
      </c>
      <c r="D3969" t="s">
        <v>46</v>
      </c>
      <c r="E3969">
        <f>YEAR(Table1[[#This Row],[Order Date]])</f>
        <v>2013</v>
      </c>
      <c r="F3969">
        <v>1</v>
      </c>
      <c r="G3969">
        <f>MONTH(Table1[[#This Row],[Order Date]])</f>
        <v>11</v>
      </c>
      <c r="H3969" s="1">
        <v>41590</v>
      </c>
      <c r="I3969">
        <v>8992</v>
      </c>
      <c r="J3969" t="s">
        <v>28</v>
      </c>
      <c r="K3969">
        <v>3</v>
      </c>
      <c r="L3969">
        <v>140.81</v>
      </c>
      <c r="M3969" s="2">
        <v>0.06</v>
      </c>
      <c r="N3969">
        <v>441.43</v>
      </c>
      <c r="O3969">
        <v>24.49</v>
      </c>
      <c r="P3969">
        <v>-154.44999999999999</v>
      </c>
      <c r="Q3969" s="2">
        <v>0.56999999999999995</v>
      </c>
      <c r="R3969" t="s">
        <v>48</v>
      </c>
      <c r="S3969" t="s">
        <v>40</v>
      </c>
      <c r="T3969" t="s">
        <v>2551</v>
      </c>
      <c r="U3969" t="s">
        <v>51</v>
      </c>
      <c r="V3969" t="s">
        <v>68</v>
      </c>
      <c r="W3969">
        <v>1221</v>
      </c>
      <c r="X3969" s="1">
        <v>41591</v>
      </c>
      <c r="Y3969" t="s">
        <v>34</v>
      </c>
      <c r="Z3969" t="e" vm="26">
        <v>#VALUE!</v>
      </c>
      <c r="AA3969">
        <v>48237</v>
      </c>
      <c r="AB3969" t="e" cm="1" vm="2">
        <f t="array" ref="AB3969">_FV(Table1[[#This Row],[State]],"Country/region",TRUE)</f>
        <v>#VALUE!</v>
      </c>
    </row>
    <row r="3970" spans="1:28" x14ac:dyDescent="0.35">
      <c r="A3970" t="s">
        <v>963</v>
      </c>
      <c r="B3970">
        <v>51</v>
      </c>
      <c r="C3970" t="s">
        <v>1295</v>
      </c>
      <c r="D3970" t="s">
        <v>27</v>
      </c>
      <c r="E3970">
        <f>YEAR(Table1[[#This Row],[Order Date]])</f>
        <v>2013</v>
      </c>
      <c r="F3970">
        <v>1</v>
      </c>
      <c r="G3970">
        <f>MONTH(Table1[[#This Row],[Order Date]])</f>
        <v>11</v>
      </c>
      <c r="H3970" s="1">
        <v>41590</v>
      </c>
      <c r="I3970">
        <v>59553</v>
      </c>
      <c r="J3970" t="s">
        <v>39</v>
      </c>
      <c r="K3970">
        <v>15</v>
      </c>
      <c r="L3970">
        <v>11.34</v>
      </c>
      <c r="M3970" s="2">
        <v>0.04</v>
      </c>
      <c r="N3970">
        <v>171.57</v>
      </c>
      <c r="O3970">
        <v>5.01</v>
      </c>
      <c r="P3970">
        <v>12.5</v>
      </c>
      <c r="Q3970" s="2">
        <v>0.36</v>
      </c>
      <c r="R3970" t="s">
        <v>29</v>
      </c>
      <c r="S3970" t="s">
        <v>30</v>
      </c>
      <c r="T3970" t="s">
        <v>276</v>
      </c>
      <c r="U3970" t="s">
        <v>61</v>
      </c>
      <c r="V3970" t="s">
        <v>52</v>
      </c>
      <c r="W3970">
        <v>8328</v>
      </c>
      <c r="X3970" s="1">
        <v>41591</v>
      </c>
      <c r="Y3970" t="s">
        <v>34</v>
      </c>
      <c r="Z3970" t="e" vm="4">
        <v>#VALUE!</v>
      </c>
      <c r="AA3970">
        <v>94568</v>
      </c>
      <c r="AB3970" t="e" cm="1" vm="2">
        <f t="array" ref="AB3970">_FV(Table1[[#This Row],[State]],"Country/region",TRUE)</f>
        <v>#VALUE!</v>
      </c>
    </row>
    <row r="3971" spans="1:28" x14ac:dyDescent="0.35">
      <c r="A3971" t="s">
        <v>1272</v>
      </c>
      <c r="B3971">
        <v>51</v>
      </c>
      <c r="C3971" t="s">
        <v>1273</v>
      </c>
      <c r="D3971" t="s">
        <v>46</v>
      </c>
      <c r="E3971">
        <f>YEAR(Table1[[#This Row],[Order Date]])</f>
        <v>2013</v>
      </c>
      <c r="F3971">
        <v>1</v>
      </c>
      <c r="G3971">
        <f>MONTH(Table1[[#This Row],[Order Date]])</f>
        <v>11</v>
      </c>
      <c r="H3971" s="1">
        <v>41590</v>
      </c>
      <c r="I3971">
        <v>8992</v>
      </c>
      <c r="J3971" t="s">
        <v>28</v>
      </c>
      <c r="K3971">
        <v>18</v>
      </c>
      <c r="L3971">
        <v>85.99</v>
      </c>
      <c r="M3971" s="2">
        <v>0</v>
      </c>
      <c r="N3971">
        <v>1341.963</v>
      </c>
      <c r="O3971">
        <v>2.79</v>
      </c>
      <c r="P3971">
        <v>180.78299999999999</v>
      </c>
      <c r="Q3971" s="2">
        <v>0.57999999999999996</v>
      </c>
      <c r="R3971" t="s">
        <v>96</v>
      </c>
      <c r="S3971" t="s">
        <v>30</v>
      </c>
      <c r="T3971">
        <v>6340</v>
      </c>
      <c r="U3971" t="s">
        <v>105</v>
      </c>
      <c r="V3971" t="s">
        <v>68</v>
      </c>
      <c r="W3971">
        <v>1223</v>
      </c>
      <c r="X3971" s="1">
        <v>41591</v>
      </c>
      <c r="Y3971" t="s">
        <v>34</v>
      </c>
      <c r="Z3971" t="e" vm="26">
        <v>#VALUE!</v>
      </c>
      <c r="AA3971">
        <v>48237</v>
      </c>
      <c r="AB3971" t="e" cm="1" vm="2">
        <f t="array" ref="AB3971">_FV(Table1[[#This Row],[State]],"Country/region",TRUE)</f>
        <v>#VALUE!</v>
      </c>
    </row>
    <row r="3972" spans="1:28" x14ac:dyDescent="0.35">
      <c r="A3972" t="s">
        <v>1272</v>
      </c>
      <c r="B3972">
        <v>51</v>
      </c>
      <c r="C3972" t="s">
        <v>1273</v>
      </c>
      <c r="D3972" t="s">
        <v>46</v>
      </c>
      <c r="E3972">
        <f>YEAR(Table1[[#This Row],[Order Date]])</f>
        <v>2013</v>
      </c>
      <c r="F3972">
        <v>1</v>
      </c>
      <c r="G3972">
        <f>MONTH(Table1[[#This Row],[Order Date]])</f>
        <v>11</v>
      </c>
      <c r="H3972" s="1">
        <v>41590</v>
      </c>
      <c r="I3972">
        <v>8992</v>
      </c>
      <c r="J3972" t="s">
        <v>28</v>
      </c>
      <c r="K3972">
        <v>14</v>
      </c>
      <c r="L3972">
        <v>195.99</v>
      </c>
      <c r="M3972" s="2">
        <v>0.08</v>
      </c>
      <c r="N3972">
        <v>2145.6975000000002</v>
      </c>
      <c r="O3972">
        <v>4.2</v>
      </c>
      <c r="P3972">
        <v>-176.792</v>
      </c>
      <c r="Q3972" s="2">
        <v>0.6</v>
      </c>
      <c r="R3972" t="s">
        <v>96</v>
      </c>
      <c r="S3972" t="s">
        <v>30</v>
      </c>
      <c r="T3972">
        <v>688</v>
      </c>
      <c r="U3972" t="s">
        <v>105</v>
      </c>
      <c r="V3972" t="s">
        <v>68</v>
      </c>
      <c r="W3972">
        <v>1222</v>
      </c>
      <c r="X3972" s="1">
        <v>41592</v>
      </c>
      <c r="Y3972" t="s">
        <v>34</v>
      </c>
      <c r="Z3972" t="e" vm="26">
        <v>#VALUE!</v>
      </c>
      <c r="AA3972">
        <v>48237</v>
      </c>
      <c r="AB3972" t="e" cm="1" vm="2">
        <f t="array" ref="AB3972">_FV(Table1[[#This Row],[State]],"Country/region",TRUE)</f>
        <v>#VALUE!</v>
      </c>
    </row>
    <row r="3973" spans="1:28" x14ac:dyDescent="0.35">
      <c r="A3973" t="s">
        <v>963</v>
      </c>
      <c r="B3973">
        <v>51</v>
      </c>
      <c r="C3973" t="s">
        <v>1295</v>
      </c>
      <c r="D3973" t="s">
        <v>27</v>
      </c>
      <c r="E3973">
        <f>YEAR(Table1[[#This Row],[Order Date]])</f>
        <v>2013</v>
      </c>
      <c r="F3973">
        <v>1</v>
      </c>
      <c r="G3973">
        <f>MONTH(Table1[[#This Row],[Order Date]])</f>
        <v>11</v>
      </c>
      <c r="H3973" s="1">
        <v>41590</v>
      </c>
      <c r="I3973">
        <v>59553</v>
      </c>
      <c r="J3973" t="s">
        <v>39</v>
      </c>
      <c r="K3973">
        <v>42</v>
      </c>
      <c r="L3973">
        <v>65.989999999999995</v>
      </c>
      <c r="M3973" s="2">
        <v>0.1</v>
      </c>
      <c r="N3973">
        <v>2170.3049999999998</v>
      </c>
      <c r="O3973">
        <v>8.99</v>
      </c>
      <c r="P3973">
        <v>264.32100000000003</v>
      </c>
      <c r="Q3973" s="2">
        <v>0.56000000000000005</v>
      </c>
      <c r="R3973" t="s">
        <v>96</v>
      </c>
      <c r="S3973" t="s">
        <v>30</v>
      </c>
      <c r="T3973">
        <v>5180</v>
      </c>
      <c r="U3973" t="s">
        <v>105</v>
      </c>
      <c r="V3973" t="s">
        <v>52</v>
      </c>
      <c r="W3973">
        <v>8329</v>
      </c>
      <c r="X3973" s="1">
        <v>41592</v>
      </c>
      <c r="Y3973" t="s">
        <v>34</v>
      </c>
      <c r="Z3973" t="e" vm="4">
        <v>#VALUE!</v>
      </c>
      <c r="AA3973">
        <v>94568</v>
      </c>
      <c r="AB3973" t="e" cm="1" vm="2">
        <f t="array" ref="AB3973">_FV(Table1[[#This Row],[State]],"Country/region",TRUE)</f>
        <v>#VALUE!</v>
      </c>
    </row>
    <row r="3974" spans="1:28" x14ac:dyDescent="0.35">
      <c r="A3974" t="s">
        <v>2037</v>
      </c>
      <c r="B3974">
        <v>51</v>
      </c>
      <c r="C3974" t="s">
        <v>652</v>
      </c>
      <c r="D3974" t="s">
        <v>38</v>
      </c>
      <c r="E3974">
        <f>YEAR(Table1[[#This Row],[Order Date]])</f>
        <v>2013</v>
      </c>
      <c r="F3974">
        <v>1</v>
      </c>
      <c r="G3974">
        <f>MONTH(Table1[[#This Row],[Order Date]])</f>
        <v>11</v>
      </c>
      <c r="H3974" s="1">
        <v>41591</v>
      </c>
      <c r="I3974">
        <v>39139</v>
      </c>
      <c r="J3974" t="s">
        <v>39</v>
      </c>
      <c r="K3974">
        <v>6</v>
      </c>
      <c r="L3974">
        <v>125.99</v>
      </c>
      <c r="M3974" s="2">
        <v>7.0000000000000007E-2</v>
      </c>
      <c r="N3974">
        <v>627.45299999999997</v>
      </c>
      <c r="O3974">
        <v>8.08</v>
      </c>
      <c r="P3974">
        <v>-408.25400000000002</v>
      </c>
      <c r="Q3974" s="2">
        <v>0.56999999999999995</v>
      </c>
      <c r="R3974" t="s">
        <v>96</v>
      </c>
      <c r="S3974" t="s">
        <v>30</v>
      </c>
      <c r="T3974" t="s">
        <v>2831</v>
      </c>
      <c r="U3974" t="s">
        <v>105</v>
      </c>
      <c r="V3974" t="s">
        <v>52</v>
      </c>
      <c r="W3974">
        <v>5520</v>
      </c>
      <c r="X3974" s="1">
        <v>41591</v>
      </c>
      <c r="Y3974" t="s">
        <v>34</v>
      </c>
      <c r="Z3974" t="e" vm="42">
        <v>#VALUE!</v>
      </c>
      <c r="AA3974">
        <v>85705</v>
      </c>
      <c r="AB3974" t="e" cm="1" vm="2">
        <f t="array" ref="AB3974">_FV(Table1[[#This Row],[State]],"Country/region",TRUE)</f>
        <v>#VALUE!</v>
      </c>
    </row>
    <row r="3975" spans="1:28" x14ac:dyDescent="0.35">
      <c r="A3975" t="s">
        <v>1518</v>
      </c>
      <c r="B3975">
        <v>51</v>
      </c>
      <c r="C3975" t="s">
        <v>605</v>
      </c>
      <c r="D3975" t="s">
        <v>27</v>
      </c>
      <c r="E3975">
        <f>YEAR(Table1[[#This Row],[Order Date]])</f>
        <v>2013</v>
      </c>
      <c r="F3975">
        <v>1</v>
      </c>
      <c r="G3975">
        <f>MONTH(Table1[[#This Row],[Order Date]])</f>
        <v>11</v>
      </c>
      <c r="H3975" s="1">
        <v>41591</v>
      </c>
      <c r="I3975">
        <v>4034</v>
      </c>
      <c r="J3975" t="s">
        <v>39</v>
      </c>
      <c r="K3975">
        <v>37</v>
      </c>
      <c r="L3975">
        <v>145.97999999999999</v>
      </c>
      <c r="M3975" s="2">
        <v>0</v>
      </c>
      <c r="N3975">
        <v>5723.24</v>
      </c>
      <c r="O3975">
        <v>51.92</v>
      </c>
      <c r="P3975">
        <v>-194.96700000000001</v>
      </c>
      <c r="Q3975" s="2">
        <v>0.69</v>
      </c>
      <c r="R3975" t="s">
        <v>48</v>
      </c>
      <c r="S3975" t="s">
        <v>73</v>
      </c>
      <c r="T3975" t="s">
        <v>1667</v>
      </c>
      <c r="U3975" t="s">
        <v>75</v>
      </c>
      <c r="V3975" t="s">
        <v>68</v>
      </c>
      <c r="W3975">
        <v>592</v>
      </c>
      <c r="X3975" s="1">
        <v>41592</v>
      </c>
      <c r="Y3975" t="s">
        <v>53</v>
      </c>
      <c r="Z3975" t="e" vm="28">
        <v>#VALUE!</v>
      </c>
      <c r="AA3975">
        <v>63116</v>
      </c>
      <c r="AB3975" t="e" cm="1" vm="2">
        <f t="array" ref="AB3975">_FV(Table1[[#This Row],[State]],"Country/region",TRUE)</f>
        <v>#VALUE!</v>
      </c>
    </row>
    <row r="3976" spans="1:28" x14ac:dyDescent="0.35">
      <c r="A3976" t="s">
        <v>1518</v>
      </c>
      <c r="B3976">
        <v>51</v>
      </c>
      <c r="C3976" t="s">
        <v>605</v>
      </c>
      <c r="D3976" t="s">
        <v>27</v>
      </c>
      <c r="E3976">
        <f>YEAR(Table1[[#This Row],[Order Date]])</f>
        <v>2013</v>
      </c>
      <c r="F3976">
        <v>1</v>
      </c>
      <c r="G3976">
        <f>MONTH(Table1[[#This Row],[Order Date]])</f>
        <v>11</v>
      </c>
      <c r="H3976" s="1">
        <v>41591</v>
      </c>
      <c r="I3976">
        <v>4034</v>
      </c>
      <c r="J3976" t="s">
        <v>39</v>
      </c>
      <c r="K3976">
        <v>44</v>
      </c>
      <c r="L3976">
        <v>79.52</v>
      </c>
      <c r="M3976" s="2">
        <v>7.0000000000000007E-2</v>
      </c>
      <c r="N3976">
        <v>3367.24</v>
      </c>
      <c r="O3976">
        <v>48.2</v>
      </c>
      <c r="P3976">
        <v>-1183.69</v>
      </c>
      <c r="Q3976" s="2">
        <v>0.74</v>
      </c>
      <c r="R3976" t="s">
        <v>48</v>
      </c>
      <c r="S3976" t="s">
        <v>80</v>
      </c>
      <c r="T3976" t="s">
        <v>1329</v>
      </c>
      <c r="U3976" t="s">
        <v>82</v>
      </c>
      <c r="V3976" t="s">
        <v>68</v>
      </c>
      <c r="W3976">
        <v>591</v>
      </c>
      <c r="X3976" s="1">
        <v>41592</v>
      </c>
      <c r="Y3976" t="s">
        <v>34</v>
      </c>
      <c r="Z3976" t="e" vm="28">
        <v>#VALUE!</v>
      </c>
      <c r="AA3976">
        <v>63116</v>
      </c>
      <c r="AB3976" t="e" cm="1" vm="2">
        <f t="array" ref="AB3976">_FV(Table1[[#This Row],[State]],"Country/region",TRUE)</f>
        <v>#VALUE!</v>
      </c>
    </row>
    <row r="3977" spans="1:28" x14ac:dyDescent="0.35">
      <c r="A3977" t="s">
        <v>2517</v>
      </c>
      <c r="B3977">
        <v>51</v>
      </c>
      <c r="C3977" t="s">
        <v>1728</v>
      </c>
      <c r="D3977" t="s">
        <v>46</v>
      </c>
      <c r="E3977">
        <f>YEAR(Table1[[#This Row],[Order Date]])</f>
        <v>2013</v>
      </c>
      <c r="F3977">
        <v>1</v>
      </c>
      <c r="G3977">
        <f>MONTH(Table1[[#This Row],[Order Date]])</f>
        <v>11</v>
      </c>
      <c r="H3977" s="1">
        <v>41591</v>
      </c>
      <c r="I3977">
        <v>56135</v>
      </c>
      <c r="J3977" t="s">
        <v>131</v>
      </c>
      <c r="K3977">
        <v>48</v>
      </c>
      <c r="L3977">
        <v>1.81</v>
      </c>
      <c r="M3977" s="2">
        <v>0.1</v>
      </c>
      <c r="N3977">
        <v>79.75</v>
      </c>
      <c r="O3977">
        <v>1.56</v>
      </c>
      <c r="P3977">
        <v>-41.32</v>
      </c>
      <c r="Q3977" s="2">
        <v>0.49</v>
      </c>
      <c r="R3977" t="s">
        <v>29</v>
      </c>
      <c r="S3977" t="s">
        <v>59</v>
      </c>
      <c r="T3977" t="s">
        <v>3024</v>
      </c>
      <c r="U3977" t="s">
        <v>232</v>
      </c>
      <c r="V3977" t="s">
        <v>68</v>
      </c>
      <c r="W3977">
        <v>7853</v>
      </c>
      <c r="X3977" s="1">
        <v>41592</v>
      </c>
      <c r="Y3977" t="s">
        <v>34</v>
      </c>
      <c r="Z3977" t="e" vm="5">
        <v>#VALUE!</v>
      </c>
      <c r="AA3977">
        <v>55423</v>
      </c>
      <c r="AB3977" t="e" cm="1" vm="2">
        <f t="array" ref="AB3977">_FV(Table1[[#This Row],[State]],"Country/region",TRUE)</f>
        <v>#VALUE!</v>
      </c>
    </row>
    <row r="3978" spans="1:28" x14ac:dyDescent="0.35">
      <c r="A3978" t="s">
        <v>2517</v>
      </c>
      <c r="B3978">
        <v>51</v>
      </c>
      <c r="C3978" t="s">
        <v>1728</v>
      </c>
      <c r="D3978" t="s">
        <v>46</v>
      </c>
      <c r="E3978">
        <f>YEAR(Table1[[#This Row],[Order Date]])</f>
        <v>2013</v>
      </c>
      <c r="F3978">
        <v>1</v>
      </c>
      <c r="G3978">
        <f>MONTH(Table1[[#This Row],[Order Date]])</f>
        <v>11</v>
      </c>
      <c r="H3978" s="1">
        <v>41591</v>
      </c>
      <c r="I3978">
        <v>56135</v>
      </c>
      <c r="J3978" t="s">
        <v>131</v>
      </c>
      <c r="K3978">
        <v>8</v>
      </c>
      <c r="L3978">
        <v>140.97999999999999</v>
      </c>
      <c r="M3978" s="2">
        <v>0.04</v>
      </c>
      <c r="N3978">
        <v>1118.82</v>
      </c>
      <c r="O3978">
        <v>36.090000000000003</v>
      </c>
      <c r="P3978">
        <v>-320.3</v>
      </c>
      <c r="Q3978" s="2">
        <v>0.77</v>
      </c>
      <c r="R3978" t="s">
        <v>48</v>
      </c>
      <c r="S3978" t="s">
        <v>73</v>
      </c>
      <c r="T3978" t="s">
        <v>1370</v>
      </c>
      <c r="U3978" t="s">
        <v>154</v>
      </c>
      <c r="V3978" t="s">
        <v>68</v>
      </c>
      <c r="W3978">
        <v>7852</v>
      </c>
      <c r="X3978" s="1">
        <v>41593</v>
      </c>
      <c r="Y3978" t="s">
        <v>53</v>
      </c>
      <c r="Z3978" t="e" vm="5">
        <v>#VALUE!</v>
      </c>
      <c r="AA3978">
        <v>55423</v>
      </c>
      <c r="AB3978" t="e" cm="1" vm="2">
        <f t="array" ref="AB3978">_FV(Table1[[#This Row],[State]],"Country/region",TRUE)</f>
        <v>#VALUE!</v>
      </c>
    </row>
    <row r="3979" spans="1:28" x14ac:dyDescent="0.35">
      <c r="A3979" t="s">
        <v>3232</v>
      </c>
      <c r="B3979">
        <v>51</v>
      </c>
      <c r="C3979" t="s">
        <v>652</v>
      </c>
      <c r="D3979" t="s">
        <v>38</v>
      </c>
      <c r="E3979">
        <f>YEAR(Table1[[#This Row],[Order Date]])</f>
        <v>2013</v>
      </c>
      <c r="F3979">
        <v>1</v>
      </c>
      <c r="G3979">
        <f>MONTH(Table1[[#This Row],[Order Date]])</f>
        <v>11</v>
      </c>
      <c r="H3979" s="1">
        <v>41591</v>
      </c>
      <c r="I3979">
        <v>39139</v>
      </c>
      <c r="J3979" t="s">
        <v>39</v>
      </c>
      <c r="K3979">
        <v>50</v>
      </c>
      <c r="L3979">
        <v>58.14</v>
      </c>
      <c r="M3979" s="2">
        <v>0.01</v>
      </c>
      <c r="N3979">
        <v>3000.88</v>
      </c>
      <c r="O3979">
        <v>36.61</v>
      </c>
      <c r="P3979">
        <v>-719.17</v>
      </c>
      <c r="Q3979" s="2">
        <v>0.61</v>
      </c>
      <c r="R3979" t="s">
        <v>48</v>
      </c>
      <c r="S3979" t="s">
        <v>73</v>
      </c>
      <c r="T3979" t="s">
        <v>2309</v>
      </c>
      <c r="U3979" t="s">
        <v>154</v>
      </c>
      <c r="V3979" t="s">
        <v>52</v>
      </c>
      <c r="W3979">
        <v>5521</v>
      </c>
      <c r="X3979" s="1">
        <v>41593</v>
      </c>
      <c r="Y3979" t="s">
        <v>53</v>
      </c>
      <c r="Z3979" t="e" vm="42">
        <v>#VALUE!</v>
      </c>
      <c r="AA3979">
        <v>85364</v>
      </c>
      <c r="AB3979" t="e" cm="1" vm="2">
        <f t="array" ref="AB3979">_FV(Table1[[#This Row],[State]],"Country/region",TRUE)</f>
        <v>#VALUE!</v>
      </c>
    </row>
    <row r="3980" spans="1:28" x14ac:dyDescent="0.35">
      <c r="A3980" t="s">
        <v>2453</v>
      </c>
      <c r="B3980">
        <v>51</v>
      </c>
      <c r="C3980" t="s">
        <v>2308</v>
      </c>
      <c r="D3980" t="s">
        <v>46</v>
      </c>
      <c r="E3980">
        <f>YEAR(Table1[[#This Row],[Order Date]])</f>
        <v>2013</v>
      </c>
      <c r="F3980">
        <v>1</v>
      </c>
      <c r="G3980">
        <f>MONTH(Table1[[#This Row],[Order Date]])</f>
        <v>11</v>
      </c>
      <c r="H3980" s="1">
        <v>41591</v>
      </c>
      <c r="I3980">
        <v>47873</v>
      </c>
      <c r="J3980" t="s">
        <v>58</v>
      </c>
      <c r="K3980">
        <v>8</v>
      </c>
      <c r="L3980">
        <v>5.89</v>
      </c>
      <c r="M3980" s="2">
        <v>0.08</v>
      </c>
      <c r="N3980">
        <v>52.39</v>
      </c>
      <c r="O3980">
        <v>5.57</v>
      </c>
      <c r="P3980">
        <v>-17.38</v>
      </c>
      <c r="Q3980" s="2">
        <v>0.41</v>
      </c>
      <c r="R3980" t="s">
        <v>48</v>
      </c>
      <c r="S3980" t="s">
        <v>30</v>
      </c>
      <c r="T3980" t="s">
        <v>3233</v>
      </c>
      <c r="U3980" t="s">
        <v>82</v>
      </c>
      <c r="V3980" t="s">
        <v>68</v>
      </c>
      <c r="W3980">
        <v>6721</v>
      </c>
      <c r="X3980" s="1">
        <v>41593</v>
      </c>
      <c r="Y3980" t="s">
        <v>34</v>
      </c>
      <c r="Z3980" t="e" vm="16">
        <v>#VALUE!</v>
      </c>
      <c r="AA3980">
        <v>60174</v>
      </c>
      <c r="AB3980" t="e" cm="1" vm="2">
        <f t="array" ref="AB3980">_FV(Table1[[#This Row],[State]],"Country/region",TRUE)</f>
        <v>#VALUE!</v>
      </c>
    </row>
    <row r="3981" spans="1:28" x14ac:dyDescent="0.35">
      <c r="A3981" t="s">
        <v>3232</v>
      </c>
      <c r="B3981">
        <v>51</v>
      </c>
      <c r="C3981" t="s">
        <v>652</v>
      </c>
      <c r="D3981" t="s">
        <v>38</v>
      </c>
      <c r="E3981">
        <f>YEAR(Table1[[#This Row],[Order Date]])</f>
        <v>2013</v>
      </c>
      <c r="F3981">
        <v>1</v>
      </c>
      <c r="G3981">
        <f>MONTH(Table1[[#This Row],[Order Date]])</f>
        <v>11</v>
      </c>
      <c r="H3981" s="1">
        <v>41591</v>
      </c>
      <c r="I3981">
        <v>39139</v>
      </c>
      <c r="J3981" t="s">
        <v>39</v>
      </c>
      <c r="K3981">
        <v>31</v>
      </c>
      <c r="L3981">
        <v>209.84</v>
      </c>
      <c r="M3981" s="2">
        <v>0.09</v>
      </c>
      <c r="N3981">
        <v>6118.38</v>
      </c>
      <c r="O3981">
        <v>21.21</v>
      </c>
      <c r="P3981">
        <v>2042.58</v>
      </c>
      <c r="Q3981" s="2">
        <v>0.59</v>
      </c>
      <c r="R3981" t="s">
        <v>48</v>
      </c>
      <c r="S3981" t="s">
        <v>40</v>
      </c>
      <c r="T3981" t="s">
        <v>127</v>
      </c>
      <c r="U3981" t="s">
        <v>82</v>
      </c>
      <c r="V3981" t="s">
        <v>52</v>
      </c>
      <c r="W3981">
        <v>5522</v>
      </c>
      <c r="X3981" s="1">
        <v>41593</v>
      </c>
      <c r="Y3981" t="s">
        <v>34</v>
      </c>
      <c r="Z3981" t="e" vm="42">
        <v>#VALUE!</v>
      </c>
      <c r="AA3981">
        <v>85364</v>
      </c>
      <c r="AB3981" t="e" cm="1" vm="2">
        <f t="array" ref="AB3981">_FV(Table1[[#This Row],[State]],"Country/region",TRUE)</f>
        <v>#VALUE!</v>
      </c>
    </row>
    <row r="3982" spans="1:28" x14ac:dyDescent="0.35">
      <c r="A3982" t="s">
        <v>3234</v>
      </c>
      <c r="B3982">
        <v>51</v>
      </c>
      <c r="C3982" t="s">
        <v>3235</v>
      </c>
      <c r="D3982" t="s">
        <v>57</v>
      </c>
      <c r="E3982">
        <f>YEAR(Table1[[#This Row],[Order Date]])</f>
        <v>2013</v>
      </c>
      <c r="F3982">
        <v>1</v>
      </c>
      <c r="G3982">
        <f>MONTH(Table1[[#This Row],[Order Date]])</f>
        <v>11</v>
      </c>
      <c r="H3982" s="1">
        <v>41591</v>
      </c>
      <c r="I3982">
        <v>43782</v>
      </c>
      <c r="J3982" t="s">
        <v>131</v>
      </c>
      <c r="K3982">
        <v>27</v>
      </c>
      <c r="L3982">
        <v>6.75</v>
      </c>
      <c r="M3982" s="2">
        <v>0</v>
      </c>
      <c r="N3982">
        <v>194.35</v>
      </c>
      <c r="O3982">
        <v>2.99</v>
      </c>
      <c r="P3982">
        <v>30.880500000000001</v>
      </c>
      <c r="Q3982" s="2">
        <v>0.35</v>
      </c>
      <c r="R3982" t="s">
        <v>29</v>
      </c>
      <c r="S3982" t="s">
        <v>30</v>
      </c>
      <c r="T3982" t="s">
        <v>1887</v>
      </c>
      <c r="U3982" t="s">
        <v>67</v>
      </c>
      <c r="V3982" t="s">
        <v>76</v>
      </c>
      <c r="W3982">
        <v>6178</v>
      </c>
      <c r="X3982" s="1">
        <v>41593</v>
      </c>
      <c r="Y3982" t="s">
        <v>34</v>
      </c>
      <c r="Z3982" t="e" vm="14">
        <v>#VALUE!</v>
      </c>
      <c r="AA3982">
        <v>33566</v>
      </c>
      <c r="AB3982" t="e" cm="1" vm="2">
        <f t="array" ref="AB3982">_FV(Table1[[#This Row],[State]],"Country/region",TRUE)</f>
        <v>#VALUE!</v>
      </c>
    </row>
    <row r="3983" spans="1:28" x14ac:dyDescent="0.35">
      <c r="A3983" t="s">
        <v>3236</v>
      </c>
      <c r="B3983">
        <v>51</v>
      </c>
      <c r="C3983" t="s">
        <v>2590</v>
      </c>
      <c r="D3983" t="s">
        <v>46</v>
      </c>
      <c r="E3983">
        <f>YEAR(Table1[[#This Row],[Order Date]])</f>
        <v>2013</v>
      </c>
      <c r="F3983">
        <v>1</v>
      </c>
      <c r="G3983">
        <f>MONTH(Table1[[#This Row],[Order Date]])</f>
        <v>11</v>
      </c>
      <c r="H3983" s="1">
        <v>41591</v>
      </c>
      <c r="I3983">
        <v>19430</v>
      </c>
      <c r="J3983" t="s">
        <v>58</v>
      </c>
      <c r="K3983">
        <v>39</v>
      </c>
      <c r="L3983">
        <v>167.27</v>
      </c>
      <c r="M3983" s="2">
        <v>0.03</v>
      </c>
      <c r="N3983">
        <v>6742.49</v>
      </c>
      <c r="O3983">
        <v>35</v>
      </c>
      <c r="P3983">
        <v>-502.05</v>
      </c>
      <c r="Q3983" s="2">
        <v>0.85</v>
      </c>
      <c r="R3983" t="s">
        <v>29</v>
      </c>
      <c r="S3983" t="s">
        <v>40</v>
      </c>
      <c r="T3983" t="s">
        <v>2431</v>
      </c>
      <c r="U3983" t="s">
        <v>32</v>
      </c>
      <c r="V3983" t="s">
        <v>52</v>
      </c>
      <c r="W3983">
        <v>2686</v>
      </c>
      <c r="X3983" s="1">
        <v>41593</v>
      </c>
      <c r="Y3983" t="s">
        <v>34</v>
      </c>
      <c r="Z3983" t="e" vm="4">
        <v>#VALUE!</v>
      </c>
      <c r="AA3983">
        <v>94044</v>
      </c>
      <c r="AB3983" t="e" cm="1" vm="2">
        <f t="array" ref="AB3983">_FV(Table1[[#This Row],[State]],"Country/region",TRUE)</f>
        <v>#VALUE!</v>
      </c>
    </row>
    <row r="3984" spans="1:28" x14ac:dyDescent="0.35">
      <c r="A3984" t="s">
        <v>690</v>
      </c>
      <c r="B3984">
        <v>51</v>
      </c>
      <c r="C3984" t="s">
        <v>1489</v>
      </c>
      <c r="D3984" t="s">
        <v>57</v>
      </c>
      <c r="E3984">
        <f>YEAR(Table1[[#This Row],[Order Date]])</f>
        <v>2013</v>
      </c>
      <c r="F3984">
        <v>1</v>
      </c>
      <c r="G3984">
        <f>MONTH(Table1[[#This Row],[Order Date]])</f>
        <v>11</v>
      </c>
      <c r="H3984" s="1">
        <v>41592</v>
      </c>
      <c r="I3984">
        <v>4580</v>
      </c>
      <c r="J3984" t="s">
        <v>39</v>
      </c>
      <c r="K3984">
        <v>28</v>
      </c>
      <c r="L3984">
        <v>280.98</v>
      </c>
      <c r="M3984" s="2">
        <v>0.09</v>
      </c>
      <c r="N3984">
        <v>7384.54</v>
      </c>
      <c r="O3984">
        <v>81.98</v>
      </c>
      <c r="P3984">
        <v>-2301.5277999999998</v>
      </c>
      <c r="Q3984" s="2">
        <v>0.78</v>
      </c>
      <c r="R3984" t="s">
        <v>48</v>
      </c>
      <c r="S3984" t="s">
        <v>73</v>
      </c>
      <c r="T3984" t="s">
        <v>1535</v>
      </c>
      <c r="U3984" t="s">
        <v>75</v>
      </c>
      <c r="V3984" t="s">
        <v>33</v>
      </c>
      <c r="W3984">
        <v>650</v>
      </c>
      <c r="X3984" s="1">
        <v>41593</v>
      </c>
      <c r="Y3984" t="s">
        <v>53</v>
      </c>
      <c r="Z3984" t="e" vm="48">
        <v>#VALUE!</v>
      </c>
      <c r="AA3984">
        <v>3301</v>
      </c>
      <c r="AB3984" t="e" cm="1" vm="2">
        <f t="array" ref="AB3984">_FV(Table1[[#This Row],[State]],"Country/region",TRUE)</f>
        <v>#VALUE!</v>
      </c>
    </row>
    <row r="3985" spans="1:28" x14ac:dyDescent="0.35">
      <c r="A3985" t="s">
        <v>1090</v>
      </c>
      <c r="B3985">
        <v>51</v>
      </c>
      <c r="C3985" t="s">
        <v>1575</v>
      </c>
      <c r="D3985" t="s">
        <v>27</v>
      </c>
      <c r="E3985">
        <f>YEAR(Table1[[#This Row],[Order Date]])</f>
        <v>2013</v>
      </c>
      <c r="F3985">
        <v>1</v>
      </c>
      <c r="G3985">
        <f>MONTH(Table1[[#This Row],[Order Date]])</f>
        <v>11</v>
      </c>
      <c r="H3985" s="1">
        <v>41592</v>
      </c>
      <c r="I3985">
        <v>38789</v>
      </c>
      <c r="J3985" t="s">
        <v>28</v>
      </c>
      <c r="K3985">
        <v>4</v>
      </c>
      <c r="L3985">
        <v>23.99</v>
      </c>
      <c r="M3985" s="2">
        <v>0.04</v>
      </c>
      <c r="N3985">
        <v>115.17</v>
      </c>
      <c r="O3985">
        <v>15.68</v>
      </c>
      <c r="P3985">
        <v>40.93</v>
      </c>
      <c r="Q3985" s="2">
        <v>0.62</v>
      </c>
      <c r="R3985" t="s">
        <v>48</v>
      </c>
      <c r="S3985" t="s">
        <v>49</v>
      </c>
      <c r="T3985" t="s">
        <v>1446</v>
      </c>
      <c r="U3985" t="s">
        <v>82</v>
      </c>
      <c r="V3985" t="s">
        <v>33</v>
      </c>
      <c r="W3985">
        <v>5462</v>
      </c>
      <c r="X3985" s="1">
        <v>41593</v>
      </c>
      <c r="Y3985" t="s">
        <v>53</v>
      </c>
      <c r="Z3985" t="e" vm="15">
        <v>#VALUE!</v>
      </c>
      <c r="AA3985">
        <v>11756</v>
      </c>
      <c r="AB3985" t="e" cm="1" vm="2">
        <f t="array" ref="AB3985">_FV(Table1[[#This Row],[State]],"Country/region",TRUE)</f>
        <v>#VALUE!</v>
      </c>
    </row>
    <row r="3986" spans="1:28" x14ac:dyDescent="0.35">
      <c r="A3986" t="s">
        <v>1090</v>
      </c>
      <c r="B3986">
        <v>51</v>
      </c>
      <c r="C3986" t="s">
        <v>1575</v>
      </c>
      <c r="D3986" t="s">
        <v>27</v>
      </c>
      <c r="E3986">
        <f>YEAR(Table1[[#This Row],[Order Date]])</f>
        <v>2013</v>
      </c>
      <c r="F3986">
        <v>1</v>
      </c>
      <c r="G3986">
        <f>MONTH(Table1[[#This Row],[Order Date]])</f>
        <v>11</v>
      </c>
      <c r="H3986" s="1">
        <v>41592</v>
      </c>
      <c r="I3986">
        <v>38789</v>
      </c>
      <c r="J3986" t="s">
        <v>28</v>
      </c>
      <c r="K3986">
        <v>9</v>
      </c>
      <c r="L3986">
        <v>10.64</v>
      </c>
      <c r="M3986" s="2">
        <v>0.1</v>
      </c>
      <c r="N3986">
        <v>96.52</v>
      </c>
      <c r="O3986">
        <v>5.16</v>
      </c>
      <c r="P3986">
        <v>16.78</v>
      </c>
      <c r="Q3986" s="2">
        <v>0.56999999999999995</v>
      </c>
      <c r="R3986" t="s">
        <v>48</v>
      </c>
      <c r="S3986" t="s">
        <v>30</v>
      </c>
      <c r="T3986" t="s">
        <v>1095</v>
      </c>
      <c r="U3986" t="s">
        <v>82</v>
      </c>
      <c r="V3986" t="s">
        <v>33</v>
      </c>
      <c r="W3986">
        <v>5461</v>
      </c>
      <c r="X3986" s="1">
        <v>41593</v>
      </c>
      <c r="Y3986" t="s">
        <v>34</v>
      </c>
      <c r="Z3986" t="e" vm="15">
        <v>#VALUE!</v>
      </c>
      <c r="AA3986">
        <v>11756</v>
      </c>
      <c r="AB3986" t="e" cm="1" vm="2">
        <f t="array" ref="AB3986">_FV(Table1[[#This Row],[State]],"Country/region",TRUE)</f>
        <v>#VALUE!</v>
      </c>
    </row>
    <row r="3987" spans="1:28" x14ac:dyDescent="0.35">
      <c r="A3987" t="s">
        <v>1351</v>
      </c>
      <c r="B3987">
        <v>51</v>
      </c>
      <c r="C3987" t="s">
        <v>2035</v>
      </c>
      <c r="D3987" t="s">
        <v>46</v>
      </c>
      <c r="E3987">
        <f>YEAR(Table1[[#This Row],[Order Date]])</f>
        <v>2013</v>
      </c>
      <c r="F3987">
        <v>1</v>
      </c>
      <c r="G3987">
        <f>MONTH(Table1[[#This Row],[Order Date]])</f>
        <v>11</v>
      </c>
      <c r="H3987" s="1">
        <v>41592</v>
      </c>
      <c r="I3987">
        <v>2048</v>
      </c>
      <c r="J3987" t="s">
        <v>58</v>
      </c>
      <c r="K3987">
        <v>12</v>
      </c>
      <c r="L3987">
        <v>294.62</v>
      </c>
      <c r="M3987" s="2">
        <v>0.01</v>
      </c>
      <c r="N3987">
        <v>3752.61</v>
      </c>
      <c r="O3987">
        <v>42.52</v>
      </c>
      <c r="P3987">
        <v>637.92999999999995</v>
      </c>
      <c r="Q3987" s="2">
        <v>0.56999999999999995</v>
      </c>
      <c r="R3987" t="s">
        <v>29</v>
      </c>
      <c r="S3987" t="s">
        <v>49</v>
      </c>
      <c r="T3987" t="s">
        <v>842</v>
      </c>
      <c r="U3987" t="s">
        <v>214</v>
      </c>
      <c r="V3987" t="s">
        <v>76</v>
      </c>
      <c r="W3987">
        <v>292</v>
      </c>
      <c r="X3987" s="1">
        <v>41593</v>
      </c>
      <c r="Y3987" t="s">
        <v>53</v>
      </c>
      <c r="Z3987" t="e" vm="18">
        <v>#VALUE!</v>
      </c>
      <c r="AA3987">
        <v>24281</v>
      </c>
      <c r="AB3987" t="e" cm="1" vm="2">
        <f t="array" ref="AB3987">_FV(Table1[[#This Row],[State]],"Country/region",TRUE)</f>
        <v>#VALUE!</v>
      </c>
    </row>
    <row r="3988" spans="1:28" x14ac:dyDescent="0.35">
      <c r="A3988" t="s">
        <v>1351</v>
      </c>
      <c r="B3988">
        <v>51</v>
      </c>
      <c r="C3988" t="s">
        <v>2035</v>
      </c>
      <c r="D3988" t="s">
        <v>46</v>
      </c>
      <c r="E3988">
        <f>YEAR(Table1[[#This Row],[Order Date]])</f>
        <v>2013</v>
      </c>
      <c r="F3988">
        <v>1</v>
      </c>
      <c r="G3988">
        <f>MONTH(Table1[[#This Row],[Order Date]])</f>
        <v>11</v>
      </c>
      <c r="H3988" s="1">
        <v>41592</v>
      </c>
      <c r="I3988">
        <v>2048</v>
      </c>
      <c r="J3988" t="s">
        <v>58</v>
      </c>
      <c r="K3988">
        <v>9</v>
      </c>
      <c r="L3988">
        <v>60.97</v>
      </c>
      <c r="M3988" s="2">
        <v>0.1</v>
      </c>
      <c r="N3988">
        <v>548.36</v>
      </c>
      <c r="O3988">
        <v>4.5</v>
      </c>
      <c r="P3988">
        <v>78.63</v>
      </c>
      <c r="Q3988" s="2">
        <v>0.56000000000000005</v>
      </c>
      <c r="R3988" t="s">
        <v>29</v>
      </c>
      <c r="S3988" t="s">
        <v>30</v>
      </c>
      <c r="T3988" t="s">
        <v>1631</v>
      </c>
      <c r="U3988" t="s">
        <v>214</v>
      </c>
      <c r="V3988" t="s">
        <v>76</v>
      </c>
      <c r="W3988">
        <v>293</v>
      </c>
      <c r="X3988" s="1">
        <v>41593</v>
      </c>
      <c r="Y3988" t="s">
        <v>42</v>
      </c>
      <c r="Z3988" t="e" vm="18">
        <v>#VALUE!</v>
      </c>
      <c r="AA3988">
        <v>24281</v>
      </c>
      <c r="AB3988" t="e" cm="1" vm="2">
        <f t="array" ref="AB3988">_FV(Table1[[#This Row],[State]],"Country/region",TRUE)</f>
        <v>#VALUE!</v>
      </c>
    </row>
    <row r="3989" spans="1:28" x14ac:dyDescent="0.35">
      <c r="A3989" t="s">
        <v>1016</v>
      </c>
      <c r="B3989">
        <v>51</v>
      </c>
      <c r="C3989" t="s">
        <v>3034</v>
      </c>
      <c r="D3989" t="s">
        <v>57</v>
      </c>
      <c r="E3989">
        <f>YEAR(Table1[[#This Row],[Order Date]])</f>
        <v>2013</v>
      </c>
      <c r="F3989">
        <v>1</v>
      </c>
      <c r="G3989">
        <f>MONTH(Table1[[#This Row],[Order Date]])</f>
        <v>11</v>
      </c>
      <c r="H3989" s="1">
        <v>41592</v>
      </c>
      <c r="I3989">
        <v>14499</v>
      </c>
      <c r="J3989" t="s">
        <v>47</v>
      </c>
      <c r="K3989">
        <v>28</v>
      </c>
      <c r="L3989">
        <v>20.97</v>
      </c>
      <c r="M3989" s="2">
        <v>0.06</v>
      </c>
      <c r="N3989">
        <v>574.99</v>
      </c>
      <c r="O3989">
        <v>6.5</v>
      </c>
      <c r="P3989">
        <v>-148.87</v>
      </c>
      <c r="Q3989" s="2">
        <v>0.78</v>
      </c>
      <c r="R3989" t="s">
        <v>96</v>
      </c>
      <c r="S3989" t="s">
        <v>30</v>
      </c>
      <c r="T3989" t="s">
        <v>2662</v>
      </c>
      <c r="U3989" t="s">
        <v>102</v>
      </c>
      <c r="V3989" t="s">
        <v>33</v>
      </c>
      <c r="W3989">
        <v>2032</v>
      </c>
      <c r="X3989" s="1">
        <v>41597</v>
      </c>
      <c r="Y3989" t="s">
        <v>34</v>
      </c>
      <c r="Z3989" t="e" vm="1">
        <v>#VALUE!</v>
      </c>
      <c r="AA3989">
        <v>19026</v>
      </c>
      <c r="AB3989" t="e" cm="1" vm="2">
        <f t="array" ref="AB3989">_FV(Table1[[#This Row],[State]],"Country/region",TRUE)</f>
        <v>#VALUE!</v>
      </c>
    </row>
    <row r="3990" spans="1:28" x14ac:dyDescent="0.35">
      <c r="A3990" t="s">
        <v>2792</v>
      </c>
      <c r="B3990">
        <v>51</v>
      </c>
      <c r="C3990" t="s">
        <v>2308</v>
      </c>
      <c r="D3990" t="s">
        <v>46</v>
      </c>
      <c r="E3990">
        <f>YEAR(Table1[[#This Row],[Order Date]])</f>
        <v>2013</v>
      </c>
      <c r="F3990">
        <v>1</v>
      </c>
      <c r="G3990">
        <f>MONTH(Table1[[#This Row],[Order Date]])</f>
        <v>11</v>
      </c>
      <c r="H3990" s="1">
        <v>41594</v>
      </c>
      <c r="I3990">
        <v>10499</v>
      </c>
      <c r="J3990" t="s">
        <v>39</v>
      </c>
      <c r="K3990">
        <v>29</v>
      </c>
      <c r="L3990">
        <v>262.11</v>
      </c>
      <c r="M3990" s="2">
        <v>0.01</v>
      </c>
      <c r="N3990">
        <v>6250.9359999999997</v>
      </c>
      <c r="O3990">
        <v>62.74</v>
      </c>
      <c r="P3990">
        <v>31.21</v>
      </c>
      <c r="Q3990" s="2">
        <v>0.75</v>
      </c>
      <c r="R3990" t="s">
        <v>48</v>
      </c>
      <c r="S3990" t="s">
        <v>73</v>
      </c>
      <c r="T3990" t="s">
        <v>1595</v>
      </c>
      <c r="U3990" t="s">
        <v>75</v>
      </c>
      <c r="V3990" t="s">
        <v>68</v>
      </c>
      <c r="W3990">
        <v>1457</v>
      </c>
      <c r="X3990" s="1">
        <v>41595</v>
      </c>
      <c r="Y3990" t="s">
        <v>53</v>
      </c>
      <c r="Z3990" t="e" vm="16">
        <v>#VALUE!</v>
      </c>
      <c r="AA3990">
        <v>61107</v>
      </c>
      <c r="AB3990" t="e" cm="1" vm="2">
        <f t="array" ref="AB3990">_FV(Table1[[#This Row],[State]],"Country/region",TRUE)</f>
        <v>#VALUE!</v>
      </c>
    </row>
    <row r="3991" spans="1:28" x14ac:dyDescent="0.35">
      <c r="A3991" t="s">
        <v>312</v>
      </c>
      <c r="B3991">
        <v>51</v>
      </c>
      <c r="C3991" t="s">
        <v>313</v>
      </c>
      <c r="D3991" t="s">
        <v>57</v>
      </c>
      <c r="E3991">
        <f>YEAR(Table1[[#This Row],[Order Date]])</f>
        <v>2013</v>
      </c>
      <c r="F3991">
        <v>1</v>
      </c>
      <c r="G3991">
        <f>MONTH(Table1[[#This Row],[Order Date]])</f>
        <v>11</v>
      </c>
      <c r="H3991" s="1">
        <v>41594</v>
      </c>
      <c r="I3991">
        <v>10117</v>
      </c>
      <c r="J3991" t="s">
        <v>131</v>
      </c>
      <c r="K3991">
        <v>6</v>
      </c>
      <c r="L3991">
        <v>8.85</v>
      </c>
      <c r="M3991" s="2">
        <v>7.0000000000000007E-2</v>
      </c>
      <c r="N3991">
        <v>64.37</v>
      </c>
      <c r="O3991">
        <v>5.6</v>
      </c>
      <c r="P3991">
        <v>-6.9574999999999996</v>
      </c>
      <c r="Q3991" s="2">
        <v>0.36</v>
      </c>
      <c r="R3991" t="s">
        <v>29</v>
      </c>
      <c r="S3991" t="s">
        <v>30</v>
      </c>
      <c r="T3991" t="s">
        <v>1707</v>
      </c>
      <c r="U3991" t="s">
        <v>67</v>
      </c>
      <c r="V3991" t="s">
        <v>52</v>
      </c>
      <c r="W3991">
        <v>1393</v>
      </c>
      <c r="X3991" s="1">
        <v>41595</v>
      </c>
      <c r="Y3991" t="s">
        <v>42</v>
      </c>
      <c r="Z3991" t="e" vm="4">
        <v>#VALUE!</v>
      </c>
      <c r="AA3991">
        <v>95336</v>
      </c>
      <c r="AB3991" t="e" cm="1" vm="2">
        <f t="array" ref="AB3991">_FV(Table1[[#This Row],[State]],"Country/region",TRUE)</f>
        <v>#VALUE!</v>
      </c>
    </row>
    <row r="3992" spans="1:28" x14ac:dyDescent="0.35">
      <c r="A3992" t="s">
        <v>312</v>
      </c>
      <c r="B3992">
        <v>51</v>
      </c>
      <c r="C3992" t="s">
        <v>313</v>
      </c>
      <c r="D3992" t="s">
        <v>57</v>
      </c>
      <c r="E3992">
        <f>YEAR(Table1[[#This Row],[Order Date]])</f>
        <v>2013</v>
      </c>
      <c r="F3992">
        <v>1</v>
      </c>
      <c r="G3992">
        <f>MONTH(Table1[[#This Row],[Order Date]])</f>
        <v>11</v>
      </c>
      <c r="H3992" s="1">
        <v>41594</v>
      </c>
      <c r="I3992">
        <v>10117</v>
      </c>
      <c r="J3992" t="s">
        <v>131</v>
      </c>
      <c r="K3992">
        <v>10</v>
      </c>
      <c r="L3992">
        <v>449.99</v>
      </c>
      <c r="M3992" s="2">
        <v>0.01</v>
      </c>
      <c r="N3992">
        <v>4588.55</v>
      </c>
      <c r="O3992">
        <v>24.49</v>
      </c>
      <c r="P3992">
        <v>-266.62400000000002</v>
      </c>
      <c r="Q3992" s="2">
        <v>0.52</v>
      </c>
      <c r="R3992" t="s">
        <v>96</v>
      </c>
      <c r="S3992" t="s">
        <v>40</v>
      </c>
      <c r="T3992" t="s">
        <v>1722</v>
      </c>
      <c r="U3992" t="s">
        <v>192</v>
      </c>
      <c r="V3992" t="s">
        <v>52</v>
      </c>
      <c r="W3992">
        <v>1394</v>
      </c>
      <c r="X3992" s="1">
        <v>41596</v>
      </c>
      <c r="Y3992" t="s">
        <v>34</v>
      </c>
      <c r="Z3992" t="e" vm="4">
        <v>#VALUE!</v>
      </c>
      <c r="AA3992">
        <v>95336</v>
      </c>
      <c r="AB3992" t="e" cm="1" vm="2">
        <f t="array" ref="AB3992">_FV(Table1[[#This Row],[State]],"Country/region",TRUE)</f>
        <v>#VALUE!</v>
      </c>
    </row>
    <row r="3993" spans="1:28" x14ac:dyDescent="0.35">
      <c r="A3993" t="s">
        <v>1636</v>
      </c>
      <c r="B3993">
        <v>51</v>
      </c>
      <c r="C3993" t="s">
        <v>2288</v>
      </c>
      <c r="D3993" t="s">
        <v>38</v>
      </c>
      <c r="E3993">
        <f>YEAR(Table1[[#This Row],[Order Date]])</f>
        <v>2013</v>
      </c>
      <c r="F3993">
        <v>1</v>
      </c>
      <c r="G3993">
        <f>MONTH(Table1[[#This Row],[Order Date]])</f>
        <v>11</v>
      </c>
      <c r="H3993" s="1">
        <v>41594</v>
      </c>
      <c r="I3993">
        <v>22404</v>
      </c>
      <c r="J3993" t="s">
        <v>47</v>
      </c>
      <c r="K3993">
        <v>35</v>
      </c>
      <c r="L3993">
        <v>218.08</v>
      </c>
      <c r="M3993" s="2">
        <v>0.06</v>
      </c>
      <c r="N3993">
        <v>7264.64</v>
      </c>
      <c r="O3993">
        <v>18.059999999999999</v>
      </c>
      <c r="P3993">
        <v>1845.68</v>
      </c>
      <c r="Q3993" s="2">
        <v>0.56999999999999995</v>
      </c>
      <c r="R3993" t="s">
        <v>48</v>
      </c>
      <c r="S3993" t="s">
        <v>40</v>
      </c>
      <c r="T3993" t="s">
        <v>1564</v>
      </c>
      <c r="U3993" t="s">
        <v>51</v>
      </c>
      <c r="V3993" t="s">
        <v>76</v>
      </c>
      <c r="W3993">
        <v>3119</v>
      </c>
      <c r="X3993" s="1">
        <v>41601</v>
      </c>
      <c r="Y3993" t="s">
        <v>34</v>
      </c>
      <c r="Z3993" t="e" vm="44">
        <v>#VALUE!</v>
      </c>
      <c r="AA3993">
        <v>30265</v>
      </c>
      <c r="AB3993" t="e" cm="1" vm="2">
        <f t="array" ref="AB3993">_FV(Table1[[#This Row],[State]],"Country/region",TRUE)</f>
        <v>#VALUE!</v>
      </c>
    </row>
    <row r="3994" spans="1:28" x14ac:dyDescent="0.35">
      <c r="A3994" t="s">
        <v>417</v>
      </c>
      <c r="B3994">
        <v>51</v>
      </c>
      <c r="C3994" t="s">
        <v>418</v>
      </c>
      <c r="D3994" t="s">
        <v>57</v>
      </c>
      <c r="E3994">
        <f>YEAR(Table1[[#This Row],[Order Date]])</f>
        <v>2013</v>
      </c>
      <c r="F3994">
        <v>1</v>
      </c>
      <c r="G3994">
        <f>MONTH(Table1[[#This Row],[Order Date]])</f>
        <v>11</v>
      </c>
      <c r="H3994" s="1">
        <v>41595</v>
      </c>
      <c r="I3994">
        <v>44935</v>
      </c>
      <c r="J3994" t="s">
        <v>28</v>
      </c>
      <c r="K3994">
        <v>37</v>
      </c>
      <c r="L3994">
        <v>3.08</v>
      </c>
      <c r="M3994" s="2">
        <v>0.06</v>
      </c>
      <c r="N3994">
        <v>125.33</v>
      </c>
      <c r="O3994">
        <v>0.5</v>
      </c>
      <c r="P3994">
        <v>58.5</v>
      </c>
      <c r="Q3994" s="2">
        <v>0.37</v>
      </c>
      <c r="R3994" t="s">
        <v>29</v>
      </c>
      <c r="S3994" t="s">
        <v>30</v>
      </c>
      <c r="T3994" t="s">
        <v>578</v>
      </c>
      <c r="U3994" t="s">
        <v>210</v>
      </c>
      <c r="V3994" t="s">
        <v>52</v>
      </c>
      <c r="W3994">
        <v>6338</v>
      </c>
      <c r="X3994" s="1">
        <v>41596</v>
      </c>
      <c r="Y3994" t="s">
        <v>42</v>
      </c>
      <c r="Z3994" t="e" vm="39">
        <v>#VALUE!</v>
      </c>
      <c r="AA3994">
        <v>87505</v>
      </c>
      <c r="AB3994" t="e" cm="1" vm="2">
        <f t="array" ref="AB3994">_FV(Table1[[#This Row],[State]],"Country/region",TRUE)</f>
        <v>#VALUE!</v>
      </c>
    </row>
    <row r="3995" spans="1:28" x14ac:dyDescent="0.35">
      <c r="A3995" t="s">
        <v>417</v>
      </c>
      <c r="B3995">
        <v>51</v>
      </c>
      <c r="C3995" t="s">
        <v>418</v>
      </c>
      <c r="D3995" t="s">
        <v>57</v>
      </c>
      <c r="E3995">
        <f>YEAR(Table1[[#This Row],[Order Date]])</f>
        <v>2013</v>
      </c>
      <c r="F3995">
        <v>1</v>
      </c>
      <c r="G3995">
        <f>MONTH(Table1[[#This Row],[Order Date]])</f>
        <v>11</v>
      </c>
      <c r="H3995" s="1">
        <v>41595</v>
      </c>
      <c r="I3995">
        <v>44935</v>
      </c>
      <c r="J3995" t="s">
        <v>28</v>
      </c>
      <c r="K3995">
        <v>39</v>
      </c>
      <c r="L3995">
        <v>232.58</v>
      </c>
      <c r="M3995" s="2">
        <v>0</v>
      </c>
      <c r="N3995">
        <v>9362.73</v>
      </c>
      <c r="O3995">
        <v>19.989999999999998</v>
      </c>
      <c r="P3995">
        <v>2766.29</v>
      </c>
      <c r="Q3995" s="2">
        <v>0.59</v>
      </c>
      <c r="R3995" t="s">
        <v>29</v>
      </c>
      <c r="S3995" t="s">
        <v>30</v>
      </c>
      <c r="T3995" t="s">
        <v>3045</v>
      </c>
      <c r="U3995" t="s">
        <v>214</v>
      </c>
      <c r="V3995" t="s">
        <v>52</v>
      </c>
      <c r="W3995">
        <v>6337</v>
      </c>
      <c r="X3995" s="1">
        <v>41596</v>
      </c>
      <c r="Y3995" t="s">
        <v>34</v>
      </c>
      <c r="Z3995" t="e" vm="39">
        <v>#VALUE!</v>
      </c>
      <c r="AA3995">
        <v>87505</v>
      </c>
      <c r="AB3995" t="e" cm="1" vm="2">
        <f t="array" ref="AB3995">_FV(Table1[[#This Row],[State]],"Country/region",TRUE)</f>
        <v>#VALUE!</v>
      </c>
    </row>
    <row r="3996" spans="1:28" x14ac:dyDescent="0.35">
      <c r="A3996" t="s">
        <v>1843</v>
      </c>
      <c r="B3996">
        <v>51</v>
      </c>
      <c r="C3996" t="s">
        <v>1448</v>
      </c>
      <c r="D3996" t="s">
        <v>27</v>
      </c>
      <c r="E3996">
        <f>YEAR(Table1[[#This Row],[Order Date]])</f>
        <v>2013</v>
      </c>
      <c r="F3996">
        <v>1</v>
      </c>
      <c r="G3996">
        <f>MONTH(Table1[[#This Row],[Order Date]])</f>
        <v>11</v>
      </c>
      <c r="H3996" s="1">
        <v>41595</v>
      </c>
      <c r="I3996">
        <v>29382</v>
      </c>
      <c r="J3996" t="s">
        <v>28</v>
      </c>
      <c r="K3996">
        <v>34</v>
      </c>
      <c r="L3996">
        <v>19.98</v>
      </c>
      <c r="M3996" s="2">
        <v>7.0000000000000007E-2</v>
      </c>
      <c r="N3996">
        <v>684.66</v>
      </c>
      <c r="O3996">
        <v>10.49</v>
      </c>
      <c r="P3996">
        <v>35.090000000000003</v>
      </c>
      <c r="Q3996" s="2">
        <v>0.49</v>
      </c>
      <c r="R3996" t="s">
        <v>48</v>
      </c>
      <c r="S3996" t="s">
        <v>30</v>
      </c>
      <c r="T3996" t="s">
        <v>1306</v>
      </c>
      <c r="U3996" t="s">
        <v>82</v>
      </c>
      <c r="V3996" t="s">
        <v>68</v>
      </c>
      <c r="W3996">
        <v>4138</v>
      </c>
      <c r="X3996" s="1">
        <v>41597</v>
      </c>
      <c r="Y3996" t="s">
        <v>42</v>
      </c>
      <c r="Z3996" t="e" vm="38">
        <v>#VALUE!</v>
      </c>
      <c r="AA3996">
        <v>46901</v>
      </c>
      <c r="AB3996" t="e" cm="1" vm="2">
        <f t="array" ref="AB3996">_FV(Table1[[#This Row],[State]],"Country/region",TRUE)</f>
        <v>#VALUE!</v>
      </c>
    </row>
    <row r="3997" spans="1:28" x14ac:dyDescent="0.35">
      <c r="A3997" t="s">
        <v>1767</v>
      </c>
      <c r="B3997">
        <v>51</v>
      </c>
      <c r="C3997" t="s">
        <v>2334</v>
      </c>
      <c r="D3997" t="s">
        <v>46</v>
      </c>
      <c r="E3997">
        <f>YEAR(Table1[[#This Row],[Order Date]])</f>
        <v>2013</v>
      </c>
      <c r="F3997">
        <v>1</v>
      </c>
      <c r="G3997">
        <f>MONTH(Table1[[#This Row],[Order Date]])</f>
        <v>11</v>
      </c>
      <c r="H3997" s="1">
        <v>41595</v>
      </c>
      <c r="I3997">
        <v>38625</v>
      </c>
      <c r="J3997" t="s">
        <v>39</v>
      </c>
      <c r="K3997">
        <v>12</v>
      </c>
      <c r="L3997">
        <v>5.98</v>
      </c>
      <c r="M3997" s="2">
        <v>0.02</v>
      </c>
      <c r="N3997">
        <v>72.819999999999993</v>
      </c>
      <c r="O3997">
        <v>2.5</v>
      </c>
      <c r="P3997">
        <v>5.03</v>
      </c>
      <c r="Q3997" s="2">
        <v>0.36</v>
      </c>
      <c r="R3997" t="s">
        <v>29</v>
      </c>
      <c r="S3997" t="s">
        <v>30</v>
      </c>
      <c r="T3997" t="s">
        <v>1338</v>
      </c>
      <c r="U3997" t="s">
        <v>267</v>
      </c>
      <c r="V3997" t="s">
        <v>68</v>
      </c>
      <c r="W3997">
        <v>5438</v>
      </c>
      <c r="X3997" s="1">
        <v>41597</v>
      </c>
      <c r="Y3997" t="s">
        <v>34</v>
      </c>
      <c r="Z3997" t="e" vm="5">
        <v>#VALUE!</v>
      </c>
      <c r="AA3997">
        <v>55378</v>
      </c>
      <c r="AB3997" t="e" cm="1" vm="2">
        <f t="array" ref="AB3997">_FV(Table1[[#This Row],[State]],"Country/region",TRUE)</f>
        <v>#VALUE!</v>
      </c>
    </row>
    <row r="3998" spans="1:28" x14ac:dyDescent="0.35">
      <c r="A3998" t="s">
        <v>1767</v>
      </c>
      <c r="B3998">
        <v>51</v>
      </c>
      <c r="C3998" t="s">
        <v>2334</v>
      </c>
      <c r="D3998" t="s">
        <v>46</v>
      </c>
      <c r="E3998">
        <f>YEAR(Table1[[#This Row],[Order Date]])</f>
        <v>2013</v>
      </c>
      <c r="F3998">
        <v>1</v>
      </c>
      <c r="G3998">
        <f>MONTH(Table1[[#This Row],[Order Date]])</f>
        <v>11</v>
      </c>
      <c r="H3998" s="1">
        <v>41595</v>
      </c>
      <c r="I3998">
        <v>38625</v>
      </c>
      <c r="J3998" t="s">
        <v>39</v>
      </c>
      <c r="K3998">
        <v>28</v>
      </c>
      <c r="L3998">
        <v>99.99</v>
      </c>
      <c r="M3998" s="2">
        <v>0.06</v>
      </c>
      <c r="N3998">
        <v>2752</v>
      </c>
      <c r="O3998">
        <v>19.989999999999998</v>
      </c>
      <c r="P3998">
        <v>336.47</v>
      </c>
      <c r="Q3998" s="2">
        <v>0.52</v>
      </c>
      <c r="R3998" t="s">
        <v>96</v>
      </c>
      <c r="S3998" t="s">
        <v>30</v>
      </c>
      <c r="T3998" t="s">
        <v>941</v>
      </c>
      <c r="U3998" t="s">
        <v>102</v>
      </c>
      <c r="V3998" t="s">
        <v>68</v>
      </c>
      <c r="W3998">
        <v>5437</v>
      </c>
      <c r="X3998" s="1">
        <v>41597</v>
      </c>
      <c r="Y3998" t="s">
        <v>42</v>
      </c>
      <c r="Z3998" t="e" vm="5">
        <v>#VALUE!</v>
      </c>
      <c r="AA3998">
        <v>55378</v>
      </c>
      <c r="AB3998" t="e" cm="1" vm="2">
        <f t="array" ref="AB3998">_FV(Table1[[#This Row],[State]],"Country/region",TRUE)</f>
        <v>#VALUE!</v>
      </c>
    </row>
    <row r="3999" spans="1:28" x14ac:dyDescent="0.35">
      <c r="A3999" t="s">
        <v>1216</v>
      </c>
      <c r="B3999">
        <v>51</v>
      </c>
      <c r="C3999" t="s">
        <v>1082</v>
      </c>
      <c r="D3999" t="s">
        <v>27</v>
      </c>
      <c r="E3999">
        <f>YEAR(Table1[[#This Row],[Order Date]])</f>
        <v>2013</v>
      </c>
      <c r="F3999">
        <v>1</v>
      </c>
      <c r="G3999">
        <f>MONTH(Table1[[#This Row],[Order Date]])</f>
        <v>11</v>
      </c>
      <c r="H3999" s="1">
        <v>41595</v>
      </c>
      <c r="I3999">
        <v>39393</v>
      </c>
      <c r="J3999" t="s">
        <v>39</v>
      </c>
      <c r="K3999">
        <v>23</v>
      </c>
      <c r="L3999">
        <v>9.49</v>
      </c>
      <c r="M3999" s="2">
        <v>0.09</v>
      </c>
      <c r="N3999">
        <v>218.29</v>
      </c>
      <c r="O3999">
        <v>5.76</v>
      </c>
      <c r="P3999">
        <v>-32.433599999999998</v>
      </c>
      <c r="Q3999" s="2">
        <v>0.39</v>
      </c>
      <c r="R3999" t="s">
        <v>96</v>
      </c>
      <c r="S3999" t="s">
        <v>80</v>
      </c>
      <c r="T3999" t="s">
        <v>2484</v>
      </c>
      <c r="U3999" t="s">
        <v>98</v>
      </c>
      <c r="V3999" t="s">
        <v>33</v>
      </c>
      <c r="W3999">
        <v>5564</v>
      </c>
      <c r="X3999" s="1">
        <v>41597</v>
      </c>
      <c r="Y3999" t="s">
        <v>34</v>
      </c>
      <c r="Z3999" t="e" vm="30">
        <v>#VALUE!</v>
      </c>
      <c r="AA3999">
        <v>1301</v>
      </c>
      <c r="AB3999" t="e" cm="1" vm="2">
        <f t="array" ref="AB3999">_FV(Table1[[#This Row],[State]],"Country/region",TRUE)</f>
        <v>#VALUE!</v>
      </c>
    </row>
    <row r="4000" spans="1:28" x14ac:dyDescent="0.35">
      <c r="A4000" t="s">
        <v>1847</v>
      </c>
      <c r="B4000">
        <v>51</v>
      </c>
      <c r="C4000" t="s">
        <v>418</v>
      </c>
      <c r="D4000" t="s">
        <v>57</v>
      </c>
      <c r="E4000">
        <f>YEAR(Table1[[#This Row],[Order Date]])</f>
        <v>2013</v>
      </c>
      <c r="F4000">
        <v>1</v>
      </c>
      <c r="G4000">
        <f>MONTH(Table1[[#This Row],[Order Date]])</f>
        <v>11</v>
      </c>
      <c r="H4000" s="1">
        <v>41595</v>
      </c>
      <c r="I4000">
        <v>44935</v>
      </c>
      <c r="J4000" t="s">
        <v>28</v>
      </c>
      <c r="K4000">
        <v>37</v>
      </c>
      <c r="L4000">
        <v>2.62</v>
      </c>
      <c r="M4000" s="2">
        <v>0.01</v>
      </c>
      <c r="N4000">
        <v>99.65</v>
      </c>
      <c r="O4000">
        <v>0.8</v>
      </c>
      <c r="P4000">
        <v>27</v>
      </c>
      <c r="Q4000" s="2">
        <v>0.39</v>
      </c>
      <c r="R4000" t="s">
        <v>29</v>
      </c>
      <c r="S4000" t="s">
        <v>59</v>
      </c>
      <c r="T4000" t="s">
        <v>1491</v>
      </c>
      <c r="U4000" t="s">
        <v>232</v>
      </c>
      <c r="V4000" t="s">
        <v>76</v>
      </c>
      <c r="W4000">
        <v>6339</v>
      </c>
      <c r="X4000" s="1">
        <v>41598</v>
      </c>
      <c r="Y4000" t="s">
        <v>34</v>
      </c>
      <c r="Z4000" t="e" vm="14">
        <v>#VALUE!</v>
      </c>
      <c r="AA4000">
        <v>33772</v>
      </c>
      <c r="AB4000" t="e" cm="1" vm="2">
        <f t="array" ref="AB4000">_FV(Table1[[#This Row],[State]],"Country/region",TRUE)</f>
        <v>#VALUE!</v>
      </c>
    </row>
    <row r="4001" spans="1:28" x14ac:dyDescent="0.35">
      <c r="A4001" t="s">
        <v>1843</v>
      </c>
      <c r="B4001">
        <v>51</v>
      </c>
      <c r="C4001" t="s">
        <v>1448</v>
      </c>
      <c r="D4001" t="s">
        <v>27</v>
      </c>
      <c r="E4001">
        <f>YEAR(Table1[[#This Row],[Order Date]])</f>
        <v>2013</v>
      </c>
      <c r="F4001">
        <v>1</v>
      </c>
      <c r="G4001">
        <f>MONTH(Table1[[#This Row],[Order Date]])</f>
        <v>11</v>
      </c>
      <c r="H4001" s="1">
        <v>41595</v>
      </c>
      <c r="I4001">
        <v>29382</v>
      </c>
      <c r="J4001" t="s">
        <v>28</v>
      </c>
      <c r="K4001">
        <v>42</v>
      </c>
      <c r="L4001">
        <v>5.68</v>
      </c>
      <c r="M4001" s="2">
        <v>0.05</v>
      </c>
      <c r="N4001">
        <v>239.35</v>
      </c>
      <c r="O4001">
        <v>1.39</v>
      </c>
      <c r="P4001">
        <v>78.959999999999994</v>
      </c>
      <c r="Q4001" s="2">
        <v>0.38</v>
      </c>
      <c r="R4001" t="s">
        <v>29</v>
      </c>
      <c r="S4001" t="s">
        <v>30</v>
      </c>
      <c r="T4001" t="s">
        <v>748</v>
      </c>
      <c r="U4001" t="s">
        <v>267</v>
      </c>
      <c r="V4001" t="s">
        <v>68</v>
      </c>
      <c r="W4001">
        <v>4137</v>
      </c>
      <c r="X4001" s="1">
        <v>41598</v>
      </c>
      <c r="Y4001" t="s">
        <v>34</v>
      </c>
      <c r="Z4001" t="e" vm="38">
        <v>#VALUE!</v>
      </c>
      <c r="AA4001">
        <v>46901</v>
      </c>
      <c r="AB4001" t="e" cm="1" vm="2">
        <f t="array" ref="AB4001">_FV(Table1[[#This Row],[State]],"Country/region",TRUE)</f>
        <v>#VALUE!</v>
      </c>
    </row>
    <row r="4002" spans="1:28" x14ac:dyDescent="0.35">
      <c r="A4002" t="s">
        <v>1461</v>
      </c>
      <c r="B4002">
        <v>51</v>
      </c>
      <c r="C4002" t="s">
        <v>539</v>
      </c>
      <c r="D4002" t="s">
        <v>46</v>
      </c>
      <c r="E4002">
        <f>YEAR(Table1[[#This Row],[Order Date]])</f>
        <v>2013</v>
      </c>
      <c r="F4002">
        <v>1</v>
      </c>
      <c r="G4002">
        <f>MONTH(Table1[[#This Row],[Order Date]])</f>
        <v>11</v>
      </c>
      <c r="H4002" s="1">
        <v>41595</v>
      </c>
      <c r="I4002">
        <v>40775</v>
      </c>
      <c r="J4002" t="s">
        <v>47</v>
      </c>
      <c r="K4002">
        <v>23</v>
      </c>
      <c r="L4002">
        <v>12.58</v>
      </c>
      <c r="M4002" s="2">
        <v>7.0000000000000007E-2</v>
      </c>
      <c r="N4002">
        <v>279.63</v>
      </c>
      <c r="O4002">
        <v>5.16</v>
      </c>
      <c r="P4002">
        <v>61.69</v>
      </c>
      <c r="Q4002" s="2">
        <v>0.43</v>
      </c>
      <c r="R4002" t="s">
        <v>48</v>
      </c>
      <c r="S4002" t="s">
        <v>30</v>
      </c>
      <c r="T4002" t="s">
        <v>2067</v>
      </c>
      <c r="U4002" t="s">
        <v>82</v>
      </c>
      <c r="V4002" t="s">
        <v>76</v>
      </c>
      <c r="W4002">
        <v>5739</v>
      </c>
      <c r="X4002" s="1">
        <v>41600</v>
      </c>
      <c r="Y4002" t="s">
        <v>34</v>
      </c>
      <c r="Z4002" t="e" vm="18">
        <v>#VALUE!</v>
      </c>
      <c r="AA4002">
        <v>23602</v>
      </c>
      <c r="AB4002" t="e" cm="1" vm="2">
        <f t="array" ref="AB4002">_FV(Table1[[#This Row],[State]],"Country/region",TRUE)</f>
        <v>#VALUE!</v>
      </c>
    </row>
    <row r="4003" spans="1:28" x14ac:dyDescent="0.35">
      <c r="A4003" t="s">
        <v>2806</v>
      </c>
      <c r="B4003">
        <v>51</v>
      </c>
      <c r="C4003" t="s">
        <v>871</v>
      </c>
      <c r="D4003" t="s">
        <v>27</v>
      </c>
      <c r="E4003">
        <f>YEAR(Table1[[#This Row],[Order Date]])</f>
        <v>2013</v>
      </c>
      <c r="F4003">
        <v>1</v>
      </c>
      <c r="G4003">
        <f>MONTH(Table1[[#This Row],[Order Date]])</f>
        <v>11</v>
      </c>
      <c r="H4003" s="1">
        <v>41596</v>
      </c>
      <c r="I4003">
        <v>34658</v>
      </c>
      <c r="J4003" t="s">
        <v>131</v>
      </c>
      <c r="K4003">
        <v>33</v>
      </c>
      <c r="L4003">
        <v>81.94</v>
      </c>
      <c r="M4003" s="2">
        <v>0.05</v>
      </c>
      <c r="N4003">
        <v>2701.69</v>
      </c>
      <c r="O4003">
        <v>55.81</v>
      </c>
      <c r="P4003">
        <v>-926.33</v>
      </c>
      <c r="Q4003" s="2">
        <v>0.6</v>
      </c>
      <c r="R4003" t="s">
        <v>48</v>
      </c>
      <c r="S4003" t="s">
        <v>73</v>
      </c>
      <c r="T4003" t="s">
        <v>3175</v>
      </c>
      <c r="U4003" t="s">
        <v>154</v>
      </c>
      <c r="V4003" t="s">
        <v>68</v>
      </c>
      <c r="W4003">
        <v>4867</v>
      </c>
      <c r="X4003" s="1">
        <v>41596</v>
      </c>
      <c r="Y4003" t="s">
        <v>53</v>
      </c>
      <c r="Z4003" t="e" vm="11">
        <v>#VALUE!</v>
      </c>
      <c r="AA4003">
        <v>77471</v>
      </c>
      <c r="AB4003" t="e" cm="1" vm="2">
        <f t="array" ref="AB4003">_FV(Table1[[#This Row],[State]],"Country/region",TRUE)</f>
        <v>#VALUE!</v>
      </c>
    </row>
    <row r="4004" spans="1:28" x14ac:dyDescent="0.35">
      <c r="A4004" t="s">
        <v>1949</v>
      </c>
      <c r="B4004">
        <v>51</v>
      </c>
      <c r="C4004" t="s">
        <v>1950</v>
      </c>
      <c r="D4004" t="s">
        <v>27</v>
      </c>
      <c r="E4004">
        <f>YEAR(Table1[[#This Row],[Order Date]])</f>
        <v>2013</v>
      </c>
      <c r="F4004">
        <v>1</v>
      </c>
      <c r="G4004">
        <f>MONTH(Table1[[#This Row],[Order Date]])</f>
        <v>11</v>
      </c>
      <c r="H4004" s="1">
        <v>41596</v>
      </c>
      <c r="I4004">
        <v>2752</v>
      </c>
      <c r="J4004" t="s">
        <v>28</v>
      </c>
      <c r="K4004">
        <v>10</v>
      </c>
      <c r="L4004">
        <v>34.76</v>
      </c>
      <c r="M4004" s="2">
        <v>0.03</v>
      </c>
      <c r="N4004">
        <v>365.62</v>
      </c>
      <c r="O4004">
        <v>8.2200000000000006</v>
      </c>
      <c r="P4004">
        <v>15.77</v>
      </c>
      <c r="Q4004" s="2">
        <v>0.56999999999999995</v>
      </c>
      <c r="R4004" t="s">
        <v>29</v>
      </c>
      <c r="S4004" t="s">
        <v>30</v>
      </c>
      <c r="T4004" t="s">
        <v>2106</v>
      </c>
      <c r="U4004" t="s">
        <v>32</v>
      </c>
      <c r="V4004" t="s">
        <v>68</v>
      </c>
      <c r="W4004">
        <v>398</v>
      </c>
      <c r="X4004" s="1">
        <v>41596</v>
      </c>
      <c r="Y4004" t="s">
        <v>34</v>
      </c>
      <c r="Z4004" t="e" vm="25">
        <v>#VALUE!</v>
      </c>
      <c r="AA4004">
        <v>54880</v>
      </c>
      <c r="AB4004" t="e" cm="1" vm="2">
        <f t="array" ref="AB4004">_FV(Table1[[#This Row],[State]],"Country/region",TRUE)</f>
        <v>#VALUE!</v>
      </c>
    </row>
    <row r="4005" spans="1:28" x14ac:dyDescent="0.35">
      <c r="A4005" t="s">
        <v>1330</v>
      </c>
      <c r="B4005">
        <v>51</v>
      </c>
      <c r="C4005" t="s">
        <v>1331</v>
      </c>
      <c r="D4005" t="s">
        <v>38</v>
      </c>
      <c r="E4005">
        <f>YEAR(Table1[[#This Row],[Order Date]])</f>
        <v>2013</v>
      </c>
      <c r="F4005">
        <v>1</v>
      </c>
      <c r="G4005">
        <f>MONTH(Table1[[#This Row],[Order Date]])</f>
        <v>11</v>
      </c>
      <c r="H4005" s="1">
        <v>41596</v>
      </c>
      <c r="I4005">
        <v>22887</v>
      </c>
      <c r="J4005" t="s">
        <v>39</v>
      </c>
      <c r="K4005">
        <v>34</v>
      </c>
      <c r="L4005">
        <v>276.2</v>
      </c>
      <c r="M4005" s="2">
        <v>7.0000000000000007E-2</v>
      </c>
      <c r="N4005">
        <v>9107.27</v>
      </c>
      <c r="O4005">
        <v>24.49</v>
      </c>
      <c r="P4005">
        <v>2463.36</v>
      </c>
      <c r="Q4005" s="2"/>
      <c r="R4005" t="s">
        <v>48</v>
      </c>
      <c r="S4005" t="s">
        <v>40</v>
      </c>
      <c r="T4005" t="s">
        <v>1436</v>
      </c>
      <c r="U4005" t="s">
        <v>51</v>
      </c>
      <c r="V4005" t="s">
        <v>76</v>
      </c>
      <c r="W4005">
        <v>3191</v>
      </c>
      <c r="X4005" s="1">
        <v>41597</v>
      </c>
      <c r="Y4005" t="s">
        <v>34</v>
      </c>
      <c r="Z4005" t="e" vm="29">
        <v>#VALUE!</v>
      </c>
      <c r="AA4005">
        <v>40422</v>
      </c>
      <c r="AB4005" t="e" cm="1" vm="2">
        <f t="array" ref="AB4005">_FV(Table1[[#This Row],[State]],"Country/region",TRUE)</f>
        <v>#VALUE!</v>
      </c>
    </row>
    <row r="4006" spans="1:28" x14ac:dyDescent="0.35">
      <c r="A4006" t="s">
        <v>2042</v>
      </c>
      <c r="B4006">
        <v>51</v>
      </c>
      <c r="C4006" t="s">
        <v>2118</v>
      </c>
      <c r="D4006" t="s">
        <v>27</v>
      </c>
      <c r="E4006">
        <f>YEAR(Table1[[#This Row],[Order Date]])</f>
        <v>2013</v>
      </c>
      <c r="F4006">
        <v>1</v>
      </c>
      <c r="G4006">
        <f>MONTH(Table1[[#This Row],[Order Date]])</f>
        <v>11</v>
      </c>
      <c r="H4006" s="1">
        <v>41596</v>
      </c>
      <c r="I4006">
        <v>13607</v>
      </c>
      <c r="J4006" t="s">
        <v>58</v>
      </c>
      <c r="K4006">
        <v>37</v>
      </c>
      <c r="L4006">
        <v>2.61</v>
      </c>
      <c r="M4006" s="2">
        <v>0.09</v>
      </c>
      <c r="N4006">
        <v>109.9</v>
      </c>
      <c r="O4006">
        <v>0.5</v>
      </c>
      <c r="P4006">
        <v>48.52</v>
      </c>
      <c r="Q4006" s="2">
        <v>0.39</v>
      </c>
      <c r="R4006" t="s">
        <v>29</v>
      </c>
      <c r="S4006" t="s">
        <v>30</v>
      </c>
      <c r="T4006" t="s">
        <v>1036</v>
      </c>
      <c r="U4006" t="s">
        <v>210</v>
      </c>
      <c r="V4006" t="s">
        <v>52</v>
      </c>
      <c r="W4006">
        <v>1900</v>
      </c>
      <c r="X4006" s="1">
        <v>41597</v>
      </c>
      <c r="Y4006" t="s">
        <v>42</v>
      </c>
      <c r="Z4006" t="e" vm="39">
        <v>#VALUE!</v>
      </c>
      <c r="AA4006">
        <v>88101</v>
      </c>
      <c r="AB4006" t="e" cm="1" vm="2">
        <f t="array" ref="AB4006">_FV(Table1[[#This Row],[State]],"Country/region",TRUE)</f>
        <v>#VALUE!</v>
      </c>
    </row>
    <row r="4007" spans="1:28" x14ac:dyDescent="0.35">
      <c r="A4007" t="s">
        <v>3237</v>
      </c>
      <c r="B4007">
        <v>51</v>
      </c>
      <c r="C4007" t="s">
        <v>2744</v>
      </c>
      <c r="D4007" t="s">
        <v>27</v>
      </c>
      <c r="E4007">
        <f>YEAR(Table1[[#This Row],[Order Date]])</f>
        <v>2013</v>
      </c>
      <c r="F4007">
        <v>1</v>
      </c>
      <c r="G4007">
        <f>MONTH(Table1[[#This Row],[Order Date]])</f>
        <v>11</v>
      </c>
      <c r="H4007" s="1">
        <v>41596</v>
      </c>
      <c r="I4007">
        <v>2563</v>
      </c>
      <c r="J4007" t="s">
        <v>39</v>
      </c>
      <c r="K4007">
        <v>12</v>
      </c>
      <c r="L4007">
        <v>2.61</v>
      </c>
      <c r="M4007" s="2">
        <v>0.04</v>
      </c>
      <c r="N4007">
        <v>31.77</v>
      </c>
      <c r="O4007">
        <v>0.5</v>
      </c>
      <c r="P4007">
        <v>8.34</v>
      </c>
      <c r="Q4007" s="2">
        <v>0.39</v>
      </c>
      <c r="R4007" t="s">
        <v>29</v>
      </c>
      <c r="S4007" t="s">
        <v>30</v>
      </c>
      <c r="T4007" t="s">
        <v>1586</v>
      </c>
      <c r="U4007" t="s">
        <v>210</v>
      </c>
      <c r="V4007" t="s">
        <v>76</v>
      </c>
      <c r="W4007">
        <v>370</v>
      </c>
      <c r="X4007" s="1">
        <v>41597</v>
      </c>
      <c r="Y4007" t="s">
        <v>34</v>
      </c>
      <c r="Z4007" t="e" vm="34">
        <v>#VALUE!</v>
      </c>
      <c r="AA4007">
        <v>39180</v>
      </c>
      <c r="AB4007" t="e" cm="1" vm="2">
        <f t="array" ref="AB4007">_FV(Table1[[#This Row],[State]],"Country/region",TRUE)</f>
        <v>#VALUE!</v>
      </c>
    </row>
    <row r="4008" spans="1:28" x14ac:dyDescent="0.35">
      <c r="A4008" t="s">
        <v>3237</v>
      </c>
      <c r="B4008">
        <v>51</v>
      </c>
      <c r="C4008" t="s">
        <v>2744</v>
      </c>
      <c r="D4008" t="s">
        <v>27</v>
      </c>
      <c r="E4008">
        <f>YEAR(Table1[[#This Row],[Order Date]])</f>
        <v>2013</v>
      </c>
      <c r="F4008">
        <v>1</v>
      </c>
      <c r="G4008">
        <f>MONTH(Table1[[#This Row],[Order Date]])</f>
        <v>11</v>
      </c>
      <c r="H4008" s="1">
        <v>41596</v>
      </c>
      <c r="I4008">
        <v>2563</v>
      </c>
      <c r="J4008" t="s">
        <v>39</v>
      </c>
      <c r="K4008">
        <v>33</v>
      </c>
      <c r="L4008">
        <v>5.98</v>
      </c>
      <c r="M4008" s="2">
        <v>0.01</v>
      </c>
      <c r="N4008">
        <v>208.05</v>
      </c>
      <c r="O4008">
        <v>0.96</v>
      </c>
      <c r="P4008">
        <v>46.01</v>
      </c>
      <c r="Q4008" s="2">
        <v>0.6</v>
      </c>
      <c r="R4008" t="s">
        <v>29</v>
      </c>
      <c r="S4008" t="s">
        <v>59</v>
      </c>
      <c r="T4008" t="s">
        <v>770</v>
      </c>
      <c r="U4008" t="s">
        <v>88</v>
      </c>
      <c r="V4008" t="s">
        <v>76</v>
      </c>
      <c r="W4008">
        <v>371</v>
      </c>
      <c r="X4008" s="1">
        <v>41597</v>
      </c>
      <c r="Y4008" t="s">
        <v>34</v>
      </c>
      <c r="Z4008" t="e" vm="34">
        <v>#VALUE!</v>
      </c>
      <c r="AA4008">
        <v>39180</v>
      </c>
      <c r="AB4008" t="e" cm="1" vm="2">
        <f t="array" ref="AB4008">_FV(Table1[[#This Row],[State]],"Country/region",TRUE)</f>
        <v>#VALUE!</v>
      </c>
    </row>
    <row r="4009" spans="1:28" x14ac:dyDescent="0.35">
      <c r="A4009" t="s">
        <v>2042</v>
      </c>
      <c r="B4009">
        <v>51</v>
      </c>
      <c r="C4009" t="s">
        <v>2118</v>
      </c>
      <c r="D4009" t="s">
        <v>27</v>
      </c>
      <c r="E4009">
        <f>YEAR(Table1[[#This Row],[Order Date]])</f>
        <v>2013</v>
      </c>
      <c r="F4009">
        <v>1</v>
      </c>
      <c r="G4009">
        <f>MONTH(Table1[[#This Row],[Order Date]])</f>
        <v>11</v>
      </c>
      <c r="H4009" s="1">
        <v>41596</v>
      </c>
      <c r="I4009">
        <v>13607</v>
      </c>
      <c r="J4009" t="s">
        <v>58</v>
      </c>
      <c r="K4009">
        <v>12</v>
      </c>
      <c r="L4009">
        <v>39.479999999999997</v>
      </c>
      <c r="M4009" s="2">
        <v>7.0000000000000007E-2</v>
      </c>
      <c r="N4009">
        <v>440.6</v>
      </c>
      <c r="O4009">
        <v>1.99</v>
      </c>
      <c r="P4009">
        <v>2.97</v>
      </c>
      <c r="Q4009" s="2">
        <v>0.54</v>
      </c>
      <c r="R4009" t="s">
        <v>96</v>
      </c>
      <c r="S4009" t="s">
        <v>139</v>
      </c>
      <c r="T4009" t="s">
        <v>775</v>
      </c>
      <c r="U4009" t="s">
        <v>102</v>
      </c>
      <c r="V4009" t="s">
        <v>52</v>
      </c>
      <c r="W4009">
        <v>1899</v>
      </c>
      <c r="X4009" s="1">
        <v>41597</v>
      </c>
      <c r="Y4009" t="s">
        <v>34</v>
      </c>
      <c r="Z4009" t="e" vm="39">
        <v>#VALUE!</v>
      </c>
      <c r="AA4009">
        <v>88101</v>
      </c>
      <c r="AB4009" t="e" cm="1" vm="2">
        <f t="array" ref="AB4009">_FV(Table1[[#This Row],[State]],"Country/region",TRUE)</f>
        <v>#VALUE!</v>
      </c>
    </row>
    <row r="4010" spans="1:28" x14ac:dyDescent="0.35">
      <c r="A4010" t="s">
        <v>1949</v>
      </c>
      <c r="B4010">
        <v>51</v>
      </c>
      <c r="C4010" t="s">
        <v>1950</v>
      </c>
      <c r="D4010" t="s">
        <v>27</v>
      </c>
      <c r="E4010">
        <f>YEAR(Table1[[#This Row],[Order Date]])</f>
        <v>2013</v>
      </c>
      <c r="F4010">
        <v>1</v>
      </c>
      <c r="G4010">
        <f>MONTH(Table1[[#This Row],[Order Date]])</f>
        <v>11</v>
      </c>
      <c r="H4010" s="1">
        <v>41596</v>
      </c>
      <c r="I4010">
        <v>2752</v>
      </c>
      <c r="J4010" t="s">
        <v>28</v>
      </c>
      <c r="K4010">
        <v>41</v>
      </c>
      <c r="L4010">
        <v>3.78</v>
      </c>
      <c r="M4010" s="2">
        <v>0.02</v>
      </c>
      <c r="N4010">
        <v>152.59</v>
      </c>
      <c r="O4010">
        <v>0.71</v>
      </c>
      <c r="P4010">
        <v>55.48</v>
      </c>
      <c r="Q4010" s="2">
        <v>0.39</v>
      </c>
      <c r="R4010" t="s">
        <v>29</v>
      </c>
      <c r="S4010" t="s">
        <v>59</v>
      </c>
      <c r="T4010" t="s">
        <v>2526</v>
      </c>
      <c r="U4010" t="s">
        <v>232</v>
      </c>
      <c r="V4010" t="s">
        <v>68</v>
      </c>
      <c r="W4010">
        <v>397</v>
      </c>
      <c r="X4010" s="1">
        <v>41598</v>
      </c>
      <c r="Y4010" t="s">
        <v>34</v>
      </c>
      <c r="Z4010" t="e" vm="25">
        <v>#VALUE!</v>
      </c>
      <c r="AA4010">
        <v>54880</v>
      </c>
      <c r="AB4010" t="e" cm="1" vm="2">
        <f t="array" ref="AB4010">_FV(Table1[[#This Row],[State]],"Country/region",TRUE)</f>
        <v>#VALUE!</v>
      </c>
    </row>
    <row r="4011" spans="1:28" x14ac:dyDescent="0.35">
      <c r="A4011" t="s">
        <v>2042</v>
      </c>
      <c r="B4011">
        <v>51</v>
      </c>
      <c r="C4011" t="s">
        <v>2118</v>
      </c>
      <c r="D4011" t="s">
        <v>27</v>
      </c>
      <c r="E4011">
        <f>YEAR(Table1[[#This Row],[Order Date]])</f>
        <v>2013</v>
      </c>
      <c r="F4011">
        <v>1</v>
      </c>
      <c r="G4011">
        <f>MONTH(Table1[[#This Row],[Order Date]])</f>
        <v>11</v>
      </c>
      <c r="H4011" s="1">
        <v>41596</v>
      </c>
      <c r="I4011">
        <v>13607</v>
      </c>
      <c r="J4011" t="s">
        <v>58</v>
      </c>
      <c r="K4011">
        <v>13</v>
      </c>
      <c r="L4011">
        <v>20.34</v>
      </c>
      <c r="M4011" s="2">
        <v>0</v>
      </c>
      <c r="N4011">
        <v>315.29000000000002</v>
      </c>
      <c r="O4011">
        <v>35</v>
      </c>
      <c r="P4011">
        <v>-361.82</v>
      </c>
      <c r="Q4011" s="2">
        <v>0.84</v>
      </c>
      <c r="R4011" t="s">
        <v>29</v>
      </c>
      <c r="S4011" t="s">
        <v>40</v>
      </c>
      <c r="T4011" t="s">
        <v>183</v>
      </c>
      <c r="U4011" t="s">
        <v>32</v>
      </c>
      <c r="V4011" t="s">
        <v>52</v>
      </c>
      <c r="W4011">
        <v>1901</v>
      </c>
      <c r="X4011" s="1">
        <v>41598</v>
      </c>
      <c r="Y4011" t="s">
        <v>34</v>
      </c>
      <c r="Z4011" t="e" vm="39">
        <v>#VALUE!</v>
      </c>
      <c r="AA4011">
        <v>88101</v>
      </c>
      <c r="AB4011" t="e" cm="1" vm="2">
        <f t="array" ref="AB4011">_FV(Table1[[#This Row],[State]],"Country/region",TRUE)</f>
        <v>#VALUE!</v>
      </c>
    </row>
    <row r="4012" spans="1:28" x14ac:dyDescent="0.35">
      <c r="A4012" t="s">
        <v>1949</v>
      </c>
      <c r="B4012">
        <v>51</v>
      </c>
      <c r="C4012" t="s">
        <v>1950</v>
      </c>
      <c r="D4012" t="s">
        <v>27</v>
      </c>
      <c r="E4012">
        <f>YEAR(Table1[[#This Row],[Order Date]])</f>
        <v>2013</v>
      </c>
      <c r="F4012">
        <v>1</v>
      </c>
      <c r="G4012">
        <f>MONTH(Table1[[#This Row],[Order Date]])</f>
        <v>11</v>
      </c>
      <c r="H4012" s="1">
        <v>41596</v>
      </c>
      <c r="I4012">
        <v>2752</v>
      </c>
      <c r="J4012" t="s">
        <v>28</v>
      </c>
      <c r="K4012">
        <v>10</v>
      </c>
      <c r="L4012">
        <v>65.989999999999995</v>
      </c>
      <c r="M4012" s="2">
        <v>0.04</v>
      </c>
      <c r="N4012">
        <v>575.56899999999996</v>
      </c>
      <c r="O4012">
        <v>5.63</v>
      </c>
      <c r="P4012">
        <v>-86.515000000000001</v>
      </c>
      <c r="Q4012" s="2">
        <v>0.56000000000000005</v>
      </c>
      <c r="R4012" t="s">
        <v>96</v>
      </c>
      <c r="S4012" t="s">
        <v>30</v>
      </c>
      <c r="T4012">
        <v>2190</v>
      </c>
      <c r="U4012" t="s">
        <v>105</v>
      </c>
      <c r="V4012" t="s">
        <v>68</v>
      </c>
      <c r="W4012">
        <v>399</v>
      </c>
      <c r="X4012" s="1">
        <v>41598</v>
      </c>
      <c r="Y4012" t="s">
        <v>34</v>
      </c>
      <c r="Z4012" t="e" vm="25">
        <v>#VALUE!</v>
      </c>
      <c r="AA4012">
        <v>54880</v>
      </c>
      <c r="AB4012" t="e" cm="1" vm="2">
        <f t="array" ref="AB4012">_FV(Table1[[#This Row],[State]],"Country/region",TRUE)</f>
        <v>#VALUE!</v>
      </c>
    </row>
    <row r="4013" spans="1:28" x14ac:dyDescent="0.35">
      <c r="A4013" t="s">
        <v>1949</v>
      </c>
      <c r="B4013">
        <v>51</v>
      </c>
      <c r="C4013" t="s">
        <v>1950</v>
      </c>
      <c r="D4013" t="s">
        <v>27</v>
      </c>
      <c r="E4013">
        <f>YEAR(Table1[[#This Row],[Order Date]])</f>
        <v>2013</v>
      </c>
      <c r="F4013">
        <v>1</v>
      </c>
      <c r="G4013">
        <f>MONTH(Table1[[#This Row],[Order Date]])</f>
        <v>11</v>
      </c>
      <c r="H4013" s="1">
        <v>41596</v>
      </c>
      <c r="I4013">
        <v>2752</v>
      </c>
      <c r="J4013" t="s">
        <v>28</v>
      </c>
      <c r="K4013">
        <v>30</v>
      </c>
      <c r="L4013">
        <v>22.98</v>
      </c>
      <c r="M4013" s="2">
        <v>0.03</v>
      </c>
      <c r="N4013">
        <v>695.47</v>
      </c>
      <c r="O4013">
        <v>1.99</v>
      </c>
      <c r="P4013">
        <v>226.73</v>
      </c>
      <c r="Q4013" s="2">
        <v>0.46</v>
      </c>
      <c r="R4013" t="s">
        <v>96</v>
      </c>
      <c r="S4013" t="s">
        <v>139</v>
      </c>
      <c r="T4013" t="s">
        <v>1303</v>
      </c>
      <c r="U4013" t="s">
        <v>102</v>
      </c>
      <c r="V4013" t="s">
        <v>68</v>
      </c>
      <c r="W4013">
        <v>396</v>
      </c>
      <c r="X4013" s="1">
        <v>41598</v>
      </c>
      <c r="Y4013" t="s">
        <v>34</v>
      </c>
      <c r="Z4013" t="e" vm="25">
        <v>#VALUE!</v>
      </c>
      <c r="AA4013">
        <v>54880</v>
      </c>
      <c r="AB4013" t="e" cm="1" vm="2">
        <f t="array" ref="AB4013">_FV(Table1[[#This Row],[State]],"Country/region",TRUE)</f>
        <v>#VALUE!</v>
      </c>
    </row>
    <row r="4014" spans="1:28" x14ac:dyDescent="0.35">
      <c r="A4014" t="s">
        <v>680</v>
      </c>
      <c r="B4014">
        <v>51</v>
      </c>
      <c r="C4014" t="s">
        <v>196</v>
      </c>
      <c r="D4014" t="s">
        <v>27</v>
      </c>
      <c r="E4014">
        <f>YEAR(Table1[[#This Row],[Order Date]])</f>
        <v>2013</v>
      </c>
      <c r="F4014">
        <v>1</v>
      </c>
      <c r="G4014">
        <f>MONTH(Table1[[#This Row],[Order Date]])</f>
        <v>11</v>
      </c>
      <c r="H4014" s="1">
        <v>41597</v>
      </c>
      <c r="I4014">
        <v>45190</v>
      </c>
      <c r="J4014" t="s">
        <v>28</v>
      </c>
      <c r="K4014">
        <v>13</v>
      </c>
      <c r="L4014">
        <v>150.97999999999999</v>
      </c>
      <c r="M4014" s="2">
        <v>0</v>
      </c>
      <c r="N4014">
        <v>2084.96</v>
      </c>
      <c r="O4014">
        <v>43.71</v>
      </c>
      <c r="P4014">
        <v>135.26</v>
      </c>
      <c r="Q4014" s="2">
        <v>0.55000000000000004</v>
      </c>
      <c r="R4014" t="s">
        <v>48</v>
      </c>
      <c r="S4014" t="s">
        <v>49</v>
      </c>
      <c r="T4014" t="s">
        <v>1598</v>
      </c>
      <c r="U4014" t="s">
        <v>51</v>
      </c>
      <c r="V4014" t="s">
        <v>68</v>
      </c>
      <c r="W4014">
        <v>6371</v>
      </c>
      <c r="X4014" s="1">
        <v>41597</v>
      </c>
      <c r="Y4014" t="s">
        <v>53</v>
      </c>
      <c r="Z4014" t="e" vm="11">
        <v>#VALUE!</v>
      </c>
      <c r="AA4014">
        <v>75901</v>
      </c>
      <c r="AB4014" t="e" cm="1" vm="2">
        <f t="array" ref="AB4014">_FV(Table1[[#This Row],[State]],"Country/region",TRUE)</f>
        <v>#VALUE!</v>
      </c>
    </row>
    <row r="4015" spans="1:28" x14ac:dyDescent="0.35">
      <c r="A4015" t="s">
        <v>2195</v>
      </c>
      <c r="B4015">
        <v>51</v>
      </c>
      <c r="C4015" t="s">
        <v>2627</v>
      </c>
      <c r="D4015" t="s">
        <v>46</v>
      </c>
      <c r="E4015">
        <f>YEAR(Table1[[#This Row],[Order Date]])</f>
        <v>2013</v>
      </c>
      <c r="F4015">
        <v>1</v>
      </c>
      <c r="G4015">
        <f>MONTH(Table1[[#This Row],[Order Date]])</f>
        <v>11</v>
      </c>
      <c r="H4015" s="1">
        <v>41597</v>
      </c>
      <c r="I4015">
        <v>23366</v>
      </c>
      <c r="J4015" t="s">
        <v>39</v>
      </c>
      <c r="K4015">
        <v>5</v>
      </c>
      <c r="L4015">
        <v>54.1</v>
      </c>
      <c r="M4015" s="2">
        <v>0.04</v>
      </c>
      <c r="N4015">
        <v>297.85000000000002</v>
      </c>
      <c r="O4015">
        <v>19.989999999999998</v>
      </c>
      <c r="P4015">
        <v>-69.89</v>
      </c>
      <c r="Q4015" s="2">
        <v>0.59</v>
      </c>
      <c r="R4015" t="s">
        <v>29</v>
      </c>
      <c r="S4015" t="s">
        <v>30</v>
      </c>
      <c r="T4015" t="s">
        <v>2113</v>
      </c>
      <c r="U4015" t="s">
        <v>32</v>
      </c>
      <c r="V4015" t="s">
        <v>52</v>
      </c>
      <c r="W4015">
        <v>3269</v>
      </c>
      <c r="X4015" s="1">
        <v>41597</v>
      </c>
      <c r="Y4015" t="s">
        <v>34</v>
      </c>
      <c r="Z4015" t="e" vm="4">
        <v>#VALUE!</v>
      </c>
      <c r="AA4015">
        <v>94704</v>
      </c>
      <c r="AB4015" t="e" cm="1" vm="2">
        <f t="array" ref="AB4015">_FV(Table1[[#This Row],[State]],"Country/region",TRUE)</f>
        <v>#VALUE!</v>
      </c>
    </row>
    <row r="4016" spans="1:28" x14ac:dyDescent="0.35">
      <c r="A4016" t="s">
        <v>2195</v>
      </c>
      <c r="B4016">
        <v>51</v>
      </c>
      <c r="C4016" t="s">
        <v>2627</v>
      </c>
      <c r="D4016" t="s">
        <v>46</v>
      </c>
      <c r="E4016">
        <f>YEAR(Table1[[#This Row],[Order Date]])</f>
        <v>2013</v>
      </c>
      <c r="F4016">
        <v>1</v>
      </c>
      <c r="G4016">
        <f>MONTH(Table1[[#This Row],[Order Date]])</f>
        <v>11</v>
      </c>
      <c r="H4016" s="1">
        <v>41597</v>
      </c>
      <c r="I4016">
        <v>23366</v>
      </c>
      <c r="J4016" t="s">
        <v>39</v>
      </c>
      <c r="K4016">
        <v>12</v>
      </c>
      <c r="L4016">
        <v>10.52</v>
      </c>
      <c r="M4016" s="2">
        <v>0.06</v>
      </c>
      <c r="N4016">
        <v>136.1</v>
      </c>
      <c r="O4016">
        <v>7.94</v>
      </c>
      <c r="P4016">
        <v>-3.78</v>
      </c>
      <c r="Q4016" s="2">
        <v>0.52</v>
      </c>
      <c r="R4016" t="s">
        <v>48</v>
      </c>
      <c r="S4016" t="s">
        <v>139</v>
      </c>
      <c r="T4016" t="s">
        <v>2063</v>
      </c>
      <c r="U4016" t="s">
        <v>82</v>
      </c>
      <c r="V4016" t="s">
        <v>52</v>
      </c>
      <c r="W4016">
        <v>3268</v>
      </c>
      <c r="X4016" s="1">
        <v>41599</v>
      </c>
      <c r="Y4016" t="s">
        <v>34</v>
      </c>
      <c r="Z4016" t="e" vm="4">
        <v>#VALUE!</v>
      </c>
      <c r="AA4016">
        <v>94704</v>
      </c>
      <c r="AB4016" t="e" cm="1" vm="2">
        <f t="array" ref="AB4016">_FV(Table1[[#This Row],[State]],"Country/region",TRUE)</f>
        <v>#VALUE!</v>
      </c>
    </row>
    <row r="4017" spans="1:28" x14ac:dyDescent="0.35">
      <c r="A4017" t="s">
        <v>1038</v>
      </c>
      <c r="B4017">
        <v>51</v>
      </c>
      <c r="C4017" t="s">
        <v>726</v>
      </c>
      <c r="D4017" t="s">
        <v>57</v>
      </c>
      <c r="E4017">
        <f>YEAR(Table1[[#This Row],[Order Date]])</f>
        <v>2013</v>
      </c>
      <c r="F4017">
        <v>1</v>
      </c>
      <c r="G4017">
        <f>MONTH(Table1[[#This Row],[Order Date]])</f>
        <v>11</v>
      </c>
      <c r="H4017" s="1">
        <v>41597</v>
      </c>
      <c r="I4017">
        <v>8001</v>
      </c>
      <c r="J4017" t="s">
        <v>28</v>
      </c>
      <c r="K4017">
        <v>47</v>
      </c>
      <c r="L4017">
        <v>20.98</v>
      </c>
      <c r="M4017" s="2">
        <v>0.01</v>
      </c>
      <c r="N4017">
        <v>1059.72</v>
      </c>
      <c r="O4017">
        <v>5.42</v>
      </c>
      <c r="P4017">
        <v>112.22</v>
      </c>
      <c r="Q4017" s="2">
        <v>0.66</v>
      </c>
      <c r="R4017" t="s">
        <v>29</v>
      </c>
      <c r="S4017" t="s">
        <v>30</v>
      </c>
      <c r="T4017" t="s">
        <v>2781</v>
      </c>
      <c r="U4017" t="s">
        <v>32</v>
      </c>
      <c r="V4017" t="s">
        <v>52</v>
      </c>
      <c r="W4017">
        <v>1087</v>
      </c>
      <c r="X4017" s="1">
        <v>41599</v>
      </c>
      <c r="Y4017" t="s">
        <v>34</v>
      </c>
      <c r="Z4017" t="e" vm="4">
        <v>#VALUE!</v>
      </c>
      <c r="AA4017">
        <v>95051</v>
      </c>
      <c r="AB4017" t="e" cm="1" vm="2">
        <f t="array" ref="AB4017">_FV(Table1[[#This Row],[State]],"Country/region",TRUE)</f>
        <v>#VALUE!</v>
      </c>
    </row>
    <row r="4018" spans="1:28" x14ac:dyDescent="0.35">
      <c r="A4018" t="s">
        <v>1038</v>
      </c>
      <c r="B4018">
        <v>51</v>
      </c>
      <c r="C4018" t="s">
        <v>726</v>
      </c>
      <c r="D4018" t="s">
        <v>57</v>
      </c>
      <c r="E4018">
        <f>YEAR(Table1[[#This Row],[Order Date]])</f>
        <v>2013</v>
      </c>
      <c r="F4018">
        <v>1</v>
      </c>
      <c r="G4018">
        <f>MONTH(Table1[[#This Row],[Order Date]])</f>
        <v>11</v>
      </c>
      <c r="H4018" s="1">
        <v>41597</v>
      </c>
      <c r="I4018">
        <v>8001</v>
      </c>
      <c r="J4018" t="s">
        <v>28</v>
      </c>
      <c r="K4018">
        <v>15</v>
      </c>
      <c r="L4018">
        <v>2.1800000000000002</v>
      </c>
      <c r="M4018" s="2">
        <v>0.1</v>
      </c>
      <c r="N4018">
        <v>37.700000000000003</v>
      </c>
      <c r="O4018">
        <v>7.09</v>
      </c>
      <c r="P4018">
        <v>-81.08</v>
      </c>
      <c r="Q4018" s="2">
        <v>0.38</v>
      </c>
      <c r="R4018" t="s">
        <v>29</v>
      </c>
      <c r="S4018" t="s">
        <v>59</v>
      </c>
      <c r="T4018" t="s">
        <v>2714</v>
      </c>
      <c r="U4018" t="s">
        <v>61</v>
      </c>
      <c r="V4018" t="s">
        <v>52</v>
      </c>
      <c r="W4018">
        <v>1086</v>
      </c>
      <c r="X4018" s="1">
        <v>41599</v>
      </c>
      <c r="Y4018" t="s">
        <v>34</v>
      </c>
      <c r="Z4018" t="e" vm="4">
        <v>#VALUE!</v>
      </c>
      <c r="AA4018">
        <v>95051</v>
      </c>
      <c r="AB4018" t="e" cm="1" vm="2">
        <f t="array" ref="AB4018">_FV(Table1[[#This Row],[State]],"Country/region",TRUE)</f>
        <v>#VALUE!</v>
      </c>
    </row>
    <row r="4019" spans="1:28" x14ac:dyDescent="0.35">
      <c r="A4019" t="s">
        <v>1279</v>
      </c>
      <c r="B4019">
        <v>51</v>
      </c>
      <c r="C4019" t="s">
        <v>1280</v>
      </c>
      <c r="D4019" t="s">
        <v>38</v>
      </c>
      <c r="E4019">
        <f>YEAR(Table1[[#This Row],[Order Date]])</f>
        <v>2013</v>
      </c>
      <c r="F4019">
        <v>1</v>
      </c>
      <c r="G4019">
        <f>MONTH(Table1[[#This Row],[Order Date]])</f>
        <v>11</v>
      </c>
      <c r="H4019" s="1">
        <v>41598</v>
      </c>
      <c r="I4019">
        <v>8582</v>
      </c>
      <c r="J4019" t="s">
        <v>47</v>
      </c>
      <c r="K4019">
        <v>15</v>
      </c>
      <c r="L4019">
        <v>105.34</v>
      </c>
      <c r="M4019" s="2">
        <v>0.04</v>
      </c>
      <c r="N4019">
        <v>1556.55</v>
      </c>
      <c r="O4019">
        <v>24.49</v>
      </c>
      <c r="P4019">
        <v>436.02</v>
      </c>
      <c r="Q4019" s="2">
        <v>0.61</v>
      </c>
      <c r="R4019" t="s">
        <v>48</v>
      </c>
      <c r="S4019" t="s">
        <v>40</v>
      </c>
      <c r="T4019" t="s">
        <v>438</v>
      </c>
      <c r="U4019" t="s">
        <v>82</v>
      </c>
      <c r="V4019" t="s">
        <v>52</v>
      </c>
      <c r="W4019">
        <v>1177</v>
      </c>
      <c r="X4019" s="1">
        <v>41598</v>
      </c>
      <c r="Y4019" t="s">
        <v>34</v>
      </c>
      <c r="Z4019" t="e" vm="4">
        <v>#VALUE!</v>
      </c>
      <c r="AA4019">
        <v>95070</v>
      </c>
      <c r="AB4019" t="e" cm="1" vm="2">
        <f t="array" ref="AB4019">_FV(Table1[[#This Row],[State]],"Country/region",TRUE)</f>
        <v>#VALUE!</v>
      </c>
    </row>
    <row r="4020" spans="1:28" x14ac:dyDescent="0.35">
      <c r="A4020" t="s">
        <v>2615</v>
      </c>
      <c r="B4020">
        <v>51</v>
      </c>
      <c r="C4020" t="s">
        <v>1217</v>
      </c>
      <c r="D4020" t="s">
        <v>27</v>
      </c>
      <c r="E4020">
        <f>YEAR(Table1[[#This Row],[Order Date]])</f>
        <v>2013</v>
      </c>
      <c r="F4020">
        <v>1</v>
      </c>
      <c r="G4020">
        <f>MONTH(Table1[[#This Row],[Order Date]])</f>
        <v>11</v>
      </c>
      <c r="H4020" s="1">
        <v>41598</v>
      </c>
      <c r="I4020">
        <v>13895</v>
      </c>
      <c r="J4020" t="s">
        <v>28</v>
      </c>
      <c r="K4020">
        <v>44</v>
      </c>
      <c r="L4020">
        <v>14.03</v>
      </c>
      <c r="M4020" s="2">
        <v>0.02</v>
      </c>
      <c r="N4020">
        <v>614.34</v>
      </c>
      <c r="O4020">
        <v>9.3699999999999992</v>
      </c>
      <c r="P4020">
        <v>-171.7</v>
      </c>
      <c r="Q4020" s="2">
        <v>0.56000000000000005</v>
      </c>
      <c r="R4020" t="s">
        <v>29</v>
      </c>
      <c r="S4020" t="s">
        <v>30</v>
      </c>
      <c r="T4020" t="s">
        <v>2886</v>
      </c>
      <c r="U4020" t="s">
        <v>32</v>
      </c>
      <c r="V4020" t="s">
        <v>68</v>
      </c>
      <c r="W4020">
        <v>1940</v>
      </c>
      <c r="X4020" s="1">
        <v>41598</v>
      </c>
      <c r="Y4020" t="s">
        <v>34</v>
      </c>
      <c r="Z4020" t="e" vm="25">
        <v>#VALUE!</v>
      </c>
      <c r="AA4020">
        <v>54302</v>
      </c>
      <c r="AB4020" t="e" cm="1" vm="2">
        <f t="array" ref="AB4020">_FV(Table1[[#This Row],[State]],"Country/region",TRUE)</f>
        <v>#VALUE!</v>
      </c>
    </row>
    <row r="4021" spans="1:28" x14ac:dyDescent="0.35">
      <c r="A4021" t="s">
        <v>1071</v>
      </c>
      <c r="B4021">
        <v>51</v>
      </c>
      <c r="C4021" t="s">
        <v>1820</v>
      </c>
      <c r="D4021" t="s">
        <v>38</v>
      </c>
      <c r="E4021">
        <f>YEAR(Table1[[#This Row],[Order Date]])</f>
        <v>2013</v>
      </c>
      <c r="F4021">
        <v>1</v>
      </c>
      <c r="G4021">
        <f>MONTH(Table1[[#This Row],[Order Date]])</f>
        <v>11</v>
      </c>
      <c r="H4021" s="1">
        <v>41598</v>
      </c>
      <c r="I4021">
        <v>59393</v>
      </c>
      <c r="J4021" t="s">
        <v>131</v>
      </c>
      <c r="K4021">
        <v>34</v>
      </c>
      <c r="L4021">
        <v>11.58</v>
      </c>
      <c r="M4021" s="2">
        <v>7.0000000000000007E-2</v>
      </c>
      <c r="N4021">
        <v>398.76</v>
      </c>
      <c r="O4021">
        <v>6.97</v>
      </c>
      <c r="P4021">
        <v>0.82</v>
      </c>
      <c r="Q4021" s="2">
        <v>0.35</v>
      </c>
      <c r="R4021" t="s">
        <v>29</v>
      </c>
      <c r="S4021" t="s">
        <v>30</v>
      </c>
      <c r="T4021" t="s">
        <v>409</v>
      </c>
      <c r="U4021" t="s">
        <v>267</v>
      </c>
      <c r="V4021" t="s">
        <v>68</v>
      </c>
      <c r="W4021">
        <v>8313</v>
      </c>
      <c r="X4021" s="1">
        <v>41599</v>
      </c>
      <c r="Y4021" t="s">
        <v>34</v>
      </c>
      <c r="Z4021" t="e" vm="40">
        <v>#VALUE!</v>
      </c>
      <c r="AA4021">
        <v>67846</v>
      </c>
      <c r="AB4021" t="e" cm="1" vm="2">
        <f t="array" ref="AB4021">_FV(Table1[[#This Row],[State]],"Country/region",TRUE)</f>
        <v>#VALUE!</v>
      </c>
    </row>
    <row r="4022" spans="1:28" x14ac:dyDescent="0.35">
      <c r="A4022" t="s">
        <v>604</v>
      </c>
      <c r="B4022">
        <v>51</v>
      </c>
      <c r="C4022" t="s">
        <v>305</v>
      </c>
      <c r="D4022" t="s">
        <v>46</v>
      </c>
      <c r="E4022">
        <f>YEAR(Table1[[#This Row],[Order Date]])</f>
        <v>2013</v>
      </c>
      <c r="F4022">
        <v>1</v>
      </c>
      <c r="G4022">
        <f>MONTH(Table1[[#This Row],[Order Date]])</f>
        <v>11</v>
      </c>
      <c r="H4022" s="1">
        <v>41599</v>
      </c>
      <c r="I4022">
        <v>5863</v>
      </c>
      <c r="J4022" t="s">
        <v>131</v>
      </c>
      <c r="K4022">
        <v>40</v>
      </c>
      <c r="L4022">
        <v>22.98</v>
      </c>
      <c r="M4022" s="2">
        <v>0.05</v>
      </c>
      <c r="N4022">
        <v>933.21</v>
      </c>
      <c r="O4022">
        <v>7.58</v>
      </c>
      <c r="P4022">
        <v>207.18</v>
      </c>
      <c r="Q4022" s="2">
        <v>0.51</v>
      </c>
      <c r="R4022" t="s">
        <v>48</v>
      </c>
      <c r="S4022" t="s">
        <v>30</v>
      </c>
      <c r="T4022" t="s">
        <v>2894</v>
      </c>
      <c r="U4022" t="s">
        <v>82</v>
      </c>
      <c r="V4022" t="s">
        <v>68</v>
      </c>
      <c r="W4022">
        <v>814</v>
      </c>
      <c r="X4022" s="1">
        <v>41600</v>
      </c>
      <c r="Y4022" t="s">
        <v>34</v>
      </c>
      <c r="Z4022" t="e" vm="28">
        <v>#VALUE!</v>
      </c>
      <c r="AA4022">
        <v>63376</v>
      </c>
      <c r="AB4022" t="e" cm="1" vm="2">
        <f t="array" ref="AB4022">_FV(Table1[[#This Row],[State]],"Country/region",TRUE)</f>
        <v>#VALUE!</v>
      </c>
    </row>
    <row r="4023" spans="1:28" x14ac:dyDescent="0.35">
      <c r="A4023" t="s">
        <v>1518</v>
      </c>
      <c r="B4023">
        <v>51</v>
      </c>
      <c r="C4023" t="s">
        <v>605</v>
      </c>
      <c r="D4023" t="s">
        <v>27</v>
      </c>
      <c r="E4023">
        <f>YEAR(Table1[[#This Row],[Order Date]])</f>
        <v>2013</v>
      </c>
      <c r="F4023">
        <v>1</v>
      </c>
      <c r="G4023">
        <f>MONTH(Table1[[#This Row],[Order Date]])</f>
        <v>11</v>
      </c>
      <c r="H4023" s="1">
        <v>41599</v>
      </c>
      <c r="I4023">
        <v>21863</v>
      </c>
      <c r="J4023" t="s">
        <v>39</v>
      </c>
      <c r="K4023">
        <v>27</v>
      </c>
      <c r="L4023">
        <v>2.84</v>
      </c>
      <c r="M4023" s="2">
        <v>0.03</v>
      </c>
      <c r="N4023">
        <v>85.77</v>
      </c>
      <c r="O4023">
        <v>5.44</v>
      </c>
      <c r="P4023">
        <v>-102.01649999999999</v>
      </c>
      <c r="Q4023" s="2">
        <v>0.36</v>
      </c>
      <c r="R4023" t="s">
        <v>29</v>
      </c>
      <c r="S4023" t="s">
        <v>30</v>
      </c>
      <c r="T4023" t="s">
        <v>3009</v>
      </c>
      <c r="U4023" t="s">
        <v>67</v>
      </c>
      <c r="V4023" t="s">
        <v>68</v>
      </c>
      <c r="W4023">
        <v>3050</v>
      </c>
      <c r="X4023" s="1">
        <v>41600</v>
      </c>
      <c r="Y4023" t="s">
        <v>34</v>
      </c>
      <c r="Z4023" t="e" vm="28">
        <v>#VALUE!</v>
      </c>
      <c r="AA4023">
        <v>63116</v>
      </c>
      <c r="AB4023" t="e" cm="1" vm="2">
        <f t="array" ref="AB4023">_FV(Table1[[#This Row],[State]],"Country/region",TRUE)</f>
        <v>#VALUE!</v>
      </c>
    </row>
    <row r="4024" spans="1:28" x14ac:dyDescent="0.35">
      <c r="A4024" t="s">
        <v>1518</v>
      </c>
      <c r="B4024">
        <v>51</v>
      </c>
      <c r="C4024" t="s">
        <v>605</v>
      </c>
      <c r="D4024" t="s">
        <v>27</v>
      </c>
      <c r="E4024">
        <f>YEAR(Table1[[#This Row],[Order Date]])</f>
        <v>2013</v>
      </c>
      <c r="F4024">
        <v>1</v>
      </c>
      <c r="G4024">
        <f>MONTH(Table1[[#This Row],[Order Date]])</f>
        <v>11</v>
      </c>
      <c r="H4024" s="1">
        <v>41599</v>
      </c>
      <c r="I4024">
        <v>21863</v>
      </c>
      <c r="J4024" t="s">
        <v>39</v>
      </c>
      <c r="K4024">
        <v>13</v>
      </c>
      <c r="L4024">
        <v>10.98</v>
      </c>
      <c r="M4024" s="2">
        <v>0</v>
      </c>
      <c r="N4024">
        <v>149.31</v>
      </c>
      <c r="O4024">
        <v>5.14</v>
      </c>
      <c r="P4024">
        <v>7.7690000000000001</v>
      </c>
      <c r="Q4024" s="2">
        <v>0.36</v>
      </c>
      <c r="R4024" t="s">
        <v>29</v>
      </c>
      <c r="S4024" t="s">
        <v>30</v>
      </c>
      <c r="T4024" t="s">
        <v>2165</v>
      </c>
      <c r="U4024" t="s">
        <v>67</v>
      </c>
      <c r="V4024" t="s">
        <v>68</v>
      </c>
      <c r="W4024">
        <v>3051</v>
      </c>
      <c r="X4024" s="1">
        <v>41600</v>
      </c>
      <c r="Y4024" t="s">
        <v>34</v>
      </c>
      <c r="Z4024" t="e" vm="28">
        <v>#VALUE!</v>
      </c>
      <c r="AA4024">
        <v>63116</v>
      </c>
      <c r="AB4024" t="e" cm="1" vm="2">
        <f t="array" ref="AB4024">_FV(Table1[[#This Row],[State]],"Country/region",TRUE)</f>
        <v>#VALUE!</v>
      </c>
    </row>
    <row r="4025" spans="1:28" x14ac:dyDescent="0.35">
      <c r="A4025" t="s">
        <v>3066</v>
      </c>
      <c r="B4025">
        <v>51</v>
      </c>
      <c r="C4025" t="s">
        <v>3067</v>
      </c>
      <c r="D4025" t="s">
        <v>38</v>
      </c>
      <c r="E4025">
        <f>YEAR(Table1[[#This Row],[Order Date]])</f>
        <v>2013</v>
      </c>
      <c r="F4025">
        <v>1</v>
      </c>
      <c r="G4025">
        <f>MONTH(Table1[[#This Row],[Order Date]])</f>
        <v>11</v>
      </c>
      <c r="H4025" s="1">
        <v>41599</v>
      </c>
      <c r="I4025">
        <v>5988</v>
      </c>
      <c r="J4025" t="s">
        <v>39</v>
      </c>
      <c r="K4025">
        <v>40</v>
      </c>
      <c r="L4025">
        <v>499.99</v>
      </c>
      <c r="M4025" s="2">
        <v>0.1</v>
      </c>
      <c r="N4025">
        <v>19109.61</v>
      </c>
      <c r="O4025">
        <v>24.49</v>
      </c>
      <c r="P4025">
        <v>-379.29</v>
      </c>
      <c r="Q4025" s="2">
        <v>0.36</v>
      </c>
      <c r="R4025" t="s">
        <v>96</v>
      </c>
      <c r="S4025" t="s">
        <v>40</v>
      </c>
      <c r="T4025" t="s">
        <v>833</v>
      </c>
      <c r="U4025" t="s">
        <v>192</v>
      </c>
      <c r="V4025" t="s">
        <v>68</v>
      </c>
      <c r="W4025">
        <v>835</v>
      </c>
      <c r="X4025" s="1">
        <v>41600</v>
      </c>
      <c r="Y4025" t="s">
        <v>42</v>
      </c>
      <c r="Z4025" t="e" vm="12">
        <v>#VALUE!</v>
      </c>
      <c r="AA4025">
        <v>50322</v>
      </c>
      <c r="AB4025" t="e" cm="1" vm="2">
        <f t="array" ref="AB4025">_FV(Table1[[#This Row],[State]],"Country/region",TRUE)</f>
        <v>#VALUE!</v>
      </c>
    </row>
    <row r="4026" spans="1:28" x14ac:dyDescent="0.35">
      <c r="A4026" t="s">
        <v>2718</v>
      </c>
      <c r="B4026">
        <v>51</v>
      </c>
      <c r="C4026" t="s">
        <v>2719</v>
      </c>
      <c r="D4026" t="s">
        <v>46</v>
      </c>
      <c r="E4026">
        <f>YEAR(Table1[[#This Row],[Order Date]])</f>
        <v>2013</v>
      </c>
      <c r="F4026">
        <v>1</v>
      </c>
      <c r="G4026">
        <f>MONTH(Table1[[#This Row],[Order Date]])</f>
        <v>11</v>
      </c>
      <c r="H4026" s="1">
        <v>41599</v>
      </c>
      <c r="I4026">
        <v>33152</v>
      </c>
      <c r="J4026" t="s">
        <v>58</v>
      </c>
      <c r="K4026">
        <v>19</v>
      </c>
      <c r="L4026">
        <v>155.99</v>
      </c>
      <c r="M4026" s="2">
        <v>0</v>
      </c>
      <c r="N4026">
        <v>2569.6264999999999</v>
      </c>
      <c r="O4026">
        <v>8.99</v>
      </c>
      <c r="P4026">
        <v>398.00700000000001</v>
      </c>
      <c r="Q4026" s="2">
        <v>0.55000000000000004</v>
      </c>
      <c r="R4026" t="s">
        <v>96</v>
      </c>
      <c r="S4026" t="s">
        <v>30</v>
      </c>
      <c r="T4026" t="s">
        <v>3238</v>
      </c>
      <c r="U4026" t="s">
        <v>105</v>
      </c>
      <c r="V4026" t="s">
        <v>33</v>
      </c>
      <c r="W4026">
        <v>4654</v>
      </c>
      <c r="X4026" s="1">
        <v>41601</v>
      </c>
      <c r="Y4026" t="s">
        <v>34</v>
      </c>
      <c r="Z4026" t="e" vm="15">
        <v>#VALUE!</v>
      </c>
      <c r="AA4026">
        <v>10701</v>
      </c>
      <c r="AB4026" t="e" cm="1" vm="2">
        <f t="array" ref="AB4026">_FV(Table1[[#This Row],[State]],"Country/region",TRUE)</f>
        <v>#VALUE!</v>
      </c>
    </row>
    <row r="4027" spans="1:28" x14ac:dyDescent="0.35">
      <c r="A4027" t="s">
        <v>2437</v>
      </c>
      <c r="B4027">
        <v>51</v>
      </c>
      <c r="C4027" t="s">
        <v>1960</v>
      </c>
      <c r="D4027" t="s">
        <v>57</v>
      </c>
      <c r="E4027">
        <f>YEAR(Table1[[#This Row],[Order Date]])</f>
        <v>2013</v>
      </c>
      <c r="F4027">
        <v>1</v>
      </c>
      <c r="G4027">
        <f>MONTH(Table1[[#This Row],[Order Date]])</f>
        <v>11</v>
      </c>
      <c r="H4027" s="1">
        <v>41599</v>
      </c>
      <c r="I4027">
        <v>38917</v>
      </c>
      <c r="J4027" t="s">
        <v>47</v>
      </c>
      <c r="K4027">
        <v>11</v>
      </c>
      <c r="L4027">
        <v>65.989999999999995</v>
      </c>
      <c r="M4027" s="2">
        <v>0.02</v>
      </c>
      <c r="N4027">
        <v>618.19650000000001</v>
      </c>
      <c r="O4027">
        <v>8.8000000000000007</v>
      </c>
      <c r="P4027">
        <v>-132.52799999999999</v>
      </c>
      <c r="Q4027" s="2">
        <v>0.57999999999999996</v>
      </c>
      <c r="R4027" t="s">
        <v>96</v>
      </c>
      <c r="S4027" t="s">
        <v>30</v>
      </c>
      <c r="T4027">
        <v>6120</v>
      </c>
      <c r="U4027" t="s">
        <v>105</v>
      </c>
      <c r="V4027" t="s">
        <v>68</v>
      </c>
      <c r="W4027">
        <v>5483</v>
      </c>
      <c r="X4027" s="1">
        <v>41606</v>
      </c>
      <c r="Y4027" t="s">
        <v>34</v>
      </c>
      <c r="Z4027" t="e" vm="28">
        <v>#VALUE!</v>
      </c>
      <c r="AA4027">
        <v>63141</v>
      </c>
      <c r="AB4027" t="e" cm="1" vm="2">
        <f t="array" ref="AB4027">_FV(Table1[[#This Row],[State]],"Country/region",TRUE)</f>
        <v>#VALUE!</v>
      </c>
    </row>
    <row r="4028" spans="1:28" x14ac:dyDescent="0.35">
      <c r="A4028" t="s">
        <v>1894</v>
      </c>
      <c r="B4028">
        <v>51</v>
      </c>
      <c r="C4028" t="s">
        <v>1146</v>
      </c>
      <c r="D4028" t="s">
        <v>46</v>
      </c>
      <c r="E4028">
        <f>YEAR(Table1[[#This Row],[Order Date]])</f>
        <v>2013</v>
      </c>
      <c r="F4028">
        <v>1</v>
      </c>
      <c r="G4028">
        <f>MONTH(Table1[[#This Row],[Order Date]])</f>
        <v>11</v>
      </c>
      <c r="H4028" s="1">
        <v>41600</v>
      </c>
      <c r="I4028">
        <v>36134</v>
      </c>
      <c r="J4028" t="s">
        <v>47</v>
      </c>
      <c r="K4028">
        <v>6</v>
      </c>
      <c r="L4028">
        <v>155.99</v>
      </c>
      <c r="M4028" s="2">
        <v>0.01</v>
      </c>
      <c r="N4028">
        <v>826.97349999999994</v>
      </c>
      <c r="O4028">
        <v>8.99</v>
      </c>
      <c r="P4028">
        <v>-413.32499999999999</v>
      </c>
      <c r="Q4028" s="2">
        <v>0.55000000000000004</v>
      </c>
      <c r="R4028" t="s">
        <v>96</v>
      </c>
      <c r="S4028" t="s">
        <v>30</v>
      </c>
      <c r="T4028" t="s">
        <v>3238</v>
      </c>
      <c r="U4028" t="s">
        <v>105</v>
      </c>
      <c r="V4028" t="s">
        <v>68</v>
      </c>
      <c r="W4028">
        <v>5074</v>
      </c>
      <c r="X4028" s="1">
        <v>41600</v>
      </c>
      <c r="Y4028" t="s">
        <v>34</v>
      </c>
      <c r="Z4028" t="e" vm="16">
        <v>#VALUE!</v>
      </c>
      <c r="AA4028">
        <v>62521</v>
      </c>
      <c r="AB4028" t="e" cm="1" vm="2">
        <f t="array" ref="AB4028">_FV(Table1[[#This Row],[State]],"Country/region",TRUE)</f>
        <v>#VALUE!</v>
      </c>
    </row>
    <row r="4029" spans="1:28" x14ac:dyDescent="0.35">
      <c r="A4029" t="s">
        <v>2110</v>
      </c>
      <c r="B4029">
        <v>51</v>
      </c>
      <c r="C4029" t="s">
        <v>2400</v>
      </c>
      <c r="D4029" t="s">
        <v>57</v>
      </c>
      <c r="E4029">
        <f>YEAR(Table1[[#This Row],[Order Date]])</f>
        <v>2013</v>
      </c>
      <c r="F4029">
        <v>1</v>
      </c>
      <c r="G4029">
        <f>MONTH(Table1[[#This Row],[Order Date]])</f>
        <v>11</v>
      </c>
      <c r="H4029" s="1">
        <v>41600</v>
      </c>
      <c r="I4029">
        <v>27047</v>
      </c>
      <c r="J4029" t="s">
        <v>28</v>
      </c>
      <c r="K4029">
        <v>38</v>
      </c>
      <c r="L4029">
        <v>4.28</v>
      </c>
      <c r="M4029" s="2">
        <v>0.05</v>
      </c>
      <c r="N4029">
        <v>167.41</v>
      </c>
      <c r="O4029">
        <v>6.72</v>
      </c>
      <c r="P4029">
        <v>-161.57</v>
      </c>
      <c r="Q4029" s="2">
        <v>0.4</v>
      </c>
      <c r="R4029" t="s">
        <v>29</v>
      </c>
      <c r="S4029" t="s">
        <v>30</v>
      </c>
      <c r="T4029" t="s">
        <v>2815</v>
      </c>
      <c r="U4029" t="s">
        <v>61</v>
      </c>
      <c r="V4029" t="s">
        <v>68</v>
      </c>
      <c r="W4029">
        <v>3795</v>
      </c>
      <c r="X4029" s="1">
        <v>41601</v>
      </c>
      <c r="Y4029" t="s">
        <v>34</v>
      </c>
      <c r="Z4029" t="e" vm="11">
        <v>#VALUE!</v>
      </c>
      <c r="AA4029">
        <v>75109</v>
      </c>
      <c r="AB4029" t="e" cm="1" vm="2">
        <f t="array" ref="AB4029">_FV(Table1[[#This Row],[State]],"Country/region",TRUE)</f>
        <v>#VALUE!</v>
      </c>
    </row>
    <row r="4030" spans="1:28" x14ac:dyDescent="0.35">
      <c r="A4030" t="s">
        <v>2110</v>
      </c>
      <c r="B4030">
        <v>51</v>
      </c>
      <c r="C4030" t="s">
        <v>2400</v>
      </c>
      <c r="D4030" t="s">
        <v>57</v>
      </c>
      <c r="E4030">
        <f>YEAR(Table1[[#This Row],[Order Date]])</f>
        <v>2013</v>
      </c>
      <c r="F4030">
        <v>1</v>
      </c>
      <c r="G4030">
        <f>MONTH(Table1[[#This Row],[Order Date]])</f>
        <v>11</v>
      </c>
      <c r="H4030" s="1">
        <v>41600</v>
      </c>
      <c r="I4030">
        <v>27047</v>
      </c>
      <c r="J4030" t="s">
        <v>28</v>
      </c>
      <c r="K4030">
        <v>25</v>
      </c>
      <c r="L4030">
        <v>599.99</v>
      </c>
      <c r="M4030" s="2">
        <v>0.06</v>
      </c>
      <c r="N4030">
        <v>14240.76</v>
      </c>
      <c r="O4030">
        <v>24.49</v>
      </c>
      <c r="P4030">
        <v>3128.69</v>
      </c>
      <c r="Q4030" s="2">
        <v>0.5</v>
      </c>
      <c r="R4030" t="s">
        <v>96</v>
      </c>
      <c r="S4030" t="s">
        <v>40</v>
      </c>
      <c r="T4030" t="s">
        <v>1067</v>
      </c>
      <c r="U4030" t="s">
        <v>192</v>
      </c>
      <c r="V4030" t="s">
        <v>68</v>
      </c>
      <c r="W4030">
        <v>3794</v>
      </c>
      <c r="X4030" s="1">
        <v>41601</v>
      </c>
      <c r="Y4030" t="s">
        <v>34</v>
      </c>
      <c r="Z4030" t="e" vm="11">
        <v>#VALUE!</v>
      </c>
      <c r="AA4030">
        <v>75109</v>
      </c>
      <c r="AB4030" t="e" cm="1" vm="2">
        <f t="array" ref="AB4030">_FV(Table1[[#This Row],[State]],"Country/region",TRUE)</f>
        <v>#VALUE!</v>
      </c>
    </row>
    <row r="4031" spans="1:28" x14ac:dyDescent="0.35">
      <c r="A4031" t="s">
        <v>790</v>
      </c>
      <c r="B4031">
        <v>51</v>
      </c>
      <c r="C4031" t="s">
        <v>371</v>
      </c>
      <c r="D4031" t="s">
        <v>57</v>
      </c>
      <c r="E4031">
        <f>YEAR(Table1[[#This Row],[Order Date]])</f>
        <v>2013</v>
      </c>
      <c r="F4031">
        <v>1</v>
      </c>
      <c r="G4031">
        <f>MONTH(Table1[[#This Row],[Order Date]])</f>
        <v>11</v>
      </c>
      <c r="H4031" s="1">
        <v>41600</v>
      </c>
      <c r="I4031">
        <v>52128</v>
      </c>
      <c r="J4031" t="s">
        <v>39</v>
      </c>
      <c r="K4031">
        <v>11</v>
      </c>
      <c r="L4031">
        <v>0.99</v>
      </c>
      <c r="M4031" s="2">
        <v>0.03</v>
      </c>
      <c r="N4031">
        <v>13.52</v>
      </c>
      <c r="O4031">
        <v>2.96</v>
      </c>
      <c r="P4031">
        <v>-27.66</v>
      </c>
      <c r="Q4031" s="2">
        <v>0.61</v>
      </c>
      <c r="R4031" t="s">
        <v>96</v>
      </c>
      <c r="S4031" t="s">
        <v>139</v>
      </c>
      <c r="T4031" t="s">
        <v>3239</v>
      </c>
      <c r="U4031" t="s">
        <v>102</v>
      </c>
      <c r="V4031" t="s">
        <v>52</v>
      </c>
      <c r="W4031">
        <v>7309</v>
      </c>
      <c r="X4031" s="1">
        <v>41601</v>
      </c>
      <c r="Y4031" t="s">
        <v>34</v>
      </c>
      <c r="Z4031" t="e" vm="32">
        <v>#VALUE!</v>
      </c>
      <c r="AA4031">
        <v>80027</v>
      </c>
      <c r="AB4031" t="e" cm="1" vm="2">
        <f t="array" ref="AB4031">_FV(Table1[[#This Row],[State]],"Country/region",TRUE)</f>
        <v>#VALUE!</v>
      </c>
    </row>
    <row r="4032" spans="1:28" x14ac:dyDescent="0.35">
      <c r="A4032" t="s">
        <v>1526</v>
      </c>
      <c r="B4032">
        <v>51</v>
      </c>
      <c r="C4032" t="s">
        <v>1527</v>
      </c>
      <c r="D4032" t="s">
        <v>46</v>
      </c>
      <c r="E4032">
        <f>YEAR(Table1[[#This Row],[Order Date]])</f>
        <v>2013</v>
      </c>
      <c r="F4032">
        <v>1</v>
      </c>
      <c r="G4032">
        <f>MONTH(Table1[[#This Row],[Order Date]])</f>
        <v>11</v>
      </c>
      <c r="H4032" s="1">
        <v>41600</v>
      </c>
      <c r="I4032">
        <v>41186</v>
      </c>
      <c r="J4032" t="s">
        <v>28</v>
      </c>
      <c r="K4032">
        <v>33</v>
      </c>
      <c r="L4032">
        <v>20.99</v>
      </c>
      <c r="M4032" s="2">
        <v>0.08</v>
      </c>
      <c r="N4032">
        <v>553.3415</v>
      </c>
      <c r="O4032">
        <v>0.99</v>
      </c>
      <c r="P4032">
        <v>-67.704999999999998</v>
      </c>
      <c r="Q4032" s="2">
        <v>0.83</v>
      </c>
      <c r="R4032" t="s">
        <v>96</v>
      </c>
      <c r="S4032" t="s">
        <v>139</v>
      </c>
      <c r="T4032" t="s">
        <v>2090</v>
      </c>
      <c r="U4032" t="s">
        <v>105</v>
      </c>
      <c r="V4032" t="s">
        <v>76</v>
      </c>
      <c r="W4032">
        <v>5807</v>
      </c>
      <c r="X4032" s="1">
        <v>41601</v>
      </c>
      <c r="Y4032" t="s">
        <v>34</v>
      </c>
      <c r="Z4032" t="e" vm="10">
        <v>#VALUE!</v>
      </c>
      <c r="AA4032">
        <v>70056</v>
      </c>
      <c r="AB4032" t="e" cm="1" vm="2">
        <f t="array" ref="AB4032">_FV(Table1[[#This Row],[State]],"Country/region",TRUE)</f>
        <v>#VALUE!</v>
      </c>
    </row>
    <row r="4033" spans="1:28" x14ac:dyDescent="0.35">
      <c r="A4033" t="s">
        <v>2177</v>
      </c>
      <c r="B4033">
        <v>51</v>
      </c>
      <c r="C4033" t="s">
        <v>1527</v>
      </c>
      <c r="D4033" t="s">
        <v>46</v>
      </c>
      <c r="E4033">
        <f>YEAR(Table1[[#This Row],[Order Date]])</f>
        <v>2013</v>
      </c>
      <c r="F4033">
        <v>1</v>
      </c>
      <c r="G4033">
        <f>MONTH(Table1[[#This Row],[Order Date]])</f>
        <v>11</v>
      </c>
      <c r="H4033" s="1">
        <v>41600</v>
      </c>
      <c r="I4033">
        <v>41186</v>
      </c>
      <c r="J4033" t="s">
        <v>28</v>
      </c>
      <c r="K4033">
        <v>13</v>
      </c>
      <c r="L4033">
        <v>9.7799999999999994</v>
      </c>
      <c r="M4033" s="2">
        <v>0.01</v>
      </c>
      <c r="N4033">
        <v>142.12</v>
      </c>
      <c r="O4033">
        <v>1.39</v>
      </c>
      <c r="P4033">
        <v>54.91</v>
      </c>
      <c r="Q4033" s="2">
        <v>0.39</v>
      </c>
      <c r="R4033" t="s">
        <v>29</v>
      </c>
      <c r="S4033" t="s">
        <v>30</v>
      </c>
      <c r="T4033" t="s">
        <v>894</v>
      </c>
      <c r="U4033" t="s">
        <v>267</v>
      </c>
      <c r="V4033" t="s">
        <v>76</v>
      </c>
      <c r="W4033">
        <v>5808</v>
      </c>
      <c r="X4033" s="1">
        <v>41602</v>
      </c>
      <c r="Y4033" t="s">
        <v>42</v>
      </c>
      <c r="Z4033" t="e" vm="18">
        <v>#VALUE!</v>
      </c>
      <c r="AA4033">
        <v>22102</v>
      </c>
      <c r="AB4033" t="e" cm="1" vm="2">
        <f t="array" ref="AB4033">_FV(Table1[[#This Row],[State]],"Country/region",TRUE)</f>
        <v>#VALUE!</v>
      </c>
    </row>
    <row r="4034" spans="1:28" x14ac:dyDescent="0.35">
      <c r="A4034" t="s">
        <v>1041</v>
      </c>
      <c r="B4034">
        <v>51</v>
      </c>
      <c r="C4034" t="s">
        <v>1042</v>
      </c>
      <c r="D4034" t="s">
        <v>38</v>
      </c>
      <c r="E4034">
        <f>YEAR(Table1[[#This Row],[Order Date]])</f>
        <v>2013</v>
      </c>
      <c r="F4034">
        <v>1</v>
      </c>
      <c r="G4034">
        <f>MONTH(Table1[[#This Row],[Order Date]])</f>
        <v>11</v>
      </c>
      <c r="H4034" s="1">
        <v>41600</v>
      </c>
      <c r="I4034">
        <v>45088</v>
      </c>
      <c r="J4034" t="s">
        <v>47</v>
      </c>
      <c r="K4034">
        <v>9</v>
      </c>
      <c r="L4034">
        <v>195.99</v>
      </c>
      <c r="M4034" s="2">
        <v>0.09</v>
      </c>
      <c r="N4034">
        <v>1418.9559999999999</v>
      </c>
      <c r="O4034">
        <v>4.2</v>
      </c>
      <c r="P4034">
        <v>-447.41399999999999</v>
      </c>
      <c r="Q4034" s="2">
        <v>0.6</v>
      </c>
      <c r="R4034" t="s">
        <v>96</v>
      </c>
      <c r="S4034" t="s">
        <v>30</v>
      </c>
      <c r="T4034">
        <v>688</v>
      </c>
      <c r="U4034" t="s">
        <v>105</v>
      </c>
      <c r="V4034" t="s">
        <v>52</v>
      </c>
      <c r="W4034">
        <v>6357</v>
      </c>
      <c r="X4034" s="1">
        <v>41607</v>
      </c>
      <c r="Y4034" t="s">
        <v>34</v>
      </c>
      <c r="Z4034" t="e" vm="23">
        <v>#VALUE!</v>
      </c>
      <c r="AA4034">
        <v>98408</v>
      </c>
      <c r="AB4034" t="e" cm="1" vm="2">
        <f t="array" ref="AB4034">_FV(Table1[[#This Row],[State]],"Country/region",TRUE)</f>
        <v>#VALUE!</v>
      </c>
    </row>
    <row r="4035" spans="1:28" x14ac:dyDescent="0.35">
      <c r="A4035" t="s">
        <v>2817</v>
      </c>
      <c r="B4035">
        <v>51</v>
      </c>
      <c r="C4035" t="s">
        <v>1085</v>
      </c>
      <c r="D4035" t="s">
        <v>27</v>
      </c>
      <c r="E4035">
        <f>YEAR(Table1[[#This Row],[Order Date]])</f>
        <v>2013</v>
      </c>
      <c r="F4035">
        <v>1</v>
      </c>
      <c r="G4035">
        <f>MONTH(Table1[[#This Row],[Order Date]])</f>
        <v>11</v>
      </c>
      <c r="H4035" s="1">
        <v>41601</v>
      </c>
      <c r="I4035">
        <v>25828</v>
      </c>
      <c r="J4035" t="s">
        <v>39</v>
      </c>
      <c r="K4035">
        <v>31</v>
      </c>
      <c r="L4035">
        <v>286.85000000000002</v>
      </c>
      <c r="M4035" s="2">
        <v>0.01</v>
      </c>
      <c r="N4035">
        <v>9041.26</v>
      </c>
      <c r="O4035">
        <v>61.76</v>
      </c>
      <c r="P4035">
        <v>-383.03</v>
      </c>
      <c r="Q4035" s="2">
        <v>0.78</v>
      </c>
      <c r="R4035" t="s">
        <v>48</v>
      </c>
      <c r="S4035" t="s">
        <v>73</v>
      </c>
      <c r="T4035" t="s">
        <v>2189</v>
      </c>
      <c r="U4035" t="s">
        <v>75</v>
      </c>
      <c r="V4035" t="s">
        <v>76</v>
      </c>
      <c r="W4035">
        <v>3617</v>
      </c>
      <c r="X4035" s="1">
        <v>41601</v>
      </c>
      <c r="Y4035" t="s">
        <v>53</v>
      </c>
      <c r="Z4035" t="e" vm="34">
        <v>#VALUE!</v>
      </c>
      <c r="AA4035">
        <v>39560</v>
      </c>
      <c r="AB4035" t="e" cm="1" vm="2">
        <f t="array" ref="AB4035">_FV(Table1[[#This Row],[State]],"Country/region",TRUE)</f>
        <v>#VALUE!</v>
      </c>
    </row>
    <row r="4036" spans="1:28" x14ac:dyDescent="0.35">
      <c r="A4036" t="s">
        <v>2797</v>
      </c>
      <c r="B4036">
        <v>51</v>
      </c>
      <c r="C4036" t="s">
        <v>160</v>
      </c>
      <c r="D4036" t="s">
        <v>57</v>
      </c>
      <c r="E4036">
        <f>YEAR(Table1[[#This Row],[Order Date]])</f>
        <v>2013</v>
      </c>
      <c r="F4036">
        <v>1</v>
      </c>
      <c r="G4036">
        <f>MONTH(Table1[[#This Row],[Order Date]])</f>
        <v>11</v>
      </c>
      <c r="H4036" s="1">
        <v>41601</v>
      </c>
      <c r="I4036">
        <v>50725</v>
      </c>
      <c r="J4036" t="s">
        <v>131</v>
      </c>
      <c r="K4036">
        <v>1</v>
      </c>
      <c r="L4036">
        <v>110.98</v>
      </c>
      <c r="M4036" s="2">
        <v>0.1</v>
      </c>
      <c r="N4036">
        <v>129.88</v>
      </c>
      <c r="O4036">
        <v>30</v>
      </c>
      <c r="P4036">
        <v>-89.9</v>
      </c>
      <c r="Q4036" s="2">
        <v>0.71</v>
      </c>
      <c r="R4036" t="s">
        <v>48</v>
      </c>
      <c r="S4036" t="s">
        <v>49</v>
      </c>
      <c r="T4036" t="s">
        <v>3203</v>
      </c>
      <c r="U4036" t="s">
        <v>51</v>
      </c>
      <c r="V4036" t="s">
        <v>33</v>
      </c>
      <c r="W4036">
        <v>7107</v>
      </c>
      <c r="X4036" s="1">
        <v>41602</v>
      </c>
      <c r="Y4036" t="s">
        <v>53</v>
      </c>
      <c r="Z4036" t="e" vm="15">
        <v>#VALUE!</v>
      </c>
      <c r="AA4036">
        <v>12208</v>
      </c>
      <c r="AB4036" t="e" cm="1" vm="2">
        <f t="array" ref="AB4036">_FV(Table1[[#This Row],[State]],"Country/region",TRUE)</f>
        <v>#VALUE!</v>
      </c>
    </row>
    <row r="4037" spans="1:28" x14ac:dyDescent="0.35">
      <c r="A4037" t="s">
        <v>785</v>
      </c>
      <c r="B4037">
        <v>51</v>
      </c>
      <c r="C4037" t="s">
        <v>786</v>
      </c>
      <c r="D4037" t="s">
        <v>38</v>
      </c>
      <c r="E4037">
        <f>YEAR(Table1[[#This Row],[Order Date]])</f>
        <v>2013</v>
      </c>
      <c r="F4037">
        <v>1</v>
      </c>
      <c r="G4037">
        <f>MONTH(Table1[[#This Row],[Order Date]])</f>
        <v>11</v>
      </c>
      <c r="H4037" s="1">
        <v>41601</v>
      </c>
      <c r="I4037">
        <v>807</v>
      </c>
      <c r="J4037" t="s">
        <v>131</v>
      </c>
      <c r="K4037">
        <v>45</v>
      </c>
      <c r="L4037">
        <v>4.28</v>
      </c>
      <c r="M4037" s="2">
        <v>0.01</v>
      </c>
      <c r="N4037">
        <v>196.85</v>
      </c>
      <c r="O4037">
        <v>6.18</v>
      </c>
      <c r="P4037">
        <v>-166.85</v>
      </c>
      <c r="Q4037" s="2">
        <v>0.4</v>
      </c>
      <c r="R4037" t="s">
        <v>29</v>
      </c>
      <c r="S4037" t="s">
        <v>30</v>
      </c>
      <c r="T4037" t="s">
        <v>3042</v>
      </c>
      <c r="U4037" t="s">
        <v>61</v>
      </c>
      <c r="V4037" t="s">
        <v>68</v>
      </c>
      <c r="W4037">
        <v>127</v>
      </c>
      <c r="X4037" s="1">
        <v>41602</v>
      </c>
      <c r="Y4037" t="s">
        <v>34</v>
      </c>
      <c r="Z4037" t="e" vm="16">
        <v>#VALUE!</v>
      </c>
      <c r="AA4037">
        <v>60432</v>
      </c>
      <c r="AB4037" t="e" cm="1" vm="2">
        <f t="array" ref="AB4037">_FV(Table1[[#This Row],[State]],"Country/region",TRUE)</f>
        <v>#VALUE!</v>
      </c>
    </row>
    <row r="4038" spans="1:28" x14ac:dyDescent="0.35">
      <c r="A4038" t="s">
        <v>785</v>
      </c>
      <c r="B4038">
        <v>51</v>
      </c>
      <c r="C4038" t="s">
        <v>786</v>
      </c>
      <c r="D4038" t="s">
        <v>38</v>
      </c>
      <c r="E4038">
        <f>YEAR(Table1[[#This Row],[Order Date]])</f>
        <v>2013</v>
      </c>
      <c r="F4038">
        <v>1</v>
      </c>
      <c r="G4038">
        <f>MONTH(Table1[[#This Row],[Order Date]])</f>
        <v>11</v>
      </c>
      <c r="H4038" s="1">
        <v>41601</v>
      </c>
      <c r="I4038">
        <v>807</v>
      </c>
      <c r="J4038" t="s">
        <v>131</v>
      </c>
      <c r="K4038">
        <v>32</v>
      </c>
      <c r="L4038">
        <v>3.95</v>
      </c>
      <c r="M4038" s="2">
        <v>0.04</v>
      </c>
      <c r="N4038">
        <v>124.56</v>
      </c>
      <c r="O4038">
        <v>2</v>
      </c>
      <c r="P4038">
        <v>-14.33</v>
      </c>
      <c r="Q4038" s="2">
        <v>0.53</v>
      </c>
      <c r="R4038" t="s">
        <v>29</v>
      </c>
      <c r="S4038" t="s">
        <v>59</v>
      </c>
      <c r="T4038" t="s">
        <v>2276</v>
      </c>
      <c r="U4038" t="s">
        <v>232</v>
      </c>
      <c r="V4038" t="s">
        <v>68</v>
      </c>
      <c r="W4038">
        <v>128</v>
      </c>
      <c r="X4038" s="1">
        <v>41602</v>
      </c>
      <c r="Y4038" t="s">
        <v>34</v>
      </c>
      <c r="Z4038" t="e" vm="16">
        <v>#VALUE!</v>
      </c>
      <c r="AA4038">
        <v>60432</v>
      </c>
      <c r="AB4038" t="e" cm="1" vm="2">
        <f t="array" ref="AB4038">_FV(Table1[[#This Row],[State]],"Country/region",TRUE)</f>
        <v>#VALUE!</v>
      </c>
    </row>
    <row r="4039" spans="1:28" x14ac:dyDescent="0.35">
      <c r="A4039" t="s">
        <v>2817</v>
      </c>
      <c r="B4039">
        <v>51</v>
      </c>
      <c r="C4039" t="s">
        <v>1085</v>
      </c>
      <c r="D4039" t="s">
        <v>27</v>
      </c>
      <c r="E4039">
        <f>YEAR(Table1[[#This Row],[Order Date]])</f>
        <v>2013</v>
      </c>
      <c r="F4039">
        <v>1</v>
      </c>
      <c r="G4039">
        <f>MONTH(Table1[[#This Row],[Order Date]])</f>
        <v>11</v>
      </c>
      <c r="H4039" s="1">
        <v>41601</v>
      </c>
      <c r="I4039">
        <v>25828</v>
      </c>
      <c r="J4039" t="s">
        <v>39</v>
      </c>
      <c r="K4039">
        <v>29</v>
      </c>
      <c r="L4039">
        <v>5.84</v>
      </c>
      <c r="M4039" s="2">
        <v>0.08</v>
      </c>
      <c r="N4039">
        <v>163.04</v>
      </c>
      <c r="O4039">
        <v>1</v>
      </c>
      <c r="P4039">
        <v>58</v>
      </c>
      <c r="Q4039" s="2">
        <v>0.38</v>
      </c>
      <c r="R4039" t="s">
        <v>29</v>
      </c>
      <c r="S4039" t="s">
        <v>59</v>
      </c>
      <c r="T4039" t="s">
        <v>2631</v>
      </c>
      <c r="U4039" t="s">
        <v>88</v>
      </c>
      <c r="V4039" t="s">
        <v>76</v>
      </c>
      <c r="W4039">
        <v>3616</v>
      </c>
      <c r="X4039" s="1">
        <v>41602</v>
      </c>
      <c r="Y4039" t="s">
        <v>34</v>
      </c>
      <c r="Z4039" t="e" vm="34">
        <v>#VALUE!</v>
      </c>
      <c r="AA4039">
        <v>39560</v>
      </c>
      <c r="AB4039" t="e" cm="1" vm="2">
        <f t="array" ref="AB4039">_FV(Table1[[#This Row],[State]],"Country/region",TRUE)</f>
        <v>#VALUE!</v>
      </c>
    </row>
    <row r="4040" spans="1:28" x14ac:dyDescent="0.35">
      <c r="A4040" t="s">
        <v>2353</v>
      </c>
      <c r="B4040">
        <v>51</v>
      </c>
      <c r="C4040" t="s">
        <v>547</v>
      </c>
      <c r="D4040" t="s">
        <v>46</v>
      </c>
      <c r="E4040">
        <f>YEAR(Table1[[#This Row],[Order Date]])</f>
        <v>2013</v>
      </c>
      <c r="F4040">
        <v>1</v>
      </c>
      <c r="G4040">
        <f>MONTH(Table1[[#This Row],[Order Date]])</f>
        <v>11</v>
      </c>
      <c r="H4040" s="1">
        <v>41601</v>
      </c>
      <c r="I4040">
        <v>24128</v>
      </c>
      <c r="J4040" t="s">
        <v>28</v>
      </c>
      <c r="K4040">
        <v>13</v>
      </c>
      <c r="L4040">
        <v>21.98</v>
      </c>
      <c r="M4040" s="2">
        <v>0.1</v>
      </c>
      <c r="N4040">
        <v>270.63</v>
      </c>
      <c r="O4040">
        <v>8.32</v>
      </c>
      <c r="P4040">
        <v>7.07</v>
      </c>
      <c r="Q4040" s="2">
        <v>0.39</v>
      </c>
      <c r="R4040" t="s">
        <v>29</v>
      </c>
      <c r="S4040" t="s">
        <v>59</v>
      </c>
      <c r="T4040" t="s">
        <v>3057</v>
      </c>
      <c r="U4040" t="s">
        <v>61</v>
      </c>
      <c r="V4040" t="s">
        <v>68</v>
      </c>
      <c r="W4040">
        <v>3380</v>
      </c>
      <c r="X4040" s="1">
        <v>41603</v>
      </c>
      <c r="Y4040" t="s">
        <v>34</v>
      </c>
      <c r="Z4040" t="e" vm="16">
        <v>#VALUE!</v>
      </c>
      <c r="AA4040">
        <v>60110</v>
      </c>
      <c r="AB4040" t="e" cm="1" vm="2">
        <f t="array" ref="AB4040">_FV(Table1[[#This Row],[State]],"Country/region",TRUE)</f>
        <v>#VALUE!</v>
      </c>
    </row>
    <row r="4041" spans="1:28" x14ac:dyDescent="0.35">
      <c r="A4041" t="s">
        <v>2236</v>
      </c>
      <c r="B4041">
        <v>51</v>
      </c>
      <c r="C4041" t="s">
        <v>1962</v>
      </c>
      <c r="D4041" t="s">
        <v>46</v>
      </c>
      <c r="E4041">
        <f>YEAR(Table1[[#This Row],[Order Date]])</f>
        <v>2013</v>
      </c>
      <c r="F4041">
        <v>1</v>
      </c>
      <c r="G4041">
        <f>MONTH(Table1[[#This Row],[Order Date]])</f>
        <v>11</v>
      </c>
      <c r="H4041" s="1">
        <v>41601</v>
      </c>
      <c r="I4041">
        <v>54274</v>
      </c>
      <c r="J4041" t="s">
        <v>39</v>
      </c>
      <c r="K4041">
        <v>20</v>
      </c>
      <c r="L4041">
        <v>78.650000000000006</v>
      </c>
      <c r="M4041" s="2">
        <v>0.05</v>
      </c>
      <c r="N4041">
        <v>1583.06</v>
      </c>
      <c r="O4041">
        <v>13.99</v>
      </c>
      <c r="P4041">
        <v>328</v>
      </c>
      <c r="Q4041" s="2">
        <v>0.52</v>
      </c>
      <c r="R4041" t="s">
        <v>29</v>
      </c>
      <c r="S4041" t="s">
        <v>80</v>
      </c>
      <c r="T4041" t="s">
        <v>566</v>
      </c>
      <c r="U4041" t="s">
        <v>214</v>
      </c>
      <c r="V4041" t="s">
        <v>68</v>
      </c>
      <c r="W4041">
        <v>7584</v>
      </c>
      <c r="X4041" s="1">
        <v>41603</v>
      </c>
      <c r="Y4041" t="s">
        <v>34</v>
      </c>
      <c r="Z4041" t="e" vm="16">
        <v>#VALUE!</v>
      </c>
      <c r="AA4041">
        <v>60409</v>
      </c>
      <c r="AB4041" t="e" cm="1" vm="2">
        <f t="array" ref="AB4041">_FV(Table1[[#This Row],[State]],"Country/region",TRUE)</f>
        <v>#VALUE!</v>
      </c>
    </row>
    <row r="4042" spans="1:28" x14ac:dyDescent="0.35">
      <c r="A4042" t="s">
        <v>1084</v>
      </c>
      <c r="B4042">
        <v>51</v>
      </c>
      <c r="C4042" t="s">
        <v>1085</v>
      </c>
      <c r="D4042" t="s">
        <v>27</v>
      </c>
      <c r="E4042">
        <f>YEAR(Table1[[#This Row],[Order Date]])</f>
        <v>2013</v>
      </c>
      <c r="F4042">
        <v>1</v>
      </c>
      <c r="G4042">
        <f>MONTH(Table1[[#This Row],[Order Date]])</f>
        <v>11</v>
      </c>
      <c r="H4042" s="1">
        <v>41601</v>
      </c>
      <c r="I4042">
        <v>25828</v>
      </c>
      <c r="J4042" t="s">
        <v>39</v>
      </c>
      <c r="K4042">
        <v>35</v>
      </c>
      <c r="L4042">
        <v>6.84</v>
      </c>
      <c r="M4042" s="2">
        <v>0.01</v>
      </c>
      <c r="N4042">
        <v>241.43</v>
      </c>
      <c r="O4042">
        <v>4.42</v>
      </c>
      <c r="P4042">
        <v>-65.8</v>
      </c>
      <c r="Q4042" s="2">
        <v>0.57999999999999996</v>
      </c>
      <c r="R4042" t="s">
        <v>29</v>
      </c>
      <c r="S4042" t="s">
        <v>139</v>
      </c>
      <c r="T4042" t="s">
        <v>3240</v>
      </c>
      <c r="U4042" t="s">
        <v>481</v>
      </c>
      <c r="V4042" t="s">
        <v>76</v>
      </c>
      <c r="W4042">
        <v>3615</v>
      </c>
      <c r="X4042" s="1">
        <v>41603</v>
      </c>
      <c r="Y4042" t="s">
        <v>34</v>
      </c>
      <c r="Z4042" t="e" vm="14">
        <v>#VALUE!</v>
      </c>
      <c r="AA4042">
        <v>33971</v>
      </c>
      <c r="AB4042" t="e" cm="1" vm="2">
        <f t="array" ref="AB4042">_FV(Table1[[#This Row],[State]],"Country/region",TRUE)</f>
        <v>#VALUE!</v>
      </c>
    </row>
    <row r="4043" spans="1:28" x14ac:dyDescent="0.35">
      <c r="A4043" t="s">
        <v>884</v>
      </c>
      <c r="B4043">
        <v>51</v>
      </c>
      <c r="C4043" t="s">
        <v>381</v>
      </c>
      <c r="D4043" t="s">
        <v>27</v>
      </c>
      <c r="E4043">
        <f>YEAR(Table1[[#This Row],[Order Date]])</f>
        <v>2013</v>
      </c>
      <c r="F4043">
        <v>1</v>
      </c>
      <c r="G4043">
        <f>MONTH(Table1[[#This Row],[Order Date]])</f>
        <v>11</v>
      </c>
      <c r="H4043" s="1">
        <v>41601</v>
      </c>
      <c r="I4043">
        <v>51075</v>
      </c>
      <c r="J4043" t="s">
        <v>39</v>
      </c>
      <c r="K4043">
        <v>43</v>
      </c>
      <c r="L4043">
        <v>35.99</v>
      </c>
      <c r="M4043" s="2">
        <v>0.06</v>
      </c>
      <c r="N4043">
        <v>1290.2065</v>
      </c>
      <c r="O4043">
        <v>5</v>
      </c>
      <c r="P4043">
        <v>-160.67699999999999</v>
      </c>
      <c r="Q4043" s="2">
        <v>0.82</v>
      </c>
      <c r="R4043" t="s">
        <v>96</v>
      </c>
      <c r="S4043" t="s">
        <v>59</v>
      </c>
      <c r="T4043" t="s">
        <v>2286</v>
      </c>
      <c r="U4043" t="s">
        <v>105</v>
      </c>
      <c r="V4043" t="s">
        <v>68</v>
      </c>
      <c r="W4043">
        <v>7161</v>
      </c>
      <c r="X4043" s="1">
        <v>41603</v>
      </c>
      <c r="Y4043" t="s">
        <v>42</v>
      </c>
      <c r="Z4043" t="e" vm="38">
        <v>#VALUE!</v>
      </c>
      <c r="AA4043">
        <v>47201</v>
      </c>
      <c r="AB4043" t="e" cm="1" vm="2">
        <f t="array" ref="AB4043">_FV(Table1[[#This Row],[State]],"Country/region",TRUE)</f>
        <v>#VALUE!</v>
      </c>
    </row>
    <row r="4044" spans="1:28" x14ac:dyDescent="0.35">
      <c r="A4044" t="s">
        <v>1447</v>
      </c>
      <c r="B4044">
        <v>51</v>
      </c>
      <c r="C4044" t="s">
        <v>160</v>
      </c>
      <c r="D4044" t="s">
        <v>57</v>
      </c>
      <c r="E4044">
        <f>YEAR(Table1[[#This Row],[Order Date]])</f>
        <v>2013</v>
      </c>
      <c r="F4044">
        <v>1</v>
      </c>
      <c r="G4044">
        <f>MONTH(Table1[[#This Row],[Order Date]])</f>
        <v>11</v>
      </c>
      <c r="H4044" s="1">
        <v>41601</v>
      </c>
      <c r="I4044">
        <v>50725</v>
      </c>
      <c r="J4044" t="s">
        <v>131</v>
      </c>
      <c r="K4044">
        <v>19</v>
      </c>
      <c r="L4044">
        <v>155.99</v>
      </c>
      <c r="M4044" s="2">
        <v>0.05</v>
      </c>
      <c r="N4044">
        <v>2441.1405</v>
      </c>
      <c r="O4044">
        <v>8.99</v>
      </c>
      <c r="P4044">
        <v>261.96300000000002</v>
      </c>
      <c r="Q4044" s="2">
        <v>0.55000000000000004</v>
      </c>
      <c r="R4044" t="s">
        <v>96</v>
      </c>
      <c r="S4044" t="s">
        <v>30</v>
      </c>
      <c r="T4044" t="s">
        <v>3238</v>
      </c>
      <c r="U4044" t="s">
        <v>105</v>
      </c>
      <c r="V4044" t="s">
        <v>76</v>
      </c>
      <c r="W4044">
        <v>7108</v>
      </c>
      <c r="X4044" s="1">
        <v>41603</v>
      </c>
      <c r="Y4044" t="s">
        <v>34</v>
      </c>
      <c r="Z4044" t="e" vm="18">
        <v>#VALUE!</v>
      </c>
      <c r="AA4044">
        <v>23223</v>
      </c>
      <c r="AB4044" t="e" cm="1" vm="2">
        <f t="array" ref="AB4044">_FV(Table1[[#This Row],[State]],"Country/region",TRUE)</f>
        <v>#VALUE!</v>
      </c>
    </row>
    <row r="4045" spans="1:28" x14ac:dyDescent="0.35">
      <c r="A4045" t="s">
        <v>2353</v>
      </c>
      <c r="B4045">
        <v>51</v>
      </c>
      <c r="C4045" t="s">
        <v>547</v>
      </c>
      <c r="D4045" t="s">
        <v>46</v>
      </c>
      <c r="E4045">
        <f>YEAR(Table1[[#This Row],[Order Date]])</f>
        <v>2013</v>
      </c>
      <c r="F4045">
        <v>1</v>
      </c>
      <c r="G4045">
        <f>MONTH(Table1[[#This Row],[Order Date]])</f>
        <v>11</v>
      </c>
      <c r="H4045" s="1">
        <v>41601</v>
      </c>
      <c r="I4045">
        <v>24128</v>
      </c>
      <c r="J4045" t="s">
        <v>28</v>
      </c>
      <c r="K4045">
        <v>43</v>
      </c>
      <c r="L4045">
        <v>195.99</v>
      </c>
      <c r="M4045" s="2">
        <v>0.09</v>
      </c>
      <c r="N4045">
        <v>6583.9129999999996</v>
      </c>
      <c r="O4045">
        <v>3.99</v>
      </c>
      <c r="P4045">
        <v>1459.7909999999999</v>
      </c>
      <c r="Q4045" s="2">
        <v>0.59</v>
      </c>
      <c r="R4045" t="s">
        <v>96</v>
      </c>
      <c r="S4045" t="s">
        <v>30</v>
      </c>
      <c r="T4045" t="s">
        <v>3241</v>
      </c>
      <c r="U4045" t="s">
        <v>105</v>
      </c>
      <c r="V4045" t="s">
        <v>68</v>
      </c>
      <c r="W4045">
        <v>3381</v>
      </c>
      <c r="X4045" s="1">
        <v>41603</v>
      </c>
      <c r="Y4045" t="s">
        <v>34</v>
      </c>
      <c r="Z4045" t="e" vm="16">
        <v>#VALUE!</v>
      </c>
      <c r="AA4045">
        <v>60110</v>
      </c>
      <c r="AB4045" t="e" cm="1" vm="2">
        <f t="array" ref="AB4045">_FV(Table1[[#This Row],[State]],"Country/region",TRUE)</f>
        <v>#VALUE!</v>
      </c>
    </row>
    <row r="4046" spans="1:28" x14ac:dyDescent="0.35">
      <c r="A4046" t="s">
        <v>3242</v>
      </c>
      <c r="B4046">
        <v>51</v>
      </c>
      <c r="C4046" t="s">
        <v>109</v>
      </c>
      <c r="D4046" t="s">
        <v>38</v>
      </c>
      <c r="E4046">
        <f>YEAR(Table1[[#This Row],[Order Date]])</f>
        <v>2013</v>
      </c>
      <c r="F4046">
        <v>1</v>
      </c>
      <c r="G4046">
        <f>MONTH(Table1[[#This Row],[Order Date]])</f>
        <v>11</v>
      </c>
      <c r="H4046" s="1">
        <v>41602</v>
      </c>
      <c r="I4046">
        <v>27681</v>
      </c>
      <c r="J4046" t="s">
        <v>131</v>
      </c>
      <c r="K4046">
        <v>7</v>
      </c>
      <c r="L4046">
        <v>4.9800000000000004</v>
      </c>
      <c r="M4046" s="2">
        <v>0.06</v>
      </c>
      <c r="N4046">
        <v>37.799999999999997</v>
      </c>
      <c r="O4046">
        <v>4.7</v>
      </c>
      <c r="P4046">
        <v>-18.309999999999999</v>
      </c>
      <c r="Q4046" s="2">
        <v>0.38</v>
      </c>
      <c r="R4046" t="s">
        <v>29</v>
      </c>
      <c r="S4046" t="s">
        <v>30</v>
      </c>
      <c r="T4046" t="s">
        <v>2099</v>
      </c>
      <c r="U4046" t="s">
        <v>61</v>
      </c>
      <c r="V4046" t="s">
        <v>68</v>
      </c>
      <c r="W4046">
        <v>3875</v>
      </c>
      <c r="X4046" s="1">
        <v>41603</v>
      </c>
      <c r="Y4046" t="s">
        <v>34</v>
      </c>
      <c r="Z4046" t="e" vm="11">
        <v>#VALUE!</v>
      </c>
      <c r="AA4046">
        <v>78521</v>
      </c>
      <c r="AB4046" t="e" cm="1" vm="2">
        <f t="array" ref="AB4046">_FV(Table1[[#This Row],[State]],"Country/region",TRUE)</f>
        <v>#VALUE!</v>
      </c>
    </row>
    <row r="4047" spans="1:28" x14ac:dyDescent="0.35">
      <c r="A4047" t="s">
        <v>3243</v>
      </c>
      <c r="B4047">
        <v>51</v>
      </c>
      <c r="C4047" t="s">
        <v>933</v>
      </c>
      <c r="D4047" t="s">
        <v>27</v>
      </c>
      <c r="E4047">
        <f>YEAR(Table1[[#This Row],[Order Date]])</f>
        <v>2013</v>
      </c>
      <c r="F4047">
        <v>1</v>
      </c>
      <c r="G4047">
        <f>MONTH(Table1[[#This Row],[Order Date]])</f>
        <v>11</v>
      </c>
      <c r="H4047" s="1">
        <v>41602</v>
      </c>
      <c r="I4047">
        <v>11427</v>
      </c>
      <c r="J4047" t="s">
        <v>131</v>
      </c>
      <c r="K4047">
        <v>27</v>
      </c>
      <c r="L4047">
        <v>2.21</v>
      </c>
      <c r="M4047" s="2">
        <v>0.08</v>
      </c>
      <c r="N4047">
        <v>58.64</v>
      </c>
      <c r="O4047">
        <v>1</v>
      </c>
      <c r="P4047">
        <v>4.55</v>
      </c>
      <c r="Q4047" s="2">
        <v>0.38</v>
      </c>
      <c r="R4047" t="s">
        <v>29</v>
      </c>
      <c r="S4047" t="s">
        <v>59</v>
      </c>
      <c r="T4047" t="s">
        <v>2179</v>
      </c>
      <c r="U4047" t="s">
        <v>88</v>
      </c>
      <c r="V4047" t="s">
        <v>76</v>
      </c>
      <c r="W4047">
        <v>1582</v>
      </c>
      <c r="X4047" s="1">
        <v>41603</v>
      </c>
      <c r="Y4047" t="s">
        <v>34</v>
      </c>
      <c r="Z4047" t="e" vm="18">
        <v>#VALUE!</v>
      </c>
      <c r="AA4047">
        <v>24017</v>
      </c>
      <c r="AB4047" t="e" cm="1" vm="2">
        <f t="array" ref="AB4047">_FV(Table1[[#This Row],[State]],"Country/region",TRUE)</f>
        <v>#VALUE!</v>
      </c>
    </row>
    <row r="4048" spans="1:28" x14ac:dyDescent="0.35">
      <c r="A4048" t="s">
        <v>923</v>
      </c>
      <c r="B4048">
        <v>51</v>
      </c>
      <c r="C4048" t="s">
        <v>407</v>
      </c>
      <c r="D4048" t="s">
        <v>46</v>
      </c>
      <c r="E4048">
        <f>YEAR(Table1[[#This Row],[Order Date]])</f>
        <v>2013</v>
      </c>
      <c r="F4048">
        <v>1</v>
      </c>
      <c r="G4048">
        <f>MONTH(Table1[[#This Row],[Order Date]])</f>
        <v>11</v>
      </c>
      <c r="H4048" s="1">
        <v>41602</v>
      </c>
      <c r="I4048">
        <v>35910</v>
      </c>
      <c r="J4048" t="s">
        <v>28</v>
      </c>
      <c r="K4048">
        <v>28</v>
      </c>
      <c r="L4048">
        <v>35.99</v>
      </c>
      <c r="M4048" s="2">
        <v>0.02</v>
      </c>
      <c r="N4048">
        <v>881.50099999999998</v>
      </c>
      <c r="O4048">
        <v>3.3</v>
      </c>
      <c r="P4048">
        <v>334.53</v>
      </c>
      <c r="Q4048" s="2">
        <v>0.39</v>
      </c>
      <c r="R4048" t="s">
        <v>96</v>
      </c>
      <c r="S4048" t="s">
        <v>139</v>
      </c>
      <c r="T4048" t="s">
        <v>925</v>
      </c>
      <c r="U4048" t="s">
        <v>105</v>
      </c>
      <c r="V4048" t="s">
        <v>76</v>
      </c>
      <c r="W4048">
        <v>5039</v>
      </c>
      <c r="X4048" s="1">
        <v>41603</v>
      </c>
      <c r="Y4048" t="s">
        <v>42</v>
      </c>
      <c r="Z4048" t="e" vm="34">
        <v>#VALUE!</v>
      </c>
      <c r="AA4048">
        <v>38671</v>
      </c>
      <c r="AB4048" t="e" cm="1" vm="2">
        <f t="array" ref="AB4048">_FV(Table1[[#This Row],[State]],"Country/region",TRUE)</f>
        <v>#VALUE!</v>
      </c>
    </row>
    <row r="4049" spans="1:28" x14ac:dyDescent="0.35">
      <c r="A4049" t="s">
        <v>3244</v>
      </c>
      <c r="B4049">
        <v>51</v>
      </c>
      <c r="C4049" t="s">
        <v>1284</v>
      </c>
      <c r="D4049" t="s">
        <v>46</v>
      </c>
      <c r="E4049">
        <f>YEAR(Table1[[#This Row],[Order Date]])</f>
        <v>2013</v>
      </c>
      <c r="F4049">
        <v>1</v>
      </c>
      <c r="G4049">
        <f>MONTH(Table1[[#This Row],[Order Date]])</f>
        <v>11</v>
      </c>
      <c r="H4049" s="1">
        <v>41602</v>
      </c>
      <c r="I4049">
        <v>33123</v>
      </c>
      <c r="J4049" t="s">
        <v>131</v>
      </c>
      <c r="K4049">
        <v>41</v>
      </c>
      <c r="L4049">
        <v>150.97999999999999</v>
      </c>
      <c r="M4049" s="2">
        <v>0.08</v>
      </c>
      <c r="N4049">
        <v>6045.98</v>
      </c>
      <c r="O4049">
        <v>66.27</v>
      </c>
      <c r="P4049">
        <v>-996.67</v>
      </c>
      <c r="Q4049" s="2">
        <v>0.65</v>
      </c>
      <c r="R4049" t="s">
        <v>48</v>
      </c>
      <c r="S4049" t="s">
        <v>73</v>
      </c>
      <c r="T4049" t="s">
        <v>1859</v>
      </c>
      <c r="U4049" t="s">
        <v>154</v>
      </c>
      <c r="V4049" t="s">
        <v>68</v>
      </c>
      <c r="W4049">
        <v>4651</v>
      </c>
      <c r="X4049" s="1">
        <v>41604</v>
      </c>
      <c r="Y4049" t="s">
        <v>53</v>
      </c>
      <c r="Z4049" t="e" vm="16">
        <v>#VALUE!</v>
      </c>
      <c r="AA4049">
        <v>62040</v>
      </c>
      <c r="AB4049" t="e" cm="1" vm="2">
        <f t="array" ref="AB4049">_FV(Table1[[#This Row],[State]],"Country/region",TRUE)</f>
        <v>#VALUE!</v>
      </c>
    </row>
    <row r="4050" spans="1:28" x14ac:dyDescent="0.35">
      <c r="A4050" t="s">
        <v>682</v>
      </c>
      <c r="B4050">
        <v>51</v>
      </c>
      <c r="C4050" t="s">
        <v>683</v>
      </c>
      <c r="D4050" t="s">
        <v>57</v>
      </c>
      <c r="E4050">
        <f>YEAR(Table1[[#This Row],[Order Date]])</f>
        <v>2013</v>
      </c>
      <c r="F4050">
        <v>1</v>
      </c>
      <c r="G4050">
        <f>MONTH(Table1[[#This Row],[Order Date]])</f>
        <v>11</v>
      </c>
      <c r="H4050" s="1">
        <v>41602</v>
      </c>
      <c r="I4050">
        <v>4675</v>
      </c>
      <c r="J4050" t="s">
        <v>39</v>
      </c>
      <c r="K4050">
        <v>4</v>
      </c>
      <c r="L4050">
        <v>3.98</v>
      </c>
      <c r="M4050" s="2">
        <v>0</v>
      </c>
      <c r="N4050">
        <v>17.89</v>
      </c>
      <c r="O4050">
        <v>0.7</v>
      </c>
      <c r="P4050">
        <v>-1.1499999999999999</v>
      </c>
      <c r="Q4050" s="2">
        <v>0.52</v>
      </c>
      <c r="R4050" t="s">
        <v>29</v>
      </c>
      <c r="S4050" t="s">
        <v>59</v>
      </c>
      <c r="T4050" t="s">
        <v>455</v>
      </c>
      <c r="U4050" t="s">
        <v>88</v>
      </c>
      <c r="V4050" t="s">
        <v>76</v>
      </c>
      <c r="W4050">
        <v>668</v>
      </c>
      <c r="X4050" s="1">
        <v>41604</v>
      </c>
      <c r="Y4050" t="s">
        <v>34</v>
      </c>
      <c r="Z4050" t="e" vm="47">
        <v>#VALUE!</v>
      </c>
      <c r="AA4050">
        <v>28403</v>
      </c>
      <c r="AB4050" t="e" cm="1" vm="2">
        <f t="array" ref="AB4050">_FV(Table1[[#This Row],[State]],"Country/region",TRUE)</f>
        <v>#VALUE!</v>
      </c>
    </row>
    <row r="4051" spans="1:28" x14ac:dyDescent="0.35">
      <c r="A4051" t="s">
        <v>406</v>
      </c>
      <c r="B4051">
        <v>51</v>
      </c>
      <c r="C4051" t="s">
        <v>407</v>
      </c>
      <c r="D4051" t="s">
        <v>46</v>
      </c>
      <c r="E4051">
        <f>YEAR(Table1[[#This Row],[Order Date]])</f>
        <v>2013</v>
      </c>
      <c r="F4051">
        <v>1</v>
      </c>
      <c r="G4051">
        <f>MONTH(Table1[[#This Row],[Order Date]])</f>
        <v>11</v>
      </c>
      <c r="H4051" s="1">
        <v>41602</v>
      </c>
      <c r="I4051">
        <v>35910</v>
      </c>
      <c r="J4051" t="s">
        <v>28</v>
      </c>
      <c r="K4051">
        <v>25</v>
      </c>
      <c r="L4051">
        <v>6.48</v>
      </c>
      <c r="M4051" s="2">
        <v>0.09</v>
      </c>
      <c r="N4051">
        <v>161.72</v>
      </c>
      <c r="O4051">
        <v>8.4</v>
      </c>
      <c r="P4051">
        <v>-121.18</v>
      </c>
      <c r="Q4051" s="2">
        <v>0.37</v>
      </c>
      <c r="R4051" t="s">
        <v>29</v>
      </c>
      <c r="S4051" t="s">
        <v>30</v>
      </c>
      <c r="T4051" t="s">
        <v>1451</v>
      </c>
      <c r="U4051" t="s">
        <v>61</v>
      </c>
      <c r="V4051" t="s">
        <v>76</v>
      </c>
      <c r="W4051">
        <v>5040</v>
      </c>
      <c r="X4051" s="1">
        <v>41604</v>
      </c>
      <c r="Y4051" t="s">
        <v>34</v>
      </c>
      <c r="Z4051" t="e" vm="34">
        <v>#VALUE!</v>
      </c>
      <c r="AA4051">
        <v>38801</v>
      </c>
      <c r="AB4051" t="e" cm="1" vm="2">
        <f t="array" ref="AB4051">_FV(Table1[[#This Row],[State]],"Country/region",TRUE)</f>
        <v>#VALUE!</v>
      </c>
    </row>
    <row r="4052" spans="1:28" x14ac:dyDescent="0.35">
      <c r="A4052" t="s">
        <v>3242</v>
      </c>
      <c r="B4052">
        <v>51</v>
      </c>
      <c r="C4052" t="s">
        <v>109</v>
      </c>
      <c r="D4052" t="s">
        <v>38</v>
      </c>
      <c r="E4052">
        <f>YEAR(Table1[[#This Row],[Order Date]])</f>
        <v>2013</v>
      </c>
      <c r="F4052">
        <v>1</v>
      </c>
      <c r="G4052">
        <f>MONTH(Table1[[#This Row],[Order Date]])</f>
        <v>11</v>
      </c>
      <c r="H4052" s="1">
        <v>41602</v>
      </c>
      <c r="I4052">
        <v>27681</v>
      </c>
      <c r="J4052" t="s">
        <v>131</v>
      </c>
      <c r="K4052">
        <v>30</v>
      </c>
      <c r="L4052">
        <v>6.08</v>
      </c>
      <c r="M4052" s="2">
        <v>0.04</v>
      </c>
      <c r="N4052">
        <v>183.28</v>
      </c>
      <c r="O4052">
        <v>1.17</v>
      </c>
      <c r="P4052">
        <v>33.880000000000003</v>
      </c>
      <c r="Q4052" s="2">
        <v>0.56000000000000005</v>
      </c>
      <c r="R4052" t="s">
        <v>29</v>
      </c>
      <c r="S4052" t="s">
        <v>59</v>
      </c>
      <c r="T4052" t="s">
        <v>3245</v>
      </c>
      <c r="U4052" t="s">
        <v>88</v>
      </c>
      <c r="V4052" t="s">
        <v>68</v>
      </c>
      <c r="W4052">
        <v>3876</v>
      </c>
      <c r="X4052" s="1">
        <v>41604</v>
      </c>
      <c r="Y4052" t="s">
        <v>34</v>
      </c>
      <c r="Z4052" t="e" vm="11">
        <v>#VALUE!</v>
      </c>
      <c r="AA4052">
        <v>78521</v>
      </c>
      <c r="AB4052" t="e" cm="1" vm="2">
        <f t="array" ref="AB4052">_FV(Table1[[#This Row],[State]],"Country/region",TRUE)</f>
        <v>#VALUE!</v>
      </c>
    </row>
    <row r="4053" spans="1:28" x14ac:dyDescent="0.35">
      <c r="A4053" t="s">
        <v>283</v>
      </c>
      <c r="B4053">
        <v>51</v>
      </c>
      <c r="C4053" t="s">
        <v>933</v>
      </c>
      <c r="D4053" t="s">
        <v>27</v>
      </c>
      <c r="E4053">
        <f>YEAR(Table1[[#This Row],[Order Date]])</f>
        <v>2013</v>
      </c>
      <c r="F4053">
        <v>1</v>
      </c>
      <c r="G4053">
        <f>MONTH(Table1[[#This Row],[Order Date]])</f>
        <v>11</v>
      </c>
      <c r="H4053" s="1">
        <v>41602</v>
      </c>
      <c r="I4053">
        <v>11427</v>
      </c>
      <c r="J4053" t="s">
        <v>131</v>
      </c>
      <c r="K4053">
        <v>20</v>
      </c>
      <c r="L4053">
        <v>6.37</v>
      </c>
      <c r="M4053" s="2">
        <v>0.04</v>
      </c>
      <c r="N4053">
        <v>136.06</v>
      </c>
      <c r="O4053">
        <v>5.19</v>
      </c>
      <c r="P4053">
        <v>-33.223500000000001</v>
      </c>
      <c r="Q4053" s="2">
        <v>0.38</v>
      </c>
      <c r="R4053" t="s">
        <v>29</v>
      </c>
      <c r="S4053" t="s">
        <v>30</v>
      </c>
      <c r="T4053" t="s">
        <v>670</v>
      </c>
      <c r="U4053" t="s">
        <v>67</v>
      </c>
      <c r="V4053" t="s">
        <v>76</v>
      </c>
      <c r="W4053">
        <v>1583</v>
      </c>
      <c r="X4053" s="1">
        <v>41604</v>
      </c>
      <c r="Y4053" t="s">
        <v>34</v>
      </c>
      <c r="Z4053" t="e" vm="18">
        <v>#VALUE!</v>
      </c>
      <c r="AA4053">
        <v>22153</v>
      </c>
      <c r="AB4053" t="e" cm="1" vm="2">
        <f t="array" ref="AB4053">_FV(Table1[[#This Row],[State]],"Country/region",TRUE)</f>
        <v>#VALUE!</v>
      </c>
    </row>
    <row r="4054" spans="1:28" x14ac:dyDescent="0.35">
      <c r="A4054" t="s">
        <v>302</v>
      </c>
      <c r="B4054">
        <v>51</v>
      </c>
      <c r="C4054" t="s">
        <v>303</v>
      </c>
      <c r="D4054" t="s">
        <v>57</v>
      </c>
      <c r="E4054">
        <f>YEAR(Table1[[#This Row],[Order Date]])</f>
        <v>2013</v>
      </c>
      <c r="F4054">
        <v>1</v>
      </c>
      <c r="G4054">
        <f>MONTH(Table1[[#This Row],[Order Date]])</f>
        <v>11</v>
      </c>
      <c r="H4054" s="1">
        <v>41602</v>
      </c>
      <c r="I4054">
        <v>37603</v>
      </c>
      <c r="J4054" t="s">
        <v>131</v>
      </c>
      <c r="K4054">
        <v>50</v>
      </c>
      <c r="L4054">
        <v>45.19</v>
      </c>
      <c r="M4054" s="2">
        <v>0</v>
      </c>
      <c r="N4054">
        <v>2440.2600000000002</v>
      </c>
      <c r="O4054">
        <v>1.99</v>
      </c>
      <c r="P4054">
        <v>917.28</v>
      </c>
      <c r="Q4054" s="2">
        <v>0.55000000000000004</v>
      </c>
      <c r="R4054" t="s">
        <v>96</v>
      </c>
      <c r="S4054" t="s">
        <v>139</v>
      </c>
      <c r="T4054" t="s">
        <v>576</v>
      </c>
      <c r="U4054" t="s">
        <v>102</v>
      </c>
      <c r="V4054" t="s">
        <v>76</v>
      </c>
      <c r="W4054">
        <v>5281</v>
      </c>
      <c r="X4054" s="1">
        <v>41604</v>
      </c>
      <c r="Y4054" t="s">
        <v>34</v>
      </c>
      <c r="Z4054" t="e" vm="29">
        <v>#VALUE!</v>
      </c>
      <c r="AA4054">
        <v>41075</v>
      </c>
      <c r="AB4054" t="e" cm="1" vm="2">
        <f t="array" ref="AB4054">_FV(Table1[[#This Row],[State]],"Country/region",TRUE)</f>
        <v>#VALUE!</v>
      </c>
    </row>
    <row r="4055" spans="1:28" x14ac:dyDescent="0.35">
      <c r="A4055" t="s">
        <v>302</v>
      </c>
      <c r="B4055">
        <v>51</v>
      </c>
      <c r="C4055" t="s">
        <v>303</v>
      </c>
      <c r="D4055" t="s">
        <v>57</v>
      </c>
      <c r="E4055">
        <f>YEAR(Table1[[#This Row],[Order Date]])</f>
        <v>2013</v>
      </c>
      <c r="F4055">
        <v>1</v>
      </c>
      <c r="G4055">
        <f>MONTH(Table1[[#This Row],[Order Date]])</f>
        <v>11</v>
      </c>
      <c r="H4055" s="1">
        <v>41602</v>
      </c>
      <c r="I4055">
        <v>37603</v>
      </c>
      <c r="J4055" t="s">
        <v>131</v>
      </c>
      <c r="K4055">
        <v>23</v>
      </c>
      <c r="L4055">
        <v>45.19</v>
      </c>
      <c r="M4055" s="2">
        <v>0.03</v>
      </c>
      <c r="N4055">
        <v>1008.19</v>
      </c>
      <c r="O4055">
        <v>1.99</v>
      </c>
      <c r="P4055">
        <v>210.01</v>
      </c>
      <c r="Q4055" s="2">
        <v>0.55000000000000004</v>
      </c>
      <c r="R4055" t="s">
        <v>96</v>
      </c>
      <c r="S4055" t="s">
        <v>139</v>
      </c>
      <c r="T4055" t="s">
        <v>576</v>
      </c>
      <c r="U4055" t="s">
        <v>102</v>
      </c>
      <c r="V4055" t="s">
        <v>76</v>
      </c>
      <c r="W4055">
        <v>5282</v>
      </c>
      <c r="X4055" s="1">
        <v>41604</v>
      </c>
      <c r="Y4055" t="s">
        <v>34</v>
      </c>
      <c r="Z4055" t="e" vm="29">
        <v>#VALUE!</v>
      </c>
      <c r="AA4055">
        <v>41075</v>
      </c>
      <c r="AB4055" t="e" cm="1" vm="2">
        <f t="array" ref="AB4055">_FV(Table1[[#This Row],[State]],"Country/region",TRUE)</f>
        <v>#VALUE!</v>
      </c>
    </row>
    <row r="4056" spans="1:28" x14ac:dyDescent="0.35">
      <c r="A4056" t="s">
        <v>1100</v>
      </c>
      <c r="B4056">
        <v>51</v>
      </c>
      <c r="C4056" t="s">
        <v>1267</v>
      </c>
      <c r="D4056" t="s">
        <v>46</v>
      </c>
      <c r="E4056">
        <f>YEAR(Table1[[#This Row],[Order Date]])</f>
        <v>2013</v>
      </c>
      <c r="F4056">
        <v>1</v>
      </c>
      <c r="G4056">
        <f>MONTH(Table1[[#This Row],[Order Date]])</f>
        <v>11</v>
      </c>
      <c r="H4056" s="1">
        <v>41602</v>
      </c>
      <c r="I4056">
        <v>20900</v>
      </c>
      <c r="J4056" t="s">
        <v>47</v>
      </c>
      <c r="K4056">
        <v>50</v>
      </c>
      <c r="L4056">
        <v>45.99</v>
      </c>
      <c r="M4056" s="2">
        <v>0</v>
      </c>
      <c r="N4056">
        <v>1978.3665000000001</v>
      </c>
      <c r="O4056">
        <v>4.99</v>
      </c>
      <c r="P4056">
        <v>483.59699999999998</v>
      </c>
      <c r="Q4056" s="2">
        <v>0.56999999999999995</v>
      </c>
      <c r="R4056" t="s">
        <v>96</v>
      </c>
      <c r="S4056" t="s">
        <v>30</v>
      </c>
      <c r="T4056" t="s">
        <v>1214</v>
      </c>
      <c r="U4056" t="s">
        <v>105</v>
      </c>
      <c r="V4056" t="s">
        <v>33</v>
      </c>
      <c r="W4056">
        <v>2896</v>
      </c>
      <c r="X4056" s="1">
        <v>41604</v>
      </c>
      <c r="Y4056" t="s">
        <v>34</v>
      </c>
      <c r="Z4056" t="e" vm="48">
        <v>#VALUE!</v>
      </c>
      <c r="AA4056">
        <v>3801</v>
      </c>
      <c r="AB4056" t="e" cm="1" vm="2">
        <f t="array" ref="AB4056">_FV(Table1[[#This Row],[State]],"Country/region",TRUE)</f>
        <v>#VALUE!</v>
      </c>
    </row>
    <row r="4057" spans="1:28" x14ac:dyDescent="0.35">
      <c r="A4057" t="s">
        <v>406</v>
      </c>
      <c r="B4057">
        <v>51</v>
      </c>
      <c r="C4057" t="s">
        <v>407</v>
      </c>
      <c r="D4057" t="s">
        <v>46</v>
      </c>
      <c r="E4057">
        <f>YEAR(Table1[[#This Row],[Order Date]])</f>
        <v>2013</v>
      </c>
      <c r="F4057">
        <v>1</v>
      </c>
      <c r="G4057">
        <f>MONTH(Table1[[#This Row],[Order Date]])</f>
        <v>11</v>
      </c>
      <c r="H4057" s="1">
        <v>41602</v>
      </c>
      <c r="I4057">
        <v>35910</v>
      </c>
      <c r="J4057" t="s">
        <v>28</v>
      </c>
      <c r="K4057">
        <v>36</v>
      </c>
      <c r="L4057">
        <v>20.99</v>
      </c>
      <c r="M4057" s="2">
        <v>0.05</v>
      </c>
      <c r="N4057">
        <v>660.05899999999997</v>
      </c>
      <c r="O4057">
        <v>1.25</v>
      </c>
      <c r="P4057">
        <v>-0.64900000000000002</v>
      </c>
      <c r="Q4057" s="2">
        <v>0.83</v>
      </c>
      <c r="R4057" t="s">
        <v>96</v>
      </c>
      <c r="S4057" t="s">
        <v>139</v>
      </c>
      <c r="T4057" t="s">
        <v>2472</v>
      </c>
      <c r="U4057" t="s">
        <v>105</v>
      </c>
      <c r="V4057" t="s">
        <v>76</v>
      </c>
      <c r="W4057">
        <v>5041</v>
      </c>
      <c r="X4057" s="1">
        <v>41604</v>
      </c>
      <c r="Y4057" t="s">
        <v>34</v>
      </c>
      <c r="Z4057" t="e" vm="34">
        <v>#VALUE!</v>
      </c>
      <c r="AA4057">
        <v>38801</v>
      </c>
      <c r="AB4057" t="e" cm="1" vm="2">
        <f t="array" ref="AB4057">_FV(Table1[[#This Row],[State]],"Country/region",TRUE)</f>
        <v>#VALUE!</v>
      </c>
    </row>
    <row r="4058" spans="1:28" x14ac:dyDescent="0.35">
      <c r="A4058" t="s">
        <v>3237</v>
      </c>
      <c r="B4058">
        <v>51</v>
      </c>
      <c r="C4058" t="s">
        <v>2744</v>
      </c>
      <c r="D4058" t="s">
        <v>27</v>
      </c>
      <c r="E4058">
        <f>YEAR(Table1[[#This Row],[Order Date]])</f>
        <v>2013</v>
      </c>
      <c r="F4058">
        <v>1</v>
      </c>
      <c r="G4058">
        <f>MONTH(Table1[[#This Row],[Order Date]])</f>
        <v>11</v>
      </c>
      <c r="H4058" s="1">
        <v>41602</v>
      </c>
      <c r="I4058">
        <v>2759</v>
      </c>
      <c r="J4058" t="s">
        <v>39</v>
      </c>
      <c r="K4058">
        <v>25</v>
      </c>
      <c r="L4058">
        <v>30.98</v>
      </c>
      <c r="M4058" s="2">
        <v>0</v>
      </c>
      <c r="N4058">
        <v>827.47</v>
      </c>
      <c r="O4058">
        <v>6.5</v>
      </c>
      <c r="P4058">
        <v>45.37</v>
      </c>
      <c r="Q4058" s="2">
        <v>0.64</v>
      </c>
      <c r="R4058" t="s">
        <v>96</v>
      </c>
      <c r="S4058" t="s">
        <v>30</v>
      </c>
      <c r="T4058" t="s">
        <v>1513</v>
      </c>
      <c r="U4058" t="s">
        <v>102</v>
      </c>
      <c r="V4058" t="s">
        <v>76</v>
      </c>
      <c r="W4058">
        <v>408</v>
      </c>
      <c r="X4058" s="1">
        <v>41604</v>
      </c>
      <c r="Y4058" t="s">
        <v>34</v>
      </c>
      <c r="Z4058" t="e" vm="34">
        <v>#VALUE!</v>
      </c>
      <c r="AA4058">
        <v>39180</v>
      </c>
      <c r="AB4058" t="e" cm="1" vm="2">
        <f t="array" ref="AB4058">_FV(Table1[[#This Row],[State]],"Country/region",TRUE)</f>
        <v>#VALUE!</v>
      </c>
    </row>
    <row r="4059" spans="1:28" x14ac:dyDescent="0.35">
      <c r="A4059" t="s">
        <v>2042</v>
      </c>
      <c r="B4059">
        <v>51</v>
      </c>
      <c r="C4059" t="s">
        <v>2118</v>
      </c>
      <c r="D4059" t="s">
        <v>27</v>
      </c>
      <c r="E4059">
        <f>YEAR(Table1[[#This Row],[Order Date]])</f>
        <v>2013</v>
      </c>
      <c r="F4059">
        <v>1</v>
      </c>
      <c r="G4059">
        <f>MONTH(Table1[[#This Row],[Order Date]])</f>
        <v>11</v>
      </c>
      <c r="H4059" s="1">
        <v>41603</v>
      </c>
      <c r="I4059">
        <v>15015</v>
      </c>
      <c r="J4059" t="s">
        <v>28</v>
      </c>
      <c r="K4059">
        <v>47</v>
      </c>
      <c r="L4059">
        <v>6.24</v>
      </c>
      <c r="M4059" s="2">
        <v>0.03</v>
      </c>
      <c r="N4059">
        <v>306.77</v>
      </c>
      <c r="O4059">
        <v>5.22</v>
      </c>
      <c r="P4059">
        <v>-102.06</v>
      </c>
      <c r="Q4059" s="2">
        <v>0.6</v>
      </c>
      <c r="R4059" t="s">
        <v>48</v>
      </c>
      <c r="S4059" t="s">
        <v>30</v>
      </c>
      <c r="T4059" t="s">
        <v>1907</v>
      </c>
      <c r="U4059" t="s">
        <v>82</v>
      </c>
      <c r="V4059" t="s">
        <v>52</v>
      </c>
      <c r="W4059">
        <v>2102</v>
      </c>
      <c r="X4059" s="1">
        <v>41604</v>
      </c>
      <c r="Y4059" t="s">
        <v>34</v>
      </c>
      <c r="Z4059" t="e" vm="39">
        <v>#VALUE!</v>
      </c>
      <c r="AA4059">
        <v>88101</v>
      </c>
      <c r="AB4059" t="e" cm="1" vm="2">
        <f t="array" ref="AB4059">_FV(Table1[[#This Row],[State]],"Country/region",TRUE)</f>
        <v>#VALUE!</v>
      </c>
    </row>
    <row r="4060" spans="1:28" x14ac:dyDescent="0.35">
      <c r="A4060" t="s">
        <v>3012</v>
      </c>
      <c r="B4060">
        <v>51</v>
      </c>
      <c r="C4060" t="s">
        <v>3013</v>
      </c>
      <c r="D4060" t="s">
        <v>57</v>
      </c>
      <c r="E4060">
        <f>YEAR(Table1[[#This Row],[Order Date]])</f>
        <v>2013</v>
      </c>
      <c r="F4060">
        <v>1</v>
      </c>
      <c r="G4060">
        <f>MONTH(Table1[[#This Row],[Order Date]])</f>
        <v>11</v>
      </c>
      <c r="H4060" s="1">
        <v>41603</v>
      </c>
      <c r="I4060">
        <v>52807</v>
      </c>
      <c r="J4060" t="s">
        <v>131</v>
      </c>
      <c r="K4060">
        <v>28</v>
      </c>
      <c r="L4060">
        <v>21.98</v>
      </c>
      <c r="M4060" s="2">
        <v>0</v>
      </c>
      <c r="N4060">
        <v>667.55</v>
      </c>
      <c r="O4060">
        <v>2.87</v>
      </c>
      <c r="P4060">
        <v>204.74</v>
      </c>
      <c r="Q4060" s="2">
        <v>0.55000000000000004</v>
      </c>
      <c r="R4060" t="s">
        <v>29</v>
      </c>
      <c r="S4060" t="s">
        <v>139</v>
      </c>
      <c r="T4060" t="s">
        <v>1410</v>
      </c>
      <c r="U4060" t="s">
        <v>88</v>
      </c>
      <c r="V4060" t="s">
        <v>68</v>
      </c>
      <c r="W4060">
        <v>7404</v>
      </c>
      <c r="X4060" s="1">
        <v>41605</v>
      </c>
      <c r="Y4060" t="s">
        <v>34</v>
      </c>
      <c r="Z4060" t="e" vm="16">
        <v>#VALUE!</v>
      </c>
      <c r="AA4060">
        <v>60452</v>
      </c>
      <c r="AB4060" t="e" cm="1" vm="2">
        <f t="array" ref="AB4060">_FV(Table1[[#This Row],[State]],"Country/region",TRUE)</f>
        <v>#VALUE!</v>
      </c>
    </row>
    <row r="4061" spans="1:28" x14ac:dyDescent="0.35">
      <c r="A4061" t="s">
        <v>1177</v>
      </c>
      <c r="B4061">
        <v>51</v>
      </c>
      <c r="C4061" t="s">
        <v>1257</v>
      </c>
      <c r="D4061" t="s">
        <v>46</v>
      </c>
      <c r="E4061">
        <f>YEAR(Table1[[#This Row],[Order Date]])</f>
        <v>2013</v>
      </c>
      <c r="F4061">
        <v>1</v>
      </c>
      <c r="G4061">
        <f>MONTH(Table1[[#This Row],[Order Date]])</f>
        <v>11</v>
      </c>
      <c r="H4061" s="1">
        <v>41603</v>
      </c>
      <c r="I4061">
        <v>5189</v>
      </c>
      <c r="J4061" t="s">
        <v>47</v>
      </c>
      <c r="K4061">
        <v>14</v>
      </c>
      <c r="L4061">
        <v>140.85</v>
      </c>
      <c r="M4061" s="2">
        <v>0.03</v>
      </c>
      <c r="N4061">
        <v>2066.63</v>
      </c>
      <c r="O4061">
        <v>19.989999999999998</v>
      </c>
      <c r="P4061">
        <v>65.58</v>
      </c>
      <c r="Q4061" s="2">
        <v>0.73</v>
      </c>
      <c r="R4061" t="s">
        <v>29</v>
      </c>
      <c r="S4061" t="s">
        <v>30</v>
      </c>
      <c r="T4061" t="s">
        <v>2345</v>
      </c>
      <c r="U4061" t="s">
        <v>32</v>
      </c>
      <c r="V4061" t="s">
        <v>33</v>
      </c>
      <c r="W4061">
        <v>723</v>
      </c>
      <c r="X4061" s="1">
        <v>41605</v>
      </c>
      <c r="Y4061" t="s">
        <v>34</v>
      </c>
      <c r="Z4061" t="e" vm="24">
        <v>#VALUE!</v>
      </c>
      <c r="AA4061">
        <v>8701</v>
      </c>
      <c r="AB4061" t="e" cm="1" vm="2">
        <f t="array" ref="AB4061">_FV(Table1[[#This Row],[State]],"Country/region",TRUE)</f>
        <v>#VALUE!</v>
      </c>
    </row>
    <row r="4062" spans="1:28" x14ac:dyDescent="0.35">
      <c r="A4062" t="s">
        <v>978</v>
      </c>
      <c r="B4062">
        <v>51</v>
      </c>
      <c r="C4062" t="s">
        <v>1257</v>
      </c>
      <c r="D4062" t="s">
        <v>46</v>
      </c>
      <c r="E4062">
        <f>YEAR(Table1[[#This Row],[Order Date]])</f>
        <v>2013</v>
      </c>
      <c r="F4062">
        <v>1</v>
      </c>
      <c r="G4062">
        <f>MONTH(Table1[[#This Row],[Order Date]])</f>
        <v>11</v>
      </c>
      <c r="H4062" s="1">
        <v>41603</v>
      </c>
      <c r="I4062">
        <v>5189</v>
      </c>
      <c r="J4062" t="s">
        <v>47</v>
      </c>
      <c r="K4062">
        <v>8</v>
      </c>
      <c r="L4062">
        <v>2.74</v>
      </c>
      <c r="M4062" s="2">
        <v>0.06</v>
      </c>
      <c r="N4062">
        <v>24.72</v>
      </c>
      <c r="O4062">
        <v>3.5</v>
      </c>
      <c r="P4062">
        <v>-21.47</v>
      </c>
      <c r="Q4062" s="2">
        <v>0.57999999999999996</v>
      </c>
      <c r="R4062" t="s">
        <v>29</v>
      </c>
      <c r="S4062" t="s">
        <v>139</v>
      </c>
      <c r="T4062" t="s">
        <v>2671</v>
      </c>
      <c r="U4062" t="s">
        <v>88</v>
      </c>
      <c r="V4062" t="s">
        <v>33</v>
      </c>
      <c r="W4062">
        <v>724</v>
      </c>
      <c r="X4062" s="1">
        <v>41605</v>
      </c>
      <c r="Y4062" t="s">
        <v>34</v>
      </c>
      <c r="Z4062" t="e" vm="21">
        <v>#VALUE!</v>
      </c>
      <c r="AA4062">
        <v>4240</v>
      </c>
      <c r="AB4062" t="e" cm="1" vm="2">
        <f t="array" ref="AB4062">_FV(Table1[[#This Row],[State]],"Country/region",TRUE)</f>
        <v>#VALUE!</v>
      </c>
    </row>
    <row r="4063" spans="1:28" x14ac:dyDescent="0.35">
      <c r="A4063" t="s">
        <v>3246</v>
      </c>
      <c r="B4063">
        <v>51</v>
      </c>
      <c r="C4063" t="s">
        <v>2388</v>
      </c>
      <c r="D4063" t="s">
        <v>38</v>
      </c>
      <c r="E4063">
        <f>YEAR(Table1[[#This Row],[Order Date]])</f>
        <v>2013</v>
      </c>
      <c r="F4063">
        <v>1</v>
      </c>
      <c r="G4063">
        <f>MONTH(Table1[[#This Row],[Order Date]])</f>
        <v>11</v>
      </c>
      <c r="H4063" s="1">
        <v>41603</v>
      </c>
      <c r="I4063">
        <v>32135</v>
      </c>
      <c r="J4063" t="s">
        <v>28</v>
      </c>
      <c r="K4063">
        <v>16</v>
      </c>
      <c r="L4063">
        <v>11.99</v>
      </c>
      <c r="M4063" s="2">
        <v>0.08</v>
      </c>
      <c r="N4063">
        <v>187.78</v>
      </c>
      <c r="O4063">
        <v>5.99</v>
      </c>
      <c r="P4063">
        <v>-21.819600000000001</v>
      </c>
      <c r="Q4063" s="2">
        <v>0.36</v>
      </c>
      <c r="R4063" t="s">
        <v>96</v>
      </c>
      <c r="S4063" t="s">
        <v>80</v>
      </c>
      <c r="T4063" t="s">
        <v>844</v>
      </c>
      <c r="U4063" t="s">
        <v>98</v>
      </c>
      <c r="V4063" t="s">
        <v>68</v>
      </c>
      <c r="W4063">
        <v>4517</v>
      </c>
      <c r="X4063" s="1">
        <v>41605</v>
      </c>
      <c r="Y4063" t="s">
        <v>34</v>
      </c>
      <c r="Z4063" t="e" vm="11">
        <v>#VALUE!</v>
      </c>
      <c r="AA4063">
        <v>76117</v>
      </c>
      <c r="AB4063" t="e" cm="1" vm="2">
        <f t="array" ref="AB4063">_FV(Table1[[#This Row],[State]],"Country/region",TRUE)</f>
        <v>#VALUE!</v>
      </c>
    </row>
    <row r="4064" spans="1:28" x14ac:dyDescent="0.35">
      <c r="A4064" t="s">
        <v>3246</v>
      </c>
      <c r="B4064">
        <v>51</v>
      </c>
      <c r="C4064" t="s">
        <v>2388</v>
      </c>
      <c r="D4064" t="s">
        <v>38</v>
      </c>
      <c r="E4064">
        <f>YEAR(Table1[[#This Row],[Order Date]])</f>
        <v>2013</v>
      </c>
      <c r="F4064">
        <v>1</v>
      </c>
      <c r="G4064">
        <f>MONTH(Table1[[#This Row],[Order Date]])</f>
        <v>11</v>
      </c>
      <c r="H4064" s="1">
        <v>41603</v>
      </c>
      <c r="I4064">
        <v>32135</v>
      </c>
      <c r="J4064" t="s">
        <v>28</v>
      </c>
      <c r="K4064">
        <v>37</v>
      </c>
      <c r="L4064">
        <v>39.979999999999997</v>
      </c>
      <c r="M4064" s="2">
        <v>0</v>
      </c>
      <c r="N4064">
        <v>1575.14</v>
      </c>
      <c r="O4064">
        <v>7.12</v>
      </c>
      <c r="P4064">
        <v>160.68</v>
      </c>
      <c r="Q4064" s="2">
        <v>0.67</v>
      </c>
      <c r="R4064" t="s">
        <v>96</v>
      </c>
      <c r="S4064" t="s">
        <v>30</v>
      </c>
      <c r="T4064" t="s">
        <v>518</v>
      </c>
      <c r="U4064" t="s">
        <v>102</v>
      </c>
      <c r="V4064" t="s">
        <v>68</v>
      </c>
      <c r="W4064">
        <v>4516</v>
      </c>
      <c r="X4064" s="1">
        <v>41605</v>
      </c>
      <c r="Y4064" t="s">
        <v>34</v>
      </c>
      <c r="Z4064" t="e" vm="11">
        <v>#VALUE!</v>
      </c>
      <c r="AA4064">
        <v>76117</v>
      </c>
      <c r="AB4064" t="e" cm="1" vm="2">
        <f t="array" ref="AB4064">_FV(Table1[[#This Row],[State]],"Country/region",TRUE)</f>
        <v>#VALUE!</v>
      </c>
    </row>
    <row r="4065" spans="1:28" x14ac:dyDescent="0.35">
      <c r="A4065" t="s">
        <v>2853</v>
      </c>
      <c r="B4065">
        <v>51</v>
      </c>
      <c r="C4065" t="s">
        <v>1300</v>
      </c>
      <c r="D4065" t="s">
        <v>38</v>
      </c>
      <c r="E4065">
        <f>YEAR(Table1[[#This Row],[Order Date]])</f>
        <v>2013</v>
      </c>
      <c r="F4065">
        <v>1</v>
      </c>
      <c r="G4065">
        <f>MONTH(Table1[[#This Row],[Order Date]])</f>
        <v>11</v>
      </c>
      <c r="H4065" s="1">
        <v>41603</v>
      </c>
      <c r="I4065">
        <v>30754</v>
      </c>
      <c r="J4065" t="s">
        <v>47</v>
      </c>
      <c r="K4065">
        <v>20</v>
      </c>
      <c r="L4065">
        <v>209.37</v>
      </c>
      <c r="M4065" s="2">
        <v>0.09</v>
      </c>
      <c r="N4065">
        <v>4108.17</v>
      </c>
      <c r="O4065">
        <v>69</v>
      </c>
      <c r="P4065">
        <v>-505.98447900000002</v>
      </c>
      <c r="Q4065" s="2">
        <v>0.79</v>
      </c>
      <c r="R4065" t="s">
        <v>48</v>
      </c>
      <c r="S4065" t="s">
        <v>40</v>
      </c>
      <c r="T4065" t="s">
        <v>2097</v>
      </c>
      <c r="U4065" t="s">
        <v>75</v>
      </c>
      <c r="V4065" t="s">
        <v>33</v>
      </c>
      <c r="W4065">
        <v>4315</v>
      </c>
      <c r="X4065" s="1">
        <v>41607</v>
      </c>
      <c r="Y4065" t="s">
        <v>34</v>
      </c>
      <c r="Z4065" t="e" vm="48">
        <v>#VALUE!</v>
      </c>
      <c r="AA4065">
        <v>3038</v>
      </c>
      <c r="AB4065" t="e" cm="1" vm="2">
        <f t="array" ref="AB4065">_FV(Table1[[#This Row],[State]],"Country/region",TRUE)</f>
        <v>#VALUE!</v>
      </c>
    </row>
    <row r="4066" spans="1:28" x14ac:dyDescent="0.35">
      <c r="A4066" t="s">
        <v>1256</v>
      </c>
      <c r="B4066">
        <v>51</v>
      </c>
      <c r="C4066" t="s">
        <v>1257</v>
      </c>
      <c r="D4066" t="s">
        <v>46</v>
      </c>
      <c r="E4066">
        <f>YEAR(Table1[[#This Row],[Order Date]])</f>
        <v>2013</v>
      </c>
      <c r="F4066">
        <v>1</v>
      </c>
      <c r="G4066">
        <f>MONTH(Table1[[#This Row],[Order Date]])</f>
        <v>11</v>
      </c>
      <c r="H4066" s="1">
        <v>41603</v>
      </c>
      <c r="I4066">
        <v>5189</v>
      </c>
      <c r="J4066" t="s">
        <v>47</v>
      </c>
      <c r="K4066">
        <v>12</v>
      </c>
      <c r="L4066">
        <v>73.98</v>
      </c>
      <c r="M4066" s="2">
        <v>0.05</v>
      </c>
      <c r="N4066">
        <v>900.06</v>
      </c>
      <c r="O4066">
        <v>14.52</v>
      </c>
      <c r="P4066">
        <v>-221.12</v>
      </c>
      <c r="Q4066" s="2">
        <v>0.65</v>
      </c>
      <c r="R4066" t="s">
        <v>96</v>
      </c>
      <c r="S4066" t="s">
        <v>30</v>
      </c>
      <c r="T4066" t="s">
        <v>198</v>
      </c>
      <c r="U4066" t="s">
        <v>102</v>
      </c>
      <c r="V4066" t="s">
        <v>52</v>
      </c>
      <c r="W4066">
        <v>722</v>
      </c>
      <c r="X4066" s="1">
        <v>41610</v>
      </c>
      <c r="Y4066" t="s">
        <v>34</v>
      </c>
      <c r="Z4066" t="e" vm="4">
        <v>#VALUE!</v>
      </c>
      <c r="AA4066">
        <v>91941</v>
      </c>
      <c r="AB4066" t="e" cm="1" vm="2">
        <f t="array" ref="AB4066">_FV(Table1[[#This Row],[State]],"Country/region",TRUE)</f>
        <v>#VALUE!</v>
      </c>
    </row>
    <row r="4067" spans="1:28" x14ac:dyDescent="0.35">
      <c r="A4067" t="s">
        <v>2509</v>
      </c>
      <c r="B4067">
        <v>51</v>
      </c>
      <c r="C4067" t="s">
        <v>1498</v>
      </c>
      <c r="D4067" t="s">
        <v>38</v>
      </c>
      <c r="E4067">
        <f>YEAR(Table1[[#This Row],[Order Date]])</f>
        <v>2013</v>
      </c>
      <c r="F4067">
        <v>1</v>
      </c>
      <c r="G4067">
        <f>MONTH(Table1[[#This Row],[Order Date]])</f>
        <v>11</v>
      </c>
      <c r="H4067" s="1">
        <v>41604</v>
      </c>
      <c r="I4067">
        <v>55653</v>
      </c>
      <c r="J4067" t="s">
        <v>131</v>
      </c>
      <c r="K4067">
        <v>34</v>
      </c>
      <c r="L4067">
        <v>500.98</v>
      </c>
      <c r="M4067" s="2">
        <v>0.05</v>
      </c>
      <c r="N4067">
        <v>15152.55</v>
      </c>
      <c r="O4067">
        <v>28.14</v>
      </c>
      <c r="P4067">
        <v>7719.21</v>
      </c>
      <c r="Q4067" s="2">
        <v>0.38</v>
      </c>
      <c r="R4067" t="s">
        <v>96</v>
      </c>
      <c r="S4067" t="s">
        <v>49</v>
      </c>
      <c r="T4067" t="s">
        <v>624</v>
      </c>
      <c r="U4067" t="s">
        <v>98</v>
      </c>
      <c r="V4067" t="s">
        <v>52</v>
      </c>
      <c r="W4067">
        <v>7778</v>
      </c>
      <c r="X4067" s="1">
        <v>41605</v>
      </c>
      <c r="Y4067" t="s">
        <v>53</v>
      </c>
      <c r="Z4067" t="e" vm="42">
        <v>#VALUE!</v>
      </c>
      <c r="AA4067">
        <v>86401</v>
      </c>
      <c r="AB4067" t="e" cm="1" vm="2">
        <f t="array" ref="AB4067">_FV(Table1[[#This Row],[State]],"Country/region",TRUE)</f>
        <v>#VALUE!</v>
      </c>
    </row>
    <row r="4068" spans="1:28" x14ac:dyDescent="0.35">
      <c r="A4068" t="s">
        <v>3247</v>
      </c>
      <c r="B4068">
        <v>51</v>
      </c>
      <c r="C4068" t="s">
        <v>3248</v>
      </c>
      <c r="D4068" t="s">
        <v>46</v>
      </c>
      <c r="E4068">
        <f>YEAR(Table1[[#This Row],[Order Date]])</f>
        <v>2013</v>
      </c>
      <c r="F4068">
        <v>1</v>
      </c>
      <c r="G4068">
        <f>MONTH(Table1[[#This Row],[Order Date]])</f>
        <v>11</v>
      </c>
      <c r="H4068" s="1">
        <v>41604</v>
      </c>
      <c r="I4068">
        <v>41861</v>
      </c>
      <c r="J4068" t="s">
        <v>47</v>
      </c>
      <c r="K4068">
        <v>24</v>
      </c>
      <c r="L4068">
        <v>19.98</v>
      </c>
      <c r="M4068" s="2">
        <v>0.02</v>
      </c>
      <c r="N4068">
        <v>475.9</v>
      </c>
      <c r="O4068">
        <v>5.97</v>
      </c>
      <c r="P4068">
        <v>110.44</v>
      </c>
      <c r="Q4068" s="2">
        <v>0.38</v>
      </c>
      <c r="R4068" t="s">
        <v>29</v>
      </c>
      <c r="S4068" t="s">
        <v>30</v>
      </c>
      <c r="T4068" t="s">
        <v>2293</v>
      </c>
      <c r="U4068" t="s">
        <v>61</v>
      </c>
      <c r="V4068" t="s">
        <v>33</v>
      </c>
      <c r="W4068">
        <v>5905</v>
      </c>
      <c r="X4068" s="1">
        <v>41606</v>
      </c>
      <c r="Y4068" t="s">
        <v>34</v>
      </c>
      <c r="Z4068" t="e" vm="1">
        <v>#VALUE!</v>
      </c>
      <c r="AA4068">
        <v>15146</v>
      </c>
      <c r="AB4068" t="e" cm="1" vm="2">
        <f t="array" ref="AB4068">_FV(Table1[[#This Row],[State]],"Country/region",TRUE)</f>
        <v>#VALUE!</v>
      </c>
    </row>
    <row r="4069" spans="1:28" x14ac:dyDescent="0.35">
      <c r="A4069" t="s">
        <v>802</v>
      </c>
      <c r="B4069">
        <v>51</v>
      </c>
      <c r="C4069" t="s">
        <v>803</v>
      </c>
      <c r="D4069" t="s">
        <v>46</v>
      </c>
      <c r="E4069">
        <f>YEAR(Table1[[#This Row],[Order Date]])</f>
        <v>2013</v>
      </c>
      <c r="F4069">
        <v>1</v>
      </c>
      <c r="G4069">
        <f>MONTH(Table1[[#This Row],[Order Date]])</f>
        <v>11</v>
      </c>
      <c r="H4069" s="1">
        <v>41605</v>
      </c>
      <c r="I4069">
        <v>48195</v>
      </c>
      <c r="J4069" t="s">
        <v>39</v>
      </c>
      <c r="K4069">
        <v>35</v>
      </c>
      <c r="L4069">
        <v>35.99</v>
      </c>
      <c r="M4069" s="2">
        <v>0.09</v>
      </c>
      <c r="N4069">
        <v>1018.402</v>
      </c>
      <c r="O4069">
        <v>5.99</v>
      </c>
      <c r="P4069">
        <v>296.86500000000001</v>
      </c>
      <c r="Q4069" s="2">
        <v>0.38</v>
      </c>
      <c r="R4069" t="s">
        <v>96</v>
      </c>
      <c r="S4069" t="s">
        <v>59</v>
      </c>
      <c r="T4069" t="s">
        <v>836</v>
      </c>
      <c r="U4069" t="s">
        <v>105</v>
      </c>
      <c r="V4069" t="s">
        <v>68</v>
      </c>
      <c r="W4069">
        <v>6767</v>
      </c>
      <c r="X4069" s="1">
        <v>41605</v>
      </c>
      <c r="Y4069" t="s">
        <v>34</v>
      </c>
      <c r="Z4069" t="e" vm="11">
        <v>#VALUE!</v>
      </c>
      <c r="AA4069">
        <v>75460</v>
      </c>
      <c r="AB4069" t="e" cm="1" vm="2">
        <f t="array" ref="AB4069">_FV(Table1[[#This Row],[State]],"Country/region",TRUE)</f>
        <v>#VALUE!</v>
      </c>
    </row>
    <row r="4070" spans="1:28" x14ac:dyDescent="0.35">
      <c r="A4070" t="s">
        <v>802</v>
      </c>
      <c r="B4070">
        <v>51</v>
      </c>
      <c r="C4070" t="s">
        <v>803</v>
      </c>
      <c r="D4070" t="s">
        <v>46</v>
      </c>
      <c r="E4070">
        <f>YEAR(Table1[[#This Row],[Order Date]])</f>
        <v>2013</v>
      </c>
      <c r="F4070">
        <v>1</v>
      </c>
      <c r="G4070">
        <f>MONTH(Table1[[#This Row],[Order Date]])</f>
        <v>11</v>
      </c>
      <c r="H4070" s="1">
        <v>41605</v>
      </c>
      <c r="I4070">
        <v>48195</v>
      </c>
      <c r="J4070" t="s">
        <v>39</v>
      </c>
      <c r="K4070">
        <v>35</v>
      </c>
      <c r="L4070">
        <v>115.99</v>
      </c>
      <c r="M4070" s="2">
        <v>7.0000000000000007E-2</v>
      </c>
      <c r="N4070">
        <v>3337.5165000000002</v>
      </c>
      <c r="O4070">
        <v>2.5</v>
      </c>
      <c r="P4070">
        <v>850.53599999999994</v>
      </c>
      <c r="Q4070" s="2">
        <v>0.56999999999999995</v>
      </c>
      <c r="R4070" t="s">
        <v>96</v>
      </c>
      <c r="S4070" t="s">
        <v>30</v>
      </c>
      <c r="T4070" t="s">
        <v>3249</v>
      </c>
      <c r="U4070" t="s">
        <v>105</v>
      </c>
      <c r="V4070" t="s">
        <v>68</v>
      </c>
      <c r="W4070">
        <v>6766</v>
      </c>
      <c r="X4070" s="1">
        <v>41606</v>
      </c>
      <c r="Y4070" t="s">
        <v>34</v>
      </c>
      <c r="Z4070" t="e" vm="11">
        <v>#VALUE!</v>
      </c>
      <c r="AA4070">
        <v>75460</v>
      </c>
      <c r="AB4070" t="e" cm="1" vm="2">
        <f t="array" ref="AB4070">_FV(Table1[[#This Row],[State]],"Country/region",TRUE)</f>
        <v>#VALUE!</v>
      </c>
    </row>
    <row r="4071" spans="1:28" x14ac:dyDescent="0.35">
      <c r="A4071" t="s">
        <v>219</v>
      </c>
      <c r="B4071">
        <v>51</v>
      </c>
      <c r="C4071" t="s">
        <v>803</v>
      </c>
      <c r="D4071" t="s">
        <v>46</v>
      </c>
      <c r="E4071">
        <f>YEAR(Table1[[#This Row],[Order Date]])</f>
        <v>2013</v>
      </c>
      <c r="F4071">
        <v>1</v>
      </c>
      <c r="G4071">
        <f>MONTH(Table1[[#This Row],[Order Date]])</f>
        <v>11</v>
      </c>
      <c r="H4071" s="1">
        <v>41605</v>
      </c>
      <c r="I4071">
        <v>48195</v>
      </c>
      <c r="J4071" t="s">
        <v>39</v>
      </c>
      <c r="K4071">
        <v>47</v>
      </c>
      <c r="L4071">
        <v>65.989999999999995</v>
      </c>
      <c r="M4071" s="2">
        <v>0.01</v>
      </c>
      <c r="N4071">
        <v>2679.1235000000001</v>
      </c>
      <c r="O4071">
        <v>19.989999999999998</v>
      </c>
      <c r="P4071">
        <v>47.277000000000001</v>
      </c>
      <c r="Q4071" s="2">
        <v>0.59</v>
      </c>
      <c r="R4071" t="s">
        <v>96</v>
      </c>
      <c r="S4071" t="s">
        <v>30</v>
      </c>
      <c r="T4071" t="s">
        <v>3033</v>
      </c>
      <c r="U4071" t="s">
        <v>105</v>
      </c>
      <c r="V4071" t="s">
        <v>68</v>
      </c>
      <c r="W4071">
        <v>6768</v>
      </c>
      <c r="X4071" s="1">
        <v>41606</v>
      </c>
      <c r="Y4071" t="s">
        <v>34</v>
      </c>
      <c r="Z4071" t="e" vm="11">
        <v>#VALUE!</v>
      </c>
      <c r="AA4071">
        <v>77506</v>
      </c>
      <c r="AB4071" t="e" cm="1" vm="2">
        <f t="array" ref="AB4071">_FV(Table1[[#This Row],[State]],"Country/region",TRUE)</f>
        <v>#VALUE!</v>
      </c>
    </row>
    <row r="4072" spans="1:28" x14ac:dyDescent="0.35">
      <c r="A4072" t="s">
        <v>2632</v>
      </c>
      <c r="B4072">
        <v>51</v>
      </c>
      <c r="C4072" t="s">
        <v>1817</v>
      </c>
      <c r="D4072" t="s">
        <v>46</v>
      </c>
      <c r="E4072">
        <f>YEAR(Table1[[#This Row],[Order Date]])</f>
        <v>2013</v>
      </c>
      <c r="F4072">
        <v>1</v>
      </c>
      <c r="G4072">
        <f>MONTH(Table1[[#This Row],[Order Date]])</f>
        <v>11</v>
      </c>
      <c r="H4072" s="1">
        <v>41605</v>
      </c>
      <c r="I4072">
        <v>26630</v>
      </c>
      <c r="J4072" t="s">
        <v>28</v>
      </c>
      <c r="K4072">
        <v>9</v>
      </c>
      <c r="L4072">
        <v>6.48</v>
      </c>
      <c r="M4072" s="2">
        <v>0.02</v>
      </c>
      <c r="N4072">
        <v>65.67</v>
      </c>
      <c r="O4072">
        <v>7.37</v>
      </c>
      <c r="P4072">
        <v>-35.200000000000003</v>
      </c>
      <c r="Q4072" s="2">
        <v>0.37</v>
      </c>
      <c r="R4072" t="s">
        <v>29</v>
      </c>
      <c r="S4072" t="s">
        <v>30</v>
      </c>
      <c r="T4072" t="s">
        <v>959</v>
      </c>
      <c r="U4072" t="s">
        <v>61</v>
      </c>
      <c r="V4072" t="s">
        <v>33</v>
      </c>
      <c r="W4072">
        <v>3726</v>
      </c>
      <c r="X4072" s="1">
        <v>41607</v>
      </c>
      <c r="Y4072" t="s">
        <v>34</v>
      </c>
      <c r="Z4072" t="e" vm="15">
        <v>#VALUE!</v>
      </c>
      <c r="AA4072">
        <v>10956</v>
      </c>
      <c r="AB4072" t="e" cm="1" vm="2">
        <f t="array" ref="AB4072">_FV(Table1[[#This Row],[State]],"Country/region",TRUE)</f>
        <v>#VALUE!</v>
      </c>
    </row>
    <row r="4073" spans="1:28" x14ac:dyDescent="0.35">
      <c r="A4073" t="s">
        <v>427</v>
      </c>
      <c r="B4073">
        <v>51</v>
      </c>
      <c r="C4073" t="s">
        <v>2503</v>
      </c>
      <c r="D4073" t="s">
        <v>46</v>
      </c>
      <c r="E4073">
        <f>YEAR(Table1[[#This Row],[Order Date]])</f>
        <v>2013</v>
      </c>
      <c r="F4073">
        <v>1</v>
      </c>
      <c r="G4073">
        <f>MONTH(Table1[[#This Row],[Order Date]])</f>
        <v>11</v>
      </c>
      <c r="H4073" s="1">
        <v>41605</v>
      </c>
      <c r="I4073">
        <v>31718</v>
      </c>
      <c r="J4073" t="s">
        <v>47</v>
      </c>
      <c r="K4073">
        <v>24</v>
      </c>
      <c r="L4073">
        <v>65.989999999999995</v>
      </c>
      <c r="M4073" s="2">
        <v>0.03</v>
      </c>
      <c r="N4073">
        <v>1390.6935000000001</v>
      </c>
      <c r="O4073">
        <v>7.69</v>
      </c>
      <c r="P4073">
        <v>168.46199999999999</v>
      </c>
      <c r="Q4073" s="2">
        <v>0.59</v>
      </c>
      <c r="R4073" t="s">
        <v>96</v>
      </c>
      <c r="S4073" t="s">
        <v>30</v>
      </c>
      <c r="T4073">
        <v>5190</v>
      </c>
      <c r="U4073" t="s">
        <v>105</v>
      </c>
      <c r="V4073" t="s">
        <v>76</v>
      </c>
      <c r="W4073">
        <v>4452</v>
      </c>
      <c r="X4073" s="1">
        <v>41609</v>
      </c>
      <c r="Y4073" t="s">
        <v>34</v>
      </c>
      <c r="Z4073" t="e" vm="6">
        <v>#VALUE!</v>
      </c>
      <c r="AA4073">
        <v>36203</v>
      </c>
      <c r="AB4073" t="e" cm="1" vm="2">
        <f t="array" ref="AB4073">_FV(Table1[[#This Row],[State]],"Country/region",TRUE)</f>
        <v>#VALUE!</v>
      </c>
    </row>
    <row r="4074" spans="1:28" x14ac:dyDescent="0.35">
      <c r="A4074" t="s">
        <v>476</v>
      </c>
      <c r="B4074">
        <v>51</v>
      </c>
      <c r="C4074" t="s">
        <v>2283</v>
      </c>
      <c r="D4074" t="s">
        <v>27</v>
      </c>
      <c r="E4074">
        <f>YEAR(Table1[[#This Row],[Order Date]])</f>
        <v>2013</v>
      </c>
      <c r="F4074">
        <v>1</v>
      </c>
      <c r="G4074">
        <f>MONTH(Table1[[#This Row],[Order Date]])</f>
        <v>11</v>
      </c>
      <c r="H4074" s="1">
        <v>41605</v>
      </c>
      <c r="I4074">
        <v>45249</v>
      </c>
      <c r="J4074" t="s">
        <v>47</v>
      </c>
      <c r="K4074">
        <v>24</v>
      </c>
      <c r="L4074">
        <v>55.99</v>
      </c>
      <c r="M4074" s="2">
        <v>0.04</v>
      </c>
      <c r="N4074">
        <v>1155.5835</v>
      </c>
      <c r="O4074">
        <v>5</v>
      </c>
      <c r="P4074">
        <v>-126.995</v>
      </c>
      <c r="Q4074" s="2">
        <v>0.8</v>
      </c>
      <c r="R4074" t="s">
        <v>96</v>
      </c>
      <c r="S4074" t="s">
        <v>139</v>
      </c>
      <c r="T4074" t="s">
        <v>1155</v>
      </c>
      <c r="U4074" t="s">
        <v>105</v>
      </c>
      <c r="V4074" t="s">
        <v>68</v>
      </c>
      <c r="W4074">
        <v>6376</v>
      </c>
      <c r="X4074" s="1">
        <v>41610</v>
      </c>
      <c r="Y4074" t="s">
        <v>34</v>
      </c>
      <c r="Z4074" t="e" vm="5">
        <v>#VALUE!</v>
      </c>
      <c r="AA4074">
        <v>56001</v>
      </c>
      <c r="AB4074" t="e" cm="1" vm="2">
        <f t="array" ref="AB4074">_FV(Table1[[#This Row],[State]],"Country/region",TRUE)</f>
        <v>#VALUE!</v>
      </c>
    </row>
    <row r="4075" spans="1:28" x14ac:dyDescent="0.35">
      <c r="A4075" t="s">
        <v>427</v>
      </c>
      <c r="B4075">
        <v>51</v>
      </c>
      <c r="C4075" t="s">
        <v>2503</v>
      </c>
      <c r="D4075" t="s">
        <v>46</v>
      </c>
      <c r="E4075">
        <f>YEAR(Table1[[#This Row],[Order Date]])</f>
        <v>2013</v>
      </c>
      <c r="F4075">
        <v>1</v>
      </c>
      <c r="G4075">
        <f>MONTH(Table1[[#This Row],[Order Date]])</f>
        <v>11</v>
      </c>
      <c r="H4075" s="1">
        <v>41605</v>
      </c>
      <c r="I4075">
        <v>31718</v>
      </c>
      <c r="J4075" t="s">
        <v>47</v>
      </c>
      <c r="K4075">
        <v>20</v>
      </c>
      <c r="L4075">
        <v>65.989999999999995</v>
      </c>
      <c r="M4075" s="2">
        <v>0.1</v>
      </c>
      <c r="N4075">
        <v>1017.2885</v>
      </c>
      <c r="O4075">
        <v>8.99</v>
      </c>
      <c r="P4075">
        <v>-115.30200000000001</v>
      </c>
      <c r="Q4075" s="2">
        <v>0.6</v>
      </c>
      <c r="R4075" t="s">
        <v>96</v>
      </c>
      <c r="S4075" t="s">
        <v>30</v>
      </c>
      <c r="T4075" t="s">
        <v>2300</v>
      </c>
      <c r="U4075" t="s">
        <v>105</v>
      </c>
      <c r="V4075" t="s">
        <v>76</v>
      </c>
      <c r="W4075">
        <v>4453</v>
      </c>
      <c r="X4075" s="1">
        <v>41612</v>
      </c>
      <c r="Y4075" t="s">
        <v>34</v>
      </c>
      <c r="Z4075" t="e" vm="6">
        <v>#VALUE!</v>
      </c>
      <c r="AA4075">
        <v>36203</v>
      </c>
      <c r="AB4075" t="e" cm="1" vm="2">
        <f t="array" ref="AB4075">_FV(Table1[[#This Row],[State]],"Country/region",TRUE)</f>
        <v>#VALUE!</v>
      </c>
    </row>
    <row r="4076" spans="1:28" x14ac:dyDescent="0.35">
      <c r="A4076" t="s">
        <v>1488</v>
      </c>
      <c r="B4076">
        <v>51</v>
      </c>
      <c r="C4076" t="s">
        <v>2604</v>
      </c>
      <c r="D4076" t="s">
        <v>46</v>
      </c>
      <c r="E4076">
        <f>YEAR(Table1[[#This Row],[Order Date]])</f>
        <v>2013</v>
      </c>
      <c r="F4076">
        <v>1</v>
      </c>
      <c r="G4076">
        <f>MONTH(Table1[[#This Row],[Order Date]])</f>
        <v>11</v>
      </c>
      <c r="H4076" s="1">
        <v>41607</v>
      </c>
      <c r="I4076">
        <v>10209</v>
      </c>
      <c r="J4076" t="s">
        <v>131</v>
      </c>
      <c r="K4076">
        <v>14</v>
      </c>
      <c r="L4076">
        <v>33.979999999999997</v>
      </c>
      <c r="M4076" s="2">
        <v>0.09</v>
      </c>
      <c r="N4076">
        <v>461.55</v>
      </c>
      <c r="O4076">
        <v>19.989999999999998</v>
      </c>
      <c r="P4076">
        <v>-12</v>
      </c>
      <c r="Q4076" s="2">
        <v>0.55000000000000004</v>
      </c>
      <c r="R4076" t="s">
        <v>48</v>
      </c>
      <c r="S4076" t="s">
        <v>30</v>
      </c>
      <c r="T4076" t="s">
        <v>2223</v>
      </c>
      <c r="U4076" t="s">
        <v>82</v>
      </c>
      <c r="V4076" t="s">
        <v>33</v>
      </c>
      <c r="W4076">
        <v>1402</v>
      </c>
      <c r="X4076" s="1">
        <v>41607</v>
      </c>
      <c r="Y4076" t="s">
        <v>34</v>
      </c>
      <c r="Z4076" t="e" vm="17">
        <v>#VALUE!</v>
      </c>
      <c r="AA4076">
        <v>6770</v>
      </c>
      <c r="AB4076" t="e" cm="1" vm="2">
        <f t="array" ref="AB4076">_FV(Table1[[#This Row],[State]],"Country/region",TRUE)</f>
        <v>#VALUE!</v>
      </c>
    </row>
    <row r="4077" spans="1:28" x14ac:dyDescent="0.35">
      <c r="A4077" t="s">
        <v>1723</v>
      </c>
      <c r="B4077">
        <v>51</v>
      </c>
      <c r="C4077" t="s">
        <v>1724</v>
      </c>
      <c r="D4077" t="s">
        <v>27</v>
      </c>
      <c r="E4077">
        <f>YEAR(Table1[[#This Row],[Order Date]])</f>
        <v>2013</v>
      </c>
      <c r="F4077">
        <v>1</v>
      </c>
      <c r="G4077">
        <f>MONTH(Table1[[#This Row],[Order Date]])</f>
        <v>11</v>
      </c>
      <c r="H4077" s="1">
        <v>41607</v>
      </c>
      <c r="I4077">
        <v>1953</v>
      </c>
      <c r="J4077" t="s">
        <v>131</v>
      </c>
      <c r="K4077">
        <v>13</v>
      </c>
      <c r="L4077">
        <v>10.91</v>
      </c>
      <c r="M4077" s="2">
        <v>0.06</v>
      </c>
      <c r="N4077">
        <v>137.63999999999999</v>
      </c>
      <c r="O4077">
        <v>2.99</v>
      </c>
      <c r="P4077">
        <v>19.592500000000001</v>
      </c>
      <c r="Q4077" s="2">
        <v>0.38</v>
      </c>
      <c r="R4077" t="s">
        <v>29</v>
      </c>
      <c r="S4077" t="s">
        <v>30</v>
      </c>
      <c r="T4077" t="s">
        <v>895</v>
      </c>
      <c r="U4077" t="s">
        <v>67</v>
      </c>
      <c r="V4077" t="s">
        <v>33</v>
      </c>
      <c r="W4077">
        <v>282</v>
      </c>
      <c r="X4077" s="1">
        <v>41607</v>
      </c>
      <c r="Y4077" t="s">
        <v>34</v>
      </c>
      <c r="Z4077" t="e" vm="22">
        <v>#VALUE!</v>
      </c>
      <c r="AA4077">
        <v>43068</v>
      </c>
      <c r="AB4077" t="e" cm="1" vm="2">
        <f t="array" ref="AB4077">_FV(Table1[[#This Row],[State]],"Country/region",TRUE)</f>
        <v>#VALUE!</v>
      </c>
    </row>
    <row r="4078" spans="1:28" x14ac:dyDescent="0.35">
      <c r="A4078" t="s">
        <v>2124</v>
      </c>
      <c r="B4078">
        <v>51</v>
      </c>
      <c r="C4078" t="s">
        <v>2125</v>
      </c>
      <c r="D4078" t="s">
        <v>27</v>
      </c>
      <c r="E4078">
        <f>YEAR(Table1[[#This Row],[Order Date]])</f>
        <v>2013</v>
      </c>
      <c r="F4078">
        <v>1</v>
      </c>
      <c r="G4078">
        <f>MONTH(Table1[[#This Row],[Order Date]])</f>
        <v>11</v>
      </c>
      <c r="H4078" s="1">
        <v>41607</v>
      </c>
      <c r="I4078">
        <v>35265</v>
      </c>
      <c r="J4078" t="s">
        <v>39</v>
      </c>
      <c r="K4078">
        <v>16</v>
      </c>
      <c r="L4078">
        <v>33.94</v>
      </c>
      <c r="M4078" s="2">
        <v>0.04</v>
      </c>
      <c r="N4078">
        <v>577</v>
      </c>
      <c r="O4078">
        <v>19.190000000000001</v>
      </c>
      <c r="P4078">
        <v>-112.88</v>
      </c>
      <c r="Q4078" s="2">
        <v>0.57999999999999996</v>
      </c>
      <c r="R4078" t="s">
        <v>48</v>
      </c>
      <c r="S4078" t="s">
        <v>49</v>
      </c>
      <c r="T4078" t="s">
        <v>124</v>
      </c>
      <c r="U4078" t="s">
        <v>51</v>
      </c>
      <c r="V4078" t="s">
        <v>76</v>
      </c>
      <c r="W4078">
        <v>4955</v>
      </c>
      <c r="X4078" s="1">
        <v>41608</v>
      </c>
      <c r="Y4078" t="s">
        <v>53</v>
      </c>
      <c r="Z4078" t="e" vm="14">
        <v>#VALUE!</v>
      </c>
      <c r="AA4078">
        <v>33021</v>
      </c>
      <c r="AB4078" t="e" cm="1" vm="2">
        <f t="array" ref="AB4078">_FV(Table1[[#This Row],[State]],"Country/region",TRUE)</f>
        <v>#VALUE!</v>
      </c>
    </row>
    <row r="4079" spans="1:28" x14ac:dyDescent="0.35">
      <c r="A4079" t="s">
        <v>799</v>
      </c>
      <c r="B4079">
        <v>51</v>
      </c>
      <c r="C4079" t="s">
        <v>2032</v>
      </c>
      <c r="D4079" t="s">
        <v>57</v>
      </c>
      <c r="E4079">
        <f>YEAR(Table1[[#This Row],[Order Date]])</f>
        <v>2013</v>
      </c>
      <c r="F4079">
        <v>1</v>
      </c>
      <c r="G4079">
        <f>MONTH(Table1[[#This Row],[Order Date]])</f>
        <v>11</v>
      </c>
      <c r="H4079" s="1">
        <v>41607</v>
      </c>
      <c r="I4079">
        <v>14789</v>
      </c>
      <c r="J4079" t="s">
        <v>39</v>
      </c>
      <c r="K4079">
        <v>19</v>
      </c>
      <c r="L4079">
        <v>5.58</v>
      </c>
      <c r="M4079" s="2">
        <v>0.03</v>
      </c>
      <c r="N4079">
        <v>116.37</v>
      </c>
      <c r="O4079">
        <v>5.3</v>
      </c>
      <c r="P4079">
        <v>-32.6</v>
      </c>
      <c r="Q4079" s="2">
        <v>0.35</v>
      </c>
      <c r="R4079" t="s">
        <v>29</v>
      </c>
      <c r="S4079" t="s">
        <v>30</v>
      </c>
      <c r="T4079" t="s">
        <v>1233</v>
      </c>
      <c r="U4079" t="s">
        <v>267</v>
      </c>
      <c r="V4079" t="s">
        <v>52</v>
      </c>
      <c r="W4079">
        <v>2068</v>
      </c>
      <c r="X4079" s="1">
        <v>41608</v>
      </c>
      <c r="Y4079" t="s">
        <v>34</v>
      </c>
      <c r="Z4079" t="e" vm="23">
        <v>#VALUE!</v>
      </c>
      <c r="AA4079">
        <v>98042</v>
      </c>
      <c r="AB4079" t="e" cm="1" vm="2">
        <f t="array" ref="AB4079">_FV(Table1[[#This Row],[State]],"Country/region",TRUE)</f>
        <v>#VALUE!</v>
      </c>
    </row>
    <row r="4080" spans="1:28" x14ac:dyDescent="0.35">
      <c r="A4080" t="s">
        <v>2124</v>
      </c>
      <c r="B4080">
        <v>51</v>
      </c>
      <c r="C4080" t="s">
        <v>2125</v>
      </c>
      <c r="D4080" t="s">
        <v>27</v>
      </c>
      <c r="E4080">
        <f>YEAR(Table1[[#This Row],[Order Date]])</f>
        <v>2013</v>
      </c>
      <c r="F4080">
        <v>1</v>
      </c>
      <c r="G4080">
        <f>MONTH(Table1[[#This Row],[Order Date]])</f>
        <v>11</v>
      </c>
      <c r="H4080" s="1">
        <v>41607</v>
      </c>
      <c r="I4080">
        <v>35265</v>
      </c>
      <c r="J4080" t="s">
        <v>39</v>
      </c>
      <c r="K4080">
        <v>4</v>
      </c>
      <c r="L4080">
        <v>30.56</v>
      </c>
      <c r="M4080" s="2">
        <v>0.02</v>
      </c>
      <c r="N4080">
        <v>125.78</v>
      </c>
      <c r="O4080">
        <v>2.99</v>
      </c>
      <c r="P4080">
        <v>8.4320000000000004</v>
      </c>
      <c r="Q4080" s="2">
        <v>0.35</v>
      </c>
      <c r="R4080" t="s">
        <v>29</v>
      </c>
      <c r="S4080" t="s">
        <v>30</v>
      </c>
      <c r="T4080" t="s">
        <v>647</v>
      </c>
      <c r="U4080" t="s">
        <v>67</v>
      </c>
      <c r="V4080" t="s">
        <v>76</v>
      </c>
      <c r="W4080">
        <v>4954</v>
      </c>
      <c r="X4080" s="1">
        <v>41608</v>
      </c>
      <c r="Y4080" t="s">
        <v>34</v>
      </c>
      <c r="Z4080" t="e" vm="14">
        <v>#VALUE!</v>
      </c>
      <c r="AA4080">
        <v>33021</v>
      </c>
      <c r="AB4080" t="e" cm="1" vm="2">
        <f t="array" ref="AB4080">_FV(Table1[[#This Row],[State]],"Country/region",TRUE)</f>
        <v>#VALUE!</v>
      </c>
    </row>
    <row r="4081" spans="1:28" x14ac:dyDescent="0.35">
      <c r="A4081" t="s">
        <v>1679</v>
      </c>
      <c r="B4081">
        <v>51</v>
      </c>
      <c r="C4081" t="s">
        <v>1680</v>
      </c>
      <c r="D4081" t="s">
        <v>57</v>
      </c>
      <c r="E4081">
        <f>YEAR(Table1[[#This Row],[Order Date]])</f>
        <v>2013</v>
      </c>
      <c r="F4081">
        <v>1</v>
      </c>
      <c r="G4081">
        <f>MONTH(Table1[[#This Row],[Order Date]])</f>
        <v>11</v>
      </c>
      <c r="H4081" s="1">
        <v>41607</v>
      </c>
      <c r="I4081">
        <v>56769</v>
      </c>
      <c r="J4081" t="s">
        <v>131</v>
      </c>
      <c r="K4081">
        <v>11</v>
      </c>
      <c r="L4081">
        <v>37.93</v>
      </c>
      <c r="M4081" s="2">
        <v>0.02</v>
      </c>
      <c r="N4081">
        <v>455.59</v>
      </c>
      <c r="O4081">
        <v>13.99</v>
      </c>
      <c r="P4081">
        <v>98.02</v>
      </c>
      <c r="Q4081" s="2">
        <v>0.67</v>
      </c>
      <c r="R4081" t="s">
        <v>48</v>
      </c>
      <c r="S4081" t="s">
        <v>59</v>
      </c>
      <c r="T4081" t="s">
        <v>3231</v>
      </c>
      <c r="U4081" t="s">
        <v>82</v>
      </c>
      <c r="V4081" t="s">
        <v>52</v>
      </c>
      <c r="W4081">
        <v>7947</v>
      </c>
      <c r="X4081" s="1">
        <v>41609</v>
      </c>
      <c r="Y4081" t="s">
        <v>34</v>
      </c>
      <c r="Z4081" t="e" vm="42">
        <v>#VALUE!</v>
      </c>
      <c r="AA4081">
        <v>86314</v>
      </c>
      <c r="AB4081" t="e" cm="1" vm="2">
        <f t="array" ref="AB4081">_FV(Table1[[#This Row],[State]],"Country/region",TRUE)</f>
        <v>#VALUE!</v>
      </c>
    </row>
    <row r="4082" spans="1:28" x14ac:dyDescent="0.35">
      <c r="A4082" t="s">
        <v>799</v>
      </c>
      <c r="B4082">
        <v>51</v>
      </c>
      <c r="C4082" t="s">
        <v>2032</v>
      </c>
      <c r="D4082" t="s">
        <v>57</v>
      </c>
      <c r="E4082">
        <f>YEAR(Table1[[#This Row],[Order Date]])</f>
        <v>2013</v>
      </c>
      <c r="F4082">
        <v>1</v>
      </c>
      <c r="G4082">
        <f>MONTH(Table1[[#This Row],[Order Date]])</f>
        <v>11</v>
      </c>
      <c r="H4082" s="1">
        <v>41607</v>
      </c>
      <c r="I4082">
        <v>14789</v>
      </c>
      <c r="J4082" t="s">
        <v>39</v>
      </c>
      <c r="K4082">
        <v>37</v>
      </c>
      <c r="L4082">
        <v>10.89</v>
      </c>
      <c r="M4082" s="2">
        <v>0</v>
      </c>
      <c r="N4082">
        <v>438.07</v>
      </c>
      <c r="O4082">
        <v>4.5</v>
      </c>
      <c r="P4082">
        <v>12.06</v>
      </c>
      <c r="Q4082" s="2">
        <v>0.59</v>
      </c>
      <c r="R4082" t="s">
        <v>29</v>
      </c>
      <c r="S4082" t="s">
        <v>30</v>
      </c>
      <c r="T4082" t="s">
        <v>1766</v>
      </c>
      <c r="U4082" t="s">
        <v>214</v>
      </c>
      <c r="V4082" t="s">
        <v>52</v>
      </c>
      <c r="W4082">
        <v>2067</v>
      </c>
      <c r="X4082" s="1">
        <v>41609</v>
      </c>
      <c r="Y4082" t="s">
        <v>42</v>
      </c>
      <c r="Z4082" t="e" vm="23">
        <v>#VALUE!</v>
      </c>
      <c r="AA4082">
        <v>98042</v>
      </c>
      <c r="AB4082" t="e" cm="1" vm="2">
        <f t="array" ref="AB4082">_FV(Table1[[#This Row],[State]],"Country/region",TRUE)</f>
        <v>#VALUE!</v>
      </c>
    </row>
    <row r="4083" spans="1:28" x14ac:dyDescent="0.35">
      <c r="A4083" t="s">
        <v>429</v>
      </c>
      <c r="B4083">
        <v>51</v>
      </c>
      <c r="C4083" t="s">
        <v>2604</v>
      </c>
      <c r="D4083" t="s">
        <v>46</v>
      </c>
      <c r="E4083">
        <f>YEAR(Table1[[#This Row],[Order Date]])</f>
        <v>2013</v>
      </c>
      <c r="F4083">
        <v>1</v>
      </c>
      <c r="G4083">
        <f>MONTH(Table1[[#This Row],[Order Date]])</f>
        <v>11</v>
      </c>
      <c r="H4083" s="1">
        <v>41607</v>
      </c>
      <c r="I4083">
        <v>10209</v>
      </c>
      <c r="J4083" t="s">
        <v>131</v>
      </c>
      <c r="K4083">
        <v>48</v>
      </c>
      <c r="L4083">
        <v>8.6</v>
      </c>
      <c r="M4083" s="2">
        <v>0.02</v>
      </c>
      <c r="N4083">
        <v>418.82</v>
      </c>
      <c r="O4083">
        <v>6.19</v>
      </c>
      <c r="P4083">
        <v>-60.213999999999999</v>
      </c>
      <c r="Q4083" s="2">
        <v>0.38</v>
      </c>
      <c r="R4083" t="s">
        <v>29</v>
      </c>
      <c r="S4083" t="s">
        <v>30</v>
      </c>
      <c r="T4083" t="s">
        <v>341</v>
      </c>
      <c r="U4083" t="s">
        <v>67</v>
      </c>
      <c r="V4083" t="s">
        <v>33</v>
      </c>
      <c r="W4083">
        <v>1403</v>
      </c>
      <c r="X4083" s="1">
        <v>41609</v>
      </c>
      <c r="Y4083" t="s">
        <v>34</v>
      </c>
      <c r="Z4083" t="e" vm="21">
        <v>#VALUE!</v>
      </c>
      <c r="AA4083">
        <v>4073</v>
      </c>
      <c r="AB4083" t="e" cm="1" vm="2">
        <f t="array" ref="AB4083">_FV(Table1[[#This Row],[State]],"Country/region",TRUE)</f>
        <v>#VALUE!</v>
      </c>
    </row>
    <row r="4084" spans="1:28" x14ac:dyDescent="0.35">
      <c r="A4084" t="s">
        <v>2332</v>
      </c>
      <c r="B4084">
        <v>51</v>
      </c>
      <c r="C4084" t="s">
        <v>843</v>
      </c>
      <c r="D4084" t="s">
        <v>38</v>
      </c>
      <c r="E4084">
        <f>YEAR(Table1[[#This Row],[Order Date]])</f>
        <v>2013</v>
      </c>
      <c r="F4084">
        <v>1</v>
      </c>
      <c r="G4084">
        <f>MONTH(Table1[[#This Row],[Order Date]])</f>
        <v>11</v>
      </c>
      <c r="H4084" s="1">
        <v>41607</v>
      </c>
      <c r="I4084">
        <v>44359</v>
      </c>
      <c r="J4084" t="s">
        <v>28</v>
      </c>
      <c r="K4084">
        <v>19</v>
      </c>
      <c r="L4084">
        <v>6.08</v>
      </c>
      <c r="M4084" s="2">
        <v>0.1</v>
      </c>
      <c r="N4084">
        <v>113.2</v>
      </c>
      <c r="O4084">
        <v>0.91</v>
      </c>
      <c r="P4084">
        <v>24.83</v>
      </c>
      <c r="Q4084" s="2">
        <v>0.51</v>
      </c>
      <c r="R4084" t="s">
        <v>29</v>
      </c>
      <c r="S4084" t="s">
        <v>59</v>
      </c>
      <c r="T4084" t="s">
        <v>2206</v>
      </c>
      <c r="U4084" t="s">
        <v>88</v>
      </c>
      <c r="V4084" t="s">
        <v>76</v>
      </c>
      <c r="W4084">
        <v>6267</v>
      </c>
      <c r="X4084" s="1">
        <v>41609</v>
      </c>
      <c r="Y4084" t="s">
        <v>34</v>
      </c>
      <c r="Z4084" t="e" vm="35">
        <v>#VALUE!</v>
      </c>
      <c r="AA4084">
        <v>72450</v>
      </c>
      <c r="AB4084" t="e" cm="1" vm="2">
        <f t="array" ref="AB4084">_FV(Table1[[#This Row],[State]],"Country/region",TRUE)</f>
        <v>#VALUE!</v>
      </c>
    </row>
    <row r="4085" spans="1:28" x14ac:dyDescent="0.35">
      <c r="A4085" t="s">
        <v>2124</v>
      </c>
      <c r="B4085">
        <v>51</v>
      </c>
      <c r="C4085" t="s">
        <v>2125</v>
      </c>
      <c r="D4085" t="s">
        <v>27</v>
      </c>
      <c r="E4085">
        <f>YEAR(Table1[[#This Row],[Order Date]])</f>
        <v>2013</v>
      </c>
      <c r="F4085">
        <v>1</v>
      </c>
      <c r="G4085">
        <f>MONTH(Table1[[#This Row],[Order Date]])</f>
        <v>11</v>
      </c>
      <c r="H4085" s="1">
        <v>41607</v>
      </c>
      <c r="I4085">
        <v>35265</v>
      </c>
      <c r="J4085" t="s">
        <v>39</v>
      </c>
      <c r="K4085">
        <v>2</v>
      </c>
      <c r="L4085">
        <v>9.49</v>
      </c>
      <c r="M4085" s="2">
        <v>0.04</v>
      </c>
      <c r="N4085">
        <v>24.53</v>
      </c>
      <c r="O4085">
        <v>5.76</v>
      </c>
      <c r="P4085">
        <v>-28.144500000000001</v>
      </c>
      <c r="Q4085" s="2">
        <v>0.39</v>
      </c>
      <c r="R4085" t="s">
        <v>96</v>
      </c>
      <c r="S4085" t="s">
        <v>80</v>
      </c>
      <c r="T4085" t="s">
        <v>2484</v>
      </c>
      <c r="U4085" t="s">
        <v>98</v>
      </c>
      <c r="V4085" t="s">
        <v>76</v>
      </c>
      <c r="W4085">
        <v>4956</v>
      </c>
      <c r="X4085" s="1">
        <v>41609</v>
      </c>
      <c r="Y4085" t="s">
        <v>34</v>
      </c>
      <c r="Z4085" t="e" vm="14">
        <v>#VALUE!</v>
      </c>
      <c r="AA4085">
        <v>33021</v>
      </c>
      <c r="AB4085" t="e" cm="1" vm="2">
        <f t="array" ref="AB4085">_FV(Table1[[#This Row],[State]],"Country/region",TRUE)</f>
        <v>#VALUE!</v>
      </c>
    </row>
    <row r="4086" spans="1:28" x14ac:dyDescent="0.35">
      <c r="A4086" t="s">
        <v>525</v>
      </c>
      <c r="B4086">
        <v>51</v>
      </c>
      <c r="C4086" t="s">
        <v>520</v>
      </c>
      <c r="D4086" t="s">
        <v>46</v>
      </c>
      <c r="E4086">
        <f>YEAR(Table1[[#This Row],[Order Date]])</f>
        <v>2013</v>
      </c>
      <c r="F4086">
        <v>1</v>
      </c>
      <c r="G4086">
        <f>MONTH(Table1[[#This Row],[Order Date]])</f>
        <v>11</v>
      </c>
      <c r="H4086" s="1">
        <v>41607</v>
      </c>
      <c r="I4086">
        <v>31072</v>
      </c>
      <c r="J4086" t="s">
        <v>47</v>
      </c>
      <c r="K4086">
        <v>4</v>
      </c>
      <c r="L4086">
        <v>172.99</v>
      </c>
      <c r="M4086" s="2">
        <v>0.08</v>
      </c>
      <c r="N4086">
        <v>701.16</v>
      </c>
      <c r="O4086">
        <v>19.989999999999998</v>
      </c>
      <c r="P4086">
        <v>4.556</v>
      </c>
      <c r="Q4086" s="2">
        <v>0.39</v>
      </c>
      <c r="R4086" t="s">
        <v>29</v>
      </c>
      <c r="S4086" t="s">
        <v>30</v>
      </c>
      <c r="T4086" t="s">
        <v>1547</v>
      </c>
      <c r="U4086" t="s">
        <v>67</v>
      </c>
      <c r="V4086" t="s">
        <v>33</v>
      </c>
      <c r="W4086">
        <v>4359</v>
      </c>
      <c r="X4086" s="1">
        <v>41612</v>
      </c>
      <c r="Y4086" t="s">
        <v>34</v>
      </c>
      <c r="Z4086" t="e" vm="22">
        <v>#VALUE!</v>
      </c>
      <c r="AA4086">
        <v>44870</v>
      </c>
      <c r="AB4086" t="e" cm="1" vm="2">
        <f t="array" ref="AB4086">_FV(Table1[[#This Row],[State]],"Country/region",TRUE)</f>
        <v>#VALUE!</v>
      </c>
    </row>
    <row r="4087" spans="1:28" x14ac:dyDescent="0.35">
      <c r="A4087" t="s">
        <v>2618</v>
      </c>
      <c r="B4087">
        <v>51</v>
      </c>
      <c r="C4087" t="s">
        <v>2619</v>
      </c>
      <c r="D4087" t="s">
        <v>46</v>
      </c>
      <c r="E4087">
        <f>YEAR(Table1[[#This Row],[Order Date]])</f>
        <v>2013</v>
      </c>
      <c r="F4087">
        <v>1</v>
      </c>
      <c r="G4087">
        <f>MONTH(Table1[[#This Row],[Order Date]])</f>
        <v>11</v>
      </c>
      <c r="H4087" s="1">
        <v>41608</v>
      </c>
      <c r="I4087">
        <v>9957</v>
      </c>
      <c r="J4087" t="s">
        <v>39</v>
      </c>
      <c r="K4087">
        <v>31</v>
      </c>
      <c r="L4087">
        <v>2.2799999999999998</v>
      </c>
      <c r="M4087" s="2">
        <v>0.06</v>
      </c>
      <c r="N4087">
        <v>74.75</v>
      </c>
      <c r="O4087">
        <v>5.2</v>
      </c>
      <c r="P4087">
        <v>-115.43</v>
      </c>
      <c r="Q4087" s="2">
        <v>0.41</v>
      </c>
      <c r="R4087" t="s">
        <v>29</v>
      </c>
      <c r="S4087" t="s">
        <v>59</v>
      </c>
      <c r="T4087" t="s">
        <v>2530</v>
      </c>
      <c r="U4087" t="s">
        <v>88</v>
      </c>
      <c r="V4087" t="s">
        <v>76</v>
      </c>
      <c r="W4087">
        <v>1378</v>
      </c>
      <c r="X4087" s="1">
        <v>41609</v>
      </c>
      <c r="Y4087" t="s">
        <v>42</v>
      </c>
      <c r="Z4087" t="e" vm="10">
        <v>#VALUE!</v>
      </c>
      <c r="AA4087">
        <v>71109</v>
      </c>
      <c r="AB4087" t="e" cm="1" vm="2">
        <f t="array" ref="AB4087">_FV(Table1[[#This Row],[State]],"Country/region",TRUE)</f>
        <v>#VALUE!</v>
      </c>
    </row>
    <row r="4088" spans="1:28" x14ac:dyDescent="0.35">
      <c r="A4088" t="s">
        <v>1188</v>
      </c>
      <c r="B4088">
        <v>51</v>
      </c>
      <c r="C4088" t="s">
        <v>1189</v>
      </c>
      <c r="D4088" t="s">
        <v>38</v>
      </c>
      <c r="E4088">
        <f>YEAR(Table1[[#This Row],[Order Date]])</f>
        <v>2013</v>
      </c>
      <c r="F4088">
        <v>1</v>
      </c>
      <c r="G4088">
        <f>MONTH(Table1[[#This Row],[Order Date]])</f>
        <v>11</v>
      </c>
      <c r="H4088" s="1">
        <v>41608</v>
      </c>
      <c r="I4088">
        <v>37216</v>
      </c>
      <c r="J4088" t="s">
        <v>28</v>
      </c>
      <c r="K4088">
        <v>24</v>
      </c>
      <c r="L4088">
        <v>20.98</v>
      </c>
      <c r="M4088" s="2">
        <v>0.01</v>
      </c>
      <c r="N4088">
        <v>527.25</v>
      </c>
      <c r="O4088">
        <v>8.83</v>
      </c>
      <c r="P4088">
        <v>74.009500000000003</v>
      </c>
      <c r="Q4088" s="2">
        <v>0.37</v>
      </c>
      <c r="R4088" t="s">
        <v>29</v>
      </c>
      <c r="S4088" t="s">
        <v>30</v>
      </c>
      <c r="T4088" t="s">
        <v>197</v>
      </c>
      <c r="U4088" t="s">
        <v>67</v>
      </c>
      <c r="V4088" t="s">
        <v>68</v>
      </c>
      <c r="W4088">
        <v>5225</v>
      </c>
      <c r="X4088" s="1">
        <v>41609</v>
      </c>
      <c r="Y4088" t="s">
        <v>34</v>
      </c>
      <c r="Z4088" t="e" vm="11">
        <v>#VALUE!</v>
      </c>
      <c r="AA4088">
        <v>78641</v>
      </c>
      <c r="AB4088" t="e" cm="1" vm="2">
        <f t="array" ref="AB4088">_FV(Table1[[#This Row],[State]],"Country/region",TRUE)</f>
        <v>#VALUE!</v>
      </c>
    </row>
    <row r="4089" spans="1:28" x14ac:dyDescent="0.35">
      <c r="A4089" t="s">
        <v>1147</v>
      </c>
      <c r="B4089">
        <v>51</v>
      </c>
      <c r="C4089" t="s">
        <v>2956</v>
      </c>
      <c r="D4089" t="s">
        <v>27</v>
      </c>
      <c r="E4089">
        <f>YEAR(Table1[[#This Row],[Order Date]])</f>
        <v>2013</v>
      </c>
      <c r="F4089">
        <v>1</v>
      </c>
      <c r="G4089">
        <f>MONTH(Table1[[#This Row],[Order Date]])</f>
        <v>11</v>
      </c>
      <c r="H4089" s="1">
        <v>41608</v>
      </c>
      <c r="I4089">
        <v>24102</v>
      </c>
      <c r="J4089" t="s">
        <v>58</v>
      </c>
      <c r="K4089">
        <v>50</v>
      </c>
      <c r="L4089">
        <v>37.76</v>
      </c>
      <c r="M4089" s="2">
        <v>0.03</v>
      </c>
      <c r="N4089">
        <v>1844.26</v>
      </c>
      <c r="O4089">
        <v>12.9</v>
      </c>
      <c r="P4089">
        <v>47.58</v>
      </c>
      <c r="Q4089" s="2">
        <v>0.56999999999999995</v>
      </c>
      <c r="R4089" t="s">
        <v>29</v>
      </c>
      <c r="S4089" t="s">
        <v>30</v>
      </c>
      <c r="T4089" t="s">
        <v>807</v>
      </c>
      <c r="U4089" t="s">
        <v>32</v>
      </c>
      <c r="V4089" t="s">
        <v>33</v>
      </c>
      <c r="W4089">
        <v>3379</v>
      </c>
      <c r="X4089" s="1">
        <v>41609</v>
      </c>
      <c r="Y4089" t="s">
        <v>34</v>
      </c>
      <c r="Z4089" t="e" vm="21">
        <v>#VALUE!</v>
      </c>
      <c r="AA4089">
        <v>4401</v>
      </c>
      <c r="AB4089" t="e" cm="1" vm="2">
        <f t="array" ref="AB4089">_FV(Table1[[#This Row],[State]],"Country/region",TRUE)</f>
        <v>#VALUE!</v>
      </c>
    </row>
    <row r="4090" spans="1:28" x14ac:dyDescent="0.35">
      <c r="A4090" t="s">
        <v>251</v>
      </c>
      <c r="B4090">
        <v>51</v>
      </c>
      <c r="C4090" t="s">
        <v>252</v>
      </c>
      <c r="D4090" t="s">
        <v>57</v>
      </c>
      <c r="E4090">
        <f>YEAR(Table1[[#This Row],[Order Date]])</f>
        <v>2013</v>
      </c>
      <c r="F4090">
        <v>1</v>
      </c>
      <c r="G4090">
        <f>MONTH(Table1[[#This Row],[Order Date]])</f>
        <v>11</v>
      </c>
      <c r="H4090" s="1">
        <v>41608</v>
      </c>
      <c r="I4090">
        <v>27527</v>
      </c>
      <c r="J4090" t="s">
        <v>131</v>
      </c>
      <c r="K4090">
        <v>37</v>
      </c>
      <c r="L4090">
        <v>10.4</v>
      </c>
      <c r="M4090" s="2">
        <v>0.09</v>
      </c>
      <c r="N4090">
        <v>376.58</v>
      </c>
      <c r="O4090">
        <v>5.4</v>
      </c>
      <c r="P4090">
        <v>1.33</v>
      </c>
      <c r="Q4090" s="2">
        <v>0.51</v>
      </c>
      <c r="R4090" t="s">
        <v>48</v>
      </c>
      <c r="S4090" t="s">
        <v>139</v>
      </c>
      <c r="T4090" t="s">
        <v>1138</v>
      </c>
      <c r="U4090" t="s">
        <v>82</v>
      </c>
      <c r="V4090" t="s">
        <v>33</v>
      </c>
      <c r="W4090">
        <v>3859</v>
      </c>
      <c r="X4090" s="1">
        <v>41611</v>
      </c>
      <c r="Y4090" t="s">
        <v>34</v>
      </c>
      <c r="Z4090" t="e" vm="1">
        <v>#VALUE!</v>
      </c>
      <c r="AA4090">
        <v>15122</v>
      </c>
      <c r="AB4090" t="e" cm="1" vm="2">
        <f t="array" ref="AB4090">_FV(Table1[[#This Row],[State]],"Country/region",TRUE)</f>
        <v>#VALUE!</v>
      </c>
    </row>
    <row r="4091" spans="1:28" x14ac:dyDescent="0.35">
      <c r="A4091" t="s">
        <v>513</v>
      </c>
      <c r="B4091">
        <v>51</v>
      </c>
      <c r="C4091" t="s">
        <v>514</v>
      </c>
      <c r="D4091" t="s">
        <v>38</v>
      </c>
      <c r="E4091">
        <f>YEAR(Table1[[#This Row],[Order Date]])</f>
        <v>2013</v>
      </c>
      <c r="F4091">
        <v>1</v>
      </c>
      <c r="G4091">
        <f>MONTH(Table1[[#This Row],[Order Date]])</f>
        <v>12</v>
      </c>
      <c r="H4091" s="1">
        <v>41609</v>
      </c>
      <c r="I4091">
        <v>1831</v>
      </c>
      <c r="J4091" t="s">
        <v>58</v>
      </c>
      <c r="K4091">
        <v>33</v>
      </c>
      <c r="L4091">
        <v>370.98</v>
      </c>
      <c r="M4091" s="2">
        <v>0</v>
      </c>
      <c r="N4091">
        <v>12586.19</v>
      </c>
      <c r="O4091">
        <v>99</v>
      </c>
      <c r="P4091">
        <v>619.71</v>
      </c>
      <c r="Q4091" s="2">
        <v>0.65</v>
      </c>
      <c r="R4091" t="s">
        <v>29</v>
      </c>
      <c r="S4091" t="s">
        <v>49</v>
      </c>
      <c r="T4091" t="s">
        <v>2335</v>
      </c>
      <c r="U4091" t="s">
        <v>32</v>
      </c>
      <c r="V4091" t="s">
        <v>33</v>
      </c>
      <c r="W4091">
        <v>266</v>
      </c>
      <c r="X4091" s="1">
        <v>41610</v>
      </c>
      <c r="Y4091" t="s">
        <v>53</v>
      </c>
      <c r="Z4091" t="e" vm="1">
        <v>#VALUE!</v>
      </c>
      <c r="AA4091">
        <v>15228</v>
      </c>
      <c r="AB4091" t="e" cm="1" vm="2">
        <f t="array" ref="AB4091">_FV(Table1[[#This Row],[State]],"Country/region",TRUE)</f>
        <v>#VALUE!</v>
      </c>
    </row>
    <row r="4092" spans="1:28" x14ac:dyDescent="0.35">
      <c r="A4092" t="s">
        <v>2515</v>
      </c>
      <c r="B4092">
        <v>51</v>
      </c>
      <c r="C4092" t="s">
        <v>2516</v>
      </c>
      <c r="D4092" t="s">
        <v>57</v>
      </c>
      <c r="E4092">
        <f>YEAR(Table1[[#This Row],[Order Date]])</f>
        <v>2013</v>
      </c>
      <c r="F4092">
        <v>1</v>
      </c>
      <c r="G4092">
        <f>MONTH(Table1[[#This Row],[Order Date]])</f>
        <v>12</v>
      </c>
      <c r="H4092" s="1">
        <v>41609</v>
      </c>
      <c r="I4092">
        <v>51426</v>
      </c>
      <c r="J4092" t="s">
        <v>131</v>
      </c>
      <c r="K4092">
        <v>41</v>
      </c>
      <c r="L4092">
        <v>8.33</v>
      </c>
      <c r="M4092" s="2">
        <v>0.01</v>
      </c>
      <c r="N4092">
        <v>357.01</v>
      </c>
      <c r="O4092">
        <v>1.99</v>
      </c>
      <c r="P4092">
        <v>64.5</v>
      </c>
      <c r="Q4092" s="2">
        <v>0.52</v>
      </c>
      <c r="R4092" t="s">
        <v>96</v>
      </c>
      <c r="S4092" t="s">
        <v>139</v>
      </c>
      <c r="T4092" t="s">
        <v>819</v>
      </c>
      <c r="U4092" t="s">
        <v>102</v>
      </c>
      <c r="V4092" t="s">
        <v>76</v>
      </c>
      <c r="W4092">
        <v>7208</v>
      </c>
      <c r="X4092" s="1">
        <v>41610</v>
      </c>
      <c r="Y4092" t="s">
        <v>34</v>
      </c>
      <c r="Z4092" t="e" vm="19">
        <v>#VALUE!</v>
      </c>
      <c r="AA4092">
        <v>29418</v>
      </c>
      <c r="AB4092" t="e" cm="1" vm="2">
        <f t="array" ref="AB4092">_FV(Table1[[#This Row],[State]],"Country/region",TRUE)</f>
        <v>#VALUE!</v>
      </c>
    </row>
    <row r="4093" spans="1:28" x14ac:dyDescent="0.35">
      <c r="A4093" t="s">
        <v>3250</v>
      </c>
      <c r="B4093">
        <v>51</v>
      </c>
      <c r="C4093" t="s">
        <v>2623</v>
      </c>
      <c r="D4093" t="s">
        <v>27</v>
      </c>
      <c r="E4093">
        <f>YEAR(Table1[[#This Row],[Order Date]])</f>
        <v>2013</v>
      </c>
      <c r="F4093">
        <v>1</v>
      </c>
      <c r="G4093">
        <f>MONTH(Table1[[#This Row],[Order Date]])</f>
        <v>12</v>
      </c>
      <c r="H4093" s="1">
        <v>41609</v>
      </c>
      <c r="I4093">
        <v>13799</v>
      </c>
      <c r="J4093" t="s">
        <v>58</v>
      </c>
      <c r="K4093">
        <v>5</v>
      </c>
      <c r="L4093">
        <v>22.23</v>
      </c>
      <c r="M4093" s="2">
        <v>0.05</v>
      </c>
      <c r="N4093">
        <v>118.06</v>
      </c>
      <c r="O4093">
        <v>5.08</v>
      </c>
      <c r="P4093">
        <v>2.63</v>
      </c>
      <c r="Q4093" s="2">
        <v>0.41</v>
      </c>
      <c r="R4093" t="s">
        <v>48</v>
      </c>
      <c r="S4093" t="s">
        <v>139</v>
      </c>
      <c r="T4093" t="s">
        <v>3251</v>
      </c>
      <c r="U4093" t="s">
        <v>82</v>
      </c>
      <c r="V4093" t="s">
        <v>52</v>
      </c>
      <c r="W4093">
        <v>1931</v>
      </c>
      <c r="X4093" s="1">
        <v>41611</v>
      </c>
      <c r="Y4093" t="s">
        <v>34</v>
      </c>
      <c r="Z4093" t="e" vm="8">
        <v>#VALUE!</v>
      </c>
      <c r="AA4093">
        <v>97007</v>
      </c>
      <c r="AB4093" t="e" cm="1" vm="2">
        <f t="array" ref="AB4093">_FV(Table1[[#This Row],[State]],"Country/region",TRUE)</f>
        <v>#VALUE!</v>
      </c>
    </row>
    <row r="4094" spans="1:28" x14ac:dyDescent="0.35">
      <c r="A4094" t="s">
        <v>3252</v>
      </c>
      <c r="B4094">
        <v>51</v>
      </c>
      <c r="C4094" t="s">
        <v>2717</v>
      </c>
      <c r="D4094" t="s">
        <v>57</v>
      </c>
      <c r="E4094">
        <f>YEAR(Table1[[#This Row],[Order Date]])</f>
        <v>2013</v>
      </c>
      <c r="F4094">
        <v>1</v>
      </c>
      <c r="G4094">
        <f>MONTH(Table1[[#This Row],[Order Date]])</f>
        <v>12</v>
      </c>
      <c r="H4094" s="1">
        <v>41609</v>
      </c>
      <c r="I4094">
        <v>25092</v>
      </c>
      <c r="J4094" t="s">
        <v>28</v>
      </c>
      <c r="K4094">
        <v>6</v>
      </c>
      <c r="L4094">
        <v>21.38</v>
      </c>
      <c r="M4094" s="2">
        <v>0.08</v>
      </c>
      <c r="N4094">
        <v>141.27000000000001</v>
      </c>
      <c r="O4094">
        <v>2.99</v>
      </c>
      <c r="P4094">
        <v>28.1435</v>
      </c>
      <c r="Q4094" s="2">
        <v>0.37</v>
      </c>
      <c r="R4094" t="s">
        <v>29</v>
      </c>
      <c r="S4094" t="s">
        <v>30</v>
      </c>
      <c r="T4094" t="s">
        <v>3253</v>
      </c>
      <c r="U4094" t="s">
        <v>67</v>
      </c>
      <c r="V4094" t="s">
        <v>33</v>
      </c>
      <c r="W4094">
        <v>3524</v>
      </c>
      <c r="X4094" s="1">
        <v>41611</v>
      </c>
      <c r="Y4094" t="s">
        <v>42</v>
      </c>
      <c r="Z4094" t="e" vm="30">
        <v>#VALUE!</v>
      </c>
      <c r="AA4094">
        <v>1028</v>
      </c>
      <c r="AB4094" t="e" cm="1" vm="2">
        <f t="array" ref="AB4094">_FV(Table1[[#This Row],[State]],"Country/region",TRUE)</f>
        <v>#VALUE!</v>
      </c>
    </row>
    <row r="4095" spans="1:28" x14ac:dyDescent="0.35">
      <c r="A4095" t="s">
        <v>1355</v>
      </c>
      <c r="B4095">
        <v>51</v>
      </c>
      <c r="C4095" t="s">
        <v>2717</v>
      </c>
      <c r="D4095" t="s">
        <v>57</v>
      </c>
      <c r="E4095">
        <f>YEAR(Table1[[#This Row],[Order Date]])</f>
        <v>2013</v>
      </c>
      <c r="F4095">
        <v>1</v>
      </c>
      <c r="G4095">
        <f>MONTH(Table1[[#This Row],[Order Date]])</f>
        <v>12</v>
      </c>
      <c r="H4095" s="1">
        <v>41609</v>
      </c>
      <c r="I4095">
        <v>25092</v>
      </c>
      <c r="J4095" t="s">
        <v>28</v>
      </c>
      <c r="K4095">
        <v>42</v>
      </c>
      <c r="L4095">
        <v>5.84</v>
      </c>
      <c r="M4095" s="2">
        <v>7.0000000000000007E-2</v>
      </c>
      <c r="N4095">
        <v>242.8</v>
      </c>
      <c r="O4095">
        <v>1</v>
      </c>
      <c r="P4095">
        <v>95.91</v>
      </c>
      <c r="Q4095" s="2">
        <v>0.38</v>
      </c>
      <c r="R4095" t="s">
        <v>29</v>
      </c>
      <c r="S4095" t="s">
        <v>59</v>
      </c>
      <c r="T4095" t="s">
        <v>2631</v>
      </c>
      <c r="U4095" t="s">
        <v>88</v>
      </c>
      <c r="V4095" t="s">
        <v>33</v>
      </c>
      <c r="W4095">
        <v>3526</v>
      </c>
      <c r="X4095" s="1">
        <v>41611</v>
      </c>
      <c r="Y4095" t="s">
        <v>34</v>
      </c>
      <c r="Z4095" t="e" vm="27">
        <v>#VALUE!</v>
      </c>
      <c r="AA4095">
        <v>5701</v>
      </c>
      <c r="AB4095" t="e" cm="1" vm="2">
        <f t="array" ref="AB4095">_FV(Table1[[#This Row],[State]],"Country/region",TRUE)</f>
        <v>#VALUE!</v>
      </c>
    </row>
    <row r="4096" spans="1:28" x14ac:dyDescent="0.35">
      <c r="A4096" t="s">
        <v>3254</v>
      </c>
      <c r="B4096">
        <v>51</v>
      </c>
      <c r="C4096" t="s">
        <v>2717</v>
      </c>
      <c r="D4096" t="s">
        <v>57</v>
      </c>
      <c r="E4096">
        <f>YEAR(Table1[[#This Row],[Order Date]])</f>
        <v>2013</v>
      </c>
      <c r="F4096">
        <v>1</v>
      </c>
      <c r="G4096">
        <f>MONTH(Table1[[#This Row],[Order Date]])</f>
        <v>12</v>
      </c>
      <c r="H4096" s="1">
        <v>41609</v>
      </c>
      <c r="I4096">
        <v>25092</v>
      </c>
      <c r="J4096" t="s">
        <v>28</v>
      </c>
      <c r="K4096">
        <v>9</v>
      </c>
      <c r="L4096">
        <v>1.81</v>
      </c>
      <c r="M4096" s="2">
        <v>0.09</v>
      </c>
      <c r="N4096">
        <v>16.02</v>
      </c>
      <c r="O4096">
        <v>0.75</v>
      </c>
      <c r="P4096">
        <v>-2.82</v>
      </c>
      <c r="Q4096" s="2">
        <v>0.52</v>
      </c>
      <c r="R4096" t="s">
        <v>29</v>
      </c>
      <c r="S4096" t="s">
        <v>59</v>
      </c>
      <c r="T4096" t="s">
        <v>362</v>
      </c>
      <c r="U4096" t="s">
        <v>232</v>
      </c>
      <c r="V4096" t="s">
        <v>33</v>
      </c>
      <c r="W4096">
        <v>3525</v>
      </c>
      <c r="X4096" s="1">
        <v>41611</v>
      </c>
      <c r="Y4096" t="s">
        <v>34</v>
      </c>
      <c r="Z4096" t="e" vm="30">
        <v>#VALUE!</v>
      </c>
      <c r="AA4096">
        <v>2186</v>
      </c>
      <c r="AB4096" t="e" cm="1" vm="2">
        <f t="array" ref="AB4096">_FV(Table1[[#This Row],[State]],"Country/region",TRUE)</f>
        <v>#VALUE!</v>
      </c>
    </row>
    <row r="4097" spans="1:28" x14ac:dyDescent="0.35">
      <c r="A4097" t="s">
        <v>71</v>
      </c>
      <c r="B4097">
        <v>51</v>
      </c>
      <c r="C4097" t="s">
        <v>72</v>
      </c>
      <c r="D4097" t="s">
        <v>38</v>
      </c>
      <c r="E4097">
        <f>YEAR(Table1[[#This Row],[Order Date]])</f>
        <v>2013</v>
      </c>
      <c r="F4097">
        <v>1</v>
      </c>
      <c r="G4097">
        <f>MONTH(Table1[[#This Row],[Order Date]])</f>
        <v>12</v>
      </c>
      <c r="H4097" s="1">
        <v>41609</v>
      </c>
      <c r="I4097">
        <v>41632</v>
      </c>
      <c r="J4097" t="s">
        <v>47</v>
      </c>
      <c r="K4097">
        <v>34</v>
      </c>
      <c r="L4097">
        <v>55.99</v>
      </c>
      <c r="M4097" s="2">
        <v>0.05</v>
      </c>
      <c r="N4097">
        <v>1541.4580000000001</v>
      </c>
      <c r="O4097">
        <v>5</v>
      </c>
      <c r="P4097">
        <v>-238.161</v>
      </c>
      <c r="Q4097" s="2">
        <v>0.83</v>
      </c>
      <c r="R4097" t="s">
        <v>96</v>
      </c>
      <c r="S4097" t="s">
        <v>139</v>
      </c>
      <c r="T4097" t="s">
        <v>1160</v>
      </c>
      <c r="U4097" t="s">
        <v>105</v>
      </c>
      <c r="V4097" t="s">
        <v>76</v>
      </c>
      <c r="W4097">
        <v>5865</v>
      </c>
      <c r="X4097" s="1">
        <v>41616</v>
      </c>
      <c r="Y4097" t="s">
        <v>34</v>
      </c>
      <c r="Z4097" t="e" vm="6">
        <v>#VALUE!</v>
      </c>
      <c r="AA4097">
        <v>36869</v>
      </c>
      <c r="AB4097" t="e" cm="1" vm="2">
        <f t="array" ref="AB4097">_FV(Table1[[#This Row],[State]],"Country/region",TRUE)</f>
        <v>#VALUE!</v>
      </c>
    </row>
    <row r="4098" spans="1:28" x14ac:dyDescent="0.35">
      <c r="A4098" t="s">
        <v>1357</v>
      </c>
      <c r="B4098">
        <v>51</v>
      </c>
      <c r="C4098" t="s">
        <v>575</v>
      </c>
      <c r="D4098" t="s">
        <v>57</v>
      </c>
      <c r="E4098">
        <f>YEAR(Table1[[#This Row],[Order Date]])</f>
        <v>2013</v>
      </c>
      <c r="F4098">
        <v>1</v>
      </c>
      <c r="G4098">
        <f>MONTH(Table1[[#This Row],[Order Date]])</f>
        <v>12</v>
      </c>
      <c r="H4098" s="1">
        <v>41610</v>
      </c>
      <c r="I4098">
        <v>25315</v>
      </c>
      <c r="J4098" t="s">
        <v>47</v>
      </c>
      <c r="K4098">
        <v>36</v>
      </c>
      <c r="L4098">
        <v>225.04</v>
      </c>
      <c r="M4098" s="2">
        <v>7.0000000000000007E-2</v>
      </c>
      <c r="N4098">
        <v>7783.36</v>
      </c>
      <c r="O4098">
        <v>11.79</v>
      </c>
      <c r="P4098">
        <v>3506.24</v>
      </c>
      <c r="Q4098" s="2">
        <v>0.42</v>
      </c>
      <c r="R4098" t="s">
        <v>29</v>
      </c>
      <c r="S4098" t="s">
        <v>80</v>
      </c>
      <c r="T4098" t="s">
        <v>1101</v>
      </c>
      <c r="U4098" t="s">
        <v>214</v>
      </c>
      <c r="V4098" t="s">
        <v>68</v>
      </c>
      <c r="W4098">
        <v>3549</v>
      </c>
      <c r="X4098" s="1">
        <v>41610</v>
      </c>
      <c r="Y4098" t="s">
        <v>42</v>
      </c>
      <c r="Z4098" t="e" vm="38">
        <v>#VALUE!</v>
      </c>
      <c r="AA4098">
        <v>46383</v>
      </c>
      <c r="AB4098" t="e" cm="1" vm="2">
        <f t="array" ref="AB4098">_FV(Table1[[#This Row],[State]],"Country/region",TRUE)</f>
        <v>#VALUE!</v>
      </c>
    </row>
    <row r="4099" spans="1:28" x14ac:dyDescent="0.35">
      <c r="A4099" t="s">
        <v>1357</v>
      </c>
      <c r="B4099">
        <v>51</v>
      </c>
      <c r="C4099" t="s">
        <v>575</v>
      </c>
      <c r="D4099" t="s">
        <v>57</v>
      </c>
      <c r="E4099">
        <f>YEAR(Table1[[#This Row],[Order Date]])</f>
        <v>2013</v>
      </c>
      <c r="F4099">
        <v>1</v>
      </c>
      <c r="G4099">
        <f>MONTH(Table1[[#This Row],[Order Date]])</f>
        <v>12</v>
      </c>
      <c r="H4099" s="1">
        <v>41610</v>
      </c>
      <c r="I4099">
        <v>25315</v>
      </c>
      <c r="J4099" t="s">
        <v>47</v>
      </c>
      <c r="K4099">
        <v>21</v>
      </c>
      <c r="L4099">
        <v>2.84</v>
      </c>
      <c r="M4099" s="2">
        <v>0</v>
      </c>
      <c r="N4099">
        <v>61.76</v>
      </c>
      <c r="O4099">
        <v>0.93</v>
      </c>
      <c r="P4099">
        <v>4.34</v>
      </c>
      <c r="Q4099" s="2">
        <v>0.54</v>
      </c>
      <c r="R4099" t="s">
        <v>29</v>
      </c>
      <c r="S4099" t="s">
        <v>59</v>
      </c>
      <c r="T4099" t="s">
        <v>1688</v>
      </c>
      <c r="U4099" t="s">
        <v>88</v>
      </c>
      <c r="V4099" t="s">
        <v>68</v>
      </c>
      <c r="W4099">
        <v>3550</v>
      </c>
      <c r="X4099" s="1">
        <v>41610</v>
      </c>
      <c r="Y4099" t="s">
        <v>34</v>
      </c>
      <c r="Z4099" t="e" vm="38">
        <v>#VALUE!</v>
      </c>
      <c r="AA4099">
        <v>46383</v>
      </c>
      <c r="AB4099" t="e" cm="1" vm="2">
        <f t="array" ref="AB4099">_FV(Table1[[#This Row],[State]],"Country/region",TRUE)</f>
        <v>#VALUE!</v>
      </c>
    </row>
    <row r="4100" spans="1:28" x14ac:dyDescent="0.35">
      <c r="A4100" t="s">
        <v>2996</v>
      </c>
      <c r="B4100">
        <v>51</v>
      </c>
      <c r="C4100" t="s">
        <v>1978</v>
      </c>
      <c r="D4100" t="s">
        <v>38</v>
      </c>
      <c r="E4100">
        <f>YEAR(Table1[[#This Row],[Order Date]])</f>
        <v>2013</v>
      </c>
      <c r="F4100">
        <v>1</v>
      </c>
      <c r="G4100">
        <f>MONTH(Table1[[#This Row],[Order Date]])</f>
        <v>12</v>
      </c>
      <c r="H4100" s="1">
        <v>41610</v>
      </c>
      <c r="I4100">
        <v>26305</v>
      </c>
      <c r="J4100" t="s">
        <v>131</v>
      </c>
      <c r="K4100">
        <v>13</v>
      </c>
      <c r="L4100">
        <v>262.11</v>
      </c>
      <c r="M4100" s="2">
        <v>0.01</v>
      </c>
      <c r="N4100">
        <v>3503.56</v>
      </c>
      <c r="O4100">
        <v>62.74</v>
      </c>
      <c r="P4100">
        <v>-633.441237</v>
      </c>
      <c r="Q4100" s="2">
        <v>0.75</v>
      </c>
      <c r="R4100" t="s">
        <v>48</v>
      </c>
      <c r="S4100" t="s">
        <v>73</v>
      </c>
      <c r="T4100" t="s">
        <v>1595</v>
      </c>
      <c r="U4100" t="s">
        <v>75</v>
      </c>
      <c r="V4100" t="s">
        <v>33</v>
      </c>
      <c r="W4100">
        <v>3674</v>
      </c>
      <c r="X4100" s="1">
        <v>41611</v>
      </c>
      <c r="Y4100" t="s">
        <v>53</v>
      </c>
      <c r="Z4100" t="e" vm="1">
        <v>#VALUE!</v>
      </c>
      <c r="AA4100">
        <v>18504</v>
      </c>
      <c r="AB4100" t="e" cm="1" vm="2">
        <f t="array" ref="AB4100">_FV(Table1[[#This Row],[State]],"Country/region",TRUE)</f>
        <v>#VALUE!</v>
      </c>
    </row>
    <row r="4101" spans="1:28" x14ac:dyDescent="0.35">
      <c r="A4101" t="s">
        <v>1520</v>
      </c>
      <c r="B4101">
        <v>51</v>
      </c>
      <c r="C4101" t="s">
        <v>1313</v>
      </c>
      <c r="D4101" t="s">
        <v>27</v>
      </c>
      <c r="E4101">
        <f>YEAR(Table1[[#This Row],[Order Date]])</f>
        <v>2013</v>
      </c>
      <c r="F4101">
        <v>1</v>
      </c>
      <c r="G4101">
        <f>MONTH(Table1[[#This Row],[Order Date]])</f>
        <v>12</v>
      </c>
      <c r="H4101" s="1">
        <v>41610</v>
      </c>
      <c r="I4101">
        <v>38406</v>
      </c>
      <c r="J4101" t="s">
        <v>131</v>
      </c>
      <c r="K4101">
        <v>12</v>
      </c>
      <c r="L4101">
        <v>58.14</v>
      </c>
      <c r="M4101" s="2">
        <v>0.01</v>
      </c>
      <c r="N4101">
        <v>754.94</v>
      </c>
      <c r="O4101">
        <v>36.61</v>
      </c>
      <c r="P4101">
        <v>-226.24</v>
      </c>
      <c r="Q4101" s="2">
        <v>0.61</v>
      </c>
      <c r="R4101" t="s">
        <v>48</v>
      </c>
      <c r="S4101" t="s">
        <v>73</v>
      </c>
      <c r="T4101" t="s">
        <v>2309</v>
      </c>
      <c r="U4101" t="s">
        <v>154</v>
      </c>
      <c r="V4101" t="s">
        <v>52</v>
      </c>
      <c r="W4101">
        <v>5404</v>
      </c>
      <c r="X4101" s="1">
        <v>41611</v>
      </c>
      <c r="Y4101" t="s">
        <v>53</v>
      </c>
      <c r="Z4101" t="e" vm="4">
        <v>#VALUE!</v>
      </c>
      <c r="AA4101">
        <v>95991</v>
      </c>
      <c r="AB4101" t="e" cm="1" vm="2">
        <f t="array" ref="AB4101">_FV(Table1[[#This Row],[State]],"Country/region",TRUE)</f>
        <v>#VALUE!</v>
      </c>
    </row>
    <row r="4102" spans="1:28" x14ac:dyDescent="0.35">
      <c r="A4102" t="s">
        <v>2036</v>
      </c>
      <c r="B4102">
        <v>51</v>
      </c>
      <c r="C4102" t="s">
        <v>493</v>
      </c>
      <c r="D4102" t="s">
        <v>38</v>
      </c>
      <c r="E4102">
        <f>YEAR(Table1[[#This Row],[Order Date]])</f>
        <v>2013</v>
      </c>
      <c r="F4102">
        <v>1</v>
      </c>
      <c r="G4102">
        <f>MONTH(Table1[[#This Row],[Order Date]])</f>
        <v>12</v>
      </c>
      <c r="H4102" s="1">
        <v>41610</v>
      </c>
      <c r="I4102">
        <v>35042</v>
      </c>
      <c r="J4102" t="s">
        <v>39</v>
      </c>
      <c r="K4102">
        <v>23</v>
      </c>
      <c r="L4102">
        <v>50.98</v>
      </c>
      <c r="M4102" s="2">
        <v>0.06</v>
      </c>
      <c r="N4102">
        <v>1196.8599999999999</v>
      </c>
      <c r="O4102">
        <v>6.5</v>
      </c>
      <c r="P4102">
        <v>-12.51</v>
      </c>
      <c r="Q4102" s="2">
        <v>0.73</v>
      </c>
      <c r="R4102" t="s">
        <v>96</v>
      </c>
      <c r="S4102" t="s">
        <v>30</v>
      </c>
      <c r="T4102" t="s">
        <v>2289</v>
      </c>
      <c r="U4102" t="s">
        <v>102</v>
      </c>
      <c r="V4102" t="s">
        <v>68</v>
      </c>
      <c r="W4102">
        <v>4922</v>
      </c>
      <c r="X4102" s="1">
        <v>41611</v>
      </c>
      <c r="Y4102" t="s">
        <v>34</v>
      </c>
      <c r="Z4102" t="e" vm="25">
        <v>#VALUE!</v>
      </c>
      <c r="AA4102">
        <v>53713</v>
      </c>
      <c r="AB4102" t="e" cm="1" vm="2">
        <f t="array" ref="AB4102">_FV(Table1[[#This Row],[State]],"Country/region",TRUE)</f>
        <v>#VALUE!</v>
      </c>
    </row>
    <row r="4103" spans="1:28" x14ac:dyDescent="0.35">
      <c r="A4103" t="s">
        <v>1357</v>
      </c>
      <c r="B4103">
        <v>51</v>
      </c>
      <c r="C4103" t="s">
        <v>575</v>
      </c>
      <c r="D4103" t="s">
        <v>57</v>
      </c>
      <c r="E4103">
        <f>YEAR(Table1[[#This Row],[Order Date]])</f>
        <v>2013</v>
      </c>
      <c r="F4103">
        <v>1</v>
      </c>
      <c r="G4103">
        <f>MONTH(Table1[[#This Row],[Order Date]])</f>
        <v>12</v>
      </c>
      <c r="H4103" s="1">
        <v>41610</v>
      </c>
      <c r="I4103">
        <v>25315</v>
      </c>
      <c r="J4103" t="s">
        <v>47</v>
      </c>
      <c r="K4103">
        <v>36</v>
      </c>
      <c r="L4103">
        <v>31.76</v>
      </c>
      <c r="M4103" s="2">
        <v>0</v>
      </c>
      <c r="N4103">
        <v>1280.3399999999999</v>
      </c>
      <c r="O4103">
        <v>45.51</v>
      </c>
      <c r="P4103">
        <v>-1048.248</v>
      </c>
      <c r="Q4103" s="2">
        <v>0.65</v>
      </c>
      <c r="R4103" t="s">
        <v>48</v>
      </c>
      <c r="S4103" t="s">
        <v>73</v>
      </c>
      <c r="T4103" t="s">
        <v>448</v>
      </c>
      <c r="U4103" t="s">
        <v>75</v>
      </c>
      <c r="V4103" t="s">
        <v>68</v>
      </c>
      <c r="W4103">
        <v>3551</v>
      </c>
      <c r="X4103" s="1">
        <v>41612</v>
      </c>
      <c r="Y4103" t="s">
        <v>53</v>
      </c>
      <c r="Z4103" t="e" vm="38">
        <v>#VALUE!</v>
      </c>
      <c r="AA4103">
        <v>46383</v>
      </c>
      <c r="AB4103" t="e" cm="1" vm="2">
        <f t="array" ref="AB4103">_FV(Table1[[#This Row],[State]],"Country/region",TRUE)</f>
        <v>#VALUE!</v>
      </c>
    </row>
    <row r="4104" spans="1:28" x14ac:dyDescent="0.35">
      <c r="A4104" t="s">
        <v>2996</v>
      </c>
      <c r="B4104">
        <v>51</v>
      </c>
      <c r="C4104" t="s">
        <v>1978</v>
      </c>
      <c r="D4104" t="s">
        <v>38</v>
      </c>
      <c r="E4104">
        <f>YEAR(Table1[[#This Row],[Order Date]])</f>
        <v>2013</v>
      </c>
      <c r="F4104">
        <v>1</v>
      </c>
      <c r="G4104">
        <f>MONTH(Table1[[#This Row],[Order Date]])</f>
        <v>12</v>
      </c>
      <c r="H4104" s="1">
        <v>41610</v>
      </c>
      <c r="I4104">
        <v>26305</v>
      </c>
      <c r="J4104" t="s">
        <v>131</v>
      </c>
      <c r="K4104">
        <v>50</v>
      </c>
      <c r="L4104">
        <v>22.38</v>
      </c>
      <c r="M4104" s="2">
        <v>7.0000000000000007E-2</v>
      </c>
      <c r="N4104">
        <v>1118.21</v>
      </c>
      <c r="O4104">
        <v>15.1</v>
      </c>
      <c r="P4104">
        <v>-122.7855</v>
      </c>
      <c r="Q4104" s="2">
        <v>0.38</v>
      </c>
      <c r="R4104" t="s">
        <v>29</v>
      </c>
      <c r="S4104" t="s">
        <v>30</v>
      </c>
      <c r="T4104" t="s">
        <v>1190</v>
      </c>
      <c r="U4104" t="s">
        <v>67</v>
      </c>
      <c r="V4104" t="s">
        <v>33</v>
      </c>
      <c r="W4104">
        <v>3673</v>
      </c>
      <c r="X4104" s="1">
        <v>41612</v>
      </c>
      <c r="Y4104" t="s">
        <v>34</v>
      </c>
      <c r="Z4104" t="e" vm="1">
        <v>#VALUE!</v>
      </c>
      <c r="AA4104">
        <v>18504</v>
      </c>
      <c r="AB4104" t="e" cm="1" vm="2">
        <f t="array" ref="AB4104">_FV(Table1[[#This Row],[State]],"Country/region",TRUE)</f>
        <v>#VALUE!</v>
      </c>
    </row>
    <row r="4105" spans="1:28" x14ac:dyDescent="0.35">
      <c r="A4105" t="s">
        <v>2127</v>
      </c>
      <c r="B4105">
        <v>51</v>
      </c>
      <c r="C4105" t="s">
        <v>657</v>
      </c>
      <c r="D4105" t="s">
        <v>46</v>
      </c>
      <c r="E4105">
        <f>YEAR(Table1[[#This Row],[Order Date]])</f>
        <v>2013</v>
      </c>
      <c r="F4105">
        <v>1</v>
      </c>
      <c r="G4105">
        <f>MONTH(Table1[[#This Row],[Order Date]])</f>
        <v>12</v>
      </c>
      <c r="H4105" s="1">
        <v>41611</v>
      </c>
      <c r="I4105">
        <v>19139</v>
      </c>
      <c r="J4105" t="s">
        <v>39</v>
      </c>
      <c r="K4105">
        <v>15</v>
      </c>
      <c r="L4105">
        <v>5.98</v>
      </c>
      <c r="M4105" s="2">
        <v>0.01</v>
      </c>
      <c r="N4105">
        <v>94.84</v>
      </c>
      <c r="O4105">
        <v>5.15</v>
      </c>
      <c r="P4105">
        <v>-26.66</v>
      </c>
      <c r="Q4105" s="2">
        <v>0.36</v>
      </c>
      <c r="R4105" t="s">
        <v>29</v>
      </c>
      <c r="S4105" t="s">
        <v>30</v>
      </c>
      <c r="T4105" t="s">
        <v>1758</v>
      </c>
      <c r="U4105" t="s">
        <v>61</v>
      </c>
      <c r="V4105" t="s">
        <v>33</v>
      </c>
      <c r="W4105">
        <v>2644</v>
      </c>
      <c r="X4105" s="1">
        <v>41612</v>
      </c>
      <c r="Y4105" t="s">
        <v>34</v>
      </c>
      <c r="Z4105" t="e" vm="3">
        <v>#VALUE!</v>
      </c>
      <c r="AA4105">
        <v>21222</v>
      </c>
      <c r="AB4105" t="e" cm="1" vm="2">
        <f t="array" ref="AB4105">_FV(Table1[[#This Row],[State]],"Country/region",TRUE)</f>
        <v>#VALUE!</v>
      </c>
    </row>
    <row r="4106" spans="1:28" x14ac:dyDescent="0.35">
      <c r="A4106" t="s">
        <v>2337</v>
      </c>
      <c r="B4106">
        <v>51</v>
      </c>
      <c r="C4106" t="s">
        <v>2338</v>
      </c>
      <c r="D4106" t="s">
        <v>46</v>
      </c>
      <c r="E4106">
        <f>YEAR(Table1[[#This Row],[Order Date]])</f>
        <v>2013</v>
      </c>
      <c r="F4106">
        <v>1</v>
      </c>
      <c r="G4106">
        <f>MONTH(Table1[[#This Row],[Order Date]])</f>
        <v>12</v>
      </c>
      <c r="H4106" s="1">
        <v>41611</v>
      </c>
      <c r="I4106">
        <v>55172</v>
      </c>
      <c r="J4106" t="s">
        <v>39</v>
      </c>
      <c r="K4106">
        <v>1</v>
      </c>
      <c r="L4106">
        <v>35.409999999999997</v>
      </c>
      <c r="M4106" s="2">
        <v>0</v>
      </c>
      <c r="N4106">
        <v>37.89</v>
      </c>
      <c r="O4106">
        <v>1.99</v>
      </c>
      <c r="P4106">
        <v>-120.97</v>
      </c>
      <c r="Q4106" s="2">
        <v>0.43</v>
      </c>
      <c r="R4106" t="s">
        <v>96</v>
      </c>
      <c r="S4106" t="s">
        <v>139</v>
      </c>
      <c r="T4106" t="s">
        <v>1375</v>
      </c>
      <c r="U4106" t="s">
        <v>102</v>
      </c>
      <c r="V4106" t="s">
        <v>33</v>
      </c>
      <c r="W4106">
        <v>7697</v>
      </c>
      <c r="X4106" s="1">
        <v>41612</v>
      </c>
      <c r="Y4106" t="s">
        <v>34</v>
      </c>
      <c r="Z4106" t="e" vm="22">
        <v>#VALUE!</v>
      </c>
      <c r="AA4106">
        <v>45801</v>
      </c>
      <c r="AB4106" t="e" cm="1" vm="2">
        <f t="array" ref="AB4106">_FV(Table1[[#This Row],[State]],"Country/region",TRUE)</f>
        <v>#VALUE!</v>
      </c>
    </row>
    <row r="4107" spans="1:28" x14ac:dyDescent="0.35">
      <c r="A4107" t="s">
        <v>2110</v>
      </c>
      <c r="B4107">
        <v>51</v>
      </c>
      <c r="C4107" t="s">
        <v>1443</v>
      </c>
      <c r="D4107" t="s">
        <v>38</v>
      </c>
      <c r="E4107">
        <f>YEAR(Table1[[#This Row],[Order Date]])</f>
        <v>2013</v>
      </c>
      <c r="F4107">
        <v>1</v>
      </c>
      <c r="G4107">
        <f>MONTH(Table1[[#This Row],[Order Date]])</f>
        <v>12</v>
      </c>
      <c r="H4107" s="1">
        <v>41611</v>
      </c>
      <c r="I4107">
        <v>44390</v>
      </c>
      <c r="J4107" t="s">
        <v>39</v>
      </c>
      <c r="K4107">
        <v>32</v>
      </c>
      <c r="L4107">
        <v>99.23</v>
      </c>
      <c r="M4107" s="2">
        <v>0.03</v>
      </c>
      <c r="N4107">
        <v>3234.1</v>
      </c>
      <c r="O4107">
        <v>8.99</v>
      </c>
      <c r="P4107">
        <v>2033.5</v>
      </c>
      <c r="Q4107" s="2">
        <v>0.35</v>
      </c>
      <c r="R4107" t="s">
        <v>48</v>
      </c>
      <c r="S4107" t="s">
        <v>139</v>
      </c>
      <c r="T4107" t="s">
        <v>1851</v>
      </c>
      <c r="U4107" t="s">
        <v>82</v>
      </c>
      <c r="V4107" t="s">
        <v>68</v>
      </c>
      <c r="W4107">
        <v>6272</v>
      </c>
      <c r="X4107" s="1">
        <v>41613</v>
      </c>
      <c r="Y4107" t="s">
        <v>34</v>
      </c>
      <c r="Z4107" t="e" vm="11">
        <v>#VALUE!</v>
      </c>
      <c r="AA4107">
        <v>75109</v>
      </c>
      <c r="AB4107" t="e" cm="1" vm="2">
        <f t="array" ref="AB4107">_FV(Table1[[#This Row],[State]],"Country/region",TRUE)</f>
        <v>#VALUE!</v>
      </c>
    </row>
    <row r="4108" spans="1:28" x14ac:dyDescent="0.35">
      <c r="A4108" t="s">
        <v>948</v>
      </c>
      <c r="B4108">
        <v>51</v>
      </c>
      <c r="C4108" t="s">
        <v>2532</v>
      </c>
      <c r="D4108" t="s">
        <v>57</v>
      </c>
      <c r="E4108">
        <f>YEAR(Table1[[#This Row],[Order Date]])</f>
        <v>2013</v>
      </c>
      <c r="F4108">
        <v>1</v>
      </c>
      <c r="G4108">
        <f>MONTH(Table1[[#This Row],[Order Date]])</f>
        <v>12</v>
      </c>
      <c r="H4108" s="1">
        <v>41611</v>
      </c>
      <c r="I4108">
        <v>41570</v>
      </c>
      <c r="J4108" t="s">
        <v>39</v>
      </c>
      <c r="K4108">
        <v>24</v>
      </c>
      <c r="L4108">
        <v>104.85</v>
      </c>
      <c r="M4108" s="2">
        <v>0.09</v>
      </c>
      <c r="N4108">
        <v>2289.92</v>
      </c>
      <c r="O4108">
        <v>4.6500000000000004</v>
      </c>
      <c r="P4108">
        <v>1037.55</v>
      </c>
      <c r="Q4108" s="2">
        <v>0.37</v>
      </c>
      <c r="R4108" t="s">
        <v>29</v>
      </c>
      <c r="S4108" t="s">
        <v>30</v>
      </c>
      <c r="T4108" t="s">
        <v>2406</v>
      </c>
      <c r="U4108" t="s">
        <v>61</v>
      </c>
      <c r="V4108" t="s">
        <v>68</v>
      </c>
      <c r="W4108">
        <v>5857</v>
      </c>
      <c r="X4108" s="1">
        <v>41613</v>
      </c>
      <c r="Y4108" t="s">
        <v>34</v>
      </c>
      <c r="Z4108" t="e" vm="38">
        <v>#VALUE!</v>
      </c>
      <c r="AA4108">
        <v>46952</v>
      </c>
      <c r="AB4108" t="e" cm="1" vm="2">
        <f t="array" ref="AB4108">_FV(Table1[[#This Row],[State]],"Country/region",TRUE)</f>
        <v>#VALUE!</v>
      </c>
    </row>
    <row r="4109" spans="1:28" x14ac:dyDescent="0.35">
      <c r="A4109" t="s">
        <v>1892</v>
      </c>
      <c r="B4109">
        <v>51</v>
      </c>
      <c r="C4109" t="s">
        <v>1893</v>
      </c>
      <c r="D4109" t="s">
        <v>38</v>
      </c>
      <c r="E4109">
        <f>YEAR(Table1[[#This Row],[Order Date]])</f>
        <v>2013</v>
      </c>
      <c r="F4109">
        <v>1</v>
      </c>
      <c r="G4109">
        <f>MONTH(Table1[[#This Row],[Order Date]])</f>
        <v>12</v>
      </c>
      <c r="H4109" s="1">
        <v>41611</v>
      </c>
      <c r="I4109">
        <v>25350</v>
      </c>
      <c r="J4109" t="s">
        <v>39</v>
      </c>
      <c r="K4109">
        <v>30</v>
      </c>
      <c r="L4109">
        <v>80.98</v>
      </c>
      <c r="M4109" s="2">
        <v>0</v>
      </c>
      <c r="N4109">
        <v>2477.9899999999998</v>
      </c>
      <c r="O4109">
        <v>4.5</v>
      </c>
      <c r="P4109">
        <v>747.68</v>
      </c>
      <c r="Q4109" s="2">
        <v>0.59</v>
      </c>
      <c r="R4109" t="s">
        <v>29</v>
      </c>
      <c r="S4109" t="s">
        <v>30</v>
      </c>
      <c r="T4109" t="s">
        <v>2804</v>
      </c>
      <c r="U4109" t="s">
        <v>214</v>
      </c>
      <c r="V4109" t="s">
        <v>76</v>
      </c>
      <c r="W4109">
        <v>3557</v>
      </c>
      <c r="X4109" s="1">
        <v>41613</v>
      </c>
      <c r="Y4109" t="s">
        <v>34</v>
      </c>
      <c r="Z4109" t="e" vm="14">
        <v>#VALUE!</v>
      </c>
      <c r="AA4109">
        <v>33461</v>
      </c>
      <c r="AB4109" t="e" cm="1" vm="2">
        <f t="array" ref="AB4109">_FV(Table1[[#This Row],[State]],"Country/region",TRUE)</f>
        <v>#VALUE!</v>
      </c>
    </row>
    <row r="4110" spans="1:28" x14ac:dyDescent="0.35">
      <c r="A4110" t="s">
        <v>1892</v>
      </c>
      <c r="B4110">
        <v>51</v>
      </c>
      <c r="C4110" t="s">
        <v>1893</v>
      </c>
      <c r="D4110" t="s">
        <v>38</v>
      </c>
      <c r="E4110">
        <f>YEAR(Table1[[#This Row],[Order Date]])</f>
        <v>2013</v>
      </c>
      <c r="F4110">
        <v>1</v>
      </c>
      <c r="G4110">
        <f>MONTH(Table1[[#This Row],[Order Date]])</f>
        <v>12</v>
      </c>
      <c r="H4110" s="1">
        <v>41611</v>
      </c>
      <c r="I4110">
        <v>25350</v>
      </c>
      <c r="J4110" t="s">
        <v>39</v>
      </c>
      <c r="K4110">
        <v>23</v>
      </c>
      <c r="L4110">
        <v>2.1</v>
      </c>
      <c r="M4110" s="2">
        <v>0.06</v>
      </c>
      <c r="N4110">
        <v>48.83</v>
      </c>
      <c r="O4110">
        <v>0.7</v>
      </c>
      <c r="P4110">
        <v>1</v>
      </c>
      <c r="Q4110" s="2">
        <v>0.56999999999999995</v>
      </c>
      <c r="R4110" t="s">
        <v>29</v>
      </c>
      <c r="S4110" t="s">
        <v>59</v>
      </c>
      <c r="T4110" t="s">
        <v>161</v>
      </c>
      <c r="U4110" t="s">
        <v>88</v>
      </c>
      <c r="V4110" t="s">
        <v>76</v>
      </c>
      <c r="W4110">
        <v>3558</v>
      </c>
      <c r="X4110" s="1">
        <v>41613</v>
      </c>
      <c r="Y4110" t="s">
        <v>34</v>
      </c>
      <c r="Z4110" t="e" vm="14">
        <v>#VALUE!</v>
      </c>
      <c r="AA4110">
        <v>33461</v>
      </c>
      <c r="AB4110" t="e" cm="1" vm="2">
        <f t="array" ref="AB4110">_FV(Table1[[#This Row],[State]],"Country/region",TRUE)</f>
        <v>#VALUE!</v>
      </c>
    </row>
    <row r="4111" spans="1:28" x14ac:dyDescent="0.35">
      <c r="A4111" t="s">
        <v>1970</v>
      </c>
      <c r="B4111">
        <v>51</v>
      </c>
      <c r="C4111" t="s">
        <v>1971</v>
      </c>
      <c r="D4111" t="s">
        <v>46</v>
      </c>
      <c r="E4111">
        <f>YEAR(Table1[[#This Row],[Order Date]])</f>
        <v>2013</v>
      </c>
      <c r="F4111">
        <v>1</v>
      </c>
      <c r="G4111">
        <f>MONTH(Table1[[#This Row],[Order Date]])</f>
        <v>12</v>
      </c>
      <c r="H4111" s="1">
        <v>41612</v>
      </c>
      <c r="I4111">
        <v>40800</v>
      </c>
      <c r="J4111" t="s">
        <v>39</v>
      </c>
      <c r="K4111">
        <v>41</v>
      </c>
      <c r="L4111">
        <v>6.48</v>
      </c>
      <c r="M4111" s="2">
        <v>0.05</v>
      </c>
      <c r="N4111">
        <v>260.31</v>
      </c>
      <c r="O4111">
        <v>7.91</v>
      </c>
      <c r="P4111">
        <v>-175.26</v>
      </c>
      <c r="Q4111" s="2">
        <v>0.37</v>
      </c>
      <c r="R4111" t="s">
        <v>29</v>
      </c>
      <c r="S4111" t="s">
        <v>30</v>
      </c>
      <c r="T4111" t="s">
        <v>1635</v>
      </c>
      <c r="U4111" t="s">
        <v>61</v>
      </c>
      <c r="V4111" t="s">
        <v>33</v>
      </c>
      <c r="W4111">
        <v>5740</v>
      </c>
      <c r="X4111" s="1">
        <v>41612</v>
      </c>
      <c r="Y4111" t="s">
        <v>34</v>
      </c>
      <c r="Z4111" t="e" vm="1">
        <v>#VALUE!</v>
      </c>
      <c r="AA4111">
        <v>17112</v>
      </c>
      <c r="AB4111" t="e" cm="1" vm="2">
        <f t="array" ref="AB4111">_FV(Table1[[#This Row],[State]],"Country/region",TRUE)</f>
        <v>#VALUE!</v>
      </c>
    </row>
    <row r="4112" spans="1:28" x14ac:dyDescent="0.35">
      <c r="A4112" t="s">
        <v>1213</v>
      </c>
      <c r="B4112">
        <v>51</v>
      </c>
      <c r="C4112" t="s">
        <v>1202</v>
      </c>
      <c r="D4112" t="s">
        <v>57</v>
      </c>
      <c r="E4112">
        <f>YEAR(Table1[[#This Row],[Order Date]])</f>
        <v>2013</v>
      </c>
      <c r="F4112">
        <v>1</v>
      </c>
      <c r="G4112">
        <f>MONTH(Table1[[#This Row],[Order Date]])</f>
        <v>12</v>
      </c>
      <c r="H4112" s="1">
        <v>41612</v>
      </c>
      <c r="I4112">
        <v>27746</v>
      </c>
      <c r="J4112" t="s">
        <v>58</v>
      </c>
      <c r="K4112">
        <v>3</v>
      </c>
      <c r="L4112">
        <v>499.99</v>
      </c>
      <c r="M4112" s="2">
        <v>0.04</v>
      </c>
      <c r="N4112">
        <v>1540.77</v>
      </c>
      <c r="O4112">
        <v>24.49</v>
      </c>
      <c r="P4112">
        <v>-1572.64</v>
      </c>
      <c r="Q4112" s="2">
        <v>0.36</v>
      </c>
      <c r="R4112" t="s">
        <v>96</v>
      </c>
      <c r="S4112" t="s">
        <v>40</v>
      </c>
      <c r="T4112" t="s">
        <v>833</v>
      </c>
      <c r="U4112" t="s">
        <v>192</v>
      </c>
      <c r="V4112" t="s">
        <v>33</v>
      </c>
      <c r="W4112">
        <v>3886</v>
      </c>
      <c r="X4112" s="1">
        <v>41612</v>
      </c>
      <c r="Y4112" t="s">
        <v>34</v>
      </c>
      <c r="Z4112" t="e" vm="1">
        <v>#VALUE!</v>
      </c>
      <c r="AA4112">
        <v>17602</v>
      </c>
      <c r="AB4112" t="e" cm="1" vm="2">
        <f t="array" ref="AB4112">_FV(Table1[[#This Row],[State]],"Country/region",TRUE)</f>
        <v>#VALUE!</v>
      </c>
    </row>
    <row r="4113" spans="1:28" x14ac:dyDescent="0.35">
      <c r="A4113" t="s">
        <v>3255</v>
      </c>
      <c r="B4113">
        <v>51</v>
      </c>
      <c r="C4113" t="s">
        <v>1202</v>
      </c>
      <c r="D4113" t="s">
        <v>57</v>
      </c>
      <c r="E4113">
        <f>YEAR(Table1[[#This Row],[Order Date]])</f>
        <v>2013</v>
      </c>
      <c r="F4113">
        <v>1</v>
      </c>
      <c r="G4113">
        <f>MONTH(Table1[[#This Row],[Order Date]])</f>
        <v>12</v>
      </c>
      <c r="H4113" s="1">
        <v>41612</v>
      </c>
      <c r="I4113">
        <v>27746</v>
      </c>
      <c r="J4113" t="s">
        <v>58</v>
      </c>
      <c r="K4113">
        <v>3</v>
      </c>
      <c r="L4113">
        <v>29.34</v>
      </c>
      <c r="M4113" s="2">
        <v>0.1</v>
      </c>
      <c r="N4113">
        <v>87.09</v>
      </c>
      <c r="O4113">
        <v>7.87</v>
      </c>
      <c r="P4113">
        <v>-42.73</v>
      </c>
      <c r="Q4113" s="2">
        <v>0.54</v>
      </c>
      <c r="R4113" t="s">
        <v>48</v>
      </c>
      <c r="S4113" t="s">
        <v>30</v>
      </c>
      <c r="T4113" t="s">
        <v>1463</v>
      </c>
      <c r="U4113" t="s">
        <v>82</v>
      </c>
      <c r="V4113" t="s">
        <v>52</v>
      </c>
      <c r="W4113">
        <v>3884</v>
      </c>
      <c r="X4113" s="1">
        <v>41613</v>
      </c>
      <c r="Y4113" t="s">
        <v>34</v>
      </c>
      <c r="Z4113" t="e" vm="8">
        <v>#VALUE!</v>
      </c>
      <c r="AA4113">
        <v>97601</v>
      </c>
      <c r="AB4113" t="e" cm="1" vm="2">
        <f t="array" ref="AB4113">_FV(Table1[[#This Row],[State]],"Country/region",TRUE)</f>
        <v>#VALUE!</v>
      </c>
    </row>
    <row r="4114" spans="1:28" x14ac:dyDescent="0.35">
      <c r="A4114" t="s">
        <v>3256</v>
      </c>
      <c r="B4114">
        <v>51</v>
      </c>
      <c r="C4114" t="s">
        <v>1059</v>
      </c>
      <c r="D4114" t="s">
        <v>38</v>
      </c>
      <c r="E4114">
        <f>YEAR(Table1[[#This Row],[Order Date]])</f>
        <v>2013</v>
      </c>
      <c r="F4114">
        <v>1</v>
      </c>
      <c r="G4114">
        <f>MONTH(Table1[[#This Row],[Order Date]])</f>
        <v>12</v>
      </c>
      <c r="H4114" s="1">
        <v>41612</v>
      </c>
      <c r="I4114">
        <v>3586</v>
      </c>
      <c r="J4114" t="s">
        <v>28</v>
      </c>
      <c r="K4114">
        <v>32</v>
      </c>
      <c r="L4114">
        <v>12.58</v>
      </c>
      <c r="M4114" s="2">
        <v>0.06</v>
      </c>
      <c r="N4114">
        <v>383.57</v>
      </c>
      <c r="O4114">
        <v>5.16</v>
      </c>
      <c r="P4114">
        <v>70.510000000000005</v>
      </c>
      <c r="Q4114" s="2">
        <v>0.43</v>
      </c>
      <c r="R4114" t="s">
        <v>48</v>
      </c>
      <c r="S4114" t="s">
        <v>30</v>
      </c>
      <c r="T4114" t="s">
        <v>2067</v>
      </c>
      <c r="U4114" t="s">
        <v>82</v>
      </c>
      <c r="V4114" t="s">
        <v>33</v>
      </c>
      <c r="W4114">
        <v>523</v>
      </c>
      <c r="X4114" s="1">
        <v>41613</v>
      </c>
      <c r="Y4114" t="s">
        <v>34</v>
      </c>
      <c r="Z4114" t="e" vm="15">
        <v>#VALUE!</v>
      </c>
      <c r="AA4114">
        <v>12047</v>
      </c>
      <c r="AB4114" t="e" cm="1" vm="2">
        <f t="array" ref="AB4114">_FV(Table1[[#This Row],[State]],"Country/region",TRUE)</f>
        <v>#VALUE!</v>
      </c>
    </row>
    <row r="4115" spans="1:28" x14ac:dyDescent="0.35">
      <c r="A4115" t="s">
        <v>3255</v>
      </c>
      <c r="B4115">
        <v>51</v>
      </c>
      <c r="C4115" t="s">
        <v>1202</v>
      </c>
      <c r="D4115" t="s">
        <v>57</v>
      </c>
      <c r="E4115">
        <f>YEAR(Table1[[#This Row],[Order Date]])</f>
        <v>2013</v>
      </c>
      <c r="F4115">
        <v>1</v>
      </c>
      <c r="G4115">
        <f>MONTH(Table1[[#This Row],[Order Date]])</f>
        <v>12</v>
      </c>
      <c r="H4115" s="1">
        <v>41612</v>
      </c>
      <c r="I4115">
        <v>27746</v>
      </c>
      <c r="J4115" t="s">
        <v>58</v>
      </c>
      <c r="K4115">
        <v>42</v>
      </c>
      <c r="L4115">
        <v>4.76</v>
      </c>
      <c r="M4115" s="2">
        <v>7.0000000000000007E-2</v>
      </c>
      <c r="N4115">
        <v>196.1</v>
      </c>
      <c r="O4115">
        <v>0.88</v>
      </c>
      <c r="P4115">
        <v>71.650000000000006</v>
      </c>
      <c r="Q4115" s="2">
        <v>0.39</v>
      </c>
      <c r="R4115" t="s">
        <v>29</v>
      </c>
      <c r="S4115" t="s">
        <v>59</v>
      </c>
      <c r="T4115" t="s">
        <v>1453</v>
      </c>
      <c r="U4115" t="s">
        <v>61</v>
      </c>
      <c r="V4115" t="s">
        <v>52</v>
      </c>
      <c r="W4115">
        <v>3885</v>
      </c>
      <c r="X4115" s="1">
        <v>41613</v>
      </c>
      <c r="Y4115" t="s">
        <v>34</v>
      </c>
      <c r="Z4115" t="e" vm="8">
        <v>#VALUE!</v>
      </c>
      <c r="AA4115">
        <v>97601</v>
      </c>
      <c r="AB4115" t="e" cm="1" vm="2">
        <f t="array" ref="AB4115">_FV(Table1[[#This Row],[State]],"Country/region",TRUE)</f>
        <v>#VALUE!</v>
      </c>
    </row>
    <row r="4116" spans="1:28" x14ac:dyDescent="0.35">
      <c r="A4116" t="s">
        <v>3256</v>
      </c>
      <c r="B4116">
        <v>51</v>
      </c>
      <c r="C4116" t="s">
        <v>1059</v>
      </c>
      <c r="D4116" t="s">
        <v>38</v>
      </c>
      <c r="E4116">
        <f>YEAR(Table1[[#This Row],[Order Date]])</f>
        <v>2013</v>
      </c>
      <c r="F4116">
        <v>1</v>
      </c>
      <c r="G4116">
        <f>MONTH(Table1[[#This Row],[Order Date]])</f>
        <v>12</v>
      </c>
      <c r="H4116" s="1">
        <v>41612</v>
      </c>
      <c r="I4116">
        <v>3586</v>
      </c>
      <c r="J4116" t="s">
        <v>28</v>
      </c>
      <c r="K4116">
        <v>31</v>
      </c>
      <c r="L4116">
        <v>14.34</v>
      </c>
      <c r="M4116" s="2">
        <v>0.05</v>
      </c>
      <c r="N4116">
        <v>461.1</v>
      </c>
      <c r="O4116">
        <v>5</v>
      </c>
      <c r="P4116">
        <v>116.96</v>
      </c>
      <c r="Q4116" s="2">
        <v>0.49</v>
      </c>
      <c r="R4116" t="s">
        <v>48</v>
      </c>
      <c r="S4116" t="s">
        <v>139</v>
      </c>
      <c r="T4116" t="s">
        <v>506</v>
      </c>
      <c r="U4116" t="s">
        <v>82</v>
      </c>
      <c r="V4116" t="s">
        <v>33</v>
      </c>
      <c r="W4116">
        <v>524</v>
      </c>
      <c r="X4116" s="1">
        <v>41614</v>
      </c>
      <c r="Y4116" t="s">
        <v>34</v>
      </c>
      <c r="Z4116" t="e" vm="15">
        <v>#VALUE!</v>
      </c>
      <c r="AA4116">
        <v>12047</v>
      </c>
      <c r="AB4116" t="e" cm="1" vm="2">
        <f t="array" ref="AB4116">_FV(Table1[[#This Row],[State]],"Country/region",TRUE)</f>
        <v>#VALUE!</v>
      </c>
    </row>
    <row r="4117" spans="1:28" x14ac:dyDescent="0.35">
      <c r="A4117" t="s">
        <v>2589</v>
      </c>
      <c r="B4117">
        <v>51</v>
      </c>
      <c r="C4117" t="s">
        <v>2446</v>
      </c>
      <c r="D4117" t="s">
        <v>27</v>
      </c>
      <c r="E4117">
        <f>YEAR(Table1[[#This Row],[Order Date]])</f>
        <v>2013</v>
      </c>
      <c r="F4117">
        <v>1</v>
      </c>
      <c r="G4117">
        <f>MONTH(Table1[[#This Row],[Order Date]])</f>
        <v>12</v>
      </c>
      <c r="H4117" s="1">
        <v>41612</v>
      </c>
      <c r="I4117">
        <v>58656</v>
      </c>
      <c r="J4117" t="s">
        <v>28</v>
      </c>
      <c r="K4117">
        <v>3</v>
      </c>
      <c r="L4117">
        <v>2.08</v>
      </c>
      <c r="M4117" s="2">
        <v>0.09</v>
      </c>
      <c r="N4117">
        <v>11.01</v>
      </c>
      <c r="O4117">
        <v>5.33</v>
      </c>
      <c r="P4117">
        <v>-1.42</v>
      </c>
      <c r="Q4117" s="2">
        <v>0.43</v>
      </c>
      <c r="R4117" t="s">
        <v>48</v>
      </c>
      <c r="S4117" t="s">
        <v>30</v>
      </c>
      <c r="T4117" t="s">
        <v>311</v>
      </c>
      <c r="U4117" t="s">
        <v>82</v>
      </c>
      <c r="V4117" t="s">
        <v>68</v>
      </c>
      <c r="W4117">
        <v>8202</v>
      </c>
      <c r="X4117" s="1">
        <v>41614</v>
      </c>
      <c r="Y4117" t="s">
        <v>34</v>
      </c>
      <c r="Z4117" t="e" vm="28">
        <v>#VALUE!</v>
      </c>
      <c r="AA4117">
        <v>65721</v>
      </c>
      <c r="AB4117" t="e" cm="1" vm="2">
        <f t="array" ref="AB4117">_FV(Table1[[#This Row],[State]],"Country/region",TRUE)</f>
        <v>#VALUE!</v>
      </c>
    </row>
    <row r="4118" spans="1:28" x14ac:dyDescent="0.35">
      <c r="A4118" t="s">
        <v>1201</v>
      </c>
      <c r="B4118">
        <v>51</v>
      </c>
      <c r="C4118" t="s">
        <v>1971</v>
      </c>
      <c r="D4118" t="s">
        <v>46</v>
      </c>
      <c r="E4118">
        <f>YEAR(Table1[[#This Row],[Order Date]])</f>
        <v>2013</v>
      </c>
      <c r="F4118">
        <v>1</v>
      </c>
      <c r="G4118">
        <f>MONTH(Table1[[#This Row],[Order Date]])</f>
        <v>12</v>
      </c>
      <c r="H4118" s="1">
        <v>41612</v>
      </c>
      <c r="I4118">
        <v>40800</v>
      </c>
      <c r="J4118" t="s">
        <v>39</v>
      </c>
      <c r="K4118">
        <v>18</v>
      </c>
      <c r="L4118">
        <v>5.68</v>
      </c>
      <c r="M4118" s="2">
        <v>0.06</v>
      </c>
      <c r="N4118">
        <v>101.34</v>
      </c>
      <c r="O4118">
        <v>1.39</v>
      </c>
      <c r="P4118">
        <v>26.11</v>
      </c>
      <c r="Q4118" s="2">
        <v>0.38</v>
      </c>
      <c r="R4118" t="s">
        <v>29</v>
      </c>
      <c r="S4118" t="s">
        <v>30</v>
      </c>
      <c r="T4118" t="s">
        <v>748</v>
      </c>
      <c r="U4118" t="s">
        <v>267</v>
      </c>
      <c r="V4118" t="s">
        <v>68</v>
      </c>
      <c r="W4118">
        <v>5741</v>
      </c>
      <c r="X4118" s="1">
        <v>41614</v>
      </c>
      <c r="Y4118" t="s">
        <v>34</v>
      </c>
      <c r="Z4118" t="e" vm="38">
        <v>#VALUE!</v>
      </c>
      <c r="AA4118">
        <v>46322</v>
      </c>
      <c r="AB4118" t="e" cm="1" vm="2">
        <f t="array" ref="AB4118">_FV(Table1[[#This Row],[State]],"Country/region",TRUE)</f>
        <v>#VALUE!</v>
      </c>
    </row>
    <row r="4119" spans="1:28" x14ac:dyDescent="0.35">
      <c r="A4119" t="s">
        <v>2589</v>
      </c>
      <c r="B4119">
        <v>51</v>
      </c>
      <c r="C4119" t="s">
        <v>2446</v>
      </c>
      <c r="D4119" t="s">
        <v>27</v>
      </c>
      <c r="E4119">
        <f>YEAR(Table1[[#This Row],[Order Date]])</f>
        <v>2013</v>
      </c>
      <c r="F4119">
        <v>1</v>
      </c>
      <c r="G4119">
        <f>MONTH(Table1[[#This Row],[Order Date]])</f>
        <v>12</v>
      </c>
      <c r="H4119" s="1">
        <v>41612</v>
      </c>
      <c r="I4119">
        <v>58656</v>
      </c>
      <c r="J4119" t="s">
        <v>28</v>
      </c>
      <c r="K4119">
        <v>5</v>
      </c>
      <c r="L4119">
        <v>6.75</v>
      </c>
      <c r="M4119" s="2">
        <v>0</v>
      </c>
      <c r="N4119">
        <v>39.44</v>
      </c>
      <c r="O4119">
        <v>2.99</v>
      </c>
      <c r="P4119">
        <v>-0.94299999999999995</v>
      </c>
      <c r="Q4119" s="2">
        <v>0.35</v>
      </c>
      <c r="R4119" t="s">
        <v>29</v>
      </c>
      <c r="S4119" t="s">
        <v>30</v>
      </c>
      <c r="T4119" t="s">
        <v>1887</v>
      </c>
      <c r="U4119" t="s">
        <v>67</v>
      </c>
      <c r="V4119" t="s">
        <v>68</v>
      </c>
      <c r="W4119">
        <v>8201</v>
      </c>
      <c r="X4119" s="1">
        <v>41614</v>
      </c>
      <c r="Y4119" t="s">
        <v>34</v>
      </c>
      <c r="Z4119" t="e" vm="28">
        <v>#VALUE!</v>
      </c>
      <c r="AA4119">
        <v>65721</v>
      </c>
      <c r="AB4119" t="e" cm="1" vm="2">
        <f t="array" ref="AB4119">_FV(Table1[[#This Row],[State]],"Country/region",TRUE)</f>
        <v>#VALUE!</v>
      </c>
    </row>
    <row r="4120" spans="1:28" x14ac:dyDescent="0.35">
      <c r="A4120" t="s">
        <v>451</v>
      </c>
      <c r="B4120">
        <v>51</v>
      </c>
      <c r="C4120" t="s">
        <v>452</v>
      </c>
      <c r="D4120" t="s">
        <v>27</v>
      </c>
      <c r="E4120">
        <f>YEAR(Table1[[#This Row],[Order Date]])</f>
        <v>2013</v>
      </c>
      <c r="F4120">
        <v>1</v>
      </c>
      <c r="G4120">
        <f>MONTH(Table1[[#This Row],[Order Date]])</f>
        <v>12</v>
      </c>
      <c r="H4120" s="1">
        <v>41612</v>
      </c>
      <c r="I4120">
        <v>1825</v>
      </c>
      <c r="J4120" t="s">
        <v>131</v>
      </c>
      <c r="K4120">
        <v>22</v>
      </c>
      <c r="L4120">
        <v>1.76</v>
      </c>
      <c r="M4120" s="2">
        <v>0.03</v>
      </c>
      <c r="N4120">
        <v>38.26</v>
      </c>
      <c r="O4120">
        <v>0.7</v>
      </c>
      <c r="P4120">
        <v>-2.34</v>
      </c>
      <c r="Q4120" s="2">
        <v>0.56000000000000005</v>
      </c>
      <c r="R4120" t="s">
        <v>29</v>
      </c>
      <c r="S4120" t="s">
        <v>59</v>
      </c>
      <c r="T4120" t="s">
        <v>203</v>
      </c>
      <c r="U4120" t="s">
        <v>88</v>
      </c>
      <c r="V4120" t="s">
        <v>33</v>
      </c>
      <c r="W4120">
        <v>263</v>
      </c>
      <c r="X4120" s="1">
        <v>41614</v>
      </c>
      <c r="Y4120" t="s">
        <v>34</v>
      </c>
      <c r="Z4120" t="e" vm="15">
        <v>#VALUE!</v>
      </c>
      <c r="AA4120">
        <v>11787</v>
      </c>
      <c r="AB4120" t="e" cm="1" vm="2">
        <f t="array" ref="AB4120">_FV(Table1[[#This Row],[State]],"Country/region",TRUE)</f>
        <v>#VALUE!</v>
      </c>
    </row>
    <row r="4121" spans="1:28" x14ac:dyDescent="0.35">
      <c r="A4121" t="s">
        <v>3144</v>
      </c>
      <c r="B4121">
        <v>51</v>
      </c>
      <c r="C4121" t="s">
        <v>1349</v>
      </c>
      <c r="D4121" t="s">
        <v>46</v>
      </c>
      <c r="E4121">
        <f>YEAR(Table1[[#This Row],[Order Date]])</f>
        <v>2013</v>
      </c>
      <c r="F4121">
        <v>1</v>
      </c>
      <c r="G4121">
        <f>MONTH(Table1[[#This Row],[Order Date]])</f>
        <v>12</v>
      </c>
      <c r="H4121" s="1">
        <v>41613</v>
      </c>
      <c r="I4121">
        <v>46177</v>
      </c>
      <c r="J4121" t="s">
        <v>47</v>
      </c>
      <c r="K4121">
        <v>33</v>
      </c>
      <c r="L4121">
        <v>12.99</v>
      </c>
      <c r="M4121" s="2">
        <v>0.01</v>
      </c>
      <c r="N4121">
        <v>468.46</v>
      </c>
      <c r="O4121">
        <v>14.37</v>
      </c>
      <c r="P4121">
        <v>-292.7</v>
      </c>
      <c r="Q4121" s="2">
        <v>0.73</v>
      </c>
      <c r="R4121" t="s">
        <v>48</v>
      </c>
      <c r="S4121" t="s">
        <v>40</v>
      </c>
      <c r="T4121" t="s">
        <v>280</v>
      </c>
      <c r="U4121" t="s">
        <v>82</v>
      </c>
      <c r="V4121" t="s">
        <v>33</v>
      </c>
      <c r="W4121">
        <v>6488</v>
      </c>
      <c r="X4121" s="1">
        <v>41613</v>
      </c>
      <c r="Y4121" t="s">
        <v>34</v>
      </c>
      <c r="Z4121" t="e" vm="17">
        <v>#VALUE!</v>
      </c>
      <c r="AA4121">
        <v>6473</v>
      </c>
      <c r="AB4121" t="e" cm="1" vm="2">
        <f t="array" ref="AB4121">_FV(Table1[[#This Row],[State]],"Country/region",TRUE)</f>
        <v>#VALUE!</v>
      </c>
    </row>
    <row r="4122" spans="1:28" x14ac:dyDescent="0.35">
      <c r="A4122" t="s">
        <v>3257</v>
      </c>
      <c r="B4122">
        <v>51</v>
      </c>
      <c r="C4122" t="s">
        <v>1349</v>
      </c>
      <c r="D4122" t="s">
        <v>46</v>
      </c>
      <c r="E4122">
        <f>YEAR(Table1[[#This Row],[Order Date]])</f>
        <v>2013</v>
      </c>
      <c r="F4122">
        <v>1</v>
      </c>
      <c r="G4122">
        <f>MONTH(Table1[[#This Row],[Order Date]])</f>
        <v>12</v>
      </c>
      <c r="H4122" s="1">
        <v>41613</v>
      </c>
      <c r="I4122">
        <v>46177</v>
      </c>
      <c r="J4122" t="s">
        <v>47</v>
      </c>
      <c r="K4122">
        <v>13</v>
      </c>
      <c r="L4122">
        <v>896.99</v>
      </c>
      <c r="M4122" s="2">
        <v>7.0000000000000007E-2</v>
      </c>
      <c r="N4122">
        <v>11169.95</v>
      </c>
      <c r="O4122">
        <v>19.989999999999998</v>
      </c>
      <c r="P4122">
        <v>3982.2244999999998</v>
      </c>
      <c r="Q4122" s="2">
        <v>0.38</v>
      </c>
      <c r="R4122" t="s">
        <v>29</v>
      </c>
      <c r="S4122" t="s">
        <v>30</v>
      </c>
      <c r="T4122" t="s">
        <v>217</v>
      </c>
      <c r="U4122" t="s">
        <v>67</v>
      </c>
      <c r="V4122" t="s">
        <v>33</v>
      </c>
      <c r="W4122">
        <v>6487</v>
      </c>
      <c r="X4122" s="1">
        <v>41613</v>
      </c>
      <c r="Y4122" t="s">
        <v>34</v>
      </c>
      <c r="Z4122" t="e" vm="24">
        <v>#VALUE!</v>
      </c>
      <c r="AA4122">
        <v>7039</v>
      </c>
      <c r="AB4122" t="e" cm="1" vm="2">
        <f t="array" ref="AB4122">_FV(Table1[[#This Row],[State]],"Country/region",TRUE)</f>
        <v>#VALUE!</v>
      </c>
    </row>
    <row r="4123" spans="1:28" x14ac:dyDescent="0.35">
      <c r="A4123" t="s">
        <v>399</v>
      </c>
      <c r="B4123">
        <v>51</v>
      </c>
      <c r="C4123" t="s">
        <v>400</v>
      </c>
      <c r="D4123" t="s">
        <v>46</v>
      </c>
      <c r="E4123">
        <f>YEAR(Table1[[#This Row],[Order Date]])</f>
        <v>2013</v>
      </c>
      <c r="F4123">
        <v>1</v>
      </c>
      <c r="G4123">
        <f>MONTH(Table1[[#This Row],[Order Date]])</f>
        <v>12</v>
      </c>
      <c r="H4123" s="1">
        <v>41613</v>
      </c>
      <c r="I4123">
        <v>20036</v>
      </c>
      <c r="J4123" t="s">
        <v>39</v>
      </c>
      <c r="K4123">
        <v>25</v>
      </c>
      <c r="L4123">
        <v>11.97</v>
      </c>
      <c r="M4123" s="2">
        <v>0.1</v>
      </c>
      <c r="N4123">
        <v>290.45999999999998</v>
      </c>
      <c r="O4123">
        <v>4.9800000000000004</v>
      </c>
      <c r="P4123">
        <v>-31.55</v>
      </c>
      <c r="Q4123" s="2">
        <v>0.57999999999999996</v>
      </c>
      <c r="R4123" t="s">
        <v>29</v>
      </c>
      <c r="S4123" t="s">
        <v>30</v>
      </c>
      <c r="T4123" t="s">
        <v>1123</v>
      </c>
      <c r="U4123" t="s">
        <v>214</v>
      </c>
      <c r="V4123" t="s">
        <v>76</v>
      </c>
      <c r="W4123">
        <v>2773</v>
      </c>
      <c r="X4123" s="1">
        <v>41613</v>
      </c>
      <c r="Y4123" t="s">
        <v>34</v>
      </c>
      <c r="Z4123" t="e" vm="6">
        <v>#VALUE!</v>
      </c>
      <c r="AA4123">
        <v>35473</v>
      </c>
      <c r="AB4123" t="e" cm="1" vm="2">
        <f t="array" ref="AB4123">_FV(Table1[[#This Row],[State]],"Country/region",TRUE)</f>
        <v>#VALUE!</v>
      </c>
    </row>
    <row r="4124" spans="1:28" x14ac:dyDescent="0.35">
      <c r="A4124" t="s">
        <v>1133</v>
      </c>
      <c r="B4124">
        <v>51</v>
      </c>
      <c r="C4124" t="s">
        <v>1134</v>
      </c>
      <c r="D4124" t="s">
        <v>46</v>
      </c>
      <c r="E4124">
        <f>YEAR(Table1[[#This Row],[Order Date]])</f>
        <v>2013</v>
      </c>
      <c r="F4124">
        <v>1</v>
      </c>
      <c r="G4124">
        <f>MONTH(Table1[[#This Row],[Order Date]])</f>
        <v>12</v>
      </c>
      <c r="H4124" s="1">
        <v>41613</v>
      </c>
      <c r="I4124">
        <v>3783</v>
      </c>
      <c r="J4124" t="s">
        <v>39</v>
      </c>
      <c r="K4124">
        <v>11</v>
      </c>
      <c r="L4124">
        <v>8.1199999999999992</v>
      </c>
      <c r="M4124" s="2">
        <v>0.01</v>
      </c>
      <c r="N4124">
        <v>92.14</v>
      </c>
      <c r="O4124">
        <v>2.83</v>
      </c>
      <c r="P4124">
        <v>-40.25</v>
      </c>
      <c r="Q4124" s="2">
        <v>0.77</v>
      </c>
      <c r="R4124" t="s">
        <v>96</v>
      </c>
      <c r="S4124" t="s">
        <v>139</v>
      </c>
      <c r="T4124" t="s">
        <v>998</v>
      </c>
      <c r="U4124" t="s">
        <v>102</v>
      </c>
      <c r="V4124" t="s">
        <v>76</v>
      </c>
      <c r="W4124">
        <v>560</v>
      </c>
      <c r="X4124" s="1">
        <v>41613</v>
      </c>
      <c r="Y4124" t="s">
        <v>34</v>
      </c>
      <c r="Z4124" t="e" vm="47">
        <v>#VALUE!</v>
      </c>
      <c r="AA4124">
        <v>28052</v>
      </c>
      <c r="AB4124" t="e" cm="1" vm="2">
        <f t="array" ref="AB4124">_FV(Table1[[#This Row],[State]],"Country/region",TRUE)</f>
        <v>#VALUE!</v>
      </c>
    </row>
    <row r="4125" spans="1:28" x14ac:dyDescent="0.35">
      <c r="A4125" t="s">
        <v>2178</v>
      </c>
      <c r="B4125">
        <v>51</v>
      </c>
      <c r="C4125" t="s">
        <v>1425</v>
      </c>
      <c r="D4125" t="s">
        <v>57</v>
      </c>
      <c r="E4125">
        <f>YEAR(Table1[[#This Row],[Order Date]])</f>
        <v>2013</v>
      </c>
      <c r="F4125">
        <v>1</v>
      </c>
      <c r="G4125">
        <f>MONTH(Table1[[#This Row],[Order Date]])</f>
        <v>12</v>
      </c>
      <c r="H4125" s="1">
        <v>41613</v>
      </c>
      <c r="I4125">
        <v>54950</v>
      </c>
      <c r="J4125" t="s">
        <v>28</v>
      </c>
      <c r="K4125">
        <v>22</v>
      </c>
      <c r="L4125">
        <v>424.21</v>
      </c>
      <c r="M4125" s="2">
        <v>7.0000000000000007E-2</v>
      </c>
      <c r="N4125">
        <v>8789.5400000000009</v>
      </c>
      <c r="O4125">
        <v>110.2</v>
      </c>
      <c r="P4125">
        <v>-1025.1883069999999</v>
      </c>
      <c r="Q4125" s="2">
        <v>0.67</v>
      </c>
      <c r="R4125" t="s">
        <v>48</v>
      </c>
      <c r="S4125" t="s">
        <v>73</v>
      </c>
      <c r="T4125" t="s">
        <v>2018</v>
      </c>
      <c r="U4125" t="s">
        <v>75</v>
      </c>
      <c r="V4125" t="s">
        <v>33</v>
      </c>
      <c r="W4125">
        <v>7667</v>
      </c>
      <c r="X4125" s="1">
        <v>41614</v>
      </c>
      <c r="Y4125" t="s">
        <v>53</v>
      </c>
      <c r="Z4125" t="e" vm="22">
        <v>#VALUE!</v>
      </c>
      <c r="AA4125">
        <v>44515</v>
      </c>
      <c r="AB4125" t="e" cm="1" vm="2">
        <f t="array" ref="AB4125">_FV(Table1[[#This Row],[State]],"Country/region",TRUE)</f>
        <v>#VALUE!</v>
      </c>
    </row>
    <row r="4126" spans="1:28" x14ac:dyDescent="0.35">
      <c r="A4126" t="s">
        <v>2178</v>
      </c>
      <c r="B4126">
        <v>51</v>
      </c>
      <c r="C4126" t="s">
        <v>1425</v>
      </c>
      <c r="D4126" t="s">
        <v>57</v>
      </c>
      <c r="E4126">
        <f>YEAR(Table1[[#This Row],[Order Date]])</f>
        <v>2013</v>
      </c>
      <c r="F4126">
        <v>1</v>
      </c>
      <c r="G4126">
        <f>MONTH(Table1[[#This Row],[Order Date]])</f>
        <v>12</v>
      </c>
      <c r="H4126" s="1">
        <v>41613</v>
      </c>
      <c r="I4126">
        <v>54950</v>
      </c>
      <c r="J4126" t="s">
        <v>28</v>
      </c>
      <c r="K4126">
        <v>26</v>
      </c>
      <c r="L4126">
        <v>6.84</v>
      </c>
      <c r="M4126" s="2">
        <v>0.08</v>
      </c>
      <c r="N4126">
        <v>174.58</v>
      </c>
      <c r="O4126">
        <v>4.42</v>
      </c>
      <c r="P4126">
        <v>-57.17</v>
      </c>
      <c r="Q4126" s="2">
        <v>0.57999999999999996</v>
      </c>
      <c r="R4126" t="s">
        <v>29</v>
      </c>
      <c r="S4126" t="s">
        <v>139</v>
      </c>
      <c r="T4126" t="s">
        <v>3240</v>
      </c>
      <c r="U4126" t="s">
        <v>481</v>
      </c>
      <c r="V4126" t="s">
        <v>33</v>
      </c>
      <c r="W4126">
        <v>7666</v>
      </c>
      <c r="X4126" s="1">
        <v>41614</v>
      </c>
      <c r="Y4126" t="s">
        <v>34</v>
      </c>
      <c r="Z4126" t="e" vm="22">
        <v>#VALUE!</v>
      </c>
      <c r="AA4126">
        <v>44515</v>
      </c>
      <c r="AB4126" t="e" cm="1" vm="2">
        <f t="array" ref="AB4126">_FV(Table1[[#This Row],[State]],"Country/region",TRUE)</f>
        <v>#VALUE!</v>
      </c>
    </row>
    <row r="4127" spans="1:28" x14ac:dyDescent="0.35">
      <c r="A4127" t="s">
        <v>1157</v>
      </c>
      <c r="B4127">
        <v>51</v>
      </c>
      <c r="C4127" t="s">
        <v>1156</v>
      </c>
      <c r="D4127" t="s">
        <v>57</v>
      </c>
      <c r="E4127">
        <f>YEAR(Table1[[#This Row],[Order Date]])</f>
        <v>2013</v>
      </c>
      <c r="F4127">
        <v>1</v>
      </c>
      <c r="G4127">
        <f>MONTH(Table1[[#This Row],[Order Date]])</f>
        <v>12</v>
      </c>
      <c r="H4127" s="1">
        <v>41613</v>
      </c>
      <c r="I4127">
        <v>36997</v>
      </c>
      <c r="J4127" t="s">
        <v>39</v>
      </c>
      <c r="K4127">
        <v>39</v>
      </c>
      <c r="L4127">
        <v>2.61</v>
      </c>
      <c r="M4127" s="2">
        <v>0</v>
      </c>
      <c r="N4127">
        <v>104.33</v>
      </c>
      <c r="O4127">
        <v>0.5</v>
      </c>
      <c r="P4127">
        <v>39.909999999999997</v>
      </c>
      <c r="Q4127" s="2">
        <v>0.39</v>
      </c>
      <c r="R4127" t="s">
        <v>29</v>
      </c>
      <c r="S4127" t="s">
        <v>30</v>
      </c>
      <c r="T4127" t="s">
        <v>1586</v>
      </c>
      <c r="U4127" t="s">
        <v>210</v>
      </c>
      <c r="V4127" t="s">
        <v>52</v>
      </c>
      <c r="W4127">
        <v>5205</v>
      </c>
      <c r="X4127" s="1">
        <v>41614</v>
      </c>
      <c r="Y4127" t="s">
        <v>34</v>
      </c>
      <c r="Z4127" t="e" vm="33">
        <v>#VALUE!</v>
      </c>
      <c r="AA4127">
        <v>83301</v>
      </c>
      <c r="AB4127" t="e" cm="1" vm="2">
        <f t="array" ref="AB4127">_FV(Table1[[#This Row],[State]],"Country/region",TRUE)</f>
        <v>#VALUE!</v>
      </c>
    </row>
    <row r="4128" spans="1:28" x14ac:dyDescent="0.35">
      <c r="A4128" t="s">
        <v>1442</v>
      </c>
      <c r="B4128">
        <v>51</v>
      </c>
      <c r="C4128" t="s">
        <v>1349</v>
      </c>
      <c r="D4128" t="s">
        <v>46</v>
      </c>
      <c r="E4128">
        <f>YEAR(Table1[[#This Row],[Order Date]])</f>
        <v>2013</v>
      </c>
      <c r="F4128">
        <v>1</v>
      </c>
      <c r="G4128">
        <f>MONTH(Table1[[#This Row],[Order Date]])</f>
        <v>12</v>
      </c>
      <c r="H4128" s="1">
        <v>41613</v>
      </c>
      <c r="I4128">
        <v>46177</v>
      </c>
      <c r="J4128" t="s">
        <v>47</v>
      </c>
      <c r="K4128">
        <v>48</v>
      </c>
      <c r="L4128">
        <v>218.75</v>
      </c>
      <c r="M4128" s="2">
        <v>0.1</v>
      </c>
      <c r="N4128">
        <v>9708.64</v>
      </c>
      <c r="O4128">
        <v>69.64</v>
      </c>
      <c r="P4128">
        <v>-528.65312500000005</v>
      </c>
      <c r="Q4128" s="2">
        <v>0.77</v>
      </c>
      <c r="R4128" t="s">
        <v>48</v>
      </c>
      <c r="S4128" t="s">
        <v>73</v>
      </c>
      <c r="T4128" t="s">
        <v>559</v>
      </c>
      <c r="U4128" t="s">
        <v>75</v>
      </c>
      <c r="V4128" t="s">
        <v>33</v>
      </c>
      <c r="W4128">
        <v>6489</v>
      </c>
      <c r="X4128" s="1">
        <v>41615</v>
      </c>
      <c r="Y4128" t="s">
        <v>53</v>
      </c>
      <c r="Z4128" t="e" vm="21">
        <v>#VALUE!</v>
      </c>
      <c r="AA4128">
        <v>4106</v>
      </c>
      <c r="AB4128" t="e" cm="1" vm="2">
        <f t="array" ref="AB4128">_FV(Table1[[#This Row],[State]],"Country/region",TRUE)</f>
        <v>#VALUE!</v>
      </c>
    </row>
    <row r="4129" spans="1:28" x14ac:dyDescent="0.35">
      <c r="A4129" t="s">
        <v>1700</v>
      </c>
      <c r="B4129">
        <v>51</v>
      </c>
      <c r="C4129" t="s">
        <v>2495</v>
      </c>
      <c r="D4129" t="s">
        <v>57</v>
      </c>
      <c r="E4129">
        <f>YEAR(Table1[[#This Row],[Order Date]])</f>
        <v>2013</v>
      </c>
      <c r="F4129">
        <v>1</v>
      </c>
      <c r="G4129">
        <f>MONTH(Table1[[#This Row],[Order Date]])</f>
        <v>12</v>
      </c>
      <c r="H4129" s="1">
        <v>41613</v>
      </c>
      <c r="I4129">
        <v>7746</v>
      </c>
      <c r="J4129" t="s">
        <v>131</v>
      </c>
      <c r="K4129">
        <v>1</v>
      </c>
      <c r="L4129">
        <v>19.98</v>
      </c>
      <c r="M4129" s="2">
        <v>0.06</v>
      </c>
      <c r="N4129">
        <v>28.96</v>
      </c>
      <c r="O4129">
        <v>8.68</v>
      </c>
      <c r="P4129">
        <v>-27.07</v>
      </c>
      <c r="Q4129" s="2">
        <v>0.37</v>
      </c>
      <c r="R4129" t="s">
        <v>29</v>
      </c>
      <c r="S4129" t="s">
        <v>30</v>
      </c>
      <c r="T4129" t="s">
        <v>442</v>
      </c>
      <c r="U4129" t="s">
        <v>61</v>
      </c>
      <c r="V4129" t="s">
        <v>52</v>
      </c>
      <c r="W4129">
        <v>1050</v>
      </c>
      <c r="X4129" s="1">
        <v>41615</v>
      </c>
      <c r="Y4129" t="s">
        <v>34</v>
      </c>
      <c r="Z4129" t="e" vm="33">
        <v>#VALUE!</v>
      </c>
      <c r="AA4129">
        <v>83701</v>
      </c>
      <c r="AB4129" t="e" cm="1" vm="2">
        <f t="array" ref="AB4129">_FV(Table1[[#This Row],[State]],"Country/region",TRUE)</f>
        <v>#VALUE!</v>
      </c>
    </row>
    <row r="4130" spans="1:28" x14ac:dyDescent="0.35">
      <c r="A4130" t="s">
        <v>1133</v>
      </c>
      <c r="B4130">
        <v>51</v>
      </c>
      <c r="C4130" t="s">
        <v>1134</v>
      </c>
      <c r="D4130" t="s">
        <v>46</v>
      </c>
      <c r="E4130">
        <f>YEAR(Table1[[#This Row],[Order Date]])</f>
        <v>2013</v>
      </c>
      <c r="F4130">
        <v>1</v>
      </c>
      <c r="G4130">
        <f>MONTH(Table1[[#This Row],[Order Date]])</f>
        <v>12</v>
      </c>
      <c r="H4130" s="1">
        <v>41613</v>
      </c>
      <c r="I4130">
        <v>3783</v>
      </c>
      <c r="J4130" t="s">
        <v>39</v>
      </c>
      <c r="K4130">
        <v>40</v>
      </c>
      <c r="L4130">
        <v>6.48</v>
      </c>
      <c r="M4130" s="2">
        <v>0.05</v>
      </c>
      <c r="N4130">
        <v>257.43</v>
      </c>
      <c r="O4130">
        <v>8.73</v>
      </c>
      <c r="P4130">
        <v>-200.63</v>
      </c>
      <c r="Q4130" s="2">
        <v>0.37</v>
      </c>
      <c r="R4130" t="s">
        <v>29</v>
      </c>
      <c r="S4130" t="s">
        <v>30</v>
      </c>
      <c r="T4130" t="s">
        <v>179</v>
      </c>
      <c r="U4130" t="s">
        <v>61</v>
      </c>
      <c r="V4130" t="s">
        <v>76</v>
      </c>
      <c r="W4130">
        <v>561</v>
      </c>
      <c r="X4130" s="1">
        <v>41615</v>
      </c>
      <c r="Y4130" t="s">
        <v>34</v>
      </c>
      <c r="Z4130" t="e" vm="47">
        <v>#VALUE!</v>
      </c>
      <c r="AA4130">
        <v>28052</v>
      </c>
      <c r="AB4130" t="e" cm="1" vm="2">
        <f t="array" ref="AB4130">_FV(Table1[[#This Row],[State]],"Country/region",TRUE)</f>
        <v>#VALUE!</v>
      </c>
    </row>
    <row r="4131" spans="1:28" x14ac:dyDescent="0.35">
      <c r="A4131" t="s">
        <v>2369</v>
      </c>
      <c r="B4131">
        <v>51</v>
      </c>
      <c r="C4131" t="s">
        <v>1978</v>
      </c>
      <c r="D4131" t="s">
        <v>38</v>
      </c>
      <c r="E4131">
        <f>YEAR(Table1[[#This Row],[Order Date]])</f>
        <v>2013</v>
      </c>
      <c r="F4131">
        <v>1</v>
      </c>
      <c r="G4131">
        <f>MONTH(Table1[[#This Row],[Order Date]])</f>
        <v>12</v>
      </c>
      <c r="H4131" s="1">
        <v>41613</v>
      </c>
      <c r="I4131">
        <v>44738</v>
      </c>
      <c r="J4131" t="s">
        <v>39</v>
      </c>
      <c r="K4131">
        <v>34</v>
      </c>
      <c r="L4131">
        <v>2.1</v>
      </c>
      <c r="M4131" s="2">
        <v>0.02</v>
      </c>
      <c r="N4131">
        <v>75.569999999999993</v>
      </c>
      <c r="O4131">
        <v>0.7</v>
      </c>
      <c r="P4131">
        <v>6.87</v>
      </c>
      <c r="Q4131" s="2">
        <v>0.56999999999999995</v>
      </c>
      <c r="R4131" t="s">
        <v>29</v>
      </c>
      <c r="S4131" t="s">
        <v>59</v>
      </c>
      <c r="T4131" t="s">
        <v>161</v>
      </c>
      <c r="U4131" t="s">
        <v>88</v>
      </c>
      <c r="V4131" t="s">
        <v>33</v>
      </c>
      <c r="W4131">
        <v>6322</v>
      </c>
      <c r="X4131" s="1">
        <v>41615</v>
      </c>
      <c r="Y4131" t="s">
        <v>34</v>
      </c>
      <c r="Z4131" t="e" vm="1">
        <v>#VALUE!</v>
      </c>
      <c r="AA4131">
        <v>16801</v>
      </c>
      <c r="AB4131" t="e" cm="1" vm="2">
        <f t="array" ref="AB4131">_FV(Table1[[#This Row],[State]],"Country/region",TRUE)</f>
        <v>#VALUE!</v>
      </c>
    </row>
    <row r="4132" spans="1:28" x14ac:dyDescent="0.35">
      <c r="A4132" t="s">
        <v>549</v>
      </c>
      <c r="B4132">
        <v>51</v>
      </c>
      <c r="C4132" t="s">
        <v>550</v>
      </c>
      <c r="D4132" t="s">
        <v>46</v>
      </c>
      <c r="E4132">
        <f>YEAR(Table1[[#This Row],[Order Date]])</f>
        <v>2013</v>
      </c>
      <c r="F4132">
        <v>1</v>
      </c>
      <c r="G4132">
        <f>MONTH(Table1[[#This Row],[Order Date]])</f>
        <v>12</v>
      </c>
      <c r="H4132" s="1">
        <v>41613</v>
      </c>
      <c r="I4132">
        <v>18887</v>
      </c>
      <c r="J4132" t="s">
        <v>39</v>
      </c>
      <c r="K4132">
        <v>9</v>
      </c>
      <c r="L4132">
        <v>20.99</v>
      </c>
      <c r="M4132" s="2">
        <v>0</v>
      </c>
      <c r="N4132">
        <v>173.417</v>
      </c>
      <c r="O4132">
        <v>0.99</v>
      </c>
      <c r="P4132">
        <v>18.234000000000002</v>
      </c>
      <c r="Q4132" s="2">
        <v>0.37</v>
      </c>
      <c r="R4132" t="s">
        <v>96</v>
      </c>
      <c r="S4132" t="s">
        <v>59</v>
      </c>
      <c r="T4132" t="s">
        <v>2275</v>
      </c>
      <c r="U4132" t="s">
        <v>105</v>
      </c>
      <c r="V4132" t="s">
        <v>68</v>
      </c>
      <c r="W4132">
        <v>2615</v>
      </c>
      <c r="X4132" s="1">
        <v>41615</v>
      </c>
      <c r="Y4132" t="s">
        <v>34</v>
      </c>
      <c r="Z4132" t="e" vm="16">
        <v>#VALUE!</v>
      </c>
      <c r="AA4132">
        <v>61201</v>
      </c>
      <c r="AB4132" t="e" cm="1" vm="2">
        <f t="array" ref="AB4132">_FV(Table1[[#This Row],[State]],"Country/region",TRUE)</f>
        <v>#VALUE!</v>
      </c>
    </row>
    <row r="4133" spans="1:28" x14ac:dyDescent="0.35">
      <c r="A4133" t="s">
        <v>399</v>
      </c>
      <c r="B4133">
        <v>51</v>
      </c>
      <c r="C4133" t="s">
        <v>400</v>
      </c>
      <c r="D4133" t="s">
        <v>46</v>
      </c>
      <c r="E4133">
        <f>YEAR(Table1[[#This Row],[Order Date]])</f>
        <v>2013</v>
      </c>
      <c r="F4133">
        <v>1</v>
      </c>
      <c r="G4133">
        <f>MONTH(Table1[[#This Row],[Order Date]])</f>
        <v>12</v>
      </c>
      <c r="H4133" s="1">
        <v>41613</v>
      </c>
      <c r="I4133">
        <v>20036</v>
      </c>
      <c r="J4133" t="s">
        <v>39</v>
      </c>
      <c r="K4133">
        <v>44</v>
      </c>
      <c r="L4133">
        <v>26.31</v>
      </c>
      <c r="M4133" s="2">
        <v>0.03</v>
      </c>
      <c r="N4133">
        <v>1207.4000000000001</v>
      </c>
      <c r="O4133">
        <v>5.89</v>
      </c>
      <c r="P4133">
        <v>-25.23</v>
      </c>
      <c r="Q4133" s="2">
        <v>0.75</v>
      </c>
      <c r="R4133" t="s">
        <v>96</v>
      </c>
      <c r="S4133" t="s">
        <v>30</v>
      </c>
      <c r="T4133" t="s">
        <v>2466</v>
      </c>
      <c r="U4133" t="s">
        <v>102</v>
      </c>
      <c r="V4133" t="s">
        <v>76</v>
      </c>
      <c r="W4133">
        <v>2774</v>
      </c>
      <c r="X4133" s="1">
        <v>41615</v>
      </c>
      <c r="Y4133" t="s">
        <v>34</v>
      </c>
      <c r="Z4133" t="e" vm="6">
        <v>#VALUE!</v>
      </c>
      <c r="AA4133">
        <v>35473</v>
      </c>
      <c r="AB4133" t="e" cm="1" vm="2">
        <f t="array" ref="AB4133">_FV(Table1[[#This Row],[State]],"Country/region",TRUE)</f>
        <v>#VALUE!</v>
      </c>
    </row>
    <row r="4134" spans="1:28" x14ac:dyDescent="0.35">
      <c r="A4134" t="s">
        <v>568</v>
      </c>
      <c r="B4134">
        <v>51</v>
      </c>
      <c r="C4134" t="s">
        <v>400</v>
      </c>
      <c r="D4134" t="s">
        <v>46</v>
      </c>
      <c r="E4134">
        <f>YEAR(Table1[[#This Row],[Order Date]])</f>
        <v>2013</v>
      </c>
      <c r="F4134">
        <v>1</v>
      </c>
      <c r="G4134">
        <f>MONTH(Table1[[#This Row],[Order Date]])</f>
        <v>12</v>
      </c>
      <c r="H4134" s="1">
        <v>41613</v>
      </c>
      <c r="I4134">
        <v>20036</v>
      </c>
      <c r="J4134" t="s">
        <v>39</v>
      </c>
      <c r="K4134">
        <v>21</v>
      </c>
      <c r="L4134">
        <v>95.99</v>
      </c>
      <c r="M4134" s="2">
        <v>0.03</v>
      </c>
      <c r="N4134">
        <v>1745.1179999999999</v>
      </c>
      <c r="O4134">
        <v>4.9000000000000004</v>
      </c>
      <c r="P4134">
        <v>307.25099999999998</v>
      </c>
      <c r="Q4134" s="2">
        <v>0.56000000000000005</v>
      </c>
      <c r="R4134" t="s">
        <v>96</v>
      </c>
      <c r="S4134" t="s">
        <v>30</v>
      </c>
      <c r="T4134" t="s">
        <v>543</v>
      </c>
      <c r="U4134" t="s">
        <v>105</v>
      </c>
      <c r="V4134" t="s">
        <v>76</v>
      </c>
      <c r="W4134">
        <v>2772</v>
      </c>
      <c r="X4134" s="1">
        <v>41615</v>
      </c>
      <c r="Y4134" t="s">
        <v>34</v>
      </c>
      <c r="Z4134" t="e" vm="35">
        <v>#VALUE!</v>
      </c>
      <c r="AA4134">
        <v>72401</v>
      </c>
      <c r="AB4134" t="e" cm="1" vm="2">
        <f t="array" ref="AB4134">_FV(Table1[[#This Row],[State]],"Country/region",TRUE)</f>
        <v>#VALUE!</v>
      </c>
    </row>
    <row r="4135" spans="1:28" x14ac:dyDescent="0.35">
      <c r="A4135" t="s">
        <v>568</v>
      </c>
      <c r="B4135">
        <v>51</v>
      </c>
      <c r="C4135" t="s">
        <v>400</v>
      </c>
      <c r="D4135" t="s">
        <v>46</v>
      </c>
      <c r="E4135">
        <f>YEAR(Table1[[#This Row],[Order Date]])</f>
        <v>2013</v>
      </c>
      <c r="F4135">
        <v>1</v>
      </c>
      <c r="G4135">
        <f>MONTH(Table1[[#This Row],[Order Date]])</f>
        <v>12</v>
      </c>
      <c r="H4135" s="1">
        <v>41613</v>
      </c>
      <c r="I4135">
        <v>20036</v>
      </c>
      <c r="J4135" t="s">
        <v>39</v>
      </c>
      <c r="K4135">
        <v>28</v>
      </c>
      <c r="L4135">
        <v>150.97999999999999</v>
      </c>
      <c r="M4135" s="2">
        <v>0.03</v>
      </c>
      <c r="N4135">
        <v>4371.92</v>
      </c>
      <c r="O4135">
        <v>66.27</v>
      </c>
      <c r="P4135">
        <v>-533.44000000000005</v>
      </c>
      <c r="Q4135" s="2">
        <v>0.65</v>
      </c>
      <c r="R4135" t="s">
        <v>48</v>
      </c>
      <c r="S4135" t="s">
        <v>73</v>
      </c>
      <c r="T4135" t="s">
        <v>1859</v>
      </c>
      <c r="U4135" t="s">
        <v>154</v>
      </c>
      <c r="V4135" t="s">
        <v>76</v>
      </c>
      <c r="W4135">
        <v>2771</v>
      </c>
      <c r="X4135" s="1">
        <v>41616</v>
      </c>
      <c r="Y4135" t="s">
        <v>53</v>
      </c>
      <c r="Z4135" t="e" vm="35">
        <v>#VALUE!</v>
      </c>
      <c r="AA4135">
        <v>72401</v>
      </c>
      <c r="AB4135" t="e" cm="1" vm="2">
        <f t="array" ref="AB4135">_FV(Table1[[#This Row],[State]],"Country/region",TRUE)</f>
        <v>#VALUE!</v>
      </c>
    </row>
    <row r="4136" spans="1:28" x14ac:dyDescent="0.35">
      <c r="A4136" t="s">
        <v>1627</v>
      </c>
      <c r="B4136">
        <v>51</v>
      </c>
      <c r="C4136" t="s">
        <v>2089</v>
      </c>
      <c r="D4136" t="s">
        <v>46</v>
      </c>
      <c r="E4136">
        <f>YEAR(Table1[[#This Row],[Order Date]])</f>
        <v>2013</v>
      </c>
      <c r="F4136">
        <v>1</v>
      </c>
      <c r="G4136">
        <f>MONTH(Table1[[#This Row],[Order Date]])</f>
        <v>12</v>
      </c>
      <c r="H4136" s="1">
        <v>41614</v>
      </c>
      <c r="I4136">
        <v>45733</v>
      </c>
      <c r="J4136" t="s">
        <v>58</v>
      </c>
      <c r="K4136">
        <v>39</v>
      </c>
      <c r="L4136">
        <v>22.38</v>
      </c>
      <c r="M4136" s="2">
        <v>7.0000000000000007E-2</v>
      </c>
      <c r="N4136">
        <v>851.17</v>
      </c>
      <c r="O4136">
        <v>15.1</v>
      </c>
      <c r="P4136">
        <v>-131.28399999999999</v>
      </c>
      <c r="Q4136" s="2">
        <v>0.38</v>
      </c>
      <c r="R4136" t="s">
        <v>29</v>
      </c>
      <c r="S4136" t="s">
        <v>30</v>
      </c>
      <c r="T4136" t="s">
        <v>1190</v>
      </c>
      <c r="U4136" t="s">
        <v>67</v>
      </c>
      <c r="V4136" t="s">
        <v>76</v>
      </c>
      <c r="W4136">
        <v>6435</v>
      </c>
      <c r="X4136" s="1">
        <v>41615</v>
      </c>
      <c r="Y4136" t="s">
        <v>34</v>
      </c>
      <c r="Z4136" t="e" vm="44">
        <v>#VALUE!</v>
      </c>
      <c r="AA4136">
        <v>30161</v>
      </c>
      <c r="AB4136" t="e" cm="1" vm="2">
        <f t="array" ref="AB4136">_FV(Table1[[#This Row],[State]],"Country/region",TRUE)</f>
        <v>#VALUE!</v>
      </c>
    </row>
    <row r="4137" spans="1:28" x14ac:dyDescent="0.35">
      <c r="A4137" t="s">
        <v>226</v>
      </c>
      <c r="B4137">
        <v>51</v>
      </c>
      <c r="C4137" t="s">
        <v>1011</v>
      </c>
      <c r="D4137" t="s">
        <v>46</v>
      </c>
      <c r="E4137">
        <f>YEAR(Table1[[#This Row],[Order Date]])</f>
        <v>2013</v>
      </c>
      <c r="F4137">
        <v>1</v>
      </c>
      <c r="G4137">
        <f>MONTH(Table1[[#This Row],[Order Date]])</f>
        <v>12</v>
      </c>
      <c r="H4137" s="1">
        <v>41614</v>
      </c>
      <c r="I4137">
        <v>54564</v>
      </c>
      <c r="J4137" t="s">
        <v>28</v>
      </c>
      <c r="K4137">
        <v>27</v>
      </c>
      <c r="L4137">
        <v>65.989999999999995</v>
      </c>
      <c r="M4137" s="2">
        <v>0.04</v>
      </c>
      <c r="N4137">
        <v>1553.8679999999999</v>
      </c>
      <c r="O4137">
        <v>5.92</v>
      </c>
      <c r="P4137">
        <v>322.50599999999997</v>
      </c>
      <c r="Q4137" s="2">
        <v>0.55000000000000004</v>
      </c>
      <c r="R4137" t="s">
        <v>96</v>
      </c>
      <c r="S4137" t="s">
        <v>30</v>
      </c>
      <c r="T4137">
        <v>252</v>
      </c>
      <c r="U4137" t="s">
        <v>105</v>
      </c>
      <c r="V4137" t="s">
        <v>52</v>
      </c>
      <c r="W4137">
        <v>7627</v>
      </c>
      <c r="X4137" s="1">
        <v>41616</v>
      </c>
      <c r="Y4137" t="s">
        <v>42</v>
      </c>
      <c r="Z4137" t="e" vm="4">
        <v>#VALUE!</v>
      </c>
      <c r="AA4137">
        <v>95020</v>
      </c>
      <c r="AB4137" t="e" cm="1" vm="2">
        <f t="array" ref="AB4137">_FV(Table1[[#This Row],[State]],"Country/region",TRUE)</f>
        <v>#VALUE!</v>
      </c>
    </row>
    <row r="4138" spans="1:28" x14ac:dyDescent="0.35">
      <c r="A4138" t="s">
        <v>774</v>
      </c>
      <c r="B4138">
        <v>51</v>
      </c>
      <c r="C4138" t="s">
        <v>3258</v>
      </c>
      <c r="D4138" t="s">
        <v>27</v>
      </c>
      <c r="E4138">
        <f>YEAR(Table1[[#This Row],[Order Date]])</f>
        <v>2013</v>
      </c>
      <c r="F4138">
        <v>1</v>
      </c>
      <c r="G4138">
        <f>MONTH(Table1[[#This Row],[Order Date]])</f>
        <v>12</v>
      </c>
      <c r="H4138" s="1">
        <v>41614</v>
      </c>
      <c r="I4138">
        <v>41123</v>
      </c>
      <c r="J4138" t="s">
        <v>47</v>
      </c>
      <c r="K4138">
        <v>27</v>
      </c>
      <c r="L4138">
        <v>11.34</v>
      </c>
      <c r="M4138" s="2">
        <v>0.04</v>
      </c>
      <c r="N4138">
        <v>322.45999999999998</v>
      </c>
      <c r="O4138">
        <v>5.01</v>
      </c>
      <c r="P4138">
        <v>54.29</v>
      </c>
      <c r="Q4138" s="2">
        <v>0.36</v>
      </c>
      <c r="R4138" t="s">
        <v>29</v>
      </c>
      <c r="S4138" t="s">
        <v>30</v>
      </c>
      <c r="T4138" t="s">
        <v>276</v>
      </c>
      <c r="U4138" t="s">
        <v>61</v>
      </c>
      <c r="V4138" t="s">
        <v>52</v>
      </c>
      <c r="W4138">
        <v>5799</v>
      </c>
      <c r="X4138" s="1">
        <v>41619</v>
      </c>
      <c r="Y4138" t="s">
        <v>34</v>
      </c>
      <c r="Z4138" t="e" vm="7">
        <v>#VALUE!</v>
      </c>
      <c r="AA4138">
        <v>84074</v>
      </c>
      <c r="AB4138" t="e" cm="1" vm="2">
        <f t="array" ref="AB4138">_FV(Table1[[#This Row],[State]],"Country/region",TRUE)</f>
        <v>#VALUE!</v>
      </c>
    </row>
    <row r="4139" spans="1:28" x14ac:dyDescent="0.35">
      <c r="A4139" t="s">
        <v>1392</v>
      </c>
      <c r="B4139">
        <v>51</v>
      </c>
      <c r="C4139" t="s">
        <v>2800</v>
      </c>
      <c r="D4139" t="s">
        <v>27</v>
      </c>
      <c r="E4139">
        <f>YEAR(Table1[[#This Row],[Order Date]])</f>
        <v>2013</v>
      </c>
      <c r="F4139">
        <v>1</v>
      </c>
      <c r="G4139">
        <f>MONTH(Table1[[#This Row],[Order Date]])</f>
        <v>12</v>
      </c>
      <c r="H4139" s="1">
        <v>41615</v>
      </c>
      <c r="I4139">
        <v>3591</v>
      </c>
      <c r="J4139" t="s">
        <v>131</v>
      </c>
      <c r="K4139">
        <v>12</v>
      </c>
      <c r="L4139">
        <v>89.99</v>
      </c>
      <c r="M4139" s="2">
        <v>0.08</v>
      </c>
      <c r="N4139">
        <v>1085.1600000000001</v>
      </c>
      <c r="O4139">
        <v>42</v>
      </c>
      <c r="P4139">
        <v>-311.54000000000002</v>
      </c>
      <c r="Q4139" s="2">
        <v>0.66</v>
      </c>
      <c r="R4139" t="s">
        <v>48</v>
      </c>
      <c r="S4139" t="s">
        <v>49</v>
      </c>
      <c r="T4139" t="s">
        <v>1317</v>
      </c>
      <c r="U4139" t="s">
        <v>51</v>
      </c>
      <c r="V4139" t="s">
        <v>33</v>
      </c>
      <c r="W4139">
        <v>531</v>
      </c>
      <c r="X4139" s="1">
        <v>41616</v>
      </c>
      <c r="Y4139" t="s">
        <v>53</v>
      </c>
      <c r="Z4139" t="e" vm="22">
        <v>#VALUE!</v>
      </c>
      <c r="AA4139">
        <v>44117</v>
      </c>
      <c r="AB4139" t="e" cm="1" vm="2">
        <f t="array" ref="AB4139">_FV(Table1[[#This Row],[State]],"Country/region",TRUE)</f>
        <v>#VALUE!</v>
      </c>
    </row>
    <row r="4140" spans="1:28" x14ac:dyDescent="0.35">
      <c r="A4140" t="s">
        <v>2816</v>
      </c>
      <c r="B4140">
        <v>51</v>
      </c>
      <c r="C4140" t="s">
        <v>91</v>
      </c>
      <c r="D4140" t="s">
        <v>46</v>
      </c>
      <c r="E4140">
        <f>YEAR(Table1[[#This Row],[Order Date]])</f>
        <v>2013</v>
      </c>
      <c r="F4140">
        <v>1</v>
      </c>
      <c r="G4140">
        <f>MONTH(Table1[[#This Row],[Order Date]])</f>
        <v>12</v>
      </c>
      <c r="H4140" s="1">
        <v>41615</v>
      </c>
      <c r="I4140">
        <v>12452</v>
      </c>
      <c r="J4140" t="s">
        <v>131</v>
      </c>
      <c r="K4140">
        <v>1</v>
      </c>
      <c r="L4140">
        <v>387.99</v>
      </c>
      <c r="M4140" s="2">
        <v>0.08</v>
      </c>
      <c r="N4140">
        <v>356.95</v>
      </c>
      <c r="O4140">
        <v>19.989999999999998</v>
      </c>
      <c r="P4140">
        <v>-228.2405</v>
      </c>
      <c r="Q4140" s="2">
        <v>0.38</v>
      </c>
      <c r="R4140" t="s">
        <v>29</v>
      </c>
      <c r="S4140" t="s">
        <v>30</v>
      </c>
      <c r="T4140" t="s">
        <v>2239</v>
      </c>
      <c r="U4140" t="s">
        <v>67</v>
      </c>
      <c r="V4140" t="s">
        <v>68</v>
      </c>
      <c r="W4140">
        <v>1736</v>
      </c>
      <c r="X4140" s="1">
        <v>41616</v>
      </c>
      <c r="Y4140" t="s">
        <v>34</v>
      </c>
      <c r="Z4140" t="e" vm="9">
        <v>#VALUE!</v>
      </c>
      <c r="AA4140">
        <v>68005</v>
      </c>
      <c r="AB4140" t="e" cm="1" vm="2">
        <f t="array" ref="AB4140">_FV(Table1[[#This Row],[State]],"Country/region",TRUE)</f>
        <v>#VALUE!</v>
      </c>
    </row>
    <row r="4141" spans="1:28" x14ac:dyDescent="0.35">
      <c r="A4141" t="s">
        <v>1392</v>
      </c>
      <c r="B4141">
        <v>51</v>
      </c>
      <c r="C4141" t="s">
        <v>2800</v>
      </c>
      <c r="D4141" t="s">
        <v>27</v>
      </c>
      <c r="E4141">
        <f>YEAR(Table1[[#This Row],[Order Date]])</f>
        <v>2013</v>
      </c>
      <c r="F4141">
        <v>1</v>
      </c>
      <c r="G4141">
        <f>MONTH(Table1[[#This Row],[Order Date]])</f>
        <v>12</v>
      </c>
      <c r="H4141" s="1">
        <v>41615</v>
      </c>
      <c r="I4141">
        <v>3591</v>
      </c>
      <c r="J4141" t="s">
        <v>131</v>
      </c>
      <c r="K4141">
        <v>3</v>
      </c>
      <c r="L4141">
        <v>100.98</v>
      </c>
      <c r="M4141" s="2">
        <v>0.01</v>
      </c>
      <c r="N4141">
        <v>321.57</v>
      </c>
      <c r="O4141">
        <v>15.66</v>
      </c>
      <c r="P4141">
        <v>-100.05</v>
      </c>
      <c r="Q4141" s="2">
        <v>0.56999999999999995</v>
      </c>
      <c r="R4141" t="s">
        <v>29</v>
      </c>
      <c r="S4141" t="s">
        <v>49</v>
      </c>
      <c r="T4141" t="s">
        <v>3259</v>
      </c>
      <c r="U4141" t="s">
        <v>214</v>
      </c>
      <c r="V4141" t="s">
        <v>33</v>
      </c>
      <c r="W4141">
        <v>530</v>
      </c>
      <c r="X4141" s="1">
        <v>41617</v>
      </c>
      <c r="Y4141" t="s">
        <v>53</v>
      </c>
      <c r="Z4141" t="e" vm="22">
        <v>#VALUE!</v>
      </c>
      <c r="AA4141">
        <v>44117</v>
      </c>
      <c r="AB4141" t="e" cm="1" vm="2">
        <f t="array" ref="AB4141">_FV(Table1[[#This Row],[State]],"Country/region",TRUE)</f>
        <v>#VALUE!</v>
      </c>
    </row>
    <row r="4142" spans="1:28" x14ac:dyDescent="0.35">
      <c r="A4142" t="s">
        <v>484</v>
      </c>
      <c r="B4142">
        <v>51</v>
      </c>
      <c r="C4142" t="s">
        <v>485</v>
      </c>
      <c r="D4142" t="s">
        <v>27</v>
      </c>
      <c r="E4142">
        <f>YEAR(Table1[[#This Row],[Order Date]])</f>
        <v>2013</v>
      </c>
      <c r="F4142">
        <v>1</v>
      </c>
      <c r="G4142">
        <f>MONTH(Table1[[#This Row],[Order Date]])</f>
        <v>12</v>
      </c>
      <c r="H4142" s="1">
        <v>41615</v>
      </c>
      <c r="I4142">
        <v>35490</v>
      </c>
      <c r="J4142" t="s">
        <v>28</v>
      </c>
      <c r="K4142">
        <v>7</v>
      </c>
      <c r="L4142">
        <v>5.84</v>
      </c>
      <c r="M4142" s="2">
        <v>0.03</v>
      </c>
      <c r="N4142">
        <v>44.64</v>
      </c>
      <c r="O4142">
        <v>1.2</v>
      </c>
      <c r="P4142">
        <v>2.08</v>
      </c>
      <c r="Q4142" s="2">
        <v>0.55000000000000004</v>
      </c>
      <c r="R4142" t="s">
        <v>29</v>
      </c>
      <c r="S4142" t="s">
        <v>59</v>
      </c>
      <c r="T4142" t="s">
        <v>1846</v>
      </c>
      <c r="U4142" t="s">
        <v>88</v>
      </c>
      <c r="V4142" t="s">
        <v>52</v>
      </c>
      <c r="W4142">
        <v>4987</v>
      </c>
      <c r="X4142" s="1">
        <v>41617</v>
      </c>
      <c r="Y4142" t="s">
        <v>42</v>
      </c>
      <c r="Z4142" t="e" vm="23">
        <v>#VALUE!</v>
      </c>
      <c r="AA4142">
        <v>98444</v>
      </c>
      <c r="AB4142" t="e" cm="1" vm="2">
        <f t="array" ref="AB4142">_FV(Table1[[#This Row],[State]],"Country/region",TRUE)</f>
        <v>#VALUE!</v>
      </c>
    </row>
    <row r="4143" spans="1:28" x14ac:dyDescent="0.35">
      <c r="A4143" t="s">
        <v>2792</v>
      </c>
      <c r="B4143">
        <v>51</v>
      </c>
      <c r="C4143" t="s">
        <v>550</v>
      </c>
      <c r="D4143" t="s">
        <v>46</v>
      </c>
      <c r="E4143">
        <f>YEAR(Table1[[#This Row],[Order Date]])</f>
        <v>2013</v>
      </c>
      <c r="F4143">
        <v>1</v>
      </c>
      <c r="G4143">
        <f>MONTH(Table1[[#This Row],[Order Date]])</f>
        <v>12</v>
      </c>
      <c r="H4143" s="1">
        <v>41615</v>
      </c>
      <c r="I4143">
        <v>23264</v>
      </c>
      <c r="J4143" t="s">
        <v>58</v>
      </c>
      <c r="K4143">
        <v>27</v>
      </c>
      <c r="L4143">
        <v>2.88</v>
      </c>
      <c r="M4143" s="2">
        <v>0.06</v>
      </c>
      <c r="N4143">
        <v>78.47</v>
      </c>
      <c r="O4143">
        <v>0.99</v>
      </c>
      <c r="P4143">
        <v>17.989999999999998</v>
      </c>
      <c r="Q4143" s="2">
        <v>0.36</v>
      </c>
      <c r="R4143" t="s">
        <v>29</v>
      </c>
      <c r="S4143" t="s">
        <v>30</v>
      </c>
      <c r="T4143" t="s">
        <v>2967</v>
      </c>
      <c r="U4143" t="s">
        <v>210</v>
      </c>
      <c r="V4143" t="s">
        <v>68</v>
      </c>
      <c r="W4143">
        <v>3245</v>
      </c>
      <c r="X4143" s="1">
        <v>41617</v>
      </c>
      <c r="Y4143" t="s">
        <v>34</v>
      </c>
      <c r="Z4143" t="e" vm="16">
        <v>#VALUE!</v>
      </c>
      <c r="AA4143">
        <v>61107</v>
      </c>
      <c r="AB4143" t="e" cm="1" vm="2">
        <f t="array" ref="AB4143">_FV(Table1[[#This Row],[State]],"Country/region",TRUE)</f>
        <v>#VALUE!</v>
      </c>
    </row>
    <row r="4144" spans="1:28" x14ac:dyDescent="0.35">
      <c r="A4144" t="s">
        <v>549</v>
      </c>
      <c r="B4144">
        <v>51</v>
      </c>
      <c r="C4144" t="s">
        <v>550</v>
      </c>
      <c r="D4144" t="s">
        <v>46</v>
      </c>
      <c r="E4144">
        <f>YEAR(Table1[[#This Row],[Order Date]])</f>
        <v>2013</v>
      </c>
      <c r="F4144">
        <v>1</v>
      </c>
      <c r="G4144">
        <f>MONTH(Table1[[#This Row],[Order Date]])</f>
        <v>12</v>
      </c>
      <c r="H4144" s="1">
        <v>41615</v>
      </c>
      <c r="I4144">
        <v>23264</v>
      </c>
      <c r="J4144" t="s">
        <v>58</v>
      </c>
      <c r="K4144">
        <v>16</v>
      </c>
      <c r="L4144">
        <v>6.48</v>
      </c>
      <c r="M4144" s="2">
        <v>0.02</v>
      </c>
      <c r="N4144">
        <v>108.42</v>
      </c>
      <c r="O4144">
        <v>6.81</v>
      </c>
      <c r="P4144">
        <v>-50.82</v>
      </c>
      <c r="Q4144" s="2">
        <v>0.36</v>
      </c>
      <c r="R4144" t="s">
        <v>29</v>
      </c>
      <c r="S4144" t="s">
        <v>30</v>
      </c>
      <c r="T4144" t="s">
        <v>2059</v>
      </c>
      <c r="U4144" t="s">
        <v>61</v>
      </c>
      <c r="V4144" t="s">
        <v>68</v>
      </c>
      <c r="W4144">
        <v>3244</v>
      </c>
      <c r="X4144" s="1">
        <v>41617</v>
      </c>
      <c r="Y4144" t="s">
        <v>34</v>
      </c>
      <c r="Z4144" t="e" vm="16">
        <v>#VALUE!</v>
      </c>
      <c r="AA4144">
        <v>61201</v>
      </c>
      <c r="AB4144" t="e" cm="1" vm="2">
        <f t="array" ref="AB4144">_FV(Table1[[#This Row],[State]],"Country/region",TRUE)</f>
        <v>#VALUE!</v>
      </c>
    </row>
    <row r="4145" spans="1:28" x14ac:dyDescent="0.35">
      <c r="A4145" t="s">
        <v>3260</v>
      </c>
      <c r="B4145">
        <v>51</v>
      </c>
      <c r="C4145" t="s">
        <v>91</v>
      </c>
      <c r="D4145" t="s">
        <v>46</v>
      </c>
      <c r="E4145">
        <f>YEAR(Table1[[#This Row],[Order Date]])</f>
        <v>2013</v>
      </c>
      <c r="F4145">
        <v>1</v>
      </c>
      <c r="G4145">
        <f>MONTH(Table1[[#This Row],[Order Date]])</f>
        <v>12</v>
      </c>
      <c r="H4145" s="1">
        <v>41615</v>
      </c>
      <c r="I4145">
        <v>12452</v>
      </c>
      <c r="J4145" t="s">
        <v>131</v>
      </c>
      <c r="K4145">
        <v>38</v>
      </c>
      <c r="L4145">
        <v>55.98</v>
      </c>
      <c r="M4145" s="2">
        <v>0.03</v>
      </c>
      <c r="N4145">
        <v>2063.42</v>
      </c>
      <c r="O4145">
        <v>5.15</v>
      </c>
      <c r="P4145">
        <v>989.95</v>
      </c>
      <c r="Q4145" s="2">
        <v>0.36</v>
      </c>
      <c r="R4145" t="s">
        <v>29</v>
      </c>
      <c r="S4145" t="s">
        <v>30</v>
      </c>
      <c r="T4145" t="s">
        <v>2704</v>
      </c>
      <c r="U4145" t="s">
        <v>61</v>
      </c>
      <c r="V4145" t="s">
        <v>68</v>
      </c>
      <c r="W4145">
        <v>1738</v>
      </c>
      <c r="X4145" s="1">
        <v>41617</v>
      </c>
      <c r="Y4145" t="s">
        <v>34</v>
      </c>
      <c r="Z4145" t="e" vm="9">
        <v>#VALUE!</v>
      </c>
      <c r="AA4145">
        <v>68025</v>
      </c>
      <c r="AB4145" t="e" cm="1" vm="2">
        <f t="array" ref="AB4145">_FV(Table1[[#This Row],[State]],"Country/region",TRUE)</f>
        <v>#VALUE!</v>
      </c>
    </row>
    <row r="4146" spans="1:28" x14ac:dyDescent="0.35">
      <c r="A4146" t="s">
        <v>3260</v>
      </c>
      <c r="B4146">
        <v>51</v>
      </c>
      <c r="C4146" t="s">
        <v>91</v>
      </c>
      <c r="D4146" t="s">
        <v>46</v>
      </c>
      <c r="E4146">
        <f>YEAR(Table1[[#This Row],[Order Date]])</f>
        <v>2013</v>
      </c>
      <c r="F4146">
        <v>1</v>
      </c>
      <c r="G4146">
        <f>MONTH(Table1[[#This Row],[Order Date]])</f>
        <v>12</v>
      </c>
      <c r="H4146" s="1">
        <v>41615</v>
      </c>
      <c r="I4146">
        <v>12452</v>
      </c>
      <c r="J4146" t="s">
        <v>131</v>
      </c>
      <c r="K4146">
        <v>17</v>
      </c>
      <c r="L4146">
        <v>6.6</v>
      </c>
      <c r="M4146" s="2">
        <v>0.04</v>
      </c>
      <c r="N4146">
        <v>112.86</v>
      </c>
      <c r="O4146">
        <v>4.07</v>
      </c>
      <c r="P4146">
        <v>-56.78</v>
      </c>
      <c r="Q4146" s="2">
        <v>0.66</v>
      </c>
      <c r="R4146" t="s">
        <v>96</v>
      </c>
      <c r="S4146" t="s">
        <v>139</v>
      </c>
      <c r="T4146" t="s">
        <v>3119</v>
      </c>
      <c r="U4146" t="s">
        <v>102</v>
      </c>
      <c r="V4146" t="s">
        <v>68</v>
      </c>
      <c r="W4146">
        <v>1737</v>
      </c>
      <c r="X4146" s="1">
        <v>41617</v>
      </c>
      <c r="Y4146" t="s">
        <v>34</v>
      </c>
      <c r="Z4146" t="e" vm="9">
        <v>#VALUE!</v>
      </c>
      <c r="AA4146">
        <v>68025</v>
      </c>
      <c r="AB4146" t="e" cm="1" vm="2">
        <f t="array" ref="AB4146">_FV(Table1[[#This Row],[State]],"Country/region",TRUE)</f>
        <v>#VALUE!</v>
      </c>
    </row>
    <row r="4147" spans="1:28" x14ac:dyDescent="0.35">
      <c r="A4147" t="s">
        <v>484</v>
      </c>
      <c r="B4147">
        <v>51</v>
      </c>
      <c r="C4147" t="s">
        <v>485</v>
      </c>
      <c r="D4147" t="s">
        <v>27</v>
      </c>
      <c r="E4147">
        <f>YEAR(Table1[[#This Row],[Order Date]])</f>
        <v>2013</v>
      </c>
      <c r="F4147">
        <v>1</v>
      </c>
      <c r="G4147">
        <f>MONTH(Table1[[#This Row],[Order Date]])</f>
        <v>12</v>
      </c>
      <c r="H4147" s="1">
        <v>41615</v>
      </c>
      <c r="I4147">
        <v>35490</v>
      </c>
      <c r="J4147" t="s">
        <v>28</v>
      </c>
      <c r="K4147">
        <v>41</v>
      </c>
      <c r="L4147">
        <v>35.99</v>
      </c>
      <c r="M4147" s="2">
        <v>0.03</v>
      </c>
      <c r="N4147">
        <v>1289.6199999999999</v>
      </c>
      <c r="O4147">
        <v>1.1000000000000001</v>
      </c>
      <c r="P4147">
        <v>432.52199999999999</v>
      </c>
      <c r="Q4147" s="2">
        <v>0.55000000000000004</v>
      </c>
      <c r="R4147" t="s">
        <v>96</v>
      </c>
      <c r="S4147" t="s">
        <v>30</v>
      </c>
      <c r="T4147" t="s">
        <v>165</v>
      </c>
      <c r="U4147" t="s">
        <v>105</v>
      </c>
      <c r="V4147" t="s">
        <v>52</v>
      </c>
      <c r="W4147">
        <v>4988</v>
      </c>
      <c r="X4147" s="1">
        <v>41617</v>
      </c>
      <c r="Y4147" t="s">
        <v>34</v>
      </c>
      <c r="Z4147" t="e" vm="23">
        <v>#VALUE!</v>
      </c>
      <c r="AA4147">
        <v>98444</v>
      </c>
      <c r="AB4147" t="e" cm="1" vm="2">
        <f t="array" ref="AB4147">_FV(Table1[[#This Row],[State]],"Country/region",TRUE)</f>
        <v>#VALUE!</v>
      </c>
    </row>
    <row r="4148" spans="1:28" x14ac:dyDescent="0.35">
      <c r="A4148" t="s">
        <v>1136</v>
      </c>
      <c r="B4148">
        <v>51</v>
      </c>
      <c r="C4148" t="s">
        <v>1137</v>
      </c>
      <c r="D4148" t="s">
        <v>46</v>
      </c>
      <c r="E4148">
        <f>YEAR(Table1[[#This Row],[Order Date]])</f>
        <v>2013</v>
      </c>
      <c r="F4148">
        <v>1</v>
      </c>
      <c r="G4148">
        <f>MONTH(Table1[[#This Row],[Order Date]])</f>
        <v>12</v>
      </c>
      <c r="H4148" s="1">
        <v>41616</v>
      </c>
      <c r="I4148">
        <v>20674</v>
      </c>
      <c r="J4148" t="s">
        <v>28</v>
      </c>
      <c r="K4148">
        <v>37</v>
      </c>
      <c r="L4148">
        <v>500.97</v>
      </c>
      <c r="M4148" s="2">
        <v>0</v>
      </c>
      <c r="N4148">
        <v>17717.34</v>
      </c>
      <c r="O4148">
        <v>69.3</v>
      </c>
      <c r="P4148">
        <v>8291.08</v>
      </c>
      <c r="Q4148" s="2">
        <v>0.37</v>
      </c>
      <c r="R4148" t="s">
        <v>96</v>
      </c>
      <c r="S4148" t="s">
        <v>49</v>
      </c>
      <c r="T4148" t="s">
        <v>2798</v>
      </c>
      <c r="U4148" t="s">
        <v>98</v>
      </c>
      <c r="V4148" t="s">
        <v>68</v>
      </c>
      <c r="W4148">
        <v>2863</v>
      </c>
      <c r="X4148" s="1">
        <v>41617</v>
      </c>
      <c r="Y4148" t="s">
        <v>53</v>
      </c>
      <c r="Z4148" t="e" vm="36">
        <v>#VALUE!</v>
      </c>
      <c r="AA4148">
        <v>57701</v>
      </c>
      <c r="AB4148" t="e" cm="1" vm="2">
        <f t="array" ref="AB4148">_FV(Table1[[#This Row],[State]],"Country/region",TRUE)</f>
        <v>#VALUE!</v>
      </c>
    </row>
    <row r="4149" spans="1:28" x14ac:dyDescent="0.35">
      <c r="A4149" t="s">
        <v>264</v>
      </c>
      <c r="B4149">
        <v>51</v>
      </c>
      <c r="C4149" t="s">
        <v>265</v>
      </c>
      <c r="D4149" t="s">
        <v>46</v>
      </c>
      <c r="E4149">
        <f>YEAR(Table1[[#This Row],[Order Date]])</f>
        <v>2013</v>
      </c>
      <c r="F4149">
        <v>1</v>
      </c>
      <c r="G4149">
        <f>MONTH(Table1[[#This Row],[Order Date]])</f>
        <v>12</v>
      </c>
      <c r="H4149" s="1">
        <v>41616</v>
      </c>
      <c r="I4149">
        <v>27396</v>
      </c>
      <c r="J4149" t="s">
        <v>58</v>
      </c>
      <c r="K4149">
        <v>14</v>
      </c>
      <c r="L4149">
        <v>9.77</v>
      </c>
      <c r="M4149" s="2">
        <v>7.0000000000000007E-2</v>
      </c>
      <c r="N4149">
        <v>138.31</v>
      </c>
      <c r="O4149">
        <v>6.02</v>
      </c>
      <c r="P4149">
        <v>-31.16</v>
      </c>
      <c r="Q4149" s="2">
        <v>0.48</v>
      </c>
      <c r="R4149" t="s">
        <v>48</v>
      </c>
      <c r="S4149" t="s">
        <v>80</v>
      </c>
      <c r="T4149" t="s">
        <v>1253</v>
      </c>
      <c r="U4149" t="s">
        <v>82</v>
      </c>
      <c r="V4149" t="s">
        <v>68</v>
      </c>
      <c r="W4149">
        <v>3842</v>
      </c>
      <c r="X4149" s="1">
        <v>41618</v>
      </c>
      <c r="Y4149" t="s">
        <v>34</v>
      </c>
      <c r="Z4149" t="e" vm="5">
        <v>#VALUE!</v>
      </c>
      <c r="AA4149">
        <v>55345</v>
      </c>
      <c r="AB4149" t="e" cm="1" vm="2">
        <f t="array" ref="AB4149">_FV(Table1[[#This Row],[State]],"Country/region",TRUE)</f>
        <v>#VALUE!</v>
      </c>
    </row>
    <row r="4150" spans="1:28" x14ac:dyDescent="0.35">
      <c r="A4150" t="s">
        <v>865</v>
      </c>
      <c r="B4150">
        <v>51</v>
      </c>
      <c r="C4150" t="s">
        <v>3167</v>
      </c>
      <c r="D4150" t="s">
        <v>46</v>
      </c>
      <c r="E4150">
        <f>YEAR(Table1[[#This Row],[Order Date]])</f>
        <v>2013</v>
      </c>
      <c r="F4150">
        <v>1</v>
      </c>
      <c r="G4150">
        <f>MONTH(Table1[[#This Row],[Order Date]])</f>
        <v>12</v>
      </c>
      <c r="H4150" s="1">
        <v>41617</v>
      </c>
      <c r="I4150">
        <v>6948</v>
      </c>
      <c r="J4150" t="s">
        <v>39</v>
      </c>
      <c r="K4150">
        <v>15</v>
      </c>
      <c r="L4150">
        <v>73.98</v>
      </c>
      <c r="M4150" s="2">
        <v>0.04</v>
      </c>
      <c r="N4150">
        <v>1143.8800000000001</v>
      </c>
      <c r="O4150">
        <v>4</v>
      </c>
      <c r="P4150">
        <v>-88.7</v>
      </c>
      <c r="Q4150" s="2">
        <v>0.79</v>
      </c>
      <c r="R4150" t="s">
        <v>96</v>
      </c>
      <c r="S4150" t="s">
        <v>30</v>
      </c>
      <c r="T4150" t="s">
        <v>198</v>
      </c>
      <c r="U4150" t="s">
        <v>102</v>
      </c>
      <c r="V4150" t="s">
        <v>68</v>
      </c>
      <c r="W4150">
        <v>959</v>
      </c>
      <c r="X4150" s="1">
        <v>41618</v>
      </c>
      <c r="Y4150" t="s">
        <v>34</v>
      </c>
      <c r="Z4150" t="e" vm="25">
        <v>#VALUE!</v>
      </c>
      <c r="AA4150">
        <v>53150</v>
      </c>
      <c r="AB4150" t="e" cm="1" vm="2">
        <f t="array" ref="AB4150">_FV(Table1[[#This Row],[State]],"Country/region",TRUE)</f>
        <v>#VALUE!</v>
      </c>
    </row>
    <row r="4151" spans="1:28" x14ac:dyDescent="0.35">
      <c r="A4151" t="s">
        <v>2564</v>
      </c>
      <c r="B4151">
        <v>51</v>
      </c>
      <c r="C4151" t="s">
        <v>565</v>
      </c>
      <c r="D4151" t="s">
        <v>38</v>
      </c>
      <c r="E4151">
        <f>YEAR(Table1[[#This Row],[Order Date]])</f>
        <v>2013</v>
      </c>
      <c r="F4151">
        <v>1</v>
      </c>
      <c r="G4151">
        <f>MONTH(Table1[[#This Row],[Order Date]])</f>
        <v>12</v>
      </c>
      <c r="H4151" s="1">
        <v>41617</v>
      </c>
      <c r="I4151">
        <v>6978</v>
      </c>
      <c r="J4151" t="s">
        <v>28</v>
      </c>
      <c r="K4151">
        <v>47</v>
      </c>
      <c r="L4151">
        <v>8.1199999999999992</v>
      </c>
      <c r="M4151" s="2">
        <v>7.0000000000000007E-2</v>
      </c>
      <c r="N4151">
        <v>371.95</v>
      </c>
      <c r="O4151">
        <v>2.83</v>
      </c>
      <c r="P4151">
        <v>-87.4</v>
      </c>
      <c r="Q4151" s="2">
        <v>0.77</v>
      </c>
      <c r="R4151" t="s">
        <v>96</v>
      </c>
      <c r="S4151" t="s">
        <v>139</v>
      </c>
      <c r="T4151" t="s">
        <v>998</v>
      </c>
      <c r="U4151" t="s">
        <v>102</v>
      </c>
      <c r="V4151" t="s">
        <v>52</v>
      </c>
      <c r="W4151">
        <v>961</v>
      </c>
      <c r="X4151" s="1">
        <v>41618</v>
      </c>
      <c r="Y4151" t="s">
        <v>34</v>
      </c>
      <c r="Z4151" t="e" vm="32">
        <v>#VALUE!</v>
      </c>
      <c r="AA4151">
        <v>80126</v>
      </c>
      <c r="AB4151" t="e" cm="1" vm="2">
        <f t="array" ref="AB4151">_FV(Table1[[#This Row],[State]],"Country/region",TRUE)</f>
        <v>#VALUE!</v>
      </c>
    </row>
    <row r="4152" spans="1:28" x14ac:dyDescent="0.35">
      <c r="A4152" t="s">
        <v>2467</v>
      </c>
      <c r="B4152">
        <v>51</v>
      </c>
      <c r="C4152" t="s">
        <v>1854</v>
      </c>
      <c r="D4152" t="s">
        <v>57</v>
      </c>
      <c r="E4152">
        <f>YEAR(Table1[[#This Row],[Order Date]])</f>
        <v>2013</v>
      </c>
      <c r="F4152">
        <v>1</v>
      </c>
      <c r="G4152">
        <f>MONTH(Table1[[#This Row],[Order Date]])</f>
        <v>12</v>
      </c>
      <c r="H4152" s="1">
        <v>41617</v>
      </c>
      <c r="I4152">
        <v>2976</v>
      </c>
      <c r="J4152" t="s">
        <v>39</v>
      </c>
      <c r="K4152">
        <v>30</v>
      </c>
      <c r="L4152">
        <v>500.98</v>
      </c>
      <c r="M4152" s="2">
        <v>0.09</v>
      </c>
      <c r="N4152">
        <v>14223.82</v>
      </c>
      <c r="O4152">
        <v>26</v>
      </c>
      <c r="P4152">
        <v>3424.22</v>
      </c>
      <c r="Q4152" s="2">
        <v>0.6</v>
      </c>
      <c r="R4152" t="s">
        <v>48</v>
      </c>
      <c r="S4152" t="s">
        <v>49</v>
      </c>
      <c r="T4152" t="s">
        <v>1979</v>
      </c>
      <c r="U4152" t="s">
        <v>51</v>
      </c>
      <c r="V4152" t="s">
        <v>68</v>
      </c>
      <c r="W4152">
        <v>440</v>
      </c>
      <c r="X4152" s="1">
        <v>41619</v>
      </c>
      <c r="Y4152" t="s">
        <v>53</v>
      </c>
      <c r="Z4152" t="e" vm="16">
        <v>#VALUE!</v>
      </c>
      <c r="AA4152">
        <v>62901</v>
      </c>
      <c r="AB4152" t="e" cm="1" vm="2">
        <f t="array" ref="AB4152">_FV(Table1[[#This Row],[State]],"Country/region",TRUE)</f>
        <v>#VALUE!</v>
      </c>
    </row>
    <row r="4153" spans="1:28" x14ac:dyDescent="0.35">
      <c r="A4153" t="s">
        <v>2853</v>
      </c>
      <c r="B4153">
        <v>51</v>
      </c>
      <c r="C4153" t="s">
        <v>2809</v>
      </c>
      <c r="D4153" t="s">
        <v>38</v>
      </c>
      <c r="E4153">
        <f>YEAR(Table1[[#This Row],[Order Date]])</f>
        <v>2013</v>
      </c>
      <c r="F4153">
        <v>1</v>
      </c>
      <c r="G4153">
        <f>MONTH(Table1[[#This Row],[Order Date]])</f>
        <v>12</v>
      </c>
      <c r="H4153" s="1">
        <v>41617</v>
      </c>
      <c r="I4153">
        <v>8097</v>
      </c>
      <c r="J4153" t="s">
        <v>131</v>
      </c>
      <c r="K4153">
        <v>48</v>
      </c>
      <c r="L4153">
        <v>162.93</v>
      </c>
      <c r="M4153" s="2">
        <v>0.04</v>
      </c>
      <c r="N4153">
        <v>7522.8</v>
      </c>
      <c r="O4153">
        <v>19.989999999999998</v>
      </c>
      <c r="P4153">
        <v>3187.37</v>
      </c>
      <c r="Q4153" s="2">
        <v>0.39</v>
      </c>
      <c r="R4153" t="s">
        <v>29</v>
      </c>
      <c r="S4153" t="s">
        <v>30</v>
      </c>
      <c r="T4153" t="s">
        <v>266</v>
      </c>
      <c r="U4153" t="s">
        <v>267</v>
      </c>
      <c r="V4153" t="s">
        <v>33</v>
      </c>
      <c r="W4153">
        <v>1101</v>
      </c>
      <c r="X4153" s="1">
        <v>41619</v>
      </c>
      <c r="Y4153" t="s">
        <v>42</v>
      </c>
      <c r="Z4153" t="e" vm="48">
        <v>#VALUE!</v>
      </c>
      <c r="AA4153">
        <v>3038</v>
      </c>
      <c r="AB4153" t="e" cm="1" vm="2">
        <f t="array" ref="AB4153">_FV(Table1[[#This Row],[State]],"Country/region",TRUE)</f>
        <v>#VALUE!</v>
      </c>
    </row>
    <row r="4154" spans="1:28" x14ac:dyDescent="0.35">
      <c r="A4154" t="s">
        <v>671</v>
      </c>
      <c r="B4154">
        <v>51</v>
      </c>
      <c r="C4154" t="s">
        <v>672</v>
      </c>
      <c r="D4154" t="s">
        <v>38</v>
      </c>
      <c r="E4154">
        <f>YEAR(Table1[[#This Row],[Order Date]])</f>
        <v>2013</v>
      </c>
      <c r="F4154">
        <v>1</v>
      </c>
      <c r="G4154">
        <f>MONTH(Table1[[#This Row],[Order Date]])</f>
        <v>12</v>
      </c>
      <c r="H4154" s="1">
        <v>41618</v>
      </c>
      <c r="I4154">
        <v>11047</v>
      </c>
      <c r="J4154" t="s">
        <v>47</v>
      </c>
      <c r="K4154">
        <v>24</v>
      </c>
      <c r="L4154">
        <v>550.98</v>
      </c>
      <c r="M4154" s="2">
        <v>7.0000000000000007E-2</v>
      </c>
      <c r="N4154">
        <v>10480.272000000001</v>
      </c>
      <c r="O4154">
        <v>64.59</v>
      </c>
      <c r="P4154">
        <v>2271.6799999999998</v>
      </c>
      <c r="Q4154" s="2">
        <v>0.66</v>
      </c>
      <c r="R4154" t="s">
        <v>48</v>
      </c>
      <c r="S4154" t="s">
        <v>73</v>
      </c>
      <c r="T4154" t="s">
        <v>3261</v>
      </c>
      <c r="U4154" t="s">
        <v>75</v>
      </c>
      <c r="V4154" t="s">
        <v>76</v>
      </c>
      <c r="W4154">
        <v>1536</v>
      </c>
      <c r="X4154" s="1">
        <v>41620</v>
      </c>
      <c r="Y4154" t="s">
        <v>53</v>
      </c>
      <c r="Z4154" t="e" vm="6">
        <v>#VALUE!</v>
      </c>
      <c r="AA4154">
        <v>35211</v>
      </c>
      <c r="AB4154" t="e" cm="1" vm="2">
        <f t="array" ref="AB4154">_FV(Table1[[#This Row],[State]],"Country/region",TRUE)</f>
        <v>#VALUE!</v>
      </c>
    </row>
    <row r="4155" spans="1:28" x14ac:dyDescent="0.35">
      <c r="A4155" t="s">
        <v>671</v>
      </c>
      <c r="B4155">
        <v>51</v>
      </c>
      <c r="C4155" t="s">
        <v>672</v>
      </c>
      <c r="D4155" t="s">
        <v>38</v>
      </c>
      <c r="E4155">
        <f>YEAR(Table1[[#This Row],[Order Date]])</f>
        <v>2013</v>
      </c>
      <c r="F4155">
        <v>1</v>
      </c>
      <c r="G4155">
        <f>MONTH(Table1[[#This Row],[Order Date]])</f>
        <v>12</v>
      </c>
      <c r="H4155" s="1">
        <v>41618</v>
      </c>
      <c r="I4155">
        <v>11047</v>
      </c>
      <c r="J4155" t="s">
        <v>47</v>
      </c>
      <c r="K4155">
        <v>27</v>
      </c>
      <c r="L4155">
        <v>68.81</v>
      </c>
      <c r="M4155" s="2">
        <v>0.01</v>
      </c>
      <c r="N4155">
        <v>1991.26</v>
      </c>
      <c r="O4155">
        <v>60</v>
      </c>
      <c r="P4155">
        <v>-528.09</v>
      </c>
      <c r="Q4155" s="2">
        <v>0.41</v>
      </c>
      <c r="R4155" t="s">
        <v>29</v>
      </c>
      <c r="S4155" t="s">
        <v>49</v>
      </c>
      <c r="T4155" t="s">
        <v>987</v>
      </c>
      <c r="U4155" t="s">
        <v>214</v>
      </c>
      <c r="V4155" t="s">
        <v>76</v>
      </c>
      <c r="W4155">
        <v>1535</v>
      </c>
      <c r="X4155" s="1">
        <v>41625</v>
      </c>
      <c r="Y4155" t="s">
        <v>53</v>
      </c>
      <c r="Z4155" t="e" vm="6">
        <v>#VALUE!</v>
      </c>
      <c r="AA4155">
        <v>35211</v>
      </c>
      <c r="AB4155" t="e" cm="1" vm="2">
        <f t="array" ref="AB4155">_FV(Table1[[#This Row],[State]],"Country/region",TRUE)</f>
        <v>#VALUE!</v>
      </c>
    </row>
    <row r="4156" spans="1:28" x14ac:dyDescent="0.35">
      <c r="A4156" t="s">
        <v>3262</v>
      </c>
      <c r="B4156">
        <v>51</v>
      </c>
      <c r="C4156" t="s">
        <v>3263</v>
      </c>
      <c r="D4156" t="s">
        <v>38</v>
      </c>
      <c r="E4156">
        <f>YEAR(Table1[[#This Row],[Order Date]])</f>
        <v>2013</v>
      </c>
      <c r="F4156">
        <v>1</v>
      </c>
      <c r="G4156">
        <f>MONTH(Table1[[#This Row],[Order Date]])</f>
        <v>12</v>
      </c>
      <c r="H4156" s="1">
        <v>41619</v>
      </c>
      <c r="I4156">
        <v>52194</v>
      </c>
      <c r="J4156" t="s">
        <v>58</v>
      </c>
      <c r="K4156">
        <v>12</v>
      </c>
      <c r="L4156">
        <v>120.98</v>
      </c>
      <c r="M4156" s="2">
        <v>0.03</v>
      </c>
      <c r="N4156">
        <v>1551.34</v>
      </c>
      <c r="O4156">
        <v>78.64</v>
      </c>
      <c r="P4156">
        <v>-483.12</v>
      </c>
      <c r="Q4156" s="2">
        <v>0.75</v>
      </c>
      <c r="R4156" t="s">
        <v>48</v>
      </c>
      <c r="S4156" t="s">
        <v>73</v>
      </c>
      <c r="T4156" t="s">
        <v>721</v>
      </c>
      <c r="U4156" t="s">
        <v>154</v>
      </c>
      <c r="V4156" t="s">
        <v>33</v>
      </c>
      <c r="W4156">
        <v>7321</v>
      </c>
      <c r="X4156" s="1">
        <v>41620</v>
      </c>
      <c r="Y4156" t="s">
        <v>53</v>
      </c>
      <c r="Z4156" t="e" vm="3">
        <v>#VALUE!</v>
      </c>
      <c r="AA4156">
        <v>20901</v>
      </c>
      <c r="AB4156" t="e" cm="1" vm="2">
        <f t="array" ref="AB4156">_FV(Table1[[#This Row],[State]],"Country/region",TRUE)</f>
        <v>#VALUE!</v>
      </c>
    </row>
    <row r="4157" spans="1:28" x14ac:dyDescent="0.35">
      <c r="A4157" t="s">
        <v>948</v>
      </c>
      <c r="B4157">
        <v>51</v>
      </c>
      <c r="C4157" t="s">
        <v>2532</v>
      </c>
      <c r="D4157" t="s">
        <v>57</v>
      </c>
      <c r="E4157">
        <f>YEAR(Table1[[#This Row],[Order Date]])</f>
        <v>2013</v>
      </c>
      <c r="F4157">
        <v>1</v>
      </c>
      <c r="G4157">
        <f>MONTH(Table1[[#This Row],[Order Date]])</f>
        <v>12</v>
      </c>
      <c r="H4157" s="1">
        <v>41619</v>
      </c>
      <c r="I4157">
        <v>34438</v>
      </c>
      <c r="J4157" t="s">
        <v>28</v>
      </c>
      <c r="K4157">
        <v>28</v>
      </c>
      <c r="L4157">
        <v>20.149999999999999</v>
      </c>
      <c r="M4157" s="2">
        <v>0.04</v>
      </c>
      <c r="N4157">
        <v>588.54</v>
      </c>
      <c r="O4157">
        <v>8.99</v>
      </c>
      <c r="P4157">
        <v>-30.72</v>
      </c>
      <c r="Q4157" s="2">
        <v>0.57999999999999996</v>
      </c>
      <c r="R4157" t="s">
        <v>29</v>
      </c>
      <c r="S4157" t="s">
        <v>139</v>
      </c>
      <c r="T4157" t="s">
        <v>3049</v>
      </c>
      <c r="U4157" t="s">
        <v>88</v>
      </c>
      <c r="V4157" t="s">
        <v>68</v>
      </c>
      <c r="W4157">
        <v>4844</v>
      </c>
      <c r="X4157" s="1">
        <v>41620</v>
      </c>
      <c r="Y4157" t="s">
        <v>34</v>
      </c>
      <c r="Z4157" t="e" vm="38">
        <v>#VALUE!</v>
      </c>
      <c r="AA4157">
        <v>46952</v>
      </c>
      <c r="AB4157" t="e" cm="1" vm="2">
        <f t="array" ref="AB4157">_FV(Table1[[#This Row],[State]],"Country/region",TRUE)</f>
        <v>#VALUE!</v>
      </c>
    </row>
    <row r="4158" spans="1:28" x14ac:dyDescent="0.35">
      <c r="A4158" t="s">
        <v>3262</v>
      </c>
      <c r="B4158">
        <v>51</v>
      </c>
      <c r="C4158" t="s">
        <v>3263</v>
      </c>
      <c r="D4158" t="s">
        <v>38</v>
      </c>
      <c r="E4158">
        <f>YEAR(Table1[[#This Row],[Order Date]])</f>
        <v>2013</v>
      </c>
      <c r="F4158">
        <v>1</v>
      </c>
      <c r="G4158">
        <f>MONTH(Table1[[#This Row],[Order Date]])</f>
        <v>12</v>
      </c>
      <c r="H4158" s="1">
        <v>41619</v>
      </c>
      <c r="I4158">
        <v>52194</v>
      </c>
      <c r="J4158" t="s">
        <v>58</v>
      </c>
      <c r="K4158">
        <v>25</v>
      </c>
      <c r="L4158">
        <v>24.92</v>
      </c>
      <c r="M4158" s="2">
        <v>0.1</v>
      </c>
      <c r="N4158">
        <v>612.92999999999995</v>
      </c>
      <c r="O4158">
        <v>12.98</v>
      </c>
      <c r="P4158">
        <v>-5.0369999999999999</v>
      </c>
      <c r="Q4158" s="2">
        <v>0.39</v>
      </c>
      <c r="R4158" t="s">
        <v>29</v>
      </c>
      <c r="S4158" t="s">
        <v>30</v>
      </c>
      <c r="T4158" t="s">
        <v>1021</v>
      </c>
      <c r="U4158" t="s">
        <v>67</v>
      </c>
      <c r="V4158" t="s">
        <v>33</v>
      </c>
      <c r="W4158">
        <v>7320</v>
      </c>
      <c r="X4158" s="1">
        <v>41620</v>
      </c>
      <c r="Y4158" t="s">
        <v>34</v>
      </c>
      <c r="Z4158" t="e" vm="3">
        <v>#VALUE!</v>
      </c>
      <c r="AA4158">
        <v>20901</v>
      </c>
      <c r="AB4158" t="e" cm="1" vm="2">
        <f t="array" ref="AB4158">_FV(Table1[[#This Row],[State]],"Country/region",TRUE)</f>
        <v>#VALUE!</v>
      </c>
    </row>
    <row r="4159" spans="1:28" x14ac:dyDescent="0.35">
      <c r="A4159" t="s">
        <v>719</v>
      </c>
      <c r="B4159">
        <v>51</v>
      </c>
      <c r="C4159" t="s">
        <v>3032</v>
      </c>
      <c r="D4159" t="s">
        <v>46</v>
      </c>
      <c r="E4159">
        <f>YEAR(Table1[[#This Row],[Order Date]])</f>
        <v>2013</v>
      </c>
      <c r="F4159">
        <v>1</v>
      </c>
      <c r="G4159">
        <f>MONTH(Table1[[#This Row],[Order Date]])</f>
        <v>12</v>
      </c>
      <c r="H4159" s="1">
        <v>41619</v>
      </c>
      <c r="I4159">
        <v>6053</v>
      </c>
      <c r="J4159" t="s">
        <v>131</v>
      </c>
      <c r="K4159">
        <v>4</v>
      </c>
      <c r="L4159">
        <v>3.8</v>
      </c>
      <c r="M4159" s="2">
        <v>0.04</v>
      </c>
      <c r="N4159">
        <v>16.079999999999998</v>
      </c>
      <c r="O4159">
        <v>1.49</v>
      </c>
      <c r="P4159">
        <v>-3.7490000000000001</v>
      </c>
      <c r="Q4159" s="2">
        <v>0.38</v>
      </c>
      <c r="R4159" t="s">
        <v>29</v>
      </c>
      <c r="S4159" t="s">
        <v>30</v>
      </c>
      <c r="T4159" t="s">
        <v>738</v>
      </c>
      <c r="U4159" t="s">
        <v>67</v>
      </c>
      <c r="V4159" t="s">
        <v>33</v>
      </c>
      <c r="W4159">
        <v>845</v>
      </c>
      <c r="X4159" s="1">
        <v>41621</v>
      </c>
      <c r="Y4159" t="s">
        <v>34</v>
      </c>
      <c r="Z4159" t="e" vm="1">
        <v>#VALUE!</v>
      </c>
      <c r="AA4159">
        <v>15239</v>
      </c>
      <c r="AB4159" t="e" cm="1" vm="2">
        <f t="array" ref="AB4159">_FV(Table1[[#This Row],[State]],"Country/region",TRUE)</f>
        <v>#VALUE!</v>
      </c>
    </row>
    <row r="4160" spans="1:28" x14ac:dyDescent="0.35">
      <c r="A4160" t="s">
        <v>884</v>
      </c>
      <c r="B4160">
        <v>51</v>
      </c>
      <c r="C4160" t="s">
        <v>2245</v>
      </c>
      <c r="D4160" t="s">
        <v>46</v>
      </c>
      <c r="E4160">
        <f>YEAR(Table1[[#This Row],[Order Date]])</f>
        <v>2013</v>
      </c>
      <c r="F4160">
        <v>1</v>
      </c>
      <c r="G4160">
        <f>MONTH(Table1[[#This Row],[Order Date]])</f>
        <v>12</v>
      </c>
      <c r="H4160" s="1">
        <v>41620</v>
      </c>
      <c r="I4160">
        <v>38210</v>
      </c>
      <c r="J4160" t="s">
        <v>47</v>
      </c>
      <c r="K4160">
        <v>10</v>
      </c>
      <c r="L4160">
        <v>4.9800000000000004</v>
      </c>
      <c r="M4160" s="2">
        <v>0.09</v>
      </c>
      <c r="N4160">
        <v>52.76</v>
      </c>
      <c r="O4160">
        <v>7.44</v>
      </c>
      <c r="P4160">
        <v>-49.53</v>
      </c>
      <c r="Q4160" s="2">
        <v>0.36</v>
      </c>
      <c r="R4160" t="s">
        <v>29</v>
      </c>
      <c r="S4160" t="s">
        <v>30</v>
      </c>
      <c r="T4160" t="s">
        <v>1419</v>
      </c>
      <c r="U4160" t="s">
        <v>61</v>
      </c>
      <c r="V4160" t="s">
        <v>33</v>
      </c>
      <c r="W4160">
        <v>5372</v>
      </c>
      <c r="X4160" s="1">
        <v>41620</v>
      </c>
      <c r="Y4160" t="s">
        <v>34</v>
      </c>
      <c r="Z4160" t="e" vm="22">
        <v>#VALUE!</v>
      </c>
      <c r="AA4160">
        <v>43229</v>
      </c>
      <c r="AB4160" t="e" cm="1" vm="2">
        <f t="array" ref="AB4160">_FV(Table1[[#This Row],[State]],"Country/region",TRUE)</f>
        <v>#VALUE!</v>
      </c>
    </row>
    <row r="4161" spans="1:28" x14ac:dyDescent="0.35">
      <c r="A4161" t="s">
        <v>2057</v>
      </c>
      <c r="B4161">
        <v>51</v>
      </c>
      <c r="C4161" t="s">
        <v>2058</v>
      </c>
      <c r="D4161" t="s">
        <v>46</v>
      </c>
      <c r="E4161">
        <f>YEAR(Table1[[#This Row],[Order Date]])</f>
        <v>2013</v>
      </c>
      <c r="F4161">
        <v>1</v>
      </c>
      <c r="G4161">
        <f>MONTH(Table1[[#This Row],[Order Date]])</f>
        <v>12</v>
      </c>
      <c r="H4161" s="1">
        <v>41620</v>
      </c>
      <c r="I4161">
        <v>45668</v>
      </c>
      <c r="J4161" t="s">
        <v>39</v>
      </c>
      <c r="K4161">
        <v>8</v>
      </c>
      <c r="L4161">
        <v>81.94</v>
      </c>
      <c r="M4161" s="2">
        <v>0.01</v>
      </c>
      <c r="N4161">
        <v>704.77</v>
      </c>
      <c r="O4161">
        <v>55.81</v>
      </c>
      <c r="P4161">
        <v>-298.89999999999998</v>
      </c>
      <c r="Q4161" s="2">
        <v>0.6</v>
      </c>
      <c r="R4161" t="s">
        <v>48</v>
      </c>
      <c r="S4161" t="s">
        <v>73</v>
      </c>
      <c r="T4161" t="s">
        <v>3175</v>
      </c>
      <c r="U4161" t="s">
        <v>154</v>
      </c>
      <c r="V4161" t="s">
        <v>52</v>
      </c>
      <c r="W4161">
        <v>6424</v>
      </c>
      <c r="X4161" s="1">
        <v>41621</v>
      </c>
      <c r="Y4161" t="s">
        <v>53</v>
      </c>
      <c r="Z4161" t="e" vm="33">
        <v>#VALUE!</v>
      </c>
      <c r="AA4161">
        <v>83402</v>
      </c>
      <c r="AB4161" t="e" cm="1" vm="2">
        <f t="array" ref="AB4161">_FV(Table1[[#This Row],[State]],"Country/region",TRUE)</f>
        <v>#VALUE!</v>
      </c>
    </row>
    <row r="4162" spans="1:28" x14ac:dyDescent="0.35">
      <c r="A4162" t="s">
        <v>1205</v>
      </c>
      <c r="B4162">
        <v>51</v>
      </c>
      <c r="C4162" t="s">
        <v>260</v>
      </c>
      <c r="D4162" t="s">
        <v>38</v>
      </c>
      <c r="E4162">
        <f>YEAR(Table1[[#This Row],[Order Date]])</f>
        <v>2013</v>
      </c>
      <c r="F4162">
        <v>1</v>
      </c>
      <c r="G4162">
        <f>MONTH(Table1[[#This Row],[Order Date]])</f>
        <v>12</v>
      </c>
      <c r="H4162" s="1">
        <v>41620</v>
      </c>
      <c r="I4162">
        <v>10242</v>
      </c>
      <c r="J4162" t="s">
        <v>131</v>
      </c>
      <c r="K4162">
        <v>32</v>
      </c>
      <c r="L4162">
        <v>22.98</v>
      </c>
      <c r="M4162" s="2">
        <v>0.08</v>
      </c>
      <c r="N4162">
        <v>690.88</v>
      </c>
      <c r="O4162">
        <v>7.58</v>
      </c>
      <c r="P4162">
        <v>119.25</v>
      </c>
      <c r="Q4162" s="2">
        <v>0.51</v>
      </c>
      <c r="R4162" t="s">
        <v>48</v>
      </c>
      <c r="S4162" t="s">
        <v>30</v>
      </c>
      <c r="T4162" t="s">
        <v>2894</v>
      </c>
      <c r="U4162" t="s">
        <v>82</v>
      </c>
      <c r="V4162" t="s">
        <v>68</v>
      </c>
      <c r="W4162">
        <v>1408</v>
      </c>
      <c r="X4162" s="1">
        <v>41621</v>
      </c>
      <c r="Y4162" t="s">
        <v>34</v>
      </c>
      <c r="Z4162" t="e" vm="28">
        <v>#VALUE!</v>
      </c>
      <c r="AA4162">
        <v>65203</v>
      </c>
      <c r="AB4162" t="e" cm="1" vm="2">
        <f t="array" ref="AB4162">_FV(Table1[[#This Row],[State]],"Country/region",TRUE)</f>
        <v>#VALUE!</v>
      </c>
    </row>
    <row r="4163" spans="1:28" x14ac:dyDescent="0.35">
      <c r="A4163" t="s">
        <v>1105</v>
      </c>
      <c r="B4163">
        <v>51</v>
      </c>
      <c r="C4163" t="s">
        <v>1285</v>
      </c>
      <c r="D4163" t="s">
        <v>27</v>
      </c>
      <c r="E4163">
        <f>YEAR(Table1[[#This Row],[Order Date]])</f>
        <v>2013</v>
      </c>
      <c r="F4163">
        <v>1</v>
      </c>
      <c r="G4163">
        <f>MONTH(Table1[[#This Row],[Order Date]])</f>
        <v>12</v>
      </c>
      <c r="H4163" s="1">
        <v>41620</v>
      </c>
      <c r="I4163">
        <v>35908</v>
      </c>
      <c r="J4163" t="s">
        <v>39</v>
      </c>
      <c r="K4163">
        <v>45</v>
      </c>
      <c r="L4163">
        <v>12.21</v>
      </c>
      <c r="M4163" s="2">
        <v>0.1</v>
      </c>
      <c r="N4163">
        <v>529.28</v>
      </c>
      <c r="O4163">
        <v>4.8099999999999996</v>
      </c>
      <c r="P4163">
        <v>-30.27</v>
      </c>
      <c r="Q4163" s="2">
        <v>0.57999999999999996</v>
      </c>
      <c r="R4163" t="s">
        <v>29</v>
      </c>
      <c r="S4163" t="s">
        <v>30</v>
      </c>
      <c r="T4163" t="s">
        <v>2692</v>
      </c>
      <c r="U4163" t="s">
        <v>32</v>
      </c>
      <c r="V4163" t="s">
        <v>68</v>
      </c>
      <c r="W4163">
        <v>5038</v>
      </c>
      <c r="X4163" s="1">
        <v>41621</v>
      </c>
      <c r="Y4163" t="s">
        <v>42</v>
      </c>
      <c r="Z4163" t="e" vm="9">
        <v>#VALUE!</v>
      </c>
      <c r="AA4163">
        <v>68701</v>
      </c>
      <c r="AB4163" t="e" cm="1" vm="2">
        <f t="array" ref="AB4163">_FV(Table1[[#This Row],[State]],"Country/region",TRUE)</f>
        <v>#VALUE!</v>
      </c>
    </row>
    <row r="4164" spans="1:28" x14ac:dyDescent="0.35">
      <c r="A4164" t="s">
        <v>2851</v>
      </c>
      <c r="B4164">
        <v>51</v>
      </c>
      <c r="C4164" t="s">
        <v>2516</v>
      </c>
      <c r="D4164" t="s">
        <v>57</v>
      </c>
      <c r="E4164">
        <f>YEAR(Table1[[#This Row],[Order Date]])</f>
        <v>2013</v>
      </c>
      <c r="F4164">
        <v>1</v>
      </c>
      <c r="G4164">
        <f>MONTH(Table1[[#This Row],[Order Date]])</f>
        <v>12</v>
      </c>
      <c r="H4164" s="1">
        <v>41620</v>
      </c>
      <c r="I4164">
        <v>16579</v>
      </c>
      <c r="J4164" t="s">
        <v>39</v>
      </c>
      <c r="K4164">
        <v>33</v>
      </c>
      <c r="L4164">
        <v>1.88</v>
      </c>
      <c r="M4164" s="2">
        <v>0.05</v>
      </c>
      <c r="N4164">
        <v>63.96</v>
      </c>
      <c r="O4164">
        <v>1.49</v>
      </c>
      <c r="P4164">
        <v>-13.708</v>
      </c>
      <c r="Q4164" s="2">
        <v>0.37</v>
      </c>
      <c r="R4164" t="s">
        <v>29</v>
      </c>
      <c r="S4164" t="s">
        <v>30</v>
      </c>
      <c r="T4164" t="s">
        <v>1294</v>
      </c>
      <c r="U4164" t="s">
        <v>67</v>
      </c>
      <c r="V4164" t="s">
        <v>76</v>
      </c>
      <c r="W4164">
        <v>2300</v>
      </c>
      <c r="X4164" s="1">
        <v>41621</v>
      </c>
      <c r="Y4164" t="s">
        <v>34</v>
      </c>
      <c r="Z4164" t="e" vm="19">
        <v>#VALUE!</v>
      </c>
      <c r="AA4164">
        <v>29801</v>
      </c>
      <c r="AB4164" t="e" cm="1" vm="2">
        <f t="array" ref="AB4164">_FV(Table1[[#This Row],[State]],"Country/region",TRUE)</f>
        <v>#VALUE!</v>
      </c>
    </row>
    <row r="4165" spans="1:28" x14ac:dyDescent="0.35">
      <c r="A4165" t="s">
        <v>2851</v>
      </c>
      <c r="B4165">
        <v>51</v>
      </c>
      <c r="C4165" t="s">
        <v>2516</v>
      </c>
      <c r="D4165" t="s">
        <v>57</v>
      </c>
      <c r="E4165">
        <f>YEAR(Table1[[#This Row],[Order Date]])</f>
        <v>2013</v>
      </c>
      <c r="F4165">
        <v>1</v>
      </c>
      <c r="G4165">
        <f>MONTH(Table1[[#This Row],[Order Date]])</f>
        <v>12</v>
      </c>
      <c r="H4165" s="1">
        <v>41620</v>
      </c>
      <c r="I4165">
        <v>16579</v>
      </c>
      <c r="J4165" t="s">
        <v>39</v>
      </c>
      <c r="K4165">
        <v>23</v>
      </c>
      <c r="L4165">
        <v>8.14</v>
      </c>
      <c r="M4165" s="2">
        <v>7.0000000000000007E-2</v>
      </c>
      <c r="N4165">
        <v>177.23</v>
      </c>
      <c r="O4165">
        <v>3.12</v>
      </c>
      <c r="P4165">
        <v>4.9400000000000004</v>
      </c>
      <c r="Q4165" s="2">
        <v>0.45</v>
      </c>
      <c r="R4165" t="s">
        <v>29</v>
      </c>
      <c r="S4165" t="s">
        <v>59</v>
      </c>
      <c r="T4165" t="s">
        <v>3150</v>
      </c>
      <c r="U4165" t="s">
        <v>88</v>
      </c>
      <c r="V4165" t="s">
        <v>76</v>
      </c>
      <c r="W4165">
        <v>2301</v>
      </c>
      <c r="X4165" s="1">
        <v>41621</v>
      </c>
      <c r="Y4165" t="s">
        <v>34</v>
      </c>
      <c r="Z4165" t="e" vm="19">
        <v>#VALUE!</v>
      </c>
      <c r="AA4165">
        <v>29801</v>
      </c>
      <c r="AB4165" t="e" cm="1" vm="2">
        <f t="array" ref="AB4165">_FV(Table1[[#This Row],[State]],"Country/region",TRUE)</f>
        <v>#VALUE!</v>
      </c>
    </row>
    <row r="4166" spans="1:28" x14ac:dyDescent="0.35">
      <c r="A4166" t="s">
        <v>3264</v>
      </c>
      <c r="B4166">
        <v>51</v>
      </c>
      <c r="C4166" t="s">
        <v>2235</v>
      </c>
      <c r="D4166" t="s">
        <v>46</v>
      </c>
      <c r="E4166">
        <f>YEAR(Table1[[#This Row],[Order Date]])</f>
        <v>2013</v>
      </c>
      <c r="F4166">
        <v>1</v>
      </c>
      <c r="G4166">
        <f>MONTH(Table1[[#This Row],[Order Date]])</f>
        <v>12</v>
      </c>
      <c r="H4166" s="1">
        <v>41620</v>
      </c>
      <c r="I4166">
        <v>30149</v>
      </c>
      <c r="J4166" t="s">
        <v>131</v>
      </c>
      <c r="K4166">
        <v>8</v>
      </c>
      <c r="L4166">
        <v>2.08</v>
      </c>
      <c r="M4166" s="2">
        <v>0.1</v>
      </c>
      <c r="N4166">
        <v>16.47</v>
      </c>
      <c r="O4166">
        <v>1.49</v>
      </c>
      <c r="P4166">
        <v>-6.8194999999999997</v>
      </c>
      <c r="Q4166" s="2">
        <v>0.38</v>
      </c>
      <c r="R4166" t="s">
        <v>29</v>
      </c>
      <c r="S4166" t="s">
        <v>30</v>
      </c>
      <c r="T4166" t="s">
        <v>2924</v>
      </c>
      <c r="U4166" t="s">
        <v>67</v>
      </c>
      <c r="V4166" t="s">
        <v>68</v>
      </c>
      <c r="W4166">
        <v>4238</v>
      </c>
      <c r="X4166" s="1">
        <v>41621</v>
      </c>
      <c r="Y4166" t="s">
        <v>34</v>
      </c>
      <c r="Z4166" t="e" vm="26">
        <v>#VALUE!</v>
      </c>
      <c r="AA4166">
        <v>48329</v>
      </c>
      <c r="AB4166" t="e" cm="1" vm="2">
        <f t="array" ref="AB4166">_FV(Table1[[#This Row],[State]],"Country/region",TRUE)</f>
        <v>#VALUE!</v>
      </c>
    </row>
    <row r="4167" spans="1:28" x14ac:dyDescent="0.35">
      <c r="A4167" t="s">
        <v>3265</v>
      </c>
      <c r="B4167">
        <v>51</v>
      </c>
      <c r="C4167" t="s">
        <v>3266</v>
      </c>
      <c r="D4167" t="s">
        <v>27</v>
      </c>
      <c r="E4167">
        <f>YEAR(Table1[[#This Row],[Order Date]])</f>
        <v>2013</v>
      </c>
      <c r="F4167">
        <v>1</v>
      </c>
      <c r="G4167">
        <f>MONTH(Table1[[#This Row],[Order Date]])</f>
        <v>12</v>
      </c>
      <c r="H4167" s="1">
        <v>41620</v>
      </c>
      <c r="I4167">
        <v>19492</v>
      </c>
      <c r="J4167" t="s">
        <v>28</v>
      </c>
      <c r="K4167">
        <v>33</v>
      </c>
      <c r="L4167">
        <v>21.98</v>
      </c>
      <c r="M4167" s="2">
        <v>0.02</v>
      </c>
      <c r="N4167">
        <v>713.7</v>
      </c>
      <c r="O4167">
        <v>2.87</v>
      </c>
      <c r="P4167">
        <v>176.09</v>
      </c>
      <c r="Q4167" s="2">
        <v>0.55000000000000004</v>
      </c>
      <c r="R4167" t="s">
        <v>29</v>
      </c>
      <c r="S4167" t="s">
        <v>139</v>
      </c>
      <c r="T4167" t="s">
        <v>1410</v>
      </c>
      <c r="U4167" t="s">
        <v>88</v>
      </c>
      <c r="V4167" t="s">
        <v>68</v>
      </c>
      <c r="W4167">
        <v>2692</v>
      </c>
      <c r="X4167" s="1">
        <v>41621</v>
      </c>
      <c r="Y4167" t="s">
        <v>34</v>
      </c>
      <c r="Z4167" t="e" vm="28">
        <v>#VALUE!</v>
      </c>
      <c r="AA4167">
        <v>63044</v>
      </c>
      <c r="AB4167" t="e" cm="1" vm="2">
        <f t="array" ref="AB4167">_FV(Table1[[#This Row],[State]],"Country/region",TRUE)</f>
        <v>#VALUE!</v>
      </c>
    </row>
    <row r="4168" spans="1:28" x14ac:dyDescent="0.35">
      <c r="A4168" t="s">
        <v>1811</v>
      </c>
      <c r="B4168">
        <v>51</v>
      </c>
      <c r="C4168" t="s">
        <v>2232</v>
      </c>
      <c r="D4168" t="s">
        <v>27</v>
      </c>
      <c r="E4168">
        <f>YEAR(Table1[[#This Row],[Order Date]])</f>
        <v>2013</v>
      </c>
      <c r="F4168">
        <v>1</v>
      </c>
      <c r="G4168">
        <f>MONTH(Table1[[#This Row],[Order Date]])</f>
        <v>12</v>
      </c>
      <c r="H4168" s="1">
        <v>41620</v>
      </c>
      <c r="I4168">
        <v>16992</v>
      </c>
      <c r="J4168" t="s">
        <v>28</v>
      </c>
      <c r="K4168">
        <v>15</v>
      </c>
      <c r="L4168">
        <v>8.67</v>
      </c>
      <c r="M4168" s="2">
        <v>0.08</v>
      </c>
      <c r="N4168">
        <v>126.74</v>
      </c>
      <c r="O4168">
        <v>3.5</v>
      </c>
      <c r="P4168">
        <v>-18.53</v>
      </c>
      <c r="Q4168" s="2">
        <v>0.57999999999999996</v>
      </c>
      <c r="R4168" t="s">
        <v>29</v>
      </c>
      <c r="S4168" t="s">
        <v>30</v>
      </c>
      <c r="T4168" t="s">
        <v>2725</v>
      </c>
      <c r="U4168" t="s">
        <v>214</v>
      </c>
      <c r="V4168" t="s">
        <v>52</v>
      </c>
      <c r="W4168">
        <v>2354</v>
      </c>
      <c r="X4168" s="1">
        <v>41621</v>
      </c>
      <c r="Y4168" t="s">
        <v>34</v>
      </c>
      <c r="Z4168" t="e" vm="4">
        <v>#VALUE!</v>
      </c>
      <c r="AA4168">
        <v>95661</v>
      </c>
      <c r="AB4168" t="e" cm="1" vm="2">
        <f t="array" ref="AB4168">_FV(Table1[[#This Row],[State]],"Country/region",TRUE)</f>
        <v>#VALUE!</v>
      </c>
    </row>
    <row r="4169" spans="1:28" x14ac:dyDescent="0.35">
      <c r="A4169" t="s">
        <v>2312</v>
      </c>
      <c r="B4169">
        <v>51</v>
      </c>
      <c r="C4169" t="s">
        <v>2690</v>
      </c>
      <c r="D4169" t="s">
        <v>38</v>
      </c>
      <c r="E4169">
        <f>YEAR(Table1[[#This Row],[Order Date]])</f>
        <v>2013</v>
      </c>
      <c r="F4169">
        <v>1</v>
      </c>
      <c r="G4169">
        <f>MONTH(Table1[[#This Row],[Order Date]])</f>
        <v>12</v>
      </c>
      <c r="H4169" s="1">
        <v>41620</v>
      </c>
      <c r="I4169">
        <v>59777</v>
      </c>
      <c r="J4169" t="s">
        <v>28</v>
      </c>
      <c r="K4169">
        <v>19</v>
      </c>
      <c r="L4169">
        <v>49.99</v>
      </c>
      <c r="M4169" s="2">
        <v>0.05</v>
      </c>
      <c r="N4169">
        <v>917.31</v>
      </c>
      <c r="O4169">
        <v>19.989999999999998</v>
      </c>
      <c r="P4169">
        <v>-139.86000000000001</v>
      </c>
      <c r="Q4169" s="2">
        <v>0.45</v>
      </c>
      <c r="R4169" t="s">
        <v>96</v>
      </c>
      <c r="S4169" t="s">
        <v>30</v>
      </c>
      <c r="T4169" t="s">
        <v>569</v>
      </c>
      <c r="U4169" t="s">
        <v>102</v>
      </c>
      <c r="V4169" t="s">
        <v>76</v>
      </c>
      <c r="W4169">
        <v>8363</v>
      </c>
      <c r="X4169" s="1">
        <v>41621</v>
      </c>
      <c r="Y4169" t="s">
        <v>42</v>
      </c>
      <c r="Z4169" t="e" vm="44">
        <v>#VALUE!</v>
      </c>
      <c r="AA4169">
        <v>30501</v>
      </c>
      <c r="AB4169" t="e" cm="1" vm="2">
        <f t="array" ref="AB4169">_FV(Table1[[#This Row],[State]],"Country/region",TRUE)</f>
        <v>#VALUE!</v>
      </c>
    </row>
    <row r="4170" spans="1:28" x14ac:dyDescent="0.35">
      <c r="A4170" t="s">
        <v>3121</v>
      </c>
      <c r="B4170">
        <v>51</v>
      </c>
      <c r="C4170" t="s">
        <v>430</v>
      </c>
      <c r="D4170" t="s">
        <v>57</v>
      </c>
      <c r="E4170">
        <f>YEAR(Table1[[#This Row],[Order Date]])</f>
        <v>2013</v>
      </c>
      <c r="F4170">
        <v>1</v>
      </c>
      <c r="G4170">
        <f>MONTH(Table1[[#This Row],[Order Date]])</f>
        <v>12</v>
      </c>
      <c r="H4170" s="1">
        <v>41620</v>
      </c>
      <c r="I4170">
        <v>47844</v>
      </c>
      <c r="J4170" t="s">
        <v>58</v>
      </c>
      <c r="K4170">
        <v>41</v>
      </c>
      <c r="L4170">
        <v>150.97999999999999</v>
      </c>
      <c r="M4170" s="2">
        <v>0.1</v>
      </c>
      <c r="N4170">
        <v>5824.01</v>
      </c>
      <c r="O4170">
        <v>30</v>
      </c>
      <c r="P4170">
        <v>-288.68</v>
      </c>
      <c r="Q4170" s="2">
        <v>0.74</v>
      </c>
      <c r="R4170" t="s">
        <v>48</v>
      </c>
      <c r="S4170" t="s">
        <v>49</v>
      </c>
      <c r="T4170" t="s">
        <v>170</v>
      </c>
      <c r="U4170" t="s">
        <v>51</v>
      </c>
      <c r="V4170" t="s">
        <v>76</v>
      </c>
      <c r="W4170">
        <v>6714</v>
      </c>
      <c r="X4170" s="1">
        <v>41622</v>
      </c>
      <c r="Y4170" t="s">
        <v>53</v>
      </c>
      <c r="Z4170" t="e" vm="14">
        <v>#VALUE!</v>
      </c>
      <c r="AA4170">
        <v>34239</v>
      </c>
      <c r="AB4170" t="e" cm="1" vm="2">
        <f t="array" ref="AB4170">_FV(Table1[[#This Row],[State]],"Country/region",TRUE)</f>
        <v>#VALUE!</v>
      </c>
    </row>
    <row r="4171" spans="1:28" x14ac:dyDescent="0.35">
      <c r="A4171" t="s">
        <v>2491</v>
      </c>
      <c r="B4171">
        <v>51</v>
      </c>
      <c r="C4171" t="s">
        <v>2235</v>
      </c>
      <c r="D4171" t="s">
        <v>46</v>
      </c>
      <c r="E4171">
        <f>YEAR(Table1[[#This Row],[Order Date]])</f>
        <v>2013</v>
      </c>
      <c r="F4171">
        <v>1</v>
      </c>
      <c r="G4171">
        <f>MONTH(Table1[[#This Row],[Order Date]])</f>
        <v>12</v>
      </c>
      <c r="H4171" s="1">
        <v>41620</v>
      </c>
      <c r="I4171">
        <v>30149</v>
      </c>
      <c r="J4171" t="s">
        <v>131</v>
      </c>
      <c r="K4171">
        <v>5</v>
      </c>
      <c r="L4171">
        <v>33.94</v>
      </c>
      <c r="M4171" s="2">
        <v>0.09</v>
      </c>
      <c r="N4171">
        <v>173.62</v>
      </c>
      <c r="O4171">
        <v>19.190000000000001</v>
      </c>
      <c r="P4171">
        <v>-88.64</v>
      </c>
      <c r="Q4171" s="2">
        <v>0.57999999999999996</v>
      </c>
      <c r="R4171" t="s">
        <v>48</v>
      </c>
      <c r="S4171" t="s">
        <v>49</v>
      </c>
      <c r="T4171" t="s">
        <v>124</v>
      </c>
      <c r="U4171" t="s">
        <v>51</v>
      </c>
      <c r="V4171" t="s">
        <v>68</v>
      </c>
      <c r="W4171">
        <v>4239</v>
      </c>
      <c r="X4171" s="1">
        <v>41622</v>
      </c>
      <c r="Y4171" t="s">
        <v>53</v>
      </c>
      <c r="Z4171" t="e" vm="26">
        <v>#VALUE!</v>
      </c>
      <c r="AA4171">
        <v>48185</v>
      </c>
      <c r="AB4171" t="e" cm="1" vm="2">
        <f t="array" ref="AB4171">_FV(Table1[[#This Row],[State]],"Country/region",TRUE)</f>
        <v>#VALUE!</v>
      </c>
    </row>
    <row r="4172" spans="1:28" x14ac:dyDescent="0.35">
      <c r="A4172" t="s">
        <v>3265</v>
      </c>
      <c r="B4172">
        <v>51</v>
      </c>
      <c r="C4172" t="s">
        <v>3266</v>
      </c>
      <c r="D4172" t="s">
        <v>27</v>
      </c>
      <c r="E4172">
        <f>YEAR(Table1[[#This Row],[Order Date]])</f>
        <v>2013</v>
      </c>
      <c r="F4172">
        <v>1</v>
      </c>
      <c r="G4172">
        <f>MONTH(Table1[[#This Row],[Order Date]])</f>
        <v>12</v>
      </c>
      <c r="H4172" s="1">
        <v>41620</v>
      </c>
      <c r="I4172">
        <v>19492</v>
      </c>
      <c r="J4172" t="s">
        <v>28</v>
      </c>
      <c r="K4172">
        <v>9</v>
      </c>
      <c r="L4172">
        <v>78.69</v>
      </c>
      <c r="M4172" s="2">
        <v>0.08</v>
      </c>
      <c r="N4172">
        <v>691.09</v>
      </c>
      <c r="O4172">
        <v>19.989999999999998</v>
      </c>
      <c r="P4172">
        <v>364.03</v>
      </c>
      <c r="Q4172" s="2">
        <v>0.43</v>
      </c>
      <c r="R4172" t="s">
        <v>48</v>
      </c>
      <c r="S4172" t="s">
        <v>30</v>
      </c>
      <c r="T4172" t="s">
        <v>737</v>
      </c>
      <c r="U4172" t="s">
        <v>82</v>
      </c>
      <c r="V4172" t="s">
        <v>68</v>
      </c>
      <c r="W4172">
        <v>2691</v>
      </c>
      <c r="X4172" s="1">
        <v>41622</v>
      </c>
      <c r="Y4172" t="s">
        <v>34</v>
      </c>
      <c r="Z4172" t="e" vm="28">
        <v>#VALUE!</v>
      </c>
      <c r="AA4172">
        <v>63044</v>
      </c>
      <c r="AB4172" t="e" cm="1" vm="2">
        <f t="array" ref="AB4172">_FV(Table1[[#This Row],[State]],"Country/region",TRUE)</f>
        <v>#VALUE!</v>
      </c>
    </row>
    <row r="4173" spans="1:28" x14ac:dyDescent="0.35">
      <c r="A4173" t="s">
        <v>1105</v>
      </c>
      <c r="B4173">
        <v>51</v>
      </c>
      <c r="C4173" t="s">
        <v>1285</v>
      </c>
      <c r="D4173" t="s">
        <v>27</v>
      </c>
      <c r="E4173">
        <f>YEAR(Table1[[#This Row],[Order Date]])</f>
        <v>2013</v>
      </c>
      <c r="F4173">
        <v>1</v>
      </c>
      <c r="G4173">
        <f>MONTH(Table1[[#This Row],[Order Date]])</f>
        <v>12</v>
      </c>
      <c r="H4173" s="1">
        <v>41620</v>
      </c>
      <c r="I4173">
        <v>35908</v>
      </c>
      <c r="J4173" t="s">
        <v>39</v>
      </c>
      <c r="K4173">
        <v>40</v>
      </c>
      <c r="L4173">
        <v>5.78</v>
      </c>
      <c r="M4173" s="2">
        <v>0.06</v>
      </c>
      <c r="N4173">
        <v>240.18</v>
      </c>
      <c r="O4173">
        <v>7.64</v>
      </c>
      <c r="P4173">
        <v>-160.21</v>
      </c>
      <c r="Q4173" s="2">
        <v>0.36</v>
      </c>
      <c r="R4173" t="s">
        <v>29</v>
      </c>
      <c r="S4173" t="s">
        <v>30</v>
      </c>
      <c r="T4173" t="s">
        <v>1145</v>
      </c>
      <c r="U4173" t="s">
        <v>61</v>
      </c>
      <c r="V4173" t="s">
        <v>68</v>
      </c>
      <c r="W4173">
        <v>5037</v>
      </c>
      <c r="X4173" s="1">
        <v>41622</v>
      </c>
      <c r="Y4173" t="s">
        <v>34</v>
      </c>
      <c r="Z4173" t="e" vm="9">
        <v>#VALUE!</v>
      </c>
      <c r="AA4173">
        <v>68701</v>
      </c>
      <c r="AB4173" t="e" cm="1" vm="2">
        <f t="array" ref="AB4173">_FV(Table1[[#This Row],[State]],"Country/region",TRUE)</f>
        <v>#VALUE!</v>
      </c>
    </row>
    <row r="4174" spans="1:28" x14ac:dyDescent="0.35">
      <c r="A4174" t="s">
        <v>2491</v>
      </c>
      <c r="B4174">
        <v>51</v>
      </c>
      <c r="C4174" t="s">
        <v>2235</v>
      </c>
      <c r="D4174" t="s">
        <v>46</v>
      </c>
      <c r="E4174">
        <f>YEAR(Table1[[#This Row],[Order Date]])</f>
        <v>2013</v>
      </c>
      <c r="F4174">
        <v>1</v>
      </c>
      <c r="G4174">
        <f>MONTH(Table1[[#This Row],[Order Date]])</f>
        <v>12</v>
      </c>
      <c r="H4174" s="1">
        <v>41620</v>
      </c>
      <c r="I4174">
        <v>30149</v>
      </c>
      <c r="J4174" t="s">
        <v>131</v>
      </c>
      <c r="K4174">
        <v>50</v>
      </c>
      <c r="L4174">
        <v>13.79</v>
      </c>
      <c r="M4174" s="2">
        <v>0.03</v>
      </c>
      <c r="N4174">
        <v>690.97</v>
      </c>
      <c r="O4174">
        <v>8.7799999999999994</v>
      </c>
      <c r="P4174">
        <v>-16.940000000000001</v>
      </c>
      <c r="Q4174" s="2">
        <v>0.43</v>
      </c>
      <c r="R4174" t="s">
        <v>48</v>
      </c>
      <c r="S4174" t="s">
        <v>30</v>
      </c>
      <c r="T4174" t="s">
        <v>808</v>
      </c>
      <c r="U4174" t="s">
        <v>82</v>
      </c>
      <c r="V4174" t="s">
        <v>68</v>
      </c>
      <c r="W4174">
        <v>4240</v>
      </c>
      <c r="X4174" s="1">
        <v>41623</v>
      </c>
      <c r="Y4174" t="s">
        <v>34</v>
      </c>
      <c r="Z4174" t="e" vm="26">
        <v>#VALUE!</v>
      </c>
      <c r="AA4174">
        <v>48185</v>
      </c>
      <c r="AB4174" t="e" cm="1" vm="2">
        <f t="array" ref="AB4174">_FV(Table1[[#This Row],[State]],"Country/region",TRUE)</f>
        <v>#VALUE!</v>
      </c>
    </row>
    <row r="4175" spans="1:28" x14ac:dyDescent="0.35">
      <c r="A4175" t="s">
        <v>787</v>
      </c>
      <c r="B4175">
        <v>51</v>
      </c>
      <c r="C4175" t="s">
        <v>117</v>
      </c>
      <c r="D4175" t="s">
        <v>46</v>
      </c>
      <c r="E4175">
        <f>YEAR(Table1[[#This Row],[Order Date]])</f>
        <v>2013</v>
      </c>
      <c r="F4175">
        <v>1</v>
      </c>
      <c r="G4175">
        <f>MONTH(Table1[[#This Row],[Order Date]])</f>
        <v>12</v>
      </c>
      <c r="H4175" s="1">
        <v>41620</v>
      </c>
      <c r="I4175">
        <v>12160</v>
      </c>
      <c r="J4175" t="s">
        <v>47</v>
      </c>
      <c r="K4175">
        <v>2</v>
      </c>
      <c r="L4175">
        <v>24.98</v>
      </c>
      <c r="M4175" s="2">
        <v>0.08</v>
      </c>
      <c r="N4175">
        <v>55.21</v>
      </c>
      <c r="O4175">
        <v>8.7899999999999991</v>
      </c>
      <c r="P4175">
        <v>-45.3</v>
      </c>
      <c r="Q4175" s="2">
        <v>0.56000000000000005</v>
      </c>
      <c r="R4175" t="s">
        <v>48</v>
      </c>
      <c r="S4175" t="s">
        <v>49</v>
      </c>
      <c r="T4175" t="s">
        <v>2838</v>
      </c>
      <c r="U4175" t="s">
        <v>51</v>
      </c>
      <c r="V4175" t="s">
        <v>68</v>
      </c>
      <c r="W4175">
        <v>1685</v>
      </c>
      <c r="X4175" s="1">
        <v>41624</v>
      </c>
      <c r="Y4175" t="s">
        <v>34</v>
      </c>
      <c r="Z4175" t="e" vm="11">
        <v>#VALUE!</v>
      </c>
      <c r="AA4175">
        <v>76017</v>
      </c>
      <c r="AB4175" t="e" cm="1" vm="2">
        <f t="array" ref="AB4175">_FV(Table1[[#This Row],[State]],"Country/region",TRUE)</f>
        <v>#VALUE!</v>
      </c>
    </row>
    <row r="4176" spans="1:28" x14ac:dyDescent="0.35">
      <c r="A4176" t="s">
        <v>787</v>
      </c>
      <c r="B4176">
        <v>51</v>
      </c>
      <c r="C4176" t="s">
        <v>117</v>
      </c>
      <c r="D4176" t="s">
        <v>46</v>
      </c>
      <c r="E4176">
        <f>YEAR(Table1[[#This Row],[Order Date]])</f>
        <v>2013</v>
      </c>
      <c r="F4176">
        <v>1</v>
      </c>
      <c r="G4176">
        <f>MONTH(Table1[[#This Row],[Order Date]])</f>
        <v>12</v>
      </c>
      <c r="H4176" s="1">
        <v>41620</v>
      </c>
      <c r="I4176">
        <v>12160</v>
      </c>
      <c r="J4176" t="s">
        <v>47</v>
      </c>
      <c r="K4176">
        <v>48</v>
      </c>
      <c r="L4176">
        <v>208.16</v>
      </c>
      <c r="M4176" s="2">
        <v>0.03</v>
      </c>
      <c r="N4176">
        <v>10341.469999999999</v>
      </c>
      <c r="O4176">
        <v>68.02</v>
      </c>
      <c r="P4176">
        <v>865.02</v>
      </c>
      <c r="Q4176" s="2">
        <v>0.56999999999999995</v>
      </c>
      <c r="R4176" t="s">
        <v>48</v>
      </c>
      <c r="S4176" t="s">
        <v>49</v>
      </c>
      <c r="T4176" t="s">
        <v>2415</v>
      </c>
      <c r="U4176" t="s">
        <v>51</v>
      </c>
      <c r="V4176" t="s">
        <v>68</v>
      </c>
      <c r="W4176">
        <v>1684</v>
      </c>
      <c r="X4176" s="1">
        <v>41625</v>
      </c>
      <c r="Y4176" t="s">
        <v>53</v>
      </c>
      <c r="Z4176" t="e" vm="11">
        <v>#VALUE!</v>
      </c>
      <c r="AA4176">
        <v>76017</v>
      </c>
      <c r="AB4176" t="e" cm="1" vm="2">
        <f t="array" ref="AB4176">_FV(Table1[[#This Row],[State]],"Country/region",TRUE)</f>
        <v>#VALUE!</v>
      </c>
    </row>
    <row r="4177" spans="1:28" x14ac:dyDescent="0.35">
      <c r="A4177" t="s">
        <v>787</v>
      </c>
      <c r="B4177">
        <v>51</v>
      </c>
      <c r="C4177" t="s">
        <v>117</v>
      </c>
      <c r="D4177" t="s">
        <v>46</v>
      </c>
      <c r="E4177">
        <f>YEAR(Table1[[#This Row],[Order Date]])</f>
        <v>2013</v>
      </c>
      <c r="F4177">
        <v>1</v>
      </c>
      <c r="G4177">
        <f>MONTH(Table1[[#This Row],[Order Date]])</f>
        <v>12</v>
      </c>
      <c r="H4177" s="1">
        <v>41620</v>
      </c>
      <c r="I4177">
        <v>12160</v>
      </c>
      <c r="J4177" t="s">
        <v>47</v>
      </c>
      <c r="K4177">
        <v>9</v>
      </c>
      <c r="L4177">
        <v>3.36</v>
      </c>
      <c r="M4177" s="2">
        <v>0.01</v>
      </c>
      <c r="N4177">
        <v>38.299999999999997</v>
      </c>
      <c r="O4177">
        <v>6.27</v>
      </c>
      <c r="P4177">
        <v>-42.4925</v>
      </c>
      <c r="Q4177" s="2">
        <v>0.55000000000000004</v>
      </c>
      <c r="R4177" t="s">
        <v>48</v>
      </c>
      <c r="S4177" t="s">
        <v>40</v>
      </c>
      <c r="T4177" t="s">
        <v>824</v>
      </c>
      <c r="U4177" t="s">
        <v>82</v>
      </c>
      <c r="V4177" t="s">
        <v>68</v>
      </c>
      <c r="W4177">
        <v>1686</v>
      </c>
      <c r="X4177" s="1">
        <v>41625</v>
      </c>
      <c r="Y4177" t="s">
        <v>34</v>
      </c>
      <c r="Z4177" t="e" vm="11">
        <v>#VALUE!</v>
      </c>
      <c r="AA4177">
        <v>76017</v>
      </c>
      <c r="AB4177" t="e" cm="1" vm="2">
        <f t="array" ref="AB4177">_FV(Table1[[#This Row],[State]],"Country/region",TRUE)</f>
        <v>#VALUE!</v>
      </c>
    </row>
    <row r="4178" spans="1:28" x14ac:dyDescent="0.35">
      <c r="A4178" t="s">
        <v>1401</v>
      </c>
      <c r="B4178">
        <v>51</v>
      </c>
      <c r="C4178" t="s">
        <v>275</v>
      </c>
      <c r="D4178" t="s">
        <v>27</v>
      </c>
      <c r="E4178">
        <f>YEAR(Table1[[#This Row],[Order Date]])</f>
        <v>2013</v>
      </c>
      <c r="F4178">
        <v>1</v>
      </c>
      <c r="G4178">
        <f>MONTH(Table1[[#This Row],[Order Date]])</f>
        <v>12</v>
      </c>
      <c r="H4178" s="1">
        <v>41621</v>
      </c>
      <c r="I4178">
        <v>54727</v>
      </c>
      <c r="J4178" t="s">
        <v>131</v>
      </c>
      <c r="K4178">
        <v>29</v>
      </c>
      <c r="L4178">
        <v>48.04</v>
      </c>
      <c r="M4178" s="2">
        <v>0.02</v>
      </c>
      <c r="N4178">
        <v>1427.14</v>
      </c>
      <c r="O4178">
        <v>7.23</v>
      </c>
      <c r="P4178">
        <v>605.91999999999996</v>
      </c>
      <c r="Q4178" s="2">
        <v>0.37</v>
      </c>
      <c r="R4178" t="s">
        <v>29</v>
      </c>
      <c r="S4178" t="s">
        <v>30</v>
      </c>
      <c r="T4178" t="s">
        <v>2840</v>
      </c>
      <c r="U4178" t="s">
        <v>61</v>
      </c>
      <c r="V4178" t="s">
        <v>52</v>
      </c>
      <c r="W4178">
        <v>7641</v>
      </c>
      <c r="X4178" s="1">
        <v>41622</v>
      </c>
      <c r="Y4178" t="s">
        <v>34</v>
      </c>
      <c r="Z4178" t="e" vm="4">
        <v>#VALUE!</v>
      </c>
      <c r="AA4178">
        <v>90604</v>
      </c>
      <c r="AB4178" t="e" cm="1" vm="2">
        <f t="array" ref="AB4178">_FV(Table1[[#This Row],[State]],"Country/region",TRUE)</f>
        <v>#VALUE!</v>
      </c>
    </row>
    <row r="4179" spans="1:28" x14ac:dyDescent="0.35">
      <c r="A4179" t="s">
        <v>1323</v>
      </c>
      <c r="B4179">
        <v>51</v>
      </c>
      <c r="C4179" t="s">
        <v>2198</v>
      </c>
      <c r="D4179" t="s">
        <v>46</v>
      </c>
      <c r="E4179">
        <f>YEAR(Table1[[#This Row],[Order Date]])</f>
        <v>2013</v>
      </c>
      <c r="F4179">
        <v>1</v>
      </c>
      <c r="G4179">
        <f>MONTH(Table1[[#This Row],[Order Date]])</f>
        <v>12</v>
      </c>
      <c r="H4179" s="1">
        <v>41621</v>
      </c>
      <c r="I4179">
        <v>46849</v>
      </c>
      <c r="J4179" t="s">
        <v>39</v>
      </c>
      <c r="K4179">
        <v>23</v>
      </c>
      <c r="L4179">
        <v>8.33</v>
      </c>
      <c r="M4179" s="2">
        <v>0.09</v>
      </c>
      <c r="N4179">
        <v>188.54</v>
      </c>
      <c r="O4179">
        <v>1.99</v>
      </c>
      <c r="P4179">
        <v>9.82</v>
      </c>
      <c r="Q4179" s="2">
        <v>0.52</v>
      </c>
      <c r="R4179" t="s">
        <v>96</v>
      </c>
      <c r="S4179" t="s">
        <v>139</v>
      </c>
      <c r="T4179" t="s">
        <v>819</v>
      </c>
      <c r="U4179" t="s">
        <v>102</v>
      </c>
      <c r="V4179" t="s">
        <v>68</v>
      </c>
      <c r="W4179">
        <v>6578</v>
      </c>
      <c r="X4179" s="1">
        <v>41622</v>
      </c>
      <c r="Y4179" t="s">
        <v>34</v>
      </c>
      <c r="Z4179" t="e" vm="26">
        <v>#VALUE!</v>
      </c>
      <c r="AA4179">
        <v>48858</v>
      </c>
      <c r="AB4179" t="e" cm="1" vm="2">
        <f t="array" ref="AB4179">_FV(Table1[[#This Row],[State]],"Country/region",TRUE)</f>
        <v>#VALUE!</v>
      </c>
    </row>
    <row r="4180" spans="1:28" x14ac:dyDescent="0.35">
      <c r="A4180" t="s">
        <v>1644</v>
      </c>
      <c r="B4180">
        <v>51</v>
      </c>
      <c r="C4180" t="s">
        <v>181</v>
      </c>
      <c r="D4180" t="s">
        <v>46</v>
      </c>
      <c r="E4180">
        <f>YEAR(Table1[[#This Row],[Order Date]])</f>
        <v>2013</v>
      </c>
      <c r="F4180">
        <v>1</v>
      </c>
      <c r="G4180">
        <f>MONTH(Table1[[#This Row],[Order Date]])</f>
        <v>12</v>
      </c>
      <c r="H4180" s="1">
        <v>41621</v>
      </c>
      <c r="I4180">
        <v>59714</v>
      </c>
      <c r="J4180" t="s">
        <v>58</v>
      </c>
      <c r="K4180">
        <v>26</v>
      </c>
      <c r="L4180">
        <v>349.45</v>
      </c>
      <c r="M4180" s="2">
        <v>0.03</v>
      </c>
      <c r="N4180">
        <v>9225.65</v>
      </c>
      <c r="O4180">
        <v>60</v>
      </c>
      <c r="P4180">
        <v>1656.4621500000001</v>
      </c>
      <c r="Q4180" s="2"/>
      <c r="R4180" t="s">
        <v>48</v>
      </c>
      <c r="S4180" t="s">
        <v>49</v>
      </c>
      <c r="T4180" t="s">
        <v>1250</v>
      </c>
      <c r="U4180" t="s">
        <v>75</v>
      </c>
      <c r="V4180" t="s">
        <v>33</v>
      </c>
      <c r="W4180">
        <v>8358</v>
      </c>
      <c r="X4180" s="1">
        <v>41623</v>
      </c>
      <c r="Y4180" t="s">
        <v>53</v>
      </c>
      <c r="Z4180" t="e" vm="24">
        <v>#VALUE!</v>
      </c>
      <c r="AA4180">
        <v>7101</v>
      </c>
      <c r="AB4180" t="e" cm="1" vm="2">
        <f t="array" ref="AB4180">_FV(Table1[[#This Row],[State]],"Country/region",TRUE)</f>
        <v>#VALUE!</v>
      </c>
    </row>
    <row r="4181" spans="1:28" x14ac:dyDescent="0.35">
      <c r="A4181" t="s">
        <v>2510</v>
      </c>
      <c r="B4181">
        <v>51</v>
      </c>
      <c r="C4181" t="s">
        <v>2511</v>
      </c>
      <c r="D4181" t="s">
        <v>27</v>
      </c>
      <c r="E4181">
        <f>YEAR(Table1[[#This Row],[Order Date]])</f>
        <v>2013</v>
      </c>
      <c r="F4181">
        <v>1</v>
      </c>
      <c r="G4181">
        <f>MONTH(Table1[[#This Row],[Order Date]])</f>
        <v>12</v>
      </c>
      <c r="H4181" s="1">
        <v>41621</v>
      </c>
      <c r="I4181">
        <v>55331</v>
      </c>
      <c r="J4181" t="s">
        <v>28</v>
      </c>
      <c r="K4181">
        <v>13</v>
      </c>
      <c r="L4181">
        <v>3.69</v>
      </c>
      <c r="M4181" s="2">
        <v>0.05</v>
      </c>
      <c r="N4181">
        <v>50.35</v>
      </c>
      <c r="O4181">
        <v>2.5</v>
      </c>
      <c r="P4181">
        <v>-8.24</v>
      </c>
      <c r="Q4181" s="2">
        <v>0.39</v>
      </c>
      <c r="R4181" t="s">
        <v>29</v>
      </c>
      <c r="S4181" t="s">
        <v>30</v>
      </c>
      <c r="T4181" t="s">
        <v>1332</v>
      </c>
      <c r="U4181" t="s">
        <v>267</v>
      </c>
      <c r="V4181" t="s">
        <v>68</v>
      </c>
      <c r="W4181">
        <v>7722</v>
      </c>
      <c r="X4181" s="1">
        <v>41623</v>
      </c>
      <c r="Y4181" t="s">
        <v>34</v>
      </c>
      <c r="Z4181" t="e" vm="38">
        <v>#VALUE!</v>
      </c>
      <c r="AA4181">
        <v>46375</v>
      </c>
      <c r="AB4181" t="e" cm="1" vm="2">
        <f t="array" ref="AB4181">_FV(Table1[[#This Row],[State]],"Country/region",TRUE)</f>
        <v>#VALUE!</v>
      </c>
    </row>
    <row r="4182" spans="1:28" x14ac:dyDescent="0.35">
      <c r="A4182" t="s">
        <v>254</v>
      </c>
      <c r="B4182">
        <v>51</v>
      </c>
      <c r="C4182" t="s">
        <v>1678</v>
      </c>
      <c r="D4182" t="s">
        <v>46</v>
      </c>
      <c r="E4182">
        <f>YEAR(Table1[[#This Row],[Order Date]])</f>
        <v>2013</v>
      </c>
      <c r="F4182">
        <v>1</v>
      </c>
      <c r="G4182">
        <f>MONTH(Table1[[#This Row],[Order Date]])</f>
        <v>12</v>
      </c>
      <c r="H4182" s="1">
        <v>41621</v>
      </c>
      <c r="I4182">
        <v>13125</v>
      </c>
      <c r="J4182" t="s">
        <v>39</v>
      </c>
      <c r="K4182">
        <v>30</v>
      </c>
      <c r="L4182">
        <v>30.73</v>
      </c>
      <c r="M4182" s="2">
        <v>0.02</v>
      </c>
      <c r="N4182">
        <v>990.73</v>
      </c>
      <c r="O4182">
        <v>4</v>
      </c>
      <c r="P4182">
        <v>56.39</v>
      </c>
      <c r="Q4182" s="2">
        <v>0.75</v>
      </c>
      <c r="R4182" t="s">
        <v>96</v>
      </c>
      <c r="S4182" t="s">
        <v>30</v>
      </c>
      <c r="T4182" t="s">
        <v>873</v>
      </c>
      <c r="U4182" t="s">
        <v>102</v>
      </c>
      <c r="V4182" t="s">
        <v>33</v>
      </c>
      <c r="W4182">
        <v>1830</v>
      </c>
      <c r="X4182" s="1">
        <v>41623</v>
      </c>
      <c r="Y4182" t="s">
        <v>42</v>
      </c>
      <c r="Z4182" t="e" vm="27">
        <v>#VALUE!</v>
      </c>
      <c r="AA4182">
        <v>5451</v>
      </c>
      <c r="AB4182" t="e" cm="1" vm="2">
        <f t="array" ref="AB4182">_FV(Table1[[#This Row],[State]],"Country/region",TRUE)</f>
        <v>#VALUE!</v>
      </c>
    </row>
    <row r="4183" spans="1:28" x14ac:dyDescent="0.35">
      <c r="A4183" t="s">
        <v>3260</v>
      </c>
      <c r="B4183">
        <v>51</v>
      </c>
      <c r="C4183" t="s">
        <v>91</v>
      </c>
      <c r="D4183" t="s">
        <v>46</v>
      </c>
      <c r="E4183">
        <f>YEAR(Table1[[#This Row],[Order Date]])</f>
        <v>2013</v>
      </c>
      <c r="F4183">
        <v>1</v>
      </c>
      <c r="G4183">
        <f>MONTH(Table1[[#This Row],[Order Date]])</f>
        <v>12</v>
      </c>
      <c r="H4183" s="1">
        <v>41622</v>
      </c>
      <c r="I4183">
        <v>15808</v>
      </c>
      <c r="J4183" t="s">
        <v>58</v>
      </c>
      <c r="K4183">
        <v>33</v>
      </c>
      <c r="L4183">
        <v>3.7</v>
      </c>
      <c r="M4183" s="2">
        <v>0.05</v>
      </c>
      <c r="N4183">
        <v>126.88</v>
      </c>
      <c r="O4183">
        <v>1.61</v>
      </c>
      <c r="P4183">
        <v>12.63</v>
      </c>
      <c r="Q4183" s="2">
        <v>0.44</v>
      </c>
      <c r="R4183" t="s">
        <v>48</v>
      </c>
      <c r="S4183" t="s">
        <v>59</v>
      </c>
      <c r="T4183" t="s">
        <v>2600</v>
      </c>
      <c r="U4183" t="s">
        <v>82</v>
      </c>
      <c r="V4183" t="s">
        <v>68</v>
      </c>
      <c r="W4183">
        <v>2193</v>
      </c>
      <c r="X4183" s="1">
        <v>41622</v>
      </c>
      <c r="Y4183" t="s">
        <v>34</v>
      </c>
      <c r="Z4183" t="e" vm="9">
        <v>#VALUE!</v>
      </c>
      <c r="AA4183">
        <v>68025</v>
      </c>
      <c r="AB4183" t="e" cm="1" vm="2">
        <f t="array" ref="AB4183">_FV(Table1[[#This Row],[State]],"Country/region",TRUE)</f>
        <v>#VALUE!</v>
      </c>
    </row>
    <row r="4184" spans="1:28" x14ac:dyDescent="0.35">
      <c r="A4184" t="s">
        <v>2573</v>
      </c>
      <c r="B4184">
        <v>51</v>
      </c>
      <c r="C4184" t="s">
        <v>91</v>
      </c>
      <c r="D4184" t="s">
        <v>46</v>
      </c>
      <c r="E4184">
        <f>YEAR(Table1[[#This Row],[Order Date]])</f>
        <v>2013</v>
      </c>
      <c r="F4184">
        <v>1</v>
      </c>
      <c r="G4184">
        <f>MONTH(Table1[[#This Row],[Order Date]])</f>
        <v>12</v>
      </c>
      <c r="H4184" s="1">
        <v>41622</v>
      </c>
      <c r="I4184">
        <v>15808</v>
      </c>
      <c r="J4184" t="s">
        <v>58</v>
      </c>
      <c r="K4184">
        <v>42</v>
      </c>
      <c r="L4184">
        <v>22.38</v>
      </c>
      <c r="M4184" s="2">
        <v>7.0000000000000007E-2</v>
      </c>
      <c r="N4184">
        <v>906.64</v>
      </c>
      <c r="O4184">
        <v>15.1</v>
      </c>
      <c r="P4184">
        <v>-148.92500000000001</v>
      </c>
      <c r="Q4184" s="2">
        <v>0.38</v>
      </c>
      <c r="R4184" t="s">
        <v>29</v>
      </c>
      <c r="S4184" t="s">
        <v>30</v>
      </c>
      <c r="T4184" t="s">
        <v>1190</v>
      </c>
      <c r="U4184" t="s">
        <v>67</v>
      </c>
      <c r="V4184" t="s">
        <v>68</v>
      </c>
      <c r="W4184">
        <v>2194</v>
      </c>
      <c r="X4184" s="1">
        <v>41622</v>
      </c>
      <c r="Y4184" t="s">
        <v>42</v>
      </c>
      <c r="Z4184" t="e" vm="9">
        <v>#VALUE!</v>
      </c>
      <c r="AA4184">
        <v>68801</v>
      </c>
      <c r="AB4184" t="e" cm="1" vm="2">
        <f t="array" ref="AB4184">_FV(Table1[[#This Row],[State]],"Country/region",TRUE)</f>
        <v>#VALUE!</v>
      </c>
    </row>
    <row r="4185" spans="1:28" x14ac:dyDescent="0.35">
      <c r="A4185" t="s">
        <v>3267</v>
      </c>
      <c r="B4185">
        <v>51</v>
      </c>
      <c r="C4185" t="s">
        <v>260</v>
      </c>
      <c r="D4185" t="s">
        <v>38</v>
      </c>
      <c r="E4185">
        <f>YEAR(Table1[[#This Row],[Order Date]])</f>
        <v>2013</v>
      </c>
      <c r="F4185">
        <v>1</v>
      </c>
      <c r="G4185">
        <f>MONTH(Table1[[#This Row],[Order Date]])</f>
        <v>12</v>
      </c>
      <c r="H4185" s="1">
        <v>41622</v>
      </c>
      <c r="I4185">
        <v>15109</v>
      </c>
      <c r="J4185" t="s">
        <v>39</v>
      </c>
      <c r="K4185">
        <v>23</v>
      </c>
      <c r="L4185">
        <v>10.98</v>
      </c>
      <c r="M4185" s="2">
        <v>0.04</v>
      </c>
      <c r="N4185">
        <v>262.77999999999997</v>
      </c>
      <c r="O4185">
        <v>3.37</v>
      </c>
      <c r="P4185">
        <v>19.36</v>
      </c>
      <c r="Q4185" s="2">
        <v>0.56999999999999995</v>
      </c>
      <c r="R4185" t="s">
        <v>29</v>
      </c>
      <c r="S4185" t="s">
        <v>139</v>
      </c>
      <c r="T4185" t="s">
        <v>1274</v>
      </c>
      <c r="U4185" t="s">
        <v>481</v>
      </c>
      <c r="V4185" t="s">
        <v>68</v>
      </c>
      <c r="W4185">
        <v>2121</v>
      </c>
      <c r="X4185" s="1">
        <v>41623</v>
      </c>
      <c r="Y4185" t="s">
        <v>34</v>
      </c>
      <c r="Z4185" t="e" vm="28">
        <v>#VALUE!</v>
      </c>
      <c r="AA4185">
        <v>63031</v>
      </c>
      <c r="AB4185" t="e" cm="1" vm="2">
        <f t="array" ref="AB4185">_FV(Table1[[#This Row],[State]],"Country/region",TRUE)</f>
        <v>#VALUE!</v>
      </c>
    </row>
    <row r="4186" spans="1:28" x14ac:dyDescent="0.35">
      <c r="A4186" t="s">
        <v>2573</v>
      </c>
      <c r="B4186">
        <v>51</v>
      </c>
      <c r="C4186" t="s">
        <v>91</v>
      </c>
      <c r="D4186" t="s">
        <v>46</v>
      </c>
      <c r="E4186">
        <f>YEAR(Table1[[#This Row],[Order Date]])</f>
        <v>2013</v>
      </c>
      <c r="F4186">
        <v>1</v>
      </c>
      <c r="G4186">
        <f>MONTH(Table1[[#This Row],[Order Date]])</f>
        <v>12</v>
      </c>
      <c r="H4186" s="1">
        <v>41622</v>
      </c>
      <c r="I4186">
        <v>15808</v>
      </c>
      <c r="J4186" t="s">
        <v>58</v>
      </c>
      <c r="K4186">
        <v>3</v>
      </c>
      <c r="L4186">
        <v>20.99</v>
      </c>
      <c r="M4186" s="2">
        <v>0.01</v>
      </c>
      <c r="N4186">
        <v>58.14</v>
      </c>
      <c r="O4186">
        <v>4.8099999999999996</v>
      </c>
      <c r="P4186">
        <v>-96.25</v>
      </c>
      <c r="Q4186" s="2">
        <v>0.57999999999999996</v>
      </c>
      <c r="R4186" t="s">
        <v>96</v>
      </c>
      <c r="S4186" t="s">
        <v>80</v>
      </c>
      <c r="T4186" t="s">
        <v>1004</v>
      </c>
      <c r="U4186" t="s">
        <v>105</v>
      </c>
      <c r="V4186" t="s">
        <v>68</v>
      </c>
      <c r="W4186">
        <v>2196</v>
      </c>
      <c r="X4186" s="1">
        <v>41623</v>
      </c>
      <c r="Y4186" t="s">
        <v>34</v>
      </c>
      <c r="Z4186" t="e" vm="9">
        <v>#VALUE!</v>
      </c>
      <c r="AA4186">
        <v>68801</v>
      </c>
      <c r="AB4186" t="e" cm="1" vm="2">
        <f t="array" ref="AB4186">_FV(Table1[[#This Row],[State]],"Country/region",TRUE)</f>
        <v>#VALUE!</v>
      </c>
    </row>
    <row r="4187" spans="1:28" x14ac:dyDescent="0.35">
      <c r="A4187" t="s">
        <v>903</v>
      </c>
      <c r="B4187">
        <v>51</v>
      </c>
      <c r="C4187" t="s">
        <v>1273</v>
      </c>
      <c r="D4187" t="s">
        <v>46</v>
      </c>
      <c r="E4187">
        <f>YEAR(Table1[[#This Row],[Order Date]])</f>
        <v>2013</v>
      </c>
      <c r="F4187">
        <v>1</v>
      </c>
      <c r="G4187">
        <f>MONTH(Table1[[#This Row],[Order Date]])</f>
        <v>12</v>
      </c>
      <c r="H4187" s="1">
        <v>41622</v>
      </c>
      <c r="I4187">
        <v>36805</v>
      </c>
      <c r="J4187" t="s">
        <v>131</v>
      </c>
      <c r="K4187">
        <v>7</v>
      </c>
      <c r="L4187">
        <v>34.229999999999997</v>
      </c>
      <c r="M4187" s="2">
        <v>0</v>
      </c>
      <c r="N4187">
        <v>263.8</v>
      </c>
      <c r="O4187">
        <v>5.0199999999999996</v>
      </c>
      <c r="P4187">
        <v>165.33</v>
      </c>
      <c r="Q4187" s="2">
        <v>0.55000000000000004</v>
      </c>
      <c r="R4187" t="s">
        <v>48</v>
      </c>
      <c r="S4187" t="s">
        <v>30</v>
      </c>
      <c r="T4187" t="s">
        <v>798</v>
      </c>
      <c r="U4187" t="s">
        <v>82</v>
      </c>
      <c r="V4187" t="s">
        <v>68</v>
      </c>
      <c r="W4187">
        <v>5174</v>
      </c>
      <c r="X4187" s="1">
        <v>41624</v>
      </c>
      <c r="Y4187" t="s">
        <v>34</v>
      </c>
      <c r="Z4187" t="e" vm="26">
        <v>#VALUE!</v>
      </c>
      <c r="AA4187">
        <v>48060</v>
      </c>
      <c r="AB4187" t="e" cm="1" vm="2">
        <f t="array" ref="AB4187">_FV(Table1[[#This Row],[State]],"Country/region",TRUE)</f>
        <v>#VALUE!</v>
      </c>
    </row>
    <row r="4188" spans="1:28" x14ac:dyDescent="0.35">
      <c r="A4188" t="s">
        <v>3267</v>
      </c>
      <c r="B4188">
        <v>51</v>
      </c>
      <c r="C4188" t="s">
        <v>260</v>
      </c>
      <c r="D4188" t="s">
        <v>38</v>
      </c>
      <c r="E4188">
        <f>YEAR(Table1[[#This Row],[Order Date]])</f>
        <v>2013</v>
      </c>
      <c r="F4188">
        <v>1</v>
      </c>
      <c r="G4188">
        <f>MONTH(Table1[[#This Row],[Order Date]])</f>
        <v>12</v>
      </c>
      <c r="H4188" s="1">
        <v>41622</v>
      </c>
      <c r="I4188">
        <v>15109</v>
      </c>
      <c r="J4188" t="s">
        <v>39</v>
      </c>
      <c r="K4188">
        <v>45</v>
      </c>
      <c r="L4188">
        <v>6.48</v>
      </c>
      <c r="M4188" s="2">
        <v>0.06</v>
      </c>
      <c r="N4188">
        <v>293.47000000000003</v>
      </c>
      <c r="O4188">
        <v>8.4</v>
      </c>
      <c r="P4188">
        <v>-205.38</v>
      </c>
      <c r="Q4188" s="2">
        <v>0.37</v>
      </c>
      <c r="R4188" t="s">
        <v>29</v>
      </c>
      <c r="S4188" t="s">
        <v>30</v>
      </c>
      <c r="T4188" t="s">
        <v>1451</v>
      </c>
      <c r="U4188" t="s">
        <v>61</v>
      </c>
      <c r="V4188" t="s">
        <v>68</v>
      </c>
      <c r="W4188">
        <v>2119</v>
      </c>
      <c r="X4188" s="1">
        <v>41624</v>
      </c>
      <c r="Y4188" t="s">
        <v>34</v>
      </c>
      <c r="Z4188" t="e" vm="28">
        <v>#VALUE!</v>
      </c>
      <c r="AA4188">
        <v>63031</v>
      </c>
      <c r="AB4188" t="e" cm="1" vm="2">
        <f t="array" ref="AB4188">_FV(Table1[[#This Row],[State]],"Country/region",TRUE)</f>
        <v>#VALUE!</v>
      </c>
    </row>
    <row r="4189" spans="1:28" x14ac:dyDescent="0.35">
      <c r="A4189" t="s">
        <v>3267</v>
      </c>
      <c r="B4189">
        <v>51</v>
      </c>
      <c r="C4189" t="s">
        <v>260</v>
      </c>
      <c r="D4189" t="s">
        <v>38</v>
      </c>
      <c r="E4189">
        <f>YEAR(Table1[[#This Row],[Order Date]])</f>
        <v>2013</v>
      </c>
      <c r="F4189">
        <v>1</v>
      </c>
      <c r="G4189">
        <f>MONTH(Table1[[#This Row],[Order Date]])</f>
        <v>12</v>
      </c>
      <c r="H4189" s="1">
        <v>41622</v>
      </c>
      <c r="I4189">
        <v>15109</v>
      </c>
      <c r="J4189" t="s">
        <v>39</v>
      </c>
      <c r="K4189">
        <v>10</v>
      </c>
      <c r="L4189">
        <v>14.03</v>
      </c>
      <c r="M4189" s="2">
        <v>0.09</v>
      </c>
      <c r="N4189">
        <v>142.15</v>
      </c>
      <c r="O4189">
        <v>9.3699999999999992</v>
      </c>
      <c r="P4189">
        <v>-58.18</v>
      </c>
      <c r="Q4189" s="2">
        <v>0.56000000000000005</v>
      </c>
      <c r="R4189" t="s">
        <v>29</v>
      </c>
      <c r="S4189" t="s">
        <v>30</v>
      </c>
      <c r="T4189" t="s">
        <v>2886</v>
      </c>
      <c r="U4189" t="s">
        <v>32</v>
      </c>
      <c r="V4189" t="s">
        <v>68</v>
      </c>
      <c r="W4189">
        <v>2122</v>
      </c>
      <c r="X4189" s="1">
        <v>41624</v>
      </c>
      <c r="Y4189" t="s">
        <v>34</v>
      </c>
      <c r="Z4189" t="e" vm="28">
        <v>#VALUE!</v>
      </c>
      <c r="AA4189">
        <v>63031</v>
      </c>
      <c r="AB4189" t="e" cm="1" vm="2">
        <f t="array" ref="AB4189">_FV(Table1[[#This Row],[State]],"Country/region",TRUE)</f>
        <v>#VALUE!</v>
      </c>
    </row>
    <row r="4190" spans="1:28" x14ac:dyDescent="0.35">
      <c r="A4190" t="s">
        <v>3267</v>
      </c>
      <c r="B4190">
        <v>51</v>
      </c>
      <c r="C4190" t="s">
        <v>260</v>
      </c>
      <c r="D4190" t="s">
        <v>38</v>
      </c>
      <c r="E4190">
        <f>YEAR(Table1[[#This Row],[Order Date]])</f>
        <v>2013</v>
      </c>
      <c r="F4190">
        <v>1</v>
      </c>
      <c r="G4190">
        <f>MONTH(Table1[[#This Row],[Order Date]])</f>
        <v>12</v>
      </c>
      <c r="H4190" s="1">
        <v>41622</v>
      </c>
      <c r="I4190">
        <v>15109</v>
      </c>
      <c r="J4190" t="s">
        <v>39</v>
      </c>
      <c r="K4190">
        <v>33</v>
      </c>
      <c r="L4190">
        <v>2.52</v>
      </c>
      <c r="M4190" s="2">
        <v>0.06</v>
      </c>
      <c r="N4190">
        <v>88.7</v>
      </c>
      <c r="O4190">
        <v>4.28</v>
      </c>
      <c r="P4190">
        <v>-89.13</v>
      </c>
      <c r="Q4190" s="2">
        <v>0.44</v>
      </c>
      <c r="R4190" t="s">
        <v>29</v>
      </c>
      <c r="S4190" t="s">
        <v>59</v>
      </c>
      <c r="T4190" t="s">
        <v>3214</v>
      </c>
      <c r="U4190" t="s">
        <v>88</v>
      </c>
      <c r="V4190" t="s">
        <v>68</v>
      </c>
      <c r="W4190">
        <v>2120</v>
      </c>
      <c r="X4190" s="1">
        <v>41624</v>
      </c>
      <c r="Y4190" t="s">
        <v>34</v>
      </c>
      <c r="Z4190" t="e" vm="28">
        <v>#VALUE!</v>
      </c>
      <c r="AA4190">
        <v>63031</v>
      </c>
      <c r="AB4190" t="e" cm="1" vm="2">
        <f t="array" ref="AB4190">_FV(Table1[[#This Row],[State]],"Country/region",TRUE)</f>
        <v>#VALUE!</v>
      </c>
    </row>
    <row r="4191" spans="1:28" x14ac:dyDescent="0.35">
      <c r="A4191" t="s">
        <v>1447</v>
      </c>
      <c r="B4191">
        <v>51</v>
      </c>
      <c r="C4191" t="s">
        <v>2511</v>
      </c>
      <c r="D4191" t="s">
        <v>27</v>
      </c>
      <c r="E4191">
        <f>YEAR(Table1[[#This Row],[Order Date]])</f>
        <v>2013</v>
      </c>
      <c r="F4191">
        <v>1</v>
      </c>
      <c r="G4191">
        <f>MONTH(Table1[[#This Row],[Order Date]])</f>
        <v>12</v>
      </c>
      <c r="H4191" s="1">
        <v>41622</v>
      </c>
      <c r="I4191">
        <v>2339</v>
      </c>
      <c r="J4191" t="s">
        <v>47</v>
      </c>
      <c r="K4191">
        <v>12</v>
      </c>
      <c r="L4191">
        <v>140.85</v>
      </c>
      <c r="M4191" s="2">
        <v>0.09</v>
      </c>
      <c r="N4191">
        <v>1634.98</v>
      </c>
      <c r="O4191">
        <v>19.989999999999998</v>
      </c>
      <c r="P4191">
        <v>-120.45</v>
      </c>
      <c r="Q4191" s="2">
        <v>0.73</v>
      </c>
      <c r="R4191" t="s">
        <v>29</v>
      </c>
      <c r="S4191" t="s">
        <v>30</v>
      </c>
      <c r="T4191" t="s">
        <v>2345</v>
      </c>
      <c r="U4191" t="s">
        <v>32</v>
      </c>
      <c r="V4191" t="s">
        <v>68</v>
      </c>
      <c r="W4191">
        <v>342</v>
      </c>
      <c r="X4191" s="1">
        <v>41624</v>
      </c>
      <c r="Y4191" t="s">
        <v>34</v>
      </c>
      <c r="Z4191" t="e" vm="38">
        <v>#VALUE!</v>
      </c>
      <c r="AA4191">
        <v>47374</v>
      </c>
      <c r="AB4191" t="e" cm="1" vm="2">
        <f t="array" ref="AB4191">_FV(Table1[[#This Row],[State]],"Country/region",TRUE)</f>
        <v>#VALUE!</v>
      </c>
    </row>
    <row r="4192" spans="1:28" x14ac:dyDescent="0.35">
      <c r="A4192" t="s">
        <v>903</v>
      </c>
      <c r="B4192">
        <v>51</v>
      </c>
      <c r="C4192" t="s">
        <v>1273</v>
      </c>
      <c r="D4192" t="s">
        <v>46</v>
      </c>
      <c r="E4192">
        <f>YEAR(Table1[[#This Row],[Order Date]])</f>
        <v>2013</v>
      </c>
      <c r="F4192">
        <v>1</v>
      </c>
      <c r="G4192">
        <f>MONTH(Table1[[#This Row],[Order Date]])</f>
        <v>12</v>
      </c>
      <c r="H4192" s="1">
        <v>41622</v>
      </c>
      <c r="I4192">
        <v>36805</v>
      </c>
      <c r="J4192" t="s">
        <v>131</v>
      </c>
      <c r="K4192">
        <v>28</v>
      </c>
      <c r="L4192">
        <v>65.989999999999995</v>
      </c>
      <c r="M4192" s="2">
        <v>7.0000000000000007E-2</v>
      </c>
      <c r="N4192">
        <v>1546.3965000000001</v>
      </c>
      <c r="O4192">
        <v>5.26</v>
      </c>
      <c r="P4192">
        <v>226.71899999999999</v>
      </c>
      <c r="Q4192" s="2">
        <v>0.59</v>
      </c>
      <c r="R4192" t="s">
        <v>96</v>
      </c>
      <c r="S4192" t="s">
        <v>30</v>
      </c>
      <c r="T4192" t="s">
        <v>1230</v>
      </c>
      <c r="U4192" t="s">
        <v>105</v>
      </c>
      <c r="V4192" t="s">
        <v>68</v>
      </c>
      <c r="W4192">
        <v>5175</v>
      </c>
      <c r="X4192" s="1">
        <v>41624</v>
      </c>
      <c r="Y4192" t="s">
        <v>42</v>
      </c>
      <c r="Z4192" t="e" vm="26">
        <v>#VALUE!</v>
      </c>
      <c r="AA4192">
        <v>48060</v>
      </c>
      <c r="AB4192" t="e" cm="1" vm="2">
        <f t="array" ref="AB4192">_FV(Table1[[#This Row],[State]],"Country/region",TRUE)</f>
        <v>#VALUE!</v>
      </c>
    </row>
    <row r="4193" spans="1:28" x14ac:dyDescent="0.35">
      <c r="A4193" t="s">
        <v>2573</v>
      </c>
      <c r="B4193">
        <v>51</v>
      </c>
      <c r="C4193" t="s">
        <v>91</v>
      </c>
      <c r="D4193" t="s">
        <v>46</v>
      </c>
      <c r="E4193">
        <f>YEAR(Table1[[#This Row],[Order Date]])</f>
        <v>2013</v>
      </c>
      <c r="F4193">
        <v>1</v>
      </c>
      <c r="G4193">
        <f>MONTH(Table1[[#This Row],[Order Date]])</f>
        <v>12</v>
      </c>
      <c r="H4193" s="1">
        <v>41622</v>
      </c>
      <c r="I4193">
        <v>15808</v>
      </c>
      <c r="J4193" t="s">
        <v>58</v>
      </c>
      <c r="K4193">
        <v>45</v>
      </c>
      <c r="L4193">
        <v>19.98</v>
      </c>
      <c r="M4193" s="2">
        <v>0.06</v>
      </c>
      <c r="N4193">
        <v>882.96</v>
      </c>
      <c r="O4193">
        <v>4</v>
      </c>
      <c r="P4193">
        <v>11.65</v>
      </c>
      <c r="Q4193" s="2">
        <v>0.68</v>
      </c>
      <c r="R4193" t="s">
        <v>96</v>
      </c>
      <c r="S4193" t="s">
        <v>30</v>
      </c>
      <c r="T4193" t="s">
        <v>1029</v>
      </c>
      <c r="U4193" t="s">
        <v>102</v>
      </c>
      <c r="V4193" t="s">
        <v>68</v>
      </c>
      <c r="W4193">
        <v>2195</v>
      </c>
      <c r="X4193" s="1">
        <v>41624</v>
      </c>
      <c r="Y4193" t="s">
        <v>34</v>
      </c>
      <c r="Z4193" t="e" vm="9">
        <v>#VALUE!</v>
      </c>
      <c r="AA4193">
        <v>68801</v>
      </c>
      <c r="AB4193" t="e" cm="1" vm="2">
        <f t="array" ref="AB4193">_FV(Table1[[#This Row],[State]],"Country/region",TRUE)</f>
        <v>#VALUE!</v>
      </c>
    </row>
    <row r="4194" spans="1:28" x14ac:dyDescent="0.35">
      <c r="A4194" t="s">
        <v>3267</v>
      </c>
      <c r="B4194">
        <v>51</v>
      </c>
      <c r="C4194" t="s">
        <v>260</v>
      </c>
      <c r="D4194" t="s">
        <v>38</v>
      </c>
      <c r="E4194">
        <f>YEAR(Table1[[#This Row],[Order Date]])</f>
        <v>2013</v>
      </c>
      <c r="F4194">
        <v>1</v>
      </c>
      <c r="G4194">
        <f>MONTH(Table1[[#This Row],[Order Date]])</f>
        <v>12</v>
      </c>
      <c r="H4194" s="1">
        <v>41622</v>
      </c>
      <c r="I4194">
        <v>15109</v>
      </c>
      <c r="J4194" t="s">
        <v>39</v>
      </c>
      <c r="K4194">
        <v>11</v>
      </c>
      <c r="L4194">
        <v>20.95</v>
      </c>
      <c r="M4194" s="2">
        <v>0.08</v>
      </c>
      <c r="N4194">
        <v>230.72</v>
      </c>
      <c r="O4194">
        <v>5.99</v>
      </c>
      <c r="P4194">
        <v>-68.760000000000005</v>
      </c>
      <c r="Q4194" s="2">
        <v>0.65</v>
      </c>
      <c r="R4194" t="s">
        <v>96</v>
      </c>
      <c r="S4194" t="s">
        <v>30</v>
      </c>
      <c r="T4194" t="s">
        <v>1768</v>
      </c>
      <c r="U4194" t="s">
        <v>102</v>
      </c>
      <c r="V4194" t="s">
        <v>68</v>
      </c>
      <c r="W4194">
        <v>2118</v>
      </c>
      <c r="X4194" s="1">
        <v>41625</v>
      </c>
      <c r="Y4194" t="s">
        <v>34</v>
      </c>
      <c r="Z4194" t="e" vm="28">
        <v>#VALUE!</v>
      </c>
      <c r="AA4194">
        <v>63031</v>
      </c>
      <c r="AB4194" t="e" cm="1" vm="2">
        <f t="array" ref="AB4194">_FV(Table1[[#This Row],[State]],"Country/region",TRUE)</f>
        <v>#VALUE!</v>
      </c>
    </row>
    <row r="4195" spans="1:28" x14ac:dyDescent="0.35">
      <c r="A4195" t="s">
        <v>1708</v>
      </c>
      <c r="B4195">
        <v>51</v>
      </c>
      <c r="C4195" t="s">
        <v>1458</v>
      </c>
      <c r="D4195" t="s">
        <v>57</v>
      </c>
      <c r="E4195">
        <f>YEAR(Table1[[#This Row],[Order Date]])</f>
        <v>2013</v>
      </c>
      <c r="F4195">
        <v>1</v>
      </c>
      <c r="G4195">
        <f>MONTH(Table1[[#This Row],[Order Date]])</f>
        <v>12</v>
      </c>
      <c r="H4195" s="1">
        <v>41622</v>
      </c>
      <c r="I4195">
        <v>56837</v>
      </c>
      <c r="J4195" t="s">
        <v>47</v>
      </c>
      <c r="K4195">
        <v>10</v>
      </c>
      <c r="L4195">
        <v>90.98</v>
      </c>
      <c r="M4195" s="2">
        <v>0.03</v>
      </c>
      <c r="N4195">
        <v>965.46</v>
      </c>
      <c r="O4195">
        <v>30</v>
      </c>
      <c r="P4195">
        <v>-71.48</v>
      </c>
      <c r="Q4195" s="2">
        <v>0.61</v>
      </c>
      <c r="R4195" t="s">
        <v>48</v>
      </c>
      <c r="S4195" t="s">
        <v>49</v>
      </c>
      <c r="T4195" t="s">
        <v>2777</v>
      </c>
      <c r="U4195" t="s">
        <v>51</v>
      </c>
      <c r="V4195" t="s">
        <v>33</v>
      </c>
      <c r="W4195">
        <v>7957</v>
      </c>
      <c r="X4195" s="1">
        <v>41626</v>
      </c>
      <c r="Y4195" t="s">
        <v>53</v>
      </c>
      <c r="Z4195" t="e" vm="22">
        <v>#VALUE!</v>
      </c>
      <c r="AA4195">
        <v>43615</v>
      </c>
      <c r="AB4195" t="e" cm="1" vm="2">
        <f t="array" ref="AB4195">_FV(Table1[[#This Row],[State]],"Country/region",TRUE)</f>
        <v>#VALUE!</v>
      </c>
    </row>
    <row r="4196" spans="1:28" x14ac:dyDescent="0.35">
      <c r="A4196" t="s">
        <v>1826</v>
      </c>
      <c r="B4196">
        <v>51</v>
      </c>
      <c r="C4196" t="s">
        <v>1585</v>
      </c>
      <c r="D4196" t="s">
        <v>38</v>
      </c>
      <c r="E4196">
        <f>YEAR(Table1[[#This Row],[Order Date]])</f>
        <v>2013</v>
      </c>
      <c r="F4196">
        <v>1</v>
      </c>
      <c r="G4196">
        <f>MONTH(Table1[[#This Row],[Order Date]])</f>
        <v>12</v>
      </c>
      <c r="H4196" s="1">
        <v>41623</v>
      </c>
      <c r="I4196">
        <v>23746</v>
      </c>
      <c r="J4196" t="s">
        <v>28</v>
      </c>
      <c r="K4196">
        <v>10</v>
      </c>
      <c r="L4196">
        <v>40.97</v>
      </c>
      <c r="M4196" s="2">
        <v>0.06</v>
      </c>
      <c r="N4196">
        <v>408.23</v>
      </c>
      <c r="O4196">
        <v>1.99</v>
      </c>
      <c r="P4196">
        <v>52.38</v>
      </c>
      <c r="Q4196" s="2">
        <v>0.42</v>
      </c>
      <c r="R4196" t="s">
        <v>96</v>
      </c>
      <c r="S4196" t="s">
        <v>139</v>
      </c>
      <c r="T4196" t="s">
        <v>1246</v>
      </c>
      <c r="U4196" t="s">
        <v>102</v>
      </c>
      <c r="V4196" t="s">
        <v>52</v>
      </c>
      <c r="W4196">
        <v>3321</v>
      </c>
      <c r="X4196" s="1">
        <v>41624</v>
      </c>
      <c r="Y4196" t="s">
        <v>34</v>
      </c>
      <c r="Z4196" t="e" vm="7">
        <v>#VALUE!</v>
      </c>
      <c r="AA4196">
        <v>84663</v>
      </c>
      <c r="AB4196" t="e" cm="1" vm="2">
        <f t="array" ref="AB4196">_FV(Table1[[#This Row],[State]],"Country/region",TRUE)</f>
        <v>#VALUE!</v>
      </c>
    </row>
    <row r="4197" spans="1:28" x14ac:dyDescent="0.35">
      <c r="A4197" t="s">
        <v>1279</v>
      </c>
      <c r="B4197">
        <v>51</v>
      </c>
      <c r="C4197" t="s">
        <v>1368</v>
      </c>
      <c r="D4197" t="s">
        <v>57</v>
      </c>
      <c r="E4197">
        <f>YEAR(Table1[[#This Row],[Order Date]])</f>
        <v>2013</v>
      </c>
      <c r="F4197">
        <v>1</v>
      </c>
      <c r="G4197">
        <f>MONTH(Table1[[#This Row],[Order Date]])</f>
        <v>12</v>
      </c>
      <c r="H4197" s="1">
        <v>41623</v>
      </c>
      <c r="I4197">
        <v>59815</v>
      </c>
      <c r="J4197" t="s">
        <v>39</v>
      </c>
      <c r="K4197">
        <v>14</v>
      </c>
      <c r="L4197">
        <v>3.71</v>
      </c>
      <c r="M4197" s="2">
        <v>0.09</v>
      </c>
      <c r="N4197">
        <v>51.56</v>
      </c>
      <c r="O4197">
        <v>1.93</v>
      </c>
      <c r="P4197">
        <v>-1.06</v>
      </c>
      <c r="Q4197" s="2">
        <v>0.35</v>
      </c>
      <c r="R4197" t="s">
        <v>29</v>
      </c>
      <c r="S4197" t="s">
        <v>59</v>
      </c>
      <c r="T4197" t="s">
        <v>115</v>
      </c>
      <c r="U4197" t="s">
        <v>61</v>
      </c>
      <c r="V4197" t="s">
        <v>52</v>
      </c>
      <c r="W4197">
        <v>8376</v>
      </c>
      <c r="X4197" s="1">
        <v>41625</v>
      </c>
      <c r="Y4197" t="s">
        <v>34</v>
      </c>
      <c r="Z4197" t="e" vm="4">
        <v>#VALUE!</v>
      </c>
      <c r="AA4197">
        <v>95070</v>
      </c>
      <c r="AB4197" t="e" cm="1" vm="2">
        <f t="array" ref="AB4197">_FV(Table1[[#This Row],[State]],"Country/region",TRUE)</f>
        <v>#VALUE!</v>
      </c>
    </row>
    <row r="4198" spans="1:28" x14ac:dyDescent="0.35">
      <c r="A4198" t="s">
        <v>1157</v>
      </c>
      <c r="B4198">
        <v>51</v>
      </c>
      <c r="C4198" t="s">
        <v>1156</v>
      </c>
      <c r="D4198" t="s">
        <v>57</v>
      </c>
      <c r="E4198">
        <f>YEAR(Table1[[#This Row],[Order Date]])</f>
        <v>2013</v>
      </c>
      <c r="F4198">
        <v>1</v>
      </c>
      <c r="G4198">
        <f>MONTH(Table1[[#This Row],[Order Date]])</f>
        <v>12</v>
      </c>
      <c r="H4198" s="1">
        <v>41623</v>
      </c>
      <c r="I4198">
        <v>42151</v>
      </c>
      <c r="J4198" t="s">
        <v>28</v>
      </c>
      <c r="K4198">
        <v>35</v>
      </c>
      <c r="L4198">
        <v>155.99</v>
      </c>
      <c r="M4198" s="2">
        <v>0.05</v>
      </c>
      <c r="N4198">
        <v>4408.6695</v>
      </c>
      <c r="O4198">
        <v>3.9</v>
      </c>
      <c r="P4198">
        <v>1140.6690000000001</v>
      </c>
      <c r="Q4198" s="2">
        <v>0.55000000000000004</v>
      </c>
      <c r="R4198" t="s">
        <v>96</v>
      </c>
      <c r="S4198" t="s">
        <v>30</v>
      </c>
      <c r="T4198" t="s">
        <v>1321</v>
      </c>
      <c r="U4198" t="s">
        <v>105</v>
      </c>
      <c r="V4198" t="s">
        <v>52</v>
      </c>
      <c r="W4198">
        <v>5941</v>
      </c>
      <c r="X4198" s="1">
        <v>41626</v>
      </c>
      <c r="Y4198" t="s">
        <v>34</v>
      </c>
      <c r="Z4198" t="e" vm="33">
        <v>#VALUE!</v>
      </c>
      <c r="AA4198">
        <v>83301</v>
      </c>
      <c r="AB4198" t="e" cm="1" vm="2">
        <f t="array" ref="AB4198">_FV(Table1[[#This Row],[State]],"Country/region",TRUE)</f>
        <v>#VALUE!</v>
      </c>
    </row>
    <row r="4199" spans="1:28" x14ac:dyDescent="0.35">
      <c r="A4199" t="s">
        <v>3247</v>
      </c>
      <c r="B4199">
        <v>51</v>
      </c>
      <c r="C4199" t="s">
        <v>3248</v>
      </c>
      <c r="D4199" t="s">
        <v>46</v>
      </c>
      <c r="E4199">
        <f>YEAR(Table1[[#This Row],[Order Date]])</f>
        <v>2013</v>
      </c>
      <c r="F4199">
        <v>1</v>
      </c>
      <c r="G4199">
        <f>MONTH(Table1[[#This Row],[Order Date]])</f>
        <v>12</v>
      </c>
      <c r="H4199" s="1">
        <v>41624</v>
      </c>
      <c r="I4199">
        <v>49575</v>
      </c>
      <c r="J4199" t="s">
        <v>28</v>
      </c>
      <c r="K4199">
        <v>12</v>
      </c>
      <c r="L4199">
        <v>42.8</v>
      </c>
      <c r="M4199" s="2">
        <v>0.05</v>
      </c>
      <c r="N4199">
        <v>507.44</v>
      </c>
      <c r="O4199">
        <v>2.99</v>
      </c>
      <c r="P4199">
        <v>170.90100000000001</v>
      </c>
      <c r="Q4199" s="2">
        <v>0.36</v>
      </c>
      <c r="R4199" t="s">
        <v>29</v>
      </c>
      <c r="S4199" t="s">
        <v>30</v>
      </c>
      <c r="T4199" t="s">
        <v>1588</v>
      </c>
      <c r="U4199" t="s">
        <v>67</v>
      </c>
      <c r="V4199" t="s">
        <v>33</v>
      </c>
      <c r="W4199">
        <v>6942</v>
      </c>
      <c r="X4199" s="1">
        <v>41625</v>
      </c>
      <c r="Y4199" t="s">
        <v>34</v>
      </c>
      <c r="Z4199" t="e" vm="1">
        <v>#VALUE!</v>
      </c>
      <c r="AA4199">
        <v>15146</v>
      </c>
      <c r="AB4199" t="e" cm="1" vm="2">
        <f t="array" ref="AB4199">_FV(Table1[[#This Row],[State]],"Country/region",TRUE)</f>
        <v>#VALUE!</v>
      </c>
    </row>
    <row r="4200" spans="1:28" x14ac:dyDescent="0.35">
      <c r="A4200" t="s">
        <v>1462</v>
      </c>
      <c r="B4200">
        <v>51</v>
      </c>
      <c r="C4200" t="s">
        <v>1277</v>
      </c>
      <c r="D4200" t="s">
        <v>38</v>
      </c>
      <c r="E4200">
        <f>YEAR(Table1[[#This Row],[Order Date]])</f>
        <v>2013</v>
      </c>
      <c r="F4200">
        <v>1</v>
      </c>
      <c r="G4200">
        <f>MONTH(Table1[[#This Row],[Order Date]])</f>
        <v>12</v>
      </c>
      <c r="H4200" s="1">
        <v>41624</v>
      </c>
      <c r="I4200">
        <v>34597</v>
      </c>
      <c r="J4200" t="s">
        <v>131</v>
      </c>
      <c r="K4200">
        <v>8</v>
      </c>
      <c r="L4200">
        <v>125.99</v>
      </c>
      <c r="M4200" s="2">
        <v>7.0000000000000007E-2</v>
      </c>
      <c r="N4200">
        <v>849.33699999999999</v>
      </c>
      <c r="O4200">
        <v>2.5</v>
      </c>
      <c r="P4200">
        <v>-258.85199999999998</v>
      </c>
      <c r="Q4200" s="2">
        <v>0.57999999999999996</v>
      </c>
      <c r="R4200" t="s">
        <v>96</v>
      </c>
      <c r="S4200" t="s">
        <v>30</v>
      </c>
      <c r="T4200" t="s">
        <v>1614</v>
      </c>
      <c r="U4200" t="s">
        <v>105</v>
      </c>
      <c r="V4200" t="s">
        <v>52</v>
      </c>
      <c r="W4200">
        <v>4861</v>
      </c>
      <c r="X4200" s="1">
        <v>41626</v>
      </c>
      <c r="Y4200" t="s">
        <v>42</v>
      </c>
      <c r="Z4200" t="e" vm="4">
        <v>#VALUE!</v>
      </c>
      <c r="AA4200">
        <v>95032</v>
      </c>
      <c r="AB4200" t="e" cm="1" vm="2">
        <f t="array" ref="AB4200">_FV(Table1[[#This Row],[State]],"Country/region",TRUE)</f>
        <v>#VALUE!</v>
      </c>
    </row>
    <row r="4201" spans="1:28" x14ac:dyDescent="0.35">
      <c r="A4201" t="s">
        <v>2975</v>
      </c>
      <c r="B4201">
        <v>51</v>
      </c>
      <c r="C4201" t="s">
        <v>1212</v>
      </c>
      <c r="D4201" t="s">
        <v>38</v>
      </c>
      <c r="E4201">
        <f>YEAR(Table1[[#This Row],[Order Date]])</f>
        <v>2013</v>
      </c>
      <c r="F4201">
        <v>1</v>
      </c>
      <c r="G4201">
        <f>MONTH(Table1[[#This Row],[Order Date]])</f>
        <v>12</v>
      </c>
      <c r="H4201" s="1">
        <v>41625</v>
      </c>
      <c r="I4201">
        <v>57891</v>
      </c>
      <c r="J4201" t="s">
        <v>131</v>
      </c>
      <c r="K4201">
        <v>17</v>
      </c>
      <c r="L4201">
        <v>65.989999999999995</v>
      </c>
      <c r="M4201" s="2">
        <v>0.08</v>
      </c>
      <c r="N4201">
        <v>934.94050000000004</v>
      </c>
      <c r="O4201">
        <v>5.92</v>
      </c>
      <c r="P4201">
        <v>47.097000000000001</v>
      </c>
      <c r="Q4201" s="2">
        <v>0.55000000000000004</v>
      </c>
      <c r="R4201" t="s">
        <v>96</v>
      </c>
      <c r="S4201" t="s">
        <v>30</v>
      </c>
      <c r="T4201">
        <v>252</v>
      </c>
      <c r="U4201" t="s">
        <v>105</v>
      </c>
      <c r="V4201" t="s">
        <v>52</v>
      </c>
      <c r="W4201">
        <v>8110</v>
      </c>
      <c r="X4201" s="1">
        <v>41625</v>
      </c>
      <c r="Y4201" t="s">
        <v>34</v>
      </c>
      <c r="Z4201" t="e" vm="4">
        <v>#VALUE!</v>
      </c>
      <c r="AA4201">
        <v>95351</v>
      </c>
      <c r="AB4201" t="e" cm="1" vm="2">
        <f t="array" ref="AB4201">_FV(Table1[[#This Row],[State]],"Country/region",TRUE)</f>
        <v>#VALUE!</v>
      </c>
    </row>
    <row r="4202" spans="1:28" x14ac:dyDescent="0.35">
      <c r="A4202" t="s">
        <v>3133</v>
      </c>
      <c r="B4202">
        <v>51</v>
      </c>
      <c r="C4202" t="s">
        <v>462</v>
      </c>
      <c r="D4202" t="s">
        <v>38</v>
      </c>
      <c r="E4202">
        <f>YEAR(Table1[[#This Row],[Order Date]])</f>
        <v>2013</v>
      </c>
      <c r="F4202">
        <v>1</v>
      </c>
      <c r="G4202">
        <f>MONTH(Table1[[#This Row],[Order Date]])</f>
        <v>12</v>
      </c>
      <c r="H4202" s="1">
        <v>41625</v>
      </c>
      <c r="I4202">
        <v>21702</v>
      </c>
      <c r="J4202" t="s">
        <v>39</v>
      </c>
      <c r="K4202">
        <v>40</v>
      </c>
      <c r="L4202">
        <v>122.99</v>
      </c>
      <c r="M4202" s="2">
        <v>0.01</v>
      </c>
      <c r="N4202">
        <v>5232.83</v>
      </c>
      <c r="O4202">
        <v>70.2</v>
      </c>
      <c r="P4202">
        <v>-1461.65</v>
      </c>
      <c r="Q4202" s="2">
        <v>0.74</v>
      </c>
      <c r="R4202" t="s">
        <v>48</v>
      </c>
      <c r="S4202" t="s">
        <v>49</v>
      </c>
      <c r="T4202" t="s">
        <v>586</v>
      </c>
      <c r="U4202" t="s">
        <v>51</v>
      </c>
      <c r="V4202" t="s">
        <v>76</v>
      </c>
      <c r="W4202">
        <v>3016</v>
      </c>
      <c r="X4202" s="1">
        <v>41626</v>
      </c>
      <c r="Y4202" t="s">
        <v>53</v>
      </c>
      <c r="Z4202" t="e" vm="6">
        <v>#VALUE!</v>
      </c>
      <c r="AA4202">
        <v>35209</v>
      </c>
      <c r="AB4202" t="e" cm="1" vm="2">
        <f t="array" ref="AB4202">_FV(Table1[[#This Row],[State]],"Country/region",TRUE)</f>
        <v>#VALUE!</v>
      </c>
    </row>
    <row r="4203" spans="1:28" x14ac:dyDescent="0.35">
      <c r="A4203" t="s">
        <v>1377</v>
      </c>
      <c r="B4203">
        <v>51</v>
      </c>
      <c r="C4203" t="s">
        <v>1900</v>
      </c>
      <c r="D4203" t="s">
        <v>46</v>
      </c>
      <c r="E4203">
        <f>YEAR(Table1[[#This Row],[Order Date]])</f>
        <v>2013</v>
      </c>
      <c r="F4203">
        <v>1</v>
      </c>
      <c r="G4203">
        <f>MONTH(Table1[[#This Row],[Order Date]])</f>
        <v>12</v>
      </c>
      <c r="H4203" s="1">
        <v>41625</v>
      </c>
      <c r="I4203">
        <v>2659</v>
      </c>
      <c r="J4203" t="s">
        <v>39</v>
      </c>
      <c r="K4203">
        <v>50</v>
      </c>
      <c r="L4203">
        <v>18.97</v>
      </c>
      <c r="M4203" s="2">
        <v>0.08</v>
      </c>
      <c r="N4203">
        <v>881.65</v>
      </c>
      <c r="O4203">
        <v>9.0299999999999994</v>
      </c>
      <c r="P4203">
        <v>41.27</v>
      </c>
      <c r="Q4203" s="2">
        <v>0.37</v>
      </c>
      <c r="R4203" t="s">
        <v>29</v>
      </c>
      <c r="S4203" t="s">
        <v>30</v>
      </c>
      <c r="T4203" t="s">
        <v>428</v>
      </c>
      <c r="U4203" t="s">
        <v>61</v>
      </c>
      <c r="V4203" t="s">
        <v>52</v>
      </c>
      <c r="W4203">
        <v>388</v>
      </c>
      <c r="X4203" s="1">
        <v>41627</v>
      </c>
      <c r="Y4203" t="s">
        <v>34</v>
      </c>
      <c r="Z4203" t="e" vm="7">
        <v>#VALUE!</v>
      </c>
      <c r="AA4203">
        <v>84118</v>
      </c>
      <c r="AB4203" t="e" cm="1" vm="2">
        <f t="array" ref="AB4203">_FV(Table1[[#This Row],[State]],"Country/region",TRUE)</f>
        <v>#VALUE!</v>
      </c>
    </row>
    <row r="4204" spans="1:28" x14ac:dyDescent="0.35">
      <c r="A4204" t="s">
        <v>3268</v>
      </c>
      <c r="B4204">
        <v>51</v>
      </c>
      <c r="C4204" t="s">
        <v>729</v>
      </c>
      <c r="D4204" t="s">
        <v>57</v>
      </c>
      <c r="E4204">
        <f>YEAR(Table1[[#This Row],[Order Date]])</f>
        <v>2013</v>
      </c>
      <c r="F4204">
        <v>1</v>
      </c>
      <c r="G4204">
        <f>MONTH(Table1[[#This Row],[Order Date]])</f>
        <v>12</v>
      </c>
      <c r="H4204" s="1">
        <v>41625</v>
      </c>
      <c r="I4204">
        <v>32996</v>
      </c>
      <c r="J4204" t="s">
        <v>58</v>
      </c>
      <c r="K4204">
        <v>2</v>
      </c>
      <c r="L4204">
        <v>65.989999999999995</v>
      </c>
      <c r="M4204" s="2">
        <v>0.04</v>
      </c>
      <c r="N4204">
        <v>116.31399999999999</v>
      </c>
      <c r="O4204">
        <v>3.9</v>
      </c>
      <c r="P4204">
        <v>-300.85000000000002</v>
      </c>
      <c r="Q4204" s="2">
        <v>0.55000000000000004</v>
      </c>
      <c r="R4204" t="s">
        <v>96</v>
      </c>
      <c r="S4204" t="s">
        <v>30</v>
      </c>
      <c r="T4204" t="s">
        <v>2520</v>
      </c>
      <c r="U4204" t="s">
        <v>105</v>
      </c>
      <c r="V4204" t="s">
        <v>76</v>
      </c>
      <c r="W4204">
        <v>4636</v>
      </c>
      <c r="X4204" s="1">
        <v>41627</v>
      </c>
      <c r="Y4204" t="s">
        <v>34</v>
      </c>
      <c r="Z4204" t="e" vm="47">
        <v>#VALUE!</v>
      </c>
      <c r="AA4204">
        <v>28307</v>
      </c>
      <c r="AB4204" t="e" cm="1" vm="2">
        <f t="array" ref="AB4204">_FV(Table1[[#This Row],[State]],"Country/region",TRUE)</f>
        <v>#VALUE!</v>
      </c>
    </row>
    <row r="4205" spans="1:28" x14ac:dyDescent="0.35">
      <c r="A4205" t="s">
        <v>3268</v>
      </c>
      <c r="B4205">
        <v>51</v>
      </c>
      <c r="C4205" t="s">
        <v>729</v>
      </c>
      <c r="D4205" t="s">
        <v>57</v>
      </c>
      <c r="E4205">
        <f>YEAR(Table1[[#This Row],[Order Date]])</f>
        <v>2013</v>
      </c>
      <c r="F4205">
        <v>1</v>
      </c>
      <c r="G4205">
        <f>MONTH(Table1[[#This Row],[Order Date]])</f>
        <v>12</v>
      </c>
      <c r="H4205" s="1">
        <v>41625</v>
      </c>
      <c r="I4205">
        <v>32996</v>
      </c>
      <c r="J4205" t="s">
        <v>58</v>
      </c>
      <c r="K4205">
        <v>15</v>
      </c>
      <c r="L4205">
        <v>17.78</v>
      </c>
      <c r="M4205" s="2">
        <v>0.09</v>
      </c>
      <c r="N4205">
        <v>262.29000000000002</v>
      </c>
      <c r="O4205">
        <v>5.03</v>
      </c>
      <c r="P4205">
        <v>7.26</v>
      </c>
      <c r="Q4205" s="2">
        <v>0.54</v>
      </c>
      <c r="R4205" t="s">
        <v>48</v>
      </c>
      <c r="S4205" t="s">
        <v>30</v>
      </c>
      <c r="T4205" t="s">
        <v>2502</v>
      </c>
      <c r="U4205" t="s">
        <v>82</v>
      </c>
      <c r="V4205" t="s">
        <v>76</v>
      </c>
      <c r="W4205">
        <v>4635</v>
      </c>
      <c r="X4205" s="1">
        <v>41628</v>
      </c>
      <c r="Y4205" t="s">
        <v>34</v>
      </c>
      <c r="Z4205" t="e" vm="47">
        <v>#VALUE!</v>
      </c>
      <c r="AA4205">
        <v>28307</v>
      </c>
      <c r="AB4205" t="e" cm="1" vm="2">
        <f t="array" ref="AB4205">_FV(Table1[[#This Row],[State]],"Country/region",TRUE)</f>
        <v>#VALUE!</v>
      </c>
    </row>
    <row r="4206" spans="1:28" x14ac:dyDescent="0.35">
      <c r="A4206" t="s">
        <v>2938</v>
      </c>
      <c r="B4206">
        <v>51</v>
      </c>
      <c r="C4206" t="s">
        <v>657</v>
      </c>
      <c r="D4206" t="s">
        <v>38</v>
      </c>
      <c r="E4206">
        <f>YEAR(Table1[[#This Row],[Order Date]])</f>
        <v>2013</v>
      </c>
      <c r="F4206">
        <v>1</v>
      </c>
      <c r="G4206">
        <f>MONTH(Table1[[#This Row],[Order Date]])</f>
        <v>12</v>
      </c>
      <c r="H4206" s="1">
        <v>41625</v>
      </c>
      <c r="I4206">
        <v>70</v>
      </c>
      <c r="J4206" t="s">
        <v>47</v>
      </c>
      <c r="K4206">
        <v>48</v>
      </c>
      <c r="L4206">
        <v>1.86</v>
      </c>
      <c r="M4206" s="2">
        <v>0.03</v>
      </c>
      <c r="N4206">
        <v>90.05</v>
      </c>
      <c r="O4206">
        <v>2.58</v>
      </c>
      <c r="P4206">
        <v>-107</v>
      </c>
      <c r="Q4206" s="2">
        <v>0.82</v>
      </c>
      <c r="R4206" t="s">
        <v>29</v>
      </c>
      <c r="S4206" t="s">
        <v>59</v>
      </c>
      <c r="T4206" t="s">
        <v>1940</v>
      </c>
      <c r="U4206" t="s">
        <v>232</v>
      </c>
      <c r="V4206" t="s">
        <v>33</v>
      </c>
      <c r="W4206">
        <v>14</v>
      </c>
      <c r="X4206" s="1">
        <v>41630</v>
      </c>
      <c r="Y4206" t="s">
        <v>34</v>
      </c>
      <c r="Z4206" t="e" vm="15">
        <v>#VALUE!</v>
      </c>
      <c r="AA4206">
        <v>11554</v>
      </c>
      <c r="AB4206" t="e" cm="1" vm="2">
        <f t="array" ref="AB4206">_FV(Table1[[#This Row],[State]],"Country/region",TRUE)</f>
        <v>#VALUE!</v>
      </c>
    </row>
    <row r="4207" spans="1:28" x14ac:dyDescent="0.35">
      <c r="A4207" t="s">
        <v>2938</v>
      </c>
      <c r="B4207">
        <v>51</v>
      </c>
      <c r="C4207" t="s">
        <v>657</v>
      </c>
      <c r="D4207" t="s">
        <v>38</v>
      </c>
      <c r="E4207">
        <f>YEAR(Table1[[#This Row],[Order Date]])</f>
        <v>2013</v>
      </c>
      <c r="F4207">
        <v>1</v>
      </c>
      <c r="G4207">
        <f>MONTH(Table1[[#This Row],[Order Date]])</f>
        <v>12</v>
      </c>
      <c r="H4207" s="1">
        <v>41625</v>
      </c>
      <c r="I4207">
        <v>70</v>
      </c>
      <c r="J4207" t="s">
        <v>47</v>
      </c>
      <c r="K4207">
        <v>46</v>
      </c>
      <c r="L4207">
        <v>205.99</v>
      </c>
      <c r="M4207" s="2">
        <v>0.05</v>
      </c>
      <c r="N4207">
        <v>7804.53</v>
      </c>
      <c r="O4207">
        <v>5.99</v>
      </c>
      <c r="P4207">
        <v>2057.1660000000002</v>
      </c>
      <c r="Q4207" s="2">
        <v>0.59</v>
      </c>
      <c r="R4207" t="s">
        <v>96</v>
      </c>
      <c r="S4207" t="s">
        <v>30</v>
      </c>
      <c r="T4207">
        <v>3285</v>
      </c>
      <c r="U4207" t="s">
        <v>105</v>
      </c>
      <c r="V4207" t="s">
        <v>33</v>
      </c>
      <c r="W4207">
        <v>15</v>
      </c>
      <c r="X4207" s="1">
        <v>41630</v>
      </c>
      <c r="Y4207" t="s">
        <v>34</v>
      </c>
      <c r="Z4207" t="e" vm="15">
        <v>#VALUE!</v>
      </c>
      <c r="AA4207">
        <v>11554</v>
      </c>
      <c r="AB4207" t="e" cm="1" vm="2">
        <f t="array" ref="AB4207">_FV(Table1[[#This Row],[State]],"Country/region",TRUE)</f>
        <v>#VALUE!</v>
      </c>
    </row>
    <row r="4208" spans="1:28" x14ac:dyDescent="0.35">
      <c r="A4208" t="s">
        <v>2975</v>
      </c>
      <c r="B4208">
        <v>51</v>
      </c>
      <c r="C4208" t="s">
        <v>2216</v>
      </c>
      <c r="D4208" t="s">
        <v>57</v>
      </c>
      <c r="E4208">
        <f>YEAR(Table1[[#This Row],[Order Date]])</f>
        <v>2013</v>
      </c>
      <c r="F4208">
        <v>1</v>
      </c>
      <c r="G4208">
        <f>MONTH(Table1[[#This Row],[Order Date]])</f>
        <v>12</v>
      </c>
      <c r="H4208" s="1">
        <v>41626</v>
      </c>
      <c r="I4208">
        <v>16995</v>
      </c>
      <c r="J4208" t="s">
        <v>39</v>
      </c>
      <c r="K4208">
        <v>42</v>
      </c>
      <c r="L4208">
        <v>1.1399999999999999</v>
      </c>
      <c r="M4208" s="2">
        <v>0.06</v>
      </c>
      <c r="N4208">
        <v>48.41</v>
      </c>
      <c r="O4208">
        <v>0.7</v>
      </c>
      <c r="P4208">
        <v>-1.46</v>
      </c>
      <c r="Q4208" s="2">
        <v>0.38</v>
      </c>
      <c r="R4208" t="s">
        <v>29</v>
      </c>
      <c r="S4208" t="s">
        <v>59</v>
      </c>
      <c r="T4208" t="s">
        <v>527</v>
      </c>
      <c r="U4208" t="s">
        <v>232</v>
      </c>
      <c r="V4208" t="s">
        <v>52</v>
      </c>
      <c r="W4208">
        <v>2356</v>
      </c>
      <c r="X4208" s="1">
        <v>41628</v>
      </c>
      <c r="Y4208" t="s">
        <v>34</v>
      </c>
      <c r="Z4208" t="e" vm="4">
        <v>#VALUE!</v>
      </c>
      <c r="AA4208">
        <v>95351</v>
      </c>
      <c r="AB4208" t="e" cm="1" vm="2">
        <f t="array" ref="AB4208">_FV(Table1[[#This Row],[State]],"Country/region",TRUE)</f>
        <v>#VALUE!</v>
      </c>
    </row>
    <row r="4209" spans="1:28" x14ac:dyDescent="0.35">
      <c r="A4209" t="s">
        <v>1481</v>
      </c>
      <c r="B4209">
        <v>52</v>
      </c>
      <c r="C4209" t="s">
        <v>422</v>
      </c>
      <c r="D4209" t="s">
        <v>57</v>
      </c>
      <c r="E4209">
        <f>YEAR(Table1[[#This Row],[Order Date]])</f>
        <v>2013</v>
      </c>
      <c r="F4209">
        <v>1</v>
      </c>
      <c r="G4209">
        <f>MONTH(Table1[[#This Row],[Order Date]])</f>
        <v>12</v>
      </c>
      <c r="H4209" s="1">
        <v>41627</v>
      </c>
      <c r="I4209">
        <v>39842</v>
      </c>
      <c r="J4209" t="s">
        <v>131</v>
      </c>
      <c r="K4209">
        <v>38</v>
      </c>
      <c r="L4209">
        <v>41.32</v>
      </c>
      <c r="M4209" s="2">
        <v>0.08</v>
      </c>
      <c r="N4209">
        <v>1554.21</v>
      </c>
      <c r="O4209">
        <v>8.66</v>
      </c>
      <c r="P4209">
        <v>114.45</v>
      </c>
      <c r="Q4209" s="2">
        <v>0.76</v>
      </c>
      <c r="R4209" t="s">
        <v>48</v>
      </c>
      <c r="S4209" t="s">
        <v>80</v>
      </c>
      <c r="T4209" t="s">
        <v>2294</v>
      </c>
      <c r="U4209" t="s">
        <v>82</v>
      </c>
      <c r="V4209" t="s">
        <v>33</v>
      </c>
      <c r="W4209">
        <v>5624</v>
      </c>
      <c r="X4209" s="1">
        <v>41627</v>
      </c>
      <c r="Y4209" t="s">
        <v>42</v>
      </c>
      <c r="Z4209" t="e" vm="30">
        <v>#VALUE!</v>
      </c>
      <c r="AA4209">
        <v>2116</v>
      </c>
      <c r="AB4209" t="e" cm="1" vm="2">
        <f t="array" ref="AB4209">_FV(Table1[[#This Row],[State]],"Country/region",TRUE)</f>
        <v>#VALUE!</v>
      </c>
    </row>
    <row r="4210" spans="1:28" x14ac:dyDescent="0.35">
      <c r="A4210" t="s">
        <v>1816</v>
      </c>
      <c r="B4210">
        <v>52</v>
      </c>
      <c r="C4210" t="s">
        <v>1817</v>
      </c>
      <c r="D4210" t="s">
        <v>46</v>
      </c>
      <c r="E4210">
        <f>YEAR(Table1[[#This Row],[Order Date]])</f>
        <v>2013</v>
      </c>
      <c r="F4210">
        <v>1</v>
      </c>
      <c r="G4210">
        <f>MONTH(Table1[[#This Row],[Order Date]])</f>
        <v>12</v>
      </c>
      <c r="H4210" s="1">
        <v>41627</v>
      </c>
      <c r="I4210">
        <v>54437</v>
      </c>
      <c r="J4210" t="s">
        <v>28</v>
      </c>
      <c r="K4210">
        <v>15</v>
      </c>
      <c r="L4210">
        <v>55.99</v>
      </c>
      <c r="M4210" s="2">
        <v>0.09</v>
      </c>
      <c r="N4210">
        <v>653.87099999999998</v>
      </c>
      <c r="O4210">
        <v>5</v>
      </c>
      <c r="P4210">
        <v>-311.04700000000003</v>
      </c>
      <c r="Q4210" s="2">
        <v>0.83</v>
      </c>
      <c r="R4210" t="s">
        <v>96</v>
      </c>
      <c r="S4210" t="s">
        <v>139</v>
      </c>
      <c r="T4210" t="s">
        <v>1160</v>
      </c>
      <c r="U4210" t="s">
        <v>105</v>
      </c>
      <c r="V4210" t="s">
        <v>68</v>
      </c>
      <c r="W4210">
        <v>7607</v>
      </c>
      <c r="X4210" s="1">
        <v>41627</v>
      </c>
      <c r="Y4210" t="s">
        <v>34</v>
      </c>
      <c r="Z4210" t="e" vm="38">
        <v>#VALUE!</v>
      </c>
      <c r="AA4210">
        <v>47362</v>
      </c>
      <c r="AB4210" t="e" cm="1" vm="2">
        <f t="array" ref="AB4210">_FV(Table1[[#This Row],[State]],"Country/region",TRUE)</f>
        <v>#VALUE!</v>
      </c>
    </row>
    <row r="4211" spans="1:28" x14ac:dyDescent="0.35">
      <c r="A4211" t="s">
        <v>1365</v>
      </c>
      <c r="B4211">
        <v>52</v>
      </c>
      <c r="C4211" t="s">
        <v>754</v>
      </c>
      <c r="D4211" t="s">
        <v>46</v>
      </c>
      <c r="E4211">
        <f>YEAR(Table1[[#This Row],[Order Date]])</f>
        <v>2013</v>
      </c>
      <c r="F4211">
        <v>1</v>
      </c>
      <c r="G4211">
        <f>MONTH(Table1[[#This Row],[Order Date]])</f>
        <v>12</v>
      </c>
      <c r="H4211" s="1">
        <v>41627</v>
      </c>
      <c r="I4211">
        <v>37218</v>
      </c>
      <c r="J4211" t="s">
        <v>28</v>
      </c>
      <c r="K4211">
        <v>23</v>
      </c>
      <c r="L4211">
        <v>6.48</v>
      </c>
      <c r="M4211" s="2">
        <v>0.08</v>
      </c>
      <c r="N4211">
        <v>147.05000000000001</v>
      </c>
      <c r="O4211">
        <v>5.82</v>
      </c>
      <c r="P4211">
        <v>-54.91</v>
      </c>
      <c r="Q4211" s="2">
        <v>0.37</v>
      </c>
      <c r="R4211" t="s">
        <v>29</v>
      </c>
      <c r="S4211" t="s">
        <v>30</v>
      </c>
      <c r="T4211" t="s">
        <v>2529</v>
      </c>
      <c r="U4211" t="s">
        <v>61</v>
      </c>
      <c r="V4211" t="s">
        <v>52</v>
      </c>
      <c r="W4211">
        <v>5227</v>
      </c>
      <c r="X4211" s="1">
        <v>41628</v>
      </c>
      <c r="Y4211" t="s">
        <v>34</v>
      </c>
      <c r="Z4211" t="e" vm="7">
        <v>#VALUE!</v>
      </c>
      <c r="AA4211">
        <v>84084</v>
      </c>
      <c r="AB4211" t="e" cm="1" vm="2">
        <f t="array" ref="AB4211">_FV(Table1[[#This Row],[State]],"Country/region",TRUE)</f>
        <v>#VALUE!</v>
      </c>
    </row>
    <row r="4212" spans="1:28" x14ac:dyDescent="0.35">
      <c r="A4212" t="s">
        <v>2459</v>
      </c>
      <c r="B4212">
        <v>52</v>
      </c>
      <c r="C4212" t="s">
        <v>422</v>
      </c>
      <c r="D4212" t="s">
        <v>57</v>
      </c>
      <c r="E4212">
        <f>YEAR(Table1[[#This Row],[Order Date]])</f>
        <v>2013</v>
      </c>
      <c r="F4212">
        <v>1</v>
      </c>
      <c r="G4212">
        <f>MONTH(Table1[[#This Row],[Order Date]])</f>
        <v>12</v>
      </c>
      <c r="H4212" s="1">
        <v>41627</v>
      </c>
      <c r="I4212">
        <v>39842</v>
      </c>
      <c r="J4212" t="s">
        <v>131</v>
      </c>
      <c r="K4212">
        <v>22</v>
      </c>
      <c r="L4212">
        <v>65.989999999999995</v>
      </c>
      <c r="M4212" s="2">
        <v>0.01</v>
      </c>
      <c r="N4212">
        <v>1295.502</v>
      </c>
      <c r="O4212">
        <v>3.99</v>
      </c>
      <c r="P4212">
        <v>224.85599999999999</v>
      </c>
      <c r="Q4212" s="2">
        <v>0.59</v>
      </c>
      <c r="R4212" t="s">
        <v>96</v>
      </c>
      <c r="S4212" t="s">
        <v>30</v>
      </c>
      <c r="T4212" t="s">
        <v>644</v>
      </c>
      <c r="U4212" t="s">
        <v>105</v>
      </c>
      <c r="V4212" t="s">
        <v>33</v>
      </c>
      <c r="W4212">
        <v>5625</v>
      </c>
      <c r="X4212" s="1">
        <v>41628</v>
      </c>
      <c r="Y4212" t="s">
        <v>42</v>
      </c>
      <c r="Z4212" t="e" vm="21">
        <v>#VALUE!</v>
      </c>
      <c r="AA4212">
        <v>4070</v>
      </c>
      <c r="AB4212" t="e" cm="1" vm="2">
        <f t="array" ref="AB4212">_FV(Table1[[#This Row],[State]],"Country/region",TRUE)</f>
        <v>#VALUE!</v>
      </c>
    </row>
    <row r="4213" spans="1:28" x14ac:dyDescent="0.35">
      <c r="A4213" t="s">
        <v>1365</v>
      </c>
      <c r="B4213">
        <v>52</v>
      </c>
      <c r="C4213" t="s">
        <v>754</v>
      </c>
      <c r="D4213" t="s">
        <v>46</v>
      </c>
      <c r="E4213">
        <f>YEAR(Table1[[#This Row],[Order Date]])</f>
        <v>2013</v>
      </c>
      <c r="F4213">
        <v>1</v>
      </c>
      <c r="G4213">
        <f>MONTH(Table1[[#This Row],[Order Date]])</f>
        <v>12</v>
      </c>
      <c r="H4213" s="1">
        <v>41627</v>
      </c>
      <c r="I4213">
        <v>37218</v>
      </c>
      <c r="J4213" t="s">
        <v>28</v>
      </c>
      <c r="K4213">
        <v>29</v>
      </c>
      <c r="L4213">
        <v>60.97</v>
      </c>
      <c r="M4213" s="2">
        <v>0</v>
      </c>
      <c r="N4213">
        <v>1768.13</v>
      </c>
      <c r="O4213">
        <v>4.5</v>
      </c>
      <c r="P4213">
        <v>525.54</v>
      </c>
      <c r="Q4213" s="2">
        <v>0.56000000000000005</v>
      </c>
      <c r="R4213" t="s">
        <v>29</v>
      </c>
      <c r="S4213" t="s">
        <v>30</v>
      </c>
      <c r="T4213" t="s">
        <v>1631</v>
      </c>
      <c r="U4213" t="s">
        <v>214</v>
      </c>
      <c r="V4213" t="s">
        <v>52</v>
      </c>
      <c r="W4213">
        <v>5226</v>
      </c>
      <c r="X4213" s="1">
        <v>41629</v>
      </c>
      <c r="Y4213" t="s">
        <v>34</v>
      </c>
      <c r="Z4213" t="e" vm="7">
        <v>#VALUE!</v>
      </c>
      <c r="AA4213">
        <v>84084</v>
      </c>
      <c r="AB4213" t="e" cm="1" vm="2">
        <f t="array" ref="AB4213">_FV(Table1[[#This Row],[State]],"Country/region",TRUE)</f>
        <v>#VALUE!</v>
      </c>
    </row>
    <row r="4214" spans="1:28" x14ac:dyDescent="0.35">
      <c r="A4214" t="s">
        <v>3269</v>
      </c>
      <c r="B4214">
        <v>52</v>
      </c>
      <c r="C4214" t="s">
        <v>3182</v>
      </c>
      <c r="D4214" t="s">
        <v>38</v>
      </c>
      <c r="E4214">
        <f>YEAR(Table1[[#This Row],[Order Date]])</f>
        <v>2013</v>
      </c>
      <c r="F4214">
        <v>1</v>
      </c>
      <c r="G4214">
        <f>MONTH(Table1[[#This Row],[Order Date]])</f>
        <v>12</v>
      </c>
      <c r="H4214" s="1">
        <v>41627</v>
      </c>
      <c r="I4214">
        <v>36741</v>
      </c>
      <c r="J4214" t="s">
        <v>58</v>
      </c>
      <c r="K4214">
        <v>6</v>
      </c>
      <c r="L4214">
        <v>55.99</v>
      </c>
      <c r="M4214" s="2">
        <v>0.01</v>
      </c>
      <c r="N4214">
        <v>303.90899999999999</v>
      </c>
      <c r="O4214">
        <v>5</v>
      </c>
      <c r="P4214">
        <v>-254.364</v>
      </c>
      <c r="Q4214" s="2">
        <v>0.83</v>
      </c>
      <c r="R4214" t="s">
        <v>96</v>
      </c>
      <c r="S4214" t="s">
        <v>139</v>
      </c>
      <c r="T4214" t="s">
        <v>1160</v>
      </c>
      <c r="U4214" t="s">
        <v>105</v>
      </c>
      <c r="V4214" t="s">
        <v>68</v>
      </c>
      <c r="W4214">
        <v>5164</v>
      </c>
      <c r="X4214" s="1">
        <v>41629</v>
      </c>
      <c r="Y4214" t="s">
        <v>34</v>
      </c>
      <c r="Z4214" t="e" vm="11">
        <v>#VALUE!</v>
      </c>
      <c r="AA4214">
        <v>76031</v>
      </c>
      <c r="AB4214" t="e" cm="1" vm="2">
        <f t="array" ref="AB4214">_FV(Table1[[#This Row],[State]],"Country/region",TRUE)</f>
        <v>#VALUE!</v>
      </c>
    </row>
    <row r="4215" spans="1:28" x14ac:dyDescent="0.35">
      <c r="A4215" t="s">
        <v>3269</v>
      </c>
      <c r="B4215">
        <v>51</v>
      </c>
      <c r="C4215" t="s">
        <v>3182</v>
      </c>
      <c r="D4215" t="s">
        <v>38</v>
      </c>
      <c r="E4215">
        <f>YEAR(Table1[[#This Row],[Order Date]])</f>
        <v>2013</v>
      </c>
      <c r="F4215">
        <v>1</v>
      </c>
      <c r="G4215">
        <f>MONTH(Table1[[#This Row],[Order Date]])</f>
        <v>12</v>
      </c>
      <c r="H4215" s="1">
        <v>41627</v>
      </c>
      <c r="I4215">
        <v>36741</v>
      </c>
      <c r="J4215" t="s">
        <v>58</v>
      </c>
      <c r="K4215">
        <v>26</v>
      </c>
      <c r="L4215">
        <v>5.68</v>
      </c>
      <c r="M4215" s="2">
        <v>0.08</v>
      </c>
      <c r="N4215">
        <v>141.4</v>
      </c>
      <c r="O4215">
        <v>1.46</v>
      </c>
      <c r="P4215">
        <v>34.479999999999997</v>
      </c>
      <c r="Q4215" s="2">
        <v>0.39</v>
      </c>
      <c r="R4215" t="s">
        <v>29</v>
      </c>
      <c r="S4215" t="s">
        <v>59</v>
      </c>
      <c r="T4215" t="s">
        <v>2180</v>
      </c>
      <c r="U4215" t="s">
        <v>61</v>
      </c>
      <c r="V4215" t="s">
        <v>68</v>
      </c>
      <c r="W4215">
        <v>5163</v>
      </c>
      <c r="X4215" s="1">
        <v>41630</v>
      </c>
      <c r="Y4215" t="s">
        <v>34</v>
      </c>
      <c r="Z4215" t="e" vm="11">
        <v>#VALUE!</v>
      </c>
      <c r="AA4215">
        <v>76031</v>
      </c>
      <c r="AB4215" t="e" cm="1" vm="2">
        <f t="array" ref="AB4215">_FV(Table1[[#This Row],[State]],"Country/region",TRUE)</f>
        <v>#VALUE!</v>
      </c>
    </row>
    <row r="4216" spans="1:28" x14ac:dyDescent="0.35">
      <c r="A4216" t="s">
        <v>2542</v>
      </c>
      <c r="B4216">
        <v>51</v>
      </c>
      <c r="C4216" t="s">
        <v>1151</v>
      </c>
      <c r="D4216" t="s">
        <v>27</v>
      </c>
      <c r="E4216">
        <f>YEAR(Table1[[#This Row],[Order Date]])</f>
        <v>2013</v>
      </c>
      <c r="F4216">
        <v>1</v>
      </c>
      <c r="G4216">
        <f>MONTH(Table1[[#This Row],[Order Date]])</f>
        <v>12</v>
      </c>
      <c r="H4216" s="1">
        <v>41627</v>
      </c>
      <c r="I4216">
        <v>33826</v>
      </c>
      <c r="J4216" t="s">
        <v>47</v>
      </c>
      <c r="K4216">
        <v>13</v>
      </c>
      <c r="L4216">
        <v>14.34</v>
      </c>
      <c r="M4216" s="2">
        <v>0.03</v>
      </c>
      <c r="N4216">
        <v>185.83</v>
      </c>
      <c r="O4216">
        <v>5</v>
      </c>
      <c r="P4216">
        <v>58.16</v>
      </c>
      <c r="Q4216" s="2">
        <v>0.49</v>
      </c>
      <c r="R4216" t="s">
        <v>48</v>
      </c>
      <c r="S4216" t="s">
        <v>139</v>
      </c>
      <c r="T4216" t="s">
        <v>506</v>
      </c>
      <c r="U4216" t="s">
        <v>82</v>
      </c>
      <c r="V4216" t="s">
        <v>52</v>
      </c>
      <c r="W4216">
        <v>4760</v>
      </c>
      <c r="X4216" s="1">
        <v>41631</v>
      </c>
      <c r="Y4216" t="s">
        <v>34</v>
      </c>
      <c r="Z4216" t="e" vm="42">
        <v>#VALUE!</v>
      </c>
      <c r="AA4216">
        <v>85234</v>
      </c>
      <c r="AB4216" t="e" cm="1" vm="2">
        <f t="array" ref="AB4216">_FV(Table1[[#This Row],[State]],"Country/region",TRUE)</f>
        <v>#VALUE!</v>
      </c>
    </row>
    <row r="4217" spans="1:28" x14ac:dyDescent="0.35">
      <c r="A4217" t="s">
        <v>1998</v>
      </c>
      <c r="B4217">
        <v>52</v>
      </c>
      <c r="C4217" t="s">
        <v>3270</v>
      </c>
      <c r="D4217" t="s">
        <v>57</v>
      </c>
      <c r="E4217">
        <f>YEAR(Table1[[#This Row],[Order Date]])</f>
        <v>2013</v>
      </c>
      <c r="F4217">
        <v>1</v>
      </c>
      <c r="G4217">
        <f>MONTH(Table1[[#This Row],[Order Date]])</f>
        <v>12</v>
      </c>
      <c r="H4217" s="1">
        <v>41628</v>
      </c>
      <c r="I4217">
        <v>3905</v>
      </c>
      <c r="J4217" t="s">
        <v>39</v>
      </c>
      <c r="K4217">
        <v>42</v>
      </c>
      <c r="L4217">
        <v>60.89</v>
      </c>
      <c r="M4217" s="2">
        <v>0.03</v>
      </c>
      <c r="N4217">
        <v>2537.88</v>
      </c>
      <c r="O4217">
        <v>32.409999999999997</v>
      </c>
      <c r="P4217">
        <v>-377.25</v>
      </c>
      <c r="Q4217" s="2">
        <v>0.56000000000000005</v>
      </c>
      <c r="R4217" t="s">
        <v>48</v>
      </c>
      <c r="S4217" t="s">
        <v>49</v>
      </c>
      <c r="T4217" t="s">
        <v>1172</v>
      </c>
      <c r="U4217" t="s">
        <v>51</v>
      </c>
      <c r="V4217" t="s">
        <v>33</v>
      </c>
      <c r="W4217">
        <v>573</v>
      </c>
      <c r="X4217" s="1">
        <v>41629</v>
      </c>
      <c r="Y4217" t="s">
        <v>53</v>
      </c>
      <c r="Z4217" t="e" vm="21">
        <v>#VALUE!</v>
      </c>
      <c r="AA4217">
        <v>4072</v>
      </c>
      <c r="AB4217" t="e" cm="1" vm="2">
        <f t="array" ref="AB4217">_FV(Table1[[#This Row],[State]],"Country/region",TRUE)</f>
        <v>#VALUE!</v>
      </c>
    </row>
    <row r="4218" spans="1:28" x14ac:dyDescent="0.35">
      <c r="A4218" t="s">
        <v>1720</v>
      </c>
      <c r="B4218">
        <v>52</v>
      </c>
      <c r="C4218" t="s">
        <v>337</v>
      </c>
      <c r="D4218" t="s">
        <v>38</v>
      </c>
      <c r="E4218">
        <f>YEAR(Table1[[#This Row],[Order Date]])</f>
        <v>2013</v>
      </c>
      <c r="F4218">
        <v>1</v>
      </c>
      <c r="G4218">
        <f>MONTH(Table1[[#This Row],[Order Date]])</f>
        <v>12</v>
      </c>
      <c r="H4218" s="1">
        <v>41628</v>
      </c>
      <c r="I4218">
        <v>59173</v>
      </c>
      <c r="J4218" t="s">
        <v>28</v>
      </c>
      <c r="K4218">
        <v>27</v>
      </c>
      <c r="L4218">
        <v>100.98</v>
      </c>
      <c r="M4218" s="2">
        <v>0.01</v>
      </c>
      <c r="N4218">
        <v>2896.99</v>
      </c>
      <c r="O4218">
        <v>35.840000000000003</v>
      </c>
      <c r="P4218">
        <v>36.94</v>
      </c>
      <c r="Q4218" s="2">
        <v>0.62</v>
      </c>
      <c r="R4218" t="s">
        <v>48</v>
      </c>
      <c r="S4218" t="s">
        <v>73</v>
      </c>
      <c r="T4218" t="s">
        <v>153</v>
      </c>
      <c r="U4218" t="s">
        <v>154</v>
      </c>
      <c r="V4218" t="s">
        <v>52</v>
      </c>
      <c r="W4218">
        <v>8278</v>
      </c>
      <c r="X4218" s="1">
        <v>41629</v>
      </c>
      <c r="Y4218" t="s">
        <v>53</v>
      </c>
      <c r="Z4218" t="e" vm="4">
        <v>#VALUE!</v>
      </c>
      <c r="AA4218">
        <v>94070</v>
      </c>
      <c r="AB4218" t="e" cm="1" vm="2">
        <f t="array" ref="AB4218">_FV(Table1[[#This Row],[State]],"Country/region",TRUE)</f>
        <v>#VALUE!</v>
      </c>
    </row>
    <row r="4219" spans="1:28" x14ac:dyDescent="0.35">
      <c r="A4219" t="s">
        <v>2075</v>
      </c>
      <c r="B4219">
        <v>52</v>
      </c>
      <c r="C4219" t="s">
        <v>1937</v>
      </c>
      <c r="D4219" t="s">
        <v>46</v>
      </c>
      <c r="E4219">
        <f>YEAR(Table1[[#This Row],[Order Date]])</f>
        <v>2013</v>
      </c>
      <c r="F4219">
        <v>1</v>
      </c>
      <c r="G4219">
        <f>MONTH(Table1[[#This Row],[Order Date]])</f>
        <v>12</v>
      </c>
      <c r="H4219" s="1">
        <v>41628</v>
      </c>
      <c r="I4219">
        <v>3169</v>
      </c>
      <c r="J4219" t="s">
        <v>131</v>
      </c>
      <c r="K4219">
        <v>7</v>
      </c>
      <c r="L4219">
        <v>4.42</v>
      </c>
      <c r="M4219" s="2">
        <v>0.04</v>
      </c>
      <c r="N4219">
        <v>35.58</v>
      </c>
      <c r="O4219">
        <v>4.99</v>
      </c>
      <c r="P4219">
        <v>-19.95</v>
      </c>
      <c r="Q4219" s="2">
        <v>0.38</v>
      </c>
      <c r="R4219" t="s">
        <v>29</v>
      </c>
      <c r="S4219" t="s">
        <v>30</v>
      </c>
      <c r="T4219" t="s">
        <v>1240</v>
      </c>
      <c r="U4219" t="s">
        <v>267</v>
      </c>
      <c r="V4219" t="s">
        <v>76</v>
      </c>
      <c r="W4219">
        <v>465</v>
      </c>
      <c r="X4219" s="1">
        <v>41629</v>
      </c>
      <c r="Y4219" t="s">
        <v>34</v>
      </c>
      <c r="Z4219" t="e" vm="47">
        <v>#VALUE!</v>
      </c>
      <c r="AA4219">
        <v>28601</v>
      </c>
      <c r="AB4219" t="e" cm="1" vm="2">
        <f t="array" ref="AB4219">_FV(Table1[[#This Row],[State]],"Country/region",TRUE)</f>
        <v>#VALUE!</v>
      </c>
    </row>
    <row r="4220" spans="1:28" x14ac:dyDescent="0.35">
      <c r="A4220" t="s">
        <v>1182</v>
      </c>
      <c r="B4220">
        <v>52</v>
      </c>
      <c r="C4220" t="s">
        <v>742</v>
      </c>
      <c r="D4220" t="s">
        <v>27</v>
      </c>
      <c r="E4220">
        <f>YEAR(Table1[[#This Row],[Order Date]])</f>
        <v>2013</v>
      </c>
      <c r="F4220">
        <v>1</v>
      </c>
      <c r="G4220">
        <f>MONTH(Table1[[#This Row],[Order Date]])</f>
        <v>12</v>
      </c>
      <c r="H4220" s="1">
        <v>41628</v>
      </c>
      <c r="I4220">
        <v>18627</v>
      </c>
      <c r="J4220" t="s">
        <v>131</v>
      </c>
      <c r="K4220">
        <v>4</v>
      </c>
      <c r="L4220">
        <v>3.69</v>
      </c>
      <c r="M4220" s="2">
        <v>0.01</v>
      </c>
      <c r="N4220">
        <v>15.7</v>
      </c>
      <c r="O4220">
        <v>0.5</v>
      </c>
      <c r="P4220">
        <v>0.71</v>
      </c>
      <c r="Q4220" s="2">
        <v>0.38</v>
      </c>
      <c r="R4220" t="s">
        <v>29</v>
      </c>
      <c r="S4220" t="s">
        <v>30</v>
      </c>
      <c r="T4220" t="s">
        <v>2296</v>
      </c>
      <c r="U4220" t="s">
        <v>210</v>
      </c>
      <c r="V4220" t="s">
        <v>33</v>
      </c>
      <c r="W4220">
        <v>2583</v>
      </c>
      <c r="X4220" s="1">
        <v>41629</v>
      </c>
      <c r="Y4220" t="s">
        <v>34</v>
      </c>
      <c r="Z4220" t="e" vm="15">
        <v>#VALUE!</v>
      </c>
      <c r="AA4220">
        <v>11803</v>
      </c>
      <c r="AB4220" t="e" cm="1" vm="2">
        <f t="array" ref="AB4220">_FV(Table1[[#This Row],[State]],"Country/region",TRUE)</f>
        <v>#VALUE!</v>
      </c>
    </row>
    <row r="4221" spans="1:28" x14ac:dyDescent="0.35">
      <c r="A4221" t="s">
        <v>656</v>
      </c>
      <c r="B4221">
        <v>52</v>
      </c>
      <c r="C4221" t="s">
        <v>657</v>
      </c>
      <c r="D4221" t="s">
        <v>38</v>
      </c>
      <c r="E4221">
        <f>YEAR(Table1[[#This Row],[Order Date]])</f>
        <v>2013</v>
      </c>
      <c r="F4221">
        <v>1</v>
      </c>
      <c r="G4221">
        <f>MONTH(Table1[[#This Row],[Order Date]])</f>
        <v>12</v>
      </c>
      <c r="H4221" s="1">
        <v>41628</v>
      </c>
      <c r="I4221">
        <v>49988</v>
      </c>
      <c r="J4221" t="s">
        <v>28</v>
      </c>
      <c r="K4221">
        <v>33</v>
      </c>
      <c r="L4221">
        <v>400.98</v>
      </c>
      <c r="M4221" s="2">
        <v>0.08</v>
      </c>
      <c r="N4221">
        <v>10162.575999999999</v>
      </c>
      <c r="O4221">
        <v>42.52</v>
      </c>
      <c r="P4221">
        <v>-969.04836599999999</v>
      </c>
      <c r="Q4221" s="2">
        <v>0.71</v>
      </c>
      <c r="R4221" t="s">
        <v>48</v>
      </c>
      <c r="S4221" t="s">
        <v>73</v>
      </c>
      <c r="T4221" t="s">
        <v>1281</v>
      </c>
      <c r="U4221" t="s">
        <v>75</v>
      </c>
      <c r="V4221" t="s">
        <v>33</v>
      </c>
      <c r="W4221">
        <v>7002</v>
      </c>
      <c r="X4221" s="1">
        <v>41630</v>
      </c>
      <c r="Y4221" t="s">
        <v>53</v>
      </c>
      <c r="Z4221" t="e" vm="15">
        <v>#VALUE!</v>
      </c>
      <c r="AA4221">
        <v>14901</v>
      </c>
      <c r="AB4221" t="e" cm="1" vm="2">
        <f t="array" ref="AB4221">_FV(Table1[[#This Row],[State]],"Country/region",TRUE)</f>
        <v>#VALUE!</v>
      </c>
    </row>
    <row r="4222" spans="1:28" x14ac:dyDescent="0.35">
      <c r="A4222" t="s">
        <v>656</v>
      </c>
      <c r="B4222">
        <v>52</v>
      </c>
      <c r="C4222" t="s">
        <v>657</v>
      </c>
      <c r="D4222" t="s">
        <v>38</v>
      </c>
      <c r="E4222">
        <f>YEAR(Table1[[#This Row],[Order Date]])</f>
        <v>2013</v>
      </c>
      <c r="F4222">
        <v>1</v>
      </c>
      <c r="G4222">
        <f>MONTH(Table1[[#This Row],[Order Date]])</f>
        <v>12</v>
      </c>
      <c r="H4222" s="1">
        <v>41628</v>
      </c>
      <c r="I4222">
        <v>49988</v>
      </c>
      <c r="J4222" t="s">
        <v>28</v>
      </c>
      <c r="K4222">
        <v>43</v>
      </c>
      <c r="L4222">
        <v>167.27</v>
      </c>
      <c r="M4222" s="2">
        <v>0</v>
      </c>
      <c r="N4222">
        <v>7731.09</v>
      </c>
      <c r="O4222">
        <v>35</v>
      </c>
      <c r="P4222">
        <v>-222.17</v>
      </c>
      <c r="Q4222" s="2">
        <v>0.85</v>
      </c>
      <c r="R4222" t="s">
        <v>29</v>
      </c>
      <c r="S4222" t="s">
        <v>40</v>
      </c>
      <c r="T4222" t="s">
        <v>2431</v>
      </c>
      <c r="U4222" t="s">
        <v>32</v>
      </c>
      <c r="V4222" t="s">
        <v>33</v>
      </c>
      <c r="W4222">
        <v>7001</v>
      </c>
      <c r="X4222" s="1">
        <v>41631</v>
      </c>
      <c r="Y4222" t="s">
        <v>34</v>
      </c>
      <c r="Z4222" t="e" vm="15">
        <v>#VALUE!</v>
      </c>
      <c r="AA4222">
        <v>14901</v>
      </c>
      <c r="AB4222" t="e" cm="1" vm="2">
        <f t="array" ref="AB4222">_FV(Table1[[#This Row],[State]],"Country/region",TRUE)</f>
        <v>#VALUE!</v>
      </c>
    </row>
    <row r="4223" spans="1:28" x14ac:dyDescent="0.35">
      <c r="A4223" t="s">
        <v>656</v>
      </c>
      <c r="B4223">
        <v>52</v>
      </c>
      <c r="C4223" t="s">
        <v>657</v>
      </c>
      <c r="D4223" t="s">
        <v>38</v>
      </c>
      <c r="E4223">
        <f>YEAR(Table1[[#This Row],[Order Date]])</f>
        <v>2013</v>
      </c>
      <c r="F4223">
        <v>1</v>
      </c>
      <c r="G4223">
        <f>MONTH(Table1[[#This Row],[Order Date]])</f>
        <v>12</v>
      </c>
      <c r="H4223" s="1">
        <v>41628</v>
      </c>
      <c r="I4223">
        <v>49988</v>
      </c>
      <c r="J4223" t="s">
        <v>28</v>
      </c>
      <c r="K4223">
        <v>33</v>
      </c>
      <c r="L4223">
        <v>205.99</v>
      </c>
      <c r="M4223" s="2">
        <v>0.01</v>
      </c>
      <c r="N4223">
        <v>5834.6464999999998</v>
      </c>
      <c r="O4223">
        <v>2.79</v>
      </c>
      <c r="P4223">
        <v>1619.6579999999999</v>
      </c>
      <c r="Q4223" s="2">
        <v>0.57999999999999996</v>
      </c>
      <c r="R4223" t="s">
        <v>96</v>
      </c>
      <c r="S4223" t="s">
        <v>30</v>
      </c>
      <c r="T4223" t="s">
        <v>3137</v>
      </c>
      <c r="U4223" t="s">
        <v>105</v>
      </c>
      <c r="V4223" t="s">
        <v>33</v>
      </c>
      <c r="W4223">
        <v>7003</v>
      </c>
      <c r="X4223" s="1">
        <v>41631</v>
      </c>
      <c r="Y4223" t="s">
        <v>34</v>
      </c>
      <c r="Z4223" t="e" vm="15">
        <v>#VALUE!</v>
      </c>
      <c r="AA4223">
        <v>14901</v>
      </c>
      <c r="AB4223" t="e" cm="1" vm="2">
        <f t="array" ref="AB4223">_FV(Table1[[#This Row],[State]],"Country/region",TRUE)</f>
        <v>#VALUE!</v>
      </c>
    </row>
    <row r="4224" spans="1:28" x14ac:dyDescent="0.35">
      <c r="A4224" t="s">
        <v>180</v>
      </c>
      <c r="B4224">
        <v>52</v>
      </c>
      <c r="C4224" t="s">
        <v>181</v>
      </c>
      <c r="D4224" t="s">
        <v>38</v>
      </c>
      <c r="E4224">
        <f>YEAR(Table1[[#This Row],[Order Date]])</f>
        <v>2013</v>
      </c>
      <c r="F4224">
        <v>1</v>
      </c>
      <c r="G4224">
        <f>MONTH(Table1[[#This Row],[Order Date]])</f>
        <v>12</v>
      </c>
      <c r="H4224" s="1">
        <v>41629</v>
      </c>
      <c r="I4224">
        <v>12612</v>
      </c>
      <c r="J4224" t="s">
        <v>47</v>
      </c>
      <c r="K4224">
        <v>29</v>
      </c>
      <c r="L4224">
        <v>78.650000000000006</v>
      </c>
      <c r="M4224" s="2">
        <v>0.02</v>
      </c>
      <c r="N4224">
        <v>2360.98</v>
      </c>
      <c r="O4224">
        <v>13.99</v>
      </c>
      <c r="P4224">
        <v>611.92999999999995</v>
      </c>
      <c r="Q4224" s="2">
        <v>0.52</v>
      </c>
      <c r="R4224" t="s">
        <v>29</v>
      </c>
      <c r="S4224" t="s">
        <v>80</v>
      </c>
      <c r="T4224" t="s">
        <v>566</v>
      </c>
      <c r="U4224" t="s">
        <v>214</v>
      </c>
      <c r="V4224" t="s">
        <v>52</v>
      </c>
      <c r="W4224">
        <v>1758</v>
      </c>
      <c r="X4224" s="1">
        <v>41629</v>
      </c>
      <c r="Y4224" t="s">
        <v>34</v>
      </c>
      <c r="Z4224" t="e" vm="4">
        <v>#VALUE!</v>
      </c>
      <c r="AA4224">
        <v>92672</v>
      </c>
      <c r="AB4224" t="e" cm="1" vm="2">
        <f t="array" ref="AB4224">_FV(Table1[[#This Row],[State]],"Country/region",TRUE)</f>
        <v>#VALUE!</v>
      </c>
    </row>
    <row r="4225" spans="1:28" x14ac:dyDescent="0.35">
      <c r="A4225" t="s">
        <v>112</v>
      </c>
      <c r="B4225">
        <v>52</v>
      </c>
      <c r="C4225" t="s">
        <v>113</v>
      </c>
      <c r="D4225" t="s">
        <v>46</v>
      </c>
      <c r="E4225">
        <f>YEAR(Table1[[#This Row],[Order Date]])</f>
        <v>2013</v>
      </c>
      <c r="F4225">
        <v>1</v>
      </c>
      <c r="G4225">
        <f>MONTH(Table1[[#This Row],[Order Date]])</f>
        <v>12</v>
      </c>
      <c r="H4225" s="1">
        <v>41629</v>
      </c>
      <c r="I4225">
        <v>42465</v>
      </c>
      <c r="J4225" t="s">
        <v>131</v>
      </c>
      <c r="K4225">
        <v>15</v>
      </c>
      <c r="L4225">
        <v>6.48</v>
      </c>
      <c r="M4225" s="2">
        <v>0.08</v>
      </c>
      <c r="N4225">
        <v>102.32</v>
      </c>
      <c r="O4225">
        <v>5.74</v>
      </c>
      <c r="P4225">
        <v>-32.700000000000003</v>
      </c>
      <c r="Q4225" s="2">
        <v>0.37</v>
      </c>
      <c r="R4225" t="s">
        <v>29</v>
      </c>
      <c r="S4225" t="s">
        <v>30</v>
      </c>
      <c r="T4225" t="s">
        <v>2548</v>
      </c>
      <c r="U4225" t="s">
        <v>61</v>
      </c>
      <c r="V4225" t="s">
        <v>68</v>
      </c>
      <c r="W4225">
        <v>5990</v>
      </c>
      <c r="X4225" s="1">
        <v>41630</v>
      </c>
      <c r="Y4225" t="s">
        <v>34</v>
      </c>
      <c r="Z4225" t="e" vm="11">
        <v>#VALUE!</v>
      </c>
      <c r="AA4225">
        <v>78577</v>
      </c>
      <c r="AB4225" t="e" cm="1" vm="2">
        <f t="array" ref="AB4225">_FV(Table1[[#This Row],[State]],"Country/region",TRUE)</f>
        <v>#VALUE!</v>
      </c>
    </row>
    <row r="4226" spans="1:28" x14ac:dyDescent="0.35">
      <c r="A4226" t="s">
        <v>3271</v>
      </c>
      <c r="B4226">
        <v>52</v>
      </c>
      <c r="C4226" t="s">
        <v>904</v>
      </c>
      <c r="D4226" t="s">
        <v>27</v>
      </c>
      <c r="E4226">
        <f>YEAR(Table1[[#This Row],[Order Date]])</f>
        <v>2013</v>
      </c>
      <c r="F4226">
        <v>1</v>
      </c>
      <c r="G4226">
        <f>MONTH(Table1[[#This Row],[Order Date]])</f>
        <v>12</v>
      </c>
      <c r="H4226" s="1">
        <v>41629</v>
      </c>
      <c r="I4226">
        <v>8515</v>
      </c>
      <c r="J4226" t="s">
        <v>58</v>
      </c>
      <c r="K4226">
        <v>33</v>
      </c>
      <c r="L4226">
        <v>20.95</v>
      </c>
      <c r="M4226" s="2">
        <v>0</v>
      </c>
      <c r="N4226">
        <v>729.92</v>
      </c>
      <c r="O4226">
        <v>4</v>
      </c>
      <c r="P4226">
        <v>99.31</v>
      </c>
      <c r="Q4226" s="2">
        <v>0.6</v>
      </c>
      <c r="R4226" t="s">
        <v>96</v>
      </c>
      <c r="S4226" t="s">
        <v>30</v>
      </c>
      <c r="T4226" t="s">
        <v>1768</v>
      </c>
      <c r="U4226" t="s">
        <v>102</v>
      </c>
      <c r="V4226" t="s">
        <v>68</v>
      </c>
      <c r="W4226">
        <v>1167</v>
      </c>
      <c r="X4226" s="1">
        <v>41630</v>
      </c>
      <c r="Y4226" t="s">
        <v>34</v>
      </c>
      <c r="Z4226" t="e" vm="26">
        <v>#VALUE!</v>
      </c>
      <c r="AA4226">
        <v>48239</v>
      </c>
      <c r="AB4226" t="e" cm="1" vm="2">
        <f t="array" ref="AB4226">_FV(Table1[[#This Row],[State]],"Country/region",TRUE)</f>
        <v>#VALUE!</v>
      </c>
    </row>
    <row r="4227" spans="1:28" x14ac:dyDescent="0.35">
      <c r="A4227" t="s">
        <v>743</v>
      </c>
      <c r="B4227">
        <v>52</v>
      </c>
      <c r="C4227" t="s">
        <v>2252</v>
      </c>
      <c r="D4227" t="s">
        <v>27</v>
      </c>
      <c r="E4227">
        <f>YEAR(Table1[[#This Row],[Order Date]])</f>
        <v>2013</v>
      </c>
      <c r="F4227">
        <v>1</v>
      </c>
      <c r="G4227">
        <f>MONTH(Table1[[#This Row],[Order Date]])</f>
        <v>12</v>
      </c>
      <c r="H4227" s="1">
        <v>41629</v>
      </c>
      <c r="I4227">
        <v>40519</v>
      </c>
      <c r="J4227" t="s">
        <v>58</v>
      </c>
      <c r="K4227">
        <v>38</v>
      </c>
      <c r="L4227">
        <v>2.1800000000000002</v>
      </c>
      <c r="M4227" s="2">
        <v>0.08</v>
      </c>
      <c r="N4227">
        <v>82.93</v>
      </c>
      <c r="O4227">
        <v>1.38</v>
      </c>
      <c r="P4227">
        <v>-10.32</v>
      </c>
      <c r="Q4227" s="2">
        <v>0.44</v>
      </c>
      <c r="R4227" t="s">
        <v>29</v>
      </c>
      <c r="S4227" t="s">
        <v>59</v>
      </c>
      <c r="T4227" t="s">
        <v>1204</v>
      </c>
      <c r="U4227" t="s">
        <v>232</v>
      </c>
      <c r="V4227" t="s">
        <v>52</v>
      </c>
      <c r="W4227">
        <v>5720</v>
      </c>
      <c r="X4227" s="1">
        <v>41631</v>
      </c>
      <c r="Y4227" t="s">
        <v>34</v>
      </c>
      <c r="Z4227" t="e" vm="23">
        <v>#VALUE!</v>
      </c>
      <c r="AA4227">
        <v>98002</v>
      </c>
      <c r="AB4227" t="e" cm="1" vm="2">
        <f t="array" ref="AB4227">_FV(Table1[[#This Row],[State]],"Country/region",TRUE)</f>
        <v>#VALUE!</v>
      </c>
    </row>
    <row r="4228" spans="1:28" x14ac:dyDescent="0.35">
      <c r="A4228" t="s">
        <v>1308</v>
      </c>
      <c r="B4228">
        <v>52</v>
      </c>
      <c r="C4228" t="s">
        <v>2608</v>
      </c>
      <c r="D4228" t="s">
        <v>27</v>
      </c>
      <c r="E4228">
        <f>YEAR(Table1[[#This Row],[Order Date]])</f>
        <v>2013</v>
      </c>
      <c r="F4228">
        <v>1</v>
      </c>
      <c r="G4228">
        <f>MONTH(Table1[[#This Row],[Order Date]])</f>
        <v>12</v>
      </c>
      <c r="H4228" s="1">
        <v>41629</v>
      </c>
      <c r="I4228">
        <v>9028</v>
      </c>
      <c r="J4228" t="s">
        <v>47</v>
      </c>
      <c r="K4228">
        <v>48</v>
      </c>
      <c r="L4228">
        <v>306.14</v>
      </c>
      <c r="M4228" s="2">
        <v>0.04</v>
      </c>
      <c r="N4228">
        <v>14556.67</v>
      </c>
      <c r="O4228">
        <v>26.53</v>
      </c>
      <c r="P4228">
        <v>3829.63</v>
      </c>
      <c r="Q4228" s="2">
        <v>0.56000000000000005</v>
      </c>
      <c r="R4228" t="s">
        <v>96</v>
      </c>
      <c r="S4228" t="s">
        <v>49</v>
      </c>
      <c r="T4228" t="s">
        <v>326</v>
      </c>
      <c r="U4228" t="s">
        <v>98</v>
      </c>
      <c r="V4228" t="s">
        <v>68</v>
      </c>
      <c r="W4228">
        <v>1242</v>
      </c>
      <c r="X4228" s="1">
        <v>41633</v>
      </c>
      <c r="Y4228" t="s">
        <v>53</v>
      </c>
      <c r="Z4228" t="e" vm="36">
        <v>#VALUE!</v>
      </c>
      <c r="AA4228">
        <v>57201</v>
      </c>
      <c r="AB4228" t="e" cm="1" vm="2">
        <f t="array" ref="AB4228">_FV(Table1[[#This Row],[State]],"Country/region",TRUE)</f>
        <v>#VALUE!</v>
      </c>
    </row>
    <row r="4229" spans="1:28" x14ac:dyDescent="0.35">
      <c r="A4229" t="s">
        <v>180</v>
      </c>
      <c r="B4229">
        <v>52</v>
      </c>
      <c r="C4229" t="s">
        <v>181</v>
      </c>
      <c r="D4229" t="s">
        <v>38</v>
      </c>
      <c r="E4229">
        <f>YEAR(Table1[[#This Row],[Order Date]])</f>
        <v>2013</v>
      </c>
      <c r="F4229">
        <v>1</v>
      </c>
      <c r="G4229">
        <f>MONTH(Table1[[#This Row],[Order Date]])</f>
        <v>12</v>
      </c>
      <c r="H4229" s="1">
        <v>41629</v>
      </c>
      <c r="I4229">
        <v>12612</v>
      </c>
      <c r="J4229" t="s">
        <v>47</v>
      </c>
      <c r="K4229">
        <v>49</v>
      </c>
      <c r="L4229">
        <v>3.75</v>
      </c>
      <c r="M4229" s="2">
        <v>0.09</v>
      </c>
      <c r="N4229">
        <v>182.2</v>
      </c>
      <c r="O4229">
        <v>0.5</v>
      </c>
      <c r="P4229">
        <v>82.21</v>
      </c>
      <c r="Q4229" s="2">
        <v>0.37</v>
      </c>
      <c r="R4229" t="s">
        <v>29</v>
      </c>
      <c r="S4229" t="s">
        <v>30</v>
      </c>
      <c r="T4229" t="s">
        <v>2443</v>
      </c>
      <c r="U4229" t="s">
        <v>210</v>
      </c>
      <c r="V4229" t="s">
        <v>52</v>
      </c>
      <c r="W4229">
        <v>1759</v>
      </c>
      <c r="X4229" s="1">
        <v>41634</v>
      </c>
      <c r="Y4229" t="s">
        <v>42</v>
      </c>
      <c r="Z4229" t="e" vm="4">
        <v>#VALUE!</v>
      </c>
      <c r="AA4229">
        <v>92672</v>
      </c>
      <c r="AB4229" t="e" cm="1" vm="2">
        <f t="array" ref="AB4229">_FV(Table1[[#This Row],[State]],"Country/region",TRUE)</f>
        <v>#VALUE!</v>
      </c>
    </row>
    <row r="4230" spans="1:28" x14ac:dyDescent="0.35">
      <c r="A4230" t="s">
        <v>3219</v>
      </c>
      <c r="B4230">
        <v>52</v>
      </c>
      <c r="C4230" t="s">
        <v>2536</v>
      </c>
      <c r="D4230" t="s">
        <v>46</v>
      </c>
      <c r="E4230">
        <f>YEAR(Table1[[#This Row],[Order Date]])</f>
        <v>2013</v>
      </c>
      <c r="F4230">
        <v>1</v>
      </c>
      <c r="G4230">
        <f>MONTH(Table1[[#This Row],[Order Date]])</f>
        <v>12</v>
      </c>
      <c r="H4230" s="1">
        <v>41629</v>
      </c>
      <c r="I4230">
        <v>45924</v>
      </c>
      <c r="J4230" t="s">
        <v>47</v>
      </c>
      <c r="K4230">
        <v>1</v>
      </c>
      <c r="L4230">
        <v>24.95</v>
      </c>
      <c r="M4230" s="2">
        <v>0.02</v>
      </c>
      <c r="N4230">
        <v>27.44</v>
      </c>
      <c r="O4230">
        <v>2.99</v>
      </c>
      <c r="P4230">
        <v>-11.7645</v>
      </c>
      <c r="Q4230" s="2">
        <v>0.39</v>
      </c>
      <c r="R4230" t="s">
        <v>29</v>
      </c>
      <c r="S4230" t="s">
        <v>30</v>
      </c>
      <c r="T4230" t="s">
        <v>1951</v>
      </c>
      <c r="U4230" t="s">
        <v>67</v>
      </c>
      <c r="V4230" t="s">
        <v>76</v>
      </c>
      <c r="W4230">
        <v>6449</v>
      </c>
      <c r="X4230" s="1">
        <v>41634</v>
      </c>
      <c r="Y4230" t="s">
        <v>34</v>
      </c>
      <c r="Z4230" t="e" vm="18">
        <v>#VALUE!</v>
      </c>
      <c r="AA4230">
        <v>23666</v>
      </c>
      <c r="AB4230" t="e" cm="1" vm="2">
        <f t="array" ref="AB4230">_FV(Table1[[#This Row],[State]],"Country/region",TRUE)</f>
        <v>#VALUE!</v>
      </c>
    </row>
    <row r="4231" spans="1:28" x14ac:dyDescent="0.35">
      <c r="A4231" t="s">
        <v>1904</v>
      </c>
      <c r="B4231">
        <v>52</v>
      </c>
      <c r="C4231" t="s">
        <v>433</v>
      </c>
      <c r="D4231" t="s">
        <v>27</v>
      </c>
      <c r="E4231">
        <f>YEAR(Table1[[#This Row],[Order Date]])</f>
        <v>2013</v>
      </c>
      <c r="F4231">
        <v>1</v>
      </c>
      <c r="G4231">
        <f>MONTH(Table1[[#This Row],[Order Date]])</f>
        <v>12</v>
      </c>
      <c r="H4231" s="1">
        <v>41629</v>
      </c>
      <c r="I4231">
        <v>18822</v>
      </c>
      <c r="J4231" t="s">
        <v>47</v>
      </c>
      <c r="K4231">
        <v>34</v>
      </c>
      <c r="L4231">
        <v>65.989999999999995</v>
      </c>
      <c r="M4231" s="2">
        <v>0.03</v>
      </c>
      <c r="N4231">
        <v>1950.0360000000001</v>
      </c>
      <c r="O4231">
        <v>8.99</v>
      </c>
      <c r="P4231">
        <v>361.89</v>
      </c>
      <c r="Q4231" s="2">
        <v>0.56000000000000005</v>
      </c>
      <c r="R4231" t="s">
        <v>96</v>
      </c>
      <c r="S4231" t="s">
        <v>30</v>
      </c>
      <c r="T4231" t="s">
        <v>1454</v>
      </c>
      <c r="U4231" t="s">
        <v>105</v>
      </c>
      <c r="V4231" t="s">
        <v>76</v>
      </c>
      <c r="W4231">
        <v>2605</v>
      </c>
      <c r="X4231" s="1">
        <v>41638</v>
      </c>
      <c r="Y4231" t="s">
        <v>34</v>
      </c>
      <c r="Z4231" t="e" vm="31">
        <v>#VALUE!</v>
      </c>
      <c r="AA4231">
        <v>37167</v>
      </c>
      <c r="AB4231" t="e" cm="1" vm="2">
        <f t="array" ref="AB4231">_FV(Table1[[#This Row],[State]],"Country/region",TRUE)</f>
        <v>#VALUE!</v>
      </c>
    </row>
    <row r="4232" spans="1:28" x14ac:dyDescent="0.35">
      <c r="A4232" t="s">
        <v>3272</v>
      </c>
      <c r="B4232">
        <v>52</v>
      </c>
      <c r="C4232" t="s">
        <v>212</v>
      </c>
      <c r="D4232" t="s">
        <v>38</v>
      </c>
      <c r="E4232">
        <f>YEAR(Table1[[#This Row],[Order Date]])</f>
        <v>2013</v>
      </c>
      <c r="F4232">
        <v>1</v>
      </c>
      <c r="G4232">
        <f>MONTH(Table1[[#This Row],[Order Date]])</f>
        <v>12</v>
      </c>
      <c r="H4232" s="1">
        <v>41630</v>
      </c>
      <c r="I4232">
        <v>39043</v>
      </c>
      <c r="J4232" t="s">
        <v>39</v>
      </c>
      <c r="K4232">
        <v>37</v>
      </c>
      <c r="L4232">
        <v>20.34</v>
      </c>
      <c r="M4232" s="2">
        <v>7.0000000000000007E-2</v>
      </c>
      <c r="N4232">
        <v>750.89</v>
      </c>
      <c r="O4232">
        <v>35</v>
      </c>
      <c r="P4232">
        <v>-1176.28</v>
      </c>
      <c r="Q4232" s="2">
        <v>0.84</v>
      </c>
      <c r="R4232" t="s">
        <v>29</v>
      </c>
      <c r="S4232" t="s">
        <v>40</v>
      </c>
      <c r="T4232" t="s">
        <v>183</v>
      </c>
      <c r="U4232" t="s">
        <v>32</v>
      </c>
      <c r="V4232" t="s">
        <v>76</v>
      </c>
      <c r="W4232">
        <v>5508</v>
      </c>
      <c r="X4232" s="1">
        <v>41631</v>
      </c>
      <c r="Y4232" t="s">
        <v>42</v>
      </c>
      <c r="Z4232" t="e" vm="19">
        <v>#VALUE!</v>
      </c>
      <c r="AA4232">
        <v>29406</v>
      </c>
      <c r="AB4232" t="e" cm="1" vm="2">
        <f t="array" ref="AB4232">_FV(Table1[[#This Row],[State]],"Country/region",TRUE)</f>
        <v>#VALUE!</v>
      </c>
    </row>
    <row r="4233" spans="1:28" x14ac:dyDescent="0.35">
      <c r="A4233" t="s">
        <v>211</v>
      </c>
      <c r="B4233">
        <v>52</v>
      </c>
      <c r="C4233" t="s">
        <v>212</v>
      </c>
      <c r="D4233" t="s">
        <v>38</v>
      </c>
      <c r="E4233">
        <f>YEAR(Table1[[#This Row],[Order Date]])</f>
        <v>2013</v>
      </c>
      <c r="F4233">
        <v>1</v>
      </c>
      <c r="G4233">
        <f>MONTH(Table1[[#This Row],[Order Date]])</f>
        <v>12</v>
      </c>
      <c r="H4233" s="1">
        <v>41630</v>
      </c>
      <c r="I4233">
        <v>39043</v>
      </c>
      <c r="J4233" t="s">
        <v>39</v>
      </c>
      <c r="K4233">
        <v>14</v>
      </c>
      <c r="L4233">
        <v>3.69</v>
      </c>
      <c r="M4233" s="2">
        <v>0.09</v>
      </c>
      <c r="N4233">
        <v>50.8</v>
      </c>
      <c r="O4233">
        <v>0.5</v>
      </c>
      <c r="P4233">
        <v>16.79</v>
      </c>
      <c r="Q4233" s="2">
        <v>0.38</v>
      </c>
      <c r="R4233" t="s">
        <v>29</v>
      </c>
      <c r="S4233" t="s">
        <v>30</v>
      </c>
      <c r="T4233" t="s">
        <v>877</v>
      </c>
      <c r="U4233" t="s">
        <v>210</v>
      </c>
      <c r="V4233" t="s">
        <v>76</v>
      </c>
      <c r="W4233">
        <v>5507</v>
      </c>
      <c r="X4233" s="1">
        <v>41631</v>
      </c>
      <c r="Y4233" t="s">
        <v>34</v>
      </c>
      <c r="Z4233" t="e" vm="19">
        <v>#VALUE!</v>
      </c>
      <c r="AA4233">
        <v>29577</v>
      </c>
      <c r="AB4233" t="e" cm="1" vm="2">
        <f t="array" ref="AB4233">_FV(Table1[[#This Row],[State]],"Country/region",TRUE)</f>
        <v>#VALUE!</v>
      </c>
    </row>
    <row r="4234" spans="1:28" x14ac:dyDescent="0.35">
      <c r="A4234" t="s">
        <v>988</v>
      </c>
      <c r="B4234">
        <v>52</v>
      </c>
      <c r="C4234" t="s">
        <v>1782</v>
      </c>
      <c r="D4234" t="s">
        <v>46</v>
      </c>
      <c r="E4234">
        <f>YEAR(Table1[[#This Row],[Order Date]])</f>
        <v>2013</v>
      </c>
      <c r="F4234">
        <v>1</v>
      </c>
      <c r="G4234">
        <f>MONTH(Table1[[#This Row],[Order Date]])</f>
        <v>12</v>
      </c>
      <c r="H4234" s="1">
        <v>41630</v>
      </c>
      <c r="I4234">
        <v>41702</v>
      </c>
      <c r="J4234" t="s">
        <v>39</v>
      </c>
      <c r="K4234">
        <v>21</v>
      </c>
      <c r="L4234">
        <v>152.47999999999999</v>
      </c>
      <c r="M4234" s="2">
        <v>0.03</v>
      </c>
      <c r="N4234">
        <v>3323.44</v>
      </c>
      <c r="O4234">
        <v>4</v>
      </c>
      <c r="P4234">
        <v>99.88</v>
      </c>
      <c r="Q4234" s="2">
        <v>0.79</v>
      </c>
      <c r="R4234" t="s">
        <v>96</v>
      </c>
      <c r="S4234" t="s">
        <v>30</v>
      </c>
      <c r="T4234" t="s">
        <v>1057</v>
      </c>
      <c r="U4234" t="s">
        <v>102</v>
      </c>
      <c r="V4234" t="s">
        <v>68</v>
      </c>
      <c r="W4234">
        <v>5878</v>
      </c>
      <c r="X4234" s="1">
        <v>41631</v>
      </c>
      <c r="Y4234" t="s">
        <v>34</v>
      </c>
      <c r="Z4234" t="e" vm="13">
        <v>#VALUE!</v>
      </c>
      <c r="AA4234">
        <v>73064</v>
      </c>
      <c r="AB4234" t="e" cm="1" vm="2">
        <f t="array" ref="AB4234">_FV(Table1[[#This Row],[State]],"Country/region",TRUE)</f>
        <v>#VALUE!</v>
      </c>
    </row>
    <row r="4235" spans="1:28" x14ac:dyDescent="0.35">
      <c r="A4235" t="s">
        <v>988</v>
      </c>
      <c r="B4235">
        <v>52</v>
      </c>
      <c r="C4235" t="s">
        <v>1782</v>
      </c>
      <c r="D4235" t="s">
        <v>46</v>
      </c>
      <c r="E4235">
        <f>YEAR(Table1[[#This Row],[Order Date]])</f>
        <v>2013</v>
      </c>
      <c r="F4235">
        <v>1</v>
      </c>
      <c r="G4235">
        <f>MONTH(Table1[[#This Row],[Order Date]])</f>
        <v>12</v>
      </c>
      <c r="H4235" s="1">
        <v>41630</v>
      </c>
      <c r="I4235">
        <v>41702</v>
      </c>
      <c r="J4235" t="s">
        <v>39</v>
      </c>
      <c r="K4235">
        <v>5</v>
      </c>
      <c r="L4235">
        <v>4.28</v>
      </c>
      <c r="M4235" s="2">
        <v>0.02</v>
      </c>
      <c r="N4235">
        <v>27.9</v>
      </c>
      <c r="O4235">
        <v>6.72</v>
      </c>
      <c r="P4235">
        <v>-22.82</v>
      </c>
      <c r="Q4235" s="2">
        <v>0.4</v>
      </c>
      <c r="R4235" t="s">
        <v>29</v>
      </c>
      <c r="S4235" t="s">
        <v>30</v>
      </c>
      <c r="T4235" t="s">
        <v>2815</v>
      </c>
      <c r="U4235" t="s">
        <v>61</v>
      </c>
      <c r="V4235" t="s">
        <v>68</v>
      </c>
      <c r="W4235">
        <v>5879</v>
      </c>
      <c r="X4235" s="1">
        <v>41632</v>
      </c>
      <c r="Y4235" t="s">
        <v>34</v>
      </c>
      <c r="Z4235" t="e" vm="13">
        <v>#VALUE!</v>
      </c>
      <c r="AA4235">
        <v>73064</v>
      </c>
      <c r="AB4235" t="e" cm="1" vm="2">
        <f t="array" ref="AB4235">_FV(Table1[[#This Row],[State]],"Country/region",TRUE)</f>
        <v>#VALUE!</v>
      </c>
    </row>
    <row r="4236" spans="1:28" x14ac:dyDescent="0.35">
      <c r="A4236" t="s">
        <v>858</v>
      </c>
      <c r="B4236">
        <v>52</v>
      </c>
      <c r="C4236" t="s">
        <v>859</v>
      </c>
      <c r="D4236" t="s">
        <v>46</v>
      </c>
      <c r="E4236">
        <f>YEAR(Table1[[#This Row],[Order Date]])</f>
        <v>2013</v>
      </c>
      <c r="F4236">
        <v>1</v>
      </c>
      <c r="G4236">
        <f>MONTH(Table1[[#This Row],[Order Date]])</f>
        <v>12</v>
      </c>
      <c r="H4236" s="1">
        <v>41630</v>
      </c>
      <c r="I4236">
        <v>22656</v>
      </c>
      <c r="J4236" t="s">
        <v>39</v>
      </c>
      <c r="K4236">
        <v>10</v>
      </c>
      <c r="L4236">
        <v>30.98</v>
      </c>
      <c r="M4236" s="2">
        <v>0.05</v>
      </c>
      <c r="N4236">
        <v>309.3</v>
      </c>
      <c r="O4236">
        <v>6.5</v>
      </c>
      <c r="P4236">
        <v>-77.89</v>
      </c>
      <c r="Q4236" s="2">
        <v>0.64</v>
      </c>
      <c r="R4236" t="s">
        <v>96</v>
      </c>
      <c r="S4236" t="s">
        <v>30</v>
      </c>
      <c r="T4236" t="s">
        <v>1513</v>
      </c>
      <c r="U4236" t="s">
        <v>102</v>
      </c>
      <c r="V4236" t="s">
        <v>68</v>
      </c>
      <c r="W4236">
        <v>3155</v>
      </c>
      <c r="X4236" s="1">
        <v>41632</v>
      </c>
      <c r="Y4236" t="s">
        <v>42</v>
      </c>
      <c r="Z4236" t="e" vm="38">
        <v>#VALUE!</v>
      </c>
      <c r="AA4236">
        <v>46324</v>
      </c>
      <c r="AB4236" t="e" cm="1" vm="2">
        <f t="array" ref="AB4236">_FV(Table1[[#This Row],[State]],"Country/region",TRUE)</f>
        <v>#VALUE!</v>
      </c>
    </row>
    <row r="4237" spans="1:28" x14ac:dyDescent="0.35">
      <c r="A4237" t="s">
        <v>1961</v>
      </c>
      <c r="B4237">
        <v>52</v>
      </c>
      <c r="C4237" t="s">
        <v>883</v>
      </c>
      <c r="D4237" t="s">
        <v>27</v>
      </c>
      <c r="E4237">
        <f>YEAR(Table1[[#This Row],[Order Date]])</f>
        <v>2013</v>
      </c>
      <c r="F4237">
        <v>1</v>
      </c>
      <c r="G4237">
        <f>MONTH(Table1[[#This Row],[Order Date]])</f>
        <v>12</v>
      </c>
      <c r="H4237" s="1">
        <v>41630</v>
      </c>
      <c r="I4237">
        <v>42695</v>
      </c>
      <c r="J4237" t="s">
        <v>39</v>
      </c>
      <c r="K4237">
        <v>12</v>
      </c>
      <c r="L4237">
        <v>65.989999999999995</v>
      </c>
      <c r="M4237" s="2">
        <v>0.02</v>
      </c>
      <c r="N4237">
        <v>710.32799999999997</v>
      </c>
      <c r="O4237">
        <v>5.31</v>
      </c>
      <c r="P4237">
        <v>-10.295999999999999</v>
      </c>
      <c r="Q4237" s="2">
        <v>0.56999999999999995</v>
      </c>
      <c r="R4237" t="s">
        <v>96</v>
      </c>
      <c r="S4237" t="s">
        <v>30</v>
      </c>
      <c r="T4237">
        <v>3390</v>
      </c>
      <c r="U4237" t="s">
        <v>105</v>
      </c>
      <c r="V4237" t="s">
        <v>68</v>
      </c>
      <c r="W4237">
        <v>6029</v>
      </c>
      <c r="X4237" s="1">
        <v>41632</v>
      </c>
      <c r="Y4237" t="s">
        <v>34</v>
      </c>
      <c r="Z4237" t="e" vm="16">
        <v>#VALUE!</v>
      </c>
      <c r="AA4237">
        <v>60459</v>
      </c>
      <c r="AB4237" t="e" cm="1" vm="2">
        <f t="array" ref="AB4237">_FV(Table1[[#This Row],[State]],"Country/region",TRUE)</f>
        <v>#VALUE!</v>
      </c>
    </row>
    <row r="4238" spans="1:28" x14ac:dyDescent="0.35">
      <c r="A4238" t="s">
        <v>557</v>
      </c>
      <c r="B4238">
        <v>52</v>
      </c>
      <c r="C4238" t="s">
        <v>2674</v>
      </c>
      <c r="D4238" t="s">
        <v>46</v>
      </c>
      <c r="E4238">
        <f>YEAR(Table1[[#This Row],[Order Date]])</f>
        <v>2013</v>
      </c>
      <c r="F4238">
        <v>1</v>
      </c>
      <c r="G4238">
        <f>MONTH(Table1[[#This Row],[Order Date]])</f>
        <v>12</v>
      </c>
      <c r="H4238" s="1">
        <v>41631</v>
      </c>
      <c r="I4238">
        <v>1761</v>
      </c>
      <c r="J4238" t="s">
        <v>28</v>
      </c>
      <c r="K4238">
        <v>25</v>
      </c>
      <c r="L4238">
        <v>449.99</v>
      </c>
      <c r="M4238" s="2">
        <v>0.01</v>
      </c>
      <c r="N4238">
        <v>12028.23</v>
      </c>
      <c r="O4238">
        <v>49</v>
      </c>
      <c r="P4238">
        <v>-547.61</v>
      </c>
      <c r="Q4238" s="2">
        <v>0.38</v>
      </c>
      <c r="R4238" t="s">
        <v>96</v>
      </c>
      <c r="S4238" t="s">
        <v>49</v>
      </c>
      <c r="T4238" t="s">
        <v>1722</v>
      </c>
      <c r="U4238" t="s">
        <v>192</v>
      </c>
      <c r="V4238" t="s">
        <v>68</v>
      </c>
      <c r="W4238">
        <v>250</v>
      </c>
      <c r="X4238" s="1">
        <v>41633</v>
      </c>
      <c r="Y4238" t="s">
        <v>53</v>
      </c>
      <c r="Z4238" t="e" vm="16">
        <v>#VALUE!</v>
      </c>
      <c r="AA4238">
        <v>60090</v>
      </c>
      <c r="AB4238" t="e" cm="1" vm="2">
        <f t="array" ref="AB4238">_FV(Table1[[#This Row],[State]],"Country/region",TRUE)</f>
        <v>#VALUE!</v>
      </c>
    </row>
    <row r="4239" spans="1:28" x14ac:dyDescent="0.35">
      <c r="A4239" t="s">
        <v>1177</v>
      </c>
      <c r="B4239">
        <v>52</v>
      </c>
      <c r="C4239" t="s">
        <v>1079</v>
      </c>
      <c r="D4239" t="s">
        <v>38</v>
      </c>
      <c r="E4239">
        <f>YEAR(Table1[[#This Row],[Order Date]])</f>
        <v>2013</v>
      </c>
      <c r="F4239">
        <v>1</v>
      </c>
      <c r="G4239">
        <f>MONTH(Table1[[#This Row],[Order Date]])</f>
        <v>12</v>
      </c>
      <c r="H4239" s="1">
        <v>41632</v>
      </c>
      <c r="I4239">
        <v>54850</v>
      </c>
      <c r="J4239" t="s">
        <v>39</v>
      </c>
      <c r="K4239">
        <v>16</v>
      </c>
      <c r="L4239">
        <v>178.47</v>
      </c>
      <c r="M4239" s="2">
        <v>7.0000000000000007E-2</v>
      </c>
      <c r="N4239">
        <v>2834.96</v>
      </c>
      <c r="O4239">
        <v>19.989999999999998</v>
      </c>
      <c r="P4239">
        <v>587.64</v>
      </c>
      <c r="Q4239" s="2">
        <v>0.55000000000000004</v>
      </c>
      <c r="R4239" t="s">
        <v>29</v>
      </c>
      <c r="S4239" t="s">
        <v>30</v>
      </c>
      <c r="T4239" t="s">
        <v>628</v>
      </c>
      <c r="U4239" t="s">
        <v>32</v>
      </c>
      <c r="V4239" t="s">
        <v>33</v>
      </c>
      <c r="W4239">
        <v>7652</v>
      </c>
      <c r="X4239" s="1">
        <v>41632</v>
      </c>
      <c r="Y4239" t="s">
        <v>34</v>
      </c>
      <c r="Z4239" t="e" vm="22">
        <v>#VALUE!</v>
      </c>
      <c r="AA4239">
        <v>44107</v>
      </c>
      <c r="AB4239" t="e" cm="1" vm="2">
        <f t="array" ref="AB4239">_FV(Table1[[#This Row],[State]],"Country/region",TRUE)</f>
        <v>#VALUE!</v>
      </c>
    </row>
    <row r="4240" spans="1:28" x14ac:dyDescent="0.35">
      <c r="A4240" t="s">
        <v>3118</v>
      </c>
      <c r="B4240">
        <v>52</v>
      </c>
      <c r="C4240" t="s">
        <v>1953</v>
      </c>
      <c r="D4240" t="s">
        <v>57</v>
      </c>
      <c r="E4240">
        <f>YEAR(Table1[[#This Row],[Order Date]])</f>
        <v>2013</v>
      </c>
      <c r="F4240">
        <v>1</v>
      </c>
      <c r="G4240">
        <f>MONTH(Table1[[#This Row],[Order Date]])</f>
        <v>12</v>
      </c>
      <c r="H4240" s="1">
        <v>41632</v>
      </c>
      <c r="I4240">
        <v>5538</v>
      </c>
      <c r="J4240" t="s">
        <v>58</v>
      </c>
      <c r="K4240">
        <v>13</v>
      </c>
      <c r="L4240">
        <v>146.05000000000001</v>
      </c>
      <c r="M4240" s="2">
        <v>0.03</v>
      </c>
      <c r="N4240">
        <v>1940.31</v>
      </c>
      <c r="O4240">
        <v>80.2</v>
      </c>
      <c r="P4240">
        <v>-668.18700000000001</v>
      </c>
      <c r="Q4240" s="2">
        <v>0.71</v>
      </c>
      <c r="R4240" t="s">
        <v>48</v>
      </c>
      <c r="S4240" t="s">
        <v>73</v>
      </c>
      <c r="T4240" t="s">
        <v>595</v>
      </c>
      <c r="U4240" t="s">
        <v>75</v>
      </c>
      <c r="V4240" t="s">
        <v>68</v>
      </c>
      <c r="W4240">
        <v>776</v>
      </c>
      <c r="X4240" s="1">
        <v>41633</v>
      </c>
      <c r="Y4240" t="s">
        <v>53</v>
      </c>
      <c r="Z4240" t="e" vm="28">
        <v>#VALUE!</v>
      </c>
      <c r="AA4240">
        <v>63385</v>
      </c>
      <c r="AB4240" t="e" cm="1" vm="2">
        <f t="array" ref="AB4240">_FV(Table1[[#This Row],[State]],"Country/region",TRUE)</f>
        <v>#VALUE!</v>
      </c>
    </row>
    <row r="4241" spans="1:28" x14ac:dyDescent="0.35">
      <c r="A4241" t="s">
        <v>1177</v>
      </c>
      <c r="B4241">
        <v>52</v>
      </c>
      <c r="C4241" t="s">
        <v>1079</v>
      </c>
      <c r="D4241" t="s">
        <v>38</v>
      </c>
      <c r="E4241">
        <f>YEAR(Table1[[#This Row],[Order Date]])</f>
        <v>2013</v>
      </c>
      <c r="F4241">
        <v>1</v>
      </c>
      <c r="G4241">
        <f>MONTH(Table1[[#This Row],[Order Date]])</f>
        <v>12</v>
      </c>
      <c r="H4241" s="1">
        <v>41632</v>
      </c>
      <c r="I4241">
        <v>54850</v>
      </c>
      <c r="J4241" t="s">
        <v>39</v>
      </c>
      <c r="K4241">
        <v>9</v>
      </c>
      <c r="L4241">
        <v>125.99</v>
      </c>
      <c r="M4241" s="2">
        <v>0.02</v>
      </c>
      <c r="N4241">
        <v>953.98900000000003</v>
      </c>
      <c r="O4241">
        <v>8.08</v>
      </c>
      <c r="P4241">
        <v>-249.32599999999999</v>
      </c>
      <c r="Q4241" s="2">
        <v>0.56999999999999995</v>
      </c>
      <c r="R4241" t="s">
        <v>96</v>
      </c>
      <c r="S4241" t="s">
        <v>30</v>
      </c>
      <c r="T4241" t="s">
        <v>1797</v>
      </c>
      <c r="U4241" t="s">
        <v>105</v>
      </c>
      <c r="V4241" t="s">
        <v>33</v>
      </c>
      <c r="W4241">
        <v>7653</v>
      </c>
      <c r="X4241" s="1">
        <v>41633</v>
      </c>
      <c r="Y4241" t="s">
        <v>34</v>
      </c>
      <c r="Z4241" t="e" vm="22">
        <v>#VALUE!</v>
      </c>
      <c r="AA4241">
        <v>44107</v>
      </c>
      <c r="AB4241" t="e" cm="1" vm="2">
        <f t="array" ref="AB4241">_FV(Table1[[#This Row],[State]],"Country/region",TRUE)</f>
        <v>#VALUE!</v>
      </c>
    </row>
    <row r="4242" spans="1:28" x14ac:dyDescent="0.35">
      <c r="A4242" t="s">
        <v>2847</v>
      </c>
      <c r="B4242">
        <v>52</v>
      </c>
      <c r="C4242" t="s">
        <v>2848</v>
      </c>
      <c r="D4242" t="s">
        <v>38</v>
      </c>
      <c r="E4242">
        <f>YEAR(Table1[[#This Row],[Order Date]])</f>
        <v>2013</v>
      </c>
      <c r="F4242">
        <v>1</v>
      </c>
      <c r="G4242">
        <f>MONTH(Table1[[#This Row],[Order Date]])</f>
        <v>12</v>
      </c>
      <c r="H4242" s="1">
        <v>41632</v>
      </c>
      <c r="I4242">
        <v>51169</v>
      </c>
      <c r="J4242" t="s">
        <v>28</v>
      </c>
      <c r="K4242">
        <v>2</v>
      </c>
      <c r="L4242">
        <v>136.97999999999999</v>
      </c>
      <c r="M4242" s="2">
        <v>0.08</v>
      </c>
      <c r="N4242">
        <v>291.66000000000003</v>
      </c>
      <c r="O4242">
        <v>24.49</v>
      </c>
      <c r="P4242">
        <v>-192.92</v>
      </c>
      <c r="Q4242" s="2">
        <v>0.59</v>
      </c>
      <c r="R4242" t="s">
        <v>48</v>
      </c>
      <c r="S4242" t="s">
        <v>40</v>
      </c>
      <c r="T4242" t="s">
        <v>1903</v>
      </c>
      <c r="U4242" t="s">
        <v>82</v>
      </c>
      <c r="V4242" t="s">
        <v>68</v>
      </c>
      <c r="W4242">
        <v>7168</v>
      </c>
      <c r="X4242" s="1">
        <v>41634</v>
      </c>
      <c r="Y4242" t="s">
        <v>34</v>
      </c>
      <c r="Z4242" t="e" vm="16">
        <v>#VALUE!</v>
      </c>
      <c r="AA4242">
        <v>60067</v>
      </c>
      <c r="AB4242" t="e" cm="1" vm="2">
        <f t="array" ref="AB4242">_FV(Table1[[#This Row],[State]],"Country/region",TRUE)</f>
        <v>#VALUE!</v>
      </c>
    </row>
    <row r="4243" spans="1:28" x14ac:dyDescent="0.35">
      <c r="A4243" t="s">
        <v>1959</v>
      </c>
      <c r="B4243">
        <v>52</v>
      </c>
      <c r="C4243" t="s">
        <v>1597</v>
      </c>
      <c r="D4243" t="s">
        <v>38</v>
      </c>
      <c r="E4243">
        <f>YEAR(Table1[[#This Row],[Order Date]])</f>
        <v>2013</v>
      </c>
      <c r="F4243">
        <v>1</v>
      </c>
      <c r="G4243">
        <f>MONTH(Table1[[#This Row],[Order Date]])</f>
        <v>12</v>
      </c>
      <c r="H4243" s="1">
        <v>41632</v>
      </c>
      <c r="I4243">
        <v>16613</v>
      </c>
      <c r="J4243" t="s">
        <v>28</v>
      </c>
      <c r="K4243">
        <v>28</v>
      </c>
      <c r="L4243">
        <v>1.74</v>
      </c>
      <c r="M4243" s="2">
        <v>0.08</v>
      </c>
      <c r="N4243">
        <v>51.14</v>
      </c>
      <c r="O4243">
        <v>4.08</v>
      </c>
      <c r="P4243">
        <v>-81.96</v>
      </c>
      <c r="Q4243" s="2">
        <v>0.53</v>
      </c>
      <c r="R4243" t="s">
        <v>48</v>
      </c>
      <c r="S4243" t="s">
        <v>139</v>
      </c>
      <c r="T4243" t="s">
        <v>500</v>
      </c>
      <c r="U4243" t="s">
        <v>82</v>
      </c>
      <c r="V4243" t="s">
        <v>68</v>
      </c>
      <c r="W4243">
        <v>2306</v>
      </c>
      <c r="X4243" s="1">
        <v>41634</v>
      </c>
      <c r="Y4243" t="s">
        <v>34</v>
      </c>
      <c r="Z4243" t="e" vm="11">
        <v>#VALUE!</v>
      </c>
      <c r="AA4243">
        <v>76053</v>
      </c>
      <c r="AB4243" t="e" cm="1" vm="2">
        <f t="array" ref="AB4243">_FV(Table1[[#This Row],[State]],"Country/region",TRUE)</f>
        <v>#VALUE!</v>
      </c>
    </row>
    <row r="4244" spans="1:28" x14ac:dyDescent="0.35">
      <c r="A4244" t="s">
        <v>3118</v>
      </c>
      <c r="B4244">
        <v>52</v>
      </c>
      <c r="C4244" t="s">
        <v>1953</v>
      </c>
      <c r="D4244" t="s">
        <v>57</v>
      </c>
      <c r="E4244">
        <f>YEAR(Table1[[#This Row],[Order Date]])</f>
        <v>2013</v>
      </c>
      <c r="F4244">
        <v>1</v>
      </c>
      <c r="G4244">
        <f>MONTH(Table1[[#This Row],[Order Date]])</f>
        <v>12</v>
      </c>
      <c r="H4244" s="1">
        <v>41632</v>
      </c>
      <c r="I4244">
        <v>5538</v>
      </c>
      <c r="J4244" t="s">
        <v>58</v>
      </c>
      <c r="K4244">
        <v>43</v>
      </c>
      <c r="L4244">
        <v>29.17</v>
      </c>
      <c r="M4244" s="2">
        <v>0.05</v>
      </c>
      <c r="N4244">
        <v>1281.28</v>
      </c>
      <c r="O4244">
        <v>6.27</v>
      </c>
      <c r="P4244">
        <v>415.85399999999998</v>
      </c>
      <c r="Q4244" s="2">
        <v>0.37</v>
      </c>
      <c r="R4244" t="s">
        <v>29</v>
      </c>
      <c r="S4244" t="s">
        <v>30</v>
      </c>
      <c r="T4244" t="s">
        <v>1842</v>
      </c>
      <c r="U4244" t="s">
        <v>67</v>
      </c>
      <c r="V4244" t="s">
        <v>68</v>
      </c>
      <c r="W4244">
        <v>775</v>
      </c>
      <c r="X4244" s="1">
        <v>41634</v>
      </c>
      <c r="Y4244" t="s">
        <v>34</v>
      </c>
      <c r="Z4244" t="e" vm="28">
        <v>#VALUE!</v>
      </c>
      <c r="AA4244">
        <v>63385</v>
      </c>
      <c r="AB4244" t="e" cm="1" vm="2">
        <f t="array" ref="AB4244">_FV(Table1[[#This Row],[State]],"Country/region",TRUE)</f>
        <v>#VALUE!</v>
      </c>
    </row>
    <row r="4245" spans="1:28" x14ac:dyDescent="0.35">
      <c r="A4245" t="s">
        <v>2183</v>
      </c>
      <c r="B4245">
        <v>52</v>
      </c>
      <c r="C4245" t="s">
        <v>744</v>
      </c>
      <c r="D4245" t="s">
        <v>46</v>
      </c>
      <c r="E4245">
        <f>YEAR(Table1[[#This Row],[Order Date]])</f>
        <v>2013</v>
      </c>
      <c r="F4245">
        <v>1</v>
      </c>
      <c r="G4245">
        <f>MONTH(Table1[[#This Row],[Order Date]])</f>
        <v>12</v>
      </c>
      <c r="H4245" s="1">
        <v>41632</v>
      </c>
      <c r="I4245">
        <v>42112</v>
      </c>
      <c r="J4245" t="s">
        <v>39</v>
      </c>
      <c r="K4245">
        <v>16</v>
      </c>
      <c r="L4245">
        <v>195.99</v>
      </c>
      <c r="M4245" s="2">
        <v>0.01</v>
      </c>
      <c r="N4245">
        <v>2744.3609999999999</v>
      </c>
      <c r="O4245">
        <v>8.99</v>
      </c>
      <c r="P4245">
        <v>201.03299999999999</v>
      </c>
      <c r="Q4245" s="2">
        <v>0.6</v>
      </c>
      <c r="R4245" t="s">
        <v>96</v>
      </c>
      <c r="S4245" t="s">
        <v>30</v>
      </c>
      <c r="T4245" t="s">
        <v>839</v>
      </c>
      <c r="U4245" t="s">
        <v>105</v>
      </c>
      <c r="V4245" t="s">
        <v>68</v>
      </c>
      <c r="W4245">
        <v>5936</v>
      </c>
      <c r="X4245" s="1">
        <v>41634</v>
      </c>
      <c r="Y4245" t="s">
        <v>34</v>
      </c>
      <c r="Z4245" t="e" vm="26">
        <v>#VALUE!</v>
      </c>
      <c r="AA4245">
        <v>48509</v>
      </c>
      <c r="AB4245" t="e" cm="1" vm="2">
        <f t="array" ref="AB4245">_FV(Table1[[#This Row],[State]],"Country/region",TRUE)</f>
        <v>#VALUE!</v>
      </c>
    </row>
    <row r="4246" spans="1:28" x14ac:dyDescent="0.35">
      <c r="A4246" t="s">
        <v>3118</v>
      </c>
      <c r="B4246">
        <v>52</v>
      </c>
      <c r="C4246" t="s">
        <v>1953</v>
      </c>
      <c r="D4246" t="s">
        <v>57</v>
      </c>
      <c r="E4246">
        <f>YEAR(Table1[[#This Row],[Order Date]])</f>
        <v>2013</v>
      </c>
      <c r="F4246">
        <v>1</v>
      </c>
      <c r="G4246">
        <f>MONTH(Table1[[#This Row],[Order Date]])</f>
        <v>12</v>
      </c>
      <c r="H4246" s="1">
        <v>41632</v>
      </c>
      <c r="I4246">
        <v>5538</v>
      </c>
      <c r="J4246" t="s">
        <v>58</v>
      </c>
      <c r="K4246">
        <v>4</v>
      </c>
      <c r="L4246">
        <v>125.99</v>
      </c>
      <c r="M4246" s="2">
        <v>0.06</v>
      </c>
      <c r="N4246">
        <v>430.84800000000001</v>
      </c>
      <c r="O4246">
        <v>5.63</v>
      </c>
      <c r="P4246">
        <v>-492.767</v>
      </c>
      <c r="Q4246" s="2">
        <v>0.6</v>
      </c>
      <c r="R4246" t="s">
        <v>96</v>
      </c>
      <c r="S4246" t="s">
        <v>30</v>
      </c>
      <c r="T4246">
        <v>8290</v>
      </c>
      <c r="U4246" t="s">
        <v>105</v>
      </c>
      <c r="V4246" t="s">
        <v>68</v>
      </c>
      <c r="W4246">
        <v>777</v>
      </c>
      <c r="X4246" s="1">
        <v>41635</v>
      </c>
      <c r="Y4246" t="s">
        <v>34</v>
      </c>
      <c r="Z4246" t="e" vm="28">
        <v>#VALUE!</v>
      </c>
      <c r="AA4246">
        <v>63385</v>
      </c>
      <c r="AB4246" t="e" cm="1" vm="2">
        <f t="array" ref="AB4246">_FV(Table1[[#This Row],[State]],"Country/region",TRUE)</f>
        <v>#VALUE!</v>
      </c>
    </row>
    <row r="4247" spans="1:28" x14ac:dyDescent="0.35">
      <c r="A4247" t="s">
        <v>1811</v>
      </c>
      <c r="B4247">
        <v>52</v>
      </c>
      <c r="C4247" t="s">
        <v>459</v>
      </c>
      <c r="D4247" t="s">
        <v>38</v>
      </c>
      <c r="E4247">
        <f>YEAR(Table1[[#This Row],[Order Date]])</f>
        <v>2013</v>
      </c>
      <c r="F4247">
        <v>1</v>
      </c>
      <c r="G4247">
        <f>MONTH(Table1[[#This Row],[Order Date]])</f>
        <v>12</v>
      </c>
      <c r="H4247" s="1">
        <v>41633</v>
      </c>
      <c r="I4247">
        <v>5346</v>
      </c>
      <c r="J4247" t="s">
        <v>58</v>
      </c>
      <c r="K4247">
        <v>34</v>
      </c>
      <c r="L4247">
        <v>90.98</v>
      </c>
      <c r="M4247" s="2">
        <v>7.0000000000000007E-2</v>
      </c>
      <c r="N4247">
        <v>2932.99</v>
      </c>
      <c r="O4247">
        <v>56.2</v>
      </c>
      <c r="P4247">
        <v>-1448.83</v>
      </c>
      <c r="Q4247" s="2">
        <v>0.74</v>
      </c>
      <c r="R4247" t="s">
        <v>48</v>
      </c>
      <c r="S4247" t="s">
        <v>80</v>
      </c>
      <c r="T4247" t="s">
        <v>515</v>
      </c>
      <c r="U4247" t="s">
        <v>82</v>
      </c>
      <c r="V4247" t="s">
        <v>68</v>
      </c>
      <c r="W4247">
        <v>741</v>
      </c>
      <c r="X4247" s="1">
        <v>41634</v>
      </c>
      <c r="Y4247" t="s">
        <v>34</v>
      </c>
      <c r="Z4247" t="e" vm="26">
        <v>#VALUE!</v>
      </c>
      <c r="AA4247">
        <v>48066</v>
      </c>
      <c r="AB4247" t="e" cm="1" vm="2">
        <f t="array" ref="AB4247">_FV(Table1[[#This Row],[State]],"Country/region",TRUE)</f>
        <v>#VALUE!</v>
      </c>
    </row>
    <row r="4248" spans="1:28" x14ac:dyDescent="0.35">
      <c r="A4248" t="s">
        <v>3273</v>
      </c>
      <c r="B4248">
        <v>52</v>
      </c>
      <c r="C4248" t="s">
        <v>933</v>
      </c>
      <c r="D4248" t="s">
        <v>27</v>
      </c>
      <c r="E4248">
        <f>YEAR(Table1[[#This Row],[Order Date]])</f>
        <v>2013</v>
      </c>
      <c r="F4248">
        <v>1</v>
      </c>
      <c r="G4248">
        <f>MONTH(Table1[[#This Row],[Order Date]])</f>
        <v>12</v>
      </c>
      <c r="H4248" s="1">
        <v>41633</v>
      </c>
      <c r="I4248">
        <v>41605</v>
      </c>
      <c r="J4248" t="s">
        <v>131</v>
      </c>
      <c r="K4248">
        <v>4</v>
      </c>
      <c r="L4248">
        <v>24.92</v>
      </c>
      <c r="M4248" s="2">
        <v>0.02</v>
      </c>
      <c r="N4248">
        <v>114.57</v>
      </c>
      <c r="O4248">
        <v>12.98</v>
      </c>
      <c r="P4248">
        <v>-29.980499999999999</v>
      </c>
      <c r="Q4248" s="2">
        <v>0.39</v>
      </c>
      <c r="R4248" t="s">
        <v>29</v>
      </c>
      <c r="S4248" t="s">
        <v>30</v>
      </c>
      <c r="T4248" t="s">
        <v>1021</v>
      </c>
      <c r="U4248" t="s">
        <v>67</v>
      </c>
      <c r="V4248" t="s">
        <v>76</v>
      </c>
      <c r="W4248">
        <v>5861</v>
      </c>
      <c r="X4248" s="1">
        <v>41634</v>
      </c>
      <c r="Y4248" t="s">
        <v>34</v>
      </c>
      <c r="Z4248" t="e" vm="18">
        <v>#VALUE!</v>
      </c>
      <c r="AA4248">
        <v>23434</v>
      </c>
      <c r="AB4248" t="e" cm="1" vm="2">
        <f t="array" ref="AB4248">_FV(Table1[[#This Row],[State]],"Country/region",TRUE)</f>
        <v>#VALUE!</v>
      </c>
    </row>
    <row r="4249" spans="1:28" x14ac:dyDescent="0.35">
      <c r="A4249" t="s">
        <v>3274</v>
      </c>
      <c r="B4249">
        <v>52</v>
      </c>
      <c r="C4249" t="s">
        <v>2269</v>
      </c>
      <c r="D4249" t="s">
        <v>46</v>
      </c>
      <c r="E4249">
        <f>YEAR(Table1[[#This Row],[Order Date]])</f>
        <v>2013</v>
      </c>
      <c r="F4249">
        <v>1</v>
      </c>
      <c r="G4249">
        <f>MONTH(Table1[[#This Row],[Order Date]])</f>
        <v>12</v>
      </c>
      <c r="H4249" s="1">
        <v>41633</v>
      </c>
      <c r="I4249">
        <v>38976</v>
      </c>
      <c r="J4249" t="s">
        <v>58</v>
      </c>
      <c r="K4249">
        <v>16</v>
      </c>
      <c r="L4249">
        <v>449.99</v>
      </c>
      <c r="M4249" s="2">
        <v>0.09</v>
      </c>
      <c r="N4249">
        <v>6813.93</v>
      </c>
      <c r="O4249">
        <v>49</v>
      </c>
      <c r="P4249">
        <v>358.19</v>
      </c>
      <c r="Q4249" s="2">
        <v>0.38</v>
      </c>
      <c r="R4249" t="s">
        <v>96</v>
      </c>
      <c r="S4249" t="s">
        <v>49</v>
      </c>
      <c r="T4249" t="s">
        <v>1722</v>
      </c>
      <c r="U4249" t="s">
        <v>192</v>
      </c>
      <c r="V4249" t="s">
        <v>33</v>
      </c>
      <c r="W4249">
        <v>5494</v>
      </c>
      <c r="X4249" s="1">
        <v>41634</v>
      </c>
      <c r="Y4249" t="s">
        <v>53</v>
      </c>
      <c r="Z4249" t="e" vm="30">
        <v>#VALUE!</v>
      </c>
      <c r="AA4249">
        <v>1550</v>
      </c>
      <c r="AB4249" t="e" cm="1" vm="2">
        <f t="array" ref="AB4249">_FV(Table1[[#This Row],[State]],"Country/region",TRUE)</f>
        <v>#VALUE!</v>
      </c>
    </row>
    <row r="4250" spans="1:28" x14ac:dyDescent="0.35">
      <c r="A4250" t="s">
        <v>3275</v>
      </c>
      <c r="B4250">
        <v>52</v>
      </c>
      <c r="C4250" t="s">
        <v>459</v>
      </c>
      <c r="D4250" t="s">
        <v>38</v>
      </c>
      <c r="E4250">
        <f>YEAR(Table1[[#This Row],[Order Date]])</f>
        <v>2013</v>
      </c>
      <c r="F4250">
        <v>1</v>
      </c>
      <c r="G4250">
        <f>MONTH(Table1[[#This Row],[Order Date]])</f>
        <v>12</v>
      </c>
      <c r="H4250" s="1">
        <v>41633</v>
      </c>
      <c r="I4250">
        <v>5346</v>
      </c>
      <c r="J4250" t="s">
        <v>58</v>
      </c>
      <c r="K4250">
        <v>17</v>
      </c>
      <c r="L4250">
        <v>140.97999999999999</v>
      </c>
      <c r="M4250" s="2">
        <v>0.08</v>
      </c>
      <c r="N4250">
        <v>2285.12</v>
      </c>
      <c r="O4250">
        <v>36.090000000000003</v>
      </c>
      <c r="P4250">
        <v>-455.8</v>
      </c>
      <c r="Q4250" s="2">
        <v>0.77</v>
      </c>
      <c r="R4250" t="s">
        <v>48</v>
      </c>
      <c r="S4250" t="s">
        <v>73</v>
      </c>
      <c r="T4250" t="s">
        <v>1370</v>
      </c>
      <c r="U4250" t="s">
        <v>154</v>
      </c>
      <c r="V4250" t="s">
        <v>68</v>
      </c>
      <c r="W4250">
        <v>743</v>
      </c>
      <c r="X4250" s="1">
        <v>41635</v>
      </c>
      <c r="Y4250" t="s">
        <v>53</v>
      </c>
      <c r="Z4250" t="e" vm="26">
        <v>#VALUE!</v>
      </c>
      <c r="AA4250">
        <v>48073</v>
      </c>
      <c r="AB4250" t="e" cm="1" vm="2">
        <f t="array" ref="AB4250">_FV(Table1[[#This Row],[State]],"Country/region",TRUE)</f>
        <v>#VALUE!</v>
      </c>
    </row>
    <row r="4251" spans="1:28" x14ac:dyDescent="0.35">
      <c r="A4251" t="s">
        <v>1811</v>
      </c>
      <c r="B4251">
        <v>52</v>
      </c>
      <c r="C4251" t="s">
        <v>459</v>
      </c>
      <c r="D4251" t="s">
        <v>38</v>
      </c>
      <c r="E4251">
        <f>YEAR(Table1[[#This Row],[Order Date]])</f>
        <v>2013</v>
      </c>
      <c r="F4251">
        <v>1</v>
      </c>
      <c r="G4251">
        <f>MONTH(Table1[[#This Row],[Order Date]])</f>
        <v>12</v>
      </c>
      <c r="H4251" s="1">
        <v>41633</v>
      </c>
      <c r="I4251">
        <v>5346</v>
      </c>
      <c r="J4251" t="s">
        <v>58</v>
      </c>
      <c r="K4251">
        <v>45</v>
      </c>
      <c r="L4251">
        <v>218.75</v>
      </c>
      <c r="M4251" s="2">
        <v>0.1</v>
      </c>
      <c r="N4251">
        <v>9194.7999999999993</v>
      </c>
      <c r="O4251">
        <v>69.64</v>
      </c>
      <c r="P4251">
        <v>-1760.5709999999999</v>
      </c>
      <c r="Q4251" s="2">
        <v>0.77</v>
      </c>
      <c r="R4251" t="s">
        <v>48</v>
      </c>
      <c r="S4251" t="s">
        <v>73</v>
      </c>
      <c r="T4251" t="s">
        <v>559</v>
      </c>
      <c r="U4251" t="s">
        <v>75</v>
      </c>
      <c r="V4251" t="s">
        <v>68</v>
      </c>
      <c r="W4251">
        <v>742</v>
      </c>
      <c r="X4251" s="1">
        <v>41635</v>
      </c>
      <c r="Y4251" t="s">
        <v>53</v>
      </c>
      <c r="Z4251" t="e" vm="26">
        <v>#VALUE!</v>
      </c>
      <c r="AA4251">
        <v>48066</v>
      </c>
      <c r="AB4251" t="e" cm="1" vm="2">
        <f t="array" ref="AB4251">_FV(Table1[[#This Row],[State]],"Country/region",TRUE)</f>
        <v>#VALUE!</v>
      </c>
    </row>
    <row r="4252" spans="1:28" x14ac:dyDescent="0.35">
      <c r="A4252" t="s">
        <v>3276</v>
      </c>
      <c r="B4252">
        <v>52</v>
      </c>
      <c r="C4252" t="s">
        <v>2269</v>
      </c>
      <c r="D4252" t="s">
        <v>46</v>
      </c>
      <c r="E4252">
        <f>YEAR(Table1[[#This Row],[Order Date]])</f>
        <v>2013</v>
      </c>
      <c r="F4252">
        <v>1</v>
      </c>
      <c r="G4252">
        <f>MONTH(Table1[[#This Row],[Order Date]])</f>
        <v>12</v>
      </c>
      <c r="H4252" s="1">
        <v>41633</v>
      </c>
      <c r="I4252">
        <v>38976</v>
      </c>
      <c r="J4252" t="s">
        <v>58</v>
      </c>
      <c r="K4252">
        <v>46</v>
      </c>
      <c r="L4252">
        <v>19.98</v>
      </c>
      <c r="M4252" s="2">
        <v>0.03</v>
      </c>
      <c r="N4252">
        <v>944.76</v>
      </c>
      <c r="O4252">
        <v>8.68</v>
      </c>
      <c r="P4252">
        <v>165.46</v>
      </c>
      <c r="Q4252" s="2">
        <v>0.37</v>
      </c>
      <c r="R4252" t="s">
        <v>29</v>
      </c>
      <c r="S4252" t="s">
        <v>30</v>
      </c>
      <c r="T4252" t="s">
        <v>442</v>
      </c>
      <c r="U4252" t="s">
        <v>61</v>
      </c>
      <c r="V4252" t="s">
        <v>33</v>
      </c>
      <c r="W4252">
        <v>5493</v>
      </c>
      <c r="X4252" s="1">
        <v>41635</v>
      </c>
      <c r="Y4252" t="s">
        <v>34</v>
      </c>
      <c r="Z4252" t="e" vm="24">
        <v>#VALUE!</v>
      </c>
      <c r="AA4252">
        <v>7621</v>
      </c>
      <c r="AB4252" t="e" cm="1" vm="2">
        <f t="array" ref="AB4252">_FV(Table1[[#This Row],[State]],"Country/region",TRUE)</f>
        <v>#VALUE!</v>
      </c>
    </row>
    <row r="4253" spans="1:28" x14ac:dyDescent="0.35">
      <c r="A4253" t="s">
        <v>2356</v>
      </c>
      <c r="B4253">
        <v>52</v>
      </c>
      <c r="C4253" t="s">
        <v>393</v>
      </c>
      <c r="D4253" t="s">
        <v>38</v>
      </c>
      <c r="E4253">
        <f>YEAR(Table1[[#This Row],[Order Date]])</f>
        <v>2013</v>
      </c>
      <c r="F4253">
        <v>1</v>
      </c>
      <c r="G4253">
        <f>MONTH(Table1[[#This Row],[Order Date]])</f>
        <v>12</v>
      </c>
      <c r="H4253" s="1">
        <v>41634</v>
      </c>
      <c r="I4253">
        <v>12420</v>
      </c>
      <c r="J4253" t="s">
        <v>131</v>
      </c>
      <c r="K4253">
        <v>34</v>
      </c>
      <c r="L4253">
        <v>15.99</v>
      </c>
      <c r="M4253" s="2">
        <v>0.06</v>
      </c>
      <c r="N4253">
        <v>536.25</v>
      </c>
      <c r="O4253">
        <v>13.18</v>
      </c>
      <c r="P4253">
        <v>-166.75</v>
      </c>
      <c r="Q4253" s="2">
        <v>0.37</v>
      </c>
      <c r="R4253" t="s">
        <v>29</v>
      </c>
      <c r="S4253" t="s">
        <v>30</v>
      </c>
      <c r="T4253" t="s">
        <v>186</v>
      </c>
      <c r="U4253" t="s">
        <v>67</v>
      </c>
      <c r="V4253" t="s">
        <v>76</v>
      </c>
      <c r="W4253">
        <v>1728</v>
      </c>
      <c r="X4253" s="1">
        <v>41634</v>
      </c>
      <c r="Y4253" t="s">
        <v>42</v>
      </c>
      <c r="Z4253" t="e" vm="34">
        <v>#VALUE!</v>
      </c>
      <c r="AA4253">
        <v>39212</v>
      </c>
      <c r="AB4253" t="e" cm="1" vm="2">
        <f t="array" ref="AB4253">_FV(Table1[[#This Row],[State]],"Country/region",TRUE)</f>
        <v>#VALUE!</v>
      </c>
    </row>
    <row r="4254" spans="1:28" x14ac:dyDescent="0.35">
      <c r="A4254" t="s">
        <v>1493</v>
      </c>
      <c r="B4254">
        <v>52</v>
      </c>
      <c r="C4254" t="s">
        <v>1494</v>
      </c>
      <c r="D4254" t="s">
        <v>38</v>
      </c>
      <c r="E4254">
        <f>YEAR(Table1[[#This Row],[Order Date]])</f>
        <v>2013</v>
      </c>
      <c r="F4254">
        <v>1</v>
      </c>
      <c r="G4254">
        <f>MONTH(Table1[[#This Row],[Order Date]])</f>
        <v>12</v>
      </c>
      <c r="H4254" s="1">
        <v>41634</v>
      </c>
      <c r="I4254">
        <v>30757</v>
      </c>
      <c r="J4254" t="s">
        <v>131</v>
      </c>
      <c r="K4254">
        <v>5</v>
      </c>
      <c r="L4254">
        <v>3.38</v>
      </c>
      <c r="M4254" s="2">
        <v>0.08</v>
      </c>
      <c r="N4254">
        <v>21.32</v>
      </c>
      <c r="O4254">
        <v>0.85</v>
      </c>
      <c r="P4254">
        <v>2.2000000000000002</v>
      </c>
      <c r="Q4254" s="2">
        <v>0.48</v>
      </c>
      <c r="R4254" t="s">
        <v>29</v>
      </c>
      <c r="S4254" t="s">
        <v>59</v>
      </c>
      <c r="T4254" t="s">
        <v>1381</v>
      </c>
      <c r="U4254" t="s">
        <v>88</v>
      </c>
      <c r="V4254" t="s">
        <v>52</v>
      </c>
      <c r="W4254">
        <v>4316</v>
      </c>
      <c r="X4254" s="1">
        <v>41634</v>
      </c>
      <c r="Y4254" t="s">
        <v>42</v>
      </c>
      <c r="Z4254" t="e" vm="8">
        <v>#VALUE!</v>
      </c>
      <c r="AA4254">
        <v>97224</v>
      </c>
      <c r="AB4254" t="e" cm="1" vm="2">
        <f t="array" ref="AB4254">_FV(Table1[[#This Row],[State]],"Country/region",TRUE)</f>
        <v>#VALUE!</v>
      </c>
    </row>
    <row r="4255" spans="1:28" x14ac:dyDescent="0.35">
      <c r="A4255" t="s">
        <v>2356</v>
      </c>
      <c r="B4255">
        <v>52</v>
      </c>
      <c r="C4255" t="s">
        <v>393</v>
      </c>
      <c r="D4255" t="s">
        <v>38</v>
      </c>
      <c r="E4255">
        <f>YEAR(Table1[[#This Row],[Order Date]])</f>
        <v>2013</v>
      </c>
      <c r="F4255">
        <v>1</v>
      </c>
      <c r="G4255">
        <f>MONTH(Table1[[#This Row],[Order Date]])</f>
        <v>12</v>
      </c>
      <c r="H4255" s="1">
        <v>41634</v>
      </c>
      <c r="I4255">
        <v>12420</v>
      </c>
      <c r="J4255" t="s">
        <v>131</v>
      </c>
      <c r="K4255">
        <v>1</v>
      </c>
      <c r="L4255">
        <v>4.9800000000000004</v>
      </c>
      <c r="M4255" s="2">
        <v>0.01</v>
      </c>
      <c r="N4255">
        <v>5.73</v>
      </c>
      <c r="O4255">
        <v>0.8</v>
      </c>
      <c r="P4255">
        <v>-1.84</v>
      </c>
      <c r="Q4255" s="2">
        <v>0.36</v>
      </c>
      <c r="R4255" t="s">
        <v>29</v>
      </c>
      <c r="S4255" t="s">
        <v>59</v>
      </c>
      <c r="T4255" t="s">
        <v>570</v>
      </c>
      <c r="U4255" t="s">
        <v>61</v>
      </c>
      <c r="V4255" t="s">
        <v>76</v>
      </c>
      <c r="W4255">
        <v>1729</v>
      </c>
      <c r="X4255" s="1">
        <v>41635</v>
      </c>
      <c r="Y4255" t="s">
        <v>34</v>
      </c>
      <c r="Z4255" t="e" vm="34">
        <v>#VALUE!</v>
      </c>
      <c r="AA4255">
        <v>39212</v>
      </c>
      <c r="AB4255" t="e" cm="1" vm="2">
        <f t="array" ref="AB4255">_FV(Table1[[#This Row],[State]],"Country/region",TRUE)</f>
        <v>#VALUE!</v>
      </c>
    </row>
    <row r="4256" spans="1:28" x14ac:dyDescent="0.35">
      <c r="A4256" t="s">
        <v>1493</v>
      </c>
      <c r="B4256">
        <v>52</v>
      </c>
      <c r="C4256" t="s">
        <v>1494</v>
      </c>
      <c r="D4256" t="s">
        <v>38</v>
      </c>
      <c r="E4256">
        <f>YEAR(Table1[[#This Row],[Order Date]])</f>
        <v>2013</v>
      </c>
      <c r="F4256">
        <v>1</v>
      </c>
      <c r="G4256">
        <f>MONTH(Table1[[#This Row],[Order Date]])</f>
        <v>12</v>
      </c>
      <c r="H4256" s="1">
        <v>41634</v>
      </c>
      <c r="I4256">
        <v>30757</v>
      </c>
      <c r="J4256" t="s">
        <v>131</v>
      </c>
      <c r="K4256">
        <v>42</v>
      </c>
      <c r="L4256">
        <v>11.66</v>
      </c>
      <c r="M4256" s="2">
        <v>0.1</v>
      </c>
      <c r="N4256">
        <v>457.51</v>
      </c>
      <c r="O4256">
        <v>7.95</v>
      </c>
      <c r="P4256">
        <v>-183.75</v>
      </c>
      <c r="Q4256" s="2">
        <v>0.57999999999999996</v>
      </c>
      <c r="R4256" t="s">
        <v>29</v>
      </c>
      <c r="S4256" t="s">
        <v>139</v>
      </c>
      <c r="T4256" t="s">
        <v>2365</v>
      </c>
      <c r="U4256" t="s">
        <v>88</v>
      </c>
      <c r="V4256" t="s">
        <v>52</v>
      </c>
      <c r="W4256">
        <v>4317</v>
      </c>
      <c r="X4256" s="1">
        <v>41635</v>
      </c>
      <c r="Y4256" t="s">
        <v>34</v>
      </c>
      <c r="Z4256" t="e" vm="8">
        <v>#VALUE!</v>
      </c>
      <c r="AA4256">
        <v>97224</v>
      </c>
      <c r="AB4256" t="e" cm="1" vm="2">
        <f t="array" ref="AB4256">_FV(Table1[[#This Row],[State]],"Country/region",TRUE)</f>
        <v>#VALUE!</v>
      </c>
    </row>
    <row r="4257" spans="1:28" x14ac:dyDescent="0.35">
      <c r="A4257" t="s">
        <v>2727</v>
      </c>
      <c r="B4257">
        <v>52</v>
      </c>
      <c r="C4257" t="s">
        <v>672</v>
      </c>
      <c r="D4257" t="s">
        <v>27</v>
      </c>
      <c r="E4257">
        <f>YEAR(Table1[[#This Row],[Order Date]])</f>
        <v>2013</v>
      </c>
      <c r="F4257">
        <v>1</v>
      </c>
      <c r="G4257">
        <f>MONTH(Table1[[#This Row],[Order Date]])</f>
        <v>12</v>
      </c>
      <c r="H4257" s="1">
        <v>41634</v>
      </c>
      <c r="I4257">
        <v>5957</v>
      </c>
      <c r="J4257" t="s">
        <v>28</v>
      </c>
      <c r="K4257">
        <v>15</v>
      </c>
      <c r="L4257">
        <v>4.28</v>
      </c>
      <c r="M4257" s="2">
        <v>0.05</v>
      </c>
      <c r="N4257">
        <v>68.319999999999993</v>
      </c>
      <c r="O4257">
        <v>6.72</v>
      </c>
      <c r="P4257">
        <v>-66.72</v>
      </c>
      <c r="Q4257" s="2">
        <v>0.4</v>
      </c>
      <c r="R4257" t="s">
        <v>29</v>
      </c>
      <c r="S4257" t="s">
        <v>30</v>
      </c>
      <c r="T4257" t="s">
        <v>2815</v>
      </c>
      <c r="U4257" t="s">
        <v>61</v>
      </c>
      <c r="V4257" t="s">
        <v>76</v>
      </c>
      <c r="W4257">
        <v>824</v>
      </c>
      <c r="X4257" s="1">
        <v>41635</v>
      </c>
      <c r="Y4257" t="s">
        <v>34</v>
      </c>
      <c r="Z4257" t="e" vm="6">
        <v>#VALUE!</v>
      </c>
      <c r="AA4257">
        <v>35020</v>
      </c>
      <c r="AB4257" t="e" cm="1" vm="2">
        <f t="array" ref="AB4257">_FV(Table1[[#This Row],[State]],"Country/region",TRUE)</f>
        <v>#VALUE!</v>
      </c>
    </row>
    <row r="4258" spans="1:28" x14ac:dyDescent="0.35">
      <c r="A4258" t="s">
        <v>671</v>
      </c>
      <c r="B4258">
        <v>52</v>
      </c>
      <c r="C4258" t="s">
        <v>672</v>
      </c>
      <c r="D4258" t="s">
        <v>27</v>
      </c>
      <c r="E4258">
        <f>YEAR(Table1[[#This Row],[Order Date]])</f>
        <v>2013</v>
      </c>
      <c r="F4258">
        <v>1</v>
      </c>
      <c r="G4258">
        <f>MONTH(Table1[[#This Row],[Order Date]])</f>
        <v>12</v>
      </c>
      <c r="H4258" s="1">
        <v>41634</v>
      </c>
      <c r="I4258">
        <v>5957</v>
      </c>
      <c r="J4258" t="s">
        <v>28</v>
      </c>
      <c r="K4258">
        <v>3</v>
      </c>
      <c r="L4258">
        <v>150.97999999999999</v>
      </c>
      <c r="M4258" s="2">
        <v>0.03</v>
      </c>
      <c r="N4258">
        <v>536.38</v>
      </c>
      <c r="O4258">
        <v>66.27</v>
      </c>
      <c r="P4258">
        <v>-258.8</v>
      </c>
      <c r="Q4258" s="2">
        <v>0.65</v>
      </c>
      <c r="R4258" t="s">
        <v>48</v>
      </c>
      <c r="S4258" t="s">
        <v>73</v>
      </c>
      <c r="T4258" t="s">
        <v>1859</v>
      </c>
      <c r="U4258" t="s">
        <v>154</v>
      </c>
      <c r="V4258" t="s">
        <v>76</v>
      </c>
      <c r="W4258">
        <v>825</v>
      </c>
      <c r="X4258" s="1">
        <v>41636</v>
      </c>
      <c r="Y4258" t="s">
        <v>53</v>
      </c>
      <c r="Z4258" t="e" vm="6">
        <v>#VALUE!</v>
      </c>
      <c r="AA4258">
        <v>35211</v>
      </c>
      <c r="AB4258" t="e" cm="1" vm="2">
        <f t="array" ref="AB4258">_FV(Table1[[#This Row],[State]],"Country/region",TRUE)</f>
        <v>#VALUE!</v>
      </c>
    </row>
    <row r="4259" spans="1:28" x14ac:dyDescent="0.35">
      <c r="A4259" t="s">
        <v>2515</v>
      </c>
      <c r="B4259">
        <v>52</v>
      </c>
      <c r="C4259" t="s">
        <v>2516</v>
      </c>
      <c r="D4259" t="s">
        <v>46</v>
      </c>
      <c r="E4259">
        <f>YEAR(Table1[[#This Row],[Order Date]])</f>
        <v>2013</v>
      </c>
      <c r="F4259">
        <v>1</v>
      </c>
      <c r="G4259">
        <f>MONTH(Table1[[#This Row],[Order Date]])</f>
        <v>12</v>
      </c>
      <c r="H4259" s="1">
        <v>41634</v>
      </c>
      <c r="I4259">
        <v>56103</v>
      </c>
      <c r="J4259" t="s">
        <v>28</v>
      </c>
      <c r="K4259">
        <v>24</v>
      </c>
      <c r="L4259">
        <v>115.99</v>
      </c>
      <c r="M4259" s="2">
        <v>7.0000000000000007E-2</v>
      </c>
      <c r="N4259">
        <v>2332.5954999999999</v>
      </c>
      <c r="O4259">
        <v>5.92</v>
      </c>
      <c r="P4259">
        <v>366.858</v>
      </c>
      <c r="Q4259" s="2">
        <v>0.57999999999999996</v>
      </c>
      <c r="R4259" t="s">
        <v>96</v>
      </c>
      <c r="S4259" t="s">
        <v>30</v>
      </c>
      <c r="T4259">
        <v>8890</v>
      </c>
      <c r="U4259" t="s">
        <v>105</v>
      </c>
      <c r="V4259" t="s">
        <v>76</v>
      </c>
      <c r="W4259">
        <v>7847</v>
      </c>
      <c r="X4259" s="1">
        <v>41636</v>
      </c>
      <c r="Y4259" t="s">
        <v>34</v>
      </c>
      <c r="Z4259" t="e" vm="19">
        <v>#VALUE!</v>
      </c>
      <c r="AA4259">
        <v>29418</v>
      </c>
      <c r="AB4259" t="e" cm="1" vm="2">
        <f t="array" ref="AB4259">_FV(Table1[[#This Row],[State]],"Country/region",TRUE)</f>
        <v>#VALUE!</v>
      </c>
    </row>
    <row r="4260" spans="1:28" x14ac:dyDescent="0.35">
      <c r="A4260" t="s">
        <v>671</v>
      </c>
      <c r="B4260">
        <v>52</v>
      </c>
      <c r="C4260" t="s">
        <v>672</v>
      </c>
      <c r="D4260" t="s">
        <v>27</v>
      </c>
      <c r="E4260">
        <f>YEAR(Table1[[#This Row],[Order Date]])</f>
        <v>2013</v>
      </c>
      <c r="F4260">
        <v>1</v>
      </c>
      <c r="G4260">
        <f>MONTH(Table1[[#This Row],[Order Date]])</f>
        <v>12</v>
      </c>
      <c r="H4260" s="1">
        <v>41634</v>
      </c>
      <c r="I4260">
        <v>5957</v>
      </c>
      <c r="J4260" t="s">
        <v>28</v>
      </c>
      <c r="K4260">
        <v>23</v>
      </c>
      <c r="L4260">
        <v>20.99</v>
      </c>
      <c r="M4260" s="2">
        <v>0.1</v>
      </c>
      <c r="N4260">
        <v>391.87549999999999</v>
      </c>
      <c r="O4260">
        <v>4.8099999999999996</v>
      </c>
      <c r="P4260">
        <v>-38.015999999999998</v>
      </c>
      <c r="Q4260" s="2">
        <v>0.57999999999999996</v>
      </c>
      <c r="R4260" t="s">
        <v>96</v>
      </c>
      <c r="S4260" t="s">
        <v>80</v>
      </c>
      <c r="T4260" t="s">
        <v>1004</v>
      </c>
      <c r="U4260" t="s">
        <v>105</v>
      </c>
      <c r="V4260" t="s">
        <v>76</v>
      </c>
      <c r="W4260">
        <v>826</v>
      </c>
      <c r="X4260" s="1">
        <v>41637</v>
      </c>
      <c r="Y4260" t="s">
        <v>34</v>
      </c>
      <c r="Z4260" t="e" vm="6">
        <v>#VALUE!</v>
      </c>
      <c r="AA4260">
        <v>35211</v>
      </c>
      <c r="AB4260" t="e" cm="1" vm="2">
        <f t="array" ref="AB4260">_FV(Table1[[#This Row],[State]],"Country/region",TRUE)</f>
        <v>#VALUE!</v>
      </c>
    </row>
    <row r="4261" spans="1:28" x14ac:dyDescent="0.35">
      <c r="A4261" t="s">
        <v>219</v>
      </c>
      <c r="B4261">
        <v>52</v>
      </c>
      <c r="C4261" t="s">
        <v>3277</v>
      </c>
      <c r="D4261" t="s">
        <v>38</v>
      </c>
      <c r="E4261">
        <f>YEAR(Table1[[#This Row],[Order Date]])</f>
        <v>2013</v>
      </c>
      <c r="F4261">
        <v>1</v>
      </c>
      <c r="G4261">
        <f>MONTH(Table1[[#This Row],[Order Date]])</f>
        <v>12</v>
      </c>
      <c r="H4261" s="1">
        <v>41634</v>
      </c>
      <c r="I4261">
        <v>23329</v>
      </c>
      <c r="J4261" t="s">
        <v>47</v>
      </c>
      <c r="K4261">
        <v>47</v>
      </c>
      <c r="L4261">
        <v>125.99</v>
      </c>
      <c r="M4261" s="2">
        <v>0.05</v>
      </c>
      <c r="N4261">
        <v>4829.4534999999996</v>
      </c>
      <c r="O4261">
        <v>8.99</v>
      </c>
      <c r="P4261">
        <v>1235.1510000000001</v>
      </c>
      <c r="Q4261" s="2">
        <v>0.55000000000000004</v>
      </c>
      <c r="R4261" t="s">
        <v>96</v>
      </c>
      <c r="S4261" t="s">
        <v>30</v>
      </c>
      <c r="T4261" t="s">
        <v>982</v>
      </c>
      <c r="U4261" t="s">
        <v>105</v>
      </c>
      <c r="V4261" t="s">
        <v>52</v>
      </c>
      <c r="W4261">
        <v>3258</v>
      </c>
      <c r="X4261" s="1">
        <v>41638</v>
      </c>
      <c r="Y4261" t="s">
        <v>34</v>
      </c>
      <c r="Z4261" t="e" vm="4">
        <v>#VALUE!</v>
      </c>
      <c r="AA4261">
        <v>91104</v>
      </c>
      <c r="AB4261" t="e" cm="1" vm="2">
        <f t="array" ref="AB4261">_FV(Table1[[#This Row],[State]],"Country/region",TRUE)</f>
        <v>#VALUE!</v>
      </c>
    </row>
    <row r="4262" spans="1:28" x14ac:dyDescent="0.35">
      <c r="A4262" t="s">
        <v>1452</v>
      </c>
      <c r="B4262">
        <v>52</v>
      </c>
      <c r="C4262" t="s">
        <v>1154</v>
      </c>
      <c r="D4262" t="s">
        <v>46</v>
      </c>
      <c r="E4262">
        <f>YEAR(Table1[[#This Row],[Order Date]])</f>
        <v>2013</v>
      </c>
      <c r="F4262">
        <v>1</v>
      </c>
      <c r="G4262">
        <f>MONTH(Table1[[#This Row],[Order Date]])</f>
        <v>12</v>
      </c>
      <c r="H4262" s="1">
        <v>41634</v>
      </c>
      <c r="I4262">
        <v>19841</v>
      </c>
      <c r="J4262" t="s">
        <v>47</v>
      </c>
      <c r="K4262">
        <v>43</v>
      </c>
      <c r="L4262">
        <v>125.99</v>
      </c>
      <c r="M4262" s="2">
        <v>0.06</v>
      </c>
      <c r="N4262">
        <v>4687.6734999999999</v>
      </c>
      <c r="O4262">
        <v>8.08</v>
      </c>
      <c r="P4262">
        <v>1304.559</v>
      </c>
      <c r="Q4262" s="2">
        <v>0.56999999999999995</v>
      </c>
      <c r="R4262" t="s">
        <v>96</v>
      </c>
      <c r="S4262" t="s">
        <v>30</v>
      </c>
      <c r="T4262" t="s">
        <v>2831</v>
      </c>
      <c r="U4262" t="s">
        <v>105</v>
      </c>
      <c r="V4262" t="s">
        <v>76</v>
      </c>
      <c r="W4262">
        <v>2750</v>
      </c>
      <c r="X4262" s="1">
        <v>41653</v>
      </c>
      <c r="Y4262" t="s">
        <v>42</v>
      </c>
      <c r="Z4262" t="e" vm="10">
        <v>#VALUE!</v>
      </c>
      <c r="AA4262">
        <v>70458</v>
      </c>
      <c r="AB4262" t="e" cm="1" vm="2">
        <f t="array" ref="AB4262">_FV(Table1[[#This Row],[State]],"Country/region",TRUE)</f>
        <v>#VALUE!</v>
      </c>
    </row>
    <row r="4263" spans="1:28" x14ac:dyDescent="0.35">
      <c r="A4263" t="s">
        <v>177</v>
      </c>
      <c r="B4263">
        <v>52</v>
      </c>
      <c r="C4263" t="s">
        <v>1733</v>
      </c>
      <c r="D4263" t="s">
        <v>38</v>
      </c>
      <c r="E4263">
        <f>YEAR(Table1[[#This Row],[Order Date]])</f>
        <v>2013</v>
      </c>
      <c r="F4263">
        <v>1</v>
      </c>
      <c r="G4263">
        <f>MONTH(Table1[[#This Row],[Order Date]])</f>
        <v>12</v>
      </c>
      <c r="H4263" s="1">
        <v>41634</v>
      </c>
      <c r="I4263">
        <v>45408</v>
      </c>
      <c r="J4263" t="s">
        <v>47</v>
      </c>
      <c r="K4263">
        <v>25</v>
      </c>
      <c r="L4263">
        <v>29.89</v>
      </c>
      <c r="M4263" s="2">
        <v>0.05</v>
      </c>
      <c r="N4263">
        <v>716.99</v>
      </c>
      <c r="O4263">
        <v>1.99</v>
      </c>
      <c r="P4263">
        <v>174.06</v>
      </c>
      <c r="Q4263" s="2">
        <v>0.5</v>
      </c>
      <c r="R4263" t="s">
        <v>96</v>
      </c>
      <c r="S4263" t="s">
        <v>139</v>
      </c>
      <c r="T4263" t="s">
        <v>617</v>
      </c>
      <c r="U4263" t="s">
        <v>102</v>
      </c>
      <c r="V4263" t="s">
        <v>76</v>
      </c>
      <c r="W4263">
        <v>6392</v>
      </c>
      <c r="X4263" s="1">
        <v>41656</v>
      </c>
      <c r="Y4263" t="s">
        <v>34</v>
      </c>
      <c r="Z4263" t="e" vm="18">
        <v>#VALUE!</v>
      </c>
      <c r="AA4263">
        <v>20151</v>
      </c>
      <c r="AB4263" t="e" cm="1" vm="2">
        <f t="array" ref="AB4263">_FV(Table1[[#This Row],[State]],"Country/region",TRUE)</f>
        <v>#VALUE!</v>
      </c>
    </row>
    <row r="4264" spans="1:28" x14ac:dyDescent="0.35">
      <c r="A4264" t="s">
        <v>219</v>
      </c>
      <c r="B4264">
        <v>52</v>
      </c>
      <c r="C4264" t="s">
        <v>3277</v>
      </c>
      <c r="D4264" t="s">
        <v>38</v>
      </c>
      <c r="E4264">
        <f>YEAR(Table1[[#This Row],[Order Date]])</f>
        <v>2013</v>
      </c>
      <c r="F4264">
        <v>1</v>
      </c>
      <c r="G4264">
        <f>MONTH(Table1[[#This Row],[Order Date]])</f>
        <v>12</v>
      </c>
      <c r="H4264" s="1">
        <v>41634</v>
      </c>
      <c r="I4264">
        <v>23329</v>
      </c>
      <c r="J4264" t="s">
        <v>47</v>
      </c>
      <c r="K4264">
        <v>4</v>
      </c>
      <c r="L4264">
        <v>7.99</v>
      </c>
      <c r="M4264" s="2">
        <v>0.05</v>
      </c>
      <c r="N4264">
        <v>31.118500000000001</v>
      </c>
      <c r="O4264">
        <v>5.03</v>
      </c>
      <c r="P4264">
        <v>-46.904000000000003</v>
      </c>
      <c r="Q4264" s="2">
        <v>0.6</v>
      </c>
      <c r="R4264" t="s">
        <v>96</v>
      </c>
      <c r="S4264" t="s">
        <v>80</v>
      </c>
      <c r="T4264" t="s">
        <v>1909</v>
      </c>
      <c r="U4264" t="s">
        <v>105</v>
      </c>
      <c r="V4264" t="s">
        <v>52</v>
      </c>
      <c r="W4264">
        <v>3257</v>
      </c>
      <c r="X4264" s="1">
        <v>41658</v>
      </c>
      <c r="Y4264" t="s">
        <v>34</v>
      </c>
      <c r="Z4264" t="e" vm="4">
        <v>#VALUE!</v>
      </c>
      <c r="AA4264">
        <v>91104</v>
      </c>
      <c r="AB4264" t="e" cm="1" vm="2">
        <f t="array" ref="AB4264">_FV(Table1[[#This Row],[State]],"Country/region",TRUE)</f>
        <v>#VALUE!</v>
      </c>
    </row>
    <row r="4265" spans="1:28" x14ac:dyDescent="0.35">
      <c r="A4265" t="s">
        <v>1153</v>
      </c>
      <c r="B4265">
        <v>52</v>
      </c>
      <c r="C4265" t="s">
        <v>1154</v>
      </c>
      <c r="D4265" t="s">
        <v>46</v>
      </c>
      <c r="E4265">
        <f>YEAR(Table1[[#This Row],[Order Date]])</f>
        <v>2013</v>
      </c>
      <c r="F4265">
        <v>1</v>
      </c>
      <c r="G4265">
        <f>MONTH(Table1[[#This Row],[Order Date]])</f>
        <v>12</v>
      </c>
      <c r="H4265" s="1">
        <v>41634</v>
      </c>
      <c r="I4265">
        <v>19841</v>
      </c>
      <c r="J4265" t="s">
        <v>47</v>
      </c>
      <c r="K4265">
        <v>17</v>
      </c>
      <c r="L4265">
        <v>11.97</v>
      </c>
      <c r="M4265" s="2">
        <v>0.03</v>
      </c>
      <c r="N4265">
        <v>213.06</v>
      </c>
      <c r="O4265">
        <v>5.81</v>
      </c>
      <c r="P4265">
        <v>-31.74</v>
      </c>
      <c r="Q4265" s="2">
        <v>0.6</v>
      </c>
      <c r="R4265" t="s">
        <v>29</v>
      </c>
      <c r="S4265" t="s">
        <v>139</v>
      </c>
      <c r="T4265" t="s">
        <v>1070</v>
      </c>
      <c r="U4265" t="s">
        <v>88</v>
      </c>
      <c r="V4265" t="s">
        <v>33</v>
      </c>
      <c r="W4265">
        <v>2748</v>
      </c>
      <c r="X4265" s="1">
        <v>41661</v>
      </c>
      <c r="Y4265" t="s">
        <v>34</v>
      </c>
      <c r="Z4265" t="e" vm="15">
        <v>#VALUE!</v>
      </c>
      <c r="AA4265">
        <v>12306</v>
      </c>
      <c r="AB4265" t="e" cm="1" vm="2">
        <f t="array" ref="AB4265">_FV(Table1[[#This Row],[State]],"Country/region",TRUE)</f>
        <v>#VALUE!</v>
      </c>
    </row>
    <row r="4266" spans="1:28" x14ac:dyDescent="0.35">
      <c r="A4266" t="s">
        <v>1153</v>
      </c>
      <c r="B4266">
        <v>52</v>
      </c>
      <c r="C4266" t="s">
        <v>1154</v>
      </c>
      <c r="D4266" t="s">
        <v>46</v>
      </c>
      <c r="E4266">
        <f>YEAR(Table1[[#This Row],[Order Date]])</f>
        <v>2013</v>
      </c>
      <c r="F4266">
        <v>1</v>
      </c>
      <c r="G4266">
        <f>MONTH(Table1[[#This Row],[Order Date]])</f>
        <v>12</v>
      </c>
      <c r="H4266" s="1">
        <v>41634</v>
      </c>
      <c r="I4266">
        <v>19841</v>
      </c>
      <c r="J4266" t="s">
        <v>47</v>
      </c>
      <c r="K4266">
        <v>7</v>
      </c>
      <c r="L4266">
        <v>195.99</v>
      </c>
      <c r="M4266" s="2">
        <v>0.08</v>
      </c>
      <c r="N4266">
        <v>1126.4880000000001</v>
      </c>
      <c r="O4266">
        <v>4.2</v>
      </c>
      <c r="P4266">
        <v>-557.95299999999997</v>
      </c>
      <c r="Q4266" s="2">
        <v>0.6</v>
      </c>
      <c r="R4266" t="s">
        <v>96</v>
      </c>
      <c r="S4266" t="s">
        <v>30</v>
      </c>
      <c r="T4266">
        <v>688</v>
      </c>
      <c r="U4266" t="s">
        <v>105</v>
      </c>
      <c r="V4266" t="s">
        <v>33</v>
      </c>
      <c r="W4266">
        <v>2749</v>
      </c>
      <c r="X4266" s="1">
        <v>41665</v>
      </c>
      <c r="Y4266" t="s">
        <v>34</v>
      </c>
      <c r="Z4266" t="e" vm="15">
        <v>#VALUE!</v>
      </c>
      <c r="AA4266">
        <v>12306</v>
      </c>
      <c r="AB4266" t="e" cm="1" vm="2">
        <f t="array" ref="AB4266">_FV(Table1[[#This Row],[State]],"Country/region",TRUE)</f>
        <v>#VALUE!</v>
      </c>
    </row>
    <row r="4267" spans="1:28" x14ac:dyDescent="0.35">
      <c r="A4267" t="s">
        <v>2817</v>
      </c>
      <c r="B4267">
        <v>52</v>
      </c>
      <c r="C4267" t="s">
        <v>1277</v>
      </c>
      <c r="D4267" t="s">
        <v>38</v>
      </c>
      <c r="E4267">
        <f>YEAR(Table1[[#This Row],[Order Date]])</f>
        <v>2013</v>
      </c>
      <c r="F4267">
        <v>1</v>
      </c>
      <c r="G4267">
        <f>MONTH(Table1[[#This Row],[Order Date]])</f>
        <v>12</v>
      </c>
      <c r="H4267" s="1">
        <v>41635</v>
      </c>
      <c r="I4267">
        <v>195</v>
      </c>
      <c r="J4267" t="s">
        <v>131</v>
      </c>
      <c r="K4267">
        <v>34</v>
      </c>
      <c r="L4267">
        <v>36.549999999999997</v>
      </c>
      <c r="M4267" s="2">
        <v>0.03</v>
      </c>
      <c r="N4267">
        <v>1315.74</v>
      </c>
      <c r="O4267">
        <v>13.89</v>
      </c>
      <c r="P4267">
        <v>260.87</v>
      </c>
      <c r="Q4267" s="2">
        <v>0.41</v>
      </c>
      <c r="R4267" t="s">
        <v>29</v>
      </c>
      <c r="S4267" t="s">
        <v>59</v>
      </c>
      <c r="T4267" t="s">
        <v>1194</v>
      </c>
      <c r="U4267" t="s">
        <v>88</v>
      </c>
      <c r="V4267" t="s">
        <v>52</v>
      </c>
      <c r="W4267">
        <v>30</v>
      </c>
      <c r="X4267" s="1">
        <v>41637</v>
      </c>
      <c r="Y4267" t="s">
        <v>34</v>
      </c>
      <c r="Z4267" t="e" vm="4">
        <v>#VALUE!</v>
      </c>
      <c r="AA4267">
        <v>90805</v>
      </c>
      <c r="AB4267" t="e" cm="1" vm="2">
        <f t="array" ref="AB4267">_FV(Table1[[#This Row],[State]],"Country/region",TRUE)</f>
        <v>#VALUE!</v>
      </c>
    </row>
    <row r="4268" spans="1:28" x14ac:dyDescent="0.35">
      <c r="A4268" t="s">
        <v>696</v>
      </c>
      <c r="B4268">
        <v>52</v>
      </c>
      <c r="C4268" t="s">
        <v>697</v>
      </c>
      <c r="D4268" t="s">
        <v>27</v>
      </c>
      <c r="E4268">
        <f>YEAR(Table1[[#This Row],[Order Date]])</f>
        <v>2013</v>
      </c>
      <c r="F4268">
        <v>1</v>
      </c>
      <c r="G4268">
        <f>MONTH(Table1[[#This Row],[Order Date]])</f>
        <v>12</v>
      </c>
      <c r="H4268" s="1">
        <v>41635</v>
      </c>
      <c r="I4268">
        <v>32131</v>
      </c>
      <c r="J4268" t="s">
        <v>58</v>
      </c>
      <c r="K4268">
        <v>34</v>
      </c>
      <c r="L4268">
        <v>3.78</v>
      </c>
      <c r="M4268" s="2">
        <v>0.03</v>
      </c>
      <c r="N4268">
        <v>126.62</v>
      </c>
      <c r="O4268">
        <v>0.71</v>
      </c>
      <c r="P4268">
        <v>44.8</v>
      </c>
      <c r="Q4268" s="2">
        <v>0.39</v>
      </c>
      <c r="R4268" t="s">
        <v>29</v>
      </c>
      <c r="S4268" t="s">
        <v>59</v>
      </c>
      <c r="T4268" t="s">
        <v>2526</v>
      </c>
      <c r="U4268" t="s">
        <v>232</v>
      </c>
      <c r="V4268" t="s">
        <v>68</v>
      </c>
      <c r="W4268">
        <v>4515</v>
      </c>
      <c r="X4268" s="1">
        <v>41637</v>
      </c>
      <c r="Y4268" t="s">
        <v>34</v>
      </c>
      <c r="Z4268" t="e" vm="11">
        <v>#VALUE!</v>
      </c>
      <c r="AA4268">
        <v>75067</v>
      </c>
      <c r="AB4268" t="e" cm="1" vm="2">
        <f t="array" ref="AB4268">_FV(Table1[[#This Row],[State]],"Country/region",TRUE)</f>
        <v>#VALUE!</v>
      </c>
    </row>
    <row r="4269" spans="1:28" x14ac:dyDescent="0.35">
      <c r="A4269" t="s">
        <v>201</v>
      </c>
      <c r="B4269">
        <v>52</v>
      </c>
      <c r="C4269" t="s">
        <v>1862</v>
      </c>
      <c r="D4269" t="s">
        <v>38</v>
      </c>
      <c r="E4269">
        <f>YEAR(Table1[[#This Row],[Order Date]])</f>
        <v>2013</v>
      </c>
      <c r="F4269">
        <v>1</v>
      </c>
      <c r="G4269">
        <f>MONTH(Table1[[#This Row],[Order Date]])</f>
        <v>12</v>
      </c>
      <c r="H4269" s="1">
        <v>41636</v>
      </c>
      <c r="I4269">
        <v>258</v>
      </c>
      <c r="J4269" t="s">
        <v>58</v>
      </c>
      <c r="K4269">
        <v>7</v>
      </c>
      <c r="L4269">
        <v>20.98</v>
      </c>
      <c r="M4269" s="2">
        <v>0</v>
      </c>
      <c r="N4269">
        <v>201.36</v>
      </c>
      <c r="O4269">
        <v>53.03</v>
      </c>
      <c r="P4269">
        <v>-284.39999999999998</v>
      </c>
      <c r="Q4269" s="2">
        <v>0.78</v>
      </c>
      <c r="R4269" t="s">
        <v>29</v>
      </c>
      <c r="S4269" t="s">
        <v>49</v>
      </c>
      <c r="T4269" t="s">
        <v>801</v>
      </c>
      <c r="U4269" t="s">
        <v>32</v>
      </c>
      <c r="V4269" t="s">
        <v>33</v>
      </c>
      <c r="W4269">
        <v>43</v>
      </c>
      <c r="X4269" s="1">
        <v>41637</v>
      </c>
      <c r="Y4269" t="s">
        <v>53</v>
      </c>
      <c r="Z4269" t="e" vm="21">
        <v>#VALUE!</v>
      </c>
      <c r="AA4269">
        <v>4011</v>
      </c>
      <c r="AB4269" t="e" cm="1" vm="2">
        <f t="array" ref="AB4269">_FV(Table1[[#This Row],[State]],"Country/region",TRUE)</f>
        <v>#VALUE!</v>
      </c>
    </row>
    <row r="4270" spans="1:28" x14ac:dyDescent="0.35">
      <c r="A4270" t="s">
        <v>1315</v>
      </c>
      <c r="B4270">
        <v>52</v>
      </c>
      <c r="C4270" t="s">
        <v>1316</v>
      </c>
      <c r="D4270" t="s">
        <v>57</v>
      </c>
      <c r="E4270">
        <f>YEAR(Table1[[#This Row],[Order Date]])</f>
        <v>2013</v>
      </c>
      <c r="F4270">
        <v>1</v>
      </c>
      <c r="G4270">
        <f>MONTH(Table1[[#This Row],[Order Date]])</f>
        <v>12</v>
      </c>
      <c r="H4270" s="1">
        <v>41636</v>
      </c>
      <c r="I4270">
        <v>229</v>
      </c>
      <c r="J4270" t="s">
        <v>58</v>
      </c>
      <c r="K4270">
        <v>24</v>
      </c>
      <c r="L4270">
        <v>24.92</v>
      </c>
      <c r="M4270" s="2">
        <v>0.02</v>
      </c>
      <c r="N4270">
        <v>599.1</v>
      </c>
      <c r="O4270">
        <v>12.98</v>
      </c>
      <c r="P4270">
        <v>3.8165</v>
      </c>
      <c r="Q4270" s="2">
        <v>0.39</v>
      </c>
      <c r="R4270" t="s">
        <v>29</v>
      </c>
      <c r="S4270" t="s">
        <v>30</v>
      </c>
      <c r="T4270" t="s">
        <v>1021</v>
      </c>
      <c r="U4270" t="s">
        <v>67</v>
      </c>
      <c r="V4270" t="s">
        <v>76</v>
      </c>
      <c r="W4270">
        <v>38</v>
      </c>
      <c r="X4270" s="1">
        <v>41637</v>
      </c>
      <c r="Y4270" t="s">
        <v>34</v>
      </c>
      <c r="Z4270" t="e" vm="44">
        <v>#VALUE!</v>
      </c>
      <c r="AA4270">
        <v>30318</v>
      </c>
      <c r="AB4270" t="e" cm="1" vm="2">
        <f t="array" ref="AB4270">_FV(Table1[[#This Row],[State]],"Country/region",TRUE)</f>
        <v>#VALUE!</v>
      </c>
    </row>
    <row r="4271" spans="1:28" x14ac:dyDescent="0.35">
      <c r="A4271" t="s">
        <v>805</v>
      </c>
      <c r="B4271">
        <v>52</v>
      </c>
      <c r="C4271" t="s">
        <v>554</v>
      </c>
      <c r="D4271" t="s">
        <v>57</v>
      </c>
      <c r="E4271">
        <f>YEAR(Table1[[#This Row],[Order Date]])</f>
        <v>2013</v>
      </c>
      <c r="F4271">
        <v>1</v>
      </c>
      <c r="G4271">
        <f>MONTH(Table1[[#This Row],[Order Date]])</f>
        <v>12</v>
      </c>
      <c r="H4271" s="1">
        <v>41636</v>
      </c>
      <c r="I4271">
        <v>229</v>
      </c>
      <c r="J4271" t="s">
        <v>58</v>
      </c>
      <c r="K4271">
        <v>43</v>
      </c>
      <c r="L4271">
        <v>12.64</v>
      </c>
      <c r="M4271" s="2">
        <v>0.11</v>
      </c>
      <c r="N4271">
        <v>586.11</v>
      </c>
      <c r="O4271">
        <v>4.9800000000000004</v>
      </c>
      <c r="P4271">
        <v>98.44</v>
      </c>
      <c r="Q4271" s="2">
        <v>0.48</v>
      </c>
      <c r="R4271" t="s">
        <v>48</v>
      </c>
      <c r="S4271" t="s">
        <v>139</v>
      </c>
      <c r="T4271" t="s">
        <v>1032</v>
      </c>
      <c r="U4271" t="s">
        <v>82</v>
      </c>
      <c r="V4271" t="s">
        <v>68</v>
      </c>
      <c r="W4271">
        <v>37</v>
      </c>
      <c r="X4271" s="1">
        <v>41638</v>
      </c>
      <c r="Y4271" t="s">
        <v>34</v>
      </c>
      <c r="Z4271" t="e" vm="5">
        <v>#VALUE!</v>
      </c>
      <c r="AA4271">
        <v>55434</v>
      </c>
      <c r="AB4271" t="e" cm="1" vm="2">
        <f t="array" ref="AB4271">_FV(Table1[[#This Row],[State]],"Country/region",TRUE)</f>
        <v>#VALUE!</v>
      </c>
    </row>
    <row r="4272" spans="1:28" x14ac:dyDescent="0.35">
      <c r="A4272" t="s">
        <v>552</v>
      </c>
      <c r="B4272">
        <v>52</v>
      </c>
      <c r="C4272" t="s">
        <v>1630</v>
      </c>
      <c r="D4272" t="s">
        <v>57</v>
      </c>
      <c r="E4272">
        <f>YEAR(Table1[[#This Row],[Order Date]])</f>
        <v>2013</v>
      </c>
      <c r="F4272">
        <v>1</v>
      </c>
      <c r="G4272">
        <f>MONTH(Table1[[#This Row],[Order Date]])</f>
        <v>12</v>
      </c>
      <c r="H4272" s="1">
        <v>41636</v>
      </c>
      <c r="I4272">
        <v>55363</v>
      </c>
      <c r="J4272" t="s">
        <v>28</v>
      </c>
      <c r="K4272">
        <v>14</v>
      </c>
      <c r="L4272">
        <v>155.06</v>
      </c>
      <c r="M4272" s="2">
        <v>0.03</v>
      </c>
      <c r="N4272">
        <v>2232.06</v>
      </c>
      <c r="O4272">
        <v>7.07</v>
      </c>
      <c r="P4272">
        <v>542.16</v>
      </c>
      <c r="Q4272" s="2">
        <v>0.59</v>
      </c>
      <c r="R4272" t="s">
        <v>29</v>
      </c>
      <c r="S4272" t="s">
        <v>30</v>
      </c>
      <c r="T4272" t="s">
        <v>70</v>
      </c>
      <c r="U4272" t="s">
        <v>32</v>
      </c>
      <c r="V4272" t="s">
        <v>68</v>
      </c>
      <c r="W4272">
        <v>7729</v>
      </c>
      <c r="X4272" s="1">
        <v>41638</v>
      </c>
      <c r="Y4272" t="s">
        <v>34</v>
      </c>
      <c r="Z4272" t="e" vm="16">
        <v>#VALUE!</v>
      </c>
      <c r="AA4272">
        <v>60131</v>
      </c>
      <c r="AB4272" t="e" cm="1" vm="2">
        <f t="array" ref="AB4272">_FV(Table1[[#This Row],[State]],"Country/region",TRUE)</f>
        <v>#VALUE!</v>
      </c>
    </row>
    <row r="4273" spans="1:28" x14ac:dyDescent="0.35">
      <c r="A4273" t="s">
        <v>1972</v>
      </c>
      <c r="B4273">
        <v>52</v>
      </c>
      <c r="C4273" t="s">
        <v>1973</v>
      </c>
      <c r="D4273" t="s">
        <v>46</v>
      </c>
      <c r="E4273">
        <f>YEAR(Table1[[#This Row],[Order Date]])</f>
        <v>2013</v>
      </c>
      <c r="F4273">
        <v>1</v>
      </c>
      <c r="G4273">
        <f>MONTH(Table1[[#This Row],[Order Date]])</f>
        <v>12</v>
      </c>
      <c r="H4273" s="1">
        <v>41636</v>
      </c>
      <c r="I4273">
        <v>21024</v>
      </c>
      <c r="J4273" t="s">
        <v>131</v>
      </c>
      <c r="K4273">
        <v>34</v>
      </c>
      <c r="L4273">
        <v>5.84</v>
      </c>
      <c r="M4273" s="2">
        <v>0.05</v>
      </c>
      <c r="N4273">
        <v>195.49</v>
      </c>
      <c r="O4273">
        <v>1.2</v>
      </c>
      <c r="P4273">
        <v>33.799999999999997</v>
      </c>
      <c r="Q4273" s="2">
        <v>0.55000000000000004</v>
      </c>
      <c r="R4273" t="s">
        <v>29</v>
      </c>
      <c r="S4273" t="s">
        <v>59</v>
      </c>
      <c r="T4273" t="s">
        <v>1846</v>
      </c>
      <c r="U4273" t="s">
        <v>88</v>
      </c>
      <c r="V4273" t="s">
        <v>68</v>
      </c>
      <c r="W4273">
        <v>2912</v>
      </c>
      <c r="X4273" s="1">
        <v>41638</v>
      </c>
      <c r="Y4273" t="s">
        <v>34</v>
      </c>
      <c r="Z4273" t="e" vm="40">
        <v>#VALUE!</v>
      </c>
      <c r="AA4273">
        <v>66209</v>
      </c>
      <c r="AB4273" t="e" cm="1" vm="2">
        <f t="array" ref="AB4273">_FV(Table1[[#This Row],[State]],"Country/region",TRUE)</f>
        <v>#VALUE!</v>
      </c>
    </row>
    <row r="4274" spans="1:28" x14ac:dyDescent="0.35">
      <c r="A4274" t="s">
        <v>2310</v>
      </c>
      <c r="B4274">
        <v>52</v>
      </c>
      <c r="C4274" t="s">
        <v>1862</v>
      </c>
      <c r="D4274" t="s">
        <v>38</v>
      </c>
      <c r="E4274">
        <f>YEAR(Table1[[#This Row],[Order Date]])</f>
        <v>2013</v>
      </c>
      <c r="F4274">
        <v>1</v>
      </c>
      <c r="G4274">
        <f>MONTH(Table1[[#This Row],[Order Date]])</f>
        <v>12</v>
      </c>
      <c r="H4274" s="1">
        <v>41636</v>
      </c>
      <c r="I4274">
        <v>258</v>
      </c>
      <c r="J4274" t="s">
        <v>58</v>
      </c>
      <c r="K4274">
        <v>33</v>
      </c>
      <c r="L4274">
        <v>6.54</v>
      </c>
      <c r="M4274" s="2">
        <v>0.02</v>
      </c>
      <c r="N4274">
        <v>216.77</v>
      </c>
      <c r="O4274">
        <v>5.27</v>
      </c>
      <c r="P4274">
        <v>-55.107999999999997</v>
      </c>
      <c r="Q4274" s="2">
        <v>0.36</v>
      </c>
      <c r="R4274" t="s">
        <v>29</v>
      </c>
      <c r="S4274" t="s">
        <v>30</v>
      </c>
      <c r="T4274" t="s">
        <v>2302</v>
      </c>
      <c r="U4274" t="s">
        <v>67</v>
      </c>
      <c r="V4274" t="s">
        <v>33</v>
      </c>
      <c r="W4274">
        <v>44</v>
      </c>
      <c r="X4274" s="1">
        <v>41638</v>
      </c>
      <c r="Y4274" t="s">
        <v>34</v>
      </c>
      <c r="Z4274" t="e" vm="48">
        <v>#VALUE!</v>
      </c>
      <c r="AA4274">
        <v>3051</v>
      </c>
      <c r="AB4274" t="e" cm="1" vm="2">
        <f t="array" ref="AB4274">_FV(Table1[[#This Row],[State]],"Country/region",TRUE)</f>
        <v>#VALUE!</v>
      </c>
    </row>
    <row r="4275" spans="1:28" x14ac:dyDescent="0.35">
      <c r="A4275" t="s">
        <v>743</v>
      </c>
      <c r="B4275">
        <v>52</v>
      </c>
      <c r="C4275" t="s">
        <v>1862</v>
      </c>
      <c r="D4275" t="s">
        <v>38</v>
      </c>
      <c r="E4275">
        <f>YEAR(Table1[[#This Row],[Order Date]])</f>
        <v>2013</v>
      </c>
      <c r="F4275">
        <v>1</v>
      </c>
      <c r="G4275">
        <f>MONTH(Table1[[#This Row],[Order Date]])</f>
        <v>12</v>
      </c>
      <c r="H4275" s="1">
        <v>41636</v>
      </c>
      <c r="I4275">
        <v>258</v>
      </c>
      <c r="J4275" t="s">
        <v>58</v>
      </c>
      <c r="K4275">
        <v>21</v>
      </c>
      <c r="L4275">
        <v>6.48</v>
      </c>
      <c r="M4275" s="2">
        <v>0</v>
      </c>
      <c r="N4275">
        <v>154.35</v>
      </c>
      <c r="O4275">
        <v>8.74</v>
      </c>
      <c r="P4275">
        <v>-91.14</v>
      </c>
      <c r="Q4275" s="2">
        <v>0.36</v>
      </c>
      <c r="R4275" t="s">
        <v>29</v>
      </c>
      <c r="S4275" t="s">
        <v>30</v>
      </c>
      <c r="T4275" t="s">
        <v>2541</v>
      </c>
      <c r="U4275" t="s">
        <v>61</v>
      </c>
      <c r="V4275" t="s">
        <v>33</v>
      </c>
      <c r="W4275">
        <v>42</v>
      </c>
      <c r="X4275" s="1">
        <v>41638</v>
      </c>
      <c r="Y4275" t="s">
        <v>34</v>
      </c>
      <c r="Z4275" t="e" vm="21">
        <v>#VALUE!</v>
      </c>
      <c r="AA4275">
        <v>4210</v>
      </c>
      <c r="AB4275" t="e" cm="1" vm="2">
        <f t="array" ref="AB4275">_FV(Table1[[#This Row],[State]],"Country/region",TRUE)</f>
        <v>#VALUE!</v>
      </c>
    </row>
    <row r="4276" spans="1:28" x14ac:dyDescent="0.35">
      <c r="A4276" t="s">
        <v>1044</v>
      </c>
      <c r="B4276">
        <v>52</v>
      </c>
      <c r="C4276" t="s">
        <v>1817</v>
      </c>
      <c r="D4276" t="s">
        <v>46</v>
      </c>
      <c r="E4276">
        <f>YEAR(Table1[[#This Row],[Order Date]])</f>
        <v>2013</v>
      </c>
      <c r="F4276">
        <v>1</v>
      </c>
      <c r="G4276">
        <f>MONTH(Table1[[#This Row],[Order Date]])</f>
        <v>12</v>
      </c>
      <c r="H4276" s="1">
        <v>41636</v>
      </c>
      <c r="I4276">
        <v>7301</v>
      </c>
      <c r="J4276" t="s">
        <v>47</v>
      </c>
      <c r="K4276">
        <v>17</v>
      </c>
      <c r="L4276">
        <v>65.989999999999995</v>
      </c>
      <c r="M4276" s="2">
        <v>0.06</v>
      </c>
      <c r="N4276">
        <v>959.08900000000006</v>
      </c>
      <c r="O4276">
        <v>2.5</v>
      </c>
      <c r="P4276">
        <v>124.992</v>
      </c>
      <c r="Q4276" s="2">
        <v>0.55000000000000004</v>
      </c>
      <c r="R4276" t="s">
        <v>96</v>
      </c>
      <c r="S4276" t="s">
        <v>30</v>
      </c>
      <c r="T4276">
        <v>6000</v>
      </c>
      <c r="U4276" t="s">
        <v>105</v>
      </c>
      <c r="V4276" t="s">
        <v>33</v>
      </c>
      <c r="W4276">
        <v>1005</v>
      </c>
      <c r="X4276" s="1">
        <v>41653</v>
      </c>
      <c r="Y4276" t="s">
        <v>34</v>
      </c>
      <c r="Z4276" t="e" vm="15">
        <v>#VALUE!</v>
      </c>
      <c r="AA4276">
        <v>10550</v>
      </c>
      <c r="AB4276" t="e" cm="1" vm="2">
        <f t="array" ref="AB4276">_FV(Table1[[#This Row],[State]],"Country/region",TRUE)</f>
        <v>#VALUE!</v>
      </c>
    </row>
    <row r="4277" spans="1:28" x14ac:dyDescent="0.35">
      <c r="A4277" t="s">
        <v>1753</v>
      </c>
      <c r="B4277">
        <v>52</v>
      </c>
      <c r="C4277" t="s">
        <v>1754</v>
      </c>
      <c r="D4277" t="s">
        <v>27</v>
      </c>
      <c r="E4277">
        <f>YEAR(Table1[[#This Row],[Order Date]])</f>
        <v>2013</v>
      </c>
      <c r="F4277">
        <v>1</v>
      </c>
      <c r="G4277">
        <f>MONTH(Table1[[#This Row],[Order Date]])</f>
        <v>12</v>
      </c>
      <c r="H4277" s="1">
        <v>41637</v>
      </c>
      <c r="I4277">
        <v>23399</v>
      </c>
      <c r="J4277" t="s">
        <v>28</v>
      </c>
      <c r="K4277">
        <v>14</v>
      </c>
      <c r="L4277">
        <v>13.48</v>
      </c>
      <c r="M4277" s="2">
        <v>0.01</v>
      </c>
      <c r="N4277">
        <v>209.3</v>
      </c>
      <c r="O4277">
        <v>4.51</v>
      </c>
      <c r="P4277">
        <v>7.86</v>
      </c>
      <c r="Q4277" s="2">
        <v>0.59</v>
      </c>
      <c r="R4277" t="s">
        <v>29</v>
      </c>
      <c r="S4277" t="s">
        <v>30</v>
      </c>
      <c r="T4277" t="s">
        <v>1046</v>
      </c>
      <c r="U4277" t="s">
        <v>32</v>
      </c>
      <c r="V4277" t="s">
        <v>76</v>
      </c>
      <c r="W4277">
        <v>3275</v>
      </c>
      <c r="X4277" s="1">
        <v>41637</v>
      </c>
      <c r="Y4277" t="s">
        <v>42</v>
      </c>
      <c r="Z4277" t="e" vm="44">
        <v>#VALUE!</v>
      </c>
      <c r="AA4277">
        <v>30721</v>
      </c>
      <c r="AB4277" t="e" cm="1" vm="2">
        <f t="array" ref="AB4277">_FV(Table1[[#This Row],[State]],"Country/region",TRUE)</f>
        <v>#VALUE!</v>
      </c>
    </row>
    <row r="4278" spans="1:28" x14ac:dyDescent="0.35">
      <c r="A4278" t="s">
        <v>1727</v>
      </c>
      <c r="B4278">
        <v>52</v>
      </c>
      <c r="C4278" t="s">
        <v>1728</v>
      </c>
      <c r="D4278" t="s">
        <v>46</v>
      </c>
      <c r="E4278">
        <f>YEAR(Table1[[#This Row],[Order Date]])</f>
        <v>2013</v>
      </c>
      <c r="F4278">
        <v>1</v>
      </c>
      <c r="G4278">
        <f>MONTH(Table1[[#This Row],[Order Date]])</f>
        <v>12</v>
      </c>
      <c r="H4278" s="1">
        <v>41637</v>
      </c>
      <c r="I4278">
        <v>47267</v>
      </c>
      <c r="J4278" t="s">
        <v>131</v>
      </c>
      <c r="K4278">
        <v>14</v>
      </c>
      <c r="L4278">
        <v>70.89</v>
      </c>
      <c r="M4278" s="2">
        <v>0.04</v>
      </c>
      <c r="N4278">
        <v>1042.06</v>
      </c>
      <c r="O4278">
        <v>89.3</v>
      </c>
      <c r="P4278">
        <v>-931.24800000000005</v>
      </c>
      <c r="Q4278" s="2">
        <v>0.69</v>
      </c>
      <c r="R4278" t="s">
        <v>48</v>
      </c>
      <c r="S4278" t="s">
        <v>73</v>
      </c>
      <c r="T4278" t="s">
        <v>1810</v>
      </c>
      <c r="U4278" t="s">
        <v>75</v>
      </c>
      <c r="V4278" t="s">
        <v>68</v>
      </c>
      <c r="W4278">
        <v>6645</v>
      </c>
      <c r="X4278" s="1">
        <v>41638</v>
      </c>
      <c r="Y4278" t="s">
        <v>53</v>
      </c>
      <c r="Z4278" t="e" vm="5">
        <v>#VALUE!</v>
      </c>
      <c r="AA4278">
        <v>55060</v>
      </c>
      <c r="AB4278" t="e" cm="1" vm="2">
        <f t="array" ref="AB4278">_FV(Table1[[#This Row],[State]],"Country/region",TRUE)</f>
        <v>#VALUE!</v>
      </c>
    </row>
    <row r="4279" spans="1:28" x14ac:dyDescent="0.35">
      <c r="A4279" t="s">
        <v>1727</v>
      </c>
      <c r="B4279">
        <v>52</v>
      </c>
      <c r="C4279" t="s">
        <v>1728</v>
      </c>
      <c r="D4279" t="s">
        <v>46</v>
      </c>
      <c r="E4279">
        <f>YEAR(Table1[[#This Row],[Order Date]])</f>
        <v>2013</v>
      </c>
      <c r="F4279">
        <v>1</v>
      </c>
      <c r="G4279">
        <f>MONTH(Table1[[#This Row],[Order Date]])</f>
        <v>12</v>
      </c>
      <c r="H4279" s="1">
        <v>41637</v>
      </c>
      <c r="I4279">
        <v>47267</v>
      </c>
      <c r="J4279" t="s">
        <v>131</v>
      </c>
      <c r="K4279">
        <v>24</v>
      </c>
      <c r="L4279">
        <v>19.98</v>
      </c>
      <c r="M4279" s="2">
        <v>0.02</v>
      </c>
      <c r="N4279">
        <v>492.71</v>
      </c>
      <c r="O4279">
        <v>8.68</v>
      </c>
      <c r="P4279">
        <v>67.010000000000005</v>
      </c>
      <c r="Q4279" s="2">
        <v>0.37</v>
      </c>
      <c r="R4279" t="s">
        <v>29</v>
      </c>
      <c r="S4279" t="s">
        <v>30</v>
      </c>
      <c r="T4279" t="s">
        <v>442</v>
      </c>
      <c r="U4279" t="s">
        <v>61</v>
      </c>
      <c r="V4279" t="s">
        <v>68</v>
      </c>
      <c r="W4279">
        <v>6644</v>
      </c>
      <c r="X4279" s="1">
        <v>41638</v>
      </c>
      <c r="Y4279" t="s">
        <v>34</v>
      </c>
      <c r="Z4279" t="e" vm="5">
        <v>#VALUE!</v>
      </c>
      <c r="AA4279">
        <v>55060</v>
      </c>
      <c r="AB4279" t="e" cm="1" vm="2">
        <f t="array" ref="AB4279">_FV(Table1[[#This Row],[State]],"Country/region",TRUE)</f>
        <v>#VALUE!</v>
      </c>
    </row>
    <row r="4280" spans="1:28" x14ac:dyDescent="0.35">
      <c r="A4280" t="s">
        <v>1835</v>
      </c>
      <c r="B4280">
        <v>52</v>
      </c>
      <c r="C4280" t="s">
        <v>1832</v>
      </c>
      <c r="D4280" t="s">
        <v>46</v>
      </c>
      <c r="E4280">
        <f>YEAR(Table1[[#This Row],[Order Date]])</f>
        <v>2013</v>
      </c>
      <c r="F4280">
        <v>1</v>
      </c>
      <c r="G4280">
        <f>MONTH(Table1[[#This Row],[Order Date]])</f>
        <v>12</v>
      </c>
      <c r="H4280" s="1">
        <v>41637</v>
      </c>
      <c r="I4280">
        <v>59684</v>
      </c>
      <c r="J4280" t="s">
        <v>131</v>
      </c>
      <c r="K4280">
        <v>25</v>
      </c>
      <c r="L4280">
        <v>6.48</v>
      </c>
      <c r="M4280" s="2">
        <v>0.03</v>
      </c>
      <c r="N4280">
        <v>168.39</v>
      </c>
      <c r="O4280">
        <v>9.68</v>
      </c>
      <c r="P4280">
        <v>-144.88999999999999</v>
      </c>
      <c r="Q4280" s="2">
        <v>0.36</v>
      </c>
      <c r="R4280" t="s">
        <v>29</v>
      </c>
      <c r="S4280" t="s">
        <v>30</v>
      </c>
      <c r="T4280" t="s">
        <v>695</v>
      </c>
      <c r="U4280" t="s">
        <v>61</v>
      </c>
      <c r="V4280" t="s">
        <v>76</v>
      </c>
      <c r="W4280">
        <v>8353</v>
      </c>
      <c r="X4280" s="1">
        <v>41638</v>
      </c>
      <c r="Y4280" t="s">
        <v>34</v>
      </c>
      <c r="Z4280" t="e" vm="14">
        <v>#VALUE!</v>
      </c>
      <c r="AA4280">
        <v>32839</v>
      </c>
      <c r="AB4280" t="e" cm="1" vm="2">
        <f t="array" ref="AB4280">_FV(Table1[[#This Row],[State]],"Country/region",TRUE)</f>
        <v>#VALUE!</v>
      </c>
    </row>
    <row r="4281" spans="1:28" x14ac:dyDescent="0.35">
      <c r="A4281" t="s">
        <v>1835</v>
      </c>
      <c r="B4281">
        <v>52</v>
      </c>
      <c r="C4281" t="s">
        <v>1832</v>
      </c>
      <c r="D4281" t="s">
        <v>46</v>
      </c>
      <c r="E4281">
        <f>YEAR(Table1[[#This Row],[Order Date]])</f>
        <v>2013</v>
      </c>
      <c r="F4281">
        <v>1</v>
      </c>
      <c r="G4281">
        <f>MONTH(Table1[[#This Row],[Order Date]])</f>
        <v>12</v>
      </c>
      <c r="H4281" s="1">
        <v>41637</v>
      </c>
      <c r="I4281">
        <v>59684</v>
      </c>
      <c r="J4281" t="s">
        <v>131</v>
      </c>
      <c r="K4281">
        <v>50</v>
      </c>
      <c r="L4281">
        <v>180.98</v>
      </c>
      <c r="M4281" s="2">
        <v>7.0000000000000007E-2</v>
      </c>
      <c r="N4281">
        <v>9059.9</v>
      </c>
      <c r="O4281">
        <v>55.24</v>
      </c>
      <c r="P4281">
        <v>778.01</v>
      </c>
      <c r="Q4281" s="2">
        <v>0.56999999999999995</v>
      </c>
      <c r="R4281" t="s">
        <v>29</v>
      </c>
      <c r="S4281" t="s">
        <v>49</v>
      </c>
      <c r="T4281" t="s">
        <v>2666</v>
      </c>
      <c r="U4281" t="s">
        <v>214</v>
      </c>
      <c r="V4281" t="s">
        <v>76</v>
      </c>
      <c r="W4281">
        <v>8350</v>
      </c>
      <c r="X4281" s="1">
        <v>41654</v>
      </c>
      <c r="Y4281" t="s">
        <v>53</v>
      </c>
      <c r="Z4281" t="e" vm="14">
        <v>#VALUE!</v>
      </c>
      <c r="AA4281">
        <v>32839</v>
      </c>
      <c r="AB4281" t="e" cm="1" vm="2">
        <f t="array" ref="AB4281">_FV(Table1[[#This Row],[State]],"Country/region",TRUE)</f>
        <v>#VALUE!</v>
      </c>
    </row>
    <row r="4282" spans="1:28" x14ac:dyDescent="0.35">
      <c r="A4282" t="s">
        <v>1835</v>
      </c>
      <c r="B4282">
        <v>52</v>
      </c>
      <c r="C4282" t="s">
        <v>1832</v>
      </c>
      <c r="D4282" t="s">
        <v>46</v>
      </c>
      <c r="E4282">
        <f>YEAR(Table1[[#This Row],[Order Date]])</f>
        <v>2013</v>
      </c>
      <c r="F4282">
        <v>1</v>
      </c>
      <c r="G4282">
        <f>MONTH(Table1[[#This Row],[Order Date]])</f>
        <v>12</v>
      </c>
      <c r="H4282" s="1">
        <v>41637</v>
      </c>
      <c r="I4282">
        <v>59684</v>
      </c>
      <c r="J4282" t="s">
        <v>131</v>
      </c>
      <c r="K4282">
        <v>41</v>
      </c>
      <c r="L4282">
        <v>8.32</v>
      </c>
      <c r="M4282" s="2">
        <v>0</v>
      </c>
      <c r="N4282">
        <v>368.17</v>
      </c>
      <c r="O4282">
        <v>2.38</v>
      </c>
      <c r="P4282">
        <v>-15.12</v>
      </c>
      <c r="Q4282" s="2">
        <v>0.74</v>
      </c>
      <c r="R4282" t="s">
        <v>96</v>
      </c>
      <c r="S4282" t="s">
        <v>139</v>
      </c>
      <c r="T4282" t="s">
        <v>856</v>
      </c>
      <c r="U4282" t="s">
        <v>102</v>
      </c>
      <c r="V4282" t="s">
        <v>76</v>
      </c>
      <c r="W4282">
        <v>8351</v>
      </c>
      <c r="X4282" s="1">
        <v>41655</v>
      </c>
      <c r="Y4282" t="s">
        <v>42</v>
      </c>
      <c r="Z4282" t="e" vm="14">
        <v>#VALUE!</v>
      </c>
      <c r="AA4282">
        <v>32839</v>
      </c>
      <c r="AB4282" t="e" cm="1" vm="2">
        <f t="array" ref="AB4282">_FV(Table1[[#This Row],[State]],"Country/region",TRUE)</f>
        <v>#VALUE!</v>
      </c>
    </row>
    <row r="4283" spans="1:28" x14ac:dyDescent="0.35">
      <c r="A4283" t="s">
        <v>1835</v>
      </c>
      <c r="B4283">
        <v>52</v>
      </c>
      <c r="C4283" t="s">
        <v>1832</v>
      </c>
      <c r="D4283" t="s">
        <v>46</v>
      </c>
      <c r="E4283">
        <f>YEAR(Table1[[#This Row],[Order Date]])</f>
        <v>2013</v>
      </c>
      <c r="F4283">
        <v>1</v>
      </c>
      <c r="G4283">
        <f>MONTH(Table1[[#This Row],[Order Date]])</f>
        <v>12</v>
      </c>
      <c r="H4283" s="1">
        <v>41637</v>
      </c>
      <c r="I4283">
        <v>59684</v>
      </c>
      <c r="J4283" t="s">
        <v>131</v>
      </c>
      <c r="K4283">
        <v>3</v>
      </c>
      <c r="L4283">
        <v>4.2</v>
      </c>
      <c r="M4283" s="2">
        <v>0.06</v>
      </c>
      <c r="N4283">
        <v>14.46</v>
      </c>
      <c r="O4283">
        <v>2.2599999999999998</v>
      </c>
      <c r="P4283">
        <v>-5.26</v>
      </c>
      <c r="Q4283" s="2">
        <v>0.36</v>
      </c>
      <c r="R4283" t="s">
        <v>29</v>
      </c>
      <c r="S4283" t="s">
        <v>59</v>
      </c>
      <c r="T4283" t="s">
        <v>394</v>
      </c>
      <c r="U4283" t="s">
        <v>61</v>
      </c>
      <c r="V4283" t="s">
        <v>76</v>
      </c>
      <c r="W4283">
        <v>8352</v>
      </c>
      <c r="X4283" s="1">
        <v>41656</v>
      </c>
      <c r="Y4283" t="s">
        <v>34</v>
      </c>
      <c r="Z4283" t="e" vm="14">
        <v>#VALUE!</v>
      </c>
      <c r="AA4283">
        <v>32839</v>
      </c>
      <c r="AB4283" t="e" cm="1" vm="2">
        <f t="array" ref="AB4283">_FV(Table1[[#This Row],[State]],"Country/region",TRUE)</f>
        <v>#VALUE!</v>
      </c>
    </row>
    <row r="4284" spans="1:28" x14ac:dyDescent="0.35">
      <c r="A4284" t="s">
        <v>2517</v>
      </c>
      <c r="B4284">
        <v>52</v>
      </c>
      <c r="C4284" t="s">
        <v>2518</v>
      </c>
      <c r="D4284" t="s">
        <v>46</v>
      </c>
      <c r="E4284">
        <f>YEAR(Table1[[#This Row],[Order Date]])</f>
        <v>2013</v>
      </c>
      <c r="F4284">
        <v>1</v>
      </c>
      <c r="G4284">
        <f>MONTH(Table1[[#This Row],[Order Date]])</f>
        <v>12</v>
      </c>
      <c r="H4284" s="1">
        <v>41637</v>
      </c>
      <c r="I4284">
        <v>1699</v>
      </c>
      <c r="J4284" t="s">
        <v>58</v>
      </c>
      <c r="K4284">
        <v>40</v>
      </c>
      <c r="L4284">
        <v>11.09</v>
      </c>
      <c r="M4284" s="2">
        <v>0.05</v>
      </c>
      <c r="N4284">
        <v>430.88</v>
      </c>
      <c r="O4284">
        <v>5.25</v>
      </c>
      <c r="P4284">
        <v>39</v>
      </c>
      <c r="Q4284" s="2">
        <v>0.36</v>
      </c>
      <c r="R4284" t="s">
        <v>29</v>
      </c>
      <c r="S4284" t="s">
        <v>30</v>
      </c>
      <c r="T4284" t="s">
        <v>2943</v>
      </c>
      <c r="U4284" t="s">
        <v>267</v>
      </c>
      <c r="V4284" t="s">
        <v>68</v>
      </c>
      <c r="W4284">
        <v>246</v>
      </c>
      <c r="X4284" s="1">
        <v>41721</v>
      </c>
      <c r="Y4284" t="s">
        <v>34</v>
      </c>
      <c r="Z4284" t="e" vm="5">
        <v>#VALUE!</v>
      </c>
      <c r="AA4284">
        <v>55423</v>
      </c>
      <c r="AB4284" t="e" cm="1" vm="2">
        <f t="array" ref="AB4284">_FV(Table1[[#This Row],[State]],"Country/region",TRUE)</f>
        <v>#VALUE!</v>
      </c>
    </row>
    <row r="4285" spans="1:28" x14ac:dyDescent="0.35">
      <c r="A4285" t="s">
        <v>1601</v>
      </c>
      <c r="B4285">
        <v>52</v>
      </c>
      <c r="C4285" t="s">
        <v>1882</v>
      </c>
      <c r="D4285" t="s">
        <v>38</v>
      </c>
      <c r="E4285">
        <f>YEAR(Table1[[#This Row],[Order Date]])</f>
        <v>2013</v>
      </c>
      <c r="F4285">
        <v>1</v>
      </c>
      <c r="G4285">
        <f>MONTH(Table1[[#This Row],[Order Date]])</f>
        <v>12</v>
      </c>
      <c r="H4285" s="1">
        <v>41638</v>
      </c>
      <c r="I4285">
        <v>27011</v>
      </c>
      <c r="J4285" t="s">
        <v>131</v>
      </c>
      <c r="K4285">
        <v>5</v>
      </c>
      <c r="L4285">
        <v>10.94</v>
      </c>
      <c r="M4285" s="2">
        <v>0.09</v>
      </c>
      <c r="N4285">
        <v>53.66</v>
      </c>
      <c r="O4285">
        <v>1.39</v>
      </c>
      <c r="P4285">
        <v>5.69</v>
      </c>
      <c r="Q4285" s="2">
        <v>0.35</v>
      </c>
      <c r="R4285" t="s">
        <v>29</v>
      </c>
      <c r="S4285" t="s">
        <v>30</v>
      </c>
      <c r="T4285" t="s">
        <v>2726</v>
      </c>
      <c r="U4285" t="s">
        <v>267</v>
      </c>
      <c r="V4285" t="s">
        <v>33</v>
      </c>
      <c r="W4285">
        <v>3790</v>
      </c>
      <c r="X4285" s="1">
        <v>41638</v>
      </c>
      <c r="Y4285" t="s">
        <v>34</v>
      </c>
      <c r="Z4285" t="e" vm="15">
        <v>#VALUE!</v>
      </c>
      <c r="AA4285">
        <v>12180</v>
      </c>
      <c r="AB4285" t="e" cm="1" vm="2">
        <f t="array" ref="AB4285">_FV(Table1[[#This Row],[State]],"Country/region",TRUE)</f>
        <v>#VALUE!</v>
      </c>
    </row>
    <row r="4286" spans="1:28" x14ac:dyDescent="0.35">
      <c r="A4286" t="s">
        <v>1038</v>
      </c>
      <c r="B4286">
        <v>52</v>
      </c>
      <c r="C4286" t="s">
        <v>726</v>
      </c>
      <c r="D4286" t="s">
        <v>57</v>
      </c>
      <c r="E4286">
        <f>YEAR(Table1[[#This Row],[Order Date]])</f>
        <v>2013</v>
      </c>
      <c r="F4286">
        <v>1</v>
      </c>
      <c r="G4286">
        <f>MONTH(Table1[[#This Row],[Order Date]])</f>
        <v>12</v>
      </c>
      <c r="H4286" s="1">
        <v>41638</v>
      </c>
      <c r="I4286">
        <v>19556</v>
      </c>
      <c r="J4286" t="s">
        <v>39</v>
      </c>
      <c r="K4286">
        <v>22</v>
      </c>
      <c r="L4286">
        <v>55.98</v>
      </c>
      <c r="M4286" s="2">
        <v>0.09</v>
      </c>
      <c r="N4286">
        <v>1131.93</v>
      </c>
      <c r="O4286">
        <v>4.8600000000000003</v>
      </c>
      <c r="P4286">
        <v>469.69</v>
      </c>
      <c r="Q4286" s="2">
        <v>0.36</v>
      </c>
      <c r="R4286" t="s">
        <v>29</v>
      </c>
      <c r="S4286" t="s">
        <v>30</v>
      </c>
      <c r="T4286" t="s">
        <v>1873</v>
      </c>
      <c r="U4286" t="s">
        <v>61</v>
      </c>
      <c r="V4286" t="s">
        <v>52</v>
      </c>
      <c r="W4286">
        <v>2704</v>
      </c>
      <c r="X4286" s="1">
        <v>41649</v>
      </c>
      <c r="Y4286" t="s">
        <v>34</v>
      </c>
      <c r="Z4286" t="e" vm="4">
        <v>#VALUE!</v>
      </c>
      <c r="AA4286">
        <v>95051</v>
      </c>
      <c r="AB4286" t="e" cm="1" vm="2">
        <f t="array" ref="AB4286">_FV(Table1[[#This Row],[State]],"Country/region",TRUE)</f>
        <v>#VALUE!</v>
      </c>
    </row>
    <row r="4287" spans="1:28" x14ac:dyDescent="0.35">
      <c r="A4287" t="s">
        <v>1412</v>
      </c>
      <c r="B4287">
        <v>52</v>
      </c>
      <c r="C4287" t="s">
        <v>381</v>
      </c>
      <c r="D4287" t="s">
        <v>27</v>
      </c>
      <c r="E4287">
        <f>YEAR(Table1[[#This Row],[Order Date]])</f>
        <v>2013</v>
      </c>
      <c r="F4287">
        <v>1</v>
      </c>
      <c r="G4287">
        <f>MONTH(Table1[[#This Row],[Order Date]])</f>
        <v>12</v>
      </c>
      <c r="H4287" s="1">
        <v>41638</v>
      </c>
      <c r="I4287">
        <v>36293</v>
      </c>
      <c r="J4287" t="s">
        <v>131</v>
      </c>
      <c r="K4287">
        <v>13</v>
      </c>
      <c r="L4287">
        <v>100.98</v>
      </c>
      <c r="M4287" s="2">
        <v>0.04</v>
      </c>
      <c r="N4287">
        <v>1272.83</v>
      </c>
      <c r="O4287">
        <v>7.18</v>
      </c>
      <c r="P4287">
        <v>250.47</v>
      </c>
      <c r="Q4287" s="2">
        <v>0.4</v>
      </c>
      <c r="R4287" t="s">
        <v>96</v>
      </c>
      <c r="S4287" t="s">
        <v>30</v>
      </c>
      <c r="T4287" t="s">
        <v>1356</v>
      </c>
      <c r="U4287" t="s">
        <v>102</v>
      </c>
      <c r="V4287" t="s">
        <v>68</v>
      </c>
      <c r="W4287">
        <v>5091</v>
      </c>
      <c r="X4287" s="1">
        <v>41649</v>
      </c>
      <c r="Y4287" t="s">
        <v>34</v>
      </c>
      <c r="Z4287" t="e" vm="38">
        <v>#VALUE!</v>
      </c>
      <c r="AA4287">
        <v>47401</v>
      </c>
      <c r="AB4287" t="e" cm="1" vm="2">
        <f t="array" ref="AB4287">_FV(Table1[[#This Row],[State]],"Country/region",TRUE)</f>
        <v>#VALUE!</v>
      </c>
    </row>
    <row r="4288" spans="1:28" x14ac:dyDescent="0.35">
      <c r="A4288" t="s">
        <v>2760</v>
      </c>
      <c r="B4288">
        <v>52</v>
      </c>
      <c r="C4288" t="s">
        <v>2569</v>
      </c>
      <c r="D4288" t="s">
        <v>57</v>
      </c>
      <c r="E4288">
        <f>YEAR(Table1[[#This Row],[Order Date]])</f>
        <v>2013</v>
      </c>
      <c r="F4288">
        <v>1</v>
      </c>
      <c r="G4288">
        <f>MONTH(Table1[[#This Row],[Order Date]])</f>
        <v>12</v>
      </c>
      <c r="H4288" s="1">
        <v>41638</v>
      </c>
      <c r="I4288">
        <v>25735</v>
      </c>
      <c r="J4288" t="s">
        <v>39</v>
      </c>
      <c r="K4288">
        <v>45</v>
      </c>
      <c r="L4288">
        <v>5.58</v>
      </c>
      <c r="M4288" s="2">
        <v>0.02</v>
      </c>
      <c r="N4288">
        <v>260.37</v>
      </c>
      <c r="O4288">
        <v>1.99</v>
      </c>
      <c r="P4288">
        <v>44.15</v>
      </c>
      <c r="Q4288" s="2">
        <v>0.46</v>
      </c>
      <c r="R4288" t="s">
        <v>29</v>
      </c>
      <c r="S4288" t="s">
        <v>59</v>
      </c>
      <c r="T4288" t="s">
        <v>2399</v>
      </c>
      <c r="U4288" t="s">
        <v>88</v>
      </c>
      <c r="V4288" t="s">
        <v>68</v>
      </c>
      <c r="W4288">
        <v>3603</v>
      </c>
      <c r="X4288" s="1">
        <v>41652</v>
      </c>
      <c r="Y4288" t="s">
        <v>34</v>
      </c>
      <c r="Z4288" t="e" vm="36">
        <v>#VALUE!</v>
      </c>
      <c r="AA4288">
        <v>57006</v>
      </c>
      <c r="AB4288" t="e" cm="1" vm="2">
        <f t="array" ref="AB4288">_FV(Table1[[#This Row],[State]],"Country/region",TRUE)</f>
        <v>#VALUE!</v>
      </c>
    </row>
    <row r="4289" spans="1:28" x14ac:dyDescent="0.35">
      <c r="A4289" t="s">
        <v>1412</v>
      </c>
      <c r="B4289">
        <v>52</v>
      </c>
      <c r="C4289" t="s">
        <v>381</v>
      </c>
      <c r="D4289" t="s">
        <v>27</v>
      </c>
      <c r="E4289">
        <f>YEAR(Table1[[#This Row],[Order Date]])</f>
        <v>2013</v>
      </c>
      <c r="F4289">
        <v>1</v>
      </c>
      <c r="G4289">
        <f>MONTH(Table1[[#This Row],[Order Date]])</f>
        <v>12</v>
      </c>
      <c r="H4289" s="1">
        <v>41638</v>
      </c>
      <c r="I4289">
        <v>36293</v>
      </c>
      <c r="J4289" t="s">
        <v>131</v>
      </c>
      <c r="K4289">
        <v>25</v>
      </c>
      <c r="L4289">
        <v>6.48</v>
      </c>
      <c r="M4289" s="2">
        <v>0.09</v>
      </c>
      <c r="N4289">
        <v>165.36</v>
      </c>
      <c r="O4289">
        <v>7.49</v>
      </c>
      <c r="P4289">
        <v>-94.79</v>
      </c>
      <c r="Q4289" s="2">
        <v>0.37</v>
      </c>
      <c r="R4289" t="s">
        <v>29</v>
      </c>
      <c r="S4289" t="s">
        <v>30</v>
      </c>
      <c r="T4289" t="s">
        <v>1181</v>
      </c>
      <c r="U4289" t="s">
        <v>61</v>
      </c>
      <c r="V4289" t="s">
        <v>68</v>
      </c>
      <c r="W4289">
        <v>5092</v>
      </c>
      <c r="X4289" s="1">
        <v>41653</v>
      </c>
      <c r="Y4289" t="s">
        <v>42</v>
      </c>
      <c r="Z4289" t="e" vm="38">
        <v>#VALUE!</v>
      </c>
      <c r="AA4289">
        <v>47401</v>
      </c>
      <c r="AB4289" t="e" cm="1" vm="2">
        <f t="array" ref="AB4289">_FV(Table1[[#This Row],[State]],"Country/region",TRUE)</f>
        <v>#VALUE!</v>
      </c>
    </row>
    <row r="4290" spans="1:28" x14ac:dyDescent="0.35">
      <c r="A4290" t="s">
        <v>1038</v>
      </c>
      <c r="B4290">
        <v>52</v>
      </c>
      <c r="C4290" t="s">
        <v>726</v>
      </c>
      <c r="D4290" t="s">
        <v>57</v>
      </c>
      <c r="E4290">
        <f>YEAR(Table1[[#This Row],[Order Date]])</f>
        <v>2013</v>
      </c>
      <c r="F4290">
        <v>1</v>
      </c>
      <c r="G4290">
        <f>MONTH(Table1[[#This Row],[Order Date]])</f>
        <v>12</v>
      </c>
      <c r="H4290" s="1">
        <v>41638</v>
      </c>
      <c r="I4290">
        <v>19556</v>
      </c>
      <c r="J4290" t="s">
        <v>39</v>
      </c>
      <c r="K4290">
        <v>45</v>
      </c>
      <c r="L4290">
        <v>130.97999999999999</v>
      </c>
      <c r="M4290" s="2">
        <v>7.0000000000000007E-2</v>
      </c>
      <c r="N4290">
        <v>5785.59</v>
      </c>
      <c r="O4290">
        <v>30</v>
      </c>
      <c r="P4290">
        <v>-423.77</v>
      </c>
      <c r="Q4290" s="2">
        <v>0.78</v>
      </c>
      <c r="R4290" t="s">
        <v>48</v>
      </c>
      <c r="S4290" t="s">
        <v>49</v>
      </c>
      <c r="T4290" t="s">
        <v>1318</v>
      </c>
      <c r="U4290" t="s">
        <v>51</v>
      </c>
      <c r="V4290" t="s">
        <v>52</v>
      </c>
      <c r="W4290">
        <v>2703</v>
      </c>
      <c r="X4290" s="1">
        <v>41655</v>
      </c>
      <c r="Y4290" t="s">
        <v>53</v>
      </c>
      <c r="Z4290" t="e" vm="4">
        <v>#VALUE!</v>
      </c>
      <c r="AA4290">
        <v>95051</v>
      </c>
      <c r="AB4290" t="e" cm="1" vm="2">
        <f t="array" ref="AB4290">_FV(Table1[[#This Row],[State]],"Country/region",TRUE)</f>
        <v>#VALUE!</v>
      </c>
    </row>
    <row r="4291" spans="1:28" x14ac:dyDescent="0.35">
      <c r="A4291" t="s">
        <v>1038</v>
      </c>
      <c r="B4291">
        <v>52</v>
      </c>
      <c r="C4291" t="s">
        <v>726</v>
      </c>
      <c r="D4291" t="s">
        <v>57</v>
      </c>
      <c r="E4291">
        <f>YEAR(Table1[[#This Row],[Order Date]])</f>
        <v>2013</v>
      </c>
      <c r="F4291">
        <v>1</v>
      </c>
      <c r="G4291">
        <f>MONTH(Table1[[#This Row],[Order Date]])</f>
        <v>12</v>
      </c>
      <c r="H4291" s="1">
        <v>41638</v>
      </c>
      <c r="I4291">
        <v>19556</v>
      </c>
      <c r="J4291" t="s">
        <v>39</v>
      </c>
      <c r="K4291">
        <v>35</v>
      </c>
      <c r="L4291">
        <v>115.99</v>
      </c>
      <c r="M4291" s="2">
        <v>0.08</v>
      </c>
      <c r="N4291">
        <v>3238.143</v>
      </c>
      <c r="O4291">
        <v>4.2300000000000004</v>
      </c>
      <c r="P4291">
        <v>727.36199999999997</v>
      </c>
      <c r="Q4291" s="2">
        <v>0.56000000000000005</v>
      </c>
      <c r="R4291" t="s">
        <v>96</v>
      </c>
      <c r="S4291" t="s">
        <v>30</v>
      </c>
      <c r="T4291">
        <v>282</v>
      </c>
      <c r="U4291" t="s">
        <v>105</v>
      </c>
      <c r="V4291" t="s">
        <v>52</v>
      </c>
      <c r="W4291">
        <v>2705</v>
      </c>
      <c r="X4291" s="1">
        <v>41666</v>
      </c>
      <c r="Y4291" t="s">
        <v>34</v>
      </c>
      <c r="Z4291" t="e" vm="4">
        <v>#VALUE!</v>
      </c>
      <c r="AA4291">
        <v>95051</v>
      </c>
      <c r="AB4291" t="e" cm="1" vm="2">
        <f t="array" ref="AB4291">_FV(Table1[[#This Row],[State]],"Country/region",TRUE)</f>
        <v>#VALUE!</v>
      </c>
    </row>
    <row r="4292" spans="1:28" x14ac:dyDescent="0.35">
      <c r="A4292" t="s">
        <v>2135</v>
      </c>
      <c r="B4292">
        <v>52</v>
      </c>
      <c r="C4292" t="s">
        <v>2384</v>
      </c>
      <c r="D4292" t="s">
        <v>38</v>
      </c>
      <c r="E4292">
        <f>YEAR(Table1[[#This Row],[Order Date]])</f>
        <v>2013</v>
      </c>
      <c r="F4292">
        <v>1</v>
      </c>
      <c r="G4292">
        <f>MONTH(Table1[[#This Row],[Order Date]])</f>
        <v>12</v>
      </c>
      <c r="H4292" s="1">
        <v>41638</v>
      </c>
      <c r="I4292">
        <v>353</v>
      </c>
      <c r="J4292" t="s">
        <v>47</v>
      </c>
      <c r="K4292">
        <v>21</v>
      </c>
      <c r="L4292">
        <v>2.21</v>
      </c>
      <c r="M4292" s="2">
        <v>0.02</v>
      </c>
      <c r="N4292">
        <v>46.94</v>
      </c>
      <c r="O4292">
        <v>1</v>
      </c>
      <c r="P4292">
        <v>3.88</v>
      </c>
      <c r="Q4292" s="2">
        <v>0.38</v>
      </c>
      <c r="R4292" t="s">
        <v>29</v>
      </c>
      <c r="S4292" t="s">
        <v>59</v>
      </c>
      <c r="T4292" t="s">
        <v>2179</v>
      </c>
      <c r="U4292" t="s">
        <v>88</v>
      </c>
      <c r="V4292" t="s">
        <v>52</v>
      </c>
      <c r="W4292">
        <v>60</v>
      </c>
      <c r="X4292" s="1">
        <v>41730</v>
      </c>
      <c r="Y4292" t="s">
        <v>34</v>
      </c>
      <c r="Z4292" t="e" vm="4">
        <v>#VALUE!</v>
      </c>
      <c r="AA4292">
        <v>94061</v>
      </c>
      <c r="AB4292" t="e" cm="1" vm="2">
        <f t="array" ref="AB4292">_FV(Table1[[#This Row],[State]],"Country/region",TRUE)</f>
        <v>#VALUE!</v>
      </c>
    </row>
    <row r="4293" spans="1:28" x14ac:dyDescent="0.35">
      <c r="A4293" t="s">
        <v>1228</v>
      </c>
      <c r="B4293">
        <v>52</v>
      </c>
      <c r="C4293" t="s">
        <v>1229</v>
      </c>
      <c r="D4293" t="s">
        <v>46</v>
      </c>
      <c r="E4293">
        <f>YEAR(Table1[[#This Row],[Order Date]])</f>
        <v>2013</v>
      </c>
      <c r="F4293">
        <v>1</v>
      </c>
      <c r="G4293">
        <f>MONTH(Table1[[#This Row],[Order Date]])</f>
        <v>12</v>
      </c>
      <c r="H4293" s="1">
        <v>41639</v>
      </c>
      <c r="I4293">
        <v>18530</v>
      </c>
      <c r="J4293" t="s">
        <v>39</v>
      </c>
      <c r="K4293">
        <v>2</v>
      </c>
      <c r="L4293">
        <v>20.28</v>
      </c>
      <c r="M4293" s="2">
        <v>0.02</v>
      </c>
      <c r="N4293">
        <v>56.13</v>
      </c>
      <c r="O4293">
        <v>14.39</v>
      </c>
      <c r="P4293">
        <v>48.85</v>
      </c>
      <c r="Q4293" s="2">
        <v>0.47</v>
      </c>
      <c r="R4293" t="s">
        <v>48</v>
      </c>
      <c r="S4293" t="s">
        <v>30</v>
      </c>
      <c r="T4293" t="s">
        <v>460</v>
      </c>
      <c r="U4293" t="s">
        <v>82</v>
      </c>
      <c r="V4293" t="s">
        <v>52</v>
      </c>
      <c r="W4293">
        <v>2563</v>
      </c>
      <c r="X4293" s="1">
        <v>41639</v>
      </c>
      <c r="Y4293" t="s">
        <v>34</v>
      </c>
      <c r="Z4293" t="e" vm="4">
        <v>#VALUE!</v>
      </c>
      <c r="AA4293">
        <v>92553</v>
      </c>
      <c r="AB4293" t="e" cm="1" vm="2">
        <f t="array" ref="AB4293">_FV(Table1[[#This Row],[State]],"Country/region",TRUE)</f>
        <v>#VALUE!</v>
      </c>
    </row>
    <row r="4294" spans="1:28" x14ac:dyDescent="0.35">
      <c r="A4294" t="s">
        <v>1693</v>
      </c>
      <c r="B4294">
        <v>52</v>
      </c>
      <c r="C4294" t="s">
        <v>2609</v>
      </c>
      <c r="D4294" t="s">
        <v>27</v>
      </c>
      <c r="E4294">
        <f>YEAR(Table1[[#This Row],[Order Date]])</f>
        <v>2013</v>
      </c>
      <c r="F4294">
        <v>1</v>
      </c>
      <c r="G4294">
        <f>MONTH(Table1[[#This Row],[Order Date]])</f>
        <v>12</v>
      </c>
      <c r="H4294" s="1">
        <v>41639</v>
      </c>
      <c r="I4294">
        <v>28262</v>
      </c>
      <c r="J4294" t="s">
        <v>131</v>
      </c>
      <c r="K4294">
        <v>26</v>
      </c>
      <c r="L4294">
        <v>11.34</v>
      </c>
      <c r="M4294" s="2">
        <v>0.05</v>
      </c>
      <c r="N4294">
        <v>299.11</v>
      </c>
      <c r="O4294">
        <v>5.01</v>
      </c>
      <c r="P4294">
        <v>40.03</v>
      </c>
      <c r="Q4294" s="2">
        <v>0.36</v>
      </c>
      <c r="R4294" t="s">
        <v>29</v>
      </c>
      <c r="S4294" t="s">
        <v>30</v>
      </c>
      <c r="T4294" t="s">
        <v>276</v>
      </c>
      <c r="U4294" t="s">
        <v>61</v>
      </c>
      <c r="V4294" t="s">
        <v>52</v>
      </c>
      <c r="W4294">
        <v>3962</v>
      </c>
      <c r="X4294" s="1">
        <v>41640</v>
      </c>
      <c r="Y4294" t="s">
        <v>34</v>
      </c>
      <c r="Z4294" t="e" vm="8">
        <v>#VALUE!</v>
      </c>
      <c r="AA4294">
        <v>97206</v>
      </c>
      <c r="AB4294" t="e" cm="1" vm="2">
        <f t="array" ref="AB4294">_FV(Table1[[#This Row],[State]],"Country/region",TRUE)</f>
        <v>#VALUE!</v>
      </c>
    </row>
    <row r="4295" spans="1:28" x14ac:dyDescent="0.35">
      <c r="A4295" t="s">
        <v>2453</v>
      </c>
      <c r="B4295">
        <v>52</v>
      </c>
      <c r="C4295" t="s">
        <v>2308</v>
      </c>
      <c r="D4295" t="s">
        <v>27</v>
      </c>
      <c r="E4295">
        <f>YEAR(Table1[[#This Row],[Order Date]])</f>
        <v>2013</v>
      </c>
      <c r="F4295">
        <v>1</v>
      </c>
      <c r="G4295">
        <f>MONTH(Table1[[#This Row],[Order Date]])</f>
        <v>12</v>
      </c>
      <c r="H4295" s="1">
        <v>41639</v>
      </c>
      <c r="I4295">
        <v>43392</v>
      </c>
      <c r="J4295" t="s">
        <v>131</v>
      </c>
      <c r="K4295">
        <v>39</v>
      </c>
      <c r="L4295">
        <v>162.93</v>
      </c>
      <c r="M4295" s="2">
        <v>0.03</v>
      </c>
      <c r="N4295">
        <v>6553.45</v>
      </c>
      <c r="O4295">
        <v>19.989999999999998</v>
      </c>
      <c r="P4295">
        <v>2969.81</v>
      </c>
      <c r="Q4295" s="2">
        <v>0.39</v>
      </c>
      <c r="R4295" t="s">
        <v>29</v>
      </c>
      <c r="S4295" t="s">
        <v>30</v>
      </c>
      <c r="T4295" t="s">
        <v>266</v>
      </c>
      <c r="U4295" t="s">
        <v>267</v>
      </c>
      <c r="V4295" t="s">
        <v>68</v>
      </c>
      <c r="W4295">
        <v>6129</v>
      </c>
      <c r="X4295" s="1">
        <v>41641</v>
      </c>
      <c r="Y4295" t="s">
        <v>34</v>
      </c>
      <c r="Z4295" t="e" vm="16">
        <v>#VALUE!</v>
      </c>
      <c r="AA4295">
        <v>60174</v>
      </c>
      <c r="AB4295" t="e" cm="1" vm="2">
        <f t="array" ref="AB4295">_FV(Table1[[#This Row],[State]],"Country/region",TRUE)</f>
        <v>#VALUE!</v>
      </c>
    </row>
    <row r="4296" spans="1:28" x14ac:dyDescent="0.35">
      <c r="A4296" t="s">
        <v>2677</v>
      </c>
      <c r="B4296">
        <v>52</v>
      </c>
      <c r="C4296" t="s">
        <v>1229</v>
      </c>
      <c r="D4296" t="s">
        <v>46</v>
      </c>
      <c r="E4296">
        <f>YEAR(Table1[[#This Row],[Order Date]])</f>
        <v>2013</v>
      </c>
      <c r="F4296">
        <v>1</v>
      </c>
      <c r="G4296">
        <f>MONTH(Table1[[#This Row],[Order Date]])</f>
        <v>12</v>
      </c>
      <c r="H4296" s="1">
        <v>41639</v>
      </c>
      <c r="I4296">
        <v>18530</v>
      </c>
      <c r="J4296" t="s">
        <v>39</v>
      </c>
      <c r="K4296">
        <v>25</v>
      </c>
      <c r="L4296">
        <v>65.989999999999995</v>
      </c>
      <c r="M4296" s="2">
        <v>0</v>
      </c>
      <c r="N4296">
        <v>1491.5205000000001</v>
      </c>
      <c r="O4296">
        <v>5.99</v>
      </c>
      <c r="P4296">
        <v>286.36200000000002</v>
      </c>
      <c r="Q4296" s="2">
        <v>0.57999999999999996</v>
      </c>
      <c r="R4296" t="s">
        <v>96</v>
      </c>
      <c r="S4296" t="s">
        <v>30</v>
      </c>
      <c r="T4296" t="s">
        <v>194</v>
      </c>
      <c r="U4296" t="s">
        <v>105</v>
      </c>
      <c r="V4296" t="s">
        <v>52</v>
      </c>
      <c r="W4296">
        <v>2564</v>
      </c>
      <c r="X4296" s="1">
        <v>41641</v>
      </c>
      <c r="Y4296" t="s">
        <v>34</v>
      </c>
      <c r="Z4296" t="e" vm="4">
        <v>#VALUE!</v>
      </c>
      <c r="AA4296">
        <v>95037</v>
      </c>
      <c r="AB4296" t="e" cm="1" vm="2">
        <f t="array" ref="AB4296">_FV(Table1[[#This Row],[State]],"Country/region",TRUE)</f>
        <v>#VALUE!</v>
      </c>
    </row>
    <row r="4297" spans="1:28" x14ac:dyDescent="0.35">
      <c r="A4297" t="s">
        <v>2688</v>
      </c>
      <c r="B4297">
        <v>52</v>
      </c>
      <c r="C4297" t="s">
        <v>2420</v>
      </c>
      <c r="D4297" t="s">
        <v>38</v>
      </c>
      <c r="E4297">
        <f>YEAR(Table1[[#This Row],[Order Date]])</f>
        <v>2014</v>
      </c>
      <c r="F4297">
        <v>1</v>
      </c>
      <c r="G4297">
        <f>MONTH(Table1[[#This Row],[Order Date]])</f>
        <v>1</v>
      </c>
      <c r="H4297" s="1">
        <v>41640</v>
      </c>
      <c r="I4297">
        <v>17058</v>
      </c>
      <c r="J4297" t="s">
        <v>28</v>
      </c>
      <c r="K4297">
        <v>15</v>
      </c>
      <c r="L4297">
        <v>4.28</v>
      </c>
      <c r="M4297" s="2">
        <v>0.04</v>
      </c>
      <c r="N4297">
        <v>72.67</v>
      </c>
      <c r="O4297">
        <v>6.72</v>
      </c>
      <c r="P4297">
        <v>-62.37</v>
      </c>
      <c r="Q4297" s="2">
        <v>0.4</v>
      </c>
      <c r="R4297" t="s">
        <v>29</v>
      </c>
      <c r="S4297" t="s">
        <v>30</v>
      </c>
      <c r="T4297" t="s">
        <v>2815</v>
      </c>
      <c r="U4297" t="s">
        <v>61</v>
      </c>
      <c r="V4297" t="s">
        <v>76</v>
      </c>
      <c r="W4297">
        <v>2360</v>
      </c>
      <c r="X4297" s="1">
        <v>41641</v>
      </c>
      <c r="Y4297" t="s">
        <v>34</v>
      </c>
      <c r="Z4297" t="e" vm="14">
        <v>#VALUE!</v>
      </c>
      <c r="AA4297">
        <v>34210</v>
      </c>
      <c r="AB4297" t="e" cm="1" vm="2">
        <f t="array" ref="AB4297">_FV(Table1[[#This Row],[State]],"Country/region",TRUE)</f>
        <v>#VALUE!</v>
      </c>
    </row>
    <row r="4298" spans="1:28" x14ac:dyDescent="0.35">
      <c r="A4298" t="s">
        <v>2236</v>
      </c>
      <c r="B4298">
        <v>52</v>
      </c>
      <c r="C4298" t="s">
        <v>2237</v>
      </c>
      <c r="D4298" t="s">
        <v>38</v>
      </c>
      <c r="E4298">
        <f>YEAR(Table1[[#This Row],[Order Date]])</f>
        <v>2014</v>
      </c>
      <c r="F4298">
        <v>1</v>
      </c>
      <c r="G4298">
        <f>MONTH(Table1[[#This Row],[Order Date]])</f>
        <v>1</v>
      </c>
      <c r="H4298" s="1">
        <v>41640</v>
      </c>
      <c r="I4298">
        <v>2277</v>
      </c>
      <c r="J4298" t="s">
        <v>39</v>
      </c>
      <c r="K4298">
        <v>10</v>
      </c>
      <c r="L4298">
        <v>5.98</v>
      </c>
      <c r="M4298" s="2">
        <v>0.01</v>
      </c>
      <c r="N4298">
        <v>66.540000000000006</v>
      </c>
      <c r="O4298">
        <v>4.38</v>
      </c>
      <c r="P4298">
        <v>-46.03</v>
      </c>
      <c r="Q4298" s="2">
        <v>0.75</v>
      </c>
      <c r="R4298" t="s">
        <v>96</v>
      </c>
      <c r="S4298" t="s">
        <v>139</v>
      </c>
      <c r="T4298" t="s">
        <v>1487</v>
      </c>
      <c r="U4298" t="s">
        <v>102</v>
      </c>
      <c r="V4298" t="s">
        <v>68</v>
      </c>
      <c r="W4298">
        <v>331</v>
      </c>
      <c r="X4298" s="1">
        <v>41641</v>
      </c>
      <c r="Y4298" t="s">
        <v>34</v>
      </c>
      <c r="Z4298" t="e" vm="16">
        <v>#VALUE!</v>
      </c>
      <c r="AA4298">
        <v>60409</v>
      </c>
      <c r="AB4298" t="e" cm="1" vm="2">
        <f t="array" ref="AB4298">_FV(Table1[[#This Row],[State]],"Country/region",TRUE)</f>
        <v>#VALUE!</v>
      </c>
    </row>
    <row r="4299" spans="1:28" x14ac:dyDescent="0.35">
      <c r="A4299" t="s">
        <v>2236</v>
      </c>
      <c r="B4299">
        <v>52</v>
      </c>
      <c r="C4299" t="s">
        <v>2237</v>
      </c>
      <c r="D4299" t="s">
        <v>38</v>
      </c>
      <c r="E4299">
        <f>YEAR(Table1[[#This Row],[Order Date]])</f>
        <v>2014</v>
      </c>
      <c r="F4299">
        <v>1</v>
      </c>
      <c r="G4299">
        <f>MONTH(Table1[[#This Row],[Order Date]])</f>
        <v>1</v>
      </c>
      <c r="H4299" s="1">
        <v>41640</v>
      </c>
      <c r="I4299">
        <v>2277</v>
      </c>
      <c r="J4299" t="s">
        <v>39</v>
      </c>
      <c r="K4299">
        <v>21</v>
      </c>
      <c r="L4299">
        <v>40.99</v>
      </c>
      <c r="M4299" s="2">
        <v>0.06</v>
      </c>
      <c r="N4299">
        <v>845.32</v>
      </c>
      <c r="O4299">
        <v>19.989999999999998</v>
      </c>
      <c r="P4299">
        <v>33.67</v>
      </c>
      <c r="Q4299" s="2">
        <v>0.36</v>
      </c>
      <c r="R4299" t="s">
        <v>29</v>
      </c>
      <c r="S4299" t="s">
        <v>30</v>
      </c>
      <c r="T4299" t="s">
        <v>1517</v>
      </c>
      <c r="U4299" t="s">
        <v>61</v>
      </c>
      <c r="V4299" t="s">
        <v>68</v>
      </c>
      <c r="W4299">
        <v>332</v>
      </c>
      <c r="X4299" s="1">
        <v>41642</v>
      </c>
      <c r="Y4299" t="s">
        <v>34</v>
      </c>
      <c r="Z4299" t="e" vm="16">
        <v>#VALUE!</v>
      </c>
      <c r="AA4299">
        <v>60409</v>
      </c>
      <c r="AB4299" t="e" cm="1" vm="2">
        <f t="array" ref="AB4299">_FV(Table1[[#This Row],[State]],"Country/region",TRUE)</f>
        <v>#VALUE!</v>
      </c>
    </row>
    <row r="4300" spans="1:28" x14ac:dyDescent="0.35">
      <c r="A4300" t="s">
        <v>853</v>
      </c>
      <c r="B4300">
        <v>52</v>
      </c>
      <c r="C4300" t="s">
        <v>854</v>
      </c>
      <c r="D4300" t="s">
        <v>57</v>
      </c>
      <c r="E4300">
        <f>YEAR(Table1[[#This Row],[Order Date]])</f>
        <v>2014</v>
      </c>
      <c r="F4300">
        <v>1</v>
      </c>
      <c r="G4300">
        <f>MONTH(Table1[[#This Row],[Order Date]])</f>
        <v>1</v>
      </c>
      <c r="H4300" s="1">
        <v>41640</v>
      </c>
      <c r="I4300">
        <v>52640</v>
      </c>
      <c r="J4300" t="s">
        <v>131</v>
      </c>
      <c r="K4300">
        <v>18</v>
      </c>
      <c r="L4300">
        <v>63.98</v>
      </c>
      <c r="M4300" s="2">
        <v>0.05</v>
      </c>
      <c r="N4300">
        <v>1163.75</v>
      </c>
      <c r="O4300">
        <v>19.989999999999998</v>
      </c>
      <c r="P4300">
        <v>222.173</v>
      </c>
      <c r="Q4300" s="2">
        <v>0.36</v>
      </c>
      <c r="R4300" t="s">
        <v>29</v>
      </c>
      <c r="S4300" t="s">
        <v>30</v>
      </c>
      <c r="T4300" t="s">
        <v>3278</v>
      </c>
      <c r="U4300" t="s">
        <v>67</v>
      </c>
      <c r="V4300" t="s">
        <v>76</v>
      </c>
      <c r="W4300">
        <v>7382</v>
      </c>
      <c r="X4300" s="1">
        <v>41643</v>
      </c>
      <c r="Y4300" t="s">
        <v>42</v>
      </c>
      <c r="Z4300" t="e" vm="14">
        <v>#VALUE!</v>
      </c>
      <c r="AA4300">
        <v>33334</v>
      </c>
      <c r="AB4300" t="e" cm="1" vm="2">
        <f t="array" ref="AB4300">_FV(Table1[[#This Row],[State]],"Country/region",TRUE)</f>
        <v>#VALUE!</v>
      </c>
    </row>
    <row r="4301" spans="1:28" x14ac:dyDescent="0.35">
      <c r="A4301" t="s">
        <v>2645</v>
      </c>
      <c r="B4301">
        <v>52</v>
      </c>
      <c r="C4301" t="s">
        <v>2488</v>
      </c>
      <c r="D4301" t="s">
        <v>57</v>
      </c>
      <c r="E4301">
        <f>YEAR(Table1[[#This Row],[Order Date]])</f>
        <v>2014</v>
      </c>
      <c r="F4301">
        <v>1</v>
      </c>
      <c r="G4301">
        <f>MONTH(Table1[[#This Row],[Order Date]])</f>
        <v>1</v>
      </c>
      <c r="H4301" s="1">
        <v>41640</v>
      </c>
      <c r="I4301">
        <v>16262</v>
      </c>
      <c r="J4301" t="s">
        <v>47</v>
      </c>
      <c r="K4301">
        <v>11</v>
      </c>
      <c r="L4301">
        <v>5.18</v>
      </c>
      <c r="M4301" s="2">
        <v>0.06</v>
      </c>
      <c r="N4301">
        <v>62.84</v>
      </c>
      <c r="O4301">
        <v>2.04</v>
      </c>
      <c r="P4301">
        <v>9.5299999999999994</v>
      </c>
      <c r="Q4301" s="2">
        <v>0.36</v>
      </c>
      <c r="R4301" t="s">
        <v>29</v>
      </c>
      <c r="S4301" t="s">
        <v>59</v>
      </c>
      <c r="T4301" t="s">
        <v>1573</v>
      </c>
      <c r="U4301" t="s">
        <v>61</v>
      </c>
      <c r="V4301" t="s">
        <v>76</v>
      </c>
      <c r="W4301">
        <v>2265</v>
      </c>
      <c r="X4301" s="1">
        <v>41647</v>
      </c>
      <c r="Y4301" t="s">
        <v>42</v>
      </c>
      <c r="Z4301" t="e" vm="14">
        <v>#VALUE!</v>
      </c>
      <c r="AA4301">
        <v>32765</v>
      </c>
      <c r="AB4301" t="e" cm="1" vm="2">
        <f t="array" ref="AB4301">_FV(Table1[[#This Row],[State]],"Country/region",TRUE)</f>
        <v>#VALUE!</v>
      </c>
    </row>
    <row r="4302" spans="1:28" x14ac:dyDescent="0.35">
      <c r="A4302" t="s">
        <v>601</v>
      </c>
      <c r="B4302">
        <v>52</v>
      </c>
      <c r="C4302" t="s">
        <v>602</v>
      </c>
      <c r="D4302" t="s">
        <v>46</v>
      </c>
      <c r="E4302">
        <f>YEAR(Table1[[#This Row],[Order Date]])</f>
        <v>2014</v>
      </c>
      <c r="F4302">
        <v>1</v>
      </c>
      <c r="G4302">
        <f>MONTH(Table1[[#This Row],[Order Date]])</f>
        <v>1</v>
      </c>
      <c r="H4302" s="1">
        <v>41641</v>
      </c>
      <c r="I4302">
        <v>10144</v>
      </c>
      <c r="J4302" t="s">
        <v>58</v>
      </c>
      <c r="K4302">
        <v>24</v>
      </c>
      <c r="L4302">
        <v>280.98</v>
      </c>
      <c r="M4302" s="2">
        <v>0.1</v>
      </c>
      <c r="N4302">
        <v>6408.3</v>
      </c>
      <c r="O4302">
        <v>35.67</v>
      </c>
      <c r="P4302">
        <v>539.54</v>
      </c>
      <c r="Q4302" s="2">
        <v>0.66</v>
      </c>
      <c r="R4302" t="s">
        <v>48</v>
      </c>
      <c r="S4302" t="s">
        <v>73</v>
      </c>
      <c r="T4302" t="s">
        <v>1535</v>
      </c>
      <c r="U4302" t="s">
        <v>75</v>
      </c>
      <c r="V4302" t="s">
        <v>68</v>
      </c>
      <c r="W4302">
        <v>1397</v>
      </c>
      <c r="X4302" s="1">
        <v>41641</v>
      </c>
      <c r="Y4302" t="s">
        <v>53</v>
      </c>
      <c r="Z4302" t="e" vm="40">
        <v>#VALUE!</v>
      </c>
      <c r="AA4302">
        <v>67501</v>
      </c>
      <c r="AB4302" t="e" cm="1" vm="2">
        <f t="array" ref="AB4302">_FV(Table1[[#This Row],[State]],"Country/region",TRUE)</f>
        <v>#VALUE!</v>
      </c>
    </row>
    <row r="4303" spans="1:28" x14ac:dyDescent="0.35">
      <c r="A4303" t="s">
        <v>853</v>
      </c>
      <c r="B4303">
        <v>52</v>
      </c>
      <c r="C4303" t="s">
        <v>854</v>
      </c>
      <c r="D4303" t="s">
        <v>57</v>
      </c>
      <c r="E4303">
        <f>YEAR(Table1[[#This Row],[Order Date]])</f>
        <v>2014</v>
      </c>
      <c r="F4303">
        <v>1</v>
      </c>
      <c r="G4303">
        <f>MONTH(Table1[[#This Row],[Order Date]])</f>
        <v>1</v>
      </c>
      <c r="H4303" s="1">
        <v>41641</v>
      </c>
      <c r="I4303">
        <v>24033</v>
      </c>
      <c r="J4303" t="s">
        <v>28</v>
      </c>
      <c r="K4303">
        <v>50</v>
      </c>
      <c r="L4303">
        <v>23.99</v>
      </c>
      <c r="M4303" s="2">
        <v>0</v>
      </c>
      <c r="N4303">
        <v>1227.18</v>
      </c>
      <c r="O4303">
        <v>15.68</v>
      </c>
      <c r="P4303">
        <v>-252.53</v>
      </c>
      <c r="Q4303" s="2">
        <v>0.62</v>
      </c>
      <c r="R4303" t="s">
        <v>48</v>
      </c>
      <c r="S4303" t="s">
        <v>49</v>
      </c>
      <c r="T4303" t="s">
        <v>1446</v>
      </c>
      <c r="U4303" t="s">
        <v>82</v>
      </c>
      <c r="V4303" t="s">
        <v>76</v>
      </c>
      <c r="W4303">
        <v>3358</v>
      </c>
      <c r="X4303" s="1">
        <v>41643</v>
      </c>
      <c r="Y4303" t="s">
        <v>53</v>
      </c>
      <c r="Z4303" t="e" vm="14">
        <v>#VALUE!</v>
      </c>
      <c r="AA4303">
        <v>33334</v>
      </c>
      <c r="AB4303" t="e" cm="1" vm="2">
        <f t="array" ref="AB4303">_FV(Table1[[#This Row],[State]],"Country/region",TRUE)</f>
        <v>#VALUE!</v>
      </c>
    </row>
    <row r="4304" spans="1:28" x14ac:dyDescent="0.35">
      <c r="A4304" t="s">
        <v>601</v>
      </c>
      <c r="B4304">
        <v>52</v>
      </c>
      <c r="C4304" t="s">
        <v>602</v>
      </c>
      <c r="D4304" t="s">
        <v>46</v>
      </c>
      <c r="E4304">
        <f>YEAR(Table1[[#This Row],[Order Date]])</f>
        <v>2014</v>
      </c>
      <c r="F4304">
        <v>1</v>
      </c>
      <c r="G4304">
        <f>MONTH(Table1[[#This Row],[Order Date]])</f>
        <v>1</v>
      </c>
      <c r="H4304" s="1">
        <v>41641</v>
      </c>
      <c r="I4304">
        <v>10144</v>
      </c>
      <c r="J4304" t="s">
        <v>58</v>
      </c>
      <c r="K4304">
        <v>16</v>
      </c>
      <c r="L4304">
        <v>355.98</v>
      </c>
      <c r="M4304" s="2">
        <v>0.08</v>
      </c>
      <c r="N4304">
        <v>5403.75</v>
      </c>
      <c r="O4304">
        <v>58.92</v>
      </c>
      <c r="P4304">
        <v>103.83</v>
      </c>
      <c r="Q4304" s="2">
        <v>0.64</v>
      </c>
      <c r="R4304" t="s">
        <v>48</v>
      </c>
      <c r="S4304" t="s">
        <v>49</v>
      </c>
      <c r="T4304" t="s">
        <v>141</v>
      </c>
      <c r="U4304" t="s">
        <v>51</v>
      </c>
      <c r="V4304" t="s">
        <v>68</v>
      </c>
      <c r="W4304">
        <v>1395</v>
      </c>
      <c r="X4304" s="1">
        <v>41643</v>
      </c>
      <c r="Y4304" t="s">
        <v>53</v>
      </c>
      <c r="Z4304" t="e" vm="40">
        <v>#VALUE!</v>
      </c>
      <c r="AA4304">
        <v>67501</v>
      </c>
      <c r="AB4304" t="e" cm="1" vm="2">
        <f t="array" ref="AB4304">_FV(Table1[[#This Row],[State]],"Country/region",TRUE)</f>
        <v>#VALUE!</v>
      </c>
    </row>
    <row r="4305" spans="1:28" x14ac:dyDescent="0.35">
      <c r="A4305" t="s">
        <v>601</v>
      </c>
      <c r="B4305">
        <v>52</v>
      </c>
      <c r="C4305" t="s">
        <v>602</v>
      </c>
      <c r="D4305" t="s">
        <v>46</v>
      </c>
      <c r="E4305">
        <f>YEAR(Table1[[#This Row],[Order Date]])</f>
        <v>2014</v>
      </c>
      <c r="F4305">
        <v>1</v>
      </c>
      <c r="G4305">
        <f>MONTH(Table1[[#This Row],[Order Date]])</f>
        <v>1</v>
      </c>
      <c r="H4305" s="1">
        <v>41641</v>
      </c>
      <c r="I4305">
        <v>10144</v>
      </c>
      <c r="J4305" t="s">
        <v>58</v>
      </c>
      <c r="K4305">
        <v>1</v>
      </c>
      <c r="L4305">
        <v>160.97999999999999</v>
      </c>
      <c r="M4305" s="2">
        <v>0.02</v>
      </c>
      <c r="N4305">
        <v>192.49</v>
      </c>
      <c r="O4305">
        <v>30</v>
      </c>
      <c r="P4305">
        <v>-98.3</v>
      </c>
      <c r="Q4305" s="2">
        <v>0.62</v>
      </c>
      <c r="R4305" t="s">
        <v>48</v>
      </c>
      <c r="S4305" t="s">
        <v>49</v>
      </c>
      <c r="T4305" t="s">
        <v>555</v>
      </c>
      <c r="U4305" t="s">
        <v>51</v>
      </c>
      <c r="V4305" t="s">
        <v>68</v>
      </c>
      <c r="W4305">
        <v>1396</v>
      </c>
      <c r="X4305" s="1">
        <v>41643</v>
      </c>
      <c r="Y4305" t="s">
        <v>53</v>
      </c>
      <c r="Z4305" t="e" vm="40">
        <v>#VALUE!</v>
      </c>
      <c r="AA4305">
        <v>67501</v>
      </c>
      <c r="AB4305" t="e" cm="1" vm="2">
        <f t="array" ref="AB4305">_FV(Table1[[#This Row],[State]],"Country/region",TRUE)</f>
        <v>#VALUE!</v>
      </c>
    </row>
    <row r="4306" spans="1:28" x14ac:dyDescent="0.35">
      <c r="A4306" t="s">
        <v>3279</v>
      </c>
      <c r="B4306">
        <v>52</v>
      </c>
      <c r="C4306" t="s">
        <v>1748</v>
      </c>
      <c r="D4306" t="s">
        <v>46</v>
      </c>
      <c r="E4306">
        <f>YEAR(Table1[[#This Row],[Order Date]])</f>
        <v>2014</v>
      </c>
      <c r="F4306">
        <v>1</v>
      </c>
      <c r="G4306">
        <f>MONTH(Table1[[#This Row],[Order Date]])</f>
        <v>1</v>
      </c>
      <c r="H4306" s="1">
        <v>41641</v>
      </c>
      <c r="I4306">
        <v>10436</v>
      </c>
      <c r="J4306" t="s">
        <v>47</v>
      </c>
      <c r="K4306">
        <v>24</v>
      </c>
      <c r="L4306">
        <v>5.84</v>
      </c>
      <c r="M4306" s="2">
        <v>0.09</v>
      </c>
      <c r="N4306">
        <v>138.75</v>
      </c>
      <c r="O4306">
        <v>1</v>
      </c>
      <c r="P4306">
        <v>49.81</v>
      </c>
      <c r="Q4306" s="2">
        <v>0.38</v>
      </c>
      <c r="R4306" t="s">
        <v>29</v>
      </c>
      <c r="S4306" t="s">
        <v>59</v>
      </c>
      <c r="T4306" t="s">
        <v>2631</v>
      </c>
      <c r="U4306" t="s">
        <v>88</v>
      </c>
      <c r="V4306" t="s">
        <v>33</v>
      </c>
      <c r="W4306">
        <v>1444</v>
      </c>
      <c r="X4306" s="1">
        <v>41648</v>
      </c>
      <c r="Y4306" t="s">
        <v>34</v>
      </c>
      <c r="Z4306" t="e" vm="24">
        <v>#VALUE!</v>
      </c>
      <c r="AA4306">
        <v>7080</v>
      </c>
      <c r="AB4306" t="e" cm="1" vm="2">
        <f t="array" ref="AB4306">_FV(Table1[[#This Row],[State]],"Country/region",TRUE)</f>
        <v>#VALUE!</v>
      </c>
    </row>
    <row r="4307" spans="1:28" x14ac:dyDescent="0.35">
      <c r="A4307" t="s">
        <v>3184</v>
      </c>
      <c r="B4307">
        <v>52</v>
      </c>
      <c r="C4307" t="s">
        <v>2102</v>
      </c>
      <c r="D4307" t="s">
        <v>46</v>
      </c>
      <c r="E4307">
        <f>YEAR(Table1[[#This Row],[Order Date]])</f>
        <v>2014</v>
      </c>
      <c r="F4307">
        <v>1</v>
      </c>
      <c r="G4307">
        <f>MONTH(Table1[[#This Row],[Order Date]])</f>
        <v>1</v>
      </c>
      <c r="H4307" s="1">
        <v>41642</v>
      </c>
      <c r="I4307">
        <v>4006</v>
      </c>
      <c r="J4307" t="s">
        <v>131</v>
      </c>
      <c r="K4307">
        <v>38</v>
      </c>
      <c r="L4307">
        <v>37.94</v>
      </c>
      <c r="M4307" s="2">
        <v>0.06</v>
      </c>
      <c r="N4307">
        <v>1441.61</v>
      </c>
      <c r="O4307">
        <v>5.08</v>
      </c>
      <c r="P4307">
        <v>624.84</v>
      </c>
      <c r="Q4307" s="2">
        <v>0.38</v>
      </c>
      <c r="R4307" t="s">
        <v>29</v>
      </c>
      <c r="S4307" t="s">
        <v>59</v>
      </c>
      <c r="T4307" t="s">
        <v>1176</v>
      </c>
      <c r="U4307" t="s">
        <v>61</v>
      </c>
      <c r="V4307" t="s">
        <v>33</v>
      </c>
      <c r="W4307">
        <v>586</v>
      </c>
      <c r="X4307" s="1">
        <v>41643</v>
      </c>
      <c r="Y4307" t="s">
        <v>34</v>
      </c>
      <c r="Z4307" t="e" vm="22">
        <v>#VALUE!</v>
      </c>
      <c r="AA4307">
        <v>45385</v>
      </c>
      <c r="AB4307" t="e" cm="1" vm="2">
        <f t="array" ref="AB4307">_FV(Table1[[#This Row],[State]],"Country/region",TRUE)</f>
        <v>#VALUE!</v>
      </c>
    </row>
    <row r="4308" spans="1:28" x14ac:dyDescent="0.35">
      <c r="A4308" t="s">
        <v>2127</v>
      </c>
      <c r="B4308">
        <v>52</v>
      </c>
      <c r="C4308" t="s">
        <v>3280</v>
      </c>
      <c r="D4308" t="s">
        <v>38</v>
      </c>
      <c r="E4308">
        <f>YEAR(Table1[[#This Row],[Order Date]])</f>
        <v>2014</v>
      </c>
      <c r="F4308">
        <v>1</v>
      </c>
      <c r="G4308">
        <f>MONTH(Table1[[#This Row],[Order Date]])</f>
        <v>1</v>
      </c>
      <c r="H4308" s="1">
        <v>41642</v>
      </c>
      <c r="I4308">
        <v>25188</v>
      </c>
      <c r="J4308" t="s">
        <v>131</v>
      </c>
      <c r="K4308">
        <v>20</v>
      </c>
      <c r="L4308">
        <v>85.99</v>
      </c>
      <c r="M4308" s="2">
        <v>0</v>
      </c>
      <c r="N4308">
        <v>1564.1614999999999</v>
      </c>
      <c r="O4308">
        <v>2.5</v>
      </c>
      <c r="P4308">
        <v>682.47900000000004</v>
      </c>
      <c r="Q4308" s="2">
        <v>0.35</v>
      </c>
      <c r="R4308" t="s">
        <v>96</v>
      </c>
      <c r="S4308" t="s">
        <v>30</v>
      </c>
      <c r="T4308" t="s">
        <v>2741</v>
      </c>
      <c r="U4308" t="s">
        <v>105</v>
      </c>
      <c r="V4308" t="s">
        <v>33</v>
      </c>
      <c r="W4308">
        <v>3539</v>
      </c>
      <c r="X4308" s="1">
        <v>41644</v>
      </c>
      <c r="Y4308" t="s">
        <v>34</v>
      </c>
      <c r="Z4308" t="e" vm="3">
        <v>#VALUE!</v>
      </c>
      <c r="AA4308">
        <v>21222</v>
      </c>
      <c r="AB4308" t="e" cm="1" vm="2">
        <f t="array" ref="AB4308">_FV(Table1[[#This Row],[State]],"Country/region",TRUE)</f>
        <v>#VALUE!</v>
      </c>
    </row>
    <row r="4309" spans="1:28" x14ac:dyDescent="0.35">
      <c r="A4309" t="s">
        <v>1041</v>
      </c>
      <c r="B4309">
        <v>52</v>
      </c>
      <c r="C4309" t="s">
        <v>1042</v>
      </c>
      <c r="D4309" t="s">
        <v>57</v>
      </c>
      <c r="E4309">
        <f>YEAR(Table1[[#This Row],[Order Date]])</f>
        <v>2014</v>
      </c>
      <c r="F4309">
        <v>1</v>
      </c>
      <c r="G4309">
        <f>MONTH(Table1[[#This Row],[Order Date]])</f>
        <v>1</v>
      </c>
      <c r="H4309" s="1">
        <v>41642</v>
      </c>
      <c r="I4309">
        <v>9221</v>
      </c>
      <c r="J4309" t="s">
        <v>47</v>
      </c>
      <c r="K4309">
        <v>9</v>
      </c>
      <c r="L4309">
        <v>3.25</v>
      </c>
      <c r="M4309" s="2">
        <v>0.03</v>
      </c>
      <c r="N4309">
        <v>79.64</v>
      </c>
      <c r="O4309">
        <v>49</v>
      </c>
      <c r="P4309">
        <v>-377.74</v>
      </c>
      <c r="Q4309" s="2">
        <v>0.56000000000000005</v>
      </c>
      <c r="R4309" t="s">
        <v>29</v>
      </c>
      <c r="S4309" t="s">
        <v>40</v>
      </c>
      <c r="T4309" t="s">
        <v>922</v>
      </c>
      <c r="U4309" t="s">
        <v>214</v>
      </c>
      <c r="V4309" t="s">
        <v>52</v>
      </c>
      <c r="W4309">
        <v>1267</v>
      </c>
      <c r="X4309" s="1">
        <v>41646</v>
      </c>
      <c r="Y4309" t="s">
        <v>34</v>
      </c>
      <c r="Z4309" t="e" vm="23">
        <v>#VALUE!</v>
      </c>
      <c r="AA4309">
        <v>98408</v>
      </c>
      <c r="AB4309" t="e" cm="1" vm="2">
        <f t="array" ref="AB4309">_FV(Table1[[#This Row],[State]],"Country/region",TRUE)</f>
        <v>#VALUE!</v>
      </c>
    </row>
    <row r="4310" spans="1:28" x14ac:dyDescent="0.35">
      <c r="A4310" t="s">
        <v>1041</v>
      </c>
      <c r="B4310">
        <v>52</v>
      </c>
      <c r="C4310" t="s">
        <v>1042</v>
      </c>
      <c r="D4310" t="s">
        <v>57</v>
      </c>
      <c r="E4310">
        <f>YEAR(Table1[[#This Row],[Order Date]])</f>
        <v>2014</v>
      </c>
      <c r="F4310">
        <v>1</v>
      </c>
      <c r="G4310">
        <f>MONTH(Table1[[#This Row],[Order Date]])</f>
        <v>1</v>
      </c>
      <c r="H4310" s="1">
        <v>41642</v>
      </c>
      <c r="I4310">
        <v>9221</v>
      </c>
      <c r="J4310" t="s">
        <v>47</v>
      </c>
      <c r="K4310">
        <v>25</v>
      </c>
      <c r="L4310">
        <v>60.98</v>
      </c>
      <c r="M4310" s="2">
        <v>0.04</v>
      </c>
      <c r="N4310">
        <v>1527.42</v>
      </c>
      <c r="O4310">
        <v>19.989999999999998</v>
      </c>
      <c r="P4310">
        <v>326.39999999999998</v>
      </c>
      <c r="Q4310" s="2">
        <v>0.38</v>
      </c>
      <c r="R4310" t="s">
        <v>29</v>
      </c>
      <c r="S4310" t="s">
        <v>30</v>
      </c>
      <c r="T4310" t="s">
        <v>2139</v>
      </c>
      <c r="U4310" t="s">
        <v>267</v>
      </c>
      <c r="V4310" t="s">
        <v>52</v>
      </c>
      <c r="W4310">
        <v>1268</v>
      </c>
      <c r="X4310" s="1">
        <v>41646</v>
      </c>
      <c r="Y4310" t="s">
        <v>34</v>
      </c>
      <c r="Z4310" t="e" vm="23">
        <v>#VALUE!</v>
      </c>
      <c r="AA4310">
        <v>98408</v>
      </c>
      <c r="AB4310" t="e" cm="1" vm="2">
        <f t="array" ref="AB4310">_FV(Table1[[#This Row],[State]],"Country/region",TRUE)</f>
        <v>#VALUE!</v>
      </c>
    </row>
    <row r="4311" spans="1:28" x14ac:dyDescent="0.35">
      <c r="A4311" t="s">
        <v>704</v>
      </c>
      <c r="B4311">
        <v>52</v>
      </c>
      <c r="C4311" t="s">
        <v>65</v>
      </c>
      <c r="D4311" t="s">
        <v>57</v>
      </c>
      <c r="E4311">
        <f>YEAR(Table1[[#This Row],[Order Date]])</f>
        <v>2014</v>
      </c>
      <c r="F4311">
        <v>1</v>
      </c>
      <c r="G4311">
        <f>MONTH(Table1[[#This Row],[Order Date]])</f>
        <v>1</v>
      </c>
      <c r="H4311" s="1">
        <v>41643</v>
      </c>
      <c r="I4311">
        <v>58054</v>
      </c>
      <c r="J4311" t="s">
        <v>28</v>
      </c>
      <c r="K4311">
        <v>26</v>
      </c>
      <c r="L4311">
        <v>2.08</v>
      </c>
      <c r="M4311" s="2">
        <v>0.04</v>
      </c>
      <c r="N4311">
        <v>61.4</v>
      </c>
      <c r="O4311">
        <v>5.33</v>
      </c>
      <c r="P4311">
        <v>-92.11</v>
      </c>
      <c r="Q4311" s="2">
        <v>0.43</v>
      </c>
      <c r="R4311" t="s">
        <v>48</v>
      </c>
      <c r="S4311" t="s">
        <v>30</v>
      </c>
      <c r="T4311" t="s">
        <v>311</v>
      </c>
      <c r="U4311" t="s">
        <v>82</v>
      </c>
      <c r="V4311" t="s">
        <v>68</v>
      </c>
      <c r="W4311">
        <v>8123</v>
      </c>
      <c r="X4311" s="1">
        <v>41643</v>
      </c>
      <c r="Y4311" t="s">
        <v>34</v>
      </c>
      <c r="Z4311" t="e" vm="11">
        <v>#VALUE!</v>
      </c>
      <c r="AA4311">
        <v>75482</v>
      </c>
      <c r="AB4311" t="e" cm="1" vm="2">
        <f t="array" ref="AB4311">_FV(Table1[[#This Row],[State]],"Country/region",TRUE)</f>
        <v>#VALUE!</v>
      </c>
    </row>
    <row r="4312" spans="1:28" x14ac:dyDescent="0.35">
      <c r="A4312" t="s">
        <v>1447</v>
      </c>
      <c r="B4312">
        <v>52</v>
      </c>
      <c r="C4312" t="s">
        <v>270</v>
      </c>
      <c r="D4312" t="s">
        <v>46</v>
      </c>
      <c r="E4312">
        <f>YEAR(Table1[[#This Row],[Order Date]])</f>
        <v>2014</v>
      </c>
      <c r="F4312">
        <v>1</v>
      </c>
      <c r="G4312">
        <f>MONTH(Table1[[#This Row],[Order Date]])</f>
        <v>1</v>
      </c>
      <c r="H4312" s="1">
        <v>41643</v>
      </c>
      <c r="I4312">
        <v>33473</v>
      </c>
      <c r="J4312" t="s">
        <v>47</v>
      </c>
      <c r="K4312">
        <v>50</v>
      </c>
      <c r="L4312">
        <v>12.98</v>
      </c>
      <c r="M4312" s="2">
        <v>0.08</v>
      </c>
      <c r="N4312">
        <v>600.22</v>
      </c>
      <c r="O4312">
        <v>3.14</v>
      </c>
      <c r="P4312">
        <v>27.86</v>
      </c>
      <c r="Q4312" s="2">
        <v>0.6</v>
      </c>
      <c r="R4312" t="s">
        <v>29</v>
      </c>
      <c r="S4312" t="s">
        <v>139</v>
      </c>
      <c r="T4312" t="s">
        <v>1930</v>
      </c>
      <c r="U4312" t="s">
        <v>481</v>
      </c>
      <c r="V4312" t="s">
        <v>76</v>
      </c>
      <c r="W4312">
        <v>4696</v>
      </c>
      <c r="X4312" s="1">
        <v>41643</v>
      </c>
      <c r="Y4312" t="s">
        <v>34</v>
      </c>
      <c r="Z4312" t="e" vm="29">
        <v>#VALUE!</v>
      </c>
      <c r="AA4312">
        <v>40475</v>
      </c>
      <c r="AB4312" t="e" cm="1" vm="2">
        <f t="array" ref="AB4312">_FV(Table1[[#This Row],[State]],"Country/region",TRUE)</f>
        <v>#VALUE!</v>
      </c>
    </row>
    <row r="4313" spans="1:28" x14ac:dyDescent="0.35">
      <c r="A4313" t="s">
        <v>295</v>
      </c>
      <c r="B4313">
        <v>52</v>
      </c>
      <c r="C4313" t="s">
        <v>296</v>
      </c>
      <c r="D4313" t="s">
        <v>38</v>
      </c>
      <c r="E4313">
        <f>YEAR(Table1[[#This Row],[Order Date]])</f>
        <v>2014</v>
      </c>
      <c r="F4313">
        <v>1</v>
      </c>
      <c r="G4313">
        <f>MONTH(Table1[[#This Row],[Order Date]])</f>
        <v>1</v>
      </c>
      <c r="H4313" s="1">
        <v>41643</v>
      </c>
      <c r="I4313">
        <v>44198</v>
      </c>
      <c r="J4313" t="s">
        <v>58</v>
      </c>
      <c r="K4313">
        <v>35</v>
      </c>
      <c r="L4313">
        <v>20.99</v>
      </c>
      <c r="M4313" s="2">
        <v>0.04</v>
      </c>
      <c r="N4313">
        <v>625.94849999999997</v>
      </c>
      <c r="O4313">
        <v>3.3</v>
      </c>
      <c r="P4313">
        <v>-87.021000000000001</v>
      </c>
      <c r="Q4313" s="2">
        <v>0.81</v>
      </c>
      <c r="R4313" t="s">
        <v>96</v>
      </c>
      <c r="S4313" t="s">
        <v>139</v>
      </c>
      <c r="T4313" t="s">
        <v>937</v>
      </c>
      <c r="U4313" t="s">
        <v>105</v>
      </c>
      <c r="V4313" t="s">
        <v>52</v>
      </c>
      <c r="W4313">
        <v>6238</v>
      </c>
      <c r="X4313" s="1">
        <v>41643</v>
      </c>
      <c r="Y4313" t="s">
        <v>42</v>
      </c>
      <c r="Z4313" t="e" vm="32">
        <v>#VALUE!</v>
      </c>
      <c r="AA4313">
        <v>80112</v>
      </c>
      <c r="AB4313" t="e" cm="1" vm="2">
        <f t="array" ref="AB4313">_FV(Table1[[#This Row],[State]],"Country/region",TRUE)</f>
        <v>#VALUE!</v>
      </c>
    </row>
    <row r="4314" spans="1:28" x14ac:dyDescent="0.35">
      <c r="A4314" t="s">
        <v>2337</v>
      </c>
      <c r="B4314">
        <v>52</v>
      </c>
      <c r="C4314" t="s">
        <v>2478</v>
      </c>
      <c r="D4314" t="s">
        <v>46</v>
      </c>
      <c r="E4314">
        <f>YEAR(Table1[[#This Row],[Order Date]])</f>
        <v>2014</v>
      </c>
      <c r="F4314">
        <v>1</v>
      </c>
      <c r="G4314">
        <f>MONTH(Table1[[#This Row],[Order Date]])</f>
        <v>1</v>
      </c>
      <c r="H4314" s="1">
        <v>41643</v>
      </c>
      <c r="I4314">
        <v>802</v>
      </c>
      <c r="J4314" t="s">
        <v>58</v>
      </c>
      <c r="K4314">
        <v>2</v>
      </c>
      <c r="L4314">
        <v>15.99</v>
      </c>
      <c r="M4314" s="2">
        <v>0.09</v>
      </c>
      <c r="N4314">
        <v>38.5</v>
      </c>
      <c r="O4314">
        <v>9.4</v>
      </c>
      <c r="P4314">
        <v>-52.139099999999999</v>
      </c>
      <c r="Q4314" s="2">
        <v>0.49</v>
      </c>
      <c r="R4314" t="s">
        <v>96</v>
      </c>
      <c r="S4314" t="s">
        <v>30</v>
      </c>
      <c r="T4314" t="s">
        <v>412</v>
      </c>
      <c r="U4314" t="s">
        <v>98</v>
      </c>
      <c r="V4314" t="s">
        <v>33</v>
      </c>
      <c r="W4314">
        <v>125</v>
      </c>
      <c r="X4314" s="1">
        <v>41643</v>
      </c>
      <c r="Y4314" t="s">
        <v>34</v>
      </c>
      <c r="Z4314" t="e" vm="22">
        <v>#VALUE!</v>
      </c>
      <c r="AA4314">
        <v>45801</v>
      </c>
      <c r="AB4314" t="e" cm="1" vm="2">
        <f t="array" ref="AB4314">_FV(Table1[[#This Row],[State]],"Country/region",TRUE)</f>
        <v>#VALUE!</v>
      </c>
    </row>
    <row r="4315" spans="1:28" x14ac:dyDescent="0.35">
      <c r="A4315" t="s">
        <v>1775</v>
      </c>
      <c r="B4315">
        <v>52</v>
      </c>
      <c r="C4315" t="s">
        <v>1630</v>
      </c>
      <c r="D4315" t="s">
        <v>57</v>
      </c>
      <c r="E4315">
        <f>YEAR(Table1[[#This Row],[Order Date]])</f>
        <v>2014</v>
      </c>
      <c r="F4315">
        <v>1</v>
      </c>
      <c r="G4315">
        <f>MONTH(Table1[[#This Row],[Order Date]])</f>
        <v>1</v>
      </c>
      <c r="H4315" s="1">
        <v>41643</v>
      </c>
      <c r="I4315">
        <v>54528</v>
      </c>
      <c r="J4315" t="s">
        <v>131</v>
      </c>
      <c r="K4315">
        <v>15</v>
      </c>
      <c r="L4315">
        <v>6.08</v>
      </c>
      <c r="M4315" s="2">
        <v>0.03</v>
      </c>
      <c r="N4315">
        <v>92.03</v>
      </c>
      <c r="O4315">
        <v>0.91</v>
      </c>
      <c r="P4315">
        <v>19.71</v>
      </c>
      <c r="Q4315" s="2">
        <v>0.51</v>
      </c>
      <c r="R4315" t="s">
        <v>29</v>
      </c>
      <c r="S4315" t="s">
        <v>59</v>
      </c>
      <c r="T4315" t="s">
        <v>2206</v>
      </c>
      <c r="U4315" t="s">
        <v>88</v>
      </c>
      <c r="V4315" t="s">
        <v>33</v>
      </c>
      <c r="W4315">
        <v>7619</v>
      </c>
      <c r="X4315" s="1">
        <v>41644</v>
      </c>
      <c r="Y4315" t="s">
        <v>34</v>
      </c>
      <c r="Z4315" t="e" vm="3">
        <v>#VALUE!</v>
      </c>
      <c r="AA4315">
        <v>21221</v>
      </c>
      <c r="AB4315" t="e" cm="1" vm="2">
        <f t="array" ref="AB4315">_FV(Table1[[#This Row],[State]],"Country/region",TRUE)</f>
        <v>#VALUE!</v>
      </c>
    </row>
    <row r="4316" spans="1:28" x14ac:dyDescent="0.35">
      <c r="A4316" t="s">
        <v>1372</v>
      </c>
      <c r="B4316">
        <v>52</v>
      </c>
      <c r="C4316" t="s">
        <v>134</v>
      </c>
      <c r="D4316" t="s">
        <v>38</v>
      </c>
      <c r="E4316">
        <f>YEAR(Table1[[#This Row],[Order Date]])</f>
        <v>2014</v>
      </c>
      <c r="F4316">
        <v>1</v>
      </c>
      <c r="G4316">
        <f>MONTH(Table1[[#This Row],[Order Date]])</f>
        <v>1</v>
      </c>
      <c r="H4316" s="1">
        <v>41643</v>
      </c>
      <c r="I4316">
        <v>52486</v>
      </c>
      <c r="J4316" t="s">
        <v>39</v>
      </c>
      <c r="K4316">
        <v>41</v>
      </c>
      <c r="L4316">
        <v>300.97000000000003</v>
      </c>
      <c r="M4316" s="2">
        <v>0.1</v>
      </c>
      <c r="N4316">
        <v>11883.2</v>
      </c>
      <c r="O4316">
        <v>7.18</v>
      </c>
      <c r="P4316">
        <v>4160.88</v>
      </c>
      <c r="Q4316" s="2">
        <v>0.48</v>
      </c>
      <c r="R4316" t="s">
        <v>96</v>
      </c>
      <c r="S4316" t="s">
        <v>30</v>
      </c>
      <c r="T4316" t="s">
        <v>1322</v>
      </c>
      <c r="U4316" t="s">
        <v>102</v>
      </c>
      <c r="V4316" t="s">
        <v>33</v>
      </c>
      <c r="W4316">
        <v>7365</v>
      </c>
      <c r="X4316" s="1">
        <v>41644</v>
      </c>
      <c r="Y4316" t="s">
        <v>34</v>
      </c>
      <c r="Z4316" t="e" vm="15">
        <v>#VALUE!</v>
      </c>
      <c r="AA4316">
        <v>11746</v>
      </c>
      <c r="AB4316" t="e" cm="1" vm="2">
        <f t="array" ref="AB4316">_FV(Table1[[#This Row],[State]],"Country/region",TRUE)</f>
        <v>#VALUE!</v>
      </c>
    </row>
    <row r="4317" spans="1:28" x14ac:dyDescent="0.35">
      <c r="A4317" t="s">
        <v>552</v>
      </c>
      <c r="B4317">
        <v>52</v>
      </c>
      <c r="C4317" t="s">
        <v>1630</v>
      </c>
      <c r="D4317" t="s">
        <v>57</v>
      </c>
      <c r="E4317">
        <f>YEAR(Table1[[#This Row],[Order Date]])</f>
        <v>2014</v>
      </c>
      <c r="F4317">
        <v>1</v>
      </c>
      <c r="G4317">
        <f>MONTH(Table1[[#This Row],[Order Date]])</f>
        <v>1</v>
      </c>
      <c r="H4317" s="1">
        <v>41643</v>
      </c>
      <c r="I4317">
        <v>54528</v>
      </c>
      <c r="J4317" t="s">
        <v>131</v>
      </c>
      <c r="K4317">
        <v>17</v>
      </c>
      <c r="L4317">
        <v>11.66</v>
      </c>
      <c r="M4317" s="2">
        <v>0.01</v>
      </c>
      <c r="N4317">
        <v>207.19</v>
      </c>
      <c r="O4317">
        <v>8.99</v>
      </c>
      <c r="P4317">
        <v>-85.91</v>
      </c>
      <c r="Q4317" s="2">
        <v>0.59</v>
      </c>
      <c r="R4317" t="s">
        <v>29</v>
      </c>
      <c r="S4317" t="s">
        <v>139</v>
      </c>
      <c r="T4317" t="s">
        <v>228</v>
      </c>
      <c r="U4317" t="s">
        <v>88</v>
      </c>
      <c r="V4317" t="s">
        <v>68</v>
      </c>
      <c r="W4317">
        <v>7620</v>
      </c>
      <c r="X4317" s="1">
        <v>41645</v>
      </c>
      <c r="Y4317" t="s">
        <v>34</v>
      </c>
      <c r="Z4317" t="e" vm="16">
        <v>#VALUE!</v>
      </c>
      <c r="AA4317">
        <v>60131</v>
      </c>
      <c r="AB4317" t="e" cm="1" vm="2">
        <f t="array" ref="AB4317">_FV(Table1[[#This Row],[State]],"Country/region",TRUE)</f>
        <v>#VALUE!</v>
      </c>
    </row>
    <row r="4318" spans="1:28" x14ac:dyDescent="0.35">
      <c r="A4318" t="s">
        <v>552</v>
      </c>
      <c r="B4318">
        <v>52</v>
      </c>
      <c r="C4318" t="s">
        <v>1630</v>
      </c>
      <c r="D4318" t="s">
        <v>57</v>
      </c>
      <c r="E4318">
        <f>YEAR(Table1[[#This Row],[Order Date]])</f>
        <v>2014</v>
      </c>
      <c r="F4318">
        <v>1</v>
      </c>
      <c r="G4318">
        <f>MONTH(Table1[[#This Row],[Order Date]])</f>
        <v>1</v>
      </c>
      <c r="H4318" s="1">
        <v>41643</v>
      </c>
      <c r="I4318">
        <v>54528</v>
      </c>
      <c r="J4318" t="s">
        <v>131</v>
      </c>
      <c r="K4318">
        <v>8</v>
      </c>
      <c r="L4318">
        <v>10.48</v>
      </c>
      <c r="M4318" s="2">
        <v>0.06</v>
      </c>
      <c r="N4318">
        <v>88</v>
      </c>
      <c r="O4318">
        <v>2.89</v>
      </c>
      <c r="P4318">
        <v>-6.38</v>
      </c>
      <c r="Q4318" s="2">
        <v>0.6</v>
      </c>
      <c r="R4318" t="s">
        <v>29</v>
      </c>
      <c r="S4318" t="s">
        <v>139</v>
      </c>
      <c r="T4318" t="s">
        <v>1770</v>
      </c>
      <c r="U4318" t="s">
        <v>88</v>
      </c>
      <c r="V4318" t="s">
        <v>68</v>
      </c>
      <c r="W4318">
        <v>7621</v>
      </c>
      <c r="X4318" s="1">
        <v>41645</v>
      </c>
      <c r="Y4318" t="s">
        <v>34</v>
      </c>
      <c r="Z4318" t="e" vm="16">
        <v>#VALUE!</v>
      </c>
      <c r="AA4318">
        <v>60131</v>
      </c>
      <c r="AB4318" t="e" cm="1" vm="2">
        <f t="array" ref="AB4318">_FV(Table1[[#This Row],[State]],"Country/region",TRUE)</f>
        <v>#VALUE!</v>
      </c>
    </row>
    <row r="4319" spans="1:28" x14ac:dyDescent="0.35">
      <c r="A4319" t="s">
        <v>2337</v>
      </c>
      <c r="B4319">
        <v>52</v>
      </c>
      <c r="C4319" t="s">
        <v>2478</v>
      </c>
      <c r="D4319" t="s">
        <v>46</v>
      </c>
      <c r="E4319">
        <f>YEAR(Table1[[#This Row],[Order Date]])</f>
        <v>2014</v>
      </c>
      <c r="F4319">
        <v>1</v>
      </c>
      <c r="G4319">
        <f>MONTH(Table1[[#This Row],[Order Date]])</f>
        <v>1</v>
      </c>
      <c r="H4319" s="1">
        <v>41643</v>
      </c>
      <c r="I4319">
        <v>802</v>
      </c>
      <c r="J4319" t="s">
        <v>58</v>
      </c>
      <c r="K4319">
        <v>33</v>
      </c>
      <c r="L4319">
        <v>11.7</v>
      </c>
      <c r="M4319" s="2">
        <v>0.08</v>
      </c>
      <c r="N4319">
        <v>378.6</v>
      </c>
      <c r="O4319">
        <v>5.63</v>
      </c>
      <c r="P4319">
        <v>12.724500000000001</v>
      </c>
      <c r="Q4319" s="2">
        <v>0.4</v>
      </c>
      <c r="R4319" t="s">
        <v>29</v>
      </c>
      <c r="S4319" t="s">
        <v>30</v>
      </c>
      <c r="T4319" t="s">
        <v>1420</v>
      </c>
      <c r="U4319" t="s">
        <v>67</v>
      </c>
      <c r="V4319" t="s">
        <v>33</v>
      </c>
      <c r="W4319">
        <v>124</v>
      </c>
      <c r="X4319" s="1">
        <v>41645</v>
      </c>
      <c r="Y4319" t="s">
        <v>34</v>
      </c>
      <c r="Z4319" t="e" vm="22">
        <v>#VALUE!</v>
      </c>
      <c r="AA4319">
        <v>45801</v>
      </c>
      <c r="AB4319" t="e" cm="1" vm="2">
        <f t="array" ref="AB4319">_FV(Table1[[#This Row],[State]],"Country/region",TRUE)</f>
        <v>#VALUE!</v>
      </c>
    </row>
    <row r="4320" spans="1:28" x14ac:dyDescent="0.35">
      <c r="A4320" t="s">
        <v>2585</v>
      </c>
      <c r="B4320">
        <v>52</v>
      </c>
      <c r="C4320" t="s">
        <v>1993</v>
      </c>
      <c r="D4320" t="s">
        <v>46</v>
      </c>
      <c r="E4320">
        <f>YEAR(Table1[[#This Row],[Order Date]])</f>
        <v>2014</v>
      </c>
      <c r="F4320">
        <v>1</v>
      </c>
      <c r="G4320">
        <f>MONTH(Table1[[#This Row],[Order Date]])</f>
        <v>1</v>
      </c>
      <c r="H4320" s="1">
        <v>41643</v>
      </c>
      <c r="I4320">
        <v>6560</v>
      </c>
      <c r="J4320" t="s">
        <v>47</v>
      </c>
      <c r="K4320">
        <v>20</v>
      </c>
      <c r="L4320">
        <v>8.67</v>
      </c>
      <c r="M4320" s="2">
        <v>0.09</v>
      </c>
      <c r="N4320">
        <v>169.18</v>
      </c>
      <c r="O4320">
        <v>3.5</v>
      </c>
      <c r="P4320">
        <v>-18.73</v>
      </c>
      <c r="Q4320" s="2">
        <v>0.57999999999999996</v>
      </c>
      <c r="R4320" t="s">
        <v>29</v>
      </c>
      <c r="S4320" t="s">
        <v>30</v>
      </c>
      <c r="T4320" t="s">
        <v>2725</v>
      </c>
      <c r="U4320" t="s">
        <v>214</v>
      </c>
      <c r="V4320" t="s">
        <v>76</v>
      </c>
      <c r="W4320">
        <v>912</v>
      </c>
      <c r="X4320" s="1">
        <v>41647</v>
      </c>
      <c r="Y4320" t="s">
        <v>34</v>
      </c>
      <c r="Z4320" t="e" vm="29">
        <v>#VALUE!</v>
      </c>
      <c r="AA4320">
        <v>42301</v>
      </c>
      <c r="AB4320" t="e" cm="1" vm="2">
        <f t="array" ref="AB4320">_FV(Table1[[#This Row],[State]],"Country/region",TRUE)</f>
        <v>#VALUE!</v>
      </c>
    </row>
    <row r="4321" spans="1:28" x14ac:dyDescent="0.35">
      <c r="A4321" t="s">
        <v>964</v>
      </c>
      <c r="B4321">
        <v>52</v>
      </c>
      <c r="C4321" t="s">
        <v>1993</v>
      </c>
      <c r="D4321" t="s">
        <v>46</v>
      </c>
      <c r="E4321">
        <f>YEAR(Table1[[#This Row],[Order Date]])</f>
        <v>2014</v>
      </c>
      <c r="F4321">
        <v>1</v>
      </c>
      <c r="G4321">
        <f>MONTH(Table1[[#This Row],[Order Date]])</f>
        <v>1</v>
      </c>
      <c r="H4321" s="1">
        <v>41643</v>
      </c>
      <c r="I4321">
        <v>6560</v>
      </c>
      <c r="J4321" t="s">
        <v>47</v>
      </c>
      <c r="K4321">
        <v>37</v>
      </c>
      <c r="L4321">
        <v>280.98</v>
      </c>
      <c r="M4321" s="2">
        <v>0.04</v>
      </c>
      <c r="N4321">
        <v>8252.3919999999998</v>
      </c>
      <c r="O4321">
        <v>35.67</v>
      </c>
      <c r="P4321">
        <v>1853.19</v>
      </c>
      <c r="Q4321" s="2">
        <v>0.66</v>
      </c>
      <c r="R4321" t="s">
        <v>48</v>
      </c>
      <c r="S4321" t="s">
        <v>73</v>
      </c>
      <c r="T4321" t="s">
        <v>1535</v>
      </c>
      <c r="U4321" t="s">
        <v>75</v>
      </c>
      <c r="V4321" t="s">
        <v>76</v>
      </c>
      <c r="W4321">
        <v>913</v>
      </c>
      <c r="X4321" s="1">
        <v>41648</v>
      </c>
      <c r="Y4321" t="s">
        <v>53</v>
      </c>
      <c r="Z4321" t="e" vm="29">
        <v>#VALUE!</v>
      </c>
      <c r="AA4321">
        <v>42003</v>
      </c>
      <c r="AB4321" t="e" cm="1" vm="2">
        <f t="array" ref="AB4321">_FV(Table1[[#This Row],[State]],"Country/region",TRUE)</f>
        <v>#VALUE!</v>
      </c>
    </row>
    <row r="4322" spans="1:28" x14ac:dyDescent="0.35">
      <c r="A4322" t="s">
        <v>1532</v>
      </c>
      <c r="B4322">
        <v>52</v>
      </c>
      <c r="C4322" t="s">
        <v>3281</v>
      </c>
      <c r="D4322" t="s">
        <v>38</v>
      </c>
      <c r="E4322">
        <f>YEAR(Table1[[#This Row],[Order Date]])</f>
        <v>2014</v>
      </c>
      <c r="F4322">
        <v>1</v>
      </c>
      <c r="G4322">
        <f>MONTH(Table1[[#This Row],[Order Date]])</f>
        <v>1</v>
      </c>
      <c r="H4322" s="1">
        <v>41644</v>
      </c>
      <c r="I4322">
        <v>25028</v>
      </c>
      <c r="J4322" t="s">
        <v>58</v>
      </c>
      <c r="K4322">
        <v>5</v>
      </c>
      <c r="L4322">
        <v>81.94</v>
      </c>
      <c r="M4322" s="2">
        <v>0.02</v>
      </c>
      <c r="N4322">
        <v>477.39</v>
      </c>
      <c r="O4322">
        <v>55.81</v>
      </c>
      <c r="P4322">
        <v>-211.36</v>
      </c>
      <c r="Q4322" s="2">
        <v>0.6</v>
      </c>
      <c r="R4322" t="s">
        <v>48</v>
      </c>
      <c r="S4322" t="s">
        <v>73</v>
      </c>
      <c r="T4322" t="s">
        <v>3175</v>
      </c>
      <c r="U4322" t="s">
        <v>154</v>
      </c>
      <c r="V4322" t="s">
        <v>52</v>
      </c>
      <c r="W4322">
        <v>3512</v>
      </c>
      <c r="X4322" s="1">
        <v>41645</v>
      </c>
      <c r="Y4322" t="s">
        <v>53</v>
      </c>
      <c r="Z4322" t="e" vm="7">
        <v>#VALUE!</v>
      </c>
      <c r="AA4322">
        <v>84107</v>
      </c>
      <c r="AB4322" t="e" cm="1" vm="2">
        <f t="array" ref="AB4322">_FV(Table1[[#This Row],[State]],"Country/region",TRUE)</f>
        <v>#VALUE!</v>
      </c>
    </row>
    <row r="4323" spans="1:28" x14ac:dyDescent="0.35">
      <c r="A4323" t="s">
        <v>1532</v>
      </c>
      <c r="B4323">
        <v>52</v>
      </c>
      <c r="C4323" t="s">
        <v>3281</v>
      </c>
      <c r="D4323" t="s">
        <v>38</v>
      </c>
      <c r="E4323">
        <f>YEAR(Table1[[#This Row],[Order Date]])</f>
        <v>2014</v>
      </c>
      <c r="F4323">
        <v>1</v>
      </c>
      <c r="G4323">
        <f>MONTH(Table1[[#This Row],[Order Date]])</f>
        <v>1</v>
      </c>
      <c r="H4323" s="1">
        <v>41644</v>
      </c>
      <c r="I4323">
        <v>25028</v>
      </c>
      <c r="J4323" t="s">
        <v>58</v>
      </c>
      <c r="K4323">
        <v>14</v>
      </c>
      <c r="L4323">
        <v>37.94</v>
      </c>
      <c r="M4323" s="2">
        <v>0</v>
      </c>
      <c r="N4323">
        <v>552.08000000000004</v>
      </c>
      <c r="O4323">
        <v>5.08</v>
      </c>
      <c r="P4323">
        <v>203.24</v>
      </c>
      <c r="Q4323" s="2">
        <v>0.38</v>
      </c>
      <c r="R4323" t="s">
        <v>29</v>
      </c>
      <c r="S4323" t="s">
        <v>59</v>
      </c>
      <c r="T4323" t="s">
        <v>1176</v>
      </c>
      <c r="U4323" t="s">
        <v>61</v>
      </c>
      <c r="V4323" t="s">
        <v>52</v>
      </c>
      <c r="W4323">
        <v>3513</v>
      </c>
      <c r="X4323" s="1">
        <v>41646</v>
      </c>
      <c r="Y4323" t="s">
        <v>42</v>
      </c>
      <c r="Z4323" t="e" vm="7">
        <v>#VALUE!</v>
      </c>
      <c r="AA4323">
        <v>84107</v>
      </c>
      <c r="AB4323" t="e" cm="1" vm="2">
        <f t="array" ref="AB4323">_FV(Table1[[#This Row],[State]],"Country/region",TRUE)</f>
        <v>#VALUE!</v>
      </c>
    </row>
    <row r="4324" spans="1:28" x14ac:dyDescent="0.35">
      <c r="A4324" t="s">
        <v>1629</v>
      </c>
      <c r="B4324">
        <v>52</v>
      </c>
      <c r="C4324" t="s">
        <v>1630</v>
      </c>
      <c r="D4324" t="s">
        <v>57</v>
      </c>
      <c r="E4324">
        <f>YEAR(Table1[[#This Row],[Order Date]])</f>
        <v>2014</v>
      </c>
      <c r="F4324">
        <v>1</v>
      </c>
      <c r="G4324">
        <f>MONTH(Table1[[#This Row],[Order Date]])</f>
        <v>1</v>
      </c>
      <c r="H4324" s="1">
        <v>41645</v>
      </c>
      <c r="I4324">
        <v>8195</v>
      </c>
      <c r="J4324" t="s">
        <v>131</v>
      </c>
      <c r="K4324">
        <v>5</v>
      </c>
      <c r="L4324">
        <v>7.28</v>
      </c>
      <c r="M4324" s="2">
        <v>0.05</v>
      </c>
      <c r="N4324">
        <v>51.3</v>
      </c>
      <c r="O4324">
        <v>11.15</v>
      </c>
      <c r="P4324">
        <v>-32.479999999999997</v>
      </c>
      <c r="Q4324" s="2">
        <v>0.37</v>
      </c>
      <c r="R4324" t="s">
        <v>29</v>
      </c>
      <c r="S4324" t="s">
        <v>30</v>
      </c>
      <c r="T4324" t="s">
        <v>598</v>
      </c>
      <c r="U4324" t="s">
        <v>61</v>
      </c>
      <c r="V4324" t="s">
        <v>33</v>
      </c>
      <c r="W4324">
        <v>1118</v>
      </c>
      <c r="X4324" s="1">
        <v>41646</v>
      </c>
      <c r="Y4324" t="s">
        <v>42</v>
      </c>
      <c r="Z4324" t="e" vm="3">
        <v>#VALUE!</v>
      </c>
      <c r="AA4324">
        <v>21042</v>
      </c>
      <c r="AB4324" t="e" cm="1" vm="2">
        <f t="array" ref="AB4324">_FV(Table1[[#This Row],[State]],"Country/region",TRUE)</f>
        <v>#VALUE!</v>
      </c>
    </row>
    <row r="4325" spans="1:28" x14ac:dyDescent="0.35">
      <c r="A4325" t="s">
        <v>2953</v>
      </c>
      <c r="B4325">
        <v>52</v>
      </c>
      <c r="C4325" t="s">
        <v>2081</v>
      </c>
      <c r="D4325" t="s">
        <v>57</v>
      </c>
      <c r="E4325">
        <f>YEAR(Table1[[#This Row],[Order Date]])</f>
        <v>2014</v>
      </c>
      <c r="F4325">
        <v>1</v>
      </c>
      <c r="G4325">
        <f>MONTH(Table1[[#This Row],[Order Date]])</f>
        <v>1</v>
      </c>
      <c r="H4325" s="1">
        <v>41645</v>
      </c>
      <c r="I4325">
        <v>29958</v>
      </c>
      <c r="J4325" t="s">
        <v>28</v>
      </c>
      <c r="K4325">
        <v>47</v>
      </c>
      <c r="L4325">
        <v>6.37</v>
      </c>
      <c r="M4325" s="2">
        <v>0</v>
      </c>
      <c r="N4325">
        <v>307.57</v>
      </c>
      <c r="O4325">
        <v>5.19</v>
      </c>
      <c r="P4325">
        <v>-72.3005</v>
      </c>
      <c r="Q4325" s="2">
        <v>0.38</v>
      </c>
      <c r="R4325" t="s">
        <v>29</v>
      </c>
      <c r="S4325" t="s">
        <v>30</v>
      </c>
      <c r="T4325" t="s">
        <v>670</v>
      </c>
      <c r="U4325" t="s">
        <v>67</v>
      </c>
      <c r="V4325" t="s">
        <v>33</v>
      </c>
      <c r="W4325">
        <v>4216</v>
      </c>
      <c r="X4325" s="1">
        <v>41646</v>
      </c>
      <c r="Y4325" t="s">
        <v>34</v>
      </c>
      <c r="Z4325" t="e" vm="3">
        <v>#VALUE!</v>
      </c>
      <c r="AA4325">
        <v>21128</v>
      </c>
      <c r="AB4325" t="e" cm="1" vm="2">
        <f t="array" ref="AB4325">_FV(Table1[[#This Row],[State]],"Country/region",TRUE)</f>
        <v>#VALUE!</v>
      </c>
    </row>
    <row r="4326" spans="1:28" x14ac:dyDescent="0.35">
      <c r="A4326" t="s">
        <v>1775</v>
      </c>
      <c r="B4326">
        <v>52</v>
      </c>
      <c r="C4326" t="s">
        <v>1630</v>
      </c>
      <c r="D4326" t="s">
        <v>57</v>
      </c>
      <c r="E4326">
        <f>YEAR(Table1[[#This Row],[Order Date]])</f>
        <v>2014</v>
      </c>
      <c r="F4326">
        <v>1</v>
      </c>
      <c r="G4326">
        <f>MONTH(Table1[[#This Row],[Order Date]])</f>
        <v>1</v>
      </c>
      <c r="H4326" s="1">
        <v>41645</v>
      </c>
      <c r="I4326">
        <v>8195</v>
      </c>
      <c r="J4326" t="s">
        <v>131</v>
      </c>
      <c r="K4326">
        <v>26</v>
      </c>
      <c r="L4326">
        <v>3.28</v>
      </c>
      <c r="M4326" s="2">
        <v>0.03</v>
      </c>
      <c r="N4326">
        <v>87.52</v>
      </c>
      <c r="O4326">
        <v>3.97</v>
      </c>
      <c r="P4326">
        <v>-70.02</v>
      </c>
      <c r="Q4326" s="2">
        <v>0.56000000000000005</v>
      </c>
      <c r="R4326" t="s">
        <v>29</v>
      </c>
      <c r="S4326" t="s">
        <v>59</v>
      </c>
      <c r="T4326" t="s">
        <v>221</v>
      </c>
      <c r="U4326" t="s">
        <v>88</v>
      </c>
      <c r="V4326" t="s">
        <v>33</v>
      </c>
      <c r="W4326">
        <v>1120</v>
      </c>
      <c r="X4326" s="1">
        <v>41646</v>
      </c>
      <c r="Y4326" t="s">
        <v>34</v>
      </c>
      <c r="Z4326" t="e" vm="3">
        <v>#VALUE!</v>
      </c>
      <c r="AA4326">
        <v>21221</v>
      </c>
      <c r="AB4326" t="e" cm="1" vm="2">
        <f t="array" ref="AB4326">_FV(Table1[[#This Row],[State]],"Country/region",TRUE)</f>
        <v>#VALUE!</v>
      </c>
    </row>
    <row r="4327" spans="1:28" x14ac:dyDescent="0.35">
      <c r="A4327" t="s">
        <v>2953</v>
      </c>
      <c r="B4327">
        <v>52</v>
      </c>
      <c r="C4327" t="s">
        <v>2081</v>
      </c>
      <c r="D4327" t="s">
        <v>57</v>
      </c>
      <c r="E4327">
        <f>YEAR(Table1[[#This Row],[Order Date]])</f>
        <v>2014</v>
      </c>
      <c r="F4327">
        <v>1</v>
      </c>
      <c r="G4327">
        <f>MONTH(Table1[[#This Row],[Order Date]])</f>
        <v>1</v>
      </c>
      <c r="H4327" s="1">
        <v>41645</v>
      </c>
      <c r="I4327">
        <v>29958</v>
      </c>
      <c r="J4327" t="s">
        <v>28</v>
      </c>
      <c r="K4327">
        <v>32</v>
      </c>
      <c r="L4327">
        <v>500.98</v>
      </c>
      <c r="M4327" s="2">
        <v>0.1</v>
      </c>
      <c r="N4327">
        <v>14861.07</v>
      </c>
      <c r="O4327">
        <v>26</v>
      </c>
      <c r="P4327">
        <v>3408.29</v>
      </c>
      <c r="Q4327" s="2">
        <v>0.6</v>
      </c>
      <c r="R4327" t="s">
        <v>48</v>
      </c>
      <c r="S4327" t="s">
        <v>49</v>
      </c>
      <c r="T4327" t="s">
        <v>1979</v>
      </c>
      <c r="U4327" t="s">
        <v>51</v>
      </c>
      <c r="V4327" t="s">
        <v>33</v>
      </c>
      <c r="W4327">
        <v>4217</v>
      </c>
      <c r="X4327" s="1">
        <v>41647</v>
      </c>
      <c r="Y4327" t="s">
        <v>53</v>
      </c>
      <c r="Z4327" t="e" vm="3">
        <v>#VALUE!</v>
      </c>
      <c r="AA4327">
        <v>21128</v>
      </c>
      <c r="AB4327" t="e" cm="1" vm="2">
        <f t="array" ref="AB4327">_FV(Table1[[#This Row],[State]],"Country/region",TRUE)</f>
        <v>#VALUE!</v>
      </c>
    </row>
    <row r="4328" spans="1:28" x14ac:dyDescent="0.35">
      <c r="A4328" t="s">
        <v>2142</v>
      </c>
      <c r="B4328">
        <v>52</v>
      </c>
      <c r="C4328" t="s">
        <v>2035</v>
      </c>
      <c r="D4328" t="s">
        <v>46</v>
      </c>
      <c r="E4328">
        <f>YEAR(Table1[[#This Row],[Order Date]])</f>
        <v>2014</v>
      </c>
      <c r="F4328">
        <v>1</v>
      </c>
      <c r="G4328">
        <f>MONTH(Table1[[#This Row],[Order Date]])</f>
        <v>1</v>
      </c>
      <c r="H4328" s="1">
        <v>41645</v>
      </c>
      <c r="I4328">
        <v>35845</v>
      </c>
      <c r="J4328" t="s">
        <v>28</v>
      </c>
      <c r="K4328">
        <v>15</v>
      </c>
      <c r="L4328">
        <v>376.13</v>
      </c>
      <c r="M4328" s="2">
        <v>0.05</v>
      </c>
      <c r="N4328">
        <v>5713.48</v>
      </c>
      <c r="O4328">
        <v>85.63</v>
      </c>
      <c r="P4328">
        <v>-712.52610000000004</v>
      </c>
      <c r="Q4328" s="2">
        <v>0.74</v>
      </c>
      <c r="R4328" t="s">
        <v>48</v>
      </c>
      <c r="S4328" t="s">
        <v>73</v>
      </c>
      <c r="T4328" t="s">
        <v>512</v>
      </c>
      <c r="U4328" t="s">
        <v>75</v>
      </c>
      <c r="V4328" t="s">
        <v>33</v>
      </c>
      <c r="W4328">
        <v>5030</v>
      </c>
      <c r="X4328" s="1">
        <v>41647</v>
      </c>
      <c r="Y4328" t="s">
        <v>53</v>
      </c>
      <c r="Z4328" t="e" vm="24">
        <v>#VALUE!</v>
      </c>
      <c r="AA4328">
        <v>7079</v>
      </c>
      <c r="AB4328" t="e" cm="1" vm="2">
        <f t="array" ref="AB4328">_FV(Table1[[#This Row],[State]],"Country/region",TRUE)</f>
        <v>#VALUE!</v>
      </c>
    </row>
    <row r="4329" spans="1:28" x14ac:dyDescent="0.35">
      <c r="A4329" t="s">
        <v>1775</v>
      </c>
      <c r="B4329">
        <v>52</v>
      </c>
      <c r="C4329" t="s">
        <v>1630</v>
      </c>
      <c r="D4329" t="s">
        <v>57</v>
      </c>
      <c r="E4329">
        <f>YEAR(Table1[[#This Row],[Order Date]])</f>
        <v>2014</v>
      </c>
      <c r="F4329">
        <v>1</v>
      </c>
      <c r="G4329">
        <f>MONTH(Table1[[#This Row],[Order Date]])</f>
        <v>1</v>
      </c>
      <c r="H4329" s="1">
        <v>41645</v>
      </c>
      <c r="I4329">
        <v>8195</v>
      </c>
      <c r="J4329" t="s">
        <v>131</v>
      </c>
      <c r="K4329">
        <v>1</v>
      </c>
      <c r="L4329">
        <v>5.08</v>
      </c>
      <c r="M4329" s="2">
        <v>0.1</v>
      </c>
      <c r="N4329">
        <v>8.48</v>
      </c>
      <c r="O4329">
        <v>3.63</v>
      </c>
      <c r="P4329">
        <v>-7.9</v>
      </c>
      <c r="Q4329" s="2">
        <v>0.51</v>
      </c>
      <c r="R4329" t="s">
        <v>48</v>
      </c>
      <c r="S4329" t="s">
        <v>59</v>
      </c>
      <c r="T4329" t="s">
        <v>590</v>
      </c>
      <c r="U4329" t="s">
        <v>82</v>
      </c>
      <c r="V4329" t="s">
        <v>33</v>
      </c>
      <c r="W4329">
        <v>1119</v>
      </c>
      <c r="X4329" s="1">
        <v>41647</v>
      </c>
      <c r="Y4329" t="s">
        <v>34</v>
      </c>
      <c r="Z4329" t="e" vm="3">
        <v>#VALUE!</v>
      </c>
      <c r="AA4329">
        <v>21221</v>
      </c>
      <c r="AB4329" t="e" cm="1" vm="2">
        <f t="array" ref="AB4329">_FV(Table1[[#This Row],[State]],"Country/region",TRUE)</f>
        <v>#VALUE!</v>
      </c>
    </row>
    <row r="4330" spans="1:28" x14ac:dyDescent="0.35">
      <c r="A4330" t="s">
        <v>604</v>
      </c>
      <c r="B4330">
        <v>52</v>
      </c>
      <c r="C4330" t="s">
        <v>605</v>
      </c>
      <c r="D4330" t="s">
        <v>27</v>
      </c>
      <c r="E4330">
        <f>YEAR(Table1[[#This Row],[Order Date]])</f>
        <v>2014</v>
      </c>
      <c r="F4330">
        <v>1</v>
      </c>
      <c r="G4330">
        <f>MONTH(Table1[[#This Row],[Order Date]])</f>
        <v>1</v>
      </c>
      <c r="H4330" s="1">
        <v>41645</v>
      </c>
      <c r="I4330">
        <v>43808</v>
      </c>
      <c r="J4330" t="s">
        <v>47</v>
      </c>
      <c r="K4330">
        <v>16</v>
      </c>
      <c r="L4330">
        <v>6.24</v>
      </c>
      <c r="M4330" s="2">
        <v>0.04</v>
      </c>
      <c r="N4330">
        <v>108.73</v>
      </c>
      <c r="O4330">
        <v>5.22</v>
      </c>
      <c r="P4330">
        <v>-22.21</v>
      </c>
      <c r="Q4330" s="2">
        <v>0.6</v>
      </c>
      <c r="R4330" t="s">
        <v>48</v>
      </c>
      <c r="S4330" t="s">
        <v>30</v>
      </c>
      <c r="T4330" t="s">
        <v>1907</v>
      </c>
      <c r="U4330" t="s">
        <v>82</v>
      </c>
      <c r="V4330" t="s">
        <v>68</v>
      </c>
      <c r="W4330">
        <v>6179</v>
      </c>
      <c r="X4330" s="1">
        <v>41652</v>
      </c>
      <c r="Y4330" t="s">
        <v>34</v>
      </c>
      <c r="Z4330" t="e" vm="28">
        <v>#VALUE!</v>
      </c>
      <c r="AA4330">
        <v>63376</v>
      </c>
      <c r="AB4330" t="e" cm="1" vm="2">
        <f t="array" ref="AB4330">_FV(Table1[[#This Row],[State]],"Country/region",TRUE)</f>
        <v>#VALUE!</v>
      </c>
    </row>
    <row r="4331" spans="1:28" x14ac:dyDescent="0.35">
      <c r="A4331" t="s">
        <v>676</v>
      </c>
      <c r="B4331">
        <v>52</v>
      </c>
      <c r="C4331" t="s">
        <v>619</v>
      </c>
      <c r="D4331" t="s">
        <v>38</v>
      </c>
      <c r="E4331">
        <f>YEAR(Table1[[#This Row],[Order Date]])</f>
        <v>2014</v>
      </c>
      <c r="F4331">
        <v>1</v>
      </c>
      <c r="G4331">
        <f>MONTH(Table1[[#This Row],[Order Date]])</f>
        <v>1</v>
      </c>
      <c r="H4331" s="1">
        <v>41646</v>
      </c>
      <c r="I4331">
        <v>3488</v>
      </c>
      <c r="J4331" t="s">
        <v>131</v>
      </c>
      <c r="K4331">
        <v>6</v>
      </c>
      <c r="L4331">
        <v>21.98</v>
      </c>
      <c r="M4331" s="2">
        <v>0.02</v>
      </c>
      <c r="N4331">
        <v>133.4</v>
      </c>
      <c r="O4331">
        <v>2.87</v>
      </c>
      <c r="P4331">
        <v>-0.31</v>
      </c>
      <c r="Q4331" s="2">
        <v>0.55000000000000004</v>
      </c>
      <c r="R4331" t="s">
        <v>29</v>
      </c>
      <c r="S4331" t="s">
        <v>139</v>
      </c>
      <c r="T4331" t="s">
        <v>1410</v>
      </c>
      <c r="U4331" t="s">
        <v>88</v>
      </c>
      <c r="V4331" t="s">
        <v>76</v>
      </c>
      <c r="W4331">
        <v>505</v>
      </c>
      <c r="X4331" s="1">
        <v>41647</v>
      </c>
      <c r="Y4331" t="s">
        <v>34</v>
      </c>
      <c r="Z4331" t="e" vm="14">
        <v>#VALUE!</v>
      </c>
      <c r="AA4331">
        <v>33311</v>
      </c>
      <c r="AB4331" t="e" cm="1" vm="2">
        <f t="array" ref="AB4331">_FV(Table1[[#This Row],[State]],"Country/region",TRUE)</f>
        <v>#VALUE!</v>
      </c>
    </row>
    <row r="4332" spans="1:28" x14ac:dyDescent="0.35">
      <c r="A4332" t="s">
        <v>1811</v>
      </c>
      <c r="B4332">
        <v>52</v>
      </c>
      <c r="C4332" t="s">
        <v>723</v>
      </c>
      <c r="D4332" t="s">
        <v>38</v>
      </c>
      <c r="E4332">
        <f>YEAR(Table1[[#This Row],[Order Date]])</f>
        <v>2014</v>
      </c>
      <c r="F4332">
        <v>1</v>
      </c>
      <c r="G4332">
        <f>MONTH(Table1[[#This Row],[Order Date]])</f>
        <v>1</v>
      </c>
      <c r="H4332" s="1">
        <v>41646</v>
      </c>
      <c r="I4332">
        <v>50945</v>
      </c>
      <c r="J4332" t="s">
        <v>58</v>
      </c>
      <c r="K4332">
        <v>27</v>
      </c>
      <c r="L4332">
        <v>35.99</v>
      </c>
      <c r="M4332" s="2">
        <v>0.01</v>
      </c>
      <c r="N4332">
        <v>834.0625</v>
      </c>
      <c r="O4332">
        <v>1.25</v>
      </c>
      <c r="P4332">
        <v>192.29400000000001</v>
      </c>
      <c r="Q4332" s="2">
        <v>0.56999999999999995</v>
      </c>
      <c r="R4332" t="s">
        <v>96</v>
      </c>
      <c r="S4332" t="s">
        <v>139</v>
      </c>
      <c r="T4332" t="s">
        <v>2932</v>
      </c>
      <c r="U4332" t="s">
        <v>105</v>
      </c>
      <c r="V4332" t="s">
        <v>68</v>
      </c>
      <c r="W4332">
        <v>7138</v>
      </c>
      <c r="X4332" s="1">
        <v>41648</v>
      </c>
      <c r="Y4332" t="s">
        <v>34</v>
      </c>
      <c r="Z4332" t="e" vm="26">
        <v>#VALUE!</v>
      </c>
      <c r="AA4332">
        <v>48066</v>
      </c>
      <c r="AB4332" t="e" cm="1" vm="2">
        <f t="array" ref="AB4332">_FV(Table1[[#This Row],[State]],"Country/region",TRUE)</f>
        <v>#VALUE!</v>
      </c>
    </row>
    <row r="4333" spans="1:28" x14ac:dyDescent="0.35">
      <c r="A4333" t="s">
        <v>676</v>
      </c>
      <c r="B4333">
        <v>52</v>
      </c>
      <c r="C4333" t="s">
        <v>619</v>
      </c>
      <c r="D4333" t="s">
        <v>38</v>
      </c>
      <c r="E4333">
        <f>YEAR(Table1[[#This Row],[Order Date]])</f>
        <v>2014</v>
      </c>
      <c r="F4333">
        <v>1</v>
      </c>
      <c r="G4333">
        <f>MONTH(Table1[[#This Row],[Order Date]])</f>
        <v>1</v>
      </c>
      <c r="H4333" s="1">
        <v>41646</v>
      </c>
      <c r="I4333">
        <v>3488</v>
      </c>
      <c r="J4333" t="s">
        <v>131</v>
      </c>
      <c r="K4333">
        <v>39</v>
      </c>
      <c r="L4333">
        <v>122.99</v>
      </c>
      <c r="M4333" s="2">
        <v>0.06</v>
      </c>
      <c r="N4333">
        <v>4669.1899999999996</v>
      </c>
      <c r="O4333">
        <v>70.2</v>
      </c>
      <c r="P4333">
        <v>-1864.08</v>
      </c>
      <c r="Q4333" s="2">
        <v>0.74</v>
      </c>
      <c r="R4333" t="s">
        <v>48</v>
      </c>
      <c r="S4333" t="s">
        <v>49</v>
      </c>
      <c r="T4333" t="s">
        <v>586</v>
      </c>
      <c r="U4333" t="s">
        <v>51</v>
      </c>
      <c r="V4333" t="s">
        <v>76</v>
      </c>
      <c r="W4333">
        <v>504</v>
      </c>
      <c r="X4333" s="1">
        <v>41649</v>
      </c>
      <c r="Y4333" t="s">
        <v>53</v>
      </c>
      <c r="Z4333" t="e" vm="14">
        <v>#VALUE!</v>
      </c>
      <c r="AA4333">
        <v>33311</v>
      </c>
      <c r="AB4333" t="e" cm="1" vm="2">
        <f t="array" ref="AB4333">_FV(Table1[[#This Row],[State]],"Country/region",TRUE)</f>
        <v>#VALUE!</v>
      </c>
    </row>
    <row r="4334" spans="1:28" x14ac:dyDescent="0.35">
      <c r="A4334" t="s">
        <v>1534</v>
      </c>
      <c r="B4334">
        <v>52</v>
      </c>
      <c r="C4334" t="s">
        <v>360</v>
      </c>
      <c r="D4334" t="s">
        <v>46</v>
      </c>
      <c r="E4334">
        <f>YEAR(Table1[[#This Row],[Order Date]])</f>
        <v>2014</v>
      </c>
      <c r="F4334">
        <v>1</v>
      </c>
      <c r="G4334">
        <f>MONTH(Table1[[#This Row],[Order Date]])</f>
        <v>1</v>
      </c>
      <c r="H4334" s="1">
        <v>41647</v>
      </c>
      <c r="I4334">
        <v>58340</v>
      </c>
      <c r="J4334" t="s">
        <v>131</v>
      </c>
      <c r="K4334">
        <v>36</v>
      </c>
      <c r="L4334">
        <v>50.98</v>
      </c>
      <c r="M4334" s="2">
        <v>0.03</v>
      </c>
      <c r="N4334">
        <v>1936.3</v>
      </c>
      <c r="O4334">
        <v>13.66</v>
      </c>
      <c r="P4334">
        <v>278.12</v>
      </c>
      <c r="Q4334" s="2">
        <v>0.57999999999999996</v>
      </c>
      <c r="R4334" t="s">
        <v>29</v>
      </c>
      <c r="S4334" t="s">
        <v>30</v>
      </c>
      <c r="T4334" t="s">
        <v>1965</v>
      </c>
      <c r="U4334" t="s">
        <v>214</v>
      </c>
      <c r="V4334" t="s">
        <v>68</v>
      </c>
      <c r="W4334">
        <v>8159</v>
      </c>
      <c r="X4334" s="1">
        <v>41648</v>
      </c>
      <c r="Y4334" t="s">
        <v>34</v>
      </c>
      <c r="Z4334" t="e" vm="16">
        <v>#VALUE!</v>
      </c>
      <c r="AA4334">
        <v>61761</v>
      </c>
      <c r="AB4334" t="e" cm="1" vm="2">
        <f t="array" ref="AB4334">_FV(Table1[[#This Row],[State]],"Country/region",TRUE)</f>
        <v>#VALUE!</v>
      </c>
    </row>
    <row r="4335" spans="1:28" x14ac:dyDescent="0.35">
      <c r="A4335" t="s">
        <v>878</v>
      </c>
      <c r="B4335">
        <v>52</v>
      </c>
      <c r="C4335" t="s">
        <v>879</v>
      </c>
      <c r="D4335" t="s">
        <v>57</v>
      </c>
      <c r="E4335">
        <f>YEAR(Table1[[#This Row],[Order Date]])</f>
        <v>2014</v>
      </c>
      <c r="F4335">
        <v>1</v>
      </c>
      <c r="G4335">
        <f>MONTH(Table1[[#This Row],[Order Date]])</f>
        <v>1</v>
      </c>
      <c r="H4335" s="1">
        <v>41647</v>
      </c>
      <c r="I4335">
        <v>46402</v>
      </c>
      <c r="J4335" t="s">
        <v>131</v>
      </c>
      <c r="K4335">
        <v>12</v>
      </c>
      <c r="L4335">
        <v>115.99</v>
      </c>
      <c r="M4335" s="2">
        <v>0.01</v>
      </c>
      <c r="N4335">
        <v>1219.1465000000001</v>
      </c>
      <c r="O4335">
        <v>2.5</v>
      </c>
      <c r="P4335">
        <v>52.929000000000002</v>
      </c>
      <c r="Q4335" s="2">
        <v>0.55000000000000004</v>
      </c>
      <c r="R4335" t="s">
        <v>96</v>
      </c>
      <c r="S4335" t="s">
        <v>30</v>
      </c>
      <c r="T4335" t="s">
        <v>708</v>
      </c>
      <c r="U4335" t="s">
        <v>105</v>
      </c>
      <c r="V4335" t="s">
        <v>33</v>
      </c>
      <c r="W4335">
        <v>6521</v>
      </c>
      <c r="X4335" s="1">
        <v>41648</v>
      </c>
      <c r="Y4335" t="s">
        <v>42</v>
      </c>
      <c r="Z4335" t="e" vm="22">
        <v>#VALUE!</v>
      </c>
      <c r="AA4335">
        <v>44070</v>
      </c>
      <c r="AB4335" t="e" cm="1" vm="2">
        <f t="array" ref="AB4335">_FV(Table1[[#This Row],[State]],"Country/region",TRUE)</f>
        <v>#VALUE!</v>
      </c>
    </row>
    <row r="4336" spans="1:28" x14ac:dyDescent="0.35">
      <c r="A4336" t="s">
        <v>878</v>
      </c>
      <c r="B4336">
        <v>52</v>
      </c>
      <c r="C4336" t="s">
        <v>879</v>
      </c>
      <c r="D4336" t="s">
        <v>57</v>
      </c>
      <c r="E4336">
        <f>YEAR(Table1[[#This Row],[Order Date]])</f>
        <v>2014</v>
      </c>
      <c r="F4336">
        <v>1</v>
      </c>
      <c r="G4336">
        <f>MONTH(Table1[[#This Row],[Order Date]])</f>
        <v>1</v>
      </c>
      <c r="H4336" s="1">
        <v>41647</v>
      </c>
      <c r="I4336">
        <v>46402</v>
      </c>
      <c r="J4336" t="s">
        <v>131</v>
      </c>
      <c r="K4336">
        <v>29</v>
      </c>
      <c r="L4336">
        <v>66.989999999999995</v>
      </c>
      <c r="M4336" s="2">
        <v>0.01</v>
      </c>
      <c r="N4336">
        <v>1777.4690000000001</v>
      </c>
      <c r="O4336">
        <v>13.99</v>
      </c>
      <c r="P4336">
        <v>166.36500000000001</v>
      </c>
      <c r="Q4336" s="2">
        <v>0.6</v>
      </c>
      <c r="R4336" t="s">
        <v>96</v>
      </c>
      <c r="S4336" t="s">
        <v>80</v>
      </c>
      <c r="T4336" t="s">
        <v>3282</v>
      </c>
      <c r="U4336" t="s">
        <v>105</v>
      </c>
      <c r="V4336" t="s">
        <v>33</v>
      </c>
      <c r="W4336">
        <v>6520</v>
      </c>
      <c r="X4336" s="1">
        <v>41648</v>
      </c>
      <c r="Y4336" t="s">
        <v>34</v>
      </c>
      <c r="Z4336" t="e" vm="22">
        <v>#VALUE!</v>
      </c>
      <c r="AA4336">
        <v>44070</v>
      </c>
      <c r="AB4336" t="e" cm="1" vm="2">
        <f t="array" ref="AB4336">_FV(Table1[[#This Row],[State]],"Country/region",TRUE)</f>
        <v>#VALUE!</v>
      </c>
    </row>
    <row r="4337" spans="1:28" x14ac:dyDescent="0.35">
      <c r="A4337" t="s">
        <v>878</v>
      </c>
      <c r="B4337">
        <v>52</v>
      </c>
      <c r="C4337" t="s">
        <v>879</v>
      </c>
      <c r="D4337" t="s">
        <v>57</v>
      </c>
      <c r="E4337">
        <f>YEAR(Table1[[#This Row],[Order Date]])</f>
        <v>2014</v>
      </c>
      <c r="F4337">
        <v>1</v>
      </c>
      <c r="G4337">
        <f>MONTH(Table1[[#This Row],[Order Date]])</f>
        <v>1</v>
      </c>
      <c r="H4337" s="1">
        <v>41647</v>
      </c>
      <c r="I4337">
        <v>46402</v>
      </c>
      <c r="J4337" t="s">
        <v>131</v>
      </c>
      <c r="K4337">
        <v>27</v>
      </c>
      <c r="L4337">
        <v>29.18</v>
      </c>
      <c r="M4337" s="2">
        <v>0.03</v>
      </c>
      <c r="N4337">
        <v>826.27</v>
      </c>
      <c r="O4337">
        <v>8.5500000000000007</v>
      </c>
      <c r="P4337">
        <v>322.88</v>
      </c>
      <c r="Q4337" s="2">
        <v>0.42</v>
      </c>
      <c r="R4337" t="s">
        <v>48</v>
      </c>
      <c r="S4337" t="s">
        <v>30</v>
      </c>
      <c r="T4337" t="s">
        <v>271</v>
      </c>
      <c r="U4337" t="s">
        <v>82</v>
      </c>
      <c r="V4337" t="s">
        <v>33</v>
      </c>
      <c r="W4337">
        <v>6519</v>
      </c>
      <c r="X4337" s="1">
        <v>41649</v>
      </c>
      <c r="Y4337" t="s">
        <v>34</v>
      </c>
      <c r="Z4337" t="e" vm="22">
        <v>#VALUE!</v>
      </c>
      <c r="AA4337">
        <v>44070</v>
      </c>
      <c r="AB4337" t="e" cm="1" vm="2">
        <f t="array" ref="AB4337">_FV(Table1[[#This Row],[State]],"Country/region",TRUE)</f>
        <v>#VALUE!</v>
      </c>
    </row>
    <row r="4338" spans="1:28" x14ac:dyDescent="0.35">
      <c r="A4338" t="s">
        <v>1608</v>
      </c>
      <c r="B4338">
        <v>52</v>
      </c>
      <c r="C4338" t="s">
        <v>797</v>
      </c>
      <c r="D4338" t="s">
        <v>57</v>
      </c>
      <c r="E4338">
        <f>YEAR(Table1[[#This Row],[Order Date]])</f>
        <v>2014</v>
      </c>
      <c r="F4338">
        <v>1</v>
      </c>
      <c r="G4338">
        <f>MONTH(Table1[[#This Row],[Order Date]])</f>
        <v>1</v>
      </c>
      <c r="H4338" s="1">
        <v>41647</v>
      </c>
      <c r="I4338">
        <v>7840</v>
      </c>
      <c r="J4338" t="s">
        <v>47</v>
      </c>
      <c r="K4338">
        <v>34</v>
      </c>
      <c r="L4338">
        <v>4.8899999999999997</v>
      </c>
      <c r="M4338" s="2">
        <v>0.1</v>
      </c>
      <c r="N4338">
        <v>157.56</v>
      </c>
      <c r="O4338">
        <v>4.93</v>
      </c>
      <c r="P4338">
        <v>-139.35</v>
      </c>
      <c r="Q4338" s="2">
        <v>0.66</v>
      </c>
      <c r="R4338" t="s">
        <v>96</v>
      </c>
      <c r="S4338" t="s">
        <v>139</v>
      </c>
      <c r="T4338" t="s">
        <v>1499</v>
      </c>
      <c r="U4338" t="s">
        <v>102</v>
      </c>
      <c r="V4338" t="s">
        <v>52</v>
      </c>
      <c r="W4338">
        <v>1059</v>
      </c>
      <c r="X4338" s="1">
        <v>41651</v>
      </c>
      <c r="Y4338" t="s">
        <v>34</v>
      </c>
      <c r="Z4338" t="e" vm="4">
        <v>#VALUE!</v>
      </c>
      <c r="AA4338">
        <v>93309</v>
      </c>
      <c r="AB4338" t="e" cm="1" vm="2">
        <f t="array" ref="AB4338">_FV(Table1[[#This Row],[State]],"Country/region",TRUE)</f>
        <v>#VALUE!</v>
      </c>
    </row>
    <row r="4339" spans="1:28" x14ac:dyDescent="0.35">
      <c r="A4339" t="s">
        <v>1536</v>
      </c>
      <c r="B4339">
        <v>52</v>
      </c>
      <c r="C4339" t="s">
        <v>1051</v>
      </c>
      <c r="D4339" t="s">
        <v>38</v>
      </c>
      <c r="E4339">
        <f>YEAR(Table1[[#This Row],[Order Date]])</f>
        <v>2014</v>
      </c>
      <c r="F4339">
        <v>1</v>
      </c>
      <c r="G4339">
        <f>MONTH(Table1[[#This Row],[Order Date]])</f>
        <v>1</v>
      </c>
      <c r="H4339" s="1">
        <v>41647</v>
      </c>
      <c r="I4339">
        <v>52672</v>
      </c>
      <c r="J4339" t="s">
        <v>47</v>
      </c>
      <c r="K4339">
        <v>29</v>
      </c>
      <c r="L4339">
        <v>65.989999999999995</v>
      </c>
      <c r="M4339" s="2">
        <v>0.09</v>
      </c>
      <c r="N4339">
        <v>1499.5274999999999</v>
      </c>
      <c r="O4339">
        <v>5.26</v>
      </c>
      <c r="P4339">
        <v>188.982</v>
      </c>
      <c r="Q4339" s="2">
        <v>0.56000000000000005</v>
      </c>
      <c r="R4339" t="s">
        <v>96</v>
      </c>
      <c r="S4339" t="s">
        <v>30</v>
      </c>
      <c r="T4339">
        <v>8860</v>
      </c>
      <c r="U4339" t="s">
        <v>105</v>
      </c>
      <c r="V4339" t="s">
        <v>76</v>
      </c>
      <c r="W4339">
        <v>7389</v>
      </c>
      <c r="X4339" s="1">
        <v>41652</v>
      </c>
      <c r="Y4339" t="s">
        <v>34</v>
      </c>
      <c r="Z4339" t="e" vm="34">
        <v>#VALUE!</v>
      </c>
      <c r="AA4339">
        <v>39503</v>
      </c>
      <c r="AB4339" t="e" cm="1" vm="2">
        <f t="array" ref="AB4339">_FV(Table1[[#This Row],[State]],"Country/region",TRUE)</f>
        <v>#VALUE!</v>
      </c>
    </row>
    <row r="4340" spans="1:28" x14ac:dyDescent="0.35">
      <c r="A4340" t="s">
        <v>790</v>
      </c>
      <c r="B4340">
        <v>52</v>
      </c>
      <c r="C4340" t="s">
        <v>2916</v>
      </c>
      <c r="D4340" t="s">
        <v>38</v>
      </c>
      <c r="E4340">
        <f>YEAR(Table1[[#This Row],[Order Date]])</f>
        <v>2014</v>
      </c>
      <c r="F4340">
        <v>1</v>
      </c>
      <c r="G4340">
        <f>MONTH(Table1[[#This Row],[Order Date]])</f>
        <v>1</v>
      </c>
      <c r="H4340" s="1">
        <v>41648</v>
      </c>
      <c r="I4340">
        <v>19654</v>
      </c>
      <c r="J4340" t="s">
        <v>28</v>
      </c>
      <c r="K4340">
        <v>8</v>
      </c>
      <c r="L4340">
        <v>46.94</v>
      </c>
      <c r="M4340" s="2">
        <v>0.04</v>
      </c>
      <c r="N4340">
        <v>381.69</v>
      </c>
      <c r="O4340">
        <v>6.77</v>
      </c>
      <c r="P4340">
        <v>256.18</v>
      </c>
      <c r="Q4340" s="2">
        <v>0.44</v>
      </c>
      <c r="R4340" t="s">
        <v>48</v>
      </c>
      <c r="S4340" t="s">
        <v>30</v>
      </c>
      <c r="T4340" t="s">
        <v>2002</v>
      </c>
      <c r="U4340" t="s">
        <v>82</v>
      </c>
      <c r="V4340" t="s">
        <v>76</v>
      </c>
      <c r="W4340">
        <v>2725</v>
      </c>
      <c r="X4340" s="1">
        <v>41648</v>
      </c>
      <c r="Y4340" t="s">
        <v>34</v>
      </c>
      <c r="Z4340" t="e" vm="29">
        <v>#VALUE!</v>
      </c>
      <c r="AA4340">
        <v>40214</v>
      </c>
      <c r="AB4340" t="e" cm="1" vm="2">
        <f t="array" ref="AB4340">_FV(Table1[[#This Row],[State]],"Country/region",TRUE)</f>
        <v>#VALUE!</v>
      </c>
    </row>
    <row r="4341" spans="1:28" x14ac:dyDescent="0.35">
      <c r="A4341" t="s">
        <v>467</v>
      </c>
      <c r="B4341">
        <v>52</v>
      </c>
      <c r="C4341" t="s">
        <v>2126</v>
      </c>
      <c r="D4341" t="s">
        <v>57</v>
      </c>
      <c r="E4341">
        <f>YEAR(Table1[[#This Row],[Order Date]])</f>
        <v>2014</v>
      </c>
      <c r="F4341">
        <v>1</v>
      </c>
      <c r="G4341">
        <f>MONTH(Table1[[#This Row],[Order Date]])</f>
        <v>1</v>
      </c>
      <c r="H4341" s="1">
        <v>41648</v>
      </c>
      <c r="I4341">
        <v>23556</v>
      </c>
      <c r="J4341" t="s">
        <v>131</v>
      </c>
      <c r="K4341">
        <v>34</v>
      </c>
      <c r="L4341">
        <v>363.25</v>
      </c>
      <c r="M4341" s="2">
        <v>0.05</v>
      </c>
      <c r="N4341">
        <v>11747.97</v>
      </c>
      <c r="O4341">
        <v>19.989999999999998</v>
      </c>
      <c r="P4341">
        <v>3302.03</v>
      </c>
      <c r="Q4341" s="2">
        <v>0.56999999999999995</v>
      </c>
      <c r="R4341" t="s">
        <v>29</v>
      </c>
      <c r="S4341" t="s">
        <v>30</v>
      </c>
      <c r="T4341" t="s">
        <v>1341</v>
      </c>
      <c r="U4341" t="s">
        <v>214</v>
      </c>
      <c r="V4341" t="s">
        <v>76</v>
      </c>
      <c r="W4341">
        <v>3294</v>
      </c>
      <c r="X4341" s="1">
        <v>41649</v>
      </c>
      <c r="Y4341" t="s">
        <v>42</v>
      </c>
      <c r="Z4341" t="e" vm="6">
        <v>#VALUE!</v>
      </c>
      <c r="AA4341">
        <v>36608</v>
      </c>
      <c r="AB4341" t="e" cm="1" vm="2">
        <f t="array" ref="AB4341">_FV(Table1[[#This Row],[State]],"Country/region",TRUE)</f>
        <v>#VALUE!</v>
      </c>
    </row>
    <row r="4342" spans="1:28" x14ac:dyDescent="0.35">
      <c r="A4342" t="s">
        <v>2677</v>
      </c>
      <c r="B4342">
        <v>52</v>
      </c>
      <c r="C4342" t="s">
        <v>1229</v>
      </c>
      <c r="D4342" t="s">
        <v>46</v>
      </c>
      <c r="E4342">
        <f>YEAR(Table1[[#This Row],[Order Date]])</f>
        <v>2014</v>
      </c>
      <c r="F4342">
        <v>1</v>
      </c>
      <c r="G4342">
        <f>MONTH(Table1[[#This Row],[Order Date]])</f>
        <v>1</v>
      </c>
      <c r="H4342" s="1">
        <v>41648</v>
      </c>
      <c r="I4342">
        <v>43814</v>
      </c>
      <c r="J4342" t="s">
        <v>131</v>
      </c>
      <c r="K4342">
        <v>40</v>
      </c>
      <c r="L4342">
        <v>5.28</v>
      </c>
      <c r="M4342" s="2">
        <v>0.09</v>
      </c>
      <c r="N4342">
        <v>197.1</v>
      </c>
      <c r="O4342">
        <v>2.99</v>
      </c>
      <c r="P4342">
        <v>-12.88</v>
      </c>
      <c r="Q4342" s="2">
        <v>0.37</v>
      </c>
      <c r="R4342" t="s">
        <v>29</v>
      </c>
      <c r="S4342" t="s">
        <v>30</v>
      </c>
      <c r="T4342" t="s">
        <v>2765</v>
      </c>
      <c r="U4342" t="s">
        <v>67</v>
      </c>
      <c r="V4342" t="s">
        <v>52</v>
      </c>
      <c r="W4342">
        <v>6181</v>
      </c>
      <c r="X4342" s="1">
        <v>41649</v>
      </c>
      <c r="Y4342" t="s">
        <v>34</v>
      </c>
      <c r="Z4342" t="e" vm="4">
        <v>#VALUE!</v>
      </c>
      <c r="AA4342">
        <v>95037</v>
      </c>
      <c r="AB4342" t="e" cm="1" vm="2">
        <f t="array" ref="AB4342">_FV(Table1[[#This Row],[State]],"Country/region",TRUE)</f>
        <v>#VALUE!</v>
      </c>
    </row>
    <row r="4343" spans="1:28" x14ac:dyDescent="0.35">
      <c r="A4343" t="s">
        <v>2677</v>
      </c>
      <c r="B4343">
        <v>52</v>
      </c>
      <c r="C4343" t="s">
        <v>1229</v>
      </c>
      <c r="D4343" t="s">
        <v>46</v>
      </c>
      <c r="E4343">
        <f>YEAR(Table1[[#This Row],[Order Date]])</f>
        <v>2014</v>
      </c>
      <c r="F4343">
        <v>1</v>
      </c>
      <c r="G4343">
        <f>MONTH(Table1[[#This Row],[Order Date]])</f>
        <v>1</v>
      </c>
      <c r="H4343" s="1">
        <v>41648</v>
      </c>
      <c r="I4343">
        <v>43814</v>
      </c>
      <c r="J4343" t="s">
        <v>131</v>
      </c>
      <c r="K4343">
        <v>47</v>
      </c>
      <c r="L4343">
        <v>4.2</v>
      </c>
      <c r="M4343" s="2">
        <v>0.03</v>
      </c>
      <c r="N4343">
        <v>199.48</v>
      </c>
      <c r="O4343">
        <v>2.2599999999999998</v>
      </c>
      <c r="P4343">
        <v>13.8</v>
      </c>
      <c r="Q4343" s="2">
        <v>0.36</v>
      </c>
      <c r="R4343" t="s">
        <v>29</v>
      </c>
      <c r="S4343" t="s">
        <v>59</v>
      </c>
      <c r="T4343" t="s">
        <v>394</v>
      </c>
      <c r="U4343" t="s">
        <v>61</v>
      </c>
      <c r="V4343" t="s">
        <v>52</v>
      </c>
      <c r="W4343">
        <v>6182</v>
      </c>
      <c r="X4343" s="1">
        <v>41649</v>
      </c>
      <c r="Y4343" t="s">
        <v>34</v>
      </c>
      <c r="Z4343" t="e" vm="4">
        <v>#VALUE!</v>
      </c>
      <c r="AA4343">
        <v>95037</v>
      </c>
      <c r="AB4343" t="e" cm="1" vm="2">
        <f t="array" ref="AB4343">_FV(Table1[[#This Row],[State]],"Country/region",TRUE)</f>
        <v>#VALUE!</v>
      </c>
    </row>
    <row r="4344" spans="1:28" x14ac:dyDescent="0.35">
      <c r="A4344" t="s">
        <v>429</v>
      </c>
      <c r="B4344">
        <v>52</v>
      </c>
      <c r="C4344" t="s">
        <v>3258</v>
      </c>
      <c r="D4344" t="s">
        <v>27</v>
      </c>
      <c r="E4344">
        <f>YEAR(Table1[[#This Row],[Order Date]])</f>
        <v>2014</v>
      </c>
      <c r="F4344">
        <v>1</v>
      </c>
      <c r="G4344">
        <f>MONTH(Table1[[#This Row],[Order Date]])</f>
        <v>1</v>
      </c>
      <c r="H4344" s="1">
        <v>41648</v>
      </c>
      <c r="I4344">
        <v>40225</v>
      </c>
      <c r="J4344" t="s">
        <v>47</v>
      </c>
      <c r="K4344">
        <v>45</v>
      </c>
      <c r="L4344">
        <v>122.99</v>
      </c>
      <c r="M4344" s="2">
        <v>0.05</v>
      </c>
      <c r="N4344">
        <v>5643.49</v>
      </c>
      <c r="O4344">
        <v>70.2</v>
      </c>
      <c r="P4344">
        <v>-1857.06</v>
      </c>
      <c r="Q4344" s="2">
        <v>0.74</v>
      </c>
      <c r="R4344" t="s">
        <v>48</v>
      </c>
      <c r="S4344" t="s">
        <v>49</v>
      </c>
      <c r="T4344" t="s">
        <v>586</v>
      </c>
      <c r="U4344" t="s">
        <v>51</v>
      </c>
      <c r="V4344" t="s">
        <v>76</v>
      </c>
      <c r="W4344">
        <v>5691</v>
      </c>
      <c r="X4344" s="1">
        <v>41650</v>
      </c>
      <c r="Y4344" t="s">
        <v>53</v>
      </c>
      <c r="Z4344" t="e" vm="47">
        <v>#VALUE!</v>
      </c>
      <c r="AA4344">
        <v>27237</v>
      </c>
      <c r="AB4344" t="e" cm="1" vm="2">
        <f t="array" ref="AB4344">_FV(Table1[[#This Row],[State]],"Country/region",TRUE)</f>
        <v>#VALUE!</v>
      </c>
    </row>
    <row r="4345" spans="1:28" x14ac:dyDescent="0.35">
      <c r="A4345" t="s">
        <v>247</v>
      </c>
      <c r="B4345">
        <v>52</v>
      </c>
      <c r="C4345" t="s">
        <v>248</v>
      </c>
      <c r="D4345" t="s">
        <v>46</v>
      </c>
      <c r="E4345">
        <f>YEAR(Table1[[#This Row],[Order Date]])</f>
        <v>2014</v>
      </c>
      <c r="F4345">
        <v>1</v>
      </c>
      <c r="G4345">
        <f>MONTH(Table1[[#This Row],[Order Date]])</f>
        <v>1</v>
      </c>
      <c r="H4345" s="1">
        <v>41648</v>
      </c>
      <c r="I4345">
        <v>14693</v>
      </c>
      <c r="J4345" t="s">
        <v>58</v>
      </c>
      <c r="K4345">
        <v>38</v>
      </c>
      <c r="L4345">
        <v>20.98</v>
      </c>
      <c r="M4345" s="2">
        <v>0.05</v>
      </c>
      <c r="N4345">
        <v>847.82</v>
      </c>
      <c r="O4345">
        <v>45</v>
      </c>
      <c r="P4345">
        <v>-1348.5</v>
      </c>
      <c r="Q4345" s="2">
        <v>0.61</v>
      </c>
      <c r="R4345" t="s">
        <v>29</v>
      </c>
      <c r="S4345" t="s">
        <v>49</v>
      </c>
      <c r="T4345" t="s">
        <v>1670</v>
      </c>
      <c r="U4345" t="s">
        <v>32</v>
      </c>
      <c r="V4345" t="s">
        <v>68</v>
      </c>
      <c r="W4345">
        <v>2056</v>
      </c>
      <c r="X4345" s="1">
        <v>41650</v>
      </c>
      <c r="Y4345" t="s">
        <v>53</v>
      </c>
      <c r="Z4345" t="e" vm="11">
        <v>#VALUE!</v>
      </c>
      <c r="AA4345">
        <v>76201</v>
      </c>
      <c r="AB4345" t="e" cm="1" vm="2">
        <f t="array" ref="AB4345">_FV(Table1[[#This Row],[State]],"Country/region",TRUE)</f>
        <v>#VALUE!</v>
      </c>
    </row>
    <row r="4346" spans="1:28" x14ac:dyDescent="0.35">
      <c r="A4346" t="s">
        <v>247</v>
      </c>
      <c r="B4346">
        <v>52</v>
      </c>
      <c r="C4346" t="s">
        <v>248</v>
      </c>
      <c r="D4346" t="s">
        <v>46</v>
      </c>
      <c r="E4346">
        <f>YEAR(Table1[[#This Row],[Order Date]])</f>
        <v>2014</v>
      </c>
      <c r="F4346">
        <v>1</v>
      </c>
      <c r="G4346">
        <f>MONTH(Table1[[#This Row],[Order Date]])</f>
        <v>1</v>
      </c>
      <c r="H4346" s="1">
        <v>41648</v>
      </c>
      <c r="I4346">
        <v>14693</v>
      </c>
      <c r="J4346" t="s">
        <v>58</v>
      </c>
      <c r="K4346">
        <v>39</v>
      </c>
      <c r="L4346">
        <v>6.48</v>
      </c>
      <c r="M4346" s="2">
        <v>0.02</v>
      </c>
      <c r="N4346">
        <v>268.94</v>
      </c>
      <c r="O4346">
        <v>6.41</v>
      </c>
      <c r="P4346">
        <v>-87.52</v>
      </c>
      <c r="Q4346" s="2">
        <v>0.37</v>
      </c>
      <c r="R4346" t="s">
        <v>29</v>
      </c>
      <c r="S4346" t="s">
        <v>30</v>
      </c>
      <c r="T4346" t="s">
        <v>3283</v>
      </c>
      <c r="U4346" t="s">
        <v>61</v>
      </c>
      <c r="V4346" t="s">
        <v>68</v>
      </c>
      <c r="W4346">
        <v>2055</v>
      </c>
      <c r="X4346" s="1">
        <v>41650</v>
      </c>
      <c r="Y4346" t="s">
        <v>34</v>
      </c>
      <c r="Z4346" t="e" vm="11">
        <v>#VALUE!</v>
      </c>
      <c r="AA4346">
        <v>76201</v>
      </c>
      <c r="AB4346" t="e" cm="1" vm="2">
        <f t="array" ref="AB4346">_FV(Table1[[#This Row],[State]],"Country/region",TRUE)</f>
        <v>#VALUE!</v>
      </c>
    </row>
    <row r="4347" spans="1:28" x14ac:dyDescent="0.35">
      <c r="A4347" t="s">
        <v>3284</v>
      </c>
      <c r="B4347">
        <v>52</v>
      </c>
      <c r="C4347" t="s">
        <v>1273</v>
      </c>
      <c r="D4347" t="s">
        <v>46</v>
      </c>
      <c r="E4347">
        <f>YEAR(Table1[[#This Row],[Order Date]])</f>
        <v>2014</v>
      </c>
      <c r="F4347">
        <v>1</v>
      </c>
      <c r="G4347">
        <f>MONTH(Table1[[#This Row],[Order Date]])</f>
        <v>1</v>
      </c>
      <c r="H4347" s="1">
        <v>41648</v>
      </c>
      <c r="I4347">
        <v>1445</v>
      </c>
      <c r="J4347" t="s">
        <v>131</v>
      </c>
      <c r="K4347">
        <v>30</v>
      </c>
      <c r="L4347">
        <v>11.97</v>
      </c>
      <c r="M4347" s="2">
        <v>0.08</v>
      </c>
      <c r="N4347">
        <v>339.49</v>
      </c>
      <c r="O4347">
        <v>5.81</v>
      </c>
      <c r="P4347">
        <v>-74.209999999999994</v>
      </c>
      <c r="Q4347" s="2">
        <v>0.6</v>
      </c>
      <c r="R4347" t="s">
        <v>29</v>
      </c>
      <c r="S4347" t="s">
        <v>139</v>
      </c>
      <c r="T4347" t="s">
        <v>1070</v>
      </c>
      <c r="U4347" t="s">
        <v>88</v>
      </c>
      <c r="V4347" t="s">
        <v>68</v>
      </c>
      <c r="W4347">
        <v>223</v>
      </c>
      <c r="X4347" s="1">
        <v>41650</v>
      </c>
      <c r="Y4347" t="s">
        <v>34</v>
      </c>
      <c r="Z4347" t="e" vm="26">
        <v>#VALUE!</v>
      </c>
      <c r="AA4347">
        <v>48375</v>
      </c>
      <c r="AB4347" t="e" cm="1" vm="2">
        <f t="array" ref="AB4347">_FV(Table1[[#This Row],[State]],"Country/region",TRUE)</f>
        <v>#VALUE!</v>
      </c>
    </row>
    <row r="4348" spans="1:28" x14ac:dyDescent="0.35">
      <c r="A4348" t="s">
        <v>3284</v>
      </c>
      <c r="B4348">
        <v>52</v>
      </c>
      <c r="C4348" t="s">
        <v>1273</v>
      </c>
      <c r="D4348" t="s">
        <v>46</v>
      </c>
      <c r="E4348">
        <f>YEAR(Table1[[#This Row],[Order Date]])</f>
        <v>2014</v>
      </c>
      <c r="F4348">
        <v>1</v>
      </c>
      <c r="G4348">
        <f>MONTH(Table1[[#This Row],[Order Date]])</f>
        <v>1</v>
      </c>
      <c r="H4348" s="1">
        <v>41648</v>
      </c>
      <c r="I4348">
        <v>1445</v>
      </c>
      <c r="J4348" t="s">
        <v>131</v>
      </c>
      <c r="K4348">
        <v>3</v>
      </c>
      <c r="L4348">
        <v>420.98</v>
      </c>
      <c r="M4348" s="2">
        <v>0</v>
      </c>
      <c r="N4348">
        <v>1326.09</v>
      </c>
      <c r="O4348">
        <v>19.989999999999998</v>
      </c>
      <c r="P4348">
        <v>-20.5505</v>
      </c>
      <c r="Q4348" s="2">
        <v>0.35</v>
      </c>
      <c r="R4348" t="s">
        <v>29</v>
      </c>
      <c r="S4348" t="s">
        <v>30</v>
      </c>
      <c r="T4348" t="s">
        <v>545</v>
      </c>
      <c r="U4348" t="s">
        <v>67</v>
      </c>
      <c r="V4348" t="s">
        <v>68</v>
      </c>
      <c r="W4348">
        <v>222</v>
      </c>
      <c r="X4348" s="1">
        <v>41651</v>
      </c>
      <c r="Y4348" t="s">
        <v>34</v>
      </c>
      <c r="Z4348" t="e" vm="26">
        <v>#VALUE!</v>
      </c>
      <c r="AA4348">
        <v>48375</v>
      </c>
      <c r="AB4348" t="e" cm="1" vm="2">
        <f t="array" ref="AB4348">_FV(Table1[[#This Row],[State]],"Country/region",TRUE)</f>
        <v>#VALUE!</v>
      </c>
    </row>
    <row r="4349" spans="1:28" x14ac:dyDescent="0.35">
      <c r="A4349" t="s">
        <v>429</v>
      </c>
      <c r="B4349">
        <v>52</v>
      </c>
      <c r="C4349" t="s">
        <v>3258</v>
      </c>
      <c r="D4349" t="s">
        <v>27</v>
      </c>
      <c r="E4349">
        <f>YEAR(Table1[[#This Row],[Order Date]])</f>
        <v>2014</v>
      </c>
      <c r="F4349">
        <v>1</v>
      </c>
      <c r="G4349">
        <f>MONTH(Table1[[#This Row],[Order Date]])</f>
        <v>1</v>
      </c>
      <c r="H4349" s="1">
        <v>41648</v>
      </c>
      <c r="I4349">
        <v>40225</v>
      </c>
      <c r="J4349" t="s">
        <v>47</v>
      </c>
      <c r="K4349">
        <v>50</v>
      </c>
      <c r="L4349">
        <v>16.739999999999998</v>
      </c>
      <c r="M4349" s="2">
        <v>0.06</v>
      </c>
      <c r="N4349">
        <v>839.07</v>
      </c>
      <c r="O4349">
        <v>5.08</v>
      </c>
      <c r="P4349">
        <v>212.7295</v>
      </c>
      <c r="Q4349" s="2">
        <v>0.36</v>
      </c>
      <c r="R4349" t="s">
        <v>29</v>
      </c>
      <c r="S4349" t="s">
        <v>30</v>
      </c>
      <c r="T4349" t="s">
        <v>3285</v>
      </c>
      <c r="U4349" t="s">
        <v>67</v>
      </c>
      <c r="V4349" t="s">
        <v>76</v>
      </c>
      <c r="W4349">
        <v>5690</v>
      </c>
      <c r="X4349" s="1">
        <v>41655</v>
      </c>
      <c r="Y4349" t="s">
        <v>34</v>
      </c>
      <c r="Z4349" t="e" vm="47">
        <v>#VALUE!</v>
      </c>
      <c r="AA4349">
        <v>27237</v>
      </c>
      <c r="AB4349" t="e" cm="1" vm="2">
        <f t="array" ref="AB4349">_FV(Table1[[#This Row],[State]],"Country/region",TRUE)</f>
        <v>#VALUE!</v>
      </c>
    </row>
    <row r="4350" spans="1:28" x14ac:dyDescent="0.35">
      <c r="A4350" t="s">
        <v>1412</v>
      </c>
      <c r="B4350">
        <v>52</v>
      </c>
      <c r="C4350" t="s">
        <v>1017</v>
      </c>
      <c r="D4350" t="s">
        <v>46</v>
      </c>
      <c r="E4350">
        <f>YEAR(Table1[[#This Row],[Order Date]])</f>
        <v>2014</v>
      </c>
      <c r="F4350">
        <v>1</v>
      </c>
      <c r="G4350">
        <f>MONTH(Table1[[#This Row],[Order Date]])</f>
        <v>1</v>
      </c>
      <c r="H4350" s="1">
        <v>41649</v>
      </c>
      <c r="I4350">
        <v>35266</v>
      </c>
      <c r="J4350" t="s">
        <v>39</v>
      </c>
      <c r="K4350">
        <v>39</v>
      </c>
      <c r="L4350">
        <v>5.84</v>
      </c>
      <c r="M4350" s="2">
        <v>7.0000000000000007E-2</v>
      </c>
      <c r="N4350">
        <v>217.25</v>
      </c>
      <c r="O4350">
        <v>1.2</v>
      </c>
      <c r="P4350">
        <v>33.5</v>
      </c>
      <c r="Q4350" s="2">
        <v>0.55000000000000004</v>
      </c>
      <c r="R4350" t="s">
        <v>29</v>
      </c>
      <c r="S4350" t="s">
        <v>59</v>
      </c>
      <c r="T4350" t="s">
        <v>1846</v>
      </c>
      <c r="U4350" t="s">
        <v>88</v>
      </c>
      <c r="V4350" t="s">
        <v>68</v>
      </c>
      <c r="W4350">
        <v>4957</v>
      </c>
      <c r="X4350" s="1">
        <v>41649</v>
      </c>
      <c r="Y4350" t="s">
        <v>34</v>
      </c>
      <c r="Z4350" t="e" vm="16">
        <v>#VALUE!</v>
      </c>
      <c r="AA4350">
        <v>61701</v>
      </c>
      <c r="AB4350" t="e" cm="1" vm="2">
        <f t="array" ref="AB4350">_FV(Table1[[#This Row],[State]],"Country/region",TRUE)</f>
        <v>#VALUE!</v>
      </c>
    </row>
    <row r="4351" spans="1:28" x14ac:dyDescent="0.35">
      <c r="A4351" t="s">
        <v>2146</v>
      </c>
      <c r="B4351">
        <v>52</v>
      </c>
      <c r="C4351" t="s">
        <v>1391</v>
      </c>
      <c r="D4351" t="s">
        <v>46</v>
      </c>
      <c r="E4351">
        <f>YEAR(Table1[[#This Row],[Order Date]])</f>
        <v>2014</v>
      </c>
      <c r="F4351">
        <v>1</v>
      </c>
      <c r="G4351">
        <f>MONTH(Table1[[#This Row],[Order Date]])</f>
        <v>1</v>
      </c>
      <c r="H4351" s="1">
        <v>41649</v>
      </c>
      <c r="I4351">
        <v>32901</v>
      </c>
      <c r="J4351" t="s">
        <v>58</v>
      </c>
      <c r="K4351">
        <v>13</v>
      </c>
      <c r="L4351">
        <v>3.75</v>
      </c>
      <c r="M4351" s="2">
        <v>0</v>
      </c>
      <c r="N4351">
        <v>49.74</v>
      </c>
      <c r="O4351">
        <v>0.5</v>
      </c>
      <c r="P4351">
        <v>17.7</v>
      </c>
      <c r="Q4351" s="2">
        <v>0.37</v>
      </c>
      <c r="R4351" t="s">
        <v>29</v>
      </c>
      <c r="S4351" t="s">
        <v>30</v>
      </c>
      <c r="T4351" t="s">
        <v>2443</v>
      </c>
      <c r="U4351" t="s">
        <v>210</v>
      </c>
      <c r="V4351" t="s">
        <v>68</v>
      </c>
      <c r="W4351">
        <v>4620</v>
      </c>
      <c r="X4351" s="1">
        <v>41650</v>
      </c>
      <c r="Y4351" t="s">
        <v>34</v>
      </c>
      <c r="Z4351" t="e" vm="26">
        <v>#VALUE!</v>
      </c>
      <c r="AA4351">
        <v>49783</v>
      </c>
      <c r="AB4351" t="e" cm="1" vm="2">
        <f t="array" ref="AB4351">_FV(Table1[[#This Row],[State]],"Country/region",TRUE)</f>
        <v>#VALUE!</v>
      </c>
    </row>
    <row r="4352" spans="1:28" x14ac:dyDescent="0.35">
      <c r="A4352" t="s">
        <v>3286</v>
      </c>
      <c r="B4352">
        <v>52</v>
      </c>
      <c r="C4352" t="s">
        <v>1395</v>
      </c>
      <c r="D4352" t="s">
        <v>38</v>
      </c>
      <c r="E4352">
        <f>YEAR(Table1[[#This Row],[Order Date]])</f>
        <v>2014</v>
      </c>
      <c r="F4352">
        <v>1</v>
      </c>
      <c r="G4352">
        <f>MONTH(Table1[[#This Row],[Order Date]])</f>
        <v>1</v>
      </c>
      <c r="H4352" s="1">
        <v>41649</v>
      </c>
      <c r="I4352">
        <v>20805</v>
      </c>
      <c r="J4352" t="s">
        <v>28</v>
      </c>
      <c r="K4352">
        <v>3</v>
      </c>
      <c r="L4352">
        <v>4.28</v>
      </c>
      <c r="M4352" s="2">
        <v>0.06</v>
      </c>
      <c r="N4352">
        <v>17.7</v>
      </c>
      <c r="O4352">
        <v>4.79</v>
      </c>
      <c r="P4352">
        <v>-10.37</v>
      </c>
      <c r="Q4352" s="2">
        <v>0.4</v>
      </c>
      <c r="R4352" t="s">
        <v>29</v>
      </c>
      <c r="S4352" t="s">
        <v>30</v>
      </c>
      <c r="T4352" t="s">
        <v>1141</v>
      </c>
      <c r="U4352" t="s">
        <v>61</v>
      </c>
      <c r="V4352" t="s">
        <v>68</v>
      </c>
      <c r="W4352">
        <v>2884</v>
      </c>
      <c r="X4352" s="1">
        <v>41650</v>
      </c>
      <c r="Y4352" t="s">
        <v>34</v>
      </c>
      <c r="Z4352" t="e" vm="41">
        <v>#VALUE!</v>
      </c>
      <c r="AA4352">
        <v>58103</v>
      </c>
      <c r="AB4352" t="e" cm="1" vm="2">
        <f t="array" ref="AB4352">_FV(Table1[[#This Row],[State]],"Country/region",TRUE)</f>
        <v>#VALUE!</v>
      </c>
    </row>
    <row r="4353" spans="1:28" x14ac:dyDescent="0.35">
      <c r="A4353" t="s">
        <v>3286</v>
      </c>
      <c r="B4353">
        <v>52</v>
      </c>
      <c r="C4353" t="s">
        <v>1395</v>
      </c>
      <c r="D4353" t="s">
        <v>38</v>
      </c>
      <c r="E4353">
        <f>YEAR(Table1[[#This Row],[Order Date]])</f>
        <v>2014</v>
      </c>
      <c r="F4353">
        <v>1</v>
      </c>
      <c r="G4353">
        <f>MONTH(Table1[[#This Row],[Order Date]])</f>
        <v>1</v>
      </c>
      <c r="H4353" s="1">
        <v>41649</v>
      </c>
      <c r="I4353">
        <v>20805</v>
      </c>
      <c r="J4353" t="s">
        <v>28</v>
      </c>
      <c r="K4353">
        <v>12</v>
      </c>
      <c r="L4353">
        <v>3.85</v>
      </c>
      <c r="M4353" s="2">
        <v>0.1</v>
      </c>
      <c r="N4353">
        <v>45.61</v>
      </c>
      <c r="O4353">
        <v>0.7</v>
      </c>
      <c r="P4353">
        <v>9.18</v>
      </c>
      <c r="Q4353" s="2">
        <v>0.44</v>
      </c>
      <c r="R4353" t="s">
        <v>29</v>
      </c>
      <c r="S4353" t="s">
        <v>59</v>
      </c>
      <c r="T4353" t="s">
        <v>2647</v>
      </c>
      <c r="U4353" t="s">
        <v>88</v>
      </c>
      <c r="V4353" t="s">
        <v>68</v>
      </c>
      <c r="W4353">
        <v>2885</v>
      </c>
      <c r="X4353" s="1">
        <v>41650</v>
      </c>
      <c r="Y4353" t="s">
        <v>34</v>
      </c>
      <c r="Z4353" t="e" vm="41">
        <v>#VALUE!</v>
      </c>
      <c r="AA4353">
        <v>58103</v>
      </c>
      <c r="AB4353" t="e" cm="1" vm="2">
        <f t="array" ref="AB4353">_FV(Table1[[#This Row],[State]],"Country/region",TRUE)</f>
        <v>#VALUE!</v>
      </c>
    </row>
    <row r="4354" spans="1:28" x14ac:dyDescent="0.35">
      <c r="A4354" t="s">
        <v>1412</v>
      </c>
      <c r="B4354">
        <v>52</v>
      </c>
      <c r="C4354" t="s">
        <v>1017</v>
      </c>
      <c r="D4354" t="s">
        <v>46</v>
      </c>
      <c r="E4354">
        <f>YEAR(Table1[[#This Row],[Order Date]])</f>
        <v>2014</v>
      </c>
      <c r="F4354">
        <v>1</v>
      </c>
      <c r="G4354">
        <f>MONTH(Table1[[#This Row],[Order Date]])</f>
        <v>1</v>
      </c>
      <c r="H4354" s="1">
        <v>41649</v>
      </c>
      <c r="I4354">
        <v>35266</v>
      </c>
      <c r="J4354" t="s">
        <v>39</v>
      </c>
      <c r="K4354">
        <v>28</v>
      </c>
      <c r="L4354">
        <v>218.75</v>
      </c>
      <c r="M4354" s="2">
        <v>7.0000000000000007E-2</v>
      </c>
      <c r="N4354">
        <v>5993.74</v>
      </c>
      <c r="O4354">
        <v>69.64</v>
      </c>
      <c r="P4354">
        <v>-998.93700000000001</v>
      </c>
      <c r="Q4354" s="2">
        <v>0.77</v>
      </c>
      <c r="R4354" t="s">
        <v>48</v>
      </c>
      <c r="S4354" t="s">
        <v>73</v>
      </c>
      <c r="T4354" t="s">
        <v>559</v>
      </c>
      <c r="U4354" t="s">
        <v>75</v>
      </c>
      <c r="V4354" t="s">
        <v>68</v>
      </c>
      <c r="W4354">
        <v>4958</v>
      </c>
      <c r="X4354" s="1">
        <v>41651</v>
      </c>
      <c r="Y4354" t="s">
        <v>53</v>
      </c>
      <c r="Z4354" t="e" vm="16">
        <v>#VALUE!</v>
      </c>
      <c r="AA4354">
        <v>61701</v>
      </c>
      <c r="AB4354" t="e" cm="1" vm="2">
        <f t="array" ref="AB4354">_FV(Table1[[#This Row],[State]],"Country/region",TRUE)</f>
        <v>#VALUE!</v>
      </c>
    </row>
    <row r="4355" spans="1:28" x14ac:dyDescent="0.35">
      <c r="A4355" t="s">
        <v>1605</v>
      </c>
      <c r="B4355">
        <v>52</v>
      </c>
      <c r="C4355" t="s">
        <v>1606</v>
      </c>
      <c r="D4355" t="s">
        <v>46</v>
      </c>
      <c r="E4355">
        <f>YEAR(Table1[[#This Row],[Order Date]])</f>
        <v>2014</v>
      </c>
      <c r="F4355">
        <v>1</v>
      </c>
      <c r="G4355">
        <f>MONTH(Table1[[#This Row],[Order Date]])</f>
        <v>1</v>
      </c>
      <c r="H4355" s="1">
        <v>41649</v>
      </c>
      <c r="I4355">
        <v>41254</v>
      </c>
      <c r="J4355" t="s">
        <v>58</v>
      </c>
      <c r="K4355">
        <v>17</v>
      </c>
      <c r="L4355">
        <v>107.53</v>
      </c>
      <c r="M4355" s="2">
        <v>0.08</v>
      </c>
      <c r="N4355">
        <v>1782.68</v>
      </c>
      <c r="O4355">
        <v>5.81</v>
      </c>
      <c r="P4355">
        <v>280.64</v>
      </c>
      <c r="Q4355" s="2">
        <v>0.65</v>
      </c>
      <c r="R4355" t="s">
        <v>48</v>
      </c>
      <c r="S4355" t="s">
        <v>80</v>
      </c>
      <c r="T4355" t="s">
        <v>890</v>
      </c>
      <c r="U4355" t="s">
        <v>82</v>
      </c>
      <c r="V4355" t="s">
        <v>33</v>
      </c>
      <c r="W4355">
        <v>5817</v>
      </c>
      <c r="X4355" s="1">
        <v>41651</v>
      </c>
      <c r="Y4355" t="s">
        <v>34</v>
      </c>
      <c r="Z4355" t="e" vm="15">
        <v>#VALUE!</v>
      </c>
      <c r="AA4355">
        <v>11572</v>
      </c>
      <c r="AB4355" t="e" cm="1" vm="2">
        <f t="array" ref="AB4355">_FV(Table1[[#This Row],[State]],"Country/region",TRUE)</f>
        <v>#VALUE!</v>
      </c>
    </row>
    <row r="4356" spans="1:28" x14ac:dyDescent="0.35">
      <c r="A4356" t="s">
        <v>3286</v>
      </c>
      <c r="B4356">
        <v>52</v>
      </c>
      <c r="C4356" t="s">
        <v>1395</v>
      </c>
      <c r="D4356" t="s">
        <v>38</v>
      </c>
      <c r="E4356">
        <f>YEAR(Table1[[#This Row],[Order Date]])</f>
        <v>2014</v>
      </c>
      <c r="F4356">
        <v>1</v>
      </c>
      <c r="G4356">
        <f>MONTH(Table1[[#This Row],[Order Date]])</f>
        <v>1</v>
      </c>
      <c r="H4356" s="1">
        <v>41649</v>
      </c>
      <c r="I4356">
        <v>20805</v>
      </c>
      <c r="J4356" t="s">
        <v>28</v>
      </c>
      <c r="K4356">
        <v>35</v>
      </c>
      <c r="L4356">
        <v>12.58</v>
      </c>
      <c r="M4356" s="2">
        <v>0.08</v>
      </c>
      <c r="N4356">
        <v>418.34</v>
      </c>
      <c r="O4356">
        <v>5.16</v>
      </c>
      <c r="P4356">
        <v>73.569999999999993</v>
      </c>
      <c r="Q4356" s="2">
        <v>0.43</v>
      </c>
      <c r="R4356" t="s">
        <v>48</v>
      </c>
      <c r="S4356" t="s">
        <v>30</v>
      </c>
      <c r="T4356" t="s">
        <v>2067</v>
      </c>
      <c r="U4356" t="s">
        <v>82</v>
      </c>
      <c r="V4356" t="s">
        <v>68</v>
      </c>
      <c r="W4356">
        <v>2883</v>
      </c>
      <c r="X4356" s="1">
        <v>41651</v>
      </c>
      <c r="Y4356" t="s">
        <v>34</v>
      </c>
      <c r="Z4356" t="e" vm="41">
        <v>#VALUE!</v>
      </c>
      <c r="AA4356">
        <v>58103</v>
      </c>
      <c r="AB4356" t="e" cm="1" vm="2">
        <f t="array" ref="AB4356">_FV(Table1[[#This Row],[State]],"Country/region",TRUE)</f>
        <v>#VALUE!</v>
      </c>
    </row>
    <row r="4357" spans="1:28" x14ac:dyDescent="0.35">
      <c r="A4357" t="s">
        <v>1715</v>
      </c>
      <c r="B4357">
        <v>52</v>
      </c>
      <c r="C4357" t="s">
        <v>1966</v>
      </c>
      <c r="D4357" t="s">
        <v>46</v>
      </c>
      <c r="E4357">
        <f>YEAR(Table1[[#This Row],[Order Date]])</f>
        <v>2014</v>
      </c>
      <c r="F4357">
        <v>1</v>
      </c>
      <c r="G4357">
        <f>MONTH(Table1[[#This Row],[Order Date]])</f>
        <v>1</v>
      </c>
      <c r="H4357" s="1">
        <v>41649</v>
      </c>
      <c r="I4357">
        <v>40420</v>
      </c>
      <c r="J4357" t="s">
        <v>28</v>
      </c>
      <c r="K4357">
        <v>22</v>
      </c>
      <c r="L4357">
        <v>2.88</v>
      </c>
      <c r="M4357" s="2">
        <v>0.1</v>
      </c>
      <c r="N4357">
        <v>59.08</v>
      </c>
      <c r="O4357">
        <v>1.49</v>
      </c>
      <c r="P4357">
        <v>-2.6105</v>
      </c>
      <c r="Q4357" s="2">
        <v>0.36</v>
      </c>
      <c r="R4357" t="s">
        <v>29</v>
      </c>
      <c r="S4357" t="s">
        <v>30</v>
      </c>
      <c r="T4357" t="s">
        <v>1789</v>
      </c>
      <c r="U4357" t="s">
        <v>67</v>
      </c>
      <c r="V4357" t="s">
        <v>52</v>
      </c>
      <c r="W4357">
        <v>5710</v>
      </c>
      <c r="X4357" s="1">
        <v>41651</v>
      </c>
      <c r="Y4357" t="s">
        <v>34</v>
      </c>
      <c r="Z4357" t="e" vm="4">
        <v>#VALUE!</v>
      </c>
      <c r="AA4357">
        <v>91360</v>
      </c>
      <c r="AB4357" t="e" cm="1" vm="2">
        <f t="array" ref="AB4357">_FV(Table1[[#This Row],[State]],"Country/region",TRUE)</f>
        <v>#VALUE!</v>
      </c>
    </row>
    <row r="4358" spans="1:28" x14ac:dyDescent="0.35">
      <c r="A4358" t="s">
        <v>3287</v>
      </c>
      <c r="B4358">
        <v>52</v>
      </c>
      <c r="C4358" t="s">
        <v>3016</v>
      </c>
      <c r="D4358" t="s">
        <v>27</v>
      </c>
      <c r="E4358">
        <f>YEAR(Table1[[#This Row],[Order Date]])</f>
        <v>2014</v>
      </c>
      <c r="F4358">
        <v>1</v>
      </c>
      <c r="G4358">
        <f>MONTH(Table1[[#This Row],[Order Date]])</f>
        <v>1</v>
      </c>
      <c r="H4358" s="1">
        <v>41649</v>
      </c>
      <c r="I4358">
        <v>42081</v>
      </c>
      <c r="J4358" t="s">
        <v>47</v>
      </c>
      <c r="K4358">
        <v>3</v>
      </c>
      <c r="L4358">
        <v>10.94</v>
      </c>
      <c r="M4358" s="2">
        <v>0.08</v>
      </c>
      <c r="N4358">
        <v>32.49</v>
      </c>
      <c r="O4358">
        <v>1.39</v>
      </c>
      <c r="P4358">
        <v>-5.05</v>
      </c>
      <c r="Q4358" s="2">
        <v>0.35</v>
      </c>
      <c r="R4358" t="s">
        <v>29</v>
      </c>
      <c r="S4358" t="s">
        <v>30</v>
      </c>
      <c r="T4358" t="s">
        <v>2726</v>
      </c>
      <c r="U4358" t="s">
        <v>267</v>
      </c>
      <c r="V4358" t="s">
        <v>68</v>
      </c>
      <c r="W4358">
        <v>5929</v>
      </c>
      <c r="X4358" s="1">
        <v>41651</v>
      </c>
      <c r="Y4358" t="s">
        <v>34</v>
      </c>
      <c r="Z4358" t="e" vm="11">
        <v>#VALUE!</v>
      </c>
      <c r="AA4358">
        <v>77478</v>
      </c>
      <c r="AB4358" t="e" cm="1" vm="2">
        <f t="array" ref="AB4358">_FV(Table1[[#This Row],[State]],"Country/region",TRUE)</f>
        <v>#VALUE!</v>
      </c>
    </row>
    <row r="4359" spans="1:28" x14ac:dyDescent="0.35">
      <c r="A4359" t="s">
        <v>1814</v>
      </c>
      <c r="B4359">
        <v>52</v>
      </c>
      <c r="C4359" t="s">
        <v>1815</v>
      </c>
      <c r="D4359" t="s">
        <v>57</v>
      </c>
      <c r="E4359">
        <f>YEAR(Table1[[#This Row],[Order Date]])</f>
        <v>2014</v>
      </c>
      <c r="F4359">
        <v>1</v>
      </c>
      <c r="G4359">
        <f>MONTH(Table1[[#This Row],[Order Date]])</f>
        <v>1</v>
      </c>
      <c r="H4359" s="1">
        <v>41649</v>
      </c>
      <c r="I4359">
        <v>41895</v>
      </c>
      <c r="J4359" t="s">
        <v>58</v>
      </c>
      <c r="K4359">
        <v>8</v>
      </c>
      <c r="L4359">
        <v>3499.99</v>
      </c>
      <c r="M4359" s="2">
        <v>0.05</v>
      </c>
      <c r="N4359">
        <v>27663.919999999998</v>
      </c>
      <c r="O4359">
        <v>24.49</v>
      </c>
      <c r="P4359">
        <v>-391.92</v>
      </c>
      <c r="Q4359" s="2">
        <v>0.37</v>
      </c>
      <c r="R4359" t="s">
        <v>96</v>
      </c>
      <c r="S4359" t="s">
        <v>40</v>
      </c>
      <c r="T4359" t="s">
        <v>869</v>
      </c>
      <c r="U4359" t="s">
        <v>192</v>
      </c>
      <c r="V4359" t="s">
        <v>68</v>
      </c>
      <c r="W4359">
        <v>5910</v>
      </c>
      <c r="X4359" s="1">
        <v>41651</v>
      </c>
      <c r="Y4359" t="s">
        <v>34</v>
      </c>
      <c r="Z4359" t="e" vm="26">
        <v>#VALUE!</v>
      </c>
      <c r="AA4359">
        <v>49221</v>
      </c>
      <c r="AB4359" t="e" cm="1" vm="2">
        <f t="array" ref="AB4359">_FV(Table1[[#This Row],[State]],"Country/region",TRUE)</f>
        <v>#VALUE!</v>
      </c>
    </row>
    <row r="4360" spans="1:28" x14ac:dyDescent="0.35">
      <c r="A4360" t="s">
        <v>1715</v>
      </c>
      <c r="B4360">
        <v>52</v>
      </c>
      <c r="C4360" t="s">
        <v>1966</v>
      </c>
      <c r="D4360" t="s">
        <v>46</v>
      </c>
      <c r="E4360">
        <f>YEAR(Table1[[#This Row],[Order Date]])</f>
        <v>2014</v>
      </c>
      <c r="F4360">
        <v>1</v>
      </c>
      <c r="G4360">
        <f>MONTH(Table1[[#This Row],[Order Date]])</f>
        <v>1</v>
      </c>
      <c r="H4360" s="1">
        <v>41649</v>
      </c>
      <c r="I4360">
        <v>40420</v>
      </c>
      <c r="J4360" t="s">
        <v>28</v>
      </c>
      <c r="K4360">
        <v>50</v>
      </c>
      <c r="L4360">
        <v>20.99</v>
      </c>
      <c r="M4360" s="2">
        <v>0.08</v>
      </c>
      <c r="N4360">
        <v>886.36300000000006</v>
      </c>
      <c r="O4360">
        <v>0.99</v>
      </c>
      <c r="P4360">
        <v>450.01799999999997</v>
      </c>
      <c r="Q4360" s="2">
        <v>0.37</v>
      </c>
      <c r="R4360" t="s">
        <v>96</v>
      </c>
      <c r="S4360" t="s">
        <v>59</v>
      </c>
      <c r="T4360" t="s">
        <v>2275</v>
      </c>
      <c r="U4360" t="s">
        <v>105</v>
      </c>
      <c r="V4360" t="s">
        <v>52</v>
      </c>
      <c r="W4360">
        <v>5711</v>
      </c>
      <c r="X4360" s="1">
        <v>41651</v>
      </c>
      <c r="Y4360" t="s">
        <v>34</v>
      </c>
      <c r="Z4360" t="e" vm="4">
        <v>#VALUE!</v>
      </c>
      <c r="AA4360">
        <v>91360</v>
      </c>
      <c r="AB4360" t="e" cm="1" vm="2">
        <f t="array" ref="AB4360">_FV(Table1[[#This Row],[State]],"Country/region",TRUE)</f>
        <v>#VALUE!</v>
      </c>
    </row>
    <row r="4361" spans="1:28" x14ac:dyDescent="0.35">
      <c r="A4361" t="s">
        <v>3286</v>
      </c>
      <c r="B4361">
        <v>52</v>
      </c>
      <c r="C4361" t="s">
        <v>1395</v>
      </c>
      <c r="D4361" t="s">
        <v>38</v>
      </c>
      <c r="E4361">
        <f>YEAR(Table1[[#This Row],[Order Date]])</f>
        <v>2014</v>
      </c>
      <c r="F4361">
        <v>1</v>
      </c>
      <c r="G4361">
        <f>MONTH(Table1[[#This Row],[Order Date]])</f>
        <v>1</v>
      </c>
      <c r="H4361" s="1">
        <v>41649</v>
      </c>
      <c r="I4361">
        <v>20805</v>
      </c>
      <c r="J4361" t="s">
        <v>28</v>
      </c>
      <c r="K4361">
        <v>12</v>
      </c>
      <c r="L4361">
        <v>5.53</v>
      </c>
      <c r="M4361" s="2">
        <v>0.06</v>
      </c>
      <c r="N4361">
        <v>69.98</v>
      </c>
      <c r="O4361">
        <v>6.98</v>
      </c>
      <c r="P4361">
        <v>-58.328000000000003</v>
      </c>
      <c r="Q4361" s="2">
        <v>0.39</v>
      </c>
      <c r="R4361" t="s">
        <v>29</v>
      </c>
      <c r="S4361" t="s">
        <v>30</v>
      </c>
      <c r="T4361" t="s">
        <v>2325</v>
      </c>
      <c r="U4361" t="s">
        <v>67</v>
      </c>
      <c r="V4361" t="s">
        <v>68</v>
      </c>
      <c r="W4361">
        <v>2882</v>
      </c>
      <c r="X4361" s="1">
        <v>41652</v>
      </c>
      <c r="Y4361" t="s">
        <v>34</v>
      </c>
      <c r="Z4361" t="e" vm="41">
        <v>#VALUE!</v>
      </c>
      <c r="AA4361">
        <v>58103</v>
      </c>
      <c r="AB4361" t="e" cm="1" vm="2">
        <f t="array" ref="AB4361">_FV(Table1[[#This Row],[State]],"Country/region",TRUE)</f>
        <v>#VALUE!</v>
      </c>
    </row>
    <row r="4362" spans="1:28" x14ac:dyDescent="0.35">
      <c r="A4362" t="s">
        <v>3287</v>
      </c>
      <c r="B4362">
        <v>52</v>
      </c>
      <c r="C4362" t="s">
        <v>3016</v>
      </c>
      <c r="D4362" t="s">
        <v>27</v>
      </c>
      <c r="E4362">
        <f>YEAR(Table1[[#This Row],[Order Date]])</f>
        <v>2014</v>
      </c>
      <c r="F4362">
        <v>1</v>
      </c>
      <c r="G4362">
        <f>MONTH(Table1[[#This Row],[Order Date]])</f>
        <v>1</v>
      </c>
      <c r="H4362" s="1">
        <v>41649</v>
      </c>
      <c r="I4362">
        <v>42081</v>
      </c>
      <c r="J4362" t="s">
        <v>47</v>
      </c>
      <c r="K4362">
        <v>36</v>
      </c>
      <c r="L4362">
        <v>5.18</v>
      </c>
      <c r="M4362" s="2">
        <v>0.04</v>
      </c>
      <c r="N4362">
        <v>188.34</v>
      </c>
      <c r="O4362">
        <v>5.74</v>
      </c>
      <c r="P4362">
        <v>-110.1585</v>
      </c>
      <c r="Q4362" s="2">
        <v>0.36</v>
      </c>
      <c r="R4362" t="s">
        <v>29</v>
      </c>
      <c r="S4362" t="s">
        <v>30</v>
      </c>
      <c r="T4362" t="s">
        <v>536</v>
      </c>
      <c r="U4362" t="s">
        <v>67</v>
      </c>
      <c r="V4362" t="s">
        <v>68</v>
      </c>
      <c r="W4362">
        <v>5928</v>
      </c>
      <c r="X4362" s="1">
        <v>41654</v>
      </c>
      <c r="Y4362" t="s">
        <v>34</v>
      </c>
      <c r="Z4362" t="e" vm="11">
        <v>#VALUE!</v>
      </c>
      <c r="AA4362">
        <v>77478</v>
      </c>
      <c r="AB4362" t="e" cm="1" vm="2">
        <f t="array" ref="AB4362">_FV(Table1[[#This Row],[State]],"Country/region",TRUE)</f>
        <v>#VALUE!</v>
      </c>
    </row>
    <row r="4363" spans="1:28" x14ac:dyDescent="0.35">
      <c r="A4363" t="s">
        <v>3287</v>
      </c>
      <c r="B4363">
        <v>52</v>
      </c>
      <c r="C4363" t="s">
        <v>3016</v>
      </c>
      <c r="D4363" t="s">
        <v>27</v>
      </c>
      <c r="E4363">
        <f>YEAR(Table1[[#This Row],[Order Date]])</f>
        <v>2014</v>
      </c>
      <c r="F4363">
        <v>1</v>
      </c>
      <c r="G4363">
        <f>MONTH(Table1[[#This Row],[Order Date]])</f>
        <v>1</v>
      </c>
      <c r="H4363" s="1">
        <v>41649</v>
      </c>
      <c r="I4363">
        <v>42081</v>
      </c>
      <c r="J4363" t="s">
        <v>47</v>
      </c>
      <c r="K4363">
        <v>26</v>
      </c>
      <c r="L4363">
        <v>65.989999999999995</v>
      </c>
      <c r="M4363" s="2">
        <v>0.02</v>
      </c>
      <c r="N4363">
        <v>1493.8579999999999</v>
      </c>
      <c r="O4363">
        <v>8.8000000000000007</v>
      </c>
      <c r="P4363">
        <v>183.24</v>
      </c>
      <c r="Q4363" s="2">
        <v>0.57999999999999996</v>
      </c>
      <c r="R4363" t="s">
        <v>96</v>
      </c>
      <c r="S4363" t="s">
        <v>30</v>
      </c>
      <c r="T4363">
        <v>6120</v>
      </c>
      <c r="U4363" t="s">
        <v>105</v>
      </c>
      <c r="V4363" t="s">
        <v>68</v>
      </c>
      <c r="W4363">
        <v>5930</v>
      </c>
      <c r="X4363" s="1">
        <v>41654</v>
      </c>
      <c r="Y4363" t="s">
        <v>34</v>
      </c>
      <c r="Z4363" t="e" vm="11">
        <v>#VALUE!</v>
      </c>
      <c r="AA4363">
        <v>77478</v>
      </c>
      <c r="AB4363" t="e" cm="1" vm="2">
        <f t="array" ref="AB4363">_FV(Table1[[#This Row],[State]],"Country/region",TRUE)</f>
        <v>#VALUE!</v>
      </c>
    </row>
    <row r="4364" spans="1:28" x14ac:dyDescent="0.35">
      <c r="A4364" t="s">
        <v>3288</v>
      </c>
      <c r="B4364">
        <v>52</v>
      </c>
      <c r="C4364" t="s">
        <v>1171</v>
      </c>
      <c r="D4364" t="s">
        <v>27</v>
      </c>
      <c r="E4364">
        <f>YEAR(Table1[[#This Row],[Order Date]])</f>
        <v>2014</v>
      </c>
      <c r="F4364">
        <v>1</v>
      </c>
      <c r="G4364">
        <f>MONTH(Table1[[#This Row],[Order Date]])</f>
        <v>1</v>
      </c>
      <c r="H4364" s="1">
        <v>41650</v>
      </c>
      <c r="I4364">
        <v>4134</v>
      </c>
      <c r="J4364" t="s">
        <v>58</v>
      </c>
      <c r="K4364">
        <v>23</v>
      </c>
      <c r="L4364">
        <v>30.97</v>
      </c>
      <c r="M4364" s="2">
        <v>0.02</v>
      </c>
      <c r="N4364">
        <v>757.91</v>
      </c>
      <c r="O4364">
        <v>4</v>
      </c>
      <c r="P4364">
        <v>-16.05</v>
      </c>
      <c r="Q4364" s="2">
        <v>0.74</v>
      </c>
      <c r="R4364" t="s">
        <v>96</v>
      </c>
      <c r="S4364" t="s">
        <v>30</v>
      </c>
      <c r="T4364" t="s">
        <v>2368</v>
      </c>
      <c r="U4364" t="s">
        <v>102</v>
      </c>
      <c r="V4364" t="s">
        <v>52</v>
      </c>
      <c r="W4364">
        <v>608</v>
      </c>
      <c r="X4364" s="1">
        <v>41650</v>
      </c>
      <c r="Y4364" t="s">
        <v>34</v>
      </c>
      <c r="Z4364" t="e" vm="4">
        <v>#VALUE!</v>
      </c>
      <c r="AA4364">
        <v>90660</v>
      </c>
      <c r="AB4364" t="e" cm="1" vm="2">
        <f t="array" ref="AB4364">_FV(Table1[[#This Row],[State]],"Country/region",TRUE)</f>
        <v>#VALUE!</v>
      </c>
    </row>
    <row r="4365" spans="1:28" x14ac:dyDescent="0.35">
      <c r="A4365" t="s">
        <v>2490</v>
      </c>
      <c r="B4365">
        <v>52</v>
      </c>
      <c r="C4365" t="s">
        <v>223</v>
      </c>
      <c r="D4365" t="s">
        <v>38</v>
      </c>
      <c r="E4365">
        <f>YEAR(Table1[[#This Row],[Order Date]])</f>
        <v>2014</v>
      </c>
      <c r="F4365">
        <v>1</v>
      </c>
      <c r="G4365">
        <f>MONTH(Table1[[#This Row],[Order Date]])</f>
        <v>1</v>
      </c>
      <c r="H4365" s="1">
        <v>41650</v>
      </c>
      <c r="I4365">
        <v>21670</v>
      </c>
      <c r="J4365" t="s">
        <v>28</v>
      </c>
      <c r="K4365">
        <v>24</v>
      </c>
      <c r="L4365">
        <v>78.69</v>
      </c>
      <c r="M4365" s="2">
        <v>0</v>
      </c>
      <c r="N4365">
        <v>1965.21</v>
      </c>
      <c r="O4365">
        <v>19.989999999999998</v>
      </c>
      <c r="P4365">
        <v>830.75</v>
      </c>
      <c r="Q4365" s="2">
        <v>0.43</v>
      </c>
      <c r="R4365" t="s">
        <v>48</v>
      </c>
      <c r="S4365" t="s">
        <v>30</v>
      </c>
      <c r="T4365" t="s">
        <v>737</v>
      </c>
      <c r="U4365" t="s">
        <v>82</v>
      </c>
      <c r="V4365" t="s">
        <v>68</v>
      </c>
      <c r="W4365">
        <v>3013</v>
      </c>
      <c r="X4365" s="1">
        <v>41651</v>
      </c>
      <c r="Y4365" t="s">
        <v>34</v>
      </c>
      <c r="Z4365" t="e" vm="13">
        <v>#VALUE!</v>
      </c>
      <c r="AA4365">
        <v>73110</v>
      </c>
      <c r="AB4365" t="e" cm="1" vm="2">
        <f t="array" ref="AB4365">_FV(Table1[[#This Row],[State]],"Country/region",TRUE)</f>
        <v>#VALUE!</v>
      </c>
    </row>
    <row r="4366" spans="1:28" x14ac:dyDescent="0.35">
      <c r="A4366" t="s">
        <v>2234</v>
      </c>
      <c r="B4366">
        <v>52</v>
      </c>
      <c r="C4366" t="s">
        <v>702</v>
      </c>
      <c r="D4366" t="s">
        <v>38</v>
      </c>
      <c r="E4366">
        <f>YEAR(Table1[[#This Row],[Order Date]])</f>
        <v>2014</v>
      </c>
      <c r="F4366">
        <v>1</v>
      </c>
      <c r="G4366">
        <f>MONTH(Table1[[#This Row],[Order Date]])</f>
        <v>1</v>
      </c>
      <c r="H4366" s="1">
        <v>41650</v>
      </c>
      <c r="I4366">
        <v>46468</v>
      </c>
      <c r="J4366" t="s">
        <v>58</v>
      </c>
      <c r="K4366">
        <v>46</v>
      </c>
      <c r="L4366">
        <v>165.98</v>
      </c>
      <c r="M4366" s="2">
        <v>0.08</v>
      </c>
      <c r="N4366">
        <v>7535.96</v>
      </c>
      <c r="O4366">
        <v>19.989999999999998</v>
      </c>
      <c r="P4366">
        <v>2745.8654999999999</v>
      </c>
      <c r="Q4366" s="2">
        <v>0.4</v>
      </c>
      <c r="R4366" t="s">
        <v>29</v>
      </c>
      <c r="S4366" t="s">
        <v>30</v>
      </c>
      <c r="T4366" t="s">
        <v>1282</v>
      </c>
      <c r="U4366" t="s">
        <v>67</v>
      </c>
      <c r="V4366" t="s">
        <v>33</v>
      </c>
      <c r="W4366">
        <v>6528</v>
      </c>
      <c r="X4366" s="1">
        <v>41651</v>
      </c>
      <c r="Y4366" t="s">
        <v>34</v>
      </c>
      <c r="Z4366" t="e" vm="22">
        <v>#VALUE!</v>
      </c>
      <c r="AA4366">
        <v>44483</v>
      </c>
      <c r="AB4366" t="e" cm="1" vm="2">
        <f t="array" ref="AB4366">_FV(Table1[[#This Row],[State]],"Country/region",TRUE)</f>
        <v>#VALUE!</v>
      </c>
    </row>
    <row r="4367" spans="1:28" x14ac:dyDescent="0.35">
      <c r="A4367" t="s">
        <v>3288</v>
      </c>
      <c r="B4367">
        <v>52</v>
      </c>
      <c r="C4367" t="s">
        <v>1171</v>
      </c>
      <c r="D4367" t="s">
        <v>27</v>
      </c>
      <c r="E4367">
        <f>YEAR(Table1[[#This Row],[Order Date]])</f>
        <v>2014</v>
      </c>
      <c r="F4367">
        <v>1</v>
      </c>
      <c r="G4367">
        <f>MONTH(Table1[[#This Row],[Order Date]])</f>
        <v>1</v>
      </c>
      <c r="H4367" s="1">
        <v>41650</v>
      </c>
      <c r="I4367">
        <v>4134</v>
      </c>
      <c r="J4367" t="s">
        <v>58</v>
      </c>
      <c r="K4367">
        <v>48</v>
      </c>
      <c r="L4367">
        <v>130.97999999999999</v>
      </c>
      <c r="M4367" s="2">
        <v>0.01</v>
      </c>
      <c r="N4367">
        <v>6403.39</v>
      </c>
      <c r="O4367">
        <v>54.74</v>
      </c>
      <c r="P4367">
        <v>-824.15</v>
      </c>
      <c r="Q4367" s="2">
        <v>0.69</v>
      </c>
      <c r="R4367" t="s">
        <v>48</v>
      </c>
      <c r="S4367" t="s">
        <v>73</v>
      </c>
      <c r="T4367" t="s">
        <v>848</v>
      </c>
      <c r="U4367" t="s">
        <v>154</v>
      </c>
      <c r="V4367" t="s">
        <v>52</v>
      </c>
      <c r="W4367">
        <v>607</v>
      </c>
      <c r="X4367" s="1">
        <v>41652</v>
      </c>
      <c r="Y4367" t="s">
        <v>53</v>
      </c>
      <c r="Z4367" t="e" vm="4">
        <v>#VALUE!</v>
      </c>
      <c r="AA4367">
        <v>90660</v>
      </c>
      <c r="AB4367" t="e" cm="1" vm="2">
        <f t="array" ref="AB4367">_FV(Table1[[#This Row],[State]],"Country/region",TRUE)</f>
        <v>#VALUE!</v>
      </c>
    </row>
    <row r="4368" spans="1:28" x14ac:dyDescent="0.35">
      <c r="A4368" t="s">
        <v>893</v>
      </c>
      <c r="B4368">
        <v>52</v>
      </c>
      <c r="C4368" t="s">
        <v>1448</v>
      </c>
      <c r="D4368" t="s">
        <v>46</v>
      </c>
      <c r="E4368">
        <f>YEAR(Table1[[#This Row],[Order Date]])</f>
        <v>2014</v>
      </c>
      <c r="F4368">
        <v>1</v>
      </c>
      <c r="G4368">
        <f>MONTH(Table1[[#This Row],[Order Date]])</f>
        <v>1</v>
      </c>
      <c r="H4368" s="1">
        <v>41650</v>
      </c>
      <c r="I4368">
        <v>12773</v>
      </c>
      <c r="J4368" t="s">
        <v>47</v>
      </c>
      <c r="K4368">
        <v>6</v>
      </c>
      <c r="L4368">
        <v>2.78</v>
      </c>
      <c r="M4368" s="2">
        <v>7.0000000000000007E-2</v>
      </c>
      <c r="N4368">
        <v>17</v>
      </c>
      <c r="O4368">
        <v>1.49</v>
      </c>
      <c r="P4368">
        <v>-4.6115000000000004</v>
      </c>
      <c r="Q4368" s="2">
        <v>0.39</v>
      </c>
      <c r="R4368" t="s">
        <v>29</v>
      </c>
      <c r="S4368" t="s">
        <v>30</v>
      </c>
      <c r="T4368" t="s">
        <v>3210</v>
      </c>
      <c r="U4368" t="s">
        <v>67</v>
      </c>
      <c r="V4368" t="s">
        <v>68</v>
      </c>
      <c r="W4368">
        <v>1783</v>
      </c>
      <c r="X4368" s="1">
        <v>41652</v>
      </c>
      <c r="Y4368" t="s">
        <v>34</v>
      </c>
      <c r="Z4368" t="e" vm="38">
        <v>#VALUE!</v>
      </c>
      <c r="AA4368">
        <v>46203</v>
      </c>
      <c r="AB4368" t="e" cm="1" vm="2">
        <f t="array" ref="AB4368">_FV(Table1[[#This Row],[State]],"Country/region",TRUE)</f>
        <v>#VALUE!</v>
      </c>
    </row>
    <row r="4369" spans="1:28" x14ac:dyDescent="0.35">
      <c r="A4369" t="s">
        <v>2234</v>
      </c>
      <c r="B4369">
        <v>52</v>
      </c>
      <c r="C4369" t="s">
        <v>702</v>
      </c>
      <c r="D4369" t="s">
        <v>38</v>
      </c>
      <c r="E4369">
        <f>YEAR(Table1[[#This Row],[Order Date]])</f>
        <v>2014</v>
      </c>
      <c r="F4369">
        <v>1</v>
      </c>
      <c r="G4369">
        <f>MONTH(Table1[[#This Row],[Order Date]])</f>
        <v>1</v>
      </c>
      <c r="H4369" s="1">
        <v>41650</v>
      </c>
      <c r="I4369">
        <v>46468</v>
      </c>
      <c r="J4369" t="s">
        <v>58</v>
      </c>
      <c r="K4369">
        <v>1</v>
      </c>
      <c r="L4369">
        <v>6.48</v>
      </c>
      <c r="M4369" s="2">
        <v>0.04</v>
      </c>
      <c r="N4369">
        <v>11.87</v>
      </c>
      <c r="O4369">
        <v>5.4</v>
      </c>
      <c r="P4369">
        <v>-8.89</v>
      </c>
      <c r="Q4369" s="2">
        <v>0.37</v>
      </c>
      <c r="R4369" t="s">
        <v>29</v>
      </c>
      <c r="S4369" t="s">
        <v>30</v>
      </c>
      <c r="T4369" t="s">
        <v>1092</v>
      </c>
      <c r="U4369" t="s">
        <v>61</v>
      </c>
      <c r="V4369" t="s">
        <v>33</v>
      </c>
      <c r="W4369">
        <v>6530</v>
      </c>
      <c r="X4369" s="1">
        <v>41652</v>
      </c>
      <c r="Y4369" t="s">
        <v>34</v>
      </c>
      <c r="Z4369" t="e" vm="22">
        <v>#VALUE!</v>
      </c>
      <c r="AA4369">
        <v>44483</v>
      </c>
      <c r="AB4369" t="e" cm="1" vm="2">
        <f t="array" ref="AB4369">_FV(Table1[[#This Row],[State]],"Country/region",TRUE)</f>
        <v>#VALUE!</v>
      </c>
    </row>
    <row r="4370" spans="1:28" x14ac:dyDescent="0.35">
      <c r="A4370" t="s">
        <v>2234</v>
      </c>
      <c r="B4370">
        <v>52</v>
      </c>
      <c r="C4370" t="s">
        <v>702</v>
      </c>
      <c r="D4370" t="s">
        <v>38</v>
      </c>
      <c r="E4370">
        <f>YEAR(Table1[[#This Row],[Order Date]])</f>
        <v>2014</v>
      </c>
      <c r="F4370">
        <v>1</v>
      </c>
      <c r="G4370">
        <f>MONTH(Table1[[#This Row],[Order Date]])</f>
        <v>1</v>
      </c>
      <c r="H4370" s="1">
        <v>41650</v>
      </c>
      <c r="I4370">
        <v>46468</v>
      </c>
      <c r="J4370" t="s">
        <v>58</v>
      </c>
      <c r="K4370">
        <v>41</v>
      </c>
      <c r="L4370">
        <v>39.479999999999997</v>
      </c>
      <c r="M4370" s="2">
        <v>0.08</v>
      </c>
      <c r="N4370">
        <v>1618.31</v>
      </c>
      <c r="O4370">
        <v>1.99</v>
      </c>
      <c r="P4370">
        <v>504.71</v>
      </c>
      <c r="Q4370" s="2">
        <v>0.54</v>
      </c>
      <c r="R4370" t="s">
        <v>96</v>
      </c>
      <c r="S4370" t="s">
        <v>139</v>
      </c>
      <c r="T4370" t="s">
        <v>775</v>
      </c>
      <c r="U4370" t="s">
        <v>102</v>
      </c>
      <c r="V4370" t="s">
        <v>33</v>
      </c>
      <c r="W4370">
        <v>6529</v>
      </c>
      <c r="X4370" s="1">
        <v>41652</v>
      </c>
      <c r="Y4370" t="s">
        <v>42</v>
      </c>
      <c r="Z4370" t="e" vm="22">
        <v>#VALUE!</v>
      </c>
      <c r="AA4370">
        <v>44483</v>
      </c>
      <c r="AB4370" t="e" cm="1" vm="2">
        <f t="array" ref="AB4370">_FV(Table1[[#This Row],[State]],"Country/region",TRUE)</f>
        <v>#VALUE!</v>
      </c>
    </row>
    <row r="4371" spans="1:28" x14ac:dyDescent="0.35">
      <c r="A4371" t="s">
        <v>893</v>
      </c>
      <c r="B4371">
        <v>52</v>
      </c>
      <c r="C4371" t="s">
        <v>1448</v>
      </c>
      <c r="D4371" t="s">
        <v>46</v>
      </c>
      <c r="E4371">
        <f>YEAR(Table1[[#This Row],[Order Date]])</f>
        <v>2014</v>
      </c>
      <c r="F4371">
        <v>1</v>
      </c>
      <c r="G4371">
        <f>MONTH(Table1[[#This Row],[Order Date]])</f>
        <v>1</v>
      </c>
      <c r="H4371" s="1">
        <v>41650</v>
      </c>
      <c r="I4371">
        <v>12773</v>
      </c>
      <c r="J4371" t="s">
        <v>47</v>
      </c>
      <c r="K4371">
        <v>19</v>
      </c>
      <c r="L4371">
        <v>6.48</v>
      </c>
      <c r="M4371" s="2">
        <v>0.05</v>
      </c>
      <c r="N4371">
        <v>130.66999999999999</v>
      </c>
      <c r="O4371">
        <v>7.86</v>
      </c>
      <c r="P4371">
        <v>-77.180000000000007</v>
      </c>
      <c r="Q4371" s="2">
        <v>0.37</v>
      </c>
      <c r="R4371" t="s">
        <v>29</v>
      </c>
      <c r="S4371" t="s">
        <v>30</v>
      </c>
      <c r="T4371" t="s">
        <v>1483</v>
      </c>
      <c r="U4371" t="s">
        <v>61</v>
      </c>
      <c r="V4371" t="s">
        <v>68</v>
      </c>
      <c r="W4371">
        <v>1785</v>
      </c>
      <c r="X4371" s="1">
        <v>41655</v>
      </c>
      <c r="Y4371" t="s">
        <v>34</v>
      </c>
      <c r="Z4371" t="e" vm="38">
        <v>#VALUE!</v>
      </c>
      <c r="AA4371">
        <v>46203</v>
      </c>
      <c r="AB4371" t="e" cm="1" vm="2">
        <f t="array" ref="AB4371">_FV(Table1[[#This Row],[State]],"Country/region",TRUE)</f>
        <v>#VALUE!</v>
      </c>
    </row>
    <row r="4372" spans="1:28" x14ac:dyDescent="0.35">
      <c r="A4372" t="s">
        <v>891</v>
      </c>
      <c r="B4372">
        <v>52</v>
      </c>
      <c r="C4372" t="s">
        <v>1448</v>
      </c>
      <c r="D4372" t="s">
        <v>46</v>
      </c>
      <c r="E4372">
        <f>YEAR(Table1[[#This Row],[Order Date]])</f>
        <v>2014</v>
      </c>
      <c r="F4372">
        <v>1</v>
      </c>
      <c r="G4372">
        <f>MONTH(Table1[[#This Row],[Order Date]])</f>
        <v>1</v>
      </c>
      <c r="H4372" s="1">
        <v>41650</v>
      </c>
      <c r="I4372">
        <v>12773</v>
      </c>
      <c r="J4372" t="s">
        <v>47</v>
      </c>
      <c r="K4372">
        <v>21</v>
      </c>
      <c r="L4372">
        <v>3.28</v>
      </c>
      <c r="M4372" s="2">
        <v>0.01</v>
      </c>
      <c r="N4372">
        <v>77.62</v>
      </c>
      <c r="O4372">
        <v>3.97</v>
      </c>
      <c r="P4372">
        <v>-50.88</v>
      </c>
      <c r="Q4372" s="2">
        <v>0.56000000000000005</v>
      </c>
      <c r="R4372" t="s">
        <v>29</v>
      </c>
      <c r="S4372" t="s">
        <v>59</v>
      </c>
      <c r="T4372" t="s">
        <v>182</v>
      </c>
      <c r="U4372" t="s">
        <v>88</v>
      </c>
      <c r="V4372" t="s">
        <v>68</v>
      </c>
      <c r="W4372">
        <v>1786</v>
      </c>
      <c r="X4372" s="1">
        <v>41655</v>
      </c>
      <c r="Y4372" t="s">
        <v>34</v>
      </c>
      <c r="Z4372" t="e" vm="38">
        <v>#VALUE!</v>
      </c>
      <c r="AA4372">
        <v>47130</v>
      </c>
      <c r="AB4372" t="e" cm="1" vm="2">
        <f t="array" ref="AB4372">_FV(Table1[[#This Row],[State]],"Country/region",TRUE)</f>
        <v>#VALUE!</v>
      </c>
    </row>
    <row r="4373" spans="1:28" x14ac:dyDescent="0.35">
      <c r="A4373" t="s">
        <v>893</v>
      </c>
      <c r="B4373">
        <v>52</v>
      </c>
      <c r="C4373" t="s">
        <v>1448</v>
      </c>
      <c r="D4373" t="s">
        <v>46</v>
      </c>
      <c r="E4373">
        <f>YEAR(Table1[[#This Row],[Order Date]])</f>
        <v>2014</v>
      </c>
      <c r="F4373">
        <v>1</v>
      </c>
      <c r="G4373">
        <f>MONTH(Table1[[#This Row],[Order Date]])</f>
        <v>1</v>
      </c>
      <c r="H4373" s="1">
        <v>41650</v>
      </c>
      <c r="I4373">
        <v>12773</v>
      </c>
      <c r="J4373" t="s">
        <v>47</v>
      </c>
      <c r="K4373">
        <v>15</v>
      </c>
      <c r="L4373">
        <v>4.1399999999999997</v>
      </c>
      <c r="M4373" s="2">
        <v>0.04</v>
      </c>
      <c r="N4373">
        <v>67.41</v>
      </c>
      <c r="O4373">
        <v>6.6</v>
      </c>
      <c r="P4373">
        <v>-49.6</v>
      </c>
      <c r="Q4373" s="2">
        <v>0.49</v>
      </c>
      <c r="R4373" t="s">
        <v>48</v>
      </c>
      <c r="S4373" t="s">
        <v>30</v>
      </c>
      <c r="T4373" t="s">
        <v>287</v>
      </c>
      <c r="U4373" t="s">
        <v>82</v>
      </c>
      <c r="V4373" t="s">
        <v>68</v>
      </c>
      <c r="W4373">
        <v>1784</v>
      </c>
      <c r="X4373" s="1">
        <v>41659</v>
      </c>
      <c r="Y4373" t="s">
        <v>34</v>
      </c>
      <c r="Z4373" t="e" vm="38">
        <v>#VALUE!</v>
      </c>
      <c r="AA4373">
        <v>46203</v>
      </c>
      <c r="AB4373" t="e" cm="1" vm="2">
        <f t="array" ref="AB4373">_FV(Table1[[#This Row],[State]],"Country/region",TRUE)</f>
        <v>#VALUE!</v>
      </c>
    </row>
    <row r="4374" spans="1:28" x14ac:dyDescent="0.35">
      <c r="A4374" t="s">
        <v>3289</v>
      </c>
      <c r="B4374">
        <v>52</v>
      </c>
      <c r="C4374" t="s">
        <v>227</v>
      </c>
      <c r="D4374" t="s">
        <v>46</v>
      </c>
      <c r="E4374">
        <f>YEAR(Table1[[#This Row],[Order Date]])</f>
        <v>2014</v>
      </c>
      <c r="F4374">
        <v>1</v>
      </c>
      <c r="G4374">
        <f>MONTH(Table1[[#This Row],[Order Date]])</f>
        <v>1</v>
      </c>
      <c r="H4374" s="1">
        <v>41652</v>
      </c>
      <c r="I4374">
        <v>55815</v>
      </c>
      <c r="J4374" t="s">
        <v>28</v>
      </c>
      <c r="K4374">
        <v>28</v>
      </c>
      <c r="L4374">
        <v>105.29</v>
      </c>
      <c r="M4374" s="2">
        <v>0.04</v>
      </c>
      <c r="N4374">
        <v>2860.19</v>
      </c>
      <c r="O4374">
        <v>10.119999999999999</v>
      </c>
      <c r="P4374">
        <v>458.4</v>
      </c>
      <c r="Q4374" s="2">
        <v>0.79</v>
      </c>
      <c r="R4374" t="s">
        <v>48</v>
      </c>
      <c r="S4374" t="s">
        <v>40</v>
      </c>
      <c r="T4374" t="s">
        <v>1726</v>
      </c>
      <c r="U4374" t="s">
        <v>82</v>
      </c>
      <c r="V4374" t="s">
        <v>33</v>
      </c>
      <c r="W4374">
        <v>7803</v>
      </c>
      <c r="X4374" s="1">
        <v>41653</v>
      </c>
      <c r="Y4374" t="s">
        <v>42</v>
      </c>
      <c r="Z4374" t="e" vm="17">
        <v>#VALUE!</v>
      </c>
      <c r="AA4374">
        <v>6511</v>
      </c>
      <c r="AB4374" t="e" cm="1" vm="2">
        <f t="array" ref="AB4374">_FV(Table1[[#This Row],[State]],"Country/region",TRUE)</f>
        <v>#VALUE!</v>
      </c>
    </row>
    <row r="4375" spans="1:28" x14ac:dyDescent="0.35">
      <c r="A4375" t="s">
        <v>717</v>
      </c>
      <c r="B4375">
        <v>52</v>
      </c>
      <c r="C4375" t="s">
        <v>477</v>
      </c>
      <c r="D4375" t="s">
        <v>38</v>
      </c>
      <c r="E4375">
        <f>YEAR(Table1[[#This Row],[Order Date]])</f>
        <v>2014</v>
      </c>
      <c r="F4375">
        <v>1</v>
      </c>
      <c r="G4375">
        <f>MONTH(Table1[[#This Row],[Order Date]])</f>
        <v>1</v>
      </c>
      <c r="H4375" s="1">
        <v>41652</v>
      </c>
      <c r="I4375">
        <v>29409</v>
      </c>
      <c r="J4375" t="s">
        <v>28</v>
      </c>
      <c r="K4375">
        <v>23</v>
      </c>
      <c r="L4375">
        <v>1.7</v>
      </c>
      <c r="M4375" s="2">
        <v>0.09</v>
      </c>
      <c r="N4375">
        <v>38.99</v>
      </c>
      <c r="O4375">
        <v>1.99</v>
      </c>
      <c r="P4375">
        <v>-33.520000000000003</v>
      </c>
      <c r="Q4375" s="2">
        <v>0.51</v>
      </c>
      <c r="R4375" t="s">
        <v>96</v>
      </c>
      <c r="S4375" t="s">
        <v>139</v>
      </c>
      <c r="T4375" t="s">
        <v>169</v>
      </c>
      <c r="U4375" t="s">
        <v>102</v>
      </c>
      <c r="V4375" t="s">
        <v>68</v>
      </c>
      <c r="W4375">
        <v>4144</v>
      </c>
      <c r="X4375" s="1">
        <v>41654</v>
      </c>
      <c r="Y4375" t="s">
        <v>34</v>
      </c>
      <c r="Z4375" t="e" vm="5">
        <v>#VALUE!</v>
      </c>
      <c r="AA4375">
        <v>55369</v>
      </c>
      <c r="AB4375" t="e" cm="1" vm="2">
        <f t="array" ref="AB4375">_FV(Table1[[#This Row],[State]],"Country/region",TRUE)</f>
        <v>#VALUE!</v>
      </c>
    </row>
    <row r="4376" spans="1:28" x14ac:dyDescent="0.35">
      <c r="A4376" t="s">
        <v>1714</v>
      </c>
      <c r="B4376">
        <v>52</v>
      </c>
      <c r="C4376" t="s">
        <v>683</v>
      </c>
      <c r="D4376" t="s">
        <v>57</v>
      </c>
      <c r="E4376">
        <f>YEAR(Table1[[#This Row],[Order Date]])</f>
        <v>2014</v>
      </c>
      <c r="F4376">
        <v>1</v>
      </c>
      <c r="G4376">
        <f>MONTH(Table1[[#This Row],[Order Date]])</f>
        <v>1</v>
      </c>
      <c r="H4376" s="1">
        <v>41652</v>
      </c>
      <c r="I4376">
        <v>18370</v>
      </c>
      <c r="J4376" t="s">
        <v>47</v>
      </c>
      <c r="K4376">
        <v>41</v>
      </c>
      <c r="L4376">
        <v>35.99</v>
      </c>
      <c r="M4376" s="2">
        <v>0</v>
      </c>
      <c r="N4376">
        <v>1271.0474999999999</v>
      </c>
      <c r="O4376">
        <v>5</v>
      </c>
      <c r="P4376">
        <v>-158.23500000000001</v>
      </c>
      <c r="Q4376" s="2">
        <v>0.85</v>
      </c>
      <c r="R4376" t="s">
        <v>96</v>
      </c>
      <c r="S4376" t="s">
        <v>30</v>
      </c>
      <c r="T4376" t="s">
        <v>591</v>
      </c>
      <c r="U4376" t="s">
        <v>105</v>
      </c>
      <c r="V4376" t="s">
        <v>76</v>
      </c>
      <c r="W4376">
        <v>2530</v>
      </c>
      <c r="X4376" s="1">
        <v>41656</v>
      </c>
      <c r="Y4376" t="s">
        <v>34</v>
      </c>
      <c r="Z4376" t="e" vm="47">
        <v>#VALUE!</v>
      </c>
      <c r="AA4376">
        <v>27893</v>
      </c>
      <c r="AB4376" t="e" cm="1" vm="2">
        <f t="array" ref="AB4376">_FV(Table1[[#This Row],[State]],"Country/region",TRUE)</f>
        <v>#VALUE!</v>
      </c>
    </row>
    <row r="4377" spans="1:28" x14ac:dyDescent="0.35">
      <c r="A4377" t="s">
        <v>1767</v>
      </c>
      <c r="B4377">
        <v>52</v>
      </c>
      <c r="C4377" t="s">
        <v>1761</v>
      </c>
      <c r="D4377" t="s">
        <v>46</v>
      </c>
      <c r="E4377">
        <f>YEAR(Table1[[#This Row],[Order Date]])</f>
        <v>2014</v>
      </c>
      <c r="F4377">
        <v>1</v>
      </c>
      <c r="G4377">
        <f>MONTH(Table1[[#This Row],[Order Date]])</f>
        <v>1</v>
      </c>
      <c r="H4377" s="1">
        <v>41653</v>
      </c>
      <c r="I4377">
        <v>21379</v>
      </c>
      <c r="J4377" t="s">
        <v>28</v>
      </c>
      <c r="K4377">
        <v>35</v>
      </c>
      <c r="L4377">
        <v>150.88999999999999</v>
      </c>
      <c r="M4377" s="2">
        <v>0.05</v>
      </c>
      <c r="N4377">
        <v>5428.49</v>
      </c>
      <c r="O4377">
        <v>60.2</v>
      </c>
      <c r="P4377">
        <v>-1046.78</v>
      </c>
      <c r="Q4377" s="2">
        <v>0.77</v>
      </c>
      <c r="R4377" t="s">
        <v>48</v>
      </c>
      <c r="S4377" t="s">
        <v>49</v>
      </c>
      <c r="T4377" t="s">
        <v>1128</v>
      </c>
      <c r="U4377" t="s">
        <v>51</v>
      </c>
      <c r="V4377" t="s">
        <v>68</v>
      </c>
      <c r="W4377">
        <v>2952</v>
      </c>
      <c r="X4377" s="1">
        <v>41655</v>
      </c>
      <c r="Y4377" t="s">
        <v>53</v>
      </c>
      <c r="Z4377" t="e" vm="5">
        <v>#VALUE!</v>
      </c>
      <c r="AA4377">
        <v>55378</v>
      </c>
      <c r="AB4377" t="e" cm="1" vm="2">
        <f t="array" ref="AB4377">_FV(Table1[[#This Row],[State]],"Country/region",TRUE)</f>
        <v>#VALUE!</v>
      </c>
    </row>
    <row r="4378" spans="1:28" x14ac:dyDescent="0.35">
      <c r="A4378" t="s">
        <v>2818</v>
      </c>
      <c r="B4378">
        <v>52</v>
      </c>
      <c r="C4378" t="s">
        <v>619</v>
      </c>
      <c r="D4378" t="s">
        <v>46</v>
      </c>
      <c r="E4378">
        <f>YEAR(Table1[[#This Row],[Order Date]])</f>
        <v>2014</v>
      </c>
      <c r="F4378">
        <v>1</v>
      </c>
      <c r="G4378">
        <f>MONTH(Table1[[#This Row],[Order Date]])</f>
        <v>1</v>
      </c>
      <c r="H4378" s="1">
        <v>41654</v>
      </c>
      <c r="I4378">
        <v>46147</v>
      </c>
      <c r="J4378" t="s">
        <v>58</v>
      </c>
      <c r="K4378">
        <v>12</v>
      </c>
      <c r="L4378">
        <v>550.98</v>
      </c>
      <c r="M4378" s="2">
        <v>0.09</v>
      </c>
      <c r="N4378">
        <v>6502.46</v>
      </c>
      <c r="O4378">
        <v>64.59</v>
      </c>
      <c r="P4378">
        <v>261.66000000000003</v>
      </c>
      <c r="Q4378" s="2">
        <v>0.66</v>
      </c>
      <c r="R4378" t="s">
        <v>48</v>
      </c>
      <c r="S4378" t="s">
        <v>73</v>
      </c>
      <c r="T4378" t="s">
        <v>3261</v>
      </c>
      <c r="U4378" t="s">
        <v>75</v>
      </c>
      <c r="V4378" t="s">
        <v>76</v>
      </c>
      <c r="W4378">
        <v>6485</v>
      </c>
      <c r="X4378" s="1">
        <v>41656</v>
      </c>
      <c r="Y4378" t="s">
        <v>53</v>
      </c>
      <c r="Z4378" t="e" vm="14">
        <v>#VALUE!</v>
      </c>
      <c r="AA4378">
        <v>34982</v>
      </c>
      <c r="AB4378" t="e" cm="1" vm="2">
        <f t="array" ref="AB4378">_FV(Table1[[#This Row],[State]],"Country/region",TRUE)</f>
        <v>#VALUE!</v>
      </c>
    </row>
    <row r="4379" spans="1:28" x14ac:dyDescent="0.35">
      <c r="A4379" t="s">
        <v>2818</v>
      </c>
      <c r="B4379">
        <v>52</v>
      </c>
      <c r="C4379" t="s">
        <v>619</v>
      </c>
      <c r="D4379" t="s">
        <v>46</v>
      </c>
      <c r="E4379">
        <f>YEAR(Table1[[#This Row],[Order Date]])</f>
        <v>2014</v>
      </c>
      <c r="F4379">
        <v>1</v>
      </c>
      <c r="G4379">
        <f>MONTH(Table1[[#This Row],[Order Date]])</f>
        <v>1</v>
      </c>
      <c r="H4379" s="1">
        <v>41654</v>
      </c>
      <c r="I4379">
        <v>46147</v>
      </c>
      <c r="J4379" t="s">
        <v>58</v>
      </c>
      <c r="K4379">
        <v>39</v>
      </c>
      <c r="L4379">
        <v>7.1</v>
      </c>
      <c r="M4379" s="2">
        <v>0.08</v>
      </c>
      <c r="N4379">
        <v>282.48</v>
      </c>
      <c r="O4379">
        <v>6.05</v>
      </c>
      <c r="P4379">
        <v>-87.009</v>
      </c>
      <c r="Q4379" s="2">
        <v>0.39</v>
      </c>
      <c r="R4379" t="s">
        <v>29</v>
      </c>
      <c r="S4379" t="s">
        <v>30</v>
      </c>
      <c r="T4379" t="s">
        <v>703</v>
      </c>
      <c r="U4379" t="s">
        <v>67</v>
      </c>
      <c r="V4379" t="s">
        <v>76</v>
      </c>
      <c r="W4379">
        <v>6484</v>
      </c>
      <c r="X4379" s="1">
        <v>41656</v>
      </c>
      <c r="Y4379" t="s">
        <v>42</v>
      </c>
      <c r="Z4379" t="e" vm="14">
        <v>#VALUE!</v>
      </c>
      <c r="AA4379">
        <v>34982</v>
      </c>
      <c r="AB4379" t="e" cm="1" vm="2">
        <f t="array" ref="AB4379">_FV(Table1[[#This Row],[State]],"Country/region",TRUE)</f>
        <v>#VALUE!</v>
      </c>
    </row>
    <row r="4380" spans="1:28" x14ac:dyDescent="0.35">
      <c r="A4380" t="s">
        <v>2818</v>
      </c>
      <c r="B4380">
        <v>52</v>
      </c>
      <c r="C4380" t="s">
        <v>619</v>
      </c>
      <c r="D4380" t="s">
        <v>46</v>
      </c>
      <c r="E4380">
        <f>YEAR(Table1[[#This Row],[Order Date]])</f>
        <v>2014</v>
      </c>
      <c r="F4380">
        <v>1</v>
      </c>
      <c r="G4380">
        <f>MONTH(Table1[[#This Row],[Order Date]])</f>
        <v>1</v>
      </c>
      <c r="H4380" s="1">
        <v>41654</v>
      </c>
      <c r="I4380">
        <v>46147</v>
      </c>
      <c r="J4380" t="s">
        <v>58</v>
      </c>
      <c r="K4380">
        <v>37</v>
      </c>
      <c r="L4380">
        <v>24.92</v>
      </c>
      <c r="M4380" s="2">
        <v>0.01</v>
      </c>
      <c r="N4380">
        <v>925.8</v>
      </c>
      <c r="O4380">
        <v>12.98</v>
      </c>
      <c r="P4380">
        <v>30.684999999999999</v>
      </c>
      <c r="Q4380" s="2">
        <v>0.39</v>
      </c>
      <c r="R4380" t="s">
        <v>29</v>
      </c>
      <c r="S4380" t="s">
        <v>30</v>
      </c>
      <c r="T4380" t="s">
        <v>1021</v>
      </c>
      <c r="U4380" t="s">
        <v>67</v>
      </c>
      <c r="V4380" t="s">
        <v>76</v>
      </c>
      <c r="W4380">
        <v>6483</v>
      </c>
      <c r="X4380" s="1">
        <v>41656</v>
      </c>
      <c r="Y4380" t="s">
        <v>34</v>
      </c>
      <c r="Z4380" t="e" vm="14">
        <v>#VALUE!</v>
      </c>
      <c r="AA4380">
        <v>34982</v>
      </c>
      <c r="AB4380" t="e" cm="1" vm="2">
        <f t="array" ref="AB4380">_FV(Table1[[#This Row],[State]],"Country/region",TRUE)</f>
        <v>#VALUE!</v>
      </c>
    </row>
    <row r="4381" spans="1:28" x14ac:dyDescent="0.35">
      <c r="A4381" t="s">
        <v>896</v>
      </c>
      <c r="B4381">
        <v>52</v>
      </c>
      <c r="C4381" t="s">
        <v>2544</v>
      </c>
      <c r="D4381" t="s">
        <v>38</v>
      </c>
      <c r="E4381">
        <f>YEAR(Table1[[#This Row],[Order Date]])</f>
        <v>2014</v>
      </c>
      <c r="F4381">
        <v>1</v>
      </c>
      <c r="G4381">
        <f>MONTH(Table1[[#This Row],[Order Date]])</f>
        <v>1</v>
      </c>
      <c r="H4381" s="1">
        <v>41654</v>
      </c>
      <c r="I4381">
        <v>49189</v>
      </c>
      <c r="J4381" t="s">
        <v>58</v>
      </c>
      <c r="K4381">
        <v>32</v>
      </c>
      <c r="L4381">
        <v>7.64</v>
      </c>
      <c r="M4381" s="2">
        <v>0.06</v>
      </c>
      <c r="N4381">
        <v>249.59</v>
      </c>
      <c r="O4381">
        <v>1.39</v>
      </c>
      <c r="P4381">
        <v>101.82</v>
      </c>
      <c r="Q4381" s="2">
        <v>0.36</v>
      </c>
      <c r="R4381" t="s">
        <v>29</v>
      </c>
      <c r="S4381" t="s">
        <v>30</v>
      </c>
      <c r="T4381" t="s">
        <v>396</v>
      </c>
      <c r="U4381" t="s">
        <v>267</v>
      </c>
      <c r="V4381" t="s">
        <v>68</v>
      </c>
      <c r="W4381">
        <v>6896</v>
      </c>
      <c r="X4381" s="1">
        <v>41657</v>
      </c>
      <c r="Y4381" t="s">
        <v>34</v>
      </c>
      <c r="Z4381" t="e" vm="28">
        <v>#VALUE!</v>
      </c>
      <c r="AA4381">
        <v>63105</v>
      </c>
      <c r="AB4381" t="e" cm="1" vm="2">
        <f t="array" ref="AB4381">_FV(Table1[[#This Row],[State]],"Country/region",TRUE)</f>
        <v>#VALUE!</v>
      </c>
    </row>
    <row r="4382" spans="1:28" x14ac:dyDescent="0.35">
      <c r="A4382" t="s">
        <v>3290</v>
      </c>
      <c r="B4382">
        <v>52</v>
      </c>
      <c r="C4382" t="s">
        <v>788</v>
      </c>
      <c r="D4382" t="s">
        <v>27</v>
      </c>
      <c r="E4382">
        <f>YEAR(Table1[[#This Row],[Order Date]])</f>
        <v>2014</v>
      </c>
      <c r="F4382">
        <v>1</v>
      </c>
      <c r="G4382">
        <f>MONTH(Table1[[#This Row],[Order Date]])</f>
        <v>1</v>
      </c>
      <c r="H4382" s="1">
        <v>41655</v>
      </c>
      <c r="I4382">
        <v>25669</v>
      </c>
      <c r="J4382" t="s">
        <v>58</v>
      </c>
      <c r="K4382">
        <v>12</v>
      </c>
      <c r="L4382">
        <v>3.69</v>
      </c>
      <c r="M4382" s="2">
        <v>0.02</v>
      </c>
      <c r="N4382">
        <v>45.63</v>
      </c>
      <c r="O4382">
        <v>0.5</v>
      </c>
      <c r="P4382">
        <v>15.42</v>
      </c>
      <c r="Q4382" s="2">
        <v>0.38</v>
      </c>
      <c r="R4382" t="s">
        <v>29</v>
      </c>
      <c r="S4382" t="s">
        <v>30</v>
      </c>
      <c r="T4382" t="s">
        <v>2296</v>
      </c>
      <c r="U4382" t="s">
        <v>210</v>
      </c>
      <c r="V4382" t="s">
        <v>33</v>
      </c>
      <c r="W4382">
        <v>3600</v>
      </c>
      <c r="X4382" s="1">
        <v>41655</v>
      </c>
      <c r="Y4382" t="s">
        <v>34</v>
      </c>
      <c r="Z4382" t="e" vm="30">
        <v>#VALUE!</v>
      </c>
      <c r="AA4382">
        <v>2540</v>
      </c>
      <c r="AB4382" t="e" cm="1" vm="2">
        <f t="array" ref="AB4382">_FV(Table1[[#This Row],[State]],"Country/region",TRUE)</f>
        <v>#VALUE!</v>
      </c>
    </row>
    <row r="4383" spans="1:28" x14ac:dyDescent="0.35">
      <c r="A4383" t="s">
        <v>489</v>
      </c>
      <c r="B4383">
        <v>52</v>
      </c>
      <c r="C4383" t="s">
        <v>490</v>
      </c>
      <c r="D4383" t="s">
        <v>27</v>
      </c>
      <c r="E4383">
        <f>YEAR(Table1[[#This Row],[Order Date]])</f>
        <v>2014</v>
      </c>
      <c r="F4383">
        <v>1</v>
      </c>
      <c r="G4383">
        <f>MONTH(Table1[[#This Row],[Order Date]])</f>
        <v>1</v>
      </c>
      <c r="H4383" s="1">
        <v>41655</v>
      </c>
      <c r="I4383">
        <v>19365</v>
      </c>
      <c r="J4383" t="s">
        <v>131</v>
      </c>
      <c r="K4383">
        <v>29</v>
      </c>
      <c r="L4383">
        <v>5.98</v>
      </c>
      <c r="M4383" s="2">
        <v>0.03</v>
      </c>
      <c r="N4383">
        <v>181.83</v>
      </c>
      <c r="O4383">
        <v>5.2</v>
      </c>
      <c r="P4383">
        <v>-43.36</v>
      </c>
      <c r="Q4383" s="2">
        <v>0.36</v>
      </c>
      <c r="R4383" t="s">
        <v>29</v>
      </c>
      <c r="S4383" t="s">
        <v>30</v>
      </c>
      <c r="T4383" t="s">
        <v>2971</v>
      </c>
      <c r="U4383" t="s">
        <v>61</v>
      </c>
      <c r="V4383" t="s">
        <v>68</v>
      </c>
      <c r="W4383">
        <v>2678</v>
      </c>
      <c r="X4383" s="1">
        <v>41656</v>
      </c>
      <c r="Y4383" t="s">
        <v>34</v>
      </c>
      <c r="Z4383" t="e" vm="38">
        <v>#VALUE!</v>
      </c>
      <c r="AA4383">
        <v>47591</v>
      </c>
      <c r="AB4383" t="e" cm="1" vm="2">
        <f t="array" ref="AB4383">_FV(Table1[[#This Row],[State]],"Country/region",TRUE)</f>
        <v>#VALUE!</v>
      </c>
    </row>
    <row r="4384" spans="1:28" x14ac:dyDescent="0.35">
      <c r="A4384" t="s">
        <v>2140</v>
      </c>
      <c r="B4384">
        <v>52</v>
      </c>
      <c r="C4384" t="s">
        <v>2141</v>
      </c>
      <c r="D4384" t="s">
        <v>46</v>
      </c>
      <c r="E4384">
        <f>YEAR(Table1[[#This Row],[Order Date]])</f>
        <v>2014</v>
      </c>
      <c r="F4384">
        <v>1</v>
      </c>
      <c r="G4384">
        <f>MONTH(Table1[[#This Row],[Order Date]])</f>
        <v>1</v>
      </c>
      <c r="H4384" s="1">
        <v>41656</v>
      </c>
      <c r="I4384">
        <v>46980</v>
      </c>
      <c r="J4384" t="s">
        <v>58</v>
      </c>
      <c r="K4384">
        <v>34</v>
      </c>
      <c r="L4384">
        <v>6.3</v>
      </c>
      <c r="M4384" s="2">
        <v>0.01</v>
      </c>
      <c r="N4384">
        <v>216.3</v>
      </c>
      <c r="O4384">
        <v>0.5</v>
      </c>
      <c r="P4384">
        <v>103.16</v>
      </c>
      <c r="Q4384" s="2">
        <v>0.39</v>
      </c>
      <c r="R4384" t="s">
        <v>29</v>
      </c>
      <c r="S4384" t="s">
        <v>30</v>
      </c>
      <c r="T4384" t="s">
        <v>556</v>
      </c>
      <c r="U4384" t="s">
        <v>210</v>
      </c>
      <c r="V4384" t="s">
        <v>68</v>
      </c>
      <c r="W4384">
        <v>6603</v>
      </c>
      <c r="X4384" s="1">
        <v>41656</v>
      </c>
      <c r="Y4384" t="s">
        <v>34</v>
      </c>
      <c r="Z4384" t="e" vm="16">
        <v>#VALUE!</v>
      </c>
      <c r="AA4384">
        <v>60103</v>
      </c>
      <c r="AB4384" t="e" cm="1" vm="2">
        <f t="array" ref="AB4384">_FV(Table1[[#This Row],[State]],"Country/region",TRUE)</f>
        <v>#VALUE!</v>
      </c>
    </row>
    <row r="4385" spans="1:28" x14ac:dyDescent="0.35">
      <c r="A4385" t="s">
        <v>472</v>
      </c>
      <c r="B4385">
        <v>52</v>
      </c>
      <c r="C4385" t="s">
        <v>473</v>
      </c>
      <c r="D4385" t="s">
        <v>46</v>
      </c>
      <c r="E4385">
        <f>YEAR(Table1[[#This Row],[Order Date]])</f>
        <v>2014</v>
      </c>
      <c r="F4385">
        <v>1</v>
      </c>
      <c r="G4385">
        <f>MONTH(Table1[[#This Row],[Order Date]])</f>
        <v>1</v>
      </c>
      <c r="H4385" s="1">
        <v>41656</v>
      </c>
      <c r="I4385">
        <v>11111</v>
      </c>
      <c r="J4385" t="s">
        <v>131</v>
      </c>
      <c r="K4385">
        <v>7</v>
      </c>
      <c r="L4385">
        <v>41.47</v>
      </c>
      <c r="M4385" s="2">
        <v>0.1</v>
      </c>
      <c r="N4385">
        <v>308.52</v>
      </c>
      <c r="O4385">
        <v>34.200000000000003</v>
      </c>
      <c r="P4385">
        <v>-59.85</v>
      </c>
      <c r="Q4385" s="2">
        <v>0.73</v>
      </c>
      <c r="R4385" t="s">
        <v>48</v>
      </c>
      <c r="S4385" t="s">
        <v>59</v>
      </c>
      <c r="T4385" t="s">
        <v>757</v>
      </c>
      <c r="U4385" t="s">
        <v>82</v>
      </c>
      <c r="V4385" t="s">
        <v>33</v>
      </c>
      <c r="W4385">
        <v>1542</v>
      </c>
      <c r="X4385" s="1">
        <v>41658</v>
      </c>
      <c r="Y4385" t="s">
        <v>34</v>
      </c>
      <c r="Z4385" t="e" vm="22">
        <v>#VALUE!</v>
      </c>
      <c r="AA4385">
        <v>44035</v>
      </c>
      <c r="AB4385" t="e" cm="1" vm="2">
        <f t="array" ref="AB4385">_FV(Table1[[#This Row],[State]],"Country/region",TRUE)</f>
        <v>#VALUE!</v>
      </c>
    </row>
    <row r="4386" spans="1:28" x14ac:dyDescent="0.35">
      <c r="A4386" t="s">
        <v>1401</v>
      </c>
      <c r="B4386">
        <v>52</v>
      </c>
      <c r="C4386" t="s">
        <v>3023</v>
      </c>
      <c r="D4386" t="s">
        <v>57</v>
      </c>
      <c r="E4386">
        <f>YEAR(Table1[[#This Row],[Order Date]])</f>
        <v>2014</v>
      </c>
      <c r="F4386">
        <v>1</v>
      </c>
      <c r="G4386">
        <f>MONTH(Table1[[#This Row],[Order Date]])</f>
        <v>1</v>
      </c>
      <c r="H4386" s="1">
        <v>41656</v>
      </c>
      <c r="I4386">
        <v>35780</v>
      </c>
      <c r="J4386" t="s">
        <v>131</v>
      </c>
      <c r="K4386">
        <v>6</v>
      </c>
      <c r="L4386">
        <v>4.28</v>
      </c>
      <c r="M4386" s="2">
        <v>0.01</v>
      </c>
      <c r="N4386">
        <v>28.55</v>
      </c>
      <c r="O4386">
        <v>1.6</v>
      </c>
      <c r="P4386">
        <v>-4.5</v>
      </c>
      <c r="Q4386" s="2">
        <v>0.57999999999999996</v>
      </c>
      <c r="R4386" t="s">
        <v>29</v>
      </c>
      <c r="S4386" t="s">
        <v>59</v>
      </c>
      <c r="T4386" t="s">
        <v>1063</v>
      </c>
      <c r="U4386" t="s">
        <v>88</v>
      </c>
      <c r="V4386" t="s">
        <v>52</v>
      </c>
      <c r="W4386">
        <v>5014</v>
      </c>
      <c r="X4386" s="1">
        <v>41658</v>
      </c>
      <c r="Y4386" t="s">
        <v>34</v>
      </c>
      <c r="Z4386" t="e" vm="4">
        <v>#VALUE!</v>
      </c>
      <c r="AA4386">
        <v>90604</v>
      </c>
      <c r="AB4386" t="e" cm="1" vm="2">
        <f t="array" ref="AB4386">_FV(Table1[[#This Row],[State]],"Country/region",TRUE)</f>
        <v>#VALUE!</v>
      </c>
    </row>
    <row r="4387" spans="1:28" x14ac:dyDescent="0.35">
      <c r="A4387" t="s">
        <v>472</v>
      </c>
      <c r="B4387">
        <v>52</v>
      </c>
      <c r="C4387" t="s">
        <v>473</v>
      </c>
      <c r="D4387" t="s">
        <v>46</v>
      </c>
      <c r="E4387">
        <f>YEAR(Table1[[#This Row],[Order Date]])</f>
        <v>2014</v>
      </c>
      <c r="F4387">
        <v>1</v>
      </c>
      <c r="G4387">
        <f>MONTH(Table1[[#This Row],[Order Date]])</f>
        <v>1</v>
      </c>
      <c r="H4387" s="1">
        <v>41656</v>
      </c>
      <c r="I4387">
        <v>11111</v>
      </c>
      <c r="J4387" t="s">
        <v>131</v>
      </c>
      <c r="K4387">
        <v>29</v>
      </c>
      <c r="L4387">
        <v>6.48</v>
      </c>
      <c r="M4387" s="2">
        <v>0.1</v>
      </c>
      <c r="N4387">
        <v>176.5</v>
      </c>
      <c r="O4387">
        <v>7.37</v>
      </c>
      <c r="P4387">
        <v>-119.72</v>
      </c>
      <c r="Q4387" s="2">
        <v>0.37</v>
      </c>
      <c r="R4387" t="s">
        <v>29</v>
      </c>
      <c r="S4387" t="s">
        <v>30</v>
      </c>
      <c r="T4387" t="s">
        <v>959</v>
      </c>
      <c r="U4387" t="s">
        <v>61</v>
      </c>
      <c r="V4387" t="s">
        <v>33</v>
      </c>
      <c r="W4387">
        <v>1543</v>
      </c>
      <c r="X4387" s="1">
        <v>41658</v>
      </c>
      <c r="Y4387" t="s">
        <v>34</v>
      </c>
      <c r="Z4387" t="e" vm="22">
        <v>#VALUE!</v>
      </c>
      <c r="AA4387">
        <v>44035</v>
      </c>
      <c r="AB4387" t="e" cm="1" vm="2">
        <f t="array" ref="AB4387">_FV(Table1[[#This Row],[State]],"Country/region",TRUE)</f>
        <v>#VALUE!</v>
      </c>
    </row>
    <row r="4388" spans="1:28" x14ac:dyDescent="0.35">
      <c r="A4388" t="s">
        <v>2738</v>
      </c>
      <c r="B4388">
        <v>52</v>
      </c>
      <c r="C4388" t="s">
        <v>1893</v>
      </c>
      <c r="D4388" t="s">
        <v>38</v>
      </c>
      <c r="E4388">
        <f>YEAR(Table1[[#This Row],[Order Date]])</f>
        <v>2014</v>
      </c>
      <c r="F4388">
        <v>1</v>
      </c>
      <c r="G4388">
        <f>MONTH(Table1[[#This Row],[Order Date]])</f>
        <v>1</v>
      </c>
      <c r="H4388" s="1">
        <v>41657</v>
      </c>
      <c r="I4388">
        <v>15719</v>
      </c>
      <c r="J4388" t="s">
        <v>58</v>
      </c>
      <c r="K4388">
        <v>18</v>
      </c>
      <c r="L4388">
        <v>300.98</v>
      </c>
      <c r="M4388" s="2">
        <v>7.0000000000000007E-2</v>
      </c>
      <c r="N4388">
        <v>5405.44</v>
      </c>
      <c r="O4388">
        <v>64.73</v>
      </c>
      <c r="P4388">
        <v>604.46</v>
      </c>
      <c r="Q4388" s="2">
        <v>0.56000000000000005</v>
      </c>
      <c r="R4388" t="s">
        <v>48</v>
      </c>
      <c r="S4388" t="s">
        <v>49</v>
      </c>
      <c r="T4388" t="s">
        <v>811</v>
      </c>
      <c r="U4388" t="s">
        <v>51</v>
      </c>
      <c r="V4388" t="s">
        <v>33</v>
      </c>
      <c r="W4388">
        <v>2185</v>
      </c>
      <c r="X4388" s="1">
        <v>41658</v>
      </c>
      <c r="Y4388" t="s">
        <v>53</v>
      </c>
      <c r="Z4388" t="e" vm="1">
        <v>#VALUE!</v>
      </c>
      <c r="AA4388">
        <v>18201</v>
      </c>
      <c r="AB4388" t="e" cm="1" vm="2">
        <f t="array" ref="AB4388">_FV(Table1[[#This Row],[State]],"Country/region",TRUE)</f>
        <v>#VALUE!</v>
      </c>
    </row>
    <row r="4389" spans="1:28" x14ac:dyDescent="0.35">
      <c r="A4389" t="s">
        <v>125</v>
      </c>
      <c r="B4389">
        <v>52</v>
      </c>
      <c r="C4389" t="s">
        <v>126</v>
      </c>
      <c r="D4389" t="s">
        <v>46</v>
      </c>
      <c r="E4389">
        <f>YEAR(Table1[[#This Row],[Order Date]])</f>
        <v>2014</v>
      </c>
      <c r="F4389">
        <v>1</v>
      </c>
      <c r="G4389">
        <f>MONTH(Table1[[#This Row],[Order Date]])</f>
        <v>1</v>
      </c>
      <c r="H4389" s="1">
        <v>41657</v>
      </c>
      <c r="I4389">
        <v>28642</v>
      </c>
      <c r="J4389" t="s">
        <v>28</v>
      </c>
      <c r="K4389">
        <v>41</v>
      </c>
      <c r="L4389">
        <v>5.28</v>
      </c>
      <c r="M4389" s="2">
        <v>0</v>
      </c>
      <c r="N4389">
        <v>230.29</v>
      </c>
      <c r="O4389">
        <v>2.99</v>
      </c>
      <c r="P4389">
        <v>14.484</v>
      </c>
      <c r="Q4389" s="2">
        <v>0.37</v>
      </c>
      <c r="R4389" t="s">
        <v>29</v>
      </c>
      <c r="S4389" t="s">
        <v>30</v>
      </c>
      <c r="T4389" t="s">
        <v>2765</v>
      </c>
      <c r="U4389" t="s">
        <v>67</v>
      </c>
      <c r="V4389" t="s">
        <v>68</v>
      </c>
      <c r="W4389">
        <v>4012</v>
      </c>
      <c r="X4389" s="1">
        <v>41659</v>
      </c>
      <c r="Y4389" t="s">
        <v>34</v>
      </c>
      <c r="Z4389" t="e" vm="13">
        <v>#VALUE!</v>
      </c>
      <c r="AA4389">
        <v>73071</v>
      </c>
      <c r="AB4389" t="e" cm="1" vm="2">
        <f t="array" ref="AB4389">_FV(Table1[[#This Row],[State]],"Country/region",TRUE)</f>
        <v>#VALUE!</v>
      </c>
    </row>
    <row r="4390" spans="1:28" x14ac:dyDescent="0.35">
      <c r="A4390" t="s">
        <v>125</v>
      </c>
      <c r="B4390">
        <v>52</v>
      </c>
      <c r="C4390" t="s">
        <v>126</v>
      </c>
      <c r="D4390" t="s">
        <v>46</v>
      </c>
      <c r="E4390">
        <f>YEAR(Table1[[#This Row],[Order Date]])</f>
        <v>2014</v>
      </c>
      <c r="F4390">
        <v>1</v>
      </c>
      <c r="G4390">
        <f>MONTH(Table1[[#This Row],[Order Date]])</f>
        <v>1</v>
      </c>
      <c r="H4390" s="1">
        <v>41657</v>
      </c>
      <c r="I4390">
        <v>28642</v>
      </c>
      <c r="J4390" t="s">
        <v>28</v>
      </c>
      <c r="K4390">
        <v>27</v>
      </c>
      <c r="L4390">
        <v>65.989999999999995</v>
      </c>
      <c r="M4390" s="2">
        <v>0</v>
      </c>
      <c r="N4390">
        <v>1592.0415</v>
      </c>
      <c r="O4390">
        <v>19.989999999999998</v>
      </c>
      <c r="P4390">
        <v>-52.701000000000001</v>
      </c>
      <c r="Q4390" s="2">
        <v>0.59</v>
      </c>
      <c r="R4390" t="s">
        <v>96</v>
      </c>
      <c r="S4390" t="s">
        <v>30</v>
      </c>
      <c r="T4390" t="s">
        <v>3033</v>
      </c>
      <c r="U4390" t="s">
        <v>105</v>
      </c>
      <c r="V4390" t="s">
        <v>68</v>
      </c>
      <c r="W4390">
        <v>4013</v>
      </c>
      <c r="X4390" s="1">
        <v>41659</v>
      </c>
      <c r="Y4390" t="s">
        <v>34</v>
      </c>
      <c r="Z4390" t="e" vm="13">
        <v>#VALUE!</v>
      </c>
      <c r="AA4390">
        <v>73071</v>
      </c>
      <c r="AB4390" t="e" cm="1" vm="2">
        <f t="array" ref="AB4390">_FV(Table1[[#This Row],[State]],"Country/region",TRUE)</f>
        <v>#VALUE!</v>
      </c>
    </row>
    <row r="4391" spans="1:28" x14ac:dyDescent="0.35">
      <c r="A4391" t="s">
        <v>1497</v>
      </c>
      <c r="B4391">
        <v>52</v>
      </c>
      <c r="C4391" t="s">
        <v>1151</v>
      </c>
      <c r="D4391" t="s">
        <v>38</v>
      </c>
      <c r="E4391">
        <f>YEAR(Table1[[#This Row],[Order Date]])</f>
        <v>2014</v>
      </c>
      <c r="F4391">
        <v>1</v>
      </c>
      <c r="G4391">
        <f>MONTH(Table1[[#This Row],[Order Date]])</f>
        <v>1</v>
      </c>
      <c r="H4391" s="1">
        <v>41658</v>
      </c>
      <c r="I4391">
        <v>36931</v>
      </c>
      <c r="J4391" t="s">
        <v>39</v>
      </c>
      <c r="K4391">
        <v>46</v>
      </c>
      <c r="L4391">
        <v>4.28</v>
      </c>
      <c r="M4391" s="2">
        <v>0.1</v>
      </c>
      <c r="N4391">
        <v>180.56</v>
      </c>
      <c r="O4391">
        <v>1.6</v>
      </c>
      <c r="P4391">
        <v>-15.79</v>
      </c>
      <c r="Q4391" s="2">
        <v>0.57999999999999996</v>
      </c>
      <c r="R4391" t="s">
        <v>29</v>
      </c>
      <c r="S4391" t="s">
        <v>59</v>
      </c>
      <c r="T4391" t="s">
        <v>1063</v>
      </c>
      <c r="U4391" t="s">
        <v>88</v>
      </c>
      <c r="V4391" t="s">
        <v>52</v>
      </c>
      <c r="W4391">
        <v>5197</v>
      </c>
      <c r="X4391" s="1">
        <v>41658</v>
      </c>
      <c r="Y4391" t="s">
        <v>34</v>
      </c>
      <c r="Z4391" t="e" vm="42">
        <v>#VALUE!</v>
      </c>
      <c r="AA4391">
        <v>85301</v>
      </c>
      <c r="AB4391" t="e" cm="1" vm="2">
        <f t="array" ref="AB4391">_FV(Table1[[#This Row],[State]],"Country/region",TRUE)</f>
        <v>#VALUE!</v>
      </c>
    </row>
    <row r="4392" spans="1:28" x14ac:dyDescent="0.35">
      <c r="A4392" t="s">
        <v>1262</v>
      </c>
      <c r="B4392">
        <v>52</v>
      </c>
      <c r="C4392" t="s">
        <v>1263</v>
      </c>
      <c r="D4392" t="s">
        <v>57</v>
      </c>
      <c r="E4392">
        <f>YEAR(Table1[[#This Row],[Order Date]])</f>
        <v>2014</v>
      </c>
      <c r="F4392">
        <v>1</v>
      </c>
      <c r="G4392">
        <f>MONTH(Table1[[#This Row],[Order Date]])</f>
        <v>1</v>
      </c>
      <c r="H4392" s="1">
        <v>41658</v>
      </c>
      <c r="I4392">
        <v>16096</v>
      </c>
      <c r="J4392" t="s">
        <v>28</v>
      </c>
      <c r="K4392">
        <v>9</v>
      </c>
      <c r="L4392">
        <v>2.88</v>
      </c>
      <c r="M4392" s="2">
        <v>0</v>
      </c>
      <c r="N4392">
        <v>42.21</v>
      </c>
      <c r="O4392">
        <v>0.99</v>
      </c>
      <c r="P4392">
        <v>18.21</v>
      </c>
      <c r="Q4392" s="2">
        <v>0.36</v>
      </c>
      <c r="R4392" t="s">
        <v>29</v>
      </c>
      <c r="S4392" t="s">
        <v>30</v>
      </c>
      <c r="T4392" t="s">
        <v>2967</v>
      </c>
      <c r="U4392" t="s">
        <v>210</v>
      </c>
      <c r="V4392" t="s">
        <v>68</v>
      </c>
      <c r="W4392">
        <v>2224</v>
      </c>
      <c r="X4392" s="1">
        <v>41659</v>
      </c>
      <c r="Y4392" t="s">
        <v>42</v>
      </c>
      <c r="Z4392" t="e" vm="11">
        <v>#VALUE!</v>
      </c>
      <c r="AA4392">
        <v>79762</v>
      </c>
      <c r="AB4392" t="e" cm="1" vm="2">
        <f t="array" ref="AB4392">_FV(Table1[[#This Row],[State]],"Country/region",TRUE)</f>
        <v>#VALUE!</v>
      </c>
    </row>
    <row r="4393" spans="1:28" x14ac:dyDescent="0.35">
      <c r="A4393" t="s">
        <v>133</v>
      </c>
      <c r="B4393">
        <v>52</v>
      </c>
      <c r="C4393" t="s">
        <v>134</v>
      </c>
      <c r="D4393" t="s">
        <v>38</v>
      </c>
      <c r="E4393">
        <f>YEAR(Table1[[#This Row],[Order Date]])</f>
        <v>2014</v>
      </c>
      <c r="F4393">
        <v>1</v>
      </c>
      <c r="G4393">
        <f>MONTH(Table1[[#This Row],[Order Date]])</f>
        <v>1</v>
      </c>
      <c r="H4393" s="1">
        <v>41658</v>
      </c>
      <c r="I4393">
        <v>10722</v>
      </c>
      <c r="J4393" t="s">
        <v>39</v>
      </c>
      <c r="K4393">
        <v>8</v>
      </c>
      <c r="L4393">
        <v>4.28</v>
      </c>
      <c r="M4393" s="2">
        <v>0.01</v>
      </c>
      <c r="N4393">
        <v>40.26</v>
      </c>
      <c r="O4393">
        <v>5.68</v>
      </c>
      <c r="P4393">
        <v>-27.44</v>
      </c>
      <c r="Q4393" s="2">
        <v>0.4</v>
      </c>
      <c r="R4393" t="s">
        <v>29</v>
      </c>
      <c r="S4393" t="s">
        <v>30</v>
      </c>
      <c r="T4393" t="s">
        <v>2574</v>
      </c>
      <c r="U4393" t="s">
        <v>61</v>
      </c>
      <c r="V4393" t="s">
        <v>33</v>
      </c>
      <c r="W4393">
        <v>1490</v>
      </c>
      <c r="X4393" s="1">
        <v>41660</v>
      </c>
      <c r="Y4393" t="s">
        <v>34</v>
      </c>
      <c r="Z4393" t="e" vm="15">
        <v>#VALUE!</v>
      </c>
      <c r="AA4393">
        <v>11729</v>
      </c>
      <c r="AB4393" t="e" cm="1" vm="2">
        <f t="array" ref="AB4393">_FV(Table1[[#This Row],[State]],"Country/region",TRUE)</f>
        <v>#VALUE!</v>
      </c>
    </row>
    <row r="4394" spans="1:28" x14ac:dyDescent="0.35">
      <c r="A4394" t="s">
        <v>3121</v>
      </c>
      <c r="B4394">
        <v>52</v>
      </c>
      <c r="C4394" t="s">
        <v>430</v>
      </c>
      <c r="D4394" t="s">
        <v>57</v>
      </c>
      <c r="E4394">
        <f>YEAR(Table1[[#This Row],[Order Date]])</f>
        <v>2014</v>
      </c>
      <c r="F4394">
        <v>1</v>
      </c>
      <c r="G4394">
        <f>MONTH(Table1[[#This Row],[Order Date]])</f>
        <v>1</v>
      </c>
      <c r="H4394" s="1">
        <v>41658</v>
      </c>
      <c r="I4394">
        <v>49987</v>
      </c>
      <c r="J4394" t="s">
        <v>28</v>
      </c>
      <c r="K4394">
        <v>14</v>
      </c>
      <c r="L4394">
        <v>20.99</v>
      </c>
      <c r="M4394" s="2">
        <v>0.03</v>
      </c>
      <c r="N4394">
        <v>242.28399999999999</v>
      </c>
      <c r="O4394">
        <v>0.99</v>
      </c>
      <c r="P4394">
        <v>51.75</v>
      </c>
      <c r="Q4394" s="2">
        <v>0.37</v>
      </c>
      <c r="R4394" t="s">
        <v>96</v>
      </c>
      <c r="S4394" t="s">
        <v>59</v>
      </c>
      <c r="T4394" t="s">
        <v>2275</v>
      </c>
      <c r="U4394" t="s">
        <v>105</v>
      </c>
      <c r="V4394" t="s">
        <v>76</v>
      </c>
      <c r="W4394">
        <v>6998</v>
      </c>
      <c r="X4394" s="1">
        <v>41660</v>
      </c>
      <c r="Y4394" t="s">
        <v>34</v>
      </c>
      <c r="Z4394" t="e" vm="14">
        <v>#VALUE!</v>
      </c>
      <c r="AA4394">
        <v>34239</v>
      </c>
      <c r="AB4394" t="e" cm="1" vm="2">
        <f t="array" ref="AB4394">_FV(Table1[[#This Row],[State]],"Country/region",TRUE)</f>
        <v>#VALUE!</v>
      </c>
    </row>
    <row r="4395" spans="1:28" x14ac:dyDescent="0.35">
      <c r="A4395" t="s">
        <v>274</v>
      </c>
      <c r="B4395">
        <v>52</v>
      </c>
      <c r="C4395" t="s">
        <v>430</v>
      </c>
      <c r="D4395" t="s">
        <v>57</v>
      </c>
      <c r="E4395">
        <f>YEAR(Table1[[#This Row],[Order Date]])</f>
        <v>2014</v>
      </c>
      <c r="F4395">
        <v>1</v>
      </c>
      <c r="G4395">
        <f>MONTH(Table1[[#This Row],[Order Date]])</f>
        <v>1</v>
      </c>
      <c r="H4395" s="1">
        <v>41658</v>
      </c>
      <c r="I4395">
        <v>49987</v>
      </c>
      <c r="J4395" t="s">
        <v>28</v>
      </c>
      <c r="K4395">
        <v>15</v>
      </c>
      <c r="L4395">
        <v>114.98</v>
      </c>
      <c r="M4395" s="2">
        <v>0.05</v>
      </c>
      <c r="N4395">
        <v>1795.49</v>
      </c>
      <c r="O4395">
        <v>58.72</v>
      </c>
      <c r="P4395">
        <v>-626.04</v>
      </c>
      <c r="Q4395" s="2">
        <v>0.76</v>
      </c>
      <c r="R4395" t="s">
        <v>48</v>
      </c>
      <c r="S4395" t="s">
        <v>73</v>
      </c>
      <c r="T4395" t="s">
        <v>3291</v>
      </c>
      <c r="U4395" t="s">
        <v>154</v>
      </c>
      <c r="V4395" t="s">
        <v>68</v>
      </c>
      <c r="W4395">
        <v>6999</v>
      </c>
      <c r="X4395" s="1">
        <v>41661</v>
      </c>
      <c r="Y4395" t="s">
        <v>53</v>
      </c>
      <c r="Z4395" t="e" vm="26">
        <v>#VALUE!</v>
      </c>
      <c r="AA4395">
        <v>48183</v>
      </c>
      <c r="AB4395" t="e" cm="1" vm="2">
        <f t="array" ref="AB4395">_FV(Table1[[#This Row],[State]],"Country/region",TRUE)</f>
        <v>#VALUE!</v>
      </c>
    </row>
    <row r="4396" spans="1:28" x14ac:dyDescent="0.35">
      <c r="A4396" t="s">
        <v>274</v>
      </c>
      <c r="B4396">
        <v>52</v>
      </c>
      <c r="C4396" t="s">
        <v>430</v>
      </c>
      <c r="D4396" t="s">
        <v>57</v>
      </c>
      <c r="E4396">
        <f>YEAR(Table1[[#This Row],[Order Date]])</f>
        <v>2014</v>
      </c>
      <c r="F4396">
        <v>1</v>
      </c>
      <c r="G4396">
        <f>MONTH(Table1[[#This Row],[Order Date]])</f>
        <v>1</v>
      </c>
      <c r="H4396" s="1">
        <v>41658</v>
      </c>
      <c r="I4396">
        <v>49987</v>
      </c>
      <c r="J4396" t="s">
        <v>28</v>
      </c>
      <c r="K4396">
        <v>4</v>
      </c>
      <c r="L4396">
        <v>212.6</v>
      </c>
      <c r="M4396" s="2">
        <v>0.03</v>
      </c>
      <c r="N4396">
        <v>926.58</v>
      </c>
      <c r="O4396">
        <v>52.2</v>
      </c>
      <c r="P4396">
        <v>-226.512</v>
      </c>
      <c r="Q4396" s="2">
        <v>0.64</v>
      </c>
      <c r="R4396" t="s">
        <v>48</v>
      </c>
      <c r="S4396" t="s">
        <v>73</v>
      </c>
      <c r="T4396" t="s">
        <v>74</v>
      </c>
      <c r="U4396" t="s">
        <v>75</v>
      </c>
      <c r="V4396" t="s">
        <v>68</v>
      </c>
      <c r="W4396">
        <v>7000</v>
      </c>
      <c r="X4396" s="1">
        <v>41661</v>
      </c>
      <c r="Y4396" t="s">
        <v>53</v>
      </c>
      <c r="Z4396" t="e" vm="26">
        <v>#VALUE!</v>
      </c>
      <c r="AA4396">
        <v>48183</v>
      </c>
      <c r="AB4396" t="e" cm="1" vm="2">
        <f t="array" ref="AB4396">_FV(Table1[[#This Row],[State]],"Country/region",TRUE)</f>
        <v>#VALUE!</v>
      </c>
    </row>
    <row r="4397" spans="1:28" x14ac:dyDescent="0.35">
      <c r="A4397" t="s">
        <v>1207</v>
      </c>
      <c r="B4397">
        <v>52</v>
      </c>
      <c r="C4397" t="s">
        <v>2789</v>
      </c>
      <c r="D4397" t="s">
        <v>57</v>
      </c>
      <c r="E4397">
        <f>YEAR(Table1[[#This Row],[Order Date]])</f>
        <v>2014</v>
      </c>
      <c r="F4397">
        <v>1</v>
      </c>
      <c r="G4397">
        <f>MONTH(Table1[[#This Row],[Order Date]])</f>
        <v>1</v>
      </c>
      <c r="H4397" s="1">
        <v>41659</v>
      </c>
      <c r="I4397">
        <v>22561</v>
      </c>
      <c r="J4397" t="s">
        <v>58</v>
      </c>
      <c r="K4397">
        <v>7</v>
      </c>
      <c r="L4397">
        <v>17.670000000000002</v>
      </c>
      <c r="M4397" s="2">
        <v>7.0000000000000007E-2</v>
      </c>
      <c r="N4397">
        <v>128.62</v>
      </c>
      <c r="O4397">
        <v>8.99</v>
      </c>
      <c r="P4397">
        <v>-27.78</v>
      </c>
      <c r="Q4397" s="2">
        <v>0.47</v>
      </c>
      <c r="R4397" t="s">
        <v>48</v>
      </c>
      <c r="S4397" t="s">
        <v>139</v>
      </c>
      <c r="T4397" t="s">
        <v>1223</v>
      </c>
      <c r="U4397" t="s">
        <v>82</v>
      </c>
      <c r="V4397" t="s">
        <v>33</v>
      </c>
      <c r="W4397">
        <v>3142</v>
      </c>
      <c r="X4397" s="1">
        <v>41661</v>
      </c>
      <c r="Y4397" t="s">
        <v>34</v>
      </c>
      <c r="Z4397" t="e" vm="49">
        <v>#VALUE!</v>
      </c>
      <c r="AA4397">
        <v>19901</v>
      </c>
      <c r="AB4397" t="e" cm="1" vm="2">
        <f t="array" ref="AB4397">_FV(Table1[[#This Row],[State]],"Country/region",TRUE)</f>
        <v>#VALUE!</v>
      </c>
    </row>
    <row r="4398" spans="1:28" x14ac:dyDescent="0.35">
      <c r="A4398" t="s">
        <v>1644</v>
      </c>
      <c r="B4398">
        <v>52</v>
      </c>
      <c r="C4398" t="s">
        <v>2789</v>
      </c>
      <c r="D4398" t="s">
        <v>57</v>
      </c>
      <c r="E4398">
        <f>YEAR(Table1[[#This Row],[Order Date]])</f>
        <v>2014</v>
      </c>
      <c r="F4398">
        <v>1</v>
      </c>
      <c r="G4398">
        <f>MONTH(Table1[[#This Row],[Order Date]])</f>
        <v>1</v>
      </c>
      <c r="H4398" s="1">
        <v>41659</v>
      </c>
      <c r="I4398">
        <v>22561</v>
      </c>
      <c r="J4398" t="s">
        <v>58</v>
      </c>
      <c r="K4398">
        <v>50</v>
      </c>
      <c r="L4398">
        <v>8.67</v>
      </c>
      <c r="M4398" s="2">
        <v>0.03</v>
      </c>
      <c r="N4398">
        <v>424</v>
      </c>
      <c r="O4398">
        <v>3.5</v>
      </c>
      <c r="P4398">
        <v>-19.77</v>
      </c>
      <c r="Q4398" s="2">
        <v>0.57999999999999996</v>
      </c>
      <c r="R4398" t="s">
        <v>29</v>
      </c>
      <c r="S4398" t="s">
        <v>30</v>
      </c>
      <c r="T4398" t="s">
        <v>2725</v>
      </c>
      <c r="U4398" t="s">
        <v>214</v>
      </c>
      <c r="V4398" t="s">
        <v>33</v>
      </c>
      <c r="W4398">
        <v>3143</v>
      </c>
      <c r="X4398" s="1">
        <v>41661</v>
      </c>
      <c r="Y4398" t="s">
        <v>34</v>
      </c>
      <c r="Z4398" t="e" vm="49">
        <v>#VALUE!</v>
      </c>
      <c r="AA4398">
        <v>19711</v>
      </c>
      <c r="AB4398" t="e" cm="1" vm="2">
        <f t="array" ref="AB4398">_FV(Table1[[#This Row],[State]],"Country/region",TRUE)</f>
        <v>#VALUE!</v>
      </c>
    </row>
    <row r="4399" spans="1:28" x14ac:dyDescent="0.35">
      <c r="A4399" t="s">
        <v>1644</v>
      </c>
      <c r="B4399">
        <v>52</v>
      </c>
      <c r="C4399" t="s">
        <v>2789</v>
      </c>
      <c r="D4399" t="s">
        <v>57</v>
      </c>
      <c r="E4399">
        <f>YEAR(Table1[[#This Row],[Order Date]])</f>
        <v>2014</v>
      </c>
      <c r="F4399">
        <v>1</v>
      </c>
      <c r="G4399">
        <f>MONTH(Table1[[#This Row],[Order Date]])</f>
        <v>1</v>
      </c>
      <c r="H4399" s="1">
        <v>41659</v>
      </c>
      <c r="I4399">
        <v>22561</v>
      </c>
      <c r="J4399" t="s">
        <v>58</v>
      </c>
      <c r="K4399">
        <v>5</v>
      </c>
      <c r="L4399">
        <v>99.99</v>
      </c>
      <c r="M4399" s="2">
        <v>0.03</v>
      </c>
      <c r="N4399">
        <v>504.79</v>
      </c>
      <c r="O4399">
        <v>19.989999999999998</v>
      </c>
      <c r="P4399">
        <v>-245.09</v>
      </c>
      <c r="Q4399" s="2">
        <v>0.5</v>
      </c>
      <c r="R4399" t="s">
        <v>96</v>
      </c>
      <c r="S4399" t="s">
        <v>30</v>
      </c>
      <c r="T4399" t="s">
        <v>2867</v>
      </c>
      <c r="U4399" t="s">
        <v>102</v>
      </c>
      <c r="V4399" t="s">
        <v>33</v>
      </c>
      <c r="W4399">
        <v>3144</v>
      </c>
      <c r="X4399" s="1">
        <v>41661</v>
      </c>
      <c r="Y4399" t="s">
        <v>42</v>
      </c>
      <c r="Z4399" t="e" vm="49">
        <v>#VALUE!</v>
      </c>
      <c r="AA4399">
        <v>19711</v>
      </c>
      <c r="AB4399" t="e" cm="1" vm="2">
        <f t="array" ref="AB4399">_FV(Table1[[#This Row],[State]],"Country/region",TRUE)</f>
        <v>#VALUE!</v>
      </c>
    </row>
    <row r="4400" spans="1:28" x14ac:dyDescent="0.35">
      <c r="A4400" t="s">
        <v>1421</v>
      </c>
      <c r="B4400">
        <v>52</v>
      </c>
      <c r="C4400" t="s">
        <v>3292</v>
      </c>
      <c r="D4400" t="s">
        <v>57</v>
      </c>
      <c r="E4400">
        <f>YEAR(Table1[[#This Row],[Order Date]])</f>
        <v>2014</v>
      </c>
      <c r="F4400">
        <v>1</v>
      </c>
      <c r="G4400">
        <f>MONTH(Table1[[#This Row],[Order Date]])</f>
        <v>1</v>
      </c>
      <c r="H4400" s="1">
        <v>41660</v>
      </c>
      <c r="I4400">
        <v>6564</v>
      </c>
      <c r="J4400" t="s">
        <v>47</v>
      </c>
      <c r="K4400">
        <v>26</v>
      </c>
      <c r="L4400">
        <v>15.98</v>
      </c>
      <c r="M4400" s="2">
        <v>0.01</v>
      </c>
      <c r="N4400">
        <v>448.23</v>
      </c>
      <c r="O4400">
        <v>4</v>
      </c>
      <c r="P4400">
        <v>110.6</v>
      </c>
      <c r="Q4400" s="2">
        <v>0.37</v>
      </c>
      <c r="R4400" t="s">
        <v>96</v>
      </c>
      <c r="S4400" t="s">
        <v>30</v>
      </c>
      <c r="T4400" t="s">
        <v>1062</v>
      </c>
      <c r="U4400" t="s">
        <v>102</v>
      </c>
      <c r="V4400" t="s">
        <v>52</v>
      </c>
      <c r="W4400">
        <v>915</v>
      </c>
      <c r="X4400" s="1">
        <v>41660</v>
      </c>
      <c r="Y4400" t="s">
        <v>34</v>
      </c>
      <c r="Z4400" t="e" vm="4">
        <v>#VALUE!</v>
      </c>
      <c r="AA4400">
        <v>94952</v>
      </c>
      <c r="AB4400" t="e" cm="1" vm="2">
        <f t="array" ref="AB4400">_FV(Table1[[#This Row],[State]],"Country/region",TRUE)</f>
        <v>#VALUE!</v>
      </c>
    </row>
    <row r="4401" spans="1:28" x14ac:dyDescent="0.35">
      <c r="A4401" t="s">
        <v>2464</v>
      </c>
      <c r="B4401">
        <v>52</v>
      </c>
      <c r="C4401" t="s">
        <v>3188</v>
      </c>
      <c r="D4401" t="s">
        <v>57</v>
      </c>
      <c r="E4401">
        <f>YEAR(Table1[[#This Row],[Order Date]])</f>
        <v>2014</v>
      </c>
      <c r="F4401">
        <v>1</v>
      </c>
      <c r="G4401">
        <f>MONTH(Table1[[#This Row],[Order Date]])</f>
        <v>1</v>
      </c>
      <c r="H4401" s="1">
        <v>41660</v>
      </c>
      <c r="I4401">
        <v>16837</v>
      </c>
      <c r="J4401" t="s">
        <v>39</v>
      </c>
      <c r="K4401">
        <v>4</v>
      </c>
      <c r="L4401">
        <v>258.98</v>
      </c>
      <c r="M4401" s="2">
        <v>0.09</v>
      </c>
      <c r="N4401">
        <v>997</v>
      </c>
      <c r="O4401">
        <v>54.31</v>
      </c>
      <c r="P4401">
        <v>-307.95999999999998</v>
      </c>
      <c r="Q4401" s="2">
        <v>0.55000000000000004</v>
      </c>
      <c r="R4401" t="s">
        <v>48</v>
      </c>
      <c r="S4401" t="s">
        <v>49</v>
      </c>
      <c r="T4401" t="s">
        <v>3202</v>
      </c>
      <c r="U4401" t="s">
        <v>51</v>
      </c>
      <c r="V4401" t="s">
        <v>76</v>
      </c>
      <c r="W4401">
        <v>2341</v>
      </c>
      <c r="X4401" s="1">
        <v>41661</v>
      </c>
      <c r="Y4401" t="s">
        <v>53</v>
      </c>
      <c r="Z4401" t="e" vm="14">
        <v>#VALUE!</v>
      </c>
      <c r="AA4401">
        <v>32720</v>
      </c>
      <c r="AB4401" t="e" cm="1" vm="2">
        <f t="array" ref="AB4401">_FV(Table1[[#This Row],[State]],"Country/region",TRUE)</f>
        <v>#VALUE!</v>
      </c>
    </row>
    <row r="4402" spans="1:28" x14ac:dyDescent="0.35">
      <c r="A4402" t="s">
        <v>1601</v>
      </c>
      <c r="B4402">
        <v>52</v>
      </c>
      <c r="C4402" t="s">
        <v>2387</v>
      </c>
      <c r="D4402" t="s">
        <v>57</v>
      </c>
      <c r="E4402">
        <f>YEAR(Table1[[#This Row],[Order Date]])</f>
        <v>2014</v>
      </c>
      <c r="F4402">
        <v>1</v>
      </c>
      <c r="G4402">
        <f>MONTH(Table1[[#This Row],[Order Date]])</f>
        <v>1</v>
      </c>
      <c r="H4402" s="1">
        <v>41660</v>
      </c>
      <c r="I4402">
        <v>57217</v>
      </c>
      <c r="J4402" t="s">
        <v>131</v>
      </c>
      <c r="K4402">
        <v>35</v>
      </c>
      <c r="L4402">
        <v>11.66</v>
      </c>
      <c r="M4402" s="2">
        <v>0.06</v>
      </c>
      <c r="N4402">
        <v>422.25</v>
      </c>
      <c r="O4402">
        <v>7.95</v>
      </c>
      <c r="P4402">
        <v>-116.02</v>
      </c>
      <c r="Q4402" s="2">
        <v>0.57999999999999996</v>
      </c>
      <c r="R4402" t="s">
        <v>29</v>
      </c>
      <c r="S4402" t="s">
        <v>139</v>
      </c>
      <c r="T4402" t="s">
        <v>2365</v>
      </c>
      <c r="U4402" t="s">
        <v>88</v>
      </c>
      <c r="V4402" t="s">
        <v>33</v>
      </c>
      <c r="W4402">
        <v>8008</v>
      </c>
      <c r="X4402" s="1">
        <v>41662</v>
      </c>
      <c r="Y4402" t="s">
        <v>34</v>
      </c>
      <c r="Z4402" t="e" vm="15">
        <v>#VALUE!</v>
      </c>
      <c r="AA4402">
        <v>12180</v>
      </c>
      <c r="AB4402" t="e" cm="1" vm="2">
        <f t="array" ref="AB4402">_FV(Table1[[#This Row],[State]],"Country/region",TRUE)</f>
        <v>#VALUE!</v>
      </c>
    </row>
    <row r="4403" spans="1:28" x14ac:dyDescent="0.35">
      <c r="A4403" t="s">
        <v>2062</v>
      </c>
      <c r="B4403">
        <v>52</v>
      </c>
      <c r="C4403" t="s">
        <v>924</v>
      </c>
      <c r="D4403" t="s">
        <v>46</v>
      </c>
      <c r="E4403">
        <f>YEAR(Table1[[#This Row],[Order Date]])</f>
        <v>2014</v>
      </c>
      <c r="F4403">
        <v>1</v>
      </c>
      <c r="G4403">
        <f>MONTH(Table1[[#This Row],[Order Date]])</f>
        <v>1</v>
      </c>
      <c r="H4403" s="1">
        <v>41660</v>
      </c>
      <c r="I4403">
        <v>35399</v>
      </c>
      <c r="J4403" t="s">
        <v>47</v>
      </c>
      <c r="K4403">
        <v>38</v>
      </c>
      <c r="L4403">
        <v>4.91</v>
      </c>
      <c r="M4403" s="2">
        <v>0.04</v>
      </c>
      <c r="N4403">
        <v>188.38</v>
      </c>
      <c r="O4403">
        <v>5.68</v>
      </c>
      <c r="P4403">
        <v>-120.11750000000001</v>
      </c>
      <c r="Q4403" s="2">
        <v>0.36</v>
      </c>
      <c r="R4403" t="s">
        <v>29</v>
      </c>
      <c r="S4403" t="s">
        <v>30</v>
      </c>
      <c r="T4403" t="s">
        <v>1150</v>
      </c>
      <c r="U4403" t="s">
        <v>67</v>
      </c>
      <c r="V4403" t="s">
        <v>76</v>
      </c>
      <c r="W4403">
        <v>4976</v>
      </c>
      <c r="X4403" s="1">
        <v>41662</v>
      </c>
      <c r="Y4403" t="s">
        <v>34</v>
      </c>
      <c r="Z4403" t="e" vm="34">
        <v>#VALUE!</v>
      </c>
      <c r="AA4403">
        <v>39208</v>
      </c>
      <c r="AB4403" t="e" cm="1" vm="2">
        <f t="array" ref="AB4403">_FV(Table1[[#This Row],[State]],"Country/region",TRUE)</f>
        <v>#VALUE!</v>
      </c>
    </row>
    <row r="4404" spans="1:28" x14ac:dyDescent="0.35">
      <c r="A4404" t="s">
        <v>1323</v>
      </c>
      <c r="B4404">
        <v>52</v>
      </c>
      <c r="C4404" t="s">
        <v>2198</v>
      </c>
      <c r="D4404" t="s">
        <v>46</v>
      </c>
      <c r="E4404">
        <f>YEAR(Table1[[#This Row],[Order Date]])</f>
        <v>2014</v>
      </c>
      <c r="F4404">
        <v>1</v>
      </c>
      <c r="G4404">
        <f>MONTH(Table1[[#This Row],[Order Date]])</f>
        <v>1</v>
      </c>
      <c r="H4404" s="1">
        <v>41661</v>
      </c>
      <c r="I4404">
        <v>50208</v>
      </c>
      <c r="J4404" t="s">
        <v>131</v>
      </c>
      <c r="K4404">
        <v>4</v>
      </c>
      <c r="L4404">
        <v>6.23</v>
      </c>
      <c r="M4404" s="2">
        <v>0.1</v>
      </c>
      <c r="N4404">
        <v>38.76</v>
      </c>
      <c r="O4404">
        <v>6.97</v>
      </c>
      <c r="P4404">
        <v>-12.1325</v>
      </c>
      <c r="Q4404" s="2">
        <v>0.36</v>
      </c>
      <c r="R4404" t="s">
        <v>29</v>
      </c>
      <c r="S4404" t="s">
        <v>30</v>
      </c>
      <c r="T4404" t="s">
        <v>3293</v>
      </c>
      <c r="U4404" t="s">
        <v>67</v>
      </c>
      <c r="V4404" t="s">
        <v>68</v>
      </c>
      <c r="W4404">
        <v>7032</v>
      </c>
      <c r="X4404" s="1">
        <v>41662</v>
      </c>
      <c r="Y4404" t="s">
        <v>42</v>
      </c>
      <c r="Z4404" t="e" vm="26">
        <v>#VALUE!</v>
      </c>
      <c r="AA4404">
        <v>48858</v>
      </c>
      <c r="AB4404" t="e" cm="1" vm="2">
        <f t="array" ref="AB4404">_FV(Table1[[#This Row],[State]],"Country/region",TRUE)</f>
        <v>#VALUE!</v>
      </c>
    </row>
    <row r="4405" spans="1:28" x14ac:dyDescent="0.35">
      <c r="A4405" t="s">
        <v>585</v>
      </c>
      <c r="B4405">
        <v>52</v>
      </c>
      <c r="C4405" t="s">
        <v>1082</v>
      </c>
      <c r="D4405" t="s">
        <v>27</v>
      </c>
      <c r="E4405">
        <f>YEAR(Table1[[#This Row],[Order Date]])</f>
        <v>2014</v>
      </c>
      <c r="F4405">
        <v>1</v>
      </c>
      <c r="G4405">
        <f>MONTH(Table1[[#This Row],[Order Date]])</f>
        <v>1</v>
      </c>
      <c r="H4405" s="1">
        <v>41661</v>
      </c>
      <c r="I4405">
        <v>21606</v>
      </c>
      <c r="J4405" t="s">
        <v>39</v>
      </c>
      <c r="K4405">
        <v>43</v>
      </c>
      <c r="L4405">
        <v>32.979999999999997</v>
      </c>
      <c r="M4405" s="2">
        <v>0.06</v>
      </c>
      <c r="N4405">
        <v>1374.7</v>
      </c>
      <c r="O4405">
        <v>5.5</v>
      </c>
      <c r="P4405">
        <v>-90.3</v>
      </c>
      <c r="Q4405" s="2">
        <v>0.75</v>
      </c>
      <c r="R4405" t="s">
        <v>96</v>
      </c>
      <c r="S4405" t="s">
        <v>30</v>
      </c>
      <c r="T4405" t="s">
        <v>470</v>
      </c>
      <c r="U4405" t="s">
        <v>102</v>
      </c>
      <c r="V4405" t="s">
        <v>33</v>
      </c>
      <c r="W4405">
        <v>2997</v>
      </c>
      <c r="X4405" s="1">
        <v>41662</v>
      </c>
      <c r="Y4405" t="s">
        <v>42</v>
      </c>
      <c r="Z4405" t="e" vm="27">
        <v>#VALUE!</v>
      </c>
      <c r="AA4405">
        <v>5401</v>
      </c>
      <c r="AB4405" t="e" cm="1" vm="2">
        <f t="array" ref="AB4405">_FV(Table1[[#This Row],[State]],"Country/region",TRUE)</f>
        <v>#VALUE!</v>
      </c>
    </row>
    <row r="4406" spans="1:28" x14ac:dyDescent="0.35">
      <c r="A4406" t="s">
        <v>2672</v>
      </c>
      <c r="B4406">
        <v>52</v>
      </c>
      <c r="C4406" t="s">
        <v>1082</v>
      </c>
      <c r="D4406" t="s">
        <v>27</v>
      </c>
      <c r="E4406">
        <f>YEAR(Table1[[#This Row],[Order Date]])</f>
        <v>2014</v>
      </c>
      <c r="F4406">
        <v>1</v>
      </c>
      <c r="G4406">
        <f>MONTH(Table1[[#This Row],[Order Date]])</f>
        <v>1</v>
      </c>
      <c r="H4406" s="1">
        <v>41661</v>
      </c>
      <c r="I4406">
        <v>21606</v>
      </c>
      <c r="J4406" t="s">
        <v>39</v>
      </c>
      <c r="K4406">
        <v>29</v>
      </c>
      <c r="L4406">
        <v>17.48</v>
      </c>
      <c r="M4406" s="2">
        <v>0.06</v>
      </c>
      <c r="N4406">
        <v>516.62</v>
      </c>
      <c r="O4406">
        <v>1.99</v>
      </c>
      <c r="P4406">
        <v>138.33000000000001</v>
      </c>
      <c r="Q4406" s="2">
        <v>0.46</v>
      </c>
      <c r="R4406" t="s">
        <v>96</v>
      </c>
      <c r="S4406" t="s">
        <v>139</v>
      </c>
      <c r="T4406" t="s">
        <v>3001</v>
      </c>
      <c r="U4406" t="s">
        <v>102</v>
      </c>
      <c r="V4406" t="s">
        <v>33</v>
      </c>
      <c r="W4406">
        <v>2998</v>
      </c>
      <c r="X4406" s="1">
        <v>41662</v>
      </c>
      <c r="Y4406" t="s">
        <v>34</v>
      </c>
      <c r="Z4406" t="e" vm="24">
        <v>#VALUE!</v>
      </c>
      <c r="AA4406">
        <v>7008</v>
      </c>
      <c r="AB4406" t="e" cm="1" vm="2">
        <f t="array" ref="AB4406">_FV(Table1[[#This Row],[State]],"Country/region",TRUE)</f>
        <v>#VALUE!</v>
      </c>
    </row>
    <row r="4407" spans="1:28" x14ac:dyDescent="0.35">
      <c r="A4407" t="s">
        <v>3294</v>
      </c>
      <c r="B4407">
        <v>52</v>
      </c>
      <c r="C4407" t="s">
        <v>2921</v>
      </c>
      <c r="D4407" t="s">
        <v>57</v>
      </c>
      <c r="E4407">
        <f>YEAR(Table1[[#This Row],[Order Date]])</f>
        <v>2014</v>
      </c>
      <c r="F4407">
        <v>1</v>
      </c>
      <c r="G4407">
        <f>MONTH(Table1[[#This Row],[Order Date]])</f>
        <v>1</v>
      </c>
      <c r="H4407" s="1">
        <v>41661</v>
      </c>
      <c r="I4407">
        <v>9824</v>
      </c>
      <c r="J4407" t="s">
        <v>58</v>
      </c>
      <c r="K4407">
        <v>39</v>
      </c>
      <c r="L4407">
        <v>48.92</v>
      </c>
      <c r="M4407" s="2">
        <v>0.03</v>
      </c>
      <c r="N4407">
        <v>1939.66</v>
      </c>
      <c r="O4407">
        <v>4.5</v>
      </c>
      <c r="P4407">
        <v>540.66999999999996</v>
      </c>
      <c r="Q4407" s="2">
        <v>0.59</v>
      </c>
      <c r="R4407" t="s">
        <v>29</v>
      </c>
      <c r="S4407" t="s">
        <v>30</v>
      </c>
      <c r="T4407" t="s">
        <v>2735</v>
      </c>
      <c r="U4407" t="s">
        <v>214</v>
      </c>
      <c r="V4407" t="s">
        <v>52</v>
      </c>
      <c r="W4407">
        <v>1342</v>
      </c>
      <c r="X4407" s="1">
        <v>41663</v>
      </c>
      <c r="Y4407" t="s">
        <v>42</v>
      </c>
      <c r="Z4407" t="e" vm="4">
        <v>#VALUE!</v>
      </c>
      <c r="AA4407">
        <v>92025</v>
      </c>
      <c r="AB4407" t="e" cm="1" vm="2">
        <f t="array" ref="AB4407">_FV(Table1[[#This Row],[State]],"Country/region",TRUE)</f>
        <v>#VALUE!</v>
      </c>
    </row>
    <row r="4408" spans="1:28" x14ac:dyDescent="0.35">
      <c r="A4408" t="s">
        <v>1035</v>
      </c>
      <c r="B4408">
        <v>52</v>
      </c>
      <c r="C4408" t="s">
        <v>252</v>
      </c>
      <c r="D4408" t="s">
        <v>57</v>
      </c>
      <c r="E4408">
        <f>YEAR(Table1[[#This Row],[Order Date]])</f>
        <v>2014</v>
      </c>
      <c r="F4408">
        <v>1</v>
      </c>
      <c r="G4408">
        <f>MONTH(Table1[[#This Row],[Order Date]])</f>
        <v>1</v>
      </c>
      <c r="H4408" s="1">
        <v>41661</v>
      </c>
      <c r="I4408">
        <v>2883</v>
      </c>
      <c r="J4408" t="s">
        <v>47</v>
      </c>
      <c r="K4408">
        <v>34</v>
      </c>
      <c r="L4408">
        <v>64.98</v>
      </c>
      <c r="M4408" s="2">
        <v>0.1</v>
      </c>
      <c r="N4408">
        <v>2154.34</v>
      </c>
      <c r="O4408">
        <v>6.88</v>
      </c>
      <c r="P4408">
        <v>177.66</v>
      </c>
      <c r="Q4408" s="2">
        <v>0.73</v>
      </c>
      <c r="R4408" t="s">
        <v>29</v>
      </c>
      <c r="S4408" t="s">
        <v>30</v>
      </c>
      <c r="T4408" t="s">
        <v>2753</v>
      </c>
      <c r="U4408" t="s">
        <v>32</v>
      </c>
      <c r="V4408" t="s">
        <v>68</v>
      </c>
      <c r="W4408">
        <v>431</v>
      </c>
      <c r="X4408" s="1">
        <v>41663</v>
      </c>
      <c r="Y4408" t="s">
        <v>34</v>
      </c>
      <c r="Z4408" t="e" vm="12">
        <v>#VALUE!</v>
      </c>
      <c r="AA4408">
        <v>50158</v>
      </c>
      <c r="AB4408" t="e" cm="1" vm="2">
        <f t="array" ref="AB4408">_FV(Table1[[#This Row],[State]],"Country/region",TRUE)</f>
        <v>#VALUE!</v>
      </c>
    </row>
    <row r="4409" spans="1:28" x14ac:dyDescent="0.35">
      <c r="A4409" t="s">
        <v>3294</v>
      </c>
      <c r="B4409">
        <v>52</v>
      </c>
      <c r="C4409" t="s">
        <v>2921</v>
      </c>
      <c r="D4409" t="s">
        <v>57</v>
      </c>
      <c r="E4409">
        <f>YEAR(Table1[[#This Row],[Order Date]])</f>
        <v>2014</v>
      </c>
      <c r="F4409">
        <v>1</v>
      </c>
      <c r="G4409">
        <f>MONTH(Table1[[#This Row],[Order Date]])</f>
        <v>1</v>
      </c>
      <c r="H4409" s="1">
        <v>41661</v>
      </c>
      <c r="I4409">
        <v>9824</v>
      </c>
      <c r="J4409" t="s">
        <v>58</v>
      </c>
      <c r="K4409">
        <v>5</v>
      </c>
      <c r="L4409">
        <v>4.13</v>
      </c>
      <c r="M4409" s="2">
        <v>0</v>
      </c>
      <c r="N4409">
        <v>21.56</v>
      </c>
      <c r="O4409">
        <v>0.5</v>
      </c>
      <c r="P4409">
        <v>2.75</v>
      </c>
      <c r="Q4409" s="2">
        <v>0.39</v>
      </c>
      <c r="R4409" t="s">
        <v>29</v>
      </c>
      <c r="S4409" t="s">
        <v>30</v>
      </c>
      <c r="T4409" t="s">
        <v>2426</v>
      </c>
      <c r="U4409" t="s">
        <v>210</v>
      </c>
      <c r="V4409" t="s">
        <v>52</v>
      </c>
      <c r="W4409">
        <v>1343</v>
      </c>
      <c r="X4409" s="1">
        <v>41663</v>
      </c>
      <c r="Y4409" t="s">
        <v>34</v>
      </c>
      <c r="Z4409" t="e" vm="4">
        <v>#VALUE!</v>
      </c>
      <c r="AA4409">
        <v>92025</v>
      </c>
      <c r="AB4409" t="e" cm="1" vm="2">
        <f t="array" ref="AB4409">_FV(Table1[[#This Row],[State]],"Country/region",TRUE)</f>
        <v>#VALUE!</v>
      </c>
    </row>
    <row r="4410" spans="1:28" x14ac:dyDescent="0.35">
      <c r="A4410" t="s">
        <v>3294</v>
      </c>
      <c r="B4410">
        <v>52</v>
      </c>
      <c r="C4410" t="s">
        <v>2921</v>
      </c>
      <c r="D4410" t="s">
        <v>57</v>
      </c>
      <c r="E4410">
        <f>YEAR(Table1[[#This Row],[Order Date]])</f>
        <v>2014</v>
      </c>
      <c r="F4410">
        <v>1</v>
      </c>
      <c r="G4410">
        <f>MONTH(Table1[[#This Row],[Order Date]])</f>
        <v>1</v>
      </c>
      <c r="H4410" s="1">
        <v>41661</v>
      </c>
      <c r="I4410">
        <v>9824</v>
      </c>
      <c r="J4410" t="s">
        <v>58</v>
      </c>
      <c r="K4410">
        <v>43</v>
      </c>
      <c r="L4410">
        <v>2.88</v>
      </c>
      <c r="M4410" s="2">
        <v>0.1</v>
      </c>
      <c r="N4410">
        <v>115.81</v>
      </c>
      <c r="O4410">
        <v>1.01</v>
      </c>
      <c r="P4410">
        <v>-1.49</v>
      </c>
      <c r="Q4410" s="2">
        <v>0.55000000000000004</v>
      </c>
      <c r="R4410" t="s">
        <v>29</v>
      </c>
      <c r="S4410" t="s">
        <v>59</v>
      </c>
      <c r="T4410" t="s">
        <v>630</v>
      </c>
      <c r="U4410" t="s">
        <v>88</v>
      </c>
      <c r="V4410" t="s">
        <v>52</v>
      </c>
      <c r="W4410">
        <v>1344</v>
      </c>
      <c r="X4410" s="1">
        <v>41663</v>
      </c>
      <c r="Y4410" t="s">
        <v>34</v>
      </c>
      <c r="Z4410" t="e" vm="4">
        <v>#VALUE!</v>
      </c>
      <c r="AA4410">
        <v>92025</v>
      </c>
      <c r="AB4410" t="e" cm="1" vm="2">
        <f t="array" ref="AB4410">_FV(Table1[[#This Row],[State]],"Country/region",TRUE)</f>
        <v>#VALUE!</v>
      </c>
    </row>
    <row r="4411" spans="1:28" x14ac:dyDescent="0.35">
      <c r="A4411" t="s">
        <v>3295</v>
      </c>
      <c r="B4411">
        <v>52</v>
      </c>
      <c r="C4411" t="s">
        <v>691</v>
      </c>
      <c r="D4411" t="s">
        <v>38</v>
      </c>
      <c r="E4411">
        <f>YEAR(Table1[[#This Row],[Order Date]])</f>
        <v>2014</v>
      </c>
      <c r="F4411">
        <v>1</v>
      </c>
      <c r="G4411">
        <f>MONTH(Table1[[#This Row],[Order Date]])</f>
        <v>1</v>
      </c>
      <c r="H4411" s="1">
        <v>41662</v>
      </c>
      <c r="I4411">
        <v>49443</v>
      </c>
      <c r="J4411" t="s">
        <v>28</v>
      </c>
      <c r="K4411">
        <v>41</v>
      </c>
      <c r="L4411">
        <v>9.85</v>
      </c>
      <c r="M4411" s="2">
        <v>0.05</v>
      </c>
      <c r="N4411">
        <v>396.15</v>
      </c>
      <c r="O4411">
        <v>4.82</v>
      </c>
      <c r="P4411">
        <v>-10.98</v>
      </c>
      <c r="Q4411" s="2">
        <v>0.47</v>
      </c>
      <c r="R4411" t="s">
        <v>29</v>
      </c>
      <c r="S4411" t="s">
        <v>59</v>
      </c>
      <c r="T4411" t="s">
        <v>2295</v>
      </c>
      <c r="U4411" t="s">
        <v>88</v>
      </c>
      <c r="V4411" t="s">
        <v>33</v>
      </c>
      <c r="W4411">
        <v>6929</v>
      </c>
      <c r="X4411" s="1">
        <v>41663</v>
      </c>
      <c r="Y4411" t="s">
        <v>34</v>
      </c>
      <c r="Z4411" t="e" vm="24">
        <v>#VALUE!</v>
      </c>
      <c r="AA4411">
        <v>7205</v>
      </c>
      <c r="AB4411" t="e" cm="1" vm="2">
        <f t="array" ref="AB4411">_FV(Table1[[#This Row],[State]],"Country/region",TRUE)</f>
        <v>#VALUE!</v>
      </c>
    </row>
    <row r="4412" spans="1:28" x14ac:dyDescent="0.35">
      <c r="A4412" t="s">
        <v>2568</v>
      </c>
      <c r="B4412">
        <v>52</v>
      </c>
      <c r="C4412" t="s">
        <v>2569</v>
      </c>
      <c r="D4412" t="s">
        <v>46</v>
      </c>
      <c r="E4412">
        <f>YEAR(Table1[[#This Row],[Order Date]])</f>
        <v>2014</v>
      </c>
      <c r="F4412">
        <v>1</v>
      </c>
      <c r="G4412">
        <f>MONTH(Table1[[#This Row],[Order Date]])</f>
        <v>1</v>
      </c>
      <c r="H4412" s="1">
        <v>41663</v>
      </c>
      <c r="I4412">
        <v>49761</v>
      </c>
      <c r="J4412" t="s">
        <v>39</v>
      </c>
      <c r="K4412">
        <v>45</v>
      </c>
      <c r="L4412">
        <v>23.99</v>
      </c>
      <c r="M4412" s="2">
        <v>7.0000000000000007E-2</v>
      </c>
      <c r="N4412">
        <v>1090.5999999999999</v>
      </c>
      <c r="O4412">
        <v>6.3</v>
      </c>
      <c r="P4412">
        <v>300.91000000000003</v>
      </c>
      <c r="Q4412" s="2">
        <v>0.38</v>
      </c>
      <c r="R4412" t="s">
        <v>96</v>
      </c>
      <c r="S4412" t="s">
        <v>80</v>
      </c>
      <c r="T4412" t="s">
        <v>1637</v>
      </c>
      <c r="U4412" t="s">
        <v>98</v>
      </c>
      <c r="V4412" t="s">
        <v>68</v>
      </c>
      <c r="W4412">
        <v>6958</v>
      </c>
      <c r="X4412" s="1">
        <v>41664</v>
      </c>
      <c r="Y4412" t="s">
        <v>34</v>
      </c>
      <c r="Z4412" t="e" vm="40">
        <v>#VALUE!</v>
      </c>
      <c r="AA4412">
        <v>67901</v>
      </c>
      <c r="AB4412" t="e" cm="1" vm="2">
        <f t="array" ref="AB4412">_FV(Table1[[#This Row],[State]],"Country/region",TRUE)</f>
        <v>#VALUE!</v>
      </c>
    </row>
    <row r="4413" spans="1:28" x14ac:dyDescent="0.35">
      <c r="A4413" t="s">
        <v>1044</v>
      </c>
      <c r="B4413">
        <v>52</v>
      </c>
      <c r="C4413" t="s">
        <v>3173</v>
      </c>
      <c r="D4413" t="s">
        <v>46</v>
      </c>
      <c r="E4413">
        <f>YEAR(Table1[[#This Row],[Order Date]])</f>
        <v>2014</v>
      </c>
      <c r="F4413">
        <v>1</v>
      </c>
      <c r="G4413">
        <f>MONTH(Table1[[#This Row],[Order Date]])</f>
        <v>1</v>
      </c>
      <c r="H4413" s="1">
        <v>41663</v>
      </c>
      <c r="I4413">
        <v>386</v>
      </c>
      <c r="J4413" t="s">
        <v>28</v>
      </c>
      <c r="K4413">
        <v>4</v>
      </c>
      <c r="L4413">
        <v>3.69</v>
      </c>
      <c r="M4413" s="2">
        <v>0.02</v>
      </c>
      <c r="N4413">
        <v>14.96</v>
      </c>
      <c r="O4413">
        <v>0.5</v>
      </c>
      <c r="P4413">
        <v>-0.03</v>
      </c>
      <c r="Q4413" s="2">
        <v>0.38</v>
      </c>
      <c r="R4413" t="s">
        <v>29</v>
      </c>
      <c r="S4413" t="s">
        <v>30</v>
      </c>
      <c r="T4413" t="s">
        <v>877</v>
      </c>
      <c r="U4413" t="s">
        <v>210</v>
      </c>
      <c r="V4413" t="s">
        <v>33</v>
      </c>
      <c r="W4413">
        <v>66</v>
      </c>
      <c r="X4413" s="1">
        <v>41665</v>
      </c>
      <c r="Y4413" t="s">
        <v>34</v>
      </c>
      <c r="Z4413" t="e" vm="22">
        <v>#VALUE!</v>
      </c>
      <c r="AA4413">
        <v>43050</v>
      </c>
      <c r="AB4413" t="e" cm="1" vm="2">
        <f t="array" ref="AB4413">_FV(Table1[[#This Row],[State]],"Country/region",TRUE)</f>
        <v>#VALUE!</v>
      </c>
    </row>
    <row r="4414" spans="1:28" x14ac:dyDescent="0.35">
      <c r="A4414" t="s">
        <v>1044</v>
      </c>
      <c r="B4414">
        <v>52</v>
      </c>
      <c r="C4414" t="s">
        <v>3173</v>
      </c>
      <c r="D4414" t="s">
        <v>46</v>
      </c>
      <c r="E4414">
        <f>YEAR(Table1[[#This Row],[Order Date]])</f>
        <v>2014</v>
      </c>
      <c r="F4414">
        <v>1</v>
      </c>
      <c r="G4414">
        <f>MONTH(Table1[[#This Row],[Order Date]])</f>
        <v>1</v>
      </c>
      <c r="H4414" s="1">
        <v>41663</v>
      </c>
      <c r="I4414">
        <v>386</v>
      </c>
      <c r="J4414" t="s">
        <v>28</v>
      </c>
      <c r="K4414">
        <v>4</v>
      </c>
      <c r="L4414">
        <v>3.85</v>
      </c>
      <c r="M4414" s="2">
        <v>0.09</v>
      </c>
      <c r="N4414">
        <v>15.69</v>
      </c>
      <c r="O4414">
        <v>0.7</v>
      </c>
      <c r="P4414">
        <v>-1.59</v>
      </c>
      <c r="Q4414" s="2">
        <v>0.44</v>
      </c>
      <c r="R4414" t="s">
        <v>29</v>
      </c>
      <c r="S4414" t="s">
        <v>59</v>
      </c>
      <c r="T4414" t="s">
        <v>2647</v>
      </c>
      <c r="U4414" t="s">
        <v>88</v>
      </c>
      <c r="V4414" t="s">
        <v>33</v>
      </c>
      <c r="W4414">
        <v>67</v>
      </c>
      <c r="X4414" s="1">
        <v>41665</v>
      </c>
      <c r="Y4414" t="s">
        <v>34</v>
      </c>
      <c r="Z4414" t="e" vm="22">
        <v>#VALUE!</v>
      </c>
      <c r="AA4414">
        <v>43050</v>
      </c>
      <c r="AB4414" t="e" cm="1" vm="2">
        <f t="array" ref="AB4414">_FV(Table1[[#This Row],[State]],"Country/region",TRUE)</f>
        <v>#VALUE!</v>
      </c>
    </row>
    <row r="4415" spans="1:28" x14ac:dyDescent="0.35">
      <c r="A4415" t="s">
        <v>3296</v>
      </c>
      <c r="B4415">
        <v>52</v>
      </c>
      <c r="C4415" t="s">
        <v>1385</v>
      </c>
      <c r="D4415" t="s">
        <v>27</v>
      </c>
      <c r="E4415">
        <f>YEAR(Table1[[#This Row],[Order Date]])</f>
        <v>2014</v>
      </c>
      <c r="F4415">
        <v>1</v>
      </c>
      <c r="G4415">
        <f>MONTH(Table1[[#This Row],[Order Date]])</f>
        <v>1</v>
      </c>
      <c r="H4415" s="1">
        <v>41663</v>
      </c>
      <c r="I4415">
        <v>47136</v>
      </c>
      <c r="J4415" t="s">
        <v>131</v>
      </c>
      <c r="K4415">
        <v>18</v>
      </c>
      <c r="L4415">
        <v>4.82</v>
      </c>
      <c r="M4415" s="2">
        <v>0</v>
      </c>
      <c r="N4415">
        <v>89.99</v>
      </c>
      <c r="O4415">
        <v>1.49</v>
      </c>
      <c r="P4415">
        <v>18.954999999999998</v>
      </c>
      <c r="Q4415" s="2">
        <v>0.36</v>
      </c>
      <c r="R4415" t="s">
        <v>29</v>
      </c>
      <c r="S4415" t="s">
        <v>30</v>
      </c>
      <c r="T4415" t="s">
        <v>3297</v>
      </c>
      <c r="U4415" t="s">
        <v>67</v>
      </c>
      <c r="V4415" t="s">
        <v>33</v>
      </c>
      <c r="W4415">
        <v>6626</v>
      </c>
      <c r="X4415" s="1">
        <v>41665</v>
      </c>
      <c r="Y4415" t="s">
        <v>34</v>
      </c>
      <c r="Z4415" t="e" vm="30">
        <v>#VALUE!</v>
      </c>
      <c r="AA4415">
        <v>1718</v>
      </c>
      <c r="AB4415" t="e" cm="1" vm="2">
        <f t="array" ref="AB4415">_FV(Table1[[#This Row],[State]],"Country/region",TRUE)</f>
        <v>#VALUE!</v>
      </c>
    </row>
    <row r="4416" spans="1:28" x14ac:dyDescent="0.35">
      <c r="A4416" t="s">
        <v>2605</v>
      </c>
      <c r="B4416">
        <v>52</v>
      </c>
      <c r="C4416" t="s">
        <v>350</v>
      </c>
      <c r="D4416" t="s">
        <v>27</v>
      </c>
      <c r="E4416">
        <f>YEAR(Table1[[#This Row],[Order Date]])</f>
        <v>2014</v>
      </c>
      <c r="F4416">
        <v>1</v>
      </c>
      <c r="G4416">
        <f>MONTH(Table1[[#This Row],[Order Date]])</f>
        <v>1</v>
      </c>
      <c r="H4416" s="1">
        <v>41663</v>
      </c>
      <c r="I4416">
        <v>21890</v>
      </c>
      <c r="J4416" t="s">
        <v>39</v>
      </c>
      <c r="K4416">
        <v>27</v>
      </c>
      <c r="L4416">
        <v>2.94</v>
      </c>
      <c r="M4416" s="2">
        <v>0.01</v>
      </c>
      <c r="N4416">
        <v>81.900000000000006</v>
      </c>
      <c r="O4416">
        <v>0.96</v>
      </c>
      <c r="P4416">
        <v>4.0599999999999996</v>
      </c>
      <c r="Q4416" s="2">
        <v>0.57999999999999996</v>
      </c>
      <c r="R4416" t="s">
        <v>29</v>
      </c>
      <c r="S4416" t="s">
        <v>59</v>
      </c>
      <c r="T4416" t="s">
        <v>616</v>
      </c>
      <c r="U4416" t="s">
        <v>88</v>
      </c>
      <c r="V4416" t="s">
        <v>33</v>
      </c>
      <c r="W4416">
        <v>3054</v>
      </c>
      <c r="X4416" s="1">
        <v>41665</v>
      </c>
      <c r="Y4416" t="s">
        <v>34</v>
      </c>
      <c r="Z4416" t="e" vm="17">
        <v>#VALUE!</v>
      </c>
      <c r="AA4416">
        <v>6360</v>
      </c>
      <c r="AB4416" t="e" cm="1" vm="2">
        <f t="array" ref="AB4416">_FV(Table1[[#This Row],[State]],"Country/region",TRUE)</f>
        <v>#VALUE!</v>
      </c>
    </row>
    <row r="4417" spans="1:28" x14ac:dyDescent="0.35">
      <c r="A4417" t="s">
        <v>2675</v>
      </c>
      <c r="B4417">
        <v>52</v>
      </c>
      <c r="C4417" t="s">
        <v>350</v>
      </c>
      <c r="D4417" t="s">
        <v>27</v>
      </c>
      <c r="E4417">
        <f>YEAR(Table1[[#This Row],[Order Date]])</f>
        <v>2014</v>
      </c>
      <c r="F4417">
        <v>1</v>
      </c>
      <c r="G4417">
        <f>MONTH(Table1[[#This Row],[Order Date]])</f>
        <v>1</v>
      </c>
      <c r="H4417" s="1">
        <v>41663</v>
      </c>
      <c r="I4417">
        <v>21890</v>
      </c>
      <c r="J4417" t="s">
        <v>39</v>
      </c>
      <c r="K4417">
        <v>44</v>
      </c>
      <c r="L4417">
        <v>11.58</v>
      </c>
      <c r="M4417" s="2">
        <v>0.06</v>
      </c>
      <c r="N4417">
        <v>495.5</v>
      </c>
      <c r="O4417">
        <v>6.97</v>
      </c>
      <c r="P4417">
        <v>-12.67</v>
      </c>
      <c r="Q4417" s="2">
        <v>0.35</v>
      </c>
      <c r="R4417" t="s">
        <v>29</v>
      </c>
      <c r="S4417" t="s">
        <v>30</v>
      </c>
      <c r="T4417" t="s">
        <v>409</v>
      </c>
      <c r="U4417" t="s">
        <v>267</v>
      </c>
      <c r="V4417" t="s">
        <v>52</v>
      </c>
      <c r="W4417">
        <v>3055</v>
      </c>
      <c r="X4417" s="1">
        <v>41665</v>
      </c>
      <c r="Y4417" t="s">
        <v>34</v>
      </c>
      <c r="Z4417" t="e" vm="4">
        <v>#VALUE!</v>
      </c>
      <c r="AA4417">
        <v>93277</v>
      </c>
      <c r="AB4417" t="e" cm="1" vm="2">
        <f t="array" ref="AB4417">_FV(Table1[[#This Row],[State]],"Country/region",TRUE)</f>
        <v>#VALUE!</v>
      </c>
    </row>
    <row r="4418" spans="1:28" x14ac:dyDescent="0.35">
      <c r="A4418" t="s">
        <v>2865</v>
      </c>
      <c r="B4418">
        <v>52</v>
      </c>
      <c r="C4418" t="s">
        <v>313</v>
      </c>
      <c r="D4418" t="s">
        <v>57</v>
      </c>
      <c r="E4418">
        <f>YEAR(Table1[[#This Row],[Order Date]])</f>
        <v>2014</v>
      </c>
      <c r="F4418">
        <v>1</v>
      </c>
      <c r="G4418">
        <f>MONTH(Table1[[#This Row],[Order Date]])</f>
        <v>1</v>
      </c>
      <c r="H4418" s="1">
        <v>41664</v>
      </c>
      <c r="I4418">
        <v>25095</v>
      </c>
      <c r="J4418" t="s">
        <v>47</v>
      </c>
      <c r="K4418">
        <v>41</v>
      </c>
      <c r="L4418">
        <v>115.99</v>
      </c>
      <c r="M4418" s="2">
        <v>0.08</v>
      </c>
      <c r="N4418">
        <v>4475.03</v>
      </c>
      <c r="O4418">
        <v>56.14</v>
      </c>
      <c r="P4418">
        <v>-167.83170000000001</v>
      </c>
      <c r="Q4418" s="2">
        <v>0.4</v>
      </c>
      <c r="R4418" t="s">
        <v>96</v>
      </c>
      <c r="S4418" t="s">
        <v>49</v>
      </c>
      <c r="T4418" t="s">
        <v>338</v>
      </c>
      <c r="U4418" t="s">
        <v>98</v>
      </c>
      <c r="V4418" t="s">
        <v>68</v>
      </c>
      <c r="W4418">
        <v>3528</v>
      </c>
      <c r="X4418" s="1">
        <v>41664</v>
      </c>
      <c r="Y4418" t="s">
        <v>53</v>
      </c>
      <c r="Z4418" t="e" vm="11">
        <v>#VALUE!</v>
      </c>
      <c r="AA4418">
        <v>76067</v>
      </c>
      <c r="AB4418" t="e" cm="1" vm="2">
        <f t="array" ref="AB4418">_FV(Table1[[#This Row],[State]],"Country/region",TRUE)</f>
        <v>#VALUE!</v>
      </c>
    </row>
    <row r="4419" spans="1:28" x14ac:dyDescent="0.35">
      <c r="A4419" t="s">
        <v>1472</v>
      </c>
      <c r="B4419">
        <v>52</v>
      </c>
      <c r="C4419" t="s">
        <v>144</v>
      </c>
      <c r="D4419" t="s">
        <v>38</v>
      </c>
      <c r="E4419">
        <f>YEAR(Table1[[#This Row],[Order Date]])</f>
        <v>2014</v>
      </c>
      <c r="F4419">
        <v>1</v>
      </c>
      <c r="G4419">
        <f>MONTH(Table1[[#This Row],[Order Date]])</f>
        <v>1</v>
      </c>
      <c r="H4419" s="1">
        <v>41664</v>
      </c>
      <c r="I4419">
        <v>33091</v>
      </c>
      <c r="J4419" t="s">
        <v>28</v>
      </c>
      <c r="K4419">
        <v>24</v>
      </c>
      <c r="L4419">
        <v>9.99</v>
      </c>
      <c r="M4419" s="2">
        <v>0.02</v>
      </c>
      <c r="N4419">
        <v>265.35000000000002</v>
      </c>
      <c r="O4419">
        <v>11.59</v>
      </c>
      <c r="P4419">
        <v>-128.69</v>
      </c>
      <c r="Q4419" s="2">
        <v>0.4</v>
      </c>
      <c r="R4419" t="s">
        <v>29</v>
      </c>
      <c r="S4419" t="s">
        <v>30</v>
      </c>
      <c r="T4419" t="s">
        <v>1544</v>
      </c>
      <c r="U4419" t="s">
        <v>61</v>
      </c>
      <c r="V4419" t="s">
        <v>68</v>
      </c>
      <c r="W4419">
        <v>4647</v>
      </c>
      <c r="X4419" s="1">
        <v>41666</v>
      </c>
      <c r="Y4419" t="s">
        <v>34</v>
      </c>
      <c r="Z4419" t="e" vm="28">
        <v>#VALUE!</v>
      </c>
      <c r="AA4419">
        <v>63129</v>
      </c>
      <c r="AB4419" t="e" cm="1" vm="2">
        <f t="array" ref="AB4419">_FV(Table1[[#This Row],[State]],"Country/region",TRUE)</f>
        <v>#VALUE!</v>
      </c>
    </row>
    <row r="4420" spans="1:28" x14ac:dyDescent="0.35">
      <c r="A4420" t="s">
        <v>2865</v>
      </c>
      <c r="B4420">
        <v>52</v>
      </c>
      <c r="C4420" t="s">
        <v>313</v>
      </c>
      <c r="D4420" t="s">
        <v>57</v>
      </c>
      <c r="E4420">
        <f>YEAR(Table1[[#This Row],[Order Date]])</f>
        <v>2014</v>
      </c>
      <c r="F4420">
        <v>1</v>
      </c>
      <c r="G4420">
        <f>MONTH(Table1[[#This Row],[Order Date]])</f>
        <v>1</v>
      </c>
      <c r="H4420" s="1">
        <v>41664</v>
      </c>
      <c r="I4420">
        <v>25095</v>
      </c>
      <c r="J4420" t="s">
        <v>47</v>
      </c>
      <c r="K4420">
        <v>18</v>
      </c>
      <c r="L4420">
        <v>39.979999999999997</v>
      </c>
      <c r="M4420" s="2">
        <v>0.06</v>
      </c>
      <c r="N4420">
        <v>693.06</v>
      </c>
      <c r="O4420">
        <v>9.83</v>
      </c>
      <c r="P4420">
        <v>148.30000000000001</v>
      </c>
      <c r="Q4420" s="2">
        <v>0.4</v>
      </c>
      <c r="R4420" t="s">
        <v>29</v>
      </c>
      <c r="S4420" t="s">
        <v>30</v>
      </c>
      <c r="T4420" t="s">
        <v>2723</v>
      </c>
      <c r="U4420" t="s">
        <v>267</v>
      </c>
      <c r="V4420" t="s">
        <v>68</v>
      </c>
      <c r="W4420">
        <v>3527</v>
      </c>
      <c r="X4420" s="1">
        <v>41669</v>
      </c>
      <c r="Y4420" t="s">
        <v>34</v>
      </c>
      <c r="Z4420" t="e" vm="11">
        <v>#VALUE!</v>
      </c>
      <c r="AA4420">
        <v>76067</v>
      </c>
      <c r="AB4420" t="e" cm="1" vm="2">
        <f t="array" ref="AB4420">_FV(Table1[[#This Row],[State]],"Country/region",TRUE)</f>
        <v>#VALUE!</v>
      </c>
    </row>
    <row r="4421" spans="1:28" x14ac:dyDescent="0.35">
      <c r="A4421" t="s">
        <v>1745</v>
      </c>
      <c r="B4421">
        <v>52</v>
      </c>
      <c r="C4421" t="s">
        <v>794</v>
      </c>
      <c r="D4421" t="s">
        <v>46</v>
      </c>
      <c r="E4421">
        <f>YEAR(Table1[[#This Row],[Order Date]])</f>
        <v>2014</v>
      </c>
      <c r="F4421">
        <v>1</v>
      </c>
      <c r="G4421">
        <f>MONTH(Table1[[#This Row],[Order Date]])</f>
        <v>1</v>
      </c>
      <c r="H4421" s="1">
        <v>41665</v>
      </c>
      <c r="I4421">
        <v>52199</v>
      </c>
      <c r="J4421" t="s">
        <v>131</v>
      </c>
      <c r="K4421">
        <v>19</v>
      </c>
      <c r="L4421">
        <v>4.82</v>
      </c>
      <c r="M4421" s="2">
        <v>0.05</v>
      </c>
      <c r="N4421">
        <v>92.24</v>
      </c>
      <c r="O4421">
        <v>5.24</v>
      </c>
      <c r="P4421">
        <v>-60.582000000000001</v>
      </c>
      <c r="Q4421" s="2">
        <v>0.39</v>
      </c>
      <c r="R4421" t="s">
        <v>29</v>
      </c>
      <c r="S4421" t="s">
        <v>30</v>
      </c>
      <c r="T4421" t="s">
        <v>3164</v>
      </c>
      <c r="U4421" t="s">
        <v>67</v>
      </c>
      <c r="V4421" t="s">
        <v>52</v>
      </c>
      <c r="W4421">
        <v>7327</v>
      </c>
      <c r="X4421" s="1">
        <v>41666</v>
      </c>
      <c r="Y4421" t="s">
        <v>34</v>
      </c>
      <c r="Z4421" t="e" vm="8">
        <v>#VALUE!</v>
      </c>
      <c r="AA4421">
        <v>97030</v>
      </c>
      <c r="AB4421" t="e" cm="1" vm="2">
        <f t="array" ref="AB4421">_FV(Table1[[#This Row],[State]],"Country/region",TRUE)</f>
        <v>#VALUE!</v>
      </c>
    </row>
    <row r="4422" spans="1:28" x14ac:dyDescent="0.35">
      <c r="A4422" t="s">
        <v>469</v>
      </c>
      <c r="B4422">
        <v>52</v>
      </c>
      <c r="C4422" t="s">
        <v>2402</v>
      </c>
      <c r="D4422" t="s">
        <v>27</v>
      </c>
      <c r="E4422">
        <f>YEAR(Table1[[#This Row],[Order Date]])</f>
        <v>2014</v>
      </c>
      <c r="F4422">
        <v>1</v>
      </c>
      <c r="G4422">
        <f>MONTH(Table1[[#This Row],[Order Date]])</f>
        <v>1</v>
      </c>
      <c r="H4422" s="1">
        <v>41665</v>
      </c>
      <c r="I4422">
        <v>51974</v>
      </c>
      <c r="J4422" t="s">
        <v>28</v>
      </c>
      <c r="K4422">
        <v>10</v>
      </c>
      <c r="L4422">
        <v>123.38</v>
      </c>
      <c r="M4422" s="2">
        <v>0.05</v>
      </c>
      <c r="N4422">
        <v>1290.3699999999999</v>
      </c>
      <c r="O4422">
        <v>24.49</v>
      </c>
      <c r="P4422">
        <v>231.16</v>
      </c>
      <c r="Q4422" s="2">
        <v>0.46</v>
      </c>
      <c r="R4422" t="s">
        <v>29</v>
      </c>
      <c r="S4422" t="s">
        <v>40</v>
      </c>
      <c r="T4422" t="s">
        <v>3298</v>
      </c>
      <c r="U4422" t="s">
        <v>214</v>
      </c>
      <c r="V4422" t="s">
        <v>76</v>
      </c>
      <c r="W4422">
        <v>7288</v>
      </c>
      <c r="X4422" s="1">
        <v>41666</v>
      </c>
      <c r="Y4422" t="s">
        <v>34</v>
      </c>
      <c r="Z4422" t="e" vm="31">
        <v>#VALUE!</v>
      </c>
      <c r="AA4422">
        <v>37664</v>
      </c>
      <c r="AB4422" t="e" cm="1" vm="2">
        <f t="array" ref="AB4422">_FV(Table1[[#This Row],[State]],"Country/region",TRUE)</f>
        <v>#VALUE!</v>
      </c>
    </row>
    <row r="4423" spans="1:28" x14ac:dyDescent="0.35">
      <c r="A4423" t="s">
        <v>469</v>
      </c>
      <c r="B4423">
        <v>52</v>
      </c>
      <c r="C4423" t="s">
        <v>2402</v>
      </c>
      <c r="D4423" t="s">
        <v>27</v>
      </c>
      <c r="E4423">
        <f>YEAR(Table1[[#This Row],[Order Date]])</f>
        <v>2014</v>
      </c>
      <c r="F4423">
        <v>1</v>
      </c>
      <c r="G4423">
        <f>MONTH(Table1[[#This Row],[Order Date]])</f>
        <v>1</v>
      </c>
      <c r="H4423" s="1">
        <v>41665</v>
      </c>
      <c r="I4423">
        <v>51974</v>
      </c>
      <c r="J4423" t="s">
        <v>28</v>
      </c>
      <c r="K4423">
        <v>2</v>
      </c>
      <c r="L4423">
        <v>8.6</v>
      </c>
      <c r="M4423" s="2">
        <v>0.05</v>
      </c>
      <c r="N4423">
        <v>23.18</v>
      </c>
      <c r="O4423">
        <v>6.19</v>
      </c>
      <c r="P4423">
        <v>-14.881</v>
      </c>
      <c r="Q4423" s="2">
        <v>0.38</v>
      </c>
      <c r="R4423" t="s">
        <v>29</v>
      </c>
      <c r="S4423" t="s">
        <v>30</v>
      </c>
      <c r="T4423" t="s">
        <v>341</v>
      </c>
      <c r="U4423" t="s">
        <v>67</v>
      </c>
      <c r="V4423" t="s">
        <v>76</v>
      </c>
      <c r="W4423">
        <v>7289</v>
      </c>
      <c r="X4423" s="1">
        <v>41666</v>
      </c>
      <c r="Y4423" t="s">
        <v>34</v>
      </c>
      <c r="Z4423" t="e" vm="31">
        <v>#VALUE!</v>
      </c>
      <c r="AA4423">
        <v>37664</v>
      </c>
      <c r="AB4423" t="e" cm="1" vm="2">
        <f t="array" ref="AB4423">_FV(Table1[[#This Row],[State]],"Country/region",TRUE)</f>
        <v>#VALUE!</v>
      </c>
    </row>
    <row r="4424" spans="1:28" x14ac:dyDescent="0.35">
      <c r="A4424" t="s">
        <v>577</v>
      </c>
      <c r="B4424">
        <v>52</v>
      </c>
      <c r="C4424" t="s">
        <v>414</v>
      </c>
      <c r="D4424" t="s">
        <v>46</v>
      </c>
      <c r="E4424">
        <f>YEAR(Table1[[#This Row],[Order Date]])</f>
        <v>2014</v>
      </c>
      <c r="F4424">
        <v>1</v>
      </c>
      <c r="G4424">
        <f>MONTH(Table1[[#This Row],[Order Date]])</f>
        <v>1</v>
      </c>
      <c r="H4424" s="1">
        <v>41665</v>
      </c>
      <c r="I4424">
        <v>24388</v>
      </c>
      <c r="J4424" t="s">
        <v>58</v>
      </c>
      <c r="K4424">
        <v>15</v>
      </c>
      <c r="L4424">
        <v>549.99</v>
      </c>
      <c r="M4424" s="2">
        <v>0</v>
      </c>
      <c r="N4424">
        <v>8662.34</v>
      </c>
      <c r="O4424">
        <v>49</v>
      </c>
      <c r="P4424">
        <v>-704.66</v>
      </c>
      <c r="Q4424" s="2">
        <v>0.35</v>
      </c>
      <c r="R4424" t="s">
        <v>96</v>
      </c>
      <c r="S4424" t="s">
        <v>49</v>
      </c>
      <c r="T4424" t="s">
        <v>2107</v>
      </c>
      <c r="U4424" t="s">
        <v>192</v>
      </c>
      <c r="V4424" t="s">
        <v>68</v>
      </c>
      <c r="W4424">
        <v>3420</v>
      </c>
      <c r="X4424" s="1">
        <v>41666</v>
      </c>
      <c r="Y4424" t="s">
        <v>53</v>
      </c>
      <c r="Z4424" t="e" vm="38">
        <v>#VALUE!</v>
      </c>
      <c r="AA4424">
        <v>46806</v>
      </c>
      <c r="AB4424" t="e" cm="1" vm="2">
        <f t="array" ref="AB4424">_FV(Table1[[#This Row],[State]],"Country/region",TRUE)</f>
        <v>#VALUE!</v>
      </c>
    </row>
    <row r="4425" spans="1:28" x14ac:dyDescent="0.35">
      <c r="A4425" t="s">
        <v>1142</v>
      </c>
      <c r="B4425">
        <v>52</v>
      </c>
      <c r="C4425" t="s">
        <v>2235</v>
      </c>
      <c r="D4425" t="s">
        <v>38</v>
      </c>
      <c r="E4425">
        <f>YEAR(Table1[[#This Row],[Order Date]])</f>
        <v>2014</v>
      </c>
      <c r="F4425">
        <v>1</v>
      </c>
      <c r="G4425">
        <f>MONTH(Table1[[#This Row],[Order Date]])</f>
        <v>1</v>
      </c>
      <c r="H4425" s="1">
        <v>41665</v>
      </c>
      <c r="I4425">
        <v>49601</v>
      </c>
      <c r="J4425" t="s">
        <v>47</v>
      </c>
      <c r="K4425">
        <v>15</v>
      </c>
      <c r="L4425">
        <v>113.98</v>
      </c>
      <c r="M4425" s="2">
        <v>0.01</v>
      </c>
      <c r="N4425">
        <v>1756.46</v>
      </c>
      <c r="O4425">
        <v>30</v>
      </c>
      <c r="P4425">
        <v>-101.19</v>
      </c>
      <c r="Q4425" s="2">
        <v>0.69</v>
      </c>
      <c r="R4425" t="s">
        <v>48</v>
      </c>
      <c r="S4425" t="s">
        <v>49</v>
      </c>
      <c r="T4425" t="s">
        <v>905</v>
      </c>
      <c r="U4425" t="s">
        <v>51</v>
      </c>
      <c r="V4425" t="s">
        <v>68</v>
      </c>
      <c r="W4425">
        <v>6944</v>
      </c>
      <c r="X4425" s="1">
        <v>41672</v>
      </c>
      <c r="Y4425" t="s">
        <v>53</v>
      </c>
      <c r="Z4425" t="e" vm="5">
        <v>#VALUE!</v>
      </c>
      <c r="AA4425">
        <v>55124</v>
      </c>
      <c r="AB4425" t="e" cm="1" vm="2">
        <f t="array" ref="AB4425">_FV(Table1[[#This Row],[State]],"Country/region",TRUE)</f>
        <v>#VALUE!</v>
      </c>
    </row>
    <row r="4426" spans="1:28" x14ac:dyDescent="0.35">
      <c r="A4426" t="s">
        <v>2792</v>
      </c>
      <c r="B4426">
        <v>52</v>
      </c>
      <c r="C4426" t="s">
        <v>920</v>
      </c>
      <c r="D4426" t="s">
        <v>38</v>
      </c>
      <c r="E4426">
        <f>YEAR(Table1[[#This Row],[Order Date]])</f>
        <v>2014</v>
      </c>
      <c r="F4426">
        <v>1</v>
      </c>
      <c r="G4426">
        <f>MONTH(Table1[[#This Row],[Order Date]])</f>
        <v>1</v>
      </c>
      <c r="H4426" s="1">
        <v>41666</v>
      </c>
      <c r="I4426">
        <v>15106</v>
      </c>
      <c r="J4426" t="s">
        <v>39</v>
      </c>
      <c r="K4426">
        <v>39</v>
      </c>
      <c r="L4426">
        <v>145.44999999999999</v>
      </c>
      <c r="M4426" s="2">
        <v>0.06</v>
      </c>
      <c r="N4426">
        <v>5403.37</v>
      </c>
      <c r="O4426">
        <v>17.850000000000001</v>
      </c>
      <c r="P4426">
        <v>948.79</v>
      </c>
      <c r="Q4426" s="2">
        <v>0.56000000000000005</v>
      </c>
      <c r="R4426" t="s">
        <v>96</v>
      </c>
      <c r="S4426" t="s">
        <v>49</v>
      </c>
      <c r="T4426" t="s">
        <v>150</v>
      </c>
      <c r="U4426" t="s">
        <v>98</v>
      </c>
      <c r="V4426" t="s">
        <v>68</v>
      </c>
      <c r="W4426">
        <v>2115</v>
      </c>
      <c r="X4426" s="1">
        <v>41666</v>
      </c>
      <c r="Y4426" t="s">
        <v>53</v>
      </c>
      <c r="Z4426" t="e" vm="16">
        <v>#VALUE!</v>
      </c>
      <c r="AA4426">
        <v>61107</v>
      </c>
      <c r="AB4426" t="e" cm="1" vm="2">
        <f t="array" ref="AB4426">_FV(Table1[[#This Row],[State]],"Country/region",TRUE)</f>
        <v>#VALUE!</v>
      </c>
    </row>
    <row r="4427" spans="1:28" x14ac:dyDescent="0.35">
      <c r="A4427" t="s">
        <v>2497</v>
      </c>
      <c r="B4427">
        <v>52</v>
      </c>
      <c r="C4427" t="s">
        <v>433</v>
      </c>
      <c r="D4427" t="s">
        <v>27</v>
      </c>
      <c r="E4427">
        <f>YEAR(Table1[[#This Row],[Order Date]])</f>
        <v>2014</v>
      </c>
      <c r="F4427">
        <v>1</v>
      </c>
      <c r="G4427">
        <f>MONTH(Table1[[#This Row],[Order Date]])</f>
        <v>1</v>
      </c>
      <c r="H4427" s="1">
        <v>41666</v>
      </c>
      <c r="I4427">
        <v>24960</v>
      </c>
      <c r="J4427" t="s">
        <v>28</v>
      </c>
      <c r="K4427">
        <v>37</v>
      </c>
      <c r="L4427">
        <v>37.94</v>
      </c>
      <c r="M4427" s="2">
        <v>0</v>
      </c>
      <c r="N4427">
        <v>1436.94</v>
      </c>
      <c r="O4427">
        <v>5.08</v>
      </c>
      <c r="P4427">
        <v>639.66</v>
      </c>
      <c r="Q4427" s="2">
        <v>0.38</v>
      </c>
      <c r="R4427" t="s">
        <v>29</v>
      </c>
      <c r="S4427" t="s">
        <v>59</v>
      </c>
      <c r="T4427" t="s">
        <v>1176</v>
      </c>
      <c r="U4427" t="s">
        <v>61</v>
      </c>
      <c r="V4427" t="s">
        <v>68</v>
      </c>
      <c r="W4427">
        <v>3501</v>
      </c>
      <c r="X4427" s="1">
        <v>41667</v>
      </c>
      <c r="Y4427" t="s">
        <v>34</v>
      </c>
      <c r="Z4427" t="e" vm="11">
        <v>#VALUE!</v>
      </c>
      <c r="AA4427">
        <v>79605</v>
      </c>
      <c r="AB4427" t="e" cm="1" vm="2">
        <f t="array" ref="AB4427">_FV(Table1[[#This Row],[State]],"Country/region",TRUE)</f>
        <v>#VALUE!</v>
      </c>
    </row>
    <row r="4428" spans="1:28" x14ac:dyDescent="0.35">
      <c r="A4428" t="s">
        <v>2497</v>
      </c>
      <c r="B4428">
        <v>52</v>
      </c>
      <c r="C4428" t="s">
        <v>433</v>
      </c>
      <c r="D4428" t="s">
        <v>27</v>
      </c>
      <c r="E4428">
        <f>YEAR(Table1[[#This Row],[Order Date]])</f>
        <v>2014</v>
      </c>
      <c r="F4428">
        <v>1</v>
      </c>
      <c r="G4428">
        <f>MONTH(Table1[[#This Row],[Order Date]])</f>
        <v>1</v>
      </c>
      <c r="H4428" s="1">
        <v>41666</v>
      </c>
      <c r="I4428">
        <v>24960</v>
      </c>
      <c r="J4428" t="s">
        <v>28</v>
      </c>
      <c r="K4428">
        <v>48</v>
      </c>
      <c r="L4428">
        <v>34.979999999999997</v>
      </c>
      <c r="M4428" s="2">
        <v>0.01</v>
      </c>
      <c r="N4428">
        <v>1760.35</v>
      </c>
      <c r="O4428">
        <v>7.53</v>
      </c>
      <c r="P4428">
        <v>-17.079999999999998</v>
      </c>
      <c r="Q4428" s="2">
        <v>0.76</v>
      </c>
      <c r="R4428" t="s">
        <v>96</v>
      </c>
      <c r="S4428" t="s">
        <v>30</v>
      </c>
      <c r="T4428" t="s">
        <v>897</v>
      </c>
      <c r="U4428" t="s">
        <v>102</v>
      </c>
      <c r="V4428" t="s">
        <v>68</v>
      </c>
      <c r="W4428">
        <v>3500</v>
      </c>
      <c r="X4428" s="1">
        <v>41667</v>
      </c>
      <c r="Y4428" t="s">
        <v>42</v>
      </c>
      <c r="Z4428" t="e" vm="11">
        <v>#VALUE!</v>
      </c>
      <c r="AA4428">
        <v>79605</v>
      </c>
      <c r="AB4428" t="e" cm="1" vm="2">
        <f t="array" ref="AB4428">_FV(Table1[[#This Row],[State]],"Country/region",TRUE)</f>
        <v>#VALUE!</v>
      </c>
    </row>
    <row r="4429" spans="1:28" x14ac:dyDescent="0.35">
      <c r="A4429" t="s">
        <v>2497</v>
      </c>
      <c r="B4429">
        <v>52</v>
      </c>
      <c r="C4429" t="s">
        <v>433</v>
      </c>
      <c r="D4429" t="s">
        <v>27</v>
      </c>
      <c r="E4429">
        <f>YEAR(Table1[[#This Row],[Order Date]])</f>
        <v>2014</v>
      </c>
      <c r="F4429">
        <v>1</v>
      </c>
      <c r="G4429">
        <f>MONTH(Table1[[#This Row],[Order Date]])</f>
        <v>1</v>
      </c>
      <c r="H4429" s="1">
        <v>41666</v>
      </c>
      <c r="I4429">
        <v>24960</v>
      </c>
      <c r="J4429" t="s">
        <v>28</v>
      </c>
      <c r="K4429">
        <v>35</v>
      </c>
      <c r="L4429">
        <v>200.99</v>
      </c>
      <c r="M4429" s="2">
        <v>0.04</v>
      </c>
      <c r="N4429">
        <v>5797.68</v>
      </c>
      <c r="O4429">
        <v>4.2</v>
      </c>
      <c r="P4429">
        <v>1366.569</v>
      </c>
      <c r="Q4429" s="2">
        <v>0.59</v>
      </c>
      <c r="R4429" t="s">
        <v>96</v>
      </c>
      <c r="S4429" t="s">
        <v>30</v>
      </c>
      <c r="T4429" t="s">
        <v>1813</v>
      </c>
      <c r="U4429" t="s">
        <v>105</v>
      </c>
      <c r="V4429" t="s">
        <v>68</v>
      </c>
      <c r="W4429">
        <v>3503</v>
      </c>
      <c r="X4429" s="1">
        <v>41667</v>
      </c>
      <c r="Y4429" t="s">
        <v>34</v>
      </c>
      <c r="Z4429" t="e" vm="11">
        <v>#VALUE!</v>
      </c>
      <c r="AA4429">
        <v>79605</v>
      </c>
      <c r="AB4429" t="e" cm="1" vm="2">
        <f t="array" ref="AB4429">_FV(Table1[[#This Row],[State]],"Country/region",TRUE)</f>
        <v>#VALUE!</v>
      </c>
    </row>
    <row r="4430" spans="1:28" x14ac:dyDescent="0.35">
      <c r="A4430" t="s">
        <v>2792</v>
      </c>
      <c r="B4430">
        <v>52</v>
      </c>
      <c r="C4430" t="s">
        <v>920</v>
      </c>
      <c r="D4430" t="s">
        <v>38</v>
      </c>
      <c r="E4430">
        <f>YEAR(Table1[[#This Row],[Order Date]])</f>
        <v>2014</v>
      </c>
      <c r="F4430">
        <v>1</v>
      </c>
      <c r="G4430">
        <f>MONTH(Table1[[#This Row],[Order Date]])</f>
        <v>1</v>
      </c>
      <c r="H4430" s="1">
        <v>41666</v>
      </c>
      <c r="I4430">
        <v>15106</v>
      </c>
      <c r="J4430" t="s">
        <v>39</v>
      </c>
      <c r="K4430">
        <v>42</v>
      </c>
      <c r="L4430">
        <v>6.64</v>
      </c>
      <c r="M4430" s="2">
        <v>0.03</v>
      </c>
      <c r="N4430">
        <v>283.58</v>
      </c>
      <c r="O4430">
        <v>4.95</v>
      </c>
      <c r="P4430">
        <v>-14.23</v>
      </c>
      <c r="Q4430" s="2">
        <v>0.37</v>
      </c>
      <c r="R4430" t="s">
        <v>48</v>
      </c>
      <c r="S4430" t="s">
        <v>139</v>
      </c>
      <c r="T4430" t="s">
        <v>173</v>
      </c>
      <c r="U4430" t="s">
        <v>82</v>
      </c>
      <c r="V4430" t="s">
        <v>68</v>
      </c>
      <c r="W4430">
        <v>2114</v>
      </c>
      <c r="X4430" s="1">
        <v>41668</v>
      </c>
      <c r="Y4430" t="s">
        <v>34</v>
      </c>
      <c r="Z4430" t="e" vm="16">
        <v>#VALUE!</v>
      </c>
      <c r="AA4430">
        <v>61107</v>
      </c>
      <c r="AB4430" t="e" cm="1" vm="2">
        <f t="array" ref="AB4430">_FV(Table1[[#This Row],[State]],"Country/region",TRUE)</f>
        <v>#VALUE!</v>
      </c>
    </row>
    <row r="4431" spans="1:28" x14ac:dyDescent="0.35">
      <c r="A4431" t="s">
        <v>2792</v>
      </c>
      <c r="B4431">
        <v>52</v>
      </c>
      <c r="C4431" t="s">
        <v>920</v>
      </c>
      <c r="D4431" t="s">
        <v>38</v>
      </c>
      <c r="E4431">
        <f>YEAR(Table1[[#This Row],[Order Date]])</f>
        <v>2014</v>
      </c>
      <c r="F4431">
        <v>1</v>
      </c>
      <c r="G4431">
        <f>MONTH(Table1[[#This Row],[Order Date]])</f>
        <v>1</v>
      </c>
      <c r="H4431" s="1">
        <v>41666</v>
      </c>
      <c r="I4431">
        <v>15106</v>
      </c>
      <c r="J4431" t="s">
        <v>39</v>
      </c>
      <c r="K4431">
        <v>35</v>
      </c>
      <c r="L4431">
        <v>2.21</v>
      </c>
      <c r="M4431" s="2">
        <v>0.03</v>
      </c>
      <c r="N4431">
        <v>82.15</v>
      </c>
      <c r="O4431">
        <v>1.1200000000000001</v>
      </c>
      <c r="P4431">
        <v>-6.33</v>
      </c>
      <c r="Q4431" s="2">
        <v>0.57999999999999996</v>
      </c>
      <c r="R4431" t="s">
        <v>29</v>
      </c>
      <c r="S4431" t="s">
        <v>59</v>
      </c>
      <c r="T4431" t="s">
        <v>3299</v>
      </c>
      <c r="U4431" t="s">
        <v>88</v>
      </c>
      <c r="V4431" t="s">
        <v>68</v>
      </c>
      <c r="W4431">
        <v>2116</v>
      </c>
      <c r="X4431" s="1">
        <v>41668</v>
      </c>
      <c r="Y4431" t="s">
        <v>34</v>
      </c>
      <c r="Z4431" t="e" vm="16">
        <v>#VALUE!</v>
      </c>
      <c r="AA4431">
        <v>61107</v>
      </c>
      <c r="AB4431" t="e" cm="1" vm="2">
        <f t="array" ref="AB4431">_FV(Table1[[#This Row],[State]],"Country/region",TRUE)</f>
        <v>#VALUE!</v>
      </c>
    </row>
    <row r="4432" spans="1:28" x14ac:dyDescent="0.35">
      <c r="A4432" t="s">
        <v>2497</v>
      </c>
      <c r="B4432">
        <v>52</v>
      </c>
      <c r="C4432" t="s">
        <v>433</v>
      </c>
      <c r="D4432" t="s">
        <v>27</v>
      </c>
      <c r="E4432">
        <f>YEAR(Table1[[#This Row],[Order Date]])</f>
        <v>2014</v>
      </c>
      <c r="F4432">
        <v>1</v>
      </c>
      <c r="G4432">
        <f>MONTH(Table1[[#This Row],[Order Date]])</f>
        <v>1</v>
      </c>
      <c r="H4432" s="1">
        <v>41666</v>
      </c>
      <c r="I4432">
        <v>24960</v>
      </c>
      <c r="J4432" t="s">
        <v>28</v>
      </c>
      <c r="K4432">
        <v>18</v>
      </c>
      <c r="L4432">
        <v>6.48</v>
      </c>
      <c r="M4432" s="2">
        <v>0.03</v>
      </c>
      <c r="N4432">
        <v>125.8</v>
      </c>
      <c r="O4432">
        <v>5.87</v>
      </c>
      <c r="P4432">
        <v>-35.979999999999997</v>
      </c>
      <c r="Q4432" s="2">
        <v>0.37</v>
      </c>
      <c r="R4432" t="s">
        <v>29</v>
      </c>
      <c r="S4432" t="s">
        <v>30</v>
      </c>
      <c r="T4432" t="s">
        <v>2859</v>
      </c>
      <c r="U4432" t="s">
        <v>61</v>
      </c>
      <c r="V4432" t="s">
        <v>68</v>
      </c>
      <c r="W4432">
        <v>3502</v>
      </c>
      <c r="X4432" s="1">
        <v>41668</v>
      </c>
      <c r="Y4432" t="s">
        <v>34</v>
      </c>
      <c r="Z4432" t="e" vm="11">
        <v>#VALUE!</v>
      </c>
      <c r="AA4432">
        <v>79605</v>
      </c>
      <c r="AB4432" t="e" cm="1" vm="2">
        <f t="array" ref="AB4432">_FV(Table1[[#This Row],[State]],"Country/region",TRUE)</f>
        <v>#VALUE!</v>
      </c>
    </row>
    <row r="4433" spans="1:28" x14ac:dyDescent="0.35">
      <c r="A4433" t="s">
        <v>710</v>
      </c>
      <c r="B4433">
        <v>52</v>
      </c>
      <c r="C4433" t="s">
        <v>1010</v>
      </c>
      <c r="D4433" t="s">
        <v>38</v>
      </c>
      <c r="E4433">
        <f>YEAR(Table1[[#This Row],[Order Date]])</f>
        <v>2014</v>
      </c>
      <c r="F4433">
        <v>1</v>
      </c>
      <c r="G4433">
        <f>MONTH(Table1[[#This Row],[Order Date]])</f>
        <v>1</v>
      </c>
      <c r="H4433" s="1">
        <v>41666</v>
      </c>
      <c r="I4433">
        <v>59652</v>
      </c>
      <c r="J4433" t="s">
        <v>131</v>
      </c>
      <c r="K4433">
        <v>17</v>
      </c>
      <c r="L4433">
        <v>20.99</v>
      </c>
      <c r="M4433" s="2">
        <v>0.05</v>
      </c>
      <c r="N4433">
        <v>312.03500000000003</v>
      </c>
      <c r="O4433">
        <v>0.99</v>
      </c>
      <c r="P4433">
        <v>-55.935000000000002</v>
      </c>
      <c r="Q4433" s="2">
        <v>0.83</v>
      </c>
      <c r="R4433" t="s">
        <v>96</v>
      </c>
      <c r="S4433" t="s">
        <v>139</v>
      </c>
      <c r="T4433" t="s">
        <v>2090</v>
      </c>
      <c r="U4433" t="s">
        <v>105</v>
      </c>
      <c r="V4433" t="s">
        <v>52</v>
      </c>
      <c r="W4433">
        <v>8346</v>
      </c>
      <c r="X4433" s="1">
        <v>41668</v>
      </c>
      <c r="Y4433" t="s">
        <v>34</v>
      </c>
      <c r="Z4433" t="e" vm="42">
        <v>#VALUE!</v>
      </c>
      <c r="AA4433">
        <v>85335</v>
      </c>
      <c r="AB4433" t="e" cm="1" vm="2">
        <f t="array" ref="AB4433">_FV(Table1[[#This Row],[State]],"Country/region",TRUE)</f>
        <v>#VALUE!</v>
      </c>
    </row>
    <row r="4434" spans="1:28" x14ac:dyDescent="0.35">
      <c r="A4434" t="s">
        <v>1779</v>
      </c>
      <c r="B4434">
        <v>52</v>
      </c>
      <c r="C4434" t="s">
        <v>1017</v>
      </c>
      <c r="D4434" t="s">
        <v>46</v>
      </c>
      <c r="E4434">
        <f>YEAR(Table1[[#This Row],[Order Date]])</f>
        <v>2014</v>
      </c>
      <c r="F4434">
        <v>1</v>
      </c>
      <c r="G4434">
        <f>MONTH(Table1[[#This Row],[Order Date]])</f>
        <v>1</v>
      </c>
      <c r="H4434" s="1">
        <v>41667</v>
      </c>
      <c r="I4434">
        <v>59047</v>
      </c>
      <c r="J4434" t="s">
        <v>39</v>
      </c>
      <c r="K4434">
        <v>10</v>
      </c>
      <c r="L4434">
        <v>28.48</v>
      </c>
      <c r="M4434" s="2">
        <v>0.09</v>
      </c>
      <c r="N4434">
        <v>266.94</v>
      </c>
      <c r="O4434">
        <v>1.99</v>
      </c>
      <c r="P4434">
        <v>19.2</v>
      </c>
      <c r="Q4434" s="2">
        <v>0.4</v>
      </c>
      <c r="R4434" t="s">
        <v>96</v>
      </c>
      <c r="S4434" t="s">
        <v>139</v>
      </c>
      <c r="T4434" t="s">
        <v>140</v>
      </c>
      <c r="U4434" t="s">
        <v>102</v>
      </c>
      <c r="V4434" t="s">
        <v>68</v>
      </c>
      <c r="W4434">
        <v>8257</v>
      </c>
      <c r="X4434" s="1">
        <v>41667</v>
      </c>
      <c r="Y4434" t="s">
        <v>34</v>
      </c>
      <c r="Z4434" t="e" vm="16">
        <v>#VALUE!</v>
      </c>
      <c r="AA4434">
        <v>60440</v>
      </c>
      <c r="AB4434" t="e" cm="1" vm="2">
        <f t="array" ref="AB4434">_FV(Table1[[#This Row],[State]],"Country/region",TRUE)</f>
        <v>#VALUE!</v>
      </c>
    </row>
    <row r="4435" spans="1:28" x14ac:dyDescent="0.35">
      <c r="A4435" t="s">
        <v>1779</v>
      </c>
      <c r="B4435">
        <v>52</v>
      </c>
      <c r="C4435" t="s">
        <v>1017</v>
      </c>
      <c r="D4435" t="s">
        <v>46</v>
      </c>
      <c r="E4435">
        <f>YEAR(Table1[[#This Row],[Order Date]])</f>
        <v>2014</v>
      </c>
      <c r="F4435">
        <v>1</v>
      </c>
      <c r="G4435">
        <f>MONTH(Table1[[#This Row],[Order Date]])</f>
        <v>1</v>
      </c>
      <c r="H4435" s="1">
        <v>41667</v>
      </c>
      <c r="I4435">
        <v>59047</v>
      </c>
      <c r="J4435" t="s">
        <v>39</v>
      </c>
      <c r="K4435">
        <v>26</v>
      </c>
      <c r="L4435">
        <v>4.1399999999999997</v>
      </c>
      <c r="M4435" s="2">
        <v>0.06</v>
      </c>
      <c r="N4435">
        <v>113.85</v>
      </c>
      <c r="O4435">
        <v>6.6</v>
      </c>
      <c r="P4435">
        <v>-93.93</v>
      </c>
      <c r="Q4435" s="2">
        <v>0.49</v>
      </c>
      <c r="R4435" t="s">
        <v>48</v>
      </c>
      <c r="S4435" t="s">
        <v>30</v>
      </c>
      <c r="T4435" t="s">
        <v>287</v>
      </c>
      <c r="U4435" t="s">
        <v>82</v>
      </c>
      <c r="V4435" t="s">
        <v>68</v>
      </c>
      <c r="W4435">
        <v>8258</v>
      </c>
      <c r="X4435" s="1">
        <v>41669</v>
      </c>
      <c r="Y4435" t="s">
        <v>34</v>
      </c>
      <c r="Z4435" t="e" vm="16">
        <v>#VALUE!</v>
      </c>
      <c r="AA4435">
        <v>60440</v>
      </c>
      <c r="AB4435" t="e" cm="1" vm="2">
        <f t="array" ref="AB4435">_FV(Table1[[#This Row],[State]],"Country/region",TRUE)</f>
        <v>#VALUE!</v>
      </c>
    </row>
    <row r="4436" spans="1:28" x14ac:dyDescent="0.35">
      <c r="A4436" t="s">
        <v>1634</v>
      </c>
      <c r="B4436">
        <v>52</v>
      </c>
      <c r="C4436" t="s">
        <v>1701</v>
      </c>
      <c r="D4436" t="s">
        <v>57</v>
      </c>
      <c r="E4436">
        <f>YEAR(Table1[[#This Row],[Order Date]])</f>
        <v>2014</v>
      </c>
      <c r="F4436">
        <v>1</v>
      </c>
      <c r="G4436">
        <f>MONTH(Table1[[#This Row],[Order Date]])</f>
        <v>1</v>
      </c>
      <c r="H4436" s="1">
        <v>41667</v>
      </c>
      <c r="I4436">
        <v>26529</v>
      </c>
      <c r="J4436" t="s">
        <v>47</v>
      </c>
      <c r="K4436">
        <v>17</v>
      </c>
      <c r="L4436">
        <v>11.34</v>
      </c>
      <c r="M4436" s="2">
        <v>0.05</v>
      </c>
      <c r="N4436">
        <v>201.72</v>
      </c>
      <c r="O4436">
        <v>11.25</v>
      </c>
      <c r="P4436">
        <v>-81.61</v>
      </c>
      <c r="Q4436" s="2">
        <v>0.36</v>
      </c>
      <c r="R4436" t="s">
        <v>29</v>
      </c>
      <c r="S4436" t="s">
        <v>30</v>
      </c>
      <c r="T4436" t="s">
        <v>861</v>
      </c>
      <c r="U4436" t="s">
        <v>61</v>
      </c>
      <c r="V4436" t="s">
        <v>52</v>
      </c>
      <c r="W4436">
        <v>3714</v>
      </c>
      <c r="X4436" s="1">
        <v>41671</v>
      </c>
      <c r="Y4436" t="s">
        <v>34</v>
      </c>
      <c r="Z4436" t="e" vm="39">
        <v>#VALUE!</v>
      </c>
      <c r="AA4436">
        <v>88201</v>
      </c>
      <c r="AB4436" t="e" cm="1" vm="2">
        <f t="array" ref="AB4436">_FV(Table1[[#This Row],[State]],"Country/region",TRUE)</f>
        <v>#VALUE!</v>
      </c>
    </row>
    <row r="4437" spans="1:28" x14ac:dyDescent="0.35">
      <c r="A4437" t="s">
        <v>3300</v>
      </c>
      <c r="B4437">
        <v>52</v>
      </c>
      <c r="C4437" t="s">
        <v>1701</v>
      </c>
      <c r="D4437" t="s">
        <v>57</v>
      </c>
      <c r="E4437">
        <f>YEAR(Table1[[#This Row],[Order Date]])</f>
        <v>2014</v>
      </c>
      <c r="F4437">
        <v>1</v>
      </c>
      <c r="G4437">
        <f>MONTH(Table1[[#This Row],[Order Date]])</f>
        <v>1</v>
      </c>
      <c r="H4437" s="1">
        <v>41667</v>
      </c>
      <c r="I4437">
        <v>26529</v>
      </c>
      <c r="J4437" t="s">
        <v>47</v>
      </c>
      <c r="K4437">
        <v>41</v>
      </c>
      <c r="L4437">
        <v>297.64</v>
      </c>
      <c r="M4437" s="2">
        <v>0.08</v>
      </c>
      <c r="N4437">
        <v>12125.14</v>
      </c>
      <c r="O4437">
        <v>14.7</v>
      </c>
      <c r="P4437">
        <v>3376.03</v>
      </c>
      <c r="Q4437" s="2">
        <v>0.56999999999999995</v>
      </c>
      <c r="R4437" t="s">
        <v>96</v>
      </c>
      <c r="S4437" t="s">
        <v>49</v>
      </c>
      <c r="T4437" t="s">
        <v>273</v>
      </c>
      <c r="U4437" t="s">
        <v>98</v>
      </c>
      <c r="V4437" t="s">
        <v>76</v>
      </c>
      <c r="W4437">
        <v>3715</v>
      </c>
      <c r="X4437" s="1">
        <v>41671</v>
      </c>
      <c r="Y4437" t="s">
        <v>53</v>
      </c>
      <c r="Z4437" t="e" vm="44">
        <v>#VALUE!</v>
      </c>
      <c r="AA4437">
        <v>31088</v>
      </c>
      <c r="AB4437" t="e" cm="1" vm="2">
        <f t="array" ref="AB4437">_FV(Table1[[#This Row],[State]],"Country/region",TRUE)</f>
        <v>#VALUE!</v>
      </c>
    </row>
    <row r="4438" spans="1:28" x14ac:dyDescent="0.35">
      <c r="A4438" t="s">
        <v>2153</v>
      </c>
      <c r="B4438">
        <v>52</v>
      </c>
      <c r="C4438" t="s">
        <v>2154</v>
      </c>
      <c r="D4438" t="s">
        <v>38</v>
      </c>
      <c r="E4438">
        <f>YEAR(Table1[[#This Row],[Order Date]])</f>
        <v>2014</v>
      </c>
      <c r="F4438">
        <v>1</v>
      </c>
      <c r="G4438">
        <f>MONTH(Table1[[#This Row],[Order Date]])</f>
        <v>1</v>
      </c>
      <c r="H4438" s="1">
        <v>41668</v>
      </c>
      <c r="I4438">
        <v>24640</v>
      </c>
      <c r="J4438" t="s">
        <v>131</v>
      </c>
      <c r="K4438">
        <v>12</v>
      </c>
      <c r="L4438">
        <v>113.98</v>
      </c>
      <c r="M4438" s="2">
        <v>0.06</v>
      </c>
      <c r="N4438">
        <v>1379.98</v>
      </c>
      <c r="O4438">
        <v>30</v>
      </c>
      <c r="P4438">
        <v>-151.72999999999999</v>
      </c>
      <c r="Q4438" s="2">
        <v>0.69</v>
      </c>
      <c r="R4438" t="s">
        <v>48</v>
      </c>
      <c r="S4438" t="s">
        <v>49</v>
      </c>
      <c r="T4438" t="s">
        <v>905</v>
      </c>
      <c r="U4438" t="s">
        <v>51</v>
      </c>
      <c r="V4438" t="s">
        <v>68</v>
      </c>
      <c r="W4438">
        <v>3456</v>
      </c>
      <c r="X4438" s="1">
        <v>41669</v>
      </c>
      <c r="Y4438" t="s">
        <v>53</v>
      </c>
      <c r="Z4438" t="e" vm="25">
        <v>#VALUE!</v>
      </c>
      <c r="AA4438">
        <v>54220</v>
      </c>
      <c r="AB4438" t="e" cm="1" vm="2">
        <f t="array" ref="AB4438">_FV(Table1[[#This Row],[State]],"Country/region",TRUE)</f>
        <v>#VALUE!</v>
      </c>
    </row>
    <row r="4439" spans="1:28" x14ac:dyDescent="0.35">
      <c r="A4439" t="s">
        <v>3301</v>
      </c>
      <c r="B4439">
        <v>52</v>
      </c>
      <c r="C4439" t="s">
        <v>657</v>
      </c>
      <c r="D4439" t="s">
        <v>38</v>
      </c>
      <c r="E4439">
        <f>YEAR(Table1[[#This Row],[Order Date]])</f>
        <v>2014</v>
      </c>
      <c r="F4439">
        <v>1</v>
      </c>
      <c r="G4439">
        <f>MONTH(Table1[[#This Row],[Order Date]])</f>
        <v>1</v>
      </c>
      <c r="H4439" s="1">
        <v>41668</v>
      </c>
      <c r="I4439">
        <v>59139</v>
      </c>
      <c r="J4439" t="s">
        <v>58</v>
      </c>
      <c r="K4439">
        <v>12</v>
      </c>
      <c r="L4439">
        <v>70.97</v>
      </c>
      <c r="M4439" s="2">
        <v>0.05</v>
      </c>
      <c r="N4439">
        <v>849.51</v>
      </c>
      <c r="O4439">
        <v>3.5</v>
      </c>
      <c r="P4439">
        <v>163.1</v>
      </c>
      <c r="Q4439" s="2">
        <v>0.59</v>
      </c>
      <c r="R4439" t="s">
        <v>29</v>
      </c>
      <c r="S4439" t="s">
        <v>30</v>
      </c>
      <c r="T4439" t="s">
        <v>1301</v>
      </c>
      <c r="U4439" t="s">
        <v>214</v>
      </c>
      <c r="V4439" t="s">
        <v>52</v>
      </c>
      <c r="W4439">
        <v>8271</v>
      </c>
      <c r="X4439" s="1">
        <v>41669</v>
      </c>
      <c r="Y4439" t="s">
        <v>34</v>
      </c>
      <c r="Z4439" t="e" vm="45">
        <v>#VALUE!</v>
      </c>
      <c r="AA4439">
        <v>59901</v>
      </c>
      <c r="AB4439" t="e" cm="1" vm="2">
        <f t="array" ref="AB4439">_FV(Table1[[#This Row],[State]],"Country/region",TRUE)</f>
        <v>#VALUE!</v>
      </c>
    </row>
    <row r="4440" spans="1:28" x14ac:dyDescent="0.35">
      <c r="A4440" t="s">
        <v>3301</v>
      </c>
      <c r="B4440">
        <v>52</v>
      </c>
      <c r="C4440" t="s">
        <v>657</v>
      </c>
      <c r="D4440" t="s">
        <v>38</v>
      </c>
      <c r="E4440">
        <f>YEAR(Table1[[#This Row],[Order Date]])</f>
        <v>2014</v>
      </c>
      <c r="F4440">
        <v>1</v>
      </c>
      <c r="G4440">
        <f>MONTH(Table1[[#This Row],[Order Date]])</f>
        <v>1</v>
      </c>
      <c r="H4440" s="1">
        <v>41668</v>
      </c>
      <c r="I4440">
        <v>59139</v>
      </c>
      <c r="J4440" t="s">
        <v>58</v>
      </c>
      <c r="K4440">
        <v>38</v>
      </c>
      <c r="L4440">
        <v>5.34</v>
      </c>
      <c r="M4440" s="2">
        <v>0.09</v>
      </c>
      <c r="N4440">
        <v>189.49</v>
      </c>
      <c r="O4440">
        <v>2.99</v>
      </c>
      <c r="P4440">
        <v>-13.708</v>
      </c>
      <c r="Q4440" s="2">
        <v>0.38</v>
      </c>
      <c r="R4440" t="s">
        <v>29</v>
      </c>
      <c r="S4440" t="s">
        <v>30</v>
      </c>
      <c r="T4440" t="s">
        <v>755</v>
      </c>
      <c r="U4440" t="s">
        <v>67</v>
      </c>
      <c r="V4440" t="s">
        <v>52</v>
      </c>
      <c r="W4440">
        <v>8272</v>
      </c>
      <c r="X4440" s="1">
        <v>41669</v>
      </c>
      <c r="Y4440" t="s">
        <v>34</v>
      </c>
      <c r="Z4440" t="e" vm="45">
        <v>#VALUE!</v>
      </c>
      <c r="AA4440">
        <v>59901</v>
      </c>
      <c r="AB4440" t="e" cm="1" vm="2">
        <f t="array" ref="AB4440">_FV(Table1[[#This Row],[State]],"Country/region",TRUE)</f>
        <v>#VALUE!</v>
      </c>
    </row>
    <row r="4441" spans="1:28" x14ac:dyDescent="0.35">
      <c r="A4441" t="s">
        <v>2656</v>
      </c>
      <c r="B4441">
        <v>52</v>
      </c>
      <c r="C4441" t="s">
        <v>1645</v>
      </c>
      <c r="D4441" t="s">
        <v>46</v>
      </c>
      <c r="E4441">
        <f>YEAR(Table1[[#This Row],[Order Date]])</f>
        <v>2014</v>
      </c>
      <c r="F4441">
        <v>1</v>
      </c>
      <c r="G4441">
        <f>MONTH(Table1[[#This Row],[Order Date]])</f>
        <v>1</v>
      </c>
      <c r="H4441" s="1">
        <v>41668</v>
      </c>
      <c r="I4441">
        <v>8480</v>
      </c>
      <c r="J4441" t="s">
        <v>28</v>
      </c>
      <c r="K4441">
        <v>11</v>
      </c>
      <c r="L4441">
        <v>6.48</v>
      </c>
      <c r="M4441" s="2">
        <v>7.0000000000000007E-2</v>
      </c>
      <c r="N4441">
        <v>76.36</v>
      </c>
      <c r="O4441">
        <v>8.74</v>
      </c>
      <c r="P4441">
        <v>-58.4</v>
      </c>
      <c r="Q4441" s="2">
        <v>0.36</v>
      </c>
      <c r="R4441" t="s">
        <v>29</v>
      </c>
      <c r="S4441" t="s">
        <v>30</v>
      </c>
      <c r="T4441" t="s">
        <v>2541</v>
      </c>
      <c r="U4441" t="s">
        <v>61</v>
      </c>
      <c r="V4441" t="s">
        <v>33</v>
      </c>
      <c r="W4441">
        <v>1163</v>
      </c>
      <c r="X4441" s="1">
        <v>41670</v>
      </c>
      <c r="Y4441" t="s">
        <v>34</v>
      </c>
      <c r="Z4441" t="e" vm="22">
        <v>#VALUE!</v>
      </c>
      <c r="AA4441">
        <v>44060</v>
      </c>
      <c r="AB4441" t="e" cm="1" vm="2">
        <f t="array" ref="AB4441">_FV(Table1[[#This Row],[State]],"Country/region",TRUE)</f>
        <v>#VALUE!</v>
      </c>
    </row>
    <row r="4442" spans="1:28" x14ac:dyDescent="0.35">
      <c r="A4442" t="s">
        <v>2944</v>
      </c>
      <c r="B4442">
        <v>52</v>
      </c>
      <c r="C4442" t="s">
        <v>1748</v>
      </c>
      <c r="D4442" t="s">
        <v>38</v>
      </c>
      <c r="E4442">
        <f>YEAR(Table1[[#This Row],[Order Date]])</f>
        <v>2014</v>
      </c>
      <c r="F4442">
        <v>1</v>
      </c>
      <c r="G4442">
        <f>MONTH(Table1[[#This Row],[Order Date]])</f>
        <v>1</v>
      </c>
      <c r="H4442" s="1">
        <v>41668</v>
      </c>
      <c r="I4442">
        <v>30151</v>
      </c>
      <c r="J4442" t="s">
        <v>39</v>
      </c>
      <c r="K4442">
        <v>31</v>
      </c>
      <c r="L4442">
        <v>24.92</v>
      </c>
      <c r="M4442" s="2">
        <v>0.02</v>
      </c>
      <c r="N4442">
        <v>792.76</v>
      </c>
      <c r="O4442">
        <v>12.98</v>
      </c>
      <c r="P4442">
        <v>33.371000000000002</v>
      </c>
      <c r="Q4442" s="2">
        <v>0.39</v>
      </c>
      <c r="R4442" t="s">
        <v>29</v>
      </c>
      <c r="S4442" t="s">
        <v>30</v>
      </c>
      <c r="T4442" t="s">
        <v>1021</v>
      </c>
      <c r="U4442" t="s">
        <v>67</v>
      </c>
      <c r="V4442" t="s">
        <v>33</v>
      </c>
      <c r="W4442">
        <v>4242</v>
      </c>
      <c r="X4442" s="1">
        <v>41670</v>
      </c>
      <c r="Y4442" t="s">
        <v>34</v>
      </c>
      <c r="Z4442" t="e" vm="24">
        <v>#VALUE!</v>
      </c>
      <c r="AA4442">
        <v>7712</v>
      </c>
      <c r="AB4442" t="e" cm="1" vm="2">
        <f t="array" ref="AB4442">_FV(Table1[[#This Row],[State]],"Country/region",TRUE)</f>
        <v>#VALUE!</v>
      </c>
    </row>
    <row r="4443" spans="1:28" x14ac:dyDescent="0.35">
      <c r="A4443" t="s">
        <v>2656</v>
      </c>
      <c r="B4443">
        <v>52</v>
      </c>
      <c r="C4443" t="s">
        <v>1645</v>
      </c>
      <c r="D4443" t="s">
        <v>46</v>
      </c>
      <c r="E4443">
        <f>YEAR(Table1[[#This Row],[Order Date]])</f>
        <v>2014</v>
      </c>
      <c r="F4443">
        <v>1</v>
      </c>
      <c r="G4443">
        <f>MONTH(Table1[[#This Row],[Order Date]])</f>
        <v>1</v>
      </c>
      <c r="H4443" s="1">
        <v>41668</v>
      </c>
      <c r="I4443">
        <v>8480</v>
      </c>
      <c r="J4443" t="s">
        <v>28</v>
      </c>
      <c r="K4443">
        <v>3</v>
      </c>
      <c r="L4443">
        <v>125.99</v>
      </c>
      <c r="M4443" s="2">
        <v>0.09</v>
      </c>
      <c r="N4443">
        <v>309.9015</v>
      </c>
      <c r="O4443">
        <v>7.69</v>
      </c>
      <c r="P4443">
        <v>-558.41499999999996</v>
      </c>
      <c r="Q4443" s="2">
        <v>0.57999999999999996</v>
      </c>
      <c r="R4443" t="s">
        <v>96</v>
      </c>
      <c r="S4443" t="s">
        <v>30</v>
      </c>
      <c r="T4443" t="s">
        <v>653</v>
      </c>
      <c r="U4443" t="s">
        <v>105</v>
      </c>
      <c r="V4443" t="s">
        <v>33</v>
      </c>
      <c r="W4443">
        <v>1164</v>
      </c>
      <c r="X4443" s="1">
        <v>41670</v>
      </c>
      <c r="Y4443" t="s">
        <v>34</v>
      </c>
      <c r="Z4443" t="e" vm="22">
        <v>#VALUE!</v>
      </c>
      <c r="AA4443">
        <v>44060</v>
      </c>
      <c r="AB4443" t="e" cm="1" vm="2">
        <f t="array" ref="AB4443">_FV(Table1[[#This Row],[State]],"Country/region",TRUE)</f>
        <v>#VALUE!</v>
      </c>
    </row>
    <row r="4444" spans="1:28" x14ac:dyDescent="0.35">
      <c r="A4444" t="s">
        <v>690</v>
      </c>
      <c r="B4444">
        <v>52</v>
      </c>
      <c r="C4444" t="s">
        <v>691</v>
      </c>
      <c r="D4444" t="s">
        <v>38</v>
      </c>
      <c r="E4444">
        <f>YEAR(Table1[[#This Row],[Order Date]])</f>
        <v>2014</v>
      </c>
      <c r="F4444">
        <v>1</v>
      </c>
      <c r="G4444">
        <f>MONTH(Table1[[#This Row],[Order Date]])</f>
        <v>1</v>
      </c>
      <c r="H4444" s="1">
        <v>41669</v>
      </c>
      <c r="I4444">
        <v>21760</v>
      </c>
      <c r="J4444" t="s">
        <v>39</v>
      </c>
      <c r="K4444">
        <v>9</v>
      </c>
      <c r="L4444">
        <v>7.38</v>
      </c>
      <c r="M4444" s="2">
        <v>0.08</v>
      </c>
      <c r="N4444">
        <v>71.2</v>
      </c>
      <c r="O4444">
        <v>5.21</v>
      </c>
      <c r="P4444">
        <v>1.87</v>
      </c>
      <c r="Q4444" s="2">
        <v>0.56000000000000005</v>
      </c>
      <c r="R4444" t="s">
        <v>48</v>
      </c>
      <c r="S4444" t="s">
        <v>30</v>
      </c>
      <c r="T4444" t="s">
        <v>1756</v>
      </c>
      <c r="U4444" t="s">
        <v>82</v>
      </c>
      <c r="V4444" t="s">
        <v>52</v>
      </c>
      <c r="W4444">
        <v>3025</v>
      </c>
      <c r="X4444" s="1">
        <v>41670</v>
      </c>
      <c r="Y4444" t="s">
        <v>34</v>
      </c>
      <c r="Z4444" t="e" vm="4">
        <v>#VALUE!</v>
      </c>
      <c r="AA4444">
        <v>94521</v>
      </c>
      <c r="AB4444" t="e" cm="1" vm="2">
        <f t="array" ref="AB4444">_FV(Table1[[#This Row],[State]],"Country/region",TRUE)</f>
        <v>#VALUE!</v>
      </c>
    </row>
    <row r="4445" spans="1:28" x14ac:dyDescent="0.35">
      <c r="A4445" t="s">
        <v>893</v>
      </c>
      <c r="B4445">
        <v>52</v>
      </c>
      <c r="C4445" t="s">
        <v>1448</v>
      </c>
      <c r="D4445" t="s">
        <v>46</v>
      </c>
      <c r="E4445">
        <f>YEAR(Table1[[#This Row],[Order Date]])</f>
        <v>2014</v>
      </c>
      <c r="F4445">
        <v>1</v>
      </c>
      <c r="G4445">
        <f>MONTH(Table1[[#This Row],[Order Date]])</f>
        <v>1</v>
      </c>
      <c r="H4445" s="1">
        <v>41670</v>
      </c>
      <c r="I4445">
        <v>52482</v>
      </c>
      <c r="J4445" t="s">
        <v>58</v>
      </c>
      <c r="K4445">
        <v>21</v>
      </c>
      <c r="L4445">
        <v>40.98</v>
      </c>
      <c r="M4445" s="2">
        <v>0.06</v>
      </c>
      <c r="N4445">
        <v>848.2</v>
      </c>
      <c r="O4445">
        <v>5.33</v>
      </c>
      <c r="P4445">
        <v>163.78</v>
      </c>
      <c r="Q4445" s="2">
        <v>0.56999999999999995</v>
      </c>
      <c r="R4445" t="s">
        <v>29</v>
      </c>
      <c r="S4445" t="s">
        <v>30</v>
      </c>
      <c r="T4445" t="s">
        <v>3085</v>
      </c>
      <c r="U4445" t="s">
        <v>214</v>
      </c>
      <c r="V4445" t="s">
        <v>68</v>
      </c>
      <c r="W4445">
        <v>7363</v>
      </c>
      <c r="X4445" s="1">
        <v>41670</v>
      </c>
      <c r="Y4445" t="s">
        <v>42</v>
      </c>
      <c r="Z4445" t="e" vm="38">
        <v>#VALUE!</v>
      </c>
      <c r="AA4445">
        <v>46203</v>
      </c>
      <c r="AB4445" t="e" cm="1" vm="2">
        <f t="array" ref="AB4445">_FV(Table1[[#This Row],[State]],"Country/region",TRUE)</f>
        <v>#VALUE!</v>
      </c>
    </row>
    <row r="4446" spans="1:28" x14ac:dyDescent="0.35">
      <c r="A4446" t="s">
        <v>3302</v>
      </c>
      <c r="B4446">
        <v>52</v>
      </c>
      <c r="C4446" t="s">
        <v>1171</v>
      </c>
      <c r="D4446" t="s">
        <v>27</v>
      </c>
      <c r="E4446">
        <f>YEAR(Table1[[#This Row],[Order Date]])</f>
        <v>2014</v>
      </c>
      <c r="F4446">
        <v>1</v>
      </c>
      <c r="G4446">
        <f>MONTH(Table1[[#This Row],[Order Date]])</f>
        <v>1</v>
      </c>
      <c r="H4446" s="1">
        <v>41670</v>
      </c>
      <c r="I4446">
        <v>27430</v>
      </c>
      <c r="J4446" t="s">
        <v>28</v>
      </c>
      <c r="K4446">
        <v>3</v>
      </c>
      <c r="L4446">
        <v>105.98</v>
      </c>
      <c r="M4446" s="2">
        <v>0.08</v>
      </c>
      <c r="N4446">
        <v>315.27</v>
      </c>
      <c r="O4446">
        <v>13.99</v>
      </c>
      <c r="P4446">
        <v>278.60000000000002</v>
      </c>
      <c r="Q4446" s="2">
        <v>0.65</v>
      </c>
      <c r="R4446" t="s">
        <v>48</v>
      </c>
      <c r="S4446" t="s">
        <v>80</v>
      </c>
      <c r="T4446" t="s">
        <v>664</v>
      </c>
      <c r="U4446" t="s">
        <v>82</v>
      </c>
      <c r="V4446" t="s">
        <v>33</v>
      </c>
      <c r="W4446">
        <v>3846</v>
      </c>
      <c r="X4446" s="1">
        <v>41671</v>
      </c>
      <c r="Y4446" t="s">
        <v>34</v>
      </c>
      <c r="Z4446" t="e" vm="30">
        <v>#VALUE!</v>
      </c>
      <c r="AA4446">
        <v>2766</v>
      </c>
      <c r="AB4446" t="e" cm="1" vm="2">
        <f t="array" ref="AB4446">_FV(Table1[[#This Row],[State]],"Country/region",TRUE)</f>
        <v>#VALUE!</v>
      </c>
    </row>
    <row r="4447" spans="1:28" x14ac:dyDescent="0.35">
      <c r="A4447" t="s">
        <v>1644</v>
      </c>
      <c r="B4447">
        <v>52</v>
      </c>
      <c r="C4447" t="s">
        <v>1171</v>
      </c>
      <c r="D4447" t="s">
        <v>27</v>
      </c>
      <c r="E4447">
        <f>YEAR(Table1[[#This Row],[Order Date]])</f>
        <v>2014</v>
      </c>
      <c r="F4447">
        <v>1</v>
      </c>
      <c r="G4447">
        <f>MONTH(Table1[[#This Row],[Order Date]])</f>
        <v>1</v>
      </c>
      <c r="H4447" s="1">
        <v>41670</v>
      </c>
      <c r="I4447">
        <v>27430</v>
      </c>
      <c r="J4447" t="s">
        <v>28</v>
      </c>
      <c r="K4447">
        <v>12</v>
      </c>
      <c r="L4447">
        <v>7.08</v>
      </c>
      <c r="M4447" s="2">
        <v>0.1</v>
      </c>
      <c r="N4447">
        <v>82.64</v>
      </c>
      <c r="O4447">
        <v>2.35</v>
      </c>
      <c r="P4447">
        <v>0.35</v>
      </c>
      <c r="Q4447" s="2">
        <v>0.47</v>
      </c>
      <c r="R4447" t="s">
        <v>29</v>
      </c>
      <c r="S4447" t="s">
        <v>59</v>
      </c>
      <c r="T4447" t="s">
        <v>1275</v>
      </c>
      <c r="U4447" t="s">
        <v>88</v>
      </c>
      <c r="V4447" t="s">
        <v>33</v>
      </c>
      <c r="W4447">
        <v>3845</v>
      </c>
      <c r="X4447" s="1">
        <v>41671</v>
      </c>
      <c r="Y4447" t="s">
        <v>34</v>
      </c>
      <c r="Z4447" t="e" vm="24">
        <v>#VALUE!</v>
      </c>
      <c r="AA4447">
        <v>7101</v>
      </c>
      <c r="AB4447" t="e" cm="1" vm="2">
        <f t="array" ref="AB4447">_FV(Table1[[#This Row],[State]],"Country/region",TRUE)</f>
        <v>#VALUE!</v>
      </c>
    </row>
    <row r="4448" spans="1:28" x14ac:dyDescent="0.35">
      <c r="A4448" t="s">
        <v>893</v>
      </c>
      <c r="B4448">
        <v>52</v>
      </c>
      <c r="C4448" t="s">
        <v>1448</v>
      </c>
      <c r="D4448" t="s">
        <v>46</v>
      </c>
      <c r="E4448">
        <f>YEAR(Table1[[#This Row],[Order Date]])</f>
        <v>2014</v>
      </c>
      <c r="F4448">
        <v>1</v>
      </c>
      <c r="G4448">
        <f>MONTH(Table1[[#This Row],[Order Date]])</f>
        <v>1</v>
      </c>
      <c r="H4448" s="1">
        <v>41670</v>
      </c>
      <c r="I4448">
        <v>52482</v>
      </c>
      <c r="J4448" t="s">
        <v>58</v>
      </c>
      <c r="K4448">
        <v>30</v>
      </c>
      <c r="L4448">
        <v>22.23</v>
      </c>
      <c r="M4448" s="2">
        <v>0</v>
      </c>
      <c r="N4448">
        <v>717.21</v>
      </c>
      <c r="O4448">
        <v>3.63</v>
      </c>
      <c r="P4448">
        <v>217.06</v>
      </c>
      <c r="Q4448" s="2">
        <v>0.52</v>
      </c>
      <c r="R4448" t="s">
        <v>48</v>
      </c>
      <c r="S4448" t="s">
        <v>139</v>
      </c>
      <c r="T4448" t="s">
        <v>2170</v>
      </c>
      <c r="U4448" t="s">
        <v>82</v>
      </c>
      <c r="V4448" t="s">
        <v>68</v>
      </c>
      <c r="W4448">
        <v>7364</v>
      </c>
      <c r="X4448" s="1">
        <v>41672</v>
      </c>
      <c r="Y4448" t="s">
        <v>34</v>
      </c>
      <c r="Z4448" t="e" vm="38">
        <v>#VALUE!</v>
      </c>
      <c r="AA4448">
        <v>46203</v>
      </c>
      <c r="AB4448" t="e" cm="1" vm="2">
        <f t="array" ref="AB4448">_FV(Table1[[#This Row],[State]],"Country/region",TRUE)</f>
        <v>#VALUE!</v>
      </c>
    </row>
    <row r="4449" spans="1:28" x14ac:dyDescent="0.35">
      <c r="A4449" t="s">
        <v>331</v>
      </c>
      <c r="B4449">
        <v>52</v>
      </c>
      <c r="C4449" t="s">
        <v>319</v>
      </c>
      <c r="D4449" t="s">
        <v>46</v>
      </c>
      <c r="E4449">
        <f>YEAR(Table1[[#This Row],[Order Date]])</f>
        <v>2014</v>
      </c>
      <c r="F4449">
        <v>1</v>
      </c>
      <c r="G4449">
        <f>MONTH(Table1[[#This Row],[Order Date]])</f>
        <v>1</v>
      </c>
      <c r="H4449" s="1">
        <v>41670</v>
      </c>
      <c r="I4449">
        <v>58981</v>
      </c>
      <c r="J4449" t="s">
        <v>28</v>
      </c>
      <c r="K4449">
        <v>28</v>
      </c>
      <c r="L4449">
        <v>46.89</v>
      </c>
      <c r="M4449" s="2">
        <v>7.0000000000000007E-2</v>
      </c>
      <c r="N4449">
        <v>1262.75</v>
      </c>
      <c r="O4449">
        <v>5.0999999999999996</v>
      </c>
      <c r="P4449">
        <v>422.23</v>
      </c>
      <c r="Q4449" s="2">
        <v>0.46</v>
      </c>
      <c r="R4449" t="s">
        <v>29</v>
      </c>
      <c r="S4449" t="s">
        <v>80</v>
      </c>
      <c r="T4449" t="s">
        <v>1364</v>
      </c>
      <c r="U4449" t="s">
        <v>214</v>
      </c>
      <c r="V4449" t="s">
        <v>52</v>
      </c>
      <c r="W4449">
        <v>8249</v>
      </c>
      <c r="X4449" s="1">
        <v>41672</v>
      </c>
      <c r="Y4449" t="s">
        <v>34</v>
      </c>
      <c r="Z4449" t="e" vm="33">
        <v>#VALUE!</v>
      </c>
      <c r="AA4449">
        <v>83440</v>
      </c>
      <c r="AB4449" t="e" cm="1" vm="2">
        <f t="array" ref="AB4449">_FV(Table1[[#This Row],[State]],"Country/region",TRUE)</f>
        <v>#VALUE!</v>
      </c>
    </row>
    <row r="4450" spans="1:28" x14ac:dyDescent="0.35">
      <c r="A4450" t="s">
        <v>2618</v>
      </c>
      <c r="B4450">
        <v>52</v>
      </c>
      <c r="C4450" t="s">
        <v>2619</v>
      </c>
      <c r="D4450" t="s">
        <v>27</v>
      </c>
      <c r="E4450">
        <f>YEAR(Table1[[#This Row],[Order Date]])</f>
        <v>2014</v>
      </c>
      <c r="F4450">
        <v>1</v>
      </c>
      <c r="G4450">
        <f>MONTH(Table1[[#This Row],[Order Date]])</f>
        <v>1</v>
      </c>
      <c r="H4450" s="1">
        <v>41670</v>
      </c>
      <c r="I4450">
        <v>8802</v>
      </c>
      <c r="J4450" t="s">
        <v>131</v>
      </c>
      <c r="K4450">
        <v>15</v>
      </c>
      <c r="L4450">
        <v>123.38</v>
      </c>
      <c r="M4450" s="2">
        <v>7.0000000000000007E-2</v>
      </c>
      <c r="N4450">
        <v>1866.12</v>
      </c>
      <c r="O4450">
        <v>24.49</v>
      </c>
      <c r="P4450">
        <v>400.69</v>
      </c>
      <c r="Q4450" s="2">
        <v>0.46</v>
      </c>
      <c r="R4450" t="s">
        <v>29</v>
      </c>
      <c r="S4450" t="s">
        <v>40</v>
      </c>
      <c r="T4450" t="s">
        <v>3298</v>
      </c>
      <c r="U4450" t="s">
        <v>214</v>
      </c>
      <c r="V4450" t="s">
        <v>76</v>
      </c>
      <c r="W4450">
        <v>1199</v>
      </c>
      <c r="X4450" s="1">
        <v>41672</v>
      </c>
      <c r="Y4450" t="s">
        <v>34</v>
      </c>
      <c r="Z4450" t="e" vm="10">
        <v>#VALUE!</v>
      </c>
      <c r="AA4450">
        <v>71109</v>
      </c>
      <c r="AB4450" t="e" cm="1" vm="2">
        <f t="array" ref="AB4450">_FV(Table1[[#This Row],[State]],"Country/region",TRUE)</f>
        <v>#VALUE!</v>
      </c>
    </row>
    <row r="4451" spans="1:28" x14ac:dyDescent="0.35">
      <c r="A4451" t="s">
        <v>1740</v>
      </c>
      <c r="B4451">
        <v>53</v>
      </c>
      <c r="C4451" t="s">
        <v>1741</v>
      </c>
      <c r="D4451" t="s">
        <v>38</v>
      </c>
      <c r="E4451">
        <f>YEAR(Table1[[#This Row],[Order Date]])</f>
        <v>2014</v>
      </c>
      <c r="F4451">
        <v>1</v>
      </c>
      <c r="G4451">
        <f>MONTH(Table1[[#This Row],[Order Date]])</f>
        <v>2</v>
      </c>
      <c r="H4451" s="1">
        <v>41671</v>
      </c>
      <c r="I4451">
        <v>31140</v>
      </c>
      <c r="J4451" t="s">
        <v>58</v>
      </c>
      <c r="K4451">
        <v>4</v>
      </c>
      <c r="L4451">
        <v>3.08</v>
      </c>
      <c r="M4451" s="2">
        <v>0.03</v>
      </c>
      <c r="N4451">
        <v>13.42</v>
      </c>
      <c r="O4451">
        <v>0.99</v>
      </c>
      <c r="P4451">
        <v>-1.26</v>
      </c>
      <c r="Q4451" s="2">
        <v>0.37</v>
      </c>
      <c r="R4451" t="s">
        <v>29</v>
      </c>
      <c r="S4451" t="s">
        <v>30</v>
      </c>
      <c r="T4451" t="s">
        <v>1774</v>
      </c>
      <c r="U4451" t="s">
        <v>210</v>
      </c>
      <c r="V4451" t="s">
        <v>76</v>
      </c>
      <c r="W4451">
        <v>4371</v>
      </c>
      <c r="X4451" s="1">
        <v>41672</v>
      </c>
      <c r="Y4451" t="s">
        <v>34</v>
      </c>
      <c r="Z4451" t="e" vm="10">
        <v>#VALUE!</v>
      </c>
      <c r="AA4451">
        <v>70117</v>
      </c>
      <c r="AB4451" t="e" cm="1" vm="2">
        <f t="array" ref="AB4451">_FV(Table1[[#This Row],[State]],"Country/region",TRUE)</f>
        <v>#VALUE!</v>
      </c>
    </row>
    <row r="4452" spans="1:28" x14ac:dyDescent="0.35">
      <c r="A4452" t="s">
        <v>346</v>
      </c>
      <c r="B4452">
        <v>53</v>
      </c>
      <c r="C4452" t="s">
        <v>347</v>
      </c>
      <c r="D4452" t="s">
        <v>38</v>
      </c>
      <c r="E4452">
        <f>YEAR(Table1[[#This Row],[Order Date]])</f>
        <v>2014</v>
      </c>
      <c r="F4452">
        <v>1</v>
      </c>
      <c r="G4452">
        <f>MONTH(Table1[[#This Row],[Order Date]])</f>
        <v>2</v>
      </c>
      <c r="H4452" s="1">
        <v>41671</v>
      </c>
      <c r="I4452">
        <v>24160</v>
      </c>
      <c r="J4452" t="s">
        <v>131</v>
      </c>
      <c r="K4452">
        <v>44</v>
      </c>
      <c r="L4452">
        <v>95.99</v>
      </c>
      <c r="M4452" s="2">
        <v>0.06</v>
      </c>
      <c r="N4452">
        <v>3644.596</v>
      </c>
      <c r="O4452">
        <v>4.9000000000000004</v>
      </c>
      <c r="P4452">
        <v>1104.318</v>
      </c>
      <c r="Q4452" s="2">
        <v>0.56000000000000005</v>
      </c>
      <c r="R4452" t="s">
        <v>96</v>
      </c>
      <c r="S4452" t="s">
        <v>30</v>
      </c>
      <c r="T4452" t="s">
        <v>543</v>
      </c>
      <c r="U4452" t="s">
        <v>105</v>
      </c>
      <c r="V4452" t="s">
        <v>76</v>
      </c>
      <c r="W4452">
        <v>3389</v>
      </c>
      <c r="X4452" s="1">
        <v>41672</v>
      </c>
      <c r="Y4452" t="s">
        <v>34</v>
      </c>
      <c r="Z4452" t="e" vm="31">
        <v>#VALUE!</v>
      </c>
      <c r="AA4452">
        <v>37918</v>
      </c>
      <c r="AB4452" t="e" cm="1" vm="2">
        <f t="array" ref="AB4452">_FV(Table1[[#This Row],[State]],"Country/region",TRUE)</f>
        <v>#VALUE!</v>
      </c>
    </row>
    <row r="4453" spans="1:28" x14ac:dyDescent="0.35">
      <c r="A4453" t="s">
        <v>659</v>
      </c>
      <c r="B4453">
        <v>52</v>
      </c>
      <c r="C4453" t="s">
        <v>951</v>
      </c>
      <c r="D4453" t="s">
        <v>27</v>
      </c>
      <c r="E4453">
        <f>YEAR(Table1[[#This Row],[Order Date]])</f>
        <v>2014</v>
      </c>
      <c r="F4453">
        <v>1</v>
      </c>
      <c r="G4453">
        <f>MONTH(Table1[[#This Row],[Order Date]])</f>
        <v>2</v>
      </c>
      <c r="H4453" s="1">
        <v>41671</v>
      </c>
      <c r="I4453">
        <v>6791</v>
      </c>
      <c r="J4453" t="s">
        <v>131</v>
      </c>
      <c r="K4453">
        <v>14</v>
      </c>
      <c r="L4453">
        <v>51.98</v>
      </c>
      <c r="M4453" s="2">
        <v>0.1</v>
      </c>
      <c r="N4453">
        <v>730.33</v>
      </c>
      <c r="O4453">
        <v>10.17</v>
      </c>
      <c r="P4453">
        <v>110.77</v>
      </c>
      <c r="Q4453" s="2">
        <v>0.37</v>
      </c>
      <c r="R4453" t="s">
        <v>96</v>
      </c>
      <c r="S4453" t="s">
        <v>80</v>
      </c>
      <c r="T4453" t="s">
        <v>918</v>
      </c>
      <c r="U4453" t="s">
        <v>98</v>
      </c>
      <c r="V4453" t="s">
        <v>52</v>
      </c>
      <c r="W4453">
        <v>939</v>
      </c>
      <c r="X4453" s="1">
        <v>41673</v>
      </c>
      <c r="Y4453" t="s">
        <v>42</v>
      </c>
      <c r="Z4453" t="e" vm="45">
        <v>#VALUE!</v>
      </c>
      <c r="AA4453">
        <v>59715</v>
      </c>
      <c r="AB4453" t="e" cm="1" vm="2">
        <f t="array" ref="AB4453">_FV(Table1[[#This Row],[State]],"Country/region",TRUE)</f>
        <v>#VALUE!</v>
      </c>
    </row>
    <row r="4454" spans="1:28" x14ac:dyDescent="0.35">
      <c r="A4454" t="s">
        <v>2328</v>
      </c>
      <c r="B4454">
        <v>52</v>
      </c>
      <c r="C4454" t="s">
        <v>404</v>
      </c>
      <c r="D4454" t="s">
        <v>57</v>
      </c>
      <c r="E4454">
        <f>YEAR(Table1[[#This Row],[Order Date]])</f>
        <v>2014</v>
      </c>
      <c r="F4454">
        <v>1</v>
      </c>
      <c r="G4454">
        <f>MONTH(Table1[[#This Row],[Order Date]])</f>
        <v>2</v>
      </c>
      <c r="H4454" s="1">
        <v>41671</v>
      </c>
      <c r="I4454">
        <v>21956</v>
      </c>
      <c r="J4454" t="s">
        <v>28</v>
      </c>
      <c r="K4454">
        <v>2</v>
      </c>
      <c r="L4454">
        <v>65.989999999999995</v>
      </c>
      <c r="M4454" s="2">
        <v>0.02</v>
      </c>
      <c r="N4454">
        <v>125.273</v>
      </c>
      <c r="O4454">
        <v>8.99</v>
      </c>
      <c r="P4454">
        <v>-301.90600000000001</v>
      </c>
      <c r="Q4454" s="2">
        <v>0.56000000000000005</v>
      </c>
      <c r="R4454" t="s">
        <v>96</v>
      </c>
      <c r="S4454" t="s">
        <v>30</v>
      </c>
      <c r="T4454">
        <v>5180</v>
      </c>
      <c r="U4454" t="s">
        <v>105</v>
      </c>
      <c r="V4454" t="s">
        <v>76</v>
      </c>
      <c r="W4454">
        <v>3064</v>
      </c>
      <c r="X4454" s="1">
        <v>41673</v>
      </c>
      <c r="Y4454" t="s">
        <v>34</v>
      </c>
      <c r="Z4454" t="e" vm="14">
        <v>#VALUE!</v>
      </c>
      <c r="AA4454">
        <v>32953</v>
      </c>
      <c r="AB4454" t="e" cm="1" vm="2">
        <f t="array" ref="AB4454">_FV(Table1[[#This Row],[State]],"Country/region",TRUE)</f>
        <v>#VALUE!</v>
      </c>
    </row>
    <row r="4455" spans="1:28" x14ac:dyDescent="0.35">
      <c r="A4455" t="s">
        <v>2477</v>
      </c>
      <c r="B4455">
        <v>53</v>
      </c>
      <c r="C4455" t="s">
        <v>3165</v>
      </c>
      <c r="D4455" t="s">
        <v>38</v>
      </c>
      <c r="E4455">
        <f>YEAR(Table1[[#This Row],[Order Date]])</f>
        <v>2014</v>
      </c>
      <c r="F4455">
        <v>1</v>
      </c>
      <c r="G4455">
        <f>MONTH(Table1[[#This Row],[Order Date]])</f>
        <v>2</v>
      </c>
      <c r="H4455" s="1">
        <v>41671</v>
      </c>
      <c r="I4455">
        <v>55075</v>
      </c>
      <c r="J4455" t="s">
        <v>58</v>
      </c>
      <c r="K4455">
        <v>21</v>
      </c>
      <c r="L4455">
        <v>25.98</v>
      </c>
      <c r="M4455" s="2">
        <v>0.08</v>
      </c>
      <c r="N4455">
        <v>556.45000000000005</v>
      </c>
      <c r="O4455">
        <v>14.36</v>
      </c>
      <c r="P4455">
        <v>-124.42</v>
      </c>
      <c r="Q4455" s="2">
        <v>0.6</v>
      </c>
      <c r="R4455" t="s">
        <v>48</v>
      </c>
      <c r="S4455" t="s">
        <v>49</v>
      </c>
      <c r="T4455" t="s">
        <v>503</v>
      </c>
      <c r="U4455" t="s">
        <v>51</v>
      </c>
      <c r="V4455" t="s">
        <v>68</v>
      </c>
      <c r="W4455">
        <v>7685</v>
      </c>
      <c r="X4455" s="1">
        <v>41674</v>
      </c>
      <c r="Y4455" t="s">
        <v>53</v>
      </c>
      <c r="Z4455" t="e" vm="26">
        <v>#VALUE!</v>
      </c>
      <c r="AA4455">
        <v>48021</v>
      </c>
      <c r="AB4455" t="e" cm="1" vm="2">
        <f t="array" ref="AB4455">_FV(Table1[[#This Row],[State]],"Country/region",TRUE)</f>
        <v>#VALUE!</v>
      </c>
    </row>
    <row r="4456" spans="1:28" x14ac:dyDescent="0.35">
      <c r="A4456" t="s">
        <v>2626</v>
      </c>
      <c r="B4456">
        <v>53</v>
      </c>
      <c r="C4456" t="s">
        <v>2812</v>
      </c>
      <c r="D4456" t="s">
        <v>38</v>
      </c>
      <c r="E4456">
        <f>YEAR(Table1[[#This Row],[Order Date]])</f>
        <v>2014</v>
      </c>
      <c r="F4456">
        <v>1</v>
      </c>
      <c r="G4456">
        <f>MONTH(Table1[[#This Row],[Order Date]])</f>
        <v>2</v>
      </c>
      <c r="H4456" s="1">
        <v>41672</v>
      </c>
      <c r="I4456">
        <v>21639</v>
      </c>
      <c r="J4456" t="s">
        <v>39</v>
      </c>
      <c r="K4456">
        <v>38</v>
      </c>
      <c r="L4456">
        <v>194.3</v>
      </c>
      <c r="M4456" s="2">
        <v>0.02</v>
      </c>
      <c r="N4456">
        <v>7814.59</v>
      </c>
      <c r="O4456">
        <v>11.54</v>
      </c>
      <c r="P4456">
        <v>3408.46</v>
      </c>
      <c r="Q4456" s="2">
        <v>0.59</v>
      </c>
      <c r="R4456" t="s">
        <v>48</v>
      </c>
      <c r="S4456" t="s">
        <v>40</v>
      </c>
      <c r="T4456" t="s">
        <v>142</v>
      </c>
      <c r="U4456" t="s">
        <v>82</v>
      </c>
      <c r="V4456" t="s">
        <v>52</v>
      </c>
      <c r="W4456">
        <v>3010</v>
      </c>
      <c r="X4456" s="1">
        <v>41672</v>
      </c>
      <c r="Y4456" t="s">
        <v>34</v>
      </c>
      <c r="Z4456" t="e" vm="4">
        <v>#VALUE!</v>
      </c>
      <c r="AA4456">
        <v>90210</v>
      </c>
      <c r="AB4456" t="e" cm="1" vm="2">
        <f t="array" ref="AB4456">_FV(Table1[[#This Row],[State]],"Country/region",TRUE)</f>
        <v>#VALUE!</v>
      </c>
    </row>
    <row r="4457" spans="1:28" x14ac:dyDescent="0.35">
      <c r="A4457" t="s">
        <v>2626</v>
      </c>
      <c r="B4457">
        <v>53</v>
      </c>
      <c r="C4457" t="s">
        <v>2812</v>
      </c>
      <c r="D4457" t="s">
        <v>38</v>
      </c>
      <c r="E4457">
        <f>YEAR(Table1[[#This Row],[Order Date]])</f>
        <v>2014</v>
      </c>
      <c r="F4457">
        <v>1</v>
      </c>
      <c r="G4457">
        <f>MONTH(Table1[[#This Row],[Order Date]])</f>
        <v>2</v>
      </c>
      <c r="H4457" s="1">
        <v>41672</v>
      </c>
      <c r="I4457">
        <v>21639</v>
      </c>
      <c r="J4457" t="s">
        <v>39</v>
      </c>
      <c r="K4457">
        <v>23</v>
      </c>
      <c r="L4457">
        <v>6.98</v>
      </c>
      <c r="M4457" s="2">
        <v>7.0000000000000007E-2</v>
      </c>
      <c r="N4457">
        <v>158.99</v>
      </c>
      <c r="O4457">
        <v>9.69</v>
      </c>
      <c r="P4457">
        <v>-197.13</v>
      </c>
      <c r="Q4457" s="2">
        <v>0.83</v>
      </c>
      <c r="R4457" t="s">
        <v>29</v>
      </c>
      <c r="S4457" t="s">
        <v>30</v>
      </c>
      <c r="T4457" t="s">
        <v>2199</v>
      </c>
      <c r="U4457" t="s">
        <v>32</v>
      </c>
      <c r="V4457" t="s">
        <v>52</v>
      </c>
      <c r="W4457">
        <v>3011</v>
      </c>
      <c r="X4457" s="1">
        <v>41672</v>
      </c>
      <c r="Y4457" t="s">
        <v>34</v>
      </c>
      <c r="Z4457" t="e" vm="4">
        <v>#VALUE!</v>
      </c>
      <c r="AA4457">
        <v>90210</v>
      </c>
      <c r="AB4457" t="e" cm="1" vm="2">
        <f t="array" ref="AB4457">_FV(Table1[[#This Row],[State]],"Country/region",TRUE)</f>
        <v>#VALUE!</v>
      </c>
    </row>
    <row r="4458" spans="1:28" x14ac:dyDescent="0.35">
      <c r="A4458" t="s">
        <v>2626</v>
      </c>
      <c r="B4458">
        <v>53</v>
      </c>
      <c r="C4458" t="s">
        <v>2812</v>
      </c>
      <c r="D4458" t="s">
        <v>38</v>
      </c>
      <c r="E4458">
        <f>YEAR(Table1[[#This Row],[Order Date]])</f>
        <v>2014</v>
      </c>
      <c r="F4458">
        <v>1</v>
      </c>
      <c r="G4458">
        <f>MONTH(Table1[[#This Row],[Order Date]])</f>
        <v>2</v>
      </c>
      <c r="H4458" s="1">
        <v>41672</v>
      </c>
      <c r="I4458">
        <v>21639</v>
      </c>
      <c r="J4458" t="s">
        <v>39</v>
      </c>
      <c r="K4458">
        <v>3</v>
      </c>
      <c r="L4458">
        <v>39.979999999999997</v>
      </c>
      <c r="M4458" s="2">
        <v>0.01</v>
      </c>
      <c r="N4458">
        <v>131.5</v>
      </c>
      <c r="O4458">
        <v>9.1999999999999993</v>
      </c>
      <c r="P4458">
        <v>105.9</v>
      </c>
      <c r="Q4458" s="2">
        <v>0.65</v>
      </c>
      <c r="R4458" t="s">
        <v>48</v>
      </c>
      <c r="S4458" t="s">
        <v>59</v>
      </c>
      <c r="T4458" t="s">
        <v>2247</v>
      </c>
      <c r="U4458" t="s">
        <v>82</v>
      </c>
      <c r="V4458" t="s">
        <v>52</v>
      </c>
      <c r="W4458">
        <v>3009</v>
      </c>
      <c r="X4458" s="1">
        <v>41673</v>
      </c>
      <c r="Y4458" t="s">
        <v>34</v>
      </c>
      <c r="Z4458" t="e" vm="4">
        <v>#VALUE!</v>
      </c>
      <c r="AA4458">
        <v>90210</v>
      </c>
      <c r="AB4458" t="e" cm="1" vm="2">
        <f t="array" ref="AB4458">_FV(Table1[[#This Row],[State]],"Country/region",TRUE)</f>
        <v>#VALUE!</v>
      </c>
    </row>
    <row r="4459" spans="1:28" x14ac:dyDescent="0.35">
      <c r="A4459" t="s">
        <v>585</v>
      </c>
      <c r="B4459">
        <v>53</v>
      </c>
      <c r="C4459" t="s">
        <v>1082</v>
      </c>
      <c r="D4459" t="s">
        <v>27</v>
      </c>
      <c r="E4459">
        <f>YEAR(Table1[[#This Row],[Order Date]])</f>
        <v>2014</v>
      </c>
      <c r="F4459">
        <v>1</v>
      </c>
      <c r="G4459">
        <f>MONTH(Table1[[#This Row],[Order Date]])</f>
        <v>2</v>
      </c>
      <c r="H4459" s="1">
        <v>41672</v>
      </c>
      <c r="I4459">
        <v>12326</v>
      </c>
      <c r="J4459" t="s">
        <v>58</v>
      </c>
      <c r="K4459">
        <v>4</v>
      </c>
      <c r="L4459">
        <v>29.34</v>
      </c>
      <c r="M4459" s="2">
        <v>0.05</v>
      </c>
      <c r="N4459">
        <v>123.82</v>
      </c>
      <c r="O4459">
        <v>57.87</v>
      </c>
      <c r="P4459">
        <v>-0.37</v>
      </c>
      <c r="Q4459" s="2">
        <v>0.54</v>
      </c>
      <c r="R4459" t="s">
        <v>48</v>
      </c>
      <c r="S4459" t="s">
        <v>30</v>
      </c>
      <c r="T4459" t="s">
        <v>1463</v>
      </c>
      <c r="U4459" t="s">
        <v>82</v>
      </c>
      <c r="V4459" t="s">
        <v>33</v>
      </c>
      <c r="W4459">
        <v>1717</v>
      </c>
      <c r="X4459" s="1">
        <v>41674</v>
      </c>
      <c r="Y4459" t="s">
        <v>34</v>
      </c>
      <c r="Z4459" t="e" vm="27">
        <v>#VALUE!</v>
      </c>
      <c r="AA4459">
        <v>5401</v>
      </c>
      <c r="AB4459" t="e" cm="1" vm="2">
        <f t="array" ref="AB4459">_FV(Table1[[#This Row],[State]],"Country/region",TRUE)</f>
        <v>#VALUE!</v>
      </c>
    </row>
    <row r="4460" spans="1:28" x14ac:dyDescent="0.35">
      <c r="A4460" t="s">
        <v>2626</v>
      </c>
      <c r="B4460">
        <v>53</v>
      </c>
      <c r="C4460" t="s">
        <v>2812</v>
      </c>
      <c r="D4460" t="s">
        <v>38</v>
      </c>
      <c r="E4460">
        <f>YEAR(Table1[[#This Row],[Order Date]])</f>
        <v>2014</v>
      </c>
      <c r="F4460">
        <v>1</v>
      </c>
      <c r="G4460">
        <f>MONTH(Table1[[#This Row],[Order Date]])</f>
        <v>2</v>
      </c>
      <c r="H4460" s="1">
        <v>41672</v>
      </c>
      <c r="I4460">
        <v>21639</v>
      </c>
      <c r="J4460" t="s">
        <v>39</v>
      </c>
      <c r="K4460">
        <v>24</v>
      </c>
      <c r="L4460">
        <v>5.94</v>
      </c>
      <c r="M4460" s="2">
        <v>7.0000000000000007E-2</v>
      </c>
      <c r="N4460">
        <v>145.15</v>
      </c>
      <c r="O4460">
        <v>9.92</v>
      </c>
      <c r="P4460">
        <v>-169.16499999999999</v>
      </c>
      <c r="Q4460" s="2">
        <v>0.38</v>
      </c>
      <c r="R4460" t="s">
        <v>29</v>
      </c>
      <c r="S4460" t="s">
        <v>30</v>
      </c>
      <c r="T4460" t="s">
        <v>1555</v>
      </c>
      <c r="U4460" t="s">
        <v>67</v>
      </c>
      <c r="V4460" t="s">
        <v>52</v>
      </c>
      <c r="W4460">
        <v>3008</v>
      </c>
      <c r="X4460" s="1">
        <v>41674</v>
      </c>
      <c r="Y4460" t="s">
        <v>34</v>
      </c>
      <c r="Z4460" t="e" vm="4">
        <v>#VALUE!</v>
      </c>
      <c r="AA4460">
        <v>90210</v>
      </c>
      <c r="AB4460" t="e" cm="1" vm="2">
        <f t="array" ref="AB4460">_FV(Table1[[#This Row],[State]],"Country/region",TRUE)</f>
        <v>#VALUE!</v>
      </c>
    </row>
    <row r="4461" spans="1:28" x14ac:dyDescent="0.35">
      <c r="A4461" t="s">
        <v>3303</v>
      </c>
      <c r="B4461">
        <v>53</v>
      </c>
      <c r="C4461" t="s">
        <v>220</v>
      </c>
      <c r="D4461" t="s">
        <v>27</v>
      </c>
      <c r="E4461">
        <f>YEAR(Table1[[#This Row],[Order Date]])</f>
        <v>2014</v>
      </c>
      <c r="F4461">
        <v>1</v>
      </c>
      <c r="G4461">
        <f>MONTH(Table1[[#This Row],[Order Date]])</f>
        <v>2</v>
      </c>
      <c r="H4461" s="1">
        <v>41672</v>
      </c>
      <c r="I4461">
        <v>33958</v>
      </c>
      <c r="J4461" t="s">
        <v>58</v>
      </c>
      <c r="K4461">
        <v>14</v>
      </c>
      <c r="L4461">
        <v>25.99</v>
      </c>
      <c r="M4461" s="2">
        <v>0.09</v>
      </c>
      <c r="N4461">
        <v>336.48</v>
      </c>
      <c r="O4461">
        <v>5.37</v>
      </c>
      <c r="P4461">
        <v>5.56</v>
      </c>
      <c r="Q4461" s="2">
        <v>0.56000000000000005</v>
      </c>
      <c r="R4461" t="s">
        <v>29</v>
      </c>
      <c r="S4461" t="s">
        <v>30</v>
      </c>
      <c r="T4461" t="s">
        <v>2098</v>
      </c>
      <c r="U4461" t="s">
        <v>88</v>
      </c>
      <c r="V4461" t="s">
        <v>33</v>
      </c>
      <c r="W4461">
        <v>4783</v>
      </c>
      <c r="X4461" s="1">
        <v>41674</v>
      </c>
      <c r="Y4461" t="s">
        <v>34</v>
      </c>
      <c r="Z4461" t="e" vm="30">
        <v>#VALUE!</v>
      </c>
      <c r="AA4461">
        <v>2026</v>
      </c>
      <c r="AB4461" t="e" cm="1" vm="2">
        <f t="array" ref="AB4461">_FV(Table1[[#This Row],[State]],"Country/region",TRUE)</f>
        <v>#VALUE!</v>
      </c>
    </row>
    <row r="4462" spans="1:28" x14ac:dyDescent="0.35">
      <c r="A4462" t="s">
        <v>3304</v>
      </c>
      <c r="B4462">
        <v>53</v>
      </c>
      <c r="C4462" t="s">
        <v>220</v>
      </c>
      <c r="D4462" t="s">
        <v>27</v>
      </c>
      <c r="E4462">
        <f>YEAR(Table1[[#This Row],[Order Date]])</f>
        <v>2014</v>
      </c>
      <c r="F4462">
        <v>1</v>
      </c>
      <c r="G4462">
        <f>MONTH(Table1[[#This Row],[Order Date]])</f>
        <v>2</v>
      </c>
      <c r="H4462" s="1">
        <v>41672</v>
      </c>
      <c r="I4462">
        <v>33958</v>
      </c>
      <c r="J4462" t="s">
        <v>58</v>
      </c>
      <c r="K4462">
        <v>27</v>
      </c>
      <c r="L4462">
        <v>20.99</v>
      </c>
      <c r="M4462" s="2">
        <v>0.1</v>
      </c>
      <c r="N4462">
        <v>462.36599999999999</v>
      </c>
      <c r="O4462">
        <v>3.3</v>
      </c>
      <c r="P4462">
        <v>-120.054</v>
      </c>
      <c r="Q4462" s="2">
        <v>0.81</v>
      </c>
      <c r="R4462" t="s">
        <v>96</v>
      </c>
      <c r="S4462" t="s">
        <v>139</v>
      </c>
      <c r="T4462" t="s">
        <v>937</v>
      </c>
      <c r="U4462" t="s">
        <v>105</v>
      </c>
      <c r="V4462" t="s">
        <v>33</v>
      </c>
      <c r="W4462">
        <v>4782</v>
      </c>
      <c r="X4462" s="1">
        <v>41674</v>
      </c>
      <c r="Y4462" t="s">
        <v>34</v>
      </c>
      <c r="Z4462" t="e" vm="30">
        <v>#VALUE!</v>
      </c>
      <c r="AA4462">
        <v>2532</v>
      </c>
      <c r="AB4462" t="e" cm="1" vm="2">
        <f t="array" ref="AB4462">_FV(Table1[[#This Row],[State]],"Country/region",TRUE)</f>
        <v>#VALUE!</v>
      </c>
    </row>
    <row r="4463" spans="1:28" x14ac:dyDescent="0.35">
      <c r="A4463" t="s">
        <v>3305</v>
      </c>
      <c r="B4463">
        <v>53</v>
      </c>
      <c r="C4463" t="s">
        <v>2588</v>
      </c>
      <c r="D4463" t="s">
        <v>46</v>
      </c>
      <c r="E4463">
        <f>YEAR(Table1[[#This Row],[Order Date]])</f>
        <v>2014</v>
      </c>
      <c r="F4463">
        <v>1</v>
      </c>
      <c r="G4463">
        <f>MONTH(Table1[[#This Row],[Order Date]])</f>
        <v>2</v>
      </c>
      <c r="H4463" s="1">
        <v>41672</v>
      </c>
      <c r="I4463">
        <v>45543</v>
      </c>
      <c r="J4463" t="s">
        <v>47</v>
      </c>
      <c r="K4463">
        <v>16</v>
      </c>
      <c r="L4463">
        <v>70.89</v>
      </c>
      <c r="M4463" s="2">
        <v>0.01</v>
      </c>
      <c r="N4463">
        <v>1223.43</v>
      </c>
      <c r="O4463">
        <v>89.3</v>
      </c>
      <c r="P4463">
        <v>-1615.5853999999999</v>
      </c>
      <c r="Q4463" s="2">
        <v>0.69</v>
      </c>
      <c r="R4463" t="s">
        <v>48</v>
      </c>
      <c r="S4463" t="s">
        <v>73</v>
      </c>
      <c r="T4463" t="s">
        <v>1810</v>
      </c>
      <c r="U4463" t="s">
        <v>75</v>
      </c>
      <c r="V4463" t="s">
        <v>33</v>
      </c>
      <c r="W4463">
        <v>6410</v>
      </c>
      <c r="X4463" s="1">
        <v>41676</v>
      </c>
      <c r="Y4463" t="s">
        <v>53</v>
      </c>
      <c r="Z4463" t="e" vm="1">
        <v>#VALUE!</v>
      </c>
      <c r="AA4463">
        <v>15102</v>
      </c>
      <c r="AB4463" t="e" cm="1" vm="2">
        <f t="array" ref="AB4463">_FV(Table1[[#This Row],[State]],"Country/region",TRUE)</f>
        <v>#VALUE!</v>
      </c>
    </row>
    <row r="4464" spans="1:28" x14ac:dyDescent="0.35">
      <c r="A4464" t="s">
        <v>1814</v>
      </c>
      <c r="B4464">
        <v>53</v>
      </c>
      <c r="C4464" t="s">
        <v>1815</v>
      </c>
      <c r="D4464" t="s">
        <v>57</v>
      </c>
      <c r="E4464">
        <f>YEAR(Table1[[#This Row],[Order Date]])</f>
        <v>2014</v>
      </c>
      <c r="F4464">
        <v>1</v>
      </c>
      <c r="G4464">
        <f>MONTH(Table1[[#This Row],[Order Date]])</f>
        <v>2</v>
      </c>
      <c r="H4464" s="1">
        <v>41673</v>
      </c>
      <c r="I4464">
        <v>45059</v>
      </c>
      <c r="J4464" t="s">
        <v>39</v>
      </c>
      <c r="K4464">
        <v>35</v>
      </c>
      <c r="L4464">
        <v>37.74</v>
      </c>
      <c r="M4464" s="2">
        <v>0.05</v>
      </c>
      <c r="N4464">
        <v>1327.59</v>
      </c>
      <c r="O4464">
        <v>2.9</v>
      </c>
      <c r="P4464">
        <v>371.28</v>
      </c>
      <c r="Q4464" s="2">
        <v>0.59</v>
      </c>
      <c r="R4464" t="s">
        <v>29</v>
      </c>
      <c r="S4464" t="s">
        <v>139</v>
      </c>
      <c r="T4464" t="s">
        <v>3306</v>
      </c>
      <c r="U4464" t="s">
        <v>88</v>
      </c>
      <c r="V4464" t="s">
        <v>68</v>
      </c>
      <c r="W4464">
        <v>6354</v>
      </c>
      <c r="X4464" s="1">
        <v>41674</v>
      </c>
      <c r="Y4464" t="s">
        <v>42</v>
      </c>
      <c r="Z4464" t="e" vm="26">
        <v>#VALUE!</v>
      </c>
      <c r="AA4464">
        <v>49221</v>
      </c>
      <c r="AB4464" t="e" cm="1" vm="2">
        <f t="array" ref="AB4464">_FV(Table1[[#This Row],[State]],"Country/region",TRUE)</f>
        <v>#VALUE!</v>
      </c>
    </row>
    <row r="4465" spans="1:28" x14ac:dyDescent="0.35">
      <c r="A4465" t="s">
        <v>1814</v>
      </c>
      <c r="B4465">
        <v>53</v>
      </c>
      <c r="C4465" t="s">
        <v>1815</v>
      </c>
      <c r="D4465" t="s">
        <v>57</v>
      </c>
      <c r="E4465">
        <f>YEAR(Table1[[#This Row],[Order Date]])</f>
        <v>2014</v>
      </c>
      <c r="F4465">
        <v>1</v>
      </c>
      <c r="G4465">
        <f>MONTH(Table1[[#This Row],[Order Date]])</f>
        <v>2</v>
      </c>
      <c r="H4465" s="1">
        <v>41673</v>
      </c>
      <c r="I4465">
        <v>45059</v>
      </c>
      <c r="J4465" t="s">
        <v>39</v>
      </c>
      <c r="K4465">
        <v>39</v>
      </c>
      <c r="L4465">
        <v>95.43</v>
      </c>
      <c r="M4465" s="2">
        <v>0.09</v>
      </c>
      <c r="N4465">
        <v>3401.8</v>
      </c>
      <c r="O4465">
        <v>19.989999999999998</v>
      </c>
      <c r="P4465">
        <v>-508.87</v>
      </c>
      <c r="Q4465" s="2">
        <v>0.79</v>
      </c>
      <c r="R4465" t="s">
        <v>29</v>
      </c>
      <c r="S4465" t="s">
        <v>30</v>
      </c>
      <c r="T4465" t="s">
        <v>2168</v>
      </c>
      <c r="U4465" t="s">
        <v>32</v>
      </c>
      <c r="V4465" t="s">
        <v>68</v>
      </c>
      <c r="W4465">
        <v>6355</v>
      </c>
      <c r="X4465" s="1">
        <v>41675</v>
      </c>
      <c r="Y4465" t="s">
        <v>42</v>
      </c>
      <c r="Z4465" t="e" vm="26">
        <v>#VALUE!</v>
      </c>
      <c r="AA4465">
        <v>49221</v>
      </c>
      <c r="AB4465" t="e" cm="1" vm="2">
        <f t="array" ref="AB4465">_FV(Table1[[#This Row],[State]],"Country/region",TRUE)</f>
        <v>#VALUE!</v>
      </c>
    </row>
    <row r="4466" spans="1:28" x14ac:dyDescent="0.35">
      <c r="A4466" t="s">
        <v>94</v>
      </c>
      <c r="B4466">
        <v>53</v>
      </c>
      <c r="C4466" t="s">
        <v>1900</v>
      </c>
      <c r="D4466" t="s">
        <v>46</v>
      </c>
      <c r="E4466">
        <f>YEAR(Table1[[#This Row],[Order Date]])</f>
        <v>2014</v>
      </c>
      <c r="F4466">
        <v>1</v>
      </c>
      <c r="G4466">
        <f>MONTH(Table1[[#This Row],[Order Date]])</f>
        <v>2</v>
      </c>
      <c r="H4466" s="1">
        <v>41673</v>
      </c>
      <c r="I4466">
        <v>40102</v>
      </c>
      <c r="J4466" t="s">
        <v>131</v>
      </c>
      <c r="K4466">
        <v>46</v>
      </c>
      <c r="L4466">
        <v>8.67</v>
      </c>
      <c r="M4466" s="2">
        <v>0.06</v>
      </c>
      <c r="N4466">
        <v>412.37</v>
      </c>
      <c r="O4466">
        <v>3.5</v>
      </c>
      <c r="P4466">
        <v>2.71</v>
      </c>
      <c r="Q4466" s="2">
        <v>0.57999999999999996</v>
      </c>
      <c r="R4466" t="s">
        <v>29</v>
      </c>
      <c r="S4466" t="s">
        <v>30</v>
      </c>
      <c r="T4466" t="s">
        <v>2725</v>
      </c>
      <c r="U4466" t="s">
        <v>214</v>
      </c>
      <c r="V4466" t="s">
        <v>52</v>
      </c>
      <c r="W4466">
        <v>5671</v>
      </c>
      <c r="X4466" s="1">
        <v>41675</v>
      </c>
      <c r="Y4466" t="s">
        <v>42</v>
      </c>
      <c r="Z4466" t="e" vm="7">
        <v>#VALUE!</v>
      </c>
      <c r="AA4466">
        <v>84041</v>
      </c>
      <c r="AB4466" t="e" cm="1" vm="2">
        <f t="array" ref="AB4466">_FV(Table1[[#This Row],[State]],"Country/region",TRUE)</f>
        <v>#VALUE!</v>
      </c>
    </row>
    <row r="4467" spans="1:28" x14ac:dyDescent="0.35">
      <c r="A4467" t="s">
        <v>1142</v>
      </c>
      <c r="B4467">
        <v>53</v>
      </c>
      <c r="C4467" t="s">
        <v>2235</v>
      </c>
      <c r="D4467" t="s">
        <v>38</v>
      </c>
      <c r="E4467">
        <f>YEAR(Table1[[#This Row],[Order Date]])</f>
        <v>2014</v>
      </c>
      <c r="F4467">
        <v>1</v>
      </c>
      <c r="G4467">
        <f>MONTH(Table1[[#This Row],[Order Date]])</f>
        <v>2</v>
      </c>
      <c r="H4467" s="1">
        <v>41673</v>
      </c>
      <c r="I4467">
        <v>38784</v>
      </c>
      <c r="J4467" t="s">
        <v>131</v>
      </c>
      <c r="K4467">
        <v>50</v>
      </c>
      <c r="L4467">
        <v>6.3</v>
      </c>
      <c r="M4467" s="2">
        <v>0.09</v>
      </c>
      <c r="N4467">
        <v>298.12</v>
      </c>
      <c r="O4467">
        <v>0.5</v>
      </c>
      <c r="P4467">
        <v>137.66999999999999</v>
      </c>
      <c r="Q4467" s="2">
        <v>0.39</v>
      </c>
      <c r="R4467" t="s">
        <v>29</v>
      </c>
      <c r="S4467" t="s">
        <v>30</v>
      </c>
      <c r="T4467" t="s">
        <v>556</v>
      </c>
      <c r="U4467" t="s">
        <v>210</v>
      </c>
      <c r="V4467" t="s">
        <v>68</v>
      </c>
      <c r="W4467">
        <v>5458</v>
      </c>
      <c r="X4467" s="1">
        <v>41675</v>
      </c>
      <c r="Y4467" t="s">
        <v>34</v>
      </c>
      <c r="Z4467" t="e" vm="5">
        <v>#VALUE!</v>
      </c>
      <c r="AA4467">
        <v>55124</v>
      </c>
      <c r="AB4467" t="e" cm="1" vm="2">
        <f t="array" ref="AB4467">_FV(Table1[[#This Row],[State]],"Country/region",TRUE)</f>
        <v>#VALUE!</v>
      </c>
    </row>
    <row r="4468" spans="1:28" x14ac:dyDescent="0.35">
      <c r="A4468" t="s">
        <v>2989</v>
      </c>
      <c r="B4468">
        <v>53</v>
      </c>
      <c r="C4468" t="s">
        <v>1815</v>
      </c>
      <c r="D4468" t="s">
        <v>57</v>
      </c>
      <c r="E4468">
        <f>YEAR(Table1[[#This Row],[Order Date]])</f>
        <v>2014</v>
      </c>
      <c r="F4468">
        <v>1</v>
      </c>
      <c r="G4468">
        <f>MONTH(Table1[[#This Row],[Order Date]])</f>
        <v>2</v>
      </c>
      <c r="H4468" s="1">
        <v>41673</v>
      </c>
      <c r="I4468">
        <v>45059</v>
      </c>
      <c r="J4468" t="s">
        <v>39</v>
      </c>
      <c r="K4468">
        <v>4</v>
      </c>
      <c r="L4468">
        <v>30.42</v>
      </c>
      <c r="M4468" s="2">
        <v>0.04</v>
      </c>
      <c r="N4468">
        <v>130.13999999999999</v>
      </c>
      <c r="O4468">
        <v>8.65</v>
      </c>
      <c r="P4468">
        <v>-116.18</v>
      </c>
      <c r="Q4468" s="2">
        <v>0.74</v>
      </c>
      <c r="R4468" t="s">
        <v>96</v>
      </c>
      <c r="S4468" t="s">
        <v>30</v>
      </c>
      <c r="T4468" t="s">
        <v>268</v>
      </c>
      <c r="U4468" t="s">
        <v>102</v>
      </c>
      <c r="V4468" t="s">
        <v>33</v>
      </c>
      <c r="W4468">
        <v>6356</v>
      </c>
      <c r="X4468" s="1">
        <v>41675</v>
      </c>
      <c r="Y4468" t="s">
        <v>34</v>
      </c>
      <c r="Z4468" t="e" vm="22">
        <v>#VALUE!</v>
      </c>
      <c r="AA4468">
        <v>45431</v>
      </c>
      <c r="AB4468" t="e" cm="1" vm="2">
        <f t="array" ref="AB4468">_FV(Table1[[#This Row],[State]],"Country/region",TRUE)</f>
        <v>#VALUE!</v>
      </c>
    </row>
    <row r="4469" spans="1:28" x14ac:dyDescent="0.35">
      <c r="A4469" t="s">
        <v>2624</v>
      </c>
      <c r="B4469">
        <v>53</v>
      </c>
      <c r="C4469" t="s">
        <v>2659</v>
      </c>
      <c r="D4469" t="s">
        <v>46</v>
      </c>
      <c r="E4469">
        <f>YEAR(Table1[[#This Row],[Order Date]])</f>
        <v>2014</v>
      </c>
      <c r="F4469">
        <v>1</v>
      </c>
      <c r="G4469">
        <f>MONTH(Table1[[#This Row],[Order Date]])</f>
        <v>2</v>
      </c>
      <c r="H4469" s="1">
        <v>41673</v>
      </c>
      <c r="I4469">
        <v>21057</v>
      </c>
      <c r="J4469" t="s">
        <v>47</v>
      </c>
      <c r="K4469">
        <v>28</v>
      </c>
      <c r="L4469">
        <v>39.479999999999997</v>
      </c>
      <c r="M4469" s="2">
        <v>0.04</v>
      </c>
      <c r="N4469">
        <v>1103.67</v>
      </c>
      <c r="O4469">
        <v>1.99</v>
      </c>
      <c r="P4469">
        <v>253.61</v>
      </c>
      <c r="Q4469" s="2">
        <v>0.54</v>
      </c>
      <c r="R4469" t="s">
        <v>96</v>
      </c>
      <c r="S4469" t="s">
        <v>139</v>
      </c>
      <c r="T4469" t="s">
        <v>775</v>
      </c>
      <c r="U4469" t="s">
        <v>102</v>
      </c>
      <c r="V4469" t="s">
        <v>33</v>
      </c>
      <c r="W4469">
        <v>2915</v>
      </c>
      <c r="X4469" s="1">
        <v>41680</v>
      </c>
      <c r="Y4469" t="s">
        <v>34</v>
      </c>
      <c r="Z4469" t="e" vm="15">
        <v>#VALUE!</v>
      </c>
      <c r="AA4469">
        <v>11550</v>
      </c>
      <c r="AB4469" t="e" cm="1" vm="2">
        <f t="array" ref="AB4469">_FV(Table1[[#This Row],[State]],"Country/region",TRUE)</f>
        <v>#VALUE!</v>
      </c>
    </row>
    <row r="4470" spans="1:28" x14ac:dyDescent="0.35">
      <c r="A4470" t="s">
        <v>2292</v>
      </c>
      <c r="B4470">
        <v>53</v>
      </c>
      <c r="C4470" t="s">
        <v>1066</v>
      </c>
      <c r="D4470" t="s">
        <v>46</v>
      </c>
      <c r="E4470">
        <f>YEAR(Table1[[#This Row],[Order Date]])</f>
        <v>2014</v>
      </c>
      <c r="F4470">
        <v>1</v>
      </c>
      <c r="G4470">
        <f>MONTH(Table1[[#This Row],[Order Date]])</f>
        <v>2</v>
      </c>
      <c r="H4470" s="1">
        <v>41674</v>
      </c>
      <c r="I4470">
        <v>32484</v>
      </c>
      <c r="J4470" t="s">
        <v>39</v>
      </c>
      <c r="K4470">
        <v>9</v>
      </c>
      <c r="L4470">
        <v>300.98</v>
      </c>
      <c r="M4470" s="2">
        <v>0.1</v>
      </c>
      <c r="N4470">
        <v>2502.67</v>
      </c>
      <c r="O4470">
        <v>64.73</v>
      </c>
      <c r="P4470">
        <v>-198.8</v>
      </c>
      <c r="Q4470" s="2">
        <v>0.56000000000000005</v>
      </c>
      <c r="R4470" t="s">
        <v>48</v>
      </c>
      <c r="S4470" t="s">
        <v>49</v>
      </c>
      <c r="T4470" t="s">
        <v>811</v>
      </c>
      <c r="U4470" t="s">
        <v>51</v>
      </c>
      <c r="V4470" t="s">
        <v>76</v>
      </c>
      <c r="W4470">
        <v>4566</v>
      </c>
      <c r="X4470" s="1">
        <v>41675</v>
      </c>
      <c r="Y4470" t="s">
        <v>53</v>
      </c>
      <c r="Z4470" t="e" vm="44">
        <v>#VALUE!</v>
      </c>
      <c r="AA4470">
        <v>30144</v>
      </c>
      <c r="AB4470" t="e" cm="1" vm="2">
        <f t="array" ref="AB4470">_FV(Table1[[#This Row],[State]],"Country/region",TRUE)</f>
        <v>#VALUE!</v>
      </c>
    </row>
    <row r="4471" spans="1:28" x14ac:dyDescent="0.35">
      <c r="A4471" t="s">
        <v>283</v>
      </c>
      <c r="B4471">
        <v>53</v>
      </c>
      <c r="C4471" t="s">
        <v>305</v>
      </c>
      <c r="D4471" t="s">
        <v>46</v>
      </c>
      <c r="E4471">
        <f>YEAR(Table1[[#This Row],[Order Date]])</f>
        <v>2014</v>
      </c>
      <c r="F4471">
        <v>1</v>
      </c>
      <c r="G4471">
        <f>MONTH(Table1[[#This Row],[Order Date]])</f>
        <v>2</v>
      </c>
      <c r="H4471" s="1">
        <v>41674</v>
      </c>
      <c r="I4471">
        <v>50949</v>
      </c>
      <c r="J4471" t="s">
        <v>131</v>
      </c>
      <c r="K4471">
        <v>32</v>
      </c>
      <c r="L4471">
        <v>2.1800000000000002</v>
      </c>
      <c r="M4471" s="2">
        <v>0.09</v>
      </c>
      <c r="N4471">
        <v>73.55</v>
      </c>
      <c r="O4471">
        <v>0.78</v>
      </c>
      <c r="P4471">
        <v>7.95</v>
      </c>
      <c r="Q4471" s="2">
        <v>0.52</v>
      </c>
      <c r="R4471" t="s">
        <v>29</v>
      </c>
      <c r="S4471" t="s">
        <v>59</v>
      </c>
      <c r="T4471" t="s">
        <v>374</v>
      </c>
      <c r="U4471" t="s">
        <v>232</v>
      </c>
      <c r="V4471" t="s">
        <v>68</v>
      </c>
      <c r="W4471">
        <v>7139</v>
      </c>
      <c r="X4471" s="1">
        <v>41675</v>
      </c>
      <c r="Y4471" t="s">
        <v>42</v>
      </c>
      <c r="Z4471" t="e" vm="28">
        <v>#VALUE!</v>
      </c>
      <c r="AA4471">
        <v>65807</v>
      </c>
      <c r="AB4471" t="e" cm="1" vm="2">
        <f t="array" ref="AB4471">_FV(Table1[[#This Row],[State]],"Country/region",TRUE)</f>
        <v>#VALUE!</v>
      </c>
    </row>
    <row r="4472" spans="1:28" x14ac:dyDescent="0.35">
      <c r="A4472" t="s">
        <v>2229</v>
      </c>
      <c r="B4472">
        <v>53</v>
      </c>
      <c r="C4472" t="s">
        <v>381</v>
      </c>
      <c r="D4472" t="s">
        <v>57</v>
      </c>
      <c r="E4472">
        <f>YEAR(Table1[[#This Row],[Order Date]])</f>
        <v>2014</v>
      </c>
      <c r="F4472">
        <v>1</v>
      </c>
      <c r="G4472">
        <f>MONTH(Table1[[#This Row],[Order Date]])</f>
        <v>2</v>
      </c>
      <c r="H4472" s="1">
        <v>41674</v>
      </c>
      <c r="I4472">
        <v>34978</v>
      </c>
      <c r="J4472" t="s">
        <v>28</v>
      </c>
      <c r="K4472">
        <v>49</v>
      </c>
      <c r="L4472">
        <v>3.52</v>
      </c>
      <c r="M4472" s="2">
        <v>0.08</v>
      </c>
      <c r="N4472">
        <v>165.51</v>
      </c>
      <c r="O4472">
        <v>6.83</v>
      </c>
      <c r="P4472">
        <v>-269.90499999999997</v>
      </c>
      <c r="Q4472" s="2">
        <v>0.38</v>
      </c>
      <c r="R4472" t="s">
        <v>29</v>
      </c>
      <c r="S4472" t="s">
        <v>30</v>
      </c>
      <c r="T4472" t="s">
        <v>1888</v>
      </c>
      <c r="U4472" t="s">
        <v>67</v>
      </c>
      <c r="V4472" t="s">
        <v>68</v>
      </c>
      <c r="W4472">
        <v>4912</v>
      </c>
      <c r="X4472" s="1">
        <v>41676</v>
      </c>
      <c r="Y4472" t="s">
        <v>34</v>
      </c>
      <c r="Z4472" t="e" vm="38">
        <v>#VALUE!</v>
      </c>
      <c r="AA4472">
        <v>46016</v>
      </c>
      <c r="AB4472" t="e" cm="1" vm="2">
        <f t="array" ref="AB4472">_FV(Table1[[#This Row],[State]],"Country/region",TRUE)</f>
        <v>#VALUE!</v>
      </c>
    </row>
    <row r="4473" spans="1:28" x14ac:dyDescent="0.35">
      <c r="A4473" t="s">
        <v>2040</v>
      </c>
      <c r="B4473">
        <v>53</v>
      </c>
      <c r="C4473" t="s">
        <v>305</v>
      </c>
      <c r="D4473" t="s">
        <v>46</v>
      </c>
      <c r="E4473">
        <f>YEAR(Table1[[#This Row],[Order Date]])</f>
        <v>2014</v>
      </c>
      <c r="F4473">
        <v>1</v>
      </c>
      <c r="G4473">
        <f>MONTH(Table1[[#This Row],[Order Date]])</f>
        <v>2</v>
      </c>
      <c r="H4473" s="1">
        <v>41674</v>
      </c>
      <c r="I4473">
        <v>50949</v>
      </c>
      <c r="J4473" t="s">
        <v>131</v>
      </c>
      <c r="K4473">
        <v>46</v>
      </c>
      <c r="L4473">
        <v>125.99</v>
      </c>
      <c r="M4473" s="2">
        <v>0.08</v>
      </c>
      <c r="N4473">
        <v>4804.0384999999997</v>
      </c>
      <c r="O4473">
        <v>8.8000000000000007</v>
      </c>
      <c r="P4473">
        <v>1077.921</v>
      </c>
      <c r="Q4473" s="2">
        <v>0.59</v>
      </c>
      <c r="R4473" t="s">
        <v>96</v>
      </c>
      <c r="S4473" t="s">
        <v>30</v>
      </c>
      <c r="T4473" t="s">
        <v>846</v>
      </c>
      <c r="U4473" t="s">
        <v>105</v>
      </c>
      <c r="V4473" t="s">
        <v>68</v>
      </c>
      <c r="W4473">
        <v>7140</v>
      </c>
      <c r="X4473" s="1">
        <v>41676</v>
      </c>
      <c r="Y4473" t="s">
        <v>34</v>
      </c>
      <c r="Z4473" t="e" vm="28">
        <v>#VALUE!</v>
      </c>
      <c r="AA4473">
        <v>63130</v>
      </c>
      <c r="AB4473" t="e" cm="1" vm="2">
        <f t="array" ref="AB4473">_FV(Table1[[#This Row],[State]],"Country/region",TRUE)</f>
        <v>#VALUE!</v>
      </c>
    </row>
    <row r="4474" spans="1:28" x14ac:dyDescent="0.35">
      <c r="A4474" t="s">
        <v>1112</v>
      </c>
      <c r="B4474">
        <v>53</v>
      </c>
      <c r="C4474" t="s">
        <v>843</v>
      </c>
      <c r="D4474" t="s">
        <v>38</v>
      </c>
      <c r="E4474">
        <f>YEAR(Table1[[#This Row],[Order Date]])</f>
        <v>2014</v>
      </c>
      <c r="F4474">
        <v>1</v>
      </c>
      <c r="G4474">
        <f>MONTH(Table1[[#This Row],[Order Date]])</f>
        <v>2</v>
      </c>
      <c r="H4474" s="1">
        <v>41675</v>
      </c>
      <c r="I4474">
        <v>11719</v>
      </c>
      <c r="J4474" t="s">
        <v>39</v>
      </c>
      <c r="K4474">
        <v>30</v>
      </c>
      <c r="L4474">
        <v>21.38</v>
      </c>
      <c r="M4474" s="2">
        <v>0.09</v>
      </c>
      <c r="N4474">
        <v>616.01</v>
      </c>
      <c r="O4474">
        <v>8.99</v>
      </c>
      <c r="P4474">
        <v>-74.88</v>
      </c>
      <c r="Q4474" s="2">
        <v>0.59</v>
      </c>
      <c r="R4474" t="s">
        <v>29</v>
      </c>
      <c r="S4474" t="s">
        <v>139</v>
      </c>
      <c r="T4474" t="s">
        <v>994</v>
      </c>
      <c r="U4474" t="s">
        <v>88</v>
      </c>
      <c r="V4474" t="s">
        <v>76</v>
      </c>
      <c r="W4474">
        <v>1621</v>
      </c>
      <c r="X4474" s="1">
        <v>41675</v>
      </c>
      <c r="Y4474" t="s">
        <v>34</v>
      </c>
      <c r="Z4474" t="e" vm="35">
        <v>#VALUE!</v>
      </c>
      <c r="AA4474">
        <v>72113</v>
      </c>
      <c r="AB4474" t="e" cm="1" vm="2">
        <f t="array" ref="AB4474">_FV(Table1[[#This Row],[State]],"Country/region",TRUE)</f>
        <v>#VALUE!</v>
      </c>
    </row>
    <row r="4475" spans="1:28" x14ac:dyDescent="0.35">
      <c r="A4475" t="s">
        <v>884</v>
      </c>
      <c r="B4475">
        <v>53</v>
      </c>
      <c r="C4475" t="s">
        <v>1716</v>
      </c>
      <c r="D4475" t="s">
        <v>27</v>
      </c>
      <c r="E4475">
        <f>YEAR(Table1[[#This Row],[Order Date]])</f>
        <v>2014</v>
      </c>
      <c r="F4475">
        <v>1</v>
      </c>
      <c r="G4475">
        <f>MONTH(Table1[[#This Row],[Order Date]])</f>
        <v>2</v>
      </c>
      <c r="H4475" s="1">
        <v>41675</v>
      </c>
      <c r="I4475">
        <v>41926</v>
      </c>
      <c r="J4475" t="s">
        <v>28</v>
      </c>
      <c r="K4475">
        <v>43</v>
      </c>
      <c r="L4475">
        <v>34.76</v>
      </c>
      <c r="M4475" s="2">
        <v>0</v>
      </c>
      <c r="N4475">
        <v>1562.69</v>
      </c>
      <c r="O4475">
        <v>8.2200000000000006</v>
      </c>
      <c r="P4475">
        <v>287.74</v>
      </c>
      <c r="Q4475" s="2">
        <v>0.56999999999999995</v>
      </c>
      <c r="R4475" t="s">
        <v>29</v>
      </c>
      <c r="S4475" t="s">
        <v>30</v>
      </c>
      <c r="T4475" t="s">
        <v>2106</v>
      </c>
      <c r="U4475" t="s">
        <v>32</v>
      </c>
      <c r="V4475" t="s">
        <v>68</v>
      </c>
      <c r="W4475">
        <v>5914</v>
      </c>
      <c r="X4475" s="1">
        <v>41675</v>
      </c>
      <c r="Y4475" t="s">
        <v>34</v>
      </c>
      <c r="Z4475" t="e" vm="9">
        <v>#VALUE!</v>
      </c>
      <c r="AA4475">
        <v>68601</v>
      </c>
      <c r="AB4475" t="e" cm="1" vm="2">
        <f t="array" ref="AB4475">_FV(Table1[[#This Row],[State]],"Country/region",TRUE)</f>
        <v>#VALUE!</v>
      </c>
    </row>
    <row r="4476" spans="1:28" x14ac:dyDescent="0.35">
      <c r="A4476" t="s">
        <v>1112</v>
      </c>
      <c r="B4476">
        <v>53</v>
      </c>
      <c r="C4476" t="s">
        <v>843</v>
      </c>
      <c r="D4476" t="s">
        <v>38</v>
      </c>
      <c r="E4476">
        <f>YEAR(Table1[[#This Row],[Order Date]])</f>
        <v>2014</v>
      </c>
      <c r="F4476">
        <v>1</v>
      </c>
      <c r="G4476">
        <f>MONTH(Table1[[#This Row],[Order Date]])</f>
        <v>2</v>
      </c>
      <c r="H4476" s="1">
        <v>41675</v>
      </c>
      <c r="I4476">
        <v>11719</v>
      </c>
      <c r="J4476" t="s">
        <v>39</v>
      </c>
      <c r="K4476">
        <v>17</v>
      </c>
      <c r="L4476">
        <v>28.99</v>
      </c>
      <c r="M4476" s="2">
        <v>0.01</v>
      </c>
      <c r="N4476">
        <v>438.60849999999999</v>
      </c>
      <c r="O4476">
        <v>8.59</v>
      </c>
      <c r="P4476">
        <v>-56.045000000000002</v>
      </c>
      <c r="Q4476" s="2">
        <v>0.56000000000000005</v>
      </c>
      <c r="R4476" t="s">
        <v>96</v>
      </c>
      <c r="S4476" t="s">
        <v>80</v>
      </c>
      <c r="T4476" t="s">
        <v>1025</v>
      </c>
      <c r="U4476" t="s">
        <v>105</v>
      </c>
      <c r="V4476" t="s">
        <v>76</v>
      </c>
      <c r="W4476">
        <v>1622</v>
      </c>
      <c r="X4476" s="1">
        <v>41675</v>
      </c>
      <c r="Y4476" t="s">
        <v>34</v>
      </c>
      <c r="Z4476" t="e" vm="35">
        <v>#VALUE!</v>
      </c>
      <c r="AA4476">
        <v>72113</v>
      </c>
      <c r="AB4476" t="e" cm="1" vm="2">
        <f t="array" ref="AB4476">_FV(Table1[[#This Row],[State]],"Country/region",TRUE)</f>
        <v>#VALUE!</v>
      </c>
    </row>
    <row r="4477" spans="1:28" x14ac:dyDescent="0.35">
      <c r="A4477" t="s">
        <v>2860</v>
      </c>
      <c r="B4477">
        <v>53</v>
      </c>
      <c r="C4477" t="s">
        <v>2394</v>
      </c>
      <c r="D4477" t="s">
        <v>46</v>
      </c>
      <c r="E4477">
        <f>YEAR(Table1[[#This Row],[Order Date]])</f>
        <v>2014</v>
      </c>
      <c r="F4477">
        <v>1</v>
      </c>
      <c r="G4477">
        <f>MONTH(Table1[[#This Row],[Order Date]])</f>
        <v>2</v>
      </c>
      <c r="H4477" s="1">
        <v>41675</v>
      </c>
      <c r="I4477">
        <v>14503</v>
      </c>
      <c r="J4477" t="s">
        <v>39</v>
      </c>
      <c r="K4477">
        <v>14</v>
      </c>
      <c r="L4477">
        <v>30.56</v>
      </c>
      <c r="M4477" s="2">
        <v>0.02</v>
      </c>
      <c r="N4477">
        <v>438.47</v>
      </c>
      <c r="O4477">
        <v>2.99</v>
      </c>
      <c r="P4477">
        <v>157.88749999999999</v>
      </c>
      <c r="Q4477" s="2">
        <v>0.35</v>
      </c>
      <c r="R4477" t="s">
        <v>29</v>
      </c>
      <c r="S4477" t="s">
        <v>30</v>
      </c>
      <c r="T4477" t="s">
        <v>647</v>
      </c>
      <c r="U4477" t="s">
        <v>67</v>
      </c>
      <c r="V4477" t="s">
        <v>68</v>
      </c>
      <c r="W4477">
        <v>2035</v>
      </c>
      <c r="X4477" s="1">
        <v>41676</v>
      </c>
      <c r="Y4477" t="s">
        <v>42</v>
      </c>
      <c r="Z4477" t="e" vm="28">
        <v>#VALUE!</v>
      </c>
      <c r="AA4477">
        <v>64064</v>
      </c>
      <c r="AB4477" t="e" cm="1" vm="2">
        <f t="array" ref="AB4477">_FV(Table1[[#This Row],[State]],"Country/region",TRUE)</f>
        <v>#VALUE!</v>
      </c>
    </row>
    <row r="4478" spans="1:28" x14ac:dyDescent="0.35">
      <c r="A4478" t="s">
        <v>159</v>
      </c>
      <c r="B4478">
        <v>53</v>
      </c>
      <c r="C4478" t="s">
        <v>160</v>
      </c>
      <c r="D4478" t="s">
        <v>57</v>
      </c>
      <c r="E4478">
        <f>YEAR(Table1[[#This Row],[Order Date]])</f>
        <v>2014</v>
      </c>
      <c r="F4478">
        <v>1</v>
      </c>
      <c r="G4478">
        <f>MONTH(Table1[[#This Row],[Order Date]])</f>
        <v>2</v>
      </c>
      <c r="H4478" s="1">
        <v>41675</v>
      </c>
      <c r="I4478">
        <v>21155</v>
      </c>
      <c r="J4478" t="s">
        <v>28</v>
      </c>
      <c r="K4478">
        <v>4</v>
      </c>
      <c r="L4478">
        <v>19.98</v>
      </c>
      <c r="M4478" s="2">
        <v>7.0000000000000007E-2</v>
      </c>
      <c r="N4478">
        <v>81.78</v>
      </c>
      <c r="O4478">
        <v>5.97</v>
      </c>
      <c r="P4478">
        <v>-12.43</v>
      </c>
      <c r="Q4478" s="2">
        <v>0.38</v>
      </c>
      <c r="R4478" t="s">
        <v>29</v>
      </c>
      <c r="S4478" t="s">
        <v>30</v>
      </c>
      <c r="T4478" t="s">
        <v>2293</v>
      </c>
      <c r="U4478" t="s">
        <v>61</v>
      </c>
      <c r="V4478" t="s">
        <v>76</v>
      </c>
      <c r="W4478">
        <v>2922</v>
      </c>
      <c r="X4478" s="1">
        <v>41676</v>
      </c>
      <c r="Y4478" t="s">
        <v>34</v>
      </c>
      <c r="Z4478" t="e" vm="18">
        <v>#VALUE!</v>
      </c>
      <c r="AA4478">
        <v>23805</v>
      </c>
      <c r="AB4478" t="e" cm="1" vm="2">
        <f t="array" ref="AB4478">_FV(Table1[[#This Row],[State]],"Country/region",TRUE)</f>
        <v>#VALUE!</v>
      </c>
    </row>
    <row r="4479" spans="1:28" x14ac:dyDescent="0.35">
      <c r="A4479" t="s">
        <v>2452</v>
      </c>
      <c r="B4479">
        <v>53</v>
      </c>
      <c r="C4479" t="s">
        <v>1710</v>
      </c>
      <c r="D4479" t="s">
        <v>38</v>
      </c>
      <c r="E4479">
        <f>YEAR(Table1[[#This Row],[Order Date]])</f>
        <v>2014</v>
      </c>
      <c r="F4479">
        <v>1</v>
      </c>
      <c r="G4479">
        <f>MONTH(Table1[[#This Row],[Order Date]])</f>
        <v>2</v>
      </c>
      <c r="H4479" s="1">
        <v>41675</v>
      </c>
      <c r="I4479">
        <v>29767</v>
      </c>
      <c r="J4479" t="s">
        <v>28</v>
      </c>
      <c r="K4479">
        <v>48</v>
      </c>
      <c r="L4479">
        <v>90.24</v>
      </c>
      <c r="M4479" s="2">
        <v>0.06</v>
      </c>
      <c r="N4479">
        <v>4153.0600000000004</v>
      </c>
      <c r="O4479">
        <v>0.99</v>
      </c>
      <c r="P4479">
        <v>1499.41</v>
      </c>
      <c r="Q4479" s="2">
        <v>0.56000000000000005</v>
      </c>
      <c r="R4479" t="s">
        <v>29</v>
      </c>
      <c r="S4479" t="s">
        <v>30</v>
      </c>
      <c r="T4479" t="s">
        <v>1179</v>
      </c>
      <c r="U4479" t="s">
        <v>214</v>
      </c>
      <c r="V4479" t="s">
        <v>52</v>
      </c>
      <c r="W4479">
        <v>4192</v>
      </c>
      <c r="X4479" s="1">
        <v>41676</v>
      </c>
      <c r="Y4479" t="s">
        <v>34</v>
      </c>
      <c r="Z4479" t="e" vm="32">
        <v>#VALUE!</v>
      </c>
      <c r="AA4479">
        <v>80020</v>
      </c>
      <c r="AB4479" t="e" cm="1" vm="2">
        <f t="array" ref="AB4479">_FV(Table1[[#This Row],[State]],"Country/region",TRUE)</f>
        <v>#VALUE!</v>
      </c>
    </row>
    <row r="4480" spans="1:28" x14ac:dyDescent="0.35">
      <c r="A4480" t="s">
        <v>884</v>
      </c>
      <c r="B4480">
        <v>53</v>
      </c>
      <c r="C4480" t="s">
        <v>1716</v>
      </c>
      <c r="D4480" t="s">
        <v>27</v>
      </c>
      <c r="E4480">
        <f>YEAR(Table1[[#This Row],[Order Date]])</f>
        <v>2014</v>
      </c>
      <c r="F4480">
        <v>1</v>
      </c>
      <c r="G4480">
        <f>MONTH(Table1[[#This Row],[Order Date]])</f>
        <v>2</v>
      </c>
      <c r="H4480" s="1">
        <v>41675</v>
      </c>
      <c r="I4480">
        <v>41926</v>
      </c>
      <c r="J4480" t="s">
        <v>28</v>
      </c>
      <c r="K4480">
        <v>17</v>
      </c>
      <c r="L4480">
        <v>6.48</v>
      </c>
      <c r="M4480" s="2">
        <v>0.08</v>
      </c>
      <c r="N4480">
        <v>112.57</v>
      </c>
      <c r="O4480">
        <v>5.14</v>
      </c>
      <c r="P4480">
        <v>-28.53</v>
      </c>
      <c r="Q4480" s="2">
        <v>0.37</v>
      </c>
      <c r="R4480" t="s">
        <v>29</v>
      </c>
      <c r="S4480" t="s">
        <v>30</v>
      </c>
      <c r="T4480" t="s">
        <v>1681</v>
      </c>
      <c r="U4480" t="s">
        <v>61</v>
      </c>
      <c r="V4480" t="s">
        <v>68</v>
      </c>
      <c r="W4480">
        <v>5913</v>
      </c>
      <c r="X4480" s="1">
        <v>41676</v>
      </c>
      <c r="Y4480" t="s">
        <v>34</v>
      </c>
      <c r="Z4480" t="e" vm="9">
        <v>#VALUE!</v>
      </c>
      <c r="AA4480">
        <v>68601</v>
      </c>
      <c r="AB4480" t="e" cm="1" vm="2">
        <f t="array" ref="AB4480">_FV(Table1[[#This Row],[State]],"Country/region",TRUE)</f>
        <v>#VALUE!</v>
      </c>
    </row>
    <row r="4481" spans="1:28" x14ac:dyDescent="0.35">
      <c r="A4481" t="s">
        <v>1112</v>
      </c>
      <c r="B4481">
        <v>53</v>
      </c>
      <c r="C4481" t="s">
        <v>843</v>
      </c>
      <c r="D4481" t="s">
        <v>38</v>
      </c>
      <c r="E4481">
        <f>YEAR(Table1[[#This Row],[Order Date]])</f>
        <v>2014</v>
      </c>
      <c r="F4481">
        <v>1</v>
      </c>
      <c r="G4481">
        <f>MONTH(Table1[[#This Row],[Order Date]])</f>
        <v>2</v>
      </c>
      <c r="H4481" s="1">
        <v>41675</v>
      </c>
      <c r="I4481">
        <v>11719</v>
      </c>
      <c r="J4481" t="s">
        <v>39</v>
      </c>
      <c r="K4481">
        <v>3</v>
      </c>
      <c r="L4481">
        <v>500.97</v>
      </c>
      <c r="M4481" s="2">
        <v>0.06</v>
      </c>
      <c r="N4481">
        <v>1566.8</v>
      </c>
      <c r="O4481">
        <v>69.3</v>
      </c>
      <c r="P4481">
        <v>-1044.9222</v>
      </c>
      <c r="Q4481" s="2">
        <v>0.37</v>
      </c>
      <c r="R4481" t="s">
        <v>96</v>
      </c>
      <c r="S4481" t="s">
        <v>49</v>
      </c>
      <c r="T4481" t="s">
        <v>2798</v>
      </c>
      <c r="U4481" t="s">
        <v>98</v>
      </c>
      <c r="V4481" t="s">
        <v>76</v>
      </c>
      <c r="W4481">
        <v>1620</v>
      </c>
      <c r="X4481" s="1">
        <v>41676</v>
      </c>
      <c r="Y4481" t="s">
        <v>53</v>
      </c>
      <c r="Z4481" t="e" vm="35">
        <v>#VALUE!</v>
      </c>
      <c r="AA4481">
        <v>72113</v>
      </c>
      <c r="AB4481" t="e" cm="1" vm="2">
        <f t="array" ref="AB4481">_FV(Table1[[#This Row],[State]],"Country/region",TRUE)</f>
        <v>#VALUE!</v>
      </c>
    </row>
    <row r="4482" spans="1:28" x14ac:dyDescent="0.35">
      <c r="A4482" t="s">
        <v>571</v>
      </c>
      <c r="B4482">
        <v>53</v>
      </c>
      <c r="C4482" t="s">
        <v>572</v>
      </c>
      <c r="D4482" t="s">
        <v>46</v>
      </c>
      <c r="E4482">
        <f>YEAR(Table1[[#This Row],[Order Date]])</f>
        <v>2014</v>
      </c>
      <c r="F4482">
        <v>1</v>
      </c>
      <c r="G4482">
        <f>MONTH(Table1[[#This Row],[Order Date]])</f>
        <v>2</v>
      </c>
      <c r="H4482" s="1">
        <v>41675</v>
      </c>
      <c r="I4482">
        <v>29028</v>
      </c>
      <c r="J4482" t="s">
        <v>58</v>
      </c>
      <c r="K4482">
        <v>43</v>
      </c>
      <c r="L4482">
        <v>400.97</v>
      </c>
      <c r="M4482" s="2">
        <v>0.08</v>
      </c>
      <c r="N4482">
        <v>17131.36</v>
      </c>
      <c r="O4482">
        <v>14.7</v>
      </c>
      <c r="P4482">
        <v>4722.7700000000004</v>
      </c>
      <c r="Q4482" s="2">
        <v>0.59</v>
      </c>
      <c r="R4482" t="s">
        <v>96</v>
      </c>
      <c r="S4482" t="s">
        <v>49</v>
      </c>
      <c r="T4482" t="s">
        <v>3307</v>
      </c>
      <c r="U4482" t="s">
        <v>98</v>
      </c>
      <c r="V4482" t="s">
        <v>76</v>
      </c>
      <c r="W4482">
        <v>4074</v>
      </c>
      <c r="X4482" s="1">
        <v>41677</v>
      </c>
      <c r="Y4482" t="s">
        <v>53</v>
      </c>
      <c r="Z4482" t="e" vm="35">
        <v>#VALUE!</v>
      </c>
      <c r="AA4482">
        <v>72116</v>
      </c>
      <c r="AB4482" t="e" cm="1" vm="2">
        <f t="array" ref="AB4482">_FV(Table1[[#This Row],[State]],"Country/region",TRUE)</f>
        <v>#VALUE!</v>
      </c>
    </row>
    <row r="4483" spans="1:28" x14ac:dyDescent="0.35">
      <c r="A4483" t="s">
        <v>1047</v>
      </c>
      <c r="B4483">
        <v>53</v>
      </c>
      <c r="C4483" t="s">
        <v>1048</v>
      </c>
      <c r="D4483" t="s">
        <v>57</v>
      </c>
      <c r="E4483">
        <f>YEAR(Table1[[#This Row],[Order Date]])</f>
        <v>2014</v>
      </c>
      <c r="F4483">
        <v>1</v>
      </c>
      <c r="G4483">
        <f>MONTH(Table1[[#This Row],[Order Date]])</f>
        <v>2</v>
      </c>
      <c r="H4483" s="1">
        <v>41675</v>
      </c>
      <c r="I4483">
        <v>32007</v>
      </c>
      <c r="J4483" t="s">
        <v>47</v>
      </c>
      <c r="K4483">
        <v>41</v>
      </c>
      <c r="L4483">
        <v>417.4</v>
      </c>
      <c r="M4483" s="2">
        <v>0.06</v>
      </c>
      <c r="N4483">
        <v>17448.75</v>
      </c>
      <c r="O4483">
        <v>75.23</v>
      </c>
      <c r="P4483">
        <v>9.93</v>
      </c>
      <c r="Q4483" s="2">
        <v>0.79</v>
      </c>
      <c r="R4483" t="s">
        <v>48</v>
      </c>
      <c r="S4483" t="s">
        <v>73</v>
      </c>
      <c r="T4483" t="s">
        <v>734</v>
      </c>
      <c r="U4483" t="s">
        <v>75</v>
      </c>
      <c r="V4483" t="s">
        <v>52</v>
      </c>
      <c r="W4483">
        <v>4498</v>
      </c>
      <c r="X4483" s="1">
        <v>41679</v>
      </c>
      <c r="Y4483" t="s">
        <v>53</v>
      </c>
      <c r="Z4483" t="e" vm="23">
        <v>#VALUE!</v>
      </c>
      <c r="AA4483">
        <v>98037</v>
      </c>
      <c r="AB4483" t="e" cm="1" vm="2">
        <f t="array" ref="AB4483">_FV(Table1[[#This Row],[State]],"Country/region",TRUE)</f>
        <v>#VALUE!</v>
      </c>
    </row>
    <row r="4484" spans="1:28" x14ac:dyDescent="0.35">
      <c r="A4484" t="s">
        <v>2253</v>
      </c>
      <c r="B4484">
        <v>53</v>
      </c>
      <c r="C4484" t="s">
        <v>2071</v>
      </c>
      <c r="D4484" t="s">
        <v>57</v>
      </c>
      <c r="E4484">
        <f>YEAR(Table1[[#This Row],[Order Date]])</f>
        <v>2014</v>
      </c>
      <c r="F4484">
        <v>1</v>
      </c>
      <c r="G4484">
        <f>MONTH(Table1[[#This Row],[Order Date]])</f>
        <v>2</v>
      </c>
      <c r="H4484" s="1">
        <v>41676</v>
      </c>
      <c r="I4484">
        <v>46307</v>
      </c>
      <c r="J4484" t="s">
        <v>131</v>
      </c>
      <c r="K4484">
        <v>32</v>
      </c>
      <c r="L4484">
        <v>19.98</v>
      </c>
      <c r="M4484" s="2">
        <v>0.05</v>
      </c>
      <c r="N4484">
        <v>643.53</v>
      </c>
      <c r="O4484">
        <v>5.77</v>
      </c>
      <c r="P4484">
        <v>175.97</v>
      </c>
      <c r="Q4484" s="2">
        <v>0.38</v>
      </c>
      <c r="R4484" t="s">
        <v>29</v>
      </c>
      <c r="S4484" t="s">
        <v>30</v>
      </c>
      <c r="T4484" t="s">
        <v>1334</v>
      </c>
      <c r="U4484" t="s">
        <v>61</v>
      </c>
      <c r="V4484" t="s">
        <v>68</v>
      </c>
      <c r="W4484">
        <v>6502</v>
      </c>
      <c r="X4484" s="1">
        <v>41676</v>
      </c>
      <c r="Y4484" t="s">
        <v>34</v>
      </c>
      <c r="Z4484" t="e" vm="11">
        <v>#VALUE!</v>
      </c>
      <c r="AA4484">
        <v>75034</v>
      </c>
      <c r="AB4484" t="e" cm="1" vm="2">
        <f t="array" ref="AB4484">_FV(Table1[[#This Row],[State]],"Country/region",TRUE)</f>
        <v>#VALUE!</v>
      </c>
    </row>
    <row r="4485" spans="1:28" x14ac:dyDescent="0.35">
      <c r="A4485" t="s">
        <v>2570</v>
      </c>
      <c r="B4485">
        <v>53</v>
      </c>
      <c r="C4485" t="s">
        <v>927</v>
      </c>
      <c r="D4485" t="s">
        <v>46</v>
      </c>
      <c r="E4485">
        <f>YEAR(Table1[[#This Row],[Order Date]])</f>
        <v>2014</v>
      </c>
      <c r="F4485">
        <v>1</v>
      </c>
      <c r="G4485">
        <f>MONTH(Table1[[#This Row],[Order Date]])</f>
        <v>2</v>
      </c>
      <c r="H4485" s="1">
        <v>41676</v>
      </c>
      <c r="I4485">
        <v>43110</v>
      </c>
      <c r="J4485" t="s">
        <v>28</v>
      </c>
      <c r="K4485">
        <v>3</v>
      </c>
      <c r="L4485">
        <v>4.9800000000000004</v>
      </c>
      <c r="M4485" s="2">
        <v>0</v>
      </c>
      <c r="N4485">
        <v>21.01</v>
      </c>
      <c r="O4485">
        <v>5.0199999999999996</v>
      </c>
      <c r="P4485">
        <v>-9.69</v>
      </c>
      <c r="Q4485" s="2">
        <v>0.38</v>
      </c>
      <c r="R4485" t="s">
        <v>29</v>
      </c>
      <c r="S4485" t="s">
        <v>30</v>
      </c>
      <c r="T4485" t="s">
        <v>2147</v>
      </c>
      <c r="U4485" t="s">
        <v>61</v>
      </c>
      <c r="V4485" t="s">
        <v>76</v>
      </c>
      <c r="W4485">
        <v>6085</v>
      </c>
      <c r="X4485" s="1">
        <v>41676</v>
      </c>
      <c r="Y4485" t="s">
        <v>34</v>
      </c>
      <c r="Z4485" t="e" vm="47">
        <v>#VALUE!</v>
      </c>
      <c r="AA4485">
        <v>27604</v>
      </c>
      <c r="AB4485" t="e" cm="1" vm="2">
        <f t="array" ref="AB4485">_FV(Table1[[#This Row],[State]],"Country/region",TRUE)</f>
        <v>#VALUE!</v>
      </c>
    </row>
    <row r="4486" spans="1:28" x14ac:dyDescent="0.35">
      <c r="A4486" t="s">
        <v>295</v>
      </c>
      <c r="B4486">
        <v>53</v>
      </c>
      <c r="C4486" t="s">
        <v>296</v>
      </c>
      <c r="D4486" t="s">
        <v>38</v>
      </c>
      <c r="E4486">
        <f>YEAR(Table1[[#This Row],[Order Date]])</f>
        <v>2014</v>
      </c>
      <c r="F4486">
        <v>1</v>
      </c>
      <c r="G4486">
        <f>MONTH(Table1[[#This Row],[Order Date]])</f>
        <v>2</v>
      </c>
      <c r="H4486" s="1">
        <v>41676</v>
      </c>
      <c r="I4486">
        <v>39270</v>
      </c>
      <c r="J4486" t="s">
        <v>28</v>
      </c>
      <c r="K4486">
        <v>11</v>
      </c>
      <c r="L4486">
        <v>5.81</v>
      </c>
      <c r="M4486" s="2">
        <v>7.0000000000000007E-2</v>
      </c>
      <c r="N4486">
        <v>65.78</v>
      </c>
      <c r="O4486">
        <v>3.37</v>
      </c>
      <c r="P4486">
        <v>-17.420000000000002</v>
      </c>
      <c r="Q4486" s="2">
        <v>0.54</v>
      </c>
      <c r="R4486" t="s">
        <v>29</v>
      </c>
      <c r="S4486" t="s">
        <v>59</v>
      </c>
      <c r="T4486" t="s">
        <v>609</v>
      </c>
      <c r="U4486" t="s">
        <v>232</v>
      </c>
      <c r="V4486" t="s">
        <v>52</v>
      </c>
      <c r="W4486">
        <v>5548</v>
      </c>
      <c r="X4486" s="1">
        <v>41676</v>
      </c>
      <c r="Y4486" t="s">
        <v>34</v>
      </c>
      <c r="Z4486" t="e" vm="32">
        <v>#VALUE!</v>
      </c>
      <c r="AA4486">
        <v>80112</v>
      </c>
      <c r="AB4486" t="e" cm="1" vm="2">
        <f t="array" ref="AB4486">_FV(Table1[[#This Row],[State]],"Country/region",TRUE)</f>
        <v>#VALUE!</v>
      </c>
    </row>
    <row r="4487" spans="1:28" x14ac:dyDescent="0.35">
      <c r="A4487" t="s">
        <v>1163</v>
      </c>
      <c r="B4487">
        <v>53</v>
      </c>
      <c r="C4487" t="s">
        <v>1950</v>
      </c>
      <c r="D4487" t="s">
        <v>57</v>
      </c>
      <c r="E4487">
        <f>YEAR(Table1[[#This Row],[Order Date]])</f>
        <v>2014</v>
      </c>
      <c r="F4487">
        <v>1</v>
      </c>
      <c r="G4487">
        <f>MONTH(Table1[[#This Row],[Order Date]])</f>
        <v>2</v>
      </c>
      <c r="H4487" s="1">
        <v>41676</v>
      </c>
      <c r="I4487">
        <v>2053</v>
      </c>
      <c r="J4487" t="s">
        <v>58</v>
      </c>
      <c r="K4487">
        <v>39</v>
      </c>
      <c r="L4487">
        <v>500.98</v>
      </c>
      <c r="M4487" s="2">
        <v>0.01</v>
      </c>
      <c r="N4487">
        <v>19342.84</v>
      </c>
      <c r="O4487">
        <v>126</v>
      </c>
      <c r="P4487">
        <v>5603.95</v>
      </c>
      <c r="Q4487" s="2">
        <v>0.6</v>
      </c>
      <c r="R4487" t="s">
        <v>48</v>
      </c>
      <c r="S4487" t="s">
        <v>49</v>
      </c>
      <c r="T4487" t="s">
        <v>1979</v>
      </c>
      <c r="U4487" t="s">
        <v>51</v>
      </c>
      <c r="V4487" t="s">
        <v>68</v>
      </c>
      <c r="W4487">
        <v>297</v>
      </c>
      <c r="X4487" s="1">
        <v>41677</v>
      </c>
      <c r="Y4487" t="s">
        <v>53</v>
      </c>
      <c r="Z4487" t="e" vm="25">
        <v>#VALUE!</v>
      </c>
      <c r="AA4487">
        <v>53590</v>
      </c>
      <c r="AB4487" t="e" cm="1" vm="2">
        <f t="array" ref="AB4487">_FV(Table1[[#This Row],[State]],"Country/region",TRUE)</f>
        <v>#VALUE!</v>
      </c>
    </row>
    <row r="4488" spans="1:28" x14ac:dyDescent="0.35">
      <c r="A4488" t="s">
        <v>2606</v>
      </c>
      <c r="B4488">
        <v>53</v>
      </c>
      <c r="C4488" t="s">
        <v>2306</v>
      </c>
      <c r="D4488" t="s">
        <v>57</v>
      </c>
      <c r="E4488">
        <f>YEAR(Table1[[#This Row],[Order Date]])</f>
        <v>2014</v>
      </c>
      <c r="F4488">
        <v>1</v>
      </c>
      <c r="G4488">
        <f>MONTH(Table1[[#This Row],[Order Date]])</f>
        <v>2</v>
      </c>
      <c r="H4488" s="1">
        <v>41676</v>
      </c>
      <c r="I4488">
        <v>27622</v>
      </c>
      <c r="J4488" t="s">
        <v>131</v>
      </c>
      <c r="K4488">
        <v>4</v>
      </c>
      <c r="L4488">
        <v>320.64</v>
      </c>
      <c r="M4488" s="2">
        <v>0.09</v>
      </c>
      <c r="N4488">
        <v>1280.73</v>
      </c>
      <c r="O4488">
        <v>43.57</v>
      </c>
      <c r="P4488">
        <v>-774.89068799999995</v>
      </c>
      <c r="Q4488" s="2">
        <v>0.63</v>
      </c>
      <c r="R4488" t="s">
        <v>48</v>
      </c>
      <c r="S4488" t="s">
        <v>73</v>
      </c>
      <c r="T4488" t="s">
        <v>2339</v>
      </c>
      <c r="U4488" t="s">
        <v>75</v>
      </c>
      <c r="V4488" t="s">
        <v>33</v>
      </c>
      <c r="W4488">
        <v>3871</v>
      </c>
      <c r="X4488" s="1">
        <v>41677</v>
      </c>
      <c r="Y4488" t="s">
        <v>53</v>
      </c>
      <c r="Z4488" t="e" vm="3">
        <v>#VALUE!</v>
      </c>
      <c r="AA4488">
        <v>21501</v>
      </c>
      <c r="AB4488" t="e" cm="1" vm="2">
        <f t="array" ref="AB4488">_FV(Table1[[#This Row],[State]],"Country/region",TRUE)</f>
        <v>#VALUE!</v>
      </c>
    </row>
    <row r="4489" spans="1:28" x14ac:dyDescent="0.35">
      <c r="A4489" t="s">
        <v>2195</v>
      </c>
      <c r="B4489">
        <v>53</v>
      </c>
      <c r="C4489" t="s">
        <v>2196</v>
      </c>
      <c r="D4489" t="s">
        <v>46</v>
      </c>
      <c r="E4489">
        <f>YEAR(Table1[[#This Row],[Order Date]])</f>
        <v>2014</v>
      </c>
      <c r="F4489">
        <v>1</v>
      </c>
      <c r="G4489">
        <f>MONTH(Table1[[#This Row],[Order Date]])</f>
        <v>2</v>
      </c>
      <c r="H4489" s="1">
        <v>41676</v>
      </c>
      <c r="I4489">
        <v>57633</v>
      </c>
      <c r="J4489" t="s">
        <v>28</v>
      </c>
      <c r="K4489">
        <v>12</v>
      </c>
      <c r="L4489">
        <v>30.93</v>
      </c>
      <c r="M4489" s="2">
        <v>0.09</v>
      </c>
      <c r="N4489">
        <v>351.12</v>
      </c>
      <c r="O4489">
        <v>3.92</v>
      </c>
      <c r="P4489">
        <v>202.63</v>
      </c>
      <c r="Q4489" s="2">
        <v>0.44</v>
      </c>
      <c r="R4489" t="s">
        <v>48</v>
      </c>
      <c r="S4489" t="s">
        <v>139</v>
      </c>
      <c r="T4489" t="s">
        <v>975</v>
      </c>
      <c r="U4489" t="s">
        <v>82</v>
      </c>
      <c r="V4489" t="s">
        <v>52</v>
      </c>
      <c r="W4489">
        <v>8078</v>
      </c>
      <c r="X4489" s="1">
        <v>41677</v>
      </c>
      <c r="Y4489" t="s">
        <v>42</v>
      </c>
      <c r="Z4489" t="e" vm="4">
        <v>#VALUE!</v>
      </c>
      <c r="AA4489">
        <v>94704</v>
      </c>
      <c r="AB4489" t="e" cm="1" vm="2">
        <f t="array" ref="AB4489">_FV(Table1[[#This Row],[State]],"Country/region",TRUE)</f>
        <v>#VALUE!</v>
      </c>
    </row>
    <row r="4490" spans="1:28" x14ac:dyDescent="0.35">
      <c r="A4490" t="s">
        <v>1312</v>
      </c>
      <c r="B4490">
        <v>53</v>
      </c>
      <c r="C4490" t="s">
        <v>1313</v>
      </c>
      <c r="D4490" t="s">
        <v>27</v>
      </c>
      <c r="E4490">
        <f>YEAR(Table1[[#This Row],[Order Date]])</f>
        <v>2014</v>
      </c>
      <c r="F4490">
        <v>1</v>
      </c>
      <c r="G4490">
        <f>MONTH(Table1[[#This Row],[Order Date]])</f>
        <v>2</v>
      </c>
      <c r="H4490" s="1">
        <v>41676</v>
      </c>
      <c r="I4490">
        <v>12066</v>
      </c>
      <c r="J4490" t="s">
        <v>131</v>
      </c>
      <c r="K4490">
        <v>27</v>
      </c>
      <c r="L4490">
        <v>200.99</v>
      </c>
      <c r="M4490" s="2">
        <v>0.1</v>
      </c>
      <c r="N4490">
        <v>4442.049</v>
      </c>
      <c r="O4490">
        <v>8.08</v>
      </c>
      <c r="P4490">
        <v>720.95399999999995</v>
      </c>
      <c r="Q4490" s="2">
        <v>0.59</v>
      </c>
      <c r="R4490" t="s">
        <v>96</v>
      </c>
      <c r="S4490" t="s">
        <v>30</v>
      </c>
      <c r="T4490">
        <v>5125</v>
      </c>
      <c r="U4490" t="s">
        <v>105</v>
      </c>
      <c r="V4490" t="s">
        <v>52</v>
      </c>
      <c r="W4490">
        <v>1669</v>
      </c>
      <c r="X4490" s="1">
        <v>41677</v>
      </c>
      <c r="Y4490" t="s">
        <v>34</v>
      </c>
      <c r="Z4490" t="e" vm="4">
        <v>#VALUE!</v>
      </c>
      <c r="AA4490">
        <v>95695</v>
      </c>
      <c r="AB4490" t="e" cm="1" vm="2">
        <f t="array" ref="AB4490">_FV(Table1[[#This Row],[State]],"Country/region",TRUE)</f>
        <v>#VALUE!</v>
      </c>
    </row>
    <row r="4491" spans="1:28" x14ac:dyDescent="0.35">
      <c r="A4491" t="s">
        <v>2803</v>
      </c>
      <c r="B4491">
        <v>53</v>
      </c>
      <c r="C4491" t="s">
        <v>2162</v>
      </c>
      <c r="D4491" t="s">
        <v>46</v>
      </c>
      <c r="E4491">
        <f>YEAR(Table1[[#This Row],[Order Date]])</f>
        <v>2014</v>
      </c>
      <c r="F4491">
        <v>1</v>
      </c>
      <c r="G4491">
        <f>MONTH(Table1[[#This Row],[Order Date]])</f>
        <v>2</v>
      </c>
      <c r="H4491" s="1">
        <v>41676</v>
      </c>
      <c r="I4491">
        <v>30497</v>
      </c>
      <c r="J4491" t="s">
        <v>58</v>
      </c>
      <c r="K4491">
        <v>34</v>
      </c>
      <c r="L4491">
        <v>20.98</v>
      </c>
      <c r="M4491" s="2">
        <v>0.03</v>
      </c>
      <c r="N4491">
        <v>706.91</v>
      </c>
      <c r="O4491">
        <v>8.83</v>
      </c>
      <c r="P4491">
        <v>85.68</v>
      </c>
      <c r="Q4491" s="2">
        <v>0.37</v>
      </c>
      <c r="R4491" t="s">
        <v>29</v>
      </c>
      <c r="S4491" t="s">
        <v>30</v>
      </c>
      <c r="T4491" t="s">
        <v>197</v>
      </c>
      <c r="U4491" t="s">
        <v>67</v>
      </c>
      <c r="V4491" t="s">
        <v>76</v>
      </c>
      <c r="W4491">
        <v>4280</v>
      </c>
      <c r="X4491" s="1">
        <v>41678</v>
      </c>
      <c r="Y4491" t="s">
        <v>42</v>
      </c>
      <c r="Z4491" t="e" vm="35">
        <v>#VALUE!</v>
      </c>
      <c r="AA4491">
        <v>72032</v>
      </c>
      <c r="AB4491" t="e" cm="1" vm="2">
        <f t="array" ref="AB4491">_FV(Table1[[#This Row],[State]],"Country/region",TRUE)</f>
        <v>#VALUE!</v>
      </c>
    </row>
    <row r="4492" spans="1:28" x14ac:dyDescent="0.35">
      <c r="A4492" t="s">
        <v>403</v>
      </c>
      <c r="B4492">
        <v>53</v>
      </c>
      <c r="C4492" t="s">
        <v>404</v>
      </c>
      <c r="D4492" t="s">
        <v>57</v>
      </c>
      <c r="E4492">
        <f>YEAR(Table1[[#This Row],[Order Date]])</f>
        <v>2014</v>
      </c>
      <c r="F4492">
        <v>1</v>
      </c>
      <c r="G4492">
        <f>MONTH(Table1[[#This Row],[Order Date]])</f>
        <v>2</v>
      </c>
      <c r="H4492" s="1">
        <v>41676</v>
      </c>
      <c r="I4492">
        <v>54882</v>
      </c>
      <c r="J4492" t="s">
        <v>58</v>
      </c>
      <c r="K4492">
        <v>2</v>
      </c>
      <c r="L4492">
        <v>36.549999999999997</v>
      </c>
      <c r="M4492" s="2">
        <v>0.03</v>
      </c>
      <c r="N4492">
        <v>86.92</v>
      </c>
      <c r="O4492">
        <v>13.89</v>
      </c>
      <c r="P4492">
        <v>-43.93</v>
      </c>
      <c r="Q4492" s="2">
        <v>0.41</v>
      </c>
      <c r="R4492" t="s">
        <v>29</v>
      </c>
      <c r="S4492" t="s">
        <v>59</v>
      </c>
      <c r="T4492" t="s">
        <v>1194</v>
      </c>
      <c r="U4492" t="s">
        <v>88</v>
      </c>
      <c r="V4492" t="s">
        <v>76</v>
      </c>
      <c r="W4492">
        <v>7655</v>
      </c>
      <c r="X4492" s="1">
        <v>41678</v>
      </c>
      <c r="Y4492" t="s">
        <v>34</v>
      </c>
      <c r="Z4492" t="e" vm="14">
        <v>#VALUE!</v>
      </c>
      <c r="AA4492">
        <v>33142</v>
      </c>
      <c r="AB4492" t="e" cm="1" vm="2">
        <f t="array" ref="AB4492">_FV(Table1[[#This Row],[State]],"Country/region",TRUE)</f>
        <v>#VALUE!</v>
      </c>
    </row>
    <row r="4493" spans="1:28" x14ac:dyDescent="0.35">
      <c r="A4493" t="s">
        <v>2803</v>
      </c>
      <c r="B4493">
        <v>53</v>
      </c>
      <c r="C4493" t="s">
        <v>2162</v>
      </c>
      <c r="D4493" t="s">
        <v>46</v>
      </c>
      <c r="E4493">
        <f>YEAR(Table1[[#This Row],[Order Date]])</f>
        <v>2014</v>
      </c>
      <c r="F4493">
        <v>1</v>
      </c>
      <c r="G4493">
        <f>MONTH(Table1[[#This Row],[Order Date]])</f>
        <v>2</v>
      </c>
      <c r="H4493" s="1">
        <v>41676</v>
      </c>
      <c r="I4493">
        <v>30497</v>
      </c>
      <c r="J4493" t="s">
        <v>58</v>
      </c>
      <c r="K4493">
        <v>31</v>
      </c>
      <c r="L4493">
        <v>5.98</v>
      </c>
      <c r="M4493" s="2">
        <v>0.06</v>
      </c>
      <c r="N4493">
        <v>190.06</v>
      </c>
      <c r="O4493">
        <v>5.35</v>
      </c>
      <c r="P4493">
        <v>-61.9</v>
      </c>
      <c r="Q4493" s="2">
        <v>0.4</v>
      </c>
      <c r="R4493" t="s">
        <v>29</v>
      </c>
      <c r="S4493" t="s">
        <v>30</v>
      </c>
      <c r="T4493" t="s">
        <v>517</v>
      </c>
      <c r="U4493" t="s">
        <v>61</v>
      </c>
      <c r="V4493" t="s">
        <v>76</v>
      </c>
      <c r="W4493">
        <v>4281</v>
      </c>
      <c r="X4493" s="1">
        <v>41678</v>
      </c>
      <c r="Y4493" t="s">
        <v>34</v>
      </c>
      <c r="Z4493" t="e" vm="35">
        <v>#VALUE!</v>
      </c>
      <c r="AA4493">
        <v>72032</v>
      </c>
      <c r="AB4493" t="e" cm="1" vm="2">
        <f t="array" ref="AB4493">_FV(Table1[[#This Row],[State]],"Country/region",TRUE)</f>
        <v>#VALUE!</v>
      </c>
    </row>
    <row r="4494" spans="1:28" x14ac:dyDescent="0.35">
      <c r="A4494" t="s">
        <v>1163</v>
      </c>
      <c r="B4494">
        <v>53</v>
      </c>
      <c r="C4494" t="s">
        <v>1950</v>
      </c>
      <c r="D4494" t="s">
        <v>57</v>
      </c>
      <c r="E4494">
        <f>YEAR(Table1[[#This Row],[Order Date]])</f>
        <v>2014</v>
      </c>
      <c r="F4494">
        <v>1</v>
      </c>
      <c r="G4494">
        <f>MONTH(Table1[[#This Row],[Order Date]])</f>
        <v>2</v>
      </c>
      <c r="H4494" s="1">
        <v>41676</v>
      </c>
      <c r="I4494">
        <v>2053</v>
      </c>
      <c r="J4494" t="s">
        <v>58</v>
      </c>
      <c r="K4494">
        <v>7</v>
      </c>
      <c r="L4494">
        <v>140.99</v>
      </c>
      <c r="M4494" s="2">
        <v>0.08</v>
      </c>
      <c r="N4494">
        <v>771.78300000000002</v>
      </c>
      <c r="O4494">
        <v>4.2</v>
      </c>
      <c r="P4494">
        <v>-449.52600000000001</v>
      </c>
      <c r="Q4494" s="2">
        <v>0.59</v>
      </c>
      <c r="R4494" t="s">
        <v>96</v>
      </c>
      <c r="S4494" t="s">
        <v>30</v>
      </c>
      <c r="T4494">
        <v>7160</v>
      </c>
      <c r="U4494" t="s">
        <v>105</v>
      </c>
      <c r="V4494" t="s">
        <v>68</v>
      </c>
      <c r="W4494">
        <v>298</v>
      </c>
      <c r="X4494" s="1">
        <v>41678</v>
      </c>
      <c r="Y4494" t="s">
        <v>34</v>
      </c>
      <c r="Z4494" t="e" vm="25">
        <v>#VALUE!</v>
      </c>
      <c r="AA4494">
        <v>53590</v>
      </c>
      <c r="AB4494" t="e" cm="1" vm="2">
        <f t="array" ref="AB4494">_FV(Table1[[#This Row],[State]],"Country/region",TRUE)</f>
        <v>#VALUE!</v>
      </c>
    </row>
    <row r="4495" spans="1:28" x14ac:dyDescent="0.35">
      <c r="A4495" t="s">
        <v>926</v>
      </c>
      <c r="B4495">
        <v>53</v>
      </c>
      <c r="C4495" t="s">
        <v>927</v>
      </c>
      <c r="D4495" t="s">
        <v>46</v>
      </c>
      <c r="E4495">
        <f>YEAR(Table1[[#This Row],[Order Date]])</f>
        <v>2014</v>
      </c>
      <c r="F4495">
        <v>1</v>
      </c>
      <c r="G4495">
        <f>MONTH(Table1[[#This Row],[Order Date]])</f>
        <v>2</v>
      </c>
      <c r="H4495" s="1">
        <v>41676</v>
      </c>
      <c r="I4495">
        <v>43110</v>
      </c>
      <c r="J4495" t="s">
        <v>28</v>
      </c>
      <c r="K4495">
        <v>1</v>
      </c>
      <c r="L4495">
        <v>3499.99</v>
      </c>
      <c r="M4495" s="2">
        <v>0.05</v>
      </c>
      <c r="N4495">
        <v>3457.99</v>
      </c>
      <c r="O4495">
        <v>24.49</v>
      </c>
      <c r="P4495">
        <v>-11861.46</v>
      </c>
      <c r="Q4495" s="2">
        <v>0.37</v>
      </c>
      <c r="R4495" t="s">
        <v>96</v>
      </c>
      <c r="S4495" t="s">
        <v>40</v>
      </c>
      <c r="T4495" t="s">
        <v>869</v>
      </c>
      <c r="U4495" t="s">
        <v>192</v>
      </c>
      <c r="V4495" t="s">
        <v>76</v>
      </c>
      <c r="W4495">
        <v>6086</v>
      </c>
      <c r="X4495" s="1">
        <v>41678</v>
      </c>
      <c r="Y4495" t="s">
        <v>34</v>
      </c>
      <c r="Z4495" t="e" vm="47">
        <v>#VALUE!</v>
      </c>
      <c r="AA4495">
        <v>27801</v>
      </c>
      <c r="AB4495" t="e" cm="1" vm="2">
        <f t="array" ref="AB4495">_FV(Table1[[#This Row],[State]],"Country/region",TRUE)</f>
        <v>#VALUE!</v>
      </c>
    </row>
    <row r="4496" spans="1:28" x14ac:dyDescent="0.35">
      <c r="A4496" t="s">
        <v>2253</v>
      </c>
      <c r="B4496">
        <v>53</v>
      </c>
      <c r="C4496" t="s">
        <v>2071</v>
      </c>
      <c r="D4496" t="s">
        <v>57</v>
      </c>
      <c r="E4496">
        <f>YEAR(Table1[[#This Row],[Order Date]])</f>
        <v>2014</v>
      </c>
      <c r="F4496">
        <v>1</v>
      </c>
      <c r="G4496">
        <f>MONTH(Table1[[#This Row],[Order Date]])</f>
        <v>2</v>
      </c>
      <c r="H4496" s="1">
        <v>41676</v>
      </c>
      <c r="I4496">
        <v>46307</v>
      </c>
      <c r="J4496" t="s">
        <v>131</v>
      </c>
      <c r="K4496">
        <v>27</v>
      </c>
      <c r="L4496">
        <v>42.76</v>
      </c>
      <c r="M4496" s="2">
        <v>0.01</v>
      </c>
      <c r="N4496">
        <v>1217.77</v>
      </c>
      <c r="O4496">
        <v>6.22</v>
      </c>
      <c r="P4496">
        <v>283.14</v>
      </c>
      <c r="Q4496" s="2"/>
      <c r="R4496" t="s">
        <v>29</v>
      </c>
      <c r="S4496" t="s">
        <v>30</v>
      </c>
      <c r="T4496" t="s">
        <v>3039</v>
      </c>
      <c r="U4496" t="s">
        <v>32</v>
      </c>
      <c r="V4496" t="s">
        <v>68</v>
      </c>
      <c r="W4496">
        <v>6503</v>
      </c>
      <c r="X4496" s="1">
        <v>41679</v>
      </c>
      <c r="Y4496" t="s">
        <v>34</v>
      </c>
      <c r="Z4496" t="e" vm="11">
        <v>#VALUE!</v>
      </c>
      <c r="AA4496">
        <v>75034</v>
      </c>
      <c r="AB4496" t="e" cm="1" vm="2">
        <f t="array" ref="AB4496">_FV(Table1[[#This Row],[State]],"Country/region",TRUE)</f>
        <v>#VALUE!</v>
      </c>
    </row>
    <row r="4497" spans="1:28" x14ac:dyDescent="0.35">
      <c r="A4497" t="s">
        <v>403</v>
      </c>
      <c r="B4497">
        <v>53</v>
      </c>
      <c r="C4497" t="s">
        <v>404</v>
      </c>
      <c r="D4497" t="s">
        <v>57</v>
      </c>
      <c r="E4497">
        <f>YEAR(Table1[[#This Row],[Order Date]])</f>
        <v>2014</v>
      </c>
      <c r="F4497">
        <v>1</v>
      </c>
      <c r="G4497">
        <f>MONTH(Table1[[#This Row],[Order Date]])</f>
        <v>2</v>
      </c>
      <c r="H4497" s="1">
        <v>41676</v>
      </c>
      <c r="I4497">
        <v>54882</v>
      </c>
      <c r="J4497" t="s">
        <v>58</v>
      </c>
      <c r="K4497">
        <v>17</v>
      </c>
      <c r="L4497">
        <v>4.9800000000000004</v>
      </c>
      <c r="M4497" s="2">
        <v>0.02</v>
      </c>
      <c r="N4497">
        <v>86.29</v>
      </c>
      <c r="O4497">
        <v>0.49</v>
      </c>
      <c r="P4497">
        <v>34.979999999999997</v>
      </c>
      <c r="Q4497" s="2">
        <v>0.39</v>
      </c>
      <c r="R4497" t="s">
        <v>29</v>
      </c>
      <c r="S4497" t="s">
        <v>30</v>
      </c>
      <c r="T4497" t="s">
        <v>2065</v>
      </c>
      <c r="U4497" t="s">
        <v>210</v>
      </c>
      <c r="V4497" t="s">
        <v>76</v>
      </c>
      <c r="W4497">
        <v>7654</v>
      </c>
      <c r="X4497" s="1">
        <v>41679</v>
      </c>
      <c r="Y4497" t="s">
        <v>34</v>
      </c>
      <c r="Z4497" t="e" vm="14">
        <v>#VALUE!</v>
      </c>
      <c r="AA4497">
        <v>33142</v>
      </c>
      <c r="AB4497" t="e" cm="1" vm="2">
        <f t="array" ref="AB4497">_FV(Table1[[#This Row],[State]],"Country/region",TRUE)</f>
        <v>#VALUE!</v>
      </c>
    </row>
    <row r="4498" spans="1:28" x14ac:dyDescent="0.35">
      <c r="A4498" t="s">
        <v>710</v>
      </c>
      <c r="B4498">
        <v>53</v>
      </c>
      <c r="C4498" t="s">
        <v>711</v>
      </c>
      <c r="D4498" t="s">
        <v>57</v>
      </c>
      <c r="E4498">
        <f>YEAR(Table1[[#This Row],[Order Date]])</f>
        <v>2014</v>
      </c>
      <c r="F4498">
        <v>1</v>
      </c>
      <c r="G4498">
        <f>MONTH(Table1[[#This Row],[Order Date]])</f>
        <v>2</v>
      </c>
      <c r="H4498" s="1">
        <v>41676</v>
      </c>
      <c r="I4498">
        <v>56711</v>
      </c>
      <c r="J4498" t="s">
        <v>47</v>
      </c>
      <c r="K4498">
        <v>25</v>
      </c>
      <c r="L4498">
        <v>48.04</v>
      </c>
      <c r="M4498" s="2">
        <v>0.01</v>
      </c>
      <c r="N4498">
        <v>1279.45</v>
      </c>
      <c r="O4498">
        <v>7.23</v>
      </c>
      <c r="P4498">
        <v>558.25</v>
      </c>
      <c r="Q4498" s="2">
        <v>0.37</v>
      </c>
      <c r="R4498" t="s">
        <v>29</v>
      </c>
      <c r="S4498" t="s">
        <v>30</v>
      </c>
      <c r="T4498" t="s">
        <v>2840</v>
      </c>
      <c r="U4498" t="s">
        <v>61</v>
      </c>
      <c r="V4498" t="s">
        <v>52</v>
      </c>
      <c r="W4498">
        <v>7940</v>
      </c>
      <c r="X4498" s="1">
        <v>41681</v>
      </c>
      <c r="Y4498" t="s">
        <v>34</v>
      </c>
      <c r="Z4498" t="e" vm="42">
        <v>#VALUE!</v>
      </c>
      <c r="AA4498">
        <v>85335</v>
      </c>
      <c r="AB4498" t="e" cm="1" vm="2">
        <f t="array" ref="AB4498">_FV(Table1[[#This Row],[State]],"Country/region",TRUE)</f>
        <v>#VALUE!</v>
      </c>
    </row>
    <row r="4499" spans="1:28" x14ac:dyDescent="0.35">
      <c r="A4499" t="s">
        <v>1677</v>
      </c>
      <c r="B4499">
        <v>53</v>
      </c>
      <c r="C4499" t="s">
        <v>1527</v>
      </c>
      <c r="D4499" t="s">
        <v>46</v>
      </c>
      <c r="E4499">
        <f>YEAR(Table1[[#This Row],[Order Date]])</f>
        <v>2014</v>
      </c>
      <c r="F4499">
        <v>1</v>
      </c>
      <c r="G4499">
        <f>MONTH(Table1[[#This Row],[Order Date]])</f>
        <v>2</v>
      </c>
      <c r="H4499" s="1">
        <v>41677</v>
      </c>
      <c r="I4499">
        <v>1637</v>
      </c>
      <c r="J4499" t="s">
        <v>39</v>
      </c>
      <c r="K4499">
        <v>36</v>
      </c>
      <c r="L4499">
        <v>35.479999999999997</v>
      </c>
      <c r="M4499" s="2">
        <v>0.1</v>
      </c>
      <c r="N4499">
        <v>1225.52</v>
      </c>
      <c r="O4499">
        <v>35</v>
      </c>
      <c r="P4499">
        <v>-1191.1300000000001</v>
      </c>
      <c r="Q4499" s="2">
        <v>0.85</v>
      </c>
      <c r="R4499" t="s">
        <v>29</v>
      </c>
      <c r="S4499" t="s">
        <v>40</v>
      </c>
      <c r="T4499" t="s">
        <v>2500</v>
      </c>
      <c r="U4499" t="s">
        <v>32</v>
      </c>
      <c r="V4499" t="s">
        <v>52</v>
      </c>
      <c r="W4499">
        <v>240</v>
      </c>
      <c r="X4499" s="1">
        <v>41677</v>
      </c>
      <c r="Y4499" t="s">
        <v>42</v>
      </c>
      <c r="Z4499" t="e" vm="4">
        <v>#VALUE!</v>
      </c>
      <c r="AA4499">
        <v>95687</v>
      </c>
      <c r="AB4499" t="e" cm="1" vm="2">
        <f t="array" ref="AB4499">_FV(Table1[[#This Row],[State]],"Country/region",TRUE)</f>
        <v>#VALUE!</v>
      </c>
    </row>
    <row r="4500" spans="1:28" x14ac:dyDescent="0.35">
      <c r="A4500" t="s">
        <v>1529</v>
      </c>
      <c r="B4500">
        <v>53</v>
      </c>
      <c r="C4500" t="s">
        <v>1527</v>
      </c>
      <c r="D4500" t="s">
        <v>46</v>
      </c>
      <c r="E4500">
        <f>YEAR(Table1[[#This Row],[Order Date]])</f>
        <v>2014</v>
      </c>
      <c r="F4500">
        <v>1</v>
      </c>
      <c r="G4500">
        <f>MONTH(Table1[[#This Row],[Order Date]])</f>
        <v>2</v>
      </c>
      <c r="H4500" s="1">
        <v>41677</v>
      </c>
      <c r="I4500">
        <v>1637</v>
      </c>
      <c r="J4500" t="s">
        <v>39</v>
      </c>
      <c r="K4500">
        <v>10</v>
      </c>
      <c r="L4500">
        <v>99.99</v>
      </c>
      <c r="M4500" s="2">
        <v>7.0000000000000007E-2</v>
      </c>
      <c r="N4500">
        <v>1024.29</v>
      </c>
      <c r="O4500">
        <v>19.989999999999998</v>
      </c>
      <c r="P4500">
        <v>-95.52</v>
      </c>
      <c r="Q4500" s="2">
        <v>0.52</v>
      </c>
      <c r="R4500" t="s">
        <v>96</v>
      </c>
      <c r="S4500" t="s">
        <v>30</v>
      </c>
      <c r="T4500" t="s">
        <v>941</v>
      </c>
      <c r="U4500" t="s">
        <v>102</v>
      </c>
      <c r="V4500" t="s">
        <v>52</v>
      </c>
      <c r="W4500">
        <v>241</v>
      </c>
      <c r="X4500" s="1">
        <v>41677</v>
      </c>
      <c r="Y4500" t="s">
        <v>34</v>
      </c>
      <c r="Z4500" t="e" vm="4">
        <v>#VALUE!</v>
      </c>
      <c r="AA4500">
        <v>94591</v>
      </c>
      <c r="AB4500" t="e" cm="1" vm="2">
        <f t="array" ref="AB4500">_FV(Table1[[#This Row],[State]],"Country/region",TRUE)</f>
        <v>#VALUE!</v>
      </c>
    </row>
    <row r="4501" spans="1:28" x14ac:dyDescent="0.35">
      <c r="A4501" t="s">
        <v>2009</v>
      </c>
      <c r="B4501">
        <v>53</v>
      </c>
      <c r="C4501" t="s">
        <v>2010</v>
      </c>
      <c r="D4501" t="s">
        <v>46</v>
      </c>
      <c r="E4501">
        <f>YEAR(Table1[[#This Row],[Order Date]])</f>
        <v>2014</v>
      </c>
      <c r="F4501">
        <v>1</v>
      </c>
      <c r="G4501">
        <f>MONTH(Table1[[#This Row],[Order Date]])</f>
        <v>2</v>
      </c>
      <c r="H4501" s="1">
        <v>41677</v>
      </c>
      <c r="I4501">
        <v>31046</v>
      </c>
      <c r="J4501" t="s">
        <v>58</v>
      </c>
      <c r="K4501">
        <v>42</v>
      </c>
      <c r="L4501">
        <v>110.99</v>
      </c>
      <c r="M4501" s="2">
        <v>0.08</v>
      </c>
      <c r="N4501">
        <v>3900.5309999999999</v>
      </c>
      <c r="O4501">
        <v>2.5</v>
      </c>
      <c r="P4501">
        <v>1144.6289999999999</v>
      </c>
      <c r="Q4501" s="2">
        <v>0.56999999999999995</v>
      </c>
      <c r="R4501" t="s">
        <v>96</v>
      </c>
      <c r="S4501" t="s">
        <v>30</v>
      </c>
      <c r="T4501" t="s">
        <v>104</v>
      </c>
      <c r="U4501" t="s">
        <v>105</v>
      </c>
      <c r="V4501" t="s">
        <v>68</v>
      </c>
      <c r="W4501">
        <v>4357</v>
      </c>
      <c r="X4501" s="1">
        <v>41678</v>
      </c>
      <c r="Y4501" t="s">
        <v>34</v>
      </c>
      <c r="Z4501" t="e" vm="11">
        <v>#VALUE!</v>
      </c>
      <c r="AA4501">
        <v>75104</v>
      </c>
      <c r="AB4501" t="e" cm="1" vm="2">
        <f t="array" ref="AB4501">_FV(Table1[[#This Row],[State]],"Country/region",TRUE)</f>
        <v>#VALUE!</v>
      </c>
    </row>
    <row r="4502" spans="1:28" x14ac:dyDescent="0.35">
      <c r="A4502" t="s">
        <v>2718</v>
      </c>
      <c r="B4502">
        <v>53</v>
      </c>
      <c r="C4502" t="s">
        <v>2719</v>
      </c>
      <c r="D4502" t="s">
        <v>46</v>
      </c>
      <c r="E4502">
        <f>YEAR(Table1[[#This Row],[Order Date]])</f>
        <v>2014</v>
      </c>
      <c r="F4502">
        <v>1</v>
      </c>
      <c r="G4502">
        <f>MONTH(Table1[[#This Row],[Order Date]])</f>
        <v>2</v>
      </c>
      <c r="H4502" s="1">
        <v>41677</v>
      </c>
      <c r="I4502">
        <v>34881</v>
      </c>
      <c r="J4502" t="s">
        <v>131</v>
      </c>
      <c r="K4502">
        <v>37</v>
      </c>
      <c r="L4502">
        <v>4.9800000000000004</v>
      </c>
      <c r="M4502" s="2">
        <v>0.01</v>
      </c>
      <c r="N4502">
        <v>187.37</v>
      </c>
      <c r="O4502">
        <v>4.95</v>
      </c>
      <c r="P4502">
        <v>-85.007999999999996</v>
      </c>
      <c r="Q4502" s="2">
        <v>0.37</v>
      </c>
      <c r="R4502" t="s">
        <v>29</v>
      </c>
      <c r="S4502" t="s">
        <v>30</v>
      </c>
      <c r="T4502" t="s">
        <v>1582</v>
      </c>
      <c r="U4502" t="s">
        <v>67</v>
      </c>
      <c r="V4502" t="s">
        <v>33</v>
      </c>
      <c r="W4502">
        <v>4902</v>
      </c>
      <c r="X4502" s="1">
        <v>41679</v>
      </c>
      <c r="Y4502" t="s">
        <v>34</v>
      </c>
      <c r="Z4502" t="e" vm="15">
        <v>#VALUE!</v>
      </c>
      <c r="AA4502">
        <v>10701</v>
      </c>
      <c r="AB4502" t="e" cm="1" vm="2">
        <f t="array" ref="AB4502">_FV(Table1[[#This Row],[State]],"Country/region",TRUE)</f>
        <v>#VALUE!</v>
      </c>
    </row>
    <row r="4503" spans="1:28" x14ac:dyDescent="0.35">
      <c r="A4503" t="s">
        <v>1529</v>
      </c>
      <c r="B4503">
        <v>53</v>
      </c>
      <c r="C4503" t="s">
        <v>1527</v>
      </c>
      <c r="D4503" t="s">
        <v>46</v>
      </c>
      <c r="E4503">
        <f>YEAR(Table1[[#This Row],[Order Date]])</f>
        <v>2014</v>
      </c>
      <c r="F4503">
        <v>1</v>
      </c>
      <c r="G4503">
        <f>MONTH(Table1[[#This Row],[Order Date]])</f>
        <v>2</v>
      </c>
      <c r="H4503" s="1">
        <v>41677</v>
      </c>
      <c r="I4503">
        <v>1637</v>
      </c>
      <c r="J4503" t="s">
        <v>39</v>
      </c>
      <c r="K4503">
        <v>47</v>
      </c>
      <c r="L4503">
        <v>30.98</v>
      </c>
      <c r="M4503" s="2">
        <v>0.08</v>
      </c>
      <c r="N4503">
        <v>1348.57</v>
      </c>
      <c r="O4503">
        <v>8.99</v>
      </c>
      <c r="P4503">
        <v>19.57</v>
      </c>
      <c r="Q4503" s="2">
        <v>0.57999999999999996</v>
      </c>
      <c r="R4503" t="s">
        <v>29</v>
      </c>
      <c r="S4503" t="s">
        <v>139</v>
      </c>
      <c r="T4503" t="s">
        <v>1895</v>
      </c>
      <c r="U4503" t="s">
        <v>88</v>
      </c>
      <c r="V4503" t="s">
        <v>52</v>
      </c>
      <c r="W4503">
        <v>242</v>
      </c>
      <c r="X4503" s="1">
        <v>41679</v>
      </c>
      <c r="Y4503" t="s">
        <v>34</v>
      </c>
      <c r="Z4503" t="e" vm="4">
        <v>#VALUE!</v>
      </c>
      <c r="AA4503">
        <v>94591</v>
      </c>
      <c r="AB4503" t="e" cm="1" vm="2">
        <f t="array" ref="AB4503">_FV(Table1[[#This Row],[State]],"Country/region",TRUE)</f>
        <v>#VALUE!</v>
      </c>
    </row>
    <row r="4504" spans="1:28" x14ac:dyDescent="0.35">
      <c r="A4504" t="s">
        <v>1362</v>
      </c>
      <c r="B4504">
        <v>53</v>
      </c>
      <c r="C4504" t="s">
        <v>2010</v>
      </c>
      <c r="D4504" t="s">
        <v>46</v>
      </c>
      <c r="E4504">
        <f>YEAR(Table1[[#This Row],[Order Date]])</f>
        <v>2014</v>
      </c>
      <c r="F4504">
        <v>1</v>
      </c>
      <c r="G4504">
        <f>MONTH(Table1[[#This Row],[Order Date]])</f>
        <v>2</v>
      </c>
      <c r="H4504" s="1">
        <v>41677</v>
      </c>
      <c r="I4504">
        <v>31046</v>
      </c>
      <c r="J4504" t="s">
        <v>58</v>
      </c>
      <c r="K4504">
        <v>35</v>
      </c>
      <c r="L4504">
        <v>6.84</v>
      </c>
      <c r="M4504" s="2">
        <v>0.02</v>
      </c>
      <c r="N4504">
        <v>248.42</v>
      </c>
      <c r="O4504">
        <v>4.42</v>
      </c>
      <c r="P4504">
        <v>-58.81</v>
      </c>
      <c r="Q4504" s="2">
        <v>0.57999999999999996</v>
      </c>
      <c r="R4504" t="s">
        <v>29</v>
      </c>
      <c r="S4504" t="s">
        <v>139</v>
      </c>
      <c r="T4504" t="s">
        <v>3240</v>
      </c>
      <c r="U4504" t="s">
        <v>481</v>
      </c>
      <c r="V4504" t="s">
        <v>68</v>
      </c>
      <c r="W4504">
        <v>4358</v>
      </c>
      <c r="X4504" s="1">
        <v>41680</v>
      </c>
      <c r="Y4504" t="s">
        <v>34</v>
      </c>
      <c r="Z4504" t="e" vm="11">
        <v>#VALUE!</v>
      </c>
      <c r="AA4504">
        <v>78613</v>
      </c>
      <c r="AB4504" t="e" cm="1" vm="2">
        <f t="array" ref="AB4504">_FV(Table1[[#This Row],[State]],"Country/region",TRUE)</f>
        <v>#VALUE!</v>
      </c>
    </row>
    <row r="4505" spans="1:28" x14ac:dyDescent="0.35">
      <c r="A4505" t="s">
        <v>896</v>
      </c>
      <c r="B4505">
        <v>53</v>
      </c>
      <c r="C4505" t="s">
        <v>2544</v>
      </c>
      <c r="D4505" t="s">
        <v>38</v>
      </c>
      <c r="E4505">
        <f>YEAR(Table1[[#This Row],[Order Date]])</f>
        <v>2014</v>
      </c>
      <c r="F4505">
        <v>1</v>
      </c>
      <c r="G4505">
        <f>MONTH(Table1[[#This Row],[Order Date]])</f>
        <v>2</v>
      </c>
      <c r="H4505" s="1">
        <v>41677</v>
      </c>
      <c r="I4505">
        <v>29953</v>
      </c>
      <c r="J4505" t="s">
        <v>58</v>
      </c>
      <c r="K4505">
        <v>42</v>
      </c>
      <c r="L4505">
        <v>14.45</v>
      </c>
      <c r="M4505" s="2">
        <v>0.02</v>
      </c>
      <c r="N4505">
        <v>619.77</v>
      </c>
      <c r="O4505">
        <v>7.17</v>
      </c>
      <c r="P4505">
        <v>50.243499999999997</v>
      </c>
      <c r="Q4505" s="2">
        <v>0.38</v>
      </c>
      <c r="R4505" t="s">
        <v>29</v>
      </c>
      <c r="S4505" t="s">
        <v>30</v>
      </c>
      <c r="T4505" t="s">
        <v>2398</v>
      </c>
      <c r="U4505" t="s">
        <v>67</v>
      </c>
      <c r="V4505" t="s">
        <v>68</v>
      </c>
      <c r="W4505">
        <v>4212</v>
      </c>
      <c r="X4505" s="1">
        <v>41680</v>
      </c>
      <c r="Y4505" t="s">
        <v>34</v>
      </c>
      <c r="Z4505" t="e" vm="28">
        <v>#VALUE!</v>
      </c>
      <c r="AA4505">
        <v>63105</v>
      </c>
      <c r="AB4505" t="e" cm="1" vm="2">
        <f t="array" ref="AB4505">_FV(Table1[[#This Row],[State]],"Country/region",TRUE)</f>
        <v>#VALUE!</v>
      </c>
    </row>
    <row r="4506" spans="1:28" x14ac:dyDescent="0.35">
      <c r="A4506" t="s">
        <v>3242</v>
      </c>
      <c r="B4506">
        <v>53</v>
      </c>
      <c r="C4506" t="s">
        <v>109</v>
      </c>
      <c r="D4506" t="s">
        <v>38</v>
      </c>
      <c r="E4506">
        <f>YEAR(Table1[[#This Row],[Order Date]])</f>
        <v>2014</v>
      </c>
      <c r="F4506">
        <v>1</v>
      </c>
      <c r="G4506">
        <f>MONTH(Table1[[#This Row],[Order Date]])</f>
        <v>2</v>
      </c>
      <c r="H4506" s="1">
        <v>41677</v>
      </c>
      <c r="I4506">
        <v>21824</v>
      </c>
      <c r="J4506" t="s">
        <v>47</v>
      </c>
      <c r="K4506">
        <v>37</v>
      </c>
      <c r="L4506">
        <v>90.98</v>
      </c>
      <c r="M4506" s="2">
        <v>0.04</v>
      </c>
      <c r="N4506">
        <v>3351.55</v>
      </c>
      <c r="O4506">
        <v>56.2</v>
      </c>
      <c r="P4506">
        <v>-1036.92</v>
      </c>
      <c r="Q4506" s="2">
        <v>0.74</v>
      </c>
      <c r="R4506" t="s">
        <v>48</v>
      </c>
      <c r="S4506" t="s">
        <v>80</v>
      </c>
      <c r="T4506" t="s">
        <v>515</v>
      </c>
      <c r="U4506" t="s">
        <v>82</v>
      </c>
      <c r="V4506" t="s">
        <v>68</v>
      </c>
      <c r="W4506">
        <v>3037</v>
      </c>
      <c r="X4506" s="1">
        <v>41684</v>
      </c>
      <c r="Y4506" t="s">
        <v>42</v>
      </c>
      <c r="Z4506" t="e" vm="11">
        <v>#VALUE!</v>
      </c>
      <c r="AA4506">
        <v>78521</v>
      </c>
      <c r="AB4506" t="e" cm="1" vm="2">
        <f t="array" ref="AB4506">_FV(Table1[[#This Row],[State]],"Country/region",TRUE)</f>
        <v>#VALUE!</v>
      </c>
    </row>
    <row r="4507" spans="1:28" x14ac:dyDescent="0.35">
      <c r="A4507" t="s">
        <v>397</v>
      </c>
      <c r="B4507">
        <v>53</v>
      </c>
      <c r="C4507" t="s">
        <v>381</v>
      </c>
      <c r="D4507" t="s">
        <v>57</v>
      </c>
      <c r="E4507">
        <f>YEAR(Table1[[#This Row],[Order Date]])</f>
        <v>2014</v>
      </c>
      <c r="F4507">
        <v>1</v>
      </c>
      <c r="G4507">
        <f>MONTH(Table1[[#This Row],[Order Date]])</f>
        <v>2</v>
      </c>
      <c r="H4507" s="1">
        <v>41678</v>
      </c>
      <c r="I4507">
        <v>22532</v>
      </c>
      <c r="J4507" t="s">
        <v>58</v>
      </c>
      <c r="K4507">
        <v>13</v>
      </c>
      <c r="L4507">
        <v>8.85</v>
      </c>
      <c r="M4507" s="2">
        <v>0.03</v>
      </c>
      <c r="N4507">
        <v>121.66</v>
      </c>
      <c r="O4507">
        <v>5.6</v>
      </c>
      <c r="P4507">
        <v>-11.798999999999999</v>
      </c>
      <c r="Q4507" s="2">
        <v>0.36</v>
      </c>
      <c r="R4507" t="s">
        <v>29</v>
      </c>
      <c r="S4507" t="s">
        <v>30</v>
      </c>
      <c r="T4507" t="s">
        <v>1707</v>
      </c>
      <c r="U4507" t="s">
        <v>67</v>
      </c>
      <c r="V4507" t="s">
        <v>68</v>
      </c>
      <c r="W4507">
        <v>3140</v>
      </c>
      <c r="X4507" s="1">
        <v>41678</v>
      </c>
      <c r="Y4507" t="s">
        <v>34</v>
      </c>
      <c r="Z4507" t="e" vm="16">
        <v>#VALUE!</v>
      </c>
      <c r="AA4507">
        <v>60517</v>
      </c>
      <c r="AB4507" t="e" cm="1" vm="2">
        <f t="array" ref="AB4507">_FV(Table1[[#This Row],[State]],"Country/region",TRUE)</f>
        <v>#VALUE!</v>
      </c>
    </row>
    <row r="4508" spans="1:28" x14ac:dyDescent="0.35">
      <c r="A4508" t="s">
        <v>2341</v>
      </c>
      <c r="B4508">
        <v>53</v>
      </c>
      <c r="C4508" t="s">
        <v>892</v>
      </c>
      <c r="D4508" t="s">
        <v>46</v>
      </c>
      <c r="E4508">
        <f>YEAR(Table1[[#This Row],[Order Date]])</f>
        <v>2014</v>
      </c>
      <c r="F4508">
        <v>1</v>
      </c>
      <c r="G4508">
        <f>MONTH(Table1[[#This Row],[Order Date]])</f>
        <v>2</v>
      </c>
      <c r="H4508" s="1">
        <v>41678</v>
      </c>
      <c r="I4508">
        <v>57922</v>
      </c>
      <c r="J4508" t="s">
        <v>58</v>
      </c>
      <c r="K4508">
        <v>50</v>
      </c>
      <c r="L4508">
        <v>6.84</v>
      </c>
      <c r="M4508" s="2">
        <v>0.04</v>
      </c>
      <c r="N4508">
        <v>343.26</v>
      </c>
      <c r="O4508">
        <v>8.3699999999999992</v>
      </c>
      <c r="P4508">
        <v>-287.27999999999997</v>
      </c>
      <c r="Q4508" s="2">
        <v>0.57999999999999996</v>
      </c>
      <c r="R4508" t="s">
        <v>29</v>
      </c>
      <c r="S4508" t="s">
        <v>139</v>
      </c>
      <c r="T4508" t="s">
        <v>480</v>
      </c>
      <c r="U4508" t="s">
        <v>481</v>
      </c>
      <c r="V4508" t="s">
        <v>68</v>
      </c>
      <c r="W4508">
        <v>8114</v>
      </c>
      <c r="X4508" s="1">
        <v>41678</v>
      </c>
      <c r="Y4508" t="s">
        <v>34</v>
      </c>
      <c r="Z4508" t="e" vm="38">
        <v>#VALUE!</v>
      </c>
      <c r="AA4508">
        <v>47905</v>
      </c>
      <c r="AB4508" t="e" cm="1" vm="2">
        <f t="array" ref="AB4508">_FV(Table1[[#This Row],[State]],"Country/region",TRUE)</f>
        <v>#VALUE!</v>
      </c>
    </row>
    <row r="4509" spans="1:28" x14ac:dyDescent="0.35">
      <c r="A4509" t="s">
        <v>528</v>
      </c>
      <c r="B4509">
        <v>53</v>
      </c>
      <c r="C4509" t="s">
        <v>529</v>
      </c>
      <c r="D4509" t="s">
        <v>38</v>
      </c>
      <c r="E4509">
        <f>YEAR(Table1[[#This Row],[Order Date]])</f>
        <v>2014</v>
      </c>
      <c r="F4509">
        <v>1</v>
      </c>
      <c r="G4509">
        <f>MONTH(Table1[[#This Row],[Order Date]])</f>
        <v>2</v>
      </c>
      <c r="H4509" s="1">
        <v>41678</v>
      </c>
      <c r="I4509">
        <v>15300</v>
      </c>
      <c r="J4509" t="s">
        <v>28</v>
      </c>
      <c r="K4509">
        <v>42</v>
      </c>
      <c r="L4509">
        <v>5.28</v>
      </c>
      <c r="M4509" s="2">
        <v>0.05</v>
      </c>
      <c r="N4509">
        <v>229.88</v>
      </c>
      <c r="O4509">
        <v>5.0599999999999996</v>
      </c>
      <c r="P4509">
        <v>-75.25</v>
      </c>
      <c r="Q4509" s="2">
        <v>0.37</v>
      </c>
      <c r="R4509" t="s">
        <v>29</v>
      </c>
      <c r="S4509" t="s">
        <v>30</v>
      </c>
      <c r="T4509" t="s">
        <v>2773</v>
      </c>
      <c r="U4509" t="s">
        <v>61</v>
      </c>
      <c r="V4509" t="s">
        <v>52</v>
      </c>
      <c r="W4509">
        <v>2142</v>
      </c>
      <c r="X4509" s="1">
        <v>41680</v>
      </c>
      <c r="Y4509" t="s">
        <v>42</v>
      </c>
      <c r="Z4509" t="e" vm="7">
        <v>#VALUE!</v>
      </c>
      <c r="AA4509">
        <v>84604</v>
      </c>
      <c r="AB4509" t="e" cm="1" vm="2">
        <f t="array" ref="AB4509">_FV(Table1[[#This Row],[State]],"Country/region",TRUE)</f>
        <v>#VALUE!</v>
      </c>
    </row>
    <row r="4510" spans="1:28" x14ac:dyDescent="0.35">
      <c r="A4510" t="s">
        <v>3250</v>
      </c>
      <c r="B4510">
        <v>53</v>
      </c>
      <c r="C4510" t="s">
        <v>2623</v>
      </c>
      <c r="D4510" t="s">
        <v>27</v>
      </c>
      <c r="E4510">
        <f>YEAR(Table1[[#This Row],[Order Date]])</f>
        <v>2014</v>
      </c>
      <c r="F4510">
        <v>1</v>
      </c>
      <c r="G4510">
        <f>MONTH(Table1[[#This Row],[Order Date]])</f>
        <v>2</v>
      </c>
      <c r="H4510" s="1">
        <v>41679</v>
      </c>
      <c r="I4510">
        <v>15428</v>
      </c>
      <c r="J4510" t="s">
        <v>58</v>
      </c>
      <c r="K4510">
        <v>50</v>
      </c>
      <c r="L4510">
        <v>29.1</v>
      </c>
      <c r="M4510" s="2">
        <v>0.09</v>
      </c>
      <c r="N4510">
        <v>1444.96</v>
      </c>
      <c r="O4510">
        <v>4</v>
      </c>
      <c r="P4510">
        <v>-6.34</v>
      </c>
      <c r="Q4510" s="2">
        <v>0.78</v>
      </c>
      <c r="R4510" t="s">
        <v>96</v>
      </c>
      <c r="S4510" t="s">
        <v>30</v>
      </c>
      <c r="T4510" t="s">
        <v>1298</v>
      </c>
      <c r="U4510" t="s">
        <v>102</v>
      </c>
      <c r="V4510" t="s">
        <v>52</v>
      </c>
      <c r="W4510">
        <v>2155</v>
      </c>
      <c r="X4510" s="1">
        <v>41680</v>
      </c>
      <c r="Y4510" t="s">
        <v>42</v>
      </c>
      <c r="Z4510" t="e" vm="8">
        <v>#VALUE!</v>
      </c>
      <c r="AA4510">
        <v>97007</v>
      </c>
      <c r="AB4510" t="e" cm="1" vm="2">
        <f t="array" ref="AB4510">_FV(Table1[[#This Row],[State]],"Country/region",TRUE)</f>
        <v>#VALUE!</v>
      </c>
    </row>
    <row r="4511" spans="1:28" x14ac:dyDescent="0.35">
      <c r="A4511" t="s">
        <v>3250</v>
      </c>
      <c r="B4511">
        <v>53</v>
      </c>
      <c r="C4511" t="s">
        <v>2623</v>
      </c>
      <c r="D4511" t="s">
        <v>27</v>
      </c>
      <c r="E4511">
        <f>YEAR(Table1[[#This Row],[Order Date]])</f>
        <v>2014</v>
      </c>
      <c r="F4511">
        <v>1</v>
      </c>
      <c r="G4511">
        <f>MONTH(Table1[[#This Row],[Order Date]])</f>
        <v>2</v>
      </c>
      <c r="H4511" s="1">
        <v>41679</v>
      </c>
      <c r="I4511">
        <v>15428</v>
      </c>
      <c r="J4511" t="s">
        <v>58</v>
      </c>
      <c r="K4511">
        <v>10</v>
      </c>
      <c r="L4511">
        <v>110.99</v>
      </c>
      <c r="M4511" s="2">
        <v>0.01</v>
      </c>
      <c r="N4511">
        <v>941.62149999999997</v>
      </c>
      <c r="O4511">
        <v>8.99</v>
      </c>
      <c r="P4511">
        <v>-186.67</v>
      </c>
      <c r="Q4511" s="2">
        <v>0.56999999999999995</v>
      </c>
      <c r="R4511" t="s">
        <v>96</v>
      </c>
      <c r="S4511" t="s">
        <v>30</v>
      </c>
      <c r="T4511" t="s">
        <v>1992</v>
      </c>
      <c r="U4511" t="s">
        <v>105</v>
      </c>
      <c r="V4511" t="s">
        <v>52</v>
      </c>
      <c r="W4511">
        <v>2156</v>
      </c>
      <c r="X4511" s="1">
        <v>41682</v>
      </c>
      <c r="Y4511" t="s">
        <v>34</v>
      </c>
      <c r="Z4511" t="e" vm="8">
        <v>#VALUE!</v>
      </c>
      <c r="AA4511">
        <v>97007</v>
      </c>
      <c r="AB4511" t="e" cm="1" vm="2">
        <f t="array" ref="AB4511">_FV(Table1[[#This Row],[State]],"Country/region",TRUE)</f>
        <v>#VALUE!</v>
      </c>
    </row>
    <row r="4512" spans="1:28" x14ac:dyDescent="0.35">
      <c r="A4512" t="s">
        <v>2768</v>
      </c>
      <c r="B4512">
        <v>53</v>
      </c>
      <c r="C4512" t="s">
        <v>720</v>
      </c>
      <c r="D4512" t="s">
        <v>38</v>
      </c>
      <c r="E4512">
        <f>YEAR(Table1[[#This Row],[Order Date]])</f>
        <v>2014</v>
      </c>
      <c r="F4512">
        <v>1</v>
      </c>
      <c r="G4512">
        <f>MONTH(Table1[[#This Row],[Order Date]])</f>
        <v>2</v>
      </c>
      <c r="H4512" s="1">
        <v>41680</v>
      </c>
      <c r="I4512">
        <v>21989</v>
      </c>
      <c r="J4512" t="s">
        <v>47</v>
      </c>
      <c r="K4512">
        <v>9</v>
      </c>
      <c r="L4512">
        <v>12.07</v>
      </c>
      <c r="M4512" s="2">
        <v>0.03</v>
      </c>
      <c r="N4512">
        <v>118.95</v>
      </c>
      <c r="O4512">
        <v>6.2</v>
      </c>
      <c r="P4512">
        <v>30.8</v>
      </c>
      <c r="Q4512" s="2">
        <v>0.52</v>
      </c>
      <c r="R4512" t="s">
        <v>48</v>
      </c>
      <c r="S4512" t="s">
        <v>59</v>
      </c>
      <c r="T4512" t="s">
        <v>2980</v>
      </c>
      <c r="U4512" t="s">
        <v>82</v>
      </c>
      <c r="V4512" t="s">
        <v>33</v>
      </c>
      <c r="W4512">
        <v>3069</v>
      </c>
      <c r="X4512" s="1">
        <v>41680</v>
      </c>
      <c r="Y4512" t="s">
        <v>34</v>
      </c>
      <c r="Z4512" t="e" vm="1">
        <v>#VALUE!</v>
      </c>
      <c r="AA4512">
        <v>15235</v>
      </c>
      <c r="AB4512" t="e" cm="1" vm="2">
        <f t="array" ref="AB4512">_FV(Table1[[#This Row],[State]],"Country/region",TRUE)</f>
        <v>#VALUE!</v>
      </c>
    </row>
    <row r="4513" spans="1:28" x14ac:dyDescent="0.35">
      <c r="A4513" t="s">
        <v>887</v>
      </c>
      <c r="B4513">
        <v>53</v>
      </c>
      <c r="C4513" t="s">
        <v>744</v>
      </c>
      <c r="D4513" t="s">
        <v>46</v>
      </c>
      <c r="E4513">
        <f>YEAR(Table1[[#This Row],[Order Date]])</f>
        <v>2014</v>
      </c>
      <c r="F4513">
        <v>1</v>
      </c>
      <c r="G4513">
        <f>MONTH(Table1[[#This Row],[Order Date]])</f>
        <v>2</v>
      </c>
      <c r="H4513" s="1">
        <v>41680</v>
      </c>
      <c r="I4513">
        <v>49892</v>
      </c>
      <c r="J4513" t="s">
        <v>47</v>
      </c>
      <c r="K4513">
        <v>26</v>
      </c>
      <c r="L4513">
        <v>4.4800000000000004</v>
      </c>
      <c r="M4513" s="2">
        <v>0.02</v>
      </c>
      <c r="N4513">
        <v>171.14</v>
      </c>
      <c r="O4513">
        <v>49</v>
      </c>
      <c r="P4513">
        <v>-1172.75</v>
      </c>
      <c r="Q4513" s="2">
        <v>0.6</v>
      </c>
      <c r="R4513" t="s">
        <v>29</v>
      </c>
      <c r="S4513" t="s">
        <v>40</v>
      </c>
      <c r="T4513" t="s">
        <v>1259</v>
      </c>
      <c r="U4513" t="s">
        <v>214</v>
      </c>
      <c r="V4513" t="s">
        <v>33</v>
      </c>
      <c r="W4513">
        <v>6982</v>
      </c>
      <c r="X4513" s="1">
        <v>41680</v>
      </c>
      <c r="Y4513" t="s">
        <v>34</v>
      </c>
      <c r="Z4513" t="e" vm="15">
        <v>#VALUE!</v>
      </c>
      <c r="AA4513">
        <v>13905</v>
      </c>
      <c r="AB4513" t="e" cm="1" vm="2">
        <f t="array" ref="AB4513">_FV(Table1[[#This Row],[State]],"Country/region",TRUE)</f>
        <v>#VALUE!</v>
      </c>
    </row>
    <row r="4514" spans="1:28" x14ac:dyDescent="0.35">
      <c r="A4514" t="s">
        <v>2768</v>
      </c>
      <c r="B4514">
        <v>53</v>
      </c>
      <c r="C4514" t="s">
        <v>720</v>
      </c>
      <c r="D4514" t="s">
        <v>38</v>
      </c>
      <c r="E4514">
        <f>YEAR(Table1[[#This Row],[Order Date]])</f>
        <v>2014</v>
      </c>
      <c r="F4514">
        <v>1</v>
      </c>
      <c r="G4514">
        <f>MONTH(Table1[[#This Row],[Order Date]])</f>
        <v>2</v>
      </c>
      <c r="H4514" s="1">
        <v>41680</v>
      </c>
      <c r="I4514">
        <v>21989</v>
      </c>
      <c r="J4514" t="s">
        <v>47</v>
      </c>
      <c r="K4514">
        <v>35</v>
      </c>
      <c r="L4514">
        <v>125.99</v>
      </c>
      <c r="M4514" s="2">
        <v>0.04</v>
      </c>
      <c r="N4514">
        <v>3814.1709999999998</v>
      </c>
      <c r="O4514">
        <v>4.2</v>
      </c>
      <c r="P4514">
        <v>1077.1289999999999</v>
      </c>
      <c r="Q4514" s="2">
        <v>0.56999999999999995</v>
      </c>
      <c r="R4514" t="s">
        <v>96</v>
      </c>
      <c r="S4514" t="s">
        <v>30</v>
      </c>
      <c r="T4514" t="s">
        <v>1911</v>
      </c>
      <c r="U4514" t="s">
        <v>105</v>
      </c>
      <c r="V4514" t="s">
        <v>33</v>
      </c>
      <c r="W4514">
        <v>3070</v>
      </c>
      <c r="X4514" s="1">
        <v>41680</v>
      </c>
      <c r="Y4514" t="s">
        <v>34</v>
      </c>
      <c r="Z4514" t="e" vm="1">
        <v>#VALUE!</v>
      </c>
      <c r="AA4514">
        <v>15235</v>
      </c>
      <c r="AB4514" t="e" cm="1" vm="2">
        <f t="array" ref="AB4514">_FV(Table1[[#This Row],[State]],"Country/region",TRUE)</f>
        <v>#VALUE!</v>
      </c>
    </row>
    <row r="4515" spans="1:28" x14ac:dyDescent="0.35">
      <c r="A4515" t="s">
        <v>3308</v>
      </c>
      <c r="B4515">
        <v>53</v>
      </c>
      <c r="C4515" t="s">
        <v>1045</v>
      </c>
      <c r="D4515" t="s">
        <v>27</v>
      </c>
      <c r="E4515">
        <f>YEAR(Table1[[#This Row],[Order Date]])</f>
        <v>2014</v>
      </c>
      <c r="F4515">
        <v>1</v>
      </c>
      <c r="G4515">
        <f>MONTH(Table1[[#This Row],[Order Date]])</f>
        <v>2</v>
      </c>
      <c r="H4515" s="1">
        <v>41680</v>
      </c>
      <c r="I4515">
        <v>33764</v>
      </c>
      <c r="J4515" t="s">
        <v>58</v>
      </c>
      <c r="K4515">
        <v>31</v>
      </c>
      <c r="L4515">
        <v>7.08</v>
      </c>
      <c r="M4515" s="2">
        <v>0.01</v>
      </c>
      <c r="N4515">
        <v>226.15</v>
      </c>
      <c r="O4515">
        <v>2.35</v>
      </c>
      <c r="P4515">
        <v>35.979999999999997</v>
      </c>
      <c r="Q4515" s="2">
        <v>0.47</v>
      </c>
      <c r="R4515" t="s">
        <v>29</v>
      </c>
      <c r="S4515" t="s">
        <v>59</v>
      </c>
      <c r="T4515" t="s">
        <v>1275</v>
      </c>
      <c r="U4515" t="s">
        <v>88</v>
      </c>
      <c r="V4515" t="s">
        <v>33</v>
      </c>
      <c r="W4515">
        <v>4749</v>
      </c>
      <c r="X4515" s="1">
        <v>41681</v>
      </c>
      <c r="Y4515" t="s">
        <v>34</v>
      </c>
      <c r="Z4515" t="e" vm="15">
        <v>#VALUE!</v>
      </c>
      <c r="AA4515">
        <v>11703</v>
      </c>
      <c r="AB4515" t="e" cm="1" vm="2">
        <f t="array" ref="AB4515">_FV(Table1[[#This Row],[State]],"Country/region",TRUE)</f>
        <v>#VALUE!</v>
      </c>
    </row>
    <row r="4516" spans="1:28" x14ac:dyDescent="0.35">
      <c r="A4516" t="s">
        <v>3309</v>
      </c>
      <c r="B4516">
        <v>53</v>
      </c>
      <c r="C4516" t="s">
        <v>1045</v>
      </c>
      <c r="D4516" t="s">
        <v>27</v>
      </c>
      <c r="E4516">
        <f>YEAR(Table1[[#This Row],[Order Date]])</f>
        <v>2014</v>
      </c>
      <c r="F4516">
        <v>1</v>
      </c>
      <c r="G4516">
        <f>MONTH(Table1[[#This Row],[Order Date]])</f>
        <v>2</v>
      </c>
      <c r="H4516" s="1">
        <v>41680</v>
      </c>
      <c r="I4516">
        <v>33764</v>
      </c>
      <c r="J4516" t="s">
        <v>58</v>
      </c>
      <c r="K4516">
        <v>6</v>
      </c>
      <c r="L4516">
        <v>205.99</v>
      </c>
      <c r="M4516" s="2">
        <v>0.06</v>
      </c>
      <c r="N4516">
        <v>1029.8855000000001</v>
      </c>
      <c r="O4516">
        <v>8.99</v>
      </c>
      <c r="P4516">
        <v>-620.82899999999995</v>
      </c>
      <c r="Q4516" s="2">
        <v>0.56000000000000005</v>
      </c>
      <c r="R4516" t="s">
        <v>96</v>
      </c>
      <c r="S4516" t="s">
        <v>30</v>
      </c>
      <c r="T4516" t="s">
        <v>686</v>
      </c>
      <c r="U4516" t="s">
        <v>105</v>
      </c>
      <c r="V4516" t="s">
        <v>52</v>
      </c>
      <c r="W4516">
        <v>4751</v>
      </c>
      <c r="X4516" s="1">
        <v>41681</v>
      </c>
      <c r="Y4516" t="s">
        <v>42</v>
      </c>
      <c r="Z4516" t="e" vm="23">
        <v>#VALUE!</v>
      </c>
      <c r="AA4516">
        <v>98502</v>
      </c>
      <c r="AB4516" t="e" cm="1" vm="2">
        <f t="array" ref="AB4516">_FV(Table1[[#This Row],[State]],"Country/region",TRUE)</f>
        <v>#VALUE!</v>
      </c>
    </row>
    <row r="4517" spans="1:28" x14ac:dyDescent="0.35">
      <c r="A4517" t="s">
        <v>893</v>
      </c>
      <c r="B4517">
        <v>53</v>
      </c>
      <c r="C4517" t="s">
        <v>1448</v>
      </c>
      <c r="D4517" t="s">
        <v>46</v>
      </c>
      <c r="E4517">
        <f>YEAR(Table1[[#This Row],[Order Date]])</f>
        <v>2014</v>
      </c>
      <c r="F4517">
        <v>1</v>
      </c>
      <c r="G4517">
        <f>MONTH(Table1[[#This Row],[Order Date]])</f>
        <v>2</v>
      </c>
      <c r="H4517" s="1">
        <v>41680</v>
      </c>
      <c r="I4517">
        <v>51461</v>
      </c>
      <c r="J4517" t="s">
        <v>39</v>
      </c>
      <c r="K4517">
        <v>43</v>
      </c>
      <c r="L4517">
        <v>19.989999999999998</v>
      </c>
      <c r="M4517" s="2">
        <v>7.0000000000000007E-2</v>
      </c>
      <c r="N4517">
        <v>858.53</v>
      </c>
      <c r="O4517">
        <v>11.17</v>
      </c>
      <c r="P4517">
        <v>-97.54</v>
      </c>
      <c r="Q4517" s="2">
        <v>0.6</v>
      </c>
      <c r="R4517" t="s">
        <v>48</v>
      </c>
      <c r="S4517" t="s">
        <v>40</v>
      </c>
      <c r="T4517" t="s">
        <v>118</v>
      </c>
      <c r="U4517" t="s">
        <v>82</v>
      </c>
      <c r="V4517" t="s">
        <v>68</v>
      </c>
      <c r="W4517">
        <v>7209</v>
      </c>
      <c r="X4517" s="1">
        <v>41682</v>
      </c>
      <c r="Y4517" t="s">
        <v>34</v>
      </c>
      <c r="Z4517" t="e" vm="38">
        <v>#VALUE!</v>
      </c>
      <c r="AA4517">
        <v>46203</v>
      </c>
      <c r="AB4517" t="e" cm="1" vm="2">
        <f t="array" ref="AB4517">_FV(Table1[[#This Row],[State]],"Country/region",TRUE)</f>
        <v>#VALUE!</v>
      </c>
    </row>
    <row r="4518" spans="1:28" x14ac:dyDescent="0.35">
      <c r="A4518" t="s">
        <v>3309</v>
      </c>
      <c r="B4518">
        <v>53</v>
      </c>
      <c r="C4518" t="s">
        <v>1045</v>
      </c>
      <c r="D4518" t="s">
        <v>27</v>
      </c>
      <c r="E4518">
        <f>YEAR(Table1[[#This Row],[Order Date]])</f>
        <v>2014</v>
      </c>
      <c r="F4518">
        <v>1</v>
      </c>
      <c r="G4518">
        <f>MONTH(Table1[[#This Row],[Order Date]])</f>
        <v>2</v>
      </c>
      <c r="H4518" s="1">
        <v>41680</v>
      </c>
      <c r="I4518">
        <v>33764</v>
      </c>
      <c r="J4518" t="s">
        <v>58</v>
      </c>
      <c r="K4518">
        <v>4</v>
      </c>
      <c r="L4518">
        <v>120.33</v>
      </c>
      <c r="M4518" s="2">
        <v>0</v>
      </c>
      <c r="N4518">
        <v>539.82000000000005</v>
      </c>
      <c r="O4518">
        <v>19.989999999999998</v>
      </c>
      <c r="P4518">
        <v>-64.78</v>
      </c>
      <c r="Q4518" s="2">
        <v>0.59</v>
      </c>
      <c r="R4518" t="s">
        <v>29</v>
      </c>
      <c r="S4518" t="s">
        <v>30</v>
      </c>
      <c r="T4518" t="s">
        <v>2707</v>
      </c>
      <c r="U4518" t="s">
        <v>32</v>
      </c>
      <c r="V4518" t="s">
        <v>52</v>
      </c>
      <c r="W4518">
        <v>4750</v>
      </c>
      <c r="X4518" s="1">
        <v>41682</v>
      </c>
      <c r="Y4518" t="s">
        <v>34</v>
      </c>
      <c r="Z4518" t="e" vm="23">
        <v>#VALUE!</v>
      </c>
      <c r="AA4518">
        <v>98502</v>
      </c>
      <c r="AB4518" t="e" cm="1" vm="2">
        <f t="array" ref="AB4518">_FV(Table1[[#This Row],[State]],"Country/region",TRUE)</f>
        <v>#VALUE!</v>
      </c>
    </row>
    <row r="4519" spans="1:28" x14ac:dyDescent="0.35">
      <c r="A4519" t="s">
        <v>1579</v>
      </c>
      <c r="B4519">
        <v>53</v>
      </c>
      <c r="C4519" t="s">
        <v>1580</v>
      </c>
      <c r="D4519" t="s">
        <v>27</v>
      </c>
      <c r="E4519">
        <f>YEAR(Table1[[#This Row],[Order Date]])</f>
        <v>2014</v>
      </c>
      <c r="F4519">
        <v>1</v>
      </c>
      <c r="G4519">
        <f>MONTH(Table1[[#This Row],[Order Date]])</f>
        <v>2</v>
      </c>
      <c r="H4519" s="1">
        <v>41680</v>
      </c>
      <c r="I4519">
        <v>28773</v>
      </c>
      <c r="J4519" t="s">
        <v>47</v>
      </c>
      <c r="K4519">
        <v>48</v>
      </c>
      <c r="L4519">
        <v>55.99</v>
      </c>
      <c r="M4519" s="2">
        <v>0.05</v>
      </c>
      <c r="N4519">
        <v>2174.4189999999999</v>
      </c>
      <c r="O4519">
        <v>5</v>
      </c>
      <c r="P4519">
        <v>-211.69499999999999</v>
      </c>
      <c r="Q4519" s="2">
        <v>0.83</v>
      </c>
      <c r="R4519" t="s">
        <v>96</v>
      </c>
      <c r="S4519" t="s">
        <v>139</v>
      </c>
      <c r="T4519" t="s">
        <v>1160</v>
      </c>
      <c r="U4519" t="s">
        <v>105</v>
      </c>
      <c r="V4519" t="s">
        <v>52</v>
      </c>
      <c r="W4519">
        <v>4030</v>
      </c>
      <c r="X4519" s="1">
        <v>41687</v>
      </c>
      <c r="Y4519" t="s">
        <v>34</v>
      </c>
      <c r="Z4519" t="e" vm="39">
        <v>#VALUE!</v>
      </c>
      <c r="AA4519">
        <v>88001</v>
      </c>
      <c r="AB4519" t="e" cm="1" vm="2">
        <f t="array" ref="AB4519">_FV(Table1[[#This Row],[State]],"Country/region",TRUE)</f>
        <v>#VALUE!</v>
      </c>
    </row>
    <row r="4520" spans="1:28" x14ac:dyDescent="0.35">
      <c r="A4520" t="s">
        <v>2257</v>
      </c>
      <c r="B4520">
        <v>53</v>
      </c>
      <c r="C4520" t="s">
        <v>2812</v>
      </c>
      <c r="D4520" t="s">
        <v>38</v>
      </c>
      <c r="E4520">
        <f>YEAR(Table1[[#This Row],[Order Date]])</f>
        <v>2014</v>
      </c>
      <c r="F4520">
        <v>1</v>
      </c>
      <c r="G4520">
        <f>MONTH(Table1[[#This Row],[Order Date]])</f>
        <v>2</v>
      </c>
      <c r="H4520" s="1">
        <v>41681</v>
      </c>
      <c r="I4520">
        <v>34243</v>
      </c>
      <c r="J4520" t="s">
        <v>28</v>
      </c>
      <c r="K4520">
        <v>40</v>
      </c>
      <c r="L4520">
        <v>7.28</v>
      </c>
      <c r="M4520" s="2">
        <v>0.04</v>
      </c>
      <c r="N4520">
        <v>297.33999999999997</v>
      </c>
      <c r="O4520">
        <v>11.15</v>
      </c>
      <c r="P4520">
        <v>-270.95999999999998</v>
      </c>
      <c r="Q4520" s="2">
        <v>0.37</v>
      </c>
      <c r="R4520" t="s">
        <v>29</v>
      </c>
      <c r="S4520" t="s">
        <v>30</v>
      </c>
      <c r="T4520" t="s">
        <v>598</v>
      </c>
      <c r="U4520" t="s">
        <v>61</v>
      </c>
      <c r="V4520" t="s">
        <v>52</v>
      </c>
      <c r="W4520">
        <v>4815</v>
      </c>
      <c r="X4520" s="1">
        <v>41682</v>
      </c>
      <c r="Y4520" t="s">
        <v>42</v>
      </c>
      <c r="Z4520" t="e" vm="4">
        <v>#VALUE!</v>
      </c>
      <c r="AA4520">
        <v>94513</v>
      </c>
      <c r="AB4520" t="e" cm="1" vm="2">
        <f t="array" ref="AB4520">_FV(Table1[[#This Row],[State]],"Country/region",TRUE)</f>
        <v>#VALUE!</v>
      </c>
    </row>
    <row r="4521" spans="1:28" x14ac:dyDescent="0.35">
      <c r="A4521" t="s">
        <v>2391</v>
      </c>
      <c r="B4521">
        <v>53</v>
      </c>
      <c r="C4521" t="s">
        <v>2527</v>
      </c>
      <c r="D4521" t="s">
        <v>38</v>
      </c>
      <c r="E4521">
        <f>YEAR(Table1[[#This Row],[Order Date]])</f>
        <v>2014</v>
      </c>
      <c r="F4521">
        <v>1</v>
      </c>
      <c r="G4521">
        <f>MONTH(Table1[[#This Row],[Order Date]])</f>
        <v>2</v>
      </c>
      <c r="H4521" s="1">
        <v>41681</v>
      </c>
      <c r="I4521">
        <v>18244</v>
      </c>
      <c r="J4521" t="s">
        <v>58</v>
      </c>
      <c r="K4521">
        <v>1</v>
      </c>
      <c r="L4521">
        <v>140.81</v>
      </c>
      <c r="M4521" s="2">
        <v>0</v>
      </c>
      <c r="N4521">
        <v>172.34</v>
      </c>
      <c r="O4521">
        <v>24.49</v>
      </c>
      <c r="P4521">
        <v>-73.22</v>
      </c>
      <c r="Q4521" s="2">
        <v>0.56999999999999995</v>
      </c>
      <c r="R4521" t="s">
        <v>48</v>
      </c>
      <c r="S4521" t="s">
        <v>40</v>
      </c>
      <c r="T4521" t="s">
        <v>2551</v>
      </c>
      <c r="U4521" t="s">
        <v>51</v>
      </c>
      <c r="V4521" t="s">
        <v>33</v>
      </c>
      <c r="W4521">
        <v>2512</v>
      </c>
      <c r="X4521" s="1">
        <v>41683</v>
      </c>
      <c r="Y4521" t="s">
        <v>34</v>
      </c>
      <c r="Z4521" t="e" vm="22">
        <v>#VALUE!</v>
      </c>
      <c r="AA4521">
        <v>43952</v>
      </c>
      <c r="AB4521" t="e" cm="1" vm="2">
        <f t="array" ref="AB4521">_FV(Table1[[#This Row],[State]],"Country/region",TRUE)</f>
        <v>#VALUE!</v>
      </c>
    </row>
    <row r="4522" spans="1:28" x14ac:dyDescent="0.35">
      <c r="A4522" t="s">
        <v>2257</v>
      </c>
      <c r="B4522">
        <v>53</v>
      </c>
      <c r="C4522" t="s">
        <v>2812</v>
      </c>
      <c r="D4522" t="s">
        <v>38</v>
      </c>
      <c r="E4522">
        <f>YEAR(Table1[[#This Row],[Order Date]])</f>
        <v>2014</v>
      </c>
      <c r="F4522">
        <v>1</v>
      </c>
      <c r="G4522">
        <f>MONTH(Table1[[#This Row],[Order Date]])</f>
        <v>2</v>
      </c>
      <c r="H4522" s="1">
        <v>41681</v>
      </c>
      <c r="I4522">
        <v>34243</v>
      </c>
      <c r="J4522" t="s">
        <v>28</v>
      </c>
      <c r="K4522">
        <v>10</v>
      </c>
      <c r="L4522">
        <v>8.75</v>
      </c>
      <c r="M4522" s="2">
        <v>0.08</v>
      </c>
      <c r="N4522">
        <v>89.04</v>
      </c>
      <c r="O4522">
        <v>8.5399999999999991</v>
      </c>
      <c r="P4522">
        <v>-16.489999999999998</v>
      </c>
      <c r="Q4522" s="2">
        <v>0.43</v>
      </c>
      <c r="R4522" t="s">
        <v>48</v>
      </c>
      <c r="S4522" t="s">
        <v>139</v>
      </c>
      <c r="T4522" t="s">
        <v>2250</v>
      </c>
      <c r="U4522" t="s">
        <v>82</v>
      </c>
      <c r="V4522" t="s">
        <v>52</v>
      </c>
      <c r="W4522">
        <v>4814</v>
      </c>
      <c r="X4522" s="1">
        <v>41683</v>
      </c>
      <c r="Y4522" t="s">
        <v>34</v>
      </c>
      <c r="Z4522" t="e" vm="4">
        <v>#VALUE!</v>
      </c>
      <c r="AA4522">
        <v>94513</v>
      </c>
      <c r="AB4522" t="e" cm="1" vm="2">
        <f t="array" ref="AB4522">_FV(Table1[[#This Row],[State]],"Country/region",TRUE)</f>
        <v>#VALUE!</v>
      </c>
    </row>
    <row r="4523" spans="1:28" x14ac:dyDescent="0.35">
      <c r="A4523" t="s">
        <v>2257</v>
      </c>
      <c r="B4523">
        <v>53</v>
      </c>
      <c r="C4523" t="s">
        <v>2812</v>
      </c>
      <c r="D4523" t="s">
        <v>38</v>
      </c>
      <c r="E4523">
        <f>YEAR(Table1[[#This Row],[Order Date]])</f>
        <v>2014</v>
      </c>
      <c r="F4523">
        <v>1</v>
      </c>
      <c r="G4523">
        <f>MONTH(Table1[[#This Row],[Order Date]])</f>
        <v>2</v>
      </c>
      <c r="H4523" s="1">
        <v>41681</v>
      </c>
      <c r="I4523">
        <v>34243</v>
      </c>
      <c r="J4523" t="s">
        <v>28</v>
      </c>
      <c r="K4523">
        <v>35</v>
      </c>
      <c r="L4523">
        <v>35.479999999999997</v>
      </c>
      <c r="M4523" s="2">
        <v>0.02</v>
      </c>
      <c r="N4523">
        <v>1264.1300000000001</v>
      </c>
      <c r="O4523">
        <v>35</v>
      </c>
      <c r="P4523">
        <v>-1087.3599999999999</v>
      </c>
      <c r="Q4523" s="2">
        <v>0.85</v>
      </c>
      <c r="R4523" t="s">
        <v>29</v>
      </c>
      <c r="S4523" t="s">
        <v>40</v>
      </c>
      <c r="T4523" t="s">
        <v>2500</v>
      </c>
      <c r="U4523" t="s">
        <v>32</v>
      </c>
      <c r="V4523" t="s">
        <v>52</v>
      </c>
      <c r="W4523">
        <v>4816</v>
      </c>
      <c r="X4523" s="1">
        <v>41683</v>
      </c>
      <c r="Y4523" t="s">
        <v>34</v>
      </c>
      <c r="Z4523" t="e" vm="4">
        <v>#VALUE!</v>
      </c>
      <c r="AA4523">
        <v>94513</v>
      </c>
      <c r="AB4523" t="e" cm="1" vm="2">
        <f t="array" ref="AB4523">_FV(Table1[[#This Row],[State]],"Country/region",TRUE)</f>
        <v>#VALUE!</v>
      </c>
    </row>
    <row r="4524" spans="1:28" x14ac:dyDescent="0.35">
      <c r="A4524" t="s">
        <v>1455</v>
      </c>
      <c r="B4524">
        <v>53</v>
      </c>
      <c r="C4524" t="s">
        <v>1456</v>
      </c>
      <c r="D4524" t="s">
        <v>27</v>
      </c>
      <c r="E4524">
        <f>YEAR(Table1[[#This Row],[Order Date]])</f>
        <v>2014</v>
      </c>
      <c r="F4524">
        <v>1</v>
      </c>
      <c r="G4524">
        <f>MONTH(Table1[[#This Row],[Order Date]])</f>
        <v>2</v>
      </c>
      <c r="H4524" s="1">
        <v>41681</v>
      </c>
      <c r="I4524">
        <v>6403</v>
      </c>
      <c r="J4524" t="s">
        <v>47</v>
      </c>
      <c r="K4524">
        <v>41</v>
      </c>
      <c r="L4524">
        <v>419.19</v>
      </c>
      <c r="M4524" s="2">
        <v>0</v>
      </c>
      <c r="N4524">
        <v>17874.259999999998</v>
      </c>
      <c r="O4524">
        <v>19.989999999999998</v>
      </c>
      <c r="P4524">
        <v>6247.95</v>
      </c>
      <c r="Q4524" s="2">
        <v>0.57999999999999996</v>
      </c>
      <c r="R4524" t="s">
        <v>29</v>
      </c>
      <c r="S4524" t="s">
        <v>30</v>
      </c>
      <c r="T4524" t="s">
        <v>1311</v>
      </c>
      <c r="U4524" t="s">
        <v>32</v>
      </c>
      <c r="V4524" t="s">
        <v>33</v>
      </c>
      <c r="W4524">
        <v>891</v>
      </c>
      <c r="X4524" s="1">
        <v>41683</v>
      </c>
      <c r="Y4524" t="s">
        <v>34</v>
      </c>
      <c r="Z4524" t="e" vm="22">
        <v>#VALUE!</v>
      </c>
      <c r="AA4524">
        <v>43026</v>
      </c>
      <c r="AB4524" t="e" cm="1" vm="2">
        <f t="array" ref="AB4524">_FV(Table1[[#This Row],[State]],"Country/region",TRUE)</f>
        <v>#VALUE!</v>
      </c>
    </row>
    <row r="4525" spans="1:28" x14ac:dyDescent="0.35">
      <c r="A4525" t="s">
        <v>2222</v>
      </c>
      <c r="B4525">
        <v>53</v>
      </c>
      <c r="C4525" t="s">
        <v>212</v>
      </c>
      <c r="D4525" t="s">
        <v>38</v>
      </c>
      <c r="E4525">
        <f>YEAR(Table1[[#This Row],[Order Date]])</f>
        <v>2014</v>
      </c>
      <c r="F4525">
        <v>1</v>
      </c>
      <c r="G4525">
        <f>MONTH(Table1[[#This Row],[Order Date]])</f>
        <v>2</v>
      </c>
      <c r="H4525" s="1">
        <v>41682</v>
      </c>
      <c r="I4525">
        <v>45156</v>
      </c>
      <c r="J4525" t="s">
        <v>47</v>
      </c>
      <c r="K4525">
        <v>30</v>
      </c>
      <c r="L4525">
        <v>20.48</v>
      </c>
      <c r="M4525" s="2">
        <v>0.01</v>
      </c>
      <c r="N4525">
        <v>663.24</v>
      </c>
      <c r="O4525">
        <v>6.32</v>
      </c>
      <c r="P4525">
        <v>76.33</v>
      </c>
      <c r="Q4525" s="2">
        <v>0.57999999999999996</v>
      </c>
      <c r="R4525" t="s">
        <v>29</v>
      </c>
      <c r="S4525" t="s">
        <v>30</v>
      </c>
      <c r="T4525" t="s">
        <v>1553</v>
      </c>
      <c r="U4525" t="s">
        <v>214</v>
      </c>
      <c r="V4525" t="s">
        <v>76</v>
      </c>
      <c r="W4525">
        <v>6364</v>
      </c>
      <c r="X4525" s="1">
        <v>41682</v>
      </c>
      <c r="Y4525" t="s">
        <v>34</v>
      </c>
      <c r="Z4525" t="e" vm="19">
        <v>#VALUE!</v>
      </c>
      <c r="AA4525">
        <v>29730</v>
      </c>
      <c r="AB4525" t="e" cm="1" vm="2">
        <f t="array" ref="AB4525">_FV(Table1[[#This Row],[State]],"Country/region",TRUE)</f>
        <v>#VALUE!</v>
      </c>
    </row>
    <row r="4526" spans="1:28" x14ac:dyDescent="0.35">
      <c r="A4526" t="s">
        <v>2774</v>
      </c>
      <c r="B4526">
        <v>53</v>
      </c>
      <c r="C4526" t="s">
        <v>1882</v>
      </c>
      <c r="D4526" t="s">
        <v>38</v>
      </c>
      <c r="E4526">
        <f>YEAR(Table1[[#This Row],[Order Date]])</f>
        <v>2014</v>
      </c>
      <c r="F4526">
        <v>1</v>
      </c>
      <c r="G4526">
        <f>MONTH(Table1[[#This Row],[Order Date]])</f>
        <v>2</v>
      </c>
      <c r="H4526" s="1">
        <v>41682</v>
      </c>
      <c r="I4526">
        <v>46562</v>
      </c>
      <c r="J4526" t="s">
        <v>39</v>
      </c>
      <c r="K4526">
        <v>35</v>
      </c>
      <c r="L4526">
        <v>145.97999999999999</v>
      </c>
      <c r="M4526" s="2">
        <v>0.01</v>
      </c>
      <c r="N4526">
        <v>5407.9</v>
      </c>
      <c r="O4526">
        <v>46.2</v>
      </c>
      <c r="P4526">
        <v>-352.78986600000002</v>
      </c>
      <c r="Q4526" s="2">
        <v>0.69</v>
      </c>
      <c r="R4526" t="s">
        <v>48</v>
      </c>
      <c r="S4526" t="s">
        <v>73</v>
      </c>
      <c r="T4526" t="s">
        <v>1667</v>
      </c>
      <c r="U4526" t="s">
        <v>75</v>
      </c>
      <c r="V4526" t="s">
        <v>33</v>
      </c>
      <c r="W4526">
        <v>6547</v>
      </c>
      <c r="X4526" s="1">
        <v>41684</v>
      </c>
      <c r="Y4526" t="s">
        <v>53</v>
      </c>
      <c r="Z4526" t="e" vm="15">
        <v>#VALUE!</v>
      </c>
      <c r="AA4526">
        <v>11580</v>
      </c>
      <c r="AB4526" t="e" cm="1" vm="2">
        <f t="array" ref="AB4526">_FV(Table1[[#This Row],[State]],"Country/region",TRUE)</f>
        <v>#VALUE!</v>
      </c>
    </row>
    <row r="4527" spans="1:28" x14ac:dyDescent="0.35">
      <c r="A4527" t="s">
        <v>2222</v>
      </c>
      <c r="B4527">
        <v>53</v>
      </c>
      <c r="C4527" t="s">
        <v>212</v>
      </c>
      <c r="D4527" t="s">
        <v>38</v>
      </c>
      <c r="E4527">
        <f>YEAR(Table1[[#This Row],[Order Date]])</f>
        <v>2014</v>
      </c>
      <c r="F4527">
        <v>1</v>
      </c>
      <c r="G4527">
        <f>MONTH(Table1[[#This Row],[Order Date]])</f>
        <v>2</v>
      </c>
      <c r="H4527" s="1">
        <v>41682</v>
      </c>
      <c r="I4527">
        <v>45156</v>
      </c>
      <c r="J4527" t="s">
        <v>47</v>
      </c>
      <c r="K4527">
        <v>14</v>
      </c>
      <c r="L4527">
        <v>12.53</v>
      </c>
      <c r="M4527" s="2">
        <v>0.08</v>
      </c>
      <c r="N4527">
        <v>174.3</v>
      </c>
      <c r="O4527">
        <v>0.5</v>
      </c>
      <c r="P4527">
        <v>75.58</v>
      </c>
      <c r="Q4527" s="2">
        <v>0.38</v>
      </c>
      <c r="R4527" t="s">
        <v>29</v>
      </c>
      <c r="S4527" t="s">
        <v>30</v>
      </c>
      <c r="T4527" t="s">
        <v>1226</v>
      </c>
      <c r="U4527" t="s">
        <v>210</v>
      </c>
      <c r="V4527" t="s">
        <v>76</v>
      </c>
      <c r="W4527">
        <v>6366</v>
      </c>
      <c r="X4527" s="1">
        <v>41687</v>
      </c>
      <c r="Y4527" t="s">
        <v>34</v>
      </c>
      <c r="Z4527" t="e" vm="19">
        <v>#VALUE!</v>
      </c>
      <c r="AA4527">
        <v>29730</v>
      </c>
      <c r="AB4527" t="e" cm="1" vm="2">
        <f t="array" ref="AB4527">_FV(Table1[[#This Row],[State]],"Country/region",TRUE)</f>
        <v>#VALUE!</v>
      </c>
    </row>
    <row r="4528" spans="1:28" x14ac:dyDescent="0.35">
      <c r="A4528" t="s">
        <v>2222</v>
      </c>
      <c r="B4528">
        <v>53</v>
      </c>
      <c r="C4528" t="s">
        <v>212</v>
      </c>
      <c r="D4528" t="s">
        <v>38</v>
      </c>
      <c r="E4528">
        <f>YEAR(Table1[[#This Row],[Order Date]])</f>
        <v>2014</v>
      </c>
      <c r="F4528">
        <v>1</v>
      </c>
      <c r="G4528">
        <f>MONTH(Table1[[#This Row],[Order Date]])</f>
        <v>2</v>
      </c>
      <c r="H4528" s="1">
        <v>41682</v>
      </c>
      <c r="I4528">
        <v>45156</v>
      </c>
      <c r="J4528" t="s">
        <v>47</v>
      </c>
      <c r="K4528">
        <v>35</v>
      </c>
      <c r="L4528">
        <v>6.75</v>
      </c>
      <c r="M4528" s="2">
        <v>7.0000000000000007E-2</v>
      </c>
      <c r="N4528">
        <v>238.08</v>
      </c>
      <c r="O4528">
        <v>2.99</v>
      </c>
      <c r="P4528">
        <v>31.654</v>
      </c>
      <c r="Q4528" s="2">
        <v>0.35</v>
      </c>
      <c r="R4528" t="s">
        <v>29</v>
      </c>
      <c r="S4528" t="s">
        <v>30</v>
      </c>
      <c r="T4528" t="s">
        <v>1887</v>
      </c>
      <c r="U4528" t="s">
        <v>67</v>
      </c>
      <c r="V4528" t="s">
        <v>76</v>
      </c>
      <c r="W4528">
        <v>6365</v>
      </c>
      <c r="X4528" s="1">
        <v>41689</v>
      </c>
      <c r="Y4528" t="s">
        <v>34</v>
      </c>
      <c r="Z4528" t="e" vm="19">
        <v>#VALUE!</v>
      </c>
      <c r="AA4528">
        <v>29730</v>
      </c>
      <c r="AB4528" t="e" cm="1" vm="2">
        <f t="array" ref="AB4528">_FV(Table1[[#This Row],[State]],"Country/region",TRUE)</f>
        <v>#VALUE!</v>
      </c>
    </row>
    <row r="4529" spans="1:28" x14ac:dyDescent="0.35">
      <c r="A4529" t="s">
        <v>2705</v>
      </c>
      <c r="B4529">
        <v>53</v>
      </c>
      <c r="C4529" t="s">
        <v>1812</v>
      </c>
      <c r="D4529" t="s">
        <v>46</v>
      </c>
      <c r="E4529">
        <f>YEAR(Table1[[#This Row],[Order Date]])</f>
        <v>2014</v>
      </c>
      <c r="F4529">
        <v>1</v>
      </c>
      <c r="G4529">
        <f>MONTH(Table1[[#This Row],[Order Date]])</f>
        <v>2</v>
      </c>
      <c r="H4529" s="1">
        <v>41683</v>
      </c>
      <c r="I4529">
        <v>49763</v>
      </c>
      <c r="J4529" t="s">
        <v>58</v>
      </c>
      <c r="K4529">
        <v>6</v>
      </c>
      <c r="L4529">
        <v>348.21</v>
      </c>
      <c r="M4529" s="2">
        <v>0</v>
      </c>
      <c r="N4529">
        <v>2320.35</v>
      </c>
      <c r="O4529">
        <v>84.84</v>
      </c>
      <c r="P4529">
        <v>-237.61799999999999</v>
      </c>
      <c r="Q4529" s="2">
        <v>0.66</v>
      </c>
      <c r="R4529" t="s">
        <v>48</v>
      </c>
      <c r="S4529" t="s">
        <v>73</v>
      </c>
      <c r="T4529" t="s">
        <v>731</v>
      </c>
      <c r="U4529" t="s">
        <v>75</v>
      </c>
      <c r="V4529" t="s">
        <v>68</v>
      </c>
      <c r="W4529">
        <v>6961</v>
      </c>
      <c r="X4529" s="1">
        <v>41683</v>
      </c>
      <c r="Y4529" t="s">
        <v>53</v>
      </c>
      <c r="Z4529" t="e" vm="5">
        <v>#VALUE!</v>
      </c>
      <c r="AA4529">
        <v>56301</v>
      </c>
      <c r="AB4529" t="e" cm="1" vm="2">
        <f t="array" ref="AB4529">_FV(Table1[[#This Row],[State]],"Country/region",TRUE)</f>
        <v>#VALUE!</v>
      </c>
    </row>
    <row r="4530" spans="1:28" x14ac:dyDescent="0.35">
      <c r="A4530" t="s">
        <v>421</v>
      </c>
      <c r="B4530">
        <v>53</v>
      </c>
      <c r="C4530" t="s">
        <v>1559</v>
      </c>
      <c r="D4530" t="s">
        <v>46</v>
      </c>
      <c r="E4530">
        <f>YEAR(Table1[[#This Row],[Order Date]])</f>
        <v>2014</v>
      </c>
      <c r="F4530">
        <v>1</v>
      </c>
      <c r="G4530">
        <f>MONTH(Table1[[#This Row],[Order Date]])</f>
        <v>2</v>
      </c>
      <c r="H4530" s="1">
        <v>41683</v>
      </c>
      <c r="I4530">
        <v>10245</v>
      </c>
      <c r="J4530" t="s">
        <v>131</v>
      </c>
      <c r="K4530">
        <v>20</v>
      </c>
      <c r="L4530">
        <v>122.99</v>
      </c>
      <c r="M4530" s="2">
        <v>0.04</v>
      </c>
      <c r="N4530">
        <v>2573.29</v>
      </c>
      <c r="O4530">
        <v>70.2</v>
      </c>
      <c r="P4530">
        <v>-896.94</v>
      </c>
      <c r="Q4530" s="2">
        <v>0.74</v>
      </c>
      <c r="R4530" t="s">
        <v>48</v>
      </c>
      <c r="S4530" t="s">
        <v>49</v>
      </c>
      <c r="T4530" t="s">
        <v>586</v>
      </c>
      <c r="U4530" t="s">
        <v>51</v>
      </c>
      <c r="V4530" t="s">
        <v>33</v>
      </c>
      <c r="W4530">
        <v>1411</v>
      </c>
      <c r="X4530" s="1">
        <v>41684</v>
      </c>
      <c r="Y4530" t="s">
        <v>53</v>
      </c>
      <c r="Z4530" t="e" vm="27">
        <v>#VALUE!</v>
      </c>
      <c r="AA4530">
        <v>5403</v>
      </c>
      <c r="AB4530" t="e" cm="1" vm="2">
        <f t="array" ref="AB4530">_FV(Table1[[#This Row],[State]],"Country/region",TRUE)</f>
        <v>#VALUE!</v>
      </c>
    </row>
    <row r="4531" spans="1:28" x14ac:dyDescent="0.35">
      <c r="A4531" t="s">
        <v>1467</v>
      </c>
      <c r="B4531">
        <v>53</v>
      </c>
      <c r="C4531" t="s">
        <v>812</v>
      </c>
      <c r="D4531" t="s">
        <v>46</v>
      </c>
      <c r="E4531">
        <f>YEAR(Table1[[#This Row],[Order Date]])</f>
        <v>2014</v>
      </c>
      <c r="F4531">
        <v>1</v>
      </c>
      <c r="G4531">
        <f>MONTH(Table1[[#This Row],[Order Date]])</f>
        <v>2</v>
      </c>
      <c r="H4531" s="1">
        <v>41683</v>
      </c>
      <c r="I4531">
        <v>47015</v>
      </c>
      <c r="J4531" t="s">
        <v>39</v>
      </c>
      <c r="K4531">
        <v>19</v>
      </c>
      <c r="L4531">
        <v>286.85000000000002</v>
      </c>
      <c r="M4531" s="2">
        <v>0.06</v>
      </c>
      <c r="N4531">
        <v>5441.06</v>
      </c>
      <c r="O4531">
        <v>61.76</v>
      </c>
      <c r="P4531">
        <v>-557.20000000000005</v>
      </c>
      <c r="Q4531" s="2">
        <v>0.78</v>
      </c>
      <c r="R4531" t="s">
        <v>48</v>
      </c>
      <c r="S4531" t="s">
        <v>73</v>
      </c>
      <c r="T4531" t="s">
        <v>2189</v>
      </c>
      <c r="U4531" t="s">
        <v>75</v>
      </c>
      <c r="V4531" t="s">
        <v>76</v>
      </c>
      <c r="W4531">
        <v>6610</v>
      </c>
      <c r="X4531" s="1">
        <v>41684</v>
      </c>
      <c r="Y4531" t="s">
        <v>53</v>
      </c>
      <c r="Z4531" t="e" vm="47">
        <v>#VALUE!</v>
      </c>
      <c r="AA4531">
        <v>27203</v>
      </c>
      <c r="AB4531" t="e" cm="1" vm="2">
        <f t="array" ref="AB4531">_FV(Table1[[#This Row],[State]],"Country/region",TRUE)</f>
        <v>#VALUE!</v>
      </c>
    </row>
    <row r="4532" spans="1:28" x14ac:dyDescent="0.35">
      <c r="A4532" t="s">
        <v>2997</v>
      </c>
      <c r="B4532">
        <v>53</v>
      </c>
      <c r="C4532" t="s">
        <v>1559</v>
      </c>
      <c r="D4532" t="s">
        <v>46</v>
      </c>
      <c r="E4532">
        <f>YEAR(Table1[[#This Row],[Order Date]])</f>
        <v>2014</v>
      </c>
      <c r="F4532">
        <v>1</v>
      </c>
      <c r="G4532">
        <f>MONTH(Table1[[#This Row],[Order Date]])</f>
        <v>2</v>
      </c>
      <c r="H4532" s="1">
        <v>41683</v>
      </c>
      <c r="I4532">
        <v>10245</v>
      </c>
      <c r="J4532" t="s">
        <v>131</v>
      </c>
      <c r="K4532">
        <v>27</v>
      </c>
      <c r="L4532">
        <v>100.98</v>
      </c>
      <c r="M4532" s="2">
        <v>0.06</v>
      </c>
      <c r="N4532">
        <v>2645.88</v>
      </c>
      <c r="O4532">
        <v>57.38</v>
      </c>
      <c r="P4532">
        <v>-1231.98</v>
      </c>
      <c r="Q4532" s="2">
        <v>0.78</v>
      </c>
      <c r="R4532" t="s">
        <v>48</v>
      </c>
      <c r="S4532" t="s">
        <v>73</v>
      </c>
      <c r="T4532" t="s">
        <v>944</v>
      </c>
      <c r="U4532" t="s">
        <v>154</v>
      </c>
      <c r="V4532" t="s">
        <v>52</v>
      </c>
      <c r="W4532">
        <v>1410</v>
      </c>
      <c r="X4532" s="1">
        <v>41684</v>
      </c>
      <c r="Y4532" t="s">
        <v>53</v>
      </c>
      <c r="Z4532" t="e" vm="4">
        <v>#VALUE!</v>
      </c>
      <c r="AA4532">
        <v>95123</v>
      </c>
      <c r="AB4532" t="e" cm="1" vm="2">
        <f t="array" ref="AB4532">_FV(Table1[[#This Row],[State]],"Country/region",TRUE)</f>
        <v>#VALUE!</v>
      </c>
    </row>
    <row r="4533" spans="1:28" x14ac:dyDescent="0.35">
      <c r="A4533" t="s">
        <v>2705</v>
      </c>
      <c r="B4533">
        <v>53</v>
      </c>
      <c r="C4533" t="s">
        <v>1812</v>
      </c>
      <c r="D4533" t="s">
        <v>46</v>
      </c>
      <c r="E4533">
        <f>YEAR(Table1[[#This Row],[Order Date]])</f>
        <v>2014</v>
      </c>
      <c r="F4533">
        <v>1</v>
      </c>
      <c r="G4533">
        <f>MONTH(Table1[[#This Row],[Order Date]])</f>
        <v>2</v>
      </c>
      <c r="H4533" s="1">
        <v>41683</v>
      </c>
      <c r="I4533">
        <v>49763</v>
      </c>
      <c r="J4533" t="s">
        <v>58</v>
      </c>
      <c r="K4533">
        <v>8</v>
      </c>
      <c r="L4533">
        <v>5.68</v>
      </c>
      <c r="M4533" s="2">
        <v>0.02</v>
      </c>
      <c r="N4533">
        <v>49.04</v>
      </c>
      <c r="O4533">
        <v>1.39</v>
      </c>
      <c r="P4533">
        <v>9.2899999999999991</v>
      </c>
      <c r="Q4533" s="2">
        <v>0.38</v>
      </c>
      <c r="R4533" t="s">
        <v>29</v>
      </c>
      <c r="S4533" t="s">
        <v>30</v>
      </c>
      <c r="T4533" t="s">
        <v>748</v>
      </c>
      <c r="U4533" t="s">
        <v>267</v>
      </c>
      <c r="V4533" t="s">
        <v>68</v>
      </c>
      <c r="W4533">
        <v>6960</v>
      </c>
      <c r="X4533" s="1">
        <v>41684</v>
      </c>
      <c r="Y4533" t="s">
        <v>34</v>
      </c>
      <c r="Z4533" t="e" vm="5">
        <v>#VALUE!</v>
      </c>
      <c r="AA4533">
        <v>56301</v>
      </c>
      <c r="AB4533" t="e" cm="1" vm="2">
        <f t="array" ref="AB4533">_FV(Table1[[#This Row],[State]],"Country/region",TRUE)</f>
        <v>#VALUE!</v>
      </c>
    </row>
    <row r="4534" spans="1:28" x14ac:dyDescent="0.35">
      <c r="A4534" t="s">
        <v>1447</v>
      </c>
      <c r="B4534">
        <v>53</v>
      </c>
      <c r="C4534" t="s">
        <v>2511</v>
      </c>
      <c r="D4534" t="s">
        <v>27</v>
      </c>
      <c r="E4534">
        <f>YEAR(Table1[[#This Row],[Order Date]])</f>
        <v>2014</v>
      </c>
      <c r="F4534">
        <v>1</v>
      </c>
      <c r="G4534">
        <f>MONTH(Table1[[#This Row],[Order Date]])</f>
        <v>2</v>
      </c>
      <c r="H4534" s="1">
        <v>41683</v>
      </c>
      <c r="I4534">
        <v>9537</v>
      </c>
      <c r="J4534" t="s">
        <v>39</v>
      </c>
      <c r="K4534">
        <v>6</v>
      </c>
      <c r="L4534">
        <v>150.97999999999999</v>
      </c>
      <c r="M4534" s="2">
        <v>0.1</v>
      </c>
      <c r="N4534">
        <v>906.02</v>
      </c>
      <c r="O4534">
        <v>66.27</v>
      </c>
      <c r="P4534">
        <v>-382.38</v>
      </c>
      <c r="Q4534" s="2">
        <v>0.65</v>
      </c>
      <c r="R4534" t="s">
        <v>48</v>
      </c>
      <c r="S4534" t="s">
        <v>73</v>
      </c>
      <c r="T4534" t="s">
        <v>1859</v>
      </c>
      <c r="U4534" t="s">
        <v>154</v>
      </c>
      <c r="V4534" t="s">
        <v>68</v>
      </c>
      <c r="W4534">
        <v>1302</v>
      </c>
      <c r="X4534" s="1">
        <v>41685</v>
      </c>
      <c r="Y4534" t="s">
        <v>53</v>
      </c>
      <c r="Z4534" t="e" vm="38">
        <v>#VALUE!</v>
      </c>
      <c r="AA4534">
        <v>47374</v>
      </c>
      <c r="AB4534" t="e" cm="1" vm="2">
        <f t="array" ref="AB4534">_FV(Table1[[#This Row],[State]],"Country/region",TRUE)</f>
        <v>#VALUE!</v>
      </c>
    </row>
    <row r="4535" spans="1:28" x14ac:dyDescent="0.35">
      <c r="A4535" t="s">
        <v>2459</v>
      </c>
      <c r="B4535">
        <v>53</v>
      </c>
      <c r="C4535" t="s">
        <v>1559</v>
      </c>
      <c r="D4535" t="s">
        <v>46</v>
      </c>
      <c r="E4535">
        <f>YEAR(Table1[[#This Row],[Order Date]])</f>
        <v>2014</v>
      </c>
      <c r="F4535">
        <v>1</v>
      </c>
      <c r="G4535">
        <f>MONTH(Table1[[#This Row],[Order Date]])</f>
        <v>2</v>
      </c>
      <c r="H4535" s="1">
        <v>41683</v>
      </c>
      <c r="I4535">
        <v>10245</v>
      </c>
      <c r="J4535" t="s">
        <v>131</v>
      </c>
      <c r="K4535">
        <v>23</v>
      </c>
      <c r="L4535">
        <v>5.53</v>
      </c>
      <c r="M4535" s="2">
        <v>0.1</v>
      </c>
      <c r="N4535">
        <v>127.17</v>
      </c>
      <c r="O4535">
        <v>6.98</v>
      </c>
      <c r="P4535">
        <v>-108.1345</v>
      </c>
      <c r="Q4535" s="2">
        <v>0.39</v>
      </c>
      <c r="R4535" t="s">
        <v>29</v>
      </c>
      <c r="S4535" t="s">
        <v>30</v>
      </c>
      <c r="T4535" t="s">
        <v>2325</v>
      </c>
      <c r="U4535" t="s">
        <v>67</v>
      </c>
      <c r="V4535" t="s">
        <v>33</v>
      </c>
      <c r="W4535">
        <v>1412</v>
      </c>
      <c r="X4535" s="1">
        <v>41685</v>
      </c>
      <c r="Y4535" t="s">
        <v>34</v>
      </c>
      <c r="Z4535" t="e" vm="21">
        <v>#VALUE!</v>
      </c>
      <c r="AA4535">
        <v>4070</v>
      </c>
      <c r="AB4535" t="e" cm="1" vm="2">
        <f t="array" ref="AB4535">_FV(Table1[[#This Row],[State]],"Country/region",TRUE)</f>
        <v>#VALUE!</v>
      </c>
    </row>
    <row r="4536" spans="1:28" x14ac:dyDescent="0.35">
      <c r="A4536" t="s">
        <v>1938</v>
      </c>
      <c r="B4536">
        <v>53</v>
      </c>
      <c r="C4536" t="s">
        <v>2739</v>
      </c>
      <c r="D4536" t="s">
        <v>27</v>
      </c>
      <c r="E4536">
        <f>YEAR(Table1[[#This Row],[Order Date]])</f>
        <v>2014</v>
      </c>
      <c r="F4536">
        <v>1</v>
      </c>
      <c r="G4536">
        <f>MONTH(Table1[[#This Row],[Order Date]])</f>
        <v>2</v>
      </c>
      <c r="H4536" s="1">
        <v>41683</v>
      </c>
      <c r="I4536">
        <v>59045</v>
      </c>
      <c r="J4536" t="s">
        <v>58</v>
      </c>
      <c r="K4536">
        <v>30</v>
      </c>
      <c r="L4536">
        <v>4.55</v>
      </c>
      <c r="M4536" s="2">
        <v>0.05</v>
      </c>
      <c r="N4536">
        <v>140.24</v>
      </c>
      <c r="O4536">
        <v>1.49</v>
      </c>
      <c r="P4536">
        <v>32.869500000000002</v>
      </c>
      <c r="Q4536" s="2">
        <v>0.35</v>
      </c>
      <c r="R4536" t="s">
        <v>29</v>
      </c>
      <c r="S4536" t="s">
        <v>30</v>
      </c>
      <c r="T4536" t="s">
        <v>1068</v>
      </c>
      <c r="U4536" t="s">
        <v>67</v>
      </c>
      <c r="V4536" t="s">
        <v>68</v>
      </c>
      <c r="W4536">
        <v>8256</v>
      </c>
      <c r="X4536" s="1">
        <v>41685</v>
      </c>
      <c r="Y4536" t="s">
        <v>34</v>
      </c>
      <c r="Z4536" t="e" vm="16">
        <v>#VALUE!</v>
      </c>
      <c r="AA4536">
        <v>61604</v>
      </c>
      <c r="AB4536" t="e" cm="1" vm="2">
        <f t="array" ref="AB4536">_FV(Table1[[#This Row],[State]],"Country/region",TRUE)</f>
        <v>#VALUE!</v>
      </c>
    </row>
    <row r="4537" spans="1:28" x14ac:dyDescent="0.35">
      <c r="A4537" t="s">
        <v>2510</v>
      </c>
      <c r="B4537">
        <v>53</v>
      </c>
      <c r="C4537" t="s">
        <v>2511</v>
      </c>
      <c r="D4537" t="s">
        <v>27</v>
      </c>
      <c r="E4537">
        <f>YEAR(Table1[[#This Row],[Order Date]])</f>
        <v>2014</v>
      </c>
      <c r="F4537">
        <v>1</v>
      </c>
      <c r="G4537">
        <f>MONTH(Table1[[#This Row],[Order Date]])</f>
        <v>2</v>
      </c>
      <c r="H4537" s="1">
        <v>41683</v>
      </c>
      <c r="I4537">
        <v>9537</v>
      </c>
      <c r="J4537" t="s">
        <v>39</v>
      </c>
      <c r="K4537">
        <v>43</v>
      </c>
      <c r="L4537">
        <v>3.81</v>
      </c>
      <c r="M4537" s="2">
        <v>0.01</v>
      </c>
      <c r="N4537">
        <v>170.88</v>
      </c>
      <c r="O4537">
        <v>5.44</v>
      </c>
      <c r="P4537">
        <v>-149.08600000000001</v>
      </c>
      <c r="Q4537" s="2">
        <v>0.36</v>
      </c>
      <c r="R4537" t="s">
        <v>29</v>
      </c>
      <c r="S4537" t="s">
        <v>30</v>
      </c>
      <c r="T4537" t="s">
        <v>1896</v>
      </c>
      <c r="U4537" t="s">
        <v>67</v>
      </c>
      <c r="V4537" t="s">
        <v>68</v>
      </c>
      <c r="W4537">
        <v>1303</v>
      </c>
      <c r="X4537" s="1">
        <v>41685</v>
      </c>
      <c r="Y4537" t="s">
        <v>34</v>
      </c>
      <c r="Z4537" t="e" vm="38">
        <v>#VALUE!</v>
      </c>
      <c r="AA4537">
        <v>46375</v>
      </c>
      <c r="AB4537" t="e" cm="1" vm="2">
        <f t="array" ref="AB4537">_FV(Table1[[#This Row],[State]],"Country/region",TRUE)</f>
        <v>#VALUE!</v>
      </c>
    </row>
    <row r="4538" spans="1:28" x14ac:dyDescent="0.35">
      <c r="A4538" t="s">
        <v>288</v>
      </c>
      <c r="B4538">
        <v>53</v>
      </c>
      <c r="C4538" t="s">
        <v>289</v>
      </c>
      <c r="D4538" t="s">
        <v>57</v>
      </c>
      <c r="E4538">
        <f>YEAR(Table1[[#This Row],[Order Date]])</f>
        <v>2014</v>
      </c>
      <c r="F4538">
        <v>1</v>
      </c>
      <c r="G4538">
        <f>MONTH(Table1[[#This Row],[Order Date]])</f>
        <v>2</v>
      </c>
      <c r="H4538" s="1">
        <v>41683</v>
      </c>
      <c r="I4538">
        <v>7171</v>
      </c>
      <c r="J4538" t="s">
        <v>131</v>
      </c>
      <c r="K4538">
        <v>28</v>
      </c>
      <c r="L4538">
        <v>65.989999999999995</v>
      </c>
      <c r="M4538" s="2">
        <v>0</v>
      </c>
      <c r="N4538">
        <v>1703.8505</v>
      </c>
      <c r="O4538">
        <v>8.99</v>
      </c>
      <c r="P4538">
        <v>316.06200000000001</v>
      </c>
      <c r="Q4538" s="2">
        <v>0.57999999999999996</v>
      </c>
      <c r="R4538" t="s">
        <v>96</v>
      </c>
      <c r="S4538" t="s">
        <v>30</v>
      </c>
      <c r="T4538">
        <v>8260</v>
      </c>
      <c r="U4538" t="s">
        <v>105</v>
      </c>
      <c r="V4538" t="s">
        <v>76</v>
      </c>
      <c r="W4538">
        <v>994</v>
      </c>
      <c r="X4538" s="1">
        <v>41685</v>
      </c>
      <c r="Y4538" t="s">
        <v>34</v>
      </c>
      <c r="Z4538" t="e" vm="31">
        <v>#VALUE!</v>
      </c>
      <c r="AA4538">
        <v>37087</v>
      </c>
      <c r="AB4538" t="e" cm="1" vm="2">
        <f t="array" ref="AB4538">_FV(Table1[[#This Row],[State]],"Country/region",TRUE)</f>
        <v>#VALUE!</v>
      </c>
    </row>
    <row r="4539" spans="1:28" x14ac:dyDescent="0.35">
      <c r="A4539" t="s">
        <v>288</v>
      </c>
      <c r="B4539">
        <v>53</v>
      </c>
      <c r="C4539" t="s">
        <v>289</v>
      </c>
      <c r="D4539" t="s">
        <v>57</v>
      </c>
      <c r="E4539">
        <f>YEAR(Table1[[#This Row],[Order Date]])</f>
        <v>2014</v>
      </c>
      <c r="F4539">
        <v>1</v>
      </c>
      <c r="G4539">
        <f>MONTH(Table1[[#This Row],[Order Date]])</f>
        <v>2</v>
      </c>
      <c r="H4539" s="1">
        <v>41683</v>
      </c>
      <c r="I4539">
        <v>7171</v>
      </c>
      <c r="J4539" t="s">
        <v>131</v>
      </c>
      <c r="K4539">
        <v>17</v>
      </c>
      <c r="L4539">
        <v>20.99</v>
      </c>
      <c r="M4539" s="2">
        <v>0.02</v>
      </c>
      <c r="N4539">
        <v>303.18650000000002</v>
      </c>
      <c r="O4539">
        <v>0.99</v>
      </c>
      <c r="P4539">
        <v>92.591999999999999</v>
      </c>
      <c r="Q4539" s="2">
        <v>0.37</v>
      </c>
      <c r="R4539" t="s">
        <v>96</v>
      </c>
      <c r="S4539" t="s">
        <v>59</v>
      </c>
      <c r="T4539" t="s">
        <v>2275</v>
      </c>
      <c r="U4539" t="s">
        <v>105</v>
      </c>
      <c r="V4539" t="s">
        <v>76</v>
      </c>
      <c r="W4539">
        <v>995</v>
      </c>
      <c r="X4539" s="1">
        <v>41685</v>
      </c>
      <c r="Y4539" t="s">
        <v>34</v>
      </c>
      <c r="Z4539" t="e" vm="31">
        <v>#VALUE!</v>
      </c>
      <c r="AA4539">
        <v>37087</v>
      </c>
      <c r="AB4539" t="e" cm="1" vm="2">
        <f t="array" ref="AB4539">_FV(Table1[[#This Row],[State]],"Country/region",TRUE)</f>
        <v>#VALUE!</v>
      </c>
    </row>
    <row r="4540" spans="1:28" x14ac:dyDescent="0.35">
      <c r="A4540" t="s">
        <v>2266</v>
      </c>
      <c r="B4540">
        <v>53</v>
      </c>
      <c r="C4540" t="s">
        <v>899</v>
      </c>
      <c r="D4540" t="s">
        <v>38</v>
      </c>
      <c r="E4540">
        <f>YEAR(Table1[[#This Row],[Order Date]])</f>
        <v>2014</v>
      </c>
      <c r="F4540">
        <v>1</v>
      </c>
      <c r="G4540">
        <f>MONTH(Table1[[#This Row],[Order Date]])</f>
        <v>2</v>
      </c>
      <c r="H4540" s="1">
        <v>41684</v>
      </c>
      <c r="I4540">
        <v>58500</v>
      </c>
      <c r="J4540" t="s">
        <v>47</v>
      </c>
      <c r="K4540">
        <v>17</v>
      </c>
      <c r="L4540">
        <v>110.99</v>
      </c>
      <c r="M4540" s="2">
        <v>7.0000000000000007E-2</v>
      </c>
      <c r="N4540">
        <v>1529.0139999999999</v>
      </c>
      <c r="O4540">
        <v>8.99</v>
      </c>
      <c r="P4540">
        <v>14.013</v>
      </c>
      <c r="Q4540" s="2">
        <v>0.56999999999999995</v>
      </c>
      <c r="R4540" t="s">
        <v>96</v>
      </c>
      <c r="S4540" t="s">
        <v>30</v>
      </c>
      <c r="T4540" t="s">
        <v>1992</v>
      </c>
      <c r="U4540" t="s">
        <v>105</v>
      </c>
      <c r="V4540" t="s">
        <v>68</v>
      </c>
      <c r="W4540">
        <v>8184</v>
      </c>
      <c r="X4540" s="1">
        <v>41684</v>
      </c>
      <c r="Y4540" t="s">
        <v>34</v>
      </c>
      <c r="Z4540" t="e" vm="12">
        <v>#VALUE!</v>
      </c>
      <c r="AA4540">
        <v>52501</v>
      </c>
      <c r="AB4540" t="e" cm="1" vm="2">
        <f t="array" ref="AB4540">_FV(Table1[[#This Row],[State]],"Country/region",TRUE)</f>
        <v>#VALUE!</v>
      </c>
    </row>
    <row r="4541" spans="1:28" x14ac:dyDescent="0.35">
      <c r="A4541" t="s">
        <v>1348</v>
      </c>
      <c r="B4541">
        <v>53</v>
      </c>
      <c r="C4541" t="s">
        <v>2149</v>
      </c>
      <c r="D4541" t="s">
        <v>57</v>
      </c>
      <c r="E4541">
        <f>YEAR(Table1[[#This Row],[Order Date]])</f>
        <v>2014</v>
      </c>
      <c r="F4541">
        <v>1</v>
      </c>
      <c r="G4541">
        <f>MONTH(Table1[[#This Row],[Order Date]])</f>
        <v>2</v>
      </c>
      <c r="H4541" s="1">
        <v>41684</v>
      </c>
      <c r="I4541">
        <v>35494</v>
      </c>
      <c r="J4541" t="s">
        <v>131</v>
      </c>
      <c r="K4541">
        <v>18</v>
      </c>
      <c r="L4541">
        <v>111.96</v>
      </c>
      <c r="M4541" s="2">
        <v>0.01</v>
      </c>
      <c r="N4541">
        <v>1731.104</v>
      </c>
      <c r="O4541">
        <v>69</v>
      </c>
      <c r="P4541">
        <v>-270.57373200000001</v>
      </c>
      <c r="Q4541" s="2">
        <v>0.63</v>
      </c>
      <c r="R4541" t="s">
        <v>48</v>
      </c>
      <c r="S4541" t="s">
        <v>40</v>
      </c>
      <c r="T4541" t="s">
        <v>3113</v>
      </c>
      <c r="U4541" t="s">
        <v>75</v>
      </c>
      <c r="V4541" t="s">
        <v>33</v>
      </c>
      <c r="W4541">
        <v>4990</v>
      </c>
      <c r="X4541" s="1">
        <v>41685</v>
      </c>
      <c r="Y4541" t="s">
        <v>34</v>
      </c>
      <c r="Z4541" t="e" vm="24">
        <v>#VALUE!</v>
      </c>
      <c r="AA4541">
        <v>7601</v>
      </c>
      <c r="AB4541" t="e" cm="1" vm="2">
        <f t="array" ref="AB4541">_FV(Table1[[#This Row],[State]],"Country/region",TRUE)</f>
        <v>#VALUE!</v>
      </c>
    </row>
    <row r="4542" spans="1:28" x14ac:dyDescent="0.35">
      <c r="A4542" t="s">
        <v>2009</v>
      </c>
      <c r="B4542">
        <v>53</v>
      </c>
      <c r="C4542" t="s">
        <v>2010</v>
      </c>
      <c r="D4542" t="s">
        <v>46</v>
      </c>
      <c r="E4542">
        <f>YEAR(Table1[[#This Row],[Order Date]])</f>
        <v>2014</v>
      </c>
      <c r="F4542">
        <v>1</v>
      </c>
      <c r="G4542">
        <f>MONTH(Table1[[#This Row],[Order Date]])</f>
        <v>2</v>
      </c>
      <c r="H4542" s="1">
        <v>41684</v>
      </c>
      <c r="I4542">
        <v>22849</v>
      </c>
      <c r="J4542" t="s">
        <v>39</v>
      </c>
      <c r="K4542">
        <v>27</v>
      </c>
      <c r="L4542">
        <v>11.7</v>
      </c>
      <c r="M4542" s="2">
        <v>0.08</v>
      </c>
      <c r="N4542">
        <v>304.98</v>
      </c>
      <c r="O4542">
        <v>5.63</v>
      </c>
      <c r="P4542">
        <v>2.7284999999999999</v>
      </c>
      <c r="Q4542" s="2">
        <v>0.4</v>
      </c>
      <c r="R4542" t="s">
        <v>29</v>
      </c>
      <c r="S4542" t="s">
        <v>30</v>
      </c>
      <c r="T4542" t="s">
        <v>1420</v>
      </c>
      <c r="U4542" t="s">
        <v>67</v>
      </c>
      <c r="V4542" t="s">
        <v>68</v>
      </c>
      <c r="W4542">
        <v>3179</v>
      </c>
      <c r="X4542" s="1">
        <v>41685</v>
      </c>
      <c r="Y4542" t="s">
        <v>34</v>
      </c>
      <c r="Z4542" t="e" vm="11">
        <v>#VALUE!</v>
      </c>
      <c r="AA4542">
        <v>75104</v>
      </c>
      <c r="AB4542" t="e" cm="1" vm="2">
        <f t="array" ref="AB4542">_FV(Table1[[#This Row],[State]],"Country/region",TRUE)</f>
        <v>#VALUE!</v>
      </c>
    </row>
    <row r="4543" spans="1:28" x14ac:dyDescent="0.35">
      <c r="A4543" t="s">
        <v>429</v>
      </c>
      <c r="B4543">
        <v>53</v>
      </c>
      <c r="C4543" t="s">
        <v>3004</v>
      </c>
      <c r="D4543" t="s">
        <v>27</v>
      </c>
      <c r="E4543">
        <f>YEAR(Table1[[#This Row],[Order Date]])</f>
        <v>2014</v>
      </c>
      <c r="F4543">
        <v>1</v>
      </c>
      <c r="G4543">
        <f>MONTH(Table1[[#This Row],[Order Date]])</f>
        <v>2</v>
      </c>
      <c r="H4543" s="1">
        <v>41684</v>
      </c>
      <c r="I4543">
        <v>50276</v>
      </c>
      <c r="J4543" t="s">
        <v>39</v>
      </c>
      <c r="K4543">
        <v>34</v>
      </c>
      <c r="L4543">
        <v>11.55</v>
      </c>
      <c r="M4543" s="2">
        <v>0.05</v>
      </c>
      <c r="N4543">
        <v>390.35</v>
      </c>
      <c r="O4543">
        <v>2.36</v>
      </c>
      <c r="P4543">
        <v>71.03</v>
      </c>
      <c r="Q4543" s="2">
        <v>0.55000000000000004</v>
      </c>
      <c r="R4543" t="s">
        <v>29</v>
      </c>
      <c r="S4543" t="s">
        <v>59</v>
      </c>
      <c r="T4543" t="s">
        <v>263</v>
      </c>
      <c r="U4543" t="s">
        <v>88</v>
      </c>
      <c r="V4543" t="s">
        <v>33</v>
      </c>
      <c r="W4543">
        <v>7041</v>
      </c>
      <c r="X4543" s="1">
        <v>41685</v>
      </c>
      <c r="Y4543" t="s">
        <v>34</v>
      </c>
      <c r="Z4543" t="e" vm="21">
        <v>#VALUE!</v>
      </c>
      <c r="AA4543">
        <v>4073</v>
      </c>
      <c r="AB4543" t="e" cm="1" vm="2">
        <f t="array" ref="AB4543">_FV(Table1[[#This Row],[State]],"Country/region",TRUE)</f>
        <v>#VALUE!</v>
      </c>
    </row>
    <row r="4544" spans="1:28" x14ac:dyDescent="0.35">
      <c r="A4544" t="s">
        <v>680</v>
      </c>
      <c r="B4544">
        <v>53</v>
      </c>
      <c r="C4544" t="s">
        <v>196</v>
      </c>
      <c r="D4544" t="s">
        <v>57</v>
      </c>
      <c r="E4544">
        <f>YEAR(Table1[[#This Row],[Order Date]])</f>
        <v>2014</v>
      </c>
      <c r="F4544">
        <v>1</v>
      </c>
      <c r="G4544">
        <f>MONTH(Table1[[#This Row],[Order Date]])</f>
        <v>2</v>
      </c>
      <c r="H4544" s="1">
        <v>41684</v>
      </c>
      <c r="I4544">
        <v>45991</v>
      </c>
      <c r="J4544" t="s">
        <v>47</v>
      </c>
      <c r="K4544">
        <v>1</v>
      </c>
      <c r="L4544">
        <v>100.98</v>
      </c>
      <c r="M4544" s="2">
        <v>0.1</v>
      </c>
      <c r="N4544">
        <v>131.27000000000001</v>
      </c>
      <c r="O4544">
        <v>35.840000000000003</v>
      </c>
      <c r="P4544">
        <v>-68.16</v>
      </c>
      <c r="Q4544" s="2">
        <v>0.62</v>
      </c>
      <c r="R4544" t="s">
        <v>48</v>
      </c>
      <c r="S4544" t="s">
        <v>73</v>
      </c>
      <c r="T4544" t="s">
        <v>153</v>
      </c>
      <c r="U4544" t="s">
        <v>154</v>
      </c>
      <c r="V4544" t="s">
        <v>68</v>
      </c>
      <c r="W4544">
        <v>6461</v>
      </c>
      <c r="X4544" s="1">
        <v>41686</v>
      </c>
      <c r="Y4544" t="s">
        <v>53</v>
      </c>
      <c r="Z4544" t="e" vm="11">
        <v>#VALUE!</v>
      </c>
      <c r="AA4544">
        <v>75901</v>
      </c>
      <c r="AB4544" t="e" cm="1" vm="2">
        <f t="array" ref="AB4544">_FV(Table1[[#This Row],[State]],"Country/region",TRUE)</f>
        <v>#VALUE!</v>
      </c>
    </row>
    <row r="4545" spans="1:28" x14ac:dyDescent="0.35">
      <c r="A4545" t="s">
        <v>3310</v>
      </c>
      <c r="B4545">
        <v>53</v>
      </c>
      <c r="C4545" t="s">
        <v>652</v>
      </c>
      <c r="D4545" t="s">
        <v>38</v>
      </c>
      <c r="E4545">
        <f>YEAR(Table1[[#This Row],[Order Date]])</f>
        <v>2014</v>
      </c>
      <c r="F4545">
        <v>1</v>
      </c>
      <c r="G4545">
        <f>MONTH(Table1[[#This Row],[Order Date]])</f>
        <v>2</v>
      </c>
      <c r="H4545" s="1">
        <v>41684</v>
      </c>
      <c r="I4545">
        <v>55808</v>
      </c>
      <c r="J4545" t="s">
        <v>39</v>
      </c>
      <c r="K4545">
        <v>6</v>
      </c>
      <c r="L4545">
        <v>122.99</v>
      </c>
      <c r="M4545" s="2">
        <v>0</v>
      </c>
      <c r="N4545">
        <v>830.28</v>
      </c>
      <c r="O4545">
        <v>70.2</v>
      </c>
      <c r="P4545">
        <v>-382.98</v>
      </c>
      <c r="Q4545" s="2">
        <v>0.74</v>
      </c>
      <c r="R4545" t="s">
        <v>48</v>
      </c>
      <c r="S4545" t="s">
        <v>49</v>
      </c>
      <c r="T4545" t="s">
        <v>586</v>
      </c>
      <c r="U4545" t="s">
        <v>51</v>
      </c>
      <c r="V4545" t="s">
        <v>76</v>
      </c>
      <c r="W4545">
        <v>7799</v>
      </c>
      <c r="X4545" s="1">
        <v>41686</v>
      </c>
      <c r="Y4545" t="s">
        <v>53</v>
      </c>
      <c r="Z4545" t="e" vm="35">
        <v>#VALUE!</v>
      </c>
      <c r="AA4545">
        <v>72714</v>
      </c>
      <c r="AB4545" t="e" cm="1" vm="2">
        <f t="array" ref="AB4545">_FV(Table1[[#This Row],[State]],"Country/region",TRUE)</f>
        <v>#VALUE!</v>
      </c>
    </row>
    <row r="4546" spans="1:28" x14ac:dyDescent="0.35">
      <c r="A4546" t="s">
        <v>2009</v>
      </c>
      <c r="B4546">
        <v>53</v>
      </c>
      <c r="C4546" t="s">
        <v>2010</v>
      </c>
      <c r="D4546" t="s">
        <v>46</v>
      </c>
      <c r="E4546">
        <f>YEAR(Table1[[#This Row],[Order Date]])</f>
        <v>2014</v>
      </c>
      <c r="F4546">
        <v>1</v>
      </c>
      <c r="G4546">
        <f>MONTH(Table1[[#This Row],[Order Date]])</f>
        <v>2</v>
      </c>
      <c r="H4546" s="1">
        <v>41684</v>
      </c>
      <c r="I4546">
        <v>22849</v>
      </c>
      <c r="J4546" t="s">
        <v>39</v>
      </c>
      <c r="K4546">
        <v>34</v>
      </c>
      <c r="L4546">
        <v>2.78</v>
      </c>
      <c r="M4546" s="2">
        <v>0</v>
      </c>
      <c r="N4546">
        <v>104.24</v>
      </c>
      <c r="O4546">
        <v>1.34</v>
      </c>
      <c r="P4546">
        <v>10.59</v>
      </c>
      <c r="Q4546" s="2">
        <v>0.45</v>
      </c>
      <c r="R4546" t="s">
        <v>29</v>
      </c>
      <c r="S4546" t="s">
        <v>59</v>
      </c>
      <c r="T4546" t="s">
        <v>1804</v>
      </c>
      <c r="U4546" t="s">
        <v>88</v>
      </c>
      <c r="V4546" t="s">
        <v>68</v>
      </c>
      <c r="W4546">
        <v>3180</v>
      </c>
      <c r="X4546" s="1">
        <v>41686</v>
      </c>
      <c r="Y4546" t="s">
        <v>42</v>
      </c>
      <c r="Z4546" t="e" vm="11">
        <v>#VALUE!</v>
      </c>
      <c r="AA4546">
        <v>75104</v>
      </c>
      <c r="AB4546" t="e" cm="1" vm="2">
        <f t="array" ref="AB4546">_FV(Table1[[#This Row],[State]],"Country/region",TRUE)</f>
        <v>#VALUE!</v>
      </c>
    </row>
    <row r="4547" spans="1:28" x14ac:dyDescent="0.35">
      <c r="A4547" t="s">
        <v>2009</v>
      </c>
      <c r="B4547">
        <v>53</v>
      </c>
      <c r="C4547" t="s">
        <v>2010</v>
      </c>
      <c r="D4547" t="s">
        <v>46</v>
      </c>
      <c r="E4547">
        <f>YEAR(Table1[[#This Row],[Order Date]])</f>
        <v>2014</v>
      </c>
      <c r="F4547">
        <v>1</v>
      </c>
      <c r="G4547">
        <f>MONTH(Table1[[#This Row],[Order Date]])</f>
        <v>2</v>
      </c>
      <c r="H4547" s="1">
        <v>41684</v>
      </c>
      <c r="I4547">
        <v>22849</v>
      </c>
      <c r="J4547" t="s">
        <v>39</v>
      </c>
      <c r="K4547">
        <v>27</v>
      </c>
      <c r="L4547">
        <v>6.98</v>
      </c>
      <c r="M4547" s="2">
        <v>0.01</v>
      </c>
      <c r="N4547">
        <v>198.13</v>
      </c>
      <c r="O4547">
        <v>9.69</v>
      </c>
      <c r="P4547">
        <v>-219.92</v>
      </c>
      <c r="Q4547" s="2">
        <v>0.83</v>
      </c>
      <c r="R4547" t="s">
        <v>29</v>
      </c>
      <c r="S4547" t="s">
        <v>30</v>
      </c>
      <c r="T4547" t="s">
        <v>2199</v>
      </c>
      <c r="U4547" t="s">
        <v>32</v>
      </c>
      <c r="V4547" t="s">
        <v>68</v>
      </c>
      <c r="W4547">
        <v>3181</v>
      </c>
      <c r="X4547" s="1">
        <v>41686</v>
      </c>
      <c r="Y4547" t="s">
        <v>34</v>
      </c>
      <c r="Z4547" t="e" vm="11">
        <v>#VALUE!</v>
      </c>
      <c r="AA4547">
        <v>75104</v>
      </c>
      <c r="AB4547" t="e" cm="1" vm="2">
        <f t="array" ref="AB4547">_FV(Table1[[#This Row],[State]],"Country/region",TRUE)</f>
        <v>#VALUE!</v>
      </c>
    </row>
    <row r="4548" spans="1:28" x14ac:dyDescent="0.35">
      <c r="A4548" t="s">
        <v>2009</v>
      </c>
      <c r="B4548">
        <v>53</v>
      </c>
      <c r="C4548" t="s">
        <v>2010</v>
      </c>
      <c r="D4548" t="s">
        <v>46</v>
      </c>
      <c r="E4548">
        <f>YEAR(Table1[[#This Row],[Order Date]])</f>
        <v>2014</v>
      </c>
      <c r="F4548">
        <v>1</v>
      </c>
      <c r="G4548">
        <f>MONTH(Table1[[#This Row],[Order Date]])</f>
        <v>2</v>
      </c>
      <c r="H4548" s="1">
        <v>41684</v>
      </c>
      <c r="I4548">
        <v>22849</v>
      </c>
      <c r="J4548" t="s">
        <v>39</v>
      </c>
      <c r="K4548">
        <v>25</v>
      </c>
      <c r="L4548">
        <v>205.99</v>
      </c>
      <c r="M4548" s="2">
        <v>0.05</v>
      </c>
      <c r="N4548">
        <v>4366.348</v>
      </c>
      <c r="O4548">
        <v>3</v>
      </c>
      <c r="P4548">
        <v>940.572</v>
      </c>
      <c r="Q4548" s="2">
        <v>0.57999999999999996</v>
      </c>
      <c r="R4548" t="s">
        <v>96</v>
      </c>
      <c r="S4548" t="s">
        <v>30</v>
      </c>
      <c r="T4548">
        <v>6185</v>
      </c>
      <c r="U4548" t="s">
        <v>105</v>
      </c>
      <c r="V4548" t="s">
        <v>68</v>
      </c>
      <c r="W4548">
        <v>3182</v>
      </c>
      <c r="X4548" s="1">
        <v>41686</v>
      </c>
      <c r="Y4548" t="s">
        <v>34</v>
      </c>
      <c r="Z4548" t="e" vm="11">
        <v>#VALUE!</v>
      </c>
      <c r="AA4548">
        <v>75104</v>
      </c>
      <c r="AB4548" t="e" cm="1" vm="2">
        <f t="array" ref="AB4548">_FV(Table1[[#This Row],[State]],"Country/region",TRUE)</f>
        <v>#VALUE!</v>
      </c>
    </row>
    <row r="4549" spans="1:28" x14ac:dyDescent="0.35">
      <c r="A4549" t="s">
        <v>3310</v>
      </c>
      <c r="B4549">
        <v>53</v>
      </c>
      <c r="C4549" t="s">
        <v>652</v>
      </c>
      <c r="D4549" t="s">
        <v>38</v>
      </c>
      <c r="E4549">
        <f>YEAR(Table1[[#This Row],[Order Date]])</f>
        <v>2014</v>
      </c>
      <c r="F4549">
        <v>1</v>
      </c>
      <c r="G4549">
        <f>MONTH(Table1[[#This Row],[Order Date]])</f>
        <v>2</v>
      </c>
      <c r="H4549" s="1">
        <v>41684</v>
      </c>
      <c r="I4549">
        <v>55808</v>
      </c>
      <c r="J4549" t="s">
        <v>39</v>
      </c>
      <c r="K4549">
        <v>45</v>
      </c>
      <c r="L4549">
        <v>20.99</v>
      </c>
      <c r="M4549" s="2">
        <v>0.03</v>
      </c>
      <c r="N4549">
        <v>837.38599999999997</v>
      </c>
      <c r="O4549">
        <v>4.8099999999999996</v>
      </c>
      <c r="P4549">
        <v>104.328</v>
      </c>
      <c r="Q4549" s="2">
        <v>0.57999999999999996</v>
      </c>
      <c r="R4549" t="s">
        <v>96</v>
      </c>
      <c r="S4549" t="s">
        <v>80</v>
      </c>
      <c r="T4549" t="s">
        <v>1004</v>
      </c>
      <c r="U4549" t="s">
        <v>105</v>
      </c>
      <c r="V4549" t="s">
        <v>76</v>
      </c>
      <c r="W4549">
        <v>7800</v>
      </c>
      <c r="X4549" s="1">
        <v>41686</v>
      </c>
      <c r="Y4549" t="s">
        <v>34</v>
      </c>
      <c r="Z4549" t="e" vm="35">
        <v>#VALUE!</v>
      </c>
      <c r="AA4549">
        <v>72714</v>
      </c>
      <c r="AB4549" t="e" cm="1" vm="2">
        <f t="array" ref="AB4549">_FV(Table1[[#This Row],[State]],"Country/region",TRUE)</f>
        <v>#VALUE!</v>
      </c>
    </row>
    <row r="4550" spans="1:28" x14ac:dyDescent="0.35">
      <c r="A4550" t="s">
        <v>680</v>
      </c>
      <c r="B4550">
        <v>53</v>
      </c>
      <c r="C4550" t="s">
        <v>196</v>
      </c>
      <c r="D4550" t="s">
        <v>57</v>
      </c>
      <c r="E4550">
        <f>YEAR(Table1[[#This Row],[Order Date]])</f>
        <v>2014</v>
      </c>
      <c r="F4550">
        <v>1</v>
      </c>
      <c r="G4550">
        <f>MONTH(Table1[[#This Row],[Order Date]])</f>
        <v>2</v>
      </c>
      <c r="H4550" s="1">
        <v>41684</v>
      </c>
      <c r="I4550">
        <v>45991</v>
      </c>
      <c r="J4550" t="s">
        <v>47</v>
      </c>
      <c r="K4550">
        <v>50</v>
      </c>
      <c r="L4550">
        <v>4.13</v>
      </c>
      <c r="M4550" s="2">
        <v>7.0000000000000007E-2</v>
      </c>
      <c r="N4550">
        <v>196.39</v>
      </c>
      <c r="O4550">
        <v>0.5</v>
      </c>
      <c r="P4550">
        <v>82.6</v>
      </c>
      <c r="Q4550" s="2">
        <v>0.39</v>
      </c>
      <c r="R4550" t="s">
        <v>29</v>
      </c>
      <c r="S4550" t="s">
        <v>30</v>
      </c>
      <c r="T4550" t="s">
        <v>2426</v>
      </c>
      <c r="U4550" t="s">
        <v>210</v>
      </c>
      <c r="V4550" t="s">
        <v>68</v>
      </c>
      <c r="W4550">
        <v>6462</v>
      </c>
      <c r="X4550" s="1">
        <v>41688</v>
      </c>
      <c r="Y4550" t="s">
        <v>34</v>
      </c>
      <c r="Z4550" t="e" vm="11">
        <v>#VALUE!</v>
      </c>
      <c r="AA4550">
        <v>75901</v>
      </c>
      <c r="AB4550" t="e" cm="1" vm="2">
        <f t="array" ref="AB4550">_FV(Table1[[#This Row],[State]],"Country/region",TRUE)</f>
        <v>#VALUE!</v>
      </c>
    </row>
    <row r="4551" spans="1:28" x14ac:dyDescent="0.35">
      <c r="A4551" t="s">
        <v>1906</v>
      </c>
      <c r="B4551">
        <v>53</v>
      </c>
      <c r="C4551" t="s">
        <v>1778</v>
      </c>
      <c r="D4551" t="s">
        <v>46</v>
      </c>
      <c r="E4551">
        <f>YEAR(Table1[[#This Row],[Order Date]])</f>
        <v>2014</v>
      </c>
      <c r="F4551">
        <v>1</v>
      </c>
      <c r="G4551">
        <f>MONTH(Table1[[#This Row],[Order Date]])</f>
        <v>2</v>
      </c>
      <c r="H4551" s="1">
        <v>41685</v>
      </c>
      <c r="I4551">
        <v>45155</v>
      </c>
      <c r="J4551" t="s">
        <v>47</v>
      </c>
      <c r="K4551">
        <v>35</v>
      </c>
      <c r="L4551">
        <v>3.14</v>
      </c>
      <c r="M4551" s="2">
        <v>0.05</v>
      </c>
      <c r="N4551">
        <v>111.55</v>
      </c>
      <c r="O4551">
        <v>1.92</v>
      </c>
      <c r="P4551">
        <v>-54.25</v>
      </c>
      <c r="Q4551" s="2">
        <v>0.84</v>
      </c>
      <c r="R4551" t="s">
        <v>29</v>
      </c>
      <c r="S4551" t="s">
        <v>59</v>
      </c>
      <c r="T4551" t="s">
        <v>2169</v>
      </c>
      <c r="U4551" t="s">
        <v>481</v>
      </c>
      <c r="V4551" t="s">
        <v>68</v>
      </c>
      <c r="W4551">
        <v>6363</v>
      </c>
      <c r="X4551" s="1">
        <v>41685</v>
      </c>
      <c r="Y4551" t="s">
        <v>34</v>
      </c>
      <c r="Z4551" t="e" vm="26">
        <v>#VALUE!</v>
      </c>
      <c r="AA4551">
        <v>48911</v>
      </c>
      <c r="AB4551" t="e" cm="1" vm="2">
        <f t="array" ref="AB4551">_FV(Table1[[#This Row],[State]],"Country/region",TRUE)</f>
        <v>#VALUE!</v>
      </c>
    </row>
    <row r="4552" spans="1:28" x14ac:dyDescent="0.35">
      <c r="A4552" t="s">
        <v>1589</v>
      </c>
      <c r="B4552">
        <v>53</v>
      </c>
      <c r="C4552" t="s">
        <v>1590</v>
      </c>
      <c r="D4552" t="s">
        <v>38</v>
      </c>
      <c r="E4552">
        <f>YEAR(Table1[[#This Row],[Order Date]])</f>
        <v>2014</v>
      </c>
      <c r="F4552">
        <v>1</v>
      </c>
      <c r="G4552">
        <f>MONTH(Table1[[#This Row],[Order Date]])</f>
        <v>2</v>
      </c>
      <c r="H4552" s="1">
        <v>41685</v>
      </c>
      <c r="I4552">
        <v>30981</v>
      </c>
      <c r="J4552" t="s">
        <v>47</v>
      </c>
      <c r="K4552">
        <v>22</v>
      </c>
      <c r="L4552">
        <v>180.98</v>
      </c>
      <c r="M4552" s="2">
        <v>0.09</v>
      </c>
      <c r="N4552">
        <v>3653.22</v>
      </c>
      <c r="O4552">
        <v>30</v>
      </c>
      <c r="P4552">
        <v>-116.02</v>
      </c>
      <c r="Q4552" s="2">
        <v>0.69</v>
      </c>
      <c r="R4552" t="s">
        <v>48</v>
      </c>
      <c r="S4552" t="s">
        <v>49</v>
      </c>
      <c r="T4552" t="s">
        <v>2025</v>
      </c>
      <c r="U4552" t="s">
        <v>51</v>
      </c>
      <c r="V4552" t="s">
        <v>68</v>
      </c>
      <c r="W4552">
        <v>4350</v>
      </c>
      <c r="X4552" s="1">
        <v>41687</v>
      </c>
      <c r="Y4552" t="s">
        <v>53</v>
      </c>
      <c r="Z4552" t="e" vm="25">
        <v>#VALUE!</v>
      </c>
      <c r="AA4552">
        <v>53545</v>
      </c>
      <c r="AB4552" t="e" cm="1" vm="2">
        <f t="array" ref="AB4552">_FV(Table1[[#This Row],[State]],"Country/region",TRUE)</f>
        <v>#VALUE!</v>
      </c>
    </row>
    <row r="4553" spans="1:28" x14ac:dyDescent="0.35">
      <c r="A4553" t="s">
        <v>3140</v>
      </c>
      <c r="B4553">
        <v>53</v>
      </c>
      <c r="C4553" t="s">
        <v>947</v>
      </c>
      <c r="D4553" t="s">
        <v>27</v>
      </c>
      <c r="E4553">
        <f>YEAR(Table1[[#This Row],[Order Date]])</f>
        <v>2014</v>
      </c>
      <c r="F4553">
        <v>1</v>
      </c>
      <c r="G4553">
        <f>MONTH(Table1[[#This Row],[Order Date]])</f>
        <v>2</v>
      </c>
      <c r="H4553" s="1">
        <v>41685</v>
      </c>
      <c r="I4553">
        <v>5636</v>
      </c>
      <c r="J4553" t="s">
        <v>131</v>
      </c>
      <c r="K4553">
        <v>23</v>
      </c>
      <c r="L4553">
        <v>5.85</v>
      </c>
      <c r="M4553" s="2">
        <v>0</v>
      </c>
      <c r="N4553">
        <v>138.16999999999999</v>
      </c>
      <c r="O4553">
        <v>2.27</v>
      </c>
      <c r="P4553">
        <v>-1.0900000000000001</v>
      </c>
      <c r="Q4553" s="2">
        <v>0.56000000000000005</v>
      </c>
      <c r="R4553" t="s">
        <v>29</v>
      </c>
      <c r="S4553" t="s">
        <v>59</v>
      </c>
      <c r="T4553" t="s">
        <v>1633</v>
      </c>
      <c r="U4553" t="s">
        <v>88</v>
      </c>
      <c r="V4553" t="s">
        <v>33</v>
      </c>
      <c r="W4553">
        <v>789</v>
      </c>
      <c r="X4553" s="1">
        <v>41687</v>
      </c>
      <c r="Y4553" t="s">
        <v>34</v>
      </c>
      <c r="Z4553" t="e" vm="15">
        <v>#VALUE!</v>
      </c>
      <c r="AA4553">
        <v>11720</v>
      </c>
      <c r="AB4553" t="e" cm="1" vm="2">
        <f t="array" ref="AB4553">_FV(Table1[[#This Row],[State]],"Country/region",TRUE)</f>
        <v>#VALUE!</v>
      </c>
    </row>
    <row r="4554" spans="1:28" x14ac:dyDescent="0.35">
      <c r="A4554" t="s">
        <v>2195</v>
      </c>
      <c r="B4554">
        <v>53</v>
      </c>
      <c r="C4554" t="s">
        <v>2627</v>
      </c>
      <c r="D4554" t="s">
        <v>46</v>
      </c>
      <c r="E4554">
        <f>YEAR(Table1[[#This Row],[Order Date]])</f>
        <v>2014</v>
      </c>
      <c r="F4554">
        <v>1</v>
      </c>
      <c r="G4554">
        <f>MONTH(Table1[[#This Row],[Order Date]])</f>
        <v>2</v>
      </c>
      <c r="H4554" s="1">
        <v>41685</v>
      </c>
      <c r="I4554">
        <v>14434</v>
      </c>
      <c r="J4554" t="s">
        <v>39</v>
      </c>
      <c r="K4554">
        <v>39</v>
      </c>
      <c r="L4554">
        <v>119.99</v>
      </c>
      <c r="M4554" s="2">
        <v>0.02</v>
      </c>
      <c r="N4554">
        <v>4733.88</v>
      </c>
      <c r="O4554">
        <v>56.14</v>
      </c>
      <c r="P4554">
        <v>239.41</v>
      </c>
      <c r="Q4554" s="2">
        <v>0.39</v>
      </c>
      <c r="R4554" t="s">
        <v>96</v>
      </c>
      <c r="S4554" t="s">
        <v>73</v>
      </c>
      <c r="T4554" t="s">
        <v>423</v>
      </c>
      <c r="U4554" t="s">
        <v>98</v>
      </c>
      <c r="V4554" t="s">
        <v>52</v>
      </c>
      <c r="W4554">
        <v>2024</v>
      </c>
      <c r="X4554" s="1">
        <v>41687</v>
      </c>
      <c r="Y4554" t="s">
        <v>53</v>
      </c>
      <c r="Z4554" t="e" vm="4">
        <v>#VALUE!</v>
      </c>
      <c r="AA4554">
        <v>94704</v>
      </c>
      <c r="AB4554" t="e" cm="1" vm="2">
        <f t="array" ref="AB4554">_FV(Table1[[#This Row],[State]],"Country/region",TRUE)</f>
        <v>#VALUE!</v>
      </c>
    </row>
    <row r="4555" spans="1:28" x14ac:dyDescent="0.35">
      <c r="A4555" t="s">
        <v>1589</v>
      </c>
      <c r="B4555">
        <v>53</v>
      </c>
      <c r="C4555" t="s">
        <v>1590</v>
      </c>
      <c r="D4555" t="s">
        <v>38</v>
      </c>
      <c r="E4555">
        <f>YEAR(Table1[[#This Row],[Order Date]])</f>
        <v>2014</v>
      </c>
      <c r="F4555">
        <v>1</v>
      </c>
      <c r="G4555">
        <f>MONTH(Table1[[#This Row],[Order Date]])</f>
        <v>2</v>
      </c>
      <c r="H4555" s="1">
        <v>41685</v>
      </c>
      <c r="I4555">
        <v>30981</v>
      </c>
      <c r="J4555" t="s">
        <v>47</v>
      </c>
      <c r="K4555">
        <v>29</v>
      </c>
      <c r="L4555">
        <v>279.81</v>
      </c>
      <c r="M4555" s="2">
        <v>0.1</v>
      </c>
      <c r="N4555">
        <v>7837.44</v>
      </c>
      <c r="O4555">
        <v>23.19</v>
      </c>
      <c r="P4555">
        <v>1817.76</v>
      </c>
      <c r="Q4555" s="2">
        <v>0.59</v>
      </c>
      <c r="R4555" t="s">
        <v>29</v>
      </c>
      <c r="S4555" t="s">
        <v>49</v>
      </c>
      <c r="T4555" t="s">
        <v>439</v>
      </c>
      <c r="U4555" t="s">
        <v>214</v>
      </c>
      <c r="V4555" t="s">
        <v>68</v>
      </c>
      <c r="W4555">
        <v>4349</v>
      </c>
      <c r="X4555" s="1">
        <v>41689</v>
      </c>
      <c r="Y4555" t="s">
        <v>53</v>
      </c>
      <c r="Z4555" t="e" vm="25">
        <v>#VALUE!</v>
      </c>
      <c r="AA4555">
        <v>53545</v>
      </c>
      <c r="AB4555" t="e" cm="1" vm="2">
        <f t="array" ref="AB4555">_FV(Table1[[#This Row],[State]],"Country/region",TRUE)</f>
        <v>#VALUE!</v>
      </c>
    </row>
    <row r="4556" spans="1:28" x14ac:dyDescent="0.35">
      <c r="A4556" t="s">
        <v>1906</v>
      </c>
      <c r="B4556">
        <v>53</v>
      </c>
      <c r="C4556" t="s">
        <v>1778</v>
      </c>
      <c r="D4556" t="s">
        <v>46</v>
      </c>
      <c r="E4556">
        <f>YEAR(Table1[[#This Row],[Order Date]])</f>
        <v>2014</v>
      </c>
      <c r="F4556">
        <v>1</v>
      </c>
      <c r="G4556">
        <f>MONTH(Table1[[#This Row],[Order Date]])</f>
        <v>2</v>
      </c>
      <c r="H4556" s="1">
        <v>41685</v>
      </c>
      <c r="I4556">
        <v>45155</v>
      </c>
      <c r="J4556" t="s">
        <v>47</v>
      </c>
      <c r="K4556">
        <v>44</v>
      </c>
      <c r="L4556">
        <v>4.13</v>
      </c>
      <c r="M4556" s="2">
        <v>0.03</v>
      </c>
      <c r="N4556">
        <v>181.61</v>
      </c>
      <c r="O4556">
        <v>5.34</v>
      </c>
      <c r="P4556">
        <v>-150.25899999999999</v>
      </c>
      <c r="Q4556" s="2">
        <v>0.38</v>
      </c>
      <c r="R4556" t="s">
        <v>29</v>
      </c>
      <c r="S4556" t="s">
        <v>30</v>
      </c>
      <c r="T4556" t="s">
        <v>1764</v>
      </c>
      <c r="U4556" t="s">
        <v>67</v>
      </c>
      <c r="V4556" t="s">
        <v>68</v>
      </c>
      <c r="W4556">
        <v>6362</v>
      </c>
      <c r="X4556" s="1">
        <v>41692</v>
      </c>
      <c r="Y4556" t="s">
        <v>34</v>
      </c>
      <c r="Z4556" t="e" vm="26">
        <v>#VALUE!</v>
      </c>
      <c r="AA4556">
        <v>48911</v>
      </c>
      <c r="AB4556" t="e" cm="1" vm="2">
        <f t="array" ref="AB4556">_FV(Table1[[#This Row],[State]],"Country/region",TRUE)</f>
        <v>#VALUE!</v>
      </c>
    </row>
    <row r="4557" spans="1:28" x14ac:dyDescent="0.35">
      <c r="A4557" t="s">
        <v>3066</v>
      </c>
      <c r="B4557">
        <v>53</v>
      </c>
      <c r="C4557" t="s">
        <v>3067</v>
      </c>
      <c r="D4557" t="s">
        <v>38</v>
      </c>
      <c r="E4557">
        <f>YEAR(Table1[[#This Row],[Order Date]])</f>
        <v>2014</v>
      </c>
      <c r="F4557">
        <v>1</v>
      </c>
      <c r="G4557">
        <f>MONTH(Table1[[#This Row],[Order Date]])</f>
        <v>2</v>
      </c>
      <c r="H4557" s="1">
        <v>41686</v>
      </c>
      <c r="I4557">
        <v>27105</v>
      </c>
      <c r="J4557" t="s">
        <v>39</v>
      </c>
      <c r="K4557">
        <v>2</v>
      </c>
      <c r="L4557">
        <v>10.4</v>
      </c>
      <c r="M4557" s="2">
        <v>0</v>
      </c>
      <c r="N4557">
        <v>26.82</v>
      </c>
      <c r="O4557">
        <v>5.4</v>
      </c>
      <c r="P4557">
        <v>26.21</v>
      </c>
      <c r="Q4557" s="2">
        <v>0.51</v>
      </c>
      <c r="R4557" t="s">
        <v>48</v>
      </c>
      <c r="S4557" t="s">
        <v>139</v>
      </c>
      <c r="T4557" t="s">
        <v>1138</v>
      </c>
      <c r="U4557" t="s">
        <v>82</v>
      </c>
      <c r="V4557" t="s">
        <v>68</v>
      </c>
      <c r="W4557">
        <v>3799</v>
      </c>
      <c r="X4557" s="1">
        <v>41687</v>
      </c>
      <c r="Y4557" t="s">
        <v>34</v>
      </c>
      <c r="Z4557" t="e" vm="12">
        <v>#VALUE!</v>
      </c>
      <c r="AA4557">
        <v>50322</v>
      </c>
      <c r="AB4557" t="e" cm="1" vm="2">
        <f t="array" ref="AB4557">_FV(Table1[[#This Row],[State]],"Country/region",TRUE)</f>
        <v>#VALUE!</v>
      </c>
    </row>
    <row r="4558" spans="1:28" x14ac:dyDescent="0.35">
      <c r="A4558" t="s">
        <v>3311</v>
      </c>
      <c r="B4558">
        <v>53</v>
      </c>
      <c r="C4558" t="s">
        <v>2359</v>
      </c>
      <c r="D4558" t="s">
        <v>57</v>
      </c>
      <c r="E4558">
        <f>YEAR(Table1[[#This Row],[Order Date]])</f>
        <v>2014</v>
      </c>
      <c r="F4558">
        <v>1</v>
      </c>
      <c r="G4558">
        <f>MONTH(Table1[[#This Row],[Order Date]])</f>
        <v>2</v>
      </c>
      <c r="H4558" s="1">
        <v>41686</v>
      </c>
      <c r="I4558">
        <v>23426</v>
      </c>
      <c r="J4558" t="s">
        <v>58</v>
      </c>
      <c r="K4558">
        <v>12</v>
      </c>
      <c r="L4558">
        <v>2.52</v>
      </c>
      <c r="M4558" s="2">
        <v>0.09</v>
      </c>
      <c r="N4558">
        <v>29.71</v>
      </c>
      <c r="O4558">
        <v>1.92</v>
      </c>
      <c r="P4558">
        <v>-23.17</v>
      </c>
      <c r="Q4558" s="2">
        <v>0.82</v>
      </c>
      <c r="R4558" t="s">
        <v>29</v>
      </c>
      <c r="S4558" t="s">
        <v>59</v>
      </c>
      <c r="T4558" t="s">
        <v>2397</v>
      </c>
      <c r="U4558" t="s">
        <v>481</v>
      </c>
      <c r="V4558" t="s">
        <v>68</v>
      </c>
      <c r="W4558">
        <v>3277</v>
      </c>
      <c r="X4558" s="1">
        <v>41687</v>
      </c>
      <c r="Y4558" t="s">
        <v>34</v>
      </c>
      <c r="Z4558" t="e" vm="11">
        <v>#VALUE!</v>
      </c>
      <c r="AA4558">
        <v>76106</v>
      </c>
      <c r="AB4558" t="e" cm="1" vm="2">
        <f t="array" ref="AB4558">_FV(Table1[[#This Row],[State]],"Country/region",TRUE)</f>
        <v>#VALUE!</v>
      </c>
    </row>
    <row r="4559" spans="1:28" x14ac:dyDescent="0.35">
      <c r="A4559" t="s">
        <v>3066</v>
      </c>
      <c r="B4559">
        <v>53</v>
      </c>
      <c r="C4559" t="s">
        <v>3067</v>
      </c>
      <c r="D4559" t="s">
        <v>38</v>
      </c>
      <c r="E4559">
        <f>YEAR(Table1[[#This Row],[Order Date]])</f>
        <v>2014</v>
      </c>
      <c r="F4559">
        <v>1</v>
      </c>
      <c r="G4559">
        <f>MONTH(Table1[[#This Row],[Order Date]])</f>
        <v>2</v>
      </c>
      <c r="H4559" s="1">
        <v>41686</v>
      </c>
      <c r="I4559">
        <v>27105</v>
      </c>
      <c r="J4559" t="s">
        <v>39</v>
      </c>
      <c r="K4559">
        <v>37</v>
      </c>
      <c r="L4559">
        <v>5.98</v>
      </c>
      <c r="M4559" s="2">
        <v>0.01</v>
      </c>
      <c r="N4559">
        <v>223.74</v>
      </c>
      <c r="O4559">
        <v>2.5</v>
      </c>
      <c r="P4559">
        <v>39.630000000000003</v>
      </c>
      <c r="Q4559" s="2">
        <v>0.36</v>
      </c>
      <c r="R4559" t="s">
        <v>29</v>
      </c>
      <c r="S4559" t="s">
        <v>30</v>
      </c>
      <c r="T4559" t="s">
        <v>1338</v>
      </c>
      <c r="U4559" t="s">
        <v>267</v>
      </c>
      <c r="V4559" t="s">
        <v>68</v>
      </c>
      <c r="W4559">
        <v>3798</v>
      </c>
      <c r="X4559" s="1">
        <v>41687</v>
      </c>
      <c r="Y4559" t="s">
        <v>34</v>
      </c>
      <c r="Z4559" t="e" vm="12">
        <v>#VALUE!</v>
      </c>
      <c r="AA4559">
        <v>50322</v>
      </c>
      <c r="AB4559" t="e" cm="1" vm="2">
        <f t="array" ref="AB4559">_FV(Table1[[#This Row],[State]],"Country/region",TRUE)</f>
        <v>#VALUE!</v>
      </c>
    </row>
    <row r="4560" spans="1:28" x14ac:dyDescent="0.35">
      <c r="A4560" t="s">
        <v>3311</v>
      </c>
      <c r="B4560">
        <v>53</v>
      </c>
      <c r="C4560" t="s">
        <v>2359</v>
      </c>
      <c r="D4560" t="s">
        <v>57</v>
      </c>
      <c r="E4560">
        <f>YEAR(Table1[[#This Row],[Order Date]])</f>
        <v>2014</v>
      </c>
      <c r="F4560">
        <v>1</v>
      </c>
      <c r="G4560">
        <f>MONTH(Table1[[#This Row],[Order Date]])</f>
        <v>2</v>
      </c>
      <c r="H4560" s="1">
        <v>41686</v>
      </c>
      <c r="I4560">
        <v>23426</v>
      </c>
      <c r="J4560" t="s">
        <v>58</v>
      </c>
      <c r="K4560">
        <v>45</v>
      </c>
      <c r="L4560">
        <v>22.98</v>
      </c>
      <c r="M4560" s="2">
        <v>7.0000000000000007E-2</v>
      </c>
      <c r="N4560">
        <v>1009.8</v>
      </c>
      <c r="O4560">
        <v>1.99</v>
      </c>
      <c r="P4560">
        <v>352.64</v>
      </c>
      <c r="Q4560" s="2">
        <v>0.46</v>
      </c>
      <c r="R4560" t="s">
        <v>96</v>
      </c>
      <c r="S4560" t="s">
        <v>139</v>
      </c>
      <c r="T4560" t="s">
        <v>1303</v>
      </c>
      <c r="U4560" t="s">
        <v>102</v>
      </c>
      <c r="V4560" t="s">
        <v>68</v>
      </c>
      <c r="W4560">
        <v>3276</v>
      </c>
      <c r="X4560" s="1">
        <v>41688</v>
      </c>
      <c r="Y4560" t="s">
        <v>34</v>
      </c>
      <c r="Z4560" t="e" vm="11">
        <v>#VALUE!</v>
      </c>
      <c r="AA4560">
        <v>76106</v>
      </c>
      <c r="AB4560" t="e" cm="1" vm="2">
        <f t="array" ref="AB4560">_FV(Table1[[#This Row],[State]],"Country/region",TRUE)</f>
        <v>#VALUE!</v>
      </c>
    </row>
    <row r="4561" spans="1:28" x14ac:dyDescent="0.35">
      <c r="A4561" t="s">
        <v>3312</v>
      </c>
      <c r="B4561">
        <v>53</v>
      </c>
      <c r="C4561" t="s">
        <v>3313</v>
      </c>
      <c r="D4561" t="s">
        <v>46</v>
      </c>
      <c r="E4561">
        <f>YEAR(Table1[[#This Row],[Order Date]])</f>
        <v>2014</v>
      </c>
      <c r="F4561">
        <v>1</v>
      </c>
      <c r="G4561">
        <f>MONTH(Table1[[#This Row],[Order Date]])</f>
        <v>2</v>
      </c>
      <c r="H4561" s="1">
        <v>41686</v>
      </c>
      <c r="I4561">
        <v>52868</v>
      </c>
      <c r="J4561" t="s">
        <v>47</v>
      </c>
      <c r="K4561">
        <v>19</v>
      </c>
      <c r="L4561">
        <v>7.37</v>
      </c>
      <c r="M4561" s="2">
        <v>0.09</v>
      </c>
      <c r="N4561">
        <v>138.05000000000001</v>
      </c>
      <c r="O4561">
        <v>5.53</v>
      </c>
      <c r="P4561">
        <v>-100.49</v>
      </c>
      <c r="Q4561" s="2">
        <v>0.69</v>
      </c>
      <c r="R4561" t="s">
        <v>96</v>
      </c>
      <c r="S4561" t="s">
        <v>139</v>
      </c>
      <c r="T4561" t="s">
        <v>1929</v>
      </c>
      <c r="U4561" t="s">
        <v>102</v>
      </c>
      <c r="V4561" t="s">
        <v>68</v>
      </c>
      <c r="W4561">
        <v>7410</v>
      </c>
      <c r="X4561" s="1">
        <v>41688</v>
      </c>
      <c r="Y4561" t="s">
        <v>34</v>
      </c>
      <c r="Z4561" t="e" vm="5">
        <v>#VALUE!</v>
      </c>
      <c r="AA4561">
        <v>55066</v>
      </c>
      <c r="AB4561" t="e" cm="1" vm="2">
        <f t="array" ref="AB4561">_FV(Table1[[#This Row],[State]],"Country/region",TRUE)</f>
        <v>#VALUE!</v>
      </c>
    </row>
    <row r="4562" spans="1:28" x14ac:dyDescent="0.35">
      <c r="A4562" t="s">
        <v>549</v>
      </c>
      <c r="B4562">
        <v>53</v>
      </c>
      <c r="C4562" t="s">
        <v>1639</v>
      </c>
      <c r="D4562" t="s">
        <v>27</v>
      </c>
      <c r="E4562">
        <f>YEAR(Table1[[#This Row],[Order Date]])</f>
        <v>2014</v>
      </c>
      <c r="F4562">
        <v>1</v>
      </c>
      <c r="G4562">
        <f>MONTH(Table1[[#This Row],[Order Date]])</f>
        <v>2</v>
      </c>
      <c r="H4562" s="1">
        <v>41687</v>
      </c>
      <c r="I4562">
        <v>49921</v>
      </c>
      <c r="J4562" t="s">
        <v>47</v>
      </c>
      <c r="K4562">
        <v>1</v>
      </c>
      <c r="L4562">
        <v>12.28</v>
      </c>
      <c r="M4562" s="2">
        <v>0.04</v>
      </c>
      <c r="N4562">
        <v>18.149999999999999</v>
      </c>
      <c r="O4562">
        <v>6.13</v>
      </c>
      <c r="P4562">
        <v>-7.26</v>
      </c>
      <c r="Q4562" s="2">
        <v>0.56999999999999995</v>
      </c>
      <c r="R4562" t="s">
        <v>29</v>
      </c>
      <c r="S4562" t="s">
        <v>30</v>
      </c>
      <c r="T4562" t="s">
        <v>2435</v>
      </c>
      <c r="U4562" t="s">
        <v>32</v>
      </c>
      <c r="V4562" t="s">
        <v>68</v>
      </c>
      <c r="W4562">
        <v>6984</v>
      </c>
      <c r="X4562" s="1">
        <v>41689</v>
      </c>
      <c r="Y4562" t="s">
        <v>34</v>
      </c>
      <c r="Z4562" t="e" vm="16">
        <v>#VALUE!</v>
      </c>
      <c r="AA4562">
        <v>61201</v>
      </c>
      <c r="AB4562" t="e" cm="1" vm="2">
        <f t="array" ref="AB4562">_FV(Table1[[#This Row],[State]],"Country/region",TRUE)</f>
        <v>#VALUE!</v>
      </c>
    </row>
    <row r="4563" spans="1:28" x14ac:dyDescent="0.35">
      <c r="A4563" t="s">
        <v>2986</v>
      </c>
      <c r="B4563">
        <v>53</v>
      </c>
      <c r="C4563" t="s">
        <v>1603</v>
      </c>
      <c r="D4563" t="s">
        <v>46</v>
      </c>
      <c r="E4563">
        <f>YEAR(Table1[[#This Row],[Order Date]])</f>
        <v>2014</v>
      </c>
      <c r="F4563">
        <v>1</v>
      </c>
      <c r="G4563">
        <f>MONTH(Table1[[#This Row],[Order Date]])</f>
        <v>2</v>
      </c>
      <c r="H4563" s="1">
        <v>41687</v>
      </c>
      <c r="I4563">
        <v>10213</v>
      </c>
      <c r="J4563" t="s">
        <v>28</v>
      </c>
      <c r="K4563">
        <v>12</v>
      </c>
      <c r="L4563">
        <v>39.979999999999997</v>
      </c>
      <c r="M4563" s="2">
        <v>0.04</v>
      </c>
      <c r="N4563">
        <v>464.57</v>
      </c>
      <c r="O4563">
        <v>4</v>
      </c>
      <c r="P4563">
        <v>-79.180000000000007</v>
      </c>
      <c r="Q4563" s="2">
        <v>0.7</v>
      </c>
      <c r="R4563" t="s">
        <v>96</v>
      </c>
      <c r="S4563" t="s">
        <v>30</v>
      </c>
      <c r="T4563" t="s">
        <v>1158</v>
      </c>
      <c r="U4563" t="s">
        <v>102</v>
      </c>
      <c r="V4563" t="s">
        <v>52</v>
      </c>
      <c r="W4563">
        <v>1407</v>
      </c>
      <c r="X4563" s="1">
        <v>41689</v>
      </c>
      <c r="Y4563" t="s">
        <v>34</v>
      </c>
      <c r="Z4563" t="e" vm="42">
        <v>#VALUE!</v>
      </c>
      <c r="AA4563">
        <v>85635</v>
      </c>
      <c r="AB4563" t="e" cm="1" vm="2">
        <f t="array" ref="AB4563">_FV(Table1[[#This Row],[State]],"Country/region",TRUE)</f>
        <v>#VALUE!</v>
      </c>
    </row>
    <row r="4564" spans="1:28" x14ac:dyDescent="0.35">
      <c r="A4564" t="s">
        <v>549</v>
      </c>
      <c r="B4564">
        <v>53</v>
      </c>
      <c r="C4564" t="s">
        <v>1639</v>
      </c>
      <c r="D4564" t="s">
        <v>27</v>
      </c>
      <c r="E4564">
        <f>YEAR(Table1[[#This Row],[Order Date]])</f>
        <v>2014</v>
      </c>
      <c r="F4564">
        <v>1</v>
      </c>
      <c r="G4564">
        <f>MONTH(Table1[[#This Row],[Order Date]])</f>
        <v>2</v>
      </c>
      <c r="H4564" s="1">
        <v>41687</v>
      </c>
      <c r="I4564">
        <v>49921</v>
      </c>
      <c r="J4564" t="s">
        <v>47</v>
      </c>
      <c r="K4564">
        <v>5</v>
      </c>
      <c r="L4564">
        <v>145.44999999999999</v>
      </c>
      <c r="M4564" s="2">
        <v>0.06</v>
      </c>
      <c r="N4564">
        <v>756.15</v>
      </c>
      <c r="O4564">
        <v>17.850000000000001</v>
      </c>
      <c r="P4564">
        <v>-280.2792</v>
      </c>
      <c r="Q4564" s="2">
        <v>0.56000000000000005</v>
      </c>
      <c r="R4564" t="s">
        <v>96</v>
      </c>
      <c r="S4564" t="s">
        <v>49</v>
      </c>
      <c r="T4564" t="s">
        <v>150</v>
      </c>
      <c r="U4564" t="s">
        <v>98</v>
      </c>
      <c r="V4564" t="s">
        <v>68</v>
      </c>
      <c r="W4564">
        <v>6983</v>
      </c>
      <c r="X4564" s="1">
        <v>41691</v>
      </c>
      <c r="Y4564" t="s">
        <v>53</v>
      </c>
      <c r="Z4564" t="e" vm="16">
        <v>#VALUE!</v>
      </c>
      <c r="AA4564">
        <v>61201</v>
      </c>
      <c r="AB4564" t="e" cm="1" vm="2">
        <f t="array" ref="AB4564">_FV(Table1[[#This Row],[State]],"Country/region",TRUE)</f>
        <v>#VALUE!</v>
      </c>
    </row>
    <row r="4565" spans="1:28" x14ac:dyDescent="0.35">
      <c r="A4565" t="s">
        <v>840</v>
      </c>
      <c r="B4565">
        <v>53</v>
      </c>
      <c r="C4565" t="s">
        <v>1771</v>
      </c>
      <c r="D4565" t="s">
        <v>27</v>
      </c>
      <c r="E4565">
        <f>YEAR(Table1[[#This Row],[Order Date]])</f>
        <v>2014</v>
      </c>
      <c r="F4565">
        <v>1</v>
      </c>
      <c r="G4565">
        <f>MONTH(Table1[[#This Row],[Order Date]])</f>
        <v>2</v>
      </c>
      <c r="H4565" s="1">
        <v>41688</v>
      </c>
      <c r="I4565">
        <v>40386</v>
      </c>
      <c r="J4565" t="s">
        <v>28</v>
      </c>
      <c r="K4565">
        <v>28</v>
      </c>
      <c r="L4565">
        <v>98.31</v>
      </c>
      <c r="M4565" s="2">
        <v>0</v>
      </c>
      <c r="N4565">
        <v>2905.3</v>
      </c>
      <c r="O4565">
        <v>0.49</v>
      </c>
      <c r="P4565">
        <v>1704</v>
      </c>
      <c r="Q4565" s="2">
        <v>0.36</v>
      </c>
      <c r="R4565" t="s">
        <v>29</v>
      </c>
      <c r="S4565" t="s">
        <v>30</v>
      </c>
      <c r="T4565" t="s">
        <v>3063</v>
      </c>
      <c r="U4565" t="s">
        <v>210</v>
      </c>
      <c r="V4565" t="s">
        <v>68</v>
      </c>
      <c r="W4565">
        <v>5708</v>
      </c>
      <c r="X4565" s="1">
        <v>41690</v>
      </c>
      <c r="Y4565" t="s">
        <v>42</v>
      </c>
      <c r="Z4565" t="e" vm="11">
        <v>#VALUE!</v>
      </c>
      <c r="AA4565">
        <v>75150</v>
      </c>
      <c r="AB4565" t="e" cm="1" vm="2">
        <f t="array" ref="AB4565">_FV(Table1[[#This Row],[State]],"Country/region",TRUE)</f>
        <v>#VALUE!</v>
      </c>
    </row>
    <row r="4566" spans="1:28" x14ac:dyDescent="0.35">
      <c r="A4566" t="s">
        <v>972</v>
      </c>
      <c r="B4566">
        <v>53</v>
      </c>
      <c r="C4566" t="s">
        <v>1171</v>
      </c>
      <c r="D4566" t="s">
        <v>27</v>
      </c>
      <c r="E4566">
        <f>YEAR(Table1[[#This Row],[Order Date]])</f>
        <v>2014</v>
      </c>
      <c r="F4566">
        <v>1</v>
      </c>
      <c r="G4566">
        <f>MONTH(Table1[[#This Row],[Order Date]])</f>
        <v>2</v>
      </c>
      <c r="H4566" s="1">
        <v>41688</v>
      </c>
      <c r="I4566">
        <v>36454</v>
      </c>
      <c r="J4566" t="s">
        <v>58</v>
      </c>
      <c r="K4566">
        <v>8</v>
      </c>
      <c r="L4566">
        <v>7.98</v>
      </c>
      <c r="M4566" s="2">
        <v>0.05</v>
      </c>
      <c r="N4566">
        <v>69.569999999999993</v>
      </c>
      <c r="O4566">
        <v>6.5</v>
      </c>
      <c r="P4566">
        <v>-36.06</v>
      </c>
      <c r="Q4566" s="2">
        <v>0.59</v>
      </c>
      <c r="R4566" t="s">
        <v>29</v>
      </c>
      <c r="S4566" t="s">
        <v>80</v>
      </c>
      <c r="T4566" t="s">
        <v>1787</v>
      </c>
      <c r="U4566" t="s">
        <v>32</v>
      </c>
      <c r="V4566" t="s">
        <v>33</v>
      </c>
      <c r="W4566">
        <v>5119</v>
      </c>
      <c r="X4566" s="1">
        <v>41691</v>
      </c>
      <c r="Y4566" t="s">
        <v>34</v>
      </c>
      <c r="Z4566" t="e" vm="30">
        <v>#VALUE!</v>
      </c>
      <c r="AA4566">
        <v>2021</v>
      </c>
      <c r="AB4566" t="e" cm="1" vm="2">
        <f t="array" ref="AB4566">_FV(Table1[[#This Row],[State]],"Country/region",TRUE)</f>
        <v>#VALUE!</v>
      </c>
    </row>
    <row r="4567" spans="1:28" x14ac:dyDescent="0.35">
      <c r="A4567" t="s">
        <v>499</v>
      </c>
      <c r="B4567">
        <v>53</v>
      </c>
      <c r="C4567" t="s">
        <v>2047</v>
      </c>
      <c r="D4567" t="s">
        <v>46</v>
      </c>
      <c r="E4567">
        <f>YEAR(Table1[[#This Row],[Order Date]])</f>
        <v>2014</v>
      </c>
      <c r="F4567">
        <v>1</v>
      </c>
      <c r="G4567">
        <f>MONTH(Table1[[#This Row],[Order Date]])</f>
        <v>2</v>
      </c>
      <c r="H4567" s="1">
        <v>41688</v>
      </c>
      <c r="I4567">
        <v>16481</v>
      </c>
      <c r="J4567" t="s">
        <v>47</v>
      </c>
      <c r="K4567">
        <v>50</v>
      </c>
      <c r="L4567">
        <v>56.96</v>
      </c>
      <c r="M4567" s="2">
        <v>0</v>
      </c>
      <c r="N4567">
        <v>3089.06</v>
      </c>
      <c r="O4567">
        <v>13.22</v>
      </c>
      <c r="P4567">
        <v>719.26</v>
      </c>
      <c r="Q4567" s="2">
        <v>0.56000000000000005</v>
      </c>
      <c r="R4567" t="s">
        <v>29</v>
      </c>
      <c r="S4567" t="s">
        <v>30</v>
      </c>
      <c r="T4567" t="s">
        <v>2694</v>
      </c>
      <c r="U4567" t="s">
        <v>214</v>
      </c>
      <c r="V4567" t="s">
        <v>52</v>
      </c>
      <c r="W4567">
        <v>2287</v>
      </c>
      <c r="X4567" s="1">
        <v>41693</v>
      </c>
      <c r="Y4567" t="s">
        <v>34</v>
      </c>
      <c r="Z4567" t="e" vm="4">
        <v>#VALUE!</v>
      </c>
      <c r="AA4567">
        <v>94025</v>
      </c>
      <c r="AB4567" t="e" cm="1" vm="2">
        <f t="array" ref="AB4567">_FV(Table1[[#This Row],[State]],"Country/region",TRUE)</f>
        <v>#VALUE!</v>
      </c>
    </row>
    <row r="4568" spans="1:28" x14ac:dyDescent="0.35">
      <c r="A4568" t="s">
        <v>499</v>
      </c>
      <c r="B4568">
        <v>53</v>
      </c>
      <c r="C4568" t="s">
        <v>2047</v>
      </c>
      <c r="D4568" t="s">
        <v>46</v>
      </c>
      <c r="E4568">
        <f>YEAR(Table1[[#This Row],[Order Date]])</f>
        <v>2014</v>
      </c>
      <c r="F4568">
        <v>1</v>
      </c>
      <c r="G4568">
        <f>MONTH(Table1[[#This Row],[Order Date]])</f>
        <v>2</v>
      </c>
      <c r="H4568" s="1">
        <v>41688</v>
      </c>
      <c r="I4568">
        <v>16481</v>
      </c>
      <c r="J4568" t="s">
        <v>47</v>
      </c>
      <c r="K4568">
        <v>47</v>
      </c>
      <c r="L4568">
        <v>442.14</v>
      </c>
      <c r="M4568" s="2">
        <v>0.08</v>
      </c>
      <c r="N4568">
        <v>20265.22</v>
      </c>
      <c r="O4568">
        <v>14.7</v>
      </c>
      <c r="P4568">
        <v>6168.64</v>
      </c>
      <c r="Q4568" s="2">
        <v>0.56000000000000005</v>
      </c>
      <c r="R4568" t="s">
        <v>96</v>
      </c>
      <c r="S4568" t="s">
        <v>49</v>
      </c>
      <c r="T4568" t="s">
        <v>792</v>
      </c>
      <c r="U4568" t="s">
        <v>98</v>
      </c>
      <c r="V4568" t="s">
        <v>52</v>
      </c>
      <c r="W4568">
        <v>2288</v>
      </c>
      <c r="X4568" s="1">
        <v>41693</v>
      </c>
      <c r="Y4568" t="s">
        <v>53</v>
      </c>
      <c r="Z4568" t="e" vm="4">
        <v>#VALUE!</v>
      </c>
      <c r="AA4568">
        <v>94025</v>
      </c>
      <c r="AB4568" t="e" cm="1" vm="2">
        <f t="array" ref="AB4568">_FV(Table1[[#This Row],[State]],"Country/region",TRUE)</f>
        <v>#VALUE!</v>
      </c>
    </row>
    <row r="4569" spans="1:28" x14ac:dyDescent="0.35">
      <c r="A4569" t="s">
        <v>2931</v>
      </c>
      <c r="B4569">
        <v>53</v>
      </c>
      <c r="C4569" t="s">
        <v>977</v>
      </c>
      <c r="D4569" t="s">
        <v>27</v>
      </c>
      <c r="E4569">
        <f>YEAR(Table1[[#This Row],[Order Date]])</f>
        <v>2014</v>
      </c>
      <c r="F4569">
        <v>1</v>
      </c>
      <c r="G4569">
        <f>MONTH(Table1[[#This Row],[Order Date]])</f>
        <v>2</v>
      </c>
      <c r="H4569" s="1">
        <v>41689</v>
      </c>
      <c r="I4569">
        <v>51777</v>
      </c>
      <c r="J4569" t="s">
        <v>131</v>
      </c>
      <c r="K4569">
        <v>4</v>
      </c>
      <c r="L4569">
        <v>896.99</v>
      </c>
      <c r="M4569" s="2">
        <v>0.08</v>
      </c>
      <c r="N4569">
        <v>3465.97</v>
      </c>
      <c r="O4569">
        <v>19.989999999999998</v>
      </c>
      <c r="P4569">
        <v>194.3185</v>
      </c>
      <c r="Q4569" s="2">
        <v>0.38</v>
      </c>
      <c r="R4569" t="s">
        <v>29</v>
      </c>
      <c r="S4569" t="s">
        <v>30</v>
      </c>
      <c r="T4569" t="s">
        <v>217</v>
      </c>
      <c r="U4569" t="s">
        <v>67</v>
      </c>
      <c r="V4569" t="s">
        <v>68</v>
      </c>
      <c r="W4569">
        <v>7253</v>
      </c>
      <c r="X4569" s="1">
        <v>41690</v>
      </c>
      <c r="Y4569" t="s">
        <v>34</v>
      </c>
      <c r="Z4569" t="e" vm="5">
        <v>#VALUE!</v>
      </c>
      <c r="AA4569">
        <v>55343</v>
      </c>
      <c r="AB4569" t="e" cm="1" vm="2">
        <f t="array" ref="AB4569">_FV(Table1[[#This Row],[State]],"Country/region",TRUE)</f>
        <v>#VALUE!</v>
      </c>
    </row>
    <row r="4570" spans="1:28" x14ac:dyDescent="0.35">
      <c r="A4570" t="s">
        <v>2661</v>
      </c>
      <c r="B4570">
        <v>53</v>
      </c>
      <c r="C4570" t="s">
        <v>1196</v>
      </c>
      <c r="D4570" t="s">
        <v>46</v>
      </c>
      <c r="E4570">
        <f>YEAR(Table1[[#This Row],[Order Date]])</f>
        <v>2014</v>
      </c>
      <c r="F4570">
        <v>1</v>
      </c>
      <c r="G4570">
        <f>MONTH(Table1[[#This Row],[Order Date]])</f>
        <v>2</v>
      </c>
      <c r="H4570" s="1">
        <v>41689</v>
      </c>
      <c r="I4570">
        <v>9696</v>
      </c>
      <c r="J4570" t="s">
        <v>39</v>
      </c>
      <c r="K4570">
        <v>13</v>
      </c>
      <c r="L4570">
        <v>243.98</v>
      </c>
      <c r="M4570" s="2">
        <v>0.03</v>
      </c>
      <c r="N4570">
        <v>3335.27</v>
      </c>
      <c r="O4570">
        <v>43.32</v>
      </c>
      <c r="P4570">
        <v>539.69000000000005</v>
      </c>
      <c r="Q4570" s="2">
        <v>0.55000000000000004</v>
      </c>
      <c r="R4570" t="s">
        <v>48</v>
      </c>
      <c r="S4570" t="s">
        <v>49</v>
      </c>
      <c r="T4570" t="s">
        <v>121</v>
      </c>
      <c r="U4570" t="s">
        <v>51</v>
      </c>
      <c r="V4570" t="s">
        <v>52</v>
      </c>
      <c r="W4570">
        <v>1329</v>
      </c>
      <c r="X4570" s="1">
        <v>41691</v>
      </c>
      <c r="Y4570" t="s">
        <v>53</v>
      </c>
      <c r="Z4570" t="e" vm="8">
        <v>#VALUE!</v>
      </c>
      <c r="AA4570">
        <v>97801</v>
      </c>
      <c r="AB4570" t="e" cm="1" vm="2">
        <f t="array" ref="AB4570">_FV(Table1[[#This Row],[State]],"Country/region",TRUE)</f>
        <v>#VALUE!</v>
      </c>
    </row>
    <row r="4571" spans="1:28" x14ac:dyDescent="0.35">
      <c r="A4571" t="s">
        <v>2661</v>
      </c>
      <c r="B4571">
        <v>53</v>
      </c>
      <c r="C4571" t="s">
        <v>1196</v>
      </c>
      <c r="D4571" t="s">
        <v>46</v>
      </c>
      <c r="E4571">
        <f>YEAR(Table1[[#This Row],[Order Date]])</f>
        <v>2014</v>
      </c>
      <c r="F4571">
        <v>1</v>
      </c>
      <c r="G4571">
        <f>MONTH(Table1[[#This Row],[Order Date]])</f>
        <v>2</v>
      </c>
      <c r="H4571" s="1">
        <v>41689</v>
      </c>
      <c r="I4571">
        <v>9696</v>
      </c>
      <c r="J4571" t="s">
        <v>39</v>
      </c>
      <c r="K4571">
        <v>15</v>
      </c>
      <c r="L4571">
        <v>6.75</v>
      </c>
      <c r="M4571" s="2">
        <v>0.02</v>
      </c>
      <c r="N4571">
        <v>110.15</v>
      </c>
      <c r="O4571">
        <v>2.99</v>
      </c>
      <c r="P4571">
        <v>13.906000000000001</v>
      </c>
      <c r="Q4571" s="2">
        <v>0.35</v>
      </c>
      <c r="R4571" t="s">
        <v>29</v>
      </c>
      <c r="S4571" t="s">
        <v>30</v>
      </c>
      <c r="T4571" t="s">
        <v>1887</v>
      </c>
      <c r="U4571" t="s">
        <v>67</v>
      </c>
      <c r="V4571" t="s">
        <v>52</v>
      </c>
      <c r="W4571">
        <v>1328</v>
      </c>
      <c r="X4571" s="1">
        <v>41691</v>
      </c>
      <c r="Y4571" t="s">
        <v>34</v>
      </c>
      <c r="Z4571" t="e" vm="8">
        <v>#VALUE!</v>
      </c>
      <c r="AA4571">
        <v>97801</v>
      </c>
      <c r="AB4571" t="e" cm="1" vm="2">
        <f t="array" ref="AB4571">_FV(Table1[[#This Row],[State]],"Country/region",TRUE)</f>
        <v>#VALUE!</v>
      </c>
    </row>
    <row r="4572" spans="1:28" x14ac:dyDescent="0.35">
      <c r="A4572" t="s">
        <v>2931</v>
      </c>
      <c r="B4572">
        <v>53</v>
      </c>
      <c r="C4572" t="s">
        <v>977</v>
      </c>
      <c r="D4572" t="s">
        <v>27</v>
      </c>
      <c r="E4572">
        <f>YEAR(Table1[[#This Row],[Order Date]])</f>
        <v>2014</v>
      </c>
      <c r="F4572">
        <v>1</v>
      </c>
      <c r="G4572">
        <f>MONTH(Table1[[#This Row],[Order Date]])</f>
        <v>2</v>
      </c>
      <c r="H4572" s="1">
        <v>41689</v>
      </c>
      <c r="I4572">
        <v>51777</v>
      </c>
      <c r="J4572" t="s">
        <v>131</v>
      </c>
      <c r="K4572">
        <v>13</v>
      </c>
      <c r="L4572">
        <v>100.97</v>
      </c>
      <c r="M4572" s="2">
        <v>0.06</v>
      </c>
      <c r="N4572">
        <v>1307.8800000000001</v>
      </c>
      <c r="O4572">
        <v>7.18</v>
      </c>
      <c r="P4572">
        <v>206.86</v>
      </c>
      <c r="Q4572" s="2">
        <v>0.46</v>
      </c>
      <c r="R4572" t="s">
        <v>96</v>
      </c>
      <c r="S4572" t="s">
        <v>30</v>
      </c>
      <c r="T4572" t="s">
        <v>1167</v>
      </c>
      <c r="U4572" t="s">
        <v>102</v>
      </c>
      <c r="V4572" t="s">
        <v>68</v>
      </c>
      <c r="W4572">
        <v>7254</v>
      </c>
      <c r="X4572" s="1">
        <v>41691</v>
      </c>
      <c r="Y4572" t="s">
        <v>34</v>
      </c>
      <c r="Z4572" t="e" vm="5">
        <v>#VALUE!</v>
      </c>
      <c r="AA4572">
        <v>55343</v>
      </c>
      <c r="AB4572" t="e" cm="1" vm="2">
        <f t="array" ref="AB4572">_FV(Table1[[#This Row],[State]],"Country/region",TRUE)</f>
        <v>#VALUE!</v>
      </c>
    </row>
    <row r="4573" spans="1:28" x14ac:dyDescent="0.35">
      <c r="A4573" t="s">
        <v>1371</v>
      </c>
      <c r="B4573">
        <v>53</v>
      </c>
      <c r="C4573" t="s">
        <v>255</v>
      </c>
      <c r="D4573" t="s">
        <v>57</v>
      </c>
      <c r="E4573">
        <f>YEAR(Table1[[#This Row],[Order Date]])</f>
        <v>2014</v>
      </c>
      <c r="F4573">
        <v>1</v>
      </c>
      <c r="G4573">
        <f>MONTH(Table1[[#This Row],[Order Date]])</f>
        <v>2</v>
      </c>
      <c r="H4573" s="1">
        <v>41690</v>
      </c>
      <c r="I4573">
        <v>21475</v>
      </c>
      <c r="J4573" t="s">
        <v>58</v>
      </c>
      <c r="K4573">
        <v>15</v>
      </c>
      <c r="L4573">
        <v>417.4</v>
      </c>
      <c r="M4573" s="2">
        <v>0.06</v>
      </c>
      <c r="N4573">
        <v>4956.7839999999997</v>
      </c>
      <c r="O4573">
        <v>75.23</v>
      </c>
      <c r="P4573">
        <v>-296.06</v>
      </c>
      <c r="Q4573" s="2">
        <v>0.79</v>
      </c>
      <c r="R4573" t="s">
        <v>48</v>
      </c>
      <c r="S4573" t="s">
        <v>73</v>
      </c>
      <c r="T4573" t="s">
        <v>734</v>
      </c>
      <c r="U4573" t="s">
        <v>75</v>
      </c>
      <c r="V4573" t="s">
        <v>52</v>
      </c>
      <c r="W4573">
        <v>2971</v>
      </c>
      <c r="X4573" s="1">
        <v>41691</v>
      </c>
      <c r="Y4573" t="s">
        <v>53</v>
      </c>
      <c r="Z4573" t="e" vm="4">
        <v>#VALUE!</v>
      </c>
      <c r="AA4573">
        <v>94086</v>
      </c>
      <c r="AB4573" t="e" cm="1" vm="2">
        <f t="array" ref="AB4573">_FV(Table1[[#This Row],[State]],"Country/region",TRUE)</f>
        <v>#VALUE!</v>
      </c>
    </row>
    <row r="4574" spans="1:28" x14ac:dyDescent="0.35">
      <c r="A4574" t="s">
        <v>1290</v>
      </c>
      <c r="B4574">
        <v>53</v>
      </c>
      <c r="C4574" t="s">
        <v>1129</v>
      </c>
      <c r="D4574" t="s">
        <v>46</v>
      </c>
      <c r="E4574">
        <f>YEAR(Table1[[#This Row],[Order Date]])</f>
        <v>2014</v>
      </c>
      <c r="F4574">
        <v>1</v>
      </c>
      <c r="G4574">
        <f>MONTH(Table1[[#This Row],[Order Date]])</f>
        <v>2</v>
      </c>
      <c r="H4574" s="1">
        <v>41690</v>
      </c>
      <c r="I4574">
        <v>12486</v>
      </c>
      <c r="J4574" t="s">
        <v>28</v>
      </c>
      <c r="K4574">
        <v>31</v>
      </c>
      <c r="L4574">
        <v>100.98</v>
      </c>
      <c r="M4574" s="2">
        <v>0.08</v>
      </c>
      <c r="N4574">
        <v>3081.33</v>
      </c>
      <c r="O4574">
        <v>57.38</v>
      </c>
      <c r="P4574">
        <v>-1341.11</v>
      </c>
      <c r="Q4574" s="2">
        <v>0.78</v>
      </c>
      <c r="R4574" t="s">
        <v>48</v>
      </c>
      <c r="S4574" t="s">
        <v>73</v>
      </c>
      <c r="T4574" t="s">
        <v>944</v>
      </c>
      <c r="U4574" t="s">
        <v>154</v>
      </c>
      <c r="V4574" t="s">
        <v>52</v>
      </c>
      <c r="W4574">
        <v>1746</v>
      </c>
      <c r="X4574" s="1">
        <v>41691</v>
      </c>
      <c r="Y4574" t="s">
        <v>53</v>
      </c>
      <c r="Z4574" t="e" vm="4">
        <v>#VALUE!</v>
      </c>
      <c r="AA4574">
        <v>91730</v>
      </c>
      <c r="AB4574" t="e" cm="1" vm="2">
        <f t="array" ref="AB4574">_FV(Table1[[#This Row],[State]],"Country/region",TRUE)</f>
        <v>#VALUE!</v>
      </c>
    </row>
    <row r="4575" spans="1:28" x14ac:dyDescent="0.35">
      <c r="A4575" t="s">
        <v>809</v>
      </c>
      <c r="B4575">
        <v>53</v>
      </c>
      <c r="C4575" t="s">
        <v>2612</v>
      </c>
      <c r="D4575" t="s">
        <v>27</v>
      </c>
      <c r="E4575">
        <f>YEAR(Table1[[#This Row],[Order Date]])</f>
        <v>2014</v>
      </c>
      <c r="F4575">
        <v>1</v>
      </c>
      <c r="G4575">
        <f>MONTH(Table1[[#This Row],[Order Date]])</f>
        <v>2</v>
      </c>
      <c r="H4575" s="1">
        <v>41690</v>
      </c>
      <c r="I4575">
        <v>7462</v>
      </c>
      <c r="J4575" t="s">
        <v>28</v>
      </c>
      <c r="K4575">
        <v>3</v>
      </c>
      <c r="L4575">
        <v>22.01</v>
      </c>
      <c r="M4575" s="2">
        <v>7.0000000000000007E-2</v>
      </c>
      <c r="N4575">
        <v>72.63</v>
      </c>
      <c r="O4575">
        <v>5.53</v>
      </c>
      <c r="P4575">
        <v>-26.94</v>
      </c>
      <c r="Q4575" s="2">
        <v>0.59</v>
      </c>
      <c r="R4575" t="s">
        <v>29</v>
      </c>
      <c r="S4575" t="s">
        <v>139</v>
      </c>
      <c r="T4575" t="s">
        <v>1354</v>
      </c>
      <c r="U4575" t="s">
        <v>88</v>
      </c>
      <c r="V4575" t="s">
        <v>68</v>
      </c>
      <c r="W4575">
        <v>1027</v>
      </c>
      <c r="X4575" s="1">
        <v>41691</v>
      </c>
      <c r="Y4575" t="s">
        <v>42</v>
      </c>
      <c r="Z4575" t="e" vm="25">
        <v>#VALUE!</v>
      </c>
      <c r="AA4575">
        <v>54915</v>
      </c>
      <c r="AB4575" t="e" cm="1" vm="2">
        <f t="array" ref="AB4575">_FV(Table1[[#This Row],[State]],"Country/region",TRUE)</f>
        <v>#VALUE!</v>
      </c>
    </row>
    <row r="4576" spans="1:28" x14ac:dyDescent="0.35">
      <c r="A4576" t="s">
        <v>3314</v>
      </c>
      <c r="B4576">
        <v>53</v>
      </c>
      <c r="C4576" t="s">
        <v>1465</v>
      </c>
      <c r="D4576" t="s">
        <v>46</v>
      </c>
      <c r="E4576">
        <f>YEAR(Table1[[#This Row],[Order Date]])</f>
        <v>2014</v>
      </c>
      <c r="F4576">
        <v>1</v>
      </c>
      <c r="G4576">
        <f>MONTH(Table1[[#This Row],[Order Date]])</f>
        <v>2</v>
      </c>
      <c r="H4576" s="1">
        <v>41690</v>
      </c>
      <c r="I4576">
        <v>40962</v>
      </c>
      <c r="J4576" t="s">
        <v>58</v>
      </c>
      <c r="K4576">
        <v>28</v>
      </c>
      <c r="L4576">
        <v>54.48</v>
      </c>
      <c r="M4576" s="2">
        <v>0.03</v>
      </c>
      <c r="N4576">
        <v>1553.66</v>
      </c>
      <c r="O4576">
        <v>0.99</v>
      </c>
      <c r="P4576">
        <v>547.48</v>
      </c>
      <c r="Q4576" s="2">
        <v>0.56999999999999995</v>
      </c>
      <c r="R4576" t="s">
        <v>29</v>
      </c>
      <c r="S4576" t="s">
        <v>30</v>
      </c>
      <c r="T4576" t="s">
        <v>3218</v>
      </c>
      <c r="U4576" t="s">
        <v>214</v>
      </c>
      <c r="V4576" t="s">
        <v>68</v>
      </c>
      <c r="W4576">
        <v>5770</v>
      </c>
      <c r="X4576" s="1">
        <v>41691</v>
      </c>
      <c r="Y4576" t="s">
        <v>34</v>
      </c>
      <c r="Z4576" t="e" vm="28">
        <v>#VALUE!</v>
      </c>
      <c r="AA4576">
        <v>65109</v>
      </c>
      <c r="AB4576" t="e" cm="1" vm="2">
        <f t="array" ref="AB4576">_FV(Table1[[#This Row],[State]],"Country/region",TRUE)</f>
        <v>#VALUE!</v>
      </c>
    </row>
    <row r="4577" spans="1:28" x14ac:dyDescent="0.35">
      <c r="A4577" t="s">
        <v>413</v>
      </c>
      <c r="B4577">
        <v>53</v>
      </c>
      <c r="C4577" t="s">
        <v>414</v>
      </c>
      <c r="D4577" t="s">
        <v>46</v>
      </c>
      <c r="E4577">
        <f>YEAR(Table1[[#This Row],[Order Date]])</f>
        <v>2014</v>
      </c>
      <c r="F4577">
        <v>1</v>
      </c>
      <c r="G4577">
        <f>MONTH(Table1[[#This Row],[Order Date]])</f>
        <v>2</v>
      </c>
      <c r="H4577" s="1">
        <v>41690</v>
      </c>
      <c r="I4577">
        <v>58117</v>
      </c>
      <c r="J4577" t="s">
        <v>58</v>
      </c>
      <c r="K4577">
        <v>42</v>
      </c>
      <c r="L4577">
        <v>3.14</v>
      </c>
      <c r="M4577" s="2">
        <v>0.04</v>
      </c>
      <c r="N4577">
        <v>134.86000000000001</v>
      </c>
      <c r="O4577">
        <v>1.92</v>
      </c>
      <c r="P4577">
        <v>-62.84</v>
      </c>
      <c r="Q4577" s="2">
        <v>0.84</v>
      </c>
      <c r="R4577" t="s">
        <v>29</v>
      </c>
      <c r="S4577" t="s">
        <v>59</v>
      </c>
      <c r="T4577" t="s">
        <v>2169</v>
      </c>
      <c r="U4577" t="s">
        <v>481</v>
      </c>
      <c r="V4577" t="s">
        <v>68</v>
      </c>
      <c r="W4577">
        <v>8132</v>
      </c>
      <c r="X4577" s="1">
        <v>41691</v>
      </c>
      <c r="Y4577" t="s">
        <v>34</v>
      </c>
      <c r="Z4577" t="e" vm="38">
        <v>#VALUE!</v>
      </c>
      <c r="AA4577">
        <v>46530</v>
      </c>
      <c r="AB4577" t="e" cm="1" vm="2">
        <f t="array" ref="AB4577">_FV(Table1[[#This Row],[State]],"Country/region",TRUE)</f>
        <v>#VALUE!</v>
      </c>
    </row>
    <row r="4578" spans="1:28" x14ac:dyDescent="0.35">
      <c r="A4578" t="s">
        <v>1288</v>
      </c>
      <c r="B4578">
        <v>53</v>
      </c>
      <c r="C4578" t="s">
        <v>1129</v>
      </c>
      <c r="D4578" t="s">
        <v>46</v>
      </c>
      <c r="E4578">
        <f>YEAR(Table1[[#This Row],[Order Date]])</f>
        <v>2014</v>
      </c>
      <c r="F4578">
        <v>1</v>
      </c>
      <c r="G4578">
        <f>MONTH(Table1[[#This Row],[Order Date]])</f>
        <v>2</v>
      </c>
      <c r="H4578" s="1">
        <v>41690</v>
      </c>
      <c r="I4578">
        <v>12486</v>
      </c>
      <c r="J4578" t="s">
        <v>28</v>
      </c>
      <c r="K4578">
        <v>42</v>
      </c>
      <c r="L4578">
        <v>40.98</v>
      </c>
      <c r="M4578" s="2">
        <v>0.04</v>
      </c>
      <c r="N4578">
        <v>1692.56</v>
      </c>
      <c r="O4578">
        <v>7.2</v>
      </c>
      <c r="P4578">
        <v>275.5</v>
      </c>
      <c r="Q4578" s="2">
        <v>0.6</v>
      </c>
      <c r="R4578" t="s">
        <v>29</v>
      </c>
      <c r="S4578" t="s">
        <v>30</v>
      </c>
      <c r="T4578" t="s">
        <v>1600</v>
      </c>
      <c r="U4578" t="s">
        <v>214</v>
      </c>
      <c r="V4578" t="s">
        <v>52</v>
      </c>
      <c r="W4578">
        <v>1747</v>
      </c>
      <c r="X4578" s="1">
        <v>41691</v>
      </c>
      <c r="Y4578" t="s">
        <v>34</v>
      </c>
      <c r="Z4578" t="e" vm="4">
        <v>#VALUE!</v>
      </c>
      <c r="AA4578">
        <v>96003</v>
      </c>
      <c r="AB4578" t="e" cm="1" vm="2">
        <f t="array" ref="AB4578">_FV(Table1[[#This Row],[State]],"Country/region",TRUE)</f>
        <v>#VALUE!</v>
      </c>
    </row>
    <row r="4579" spans="1:28" x14ac:dyDescent="0.35">
      <c r="A4579" t="s">
        <v>3314</v>
      </c>
      <c r="B4579">
        <v>53</v>
      </c>
      <c r="C4579" t="s">
        <v>1465</v>
      </c>
      <c r="D4579" t="s">
        <v>46</v>
      </c>
      <c r="E4579">
        <f>YEAR(Table1[[#This Row],[Order Date]])</f>
        <v>2014</v>
      </c>
      <c r="F4579">
        <v>1</v>
      </c>
      <c r="G4579">
        <f>MONTH(Table1[[#This Row],[Order Date]])</f>
        <v>2</v>
      </c>
      <c r="H4579" s="1">
        <v>41690</v>
      </c>
      <c r="I4579">
        <v>40962</v>
      </c>
      <c r="J4579" t="s">
        <v>58</v>
      </c>
      <c r="K4579">
        <v>30</v>
      </c>
      <c r="L4579">
        <v>125.99</v>
      </c>
      <c r="M4579" s="2">
        <v>0</v>
      </c>
      <c r="N4579">
        <v>3276.9965000000002</v>
      </c>
      <c r="O4579">
        <v>8.99</v>
      </c>
      <c r="P4579">
        <v>653.05799999999999</v>
      </c>
      <c r="Q4579" s="2">
        <v>0.59</v>
      </c>
      <c r="R4579" t="s">
        <v>96</v>
      </c>
      <c r="S4579" t="s">
        <v>30</v>
      </c>
      <c r="T4579" t="s">
        <v>242</v>
      </c>
      <c r="U4579" t="s">
        <v>105</v>
      </c>
      <c r="V4579" t="s">
        <v>68</v>
      </c>
      <c r="W4579">
        <v>5771</v>
      </c>
      <c r="X4579" s="1">
        <v>41691</v>
      </c>
      <c r="Y4579" t="s">
        <v>34</v>
      </c>
      <c r="Z4579" t="e" vm="28">
        <v>#VALUE!</v>
      </c>
      <c r="AA4579">
        <v>65109</v>
      </c>
      <c r="AB4579" t="e" cm="1" vm="2">
        <f t="array" ref="AB4579">_FV(Table1[[#This Row],[State]],"Country/region",TRUE)</f>
        <v>#VALUE!</v>
      </c>
    </row>
    <row r="4580" spans="1:28" x14ac:dyDescent="0.35">
      <c r="A4580" t="s">
        <v>1371</v>
      </c>
      <c r="B4580">
        <v>53</v>
      </c>
      <c r="C4580" t="s">
        <v>255</v>
      </c>
      <c r="D4580" t="s">
        <v>57</v>
      </c>
      <c r="E4580">
        <f>YEAR(Table1[[#This Row],[Order Date]])</f>
        <v>2014</v>
      </c>
      <c r="F4580">
        <v>1</v>
      </c>
      <c r="G4580">
        <f>MONTH(Table1[[#This Row],[Order Date]])</f>
        <v>2</v>
      </c>
      <c r="H4580" s="1">
        <v>41690</v>
      </c>
      <c r="I4580">
        <v>21475</v>
      </c>
      <c r="J4580" t="s">
        <v>58</v>
      </c>
      <c r="K4580">
        <v>39</v>
      </c>
      <c r="L4580">
        <v>14.48</v>
      </c>
      <c r="M4580" s="2">
        <v>0.06</v>
      </c>
      <c r="N4580">
        <v>538.14</v>
      </c>
      <c r="O4580">
        <v>1.99</v>
      </c>
      <c r="P4580">
        <v>111.42</v>
      </c>
      <c r="Q4580" s="2">
        <v>0.49</v>
      </c>
      <c r="R4580" t="s">
        <v>96</v>
      </c>
      <c r="S4580" t="s">
        <v>139</v>
      </c>
      <c r="T4580" t="s">
        <v>2988</v>
      </c>
      <c r="U4580" t="s">
        <v>102</v>
      </c>
      <c r="V4580" t="s">
        <v>52</v>
      </c>
      <c r="W4580">
        <v>2970</v>
      </c>
      <c r="X4580" s="1">
        <v>41692</v>
      </c>
      <c r="Y4580" t="s">
        <v>34</v>
      </c>
      <c r="Z4580" t="e" vm="4">
        <v>#VALUE!</v>
      </c>
      <c r="AA4580">
        <v>94086</v>
      </c>
      <c r="AB4580" t="e" cm="1" vm="2">
        <f t="array" ref="AB4580">_FV(Table1[[#This Row],[State]],"Country/region",TRUE)</f>
        <v>#VALUE!</v>
      </c>
    </row>
    <row r="4581" spans="1:28" x14ac:dyDescent="0.35">
      <c r="A4581" t="s">
        <v>564</v>
      </c>
      <c r="B4581">
        <v>53</v>
      </c>
      <c r="C4581" t="s">
        <v>2035</v>
      </c>
      <c r="D4581" t="s">
        <v>46</v>
      </c>
      <c r="E4581">
        <f>YEAR(Table1[[#This Row],[Order Date]])</f>
        <v>2014</v>
      </c>
      <c r="F4581">
        <v>1</v>
      </c>
      <c r="G4581">
        <f>MONTH(Table1[[#This Row],[Order Date]])</f>
        <v>2</v>
      </c>
      <c r="H4581" s="1">
        <v>41691</v>
      </c>
      <c r="I4581">
        <v>49312</v>
      </c>
      <c r="J4581" t="s">
        <v>58</v>
      </c>
      <c r="K4581">
        <v>30</v>
      </c>
      <c r="L4581">
        <v>4.9800000000000004</v>
      </c>
      <c r="M4581" s="2">
        <v>0</v>
      </c>
      <c r="N4581">
        <v>164.41</v>
      </c>
      <c r="O4581">
        <v>7.54</v>
      </c>
      <c r="P4581">
        <v>-128.52000000000001</v>
      </c>
      <c r="Q4581" s="2">
        <v>0.38</v>
      </c>
      <c r="R4581" t="s">
        <v>29</v>
      </c>
      <c r="S4581" t="s">
        <v>30</v>
      </c>
      <c r="T4581" t="s">
        <v>932</v>
      </c>
      <c r="U4581" t="s">
        <v>61</v>
      </c>
      <c r="V4581" t="s">
        <v>33</v>
      </c>
      <c r="W4581">
        <v>6909</v>
      </c>
      <c r="X4581" s="1">
        <v>41692</v>
      </c>
      <c r="Y4581" t="s">
        <v>34</v>
      </c>
      <c r="Z4581" t="e" vm="30">
        <v>#VALUE!</v>
      </c>
      <c r="AA4581">
        <v>2339</v>
      </c>
      <c r="AB4581" t="e" cm="1" vm="2">
        <f t="array" ref="AB4581">_FV(Table1[[#This Row],[State]],"Country/region",TRUE)</f>
        <v>#VALUE!</v>
      </c>
    </row>
    <row r="4582" spans="1:28" x14ac:dyDescent="0.35">
      <c r="A4582" t="s">
        <v>1719</v>
      </c>
      <c r="B4582">
        <v>53</v>
      </c>
      <c r="C4582" t="s">
        <v>1056</v>
      </c>
      <c r="D4582" t="s">
        <v>46</v>
      </c>
      <c r="E4582">
        <f>YEAR(Table1[[#This Row],[Order Date]])</f>
        <v>2014</v>
      </c>
      <c r="F4582">
        <v>1</v>
      </c>
      <c r="G4582">
        <f>MONTH(Table1[[#This Row],[Order Date]])</f>
        <v>2</v>
      </c>
      <c r="H4582" s="1">
        <v>41691</v>
      </c>
      <c r="I4582">
        <v>5347</v>
      </c>
      <c r="J4582" t="s">
        <v>131</v>
      </c>
      <c r="K4582">
        <v>1</v>
      </c>
      <c r="L4582">
        <v>205.99</v>
      </c>
      <c r="M4582" s="2">
        <v>0.01</v>
      </c>
      <c r="N4582">
        <v>187.20400000000001</v>
      </c>
      <c r="O4582">
        <v>5.26</v>
      </c>
      <c r="P4582">
        <v>-796.76300000000003</v>
      </c>
      <c r="Q4582" s="2">
        <v>0.56000000000000005</v>
      </c>
      <c r="R4582" t="s">
        <v>96</v>
      </c>
      <c r="S4582" t="s">
        <v>30</v>
      </c>
      <c r="T4582" t="s">
        <v>2209</v>
      </c>
      <c r="U4582" t="s">
        <v>105</v>
      </c>
      <c r="V4582" t="s">
        <v>52</v>
      </c>
      <c r="W4582">
        <v>746</v>
      </c>
      <c r="X4582" s="1">
        <v>41692</v>
      </c>
      <c r="Y4582" t="s">
        <v>34</v>
      </c>
      <c r="Z4582" t="e" vm="7">
        <v>#VALUE!</v>
      </c>
      <c r="AA4582">
        <v>84015</v>
      </c>
      <c r="AB4582" t="e" cm="1" vm="2">
        <f t="array" ref="AB4582">_FV(Table1[[#This Row],[State]],"Country/region",TRUE)</f>
        <v>#VALUE!</v>
      </c>
    </row>
    <row r="4583" spans="1:28" x14ac:dyDescent="0.35">
      <c r="A4583" t="s">
        <v>1998</v>
      </c>
      <c r="B4583">
        <v>53</v>
      </c>
      <c r="C4583" t="s">
        <v>2035</v>
      </c>
      <c r="D4583" t="s">
        <v>46</v>
      </c>
      <c r="E4583">
        <f>YEAR(Table1[[#This Row],[Order Date]])</f>
        <v>2014</v>
      </c>
      <c r="F4583">
        <v>1</v>
      </c>
      <c r="G4583">
        <f>MONTH(Table1[[#This Row],[Order Date]])</f>
        <v>2</v>
      </c>
      <c r="H4583" s="1">
        <v>41691</v>
      </c>
      <c r="I4583">
        <v>49312</v>
      </c>
      <c r="J4583" t="s">
        <v>58</v>
      </c>
      <c r="K4583">
        <v>19</v>
      </c>
      <c r="L4583">
        <v>107.53</v>
      </c>
      <c r="M4583" s="2">
        <v>0.09</v>
      </c>
      <c r="N4583">
        <v>1882.18</v>
      </c>
      <c r="O4583">
        <v>5.81</v>
      </c>
      <c r="P4583">
        <v>336.26</v>
      </c>
      <c r="Q4583" s="2">
        <v>0.65</v>
      </c>
      <c r="R4583" t="s">
        <v>48</v>
      </c>
      <c r="S4583" t="s">
        <v>80</v>
      </c>
      <c r="T4583" t="s">
        <v>890</v>
      </c>
      <c r="U4583" t="s">
        <v>82</v>
      </c>
      <c r="V4583" t="s">
        <v>33</v>
      </c>
      <c r="W4583">
        <v>6910</v>
      </c>
      <c r="X4583" s="1">
        <v>41693</v>
      </c>
      <c r="Y4583" t="s">
        <v>42</v>
      </c>
      <c r="Z4583" t="e" vm="21">
        <v>#VALUE!</v>
      </c>
      <c r="AA4583">
        <v>4072</v>
      </c>
      <c r="AB4583" t="e" cm="1" vm="2">
        <f t="array" ref="AB4583">_FV(Table1[[#This Row],[State]],"Country/region",TRUE)</f>
        <v>#VALUE!</v>
      </c>
    </row>
    <row r="4584" spans="1:28" x14ac:dyDescent="0.35">
      <c r="A4584" t="s">
        <v>1719</v>
      </c>
      <c r="B4584">
        <v>53</v>
      </c>
      <c r="C4584" t="s">
        <v>1056</v>
      </c>
      <c r="D4584" t="s">
        <v>46</v>
      </c>
      <c r="E4584">
        <f>YEAR(Table1[[#This Row],[Order Date]])</f>
        <v>2014</v>
      </c>
      <c r="F4584">
        <v>1</v>
      </c>
      <c r="G4584">
        <f>MONTH(Table1[[#This Row],[Order Date]])</f>
        <v>2</v>
      </c>
      <c r="H4584" s="1">
        <v>41691</v>
      </c>
      <c r="I4584">
        <v>5347</v>
      </c>
      <c r="J4584" t="s">
        <v>131</v>
      </c>
      <c r="K4584">
        <v>7</v>
      </c>
      <c r="L4584">
        <v>85.99</v>
      </c>
      <c r="M4584" s="2">
        <v>0.04</v>
      </c>
      <c r="N4584">
        <v>525.55499999999995</v>
      </c>
      <c r="O4584">
        <v>1.25</v>
      </c>
      <c r="P4584">
        <v>-60.664999999999999</v>
      </c>
      <c r="Q4584" s="2">
        <v>0.39</v>
      </c>
      <c r="R4584" t="s">
        <v>96</v>
      </c>
      <c r="S4584" t="s">
        <v>139</v>
      </c>
      <c r="T4584" t="s">
        <v>3017</v>
      </c>
      <c r="U4584" t="s">
        <v>105</v>
      </c>
      <c r="V4584" t="s">
        <v>52</v>
      </c>
      <c r="W4584">
        <v>744</v>
      </c>
      <c r="X4584" s="1">
        <v>41693</v>
      </c>
      <c r="Y4584" t="s">
        <v>34</v>
      </c>
      <c r="Z4584" t="e" vm="7">
        <v>#VALUE!</v>
      </c>
      <c r="AA4584">
        <v>84015</v>
      </c>
      <c r="AB4584" t="e" cm="1" vm="2">
        <f t="array" ref="AB4584">_FV(Table1[[#This Row],[State]],"Country/region",TRUE)</f>
        <v>#VALUE!</v>
      </c>
    </row>
    <row r="4585" spans="1:28" x14ac:dyDescent="0.35">
      <c r="A4585" t="s">
        <v>1719</v>
      </c>
      <c r="B4585">
        <v>53</v>
      </c>
      <c r="C4585" t="s">
        <v>1056</v>
      </c>
      <c r="D4585" t="s">
        <v>46</v>
      </c>
      <c r="E4585">
        <f>YEAR(Table1[[#This Row],[Order Date]])</f>
        <v>2014</v>
      </c>
      <c r="F4585">
        <v>1</v>
      </c>
      <c r="G4585">
        <f>MONTH(Table1[[#This Row],[Order Date]])</f>
        <v>2</v>
      </c>
      <c r="H4585" s="1">
        <v>41691</v>
      </c>
      <c r="I4585">
        <v>5347</v>
      </c>
      <c r="J4585" t="s">
        <v>131</v>
      </c>
      <c r="K4585">
        <v>39</v>
      </c>
      <c r="L4585">
        <v>7.99</v>
      </c>
      <c r="M4585" s="2">
        <v>0.05</v>
      </c>
      <c r="N4585">
        <v>276.029</v>
      </c>
      <c r="O4585">
        <v>5.03</v>
      </c>
      <c r="P4585">
        <v>-108.185</v>
      </c>
      <c r="Q4585" s="2">
        <v>0.6</v>
      </c>
      <c r="R4585" t="s">
        <v>96</v>
      </c>
      <c r="S4585" t="s">
        <v>80</v>
      </c>
      <c r="T4585" t="s">
        <v>1909</v>
      </c>
      <c r="U4585" t="s">
        <v>105</v>
      </c>
      <c r="V4585" t="s">
        <v>52</v>
      </c>
      <c r="W4585">
        <v>745</v>
      </c>
      <c r="X4585" s="1">
        <v>41694</v>
      </c>
      <c r="Y4585" t="s">
        <v>34</v>
      </c>
      <c r="Z4585" t="e" vm="7">
        <v>#VALUE!</v>
      </c>
      <c r="AA4585">
        <v>84015</v>
      </c>
      <c r="AB4585" t="e" cm="1" vm="2">
        <f t="array" ref="AB4585">_FV(Table1[[#This Row],[State]],"Country/region",TRUE)</f>
        <v>#VALUE!</v>
      </c>
    </row>
    <row r="4586" spans="1:28" x14ac:dyDescent="0.35">
      <c r="A4586" t="s">
        <v>3294</v>
      </c>
      <c r="B4586">
        <v>53</v>
      </c>
      <c r="C4586" t="s">
        <v>2921</v>
      </c>
      <c r="D4586" t="s">
        <v>57</v>
      </c>
      <c r="E4586">
        <f>YEAR(Table1[[#This Row],[Order Date]])</f>
        <v>2014</v>
      </c>
      <c r="F4586">
        <v>1</v>
      </c>
      <c r="G4586">
        <f>MONTH(Table1[[#This Row],[Order Date]])</f>
        <v>2</v>
      </c>
      <c r="H4586" s="1">
        <v>41691</v>
      </c>
      <c r="I4586">
        <v>3814</v>
      </c>
      <c r="J4586" t="s">
        <v>47</v>
      </c>
      <c r="K4586">
        <v>43</v>
      </c>
      <c r="L4586">
        <v>28.28</v>
      </c>
      <c r="M4586" s="2">
        <v>0.04</v>
      </c>
      <c r="N4586">
        <v>1225.4100000000001</v>
      </c>
      <c r="O4586">
        <v>13.99</v>
      </c>
      <c r="P4586">
        <v>-138.02000000000001</v>
      </c>
      <c r="Q4586" s="2">
        <v>0.57999999999999996</v>
      </c>
      <c r="R4586" t="s">
        <v>29</v>
      </c>
      <c r="S4586" t="s">
        <v>80</v>
      </c>
      <c r="T4586" t="s">
        <v>175</v>
      </c>
      <c r="U4586" t="s">
        <v>32</v>
      </c>
      <c r="V4586" t="s">
        <v>52</v>
      </c>
      <c r="W4586">
        <v>565</v>
      </c>
      <c r="X4586" s="1">
        <v>41697</v>
      </c>
      <c r="Y4586" t="s">
        <v>42</v>
      </c>
      <c r="Z4586" t="e" vm="4">
        <v>#VALUE!</v>
      </c>
      <c r="AA4586">
        <v>92025</v>
      </c>
      <c r="AB4586" t="e" cm="1" vm="2">
        <f t="array" ref="AB4586">_FV(Table1[[#This Row],[State]],"Country/region",TRUE)</f>
        <v>#VALUE!</v>
      </c>
    </row>
    <row r="4587" spans="1:28" x14ac:dyDescent="0.35">
      <c r="A4587" t="s">
        <v>1139</v>
      </c>
      <c r="B4587">
        <v>53</v>
      </c>
      <c r="C4587" t="s">
        <v>1140</v>
      </c>
      <c r="D4587" t="s">
        <v>27</v>
      </c>
      <c r="E4587">
        <f>YEAR(Table1[[#This Row],[Order Date]])</f>
        <v>2014</v>
      </c>
      <c r="F4587">
        <v>1</v>
      </c>
      <c r="G4587">
        <f>MONTH(Table1[[#This Row],[Order Date]])</f>
        <v>2</v>
      </c>
      <c r="H4587" s="1">
        <v>41692</v>
      </c>
      <c r="I4587">
        <v>33794</v>
      </c>
      <c r="J4587" t="s">
        <v>58</v>
      </c>
      <c r="K4587">
        <v>18</v>
      </c>
      <c r="L4587">
        <v>4.91</v>
      </c>
      <c r="M4587" s="2">
        <v>0.06</v>
      </c>
      <c r="N4587">
        <v>92.77</v>
      </c>
      <c r="O4587">
        <v>3.05</v>
      </c>
      <c r="P4587">
        <v>-17.91</v>
      </c>
      <c r="Q4587" s="2">
        <v>0.52</v>
      </c>
      <c r="R4587" t="s">
        <v>48</v>
      </c>
      <c r="S4587" t="s">
        <v>139</v>
      </c>
      <c r="T4587" t="s">
        <v>2780</v>
      </c>
      <c r="U4587" t="s">
        <v>82</v>
      </c>
      <c r="V4587" t="s">
        <v>76</v>
      </c>
      <c r="W4587">
        <v>4753</v>
      </c>
      <c r="X4587" s="1">
        <v>41694</v>
      </c>
      <c r="Y4587" t="s">
        <v>34</v>
      </c>
      <c r="Z4587" t="e" vm="14">
        <v>#VALUE!</v>
      </c>
      <c r="AA4587">
        <v>33160</v>
      </c>
      <c r="AB4587" t="e" cm="1" vm="2">
        <f t="array" ref="AB4587">_FV(Table1[[#This Row],[State]],"Country/region",TRUE)</f>
        <v>#VALUE!</v>
      </c>
    </row>
    <row r="4588" spans="1:28" x14ac:dyDescent="0.35">
      <c r="A4588" t="s">
        <v>1570</v>
      </c>
      <c r="B4588">
        <v>53</v>
      </c>
      <c r="C4588" t="s">
        <v>747</v>
      </c>
      <c r="D4588" t="s">
        <v>27</v>
      </c>
      <c r="E4588">
        <f>YEAR(Table1[[#This Row],[Order Date]])</f>
        <v>2014</v>
      </c>
      <c r="F4588">
        <v>1</v>
      </c>
      <c r="G4588">
        <f>MONTH(Table1[[#This Row],[Order Date]])</f>
        <v>2</v>
      </c>
      <c r="H4588" s="1">
        <v>41692</v>
      </c>
      <c r="I4588">
        <v>11651</v>
      </c>
      <c r="J4588" t="s">
        <v>131</v>
      </c>
      <c r="K4588">
        <v>19</v>
      </c>
      <c r="L4588">
        <v>3.28</v>
      </c>
      <c r="M4588" s="2">
        <v>7.0000000000000007E-2</v>
      </c>
      <c r="N4588">
        <v>65.849999999999994</v>
      </c>
      <c r="O4588">
        <v>0.98</v>
      </c>
      <c r="P4588">
        <v>3.9</v>
      </c>
      <c r="Q4588" s="2">
        <v>0.59</v>
      </c>
      <c r="R4588" t="s">
        <v>29</v>
      </c>
      <c r="S4588" t="s">
        <v>59</v>
      </c>
      <c r="T4588" t="s">
        <v>2462</v>
      </c>
      <c r="U4588" t="s">
        <v>88</v>
      </c>
      <c r="V4588" t="s">
        <v>52</v>
      </c>
      <c r="W4588">
        <v>1606</v>
      </c>
      <c r="X4588" s="1">
        <v>41694</v>
      </c>
      <c r="Y4588" t="s">
        <v>42</v>
      </c>
      <c r="Z4588" t="e" vm="23">
        <v>#VALUE!</v>
      </c>
      <c r="AA4588">
        <v>99362</v>
      </c>
      <c r="AB4588" t="e" cm="1" vm="2">
        <f t="array" ref="AB4588">_FV(Table1[[#This Row],[State]],"Country/region",TRUE)</f>
        <v>#VALUE!</v>
      </c>
    </row>
    <row r="4589" spans="1:28" x14ac:dyDescent="0.35">
      <c r="A4589" t="s">
        <v>3018</v>
      </c>
      <c r="B4589">
        <v>53</v>
      </c>
      <c r="C4589" t="s">
        <v>2563</v>
      </c>
      <c r="D4589" t="s">
        <v>38</v>
      </c>
      <c r="E4589">
        <f>YEAR(Table1[[#This Row],[Order Date]])</f>
        <v>2014</v>
      </c>
      <c r="F4589">
        <v>1</v>
      </c>
      <c r="G4589">
        <f>MONTH(Table1[[#This Row],[Order Date]])</f>
        <v>2</v>
      </c>
      <c r="H4589" s="1">
        <v>41692</v>
      </c>
      <c r="I4589">
        <v>12641</v>
      </c>
      <c r="J4589" t="s">
        <v>47</v>
      </c>
      <c r="K4589">
        <v>25</v>
      </c>
      <c r="L4589">
        <v>26.38</v>
      </c>
      <c r="M4589" s="2">
        <v>0.05</v>
      </c>
      <c r="N4589">
        <v>676.24</v>
      </c>
      <c r="O4589">
        <v>5.86</v>
      </c>
      <c r="P4589">
        <v>219.78</v>
      </c>
      <c r="Q4589" s="2">
        <v>0.39</v>
      </c>
      <c r="R4589" t="s">
        <v>29</v>
      </c>
      <c r="S4589" t="s">
        <v>30</v>
      </c>
      <c r="T4589" t="s">
        <v>2592</v>
      </c>
      <c r="U4589" t="s">
        <v>61</v>
      </c>
      <c r="V4589" t="s">
        <v>52</v>
      </c>
      <c r="W4589">
        <v>1764</v>
      </c>
      <c r="X4589" s="1">
        <v>41696</v>
      </c>
      <c r="Y4589" t="s">
        <v>34</v>
      </c>
      <c r="Z4589" t="e" vm="7">
        <v>#VALUE!</v>
      </c>
      <c r="AA4589">
        <v>84044</v>
      </c>
      <c r="AB4589" t="e" cm="1" vm="2">
        <f t="array" ref="AB4589">_FV(Table1[[#This Row],[State]],"Country/region",TRUE)</f>
        <v>#VALUE!</v>
      </c>
    </row>
    <row r="4590" spans="1:28" x14ac:dyDescent="0.35">
      <c r="A4590" t="s">
        <v>3018</v>
      </c>
      <c r="B4590">
        <v>53</v>
      </c>
      <c r="C4590" t="s">
        <v>2563</v>
      </c>
      <c r="D4590" t="s">
        <v>38</v>
      </c>
      <c r="E4590">
        <f>YEAR(Table1[[#This Row],[Order Date]])</f>
        <v>2014</v>
      </c>
      <c r="F4590">
        <v>1</v>
      </c>
      <c r="G4590">
        <f>MONTH(Table1[[#This Row],[Order Date]])</f>
        <v>2</v>
      </c>
      <c r="H4590" s="1">
        <v>41692</v>
      </c>
      <c r="I4590">
        <v>12641</v>
      </c>
      <c r="J4590" t="s">
        <v>47</v>
      </c>
      <c r="K4590">
        <v>24</v>
      </c>
      <c r="L4590">
        <v>155.06</v>
      </c>
      <c r="M4590" s="2">
        <v>7.0000000000000007E-2</v>
      </c>
      <c r="N4590">
        <v>3668.6</v>
      </c>
      <c r="O4590">
        <v>7.07</v>
      </c>
      <c r="P4590">
        <v>993.15</v>
      </c>
      <c r="Q4590" s="2">
        <v>0.59</v>
      </c>
      <c r="R4590" t="s">
        <v>29</v>
      </c>
      <c r="S4590" t="s">
        <v>30</v>
      </c>
      <c r="T4590" t="s">
        <v>70</v>
      </c>
      <c r="U4590" t="s">
        <v>32</v>
      </c>
      <c r="V4590" t="s">
        <v>52</v>
      </c>
      <c r="W4590">
        <v>1765</v>
      </c>
      <c r="X4590" s="1">
        <v>41696</v>
      </c>
      <c r="Y4590" t="s">
        <v>34</v>
      </c>
      <c r="Z4590" t="e" vm="7">
        <v>#VALUE!</v>
      </c>
      <c r="AA4590">
        <v>84044</v>
      </c>
      <c r="AB4590" t="e" cm="1" vm="2">
        <f t="array" ref="AB4590">_FV(Table1[[#This Row],[State]],"Country/region",TRUE)</f>
        <v>#VALUE!</v>
      </c>
    </row>
    <row r="4591" spans="1:28" x14ac:dyDescent="0.35">
      <c r="A4591" t="s">
        <v>3018</v>
      </c>
      <c r="B4591">
        <v>53</v>
      </c>
      <c r="C4591" t="s">
        <v>2563</v>
      </c>
      <c r="D4591" t="s">
        <v>38</v>
      </c>
      <c r="E4591">
        <f>YEAR(Table1[[#This Row],[Order Date]])</f>
        <v>2014</v>
      </c>
      <c r="F4591">
        <v>1</v>
      </c>
      <c r="G4591">
        <f>MONTH(Table1[[#This Row],[Order Date]])</f>
        <v>2</v>
      </c>
      <c r="H4591" s="1">
        <v>41692</v>
      </c>
      <c r="I4591">
        <v>12641</v>
      </c>
      <c r="J4591" t="s">
        <v>47</v>
      </c>
      <c r="K4591">
        <v>2</v>
      </c>
      <c r="L4591">
        <v>55.98</v>
      </c>
      <c r="M4591" s="2">
        <v>0.08</v>
      </c>
      <c r="N4591">
        <v>107.12</v>
      </c>
      <c r="O4591">
        <v>4.8600000000000003</v>
      </c>
      <c r="P4591">
        <v>-54.87</v>
      </c>
      <c r="Q4591" s="2">
        <v>0.36</v>
      </c>
      <c r="R4591" t="s">
        <v>29</v>
      </c>
      <c r="S4591" t="s">
        <v>30</v>
      </c>
      <c r="T4591" t="s">
        <v>1873</v>
      </c>
      <c r="U4591" t="s">
        <v>61</v>
      </c>
      <c r="V4591" t="s">
        <v>52</v>
      </c>
      <c r="W4591">
        <v>1763</v>
      </c>
      <c r="X4591" s="1">
        <v>41698</v>
      </c>
      <c r="Y4591" t="s">
        <v>34</v>
      </c>
      <c r="Z4591" t="e" vm="7">
        <v>#VALUE!</v>
      </c>
      <c r="AA4591">
        <v>84044</v>
      </c>
      <c r="AB4591" t="e" cm="1" vm="2">
        <f t="array" ref="AB4591">_FV(Table1[[#This Row],[State]],"Country/region",TRUE)</f>
        <v>#VALUE!</v>
      </c>
    </row>
    <row r="4592" spans="1:28" x14ac:dyDescent="0.35">
      <c r="A4592" t="s">
        <v>2136</v>
      </c>
      <c r="B4592">
        <v>53</v>
      </c>
      <c r="C4592" t="s">
        <v>2710</v>
      </c>
      <c r="D4592" t="s">
        <v>57</v>
      </c>
      <c r="E4592">
        <f>YEAR(Table1[[#This Row],[Order Date]])</f>
        <v>2014</v>
      </c>
      <c r="F4592">
        <v>1</v>
      </c>
      <c r="G4592">
        <f>MONTH(Table1[[#This Row],[Order Date]])</f>
        <v>2</v>
      </c>
      <c r="H4592" s="1">
        <v>41693</v>
      </c>
      <c r="I4592">
        <v>3749</v>
      </c>
      <c r="J4592" t="s">
        <v>131</v>
      </c>
      <c r="K4592">
        <v>27</v>
      </c>
      <c r="L4592">
        <v>12.97</v>
      </c>
      <c r="M4592" s="2">
        <v>0.01</v>
      </c>
      <c r="N4592">
        <v>353.62</v>
      </c>
      <c r="O4592">
        <v>1.49</v>
      </c>
      <c r="P4592">
        <v>140.148</v>
      </c>
      <c r="Q4592" s="2">
        <v>0.35</v>
      </c>
      <c r="R4592" t="s">
        <v>29</v>
      </c>
      <c r="S4592" t="s">
        <v>30</v>
      </c>
      <c r="T4592" t="s">
        <v>608</v>
      </c>
      <c r="U4592" t="s">
        <v>67</v>
      </c>
      <c r="V4592" t="s">
        <v>76</v>
      </c>
      <c r="W4592">
        <v>553</v>
      </c>
      <c r="X4592" s="1">
        <v>41695</v>
      </c>
      <c r="Y4592" t="s">
        <v>34</v>
      </c>
      <c r="Z4592" t="e" vm="35">
        <v>#VALUE!</v>
      </c>
      <c r="AA4592">
        <v>71603</v>
      </c>
      <c r="AB4592" t="e" cm="1" vm="2">
        <f t="array" ref="AB4592">_FV(Table1[[#This Row],[State]],"Country/region",TRUE)</f>
        <v>#VALUE!</v>
      </c>
    </row>
    <row r="4593" spans="1:28" x14ac:dyDescent="0.35">
      <c r="A4593" t="s">
        <v>3208</v>
      </c>
      <c r="B4593">
        <v>53</v>
      </c>
      <c r="C4593" t="s">
        <v>1778</v>
      </c>
      <c r="D4593" t="s">
        <v>46</v>
      </c>
      <c r="E4593">
        <f>YEAR(Table1[[#This Row],[Order Date]])</f>
        <v>2014</v>
      </c>
      <c r="F4593">
        <v>1</v>
      </c>
      <c r="G4593">
        <f>MONTH(Table1[[#This Row],[Order Date]])</f>
        <v>2</v>
      </c>
      <c r="H4593" s="1">
        <v>41694</v>
      </c>
      <c r="I4593">
        <v>21350</v>
      </c>
      <c r="J4593" t="s">
        <v>131</v>
      </c>
      <c r="K4593">
        <v>30</v>
      </c>
      <c r="L4593">
        <v>9.06</v>
      </c>
      <c r="M4593" s="2">
        <v>0.01</v>
      </c>
      <c r="N4593">
        <v>278.94</v>
      </c>
      <c r="O4593">
        <v>9.86</v>
      </c>
      <c r="P4593">
        <v>-143.69999999999999</v>
      </c>
      <c r="Q4593" s="2">
        <v>0.4</v>
      </c>
      <c r="R4593" t="s">
        <v>29</v>
      </c>
      <c r="S4593" t="s">
        <v>30</v>
      </c>
      <c r="T4593" t="s">
        <v>1373</v>
      </c>
      <c r="U4593" t="s">
        <v>61</v>
      </c>
      <c r="V4593" t="s">
        <v>68</v>
      </c>
      <c r="W4593">
        <v>2949</v>
      </c>
      <c r="X4593" s="1">
        <v>41695</v>
      </c>
      <c r="Y4593" t="s">
        <v>34</v>
      </c>
      <c r="Z4593" t="e" vm="26">
        <v>#VALUE!</v>
      </c>
      <c r="AA4593">
        <v>49508</v>
      </c>
      <c r="AB4593" t="e" cm="1" vm="2">
        <f t="array" ref="AB4593">_FV(Table1[[#This Row],[State]],"Country/region",TRUE)</f>
        <v>#VALUE!</v>
      </c>
    </row>
    <row r="4594" spans="1:28" x14ac:dyDescent="0.35">
      <c r="A4594" t="s">
        <v>2127</v>
      </c>
      <c r="B4594">
        <v>53</v>
      </c>
      <c r="C4594" t="s">
        <v>3280</v>
      </c>
      <c r="D4594" t="s">
        <v>38</v>
      </c>
      <c r="E4594">
        <f>YEAR(Table1[[#This Row],[Order Date]])</f>
        <v>2014</v>
      </c>
      <c r="F4594">
        <v>1</v>
      </c>
      <c r="G4594">
        <f>MONTH(Table1[[#This Row],[Order Date]])</f>
        <v>2</v>
      </c>
      <c r="H4594" s="1">
        <v>41694</v>
      </c>
      <c r="I4594">
        <v>18023</v>
      </c>
      <c r="J4594" t="s">
        <v>131</v>
      </c>
      <c r="K4594">
        <v>34</v>
      </c>
      <c r="L4594">
        <v>5.78</v>
      </c>
      <c r="M4594" s="2">
        <v>7.0000000000000007E-2</v>
      </c>
      <c r="N4594">
        <v>192.23</v>
      </c>
      <c r="O4594">
        <v>7.64</v>
      </c>
      <c r="P4594">
        <v>-149.84</v>
      </c>
      <c r="Q4594" s="2">
        <v>0.36</v>
      </c>
      <c r="R4594" t="s">
        <v>29</v>
      </c>
      <c r="S4594" t="s">
        <v>30</v>
      </c>
      <c r="T4594" t="s">
        <v>1145</v>
      </c>
      <c r="U4594" t="s">
        <v>61</v>
      </c>
      <c r="V4594" t="s">
        <v>33</v>
      </c>
      <c r="W4594">
        <v>2480</v>
      </c>
      <c r="X4594" s="1">
        <v>41695</v>
      </c>
      <c r="Y4594" t="s">
        <v>34</v>
      </c>
      <c r="Z4594" t="e" vm="3">
        <v>#VALUE!</v>
      </c>
      <c r="AA4594">
        <v>21222</v>
      </c>
      <c r="AB4594" t="e" cm="1" vm="2">
        <f t="array" ref="AB4594">_FV(Table1[[#This Row],[State]],"Country/region",TRUE)</f>
        <v>#VALUE!</v>
      </c>
    </row>
    <row r="4595" spans="1:28" x14ac:dyDescent="0.35">
      <c r="A4595" t="s">
        <v>870</v>
      </c>
      <c r="B4595">
        <v>53</v>
      </c>
      <c r="C4595" t="s">
        <v>3315</v>
      </c>
      <c r="D4595" t="s">
        <v>38</v>
      </c>
      <c r="E4595">
        <f>YEAR(Table1[[#This Row],[Order Date]])</f>
        <v>2014</v>
      </c>
      <c r="F4595">
        <v>1</v>
      </c>
      <c r="G4595">
        <f>MONTH(Table1[[#This Row],[Order Date]])</f>
        <v>2</v>
      </c>
      <c r="H4595" s="1">
        <v>41694</v>
      </c>
      <c r="I4595">
        <v>54787</v>
      </c>
      <c r="J4595" t="s">
        <v>28</v>
      </c>
      <c r="K4595">
        <v>7</v>
      </c>
      <c r="L4595">
        <v>22.84</v>
      </c>
      <c r="M4595" s="2">
        <v>7.0000000000000007E-2</v>
      </c>
      <c r="N4595">
        <v>170.02</v>
      </c>
      <c r="O4595">
        <v>16.87</v>
      </c>
      <c r="P4595">
        <v>-56.1</v>
      </c>
      <c r="Q4595" s="2">
        <v>0.39</v>
      </c>
      <c r="R4595" t="s">
        <v>29</v>
      </c>
      <c r="S4595" t="s">
        <v>30</v>
      </c>
      <c r="T4595" t="s">
        <v>1956</v>
      </c>
      <c r="U4595" t="s">
        <v>61</v>
      </c>
      <c r="V4595" t="s">
        <v>52</v>
      </c>
      <c r="W4595">
        <v>7645</v>
      </c>
      <c r="X4595" s="1">
        <v>41695</v>
      </c>
      <c r="Y4595" t="s">
        <v>34</v>
      </c>
      <c r="Z4595" t="e" vm="8">
        <v>#VALUE!</v>
      </c>
      <c r="AA4595">
        <v>97301</v>
      </c>
      <c r="AB4595" t="e" cm="1" vm="2">
        <f t="array" ref="AB4595">_FV(Table1[[#This Row],[State]],"Country/region",TRUE)</f>
        <v>#VALUE!</v>
      </c>
    </row>
    <row r="4596" spans="1:28" x14ac:dyDescent="0.35">
      <c r="A4596" t="s">
        <v>1147</v>
      </c>
      <c r="B4596">
        <v>53</v>
      </c>
      <c r="C4596" t="s">
        <v>2746</v>
      </c>
      <c r="D4596" t="s">
        <v>27</v>
      </c>
      <c r="E4596">
        <f>YEAR(Table1[[#This Row],[Order Date]])</f>
        <v>2014</v>
      </c>
      <c r="F4596">
        <v>1</v>
      </c>
      <c r="G4596">
        <f>MONTH(Table1[[#This Row],[Order Date]])</f>
        <v>2</v>
      </c>
      <c r="H4596" s="1">
        <v>41694</v>
      </c>
      <c r="I4596">
        <v>32965</v>
      </c>
      <c r="J4596" t="s">
        <v>28</v>
      </c>
      <c r="K4596">
        <v>2</v>
      </c>
      <c r="L4596">
        <v>3.98</v>
      </c>
      <c r="M4596" s="2">
        <v>0.04</v>
      </c>
      <c r="N4596">
        <v>11.15</v>
      </c>
      <c r="O4596">
        <v>2.97</v>
      </c>
      <c r="P4596">
        <v>-5.54</v>
      </c>
      <c r="Q4596" s="2">
        <v>0.35</v>
      </c>
      <c r="R4596" t="s">
        <v>29</v>
      </c>
      <c r="S4596" t="s">
        <v>59</v>
      </c>
      <c r="T4596" t="s">
        <v>2633</v>
      </c>
      <c r="U4596" t="s">
        <v>61</v>
      </c>
      <c r="V4596" t="s">
        <v>33</v>
      </c>
      <c r="W4596">
        <v>4630</v>
      </c>
      <c r="X4596" s="1">
        <v>41695</v>
      </c>
      <c r="Y4596" t="s">
        <v>34</v>
      </c>
      <c r="Z4596" t="e" vm="21">
        <v>#VALUE!</v>
      </c>
      <c r="AA4596">
        <v>4401</v>
      </c>
      <c r="AB4596" t="e" cm="1" vm="2">
        <f t="array" ref="AB4596">_FV(Table1[[#This Row],[State]],"Country/region",TRUE)</f>
        <v>#VALUE!</v>
      </c>
    </row>
    <row r="4597" spans="1:28" x14ac:dyDescent="0.35">
      <c r="A4597" t="s">
        <v>2127</v>
      </c>
      <c r="B4597">
        <v>53</v>
      </c>
      <c r="C4597" t="s">
        <v>3280</v>
      </c>
      <c r="D4597" t="s">
        <v>38</v>
      </c>
      <c r="E4597">
        <f>YEAR(Table1[[#This Row],[Order Date]])</f>
        <v>2014</v>
      </c>
      <c r="F4597">
        <v>1</v>
      </c>
      <c r="G4597">
        <f>MONTH(Table1[[#This Row],[Order Date]])</f>
        <v>2</v>
      </c>
      <c r="H4597" s="1">
        <v>41694</v>
      </c>
      <c r="I4597">
        <v>18023</v>
      </c>
      <c r="J4597" t="s">
        <v>131</v>
      </c>
      <c r="K4597">
        <v>38</v>
      </c>
      <c r="L4597">
        <v>120.97</v>
      </c>
      <c r="M4597" s="2">
        <v>0.09</v>
      </c>
      <c r="N4597">
        <v>4502.26</v>
      </c>
      <c r="O4597">
        <v>26.3</v>
      </c>
      <c r="P4597">
        <v>1272.17</v>
      </c>
      <c r="Q4597" s="2">
        <v>0.38</v>
      </c>
      <c r="R4597" t="s">
        <v>96</v>
      </c>
      <c r="S4597" t="s">
        <v>49</v>
      </c>
      <c r="T4597" t="s">
        <v>148</v>
      </c>
      <c r="U4597" t="s">
        <v>98</v>
      </c>
      <c r="V4597" t="s">
        <v>33</v>
      </c>
      <c r="W4597">
        <v>2479</v>
      </c>
      <c r="X4597" s="1">
        <v>41695</v>
      </c>
      <c r="Y4597" t="s">
        <v>53</v>
      </c>
      <c r="Z4597" t="e" vm="3">
        <v>#VALUE!</v>
      </c>
      <c r="AA4597">
        <v>21222</v>
      </c>
      <c r="AB4597" t="e" cm="1" vm="2">
        <f t="array" ref="AB4597">_FV(Table1[[#This Row],[State]],"Country/region",TRUE)</f>
        <v>#VALUE!</v>
      </c>
    </row>
    <row r="4598" spans="1:28" x14ac:dyDescent="0.35">
      <c r="A4598" t="s">
        <v>1698</v>
      </c>
      <c r="B4598">
        <v>53</v>
      </c>
      <c r="C4598" t="s">
        <v>2746</v>
      </c>
      <c r="D4598" t="s">
        <v>27</v>
      </c>
      <c r="E4598">
        <f>YEAR(Table1[[#This Row],[Order Date]])</f>
        <v>2014</v>
      </c>
      <c r="F4598">
        <v>1</v>
      </c>
      <c r="G4598">
        <f>MONTH(Table1[[#This Row],[Order Date]])</f>
        <v>2</v>
      </c>
      <c r="H4598" s="1">
        <v>41694</v>
      </c>
      <c r="I4598">
        <v>32965</v>
      </c>
      <c r="J4598" t="s">
        <v>28</v>
      </c>
      <c r="K4598">
        <v>25</v>
      </c>
      <c r="L4598">
        <v>99.99</v>
      </c>
      <c r="M4598" s="2">
        <v>0.1</v>
      </c>
      <c r="N4598">
        <v>2427.25</v>
      </c>
      <c r="O4598">
        <v>19.989999999999998</v>
      </c>
      <c r="P4598">
        <v>227.67</v>
      </c>
      <c r="Q4598" s="2">
        <v>0.52</v>
      </c>
      <c r="R4598" t="s">
        <v>96</v>
      </c>
      <c r="S4598" t="s">
        <v>30</v>
      </c>
      <c r="T4598" t="s">
        <v>941</v>
      </c>
      <c r="U4598" t="s">
        <v>102</v>
      </c>
      <c r="V4598" t="s">
        <v>33</v>
      </c>
      <c r="W4598">
        <v>4631</v>
      </c>
      <c r="X4598" s="1">
        <v>41695</v>
      </c>
      <c r="Y4598" t="s">
        <v>34</v>
      </c>
      <c r="Z4598" t="e" vm="24">
        <v>#VALUE!</v>
      </c>
      <c r="AA4598">
        <v>7003</v>
      </c>
      <c r="AB4598" t="e" cm="1" vm="2">
        <f t="array" ref="AB4598">_FV(Table1[[#This Row],[State]],"Country/region",TRUE)</f>
        <v>#VALUE!</v>
      </c>
    </row>
    <row r="4599" spans="1:28" x14ac:dyDescent="0.35">
      <c r="A4599" t="s">
        <v>2954</v>
      </c>
      <c r="B4599">
        <v>53</v>
      </c>
      <c r="C4599" t="s">
        <v>3316</v>
      </c>
      <c r="D4599" t="s">
        <v>38</v>
      </c>
      <c r="E4599">
        <f>YEAR(Table1[[#This Row],[Order Date]])</f>
        <v>2014</v>
      </c>
      <c r="F4599">
        <v>1</v>
      </c>
      <c r="G4599">
        <f>MONTH(Table1[[#This Row],[Order Date]])</f>
        <v>2</v>
      </c>
      <c r="H4599" s="1">
        <v>41694</v>
      </c>
      <c r="I4599">
        <v>40001</v>
      </c>
      <c r="J4599" t="s">
        <v>131</v>
      </c>
      <c r="K4599">
        <v>46</v>
      </c>
      <c r="L4599">
        <v>39.479999999999997</v>
      </c>
      <c r="M4599" s="2">
        <v>0.1</v>
      </c>
      <c r="N4599">
        <v>1736.53</v>
      </c>
      <c r="O4599">
        <v>3.99</v>
      </c>
      <c r="P4599">
        <v>457.03</v>
      </c>
      <c r="Q4599" s="2">
        <v>0.56000000000000005</v>
      </c>
      <c r="R4599" t="s">
        <v>29</v>
      </c>
      <c r="S4599" t="s">
        <v>30</v>
      </c>
      <c r="T4599" t="s">
        <v>3317</v>
      </c>
      <c r="U4599" t="s">
        <v>214</v>
      </c>
      <c r="V4599" t="s">
        <v>68</v>
      </c>
      <c r="W4599">
        <v>5651</v>
      </c>
      <c r="X4599" s="1">
        <v>41696</v>
      </c>
      <c r="Y4599" t="s">
        <v>34</v>
      </c>
      <c r="Z4599" t="e" vm="11">
        <v>#VALUE!</v>
      </c>
      <c r="AA4599">
        <v>75019</v>
      </c>
      <c r="AB4599" t="e" cm="1" vm="2">
        <f t="array" ref="AB4599">_FV(Table1[[#This Row],[State]],"Country/region",TRUE)</f>
        <v>#VALUE!</v>
      </c>
    </row>
    <row r="4600" spans="1:28" x14ac:dyDescent="0.35">
      <c r="A4600" t="s">
        <v>389</v>
      </c>
      <c r="B4600">
        <v>53</v>
      </c>
      <c r="C4600" t="s">
        <v>2092</v>
      </c>
      <c r="D4600" t="s">
        <v>38</v>
      </c>
      <c r="E4600">
        <f>YEAR(Table1[[#This Row],[Order Date]])</f>
        <v>2014</v>
      </c>
      <c r="F4600">
        <v>1</v>
      </c>
      <c r="G4600">
        <f>MONTH(Table1[[#This Row],[Order Date]])</f>
        <v>2</v>
      </c>
      <c r="H4600" s="1">
        <v>41694</v>
      </c>
      <c r="I4600">
        <v>37863</v>
      </c>
      <c r="J4600" t="s">
        <v>28</v>
      </c>
      <c r="K4600">
        <v>27</v>
      </c>
      <c r="L4600">
        <v>10.98</v>
      </c>
      <c r="M4600" s="2">
        <v>0.04</v>
      </c>
      <c r="N4600">
        <v>305.05</v>
      </c>
      <c r="O4600">
        <v>3.37</v>
      </c>
      <c r="P4600">
        <v>23.12</v>
      </c>
      <c r="Q4600" s="2">
        <v>0.56999999999999995</v>
      </c>
      <c r="R4600" t="s">
        <v>29</v>
      </c>
      <c r="S4600" t="s">
        <v>139</v>
      </c>
      <c r="T4600" t="s">
        <v>1274</v>
      </c>
      <c r="U4600" t="s">
        <v>481</v>
      </c>
      <c r="V4600" t="s">
        <v>33</v>
      </c>
      <c r="W4600">
        <v>5328</v>
      </c>
      <c r="X4600" s="1">
        <v>41696</v>
      </c>
      <c r="Y4600" t="s">
        <v>34</v>
      </c>
      <c r="Z4600" t="e" vm="37">
        <v>#VALUE!</v>
      </c>
      <c r="AA4600">
        <v>2907</v>
      </c>
      <c r="AB4600" t="e" cm="1" vm="2">
        <f t="array" ref="AB4600">_FV(Table1[[#This Row],[State]],"Country/region",TRUE)</f>
        <v>#VALUE!</v>
      </c>
    </row>
    <row r="4601" spans="1:28" x14ac:dyDescent="0.35">
      <c r="A4601" t="s">
        <v>2851</v>
      </c>
      <c r="B4601">
        <v>53</v>
      </c>
      <c r="C4601" t="s">
        <v>2516</v>
      </c>
      <c r="D4601" t="s">
        <v>46</v>
      </c>
      <c r="E4601">
        <f>YEAR(Table1[[#This Row],[Order Date]])</f>
        <v>2014</v>
      </c>
      <c r="F4601">
        <v>1</v>
      </c>
      <c r="G4601">
        <f>MONTH(Table1[[#This Row],[Order Date]])</f>
        <v>2</v>
      </c>
      <c r="H4601" s="1">
        <v>41694</v>
      </c>
      <c r="I4601">
        <v>25799</v>
      </c>
      <c r="J4601" t="s">
        <v>47</v>
      </c>
      <c r="K4601">
        <v>38</v>
      </c>
      <c r="L4601">
        <v>3.34</v>
      </c>
      <c r="M4601" s="2">
        <v>0.05</v>
      </c>
      <c r="N4601">
        <v>136.5</v>
      </c>
      <c r="O4601">
        <v>7.49</v>
      </c>
      <c r="P4601">
        <v>-216.66</v>
      </c>
      <c r="Q4601" s="2">
        <v>0.54</v>
      </c>
      <c r="R4601" t="s">
        <v>29</v>
      </c>
      <c r="S4601" t="s">
        <v>59</v>
      </c>
      <c r="T4601" t="s">
        <v>1396</v>
      </c>
      <c r="U4601" t="s">
        <v>88</v>
      </c>
      <c r="V4601" t="s">
        <v>76</v>
      </c>
      <c r="W4601">
        <v>3608</v>
      </c>
      <c r="X4601" s="1">
        <v>41697</v>
      </c>
      <c r="Y4601" t="s">
        <v>34</v>
      </c>
      <c r="Z4601" t="e" vm="19">
        <v>#VALUE!</v>
      </c>
      <c r="AA4601">
        <v>29801</v>
      </c>
      <c r="AB4601" t="e" cm="1" vm="2">
        <f t="array" ref="AB4601">_FV(Table1[[#This Row],[State]],"Country/region",TRUE)</f>
        <v>#VALUE!</v>
      </c>
    </row>
    <row r="4602" spans="1:28" x14ac:dyDescent="0.35">
      <c r="A4602" t="s">
        <v>2391</v>
      </c>
      <c r="B4602">
        <v>53</v>
      </c>
      <c r="C4602" t="s">
        <v>2527</v>
      </c>
      <c r="D4602" t="s">
        <v>38</v>
      </c>
      <c r="E4602">
        <f>YEAR(Table1[[#This Row],[Order Date]])</f>
        <v>2014</v>
      </c>
      <c r="F4602">
        <v>1</v>
      </c>
      <c r="G4602">
        <f>MONTH(Table1[[#This Row],[Order Date]])</f>
        <v>2</v>
      </c>
      <c r="H4602" s="1">
        <v>41694</v>
      </c>
      <c r="I4602">
        <v>39909</v>
      </c>
      <c r="J4602" t="s">
        <v>47</v>
      </c>
      <c r="K4602">
        <v>50</v>
      </c>
      <c r="L4602">
        <v>175.99</v>
      </c>
      <c r="M4602" s="2">
        <v>0</v>
      </c>
      <c r="N4602">
        <v>7778.7579999999998</v>
      </c>
      <c r="O4602">
        <v>4.99</v>
      </c>
      <c r="P4602">
        <v>2547.297</v>
      </c>
      <c r="Q4602" s="2">
        <v>0.59</v>
      </c>
      <c r="R4602" t="s">
        <v>96</v>
      </c>
      <c r="S4602" t="s">
        <v>30</v>
      </c>
      <c r="T4602">
        <v>5165</v>
      </c>
      <c r="U4602" t="s">
        <v>105</v>
      </c>
      <c r="V4602" t="s">
        <v>33</v>
      </c>
      <c r="W4602">
        <v>5643</v>
      </c>
      <c r="X4602" s="1">
        <v>41702</v>
      </c>
      <c r="Y4602" t="s">
        <v>34</v>
      </c>
      <c r="Z4602" t="e" vm="22">
        <v>#VALUE!</v>
      </c>
      <c r="AA4602">
        <v>43952</v>
      </c>
      <c r="AB4602" t="e" cm="1" vm="2">
        <f t="array" ref="AB4602">_FV(Table1[[#This Row],[State]],"Country/region",TRUE)</f>
        <v>#VALUE!</v>
      </c>
    </row>
    <row r="4603" spans="1:28" x14ac:dyDescent="0.35">
      <c r="A4603" t="s">
        <v>3027</v>
      </c>
      <c r="B4603">
        <v>53</v>
      </c>
      <c r="C4603" t="s">
        <v>1782</v>
      </c>
      <c r="D4603" t="s">
        <v>46</v>
      </c>
      <c r="E4603">
        <f>YEAR(Table1[[#This Row],[Order Date]])</f>
        <v>2014</v>
      </c>
      <c r="F4603">
        <v>1</v>
      </c>
      <c r="G4603">
        <f>MONTH(Table1[[#This Row],[Order Date]])</f>
        <v>2</v>
      </c>
      <c r="H4603" s="1">
        <v>41695</v>
      </c>
      <c r="I4603">
        <v>4960</v>
      </c>
      <c r="J4603" t="s">
        <v>47</v>
      </c>
      <c r="K4603">
        <v>4</v>
      </c>
      <c r="L4603">
        <v>6.48</v>
      </c>
      <c r="M4603" s="2">
        <v>0.04</v>
      </c>
      <c r="N4603">
        <v>40.869999999999997</v>
      </c>
      <c r="O4603">
        <v>8.74</v>
      </c>
      <c r="P4603">
        <v>-16.38</v>
      </c>
      <c r="Q4603" s="2">
        <v>0.36</v>
      </c>
      <c r="R4603" t="s">
        <v>29</v>
      </c>
      <c r="S4603" t="s">
        <v>30</v>
      </c>
      <c r="T4603" t="s">
        <v>2541</v>
      </c>
      <c r="U4603" t="s">
        <v>61</v>
      </c>
      <c r="V4603" t="s">
        <v>33</v>
      </c>
      <c r="W4603">
        <v>706</v>
      </c>
      <c r="X4603" s="1">
        <v>41697</v>
      </c>
      <c r="Y4603" t="s">
        <v>42</v>
      </c>
      <c r="Z4603" t="e" vm="24">
        <v>#VALUE!</v>
      </c>
      <c r="AA4603">
        <v>7001</v>
      </c>
      <c r="AB4603" t="e" cm="1" vm="2">
        <f t="array" ref="AB4603">_FV(Table1[[#This Row],[State]],"Country/region",TRUE)</f>
        <v>#VALUE!</v>
      </c>
    </row>
    <row r="4604" spans="1:28" x14ac:dyDescent="0.35">
      <c r="A4604" t="s">
        <v>3318</v>
      </c>
      <c r="B4604">
        <v>53</v>
      </c>
      <c r="C4604" t="s">
        <v>1267</v>
      </c>
      <c r="D4604" t="s">
        <v>46</v>
      </c>
      <c r="E4604">
        <f>YEAR(Table1[[#This Row],[Order Date]])</f>
        <v>2014</v>
      </c>
      <c r="F4604">
        <v>1</v>
      </c>
      <c r="G4604">
        <f>MONTH(Table1[[#This Row],[Order Date]])</f>
        <v>2</v>
      </c>
      <c r="H4604" s="1">
        <v>41695</v>
      </c>
      <c r="I4604">
        <v>19558</v>
      </c>
      <c r="J4604" t="s">
        <v>47</v>
      </c>
      <c r="K4604">
        <v>2</v>
      </c>
      <c r="L4604">
        <v>3.29</v>
      </c>
      <c r="M4604" s="2">
        <v>0.04</v>
      </c>
      <c r="N4604">
        <v>7.98</v>
      </c>
      <c r="O4604">
        <v>1.35</v>
      </c>
      <c r="P4604">
        <v>-3.93</v>
      </c>
      <c r="Q4604" s="2">
        <v>0.4</v>
      </c>
      <c r="R4604" t="s">
        <v>29</v>
      </c>
      <c r="S4604" t="s">
        <v>59</v>
      </c>
      <c r="T4604" t="s">
        <v>231</v>
      </c>
      <c r="U4604" t="s">
        <v>232</v>
      </c>
      <c r="V4604" t="s">
        <v>33</v>
      </c>
      <c r="W4604">
        <v>2708</v>
      </c>
      <c r="X4604" s="1">
        <v>41698</v>
      </c>
      <c r="Y4604" t="s">
        <v>34</v>
      </c>
      <c r="Z4604" t="e" vm="24">
        <v>#VALUE!</v>
      </c>
      <c r="AA4604">
        <v>7070</v>
      </c>
      <c r="AB4604" t="e" cm="1" vm="2">
        <f t="array" ref="AB4604">_FV(Table1[[#This Row],[State]],"Country/region",TRUE)</f>
        <v>#VALUE!</v>
      </c>
    </row>
    <row r="4605" spans="1:28" x14ac:dyDescent="0.35">
      <c r="A4605" t="s">
        <v>3319</v>
      </c>
      <c r="B4605">
        <v>53</v>
      </c>
      <c r="C4605" t="s">
        <v>1782</v>
      </c>
      <c r="D4605" t="s">
        <v>46</v>
      </c>
      <c r="E4605">
        <f>YEAR(Table1[[#This Row],[Order Date]])</f>
        <v>2014</v>
      </c>
      <c r="F4605">
        <v>1</v>
      </c>
      <c r="G4605">
        <f>MONTH(Table1[[#This Row],[Order Date]])</f>
        <v>2</v>
      </c>
      <c r="H4605" s="1">
        <v>41695</v>
      </c>
      <c r="I4605">
        <v>4960</v>
      </c>
      <c r="J4605" t="s">
        <v>47</v>
      </c>
      <c r="K4605">
        <v>30</v>
      </c>
      <c r="L4605">
        <v>300.98</v>
      </c>
      <c r="M4605" s="2">
        <v>0.09</v>
      </c>
      <c r="N4605">
        <v>8363.65</v>
      </c>
      <c r="O4605">
        <v>64.73</v>
      </c>
      <c r="P4605">
        <v>763.33</v>
      </c>
      <c r="Q4605" s="2">
        <v>0.56000000000000005</v>
      </c>
      <c r="R4605" t="s">
        <v>48</v>
      </c>
      <c r="S4605" t="s">
        <v>49</v>
      </c>
      <c r="T4605" t="s">
        <v>811</v>
      </c>
      <c r="U4605" t="s">
        <v>51</v>
      </c>
      <c r="V4605" t="s">
        <v>33</v>
      </c>
      <c r="W4605">
        <v>707</v>
      </c>
      <c r="X4605" s="1">
        <v>41699</v>
      </c>
      <c r="Y4605" t="s">
        <v>53</v>
      </c>
      <c r="Z4605" t="e" vm="17">
        <v>#VALUE!</v>
      </c>
      <c r="AA4605">
        <v>6512</v>
      </c>
      <c r="AB4605" t="e" cm="1" vm="2">
        <f t="array" ref="AB4605">_FV(Table1[[#This Row],[State]],"Country/region",TRUE)</f>
        <v>#VALUE!</v>
      </c>
    </row>
    <row r="4606" spans="1:28" x14ac:dyDescent="0.35">
      <c r="A4606" t="s">
        <v>1089</v>
      </c>
      <c r="B4606">
        <v>53</v>
      </c>
      <c r="C4606" t="s">
        <v>597</v>
      </c>
      <c r="D4606" t="s">
        <v>46</v>
      </c>
      <c r="E4606">
        <f>YEAR(Table1[[#This Row],[Order Date]])</f>
        <v>2014</v>
      </c>
      <c r="F4606">
        <v>1</v>
      </c>
      <c r="G4606">
        <f>MONTH(Table1[[#This Row],[Order Date]])</f>
        <v>2</v>
      </c>
      <c r="H4606" s="1">
        <v>41696</v>
      </c>
      <c r="I4606">
        <v>50145</v>
      </c>
      <c r="J4606" t="s">
        <v>28</v>
      </c>
      <c r="K4606">
        <v>9</v>
      </c>
      <c r="L4606">
        <v>46.94</v>
      </c>
      <c r="M4606" s="2">
        <v>0</v>
      </c>
      <c r="N4606">
        <v>458.8</v>
      </c>
      <c r="O4606">
        <v>6.77</v>
      </c>
      <c r="P4606">
        <v>305.87</v>
      </c>
      <c r="Q4606" s="2">
        <v>0.44</v>
      </c>
      <c r="R4606" t="s">
        <v>48</v>
      </c>
      <c r="S4606" t="s">
        <v>30</v>
      </c>
      <c r="T4606" t="s">
        <v>2002</v>
      </c>
      <c r="U4606" t="s">
        <v>82</v>
      </c>
      <c r="V4606" t="s">
        <v>76</v>
      </c>
      <c r="W4606">
        <v>7025</v>
      </c>
      <c r="X4606" s="1">
        <v>41696</v>
      </c>
      <c r="Y4606" t="s">
        <v>34</v>
      </c>
      <c r="Z4606" t="e" vm="19">
        <v>#VALUE!</v>
      </c>
      <c r="AA4606">
        <v>29483</v>
      </c>
      <c r="AB4606" t="e" cm="1" vm="2">
        <f t="array" ref="AB4606">_FV(Table1[[#This Row],[State]],"Country/region",TRUE)</f>
        <v>#VALUE!</v>
      </c>
    </row>
    <row r="4607" spans="1:28" x14ac:dyDescent="0.35">
      <c r="A4607" t="s">
        <v>1272</v>
      </c>
      <c r="B4607">
        <v>53</v>
      </c>
      <c r="C4607" t="s">
        <v>1273</v>
      </c>
      <c r="D4607" t="s">
        <v>46</v>
      </c>
      <c r="E4607">
        <f>YEAR(Table1[[#This Row],[Order Date]])</f>
        <v>2014</v>
      </c>
      <c r="F4607">
        <v>1</v>
      </c>
      <c r="G4607">
        <f>MONTH(Table1[[#This Row],[Order Date]])</f>
        <v>2</v>
      </c>
      <c r="H4607" s="1">
        <v>41696</v>
      </c>
      <c r="I4607">
        <v>4642</v>
      </c>
      <c r="J4607" t="s">
        <v>58</v>
      </c>
      <c r="K4607">
        <v>21</v>
      </c>
      <c r="L4607">
        <v>14.03</v>
      </c>
      <c r="M4607" s="2">
        <v>0</v>
      </c>
      <c r="N4607">
        <v>309.62</v>
      </c>
      <c r="O4607">
        <v>9.3699999999999992</v>
      </c>
      <c r="P4607">
        <v>-80.2</v>
      </c>
      <c r="Q4607" s="2">
        <v>0.56000000000000005</v>
      </c>
      <c r="R4607" t="s">
        <v>29</v>
      </c>
      <c r="S4607" t="s">
        <v>30</v>
      </c>
      <c r="T4607" t="s">
        <v>2886</v>
      </c>
      <c r="U4607" t="s">
        <v>32</v>
      </c>
      <c r="V4607" t="s">
        <v>68</v>
      </c>
      <c r="W4607">
        <v>658</v>
      </c>
      <c r="X4607" s="1">
        <v>41696</v>
      </c>
      <c r="Y4607" t="s">
        <v>42</v>
      </c>
      <c r="Z4607" t="e" vm="26">
        <v>#VALUE!</v>
      </c>
      <c r="AA4607">
        <v>48237</v>
      </c>
      <c r="AB4607" t="e" cm="1" vm="2">
        <f t="array" ref="AB4607">_FV(Table1[[#This Row],[State]],"Country/region",TRUE)</f>
        <v>#VALUE!</v>
      </c>
    </row>
    <row r="4608" spans="1:28" x14ac:dyDescent="0.35">
      <c r="A4608" t="s">
        <v>429</v>
      </c>
      <c r="B4608">
        <v>53</v>
      </c>
      <c r="C4608" t="s">
        <v>430</v>
      </c>
      <c r="D4608" t="s">
        <v>57</v>
      </c>
      <c r="E4608">
        <f>YEAR(Table1[[#This Row],[Order Date]])</f>
        <v>2014</v>
      </c>
      <c r="F4608">
        <v>1</v>
      </c>
      <c r="G4608">
        <f>MONTH(Table1[[#This Row],[Order Date]])</f>
        <v>2</v>
      </c>
      <c r="H4608" s="1">
        <v>41696</v>
      </c>
      <c r="I4608">
        <v>46372</v>
      </c>
      <c r="J4608" t="s">
        <v>28</v>
      </c>
      <c r="K4608">
        <v>7</v>
      </c>
      <c r="L4608">
        <v>52.4</v>
      </c>
      <c r="M4608" s="2">
        <v>0.02</v>
      </c>
      <c r="N4608">
        <v>375.57</v>
      </c>
      <c r="O4608">
        <v>16.11</v>
      </c>
      <c r="P4608">
        <v>12.7075</v>
      </c>
      <c r="Q4608" s="2">
        <v>0.39</v>
      </c>
      <c r="R4608" t="s">
        <v>29</v>
      </c>
      <c r="S4608" t="s">
        <v>30</v>
      </c>
      <c r="T4608" t="s">
        <v>2143</v>
      </c>
      <c r="U4608" t="s">
        <v>67</v>
      </c>
      <c r="V4608" t="s">
        <v>76</v>
      </c>
      <c r="W4608">
        <v>6514</v>
      </c>
      <c r="X4608" s="1">
        <v>41696</v>
      </c>
      <c r="Y4608" t="s">
        <v>34</v>
      </c>
      <c r="Z4608" t="e" vm="14">
        <v>#VALUE!</v>
      </c>
      <c r="AA4608">
        <v>32771</v>
      </c>
      <c r="AB4608" t="e" cm="1" vm="2">
        <f t="array" ref="AB4608">_FV(Table1[[#This Row],[State]],"Country/region",TRUE)</f>
        <v>#VALUE!</v>
      </c>
    </row>
    <row r="4609" spans="1:28" x14ac:dyDescent="0.35">
      <c r="A4609" t="s">
        <v>1089</v>
      </c>
      <c r="B4609">
        <v>53</v>
      </c>
      <c r="C4609" t="s">
        <v>597</v>
      </c>
      <c r="D4609" t="s">
        <v>46</v>
      </c>
      <c r="E4609">
        <f>YEAR(Table1[[#This Row],[Order Date]])</f>
        <v>2014</v>
      </c>
      <c r="F4609">
        <v>1</v>
      </c>
      <c r="G4609">
        <f>MONTH(Table1[[#This Row],[Order Date]])</f>
        <v>2</v>
      </c>
      <c r="H4609" s="1">
        <v>41696</v>
      </c>
      <c r="I4609">
        <v>50145</v>
      </c>
      <c r="J4609" t="s">
        <v>28</v>
      </c>
      <c r="K4609">
        <v>18</v>
      </c>
      <c r="L4609">
        <v>18.84</v>
      </c>
      <c r="M4609" s="2">
        <v>0.06</v>
      </c>
      <c r="N4609">
        <v>325.58</v>
      </c>
      <c r="O4609">
        <v>3.62</v>
      </c>
      <c r="P4609">
        <v>152.28</v>
      </c>
      <c r="Q4609" s="2">
        <v>0.43</v>
      </c>
      <c r="R4609" t="s">
        <v>48</v>
      </c>
      <c r="S4609" t="s">
        <v>59</v>
      </c>
      <c r="T4609" t="s">
        <v>2900</v>
      </c>
      <c r="U4609" t="s">
        <v>82</v>
      </c>
      <c r="V4609" t="s">
        <v>76</v>
      </c>
      <c r="W4609">
        <v>7024</v>
      </c>
      <c r="X4609" s="1">
        <v>41697</v>
      </c>
      <c r="Y4609" t="s">
        <v>34</v>
      </c>
      <c r="Z4609" t="e" vm="19">
        <v>#VALUE!</v>
      </c>
      <c r="AA4609">
        <v>29483</v>
      </c>
      <c r="AB4609" t="e" cm="1" vm="2">
        <f t="array" ref="AB4609">_FV(Table1[[#This Row],[State]],"Country/region",TRUE)</f>
        <v>#VALUE!</v>
      </c>
    </row>
    <row r="4610" spans="1:28" x14ac:dyDescent="0.35">
      <c r="A4610" t="s">
        <v>3121</v>
      </c>
      <c r="B4610">
        <v>53</v>
      </c>
      <c r="C4610" t="s">
        <v>430</v>
      </c>
      <c r="D4610" t="s">
        <v>57</v>
      </c>
      <c r="E4610">
        <f>YEAR(Table1[[#This Row],[Order Date]])</f>
        <v>2014</v>
      </c>
      <c r="F4610">
        <v>1</v>
      </c>
      <c r="G4610">
        <f>MONTH(Table1[[#This Row],[Order Date]])</f>
        <v>2</v>
      </c>
      <c r="H4610" s="1">
        <v>41696</v>
      </c>
      <c r="I4610">
        <v>46372</v>
      </c>
      <c r="J4610" t="s">
        <v>28</v>
      </c>
      <c r="K4610">
        <v>15</v>
      </c>
      <c r="L4610">
        <v>4.9800000000000004</v>
      </c>
      <c r="M4610" s="2">
        <v>7.0000000000000007E-2</v>
      </c>
      <c r="N4610">
        <v>81.97</v>
      </c>
      <c r="O4610">
        <v>8.33</v>
      </c>
      <c r="P4610">
        <v>-81.33</v>
      </c>
      <c r="Q4610" s="2">
        <v>0.38</v>
      </c>
      <c r="R4610" t="s">
        <v>29</v>
      </c>
      <c r="S4610" t="s">
        <v>30</v>
      </c>
      <c r="T4610" t="s">
        <v>2793</v>
      </c>
      <c r="U4610" t="s">
        <v>61</v>
      </c>
      <c r="V4610" t="s">
        <v>76</v>
      </c>
      <c r="W4610">
        <v>6515</v>
      </c>
      <c r="X4610" s="1">
        <v>41697</v>
      </c>
      <c r="Y4610" t="s">
        <v>34</v>
      </c>
      <c r="Z4610" t="e" vm="14">
        <v>#VALUE!</v>
      </c>
      <c r="AA4610">
        <v>34239</v>
      </c>
      <c r="AB4610" t="e" cm="1" vm="2">
        <f t="array" ref="AB4610">_FV(Table1[[#This Row],[State]],"Country/region",TRUE)</f>
        <v>#VALUE!</v>
      </c>
    </row>
    <row r="4611" spans="1:28" x14ac:dyDescent="0.35">
      <c r="A4611" t="s">
        <v>3216</v>
      </c>
      <c r="B4611">
        <v>53</v>
      </c>
      <c r="C4611" t="s">
        <v>2488</v>
      </c>
      <c r="D4611" t="s">
        <v>57</v>
      </c>
      <c r="E4611">
        <f>YEAR(Table1[[#This Row],[Order Date]])</f>
        <v>2014</v>
      </c>
      <c r="F4611">
        <v>1</v>
      </c>
      <c r="G4611">
        <f>MONTH(Table1[[#This Row],[Order Date]])</f>
        <v>2</v>
      </c>
      <c r="H4611" s="1">
        <v>41696</v>
      </c>
      <c r="I4611">
        <v>43137</v>
      </c>
      <c r="J4611" t="s">
        <v>28</v>
      </c>
      <c r="K4611">
        <v>40</v>
      </c>
      <c r="L4611">
        <v>155.06</v>
      </c>
      <c r="M4611" s="2">
        <v>0.05</v>
      </c>
      <c r="N4611">
        <v>6069.05</v>
      </c>
      <c r="O4611">
        <v>7.07</v>
      </c>
      <c r="P4611">
        <v>1816.71</v>
      </c>
      <c r="Q4611" s="2">
        <v>0.59</v>
      </c>
      <c r="R4611" t="s">
        <v>29</v>
      </c>
      <c r="S4611" t="s">
        <v>30</v>
      </c>
      <c r="T4611" t="s">
        <v>70</v>
      </c>
      <c r="U4611" t="s">
        <v>32</v>
      </c>
      <c r="V4611" t="s">
        <v>76</v>
      </c>
      <c r="W4611">
        <v>6088</v>
      </c>
      <c r="X4611" s="1">
        <v>41697</v>
      </c>
      <c r="Y4611" t="s">
        <v>34</v>
      </c>
      <c r="Z4611" t="e" vm="14">
        <v>#VALUE!</v>
      </c>
      <c r="AA4611">
        <v>32905</v>
      </c>
      <c r="AB4611" t="e" cm="1" vm="2">
        <f t="array" ref="AB4611">_FV(Table1[[#This Row],[State]],"Country/region",TRUE)</f>
        <v>#VALUE!</v>
      </c>
    </row>
    <row r="4612" spans="1:28" x14ac:dyDescent="0.35">
      <c r="A4612" t="s">
        <v>1437</v>
      </c>
      <c r="B4612">
        <v>53</v>
      </c>
      <c r="C4612" t="s">
        <v>1474</v>
      </c>
      <c r="D4612" t="s">
        <v>46</v>
      </c>
      <c r="E4612">
        <f>YEAR(Table1[[#This Row],[Order Date]])</f>
        <v>2014</v>
      </c>
      <c r="F4612">
        <v>1</v>
      </c>
      <c r="G4612">
        <f>MONTH(Table1[[#This Row],[Order Date]])</f>
        <v>2</v>
      </c>
      <c r="H4612" s="1">
        <v>41696</v>
      </c>
      <c r="I4612">
        <v>8133</v>
      </c>
      <c r="J4612" t="s">
        <v>131</v>
      </c>
      <c r="K4612">
        <v>11</v>
      </c>
      <c r="L4612">
        <v>35.44</v>
      </c>
      <c r="M4612" s="2">
        <v>0.04</v>
      </c>
      <c r="N4612">
        <v>405.53</v>
      </c>
      <c r="O4612">
        <v>5.09</v>
      </c>
      <c r="P4612">
        <v>130.52000000000001</v>
      </c>
      <c r="Q4612" s="2">
        <v>0.38</v>
      </c>
      <c r="R4612" t="s">
        <v>29</v>
      </c>
      <c r="S4612" t="s">
        <v>30</v>
      </c>
      <c r="T4612" t="s">
        <v>1237</v>
      </c>
      <c r="U4612" t="s">
        <v>61</v>
      </c>
      <c r="V4612" t="s">
        <v>76</v>
      </c>
      <c r="W4612">
        <v>1109</v>
      </c>
      <c r="X4612" s="1">
        <v>41697</v>
      </c>
      <c r="Y4612" t="s">
        <v>34</v>
      </c>
      <c r="Z4612" t="e" vm="10">
        <v>#VALUE!</v>
      </c>
      <c r="AA4612">
        <v>71301</v>
      </c>
      <c r="AB4612" t="e" cm="1" vm="2">
        <f t="array" ref="AB4612">_FV(Table1[[#This Row],[State]],"Country/region",TRUE)</f>
        <v>#VALUE!</v>
      </c>
    </row>
    <row r="4613" spans="1:28" x14ac:dyDescent="0.35">
      <c r="A4613" t="s">
        <v>2241</v>
      </c>
      <c r="B4613">
        <v>53</v>
      </c>
      <c r="C4613" t="s">
        <v>3320</v>
      </c>
      <c r="D4613" t="s">
        <v>38</v>
      </c>
      <c r="E4613">
        <f>YEAR(Table1[[#This Row],[Order Date]])</f>
        <v>2014</v>
      </c>
      <c r="F4613">
        <v>1</v>
      </c>
      <c r="G4613">
        <f>MONTH(Table1[[#This Row],[Order Date]])</f>
        <v>2</v>
      </c>
      <c r="H4613" s="1">
        <v>41696</v>
      </c>
      <c r="I4613">
        <v>21125</v>
      </c>
      <c r="J4613" t="s">
        <v>39</v>
      </c>
      <c r="K4613">
        <v>17</v>
      </c>
      <c r="L4613">
        <v>9.27</v>
      </c>
      <c r="M4613" s="2">
        <v>0.08</v>
      </c>
      <c r="N4613">
        <v>155.16999999999999</v>
      </c>
      <c r="O4613">
        <v>4.3899999999999997</v>
      </c>
      <c r="P4613">
        <v>2.12</v>
      </c>
      <c r="Q4613" s="2">
        <v>0.38</v>
      </c>
      <c r="R4613" t="s">
        <v>29</v>
      </c>
      <c r="S4613" t="s">
        <v>59</v>
      </c>
      <c r="T4613" t="s">
        <v>1486</v>
      </c>
      <c r="U4613" t="s">
        <v>61</v>
      </c>
      <c r="V4613" t="s">
        <v>68</v>
      </c>
      <c r="W4613">
        <v>2921</v>
      </c>
      <c r="X4613" s="1">
        <v>41697</v>
      </c>
      <c r="Y4613" t="s">
        <v>34</v>
      </c>
      <c r="Z4613" t="e" vm="11">
        <v>#VALUE!</v>
      </c>
      <c r="AA4613">
        <v>76543</v>
      </c>
      <c r="AB4613" t="e" cm="1" vm="2">
        <f t="array" ref="AB4613">_FV(Table1[[#This Row],[State]],"Country/region",TRUE)</f>
        <v>#VALUE!</v>
      </c>
    </row>
    <row r="4614" spans="1:28" x14ac:dyDescent="0.35">
      <c r="A4614" t="s">
        <v>211</v>
      </c>
      <c r="B4614">
        <v>53</v>
      </c>
      <c r="C4614" t="s">
        <v>212</v>
      </c>
      <c r="D4614" t="s">
        <v>38</v>
      </c>
      <c r="E4614">
        <f>YEAR(Table1[[#This Row],[Order Date]])</f>
        <v>2014</v>
      </c>
      <c r="F4614">
        <v>1</v>
      </c>
      <c r="G4614">
        <f>MONTH(Table1[[#This Row],[Order Date]])</f>
        <v>2</v>
      </c>
      <c r="H4614" s="1">
        <v>41696</v>
      </c>
      <c r="I4614">
        <v>15462</v>
      </c>
      <c r="J4614" t="s">
        <v>58</v>
      </c>
      <c r="K4614">
        <v>20</v>
      </c>
      <c r="L4614">
        <v>43.41</v>
      </c>
      <c r="M4614" s="2">
        <v>0.08</v>
      </c>
      <c r="N4614">
        <v>862.64</v>
      </c>
      <c r="O4614">
        <v>2.99</v>
      </c>
      <c r="P4614">
        <v>320.80700000000002</v>
      </c>
      <c r="Q4614" s="2">
        <v>0.39</v>
      </c>
      <c r="R4614" t="s">
        <v>29</v>
      </c>
      <c r="S4614" t="s">
        <v>30</v>
      </c>
      <c r="T4614" t="s">
        <v>3321</v>
      </c>
      <c r="U4614" t="s">
        <v>67</v>
      </c>
      <c r="V4614" t="s">
        <v>76</v>
      </c>
      <c r="W4614">
        <v>2157</v>
      </c>
      <c r="X4614" s="1">
        <v>41697</v>
      </c>
      <c r="Y4614" t="s">
        <v>34</v>
      </c>
      <c r="Z4614" t="e" vm="19">
        <v>#VALUE!</v>
      </c>
      <c r="AA4614">
        <v>29577</v>
      </c>
      <c r="AB4614" t="e" cm="1" vm="2">
        <f t="array" ref="AB4614">_FV(Table1[[#This Row],[State]],"Country/region",TRUE)</f>
        <v>#VALUE!</v>
      </c>
    </row>
    <row r="4615" spans="1:28" x14ac:dyDescent="0.35">
      <c r="A4615" t="s">
        <v>1272</v>
      </c>
      <c r="B4615">
        <v>53</v>
      </c>
      <c r="C4615" t="s">
        <v>1273</v>
      </c>
      <c r="D4615" t="s">
        <v>46</v>
      </c>
      <c r="E4615">
        <f>YEAR(Table1[[#This Row],[Order Date]])</f>
        <v>2014</v>
      </c>
      <c r="F4615">
        <v>1</v>
      </c>
      <c r="G4615">
        <f>MONTH(Table1[[#This Row],[Order Date]])</f>
        <v>2</v>
      </c>
      <c r="H4615" s="1">
        <v>41696</v>
      </c>
      <c r="I4615">
        <v>4642</v>
      </c>
      <c r="J4615" t="s">
        <v>58</v>
      </c>
      <c r="K4615">
        <v>9</v>
      </c>
      <c r="L4615">
        <v>7.28</v>
      </c>
      <c r="M4615" s="2">
        <v>0.08</v>
      </c>
      <c r="N4615">
        <v>65.61</v>
      </c>
      <c r="O4615">
        <v>3.52</v>
      </c>
      <c r="P4615">
        <v>-39.74</v>
      </c>
      <c r="Q4615" s="2">
        <v>0.68</v>
      </c>
      <c r="R4615" t="s">
        <v>96</v>
      </c>
      <c r="S4615" t="s">
        <v>139</v>
      </c>
      <c r="T4615" t="s">
        <v>1704</v>
      </c>
      <c r="U4615" t="s">
        <v>102</v>
      </c>
      <c r="V4615" t="s">
        <v>68</v>
      </c>
      <c r="W4615">
        <v>657</v>
      </c>
      <c r="X4615" s="1">
        <v>41697</v>
      </c>
      <c r="Y4615" t="s">
        <v>34</v>
      </c>
      <c r="Z4615" t="e" vm="26">
        <v>#VALUE!</v>
      </c>
      <c r="AA4615">
        <v>48237</v>
      </c>
      <c r="AB4615" t="e" cm="1" vm="2">
        <f t="array" ref="AB4615">_FV(Table1[[#This Row],[State]],"Country/region",TRUE)</f>
        <v>#VALUE!</v>
      </c>
    </row>
    <row r="4616" spans="1:28" x14ac:dyDescent="0.35">
      <c r="A4616" t="s">
        <v>3322</v>
      </c>
      <c r="B4616">
        <v>53</v>
      </c>
      <c r="C4616" t="s">
        <v>1989</v>
      </c>
      <c r="D4616" t="s">
        <v>27</v>
      </c>
      <c r="E4616">
        <f>YEAR(Table1[[#This Row],[Order Date]])</f>
        <v>2014</v>
      </c>
      <c r="F4616">
        <v>1</v>
      </c>
      <c r="G4616">
        <f>MONTH(Table1[[#This Row],[Order Date]])</f>
        <v>2</v>
      </c>
      <c r="H4616" s="1">
        <v>41697</v>
      </c>
      <c r="I4616">
        <v>7521</v>
      </c>
      <c r="J4616" t="s">
        <v>47</v>
      </c>
      <c r="K4616">
        <v>19</v>
      </c>
      <c r="L4616">
        <v>115.99</v>
      </c>
      <c r="M4616" s="2">
        <v>0</v>
      </c>
      <c r="N4616">
        <v>1942.1735000000001</v>
      </c>
      <c r="O4616">
        <v>2.5</v>
      </c>
      <c r="P4616">
        <v>400.82400000000001</v>
      </c>
      <c r="Q4616" s="2">
        <v>0.55000000000000004</v>
      </c>
      <c r="R4616" t="s">
        <v>96</v>
      </c>
      <c r="S4616" t="s">
        <v>30</v>
      </c>
      <c r="T4616" t="s">
        <v>708</v>
      </c>
      <c r="U4616" t="s">
        <v>105</v>
      </c>
      <c r="V4616" t="s">
        <v>33</v>
      </c>
      <c r="W4616">
        <v>1030</v>
      </c>
      <c r="X4616" s="1">
        <v>41703</v>
      </c>
      <c r="Y4616" t="s">
        <v>42</v>
      </c>
      <c r="Z4616" t="e" vm="37">
        <v>#VALUE!</v>
      </c>
      <c r="AA4616">
        <v>2852</v>
      </c>
      <c r="AB4616" t="e" cm="1" vm="2">
        <f t="array" ref="AB4616">_FV(Table1[[#This Row],[State]],"Country/region",TRUE)</f>
        <v>#VALUE!</v>
      </c>
    </row>
    <row r="4617" spans="1:28" x14ac:dyDescent="0.35">
      <c r="A4617" t="s">
        <v>749</v>
      </c>
      <c r="B4617">
        <v>53</v>
      </c>
      <c r="C4617" t="s">
        <v>2058</v>
      </c>
      <c r="D4617" t="s">
        <v>46</v>
      </c>
      <c r="E4617">
        <f>YEAR(Table1[[#This Row],[Order Date]])</f>
        <v>2014</v>
      </c>
      <c r="F4617">
        <v>1</v>
      </c>
      <c r="G4617">
        <f>MONTH(Table1[[#This Row],[Order Date]])</f>
        <v>2</v>
      </c>
      <c r="H4617" s="1">
        <v>41698</v>
      </c>
      <c r="I4617">
        <v>40612</v>
      </c>
      <c r="J4617" t="s">
        <v>28</v>
      </c>
      <c r="K4617">
        <v>9</v>
      </c>
      <c r="L4617">
        <v>2.21</v>
      </c>
      <c r="M4617" s="2">
        <v>0.1</v>
      </c>
      <c r="N4617">
        <v>19.2</v>
      </c>
      <c r="O4617">
        <v>1.1200000000000001</v>
      </c>
      <c r="P4617">
        <v>-6.84</v>
      </c>
      <c r="Q4617" s="2">
        <v>0.57999999999999996</v>
      </c>
      <c r="R4617" t="s">
        <v>29</v>
      </c>
      <c r="S4617" t="s">
        <v>59</v>
      </c>
      <c r="T4617" t="s">
        <v>3299</v>
      </c>
      <c r="U4617" t="s">
        <v>88</v>
      </c>
      <c r="V4617" t="s">
        <v>52</v>
      </c>
      <c r="W4617">
        <v>5727</v>
      </c>
      <c r="X4617" s="1">
        <v>41699</v>
      </c>
      <c r="Y4617" t="s">
        <v>34</v>
      </c>
      <c r="Z4617" t="e" vm="33">
        <v>#VALUE!</v>
      </c>
      <c r="AA4617">
        <v>83814</v>
      </c>
      <c r="AB4617" t="e" cm="1" vm="2">
        <f t="array" ref="AB4617">_FV(Table1[[#This Row],[State]],"Country/region",TRUE)</f>
        <v>#VALUE!</v>
      </c>
    </row>
    <row r="4618" spans="1:28" x14ac:dyDescent="0.35">
      <c r="A4618" t="s">
        <v>966</v>
      </c>
      <c r="B4618">
        <v>53</v>
      </c>
      <c r="C4618" t="s">
        <v>967</v>
      </c>
      <c r="D4618" t="s">
        <v>38</v>
      </c>
      <c r="E4618">
        <f>YEAR(Table1[[#This Row],[Order Date]])</f>
        <v>2014</v>
      </c>
      <c r="F4618">
        <v>1</v>
      </c>
      <c r="G4618">
        <f>MONTH(Table1[[#This Row],[Order Date]])</f>
        <v>2</v>
      </c>
      <c r="H4618" s="1">
        <v>41698</v>
      </c>
      <c r="I4618">
        <v>20068</v>
      </c>
      <c r="J4618" t="s">
        <v>58</v>
      </c>
      <c r="K4618">
        <v>9</v>
      </c>
      <c r="L4618">
        <v>5.53</v>
      </c>
      <c r="M4618" s="2">
        <v>0.09</v>
      </c>
      <c r="N4618">
        <v>53.18</v>
      </c>
      <c r="O4618">
        <v>6.98</v>
      </c>
      <c r="P4618">
        <v>-46.1265</v>
      </c>
      <c r="Q4618" s="2">
        <v>0.39</v>
      </c>
      <c r="R4618" t="s">
        <v>29</v>
      </c>
      <c r="S4618" t="s">
        <v>30</v>
      </c>
      <c r="T4618" t="s">
        <v>2325</v>
      </c>
      <c r="U4618" t="s">
        <v>67</v>
      </c>
      <c r="V4618" t="s">
        <v>33</v>
      </c>
      <c r="W4618">
        <v>2780</v>
      </c>
      <c r="X4618" s="1">
        <v>41699</v>
      </c>
      <c r="Y4618" t="s">
        <v>34</v>
      </c>
      <c r="Z4618" t="e" vm="15">
        <v>#VALUE!</v>
      </c>
      <c r="AA4618">
        <v>11795</v>
      </c>
      <c r="AB4618" t="e" cm="1" vm="2">
        <f t="array" ref="AB4618">_FV(Table1[[#This Row],[State]],"Country/region",TRUE)</f>
        <v>#VALUE!</v>
      </c>
    </row>
    <row r="4619" spans="1:28" x14ac:dyDescent="0.35">
      <c r="A4619" t="s">
        <v>2411</v>
      </c>
      <c r="B4619">
        <v>53</v>
      </c>
      <c r="C4619" t="s">
        <v>2412</v>
      </c>
      <c r="D4619" t="s">
        <v>27</v>
      </c>
      <c r="E4619">
        <f>YEAR(Table1[[#This Row],[Order Date]])</f>
        <v>2014</v>
      </c>
      <c r="F4619">
        <v>1</v>
      </c>
      <c r="G4619">
        <f>MONTH(Table1[[#This Row],[Order Date]])</f>
        <v>2</v>
      </c>
      <c r="H4619" s="1">
        <v>41698</v>
      </c>
      <c r="I4619">
        <v>28741</v>
      </c>
      <c r="J4619" t="s">
        <v>39</v>
      </c>
      <c r="K4619">
        <v>5</v>
      </c>
      <c r="L4619">
        <v>10.98</v>
      </c>
      <c r="M4619" s="2">
        <v>0.04</v>
      </c>
      <c r="N4619">
        <v>59.76</v>
      </c>
      <c r="O4619">
        <v>3.37</v>
      </c>
      <c r="P4619">
        <v>-10.34</v>
      </c>
      <c r="Q4619" s="2">
        <v>0.56999999999999995</v>
      </c>
      <c r="R4619" t="s">
        <v>29</v>
      </c>
      <c r="S4619" t="s">
        <v>139</v>
      </c>
      <c r="T4619" t="s">
        <v>1274</v>
      </c>
      <c r="U4619" t="s">
        <v>481</v>
      </c>
      <c r="V4619" t="s">
        <v>76</v>
      </c>
      <c r="W4619">
        <v>4024</v>
      </c>
      <c r="X4619" s="1">
        <v>41699</v>
      </c>
      <c r="Y4619" t="s">
        <v>34</v>
      </c>
      <c r="Z4619" t="e" vm="14">
        <v>#VALUE!</v>
      </c>
      <c r="AA4619">
        <v>32168</v>
      </c>
      <c r="AB4619" t="e" cm="1" vm="2">
        <f t="array" ref="AB4619">_FV(Table1[[#This Row],[State]],"Country/region",TRUE)</f>
        <v>#VALUE!</v>
      </c>
    </row>
    <row r="4620" spans="1:28" x14ac:dyDescent="0.35">
      <c r="A4620" t="s">
        <v>2411</v>
      </c>
      <c r="B4620">
        <v>53</v>
      </c>
      <c r="C4620" t="s">
        <v>2412</v>
      </c>
      <c r="D4620" t="s">
        <v>27</v>
      </c>
      <c r="E4620">
        <f>YEAR(Table1[[#This Row],[Order Date]])</f>
        <v>2014</v>
      </c>
      <c r="F4620">
        <v>1</v>
      </c>
      <c r="G4620">
        <f>MONTH(Table1[[#This Row],[Order Date]])</f>
        <v>2</v>
      </c>
      <c r="H4620" s="1">
        <v>41698</v>
      </c>
      <c r="I4620">
        <v>28741</v>
      </c>
      <c r="J4620" t="s">
        <v>39</v>
      </c>
      <c r="K4620">
        <v>13</v>
      </c>
      <c r="L4620">
        <v>5.43</v>
      </c>
      <c r="M4620" s="2">
        <v>0.02</v>
      </c>
      <c r="N4620">
        <v>70.13</v>
      </c>
      <c r="O4620">
        <v>0.95</v>
      </c>
      <c r="P4620">
        <v>21.51</v>
      </c>
      <c r="Q4620" s="2">
        <v>0.36</v>
      </c>
      <c r="R4620" t="s">
        <v>29</v>
      </c>
      <c r="S4620" t="s">
        <v>59</v>
      </c>
      <c r="T4620" t="s">
        <v>1358</v>
      </c>
      <c r="U4620" t="s">
        <v>61</v>
      </c>
      <c r="V4620" t="s">
        <v>76</v>
      </c>
      <c r="W4620">
        <v>4023</v>
      </c>
      <c r="X4620" s="1">
        <v>41699</v>
      </c>
      <c r="Y4620" t="s">
        <v>34</v>
      </c>
      <c r="Z4620" t="e" vm="14">
        <v>#VALUE!</v>
      </c>
      <c r="AA4620">
        <v>32168</v>
      </c>
      <c r="AB4620" t="e" cm="1" vm="2">
        <f t="array" ref="AB4620">_FV(Table1[[#This Row],[State]],"Country/region",TRUE)</f>
        <v>#VALUE!</v>
      </c>
    </row>
    <row r="4621" spans="1:28" x14ac:dyDescent="0.35">
      <c r="A4621" t="s">
        <v>968</v>
      </c>
      <c r="B4621">
        <v>53</v>
      </c>
      <c r="C4621" t="s">
        <v>3270</v>
      </c>
      <c r="D4621" t="s">
        <v>57</v>
      </c>
      <c r="E4621">
        <f>YEAR(Table1[[#This Row],[Order Date]])</f>
        <v>2014</v>
      </c>
      <c r="F4621">
        <v>1</v>
      </c>
      <c r="G4621">
        <f>MONTH(Table1[[#This Row],[Order Date]])</f>
        <v>3</v>
      </c>
      <c r="H4621" s="1">
        <v>41699</v>
      </c>
      <c r="I4621">
        <v>12868</v>
      </c>
      <c r="J4621" t="s">
        <v>58</v>
      </c>
      <c r="K4621">
        <v>31</v>
      </c>
      <c r="L4621">
        <v>1.76</v>
      </c>
      <c r="M4621" s="2">
        <v>0.09</v>
      </c>
      <c r="N4621">
        <v>53.33</v>
      </c>
      <c r="O4621">
        <v>0.7</v>
      </c>
      <c r="P4621">
        <v>-2.44</v>
      </c>
      <c r="Q4621" s="2">
        <v>0.56000000000000005</v>
      </c>
      <c r="R4621" t="s">
        <v>29</v>
      </c>
      <c r="S4621" t="s">
        <v>59</v>
      </c>
      <c r="T4621" t="s">
        <v>203</v>
      </c>
      <c r="U4621" t="s">
        <v>88</v>
      </c>
      <c r="V4621" t="s">
        <v>33</v>
      </c>
      <c r="W4621">
        <v>1795</v>
      </c>
      <c r="X4621" s="1">
        <v>41700</v>
      </c>
      <c r="Y4621" t="s">
        <v>34</v>
      </c>
      <c r="Z4621" t="e" vm="24">
        <v>#VALUE!</v>
      </c>
      <c r="AA4621">
        <v>7960</v>
      </c>
      <c r="AB4621" t="e" cm="1" vm="2">
        <f t="array" ref="AB4621">_FV(Table1[[#This Row],[State]],"Country/region",TRUE)</f>
        <v>#VALUE!</v>
      </c>
    </row>
    <row r="4622" spans="1:28" x14ac:dyDescent="0.35">
      <c r="A4622" t="s">
        <v>1852</v>
      </c>
      <c r="B4622">
        <v>53</v>
      </c>
      <c r="C4622" t="s">
        <v>927</v>
      </c>
      <c r="D4622" t="s">
        <v>46</v>
      </c>
      <c r="E4622">
        <f>YEAR(Table1[[#This Row],[Order Date]])</f>
        <v>2014</v>
      </c>
      <c r="F4622">
        <v>1</v>
      </c>
      <c r="G4622">
        <f>MONTH(Table1[[#This Row],[Order Date]])</f>
        <v>3</v>
      </c>
      <c r="H4622" s="1">
        <v>41699</v>
      </c>
      <c r="I4622">
        <v>12194</v>
      </c>
      <c r="J4622" t="s">
        <v>58</v>
      </c>
      <c r="K4622">
        <v>19</v>
      </c>
      <c r="L4622">
        <v>195.99</v>
      </c>
      <c r="M4622" s="2">
        <v>0</v>
      </c>
      <c r="N4622">
        <v>3355.154</v>
      </c>
      <c r="O4622">
        <v>3.99</v>
      </c>
      <c r="P4622">
        <v>658.50300000000004</v>
      </c>
      <c r="Q4622" s="2">
        <v>0.57999999999999996</v>
      </c>
      <c r="R4622" t="s">
        <v>96</v>
      </c>
      <c r="S4622" t="s">
        <v>30</v>
      </c>
      <c r="T4622" t="s">
        <v>631</v>
      </c>
      <c r="U4622" t="s">
        <v>105</v>
      </c>
      <c r="V4622" t="s">
        <v>76</v>
      </c>
      <c r="W4622">
        <v>1687</v>
      </c>
      <c r="X4622" s="1">
        <v>41700</v>
      </c>
      <c r="Y4622" t="s">
        <v>34</v>
      </c>
      <c r="Z4622" t="e" vm="47">
        <v>#VALUE!</v>
      </c>
      <c r="AA4622">
        <v>28560</v>
      </c>
      <c r="AB4622" t="e" cm="1" vm="2">
        <f t="array" ref="AB4622">_FV(Table1[[#This Row],[State]],"Country/region",TRUE)</f>
        <v>#VALUE!</v>
      </c>
    </row>
    <row r="4623" spans="1:28" x14ac:dyDescent="0.35">
      <c r="A4623" t="s">
        <v>2317</v>
      </c>
      <c r="B4623">
        <v>53</v>
      </c>
      <c r="C4623" t="s">
        <v>791</v>
      </c>
      <c r="D4623" t="s">
        <v>57</v>
      </c>
      <c r="E4623">
        <f>YEAR(Table1[[#This Row],[Order Date]])</f>
        <v>2014</v>
      </c>
      <c r="F4623">
        <v>1</v>
      </c>
      <c r="G4623">
        <f>MONTH(Table1[[#This Row],[Order Date]])</f>
        <v>3</v>
      </c>
      <c r="H4623" s="1">
        <v>41699</v>
      </c>
      <c r="I4623">
        <v>928</v>
      </c>
      <c r="J4623" t="s">
        <v>47</v>
      </c>
      <c r="K4623">
        <v>26</v>
      </c>
      <c r="L4623">
        <v>14.58</v>
      </c>
      <c r="M4623" s="2">
        <v>0.02</v>
      </c>
      <c r="N4623">
        <v>390.2</v>
      </c>
      <c r="O4623">
        <v>7.4</v>
      </c>
      <c r="P4623">
        <v>45</v>
      </c>
      <c r="Q4623" s="2">
        <v>0.48</v>
      </c>
      <c r="R4623" t="s">
        <v>48</v>
      </c>
      <c r="S4623" t="s">
        <v>30</v>
      </c>
      <c r="T4623" t="s">
        <v>2528</v>
      </c>
      <c r="U4623" t="s">
        <v>82</v>
      </c>
      <c r="V4623" t="s">
        <v>68</v>
      </c>
      <c r="W4623">
        <v>144</v>
      </c>
      <c r="X4623" s="1">
        <v>41701</v>
      </c>
      <c r="Y4623" t="s">
        <v>42</v>
      </c>
      <c r="Z4623" t="e" vm="40">
        <v>#VALUE!</v>
      </c>
      <c r="AA4623">
        <v>66212</v>
      </c>
      <c r="AB4623" t="e" cm="1" vm="2">
        <f t="array" ref="AB4623">_FV(Table1[[#This Row],[State]],"Country/region",TRUE)</f>
        <v>#VALUE!</v>
      </c>
    </row>
    <row r="4624" spans="1:28" x14ac:dyDescent="0.35">
      <c r="A4624" t="s">
        <v>2605</v>
      </c>
      <c r="B4624">
        <v>53</v>
      </c>
      <c r="C4624" t="s">
        <v>3270</v>
      </c>
      <c r="D4624" t="s">
        <v>57</v>
      </c>
      <c r="E4624">
        <f>YEAR(Table1[[#This Row],[Order Date]])</f>
        <v>2014</v>
      </c>
      <c r="F4624">
        <v>1</v>
      </c>
      <c r="G4624">
        <f>MONTH(Table1[[#This Row],[Order Date]])</f>
        <v>3</v>
      </c>
      <c r="H4624" s="1">
        <v>41699</v>
      </c>
      <c r="I4624">
        <v>12868</v>
      </c>
      <c r="J4624" t="s">
        <v>58</v>
      </c>
      <c r="K4624">
        <v>2</v>
      </c>
      <c r="L4624">
        <v>4.4800000000000004</v>
      </c>
      <c r="M4624" s="2">
        <v>0.09</v>
      </c>
      <c r="N4624">
        <v>9.3699999999999992</v>
      </c>
      <c r="O4624">
        <v>1.22</v>
      </c>
      <c r="P4624">
        <v>-5.26</v>
      </c>
      <c r="Q4624" s="2">
        <v>0.36</v>
      </c>
      <c r="R4624" t="s">
        <v>29</v>
      </c>
      <c r="S4624" t="s">
        <v>59</v>
      </c>
      <c r="T4624" t="s">
        <v>2947</v>
      </c>
      <c r="U4624" t="s">
        <v>61</v>
      </c>
      <c r="V4624" t="s">
        <v>33</v>
      </c>
      <c r="W4624">
        <v>1796</v>
      </c>
      <c r="X4624" s="1">
        <v>41701</v>
      </c>
      <c r="Y4624" t="s">
        <v>34</v>
      </c>
      <c r="Z4624" t="e" vm="17">
        <v>#VALUE!</v>
      </c>
      <c r="AA4624">
        <v>6360</v>
      </c>
      <c r="AB4624" t="e" cm="1" vm="2">
        <f t="array" ref="AB4624">_FV(Table1[[#This Row],[State]],"Country/region",TRUE)</f>
        <v>#VALUE!</v>
      </c>
    </row>
    <row r="4625" spans="1:28" x14ac:dyDescent="0.35">
      <c r="A4625" t="s">
        <v>1459</v>
      </c>
      <c r="B4625">
        <v>53</v>
      </c>
      <c r="C4625" t="s">
        <v>275</v>
      </c>
      <c r="D4625" t="s">
        <v>27</v>
      </c>
      <c r="E4625">
        <f>YEAR(Table1[[#This Row],[Order Date]])</f>
        <v>2014</v>
      </c>
      <c r="F4625">
        <v>1</v>
      </c>
      <c r="G4625">
        <f>MONTH(Table1[[#This Row],[Order Date]])</f>
        <v>3</v>
      </c>
      <c r="H4625" s="1">
        <v>41699</v>
      </c>
      <c r="I4625">
        <v>5188</v>
      </c>
      <c r="J4625" t="s">
        <v>39</v>
      </c>
      <c r="K4625">
        <v>24</v>
      </c>
      <c r="L4625">
        <v>8.01</v>
      </c>
      <c r="M4625" s="2">
        <v>0.05</v>
      </c>
      <c r="N4625">
        <v>192.8</v>
      </c>
      <c r="O4625">
        <v>2.87</v>
      </c>
      <c r="P4625">
        <v>31</v>
      </c>
      <c r="Q4625" s="2">
        <v>0.4</v>
      </c>
      <c r="R4625" t="s">
        <v>29</v>
      </c>
      <c r="S4625" t="s">
        <v>59</v>
      </c>
      <c r="T4625" t="s">
        <v>373</v>
      </c>
      <c r="U4625" t="s">
        <v>61</v>
      </c>
      <c r="V4625" t="s">
        <v>52</v>
      </c>
      <c r="W4625">
        <v>721</v>
      </c>
      <c r="X4625" s="1">
        <v>41702</v>
      </c>
      <c r="Y4625" t="s">
        <v>34</v>
      </c>
      <c r="Z4625" t="e" vm="4">
        <v>#VALUE!</v>
      </c>
      <c r="AA4625">
        <v>90069</v>
      </c>
      <c r="AB4625" t="e" cm="1" vm="2">
        <f t="array" ref="AB4625">_FV(Table1[[#This Row],[State]],"Country/region",TRUE)</f>
        <v>#VALUE!</v>
      </c>
    </row>
    <row r="4626" spans="1:28" x14ac:dyDescent="0.35">
      <c r="A4626" t="s">
        <v>2317</v>
      </c>
      <c r="B4626">
        <v>53</v>
      </c>
      <c r="C4626" t="s">
        <v>791</v>
      </c>
      <c r="D4626" t="s">
        <v>57</v>
      </c>
      <c r="E4626">
        <f>YEAR(Table1[[#This Row],[Order Date]])</f>
        <v>2014</v>
      </c>
      <c r="F4626">
        <v>1</v>
      </c>
      <c r="G4626">
        <f>MONTH(Table1[[#This Row],[Order Date]])</f>
        <v>3</v>
      </c>
      <c r="H4626" s="1">
        <v>41699</v>
      </c>
      <c r="I4626">
        <v>928</v>
      </c>
      <c r="J4626" t="s">
        <v>47</v>
      </c>
      <c r="K4626">
        <v>21</v>
      </c>
      <c r="L4626">
        <v>59.98</v>
      </c>
      <c r="M4626" s="2">
        <v>0.06</v>
      </c>
      <c r="N4626">
        <v>1222.68</v>
      </c>
      <c r="O4626">
        <v>3.99</v>
      </c>
      <c r="P4626">
        <v>300.97000000000003</v>
      </c>
      <c r="Q4626" s="2">
        <v>0.56999999999999995</v>
      </c>
      <c r="R4626" t="s">
        <v>29</v>
      </c>
      <c r="S4626" t="s">
        <v>30</v>
      </c>
      <c r="T4626" t="s">
        <v>306</v>
      </c>
      <c r="U4626" t="s">
        <v>214</v>
      </c>
      <c r="V4626" t="s">
        <v>68</v>
      </c>
      <c r="W4626">
        <v>143</v>
      </c>
      <c r="X4626" s="1">
        <v>41704</v>
      </c>
      <c r="Y4626" t="s">
        <v>42</v>
      </c>
      <c r="Z4626" t="e" vm="40">
        <v>#VALUE!</v>
      </c>
      <c r="AA4626">
        <v>66212</v>
      </c>
      <c r="AB4626" t="e" cm="1" vm="2">
        <f t="array" ref="AB4626">_FV(Table1[[#This Row],[State]],"Country/region",TRUE)</f>
        <v>#VALUE!</v>
      </c>
    </row>
    <row r="4627" spans="1:28" x14ac:dyDescent="0.35">
      <c r="A4627" t="s">
        <v>1587</v>
      </c>
      <c r="B4627">
        <v>53</v>
      </c>
      <c r="C4627" t="s">
        <v>1154</v>
      </c>
      <c r="D4627" t="s">
        <v>27</v>
      </c>
      <c r="E4627">
        <f>YEAR(Table1[[#This Row],[Order Date]])</f>
        <v>2014</v>
      </c>
      <c r="F4627">
        <v>1</v>
      </c>
      <c r="G4627">
        <f>MONTH(Table1[[#This Row],[Order Date]])</f>
        <v>3</v>
      </c>
      <c r="H4627" s="1">
        <v>41700</v>
      </c>
      <c r="I4627">
        <v>46115</v>
      </c>
      <c r="J4627" t="s">
        <v>58</v>
      </c>
      <c r="K4627">
        <v>38</v>
      </c>
      <c r="L4627">
        <v>12.28</v>
      </c>
      <c r="M4627" s="2">
        <v>0</v>
      </c>
      <c r="N4627">
        <v>491.78</v>
      </c>
      <c r="O4627">
        <v>6.47</v>
      </c>
      <c r="P4627">
        <v>44.04</v>
      </c>
      <c r="Q4627" s="2">
        <v>0.38</v>
      </c>
      <c r="R4627" t="s">
        <v>29</v>
      </c>
      <c r="S4627" t="s">
        <v>30</v>
      </c>
      <c r="T4627" t="s">
        <v>2480</v>
      </c>
      <c r="U4627" t="s">
        <v>61</v>
      </c>
      <c r="V4627" t="s">
        <v>33</v>
      </c>
      <c r="W4627">
        <v>6478</v>
      </c>
      <c r="X4627" s="1">
        <v>41700</v>
      </c>
      <c r="Y4627" t="s">
        <v>34</v>
      </c>
      <c r="Z4627" t="e" vm="3">
        <v>#VALUE!</v>
      </c>
      <c r="AA4627">
        <v>21403</v>
      </c>
      <c r="AB4627" t="e" cm="1" vm="2">
        <f t="array" ref="AB4627">_FV(Table1[[#This Row],[State]],"Country/region",TRUE)</f>
        <v>#VALUE!</v>
      </c>
    </row>
    <row r="4628" spans="1:28" x14ac:dyDescent="0.35">
      <c r="A4628" t="s">
        <v>1719</v>
      </c>
      <c r="B4628">
        <v>53</v>
      </c>
      <c r="C4628" t="s">
        <v>3323</v>
      </c>
      <c r="D4628" t="s">
        <v>46</v>
      </c>
      <c r="E4628">
        <f>YEAR(Table1[[#This Row],[Order Date]])</f>
        <v>2014</v>
      </c>
      <c r="F4628">
        <v>1</v>
      </c>
      <c r="G4628">
        <f>MONTH(Table1[[#This Row],[Order Date]])</f>
        <v>3</v>
      </c>
      <c r="H4628" s="1">
        <v>41700</v>
      </c>
      <c r="I4628">
        <v>33824</v>
      </c>
      <c r="J4628" t="s">
        <v>58</v>
      </c>
      <c r="K4628">
        <v>19</v>
      </c>
      <c r="L4628">
        <v>2.78</v>
      </c>
      <c r="M4628" s="2">
        <v>0.06</v>
      </c>
      <c r="N4628">
        <v>50.99</v>
      </c>
      <c r="O4628">
        <v>1.34</v>
      </c>
      <c r="P4628">
        <v>-3.8</v>
      </c>
      <c r="Q4628" s="2">
        <v>0.45</v>
      </c>
      <c r="R4628" t="s">
        <v>29</v>
      </c>
      <c r="S4628" t="s">
        <v>59</v>
      </c>
      <c r="T4628" t="s">
        <v>1804</v>
      </c>
      <c r="U4628" t="s">
        <v>88</v>
      </c>
      <c r="V4628" t="s">
        <v>52</v>
      </c>
      <c r="W4628">
        <v>4759</v>
      </c>
      <c r="X4628" s="1">
        <v>41701</v>
      </c>
      <c r="Y4628" t="s">
        <v>34</v>
      </c>
      <c r="Z4628" t="e" vm="7">
        <v>#VALUE!</v>
      </c>
      <c r="AA4628">
        <v>84015</v>
      </c>
      <c r="AB4628" t="e" cm="1" vm="2">
        <f t="array" ref="AB4628">_FV(Table1[[#This Row],[State]],"Country/region",TRUE)</f>
        <v>#VALUE!</v>
      </c>
    </row>
    <row r="4629" spans="1:28" x14ac:dyDescent="0.35">
      <c r="A4629" t="s">
        <v>531</v>
      </c>
      <c r="B4629">
        <v>53</v>
      </c>
      <c r="C4629" t="s">
        <v>532</v>
      </c>
      <c r="D4629" t="s">
        <v>46</v>
      </c>
      <c r="E4629">
        <f>YEAR(Table1[[#This Row],[Order Date]])</f>
        <v>2014</v>
      </c>
      <c r="F4629">
        <v>1</v>
      </c>
      <c r="G4629">
        <f>MONTH(Table1[[#This Row],[Order Date]])</f>
        <v>3</v>
      </c>
      <c r="H4629" s="1">
        <v>41700</v>
      </c>
      <c r="I4629">
        <v>16642</v>
      </c>
      <c r="J4629" t="s">
        <v>39</v>
      </c>
      <c r="K4629">
        <v>46</v>
      </c>
      <c r="L4629">
        <v>205.99</v>
      </c>
      <c r="M4629" s="2">
        <v>7.0000000000000007E-2</v>
      </c>
      <c r="N4629">
        <v>7640.2250000000004</v>
      </c>
      <c r="O4629">
        <v>2.5</v>
      </c>
      <c r="P4629">
        <v>2027.682</v>
      </c>
      <c r="Q4629" s="2">
        <v>0.59</v>
      </c>
      <c r="R4629" t="s">
        <v>96</v>
      </c>
      <c r="S4629" t="s">
        <v>30</v>
      </c>
      <c r="T4629" t="s">
        <v>524</v>
      </c>
      <c r="U4629" t="s">
        <v>105</v>
      </c>
      <c r="V4629" t="s">
        <v>52</v>
      </c>
      <c r="W4629">
        <v>2309</v>
      </c>
      <c r="X4629" s="1">
        <v>41702</v>
      </c>
      <c r="Y4629" t="s">
        <v>34</v>
      </c>
      <c r="Z4629" t="e" vm="4">
        <v>#VALUE!</v>
      </c>
      <c r="AA4629">
        <v>92677</v>
      </c>
      <c r="AB4629" t="e" cm="1" vm="2">
        <f t="array" ref="AB4629">_FV(Table1[[#This Row],[State]],"Country/region",TRUE)</f>
        <v>#VALUE!</v>
      </c>
    </row>
    <row r="4630" spans="1:28" x14ac:dyDescent="0.35">
      <c r="A4630" t="s">
        <v>1587</v>
      </c>
      <c r="B4630">
        <v>53</v>
      </c>
      <c r="C4630" t="s">
        <v>1154</v>
      </c>
      <c r="D4630" t="s">
        <v>27</v>
      </c>
      <c r="E4630">
        <f>YEAR(Table1[[#This Row],[Order Date]])</f>
        <v>2014</v>
      </c>
      <c r="F4630">
        <v>1</v>
      </c>
      <c r="G4630">
        <f>MONTH(Table1[[#This Row],[Order Date]])</f>
        <v>3</v>
      </c>
      <c r="H4630" s="1">
        <v>41700</v>
      </c>
      <c r="I4630">
        <v>46115</v>
      </c>
      <c r="J4630" t="s">
        <v>58</v>
      </c>
      <c r="K4630">
        <v>35</v>
      </c>
      <c r="L4630">
        <v>19.98</v>
      </c>
      <c r="M4630" s="2">
        <v>0.1</v>
      </c>
      <c r="N4630">
        <v>677.43</v>
      </c>
      <c r="O4630">
        <v>4</v>
      </c>
      <c r="P4630">
        <v>-37.99</v>
      </c>
      <c r="Q4630" s="2">
        <v>0.68</v>
      </c>
      <c r="R4630" t="s">
        <v>96</v>
      </c>
      <c r="S4630" t="s">
        <v>30</v>
      </c>
      <c r="T4630" t="s">
        <v>1029</v>
      </c>
      <c r="U4630" t="s">
        <v>102</v>
      </c>
      <c r="V4630" t="s">
        <v>33</v>
      </c>
      <c r="W4630">
        <v>6477</v>
      </c>
      <c r="X4630" s="1">
        <v>41702</v>
      </c>
      <c r="Y4630" t="s">
        <v>34</v>
      </c>
      <c r="Z4630" t="e" vm="3">
        <v>#VALUE!</v>
      </c>
      <c r="AA4630">
        <v>21403</v>
      </c>
      <c r="AB4630" t="e" cm="1" vm="2">
        <f t="array" ref="AB4630">_FV(Table1[[#This Row],[State]],"Country/region",TRUE)</f>
        <v>#VALUE!</v>
      </c>
    </row>
    <row r="4631" spans="1:28" x14ac:dyDescent="0.35">
      <c r="A4631" t="s">
        <v>654</v>
      </c>
      <c r="B4631">
        <v>53</v>
      </c>
      <c r="C4631" t="s">
        <v>655</v>
      </c>
      <c r="D4631" t="s">
        <v>57</v>
      </c>
      <c r="E4631">
        <f>YEAR(Table1[[#This Row],[Order Date]])</f>
        <v>2014</v>
      </c>
      <c r="F4631">
        <v>1</v>
      </c>
      <c r="G4631">
        <f>MONTH(Table1[[#This Row],[Order Date]])</f>
        <v>3</v>
      </c>
      <c r="H4631" s="1">
        <v>41700</v>
      </c>
      <c r="I4631">
        <v>40165</v>
      </c>
      <c r="J4631" t="s">
        <v>28</v>
      </c>
      <c r="K4631">
        <v>50</v>
      </c>
      <c r="L4631">
        <v>8.6199999999999992</v>
      </c>
      <c r="M4631" s="2">
        <v>7.0000000000000007E-2</v>
      </c>
      <c r="N4631">
        <v>421.36</v>
      </c>
      <c r="O4631">
        <v>4.5</v>
      </c>
      <c r="P4631">
        <v>-75.17</v>
      </c>
      <c r="Q4631" s="2">
        <v>0.59</v>
      </c>
      <c r="R4631" t="s">
        <v>29</v>
      </c>
      <c r="S4631" t="s">
        <v>30</v>
      </c>
      <c r="T4631" t="s">
        <v>3324</v>
      </c>
      <c r="U4631" t="s">
        <v>214</v>
      </c>
      <c r="V4631" t="s">
        <v>33</v>
      </c>
      <c r="W4631">
        <v>5684</v>
      </c>
      <c r="X4631" s="1">
        <v>41703</v>
      </c>
      <c r="Y4631" t="s">
        <v>34</v>
      </c>
      <c r="Z4631" t="e" vm="3">
        <v>#VALUE!</v>
      </c>
      <c r="AA4631">
        <v>21133</v>
      </c>
      <c r="AB4631" t="e" cm="1" vm="2">
        <f t="array" ref="AB4631">_FV(Table1[[#This Row],[State]],"Country/region",TRUE)</f>
        <v>#VALUE!</v>
      </c>
    </row>
    <row r="4632" spans="1:28" x14ac:dyDescent="0.35">
      <c r="A4632" t="s">
        <v>1335</v>
      </c>
      <c r="B4632">
        <v>53</v>
      </c>
      <c r="C4632" t="s">
        <v>1333</v>
      </c>
      <c r="D4632" t="s">
        <v>27</v>
      </c>
      <c r="E4632">
        <f>YEAR(Table1[[#This Row],[Order Date]])</f>
        <v>2014</v>
      </c>
      <c r="F4632">
        <v>1</v>
      </c>
      <c r="G4632">
        <f>MONTH(Table1[[#This Row],[Order Date]])</f>
        <v>3</v>
      </c>
      <c r="H4632" s="1">
        <v>41701</v>
      </c>
      <c r="I4632">
        <v>47525</v>
      </c>
      <c r="J4632" t="s">
        <v>131</v>
      </c>
      <c r="K4632">
        <v>40</v>
      </c>
      <c r="L4632">
        <v>15.98</v>
      </c>
      <c r="M4632" s="2">
        <v>0.01</v>
      </c>
      <c r="N4632">
        <v>649.46</v>
      </c>
      <c r="O4632">
        <v>4</v>
      </c>
      <c r="P4632">
        <v>189.04</v>
      </c>
      <c r="Q4632" s="2">
        <v>0.37</v>
      </c>
      <c r="R4632" t="s">
        <v>96</v>
      </c>
      <c r="S4632" t="s">
        <v>30</v>
      </c>
      <c r="T4632" t="s">
        <v>1062</v>
      </c>
      <c r="U4632" t="s">
        <v>102</v>
      </c>
      <c r="V4632" t="s">
        <v>52</v>
      </c>
      <c r="W4632">
        <v>6682</v>
      </c>
      <c r="X4632" s="1">
        <v>41702</v>
      </c>
      <c r="Y4632" t="s">
        <v>34</v>
      </c>
      <c r="Z4632" t="e" vm="32">
        <v>#VALUE!</v>
      </c>
      <c r="AA4632">
        <v>81503</v>
      </c>
      <c r="AB4632" t="e" cm="1" vm="2">
        <f t="array" ref="AB4632">_FV(Table1[[#This Row],[State]],"Country/region",TRUE)</f>
        <v>#VALUE!</v>
      </c>
    </row>
    <row r="4633" spans="1:28" x14ac:dyDescent="0.35">
      <c r="A4633" t="s">
        <v>2949</v>
      </c>
      <c r="B4633">
        <v>53</v>
      </c>
      <c r="C4633" t="s">
        <v>2950</v>
      </c>
      <c r="D4633" t="s">
        <v>38</v>
      </c>
      <c r="E4633">
        <f>YEAR(Table1[[#This Row],[Order Date]])</f>
        <v>2014</v>
      </c>
      <c r="F4633">
        <v>1</v>
      </c>
      <c r="G4633">
        <f>MONTH(Table1[[#This Row],[Order Date]])</f>
        <v>3</v>
      </c>
      <c r="H4633" s="1">
        <v>41701</v>
      </c>
      <c r="I4633">
        <v>22433</v>
      </c>
      <c r="J4633" t="s">
        <v>58</v>
      </c>
      <c r="K4633">
        <v>44</v>
      </c>
      <c r="L4633">
        <v>20.99</v>
      </c>
      <c r="M4633" s="2">
        <v>0.05</v>
      </c>
      <c r="N4633">
        <v>797.98</v>
      </c>
      <c r="O4633">
        <v>0.99</v>
      </c>
      <c r="P4633">
        <v>237.47399999999999</v>
      </c>
      <c r="Q4633" s="2">
        <v>0.56999999999999995</v>
      </c>
      <c r="R4633" t="s">
        <v>96</v>
      </c>
      <c r="S4633" t="s">
        <v>59</v>
      </c>
      <c r="T4633" t="s">
        <v>1539</v>
      </c>
      <c r="U4633" t="s">
        <v>105</v>
      </c>
      <c r="V4633" t="s">
        <v>52</v>
      </c>
      <c r="W4633">
        <v>3124</v>
      </c>
      <c r="X4633" s="1">
        <v>41703</v>
      </c>
      <c r="Y4633" t="s">
        <v>34</v>
      </c>
      <c r="Z4633" t="e" vm="4">
        <v>#VALUE!</v>
      </c>
      <c r="AA4633">
        <v>92704</v>
      </c>
      <c r="AB4633" t="e" cm="1" vm="2">
        <f t="array" ref="AB4633">_FV(Table1[[#This Row],[State]],"Country/region",TRUE)</f>
        <v>#VALUE!</v>
      </c>
    </row>
    <row r="4634" spans="1:28" x14ac:dyDescent="0.35">
      <c r="A4634" t="s">
        <v>3325</v>
      </c>
      <c r="B4634">
        <v>53</v>
      </c>
      <c r="C4634" t="s">
        <v>437</v>
      </c>
      <c r="D4634" t="s">
        <v>57</v>
      </c>
      <c r="E4634">
        <f>YEAR(Table1[[#This Row],[Order Date]])</f>
        <v>2014</v>
      </c>
      <c r="F4634">
        <v>1</v>
      </c>
      <c r="G4634">
        <f>MONTH(Table1[[#This Row],[Order Date]])</f>
        <v>3</v>
      </c>
      <c r="H4634" s="1">
        <v>41701</v>
      </c>
      <c r="I4634">
        <v>26723</v>
      </c>
      <c r="J4634" t="s">
        <v>47</v>
      </c>
      <c r="K4634">
        <v>8</v>
      </c>
      <c r="L4634">
        <v>65.989999999999995</v>
      </c>
      <c r="M4634" s="2">
        <v>0.03</v>
      </c>
      <c r="N4634">
        <v>441.80450000000002</v>
      </c>
      <c r="O4634">
        <v>7.69</v>
      </c>
      <c r="P4634">
        <v>-201.48699999999999</v>
      </c>
      <c r="Q4634" s="2">
        <v>0.59</v>
      </c>
      <c r="R4634" t="s">
        <v>96</v>
      </c>
      <c r="S4634" t="s">
        <v>30</v>
      </c>
      <c r="T4634">
        <v>5190</v>
      </c>
      <c r="U4634" t="s">
        <v>105</v>
      </c>
      <c r="V4634" t="s">
        <v>52</v>
      </c>
      <c r="W4634">
        <v>3738</v>
      </c>
      <c r="X4634" s="1">
        <v>41706</v>
      </c>
      <c r="Y4634" t="s">
        <v>34</v>
      </c>
      <c r="Z4634" t="e" vm="23">
        <v>#VALUE!</v>
      </c>
      <c r="AA4634">
        <v>98146</v>
      </c>
      <c r="AB4634" t="e" cm="1" vm="2">
        <f t="array" ref="AB4634">_FV(Table1[[#This Row],[State]],"Country/region",TRUE)</f>
        <v>#VALUE!</v>
      </c>
    </row>
    <row r="4635" spans="1:28" x14ac:dyDescent="0.35">
      <c r="A4635" t="s">
        <v>2101</v>
      </c>
      <c r="B4635">
        <v>53</v>
      </c>
      <c r="C4635" t="s">
        <v>2936</v>
      </c>
      <c r="D4635" t="s">
        <v>38</v>
      </c>
      <c r="E4635">
        <f>YEAR(Table1[[#This Row],[Order Date]])</f>
        <v>2014</v>
      </c>
      <c r="F4635">
        <v>1</v>
      </c>
      <c r="G4635">
        <f>MONTH(Table1[[#This Row],[Order Date]])</f>
        <v>3</v>
      </c>
      <c r="H4635" s="1">
        <v>41701</v>
      </c>
      <c r="I4635">
        <v>48071</v>
      </c>
      <c r="J4635" t="s">
        <v>47</v>
      </c>
      <c r="K4635">
        <v>1</v>
      </c>
      <c r="L4635">
        <v>12.64</v>
      </c>
      <c r="M4635" s="2">
        <v>0.03</v>
      </c>
      <c r="N4635">
        <v>22.74</v>
      </c>
      <c r="O4635">
        <v>4.9800000000000004</v>
      </c>
      <c r="P4635">
        <v>-13.59</v>
      </c>
      <c r="Q4635" s="2">
        <v>0.48</v>
      </c>
      <c r="R4635" t="s">
        <v>48</v>
      </c>
      <c r="S4635" t="s">
        <v>139</v>
      </c>
      <c r="T4635" t="s">
        <v>1032</v>
      </c>
      <c r="U4635" t="s">
        <v>82</v>
      </c>
      <c r="V4635" t="s">
        <v>33</v>
      </c>
      <c r="W4635">
        <v>6751</v>
      </c>
      <c r="X4635" s="1">
        <v>41710</v>
      </c>
      <c r="Y4635" t="s">
        <v>42</v>
      </c>
      <c r="Z4635" t="e" vm="21">
        <v>#VALUE!</v>
      </c>
      <c r="AA4635">
        <v>4901</v>
      </c>
      <c r="AB4635" t="e" cm="1" vm="2">
        <f t="array" ref="AB4635">_FV(Table1[[#This Row],[State]],"Country/region",TRUE)</f>
        <v>#VALUE!</v>
      </c>
    </row>
    <row r="4636" spans="1:28" x14ac:dyDescent="0.35">
      <c r="A4636" t="s">
        <v>1283</v>
      </c>
      <c r="B4636">
        <v>53</v>
      </c>
      <c r="C4636" t="s">
        <v>841</v>
      </c>
      <c r="D4636" t="s">
        <v>46</v>
      </c>
      <c r="E4636">
        <f>YEAR(Table1[[#This Row],[Order Date]])</f>
        <v>2014</v>
      </c>
      <c r="F4636">
        <v>1</v>
      </c>
      <c r="G4636">
        <f>MONTH(Table1[[#This Row],[Order Date]])</f>
        <v>3</v>
      </c>
      <c r="H4636" s="1">
        <v>41702</v>
      </c>
      <c r="I4636">
        <v>35555</v>
      </c>
      <c r="J4636" t="s">
        <v>131</v>
      </c>
      <c r="K4636">
        <v>2</v>
      </c>
      <c r="L4636">
        <v>4.9800000000000004</v>
      </c>
      <c r="M4636" s="2">
        <v>7.0000000000000007E-2</v>
      </c>
      <c r="N4636">
        <v>10.43</v>
      </c>
      <c r="O4636">
        <v>0.8</v>
      </c>
      <c r="P4636">
        <v>-4.72</v>
      </c>
      <c r="Q4636" s="2">
        <v>0.36</v>
      </c>
      <c r="R4636" t="s">
        <v>29</v>
      </c>
      <c r="S4636" t="s">
        <v>59</v>
      </c>
      <c r="T4636" t="s">
        <v>570</v>
      </c>
      <c r="U4636" t="s">
        <v>61</v>
      </c>
      <c r="V4636" t="s">
        <v>68</v>
      </c>
      <c r="W4636">
        <v>4995</v>
      </c>
      <c r="X4636" s="1">
        <v>41702</v>
      </c>
      <c r="Y4636" t="s">
        <v>34</v>
      </c>
      <c r="Z4636" t="e" vm="11">
        <v>#VALUE!</v>
      </c>
      <c r="AA4636">
        <v>78501</v>
      </c>
      <c r="AB4636" t="e" cm="1" vm="2">
        <f t="array" ref="AB4636">_FV(Table1[[#This Row],[State]],"Country/region",TRUE)</f>
        <v>#VALUE!</v>
      </c>
    </row>
    <row r="4637" spans="1:28" x14ac:dyDescent="0.35">
      <c r="A4637" t="s">
        <v>860</v>
      </c>
      <c r="B4637">
        <v>53</v>
      </c>
      <c r="C4637" t="s">
        <v>841</v>
      </c>
      <c r="D4637" t="s">
        <v>46</v>
      </c>
      <c r="E4637">
        <f>YEAR(Table1[[#This Row],[Order Date]])</f>
        <v>2014</v>
      </c>
      <c r="F4637">
        <v>1</v>
      </c>
      <c r="G4637">
        <f>MONTH(Table1[[#This Row],[Order Date]])</f>
        <v>3</v>
      </c>
      <c r="H4637" s="1">
        <v>41702</v>
      </c>
      <c r="I4637">
        <v>35555</v>
      </c>
      <c r="J4637" t="s">
        <v>131</v>
      </c>
      <c r="K4637">
        <v>50</v>
      </c>
      <c r="L4637">
        <v>243.98</v>
      </c>
      <c r="M4637" s="2">
        <v>0.08</v>
      </c>
      <c r="N4637">
        <v>11266.4</v>
      </c>
      <c r="O4637">
        <v>43.32</v>
      </c>
      <c r="P4637">
        <v>1902.99</v>
      </c>
      <c r="Q4637" s="2">
        <v>0.55000000000000004</v>
      </c>
      <c r="R4637" t="s">
        <v>48</v>
      </c>
      <c r="S4637" t="s">
        <v>49</v>
      </c>
      <c r="T4637" t="s">
        <v>121</v>
      </c>
      <c r="U4637" t="s">
        <v>51</v>
      </c>
      <c r="V4637" t="s">
        <v>68</v>
      </c>
      <c r="W4637">
        <v>4993</v>
      </c>
      <c r="X4637" s="1">
        <v>41703</v>
      </c>
      <c r="Y4637" t="s">
        <v>53</v>
      </c>
      <c r="Z4637" t="e" vm="11">
        <v>#VALUE!</v>
      </c>
      <c r="AA4637">
        <v>76063</v>
      </c>
      <c r="AB4637" t="e" cm="1" vm="2">
        <f t="array" ref="AB4637">_FV(Table1[[#This Row],[State]],"Country/region",TRUE)</f>
        <v>#VALUE!</v>
      </c>
    </row>
    <row r="4638" spans="1:28" x14ac:dyDescent="0.35">
      <c r="A4638" t="s">
        <v>137</v>
      </c>
      <c r="B4638">
        <v>53</v>
      </c>
      <c r="C4638" t="s">
        <v>138</v>
      </c>
      <c r="D4638" t="s">
        <v>57</v>
      </c>
      <c r="E4638">
        <f>YEAR(Table1[[#This Row],[Order Date]])</f>
        <v>2014</v>
      </c>
      <c r="F4638">
        <v>1</v>
      </c>
      <c r="G4638">
        <f>MONTH(Table1[[#This Row],[Order Date]])</f>
        <v>3</v>
      </c>
      <c r="H4638" s="1">
        <v>41702</v>
      </c>
      <c r="I4638">
        <v>450</v>
      </c>
      <c r="J4638" t="s">
        <v>39</v>
      </c>
      <c r="K4638">
        <v>29</v>
      </c>
      <c r="L4638">
        <v>34.58</v>
      </c>
      <c r="M4638" s="2">
        <v>0.05</v>
      </c>
      <c r="N4638">
        <v>1000.78</v>
      </c>
      <c r="O4638">
        <v>8.99</v>
      </c>
      <c r="P4638">
        <v>109.33</v>
      </c>
      <c r="Q4638" s="2">
        <v>0.56000000000000005</v>
      </c>
      <c r="R4638" t="s">
        <v>29</v>
      </c>
      <c r="S4638" t="s">
        <v>139</v>
      </c>
      <c r="T4638" t="s">
        <v>2483</v>
      </c>
      <c r="U4638" t="s">
        <v>88</v>
      </c>
      <c r="V4638" t="s">
        <v>68</v>
      </c>
      <c r="W4638">
        <v>76</v>
      </c>
      <c r="X4638" s="1">
        <v>41703</v>
      </c>
      <c r="Y4638" t="s">
        <v>42</v>
      </c>
      <c r="Z4638" t="e" vm="12">
        <v>#VALUE!</v>
      </c>
      <c r="AA4638">
        <v>50501</v>
      </c>
      <c r="AB4638" t="e" cm="1" vm="2">
        <f t="array" ref="AB4638">_FV(Table1[[#This Row],[State]],"Country/region",TRUE)</f>
        <v>#VALUE!</v>
      </c>
    </row>
    <row r="4639" spans="1:28" x14ac:dyDescent="0.35">
      <c r="A4639" t="s">
        <v>1977</v>
      </c>
      <c r="B4639">
        <v>53</v>
      </c>
      <c r="C4639" t="s">
        <v>1186</v>
      </c>
      <c r="D4639" t="s">
        <v>27</v>
      </c>
      <c r="E4639">
        <f>YEAR(Table1[[#This Row],[Order Date]])</f>
        <v>2014</v>
      </c>
      <c r="F4639">
        <v>1</v>
      </c>
      <c r="G4639">
        <f>MONTH(Table1[[#This Row],[Order Date]])</f>
        <v>3</v>
      </c>
      <c r="H4639" s="1">
        <v>41702</v>
      </c>
      <c r="I4639">
        <v>27811</v>
      </c>
      <c r="J4639" t="s">
        <v>39</v>
      </c>
      <c r="K4639">
        <v>4</v>
      </c>
      <c r="L4639">
        <v>15.99</v>
      </c>
      <c r="M4639" s="2">
        <v>0.06</v>
      </c>
      <c r="N4639">
        <v>73.900000000000006</v>
      </c>
      <c r="O4639">
        <v>13.18</v>
      </c>
      <c r="P4639">
        <v>-39.640500000000003</v>
      </c>
      <c r="Q4639" s="2">
        <v>0.37</v>
      </c>
      <c r="R4639" t="s">
        <v>29</v>
      </c>
      <c r="S4639" t="s">
        <v>30</v>
      </c>
      <c r="T4639" t="s">
        <v>186</v>
      </c>
      <c r="U4639" t="s">
        <v>67</v>
      </c>
      <c r="V4639" t="s">
        <v>33</v>
      </c>
      <c r="W4639">
        <v>3900</v>
      </c>
      <c r="X4639" s="1">
        <v>41703</v>
      </c>
      <c r="Y4639" t="s">
        <v>34</v>
      </c>
      <c r="Z4639" t="e" vm="1">
        <v>#VALUE!</v>
      </c>
      <c r="AA4639">
        <v>18705</v>
      </c>
      <c r="AB4639" t="e" cm="1" vm="2">
        <f t="array" ref="AB4639">_FV(Table1[[#This Row],[State]],"Country/region",TRUE)</f>
        <v>#VALUE!</v>
      </c>
    </row>
    <row r="4640" spans="1:28" x14ac:dyDescent="0.35">
      <c r="A4640" t="s">
        <v>612</v>
      </c>
      <c r="B4640">
        <v>53</v>
      </c>
      <c r="C4640" t="s">
        <v>554</v>
      </c>
      <c r="D4640" t="s">
        <v>38</v>
      </c>
      <c r="E4640">
        <f>YEAR(Table1[[#This Row],[Order Date]])</f>
        <v>2014</v>
      </c>
      <c r="F4640">
        <v>1</v>
      </c>
      <c r="G4640">
        <f>MONTH(Table1[[#This Row],[Order Date]])</f>
        <v>3</v>
      </c>
      <c r="H4640" s="1">
        <v>41702</v>
      </c>
      <c r="I4640">
        <v>53955</v>
      </c>
      <c r="J4640" t="s">
        <v>58</v>
      </c>
      <c r="K4640">
        <v>43</v>
      </c>
      <c r="L4640">
        <v>130.97999999999999</v>
      </c>
      <c r="M4640" s="2">
        <v>0.04</v>
      </c>
      <c r="N4640">
        <v>5544.99</v>
      </c>
      <c r="O4640">
        <v>130</v>
      </c>
      <c r="P4640">
        <v>-3404.24</v>
      </c>
      <c r="Q4640" s="2">
        <v>0.78</v>
      </c>
      <c r="R4640" t="s">
        <v>48</v>
      </c>
      <c r="S4640" t="s">
        <v>49</v>
      </c>
      <c r="T4640" t="s">
        <v>1318</v>
      </c>
      <c r="U4640" t="s">
        <v>51</v>
      </c>
      <c r="V4640" t="s">
        <v>68</v>
      </c>
      <c r="W4640">
        <v>7545</v>
      </c>
      <c r="X4640" s="1">
        <v>41704</v>
      </c>
      <c r="Y4640" t="s">
        <v>53</v>
      </c>
      <c r="Z4640" t="e" vm="5">
        <v>#VALUE!</v>
      </c>
      <c r="AA4640">
        <v>55337</v>
      </c>
      <c r="AB4640" t="e" cm="1" vm="2">
        <f t="array" ref="AB4640">_FV(Table1[[#This Row],[State]],"Country/region",TRUE)</f>
        <v>#VALUE!</v>
      </c>
    </row>
    <row r="4641" spans="1:28" x14ac:dyDescent="0.35">
      <c r="A4641" t="s">
        <v>137</v>
      </c>
      <c r="B4641">
        <v>53</v>
      </c>
      <c r="C4641" t="s">
        <v>138</v>
      </c>
      <c r="D4641" t="s">
        <v>57</v>
      </c>
      <c r="E4641">
        <f>YEAR(Table1[[#This Row],[Order Date]])</f>
        <v>2014</v>
      </c>
      <c r="F4641">
        <v>1</v>
      </c>
      <c r="G4641">
        <f>MONTH(Table1[[#This Row],[Order Date]])</f>
        <v>3</v>
      </c>
      <c r="H4641" s="1">
        <v>41702</v>
      </c>
      <c r="I4641">
        <v>450</v>
      </c>
      <c r="J4641" t="s">
        <v>39</v>
      </c>
      <c r="K4641">
        <v>35</v>
      </c>
      <c r="L4641">
        <v>15.7</v>
      </c>
      <c r="M4641" s="2">
        <v>0.05</v>
      </c>
      <c r="N4641">
        <v>543.72</v>
      </c>
      <c r="O4641">
        <v>11.25</v>
      </c>
      <c r="P4641">
        <v>-211.13</v>
      </c>
      <c r="Q4641" s="2">
        <v>0.6</v>
      </c>
      <c r="R4641" t="s">
        <v>29</v>
      </c>
      <c r="S4641" t="s">
        <v>30</v>
      </c>
      <c r="T4641" t="s">
        <v>2115</v>
      </c>
      <c r="U4641" t="s">
        <v>32</v>
      </c>
      <c r="V4641" t="s">
        <v>68</v>
      </c>
      <c r="W4641">
        <v>77</v>
      </c>
      <c r="X4641" s="1">
        <v>41704</v>
      </c>
      <c r="Y4641" t="s">
        <v>34</v>
      </c>
      <c r="Z4641" t="e" vm="12">
        <v>#VALUE!</v>
      </c>
      <c r="AA4641">
        <v>50501</v>
      </c>
      <c r="AB4641" t="e" cm="1" vm="2">
        <f t="array" ref="AB4641">_FV(Table1[[#This Row],[State]],"Country/region",TRUE)</f>
        <v>#VALUE!</v>
      </c>
    </row>
    <row r="4642" spans="1:28" x14ac:dyDescent="0.35">
      <c r="A4642" t="s">
        <v>1342</v>
      </c>
      <c r="B4642">
        <v>53</v>
      </c>
      <c r="C4642" t="s">
        <v>1186</v>
      </c>
      <c r="D4642" t="s">
        <v>27</v>
      </c>
      <c r="E4642">
        <f>YEAR(Table1[[#This Row],[Order Date]])</f>
        <v>2014</v>
      </c>
      <c r="F4642">
        <v>1</v>
      </c>
      <c r="G4642">
        <f>MONTH(Table1[[#This Row],[Order Date]])</f>
        <v>3</v>
      </c>
      <c r="H4642" s="1">
        <v>41702</v>
      </c>
      <c r="I4642">
        <v>27811</v>
      </c>
      <c r="J4642" t="s">
        <v>39</v>
      </c>
      <c r="K4642">
        <v>31</v>
      </c>
      <c r="L4642">
        <v>6.81</v>
      </c>
      <c r="M4642" s="2">
        <v>0.09</v>
      </c>
      <c r="N4642">
        <v>197.59</v>
      </c>
      <c r="O4642">
        <v>5.48</v>
      </c>
      <c r="P4642">
        <v>-73.623000000000005</v>
      </c>
      <c r="Q4642" s="2">
        <v>0.37</v>
      </c>
      <c r="R4642" t="s">
        <v>29</v>
      </c>
      <c r="S4642" t="s">
        <v>30</v>
      </c>
      <c r="T4642" t="s">
        <v>3061</v>
      </c>
      <c r="U4642" t="s">
        <v>67</v>
      </c>
      <c r="V4642" t="s">
        <v>33</v>
      </c>
      <c r="W4642">
        <v>3899</v>
      </c>
      <c r="X4642" s="1">
        <v>41704</v>
      </c>
      <c r="Y4642" t="s">
        <v>34</v>
      </c>
      <c r="Z4642" t="e" vm="22">
        <v>#VALUE!</v>
      </c>
      <c r="AA4642">
        <v>43213</v>
      </c>
      <c r="AB4642" t="e" cm="1" vm="2">
        <f t="array" ref="AB4642">_FV(Table1[[#This Row],[State]],"Country/region",TRUE)</f>
        <v>#VALUE!</v>
      </c>
    </row>
    <row r="4643" spans="1:28" x14ac:dyDescent="0.35">
      <c r="A4643" t="s">
        <v>1283</v>
      </c>
      <c r="B4643">
        <v>53</v>
      </c>
      <c r="C4643" t="s">
        <v>841</v>
      </c>
      <c r="D4643" t="s">
        <v>46</v>
      </c>
      <c r="E4643">
        <f>YEAR(Table1[[#This Row],[Order Date]])</f>
        <v>2014</v>
      </c>
      <c r="F4643">
        <v>1</v>
      </c>
      <c r="G4643">
        <f>MONTH(Table1[[#This Row],[Order Date]])</f>
        <v>3</v>
      </c>
      <c r="H4643" s="1">
        <v>41702</v>
      </c>
      <c r="I4643">
        <v>35555</v>
      </c>
      <c r="J4643" t="s">
        <v>131</v>
      </c>
      <c r="K4643">
        <v>15</v>
      </c>
      <c r="L4643">
        <v>4.8899999999999997</v>
      </c>
      <c r="M4643" s="2">
        <v>0.1</v>
      </c>
      <c r="N4643">
        <v>71.61</v>
      </c>
      <c r="O4643">
        <v>4.93</v>
      </c>
      <c r="P4643">
        <v>-70.31</v>
      </c>
      <c r="Q4643" s="2">
        <v>0.66</v>
      </c>
      <c r="R4643" t="s">
        <v>96</v>
      </c>
      <c r="S4643" t="s">
        <v>139</v>
      </c>
      <c r="T4643" t="s">
        <v>1499</v>
      </c>
      <c r="U4643" t="s">
        <v>102</v>
      </c>
      <c r="V4643" t="s">
        <v>68</v>
      </c>
      <c r="W4643">
        <v>4994</v>
      </c>
      <c r="X4643" s="1">
        <v>41704</v>
      </c>
      <c r="Y4643" t="s">
        <v>34</v>
      </c>
      <c r="Z4643" t="e" vm="11">
        <v>#VALUE!</v>
      </c>
      <c r="AA4643">
        <v>78501</v>
      </c>
      <c r="AB4643" t="e" cm="1" vm="2">
        <f t="array" ref="AB4643">_FV(Table1[[#This Row],[State]],"Country/region",TRUE)</f>
        <v>#VALUE!</v>
      </c>
    </row>
    <row r="4644" spans="1:28" x14ac:dyDescent="0.35">
      <c r="A4644" t="s">
        <v>3276</v>
      </c>
      <c r="B4644">
        <v>53</v>
      </c>
      <c r="C4644" t="s">
        <v>3173</v>
      </c>
      <c r="D4644" t="s">
        <v>46</v>
      </c>
      <c r="E4644">
        <f>YEAR(Table1[[#This Row],[Order Date]])</f>
        <v>2014</v>
      </c>
      <c r="F4644">
        <v>1</v>
      </c>
      <c r="G4644">
        <f>MONTH(Table1[[#This Row],[Order Date]])</f>
        <v>3</v>
      </c>
      <c r="H4644" s="1">
        <v>41702</v>
      </c>
      <c r="I4644">
        <v>23968</v>
      </c>
      <c r="J4644" t="s">
        <v>58</v>
      </c>
      <c r="K4644">
        <v>19</v>
      </c>
      <c r="L4644">
        <v>6.48</v>
      </c>
      <c r="M4644" s="2">
        <v>0.05</v>
      </c>
      <c r="N4644">
        <v>127.48</v>
      </c>
      <c r="O4644">
        <v>5.84</v>
      </c>
      <c r="P4644">
        <v>-41.99</v>
      </c>
      <c r="Q4644" s="2">
        <v>0.37</v>
      </c>
      <c r="R4644" t="s">
        <v>29</v>
      </c>
      <c r="S4644" t="s">
        <v>30</v>
      </c>
      <c r="T4644" t="s">
        <v>2539</v>
      </c>
      <c r="U4644" t="s">
        <v>61</v>
      </c>
      <c r="V4644" t="s">
        <v>33</v>
      </c>
      <c r="W4644">
        <v>3349</v>
      </c>
      <c r="X4644" s="1">
        <v>41705</v>
      </c>
      <c r="Y4644" t="s">
        <v>34</v>
      </c>
      <c r="Z4644" t="e" vm="24">
        <v>#VALUE!</v>
      </c>
      <c r="AA4644">
        <v>7621</v>
      </c>
      <c r="AB4644" t="e" cm="1" vm="2">
        <f t="array" ref="AB4644">_FV(Table1[[#This Row],[State]],"Country/region",TRUE)</f>
        <v>#VALUE!</v>
      </c>
    </row>
    <row r="4645" spans="1:28" x14ac:dyDescent="0.35">
      <c r="A4645" t="s">
        <v>972</v>
      </c>
      <c r="B4645">
        <v>53</v>
      </c>
      <c r="C4645" t="s">
        <v>581</v>
      </c>
      <c r="D4645" t="s">
        <v>46</v>
      </c>
      <c r="E4645">
        <f>YEAR(Table1[[#This Row],[Order Date]])</f>
        <v>2014</v>
      </c>
      <c r="F4645">
        <v>1</v>
      </c>
      <c r="G4645">
        <f>MONTH(Table1[[#This Row],[Order Date]])</f>
        <v>3</v>
      </c>
      <c r="H4645" s="1">
        <v>41703</v>
      </c>
      <c r="I4645">
        <v>20486</v>
      </c>
      <c r="J4645" t="s">
        <v>28</v>
      </c>
      <c r="K4645">
        <v>34</v>
      </c>
      <c r="L4645">
        <v>9.27</v>
      </c>
      <c r="M4645" s="2">
        <v>7.0000000000000007E-2</v>
      </c>
      <c r="N4645">
        <v>306.3</v>
      </c>
      <c r="O4645">
        <v>4.3899999999999997</v>
      </c>
      <c r="P4645">
        <v>18.73</v>
      </c>
      <c r="Q4645" s="2">
        <v>0.38</v>
      </c>
      <c r="R4645" t="s">
        <v>29</v>
      </c>
      <c r="S4645" t="s">
        <v>59</v>
      </c>
      <c r="T4645" t="s">
        <v>1486</v>
      </c>
      <c r="U4645" t="s">
        <v>61</v>
      </c>
      <c r="V4645" t="s">
        <v>33</v>
      </c>
      <c r="W4645">
        <v>2845</v>
      </c>
      <c r="X4645" s="1">
        <v>41704</v>
      </c>
      <c r="Y4645" t="s">
        <v>34</v>
      </c>
      <c r="Z4645" t="e" vm="22">
        <v>#VALUE!</v>
      </c>
      <c r="AA4645">
        <v>44708</v>
      </c>
      <c r="AB4645" t="e" cm="1" vm="2">
        <f t="array" ref="AB4645">_FV(Table1[[#This Row],[State]],"Country/region",TRUE)</f>
        <v>#VALUE!</v>
      </c>
    </row>
    <row r="4646" spans="1:28" x14ac:dyDescent="0.35">
      <c r="A4646" t="s">
        <v>972</v>
      </c>
      <c r="B4646">
        <v>53</v>
      </c>
      <c r="C4646" t="s">
        <v>581</v>
      </c>
      <c r="D4646" t="s">
        <v>46</v>
      </c>
      <c r="E4646">
        <f>YEAR(Table1[[#This Row],[Order Date]])</f>
        <v>2014</v>
      </c>
      <c r="F4646">
        <v>1</v>
      </c>
      <c r="G4646">
        <f>MONTH(Table1[[#This Row],[Order Date]])</f>
        <v>3</v>
      </c>
      <c r="H4646" s="1">
        <v>41703</v>
      </c>
      <c r="I4646">
        <v>20486</v>
      </c>
      <c r="J4646" t="s">
        <v>28</v>
      </c>
      <c r="K4646">
        <v>42</v>
      </c>
      <c r="L4646">
        <v>3.85</v>
      </c>
      <c r="M4646" s="2">
        <v>0.01</v>
      </c>
      <c r="N4646">
        <v>163.98</v>
      </c>
      <c r="O4646">
        <v>0.7</v>
      </c>
      <c r="P4646">
        <v>55.73</v>
      </c>
      <c r="Q4646" s="2">
        <v>0.44</v>
      </c>
      <c r="R4646" t="s">
        <v>29</v>
      </c>
      <c r="S4646" t="s">
        <v>59</v>
      </c>
      <c r="T4646" t="s">
        <v>2647</v>
      </c>
      <c r="U4646" t="s">
        <v>88</v>
      </c>
      <c r="V4646" t="s">
        <v>33</v>
      </c>
      <c r="W4646">
        <v>2846</v>
      </c>
      <c r="X4646" s="1">
        <v>41704</v>
      </c>
      <c r="Y4646" t="s">
        <v>34</v>
      </c>
      <c r="Z4646" t="e" vm="22">
        <v>#VALUE!</v>
      </c>
      <c r="AA4646">
        <v>44708</v>
      </c>
      <c r="AB4646" t="e" cm="1" vm="2">
        <f t="array" ref="AB4646">_FV(Table1[[#This Row],[State]],"Country/region",TRUE)</f>
        <v>#VALUE!</v>
      </c>
    </row>
    <row r="4647" spans="1:28" x14ac:dyDescent="0.35">
      <c r="A4647" t="s">
        <v>1584</v>
      </c>
      <c r="B4647">
        <v>53</v>
      </c>
      <c r="C4647" t="s">
        <v>1585</v>
      </c>
      <c r="D4647" t="s">
        <v>38</v>
      </c>
      <c r="E4647">
        <f>YEAR(Table1[[#This Row],[Order Date]])</f>
        <v>2014</v>
      </c>
      <c r="F4647">
        <v>1</v>
      </c>
      <c r="G4647">
        <f>MONTH(Table1[[#This Row],[Order Date]])</f>
        <v>3</v>
      </c>
      <c r="H4647" s="1">
        <v>41703</v>
      </c>
      <c r="I4647">
        <v>18688</v>
      </c>
      <c r="J4647" t="s">
        <v>39</v>
      </c>
      <c r="K4647">
        <v>41</v>
      </c>
      <c r="L4647">
        <v>125.99</v>
      </c>
      <c r="M4647" s="2">
        <v>0.1</v>
      </c>
      <c r="N4647">
        <v>3951.6754999999998</v>
      </c>
      <c r="O4647">
        <v>4.2</v>
      </c>
      <c r="P4647">
        <v>812.24099999999999</v>
      </c>
      <c r="Q4647" s="2">
        <v>0.56999999999999995</v>
      </c>
      <c r="R4647" t="s">
        <v>96</v>
      </c>
      <c r="S4647" t="s">
        <v>30</v>
      </c>
      <c r="T4647" t="s">
        <v>1911</v>
      </c>
      <c r="U4647" t="s">
        <v>105</v>
      </c>
      <c r="V4647" t="s">
        <v>52</v>
      </c>
      <c r="W4647">
        <v>2588</v>
      </c>
      <c r="X4647" s="1">
        <v>41704</v>
      </c>
      <c r="Y4647" t="s">
        <v>34</v>
      </c>
      <c r="Z4647" t="e" vm="7">
        <v>#VALUE!</v>
      </c>
      <c r="AA4647">
        <v>84660</v>
      </c>
      <c r="AB4647" t="e" cm="1" vm="2">
        <f t="array" ref="AB4647">_FV(Table1[[#This Row],[State]],"Country/region",TRUE)</f>
        <v>#VALUE!</v>
      </c>
    </row>
    <row r="4648" spans="1:28" x14ac:dyDescent="0.35">
      <c r="A4648" t="s">
        <v>2405</v>
      </c>
      <c r="B4648">
        <v>53</v>
      </c>
      <c r="C4648" t="s">
        <v>1628</v>
      </c>
      <c r="D4648" t="s">
        <v>46</v>
      </c>
      <c r="E4648">
        <f>YEAR(Table1[[#This Row],[Order Date]])</f>
        <v>2014</v>
      </c>
      <c r="F4648">
        <v>1</v>
      </c>
      <c r="G4648">
        <f>MONTH(Table1[[#This Row],[Order Date]])</f>
        <v>3</v>
      </c>
      <c r="H4648" s="1">
        <v>41703</v>
      </c>
      <c r="I4648">
        <v>39878</v>
      </c>
      <c r="J4648" t="s">
        <v>39</v>
      </c>
      <c r="K4648">
        <v>50</v>
      </c>
      <c r="L4648">
        <v>150.97999999999999</v>
      </c>
      <c r="M4648" s="2">
        <v>0</v>
      </c>
      <c r="N4648">
        <v>7663.74</v>
      </c>
      <c r="O4648">
        <v>39.25</v>
      </c>
      <c r="P4648">
        <v>-375.33210000000003</v>
      </c>
      <c r="Q4648" s="2">
        <v>0.75</v>
      </c>
      <c r="R4648" t="s">
        <v>48</v>
      </c>
      <c r="S4648" t="s">
        <v>73</v>
      </c>
      <c r="T4648" t="s">
        <v>123</v>
      </c>
      <c r="U4648" t="s">
        <v>75</v>
      </c>
      <c r="V4648" t="s">
        <v>33</v>
      </c>
      <c r="W4648">
        <v>5638</v>
      </c>
      <c r="X4648" s="1">
        <v>41705</v>
      </c>
      <c r="Y4648" t="s">
        <v>53</v>
      </c>
      <c r="Z4648" t="e" vm="15">
        <v>#VALUE!</v>
      </c>
      <c r="AA4648">
        <v>14609</v>
      </c>
      <c r="AB4648" t="e" cm="1" vm="2">
        <f t="array" ref="AB4648">_FV(Table1[[#This Row],[State]],"Country/region",TRUE)</f>
        <v>#VALUE!</v>
      </c>
    </row>
    <row r="4649" spans="1:28" x14ac:dyDescent="0.35">
      <c r="A4649" t="s">
        <v>1260</v>
      </c>
      <c r="B4649">
        <v>53</v>
      </c>
      <c r="C4649" t="s">
        <v>2844</v>
      </c>
      <c r="D4649" t="s">
        <v>46</v>
      </c>
      <c r="E4649">
        <f>YEAR(Table1[[#This Row],[Order Date]])</f>
        <v>2014</v>
      </c>
      <c r="F4649">
        <v>1</v>
      </c>
      <c r="G4649">
        <f>MONTH(Table1[[#This Row],[Order Date]])</f>
        <v>3</v>
      </c>
      <c r="H4649" s="1">
        <v>41703</v>
      </c>
      <c r="I4649">
        <v>25603</v>
      </c>
      <c r="J4649" t="s">
        <v>47</v>
      </c>
      <c r="K4649">
        <v>23</v>
      </c>
      <c r="L4649">
        <v>35.89</v>
      </c>
      <c r="M4649" s="2">
        <v>0.04</v>
      </c>
      <c r="N4649">
        <v>862.64</v>
      </c>
      <c r="O4649">
        <v>14.72</v>
      </c>
      <c r="P4649">
        <v>122.11</v>
      </c>
      <c r="Q4649" s="2">
        <v>0.4</v>
      </c>
      <c r="R4649" t="s">
        <v>29</v>
      </c>
      <c r="S4649" t="s">
        <v>30</v>
      </c>
      <c r="T4649" t="s">
        <v>2350</v>
      </c>
      <c r="U4649" t="s">
        <v>267</v>
      </c>
      <c r="V4649" t="s">
        <v>52</v>
      </c>
      <c r="W4649">
        <v>3589</v>
      </c>
      <c r="X4649" s="1">
        <v>41705</v>
      </c>
      <c r="Y4649" t="s">
        <v>34</v>
      </c>
      <c r="Z4649" t="e" vm="8">
        <v>#VALUE!</v>
      </c>
      <c r="AA4649">
        <v>97128</v>
      </c>
      <c r="AB4649" t="e" cm="1" vm="2">
        <f t="array" ref="AB4649">_FV(Table1[[#This Row],[State]],"Country/region",TRUE)</f>
        <v>#VALUE!</v>
      </c>
    </row>
    <row r="4650" spans="1:28" x14ac:dyDescent="0.35">
      <c r="A4650" t="s">
        <v>1584</v>
      </c>
      <c r="B4650">
        <v>53</v>
      </c>
      <c r="C4650" t="s">
        <v>1585</v>
      </c>
      <c r="D4650" t="s">
        <v>38</v>
      </c>
      <c r="E4650">
        <f>YEAR(Table1[[#This Row],[Order Date]])</f>
        <v>2014</v>
      </c>
      <c r="F4650">
        <v>1</v>
      </c>
      <c r="G4650">
        <f>MONTH(Table1[[#This Row],[Order Date]])</f>
        <v>3</v>
      </c>
      <c r="H4650" s="1">
        <v>41703</v>
      </c>
      <c r="I4650">
        <v>18688</v>
      </c>
      <c r="J4650" t="s">
        <v>39</v>
      </c>
      <c r="K4650">
        <v>49</v>
      </c>
      <c r="L4650">
        <v>304.99</v>
      </c>
      <c r="M4650" s="2">
        <v>0.04</v>
      </c>
      <c r="N4650">
        <v>14346.73</v>
      </c>
      <c r="O4650">
        <v>19.989999999999998</v>
      </c>
      <c r="P4650">
        <v>5762.5240000000003</v>
      </c>
      <c r="Q4650" s="2">
        <v>0.4</v>
      </c>
      <c r="R4650" t="s">
        <v>29</v>
      </c>
      <c r="S4650" t="s">
        <v>30</v>
      </c>
      <c r="T4650" t="s">
        <v>1790</v>
      </c>
      <c r="U4650" t="s">
        <v>67</v>
      </c>
      <c r="V4650" t="s">
        <v>52</v>
      </c>
      <c r="W4650">
        <v>2586</v>
      </c>
      <c r="X4650" s="1">
        <v>41705</v>
      </c>
      <c r="Y4650" t="s">
        <v>34</v>
      </c>
      <c r="Z4650" t="e" vm="7">
        <v>#VALUE!</v>
      </c>
      <c r="AA4650">
        <v>84660</v>
      </c>
      <c r="AB4650" t="e" cm="1" vm="2">
        <f t="array" ref="AB4650">_FV(Table1[[#This Row],[State]],"Country/region",TRUE)</f>
        <v>#VALUE!</v>
      </c>
    </row>
    <row r="4651" spans="1:28" x14ac:dyDescent="0.35">
      <c r="A4651" t="s">
        <v>1584</v>
      </c>
      <c r="B4651">
        <v>53</v>
      </c>
      <c r="C4651" t="s">
        <v>1585</v>
      </c>
      <c r="D4651" t="s">
        <v>38</v>
      </c>
      <c r="E4651">
        <f>YEAR(Table1[[#This Row],[Order Date]])</f>
        <v>2014</v>
      </c>
      <c r="F4651">
        <v>1</v>
      </c>
      <c r="G4651">
        <f>MONTH(Table1[[#This Row],[Order Date]])</f>
        <v>3</v>
      </c>
      <c r="H4651" s="1">
        <v>41703</v>
      </c>
      <c r="I4651">
        <v>18688</v>
      </c>
      <c r="J4651" t="s">
        <v>39</v>
      </c>
      <c r="K4651">
        <v>15</v>
      </c>
      <c r="L4651">
        <v>2.89</v>
      </c>
      <c r="M4651" s="2">
        <v>0.09</v>
      </c>
      <c r="N4651">
        <v>40.340000000000003</v>
      </c>
      <c r="O4651">
        <v>0.5</v>
      </c>
      <c r="P4651">
        <v>10.59</v>
      </c>
      <c r="Q4651" s="2">
        <v>0.38</v>
      </c>
      <c r="R4651" t="s">
        <v>29</v>
      </c>
      <c r="S4651" t="s">
        <v>30</v>
      </c>
      <c r="T4651" t="s">
        <v>475</v>
      </c>
      <c r="U4651" t="s">
        <v>210</v>
      </c>
      <c r="V4651" t="s">
        <v>52</v>
      </c>
      <c r="W4651">
        <v>2587</v>
      </c>
      <c r="X4651" s="1">
        <v>41705</v>
      </c>
      <c r="Y4651" t="s">
        <v>34</v>
      </c>
      <c r="Z4651" t="e" vm="7">
        <v>#VALUE!</v>
      </c>
      <c r="AA4651">
        <v>84660</v>
      </c>
      <c r="AB4651" t="e" cm="1" vm="2">
        <f t="array" ref="AB4651">_FV(Table1[[#This Row],[State]],"Country/region",TRUE)</f>
        <v>#VALUE!</v>
      </c>
    </row>
    <row r="4652" spans="1:28" x14ac:dyDescent="0.35">
      <c r="A4652" t="s">
        <v>1019</v>
      </c>
      <c r="B4652">
        <v>53</v>
      </c>
      <c r="C4652" t="s">
        <v>3129</v>
      </c>
      <c r="D4652" t="s">
        <v>46</v>
      </c>
      <c r="E4652">
        <f>YEAR(Table1[[#This Row],[Order Date]])</f>
        <v>2014</v>
      </c>
      <c r="F4652">
        <v>1</v>
      </c>
      <c r="G4652">
        <f>MONTH(Table1[[#This Row],[Order Date]])</f>
        <v>3</v>
      </c>
      <c r="H4652" s="1">
        <v>41705</v>
      </c>
      <c r="I4652">
        <v>16100</v>
      </c>
      <c r="J4652" t="s">
        <v>131</v>
      </c>
      <c r="K4652">
        <v>44</v>
      </c>
      <c r="L4652">
        <v>4.82</v>
      </c>
      <c r="M4652" s="2">
        <v>0.01</v>
      </c>
      <c r="N4652">
        <v>226.18</v>
      </c>
      <c r="O4652">
        <v>5.72</v>
      </c>
      <c r="P4652">
        <v>-115.54</v>
      </c>
      <c r="Q4652" s="2">
        <v>0.47</v>
      </c>
      <c r="R4652" t="s">
        <v>48</v>
      </c>
      <c r="S4652" t="s">
        <v>139</v>
      </c>
      <c r="T4652" t="s">
        <v>2297</v>
      </c>
      <c r="U4652" t="s">
        <v>82</v>
      </c>
      <c r="V4652" t="s">
        <v>68</v>
      </c>
      <c r="W4652">
        <v>2227</v>
      </c>
      <c r="X4652" s="1">
        <v>41706</v>
      </c>
      <c r="Y4652" t="s">
        <v>34</v>
      </c>
      <c r="Z4652" t="e" vm="38">
        <v>#VALUE!</v>
      </c>
      <c r="AA4652">
        <v>46321</v>
      </c>
      <c r="AB4652" t="e" cm="1" vm="2">
        <f t="array" ref="AB4652">_FV(Table1[[#This Row],[State]],"Country/region",TRUE)</f>
        <v>#VALUE!</v>
      </c>
    </row>
    <row r="4653" spans="1:28" x14ac:dyDescent="0.35">
      <c r="A4653" t="s">
        <v>3312</v>
      </c>
      <c r="B4653">
        <v>53</v>
      </c>
      <c r="C4653" t="s">
        <v>3313</v>
      </c>
      <c r="D4653" t="s">
        <v>46</v>
      </c>
      <c r="E4653">
        <f>YEAR(Table1[[#This Row],[Order Date]])</f>
        <v>2014</v>
      </c>
      <c r="F4653">
        <v>1</v>
      </c>
      <c r="G4653">
        <f>MONTH(Table1[[#This Row],[Order Date]])</f>
        <v>3</v>
      </c>
      <c r="H4653" s="1">
        <v>41705</v>
      </c>
      <c r="I4653">
        <v>14021</v>
      </c>
      <c r="J4653" t="s">
        <v>28</v>
      </c>
      <c r="K4653">
        <v>12</v>
      </c>
      <c r="L4653">
        <v>1.82</v>
      </c>
      <c r="M4653" s="2">
        <v>0</v>
      </c>
      <c r="N4653">
        <v>27.05</v>
      </c>
      <c r="O4653">
        <v>0.83</v>
      </c>
      <c r="P4653">
        <v>1</v>
      </c>
      <c r="Q4653" s="2">
        <v>0.56999999999999995</v>
      </c>
      <c r="R4653" t="s">
        <v>29</v>
      </c>
      <c r="S4653" t="s">
        <v>59</v>
      </c>
      <c r="T4653" t="s">
        <v>2078</v>
      </c>
      <c r="U4653" t="s">
        <v>88</v>
      </c>
      <c r="V4653" t="s">
        <v>68</v>
      </c>
      <c r="W4653">
        <v>1961</v>
      </c>
      <c r="X4653" s="1">
        <v>41706</v>
      </c>
      <c r="Y4653" t="s">
        <v>42</v>
      </c>
      <c r="Z4653" t="e" vm="5">
        <v>#VALUE!</v>
      </c>
      <c r="AA4653">
        <v>55066</v>
      </c>
      <c r="AB4653" t="e" cm="1" vm="2">
        <f t="array" ref="AB4653">_FV(Table1[[#This Row],[State]],"Country/region",TRUE)</f>
        <v>#VALUE!</v>
      </c>
    </row>
    <row r="4654" spans="1:28" x14ac:dyDescent="0.35">
      <c r="A4654" t="s">
        <v>1700</v>
      </c>
      <c r="B4654">
        <v>53</v>
      </c>
      <c r="C4654" t="s">
        <v>1701</v>
      </c>
      <c r="D4654" t="s">
        <v>57</v>
      </c>
      <c r="E4654">
        <f>YEAR(Table1[[#This Row],[Order Date]])</f>
        <v>2014</v>
      </c>
      <c r="F4654">
        <v>1</v>
      </c>
      <c r="G4654">
        <f>MONTH(Table1[[#This Row],[Order Date]])</f>
        <v>3</v>
      </c>
      <c r="H4654" s="1">
        <v>41705</v>
      </c>
      <c r="I4654">
        <v>52578</v>
      </c>
      <c r="J4654" t="s">
        <v>58</v>
      </c>
      <c r="K4654">
        <v>38</v>
      </c>
      <c r="L4654">
        <v>217.85</v>
      </c>
      <c r="M4654" s="2">
        <v>0.09</v>
      </c>
      <c r="N4654">
        <v>6230.68</v>
      </c>
      <c r="O4654">
        <v>29.1</v>
      </c>
      <c r="P4654">
        <v>835.46</v>
      </c>
      <c r="Q4654" s="2">
        <v>0.68</v>
      </c>
      <c r="R4654" t="s">
        <v>48</v>
      </c>
      <c r="S4654" t="s">
        <v>73</v>
      </c>
      <c r="T4654" t="s">
        <v>466</v>
      </c>
      <c r="U4654" t="s">
        <v>75</v>
      </c>
      <c r="V4654" t="s">
        <v>52</v>
      </c>
      <c r="W4654">
        <v>7374</v>
      </c>
      <c r="X4654" s="1">
        <v>41707</v>
      </c>
      <c r="Y4654" t="s">
        <v>53</v>
      </c>
      <c r="Z4654" t="e" vm="33">
        <v>#VALUE!</v>
      </c>
      <c r="AA4654">
        <v>83704</v>
      </c>
      <c r="AB4654" t="e" cm="1" vm="2">
        <f t="array" ref="AB4654">_FV(Table1[[#This Row],[State]],"Country/region",TRUE)</f>
        <v>#VALUE!</v>
      </c>
    </row>
    <row r="4655" spans="1:28" x14ac:dyDescent="0.35">
      <c r="A4655" t="s">
        <v>1700</v>
      </c>
      <c r="B4655">
        <v>53</v>
      </c>
      <c r="C4655" t="s">
        <v>1701</v>
      </c>
      <c r="D4655" t="s">
        <v>57</v>
      </c>
      <c r="E4655">
        <f>YEAR(Table1[[#This Row],[Order Date]])</f>
        <v>2014</v>
      </c>
      <c r="F4655">
        <v>1</v>
      </c>
      <c r="G4655">
        <f>MONTH(Table1[[#This Row],[Order Date]])</f>
        <v>3</v>
      </c>
      <c r="H4655" s="1">
        <v>41705</v>
      </c>
      <c r="I4655">
        <v>52578</v>
      </c>
      <c r="J4655" t="s">
        <v>58</v>
      </c>
      <c r="K4655">
        <v>8</v>
      </c>
      <c r="L4655">
        <v>209.37</v>
      </c>
      <c r="M4655" s="2">
        <v>0.05</v>
      </c>
      <c r="N4655">
        <v>1391.816</v>
      </c>
      <c r="O4655">
        <v>69</v>
      </c>
      <c r="P4655">
        <v>-344.82</v>
      </c>
      <c r="Q4655" s="2">
        <v>0.79</v>
      </c>
      <c r="R4655" t="s">
        <v>48</v>
      </c>
      <c r="S4655" t="s">
        <v>40</v>
      </c>
      <c r="T4655" t="s">
        <v>2097</v>
      </c>
      <c r="U4655" t="s">
        <v>75</v>
      </c>
      <c r="V4655" t="s">
        <v>52</v>
      </c>
      <c r="W4655">
        <v>7375</v>
      </c>
      <c r="X4655" s="1">
        <v>41708</v>
      </c>
      <c r="Y4655" t="s">
        <v>34</v>
      </c>
      <c r="Z4655" t="e" vm="33">
        <v>#VALUE!</v>
      </c>
      <c r="AA4655">
        <v>83704</v>
      </c>
      <c r="AB4655" t="e" cm="1" vm="2">
        <f t="array" ref="AB4655">_FV(Table1[[#This Row],[State]],"Country/region",TRUE)</f>
        <v>#VALUE!</v>
      </c>
    </row>
    <row r="4656" spans="1:28" x14ac:dyDescent="0.35">
      <c r="A4656" t="s">
        <v>771</v>
      </c>
      <c r="B4656">
        <v>53</v>
      </c>
      <c r="C4656" t="s">
        <v>772</v>
      </c>
      <c r="D4656" t="s">
        <v>46</v>
      </c>
      <c r="E4656">
        <f>YEAR(Table1[[#This Row],[Order Date]])</f>
        <v>2014</v>
      </c>
      <c r="F4656">
        <v>1</v>
      </c>
      <c r="G4656">
        <f>MONTH(Table1[[#This Row],[Order Date]])</f>
        <v>3</v>
      </c>
      <c r="H4656" s="1">
        <v>41705</v>
      </c>
      <c r="I4656">
        <v>49026</v>
      </c>
      <c r="J4656" t="s">
        <v>47</v>
      </c>
      <c r="K4656">
        <v>36</v>
      </c>
      <c r="L4656">
        <v>11.66</v>
      </c>
      <c r="M4656" s="2">
        <v>0.05</v>
      </c>
      <c r="N4656">
        <v>411.75</v>
      </c>
      <c r="O4656">
        <v>8.99</v>
      </c>
      <c r="P4656">
        <v>-182.87</v>
      </c>
      <c r="Q4656" s="2">
        <v>0.59</v>
      </c>
      <c r="R4656" t="s">
        <v>29</v>
      </c>
      <c r="S4656" t="s">
        <v>139</v>
      </c>
      <c r="T4656" t="s">
        <v>228</v>
      </c>
      <c r="U4656" t="s">
        <v>88</v>
      </c>
      <c r="V4656" t="s">
        <v>52</v>
      </c>
      <c r="W4656">
        <v>6877</v>
      </c>
      <c r="X4656" s="1">
        <v>41710</v>
      </c>
      <c r="Y4656" t="s">
        <v>34</v>
      </c>
      <c r="Z4656" t="e" vm="4">
        <v>#VALUE!</v>
      </c>
      <c r="AA4656">
        <v>92243</v>
      </c>
      <c r="AB4656" t="e" cm="1" vm="2">
        <f t="array" ref="AB4656">_FV(Table1[[#This Row],[State]],"Country/region",TRUE)</f>
        <v>#VALUE!</v>
      </c>
    </row>
    <row r="4657" spans="1:28" x14ac:dyDescent="0.35">
      <c r="A4657" t="s">
        <v>1892</v>
      </c>
      <c r="B4657">
        <v>53</v>
      </c>
      <c r="C4657" t="s">
        <v>1893</v>
      </c>
      <c r="D4657" t="s">
        <v>38</v>
      </c>
      <c r="E4657">
        <f>YEAR(Table1[[#This Row],[Order Date]])</f>
        <v>2014</v>
      </c>
      <c r="F4657">
        <v>1</v>
      </c>
      <c r="G4657">
        <f>MONTH(Table1[[#This Row],[Order Date]])</f>
        <v>3</v>
      </c>
      <c r="H4657" s="1">
        <v>41705</v>
      </c>
      <c r="I4657">
        <v>49600</v>
      </c>
      <c r="J4657" t="s">
        <v>47</v>
      </c>
      <c r="K4657">
        <v>33</v>
      </c>
      <c r="L4657">
        <v>54.96</v>
      </c>
      <c r="M4657" s="2">
        <v>0.1</v>
      </c>
      <c r="N4657">
        <v>1692.03</v>
      </c>
      <c r="O4657">
        <v>10.75</v>
      </c>
      <c r="P4657">
        <v>574.44000000000005</v>
      </c>
      <c r="Q4657" s="2">
        <v>0.36</v>
      </c>
      <c r="R4657" t="s">
        <v>29</v>
      </c>
      <c r="S4657" t="s">
        <v>30</v>
      </c>
      <c r="T4657" t="s">
        <v>2613</v>
      </c>
      <c r="U4657" t="s">
        <v>61</v>
      </c>
      <c r="V4657" t="s">
        <v>76</v>
      </c>
      <c r="W4657">
        <v>6943</v>
      </c>
      <c r="X4657" s="1">
        <v>41710</v>
      </c>
      <c r="Y4657" t="s">
        <v>34</v>
      </c>
      <c r="Z4657" t="e" vm="14">
        <v>#VALUE!</v>
      </c>
      <c r="AA4657">
        <v>33461</v>
      </c>
      <c r="AB4657" t="e" cm="1" vm="2">
        <f t="array" ref="AB4657">_FV(Table1[[#This Row],[State]],"Country/region",TRUE)</f>
        <v>#VALUE!</v>
      </c>
    </row>
    <row r="4658" spans="1:28" x14ac:dyDescent="0.35">
      <c r="A4658" t="s">
        <v>2695</v>
      </c>
      <c r="B4658">
        <v>53</v>
      </c>
      <c r="C4658" t="s">
        <v>2612</v>
      </c>
      <c r="D4658" t="s">
        <v>27</v>
      </c>
      <c r="E4658">
        <f>YEAR(Table1[[#This Row],[Order Date]])</f>
        <v>2014</v>
      </c>
      <c r="F4658">
        <v>1</v>
      </c>
      <c r="G4658">
        <f>MONTH(Table1[[#This Row],[Order Date]])</f>
        <v>3</v>
      </c>
      <c r="H4658" s="1">
        <v>41706</v>
      </c>
      <c r="I4658">
        <v>49797</v>
      </c>
      <c r="J4658" t="s">
        <v>39</v>
      </c>
      <c r="K4658">
        <v>26</v>
      </c>
      <c r="L4658">
        <v>6.48</v>
      </c>
      <c r="M4658" s="2">
        <v>7.0000000000000007E-2</v>
      </c>
      <c r="N4658">
        <v>171.68</v>
      </c>
      <c r="O4658">
        <v>8.19</v>
      </c>
      <c r="P4658">
        <v>-116.56</v>
      </c>
      <c r="Q4658" s="2">
        <v>0.37</v>
      </c>
      <c r="R4658" t="s">
        <v>29</v>
      </c>
      <c r="S4658" t="s">
        <v>30</v>
      </c>
      <c r="T4658" t="s">
        <v>712</v>
      </c>
      <c r="U4658" t="s">
        <v>61</v>
      </c>
      <c r="V4658" t="s">
        <v>33</v>
      </c>
      <c r="W4658">
        <v>6967</v>
      </c>
      <c r="X4658" s="1">
        <v>41707</v>
      </c>
      <c r="Y4658" t="s">
        <v>42</v>
      </c>
      <c r="Z4658" t="e" vm="22">
        <v>#VALUE!</v>
      </c>
      <c r="AA4658">
        <v>44017</v>
      </c>
      <c r="AB4658" t="e" cm="1" vm="2">
        <f t="array" ref="AB4658">_FV(Table1[[#This Row],[State]],"Country/region",TRUE)</f>
        <v>#VALUE!</v>
      </c>
    </row>
    <row r="4659" spans="1:28" x14ac:dyDescent="0.35">
      <c r="A4659" t="s">
        <v>2917</v>
      </c>
      <c r="B4659">
        <v>53</v>
      </c>
      <c r="C4659" t="s">
        <v>2918</v>
      </c>
      <c r="D4659" t="s">
        <v>57</v>
      </c>
      <c r="E4659">
        <f>YEAR(Table1[[#This Row],[Order Date]])</f>
        <v>2014</v>
      </c>
      <c r="F4659">
        <v>1</v>
      </c>
      <c r="G4659">
        <f>MONTH(Table1[[#This Row],[Order Date]])</f>
        <v>3</v>
      </c>
      <c r="H4659" s="1">
        <v>41706</v>
      </c>
      <c r="I4659">
        <v>57029</v>
      </c>
      <c r="J4659" t="s">
        <v>58</v>
      </c>
      <c r="K4659">
        <v>17</v>
      </c>
      <c r="L4659">
        <v>3.98</v>
      </c>
      <c r="M4659" s="2">
        <v>0.01</v>
      </c>
      <c r="N4659">
        <v>74.25</v>
      </c>
      <c r="O4659">
        <v>5.26</v>
      </c>
      <c r="P4659">
        <v>-56.165999999999997</v>
      </c>
      <c r="Q4659" s="2">
        <v>0.38</v>
      </c>
      <c r="R4659" t="s">
        <v>29</v>
      </c>
      <c r="S4659" t="s">
        <v>30</v>
      </c>
      <c r="T4659" t="s">
        <v>1099</v>
      </c>
      <c r="U4659" t="s">
        <v>67</v>
      </c>
      <c r="V4659" t="s">
        <v>33</v>
      </c>
      <c r="W4659">
        <v>7972</v>
      </c>
      <c r="X4659" s="1">
        <v>41707</v>
      </c>
      <c r="Y4659" t="s">
        <v>34</v>
      </c>
      <c r="Z4659" t="e" vm="3">
        <v>#VALUE!</v>
      </c>
      <c r="AA4659">
        <v>20906</v>
      </c>
      <c r="AB4659" t="e" cm="1" vm="2">
        <f t="array" ref="AB4659">_FV(Table1[[#This Row],[State]],"Country/region",TRUE)</f>
        <v>#VALUE!</v>
      </c>
    </row>
    <row r="4660" spans="1:28" x14ac:dyDescent="0.35">
      <c r="A4660" t="s">
        <v>2906</v>
      </c>
      <c r="B4660">
        <v>53</v>
      </c>
      <c r="C4660" t="s">
        <v>2918</v>
      </c>
      <c r="D4660" t="s">
        <v>57</v>
      </c>
      <c r="E4660">
        <f>YEAR(Table1[[#This Row],[Order Date]])</f>
        <v>2014</v>
      </c>
      <c r="F4660">
        <v>1</v>
      </c>
      <c r="G4660">
        <f>MONTH(Table1[[#This Row],[Order Date]])</f>
        <v>3</v>
      </c>
      <c r="H4660" s="1">
        <v>41706</v>
      </c>
      <c r="I4660">
        <v>57029</v>
      </c>
      <c r="J4660" t="s">
        <v>58</v>
      </c>
      <c r="K4660">
        <v>4</v>
      </c>
      <c r="L4660">
        <v>4.28</v>
      </c>
      <c r="M4660" s="2">
        <v>0.09</v>
      </c>
      <c r="N4660">
        <v>23.23</v>
      </c>
      <c r="O4660">
        <v>6.72</v>
      </c>
      <c r="P4660">
        <v>-19.059999999999999</v>
      </c>
      <c r="Q4660" s="2">
        <v>0.4</v>
      </c>
      <c r="R4660" t="s">
        <v>29</v>
      </c>
      <c r="S4660" t="s">
        <v>30</v>
      </c>
      <c r="T4660" t="s">
        <v>2815</v>
      </c>
      <c r="U4660" t="s">
        <v>61</v>
      </c>
      <c r="V4660" t="s">
        <v>33</v>
      </c>
      <c r="W4660">
        <v>7973</v>
      </c>
      <c r="X4660" s="1">
        <v>41707</v>
      </c>
      <c r="Y4660" t="s">
        <v>34</v>
      </c>
      <c r="Z4660" t="e" vm="3">
        <v>#VALUE!</v>
      </c>
      <c r="AA4660">
        <v>21215</v>
      </c>
      <c r="AB4660" t="e" cm="1" vm="2">
        <f t="array" ref="AB4660">_FV(Table1[[#This Row],[State]],"Country/region",TRUE)</f>
        <v>#VALUE!</v>
      </c>
    </row>
    <row r="4661" spans="1:28" x14ac:dyDescent="0.35">
      <c r="A4661" t="s">
        <v>1961</v>
      </c>
      <c r="B4661">
        <v>53</v>
      </c>
      <c r="C4661" t="s">
        <v>883</v>
      </c>
      <c r="D4661" t="s">
        <v>27</v>
      </c>
      <c r="E4661">
        <f>YEAR(Table1[[#This Row],[Order Date]])</f>
        <v>2014</v>
      </c>
      <c r="F4661">
        <v>1</v>
      </c>
      <c r="G4661">
        <f>MONTH(Table1[[#This Row],[Order Date]])</f>
        <v>3</v>
      </c>
      <c r="H4661" s="1">
        <v>41706</v>
      </c>
      <c r="I4661">
        <v>29095</v>
      </c>
      <c r="J4661" t="s">
        <v>39</v>
      </c>
      <c r="K4661">
        <v>40</v>
      </c>
      <c r="L4661">
        <v>6.75</v>
      </c>
      <c r="M4661" s="2">
        <v>0.01</v>
      </c>
      <c r="N4661">
        <v>291.67</v>
      </c>
      <c r="O4661">
        <v>2.99</v>
      </c>
      <c r="P4661">
        <v>54.459499999999998</v>
      </c>
      <c r="Q4661" s="2">
        <v>0.35</v>
      </c>
      <c r="R4661" t="s">
        <v>29</v>
      </c>
      <c r="S4661" t="s">
        <v>30</v>
      </c>
      <c r="T4661" t="s">
        <v>1887</v>
      </c>
      <c r="U4661" t="s">
        <v>67</v>
      </c>
      <c r="V4661" t="s">
        <v>68</v>
      </c>
      <c r="W4661">
        <v>4082</v>
      </c>
      <c r="X4661" s="1">
        <v>41707</v>
      </c>
      <c r="Y4661" t="s">
        <v>34</v>
      </c>
      <c r="Z4661" t="e" vm="16">
        <v>#VALUE!</v>
      </c>
      <c r="AA4661">
        <v>60459</v>
      </c>
      <c r="AB4661" t="e" cm="1" vm="2">
        <f t="array" ref="AB4661">_FV(Table1[[#This Row],[State]],"Country/region",TRUE)</f>
        <v>#VALUE!</v>
      </c>
    </row>
    <row r="4662" spans="1:28" x14ac:dyDescent="0.35">
      <c r="A4662" t="s">
        <v>2695</v>
      </c>
      <c r="B4662">
        <v>53</v>
      </c>
      <c r="C4662" t="s">
        <v>2612</v>
      </c>
      <c r="D4662" t="s">
        <v>27</v>
      </c>
      <c r="E4662">
        <f>YEAR(Table1[[#This Row],[Order Date]])</f>
        <v>2014</v>
      </c>
      <c r="F4662">
        <v>1</v>
      </c>
      <c r="G4662">
        <f>MONTH(Table1[[#This Row],[Order Date]])</f>
        <v>3</v>
      </c>
      <c r="H4662" s="1">
        <v>41706</v>
      </c>
      <c r="I4662">
        <v>49797</v>
      </c>
      <c r="J4662" t="s">
        <v>39</v>
      </c>
      <c r="K4662">
        <v>27</v>
      </c>
      <c r="L4662">
        <v>11.97</v>
      </c>
      <c r="M4662" s="2">
        <v>0</v>
      </c>
      <c r="N4662">
        <v>341.1</v>
      </c>
      <c r="O4662">
        <v>4.9800000000000004</v>
      </c>
      <c r="P4662">
        <v>-4.75</v>
      </c>
      <c r="Q4662" s="2">
        <v>0.57999999999999996</v>
      </c>
      <c r="R4662" t="s">
        <v>29</v>
      </c>
      <c r="S4662" t="s">
        <v>30</v>
      </c>
      <c r="T4662" t="s">
        <v>1123</v>
      </c>
      <c r="U4662" t="s">
        <v>214</v>
      </c>
      <c r="V4662" t="s">
        <v>33</v>
      </c>
      <c r="W4662">
        <v>6966</v>
      </c>
      <c r="X4662" s="1">
        <v>41707</v>
      </c>
      <c r="Y4662" t="s">
        <v>34</v>
      </c>
      <c r="Z4662" t="e" vm="22">
        <v>#VALUE!</v>
      </c>
      <c r="AA4662">
        <v>44017</v>
      </c>
      <c r="AB4662" t="e" cm="1" vm="2">
        <f t="array" ref="AB4662">_FV(Table1[[#This Row],[State]],"Country/region",TRUE)</f>
        <v>#VALUE!</v>
      </c>
    </row>
    <row r="4663" spans="1:28" x14ac:dyDescent="0.35">
      <c r="A4663" t="s">
        <v>2347</v>
      </c>
      <c r="B4663">
        <v>53</v>
      </c>
      <c r="C4663" t="s">
        <v>863</v>
      </c>
      <c r="D4663" t="s">
        <v>38</v>
      </c>
      <c r="E4663">
        <f>YEAR(Table1[[#This Row],[Order Date]])</f>
        <v>2014</v>
      </c>
      <c r="F4663">
        <v>1</v>
      </c>
      <c r="G4663">
        <f>MONTH(Table1[[#This Row],[Order Date]])</f>
        <v>3</v>
      </c>
      <c r="H4663" s="1">
        <v>41706</v>
      </c>
      <c r="I4663">
        <v>59809</v>
      </c>
      <c r="J4663" t="s">
        <v>39</v>
      </c>
      <c r="K4663">
        <v>16</v>
      </c>
      <c r="L4663">
        <v>30.98</v>
      </c>
      <c r="M4663" s="2">
        <v>0.02</v>
      </c>
      <c r="N4663">
        <v>506.84</v>
      </c>
      <c r="O4663">
        <v>6.5</v>
      </c>
      <c r="P4663">
        <v>-38.32</v>
      </c>
      <c r="Q4663" s="2">
        <v>0.64</v>
      </c>
      <c r="R4663" t="s">
        <v>96</v>
      </c>
      <c r="S4663" t="s">
        <v>30</v>
      </c>
      <c r="T4663" t="s">
        <v>1513</v>
      </c>
      <c r="U4663" t="s">
        <v>102</v>
      </c>
      <c r="V4663" t="s">
        <v>76</v>
      </c>
      <c r="W4663">
        <v>8373</v>
      </c>
      <c r="X4663" s="1">
        <v>41707</v>
      </c>
      <c r="Y4663" t="s">
        <v>34</v>
      </c>
      <c r="Z4663" t="e" vm="47">
        <v>#VALUE!</v>
      </c>
      <c r="AA4663">
        <v>27511</v>
      </c>
      <c r="AB4663" t="e" cm="1" vm="2">
        <f t="array" ref="AB4663">_FV(Table1[[#This Row],[State]],"Country/region",TRUE)</f>
        <v>#VALUE!</v>
      </c>
    </row>
    <row r="4664" spans="1:28" x14ac:dyDescent="0.35">
      <c r="A4664" t="s">
        <v>2347</v>
      </c>
      <c r="B4664">
        <v>53</v>
      </c>
      <c r="C4664" t="s">
        <v>863</v>
      </c>
      <c r="D4664" t="s">
        <v>38</v>
      </c>
      <c r="E4664">
        <f>YEAR(Table1[[#This Row],[Order Date]])</f>
        <v>2014</v>
      </c>
      <c r="F4664">
        <v>1</v>
      </c>
      <c r="G4664">
        <f>MONTH(Table1[[#This Row],[Order Date]])</f>
        <v>3</v>
      </c>
      <c r="H4664" s="1">
        <v>41706</v>
      </c>
      <c r="I4664">
        <v>59809</v>
      </c>
      <c r="J4664" t="s">
        <v>39</v>
      </c>
      <c r="K4664">
        <v>12</v>
      </c>
      <c r="L4664">
        <v>11.7</v>
      </c>
      <c r="M4664" s="2">
        <v>0.08</v>
      </c>
      <c r="N4664">
        <v>138.66999999999999</v>
      </c>
      <c r="O4664">
        <v>5.63</v>
      </c>
      <c r="P4664">
        <v>-9.7174999999999994</v>
      </c>
      <c r="Q4664" s="2">
        <v>0.4</v>
      </c>
      <c r="R4664" t="s">
        <v>29</v>
      </c>
      <c r="S4664" t="s">
        <v>30</v>
      </c>
      <c r="T4664" t="s">
        <v>1420</v>
      </c>
      <c r="U4664" t="s">
        <v>67</v>
      </c>
      <c r="V4664" t="s">
        <v>76</v>
      </c>
      <c r="W4664">
        <v>8372</v>
      </c>
      <c r="X4664" s="1">
        <v>41708</v>
      </c>
      <c r="Y4664" t="s">
        <v>34</v>
      </c>
      <c r="Z4664" t="e" vm="47">
        <v>#VALUE!</v>
      </c>
      <c r="AA4664">
        <v>27511</v>
      </c>
      <c r="AB4664" t="e" cm="1" vm="2">
        <f t="array" ref="AB4664">_FV(Table1[[#This Row],[State]],"Country/region",TRUE)</f>
        <v>#VALUE!</v>
      </c>
    </row>
    <row r="4665" spans="1:28" x14ac:dyDescent="0.35">
      <c r="A4665" t="s">
        <v>2057</v>
      </c>
      <c r="B4665">
        <v>53</v>
      </c>
      <c r="C4665" t="s">
        <v>2058</v>
      </c>
      <c r="D4665" t="s">
        <v>46</v>
      </c>
      <c r="E4665">
        <f>YEAR(Table1[[#This Row],[Order Date]])</f>
        <v>2014</v>
      </c>
      <c r="F4665">
        <v>1</v>
      </c>
      <c r="G4665">
        <f>MONTH(Table1[[#This Row],[Order Date]])</f>
        <v>3</v>
      </c>
      <c r="H4665" s="1">
        <v>41706</v>
      </c>
      <c r="I4665">
        <v>59686</v>
      </c>
      <c r="J4665" t="s">
        <v>47</v>
      </c>
      <c r="K4665">
        <v>41</v>
      </c>
      <c r="L4665">
        <v>5.8</v>
      </c>
      <c r="M4665" s="2">
        <v>0.01</v>
      </c>
      <c r="N4665">
        <v>243.37</v>
      </c>
      <c r="O4665">
        <v>5.59</v>
      </c>
      <c r="P4665">
        <v>-106.42100000000001</v>
      </c>
      <c r="Q4665" s="2">
        <v>0.4</v>
      </c>
      <c r="R4665" t="s">
        <v>29</v>
      </c>
      <c r="S4665" t="s">
        <v>30</v>
      </c>
      <c r="T4665" t="s">
        <v>2681</v>
      </c>
      <c r="U4665" t="s">
        <v>67</v>
      </c>
      <c r="V4665" t="s">
        <v>52</v>
      </c>
      <c r="W4665">
        <v>8356</v>
      </c>
      <c r="X4665" s="1">
        <v>41711</v>
      </c>
      <c r="Y4665" t="s">
        <v>34</v>
      </c>
      <c r="Z4665" t="e" vm="33">
        <v>#VALUE!</v>
      </c>
      <c r="AA4665">
        <v>83402</v>
      </c>
      <c r="AB4665" t="e" cm="1" vm="2">
        <f t="array" ref="AB4665">_FV(Table1[[#This Row],[State]],"Country/region",TRUE)</f>
        <v>#VALUE!</v>
      </c>
    </row>
    <row r="4666" spans="1:28" x14ac:dyDescent="0.35">
      <c r="A4666" t="s">
        <v>3326</v>
      </c>
      <c r="B4666">
        <v>53</v>
      </c>
      <c r="C4666" t="s">
        <v>2674</v>
      </c>
      <c r="D4666" t="s">
        <v>46</v>
      </c>
      <c r="E4666">
        <f>YEAR(Table1[[#This Row],[Order Date]])</f>
        <v>2014</v>
      </c>
      <c r="F4666">
        <v>1</v>
      </c>
      <c r="G4666">
        <f>MONTH(Table1[[#This Row],[Order Date]])</f>
        <v>3</v>
      </c>
      <c r="H4666" s="1">
        <v>41707</v>
      </c>
      <c r="I4666">
        <v>1539</v>
      </c>
      <c r="J4666" t="s">
        <v>47</v>
      </c>
      <c r="K4666">
        <v>33</v>
      </c>
      <c r="L4666">
        <v>15.99</v>
      </c>
      <c r="M4666" s="2">
        <v>0.1</v>
      </c>
      <c r="N4666">
        <v>511.83</v>
      </c>
      <c r="O4666">
        <v>13.18</v>
      </c>
      <c r="P4666">
        <v>-172.87950000000001</v>
      </c>
      <c r="Q4666" s="2">
        <v>0.37</v>
      </c>
      <c r="R4666" t="s">
        <v>29</v>
      </c>
      <c r="S4666" t="s">
        <v>30</v>
      </c>
      <c r="T4666" t="s">
        <v>186</v>
      </c>
      <c r="U4666" t="s">
        <v>67</v>
      </c>
      <c r="V4666" t="s">
        <v>68</v>
      </c>
      <c r="W4666">
        <v>229</v>
      </c>
      <c r="X4666" s="1">
        <v>41709</v>
      </c>
      <c r="Y4666" t="s">
        <v>34</v>
      </c>
      <c r="Z4666" t="e" vm="16">
        <v>#VALUE!</v>
      </c>
      <c r="AA4666">
        <v>60187</v>
      </c>
      <c r="AB4666" t="e" cm="1" vm="2">
        <f t="array" ref="AB4666">_FV(Table1[[#This Row],[State]],"Country/region",TRUE)</f>
        <v>#VALUE!</v>
      </c>
    </row>
    <row r="4667" spans="1:28" x14ac:dyDescent="0.35">
      <c r="A4667" t="s">
        <v>3326</v>
      </c>
      <c r="B4667">
        <v>53</v>
      </c>
      <c r="C4667" t="s">
        <v>2674</v>
      </c>
      <c r="D4667" t="s">
        <v>46</v>
      </c>
      <c r="E4667">
        <f>YEAR(Table1[[#This Row],[Order Date]])</f>
        <v>2014</v>
      </c>
      <c r="F4667">
        <v>1</v>
      </c>
      <c r="G4667">
        <f>MONTH(Table1[[#This Row],[Order Date]])</f>
        <v>3</v>
      </c>
      <c r="H4667" s="1">
        <v>41707</v>
      </c>
      <c r="I4667">
        <v>1539</v>
      </c>
      <c r="J4667" t="s">
        <v>47</v>
      </c>
      <c r="K4667">
        <v>38</v>
      </c>
      <c r="L4667">
        <v>4.8899999999999997</v>
      </c>
      <c r="M4667" s="2">
        <v>0.05</v>
      </c>
      <c r="N4667">
        <v>184.99</v>
      </c>
      <c r="O4667">
        <v>4.93</v>
      </c>
      <c r="P4667">
        <v>-144.55000000000001</v>
      </c>
      <c r="Q4667" s="2">
        <v>0.66</v>
      </c>
      <c r="R4667" t="s">
        <v>96</v>
      </c>
      <c r="S4667" t="s">
        <v>139</v>
      </c>
      <c r="T4667" t="s">
        <v>1499</v>
      </c>
      <c r="U4667" t="s">
        <v>102</v>
      </c>
      <c r="V4667" t="s">
        <v>68</v>
      </c>
      <c r="W4667">
        <v>230</v>
      </c>
      <c r="X4667" s="1">
        <v>41712</v>
      </c>
      <c r="Y4667" t="s">
        <v>34</v>
      </c>
      <c r="Z4667" t="e" vm="16">
        <v>#VALUE!</v>
      </c>
      <c r="AA4667">
        <v>60187</v>
      </c>
      <c r="AB4667" t="e" cm="1" vm="2">
        <f t="array" ref="AB4667">_FV(Table1[[#This Row],[State]],"Country/region",TRUE)</f>
        <v>#VALUE!</v>
      </c>
    </row>
    <row r="4668" spans="1:28" x14ac:dyDescent="0.35">
      <c r="A4668" t="s">
        <v>2580</v>
      </c>
      <c r="B4668">
        <v>53</v>
      </c>
      <c r="C4668" t="s">
        <v>2578</v>
      </c>
      <c r="D4668" t="s">
        <v>57</v>
      </c>
      <c r="E4668">
        <f>YEAR(Table1[[#This Row],[Order Date]])</f>
        <v>2014</v>
      </c>
      <c r="F4668">
        <v>1</v>
      </c>
      <c r="G4668">
        <f>MONTH(Table1[[#This Row],[Order Date]])</f>
        <v>3</v>
      </c>
      <c r="H4668" s="1">
        <v>41708</v>
      </c>
      <c r="I4668">
        <v>44610</v>
      </c>
      <c r="J4668" t="s">
        <v>28</v>
      </c>
      <c r="K4668">
        <v>31</v>
      </c>
      <c r="L4668">
        <v>4.13</v>
      </c>
      <c r="M4668" s="2">
        <v>7.0000000000000007E-2</v>
      </c>
      <c r="N4668">
        <v>127.9</v>
      </c>
      <c r="O4668">
        <v>0.5</v>
      </c>
      <c r="P4668">
        <v>54.21</v>
      </c>
      <c r="Q4668" s="2">
        <v>0.39</v>
      </c>
      <c r="R4668" t="s">
        <v>29</v>
      </c>
      <c r="S4668" t="s">
        <v>30</v>
      </c>
      <c r="T4668" t="s">
        <v>2426</v>
      </c>
      <c r="U4668" t="s">
        <v>210</v>
      </c>
      <c r="V4668" t="s">
        <v>68</v>
      </c>
      <c r="W4668">
        <v>6302</v>
      </c>
      <c r="X4668" s="1">
        <v>41708</v>
      </c>
      <c r="Y4668" t="s">
        <v>34</v>
      </c>
      <c r="Z4668" t="e" vm="5">
        <v>#VALUE!</v>
      </c>
      <c r="AA4668">
        <v>55305</v>
      </c>
      <c r="AB4668" t="e" cm="1" vm="2">
        <f t="array" ref="AB4668">_FV(Table1[[#This Row],[State]],"Country/region",TRUE)</f>
        <v>#VALUE!</v>
      </c>
    </row>
    <row r="4669" spans="1:28" x14ac:dyDescent="0.35">
      <c r="A4669" t="s">
        <v>3271</v>
      </c>
      <c r="B4669">
        <v>53</v>
      </c>
      <c r="C4669" t="s">
        <v>904</v>
      </c>
      <c r="D4669" t="s">
        <v>27</v>
      </c>
      <c r="E4669">
        <f>YEAR(Table1[[#This Row],[Order Date]])</f>
        <v>2014</v>
      </c>
      <c r="F4669">
        <v>1</v>
      </c>
      <c r="G4669">
        <f>MONTH(Table1[[#This Row],[Order Date]])</f>
        <v>3</v>
      </c>
      <c r="H4669" s="1">
        <v>41708</v>
      </c>
      <c r="I4669">
        <v>10916</v>
      </c>
      <c r="J4669" t="s">
        <v>131</v>
      </c>
      <c r="K4669">
        <v>23</v>
      </c>
      <c r="L4669">
        <v>5.74</v>
      </c>
      <c r="M4669" s="2">
        <v>0.06</v>
      </c>
      <c r="N4669">
        <v>135.31</v>
      </c>
      <c r="O4669">
        <v>5.01</v>
      </c>
      <c r="P4669">
        <v>-49.323500000000003</v>
      </c>
      <c r="Q4669" s="2">
        <v>0.39</v>
      </c>
      <c r="R4669" t="s">
        <v>29</v>
      </c>
      <c r="S4669" t="s">
        <v>30</v>
      </c>
      <c r="T4669" t="s">
        <v>1855</v>
      </c>
      <c r="U4669" t="s">
        <v>67</v>
      </c>
      <c r="V4669" t="s">
        <v>68</v>
      </c>
      <c r="W4669">
        <v>1509</v>
      </c>
      <c r="X4669" s="1">
        <v>41708</v>
      </c>
      <c r="Y4669" t="s">
        <v>34</v>
      </c>
      <c r="Z4669" t="e" vm="26">
        <v>#VALUE!</v>
      </c>
      <c r="AA4669">
        <v>48239</v>
      </c>
      <c r="AB4669" t="e" cm="1" vm="2">
        <f t="array" ref="AB4669">_FV(Table1[[#This Row],[State]],"Country/region",TRUE)</f>
        <v>#VALUE!</v>
      </c>
    </row>
    <row r="4670" spans="1:28" x14ac:dyDescent="0.35">
      <c r="A4670" t="s">
        <v>1173</v>
      </c>
      <c r="B4670">
        <v>53</v>
      </c>
      <c r="C4670" t="s">
        <v>1137</v>
      </c>
      <c r="D4670" t="s">
        <v>46</v>
      </c>
      <c r="E4670">
        <f>YEAR(Table1[[#This Row],[Order Date]])</f>
        <v>2014</v>
      </c>
      <c r="F4670">
        <v>1</v>
      </c>
      <c r="G4670">
        <f>MONTH(Table1[[#This Row],[Order Date]])</f>
        <v>3</v>
      </c>
      <c r="H4670" s="1">
        <v>41708</v>
      </c>
      <c r="I4670">
        <v>47714</v>
      </c>
      <c r="J4670" t="s">
        <v>131</v>
      </c>
      <c r="K4670">
        <v>29</v>
      </c>
      <c r="L4670">
        <v>105.49</v>
      </c>
      <c r="M4670" s="2">
        <v>0.06</v>
      </c>
      <c r="N4670">
        <v>2946.05</v>
      </c>
      <c r="O4670">
        <v>41.64</v>
      </c>
      <c r="P4670">
        <v>-690.21</v>
      </c>
      <c r="Q4670" s="2">
        <v>0.75</v>
      </c>
      <c r="R4670" t="s">
        <v>48</v>
      </c>
      <c r="S4670" t="s">
        <v>73</v>
      </c>
      <c r="T4670" t="s">
        <v>2430</v>
      </c>
      <c r="U4670" t="s">
        <v>75</v>
      </c>
      <c r="V4670" t="s">
        <v>68</v>
      </c>
      <c r="W4670">
        <v>6701</v>
      </c>
      <c r="X4670" s="1">
        <v>41709</v>
      </c>
      <c r="Y4670" t="s">
        <v>53</v>
      </c>
      <c r="Z4670" t="e" vm="11">
        <v>#VALUE!</v>
      </c>
      <c r="AA4670">
        <v>77566</v>
      </c>
      <c r="AB4670" t="e" cm="1" vm="2">
        <f t="array" ref="AB4670">_FV(Table1[[#This Row],[State]],"Country/region",TRUE)</f>
        <v>#VALUE!</v>
      </c>
    </row>
    <row r="4671" spans="1:28" x14ac:dyDescent="0.35">
      <c r="A4671" t="s">
        <v>2211</v>
      </c>
      <c r="B4671">
        <v>53</v>
      </c>
      <c r="C4671" t="s">
        <v>1404</v>
      </c>
      <c r="D4671" t="s">
        <v>57</v>
      </c>
      <c r="E4671">
        <f>YEAR(Table1[[#This Row],[Order Date]])</f>
        <v>2014</v>
      </c>
      <c r="F4671">
        <v>1</v>
      </c>
      <c r="G4671">
        <f>MONTH(Table1[[#This Row],[Order Date]])</f>
        <v>3</v>
      </c>
      <c r="H4671" s="1">
        <v>41708</v>
      </c>
      <c r="I4671">
        <v>40034</v>
      </c>
      <c r="J4671" t="s">
        <v>131</v>
      </c>
      <c r="K4671">
        <v>47</v>
      </c>
      <c r="L4671">
        <v>12.28</v>
      </c>
      <c r="M4671" s="2">
        <v>0</v>
      </c>
      <c r="N4671">
        <v>603.69000000000005</v>
      </c>
      <c r="O4671">
        <v>4.8600000000000003</v>
      </c>
      <c r="P4671">
        <v>131.38999999999999</v>
      </c>
      <c r="Q4671" s="2">
        <v>0.38</v>
      </c>
      <c r="R4671" t="s">
        <v>29</v>
      </c>
      <c r="S4671" t="s">
        <v>30</v>
      </c>
      <c r="T4671" t="s">
        <v>1093</v>
      </c>
      <c r="U4671" t="s">
        <v>61</v>
      </c>
      <c r="V4671" t="s">
        <v>52</v>
      </c>
      <c r="W4671">
        <v>5658</v>
      </c>
      <c r="X4671" s="1">
        <v>41709</v>
      </c>
      <c r="Y4671" t="s">
        <v>42</v>
      </c>
      <c r="Z4671" t="e" vm="23">
        <v>#VALUE!</v>
      </c>
      <c r="AA4671">
        <v>98373</v>
      </c>
      <c r="AB4671" t="e" cm="1" vm="2">
        <f t="array" ref="AB4671">_FV(Table1[[#This Row],[State]],"Country/region",TRUE)</f>
        <v>#VALUE!</v>
      </c>
    </row>
    <row r="4672" spans="1:28" x14ac:dyDescent="0.35">
      <c r="A4672" t="s">
        <v>2240</v>
      </c>
      <c r="B4672">
        <v>53</v>
      </c>
      <c r="C4672" t="s">
        <v>1137</v>
      </c>
      <c r="D4672" t="s">
        <v>46</v>
      </c>
      <c r="E4672">
        <f>YEAR(Table1[[#This Row],[Order Date]])</f>
        <v>2014</v>
      </c>
      <c r="F4672">
        <v>1</v>
      </c>
      <c r="G4672">
        <f>MONTH(Table1[[#This Row],[Order Date]])</f>
        <v>3</v>
      </c>
      <c r="H4672" s="1">
        <v>41708</v>
      </c>
      <c r="I4672">
        <v>47714</v>
      </c>
      <c r="J4672" t="s">
        <v>131</v>
      </c>
      <c r="K4672">
        <v>30</v>
      </c>
      <c r="L4672">
        <v>5.53</v>
      </c>
      <c r="M4672" s="2">
        <v>0.01</v>
      </c>
      <c r="N4672">
        <v>176.15</v>
      </c>
      <c r="O4672">
        <v>6.98</v>
      </c>
      <c r="P4672">
        <v>-125.36150000000001</v>
      </c>
      <c r="Q4672" s="2">
        <v>0.39</v>
      </c>
      <c r="R4672" t="s">
        <v>29</v>
      </c>
      <c r="S4672" t="s">
        <v>30</v>
      </c>
      <c r="T4672" t="s">
        <v>2325</v>
      </c>
      <c r="U4672" t="s">
        <v>67</v>
      </c>
      <c r="V4672" t="s">
        <v>68</v>
      </c>
      <c r="W4672">
        <v>6700</v>
      </c>
      <c r="X4672" s="1">
        <v>41709</v>
      </c>
      <c r="Y4672" t="s">
        <v>34</v>
      </c>
      <c r="Z4672" t="e" vm="38">
        <v>#VALUE!</v>
      </c>
      <c r="AA4672">
        <v>46350</v>
      </c>
      <c r="AB4672" t="e" cm="1" vm="2">
        <f t="array" ref="AB4672">_FV(Table1[[#This Row],[State]],"Country/region",TRUE)</f>
        <v>#VALUE!</v>
      </c>
    </row>
    <row r="4673" spans="1:28" x14ac:dyDescent="0.35">
      <c r="A4673" t="s">
        <v>1847</v>
      </c>
      <c r="B4673">
        <v>53</v>
      </c>
      <c r="C4673" t="s">
        <v>418</v>
      </c>
      <c r="D4673" t="s">
        <v>46</v>
      </c>
      <c r="E4673">
        <f>YEAR(Table1[[#This Row],[Order Date]])</f>
        <v>2014</v>
      </c>
      <c r="F4673">
        <v>1</v>
      </c>
      <c r="G4673">
        <f>MONTH(Table1[[#This Row],[Order Date]])</f>
        <v>3</v>
      </c>
      <c r="H4673" s="1">
        <v>41708</v>
      </c>
      <c r="I4673">
        <v>58086</v>
      </c>
      <c r="J4673" t="s">
        <v>131</v>
      </c>
      <c r="K4673">
        <v>27</v>
      </c>
      <c r="L4673">
        <v>5.53</v>
      </c>
      <c r="M4673" s="2">
        <v>0.04</v>
      </c>
      <c r="N4673">
        <v>154.62</v>
      </c>
      <c r="O4673">
        <v>6.98</v>
      </c>
      <c r="P4673">
        <v>-118.59950000000001</v>
      </c>
      <c r="Q4673" s="2">
        <v>0.39</v>
      </c>
      <c r="R4673" t="s">
        <v>29</v>
      </c>
      <c r="S4673" t="s">
        <v>30</v>
      </c>
      <c r="T4673" t="s">
        <v>2325</v>
      </c>
      <c r="U4673" t="s">
        <v>67</v>
      </c>
      <c r="V4673" t="s">
        <v>76</v>
      </c>
      <c r="W4673">
        <v>8127</v>
      </c>
      <c r="X4673" s="1">
        <v>41709</v>
      </c>
      <c r="Y4673" t="s">
        <v>34</v>
      </c>
      <c r="Z4673" t="e" vm="14">
        <v>#VALUE!</v>
      </c>
      <c r="AA4673">
        <v>33772</v>
      </c>
      <c r="AB4673" t="e" cm="1" vm="2">
        <f t="array" ref="AB4673">_FV(Table1[[#This Row],[State]],"Country/region",TRUE)</f>
        <v>#VALUE!</v>
      </c>
    </row>
    <row r="4674" spans="1:28" x14ac:dyDescent="0.35">
      <c r="A4674" t="s">
        <v>1847</v>
      </c>
      <c r="B4674">
        <v>53</v>
      </c>
      <c r="C4674" t="s">
        <v>418</v>
      </c>
      <c r="D4674" t="s">
        <v>46</v>
      </c>
      <c r="E4674">
        <f>YEAR(Table1[[#This Row],[Order Date]])</f>
        <v>2014</v>
      </c>
      <c r="F4674">
        <v>1</v>
      </c>
      <c r="G4674">
        <f>MONTH(Table1[[#This Row],[Order Date]])</f>
        <v>3</v>
      </c>
      <c r="H4674" s="1">
        <v>41708</v>
      </c>
      <c r="I4674">
        <v>58086</v>
      </c>
      <c r="J4674" t="s">
        <v>131</v>
      </c>
      <c r="K4674">
        <v>31</v>
      </c>
      <c r="L4674">
        <v>55.98</v>
      </c>
      <c r="M4674" s="2">
        <v>0.1</v>
      </c>
      <c r="N4674">
        <v>1638.2</v>
      </c>
      <c r="O4674">
        <v>13.88</v>
      </c>
      <c r="P4674">
        <v>471.22</v>
      </c>
      <c r="Q4674" s="2">
        <v>0.36</v>
      </c>
      <c r="R4674" t="s">
        <v>29</v>
      </c>
      <c r="S4674" t="s">
        <v>30</v>
      </c>
      <c r="T4674" t="s">
        <v>1122</v>
      </c>
      <c r="U4674" t="s">
        <v>61</v>
      </c>
      <c r="V4674" t="s">
        <v>76</v>
      </c>
      <c r="W4674">
        <v>8128</v>
      </c>
      <c r="X4674" s="1">
        <v>41709</v>
      </c>
      <c r="Y4674" t="s">
        <v>34</v>
      </c>
      <c r="Z4674" t="e" vm="14">
        <v>#VALUE!</v>
      </c>
      <c r="AA4674">
        <v>33772</v>
      </c>
      <c r="AB4674" t="e" cm="1" vm="2">
        <f t="array" ref="AB4674">_FV(Table1[[#This Row],[State]],"Country/region",TRUE)</f>
        <v>#VALUE!</v>
      </c>
    </row>
    <row r="4675" spans="1:28" x14ac:dyDescent="0.35">
      <c r="A4675" t="s">
        <v>199</v>
      </c>
      <c r="B4675">
        <v>53</v>
      </c>
      <c r="C4675" t="s">
        <v>200</v>
      </c>
      <c r="D4675" t="s">
        <v>27</v>
      </c>
      <c r="E4675">
        <f>YEAR(Table1[[#This Row],[Order Date]])</f>
        <v>2014</v>
      </c>
      <c r="F4675">
        <v>1</v>
      </c>
      <c r="G4675">
        <f>MONTH(Table1[[#This Row],[Order Date]])</f>
        <v>3</v>
      </c>
      <c r="H4675" s="1">
        <v>41708</v>
      </c>
      <c r="I4675">
        <v>27554</v>
      </c>
      <c r="J4675" t="s">
        <v>58</v>
      </c>
      <c r="K4675">
        <v>45</v>
      </c>
      <c r="L4675">
        <v>348.21</v>
      </c>
      <c r="M4675" s="2">
        <v>0.02</v>
      </c>
      <c r="N4675">
        <v>12685.544</v>
      </c>
      <c r="O4675">
        <v>40.19</v>
      </c>
      <c r="P4675">
        <v>3985.11</v>
      </c>
      <c r="Q4675" s="2">
        <v>0.62</v>
      </c>
      <c r="R4675" t="s">
        <v>48</v>
      </c>
      <c r="S4675" t="s">
        <v>73</v>
      </c>
      <c r="T4675" t="s">
        <v>731</v>
      </c>
      <c r="U4675" t="s">
        <v>75</v>
      </c>
      <c r="V4675" t="s">
        <v>52</v>
      </c>
      <c r="W4675">
        <v>3862</v>
      </c>
      <c r="X4675" s="1">
        <v>41710</v>
      </c>
      <c r="Y4675" t="s">
        <v>53</v>
      </c>
      <c r="Z4675" t="e" vm="4">
        <v>#VALUE!</v>
      </c>
      <c r="AA4675">
        <v>93727</v>
      </c>
      <c r="AB4675" t="e" cm="1" vm="2">
        <f t="array" ref="AB4675">_FV(Table1[[#This Row],[State]],"Country/region",TRUE)</f>
        <v>#VALUE!</v>
      </c>
    </row>
    <row r="4676" spans="1:28" x14ac:dyDescent="0.35">
      <c r="A4676" t="s">
        <v>3246</v>
      </c>
      <c r="B4676">
        <v>53</v>
      </c>
      <c r="C4676" t="s">
        <v>2388</v>
      </c>
      <c r="D4676" t="s">
        <v>38</v>
      </c>
      <c r="E4676">
        <f>YEAR(Table1[[#This Row],[Order Date]])</f>
        <v>2014</v>
      </c>
      <c r="F4676">
        <v>1</v>
      </c>
      <c r="G4676">
        <f>MONTH(Table1[[#This Row],[Order Date]])</f>
        <v>3</v>
      </c>
      <c r="H4676" s="1">
        <v>41708</v>
      </c>
      <c r="I4676">
        <v>20453</v>
      </c>
      <c r="J4676" t="s">
        <v>131</v>
      </c>
      <c r="K4676">
        <v>23</v>
      </c>
      <c r="L4676">
        <v>19.23</v>
      </c>
      <c r="M4676" s="2">
        <v>7.0000000000000007E-2</v>
      </c>
      <c r="N4676">
        <v>450.39</v>
      </c>
      <c r="O4676">
        <v>6.15</v>
      </c>
      <c r="P4676">
        <v>152.79</v>
      </c>
      <c r="Q4676" s="2">
        <v>0.44</v>
      </c>
      <c r="R4676" t="s">
        <v>48</v>
      </c>
      <c r="S4676" t="s">
        <v>139</v>
      </c>
      <c r="T4676" t="s">
        <v>782</v>
      </c>
      <c r="U4676" t="s">
        <v>82</v>
      </c>
      <c r="V4676" t="s">
        <v>68</v>
      </c>
      <c r="W4676">
        <v>2837</v>
      </c>
      <c r="X4676" s="1">
        <v>41710</v>
      </c>
      <c r="Y4676" t="s">
        <v>34</v>
      </c>
      <c r="Z4676" t="e" vm="11">
        <v>#VALUE!</v>
      </c>
      <c r="AA4676">
        <v>76117</v>
      </c>
      <c r="AB4676" t="e" cm="1" vm="2">
        <f t="array" ref="AB4676">_FV(Table1[[#This Row],[State]],"Country/region",TRUE)</f>
        <v>#VALUE!</v>
      </c>
    </row>
    <row r="4677" spans="1:28" x14ac:dyDescent="0.35">
      <c r="A4677" t="s">
        <v>3246</v>
      </c>
      <c r="B4677">
        <v>53</v>
      </c>
      <c r="C4677" t="s">
        <v>2388</v>
      </c>
      <c r="D4677" t="s">
        <v>38</v>
      </c>
      <c r="E4677">
        <f>YEAR(Table1[[#This Row],[Order Date]])</f>
        <v>2014</v>
      </c>
      <c r="F4677">
        <v>1</v>
      </c>
      <c r="G4677">
        <f>MONTH(Table1[[#This Row],[Order Date]])</f>
        <v>3</v>
      </c>
      <c r="H4677" s="1">
        <v>41708</v>
      </c>
      <c r="I4677">
        <v>20453</v>
      </c>
      <c r="J4677" t="s">
        <v>131</v>
      </c>
      <c r="K4677">
        <v>17</v>
      </c>
      <c r="L4677">
        <v>85.99</v>
      </c>
      <c r="M4677" s="2">
        <v>0.08</v>
      </c>
      <c r="N4677">
        <v>1193.1195</v>
      </c>
      <c r="O4677">
        <v>0.99</v>
      </c>
      <c r="P4677">
        <v>137.59200000000001</v>
      </c>
      <c r="Q4677" s="2">
        <v>0.55000000000000004</v>
      </c>
      <c r="R4677" t="s">
        <v>96</v>
      </c>
      <c r="S4677" t="s">
        <v>59</v>
      </c>
      <c r="T4677" t="s">
        <v>1197</v>
      </c>
      <c r="U4677" t="s">
        <v>105</v>
      </c>
      <c r="V4677" t="s">
        <v>68</v>
      </c>
      <c r="W4677">
        <v>2838</v>
      </c>
      <c r="X4677" s="1">
        <v>41710</v>
      </c>
      <c r="Y4677" t="s">
        <v>42</v>
      </c>
      <c r="Z4677" t="e" vm="11">
        <v>#VALUE!</v>
      </c>
      <c r="AA4677">
        <v>76117</v>
      </c>
      <c r="AB4677" t="e" cm="1" vm="2">
        <f t="array" ref="AB4677">_FV(Table1[[#This Row],[State]],"Country/region",TRUE)</f>
        <v>#VALUE!</v>
      </c>
    </row>
    <row r="4678" spans="1:28" x14ac:dyDescent="0.35">
      <c r="A4678" t="s">
        <v>3043</v>
      </c>
      <c r="B4678">
        <v>53</v>
      </c>
      <c r="C4678" t="s">
        <v>1820</v>
      </c>
      <c r="D4678" t="s">
        <v>38</v>
      </c>
      <c r="E4678">
        <f>YEAR(Table1[[#This Row],[Order Date]])</f>
        <v>2014</v>
      </c>
      <c r="F4678">
        <v>1</v>
      </c>
      <c r="G4678">
        <f>MONTH(Table1[[#This Row],[Order Date]])</f>
        <v>3</v>
      </c>
      <c r="H4678" s="1">
        <v>41708</v>
      </c>
      <c r="I4678">
        <v>54081</v>
      </c>
      <c r="J4678" t="s">
        <v>47</v>
      </c>
      <c r="K4678">
        <v>2</v>
      </c>
      <c r="L4678">
        <v>28.48</v>
      </c>
      <c r="M4678" s="2">
        <v>0.02</v>
      </c>
      <c r="N4678">
        <v>57.5</v>
      </c>
      <c r="O4678">
        <v>1.99</v>
      </c>
      <c r="P4678">
        <v>-83.18</v>
      </c>
      <c r="Q4678" s="2">
        <v>0.4</v>
      </c>
      <c r="R4678" t="s">
        <v>96</v>
      </c>
      <c r="S4678" t="s">
        <v>139</v>
      </c>
      <c r="T4678" t="s">
        <v>140</v>
      </c>
      <c r="U4678" t="s">
        <v>102</v>
      </c>
      <c r="V4678" t="s">
        <v>68</v>
      </c>
      <c r="W4678">
        <v>7558</v>
      </c>
      <c r="X4678" s="1">
        <v>41710</v>
      </c>
      <c r="Y4678" t="s">
        <v>34</v>
      </c>
      <c r="Z4678" t="e" vm="40">
        <v>#VALUE!</v>
      </c>
      <c r="AA4678">
        <v>67801</v>
      </c>
      <c r="AB4678" t="e" cm="1" vm="2">
        <f t="array" ref="AB4678">_FV(Table1[[#This Row],[State]],"Country/region",TRUE)</f>
        <v>#VALUE!</v>
      </c>
    </row>
    <row r="4679" spans="1:28" x14ac:dyDescent="0.35">
      <c r="A4679" t="s">
        <v>1772</v>
      </c>
      <c r="B4679">
        <v>53</v>
      </c>
      <c r="C4679" t="s">
        <v>678</v>
      </c>
      <c r="D4679" t="s">
        <v>46</v>
      </c>
      <c r="E4679">
        <f>YEAR(Table1[[#This Row],[Order Date]])</f>
        <v>2014</v>
      </c>
      <c r="F4679">
        <v>1</v>
      </c>
      <c r="G4679">
        <f>MONTH(Table1[[#This Row],[Order Date]])</f>
        <v>3</v>
      </c>
      <c r="H4679" s="1">
        <v>41709</v>
      </c>
      <c r="I4679">
        <v>12867</v>
      </c>
      <c r="J4679" t="s">
        <v>39</v>
      </c>
      <c r="K4679">
        <v>6</v>
      </c>
      <c r="L4679">
        <v>19.98</v>
      </c>
      <c r="M4679" s="2">
        <v>0.08</v>
      </c>
      <c r="N4679">
        <v>127.49</v>
      </c>
      <c r="O4679">
        <v>4</v>
      </c>
      <c r="P4679">
        <v>-57.95</v>
      </c>
      <c r="Q4679" s="2">
        <v>0.68</v>
      </c>
      <c r="R4679" t="s">
        <v>96</v>
      </c>
      <c r="S4679" t="s">
        <v>30</v>
      </c>
      <c r="T4679" t="s">
        <v>1029</v>
      </c>
      <c r="U4679" t="s">
        <v>102</v>
      </c>
      <c r="V4679" t="s">
        <v>76</v>
      </c>
      <c r="W4679">
        <v>1794</v>
      </c>
      <c r="X4679" s="1">
        <v>41709</v>
      </c>
      <c r="Y4679" t="s">
        <v>42</v>
      </c>
      <c r="Z4679" t="e" vm="14">
        <v>#VALUE!</v>
      </c>
      <c r="AA4679">
        <v>32004</v>
      </c>
      <c r="AB4679" t="e" cm="1" vm="2">
        <f t="array" ref="AB4679">_FV(Table1[[#This Row],[State]],"Country/region",TRUE)</f>
        <v>#VALUE!</v>
      </c>
    </row>
    <row r="4680" spans="1:28" x14ac:dyDescent="0.35">
      <c r="A4680" t="s">
        <v>884</v>
      </c>
      <c r="B4680">
        <v>53</v>
      </c>
      <c r="C4680" t="s">
        <v>381</v>
      </c>
      <c r="D4680" t="s">
        <v>57</v>
      </c>
      <c r="E4680">
        <f>YEAR(Table1[[#This Row],[Order Date]])</f>
        <v>2014</v>
      </c>
      <c r="F4680">
        <v>1</v>
      </c>
      <c r="G4680">
        <f>MONTH(Table1[[#This Row],[Order Date]])</f>
        <v>3</v>
      </c>
      <c r="H4680" s="1">
        <v>41709</v>
      </c>
      <c r="I4680">
        <v>55271</v>
      </c>
      <c r="J4680" t="s">
        <v>131</v>
      </c>
      <c r="K4680">
        <v>16</v>
      </c>
      <c r="L4680">
        <v>100.89</v>
      </c>
      <c r="M4680" s="2">
        <v>7.0000000000000007E-2</v>
      </c>
      <c r="N4680">
        <v>1648.33</v>
      </c>
      <c r="O4680">
        <v>42</v>
      </c>
      <c r="P4680">
        <v>-210.14</v>
      </c>
      <c r="Q4680" s="2">
        <v>0.61</v>
      </c>
      <c r="R4680" t="s">
        <v>48</v>
      </c>
      <c r="S4680" t="s">
        <v>49</v>
      </c>
      <c r="T4680" t="s">
        <v>2119</v>
      </c>
      <c r="U4680" t="s">
        <v>51</v>
      </c>
      <c r="V4680" t="s">
        <v>68</v>
      </c>
      <c r="W4680">
        <v>7713</v>
      </c>
      <c r="X4680" s="1">
        <v>41711</v>
      </c>
      <c r="Y4680" t="s">
        <v>53</v>
      </c>
      <c r="Z4680" t="e" vm="38">
        <v>#VALUE!</v>
      </c>
      <c r="AA4680">
        <v>47201</v>
      </c>
      <c r="AB4680" t="e" cm="1" vm="2">
        <f t="array" ref="AB4680">_FV(Table1[[#This Row],[State]],"Country/region",TRUE)</f>
        <v>#VALUE!</v>
      </c>
    </row>
    <row r="4681" spans="1:28" x14ac:dyDescent="0.35">
      <c r="A4681" t="s">
        <v>677</v>
      </c>
      <c r="B4681">
        <v>53</v>
      </c>
      <c r="C4681" t="s">
        <v>678</v>
      </c>
      <c r="D4681" t="s">
        <v>27</v>
      </c>
      <c r="E4681">
        <f>YEAR(Table1[[#This Row],[Order Date]])</f>
        <v>2014</v>
      </c>
      <c r="F4681">
        <v>1</v>
      </c>
      <c r="G4681">
        <f>MONTH(Table1[[#This Row],[Order Date]])</f>
        <v>3</v>
      </c>
      <c r="H4681" s="1">
        <v>41709</v>
      </c>
      <c r="I4681">
        <v>50465</v>
      </c>
      <c r="J4681" t="s">
        <v>131</v>
      </c>
      <c r="K4681">
        <v>29</v>
      </c>
      <c r="L4681">
        <v>48.91</v>
      </c>
      <c r="M4681" s="2">
        <v>0.1</v>
      </c>
      <c r="N4681">
        <v>1337.08</v>
      </c>
      <c r="O4681">
        <v>35</v>
      </c>
      <c r="P4681">
        <v>-953</v>
      </c>
      <c r="Q4681" s="2">
        <v>0.83</v>
      </c>
      <c r="R4681" t="s">
        <v>29</v>
      </c>
      <c r="S4681" t="s">
        <v>40</v>
      </c>
      <c r="T4681" t="s">
        <v>2123</v>
      </c>
      <c r="U4681" t="s">
        <v>32</v>
      </c>
      <c r="V4681" t="s">
        <v>76</v>
      </c>
      <c r="W4681">
        <v>7070</v>
      </c>
      <c r="X4681" s="1">
        <v>41711</v>
      </c>
      <c r="Y4681" t="s">
        <v>34</v>
      </c>
      <c r="Z4681" t="e" vm="14">
        <v>#VALUE!</v>
      </c>
      <c r="AA4681">
        <v>32127</v>
      </c>
      <c r="AB4681" t="e" cm="1" vm="2">
        <f t="array" ref="AB4681">_FV(Table1[[#This Row],[State]],"Country/region",TRUE)</f>
        <v>#VALUE!</v>
      </c>
    </row>
    <row r="4682" spans="1:28" x14ac:dyDescent="0.35">
      <c r="A4682" t="s">
        <v>2517</v>
      </c>
      <c r="B4682">
        <v>53</v>
      </c>
      <c r="C4682" t="s">
        <v>2518</v>
      </c>
      <c r="D4682" t="s">
        <v>46</v>
      </c>
      <c r="E4682">
        <f>YEAR(Table1[[#This Row],[Order Date]])</f>
        <v>2014</v>
      </c>
      <c r="F4682">
        <v>1</v>
      </c>
      <c r="G4682">
        <f>MONTH(Table1[[#This Row],[Order Date]])</f>
        <v>3</v>
      </c>
      <c r="H4682" s="1">
        <v>41710</v>
      </c>
      <c r="I4682">
        <v>18432</v>
      </c>
      <c r="J4682" t="s">
        <v>28</v>
      </c>
      <c r="K4682">
        <v>42</v>
      </c>
      <c r="L4682">
        <v>10.64</v>
      </c>
      <c r="M4682" s="2">
        <v>0.04</v>
      </c>
      <c r="N4682">
        <v>451.32</v>
      </c>
      <c r="O4682">
        <v>5.16</v>
      </c>
      <c r="P4682">
        <v>1.1599999999999999</v>
      </c>
      <c r="Q4682" s="2">
        <v>0.56999999999999995</v>
      </c>
      <c r="R4682" t="s">
        <v>48</v>
      </c>
      <c r="S4682" t="s">
        <v>30</v>
      </c>
      <c r="T4682" t="s">
        <v>1095</v>
      </c>
      <c r="U4682" t="s">
        <v>82</v>
      </c>
      <c r="V4682" t="s">
        <v>68</v>
      </c>
      <c r="W4682">
        <v>2540</v>
      </c>
      <c r="X4682" s="1">
        <v>41710</v>
      </c>
      <c r="Y4682" t="s">
        <v>34</v>
      </c>
      <c r="Z4682" t="e" vm="5">
        <v>#VALUE!</v>
      </c>
      <c r="AA4682">
        <v>55423</v>
      </c>
      <c r="AB4682" t="e" cm="1" vm="2">
        <f t="array" ref="AB4682">_FV(Table1[[#This Row],[State]],"Country/region",TRUE)</f>
        <v>#VALUE!</v>
      </c>
    </row>
    <row r="4683" spans="1:28" x14ac:dyDescent="0.35">
      <c r="A4683" t="s">
        <v>2405</v>
      </c>
      <c r="B4683">
        <v>53</v>
      </c>
      <c r="C4683" t="s">
        <v>2518</v>
      </c>
      <c r="D4683" t="s">
        <v>46</v>
      </c>
      <c r="E4683">
        <f>YEAR(Table1[[#This Row],[Order Date]])</f>
        <v>2014</v>
      </c>
      <c r="F4683">
        <v>1</v>
      </c>
      <c r="G4683">
        <f>MONTH(Table1[[#This Row],[Order Date]])</f>
        <v>3</v>
      </c>
      <c r="H4683" s="1">
        <v>41710</v>
      </c>
      <c r="I4683">
        <v>18432</v>
      </c>
      <c r="J4683" t="s">
        <v>28</v>
      </c>
      <c r="K4683">
        <v>15</v>
      </c>
      <c r="L4683">
        <v>14.42</v>
      </c>
      <c r="M4683" s="2">
        <v>0.1</v>
      </c>
      <c r="N4683">
        <v>217.66</v>
      </c>
      <c r="O4683">
        <v>6.75</v>
      </c>
      <c r="P4683">
        <v>-24.91</v>
      </c>
      <c r="Q4683" s="2">
        <v>0.52</v>
      </c>
      <c r="R4683" t="s">
        <v>29</v>
      </c>
      <c r="S4683" t="s">
        <v>80</v>
      </c>
      <c r="T4683" t="s">
        <v>282</v>
      </c>
      <c r="U4683" t="s">
        <v>214</v>
      </c>
      <c r="V4683" t="s">
        <v>68</v>
      </c>
      <c r="W4683">
        <v>2541</v>
      </c>
      <c r="X4683" s="1">
        <v>41710</v>
      </c>
      <c r="Y4683" t="s">
        <v>42</v>
      </c>
      <c r="Z4683" t="e" vm="5">
        <v>#VALUE!</v>
      </c>
      <c r="AA4683">
        <v>55901</v>
      </c>
      <c r="AB4683" t="e" cm="1" vm="2">
        <f t="array" ref="AB4683">_FV(Table1[[#This Row],[State]],"Country/region",TRUE)</f>
        <v>#VALUE!</v>
      </c>
    </row>
    <row r="4684" spans="1:28" x14ac:dyDescent="0.35">
      <c r="A4684" t="s">
        <v>2405</v>
      </c>
      <c r="B4684">
        <v>53</v>
      </c>
      <c r="C4684" t="s">
        <v>2518</v>
      </c>
      <c r="D4684" t="s">
        <v>46</v>
      </c>
      <c r="E4684">
        <f>YEAR(Table1[[#This Row],[Order Date]])</f>
        <v>2014</v>
      </c>
      <c r="F4684">
        <v>1</v>
      </c>
      <c r="G4684">
        <f>MONTH(Table1[[#This Row],[Order Date]])</f>
        <v>3</v>
      </c>
      <c r="H4684" s="1">
        <v>41710</v>
      </c>
      <c r="I4684">
        <v>18432</v>
      </c>
      <c r="J4684" t="s">
        <v>28</v>
      </c>
      <c r="K4684">
        <v>5</v>
      </c>
      <c r="L4684">
        <v>279.81</v>
      </c>
      <c r="M4684" s="2">
        <v>0.08</v>
      </c>
      <c r="N4684">
        <v>1374.67</v>
      </c>
      <c r="O4684">
        <v>23.19</v>
      </c>
      <c r="P4684">
        <v>-126.34</v>
      </c>
      <c r="Q4684" s="2">
        <v>0.59</v>
      </c>
      <c r="R4684" t="s">
        <v>29</v>
      </c>
      <c r="S4684" t="s">
        <v>49</v>
      </c>
      <c r="T4684" t="s">
        <v>439</v>
      </c>
      <c r="U4684" t="s">
        <v>214</v>
      </c>
      <c r="V4684" t="s">
        <v>68</v>
      </c>
      <c r="W4684">
        <v>2542</v>
      </c>
      <c r="X4684" s="1">
        <v>41712</v>
      </c>
      <c r="Y4684" t="s">
        <v>53</v>
      </c>
      <c r="Z4684" t="e" vm="5">
        <v>#VALUE!</v>
      </c>
      <c r="AA4684">
        <v>55901</v>
      </c>
      <c r="AB4684" t="e" cm="1" vm="2">
        <f t="array" ref="AB4684">_FV(Table1[[#This Row],[State]],"Country/region",TRUE)</f>
        <v>#VALUE!</v>
      </c>
    </row>
    <row r="4685" spans="1:28" x14ac:dyDescent="0.35">
      <c r="A4685" t="s">
        <v>2405</v>
      </c>
      <c r="B4685">
        <v>53</v>
      </c>
      <c r="C4685" t="s">
        <v>2518</v>
      </c>
      <c r="D4685" t="s">
        <v>46</v>
      </c>
      <c r="E4685">
        <f>YEAR(Table1[[#This Row],[Order Date]])</f>
        <v>2014</v>
      </c>
      <c r="F4685">
        <v>1</v>
      </c>
      <c r="G4685">
        <f>MONTH(Table1[[#This Row],[Order Date]])</f>
        <v>3</v>
      </c>
      <c r="H4685" s="1">
        <v>41710</v>
      </c>
      <c r="I4685">
        <v>18432</v>
      </c>
      <c r="J4685" t="s">
        <v>28</v>
      </c>
      <c r="K4685">
        <v>12</v>
      </c>
      <c r="L4685">
        <v>5.84</v>
      </c>
      <c r="M4685" s="2">
        <v>0.02</v>
      </c>
      <c r="N4685">
        <v>76.42</v>
      </c>
      <c r="O4685">
        <v>0.83</v>
      </c>
      <c r="P4685">
        <v>20.440000000000001</v>
      </c>
      <c r="Q4685" s="2">
        <v>0.49</v>
      </c>
      <c r="R4685" t="s">
        <v>29</v>
      </c>
      <c r="S4685" t="s">
        <v>59</v>
      </c>
      <c r="T4685" t="s">
        <v>1572</v>
      </c>
      <c r="U4685" t="s">
        <v>88</v>
      </c>
      <c r="V4685" t="s">
        <v>68</v>
      </c>
      <c r="W4685">
        <v>2543</v>
      </c>
      <c r="X4685" s="1">
        <v>41712</v>
      </c>
      <c r="Y4685" t="s">
        <v>42</v>
      </c>
      <c r="Z4685" t="e" vm="5">
        <v>#VALUE!</v>
      </c>
      <c r="AA4685">
        <v>55901</v>
      </c>
      <c r="AB4685" t="e" cm="1" vm="2">
        <f t="array" ref="AB4685">_FV(Table1[[#This Row],[State]],"Country/region",TRUE)</f>
        <v>#VALUE!</v>
      </c>
    </row>
    <row r="4686" spans="1:28" x14ac:dyDescent="0.35">
      <c r="A4686" t="s">
        <v>781</v>
      </c>
      <c r="B4686">
        <v>53</v>
      </c>
      <c r="C4686" t="s">
        <v>168</v>
      </c>
      <c r="D4686" t="s">
        <v>57</v>
      </c>
      <c r="E4686">
        <f>YEAR(Table1[[#This Row],[Order Date]])</f>
        <v>2014</v>
      </c>
      <c r="F4686">
        <v>1</v>
      </c>
      <c r="G4686">
        <f>MONTH(Table1[[#This Row],[Order Date]])</f>
        <v>3</v>
      </c>
      <c r="H4686" s="1">
        <v>41710</v>
      </c>
      <c r="I4686">
        <v>50789</v>
      </c>
      <c r="J4686" t="s">
        <v>39</v>
      </c>
      <c r="K4686">
        <v>23</v>
      </c>
      <c r="L4686">
        <v>387.99</v>
      </c>
      <c r="M4686" s="2">
        <v>0.1</v>
      </c>
      <c r="N4686">
        <v>8673.9</v>
      </c>
      <c r="O4686">
        <v>19.989999999999998</v>
      </c>
      <c r="P4686">
        <v>3440.0520000000001</v>
      </c>
      <c r="Q4686" s="2">
        <v>0.38</v>
      </c>
      <c r="R4686" t="s">
        <v>29</v>
      </c>
      <c r="S4686" t="s">
        <v>30</v>
      </c>
      <c r="T4686" t="s">
        <v>2239</v>
      </c>
      <c r="U4686" t="s">
        <v>67</v>
      </c>
      <c r="V4686" t="s">
        <v>76</v>
      </c>
      <c r="W4686">
        <v>7118</v>
      </c>
      <c r="X4686" s="1">
        <v>41712</v>
      </c>
      <c r="Y4686" t="s">
        <v>34</v>
      </c>
      <c r="Z4686" t="e" vm="14">
        <v>#VALUE!</v>
      </c>
      <c r="AA4686">
        <v>34741</v>
      </c>
      <c r="AB4686" t="e" cm="1" vm="2">
        <f t="array" ref="AB4686">_FV(Table1[[#This Row],[State]],"Country/region",TRUE)</f>
        <v>#VALUE!</v>
      </c>
    </row>
    <row r="4687" spans="1:28" x14ac:dyDescent="0.35">
      <c r="A4687" t="s">
        <v>1283</v>
      </c>
      <c r="B4687">
        <v>53</v>
      </c>
      <c r="C4687" t="s">
        <v>841</v>
      </c>
      <c r="D4687" t="s">
        <v>46</v>
      </c>
      <c r="E4687">
        <f>YEAR(Table1[[#This Row],[Order Date]])</f>
        <v>2014</v>
      </c>
      <c r="F4687">
        <v>1</v>
      </c>
      <c r="G4687">
        <f>MONTH(Table1[[#This Row],[Order Date]])</f>
        <v>3</v>
      </c>
      <c r="H4687" s="1">
        <v>41710</v>
      </c>
      <c r="I4687">
        <v>20134</v>
      </c>
      <c r="J4687" t="s">
        <v>47</v>
      </c>
      <c r="K4687">
        <v>26</v>
      </c>
      <c r="L4687">
        <v>20.97</v>
      </c>
      <c r="M4687" s="2">
        <v>0.02</v>
      </c>
      <c r="N4687">
        <v>583.55999999999995</v>
      </c>
      <c r="O4687">
        <v>6.5</v>
      </c>
      <c r="P4687">
        <v>-94.59</v>
      </c>
      <c r="Q4687" s="2">
        <v>0.78</v>
      </c>
      <c r="R4687" t="s">
        <v>96</v>
      </c>
      <c r="S4687" t="s">
        <v>30</v>
      </c>
      <c r="T4687" t="s">
        <v>2662</v>
      </c>
      <c r="U4687" t="s">
        <v>102</v>
      </c>
      <c r="V4687" t="s">
        <v>68</v>
      </c>
      <c r="W4687">
        <v>2792</v>
      </c>
      <c r="X4687" s="1">
        <v>41714</v>
      </c>
      <c r="Y4687" t="s">
        <v>34</v>
      </c>
      <c r="Z4687" t="e" vm="11">
        <v>#VALUE!</v>
      </c>
      <c r="AA4687">
        <v>78501</v>
      </c>
      <c r="AB4687" t="e" cm="1" vm="2">
        <f t="array" ref="AB4687">_FV(Table1[[#This Row],[State]],"Country/region",TRUE)</f>
        <v>#VALUE!</v>
      </c>
    </row>
    <row r="4688" spans="1:28" x14ac:dyDescent="0.35">
      <c r="A4688" t="s">
        <v>1283</v>
      </c>
      <c r="B4688">
        <v>53</v>
      </c>
      <c r="C4688" t="s">
        <v>841</v>
      </c>
      <c r="D4688" t="s">
        <v>46</v>
      </c>
      <c r="E4688">
        <f>YEAR(Table1[[#This Row],[Order Date]])</f>
        <v>2014</v>
      </c>
      <c r="F4688">
        <v>1</v>
      </c>
      <c r="G4688">
        <f>MONTH(Table1[[#This Row],[Order Date]])</f>
        <v>3</v>
      </c>
      <c r="H4688" s="1">
        <v>41710</v>
      </c>
      <c r="I4688">
        <v>20134</v>
      </c>
      <c r="J4688" t="s">
        <v>47</v>
      </c>
      <c r="K4688">
        <v>47</v>
      </c>
      <c r="L4688">
        <v>6.48</v>
      </c>
      <c r="M4688" s="2">
        <v>0.1</v>
      </c>
      <c r="N4688">
        <v>281.47000000000003</v>
      </c>
      <c r="O4688">
        <v>7.37</v>
      </c>
      <c r="P4688">
        <v>-190.57</v>
      </c>
      <c r="Q4688" s="2">
        <v>0.37</v>
      </c>
      <c r="R4688" t="s">
        <v>29</v>
      </c>
      <c r="S4688" t="s">
        <v>30</v>
      </c>
      <c r="T4688" t="s">
        <v>959</v>
      </c>
      <c r="U4688" t="s">
        <v>61</v>
      </c>
      <c r="V4688" t="s">
        <v>68</v>
      </c>
      <c r="W4688">
        <v>2793</v>
      </c>
      <c r="X4688" s="1">
        <v>41717</v>
      </c>
      <c r="Y4688" t="s">
        <v>34</v>
      </c>
      <c r="Z4688" t="e" vm="11">
        <v>#VALUE!</v>
      </c>
      <c r="AA4688">
        <v>78501</v>
      </c>
      <c r="AB4688" t="e" cm="1" vm="2">
        <f t="array" ref="AB4688">_FV(Table1[[#This Row],[State]],"Country/region",TRUE)</f>
        <v>#VALUE!</v>
      </c>
    </row>
    <row r="4689" spans="1:28" x14ac:dyDescent="0.35">
      <c r="A4689" t="s">
        <v>1700</v>
      </c>
      <c r="B4689">
        <v>54</v>
      </c>
      <c r="C4689" t="s">
        <v>1409</v>
      </c>
      <c r="D4689" t="s">
        <v>46</v>
      </c>
      <c r="E4689">
        <f>YEAR(Table1[[#This Row],[Order Date]])</f>
        <v>2014</v>
      </c>
      <c r="F4689">
        <v>1</v>
      </c>
      <c r="G4689">
        <f>MONTH(Table1[[#This Row],[Order Date]])</f>
        <v>3</v>
      </c>
      <c r="H4689" s="1">
        <v>41711</v>
      </c>
      <c r="I4689">
        <v>1767</v>
      </c>
      <c r="J4689" t="s">
        <v>28</v>
      </c>
      <c r="K4689">
        <v>10</v>
      </c>
      <c r="L4689">
        <v>4.71</v>
      </c>
      <c r="M4689" s="2">
        <v>0.05</v>
      </c>
      <c r="N4689">
        <v>46.34</v>
      </c>
      <c r="O4689">
        <v>0.7</v>
      </c>
      <c r="P4689">
        <v>-7.76</v>
      </c>
      <c r="Q4689" s="2">
        <v>0.8</v>
      </c>
      <c r="R4689" t="s">
        <v>29</v>
      </c>
      <c r="S4689" t="s">
        <v>59</v>
      </c>
      <c r="T4689" t="s">
        <v>1646</v>
      </c>
      <c r="U4689" t="s">
        <v>232</v>
      </c>
      <c r="V4689" t="s">
        <v>52</v>
      </c>
      <c r="W4689">
        <v>255</v>
      </c>
      <c r="X4689" s="1">
        <v>41713</v>
      </c>
      <c r="Y4689" t="s">
        <v>34</v>
      </c>
      <c r="Z4689" t="e" vm="33">
        <v>#VALUE!</v>
      </c>
      <c r="AA4689">
        <v>83701</v>
      </c>
      <c r="AB4689" t="e" cm="1" vm="2">
        <f t="array" ref="AB4689">_FV(Table1[[#This Row],[State]],"Country/region",TRUE)</f>
        <v>#VALUE!</v>
      </c>
    </row>
    <row r="4690" spans="1:28" x14ac:dyDescent="0.35">
      <c r="A4690" t="s">
        <v>1053</v>
      </c>
      <c r="B4690">
        <v>54</v>
      </c>
      <c r="C4690" t="s">
        <v>1054</v>
      </c>
      <c r="D4690" t="s">
        <v>46</v>
      </c>
      <c r="E4690">
        <f>YEAR(Table1[[#This Row],[Order Date]])</f>
        <v>2014</v>
      </c>
      <c r="F4690">
        <v>1</v>
      </c>
      <c r="G4690">
        <f>MONTH(Table1[[#This Row],[Order Date]])</f>
        <v>3</v>
      </c>
      <c r="H4690" s="1">
        <v>41711</v>
      </c>
      <c r="I4690">
        <v>44612</v>
      </c>
      <c r="J4690" t="s">
        <v>28</v>
      </c>
      <c r="K4690">
        <v>6</v>
      </c>
      <c r="L4690">
        <v>85.99</v>
      </c>
      <c r="M4690" s="2">
        <v>0.06</v>
      </c>
      <c r="N4690">
        <v>428.72300000000001</v>
      </c>
      <c r="O4690">
        <v>1.25</v>
      </c>
      <c r="P4690">
        <v>-147.71899999999999</v>
      </c>
      <c r="Q4690" s="2">
        <v>0.39</v>
      </c>
      <c r="R4690" t="s">
        <v>96</v>
      </c>
      <c r="S4690" t="s">
        <v>139</v>
      </c>
      <c r="T4690" t="s">
        <v>3017</v>
      </c>
      <c r="U4690" t="s">
        <v>105</v>
      </c>
      <c r="V4690" t="s">
        <v>68</v>
      </c>
      <c r="W4690">
        <v>6303</v>
      </c>
      <c r="X4690" s="1">
        <v>41713</v>
      </c>
      <c r="Y4690" t="s">
        <v>34</v>
      </c>
      <c r="Z4690" t="e" vm="11">
        <v>#VALUE!</v>
      </c>
      <c r="AA4690">
        <v>76028</v>
      </c>
      <c r="AB4690" t="e" cm="1" vm="2">
        <f t="array" ref="AB4690">_FV(Table1[[#This Row],[State]],"Country/region",TRUE)</f>
        <v>#VALUE!</v>
      </c>
    </row>
    <row r="4691" spans="1:28" x14ac:dyDescent="0.35">
      <c r="A4691" t="s">
        <v>676</v>
      </c>
      <c r="B4691">
        <v>54</v>
      </c>
      <c r="C4691" t="s">
        <v>619</v>
      </c>
      <c r="D4691" t="s">
        <v>38</v>
      </c>
      <c r="E4691">
        <f>YEAR(Table1[[#This Row],[Order Date]])</f>
        <v>2014</v>
      </c>
      <c r="F4691">
        <v>1</v>
      </c>
      <c r="G4691">
        <f>MONTH(Table1[[#This Row],[Order Date]])</f>
        <v>3</v>
      </c>
      <c r="H4691" s="1">
        <v>41711</v>
      </c>
      <c r="I4691">
        <v>23270</v>
      </c>
      <c r="J4691" t="s">
        <v>47</v>
      </c>
      <c r="K4691">
        <v>20</v>
      </c>
      <c r="L4691">
        <v>68.81</v>
      </c>
      <c r="M4691" s="2">
        <v>0.04</v>
      </c>
      <c r="N4691">
        <v>1460.42</v>
      </c>
      <c r="O4691">
        <v>60</v>
      </c>
      <c r="P4691">
        <v>-441.44</v>
      </c>
      <c r="Q4691" s="2">
        <v>0.41</v>
      </c>
      <c r="R4691" t="s">
        <v>29</v>
      </c>
      <c r="S4691" t="s">
        <v>49</v>
      </c>
      <c r="T4691" t="s">
        <v>987</v>
      </c>
      <c r="U4691" t="s">
        <v>214</v>
      </c>
      <c r="V4691" t="s">
        <v>76</v>
      </c>
      <c r="W4691">
        <v>3248</v>
      </c>
      <c r="X4691" s="1">
        <v>41715</v>
      </c>
      <c r="Y4691" t="s">
        <v>53</v>
      </c>
      <c r="Z4691" t="e" vm="14">
        <v>#VALUE!</v>
      </c>
      <c r="AA4691">
        <v>33311</v>
      </c>
      <c r="AB4691" t="e" cm="1" vm="2">
        <f t="array" ref="AB4691">_FV(Table1[[#This Row],[State]],"Country/region",TRUE)</f>
        <v>#VALUE!</v>
      </c>
    </row>
    <row r="4692" spans="1:28" x14ac:dyDescent="0.35">
      <c r="A4692" t="s">
        <v>133</v>
      </c>
      <c r="B4692">
        <v>54</v>
      </c>
      <c r="C4692" t="s">
        <v>134</v>
      </c>
      <c r="D4692" t="s">
        <v>46</v>
      </c>
      <c r="E4692">
        <f>YEAR(Table1[[#This Row],[Order Date]])</f>
        <v>2014</v>
      </c>
      <c r="F4692">
        <v>1</v>
      </c>
      <c r="G4692">
        <f>MONTH(Table1[[#This Row],[Order Date]])</f>
        <v>3</v>
      </c>
      <c r="H4692" s="1">
        <v>41711</v>
      </c>
      <c r="I4692">
        <v>34727</v>
      </c>
      <c r="J4692" t="s">
        <v>47</v>
      </c>
      <c r="K4692">
        <v>20</v>
      </c>
      <c r="L4692">
        <v>8.0399999999999991</v>
      </c>
      <c r="M4692" s="2">
        <v>0.1</v>
      </c>
      <c r="N4692">
        <v>159.71</v>
      </c>
      <c r="O4692">
        <v>8.94</v>
      </c>
      <c r="P4692">
        <v>-114.4135</v>
      </c>
      <c r="Q4692" s="2">
        <v>0.4</v>
      </c>
      <c r="R4692" t="s">
        <v>29</v>
      </c>
      <c r="S4692" t="s">
        <v>30</v>
      </c>
      <c r="T4692" t="s">
        <v>1289</v>
      </c>
      <c r="U4692" t="s">
        <v>67</v>
      </c>
      <c r="V4692" t="s">
        <v>33</v>
      </c>
      <c r="W4692">
        <v>4884</v>
      </c>
      <c r="X4692" s="1">
        <v>41715</v>
      </c>
      <c r="Y4692" t="s">
        <v>42</v>
      </c>
      <c r="Z4692" t="e" vm="15">
        <v>#VALUE!</v>
      </c>
      <c r="AA4692">
        <v>11729</v>
      </c>
      <c r="AB4692" t="e" cm="1" vm="2">
        <f t="array" ref="AB4692">_FV(Table1[[#This Row],[State]],"Country/region",TRUE)</f>
        <v>#VALUE!</v>
      </c>
    </row>
    <row r="4693" spans="1:28" x14ac:dyDescent="0.35">
      <c r="A4693" t="s">
        <v>676</v>
      </c>
      <c r="B4693">
        <v>54</v>
      </c>
      <c r="C4693" t="s">
        <v>619</v>
      </c>
      <c r="D4693" t="s">
        <v>38</v>
      </c>
      <c r="E4693">
        <f>YEAR(Table1[[#This Row],[Order Date]])</f>
        <v>2014</v>
      </c>
      <c r="F4693">
        <v>1</v>
      </c>
      <c r="G4693">
        <f>MONTH(Table1[[#This Row],[Order Date]])</f>
        <v>3</v>
      </c>
      <c r="H4693" s="1">
        <v>41711</v>
      </c>
      <c r="I4693">
        <v>23270</v>
      </c>
      <c r="J4693" t="s">
        <v>47</v>
      </c>
      <c r="K4693">
        <v>42</v>
      </c>
      <c r="L4693">
        <v>195.99</v>
      </c>
      <c r="M4693" s="2">
        <v>0.05</v>
      </c>
      <c r="N4693">
        <v>6659.7415000000001</v>
      </c>
      <c r="O4693">
        <v>3.99</v>
      </c>
      <c r="P4693">
        <v>1647.7470000000001</v>
      </c>
      <c r="Q4693" s="2">
        <v>0.59</v>
      </c>
      <c r="R4693" t="s">
        <v>96</v>
      </c>
      <c r="S4693" t="s">
        <v>30</v>
      </c>
      <c r="T4693" t="s">
        <v>3241</v>
      </c>
      <c r="U4693" t="s">
        <v>105</v>
      </c>
      <c r="V4693" t="s">
        <v>76</v>
      </c>
      <c r="W4693">
        <v>3249</v>
      </c>
      <c r="X4693" s="1">
        <v>41716</v>
      </c>
      <c r="Y4693" t="s">
        <v>42</v>
      </c>
      <c r="Z4693" t="e" vm="14">
        <v>#VALUE!</v>
      </c>
      <c r="AA4693">
        <v>33311</v>
      </c>
      <c r="AB4693" t="e" cm="1" vm="2">
        <f t="array" ref="AB4693">_FV(Table1[[#This Row],[State]],"Country/region",TRUE)</f>
        <v>#VALUE!</v>
      </c>
    </row>
    <row r="4694" spans="1:28" x14ac:dyDescent="0.35">
      <c r="A4694" t="s">
        <v>3327</v>
      </c>
      <c r="B4694">
        <v>54</v>
      </c>
      <c r="C4694" t="s">
        <v>2035</v>
      </c>
      <c r="D4694" t="s">
        <v>46</v>
      </c>
      <c r="E4694">
        <f>YEAR(Table1[[#This Row],[Order Date]])</f>
        <v>2014</v>
      </c>
      <c r="F4694">
        <v>1</v>
      </c>
      <c r="G4694">
        <f>MONTH(Table1[[#This Row],[Order Date]])</f>
        <v>3</v>
      </c>
      <c r="H4694" s="1">
        <v>41712</v>
      </c>
      <c r="I4694">
        <v>24548</v>
      </c>
      <c r="J4694" t="s">
        <v>28</v>
      </c>
      <c r="K4694">
        <v>32</v>
      </c>
      <c r="L4694">
        <v>7.96</v>
      </c>
      <c r="M4694" s="2">
        <v>0.04</v>
      </c>
      <c r="N4694">
        <v>269.3</v>
      </c>
      <c r="O4694">
        <v>4.95</v>
      </c>
      <c r="P4694">
        <v>22.38</v>
      </c>
      <c r="Q4694" s="2">
        <v>0.41</v>
      </c>
      <c r="R4694" t="s">
        <v>48</v>
      </c>
      <c r="S4694" t="s">
        <v>30</v>
      </c>
      <c r="T4694" t="s">
        <v>1759</v>
      </c>
      <c r="U4694" t="s">
        <v>82</v>
      </c>
      <c r="V4694" t="s">
        <v>52</v>
      </c>
      <c r="W4694">
        <v>3440</v>
      </c>
      <c r="X4694" s="1">
        <v>41713</v>
      </c>
      <c r="Y4694" t="s">
        <v>42</v>
      </c>
      <c r="Z4694" t="e" vm="4">
        <v>#VALUE!</v>
      </c>
      <c r="AA4694">
        <v>95677</v>
      </c>
      <c r="AB4694" t="e" cm="1" vm="2">
        <f t="array" ref="AB4694">_FV(Table1[[#This Row],[State]],"Country/region",TRUE)</f>
        <v>#VALUE!</v>
      </c>
    </row>
    <row r="4695" spans="1:28" x14ac:dyDescent="0.35">
      <c r="A4695" t="s">
        <v>1384</v>
      </c>
      <c r="B4695">
        <v>54</v>
      </c>
      <c r="C4695" t="s">
        <v>1385</v>
      </c>
      <c r="D4695" t="s">
        <v>27</v>
      </c>
      <c r="E4695">
        <f>YEAR(Table1[[#This Row],[Order Date]])</f>
        <v>2014</v>
      </c>
      <c r="F4695">
        <v>1</v>
      </c>
      <c r="G4695">
        <f>MONTH(Table1[[#This Row],[Order Date]])</f>
        <v>3</v>
      </c>
      <c r="H4695" s="1">
        <v>41713</v>
      </c>
      <c r="I4695">
        <v>20967</v>
      </c>
      <c r="J4695" t="s">
        <v>28</v>
      </c>
      <c r="K4695">
        <v>50</v>
      </c>
      <c r="L4695">
        <v>599.99</v>
      </c>
      <c r="M4695" s="2">
        <v>0.09</v>
      </c>
      <c r="N4695">
        <v>28664.52</v>
      </c>
      <c r="O4695">
        <v>24.49</v>
      </c>
      <c r="P4695">
        <v>13340.26</v>
      </c>
      <c r="Q4695" s="2">
        <v>0.37</v>
      </c>
      <c r="R4695" t="s">
        <v>96</v>
      </c>
      <c r="S4695" t="s">
        <v>40</v>
      </c>
      <c r="T4695" t="s">
        <v>2635</v>
      </c>
      <c r="U4695" t="s">
        <v>192</v>
      </c>
      <c r="V4695" t="s">
        <v>76</v>
      </c>
      <c r="W4695">
        <v>2909</v>
      </c>
      <c r="X4695" s="1">
        <v>41713</v>
      </c>
      <c r="Y4695" t="s">
        <v>34</v>
      </c>
      <c r="Z4695" t="e" vm="35">
        <v>#VALUE!</v>
      </c>
      <c r="AA4695">
        <v>72143</v>
      </c>
      <c r="AB4695" t="e" cm="1" vm="2">
        <f t="array" ref="AB4695">_FV(Table1[[#This Row],[State]],"Country/region",TRUE)</f>
        <v>#VALUE!</v>
      </c>
    </row>
    <row r="4696" spans="1:28" x14ac:dyDescent="0.35">
      <c r="A4696" t="s">
        <v>90</v>
      </c>
      <c r="B4696">
        <v>54</v>
      </c>
      <c r="C4696" t="s">
        <v>91</v>
      </c>
      <c r="D4696" t="s">
        <v>46</v>
      </c>
      <c r="E4696">
        <f>YEAR(Table1[[#This Row],[Order Date]])</f>
        <v>2014</v>
      </c>
      <c r="F4696">
        <v>1</v>
      </c>
      <c r="G4696">
        <f>MONTH(Table1[[#This Row],[Order Date]])</f>
        <v>3</v>
      </c>
      <c r="H4696" s="1">
        <v>41713</v>
      </c>
      <c r="I4696">
        <v>37121</v>
      </c>
      <c r="J4696" t="s">
        <v>39</v>
      </c>
      <c r="K4696">
        <v>44</v>
      </c>
      <c r="L4696">
        <v>216.6</v>
      </c>
      <c r="M4696" s="2">
        <v>0.01</v>
      </c>
      <c r="N4696">
        <v>9499.2999999999993</v>
      </c>
      <c r="O4696">
        <v>64.2</v>
      </c>
      <c r="P4696">
        <v>618.36</v>
      </c>
      <c r="Q4696" s="2">
        <v>0.59</v>
      </c>
      <c r="R4696" t="s">
        <v>48</v>
      </c>
      <c r="S4696" t="s">
        <v>49</v>
      </c>
      <c r="T4696" t="s">
        <v>3154</v>
      </c>
      <c r="U4696" t="s">
        <v>51</v>
      </c>
      <c r="V4696" t="s">
        <v>68</v>
      </c>
      <c r="W4696">
        <v>5214</v>
      </c>
      <c r="X4696" s="1">
        <v>41714</v>
      </c>
      <c r="Y4696" t="s">
        <v>53</v>
      </c>
      <c r="Z4696" t="e" vm="9">
        <v>#VALUE!</v>
      </c>
      <c r="AA4696">
        <v>68847</v>
      </c>
      <c r="AB4696" t="e" cm="1" vm="2">
        <f t="array" ref="AB4696">_FV(Table1[[#This Row],[State]],"Country/region",TRUE)</f>
        <v>#VALUE!</v>
      </c>
    </row>
    <row r="4697" spans="1:28" x14ac:dyDescent="0.35">
      <c r="A4697" t="s">
        <v>3328</v>
      </c>
      <c r="B4697">
        <v>54</v>
      </c>
      <c r="C4697" t="s">
        <v>602</v>
      </c>
      <c r="D4697" t="s">
        <v>46</v>
      </c>
      <c r="E4697">
        <f>YEAR(Table1[[#This Row],[Order Date]])</f>
        <v>2014</v>
      </c>
      <c r="F4697">
        <v>1</v>
      </c>
      <c r="G4697">
        <f>MONTH(Table1[[#This Row],[Order Date]])</f>
        <v>3</v>
      </c>
      <c r="H4697" s="1">
        <v>41713</v>
      </c>
      <c r="I4697">
        <v>24070</v>
      </c>
      <c r="J4697" t="s">
        <v>28</v>
      </c>
      <c r="K4697">
        <v>3</v>
      </c>
      <c r="L4697">
        <v>140.81</v>
      </c>
      <c r="M4697" s="2">
        <v>0.1</v>
      </c>
      <c r="N4697">
        <v>431.29</v>
      </c>
      <c r="O4697">
        <v>24.49</v>
      </c>
      <c r="P4697">
        <v>-164.59</v>
      </c>
      <c r="Q4697" s="2">
        <v>0.56999999999999995</v>
      </c>
      <c r="R4697" t="s">
        <v>48</v>
      </c>
      <c r="S4697" t="s">
        <v>40</v>
      </c>
      <c r="T4697" t="s">
        <v>2551</v>
      </c>
      <c r="U4697" t="s">
        <v>51</v>
      </c>
      <c r="V4697" t="s">
        <v>68</v>
      </c>
      <c r="W4697">
        <v>3369</v>
      </c>
      <c r="X4697" s="1">
        <v>41714</v>
      </c>
      <c r="Y4697" t="s">
        <v>34</v>
      </c>
      <c r="Z4697" t="e" vm="40">
        <v>#VALUE!</v>
      </c>
      <c r="AA4697">
        <v>66044</v>
      </c>
      <c r="AB4697" t="e" cm="1" vm="2">
        <f t="array" ref="AB4697">_FV(Table1[[#This Row],[State]],"Country/region",TRUE)</f>
        <v>#VALUE!</v>
      </c>
    </row>
    <row r="4698" spans="1:28" x14ac:dyDescent="0.35">
      <c r="A4698" t="s">
        <v>2549</v>
      </c>
      <c r="B4698">
        <v>54</v>
      </c>
      <c r="C4698" t="s">
        <v>602</v>
      </c>
      <c r="D4698" t="s">
        <v>46</v>
      </c>
      <c r="E4698">
        <f>YEAR(Table1[[#This Row],[Order Date]])</f>
        <v>2014</v>
      </c>
      <c r="F4698">
        <v>1</v>
      </c>
      <c r="G4698">
        <f>MONTH(Table1[[#This Row],[Order Date]])</f>
        <v>3</v>
      </c>
      <c r="H4698" s="1">
        <v>41713</v>
      </c>
      <c r="I4698">
        <v>24070</v>
      </c>
      <c r="J4698" t="s">
        <v>28</v>
      </c>
      <c r="K4698">
        <v>48</v>
      </c>
      <c r="L4698">
        <v>5.58</v>
      </c>
      <c r="M4698" s="2">
        <v>0</v>
      </c>
      <c r="N4698">
        <v>294.26</v>
      </c>
      <c r="O4698">
        <v>0.7</v>
      </c>
      <c r="P4698">
        <v>88.8</v>
      </c>
      <c r="Q4698" s="2">
        <v>0.6</v>
      </c>
      <c r="R4698" t="s">
        <v>29</v>
      </c>
      <c r="S4698" t="s">
        <v>59</v>
      </c>
      <c r="T4698" t="s">
        <v>3177</v>
      </c>
      <c r="U4698" t="s">
        <v>88</v>
      </c>
      <c r="V4698" t="s">
        <v>68</v>
      </c>
      <c r="W4698">
        <v>3370</v>
      </c>
      <c r="X4698" s="1">
        <v>41714</v>
      </c>
      <c r="Y4698" t="s">
        <v>42</v>
      </c>
      <c r="Z4698" t="e" vm="40">
        <v>#VALUE!</v>
      </c>
      <c r="AA4698">
        <v>66048</v>
      </c>
      <c r="AB4698" t="e" cm="1" vm="2">
        <f t="array" ref="AB4698">_FV(Table1[[#This Row],[State]],"Country/region",TRUE)</f>
        <v>#VALUE!</v>
      </c>
    </row>
    <row r="4699" spans="1:28" x14ac:dyDescent="0.35">
      <c r="A4699" t="s">
        <v>2851</v>
      </c>
      <c r="B4699">
        <v>54</v>
      </c>
      <c r="C4699" t="s">
        <v>2516</v>
      </c>
      <c r="D4699" t="s">
        <v>57</v>
      </c>
      <c r="E4699">
        <f>YEAR(Table1[[#This Row],[Order Date]])</f>
        <v>2014</v>
      </c>
      <c r="F4699">
        <v>1</v>
      </c>
      <c r="G4699">
        <f>MONTH(Table1[[#This Row],[Order Date]])</f>
        <v>3</v>
      </c>
      <c r="H4699" s="1">
        <v>41713</v>
      </c>
      <c r="I4699">
        <v>11109</v>
      </c>
      <c r="J4699" t="s">
        <v>131</v>
      </c>
      <c r="K4699">
        <v>18</v>
      </c>
      <c r="L4699">
        <v>7.4</v>
      </c>
      <c r="M4699" s="2">
        <v>0.08</v>
      </c>
      <c r="N4699">
        <v>130.38</v>
      </c>
      <c r="O4699">
        <v>1.71</v>
      </c>
      <c r="P4699">
        <v>31.52</v>
      </c>
      <c r="Q4699" s="2">
        <v>0.4</v>
      </c>
      <c r="R4699" t="s">
        <v>29</v>
      </c>
      <c r="S4699" t="s">
        <v>59</v>
      </c>
      <c r="T4699" t="s">
        <v>3003</v>
      </c>
      <c r="U4699" t="s">
        <v>61</v>
      </c>
      <c r="V4699" t="s">
        <v>76</v>
      </c>
      <c r="W4699">
        <v>1541</v>
      </c>
      <c r="X4699" s="1">
        <v>41714</v>
      </c>
      <c r="Y4699" t="s">
        <v>34</v>
      </c>
      <c r="Z4699" t="e" vm="19">
        <v>#VALUE!</v>
      </c>
      <c r="AA4699">
        <v>29801</v>
      </c>
      <c r="AB4699" t="e" cm="1" vm="2">
        <f t="array" ref="AB4699">_FV(Table1[[#This Row],[State]],"Country/region",TRUE)</f>
        <v>#VALUE!</v>
      </c>
    </row>
    <row r="4700" spans="1:28" x14ac:dyDescent="0.35">
      <c r="A4700" t="s">
        <v>3328</v>
      </c>
      <c r="B4700">
        <v>54</v>
      </c>
      <c r="C4700" t="s">
        <v>602</v>
      </c>
      <c r="D4700" t="s">
        <v>46</v>
      </c>
      <c r="E4700">
        <f>YEAR(Table1[[#This Row],[Order Date]])</f>
        <v>2014</v>
      </c>
      <c r="F4700">
        <v>1</v>
      </c>
      <c r="G4700">
        <f>MONTH(Table1[[#This Row],[Order Date]])</f>
        <v>3</v>
      </c>
      <c r="H4700" s="1">
        <v>41713</v>
      </c>
      <c r="I4700">
        <v>24070</v>
      </c>
      <c r="J4700" t="s">
        <v>28</v>
      </c>
      <c r="K4700">
        <v>36</v>
      </c>
      <c r="L4700">
        <v>4.91</v>
      </c>
      <c r="M4700" s="2">
        <v>0.1</v>
      </c>
      <c r="N4700">
        <v>170.42</v>
      </c>
      <c r="O4700">
        <v>4.97</v>
      </c>
      <c r="P4700">
        <v>-98.313500000000005</v>
      </c>
      <c r="Q4700" s="2">
        <v>0.38</v>
      </c>
      <c r="R4700" t="s">
        <v>29</v>
      </c>
      <c r="S4700" t="s">
        <v>30</v>
      </c>
      <c r="T4700" t="s">
        <v>1921</v>
      </c>
      <c r="U4700" t="s">
        <v>67</v>
      </c>
      <c r="V4700" t="s">
        <v>68</v>
      </c>
      <c r="W4700">
        <v>3368</v>
      </c>
      <c r="X4700" s="1">
        <v>41714</v>
      </c>
      <c r="Y4700" t="s">
        <v>34</v>
      </c>
      <c r="Z4700" t="e" vm="40">
        <v>#VALUE!</v>
      </c>
      <c r="AA4700">
        <v>66044</v>
      </c>
      <c r="AB4700" t="e" cm="1" vm="2">
        <f t="array" ref="AB4700">_FV(Table1[[#This Row],[State]],"Country/region",TRUE)</f>
        <v>#VALUE!</v>
      </c>
    </row>
    <row r="4701" spans="1:28" x14ac:dyDescent="0.35">
      <c r="A4701" t="s">
        <v>349</v>
      </c>
      <c r="B4701">
        <v>54</v>
      </c>
      <c r="C4701" t="s">
        <v>350</v>
      </c>
      <c r="D4701" t="s">
        <v>46</v>
      </c>
      <c r="E4701">
        <f>YEAR(Table1[[#This Row],[Order Date]])</f>
        <v>2014</v>
      </c>
      <c r="F4701">
        <v>1</v>
      </c>
      <c r="G4701">
        <f>MONTH(Table1[[#This Row],[Order Date]])</f>
        <v>3</v>
      </c>
      <c r="H4701" s="1">
        <v>41713</v>
      </c>
      <c r="I4701">
        <v>57479</v>
      </c>
      <c r="J4701" t="s">
        <v>28</v>
      </c>
      <c r="K4701">
        <v>37</v>
      </c>
      <c r="L4701">
        <v>3.75</v>
      </c>
      <c r="M4701" s="2">
        <v>7.0000000000000007E-2</v>
      </c>
      <c r="N4701">
        <v>132.12</v>
      </c>
      <c r="O4701">
        <v>0.5</v>
      </c>
      <c r="P4701">
        <v>54.78</v>
      </c>
      <c r="Q4701" s="2">
        <v>0.37</v>
      </c>
      <c r="R4701" t="s">
        <v>29</v>
      </c>
      <c r="S4701" t="s">
        <v>30</v>
      </c>
      <c r="T4701" t="s">
        <v>2443</v>
      </c>
      <c r="U4701" t="s">
        <v>210</v>
      </c>
      <c r="V4701" t="s">
        <v>33</v>
      </c>
      <c r="W4701">
        <v>8053</v>
      </c>
      <c r="X4701" s="1">
        <v>41714</v>
      </c>
      <c r="Y4701" t="s">
        <v>34</v>
      </c>
      <c r="Z4701" t="e" vm="1">
        <v>#VALUE!</v>
      </c>
      <c r="AA4701">
        <v>15122</v>
      </c>
      <c r="AB4701" t="e" cm="1" vm="2">
        <f t="array" ref="AB4701">_FV(Table1[[#This Row],[State]],"Country/region",TRUE)</f>
        <v>#VALUE!</v>
      </c>
    </row>
    <row r="4702" spans="1:28" x14ac:dyDescent="0.35">
      <c r="A4702" t="s">
        <v>1384</v>
      </c>
      <c r="B4702">
        <v>54</v>
      </c>
      <c r="C4702" t="s">
        <v>1385</v>
      </c>
      <c r="D4702" t="s">
        <v>27</v>
      </c>
      <c r="E4702">
        <f>YEAR(Table1[[#This Row],[Order Date]])</f>
        <v>2014</v>
      </c>
      <c r="F4702">
        <v>1</v>
      </c>
      <c r="G4702">
        <f>MONTH(Table1[[#This Row],[Order Date]])</f>
        <v>3</v>
      </c>
      <c r="H4702" s="1">
        <v>41713</v>
      </c>
      <c r="I4702">
        <v>20967</v>
      </c>
      <c r="J4702" t="s">
        <v>28</v>
      </c>
      <c r="K4702">
        <v>6</v>
      </c>
      <c r="L4702">
        <v>125.99</v>
      </c>
      <c r="M4702" s="2">
        <v>0.03</v>
      </c>
      <c r="N4702">
        <v>635.7405</v>
      </c>
      <c r="O4702">
        <v>8.08</v>
      </c>
      <c r="P4702">
        <v>-397.529</v>
      </c>
      <c r="Q4702" s="2">
        <v>0.56999999999999995</v>
      </c>
      <c r="R4702" t="s">
        <v>96</v>
      </c>
      <c r="S4702" t="s">
        <v>30</v>
      </c>
      <c r="T4702" t="s">
        <v>2831</v>
      </c>
      <c r="U4702" t="s">
        <v>105</v>
      </c>
      <c r="V4702" t="s">
        <v>76</v>
      </c>
      <c r="W4702">
        <v>2910</v>
      </c>
      <c r="X4702" s="1">
        <v>41714</v>
      </c>
      <c r="Y4702" t="s">
        <v>34</v>
      </c>
      <c r="Z4702" t="e" vm="35">
        <v>#VALUE!</v>
      </c>
      <c r="AA4702">
        <v>72143</v>
      </c>
      <c r="AB4702" t="e" cm="1" vm="2">
        <f t="array" ref="AB4702">_FV(Table1[[#This Row],[State]],"Country/region",TRUE)</f>
        <v>#VALUE!</v>
      </c>
    </row>
    <row r="4703" spans="1:28" x14ac:dyDescent="0.35">
      <c r="A4703" t="s">
        <v>1471</v>
      </c>
      <c r="B4703">
        <v>54</v>
      </c>
      <c r="C4703" t="s">
        <v>1391</v>
      </c>
      <c r="D4703" t="s">
        <v>38</v>
      </c>
      <c r="E4703">
        <f>YEAR(Table1[[#This Row],[Order Date]])</f>
        <v>2014</v>
      </c>
      <c r="F4703">
        <v>1</v>
      </c>
      <c r="G4703">
        <f>MONTH(Table1[[#This Row],[Order Date]])</f>
        <v>3</v>
      </c>
      <c r="H4703" s="1">
        <v>41713</v>
      </c>
      <c r="I4703">
        <v>55621</v>
      </c>
      <c r="J4703" t="s">
        <v>47</v>
      </c>
      <c r="K4703">
        <v>50</v>
      </c>
      <c r="L4703">
        <v>128.24</v>
      </c>
      <c r="M4703" s="2">
        <v>0.03</v>
      </c>
      <c r="N4703">
        <v>6356.68</v>
      </c>
      <c r="O4703">
        <v>12.65</v>
      </c>
      <c r="P4703">
        <v>1812.86</v>
      </c>
      <c r="Q4703" s="2"/>
      <c r="R4703" t="s">
        <v>48</v>
      </c>
      <c r="S4703" t="s">
        <v>80</v>
      </c>
      <c r="T4703" t="s">
        <v>1482</v>
      </c>
      <c r="U4703" t="s">
        <v>51</v>
      </c>
      <c r="V4703" t="s">
        <v>76</v>
      </c>
      <c r="W4703">
        <v>7770</v>
      </c>
      <c r="X4703" s="1">
        <v>41715</v>
      </c>
      <c r="Y4703" t="s">
        <v>34</v>
      </c>
      <c r="Z4703" t="e" vm="47">
        <v>#VALUE!</v>
      </c>
      <c r="AA4703">
        <v>27360</v>
      </c>
      <c r="AB4703" t="e" cm="1" vm="2">
        <f t="array" ref="AB4703">_FV(Table1[[#This Row],[State]],"Country/region",TRUE)</f>
        <v>#VALUE!</v>
      </c>
    </row>
    <row r="4704" spans="1:28" x14ac:dyDescent="0.35">
      <c r="A4704" t="s">
        <v>2257</v>
      </c>
      <c r="B4704">
        <v>54</v>
      </c>
      <c r="C4704" t="s">
        <v>1703</v>
      </c>
      <c r="D4704" t="s">
        <v>27</v>
      </c>
      <c r="E4704">
        <f>YEAR(Table1[[#This Row],[Order Date]])</f>
        <v>2014</v>
      </c>
      <c r="F4704">
        <v>1</v>
      </c>
      <c r="G4704">
        <f>MONTH(Table1[[#This Row],[Order Date]])</f>
        <v>3</v>
      </c>
      <c r="H4704" s="1">
        <v>41713</v>
      </c>
      <c r="I4704">
        <v>3526</v>
      </c>
      <c r="J4704" t="s">
        <v>47</v>
      </c>
      <c r="K4704">
        <v>20</v>
      </c>
      <c r="L4704">
        <v>12.07</v>
      </c>
      <c r="M4704" s="2">
        <v>0.08</v>
      </c>
      <c r="N4704">
        <v>246.06</v>
      </c>
      <c r="O4704">
        <v>6.2</v>
      </c>
      <c r="P4704">
        <v>20.67</v>
      </c>
      <c r="Q4704" s="2">
        <v>0.52</v>
      </c>
      <c r="R4704" t="s">
        <v>48</v>
      </c>
      <c r="S4704" t="s">
        <v>59</v>
      </c>
      <c r="T4704" t="s">
        <v>2980</v>
      </c>
      <c r="U4704" t="s">
        <v>82</v>
      </c>
      <c r="V4704" t="s">
        <v>52</v>
      </c>
      <c r="W4704">
        <v>515</v>
      </c>
      <c r="X4704" s="1">
        <v>41715</v>
      </c>
      <c r="Y4704" t="s">
        <v>34</v>
      </c>
      <c r="Z4704" t="e" vm="4">
        <v>#VALUE!</v>
      </c>
      <c r="AA4704">
        <v>94513</v>
      </c>
      <c r="AB4704" t="e" cm="1" vm="2">
        <f t="array" ref="AB4704">_FV(Table1[[#This Row],[State]],"Country/region",TRUE)</f>
        <v>#VALUE!</v>
      </c>
    </row>
    <row r="4705" spans="1:28" x14ac:dyDescent="0.35">
      <c r="A4705" t="s">
        <v>1471</v>
      </c>
      <c r="B4705">
        <v>54</v>
      </c>
      <c r="C4705" t="s">
        <v>1391</v>
      </c>
      <c r="D4705" t="s">
        <v>38</v>
      </c>
      <c r="E4705">
        <f>YEAR(Table1[[#This Row],[Order Date]])</f>
        <v>2014</v>
      </c>
      <c r="F4705">
        <v>1</v>
      </c>
      <c r="G4705">
        <f>MONTH(Table1[[#This Row],[Order Date]])</f>
        <v>3</v>
      </c>
      <c r="H4705" s="1">
        <v>41713</v>
      </c>
      <c r="I4705">
        <v>55621</v>
      </c>
      <c r="J4705" t="s">
        <v>47</v>
      </c>
      <c r="K4705">
        <v>47</v>
      </c>
      <c r="L4705">
        <v>4.28</v>
      </c>
      <c r="M4705" s="2">
        <v>0.09</v>
      </c>
      <c r="N4705">
        <v>193.15</v>
      </c>
      <c r="O4705">
        <v>0.94</v>
      </c>
      <c r="P4705">
        <v>27.76</v>
      </c>
      <c r="Q4705" s="2">
        <v>0.56000000000000005</v>
      </c>
      <c r="R4705" t="s">
        <v>29</v>
      </c>
      <c r="S4705" t="s">
        <v>59</v>
      </c>
      <c r="T4705" t="s">
        <v>329</v>
      </c>
      <c r="U4705" t="s">
        <v>88</v>
      </c>
      <c r="V4705" t="s">
        <v>76</v>
      </c>
      <c r="W4705">
        <v>7771</v>
      </c>
      <c r="X4705" s="1">
        <v>41720</v>
      </c>
      <c r="Y4705" t="s">
        <v>34</v>
      </c>
      <c r="Z4705" t="e" vm="47">
        <v>#VALUE!</v>
      </c>
      <c r="AA4705">
        <v>27360</v>
      </c>
      <c r="AB4705" t="e" cm="1" vm="2">
        <f t="array" ref="AB4705">_FV(Table1[[#This Row],[State]],"Country/region",TRUE)</f>
        <v>#VALUE!</v>
      </c>
    </row>
    <row r="4706" spans="1:28" x14ac:dyDescent="0.35">
      <c r="A4706" t="s">
        <v>865</v>
      </c>
      <c r="B4706">
        <v>54</v>
      </c>
      <c r="C4706" t="s">
        <v>2608</v>
      </c>
      <c r="D4706" t="s">
        <v>27</v>
      </c>
      <c r="E4706">
        <f>YEAR(Table1[[#This Row],[Order Date]])</f>
        <v>2014</v>
      </c>
      <c r="F4706">
        <v>1</v>
      </c>
      <c r="G4706">
        <f>MONTH(Table1[[#This Row],[Order Date]])</f>
        <v>3</v>
      </c>
      <c r="H4706" s="1">
        <v>41713</v>
      </c>
      <c r="I4706">
        <v>50309</v>
      </c>
      <c r="J4706" t="s">
        <v>47</v>
      </c>
      <c r="K4706">
        <v>36</v>
      </c>
      <c r="L4706">
        <v>6.98</v>
      </c>
      <c r="M4706" s="2">
        <v>0.08</v>
      </c>
      <c r="N4706">
        <v>243.18</v>
      </c>
      <c r="O4706">
        <v>9.69</v>
      </c>
      <c r="P4706">
        <v>-314.22000000000003</v>
      </c>
      <c r="Q4706" s="2">
        <v>0.83</v>
      </c>
      <c r="R4706" t="s">
        <v>29</v>
      </c>
      <c r="S4706" t="s">
        <v>30</v>
      </c>
      <c r="T4706" t="s">
        <v>2199</v>
      </c>
      <c r="U4706" t="s">
        <v>32</v>
      </c>
      <c r="V4706" t="s">
        <v>68</v>
      </c>
      <c r="W4706">
        <v>7050</v>
      </c>
      <c r="X4706" s="1">
        <v>41720</v>
      </c>
      <c r="Y4706" t="s">
        <v>34</v>
      </c>
      <c r="Z4706" t="e" vm="25">
        <v>#VALUE!</v>
      </c>
      <c r="AA4706">
        <v>53150</v>
      </c>
      <c r="AB4706" t="e" cm="1" vm="2">
        <f t="array" ref="AB4706">_FV(Table1[[#This Row],[State]],"Country/region",TRUE)</f>
        <v>#VALUE!</v>
      </c>
    </row>
    <row r="4707" spans="1:28" x14ac:dyDescent="0.35">
      <c r="A4707" t="s">
        <v>1109</v>
      </c>
      <c r="B4707">
        <v>54</v>
      </c>
      <c r="C4707" t="s">
        <v>1110</v>
      </c>
      <c r="D4707" t="s">
        <v>46</v>
      </c>
      <c r="E4707">
        <f>YEAR(Table1[[#This Row],[Order Date]])</f>
        <v>2014</v>
      </c>
      <c r="F4707">
        <v>1</v>
      </c>
      <c r="G4707">
        <f>MONTH(Table1[[#This Row],[Order Date]])</f>
        <v>3</v>
      </c>
      <c r="H4707" s="1">
        <v>41714</v>
      </c>
      <c r="I4707">
        <v>11968</v>
      </c>
      <c r="J4707" t="s">
        <v>47</v>
      </c>
      <c r="K4707">
        <v>31</v>
      </c>
      <c r="L4707">
        <v>3.38</v>
      </c>
      <c r="M4707" s="2">
        <v>0.04</v>
      </c>
      <c r="N4707">
        <v>109.49</v>
      </c>
      <c r="O4707">
        <v>0.85</v>
      </c>
      <c r="P4707">
        <v>26.09</v>
      </c>
      <c r="Q4707" s="2">
        <v>0.48</v>
      </c>
      <c r="R4707" t="s">
        <v>29</v>
      </c>
      <c r="S4707" t="s">
        <v>59</v>
      </c>
      <c r="T4707" t="s">
        <v>1381</v>
      </c>
      <c r="U4707" t="s">
        <v>88</v>
      </c>
      <c r="V4707" t="s">
        <v>68</v>
      </c>
      <c r="W4707">
        <v>1659</v>
      </c>
      <c r="X4707" s="1">
        <v>41714</v>
      </c>
      <c r="Y4707" t="s">
        <v>34</v>
      </c>
      <c r="Z4707" t="e" vm="38">
        <v>#VALUE!</v>
      </c>
      <c r="AA4707">
        <v>46307</v>
      </c>
      <c r="AB4707" t="e" cm="1" vm="2">
        <f t="array" ref="AB4707">_FV(Table1[[#This Row],[State]],"Country/region",TRUE)</f>
        <v>#VALUE!</v>
      </c>
    </row>
    <row r="4708" spans="1:28" x14ac:dyDescent="0.35">
      <c r="A4708" t="s">
        <v>3329</v>
      </c>
      <c r="B4708">
        <v>54</v>
      </c>
      <c r="C4708" t="s">
        <v>641</v>
      </c>
      <c r="D4708" t="s">
        <v>27</v>
      </c>
      <c r="E4708">
        <f>YEAR(Table1[[#This Row],[Order Date]])</f>
        <v>2014</v>
      </c>
      <c r="F4708">
        <v>1</v>
      </c>
      <c r="G4708">
        <f>MONTH(Table1[[#This Row],[Order Date]])</f>
        <v>3</v>
      </c>
      <c r="H4708" s="1">
        <v>41714</v>
      </c>
      <c r="I4708">
        <v>3911</v>
      </c>
      <c r="J4708" t="s">
        <v>39</v>
      </c>
      <c r="K4708">
        <v>24</v>
      </c>
      <c r="L4708">
        <v>15.7</v>
      </c>
      <c r="M4708" s="2">
        <v>0.1</v>
      </c>
      <c r="N4708">
        <v>370.72</v>
      </c>
      <c r="O4708">
        <v>11.25</v>
      </c>
      <c r="P4708">
        <v>-156.76</v>
      </c>
      <c r="Q4708" s="2">
        <v>0.6</v>
      </c>
      <c r="R4708" t="s">
        <v>29</v>
      </c>
      <c r="S4708" t="s">
        <v>30</v>
      </c>
      <c r="T4708" t="s">
        <v>2115</v>
      </c>
      <c r="U4708" t="s">
        <v>32</v>
      </c>
      <c r="V4708" t="s">
        <v>52</v>
      </c>
      <c r="W4708">
        <v>578</v>
      </c>
      <c r="X4708" s="1">
        <v>41714</v>
      </c>
      <c r="Y4708" t="s">
        <v>34</v>
      </c>
      <c r="Z4708" t="e" vm="4">
        <v>#VALUE!</v>
      </c>
      <c r="AA4708">
        <v>93405</v>
      </c>
      <c r="AB4708" t="e" cm="1" vm="2">
        <f t="array" ref="AB4708">_FV(Table1[[#This Row],[State]],"Country/region",TRUE)</f>
        <v>#VALUE!</v>
      </c>
    </row>
    <row r="4709" spans="1:28" x14ac:dyDescent="0.35">
      <c r="A4709" t="s">
        <v>143</v>
      </c>
      <c r="B4709">
        <v>54</v>
      </c>
      <c r="C4709" t="s">
        <v>2547</v>
      </c>
      <c r="D4709" t="s">
        <v>38</v>
      </c>
      <c r="E4709">
        <f>YEAR(Table1[[#This Row],[Order Date]])</f>
        <v>2014</v>
      </c>
      <c r="F4709">
        <v>1</v>
      </c>
      <c r="G4709">
        <f>MONTH(Table1[[#This Row],[Order Date]])</f>
        <v>3</v>
      </c>
      <c r="H4709" s="1">
        <v>41714</v>
      </c>
      <c r="I4709">
        <v>43239</v>
      </c>
      <c r="J4709" t="s">
        <v>39</v>
      </c>
      <c r="K4709">
        <v>14</v>
      </c>
      <c r="L4709">
        <v>18.940000000000001</v>
      </c>
      <c r="M4709" s="2">
        <v>0.02</v>
      </c>
      <c r="N4709">
        <v>270.25</v>
      </c>
      <c r="O4709">
        <v>1.49</v>
      </c>
      <c r="P4709">
        <v>100.895</v>
      </c>
      <c r="Q4709" s="2">
        <v>0.35</v>
      </c>
      <c r="R4709" t="s">
        <v>29</v>
      </c>
      <c r="S4709" t="s">
        <v>30</v>
      </c>
      <c r="T4709" t="s">
        <v>3059</v>
      </c>
      <c r="U4709" t="s">
        <v>67</v>
      </c>
      <c r="V4709" t="s">
        <v>76</v>
      </c>
      <c r="W4709">
        <v>6104</v>
      </c>
      <c r="X4709" s="1">
        <v>41716</v>
      </c>
      <c r="Y4709" t="s">
        <v>34</v>
      </c>
      <c r="Z4709" t="e" vm="47">
        <v>#VALUE!</v>
      </c>
      <c r="AA4709">
        <v>28110</v>
      </c>
      <c r="AB4709" t="e" cm="1" vm="2">
        <f t="array" ref="AB4709">_FV(Table1[[#This Row],[State]],"Country/region",TRUE)</f>
        <v>#VALUE!</v>
      </c>
    </row>
    <row r="4710" spans="1:28" x14ac:dyDescent="0.35">
      <c r="A4710" t="s">
        <v>847</v>
      </c>
      <c r="B4710">
        <v>54</v>
      </c>
      <c r="C4710" t="s">
        <v>1898</v>
      </c>
      <c r="D4710" t="s">
        <v>27</v>
      </c>
      <c r="E4710">
        <f>YEAR(Table1[[#This Row],[Order Date]])</f>
        <v>2014</v>
      </c>
      <c r="F4710">
        <v>1</v>
      </c>
      <c r="G4710">
        <f>MONTH(Table1[[#This Row],[Order Date]])</f>
        <v>3</v>
      </c>
      <c r="H4710" s="1">
        <v>41714</v>
      </c>
      <c r="I4710">
        <v>18789</v>
      </c>
      <c r="J4710" t="s">
        <v>28</v>
      </c>
      <c r="K4710">
        <v>50</v>
      </c>
      <c r="L4710">
        <v>30.98</v>
      </c>
      <c r="M4710" s="2">
        <v>0</v>
      </c>
      <c r="N4710">
        <v>1558.18</v>
      </c>
      <c r="O4710">
        <v>9.18</v>
      </c>
      <c r="P4710">
        <v>417.62</v>
      </c>
      <c r="Q4710" s="2">
        <v>0.4</v>
      </c>
      <c r="R4710" t="s">
        <v>29</v>
      </c>
      <c r="S4710" t="s">
        <v>30</v>
      </c>
      <c r="T4710" t="s">
        <v>1343</v>
      </c>
      <c r="U4710" t="s">
        <v>61</v>
      </c>
      <c r="V4710" t="s">
        <v>76</v>
      </c>
      <c r="W4710">
        <v>2601</v>
      </c>
      <c r="X4710" s="1">
        <v>41716</v>
      </c>
      <c r="Y4710" t="s">
        <v>34</v>
      </c>
      <c r="Z4710" t="e" vm="29">
        <v>#VALUE!</v>
      </c>
      <c r="AA4710">
        <v>40324</v>
      </c>
      <c r="AB4710" t="e" cm="1" vm="2">
        <f t="array" ref="AB4710">_FV(Table1[[#This Row],[State]],"Country/region",TRUE)</f>
        <v>#VALUE!</v>
      </c>
    </row>
    <row r="4711" spans="1:28" x14ac:dyDescent="0.35">
      <c r="A4711" t="s">
        <v>2614</v>
      </c>
      <c r="B4711">
        <v>54</v>
      </c>
      <c r="C4711" t="s">
        <v>669</v>
      </c>
      <c r="D4711" t="s">
        <v>46</v>
      </c>
      <c r="E4711">
        <f>YEAR(Table1[[#This Row],[Order Date]])</f>
        <v>2014</v>
      </c>
      <c r="F4711">
        <v>1</v>
      </c>
      <c r="G4711">
        <f>MONTH(Table1[[#This Row],[Order Date]])</f>
        <v>3</v>
      </c>
      <c r="H4711" s="1">
        <v>41714</v>
      </c>
      <c r="I4711">
        <v>3266</v>
      </c>
      <c r="J4711" t="s">
        <v>47</v>
      </c>
      <c r="K4711">
        <v>4</v>
      </c>
      <c r="L4711">
        <v>3.8</v>
      </c>
      <c r="M4711" s="2">
        <v>0.03</v>
      </c>
      <c r="N4711">
        <v>17.12</v>
      </c>
      <c r="O4711">
        <v>1.49</v>
      </c>
      <c r="P4711">
        <v>-2.5529999999999999</v>
      </c>
      <c r="Q4711" s="2">
        <v>0.38</v>
      </c>
      <c r="R4711" t="s">
        <v>29</v>
      </c>
      <c r="S4711" t="s">
        <v>30</v>
      </c>
      <c r="T4711" t="s">
        <v>738</v>
      </c>
      <c r="U4711" t="s">
        <v>67</v>
      </c>
      <c r="V4711" t="s">
        <v>68</v>
      </c>
      <c r="W4711">
        <v>473</v>
      </c>
      <c r="X4711" s="1">
        <v>41718</v>
      </c>
      <c r="Y4711" t="s">
        <v>34</v>
      </c>
      <c r="Z4711" t="e" vm="11">
        <v>#VALUE!</v>
      </c>
      <c r="AA4711">
        <v>78539</v>
      </c>
      <c r="AB4711" t="e" cm="1" vm="2">
        <f t="array" ref="AB4711">_FV(Table1[[#This Row],[State]],"Country/region",TRUE)</f>
        <v>#VALUE!</v>
      </c>
    </row>
    <row r="4712" spans="1:28" x14ac:dyDescent="0.35">
      <c r="A4712" t="s">
        <v>901</v>
      </c>
      <c r="B4712">
        <v>54</v>
      </c>
      <c r="C4712" t="s">
        <v>157</v>
      </c>
      <c r="D4712" t="s">
        <v>46</v>
      </c>
      <c r="E4712">
        <f>YEAR(Table1[[#This Row],[Order Date]])</f>
        <v>2014</v>
      </c>
      <c r="F4712">
        <v>1</v>
      </c>
      <c r="G4712">
        <f>MONTH(Table1[[#This Row],[Order Date]])</f>
        <v>3</v>
      </c>
      <c r="H4712" s="1">
        <v>41715</v>
      </c>
      <c r="I4712">
        <v>15205</v>
      </c>
      <c r="J4712" t="s">
        <v>58</v>
      </c>
      <c r="K4712">
        <v>42</v>
      </c>
      <c r="L4712">
        <v>39.979999999999997</v>
      </c>
      <c r="M4712" s="2">
        <v>0.02</v>
      </c>
      <c r="N4712">
        <v>1753.51</v>
      </c>
      <c r="O4712">
        <v>9.1999999999999993</v>
      </c>
      <c r="P4712">
        <v>155.72</v>
      </c>
      <c r="Q4712" s="2">
        <v>0.65</v>
      </c>
      <c r="R4712" t="s">
        <v>48</v>
      </c>
      <c r="S4712" t="s">
        <v>59</v>
      </c>
      <c r="T4712" t="s">
        <v>2247</v>
      </c>
      <c r="U4712" t="s">
        <v>82</v>
      </c>
      <c r="V4712" t="s">
        <v>68</v>
      </c>
      <c r="W4712">
        <v>2130</v>
      </c>
      <c r="X4712" s="1">
        <v>41716</v>
      </c>
      <c r="Y4712" t="s">
        <v>34</v>
      </c>
      <c r="Z4712" t="e" vm="16">
        <v>#VALUE!</v>
      </c>
      <c r="AA4712">
        <v>61032</v>
      </c>
      <c r="AB4712" t="e" cm="1" vm="2">
        <f t="array" ref="AB4712">_FV(Table1[[#This Row],[State]],"Country/region",TRUE)</f>
        <v>#VALUE!</v>
      </c>
    </row>
    <row r="4713" spans="1:28" x14ac:dyDescent="0.35">
      <c r="A4713" t="s">
        <v>3311</v>
      </c>
      <c r="B4713">
        <v>54</v>
      </c>
      <c r="C4713" t="s">
        <v>2359</v>
      </c>
      <c r="D4713" t="s">
        <v>57</v>
      </c>
      <c r="E4713">
        <f>YEAR(Table1[[#This Row],[Order Date]])</f>
        <v>2014</v>
      </c>
      <c r="F4713">
        <v>1</v>
      </c>
      <c r="G4713">
        <f>MONTH(Table1[[#This Row],[Order Date]])</f>
        <v>3</v>
      </c>
      <c r="H4713" s="1">
        <v>41715</v>
      </c>
      <c r="I4713">
        <v>53637</v>
      </c>
      <c r="J4713" t="s">
        <v>28</v>
      </c>
      <c r="K4713">
        <v>12</v>
      </c>
      <c r="L4713">
        <v>39.979999999999997</v>
      </c>
      <c r="M4713" s="2">
        <v>0.1</v>
      </c>
      <c r="N4713">
        <v>451.09</v>
      </c>
      <c r="O4713">
        <v>9.83</v>
      </c>
      <c r="P4713">
        <v>61.27</v>
      </c>
      <c r="Q4713" s="2">
        <v>0.4</v>
      </c>
      <c r="R4713" t="s">
        <v>29</v>
      </c>
      <c r="S4713" t="s">
        <v>30</v>
      </c>
      <c r="T4713" t="s">
        <v>2723</v>
      </c>
      <c r="U4713" t="s">
        <v>267</v>
      </c>
      <c r="V4713" t="s">
        <v>68</v>
      </c>
      <c r="W4713">
        <v>7514</v>
      </c>
      <c r="X4713" s="1">
        <v>41716</v>
      </c>
      <c r="Y4713" t="s">
        <v>42</v>
      </c>
      <c r="Z4713" t="e" vm="11">
        <v>#VALUE!</v>
      </c>
      <c r="AA4713">
        <v>76106</v>
      </c>
      <c r="AB4713" t="e" cm="1" vm="2">
        <f t="array" ref="AB4713">_FV(Table1[[#This Row],[State]],"Country/region",TRUE)</f>
        <v>#VALUE!</v>
      </c>
    </row>
    <row r="4714" spans="1:28" x14ac:dyDescent="0.35">
      <c r="A4714" t="s">
        <v>1308</v>
      </c>
      <c r="B4714">
        <v>54</v>
      </c>
      <c r="C4714" t="s">
        <v>815</v>
      </c>
      <c r="D4714" t="s">
        <v>27</v>
      </c>
      <c r="E4714">
        <f>YEAR(Table1[[#This Row],[Order Date]])</f>
        <v>2014</v>
      </c>
      <c r="F4714">
        <v>1</v>
      </c>
      <c r="G4714">
        <f>MONTH(Table1[[#This Row],[Order Date]])</f>
        <v>3</v>
      </c>
      <c r="H4714" s="1">
        <v>41715</v>
      </c>
      <c r="I4714">
        <v>775</v>
      </c>
      <c r="J4714" t="s">
        <v>58</v>
      </c>
      <c r="K4714">
        <v>35</v>
      </c>
      <c r="L4714">
        <v>1.26</v>
      </c>
      <c r="M4714" s="2">
        <v>0.1</v>
      </c>
      <c r="N4714">
        <v>43.57</v>
      </c>
      <c r="O4714">
        <v>0.7</v>
      </c>
      <c r="P4714">
        <v>-19.170000000000002</v>
      </c>
      <c r="Q4714" s="2">
        <v>0.81</v>
      </c>
      <c r="R4714" t="s">
        <v>29</v>
      </c>
      <c r="S4714" t="s">
        <v>59</v>
      </c>
      <c r="T4714" t="s">
        <v>1692</v>
      </c>
      <c r="U4714" t="s">
        <v>232</v>
      </c>
      <c r="V4714" t="s">
        <v>33</v>
      </c>
      <c r="W4714">
        <v>121</v>
      </c>
      <c r="X4714" s="1">
        <v>41716</v>
      </c>
      <c r="Y4714" t="s">
        <v>34</v>
      </c>
      <c r="Z4714" t="e" vm="30">
        <v>#VALUE!</v>
      </c>
      <c r="AA4714">
        <v>2471</v>
      </c>
      <c r="AB4714" t="e" cm="1" vm="2">
        <f t="array" ref="AB4714">_FV(Table1[[#This Row],[State]],"Country/region",TRUE)</f>
        <v>#VALUE!</v>
      </c>
    </row>
    <row r="4715" spans="1:28" x14ac:dyDescent="0.35">
      <c r="A4715" t="s">
        <v>1075</v>
      </c>
      <c r="B4715">
        <v>54</v>
      </c>
      <c r="C4715" t="s">
        <v>113</v>
      </c>
      <c r="D4715" t="s">
        <v>46</v>
      </c>
      <c r="E4715">
        <f>YEAR(Table1[[#This Row],[Order Date]])</f>
        <v>2014</v>
      </c>
      <c r="F4715">
        <v>1</v>
      </c>
      <c r="G4715">
        <f>MONTH(Table1[[#This Row],[Order Date]])</f>
        <v>3</v>
      </c>
      <c r="H4715" s="1">
        <v>41715</v>
      </c>
      <c r="I4715">
        <v>65</v>
      </c>
      <c r="J4715" t="s">
        <v>58</v>
      </c>
      <c r="K4715">
        <v>32</v>
      </c>
      <c r="L4715">
        <v>115.79</v>
      </c>
      <c r="M4715" s="2">
        <v>0.02</v>
      </c>
      <c r="N4715">
        <v>3812.73</v>
      </c>
      <c r="O4715">
        <v>1.99</v>
      </c>
      <c r="P4715">
        <v>1470.3</v>
      </c>
      <c r="Q4715" s="2">
        <v>0.49</v>
      </c>
      <c r="R4715" t="s">
        <v>96</v>
      </c>
      <c r="S4715" t="s">
        <v>139</v>
      </c>
      <c r="T4715" t="s">
        <v>1939</v>
      </c>
      <c r="U4715" t="s">
        <v>102</v>
      </c>
      <c r="V4715" t="s">
        <v>68</v>
      </c>
      <c r="W4715">
        <v>10</v>
      </c>
      <c r="X4715" s="1">
        <v>41716</v>
      </c>
      <c r="Y4715" t="s">
        <v>34</v>
      </c>
      <c r="Z4715" t="e" vm="11">
        <v>#VALUE!</v>
      </c>
      <c r="AA4715">
        <v>78660</v>
      </c>
      <c r="AB4715" t="e" cm="1" vm="2">
        <f t="array" ref="AB4715">_FV(Table1[[#This Row],[State]],"Country/region",TRUE)</f>
        <v>#VALUE!</v>
      </c>
    </row>
    <row r="4716" spans="1:28" x14ac:dyDescent="0.35">
      <c r="A4716" t="s">
        <v>901</v>
      </c>
      <c r="B4716">
        <v>54</v>
      </c>
      <c r="C4716" t="s">
        <v>157</v>
      </c>
      <c r="D4716" t="s">
        <v>46</v>
      </c>
      <c r="E4716">
        <f>YEAR(Table1[[#This Row],[Order Date]])</f>
        <v>2014</v>
      </c>
      <c r="F4716">
        <v>1</v>
      </c>
      <c r="G4716">
        <f>MONTH(Table1[[#This Row],[Order Date]])</f>
        <v>3</v>
      </c>
      <c r="H4716" s="1">
        <v>41715</v>
      </c>
      <c r="I4716">
        <v>15205</v>
      </c>
      <c r="J4716" t="s">
        <v>58</v>
      </c>
      <c r="K4716">
        <v>18</v>
      </c>
      <c r="L4716">
        <v>243.98</v>
      </c>
      <c r="M4716" s="2">
        <v>0.02</v>
      </c>
      <c r="N4716">
        <v>4605.3599999999997</v>
      </c>
      <c r="O4716">
        <v>43.32</v>
      </c>
      <c r="P4716">
        <v>678.26</v>
      </c>
      <c r="Q4716" s="2">
        <v>0.55000000000000004</v>
      </c>
      <c r="R4716" t="s">
        <v>48</v>
      </c>
      <c r="S4716" t="s">
        <v>49</v>
      </c>
      <c r="T4716" t="s">
        <v>121</v>
      </c>
      <c r="U4716" t="s">
        <v>51</v>
      </c>
      <c r="V4716" t="s">
        <v>68</v>
      </c>
      <c r="W4716">
        <v>2129</v>
      </c>
      <c r="X4716" s="1">
        <v>41717</v>
      </c>
      <c r="Y4716" t="s">
        <v>53</v>
      </c>
      <c r="Z4716" t="e" vm="16">
        <v>#VALUE!</v>
      </c>
      <c r="AA4716">
        <v>61032</v>
      </c>
      <c r="AB4716" t="e" cm="1" vm="2">
        <f t="array" ref="AB4716">_FV(Table1[[#This Row],[State]],"Country/region",TRUE)</f>
        <v>#VALUE!</v>
      </c>
    </row>
    <row r="4717" spans="1:28" x14ac:dyDescent="0.35">
      <c r="A4717" t="s">
        <v>1504</v>
      </c>
      <c r="B4717">
        <v>54</v>
      </c>
      <c r="C4717" t="s">
        <v>815</v>
      </c>
      <c r="D4717" t="s">
        <v>27</v>
      </c>
      <c r="E4717">
        <f>YEAR(Table1[[#This Row],[Order Date]])</f>
        <v>2014</v>
      </c>
      <c r="F4717">
        <v>1</v>
      </c>
      <c r="G4717">
        <f>MONTH(Table1[[#This Row],[Order Date]])</f>
        <v>3</v>
      </c>
      <c r="H4717" s="1">
        <v>41715</v>
      </c>
      <c r="I4717">
        <v>775</v>
      </c>
      <c r="J4717" t="s">
        <v>58</v>
      </c>
      <c r="K4717">
        <v>8</v>
      </c>
      <c r="L4717">
        <v>4.26</v>
      </c>
      <c r="M4717" s="2">
        <v>0.1</v>
      </c>
      <c r="N4717">
        <v>31.87</v>
      </c>
      <c r="O4717">
        <v>1.2</v>
      </c>
      <c r="P4717">
        <v>-1.25</v>
      </c>
      <c r="Q4717" s="2">
        <v>0.44</v>
      </c>
      <c r="R4717" t="s">
        <v>29</v>
      </c>
      <c r="S4717" t="s">
        <v>59</v>
      </c>
      <c r="T4717" t="s">
        <v>87</v>
      </c>
      <c r="U4717" t="s">
        <v>88</v>
      </c>
      <c r="V4717" t="s">
        <v>33</v>
      </c>
      <c r="W4717">
        <v>122</v>
      </c>
      <c r="X4717" s="1">
        <v>41717</v>
      </c>
      <c r="Y4717" t="s">
        <v>34</v>
      </c>
      <c r="Z4717" t="e" vm="30">
        <v>#VALUE!</v>
      </c>
      <c r="AA4717">
        <v>2457</v>
      </c>
      <c r="AB4717" t="e" cm="1" vm="2">
        <f t="array" ref="AB4717">_FV(Table1[[#This Row],[State]],"Country/region",TRUE)</f>
        <v>#VALUE!</v>
      </c>
    </row>
    <row r="4718" spans="1:28" x14ac:dyDescent="0.35">
      <c r="A4718" t="s">
        <v>1576</v>
      </c>
      <c r="B4718">
        <v>54</v>
      </c>
      <c r="C4718" t="s">
        <v>2845</v>
      </c>
      <c r="D4718" t="s">
        <v>27</v>
      </c>
      <c r="E4718">
        <f>YEAR(Table1[[#This Row],[Order Date]])</f>
        <v>2014</v>
      </c>
      <c r="F4718">
        <v>1</v>
      </c>
      <c r="G4718">
        <f>MONTH(Table1[[#This Row],[Order Date]])</f>
        <v>3</v>
      </c>
      <c r="H4718" s="1">
        <v>41715</v>
      </c>
      <c r="I4718">
        <v>5444</v>
      </c>
      <c r="J4718" t="s">
        <v>58</v>
      </c>
      <c r="K4718">
        <v>2</v>
      </c>
      <c r="L4718">
        <v>449.99</v>
      </c>
      <c r="M4718" s="2">
        <v>0.08</v>
      </c>
      <c r="N4718">
        <v>885.94</v>
      </c>
      <c r="O4718">
        <v>24.49</v>
      </c>
      <c r="P4718">
        <v>-2024.079</v>
      </c>
      <c r="Q4718" s="2">
        <v>0.52</v>
      </c>
      <c r="R4718" t="s">
        <v>96</v>
      </c>
      <c r="S4718" t="s">
        <v>40</v>
      </c>
      <c r="T4718" t="s">
        <v>1722</v>
      </c>
      <c r="U4718" t="s">
        <v>192</v>
      </c>
      <c r="V4718" t="s">
        <v>68</v>
      </c>
      <c r="W4718">
        <v>759</v>
      </c>
      <c r="X4718" s="1">
        <v>41717</v>
      </c>
      <c r="Y4718" t="s">
        <v>34</v>
      </c>
      <c r="Z4718" t="e" vm="11">
        <v>#VALUE!</v>
      </c>
      <c r="AA4718">
        <v>75057</v>
      </c>
      <c r="AB4718" t="e" cm="1" vm="2">
        <f t="array" ref="AB4718">_FV(Table1[[#This Row],[State]],"Country/region",TRUE)</f>
        <v>#VALUE!</v>
      </c>
    </row>
    <row r="4719" spans="1:28" x14ac:dyDescent="0.35">
      <c r="A4719" t="s">
        <v>3128</v>
      </c>
      <c r="B4719">
        <v>54</v>
      </c>
      <c r="C4719" t="s">
        <v>72</v>
      </c>
      <c r="D4719" t="s">
        <v>38</v>
      </c>
      <c r="E4719">
        <f>YEAR(Table1[[#This Row],[Order Date]])</f>
        <v>2014</v>
      </c>
      <c r="F4719">
        <v>1</v>
      </c>
      <c r="G4719">
        <f>MONTH(Table1[[#This Row],[Order Date]])</f>
        <v>3</v>
      </c>
      <c r="H4719" s="1">
        <v>41716</v>
      </c>
      <c r="I4719">
        <v>3588</v>
      </c>
      <c r="J4719" t="s">
        <v>39</v>
      </c>
      <c r="K4719">
        <v>18</v>
      </c>
      <c r="L4719">
        <v>90.97</v>
      </c>
      <c r="M4719" s="2">
        <v>0.1</v>
      </c>
      <c r="N4719">
        <v>1531.93</v>
      </c>
      <c r="O4719">
        <v>14</v>
      </c>
      <c r="P4719">
        <v>326.56</v>
      </c>
      <c r="Q4719" s="2">
        <v>0.36</v>
      </c>
      <c r="R4719" t="s">
        <v>96</v>
      </c>
      <c r="S4719" t="s">
        <v>49</v>
      </c>
      <c r="T4719" t="s">
        <v>867</v>
      </c>
      <c r="U4719" t="s">
        <v>98</v>
      </c>
      <c r="V4719" t="s">
        <v>76</v>
      </c>
      <c r="W4719">
        <v>528</v>
      </c>
      <c r="X4719" s="1">
        <v>41716</v>
      </c>
      <c r="Y4719" t="s">
        <v>53</v>
      </c>
      <c r="Z4719" t="e" vm="6">
        <v>#VALUE!</v>
      </c>
      <c r="AA4719">
        <v>36116</v>
      </c>
      <c r="AB4719" t="e" cm="1" vm="2">
        <f t="array" ref="AB4719">_FV(Table1[[#This Row],[State]],"Country/region",TRUE)</f>
        <v>#VALUE!</v>
      </c>
    </row>
    <row r="4720" spans="1:28" x14ac:dyDescent="0.35">
      <c r="A4720" t="s">
        <v>1793</v>
      </c>
      <c r="B4720">
        <v>54</v>
      </c>
      <c r="C4720" t="s">
        <v>493</v>
      </c>
      <c r="D4720" t="s">
        <v>38</v>
      </c>
      <c r="E4720">
        <f>YEAR(Table1[[#This Row],[Order Date]])</f>
        <v>2014</v>
      </c>
      <c r="F4720">
        <v>1</v>
      </c>
      <c r="G4720">
        <f>MONTH(Table1[[#This Row],[Order Date]])</f>
        <v>3</v>
      </c>
      <c r="H4720" s="1">
        <v>41716</v>
      </c>
      <c r="I4720">
        <v>48261</v>
      </c>
      <c r="J4720" t="s">
        <v>131</v>
      </c>
      <c r="K4720">
        <v>15</v>
      </c>
      <c r="L4720">
        <v>130.97999999999999</v>
      </c>
      <c r="M4720" s="2">
        <v>0.01</v>
      </c>
      <c r="N4720">
        <v>2130.66</v>
      </c>
      <c r="O4720">
        <v>30</v>
      </c>
      <c r="P4720">
        <v>-113.77</v>
      </c>
      <c r="Q4720" s="2">
        <v>0.78</v>
      </c>
      <c r="R4720" t="s">
        <v>48</v>
      </c>
      <c r="S4720" t="s">
        <v>49</v>
      </c>
      <c r="T4720" t="s">
        <v>1318</v>
      </c>
      <c r="U4720" t="s">
        <v>51</v>
      </c>
      <c r="V4720" t="s">
        <v>33</v>
      </c>
      <c r="W4720">
        <v>6777</v>
      </c>
      <c r="X4720" s="1">
        <v>41717</v>
      </c>
      <c r="Y4720" t="s">
        <v>53</v>
      </c>
      <c r="Z4720" t="e" vm="1">
        <v>#VALUE!</v>
      </c>
      <c r="AA4720">
        <v>15601</v>
      </c>
      <c r="AB4720" t="e" cm="1" vm="2">
        <f t="array" ref="AB4720">_FV(Table1[[#This Row],[State]],"Country/region",TRUE)</f>
        <v>#VALUE!</v>
      </c>
    </row>
    <row r="4721" spans="1:28" x14ac:dyDescent="0.35">
      <c r="A4721" t="s">
        <v>3128</v>
      </c>
      <c r="B4721">
        <v>54</v>
      </c>
      <c r="C4721" t="s">
        <v>72</v>
      </c>
      <c r="D4721" t="s">
        <v>38</v>
      </c>
      <c r="E4721">
        <f>YEAR(Table1[[#This Row],[Order Date]])</f>
        <v>2014</v>
      </c>
      <c r="F4721">
        <v>1</v>
      </c>
      <c r="G4721">
        <f>MONTH(Table1[[#This Row],[Order Date]])</f>
        <v>3</v>
      </c>
      <c r="H4721" s="1">
        <v>41716</v>
      </c>
      <c r="I4721">
        <v>3588</v>
      </c>
      <c r="J4721" t="s">
        <v>39</v>
      </c>
      <c r="K4721">
        <v>42</v>
      </c>
      <c r="L4721">
        <v>8.67</v>
      </c>
      <c r="M4721" s="2">
        <v>0.03</v>
      </c>
      <c r="N4721">
        <v>374.38</v>
      </c>
      <c r="O4721">
        <v>3.5</v>
      </c>
      <c r="P4721">
        <v>-1.1599999999999999</v>
      </c>
      <c r="Q4721" s="2">
        <v>0.57999999999999996</v>
      </c>
      <c r="R4721" t="s">
        <v>29</v>
      </c>
      <c r="S4721" t="s">
        <v>30</v>
      </c>
      <c r="T4721" t="s">
        <v>2725</v>
      </c>
      <c r="U4721" t="s">
        <v>214</v>
      </c>
      <c r="V4721" t="s">
        <v>76</v>
      </c>
      <c r="W4721">
        <v>525</v>
      </c>
      <c r="X4721" s="1">
        <v>41717</v>
      </c>
      <c r="Y4721" t="s">
        <v>34</v>
      </c>
      <c r="Z4721" t="e" vm="6">
        <v>#VALUE!</v>
      </c>
      <c r="AA4721">
        <v>36116</v>
      </c>
      <c r="AB4721" t="e" cm="1" vm="2">
        <f t="array" ref="AB4721">_FV(Table1[[#This Row],[State]],"Country/region",TRUE)</f>
        <v>#VALUE!</v>
      </c>
    </row>
    <row r="4722" spans="1:28" x14ac:dyDescent="0.35">
      <c r="A4722" t="s">
        <v>3262</v>
      </c>
      <c r="B4722">
        <v>54</v>
      </c>
      <c r="C4722" t="s">
        <v>3263</v>
      </c>
      <c r="D4722" t="s">
        <v>38</v>
      </c>
      <c r="E4722">
        <f>YEAR(Table1[[#This Row],[Order Date]])</f>
        <v>2014</v>
      </c>
      <c r="F4722">
        <v>1</v>
      </c>
      <c r="G4722">
        <f>MONTH(Table1[[#This Row],[Order Date]])</f>
        <v>3</v>
      </c>
      <c r="H4722" s="1">
        <v>41716</v>
      </c>
      <c r="I4722">
        <v>32546</v>
      </c>
      <c r="J4722" t="s">
        <v>58</v>
      </c>
      <c r="K4722">
        <v>47</v>
      </c>
      <c r="L4722">
        <v>35.99</v>
      </c>
      <c r="M4722" s="2">
        <v>0.1</v>
      </c>
      <c r="N4722">
        <v>1294.0229999999999</v>
      </c>
      <c r="O4722">
        <v>1.25</v>
      </c>
      <c r="P4722">
        <v>607.25699999999995</v>
      </c>
      <c r="Q4722" s="2">
        <v>0.36</v>
      </c>
      <c r="R4722" t="s">
        <v>96</v>
      </c>
      <c r="S4722" t="s">
        <v>139</v>
      </c>
      <c r="T4722" t="s">
        <v>2006</v>
      </c>
      <c r="U4722" t="s">
        <v>105</v>
      </c>
      <c r="V4722" t="s">
        <v>33</v>
      </c>
      <c r="W4722">
        <v>4573</v>
      </c>
      <c r="X4722" s="1">
        <v>41717</v>
      </c>
      <c r="Y4722" t="s">
        <v>34</v>
      </c>
      <c r="Z4722" t="e" vm="3">
        <v>#VALUE!</v>
      </c>
      <c r="AA4722">
        <v>20901</v>
      </c>
      <c r="AB4722" t="e" cm="1" vm="2">
        <f t="array" ref="AB4722">_FV(Table1[[#This Row],[State]],"Country/region",TRUE)</f>
        <v>#VALUE!</v>
      </c>
    </row>
    <row r="4723" spans="1:28" x14ac:dyDescent="0.35">
      <c r="A4723" t="s">
        <v>3128</v>
      </c>
      <c r="B4723">
        <v>54</v>
      </c>
      <c r="C4723" t="s">
        <v>72</v>
      </c>
      <c r="D4723" t="s">
        <v>38</v>
      </c>
      <c r="E4723">
        <f>YEAR(Table1[[#This Row],[Order Date]])</f>
        <v>2014</v>
      </c>
      <c r="F4723">
        <v>1</v>
      </c>
      <c r="G4723">
        <f>MONTH(Table1[[#This Row],[Order Date]])</f>
        <v>3</v>
      </c>
      <c r="H4723" s="1">
        <v>41716</v>
      </c>
      <c r="I4723">
        <v>3588</v>
      </c>
      <c r="J4723" t="s">
        <v>39</v>
      </c>
      <c r="K4723">
        <v>14</v>
      </c>
      <c r="L4723">
        <v>30.93</v>
      </c>
      <c r="M4723" s="2">
        <v>0.08</v>
      </c>
      <c r="N4723">
        <v>410.27</v>
      </c>
      <c r="O4723">
        <v>3.92</v>
      </c>
      <c r="P4723">
        <v>226.72</v>
      </c>
      <c r="Q4723" s="2">
        <v>0.44</v>
      </c>
      <c r="R4723" t="s">
        <v>48</v>
      </c>
      <c r="S4723" t="s">
        <v>139</v>
      </c>
      <c r="T4723" t="s">
        <v>975</v>
      </c>
      <c r="U4723" t="s">
        <v>82</v>
      </c>
      <c r="V4723" t="s">
        <v>76</v>
      </c>
      <c r="W4723">
        <v>527</v>
      </c>
      <c r="X4723" s="1">
        <v>41718</v>
      </c>
      <c r="Y4723" t="s">
        <v>34</v>
      </c>
      <c r="Z4723" t="e" vm="6">
        <v>#VALUE!</v>
      </c>
      <c r="AA4723">
        <v>36116</v>
      </c>
      <c r="AB4723" t="e" cm="1" vm="2">
        <f t="array" ref="AB4723">_FV(Table1[[#This Row],[State]],"Country/region",TRUE)</f>
        <v>#VALUE!</v>
      </c>
    </row>
    <row r="4724" spans="1:28" x14ac:dyDescent="0.35">
      <c r="A4724" t="s">
        <v>1620</v>
      </c>
      <c r="B4724">
        <v>54</v>
      </c>
      <c r="C4724" t="s">
        <v>1621</v>
      </c>
      <c r="D4724" t="s">
        <v>46</v>
      </c>
      <c r="E4724">
        <f>YEAR(Table1[[#This Row],[Order Date]])</f>
        <v>2014</v>
      </c>
      <c r="F4724">
        <v>1</v>
      </c>
      <c r="G4724">
        <f>MONTH(Table1[[#This Row],[Order Date]])</f>
        <v>3</v>
      </c>
      <c r="H4724" s="1">
        <v>41716</v>
      </c>
      <c r="I4724">
        <v>51361</v>
      </c>
      <c r="J4724" t="s">
        <v>47</v>
      </c>
      <c r="K4724">
        <v>14</v>
      </c>
      <c r="L4724">
        <v>4.28</v>
      </c>
      <c r="M4724" s="2">
        <v>0.02</v>
      </c>
      <c r="N4724">
        <v>76.06</v>
      </c>
      <c r="O4724">
        <v>5.68</v>
      </c>
      <c r="P4724">
        <v>-35.99</v>
      </c>
      <c r="Q4724" s="2">
        <v>0.4</v>
      </c>
      <c r="R4724" t="s">
        <v>29</v>
      </c>
      <c r="S4724" t="s">
        <v>30</v>
      </c>
      <c r="T4724" t="s">
        <v>2574</v>
      </c>
      <c r="U4724" t="s">
        <v>61</v>
      </c>
      <c r="V4724" t="s">
        <v>68</v>
      </c>
      <c r="W4724">
        <v>7198</v>
      </c>
      <c r="X4724" s="1">
        <v>41718</v>
      </c>
      <c r="Y4724" t="s">
        <v>42</v>
      </c>
      <c r="Z4724" t="e" vm="28">
        <v>#VALUE!</v>
      </c>
      <c r="AA4724">
        <v>63122</v>
      </c>
      <c r="AB4724" t="e" cm="1" vm="2">
        <f t="array" ref="AB4724">_FV(Table1[[#This Row],[State]],"Country/region",TRUE)</f>
        <v>#VALUE!</v>
      </c>
    </row>
    <row r="4725" spans="1:28" x14ac:dyDescent="0.35">
      <c r="A4725" t="s">
        <v>3262</v>
      </c>
      <c r="B4725">
        <v>54</v>
      </c>
      <c r="C4725" t="s">
        <v>3263</v>
      </c>
      <c r="D4725" t="s">
        <v>38</v>
      </c>
      <c r="E4725">
        <f>YEAR(Table1[[#This Row],[Order Date]])</f>
        <v>2014</v>
      </c>
      <c r="F4725">
        <v>1</v>
      </c>
      <c r="G4725">
        <f>MONTH(Table1[[#This Row],[Order Date]])</f>
        <v>3</v>
      </c>
      <c r="H4725" s="1">
        <v>41716</v>
      </c>
      <c r="I4725">
        <v>32546</v>
      </c>
      <c r="J4725" t="s">
        <v>58</v>
      </c>
      <c r="K4725">
        <v>6</v>
      </c>
      <c r="L4725">
        <v>22.38</v>
      </c>
      <c r="M4725" s="2">
        <v>0</v>
      </c>
      <c r="N4725">
        <v>156.09</v>
      </c>
      <c r="O4725">
        <v>15.1</v>
      </c>
      <c r="P4725">
        <v>-34.844999999999999</v>
      </c>
      <c r="Q4725" s="2">
        <v>0.38</v>
      </c>
      <c r="R4725" t="s">
        <v>29</v>
      </c>
      <c r="S4725" t="s">
        <v>30</v>
      </c>
      <c r="T4725" t="s">
        <v>1190</v>
      </c>
      <c r="U4725" t="s">
        <v>67</v>
      </c>
      <c r="V4725" t="s">
        <v>33</v>
      </c>
      <c r="W4725">
        <v>4572</v>
      </c>
      <c r="X4725" s="1">
        <v>41718</v>
      </c>
      <c r="Y4725" t="s">
        <v>34</v>
      </c>
      <c r="Z4725" t="e" vm="3">
        <v>#VALUE!</v>
      </c>
      <c r="AA4725">
        <v>20901</v>
      </c>
      <c r="AB4725" t="e" cm="1" vm="2">
        <f t="array" ref="AB4725">_FV(Table1[[#This Row],[State]],"Country/region",TRUE)</f>
        <v>#VALUE!</v>
      </c>
    </row>
    <row r="4726" spans="1:28" x14ac:dyDescent="0.35">
      <c r="A4726" t="s">
        <v>3128</v>
      </c>
      <c r="B4726">
        <v>54</v>
      </c>
      <c r="C4726" t="s">
        <v>72</v>
      </c>
      <c r="D4726" t="s">
        <v>38</v>
      </c>
      <c r="E4726">
        <f>YEAR(Table1[[#This Row],[Order Date]])</f>
        <v>2014</v>
      </c>
      <c r="F4726">
        <v>1</v>
      </c>
      <c r="G4726">
        <f>MONTH(Table1[[#This Row],[Order Date]])</f>
        <v>3</v>
      </c>
      <c r="H4726" s="1">
        <v>41716</v>
      </c>
      <c r="I4726">
        <v>3588</v>
      </c>
      <c r="J4726" t="s">
        <v>39</v>
      </c>
      <c r="K4726">
        <v>21</v>
      </c>
      <c r="L4726">
        <v>73.98</v>
      </c>
      <c r="M4726" s="2">
        <v>0.01</v>
      </c>
      <c r="N4726">
        <v>1557.42</v>
      </c>
      <c r="O4726">
        <v>4</v>
      </c>
      <c r="P4726">
        <v>-123.81</v>
      </c>
      <c r="Q4726" s="2">
        <v>0.79</v>
      </c>
      <c r="R4726" t="s">
        <v>96</v>
      </c>
      <c r="S4726" t="s">
        <v>30</v>
      </c>
      <c r="T4726" t="s">
        <v>198</v>
      </c>
      <c r="U4726" t="s">
        <v>102</v>
      </c>
      <c r="V4726" t="s">
        <v>76</v>
      </c>
      <c r="W4726">
        <v>526</v>
      </c>
      <c r="X4726" s="1">
        <v>41718</v>
      </c>
      <c r="Y4726" t="s">
        <v>34</v>
      </c>
      <c r="Z4726" t="e" vm="6">
        <v>#VALUE!</v>
      </c>
      <c r="AA4726">
        <v>36116</v>
      </c>
      <c r="AB4726" t="e" cm="1" vm="2">
        <f t="array" ref="AB4726">_FV(Table1[[#This Row],[State]],"Country/region",TRUE)</f>
        <v>#VALUE!</v>
      </c>
    </row>
    <row r="4727" spans="1:28" x14ac:dyDescent="0.35">
      <c r="A4727" t="s">
        <v>1620</v>
      </c>
      <c r="B4727">
        <v>54</v>
      </c>
      <c r="C4727" t="s">
        <v>1621</v>
      </c>
      <c r="D4727" t="s">
        <v>46</v>
      </c>
      <c r="E4727">
        <f>YEAR(Table1[[#This Row],[Order Date]])</f>
        <v>2014</v>
      </c>
      <c r="F4727">
        <v>1</v>
      </c>
      <c r="G4727">
        <f>MONTH(Table1[[#This Row],[Order Date]])</f>
        <v>3</v>
      </c>
      <c r="H4727" s="1">
        <v>41716</v>
      </c>
      <c r="I4727">
        <v>51361</v>
      </c>
      <c r="J4727" t="s">
        <v>58</v>
      </c>
      <c r="K4727">
        <v>50</v>
      </c>
      <c r="L4727">
        <v>349.45</v>
      </c>
      <c r="M4727" s="2">
        <v>0</v>
      </c>
      <c r="N4727">
        <v>18056.68</v>
      </c>
      <c r="O4727">
        <v>60</v>
      </c>
      <c r="P4727">
        <v>-6474.6540000000005</v>
      </c>
      <c r="Q4727" s="2"/>
      <c r="R4727" t="s">
        <v>48</v>
      </c>
      <c r="S4727" t="s">
        <v>49</v>
      </c>
      <c r="T4727" t="s">
        <v>1250</v>
      </c>
      <c r="U4727" t="s">
        <v>75</v>
      </c>
      <c r="V4727" t="s">
        <v>68</v>
      </c>
      <c r="W4727">
        <v>7199</v>
      </c>
      <c r="X4727" s="1">
        <v>41720</v>
      </c>
      <c r="Y4727" t="s">
        <v>53</v>
      </c>
      <c r="Z4727" t="e" vm="28">
        <v>#VALUE!</v>
      </c>
      <c r="AA4727">
        <v>63122</v>
      </c>
      <c r="AB4727" t="e" cm="1" vm="2">
        <f t="array" ref="AB4727">_FV(Table1[[#This Row],[State]],"Country/region",TRUE)</f>
        <v>#VALUE!</v>
      </c>
    </row>
    <row r="4728" spans="1:28" x14ac:dyDescent="0.35">
      <c r="A4728" t="s">
        <v>954</v>
      </c>
      <c r="B4728">
        <v>54</v>
      </c>
      <c r="C4728" t="s">
        <v>583</v>
      </c>
      <c r="D4728" t="s">
        <v>46</v>
      </c>
      <c r="E4728">
        <f>YEAR(Table1[[#This Row],[Order Date]])</f>
        <v>2014</v>
      </c>
      <c r="F4728">
        <v>1</v>
      </c>
      <c r="G4728">
        <f>MONTH(Table1[[#This Row],[Order Date]])</f>
        <v>3</v>
      </c>
      <c r="H4728" s="1">
        <v>41717</v>
      </c>
      <c r="I4728">
        <v>51713</v>
      </c>
      <c r="J4728" t="s">
        <v>39</v>
      </c>
      <c r="K4728">
        <v>35</v>
      </c>
      <c r="L4728">
        <v>3.74</v>
      </c>
      <c r="M4728" s="2">
        <v>0.02</v>
      </c>
      <c r="N4728">
        <v>133.07</v>
      </c>
      <c r="O4728">
        <v>0.94</v>
      </c>
      <c r="P4728">
        <v>-15.96</v>
      </c>
      <c r="Q4728" s="2">
        <v>0.83</v>
      </c>
      <c r="R4728" t="s">
        <v>29</v>
      </c>
      <c r="S4728" t="s">
        <v>59</v>
      </c>
      <c r="T4728" t="s">
        <v>2534</v>
      </c>
      <c r="U4728" t="s">
        <v>232</v>
      </c>
      <c r="V4728" t="s">
        <v>33</v>
      </c>
      <c r="W4728">
        <v>7250</v>
      </c>
      <c r="X4728" s="1">
        <v>41718</v>
      </c>
      <c r="Y4728" t="s">
        <v>34</v>
      </c>
      <c r="Z4728" t="e" vm="22">
        <v>#VALUE!</v>
      </c>
      <c r="AA4728">
        <v>43015</v>
      </c>
      <c r="AB4728" t="e" cm="1" vm="2">
        <f t="array" ref="AB4728">_FV(Table1[[#This Row],[State]],"Country/region",TRUE)</f>
        <v>#VALUE!</v>
      </c>
    </row>
    <row r="4729" spans="1:28" x14ac:dyDescent="0.35">
      <c r="A4729" t="s">
        <v>2405</v>
      </c>
      <c r="B4729">
        <v>54</v>
      </c>
      <c r="C4729" t="s">
        <v>2518</v>
      </c>
      <c r="D4729" t="s">
        <v>46</v>
      </c>
      <c r="E4729">
        <f>YEAR(Table1[[#This Row],[Order Date]])</f>
        <v>2014</v>
      </c>
      <c r="F4729">
        <v>1</v>
      </c>
      <c r="G4729">
        <f>MONTH(Table1[[#This Row],[Order Date]])</f>
        <v>3</v>
      </c>
      <c r="H4729" s="1">
        <v>41717</v>
      </c>
      <c r="I4729">
        <v>26304</v>
      </c>
      <c r="J4729" t="s">
        <v>131</v>
      </c>
      <c r="K4729">
        <v>43</v>
      </c>
      <c r="L4729">
        <v>205.99</v>
      </c>
      <c r="M4729" s="2">
        <v>0.02</v>
      </c>
      <c r="N4729">
        <v>7452.1369999999997</v>
      </c>
      <c r="O4729">
        <v>5.99</v>
      </c>
      <c r="P4729">
        <v>2028.357</v>
      </c>
      <c r="Q4729" s="2">
        <v>0.59</v>
      </c>
      <c r="R4729" t="s">
        <v>96</v>
      </c>
      <c r="S4729" t="s">
        <v>30</v>
      </c>
      <c r="T4729">
        <v>3285</v>
      </c>
      <c r="U4729" t="s">
        <v>105</v>
      </c>
      <c r="V4729" t="s">
        <v>68</v>
      </c>
      <c r="W4729">
        <v>3672</v>
      </c>
      <c r="X4729" s="1">
        <v>41718</v>
      </c>
      <c r="Y4729" t="s">
        <v>34</v>
      </c>
      <c r="Z4729" t="e" vm="5">
        <v>#VALUE!</v>
      </c>
      <c r="AA4729">
        <v>55901</v>
      </c>
      <c r="AB4729" t="e" cm="1" vm="2">
        <f t="array" ref="AB4729">_FV(Table1[[#This Row],[State]],"Country/region",TRUE)</f>
        <v>#VALUE!</v>
      </c>
    </row>
    <row r="4730" spans="1:28" x14ac:dyDescent="0.35">
      <c r="A4730" t="s">
        <v>229</v>
      </c>
      <c r="B4730">
        <v>54</v>
      </c>
      <c r="C4730" t="s">
        <v>3065</v>
      </c>
      <c r="D4730" t="s">
        <v>46</v>
      </c>
      <c r="E4730">
        <f>YEAR(Table1[[#This Row],[Order Date]])</f>
        <v>2014</v>
      </c>
      <c r="F4730">
        <v>1</v>
      </c>
      <c r="G4730">
        <f>MONTH(Table1[[#This Row],[Order Date]])</f>
        <v>3</v>
      </c>
      <c r="H4730" s="1">
        <v>41717</v>
      </c>
      <c r="I4730">
        <v>28003</v>
      </c>
      <c r="J4730" t="s">
        <v>58</v>
      </c>
      <c r="K4730">
        <v>31</v>
      </c>
      <c r="L4730">
        <v>4.9800000000000004</v>
      </c>
      <c r="M4730" s="2">
        <v>0.09</v>
      </c>
      <c r="N4730">
        <v>157.79</v>
      </c>
      <c r="O4730">
        <v>6.07</v>
      </c>
      <c r="P4730">
        <v>-95.92</v>
      </c>
      <c r="Q4730" s="2">
        <v>0.36</v>
      </c>
      <c r="R4730" t="s">
        <v>29</v>
      </c>
      <c r="S4730" t="s">
        <v>30</v>
      </c>
      <c r="T4730" t="s">
        <v>1528</v>
      </c>
      <c r="U4730" t="s">
        <v>61</v>
      </c>
      <c r="V4730" t="s">
        <v>68</v>
      </c>
      <c r="W4730">
        <v>3929</v>
      </c>
      <c r="X4730" s="1">
        <v>41719</v>
      </c>
      <c r="Y4730" t="s">
        <v>34</v>
      </c>
      <c r="Z4730" t="e" vm="16">
        <v>#VALUE!</v>
      </c>
      <c r="AA4730">
        <v>60544</v>
      </c>
      <c r="AB4730" t="e" cm="1" vm="2">
        <f t="array" ref="AB4730">_FV(Table1[[#This Row],[State]],"Country/region",TRUE)</f>
        <v>#VALUE!</v>
      </c>
    </row>
    <row r="4731" spans="1:28" x14ac:dyDescent="0.35">
      <c r="A4731" t="s">
        <v>1791</v>
      </c>
      <c r="B4731">
        <v>54</v>
      </c>
      <c r="C4731" t="s">
        <v>1009</v>
      </c>
      <c r="D4731" t="s">
        <v>57</v>
      </c>
      <c r="E4731">
        <f>YEAR(Table1[[#This Row],[Order Date]])</f>
        <v>2014</v>
      </c>
      <c r="F4731">
        <v>1</v>
      </c>
      <c r="G4731">
        <f>MONTH(Table1[[#This Row],[Order Date]])</f>
        <v>3</v>
      </c>
      <c r="H4731" s="1">
        <v>41718</v>
      </c>
      <c r="I4731">
        <v>9062</v>
      </c>
      <c r="J4731" t="s">
        <v>28</v>
      </c>
      <c r="K4731">
        <v>32</v>
      </c>
      <c r="L4731">
        <v>3.93</v>
      </c>
      <c r="M4731" s="2">
        <v>0.06</v>
      </c>
      <c r="N4731">
        <v>119.2</v>
      </c>
      <c r="O4731">
        <v>0.99</v>
      </c>
      <c r="P4731">
        <v>30.61</v>
      </c>
      <c r="Q4731" s="2">
        <v>0.39</v>
      </c>
      <c r="R4731" t="s">
        <v>29</v>
      </c>
      <c r="S4731" t="s">
        <v>59</v>
      </c>
      <c r="T4731" t="s">
        <v>2393</v>
      </c>
      <c r="U4731" t="s">
        <v>232</v>
      </c>
      <c r="V4731" t="s">
        <v>33</v>
      </c>
      <c r="W4731">
        <v>1244</v>
      </c>
      <c r="X4731" s="1">
        <v>41719</v>
      </c>
      <c r="Y4731" t="s">
        <v>34</v>
      </c>
      <c r="Z4731" t="e" vm="21">
        <v>#VALUE!</v>
      </c>
      <c r="AA4731">
        <v>4005</v>
      </c>
      <c r="AB4731" t="e" cm="1" vm="2">
        <f t="array" ref="AB4731">_FV(Table1[[#This Row],[State]],"Country/region",TRUE)</f>
        <v>#VALUE!</v>
      </c>
    </row>
    <row r="4732" spans="1:28" x14ac:dyDescent="0.35">
      <c r="A4732" t="s">
        <v>292</v>
      </c>
      <c r="B4732">
        <v>54</v>
      </c>
      <c r="C4732" t="s">
        <v>293</v>
      </c>
      <c r="D4732" t="s">
        <v>46</v>
      </c>
      <c r="E4732">
        <f>YEAR(Table1[[#This Row],[Order Date]])</f>
        <v>2014</v>
      </c>
      <c r="F4732">
        <v>1</v>
      </c>
      <c r="G4732">
        <f>MONTH(Table1[[#This Row],[Order Date]])</f>
        <v>3</v>
      </c>
      <c r="H4732" s="1">
        <v>41718</v>
      </c>
      <c r="I4732">
        <v>28550</v>
      </c>
      <c r="J4732" t="s">
        <v>39</v>
      </c>
      <c r="K4732">
        <v>1</v>
      </c>
      <c r="L4732">
        <v>4.76</v>
      </c>
      <c r="M4732" s="2">
        <v>0.1</v>
      </c>
      <c r="N4732">
        <v>7.64</v>
      </c>
      <c r="O4732">
        <v>3.01</v>
      </c>
      <c r="P4732">
        <v>-6.6</v>
      </c>
      <c r="Q4732" s="2">
        <v>0.36</v>
      </c>
      <c r="R4732" t="s">
        <v>29</v>
      </c>
      <c r="S4732" t="s">
        <v>59</v>
      </c>
      <c r="T4732" t="s">
        <v>2555</v>
      </c>
      <c r="U4732" t="s">
        <v>61</v>
      </c>
      <c r="V4732" t="s">
        <v>76</v>
      </c>
      <c r="W4732">
        <v>4002</v>
      </c>
      <c r="X4732" s="1">
        <v>41719</v>
      </c>
      <c r="Y4732" t="s">
        <v>34</v>
      </c>
      <c r="Z4732" t="e" vm="29">
        <v>#VALUE!</v>
      </c>
      <c r="AA4732">
        <v>41042</v>
      </c>
      <c r="AB4732" t="e" cm="1" vm="2">
        <f t="array" ref="AB4732">_FV(Table1[[#This Row],[State]],"Country/region",TRUE)</f>
        <v>#VALUE!</v>
      </c>
    </row>
    <row r="4733" spans="1:28" x14ac:dyDescent="0.35">
      <c r="A4733" t="s">
        <v>2459</v>
      </c>
      <c r="B4733">
        <v>54</v>
      </c>
      <c r="C4733" t="s">
        <v>1739</v>
      </c>
      <c r="D4733" t="s">
        <v>38</v>
      </c>
      <c r="E4733">
        <f>YEAR(Table1[[#This Row],[Order Date]])</f>
        <v>2014</v>
      </c>
      <c r="F4733">
        <v>1</v>
      </c>
      <c r="G4733">
        <f>MONTH(Table1[[#This Row],[Order Date]])</f>
        <v>3</v>
      </c>
      <c r="H4733" s="1">
        <v>41718</v>
      </c>
      <c r="I4733">
        <v>31303</v>
      </c>
      <c r="J4733" t="s">
        <v>47</v>
      </c>
      <c r="K4733">
        <v>50</v>
      </c>
      <c r="L4733">
        <v>5.98</v>
      </c>
      <c r="M4733" s="2">
        <v>0.09</v>
      </c>
      <c r="N4733">
        <v>306.13</v>
      </c>
      <c r="O4733">
        <v>1.49</v>
      </c>
      <c r="P4733">
        <v>87.600999999999999</v>
      </c>
      <c r="Q4733" s="2">
        <v>0.39</v>
      </c>
      <c r="R4733" t="s">
        <v>29</v>
      </c>
      <c r="S4733" t="s">
        <v>30</v>
      </c>
      <c r="T4733" t="s">
        <v>1749</v>
      </c>
      <c r="U4733" t="s">
        <v>67</v>
      </c>
      <c r="V4733" t="s">
        <v>33</v>
      </c>
      <c r="W4733">
        <v>4398</v>
      </c>
      <c r="X4733" s="1">
        <v>41720</v>
      </c>
      <c r="Y4733" t="s">
        <v>42</v>
      </c>
      <c r="Z4733" t="e" vm="21">
        <v>#VALUE!</v>
      </c>
      <c r="AA4733">
        <v>4070</v>
      </c>
      <c r="AB4733" t="e" cm="1" vm="2">
        <f t="array" ref="AB4733">_FV(Table1[[#This Row],[State]],"Country/region",TRUE)</f>
        <v>#VALUE!</v>
      </c>
    </row>
    <row r="4734" spans="1:28" x14ac:dyDescent="0.35">
      <c r="A4734" t="s">
        <v>3330</v>
      </c>
      <c r="B4734">
        <v>54</v>
      </c>
      <c r="C4734" t="s">
        <v>1009</v>
      </c>
      <c r="D4734" t="s">
        <v>57</v>
      </c>
      <c r="E4734">
        <f>YEAR(Table1[[#This Row],[Order Date]])</f>
        <v>2014</v>
      </c>
      <c r="F4734">
        <v>1</v>
      </c>
      <c r="G4734">
        <f>MONTH(Table1[[#This Row],[Order Date]])</f>
        <v>3</v>
      </c>
      <c r="H4734" s="1">
        <v>41718</v>
      </c>
      <c r="I4734">
        <v>9062</v>
      </c>
      <c r="J4734" t="s">
        <v>28</v>
      </c>
      <c r="K4734">
        <v>19</v>
      </c>
      <c r="L4734">
        <v>99.23</v>
      </c>
      <c r="M4734" s="2">
        <v>0.06</v>
      </c>
      <c r="N4734">
        <v>1825.42</v>
      </c>
      <c r="O4734">
        <v>8.99</v>
      </c>
      <c r="P4734">
        <v>1193.19</v>
      </c>
      <c r="Q4734" s="2">
        <v>0.35</v>
      </c>
      <c r="R4734" t="s">
        <v>48</v>
      </c>
      <c r="S4734" t="s">
        <v>139</v>
      </c>
      <c r="T4734" t="s">
        <v>1851</v>
      </c>
      <c r="U4734" t="s">
        <v>82</v>
      </c>
      <c r="V4734" t="s">
        <v>33</v>
      </c>
      <c r="W4734">
        <v>1245</v>
      </c>
      <c r="X4734" s="1">
        <v>41721</v>
      </c>
      <c r="Y4734" t="s">
        <v>34</v>
      </c>
      <c r="Z4734" t="e" vm="17">
        <v>#VALUE!</v>
      </c>
      <c r="AA4734">
        <v>6790</v>
      </c>
      <c r="AB4734" t="e" cm="1" vm="2">
        <f t="array" ref="AB4734">_FV(Table1[[#This Row],[State]],"Country/region",TRUE)</f>
        <v>#VALUE!</v>
      </c>
    </row>
    <row r="4735" spans="1:28" x14ac:dyDescent="0.35">
      <c r="A4735" t="s">
        <v>292</v>
      </c>
      <c r="B4735">
        <v>54</v>
      </c>
      <c r="C4735" t="s">
        <v>293</v>
      </c>
      <c r="D4735" t="s">
        <v>46</v>
      </c>
      <c r="E4735">
        <f>YEAR(Table1[[#This Row],[Order Date]])</f>
        <v>2014</v>
      </c>
      <c r="F4735">
        <v>1</v>
      </c>
      <c r="G4735">
        <f>MONTH(Table1[[#This Row],[Order Date]])</f>
        <v>3</v>
      </c>
      <c r="H4735" s="1">
        <v>41718</v>
      </c>
      <c r="I4735">
        <v>28550</v>
      </c>
      <c r="J4735" t="s">
        <v>39</v>
      </c>
      <c r="K4735">
        <v>44</v>
      </c>
      <c r="L4735">
        <v>500.97</v>
      </c>
      <c r="M4735" s="2">
        <v>0.09</v>
      </c>
      <c r="N4735">
        <v>21532.26</v>
      </c>
      <c r="O4735">
        <v>69.3</v>
      </c>
      <c r="P4735">
        <v>8323.39</v>
      </c>
      <c r="Q4735" s="2">
        <v>0.37</v>
      </c>
      <c r="R4735" t="s">
        <v>96</v>
      </c>
      <c r="S4735" t="s">
        <v>49</v>
      </c>
      <c r="T4735" t="s">
        <v>2798</v>
      </c>
      <c r="U4735" t="s">
        <v>98</v>
      </c>
      <c r="V4735" t="s">
        <v>76</v>
      </c>
      <c r="W4735">
        <v>4001</v>
      </c>
      <c r="X4735" s="1">
        <v>41721</v>
      </c>
      <c r="Y4735" t="s">
        <v>53</v>
      </c>
      <c r="Z4735" t="e" vm="29">
        <v>#VALUE!</v>
      </c>
      <c r="AA4735">
        <v>41042</v>
      </c>
      <c r="AB4735" t="e" cm="1" vm="2">
        <f t="array" ref="AB4735">_FV(Table1[[#This Row],[State]],"Country/region",TRUE)</f>
        <v>#VALUE!</v>
      </c>
    </row>
    <row r="4736" spans="1:28" x14ac:dyDescent="0.35">
      <c r="A4736" t="s">
        <v>201</v>
      </c>
      <c r="B4736">
        <v>54</v>
      </c>
      <c r="C4736" t="s">
        <v>788</v>
      </c>
      <c r="D4736" t="s">
        <v>27</v>
      </c>
      <c r="E4736">
        <f>YEAR(Table1[[#This Row],[Order Date]])</f>
        <v>2014</v>
      </c>
      <c r="F4736">
        <v>1</v>
      </c>
      <c r="G4736">
        <f>MONTH(Table1[[#This Row],[Order Date]])</f>
        <v>3</v>
      </c>
      <c r="H4736" s="1">
        <v>41719</v>
      </c>
      <c r="I4736">
        <v>42213</v>
      </c>
      <c r="J4736" t="s">
        <v>58</v>
      </c>
      <c r="K4736">
        <v>46</v>
      </c>
      <c r="L4736">
        <v>2.61</v>
      </c>
      <c r="M4736" s="2">
        <v>0.08</v>
      </c>
      <c r="N4736">
        <v>110.96</v>
      </c>
      <c r="O4736">
        <v>0.5</v>
      </c>
      <c r="P4736">
        <v>35.92</v>
      </c>
      <c r="Q4736" s="2">
        <v>0.39</v>
      </c>
      <c r="R4736" t="s">
        <v>29</v>
      </c>
      <c r="S4736" t="s">
        <v>30</v>
      </c>
      <c r="T4736" t="s">
        <v>1586</v>
      </c>
      <c r="U4736" t="s">
        <v>210</v>
      </c>
      <c r="V4736" t="s">
        <v>33</v>
      </c>
      <c r="W4736">
        <v>5946</v>
      </c>
      <c r="X4736" s="1">
        <v>41721</v>
      </c>
      <c r="Y4736" t="s">
        <v>34</v>
      </c>
      <c r="Z4736" t="e" vm="21">
        <v>#VALUE!</v>
      </c>
      <c r="AA4736">
        <v>4011</v>
      </c>
      <c r="AB4736" t="e" cm="1" vm="2">
        <f t="array" ref="AB4736">_FV(Table1[[#This Row],[State]],"Country/region",TRUE)</f>
        <v>#VALUE!</v>
      </c>
    </row>
    <row r="4737" spans="1:28" x14ac:dyDescent="0.35">
      <c r="A4737" t="s">
        <v>3151</v>
      </c>
      <c r="B4737">
        <v>54</v>
      </c>
      <c r="C4737" t="s">
        <v>1257</v>
      </c>
      <c r="D4737" t="s">
        <v>46</v>
      </c>
      <c r="E4737">
        <f>YEAR(Table1[[#This Row],[Order Date]])</f>
        <v>2014</v>
      </c>
      <c r="F4737">
        <v>1</v>
      </c>
      <c r="G4737">
        <f>MONTH(Table1[[#This Row],[Order Date]])</f>
        <v>3</v>
      </c>
      <c r="H4737" s="1">
        <v>41719</v>
      </c>
      <c r="I4737">
        <v>35296</v>
      </c>
      <c r="J4737" t="s">
        <v>47</v>
      </c>
      <c r="K4737">
        <v>7</v>
      </c>
      <c r="L4737">
        <v>65.989999999999995</v>
      </c>
      <c r="M4737" s="2">
        <v>0.02</v>
      </c>
      <c r="N4737">
        <v>407.8725</v>
      </c>
      <c r="O4737">
        <v>3.99</v>
      </c>
      <c r="P4737">
        <v>-165.62700000000001</v>
      </c>
      <c r="Q4737" s="2">
        <v>0.59</v>
      </c>
      <c r="R4737" t="s">
        <v>96</v>
      </c>
      <c r="S4737" t="s">
        <v>30</v>
      </c>
      <c r="T4737" t="s">
        <v>644</v>
      </c>
      <c r="U4737" t="s">
        <v>105</v>
      </c>
      <c r="V4737" t="s">
        <v>33</v>
      </c>
      <c r="W4737">
        <v>4960</v>
      </c>
      <c r="X4737" s="1">
        <v>41721</v>
      </c>
      <c r="Y4737" t="s">
        <v>34</v>
      </c>
      <c r="Z4737" t="e" vm="24">
        <v>#VALUE!</v>
      </c>
      <c r="AA4737">
        <v>8401</v>
      </c>
      <c r="AB4737" t="e" cm="1" vm="2">
        <f t="array" ref="AB4737">_FV(Table1[[#This Row],[State]],"Country/region",TRUE)</f>
        <v>#VALUE!</v>
      </c>
    </row>
    <row r="4738" spans="1:28" x14ac:dyDescent="0.35">
      <c r="A4738" t="s">
        <v>2893</v>
      </c>
      <c r="B4738">
        <v>54</v>
      </c>
      <c r="C4738" t="s">
        <v>2167</v>
      </c>
      <c r="D4738" t="s">
        <v>46</v>
      </c>
      <c r="E4738">
        <f>YEAR(Table1[[#This Row],[Order Date]])</f>
        <v>2014</v>
      </c>
      <c r="F4738">
        <v>1</v>
      </c>
      <c r="G4738">
        <f>MONTH(Table1[[#This Row],[Order Date]])</f>
        <v>3</v>
      </c>
      <c r="H4738" s="1">
        <v>41719</v>
      </c>
      <c r="I4738">
        <v>58884</v>
      </c>
      <c r="J4738" t="s">
        <v>47</v>
      </c>
      <c r="K4738">
        <v>46</v>
      </c>
      <c r="L4738">
        <v>85.29</v>
      </c>
      <c r="M4738" s="2">
        <v>0.1</v>
      </c>
      <c r="N4738">
        <v>3732.25</v>
      </c>
      <c r="O4738">
        <v>60</v>
      </c>
      <c r="P4738">
        <v>-1255.8599999999999</v>
      </c>
      <c r="Q4738" s="2">
        <v>0.56000000000000005</v>
      </c>
      <c r="R4738" t="s">
        <v>48</v>
      </c>
      <c r="S4738" t="s">
        <v>49</v>
      </c>
      <c r="T4738" t="s">
        <v>2874</v>
      </c>
      <c r="U4738" t="s">
        <v>75</v>
      </c>
      <c r="V4738" t="s">
        <v>68</v>
      </c>
      <c r="W4738">
        <v>8239</v>
      </c>
      <c r="X4738" s="1">
        <v>41724</v>
      </c>
      <c r="Y4738" t="s">
        <v>53</v>
      </c>
      <c r="Z4738" t="e" vm="26">
        <v>#VALUE!</v>
      </c>
      <c r="AA4738">
        <v>48841</v>
      </c>
      <c r="AB4738" t="e" cm="1" vm="2">
        <f t="array" ref="AB4738">_FV(Table1[[#This Row],[State]],"Country/region",TRUE)</f>
        <v>#VALUE!</v>
      </c>
    </row>
    <row r="4739" spans="1:28" x14ac:dyDescent="0.35">
      <c r="A4739" t="s">
        <v>2893</v>
      </c>
      <c r="B4739">
        <v>54</v>
      </c>
      <c r="C4739" t="s">
        <v>2167</v>
      </c>
      <c r="D4739" t="s">
        <v>46</v>
      </c>
      <c r="E4739">
        <f>YEAR(Table1[[#This Row],[Order Date]])</f>
        <v>2014</v>
      </c>
      <c r="F4739">
        <v>1</v>
      </c>
      <c r="G4739">
        <f>MONTH(Table1[[#This Row],[Order Date]])</f>
        <v>3</v>
      </c>
      <c r="H4739" s="1">
        <v>41719</v>
      </c>
      <c r="I4739">
        <v>58884</v>
      </c>
      <c r="J4739" t="s">
        <v>47</v>
      </c>
      <c r="K4739">
        <v>29</v>
      </c>
      <c r="L4739">
        <v>2.88</v>
      </c>
      <c r="M4739" s="2">
        <v>0.03</v>
      </c>
      <c r="N4739">
        <v>87.68</v>
      </c>
      <c r="O4739">
        <v>0.99</v>
      </c>
      <c r="P4739">
        <v>23.14</v>
      </c>
      <c r="Q4739" s="2">
        <v>0.36</v>
      </c>
      <c r="R4739" t="s">
        <v>29</v>
      </c>
      <c r="S4739" t="s">
        <v>30</v>
      </c>
      <c r="T4739" t="s">
        <v>2967</v>
      </c>
      <c r="U4739" t="s">
        <v>210</v>
      </c>
      <c r="V4739" t="s">
        <v>68</v>
      </c>
      <c r="W4739">
        <v>8238</v>
      </c>
      <c r="X4739" s="1">
        <v>41724</v>
      </c>
      <c r="Y4739" t="s">
        <v>34</v>
      </c>
      <c r="Z4739" t="e" vm="26">
        <v>#VALUE!</v>
      </c>
      <c r="AA4739">
        <v>48841</v>
      </c>
      <c r="AB4739" t="e" cm="1" vm="2">
        <f t="array" ref="AB4739">_FV(Table1[[#This Row],[State]],"Country/region",TRUE)</f>
        <v>#VALUE!</v>
      </c>
    </row>
    <row r="4740" spans="1:28" x14ac:dyDescent="0.35">
      <c r="A4740" t="s">
        <v>3187</v>
      </c>
      <c r="B4740">
        <v>54</v>
      </c>
      <c r="C4740" t="s">
        <v>1960</v>
      </c>
      <c r="D4740" t="s">
        <v>57</v>
      </c>
      <c r="E4740">
        <f>YEAR(Table1[[#This Row],[Order Date]])</f>
        <v>2014</v>
      </c>
      <c r="F4740">
        <v>1</v>
      </c>
      <c r="G4740">
        <f>MONTH(Table1[[#This Row],[Order Date]])</f>
        <v>3</v>
      </c>
      <c r="H4740" s="1">
        <v>41720</v>
      </c>
      <c r="I4740">
        <v>8580</v>
      </c>
      <c r="J4740" t="s">
        <v>28</v>
      </c>
      <c r="K4740">
        <v>12</v>
      </c>
      <c r="L4740">
        <v>11.58</v>
      </c>
      <c r="M4740" s="2">
        <v>0</v>
      </c>
      <c r="N4740">
        <v>151.49</v>
      </c>
      <c r="O4740">
        <v>6.97</v>
      </c>
      <c r="P4740">
        <v>-3.95</v>
      </c>
      <c r="Q4740" s="2">
        <v>0.35</v>
      </c>
      <c r="R4740" t="s">
        <v>29</v>
      </c>
      <c r="S4740" t="s">
        <v>30</v>
      </c>
      <c r="T4740" t="s">
        <v>409</v>
      </c>
      <c r="U4740" t="s">
        <v>267</v>
      </c>
      <c r="V4740" t="s">
        <v>76</v>
      </c>
      <c r="W4740">
        <v>1175</v>
      </c>
      <c r="X4740" s="1">
        <v>41720</v>
      </c>
      <c r="Y4740" t="s">
        <v>34</v>
      </c>
      <c r="Z4740" t="e" vm="14">
        <v>#VALUE!</v>
      </c>
      <c r="AA4740">
        <v>33445</v>
      </c>
      <c r="AB4740" t="e" cm="1" vm="2">
        <f t="array" ref="AB4740">_FV(Table1[[#This Row],[State]],"Country/region",TRUE)</f>
        <v>#VALUE!</v>
      </c>
    </row>
    <row r="4741" spans="1:28" x14ac:dyDescent="0.35">
      <c r="A4741" t="s">
        <v>3331</v>
      </c>
      <c r="B4741">
        <v>54</v>
      </c>
      <c r="C4741" t="s">
        <v>1960</v>
      </c>
      <c r="D4741" t="s">
        <v>57</v>
      </c>
      <c r="E4741">
        <f>YEAR(Table1[[#This Row],[Order Date]])</f>
        <v>2014</v>
      </c>
      <c r="F4741">
        <v>1</v>
      </c>
      <c r="G4741">
        <f>MONTH(Table1[[#This Row],[Order Date]])</f>
        <v>3</v>
      </c>
      <c r="H4741" s="1">
        <v>41720</v>
      </c>
      <c r="I4741">
        <v>8580</v>
      </c>
      <c r="J4741" t="s">
        <v>28</v>
      </c>
      <c r="K4741">
        <v>37</v>
      </c>
      <c r="L4741">
        <v>7.77</v>
      </c>
      <c r="M4741" s="2">
        <v>0</v>
      </c>
      <c r="N4741">
        <v>308.22000000000003</v>
      </c>
      <c r="O4741">
        <v>9.23</v>
      </c>
      <c r="P4741">
        <v>-215.57</v>
      </c>
      <c r="Q4741" s="2">
        <v>0.57999999999999996</v>
      </c>
      <c r="R4741" t="s">
        <v>29</v>
      </c>
      <c r="S4741" t="s">
        <v>30</v>
      </c>
      <c r="T4741" t="s">
        <v>335</v>
      </c>
      <c r="U4741" t="s">
        <v>214</v>
      </c>
      <c r="V4741" t="s">
        <v>76</v>
      </c>
      <c r="W4741">
        <v>1176</v>
      </c>
      <c r="X4741" s="1">
        <v>41721</v>
      </c>
      <c r="Y4741" t="s">
        <v>34</v>
      </c>
      <c r="Z4741" t="e" vm="14">
        <v>#VALUE!</v>
      </c>
      <c r="AA4741">
        <v>32725</v>
      </c>
      <c r="AB4741" t="e" cm="1" vm="2">
        <f t="array" ref="AB4741">_FV(Table1[[#This Row],[State]],"Country/region",TRUE)</f>
        <v>#VALUE!</v>
      </c>
    </row>
    <row r="4742" spans="1:28" x14ac:dyDescent="0.35">
      <c r="A4742" t="s">
        <v>1299</v>
      </c>
      <c r="B4742">
        <v>54</v>
      </c>
      <c r="C4742" t="s">
        <v>1398</v>
      </c>
      <c r="D4742" t="s">
        <v>27</v>
      </c>
      <c r="E4742">
        <f>YEAR(Table1[[#This Row],[Order Date]])</f>
        <v>2014</v>
      </c>
      <c r="F4742">
        <v>1</v>
      </c>
      <c r="G4742">
        <f>MONTH(Table1[[#This Row],[Order Date]])</f>
        <v>3</v>
      </c>
      <c r="H4742" s="1">
        <v>41720</v>
      </c>
      <c r="I4742">
        <v>49824</v>
      </c>
      <c r="J4742" t="s">
        <v>28</v>
      </c>
      <c r="K4742">
        <v>33</v>
      </c>
      <c r="L4742">
        <v>65.989999999999995</v>
      </c>
      <c r="M4742" s="2">
        <v>0.01</v>
      </c>
      <c r="N4742">
        <v>1900.2260000000001</v>
      </c>
      <c r="O4742">
        <v>5.31</v>
      </c>
      <c r="P4742">
        <v>440.19900000000001</v>
      </c>
      <c r="Q4742" s="2">
        <v>0.56999999999999995</v>
      </c>
      <c r="R4742" t="s">
        <v>96</v>
      </c>
      <c r="S4742" t="s">
        <v>30</v>
      </c>
      <c r="T4742">
        <v>3390</v>
      </c>
      <c r="U4742" t="s">
        <v>105</v>
      </c>
      <c r="V4742" t="s">
        <v>33</v>
      </c>
      <c r="W4742">
        <v>6972</v>
      </c>
      <c r="X4742" s="1">
        <v>41721</v>
      </c>
      <c r="Y4742" t="s">
        <v>42</v>
      </c>
      <c r="Z4742" t="e" vm="24">
        <v>#VALUE!</v>
      </c>
      <c r="AA4742">
        <v>7646</v>
      </c>
      <c r="AB4742" t="e" cm="1" vm="2">
        <f t="array" ref="AB4742">_FV(Table1[[#This Row],[State]],"Country/region",TRUE)</f>
        <v>#VALUE!</v>
      </c>
    </row>
    <row r="4743" spans="1:28" x14ac:dyDescent="0.35">
      <c r="A4743" t="s">
        <v>3300</v>
      </c>
      <c r="B4743">
        <v>54</v>
      </c>
      <c r="C4743" t="s">
        <v>1701</v>
      </c>
      <c r="D4743" t="s">
        <v>57</v>
      </c>
      <c r="E4743">
        <f>YEAR(Table1[[#This Row],[Order Date]])</f>
        <v>2014</v>
      </c>
      <c r="F4743">
        <v>1</v>
      </c>
      <c r="G4743">
        <f>MONTH(Table1[[#This Row],[Order Date]])</f>
        <v>3</v>
      </c>
      <c r="H4743" s="1">
        <v>41720</v>
      </c>
      <c r="I4743">
        <v>38304</v>
      </c>
      <c r="J4743" t="s">
        <v>28</v>
      </c>
      <c r="K4743">
        <v>7</v>
      </c>
      <c r="L4743">
        <v>3.58</v>
      </c>
      <c r="M4743" s="2">
        <v>0.09</v>
      </c>
      <c r="N4743">
        <v>30.1</v>
      </c>
      <c r="O4743">
        <v>5.47</v>
      </c>
      <c r="P4743">
        <v>-28.312999999999999</v>
      </c>
      <c r="Q4743" s="2">
        <v>0.37</v>
      </c>
      <c r="R4743" t="s">
        <v>29</v>
      </c>
      <c r="S4743" t="s">
        <v>30</v>
      </c>
      <c r="T4743" t="s">
        <v>1822</v>
      </c>
      <c r="U4743" t="s">
        <v>67</v>
      </c>
      <c r="V4743" t="s">
        <v>76</v>
      </c>
      <c r="W4743">
        <v>5385</v>
      </c>
      <c r="X4743" s="1">
        <v>41722</v>
      </c>
      <c r="Y4743" t="s">
        <v>34</v>
      </c>
      <c r="Z4743" t="e" vm="44">
        <v>#VALUE!</v>
      </c>
      <c r="AA4743">
        <v>31088</v>
      </c>
      <c r="AB4743" t="e" cm="1" vm="2">
        <f t="array" ref="AB4743">_FV(Table1[[#This Row],[State]],"Country/region",TRUE)</f>
        <v>#VALUE!</v>
      </c>
    </row>
    <row r="4744" spans="1:28" x14ac:dyDescent="0.35">
      <c r="A4744" t="s">
        <v>2684</v>
      </c>
      <c r="B4744">
        <v>54</v>
      </c>
      <c r="C4744" t="s">
        <v>2685</v>
      </c>
      <c r="D4744" t="s">
        <v>27</v>
      </c>
      <c r="E4744">
        <f>YEAR(Table1[[#This Row],[Order Date]])</f>
        <v>2014</v>
      </c>
      <c r="F4744">
        <v>1</v>
      </c>
      <c r="G4744">
        <f>MONTH(Table1[[#This Row],[Order Date]])</f>
        <v>3</v>
      </c>
      <c r="H4744" s="1">
        <v>41721</v>
      </c>
      <c r="I4744">
        <v>55361</v>
      </c>
      <c r="J4744" t="s">
        <v>39</v>
      </c>
      <c r="K4744">
        <v>22</v>
      </c>
      <c r="L4744">
        <v>1.76</v>
      </c>
      <c r="M4744" s="2">
        <v>0.06</v>
      </c>
      <c r="N4744">
        <v>51.39</v>
      </c>
      <c r="O4744">
        <v>4.8600000000000003</v>
      </c>
      <c r="P4744">
        <v>-64.37</v>
      </c>
      <c r="Q4744" s="2">
        <v>0.41</v>
      </c>
      <c r="R4744" t="s">
        <v>48</v>
      </c>
      <c r="S4744" t="s">
        <v>30</v>
      </c>
      <c r="T4744" t="s">
        <v>1268</v>
      </c>
      <c r="U4744" t="s">
        <v>82</v>
      </c>
      <c r="V4744" t="s">
        <v>33</v>
      </c>
      <c r="W4744">
        <v>7726</v>
      </c>
      <c r="X4744" s="1">
        <v>41722</v>
      </c>
      <c r="Y4744" t="s">
        <v>42</v>
      </c>
      <c r="Z4744" t="e" vm="3">
        <v>#VALUE!</v>
      </c>
      <c r="AA4744">
        <v>20852</v>
      </c>
      <c r="AB4744" t="e" cm="1" vm="2">
        <f t="array" ref="AB4744">_FV(Table1[[#This Row],[State]],"Country/region",TRUE)</f>
        <v>#VALUE!</v>
      </c>
    </row>
    <row r="4745" spans="1:28" x14ac:dyDescent="0.35">
      <c r="A4745" t="s">
        <v>557</v>
      </c>
      <c r="B4745">
        <v>54</v>
      </c>
      <c r="C4745" t="s">
        <v>2674</v>
      </c>
      <c r="D4745" t="s">
        <v>46</v>
      </c>
      <c r="E4745">
        <f>YEAR(Table1[[#This Row],[Order Date]])</f>
        <v>2014</v>
      </c>
      <c r="F4745">
        <v>1</v>
      </c>
      <c r="G4745">
        <f>MONTH(Table1[[#This Row],[Order Date]])</f>
        <v>3</v>
      </c>
      <c r="H4745" s="1">
        <v>41721</v>
      </c>
      <c r="I4745">
        <v>24871</v>
      </c>
      <c r="J4745" t="s">
        <v>131</v>
      </c>
      <c r="K4745">
        <v>6</v>
      </c>
      <c r="L4745">
        <v>22.72</v>
      </c>
      <c r="M4745" s="2">
        <v>0.04</v>
      </c>
      <c r="N4745">
        <v>143.78</v>
      </c>
      <c r="O4745">
        <v>8.99</v>
      </c>
      <c r="P4745">
        <v>75.3</v>
      </c>
      <c r="Q4745" s="2">
        <v>0.44</v>
      </c>
      <c r="R4745" t="s">
        <v>48</v>
      </c>
      <c r="S4745" t="s">
        <v>139</v>
      </c>
      <c r="T4745" t="s">
        <v>207</v>
      </c>
      <c r="U4745" t="s">
        <v>82</v>
      </c>
      <c r="V4745" t="s">
        <v>68</v>
      </c>
      <c r="W4745">
        <v>3493</v>
      </c>
      <c r="X4745" s="1">
        <v>41722</v>
      </c>
      <c r="Y4745" t="s">
        <v>34</v>
      </c>
      <c r="Z4745" t="e" vm="16">
        <v>#VALUE!</v>
      </c>
      <c r="AA4745">
        <v>60090</v>
      </c>
      <c r="AB4745" t="e" cm="1" vm="2">
        <f t="array" ref="AB4745">_FV(Table1[[#This Row],[State]],"Country/region",TRUE)</f>
        <v>#VALUE!</v>
      </c>
    </row>
    <row r="4746" spans="1:28" x14ac:dyDescent="0.35">
      <c r="A4746" t="s">
        <v>2453</v>
      </c>
      <c r="B4746">
        <v>54</v>
      </c>
      <c r="C4746" t="s">
        <v>2685</v>
      </c>
      <c r="D4746" t="s">
        <v>27</v>
      </c>
      <c r="E4746">
        <f>YEAR(Table1[[#This Row],[Order Date]])</f>
        <v>2014</v>
      </c>
      <c r="F4746">
        <v>1</v>
      </c>
      <c r="G4746">
        <f>MONTH(Table1[[#This Row],[Order Date]])</f>
        <v>3</v>
      </c>
      <c r="H4746" s="1">
        <v>41721</v>
      </c>
      <c r="I4746">
        <v>55361</v>
      </c>
      <c r="J4746" t="s">
        <v>39</v>
      </c>
      <c r="K4746">
        <v>31</v>
      </c>
      <c r="L4746">
        <v>9.3800000000000008</v>
      </c>
      <c r="M4746" s="2">
        <v>0.08</v>
      </c>
      <c r="N4746">
        <v>293.52</v>
      </c>
      <c r="O4746">
        <v>7.28</v>
      </c>
      <c r="P4746">
        <v>-116.66</v>
      </c>
      <c r="Q4746" s="2">
        <v>0.56999999999999995</v>
      </c>
      <c r="R4746" t="s">
        <v>29</v>
      </c>
      <c r="S4746" t="s">
        <v>30</v>
      </c>
      <c r="T4746" t="s">
        <v>3064</v>
      </c>
      <c r="U4746" t="s">
        <v>32</v>
      </c>
      <c r="V4746" t="s">
        <v>33</v>
      </c>
      <c r="W4746">
        <v>7727</v>
      </c>
      <c r="X4746" s="1">
        <v>41722</v>
      </c>
      <c r="Y4746" t="s">
        <v>34</v>
      </c>
      <c r="Z4746" t="e" vm="3">
        <v>#VALUE!</v>
      </c>
      <c r="AA4746">
        <v>20602</v>
      </c>
      <c r="AB4746" t="e" cm="1" vm="2">
        <f t="array" ref="AB4746">_FV(Table1[[#This Row],[State]],"Country/region",TRUE)</f>
        <v>#VALUE!</v>
      </c>
    </row>
    <row r="4747" spans="1:28" x14ac:dyDescent="0.35">
      <c r="A4747" t="s">
        <v>395</v>
      </c>
      <c r="B4747">
        <v>54</v>
      </c>
      <c r="C4747" t="s">
        <v>384</v>
      </c>
      <c r="D4747" t="s">
        <v>46</v>
      </c>
      <c r="E4747">
        <f>YEAR(Table1[[#This Row],[Order Date]])</f>
        <v>2014</v>
      </c>
      <c r="F4747">
        <v>1</v>
      </c>
      <c r="G4747">
        <f>MONTH(Table1[[#This Row],[Order Date]])</f>
        <v>3</v>
      </c>
      <c r="H4747" s="1">
        <v>41721</v>
      </c>
      <c r="I4747">
        <v>57095</v>
      </c>
      <c r="J4747" t="s">
        <v>131</v>
      </c>
      <c r="K4747">
        <v>37</v>
      </c>
      <c r="L4747">
        <v>6.81</v>
      </c>
      <c r="M4747" s="2">
        <v>0.01</v>
      </c>
      <c r="N4747">
        <v>254.93</v>
      </c>
      <c r="O4747">
        <v>5.48</v>
      </c>
      <c r="P4747">
        <v>-62.881999999999998</v>
      </c>
      <c r="Q4747" s="2">
        <v>0.37</v>
      </c>
      <c r="R4747" t="s">
        <v>29</v>
      </c>
      <c r="S4747" t="s">
        <v>30</v>
      </c>
      <c r="T4747" t="s">
        <v>3061</v>
      </c>
      <c r="U4747" t="s">
        <v>67</v>
      </c>
      <c r="V4747" t="s">
        <v>76</v>
      </c>
      <c r="W4747">
        <v>7988</v>
      </c>
      <c r="X4747" s="1">
        <v>41724</v>
      </c>
      <c r="Y4747" t="s">
        <v>34</v>
      </c>
      <c r="Z4747" t="e" vm="31">
        <v>#VALUE!</v>
      </c>
      <c r="AA4747">
        <v>38134</v>
      </c>
      <c r="AB4747" t="e" cm="1" vm="2">
        <f t="array" ref="AB4747">_FV(Table1[[#This Row],[State]],"Country/region",TRUE)</f>
        <v>#VALUE!</v>
      </c>
    </row>
    <row r="4748" spans="1:28" x14ac:dyDescent="0.35">
      <c r="A4748" t="s">
        <v>2813</v>
      </c>
      <c r="B4748">
        <v>54</v>
      </c>
      <c r="C4748" t="s">
        <v>2141</v>
      </c>
      <c r="D4748" t="s">
        <v>46</v>
      </c>
      <c r="E4748">
        <f>YEAR(Table1[[#This Row],[Order Date]])</f>
        <v>2014</v>
      </c>
      <c r="F4748">
        <v>1</v>
      </c>
      <c r="G4748">
        <f>MONTH(Table1[[#This Row],[Order Date]])</f>
        <v>3</v>
      </c>
      <c r="H4748" s="1">
        <v>41722</v>
      </c>
      <c r="I4748">
        <v>643</v>
      </c>
      <c r="J4748" t="s">
        <v>28</v>
      </c>
      <c r="K4748">
        <v>21</v>
      </c>
      <c r="L4748">
        <v>138.13999999999999</v>
      </c>
      <c r="M4748" s="2">
        <v>7.0000000000000007E-2</v>
      </c>
      <c r="N4748">
        <v>2781.82</v>
      </c>
      <c r="O4748">
        <v>35</v>
      </c>
      <c r="P4748">
        <v>-695.26</v>
      </c>
      <c r="Q4748" s="2"/>
      <c r="R4748" t="s">
        <v>29</v>
      </c>
      <c r="S4748" t="s">
        <v>40</v>
      </c>
      <c r="T4748" t="s">
        <v>816</v>
      </c>
      <c r="U4748" t="s">
        <v>32</v>
      </c>
      <c r="V4748" t="s">
        <v>68</v>
      </c>
      <c r="W4748">
        <v>103</v>
      </c>
      <c r="X4748" s="1">
        <v>41723</v>
      </c>
      <c r="Y4748" t="s">
        <v>42</v>
      </c>
      <c r="Z4748" t="e" vm="16">
        <v>#VALUE!</v>
      </c>
      <c r="AA4748">
        <v>60031</v>
      </c>
      <c r="AB4748" t="e" cm="1" vm="2">
        <f t="array" ref="AB4748">_FV(Table1[[#This Row],[State]],"Country/region",TRUE)</f>
        <v>#VALUE!</v>
      </c>
    </row>
    <row r="4749" spans="1:28" x14ac:dyDescent="0.35">
      <c r="A4749" t="s">
        <v>963</v>
      </c>
      <c r="B4749">
        <v>54</v>
      </c>
      <c r="C4749" t="s">
        <v>955</v>
      </c>
      <c r="D4749" t="s">
        <v>38</v>
      </c>
      <c r="E4749">
        <f>YEAR(Table1[[#This Row],[Order Date]])</f>
        <v>2014</v>
      </c>
      <c r="F4749">
        <v>1</v>
      </c>
      <c r="G4749">
        <f>MONTH(Table1[[#This Row],[Order Date]])</f>
        <v>3</v>
      </c>
      <c r="H4749" s="1">
        <v>41722</v>
      </c>
      <c r="I4749">
        <v>30369</v>
      </c>
      <c r="J4749" t="s">
        <v>58</v>
      </c>
      <c r="K4749">
        <v>13</v>
      </c>
      <c r="L4749">
        <v>4.9800000000000004</v>
      </c>
      <c r="M4749" s="2">
        <v>0</v>
      </c>
      <c r="N4749">
        <v>76.81</v>
      </c>
      <c r="O4749">
        <v>7.54</v>
      </c>
      <c r="P4749">
        <v>-55.77</v>
      </c>
      <c r="Q4749" s="2">
        <v>0.38</v>
      </c>
      <c r="R4749" t="s">
        <v>29</v>
      </c>
      <c r="S4749" t="s">
        <v>30</v>
      </c>
      <c r="T4749" t="s">
        <v>932</v>
      </c>
      <c r="U4749" t="s">
        <v>61</v>
      </c>
      <c r="V4749" t="s">
        <v>33</v>
      </c>
      <c r="W4749">
        <v>4265</v>
      </c>
      <c r="X4749" s="1">
        <v>41723</v>
      </c>
      <c r="Y4749" t="s">
        <v>34</v>
      </c>
      <c r="Z4749" t="e" vm="22">
        <v>#VALUE!</v>
      </c>
      <c r="AA4749">
        <v>43017</v>
      </c>
      <c r="AB4749" t="e" cm="1" vm="2">
        <f t="array" ref="AB4749">_FV(Table1[[#This Row],[State]],"Country/region",TRUE)</f>
        <v>#VALUE!</v>
      </c>
    </row>
    <row r="4750" spans="1:28" x14ac:dyDescent="0.35">
      <c r="A4750" t="s">
        <v>963</v>
      </c>
      <c r="B4750">
        <v>54</v>
      </c>
      <c r="C4750" t="s">
        <v>955</v>
      </c>
      <c r="D4750" t="s">
        <v>38</v>
      </c>
      <c r="E4750">
        <f>YEAR(Table1[[#This Row],[Order Date]])</f>
        <v>2014</v>
      </c>
      <c r="F4750">
        <v>1</v>
      </c>
      <c r="G4750">
        <f>MONTH(Table1[[#This Row],[Order Date]])</f>
        <v>3</v>
      </c>
      <c r="H4750" s="1">
        <v>41722</v>
      </c>
      <c r="I4750">
        <v>30369</v>
      </c>
      <c r="J4750" t="s">
        <v>58</v>
      </c>
      <c r="K4750">
        <v>21</v>
      </c>
      <c r="L4750">
        <v>8.34</v>
      </c>
      <c r="M4750" s="2">
        <v>0.03</v>
      </c>
      <c r="N4750">
        <v>174.22</v>
      </c>
      <c r="O4750">
        <v>2.64</v>
      </c>
      <c r="P4750">
        <v>-1.23</v>
      </c>
      <c r="Q4750" s="2">
        <v>0.59</v>
      </c>
      <c r="R4750" t="s">
        <v>29</v>
      </c>
      <c r="S4750" t="s">
        <v>139</v>
      </c>
      <c r="T4750" t="s">
        <v>567</v>
      </c>
      <c r="U4750" t="s">
        <v>481</v>
      </c>
      <c r="V4750" t="s">
        <v>33</v>
      </c>
      <c r="W4750">
        <v>4266</v>
      </c>
      <c r="X4750" s="1">
        <v>41723</v>
      </c>
      <c r="Y4750" t="s">
        <v>34</v>
      </c>
      <c r="Z4750" t="e" vm="22">
        <v>#VALUE!</v>
      </c>
      <c r="AA4750">
        <v>43017</v>
      </c>
      <c r="AB4750" t="e" cm="1" vm="2">
        <f t="array" ref="AB4750">_FV(Table1[[#This Row],[State]],"Country/region",TRUE)</f>
        <v>#VALUE!</v>
      </c>
    </row>
    <row r="4751" spans="1:28" x14ac:dyDescent="0.35">
      <c r="A4751" t="s">
        <v>2004</v>
      </c>
      <c r="B4751">
        <v>54</v>
      </c>
      <c r="C4751" t="s">
        <v>1941</v>
      </c>
      <c r="D4751" t="s">
        <v>46</v>
      </c>
      <c r="E4751">
        <f>YEAR(Table1[[#This Row],[Order Date]])</f>
        <v>2014</v>
      </c>
      <c r="F4751">
        <v>1</v>
      </c>
      <c r="G4751">
        <f>MONTH(Table1[[#This Row],[Order Date]])</f>
        <v>3</v>
      </c>
      <c r="H4751" s="1">
        <v>41722</v>
      </c>
      <c r="I4751">
        <v>54245</v>
      </c>
      <c r="J4751" t="s">
        <v>131</v>
      </c>
      <c r="K4751">
        <v>5</v>
      </c>
      <c r="L4751">
        <v>20.99</v>
      </c>
      <c r="M4751" s="2">
        <v>0.09</v>
      </c>
      <c r="N4751">
        <v>83.3</v>
      </c>
      <c r="O4751">
        <v>2.5</v>
      </c>
      <c r="P4751">
        <v>-114.90600000000001</v>
      </c>
      <c r="Q4751" s="2">
        <v>0.81</v>
      </c>
      <c r="R4751" t="s">
        <v>96</v>
      </c>
      <c r="S4751" t="s">
        <v>59</v>
      </c>
      <c r="T4751" t="s">
        <v>1615</v>
      </c>
      <c r="U4751" t="s">
        <v>105</v>
      </c>
      <c r="V4751" t="s">
        <v>68</v>
      </c>
      <c r="W4751">
        <v>7583</v>
      </c>
      <c r="X4751" s="1">
        <v>41723</v>
      </c>
      <c r="Y4751" t="s">
        <v>34</v>
      </c>
      <c r="Z4751" t="e" vm="11">
        <v>#VALUE!</v>
      </c>
      <c r="AA4751">
        <v>75090</v>
      </c>
      <c r="AB4751" t="e" cm="1" vm="2">
        <f t="array" ref="AB4751">_FV(Table1[[#This Row],[State]],"Country/region",TRUE)</f>
        <v>#VALUE!</v>
      </c>
    </row>
    <row r="4752" spans="1:28" x14ac:dyDescent="0.35">
      <c r="A4752" t="s">
        <v>2477</v>
      </c>
      <c r="B4752">
        <v>54</v>
      </c>
      <c r="C4752" t="s">
        <v>303</v>
      </c>
      <c r="D4752" t="s">
        <v>57</v>
      </c>
      <c r="E4752">
        <f>YEAR(Table1[[#This Row],[Order Date]])</f>
        <v>2014</v>
      </c>
      <c r="F4752">
        <v>1</v>
      </c>
      <c r="G4752">
        <f>MONTH(Table1[[#This Row],[Order Date]])</f>
        <v>3</v>
      </c>
      <c r="H4752" s="1">
        <v>41722</v>
      </c>
      <c r="I4752">
        <v>4257</v>
      </c>
      <c r="J4752" t="s">
        <v>131</v>
      </c>
      <c r="K4752">
        <v>45</v>
      </c>
      <c r="L4752">
        <v>5.58</v>
      </c>
      <c r="M4752" s="2">
        <v>0.01</v>
      </c>
      <c r="N4752">
        <v>253.89</v>
      </c>
      <c r="O4752">
        <v>5.3</v>
      </c>
      <c r="P4752">
        <v>-83.66</v>
      </c>
      <c r="Q4752" s="2">
        <v>0.35</v>
      </c>
      <c r="R4752" t="s">
        <v>29</v>
      </c>
      <c r="S4752" t="s">
        <v>30</v>
      </c>
      <c r="T4752" t="s">
        <v>1233</v>
      </c>
      <c r="U4752" t="s">
        <v>267</v>
      </c>
      <c r="V4752" t="s">
        <v>68</v>
      </c>
      <c r="W4752">
        <v>617</v>
      </c>
      <c r="X4752" s="1">
        <v>41724</v>
      </c>
      <c r="Y4752" t="s">
        <v>34</v>
      </c>
      <c r="Z4752" t="e" vm="26">
        <v>#VALUE!</v>
      </c>
      <c r="AA4752">
        <v>48021</v>
      </c>
      <c r="AB4752" t="e" cm="1" vm="2">
        <f t="array" ref="AB4752">_FV(Table1[[#This Row],[State]],"Country/region",TRUE)</f>
        <v>#VALUE!</v>
      </c>
    </row>
    <row r="4753" spans="1:28" x14ac:dyDescent="0.35">
      <c r="A4753" t="s">
        <v>2618</v>
      </c>
      <c r="B4753">
        <v>54</v>
      </c>
      <c r="C4753" t="s">
        <v>2619</v>
      </c>
      <c r="D4753" t="s">
        <v>46</v>
      </c>
      <c r="E4753">
        <f>YEAR(Table1[[#This Row],[Order Date]])</f>
        <v>2014</v>
      </c>
      <c r="F4753">
        <v>1</v>
      </c>
      <c r="G4753">
        <f>MONTH(Table1[[#This Row],[Order Date]])</f>
        <v>3</v>
      </c>
      <c r="H4753" s="1">
        <v>41723</v>
      </c>
      <c r="I4753">
        <v>55686</v>
      </c>
      <c r="J4753" t="s">
        <v>58</v>
      </c>
      <c r="K4753">
        <v>22</v>
      </c>
      <c r="L4753">
        <v>30.98</v>
      </c>
      <c r="M4753" s="2">
        <v>0.1</v>
      </c>
      <c r="N4753">
        <v>628.39</v>
      </c>
      <c r="O4753">
        <v>5.09</v>
      </c>
      <c r="P4753">
        <v>181.83</v>
      </c>
      <c r="Q4753" s="2">
        <v>0.4</v>
      </c>
      <c r="R4753" t="s">
        <v>29</v>
      </c>
      <c r="S4753" t="s">
        <v>30</v>
      </c>
      <c r="T4753" t="s">
        <v>176</v>
      </c>
      <c r="U4753" t="s">
        <v>61</v>
      </c>
      <c r="V4753" t="s">
        <v>76</v>
      </c>
      <c r="W4753">
        <v>7784</v>
      </c>
      <c r="X4753" s="1">
        <v>41725</v>
      </c>
      <c r="Y4753" t="s">
        <v>42</v>
      </c>
      <c r="Z4753" t="e" vm="10">
        <v>#VALUE!</v>
      </c>
      <c r="AA4753">
        <v>71109</v>
      </c>
      <c r="AB4753" t="e" cm="1" vm="2">
        <f t="array" ref="AB4753">_FV(Table1[[#This Row],[State]],"Country/region",TRUE)</f>
        <v>#VALUE!</v>
      </c>
    </row>
    <row r="4754" spans="1:28" x14ac:dyDescent="0.35">
      <c r="A4754" t="s">
        <v>2618</v>
      </c>
      <c r="B4754">
        <v>54</v>
      </c>
      <c r="C4754" t="s">
        <v>2619</v>
      </c>
      <c r="D4754" t="s">
        <v>46</v>
      </c>
      <c r="E4754">
        <f>YEAR(Table1[[#This Row],[Order Date]])</f>
        <v>2014</v>
      </c>
      <c r="F4754">
        <v>1</v>
      </c>
      <c r="G4754">
        <f>MONTH(Table1[[#This Row],[Order Date]])</f>
        <v>3</v>
      </c>
      <c r="H4754" s="1">
        <v>41723</v>
      </c>
      <c r="I4754">
        <v>55686</v>
      </c>
      <c r="J4754" t="s">
        <v>58</v>
      </c>
      <c r="K4754">
        <v>26</v>
      </c>
      <c r="L4754">
        <v>15.98</v>
      </c>
      <c r="M4754" s="2">
        <v>0.03</v>
      </c>
      <c r="N4754">
        <v>423.14</v>
      </c>
      <c r="O4754">
        <v>4</v>
      </c>
      <c r="P4754">
        <v>85.51</v>
      </c>
      <c r="Q4754" s="2">
        <v>0.37</v>
      </c>
      <c r="R4754" t="s">
        <v>96</v>
      </c>
      <c r="S4754" t="s">
        <v>30</v>
      </c>
      <c r="T4754" t="s">
        <v>1062</v>
      </c>
      <c r="U4754" t="s">
        <v>102</v>
      </c>
      <c r="V4754" t="s">
        <v>76</v>
      </c>
      <c r="W4754">
        <v>7783</v>
      </c>
      <c r="X4754" s="1">
        <v>41725</v>
      </c>
      <c r="Y4754" t="s">
        <v>34</v>
      </c>
      <c r="Z4754" t="e" vm="10">
        <v>#VALUE!</v>
      </c>
      <c r="AA4754">
        <v>71109</v>
      </c>
      <c r="AB4754" t="e" cm="1" vm="2">
        <f t="array" ref="AB4754">_FV(Table1[[#This Row],[State]],"Country/region",TRUE)</f>
        <v>#VALUE!</v>
      </c>
    </row>
    <row r="4755" spans="1:28" x14ac:dyDescent="0.35">
      <c r="A4755" t="s">
        <v>1452</v>
      </c>
      <c r="B4755">
        <v>54</v>
      </c>
      <c r="C4755" t="s">
        <v>2619</v>
      </c>
      <c r="D4755" t="s">
        <v>46</v>
      </c>
      <c r="E4755">
        <f>YEAR(Table1[[#This Row],[Order Date]])</f>
        <v>2014</v>
      </c>
      <c r="F4755">
        <v>1</v>
      </c>
      <c r="G4755">
        <f>MONTH(Table1[[#This Row],[Order Date]])</f>
        <v>3</v>
      </c>
      <c r="H4755" s="1">
        <v>41723</v>
      </c>
      <c r="I4755">
        <v>55686</v>
      </c>
      <c r="J4755" t="s">
        <v>58</v>
      </c>
      <c r="K4755">
        <v>2</v>
      </c>
      <c r="L4755">
        <v>81.319999999999993</v>
      </c>
      <c r="M4755" s="2">
        <v>0.03</v>
      </c>
      <c r="N4755">
        <v>162.49</v>
      </c>
      <c r="O4755">
        <v>0.99</v>
      </c>
      <c r="P4755">
        <v>-94.83</v>
      </c>
      <c r="Q4755" s="2">
        <v>0.56999999999999995</v>
      </c>
      <c r="R4755" t="s">
        <v>29</v>
      </c>
      <c r="S4755" t="s">
        <v>30</v>
      </c>
      <c r="T4755" t="s">
        <v>2594</v>
      </c>
      <c r="U4755" t="s">
        <v>214</v>
      </c>
      <c r="V4755" t="s">
        <v>76</v>
      </c>
      <c r="W4755">
        <v>7785</v>
      </c>
      <c r="X4755" s="1">
        <v>41726</v>
      </c>
      <c r="Y4755" t="s">
        <v>34</v>
      </c>
      <c r="Z4755" t="e" vm="10">
        <v>#VALUE!</v>
      </c>
      <c r="AA4755">
        <v>70458</v>
      </c>
      <c r="AB4755" t="e" cm="1" vm="2">
        <f t="array" ref="AB4755">_FV(Table1[[#This Row],[State]],"Country/region",TRUE)</f>
        <v>#VALUE!</v>
      </c>
    </row>
    <row r="4756" spans="1:28" x14ac:dyDescent="0.35">
      <c r="A4756" t="s">
        <v>1843</v>
      </c>
      <c r="B4756">
        <v>54</v>
      </c>
      <c r="C4756" t="s">
        <v>1448</v>
      </c>
      <c r="D4756" t="s">
        <v>46</v>
      </c>
      <c r="E4756">
        <f>YEAR(Table1[[#This Row],[Order Date]])</f>
        <v>2014</v>
      </c>
      <c r="F4756">
        <v>1</v>
      </c>
      <c r="G4756">
        <f>MONTH(Table1[[#This Row],[Order Date]])</f>
        <v>3</v>
      </c>
      <c r="H4756" s="1">
        <v>41724</v>
      </c>
      <c r="I4756">
        <v>25376</v>
      </c>
      <c r="J4756" t="s">
        <v>58</v>
      </c>
      <c r="K4756">
        <v>12</v>
      </c>
      <c r="L4756">
        <v>6.28</v>
      </c>
      <c r="M4756" s="2">
        <v>0.09</v>
      </c>
      <c r="N4756">
        <v>76.61</v>
      </c>
      <c r="O4756">
        <v>5.29</v>
      </c>
      <c r="P4756">
        <v>-31.83</v>
      </c>
      <c r="Q4756" s="2">
        <v>0.43</v>
      </c>
      <c r="R4756" t="s">
        <v>48</v>
      </c>
      <c r="S4756" t="s">
        <v>30</v>
      </c>
      <c r="T4756" t="s">
        <v>1435</v>
      </c>
      <c r="U4756" t="s">
        <v>82</v>
      </c>
      <c r="V4756" t="s">
        <v>68</v>
      </c>
      <c r="W4756">
        <v>3559</v>
      </c>
      <c r="X4756" s="1">
        <v>41725</v>
      </c>
      <c r="Y4756" t="s">
        <v>34</v>
      </c>
      <c r="Z4756" t="e" vm="38">
        <v>#VALUE!</v>
      </c>
      <c r="AA4756">
        <v>46901</v>
      </c>
      <c r="AB4756" t="e" cm="1" vm="2">
        <f t="array" ref="AB4756">_FV(Table1[[#This Row],[State]],"Country/region",TRUE)</f>
        <v>#VALUE!</v>
      </c>
    </row>
    <row r="4757" spans="1:28" x14ac:dyDescent="0.35">
      <c r="A4757" t="s">
        <v>1843</v>
      </c>
      <c r="B4757">
        <v>54</v>
      </c>
      <c r="C4757" t="s">
        <v>892</v>
      </c>
      <c r="D4757" t="s">
        <v>46</v>
      </c>
      <c r="E4757">
        <f>YEAR(Table1[[#This Row],[Order Date]])</f>
        <v>2014</v>
      </c>
      <c r="F4757">
        <v>1</v>
      </c>
      <c r="G4757">
        <f>MONTH(Table1[[#This Row],[Order Date]])</f>
        <v>3</v>
      </c>
      <c r="H4757" s="1">
        <v>41724</v>
      </c>
      <c r="I4757">
        <v>50404</v>
      </c>
      <c r="J4757" t="s">
        <v>28</v>
      </c>
      <c r="K4757">
        <v>18</v>
      </c>
      <c r="L4757">
        <v>210.55</v>
      </c>
      <c r="M4757" s="2">
        <v>0.05</v>
      </c>
      <c r="N4757">
        <v>3780.43</v>
      </c>
      <c r="O4757">
        <v>9.99</v>
      </c>
      <c r="P4757">
        <v>905.57</v>
      </c>
      <c r="Q4757" s="2">
        <v>0.6</v>
      </c>
      <c r="R4757" t="s">
        <v>29</v>
      </c>
      <c r="S4757" t="s">
        <v>30</v>
      </c>
      <c r="T4757" t="s">
        <v>2866</v>
      </c>
      <c r="U4757" t="s">
        <v>32</v>
      </c>
      <c r="V4757" t="s">
        <v>68</v>
      </c>
      <c r="W4757">
        <v>7063</v>
      </c>
      <c r="X4757" s="1">
        <v>41725</v>
      </c>
      <c r="Y4757" t="s">
        <v>34</v>
      </c>
      <c r="Z4757" t="e" vm="38">
        <v>#VALUE!</v>
      </c>
      <c r="AA4757">
        <v>46901</v>
      </c>
      <c r="AB4757" t="e" cm="1" vm="2">
        <f t="array" ref="AB4757">_FV(Table1[[#This Row],[State]],"Country/region",TRUE)</f>
        <v>#VALUE!</v>
      </c>
    </row>
    <row r="4758" spans="1:28" x14ac:dyDescent="0.35">
      <c r="A4758" t="s">
        <v>1207</v>
      </c>
      <c r="B4758">
        <v>54</v>
      </c>
      <c r="C4758" t="s">
        <v>1559</v>
      </c>
      <c r="D4758" t="s">
        <v>46</v>
      </c>
      <c r="E4758">
        <f>YEAR(Table1[[#This Row],[Order Date]])</f>
        <v>2014</v>
      </c>
      <c r="F4758">
        <v>1</v>
      </c>
      <c r="G4758">
        <f>MONTH(Table1[[#This Row],[Order Date]])</f>
        <v>3</v>
      </c>
      <c r="H4758" s="1">
        <v>41724</v>
      </c>
      <c r="I4758">
        <v>48548</v>
      </c>
      <c r="J4758" t="s">
        <v>58</v>
      </c>
      <c r="K4758">
        <v>3</v>
      </c>
      <c r="L4758">
        <v>3.28</v>
      </c>
      <c r="M4758" s="2">
        <v>0.03</v>
      </c>
      <c r="N4758">
        <v>13.71</v>
      </c>
      <c r="O4758">
        <v>3.97</v>
      </c>
      <c r="P4758">
        <v>-10.27</v>
      </c>
      <c r="Q4758" s="2">
        <v>0.56000000000000005</v>
      </c>
      <c r="R4758" t="s">
        <v>29</v>
      </c>
      <c r="S4758" t="s">
        <v>59</v>
      </c>
      <c r="T4758" t="s">
        <v>221</v>
      </c>
      <c r="U4758" t="s">
        <v>88</v>
      </c>
      <c r="V4758" t="s">
        <v>33</v>
      </c>
      <c r="W4758">
        <v>6819</v>
      </c>
      <c r="X4758" s="1">
        <v>41725</v>
      </c>
      <c r="Y4758" t="s">
        <v>34</v>
      </c>
      <c r="Z4758" t="e" vm="48">
        <v>#VALUE!</v>
      </c>
      <c r="AA4758">
        <v>3820</v>
      </c>
      <c r="AB4758" t="e" cm="1" vm="2">
        <f t="array" ref="AB4758">_FV(Table1[[#This Row],[State]],"Country/region",TRUE)</f>
        <v>#VALUE!</v>
      </c>
    </row>
    <row r="4759" spans="1:28" x14ac:dyDescent="0.35">
      <c r="A4759" t="s">
        <v>229</v>
      </c>
      <c r="B4759">
        <v>54</v>
      </c>
      <c r="C4759" t="s">
        <v>3065</v>
      </c>
      <c r="D4759" t="s">
        <v>46</v>
      </c>
      <c r="E4759">
        <f>YEAR(Table1[[#This Row],[Order Date]])</f>
        <v>2014</v>
      </c>
      <c r="F4759">
        <v>1</v>
      </c>
      <c r="G4759">
        <f>MONTH(Table1[[#This Row],[Order Date]])</f>
        <v>3</v>
      </c>
      <c r="H4759" s="1">
        <v>41724</v>
      </c>
      <c r="I4759">
        <v>30658</v>
      </c>
      <c r="J4759" t="s">
        <v>131</v>
      </c>
      <c r="K4759">
        <v>35</v>
      </c>
      <c r="L4759">
        <v>499.99</v>
      </c>
      <c r="M4759" s="2">
        <v>0.08</v>
      </c>
      <c r="N4759">
        <v>17387.650000000001</v>
      </c>
      <c r="O4759">
        <v>24.49</v>
      </c>
      <c r="P4759">
        <v>6907.6130000000003</v>
      </c>
      <c r="Q4759" s="2">
        <v>0.36</v>
      </c>
      <c r="R4759" t="s">
        <v>96</v>
      </c>
      <c r="S4759" t="s">
        <v>40</v>
      </c>
      <c r="T4759" t="s">
        <v>833</v>
      </c>
      <c r="U4759" t="s">
        <v>192</v>
      </c>
      <c r="V4759" t="s">
        <v>68</v>
      </c>
      <c r="W4759">
        <v>4305</v>
      </c>
      <c r="X4759" s="1">
        <v>41725</v>
      </c>
      <c r="Y4759" t="s">
        <v>34</v>
      </c>
      <c r="Z4759" t="e" vm="16">
        <v>#VALUE!</v>
      </c>
      <c r="AA4759">
        <v>60544</v>
      </c>
      <c r="AB4759" t="e" cm="1" vm="2">
        <f t="array" ref="AB4759">_FV(Table1[[#This Row],[State]],"Country/region",TRUE)</f>
        <v>#VALUE!</v>
      </c>
    </row>
    <row r="4760" spans="1:28" x14ac:dyDescent="0.35">
      <c r="A4760" t="s">
        <v>1843</v>
      </c>
      <c r="B4760">
        <v>54</v>
      </c>
      <c r="C4760" t="s">
        <v>892</v>
      </c>
      <c r="D4760" t="s">
        <v>46</v>
      </c>
      <c r="E4760">
        <f>YEAR(Table1[[#This Row],[Order Date]])</f>
        <v>2014</v>
      </c>
      <c r="F4760">
        <v>1</v>
      </c>
      <c r="G4760">
        <f>MONTH(Table1[[#This Row],[Order Date]])</f>
        <v>3</v>
      </c>
      <c r="H4760" s="1">
        <v>41724</v>
      </c>
      <c r="I4760">
        <v>50404</v>
      </c>
      <c r="J4760" t="s">
        <v>28</v>
      </c>
      <c r="K4760">
        <v>10</v>
      </c>
      <c r="L4760">
        <v>182.55</v>
      </c>
      <c r="M4760" s="2">
        <v>0.04</v>
      </c>
      <c r="N4760">
        <v>1961.68</v>
      </c>
      <c r="O4760">
        <v>69</v>
      </c>
      <c r="P4760">
        <v>-367.00200000000001</v>
      </c>
      <c r="Q4760" s="2">
        <v>0.72</v>
      </c>
      <c r="R4760" t="s">
        <v>48</v>
      </c>
      <c r="S4760" t="s">
        <v>40</v>
      </c>
      <c r="T4760" t="s">
        <v>3332</v>
      </c>
      <c r="U4760" t="s">
        <v>75</v>
      </c>
      <c r="V4760" t="s">
        <v>68</v>
      </c>
      <c r="W4760">
        <v>7064</v>
      </c>
      <c r="X4760" s="1">
        <v>41726</v>
      </c>
      <c r="Y4760" t="s">
        <v>34</v>
      </c>
      <c r="Z4760" t="e" vm="38">
        <v>#VALUE!</v>
      </c>
      <c r="AA4760">
        <v>46901</v>
      </c>
      <c r="AB4760" t="e" cm="1" vm="2">
        <f t="array" ref="AB4760">_FV(Table1[[#This Row],[State]],"Country/region",TRUE)</f>
        <v>#VALUE!</v>
      </c>
    </row>
    <row r="4761" spans="1:28" x14ac:dyDescent="0.35">
      <c r="A4761" t="s">
        <v>2645</v>
      </c>
      <c r="B4761">
        <v>54</v>
      </c>
      <c r="C4761" t="s">
        <v>2488</v>
      </c>
      <c r="D4761" t="s">
        <v>57</v>
      </c>
      <c r="E4761">
        <f>YEAR(Table1[[#This Row],[Order Date]])</f>
        <v>2014</v>
      </c>
      <c r="F4761">
        <v>1</v>
      </c>
      <c r="G4761">
        <f>MONTH(Table1[[#This Row],[Order Date]])</f>
        <v>3</v>
      </c>
      <c r="H4761" s="1">
        <v>41724</v>
      </c>
      <c r="I4761">
        <v>24384</v>
      </c>
      <c r="J4761" t="s">
        <v>131</v>
      </c>
      <c r="K4761">
        <v>44</v>
      </c>
      <c r="L4761">
        <v>4.91</v>
      </c>
      <c r="M4761" s="2">
        <v>0.06</v>
      </c>
      <c r="N4761">
        <v>205.11</v>
      </c>
      <c r="O4761">
        <v>0.5</v>
      </c>
      <c r="P4761">
        <v>95.52</v>
      </c>
      <c r="Q4761" s="2">
        <v>0.36</v>
      </c>
      <c r="R4761" t="s">
        <v>29</v>
      </c>
      <c r="S4761" t="s">
        <v>30</v>
      </c>
      <c r="T4761" t="s">
        <v>440</v>
      </c>
      <c r="U4761" t="s">
        <v>210</v>
      </c>
      <c r="V4761" t="s">
        <v>76</v>
      </c>
      <c r="W4761">
        <v>3412</v>
      </c>
      <c r="X4761" s="1">
        <v>41726</v>
      </c>
      <c r="Y4761" t="s">
        <v>34</v>
      </c>
      <c r="Z4761" t="e" vm="14">
        <v>#VALUE!</v>
      </c>
      <c r="AA4761">
        <v>32765</v>
      </c>
      <c r="AB4761" t="e" cm="1" vm="2">
        <f t="array" ref="AB4761">_FV(Table1[[#This Row],[State]],"Country/region",TRUE)</f>
        <v>#VALUE!</v>
      </c>
    </row>
    <row r="4762" spans="1:28" x14ac:dyDescent="0.35">
      <c r="A4762" t="s">
        <v>2645</v>
      </c>
      <c r="B4762">
        <v>54</v>
      </c>
      <c r="C4762" t="s">
        <v>2488</v>
      </c>
      <c r="D4762" t="s">
        <v>57</v>
      </c>
      <c r="E4762">
        <f>YEAR(Table1[[#This Row],[Order Date]])</f>
        <v>2014</v>
      </c>
      <c r="F4762">
        <v>1</v>
      </c>
      <c r="G4762">
        <f>MONTH(Table1[[#This Row],[Order Date]])</f>
        <v>3</v>
      </c>
      <c r="H4762" s="1">
        <v>41724</v>
      </c>
      <c r="I4762">
        <v>24384</v>
      </c>
      <c r="J4762" t="s">
        <v>131</v>
      </c>
      <c r="K4762">
        <v>21</v>
      </c>
      <c r="L4762">
        <v>193.17</v>
      </c>
      <c r="M4762" s="2">
        <v>7.0000000000000007E-2</v>
      </c>
      <c r="N4762">
        <v>3981.23</v>
      </c>
      <c r="O4762">
        <v>19.989999999999998</v>
      </c>
      <c r="P4762">
        <v>294.94</v>
      </c>
      <c r="Q4762" s="2">
        <v>0.71</v>
      </c>
      <c r="R4762" t="s">
        <v>29</v>
      </c>
      <c r="S4762" t="s">
        <v>30</v>
      </c>
      <c r="T4762" t="s">
        <v>940</v>
      </c>
      <c r="U4762" t="s">
        <v>32</v>
      </c>
      <c r="V4762" t="s">
        <v>76</v>
      </c>
      <c r="W4762">
        <v>3413</v>
      </c>
      <c r="X4762" s="1">
        <v>41726</v>
      </c>
      <c r="Y4762" t="s">
        <v>34</v>
      </c>
      <c r="Z4762" t="e" vm="14">
        <v>#VALUE!</v>
      </c>
      <c r="AA4762">
        <v>32765</v>
      </c>
      <c r="AB4762" t="e" cm="1" vm="2">
        <f t="array" ref="AB4762">_FV(Table1[[#This Row],[State]],"Country/region",TRUE)</f>
        <v>#VALUE!</v>
      </c>
    </row>
    <row r="4763" spans="1:28" x14ac:dyDescent="0.35">
      <c r="A4763" t="s">
        <v>229</v>
      </c>
      <c r="B4763">
        <v>54</v>
      </c>
      <c r="C4763" t="s">
        <v>3065</v>
      </c>
      <c r="D4763" t="s">
        <v>46</v>
      </c>
      <c r="E4763">
        <f>YEAR(Table1[[#This Row],[Order Date]])</f>
        <v>2014</v>
      </c>
      <c r="F4763">
        <v>1</v>
      </c>
      <c r="G4763">
        <f>MONTH(Table1[[#This Row],[Order Date]])</f>
        <v>3</v>
      </c>
      <c r="H4763" s="1">
        <v>41724</v>
      </c>
      <c r="I4763">
        <v>30658</v>
      </c>
      <c r="J4763" t="s">
        <v>131</v>
      </c>
      <c r="K4763">
        <v>44</v>
      </c>
      <c r="L4763">
        <v>138.13999999999999</v>
      </c>
      <c r="M4763" s="2">
        <v>0.05</v>
      </c>
      <c r="N4763">
        <v>6040.22</v>
      </c>
      <c r="O4763">
        <v>35</v>
      </c>
      <c r="P4763">
        <v>-942.5</v>
      </c>
      <c r="Q4763" s="2"/>
      <c r="R4763" t="s">
        <v>29</v>
      </c>
      <c r="S4763" t="s">
        <v>40</v>
      </c>
      <c r="T4763" t="s">
        <v>816</v>
      </c>
      <c r="U4763" t="s">
        <v>32</v>
      </c>
      <c r="V4763" t="s">
        <v>68</v>
      </c>
      <c r="W4763">
        <v>4306</v>
      </c>
      <c r="X4763" s="1">
        <v>41726</v>
      </c>
      <c r="Y4763" t="s">
        <v>34</v>
      </c>
      <c r="Z4763" t="e" vm="16">
        <v>#VALUE!</v>
      </c>
      <c r="AA4763">
        <v>60544</v>
      </c>
      <c r="AB4763" t="e" cm="1" vm="2">
        <f t="array" ref="AB4763">_FV(Table1[[#This Row],[State]],"Country/region",TRUE)</f>
        <v>#VALUE!</v>
      </c>
    </row>
    <row r="4764" spans="1:28" x14ac:dyDescent="0.35">
      <c r="A4764" t="s">
        <v>2645</v>
      </c>
      <c r="B4764">
        <v>54</v>
      </c>
      <c r="C4764" t="s">
        <v>2488</v>
      </c>
      <c r="D4764" t="s">
        <v>57</v>
      </c>
      <c r="E4764">
        <f>YEAR(Table1[[#This Row],[Order Date]])</f>
        <v>2014</v>
      </c>
      <c r="F4764">
        <v>1</v>
      </c>
      <c r="G4764">
        <f>MONTH(Table1[[#This Row],[Order Date]])</f>
        <v>3</v>
      </c>
      <c r="H4764" s="1">
        <v>41724</v>
      </c>
      <c r="I4764">
        <v>24384</v>
      </c>
      <c r="J4764" t="s">
        <v>131</v>
      </c>
      <c r="K4764">
        <v>20</v>
      </c>
      <c r="L4764">
        <v>155.99</v>
      </c>
      <c r="M4764" s="2">
        <v>0.1</v>
      </c>
      <c r="N4764">
        <v>2458.2424999999998</v>
      </c>
      <c r="O4764">
        <v>8.99</v>
      </c>
      <c r="P4764">
        <v>110.538</v>
      </c>
      <c r="Q4764" s="2">
        <v>0.57999999999999996</v>
      </c>
      <c r="R4764" t="s">
        <v>96</v>
      </c>
      <c r="S4764" t="s">
        <v>30</v>
      </c>
      <c r="T4764" t="s">
        <v>1883</v>
      </c>
      <c r="U4764" t="s">
        <v>105</v>
      </c>
      <c r="V4764" t="s">
        <v>76</v>
      </c>
      <c r="W4764">
        <v>3414</v>
      </c>
      <c r="X4764" s="1">
        <v>41726</v>
      </c>
      <c r="Y4764" t="s">
        <v>34</v>
      </c>
      <c r="Z4764" t="e" vm="14">
        <v>#VALUE!</v>
      </c>
      <c r="AA4764">
        <v>32765</v>
      </c>
      <c r="AB4764" t="e" cm="1" vm="2">
        <f t="array" ref="AB4764">_FV(Table1[[#This Row],[State]],"Country/region",TRUE)</f>
        <v>#VALUE!</v>
      </c>
    </row>
    <row r="4765" spans="1:28" x14ac:dyDescent="0.35">
      <c r="A4765" t="s">
        <v>1730</v>
      </c>
      <c r="B4765">
        <v>54</v>
      </c>
      <c r="C4765" t="s">
        <v>1731</v>
      </c>
      <c r="D4765" t="s">
        <v>38</v>
      </c>
      <c r="E4765">
        <f>YEAR(Table1[[#This Row],[Order Date]])</f>
        <v>2014</v>
      </c>
      <c r="F4765">
        <v>1</v>
      </c>
      <c r="G4765">
        <f>MONTH(Table1[[#This Row],[Order Date]])</f>
        <v>3</v>
      </c>
      <c r="H4765" s="1">
        <v>41725</v>
      </c>
      <c r="I4765">
        <v>56804</v>
      </c>
      <c r="J4765" t="s">
        <v>58</v>
      </c>
      <c r="K4765">
        <v>24</v>
      </c>
      <c r="L4765">
        <v>4.9800000000000004</v>
      </c>
      <c r="M4765" s="2">
        <v>0.05</v>
      </c>
      <c r="N4765">
        <v>121.81</v>
      </c>
      <c r="O4765">
        <v>4.8600000000000003</v>
      </c>
      <c r="P4765">
        <v>-50.21</v>
      </c>
      <c r="Q4765" s="2">
        <v>0.38</v>
      </c>
      <c r="R4765" t="s">
        <v>29</v>
      </c>
      <c r="S4765" t="s">
        <v>30</v>
      </c>
      <c r="T4765" t="s">
        <v>2103</v>
      </c>
      <c r="U4765" t="s">
        <v>61</v>
      </c>
      <c r="V4765" t="s">
        <v>76</v>
      </c>
      <c r="W4765">
        <v>7951</v>
      </c>
      <c r="X4765" s="1">
        <v>41726</v>
      </c>
      <c r="Y4765" t="s">
        <v>34</v>
      </c>
      <c r="Z4765" t="e" vm="44">
        <v>#VALUE!</v>
      </c>
      <c r="AA4765">
        <v>30344</v>
      </c>
      <c r="AB4765" t="e" cm="1" vm="2">
        <f t="array" ref="AB4765">_FV(Table1[[#This Row],[State]],"Country/region",TRUE)</f>
        <v>#VALUE!</v>
      </c>
    </row>
    <row r="4766" spans="1:28" x14ac:dyDescent="0.35">
      <c r="A4766" t="s">
        <v>1730</v>
      </c>
      <c r="B4766">
        <v>54</v>
      </c>
      <c r="C4766" t="s">
        <v>1731</v>
      </c>
      <c r="D4766" t="s">
        <v>38</v>
      </c>
      <c r="E4766">
        <f>YEAR(Table1[[#This Row],[Order Date]])</f>
        <v>2014</v>
      </c>
      <c r="F4766">
        <v>1</v>
      </c>
      <c r="G4766">
        <f>MONTH(Table1[[#This Row],[Order Date]])</f>
        <v>3</v>
      </c>
      <c r="H4766" s="1">
        <v>41725</v>
      </c>
      <c r="I4766">
        <v>56804</v>
      </c>
      <c r="J4766" t="s">
        <v>58</v>
      </c>
      <c r="K4766">
        <v>41</v>
      </c>
      <c r="L4766">
        <v>3.36</v>
      </c>
      <c r="M4766" s="2">
        <v>0.1</v>
      </c>
      <c r="N4766">
        <v>136.44999999999999</v>
      </c>
      <c r="O4766">
        <v>6.27</v>
      </c>
      <c r="P4766">
        <v>-202.078</v>
      </c>
      <c r="Q4766" s="2">
        <v>0.4</v>
      </c>
      <c r="R4766" t="s">
        <v>29</v>
      </c>
      <c r="S4766" t="s">
        <v>30</v>
      </c>
      <c r="T4766" t="s">
        <v>114</v>
      </c>
      <c r="U4766" t="s">
        <v>67</v>
      </c>
      <c r="V4766" t="s">
        <v>76</v>
      </c>
      <c r="W4766">
        <v>7950</v>
      </c>
      <c r="X4766" s="1">
        <v>41727</v>
      </c>
      <c r="Y4766" t="s">
        <v>34</v>
      </c>
      <c r="Z4766" t="e" vm="44">
        <v>#VALUE!</v>
      </c>
      <c r="AA4766">
        <v>30344</v>
      </c>
      <c r="AB4766" t="e" cm="1" vm="2">
        <f t="array" ref="AB4766">_FV(Table1[[#This Row],[State]],"Country/region",TRUE)</f>
        <v>#VALUE!</v>
      </c>
    </row>
    <row r="4767" spans="1:28" x14ac:dyDescent="0.35">
      <c r="A4767" t="s">
        <v>1120</v>
      </c>
      <c r="B4767">
        <v>54</v>
      </c>
      <c r="C4767" t="s">
        <v>1110</v>
      </c>
      <c r="D4767" t="s">
        <v>46</v>
      </c>
      <c r="E4767">
        <f>YEAR(Table1[[#This Row],[Order Date]])</f>
        <v>2014</v>
      </c>
      <c r="F4767">
        <v>1</v>
      </c>
      <c r="G4767">
        <f>MONTH(Table1[[#This Row],[Order Date]])</f>
        <v>3</v>
      </c>
      <c r="H4767" s="1">
        <v>41726</v>
      </c>
      <c r="I4767">
        <v>34048</v>
      </c>
      <c r="J4767" t="s">
        <v>47</v>
      </c>
      <c r="K4767">
        <v>1</v>
      </c>
      <c r="L4767">
        <v>22.23</v>
      </c>
      <c r="M4767" s="2">
        <v>0.04</v>
      </c>
      <c r="N4767">
        <v>26.68</v>
      </c>
      <c r="O4767">
        <v>3.63</v>
      </c>
      <c r="P4767">
        <v>-10.74</v>
      </c>
      <c r="Q4767" s="2">
        <v>0.52</v>
      </c>
      <c r="R4767" t="s">
        <v>48</v>
      </c>
      <c r="S4767" t="s">
        <v>139</v>
      </c>
      <c r="T4767" t="s">
        <v>2170</v>
      </c>
      <c r="U4767" t="s">
        <v>82</v>
      </c>
      <c r="V4767" t="s">
        <v>68</v>
      </c>
      <c r="W4767">
        <v>4792</v>
      </c>
      <c r="X4767" s="1">
        <v>41728</v>
      </c>
      <c r="Y4767" t="s">
        <v>34</v>
      </c>
      <c r="Z4767" t="e" vm="38">
        <v>#VALUE!</v>
      </c>
      <c r="AA4767">
        <v>46312</v>
      </c>
      <c r="AB4767" t="e" cm="1" vm="2">
        <f t="array" ref="AB4767">_FV(Table1[[#This Row],[State]],"Country/region",TRUE)</f>
        <v>#VALUE!</v>
      </c>
    </row>
    <row r="4768" spans="1:28" x14ac:dyDescent="0.35">
      <c r="A4768" t="s">
        <v>3333</v>
      </c>
      <c r="B4768">
        <v>54</v>
      </c>
      <c r="C4768" t="s">
        <v>3334</v>
      </c>
      <c r="D4768" t="s">
        <v>38</v>
      </c>
      <c r="E4768">
        <f>YEAR(Table1[[#This Row],[Order Date]])</f>
        <v>2014</v>
      </c>
      <c r="F4768">
        <v>1</v>
      </c>
      <c r="G4768">
        <f>MONTH(Table1[[#This Row],[Order Date]])</f>
        <v>3</v>
      </c>
      <c r="H4768" s="1">
        <v>41726</v>
      </c>
      <c r="I4768">
        <v>36001</v>
      </c>
      <c r="J4768" t="s">
        <v>47</v>
      </c>
      <c r="K4768">
        <v>45</v>
      </c>
      <c r="L4768">
        <v>22.38</v>
      </c>
      <c r="M4768" s="2">
        <v>0.05</v>
      </c>
      <c r="N4768">
        <v>1038.82</v>
      </c>
      <c r="O4768">
        <v>15.1</v>
      </c>
      <c r="P4768">
        <v>-78.361000000000004</v>
      </c>
      <c r="Q4768" s="2">
        <v>0.38</v>
      </c>
      <c r="R4768" t="s">
        <v>29</v>
      </c>
      <c r="S4768" t="s">
        <v>30</v>
      </c>
      <c r="T4768" t="s">
        <v>1190</v>
      </c>
      <c r="U4768" t="s">
        <v>67</v>
      </c>
      <c r="V4768" t="s">
        <v>68</v>
      </c>
      <c r="W4768">
        <v>5048</v>
      </c>
      <c r="X4768" s="1">
        <v>41728</v>
      </c>
      <c r="Y4768" t="s">
        <v>34</v>
      </c>
      <c r="Z4768" t="e" vm="16">
        <v>#VALUE!</v>
      </c>
      <c r="AA4768">
        <v>60139</v>
      </c>
      <c r="AB4768" t="e" cm="1" vm="2">
        <f t="array" ref="AB4768">_FV(Table1[[#This Row],[State]],"Country/region",TRUE)</f>
        <v>#VALUE!</v>
      </c>
    </row>
    <row r="4769" spans="1:28" x14ac:dyDescent="0.35">
      <c r="A4769" t="s">
        <v>3097</v>
      </c>
      <c r="B4769">
        <v>54</v>
      </c>
      <c r="C4769" t="s">
        <v>3334</v>
      </c>
      <c r="D4769" t="s">
        <v>38</v>
      </c>
      <c r="E4769">
        <f>YEAR(Table1[[#This Row],[Order Date]])</f>
        <v>2014</v>
      </c>
      <c r="F4769">
        <v>1</v>
      </c>
      <c r="G4769">
        <f>MONTH(Table1[[#This Row],[Order Date]])</f>
        <v>3</v>
      </c>
      <c r="H4769" s="1">
        <v>41726</v>
      </c>
      <c r="I4769">
        <v>36001</v>
      </c>
      <c r="J4769" t="s">
        <v>47</v>
      </c>
      <c r="K4769">
        <v>47</v>
      </c>
      <c r="L4769">
        <v>12.95</v>
      </c>
      <c r="M4769" s="2">
        <v>0.09</v>
      </c>
      <c r="N4769">
        <v>564.39</v>
      </c>
      <c r="O4769">
        <v>4.9800000000000004</v>
      </c>
      <c r="P4769">
        <v>51.8245</v>
      </c>
      <c r="Q4769" s="2">
        <v>0.4</v>
      </c>
      <c r="R4769" t="s">
        <v>29</v>
      </c>
      <c r="S4769" t="s">
        <v>30</v>
      </c>
      <c r="T4769" t="s">
        <v>2533</v>
      </c>
      <c r="U4769" t="s">
        <v>67</v>
      </c>
      <c r="V4769" t="s">
        <v>68</v>
      </c>
      <c r="W4769">
        <v>5049</v>
      </c>
      <c r="X4769" s="1">
        <v>41730</v>
      </c>
      <c r="Y4769" t="s">
        <v>34</v>
      </c>
      <c r="Z4769" t="e" vm="16">
        <v>#VALUE!</v>
      </c>
      <c r="AA4769">
        <v>60025</v>
      </c>
      <c r="AB4769" t="e" cm="1" vm="2">
        <f t="array" ref="AB4769">_FV(Table1[[#This Row],[State]],"Country/region",TRUE)</f>
        <v>#VALUE!</v>
      </c>
    </row>
    <row r="4770" spans="1:28" x14ac:dyDescent="0.35">
      <c r="A4770" t="s">
        <v>2214</v>
      </c>
      <c r="B4770">
        <v>54</v>
      </c>
      <c r="C4770" t="s">
        <v>2616</v>
      </c>
      <c r="D4770" t="s">
        <v>46</v>
      </c>
      <c r="E4770">
        <f>YEAR(Table1[[#This Row],[Order Date]])</f>
        <v>2014</v>
      </c>
      <c r="F4770">
        <v>1</v>
      </c>
      <c r="G4770">
        <f>MONTH(Table1[[#This Row],[Order Date]])</f>
        <v>3</v>
      </c>
      <c r="H4770" s="1">
        <v>41727</v>
      </c>
      <c r="I4770">
        <v>24965</v>
      </c>
      <c r="J4770" t="s">
        <v>47</v>
      </c>
      <c r="K4770">
        <v>42</v>
      </c>
      <c r="L4770">
        <v>29.18</v>
      </c>
      <c r="M4770" s="2">
        <v>0.09</v>
      </c>
      <c r="N4770">
        <v>1146.1099999999999</v>
      </c>
      <c r="O4770">
        <v>8.5500000000000007</v>
      </c>
      <c r="P4770">
        <v>330.63</v>
      </c>
      <c r="Q4770" s="2">
        <v>0.42</v>
      </c>
      <c r="R4770" t="s">
        <v>48</v>
      </c>
      <c r="S4770" t="s">
        <v>30</v>
      </c>
      <c r="T4770" t="s">
        <v>271</v>
      </c>
      <c r="U4770" t="s">
        <v>82</v>
      </c>
      <c r="V4770" t="s">
        <v>68</v>
      </c>
      <c r="W4770">
        <v>3506</v>
      </c>
      <c r="X4770" s="1">
        <v>41727</v>
      </c>
      <c r="Y4770" t="s">
        <v>34</v>
      </c>
      <c r="Z4770" t="e" vm="38">
        <v>#VALUE!</v>
      </c>
      <c r="AA4770">
        <v>46368</v>
      </c>
      <c r="AB4770" t="e" cm="1" vm="2">
        <f t="array" ref="AB4770">_FV(Table1[[#This Row],[State]],"Country/region",TRUE)</f>
        <v>#VALUE!</v>
      </c>
    </row>
    <row r="4771" spans="1:28" x14ac:dyDescent="0.35">
      <c r="A4771" t="s">
        <v>2214</v>
      </c>
      <c r="B4771">
        <v>54</v>
      </c>
      <c r="C4771" t="s">
        <v>2616</v>
      </c>
      <c r="D4771" t="s">
        <v>46</v>
      </c>
      <c r="E4771">
        <f>YEAR(Table1[[#This Row],[Order Date]])</f>
        <v>2014</v>
      </c>
      <c r="F4771">
        <v>1</v>
      </c>
      <c r="G4771">
        <f>MONTH(Table1[[#This Row],[Order Date]])</f>
        <v>3</v>
      </c>
      <c r="H4771" s="1">
        <v>41727</v>
      </c>
      <c r="I4771">
        <v>24965</v>
      </c>
      <c r="J4771" t="s">
        <v>47</v>
      </c>
      <c r="K4771">
        <v>6</v>
      </c>
      <c r="L4771">
        <v>420.98</v>
      </c>
      <c r="M4771" s="2">
        <v>7.0000000000000007E-2</v>
      </c>
      <c r="N4771">
        <v>2528.4899999999998</v>
      </c>
      <c r="O4771">
        <v>19.989999999999998</v>
      </c>
      <c r="P4771">
        <v>580.15049999999997</v>
      </c>
      <c r="Q4771" s="2">
        <v>0.35</v>
      </c>
      <c r="R4771" t="s">
        <v>29</v>
      </c>
      <c r="S4771" t="s">
        <v>30</v>
      </c>
      <c r="T4771" t="s">
        <v>545</v>
      </c>
      <c r="U4771" t="s">
        <v>67</v>
      </c>
      <c r="V4771" t="s">
        <v>68</v>
      </c>
      <c r="W4771">
        <v>3505</v>
      </c>
      <c r="X4771" s="1">
        <v>41732</v>
      </c>
      <c r="Y4771" t="s">
        <v>42</v>
      </c>
      <c r="Z4771" t="e" vm="38">
        <v>#VALUE!</v>
      </c>
      <c r="AA4771">
        <v>46368</v>
      </c>
      <c r="AB4771" t="e" cm="1" vm="2">
        <f t="array" ref="AB4771">_FV(Table1[[#This Row],[State]],"Country/region",TRUE)</f>
        <v>#VALUE!</v>
      </c>
    </row>
    <row r="4772" spans="1:28" x14ac:dyDescent="0.35">
      <c r="A4772" t="s">
        <v>3020</v>
      </c>
      <c r="B4772">
        <v>54</v>
      </c>
      <c r="C4772" t="s">
        <v>2623</v>
      </c>
      <c r="D4772" t="s">
        <v>27</v>
      </c>
      <c r="E4772">
        <f>YEAR(Table1[[#This Row],[Order Date]])</f>
        <v>2014</v>
      </c>
      <c r="F4772">
        <v>1</v>
      </c>
      <c r="G4772">
        <f>MONTH(Table1[[#This Row],[Order Date]])</f>
        <v>3</v>
      </c>
      <c r="H4772" s="1">
        <v>41728</v>
      </c>
      <c r="I4772">
        <v>25191</v>
      </c>
      <c r="J4772" t="s">
        <v>131</v>
      </c>
      <c r="K4772">
        <v>42</v>
      </c>
      <c r="L4772">
        <v>115.99</v>
      </c>
      <c r="M4772" s="2">
        <v>0.05</v>
      </c>
      <c r="N4772">
        <v>4091.152</v>
      </c>
      <c r="O4772">
        <v>2.5</v>
      </c>
      <c r="P4772">
        <v>1303.92</v>
      </c>
      <c r="Q4772" s="2">
        <v>0.55000000000000004</v>
      </c>
      <c r="R4772" t="s">
        <v>96</v>
      </c>
      <c r="S4772" t="s">
        <v>30</v>
      </c>
      <c r="T4772" t="s">
        <v>708</v>
      </c>
      <c r="U4772" t="s">
        <v>105</v>
      </c>
      <c r="V4772" t="s">
        <v>52</v>
      </c>
      <c r="W4772">
        <v>3540</v>
      </c>
      <c r="X4772" s="1">
        <v>41728</v>
      </c>
      <c r="Y4772" t="s">
        <v>34</v>
      </c>
      <c r="Z4772" t="e" vm="8">
        <v>#VALUE!</v>
      </c>
      <c r="AA4772">
        <v>97005</v>
      </c>
      <c r="AB4772" t="e" cm="1" vm="2">
        <f t="array" ref="AB4772">_FV(Table1[[#This Row],[State]],"Country/region",TRUE)</f>
        <v>#VALUE!</v>
      </c>
    </row>
    <row r="4773" spans="1:28" x14ac:dyDescent="0.35">
      <c r="A4773" t="s">
        <v>90</v>
      </c>
      <c r="B4773">
        <v>54</v>
      </c>
      <c r="C4773" t="s">
        <v>91</v>
      </c>
      <c r="D4773" t="s">
        <v>46</v>
      </c>
      <c r="E4773">
        <f>YEAR(Table1[[#This Row],[Order Date]])</f>
        <v>2014</v>
      </c>
      <c r="F4773">
        <v>1</v>
      </c>
      <c r="G4773">
        <f>MONTH(Table1[[#This Row],[Order Date]])</f>
        <v>3</v>
      </c>
      <c r="H4773" s="1">
        <v>41728</v>
      </c>
      <c r="I4773">
        <v>40961</v>
      </c>
      <c r="J4773" t="s">
        <v>131</v>
      </c>
      <c r="K4773">
        <v>7</v>
      </c>
      <c r="L4773">
        <v>3.15</v>
      </c>
      <c r="M4773" s="2">
        <v>0.02</v>
      </c>
      <c r="N4773">
        <v>23.84</v>
      </c>
      <c r="O4773">
        <v>0.5</v>
      </c>
      <c r="P4773">
        <v>5.88</v>
      </c>
      <c r="Q4773" s="2">
        <v>0.37</v>
      </c>
      <c r="R4773" t="s">
        <v>29</v>
      </c>
      <c r="S4773" t="s">
        <v>30</v>
      </c>
      <c r="T4773" t="s">
        <v>1880</v>
      </c>
      <c r="U4773" t="s">
        <v>210</v>
      </c>
      <c r="V4773" t="s">
        <v>68</v>
      </c>
      <c r="W4773">
        <v>5769</v>
      </c>
      <c r="X4773" s="1">
        <v>41729</v>
      </c>
      <c r="Y4773" t="s">
        <v>34</v>
      </c>
      <c r="Z4773" t="e" vm="9">
        <v>#VALUE!</v>
      </c>
      <c r="AA4773">
        <v>68847</v>
      </c>
      <c r="AB4773" t="e" cm="1" vm="2">
        <f t="array" ref="AB4773">_FV(Table1[[#This Row],[State]],"Country/region",TRUE)</f>
        <v>#VALUE!</v>
      </c>
    </row>
    <row r="4774" spans="1:28" x14ac:dyDescent="0.35">
      <c r="A4774" t="s">
        <v>2105</v>
      </c>
      <c r="B4774">
        <v>54</v>
      </c>
      <c r="C4774" t="s">
        <v>2193</v>
      </c>
      <c r="D4774" t="s">
        <v>46</v>
      </c>
      <c r="E4774">
        <f>YEAR(Table1[[#This Row],[Order Date]])</f>
        <v>2014</v>
      </c>
      <c r="F4774">
        <v>1</v>
      </c>
      <c r="G4774">
        <f>MONTH(Table1[[#This Row],[Order Date]])</f>
        <v>3</v>
      </c>
      <c r="H4774" s="1">
        <v>41728</v>
      </c>
      <c r="I4774">
        <v>20646</v>
      </c>
      <c r="J4774" t="s">
        <v>131</v>
      </c>
      <c r="K4774">
        <v>41</v>
      </c>
      <c r="L4774">
        <v>35.99</v>
      </c>
      <c r="M4774" s="2">
        <v>0.04</v>
      </c>
      <c r="N4774">
        <v>1204.0844999999999</v>
      </c>
      <c r="O4774">
        <v>1.1000000000000001</v>
      </c>
      <c r="P4774">
        <v>341.95499999999998</v>
      </c>
      <c r="Q4774" s="2">
        <v>0.55000000000000004</v>
      </c>
      <c r="R4774" t="s">
        <v>96</v>
      </c>
      <c r="S4774" t="s">
        <v>30</v>
      </c>
      <c r="T4774" t="s">
        <v>165</v>
      </c>
      <c r="U4774" t="s">
        <v>105</v>
      </c>
      <c r="V4774" t="s">
        <v>52</v>
      </c>
      <c r="W4774">
        <v>2862</v>
      </c>
      <c r="X4774" s="1">
        <v>41730</v>
      </c>
      <c r="Y4774" t="s">
        <v>34</v>
      </c>
      <c r="Z4774" t="e" vm="32">
        <v>#VALUE!</v>
      </c>
      <c r="AA4774">
        <v>81301</v>
      </c>
      <c r="AB4774" t="e" cm="1" vm="2">
        <f t="array" ref="AB4774">_FV(Table1[[#This Row],[State]],"Country/region",TRUE)</f>
        <v>#VALUE!</v>
      </c>
    </row>
    <row r="4775" spans="1:28" x14ac:dyDescent="0.35">
      <c r="A4775" t="s">
        <v>1330</v>
      </c>
      <c r="B4775">
        <v>54</v>
      </c>
      <c r="C4775" t="s">
        <v>2400</v>
      </c>
      <c r="D4775" t="s">
        <v>57</v>
      </c>
      <c r="E4775">
        <f>YEAR(Table1[[#This Row],[Order Date]])</f>
        <v>2014</v>
      </c>
      <c r="F4775">
        <v>1</v>
      </c>
      <c r="G4775">
        <f>MONTH(Table1[[#This Row],[Order Date]])</f>
        <v>3</v>
      </c>
      <c r="H4775" s="1">
        <v>41729</v>
      </c>
      <c r="I4775">
        <v>28807</v>
      </c>
      <c r="J4775" t="s">
        <v>28</v>
      </c>
      <c r="K4775">
        <v>9</v>
      </c>
      <c r="L4775">
        <v>4.9800000000000004</v>
      </c>
      <c r="M4775" s="2">
        <v>0.02</v>
      </c>
      <c r="N4775">
        <v>59.35</v>
      </c>
      <c r="O4775">
        <v>8.33</v>
      </c>
      <c r="P4775">
        <v>-42.61</v>
      </c>
      <c r="Q4775" s="2">
        <v>0.38</v>
      </c>
      <c r="R4775" t="s">
        <v>29</v>
      </c>
      <c r="S4775" t="s">
        <v>30</v>
      </c>
      <c r="T4775" t="s">
        <v>2793</v>
      </c>
      <c r="U4775" t="s">
        <v>61</v>
      </c>
      <c r="V4775" t="s">
        <v>52</v>
      </c>
      <c r="W4775">
        <v>4038</v>
      </c>
      <c r="X4775" s="1">
        <v>41730</v>
      </c>
      <c r="Y4775" t="s">
        <v>42</v>
      </c>
      <c r="Z4775" t="e" vm="4">
        <v>#VALUE!</v>
      </c>
      <c r="AA4775">
        <v>94526</v>
      </c>
      <c r="AB4775" t="e" cm="1" vm="2">
        <f t="array" ref="AB4775">_FV(Table1[[#This Row],[State]],"Country/region",TRUE)</f>
        <v>#VALUE!</v>
      </c>
    </row>
    <row r="4776" spans="1:28" x14ac:dyDescent="0.35">
      <c r="A4776" t="s">
        <v>878</v>
      </c>
      <c r="B4776">
        <v>54</v>
      </c>
      <c r="C4776" t="s">
        <v>879</v>
      </c>
      <c r="D4776" t="s">
        <v>57</v>
      </c>
      <c r="E4776">
        <f>YEAR(Table1[[#This Row],[Order Date]])</f>
        <v>2014</v>
      </c>
      <c r="F4776">
        <v>1</v>
      </c>
      <c r="G4776">
        <f>MONTH(Table1[[#This Row],[Order Date]])</f>
        <v>3</v>
      </c>
      <c r="H4776" s="1">
        <v>41729</v>
      </c>
      <c r="I4776">
        <v>32454</v>
      </c>
      <c r="J4776" t="s">
        <v>58</v>
      </c>
      <c r="K4776">
        <v>12</v>
      </c>
      <c r="L4776">
        <v>6.81</v>
      </c>
      <c r="M4776" s="2">
        <v>0.05</v>
      </c>
      <c r="N4776">
        <v>83.89</v>
      </c>
      <c r="O4776">
        <v>5.48</v>
      </c>
      <c r="P4776">
        <v>-29.589500000000001</v>
      </c>
      <c r="Q4776" s="2">
        <v>0.37</v>
      </c>
      <c r="R4776" t="s">
        <v>29</v>
      </c>
      <c r="S4776" t="s">
        <v>30</v>
      </c>
      <c r="T4776" t="s">
        <v>3061</v>
      </c>
      <c r="U4776" t="s">
        <v>67</v>
      </c>
      <c r="V4776" t="s">
        <v>33</v>
      </c>
      <c r="W4776">
        <v>4564</v>
      </c>
      <c r="X4776" s="1">
        <v>41730</v>
      </c>
      <c r="Y4776" t="s">
        <v>34</v>
      </c>
      <c r="Z4776" t="e" vm="22">
        <v>#VALUE!</v>
      </c>
      <c r="AA4776">
        <v>44070</v>
      </c>
      <c r="AB4776" t="e" cm="1" vm="2">
        <f t="array" ref="AB4776">_FV(Table1[[#This Row],[State]],"Country/region",TRUE)</f>
        <v>#VALUE!</v>
      </c>
    </row>
    <row r="4777" spans="1:28" x14ac:dyDescent="0.35">
      <c r="A4777" t="s">
        <v>2889</v>
      </c>
      <c r="B4777">
        <v>54</v>
      </c>
      <c r="C4777" t="s">
        <v>3235</v>
      </c>
      <c r="D4777" t="s">
        <v>57</v>
      </c>
      <c r="E4777">
        <f>YEAR(Table1[[#This Row],[Order Date]])</f>
        <v>2014</v>
      </c>
      <c r="F4777">
        <v>1</v>
      </c>
      <c r="G4777">
        <f>MONTH(Table1[[#This Row],[Order Date]])</f>
        <v>4</v>
      </c>
      <c r="H4777" s="1">
        <v>41730</v>
      </c>
      <c r="I4777">
        <v>58342</v>
      </c>
      <c r="J4777" t="s">
        <v>28</v>
      </c>
      <c r="K4777">
        <v>40</v>
      </c>
      <c r="L4777">
        <v>40.98</v>
      </c>
      <c r="M4777" s="2">
        <v>0.02</v>
      </c>
      <c r="N4777">
        <v>1718.87</v>
      </c>
      <c r="O4777">
        <v>1.99</v>
      </c>
      <c r="P4777">
        <v>754.1</v>
      </c>
      <c r="Q4777" s="2">
        <v>0.44</v>
      </c>
      <c r="R4777" t="s">
        <v>96</v>
      </c>
      <c r="S4777" t="s">
        <v>139</v>
      </c>
      <c r="T4777" t="s">
        <v>3195</v>
      </c>
      <c r="U4777" t="s">
        <v>102</v>
      </c>
      <c r="V4777" t="s">
        <v>76</v>
      </c>
      <c r="W4777">
        <v>8160</v>
      </c>
      <c r="X4777" s="1">
        <v>41730</v>
      </c>
      <c r="Y4777" t="s">
        <v>34</v>
      </c>
      <c r="Z4777" t="e" vm="14">
        <v>#VALUE!</v>
      </c>
      <c r="AA4777">
        <v>34759</v>
      </c>
      <c r="AB4777" t="e" cm="1" vm="2">
        <f t="array" ref="AB4777">_FV(Table1[[#This Row],[State]],"Country/region",TRUE)</f>
        <v>#VALUE!</v>
      </c>
    </row>
    <row r="4778" spans="1:28" x14ac:dyDescent="0.35">
      <c r="A4778" t="s">
        <v>2858</v>
      </c>
      <c r="B4778">
        <v>54</v>
      </c>
      <c r="C4778" t="s">
        <v>1149</v>
      </c>
      <c r="D4778" t="s">
        <v>38</v>
      </c>
      <c r="E4778">
        <f>YEAR(Table1[[#This Row],[Order Date]])</f>
        <v>2014</v>
      </c>
      <c r="F4778">
        <v>1</v>
      </c>
      <c r="G4778">
        <f>MONTH(Table1[[#This Row],[Order Date]])</f>
        <v>4</v>
      </c>
      <c r="H4778" s="1">
        <v>41730</v>
      </c>
      <c r="I4778">
        <v>37380</v>
      </c>
      <c r="J4778" t="s">
        <v>58</v>
      </c>
      <c r="K4778">
        <v>29</v>
      </c>
      <c r="L4778">
        <v>26.64</v>
      </c>
      <c r="M4778" s="2">
        <v>0.08</v>
      </c>
      <c r="N4778">
        <v>737.38</v>
      </c>
      <c r="O4778">
        <v>5.3</v>
      </c>
      <c r="P4778">
        <v>90.04</v>
      </c>
      <c r="Q4778" s="2"/>
      <c r="R4778" t="s">
        <v>48</v>
      </c>
      <c r="S4778" t="s">
        <v>80</v>
      </c>
      <c r="T4778" t="s">
        <v>3186</v>
      </c>
      <c r="U4778" t="s">
        <v>51</v>
      </c>
      <c r="V4778" t="s">
        <v>52</v>
      </c>
      <c r="W4778">
        <v>5252</v>
      </c>
      <c r="X4778" s="1">
        <v>41731</v>
      </c>
      <c r="Y4778" t="s">
        <v>34</v>
      </c>
      <c r="Z4778" t="e" vm="32">
        <v>#VALUE!</v>
      </c>
      <c r="AA4778">
        <v>80219</v>
      </c>
      <c r="AB4778" t="e" cm="1" vm="2">
        <f t="array" ref="AB4778">_FV(Table1[[#This Row],[State]],"Country/region",TRUE)</f>
        <v>#VALUE!</v>
      </c>
    </row>
    <row r="4779" spans="1:28" x14ac:dyDescent="0.35">
      <c r="A4779" t="s">
        <v>2858</v>
      </c>
      <c r="B4779">
        <v>54</v>
      </c>
      <c r="C4779" t="s">
        <v>1149</v>
      </c>
      <c r="D4779" t="s">
        <v>38</v>
      </c>
      <c r="E4779">
        <f>YEAR(Table1[[#This Row],[Order Date]])</f>
        <v>2014</v>
      </c>
      <c r="F4779">
        <v>1</v>
      </c>
      <c r="G4779">
        <f>MONTH(Table1[[#This Row],[Order Date]])</f>
        <v>4</v>
      </c>
      <c r="H4779" s="1">
        <v>41730</v>
      </c>
      <c r="I4779">
        <v>37380</v>
      </c>
      <c r="J4779" t="s">
        <v>58</v>
      </c>
      <c r="K4779">
        <v>47</v>
      </c>
      <c r="L4779">
        <v>9.99</v>
      </c>
      <c r="M4779" s="2">
        <v>0</v>
      </c>
      <c r="N4779">
        <v>507.18</v>
      </c>
      <c r="O4779">
        <v>4.78</v>
      </c>
      <c r="P4779">
        <v>74.73</v>
      </c>
      <c r="Q4779" s="2">
        <v>0.4</v>
      </c>
      <c r="R4779" t="s">
        <v>29</v>
      </c>
      <c r="S4779" t="s">
        <v>30</v>
      </c>
      <c r="T4779" t="s">
        <v>2203</v>
      </c>
      <c r="U4779" t="s">
        <v>61</v>
      </c>
      <c r="V4779" t="s">
        <v>52</v>
      </c>
      <c r="W4779">
        <v>5253</v>
      </c>
      <c r="X4779" s="1">
        <v>41731</v>
      </c>
      <c r="Y4779" t="s">
        <v>34</v>
      </c>
      <c r="Z4779" t="e" vm="32">
        <v>#VALUE!</v>
      </c>
      <c r="AA4779">
        <v>80219</v>
      </c>
      <c r="AB4779" t="e" cm="1" vm="2">
        <f t="array" ref="AB4779">_FV(Table1[[#This Row],[State]],"Country/region",TRUE)</f>
        <v>#VALUE!</v>
      </c>
    </row>
    <row r="4780" spans="1:28" x14ac:dyDescent="0.35">
      <c r="A4780" t="s">
        <v>2858</v>
      </c>
      <c r="B4780">
        <v>54</v>
      </c>
      <c r="C4780" t="s">
        <v>1149</v>
      </c>
      <c r="D4780" t="s">
        <v>38</v>
      </c>
      <c r="E4780">
        <f>YEAR(Table1[[#This Row],[Order Date]])</f>
        <v>2014</v>
      </c>
      <c r="F4780">
        <v>1</v>
      </c>
      <c r="G4780">
        <f>MONTH(Table1[[#This Row],[Order Date]])</f>
        <v>4</v>
      </c>
      <c r="H4780" s="1">
        <v>41730</v>
      </c>
      <c r="I4780">
        <v>37380</v>
      </c>
      <c r="J4780" t="s">
        <v>58</v>
      </c>
      <c r="K4780">
        <v>42</v>
      </c>
      <c r="L4780">
        <v>3.55</v>
      </c>
      <c r="M4780" s="2">
        <v>7.0000000000000007E-2</v>
      </c>
      <c r="N4780">
        <v>151.19</v>
      </c>
      <c r="O4780">
        <v>1.43</v>
      </c>
      <c r="P4780">
        <v>27.37</v>
      </c>
      <c r="Q4780" s="2">
        <v>0.38</v>
      </c>
      <c r="R4780" t="s">
        <v>29</v>
      </c>
      <c r="S4780" t="s">
        <v>59</v>
      </c>
      <c r="T4780" t="s">
        <v>3220</v>
      </c>
      <c r="U4780" t="s">
        <v>232</v>
      </c>
      <c r="V4780" t="s">
        <v>52</v>
      </c>
      <c r="W4780">
        <v>5254</v>
      </c>
      <c r="X4780" s="1">
        <v>41731</v>
      </c>
      <c r="Y4780" t="s">
        <v>34</v>
      </c>
      <c r="Z4780" t="e" vm="32">
        <v>#VALUE!</v>
      </c>
      <c r="AA4780">
        <v>80219</v>
      </c>
      <c r="AB4780" t="e" cm="1" vm="2">
        <f t="array" ref="AB4780">_FV(Table1[[#This Row],[State]],"Country/region",TRUE)</f>
        <v>#VALUE!</v>
      </c>
    </row>
    <row r="4781" spans="1:28" x14ac:dyDescent="0.35">
      <c r="A4781" t="s">
        <v>2760</v>
      </c>
      <c r="B4781">
        <v>54</v>
      </c>
      <c r="C4781" t="s">
        <v>2569</v>
      </c>
      <c r="D4781" t="s">
        <v>46</v>
      </c>
      <c r="E4781">
        <f>YEAR(Table1[[#This Row],[Order Date]])</f>
        <v>2014</v>
      </c>
      <c r="F4781">
        <v>1</v>
      </c>
      <c r="G4781">
        <f>MONTH(Table1[[#This Row],[Order Date]])</f>
        <v>4</v>
      </c>
      <c r="H4781" s="1">
        <v>41731</v>
      </c>
      <c r="I4781">
        <v>12323</v>
      </c>
      <c r="J4781" t="s">
        <v>39</v>
      </c>
      <c r="K4781">
        <v>32</v>
      </c>
      <c r="L4781">
        <v>15.15</v>
      </c>
      <c r="M4781" s="2">
        <v>0.02</v>
      </c>
      <c r="N4781">
        <v>513.74</v>
      </c>
      <c r="O4781">
        <v>10.130000000000001</v>
      </c>
      <c r="P4781">
        <v>-28.681000000000001</v>
      </c>
      <c r="Q4781" s="2">
        <v>0.38</v>
      </c>
      <c r="R4781" t="s">
        <v>29</v>
      </c>
      <c r="S4781" t="s">
        <v>30</v>
      </c>
      <c r="T4781" t="s">
        <v>3136</v>
      </c>
      <c r="U4781" t="s">
        <v>67</v>
      </c>
      <c r="V4781" t="s">
        <v>68</v>
      </c>
      <c r="W4781">
        <v>1715</v>
      </c>
      <c r="X4781" s="1">
        <v>41732</v>
      </c>
      <c r="Y4781" t="s">
        <v>34</v>
      </c>
      <c r="Z4781" t="e" vm="36">
        <v>#VALUE!</v>
      </c>
      <c r="AA4781">
        <v>57006</v>
      </c>
      <c r="AB4781" t="e" cm="1" vm="2">
        <f t="array" ref="AB4781">_FV(Table1[[#This Row],[State]],"Country/region",TRUE)</f>
        <v>#VALUE!</v>
      </c>
    </row>
    <row r="4782" spans="1:28" x14ac:dyDescent="0.35">
      <c r="A4782" t="s">
        <v>2760</v>
      </c>
      <c r="B4782">
        <v>54</v>
      </c>
      <c r="C4782" t="s">
        <v>2569</v>
      </c>
      <c r="D4782" t="s">
        <v>46</v>
      </c>
      <c r="E4782">
        <f>YEAR(Table1[[#This Row],[Order Date]])</f>
        <v>2014</v>
      </c>
      <c r="F4782">
        <v>1</v>
      </c>
      <c r="G4782">
        <f>MONTH(Table1[[#This Row],[Order Date]])</f>
        <v>4</v>
      </c>
      <c r="H4782" s="1">
        <v>41731</v>
      </c>
      <c r="I4782">
        <v>12323</v>
      </c>
      <c r="J4782" t="s">
        <v>39</v>
      </c>
      <c r="K4782">
        <v>4</v>
      </c>
      <c r="L4782">
        <v>7.38</v>
      </c>
      <c r="M4782" s="2">
        <v>0</v>
      </c>
      <c r="N4782">
        <v>36.799999999999997</v>
      </c>
      <c r="O4782">
        <v>5.21</v>
      </c>
      <c r="P4782">
        <v>14.19</v>
      </c>
      <c r="Q4782" s="2">
        <v>0.56000000000000005</v>
      </c>
      <c r="R4782" t="s">
        <v>48</v>
      </c>
      <c r="S4782" t="s">
        <v>30</v>
      </c>
      <c r="T4782" t="s">
        <v>1756</v>
      </c>
      <c r="U4782" t="s">
        <v>82</v>
      </c>
      <c r="V4782" t="s">
        <v>68</v>
      </c>
      <c r="W4782">
        <v>1716</v>
      </c>
      <c r="X4782" s="1">
        <v>41733</v>
      </c>
      <c r="Y4782" t="s">
        <v>34</v>
      </c>
      <c r="Z4782" t="e" vm="36">
        <v>#VALUE!</v>
      </c>
      <c r="AA4782">
        <v>57006</v>
      </c>
      <c r="AB4782" t="e" cm="1" vm="2">
        <f t="array" ref="AB4782">_FV(Table1[[#This Row],[State]],"Country/region",TRUE)</f>
        <v>#VALUE!</v>
      </c>
    </row>
    <row r="4783" spans="1:28" x14ac:dyDescent="0.35">
      <c r="A4783" t="s">
        <v>546</v>
      </c>
      <c r="B4783">
        <v>54</v>
      </c>
      <c r="C4783" t="s">
        <v>547</v>
      </c>
      <c r="D4783" t="s">
        <v>46</v>
      </c>
      <c r="E4783">
        <f>YEAR(Table1[[#This Row],[Order Date]])</f>
        <v>2014</v>
      </c>
      <c r="F4783">
        <v>1</v>
      </c>
      <c r="G4783">
        <f>MONTH(Table1[[#This Row],[Order Date]])</f>
        <v>4</v>
      </c>
      <c r="H4783" s="1">
        <v>41731</v>
      </c>
      <c r="I4783">
        <v>55715</v>
      </c>
      <c r="J4783" t="s">
        <v>58</v>
      </c>
      <c r="K4783">
        <v>28</v>
      </c>
      <c r="L4783">
        <v>5.28</v>
      </c>
      <c r="M4783" s="2">
        <v>0.02</v>
      </c>
      <c r="N4783">
        <v>168.57</v>
      </c>
      <c r="O4783">
        <v>2.99</v>
      </c>
      <c r="P4783">
        <v>16.651499999999999</v>
      </c>
      <c r="Q4783" s="2">
        <v>0.37</v>
      </c>
      <c r="R4783" t="s">
        <v>29</v>
      </c>
      <c r="S4783" t="s">
        <v>30</v>
      </c>
      <c r="T4783" t="s">
        <v>2765</v>
      </c>
      <c r="U4783" t="s">
        <v>67</v>
      </c>
      <c r="V4783" t="s">
        <v>68</v>
      </c>
      <c r="W4783">
        <v>7787</v>
      </c>
      <c r="X4783" s="1">
        <v>41733</v>
      </c>
      <c r="Y4783" t="s">
        <v>42</v>
      </c>
      <c r="Z4783" t="e" vm="16">
        <v>#VALUE!</v>
      </c>
      <c r="AA4783">
        <v>61821</v>
      </c>
      <c r="AB4783" t="e" cm="1" vm="2">
        <f t="array" ref="AB4783">_FV(Table1[[#This Row],[State]],"Country/region",TRUE)</f>
        <v>#VALUE!</v>
      </c>
    </row>
    <row r="4784" spans="1:28" x14ac:dyDescent="0.35">
      <c r="A4784" t="s">
        <v>2428</v>
      </c>
      <c r="B4784">
        <v>54</v>
      </c>
      <c r="C4784" t="s">
        <v>2429</v>
      </c>
      <c r="D4784" t="s">
        <v>46</v>
      </c>
      <c r="E4784">
        <f>YEAR(Table1[[#This Row],[Order Date]])</f>
        <v>2014</v>
      </c>
      <c r="F4784">
        <v>1</v>
      </c>
      <c r="G4784">
        <f>MONTH(Table1[[#This Row],[Order Date]])</f>
        <v>4</v>
      </c>
      <c r="H4784" s="1">
        <v>41731</v>
      </c>
      <c r="I4784">
        <v>28805</v>
      </c>
      <c r="J4784" t="s">
        <v>131</v>
      </c>
      <c r="K4784">
        <v>14</v>
      </c>
      <c r="L4784">
        <v>3.48</v>
      </c>
      <c r="M4784" s="2">
        <v>7.0000000000000007E-2</v>
      </c>
      <c r="N4784">
        <v>97.93</v>
      </c>
      <c r="O4784">
        <v>49</v>
      </c>
      <c r="P4784">
        <v>-616.80999999999995</v>
      </c>
      <c r="Q4784" s="2">
        <v>0.59</v>
      </c>
      <c r="R4784" t="s">
        <v>29</v>
      </c>
      <c r="S4784" t="s">
        <v>40</v>
      </c>
      <c r="T4784" t="s">
        <v>2870</v>
      </c>
      <c r="U4784" t="s">
        <v>214</v>
      </c>
      <c r="V4784" t="s">
        <v>68</v>
      </c>
      <c r="W4784">
        <v>4035</v>
      </c>
      <c r="X4784" s="1">
        <v>41733</v>
      </c>
      <c r="Y4784" t="s">
        <v>34</v>
      </c>
      <c r="Z4784" t="e" vm="11">
        <v>#VALUE!</v>
      </c>
      <c r="AA4784">
        <v>78589</v>
      </c>
      <c r="AB4784" t="e" cm="1" vm="2">
        <f t="array" ref="AB4784">_FV(Table1[[#This Row],[State]],"Country/region",TRUE)</f>
        <v>#VALUE!</v>
      </c>
    </row>
    <row r="4785" spans="1:28" x14ac:dyDescent="0.35">
      <c r="A4785" t="s">
        <v>2428</v>
      </c>
      <c r="B4785">
        <v>54</v>
      </c>
      <c r="C4785" t="s">
        <v>2429</v>
      </c>
      <c r="D4785" t="s">
        <v>46</v>
      </c>
      <c r="E4785">
        <f>YEAR(Table1[[#This Row],[Order Date]])</f>
        <v>2014</v>
      </c>
      <c r="F4785">
        <v>1</v>
      </c>
      <c r="G4785">
        <f>MONTH(Table1[[#This Row],[Order Date]])</f>
        <v>4</v>
      </c>
      <c r="H4785" s="1">
        <v>41731</v>
      </c>
      <c r="I4785">
        <v>28805</v>
      </c>
      <c r="J4785" t="s">
        <v>131</v>
      </c>
      <c r="K4785">
        <v>4</v>
      </c>
      <c r="L4785">
        <v>5.98</v>
      </c>
      <c r="M4785" s="2">
        <v>7.0000000000000007E-2</v>
      </c>
      <c r="N4785">
        <v>25.52</v>
      </c>
      <c r="O4785">
        <v>1.49</v>
      </c>
      <c r="P4785">
        <v>-1.9895</v>
      </c>
      <c r="Q4785" s="2">
        <v>0.39</v>
      </c>
      <c r="R4785" t="s">
        <v>29</v>
      </c>
      <c r="S4785" t="s">
        <v>30</v>
      </c>
      <c r="T4785" t="s">
        <v>1749</v>
      </c>
      <c r="U4785" t="s">
        <v>67</v>
      </c>
      <c r="V4785" t="s">
        <v>68</v>
      </c>
      <c r="W4785">
        <v>4036</v>
      </c>
      <c r="X4785" s="1">
        <v>41733</v>
      </c>
      <c r="Y4785" t="s">
        <v>34</v>
      </c>
      <c r="Z4785" t="e" vm="11">
        <v>#VALUE!</v>
      </c>
      <c r="AA4785">
        <v>78589</v>
      </c>
      <c r="AB4785" t="e" cm="1" vm="2">
        <f t="array" ref="AB4785">_FV(Table1[[#This Row],[State]],"Country/region",TRUE)</f>
        <v>#VALUE!</v>
      </c>
    </row>
    <row r="4786" spans="1:28" x14ac:dyDescent="0.35">
      <c r="A4786" t="s">
        <v>2428</v>
      </c>
      <c r="B4786">
        <v>54</v>
      </c>
      <c r="C4786" t="s">
        <v>2429</v>
      </c>
      <c r="D4786" t="s">
        <v>46</v>
      </c>
      <c r="E4786">
        <f>YEAR(Table1[[#This Row],[Order Date]])</f>
        <v>2014</v>
      </c>
      <c r="F4786">
        <v>1</v>
      </c>
      <c r="G4786">
        <f>MONTH(Table1[[#This Row],[Order Date]])</f>
        <v>4</v>
      </c>
      <c r="H4786" s="1">
        <v>41731</v>
      </c>
      <c r="I4786">
        <v>28805</v>
      </c>
      <c r="J4786" t="s">
        <v>131</v>
      </c>
      <c r="K4786">
        <v>46</v>
      </c>
      <c r="L4786">
        <v>10.23</v>
      </c>
      <c r="M4786" s="2">
        <v>0.05</v>
      </c>
      <c r="N4786">
        <v>487.5</v>
      </c>
      <c r="O4786">
        <v>4.68</v>
      </c>
      <c r="P4786">
        <v>-25.88</v>
      </c>
      <c r="Q4786" s="2">
        <v>0.59</v>
      </c>
      <c r="R4786" t="s">
        <v>29</v>
      </c>
      <c r="S4786" t="s">
        <v>139</v>
      </c>
      <c r="T4786" t="s">
        <v>2676</v>
      </c>
      <c r="U4786" t="s">
        <v>481</v>
      </c>
      <c r="V4786" t="s">
        <v>68</v>
      </c>
      <c r="W4786">
        <v>4037</v>
      </c>
      <c r="X4786" s="1">
        <v>41733</v>
      </c>
      <c r="Y4786" t="s">
        <v>34</v>
      </c>
      <c r="Z4786" t="e" vm="11">
        <v>#VALUE!</v>
      </c>
      <c r="AA4786">
        <v>78589</v>
      </c>
      <c r="AB4786" t="e" cm="1" vm="2">
        <f t="array" ref="AB4786">_FV(Table1[[#This Row],[State]],"Country/region",TRUE)</f>
        <v>#VALUE!</v>
      </c>
    </row>
    <row r="4787" spans="1:28" x14ac:dyDescent="0.35">
      <c r="A4787" t="s">
        <v>421</v>
      </c>
      <c r="B4787">
        <v>54</v>
      </c>
      <c r="C4787" t="s">
        <v>313</v>
      </c>
      <c r="D4787" t="s">
        <v>46</v>
      </c>
      <c r="E4787">
        <f>YEAR(Table1[[#This Row],[Order Date]])</f>
        <v>2014</v>
      </c>
      <c r="F4787">
        <v>1</v>
      </c>
      <c r="G4787">
        <f>MONTH(Table1[[#This Row],[Order Date]])</f>
        <v>4</v>
      </c>
      <c r="H4787" s="1">
        <v>41731</v>
      </c>
      <c r="I4787">
        <v>58372</v>
      </c>
      <c r="J4787" t="s">
        <v>47</v>
      </c>
      <c r="K4787">
        <v>16</v>
      </c>
      <c r="L4787">
        <v>2.21</v>
      </c>
      <c r="M4787" s="2">
        <v>7.0000000000000007E-2</v>
      </c>
      <c r="N4787">
        <v>38.200000000000003</v>
      </c>
      <c r="O4787">
        <v>1</v>
      </c>
      <c r="P4787">
        <v>4.34</v>
      </c>
      <c r="Q4787" s="2">
        <v>0.38</v>
      </c>
      <c r="R4787" t="s">
        <v>29</v>
      </c>
      <c r="S4787" t="s">
        <v>59</v>
      </c>
      <c r="T4787" t="s">
        <v>2179</v>
      </c>
      <c r="U4787" t="s">
        <v>88</v>
      </c>
      <c r="V4787" t="s">
        <v>33</v>
      </c>
      <c r="W4787">
        <v>8171</v>
      </c>
      <c r="X4787" s="1">
        <v>41735</v>
      </c>
      <c r="Y4787" t="s">
        <v>42</v>
      </c>
      <c r="Z4787" t="e" vm="27">
        <v>#VALUE!</v>
      </c>
      <c r="AA4787">
        <v>5403</v>
      </c>
      <c r="AB4787" t="e" cm="1" vm="2">
        <f t="array" ref="AB4787">_FV(Table1[[#This Row],[State]],"Country/region",TRUE)</f>
        <v>#VALUE!</v>
      </c>
    </row>
    <row r="4788" spans="1:28" x14ac:dyDescent="0.35">
      <c r="A4788" t="s">
        <v>3335</v>
      </c>
      <c r="B4788">
        <v>54</v>
      </c>
      <c r="C4788" t="s">
        <v>313</v>
      </c>
      <c r="D4788" t="s">
        <v>46</v>
      </c>
      <c r="E4788">
        <f>YEAR(Table1[[#This Row],[Order Date]])</f>
        <v>2014</v>
      </c>
      <c r="F4788">
        <v>1</v>
      </c>
      <c r="G4788">
        <f>MONTH(Table1[[#This Row],[Order Date]])</f>
        <v>4</v>
      </c>
      <c r="H4788" s="1">
        <v>41731</v>
      </c>
      <c r="I4788">
        <v>58372</v>
      </c>
      <c r="J4788" t="s">
        <v>47</v>
      </c>
      <c r="K4788">
        <v>48</v>
      </c>
      <c r="L4788">
        <v>3.98</v>
      </c>
      <c r="M4788" s="2">
        <v>0.04</v>
      </c>
      <c r="N4788">
        <v>184.1</v>
      </c>
      <c r="O4788">
        <v>0.7</v>
      </c>
      <c r="P4788">
        <v>43.2</v>
      </c>
      <c r="Q4788" s="2">
        <v>0.52</v>
      </c>
      <c r="R4788" t="s">
        <v>29</v>
      </c>
      <c r="S4788" t="s">
        <v>59</v>
      </c>
      <c r="T4788" t="s">
        <v>455</v>
      </c>
      <c r="U4788" t="s">
        <v>88</v>
      </c>
      <c r="V4788" t="s">
        <v>33</v>
      </c>
      <c r="W4788">
        <v>8170</v>
      </c>
      <c r="X4788" s="1">
        <v>41736</v>
      </c>
      <c r="Y4788" t="s">
        <v>34</v>
      </c>
      <c r="Z4788" t="e" vm="30">
        <v>#VALUE!</v>
      </c>
      <c r="AA4788">
        <v>2148</v>
      </c>
      <c r="AB4788" t="e" cm="1" vm="2">
        <f t="array" ref="AB4788">_FV(Table1[[#This Row],[State]],"Country/region",TRUE)</f>
        <v>#VALUE!</v>
      </c>
    </row>
    <row r="4789" spans="1:28" x14ac:dyDescent="0.35">
      <c r="A4789" t="s">
        <v>3211</v>
      </c>
      <c r="B4789">
        <v>54</v>
      </c>
      <c r="C4789" t="s">
        <v>1051</v>
      </c>
      <c r="D4789" t="s">
        <v>57</v>
      </c>
      <c r="E4789">
        <f>YEAR(Table1[[#This Row],[Order Date]])</f>
        <v>2014</v>
      </c>
      <c r="F4789">
        <v>1</v>
      </c>
      <c r="G4789">
        <f>MONTH(Table1[[#This Row],[Order Date]])</f>
        <v>4</v>
      </c>
      <c r="H4789" s="1">
        <v>41732</v>
      </c>
      <c r="I4789">
        <v>9922</v>
      </c>
      <c r="J4789" t="s">
        <v>39</v>
      </c>
      <c r="K4789">
        <v>24</v>
      </c>
      <c r="L4789">
        <v>280.98</v>
      </c>
      <c r="M4789" s="2">
        <v>0.1</v>
      </c>
      <c r="N4789">
        <v>6408.3</v>
      </c>
      <c r="O4789">
        <v>35.67</v>
      </c>
      <c r="P4789">
        <v>539.54</v>
      </c>
      <c r="Q4789" s="2">
        <v>0.66</v>
      </c>
      <c r="R4789" t="s">
        <v>48</v>
      </c>
      <c r="S4789" t="s">
        <v>73</v>
      </c>
      <c r="T4789" t="s">
        <v>1535</v>
      </c>
      <c r="U4789" t="s">
        <v>75</v>
      </c>
      <c r="V4789" t="s">
        <v>68</v>
      </c>
      <c r="W4789">
        <v>1363</v>
      </c>
      <c r="X4789" s="1">
        <v>41733</v>
      </c>
      <c r="Y4789" t="s">
        <v>53</v>
      </c>
      <c r="Z4789" t="e" vm="5">
        <v>#VALUE!</v>
      </c>
      <c r="AA4789">
        <v>55125</v>
      </c>
      <c r="AB4789" t="e" cm="1" vm="2">
        <f t="array" ref="AB4789">_FV(Table1[[#This Row],[State]],"Country/region",TRUE)</f>
        <v>#VALUE!</v>
      </c>
    </row>
    <row r="4790" spans="1:28" x14ac:dyDescent="0.35">
      <c r="A4790" t="s">
        <v>2620</v>
      </c>
      <c r="B4790">
        <v>54</v>
      </c>
      <c r="C4790" t="s">
        <v>1051</v>
      </c>
      <c r="D4790" t="s">
        <v>57</v>
      </c>
      <c r="E4790">
        <f>YEAR(Table1[[#This Row],[Order Date]])</f>
        <v>2014</v>
      </c>
      <c r="F4790">
        <v>1</v>
      </c>
      <c r="G4790">
        <f>MONTH(Table1[[#This Row],[Order Date]])</f>
        <v>4</v>
      </c>
      <c r="H4790" s="1">
        <v>41732</v>
      </c>
      <c r="I4790">
        <v>9922</v>
      </c>
      <c r="J4790" t="s">
        <v>39</v>
      </c>
      <c r="K4790">
        <v>26</v>
      </c>
      <c r="L4790">
        <v>39.979999999999997</v>
      </c>
      <c r="M4790" s="2">
        <v>0.03</v>
      </c>
      <c r="N4790">
        <v>1075.9100000000001</v>
      </c>
      <c r="O4790">
        <v>7.12</v>
      </c>
      <c r="P4790">
        <v>34.42</v>
      </c>
      <c r="Q4790" s="2">
        <v>0.67</v>
      </c>
      <c r="R4790" t="s">
        <v>96</v>
      </c>
      <c r="S4790" t="s">
        <v>30</v>
      </c>
      <c r="T4790" t="s">
        <v>518</v>
      </c>
      <c r="U4790" t="s">
        <v>102</v>
      </c>
      <c r="V4790" t="s">
        <v>76</v>
      </c>
      <c r="W4790">
        <v>1361</v>
      </c>
      <c r="X4790" s="1">
        <v>41733</v>
      </c>
      <c r="Y4790" t="s">
        <v>34</v>
      </c>
      <c r="Z4790" t="e" vm="34">
        <v>#VALUE!</v>
      </c>
      <c r="AA4790">
        <v>39530</v>
      </c>
      <c r="AB4790" t="e" cm="1" vm="2">
        <f t="array" ref="AB4790">_FV(Table1[[#This Row],[State]],"Country/region",TRUE)</f>
        <v>#VALUE!</v>
      </c>
    </row>
    <row r="4791" spans="1:28" x14ac:dyDescent="0.35">
      <c r="A4791" t="s">
        <v>2620</v>
      </c>
      <c r="B4791">
        <v>54</v>
      </c>
      <c r="C4791" t="s">
        <v>1051</v>
      </c>
      <c r="D4791" t="s">
        <v>57</v>
      </c>
      <c r="E4791">
        <f>YEAR(Table1[[#This Row],[Order Date]])</f>
        <v>2014</v>
      </c>
      <c r="F4791">
        <v>1</v>
      </c>
      <c r="G4791">
        <f>MONTH(Table1[[#This Row],[Order Date]])</f>
        <v>4</v>
      </c>
      <c r="H4791" s="1">
        <v>41732</v>
      </c>
      <c r="I4791">
        <v>9922</v>
      </c>
      <c r="J4791" t="s">
        <v>39</v>
      </c>
      <c r="K4791">
        <v>21</v>
      </c>
      <c r="L4791">
        <v>65.989999999999995</v>
      </c>
      <c r="M4791" s="2">
        <v>0.03</v>
      </c>
      <c r="N4791">
        <v>1176.8589999999999</v>
      </c>
      <c r="O4791">
        <v>3.99</v>
      </c>
      <c r="P4791">
        <v>137.86199999999999</v>
      </c>
      <c r="Q4791" s="2">
        <v>0.59</v>
      </c>
      <c r="R4791" t="s">
        <v>96</v>
      </c>
      <c r="S4791" t="s">
        <v>30</v>
      </c>
      <c r="T4791" t="s">
        <v>644</v>
      </c>
      <c r="U4791" t="s">
        <v>105</v>
      </c>
      <c r="V4791" t="s">
        <v>76</v>
      </c>
      <c r="W4791">
        <v>1362</v>
      </c>
      <c r="X4791" s="1">
        <v>41733</v>
      </c>
      <c r="Y4791" t="s">
        <v>34</v>
      </c>
      <c r="Z4791" t="e" vm="34">
        <v>#VALUE!</v>
      </c>
      <c r="AA4791">
        <v>39530</v>
      </c>
      <c r="AB4791" t="e" cm="1" vm="2">
        <f t="array" ref="AB4791">_FV(Table1[[#This Row],[State]],"Country/region",TRUE)</f>
        <v>#VALUE!</v>
      </c>
    </row>
    <row r="4792" spans="1:28" x14ac:dyDescent="0.35">
      <c r="A4792" t="s">
        <v>1619</v>
      </c>
      <c r="B4792">
        <v>54</v>
      </c>
      <c r="C4792" t="s">
        <v>1048</v>
      </c>
      <c r="D4792" t="s">
        <v>57</v>
      </c>
      <c r="E4792">
        <f>YEAR(Table1[[#This Row],[Order Date]])</f>
        <v>2014</v>
      </c>
      <c r="F4792">
        <v>1</v>
      </c>
      <c r="G4792">
        <f>MONTH(Table1[[#This Row],[Order Date]])</f>
        <v>4</v>
      </c>
      <c r="H4792" s="1">
        <v>41732</v>
      </c>
      <c r="I4792">
        <v>9286</v>
      </c>
      <c r="J4792" t="s">
        <v>58</v>
      </c>
      <c r="K4792">
        <v>26</v>
      </c>
      <c r="L4792">
        <v>4.9800000000000004</v>
      </c>
      <c r="M4792" s="2">
        <v>0.1</v>
      </c>
      <c r="N4792">
        <v>123.16</v>
      </c>
      <c r="O4792">
        <v>0.8</v>
      </c>
      <c r="P4792">
        <v>45.79</v>
      </c>
      <c r="Q4792" s="2">
        <v>0.36</v>
      </c>
      <c r="R4792" t="s">
        <v>29</v>
      </c>
      <c r="S4792" t="s">
        <v>59</v>
      </c>
      <c r="T4792" t="s">
        <v>570</v>
      </c>
      <c r="U4792" t="s">
        <v>61</v>
      </c>
      <c r="V4792" t="s">
        <v>52</v>
      </c>
      <c r="W4792">
        <v>1280</v>
      </c>
      <c r="X4792" s="1">
        <v>41734</v>
      </c>
      <c r="Y4792" t="s">
        <v>34</v>
      </c>
      <c r="Z4792" t="e" vm="23">
        <v>#VALUE!</v>
      </c>
      <c r="AA4792">
        <v>98632</v>
      </c>
      <c r="AB4792" t="e" cm="1" vm="2">
        <f t="array" ref="AB4792">_FV(Table1[[#This Row],[State]],"Country/region",TRUE)</f>
        <v>#VALUE!</v>
      </c>
    </row>
    <row r="4793" spans="1:28" x14ac:dyDescent="0.35">
      <c r="A4793" t="s">
        <v>283</v>
      </c>
      <c r="B4793">
        <v>54</v>
      </c>
      <c r="C4793" t="s">
        <v>520</v>
      </c>
      <c r="D4793" t="s">
        <v>46</v>
      </c>
      <c r="E4793">
        <f>YEAR(Table1[[#This Row],[Order Date]])</f>
        <v>2014</v>
      </c>
      <c r="F4793">
        <v>1</v>
      </c>
      <c r="G4793">
        <f>MONTH(Table1[[#This Row],[Order Date]])</f>
        <v>4</v>
      </c>
      <c r="H4793" s="1">
        <v>41732</v>
      </c>
      <c r="I4793">
        <v>38370</v>
      </c>
      <c r="J4793" t="s">
        <v>28</v>
      </c>
      <c r="K4793">
        <v>50</v>
      </c>
      <c r="L4793">
        <v>3.14</v>
      </c>
      <c r="M4793" s="2">
        <v>0</v>
      </c>
      <c r="N4793">
        <v>169.13</v>
      </c>
      <c r="O4793">
        <v>1.1399999999999999</v>
      </c>
      <c r="P4793">
        <v>43.05</v>
      </c>
      <c r="Q4793" s="2">
        <v>0.4</v>
      </c>
      <c r="R4793" t="s">
        <v>29</v>
      </c>
      <c r="S4793" t="s">
        <v>59</v>
      </c>
      <c r="T4793" t="s">
        <v>2948</v>
      </c>
      <c r="U4793" t="s">
        <v>61</v>
      </c>
      <c r="V4793" t="s">
        <v>33</v>
      </c>
      <c r="W4793">
        <v>5397</v>
      </c>
      <c r="X4793" s="1">
        <v>41734</v>
      </c>
      <c r="Y4793" t="s">
        <v>34</v>
      </c>
      <c r="Z4793" t="e" vm="22">
        <v>#VALUE!</v>
      </c>
      <c r="AA4793">
        <v>45503</v>
      </c>
      <c r="AB4793" t="e" cm="1" vm="2">
        <f t="array" ref="AB4793">_FV(Table1[[#This Row],[State]],"Country/region",TRUE)</f>
        <v>#VALUE!</v>
      </c>
    </row>
    <row r="4794" spans="1:28" x14ac:dyDescent="0.35">
      <c r="A4794" t="s">
        <v>1006</v>
      </c>
      <c r="B4794">
        <v>54</v>
      </c>
      <c r="C4794" t="s">
        <v>1007</v>
      </c>
      <c r="D4794" t="s">
        <v>38</v>
      </c>
      <c r="E4794">
        <f>YEAR(Table1[[#This Row],[Order Date]])</f>
        <v>2014</v>
      </c>
      <c r="F4794">
        <v>1</v>
      </c>
      <c r="G4794">
        <f>MONTH(Table1[[#This Row],[Order Date]])</f>
        <v>4</v>
      </c>
      <c r="H4794" s="1">
        <v>41732</v>
      </c>
      <c r="I4794">
        <v>45377</v>
      </c>
      <c r="J4794" t="s">
        <v>47</v>
      </c>
      <c r="K4794">
        <v>47</v>
      </c>
      <c r="L4794">
        <v>2.08</v>
      </c>
      <c r="M4794" s="2">
        <v>0.08</v>
      </c>
      <c r="N4794">
        <v>91.43</v>
      </c>
      <c r="O4794">
        <v>1.49</v>
      </c>
      <c r="P4794">
        <v>-22.8965</v>
      </c>
      <c r="Q4794" s="2">
        <v>0.38</v>
      </c>
      <c r="R4794" t="s">
        <v>29</v>
      </c>
      <c r="S4794" t="s">
        <v>30</v>
      </c>
      <c r="T4794" t="s">
        <v>2924</v>
      </c>
      <c r="U4794" t="s">
        <v>67</v>
      </c>
      <c r="V4794" t="s">
        <v>68</v>
      </c>
      <c r="W4794">
        <v>6386</v>
      </c>
      <c r="X4794" s="1">
        <v>41734</v>
      </c>
      <c r="Y4794" t="s">
        <v>34</v>
      </c>
      <c r="Z4794" t="e" vm="12">
        <v>#VALUE!</v>
      </c>
      <c r="AA4794">
        <v>52732</v>
      </c>
      <c r="AB4794" t="e" cm="1" vm="2">
        <f t="array" ref="AB4794">_FV(Table1[[#This Row],[State]],"Country/region",TRUE)</f>
        <v>#VALUE!</v>
      </c>
    </row>
    <row r="4795" spans="1:28" x14ac:dyDescent="0.35">
      <c r="A4795" t="s">
        <v>2452</v>
      </c>
      <c r="B4795">
        <v>54</v>
      </c>
      <c r="C4795" t="s">
        <v>1710</v>
      </c>
      <c r="D4795" t="s">
        <v>38</v>
      </c>
      <c r="E4795">
        <f>YEAR(Table1[[#This Row],[Order Date]])</f>
        <v>2014</v>
      </c>
      <c r="F4795">
        <v>1</v>
      </c>
      <c r="G4795">
        <f>MONTH(Table1[[#This Row],[Order Date]])</f>
        <v>4</v>
      </c>
      <c r="H4795" s="1">
        <v>41733</v>
      </c>
      <c r="I4795">
        <v>38212</v>
      </c>
      <c r="J4795" t="s">
        <v>131</v>
      </c>
      <c r="K4795">
        <v>24</v>
      </c>
      <c r="L4795">
        <v>4.9800000000000004</v>
      </c>
      <c r="M4795" s="2">
        <v>0.09</v>
      </c>
      <c r="N4795">
        <v>123.75</v>
      </c>
      <c r="O4795">
        <v>0.49</v>
      </c>
      <c r="P4795">
        <v>55.42</v>
      </c>
      <c r="Q4795" s="2">
        <v>0.39</v>
      </c>
      <c r="R4795" t="s">
        <v>29</v>
      </c>
      <c r="S4795" t="s">
        <v>30</v>
      </c>
      <c r="T4795" t="s">
        <v>2065</v>
      </c>
      <c r="U4795" t="s">
        <v>210</v>
      </c>
      <c r="V4795" t="s">
        <v>52</v>
      </c>
      <c r="W4795">
        <v>5373</v>
      </c>
      <c r="X4795" s="1">
        <v>41734</v>
      </c>
      <c r="Y4795" t="s">
        <v>42</v>
      </c>
      <c r="Z4795" t="e" vm="32">
        <v>#VALUE!</v>
      </c>
      <c r="AA4795">
        <v>80020</v>
      </c>
      <c r="AB4795" t="e" cm="1" vm="2">
        <f t="array" ref="AB4795">_FV(Table1[[#This Row],[State]],"Country/region",TRUE)</f>
        <v>#VALUE!</v>
      </c>
    </row>
    <row r="4796" spans="1:28" x14ac:dyDescent="0.35">
      <c r="A4796" t="s">
        <v>2733</v>
      </c>
      <c r="B4796">
        <v>54</v>
      </c>
      <c r="C4796" t="s">
        <v>1710</v>
      </c>
      <c r="D4796" t="s">
        <v>38</v>
      </c>
      <c r="E4796">
        <f>YEAR(Table1[[#This Row],[Order Date]])</f>
        <v>2014</v>
      </c>
      <c r="F4796">
        <v>1</v>
      </c>
      <c r="G4796">
        <f>MONTH(Table1[[#This Row],[Order Date]])</f>
        <v>4</v>
      </c>
      <c r="H4796" s="1">
        <v>41733</v>
      </c>
      <c r="I4796">
        <v>38212</v>
      </c>
      <c r="J4796" t="s">
        <v>131</v>
      </c>
      <c r="K4796">
        <v>46</v>
      </c>
      <c r="L4796">
        <v>80.98</v>
      </c>
      <c r="M4796" s="2">
        <v>7.0000000000000007E-2</v>
      </c>
      <c r="N4796">
        <v>3533.97</v>
      </c>
      <c r="O4796">
        <v>35</v>
      </c>
      <c r="P4796">
        <v>-1329.81</v>
      </c>
      <c r="Q4796" s="2">
        <v>0.83</v>
      </c>
      <c r="R4796" t="s">
        <v>29</v>
      </c>
      <c r="S4796" t="s">
        <v>40</v>
      </c>
      <c r="T4796" t="s">
        <v>474</v>
      </c>
      <c r="U4796" t="s">
        <v>32</v>
      </c>
      <c r="V4796" t="s">
        <v>52</v>
      </c>
      <c r="W4796">
        <v>5374</v>
      </c>
      <c r="X4796" s="1">
        <v>41735</v>
      </c>
      <c r="Y4796" t="s">
        <v>34</v>
      </c>
      <c r="Z4796" t="e" vm="32">
        <v>#VALUE!</v>
      </c>
      <c r="AA4796">
        <v>80104</v>
      </c>
      <c r="AB4796" t="e" cm="1" vm="2">
        <f t="array" ref="AB4796">_FV(Table1[[#This Row],[State]],"Country/region",TRUE)</f>
        <v>#VALUE!</v>
      </c>
    </row>
    <row r="4797" spans="1:28" x14ac:dyDescent="0.35">
      <c r="A4797" t="s">
        <v>2733</v>
      </c>
      <c r="B4797">
        <v>54</v>
      </c>
      <c r="C4797" t="s">
        <v>1710</v>
      </c>
      <c r="D4797" t="s">
        <v>38</v>
      </c>
      <c r="E4797">
        <f>YEAR(Table1[[#This Row],[Order Date]])</f>
        <v>2014</v>
      </c>
      <c r="F4797">
        <v>1</v>
      </c>
      <c r="G4797">
        <f>MONTH(Table1[[#This Row],[Order Date]])</f>
        <v>4</v>
      </c>
      <c r="H4797" s="1">
        <v>41733</v>
      </c>
      <c r="I4797">
        <v>38212</v>
      </c>
      <c r="J4797" t="s">
        <v>131</v>
      </c>
      <c r="K4797">
        <v>38</v>
      </c>
      <c r="L4797">
        <v>115.99</v>
      </c>
      <c r="M4797" s="2">
        <v>0</v>
      </c>
      <c r="N4797">
        <v>3821.4045000000001</v>
      </c>
      <c r="O4797">
        <v>2.5</v>
      </c>
      <c r="P4797">
        <v>1256.9670000000001</v>
      </c>
      <c r="Q4797" s="2">
        <v>0.55000000000000004</v>
      </c>
      <c r="R4797" t="s">
        <v>96</v>
      </c>
      <c r="S4797" t="s">
        <v>30</v>
      </c>
      <c r="T4797" t="s">
        <v>708</v>
      </c>
      <c r="U4797" t="s">
        <v>105</v>
      </c>
      <c r="V4797" t="s">
        <v>52</v>
      </c>
      <c r="W4797">
        <v>5375</v>
      </c>
      <c r="X4797" s="1">
        <v>41735</v>
      </c>
      <c r="Y4797" t="s">
        <v>34</v>
      </c>
      <c r="Z4797" t="e" vm="32">
        <v>#VALUE!</v>
      </c>
      <c r="AA4797">
        <v>80104</v>
      </c>
      <c r="AB4797" t="e" cm="1" vm="2">
        <f t="array" ref="AB4797">_FV(Table1[[#This Row],[State]],"Country/region",TRUE)</f>
        <v>#VALUE!</v>
      </c>
    </row>
    <row r="4798" spans="1:28" x14ac:dyDescent="0.35">
      <c r="A4798" t="s">
        <v>978</v>
      </c>
      <c r="B4798">
        <v>54</v>
      </c>
      <c r="C4798" t="s">
        <v>626</v>
      </c>
      <c r="D4798" t="s">
        <v>46</v>
      </c>
      <c r="E4798">
        <f>YEAR(Table1[[#This Row],[Order Date]])</f>
        <v>2014</v>
      </c>
      <c r="F4798">
        <v>1</v>
      </c>
      <c r="G4798">
        <f>MONTH(Table1[[#This Row],[Order Date]])</f>
        <v>4</v>
      </c>
      <c r="H4798" s="1">
        <v>41734</v>
      </c>
      <c r="I4798">
        <v>22787</v>
      </c>
      <c r="J4798" t="s">
        <v>131</v>
      </c>
      <c r="K4798">
        <v>35</v>
      </c>
      <c r="L4798">
        <v>1.26</v>
      </c>
      <c r="M4798" s="2">
        <v>0.06</v>
      </c>
      <c r="N4798">
        <v>46.44</v>
      </c>
      <c r="O4798">
        <v>0.7</v>
      </c>
      <c r="P4798">
        <v>-16.3</v>
      </c>
      <c r="Q4798" s="2">
        <v>0.81</v>
      </c>
      <c r="R4798" t="s">
        <v>29</v>
      </c>
      <c r="S4798" t="s">
        <v>59</v>
      </c>
      <c r="T4798" t="s">
        <v>1692</v>
      </c>
      <c r="U4798" t="s">
        <v>232</v>
      </c>
      <c r="V4798" t="s">
        <v>52</v>
      </c>
      <c r="W4798">
        <v>3169</v>
      </c>
      <c r="X4798" s="1">
        <v>41734</v>
      </c>
      <c r="Y4798" t="s">
        <v>42</v>
      </c>
      <c r="Z4798" t="e" vm="33">
        <v>#VALUE!</v>
      </c>
      <c r="AA4798">
        <v>83501</v>
      </c>
      <c r="AB4798" t="e" cm="1" vm="2">
        <f t="array" ref="AB4798">_FV(Table1[[#This Row],[State]],"Country/region",TRUE)</f>
        <v>#VALUE!</v>
      </c>
    </row>
    <row r="4799" spans="1:28" x14ac:dyDescent="0.35">
      <c r="A4799" t="s">
        <v>3082</v>
      </c>
      <c r="B4799">
        <v>54</v>
      </c>
      <c r="C4799" t="s">
        <v>459</v>
      </c>
      <c r="D4799" t="s">
        <v>38</v>
      </c>
      <c r="E4799">
        <f>YEAR(Table1[[#This Row],[Order Date]])</f>
        <v>2014</v>
      </c>
      <c r="F4799">
        <v>1</v>
      </c>
      <c r="G4799">
        <f>MONTH(Table1[[#This Row],[Order Date]])</f>
        <v>4</v>
      </c>
      <c r="H4799" s="1">
        <v>41734</v>
      </c>
      <c r="I4799">
        <v>37988</v>
      </c>
      <c r="J4799" t="s">
        <v>39</v>
      </c>
      <c r="K4799">
        <v>12</v>
      </c>
      <c r="L4799">
        <v>16.059999999999999</v>
      </c>
      <c r="M4799" s="2">
        <v>0.08</v>
      </c>
      <c r="N4799">
        <v>189.19</v>
      </c>
      <c r="O4799">
        <v>8.34</v>
      </c>
      <c r="P4799">
        <v>-56.71</v>
      </c>
      <c r="Q4799" s="2">
        <v>0.59</v>
      </c>
      <c r="R4799" t="s">
        <v>29</v>
      </c>
      <c r="S4799" t="s">
        <v>30</v>
      </c>
      <c r="T4799" t="s">
        <v>1119</v>
      </c>
      <c r="U4799" t="s">
        <v>32</v>
      </c>
      <c r="V4799" t="s">
        <v>68</v>
      </c>
      <c r="W4799">
        <v>5346</v>
      </c>
      <c r="X4799" s="1">
        <v>41734</v>
      </c>
      <c r="Y4799" t="s">
        <v>34</v>
      </c>
      <c r="Z4799" t="e" vm="26">
        <v>#VALUE!</v>
      </c>
      <c r="AA4799">
        <v>48080</v>
      </c>
      <c r="AB4799" t="e" cm="1" vm="2">
        <f t="array" ref="AB4799">_FV(Table1[[#This Row],[State]],"Country/region",TRUE)</f>
        <v>#VALUE!</v>
      </c>
    </row>
    <row r="4800" spans="1:28" x14ac:dyDescent="0.35">
      <c r="A4800" t="s">
        <v>3098</v>
      </c>
      <c r="B4800">
        <v>54</v>
      </c>
      <c r="C4800" t="s">
        <v>2973</v>
      </c>
      <c r="D4800" t="s">
        <v>38</v>
      </c>
      <c r="E4800">
        <f>YEAR(Table1[[#This Row],[Order Date]])</f>
        <v>2014</v>
      </c>
      <c r="F4800">
        <v>1</v>
      </c>
      <c r="G4800">
        <f>MONTH(Table1[[#This Row],[Order Date]])</f>
        <v>4</v>
      </c>
      <c r="H4800" s="1">
        <v>41734</v>
      </c>
      <c r="I4800">
        <v>17287</v>
      </c>
      <c r="J4800" t="s">
        <v>28</v>
      </c>
      <c r="K4800">
        <v>38</v>
      </c>
      <c r="L4800">
        <v>150.97999999999999</v>
      </c>
      <c r="M4800" s="2">
        <v>0.01</v>
      </c>
      <c r="N4800">
        <v>5793.46</v>
      </c>
      <c r="O4800">
        <v>13.99</v>
      </c>
      <c r="P4800">
        <v>2477.77</v>
      </c>
      <c r="Q4800" s="2">
        <v>0.38</v>
      </c>
      <c r="R4800" t="s">
        <v>96</v>
      </c>
      <c r="S4800" t="s">
        <v>80</v>
      </c>
      <c r="T4800" t="s">
        <v>509</v>
      </c>
      <c r="U4800" t="s">
        <v>98</v>
      </c>
      <c r="V4800" t="s">
        <v>52</v>
      </c>
      <c r="W4800">
        <v>2385</v>
      </c>
      <c r="X4800" s="1">
        <v>41735</v>
      </c>
      <c r="Y4800" t="s">
        <v>34</v>
      </c>
      <c r="Z4800" t="e" vm="23">
        <v>#VALUE!</v>
      </c>
      <c r="AA4800">
        <v>98027</v>
      </c>
      <c r="AB4800" t="e" cm="1" vm="2">
        <f t="array" ref="AB4800">_FV(Table1[[#This Row],[State]],"Country/region",TRUE)</f>
        <v>#VALUE!</v>
      </c>
    </row>
    <row r="4801" spans="1:28" x14ac:dyDescent="0.35">
      <c r="A4801" t="s">
        <v>1308</v>
      </c>
      <c r="B4801">
        <v>54</v>
      </c>
      <c r="C4801" t="s">
        <v>1702</v>
      </c>
      <c r="D4801" t="s">
        <v>38</v>
      </c>
      <c r="E4801">
        <f>YEAR(Table1[[#This Row],[Order Date]])</f>
        <v>2014</v>
      </c>
      <c r="F4801">
        <v>1</v>
      </c>
      <c r="G4801">
        <f>MONTH(Table1[[#This Row],[Order Date]])</f>
        <v>4</v>
      </c>
      <c r="H4801" s="1">
        <v>41734</v>
      </c>
      <c r="I4801">
        <v>40643</v>
      </c>
      <c r="J4801" t="s">
        <v>58</v>
      </c>
      <c r="K4801">
        <v>23</v>
      </c>
      <c r="L4801">
        <v>11.58</v>
      </c>
      <c r="M4801" s="2">
        <v>0.05</v>
      </c>
      <c r="N4801">
        <v>258.74</v>
      </c>
      <c r="O4801">
        <v>5.72</v>
      </c>
      <c r="P4801">
        <v>10.8</v>
      </c>
      <c r="Q4801" s="2">
        <v>0.35</v>
      </c>
      <c r="R4801" t="s">
        <v>29</v>
      </c>
      <c r="S4801" t="s">
        <v>30</v>
      </c>
      <c r="T4801" t="s">
        <v>409</v>
      </c>
      <c r="U4801" t="s">
        <v>267</v>
      </c>
      <c r="V4801" t="s">
        <v>33</v>
      </c>
      <c r="W4801">
        <v>5728</v>
      </c>
      <c r="X4801" s="1">
        <v>41736</v>
      </c>
      <c r="Y4801" t="s">
        <v>34</v>
      </c>
      <c r="Z4801" t="e" vm="15">
        <v>#VALUE!</v>
      </c>
      <c r="AA4801">
        <v>13601</v>
      </c>
      <c r="AB4801" t="e" cm="1" vm="2">
        <f t="array" ref="AB4801">_FV(Table1[[#This Row],[State]],"Country/region",TRUE)</f>
        <v>#VALUE!</v>
      </c>
    </row>
    <row r="4802" spans="1:28" x14ac:dyDescent="0.35">
      <c r="A4802" t="s">
        <v>3098</v>
      </c>
      <c r="B4802">
        <v>54</v>
      </c>
      <c r="C4802" t="s">
        <v>2973</v>
      </c>
      <c r="D4802" t="s">
        <v>38</v>
      </c>
      <c r="E4802">
        <f>YEAR(Table1[[#This Row],[Order Date]])</f>
        <v>2014</v>
      </c>
      <c r="F4802">
        <v>1</v>
      </c>
      <c r="G4802">
        <f>MONTH(Table1[[#This Row],[Order Date]])</f>
        <v>4</v>
      </c>
      <c r="H4802" s="1">
        <v>41734</v>
      </c>
      <c r="I4802">
        <v>17287</v>
      </c>
      <c r="J4802" t="s">
        <v>28</v>
      </c>
      <c r="K4802">
        <v>11</v>
      </c>
      <c r="L4802">
        <v>415.88</v>
      </c>
      <c r="M4802" s="2">
        <v>0.06</v>
      </c>
      <c r="N4802">
        <v>4558.21</v>
      </c>
      <c r="O4802">
        <v>11.37</v>
      </c>
      <c r="P4802">
        <v>993.81</v>
      </c>
      <c r="Q4802" s="2">
        <v>0.56999999999999995</v>
      </c>
      <c r="R4802" t="s">
        <v>29</v>
      </c>
      <c r="S4802" t="s">
        <v>30</v>
      </c>
      <c r="T4802" t="s">
        <v>1413</v>
      </c>
      <c r="U4802" t="s">
        <v>32</v>
      </c>
      <c r="V4802" t="s">
        <v>52</v>
      </c>
      <c r="W4802">
        <v>2386</v>
      </c>
      <c r="X4802" s="1">
        <v>41736</v>
      </c>
      <c r="Y4802" t="s">
        <v>34</v>
      </c>
      <c r="Z4802" t="e" vm="23">
        <v>#VALUE!</v>
      </c>
      <c r="AA4802">
        <v>98027</v>
      </c>
      <c r="AB4802" t="e" cm="1" vm="2">
        <f t="array" ref="AB4802">_FV(Table1[[#This Row],[State]],"Country/region",TRUE)</f>
        <v>#VALUE!</v>
      </c>
    </row>
    <row r="4803" spans="1:28" x14ac:dyDescent="0.35">
      <c r="A4803" t="s">
        <v>2972</v>
      </c>
      <c r="B4803">
        <v>54</v>
      </c>
      <c r="C4803" t="s">
        <v>2973</v>
      </c>
      <c r="D4803" t="s">
        <v>38</v>
      </c>
      <c r="E4803">
        <f>YEAR(Table1[[#This Row],[Order Date]])</f>
        <v>2014</v>
      </c>
      <c r="F4803">
        <v>1</v>
      </c>
      <c r="G4803">
        <f>MONTH(Table1[[#This Row],[Order Date]])</f>
        <v>4</v>
      </c>
      <c r="H4803" s="1">
        <v>41734</v>
      </c>
      <c r="I4803">
        <v>17287</v>
      </c>
      <c r="J4803" t="s">
        <v>28</v>
      </c>
      <c r="K4803">
        <v>26</v>
      </c>
      <c r="L4803">
        <v>195.99</v>
      </c>
      <c r="M4803" s="2">
        <v>0.05</v>
      </c>
      <c r="N4803">
        <v>4361.6985000000004</v>
      </c>
      <c r="O4803">
        <v>4.2</v>
      </c>
      <c r="P4803">
        <v>1069.7850000000001</v>
      </c>
      <c r="Q4803" s="2">
        <v>0.56000000000000005</v>
      </c>
      <c r="R4803" t="s">
        <v>96</v>
      </c>
      <c r="S4803" t="s">
        <v>30</v>
      </c>
      <c r="T4803" t="s">
        <v>2566</v>
      </c>
      <c r="U4803" t="s">
        <v>105</v>
      </c>
      <c r="V4803" t="s">
        <v>52</v>
      </c>
      <c r="W4803">
        <v>2387</v>
      </c>
      <c r="X4803" s="1">
        <v>41736</v>
      </c>
      <c r="Y4803" t="s">
        <v>34</v>
      </c>
      <c r="Z4803" t="e" vm="23">
        <v>#VALUE!</v>
      </c>
      <c r="AA4803">
        <v>99336</v>
      </c>
      <c r="AB4803" t="e" cm="1" vm="2">
        <f t="array" ref="AB4803">_FV(Table1[[#This Row],[State]],"Country/region",TRUE)</f>
        <v>#VALUE!</v>
      </c>
    </row>
    <row r="4804" spans="1:28" x14ac:dyDescent="0.35">
      <c r="A4804" t="s">
        <v>2490</v>
      </c>
      <c r="B4804">
        <v>54</v>
      </c>
      <c r="C4804" t="s">
        <v>1706</v>
      </c>
      <c r="D4804" t="s">
        <v>57</v>
      </c>
      <c r="E4804">
        <f>YEAR(Table1[[#This Row],[Order Date]])</f>
        <v>2014</v>
      </c>
      <c r="F4804">
        <v>1</v>
      </c>
      <c r="G4804">
        <f>MONTH(Table1[[#This Row],[Order Date]])</f>
        <v>4</v>
      </c>
      <c r="H4804" s="1">
        <v>41735</v>
      </c>
      <c r="I4804">
        <v>21601</v>
      </c>
      <c r="J4804" t="s">
        <v>47</v>
      </c>
      <c r="K4804">
        <v>20</v>
      </c>
      <c r="L4804">
        <v>113.64</v>
      </c>
      <c r="M4804" s="2">
        <v>0.09</v>
      </c>
      <c r="N4804">
        <v>2227.34</v>
      </c>
      <c r="O4804">
        <v>35</v>
      </c>
      <c r="P4804">
        <v>-609.09</v>
      </c>
      <c r="Q4804" s="2"/>
      <c r="R4804" t="s">
        <v>29</v>
      </c>
      <c r="S4804" t="s">
        <v>40</v>
      </c>
      <c r="T4804" t="s">
        <v>3336</v>
      </c>
      <c r="U4804" t="s">
        <v>32</v>
      </c>
      <c r="V4804" t="s">
        <v>68</v>
      </c>
      <c r="W4804">
        <v>2992</v>
      </c>
      <c r="X4804" s="1">
        <v>41735</v>
      </c>
      <c r="Y4804" t="s">
        <v>34</v>
      </c>
      <c r="Z4804" t="e" vm="13">
        <v>#VALUE!</v>
      </c>
      <c r="AA4804">
        <v>73110</v>
      </c>
      <c r="AB4804" t="e" cm="1" vm="2">
        <f t="array" ref="AB4804">_FV(Table1[[#This Row],[State]],"Country/region",TRUE)</f>
        <v>#VALUE!</v>
      </c>
    </row>
    <row r="4805" spans="1:28" x14ac:dyDescent="0.35">
      <c r="A4805" t="s">
        <v>2911</v>
      </c>
      <c r="B4805">
        <v>54</v>
      </c>
      <c r="C4805" t="s">
        <v>1510</v>
      </c>
      <c r="D4805" t="s">
        <v>27</v>
      </c>
      <c r="E4805">
        <f>YEAR(Table1[[#This Row],[Order Date]])</f>
        <v>2014</v>
      </c>
      <c r="F4805">
        <v>1</v>
      </c>
      <c r="G4805">
        <f>MONTH(Table1[[#This Row],[Order Date]])</f>
        <v>4</v>
      </c>
      <c r="H4805" s="1">
        <v>41735</v>
      </c>
      <c r="I4805">
        <v>17860</v>
      </c>
      <c r="J4805" t="s">
        <v>58</v>
      </c>
      <c r="K4805">
        <v>16</v>
      </c>
      <c r="L4805">
        <v>7.77</v>
      </c>
      <c r="M4805" s="2">
        <v>0.05</v>
      </c>
      <c r="N4805">
        <v>139</v>
      </c>
      <c r="O4805">
        <v>9.23</v>
      </c>
      <c r="P4805">
        <v>-96.33</v>
      </c>
      <c r="Q4805" s="2">
        <v>0.57999999999999996</v>
      </c>
      <c r="R4805" t="s">
        <v>29</v>
      </c>
      <c r="S4805" t="s">
        <v>30</v>
      </c>
      <c r="T4805" t="s">
        <v>335</v>
      </c>
      <c r="U4805" t="s">
        <v>214</v>
      </c>
      <c r="V4805" t="s">
        <v>52</v>
      </c>
      <c r="W4805">
        <v>2459</v>
      </c>
      <c r="X4805" s="1">
        <v>41737</v>
      </c>
      <c r="Y4805" t="s">
        <v>42</v>
      </c>
      <c r="Z4805" t="e" vm="45">
        <v>#VALUE!</v>
      </c>
      <c r="AA4805">
        <v>59405</v>
      </c>
      <c r="AB4805" t="e" cm="1" vm="2">
        <f t="array" ref="AB4805">_FV(Table1[[#This Row],[State]],"Country/region",TRUE)</f>
        <v>#VALUE!</v>
      </c>
    </row>
    <row r="4806" spans="1:28" x14ac:dyDescent="0.35">
      <c r="A4806" t="s">
        <v>2904</v>
      </c>
      <c r="B4806">
        <v>54</v>
      </c>
      <c r="C4806" t="s">
        <v>2703</v>
      </c>
      <c r="D4806" t="s">
        <v>38</v>
      </c>
      <c r="E4806">
        <f>YEAR(Table1[[#This Row],[Order Date]])</f>
        <v>2014</v>
      </c>
      <c r="F4806">
        <v>1</v>
      </c>
      <c r="G4806">
        <f>MONTH(Table1[[#This Row],[Order Date]])</f>
        <v>4</v>
      </c>
      <c r="H4806" s="1">
        <v>41735</v>
      </c>
      <c r="I4806">
        <v>197</v>
      </c>
      <c r="J4806" t="s">
        <v>28</v>
      </c>
      <c r="K4806">
        <v>23</v>
      </c>
      <c r="L4806">
        <v>12.98</v>
      </c>
      <c r="M4806" s="2">
        <v>0.01</v>
      </c>
      <c r="N4806">
        <v>310.52</v>
      </c>
      <c r="O4806">
        <v>3.14</v>
      </c>
      <c r="P4806">
        <v>33.22</v>
      </c>
      <c r="Q4806" s="2">
        <v>0.6</v>
      </c>
      <c r="R4806" t="s">
        <v>29</v>
      </c>
      <c r="S4806" t="s">
        <v>139</v>
      </c>
      <c r="T4806" t="s">
        <v>1930</v>
      </c>
      <c r="U4806" t="s">
        <v>481</v>
      </c>
      <c r="V4806" t="s">
        <v>76</v>
      </c>
      <c r="W4806">
        <v>31</v>
      </c>
      <c r="X4806" s="1">
        <v>41737</v>
      </c>
      <c r="Y4806" t="s">
        <v>34</v>
      </c>
      <c r="Z4806" t="e" vm="14">
        <v>#VALUE!</v>
      </c>
      <c r="AA4806">
        <v>33023</v>
      </c>
      <c r="AB4806" t="e" cm="1" vm="2">
        <f t="array" ref="AB4806">_FV(Table1[[#This Row],[State]],"Country/region",TRUE)</f>
        <v>#VALUE!</v>
      </c>
    </row>
    <row r="4807" spans="1:28" x14ac:dyDescent="0.35">
      <c r="A4807" t="s">
        <v>2181</v>
      </c>
      <c r="B4807">
        <v>54</v>
      </c>
      <c r="C4807" t="s">
        <v>667</v>
      </c>
      <c r="D4807" t="s">
        <v>46</v>
      </c>
      <c r="E4807">
        <f>YEAR(Table1[[#This Row],[Order Date]])</f>
        <v>2014</v>
      </c>
      <c r="F4807">
        <v>1</v>
      </c>
      <c r="G4807">
        <f>MONTH(Table1[[#This Row],[Order Date]])</f>
        <v>4</v>
      </c>
      <c r="H4807" s="1">
        <v>41736</v>
      </c>
      <c r="I4807">
        <v>22375</v>
      </c>
      <c r="J4807" t="s">
        <v>39</v>
      </c>
      <c r="K4807">
        <v>43</v>
      </c>
      <c r="L4807">
        <v>18.97</v>
      </c>
      <c r="M4807" s="2">
        <v>0.04</v>
      </c>
      <c r="N4807">
        <v>816.11</v>
      </c>
      <c r="O4807">
        <v>9.5399999999999991</v>
      </c>
      <c r="P4807">
        <v>66.14</v>
      </c>
      <c r="Q4807" s="2">
        <v>0.37</v>
      </c>
      <c r="R4807" t="s">
        <v>29</v>
      </c>
      <c r="S4807" t="s">
        <v>30</v>
      </c>
      <c r="T4807" t="s">
        <v>334</v>
      </c>
      <c r="U4807" t="s">
        <v>61</v>
      </c>
      <c r="V4807" t="s">
        <v>52</v>
      </c>
      <c r="W4807">
        <v>3116</v>
      </c>
      <c r="X4807" s="1">
        <v>41737</v>
      </c>
      <c r="Y4807" t="s">
        <v>34</v>
      </c>
      <c r="Z4807" t="e" vm="23">
        <v>#VALUE!</v>
      </c>
      <c r="AA4807">
        <v>98387</v>
      </c>
      <c r="AB4807" t="e" cm="1" vm="2">
        <f t="array" ref="AB4807">_FV(Table1[[#This Row],[State]],"Country/region",TRUE)</f>
        <v>#VALUE!</v>
      </c>
    </row>
    <row r="4808" spans="1:28" x14ac:dyDescent="0.35">
      <c r="A4808" t="s">
        <v>2166</v>
      </c>
      <c r="B4808">
        <v>54</v>
      </c>
      <c r="C4808" t="s">
        <v>2167</v>
      </c>
      <c r="D4808" t="s">
        <v>46</v>
      </c>
      <c r="E4808">
        <f>YEAR(Table1[[#This Row],[Order Date]])</f>
        <v>2014</v>
      </c>
      <c r="F4808">
        <v>1</v>
      </c>
      <c r="G4808">
        <f>MONTH(Table1[[#This Row],[Order Date]])</f>
        <v>4</v>
      </c>
      <c r="H4808" s="1">
        <v>41736</v>
      </c>
      <c r="I4808">
        <v>33700</v>
      </c>
      <c r="J4808" t="s">
        <v>47</v>
      </c>
      <c r="K4808">
        <v>36</v>
      </c>
      <c r="L4808">
        <v>6.48</v>
      </c>
      <c r="M4808" s="2">
        <v>0</v>
      </c>
      <c r="N4808">
        <v>260.13</v>
      </c>
      <c r="O4808">
        <v>8.19</v>
      </c>
      <c r="P4808">
        <v>-133.97999999999999</v>
      </c>
      <c r="Q4808" s="2">
        <v>0.37</v>
      </c>
      <c r="R4808" t="s">
        <v>29</v>
      </c>
      <c r="S4808" t="s">
        <v>30</v>
      </c>
      <c r="T4808" t="s">
        <v>712</v>
      </c>
      <c r="U4808" t="s">
        <v>61</v>
      </c>
      <c r="V4808" t="s">
        <v>52</v>
      </c>
      <c r="W4808">
        <v>4735</v>
      </c>
      <c r="X4808" s="1">
        <v>41740</v>
      </c>
      <c r="Y4808" t="s">
        <v>34</v>
      </c>
      <c r="Z4808" t="e" vm="20">
        <v>#VALUE!</v>
      </c>
      <c r="AA4808">
        <v>89041</v>
      </c>
      <c r="AB4808" t="e" cm="1" vm="2">
        <f t="array" ref="AB4808">_FV(Table1[[#This Row],[State]],"Country/region",TRUE)</f>
        <v>#VALUE!</v>
      </c>
    </row>
    <row r="4809" spans="1:28" x14ac:dyDescent="0.35">
      <c r="A4809" t="s">
        <v>2901</v>
      </c>
      <c r="B4809">
        <v>54</v>
      </c>
      <c r="C4809" t="s">
        <v>3337</v>
      </c>
      <c r="D4809" t="s">
        <v>27</v>
      </c>
      <c r="E4809">
        <f>YEAR(Table1[[#This Row],[Order Date]])</f>
        <v>2014</v>
      </c>
      <c r="F4809">
        <v>1</v>
      </c>
      <c r="G4809">
        <f>MONTH(Table1[[#This Row],[Order Date]])</f>
        <v>4</v>
      </c>
      <c r="H4809" s="1">
        <v>41737</v>
      </c>
      <c r="I4809">
        <v>7680</v>
      </c>
      <c r="J4809" t="s">
        <v>39</v>
      </c>
      <c r="K4809">
        <v>32</v>
      </c>
      <c r="L4809">
        <v>35.44</v>
      </c>
      <c r="M4809" s="2">
        <v>0.04</v>
      </c>
      <c r="N4809">
        <v>1141.3699999999999</v>
      </c>
      <c r="O4809">
        <v>19.989999999999998</v>
      </c>
      <c r="P4809">
        <v>-0.14000000000000001</v>
      </c>
      <c r="Q4809" s="2">
        <v>0.38</v>
      </c>
      <c r="R4809" t="s">
        <v>29</v>
      </c>
      <c r="S4809" t="s">
        <v>30</v>
      </c>
      <c r="T4809" t="s">
        <v>2395</v>
      </c>
      <c r="U4809" t="s">
        <v>61</v>
      </c>
      <c r="V4809" t="s">
        <v>52</v>
      </c>
      <c r="W4809">
        <v>1046</v>
      </c>
      <c r="X4809" s="1">
        <v>41737</v>
      </c>
      <c r="Y4809" t="s">
        <v>34</v>
      </c>
      <c r="Z4809" t="e" vm="23">
        <v>#VALUE!</v>
      </c>
      <c r="AA4809">
        <v>98072</v>
      </c>
      <c r="AB4809" t="e" cm="1" vm="2">
        <f t="array" ref="AB4809">_FV(Table1[[#This Row],[State]],"Country/region",TRUE)</f>
        <v>#VALUE!</v>
      </c>
    </row>
    <row r="4810" spans="1:28" x14ac:dyDescent="0.35">
      <c r="A4810" t="s">
        <v>3311</v>
      </c>
      <c r="B4810">
        <v>54</v>
      </c>
      <c r="C4810" t="s">
        <v>3106</v>
      </c>
      <c r="D4810" t="s">
        <v>57</v>
      </c>
      <c r="E4810">
        <f>YEAR(Table1[[#This Row],[Order Date]])</f>
        <v>2014</v>
      </c>
      <c r="F4810">
        <v>1</v>
      </c>
      <c r="G4810">
        <f>MONTH(Table1[[#This Row],[Order Date]])</f>
        <v>4</v>
      </c>
      <c r="H4810" s="1">
        <v>41737</v>
      </c>
      <c r="I4810">
        <v>16291</v>
      </c>
      <c r="J4810" t="s">
        <v>39</v>
      </c>
      <c r="K4810">
        <v>31</v>
      </c>
      <c r="L4810">
        <v>27.42</v>
      </c>
      <c r="M4810" s="2">
        <v>0.01</v>
      </c>
      <c r="N4810">
        <v>894.64</v>
      </c>
      <c r="O4810">
        <v>19.46</v>
      </c>
      <c r="P4810">
        <v>-27.79</v>
      </c>
      <c r="Q4810" s="2">
        <v>0.44</v>
      </c>
      <c r="R4810" t="s">
        <v>48</v>
      </c>
      <c r="S4810" t="s">
        <v>30</v>
      </c>
      <c r="T4810" t="s">
        <v>3146</v>
      </c>
      <c r="U4810" t="s">
        <v>82</v>
      </c>
      <c r="V4810" t="s">
        <v>68</v>
      </c>
      <c r="W4810">
        <v>2268</v>
      </c>
      <c r="X4810" s="1">
        <v>41738</v>
      </c>
      <c r="Y4810" t="s">
        <v>34</v>
      </c>
      <c r="Z4810" t="e" vm="11">
        <v>#VALUE!</v>
      </c>
      <c r="AA4810">
        <v>76106</v>
      </c>
      <c r="AB4810" t="e" cm="1" vm="2">
        <f t="array" ref="AB4810">_FV(Table1[[#This Row],[State]],"Country/region",TRUE)</f>
        <v>#VALUE!</v>
      </c>
    </row>
    <row r="4811" spans="1:28" x14ac:dyDescent="0.35">
      <c r="A4811" t="s">
        <v>3275</v>
      </c>
      <c r="B4811">
        <v>54</v>
      </c>
      <c r="C4811" t="s">
        <v>459</v>
      </c>
      <c r="D4811" t="s">
        <v>38</v>
      </c>
      <c r="E4811">
        <f>YEAR(Table1[[#This Row],[Order Date]])</f>
        <v>2014</v>
      </c>
      <c r="F4811">
        <v>1</v>
      </c>
      <c r="G4811">
        <f>MONTH(Table1[[#This Row],[Order Date]])</f>
        <v>4</v>
      </c>
      <c r="H4811" s="1">
        <v>41737</v>
      </c>
      <c r="I4811">
        <v>23940</v>
      </c>
      <c r="J4811" t="s">
        <v>131</v>
      </c>
      <c r="K4811">
        <v>20</v>
      </c>
      <c r="L4811">
        <v>4.4800000000000004</v>
      </c>
      <c r="M4811" s="2">
        <v>0.03</v>
      </c>
      <c r="N4811">
        <v>138.52000000000001</v>
      </c>
      <c r="O4811">
        <v>49</v>
      </c>
      <c r="P4811">
        <v>-895.24</v>
      </c>
      <c r="Q4811" s="2">
        <v>0.6</v>
      </c>
      <c r="R4811" t="s">
        <v>29</v>
      </c>
      <c r="S4811" t="s">
        <v>40</v>
      </c>
      <c r="T4811" t="s">
        <v>1259</v>
      </c>
      <c r="U4811" t="s">
        <v>214</v>
      </c>
      <c r="V4811" t="s">
        <v>68</v>
      </c>
      <c r="W4811">
        <v>3346</v>
      </c>
      <c r="X4811" s="1">
        <v>41738</v>
      </c>
      <c r="Y4811" t="s">
        <v>34</v>
      </c>
      <c r="Z4811" t="e" vm="26">
        <v>#VALUE!</v>
      </c>
      <c r="AA4811">
        <v>48073</v>
      </c>
      <c r="AB4811" t="e" cm="1" vm="2">
        <f t="array" ref="AB4811">_FV(Table1[[#This Row],[State]],"Country/region",TRUE)</f>
        <v>#VALUE!</v>
      </c>
    </row>
    <row r="4812" spans="1:28" x14ac:dyDescent="0.35">
      <c r="A4812" t="s">
        <v>3338</v>
      </c>
      <c r="B4812">
        <v>54</v>
      </c>
      <c r="C4812" t="s">
        <v>2591</v>
      </c>
      <c r="D4812" t="s">
        <v>27</v>
      </c>
      <c r="E4812">
        <f>YEAR(Table1[[#This Row],[Order Date]])</f>
        <v>2014</v>
      </c>
      <c r="F4812">
        <v>1</v>
      </c>
      <c r="G4812">
        <f>MONTH(Table1[[#This Row],[Order Date]])</f>
        <v>4</v>
      </c>
      <c r="H4812" s="1">
        <v>41737</v>
      </c>
      <c r="I4812">
        <v>52929</v>
      </c>
      <c r="J4812" t="s">
        <v>28</v>
      </c>
      <c r="K4812">
        <v>19</v>
      </c>
      <c r="L4812">
        <v>2.78</v>
      </c>
      <c r="M4812" s="2">
        <v>0.05</v>
      </c>
      <c r="N4812">
        <v>53.94</v>
      </c>
      <c r="O4812">
        <v>1.25</v>
      </c>
      <c r="P4812">
        <v>-6.53</v>
      </c>
      <c r="Q4812" s="2">
        <v>0.59</v>
      </c>
      <c r="R4812" t="s">
        <v>29</v>
      </c>
      <c r="S4812" t="s">
        <v>59</v>
      </c>
      <c r="T4812" t="s">
        <v>1254</v>
      </c>
      <c r="U4812" t="s">
        <v>88</v>
      </c>
      <c r="V4812" t="s">
        <v>68</v>
      </c>
      <c r="W4812">
        <v>7420</v>
      </c>
      <c r="X4812" s="1">
        <v>41738</v>
      </c>
      <c r="Y4812" t="s">
        <v>34</v>
      </c>
      <c r="Z4812" t="e" vm="16">
        <v>#VALUE!</v>
      </c>
      <c r="AA4812">
        <v>60194</v>
      </c>
      <c r="AB4812" t="e" cm="1" vm="2">
        <f t="array" ref="AB4812">_FV(Table1[[#This Row],[State]],"Country/region",TRUE)</f>
        <v>#VALUE!</v>
      </c>
    </row>
    <row r="4813" spans="1:28" x14ac:dyDescent="0.35">
      <c r="A4813" t="s">
        <v>3338</v>
      </c>
      <c r="B4813">
        <v>54</v>
      </c>
      <c r="C4813" t="s">
        <v>2591</v>
      </c>
      <c r="D4813" t="s">
        <v>27</v>
      </c>
      <c r="E4813">
        <f>YEAR(Table1[[#This Row],[Order Date]])</f>
        <v>2014</v>
      </c>
      <c r="F4813">
        <v>1</v>
      </c>
      <c r="G4813">
        <f>MONTH(Table1[[#This Row],[Order Date]])</f>
        <v>4</v>
      </c>
      <c r="H4813" s="1">
        <v>41737</v>
      </c>
      <c r="I4813">
        <v>52929</v>
      </c>
      <c r="J4813" t="s">
        <v>28</v>
      </c>
      <c r="K4813">
        <v>7</v>
      </c>
      <c r="L4813">
        <v>6.47</v>
      </c>
      <c r="M4813" s="2">
        <v>0.02</v>
      </c>
      <c r="N4813">
        <v>46.94</v>
      </c>
      <c r="O4813">
        <v>1.22</v>
      </c>
      <c r="P4813">
        <v>7.34</v>
      </c>
      <c r="Q4813" s="2">
        <v>0.4</v>
      </c>
      <c r="R4813" t="s">
        <v>29</v>
      </c>
      <c r="S4813" t="s">
        <v>59</v>
      </c>
      <c r="T4813" t="s">
        <v>1686</v>
      </c>
      <c r="U4813" t="s">
        <v>88</v>
      </c>
      <c r="V4813" t="s">
        <v>68</v>
      </c>
      <c r="W4813">
        <v>7421</v>
      </c>
      <c r="X4813" s="1">
        <v>41738</v>
      </c>
      <c r="Y4813" t="s">
        <v>34</v>
      </c>
      <c r="Z4813" t="e" vm="16">
        <v>#VALUE!</v>
      </c>
      <c r="AA4813">
        <v>60194</v>
      </c>
      <c r="AB4813" t="e" cm="1" vm="2">
        <f t="array" ref="AB4813">_FV(Table1[[#This Row],[State]],"Country/region",TRUE)</f>
        <v>#VALUE!</v>
      </c>
    </row>
    <row r="4814" spans="1:28" x14ac:dyDescent="0.35">
      <c r="A4814" t="s">
        <v>3338</v>
      </c>
      <c r="B4814">
        <v>54</v>
      </c>
      <c r="C4814" t="s">
        <v>2591</v>
      </c>
      <c r="D4814" t="s">
        <v>27</v>
      </c>
      <c r="E4814">
        <f>YEAR(Table1[[#This Row],[Order Date]])</f>
        <v>2014</v>
      </c>
      <c r="F4814">
        <v>1</v>
      </c>
      <c r="G4814">
        <f>MONTH(Table1[[#This Row],[Order Date]])</f>
        <v>4</v>
      </c>
      <c r="H4814" s="1">
        <v>41737</v>
      </c>
      <c r="I4814">
        <v>52929</v>
      </c>
      <c r="J4814" t="s">
        <v>28</v>
      </c>
      <c r="K4814">
        <v>20</v>
      </c>
      <c r="L4814">
        <v>3.93</v>
      </c>
      <c r="M4814" s="2">
        <v>0.03</v>
      </c>
      <c r="N4814">
        <v>77.989999999999995</v>
      </c>
      <c r="O4814">
        <v>0.99</v>
      </c>
      <c r="P4814">
        <v>19.68</v>
      </c>
      <c r="Q4814" s="2">
        <v>0.39</v>
      </c>
      <c r="R4814" t="s">
        <v>29</v>
      </c>
      <c r="S4814" t="s">
        <v>59</v>
      </c>
      <c r="T4814" t="s">
        <v>2393</v>
      </c>
      <c r="U4814" t="s">
        <v>232</v>
      </c>
      <c r="V4814" t="s">
        <v>68</v>
      </c>
      <c r="W4814">
        <v>7422</v>
      </c>
      <c r="X4814" s="1">
        <v>41738</v>
      </c>
      <c r="Y4814" t="s">
        <v>34</v>
      </c>
      <c r="Z4814" t="e" vm="16">
        <v>#VALUE!</v>
      </c>
      <c r="AA4814">
        <v>60194</v>
      </c>
      <c r="AB4814" t="e" cm="1" vm="2">
        <f t="array" ref="AB4814">_FV(Table1[[#This Row],[State]],"Country/region",TRUE)</f>
        <v>#VALUE!</v>
      </c>
    </row>
    <row r="4815" spans="1:28" x14ac:dyDescent="0.35">
      <c r="A4815" t="s">
        <v>3338</v>
      </c>
      <c r="B4815">
        <v>54</v>
      </c>
      <c r="C4815" t="s">
        <v>2591</v>
      </c>
      <c r="D4815" t="s">
        <v>27</v>
      </c>
      <c r="E4815">
        <f>YEAR(Table1[[#This Row],[Order Date]])</f>
        <v>2014</v>
      </c>
      <c r="F4815">
        <v>1</v>
      </c>
      <c r="G4815">
        <f>MONTH(Table1[[#This Row],[Order Date]])</f>
        <v>4</v>
      </c>
      <c r="H4815" s="1">
        <v>41737</v>
      </c>
      <c r="I4815">
        <v>52929</v>
      </c>
      <c r="J4815" t="s">
        <v>28</v>
      </c>
      <c r="K4815">
        <v>43</v>
      </c>
      <c r="L4815">
        <v>15.99</v>
      </c>
      <c r="M4815" s="2">
        <v>0.04</v>
      </c>
      <c r="N4815">
        <v>701.46</v>
      </c>
      <c r="O4815">
        <v>9.4</v>
      </c>
      <c r="P4815">
        <v>-90.140699999999995</v>
      </c>
      <c r="Q4815" s="2">
        <v>0.49</v>
      </c>
      <c r="R4815" t="s">
        <v>96</v>
      </c>
      <c r="S4815" t="s">
        <v>30</v>
      </c>
      <c r="T4815" t="s">
        <v>412</v>
      </c>
      <c r="U4815" t="s">
        <v>98</v>
      </c>
      <c r="V4815" t="s">
        <v>68</v>
      </c>
      <c r="W4815">
        <v>7419</v>
      </c>
      <c r="X4815" s="1">
        <v>41738</v>
      </c>
      <c r="Y4815" t="s">
        <v>42</v>
      </c>
      <c r="Z4815" t="e" vm="16">
        <v>#VALUE!</v>
      </c>
      <c r="AA4815">
        <v>60194</v>
      </c>
      <c r="AB4815" t="e" cm="1" vm="2">
        <f t="array" ref="AB4815">_FV(Table1[[#This Row],[State]],"Country/region",TRUE)</f>
        <v>#VALUE!</v>
      </c>
    </row>
    <row r="4816" spans="1:28" x14ac:dyDescent="0.35">
      <c r="A4816" t="s">
        <v>2966</v>
      </c>
      <c r="B4816">
        <v>54</v>
      </c>
      <c r="C4816" t="s">
        <v>705</v>
      </c>
      <c r="D4816" t="s">
        <v>38</v>
      </c>
      <c r="E4816">
        <f>YEAR(Table1[[#This Row],[Order Date]])</f>
        <v>2014</v>
      </c>
      <c r="F4816">
        <v>1</v>
      </c>
      <c r="G4816">
        <f>MONTH(Table1[[#This Row],[Order Date]])</f>
        <v>4</v>
      </c>
      <c r="H4816" s="1">
        <v>41737</v>
      </c>
      <c r="I4816">
        <v>56550</v>
      </c>
      <c r="J4816" t="s">
        <v>39</v>
      </c>
      <c r="K4816">
        <v>8</v>
      </c>
      <c r="L4816">
        <v>65.989999999999995</v>
      </c>
      <c r="M4816" s="2">
        <v>0</v>
      </c>
      <c r="N4816">
        <v>469.83749999999998</v>
      </c>
      <c r="O4816">
        <v>8.99</v>
      </c>
      <c r="P4816">
        <v>-159.23599999999999</v>
      </c>
      <c r="Q4816" s="2">
        <v>0.56000000000000005</v>
      </c>
      <c r="R4816" t="s">
        <v>96</v>
      </c>
      <c r="S4816" t="s">
        <v>30</v>
      </c>
      <c r="T4816" t="s">
        <v>1454</v>
      </c>
      <c r="U4816" t="s">
        <v>105</v>
      </c>
      <c r="V4816" t="s">
        <v>52</v>
      </c>
      <c r="W4816">
        <v>7907</v>
      </c>
      <c r="X4816" s="1">
        <v>41738</v>
      </c>
      <c r="Y4816" t="s">
        <v>34</v>
      </c>
      <c r="Z4816" t="e" vm="46">
        <v>#VALUE!</v>
      </c>
      <c r="AA4816">
        <v>82604</v>
      </c>
      <c r="AB4816" t="e" cm="1" vm="2">
        <f t="array" ref="AB4816">_FV(Table1[[#This Row],[State]],"Country/region",TRUE)</f>
        <v>#VALUE!</v>
      </c>
    </row>
    <row r="4817" spans="1:28" x14ac:dyDescent="0.35">
      <c r="A4817" t="s">
        <v>2966</v>
      </c>
      <c r="B4817">
        <v>54</v>
      </c>
      <c r="C4817" t="s">
        <v>705</v>
      </c>
      <c r="D4817" t="s">
        <v>38</v>
      </c>
      <c r="E4817">
        <f>YEAR(Table1[[#This Row],[Order Date]])</f>
        <v>2014</v>
      </c>
      <c r="F4817">
        <v>1</v>
      </c>
      <c r="G4817">
        <f>MONTH(Table1[[#This Row],[Order Date]])</f>
        <v>4</v>
      </c>
      <c r="H4817" s="1">
        <v>41737</v>
      </c>
      <c r="I4817">
        <v>56550</v>
      </c>
      <c r="J4817" t="s">
        <v>39</v>
      </c>
      <c r="K4817">
        <v>37</v>
      </c>
      <c r="L4817">
        <v>22.23</v>
      </c>
      <c r="M4817" s="2">
        <v>0.03</v>
      </c>
      <c r="N4817">
        <v>823.78</v>
      </c>
      <c r="O4817">
        <v>5.08</v>
      </c>
      <c r="P4817">
        <v>343.05</v>
      </c>
      <c r="Q4817" s="2">
        <v>0.41</v>
      </c>
      <c r="R4817" t="s">
        <v>48</v>
      </c>
      <c r="S4817" t="s">
        <v>139</v>
      </c>
      <c r="T4817" t="s">
        <v>3251</v>
      </c>
      <c r="U4817" t="s">
        <v>82</v>
      </c>
      <c r="V4817" t="s">
        <v>52</v>
      </c>
      <c r="W4817">
        <v>7906</v>
      </c>
      <c r="X4817" s="1">
        <v>41739</v>
      </c>
      <c r="Y4817" t="s">
        <v>42</v>
      </c>
      <c r="Z4817" t="e" vm="46">
        <v>#VALUE!</v>
      </c>
      <c r="AA4817">
        <v>82604</v>
      </c>
      <c r="AB4817" t="e" cm="1" vm="2">
        <f t="array" ref="AB4817">_FV(Table1[[#This Row],[State]],"Country/region",TRUE)</f>
        <v>#VALUE!</v>
      </c>
    </row>
    <row r="4818" spans="1:28" x14ac:dyDescent="0.35">
      <c r="A4818" t="s">
        <v>1934</v>
      </c>
      <c r="B4818">
        <v>54</v>
      </c>
      <c r="C4818" t="s">
        <v>1935</v>
      </c>
      <c r="D4818" t="s">
        <v>27</v>
      </c>
      <c r="E4818">
        <f>YEAR(Table1[[#This Row],[Order Date]])</f>
        <v>2014</v>
      </c>
      <c r="F4818">
        <v>1</v>
      </c>
      <c r="G4818">
        <f>MONTH(Table1[[#This Row],[Order Date]])</f>
        <v>4</v>
      </c>
      <c r="H4818" s="1">
        <v>41737</v>
      </c>
      <c r="I4818">
        <v>50083</v>
      </c>
      <c r="J4818" t="s">
        <v>39</v>
      </c>
      <c r="K4818">
        <v>33</v>
      </c>
      <c r="L4818">
        <v>400.97</v>
      </c>
      <c r="M4818" s="2">
        <v>0.01</v>
      </c>
      <c r="N4818">
        <v>13671.94</v>
      </c>
      <c r="O4818">
        <v>48.26</v>
      </c>
      <c r="P4818">
        <v>5711.96</v>
      </c>
      <c r="Q4818" s="2">
        <v>0.36</v>
      </c>
      <c r="R4818" t="s">
        <v>96</v>
      </c>
      <c r="S4818" t="s">
        <v>73</v>
      </c>
      <c r="T4818" t="s">
        <v>929</v>
      </c>
      <c r="U4818" t="s">
        <v>98</v>
      </c>
      <c r="V4818" t="s">
        <v>33</v>
      </c>
      <c r="W4818">
        <v>7019</v>
      </c>
      <c r="X4818" s="1">
        <v>41739</v>
      </c>
      <c r="Y4818" t="s">
        <v>53</v>
      </c>
      <c r="Z4818" t="e" vm="22">
        <v>#VALUE!</v>
      </c>
      <c r="AA4818">
        <v>44118</v>
      </c>
      <c r="AB4818" t="e" cm="1" vm="2">
        <f t="array" ref="AB4818">_FV(Table1[[#This Row],[State]],"Country/region",TRUE)</f>
        <v>#VALUE!</v>
      </c>
    </row>
    <row r="4819" spans="1:28" x14ac:dyDescent="0.35">
      <c r="A4819" t="s">
        <v>3275</v>
      </c>
      <c r="B4819">
        <v>54</v>
      </c>
      <c r="C4819" t="s">
        <v>459</v>
      </c>
      <c r="D4819" t="s">
        <v>38</v>
      </c>
      <c r="E4819">
        <f>YEAR(Table1[[#This Row],[Order Date]])</f>
        <v>2014</v>
      </c>
      <c r="F4819">
        <v>1</v>
      </c>
      <c r="G4819">
        <f>MONTH(Table1[[#This Row],[Order Date]])</f>
        <v>4</v>
      </c>
      <c r="H4819" s="1">
        <v>41737</v>
      </c>
      <c r="I4819">
        <v>23940</v>
      </c>
      <c r="J4819" t="s">
        <v>131</v>
      </c>
      <c r="K4819">
        <v>11</v>
      </c>
      <c r="L4819">
        <v>150.88999999999999</v>
      </c>
      <c r="M4819" s="2">
        <v>0.02</v>
      </c>
      <c r="N4819">
        <v>1735.59</v>
      </c>
      <c r="O4819">
        <v>60.2</v>
      </c>
      <c r="P4819">
        <v>-506.43</v>
      </c>
      <c r="Q4819" s="2">
        <v>0.77</v>
      </c>
      <c r="R4819" t="s">
        <v>48</v>
      </c>
      <c r="S4819" t="s">
        <v>49</v>
      </c>
      <c r="T4819" t="s">
        <v>1128</v>
      </c>
      <c r="U4819" t="s">
        <v>51</v>
      </c>
      <c r="V4819" t="s">
        <v>68</v>
      </c>
      <c r="W4819">
        <v>3347</v>
      </c>
      <c r="X4819" s="1">
        <v>41740</v>
      </c>
      <c r="Y4819" t="s">
        <v>53</v>
      </c>
      <c r="Z4819" t="e" vm="26">
        <v>#VALUE!</v>
      </c>
      <c r="AA4819">
        <v>48073</v>
      </c>
      <c r="AB4819" t="e" cm="1" vm="2">
        <f t="array" ref="AB4819">_FV(Table1[[#This Row],[State]],"Country/region",TRUE)</f>
        <v>#VALUE!</v>
      </c>
    </row>
    <row r="4820" spans="1:28" x14ac:dyDescent="0.35">
      <c r="A4820" t="s">
        <v>2515</v>
      </c>
      <c r="B4820">
        <v>54</v>
      </c>
      <c r="C4820" t="s">
        <v>705</v>
      </c>
      <c r="D4820" t="s">
        <v>38</v>
      </c>
      <c r="E4820">
        <f>YEAR(Table1[[#This Row],[Order Date]])</f>
        <v>2014</v>
      </c>
      <c r="F4820">
        <v>1</v>
      </c>
      <c r="G4820">
        <f>MONTH(Table1[[#This Row],[Order Date]])</f>
        <v>4</v>
      </c>
      <c r="H4820" s="1">
        <v>41737</v>
      </c>
      <c r="I4820">
        <v>56550</v>
      </c>
      <c r="J4820" t="s">
        <v>39</v>
      </c>
      <c r="K4820">
        <v>33</v>
      </c>
      <c r="L4820">
        <v>19.98</v>
      </c>
      <c r="M4820" s="2">
        <v>0.09</v>
      </c>
      <c r="N4820">
        <v>647.77</v>
      </c>
      <c r="O4820">
        <v>5.77</v>
      </c>
      <c r="P4820">
        <v>166.85</v>
      </c>
      <c r="Q4820" s="2">
        <v>0.38</v>
      </c>
      <c r="R4820" t="s">
        <v>29</v>
      </c>
      <c r="S4820" t="s">
        <v>30</v>
      </c>
      <c r="T4820" t="s">
        <v>1334</v>
      </c>
      <c r="U4820" t="s">
        <v>61</v>
      </c>
      <c r="V4820" t="s">
        <v>33</v>
      </c>
      <c r="W4820">
        <v>7908</v>
      </c>
      <c r="X4820" s="1">
        <v>41740</v>
      </c>
      <c r="Y4820" t="s">
        <v>34</v>
      </c>
      <c r="Z4820" t="e" vm="43">
        <v>#VALUE!</v>
      </c>
      <c r="AA4820">
        <v>25314</v>
      </c>
      <c r="AB4820" t="e" cm="1" vm="2">
        <f t="array" ref="AB4820">_FV(Table1[[#This Row],[State]],"Country/region",TRUE)</f>
        <v>#VALUE!</v>
      </c>
    </row>
    <row r="4821" spans="1:28" x14ac:dyDescent="0.35">
      <c r="A4821" t="s">
        <v>1532</v>
      </c>
      <c r="B4821">
        <v>54</v>
      </c>
      <c r="C4821" t="s">
        <v>3339</v>
      </c>
      <c r="D4821" t="s">
        <v>46</v>
      </c>
      <c r="E4821">
        <f>YEAR(Table1[[#This Row],[Order Date]])</f>
        <v>2014</v>
      </c>
      <c r="F4821">
        <v>1</v>
      </c>
      <c r="G4821">
        <f>MONTH(Table1[[#This Row],[Order Date]])</f>
        <v>4</v>
      </c>
      <c r="H4821" s="1">
        <v>41738</v>
      </c>
      <c r="I4821">
        <v>11648</v>
      </c>
      <c r="J4821" t="s">
        <v>47</v>
      </c>
      <c r="K4821">
        <v>33</v>
      </c>
      <c r="L4821">
        <v>16.739999999999998</v>
      </c>
      <c r="M4821" s="2">
        <v>0</v>
      </c>
      <c r="N4821">
        <v>570.51</v>
      </c>
      <c r="O4821">
        <v>7.04</v>
      </c>
      <c r="P4821">
        <v>-142.75</v>
      </c>
      <c r="Q4821" s="2">
        <v>0.81</v>
      </c>
      <c r="R4821" t="s">
        <v>29</v>
      </c>
      <c r="S4821" t="s">
        <v>30</v>
      </c>
      <c r="T4821" t="s">
        <v>1983</v>
      </c>
      <c r="U4821" t="s">
        <v>32</v>
      </c>
      <c r="V4821" t="s">
        <v>52</v>
      </c>
      <c r="W4821">
        <v>1603</v>
      </c>
      <c r="X4821" s="1">
        <v>41738</v>
      </c>
      <c r="Y4821" t="s">
        <v>34</v>
      </c>
      <c r="Z4821" t="e" vm="7">
        <v>#VALUE!</v>
      </c>
      <c r="AA4821">
        <v>84107</v>
      </c>
      <c r="AB4821" t="e" cm="1" vm="2">
        <f t="array" ref="AB4821">_FV(Table1[[#This Row],[State]],"Country/region",TRUE)</f>
        <v>#VALUE!</v>
      </c>
    </row>
    <row r="4822" spans="1:28" x14ac:dyDescent="0.35">
      <c r="A4822" t="s">
        <v>3250</v>
      </c>
      <c r="B4822">
        <v>54</v>
      </c>
      <c r="C4822" t="s">
        <v>2623</v>
      </c>
      <c r="D4822" t="s">
        <v>27</v>
      </c>
      <c r="E4822">
        <f>YEAR(Table1[[#This Row],[Order Date]])</f>
        <v>2014</v>
      </c>
      <c r="F4822">
        <v>1</v>
      </c>
      <c r="G4822">
        <f>MONTH(Table1[[#This Row],[Order Date]])</f>
        <v>4</v>
      </c>
      <c r="H4822" s="1">
        <v>41738</v>
      </c>
      <c r="I4822">
        <v>19424</v>
      </c>
      <c r="J4822" t="s">
        <v>39</v>
      </c>
      <c r="K4822">
        <v>29</v>
      </c>
      <c r="L4822">
        <v>1.98</v>
      </c>
      <c r="M4822" s="2">
        <v>0.09</v>
      </c>
      <c r="N4822">
        <v>60.68</v>
      </c>
      <c r="O4822">
        <v>4.7699999999999996</v>
      </c>
      <c r="P4822">
        <v>-115.71299999999999</v>
      </c>
      <c r="Q4822" s="2">
        <v>0.4</v>
      </c>
      <c r="R4822" t="s">
        <v>29</v>
      </c>
      <c r="S4822" t="s">
        <v>30</v>
      </c>
      <c r="T4822" t="s">
        <v>190</v>
      </c>
      <c r="U4822" t="s">
        <v>67</v>
      </c>
      <c r="V4822" t="s">
        <v>52</v>
      </c>
      <c r="W4822">
        <v>2682</v>
      </c>
      <c r="X4822" s="1">
        <v>41738</v>
      </c>
      <c r="Y4822" t="s">
        <v>34</v>
      </c>
      <c r="Z4822" t="e" vm="8">
        <v>#VALUE!</v>
      </c>
      <c r="AA4822">
        <v>97007</v>
      </c>
      <c r="AB4822" t="e" cm="1" vm="2">
        <f t="array" ref="AB4822">_FV(Table1[[#This Row],[State]],"Country/region",TRUE)</f>
        <v>#VALUE!</v>
      </c>
    </row>
    <row r="4823" spans="1:28" x14ac:dyDescent="0.35">
      <c r="A4823" t="s">
        <v>2356</v>
      </c>
      <c r="B4823">
        <v>54</v>
      </c>
      <c r="C4823" t="s">
        <v>2402</v>
      </c>
      <c r="D4823" t="s">
        <v>27</v>
      </c>
      <c r="E4823">
        <f>YEAR(Table1[[#This Row],[Order Date]])</f>
        <v>2014</v>
      </c>
      <c r="F4823">
        <v>1</v>
      </c>
      <c r="G4823">
        <f>MONTH(Table1[[#This Row],[Order Date]])</f>
        <v>4</v>
      </c>
      <c r="H4823" s="1">
        <v>41738</v>
      </c>
      <c r="I4823">
        <v>23104</v>
      </c>
      <c r="J4823" t="s">
        <v>131</v>
      </c>
      <c r="K4823">
        <v>3</v>
      </c>
      <c r="L4823">
        <v>6.98</v>
      </c>
      <c r="M4823" s="2">
        <v>0.02</v>
      </c>
      <c r="N4823">
        <v>30.92</v>
      </c>
      <c r="O4823">
        <v>2.83</v>
      </c>
      <c r="P4823">
        <v>28.64</v>
      </c>
      <c r="Q4823" s="2">
        <v>0.37</v>
      </c>
      <c r="R4823" t="s">
        <v>48</v>
      </c>
      <c r="S4823" t="s">
        <v>139</v>
      </c>
      <c r="T4823" t="s">
        <v>1191</v>
      </c>
      <c r="U4823" t="s">
        <v>82</v>
      </c>
      <c r="V4823" t="s">
        <v>76</v>
      </c>
      <c r="W4823">
        <v>3218</v>
      </c>
      <c r="X4823" s="1">
        <v>41739</v>
      </c>
      <c r="Y4823" t="s">
        <v>42</v>
      </c>
      <c r="Z4823" t="e" vm="31">
        <v>#VALUE!</v>
      </c>
      <c r="AA4823">
        <v>38301</v>
      </c>
      <c r="AB4823" t="e" cm="1" vm="2">
        <f t="array" ref="AB4823">_FV(Table1[[#This Row],[State]],"Country/region",TRUE)</f>
        <v>#VALUE!</v>
      </c>
    </row>
    <row r="4824" spans="1:28" x14ac:dyDescent="0.35">
      <c r="A4824" t="s">
        <v>3340</v>
      </c>
      <c r="B4824">
        <v>54</v>
      </c>
      <c r="C4824" t="s">
        <v>2418</v>
      </c>
      <c r="D4824" t="s">
        <v>38</v>
      </c>
      <c r="E4824">
        <f>YEAR(Table1[[#This Row],[Order Date]])</f>
        <v>2014</v>
      </c>
      <c r="F4824">
        <v>1</v>
      </c>
      <c r="G4824">
        <f>MONTH(Table1[[#This Row],[Order Date]])</f>
        <v>4</v>
      </c>
      <c r="H4824" s="1">
        <v>41738</v>
      </c>
      <c r="I4824">
        <v>51652</v>
      </c>
      <c r="J4824" t="s">
        <v>39</v>
      </c>
      <c r="K4824">
        <v>38</v>
      </c>
      <c r="L4824">
        <v>140.85</v>
      </c>
      <c r="M4824" s="2">
        <v>7.0000000000000007E-2</v>
      </c>
      <c r="N4824">
        <v>4992.63</v>
      </c>
      <c r="O4824">
        <v>19.989999999999998</v>
      </c>
      <c r="P4824">
        <v>44.13</v>
      </c>
      <c r="Q4824" s="2">
        <v>0.73</v>
      </c>
      <c r="R4824" t="s">
        <v>29</v>
      </c>
      <c r="S4824" t="s">
        <v>30</v>
      </c>
      <c r="T4824" t="s">
        <v>2345</v>
      </c>
      <c r="U4824" t="s">
        <v>32</v>
      </c>
      <c r="V4824" t="s">
        <v>76</v>
      </c>
      <c r="W4824">
        <v>7248</v>
      </c>
      <c r="X4824" s="1">
        <v>41739</v>
      </c>
      <c r="Y4824" t="s">
        <v>42</v>
      </c>
      <c r="Z4824" t="e" vm="14">
        <v>#VALUE!</v>
      </c>
      <c r="AA4824">
        <v>32808</v>
      </c>
      <c r="AB4824" t="e" cm="1" vm="2">
        <f t="array" ref="AB4824">_FV(Table1[[#This Row],[State]],"Country/region",TRUE)</f>
        <v>#VALUE!</v>
      </c>
    </row>
    <row r="4825" spans="1:28" x14ac:dyDescent="0.35">
      <c r="A4825" t="s">
        <v>2497</v>
      </c>
      <c r="B4825">
        <v>54</v>
      </c>
      <c r="C4825" t="s">
        <v>433</v>
      </c>
      <c r="D4825" t="s">
        <v>27</v>
      </c>
      <c r="E4825">
        <f>YEAR(Table1[[#This Row],[Order Date]])</f>
        <v>2014</v>
      </c>
      <c r="F4825">
        <v>1</v>
      </c>
      <c r="G4825">
        <f>MONTH(Table1[[#This Row],[Order Date]])</f>
        <v>4</v>
      </c>
      <c r="H4825" s="1">
        <v>41738</v>
      </c>
      <c r="I4825">
        <v>30820</v>
      </c>
      <c r="J4825" t="s">
        <v>58</v>
      </c>
      <c r="K4825">
        <v>21</v>
      </c>
      <c r="L4825">
        <v>2.21</v>
      </c>
      <c r="M4825" s="2">
        <v>0.1</v>
      </c>
      <c r="N4825">
        <v>48.01</v>
      </c>
      <c r="O4825">
        <v>1.1200000000000001</v>
      </c>
      <c r="P4825">
        <v>-6.85</v>
      </c>
      <c r="Q4825" s="2">
        <v>0.57999999999999996</v>
      </c>
      <c r="R4825" t="s">
        <v>29</v>
      </c>
      <c r="S4825" t="s">
        <v>59</v>
      </c>
      <c r="T4825" t="s">
        <v>3299</v>
      </c>
      <c r="U4825" t="s">
        <v>88</v>
      </c>
      <c r="V4825" t="s">
        <v>68</v>
      </c>
      <c r="W4825">
        <v>4326</v>
      </c>
      <c r="X4825" s="1">
        <v>41739</v>
      </c>
      <c r="Y4825" t="s">
        <v>42</v>
      </c>
      <c r="Z4825" t="e" vm="11">
        <v>#VALUE!</v>
      </c>
      <c r="AA4825">
        <v>79605</v>
      </c>
      <c r="AB4825" t="e" cm="1" vm="2">
        <f t="array" ref="AB4825">_FV(Table1[[#This Row],[State]],"Country/region",TRUE)</f>
        <v>#VALUE!</v>
      </c>
    </row>
    <row r="4826" spans="1:28" x14ac:dyDescent="0.35">
      <c r="A4826" t="s">
        <v>3250</v>
      </c>
      <c r="B4826">
        <v>54</v>
      </c>
      <c r="C4826" t="s">
        <v>2623</v>
      </c>
      <c r="D4826" t="s">
        <v>27</v>
      </c>
      <c r="E4826">
        <f>YEAR(Table1[[#This Row],[Order Date]])</f>
        <v>2014</v>
      </c>
      <c r="F4826">
        <v>1</v>
      </c>
      <c r="G4826">
        <f>MONTH(Table1[[#This Row],[Order Date]])</f>
        <v>4</v>
      </c>
      <c r="H4826" s="1">
        <v>41738</v>
      </c>
      <c r="I4826">
        <v>19424</v>
      </c>
      <c r="J4826" t="s">
        <v>39</v>
      </c>
      <c r="K4826">
        <v>37</v>
      </c>
      <c r="L4826">
        <v>35.99</v>
      </c>
      <c r="M4826" s="2">
        <v>0.05</v>
      </c>
      <c r="N4826">
        <v>1129.0550000000001</v>
      </c>
      <c r="O4826">
        <v>1.1000000000000001</v>
      </c>
      <c r="P4826">
        <v>337.72500000000002</v>
      </c>
      <c r="Q4826" s="2">
        <v>0.55000000000000004</v>
      </c>
      <c r="R4826" t="s">
        <v>96</v>
      </c>
      <c r="S4826" t="s">
        <v>30</v>
      </c>
      <c r="T4826" t="s">
        <v>165</v>
      </c>
      <c r="U4826" t="s">
        <v>105</v>
      </c>
      <c r="V4826" t="s">
        <v>52</v>
      </c>
      <c r="W4826">
        <v>2683</v>
      </c>
      <c r="X4826" s="1">
        <v>41739</v>
      </c>
      <c r="Y4826" t="s">
        <v>34</v>
      </c>
      <c r="Z4826" t="e" vm="8">
        <v>#VALUE!</v>
      </c>
      <c r="AA4826">
        <v>97007</v>
      </c>
      <c r="AB4826" t="e" cm="1" vm="2">
        <f t="array" ref="AB4826">_FV(Table1[[#This Row],[State]],"Country/region",TRUE)</f>
        <v>#VALUE!</v>
      </c>
    </row>
    <row r="4827" spans="1:28" x14ac:dyDescent="0.35">
      <c r="A4827" t="s">
        <v>3340</v>
      </c>
      <c r="B4827">
        <v>54</v>
      </c>
      <c r="C4827" t="s">
        <v>2418</v>
      </c>
      <c r="D4827" t="s">
        <v>38</v>
      </c>
      <c r="E4827">
        <f>YEAR(Table1[[#This Row],[Order Date]])</f>
        <v>2014</v>
      </c>
      <c r="F4827">
        <v>1</v>
      </c>
      <c r="G4827">
        <f>MONTH(Table1[[#This Row],[Order Date]])</f>
        <v>4</v>
      </c>
      <c r="H4827" s="1">
        <v>41738</v>
      </c>
      <c r="I4827">
        <v>51652</v>
      </c>
      <c r="J4827" t="s">
        <v>39</v>
      </c>
      <c r="K4827">
        <v>37</v>
      </c>
      <c r="L4827">
        <v>4.9800000000000004</v>
      </c>
      <c r="M4827" s="2">
        <v>0.03</v>
      </c>
      <c r="N4827">
        <v>195.51</v>
      </c>
      <c r="O4827">
        <v>0.49</v>
      </c>
      <c r="P4827">
        <v>95.56</v>
      </c>
      <c r="Q4827" s="2">
        <v>0.39</v>
      </c>
      <c r="R4827" t="s">
        <v>29</v>
      </c>
      <c r="S4827" t="s">
        <v>30</v>
      </c>
      <c r="T4827" t="s">
        <v>2065</v>
      </c>
      <c r="U4827" t="s">
        <v>210</v>
      </c>
      <c r="V4827" t="s">
        <v>76</v>
      </c>
      <c r="W4827">
        <v>7247</v>
      </c>
      <c r="X4827" s="1">
        <v>41740</v>
      </c>
      <c r="Y4827" t="s">
        <v>42</v>
      </c>
      <c r="Z4827" t="e" vm="14">
        <v>#VALUE!</v>
      </c>
      <c r="AA4827">
        <v>32808</v>
      </c>
      <c r="AB4827" t="e" cm="1" vm="2">
        <f t="array" ref="AB4827">_FV(Table1[[#This Row],[State]],"Country/region",TRUE)</f>
        <v>#VALUE!</v>
      </c>
    </row>
    <row r="4828" spans="1:28" x14ac:dyDescent="0.35">
      <c r="A4828" t="s">
        <v>2999</v>
      </c>
      <c r="B4828">
        <v>54</v>
      </c>
      <c r="C4828" t="s">
        <v>575</v>
      </c>
      <c r="D4828" t="s">
        <v>57</v>
      </c>
      <c r="E4828">
        <f>YEAR(Table1[[#This Row],[Order Date]])</f>
        <v>2014</v>
      </c>
      <c r="F4828">
        <v>1</v>
      </c>
      <c r="G4828">
        <f>MONTH(Table1[[#This Row],[Order Date]])</f>
        <v>4</v>
      </c>
      <c r="H4828" s="1">
        <v>41738</v>
      </c>
      <c r="I4828">
        <v>53825</v>
      </c>
      <c r="J4828" t="s">
        <v>47</v>
      </c>
      <c r="K4828">
        <v>36</v>
      </c>
      <c r="L4828">
        <v>48.04</v>
      </c>
      <c r="M4828" s="2">
        <v>0.08</v>
      </c>
      <c r="N4828">
        <v>1646.05</v>
      </c>
      <c r="O4828">
        <v>7.23</v>
      </c>
      <c r="P4828">
        <v>649.79999999999995</v>
      </c>
      <c r="Q4828" s="2">
        <v>0.37</v>
      </c>
      <c r="R4828" t="s">
        <v>29</v>
      </c>
      <c r="S4828" t="s">
        <v>30</v>
      </c>
      <c r="T4828" t="s">
        <v>2840</v>
      </c>
      <c r="U4828" t="s">
        <v>61</v>
      </c>
      <c r="V4828" t="s">
        <v>68</v>
      </c>
      <c r="W4828">
        <v>7533</v>
      </c>
      <c r="X4828" s="1">
        <v>41740</v>
      </c>
      <c r="Y4828" t="s">
        <v>34</v>
      </c>
      <c r="Z4828" t="e" vm="12">
        <v>#VALUE!</v>
      </c>
      <c r="AA4828">
        <v>50010</v>
      </c>
      <c r="AB4828" t="e" cm="1" vm="2">
        <f t="array" ref="AB4828">_FV(Table1[[#This Row],[State]],"Country/region",TRUE)</f>
        <v>#VALUE!</v>
      </c>
    </row>
    <row r="4829" spans="1:28" x14ac:dyDescent="0.35">
      <c r="A4829" t="s">
        <v>3341</v>
      </c>
      <c r="B4829">
        <v>54</v>
      </c>
      <c r="C4829" t="s">
        <v>2402</v>
      </c>
      <c r="D4829" t="s">
        <v>27</v>
      </c>
      <c r="E4829">
        <f>YEAR(Table1[[#This Row],[Order Date]])</f>
        <v>2014</v>
      </c>
      <c r="F4829">
        <v>1</v>
      </c>
      <c r="G4829">
        <f>MONTH(Table1[[#This Row],[Order Date]])</f>
        <v>4</v>
      </c>
      <c r="H4829" s="1">
        <v>41738</v>
      </c>
      <c r="I4829">
        <v>23104</v>
      </c>
      <c r="J4829" t="s">
        <v>131</v>
      </c>
      <c r="K4829">
        <v>24</v>
      </c>
      <c r="L4829">
        <v>5.81</v>
      </c>
      <c r="M4829" s="2">
        <v>0.01</v>
      </c>
      <c r="N4829">
        <v>142.80000000000001</v>
      </c>
      <c r="O4829">
        <v>3.37</v>
      </c>
      <c r="P4829">
        <v>-25</v>
      </c>
      <c r="Q4829" s="2">
        <v>0.54</v>
      </c>
      <c r="R4829" t="s">
        <v>29</v>
      </c>
      <c r="S4829" t="s">
        <v>59</v>
      </c>
      <c r="T4829" t="s">
        <v>609</v>
      </c>
      <c r="U4829" t="s">
        <v>232</v>
      </c>
      <c r="V4829" t="s">
        <v>76</v>
      </c>
      <c r="W4829">
        <v>3219</v>
      </c>
      <c r="X4829" s="1">
        <v>41741</v>
      </c>
      <c r="Y4829" t="s">
        <v>34</v>
      </c>
      <c r="Z4829" t="e" vm="31">
        <v>#VALUE!</v>
      </c>
      <c r="AA4829">
        <v>37604</v>
      </c>
      <c r="AB4829" t="e" cm="1" vm="2">
        <f t="array" ref="AB4829">_FV(Table1[[#This Row],[State]],"Country/region",TRUE)</f>
        <v>#VALUE!</v>
      </c>
    </row>
    <row r="4830" spans="1:28" x14ac:dyDescent="0.35">
      <c r="A4830" t="s">
        <v>1532</v>
      </c>
      <c r="B4830">
        <v>54</v>
      </c>
      <c r="C4830" t="s">
        <v>3339</v>
      </c>
      <c r="D4830" t="s">
        <v>46</v>
      </c>
      <c r="E4830">
        <f>YEAR(Table1[[#This Row],[Order Date]])</f>
        <v>2014</v>
      </c>
      <c r="F4830">
        <v>1</v>
      </c>
      <c r="G4830">
        <f>MONTH(Table1[[#This Row],[Order Date]])</f>
        <v>4</v>
      </c>
      <c r="H4830" s="1">
        <v>41738</v>
      </c>
      <c r="I4830">
        <v>11648</v>
      </c>
      <c r="J4830" t="s">
        <v>47</v>
      </c>
      <c r="K4830">
        <v>1</v>
      </c>
      <c r="L4830">
        <v>35.409999999999997</v>
      </c>
      <c r="M4830" s="2">
        <v>0.1</v>
      </c>
      <c r="N4830">
        <v>32.51</v>
      </c>
      <c r="O4830">
        <v>1.99</v>
      </c>
      <c r="P4830">
        <v>-90.94</v>
      </c>
      <c r="Q4830" s="2">
        <v>0.43</v>
      </c>
      <c r="R4830" t="s">
        <v>96</v>
      </c>
      <c r="S4830" t="s">
        <v>139</v>
      </c>
      <c r="T4830" t="s">
        <v>1375</v>
      </c>
      <c r="U4830" t="s">
        <v>102</v>
      </c>
      <c r="V4830" t="s">
        <v>52</v>
      </c>
      <c r="W4830">
        <v>1602</v>
      </c>
      <c r="X4830" s="1">
        <v>41745</v>
      </c>
      <c r="Y4830" t="s">
        <v>34</v>
      </c>
      <c r="Z4830" t="e" vm="7">
        <v>#VALUE!</v>
      </c>
      <c r="AA4830">
        <v>84107</v>
      </c>
      <c r="AB4830" t="e" cm="1" vm="2">
        <f t="array" ref="AB4830">_FV(Table1[[#This Row],[State]],"Country/region",TRUE)</f>
        <v>#VALUE!</v>
      </c>
    </row>
    <row r="4831" spans="1:28" x14ac:dyDescent="0.35">
      <c r="A4831" t="s">
        <v>2969</v>
      </c>
      <c r="B4831">
        <v>54</v>
      </c>
      <c r="C4831" t="s">
        <v>2970</v>
      </c>
      <c r="D4831" t="s">
        <v>46</v>
      </c>
      <c r="E4831">
        <f>YEAR(Table1[[#This Row],[Order Date]])</f>
        <v>2014</v>
      </c>
      <c r="F4831">
        <v>1</v>
      </c>
      <c r="G4831">
        <f>MONTH(Table1[[#This Row],[Order Date]])</f>
        <v>4</v>
      </c>
      <c r="H4831" s="1">
        <v>41739</v>
      </c>
      <c r="I4831">
        <v>18182</v>
      </c>
      <c r="J4831" t="s">
        <v>131</v>
      </c>
      <c r="K4831">
        <v>45</v>
      </c>
      <c r="L4831">
        <v>55.5</v>
      </c>
      <c r="M4831" s="2">
        <v>0.01</v>
      </c>
      <c r="N4831">
        <v>2673.08</v>
      </c>
      <c r="O4831">
        <v>52.2</v>
      </c>
      <c r="P4831">
        <v>-1363.12</v>
      </c>
      <c r="Q4831" s="2">
        <v>0.72</v>
      </c>
      <c r="R4831" t="s">
        <v>48</v>
      </c>
      <c r="S4831" t="s">
        <v>80</v>
      </c>
      <c r="T4831" t="s">
        <v>1495</v>
      </c>
      <c r="U4831" t="s">
        <v>82</v>
      </c>
      <c r="V4831" t="s">
        <v>68</v>
      </c>
      <c r="W4831">
        <v>2502</v>
      </c>
      <c r="X4831" s="1">
        <v>41740</v>
      </c>
      <c r="Y4831" t="s">
        <v>34</v>
      </c>
      <c r="Z4831" t="e" vm="11">
        <v>#VALUE!</v>
      </c>
      <c r="AA4831">
        <v>75217</v>
      </c>
      <c r="AB4831" t="e" cm="1" vm="2">
        <f t="array" ref="AB4831">_FV(Table1[[#This Row],[State]],"Country/region",TRUE)</f>
        <v>#VALUE!</v>
      </c>
    </row>
    <row r="4832" spans="1:28" x14ac:dyDescent="0.35">
      <c r="A4832" t="s">
        <v>1914</v>
      </c>
      <c r="B4832">
        <v>54</v>
      </c>
      <c r="C4832" t="s">
        <v>1489</v>
      </c>
      <c r="D4832" t="s">
        <v>46</v>
      </c>
      <c r="E4832">
        <f>YEAR(Table1[[#This Row],[Order Date]])</f>
        <v>2014</v>
      </c>
      <c r="F4832">
        <v>1</v>
      </c>
      <c r="G4832">
        <f>MONTH(Table1[[#This Row],[Order Date]])</f>
        <v>4</v>
      </c>
      <c r="H4832" s="1">
        <v>41739</v>
      </c>
      <c r="I4832">
        <v>13569</v>
      </c>
      <c r="J4832" t="s">
        <v>58</v>
      </c>
      <c r="K4832">
        <v>16</v>
      </c>
      <c r="L4832">
        <v>2.88</v>
      </c>
      <c r="M4832" s="2">
        <v>0.05</v>
      </c>
      <c r="N4832">
        <v>47.45</v>
      </c>
      <c r="O4832">
        <v>1.49</v>
      </c>
      <c r="P4832">
        <v>1.071</v>
      </c>
      <c r="Q4832" s="2">
        <v>0.36</v>
      </c>
      <c r="R4832" t="s">
        <v>29</v>
      </c>
      <c r="S4832" t="s">
        <v>30</v>
      </c>
      <c r="T4832" t="s">
        <v>1789</v>
      </c>
      <c r="U4832" t="s">
        <v>67</v>
      </c>
      <c r="V4832" t="s">
        <v>52</v>
      </c>
      <c r="W4832">
        <v>1888</v>
      </c>
      <c r="X4832" s="1">
        <v>41740</v>
      </c>
      <c r="Y4832" t="s">
        <v>34</v>
      </c>
      <c r="Z4832" t="e" vm="4">
        <v>#VALUE!</v>
      </c>
      <c r="AA4832">
        <v>91767</v>
      </c>
      <c r="AB4832" t="e" cm="1" vm="2">
        <f t="array" ref="AB4832">_FV(Table1[[#This Row],[State]],"Country/region",TRUE)</f>
        <v>#VALUE!</v>
      </c>
    </row>
    <row r="4833" spans="1:28" x14ac:dyDescent="0.35">
      <c r="A4833" t="s">
        <v>3022</v>
      </c>
      <c r="B4833">
        <v>54</v>
      </c>
      <c r="C4833" t="s">
        <v>2591</v>
      </c>
      <c r="D4833" t="s">
        <v>27</v>
      </c>
      <c r="E4833">
        <f>YEAR(Table1[[#This Row],[Order Date]])</f>
        <v>2014</v>
      </c>
      <c r="F4833">
        <v>1</v>
      </c>
      <c r="G4833">
        <f>MONTH(Table1[[#This Row],[Order Date]])</f>
        <v>4</v>
      </c>
      <c r="H4833" s="1">
        <v>41739</v>
      </c>
      <c r="I4833">
        <v>13795</v>
      </c>
      <c r="J4833" t="s">
        <v>39</v>
      </c>
      <c r="K4833">
        <v>37</v>
      </c>
      <c r="L4833">
        <v>35.44</v>
      </c>
      <c r="M4833" s="2">
        <v>0.02</v>
      </c>
      <c r="N4833">
        <v>1302.99</v>
      </c>
      <c r="O4833">
        <v>5.09</v>
      </c>
      <c r="P4833">
        <v>545.49</v>
      </c>
      <c r="Q4833" s="2">
        <v>0.38</v>
      </c>
      <c r="R4833" t="s">
        <v>29</v>
      </c>
      <c r="S4833" t="s">
        <v>30</v>
      </c>
      <c r="T4833" t="s">
        <v>1237</v>
      </c>
      <c r="U4833" t="s">
        <v>61</v>
      </c>
      <c r="V4833" t="s">
        <v>68</v>
      </c>
      <c r="W4833">
        <v>1930</v>
      </c>
      <c r="X4833" s="1">
        <v>41740</v>
      </c>
      <c r="Y4833" t="s">
        <v>34</v>
      </c>
      <c r="Z4833" t="e" vm="16">
        <v>#VALUE!</v>
      </c>
      <c r="AA4833">
        <v>60035</v>
      </c>
      <c r="AB4833" t="e" cm="1" vm="2">
        <f t="array" ref="AB4833">_FV(Table1[[#This Row],[State]],"Country/region",TRUE)</f>
        <v>#VALUE!</v>
      </c>
    </row>
    <row r="4834" spans="1:28" x14ac:dyDescent="0.35">
      <c r="A4834" t="s">
        <v>2969</v>
      </c>
      <c r="B4834">
        <v>54</v>
      </c>
      <c r="C4834" t="s">
        <v>2970</v>
      </c>
      <c r="D4834" t="s">
        <v>46</v>
      </c>
      <c r="E4834">
        <f>YEAR(Table1[[#This Row],[Order Date]])</f>
        <v>2014</v>
      </c>
      <c r="F4834">
        <v>1</v>
      </c>
      <c r="G4834">
        <f>MONTH(Table1[[#This Row],[Order Date]])</f>
        <v>4</v>
      </c>
      <c r="H4834" s="1">
        <v>41739</v>
      </c>
      <c r="I4834">
        <v>18182</v>
      </c>
      <c r="J4834" t="s">
        <v>131</v>
      </c>
      <c r="K4834">
        <v>12</v>
      </c>
      <c r="L4834">
        <v>33.29</v>
      </c>
      <c r="M4834" s="2">
        <v>0.09</v>
      </c>
      <c r="N4834">
        <v>396.69</v>
      </c>
      <c r="O4834">
        <v>8.74</v>
      </c>
      <c r="P4834">
        <v>-18.45</v>
      </c>
      <c r="Q4834" s="2">
        <v>0.61</v>
      </c>
      <c r="R4834" t="s">
        <v>29</v>
      </c>
      <c r="S4834" t="s">
        <v>30</v>
      </c>
      <c r="T4834" t="s">
        <v>804</v>
      </c>
      <c r="U4834" t="s">
        <v>32</v>
      </c>
      <c r="V4834" t="s">
        <v>68</v>
      </c>
      <c r="W4834">
        <v>2503</v>
      </c>
      <c r="X4834" s="1">
        <v>41741</v>
      </c>
      <c r="Y4834" t="s">
        <v>42</v>
      </c>
      <c r="Z4834" t="e" vm="11">
        <v>#VALUE!</v>
      </c>
      <c r="AA4834">
        <v>75217</v>
      </c>
      <c r="AB4834" t="e" cm="1" vm="2">
        <f t="array" ref="AB4834">_FV(Table1[[#This Row],[State]],"Country/region",TRUE)</f>
        <v>#VALUE!</v>
      </c>
    </row>
    <row r="4835" spans="1:28" x14ac:dyDescent="0.35">
      <c r="A4835" t="s">
        <v>1914</v>
      </c>
      <c r="B4835">
        <v>54</v>
      </c>
      <c r="C4835" t="s">
        <v>1489</v>
      </c>
      <c r="D4835" t="s">
        <v>46</v>
      </c>
      <c r="E4835">
        <f>YEAR(Table1[[#This Row],[Order Date]])</f>
        <v>2014</v>
      </c>
      <c r="F4835">
        <v>1</v>
      </c>
      <c r="G4835">
        <f>MONTH(Table1[[#This Row],[Order Date]])</f>
        <v>4</v>
      </c>
      <c r="H4835" s="1">
        <v>41739</v>
      </c>
      <c r="I4835">
        <v>13569</v>
      </c>
      <c r="J4835" t="s">
        <v>58</v>
      </c>
      <c r="K4835">
        <v>13</v>
      </c>
      <c r="L4835">
        <v>40.98</v>
      </c>
      <c r="M4835" s="2">
        <v>0.02</v>
      </c>
      <c r="N4835">
        <v>563.17999999999995</v>
      </c>
      <c r="O4835">
        <v>7.2</v>
      </c>
      <c r="P4835">
        <v>67.98</v>
      </c>
      <c r="Q4835" s="2">
        <v>0.6</v>
      </c>
      <c r="R4835" t="s">
        <v>29</v>
      </c>
      <c r="S4835" t="s">
        <v>30</v>
      </c>
      <c r="T4835" t="s">
        <v>1600</v>
      </c>
      <c r="U4835" t="s">
        <v>214</v>
      </c>
      <c r="V4835" t="s">
        <v>52</v>
      </c>
      <c r="W4835">
        <v>1887</v>
      </c>
      <c r="X4835" s="1">
        <v>41741</v>
      </c>
      <c r="Y4835" t="s">
        <v>42</v>
      </c>
      <c r="Z4835" t="e" vm="4">
        <v>#VALUE!</v>
      </c>
      <c r="AA4835">
        <v>91767</v>
      </c>
      <c r="AB4835" t="e" cm="1" vm="2">
        <f t="array" ref="AB4835">_FV(Table1[[#This Row],[State]],"Country/region",TRUE)</f>
        <v>#VALUE!</v>
      </c>
    </row>
    <row r="4836" spans="1:28" x14ac:dyDescent="0.35">
      <c r="A4836" t="s">
        <v>2969</v>
      </c>
      <c r="B4836">
        <v>54</v>
      </c>
      <c r="C4836" t="s">
        <v>2970</v>
      </c>
      <c r="D4836" t="s">
        <v>46</v>
      </c>
      <c r="E4836">
        <f>YEAR(Table1[[#This Row],[Order Date]])</f>
        <v>2014</v>
      </c>
      <c r="F4836">
        <v>1</v>
      </c>
      <c r="G4836">
        <f>MONTH(Table1[[#This Row],[Order Date]])</f>
        <v>4</v>
      </c>
      <c r="H4836" s="1">
        <v>41739</v>
      </c>
      <c r="I4836">
        <v>18182</v>
      </c>
      <c r="J4836" t="s">
        <v>131</v>
      </c>
      <c r="K4836">
        <v>45</v>
      </c>
      <c r="L4836">
        <v>99.99</v>
      </c>
      <c r="M4836" s="2">
        <v>0.04</v>
      </c>
      <c r="N4836">
        <v>4598.7299999999996</v>
      </c>
      <c r="O4836">
        <v>19.989999999999998</v>
      </c>
      <c r="P4836">
        <v>1049.45</v>
      </c>
      <c r="Q4836" s="2">
        <v>0.5</v>
      </c>
      <c r="R4836" t="s">
        <v>96</v>
      </c>
      <c r="S4836" t="s">
        <v>30</v>
      </c>
      <c r="T4836" t="s">
        <v>2867</v>
      </c>
      <c r="U4836" t="s">
        <v>102</v>
      </c>
      <c r="V4836" t="s">
        <v>68</v>
      </c>
      <c r="W4836">
        <v>2501</v>
      </c>
      <c r="X4836" s="1">
        <v>41741</v>
      </c>
      <c r="Y4836" t="s">
        <v>34</v>
      </c>
      <c r="Z4836" t="e" vm="11">
        <v>#VALUE!</v>
      </c>
      <c r="AA4836">
        <v>75217</v>
      </c>
      <c r="AB4836" t="e" cm="1" vm="2">
        <f t="array" ref="AB4836">_FV(Table1[[#This Row],[State]],"Country/region",TRUE)</f>
        <v>#VALUE!</v>
      </c>
    </row>
    <row r="4837" spans="1:28" x14ac:dyDescent="0.35">
      <c r="A4837" t="s">
        <v>3022</v>
      </c>
      <c r="B4837">
        <v>54</v>
      </c>
      <c r="C4837" t="s">
        <v>2591</v>
      </c>
      <c r="D4837" t="s">
        <v>27</v>
      </c>
      <c r="E4837">
        <f>YEAR(Table1[[#This Row],[Order Date]])</f>
        <v>2014</v>
      </c>
      <c r="F4837">
        <v>1</v>
      </c>
      <c r="G4837">
        <f>MONTH(Table1[[#This Row],[Order Date]])</f>
        <v>4</v>
      </c>
      <c r="H4837" s="1">
        <v>41739</v>
      </c>
      <c r="I4837">
        <v>13795</v>
      </c>
      <c r="J4837" t="s">
        <v>39</v>
      </c>
      <c r="K4837">
        <v>23</v>
      </c>
      <c r="L4837">
        <v>11.34</v>
      </c>
      <c r="M4837" s="2">
        <v>0.05</v>
      </c>
      <c r="N4837">
        <v>275.16000000000003</v>
      </c>
      <c r="O4837">
        <v>5.01</v>
      </c>
      <c r="P4837">
        <v>43.35</v>
      </c>
      <c r="Q4837" s="2">
        <v>0.36</v>
      </c>
      <c r="R4837" t="s">
        <v>29</v>
      </c>
      <c r="S4837" t="s">
        <v>30</v>
      </c>
      <c r="T4837" t="s">
        <v>276</v>
      </c>
      <c r="U4837" t="s">
        <v>61</v>
      </c>
      <c r="V4837" t="s">
        <v>68</v>
      </c>
      <c r="W4837">
        <v>1929</v>
      </c>
      <c r="X4837" s="1">
        <v>41742</v>
      </c>
      <c r="Y4837" t="s">
        <v>42</v>
      </c>
      <c r="Z4837" t="e" vm="16">
        <v>#VALUE!</v>
      </c>
      <c r="AA4837">
        <v>60035</v>
      </c>
      <c r="AB4837" t="e" cm="1" vm="2">
        <f t="array" ref="AB4837">_FV(Table1[[#This Row],[State]],"Country/region",TRUE)</f>
        <v>#VALUE!</v>
      </c>
    </row>
    <row r="4838" spans="1:28" x14ac:dyDescent="0.35">
      <c r="A4838" t="s">
        <v>3022</v>
      </c>
      <c r="B4838">
        <v>54</v>
      </c>
      <c r="C4838" t="s">
        <v>2591</v>
      </c>
      <c r="D4838" t="s">
        <v>27</v>
      </c>
      <c r="E4838">
        <f>YEAR(Table1[[#This Row],[Order Date]])</f>
        <v>2014</v>
      </c>
      <c r="F4838">
        <v>1</v>
      </c>
      <c r="G4838">
        <f>MONTH(Table1[[#This Row],[Order Date]])</f>
        <v>4</v>
      </c>
      <c r="H4838" s="1">
        <v>41739</v>
      </c>
      <c r="I4838">
        <v>13795</v>
      </c>
      <c r="J4838" t="s">
        <v>39</v>
      </c>
      <c r="K4838">
        <v>30</v>
      </c>
      <c r="L4838">
        <v>15.99</v>
      </c>
      <c r="M4838" s="2">
        <v>0.04</v>
      </c>
      <c r="N4838">
        <v>501.32</v>
      </c>
      <c r="O4838">
        <v>13.18</v>
      </c>
      <c r="P4838">
        <v>-119.0825</v>
      </c>
      <c r="Q4838" s="2">
        <v>0.37</v>
      </c>
      <c r="R4838" t="s">
        <v>29</v>
      </c>
      <c r="S4838" t="s">
        <v>30</v>
      </c>
      <c r="T4838" t="s">
        <v>186</v>
      </c>
      <c r="U4838" t="s">
        <v>67</v>
      </c>
      <c r="V4838" t="s">
        <v>68</v>
      </c>
      <c r="W4838">
        <v>1928</v>
      </c>
      <c r="X4838" s="1">
        <v>41742</v>
      </c>
      <c r="Y4838" t="s">
        <v>34</v>
      </c>
      <c r="Z4838" t="e" vm="16">
        <v>#VALUE!</v>
      </c>
      <c r="AA4838">
        <v>60035</v>
      </c>
      <c r="AB4838" t="e" cm="1" vm="2">
        <f t="array" ref="AB4838">_FV(Table1[[#This Row],[State]],"Country/region",TRUE)</f>
        <v>#VALUE!</v>
      </c>
    </row>
    <row r="4839" spans="1:28" x14ac:dyDescent="0.35">
      <c r="A4839" t="s">
        <v>2858</v>
      </c>
      <c r="B4839">
        <v>54</v>
      </c>
      <c r="C4839" t="s">
        <v>1149</v>
      </c>
      <c r="D4839" t="s">
        <v>38</v>
      </c>
      <c r="E4839">
        <f>YEAR(Table1[[#This Row],[Order Date]])</f>
        <v>2014</v>
      </c>
      <c r="F4839">
        <v>1</v>
      </c>
      <c r="G4839">
        <f>MONTH(Table1[[#This Row],[Order Date]])</f>
        <v>4</v>
      </c>
      <c r="H4839" s="1">
        <v>41740</v>
      </c>
      <c r="I4839">
        <v>49027</v>
      </c>
      <c r="J4839" t="s">
        <v>28</v>
      </c>
      <c r="K4839">
        <v>41</v>
      </c>
      <c r="L4839">
        <v>17.670000000000002</v>
      </c>
      <c r="M4839" s="2">
        <v>0.08</v>
      </c>
      <c r="N4839">
        <v>708.83</v>
      </c>
      <c r="O4839">
        <v>8.99</v>
      </c>
      <c r="P4839">
        <v>35.08</v>
      </c>
      <c r="Q4839" s="2">
        <v>0.47</v>
      </c>
      <c r="R4839" t="s">
        <v>48</v>
      </c>
      <c r="S4839" t="s">
        <v>139</v>
      </c>
      <c r="T4839" t="s">
        <v>1223</v>
      </c>
      <c r="U4839" t="s">
        <v>82</v>
      </c>
      <c r="V4839" t="s">
        <v>52</v>
      </c>
      <c r="W4839">
        <v>6878</v>
      </c>
      <c r="X4839" s="1">
        <v>41741</v>
      </c>
      <c r="Y4839" t="s">
        <v>34</v>
      </c>
      <c r="Z4839" t="e" vm="32">
        <v>#VALUE!</v>
      </c>
      <c r="AA4839">
        <v>80219</v>
      </c>
      <c r="AB4839" t="e" cm="1" vm="2">
        <f t="array" ref="AB4839">_FV(Table1[[#This Row],[State]],"Country/region",TRUE)</f>
        <v>#VALUE!</v>
      </c>
    </row>
    <row r="4840" spans="1:28" x14ac:dyDescent="0.35">
      <c r="A4840" t="s">
        <v>1738</v>
      </c>
      <c r="B4840">
        <v>54</v>
      </c>
      <c r="C4840" t="s">
        <v>3342</v>
      </c>
      <c r="D4840" t="s">
        <v>27</v>
      </c>
      <c r="E4840">
        <f>YEAR(Table1[[#This Row],[Order Date]])</f>
        <v>2014</v>
      </c>
      <c r="F4840">
        <v>1</v>
      </c>
      <c r="G4840">
        <f>MONTH(Table1[[#This Row],[Order Date]])</f>
        <v>4</v>
      </c>
      <c r="H4840" s="1">
        <v>41740</v>
      </c>
      <c r="I4840">
        <v>23522</v>
      </c>
      <c r="J4840" t="s">
        <v>58</v>
      </c>
      <c r="K4840">
        <v>8</v>
      </c>
      <c r="L4840">
        <v>19.989999999999998</v>
      </c>
      <c r="M4840" s="2">
        <v>0.02</v>
      </c>
      <c r="N4840">
        <v>180.43</v>
      </c>
      <c r="O4840">
        <v>11.17</v>
      </c>
      <c r="P4840">
        <v>-44.86</v>
      </c>
      <c r="Q4840" s="2">
        <v>0.6</v>
      </c>
      <c r="R4840" t="s">
        <v>48</v>
      </c>
      <c r="S4840" t="s">
        <v>40</v>
      </c>
      <c r="T4840" t="s">
        <v>118</v>
      </c>
      <c r="U4840" t="s">
        <v>82</v>
      </c>
      <c r="V4840" t="s">
        <v>33</v>
      </c>
      <c r="W4840">
        <v>3286</v>
      </c>
      <c r="X4840" s="1">
        <v>41741</v>
      </c>
      <c r="Y4840" t="s">
        <v>34</v>
      </c>
      <c r="Z4840" t="e" vm="27">
        <v>#VALUE!</v>
      </c>
      <c r="AA4840">
        <v>5201</v>
      </c>
      <c r="AB4840" t="e" cm="1" vm="2">
        <f t="array" ref="AB4840">_FV(Table1[[#This Row],[State]],"Country/region",TRUE)</f>
        <v>#VALUE!</v>
      </c>
    </row>
    <row r="4841" spans="1:28" x14ac:dyDescent="0.35">
      <c r="A4841" t="s">
        <v>2019</v>
      </c>
      <c r="B4841">
        <v>54</v>
      </c>
      <c r="C4841" t="s">
        <v>2020</v>
      </c>
      <c r="D4841" t="s">
        <v>38</v>
      </c>
      <c r="E4841">
        <f>YEAR(Table1[[#This Row],[Order Date]])</f>
        <v>2014</v>
      </c>
      <c r="F4841">
        <v>1</v>
      </c>
      <c r="G4841">
        <f>MONTH(Table1[[#This Row],[Order Date]])</f>
        <v>4</v>
      </c>
      <c r="H4841" s="1">
        <v>41740</v>
      </c>
      <c r="I4841">
        <v>15907</v>
      </c>
      <c r="J4841" t="s">
        <v>28</v>
      </c>
      <c r="K4841">
        <v>4</v>
      </c>
      <c r="L4841">
        <v>7.04</v>
      </c>
      <c r="M4841" s="2">
        <v>0.09</v>
      </c>
      <c r="N4841">
        <v>28.05</v>
      </c>
      <c r="O4841">
        <v>2.17</v>
      </c>
      <c r="P4841">
        <v>-5.41</v>
      </c>
      <c r="Q4841" s="2">
        <v>0.38</v>
      </c>
      <c r="R4841" t="s">
        <v>29</v>
      </c>
      <c r="S4841" t="s">
        <v>59</v>
      </c>
      <c r="T4841" t="s">
        <v>351</v>
      </c>
      <c r="U4841" t="s">
        <v>61</v>
      </c>
      <c r="V4841" t="s">
        <v>68</v>
      </c>
      <c r="W4841">
        <v>2208</v>
      </c>
      <c r="X4841" s="1">
        <v>41741</v>
      </c>
      <c r="Y4841" t="s">
        <v>34</v>
      </c>
      <c r="Z4841" t="e" vm="16">
        <v>#VALUE!</v>
      </c>
      <c r="AA4841">
        <v>60062</v>
      </c>
      <c r="AB4841" t="e" cm="1" vm="2">
        <f t="array" ref="AB4841">_FV(Table1[[#This Row],[State]],"Country/region",TRUE)</f>
        <v>#VALUE!</v>
      </c>
    </row>
    <row r="4842" spans="1:28" x14ac:dyDescent="0.35">
      <c r="A4842" t="s">
        <v>2675</v>
      </c>
      <c r="B4842">
        <v>54</v>
      </c>
      <c r="C4842" t="s">
        <v>2354</v>
      </c>
      <c r="D4842" t="s">
        <v>38</v>
      </c>
      <c r="E4842">
        <f>YEAR(Table1[[#This Row],[Order Date]])</f>
        <v>2014</v>
      </c>
      <c r="F4842">
        <v>1</v>
      </c>
      <c r="G4842">
        <f>MONTH(Table1[[#This Row],[Order Date]])</f>
        <v>4</v>
      </c>
      <c r="H4842" s="1">
        <v>41740</v>
      </c>
      <c r="I4842">
        <v>52423</v>
      </c>
      <c r="J4842" t="s">
        <v>58</v>
      </c>
      <c r="K4842">
        <v>25</v>
      </c>
      <c r="L4842">
        <v>42.76</v>
      </c>
      <c r="M4842" s="2">
        <v>0.01</v>
      </c>
      <c r="N4842">
        <v>1128.03</v>
      </c>
      <c r="O4842">
        <v>6.22</v>
      </c>
      <c r="P4842">
        <v>256.3</v>
      </c>
      <c r="Q4842" s="2"/>
      <c r="R4842" t="s">
        <v>29</v>
      </c>
      <c r="S4842" t="s">
        <v>30</v>
      </c>
      <c r="T4842" t="s">
        <v>3039</v>
      </c>
      <c r="U4842" t="s">
        <v>32</v>
      </c>
      <c r="V4842" t="s">
        <v>52</v>
      </c>
      <c r="W4842">
        <v>7360</v>
      </c>
      <c r="X4842" s="1">
        <v>41741</v>
      </c>
      <c r="Y4842" t="s">
        <v>34</v>
      </c>
      <c r="Z4842" t="e" vm="4">
        <v>#VALUE!</v>
      </c>
      <c r="AA4842">
        <v>93277</v>
      </c>
      <c r="AB4842" t="e" cm="1" vm="2">
        <f t="array" ref="AB4842">_FV(Table1[[#This Row],[State]],"Country/region",TRUE)</f>
        <v>#VALUE!</v>
      </c>
    </row>
    <row r="4843" spans="1:28" x14ac:dyDescent="0.35">
      <c r="A4843" t="s">
        <v>3343</v>
      </c>
      <c r="B4843">
        <v>54</v>
      </c>
      <c r="C4843" t="s">
        <v>3342</v>
      </c>
      <c r="D4843" t="s">
        <v>27</v>
      </c>
      <c r="E4843">
        <f>YEAR(Table1[[#This Row],[Order Date]])</f>
        <v>2014</v>
      </c>
      <c r="F4843">
        <v>1</v>
      </c>
      <c r="G4843">
        <f>MONTH(Table1[[#This Row],[Order Date]])</f>
        <v>4</v>
      </c>
      <c r="H4843" s="1">
        <v>41740</v>
      </c>
      <c r="I4843">
        <v>23522</v>
      </c>
      <c r="J4843" t="s">
        <v>58</v>
      </c>
      <c r="K4843">
        <v>19</v>
      </c>
      <c r="L4843">
        <v>159.99</v>
      </c>
      <c r="M4843" s="2">
        <v>0.1</v>
      </c>
      <c r="N4843">
        <v>2899.98</v>
      </c>
      <c r="O4843">
        <v>5.5</v>
      </c>
      <c r="P4843">
        <v>666.01</v>
      </c>
      <c r="Q4843" s="2">
        <v>0.49</v>
      </c>
      <c r="R4843" t="s">
        <v>96</v>
      </c>
      <c r="S4843" t="s">
        <v>30</v>
      </c>
      <c r="T4843" t="s">
        <v>740</v>
      </c>
      <c r="U4843" t="s">
        <v>102</v>
      </c>
      <c r="V4843" t="s">
        <v>33</v>
      </c>
      <c r="W4843">
        <v>3288</v>
      </c>
      <c r="X4843" s="1">
        <v>41741</v>
      </c>
      <c r="Y4843" t="s">
        <v>34</v>
      </c>
      <c r="Z4843" t="e" vm="24">
        <v>#VALUE!</v>
      </c>
      <c r="AA4843">
        <v>7470</v>
      </c>
      <c r="AB4843" t="e" cm="1" vm="2">
        <f t="array" ref="AB4843">_FV(Table1[[#This Row],[State]],"Country/region",TRUE)</f>
        <v>#VALUE!</v>
      </c>
    </row>
    <row r="4844" spans="1:28" x14ac:dyDescent="0.35">
      <c r="A4844" t="s">
        <v>2019</v>
      </c>
      <c r="B4844">
        <v>54</v>
      </c>
      <c r="C4844" t="s">
        <v>2020</v>
      </c>
      <c r="D4844" t="s">
        <v>38</v>
      </c>
      <c r="E4844">
        <f>YEAR(Table1[[#This Row],[Order Date]])</f>
        <v>2014</v>
      </c>
      <c r="F4844">
        <v>1</v>
      </c>
      <c r="G4844">
        <f>MONTH(Table1[[#This Row],[Order Date]])</f>
        <v>4</v>
      </c>
      <c r="H4844" s="1">
        <v>41740</v>
      </c>
      <c r="I4844">
        <v>15907</v>
      </c>
      <c r="J4844" t="s">
        <v>28</v>
      </c>
      <c r="K4844">
        <v>36</v>
      </c>
      <c r="L4844">
        <v>48.58</v>
      </c>
      <c r="M4844" s="2">
        <v>0.01</v>
      </c>
      <c r="N4844">
        <v>1837.44</v>
      </c>
      <c r="O4844">
        <v>54.11</v>
      </c>
      <c r="P4844">
        <v>-1414.41</v>
      </c>
      <c r="Q4844" s="2">
        <v>0.69</v>
      </c>
      <c r="R4844" t="s">
        <v>48</v>
      </c>
      <c r="S4844" t="s">
        <v>73</v>
      </c>
      <c r="T4844" t="s">
        <v>3162</v>
      </c>
      <c r="U4844" t="s">
        <v>154</v>
      </c>
      <c r="V4844" t="s">
        <v>68</v>
      </c>
      <c r="W4844">
        <v>2206</v>
      </c>
      <c r="X4844" s="1">
        <v>41742</v>
      </c>
      <c r="Y4844" t="s">
        <v>53</v>
      </c>
      <c r="Z4844" t="e" vm="16">
        <v>#VALUE!</v>
      </c>
      <c r="AA4844">
        <v>60062</v>
      </c>
      <c r="AB4844" t="e" cm="1" vm="2">
        <f t="array" ref="AB4844">_FV(Table1[[#This Row],[State]],"Country/region",TRUE)</f>
        <v>#VALUE!</v>
      </c>
    </row>
    <row r="4845" spans="1:28" x14ac:dyDescent="0.35">
      <c r="A4845" t="s">
        <v>3344</v>
      </c>
      <c r="B4845">
        <v>54</v>
      </c>
      <c r="C4845" t="s">
        <v>3342</v>
      </c>
      <c r="D4845" t="s">
        <v>27</v>
      </c>
      <c r="E4845">
        <f>YEAR(Table1[[#This Row],[Order Date]])</f>
        <v>2014</v>
      </c>
      <c r="F4845">
        <v>1</v>
      </c>
      <c r="G4845">
        <f>MONTH(Table1[[#This Row],[Order Date]])</f>
        <v>4</v>
      </c>
      <c r="H4845" s="1">
        <v>41740</v>
      </c>
      <c r="I4845">
        <v>23522</v>
      </c>
      <c r="J4845" t="s">
        <v>58</v>
      </c>
      <c r="K4845">
        <v>36</v>
      </c>
      <c r="L4845">
        <v>6.48</v>
      </c>
      <c r="M4845" s="2">
        <v>0.1</v>
      </c>
      <c r="N4845">
        <v>233.38</v>
      </c>
      <c r="O4845">
        <v>8.73</v>
      </c>
      <c r="P4845">
        <v>-180.17</v>
      </c>
      <c r="Q4845" s="2">
        <v>0.37</v>
      </c>
      <c r="R4845" t="s">
        <v>29</v>
      </c>
      <c r="S4845" t="s">
        <v>30</v>
      </c>
      <c r="T4845" t="s">
        <v>179</v>
      </c>
      <c r="U4845" t="s">
        <v>61</v>
      </c>
      <c r="V4845" t="s">
        <v>33</v>
      </c>
      <c r="W4845">
        <v>3289</v>
      </c>
      <c r="X4845" s="1">
        <v>41742</v>
      </c>
      <c r="Y4845" t="s">
        <v>34</v>
      </c>
      <c r="Z4845" t="e" vm="24">
        <v>#VALUE!</v>
      </c>
      <c r="AA4845">
        <v>7481</v>
      </c>
      <c r="AB4845" t="e" cm="1" vm="2">
        <f t="array" ref="AB4845">_FV(Table1[[#This Row],[State]],"Country/region",TRUE)</f>
        <v>#VALUE!</v>
      </c>
    </row>
    <row r="4846" spans="1:28" x14ac:dyDescent="0.35">
      <c r="A4846" t="s">
        <v>1075</v>
      </c>
      <c r="B4846">
        <v>54</v>
      </c>
      <c r="C4846" t="s">
        <v>113</v>
      </c>
      <c r="D4846" t="s">
        <v>46</v>
      </c>
      <c r="E4846">
        <f>YEAR(Table1[[#This Row],[Order Date]])</f>
        <v>2014</v>
      </c>
      <c r="F4846">
        <v>1</v>
      </c>
      <c r="G4846">
        <f>MONTH(Table1[[#This Row],[Order Date]])</f>
        <v>4</v>
      </c>
      <c r="H4846" s="1">
        <v>41740</v>
      </c>
      <c r="I4846">
        <v>5251</v>
      </c>
      <c r="J4846" t="s">
        <v>131</v>
      </c>
      <c r="K4846">
        <v>38</v>
      </c>
      <c r="L4846">
        <v>115.99</v>
      </c>
      <c r="M4846" s="2">
        <v>0.05</v>
      </c>
      <c r="N4846">
        <v>3821.0390000000002</v>
      </c>
      <c r="O4846">
        <v>5.99</v>
      </c>
      <c r="P4846">
        <v>1057.8869999999999</v>
      </c>
      <c r="Q4846" s="2">
        <v>0.56999999999999995</v>
      </c>
      <c r="R4846" t="s">
        <v>96</v>
      </c>
      <c r="S4846" t="s">
        <v>30</v>
      </c>
      <c r="T4846">
        <v>2160</v>
      </c>
      <c r="U4846" t="s">
        <v>105</v>
      </c>
      <c r="V4846" t="s">
        <v>68</v>
      </c>
      <c r="W4846">
        <v>729</v>
      </c>
      <c r="X4846" s="1">
        <v>41742</v>
      </c>
      <c r="Y4846" t="s">
        <v>42</v>
      </c>
      <c r="Z4846" t="e" vm="11">
        <v>#VALUE!</v>
      </c>
      <c r="AA4846">
        <v>78660</v>
      </c>
      <c r="AB4846" t="e" cm="1" vm="2">
        <f t="array" ref="AB4846">_FV(Table1[[#This Row],[State]],"Country/region",TRUE)</f>
        <v>#VALUE!</v>
      </c>
    </row>
    <row r="4847" spans="1:28" x14ac:dyDescent="0.35">
      <c r="A4847" t="s">
        <v>1177</v>
      </c>
      <c r="B4847">
        <v>54</v>
      </c>
      <c r="C4847" t="s">
        <v>3342</v>
      </c>
      <c r="D4847" t="s">
        <v>27</v>
      </c>
      <c r="E4847">
        <f>YEAR(Table1[[#This Row],[Order Date]])</f>
        <v>2014</v>
      </c>
      <c r="F4847">
        <v>1</v>
      </c>
      <c r="G4847">
        <f>MONTH(Table1[[#This Row],[Order Date]])</f>
        <v>4</v>
      </c>
      <c r="H4847" s="1">
        <v>41740</v>
      </c>
      <c r="I4847">
        <v>23522</v>
      </c>
      <c r="J4847" t="s">
        <v>58</v>
      </c>
      <c r="K4847">
        <v>20</v>
      </c>
      <c r="L4847">
        <v>65.989999999999995</v>
      </c>
      <c r="M4847" s="2">
        <v>0.06</v>
      </c>
      <c r="N4847">
        <v>1077.8085000000001</v>
      </c>
      <c r="O4847">
        <v>8.99</v>
      </c>
      <c r="P4847">
        <v>17.253</v>
      </c>
      <c r="Q4847" s="2">
        <v>0.56000000000000005</v>
      </c>
      <c r="R4847" t="s">
        <v>96</v>
      </c>
      <c r="S4847" t="s">
        <v>30</v>
      </c>
      <c r="T4847">
        <v>5180</v>
      </c>
      <c r="U4847" t="s">
        <v>105</v>
      </c>
      <c r="V4847" t="s">
        <v>33</v>
      </c>
      <c r="W4847">
        <v>3287</v>
      </c>
      <c r="X4847" s="1">
        <v>41742</v>
      </c>
      <c r="Y4847" t="s">
        <v>42</v>
      </c>
      <c r="Z4847" t="e" vm="24">
        <v>#VALUE!</v>
      </c>
      <c r="AA4847">
        <v>8701</v>
      </c>
      <c r="AB4847" t="e" cm="1" vm="2">
        <f t="array" ref="AB4847">_FV(Table1[[#This Row],[State]],"Country/region",TRUE)</f>
        <v>#VALUE!</v>
      </c>
    </row>
    <row r="4848" spans="1:28" x14ac:dyDescent="0.35">
      <c r="A4848" t="s">
        <v>2675</v>
      </c>
      <c r="B4848">
        <v>54</v>
      </c>
      <c r="C4848" t="s">
        <v>2354</v>
      </c>
      <c r="D4848" t="s">
        <v>38</v>
      </c>
      <c r="E4848">
        <f>YEAR(Table1[[#This Row],[Order Date]])</f>
        <v>2014</v>
      </c>
      <c r="F4848">
        <v>1</v>
      </c>
      <c r="G4848">
        <f>MONTH(Table1[[#This Row],[Order Date]])</f>
        <v>4</v>
      </c>
      <c r="H4848" s="1">
        <v>41740</v>
      </c>
      <c r="I4848">
        <v>52423</v>
      </c>
      <c r="J4848" t="s">
        <v>58</v>
      </c>
      <c r="K4848">
        <v>49</v>
      </c>
      <c r="L4848">
        <v>35.409999999999997</v>
      </c>
      <c r="M4848" s="2">
        <v>0.02</v>
      </c>
      <c r="N4848">
        <v>1734.4</v>
      </c>
      <c r="O4848">
        <v>1.99</v>
      </c>
      <c r="P4848">
        <v>749.16</v>
      </c>
      <c r="Q4848" s="2">
        <v>0.43</v>
      </c>
      <c r="R4848" t="s">
        <v>96</v>
      </c>
      <c r="S4848" t="s">
        <v>139</v>
      </c>
      <c r="T4848" t="s">
        <v>1375</v>
      </c>
      <c r="U4848" t="s">
        <v>102</v>
      </c>
      <c r="V4848" t="s">
        <v>52</v>
      </c>
      <c r="W4848">
        <v>7359</v>
      </c>
      <c r="X4848" s="1">
        <v>41742</v>
      </c>
      <c r="Y4848" t="s">
        <v>34</v>
      </c>
      <c r="Z4848" t="e" vm="4">
        <v>#VALUE!</v>
      </c>
      <c r="AA4848">
        <v>93277</v>
      </c>
      <c r="AB4848" t="e" cm="1" vm="2">
        <f t="array" ref="AB4848">_FV(Table1[[#This Row],[State]],"Country/region",TRUE)</f>
        <v>#VALUE!</v>
      </c>
    </row>
    <row r="4849" spans="1:28" x14ac:dyDescent="0.35">
      <c r="A4849" t="s">
        <v>392</v>
      </c>
      <c r="B4849">
        <v>54</v>
      </c>
      <c r="C4849" t="s">
        <v>2267</v>
      </c>
      <c r="D4849" t="s">
        <v>38</v>
      </c>
      <c r="E4849">
        <f>YEAR(Table1[[#This Row],[Order Date]])</f>
        <v>2014</v>
      </c>
      <c r="F4849">
        <v>1</v>
      </c>
      <c r="G4849">
        <f>MONTH(Table1[[#This Row],[Order Date]])</f>
        <v>4</v>
      </c>
      <c r="H4849" s="1">
        <v>41740</v>
      </c>
      <c r="I4849">
        <v>6180</v>
      </c>
      <c r="J4849" t="s">
        <v>131</v>
      </c>
      <c r="K4849">
        <v>44</v>
      </c>
      <c r="L4849">
        <v>65.989999999999995</v>
      </c>
      <c r="M4849" s="2">
        <v>0.01</v>
      </c>
      <c r="N4849">
        <v>2443.3420000000001</v>
      </c>
      <c r="O4849">
        <v>3.99</v>
      </c>
      <c r="P4849">
        <v>590.31899999999996</v>
      </c>
      <c r="Q4849" s="2">
        <v>0.59</v>
      </c>
      <c r="R4849" t="s">
        <v>96</v>
      </c>
      <c r="S4849" t="s">
        <v>30</v>
      </c>
      <c r="T4849" t="s">
        <v>644</v>
      </c>
      <c r="U4849" t="s">
        <v>105</v>
      </c>
      <c r="V4849" t="s">
        <v>52</v>
      </c>
      <c r="W4849">
        <v>862</v>
      </c>
      <c r="X4849" s="1">
        <v>41742</v>
      </c>
      <c r="Y4849" t="s">
        <v>34</v>
      </c>
      <c r="Z4849" t="e" vm="33">
        <v>#VALUE!</v>
      </c>
      <c r="AA4849">
        <v>83642</v>
      </c>
      <c r="AB4849" t="e" cm="1" vm="2">
        <f t="array" ref="AB4849">_FV(Table1[[#This Row],[State]],"Country/region",TRUE)</f>
        <v>#VALUE!</v>
      </c>
    </row>
    <row r="4850" spans="1:28" x14ac:dyDescent="0.35">
      <c r="A4850" t="s">
        <v>2019</v>
      </c>
      <c r="B4850">
        <v>54</v>
      </c>
      <c r="C4850" t="s">
        <v>2020</v>
      </c>
      <c r="D4850" t="s">
        <v>38</v>
      </c>
      <c r="E4850">
        <f>YEAR(Table1[[#This Row],[Order Date]])</f>
        <v>2014</v>
      </c>
      <c r="F4850">
        <v>1</v>
      </c>
      <c r="G4850">
        <f>MONTH(Table1[[#This Row],[Order Date]])</f>
        <v>4</v>
      </c>
      <c r="H4850" s="1">
        <v>41740</v>
      </c>
      <c r="I4850">
        <v>15907</v>
      </c>
      <c r="J4850" t="s">
        <v>28</v>
      </c>
      <c r="K4850">
        <v>36</v>
      </c>
      <c r="L4850">
        <v>105.98</v>
      </c>
      <c r="M4850" s="2">
        <v>0.04</v>
      </c>
      <c r="N4850">
        <v>3722.29</v>
      </c>
      <c r="O4850">
        <v>13.99</v>
      </c>
      <c r="P4850">
        <v>950.68</v>
      </c>
      <c r="Q4850" s="2">
        <v>0.65</v>
      </c>
      <c r="R4850" t="s">
        <v>48</v>
      </c>
      <c r="S4850" t="s">
        <v>80</v>
      </c>
      <c r="T4850" t="s">
        <v>664</v>
      </c>
      <c r="U4850" t="s">
        <v>82</v>
      </c>
      <c r="V4850" t="s">
        <v>68</v>
      </c>
      <c r="W4850">
        <v>2207</v>
      </c>
      <c r="X4850" s="1">
        <v>41743</v>
      </c>
      <c r="Y4850" t="s">
        <v>42</v>
      </c>
      <c r="Z4850" t="e" vm="16">
        <v>#VALUE!</v>
      </c>
      <c r="AA4850">
        <v>60062</v>
      </c>
      <c r="AB4850" t="e" cm="1" vm="2">
        <f t="array" ref="AB4850">_FV(Table1[[#This Row],[State]],"Country/region",TRUE)</f>
        <v>#VALUE!</v>
      </c>
    </row>
    <row r="4851" spans="1:28" x14ac:dyDescent="0.35">
      <c r="A4851" t="s">
        <v>2699</v>
      </c>
      <c r="B4851">
        <v>54</v>
      </c>
      <c r="C4851" t="s">
        <v>977</v>
      </c>
      <c r="D4851" t="s">
        <v>46</v>
      </c>
      <c r="E4851">
        <f>YEAR(Table1[[#This Row],[Order Date]])</f>
        <v>2014</v>
      </c>
      <c r="F4851">
        <v>1</v>
      </c>
      <c r="G4851">
        <f>MONTH(Table1[[#This Row],[Order Date]])</f>
        <v>4</v>
      </c>
      <c r="H4851" s="1">
        <v>41740</v>
      </c>
      <c r="I4851">
        <v>45025</v>
      </c>
      <c r="J4851" t="s">
        <v>28</v>
      </c>
      <c r="K4851">
        <v>26</v>
      </c>
      <c r="L4851">
        <v>2.88</v>
      </c>
      <c r="M4851" s="2">
        <v>0.08</v>
      </c>
      <c r="N4851">
        <v>73.819999999999993</v>
      </c>
      <c r="O4851">
        <v>1.49</v>
      </c>
      <c r="P4851">
        <v>2.0059999999999998</v>
      </c>
      <c r="Q4851" s="2">
        <v>0.36</v>
      </c>
      <c r="R4851" t="s">
        <v>29</v>
      </c>
      <c r="S4851" t="s">
        <v>30</v>
      </c>
      <c r="T4851" t="s">
        <v>1789</v>
      </c>
      <c r="U4851" t="s">
        <v>67</v>
      </c>
      <c r="V4851" t="s">
        <v>68</v>
      </c>
      <c r="W4851">
        <v>6351</v>
      </c>
      <c r="X4851" s="1">
        <v>41743</v>
      </c>
      <c r="Y4851" t="s">
        <v>34</v>
      </c>
      <c r="Z4851" t="e" vm="5">
        <v>#VALUE!</v>
      </c>
      <c r="AA4851">
        <v>55122</v>
      </c>
      <c r="AB4851" t="e" cm="1" vm="2">
        <f t="array" ref="AB4851">_FV(Table1[[#This Row],[State]],"Country/region",TRUE)</f>
        <v>#VALUE!</v>
      </c>
    </row>
    <row r="4852" spans="1:28" x14ac:dyDescent="0.35">
      <c r="A4852" t="s">
        <v>1270</v>
      </c>
      <c r="B4852">
        <v>54</v>
      </c>
      <c r="C4852" t="s">
        <v>1271</v>
      </c>
      <c r="D4852" t="s">
        <v>38</v>
      </c>
      <c r="E4852">
        <f>YEAR(Table1[[#This Row],[Order Date]])</f>
        <v>2014</v>
      </c>
      <c r="F4852">
        <v>1</v>
      </c>
      <c r="G4852">
        <f>MONTH(Table1[[#This Row],[Order Date]])</f>
        <v>4</v>
      </c>
      <c r="H4852" s="1">
        <v>41741</v>
      </c>
      <c r="I4852">
        <v>17985</v>
      </c>
      <c r="J4852" t="s">
        <v>131</v>
      </c>
      <c r="K4852">
        <v>4</v>
      </c>
      <c r="L4852">
        <v>110.98</v>
      </c>
      <c r="M4852" s="2">
        <v>0.01</v>
      </c>
      <c r="N4852">
        <v>473.88</v>
      </c>
      <c r="O4852">
        <v>30</v>
      </c>
      <c r="P4852">
        <v>-183.26</v>
      </c>
      <c r="Q4852" s="2">
        <v>0.71</v>
      </c>
      <c r="R4852" t="s">
        <v>48</v>
      </c>
      <c r="S4852" t="s">
        <v>49</v>
      </c>
      <c r="T4852" t="s">
        <v>3203</v>
      </c>
      <c r="U4852" t="s">
        <v>51</v>
      </c>
      <c r="V4852" t="s">
        <v>68</v>
      </c>
      <c r="W4852">
        <v>2474</v>
      </c>
      <c r="X4852" s="1">
        <v>41742</v>
      </c>
      <c r="Y4852" t="s">
        <v>53</v>
      </c>
      <c r="Z4852" t="e" vm="9">
        <v>#VALUE!</v>
      </c>
      <c r="AA4852">
        <v>68046</v>
      </c>
      <c r="AB4852" t="e" cm="1" vm="2">
        <f t="array" ref="AB4852">_FV(Table1[[#This Row],[State]],"Country/region",TRUE)</f>
        <v>#VALUE!</v>
      </c>
    </row>
    <row r="4853" spans="1:28" x14ac:dyDescent="0.35">
      <c r="A4853" t="s">
        <v>1270</v>
      </c>
      <c r="B4853">
        <v>54</v>
      </c>
      <c r="C4853" t="s">
        <v>1271</v>
      </c>
      <c r="D4853" t="s">
        <v>38</v>
      </c>
      <c r="E4853">
        <f>YEAR(Table1[[#This Row],[Order Date]])</f>
        <v>2014</v>
      </c>
      <c r="F4853">
        <v>1</v>
      </c>
      <c r="G4853">
        <f>MONTH(Table1[[#This Row],[Order Date]])</f>
        <v>4</v>
      </c>
      <c r="H4853" s="1">
        <v>41741</v>
      </c>
      <c r="I4853">
        <v>17985</v>
      </c>
      <c r="J4853" t="s">
        <v>131</v>
      </c>
      <c r="K4853">
        <v>50</v>
      </c>
      <c r="L4853">
        <v>20.99</v>
      </c>
      <c r="M4853" s="2">
        <v>7.0000000000000007E-2</v>
      </c>
      <c r="N4853">
        <v>849.03099999999995</v>
      </c>
      <c r="O4853">
        <v>3.3</v>
      </c>
      <c r="P4853">
        <v>-133.309</v>
      </c>
      <c r="Q4853" s="2">
        <v>0.81</v>
      </c>
      <c r="R4853" t="s">
        <v>96</v>
      </c>
      <c r="S4853" t="s">
        <v>139</v>
      </c>
      <c r="T4853" t="s">
        <v>937</v>
      </c>
      <c r="U4853" t="s">
        <v>105</v>
      </c>
      <c r="V4853" t="s">
        <v>68</v>
      </c>
      <c r="W4853">
        <v>2475</v>
      </c>
      <c r="X4853" s="1">
        <v>41743</v>
      </c>
      <c r="Y4853" t="s">
        <v>34</v>
      </c>
      <c r="Z4853" t="e" vm="9">
        <v>#VALUE!</v>
      </c>
      <c r="AA4853">
        <v>68046</v>
      </c>
      <c r="AB4853" t="e" cm="1" vm="2">
        <f t="array" ref="AB4853">_FV(Table1[[#This Row],[State]],"Country/region",TRUE)</f>
        <v>#VALUE!</v>
      </c>
    </row>
    <row r="4854" spans="1:28" x14ac:dyDescent="0.35">
      <c r="A4854" t="s">
        <v>1567</v>
      </c>
      <c r="B4854">
        <v>54</v>
      </c>
      <c r="C4854" t="s">
        <v>669</v>
      </c>
      <c r="D4854" t="s">
        <v>38</v>
      </c>
      <c r="E4854">
        <f>YEAR(Table1[[#This Row],[Order Date]])</f>
        <v>2014</v>
      </c>
      <c r="F4854">
        <v>1</v>
      </c>
      <c r="G4854">
        <f>MONTH(Table1[[#This Row],[Order Date]])</f>
        <v>4</v>
      </c>
      <c r="H4854" s="1">
        <v>41741</v>
      </c>
      <c r="I4854">
        <v>26406</v>
      </c>
      <c r="J4854" t="s">
        <v>39</v>
      </c>
      <c r="K4854">
        <v>40</v>
      </c>
      <c r="L4854">
        <v>4.24</v>
      </c>
      <c r="M4854" s="2">
        <v>0.09</v>
      </c>
      <c r="N4854">
        <v>167.46</v>
      </c>
      <c r="O4854">
        <v>5.41</v>
      </c>
      <c r="P4854">
        <v>-134.297</v>
      </c>
      <c r="Q4854" s="2">
        <v>0.35</v>
      </c>
      <c r="R4854" t="s">
        <v>29</v>
      </c>
      <c r="S4854" t="s">
        <v>30</v>
      </c>
      <c r="T4854" t="s">
        <v>1746</v>
      </c>
      <c r="U4854" t="s">
        <v>67</v>
      </c>
      <c r="V4854" t="s">
        <v>68</v>
      </c>
      <c r="W4854">
        <v>3694</v>
      </c>
      <c r="X4854" s="1">
        <v>41744</v>
      </c>
      <c r="Y4854" t="s">
        <v>34</v>
      </c>
      <c r="Z4854" t="e" vm="11">
        <v>#VALUE!</v>
      </c>
      <c r="AA4854">
        <v>79907</v>
      </c>
      <c r="AB4854" t="e" cm="1" vm="2">
        <f t="array" ref="AB4854">_FV(Table1[[#This Row],[State]],"Country/region",TRUE)</f>
        <v>#VALUE!</v>
      </c>
    </row>
    <row r="4855" spans="1:28" x14ac:dyDescent="0.35">
      <c r="A4855" t="s">
        <v>2774</v>
      </c>
      <c r="B4855">
        <v>54</v>
      </c>
      <c r="C4855" t="s">
        <v>1702</v>
      </c>
      <c r="D4855" t="s">
        <v>38</v>
      </c>
      <c r="E4855">
        <f>YEAR(Table1[[#This Row],[Order Date]])</f>
        <v>2014</v>
      </c>
      <c r="F4855">
        <v>1</v>
      </c>
      <c r="G4855">
        <f>MONTH(Table1[[#This Row],[Order Date]])</f>
        <v>4</v>
      </c>
      <c r="H4855" s="1">
        <v>41742</v>
      </c>
      <c r="I4855">
        <v>4769</v>
      </c>
      <c r="J4855" t="s">
        <v>39</v>
      </c>
      <c r="K4855">
        <v>41</v>
      </c>
      <c r="L4855">
        <v>2.88</v>
      </c>
      <c r="M4855" s="2">
        <v>0.01</v>
      </c>
      <c r="N4855">
        <v>117.4</v>
      </c>
      <c r="O4855">
        <v>0.5</v>
      </c>
      <c r="P4855">
        <v>48.63</v>
      </c>
      <c r="Q4855" s="2">
        <v>0.36</v>
      </c>
      <c r="R4855" t="s">
        <v>29</v>
      </c>
      <c r="S4855" t="s">
        <v>30</v>
      </c>
      <c r="T4855" t="s">
        <v>1012</v>
      </c>
      <c r="U4855" t="s">
        <v>210</v>
      </c>
      <c r="V4855" t="s">
        <v>33</v>
      </c>
      <c r="W4855">
        <v>682</v>
      </c>
      <c r="X4855" s="1">
        <v>41743</v>
      </c>
      <c r="Y4855" t="s">
        <v>34</v>
      </c>
      <c r="Z4855" t="e" vm="15">
        <v>#VALUE!</v>
      </c>
      <c r="AA4855">
        <v>11580</v>
      </c>
      <c r="AB4855" t="e" cm="1" vm="2">
        <f t="array" ref="AB4855">_FV(Table1[[#This Row],[State]],"Country/region",TRUE)</f>
        <v>#VALUE!</v>
      </c>
    </row>
    <row r="4856" spans="1:28" x14ac:dyDescent="0.35">
      <c r="A4856" t="s">
        <v>478</v>
      </c>
      <c r="B4856">
        <v>54</v>
      </c>
      <c r="C4856" t="s">
        <v>3337</v>
      </c>
      <c r="D4856" t="s">
        <v>27</v>
      </c>
      <c r="E4856">
        <f>YEAR(Table1[[#This Row],[Order Date]])</f>
        <v>2014</v>
      </c>
      <c r="F4856">
        <v>1</v>
      </c>
      <c r="G4856">
        <f>MONTH(Table1[[#This Row],[Order Date]])</f>
        <v>4</v>
      </c>
      <c r="H4856" s="1">
        <v>41742</v>
      </c>
      <c r="I4856">
        <v>40803</v>
      </c>
      <c r="J4856" t="s">
        <v>47</v>
      </c>
      <c r="K4856">
        <v>35</v>
      </c>
      <c r="L4856">
        <v>300.98</v>
      </c>
      <c r="M4856" s="2">
        <v>0.04</v>
      </c>
      <c r="N4856">
        <v>10278.790000000001</v>
      </c>
      <c r="O4856">
        <v>64.73</v>
      </c>
      <c r="P4856">
        <v>1512.07</v>
      </c>
      <c r="Q4856" s="2">
        <v>0.56000000000000005</v>
      </c>
      <c r="R4856" t="s">
        <v>48</v>
      </c>
      <c r="S4856" t="s">
        <v>49</v>
      </c>
      <c r="T4856" t="s">
        <v>811</v>
      </c>
      <c r="U4856" t="s">
        <v>51</v>
      </c>
      <c r="V4856" t="s">
        <v>68</v>
      </c>
      <c r="W4856">
        <v>5745</v>
      </c>
      <c r="X4856" s="1">
        <v>41744</v>
      </c>
      <c r="Y4856" t="s">
        <v>53</v>
      </c>
      <c r="Z4856" t="e" vm="40">
        <v>#VALUE!</v>
      </c>
      <c r="AA4856">
        <v>67114</v>
      </c>
      <c r="AB4856" t="e" cm="1" vm="2">
        <f t="array" ref="AB4856">_FV(Table1[[#This Row],[State]],"Country/region",TRUE)</f>
        <v>#VALUE!</v>
      </c>
    </row>
    <row r="4857" spans="1:28" x14ac:dyDescent="0.35">
      <c r="A4857" t="s">
        <v>1002</v>
      </c>
      <c r="B4857">
        <v>54</v>
      </c>
      <c r="C4857" t="s">
        <v>1003</v>
      </c>
      <c r="D4857" t="s">
        <v>46</v>
      </c>
      <c r="E4857">
        <f>YEAR(Table1[[#This Row],[Order Date]])</f>
        <v>2014</v>
      </c>
      <c r="F4857">
        <v>1</v>
      </c>
      <c r="G4857">
        <f>MONTH(Table1[[#This Row],[Order Date]])</f>
        <v>4</v>
      </c>
      <c r="H4857" s="1">
        <v>41742</v>
      </c>
      <c r="I4857">
        <v>15780</v>
      </c>
      <c r="J4857" t="s">
        <v>58</v>
      </c>
      <c r="K4857">
        <v>19</v>
      </c>
      <c r="L4857">
        <v>3.78</v>
      </c>
      <c r="M4857" s="2">
        <v>0.03</v>
      </c>
      <c r="N4857">
        <v>71.77</v>
      </c>
      <c r="O4857">
        <v>0.71</v>
      </c>
      <c r="P4857">
        <v>22.71</v>
      </c>
      <c r="Q4857" s="2">
        <v>0.39</v>
      </c>
      <c r="R4857" t="s">
        <v>29</v>
      </c>
      <c r="S4857" t="s">
        <v>59</v>
      </c>
      <c r="T4857" t="s">
        <v>2526</v>
      </c>
      <c r="U4857" t="s">
        <v>232</v>
      </c>
      <c r="V4857" t="s">
        <v>68</v>
      </c>
      <c r="W4857">
        <v>2190</v>
      </c>
      <c r="X4857" s="1">
        <v>41744</v>
      </c>
      <c r="Y4857" t="s">
        <v>34</v>
      </c>
      <c r="Z4857" t="e" vm="25">
        <v>#VALUE!</v>
      </c>
      <c r="AA4857">
        <v>54481</v>
      </c>
      <c r="AB4857" t="e" cm="1" vm="2">
        <f t="array" ref="AB4857">_FV(Table1[[#This Row],[State]],"Country/region",TRUE)</f>
        <v>#VALUE!</v>
      </c>
    </row>
    <row r="4858" spans="1:28" x14ac:dyDescent="0.35">
      <c r="A4858" t="s">
        <v>2996</v>
      </c>
      <c r="B4858">
        <v>54</v>
      </c>
      <c r="C4858" t="s">
        <v>1978</v>
      </c>
      <c r="D4858" t="s">
        <v>38</v>
      </c>
      <c r="E4858">
        <f>YEAR(Table1[[#This Row],[Order Date]])</f>
        <v>2014</v>
      </c>
      <c r="F4858">
        <v>1</v>
      </c>
      <c r="G4858">
        <f>MONTH(Table1[[#This Row],[Order Date]])</f>
        <v>4</v>
      </c>
      <c r="H4858" s="1">
        <v>41742</v>
      </c>
      <c r="I4858">
        <v>11975</v>
      </c>
      <c r="J4858" t="s">
        <v>58</v>
      </c>
      <c r="K4858">
        <v>43</v>
      </c>
      <c r="L4858">
        <v>5.18</v>
      </c>
      <c r="M4858" s="2">
        <v>0.08</v>
      </c>
      <c r="N4858">
        <v>210.66</v>
      </c>
      <c r="O4858">
        <v>5.74</v>
      </c>
      <c r="P4858">
        <v>-145.7165</v>
      </c>
      <c r="Q4858" s="2">
        <v>0.36</v>
      </c>
      <c r="R4858" t="s">
        <v>29</v>
      </c>
      <c r="S4858" t="s">
        <v>30</v>
      </c>
      <c r="T4858" t="s">
        <v>536</v>
      </c>
      <c r="U4858" t="s">
        <v>67</v>
      </c>
      <c r="V4858" t="s">
        <v>33</v>
      </c>
      <c r="W4858">
        <v>1664</v>
      </c>
      <c r="X4858" s="1">
        <v>41744</v>
      </c>
      <c r="Y4858" t="s">
        <v>34</v>
      </c>
      <c r="Z4858" t="e" vm="1">
        <v>#VALUE!</v>
      </c>
      <c r="AA4858">
        <v>18504</v>
      </c>
      <c r="AB4858" t="e" cm="1" vm="2">
        <f t="array" ref="AB4858">_FV(Table1[[#This Row],[State]],"Country/region",TRUE)</f>
        <v>#VALUE!</v>
      </c>
    </row>
    <row r="4859" spans="1:28" x14ac:dyDescent="0.35">
      <c r="A4859" t="s">
        <v>478</v>
      </c>
      <c r="B4859">
        <v>54</v>
      </c>
      <c r="C4859" t="s">
        <v>3337</v>
      </c>
      <c r="D4859" t="s">
        <v>27</v>
      </c>
      <c r="E4859">
        <f>YEAR(Table1[[#This Row],[Order Date]])</f>
        <v>2014</v>
      </c>
      <c r="F4859">
        <v>1</v>
      </c>
      <c r="G4859">
        <f>MONTH(Table1[[#This Row],[Order Date]])</f>
        <v>4</v>
      </c>
      <c r="H4859" s="1">
        <v>41742</v>
      </c>
      <c r="I4859">
        <v>40803</v>
      </c>
      <c r="J4859" t="s">
        <v>47</v>
      </c>
      <c r="K4859">
        <v>22</v>
      </c>
      <c r="L4859">
        <v>3.8</v>
      </c>
      <c r="M4859" s="2">
        <v>0.08</v>
      </c>
      <c r="N4859">
        <v>83.02</v>
      </c>
      <c r="O4859">
        <v>1.49</v>
      </c>
      <c r="P4859">
        <v>9.2394999999999996</v>
      </c>
      <c r="Q4859" s="2">
        <v>0.38</v>
      </c>
      <c r="R4859" t="s">
        <v>29</v>
      </c>
      <c r="S4859" t="s">
        <v>30</v>
      </c>
      <c r="T4859" t="s">
        <v>738</v>
      </c>
      <c r="U4859" t="s">
        <v>67</v>
      </c>
      <c r="V4859" t="s">
        <v>68</v>
      </c>
      <c r="W4859">
        <v>5744</v>
      </c>
      <c r="X4859" s="1">
        <v>41747</v>
      </c>
      <c r="Y4859" t="s">
        <v>34</v>
      </c>
      <c r="Z4859" t="e" vm="40">
        <v>#VALUE!</v>
      </c>
      <c r="AA4859">
        <v>67114</v>
      </c>
      <c r="AB4859" t="e" cm="1" vm="2">
        <f t="array" ref="AB4859">_FV(Table1[[#This Row],[State]],"Country/region",TRUE)</f>
        <v>#VALUE!</v>
      </c>
    </row>
    <row r="4860" spans="1:28" x14ac:dyDescent="0.35">
      <c r="A4860" t="s">
        <v>1019</v>
      </c>
      <c r="B4860">
        <v>54</v>
      </c>
      <c r="C4860" t="s">
        <v>1263</v>
      </c>
      <c r="D4860" t="s">
        <v>57</v>
      </c>
      <c r="E4860">
        <f>YEAR(Table1[[#This Row],[Order Date]])</f>
        <v>2014</v>
      </c>
      <c r="F4860">
        <v>1</v>
      </c>
      <c r="G4860">
        <f>MONTH(Table1[[#This Row],[Order Date]])</f>
        <v>4</v>
      </c>
      <c r="H4860" s="1">
        <v>41743</v>
      </c>
      <c r="I4860">
        <v>9216</v>
      </c>
      <c r="J4860" t="s">
        <v>131</v>
      </c>
      <c r="K4860">
        <v>36</v>
      </c>
      <c r="L4860">
        <v>180.98</v>
      </c>
      <c r="M4860" s="2">
        <v>0.1</v>
      </c>
      <c r="N4860">
        <v>5977.63</v>
      </c>
      <c r="O4860">
        <v>55.24</v>
      </c>
      <c r="P4860">
        <v>-86.68</v>
      </c>
      <c r="Q4860" s="2">
        <v>0.56999999999999995</v>
      </c>
      <c r="R4860" t="s">
        <v>29</v>
      </c>
      <c r="S4860" t="s">
        <v>49</v>
      </c>
      <c r="T4860" t="s">
        <v>2666</v>
      </c>
      <c r="U4860" t="s">
        <v>214</v>
      </c>
      <c r="V4860" t="s">
        <v>68</v>
      </c>
      <c r="W4860">
        <v>1264</v>
      </c>
      <c r="X4860" s="1">
        <v>41745</v>
      </c>
      <c r="Y4860" t="s">
        <v>53</v>
      </c>
      <c r="Z4860" t="e" vm="38">
        <v>#VALUE!</v>
      </c>
      <c r="AA4860">
        <v>46321</v>
      </c>
      <c r="AB4860" t="e" cm="1" vm="2">
        <f t="array" ref="AB4860">_FV(Table1[[#This Row],[State]],"Country/region",TRUE)</f>
        <v>#VALUE!</v>
      </c>
    </row>
    <row r="4861" spans="1:28" x14ac:dyDescent="0.35">
      <c r="A4861" t="s">
        <v>315</v>
      </c>
      <c r="B4861">
        <v>54</v>
      </c>
      <c r="C4861" t="s">
        <v>316</v>
      </c>
      <c r="D4861" t="s">
        <v>57</v>
      </c>
      <c r="E4861">
        <f>YEAR(Table1[[#This Row],[Order Date]])</f>
        <v>2014</v>
      </c>
      <c r="F4861">
        <v>1</v>
      </c>
      <c r="G4861">
        <f>MONTH(Table1[[#This Row],[Order Date]])</f>
        <v>4</v>
      </c>
      <c r="H4861" s="1">
        <v>41744</v>
      </c>
      <c r="I4861">
        <v>21063</v>
      </c>
      <c r="J4861" t="s">
        <v>47</v>
      </c>
      <c r="K4861">
        <v>48</v>
      </c>
      <c r="L4861">
        <v>145.97999999999999</v>
      </c>
      <c r="M4861" s="2">
        <v>0</v>
      </c>
      <c r="N4861">
        <v>7339.24</v>
      </c>
      <c r="O4861">
        <v>51.92</v>
      </c>
      <c r="P4861">
        <v>-279.74</v>
      </c>
      <c r="Q4861" s="2">
        <v>0.69</v>
      </c>
      <c r="R4861" t="s">
        <v>48</v>
      </c>
      <c r="S4861" t="s">
        <v>73</v>
      </c>
      <c r="T4861" t="s">
        <v>1667</v>
      </c>
      <c r="U4861" t="s">
        <v>75</v>
      </c>
      <c r="V4861" t="s">
        <v>76</v>
      </c>
      <c r="W4861">
        <v>2917</v>
      </c>
      <c r="X4861" s="1">
        <v>41744</v>
      </c>
      <c r="Y4861" t="s">
        <v>53</v>
      </c>
      <c r="Z4861" t="e" vm="14">
        <v>#VALUE!</v>
      </c>
      <c r="AA4861">
        <v>33024</v>
      </c>
      <c r="AB4861" t="e" cm="1" vm="2">
        <f t="array" ref="AB4861">_FV(Table1[[#This Row],[State]],"Country/region",TRUE)</f>
        <v>#VALUE!</v>
      </c>
    </row>
    <row r="4862" spans="1:28" x14ac:dyDescent="0.35">
      <c r="A4862" t="s">
        <v>2262</v>
      </c>
      <c r="B4862">
        <v>54</v>
      </c>
      <c r="C4862" t="s">
        <v>2346</v>
      </c>
      <c r="D4862" t="s">
        <v>57</v>
      </c>
      <c r="E4862">
        <f>YEAR(Table1[[#This Row],[Order Date]])</f>
        <v>2014</v>
      </c>
      <c r="F4862">
        <v>1</v>
      </c>
      <c r="G4862">
        <f>MONTH(Table1[[#This Row],[Order Date]])</f>
        <v>4</v>
      </c>
      <c r="H4862" s="1">
        <v>41744</v>
      </c>
      <c r="I4862">
        <v>52293</v>
      </c>
      <c r="J4862" t="s">
        <v>28</v>
      </c>
      <c r="K4862">
        <v>4</v>
      </c>
      <c r="L4862">
        <v>6.48</v>
      </c>
      <c r="M4862" s="2">
        <v>0.08</v>
      </c>
      <c r="N4862">
        <v>31.14</v>
      </c>
      <c r="O4862">
        <v>5.86</v>
      </c>
      <c r="P4862">
        <v>-14.59</v>
      </c>
      <c r="Q4862" s="2">
        <v>0.36</v>
      </c>
      <c r="R4862" t="s">
        <v>29</v>
      </c>
      <c r="S4862" t="s">
        <v>30</v>
      </c>
      <c r="T4862" t="s">
        <v>3345</v>
      </c>
      <c r="U4862" t="s">
        <v>61</v>
      </c>
      <c r="V4862" t="s">
        <v>52</v>
      </c>
      <c r="W4862">
        <v>7341</v>
      </c>
      <c r="X4862" s="1">
        <v>41745</v>
      </c>
      <c r="Y4862" t="s">
        <v>34</v>
      </c>
      <c r="Z4862" t="e" vm="8">
        <v>#VALUE!</v>
      </c>
      <c r="AA4862">
        <v>97068</v>
      </c>
      <c r="AB4862" t="e" cm="1" vm="2">
        <f t="array" ref="AB4862">_FV(Table1[[#This Row],[State]],"Country/region",TRUE)</f>
        <v>#VALUE!</v>
      </c>
    </row>
    <row r="4863" spans="1:28" x14ac:dyDescent="0.35">
      <c r="A4863" t="s">
        <v>1675</v>
      </c>
      <c r="B4863">
        <v>54</v>
      </c>
      <c r="C4863" t="s">
        <v>1220</v>
      </c>
      <c r="D4863" t="s">
        <v>46</v>
      </c>
      <c r="E4863">
        <f>YEAR(Table1[[#This Row],[Order Date]])</f>
        <v>2014</v>
      </c>
      <c r="F4863">
        <v>1</v>
      </c>
      <c r="G4863">
        <f>MONTH(Table1[[#This Row],[Order Date]])</f>
        <v>4</v>
      </c>
      <c r="H4863" s="1">
        <v>41744</v>
      </c>
      <c r="I4863">
        <v>21444</v>
      </c>
      <c r="J4863" t="s">
        <v>131</v>
      </c>
      <c r="K4863">
        <v>17</v>
      </c>
      <c r="L4863">
        <v>2.1</v>
      </c>
      <c r="M4863" s="2">
        <v>0.09</v>
      </c>
      <c r="N4863">
        <v>34.159999999999997</v>
      </c>
      <c r="O4863">
        <v>0.7</v>
      </c>
      <c r="P4863">
        <v>-2.29</v>
      </c>
      <c r="Q4863" s="2">
        <v>0.56999999999999995</v>
      </c>
      <c r="R4863" t="s">
        <v>29</v>
      </c>
      <c r="S4863" t="s">
        <v>59</v>
      </c>
      <c r="T4863" t="s">
        <v>161</v>
      </c>
      <c r="U4863" t="s">
        <v>88</v>
      </c>
      <c r="V4863" t="s">
        <v>76</v>
      </c>
      <c r="W4863">
        <v>2966</v>
      </c>
      <c r="X4863" s="1">
        <v>41745</v>
      </c>
      <c r="Y4863" t="s">
        <v>34</v>
      </c>
      <c r="Z4863" t="e" vm="14">
        <v>#VALUE!</v>
      </c>
      <c r="AA4863">
        <v>34639</v>
      </c>
      <c r="AB4863" t="e" cm="1" vm="2">
        <f t="array" ref="AB4863">_FV(Table1[[#This Row],[State]],"Country/region",TRUE)</f>
        <v>#VALUE!</v>
      </c>
    </row>
    <row r="4864" spans="1:28" x14ac:dyDescent="0.35">
      <c r="A4864" t="s">
        <v>3341</v>
      </c>
      <c r="B4864">
        <v>54</v>
      </c>
      <c r="C4864" t="s">
        <v>2402</v>
      </c>
      <c r="D4864" t="s">
        <v>27</v>
      </c>
      <c r="E4864">
        <f>YEAR(Table1[[#This Row],[Order Date]])</f>
        <v>2014</v>
      </c>
      <c r="F4864">
        <v>1</v>
      </c>
      <c r="G4864">
        <f>MONTH(Table1[[#This Row],[Order Date]])</f>
        <v>4</v>
      </c>
      <c r="H4864" s="1">
        <v>41744</v>
      </c>
      <c r="I4864">
        <v>24646</v>
      </c>
      <c r="J4864" t="s">
        <v>39</v>
      </c>
      <c r="K4864">
        <v>46</v>
      </c>
      <c r="L4864">
        <v>15.67</v>
      </c>
      <c r="M4864" s="2">
        <v>0.09</v>
      </c>
      <c r="N4864">
        <v>662.51</v>
      </c>
      <c r="O4864">
        <v>1.39</v>
      </c>
      <c r="P4864">
        <v>293.32</v>
      </c>
      <c r="Q4864" s="2">
        <v>0.38</v>
      </c>
      <c r="R4864" t="s">
        <v>29</v>
      </c>
      <c r="S4864" t="s">
        <v>30</v>
      </c>
      <c r="T4864" t="s">
        <v>1476</v>
      </c>
      <c r="U4864" t="s">
        <v>267</v>
      </c>
      <c r="V4864" t="s">
        <v>76</v>
      </c>
      <c r="W4864">
        <v>3460</v>
      </c>
      <c r="X4864" s="1">
        <v>41745</v>
      </c>
      <c r="Y4864" t="s">
        <v>34</v>
      </c>
      <c r="Z4864" t="e" vm="31">
        <v>#VALUE!</v>
      </c>
      <c r="AA4864">
        <v>37604</v>
      </c>
      <c r="AB4864" t="e" cm="1" vm="2">
        <f t="array" ref="AB4864">_FV(Table1[[#This Row],[State]],"Country/region",TRUE)</f>
        <v>#VALUE!</v>
      </c>
    </row>
    <row r="4865" spans="1:28" x14ac:dyDescent="0.35">
      <c r="A4865" t="s">
        <v>2467</v>
      </c>
      <c r="B4865">
        <v>54</v>
      </c>
      <c r="C4865" t="s">
        <v>2237</v>
      </c>
      <c r="D4865" t="s">
        <v>38</v>
      </c>
      <c r="E4865">
        <f>YEAR(Table1[[#This Row],[Order Date]])</f>
        <v>2014</v>
      </c>
      <c r="F4865">
        <v>1</v>
      </c>
      <c r="G4865">
        <f>MONTH(Table1[[#This Row],[Order Date]])</f>
        <v>4</v>
      </c>
      <c r="H4865" s="1">
        <v>41744</v>
      </c>
      <c r="I4865">
        <v>29510</v>
      </c>
      <c r="J4865" t="s">
        <v>58</v>
      </c>
      <c r="K4865">
        <v>22</v>
      </c>
      <c r="L4865">
        <v>260.98</v>
      </c>
      <c r="M4865" s="2">
        <v>0.01</v>
      </c>
      <c r="N4865">
        <v>6123.94</v>
      </c>
      <c r="O4865">
        <v>41.91</v>
      </c>
      <c r="P4865">
        <v>1292.44</v>
      </c>
      <c r="Q4865" s="2">
        <v>0.59</v>
      </c>
      <c r="R4865" t="s">
        <v>48</v>
      </c>
      <c r="S4865" t="s">
        <v>73</v>
      </c>
      <c r="T4865" t="s">
        <v>1908</v>
      </c>
      <c r="U4865" t="s">
        <v>154</v>
      </c>
      <c r="V4865" t="s">
        <v>68</v>
      </c>
      <c r="W4865">
        <v>4164</v>
      </c>
      <c r="X4865" s="1">
        <v>41746</v>
      </c>
      <c r="Y4865" t="s">
        <v>53</v>
      </c>
      <c r="Z4865" t="e" vm="16">
        <v>#VALUE!</v>
      </c>
      <c r="AA4865">
        <v>62901</v>
      </c>
      <c r="AB4865" t="e" cm="1" vm="2">
        <f t="array" ref="AB4865">_FV(Table1[[#This Row],[State]],"Country/region",TRUE)</f>
        <v>#VALUE!</v>
      </c>
    </row>
    <row r="4866" spans="1:28" x14ac:dyDescent="0.35">
      <c r="A4866" t="s">
        <v>3341</v>
      </c>
      <c r="B4866">
        <v>54</v>
      </c>
      <c r="C4866" t="s">
        <v>2402</v>
      </c>
      <c r="D4866" t="s">
        <v>27</v>
      </c>
      <c r="E4866">
        <f>YEAR(Table1[[#This Row],[Order Date]])</f>
        <v>2014</v>
      </c>
      <c r="F4866">
        <v>1</v>
      </c>
      <c r="G4866">
        <f>MONTH(Table1[[#This Row],[Order Date]])</f>
        <v>4</v>
      </c>
      <c r="H4866" s="1">
        <v>41744</v>
      </c>
      <c r="I4866">
        <v>24646</v>
      </c>
      <c r="J4866" t="s">
        <v>39</v>
      </c>
      <c r="K4866">
        <v>21</v>
      </c>
      <c r="L4866">
        <v>2.88</v>
      </c>
      <c r="M4866" s="2">
        <v>0</v>
      </c>
      <c r="N4866">
        <v>61.18</v>
      </c>
      <c r="O4866">
        <v>0.7</v>
      </c>
      <c r="P4866">
        <v>6.85</v>
      </c>
      <c r="Q4866" s="2">
        <v>0.56000000000000005</v>
      </c>
      <c r="R4866" t="s">
        <v>29</v>
      </c>
      <c r="S4866" t="s">
        <v>59</v>
      </c>
      <c r="T4866" t="s">
        <v>419</v>
      </c>
      <c r="U4866" t="s">
        <v>88</v>
      </c>
      <c r="V4866" t="s">
        <v>76</v>
      </c>
      <c r="W4866">
        <v>3461</v>
      </c>
      <c r="X4866" s="1">
        <v>41746</v>
      </c>
      <c r="Y4866" t="s">
        <v>34</v>
      </c>
      <c r="Z4866" t="e" vm="31">
        <v>#VALUE!</v>
      </c>
      <c r="AA4866">
        <v>37604</v>
      </c>
      <c r="AB4866" t="e" cm="1" vm="2">
        <f t="array" ref="AB4866">_FV(Table1[[#This Row],[State]],"Country/region",TRUE)</f>
        <v>#VALUE!</v>
      </c>
    </row>
    <row r="4867" spans="1:28" x14ac:dyDescent="0.35">
      <c r="A4867" t="s">
        <v>315</v>
      </c>
      <c r="B4867">
        <v>54</v>
      </c>
      <c r="C4867" t="s">
        <v>316</v>
      </c>
      <c r="D4867" t="s">
        <v>57</v>
      </c>
      <c r="E4867">
        <f>YEAR(Table1[[#This Row],[Order Date]])</f>
        <v>2014</v>
      </c>
      <c r="F4867">
        <v>1</v>
      </c>
      <c r="G4867">
        <f>MONTH(Table1[[#This Row],[Order Date]])</f>
        <v>4</v>
      </c>
      <c r="H4867" s="1">
        <v>41744</v>
      </c>
      <c r="I4867">
        <v>21063</v>
      </c>
      <c r="J4867" t="s">
        <v>47</v>
      </c>
      <c r="K4867">
        <v>49</v>
      </c>
      <c r="L4867">
        <v>7.08</v>
      </c>
      <c r="M4867" s="2">
        <v>0</v>
      </c>
      <c r="N4867">
        <v>377.02</v>
      </c>
      <c r="O4867">
        <v>2.35</v>
      </c>
      <c r="P4867">
        <v>84.66</v>
      </c>
      <c r="Q4867" s="2">
        <v>0.47</v>
      </c>
      <c r="R4867" t="s">
        <v>29</v>
      </c>
      <c r="S4867" t="s">
        <v>59</v>
      </c>
      <c r="T4867" t="s">
        <v>1275</v>
      </c>
      <c r="U4867" t="s">
        <v>88</v>
      </c>
      <c r="V4867" t="s">
        <v>76</v>
      </c>
      <c r="W4867">
        <v>2916</v>
      </c>
      <c r="X4867" s="1">
        <v>41748</v>
      </c>
      <c r="Y4867" t="s">
        <v>34</v>
      </c>
      <c r="Z4867" t="e" vm="14">
        <v>#VALUE!</v>
      </c>
      <c r="AA4867">
        <v>33024</v>
      </c>
      <c r="AB4867" t="e" cm="1" vm="2">
        <f t="array" ref="AB4867">_FV(Table1[[#This Row],[State]],"Country/region",TRUE)</f>
        <v>#VALUE!</v>
      </c>
    </row>
    <row r="4868" spans="1:28" x14ac:dyDescent="0.35">
      <c r="A4868" t="s">
        <v>449</v>
      </c>
      <c r="B4868">
        <v>54</v>
      </c>
      <c r="C4868" t="s">
        <v>252</v>
      </c>
      <c r="D4868" t="s">
        <v>46</v>
      </c>
      <c r="E4868">
        <f>YEAR(Table1[[#This Row],[Order Date]])</f>
        <v>2014</v>
      </c>
      <c r="F4868">
        <v>1</v>
      </c>
      <c r="G4868">
        <f>MONTH(Table1[[#This Row],[Order Date]])</f>
        <v>4</v>
      </c>
      <c r="H4868" s="1">
        <v>41745</v>
      </c>
      <c r="I4868">
        <v>47367</v>
      </c>
      <c r="J4868" t="s">
        <v>131</v>
      </c>
      <c r="K4868">
        <v>7</v>
      </c>
      <c r="L4868">
        <v>3.8</v>
      </c>
      <c r="M4868" s="2">
        <v>0.06</v>
      </c>
      <c r="N4868">
        <v>27.99</v>
      </c>
      <c r="O4868">
        <v>1.49</v>
      </c>
      <c r="P4868">
        <v>-0.17249999999999999</v>
      </c>
      <c r="Q4868" s="2">
        <v>0.38</v>
      </c>
      <c r="R4868" t="s">
        <v>29</v>
      </c>
      <c r="S4868" t="s">
        <v>30</v>
      </c>
      <c r="T4868" t="s">
        <v>738</v>
      </c>
      <c r="U4868" t="s">
        <v>67</v>
      </c>
      <c r="V4868" t="s">
        <v>68</v>
      </c>
      <c r="W4868">
        <v>6658</v>
      </c>
      <c r="X4868" s="1">
        <v>41745</v>
      </c>
      <c r="Y4868" t="s">
        <v>34</v>
      </c>
      <c r="Z4868" t="e" vm="12">
        <v>#VALUE!</v>
      </c>
      <c r="AA4868">
        <v>51106</v>
      </c>
      <c r="AB4868" t="e" cm="1" vm="2">
        <f t="array" ref="AB4868">_FV(Table1[[#This Row],[State]],"Country/region",TRUE)</f>
        <v>#VALUE!</v>
      </c>
    </row>
    <row r="4869" spans="1:28" x14ac:dyDescent="0.35">
      <c r="A4869" t="s">
        <v>449</v>
      </c>
      <c r="B4869">
        <v>54</v>
      </c>
      <c r="C4869" t="s">
        <v>252</v>
      </c>
      <c r="D4869" t="s">
        <v>46</v>
      </c>
      <c r="E4869">
        <f>YEAR(Table1[[#This Row],[Order Date]])</f>
        <v>2014</v>
      </c>
      <c r="F4869">
        <v>1</v>
      </c>
      <c r="G4869">
        <f>MONTH(Table1[[#This Row],[Order Date]])</f>
        <v>4</v>
      </c>
      <c r="H4869" s="1">
        <v>41745</v>
      </c>
      <c r="I4869">
        <v>47367</v>
      </c>
      <c r="J4869" t="s">
        <v>131</v>
      </c>
      <c r="K4869">
        <v>6</v>
      </c>
      <c r="L4869">
        <v>3.69</v>
      </c>
      <c r="M4869" s="2">
        <v>0.08</v>
      </c>
      <c r="N4869">
        <v>21.07</v>
      </c>
      <c r="O4869">
        <v>0.5</v>
      </c>
      <c r="P4869">
        <v>2.2799999999999998</v>
      </c>
      <c r="Q4869" s="2">
        <v>0.38</v>
      </c>
      <c r="R4869" t="s">
        <v>29</v>
      </c>
      <c r="S4869" t="s">
        <v>30</v>
      </c>
      <c r="T4869" t="s">
        <v>2835</v>
      </c>
      <c r="U4869" t="s">
        <v>210</v>
      </c>
      <c r="V4869" t="s">
        <v>68</v>
      </c>
      <c r="W4869">
        <v>6659</v>
      </c>
      <c r="X4869" s="1">
        <v>41746</v>
      </c>
      <c r="Y4869" t="s">
        <v>34</v>
      </c>
      <c r="Z4869" t="e" vm="12">
        <v>#VALUE!</v>
      </c>
      <c r="AA4869">
        <v>51106</v>
      </c>
      <c r="AB4869" t="e" cm="1" vm="2">
        <f t="array" ref="AB4869">_FV(Table1[[#This Row],[State]],"Country/region",TRUE)</f>
        <v>#VALUE!</v>
      </c>
    </row>
    <row r="4870" spans="1:28" x14ac:dyDescent="0.35">
      <c r="A4870" t="s">
        <v>730</v>
      </c>
      <c r="B4870">
        <v>54</v>
      </c>
      <c r="C4870" t="s">
        <v>691</v>
      </c>
      <c r="D4870" t="s">
        <v>38</v>
      </c>
      <c r="E4870">
        <f>YEAR(Table1[[#This Row],[Order Date]])</f>
        <v>2014</v>
      </c>
      <c r="F4870">
        <v>1</v>
      </c>
      <c r="G4870">
        <f>MONTH(Table1[[#This Row],[Order Date]])</f>
        <v>4</v>
      </c>
      <c r="H4870" s="1">
        <v>41745</v>
      </c>
      <c r="I4870">
        <v>41157</v>
      </c>
      <c r="J4870" t="s">
        <v>131</v>
      </c>
      <c r="K4870">
        <v>39</v>
      </c>
      <c r="L4870">
        <v>107.53</v>
      </c>
      <c r="M4870" s="2">
        <v>0.09</v>
      </c>
      <c r="N4870">
        <v>3854.4</v>
      </c>
      <c r="O4870">
        <v>5.81</v>
      </c>
      <c r="P4870">
        <v>1116.98</v>
      </c>
      <c r="Q4870" s="2">
        <v>0.65</v>
      </c>
      <c r="R4870" t="s">
        <v>48</v>
      </c>
      <c r="S4870" t="s">
        <v>80</v>
      </c>
      <c r="T4870" t="s">
        <v>890</v>
      </c>
      <c r="U4870" t="s">
        <v>82</v>
      </c>
      <c r="V4870" t="s">
        <v>52</v>
      </c>
      <c r="W4870">
        <v>5804</v>
      </c>
      <c r="X4870" s="1">
        <v>41747</v>
      </c>
      <c r="Y4870" t="s">
        <v>34</v>
      </c>
      <c r="Z4870" t="e" vm="4">
        <v>#VALUE!</v>
      </c>
      <c r="AA4870">
        <v>92627</v>
      </c>
      <c r="AB4870" t="e" cm="1" vm="2">
        <f t="array" ref="AB4870">_FV(Table1[[#This Row],[State]],"Country/region",TRUE)</f>
        <v>#VALUE!</v>
      </c>
    </row>
    <row r="4871" spans="1:28" x14ac:dyDescent="0.35">
      <c r="A4871" t="s">
        <v>1142</v>
      </c>
      <c r="B4871">
        <v>54</v>
      </c>
      <c r="C4871" t="s">
        <v>2235</v>
      </c>
      <c r="D4871" t="s">
        <v>46</v>
      </c>
      <c r="E4871">
        <f>YEAR(Table1[[#This Row],[Order Date]])</f>
        <v>2014</v>
      </c>
      <c r="F4871">
        <v>1</v>
      </c>
      <c r="G4871">
        <f>MONTH(Table1[[#This Row],[Order Date]])</f>
        <v>4</v>
      </c>
      <c r="H4871" s="1">
        <v>41745</v>
      </c>
      <c r="I4871">
        <v>45248</v>
      </c>
      <c r="J4871" t="s">
        <v>131</v>
      </c>
      <c r="K4871">
        <v>38</v>
      </c>
      <c r="L4871">
        <v>3.95</v>
      </c>
      <c r="M4871" s="2">
        <v>0.05</v>
      </c>
      <c r="N4871">
        <v>154.85</v>
      </c>
      <c r="O4871">
        <v>5.13</v>
      </c>
      <c r="P4871">
        <v>-136.55000000000001</v>
      </c>
      <c r="Q4871" s="2">
        <v>0.59</v>
      </c>
      <c r="R4871" t="s">
        <v>29</v>
      </c>
      <c r="S4871" t="s">
        <v>30</v>
      </c>
      <c r="T4871" t="s">
        <v>2185</v>
      </c>
      <c r="U4871" t="s">
        <v>214</v>
      </c>
      <c r="V4871" t="s">
        <v>68</v>
      </c>
      <c r="W4871">
        <v>6374</v>
      </c>
      <c r="X4871" s="1">
        <v>41747</v>
      </c>
      <c r="Y4871" t="s">
        <v>34</v>
      </c>
      <c r="Z4871" t="e" vm="5">
        <v>#VALUE!</v>
      </c>
      <c r="AA4871">
        <v>55124</v>
      </c>
      <c r="AB4871" t="e" cm="1" vm="2">
        <f t="array" ref="AB4871">_FV(Table1[[#This Row],[State]],"Country/region",TRUE)</f>
        <v>#VALUE!</v>
      </c>
    </row>
    <row r="4872" spans="1:28" x14ac:dyDescent="0.35">
      <c r="A4872" t="s">
        <v>1142</v>
      </c>
      <c r="B4872">
        <v>54</v>
      </c>
      <c r="C4872" t="s">
        <v>2235</v>
      </c>
      <c r="D4872" t="s">
        <v>46</v>
      </c>
      <c r="E4872">
        <f>YEAR(Table1[[#This Row],[Order Date]])</f>
        <v>2014</v>
      </c>
      <c r="F4872">
        <v>1</v>
      </c>
      <c r="G4872">
        <f>MONTH(Table1[[#This Row],[Order Date]])</f>
        <v>4</v>
      </c>
      <c r="H4872" s="1">
        <v>41745</v>
      </c>
      <c r="I4872">
        <v>45248</v>
      </c>
      <c r="J4872" t="s">
        <v>131</v>
      </c>
      <c r="K4872">
        <v>32</v>
      </c>
      <c r="L4872">
        <v>195.99</v>
      </c>
      <c r="M4872" s="2">
        <v>0.1</v>
      </c>
      <c r="N4872">
        <v>4941.7725</v>
      </c>
      <c r="O4872">
        <v>8.99</v>
      </c>
      <c r="P4872">
        <v>704.88900000000001</v>
      </c>
      <c r="Q4872" s="2">
        <v>0.6</v>
      </c>
      <c r="R4872" t="s">
        <v>96</v>
      </c>
      <c r="S4872" t="s">
        <v>30</v>
      </c>
      <c r="T4872" t="s">
        <v>839</v>
      </c>
      <c r="U4872" t="s">
        <v>105</v>
      </c>
      <c r="V4872" t="s">
        <v>68</v>
      </c>
      <c r="W4872">
        <v>6375</v>
      </c>
      <c r="X4872" s="1">
        <v>41747</v>
      </c>
      <c r="Y4872" t="s">
        <v>34</v>
      </c>
      <c r="Z4872" t="e" vm="5">
        <v>#VALUE!</v>
      </c>
      <c r="AA4872">
        <v>55124</v>
      </c>
      <c r="AB4872" t="e" cm="1" vm="2">
        <f t="array" ref="AB4872">_FV(Table1[[#This Row],[State]],"Country/region",TRUE)</f>
        <v>#VALUE!</v>
      </c>
    </row>
    <row r="4873" spans="1:28" x14ac:dyDescent="0.35">
      <c r="A4873" t="s">
        <v>870</v>
      </c>
      <c r="B4873">
        <v>54</v>
      </c>
      <c r="C4873" t="s">
        <v>3315</v>
      </c>
      <c r="D4873" t="s">
        <v>38</v>
      </c>
      <c r="E4873">
        <f>YEAR(Table1[[#This Row],[Order Date]])</f>
        <v>2014</v>
      </c>
      <c r="F4873">
        <v>1</v>
      </c>
      <c r="G4873">
        <f>MONTH(Table1[[#This Row],[Order Date]])</f>
        <v>4</v>
      </c>
      <c r="H4873" s="1">
        <v>41745</v>
      </c>
      <c r="I4873">
        <v>40770</v>
      </c>
      <c r="J4873" t="s">
        <v>47</v>
      </c>
      <c r="K4873">
        <v>19</v>
      </c>
      <c r="L4873">
        <v>11.33</v>
      </c>
      <c r="M4873" s="2">
        <v>0.09</v>
      </c>
      <c r="N4873">
        <v>217.69</v>
      </c>
      <c r="O4873">
        <v>6.12</v>
      </c>
      <c r="P4873">
        <v>-11.66</v>
      </c>
      <c r="Q4873" s="2">
        <v>0.42</v>
      </c>
      <c r="R4873" t="s">
        <v>29</v>
      </c>
      <c r="S4873" t="s">
        <v>80</v>
      </c>
      <c r="T4873" t="s">
        <v>1169</v>
      </c>
      <c r="U4873" t="s">
        <v>214</v>
      </c>
      <c r="V4873" t="s">
        <v>52</v>
      </c>
      <c r="W4873">
        <v>5737</v>
      </c>
      <c r="X4873" s="1">
        <v>41750</v>
      </c>
      <c r="Y4873" t="s">
        <v>34</v>
      </c>
      <c r="Z4873" t="e" vm="8">
        <v>#VALUE!</v>
      </c>
      <c r="AA4873">
        <v>97301</v>
      </c>
      <c r="AB4873" t="e" cm="1" vm="2">
        <f t="array" ref="AB4873">_FV(Table1[[#This Row],[State]],"Country/region",TRUE)</f>
        <v>#VALUE!</v>
      </c>
    </row>
    <row r="4874" spans="1:28" x14ac:dyDescent="0.35">
      <c r="A4874" t="s">
        <v>108</v>
      </c>
      <c r="B4874">
        <v>54</v>
      </c>
      <c r="C4874" t="s">
        <v>109</v>
      </c>
      <c r="D4874" t="s">
        <v>38</v>
      </c>
      <c r="E4874">
        <f>YEAR(Table1[[#This Row],[Order Date]])</f>
        <v>2014</v>
      </c>
      <c r="F4874">
        <v>1</v>
      </c>
      <c r="G4874">
        <f>MONTH(Table1[[#This Row],[Order Date]])</f>
        <v>4</v>
      </c>
      <c r="H4874" s="1">
        <v>41746</v>
      </c>
      <c r="I4874">
        <v>38530</v>
      </c>
      <c r="J4874" t="s">
        <v>58</v>
      </c>
      <c r="K4874">
        <v>13</v>
      </c>
      <c r="L4874">
        <v>49.43</v>
      </c>
      <c r="M4874" s="2">
        <v>0.05</v>
      </c>
      <c r="N4874">
        <v>642.66</v>
      </c>
      <c r="O4874">
        <v>19.989999999999998</v>
      </c>
      <c r="P4874">
        <v>-82.35</v>
      </c>
      <c r="Q4874" s="2">
        <v>0.56999999999999995</v>
      </c>
      <c r="R4874" t="s">
        <v>29</v>
      </c>
      <c r="S4874" t="s">
        <v>30</v>
      </c>
      <c r="T4874" t="s">
        <v>1974</v>
      </c>
      <c r="U4874" t="s">
        <v>214</v>
      </c>
      <c r="V4874" t="s">
        <v>68</v>
      </c>
      <c r="W4874">
        <v>5423</v>
      </c>
      <c r="X4874" s="1">
        <v>41746</v>
      </c>
      <c r="Y4874" t="s">
        <v>34</v>
      </c>
      <c r="Z4874" t="e" vm="11">
        <v>#VALUE!</v>
      </c>
      <c r="AA4874">
        <v>77803</v>
      </c>
      <c r="AB4874" t="e" cm="1" vm="2">
        <f t="array" ref="AB4874">_FV(Table1[[#This Row],[State]],"Country/region",TRUE)</f>
        <v>#VALUE!</v>
      </c>
    </row>
    <row r="4875" spans="1:28" x14ac:dyDescent="0.35">
      <c r="A4875" t="s">
        <v>3242</v>
      </c>
      <c r="B4875">
        <v>54</v>
      </c>
      <c r="C4875" t="s">
        <v>109</v>
      </c>
      <c r="D4875" t="s">
        <v>38</v>
      </c>
      <c r="E4875">
        <f>YEAR(Table1[[#This Row],[Order Date]])</f>
        <v>2014</v>
      </c>
      <c r="F4875">
        <v>1</v>
      </c>
      <c r="G4875">
        <f>MONTH(Table1[[#This Row],[Order Date]])</f>
        <v>4</v>
      </c>
      <c r="H4875" s="1">
        <v>41746</v>
      </c>
      <c r="I4875">
        <v>38530</v>
      </c>
      <c r="J4875" t="s">
        <v>58</v>
      </c>
      <c r="K4875">
        <v>47</v>
      </c>
      <c r="L4875">
        <v>40.98</v>
      </c>
      <c r="M4875" s="2">
        <v>0.03</v>
      </c>
      <c r="N4875">
        <v>1980.37</v>
      </c>
      <c r="O4875">
        <v>2.99</v>
      </c>
      <c r="P4875">
        <v>904.82500000000005</v>
      </c>
      <c r="Q4875" s="2">
        <v>0.36</v>
      </c>
      <c r="R4875" t="s">
        <v>29</v>
      </c>
      <c r="S4875" t="s">
        <v>30</v>
      </c>
      <c r="T4875" t="s">
        <v>66</v>
      </c>
      <c r="U4875" t="s">
        <v>67</v>
      </c>
      <c r="V4875" t="s">
        <v>68</v>
      </c>
      <c r="W4875">
        <v>5422</v>
      </c>
      <c r="X4875" s="1">
        <v>41746</v>
      </c>
      <c r="Y4875" t="s">
        <v>34</v>
      </c>
      <c r="Z4875" t="e" vm="11">
        <v>#VALUE!</v>
      </c>
      <c r="AA4875">
        <v>78521</v>
      </c>
      <c r="AB4875" t="e" cm="1" vm="2">
        <f t="array" ref="AB4875">_FV(Table1[[#This Row],[State]],"Country/region",TRUE)</f>
        <v>#VALUE!</v>
      </c>
    </row>
    <row r="4876" spans="1:28" x14ac:dyDescent="0.35">
      <c r="A4876" t="s">
        <v>2460</v>
      </c>
      <c r="B4876">
        <v>54</v>
      </c>
      <c r="C4876" t="s">
        <v>2461</v>
      </c>
      <c r="D4876" t="s">
        <v>46</v>
      </c>
      <c r="E4876">
        <f>YEAR(Table1[[#This Row],[Order Date]])</f>
        <v>2014</v>
      </c>
      <c r="F4876">
        <v>1</v>
      </c>
      <c r="G4876">
        <f>MONTH(Table1[[#This Row],[Order Date]])</f>
        <v>4</v>
      </c>
      <c r="H4876" s="1">
        <v>41746</v>
      </c>
      <c r="I4876">
        <v>39492</v>
      </c>
      <c r="J4876" t="s">
        <v>39</v>
      </c>
      <c r="K4876">
        <v>40</v>
      </c>
      <c r="L4876">
        <v>4.28</v>
      </c>
      <c r="M4876" s="2">
        <v>0.08</v>
      </c>
      <c r="N4876">
        <v>169.48</v>
      </c>
      <c r="O4876">
        <v>5.68</v>
      </c>
      <c r="P4876">
        <v>-134.76</v>
      </c>
      <c r="Q4876" s="2">
        <v>0.4</v>
      </c>
      <c r="R4876" t="s">
        <v>29</v>
      </c>
      <c r="S4876" t="s">
        <v>30</v>
      </c>
      <c r="T4876" t="s">
        <v>2574</v>
      </c>
      <c r="U4876" t="s">
        <v>61</v>
      </c>
      <c r="V4876" t="s">
        <v>33</v>
      </c>
      <c r="W4876">
        <v>5576</v>
      </c>
      <c r="X4876" s="1">
        <v>41748</v>
      </c>
      <c r="Y4876" t="s">
        <v>34</v>
      </c>
      <c r="Z4876" t="e" vm="43">
        <v>#VALUE!</v>
      </c>
      <c r="AA4876">
        <v>25705</v>
      </c>
      <c r="AB4876" t="e" cm="1" vm="2">
        <f t="array" ref="AB4876">_FV(Table1[[#This Row],[State]],"Country/region",TRUE)</f>
        <v>#VALUE!</v>
      </c>
    </row>
    <row r="4877" spans="1:28" x14ac:dyDescent="0.35">
      <c r="A4877" t="s">
        <v>1309</v>
      </c>
      <c r="B4877">
        <v>54</v>
      </c>
      <c r="C4877" t="s">
        <v>1310</v>
      </c>
      <c r="D4877" t="s">
        <v>46</v>
      </c>
      <c r="E4877">
        <f>YEAR(Table1[[#This Row],[Order Date]])</f>
        <v>2014</v>
      </c>
      <c r="F4877">
        <v>1</v>
      </c>
      <c r="G4877">
        <f>MONTH(Table1[[#This Row],[Order Date]])</f>
        <v>4</v>
      </c>
      <c r="H4877" s="1">
        <v>41746</v>
      </c>
      <c r="I4877">
        <v>29639</v>
      </c>
      <c r="J4877" t="s">
        <v>58</v>
      </c>
      <c r="K4877">
        <v>8</v>
      </c>
      <c r="L4877">
        <v>2.6</v>
      </c>
      <c r="M4877" s="2">
        <v>0.04</v>
      </c>
      <c r="N4877">
        <v>22.37</v>
      </c>
      <c r="O4877">
        <v>2.4</v>
      </c>
      <c r="P4877">
        <v>-14.09</v>
      </c>
      <c r="Q4877" s="2">
        <v>0.57999999999999996</v>
      </c>
      <c r="R4877" t="s">
        <v>29</v>
      </c>
      <c r="S4877" t="s">
        <v>59</v>
      </c>
      <c r="T4877" t="s">
        <v>238</v>
      </c>
      <c r="U4877" t="s">
        <v>88</v>
      </c>
      <c r="V4877" t="s">
        <v>76</v>
      </c>
      <c r="W4877">
        <v>4177</v>
      </c>
      <c r="X4877" s="1">
        <v>41748</v>
      </c>
      <c r="Y4877" t="s">
        <v>34</v>
      </c>
      <c r="Z4877" t="e" vm="44">
        <v>#VALUE!</v>
      </c>
      <c r="AA4877">
        <v>30605</v>
      </c>
      <c r="AB4877" t="e" cm="1" vm="2">
        <f t="array" ref="AB4877">_FV(Table1[[#This Row],[State]],"Country/region",TRUE)</f>
        <v>#VALUE!</v>
      </c>
    </row>
    <row r="4878" spans="1:28" x14ac:dyDescent="0.35">
      <c r="A4878" t="s">
        <v>2460</v>
      </c>
      <c r="B4878">
        <v>54</v>
      </c>
      <c r="C4878" t="s">
        <v>2461</v>
      </c>
      <c r="D4878" t="s">
        <v>46</v>
      </c>
      <c r="E4878">
        <f>YEAR(Table1[[#This Row],[Order Date]])</f>
        <v>2014</v>
      </c>
      <c r="F4878">
        <v>1</v>
      </c>
      <c r="G4878">
        <f>MONTH(Table1[[#This Row],[Order Date]])</f>
        <v>4</v>
      </c>
      <c r="H4878" s="1">
        <v>41746</v>
      </c>
      <c r="I4878">
        <v>39492</v>
      </c>
      <c r="J4878" t="s">
        <v>39</v>
      </c>
      <c r="K4878">
        <v>38</v>
      </c>
      <c r="L4878">
        <v>40.479999999999997</v>
      </c>
      <c r="M4878" s="2">
        <v>0.03</v>
      </c>
      <c r="N4878">
        <v>1541.92</v>
      </c>
      <c r="O4878">
        <v>19.989999999999998</v>
      </c>
      <c r="P4878">
        <v>-564.05999999999995</v>
      </c>
      <c r="Q4878" s="2">
        <v>0.77</v>
      </c>
      <c r="R4878" t="s">
        <v>96</v>
      </c>
      <c r="S4878" t="s">
        <v>30</v>
      </c>
      <c r="T4878" t="s">
        <v>1231</v>
      </c>
      <c r="U4878" t="s">
        <v>102</v>
      </c>
      <c r="V4878" t="s">
        <v>33</v>
      </c>
      <c r="W4878">
        <v>5575</v>
      </c>
      <c r="X4878" s="1">
        <v>41748</v>
      </c>
      <c r="Y4878" t="s">
        <v>34</v>
      </c>
      <c r="Z4878" t="e" vm="43">
        <v>#VALUE!</v>
      </c>
      <c r="AA4878">
        <v>25705</v>
      </c>
      <c r="AB4878" t="e" cm="1" vm="2">
        <f t="array" ref="AB4878">_FV(Table1[[#This Row],[State]],"Country/region",TRUE)</f>
        <v>#VALUE!</v>
      </c>
    </row>
    <row r="4879" spans="1:28" x14ac:dyDescent="0.35">
      <c r="A4879" t="s">
        <v>3346</v>
      </c>
      <c r="B4879">
        <v>54</v>
      </c>
      <c r="C4879" t="s">
        <v>2461</v>
      </c>
      <c r="D4879" t="s">
        <v>46</v>
      </c>
      <c r="E4879">
        <f>YEAR(Table1[[#This Row],[Order Date]])</f>
        <v>2014</v>
      </c>
      <c r="F4879">
        <v>1</v>
      </c>
      <c r="G4879">
        <f>MONTH(Table1[[#This Row],[Order Date]])</f>
        <v>4</v>
      </c>
      <c r="H4879" s="1">
        <v>41746</v>
      </c>
      <c r="I4879">
        <v>39492</v>
      </c>
      <c r="J4879" t="s">
        <v>39</v>
      </c>
      <c r="K4879">
        <v>31</v>
      </c>
      <c r="L4879">
        <v>200.99</v>
      </c>
      <c r="M4879" s="2">
        <v>0.01</v>
      </c>
      <c r="N4879">
        <v>5347.9875000000002</v>
      </c>
      <c r="O4879">
        <v>4.2</v>
      </c>
      <c r="P4879">
        <v>1332.441</v>
      </c>
      <c r="Q4879" s="2">
        <v>0.59</v>
      </c>
      <c r="R4879" t="s">
        <v>96</v>
      </c>
      <c r="S4879" t="s">
        <v>30</v>
      </c>
      <c r="T4879" t="s">
        <v>1813</v>
      </c>
      <c r="U4879" t="s">
        <v>105</v>
      </c>
      <c r="V4879" t="s">
        <v>52</v>
      </c>
      <c r="W4879">
        <v>5577</v>
      </c>
      <c r="X4879" s="1">
        <v>41749</v>
      </c>
      <c r="Y4879" t="s">
        <v>34</v>
      </c>
      <c r="Z4879" t="e" vm="46">
        <v>#VALUE!</v>
      </c>
      <c r="AA4879">
        <v>82070</v>
      </c>
      <c r="AB4879" t="e" cm="1" vm="2">
        <f t="array" ref="AB4879">_FV(Table1[[#This Row],[State]],"Country/region",TRUE)</f>
        <v>#VALUE!</v>
      </c>
    </row>
    <row r="4880" spans="1:28" x14ac:dyDescent="0.35">
      <c r="A4880" t="s">
        <v>461</v>
      </c>
      <c r="B4880">
        <v>54</v>
      </c>
      <c r="C4880" t="s">
        <v>462</v>
      </c>
      <c r="D4880" t="s">
        <v>46</v>
      </c>
      <c r="E4880">
        <f>YEAR(Table1[[#This Row],[Order Date]])</f>
        <v>2014</v>
      </c>
      <c r="F4880">
        <v>1</v>
      </c>
      <c r="G4880">
        <f>MONTH(Table1[[#This Row],[Order Date]])</f>
        <v>4</v>
      </c>
      <c r="H4880" s="1">
        <v>41746</v>
      </c>
      <c r="I4880">
        <v>39527</v>
      </c>
      <c r="J4880" t="s">
        <v>47</v>
      </c>
      <c r="K4880">
        <v>29</v>
      </c>
      <c r="L4880">
        <v>6.88</v>
      </c>
      <c r="M4880" s="2">
        <v>0.01</v>
      </c>
      <c r="N4880">
        <v>213.35</v>
      </c>
      <c r="O4880">
        <v>2</v>
      </c>
      <c r="P4880">
        <v>63.78</v>
      </c>
      <c r="Q4880" s="2">
        <v>0.39</v>
      </c>
      <c r="R4880" t="s">
        <v>29</v>
      </c>
      <c r="S4880" t="s">
        <v>59</v>
      </c>
      <c r="T4880" t="s">
        <v>530</v>
      </c>
      <c r="U4880" t="s">
        <v>61</v>
      </c>
      <c r="V4880" t="s">
        <v>68</v>
      </c>
      <c r="W4880">
        <v>5579</v>
      </c>
      <c r="X4880" s="1">
        <v>41755</v>
      </c>
      <c r="Y4880" t="s">
        <v>34</v>
      </c>
      <c r="Z4880" t="e" vm="5">
        <v>#VALUE!</v>
      </c>
      <c r="AA4880">
        <v>55014</v>
      </c>
      <c r="AB4880" t="e" cm="1" vm="2">
        <f t="array" ref="AB4880">_FV(Table1[[#This Row],[State]],"Country/region",TRUE)</f>
        <v>#VALUE!</v>
      </c>
    </row>
    <row r="4881" spans="1:28" x14ac:dyDescent="0.35">
      <c r="A4881" t="s">
        <v>654</v>
      </c>
      <c r="B4881">
        <v>54</v>
      </c>
      <c r="C4881" t="s">
        <v>655</v>
      </c>
      <c r="D4881" t="s">
        <v>57</v>
      </c>
      <c r="E4881">
        <f>YEAR(Table1[[#This Row],[Order Date]])</f>
        <v>2014</v>
      </c>
      <c r="F4881">
        <v>1</v>
      </c>
      <c r="G4881">
        <f>MONTH(Table1[[#This Row],[Order Date]])</f>
        <v>4</v>
      </c>
      <c r="H4881" s="1">
        <v>41747</v>
      </c>
      <c r="I4881">
        <v>13634</v>
      </c>
      <c r="J4881" t="s">
        <v>28</v>
      </c>
      <c r="K4881">
        <v>46</v>
      </c>
      <c r="L4881">
        <v>39.979999999999997</v>
      </c>
      <c r="M4881" s="2">
        <v>0.05</v>
      </c>
      <c r="N4881">
        <v>1824.13</v>
      </c>
      <c r="O4881">
        <v>7.12</v>
      </c>
      <c r="P4881">
        <v>104.51</v>
      </c>
      <c r="Q4881" s="2">
        <v>0.67</v>
      </c>
      <c r="R4881" t="s">
        <v>96</v>
      </c>
      <c r="S4881" t="s">
        <v>30</v>
      </c>
      <c r="T4881" t="s">
        <v>518</v>
      </c>
      <c r="U4881" t="s">
        <v>102</v>
      </c>
      <c r="V4881" t="s">
        <v>33</v>
      </c>
      <c r="W4881">
        <v>1905</v>
      </c>
      <c r="X4881" s="1">
        <v>41747</v>
      </c>
      <c r="Y4881" t="s">
        <v>34</v>
      </c>
      <c r="Z4881" t="e" vm="3">
        <v>#VALUE!</v>
      </c>
      <c r="AA4881">
        <v>21133</v>
      </c>
      <c r="AB4881" t="e" cm="1" vm="2">
        <f t="array" ref="AB4881">_FV(Table1[[#This Row],[State]],"Country/region",TRUE)</f>
        <v>#VALUE!</v>
      </c>
    </row>
    <row r="4882" spans="1:28" x14ac:dyDescent="0.35">
      <c r="A4882" t="s">
        <v>654</v>
      </c>
      <c r="B4882">
        <v>54</v>
      </c>
      <c r="C4882" t="s">
        <v>655</v>
      </c>
      <c r="D4882" t="s">
        <v>57</v>
      </c>
      <c r="E4882">
        <f>YEAR(Table1[[#This Row],[Order Date]])</f>
        <v>2014</v>
      </c>
      <c r="F4882">
        <v>1</v>
      </c>
      <c r="G4882">
        <f>MONTH(Table1[[#This Row],[Order Date]])</f>
        <v>4</v>
      </c>
      <c r="H4882" s="1">
        <v>41747</v>
      </c>
      <c r="I4882">
        <v>13634</v>
      </c>
      <c r="J4882" t="s">
        <v>28</v>
      </c>
      <c r="K4882">
        <v>27</v>
      </c>
      <c r="L4882">
        <v>5.58</v>
      </c>
      <c r="M4882" s="2">
        <v>0.04</v>
      </c>
      <c r="N4882">
        <v>151.38</v>
      </c>
      <c r="O4882">
        <v>5.3</v>
      </c>
      <c r="P4882">
        <v>-55.61</v>
      </c>
      <c r="Q4882" s="2">
        <v>0.35</v>
      </c>
      <c r="R4882" t="s">
        <v>29</v>
      </c>
      <c r="S4882" t="s">
        <v>30</v>
      </c>
      <c r="T4882" t="s">
        <v>1233</v>
      </c>
      <c r="U4882" t="s">
        <v>267</v>
      </c>
      <c r="V4882" t="s">
        <v>33</v>
      </c>
      <c r="W4882">
        <v>1906</v>
      </c>
      <c r="X4882" s="1">
        <v>41748</v>
      </c>
      <c r="Y4882" t="s">
        <v>34</v>
      </c>
      <c r="Z4882" t="e" vm="3">
        <v>#VALUE!</v>
      </c>
      <c r="AA4882">
        <v>21133</v>
      </c>
      <c r="AB4882" t="e" cm="1" vm="2">
        <f t="array" ref="AB4882">_FV(Table1[[#This Row],[State]],"Country/region",TRUE)</f>
        <v>#VALUE!</v>
      </c>
    </row>
    <row r="4883" spans="1:28" x14ac:dyDescent="0.35">
      <c r="A4883" t="s">
        <v>1207</v>
      </c>
      <c r="B4883">
        <v>54</v>
      </c>
      <c r="C4883" t="s">
        <v>230</v>
      </c>
      <c r="D4883" t="s">
        <v>46</v>
      </c>
      <c r="E4883">
        <f>YEAR(Table1[[#This Row],[Order Date]])</f>
        <v>2014</v>
      </c>
      <c r="F4883">
        <v>1</v>
      </c>
      <c r="G4883">
        <f>MONTH(Table1[[#This Row],[Order Date]])</f>
        <v>4</v>
      </c>
      <c r="H4883" s="1">
        <v>41747</v>
      </c>
      <c r="I4883">
        <v>35360</v>
      </c>
      <c r="J4883" t="s">
        <v>58</v>
      </c>
      <c r="K4883">
        <v>4</v>
      </c>
      <c r="L4883">
        <v>8.8800000000000008</v>
      </c>
      <c r="M4883" s="2">
        <v>0.04</v>
      </c>
      <c r="N4883">
        <v>41.06</v>
      </c>
      <c r="O4883">
        <v>6.28</v>
      </c>
      <c r="P4883">
        <v>-16.387499999999999</v>
      </c>
      <c r="Q4883" s="2">
        <v>0.35</v>
      </c>
      <c r="R4883" t="s">
        <v>29</v>
      </c>
      <c r="S4883" t="s">
        <v>30</v>
      </c>
      <c r="T4883" t="s">
        <v>1875</v>
      </c>
      <c r="U4883" t="s">
        <v>67</v>
      </c>
      <c r="V4883" t="s">
        <v>33</v>
      </c>
      <c r="W4883">
        <v>4967</v>
      </c>
      <c r="X4883" s="1">
        <v>41749</v>
      </c>
      <c r="Y4883" t="s">
        <v>34</v>
      </c>
      <c r="Z4883" t="e" vm="48">
        <v>#VALUE!</v>
      </c>
      <c r="AA4883">
        <v>3820</v>
      </c>
      <c r="AB4883" t="e" cm="1" vm="2">
        <f t="array" ref="AB4883">_FV(Table1[[#This Row],[State]],"Country/region",TRUE)</f>
        <v>#VALUE!</v>
      </c>
    </row>
    <row r="4884" spans="1:28" x14ac:dyDescent="0.35">
      <c r="A4884" t="s">
        <v>3347</v>
      </c>
      <c r="B4884">
        <v>54</v>
      </c>
      <c r="C4884" t="s">
        <v>532</v>
      </c>
      <c r="D4884" t="s">
        <v>46</v>
      </c>
      <c r="E4884">
        <f>YEAR(Table1[[#This Row],[Order Date]])</f>
        <v>2014</v>
      </c>
      <c r="F4884">
        <v>1</v>
      </c>
      <c r="G4884">
        <f>MONTH(Table1[[#This Row],[Order Date]])</f>
        <v>4</v>
      </c>
      <c r="H4884" s="1">
        <v>41747</v>
      </c>
      <c r="I4884">
        <v>23301</v>
      </c>
      <c r="J4884" t="s">
        <v>28</v>
      </c>
      <c r="K4884">
        <v>3</v>
      </c>
      <c r="L4884">
        <v>5.98</v>
      </c>
      <c r="M4884" s="2">
        <v>0.05</v>
      </c>
      <c r="N4884">
        <v>23.44</v>
      </c>
      <c r="O4884">
        <v>5.2</v>
      </c>
      <c r="P4884">
        <v>-10.58</v>
      </c>
      <c r="Q4884" s="2">
        <v>0.36</v>
      </c>
      <c r="R4884" t="s">
        <v>29</v>
      </c>
      <c r="S4884" t="s">
        <v>30</v>
      </c>
      <c r="T4884" t="s">
        <v>2971</v>
      </c>
      <c r="U4884" t="s">
        <v>61</v>
      </c>
      <c r="V4884" t="s">
        <v>52</v>
      </c>
      <c r="W4884">
        <v>3254</v>
      </c>
      <c r="X4884" s="1">
        <v>41749</v>
      </c>
      <c r="Y4884" t="s">
        <v>34</v>
      </c>
      <c r="Z4884" t="e" vm="4">
        <v>#VALUE!</v>
      </c>
      <c r="AA4884">
        <v>92530</v>
      </c>
      <c r="AB4884" t="e" cm="1" vm="2">
        <f t="array" ref="AB4884">_FV(Table1[[#This Row],[State]],"Country/region",TRUE)</f>
        <v>#VALUE!</v>
      </c>
    </row>
    <row r="4885" spans="1:28" x14ac:dyDescent="0.35">
      <c r="A4885" t="s">
        <v>3347</v>
      </c>
      <c r="B4885">
        <v>54</v>
      </c>
      <c r="C4885" t="s">
        <v>532</v>
      </c>
      <c r="D4885" t="s">
        <v>46</v>
      </c>
      <c r="E4885">
        <f>YEAR(Table1[[#This Row],[Order Date]])</f>
        <v>2014</v>
      </c>
      <c r="F4885">
        <v>1</v>
      </c>
      <c r="G4885">
        <f>MONTH(Table1[[#This Row],[Order Date]])</f>
        <v>4</v>
      </c>
      <c r="H4885" s="1">
        <v>41747</v>
      </c>
      <c r="I4885">
        <v>23301</v>
      </c>
      <c r="J4885" t="s">
        <v>28</v>
      </c>
      <c r="K4885">
        <v>4</v>
      </c>
      <c r="L4885">
        <v>5.98</v>
      </c>
      <c r="M4885" s="2">
        <v>0.02</v>
      </c>
      <c r="N4885">
        <v>28.46</v>
      </c>
      <c r="O4885">
        <v>3.85</v>
      </c>
      <c r="P4885">
        <v>-27.13</v>
      </c>
      <c r="Q4885" s="2">
        <v>0.68</v>
      </c>
      <c r="R4885" t="s">
        <v>96</v>
      </c>
      <c r="S4885" t="s">
        <v>139</v>
      </c>
      <c r="T4885" t="s">
        <v>2056</v>
      </c>
      <c r="U4885" t="s">
        <v>102</v>
      </c>
      <c r="V4885" t="s">
        <v>52</v>
      </c>
      <c r="W4885">
        <v>3253</v>
      </c>
      <c r="X4885" s="1">
        <v>41749</v>
      </c>
      <c r="Y4885" t="s">
        <v>34</v>
      </c>
      <c r="Z4885" t="e" vm="4">
        <v>#VALUE!</v>
      </c>
      <c r="AA4885">
        <v>92530</v>
      </c>
      <c r="AB4885" t="e" cm="1" vm="2">
        <f t="array" ref="AB4885">_FV(Table1[[#This Row],[State]],"Country/region",TRUE)</f>
        <v>#VALUE!</v>
      </c>
    </row>
    <row r="4886" spans="1:28" x14ac:dyDescent="0.35">
      <c r="A4886" t="s">
        <v>632</v>
      </c>
      <c r="B4886">
        <v>54</v>
      </c>
      <c r="C4886" t="s">
        <v>1051</v>
      </c>
      <c r="D4886" t="s">
        <v>27</v>
      </c>
      <c r="E4886">
        <f>YEAR(Table1[[#This Row],[Order Date]])</f>
        <v>2014</v>
      </c>
      <c r="F4886">
        <v>1</v>
      </c>
      <c r="G4886">
        <f>MONTH(Table1[[#This Row],[Order Date]])</f>
        <v>4</v>
      </c>
      <c r="H4886" s="1">
        <v>41747</v>
      </c>
      <c r="I4886">
        <v>38118</v>
      </c>
      <c r="J4886" t="s">
        <v>39</v>
      </c>
      <c r="K4886">
        <v>7</v>
      </c>
      <c r="L4886">
        <v>19.98</v>
      </c>
      <c r="M4886" s="2">
        <v>0.09</v>
      </c>
      <c r="N4886">
        <v>138.91</v>
      </c>
      <c r="O4886">
        <v>4</v>
      </c>
      <c r="P4886">
        <v>-64.11</v>
      </c>
      <c r="Q4886" s="2">
        <v>0.68</v>
      </c>
      <c r="R4886" t="s">
        <v>96</v>
      </c>
      <c r="S4886" t="s">
        <v>30</v>
      </c>
      <c r="T4886" t="s">
        <v>1029</v>
      </c>
      <c r="U4886" t="s">
        <v>102</v>
      </c>
      <c r="V4886" t="s">
        <v>76</v>
      </c>
      <c r="W4886">
        <v>5363</v>
      </c>
      <c r="X4886" s="1">
        <v>41749</v>
      </c>
      <c r="Y4886" t="s">
        <v>34</v>
      </c>
      <c r="Z4886" t="e" vm="34">
        <v>#VALUE!</v>
      </c>
      <c r="AA4886">
        <v>38701</v>
      </c>
      <c r="AB4886" t="e" cm="1" vm="2">
        <f t="array" ref="AB4886">_FV(Table1[[#This Row],[State]],"Country/region",TRUE)</f>
        <v>#VALUE!</v>
      </c>
    </row>
    <row r="4887" spans="1:28" x14ac:dyDescent="0.35">
      <c r="A4887" t="s">
        <v>1270</v>
      </c>
      <c r="B4887">
        <v>54</v>
      </c>
      <c r="C4887" t="s">
        <v>1271</v>
      </c>
      <c r="D4887" t="s">
        <v>38</v>
      </c>
      <c r="E4887">
        <f>YEAR(Table1[[#This Row],[Order Date]])</f>
        <v>2014</v>
      </c>
      <c r="F4887">
        <v>1</v>
      </c>
      <c r="G4887">
        <f>MONTH(Table1[[#This Row],[Order Date]])</f>
        <v>4</v>
      </c>
      <c r="H4887" s="1">
        <v>41748</v>
      </c>
      <c r="I4887">
        <v>41026</v>
      </c>
      <c r="J4887" t="s">
        <v>131</v>
      </c>
      <c r="K4887">
        <v>19</v>
      </c>
      <c r="L4887">
        <v>3.14</v>
      </c>
      <c r="M4887" s="2">
        <v>0.1</v>
      </c>
      <c r="N4887">
        <v>59.76</v>
      </c>
      <c r="O4887">
        <v>1.92</v>
      </c>
      <c r="P4887">
        <v>-33.11</v>
      </c>
      <c r="Q4887" s="2">
        <v>0.84</v>
      </c>
      <c r="R4887" t="s">
        <v>29</v>
      </c>
      <c r="S4887" t="s">
        <v>59</v>
      </c>
      <c r="T4887" t="s">
        <v>2169</v>
      </c>
      <c r="U4887" t="s">
        <v>481</v>
      </c>
      <c r="V4887" t="s">
        <v>68</v>
      </c>
      <c r="W4887">
        <v>5784</v>
      </c>
      <c r="X4887" s="1">
        <v>41748</v>
      </c>
      <c r="Y4887" t="s">
        <v>42</v>
      </c>
      <c r="Z4887" t="e" vm="9">
        <v>#VALUE!</v>
      </c>
      <c r="AA4887">
        <v>68046</v>
      </c>
      <c r="AB4887" t="e" cm="1" vm="2">
        <f t="array" ref="AB4887">_FV(Table1[[#This Row],[State]],"Country/region",TRUE)</f>
        <v>#VALUE!</v>
      </c>
    </row>
    <row r="4888" spans="1:28" x14ac:dyDescent="0.35">
      <c r="A4888" t="s">
        <v>1270</v>
      </c>
      <c r="B4888">
        <v>54</v>
      </c>
      <c r="C4888" t="s">
        <v>1271</v>
      </c>
      <c r="D4888" t="s">
        <v>38</v>
      </c>
      <c r="E4888">
        <f>YEAR(Table1[[#This Row],[Order Date]])</f>
        <v>2014</v>
      </c>
      <c r="F4888">
        <v>1</v>
      </c>
      <c r="G4888">
        <f>MONTH(Table1[[#This Row],[Order Date]])</f>
        <v>4</v>
      </c>
      <c r="H4888" s="1">
        <v>41748</v>
      </c>
      <c r="I4888">
        <v>41026</v>
      </c>
      <c r="J4888" t="s">
        <v>131</v>
      </c>
      <c r="K4888">
        <v>8</v>
      </c>
      <c r="L4888">
        <v>89.99</v>
      </c>
      <c r="M4888" s="2">
        <v>0.1</v>
      </c>
      <c r="N4888">
        <v>709.37</v>
      </c>
      <c r="O4888">
        <v>42</v>
      </c>
      <c r="P4888">
        <v>-281.76</v>
      </c>
      <c r="Q4888" s="2">
        <v>0.66</v>
      </c>
      <c r="R4888" t="s">
        <v>48</v>
      </c>
      <c r="S4888" t="s">
        <v>49</v>
      </c>
      <c r="T4888" t="s">
        <v>1317</v>
      </c>
      <c r="U4888" t="s">
        <v>51</v>
      </c>
      <c r="V4888" t="s">
        <v>68</v>
      </c>
      <c r="W4888">
        <v>5783</v>
      </c>
      <c r="X4888" s="1">
        <v>41749</v>
      </c>
      <c r="Y4888" t="s">
        <v>53</v>
      </c>
      <c r="Z4888" t="e" vm="9">
        <v>#VALUE!</v>
      </c>
      <c r="AA4888">
        <v>68046</v>
      </c>
      <c r="AB4888" t="e" cm="1" vm="2">
        <f t="array" ref="AB4888">_FV(Table1[[#This Row],[State]],"Country/region",TRUE)</f>
        <v>#VALUE!</v>
      </c>
    </row>
    <row r="4889" spans="1:28" x14ac:dyDescent="0.35">
      <c r="A4889" t="s">
        <v>1105</v>
      </c>
      <c r="B4889">
        <v>54</v>
      </c>
      <c r="C4889" t="s">
        <v>1106</v>
      </c>
      <c r="D4889" t="s">
        <v>46</v>
      </c>
      <c r="E4889">
        <f>YEAR(Table1[[#This Row],[Order Date]])</f>
        <v>2014</v>
      </c>
      <c r="F4889">
        <v>1</v>
      </c>
      <c r="G4889">
        <f>MONTH(Table1[[#This Row],[Order Date]])</f>
        <v>4</v>
      </c>
      <c r="H4889" s="1">
        <v>41748</v>
      </c>
      <c r="I4889">
        <v>21799</v>
      </c>
      <c r="J4889" t="s">
        <v>39</v>
      </c>
      <c r="K4889">
        <v>42</v>
      </c>
      <c r="L4889">
        <v>2.6</v>
      </c>
      <c r="M4889" s="2">
        <v>0.05</v>
      </c>
      <c r="N4889">
        <v>115.99</v>
      </c>
      <c r="O4889">
        <v>2.4</v>
      </c>
      <c r="P4889">
        <v>-53.35</v>
      </c>
      <c r="Q4889" s="2">
        <v>0.57999999999999996</v>
      </c>
      <c r="R4889" t="s">
        <v>29</v>
      </c>
      <c r="S4889" t="s">
        <v>59</v>
      </c>
      <c r="T4889" t="s">
        <v>238</v>
      </c>
      <c r="U4889" t="s">
        <v>88</v>
      </c>
      <c r="V4889" t="s">
        <v>76</v>
      </c>
      <c r="W4889">
        <v>3036</v>
      </c>
      <c r="X4889" s="1">
        <v>41749</v>
      </c>
      <c r="Y4889" t="s">
        <v>42</v>
      </c>
      <c r="Z4889" t="e" vm="18">
        <v>#VALUE!</v>
      </c>
      <c r="AA4889">
        <v>23518</v>
      </c>
      <c r="AB4889" t="e" cm="1" vm="2">
        <f t="array" ref="AB4889">_FV(Table1[[#This Row],[State]],"Country/region",TRUE)</f>
        <v>#VALUE!</v>
      </c>
    </row>
    <row r="4890" spans="1:28" x14ac:dyDescent="0.35">
      <c r="A4890" t="s">
        <v>283</v>
      </c>
      <c r="B4890">
        <v>54</v>
      </c>
      <c r="C4890" t="s">
        <v>933</v>
      </c>
      <c r="D4890" t="s">
        <v>38</v>
      </c>
      <c r="E4890">
        <f>YEAR(Table1[[#This Row],[Order Date]])</f>
        <v>2014</v>
      </c>
      <c r="F4890">
        <v>1</v>
      </c>
      <c r="G4890">
        <f>MONTH(Table1[[#This Row],[Order Date]])</f>
        <v>4</v>
      </c>
      <c r="H4890" s="1">
        <v>41749</v>
      </c>
      <c r="I4890">
        <v>16802</v>
      </c>
      <c r="J4890" t="s">
        <v>131</v>
      </c>
      <c r="K4890">
        <v>44</v>
      </c>
      <c r="L4890">
        <v>6.68</v>
      </c>
      <c r="M4890" s="2">
        <v>0.05</v>
      </c>
      <c r="N4890">
        <v>302.58999999999997</v>
      </c>
      <c r="O4890">
        <v>6.93</v>
      </c>
      <c r="P4890">
        <v>-124.44</v>
      </c>
      <c r="Q4890" s="2">
        <v>0.37</v>
      </c>
      <c r="R4890" t="s">
        <v>29</v>
      </c>
      <c r="S4890" t="s">
        <v>30</v>
      </c>
      <c r="T4890" t="s">
        <v>611</v>
      </c>
      <c r="U4890" t="s">
        <v>61</v>
      </c>
      <c r="V4890" t="s">
        <v>76</v>
      </c>
      <c r="W4890">
        <v>2329</v>
      </c>
      <c r="X4890" s="1">
        <v>41750</v>
      </c>
      <c r="Y4890" t="s">
        <v>42</v>
      </c>
      <c r="Z4890" t="e" vm="18">
        <v>#VALUE!</v>
      </c>
      <c r="AA4890">
        <v>22153</v>
      </c>
      <c r="AB4890" t="e" cm="1" vm="2">
        <f t="array" ref="AB4890">_FV(Table1[[#This Row],[State]],"Country/region",TRUE)</f>
        <v>#VALUE!</v>
      </c>
    </row>
    <row r="4891" spans="1:28" x14ac:dyDescent="0.35">
      <c r="A4891" t="s">
        <v>1556</v>
      </c>
      <c r="B4891">
        <v>54</v>
      </c>
      <c r="C4891" t="s">
        <v>1557</v>
      </c>
      <c r="D4891" t="s">
        <v>38</v>
      </c>
      <c r="E4891">
        <f>YEAR(Table1[[#This Row],[Order Date]])</f>
        <v>2014</v>
      </c>
      <c r="F4891">
        <v>1</v>
      </c>
      <c r="G4891">
        <f>MONTH(Table1[[#This Row],[Order Date]])</f>
        <v>4</v>
      </c>
      <c r="H4891" s="1">
        <v>41749</v>
      </c>
      <c r="I4891">
        <v>48354</v>
      </c>
      <c r="J4891" t="s">
        <v>131</v>
      </c>
      <c r="K4891">
        <v>25</v>
      </c>
      <c r="L4891">
        <v>55.48</v>
      </c>
      <c r="M4891" s="2">
        <v>0.03</v>
      </c>
      <c r="N4891">
        <v>1387.29</v>
      </c>
      <c r="O4891">
        <v>14.3</v>
      </c>
      <c r="P4891">
        <v>405.64</v>
      </c>
      <c r="Q4891" s="2">
        <v>0.37</v>
      </c>
      <c r="R4891" t="s">
        <v>29</v>
      </c>
      <c r="S4891" t="s">
        <v>30</v>
      </c>
      <c r="T4891" t="s">
        <v>533</v>
      </c>
      <c r="U4891" t="s">
        <v>61</v>
      </c>
      <c r="V4891" t="s">
        <v>52</v>
      </c>
      <c r="W4891">
        <v>6788</v>
      </c>
      <c r="X4891" s="1">
        <v>41750</v>
      </c>
      <c r="Y4891" t="s">
        <v>42</v>
      </c>
      <c r="Z4891" t="e" vm="45">
        <v>#VALUE!</v>
      </c>
      <c r="AA4891">
        <v>59750</v>
      </c>
      <c r="AB4891" t="e" cm="1" vm="2">
        <f t="array" ref="AB4891">_FV(Table1[[#This Row],[State]],"Country/region",TRUE)</f>
        <v>#VALUE!</v>
      </c>
    </row>
    <row r="4892" spans="1:28" x14ac:dyDescent="0.35">
      <c r="A4892" t="s">
        <v>2261</v>
      </c>
      <c r="B4892">
        <v>54</v>
      </c>
      <c r="C4892" t="s">
        <v>1748</v>
      </c>
      <c r="D4892" t="s">
        <v>46</v>
      </c>
      <c r="E4892">
        <f>YEAR(Table1[[#This Row],[Order Date]])</f>
        <v>2014</v>
      </c>
      <c r="F4892">
        <v>1</v>
      </c>
      <c r="G4892">
        <f>MONTH(Table1[[#This Row],[Order Date]])</f>
        <v>4</v>
      </c>
      <c r="H4892" s="1">
        <v>41749</v>
      </c>
      <c r="I4892">
        <v>7812</v>
      </c>
      <c r="J4892" t="s">
        <v>47</v>
      </c>
      <c r="K4892">
        <v>12</v>
      </c>
      <c r="L4892">
        <v>320.64</v>
      </c>
      <c r="M4892" s="2">
        <v>0.09</v>
      </c>
      <c r="N4892">
        <v>3635.63</v>
      </c>
      <c r="O4892">
        <v>29.2</v>
      </c>
      <c r="P4892">
        <v>104.48</v>
      </c>
      <c r="Q4892" s="2">
        <v>0.66</v>
      </c>
      <c r="R4892" t="s">
        <v>48</v>
      </c>
      <c r="S4892" t="s">
        <v>73</v>
      </c>
      <c r="T4892" t="s">
        <v>2339</v>
      </c>
      <c r="U4892" t="s">
        <v>75</v>
      </c>
      <c r="V4892" t="s">
        <v>52</v>
      </c>
      <c r="W4892">
        <v>1057</v>
      </c>
      <c r="X4892" s="1">
        <v>41751</v>
      </c>
      <c r="Y4892" t="s">
        <v>53</v>
      </c>
      <c r="Z4892" t="e" vm="4">
        <v>#VALUE!</v>
      </c>
      <c r="AA4892">
        <v>92008</v>
      </c>
      <c r="AB4892" t="e" cm="1" vm="2">
        <f t="array" ref="AB4892">_FV(Table1[[#This Row],[State]],"Country/region",TRUE)</f>
        <v>#VALUE!</v>
      </c>
    </row>
    <row r="4893" spans="1:28" x14ac:dyDescent="0.35">
      <c r="A4893" t="s">
        <v>1596</v>
      </c>
      <c r="B4893">
        <v>54</v>
      </c>
      <c r="C4893" t="s">
        <v>3348</v>
      </c>
      <c r="D4893" t="s">
        <v>46</v>
      </c>
      <c r="E4893">
        <f>YEAR(Table1[[#This Row],[Order Date]])</f>
        <v>2014</v>
      </c>
      <c r="F4893">
        <v>1</v>
      </c>
      <c r="G4893">
        <f>MONTH(Table1[[#This Row],[Order Date]])</f>
        <v>4</v>
      </c>
      <c r="H4893" s="1">
        <v>41749</v>
      </c>
      <c r="I4893">
        <v>37828</v>
      </c>
      <c r="J4893" t="s">
        <v>47</v>
      </c>
      <c r="K4893">
        <v>42</v>
      </c>
      <c r="L4893">
        <v>4.91</v>
      </c>
      <c r="M4893" s="2">
        <v>0.01</v>
      </c>
      <c r="N4893">
        <v>206.2</v>
      </c>
      <c r="O4893">
        <v>0.5</v>
      </c>
      <c r="P4893">
        <v>101.14</v>
      </c>
      <c r="Q4893" s="2">
        <v>0.36</v>
      </c>
      <c r="R4893" t="s">
        <v>29</v>
      </c>
      <c r="S4893" t="s">
        <v>30</v>
      </c>
      <c r="T4893" t="s">
        <v>440</v>
      </c>
      <c r="U4893" t="s">
        <v>210</v>
      </c>
      <c r="V4893" t="s">
        <v>68</v>
      </c>
      <c r="W4893">
        <v>5320</v>
      </c>
      <c r="X4893" s="1">
        <v>41751</v>
      </c>
      <c r="Y4893" t="s">
        <v>34</v>
      </c>
      <c r="Z4893" t="e" vm="11">
        <v>#VALUE!</v>
      </c>
      <c r="AA4893">
        <v>77340</v>
      </c>
      <c r="AB4893" t="e" cm="1" vm="2">
        <f t="array" ref="AB4893">_FV(Table1[[#This Row],[State]],"Country/region",TRUE)</f>
        <v>#VALUE!</v>
      </c>
    </row>
    <row r="4894" spans="1:28" x14ac:dyDescent="0.35">
      <c r="A4894" t="s">
        <v>847</v>
      </c>
      <c r="B4894">
        <v>54</v>
      </c>
      <c r="C4894" t="s">
        <v>293</v>
      </c>
      <c r="D4894" t="s">
        <v>46</v>
      </c>
      <c r="E4894">
        <f>YEAR(Table1[[#This Row],[Order Date]])</f>
        <v>2014</v>
      </c>
      <c r="F4894">
        <v>1</v>
      </c>
      <c r="G4894">
        <f>MONTH(Table1[[#This Row],[Order Date]])</f>
        <v>4</v>
      </c>
      <c r="H4894" s="1">
        <v>41749</v>
      </c>
      <c r="I4894">
        <v>55362</v>
      </c>
      <c r="J4894" t="s">
        <v>28</v>
      </c>
      <c r="K4894">
        <v>24</v>
      </c>
      <c r="L4894">
        <v>2.88</v>
      </c>
      <c r="M4894" s="2">
        <v>7.0000000000000007E-2</v>
      </c>
      <c r="N4894">
        <v>67.84</v>
      </c>
      <c r="O4894">
        <v>0.99</v>
      </c>
      <c r="P4894">
        <v>13.44</v>
      </c>
      <c r="Q4894" s="2">
        <v>0.36</v>
      </c>
      <c r="R4894" t="s">
        <v>29</v>
      </c>
      <c r="S4894" t="s">
        <v>30</v>
      </c>
      <c r="T4894" t="s">
        <v>2967</v>
      </c>
      <c r="U4894" t="s">
        <v>210</v>
      </c>
      <c r="V4894" t="s">
        <v>76</v>
      </c>
      <c r="W4894">
        <v>7728</v>
      </c>
      <c r="X4894" s="1">
        <v>41751</v>
      </c>
      <c r="Y4894" t="s">
        <v>34</v>
      </c>
      <c r="Z4894" t="e" vm="29">
        <v>#VALUE!</v>
      </c>
      <c r="AA4894">
        <v>40324</v>
      </c>
      <c r="AB4894" t="e" cm="1" vm="2">
        <f t="array" ref="AB4894">_FV(Table1[[#This Row],[State]],"Country/region",TRUE)</f>
        <v>#VALUE!</v>
      </c>
    </row>
    <row r="4895" spans="1:28" x14ac:dyDescent="0.35">
      <c r="A4895" t="s">
        <v>283</v>
      </c>
      <c r="B4895">
        <v>54</v>
      </c>
      <c r="C4895" t="s">
        <v>933</v>
      </c>
      <c r="D4895" t="s">
        <v>38</v>
      </c>
      <c r="E4895">
        <f>YEAR(Table1[[#This Row],[Order Date]])</f>
        <v>2014</v>
      </c>
      <c r="F4895">
        <v>1</v>
      </c>
      <c r="G4895">
        <f>MONTH(Table1[[#This Row],[Order Date]])</f>
        <v>4</v>
      </c>
      <c r="H4895" s="1">
        <v>41749</v>
      </c>
      <c r="I4895">
        <v>16802</v>
      </c>
      <c r="J4895" t="s">
        <v>131</v>
      </c>
      <c r="K4895">
        <v>26</v>
      </c>
      <c r="L4895">
        <v>95.99</v>
      </c>
      <c r="M4895" s="2">
        <v>0.01</v>
      </c>
      <c r="N4895">
        <v>2703.45</v>
      </c>
      <c r="O4895">
        <v>35</v>
      </c>
      <c r="P4895">
        <v>-445.04</v>
      </c>
      <c r="Q4895" s="2"/>
      <c r="R4895" t="s">
        <v>29</v>
      </c>
      <c r="S4895" t="s">
        <v>40</v>
      </c>
      <c r="T4895" t="s">
        <v>41</v>
      </c>
      <c r="U4895" t="s">
        <v>32</v>
      </c>
      <c r="V4895" t="s">
        <v>76</v>
      </c>
      <c r="W4895">
        <v>2330</v>
      </c>
      <c r="X4895" s="1">
        <v>41751</v>
      </c>
      <c r="Y4895" t="s">
        <v>34</v>
      </c>
      <c r="Z4895" t="e" vm="18">
        <v>#VALUE!</v>
      </c>
      <c r="AA4895">
        <v>22153</v>
      </c>
      <c r="AB4895" t="e" cm="1" vm="2">
        <f t="array" ref="AB4895">_FV(Table1[[#This Row],[State]],"Country/region",TRUE)</f>
        <v>#VALUE!</v>
      </c>
    </row>
    <row r="4896" spans="1:28" x14ac:dyDescent="0.35">
      <c r="A4896" t="s">
        <v>3349</v>
      </c>
      <c r="B4896">
        <v>54</v>
      </c>
      <c r="C4896" t="s">
        <v>2640</v>
      </c>
      <c r="D4896" t="s">
        <v>27</v>
      </c>
      <c r="E4896">
        <f>YEAR(Table1[[#This Row],[Order Date]])</f>
        <v>2014</v>
      </c>
      <c r="F4896">
        <v>1</v>
      </c>
      <c r="G4896">
        <f>MONTH(Table1[[#This Row],[Order Date]])</f>
        <v>4</v>
      </c>
      <c r="H4896" s="1">
        <v>41749</v>
      </c>
      <c r="I4896">
        <v>10308</v>
      </c>
      <c r="J4896" t="s">
        <v>28</v>
      </c>
      <c r="K4896">
        <v>40</v>
      </c>
      <c r="L4896">
        <v>175.99</v>
      </c>
      <c r="M4896" s="2">
        <v>0.09</v>
      </c>
      <c r="N4896">
        <v>5554.0360000000001</v>
      </c>
      <c r="O4896">
        <v>8.99</v>
      </c>
      <c r="P4896">
        <v>1153.836</v>
      </c>
      <c r="Q4896" s="2">
        <v>0.56999999999999995</v>
      </c>
      <c r="R4896" t="s">
        <v>96</v>
      </c>
      <c r="S4896" t="s">
        <v>30</v>
      </c>
      <c r="T4896">
        <v>2180</v>
      </c>
      <c r="U4896" t="s">
        <v>105</v>
      </c>
      <c r="V4896" t="s">
        <v>76</v>
      </c>
      <c r="W4896">
        <v>1421</v>
      </c>
      <c r="X4896" s="1">
        <v>41751</v>
      </c>
      <c r="Y4896" t="s">
        <v>34</v>
      </c>
      <c r="Z4896" t="e" vm="47">
        <v>#VALUE!</v>
      </c>
      <c r="AA4896">
        <v>27514</v>
      </c>
      <c r="AB4896" t="e" cm="1" vm="2">
        <f t="array" ref="AB4896">_FV(Table1[[#This Row],[State]],"Country/region",TRUE)</f>
        <v>#VALUE!</v>
      </c>
    </row>
    <row r="4897" spans="1:28" x14ac:dyDescent="0.35">
      <c r="A4897" t="s">
        <v>1596</v>
      </c>
      <c r="B4897">
        <v>54</v>
      </c>
      <c r="C4897" t="s">
        <v>3348</v>
      </c>
      <c r="D4897" t="s">
        <v>46</v>
      </c>
      <c r="E4897">
        <f>YEAR(Table1[[#This Row],[Order Date]])</f>
        <v>2014</v>
      </c>
      <c r="F4897">
        <v>1</v>
      </c>
      <c r="G4897">
        <f>MONTH(Table1[[#This Row],[Order Date]])</f>
        <v>4</v>
      </c>
      <c r="H4897" s="1">
        <v>41749</v>
      </c>
      <c r="I4897">
        <v>37828</v>
      </c>
      <c r="J4897" t="s">
        <v>47</v>
      </c>
      <c r="K4897">
        <v>23</v>
      </c>
      <c r="L4897">
        <v>20.97</v>
      </c>
      <c r="M4897" s="2">
        <v>0.04</v>
      </c>
      <c r="N4897">
        <v>490.17</v>
      </c>
      <c r="O4897">
        <v>4</v>
      </c>
      <c r="P4897">
        <v>-57.09</v>
      </c>
      <c r="Q4897" s="2">
        <v>0.77</v>
      </c>
      <c r="R4897" t="s">
        <v>96</v>
      </c>
      <c r="S4897" t="s">
        <v>30</v>
      </c>
      <c r="T4897" t="s">
        <v>2662</v>
      </c>
      <c r="U4897" t="s">
        <v>102</v>
      </c>
      <c r="V4897" t="s">
        <v>68</v>
      </c>
      <c r="W4897">
        <v>5319</v>
      </c>
      <c r="X4897" s="1">
        <v>41754</v>
      </c>
      <c r="Y4897" t="s">
        <v>34</v>
      </c>
      <c r="Z4897" t="e" vm="11">
        <v>#VALUE!</v>
      </c>
      <c r="AA4897">
        <v>77340</v>
      </c>
      <c r="AB4897" t="e" cm="1" vm="2">
        <f t="array" ref="AB4897">_FV(Table1[[#This Row],[State]],"Country/region",TRUE)</f>
        <v>#VALUE!</v>
      </c>
    </row>
    <row r="4898" spans="1:28" x14ac:dyDescent="0.35">
      <c r="A4898" t="s">
        <v>2261</v>
      </c>
      <c r="B4898">
        <v>54</v>
      </c>
      <c r="C4898" t="s">
        <v>1748</v>
      </c>
      <c r="D4898" t="s">
        <v>46</v>
      </c>
      <c r="E4898">
        <f>YEAR(Table1[[#This Row],[Order Date]])</f>
        <v>2014</v>
      </c>
      <c r="F4898">
        <v>1</v>
      </c>
      <c r="G4898">
        <f>MONTH(Table1[[#This Row],[Order Date]])</f>
        <v>4</v>
      </c>
      <c r="H4898" s="1">
        <v>41749</v>
      </c>
      <c r="I4898">
        <v>7812</v>
      </c>
      <c r="J4898" t="s">
        <v>47</v>
      </c>
      <c r="K4898">
        <v>17</v>
      </c>
      <c r="L4898">
        <v>27.42</v>
      </c>
      <c r="M4898" s="2">
        <v>0.04</v>
      </c>
      <c r="N4898">
        <v>475.9</v>
      </c>
      <c r="O4898">
        <v>19.46</v>
      </c>
      <c r="P4898">
        <v>-5.18</v>
      </c>
      <c r="Q4898" s="2">
        <v>0.44</v>
      </c>
      <c r="R4898" t="s">
        <v>48</v>
      </c>
      <c r="S4898" t="s">
        <v>30</v>
      </c>
      <c r="T4898" t="s">
        <v>3146</v>
      </c>
      <c r="U4898" t="s">
        <v>82</v>
      </c>
      <c r="V4898" t="s">
        <v>52</v>
      </c>
      <c r="W4898">
        <v>1056</v>
      </c>
      <c r="X4898" s="1">
        <v>41756</v>
      </c>
      <c r="Y4898" t="s">
        <v>34</v>
      </c>
      <c r="Z4898" t="e" vm="4">
        <v>#VALUE!</v>
      </c>
      <c r="AA4898">
        <v>92008</v>
      </c>
      <c r="AB4898" t="e" cm="1" vm="2">
        <f t="array" ref="AB4898">_FV(Table1[[#This Row],[State]],"Country/region",TRUE)</f>
        <v>#VALUE!</v>
      </c>
    </row>
    <row r="4899" spans="1:28" x14ac:dyDescent="0.35">
      <c r="A4899" t="s">
        <v>2403</v>
      </c>
      <c r="B4899">
        <v>54</v>
      </c>
      <c r="C4899" t="s">
        <v>2404</v>
      </c>
      <c r="D4899" t="s">
        <v>27</v>
      </c>
      <c r="E4899">
        <f>YEAR(Table1[[#This Row],[Order Date]])</f>
        <v>2014</v>
      </c>
      <c r="F4899">
        <v>1</v>
      </c>
      <c r="G4899">
        <f>MONTH(Table1[[#This Row],[Order Date]])</f>
        <v>4</v>
      </c>
      <c r="H4899" s="1">
        <v>41749</v>
      </c>
      <c r="I4899">
        <v>31271</v>
      </c>
      <c r="J4899" t="s">
        <v>47</v>
      </c>
      <c r="K4899">
        <v>4</v>
      </c>
      <c r="L4899">
        <v>8.3699999999999992</v>
      </c>
      <c r="M4899" s="2">
        <v>0.03</v>
      </c>
      <c r="N4899">
        <v>43.29</v>
      </c>
      <c r="O4899">
        <v>10.16</v>
      </c>
      <c r="P4899">
        <v>-0.36</v>
      </c>
      <c r="Q4899" s="2">
        <v>0.59</v>
      </c>
      <c r="R4899" t="s">
        <v>48</v>
      </c>
      <c r="S4899" t="s">
        <v>40</v>
      </c>
      <c r="T4899" t="s">
        <v>1803</v>
      </c>
      <c r="U4899" t="s">
        <v>82</v>
      </c>
      <c r="V4899" t="s">
        <v>52</v>
      </c>
      <c r="W4899">
        <v>4393</v>
      </c>
      <c r="X4899" s="1">
        <v>41756</v>
      </c>
      <c r="Y4899" t="s">
        <v>34</v>
      </c>
      <c r="Z4899" t="e" vm="23">
        <v>#VALUE!</v>
      </c>
      <c r="AA4899">
        <v>98661</v>
      </c>
      <c r="AB4899" t="e" cm="1" vm="2">
        <f t="array" ref="AB4899">_FV(Table1[[#This Row],[State]],"Country/region",TRUE)</f>
        <v>#VALUE!</v>
      </c>
    </row>
    <row r="4900" spans="1:28" x14ac:dyDescent="0.35">
      <c r="A4900" t="s">
        <v>534</v>
      </c>
      <c r="B4900">
        <v>54</v>
      </c>
      <c r="C4900" t="s">
        <v>1617</v>
      </c>
      <c r="D4900" t="s">
        <v>38</v>
      </c>
      <c r="E4900">
        <f>YEAR(Table1[[#This Row],[Order Date]])</f>
        <v>2014</v>
      </c>
      <c r="F4900">
        <v>1</v>
      </c>
      <c r="G4900">
        <f>MONTH(Table1[[#This Row],[Order Date]])</f>
        <v>4</v>
      </c>
      <c r="H4900" s="1">
        <v>41750</v>
      </c>
      <c r="I4900">
        <v>52261</v>
      </c>
      <c r="J4900" t="s">
        <v>39</v>
      </c>
      <c r="K4900">
        <v>49</v>
      </c>
      <c r="L4900">
        <v>212.6</v>
      </c>
      <c r="M4900" s="2">
        <v>0.02</v>
      </c>
      <c r="N4900">
        <v>10261.25</v>
      </c>
      <c r="O4900">
        <v>52.2</v>
      </c>
      <c r="P4900">
        <v>611.11</v>
      </c>
      <c r="Q4900" s="2">
        <v>0.64</v>
      </c>
      <c r="R4900" t="s">
        <v>48</v>
      </c>
      <c r="S4900" t="s">
        <v>73</v>
      </c>
      <c r="T4900" t="s">
        <v>74</v>
      </c>
      <c r="U4900" t="s">
        <v>75</v>
      </c>
      <c r="V4900" t="s">
        <v>52</v>
      </c>
      <c r="W4900">
        <v>7334</v>
      </c>
      <c r="X4900" s="1">
        <v>41751</v>
      </c>
      <c r="Y4900" t="s">
        <v>53</v>
      </c>
      <c r="Z4900" t="e" vm="42">
        <v>#VALUE!</v>
      </c>
      <c r="AA4900">
        <v>85737</v>
      </c>
      <c r="AB4900" t="e" cm="1" vm="2">
        <f t="array" ref="AB4900">_FV(Table1[[#This Row],[State]],"Country/region",TRUE)</f>
        <v>#VALUE!</v>
      </c>
    </row>
    <row r="4901" spans="1:28" x14ac:dyDescent="0.35">
      <c r="A4901" t="s">
        <v>741</v>
      </c>
      <c r="B4901">
        <v>54</v>
      </c>
      <c r="C4901" t="s">
        <v>678</v>
      </c>
      <c r="D4901" t="s">
        <v>27</v>
      </c>
      <c r="E4901">
        <f>YEAR(Table1[[#This Row],[Order Date]])</f>
        <v>2014</v>
      </c>
      <c r="F4901">
        <v>1</v>
      </c>
      <c r="G4901">
        <f>MONTH(Table1[[#This Row],[Order Date]])</f>
        <v>4</v>
      </c>
      <c r="H4901" s="1">
        <v>41750</v>
      </c>
      <c r="I4901">
        <v>26503</v>
      </c>
      <c r="J4901" t="s">
        <v>131</v>
      </c>
      <c r="K4901">
        <v>12</v>
      </c>
      <c r="L4901">
        <v>19.98</v>
      </c>
      <c r="M4901" s="2">
        <v>0.01</v>
      </c>
      <c r="N4901">
        <v>262.08999999999997</v>
      </c>
      <c r="O4901">
        <v>10.49</v>
      </c>
      <c r="P4901">
        <v>58.69</v>
      </c>
      <c r="Q4901" s="2">
        <v>0.49</v>
      </c>
      <c r="R4901" t="s">
        <v>48</v>
      </c>
      <c r="S4901" t="s">
        <v>30</v>
      </c>
      <c r="T4901" t="s">
        <v>1306</v>
      </c>
      <c r="U4901" t="s">
        <v>82</v>
      </c>
      <c r="V4901" t="s">
        <v>76</v>
      </c>
      <c r="W4901">
        <v>3713</v>
      </c>
      <c r="X4901" s="1">
        <v>41751</v>
      </c>
      <c r="Y4901" t="s">
        <v>34</v>
      </c>
      <c r="Z4901" t="e" vm="14">
        <v>#VALUE!</v>
      </c>
      <c r="AA4901">
        <v>33952</v>
      </c>
      <c r="AB4901" t="e" cm="1" vm="2">
        <f t="array" ref="AB4901">_FV(Table1[[#This Row],[State]],"Country/region",TRUE)</f>
        <v>#VALUE!</v>
      </c>
    </row>
    <row r="4902" spans="1:28" x14ac:dyDescent="0.35">
      <c r="A4902" t="s">
        <v>741</v>
      </c>
      <c r="B4902">
        <v>54</v>
      </c>
      <c r="C4902" t="s">
        <v>678</v>
      </c>
      <c r="D4902" t="s">
        <v>27</v>
      </c>
      <c r="E4902">
        <f>YEAR(Table1[[#This Row],[Order Date]])</f>
        <v>2014</v>
      </c>
      <c r="F4902">
        <v>1</v>
      </c>
      <c r="G4902">
        <f>MONTH(Table1[[#This Row],[Order Date]])</f>
        <v>4</v>
      </c>
      <c r="H4902" s="1">
        <v>41750</v>
      </c>
      <c r="I4902">
        <v>26503</v>
      </c>
      <c r="J4902" t="s">
        <v>131</v>
      </c>
      <c r="K4902">
        <v>47</v>
      </c>
      <c r="L4902">
        <v>15.57</v>
      </c>
      <c r="M4902" s="2">
        <v>0.1</v>
      </c>
      <c r="N4902">
        <v>671.78</v>
      </c>
      <c r="O4902">
        <v>1.39</v>
      </c>
      <c r="P4902">
        <v>297.23</v>
      </c>
      <c r="Q4902" s="2">
        <v>0.38</v>
      </c>
      <c r="R4902" t="s">
        <v>29</v>
      </c>
      <c r="S4902" t="s">
        <v>30</v>
      </c>
      <c r="T4902" t="s">
        <v>990</v>
      </c>
      <c r="U4902" t="s">
        <v>267</v>
      </c>
      <c r="V4902" t="s">
        <v>76</v>
      </c>
      <c r="W4902">
        <v>3712</v>
      </c>
      <c r="X4902" s="1">
        <v>41752</v>
      </c>
      <c r="Y4902" t="s">
        <v>34</v>
      </c>
      <c r="Z4902" t="e" vm="14">
        <v>#VALUE!</v>
      </c>
      <c r="AA4902">
        <v>33952</v>
      </c>
      <c r="AB4902" t="e" cm="1" vm="2">
        <f t="array" ref="AB4902">_FV(Table1[[#This Row],[State]],"Country/region",TRUE)</f>
        <v>#VALUE!</v>
      </c>
    </row>
    <row r="4903" spans="1:28" x14ac:dyDescent="0.35">
      <c r="A4903" t="s">
        <v>2127</v>
      </c>
      <c r="B4903">
        <v>54</v>
      </c>
      <c r="C4903" t="s">
        <v>488</v>
      </c>
      <c r="D4903" t="s">
        <v>46</v>
      </c>
      <c r="E4903">
        <f>YEAR(Table1[[#This Row],[Order Date]])</f>
        <v>2014</v>
      </c>
      <c r="F4903">
        <v>1</v>
      </c>
      <c r="G4903">
        <f>MONTH(Table1[[#This Row],[Order Date]])</f>
        <v>4</v>
      </c>
      <c r="H4903" s="1">
        <v>41750</v>
      </c>
      <c r="I4903">
        <v>40454</v>
      </c>
      <c r="J4903" t="s">
        <v>39</v>
      </c>
      <c r="K4903">
        <v>43</v>
      </c>
      <c r="L4903">
        <v>30.98</v>
      </c>
      <c r="M4903" s="2">
        <v>0.1</v>
      </c>
      <c r="N4903">
        <v>1243.8800000000001</v>
      </c>
      <c r="O4903">
        <v>8.99</v>
      </c>
      <c r="P4903">
        <v>22.71</v>
      </c>
      <c r="Q4903" s="2">
        <v>0.57999999999999996</v>
      </c>
      <c r="R4903" t="s">
        <v>29</v>
      </c>
      <c r="S4903" t="s">
        <v>139</v>
      </c>
      <c r="T4903" t="s">
        <v>1895</v>
      </c>
      <c r="U4903" t="s">
        <v>88</v>
      </c>
      <c r="V4903" t="s">
        <v>33</v>
      </c>
      <c r="W4903">
        <v>5713</v>
      </c>
      <c r="X4903" s="1">
        <v>41753</v>
      </c>
      <c r="Y4903" t="s">
        <v>34</v>
      </c>
      <c r="Z4903" t="e" vm="3">
        <v>#VALUE!</v>
      </c>
      <c r="AA4903">
        <v>21222</v>
      </c>
      <c r="AB4903" t="e" cm="1" vm="2">
        <f t="array" ref="AB4903">_FV(Table1[[#This Row],[State]],"Country/region",TRUE)</f>
        <v>#VALUE!</v>
      </c>
    </row>
    <row r="4904" spans="1:28" x14ac:dyDescent="0.35">
      <c r="A4904" t="s">
        <v>3171</v>
      </c>
      <c r="B4904">
        <v>54</v>
      </c>
      <c r="C4904" t="s">
        <v>3172</v>
      </c>
      <c r="D4904" t="s">
        <v>57</v>
      </c>
      <c r="E4904">
        <f>YEAR(Table1[[#This Row],[Order Date]])</f>
        <v>2014</v>
      </c>
      <c r="F4904">
        <v>1</v>
      </c>
      <c r="G4904">
        <f>MONTH(Table1[[#This Row],[Order Date]])</f>
        <v>4</v>
      </c>
      <c r="H4904" s="1">
        <v>41751</v>
      </c>
      <c r="I4904">
        <v>24486</v>
      </c>
      <c r="J4904" t="s">
        <v>131</v>
      </c>
      <c r="K4904">
        <v>14</v>
      </c>
      <c r="L4904">
        <v>1.76</v>
      </c>
      <c r="M4904" s="2">
        <v>0</v>
      </c>
      <c r="N4904">
        <v>27.06</v>
      </c>
      <c r="O4904">
        <v>0.7</v>
      </c>
      <c r="P4904">
        <v>-0.06</v>
      </c>
      <c r="Q4904" s="2">
        <v>0.56000000000000005</v>
      </c>
      <c r="R4904" t="s">
        <v>29</v>
      </c>
      <c r="S4904" t="s">
        <v>59</v>
      </c>
      <c r="T4904" t="s">
        <v>203</v>
      </c>
      <c r="U4904" t="s">
        <v>88</v>
      </c>
      <c r="V4904" t="s">
        <v>68</v>
      </c>
      <c r="W4904">
        <v>3433</v>
      </c>
      <c r="X4904" s="1">
        <v>41752</v>
      </c>
      <c r="Y4904" t="s">
        <v>34</v>
      </c>
      <c r="Z4904" t="e" vm="13">
        <v>#VALUE!</v>
      </c>
      <c r="AA4904">
        <v>74601</v>
      </c>
      <c r="AB4904" t="e" cm="1" vm="2">
        <f t="array" ref="AB4904">_FV(Table1[[#This Row],[State]],"Country/region",TRUE)</f>
        <v>#VALUE!</v>
      </c>
    </row>
    <row r="4905" spans="1:28" x14ac:dyDescent="0.35">
      <c r="A4905" t="s">
        <v>3171</v>
      </c>
      <c r="B4905">
        <v>54</v>
      </c>
      <c r="C4905" t="s">
        <v>3172</v>
      </c>
      <c r="D4905" t="s">
        <v>57</v>
      </c>
      <c r="E4905">
        <f>YEAR(Table1[[#This Row],[Order Date]])</f>
        <v>2014</v>
      </c>
      <c r="F4905">
        <v>1</v>
      </c>
      <c r="G4905">
        <f>MONTH(Table1[[#This Row],[Order Date]])</f>
        <v>4</v>
      </c>
      <c r="H4905" s="1">
        <v>41751</v>
      </c>
      <c r="I4905">
        <v>24486</v>
      </c>
      <c r="J4905" t="s">
        <v>131</v>
      </c>
      <c r="K4905">
        <v>3</v>
      </c>
      <c r="L4905">
        <v>8.1199999999999992</v>
      </c>
      <c r="M4905" s="2">
        <v>0.03</v>
      </c>
      <c r="N4905">
        <v>28.11</v>
      </c>
      <c r="O4905">
        <v>2.83</v>
      </c>
      <c r="P4905">
        <v>-31.62</v>
      </c>
      <c r="Q4905" s="2">
        <v>0.77</v>
      </c>
      <c r="R4905" t="s">
        <v>96</v>
      </c>
      <c r="S4905" t="s">
        <v>139</v>
      </c>
      <c r="T4905" t="s">
        <v>998</v>
      </c>
      <c r="U4905" t="s">
        <v>102</v>
      </c>
      <c r="V4905" t="s">
        <v>68</v>
      </c>
      <c r="W4905">
        <v>3432</v>
      </c>
      <c r="X4905" s="1">
        <v>41752</v>
      </c>
      <c r="Y4905" t="s">
        <v>34</v>
      </c>
      <c r="Z4905" t="e" vm="13">
        <v>#VALUE!</v>
      </c>
      <c r="AA4905">
        <v>74601</v>
      </c>
      <c r="AB4905" t="e" cm="1" vm="2">
        <f t="array" ref="AB4905">_FV(Table1[[#This Row],[State]],"Country/region",TRUE)</f>
        <v>#VALUE!</v>
      </c>
    </row>
    <row r="4906" spans="1:28" x14ac:dyDescent="0.35">
      <c r="A4906" t="s">
        <v>3031</v>
      </c>
      <c r="B4906">
        <v>54</v>
      </c>
      <c r="C4906" t="s">
        <v>3032</v>
      </c>
      <c r="D4906" t="s">
        <v>46</v>
      </c>
      <c r="E4906">
        <f>YEAR(Table1[[#This Row],[Order Date]])</f>
        <v>2014</v>
      </c>
      <c r="F4906">
        <v>1</v>
      </c>
      <c r="G4906">
        <f>MONTH(Table1[[#This Row],[Order Date]])</f>
        <v>4</v>
      </c>
      <c r="H4906" s="1">
        <v>41751</v>
      </c>
      <c r="I4906">
        <v>39268</v>
      </c>
      <c r="J4906" t="s">
        <v>39</v>
      </c>
      <c r="K4906">
        <v>44</v>
      </c>
      <c r="L4906">
        <v>7.1</v>
      </c>
      <c r="M4906" s="2">
        <v>0.02</v>
      </c>
      <c r="N4906">
        <v>324.2</v>
      </c>
      <c r="O4906">
        <v>6.05</v>
      </c>
      <c r="P4906">
        <v>-89.745999999999995</v>
      </c>
      <c r="Q4906" s="2">
        <v>0.39</v>
      </c>
      <c r="R4906" t="s">
        <v>29</v>
      </c>
      <c r="S4906" t="s">
        <v>30</v>
      </c>
      <c r="T4906" t="s">
        <v>703</v>
      </c>
      <c r="U4906" t="s">
        <v>67</v>
      </c>
      <c r="V4906" t="s">
        <v>33</v>
      </c>
      <c r="W4906">
        <v>5545</v>
      </c>
      <c r="X4906" s="1">
        <v>41753</v>
      </c>
      <c r="Y4906" t="s">
        <v>42</v>
      </c>
      <c r="Z4906" t="e" vm="1">
        <v>#VALUE!</v>
      </c>
      <c r="AA4906">
        <v>19087</v>
      </c>
      <c r="AB4906" t="e" cm="1" vm="2">
        <f t="array" ref="AB4906">_FV(Table1[[#This Row],[State]],"Country/region",TRUE)</f>
        <v>#VALUE!</v>
      </c>
    </row>
    <row r="4907" spans="1:28" x14ac:dyDescent="0.35">
      <c r="A4907" t="s">
        <v>2782</v>
      </c>
      <c r="B4907">
        <v>54</v>
      </c>
      <c r="C4907" t="s">
        <v>2855</v>
      </c>
      <c r="D4907" t="s">
        <v>46</v>
      </c>
      <c r="E4907">
        <f>YEAR(Table1[[#This Row],[Order Date]])</f>
        <v>2014</v>
      </c>
      <c r="F4907">
        <v>1</v>
      </c>
      <c r="G4907">
        <f>MONTH(Table1[[#This Row],[Order Date]])</f>
        <v>4</v>
      </c>
      <c r="H4907" s="1">
        <v>41751</v>
      </c>
      <c r="I4907">
        <v>25863</v>
      </c>
      <c r="J4907" t="s">
        <v>39</v>
      </c>
      <c r="K4907">
        <v>18</v>
      </c>
      <c r="L4907">
        <v>20.99</v>
      </c>
      <c r="M4907" s="2">
        <v>0</v>
      </c>
      <c r="N4907">
        <v>340.68849999999998</v>
      </c>
      <c r="O4907">
        <v>4.8099999999999996</v>
      </c>
      <c r="P4907">
        <v>-10.846</v>
      </c>
      <c r="Q4907" s="2">
        <v>0.57999999999999996</v>
      </c>
      <c r="R4907" t="s">
        <v>96</v>
      </c>
      <c r="S4907" t="s">
        <v>80</v>
      </c>
      <c r="T4907" t="s">
        <v>1004</v>
      </c>
      <c r="U4907" t="s">
        <v>105</v>
      </c>
      <c r="V4907" t="s">
        <v>68</v>
      </c>
      <c r="W4907">
        <v>3624</v>
      </c>
      <c r="X4907" s="1">
        <v>41753</v>
      </c>
      <c r="Y4907" t="s">
        <v>42</v>
      </c>
      <c r="Z4907" t="e" vm="11">
        <v>#VALUE!</v>
      </c>
      <c r="AA4907">
        <v>76308</v>
      </c>
      <c r="AB4907" t="e" cm="1" vm="2">
        <f t="array" ref="AB4907">_FV(Table1[[#This Row],[State]],"Country/region",TRUE)</f>
        <v>#VALUE!</v>
      </c>
    </row>
    <row r="4908" spans="1:28" x14ac:dyDescent="0.35">
      <c r="A4908" t="s">
        <v>3031</v>
      </c>
      <c r="B4908">
        <v>54</v>
      </c>
      <c r="C4908" t="s">
        <v>3032</v>
      </c>
      <c r="D4908" t="s">
        <v>46</v>
      </c>
      <c r="E4908">
        <f>YEAR(Table1[[#This Row],[Order Date]])</f>
        <v>2014</v>
      </c>
      <c r="F4908">
        <v>1</v>
      </c>
      <c r="G4908">
        <f>MONTH(Table1[[#This Row],[Order Date]])</f>
        <v>4</v>
      </c>
      <c r="H4908" s="1">
        <v>41751</v>
      </c>
      <c r="I4908">
        <v>39268</v>
      </c>
      <c r="J4908" t="s">
        <v>39</v>
      </c>
      <c r="K4908">
        <v>45</v>
      </c>
      <c r="L4908">
        <v>3.74</v>
      </c>
      <c r="M4908" s="2">
        <v>0.1</v>
      </c>
      <c r="N4908">
        <v>156.94999999999999</v>
      </c>
      <c r="O4908">
        <v>0.94</v>
      </c>
      <c r="P4908">
        <v>-32.520000000000003</v>
      </c>
      <c r="Q4908" s="2">
        <v>0.83</v>
      </c>
      <c r="R4908" t="s">
        <v>29</v>
      </c>
      <c r="S4908" t="s">
        <v>59</v>
      </c>
      <c r="T4908" t="s">
        <v>2534</v>
      </c>
      <c r="U4908" t="s">
        <v>232</v>
      </c>
      <c r="V4908" t="s">
        <v>33</v>
      </c>
      <c r="W4908">
        <v>5546</v>
      </c>
      <c r="X4908" s="1">
        <v>41754</v>
      </c>
      <c r="Y4908" t="s">
        <v>34</v>
      </c>
      <c r="Z4908" t="e" vm="1">
        <v>#VALUE!</v>
      </c>
      <c r="AA4908">
        <v>19087</v>
      </c>
      <c r="AB4908" t="e" cm="1" vm="2">
        <f t="array" ref="AB4908">_FV(Table1[[#This Row],[State]],"Country/region",TRUE)</f>
        <v>#VALUE!</v>
      </c>
    </row>
    <row r="4909" spans="1:28" x14ac:dyDescent="0.35">
      <c r="A4909" t="s">
        <v>2553</v>
      </c>
      <c r="B4909">
        <v>54</v>
      </c>
      <c r="C4909" t="s">
        <v>1380</v>
      </c>
      <c r="D4909" t="s">
        <v>27</v>
      </c>
      <c r="E4909">
        <f>YEAR(Table1[[#This Row],[Order Date]])</f>
        <v>2014</v>
      </c>
      <c r="F4909">
        <v>1</v>
      </c>
      <c r="G4909">
        <f>MONTH(Table1[[#This Row],[Order Date]])</f>
        <v>4</v>
      </c>
      <c r="H4909" s="1">
        <v>41751</v>
      </c>
      <c r="I4909">
        <v>33287</v>
      </c>
      <c r="J4909" t="s">
        <v>58</v>
      </c>
      <c r="K4909">
        <v>44</v>
      </c>
      <c r="L4909">
        <v>270.97000000000003</v>
      </c>
      <c r="M4909" s="2">
        <v>0</v>
      </c>
      <c r="N4909">
        <v>11904.55</v>
      </c>
      <c r="O4909">
        <v>28.06</v>
      </c>
      <c r="P4909">
        <v>3909.33</v>
      </c>
      <c r="Q4909" s="2">
        <v>0.56000000000000005</v>
      </c>
      <c r="R4909" t="s">
        <v>96</v>
      </c>
      <c r="S4909" t="s">
        <v>49</v>
      </c>
      <c r="T4909" t="s">
        <v>1023</v>
      </c>
      <c r="U4909" t="s">
        <v>98</v>
      </c>
      <c r="V4909" t="s">
        <v>68</v>
      </c>
      <c r="W4909">
        <v>4680</v>
      </c>
      <c r="X4909" s="1">
        <v>41754</v>
      </c>
      <c r="Y4909" t="s">
        <v>53</v>
      </c>
      <c r="Z4909" t="e" vm="26">
        <v>#VALUE!</v>
      </c>
      <c r="AA4909">
        <v>49423</v>
      </c>
      <c r="AB4909" t="e" cm="1" vm="2">
        <f t="array" ref="AB4909">_FV(Table1[[#This Row],[State]],"Country/region",TRUE)</f>
        <v>#VALUE!</v>
      </c>
    </row>
    <row r="4910" spans="1:28" x14ac:dyDescent="0.35">
      <c r="A4910" t="s">
        <v>2111</v>
      </c>
      <c r="B4910">
        <v>54</v>
      </c>
      <c r="C4910" t="s">
        <v>2193</v>
      </c>
      <c r="D4910" t="s">
        <v>38</v>
      </c>
      <c r="E4910">
        <f>YEAR(Table1[[#This Row],[Order Date]])</f>
        <v>2014</v>
      </c>
      <c r="F4910">
        <v>1</v>
      </c>
      <c r="G4910">
        <f>MONTH(Table1[[#This Row],[Order Date]])</f>
        <v>4</v>
      </c>
      <c r="H4910" s="1">
        <v>41751</v>
      </c>
      <c r="I4910">
        <v>43013</v>
      </c>
      <c r="J4910" t="s">
        <v>47</v>
      </c>
      <c r="K4910">
        <v>50</v>
      </c>
      <c r="L4910">
        <v>50.98</v>
      </c>
      <c r="M4910" s="2">
        <v>0.08</v>
      </c>
      <c r="N4910">
        <v>2437.67</v>
      </c>
      <c r="O4910">
        <v>22.24</v>
      </c>
      <c r="P4910">
        <v>25.68</v>
      </c>
      <c r="Q4910" s="2">
        <v>0.55000000000000004</v>
      </c>
      <c r="R4910" t="s">
        <v>48</v>
      </c>
      <c r="S4910" t="s">
        <v>40</v>
      </c>
      <c r="T4910" t="s">
        <v>824</v>
      </c>
      <c r="U4910" t="s">
        <v>82</v>
      </c>
      <c r="V4910" t="s">
        <v>52</v>
      </c>
      <c r="W4910">
        <v>6072</v>
      </c>
      <c r="X4910" s="1">
        <v>41755</v>
      </c>
      <c r="Y4910" t="s">
        <v>34</v>
      </c>
      <c r="Z4910" t="e" vm="39">
        <v>#VALUE!</v>
      </c>
      <c r="AA4910">
        <v>87105</v>
      </c>
      <c r="AB4910" t="e" cm="1" vm="2">
        <f t="array" ref="AB4910">_FV(Table1[[#This Row],[State]],"Country/region",TRUE)</f>
        <v>#VALUE!</v>
      </c>
    </row>
    <row r="4911" spans="1:28" x14ac:dyDescent="0.35">
      <c r="A4911" t="s">
        <v>2105</v>
      </c>
      <c r="B4911">
        <v>54</v>
      </c>
      <c r="C4911" t="s">
        <v>2193</v>
      </c>
      <c r="D4911" t="s">
        <v>38</v>
      </c>
      <c r="E4911">
        <f>YEAR(Table1[[#This Row],[Order Date]])</f>
        <v>2014</v>
      </c>
      <c r="F4911">
        <v>1</v>
      </c>
      <c r="G4911">
        <f>MONTH(Table1[[#This Row],[Order Date]])</f>
        <v>4</v>
      </c>
      <c r="H4911" s="1">
        <v>41751</v>
      </c>
      <c r="I4911">
        <v>43013</v>
      </c>
      <c r="J4911" t="s">
        <v>47</v>
      </c>
      <c r="K4911">
        <v>43</v>
      </c>
      <c r="L4911">
        <v>34.76</v>
      </c>
      <c r="M4911" s="2">
        <v>0.08</v>
      </c>
      <c r="N4911">
        <v>1438.33</v>
      </c>
      <c r="O4911">
        <v>8.2200000000000006</v>
      </c>
      <c r="P4911">
        <v>163.38</v>
      </c>
      <c r="Q4911" s="2">
        <v>0.56999999999999995</v>
      </c>
      <c r="R4911" t="s">
        <v>29</v>
      </c>
      <c r="S4911" t="s">
        <v>30</v>
      </c>
      <c r="T4911" t="s">
        <v>2106</v>
      </c>
      <c r="U4911" t="s">
        <v>32</v>
      </c>
      <c r="V4911" t="s">
        <v>52</v>
      </c>
      <c r="W4911">
        <v>6073</v>
      </c>
      <c r="X4911" s="1">
        <v>41756</v>
      </c>
      <c r="Y4911" t="s">
        <v>34</v>
      </c>
      <c r="Z4911" t="e" vm="32">
        <v>#VALUE!</v>
      </c>
      <c r="AA4911">
        <v>81301</v>
      </c>
      <c r="AB4911" t="e" cm="1" vm="2">
        <f t="array" ref="AB4911">_FV(Table1[[#This Row],[State]],"Country/region",TRUE)</f>
        <v>#VALUE!</v>
      </c>
    </row>
    <row r="4912" spans="1:28" x14ac:dyDescent="0.35">
      <c r="A4912" t="s">
        <v>99</v>
      </c>
      <c r="B4912">
        <v>54</v>
      </c>
      <c r="C4912" t="s">
        <v>1474</v>
      </c>
      <c r="D4912" t="s">
        <v>46</v>
      </c>
      <c r="E4912">
        <f>YEAR(Table1[[#This Row],[Order Date]])</f>
        <v>2014</v>
      </c>
      <c r="F4912">
        <v>1</v>
      </c>
      <c r="G4912">
        <f>MONTH(Table1[[#This Row],[Order Date]])</f>
        <v>4</v>
      </c>
      <c r="H4912" s="1">
        <v>41752</v>
      </c>
      <c r="I4912">
        <v>29539</v>
      </c>
      <c r="J4912" t="s">
        <v>28</v>
      </c>
      <c r="K4912">
        <v>24</v>
      </c>
      <c r="L4912">
        <v>9.7799999999999994</v>
      </c>
      <c r="M4912" s="2">
        <v>0.1</v>
      </c>
      <c r="N4912">
        <v>223.2</v>
      </c>
      <c r="O4912">
        <v>1.39</v>
      </c>
      <c r="P4912">
        <v>78.739999999999995</v>
      </c>
      <c r="Q4912" s="2">
        <v>0.39</v>
      </c>
      <c r="R4912" t="s">
        <v>29</v>
      </c>
      <c r="S4912" t="s">
        <v>30</v>
      </c>
      <c r="T4912" t="s">
        <v>894</v>
      </c>
      <c r="U4912" t="s">
        <v>267</v>
      </c>
      <c r="V4912" t="s">
        <v>76</v>
      </c>
      <c r="W4912">
        <v>4169</v>
      </c>
      <c r="X4912" s="1">
        <v>41753</v>
      </c>
      <c r="Y4912" t="s">
        <v>34</v>
      </c>
      <c r="Z4912" t="e" vm="10">
        <v>#VALUE!</v>
      </c>
      <c r="AA4912">
        <v>70802</v>
      </c>
      <c r="AB4912" t="e" cm="1" vm="2">
        <f t="array" ref="AB4912">_FV(Table1[[#This Row],[State]],"Country/region",TRUE)</f>
        <v>#VALUE!</v>
      </c>
    </row>
    <row r="4913" spans="1:28" x14ac:dyDescent="0.35">
      <c r="A4913" t="s">
        <v>2120</v>
      </c>
      <c r="B4913">
        <v>54</v>
      </c>
      <c r="C4913" t="s">
        <v>164</v>
      </c>
      <c r="D4913" t="s">
        <v>57</v>
      </c>
      <c r="E4913">
        <f>YEAR(Table1[[#This Row],[Order Date]])</f>
        <v>2014</v>
      </c>
      <c r="F4913">
        <v>1</v>
      </c>
      <c r="G4913">
        <f>MONTH(Table1[[#This Row],[Order Date]])</f>
        <v>4</v>
      </c>
      <c r="H4913" s="1">
        <v>41752</v>
      </c>
      <c r="I4913">
        <v>38311</v>
      </c>
      <c r="J4913" t="s">
        <v>131</v>
      </c>
      <c r="K4913">
        <v>9</v>
      </c>
      <c r="L4913">
        <v>140.85</v>
      </c>
      <c r="M4913" s="2">
        <v>0.1</v>
      </c>
      <c r="N4913">
        <v>1201.51</v>
      </c>
      <c r="O4913">
        <v>19.989999999999998</v>
      </c>
      <c r="P4913">
        <v>-185.48</v>
      </c>
      <c r="Q4913" s="2">
        <v>0.73</v>
      </c>
      <c r="R4913" t="s">
        <v>29</v>
      </c>
      <c r="S4913" t="s">
        <v>30</v>
      </c>
      <c r="T4913" t="s">
        <v>2345</v>
      </c>
      <c r="U4913" t="s">
        <v>32</v>
      </c>
      <c r="V4913" t="s">
        <v>52</v>
      </c>
      <c r="W4913">
        <v>5388</v>
      </c>
      <c r="X4913" s="1">
        <v>41754</v>
      </c>
      <c r="Y4913" t="s">
        <v>42</v>
      </c>
      <c r="Z4913" t="e" vm="7">
        <v>#VALUE!</v>
      </c>
      <c r="AA4913">
        <v>84106</v>
      </c>
      <c r="AB4913" t="e" cm="1" vm="2">
        <f t="array" ref="AB4913">_FV(Table1[[#This Row],[State]],"Country/region",TRUE)</f>
        <v>#VALUE!</v>
      </c>
    </row>
    <row r="4914" spans="1:28" x14ac:dyDescent="0.35">
      <c r="A4914" t="s">
        <v>3350</v>
      </c>
      <c r="B4914">
        <v>54</v>
      </c>
      <c r="C4914" t="s">
        <v>347</v>
      </c>
      <c r="D4914" t="s">
        <v>57</v>
      </c>
      <c r="E4914">
        <f>YEAR(Table1[[#This Row],[Order Date]])</f>
        <v>2014</v>
      </c>
      <c r="F4914">
        <v>1</v>
      </c>
      <c r="G4914">
        <f>MONTH(Table1[[#This Row],[Order Date]])</f>
        <v>4</v>
      </c>
      <c r="H4914" s="1">
        <v>41752</v>
      </c>
      <c r="I4914">
        <v>37826</v>
      </c>
      <c r="J4914" t="s">
        <v>131</v>
      </c>
      <c r="K4914">
        <v>45</v>
      </c>
      <c r="L4914">
        <v>6.78</v>
      </c>
      <c r="M4914" s="2">
        <v>0.03</v>
      </c>
      <c r="N4914">
        <v>325.8</v>
      </c>
      <c r="O4914">
        <v>6.18</v>
      </c>
      <c r="P4914">
        <v>-84.85</v>
      </c>
      <c r="Q4914" s="2">
        <v>0.39</v>
      </c>
      <c r="R4914" t="s">
        <v>29</v>
      </c>
      <c r="S4914" t="s">
        <v>30</v>
      </c>
      <c r="T4914" t="s">
        <v>3060</v>
      </c>
      <c r="U4914" t="s">
        <v>61</v>
      </c>
      <c r="V4914" t="s">
        <v>76</v>
      </c>
      <c r="W4914">
        <v>5318</v>
      </c>
      <c r="X4914" s="1">
        <v>41754</v>
      </c>
      <c r="Y4914" t="s">
        <v>34</v>
      </c>
      <c r="Z4914" t="e" vm="31">
        <v>#VALUE!</v>
      </c>
      <c r="AA4914">
        <v>37086</v>
      </c>
      <c r="AB4914" t="e" cm="1" vm="2">
        <f t="array" ref="AB4914">_FV(Table1[[#This Row],[State]],"Country/region",TRUE)</f>
        <v>#VALUE!</v>
      </c>
    </row>
    <row r="4915" spans="1:28" x14ac:dyDescent="0.35">
      <c r="A4915" t="s">
        <v>3133</v>
      </c>
      <c r="B4915">
        <v>54</v>
      </c>
      <c r="C4915" t="s">
        <v>462</v>
      </c>
      <c r="D4915" t="s">
        <v>46</v>
      </c>
      <c r="E4915">
        <f>YEAR(Table1[[#This Row],[Order Date]])</f>
        <v>2014</v>
      </c>
      <c r="F4915">
        <v>1</v>
      </c>
      <c r="G4915">
        <f>MONTH(Table1[[#This Row],[Order Date]])</f>
        <v>4</v>
      </c>
      <c r="H4915" s="1">
        <v>41752</v>
      </c>
      <c r="I4915">
        <v>6402</v>
      </c>
      <c r="J4915" t="s">
        <v>47</v>
      </c>
      <c r="K4915">
        <v>35</v>
      </c>
      <c r="L4915">
        <v>10.23</v>
      </c>
      <c r="M4915" s="2">
        <v>0.01</v>
      </c>
      <c r="N4915">
        <v>373.33</v>
      </c>
      <c r="O4915">
        <v>4.68</v>
      </c>
      <c r="P4915">
        <v>-22.18</v>
      </c>
      <c r="Q4915" s="2">
        <v>0.59</v>
      </c>
      <c r="R4915" t="s">
        <v>29</v>
      </c>
      <c r="S4915" t="s">
        <v>139</v>
      </c>
      <c r="T4915" t="s">
        <v>2676</v>
      </c>
      <c r="U4915" t="s">
        <v>481</v>
      </c>
      <c r="V4915" t="s">
        <v>76</v>
      </c>
      <c r="W4915">
        <v>890</v>
      </c>
      <c r="X4915" s="1">
        <v>41757</v>
      </c>
      <c r="Y4915" t="s">
        <v>34</v>
      </c>
      <c r="Z4915" t="e" vm="6">
        <v>#VALUE!</v>
      </c>
      <c r="AA4915">
        <v>35209</v>
      </c>
      <c r="AB4915" t="e" cm="1" vm="2">
        <f t="array" ref="AB4915">_FV(Table1[[#This Row],[State]],"Country/region",TRUE)</f>
        <v>#VALUE!</v>
      </c>
    </row>
    <row r="4916" spans="1:28" x14ac:dyDescent="0.35">
      <c r="A4916" t="s">
        <v>648</v>
      </c>
      <c r="B4916">
        <v>54</v>
      </c>
      <c r="C4916" t="s">
        <v>400</v>
      </c>
      <c r="D4916" t="s">
        <v>46</v>
      </c>
      <c r="E4916">
        <f>YEAR(Table1[[#This Row],[Order Date]])</f>
        <v>2014</v>
      </c>
      <c r="F4916">
        <v>1</v>
      </c>
      <c r="G4916">
        <f>MONTH(Table1[[#This Row],[Order Date]])</f>
        <v>4</v>
      </c>
      <c r="H4916" s="1">
        <v>41753</v>
      </c>
      <c r="I4916">
        <v>43398</v>
      </c>
      <c r="J4916" t="s">
        <v>39</v>
      </c>
      <c r="K4916">
        <v>10</v>
      </c>
      <c r="L4916">
        <v>159.31</v>
      </c>
      <c r="M4916" s="2">
        <v>7.0000000000000007E-2</v>
      </c>
      <c r="N4916">
        <v>1600.85</v>
      </c>
      <c r="O4916">
        <v>60</v>
      </c>
      <c r="P4916">
        <v>-193.97</v>
      </c>
      <c r="Q4916" s="2">
        <v>0.55000000000000004</v>
      </c>
      <c r="R4916" t="s">
        <v>48</v>
      </c>
      <c r="S4916" t="s">
        <v>49</v>
      </c>
      <c r="T4916" t="s">
        <v>2493</v>
      </c>
      <c r="U4916" t="s">
        <v>75</v>
      </c>
      <c r="V4916" t="s">
        <v>76</v>
      </c>
      <c r="W4916">
        <v>6131</v>
      </c>
      <c r="X4916" s="1">
        <v>41754</v>
      </c>
      <c r="Y4916" t="s">
        <v>53</v>
      </c>
      <c r="Z4916" t="e" vm="35">
        <v>#VALUE!</v>
      </c>
      <c r="AA4916">
        <v>72209</v>
      </c>
      <c r="AB4916" t="e" cm="1" vm="2">
        <f t="array" ref="AB4916">_FV(Table1[[#This Row],[State]],"Country/region",TRUE)</f>
        <v>#VALUE!</v>
      </c>
    </row>
    <row r="4917" spans="1:28" x14ac:dyDescent="0.35">
      <c r="A4917" t="s">
        <v>1791</v>
      </c>
      <c r="B4917">
        <v>54</v>
      </c>
      <c r="C4917" t="s">
        <v>1208</v>
      </c>
      <c r="D4917" t="s">
        <v>57</v>
      </c>
      <c r="E4917">
        <f>YEAR(Table1[[#This Row],[Order Date]])</f>
        <v>2014</v>
      </c>
      <c r="F4917">
        <v>1</v>
      </c>
      <c r="G4917">
        <f>MONTH(Table1[[#This Row],[Order Date]])</f>
        <v>4</v>
      </c>
      <c r="H4917" s="1">
        <v>41753</v>
      </c>
      <c r="I4917">
        <v>16710</v>
      </c>
      <c r="J4917" t="s">
        <v>28</v>
      </c>
      <c r="K4917">
        <v>47</v>
      </c>
      <c r="L4917">
        <v>145.44999999999999</v>
      </c>
      <c r="M4917" s="2">
        <v>0.09</v>
      </c>
      <c r="N4917">
        <v>5549.79</v>
      </c>
      <c r="O4917">
        <v>17.850000000000001</v>
      </c>
      <c r="P4917">
        <v>1300.8</v>
      </c>
      <c r="Q4917" s="2">
        <v>0.56000000000000005</v>
      </c>
      <c r="R4917" t="s">
        <v>96</v>
      </c>
      <c r="S4917" t="s">
        <v>49</v>
      </c>
      <c r="T4917" t="s">
        <v>150</v>
      </c>
      <c r="U4917" t="s">
        <v>98</v>
      </c>
      <c r="V4917" t="s">
        <v>33</v>
      </c>
      <c r="W4917">
        <v>2320</v>
      </c>
      <c r="X4917" s="1">
        <v>41755</v>
      </c>
      <c r="Y4917" t="s">
        <v>53</v>
      </c>
      <c r="Z4917" t="e" vm="21">
        <v>#VALUE!</v>
      </c>
      <c r="AA4917">
        <v>4005</v>
      </c>
      <c r="AB4917" t="e" cm="1" vm="2">
        <f t="array" ref="AB4917">_FV(Table1[[#This Row],[State]],"Country/region",TRUE)</f>
        <v>#VALUE!</v>
      </c>
    </row>
    <row r="4918" spans="1:28" x14ac:dyDescent="0.35">
      <c r="A4918" t="s">
        <v>2391</v>
      </c>
      <c r="B4918">
        <v>55</v>
      </c>
      <c r="C4918" t="s">
        <v>2392</v>
      </c>
      <c r="D4918" t="s">
        <v>46</v>
      </c>
      <c r="E4918">
        <f>YEAR(Table1[[#This Row],[Order Date]])</f>
        <v>2014</v>
      </c>
      <c r="F4918">
        <v>1</v>
      </c>
      <c r="G4918">
        <f>MONTH(Table1[[#This Row],[Order Date]])</f>
        <v>4</v>
      </c>
      <c r="H4918" s="1">
        <v>41754</v>
      </c>
      <c r="I4918">
        <v>52611</v>
      </c>
      <c r="J4918" t="s">
        <v>131</v>
      </c>
      <c r="K4918">
        <v>11</v>
      </c>
      <c r="L4918">
        <v>2.1800000000000002</v>
      </c>
      <c r="M4918" s="2">
        <v>0.09</v>
      </c>
      <c r="N4918">
        <v>24.95</v>
      </c>
      <c r="O4918">
        <v>1.38</v>
      </c>
      <c r="P4918">
        <v>-5.14</v>
      </c>
      <c r="Q4918" s="2">
        <v>0.44</v>
      </c>
      <c r="R4918" t="s">
        <v>29</v>
      </c>
      <c r="S4918" t="s">
        <v>59</v>
      </c>
      <c r="T4918" t="s">
        <v>1204</v>
      </c>
      <c r="U4918" t="s">
        <v>232</v>
      </c>
      <c r="V4918" t="s">
        <v>33</v>
      </c>
      <c r="W4918">
        <v>7379</v>
      </c>
      <c r="X4918" s="1">
        <v>41754</v>
      </c>
      <c r="Y4918" t="s">
        <v>34</v>
      </c>
      <c r="Z4918" t="e" vm="22">
        <v>#VALUE!</v>
      </c>
      <c r="AA4918">
        <v>43952</v>
      </c>
      <c r="AB4918" t="e" cm="1" vm="2">
        <f t="array" ref="AB4918">_FV(Table1[[#This Row],[State]],"Country/region",TRUE)</f>
        <v>#VALUE!</v>
      </c>
    </row>
    <row r="4919" spans="1:28" x14ac:dyDescent="0.35">
      <c r="A4919" t="s">
        <v>868</v>
      </c>
      <c r="B4919">
        <v>55</v>
      </c>
      <c r="C4919" t="s">
        <v>462</v>
      </c>
      <c r="D4919" t="s">
        <v>46</v>
      </c>
      <c r="E4919">
        <f>YEAR(Table1[[#This Row],[Order Date]])</f>
        <v>2014</v>
      </c>
      <c r="F4919">
        <v>1</v>
      </c>
      <c r="G4919">
        <f>MONTH(Table1[[#This Row],[Order Date]])</f>
        <v>4</v>
      </c>
      <c r="H4919" s="1">
        <v>41754</v>
      </c>
      <c r="I4919">
        <v>30626</v>
      </c>
      <c r="J4919" t="s">
        <v>58</v>
      </c>
      <c r="K4919">
        <v>23</v>
      </c>
      <c r="L4919">
        <v>9.93</v>
      </c>
      <c r="M4919" s="2">
        <v>0.1</v>
      </c>
      <c r="N4919">
        <v>220.82</v>
      </c>
      <c r="O4919">
        <v>1.0900000000000001</v>
      </c>
      <c r="P4919">
        <v>77.680000000000007</v>
      </c>
      <c r="Q4919" s="2">
        <v>0.43</v>
      </c>
      <c r="R4919" t="s">
        <v>29</v>
      </c>
      <c r="S4919" t="s">
        <v>59</v>
      </c>
      <c r="T4919" t="s">
        <v>1865</v>
      </c>
      <c r="U4919" t="s">
        <v>88</v>
      </c>
      <c r="V4919" t="s">
        <v>76</v>
      </c>
      <c r="W4919">
        <v>4302</v>
      </c>
      <c r="X4919" s="1">
        <v>41755</v>
      </c>
      <c r="Y4919" t="s">
        <v>42</v>
      </c>
      <c r="Z4919" t="e" vm="6">
        <v>#VALUE!</v>
      </c>
      <c r="AA4919">
        <v>35244</v>
      </c>
      <c r="AB4919" t="e" cm="1" vm="2">
        <f t="array" ref="AB4919">_FV(Table1[[#This Row],[State]],"Country/region",TRUE)</f>
        <v>#VALUE!</v>
      </c>
    </row>
    <row r="4920" spans="1:28" x14ac:dyDescent="0.35">
      <c r="A4920" t="s">
        <v>2224</v>
      </c>
      <c r="B4920">
        <v>55</v>
      </c>
      <c r="C4920" t="s">
        <v>1106</v>
      </c>
      <c r="D4920" t="s">
        <v>46</v>
      </c>
      <c r="E4920">
        <f>YEAR(Table1[[#This Row],[Order Date]])</f>
        <v>2014</v>
      </c>
      <c r="F4920">
        <v>1</v>
      </c>
      <c r="G4920">
        <f>MONTH(Table1[[#This Row],[Order Date]])</f>
        <v>4</v>
      </c>
      <c r="H4920" s="1">
        <v>41754</v>
      </c>
      <c r="I4920">
        <v>59271</v>
      </c>
      <c r="J4920" t="s">
        <v>39</v>
      </c>
      <c r="K4920">
        <v>40</v>
      </c>
      <c r="L4920">
        <v>14.81</v>
      </c>
      <c r="M4920" s="2">
        <v>0.02</v>
      </c>
      <c r="N4920">
        <v>630.38</v>
      </c>
      <c r="O4920">
        <v>13.32</v>
      </c>
      <c r="P4920">
        <v>-186.77</v>
      </c>
      <c r="Q4920" s="2">
        <v>0.43</v>
      </c>
      <c r="R4920" t="s">
        <v>29</v>
      </c>
      <c r="S4920" t="s">
        <v>30</v>
      </c>
      <c r="T4920" t="s">
        <v>402</v>
      </c>
      <c r="U4920" t="s">
        <v>214</v>
      </c>
      <c r="V4920" t="s">
        <v>76</v>
      </c>
      <c r="W4920">
        <v>8301</v>
      </c>
      <c r="X4920" s="1">
        <v>41755</v>
      </c>
      <c r="Y4920" t="s">
        <v>42</v>
      </c>
      <c r="Z4920" t="e" vm="18">
        <v>#VALUE!</v>
      </c>
      <c r="AA4920">
        <v>22124</v>
      </c>
      <c r="AB4920" t="e" cm="1" vm="2">
        <f t="array" ref="AB4920">_FV(Table1[[#This Row],[State]],"Country/region",TRUE)</f>
        <v>#VALUE!</v>
      </c>
    </row>
    <row r="4921" spans="1:28" x14ac:dyDescent="0.35">
      <c r="A4921" t="s">
        <v>3197</v>
      </c>
      <c r="B4921">
        <v>55</v>
      </c>
      <c r="C4921" t="s">
        <v>181</v>
      </c>
      <c r="D4921" t="s">
        <v>46</v>
      </c>
      <c r="E4921">
        <f>YEAR(Table1[[#This Row],[Order Date]])</f>
        <v>2014</v>
      </c>
      <c r="F4921">
        <v>1</v>
      </c>
      <c r="G4921">
        <f>MONTH(Table1[[#This Row],[Order Date]])</f>
        <v>4</v>
      </c>
      <c r="H4921" s="1">
        <v>41754</v>
      </c>
      <c r="I4921">
        <v>56162</v>
      </c>
      <c r="J4921" t="s">
        <v>39</v>
      </c>
      <c r="K4921">
        <v>30</v>
      </c>
      <c r="L4921">
        <v>180.98</v>
      </c>
      <c r="M4921" s="2">
        <v>0.09</v>
      </c>
      <c r="N4921">
        <v>5217.79</v>
      </c>
      <c r="O4921">
        <v>30</v>
      </c>
      <c r="P4921">
        <v>209.54</v>
      </c>
      <c r="Q4921" s="2">
        <v>0.69</v>
      </c>
      <c r="R4921" t="s">
        <v>48</v>
      </c>
      <c r="S4921" t="s">
        <v>49</v>
      </c>
      <c r="T4921" t="s">
        <v>2025</v>
      </c>
      <c r="U4921" t="s">
        <v>51</v>
      </c>
      <c r="V4921" t="s">
        <v>52</v>
      </c>
      <c r="W4921">
        <v>7855</v>
      </c>
      <c r="X4921" s="1">
        <v>41756</v>
      </c>
      <c r="Y4921" t="s">
        <v>53</v>
      </c>
      <c r="Z4921" t="e" vm="4">
        <v>#VALUE!</v>
      </c>
      <c r="AA4921">
        <v>92105</v>
      </c>
      <c r="AB4921" t="e" cm="1" vm="2">
        <f t="array" ref="AB4921">_FV(Table1[[#This Row],[State]],"Country/region",TRUE)</f>
        <v>#VALUE!</v>
      </c>
    </row>
    <row r="4922" spans="1:28" x14ac:dyDescent="0.35">
      <c r="A4922" t="s">
        <v>3047</v>
      </c>
      <c r="B4922">
        <v>54</v>
      </c>
      <c r="C4922" t="s">
        <v>3172</v>
      </c>
      <c r="D4922" t="s">
        <v>57</v>
      </c>
      <c r="E4922">
        <f>YEAR(Table1[[#This Row],[Order Date]])</f>
        <v>2014</v>
      </c>
      <c r="F4922">
        <v>1</v>
      </c>
      <c r="G4922">
        <f>MONTH(Table1[[#This Row],[Order Date]])</f>
        <v>4</v>
      </c>
      <c r="H4922" s="1">
        <v>41754</v>
      </c>
      <c r="I4922">
        <v>2947</v>
      </c>
      <c r="J4922" t="s">
        <v>58</v>
      </c>
      <c r="K4922">
        <v>8</v>
      </c>
      <c r="L4922">
        <v>6.48</v>
      </c>
      <c r="M4922" s="2">
        <v>0.05</v>
      </c>
      <c r="N4922">
        <v>57.04</v>
      </c>
      <c r="O4922">
        <v>6.81</v>
      </c>
      <c r="P4922">
        <v>-29.06</v>
      </c>
      <c r="Q4922" s="2">
        <v>0.36</v>
      </c>
      <c r="R4922" t="s">
        <v>29</v>
      </c>
      <c r="S4922" t="s">
        <v>30</v>
      </c>
      <c r="T4922" t="s">
        <v>2059</v>
      </c>
      <c r="U4922" t="s">
        <v>61</v>
      </c>
      <c r="V4922" t="s">
        <v>68</v>
      </c>
      <c r="W4922">
        <v>439</v>
      </c>
      <c r="X4922" s="1">
        <v>41756</v>
      </c>
      <c r="Y4922" t="s">
        <v>34</v>
      </c>
      <c r="Z4922" t="e" vm="13">
        <v>#VALUE!</v>
      </c>
      <c r="AA4922">
        <v>74055</v>
      </c>
      <c r="AB4922" t="e" cm="1" vm="2">
        <f t="array" ref="AB4922">_FV(Table1[[#This Row],[State]],"Country/region",TRUE)</f>
        <v>#VALUE!</v>
      </c>
    </row>
    <row r="4923" spans="1:28" x14ac:dyDescent="0.35">
      <c r="A4923" t="s">
        <v>2224</v>
      </c>
      <c r="B4923">
        <v>55</v>
      </c>
      <c r="C4923" t="s">
        <v>1106</v>
      </c>
      <c r="D4923" t="s">
        <v>46</v>
      </c>
      <c r="E4923">
        <f>YEAR(Table1[[#This Row],[Order Date]])</f>
        <v>2014</v>
      </c>
      <c r="F4923">
        <v>1</v>
      </c>
      <c r="G4923">
        <f>MONTH(Table1[[#This Row],[Order Date]])</f>
        <v>4</v>
      </c>
      <c r="H4923" s="1">
        <v>41754</v>
      </c>
      <c r="I4923">
        <v>59271</v>
      </c>
      <c r="J4923" t="s">
        <v>39</v>
      </c>
      <c r="K4923">
        <v>23</v>
      </c>
      <c r="L4923">
        <v>5.98</v>
      </c>
      <c r="M4923" s="2">
        <v>0.02</v>
      </c>
      <c r="N4923">
        <v>144.03</v>
      </c>
      <c r="O4923">
        <v>5.2</v>
      </c>
      <c r="P4923">
        <v>-37.04</v>
      </c>
      <c r="Q4923" s="2">
        <v>0.36</v>
      </c>
      <c r="R4923" t="s">
        <v>29</v>
      </c>
      <c r="S4923" t="s">
        <v>30</v>
      </c>
      <c r="T4923" t="s">
        <v>2971</v>
      </c>
      <c r="U4923" t="s">
        <v>61</v>
      </c>
      <c r="V4923" t="s">
        <v>76</v>
      </c>
      <c r="W4923">
        <v>8302</v>
      </c>
      <c r="X4923" s="1">
        <v>41756</v>
      </c>
      <c r="Y4923" t="s">
        <v>34</v>
      </c>
      <c r="Z4923" t="e" vm="18">
        <v>#VALUE!</v>
      </c>
      <c r="AA4923">
        <v>22124</v>
      </c>
      <c r="AB4923" t="e" cm="1" vm="2">
        <f t="array" ref="AB4923">_FV(Table1[[#This Row],[State]],"Country/region",TRUE)</f>
        <v>#VALUE!</v>
      </c>
    </row>
    <row r="4924" spans="1:28" x14ac:dyDescent="0.35">
      <c r="A4924" t="s">
        <v>2490</v>
      </c>
      <c r="B4924">
        <v>55</v>
      </c>
      <c r="C4924" t="s">
        <v>223</v>
      </c>
      <c r="D4924" t="s">
        <v>57</v>
      </c>
      <c r="E4924">
        <f>YEAR(Table1[[#This Row],[Order Date]])</f>
        <v>2014</v>
      </c>
      <c r="F4924">
        <v>1</v>
      </c>
      <c r="G4924">
        <f>MONTH(Table1[[#This Row],[Order Date]])</f>
        <v>4</v>
      </c>
      <c r="H4924" s="1">
        <v>41755</v>
      </c>
      <c r="I4924">
        <v>25697</v>
      </c>
      <c r="J4924" t="s">
        <v>47</v>
      </c>
      <c r="K4924">
        <v>46</v>
      </c>
      <c r="L4924">
        <v>8.4600000000000009</v>
      </c>
      <c r="M4924" s="2">
        <v>0.02</v>
      </c>
      <c r="N4924">
        <v>400.25</v>
      </c>
      <c r="O4924">
        <v>3.62</v>
      </c>
      <c r="P4924">
        <v>-37.5</v>
      </c>
      <c r="Q4924" s="2">
        <v>0.61</v>
      </c>
      <c r="R4924" t="s">
        <v>96</v>
      </c>
      <c r="S4924" t="s">
        <v>139</v>
      </c>
      <c r="T4924" t="s">
        <v>2644</v>
      </c>
      <c r="U4924" t="s">
        <v>102</v>
      </c>
      <c r="V4924" t="s">
        <v>68</v>
      </c>
      <c r="W4924">
        <v>3601</v>
      </c>
      <c r="X4924" s="1">
        <v>41755</v>
      </c>
      <c r="Y4924" t="s">
        <v>34</v>
      </c>
      <c r="Z4924" t="e" vm="13">
        <v>#VALUE!</v>
      </c>
      <c r="AA4924">
        <v>73110</v>
      </c>
      <c r="AB4924" t="e" cm="1" vm="2">
        <f t="array" ref="AB4924">_FV(Table1[[#This Row],[State]],"Country/region",TRUE)</f>
        <v>#VALUE!</v>
      </c>
    </row>
    <row r="4925" spans="1:28" x14ac:dyDescent="0.35">
      <c r="A4925" t="s">
        <v>3181</v>
      </c>
      <c r="B4925">
        <v>55</v>
      </c>
      <c r="C4925" t="s">
        <v>56</v>
      </c>
      <c r="D4925" t="s">
        <v>57</v>
      </c>
      <c r="E4925">
        <f>YEAR(Table1[[#This Row],[Order Date]])</f>
        <v>2014</v>
      </c>
      <c r="F4925">
        <v>1</v>
      </c>
      <c r="G4925">
        <f>MONTH(Table1[[#This Row],[Order Date]])</f>
        <v>4</v>
      </c>
      <c r="H4925" s="1">
        <v>41757</v>
      </c>
      <c r="I4925">
        <v>34694</v>
      </c>
      <c r="J4925" t="s">
        <v>47</v>
      </c>
      <c r="K4925">
        <v>11</v>
      </c>
      <c r="L4925">
        <v>4.4800000000000004</v>
      </c>
      <c r="M4925" s="2">
        <v>0.04</v>
      </c>
      <c r="N4925">
        <v>55.49</v>
      </c>
      <c r="O4925">
        <v>7.24</v>
      </c>
      <c r="P4925">
        <v>-37.32</v>
      </c>
      <c r="Q4925" s="2">
        <v>0.54</v>
      </c>
      <c r="R4925" t="s">
        <v>48</v>
      </c>
      <c r="S4925" t="s">
        <v>30</v>
      </c>
      <c r="T4925" t="s">
        <v>3351</v>
      </c>
      <c r="U4925" t="s">
        <v>82</v>
      </c>
      <c r="V4925" t="s">
        <v>33</v>
      </c>
      <c r="W4925">
        <v>4878</v>
      </c>
      <c r="X4925" s="1">
        <v>41757</v>
      </c>
      <c r="Y4925" t="s">
        <v>34</v>
      </c>
      <c r="Z4925" t="e" vm="24">
        <v>#VALUE!</v>
      </c>
      <c r="AA4925">
        <v>8109</v>
      </c>
      <c r="AB4925" t="e" cm="1" vm="2">
        <f t="array" ref="AB4925">_FV(Table1[[#This Row],[State]],"Country/region",TRUE)</f>
        <v>#VALUE!</v>
      </c>
    </row>
    <row r="4926" spans="1:28" x14ac:dyDescent="0.35">
      <c r="A4926" t="s">
        <v>1006</v>
      </c>
      <c r="B4926">
        <v>55</v>
      </c>
      <c r="C4926" t="s">
        <v>1051</v>
      </c>
      <c r="D4926" t="s">
        <v>27</v>
      </c>
      <c r="E4926">
        <f>YEAR(Table1[[#This Row],[Order Date]])</f>
        <v>2014</v>
      </c>
      <c r="F4926">
        <v>1</v>
      </c>
      <c r="G4926">
        <f>MONTH(Table1[[#This Row],[Order Date]])</f>
        <v>4</v>
      </c>
      <c r="H4926" s="1">
        <v>41757</v>
      </c>
      <c r="I4926">
        <v>35238</v>
      </c>
      <c r="J4926" t="s">
        <v>47</v>
      </c>
      <c r="K4926">
        <v>27</v>
      </c>
      <c r="L4926">
        <v>65.989999999999995</v>
      </c>
      <c r="M4926" s="2">
        <v>0.1</v>
      </c>
      <c r="N4926">
        <v>1403.027</v>
      </c>
      <c r="O4926">
        <v>5.63</v>
      </c>
      <c r="P4926">
        <v>153.80099999999999</v>
      </c>
      <c r="Q4926" s="2">
        <v>0.56000000000000005</v>
      </c>
      <c r="R4926" t="s">
        <v>96</v>
      </c>
      <c r="S4926" t="s">
        <v>30</v>
      </c>
      <c r="T4926">
        <v>2190</v>
      </c>
      <c r="U4926" t="s">
        <v>105</v>
      </c>
      <c r="V4926" t="s">
        <v>76</v>
      </c>
      <c r="W4926">
        <v>4951</v>
      </c>
      <c r="X4926" s="1">
        <v>41757</v>
      </c>
      <c r="Y4926" t="s">
        <v>42</v>
      </c>
      <c r="Z4926" t="e" vm="34">
        <v>#VALUE!</v>
      </c>
      <c r="AA4926">
        <v>39056</v>
      </c>
      <c r="AB4926" t="e" cm="1" vm="2">
        <f t="array" ref="AB4926">_FV(Table1[[#This Row],[State]],"Country/region",TRUE)</f>
        <v>#VALUE!</v>
      </c>
    </row>
    <row r="4927" spans="1:28" x14ac:dyDescent="0.35">
      <c r="A4927" t="s">
        <v>743</v>
      </c>
      <c r="B4927">
        <v>55</v>
      </c>
      <c r="C4927" t="s">
        <v>744</v>
      </c>
      <c r="D4927" t="s">
        <v>46</v>
      </c>
      <c r="E4927">
        <f>YEAR(Table1[[#This Row],[Order Date]])</f>
        <v>2014</v>
      </c>
      <c r="F4927">
        <v>1</v>
      </c>
      <c r="G4927">
        <f>MONTH(Table1[[#This Row],[Order Date]])</f>
        <v>4</v>
      </c>
      <c r="H4927" s="1">
        <v>41757</v>
      </c>
      <c r="I4927">
        <v>25479</v>
      </c>
      <c r="J4927" t="s">
        <v>58</v>
      </c>
      <c r="K4927">
        <v>3</v>
      </c>
      <c r="L4927">
        <v>85.99</v>
      </c>
      <c r="M4927" s="2">
        <v>0.04</v>
      </c>
      <c r="N4927">
        <v>210.5025</v>
      </c>
      <c r="O4927">
        <v>1.25</v>
      </c>
      <c r="P4927">
        <v>-315.32600000000002</v>
      </c>
      <c r="Q4927" s="2">
        <v>0.39</v>
      </c>
      <c r="R4927" t="s">
        <v>96</v>
      </c>
      <c r="S4927" t="s">
        <v>139</v>
      </c>
      <c r="T4927" t="s">
        <v>3017</v>
      </c>
      <c r="U4927" t="s">
        <v>105</v>
      </c>
      <c r="V4927" t="s">
        <v>33</v>
      </c>
      <c r="W4927">
        <v>3578</v>
      </c>
      <c r="X4927" s="1">
        <v>41757</v>
      </c>
      <c r="Y4927" t="s">
        <v>34</v>
      </c>
      <c r="Z4927" t="e" vm="15">
        <v>#VALUE!</v>
      </c>
      <c r="AA4927">
        <v>13021</v>
      </c>
      <c r="AB4927" t="e" cm="1" vm="2">
        <f t="array" ref="AB4927">_FV(Table1[[#This Row],[State]],"Country/region",TRUE)</f>
        <v>#VALUE!</v>
      </c>
    </row>
    <row r="4928" spans="1:28" x14ac:dyDescent="0.35">
      <c r="A4928" t="s">
        <v>2127</v>
      </c>
      <c r="B4928">
        <v>55</v>
      </c>
      <c r="C4928" t="s">
        <v>657</v>
      </c>
      <c r="D4928" t="s">
        <v>38</v>
      </c>
      <c r="E4928">
        <f>YEAR(Table1[[#This Row],[Order Date]])</f>
        <v>2014</v>
      </c>
      <c r="F4928">
        <v>1</v>
      </c>
      <c r="G4928">
        <f>MONTH(Table1[[#This Row],[Order Date]])</f>
        <v>4</v>
      </c>
      <c r="H4928" s="1">
        <v>41757</v>
      </c>
      <c r="I4928">
        <v>10054</v>
      </c>
      <c r="J4928" t="s">
        <v>28</v>
      </c>
      <c r="K4928">
        <v>2</v>
      </c>
      <c r="L4928">
        <v>125.99</v>
      </c>
      <c r="M4928" s="2">
        <v>0.09</v>
      </c>
      <c r="N4928">
        <v>196.85149999999999</v>
      </c>
      <c r="O4928">
        <v>5.99</v>
      </c>
      <c r="P4928">
        <v>-606.59500000000003</v>
      </c>
      <c r="Q4928" s="2">
        <v>0.56000000000000005</v>
      </c>
      <c r="R4928" t="s">
        <v>96</v>
      </c>
      <c r="S4928" t="s">
        <v>30</v>
      </c>
      <c r="T4928" t="s">
        <v>2959</v>
      </c>
      <c r="U4928" t="s">
        <v>105</v>
      </c>
      <c r="V4928" t="s">
        <v>33</v>
      </c>
      <c r="W4928">
        <v>1389</v>
      </c>
      <c r="X4928" s="1">
        <v>41757</v>
      </c>
      <c r="Y4928" t="s">
        <v>34</v>
      </c>
      <c r="Z4928" t="e" vm="3">
        <v>#VALUE!</v>
      </c>
      <c r="AA4928">
        <v>21222</v>
      </c>
      <c r="AB4928" t="e" cm="1" vm="2">
        <f t="array" ref="AB4928">_FV(Table1[[#This Row],[State]],"Country/region",TRUE)</f>
        <v>#VALUE!</v>
      </c>
    </row>
    <row r="4929" spans="1:28" x14ac:dyDescent="0.35">
      <c r="A4929" t="s">
        <v>2219</v>
      </c>
      <c r="B4929">
        <v>55</v>
      </c>
      <c r="C4929" t="s">
        <v>2220</v>
      </c>
      <c r="D4929" t="s">
        <v>46</v>
      </c>
      <c r="E4929">
        <f>YEAR(Table1[[#This Row],[Order Date]])</f>
        <v>2014</v>
      </c>
      <c r="F4929">
        <v>1</v>
      </c>
      <c r="G4929">
        <f>MONTH(Table1[[#This Row],[Order Date]])</f>
        <v>4</v>
      </c>
      <c r="H4929" s="1">
        <v>41757</v>
      </c>
      <c r="I4929">
        <v>39008</v>
      </c>
      <c r="J4929" t="s">
        <v>39</v>
      </c>
      <c r="K4929">
        <v>28</v>
      </c>
      <c r="L4929">
        <v>122.99</v>
      </c>
      <c r="M4929" s="2">
        <v>0</v>
      </c>
      <c r="N4929">
        <v>3582.79</v>
      </c>
      <c r="O4929">
        <v>70.2</v>
      </c>
      <c r="P4929">
        <v>-1177.1400000000001</v>
      </c>
      <c r="Q4929" s="2">
        <v>0.74</v>
      </c>
      <c r="R4929" t="s">
        <v>48</v>
      </c>
      <c r="S4929" t="s">
        <v>49</v>
      </c>
      <c r="T4929" t="s">
        <v>586</v>
      </c>
      <c r="U4929" t="s">
        <v>51</v>
      </c>
      <c r="V4929" t="s">
        <v>76</v>
      </c>
      <c r="W4929">
        <v>5500</v>
      </c>
      <c r="X4929" s="1">
        <v>41759</v>
      </c>
      <c r="Y4929" t="s">
        <v>53</v>
      </c>
      <c r="Z4929" t="e" vm="14">
        <v>#VALUE!</v>
      </c>
      <c r="AA4929">
        <v>33881</v>
      </c>
      <c r="AB4929" t="e" cm="1" vm="2">
        <f t="array" ref="AB4929">_FV(Table1[[#This Row],[State]],"Country/region",TRUE)</f>
        <v>#VALUE!</v>
      </c>
    </row>
    <row r="4930" spans="1:28" x14ac:dyDescent="0.35">
      <c r="A4930" t="s">
        <v>2127</v>
      </c>
      <c r="B4930">
        <v>55</v>
      </c>
      <c r="C4930" t="s">
        <v>657</v>
      </c>
      <c r="D4930" t="s">
        <v>38</v>
      </c>
      <c r="E4930">
        <f>YEAR(Table1[[#This Row],[Order Date]])</f>
        <v>2014</v>
      </c>
      <c r="F4930">
        <v>1</v>
      </c>
      <c r="G4930">
        <f>MONTH(Table1[[#This Row],[Order Date]])</f>
        <v>4</v>
      </c>
      <c r="H4930" s="1">
        <v>41757</v>
      </c>
      <c r="I4930">
        <v>10054</v>
      </c>
      <c r="J4930" t="s">
        <v>28</v>
      </c>
      <c r="K4930">
        <v>2</v>
      </c>
      <c r="L4930">
        <v>79.52</v>
      </c>
      <c r="M4930" s="2">
        <v>0.08</v>
      </c>
      <c r="N4930">
        <v>203.3</v>
      </c>
      <c r="O4930">
        <v>48.2</v>
      </c>
      <c r="P4930">
        <v>148.25</v>
      </c>
      <c r="Q4930" s="2">
        <v>0.74</v>
      </c>
      <c r="R4930" t="s">
        <v>48</v>
      </c>
      <c r="S4930" t="s">
        <v>80</v>
      </c>
      <c r="T4930" t="s">
        <v>1329</v>
      </c>
      <c r="U4930" t="s">
        <v>82</v>
      </c>
      <c r="V4930" t="s">
        <v>33</v>
      </c>
      <c r="W4930">
        <v>1388</v>
      </c>
      <c r="X4930" s="1">
        <v>41759</v>
      </c>
      <c r="Y4930" t="s">
        <v>34</v>
      </c>
      <c r="Z4930" t="e" vm="3">
        <v>#VALUE!</v>
      </c>
      <c r="AA4930">
        <v>21222</v>
      </c>
      <c r="AB4930" t="e" cm="1" vm="2">
        <f t="array" ref="AB4930">_FV(Table1[[#This Row],[State]],"Country/region",TRUE)</f>
        <v>#VALUE!</v>
      </c>
    </row>
    <row r="4931" spans="1:28" x14ac:dyDescent="0.35">
      <c r="A4931" t="s">
        <v>2229</v>
      </c>
      <c r="B4931">
        <v>55</v>
      </c>
      <c r="C4931" t="s">
        <v>2516</v>
      </c>
      <c r="D4931" t="s">
        <v>57</v>
      </c>
      <c r="E4931">
        <f>YEAR(Table1[[#This Row],[Order Date]])</f>
        <v>2014</v>
      </c>
      <c r="F4931">
        <v>1</v>
      </c>
      <c r="G4931">
        <f>MONTH(Table1[[#This Row],[Order Date]])</f>
        <v>4</v>
      </c>
      <c r="H4931" s="1">
        <v>41758</v>
      </c>
      <c r="I4931">
        <v>42727</v>
      </c>
      <c r="J4931" t="s">
        <v>39</v>
      </c>
      <c r="K4931">
        <v>11</v>
      </c>
      <c r="L4931">
        <v>500.98</v>
      </c>
      <c r="M4931" s="2">
        <v>0.01</v>
      </c>
      <c r="N4931">
        <v>5510.23</v>
      </c>
      <c r="O4931">
        <v>26</v>
      </c>
      <c r="P4931">
        <v>915.8</v>
      </c>
      <c r="Q4931" s="2">
        <v>0.6</v>
      </c>
      <c r="R4931" t="s">
        <v>48</v>
      </c>
      <c r="S4931" t="s">
        <v>49</v>
      </c>
      <c r="T4931" t="s">
        <v>1979</v>
      </c>
      <c r="U4931" t="s">
        <v>51</v>
      </c>
      <c r="V4931" t="s">
        <v>76</v>
      </c>
      <c r="W4931">
        <v>6033</v>
      </c>
      <c r="X4931" s="1">
        <v>41759</v>
      </c>
      <c r="Y4931" t="s">
        <v>53</v>
      </c>
      <c r="Z4931" t="e" vm="19">
        <v>#VALUE!</v>
      </c>
      <c r="AA4931">
        <v>29624</v>
      </c>
      <c r="AB4931" t="e" cm="1" vm="2">
        <f t="array" ref="AB4931">_FV(Table1[[#This Row],[State]],"Country/region",TRUE)</f>
        <v>#VALUE!</v>
      </c>
    </row>
    <row r="4932" spans="1:28" x14ac:dyDescent="0.35">
      <c r="A4932" t="s">
        <v>3352</v>
      </c>
      <c r="B4932">
        <v>55</v>
      </c>
      <c r="C4932" t="s">
        <v>3228</v>
      </c>
      <c r="D4932" t="s">
        <v>57</v>
      </c>
      <c r="E4932">
        <f>YEAR(Table1[[#This Row],[Order Date]])</f>
        <v>2014</v>
      </c>
      <c r="F4932">
        <v>1</v>
      </c>
      <c r="G4932">
        <f>MONTH(Table1[[#This Row],[Order Date]])</f>
        <v>4</v>
      </c>
      <c r="H4932" s="1">
        <v>41758</v>
      </c>
      <c r="I4932">
        <v>17252</v>
      </c>
      <c r="J4932" t="s">
        <v>39</v>
      </c>
      <c r="K4932">
        <v>48</v>
      </c>
      <c r="L4932">
        <v>48.91</v>
      </c>
      <c r="M4932" s="2">
        <v>0.03</v>
      </c>
      <c r="N4932">
        <v>2283.2199999999998</v>
      </c>
      <c r="O4932">
        <v>5.97</v>
      </c>
      <c r="P4932">
        <v>1006.72</v>
      </c>
      <c r="Q4932" s="2">
        <v>0.38</v>
      </c>
      <c r="R4932" t="s">
        <v>29</v>
      </c>
      <c r="S4932" t="s">
        <v>30</v>
      </c>
      <c r="T4932" t="s">
        <v>2408</v>
      </c>
      <c r="U4932" t="s">
        <v>61</v>
      </c>
      <c r="V4932" t="s">
        <v>68</v>
      </c>
      <c r="W4932">
        <v>2378</v>
      </c>
      <c r="X4932" s="1">
        <v>41759</v>
      </c>
      <c r="Y4932" t="s">
        <v>34</v>
      </c>
      <c r="Z4932" t="e" vm="11">
        <v>#VALUE!</v>
      </c>
      <c r="AA4932">
        <v>78363</v>
      </c>
      <c r="AB4932" t="e" cm="1" vm="2">
        <f t="array" ref="AB4932">_FV(Table1[[#This Row],[State]],"Country/region",TRUE)</f>
        <v>#VALUE!</v>
      </c>
    </row>
    <row r="4933" spans="1:28" x14ac:dyDescent="0.35">
      <c r="A4933" t="s">
        <v>2229</v>
      </c>
      <c r="B4933">
        <v>55</v>
      </c>
      <c r="C4933" t="s">
        <v>2516</v>
      </c>
      <c r="D4933" t="s">
        <v>57</v>
      </c>
      <c r="E4933">
        <f>YEAR(Table1[[#This Row],[Order Date]])</f>
        <v>2014</v>
      </c>
      <c r="F4933">
        <v>1</v>
      </c>
      <c r="G4933">
        <f>MONTH(Table1[[#This Row],[Order Date]])</f>
        <v>4</v>
      </c>
      <c r="H4933" s="1">
        <v>41758</v>
      </c>
      <c r="I4933">
        <v>42727</v>
      </c>
      <c r="J4933" t="s">
        <v>39</v>
      </c>
      <c r="K4933">
        <v>21</v>
      </c>
      <c r="L4933">
        <v>8.4499999999999993</v>
      </c>
      <c r="M4933" s="2">
        <v>0.1</v>
      </c>
      <c r="N4933">
        <v>177.06</v>
      </c>
      <c r="O4933">
        <v>7.77</v>
      </c>
      <c r="P4933">
        <v>-100.61</v>
      </c>
      <c r="Q4933" s="2">
        <v>0.55000000000000004</v>
      </c>
      <c r="R4933" t="s">
        <v>29</v>
      </c>
      <c r="S4933" t="s">
        <v>139</v>
      </c>
      <c r="T4933" t="s">
        <v>2849</v>
      </c>
      <c r="U4933" t="s">
        <v>481</v>
      </c>
      <c r="V4933" t="s">
        <v>76</v>
      </c>
      <c r="W4933">
        <v>6034</v>
      </c>
      <c r="X4933" s="1">
        <v>41759</v>
      </c>
      <c r="Y4933" t="s">
        <v>34</v>
      </c>
      <c r="Z4933" t="e" vm="19">
        <v>#VALUE!</v>
      </c>
      <c r="AA4933">
        <v>29624</v>
      </c>
      <c r="AB4933" t="e" cm="1" vm="2">
        <f t="array" ref="AB4933">_FV(Table1[[#This Row],[State]],"Country/region",TRUE)</f>
        <v>#VALUE!</v>
      </c>
    </row>
    <row r="4934" spans="1:28" x14ac:dyDescent="0.35">
      <c r="A4934" t="s">
        <v>3352</v>
      </c>
      <c r="B4934">
        <v>55</v>
      </c>
      <c r="C4934" t="s">
        <v>3228</v>
      </c>
      <c r="D4934" t="s">
        <v>57</v>
      </c>
      <c r="E4934">
        <f>YEAR(Table1[[#This Row],[Order Date]])</f>
        <v>2014</v>
      </c>
      <c r="F4934">
        <v>1</v>
      </c>
      <c r="G4934">
        <f>MONTH(Table1[[#This Row],[Order Date]])</f>
        <v>4</v>
      </c>
      <c r="H4934" s="1">
        <v>41758</v>
      </c>
      <c r="I4934">
        <v>17252</v>
      </c>
      <c r="J4934" t="s">
        <v>39</v>
      </c>
      <c r="K4934">
        <v>49</v>
      </c>
      <c r="L4934">
        <v>296.18</v>
      </c>
      <c r="M4934" s="2">
        <v>0.08</v>
      </c>
      <c r="N4934">
        <v>11365.616</v>
      </c>
      <c r="O4934">
        <v>54.12</v>
      </c>
      <c r="P4934">
        <v>229.22</v>
      </c>
      <c r="Q4934" s="2">
        <v>0.76</v>
      </c>
      <c r="R4934" t="s">
        <v>48</v>
      </c>
      <c r="S4934" t="s">
        <v>73</v>
      </c>
      <c r="T4934" t="s">
        <v>900</v>
      </c>
      <c r="U4934" t="s">
        <v>75</v>
      </c>
      <c r="V4934" t="s">
        <v>68</v>
      </c>
      <c r="W4934">
        <v>2379</v>
      </c>
      <c r="X4934" s="1">
        <v>41760</v>
      </c>
      <c r="Y4934" t="s">
        <v>53</v>
      </c>
      <c r="Z4934" t="e" vm="11">
        <v>#VALUE!</v>
      </c>
      <c r="AA4934">
        <v>78363</v>
      </c>
      <c r="AB4934" t="e" cm="1" vm="2">
        <f t="array" ref="AB4934">_FV(Table1[[#This Row],[State]],"Country/region",TRUE)</f>
        <v>#VALUE!</v>
      </c>
    </row>
    <row r="4935" spans="1:28" x14ac:dyDescent="0.35">
      <c r="A4935" t="s">
        <v>451</v>
      </c>
      <c r="B4935">
        <v>55</v>
      </c>
      <c r="C4935" t="s">
        <v>452</v>
      </c>
      <c r="D4935" t="s">
        <v>27</v>
      </c>
      <c r="E4935">
        <f>YEAR(Table1[[#This Row],[Order Date]])</f>
        <v>2014</v>
      </c>
      <c r="F4935">
        <v>1</v>
      </c>
      <c r="G4935">
        <f>MONTH(Table1[[#This Row],[Order Date]])</f>
        <v>4</v>
      </c>
      <c r="H4935" s="1">
        <v>41758</v>
      </c>
      <c r="I4935">
        <v>3750</v>
      </c>
      <c r="J4935" t="s">
        <v>131</v>
      </c>
      <c r="K4935">
        <v>12</v>
      </c>
      <c r="L4935">
        <v>5.98</v>
      </c>
      <c r="M4935" s="2">
        <v>0.04</v>
      </c>
      <c r="N4935">
        <v>76.16</v>
      </c>
      <c r="O4935">
        <v>5.2</v>
      </c>
      <c r="P4935">
        <v>-24.03</v>
      </c>
      <c r="Q4935" s="2">
        <v>0.36</v>
      </c>
      <c r="R4935" t="s">
        <v>29</v>
      </c>
      <c r="S4935" t="s">
        <v>30</v>
      </c>
      <c r="T4935" t="s">
        <v>2971</v>
      </c>
      <c r="U4935" t="s">
        <v>61</v>
      </c>
      <c r="V4935" t="s">
        <v>33</v>
      </c>
      <c r="W4935">
        <v>554</v>
      </c>
      <c r="X4935" s="1">
        <v>41760</v>
      </c>
      <c r="Y4935" t="s">
        <v>34</v>
      </c>
      <c r="Z4935" t="e" vm="15">
        <v>#VALUE!</v>
      </c>
      <c r="AA4935">
        <v>11787</v>
      </c>
      <c r="AB4935" t="e" cm="1" vm="2">
        <f t="array" ref="AB4935">_FV(Table1[[#This Row],[State]],"Country/region",TRUE)</f>
        <v>#VALUE!</v>
      </c>
    </row>
    <row r="4936" spans="1:28" x14ac:dyDescent="0.35">
      <c r="A4936" t="s">
        <v>3328</v>
      </c>
      <c r="B4936">
        <v>55</v>
      </c>
      <c r="C4936" t="s">
        <v>2532</v>
      </c>
      <c r="D4936" t="s">
        <v>38</v>
      </c>
      <c r="E4936">
        <f>YEAR(Table1[[#This Row],[Order Date]])</f>
        <v>2014</v>
      </c>
      <c r="F4936">
        <v>1</v>
      </c>
      <c r="G4936">
        <f>MONTH(Table1[[#This Row],[Order Date]])</f>
        <v>4</v>
      </c>
      <c r="H4936" s="1">
        <v>41758</v>
      </c>
      <c r="I4936">
        <v>26791</v>
      </c>
      <c r="J4936" t="s">
        <v>47</v>
      </c>
      <c r="K4936">
        <v>45</v>
      </c>
      <c r="L4936">
        <v>11.29</v>
      </c>
      <c r="M4936" s="2">
        <v>0.08</v>
      </c>
      <c r="N4936">
        <v>500.48</v>
      </c>
      <c r="O4936">
        <v>5.03</v>
      </c>
      <c r="P4936">
        <v>-48.2</v>
      </c>
      <c r="Q4936" s="2">
        <v>0.59</v>
      </c>
      <c r="R4936" t="s">
        <v>29</v>
      </c>
      <c r="S4936" t="s">
        <v>30</v>
      </c>
      <c r="T4936" t="s">
        <v>773</v>
      </c>
      <c r="U4936" t="s">
        <v>32</v>
      </c>
      <c r="V4936" t="s">
        <v>68</v>
      </c>
      <c r="W4936">
        <v>3753</v>
      </c>
      <c r="X4936" s="1">
        <v>41765</v>
      </c>
      <c r="Y4936" t="s">
        <v>34</v>
      </c>
      <c r="Z4936" t="e" vm="38">
        <v>#VALUE!</v>
      </c>
      <c r="AA4936">
        <v>46226</v>
      </c>
      <c r="AB4936" t="e" cm="1" vm="2">
        <f t="array" ref="AB4936">_FV(Table1[[#This Row],[State]],"Country/region",TRUE)</f>
        <v>#VALUE!</v>
      </c>
    </row>
    <row r="4937" spans="1:28" x14ac:dyDescent="0.35">
      <c r="A4937" t="s">
        <v>2459</v>
      </c>
      <c r="B4937">
        <v>55</v>
      </c>
      <c r="C4937" t="s">
        <v>623</v>
      </c>
      <c r="D4937" t="s">
        <v>27</v>
      </c>
      <c r="E4937">
        <f>YEAR(Table1[[#This Row],[Order Date]])</f>
        <v>2014</v>
      </c>
      <c r="F4937">
        <v>1</v>
      </c>
      <c r="G4937">
        <f>MONTH(Table1[[#This Row],[Order Date]])</f>
        <v>4</v>
      </c>
      <c r="H4937" s="1">
        <v>41758</v>
      </c>
      <c r="I4937">
        <v>16674</v>
      </c>
      <c r="J4937" t="s">
        <v>47</v>
      </c>
      <c r="K4937">
        <v>49</v>
      </c>
      <c r="L4937">
        <v>42.98</v>
      </c>
      <c r="M4937" s="2">
        <v>0.09</v>
      </c>
      <c r="N4937">
        <v>1959.43</v>
      </c>
      <c r="O4937">
        <v>4.62</v>
      </c>
      <c r="P4937">
        <v>467.72</v>
      </c>
      <c r="Q4937" s="2">
        <v>0.56000000000000005</v>
      </c>
      <c r="R4937" t="s">
        <v>29</v>
      </c>
      <c r="S4937" t="s">
        <v>30</v>
      </c>
      <c r="T4937" t="s">
        <v>1243</v>
      </c>
      <c r="U4937" t="s">
        <v>214</v>
      </c>
      <c r="V4937" t="s">
        <v>33</v>
      </c>
      <c r="W4937">
        <v>2312</v>
      </c>
      <c r="X4937" s="1">
        <v>41765</v>
      </c>
      <c r="Y4937" t="s">
        <v>34</v>
      </c>
      <c r="Z4937" t="e" vm="21">
        <v>#VALUE!</v>
      </c>
      <c r="AA4937">
        <v>4070</v>
      </c>
      <c r="AB4937" t="e" cm="1" vm="2">
        <f t="array" ref="AB4937">_FV(Table1[[#This Row],[State]],"Country/region",TRUE)</f>
        <v>#VALUE!</v>
      </c>
    </row>
    <row r="4938" spans="1:28" x14ac:dyDescent="0.35">
      <c r="A4938" t="s">
        <v>2850</v>
      </c>
      <c r="B4938">
        <v>55</v>
      </c>
      <c r="C4938" t="s">
        <v>623</v>
      </c>
      <c r="D4938" t="s">
        <v>27</v>
      </c>
      <c r="E4938">
        <f>YEAR(Table1[[#This Row],[Order Date]])</f>
        <v>2014</v>
      </c>
      <c r="F4938">
        <v>1</v>
      </c>
      <c r="G4938">
        <f>MONTH(Table1[[#This Row],[Order Date]])</f>
        <v>4</v>
      </c>
      <c r="H4938" s="1">
        <v>41758</v>
      </c>
      <c r="I4938">
        <v>16674</v>
      </c>
      <c r="J4938" t="s">
        <v>47</v>
      </c>
      <c r="K4938">
        <v>39</v>
      </c>
      <c r="L4938">
        <v>355.98</v>
      </c>
      <c r="M4938" s="2">
        <v>0.02</v>
      </c>
      <c r="N4938">
        <v>14072.64</v>
      </c>
      <c r="O4938">
        <v>58.92</v>
      </c>
      <c r="P4938">
        <v>2177.54</v>
      </c>
      <c r="Q4938" s="2">
        <v>0.64</v>
      </c>
      <c r="R4938" t="s">
        <v>48</v>
      </c>
      <c r="S4938" t="s">
        <v>49</v>
      </c>
      <c r="T4938" t="s">
        <v>141</v>
      </c>
      <c r="U4938" t="s">
        <v>51</v>
      </c>
      <c r="V4938" t="s">
        <v>33</v>
      </c>
      <c r="W4938">
        <v>2313</v>
      </c>
      <c r="X4938" s="1">
        <v>41767</v>
      </c>
      <c r="Y4938" t="s">
        <v>53</v>
      </c>
      <c r="Z4938" t="e" vm="21">
        <v>#VALUE!</v>
      </c>
      <c r="AA4938">
        <v>4092</v>
      </c>
      <c r="AB4938" t="e" cm="1" vm="2">
        <f t="array" ref="AB4938">_FV(Table1[[#This Row],[State]],"Country/region",TRUE)</f>
        <v>#VALUE!</v>
      </c>
    </row>
    <row r="4939" spans="1:28" x14ac:dyDescent="0.35">
      <c r="A4939" t="s">
        <v>645</v>
      </c>
      <c r="B4939">
        <v>55</v>
      </c>
      <c r="C4939" t="s">
        <v>447</v>
      </c>
      <c r="D4939" t="s">
        <v>38</v>
      </c>
      <c r="E4939">
        <f>YEAR(Table1[[#This Row],[Order Date]])</f>
        <v>2014</v>
      </c>
      <c r="F4939">
        <v>1</v>
      </c>
      <c r="G4939">
        <f>MONTH(Table1[[#This Row],[Order Date]])</f>
        <v>4</v>
      </c>
      <c r="H4939" s="1">
        <v>41759</v>
      </c>
      <c r="I4939">
        <v>513</v>
      </c>
      <c r="J4939" t="s">
        <v>28</v>
      </c>
      <c r="K4939">
        <v>33</v>
      </c>
      <c r="L4939">
        <v>150.88999999999999</v>
      </c>
      <c r="M4939" s="2">
        <v>0</v>
      </c>
      <c r="N4939">
        <v>5437.92</v>
      </c>
      <c r="O4939">
        <v>60.2</v>
      </c>
      <c r="P4939">
        <v>-684.57</v>
      </c>
      <c r="Q4939" s="2">
        <v>0.77</v>
      </c>
      <c r="R4939" t="s">
        <v>48</v>
      </c>
      <c r="S4939" t="s">
        <v>49</v>
      </c>
      <c r="T4939" t="s">
        <v>1128</v>
      </c>
      <c r="U4939" t="s">
        <v>51</v>
      </c>
      <c r="V4939" t="s">
        <v>33</v>
      </c>
      <c r="W4939">
        <v>84</v>
      </c>
      <c r="X4939" s="1">
        <v>41759</v>
      </c>
      <c r="Y4939" t="s">
        <v>53</v>
      </c>
      <c r="Z4939" t="e" vm="22">
        <v>#VALUE!</v>
      </c>
      <c r="AA4939">
        <v>44105</v>
      </c>
      <c r="AB4939" t="e" cm="1" vm="2">
        <f t="array" ref="AB4939">_FV(Table1[[#This Row],[State]],"Country/region",TRUE)</f>
        <v>#VALUE!</v>
      </c>
    </row>
    <row r="4940" spans="1:28" x14ac:dyDescent="0.35">
      <c r="A4940" t="s">
        <v>2857</v>
      </c>
      <c r="B4940">
        <v>55</v>
      </c>
      <c r="C4940" t="s">
        <v>2102</v>
      </c>
      <c r="D4940" t="s">
        <v>46</v>
      </c>
      <c r="E4940">
        <f>YEAR(Table1[[#This Row],[Order Date]])</f>
        <v>2014</v>
      </c>
      <c r="F4940">
        <v>1</v>
      </c>
      <c r="G4940">
        <f>MONTH(Table1[[#This Row],[Order Date]])</f>
        <v>4</v>
      </c>
      <c r="H4940" s="1">
        <v>41759</v>
      </c>
      <c r="I4940">
        <v>18528</v>
      </c>
      <c r="J4940" t="s">
        <v>58</v>
      </c>
      <c r="K4940">
        <v>33</v>
      </c>
      <c r="L4940">
        <v>10.98</v>
      </c>
      <c r="M4940" s="2">
        <v>7.0000000000000007E-2</v>
      </c>
      <c r="N4940">
        <v>340.97</v>
      </c>
      <c r="O4940">
        <v>3.99</v>
      </c>
      <c r="P4940">
        <v>-22.82</v>
      </c>
      <c r="Q4940" s="2">
        <v>0.57999999999999996</v>
      </c>
      <c r="R4940" t="s">
        <v>29</v>
      </c>
      <c r="S4940" t="s">
        <v>30</v>
      </c>
      <c r="T4940" t="s">
        <v>1537</v>
      </c>
      <c r="U4940" t="s">
        <v>214</v>
      </c>
      <c r="V4940" t="s">
        <v>33</v>
      </c>
      <c r="W4940">
        <v>2561</v>
      </c>
      <c r="X4940" s="1">
        <v>41760</v>
      </c>
      <c r="Y4940" t="s">
        <v>34</v>
      </c>
      <c r="Z4940" t="e" vm="22">
        <v>#VALUE!</v>
      </c>
      <c r="AA4940">
        <v>44511</v>
      </c>
      <c r="AB4940" t="e" cm="1" vm="2">
        <f t="array" ref="AB4940">_FV(Table1[[#This Row],[State]],"Country/region",TRUE)</f>
        <v>#VALUE!</v>
      </c>
    </row>
    <row r="4941" spans="1:28" x14ac:dyDescent="0.35">
      <c r="A4941" t="s">
        <v>3211</v>
      </c>
      <c r="B4941">
        <v>55</v>
      </c>
      <c r="C4941" t="s">
        <v>1051</v>
      </c>
      <c r="D4941" t="s">
        <v>38</v>
      </c>
      <c r="E4941">
        <f>YEAR(Table1[[#This Row],[Order Date]])</f>
        <v>2014</v>
      </c>
      <c r="F4941">
        <v>1</v>
      </c>
      <c r="G4941">
        <f>MONTH(Table1[[#This Row],[Order Date]])</f>
        <v>4</v>
      </c>
      <c r="H4941" s="1">
        <v>41759</v>
      </c>
      <c r="I4941">
        <v>2208</v>
      </c>
      <c r="J4941" t="s">
        <v>39</v>
      </c>
      <c r="K4941">
        <v>41</v>
      </c>
      <c r="L4941">
        <v>599.99</v>
      </c>
      <c r="M4941" s="2">
        <v>0.09</v>
      </c>
      <c r="N4941">
        <v>23281.05</v>
      </c>
      <c r="O4941">
        <v>24.49</v>
      </c>
      <c r="P4941">
        <v>9097.6450000000004</v>
      </c>
      <c r="Q4941" s="2">
        <v>0.37</v>
      </c>
      <c r="R4941" t="s">
        <v>96</v>
      </c>
      <c r="S4941" t="s">
        <v>40</v>
      </c>
      <c r="T4941" t="s">
        <v>2635</v>
      </c>
      <c r="U4941" t="s">
        <v>192</v>
      </c>
      <c r="V4941" t="s">
        <v>68</v>
      </c>
      <c r="W4941">
        <v>315</v>
      </c>
      <c r="X4941" s="1">
        <v>41760</v>
      </c>
      <c r="Y4941" t="s">
        <v>34</v>
      </c>
      <c r="Z4941" t="e" vm="5">
        <v>#VALUE!</v>
      </c>
      <c r="AA4941">
        <v>55125</v>
      </c>
      <c r="AB4941" t="e" cm="1" vm="2">
        <f t="array" ref="AB4941">_FV(Table1[[#This Row],[State]],"Country/region",TRUE)</f>
        <v>#VALUE!</v>
      </c>
    </row>
    <row r="4942" spans="1:28" x14ac:dyDescent="0.35">
      <c r="A4942" t="s">
        <v>2675</v>
      </c>
      <c r="B4942">
        <v>55</v>
      </c>
      <c r="C4942" t="s">
        <v>2354</v>
      </c>
      <c r="D4942" t="s">
        <v>38</v>
      </c>
      <c r="E4942">
        <f>YEAR(Table1[[#This Row],[Order Date]])</f>
        <v>2014</v>
      </c>
      <c r="F4942">
        <v>1</v>
      </c>
      <c r="G4942">
        <f>MONTH(Table1[[#This Row],[Order Date]])</f>
        <v>4</v>
      </c>
      <c r="H4942" s="1">
        <v>41759</v>
      </c>
      <c r="I4942">
        <v>22850</v>
      </c>
      <c r="J4942" t="s">
        <v>131</v>
      </c>
      <c r="K4942">
        <v>4</v>
      </c>
      <c r="L4942">
        <v>27.48</v>
      </c>
      <c r="M4942" s="2">
        <v>0.08</v>
      </c>
      <c r="N4942">
        <v>105.13</v>
      </c>
      <c r="O4942">
        <v>4</v>
      </c>
      <c r="P4942">
        <v>-103.23</v>
      </c>
      <c r="Q4942" s="2">
        <v>0.75</v>
      </c>
      <c r="R4942" t="s">
        <v>96</v>
      </c>
      <c r="S4942" t="s">
        <v>30</v>
      </c>
      <c r="T4942" t="s">
        <v>1460</v>
      </c>
      <c r="U4942" t="s">
        <v>102</v>
      </c>
      <c r="V4942" t="s">
        <v>52</v>
      </c>
      <c r="W4942">
        <v>3183</v>
      </c>
      <c r="X4942" s="1">
        <v>41760</v>
      </c>
      <c r="Y4942" t="s">
        <v>34</v>
      </c>
      <c r="Z4942" t="e" vm="4">
        <v>#VALUE!</v>
      </c>
      <c r="AA4942">
        <v>93277</v>
      </c>
      <c r="AB4942" t="e" cm="1" vm="2">
        <f t="array" ref="AB4942">_FV(Table1[[#This Row],[State]],"Country/region",TRUE)</f>
        <v>#VALUE!</v>
      </c>
    </row>
    <row r="4943" spans="1:28" x14ac:dyDescent="0.35">
      <c r="A4943" t="s">
        <v>2857</v>
      </c>
      <c r="B4943">
        <v>55</v>
      </c>
      <c r="C4943" t="s">
        <v>2102</v>
      </c>
      <c r="D4943" t="s">
        <v>46</v>
      </c>
      <c r="E4943">
        <f>YEAR(Table1[[#This Row],[Order Date]])</f>
        <v>2014</v>
      </c>
      <c r="F4943">
        <v>1</v>
      </c>
      <c r="G4943">
        <f>MONTH(Table1[[#This Row],[Order Date]])</f>
        <v>4</v>
      </c>
      <c r="H4943" s="1">
        <v>41759</v>
      </c>
      <c r="I4943">
        <v>18528</v>
      </c>
      <c r="J4943" t="s">
        <v>58</v>
      </c>
      <c r="K4943">
        <v>22</v>
      </c>
      <c r="L4943">
        <v>5.78</v>
      </c>
      <c r="M4943" s="2">
        <v>0.03</v>
      </c>
      <c r="N4943">
        <v>136.24</v>
      </c>
      <c r="O4943">
        <v>7.96</v>
      </c>
      <c r="P4943">
        <v>-96.22</v>
      </c>
      <c r="Q4943" s="2">
        <v>0.36</v>
      </c>
      <c r="R4943" t="s">
        <v>29</v>
      </c>
      <c r="S4943" t="s">
        <v>30</v>
      </c>
      <c r="T4943" t="s">
        <v>1821</v>
      </c>
      <c r="U4943" t="s">
        <v>61</v>
      </c>
      <c r="V4943" t="s">
        <v>33</v>
      </c>
      <c r="W4943">
        <v>2562</v>
      </c>
      <c r="X4943" s="1">
        <v>41761</v>
      </c>
      <c r="Y4943" t="s">
        <v>34</v>
      </c>
      <c r="Z4943" t="e" vm="22">
        <v>#VALUE!</v>
      </c>
      <c r="AA4943">
        <v>44511</v>
      </c>
      <c r="AB4943" t="e" cm="1" vm="2">
        <f t="array" ref="AB4943">_FV(Table1[[#This Row],[State]],"Country/region",TRUE)</f>
        <v>#VALUE!</v>
      </c>
    </row>
    <row r="4944" spans="1:28" x14ac:dyDescent="0.35">
      <c r="A4944" t="s">
        <v>3211</v>
      </c>
      <c r="B4944">
        <v>55</v>
      </c>
      <c r="C4944" t="s">
        <v>1051</v>
      </c>
      <c r="D4944" t="s">
        <v>38</v>
      </c>
      <c r="E4944">
        <f>YEAR(Table1[[#This Row],[Order Date]])</f>
        <v>2014</v>
      </c>
      <c r="F4944">
        <v>1</v>
      </c>
      <c r="G4944">
        <f>MONTH(Table1[[#This Row],[Order Date]])</f>
        <v>4</v>
      </c>
      <c r="H4944" s="1">
        <v>41759</v>
      </c>
      <c r="I4944">
        <v>2208</v>
      </c>
      <c r="J4944" t="s">
        <v>39</v>
      </c>
      <c r="K4944">
        <v>7</v>
      </c>
      <c r="L4944">
        <v>11.5</v>
      </c>
      <c r="M4944" s="2">
        <v>7.0000000000000007E-2</v>
      </c>
      <c r="N4944">
        <v>82.06</v>
      </c>
      <c r="O4944">
        <v>7.19</v>
      </c>
      <c r="P4944">
        <v>-26.990500000000001</v>
      </c>
      <c r="Q4944" s="2">
        <v>0.4</v>
      </c>
      <c r="R4944" t="s">
        <v>29</v>
      </c>
      <c r="S4944" t="s">
        <v>30</v>
      </c>
      <c r="T4944" t="s">
        <v>1164</v>
      </c>
      <c r="U4944" t="s">
        <v>67</v>
      </c>
      <c r="V4944" t="s">
        <v>68</v>
      </c>
      <c r="W4944">
        <v>314</v>
      </c>
      <c r="X4944" s="1">
        <v>41761</v>
      </c>
      <c r="Y4944" t="s">
        <v>34</v>
      </c>
      <c r="Z4944" t="e" vm="5">
        <v>#VALUE!</v>
      </c>
      <c r="AA4944">
        <v>55125</v>
      </c>
      <c r="AB4944" t="e" cm="1" vm="2">
        <f t="array" ref="AB4944">_FV(Table1[[#This Row],[State]],"Country/region",TRUE)</f>
        <v>#VALUE!</v>
      </c>
    </row>
    <row r="4945" spans="1:28" x14ac:dyDescent="0.35">
      <c r="A4945" t="s">
        <v>2636</v>
      </c>
      <c r="B4945">
        <v>55</v>
      </c>
      <c r="C4945" t="s">
        <v>2637</v>
      </c>
      <c r="D4945" t="s">
        <v>57</v>
      </c>
      <c r="E4945">
        <f>YEAR(Table1[[#This Row],[Order Date]])</f>
        <v>2014</v>
      </c>
      <c r="F4945">
        <v>1</v>
      </c>
      <c r="G4945">
        <f>MONTH(Table1[[#This Row],[Order Date]])</f>
        <v>4</v>
      </c>
      <c r="H4945" s="1">
        <v>41759</v>
      </c>
      <c r="I4945">
        <v>38305</v>
      </c>
      <c r="J4945" t="s">
        <v>58</v>
      </c>
      <c r="K4945">
        <v>21</v>
      </c>
      <c r="L4945">
        <v>155.99</v>
      </c>
      <c r="M4945" s="2">
        <v>0.08</v>
      </c>
      <c r="N4945">
        <v>2561.6705000000002</v>
      </c>
      <c r="O4945">
        <v>8.08</v>
      </c>
      <c r="P4945">
        <v>88.766999999999996</v>
      </c>
      <c r="Q4945" s="2">
        <v>0.6</v>
      </c>
      <c r="R4945" t="s">
        <v>96</v>
      </c>
      <c r="S4945" t="s">
        <v>30</v>
      </c>
      <c r="T4945" t="s">
        <v>2187</v>
      </c>
      <c r="U4945" t="s">
        <v>105</v>
      </c>
      <c r="V4945" t="s">
        <v>33</v>
      </c>
      <c r="W4945">
        <v>5386</v>
      </c>
      <c r="X4945" s="1">
        <v>41761</v>
      </c>
      <c r="Y4945" t="s">
        <v>34</v>
      </c>
      <c r="Z4945" t="e" vm="15">
        <v>#VALUE!</v>
      </c>
      <c r="AA4945">
        <v>14304</v>
      </c>
      <c r="AB4945" t="e" cm="1" vm="2">
        <f t="array" ref="AB4945">_FV(Table1[[#This Row],[State]],"Country/region",TRUE)</f>
        <v>#VALUE!</v>
      </c>
    </row>
    <row r="4946" spans="1:28" x14ac:dyDescent="0.35">
      <c r="A4946" t="s">
        <v>1148</v>
      </c>
      <c r="B4946">
        <v>55</v>
      </c>
      <c r="C4946" t="s">
        <v>1149</v>
      </c>
      <c r="D4946" t="s">
        <v>38</v>
      </c>
      <c r="E4946">
        <f>YEAR(Table1[[#This Row],[Order Date]])</f>
        <v>2014</v>
      </c>
      <c r="F4946">
        <v>1</v>
      </c>
      <c r="G4946">
        <f>MONTH(Table1[[#This Row],[Order Date]])</f>
        <v>5</v>
      </c>
      <c r="H4946" s="1">
        <v>41760</v>
      </c>
      <c r="I4946">
        <v>2311</v>
      </c>
      <c r="J4946" t="s">
        <v>28</v>
      </c>
      <c r="K4946">
        <v>31</v>
      </c>
      <c r="L4946">
        <v>40.89</v>
      </c>
      <c r="M4946" s="2">
        <v>0.01</v>
      </c>
      <c r="N4946">
        <v>1324.09</v>
      </c>
      <c r="O4946">
        <v>18.98</v>
      </c>
      <c r="P4946">
        <v>94.96</v>
      </c>
      <c r="Q4946" s="2">
        <v>0.56999999999999995</v>
      </c>
      <c r="R4946" t="s">
        <v>48</v>
      </c>
      <c r="S4946" t="s">
        <v>30</v>
      </c>
      <c r="T4946" t="s">
        <v>1234</v>
      </c>
      <c r="U4946" t="s">
        <v>82</v>
      </c>
      <c r="V4946" t="s">
        <v>52</v>
      </c>
      <c r="W4946">
        <v>341</v>
      </c>
      <c r="X4946" s="1">
        <v>41761</v>
      </c>
      <c r="Y4946" t="s">
        <v>34</v>
      </c>
      <c r="Z4946" t="e" vm="32">
        <v>#VALUE!</v>
      </c>
      <c r="AA4946">
        <v>80906</v>
      </c>
      <c r="AB4946" t="e" cm="1" vm="2">
        <f t="array" ref="AB4946">_FV(Table1[[#This Row],[State]],"Country/region",TRUE)</f>
        <v>#VALUE!</v>
      </c>
    </row>
    <row r="4947" spans="1:28" x14ac:dyDescent="0.35">
      <c r="A4947" t="s">
        <v>579</v>
      </c>
      <c r="B4947">
        <v>55</v>
      </c>
      <c r="C4947" t="s">
        <v>248</v>
      </c>
      <c r="D4947" t="s">
        <v>46</v>
      </c>
      <c r="E4947">
        <f>YEAR(Table1[[#This Row],[Order Date]])</f>
        <v>2014</v>
      </c>
      <c r="F4947">
        <v>1</v>
      </c>
      <c r="G4947">
        <f>MONTH(Table1[[#This Row],[Order Date]])</f>
        <v>5</v>
      </c>
      <c r="H4947" s="1">
        <v>41760</v>
      </c>
      <c r="I4947">
        <v>56834</v>
      </c>
      <c r="J4947" t="s">
        <v>28</v>
      </c>
      <c r="K4947">
        <v>33</v>
      </c>
      <c r="L4947">
        <v>6.48</v>
      </c>
      <c r="M4947" s="2">
        <v>0.09</v>
      </c>
      <c r="N4947">
        <v>205.52</v>
      </c>
      <c r="O4947">
        <v>7.03</v>
      </c>
      <c r="P4947">
        <v>-118.55</v>
      </c>
      <c r="Q4947" s="2">
        <v>0.37</v>
      </c>
      <c r="R4947" t="s">
        <v>29</v>
      </c>
      <c r="S4947" t="s">
        <v>30</v>
      </c>
      <c r="T4947" t="s">
        <v>1829</v>
      </c>
      <c r="U4947" t="s">
        <v>61</v>
      </c>
      <c r="V4947" t="s">
        <v>52</v>
      </c>
      <c r="W4947">
        <v>7955</v>
      </c>
      <c r="X4947" s="1">
        <v>41761</v>
      </c>
      <c r="Y4947" t="s">
        <v>34</v>
      </c>
      <c r="Z4947" t="e" vm="33">
        <v>#VALUE!</v>
      </c>
      <c r="AA4947">
        <v>83616</v>
      </c>
      <c r="AB4947" t="e" cm="1" vm="2">
        <f t="array" ref="AB4947">_FV(Table1[[#This Row],[State]],"Country/region",TRUE)</f>
        <v>#VALUE!</v>
      </c>
    </row>
    <row r="4948" spans="1:28" x14ac:dyDescent="0.35">
      <c r="A4948" t="s">
        <v>2570</v>
      </c>
      <c r="B4948">
        <v>55</v>
      </c>
      <c r="C4948" t="s">
        <v>927</v>
      </c>
      <c r="D4948" t="s">
        <v>46</v>
      </c>
      <c r="E4948">
        <f>YEAR(Table1[[#This Row],[Order Date]])</f>
        <v>2014</v>
      </c>
      <c r="F4948">
        <v>1</v>
      </c>
      <c r="G4948">
        <f>MONTH(Table1[[#This Row],[Order Date]])</f>
        <v>5</v>
      </c>
      <c r="H4948" s="1">
        <v>41760</v>
      </c>
      <c r="I4948">
        <v>42979</v>
      </c>
      <c r="J4948" t="s">
        <v>39</v>
      </c>
      <c r="K4948">
        <v>29</v>
      </c>
      <c r="L4948">
        <v>90.98</v>
      </c>
      <c r="M4948" s="2">
        <v>0.02</v>
      </c>
      <c r="N4948">
        <v>2770.79</v>
      </c>
      <c r="O4948">
        <v>30</v>
      </c>
      <c r="P4948">
        <v>109.39</v>
      </c>
      <c r="Q4948" s="2">
        <v>0.61</v>
      </c>
      <c r="R4948" t="s">
        <v>48</v>
      </c>
      <c r="S4948" t="s">
        <v>49</v>
      </c>
      <c r="T4948" t="s">
        <v>2777</v>
      </c>
      <c r="U4948" t="s">
        <v>51</v>
      </c>
      <c r="V4948" t="s">
        <v>76</v>
      </c>
      <c r="W4948">
        <v>6066</v>
      </c>
      <c r="X4948" s="1">
        <v>41762</v>
      </c>
      <c r="Y4948" t="s">
        <v>53</v>
      </c>
      <c r="Z4948" t="e" vm="47">
        <v>#VALUE!</v>
      </c>
      <c r="AA4948">
        <v>27604</v>
      </c>
      <c r="AB4948" t="e" cm="1" vm="2">
        <f t="array" ref="AB4948">_FV(Table1[[#This Row],[State]],"Country/region",TRUE)</f>
        <v>#VALUE!</v>
      </c>
    </row>
    <row r="4949" spans="1:28" x14ac:dyDescent="0.35">
      <c r="A4949" t="s">
        <v>2195</v>
      </c>
      <c r="B4949">
        <v>55</v>
      </c>
      <c r="C4949" t="s">
        <v>2196</v>
      </c>
      <c r="D4949" t="s">
        <v>46</v>
      </c>
      <c r="E4949">
        <f>YEAR(Table1[[#This Row],[Order Date]])</f>
        <v>2014</v>
      </c>
      <c r="F4949">
        <v>1</v>
      </c>
      <c r="G4949">
        <f>MONTH(Table1[[#This Row],[Order Date]])</f>
        <v>5</v>
      </c>
      <c r="H4949" s="1">
        <v>41760</v>
      </c>
      <c r="I4949">
        <v>30848</v>
      </c>
      <c r="J4949" t="s">
        <v>131</v>
      </c>
      <c r="K4949">
        <v>13</v>
      </c>
      <c r="L4949">
        <v>348.21</v>
      </c>
      <c r="M4949" s="2">
        <v>0.09</v>
      </c>
      <c r="N4949">
        <v>4324.29</v>
      </c>
      <c r="O4949">
        <v>40.19</v>
      </c>
      <c r="P4949">
        <v>298.83</v>
      </c>
      <c r="Q4949" s="2">
        <v>0.62</v>
      </c>
      <c r="R4949" t="s">
        <v>48</v>
      </c>
      <c r="S4949" t="s">
        <v>73</v>
      </c>
      <c r="T4949" t="s">
        <v>731</v>
      </c>
      <c r="U4949" t="s">
        <v>75</v>
      </c>
      <c r="V4949" t="s">
        <v>52</v>
      </c>
      <c r="W4949">
        <v>4327</v>
      </c>
      <c r="X4949" s="1">
        <v>41762</v>
      </c>
      <c r="Y4949" t="s">
        <v>53</v>
      </c>
      <c r="Z4949" t="e" vm="4">
        <v>#VALUE!</v>
      </c>
      <c r="AA4949">
        <v>94704</v>
      </c>
      <c r="AB4949" t="e" cm="1" vm="2">
        <f t="array" ref="AB4949">_FV(Table1[[#This Row],[State]],"Country/region",TRUE)</f>
        <v>#VALUE!</v>
      </c>
    </row>
    <row r="4950" spans="1:28" x14ac:dyDescent="0.35">
      <c r="A4950" t="s">
        <v>1980</v>
      </c>
      <c r="B4950">
        <v>55</v>
      </c>
      <c r="C4950" t="s">
        <v>1621</v>
      </c>
      <c r="D4950" t="s">
        <v>46</v>
      </c>
      <c r="E4950">
        <f>YEAR(Table1[[#This Row],[Order Date]])</f>
        <v>2014</v>
      </c>
      <c r="F4950">
        <v>1</v>
      </c>
      <c r="G4950">
        <f>MONTH(Table1[[#This Row],[Order Date]])</f>
        <v>5</v>
      </c>
      <c r="H4950" s="1">
        <v>41760</v>
      </c>
      <c r="I4950">
        <v>7878</v>
      </c>
      <c r="J4950" t="s">
        <v>58</v>
      </c>
      <c r="K4950">
        <v>41</v>
      </c>
      <c r="L4950">
        <v>8.57</v>
      </c>
      <c r="M4950" s="2">
        <v>0.06</v>
      </c>
      <c r="N4950">
        <v>343.64</v>
      </c>
      <c r="O4950">
        <v>3.44</v>
      </c>
      <c r="P4950">
        <v>13.29</v>
      </c>
      <c r="Q4950" s="2">
        <v>0.49</v>
      </c>
      <c r="R4950" t="s">
        <v>48</v>
      </c>
      <c r="S4950" t="s">
        <v>139</v>
      </c>
      <c r="T4950" t="s">
        <v>3353</v>
      </c>
      <c r="U4950" t="s">
        <v>82</v>
      </c>
      <c r="V4950" t="s">
        <v>68</v>
      </c>
      <c r="W4950">
        <v>1069</v>
      </c>
      <c r="X4950" s="1">
        <v>41762</v>
      </c>
      <c r="Y4950" t="s">
        <v>34</v>
      </c>
      <c r="Z4950" t="e" vm="28">
        <v>#VALUE!</v>
      </c>
      <c r="AA4950">
        <v>64804</v>
      </c>
      <c r="AB4950" t="e" cm="1" vm="2">
        <f t="array" ref="AB4950">_FV(Table1[[#This Row],[State]],"Country/region",TRUE)</f>
        <v>#VALUE!</v>
      </c>
    </row>
    <row r="4951" spans="1:28" x14ac:dyDescent="0.35">
      <c r="A4951" t="s">
        <v>847</v>
      </c>
      <c r="B4951">
        <v>55</v>
      </c>
      <c r="C4951" t="s">
        <v>1242</v>
      </c>
      <c r="D4951" t="s">
        <v>38</v>
      </c>
      <c r="E4951">
        <f>YEAR(Table1[[#This Row],[Order Date]])</f>
        <v>2014</v>
      </c>
      <c r="F4951">
        <v>1</v>
      </c>
      <c r="G4951">
        <f>MONTH(Table1[[#This Row],[Order Date]])</f>
        <v>5</v>
      </c>
      <c r="H4951" s="1">
        <v>41760</v>
      </c>
      <c r="I4951">
        <v>6755</v>
      </c>
      <c r="J4951" t="s">
        <v>28</v>
      </c>
      <c r="K4951">
        <v>20</v>
      </c>
      <c r="L4951">
        <v>7.1</v>
      </c>
      <c r="M4951" s="2">
        <v>0.01</v>
      </c>
      <c r="N4951">
        <v>156.47</v>
      </c>
      <c r="O4951">
        <v>6.05</v>
      </c>
      <c r="P4951">
        <v>-39.226500000000001</v>
      </c>
      <c r="Q4951" s="2">
        <v>0.39</v>
      </c>
      <c r="R4951" t="s">
        <v>29</v>
      </c>
      <c r="S4951" t="s">
        <v>30</v>
      </c>
      <c r="T4951" t="s">
        <v>703</v>
      </c>
      <c r="U4951" t="s">
        <v>67</v>
      </c>
      <c r="V4951" t="s">
        <v>68</v>
      </c>
      <c r="W4951">
        <v>933</v>
      </c>
      <c r="X4951" s="1">
        <v>41762</v>
      </c>
      <c r="Y4951" t="s">
        <v>34</v>
      </c>
      <c r="Z4951" t="e" vm="11">
        <v>#VALUE!</v>
      </c>
      <c r="AA4951">
        <v>78626</v>
      </c>
      <c r="AB4951" t="e" cm="1" vm="2">
        <f t="array" ref="AB4951">_FV(Table1[[#This Row],[State]],"Country/region",TRUE)</f>
        <v>#VALUE!</v>
      </c>
    </row>
    <row r="4952" spans="1:28" x14ac:dyDescent="0.35">
      <c r="A4952" t="s">
        <v>579</v>
      </c>
      <c r="B4952">
        <v>55</v>
      </c>
      <c r="C4952" t="s">
        <v>248</v>
      </c>
      <c r="D4952" t="s">
        <v>46</v>
      </c>
      <c r="E4952">
        <f>YEAR(Table1[[#This Row],[Order Date]])</f>
        <v>2014</v>
      </c>
      <c r="F4952">
        <v>1</v>
      </c>
      <c r="G4952">
        <f>MONTH(Table1[[#This Row],[Order Date]])</f>
        <v>5</v>
      </c>
      <c r="H4952" s="1">
        <v>41760</v>
      </c>
      <c r="I4952">
        <v>56834</v>
      </c>
      <c r="J4952" t="s">
        <v>28</v>
      </c>
      <c r="K4952">
        <v>22</v>
      </c>
      <c r="L4952">
        <v>80.97</v>
      </c>
      <c r="M4952" s="2">
        <v>0</v>
      </c>
      <c r="N4952">
        <v>1900.47</v>
      </c>
      <c r="O4952">
        <v>30.06</v>
      </c>
      <c r="P4952">
        <v>202.73</v>
      </c>
      <c r="Q4952" s="2">
        <v>0.4</v>
      </c>
      <c r="R4952" t="s">
        <v>96</v>
      </c>
      <c r="S4952" t="s">
        <v>73</v>
      </c>
      <c r="T4952" t="s">
        <v>718</v>
      </c>
      <c r="U4952" t="s">
        <v>98</v>
      </c>
      <c r="V4952" t="s">
        <v>52</v>
      </c>
      <c r="W4952">
        <v>7954</v>
      </c>
      <c r="X4952" s="1">
        <v>41762</v>
      </c>
      <c r="Y4952" t="s">
        <v>53</v>
      </c>
      <c r="Z4952" t="e" vm="33">
        <v>#VALUE!</v>
      </c>
      <c r="AA4952">
        <v>83616</v>
      </c>
      <c r="AB4952" t="e" cm="1" vm="2">
        <f t="array" ref="AB4952">_FV(Table1[[#This Row],[State]],"Country/region",TRUE)</f>
        <v>#VALUE!</v>
      </c>
    </row>
    <row r="4953" spans="1:28" x14ac:dyDescent="0.35">
      <c r="A4953" t="s">
        <v>1980</v>
      </c>
      <c r="B4953">
        <v>55</v>
      </c>
      <c r="C4953" t="s">
        <v>1621</v>
      </c>
      <c r="D4953" t="s">
        <v>46</v>
      </c>
      <c r="E4953">
        <f>YEAR(Table1[[#This Row],[Order Date]])</f>
        <v>2014</v>
      </c>
      <c r="F4953">
        <v>1</v>
      </c>
      <c r="G4953">
        <f>MONTH(Table1[[#This Row],[Order Date]])</f>
        <v>5</v>
      </c>
      <c r="H4953" s="1">
        <v>41760</v>
      </c>
      <c r="I4953">
        <v>7878</v>
      </c>
      <c r="J4953" t="s">
        <v>58</v>
      </c>
      <c r="K4953">
        <v>50</v>
      </c>
      <c r="L4953">
        <v>81.94</v>
      </c>
      <c r="M4953" s="2">
        <v>7.0000000000000007E-2</v>
      </c>
      <c r="N4953">
        <v>3904.12</v>
      </c>
      <c r="O4953">
        <v>55.81</v>
      </c>
      <c r="P4953">
        <v>-1508.46</v>
      </c>
      <c r="Q4953" s="2">
        <v>0.6</v>
      </c>
      <c r="R4953" t="s">
        <v>48</v>
      </c>
      <c r="S4953" t="s">
        <v>73</v>
      </c>
      <c r="T4953" t="s">
        <v>3175</v>
      </c>
      <c r="U4953" t="s">
        <v>154</v>
      </c>
      <c r="V4953" t="s">
        <v>68</v>
      </c>
      <c r="W4953">
        <v>1068</v>
      </c>
      <c r="X4953" s="1">
        <v>41765</v>
      </c>
      <c r="Y4953" t="s">
        <v>53</v>
      </c>
      <c r="Z4953" t="e" vm="28">
        <v>#VALUE!</v>
      </c>
      <c r="AA4953">
        <v>64804</v>
      </c>
      <c r="AB4953" t="e" cm="1" vm="2">
        <f t="array" ref="AB4953">_FV(Table1[[#This Row],[State]],"Country/region",TRUE)</f>
        <v>#VALUE!</v>
      </c>
    </row>
    <row r="4954" spans="1:28" x14ac:dyDescent="0.35">
      <c r="A4954" t="s">
        <v>1980</v>
      </c>
      <c r="B4954">
        <v>55</v>
      </c>
      <c r="C4954" t="s">
        <v>1621</v>
      </c>
      <c r="D4954" t="s">
        <v>46</v>
      </c>
      <c r="E4954">
        <f>YEAR(Table1[[#This Row],[Order Date]])</f>
        <v>2014</v>
      </c>
      <c r="F4954">
        <v>1</v>
      </c>
      <c r="G4954">
        <f>MONTH(Table1[[#This Row],[Order Date]])</f>
        <v>5</v>
      </c>
      <c r="H4954" s="1">
        <v>41760</v>
      </c>
      <c r="I4954">
        <v>7878</v>
      </c>
      <c r="J4954" t="s">
        <v>47</v>
      </c>
      <c r="K4954">
        <v>42</v>
      </c>
      <c r="L4954">
        <v>5.81</v>
      </c>
      <c r="M4954" s="2">
        <v>0.03</v>
      </c>
      <c r="N4954">
        <v>256.64</v>
      </c>
      <c r="O4954">
        <v>3.37</v>
      </c>
      <c r="P4954">
        <v>-28.29</v>
      </c>
      <c r="Q4954" s="2">
        <v>0.54</v>
      </c>
      <c r="R4954" t="s">
        <v>29</v>
      </c>
      <c r="S4954" t="s">
        <v>59</v>
      </c>
      <c r="T4954" t="s">
        <v>609</v>
      </c>
      <c r="U4954" t="s">
        <v>232</v>
      </c>
      <c r="V4954" t="s">
        <v>68</v>
      </c>
      <c r="W4954">
        <v>1070</v>
      </c>
      <c r="X4954" s="1">
        <v>41767</v>
      </c>
      <c r="Y4954" t="s">
        <v>34</v>
      </c>
      <c r="Z4954" t="e" vm="28">
        <v>#VALUE!</v>
      </c>
      <c r="AA4954">
        <v>64804</v>
      </c>
      <c r="AB4954" t="e" cm="1" vm="2">
        <f t="array" ref="AB4954">_FV(Table1[[#This Row],[State]],"Country/region",TRUE)</f>
        <v>#VALUE!</v>
      </c>
    </row>
    <row r="4955" spans="1:28" x14ac:dyDescent="0.35">
      <c r="A4955" t="s">
        <v>1365</v>
      </c>
      <c r="B4955">
        <v>55</v>
      </c>
      <c r="C4955" t="s">
        <v>754</v>
      </c>
      <c r="D4955" t="s">
        <v>46</v>
      </c>
      <c r="E4955">
        <f>YEAR(Table1[[#This Row],[Order Date]])</f>
        <v>2014</v>
      </c>
      <c r="F4955">
        <v>1</v>
      </c>
      <c r="G4955">
        <f>MONTH(Table1[[#This Row],[Order Date]])</f>
        <v>5</v>
      </c>
      <c r="H4955" s="1">
        <v>41761</v>
      </c>
      <c r="I4955">
        <v>42725</v>
      </c>
      <c r="J4955" t="s">
        <v>131</v>
      </c>
      <c r="K4955">
        <v>18</v>
      </c>
      <c r="L4955">
        <v>12.28</v>
      </c>
      <c r="M4955" s="2">
        <v>0.04</v>
      </c>
      <c r="N4955">
        <v>231.06</v>
      </c>
      <c r="O4955">
        <v>6.13</v>
      </c>
      <c r="P4955">
        <v>-29.83</v>
      </c>
      <c r="Q4955" s="2">
        <v>0.56999999999999995</v>
      </c>
      <c r="R4955" t="s">
        <v>29</v>
      </c>
      <c r="S4955" t="s">
        <v>30</v>
      </c>
      <c r="T4955" t="s">
        <v>2435</v>
      </c>
      <c r="U4955" t="s">
        <v>32</v>
      </c>
      <c r="V4955" t="s">
        <v>52</v>
      </c>
      <c r="W4955">
        <v>6032</v>
      </c>
      <c r="X4955" s="1">
        <v>41762</v>
      </c>
      <c r="Y4955" t="s">
        <v>34</v>
      </c>
      <c r="Z4955" t="e" vm="7">
        <v>#VALUE!</v>
      </c>
      <c r="AA4955">
        <v>84084</v>
      </c>
      <c r="AB4955" t="e" cm="1" vm="2">
        <f t="array" ref="AB4955">_FV(Table1[[#This Row],[State]],"Country/region",TRUE)</f>
        <v>#VALUE!</v>
      </c>
    </row>
    <row r="4956" spans="1:28" x14ac:dyDescent="0.35">
      <c r="A4956" t="s">
        <v>3354</v>
      </c>
      <c r="B4956">
        <v>55</v>
      </c>
      <c r="C4956" t="s">
        <v>45</v>
      </c>
      <c r="D4956" t="s">
        <v>46</v>
      </c>
      <c r="E4956">
        <f>YEAR(Table1[[#This Row],[Order Date]])</f>
        <v>2014</v>
      </c>
      <c r="F4956">
        <v>1</v>
      </c>
      <c r="G4956">
        <f>MONTH(Table1[[#This Row],[Order Date]])</f>
        <v>5</v>
      </c>
      <c r="H4956" s="1">
        <v>41761</v>
      </c>
      <c r="I4956">
        <v>2978</v>
      </c>
      <c r="J4956" t="s">
        <v>58</v>
      </c>
      <c r="K4956">
        <v>28</v>
      </c>
      <c r="L4956">
        <v>200.99</v>
      </c>
      <c r="M4956" s="2">
        <v>7.0000000000000007E-2</v>
      </c>
      <c r="N4956">
        <v>4671.1495000000004</v>
      </c>
      <c r="O4956">
        <v>4.2</v>
      </c>
      <c r="P4956">
        <v>947.31299999999999</v>
      </c>
      <c r="Q4956" s="2">
        <v>0.59</v>
      </c>
      <c r="R4956" t="s">
        <v>96</v>
      </c>
      <c r="S4956" t="s">
        <v>30</v>
      </c>
      <c r="T4956" t="s">
        <v>1813</v>
      </c>
      <c r="U4956" t="s">
        <v>105</v>
      </c>
      <c r="V4956" t="s">
        <v>33</v>
      </c>
      <c r="W4956">
        <v>443</v>
      </c>
      <c r="X4956" s="1">
        <v>41762</v>
      </c>
      <c r="Y4956" t="s">
        <v>34</v>
      </c>
      <c r="Z4956" t="e" vm="37">
        <v>#VALUE!</v>
      </c>
      <c r="AA4956">
        <v>2917</v>
      </c>
      <c r="AB4956" t="e" cm="1" vm="2">
        <f t="array" ref="AB4956">_FV(Table1[[#This Row],[State]],"Country/region",TRUE)</f>
        <v>#VALUE!</v>
      </c>
    </row>
    <row r="4957" spans="1:28" x14ac:dyDescent="0.35">
      <c r="A4957" t="s">
        <v>1384</v>
      </c>
      <c r="B4957">
        <v>55</v>
      </c>
      <c r="C4957" t="s">
        <v>1385</v>
      </c>
      <c r="D4957" t="s">
        <v>46</v>
      </c>
      <c r="E4957">
        <f>YEAR(Table1[[#This Row],[Order Date]])</f>
        <v>2014</v>
      </c>
      <c r="F4957">
        <v>1</v>
      </c>
      <c r="G4957">
        <f>MONTH(Table1[[#This Row],[Order Date]])</f>
        <v>5</v>
      </c>
      <c r="H4957" s="1">
        <v>41761</v>
      </c>
      <c r="I4957">
        <v>10695</v>
      </c>
      <c r="J4957" t="s">
        <v>28</v>
      </c>
      <c r="K4957">
        <v>39</v>
      </c>
      <c r="L4957">
        <v>205.99</v>
      </c>
      <c r="M4957" s="2">
        <v>0.1</v>
      </c>
      <c r="N4957">
        <v>6330.0860000000002</v>
      </c>
      <c r="O4957">
        <v>2.5</v>
      </c>
      <c r="P4957">
        <v>1421.8920000000001</v>
      </c>
      <c r="Q4957" s="2">
        <v>0.59</v>
      </c>
      <c r="R4957" t="s">
        <v>96</v>
      </c>
      <c r="S4957" t="s">
        <v>30</v>
      </c>
      <c r="T4957" t="s">
        <v>524</v>
      </c>
      <c r="U4957" t="s">
        <v>105</v>
      </c>
      <c r="V4957" t="s">
        <v>76</v>
      </c>
      <c r="W4957">
        <v>1489</v>
      </c>
      <c r="X4957" s="1">
        <v>41762</v>
      </c>
      <c r="Y4957" t="s">
        <v>34</v>
      </c>
      <c r="Z4957" t="e" vm="35">
        <v>#VALUE!</v>
      </c>
      <c r="AA4957">
        <v>72143</v>
      </c>
      <c r="AB4957" t="e" cm="1" vm="2">
        <f t="array" ref="AB4957">_FV(Table1[[#This Row],[State]],"Country/region",TRUE)</f>
        <v>#VALUE!</v>
      </c>
    </row>
    <row r="4958" spans="1:28" x14ac:dyDescent="0.35">
      <c r="A4958" t="s">
        <v>2024</v>
      </c>
      <c r="B4958">
        <v>55</v>
      </c>
      <c r="C4958" t="s">
        <v>45</v>
      </c>
      <c r="D4958" t="s">
        <v>46</v>
      </c>
      <c r="E4958">
        <f>YEAR(Table1[[#This Row],[Order Date]])</f>
        <v>2014</v>
      </c>
      <c r="F4958">
        <v>1</v>
      </c>
      <c r="G4958">
        <f>MONTH(Table1[[#This Row],[Order Date]])</f>
        <v>5</v>
      </c>
      <c r="H4958" s="1">
        <v>41761</v>
      </c>
      <c r="I4958">
        <v>2978</v>
      </c>
      <c r="J4958" t="s">
        <v>58</v>
      </c>
      <c r="K4958">
        <v>34</v>
      </c>
      <c r="L4958">
        <v>205.99</v>
      </c>
      <c r="M4958" s="2">
        <v>0.01</v>
      </c>
      <c r="N4958">
        <v>6264.1854999999996</v>
      </c>
      <c r="O4958">
        <v>19.989999999999998</v>
      </c>
      <c r="P4958">
        <v>1312.038</v>
      </c>
      <c r="Q4958" s="2">
        <v>0.6</v>
      </c>
      <c r="R4958" t="s">
        <v>96</v>
      </c>
      <c r="S4958" t="s">
        <v>30</v>
      </c>
      <c r="T4958" t="s">
        <v>3355</v>
      </c>
      <c r="U4958" t="s">
        <v>105</v>
      </c>
      <c r="V4958" t="s">
        <v>52</v>
      </c>
      <c r="W4958">
        <v>441</v>
      </c>
      <c r="X4958" s="1">
        <v>41762</v>
      </c>
      <c r="Y4958" t="s">
        <v>34</v>
      </c>
      <c r="Z4958" t="e" vm="4">
        <v>#VALUE!</v>
      </c>
      <c r="AA4958">
        <v>94043</v>
      </c>
      <c r="AB4958" t="e" cm="1" vm="2">
        <f t="array" ref="AB4958">_FV(Table1[[#This Row],[State]],"Country/region",TRUE)</f>
        <v>#VALUE!</v>
      </c>
    </row>
    <row r="4959" spans="1:28" x14ac:dyDescent="0.35">
      <c r="A4959" t="s">
        <v>3356</v>
      </c>
      <c r="B4959">
        <v>55</v>
      </c>
      <c r="C4959" t="s">
        <v>45</v>
      </c>
      <c r="D4959" t="s">
        <v>46</v>
      </c>
      <c r="E4959">
        <f>YEAR(Table1[[#This Row],[Order Date]])</f>
        <v>2014</v>
      </c>
      <c r="F4959">
        <v>1</v>
      </c>
      <c r="G4959">
        <f>MONTH(Table1[[#This Row],[Order Date]])</f>
        <v>5</v>
      </c>
      <c r="H4959" s="1">
        <v>41761</v>
      </c>
      <c r="I4959">
        <v>2978</v>
      </c>
      <c r="J4959" t="s">
        <v>58</v>
      </c>
      <c r="K4959">
        <v>36</v>
      </c>
      <c r="L4959">
        <v>162.93</v>
      </c>
      <c r="M4959" s="2">
        <v>0.09</v>
      </c>
      <c r="N4959">
        <v>5410.95</v>
      </c>
      <c r="O4959">
        <v>19.989999999999998</v>
      </c>
      <c r="P4959">
        <v>2077.91</v>
      </c>
      <c r="Q4959" s="2">
        <v>0.39</v>
      </c>
      <c r="R4959" t="s">
        <v>29</v>
      </c>
      <c r="S4959" t="s">
        <v>30</v>
      </c>
      <c r="T4959" t="s">
        <v>266</v>
      </c>
      <c r="U4959" t="s">
        <v>267</v>
      </c>
      <c r="V4959" t="s">
        <v>52</v>
      </c>
      <c r="W4959">
        <v>442</v>
      </c>
      <c r="X4959" s="1">
        <v>41763</v>
      </c>
      <c r="Y4959" t="s">
        <v>34</v>
      </c>
      <c r="Z4959" t="e" vm="4">
        <v>#VALUE!</v>
      </c>
      <c r="AA4959">
        <v>92563</v>
      </c>
      <c r="AB4959" t="e" cm="1" vm="2">
        <f t="array" ref="AB4959">_FV(Table1[[#This Row],[State]],"Country/region",TRUE)</f>
        <v>#VALUE!</v>
      </c>
    </row>
    <row r="4960" spans="1:28" x14ac:dyDescent="0.35">
      <c r="A4960" t="s">
        <v>544</v>
      </c>
      <c r="B4960">
        <v>55</v>
      </c>
      <c r="C4960" t="s">
        <v>539</v>
      </c>
      <c r="D4960" t="s">
        <v>46</v>
      </c>
      <c r="E4960">
        <f>YEAR(Table1[[#This Row],[Order Date]])</f>
        <v>2014</v>
      </c>
      <c r="F4960">
        <v>1</v>
      </c>
      <c r="G4960">
        <f>MONTH(Table1[[#This Row],[Order Date]])</f>
        <v>5</v>
      </c>
      <c r="H4960" s="1">
        <v>41761</v>
      </c>
      <c r="I4960">
        <v>32929</v>
      </c>
      <c r="J4960" t="s">
        <v>47</v>
      </c>
      <c r="K4960">
        <v>8</v>
      </c>
      <c r="L4960">
        <v>5.68</v>
      </c>
      <c r="M4960" s="2">
        <v>0.05</v>
      </c>
      <c r="N4960">
        <v>44.56</v>
      </c>
      <c r="O4960">
        <v>1.39</v>
      </c>
      <c r="P4960">
        <v>4.8099999999999996</v>
      </c>
      <c r="Q4960" s="2">
        <v>0.38</v>
      </c>
      <c r="R4960" t="s">
        <v>29</v>
      </c>
      <c r="S4960" t="s">
        <v>30</v>
      </c>
      <c r="T4960" t="s">
        <v>748</v>
      </c>
      <c r="U4960" t="s">
        <v>267</v>
      </c>
      <c r="V4960" t="s">
        <v>76</v>
      </c>
      <c r="W4960">
        <v>4625</v>
      </c>
      <c r="X4960" s="1">
        <v>41765</v>
      </c>
      <c r="Y4960" t="s">
        <v>34</v>
      </c>
      <c r="Z4960" t="e" vm="18">
        <v>#VALUE!</v>
      </c>
      <c r="AA4960">
        <v>23111</v>
      </c>
      <c r="AB4960" t="e" cm="1" vm="2">
        <f t="array" ref="AB4960">_FV(Table1[[#This Row],[State]],"Country/region",TRUE)</f>
        <v>#VALUE!</v>
      </c>
    </row>
    <row r="4961" spans="1:28" x14ac:dyDescent="0.35">
      <c r="A4961" t="s">
        <v>544</v>
      </c>
      <c r="B4961">
        <v>55</v>
      </c>
      <c r="C4961" t="s">
        <v>539</v>
      </c>
      <c r="D4961" t="s">
        <v>46</v>
      </c>
      <c r="E4961">
        <f>YEAR(Table1[[#This Row],[Order Date]])</f>
        <v>2014</v>
      </c>
      <c r="F4961">
        <v>1</v>
      </c>
      <c r="G4961">
        <f>MONTH(Table1[[#This Row],[Order Date]])</f>
        <v>5</v>
      </c>
      <c r="H4961" s="1">
        <v>41761</v>
      </c>
      <c r="I4961">
        <v>32929</v>
      </c>
      <c r="J4961" t="s">
        <v>47</v>
      </c>
      <c r="K4961">
        <v>13</v>
      </c>
      <c r="L4961">
        <v>12.21</v>
      </c>
      <c r="M4961" s="2">
        <v>0.09</v>
      </c>
      <c r="N4961">
        <v>152.13999999999999</v>
      </c>
      <c r="O4961">
        <v>4.8099999999999996</v>
      </c>
      <c r="P4961">
        <v>-26.87</v>
      </c>
      <c r="Q4961" s="2">
        <v>0.57999999999999996</v>
      </c>
      <c r="R4961" t="s">
        <v>29</v>
      </c>
      <c r="S4961" t="s">
        <v>30</v>
      </c>
      <c r="T4961" t="s">
        <v>2692</v>
      </c>
      <c r="U4961" t="s">
        <v>32</v>
      </c>
      <c r="V4961" t="s">
        <v>76</v>
      </c>
      <c r="W4961">
        <v>4626</v>
      </c>
      <c r="X4961" s="1">
        <v>41766</v>
      </c>
      <c r="Y4961" t="s">
        <v>34</v>
      </c>
      <c r="Z4961" t="e" vm="18">
        <v>#VALUE!</v>
      </c>
      <c r="AA4961">
        <v>23111</v>
      </c>
      <c r="AB4961" t="e" cm="1" vm="2">
        <f t="array" ref="AB4961">_FV(Table1[[#This Row],[State]],"Country/region",TRUE)</f>
        <v>#VALUE!</v>
      </c>
    </row>
    <row r="4962" spans="1:28" x14ac:dyDescent="0.35">
      <c r="A4962" t="s">
        <v>2914</v>
      </c>
      <c r="B4962">
        <v>55</v>
      </c>
      <c r="C4962" t="s">
        <v>2915</v>
      </c>
      <c r="D4962" t="s">
        <v>46</v>
      </c>
      <c r="E4962">
        <f>YEAR(Table1[[#This Row],[Order Date]])</f>
        <v>2014</v>
      </c>
      <c r="F4962">
        <v>1</v>
      </c>
      <c r="G4962">
        <f>MONTH(Table1[[#This Row],[Order Date]])</f>
        <v>5</v>
      </c>
      <c r="H4962" s="1">
        <v>41762</v>
      </c>
      <c r="I4962">
        <v>35584</v>
      </c>
      <c r="J4962" t="s">
        <v>131</v>
      </c>
      <c r="K4962">
        <v>15</v>
      </c>
      <c r="L4962">
        <v>9.7100000000000009</v>
      </c>
      <c r="M4962" s="2">
        <v>0.08</v>
      </c>
      <c r="N4962">
        <v>150.33000000000001</v>
      </c>
      <c r="O4962">
        <v>9.4499999999999993</v>
      </c>
      <c r="P4962">
        <v>-98.23</v>
      </c>
      <c r="Q4962" s="2">
        <v>0.6</v>
      </c>
      <c r="R4962" t="s">
        <v>29</v>
      </c>
      <c r="S4962" t="s">
        <v>30</v>
      </c>
      <c r="T4962" t="s">
        <v>745</v>
      </c>
      <c r="U4962" t="s">
        <v>32</v>
      </c>
      <c r="V4962" t="s">
        <v>68</v>
      </c>
      <c r="W4962">
        <v>4997</v>
      </c>
      <c r="X4962" s="1">
        <v>41762</v>
      </c>
      <c r="Y4962" t="s">
        <v>42</v>
      </c>
      <c r="Z4962" t="e" vm="9">
        <v>#VALUE!</v>
      </c>
      <c r="AA4962">
        <v>68901</v>
      </c>
      <c r="AB4962" t="e" cm="1" vm="2">
        <f t="array" ref="AB4962">_FV(Table1[[#This Row],[State]],"Country/region",TRUE)</f>
        <v>#VALUE!</v>
      </c>
    </row>
    <row r="4963" spans="1:28" x14ac:dyDescent="0.35">
      <c r="A4963" t="s">
        <v>219</v>
      </c>
      <c r="B4963">
        <v>55</v>
      </c>
      <c r="C4963" t="s">
        <v>1076</v>
      </c>
      <c r="D4963" t="s">
        <v>57</v>
      </c>
      <c r="E4963">
        <f>YEAR(Table1[[#This Row],[Order Date]])</f>
        <v>2014</v>
      </c>
      <c r="F4963">
        <v>1</v>
      </c>
      <c r="G4963">
        <f>MONTH(Table1[[#This Row],[Order Date]])</f>
        <v>5</v>
      </c>
      <c r="H4963" s="1">
        <v>41762</v>
      </c>
      <c r="I4963">
        <v>44960</v>
      </c>
      <c r="J4963" t="s">
        <v>47</v>
      </c>
      <c r="K4963">
        <v>22</v>
      </c>
      <c r="L4963">
        <v>8.57</v>
      </c>
      <c r="M4963" s="2">
        <v>0.1</v>
      </c>
      <c r="N4963">
        <v>180.92</v>
      </c>
      <c r="O4963">
        <v>6.14</v>
      </c>
      <c r="P4963">
        <v>-82.54</v>
      </c>
      <c r="Q4963" s="2">
        <v>0.59</v>
      </c>
      <c r="R4963" t="s">
        <v>29</v>
      </c>
      <c r="S4963" t="s">
        <v>139</v>
      </c>
      <c r="T4963" t="s">
        <v>2355</v>
      </c>
      <c r="U4963" t="s">
        <v>481</v>
      </c>
      <c r="V4963" t="s">
        <v>68</v>
      </c>
      <c r="W4963">
        <v>6341</v>
      </c>
      <c r="X4963" s="1">
        <v>41762</v>
      </c>
      <c r="Y4963" t="s">
        <v>34</v>
      </c>
      <c r="Z4963" t="e" vm="11">
        <v>#VALUE!</v>
      </c>
      <c r="AA4963">
        <v>77506</v>
      </c>
      <c r="AB4963" t="e" cm="1" vm="2">
        <f t="array" ref="AB4963">_FV(Table1[[#This Row],[State]],"Country/region",TRUE)</f>
        <v>#VALUE!</v>
      </c>
    </row>
    <row r="4964" spans="1:28" x14ac:dyDescent="0.35">
      <c r="A4964" t="s">
        <v>1407</v>
      </c>
      <c r="B4964">
        <v>55</v>
      </c>
      <c r="C4964" t="s">
        <v>726</v>
      </c>
      <c r="D4964" t="s">
        <v>57</v>
      </c>
      <c r="E4964">
        <f>YEAR(Table1[[#This Row],[Order Date]])</f>
        <v>2014</v>
      </c>
      <c r="F4964">
        <v>1</v>
      </c>
      <c r="G4964">
        <f>MONTH(Table1[[#This Row],[Order Date]])</f>
        <v>5</v>
      </c>
      <c r="H4964" s="1">
        <v>41762</v>
      </c>
      <c r="I4964">
        <v>41539</v>
      </c>
      <c r="J4964" t="s">
        <v>28</v>
      </c>
      <c r="K4964">
        <v>41</v>
      </c>
      <c r="L4964">
        <v>65.989999999999995</v>
      </c>
      <c r="M4964" s="2">
        <v>0.04</v>
      </c>
      <c r="N4964">
        <v>2303.7125000000001</v>
      </c>
      <c r="O4964">
        <v>8.99</v>
      </c>
      <c r="P4964">
        <v>398.22300000000001</v>
      </c>
      <c r="Q4964" s="2">
        <v>0.57999999999999996</v>
      </c>
      <c r="R4964" t="s">
        <v>96</v>
      </c>
      <c r="S4964" t="s">
        <v>30</v>
      </c>
      <c r="T4964" t="s">
        <v>1792</v>
      </c>
      <c r="U4964" t="s">
        <v>105</v>
      </c>
      <c r="V4964" t="s">
        <v>52</v>
      </c>
      <c r="W4964">
        <v>5851</v>
      </c>
      <c r="X4964" s="1">
        <v>41763</v>
      </c>
      <c r="Y4964" t="s">
        <v>34</v>
      </c>
      <c r="Z4964" t="e" vm="4">
        <v>#VALUE!</v>
      </c>
      <c r="AA4964">
        <v>95062</v>
      </c>
      <c r="AB4964" t="e" cm="1" vm="2">
        <f t="array" ref="AB4964">_FV(Table1[[#This Row],[State]],"Country/region",TRUE)</f>
        <v>#VALUE!</v>
      </c>
    </row>
    <row r="4965" spans="1:28" x14ac:dyDescent="0.35">
      <c r="A4965" t="s">
        <v>1407</v>
      </c>
      <c r="B4965">
        <v>55</v>
      </c>
      <c r="C4965" t="s">
        <v>726</v>
      </c>
      <c r="D4965" t="s">
        <v>57</v>
      </c>
      <c r="E4965">
        <f>YEAR(Table1[[#This Row],[Order Date]])</f>
        <v>2014</v>
      </c>
      <c r="F4965">
        <v>1</v>
      </c>
      <c r="G4965">
        <f>MONTH(Table1[[#This Row],[Order Date]])</f>
        <v>5</v>
      </c>
      <c r="H4965" s="1">
        <v>41762</v>
      </c>
      <c r="I4965">
        <v>41539</v>
      </c>
      <c r="J4965" t="s">
        <v>28</v>
      </c>
      <c r="K4965">
        <v>24</v>
      </c>
      <c r="L4965">
        <v>1.6</v>
      </c>
      <c r="M4965" s="2">
        <v>0.04</v>
      </c>
      <c r="N4965">
        <v>41.85</v>
      </c>
      <c r="O4965">
        <v>1.29</v>
      </c>
      <c r="P4965">
        <v>-8.44</v>
      </c>
      <c r="Q4965" s="2">
        <v>0.42</v>
      </c>
      <c r="R4965" t="s">
        <v>29</v>
      </c>
      <c r="S4965" t="s">
        <v>59</v>
      </c>
      <c r="T4965" t="s">
        <v>2416</v>
      </c>
      <c r="U4965" t="s">
        <v>88</v>
      </c>
      <c r="V4965" t="s">
        <v>52</v>
      </c>
      <c r="W4965">
        <v>5850</v>
      </c>
      <c r="X4965" s="1">
        <v>41764</v>
      </c>
      <c r="Y4965" t="s">
        <v>42</v>
      </c>
      <c r="Z4965" t="e" vm="4">
        <v>#VALUE!</v>
      </c>
      <c r="AA4965">
        <v>95062</v>
      </c>
      <c r="AB4965" t="e" cm="1" vm="2">
        <f t="array" ref="AB4965">_FV(Table1[[#This Row],[State]],"Country/region",TRUE)</f>
        <v>#VALUE!</v>
      </c>
    </row>
    <row r="4966" spans="1:28" x14ac:dyDescent="0.35">
      <c r="A4966" t="s">
        <v>219</v>
      </c>
      <c r="B4966">
        <v>55</v>
      </c>
      <c r="C4966" t="s">
        <v>1076</v>
      </c>
      <c r="D4966" t="s">
        <v>57</v>
      </c>
      <c r="E4966">
        <f>YEAR(Table1[[#This Row],[Order Date]])</f>
        <v>2014</v>
      </c>
      <c r="F4966">
        <v>1</v>
      </c>
      <c r="G4966">
        <f>MONTH(Table1[[#This Row],[Order Date]])</f>
        <v>5</v>
      </c>
      <c r="H4966" s="1">
        <v>41762</v>
      </c>
      <c r="I4966">
        <v>44960</v>
      </c>
      <c r="J4966" t="s">
        <v>47</v>
      </c>
      <c r="K4966">
        <v>16</v>
      </c>
      <c r="L4966">
        <v>6.48</v>
      </c>
      <c r="M4966" s="2">
        <v>0.04</v>
      </c>
      <c r="N4966">
        <v>112.91</v>
      </c>
      <c r="O4966">
        <v>8.4</v>
      </c>
      <c r="P4966">
        <v>-72.81</v>
      </c>
      <c r="Q4966" s="2">
        <v>0.37</v>
      </c>
      <c r="R4966" t="s">
        <v>29</v>
      </c>
      <c r="S4966" t="s">
        <v>30</v>
      </c>
      <c r="T4966" t="s">
        <v>1451</v>
      </c>
      <c r="U4966" t="s">
        <v>61</v>
      </c>
      <c r="V4966" t="s">
        <v>68</v>
      </c>
      <c r="W4966">
        <v>6340</v>
      </c>
      <c r="X4966" s="1">
        <v>41764</v>
      </c>
      <c r="Y4966" t="s">
        <v>34</v>
      </c>
      <c r="Z4966" t="e" vm="11">
        <v>#VALUE!</v>
      </c>
      <c r="AA4966">
        <v>77506</v>
      </c>
      <c r="AB4966" t="e" cm="1" vm="2">
        <f t="array" ref="AB4966">_FV(Table1[[#This Row],[State]],"Country/region",TRUE)</f>
        <v>#VALUE!</v>
      </c>
    </row>
    <row r="4967" spans="1:28" x14ac:dyDescent="0.35">
      <c r="A4967" t="s">
        <v>715</v>
      </c>
      <c r="B4967">
        <v>55</v>
      </c>
      <c r="C4967" t="s">
        <v>875</v>
      </c>
      <c r="D4967" t="s">
        <v>57</v>
      </c>
      <c r="E4967">
        <f>YEAR(Table1[[#This Row],[Order Date]])</f>
        <v>2014</v>
      </c>
      <c r="F4967">
        <v>1</v>
      </c>
      <c r="G4967">
        <f>MONTH(Table1[[#This Row],[Order Date]])</f>
        <v>5</v>
      </c>
      <c r="H4967" s="1">
        <v>41762</v>
      </c>
      <c r="I4967">
        <v>5696</v>
      </c>
      <c r="J4967" t="s">
        <v>58</v>
      </c>
      <c r="K4967">
        <v>4</v>
      </c>
      <c r="L4967">
        <v>525.98</v>
      </c>
      <c r="M4967" s="2">
        <v>0.02</v>
      </c>
      <c r="N4967">
        <v>2206.17</v>
      </c>
      <c r="O4967">
        <v>19.989999999999998</v>
      </c>
      <c r="P4967">
        <v>251.43</v>
      </c>
      <c r="Q4967" s="2">
        <v>0.37</v>
      </c>
      <c r="R4967" t="s">
        <v>29</v>
      </c>
      <c r="S4967" t="s">
        <v>30</v>
      </c>
      <c r="T4967" t="s">
        <v>1325</v>
      </c>
      <c r="U4967" t="s">
        <v>67</v>
      </c>
      <c r="V4967" t="s">
        <v>76</v>
      </c>
      <c r="W4967">
        <v>791</v>
      </c>
      <c r="X4967" s="1">
        <v>41764</v>
      </c>
      <c r="Y4967" t="s">
        <v>34</v>
      </c>
      <c r="Z4967" t="e" vm="14">
        <v>#VALUE!</v>
      </c>
      <c r="AA4967">
        <v>34952</v>
      </c>
      <c r="AB4967" t="e" cm="1" vm="2">
        <f t="array" ref="AB4967">_FV(Table1[[#This Row],[State]],"Country/region",TRUE)</f>
        <v>#VALUE!</v>
      </c>
    </row>
    <row r="4968" spans="1:28" x14ac:dyDescent="0.35">
      <c r="A4968" t="s">
        <v>715</v>
      </c>
      <c r="B4968">
        <v>55</v>
      </c>
      <c r="C4968" t="s">
        <v>875</v>
      </c>
      <c r="D4968" t="s">
        <v>57</v>
      </c>
      <c r="E4968">
        <f>YEAR(Table1[[#This Row],[Order Date]])</f>
        <v>2014</v>
      </c>
      <c r="F4968">
        <v>1</v>
      </c>
      <c r="G4968">
        <f>MONTH(Table1[[#This Row],[Order Date]])</f>
        <v>5</v>
      </c>
      <c r="H4968" s="1">
        <v>41762</v>
      </c>
      <c r="I4968">
        <v>5696</v>
      </c>
      <c r="J4968" t="s">
        <v>58</v>
      </c>
      <c r="K4968">
        <v>40</v>
      </c>
      <c r="L4968">
        <v>16.510000000000002</v>
      </c>
      <c r="M4968" s="2">
        <v>0.1</v>
      </c>
      <c r="N4968">
        <v>621.12</v>
      </c>
      <c r="O4968">
        <v>2.99</v>
      </c>
      <c r="P4968">
        <v>190.5275</v>
      </c>
      <c r="Q4968" s="2">
        <v>0.37</v>
      </c>
      <c r="R4968" t="s">
        <v>29</v>
      </c>
      <c r="S4968" t="s">
        <v>30</v>
      </c>
      <c r="T4968" t="s">
        <v>3357</v>
      </c>
      <c r="U4968" t="s">
        <v>67</v>
      </c>
      <c r="V4968" t="s">
        <v>76</v>
      </c>
      <c r="W4968">
        <v>792</v>
      </c>
      <c r="X4968" s="1">
        <v>41764</v>
      </c>
      <c r="Y4968" t="s">
        <v>34</v>
      </c>
      <c r="Z4968" t="e" vm="14">
        <v>#VALUE!</v>
      </c>
      <c r="AA4968">
        <v>34952</v>
      </c>
      <c r="AB4968" t="e" cm="1" vm="2">
        <f t="array" ref="AB4968">_FV(Table1[[#This Row],[State]],"Country/region",TRUE)</f>
        <v>#VALUE!</v>
      </c>
    </row>
    <row r="4969" spans="1:28" x14ac:dyDescent="0.35">
      <c r="A4969" t="s">
        <v>862</v>
      </c>
      <c r="B4969">
        <v>55</v>
      </c>
      <c r="C4969" t="s">
        <v>863</v>
      </c>
      <c r="D4969" t="s">
        <v>38</v>
      </c>
      <c r="E4969">
        <f>YEAR(Table1[[#This Row],[Order Date]])</f>
        <v>2014</v>
      </c>
      <c r="F4969">
        <v>1</v>
      </c>
      <c r="G4969">
        <f>MONTH(Table1[[#This Row],[Order Date]])</f>
        <v>5</v>
      </c>
      <c r="H4969" s="1">
        <v>41762</v>
      </c>
      <c r="I4969">
        <v>44871</v>
      </c>
      <c r="J4969" t="s">
        <v>58</v>
      </c>
      <c r="K4969">
        <v>27</v>
      </c>
      <c r="L4969">
        <v>3.28</v>
      </c>
      <c r="M4969" s="2">
        <v>0.02</v>
      </c>
      <c r="N4969">
        <v>94.46</v>
      </c>
      <c r="O4969">
        <v>4.2</v>
      </c>
      <c r="P4969">
        <v>-75.09</v>
      </c>
      <c r="Q4969" s="2">
        <v>0.56000000000000005</v>
      </c>
      <c r="R4969" t="s">
        <v>29</v>
      </c>
      <c r="S4969" t="s">
        <v>59</v>
      </c>
      <c r="T4969" t="s">
        <v>1485</v>
      </c>
      <c r="U4969" t="s">
        <v>88</v>
      </c>
      <c r="V4969" t="s">
        <v>76</v>
      </c>
      <c r="W4969">
        <v>6334</v>
      </c>
      <c r="X4969" s="1">
        <v>41764</v>
      </c>
      <c r="Y4969" t="s">
        <v>34</v>
      </c>
      <c r="Z4969" t="e" vm="35">
        <v>#VALUE!</v>
      </c>
      <c r="AA4969">
        <v>72022</v>
      </c>
      <c r="AB4969" t="e" cm="1" vm="2">
        <f t="array" ref="AB4969">_FV(Table1[[#This Row],[State]],"Country/region",TRUE)</f>
        <v>#VALUE!</v>
      </c>
    </row>
    <row r="4970" spans="1:28" x14ac:dyDescent="0.35">
      <c r="A4970" t="s">
        <v>715</v>
      </c>
      <c r="B4970">
        <v>55</v>
      </c>
      <c r="C4970" t="s">
        <v>875</v>
      </c>
      <c r="D4970" t="s">
        <v>57</v>
      </c>
      <c r="E4970">
        <f>YEAR(Table1[[#This Row],[Order Date]])</f>
        <v>2014</v>
      </c>
      <c r="F4970">
        <v>1</v>
      </c>
      <c r="G4970">
        <f>MONTH(Table1[[#This Row],[Order Date]])</f>
        <v>5</v>
      </c>
      <c r="H4970" s="1">
        <v>41762</v>
      </c>
      <c r="I4970">
        <v>5696</v>
      </c>
      <c r="J4970" t="s">
        <v>58</v>
      </c>
      <c r="K4970">
        <v>31</v>
      </c>
      <c r="L4970">
        <v>5.98</v>
      </c>
      <c r="M4970" s="2">
        <v>0.09</v>
      </c>
      <c r="N4970">
        <v>175.92</v>
      </c>
      <c r="O4970">
        <v>3.85</v>
      </c>
      <c r="P4970">
        <v>-93.41</v>
      </c>
      <c r="Q4970" s="2">
        <v>0.68</v>
      </c>
      <c r="R4970" t="s">
        <v>96</v>
      </c>
      <c r="S4970" t="s">
        <v>139</v>
      </c>
      <c r="T4970" t="s">
        <v>2056</v>
      </c>
      <c r="U4970" t="s">
        <v>102</v>
      </c>
      <c r="V4970" t="s">
        <v>76</v>
      </c>
      <c r="W4970">
        <v>793</v>
      </c>
      <c r="X4970" s="1">
        <v>41764</v>
      </c>
      <c r="Y4970" t="s">
        <v>34</v>
      </c>
      <c r="Z4970" t="e" vm="14">
        <v>#VALUE!</v>
      </c>
      <c r="AA4970">
        <v>34952</v>
      </c>
      <c r="AB4970" t="e" cm="1" vm="2">
        <f t="array" ref="AB4970">_FV(Table1[[#This Row],[State]],"Country/region",TRUE)</f>
        <v>#VALUE!</v>
      </c>
    </row>
    <row r="4971" spans="1:28" x14ac:dyDescent="0.35">
      <c r="A4971" t="s">
        <v>283</v>
      </c>
      <c r="B4971">
        <v>55</v>
      </c>
      <c r="C4971" t="s">
        <v>2668</v>
      </c>
      <c r="D4971" t="s">
        <v>38</v>
      </c>
      <c r="E4971">
        <f>YEAR(Table1[[#This Row],[Order Date]])</f>
        <v>2014</v>
      </c>
      <c r="F4971">
        <v>1</v>
      </c>
      <c r="G4971">
        <f>MONTH(Table1[[#This Row],[Order Date]])</f>
        <v>5</v>
      </c>
      <c r="H4971" s="1">
        <v>41762</v>
      </c>
      <c r="I4971">
        <v>33925</v>
      </c>
      <c r="J4971" t="s">
        <v>47</v>
      </c>
      <c r="K4971">
        <v>47</v>
      </c>
      <c r="L4971">
        <v>30.98</v>
      </c>
      <c r="M4971" s="2">
        <v>0.03</v>
      </c>
      <c r="N4971">
        <v>1488.86</v>
      </c>
      <c r="O4971">
        <v>19.989999999999998</v>
      </c>
      <c r="P4971">
        <v>-95.05</v>
      </c>
      <c r="Q4971" s="2">
        <v>0.4</v>
      </c>
      <c r="R4971" t="s">
        <v>29</v>
      </c>
      <c r="S4971" t="s">
        <v>30</v>
      </c>
      <c r="T4971" t="s">
        <v>3358</v>
      </c>
      <c r="U4971" t="s">
        <v>61</v>
      </c>
      <c r="V4971" t="s">
        <v>52</v>
      </c>
      <c r="W4971">
        <v>4780</v>
      </c>
      <c r="X4971" s="1">
        <v>41766</v>
      </c>
      <c r="Y4971" t="s">
        <v>34</v>
      </c>
      <c r="Z4971" t="e" vm="8">
        <v>#VALUE!</v>
      </c>
      <c r="AA4971">
        <v>97477</v>
      </c>
      <c r="AB4971" t="e" cm="1" vm="2">
        <f t="array" ref="AB4971">_FV(Table1[[#This Row],[State]],"Country/region",TRUE)</f>
        <v>#VALUE!</v>
      </c>
    </row>
    <row r="4972" spans="1:28" x14ac:dyDescent="0.35">
      <c r="A4972" t="s">
        <v>3359</v>
      </c>
      <c r="B4972">
        <v>55</v>
      </c>
      <c r="C4972" t="s">
        <v>1076</v>
      </c>
      <c r="D4972" t="s">
        <v>57</v>
      </c>
      <c r="E4972">
        <f>YEAR(Table1[[#This Row],[Order Date]])</f>
        <v>2014</v>
      </c>
      <c r="F4972">
        <v>1</v>
      </c>
      <c r="G4972">
        <f>MONTH(Table1[[#This Row],[Order Date]])</f>
        <v>5</v>
      </c>
      <c r="H4972" s="1">
        <v>41762</v>
      </c>
      <c r="I4972">
        <v>44960</v>
      </c>
      <c r="J4972" t="s">
        <v>47</v>
      </c>
      <c r="K4972">
        <v>17</v>
      </c>
      <c r="L4972">
        <v>1.7</v>
      </c>
      <c r="M4972" s="2">
        <v>0.04</v>
      </c>
      <c r="N4972">
        <v>31.68</v>
      </c>
      <c r="O4972">
        <v>1.99</v>
      </c>
      <c r="P4972">
        <v>-23.69</v>
      </c>
      <c r="Q4972" s="2">
        <v>0.51</v>
      </c>
      <c r="R4972" t="s">
        <v>96</v>
      </c>
      <c r="S4972" t="s">
        <v>139</v>
      </c>
      <c r="T4972" t="s">
        <v>169</v>
      </c>
      <c r="U4972" t="s">
        <v>102</v>
      </c>
      <c r="V4972" t="s">
        <v>68</v>
      </c>
      <c r="W4972">
        <v>6342</v>
      </c>
      <c r="X4972" s="1">
        <v>41766</v>
      </c>
      <c r="Y4972" t="s">
        <v>34</v>
      </c>
      <c r="Z4972" t="e" vm="11">
        <v>#VALUE!</v>
      </c>
      <c r="AA4972">
        <v>77581</v>
      </c>
      <c r="AB4972" t="e" cm="1" vm="2">
        <f t="array" ref="AB4972">_FV(Table1[[#This Row],[State]],"Country/region",TRUE)</f>
        <v>#VALUE!</v>
      </c>
    </row>
    <row r="4973" spans="1:28" x14ac:dyDescent="0.35">
      <c r="A4973" t="s">
        <v>1016</v>
      </c>
      <c r="B4973">
        <v>55</v>
      </c>
      <c r="C4973" t="s">
        <v>3034</v>
      </c>
      <c r="D4973" t="s">
        <v>57</v>
      </c>
      <c r="E4973">
        <f>YEAR(Table1[[#This Row],[Order Date]])</f>
        <v>2014</v>
      </c>
      <c r="F4973">
        <v>1</v>
      </c>
      <c r="G4973">
        <f>MONTH(Table1[[#This Row],[Order Date]])</f>
        <v>5</v>
      </c>
      <c r="H4973" s="1">
        <v>41763</v>
      </c>
      <c r="I4973">
        <v>21414</v>
      </c>
      <c r="J4973" t="s">
        <v>58</v>
      </c>
      <c r="K4973">
        <v>43</v>
      </c>
      <c r="L4973">
        <v>2.52</v>
      </c>
      <c r="M4973" s="2">
        <v>0.09</v>
      </c>
      <c r="N4973">
        <v>103.6</v>
      </c>
      <c r="O4973">
        <v>1.92</v>
      </c>
      <c r="P4973">
        <v>-72.86</v>
      </c>
      <c r="Q4973" s="2">
        <v>0.82</v>
      </c>
      <c r="R4973" t="s">
        <v>29</v>
      </c>
      <c r="S4973" t="s">
        <v>59</v>
      </c>
      <c r="T4973" t="s">
        <v>2397</v>
      </c>
      <c r="U4973" t="s">
        <v>481</v>
      </c>
      <c r="V4973" t="s">
        <v>33</v>
      </c>
      <c r="W4973">
        <v>2963</v>
      </c>
      <c r="X4973" s="1">
        <v>41763</v>
      </c>
      <c r="Y4973" t="s">
        <v>42</v>
      </c>
      <c r="Z4973" t="e" vm="1">
        <v>#VALUE!</v>
      </c>
      <c r="AA4973">
        <v>19026</v>
      </c>
      <c r="AB4973" t="e" cm="1" vm="2">
        <f t="array" ref="AB4973">_FV(Table1[[#This Row],[State]],"Country/region",TRUE)</f>
        <v>#VALUE!</v>
      </c>
    </row>
    <row r="4974" spans="1:28" x14ac:dyDescent="0.35">
      <c r="A4974" t="s">
        <v>728</v>
      </c>
      <c r="B4974">
        <v>55</v>
      </c>
      <c r="C4974" t="s">
        <v>729</v>
      </c>
      <c r="D4974" t="s">
        <v>57</v>
      </c>
      <c r="E4974">
        <f>YEAR(Table1[[#This Row],[Order Date]])</f>
        <v>2014</v>
      </c>
      <c r="F4974">
        <v>1</v>
      </c>
      <c r="G4974">
        <f>MONTH(Table1[[#This Row],[Order Date]])</f>
        <v>5</v>
      </c>
      <c r="H4974" s="1">
        <v>41763</v>
      </c>
      <c r="I4974">
        <v>19649</v>
      </c>
      <c r="J4974" t="s">
        <v>28</v>
      </c>
      <c r="K4974">
        <v>36</v>
      </c>
      <c r="L4974">
        <v>31.76</v>
      </c>
      <c r="M4974" s="2">
        <v>0.1</v>
      </c>
      <c r="N4974">
        <v>1095.1099999999999</v>
      </c>
      <c r="O4974">
        <v>45.51</v>
      </c>
      <c r="P4974">
        <v>-1286.43</v>
      </c>
      <c r="Q4974" s="2">
        <v>0.65</v>
      </c>
      <c r="R4974" t="s">
        <v>48</v>
      </c>
      <c r="S4974" t="s">
        <v>73</v>
      </c>
      <c r="T4974" t="s">
        <v>448</v>
      </c>
      <c r="U4974" t="s">
        <v>75</v>
      </c>
      <c r="V4974" t="s">
        <v>76</v>
      </c>
      <c r="W4974">
        <v>2721</v>
      </c>
      <c r="X4974" s="1">
        <v>41764</v>
      </c>
      <c r="Y4974" t="s">
        <v>53</v>
      </c>
      <c r="Z4974" t="e" vm="47">
        <v>#VALUE!</v>
      </c>
      <c r="AA4974">
        <v>28314</v>
      </c>
      <c r="AB4974" t="e" cm="1" vm="2">
        <f t="array" ref="AB4974">_FV(Table1[[#This Row],[State]],"Country/region",TRUE)</f>
        <v>#VALUE!</v>
      </c>
    </row>
    <row r="4975" spans="1:28" x14ac:dyDescent="0.35">
      <c r="A4975" t="s">
        <v>2514</v>
      </c>
      <c r="B4975">
        <v>55</v>
      </c>
      <c r="C4975" t="s">
        <v>310</v>
      </c>
      <c r="D4975" t="s">
        <v>38</v>
      </c>
      <c r="E4975">
        <f>YEAR(Table1[[#This Row],[Order Date]])</f>
        <v>2014</v>
      </c>
      <c r="F4975">
        <v>1</v>
      </c>
      <c r="G4975">
        <f>MONTH(Table1[[#This Row],[Order Date]])</f>
        <v>5</v>
      </c>
      <c r="H4975" s="1">
        <v>41763</v>
      </c>
      <c r="I4975">
        <v>37314</v>
      </c>
      <c r="J4975" t="s">
        <v>131</v>
      </c>
      <c r="K4975">
        <v>21</v>
      </c>
      <c r="L4975">
        <v>9.77</v>
      </c>
      <c r="M4975" s="2">
        <v>0.04</v>
      </c>
      <c r="N4975">
        <v>210.86</v>
      </c>
      <c r="O4975">
        <v>6.02</v>
      </c>
      <c r="P4975">
        <v>5.5</v>
      </c>
      <c r="Q4975" s="2">
        <v>0.48</v>
      </c>
      <c r="R4975" t="s">
        <v>48</v>
      </c>
      <c r="S4975" t="s">
        <v>80</v>
      </c>
      <c r="T4975" t="s">
        <v>1253</v>
      </c>
      <c r="U4975" t="s">
        <v>82</v>
      </c>
      <c r="V4975" t="s">
        <v>68</v>
      </c>
      <c r="W4975">
        <v>5244</v>
      </c>
      <c r="X4975" s="1">
        <v>41764</v>
      </c>
      <c r="Y4975" t="s">
        <v>34</v>
      </c>
      <c r="Z4975" t="e" vm="11">
        <v>#VALUE!</v>
      </c>
      <c r="AA4975">
        <v>77015</v>
      </c>
      <c r="AB4975" t="e" cm="1" vm="2">
        <f t="array" ref="AB4975">_FV(Table1[[#This Row],[State]],"Country/region",TRUE)</f>
        <v>#VALUE!</v>
      </c>
    </row>
    <row r="4976" spans="1:28" x14ac:dyDescent="0.35">
      <c r="A4976" t="s">
        <v>1906</v>
      </c>
      <c r="B4976">
        <v>55</v>
      </c>
      <c r="C4976" t="s">
        <v>1778</v>
      </c>
      <c r="D4976" t="s">
        <v>46</v>
      </c>
      <c r="E4976">
        <f>YEAR(Table1[[#This Row],[Order Date]])</f>
        <v>2014</v>
      </c>
      <c r="F4976">
        <v>1</v>
      </c>
      <c r="G4976">
        <f>MONTH(Table1[[#This Row],[Order Date]])</f>
        <v>5</v>
      </c>
      <c r="H4976" s="1">
        <v>41763</v>
      </c>
      <c r="I4976">
        <v>39745</v>
      </c>
      <c r="J4976" t="s">
        <v>39</v>
      </c>
      <c r="K4976">
        <v>8</v>
      </c>
      <c r="L4976">
        <v>115.99</v>
      </c>
      <c r="M4976" s="2">
        <v>0.05</v>
      </c>
      <c r="N4976">
        <v>955.29</v>
      </c>
      <c r="O4976">
        <v>56.14</v>
      </c>
      <c r="P4976">
        <v>-286.1952</v>
      </c>
      <c r="Q4976" s="2">
        <v>0.4</v>
      </c>
      <c r="R4976" t="s">
        <v>96</v>
      </c>
      <c r="S4976" t="s">
        <v>49</v>
      </c>
      <c r="T4976" t="s">
        <v>338</v>
      </c>
      <c r="U4976" t="s">
        <v>98</v>
      </c>
      <c r="V4976" t="s">
        <v>68</v>
      </c>
      <c r="W4976">
        <v>5608</v>
      </c>
      <c r="X4976" s="1">
        <v>41764</v>
      </c>
      <c r="Y4976" t="s">
        <v>53</v>
      </c>
      <c r="Z4976" t="e" vm="26">
        <v>#VALUE!</v>
      </c>
      <c r="AA4976">
        <v>48911</v>
      </c>
      <c r="AB4976" t="e" cm="1" vm="2">
        <f t="array" ref="AB4976">_FV(Table1[[#This Row],[State]],"Country/region",TRUE)</f>
        <v>#VALUE!</v>
      </c>
    </row>
    <row r="4977" spans="1:28" x14ac:dyDescent="0.35">
      <c r="A4977" t="s">
        <v>3360</v>
      </c>
      <c r="B4977">
        <v>55</v>
      </c>
      <c r="C4977" t="s">
        <v>3034</v>
      </c>
      <c r="D4977" t="s">
        <v>57</v>
      </c>
      <c r="E4977">
        <f>YEAR(Table1[[#This Row],[Order Date]])</f>
        <v>2014</v>
      </c>
      <c r="F4977">
        <v>1</v>
      </c>
      <c r="G4977">
        <f>MONTH(Table1[[#This Row],[Order Date]])</f>
        <v>5</v>
      </c>
      <c r="H4977" s="1">
        <v>41763</v>
      </c>
      <c r="I4977">
        <v>21414</v>
      </c>
      <c r="J4977" t="s">
        <v>58</v>
      </c>
      <c r="K4977">
        <v>33</v>
      </c>
      <c r="L4977">
        <v>125.99</v>
      </c>
      <c r="M4977" s="2">
        <v>0.05</v>
      </c>
      <c r="N4977">
        <v>3491.6129999999998</v>
      </c>
      <c r="O4977">
        <v>5.63</v>
      </c>
      <c r="P4977">
        <v>717.69600000000003</v>
      </c>
      <c r="Q4977" s="2">
        <v>0.6</v>
      </c>
      <c r="R4977" t="s">
        <v>96</v>
      </c>
      <c r="S4977" t="s">
        <v>30</v>
      </c>
      <c r="T4977">
        <v>8290</v>
      </c>
      <c r="U4977" t="s">
        <v>105</v>
      </c>
      <c r="V4977" t="s">
        <v>68</v>
      </c>
      <c r="W4977">
        <v>2962</v>
      </c>
      <c r="X4977" s="1">
        <v>41764</v>
      </c>
      <c r="Y4977" t="s">
        <v>34</v>
      </c>
      <c r="Z4977" t="e" vm="25">
        <v>#VALUE!</v>
      </c>
      <c r="AA4977">
        <v>53110</v>
      </c>
      <c r="AB4977" t="e" cm="1" vm="2">
        <f t="array" ref="AB4977">_FV(Table1[[#This Row],[State]],"Country/region",TRUE)</f>
        <v>#VALUE!</v>
      </c>
    </row>
    <row r="4978" spans="1:28" x14ac:dyDescent="0.35">
      <c r="A4978" t="s">
        <v>728</v>
      </c>
      <c r="B4978">
        <v>55</v>
      </c>
      <c r="C4978" t="s">
        <v>729</v>
      </c>
      <c r="D4978" t="s">
        <v>57</v>
      </c>
      <c r="E4978">
        <f>YEAR(Table1[[#This Row],[Order Date]])</f>
        <v>2014</v>
      </c>
      <c r="F4978">
        <v>1</v>
      </c>
      <c r="G4978">
        <f>MONTH(Table1[[#This Row],[Order Date]])</f>
        <v>5</v>
      </c>
      <c r="H4978" s="1">
        <v>41763</v>
      </c>
      <c r="I4978">
        <v>19649</v>
      </c>
      <c r="J4978" t="s">
        <v>28</v>
      </c>
      <c r="K4978">
        <v>25</v>
      </c>
      <c r="L4978">
        <v>14.42</v>
      </c>
      <c r="M4978" s="2">
        <v>0.05</v>
      </c>
      <c r="N4978">
        <v>375.74</v>
      </c>
      <c r="O4978">
        <v>6.75</v>
      </c>
      <c r="P4978">
        <v>-9.31</v>
      </c>
      <c r="Q4978" s="2">
        <v>0.52</v>
      </c>
      <c r="R4978" t="s">
        <v>29</v>
      </c>
      <c r="S4978" t="s">
        <v>80</v>
      </c>
      <c r="T4978" t="s">
        <v>282</v>
      </c>
      <c r="U4978" t="s">
        <v>214</v>
      </c>
      <c r="V4978" t="s">
        <v>76</v>
      </c>
      <c r="W4978">
        <v>2720</v>
      </c>
      <c r="X4978" s="1">
        <v>41765</v>
      </c>
      <c r="Y4978" t="s">
        <v>42</v>
      </c>
      <c r="Z4978" t="e" vm="47">
        <v>#VALUE!</v>
      </c>
      <c r="AA4978">
        <v>28314</v>
      </c>
      <c r="AB4978" t="e" cm="1" vm="2">
        <f t="array" ref="AB4978">_FV(Table1[[#This Row],[State]],"Country/region",TRUE)</f>
        <v>#VALUE!</v>
      </c>
    </row>
    <row r="4979" spans="1:28" x14ac:dyDescent="0.35">
      <c r="A4979" t="s">
        <v>3360</v>
      </c>
      <c r="B4979">
        <v>55</v>
      </c>
      <c r="C4979" t="s">
        <v>3034</v>
      </c>
      <c r="D4979" t="s">
        <v>57</v>
      </c>
      <c r="E4979">
        <f>YEAR(Table1[[#This Row],[Order Date]])</f>
        <v>2014</v>
      </c>
      <c r="F4979">
        <v>1</v>
      </c>
      <c r="G4979">
        <f>MONTH(Table1[[#This Row],[Order Date]])</f>
        <v>5</v>
      </c>
      <c r="H4979" s="1">
        <v>41763</v>
      </c>
      <c r="I4979">
        <v>21414</v>
      </c>
      <c r="J4979" t="s">
        <v>58</v>
      </c>
      <c r="K4979">
        <v>46</v>
      </c>
      <c r="L4979">
        <v>80.98</v>
      </c>
      <c r="M4979" s="2">
        <v>0.05</v>
      </c>
      <c r="N4979">
        <v>3644.6</v>
      </c>
      <c r="O4979">
        <v>35</v>
      </c>
      <c r="P4979">
        <v>-1144.67</v>
      </c>
      <c r="Q4979" s="2">
        <v>0.81</v>
      </c>
      <c r="R4979" t="s">
        <v>29</v>
      </c>
      <c r="S4979" t="s">
        <v>40</v>
      </c>
      <c r="T4979" t="s">
        <v>1874</v>
      </c>
      <c r="U4979" t="s">
        <v>32</v>
      </c>
      <c r="V4979" t="s">
        <v>68</v>
      </c>
      <c r="W4979">
        <v>2961</v>
      </c>
      <c r="X4979" s="1">
        <v>41765</v>
      </c>
      <c r="Y4979" t="s">
        <v>34</v>
      </c>
      <c r="Z4979" t="e" vm="25">
        <v>#VALUE!</v>
      </c>
      <c r="AA4979">
        <v>53110</v>
      </c>
      <c r="AB4979" t="e" cm="1" vm="2">
        <f t="array" ref="AB4979">_FV(Table1[[#This Row],[State]],"Country/region",TRUE)</f>
        <v>#VALUE!</v>
      </c>
    </row>
    <row r="4980" spans="1:28" x14ac:dyDescent="0.35">
      <c r="A4980" t="s">
        <v>3360</v>
      </c>
      <c r="B4980">
        <v>55</v>
      </c>
      <c r="C4980" t="s">
        <v>3034</v>
      </c>
      <c r="D4980" t="s">
        <v>57</v>
      </c>
      <c r="E4980">
        <f>YEAR(Table1[[#This Row],[Order Date]])</f>
        <v>2014</v>
      </c>
      <c r="F4980">
        <v>1</v>
      </c>
      <c r="G4980">
        <f>MONTH(Table1[[#This Row],[Order Date]])</f>
        <v>5</v>
      </c>
      <c r="H4980" s="1">
        <v>41763</v>
      </c>
      <c r="I4980">
        <v>21414</v>
      </c>
      <c r="J4980" t="s">
        <v>58</v>
      </c>
      <c r="K4980">
        <v>34</v>
      </c>
      <c r="L4980">
        <v>3.38</v>
      </c>
      <c r="M4980" s="2">
        <v>0.05</v>
      </c>
      <c r="N4980">
        <v>117.91</v>
      </c>
      <c r="O4980">
        <v>1.0900000000000001</v>
      </c>
      <c r="P4980">
        <v>29.27</v>
      </c>
      <c r="Q4980" s="2">
        <v>0.39</v>
      </c>
      <c r="R4980" t="s">
        <v>29</v>
      </c>
      <c r="S4980" t="s">
        <v>59</v>
      </c>
      <c r="T4980" t="s">
        <v>1001</v>
      </c>
      <c r="U4980" t="s">
        <v>61</v>
      </c>
      <c r="V4980" t="s">
        <v>68</v>
      </c>
      <c r="W4980">
        <v>2960</v>
      </c>
      <c r="X4980" s="1">
        <v>41765</v>
      </c>
      <c r="Y4980" t="s">
        <v>34</v>
      </c>
      <c r="Z4980" t="e" vm="25">
        <v>#VALUE!</v>
      </c>
      <c r="AA4980">
        <v>53110</v>
      </c>
      <c r="AB4980" t="e" cm="1" vm="2">
        <f t="array" ref="AB4980">_FV(Table1[[#This Row],[State]],"Country/region",TRUE)</f>
        <v>#VALUE!</v>
      </c>
    </row>
    <row r="4981" spans="1:28" x14ac:dyDescent="0.35">
      <c r="A4981" t="s">
        <v>898</v>
      </c>
      <c r="B4981">
        <v>55</v>
      </c>
      <c r="C4981" t="s">
        <v>1406</v>
      </c>
      <c r="D4981" t="s">
        <v>46</v>
      </c>
      <c r="E4981">
        <f>YEAR(Table1[[#This Row],[Order Date]])</f>
        <v>2014</v>
      </c>
      <c r="F4981">
        <v>1</v>
      </c>
      <c r="G4981">
        <f>MONTH(Table1[[#This Row],[Order Date]])</f>
        <v>5</v>
      </c>
      <c r="H4981" s="1">
        <v>41763</v>
      </c>
      <c r="I4981">
        <v>25955</v>
      </c>
      <c r="J4981" t="s">
        <v>39</v>
      </c>
      <c r="K4981">
        <v>10</v>
      </c>
      <c r="L4981">
        <v>16.059999999999999</v>
      </c>
      <c r="M4981" s="2">
        <v>0.03</v>
      </c>
      <c r="N4981">
        <v>170.35</v>
      </c>
      <c r="O4981">
        <v>8.34</v>
      </c>
      <c r="P4981">
        <v>-39.92</v>
      </c>
      <c r="Q4981" s="2">
        <v>0.59</v>
      </c>
      <c r="R4981" t="s">
        <v>29</v>
      </c>
      <c r="S4981" t="s">
        <v>30</v>
      </c>
      <c r="T4981" t="s">
        <v>1119</v>
      </c>
      <c r="U4981" t="s">
        <v>32</v>
      </c>
      <c r="V4981" t="s">
        <v>33</v>
      </c>
      <c r="W4981">
        <v>3634</v>
      </c>
      <c r="X4981" s="1">
        <v>41765</v>
      </c>
      <c r="Y4981" t="s">
        <v>34</v>
      </c>
      <c r="Z4981" t="e" vm="24">
        <v>#VALUE!</v>
      </c>
      <c r="AA4981">
        <v>7042</v>
      </c>
      <c r="AB4981" t="e" cm="1" vm="2">
        <f t="array" ref="AB4981">_FV(Table1[[#This Row],[State]],"Country/region",TRUE)</f>
        <v>#VALUE!</v>
      </c>
    </row>
    <row r="4982" spans="1:28" x14ac:dyDescent="0.35">
      <c r="A4982" t="s">
        <v>1730</v>
      </c>
      <c r="B4982">
        <v>55</v>
      </c>
      <c r="C4982" t="s">
        <v>1731</v>
      </c>
      <c r="D4982" t="s">
        <v>46</v>
      </c>
      <c r="E4982">
        <f>YEAR(Table1[[#This Row],[Order Date]])</f>
        <v>2014</v>
      </c>
      <c r="F4982">
        <v>1</v>
      </c>
      <c r="G4982">
        <f>MONTH(Table1[[#This Row],[Order Date]])</f>
        <v>5</v>
      </c>
      <c r="H4982" s="1">
        <v>41764</v>
      </c>
      <c r="I4982">
        <v>49346</v>
      </c>
      <c r="J4982" t="s">
        <v>39</v>
      </c>
      <c r="K4982">
        <v>50</v>
      </c>
      <c r="L4982">
        <v>5.28</v>
      </c>
      <c r="M4982" s="2">
        <v>0.04</v>
      </c>
      <c r="N4982">
        <v>276.75</v>
      </c>
      <c r="O4982">
        <v>5.57</v>
      </c>
      <c r="P4982">
        <v>-117.91</v>
      </c>
      <c r="Q4982" s="2">
        <v>0.4</v>
      </c>
      <c r="R4982" t="s">
        <v>29</v>
      </c>
      <c r="S4982" t="s">
        <v>30</v>
      </c>
      <c r="T4982" t="s">
        <v>2730</v>
      </c>
      <c r="U4982" t="s">
        <v>61</v>
      </c>
      <c r="V4982" t="s">
        <v>76</v>
      </c>
      <c r="W4982">
        <v>6918</v>
      </c>
      <c r="X4982" s="1">
        <v>41765</v>
      </c>
      <c r="Y4982" t="s">
        <v>34</v>
      </c>
      <c r="Z4982" t="e" vm="44">
        <v>#VALUE!</v>
      </c>
      <c r="AA4982">
        <v>30344</v>
      </c>
      <c r="AB4982" t="e" cm="1" vm="2">
        <f t="array" ref="AB4982">_FV(Table1[[#This Row],[State]],"Country/region",TRUE)</f>
        <v>#VALUE!</v>
      </c>
    </row>
    <row r="4983" spans="1:28" x14ac:dyDescent="0.35">
      <c r="A4983" t="s">
        <v>790</v>
      </c>
      <c r="B4983">
        <v>55</v>
      </c>
      <c r="C4983" t="s">
        <v>2346</v>
      </c>
      <c r="D4983" t="s">
        <v>57</v>
      </c>
      <c r="E4983">
        <f>YEAR(Table1[[#This Row],[Order Date]])</f>
        <v>2014</v>
      </c>
      <c r="F4983">
        <v>1</v>
      </c>
      <c r="G4983">
        <f>MONTH(Table1[[#This Row],[Order Date]])</f>
        <v>5</v>
      </c>
      <c r="H4983" s="1">
        <v>41764</v>
      </c>
      <c r="I4983">
        <v>42628</v>
      </c>
      <c r="J4983" t="s">
        <v>39</v>
      </c>
      <c r="K4983">
        <v>4</v>
      </c>
      <c r="L4983">
        <v>349.45</v>
      </c>
      <c r="M4983" s="2">
        <v>0.01</v>
      </c>
      <c r="N4983">
        <v>1199.336</v>
      </c>
      <c r="O4983">
        <v>60</v>
      </c>
      <c r="P4983">
        <v>224.8</v>
      </c>
      <c r="Q4983" s="2"/>
      <c r="R4983" t="s">
        <v>48</v>
      </c>
      <c r="S4983" t="s">
        <v>49</v>
      </c>
      <c r="T4983" t="s">
        <v>1250</v>
      </c>
      <c r="U4983" t="s">
        <v>75</v>
      </c>
      <c r="V4983" t="s">
        <v>52</v>
      </c>
      <c r="W4983">
        <v>6015</v>
      </c>
      <c r="X4983" s="1">
        <v>41766</v>
      </c>
      <c r="Y4983" t="s">
        <v>53</v>
      </c>
      <c r="Z4983" t="e" vm="32">
        <v>#VALUE!</v>
      </c>
      <c r="AA4983">
        <v>80027</v>
      </c>
      <c r="AB4983" t="e" cm="1" vm="2">
        <f t="array" ref="AB4983">_FV(Table1[[#This Row],[State]],"Country/region",TRUE)</f>
        <v>#VALUE!</v>
      </c>
    </row>
    <row r="4984" spans="1:28" x14ac:dyDescent="0.35">
      <c r="A4984" t="s">
        <v>3062</v>
      </c>
      <c r="B4984">
        <v>55</v>
      </c>
      <c r="C4984" t="s">
        <v>1368</v>
      </c>
      <c r="D4984" t="s">
        <v>57</v>
      </c>
      <c r="E4984">
        <f>YEAR(Table1[[#This Row],[Order Date]])</f>
        <v>2014</v>
      </c>
      <c r="F4984">
        <v>1</v>
      </c>
      <c r="G4984">
        <f>MONTH(Table1[[#This Row],[Order Date]])</f>
        <v>5</v>
      </c>
      <c r="H4984" s="1">
        <v>41764</v>
      </c>
      <c r="I4984">
        <v>23617</v>
      </c>
      <c r="J4984" t="s">
        <v>39</v>
      </c>
      <c r="K4984">
        <v>6</v>
      </c>
      <c r="L4984">
        <v>37.700000000000003</v>
      </c>
      <c r="M4984" s="2">
        <v>0.04</v>
      </c>
      <c r="N4984">
        <v>247.34</v>
      </c>
      <c r="O4984">
        <v>2.99</v>
      </c>
      <c r="P4984">
        <v>63.605499999999999</v>
      </c>
      <c r="Q4984" s="2">
        <v>0.35</v>
      </c>
      <c r="R4984" t="s">
        <v>29</v>
      </c>
      <c r="S4984" t="s">
        <v>30</v>
      </c>
      <c r="T4984" t="s">
        <v>1512</v>
      </c>
      <c r="U4984" t="s">
        <v>67</v>
      </c>
      <c r="V4984" t="s">
        <v>52</v>
      </c>
      <c r="W4984">
        <v>3304</v>
      </c>
      <c r="X4984" s="1">
        <v>41766</v>
      </c>
      <c r="Y4984" t="s">
        <v>42</v>
      </c>
      <c r="Z4984" t="e" vm="4">
        <v>#VALUE!</v>
      </c>
      <c r="AA4984">
        <v>90405</v>
      </c>
      <c r="AB4984" t="e" cm="1" vm="2">
        <f t="array" ref="AB4984">_FV(Table1[[#This Row],[State]],"Country/region",TRUE)</f>
        <v>#VALUE!</v>
      </c>
    </row>
    <row r="4985" spans="1:28" x14ac:dyDescent="0.35">
      <c r="A4985" t="s">
        <v>799</v>
      </c>
      <c r="B4985">
        <v>55</v>
      </c>
      <c r="C4985" t="s">
        <v>2032</v>
      </c>
      <c r="D4985" t="s">
        <v>57</v>
      </c>
      <c r="E4985">
        <f>YEAR(Table1[[#This Row],[Order Date]])</f>
        <v>2014</v>
      </c>
      <c r="F4985">
        <v>1</v>
      </c>
      <c r="G4985">
        <f>MONTH(Table1[[#This Row],[Order Date]])</f>
        <v>5</v>
      </c>
      <c r="H4985" s="1">
        <v>41764</v>
      </c>
      <c r="I4985">
        <v>18503</v>
      </c>
      <c r="J4985" t="s">
        <v>39</v>
      </c>
      <c r="K4985">
        <v>46</v>
      </c>
      <c r="L4985">
        <v>145.44999999999999</v>
      </c>
      <c r="M4985" s="2">
        <v>0.03</v>
      </c>
      <c r="N4985">
        <v>6637.63</v>
      </c>
      <c r="O4985">
        <v>17.850000000000001</v>
      </c>
      <c r="P4985">
        <v>1487.94</v>
      </c>
      <c r="Q4985" s="2">
        <v>0.56000000000000005</v>
      </c>
      <c r="R4985" t="s">
        <v>96</v>
      </c>
      <c r="S4985" t="s">
        <v>49</v>
      </c>
      <c r="T4985" t="s">
        <v>150</v>
      </c>
      <c r="U4985" t="s">
        <v>98</v>
      </c>
      <c r="V4985" t="s">
        <v>52</v>
      </c>
      <c r="W4985">
        <v>2559</v>
      </c>
      <c r="X4985" s="1">
        <v>41766</v>
      </c>
      <c r="Y4985" t="s">
        <v>53</v>
      </c>
      <c r="Z4985" t="e" vm="23">
        <v>#VALUE!</v>
      </c>
      <c r="AA4985">
        <v>98042</v>
      </c>
      <c r="AB4985" t="e" cm="1" vm="2">
        <f t="array" ref="AB4985">_FV(Table1[[#This Row],[State]],"Country/region",TRUE)</f>
        <v>#VALUE!</v>
      </c>
    </row>
    <row r="4986" spans="1:28" x14ac:dyDescent="0.35">
      <c r="A4986" t="s">
        <v>799</v>
      </c>
      <c r="B4986">
        <v>55</v>
      </c>
      <c r="C4986" t="s">
        <v>2032</v>
      </c>
      <c r="D4986" t="s">
        <v>57</v>
      </c>
      <c r="E4986">
        <f>YEAR(Table1[[#This Row],[Order Date]])</f>
        <v>2014</v>
      </c>
      <c r="F4986">
        <v>1</v>
      </c>
      <c r="G4986">
        <f>MONTH(Table1[[#This Row],[Order Date]])</f>
        <v>5</v>
      </c>
      <c r="H4986" s="1">
        <v>41764</v>
      </c>
      <c r="I4986">
        <v>18503</v>
      </c>
      <c r="J4986" t="s">
        <v>39</v>
      </c>
      <c r="K4986">
        <v>13</v>
      </c>
      <c r="L4986">
        <v>85.99</v>
      </c>
      <c r="M4986" s="2">
        <v>0.06</v>
      </c>
      <c r="N4986">
        <v>928.90549999999996</v>
      </c>
      <c r="O4986">
        <v>2.79</v>
      </c>
      <c r="P4986">
        <v>-23.925000000000001</v>
      </c>
      <c r="Q4986" s="2">
        <v>0.57999999999999996</v>
      </c>
      <c r="R4986" t="s">
        <v>96</v>
      </c>
      <c r="S4986" t="s">
        <v>30</v>
      </c>
      <c r="T4986">
        <v>6340</v>
      </c>
      <c r="U4986" t="s">
        <v>105</v>
      </c>
      <c r="V4986" t="s">
        <v>52</v>
      </c>
      <c r="W4986">
        <v>2560</v>
      </c>
      <c r="X4986" s="1">
        <v>41766</v>
      </c>
      <c r="Y4986" t="s">
        <v>34</v>
      </c>
      <c r="Z4986" t="e" vm="23">
        <v>#VALUE!</v>
      </c>
      <c r="AA4986">
        <v>98042</v>
      </c>
      <c r="AB4986" t="e" cm="1" vm="2">
        <f t="array" ref="AB4986">_FV(Table1[[#This Row],[State]],"Country/region",TRUE)</f>
        <v>#VALUE!</v>
      </c>
    </row>
    <row r="4987" spans="1:28" x14ac:dyDescent="0.35">
      <c r="A4987" t="s">
        <v>1730</v>
      </c>
      <c r="B4987">
        <v>55</v>
      </c>
      <c r="C4987" t="s">
        <v>1731</v>
      </c>
      <c r="D4987" t="s">
        <v>46</v>
      </c>
      <c r="E4987">
        <f>YEAR(Table1[[#This Row],[Order Date]])</f>
        <v>2014</v>
      </c>
      <c r="F4987">
        <v>1</v>
      </c>
      <c r="G4987">
        <f>MONTH(Table1[[#This Row],[Order Date]])</f>
        <v>5</v>
      </c>
      <c r="H4987" s="1">
        <v>41764</v>
      </c>
      <c r="I4987">
        <v>49346</v>
      </c>
      <c r="J4987" t="s">
        <v>39</v>
      </c>
      <c r="K4987">
        <v>8</v>
      </c>
      <c r="L4987">
        <v>12.22</v>
      </c>
      <c r="M4987" s="2">
        <v>0.1</v>
      </c>
      <c r="N4987">
        <v>94.35</v>
      </c>
      <c r="O4987">
        <v>2.85</v>
      </c>
      <c r="P4987">
        <v>42.22</v>
      </c>
      <c r="Q4987" s="2">
        <v>0.55000000000000004</v>
      </c>
      <c r="R4987" t="s">
        <v>48</v>
      </c>
      <c r="S4987" t="s">
        <v>139</v>
      </c>
      <c r="T4987" t="s">
        <v>679</v>
      </c>
      <c r="U4987" t="s">
        <v>82</v>
      </c>
      <c r="V4987" t="s">
        <v>76</v>
      </c>
      <c r="W4987">
        <v>6917</v>
      </c>
      <c r="X4987" s="1">
        <v>41767</v>
      </c>
      <c r="Y4987" t="s">
        <v>34</v>
      </c>
      <c r="Z4987" t="e" vm="44">
        <v>#VALUE!</v>
      </c>
      <c r="AA4987">
        <v>30344</v>
      </c>
      <c r="AB4987" t="e" cm="1" vm="2">
        <f t="array" ref="AB4987">_FV(Table1[[#This Row],[State]],"Country/region",TRUE)</f>
        <v>#VALUE!</v>
      </c>
    </row>
    <row r="4988" spans="1:28" x14ac:dyDescent="0.35">
      <c r="A4988" t="s">
        <v>3012</v>
      </c>
      <c r="B4988">
        <v>55</v>
      </c>
      <c r="C4988" t="s">
        <v>3051</v>
      </c>
      <c r="D4988" t="s">
        <v>38</v>
      </c>
      <c r="E4988">
        <f>YEAR(Table1[[#This Row],[Order Date]])</f>
        <v>2014</v>
      </c>
      <c r="F4988">
        <v>1</v>
      </c>
      <c r="G4988">
        <f>MONTH(Table1[[#This Row],[Order Date]])</f>
        <v>5</v>
      </c>
      <c r="H4988" s="1">
        <v>41765</v>
      </c>
      <c r="I4988">
        <v>1702</v>
      </c>
      <c r="J4988" t="s">
        <v>28</v>
      </c>
      <c r="K4988">
        <v>23</v>
      </c>
      <c r="L4988">
        <v>2.84</v>
      </c>
      <c r="M4988" s="2">
        <v>0.06</v>
      </c>
      <c r="N4988">
        <v>67.239999999999995</v>
      </c>
      <c r="O4988">
        <v>0.93</v>
      </c>
      <c r="P4988">
        <v>4.9000000000000004</v>
      </c>
      <c r="Q4988" s="2">
        <v>0.54</v>
      </c>
      <c r="R4988" t="s">
        <v>29</v>
      </c>
      <c r="S4988" t="s">
        <v>59</v>
      </c>
      <c r="T4988" t="s">
        <v>1688</v>
      </c>
      <c r="U4988" t="s">
        <v>88</v>
      </c>
      <c r="V4988" t="s">
        <v>68</v>
      </c>
      <c r="W4988">
        <v>249</v>
      </c>
      <c r="X4988" s="1">
        <v>41766</v>
      </c>
      <c r="Y4988" t="s">
        <v>34</v>
      </c>
      <c r="Z4988" t="e" vm="16">
        <v>#VALUE!</v>
      </c>
      <c r="AA4988">
        <v>60452</v>
      </c>
      <c r="AB4988" t="e" cm="1" vm="2">
        <f t="array" ref="AB4988">_FV(Table1[[#This Row],[State]],"Country/region",TRUE)</f>
        <v>#VALUE!</v>
      </c>
    </row>
    <row r="4989" spans="1:28" x14ac:dyDescent="0.35">
      <c r="A4989" t="s">
        <v>2711</v>
      </c>
      <c r="B4989">
        <v>55</v>
      </c>
      <c r="C4989" t="s">
        <v>2712</v>
      </c>
      <c r="D4989" t="s">
        <v>46</v>
      </c>
      <c r="E4989">
        <f>YEAR(Table1[[#This Row],[Order Date]])</f>
        <v>2014</v>
      </c>
      <c r="F4989">
        <v>1</v>
      </c>
      <c r="G4989">
        <f>MONTH(Table1[[#This Row],[Order Date]])</f>
        <v>5</v>
      </c>
      <c r="H4989" s="1">
        <v>41765</v>
      </c>
      <c r="I4989">
        <v>58407</v>
      </c>
      <c r="J4989" t="s">
        <v>28</v>
      </c>
      <c r="K4989">
        <v>29</v>
      </c>
      <c r="L4989">
        <v>55.48</v>
      </c>
      <c r="M4989" s="2">
        <v>0.02</v>
      </c>
      <c r="N4989">
        <v>1669.88</v>
      </c>
      <c r="O4989">
        <v>14.3</v>
      </c>
      <c r="P4989">
        <v>548.91999999999996</v>
      </c>
      <c r="Q4989" s="2">
        <v>0.37</v>
      </c>
      <c r="R4989" t="s">
        <v>29</v>
      </c>
      <c r="S4989" t="s">
        <v>30</v>
      </c>
      <c r="T4989" t="s">
        <v>533</v>
      </c>
      <c r="U4989" t="s">
        <v>61</v>
      </c>
      <c r="V4989" t="s">
        <v>68</v>
      </c>
      <c r="W4989">
        <v>8172</v>
      </c>
      <c r="X4989" s="1">
        <v>41768</v>
      </c>
      <c r="Y4989" t="s">
        <v>34</v>
      </c>
      <c r="Z4989" t="e" vm="26">
        <v>#VALUE!</v>
      </c>
      <c r="AA4989">
        <v>49534</v>
      </c>
      <c r="AB4989" t="e" cm="1" vm="2">
        <f t="array" ref="AB4989">_FV(Table1[[#This Row],[State]],"Country/region",TRUE)</f>
        <v>#VALUE!</v>
      </c>
    </row>
    <row r="4990" spans="1:28" x14ac:dyDescent="0.35">
      <c r="A4990" t="s">
        <v>3361</v>
      </c>
      <c r="B4990">
        <v>55</v>
      </c>
      <c r="C4990" t="s">
        <v>2461</v>
      </c>
      <c r="D4990" t="s">
        <v>46</v>
      </c>
      <c r="E4990">
        <f>YEAR(Table1[[#This Row],[Order Date]])</f>
        <v>2014</v>
      </c>
      <c r="F4990">
        <v>1</v>
      </c>
      <c r="G4990">
        <f>MONTH(Table1[[#This Row],[Order Date]])</f>
        <v>5</v>
      </c>
      <c r="H4990" s="1">
        <v>41765</v>
      </c>
      <c r="I4990">
        <v>14883</v>
      </c>
      <c r="J4990" t="s">
        <v>47</v>
      </c>
      <c r="K4990">
        <v>38</v>
      </c>
      <c r="L4990">
        <v>25.98</v>
      </c>
      <c r="M4990" s="2">
        <v>7.0000000000000007E-2</v>
      </c>
      <c r="N4990">
        <v>978.4</v>
      </c>
      <c r="O4990">
        <v>14.36</v>
      </c>
      <c r="P4990">
        <v>-211.58</v>
      </c>
      <c r="Q4990" s="2">
        <v>0.6</v>
      </c>
      <c r="R4990" t="s">
        <v>48</v>
      </c>
      <c r="S4990" t="s">
        <v>49</v>
      </c>
      <c r="T4990" t="s">
        <v>503</v>
      </c>
      <c r="U4990" t="s">
        <v>51</v>
      </c>
      <c r="V4990" t="s">
        <v>52</v>
      </c>
      <c r="W4990">
        <v>2082</v>
      </c>
      <c r="X4990" s="1">
        <v>41770</v>
      </c>
      <c r="Y4990" t="s">
        <v>53</v>
      </c>
      <c r="Z4990" t="e" vm="46">
        <v>#VALUE!</v>
      </c>
      <c r="AA4990">
        <v>82716</v>
      </c>
      <c r="AB4990" t="e" cm="1" vm="2">
        <f t="array" ref="AB4990">_FV(Table1[[#This Row],[State]],"Country/region",TRUE)</f>
        <v>#VALUE!</v>
      </c>
    </row>
    <row r="4991" spans="1:28" x14ac:dyDescent="0.35">
      <c r="A4991" t="s">
        <v>143</v>
      </c>
      <c r="B4991">
        <v>55</v>
      </c>
      <c r="C4991" t="s">
        <v>2547</v>
      </c>
      <c r="D4991" t="s">
        <v>38</v>
      </c>
      <c r="E4991">
        <f>YEAR(Table1[[#This Row],[Order Date]])</f>
        <v>2014</v>
      </c>
      <c r="F4991">
        <v>1</v>
      </c>
      <c r="G4991">
        <f>MONTH(Table1[[#This Row],[Order Date]])</f>
        <v>5</v>
      </c>
      <c r="H4991" s="1">
        <v>41765</v>
      </c>
      <c r="I4991">
        <v>41857</v>
      </c>
      <c r="J4991" t="s">
        <v>47</v>
      </c>
      <c r="K4991">
        <v>45</v>
      </c>
      <c r="L4991">
        <v>9.65</v>
      </c>
      <c r="M4991" s="2">
        <v>0.04</v>
      </c>
      <c r="N4991">
        <v>461.05</v>
      </c>
      <c r="O4991">
        <v>6.22</v>
      </c>
      <c r="P4991">
        <v>-38.39</v>
      </c>
      <c r="Q4991" s="2">
        <v>0.55000000000000004</v>
      </c>
      <c r="R4991" t="s">
        <v>48</v>
      </c>
      <c r="S4991" t="s">
        <v>30</v>
      </c>
      <c r="T4991" t="s">
        <v>777</v>
      </c>
      <c r="U4991" t="s">
        <v>82</v>
      </c>
      <c r="V4991" t="s">
        <v>76</v>
      </c>
      <c r="W4991">
        <v>5904</v>
      </c>
      <c r="X4991" s="1">
        <v>41770</v>
      </c>
      <c r="Y4991" t="s">
        <v>42</v>
      </c>
      <c r="Z4991" t="e" vm="47">
        <v>#VALUE!</v>
      </c>
      <c r="AA4991">
        <v>28110</v>
      </c>
      <c r="AB4991" t="e" cm="1" vm="2">
        <f t="array" ref="AB4991">_FV(Table1[[#This Row],[State]],"Country/region",TRUE)</f>
        <v>#VALUE!</v>
      </c>
    </row>
    <row r="4992" spans="1:28" x14ac:dyDescent="0.35">
      <c r="A4992" t="s">
        <v>3361</v>
      </c>
      <c r="B4992">
        <v>55</v>
      </c>
      <c r="C4992" t="s">
        <v>2461</v>
      </c>
      <c r="D4992" t="s">
        <v>46</v>
      </c>
      <c r="E4992">
        <f>YEAR(Table1[[#This Row],[Order Date]])</f>
        <v>2014</v>
      </c>
      <c r="F4992">
        <v>1</v>
      </c>
      <c r="G4992">
        <f>MONTH(Table1[[#This Row],[Order Date]])</f>
        <v>5</v>
      </c>
      <c r="H4992" s="1">
        <v>41765</v>
      </c>
      <c r="I4992">
        <v>14883</v>
      </c>
      <c r="J4992" t="s">
        <v>47</v>
      </c>
      <c r="K4992">
        <v>47</v>
      </c>
      <c r="L4992">
        <v>125.99</v>
      </c>
      <c r="M4992" s="2">
        <v>0.03</v>
      </c>
      <c r="N4992">
        <v>5126.4179999999997</v>
      </c>
      <c r="O4992">
        <v>2.5</v>
      </c>
      <c r="P4992">
        <v>1557.6389999999999</v>
      </c>
      <c r="Q4992" s="2">
        <v>0.6</v>
      </c>
      <c r="R4992" t="s">
        <v>96</v>
      </c>
      <c r="S4992" t="s">
        <v>30</v>
      </c>
      <c r="T4992" t="s">
        <v>956</v>
      </c>
      <c r="U4992" t="s">
        <v>105</v>
      </c>
      <c r="V4992" t="s">
        <v>52</v>
      </c>
      <c r="W4992">
        <v>2083</v>
      </c>
      <c r="X4992" s="1">
        <v>41774</v>
      </c>
      <c r="Y4992" t="s">
        <v>34</v>
      </c>
      <c r="Z4992" t="e" vm="46">
        <v>#VALUE!</v>
      </c>
      <c r="AA4992">
        <v>82716</v>
      </c>
      <c r="AB4992" t="e" cm="1" vm="2">
        <f t="array" ref="AB4992">_FV(Table1[[#This Row],[State]],"Country/region",TRUE)</f>
        <v>#VALUE!</v>
      </c>
    </row>
    <row r="4993" spans="1:28" x14ac:dyDescent="0.35">
      <c r="A4993" t="s">
        <v>1142</v>
      </c>
      <c r="B4993">
        <v>55</v>
      </c>
      <c r="C4993" t="s">
        <v>806</v>
      </c>
      <c r="D4993" t="s">
        <v>38</v>
      </c>
      <c r="E4993">
        <f>YEAR(Table1[[#This Row],[Order Date]])</f>
        <v>2014</v>
      </c>
      <c r="F4993">
        <v>1</v>
      </c>
      <c r="G4993">
        <f>MONTH(Table1[[#This Row],[Order Date]])</f>
        <v>5</v>
      </c>
      <c r="H4993" s="1">
        <v>41766</v>
      </c>
      <c r="I4993">
        <v>34791</v>
      </c>
      <c r="J4993" t="s">
        <v>131</v>
      </c>
      <c r="K4993">
        <v>9</v>
      </c>
      <c r="L4993">
        <v>104.85</v>
      </c>
      <c r="M4993" s="2">
        <v>0.01</v>
      </c>
      <c r="N4993">
        <v>1010.26</v>
      </c>
      <c r="O4993">
        <v>19.989999999999998</v>
      </c>
      <c r="P4993">
        <v>271.5</v>
      </c>
      <c r="Q4993" s="2">
        <v>0.37</v>
      </c>
      <c r="R4993" t="s">
        <v>29</v>
      </c>
      <c r="S4993" t="s">
        <v>30</v>
      </c>
      <c r="T4993" t="s">
        <v>2642</v>
      </c>
      <c r="U4993" t="s">
        <v>61</v>
      </c>
      <c r="V4993" t="s">
        <v>68</v>
      </c>
      <c r="W4993">
        <v>4892</v>
      </c>
      <c r="X4993" s="1">
        <v>41766</v>
      </c>
      <c r="Y4993" t="s">
        <v>34</v>
      </c>
      <c r="Z4993" t="e" vm="5">
        <v>#VALUE!</v>
      </c>
      <c r="AA4993">
        <v>55124</v>
      </c>
      <c r="AB4993" t="e" cm="1" vm="2">
        <f t="array" ref="AB4993">_FV(Table1[[#This Row],[State]],"Country/region",TRUE)</f>
        <v>#VALUE!</v>
      </c>
    </row>
    <row r="4994" spans="1:28" x14ac:dyDescent="0.35">
      <c r="A4994" t="s">
        <v>799</v>
      </c>
      <c r="B4994">
        <v>55</v>
      </c>
      <c r="C4994" t="s">
        <v>800</v>
      </c>
      <c r="D4994" t="s">
        <v>46</v>
      </c>
      <c r="E4994">
        <f>YEAR(Table1[[#This Row],[Order Date]])</f>
        <v>2014</v>
      </c>
      <c r="F4994">
        <v>1</v>
      </c>
      <c r="G4994">
        <f>MONTH(Table1[[#This Row],[Order Date]])</f>
        <v>5</v>
      </c>
      <c r="H4994" s="1">
        <v>41766</v>
      </c>
      <c r="I4994">
        <v>31876</v>
      </c>
      <c r="J4994" t="s">
        <v>28</v>
      </c>
      <c r="K4994">
        <v>8</v>
      </c>
      <c r="L4994">
        <v>95.99</v>
      </c>
      <c r="M4994" s="2">
        <v>0.08</v>
      </c>
      <c r="N4994">
        <v>741.49</v>
      </c>
      <c r="O4994">
        <v>35</v>
      </c>
      <c r="P4994">
        <v>-360.18</v>
      </c>
      <c r="Q4994" s="2"/>
      <c r="R4994" t="s">
        <v>29</v>
      </c>
      <c r="S4994" t="s">
        <v>40</v>
      </c>
      <c r="T4994" t="s">
        <v>41</v>
      </c>
      <c r="U4994" t="s">
        <v>32</v>
      </c>
      <c r="V4994" t="s">
        <v>76</v>
      </c>
      <c r="W4994">
        <v>4479</v>
      </c>
      <c r="X4994" s="1">
        <v>41767</v>
      </c>
      <c r="Y4994" t="s">
        <v>34</v>
      </c>
      <c r="Z4994" t="e" vm="29">
        <v>#VALUE!</v>
      </c>
      <c r="AA4994">
        <v>41011</v>
      </c>
      <c r="AB4994" t="e" cm="1" vm="2">
        <f t="array" ref="AB4994">_FV(Table1[[#This Row],[State]],"Country/region",TRUE)</f>
        <v>#VALUE!</v>
      </c>
    </row>
    <row r="4995" spans="1:28" x14ac:dyDescent="0.35">
      <c r="A4995" t="s">
        <v>2986</v>
      </c>
      <c r="B4995">
        <v>55</v>
      </c>
      <c r="C4995" t="s">
        <v>1097</v>
      </c>
      <c r="D4995" t="s">
        <v>27</v>
      </c>
      <c r="E4995">
        <f>YEAR(Table1[[#This Row],[Order Date]])</f>
        <v>2014</v>
      </c>
      <c r="F4995">
        <v>1</v>
      </c>
      <c r="G4995">
        <f>MONTH(Table1[[#This Row],[Order Date]])</f>
        <v>5</v>
      </c>
      <c r="H4995" s="1">
        <v>41766</v>
      </c>
      <c r="I4995">
        <v>55520</v>
      </c>
      <c r="J4995" t="s">
        <v>58</v>
      </c>
      <c r="K4995">
        <v>43</v>
      </c>
      <c r="L4995">
        <v>11.99</v>
      </c>
      <c r="M4995" s="2">
        <v>0.08</v>
      </c>
      <c r="N4995">
        <v>525.77</v>
      </c>
      <c r="O4995">
        <v>5.99</v>
      </c>
      <c r="P4995">
        <v>34.630000000000003</v>
      </c>
      <c r="Q4995" s="2">
        <v>0.36</v>
      </c>
      <c r="R4995" t="s">
        <v>96</v>
      </c>
      <c r="S4995" t="s">
        <v>80</v>
      </c>
      <c r="T4995" t="s">
        <v>844</v>
      </c>
      <c r="U4995" t="s">
        <v>98</v>
      </c>
      <c r="V4995" t="s">
        <v>52</v>
      </c>
      <c r="W4995">
        <v>7758</v>
      </c>
      <c r="X4995" s="1">
        <v>41767</v>
      </c>
      <c r="Y4995" t="s">
        <v>42</v>
      </c>
      <c r="Z4995" t="e" vm="42">
        <v>#VALUE!</v>
      </c>
      <c r="AA4995">
        <v>85635</v>
      </c>
      <c r="AB4995" t="e" cm="1" vm="2">
        <f t="array" ref="AB4995">_FV(Table1[[#This Row],[State]],"Country/region",TRUE)</f>
        <v>#VALUE!</v>
      </c>
    </row>
    <row r="4996" spans="1:28" x14ac:dyDescent="0.35">
      <c r="A4996" t="s">
        <v>3155</v>
      </c>
      <c r="B4996">
        <v>55</v>
      </c>
      <c r="C4996" t="s">
        <v>3362</v>
      </c>
      <c r="D4996" t="s">
        <v>46</v>
      </c>
      <c r="E4996">
        <f>YEAR(Table1[[#This Row],[Order Date]])</f>
        <v>2014</v>
      </c>
      <c r="F4996">
        <v>1</v>
      </c>
      <c r="G4996">
        <f>MONTH(Table1[[#This Row],[Order Date]])</f>
        <v>5</v>
      </c>
      <c r="H4996" s="1">
        <v>41766</v>
      </c>
      <c r="I4996">
        <v>24679</v>
      </c>
      <c r="J4996" t="s">
        <v>39</v>
      </c>
      <c r="K4996">
        <v>7</v>
      </c>
      <c r="L4996">
        <v>4.7699999999999996</v>
      </c>
      <c r="M4996" s="2">
        <v>0.09</v>
      </c>
      <c r="N4996">
        <v>33.99</v>
      </c>
      <c r="O4996">
        <v>2.39</v>
      </c>
      <c r="P4996">
        <v>-25.86</v>
      </c>
      <c r="Q4996" s="2">
        <v>0.72</v>
      </c>
      <c r="R4996" t="s">
        <v>96</v>
      </c>
      <c r="S4996" t="s">
        <v>139</v>
      </c>
      <c r="T4996" t="s">
        <v>1339</v>
      </c>
      <c r="U4996" t="s">
        <v>102</v>
      </c>
      <c r="V4996" t="s">
        <v>33</v>
      </c>
      <c r="W4996">
        <v>3468</v>
      </c>
      <c r="X4996" s="1">
        <v>41767</v>
      </c>
      <c r="Y4996" t="s">
        <v>34</v>
      </c>
      <c r="Z4996" t="e" vm="22">
        <v>#VALUE!</v>
      </c>
      <c r="AA4996">
        <v>44112</v>
      </c>
      <c r="AB4996" t="e" cm="1" vm="2">
        <f t="array" ref="AB4996">_FV(Table1[[#This Row],[State]],"Country/region",TRUE)</f>
        <v>#VALUE!</v>
      </c>
    </row>
    <row r="4997" spans="1:28" x14ac:dyDescent="0.35">
      <c r="A4997" t="s">
        <v>3363</v>
      </c>
      <c r="B4997">
        <v>55</v>
      </c>
      <c r="C4997" t="s">
        <v>1684</v>
      </c>
      <c r="D4997" t="s">
        <v>46</v>
      </c>
      <c r="E4997">
        <f>YEAR(Table1[[#This Row],[Order Date]])</f>
        <v>2014</v>
      </c>
      <c r="F4997">
        <v>1</v>
      </c>
      <c r="G4997">
        <f>MONTH(Table1[[#This Row],[Order Date]])</f>
        <v>5</v>
      </c>
      <c r="H4997" s="1">
        <v>41766</v>
      </c>
      <c r="I4997">
        <v>43686</v>
      </c>
      <c r="J4997" t="s">
        <v>131</v>
      </c>
      <c r="K4997">
        <v>16</v>
      </c>
      <c r="L4997">
        <v>83.1</v>
      </c>
      <c r="M4997" s="2">
        <v>0.05</v>
      </c>
      <c r="N4997">
        <v>1313.64</v>
      </c>
      <c r="O4997">
        <v>6.13</v>
      </c>
      <c r="P4997">
        <v>284.83999999999997</v>
      </c>
      <c r="Q4997" s="2">
        <v>0.45</v>
      </c>
      <c r="R4997" t="s">
        <v>96</v>
      </c>
      <c r="S4997" t="s">
        <v>30</v>
      </c>
      <c r="T4997" t="s">
        <v>587</v>
      </c>
      <c r="U4997" t="s">
        <v>102</v>
      </c>
      <c r="V4997" t="s">
        <v>52</v>
      </c>
      <c r="W4997">
        <v>6166</v>
      </c>
      <c r="X4997" s="1">
        <v>41767</v>
      </c>
      <c r="Y4997" t="s">
        <v>34</v>
      </c>
      <c r="Z4997" t="e" vm="8">
        <v>#VALUE!</v>
      </c>
      <c r="AA4997">
        <v>97405</v>
      </c>
      <c r="AB4997" t="e" cm="1" vm="2">
        <f t="array" ref="AB4997">_FV(Table1[[#This Row],[State]],"Country/region",TRUE)</f>
        <v>#VALUE!</v>
      </c>
    </row>
    <row r="4998" spans="1:28" x14ac:dyDescent="0.35">
      <c r="A4998" t="s">
        <v>1142</v>
      </c>
      <c r="B4998">
        <v>55</v>
      </c>
      <c r="C4998" t="s">
        <v>806</v>
      </c>
      <c r="D4998" t="s">
        <v>38</v>
      </c>
      <c r="E4998">
        <f>YEAR(Table1[[#This Row],[Order Date]])</f>
        <v>2014</v>
      </c>
      <c r="F4998">
        <v>1</v>
      </c>
      <c r="G4998">
        <f>MONTH(Table1[[#This Row],[Order Date]])</f>
        <v>5</v>
      </c>
      <c r="H4998" s="1">
        <v>41766</v>
      </c>
      <c r="I4998">
        <v>34791</v>
      </c>
      <c r="J4998" t="s">
        <v>131</v>
      </c>
      <c r="K4998">
        <v>37</v>
      </c>
      <c r="L4998">
        <v>7.59</v>
      </c>
      <c r="M4998" s="2">
        <v>0.03</v>
      </c>
      <c r="N4998">
        <v>284.58</v>
      </c>
      <c r="O4998">
        <v>4</v>
      </c>
      <c r="P4998">
        <v>33.81</v>
      </c>
      <c r="Q4998" s="2">
        <v>0.42</v>
      </c>
      <c r="R4998" t="s">
        <v>48</v>
      </c>
      <c r="S4998" t="s">
        <v>59</v>
      </c>
      <c r="T4998" t="s">
        <v>993</v>
      </c>
      <c r="U4998" t="s">
        <v>82</v>
      </c>
      <c r="V4998" t="s">
        <v>68</v>
      </c>
      <c r="W4998">
        <v>4891</v>
      </c>
      <c r="X4998" s="1">
        <v>41768</v>
      </c>
      <c r="Y4998" t="s">
        <v>34</v>
      </c>
      <c r="Z4998" t="e" vm="5">
        <v>#VALUE!</v>
      </c>
      <c r="AA4998">
        <v>55124</v>
      </c>
      <c r="AB4998" t="e" cm="1" vm="2">
        <f t="array" ref="AB4998">_FV(Table1[[#This Row],[State]],"Country/region",TRUE)</f>
        <v>#VALUE!</v>
      </c>
    </row>
    <row r="4999" spans="1:28" x14ac:dyDescent="0.35">
      <c r="A4999" t="s">
        <v>2222</v>
      </c>
      <c r="B4999">
        <v>55</v>
      </c>
      <c r="C4999" t="s">
        <v>597</v>
      </c>
      <c r="D4999" t="s">
        <v>46</v>
      </c>
      <c r="E4999">
        <f>YEAR(Table1[[#This Row],[Order Date]])</f>
        <v>2014</v>
      </c>
      <c r="F4999">
        <v>1</v>
      </c>
      <c r="G4999">
        <f>MONTH(Table1[[#This Row],[Order Date]])</f>
        <v>5</v>
      </c>
      <c r="H4999" s="1">
        <v>41767</v>
      </c>
      <c r="I4999">
        <v>16128</v>
      </c>
      <c r="J4999" t="s">
        <v>28</v>
      </c>
      <c r="K4999">
        <v>46</v>
      </c>
      <c r="L4999">
        <v>63.94</v>
      </c>
      <c r="M4999" s="2">
        <v>7.0000000000000007E-2</v>
      </c>
      <c r="N4999">
        <v>2968.66</v>
      </c>
      <c r="O4999">
        <v>14.48</v>
      </c>
      <c r="P4999">
        <v>1077.49</v>
      </c>
      <c r="Q4999" s="2">
        <v>0.46</v>
      </c>
      <c r="R4999" t="s">
        <v>48</v>
      </c>
      <c r="S4999" t="s">
        <v>30</v>
      </c>
      <c r="T4999" t="s">
        <v>1837</v>
      </c>
      <c r="U4999" t="s">
        <v>82</v>
      </c>
      <c r="V4999" t="s">
        <v>76</v>
      </c>
      <c r="W4999">
        <v>2231</v>
      </c>
      <c r="X4999" s="1">
        <v>41767</v>
      </c>
      <c r="Y4999" t="s">
        <v>34</v>
      </c>
      <c r="Z4999" t="e" vm="19">
        <v>#VALUE!</v>
      </c>
      <c r="AA4999">
        <v>29730</v>
      </c>
      <c r="AB4999" t="e" cm="1" vm="2">
        <f t="array" ref="AB4999">_FV(Table1[[#This Row],[State]],"Country/region",TRUE)</f>
        <v>#VALUE!</v>
      </c>
    </row>
    <row r="5000" spans="1:28" x14ac:dyDescent="0.35">
      <c r="A5000" t="s">
        <v>2344</v>
      </c>
      <c r="B5000">
        <v>55</v>
      </c>
      <c r="C5000" t="s">
        <v>1575</v>
      </c>
      <c r="D5000" t="s">
        <v>27</v>
      </c>
      <c r="E5000">
        <f>YEAR(Table1[[#This Row],[Order Date]])</f>
        <v>2014</v>
      </c>
      <c r="F5000">
        <v>1</v>
      </c>
      <c r="G5000">
        <f>MONTH(Table1[[#This Row],[Order Date]])</f>
        <v>5</v>
      </c>
      <c r="H5000" s="1">
        <v>41767</v>
      </c>
      <c r="I5000">
        <v>35841</v>
      </c>
      <c r="J5000" t="s">
        <v>131</v>
      </c>
      <c r="K5000">
        <v>23</v>
      </c>
      <c r="L5000">
        <v>9.9</v>
      </c>
      <c r="M5000" s="2">
        <v>0.06</v>
      </c>
      <c r="N5000">
        <v>230.41</v>
      </c>
      <c r="O5000">
        <v>1.39</v>
      </c>
      <c r="P5000">
        <v>94.39</v>
      </c>
      <c r="Q5000" s="2">
        <v>0.37</v>
      </c>
      <c r="R5000" t="s">
        <v>29</v>
      </c>
      <c r="S5000" t="s">
        <v>30</v>
      </c>
      <c r="T5000" t="s">
        <v>2905</v>
      </c>
      <c r="U5000" t="s">
        <v>267</v>
      </c>
      <c r="V5000" t="s">
        <v>33</v>
      </c>
      <c r="W5000">
        <v>5027</v>
      </c>
      <c r="X5000" s="1">
        <v>41768</v>
      </c>
      <c r="Y5000" t="s">
        <v>34</v>
      </c>
      <c r="Z5000" t="e" vm="15">
        <v>#VALUE!</v>
      </c>
      <c r="AA5000">
        <v>14701</v>
      </c>
      <c r="AB5000" t="e" cm="1" vm="2">
        <f t="array" ref="AB5000">_FV(Table1[[#This Row],[State]],"Country/region",TRUE)</f>
        <v>#VALUE!</v>
      </c>
    </row>
    <row r="5001" spans="1:28" x14ac:dyDescent="0.35">
      <c r="A5001" t="s">
        <v>1988</v>
      </c>
      <c r="B5001">
        <v>55</v>
      </c>
      <c r="C5001" t="s">
        <v>2149</v>
      </c>
      <c r="D5001" t="s">
        <v>57</v>
      </c>
      <c r="E5001">
        <f>YEAR(Table1[[#This Row],[Order Date]])</f>
        <v>2014</v>
      </c>
      <c r="F5001">
        <v>1</v>
      </c>
      <c r="G5001">
        <f>MONTH(Table1[[#This Row],[Order Date]])</f>
        <v>5</v>
      </c>
      <c r="H5001" s="1">
        <v>41767</v>
      </c>
      <c r="I5001">
        <v>55616</v>
      </c>
      <c r="J5001" t="s">
        <v>28</v>
      </c>
      <c r="K5001">
        <v>29</v>
      </c>
      <c r="L5001">
        <v>5.98</v>
      </c>
      <c r="M5001" s="2">
        <v>0</v>
      </c>
      <c r="N5001">
        <v>184.74</v>
      </c>
      <c r="O5001">
        <v>4.38</v>
      </c>
      <c r="P5001">
        <v>-102.25</v>
      </c>
      <c r="Q5001" s="2">
        <v>0.75</v>
      </c>
      <c r="R5001" t="s">
        <v>96</v>
      </c>
      <c r="S5001" t="s">
        <v>139</v>
      </c>
      <c r="T5001" t="s">
        <v>1487</v>
      </c>
      <c r="U5001" t="s">
        <v>102</v>
      </c>
      <c r="V5001" t="s">
        <v>33</v>
      </c>
      <c r="W5001">
        <v>7768</v>
      </c>
      <c r="X5001" s="1">
        <v>41768</v>
      </c>
      <c r="Y5001" t="s">
        <v>34</v>
      </c>
      <c r="Z5001" t="e" vm="30">
        <v>#VALUE!</v>
      </c>
      <c r="AA5001">
        <v>1607</v>
      </c>
      <c r="AB5001" t="e" cm="1" vm="2">
        <f t="array" ref="AB5001">_FV(Table1[[#This Row],[State]],"Country/region",TRUE)</f>
        <v>#VALUE!</v>
      </c>
    </row>
    <row r="5002" spans="1:28" x14ac:dyDescent="0.35">
      <c r="A5002" t="s">
        <v>3364</v>
      </c>
      <c r="B5002">
        <v>55</v>
      </c>
      <c r="C5002" t="s">
        <v>2149</v>
      </c>
      <c r="D5002" t="s">
        <v>57</v>
      </c>
      <c r="E5002">
        <f>YEAR(Table1[[#This Row],[Order Date]])</f>
        <v>2014</v>
      </c>
      <c r="F5002">
        <v>1</v>
      </c>
      <c r="G5002">
        <f>MONTH(Table1[[#This Row],[Order Date]])</f>
        <v>5</v>
      </c>
      <c r="H5002" s="1">
        <v>41767</v>
      </c>
      <c r="I5002">
        <v>55616</v>
      </c>
      <c r="J5002" t="s">
        <v>28</v>
      </c>
      <c r="K5002">
        <v>24</v>
      </c>
      <c r="L5002">
        <v>20.99</v>
      </c>
      <c r="M5002" s="2">
        <v>0.02</v>
      </c>
      <c r="N5002">
        <v>437.47800000000001</v>
      </c>
      <c r="O5002">
        <v>1.25</v>
      </c>
      <c r="P5002">
        <v>-42.228999999999999</v>
      </c>
      <c r="Q5002" s="2">
        <v>0.83</v>
      </c>
      <c r="R5002" t="s">
        <v>96</v>
      </c>
      <c r="S5002" t="s">
        <v>139</v>
      </c>
      <c r="T5002" t="s">
        <v>2472</v>
      </c>
      <c r="U5002" t="s">
        <v>105</v>
      </c>
      <c r="V5002" t="s">
        <v>33</v>
      </c>
      <c r="W5002">
        <v>7767</v>
      </c>
      <c r="X5002" s="1">
        <v>41768</v>
      </c>
      <c r="Y5002" t="s">
        <v>34</v>
      </c>
      <c r="Z5002" t="e" vm="24">
        <v>#VALUE!</v>
      </c>
      <c r="AA5002">
        <v>8817</v>
      </c>
      <c r="AB5002" t="e" cm="1" vm="2">
        <f t="array" ref="AB5002">_FV(Table1[[#This Row],[State]],"Country/region",TRUE)</f>
        <v>#VALUE!</v>
      </c>
    </row>
    <row r="5003" spans="1:28" x14ac:dyDescent="0.35">
      <c r="A5003" t="s">
        <v>1090</v>
      </c>
      <c r="B5003">
        <v>55</v>
      </c>
      <c r="C5003" t="s">
        <v>1575</v>
      </c>
      <c r="D5003" t="s">
        <v>27</v>
      </c>
      <c r="E5003">
        <f>YEAR(Table1[[#This Row],[Order Date]])</f>
        <v>2014</v>
      </c>
      <c r="F5003">
        <v>1</v>
      </c>
      <c r="G5003">
        <f>MONTH(Table1[[#This Row],[Order Date]])</f>
        <v>5</v>
      </c>
      <c r="H5003" s="1">
        <v>41767</v>
      </c>
      <c r="I5003">
        <v>35841</v>
      </c>
      <c r="J5003" t="s">
        <v>131</v>
      </c>
      <c r="K5003">
        <v>48</v>
      </c>
      <c r="L5003">
        <v>125.99</v>
      </c>
      <c r="M5003" s="2">
        <v>7.0000000000000007E-2</v>
      </c>
      <c r="N5003">
        <v>5163.0105000000003</v>
      </c>
      <c r="O5003">
        <v>8.08</v>
      </c>
      <c r="P5003">
        <v>1448.325</v>
      </c>
      <c r="Q5003" s="2">
        <v>0.56999999999999995</v>
      </c>
      <c r="R5003" t="s">
        <v>96</v>
      </c>
      <c r="S5003" t="s">
        <v>30</v>
      </c>
      <c r="T5003" t="s">
        <v>2831</v>
      </c>
      <c r="U5003" t="s">
        <v>105</v>
      </c>
      <c r="V5003" t="s">
        <v>33</v>
      </c>
      <c r="W5003">
        <v>5028</v>
      </c>
      <c r="X5003" s="1">
        <v>41768</v>
      </c>
      <c r="Y5003" t="s">
        <v>34</v>
      </c>
      <c r="Z5003" t="e" vm="15">
        <v>#VALUE!</v>
      </c>
      <c r="AA5003">
        <v>11756</v>
      </c>
      <c r="AB5003" t="e" cm="1" vm="2">
        <f t="array" ref="AB5003">_FV(Table1[[#This Row],[State]],"Country/region",TRUE)</f>
        <v>#VALUE!</v>
      </c>
    </row>
    <row r="5004" spans="1:28" x14ac:dyDescent="0.35">
      <c r="A5004" t="s">
        <v>2467</v>
      </c>
      <c r="B5004">
        <v>55</v>
      </c>
      <c r="C5004" t="s">
        <v>2237</v>
      </c>
      <c r="D5004" t="s">
        <v>38</v>
      </c>
      <c r="E5004">
        <f>YEAR(Table1[[#This Row],[Order Date]])</f>
        <v>2014</v>
      </c>
      <c r="F5004">
        <v>1</v>
      </c>
      <c r="G5004">
        <f>MONTH(Table1[[#This Row],[Order Date]])</f>
        <v>5</v>
      </c>
      <c r="H5004" s="1">
        <v>41767</v>
      </c>
      <c r="I5004">
        <v>28035</v>
      </c>
      <c r="J5004" t="s">
        <v>39</v>
      </c>
      <c r="K5004">
        <v>19</v>
      </c>
      <c r="L5004">
        <v>18.989999999999998</v>
      </c>
      <c r="M5004" s="2">
        <v>0.03</v>
      </c>
      <c r="N5004">
        <v>376.21</v>
      </c>
      <c r="O5004">
        <v>5.23</v>
      </c>
      <c r="P5004">
        <v>89.555999999999997</v>
      </c>
      <c r="Q5004" s="2">
        <v>0.37</v>
      </c>
      <c r="R5004" t="s">
        <v>29</v>
      </c>
      <c r="S5004" t="s">
        <v>30</v>
      </c>
      <c r="T5004" t="s">
        <v>3126</v>
      </c>
      <c r="U5004" t="s">
        <v>67</v>
      </c>
      <c r="V5004" t="s">
        <v>68</v>
      </c>
      <c r="W5004">
        <v>3936</v>
      </c>
      <c r="X5004" s="1">
        <v>41769</v>
      </c>
      <c r="Y5004" t="s">
        <v>34</v>
      </c>
      <c r="Z5004" t="e" vm="16">
        <v>#VALUE!</v>
      </c>
      <c r="AA5004">
        <v>62901</v>
      </c>
      <c r="AB5004" t="e" cm="1" vm="2">
        <f t="array" ref="AB5004">_FV(Table1[[#This Row],[State]],"Country/region",TRUE)</f>
        <v>#VALUE!</v>
      </c>
    </row>
    <row r="5005" spans="1:28" x14ac:dyDescent="0.35">
      <c r="A5005" t="s">
        <v>2639</v>
      </c>
      <c r="B5005">
        <v>55</v>
      </c>
      <c r="C5005" t="s">
        <v>2640</v>
      </c>
      <c r="D5005" t="s">
        <v>46</v>
      </c>
      <c r="E5005">
        <f>YEAR(Table1[[#This Row],[Order Date]])</f>
        <v>2014</v>
      </c>
      <c r="F5005">
        <v>1</v>
      </c>
      <c r="G5005">
        <f>MONTH(Table1[[#This Row],[Order Date]])</f>
        <v>5</v>
      </c>
      <c r="H5005" s="1">
        <v>41767</v>
      </c>
      <c r="I5005">
        <v>14242</v>
      </c>
      <c r="J5005" t="s">
        <v>28</v>
      </c>
      <c r="K5005">
        <v>35</v>
      </c>
      <c r="L5005">
        <v>30.73</v>
      </c>
      <c r="M5005" s="2">
        <v>0.03</v>
      </c>
      <c r="N5005">
        <v>1078.58</v>
      </c>
      <c r="O5005">
        <v>4</v>
      </c>
      <c r="P5005">
        <v>9</v>
      </c>
      <c r="Q5005" s="2">
        <v>0.75</v>
      </c>
      <c r="R5005" t="s">
        <v>96</v>
      </c>
      <c r="S5005" t="s">
        <v>30</v>
      </c>
      <c r="T5005" t="s">
        <v>873</v>
      </c>
      <c r="U5005" t="s">
        <v>102</v>
      </c>
      <c r="V5005" t="s">
        <v>76</v>
      </c>
      <c r="W5005">
        <v>1997</v>
      </c>
      <c r="X5005" s="1">
        <v>41769</v>
      </c>
      <c r="Y5005" t="s">
        <v>34</v>
      </c>
      <c r="Z5005" t="e" vm="47">
        <v>#VALUE!</v>
      </c>
      <c r="AA5005">
        <v>28205</v>
      </c>
      <c r="AB5005" t="e" cm="1" vm="2">
        <f t="array" ref="AB5005">_FV(Table1[[#This Row],[State]],"Country/region",TRUE)</f>
        <v>#VALUE!</v>
      </c>
    </row>
    <row r="5006" spans="1:28" x14ac:dyDescent="0.35">
      <c r="A5006" t="s">
        <v>2995</v>
      </c>
      <c r="B5006">
        <v>55</v>
      </c>
      <c r="C5006" t="s">
        <v>572</v>
      </c>
      <c r="D5006" t="s">
        <v>46</v>
      </c>
      <c r="E5006">
        <f>YEAR(Table1[[#This Row],[Order Date]])</f>
        <v>2014</v>
      </c>
      <c r="F5006">
        <v>1</v>
      </c>
      <c r="G5006">
        <f>MONTH(Table1[[#This Row],[Order Date]])</f>
        <v>5</v>
      </c>
      <c r="H5006" s="1">
        <v>41768</v>
      </c>
      <c r="I5006">
        <v>8288</v>
      </c>
      <c r="J5006" t="s">
        <v>58</v>
      </c>
      <c r="K5006">
        <v>22</v>
      </c>
      <c r="L5006">
        <v>59.78</v>
      </c>
      <c r="M5006" s="2">
        <v>0.02</v>
      </c>
      <c r="N5006">
        <v>1337.81</v>
      </c>
      <c r="O5006">
        <v>10.29</v>
      </c>
      <c r="P5006">
        <v>407.11599999999999</v>
      </c>
      <c r="Q5006" s="2">
        <v>0.39</v>
      </c>
      <c r="R5006" t="s">
        <v>29</v>
      </c>
      <c r="S5006" t="s">
        <v>30</v>
      </c>
      <c r="T5006" t="s">
        <v>2471</v>
      </c>
      <c r="U5006" t="s">
        <v>67</v>
      </c>
      <c r="V5006" t="s">
        <v>76</v>
      </c>
      <c r="W5006">
        <v>1132</v>
      </c>
      <c r="X5006" s="1">
        <v>41769</v>
      </c>
      <c r="Y5006" t="s">
        <v>34</v>
      </c>
      <c r="Z5006" t="e" vm="35">
        <v>#VALUE!</v>
      </c>
      <c r="AA5006">
        <v>72801</v>
      </c>
      <c r="AB5006" t="e" cm="1" vm="2">
        <f t="array" ref="AB5006">_FV(Table1[[#This Row],[State]],"Country/region",TRUE)</f>
        <v>#VALUE!</v>
      </c>
    </row>
    <row r="5007" spans="1:28" x14ac:dyDescent="0.35">
      <c r="A5007" t="s">
        <v>2693</v>
      </c>
      <c r="B5007">
        <v>55</v>
      </c>
      <c r="C5007" t="s">
        <v>1763</v>
      </c>
      <c r="D5007" t="s">
        <v>27</v>
      </c>
      <c r="E5007">
        <f>YEAR(Table1[[#This Row],[Order Date]])</f>
        <v>2014</v>
      </c>
      <c r="F5007">
        <v>1</v>
      </c>
      <c r="G5007">
        <f>MONTH(Table1[[#This Row],[Order Date]])</f>
        <v>5</v>
      </c>
      <c r="H5007" s="1">
        <v>41768</v>
      </c>
      <c r="I5007">
        <v>34434</v>
      </c>
      <c r="J5007" t="s">
        <v>39</v>
      </c>
      <c r="K5007">
        <v>16</v>
      </c>
      <c r="L5007">
        <v>1.8</v>
      </c>
      <c r="M5007" s="2">
        <v>0.08</v>
      </c>
      <c r="N5007">
        <v>32.35</v>
      </c>
      <c r="O5007">
        <v>4.79</v>
      </c>
      <c r="P5007">
        <v>-63.192500000000003</v>
      </c>
      <c r="Q5007" s="2">
        <v>0.37</v>
      </c>
      <c r="R5007" t="s">
        <v>29</v>
      </c>
      <c r="S5007" t="s">
        <v>30</v>
      </c>
      <c r="T5007" t="s">
        <v>2856</v>
      </c>
      <c r="U5007" t="s">
        <v>67</v>
      </c>
      <c r="V5007" t="s">
        <v>68</v>
      </c>
      <c r="W5007">
        <v>4841</v>
      </c>
      <c r="X5007" s="1">
        <v>41769</v>
      </c>
      <c r="Y5007" t="s">
        <v>34</v>
      </c>
      <c r="Z5007" t="e" vm="40">
        <v>#VALUE!</v>
      </c>
      <c r="AA5007">
        <v>66614</v>
      </c>
      <c r="AB5007" t="e" cm="1" vm="2">
        <f t="array" ref="AB5007">_FV(Table1[[#This Row],[State]],"Country/region",TRUE)</f>
        <v>#VALUE!</v>
      </c>
    </row>
    <row r="5008" spans="1:28" x14ac:dyDescent="0.35">
      <c r="A5008" t="s">
        <v>654</v>
      </c>
      <c r="B5008">
        <v>55</v>
      </c>
      <c r="C5008" t="s">
        <v>655</v>
      </c>
      <c r="D5008" t="s">
        <v>46</v>
      </c>
      <c r="E5008">
        <f>YEAR(Table1[[#This Row],[Order Date]])</f>
        <v>2014</v>
      </c>
      <c r="F5008">
        <v>1</v>
      </c>
      <c r="G5008">
        <f>MONTH(Table1[[#This Row],[Order Date]])</f>
        <v>5</v>
      </c>
      <c r="H5008" s="1">
        <v>41768</v>
      </c>
      <c r="I5008">
        <v>13730</v>
      </c>
      <c r="J5008" t="s">
        <v>28</v>
      </c>
      <c r="K5008">
        <v>26</v>
      </c>
      <c r="L5008">
        <v>146.34</v>
      </c>
      <c r="M5008" s="2">
        <v>7.0000000000000007E-2</v>
      </c>
      <c r="N5008">
        <v>3617.64</v>
      </c>
      <c r="O5008">
        <v>43.75</v>
      </c>
      <c r="P5008">
        <v>-354.12520000000001</v>
      </c>
      <c r="Q5008" s="2">
        <v>0.64</v>
      </c>
      <c r="R5008" t="s">
        <v>48</v>
      </c>
      <c r="S5008" t="s">
        <v>73</v>
      </c>
      <c r="T5008" t="s">
        <v>1857</v>
      </c>
      <c r="U5008" t="s">
        <v>75</v>
      </c>
      <c r="V5008" t="s">
        <v>33</v>
      </c>
      <c r="W5008">
        <v>1915</v>
      </c>
      <c r="X5008" s="1">
        <v>41770</v>
      </c>
      <c r="Y5008" t="s">
        <v>53</v>
      </c>
      <c r="Z5008" t="e" vm="3">
        <v>#VALUE!</v>
      </c>
      <c r="AA5008">
        <v>21133</v>
      </c>
      <c r="AB5008" t="e" cm="1" vm="2">
        <f t="array" ref="AB5008">_FV(Table1[[#This Row],[State]],"Country/region",TRUE)</f>
        <v>#VALUE!</v>
      </c>
    </row>
    <row r="5009" spans="1:28" x14ac:dyDescent="0.35">
      <c r="A5009" t="s">
        <v>2693</v>
      </c>
      <c r="B5009">
        <v>55</v>
      </c>
      <c r="C5009" t="s">
        <v>1763</v>
      </c>
      <c r="D5009" t="s">
        <v>27</v>
      </c>
      <c r="E5009">
        <f>YEAR(Table1[[#This Row],[Order Date]])</f>
        <v>2014</v>
      </c>
      <c r="F5009">
        <v>1</v>
      </c>
      <c r="G5009">
        <f>MONTH(Table1[[#This Row],[Order Date]])</f>
        <v>5</v>
      </c>
      <c r="H5009" s="1">
        <v>41768</v>
      </c>
      <c r="I5009">
        <v>34434</v>
      </c>
      <c r="J5009" t="s">
        <v>39</v>
      </c>
      <c r="K5009">
        <v>23</v>
      </c>
      <c r="L5009">
        <v>4.9800000000000004</v>
      </c>
      <c r="M5009" s="2">
        <v>0.04</v>
      </c>
      <c r="N5009">
        <v>116.56</v>
      </c>
      <c r="O5009">
        <v>0.49</v>
      </c>
      <c r="P5009">
        <v>50.66</v>
      </c>
      <c r="Q5009" s="2">
        <v>0.39</v>
      </c>
      <c r="R5009" t="s">
        <v>29</v>
      </c>
      <c r="S5009" t="s">
        <v>30</v>
      </c>
      <c r="T5009" t="s">
        <v>2065</v>
      </c>
      <c r="U5009" t="s">
        <v>210</v>
      </c>
      <c r="V5009" t="s">
        <v>68</v>
      </c>
      <c r="W5009">
        <v>4842</v>
      </c>
      <c r="X5009" s="1">
        <v>41770</v>
      </c>
      <c r="Y5009" t="s">
        <v>34</v>
      </c>
      <c r="Z5009" t="e" vm="40">
        <v>#VALUE!</v>
      </c>
      <c r="AA5009">
        <v>66614</v>
      </c>
      <c r="AB5009" t="e" cm="1" vm="2">
        <f t="array" ref="AB5009">_FV(Table1[[#This Row],[State]],"Country/region",TRUE)</f>
        <v>#VALUE!</v>
      </c>
    </row>
    <row r="5010" spans="1:28" x14ac:dyDescent="0.35">
      <c r="A5010" t="s">
        <v>3007</v>
      </c>
      <c r="B5010">
        <v>55</v>
      </c>
      <c r="C5010" t="s">
        <v>2873</v>
      </c>
      <c r="D5010" t="s">
        <v>46</v>
      </c>
      <c r="E5010">
        <f>YEAR(Table1[[#This Row],[Order Date]])</f>
        <v>2014</v>
      </c>
      <c r="F5010">
        <v>1</v>
      </c>
      <c r="G5010">
        <f>MONTH(Table1[[#This Row],[Order Date]])</f>
        <v>5</v>
      </c>
      <c r="H5010" s="1">
        <v>41769</v>
      </c>
      <c r="I5010">
        <v>30657</v>
      </c>
      <c r="J5010" t="s">
        <v>28</v>
      </c>
      <c r="K5010">
        <v>6</v>
      </c>
      <c r="L5010">
        <v>43.22</v>
      </c>
      <c r="M5010" s="2">
        <v>0.06</v>
      </c>
      <c r="N5010">
        <v>273.38</v>
      </c>
      <c r="O5010">
        <v>16.71</v>
      </c>
      <c r="P5010">
        <v>-170.91</v>
      </c>
      <c r="Q5010" s="2">
        <v>0.66</v>
      </c>
      <c r="R5010" t="s">
        <v>96</v>
      </c>
      <c r="S5010" t="s">
        <v>30</v>
      </c>
      <c r="T5010" t="s">
        <v>101</v>
      </c>
      <c r="U5010" t="s">
        <v>102</v>
      </c>
      <c r="V5010" t="s">
        <v>76</v>
      </c>
      <c r="W5010">
        <v>4303</v>
      </c>
      <c r="X5010" s="1">
        <v>41770</v>
      </c>
      <c r="Y5010" t="s">
        <v>42</v>
      </c>
      <c r="Z5010" t="e" vm="47">
        <v>#VALUE!</v>
      </c>
      <c r="AA5010">
        <v>27587</v>
      </c>
      <c r="AB5010" t="e" cm="1" vm="2">
        <f t="array" ref="AB5010">_FV(Table1[[#This Row],[State]],"Country/region",TRUE)</f>
        <v>#VALUE!</v>
      </c>
    </row>
    <row r="5011" spans="1:28" x14ac:dyDescent="0.35">
      <c r="A5011" t="s">
        <v>3007</v>
      </c>
      <c r="B5011">
        <v>55</v>
      </c>
      <c r="C5011" t="s">
        <v>2873</v>
      </c>
      <c r="D5011" t="s">
        <v>46</v>
      </c>
      <c r="E5011">
        <f>YEAR(Table1[[#This Row],[Order Date]])</f>
        <v>2014</v>
      </c>
      <c r="F5011">
        <v>1</v>
      </c>
      <c r="G5011">
        <f>MONTH(Table1[[#This Row],[Order Date]])</f>
        <v>5</v>
      </c>
      <c r="H5011" s="1">
        <v>41769</v>
      </c>
      <c r="I5011">
        <v>30657</v>
      </c>
      <c r="J5011" t="s">
        <v>28</v>
      </c>
      <c r="K5011">
        <v>8</v>
      </c>
      <c r="L5011">
        <v>22.24</v>
      </c>
      <c r="M5011" s="2">
        <v>0.01</v>
      </c>
      <c r="N5011">
        <v>179.66</v>
      </c>
      <c r="O5011">
        <v>1.99</v>
      </c>
      <c r="P5011">
        <v>-1.73</v>
      </c>
      <c r="Q5011" s="2">
        <v>0.43</v>
      </c>
      <c r="R5011" t="s">
        <v>96</v>
      </c>
      <c r="S5011" t="s">
        <v>139</v>
      </c>
      <c r="T5011" t="s">
        <v>2629</v>
      </c>
      <c r="U5011" t="s">
        <v>102</v>
      </c>
      <c r="V5011" t="s">
        <v>76</v>
      </c>
      <c r="W5011">
        <v>4304</v>
      </c>
      <c r="X5011" s="1">
        <v>41771</v>
      </c>
      <c r="Y5011" t="s">
        <v>34</v>
      </c>
      <c r="Z5011" t="e" vm="47">
        <v>#VALUE!</v>
      </c>
      <c r="AA5011">
        <v>27587</v>
      </c>
      <c r="AB5011" t="e" cm="1" vm="2">
        <f t="array" ref="AB5011">_FV(Table1[[#This Row],[State]],"Country/region",TRUE)</f>
        <v>#VALUE!</v>
      </c>
    </row>
    <row r="5012" spans="1:28" x14ac:dyDescent="0.35">
      <c r="A5012" t="s">
        <v>2989</v>
      </c>
      <c r="B5012">
        <v>55</v>
      </c>
      <c r="C5012" t="s">
        <v>1815</v>
      </c>
      <c r="D5012" t="s">
        <v>57</v>
      </c>
      <c r="E5012">
        <f>YEAR(Table1[[#This Row],[Order Date]])</f>
        <v>2014</v>
      </c>
      <c r="F5012">
        <v>1</v>
      </c>
      <c r="G5012">
        <f>MONTH(Table1[[#This Row],[Order Date]])</f>
        <v>5</v>
      </c>
      <c r="H5012" s="1">
        <v>41770</v>
      </c>
      <c r="I5012">
        <v>53127</v>
      </c>
      <c r="J5012" t="s">
        <v>28</v>
      </c>
      <c r="K5012">
        <v>50</v>
      </c>
      <c r="L5012">
        <v>37.700000000000003</v>
      </c>
      <c r="M5012" s="2">
        <v>7.0000000000000007E-2</v>
      </c>
      <c r="N5012">
        <v>1893.29</v>
      </c>
      <c r="O5012">
        <v>2.99</v>
      </c>
      <c r="P5012">
        <v>857.34400000000005</v>
      </c>
      <c r="Q5012" s="2">
        <v>0.35</v>
      </c>
      <c r="R5012" t="s">
        <v>29</v>
      </c>
      <c r="S5012" t="s">
        <v>30</v>
      </c>
      <c r="T5012" t="s">
        <v>1512</v>
      </c>
      <c r="U5012" t="s">
        <v>67</v>
      </c>
      <c r="V5012" t="s">
        <v>33</v>
      </c>
      <c r="W5012">
        <v>7446</v>
      </c>
      <c r="X5012" s="1">
        <v>41771</v>
      </c>
      <c r="Y5012" t="s">
        <v>34</v>
      </c>
      <c r="Z5012" t="e" vm="22">
        <v>#VALUE!</v>
      </c>
      <c r="AA5012">
        <v>45431</v>
      </c>
      <c r="AB5012" t="e" cm="1" vm="2">
        <f t="array" ref="AB5012">_FV(Table1[[#This Row],[State]],"Country/region",TRUE)</f>
        <v>#VALUE!</v>
      </c>
    </row>
    <row r="5013" spans="1:28" x14ac:dyDescent="0.35">
      <c r="A5013" t="s">
        <v>2264</v>
      </c>
      <c r="B5013">
        <v>55</v>
      </c>
      <c r="C5013" t="s">
        <v>3365</v>
      </c>
      <c r="D5013" t="s">
        <v>27</v>
      </c>
      <c r="E5013">
        <f>YEAR(Table1[[#This Row],[Order Date]])</f>
        <v>2014</v>
      </c>
      <c r="F5013">
        <v>1</v>
      </c>
      <c r="G5013">
        <f>MONTH(Table1[[#This Row],[Order Date]])</f>
        <v>5</v>
      </c>
      <c r="H5013" s="1">
        <v>41770</v>
      </c>
      <c r="I5013">
        <v>12322</v>
      </c>
      <c r="J5013" t="s">
        <v>58</v>
      </c>
      <c r="K5013">
        <v>36</v>
      </c>
      <c r="L5013">
        <v>92.23</v>
      </c>
      <c r="M5013" s="2">
        <v>0.03</v>
      </c>
      <c r="N5013">
        <v>3436.9</v>
      </c>
      <c r="O5013">
        <v>39.61</v>
      </c>
      <c r="P5013">
        <v>-398.11</v>
      </c>
      <c r="Q5013" s="2">
        <v>0.67</v>
      </c>
      <c r="R5013" t="s">
        <v>48</v>
      </c>
      <c r="S5013" t="s">
        <v>80</v>
      </c>
      <c r="T5013" t="s">
        <v>468</v>
      </c>
      <c r="U5013" t="s">
        <v>82</v>
      </c>
      <c r="V5013" t="s">
        <v>33</v>
      </c>
      <c r="W5013">
        <v>1714</v>
      </c>
      <c r="X5013" s="1">
        <v>41772</v>
      </c>
      <c r="Y5013" t="s">
        <v>42</v>
      </c>
      <c r="Z5013" t="e" vm="22">
        <v>#VALUE!</v>
      </c>
      <c r="AA5013">
        <v>45324</v>
      </c>
      <c r="AB5013" t="e" cm="1" vm="2">
        <f t="array" ref="AB5013">_FV(Table1[[#This Row],[State]],"Country/region",TRUE)</f>
        <v>#VALUE!</v>
      </c>
    </row>
    <row r="5014" spans="1:28" x14ac:dyDescent="0.35">
      <c r="A5014" t="s">
        <v>2989</v>
      </c>
      <c r="B5014">
        <v>55</v>
      </c>
      <c r="C5014" t="s">
        <v>1815</v>
      </c>
      <c r="D5014" t="s">
        <v>57</v>
      </c>
      <c r="E5014">
        <f>YEAR(Table1[[#This Row],[Order Date]])</f>
        <v>2014</v>
      </c>
      <c r="F5014">
        <v>1</v>
      </c>
      <c r="G5014">
        <f>MONTH(Table1[[#This Row],[Order Date]])</f>
        <v>5</v>
      </c>
      <c r="H5014" s="1">
        <v>41770</v>
      </c>
      <c r="I5014">
        <v>53127</v>
      </c>
      <c r="J5014" t="s">
        <v>28</v>
      </c>
      <c r="K5014">
        <v>49</v>
      </c>
      <c r="L5014">
        <v>65.989999999999995</v>
      </c>
      <c r="M5014" s="2">
        <v>0.05</v>
      </c>
      <c r="N5014">
        <v>2628.047</v>
      </c>
      <c r="O5014">
        <v>19.989999999999998</v>
      </c>
      <c r="P5014">
        <v>-137.95099999999999</v>
      </c>
      <c r="Q5014" s="2">
        <v>0.59</v>
      </c>
      <c r="R5014" t="s">
        <v>96</v>
      </c>
      <c r="S5014" t="s">
        <v>30</v>
      </c>
      <c r="T5014" t="s">
        <v>2643</v>
      </c>
      <c r="U5014" t="s">
        <v>105</v>
      </c>
      <c r="V5014" t="s">
        <v>33</v>
      </c>
      <c r="W5014">
        <v>7447</v>
      </c>
      <c r="X5014" s="1">
        <v>41772</v>
      </c>
      <c r="Y5014" t="s">
        <v>34</v>
      </c>
      <c r="Z5014" t="e" vm="22">
        <v>#VALUE!</v>
      </c>
      <c r="AA5014">
        <v>45431</v>
      </c>
      <c r="AB5014" t="e" cm="1" vm="2">
        <f t="array" ref="AB5014">_FV(Table1[[#This Row],[State]],"Country/region",TRUE)</f>
        <v>#VALUE!</v>
      </c>
    </row>
    <row r="5015" spans="1:28" x14ac:dyDescent="0.35">
      <c r="A5015" t="s">
        <v>2205</v>
      </c>
      <c r="B5015">
        <v>55</v>
      </c>
      <c r="C5015" t="s">
        <v>2373</v>
      </c>
      <c r="D5015" t="s">
        <v>46</v>
      </c>
      <c r="E5015">
        <f>YEAR(Table1[[#This Row],[Order Date]])</f>
        <v>2014</v>
      </c>
      <c r="F5015">
        <v>1</v>
      </c>
      <c r="G5015">
        <f>MONTH(Table1[[#This Row],[Order Date]])</f>
        <v>5</v>
      </c>
      <c r="H5015" s="1">
        <v>41771</v>
      </c>
      <c r="I5015">
        <v>43397</v>
      </c>
      <c r="J5015" t="s">
        <v>58</v>
      </c>
      <c r="K5015">
        <v>35</v>
      </c>
      <c r="L5015">
        <v>60.89</v>
      </c>
      <c r="M5015" s="2">
        <v>0.08</v>
      </c>
      <c r="N5015">
        <v>2130.31</v>
      </c>
      <c r="O5015">
        <v>32.409999999999997</v>
      </c>
      <c r="P5015">
        <v>-319.26</v>
      </c>
      <c r="Q5015" s="2">
        <v>0.56000000000000005</v>
      </c>
      <c r="R5015" t="s">
        <v>48</v>
      </c>
      <c r="S5015" t="s">
        <v>49</v>
      </c>
      <c r="T5015" t="s">
        <v>1172</v>
      </c>
      <c r="U5015" t="s">
        <v>51</v>
      </c>
      <c r="V5015" t="s">
        <v>52</v>
      </c>
      <c r="W5015">
        <v>6130</v>
      </c>
      <c r="X5015" s="1">
        <v>41772</v>
      </c>
      <c r="Y5015" t="s">
        <v>53</v>
      </c>
      <c r="Z5015" t="e" vm="4">
        <v>#VALUE!</v>
      </c>
      <c r="AA5015">
        <v>93117</v>
      </c>
      <c r="AB5015" t="e" cm="1" vm="2">
        <f t="array" ref="AB5015">_FV(Table1[[#This Row],[State]],"Country/region",TRUE)</f>
        <v>#VALUE!</v>
      </c>
    </row>
    <row r="5016" spans="1:28" x14ac:dyDescent="0.35">
      <c r="A5016" t="s">
        <v>2377</v>
      </c>
      <c r="B5016">
        <v>55</v>
      </c>
      <c r="C5016" t="s">
        <v>1991</v>
      </c>
      <c r="D5016" t="s">
        <v>38</v>
      </c>
      <c r="E5016">
        <f>YEAR(Table1[[#This Row],[Order Date]])</f>
        <v>2014</v>
      </c>
      <c r="F5016">
        <v>1</v>
      </c>
      <c r="G5016">
        <f>MONTH(Table1[[#This Row],[Order Date]])</f>
        <v>5</v>
      </c>
      <c r="H5016" s="1">
        <v>41771</v>
      </c>
      <c r="I5016">
        <v>8064</v>
      </c>
      <c r="J5016" t="s">
        <v>28</v>
      </c>
      <c r="K5016">
        <v>44</v>
      </c>
      <c r="L5016">
        <v>243.98</v>
      </c>
      <c r="M5016" s="2">
        <v>7.0000000000000007E-2</v>
      </c>
      <c r="N5016">
        <v>10445.950000000001</v>
      </c>
      <c r="O5016">
        <v>62.94</v>
      </c>
      <c r="P5016">
        <v>1069.6099999999999</v>
      </c>
      <c r="Q5016" s="2">
        <v>0.56999999999999995</v>
      </c>
      <c r="R5016" t="s">
        <v>48</v>
      </c>
      <c r="S5016" t="s">
        <v>49</v>
      </c>
      <c r="T5016" t="s">
        <v>2301</v>
      </c>
      <c r="U5016" t="s">
        <v>51</v>
      </c>
      <c r="V5016" t="s">
        <v>76</v>
      </c>
      <c r="W5016">
        <v>1098</v>
      </c>
      <c r="X5016" s="1">
        <v>41772</v>
      </c>
      <c r="Y5016" t="s">
        <v>53</v>
      </c>
      <c r="Z5016" t="e" vm="14">
        <v>#VALUE!</v>
      </c>
      <c r="AA5016">
        <v>33055</v>
      </c>
      <c r="AB5016" t="e" cm="1" vm="2">
        <f t="array" ref="AB5016">_FV(Table1[[#This Row],[State]],"Country/region",TRUE)</f>
        <v>#VALUE!</v>
      </c>
    </row>
    <row r="5017" spans="1:28" x14ac:dyDescent="0.35">
      <c r="A5017" t="s">
        <v>914</v>
      </c>
      <c r="B5017">
        <v>55</v>
      </c>
      <c r="C5017" t="s">
        <v>915</v>
      </c>
      <c r="D5017" t="s">
        <v>27</v>
      </c>
      <c r="E5017">
        <f>YEAR(Table1[[#This Row],[Order Date]])</f>
        <v>2014</v>
      </c>
      <c r="F5017">
        <v>1</v>
      </c>
      <c r="G5017">
        <f>MONTH(Table1[[#This Row],[Order Date]])</f>
        <v>5</v>
      </c>
      <c r="H5017" s="1">
        <v>41771</v>
      </c>
      <c r="I5017">
        <v>31973</v>
      </c>
      <c r="J5017" t="s">
        <v>39</v>
      </c>
      <c r="K5017">
        <v>15</v>
      </c>
      <c r="L5017">
        <v>26.64</v>
      </c>
      <c r="M5017" s="2">
        <v>0.03</v>
      </c>
      <c r="N5017">
        <v>404.54</v>
      </c>
      <c r="O5017">
        <v>5.3</v>
      </c>
      <c r="P5017">
        <v>43.99</v>
      </c>
      <c r="Q5017" s="2"/>
      <c r="R5017" t="s">
        <v>48</v>
      </c>
      <c r="S5017" t="s">
        <v>80</v>
      </c>
      <c r="T5017" t="s">
        <v>3186</v>
      </c>
      <c r="U5017" t="s">
        <v>51</v>
      </c>
      <c r="V5017" t="s">
        <v>76</v>
      </c>
      <c r="W5017">
        <v>4490</v>
      </c>
      <c r="X5017" s="1">
        <v>41772</v>
      </c>
      <c r="Y5017" t="s">
        <v>34</v>
      </c>
      <c r="Z5017" t="e" vm="18">
        <v>#VALUE!</v>
      </c>
      <c r="AA5017">
        <v>22980</v>
      </c>
      <c r="AB5017" t="e" cm="1" vm="2">
        <f t="array" ref="AB5017">_FV(Table1[[#This Row],[State]],"Country/region",TRUE)</f>
        <v>#VALUE!</v>
      </c>
    </row>
    <row r="5018" spans="1:28" x14ac:dyDescent="0.35">
      <c r="A5018" t="s">
        <v>1365</v>
      </c>
      <c r="B5018">
        <v>55</v>
      </c>
      <c r="C5018" t="s">
        <v>754</v>
      </c>
      <c r="D5018" t="s">
        <v>46</v>
      </c>
      <c r="E5018">
        <f>YEAR(Table1[[#This Row],[Order Date]])</f>
        <v>2014</v>
      </c>
      <c r="F5018">
        <v>1</v>
      </c>
      <c r="G5018">
        <f>MONTH(Table1[[#This Row],[Order Date]])</f>
        <v>5</v>
      </c>
      <c r="H5018" s="1">
        <v>41771</v>
      </c>
      <c r="I5018">
        <v>48486</v>
      </c>
      <c r="J5018" t="s">
        <v>28</v>
      </c>
      <c r="K5018">
        <v>42</v>
      </c>
      <c r="L5018">
        <v>6.48</v>
      </c>
      <c r="M5018" s="2">
        <v>7.0000000000000007E-2</v>
      </c>
      <c r="N5018">
        <v>271.14</v>
      </c>
      <c r="O5018">
        <v>7.91</v>
      </c>
      <c r="P5018">
        <v>-174.74</v>
      </c>
      <c r="Q5018" s="2">
        <v>0.37</v>
      </c>
      <c r="R5018" t="s">
        <v>29</v>
      </c>
      <c r="S5018" t="s">
        <v>30</v>
      </c>
      <c r="T5018" t="s">
        <v>1635</v>
      </c>
      <c r="U5018" t="s">
        <v>61</v>
      </c>
      <c r="V5018" t="s">
        <v>52</v>
      </c>
      <c r="W5018">
        <v>6812</v>
      </c>
      <c r="X5018" s="1">
        <v>41773</v>
      </c>
      <c r="Y5018" t="s">
        <v>34</v>
      </c>
      <c r="Z5018" t="e" vm="7">
        <v>#VALUE!</v>
      </c>
      <c r="AA5018">
        <v>84084</v>
      </c>
      <c r="AB5018" t="e" cm="1" vm="2">
        <f t="array" ref="AB5018">_FV(Table1[[#This Row],[State]],"Country/region",TRUE)</f>
        <v>#VALUE!</v>
      </c>
    </row>
    <row r="5019" spans="1:28" x14ac:dyDescent="0.35">
      <c r="A5019" t="s">
        <v>914</v>
      </c>
      <c r="B5019">
        <v>55</v>
      </c>
      <c r="C5019" t="s">
        <v>915</v>
      </c>
      <c r="D5019" t="s">
        <v>27</v>
      </c>
      <c r="E5019">
        <f>YEAR(Table1[[#This Row],[Order Date]])</f>
        <v>2014</v>
      </c>
      <c r="F5019">
        <v>1</v>
      </c>
      <c r="G5019">
        <f>MONTH(Table1[[#This Row],[Order Date]])</f>
        <v>5</v>
      </c>
      <c r="H5019" s="1">
        <v>41771</v>
      </c>
      <c r="I5019">
        <v>31973</v>
      </c>
      <c r="J5019" t="s">
        <v>39</v>
      </c>
      <c r="K5019">
        <v>16</v>
      </c>
      <c r="L5019">
        <v>7.28</v>
      </c>
      <c r="M5019" s="2">
        <v>7.0000000000000007E-2</v>
      </c>
      <c r="N5019">
        <v>124.89</v>
      </c>
      <c r="O5019">
        <v>11.15</v>
      </c>
      <c r="P5019">
        <v>-111.17</v>
      </c>
      <c r="Q5019" s="2">
        <v>0.37</v>
      </c>
      <c r="R5019" t="s">
        <v>29</v>
      </c>
      <c r="S5019" t="s">
        <v>30</v>
      </c>
      <c r="T5019" t="s">
        <v>598</v>
      </c>
      <c r="U5019" t="s">
        <v>61</v>
      </c>
      <c r="V5019" t="s">
        <v>76</v>
      </c>
      <c r="W5019">
        <v>4491</v>
      </c>
      <c r="X5019" s="1">
        <v>41773</v>
      </c>
      <c r="Y5019" t="s">
        <v>34</v>
      </c>
      <c r="Z5019" t="e" vm="18">
        <v>#VALUE!</v>
      </c>
      <c r="AA5019">
        <v>22980</v>
      </c>
      <c r="AB5019" t="e" cm="1" vm="2">
        <f t="array" ref="AB5019">_FV(Table1[[#This Row],[State]],"Country/region",TRUE)</f>
        <v>#VALUE!</v>
      </c>
    </row>
    <row r="5020" spans="1:28" x14ac:dyDescent="0.35">
      <c r="A5020" t="s">
        <v>2383</v>
      </c>
      <c r="B5020">
        <v>55</v>
      </c>
      <c r="C5020" t="s">
        <v>2092</v>
      </c>
      <c r="D5020" t="s">
        <v>38</v>
      </c>
      <c r="E5020">
        <f>YEAR(Table1[[#This Row],[Order Date]])</f>
        <v>2014</v>
      </c>
      <c r="F5020">
        <v>1</v>
      </c>
      <c r="G5020">
        <f>MONTH(Table1[[#This Row],[Order Date]])</f>
        <v>5</v>
      </c>
      <c r="H5020" s="1">
        <v>41771</v>
      </c>
      <c r="I5020">
        <v>10662</v>
      </c>
      <c r="J5020" t="s">
        <v>47</v>
      </c>
      <c r="K5020">
        <v>45</v>
      </c>
      <c r="L5020">
        <v>6.48</v>
      </c>
      <c r="M5020" s="2">
        <v>0.08</v>
      </c>
      <c r="N5020">
        <v>283.13</v>
      </c>
      <c r="O5020">
        <v>6.81</v>
      </c>
      <c r="P5020">
        <v>-141.26</v>
      </c>
      <c r="Q5020" s="2">
        <v>0.36</v>
      </c>
      <c r="R5020" t="s">
        <v>29</v>
      </c>
      <c r="S5020" t="s">
        <v>30</v>
      </c>
      <c r="T5020" t="s">
        <v>2059</v>
      </c>
      <c r="U5020" t="s">
        <v>61</v>
      </c>
      <c r="V5020" t="s">
        <v>52</v>
      </c>
      <c r="W5020">
        <v>1483</v>
      </c>
      <c r="X5020" s="1">
        <v>41780</v>
      </c>
      <c r="Y5020" t="s">
        <v>34</v>
      </c>
      <c r="Z5020" t="e" vm="4">
        <v>#VALUE!</v>
      </c>
      <c r="AA5020">
        <v>91776</v>
      </c>
      <c r="AB5020" t="e" cm="1" vm="2">
        <f t="array" ref="AB5020">_FV(Table1[[#This Row],[State]],"Country/region",TRUE)</f>
        <v>#VALUE!</v>
      </c>
    </row>
    <row r="5021" spans="1:28" x14ac:dyDescent="0.35">
      <c r="A5021" t="s">
        <v>413</v>
      </c>
      <c r="B5021">
        <v>55</v>
      </c>
      <c r="C5021" t="s">
        <v>414</v>
      </c>
      <c r="D5021" t="s">
        <v>46</v>
      </c>
      <c r="E5021">
        <f>YEAR(Table1[[#This Row],[Order Date]])</f>
        <v>2014</v>
      </c>
      <c r="F5021">
        <v>1</v>
      </c>
      <c r="G5021">
        <f>MONTH(Table1[[#This Row],[Order Date]])</f>
        <v>5</v>
      </c>
      <c r="H5021" s="1">
        <v>41772</v>
      </c>
      <c r="I5021">
        <v>40327</v>
      </c>
      <c r="J5021" t="s">
        <v>131</v>
      </c>
      <c r="K5021">
        <v>42</v>
      </c>
      <c r="L5021">
        <v>3.69</v>
      </c>
      <c r="M5021" s="2">
        <v>0.06</v>
      </c>
      <c r="N5021">
        <v>152.55000000000001</v>
      </c>
      <c r="O5021">
        <v>2.5</v>
      </c>
      <c r="P5021">
        <v>-20.27</v>
      </c>
      <c r="Q5021" s="2">
        <v>0.39</v>
      </c>
      <c r="R5021" t="s">
        <v>29</v>
      </c>
      <c r="S5021" t="s">
        <v>30</v>
      </c>
      <c r="T5021" t="s">
        <v>1332</v>
      </c>
      <c r="U5021" t="s">
        <v>267</v>
      </c>
      <c r="V5021" t="s">
        <v>68</v>
      </c>
      <c r="W5021">
        <v>5702</v>
      </c>
      <c r="X5021" s="1">
        <v>41774</v>
      </c>
      <c r="Y5021" t="s">
        <v>34</v>
      </c>
      <c r="Z5021" t="e" vm="38">
        <v>#VALUE!</v>
      </c>
      <c r="AA5021">
        <v>46530</v>
      </c>
      <c r="AB5021" t="e" cm="1" vm="2">
        <f t="array" ref="AB5021">_FV(Table1[[#This Row],[State]],"Country/region",TRUE)</f>
        <v>#VALUE!</v>
      </c>
    </row>
    <row r="5022" spans="1:28" x14ac:dyDescent="0.35">
      <c r="A5022" t="s">
        <v>413</v>
      </c>
      <c r="B5022">
        <v>55</v>
      </c>
      <c r="C5022" t="s">
        <v>414</v>
      </c>
      <c r="D5022" t="s">
        <v>46</v>
      </c>
      <c r="E5022">
        <f>YEAR(Table1[[#This Row],[Order Date]])</f>
        <v>2014</v>
      </c>
      <c r="F5022">
        <v>1</v>
      </c>
      <c r="G5022">
        <f>MONTH(Table1[[#This Row],[Order Date]])</f>
        <v>5</v>
      </c>
      <c r="H5022" s="1">
        <v>41772</v>
      </c>
      <c r="I5022">
        <v>40327</v>
      </c>
      <c r="J5022" t="s">
        <v>131</v>
      </c>
      <c r="K5022">
        <v>36</v>
      </c>
      <c r="L5022">
        <v>4.28</v>
      </c>
      <c r="M5022" s="2">
        <v>0.09</v>
      </c>
      <c r="N5022">
        <v>152.96</v>
      </c>
      <c r="O5022">
        <v>5.74</v>
      </c>
      <c r="P5022">
        <v>-123.87</v>
      </c>
      <c r="Q5022" s="2">
        <v>0.4</v>
      </c>
      <c r="R5022" t="s">
        <v>29</v>
      </c>
      <c r="S5022" t="s">
        <v>30</v>
      </c>
      <c r="T5022" t="s">
        <v>2821</v>
      </c>
      <c r="U5022" t="s">
        <v>61</v>
      </c>
      <c r="V5022" t="s">
        <v>68</v>
      </c>
      <c r="W5022">
        <v>5703</v>
      </c>
      <c r="X5022" s="1">
        <v>41774</v>
      </c>
      <c r="Y5022" t="s">
        <v>34</v>
      </c>
      <c r="Z5022" t="e" vm="38">
        <v>#VALUE!</v>
      </c>
      <c r="AA5022">
        <v>46530</v>
      </c>
      <c r="AB5022" t="e" cm="1" vm="2">
        <f t="array" ref="AB5022">_FV(Table1[[#This Row],[State]],"Country/region",TRUE)</f>
        <v>#VALUE!</v>
      </c>
    </row>
    <row r="5023" spans="1:28" x14ac:dyDescent="0.35">
      <c r="A5023" t="s">
        <v>469</v>
      </c>
      <c r="B5023">
        <v>55</v>
      </c>
      <c r="C5023" t="s">
        <v>347</v>
      </c>
      <c r="D5023" t="s">
        <v>38</v>
      </c>
      <c r="E5023">
        <f>YEAR(Table1[[#This Row],[Order Date]])</f>
        <v>2014</v>
      </c>
      <c r="F5023">
        <v>1</v>
      </c>
      <c r="G5023">
        <f>MONTH(Table1[[#This Row],[Order Date]])</f>
        <v>5</v>
      </c>
      <c r="H5023" s="1">
        <v>41773</v>
      </c>
      <c r="I5023">
        <v>9921</v>
      </c>
      <c r="J5023" t="s">
        <v>47</v>
      </c>
      <c r="K5023">
        <v>23</v>
      </c>
      <c r="L5023">
        <v>15.67</v>
      </c>
      <c r="M5023" s="2">
        <v>0.05</v>
      </c>
      <c r="N5023">
        <v>356.09</v>
      </c>
      <c r="O5023">
        <v>1.39</v>
      </c>
      <c r="P5023">
        <v>155.82</v>
      </c>
      <c r="Q5023" s="2">
        <v>0.38</v>
      </c>
      <c r="R5023" t="s">
        <v>29</v>
      </c>
      <c r="S5023" t="s">
        <v>30</v>
      </c>
      <c r="T5023" t="s">
        <v>1476</v>
      </c>
      <c r="U5023" t="s">
        <v>267</v>
      </c>
      <c r="V5023" t="s">
        <v>76</v>
      </c>
      <c r="W5023">
        <v>1360</v>
      </c>
      <c r="X5023" s="1">
        <v>41773</v>
      </c>
      <c r="Y5023" t="s">
        <v>34</v>
      </c>
      <c r="Z5023" t="e" vm="31">
        <v>#VALUE!</v>
      </c>
      <c r="AA5023">
        <v>37664</v>
      </c>
      <c r="AB5023" t="e" cm="1" vm="2">
        <f t="array" ref="AB5023">_FV(Table1[[#This Row],[State]],"Country/region",TRUE)</f>
        <v>#VALUE!</v>
      </c>
    </row>
    <row r="5024" spans="1:28" x14ac:dyDescent="0.35">
      <c r="A5024" t="s">
        <v>2720</v>
      </c>
      <c r="B5024">
        <v>55</v>
      </c>
      <c r="C5024" t="s">
        <v>2952</v>
      </c>
      <c r="D5024" t="s">
        <v>57</v>
      </c>
      <c r="E5024">
        <f>YEAR(Table1[[#This Row],[Order Date]])</f>
        <v>2014</v>
      </c>
      <c r="F5024">
        <v>1</v>
      </c>
      <c r="G5024">
        <f>MONTH(Table1[[#This Row],[Order Date]])</f>
        <v>5</v>
      </c>
      <c r="H5024" s="1">
        <v>41773</v>
      </c>
      <c r="I5024">
        <v>57444</v>
      </c>
      <c r="J5024" t="s">
        <v>58</v>
      </c>
      <c r="K5024">
        <v>24</v>
      </c>
      <c r="L5024">
        <v>7.68</v>
      </c>
      <c r="M5024" s="2">
        <v>0.09</v>
      </c>
      <c r="N5024">
        <v>178.92</v>
      </c>
      <c r="O5024">
        <v>6.16</v>
      </c>
      <c r="P5024">
        <v>-56.108499999999999</v>
      </c>
      <c r="Q5024" s="2">
        <v>0.35</v>
      </c>
      <c r="R5024" t="s">
        <v>29</v>
      </c>
      <c r="S5024" t="s">
        <v>30</v>
      </c>
      <c r="T5024" t="s">
        <v>174</v>
      </c>
      <c r="U5024" t="s">
        <v>67</v>
      </c>
      <c r="V5024" t="s">
        <v>52</v>
      </c>
      <c r="W5024">
        <v>8041</v>
      </c>
      <c r="X5024" s="1">
        <v>41774</v>
      </c>
      <c r="Y5024" t="s">
        <v>34</v>
      </c>
      <c r="Z5024" t="e" vm="4">
        <v>#VALUE!</v>
      </c>
      <c r="AA5024">
        <v>90260</v>
      </c>
      <c r="AB5024" t="e" cm="1" vm="2">
        <f t="array" ref="AB5024">_FV(Table1[[#This Row],[State]],"Country/region",TRUE)</f>
        <v>#VALUE!</v>
      </c>
    </row>
    <row r="5025" spans="1:28" x14ac:dyDescent="0.35">
      <c r="A5025" t="s">
        <v>2847</v>
      </c>
      <c r="B5025">
        <v>55</v>
      </c>
      <c r="C5025" t="s">
        <v>2848</v>
      </c>
      <c r="D5025" t="s">
        <v>38</v>
      </c>
      <c r="E5025">
        <f>YEAR(Table1[[#This Row],[Order Date]])</f>
        <v>2014</v>
      </c>
      <c r="F5025">
        <v>1</v>
      </c>
      <c r="G5025">
        <f>MONTH(Table1[[#This Row],[Order Date]])</f>
        <v>5</v>
      </c>
      <c r="H5025" s="1">
        <v>41773</v>
      </c>
      <c r="I5025">
        <v>34215</v>
      </c>
      <c r="J5025" t="s">
        <v>28</v>
      </c>
      <c r="K5025">
        <v>6</v>
      </c>
      <c r="L5025">
        <v>5.34</v>
      </c>
      <c r="M5025" s="2">
        <v>0.02</v>
      </c>
      <c r="N5025">
        <v>35.65</v>
      </c>
      <c r="O5025">
        <v>2.99</v>
      </c>
      <c r="P5025">
        <v>-5.9225000000000003</v>
      </c>
      <c r="Q5025" s="2">
        <v>0.38</v>
      </c>
      <c r="R5025" t="s">
        <v>29</v>
      </c>
      <c r="S5025" t="s">
        <v>30</v>
      </c>
      <c r="T5025" t="s">
        <v>755</v>
      </c>
      <c r="U5025" t="s">
        <v>67</v>
      </c>
      <c r="V5025" t="s">
        <v>68</v>
      </c>
      <c r="W5025">
        <v>4812</v>
      </c>
      <c r="X5025" s="1">
        <v>41774</v>
      </c>
      <c r="Y5025" t="s">
        <v>34</v>
      </c>
      <c r="Z5025" t="e" vm="16">
        <v>#VALUE!</v>
      </c>
      <c r="AA5025">
        <v>60067</v>
      </c>
      <c r="AB5025" t="e" cm="1" vm="2">
        <f t="array" ref="AB5025">_FV(Table1[[#This Row],[State]],"Country/region",TRUE)</f>
        <v>#VALUE!</v>
      </c>
    </row>
    <row r="5026" spans="1:28" x14ac:dyDescent="0.35">
      <c r="A5026" t="s">
        <v>3184</v>
      </c>
      <c r="B5026">
        <v>55</v>
      </c>
      <c r="C5026" t="s">
        <v>2102</v>
      </c>
      <c r="D5026" t="s">
        <v>46</v>
      </c>
      <c r="E5026">
        <f>YEAR(Table1[[#This Row],[Order Date]])</f>
        <v>2014</v>
      </c>
      <c r="F5026">
        <v>1</v>
      </c>
      <c r="G5026">
        <f>MONTH(Table1[[#This Row],[Order Date]])</f>
        <v>5</v>
      </c>
      <c r="H5026" s="1">
        <v>41773</v>
      </c>
      <c r="I5026">
        <v>965</v>
      </c>
      <c r="J5026" t="s">
        <v>47</v>
      </c>
      <c r="K5026">
        <v>42</v>
      </c>
      <c r="L5026">
        <v>280.98</v>
      </c>
      <c r="M5026" s="2">
        <v>7.0000000000000007E-2</v>
      </c>
      <c r="N5026">
        <v>11230.25</v>
      </c>
      <c r="O5026">
        <v>35.67</v>
      </c>
      <c r="P5026">
        <v>-679.04436599999997</v>
      </c>
      <c r="Q5026" s="2">
        <v>0.66</v>
      </c>
      <c r="R5026" t="s">
        <v>48</v>
      </c>
      <c r="S5026" t="s">
        <v>73</v>
      </c>
      <c r="T5026" t="s">
        <v>1535</v>
      </c>
      <c r="U5026" t="s">
        <v>75</v>
      </c>
      <c r="V5026" t="s">
        <v>33</v>
      </c>
      <c r="W5026">
        <v>155</v>
      </c>
      <c r="X5026" s="1">
        <v>41780</v>
      </c>
      <c r="Y5026" t="s">
        <v>53</v>
      </c>
      <c r="Z5026" t="e" vm="22">
        <v>#VALUE!</v>
      </c>
      <c r="AA5026">
        <v>45385</v>
      </c>
      <c r="AB5026" t="e" cm="1" vm="2">
        <f t="array" ref="AB5026">_FV(Table1[[#This Row],[State]],"Country/region",TRUE)</f>
        <v>#VALUE!</v>
      </c>
    </row>
    <row r="5027" spans="1:28" x14ac:dyDescent="0.35">
      <c r="A5027" t="s">
        <v>2914</v>
      </c>
      <c r="B5027">
        <v>55</v>
      </c>
      <c r="C5027" t="s">
        <v>3266</v>
      </c>
      <c r="D5027" t="s">
        <v>27</v>
      </c>
      <c r="E5027">
        <f>YEAR(Table1[[#This Row],[Order Date]])</f>
        <v>2014</v>
      </c>
      <c r="F5027">
        <v>1</v>
      </c>
      <c r="G5027">
        <f>MONTH(Table1[[#This Row],[Order Date]])</f>
        <v>5</v>
      </c>
      <c r="H5027" s="1">
        <v>41773</v>
      </c>
      <c r="I5027">
        <v>39590</v>
      </c>
      <c r="J5027" t="s">
        <v>47</v>
      </c>
      <c r="K5027">
        <v>9</v>
      </c>
      <c r="L5027">
        <v>7.64</v>
      </c>
      <c r="M5027" s="2">
        <v>0</v>
      </c>
      <c r="N5027">
        <v>79.25</v>
      </c>
      <c r="O5027">
        <v>5.83</v>
      </c>
      <c r="P5027">
        <v>-13.25</v>
      </c>
      <c r="Q5027" s="2">
        <v>0.36</v>
      </c>
      <c r="R5027" t="s">
        <v>29</v>
      </c>
      <c r="S5027" t="s">
        <v>59</v>
      </c>
      <c r="T5027" t="s">
        <v>135</v>
      </c>
      <c r="U5027" t="s">
        <v>61</v>
      </c>
      <c r="V5027" t="s">
        <v>68</v>
      </c>
      <c r="W5027">
        <v>5585</v>
      </c>
      <c r="X5027" s="1">
        <v>41780</v>
      </c>
      <c r="Y5027" t="s">
        <v>42</v>
      </c>
      <c r="Z5027" t="e" vm="9">
        <v>#VALUE!</v>
      </c>
      <c r="AA5027">
        <v>68901</v>
      </c>
      <c r="AB5027" t="e" cm="1" vm="2">
        <f t="array" ref="AB5027">_FV(Table1[[#This Row],[State]],"Country/region",TRUE)</f>
        <v>#VALUE!</v>
      </c>
    </row>
    <row r="5028" spans="1:28" x14ac:dyDescent="0.35">
      <c r="A5028" t="s">
        <v>1509</v>
      </c>
      <c r="B5028">
        <v>55</v>
      </c>
      <c r="C5028" t="s">
        <v>1510</v>
      </c>
      <c r="D5028" t="s">
        <v>27</v>
      </c>
      <c r="E5028">
        <f>YEAR(Table1[[#This Row],[Order Date]])</f>
        <v>2014</v>
      </c>
      <c r="F5028">
        <v>1</v>
      </c>
      <c r="G5028">
        <f>MONTH(Table1[[#This Row],[Order Date]])</f>
        <v>5</v>
      </c>
      <c r="H5028" s="1">
        <v>41774</v>
      </c>
      <c r="I5028">
        <v>26887</v>
      </c>
      <c r="J5028" t="s">
        <v>58</v>
      </c>
      <c r="K5028">
        <v>23</v>
      </c>
      <c r="L5028">
        <v>8.0399999999999991</v>
      </c>
      <c r="M5028" s="2">
        <v>7.0000000000000007E-2</v>
      </c>
      <c r="N5028">
        <v>193.84</v>
      </c>
      <c r="O5028">
        <v>8.94</v>
      </c>
      <c r="P5028">
        <v>-117.1045</v>
      </c>
      <c r="Q5028" s="2">
        <v>0.4</v>
      </c>
      <c r="R5028" t="s">
        <v>29</v>
      </c>
      <c r="S5028" t="s">
        <v>30</v>
      </c>
      <c r="T5028" t="s">
        <v>1289</v>
      </c>
      <c r="U5028" t="s">
        <v>67</v>
      </c>
      <c r="V5028" t="s">
        <v>52</v>
      </c>
      <c r="W5028">
        <v>3764</v>
      </c>
      <c r="X5028" s="1">
        <v>41774</v>
      </c>
      <c r="Y5028" t="s">
        <v>42</v>
      </c>
      <c r="Z5028" t="e" vm="45">
        <v>#VALUE!</v>
      </c>
      <c r="AA5028">
        <v>59601</v>
      </c>
      <c r="AB5028" t="e" cm="1" vm="2">
        <f t="array" ref="AB5028">_FV(Table1[[#This Row],[State]],"Country/region",TRUE)</f>
        <v>#VALUE!</v>
      </c>
    </row>
    <row r="5029" spans="1:28" x14ac:dyDescent="0.35">
      <c r="A5029" t="s">
        <v>1507</v>
      </c>
      <c r="B5029">
        <v>55</v>
      </c>
      <c r="C5029" t="s">
        <v>910</v>
      </c>
      <c r="D5029" t="s">
        <v>27</v>
      </c>
      <c r="E5029">
        <f>YEAR(Table1[[#This Row],[Order Date]])</f>
        <v>2014</v>
      </c>
      <c r="F5029">
        <v>1</v>
      </c>
      <c r="G5029">
        <f>MONTH(Table1[[#This Row],[Order Date]])</f>
        <v>5</v>
      </c>
      <c r="H5029" s="1">
        <v>41774</v>
      </c>
      <c r="I5029">
        <v>16450</v>
      </c>
      <c r="J5029" t="s">
        <v>131</v>
      </c>
      <c r="K5029">
        <v>12</v>
      </c>
      <c r="L5029">
        <v>5.98</v>
      </c>
      <c r="M5029" s="2">
        <v>0.03</v>
      </c>
      <c r="N5029">
        <v>73.5</v>
      </c>
      <c r="O5029">
        <v>2.5</v>
      </c>
      <c r="P5029">
        <v>5.71</v>
      </c>
      <c r="Q5029" s="2">
        <v>0.36</v>
      </c>
      <c r="R5029" t="s">
        <v>29</v>
      </c>
      <c r="S5029" t="s">
        <v>30</v>
      </c>
      <c r="T5029" t="s">
        <v>1338</v>
      </c>
      <c r="U5029" t="s">
        <v>267</v>
      </c>
      <c r="V5029" t="s">
        <v>33</v>
      </c>
      <c r="W5029">
        <v>2282</v>
      </c>
      <c r="X5029" s="1">
        <v>41774</v>
      </c>
      <c r="Y5029" t="s">
        <v>34</v>
      </c>
      <c r="Z5029" t="e" vm="1">
        <v>#VALUE!</v>
      </c>
      <c r="AA5029">
        <v>15221</v>
      </c>
      <c r="AB5029" t="e" cm="1" vm="2">
        <f t="array" ref="AB5029">_FV(Table1[[#This Row],[State]],"Country/region",TRUE)</f>
        <v>#VALUE!</v>
      </c>
    </row>
    <row r="5030" spans="1:28" x14ac:dyDescent="0.35">
      <c r="A5030" t="s">
        <v>1509</v>
      </c>
      <c r="B5030">
        <v>55</v>
      </c>
      <c r="C5030" t="s">
        <v>1510</v>
      </c>
      <c r="D5030" t="s">
        <v>27</v>
      </c>
      <c r="E5030">
        <f>YEAR(Table1[[#This Row],[Order Date]])</f>
        <v>2014</v>
      </c>
      <c r="F5030">
        <v>1</v>
      </c>
      <c r="G5030">
        <f>MONTH(Table1[[#This Row],[Order Date]])</f>
        <v>5</v>
      </c>
      <c r="H5030" s="1">
        <v>41774</v>
      </c>
      <c r="I5030">
        <v>26887</v>
      </c>
      <c r="J5030" t="s">
        <v>58</v>
      </c>
      <c r="K5030">
        <v>38</v>
      </c>
      <c r="L5030">
        <v>42.98</v>
      </c>
      <c r="M5030" s="2">
        <v>0.08</v>
      </c>
      <c r="N5030">
        <v>1637.78</v>
      </c>
      <c r="O5030">
        <v>4.62</v>
      </c>
      <c r="P5030">
        <v>461.65</v>
      </c>
      <c r="Q5030" s="2">
        <v>0.56000000000000005</v>
      </c>
      <c r="R5030" t="s">
        <v>29</v>
      </c>
      <c r="S5030" t="s">
        <v>30</v>
      </c>
      <c r="T5030" t="s">
        <v>1243</v>
      </c>
      <c r="U5030" t="s">
        <v>214</v>
      </c>
      <c r="V5030" t="s">
        <v>52</v>
      </c>
      <c r="W5030">
        <v>3763</v>
      </c>
      <c r="X5030" s="1">
        <v>41775</v>
      </c>
      <c r="Y5030" t="s">
        <v>42</v>
      </c>
      <c r="Z5030" t="e" vm="45">
        <v>#VALUE!</v>
      </c>
      <c r="AA5030">
        <v>59601</v>
      </c>
      <c r="AB5030" t="e" cm="1" vm="2">
        <f t="array" ref="AB5030">_FV(Table1[[#This Row],[State]],"Country/region",TRUE)</f>
        <v>#VALUE!</v>
      </c>
    </row>
    <row r="5031" spans="1:28" x14ac:dyDescent="0.35">
      <c r="A5031" t="s">
        <v>1388</v>
      </c>
      <c r="B5031">
        <v>55</v>
      </c>
      <c r="C5031" t="s">
        <v>1389</v>
      </c>
      <c r="D5031" t="s">
        <v>38</v>
      </c>
      <c r="E5031">
        <f>YEAR(Table1[[#This Row],[Order Date]])</f>
        <v>2014</v>
      </c>
      <c r="F5031">
        <v>1</v>
      </c>
      <c r="G5031">
        <f>MONTH(Table1[[#This Row],[Order Date]])</f>
        <v>5</v>
      </c>
      <c r="H5031" s="1">
        <v>41775</v>
      </c>
      <c r="I5031">
        <v>43267</v>
      </c>
      <c r="J5031" t="s">
        <v>58</v>
      </c>
      <c r="K5031">
        <v>17</v>
      </c>
      <c r="L5031">
        <v>76.72</v>
      </c>
      <c r="M5031" s="2">
        <v>0.05</v>
      </c>
      <c r="N5031">
        <v>1368.14</v>
      </c>
      <c r="O5031">
        <v>19.95</v>
      </c>
      <c r="P5031">
        <v>171.26</v>
      </c>
      <c r="Q5031" s="2">
        <v>0.54</v>
      </c>
      <c r="R5031" t="s">
        <v>29</v>
      </c>
      <c r="S5031" t="s">
        <v>40</v>
      </c>
      <c r="T5031" t="s">
        <v>2820</v>
      </c>
      <c r="U5031" t="s">
        <v>214</v>
      </c>
      <c r="V5031" t="s">
        <v>68</v>
      </c>
      <c r="W5031">
        <v>6105</v>
      </c>
      <c r="X5031" s="1">
        <v>41777</v>
      </c>
      <c r="Y5031" t="s">
        <v>42</v>
      </c>
      <c r="Z5031" t="e" vm="16">
        <v>#VALUE!</v>
      </c>
      <c r="AA5031">
        <v>62234</v>
      </c>
      <c r="AB5031" t="e" cm="1" vm="2">
        <f t="array" ref="AB5031">_FV(Table1[[#This Row],[State]],"Country/region",TRUE)</f>
        <v>#VALUE!</v>
      </c>
    </row>
    <row r="5032" spans="1:28" x14ac:dyDescent="0.35">
      <c r="A5032" t="s">
        <v>632</v>
      </c>
      <c r="B5032">
        <v>55</v>
      </c>
      <c r="C5032" t="s">
        <v>1051</v>
      </c>
      <c r="D5032" t="s">
        <v>27</v>
      </c>
      <c r="E5032">
        <f>YEAR(Table1[[#This Row],[Order Date]])</f>
        <v>2014</v>
      </c>
      <c r="F5032">
        <v>1</v>
      </c>
      <c r="G5032">
        <f>MONTH(Table1[[#This Row],[Order Date]])</f>
        <v>5</v>
      </c>
      <c r="H5032" s="1">
        <v>41775</v>
      </c>
      <c r="I5032">
        <v>48544</v>
      </c>
      <c r="J5032" t="s">
        <v>28</v>
      </c>
      <c r="K5032">
        <v>44</v>
      </c>
      <c r="L5032">
        <v>20.99</v>
      </c>
      <c r="M5032" s="2">
        <v>0.01</v>
      </c>
      <c r="N5032">
        <v>831.58050000000003</v>
      </c>
      <c r="O5032">
        <v>0.99</v>
      </c>
      <c r="P5032">
        <v>273.05099999999999</v>
      </c>
      <c r="Q5032" s="2">
        <v>0.56999999999999995</v>
      </c>
      <c r="R5032" t="s">
        <v>96</v>
      </c>
      <c r="S5032" t="s">
        <v>59</v>
      </c>
      <c r="T5032" t="s">
        <v>1539</v>
      </c>
      <c r="U5032" t="s">
        <v>105</v>
      </c>
      <c r="V5032" t="s">
        <v>76</v>
      </c>
      <c r="W5032">
        <v>6818</v>
      </c>
      <c r="X5032" s="1">
        <v>41777</v>
      </c>
      <c r="Y5032" t="s">
        <v>34</v>
      </c>
      <c r="Z5032" t="e" vm="34">
        <v>#VALUE!</v>
      </c>
      <c r="AA5032">
        <v>38701</v>
      </c>
      <c r="AB5032" t="e" cm="1" vm="2">
        <f t="array" ref="AB5032">_FV(Table1[[#This Row],[State]],"Country/region",TRUE)</f>
        <v>#VALUE!</v>
      </c>
    </row>
    <row r="5033" spans="1:28" x14ac:dyDescent="0.35">
      <c r="A5033" t="s">
        <v>2248</v>
      </c>
      <c r="B5033">
        <v>55</v>
      </c>
      <c r="C5033" t="s">
        <v>863</v>
      </c>
      <c r="D5033" t="s">
        <v>38</v>
      </c>
      <c r="E5033">
        <f>YEAR(Table1[[#This Row],[Order Date]])</f>
        <v>2014</v>
      </c>
      <c r="F5033">
        <v>1</v>
      </c>
      <c r="G5033">
        <f>MONTH(Table1[[#This Row],[Order Date]])</f>
        <v>5</v>
      </c>
      <c r="H5033" s="1">
        <v>41776</v>
      </c>
      <c r="I5033">
        <v>14951</v>
      </c>
      <c r="J5033" t="s">
        <v>131</v>
      </c>
      <c r="K5033">
        <v>26</v>
      </c>
      <c r="L5033">
        <v>2.6</v>
      </c>
      <c r="M5033" s="2">
        <v>0.08</v>
      </c>
      <c r="N5033">
        <v>65.209999999999994</v>
      </c>
      <c r="O5033">
        <v>2.4</v>
      </c>
      <c r="P5033">
        <v>-41.6</v>
      </c>
      <c r="Q5033" s="2">
        <v>0.57999999999999996</v>
      </c>
      <c r="R5033" t="s">
        <v>29</v>
      </c>
      <c r="S5033" t="s">
        <v>59</v>
      </c>
      <c r="T5033" t="s">
        <v>238</v>
      </c>
      <c r="U5033" t="s">
        <v>88</v>
      </c>
      <c r="V5033" t="s">
        <v>76</v>
      </c>
      <c r="W5033">
        <v>2090</v>
      </c>
      <c r="X5033" s="1">
        <v>41776</v>
      </c>
      <c r="Y5033" t="s">
        <v>34</v>
      </c>
      <c r="Z5033" t="e" vm="47">
        <v>#VALUE!</v>
      </c>
      <c r="AA5033">
        <v>27502</v>
      </c>
      <c r="AB5033" t="e" cm="1" vm="2">
        <f t="array" ref="AB5033">_FV(Table1[[#This Row],[State]],"Country/region",TRUE)</f>
        <v>#VALUE!</v>
      </c>
    </row>
    <row r="5034" spans="1:28" x14ac:dyDescent="0.35">
      <c r="A5034" t="s">
        <v>1563</v>
      </c>
      <c r="B5034">
        <v>55</v>
      </c>
      <c r="C5034" t="s">
        <v>2375</v>
      </c>
      <c r="D5034" t="s">
        <v>57</v>
      </c>
      <c r="E5034">
        <f>YEAR(Table1[[#This Row],[Order Date]])</f>
        <v>2014</v>
      </c>
      <c r="F5034">
        <v>1</v>
      </c>
      <c r="G5034">
        <f>MONTH(Table1[[#This Row],[Order Date]])</f>
        <v>5</v>
      </c>
      <c r="H5034" s="1">
        <v>41776</v>
      </c>
      <c r="I5034">
        <v>8995</v>
      </c>
      <c r="J5034" t="s">
        <v>28</v>
      </c>
      <c r="K5034">
        <v>35</v>
      </c>
      <c r="L5034">
        <v>102.3</v>
      </c>
      <c r="M5034" s="2">
        <v>0.08</v>
      </c>
      <c r="N5034">
        <v>3389.93</v>
      </c>
      <c r="O5034">
        <v>21.26</v>
      </c>
      <c r="P5034">
        <v>737.94</v>
      </c>
      <c r="Q5034" s="2">
        <v>0.59</v>
      </c>
      <c r="R5034" t="s">
        <v>48</v>
      </c>
      <c r="S5034" t="s">
        <v>40</v>
      </c>
      <c r="T5034" t="s">
        <v>2910</v>
      </c>
      <c r="U5034" t="s">
        <v>82</v>
      </c>
      <c r="V5034" t="s">
        <v>68</v>
      </c>
      <c r="W5034">
        <v>1228</v>
      </c>
      <c r="X5034" s="1">
        <v>41777</v>
      </c>
      <c r="Y5034" t="s">
        <v>42</v>
      </c>
      <c r="Z5034" t="e" vm="16">
        <v>#VALUE!</v>
      </c>
      <c r="AA5034">
        <v>62223</v>
      </c>
      <c r="AB5034" t="e" cm="1" vm="2">
        <f t="array" ref="AB5034">_FV(Table1[[#This Row],[State]],"Country/region",TRUE)</f>
        <v>#VALUE!</v>
      </c>
    </row>
    <row r="5035" spans="1:28" x14ac:dyDescent="0.35">
      <c r="A5035" t="s">
        <v>2374</v>
      </c>
      <c r="B5035">
        <v>55</v>
      </c>
      <c r="C5035" t="s">
        <v>2375</v>
      </c>
      <c r="D5035" t="s">
        <v>57</v>
      </c>
      <c r="E5035">
        <f>YEAR(Table1[[#This Row],[Order Date]])</f>
        <v>2014</v>
      </c>
      <c r="F5035">
        <v>1</v>
      </c>
      <c r="G5035">
        <f>MONTH(Table1[[#This Row],[Order Date]])</f>
        <v>5</v>
      </c>
      <c r="H5035" s="1">
        <v>41776</v>
      </c>
      <c r="I5035">
        <v>8995</v>
      </c>
      <c r="J5035" t="s">
        <v>28</v>
      </c>
      <c r="K5035">
        <v>5</v>
      </c>
      <c r="L5035">
        <v>1.88</v>
      </c>
      <c r="M5035" s="2">
        <v>0.08</v>
      </c>
      <c r="N5035">
        <v>24.16</v>
      </c>
      <c r="O5035">
        <v>1.49</v>
      </c>
      <c r="P5035">
        <v>8.0495000000000001</v>
      </c>
      <c r="Q5035" s="2">
        <v>0.37</v>
      </c>
      <c r="R5035" t="s">
        <v>29</v>
      </c>
      <c r="S5035" t="s">
        <v>30</v>
      </c>
      <c r="T5035" t="s">
        <v>1294</v>
      </c>
      <c r="U5035" t="s">
        <v>67</v>
      </c>
      <c r="V5035" t="s">
        <v>68</v>
      </c>
      <c r="W5035">
        <v>1226</v>
      </c>
      <c r="X5035" s="1">
        <v>41777</v>
      </c>
      <c r="Y5035" t="s">
        <v>42</v>
      </c>
      <c r="Z5035" t="e" vm="16">
        <v>#VALUE!</v>
      </c>
      <c r="AA5035">
        <v>60510</v>
      </c>
      <c r="AB5035" t="e" cm="1" vm="2">
        <f t="array" ref="AB5035">_FV(Table1[[#This Row],[State]],"Country/region",TRUE)</f>
        <v>#VALUE!</v>
      </c>
    </row>
    <row r="5036" spans="1:28" x14ac:dyDescent="0.35">
      <c r="A5036" t="s">
        <v>2374</v>
      </c>
      <c r="B5036">
        <v>55</v>
      </c>
      <c r="C5036" t="s">
        <v>2375</v>
      </c>
      <c r="D5036" t="s">
        <v>57</v>
      </c>
      <c r="E5036">
        <f>YEAR(Table1[[#This Row],[Order Date]])</f>
        <v>2014</v>
      </c>
      <c r="F5036">
        <v>1</v>
      </c>
      <c r="G5036">
        <f>MONTH(Table1[[#This Row],[Order Date]])</f>
        <v>5</v>
      </c>
      <c r="H5036" s="1">
        <v>41776</v>
      </c>
      <c r="I5036">
        <v>8995</v>
      </c>
      <c r="J5036" t="s">
        <v>28</v>
      </c>
      <c r="K5036">
        <v>41</v>
      </c>
      <c r="L5036">
        <v>6.48</v>
      </c>
      <c r="M5036" s="2">
        <v>0.1</v>
      </c>
      <c r="N5036">
        <v>270.83999999999997</v>
      </c>
      <c r="O5036">
        <v>5.86</v>
      </c>
      <c r="P5036">
        <v>-78.02</v>
      </c>
      <c r="Q5036" s="2">
        <v>0.36</v>
      </c>
      <c r="R5036" t="s">
        <v>29</v>
      </c>
      <c r="S5036" t="s">
        <v>30</v>
      </c>
      <c r="T5036" t="s">
        <v>3345</v>
      </c>
      <c r="U5036" t="s">
        <v>61</v>
      </c>
      <c r="V5036" t="s">
        <v>68</v>
      </c>
      <c r="W5036">
        <v>1227</v>
      </c>
      <c r="X5036" s="1">
        <v>41777</v>
      </c>
      <c r="Y5036" t="s">
        <v>42</v>
      </c>
      <c r="Z5036" t="e" vm="16">
        <v>#VALUE!</v>
      </c>
      <c r="AA5036">
        <v>60510</v>
      </c>
      <c r="AB5036" t="e" cm="1" vm="2">
        <f t="array" ref="AB5036">_FV(Table1[[#This Row],[State]],"Country/region",TRUE)</f>
        <v>#VALUE!</v>
      </c>
    </row>
    <row r="5037" spans="1:28" x14ac:dyDescent="0.35">
      <c r="A5037" t="s">
        <v>1563</v>
      </c>
      <c r="B5037">
        <v>55</v>
      </c>
      <c r="C5037" t="s">
        <v>2375</v>
      </c>
      <c r="D5037" t="s">
        <v>57</v>
      </c>
      <c r="E5037">
        <f>YEAR(Table1[[#This Row],[Order Date]])</f>
        <v>2014</v>
      </c>
      <c r="F5037">
        <v>1</v>
      </c>
      <c r="G5037">
        <f>MONTH(Table1[[#This Row],[Order Date]])</f>
        <v>5</v>
      </c>
      <c r="H5037" s="1">
        <v>41776</v>
      </c>
      <c r="I5037">
        <v>8995</v>
      </c>
      <c r="J5037" t="s">
        <v>28</v>
      </c>
      <c r="K5037">
        <v>42</v>
      </c>
      <c r="L5037">
        <v>6.48</v>
      </c>
      <c r="M5037" s="2">
        <v>7.0000000000000007E-2</v>
      </c>
      <c r="N5037">
        <v>266.36</v>
      </c>
      <c r="O5037">
        <v>8.19</v>
      </c>
      <c r="P5037">
        <v>-191.28</v>
      </c>
      <c r="Q5037" s="2">
        <v>0.37</v>
      </c>
      <c r="R5037" t="s">
        <v>29</v>
      </c>
      <c r="S5037" t="s">
        <v>30</v>
      </c>
      <c r="T5037" t="s">
        <v>712</v>
      </c>
      <c r="U5037" t="s">
        <v>61</v>
      </c>
      <c r="V5037" t="s">
        <v>68</v>
      </c>
      <c r="W5037">
        <v>1229</v>
      </c>
      <c r="X5037" s="1">
        <v>41777</v>
      </c>
      <c r="Y5037" t="s">
        <v>34</v>
      </c>
      <c r="Z5037" t="e" vm="16">
        <v>#VALUE!</v>
      </c>
      <c r="AA5037">
        <v>62223</v>
      </c>
      <c r="AB5037" t="e" cm="1" vm="2">
        <f t="array" ref="AB5037">_FV(Table1[[#This Row],[State]],"Country/region",TRUE)</f>
        <v>#VALUE!</v>
      </c>
    </row>
    <row r="5038" spans="1:28" x14ac:dyDescent="0.35">
      <c r="A5038" t="s">
        <v>1563</v>
      </c>
      <c r="B5038">
        <v>55</v>
      </c>
      <c r="C5038" t="s">
        <v>2375</v>
      </c>
      <c r="D5038" t="s">
        <v>57</v>
      </c>
      <c r="E5038">
        <f>YEAR(Table1[[#This Row],[Order Date]])</f>
        <v>2014</v>
      </c>
      <c r="F5038">
        <v>1</v>
      </c>
      <c r="G5038">
        <f>MONTH(Table1[[#This Row],[Order Date]])</f>
        <v>5</v>
      </c>
      <c r="H5038" s="1">
        <v>41776</v>
      </c>
      <c r="I5038">
        <v>8995</v>
      </c>
      <c r="J5038" t="s">
        <v>28</v>
      </c>
      <c r="K5038">
        <v>46</v>
      </c>
      <c r="L5038">
        <v>1.89</v>
      </c>
      <c r="M5038" s="2">
        <v>0.01</v>
      </c>
      <c r="N5038">
        <v>89.41</v>
      </c>
      <c r="O5038">
        <v>0.76</v>
      </c>
      <c r="P5038">
        <v>-21.49</v>
      </c>
      <c r="Q5038" s="2">
        <v>0.83</v>
      </c>
      <c r="R5038" t="s">
        <v>29</v>
      </c>
      <c r="S5038" t="s">
        <v>59</v>
      </c>
      <c r="T5038" t="s">
        <v>2489</v>
      </c>
      <c r="U5038" t="s">
        <v>232</v>
      </c>
      <c r="V5038" t="s">
        <v>68</v>
      </c>
      <c r="W5038">
        <v>1230</v>
      </c>
      <c r="X5038" s="1">
        <v>41778</v>
      </c>
      <c r="Y5038" t="s">
        <v>34</v>
      </c>
      <c r="Z5038" t="e" vm="16">
        <v>#VALUE!</v>
      </c>
      <c r="AA5038">
        <v>62223</v>
      </c>
      <c r="AB5038" t="e" cm="1" vm="2">
        <f t="array" ref="AB5038">_FV(Table1[[#This Row],[State]],"Country/region",TRUE)</f>
        <v>#VALUE!</v>
      </c>
    </row>
    <row r="5039" spans="1:28" x14ac:dyDescent="0.35">
      <c r="A5039" t="s">
        <v>2248</v>
      </c>
      <c r="B5039">
        <v>55</v>
      </c>
      <c r="C5039" t="s">
        <v>863</v>
      </c>
      <c r="D5039" t="s">
        <v>38</v>
      </c>
      <c r="E5039">
        <f>YEAR(Table1[[#This Row],[Order Date]])</f>
        <v>2014</v>
      </c>
      <c r="F5039">
        <v>1</v>
      </c>
      <c r="G5039">
        <f>MONTH(Table1[[#This Row],[Order Date]])</f>
        <v>5</v>
      </c>
      <c r="H5039" s="1">
        <v>41776</v>
      </c>
      <c r="I5039">
        <v>14951</v>
      </c>
      <c r="J5039" t="s">
        <v>131</v>
      </c>
      <c r="K5039">
        <v>34</v>
      </c>
      <c r="L5039">
        <v>80.98</v>
      </c>
      <c r="M5039" s="2">
        <v>0.02</v>
      </c>
      <c r="N5039">
        <v>2779.2</v>
      </c>
      <c r="O5039">
        <v>7.18</v>
      </c>
      <c r="P5039">
        <v>889.57</v>
      </c>
      <c r="Q5039" s="2">
        <v>0.48</v>
      </c>
      <c r="R5039" t="s">
        <v>96</v>
      </c>
      <c r="S5039" t="s">
        <v>30</v>
      </c>
      <c r="T5039" t="s">
        <v>2030</v>
      </c>
      <c r="U5039" t="s">
        <v>102</v>
      </c>
      <c r="V5039" t="s">
        <v>76</v>
      </c>
      <c r="W5039">
        <v>2089</v>
      </c>
      <c r="X5039" s="1">
        <v>41778</v>
      </c>
      <c r="Y5039" t="s">
        <v>34</v>
      </c>
      <c r="Z5039" t="e" vm="47">
        <v>#VALUE!</v>
      </c>
      <c r="AA5039">
        <v>27502</v>
      </c>
      <c r="AB5039" t="e" cm="1" vm="2">
        <f t="array" ref="AB5039">_FV(Table1[[#This Row],[State]],"Country/region",TRUE)</f>
        <v>#VALUE!</v>
      </c>
    </row>
    <row r="5040" spans="1:28" x14ac:dyDescent="0.35">
      <c r="A5040" t="s">
        <v>2879</v>
      </c>
      <c r="B5040">
        <v>55</v>
      </c>
      <c r="C5040" t="s">
        <v>881</v>
      </c>
      <c r="D5040" t="s">
        <v>46</v>
      </c>
      <c r="E5040">
        <f>YEAR(Table1[[#This Row],[Order Date]])</f>
        <v>2014</v>
      </c>
      <c r="F5040">
        <v>1</v>
      </c>
      <c r="G5040">
        <f>MONTH(Table1[[#This Row],[Order Date]])</f>
        <v>5</v>
      </c>
      <c r="H5040" s="1">
        <v>41776</v>
      </c>
      <c r="I5040">
        <v>51938</v>
      </c>
      <c r="J5040" t="s">
        <v>47</v>
      </c>
      <c r="K5040">
        <v>5</v>
      </c>
      <c r="L5040">
        <v>125.99</v>
      </c>
      <c r="M5040" s="2">
        <v>0.06</v>
      </c>
      <c r="N5040">
        <v>503.32749999999999</v>
      </c>
      <c r="O5040">
        <v>5.63</v>
      </c>
      <c r="P5040">
        <v>-488.31200000000001</v>
      </c>
      <c r="Q5040" s="2">
        <v>0.6</v>
      </c>
      <c r="R5040" t="s">
        <v>96</v>
      </c>
      <c r="S5040" t="s">
        <v>30</v>
      </c>
      <c r="T5040">
        <v>8290</v>
      </c>
      <c r="U5040" t="s">
        <v>105</v>
      </c>
      <c r="V5040" t="s">
        <v>68</v>
      </c>
      <c r="W5040">
        <v>7277</v>
      </c>
      <c r="X5040" s="1">
        <v>41780</v>
      </c>
      <c r="Y5040" t="s">
        <v>34</v>
      </c>
      <c r="Z5040" t="e" vm="16">
        <v>#VALUE!</v>
      </c>
      <c r="AA5040">
        <v>60007</v>
      </c>
      <c r="AB5040" t="e" cm="1" vm="2">
        <f t="array" ref="AB5040">_FV(Table1[[#This Row],[State]],"Country/region",TRUE)</f>
        <v>#VALUE!</v>
      </c>
    </row>
    <row r="5041" spans="1:28" x14ac:dyDescent="0.35">
      <c r="A5041" t="s">
        <v>728</v>
      </c>
      <c r="B5041">
        <v>55</v>
      </c>
      <c r="C5041" t="s">
        <v>729</v>
      </c>
      <c r="D5041" t="s">
        <v>57</v>
      </c>
      <c r="E5041">
        <f>YEAR(Table1[[#This Row],[Order Date]])</f>
        <v>2014</v>
      </c>
      <c r="F5041">
        <v>1</v>
      </c>
      <c r="G5041">
        <f>MONTH(Table1[[#This Row],[Order Date]])</f>
        <v>5</v>
      </c>
      <c r="H5041" s="1">
        <v>41777</v>
      </c>
      <c r="I5041">
        <v>1317</v>
      </c>
      <c r="J5041" t="s">
        <v>28</v>
      </c>
      <c r="K5041">
        <v>40</v>
      </c>
      <c r="L5041">
        <v>4.9800000000000004</v>
      </c>
      <c r="M5041" s="2">
        <v>0.08</v>
      </c>
      <c r="N5041">
        <v>192.54</v>
      </c>
      <c r="O5041">
        <v>7.44</v>
      </c>
      <c r="P5041">
        <v>-186.73</v>
      </c>
      <c r="Q5041" s="2">
        <v>0.36</v>
      </c>
      <c r="R5041" t="s">
        <v>29</v>
      </c>
      <c r="S5041" t="s">
        <v>30</v>
      </c>
      <c r="T5041" t="s">
        <v>1419</v>
      </c>
      <c r="U5041" t="s">
        <v>61</v>
      </c>
      <c r="V5041" t="s">
        <v>76</v>
      </c>
      <c r="W5041">
        <v>201</v>
      </c>
      <c r="X5041" s="1">
        <v>41778</v>
      </c>
      <c r="Y5041" t="s">
        <v>34</v>
      </c>
      <c r="Z5041" t="e" vm="47">
        <v>#VALUE!</v>
      </c>
      <c r="AA5041">
        <v>28314</v>
      </c>
      <c r="AB5041" t="e" cm="1" vm="2">
        <f t="array" ref="AB5041">_FV(Table1[[#This Row],[State]],"Country/region",TRUE)</f>
        <v>#VALUE!</v>
      </c>
    </row>
    <row r="5042" spans="1:28" x14ac:dyDescent="0.35">
      <c r="A5042" t="s">
        <v>728</v>
      </c>
      <c r="B5042">
        <v>55</v>
      </c>
      <c r="C5042" t="s">
        <v>729</v>
      </c>
      <c r="D5042" t="s">
        <v>57</v>
      </c>
      <c r="E5042">
        <f>YEAR(Table1[[#This Row],[Order Date]])</f>
        <v>2014</v>
      </c>
      <c r="F5042">
        <v>1</v>
      </c>
      <c r="G5042">
        <f>MONTH(Table1[[#This Row],[Order Date]])</f>
        <v>5</v>
      </c>
      <c r="H5042" s="1">
        <v>41777</v>
      </c>
      <c r="I5042">
        <v>1317</v>
      </c>
      <c r="J5042" t="s">
        <v>28</v>
      </c>
      <c r="K5042">
        <v>44</v>
      </c>
      <c r="L5042">
        <v>11.7</v>
      </c>
      <c r="M5042" s="2">
        <v>0.06</v>
      </c>
      <c r="N5042">
        <v>523.41999999999996</v>
      </c>
      <c r="O5042">
        <v>5.63</v>
      </c>
      <c r="P5042">
        <v>39.423000000000002</v>
      </c>
      <c r="Q5042" s="2">
        <v>0.4</v>
      </c>
      <c r="R5042" t="s">
        <v>29</v>
      </c>
      <c r="S5042" t="s">
        <v>30</v>
      </c>
      <c r="T5042" t="s">
        <v>1420</v>
      </c>
      <c r="U5042" t="s">
        <v>67</v>
      </c>
      <c r="V5042" t="s">
        <v>76</v>
      </c>
      <c r="W5042">
        <v>200</v>
      </c>
      <c r="X5042" s="1">
        <v>41779</v>
      </c>
      <c r="Y5042" t="s">
        <v>34</v>
      </c>
      <c r="Z5042" t="e" vm="47">
        <v>#VALUE!</v>
      </c>
      <c r="AA5042">
        <v>28314</v>
      </c>
      <c r="AB5042" t="e" cm="1" vm="2">
        <f t="array" ref="AB5042">_FV(Table1[[#This Row],[State]],"Country/region",TRUE)</f>
        <v>#VALUE!</v>
      </c>
    </row>
    <row r="5043" spans="1:28" x14ac:dyDescent="0.35">
      <c r="A5043" t="s">
        <v>728</v>
      </c>
      <c r="B5043">
        <v>55</v>
      </c>
      <c r="C5043" t="s">
        <v>729</v>
      </c>
      <c r="D5043" t="s">
        <v>57</v>
      </c>
      <c r="E5043">
        <f>YEAR(Table1[[#This Row],[Order Date]])</f>
        <v>2014</v>
      </c>
      <c r="F5043">
        <v>1</v>
      </c>
      <c r="G5043">
        <f>MONTH(Table1[[#This Row],[Order Date]])</f>
        <v>5</v>
      </c>
      <c r="H5043" s="1">
        <v>41777</v>
      </c>
      <c r="I5043">
        <v>1317</v>
      </c>
      <c r="J5043" t="s">
        <v>28</v>
      </c>
      <c r="K5043">
        <v>29</v>
      </c>
      <c r="L5043">
        <v>5.28</v>
      </c>
      <c r="M5043" s="2">
        <v>0.06</v>
      </c>
      <c r="N5043">
        <v>156.69999999999999</v>
      </c>
      <c r="O5043">
        <v>5.57</v>
      </c>
      <c r="P5043">
        <v>-76.64</v>
      </c>
      <c r="Q5043" s="2">
        <v>0.4</v>
      </c>
      <c r="R5043" t="s">
        <v>29</v>
      </c>
      <c r="S5043" t="s">
        <v>30</v>
      </c>
      <c r="T5043" t="s">
        <v>2730</v>
      </c>
      <c r="U5043" t="s">
        <v>61</v>
      </c>
      <c r="V5043" t="s">
        <v>76</v>
      </c>
      <c r="W5043">
        <v>202</v>
      </c>
      <c r="X5043" s="1">
        <v>41779</v>
      </c>
      <c r="Y5043" t="s">
        <v>34</v>
      </c>
      <c r="Z5043" t="e" vm="47">
        <v>#VALUE!</v>
      </c>
      <c r="AA5043">
        <v>28314</v>
      </c>
      <c r="AB5043" t="e" cm="1" vm="2">
        <f t="array" ref="AB5043">_FV(Table1[[#This Row],[State]],"Country/region",TRUE)</f>
        <v>#VALUE!</v>
      </c>
    </row>
    <row r="5044" spans="1:28" x14ac:dyDescent="0.35">
      <c r="A5044" t="s">
        <v>1730</v>
      </c>
      <c r="B5044">
        <v>55</v>
      </c>
      <c r="C5044" t="s">
        <v>2690</v>
      </c>
      <c r="D5044" t="s">
        <v>38</v>
      </c>
      <c r="E5044">
        <f>YEAR(Table1[[#This Row],[Order Date]])</f>
        <v>2014</v>
      </c>
      <c r="F5044">
        <v>1</v>
      </c>
      <c r="G5044">
        <f>MONTH(Table1[[#This Row],[Order Date]])</f>
        <v>5</v>
      </c>
      <c r="H5044" s="1">
        <v>41778</v>
      </c>
      <c r="I5044">
        <v>512</v>
      </c>
      <c r="J5044" t="s">
        <v>47</v>
      </c>
      <c r="K5044">
        <v>6</v>
      </c>
      <c r="L5044">
        <v>218.08</v>
      </c>
      <c r="M5044" s="2">
        <v>0.06</v>
      </c>
      <c r="N5044">
        <v>1309.53</v>
      </c>
      <c r="O5044">
        <v>18.059999999999999</v>
      </c>
      <c r="P5044">
        <v>19.18</v>
      </c>
      <c r="Q5044" s="2">
        <v>0.56999999999999995</v>
      </c>
      <c r="R5044" t="s">
        <v>48</v>
      </c>
      <c r="S5044" t="s">
        <v>40</v>
      </c>
      <c r="T5044" t="s">
        <v>1564</v>
      </c>
      <c r="U5044" t="s">
        <v>51</v>
      </c>
      <c r="V5044" t="s">
        <v>76</v>
      </c>
      <c r="W5044">
        <v>82</v>
      </c>
      <c r="X5044" s="1">
        <v>41778</v>
      </c>
      <c r="Y5044" t="s">
        <v>34</v>
      </c>
      <c r="Z5044" t="e" vm="44">
        <v>#VALUE!</v>
      </c>
      <c r="AA5044">
        <v>30344</v>
      </c>
      <c r="AB5044" t="e" cm="1" vm="2">
        <f t="array" ref="AB5044">_FV(Table1[[#This Row],[State]],"Country/region",TRUE)</f>
        <v>#VALUE!</v>
      </c>
    </row>
    <row r="5045" spans="1:28" x14ac:dyDescent="0.35">
      <c r="A5045" t="s">
        <v>2913</v>
      </c>
      <c r="B5045">
        <v>55</v>
      </c>
      <c r="C5045" t="s">
        <v>2131</v>
      </c>
      <c r="D5045" t="s">
        <v>46</v>
      </c>
      <c r="E5045">
        <f>YEAR(Table1[[#This Row],[Order Date]])</f>
        <v>2014</v>
      </c>
      <c r="F5045">
        <v>1</v>
      </c>
      <c r="G5045">
        <f>MONTH(Table1[[#This Row],[Order Date]])</f>
        <v>5</v>
      </c>
      <c r="H5045" s="1">
        <v>41778</v>
      </c>
      <c r="I5045">
        <v>31687</v>
      </c>
      <c r="J5045" t="s">
        <v>28</v>
      </c>
      <c r="K5045">
        <v>44</v>
      </c>
      <c r="L5045">
        <v>2.78</v>
      </c>
      <c r="M5045" s="2">
        <v>7.0000000000000007E-2</v>
      </c>
      <c r="N5045">
        <v>123.06</v>
      </c>
      <c r="O5045">
        <v>1.34</v>
      </c>
      <c r="P5045">
        <v>3.5</v>
      </c>
      <c r="Q5045" s="2">
        <v>0.45</v>
      </c>
      <c r="R5045" t="s">
        <v>29</v>
      </c>
      <c r="S5045" t="s">
        <v>59</v>
      </c>
      <c r="T5045" t="s">
        <v>1804</v>
      </c>
      <c r="U5045" t="s">
        <v>88</v>
      </c>
      <c r="V5045" t="s">
        <v>76</v>
      </c>
      <c r="W5045">
        <v>4448</v>
      </c>
      <c r="X5045" s="1">
        <v>41778</v>
      </c>
      <c r="Y5045" t="s">
        <v>34</v>
      </c>
      <c r="Z5045" t="e" vm="31">
        <v>#VALUE!</v>
      </c>
      <c r="AA5045">
        <v>38109</v>
      </c>
      <c r="AB5045" t="e" cm="1" vm="2">
        <f t="array" ref="AB5045">_FV(Table1[[#This Row],[State]],"Country/region",TRUE)</f>
        <v>#VALUE!</v>
      </c>
    </row>
    <row r="5046" spans="1:28" x14ac:dyDescent="0.35">
      <c r="A5046" t="s">
        <v>1730</v>
      </c>
      <c r="B5046">
        <v>55</v>
      </c>
      <c r="C5046" t="s">
        <v>2690</v>
      </c>
      <c r="D5046" t="s">
        <v>38</v>
      </c>
      <c r="E5046">
        <f>YEAR(Table1[[#This Row],[Order Date]])</f>
        <v>2014</v>
      </c>
      <c r="F5046">
        <v>1</v>
      </c>
      <c r="G5046">
        <f>MONTH(Table1[[#This Row],[Order Date]])</f>
        <v>5</v>
      </c>
      <c r="H5046" s="1">
        <v>41778</v>
      </c>
      <c r="I5046">
        <v>512</v>
      </c>
      <c r="J5046" t="s">
        <v>47</v>
      </c>
      <c r="K5046">
        <v>48</v>
      </c>
      <c r="L5046">
        <v>15.42</v>
      </c>
      <c r="M5046" s="2">
        <v>0.01</v>
      </c>
      <c r="N5046">
        <v>806.37</v>
      </c>
      <c r="O5046">
        <v>10.68</v>
      </c>
      <c r="P5046">
        <v>-166.4</v>
      </c>
      <c r="Q5046" s="2">
        <v>0.57999999999999996</v>
      </c>
      <c r="R5046" t="s">
        <v>29</v>
      </c>
      <c r="S5046" t="s">
        <v>30</v>
      </c>
      <c r="T5046" t="s">
        <v>1352</v>
      </c>
      <c r="U5046" t="s">
        <v>32</v>
      </c>
      <c r="V5046" t="s">
        <v>76</v>
      </c>
      <c r="W5046">
        <v>83</v>
      </c>
      <c r="X5046" s="1">
        <v>41780</v>
      </c>
      <c r="Y5046" t="s">
        <v>42</v>
      </c>
      <c r="Z5046" t="e" vm="44">
        <v>#VALUE!</v>
      </c>
      <c r="AA5046">
        <v>30344</v>
      </c>
      <c r="AB5046" t="e" cm="1" vm="2">
        <f t="array" ref="AB5046">_FV(Table1[[#This Row],[State]],"Country/region",TRUE)</f>
        <v>#VALUE!</v>
      </c>
    </row>
    <row r="5047" spans="1:28" x14ac:dyDescent="0.35">
      <c r="A5047" t="s">
        <v>690</v>
      </c>
      <c r="B5047">
        <v>55</v>
      </c>
      <c r="C5047" t="s">
        <v>1533</v>
      </c>
      <c r="D5047" t="s">
        <v>46</v>
      </c>
      <c r="E5047">
        <f>YEAR(Table1[[#This Row],[Order Date]])</f>
        <v>2014</v>
      </c>
      <c r="F5047">
        <v>1</v>
      </c>
      <c r="G5047">
        <f>MONTH(Table1[[#This Row],[Order Date]])</f>
        <v>5</v>
      </c>
      <c r="H5047" s="1">
        <v>41778</v>
      </c>
      <c r="I5047">
        <v>964</v>
      </c>
      <c r="J5047" t="s">
        <v>131</v>
      </c>
      <c r="K5047">
        <v>50</v>
      </c>
      <c r="L5047">
        <v>5.98</v>
      </c>
      <c r="M5047" s="2">
        <v>0.02</v>
      </c>
      <c r="N5047">
        <v>315.02</v>
      </c>
      <c r="O5047">
        <v>1.49</v>
      </c>
      <c r="P5047">
        <v>95.157499999999999</v>
      </c>
      <c r="Q5047" s="2">
        <v>0.39</v>
      </c>
      <c r="R5047" t="s">
        <v>29</v>
      </c>
      <c r="S5047" t="s">
        <v>30</v>
      </c>
      <c r="T5047" t="s">
        <v>1749</v>
      </c>
      <c r="U5047" t="s">
        <v>67</v>
      </c>
      <c r="V5047" t="s">
        <v>33</v>
      </c>
      <c r="W5047">
        <v>153</v>
      </c>
      <c r="X5047" s="1">
        <v>41780</v>
      </c>
      <c r="Y5047" t="s">
        <v>34</v>
      </c>
      <c r="Z5047" t="e" vm="48">
        <v>#VALUE!</v>
      </c>
      <c r="AA5047">
        <v>3301</v>
      </c>
      <c r="AB5047" t="e" cm="1" vm="2">
        <f t="array" ref="AB5047">_FV(Table1[[#This Row],[State]],"Country/region",TRUE)</f>
        <v>#VALUE!</v>
      </c>
    </row>
    <row r="5048" spans="1:28" x14ac:dyDescent="0.35">
      <c r="A5048" t="s">
        <v>3366</v>
      </c>
      <c r="B5048">
        <v>55</v>
      </c>
      <c r="C5048" t="s">
        <v>1533</v>
      </c>
      <c r="D5048" t="s">
        <v>46</v>
      </c>
      <c r="E5048">
        <f>YEAR(Table1[[#This Row],[Order Date]])</f>
        <v>2014</v>
      </c>
      <c r="F5048">
        <v>1</v>
      </c>
      <c r="G5048">
        <f>MONTH(Table1[[#This Row],[Order Date]])</f>
        <v>5</v>
      </c>
      <c r="H5048" s="1">
        <v>41778</v>
      </c>
      <c r="I5048">
        <v>964</v>
      </c>
      <c r="J5048" t="s">
        <v>131</v>
      </c>
      <c r="K5048">
        <v>4</v>
      </c>
      <c r="L5048">
        <v>9.93</v>
      </c>
      <c r="M5048" s="2">
        <v>0.02</v>
      </c>
      <c r="N5048">
        <v>40.020000000000003</v>
      </c>
      <c r="O5048">
        <v>1.0900000000000001</v>
      </c>
      <c r="P5048">
        <v>-1.28</v>
      </c>
      <c r="Q5048" s="2">
        <v>0.43</v>
      </c>
      <c r="R5048" t="s">
        <v>29</v>
      </c>
      <c r="S5048" t="s">
        <v>59</v>
      </c>
      <c r="T5048" t="s">
        <v>1865</v>
      </c>
      <c r="U5048" t="s">
        <v>88</v>
      </c>
      <c r="V5048" t="s">
        <v>33</v>
      </c>
      <c r="W5048">
        <v>154</v>
      </c>
      <c r="X5048" s="1">
        <v>41780</v>
      </c>
      <c r="Y5048" t="s">
        <v>34</v>
      </c>
      <c r="Z5048" t="e" vm="30">
        <v>#VALUE!</v>
      </c>
      <c r="AA5048">
        <v>2740</v>
      </c>
      <c r="AB5048" t="e" cm="1" vm="2">
        <f t="array" ref="AB5048">_FV(Table1[[#This Row],[State]],"Country/region",TRUE)</f>
        <v>#VALUE!</v>
      </c>
    </row>
    <row r="5049" spans="1:28" x14ac:dyDescent="0.35">
      <c r="A5049" t="s">
        <v>2105</v>
      </c>
      <c r="B5049">
        <v>55</v>
      </c>
      <c r="C5049" t="s">
        <v>2193</v>
      </c>
      <c r="D5049" t="s">
        <v>46</v>
      </c>
      <c r="E5049">
        <f>YEAR(Table1[[#This Row],[Order Date]])</f>
        <v>2014</v>
      </c>
      <c r="F5049">
        <v>1</v>
      </c>
      <c r="G5049">
        <f>MONTH(Table1[[#This Row],[Order Date]])</f>
        <v>5</v>
      </c>
      <c r="H5049" s="1">
        <v>41778</v>
      </c>
      <c r="I5049">
        <v>39586</v>
      </c>
      <c r="J5049" t="s">
        <v>39</v>
      </c>
      <c r="K5049">
        <v>1</v>
      </c>
      <c r="L5049">
        <v>3.52</v>
      </c>
      <c r="M5049" s="2">
        <v>0.04</v>
      </c>
      <c r="N5049">
        <v>10.48</v>
      </c>
      <c r="O5049">
        <v>6.83</v>
      </c>
      <c r="P5049">
        <v>-5.4394999999999998</v>
      </c>
      <c r="Q5049" s="2">
        <v>0.38</v>
      </c>
      <c r="R5049" t="s">
        <v>29</v>
      </c>
      <c r="S5049" t="s">
        <v>30</v>
      </c>
      <c r="T5049" t="s">
        <v>1888</v>
      </c>
      <c r="U5049" t="s">
        <v>67</v>
      </c>
      <c r="V5049" t="s">
        <v>52</v>
      </c>
      <c r="W5049">
        <v>5582</v>
      </c>
      <c r="X5049" s="1">
        <v>41780</v>
      </c>
      <c r="Y5049" t="s">
        <v>34</v>
      </c>
      <c r="Z5049" t="e" vm="32">
        <v>#VALUE!</v>
      </c>
      <c r="AA5049">
        <v>81301</v>
      </c>
      <c r="AB5049" t="e" cm="1" vm="2">
        <f t="array" ref="AB5049">_FV(Table1[[#This Row],[State]],"Country/region",TRUE)</f>
        <v>#VALUE!</v>
      </c>
    </row>
    <row r="5050" spans="1:28" x14ac:dyDescent="0.35">
      <c r="A5050" t="s">
        <v>3367</v>
      </c>
      <c r="B5050">
        <v>55</v>
      </c>
      <c r="C5050" t="s">
        <v>3368</v>
      </c>
      <c r="D5050" t="s">
        <v>57</v>
      </c>
      <c r="E5050">
        <f>YEAR(Table1[[#This Row],[Order Date]])</f>
        <v>2014</v>
      </c>
      <c r="F5050">
        <v>1</v>
      </c>
      <c r="G5050">
        <f>MONTH(Table1[[#This Row],[Order Date]])</f>
        <v>5</v>
      </c>
      <c r="H5050" s="1">
        <v>41778</v>
      </c>
      <c r="I5050">
        <v>7585</v>
      </c>
      <c r="J5050" t="s">
        <v>28</v>
      </c>
      <c r="K5050">
        <v>34</v>
      </c>
      <c r="L5050">
        <v>20.99</v>
      </c>
      <c r="M5050" s="2">
        <v>0</v>
      </c>
      <c r="N5050">
        <v>650.1395</v>
      </c>
      <c r="O5050">
        <v>1.25</v>
      </c>
      <c r="P5050">
        <v>22.571999999999999</v>
      </c>
      <c r="Q5050" s="2">
        <v>0.83</v>
      </c>
      <c r="R5050" t="s">
        <v>96</v>
      </c>
      <c r="S5050" t="s">
        <v>139</v>
      </c>
      <c r="T5050" t="s">
        <v>2472</v>
      </c>
      <c r="U5050" t="s">
        <v>105</v>
      </c>
      <c r="V5050" t="s">
        <v>52</v>
      </c>
      <c r="W5050">
        <v>1039</v>
      </c>
      <c r="X5050" s="1">
        <v>41780</v>
      </c>
      <c r="Y5050" t="s">
        <v>34</v>
      </c>
      <c r="Z5050" t="e" vm="20">
        <v>#VALUE!</v>
      </c>
      <c r="AA5050">
        <v>89431</v>
      </c>
      <c r="AB5050" t="e" cm="1" vm="2">
        <f t="array" ref="AB5050">_FV(Table1[[#This Row],[State]],"Country/region",TRUE)</f>
        <v>#VALUE!</v>
      </c>
    </row>
    <row r="5051" spans="1:28" x14ac:dyDescent="0.35">
      <c r="A5051" t="s">
        <v>2817</v>
      </c>
      <c r="B5051">
        <v>55</v>
      </c>
      <c r="C5051" t="s">
        <v>660</v>
      </c>
      <c r="D5051" t="s">
        <v>46</v>
      </c>
      <c r="E5051">
        <f>YEAR(Table1[[#This Row],[Order Date]])</f>
        <v>2014</v>
      </c>
      <c r="F5051">
        <v>1</v>
      </c>
      <c r="G5051">
        <f>MONTH(Table1[[#This Row],[Order Date]])</f>
        <v>5</v>
      </c>
      <c r="H5051" s="1">
        <v>41779</v>
      </c>
      <c r="I5051">
        <v>24099</v>
      </c>
      <c r="J5051" t="s">
        <v>39</v>
      </c>
      <c r="K5051">
        <v>36</v>
      </c>
      <c r="L5051">
        <v>20.34</v>
      </c>
      <c r="M5051" s="2">
        <v>0</v>
      </c>
      <c r="N5051">
        <v>825.82</v>
      </c>
      <c r="O5051">
        <v>35</v>
      </c>
      <c r="P5051">
        <v>-1049.26</v>
      </c>
      <c r="Q5051" s="2">
        <v>0.84</v>
      </c>
      <c r="R5051" t="s">
        <v>29</v>
      </c>
      <c r="S5051" t="s">
        <v>40</v>
      </c>
      <c r="T5051" t="s">
        <v>183</v>
      </c>
      <c r="U5051" t="s">
        <v>32</v>
      </c>
      <c r="V5051" t="s">
        <v>33</v>
      </c>
      <c r="W5051">
        <v>3378</v>
      </c>
      <c r="X5051" s="1">
        <v>41780</v>
      </c>
      <c r="Y5051" t="s">
        <v>34</v>
      </c>
      <c r="Z5051" t="e" vm="15">
        <v>#VALUE!</v>
      </c>
      <c r="AA5051">
        <v>11561</v>
      </c>
      <c r="AB5051" t="e" cm="1" vm="2">
        <f t="array" ref="AB5051">_FV(Table1[[#This Row],[State]],"Country/region",TRUE)</f>
        <v>#VALUE!</v>
      </c>
    </row>
    <row r="5052" spans="1:28" x14ac:dyDescent="0.35">
      <c r="A5052" t="s">
        <v>1959</v>
      </c>
      <c r="B5052">
        <v>55</v>
      </c>
      <c r="C5052" t="s">
        <v>1597</v>
      </c>
      <c r="D5052" t="s">
        <v>38</v>
      </c>
      <c r="E5052">
        <f>YEAR(Table1[[#This Row],[Order Date]])</f>
        <v>2014</v>
      </c>
      <c r="F5052">
        <v>1</v>
      </c>
      <c r="G5052">
        <f>MONTH(Table1[[#This Row],[Order Date]])</f>
        <v>5</v>
      </c>
      <c r="H5052" s="1">
        <v>41779</v>
      </c>
      <c r="I5052">
        <v>17312</v>
      </c>
      <c r="J5052" t="s">
        <v>39</v>
      </c>
      <c r="K5052">
        <v>37</v>
      </c>
      <c r="L5052">
        <v>6.68</v>
      </c>
      <c r="M5052" s="2">
        <v>0.05</v>
      </c>
      <c r="N5052">
        <v>258.54000000000002</v>
      </c>
      <c r="O5052">
        <v>7.3</v>
      </c>
      <c r="P5052">
        <v>-116.37</v>
      </c>
      <c r="Q5052" s="2">
        <v>0.37</v>
      </c>
      <c r="R5052" t="s">
        <v>29</v>
      </c>
      <c r="S5052" t="s">
        <v>30</v>
      </c>
      <c r="T5052" t="s">
        <v>2655</v>
      </c>
      <c r="U5052" t="s">
        <v>61</v>
      </c>
      <c r="V5052" t="s">
        <v>68</v>
      </c>
      <c r="W5052">
        <v>2388</v>
      </c>
      <c r="X5052" s="1">
        <v>41780</v>
      </c>
      <c r="Y5052" t="s">
        <v>34</v>
      </c>
      <c r="Z5052" t="e" vm="11">
        <v>#VALUE!</v>
      </c>
      <c r="AA5052">
        <v>76053</v>
      </c>
      <c r="AB5052" t="e" cm="1" vm="2">
        <f t="array" ref="AB5052">_FV(Table1[[#This Row],[State]],"Country/region",TRUE)</f>
        <v>#VALUE!</v>
      </c>
    </row>
    <row r="5053" spans="1:28" x14ac:dyDescent="0.35">
      <c r="A5053" t="s">
        <v>1665</v>
      </c>
      <c r="B5053">
        <v>55</v>
      </c>
      <c r="C5053" t="s">
        <v>3369</v>
      </c>
      <c r="D5053" t="s">
        <v>38</v>
      </c>
      <c r="E5053">
        <f>YEAR(Table1[[#This Row],[Order Date]])</f>
        <v>2014</v>
      </c>
      <c r="F5053">
        <v>1</v>
      </c>
      <c r="G5053">
        <f>MONTH(Table1[[#This Row],[Order Date]])</f>
        <v>5</v>
      </c>
      <c r="H5053" s="1">
        <v>41779</v>
      </c>
      <c r="I5053">
        <v>26976</v>
      </c>
      <c r="J5053" t="s">
        <v>39</v>
      </c>
      <c r="K5053">
        <v>44</v>
      </c>
      <c r="L5053">
        <v>15.67</v>
      </c>
      <c r="M5053" s="2">
        <v>0.02</v>
      </c>
      <c r="N5053">
        <v>729.75</v>
      </c>
      <c r="O5053">
        <v>1.39</v>
      </c>
      <c r="P5053">
        <v>375.25</v>
      </c>
      <c r="Q5053" s="2">
        <v>0.38</v>
      </c>
      <c r="R5053" t="s">
        <v>29</v>
      </c>
      <c r="S5053" t="s">
        <v>30</v>
      </c>
      <c r="T5053" t="s">
        <v>1476</v>
      </c>
      <c r="U5053" t="s">
        <v>267</v>
      </c>
      <c r="V5053" t="s">
        <v>52</v>
      </c>
      <c r="W5053">
        <v>3778</v>
      </c>
      <c r="X5053" s="1">
        <v>41780</v>
      </c>
      <c r="Y5053" t="s">
        <v>34</v>
      </c>
      <c r="Z5053" t="e" vm="4">
        <v>#VALUE!</v>
      </c>
      <c r="AA5053">
        <v>92277</v>
      </c>
      <c r="AB5053" t="e" cm="1" vm="2">
        <f t="array" ref="AB5053">_FV(Table1[[#This Row],[State]],"Country/region",TRUE)</f>
        <v>#VALUE!</v>
      </c>
    </row>
    <row r="5054" spans="1:28" x14ac:dyDescent="0.35">
      <c r="A5054" t="s">
        <v>1665</v>
      </c>
      <c r="B5054">
        <v>55</v>
      </c>
      <c r="C5054" t="s">
        <v>3369</v>
      </c>
      <c r="D5054" t="s">
        <v>38</v>
      </c>
      <c r="E5054">
        <f>YEAR(Table1[[#This Row],[Order Date]])</f>
        <v>2014</v>
      </c>
      <c r="F5054">
        <v>1</v>
      </c>
      <c r="G5054">
        <f>MONTH(Table1[[#This Row],[Order Date]])</f>
        <v>5</v>
      </c>
      <c r="H5054" s="1">
        <v>41779</v>
      </c>
      <c r="I5054">
        <v>26976</v>
      </c>
      <c r="J5054" t="s">
        <v>39</v>
      </c>
      <c r="K5054">
        <v>11</v>
      </c>
      <c r="L5054">
        <v>125.99</v>
      </c>
      <c r="M5054" s="2">
        <v>0.04</v>
      </c>
      <c r="N5054">
        <v>1154.9375</v>
      </c>
      <c r="O5054">
        <v>8.99</v>
      </c>
      <c r="P5054">
        <v>-176.05500000000001</v>
      </c>
      <c r="Q5054" s="2">
        <v>0.56999999999999995</v>
      </c>
      <c r="R5054" t="s">
        <v>96</v>
      </c>
      <c r="S5054" t="s">
        <v>30</v>
      </c>
      <c r="T5054" t="s">
        <v>502</v>
      </c>
      <c r="U5054" t="s">
        <v>105</v>
      </c>
      <c r="V5054" t="s">
        <v>52</v>
      </c>
      <c r="W5054">
        <v>3780</v>
      </c>
      <c r="X5054" s="1">
        <v>41780</v>
      </c>
      <c r="Y5054" t="s">
        <v>42</v>
      </c>
      <c r="Z5054" t="e" vm="4">
        <v>#VALUE!</v>
      </c>
      <c r="AA5054">
        <v>92277</v>
      </c>
      <c r="AB5054" t="e" cm="1" vm="2">
        <f t="array" ref="AB5054">_FV(Table1[[#This Row],[State]],"Country/region",TRUE)</f>
        <v>#VALUE!</v>
      </c>
    </row>
    <row r="5055" spans="1:28" x14ac:dyDescent="0.35">
      <c r="A5055" t="s">
        <v>2817</v>
      </c>
      <c r="B5055">
        <v>55</v>
      </c>
      <c r="C5055" t="s">
        <v>660</v>
      </c>
      <c r="D5055" t="s">
        <v>46</v>
      </c>
      <c r="E5055">
        <f>YEAR(Table1[[#This Row],[Order Date]])</f>
        <v>2014</v>
      </c>
      <c r="F5055">
        <v>1</v>
      </c>
      <c r="G5055">
        <f>MONTH(Table1[[#This Row],[Order Date]])</f>
        <v>5</v>
      </c>
      <c r="H5055" s="1">
        <v>41779</v>
      </c>
      <c r="I5055">
        <v>24099</v>
      </c>
      <c r="J5055" t="s">
        <v>39</v>
      </c>
      <c r="K5055">
        <v>6</v>
      </c>
      <c r="L5055">
        <v>30.98</v>
      </c>
      <c r="M5055" s="2">
        <v>0.01</v>
      </c>
      <c r="N5055">
        <v>205.24</v>
      </c>
      <c r="O5055">
        <v>6.5</v>
      </c>
      <c r="P5055">
        <v>-135.51</v>
      </c>
      <c r="Q5055" s="2">
        <v>0.79</v>
      </c>
      <c r="R5055" t="s">
        <v>96</v>
      </c>
      <c r="S5055" t="s">
        <v>30</v>
      </c>
      <c r="T5055" t="s">
        <v>1735</v>
      </c>
      <c r="U5055" t="s">
        <v>102</v>
      </c>
      <c r="V5055" t="s">
        <v>33</v>
      </c>
      <c r="W5055">
        <v>3377</v>
      </c>
      <c r="X5055" s="1">
        <v>41780</v>
      </c>
      <c r="Y5055" t="s">
        <v>34</v>
      </c>
      <c r="Z5055" t="e" vm="15">
        <v>#VALUE!</v>
      </c>
      <c r="AA5055">
        <v>11561</v>
      </c>
      <c r="AB5055" t="e" cm="1" vm="2">
        <f t="array" ref="AB5055">_FV(Table1[[#This Row],[State]],"Country/region",TRUE)</f>
        <v>#VALUE!</v>
      </c>
    </row>
    <row r="5056" spans="1:28" x14ac:dyDescent="0.35">
      <c r="A5056" t="s">
        <v>1959</v>
      </c>
      <c r="B5056">
        <v>55</v>
      </c>
      <c r="C5056" t="s">
        <v>1597</v>
      </c>
      <c r="D5056" t="s">
        <v>38</v>
      </c>
      <c r="E5056">
        <f>YEAR(Table1[[#This Row],[Order Date]])</f>
        <v>2014</v>
      </c>
      <c r="F5056">
        <v>1</v>
      </c>
      <c r="G5056">
        <f>MONTH(Table1[[#This Row],[Order Date]])</f>
        <v>5</v>
      </c>
      <c r="H5056" s="1">
        <v>41779</v>
      </c>
      <c r="I5056">
        <v>17312</v>
      </c>
      <c r="J5056" t="s">
        <v>39</v>
      </c>
      <c r="K5056">
        <v>41</v>
      </c>
      <c r="L5056">
        <v>125.99</v>
      </c>
      <c r="M5056" s="2">
        <v>0</v>
      </c>
      <c r="N5056">
        <v>4610.2894999999999</v>
      </c>
      <c r="O5056">
        <v>2.5</v>
      </c>
      <c r="P5056">
        <v>1432.8630000000001</v>
      </c>
      <c r="Q5056" s="2">
        <v>0.6</v>
      </c>
      <c r="R5056" t="s">
        <v>96</v>
      </c>
      <c r="S5056" t="s">
        <v>30</v>
      </c>
      <c r="T5056" t="s">
        <v>956</v>
      </c>
      <c r="U5056" t="s">
        <v>105</v>
      </c>
      <c r="V5056" t="s">
        <v>68</v>
      </c>
      <c r="W5056">
        <v>2389</v>
      </c>
      <c r="X5056" s="1">
        <v>41780</v>
      </c>
      <c r="Y5056" t="s">
        <v>34</v>
      </c>
      <c r="Z5056" t="e" vm="11">
        <v>#VALUE!</v>
      </c>
      <c r="AA5056">
        <v>76053</v>
      </c>
      <c r="AB5056" t="e" cm="1" vm="2">
        <f t="array" ref="AB5056">_FV(Table1[[#This Row],[State]],"Country/region",TRUE)</f>
        <v>#VALUE!</v>
      </c>
    </row>
    <row r="5057" spans="1:28" x14ac:dyDescent="0.35">
      <c r="A5057" t="s">
        <v>1665</v>
      </c>
      <c r="B5057">
        <v>55</v>
      </c>
      <c r="C5057" t="s">
        <v>3369</v>
      </c>
      <c r="D5057" t="s">
        <v>38</v>
      </c>
      <c r="E5057">
        <f>YEAR(Table1[[#This Row],[Order Date]])</f>
        <v>2014</v>
      </c>
      <c r="F5057">
        <v>1</v>
      </c>
      <c r="G5057">
        <f>MONTH(Table1[[#This Row],[Order Date]])</f>
        <v>5</v>
      </c>
      <c r="H5057" s="1">
        <v>41779</v>
      </c>
      <c r="I5057">
        <v>26976</v>
      </c>
      <c r="J5057" t="s">
        <v>39</v>
      </c>
      <c r="K5057">
        <v>28</v>
      </c>
      <c r="L5057">
        <v>51.65</v>
      </c>
      <c r="M5057" s="2">
        <v>7.0000000000000007E-2</v>
      </c>
      <c r="N5057">
        <v>1417.21</v>
      </c>
      <c r="O5057">
        <v>18.45</v>
      </c>
      <c r="P5057">
        <v>63.88</v>
      </c>
      <c r="Q5057" s="2">
        <v>0.65</v>
      </c>
      <c r="R5057" t="s">
        <v>48</v>
      </c>
      <c r="S5057" t="s">
        <v>80</v>
      </c>
      <c r="T5057" t="s">
        <v>1111</v>
      </c>
      <c r="U5057" t="s">
        <v>82</v>
      </c>
      <c r="V5057" t="s">
        <v>52</v>
      </c>
      <c r="W5057">
        <v>3779</v>
      </c>
      <c r="X5057" s="1">
        <v>41781</v>
      </c>
      <c r="Y5057" t="s">
        <v>34</v>
      </c>
      <c r="Z5057" t="e" vm="4">
        <v>#VALUE!</v>
      </c>
      <c r="AA5057">
        <v>92277</v>
      </c>
      <c r="AB5057" t="e" cm="1" vm="2">
        <f t="array" ref="AB5057">_FV(Table1[[#This Row],[State]],"Country/region",TRUE)</f>
        <v>#VALUE!</v>
      </c>
    </row>
    <row r="5058" spans="1:28" x14ac:dyDescent="0.35">
      <c r="A5058" t="s">
        <v>375</v>
      </c>
      <c r="B5058">
        <v>55</v>
      </c>
      <c r="C5058" t="s">
        <v>2473</v>
      </c>
      <c r="D5058" t="s">
        <v>27</v>
      </c>
      <c r="E5058">
        <f>YEAR(Table1[[#This Row],[Order Date]])</f>
        <v>2014</v>
      </c>
      <c r="F5058">
        <v>1</v>
      </c>
      <c r="G5058">
        <f>MONTH(Table1[[#This Row],[Order Date]])</f>
        <v>5</v>
      </c>
      <c r="H5058" s="1">
        <v>41779</v>
      </c>
      <c r="I5058">
        <v>56387</v>
      </c>
      <c r="J5058" t="s">
        <v>131</v>
      </c>
      <c r="K5058">
        <v>32</v>
      </c>
      <c r="L5058">
        <v>3.89</v>
      </c>
      <c r="M5058" s="2">
        <v>0.1</v>
      </c>
      <c r="N5058">
        <v>128.13999999999999</v>
      </c>
      <c r="O5058">
        <v>7.01</v>
      </c>
      <c r="P5058">
        <v>-163.57599999999999</v>
      </c>
      <c r="Q5058" s="2">
        <v>0.37</v>
      </c>
      <c r="R5058" t="s">
        <v>29</v>
      </c>
      <c r="S5058" t="s">
        <v>30</v>
      </c>
      <c r="T5058" t="s">
        <v>1963</v>
      </c>
      <c r="U5058" t="s">
        <v>67</v>
      </c>
      <c r="V5058" t="s">
        <v>76</v>
      </c>
      <c r="W5058">
        <v>7884</v>
      </c>
      <c r="X5058" s="1">
        <v>41781</v>
      </c>
      <c r="Y5058" t="s">
        <v>42</v>
      </c>
      <c r="Z5058" t="e" vm="31">
        <v>#VALUE!</v>
      </c>
      <c r="AA5058">
        <v>37130</v>
      </c>
      <c r="AB5058" t="e" cm="1" vm="2">
        <f t="array" ref="AB5058">_FV(Table1[[#This Row],[State]],"Country/region",TRUE)</f>
        <v>#VALUE!</v>
      </c>
    </row>
    <row r="5059" spans="1:28" x14ac:dyDescent="0.35">
      <c r="A5059" t="s">
        <v>3331</v>
      </c>
      <c r="B5059">
        <v>55</v>
      </c>
      <c r="C5059" t="s">
        <v>1960</v>
      </c>
      <c r="D5059" t="s">
        <v>46</v>
      </c>
      <c r="E5059">
        <f>YEAR(Table1[[#This Row],[Order Date]])</f>
        <v>2014</v>
      </c>
      <c r="F5059">
        <v>1</v>
      </c>
      <c r="G5059">
        <f>MONTH(Table1[[#This Row],[Order Date]])</f>
        <v>5</v>
      </c>
      <c r="H5059" s="1">
        <v>41779</v>
      </c>
      <c r="I5059">
        <v>27364</v>
      </c>
      <c r="J5059" t="s">
        <v>131</v>
      </c>
      <c r="K5059">
        <v>25</v>
      </c>
      <c r="L5059">
        <v>2.88</v>
      </c>
      <c r="M5059" s="2">
        <v>0.04</v>
      </c>
      <c r="N5059">
        <v>74.069999999999993</v>
      </c>
      <c r="O5059">
        <v>1.49</v>
      </c>
      <c r="P5059">
        <v>4.3689999999999998</v>
      </c>
      <c r="Q5059" s="2">
        <v>0.36</v>
      </c>
      <c r="R5059" t="s">
        <v>29</v>
      </c>
      <c r="S5059" t="s">
        <v>30</v>
      </c>
      <c r="T5059" t="s">
        <v>1789</v>
      </c>
      <c r="U5059" t="s">
        <v>67</v>
      </c>
      <c r="V5059" t="s">
        <v>76</v>
      </c>
      <c r="W5059">
        <v>3839</v>
      </c>
      <c r="X5059" s="1">
        <v>41781</v>
      </c>
      <c r="Y5059" t="s">
        <v>34</v>
      </c>
      <c r="Z5059" t="e" vm="14">
        <v>#VALUE!</v>
      </c>
      <c r="AA5059">
        <v>32725</v>
      </c>
      <c r="AB5059" t="e" cm="1" vm="2">
        <f t="array" ref="AB5059">_FV(Table1[[#This Row],[State]],"Country/region",TRUE)</f>
        <v>#VALUE!</v>
      </c>
    </row>
    <row r="5060" spans="1:28" x14ac:dyDescent="0.35">
      <c r="A5060" t="s">
        <v>3301</v>
      </c>
      <c r="B5060">
        <v>55</v>
      </c>
      <c r="C5060" t="s">
        <v>657</v>
      </c>
      <c r="D5060" t="s">
        <v>38</v>
      </c>
      <c r="E5060">
        <f>YEAR(Table1[[#This Row],[Order Date]])</f>
        <v>2014</v>
      </c>
      <c r="F5060">
        <v>1</v>
      </c>
      <c r="G5060">
        <f>MONTH(Table1[[#This Row],[Order Date]])</f>
        <v>5</v>
      </c>
      <c r="H5060" s="1">
        <v>41779</v>
      </c>
      <c r="I5060">
        <v>52900</v>
      </c>
      <c r="J5060" t="s">
        <v>28</v>
      </c>
      <c r="K5060">
        <v>16</v>
      </c>
      <c r="L5060">
        <v>5.98</v>
      </c>
      <c r="M5060" s="2">
        <v>0</v>
      </c>
      <c r="N5060">
        <v>101.14</v>
      </c>
      <c r="O5060">
        <v>5.46</v>
      </c>
      <c r="P5060">
        <v>-32.619999999999997</v>
      </c>
      <c r="Q5060" s="2">
        <v>0.36</v>
      </c>
      <c r="R5060" t="s">
        <v>29</v>
      </c>
      <c r="S5060" t="s">
        <v>30</v>
      </c>
      <c r="T5060" t="s">
        <v>768</v>
      </c>
      <c r="U5060" t="s">
        <v>61</v>
      </c>
      <c r="V5060" t="s">
        <v>52</v>
      </c>
      <c r="W5060">
        <v>7418</v>
      </c>
      <c r="X5060" s="1">
        <v>41781</v>
      </c>
      <c r="Y5060" t="s">
        <v>34</v>
      </c>
      <c r="Z5060" t="e" vm="45">
        <v>#VALUE!</v>
      </c>
      <c r="AA5060">
        <v>59901</v>
      </c>
      <c r="AB5060" t="e" cm="1" vm="2">
        <f t="array" ref="AB5060">_FV(Table1[[#This Row],[State]],"Country/region",TRUE)</f>
        <v>#VALUE!</v>
      </c>
    </row>
    <row r="5061" spans="1:28" x14ac:dyDescent="0.35">
      <c r="A5061" t="s">
        <v>2823</v>
      </c>
      <c r="B5061">
        <v>55</v>
      </c>
      <c r="C5061" t="s">
        <v>2795</v>
      </c>
      <c r="D5061" t="s">
        <v>27</v>
      </c>
      <c r="E5061">
        <f>YEAR(Table1[[#This Row],[Order Date]])</f>
        <v>2014</v>
      </c>
      <c r="F5061">
        <v>1</v>
      </c>
      <c r="G5061">
        <f>MONTH(Table1[[#This Row],[Order Date]])</f>
        <v>5</v>
      </c>
      <c r="H5061" s="1">
        <v>41779</v>
      </c>
      <c r="I5061">
        <v>50306</v>
      </c>
      <c r="J5061" t="s">
        <v>131</v>
      </c>
      <c r="K5061">
        <v>34</v>
      </c>
      <c r="L5061">
        <v>63.98</v>
      </c>
      <c r="M5061" s="2">
        <v>0.09</v>
      </c>
      <c r="N5061">
        <v>2010.89</v>
      </c>
      <c r="O5061">
        <v>11.55</v>
      </c>
      <c r="P5061">
        <v>564.06849999999997</v>
      </c>
      <c r="Q5061" s="2">
        <v>0.38</v>
      </c>
      <c r="R5061" t="s">
        <v>29</v>
      </c>
      <c r="S5061" t="s">
        <v>30</v>
      </c>
      <c r="T5061" t="s">
        <v>3081</v>
      </c>
      <c r="U5061" t="s">
        <v>67</v>
      </c>
      <c r="V5061" t="s">
        <v>68</v>
      </c>
      <c r="W5061">
        <v>7046</v>
      </c>
      <c r="X5061" s="1">
        <v>41781</v>
      </c>
      <c r="Y5061" t="s">
        <v>34</v>
      </c>
      <c r="Z5061" t="e" vm="11">
        <v>#VALUE!</v>
      </c>
      <c r="AA5061">
        <v>78415</v>
      </c>
      <c r="AB5061" t="e" cm="1" vm="2">
        <f t="array" ref="AB5061">_FV(Table1[[#This Row],[State]],"Country/region",TRUE)</f>
        <v>#VALUE!</v>
      </c>
    </row>
    <row r="5062" spans="1:28" x14ac:dyDescent="0.35">
      <c r="A5062" t="s">
        <v>375</v>
      </c>
      <c r="B5062">
        <v>55</v>
      </c>
      <c r="C5062" t="s">
        <v>2473</v>
      </c>
      <c r="D5062" t="s">
        <v>27</v>
      </c>
      <c r="E5062">
        <f>YEAR(Table1[[#This Row],[Order Date]])</f>
        <v>2014</v>
      </c>
      <c r="F5062">
        <v>1</v>
      </c>
      <c r="G5062">
        <f>MONTH(Table1[[#This Row],[Order Date]])</f>
        <v>5</v>
      </c>
      <c r="H5062" s="1">
        <v>41779</v>
      </c>
      <c r="I5062">
        <v>56387</v>
      </c>
      <c r="J5062" t="s">
        <v>131</v>
      </c>
      <c r="K5062">
        <v>9</v>
      </c>
      <c r="L5062">
        <v>6.48</v>
      </c>
      <c r="M5062" s="2">
        <v>0.08</v>
      </c>
      <c r="N5062">
        <v>67.459999999999994</v>
      </c>
      <c r="O5062">
        <v>10.050000000000001</v>
      </c>
      <c r="P5062">
        <v>-57.53</v>
      </c>
      <c r="Q5062" s="2">
        <v>0.37</v>
      </c>
      <c r="R5062" t="s">
        <v>29</v>
      </c>
      <c r="S5062" t="s">
        <v>30</v>
      </c>
      <c r="T5062" t="s">
        <v>724</v>
      </c>
      <c r="U5062" t="s">
        <v>61</v>
      </c>
      <c r="V5062" t="s">
        <v>76</v>
      </c>
      <c r="W5062">
        <v>7885</v>
      </c>
      <c r="X5062" s="1">
        <v>41781</v>
      </c>
      <c r="Y5062" t="s">
        <v>34</v>
      </c>
      <c r="Z5062" t="e" vm="31">
        <v>#VALUE!</v>
      </c>
      <c r="AA5062">
        <v>37130</v>
      </c>
      <c r="AB5062" t="e" cm="1" vm="2">
        <f t="array" ref="AB5062">_FV(Table1[[#This Row],[State]],"Country/region",TRUE)</f>
        <v>#VALUE!</v>
      </c>
    </row>
    <row r="5063" spans="1:28" x14ac:dyDescent="0.35">
      <c r="A5063" t="s">
        <v>3331</v>
      </c>
      <c r="B5063">
        <v>55</v>
      </c>
      <c r="C5063" t="s">
        <v>1960</v>
      </c>
      <c r="D5063" t="s">
        <v>46</v>
      </c>
      <c r="E5063">
        <f>YEAR(Table1[[#This Row],[Order Date]])</f>
        <v>2014</v>
      </c>
      <c r="F5063">
        <v>1</v>
      </c>
      <c r="G5063">
        <f>MONTH(Table1[[#This Row],[Order Date]])</f>
        <v>5</v>
      </c>
      <c r="H5063" s="1">
        <v>41779</v>
      </c>
      <c r="I5063">
        <v>27364</v>
      </c>
      <c r="J5063" t="s">
        <v>131</v>
      </c>
      <c r="K5063">
        <v>29</v>
      </c>
      <c r="L5063">
        <v>65.989999999999995</v>
      </c>
      <c r="M5063" s="2">
        <v>0.06</v>
      </c>
      <c r="N5063">
        <v>1529.0564999999999</v>
      </c>
      <c r="O5063">
        <v>3.99</v>
      </c>
      <c r="P5063">
        <v>201.726</v>
      </c>
      <c r="Q5063" s="2">
        <v>0.59</v>
      </c>
      <c r="R5063" t="s">
        <v>96</v>
      </c>
      <c r="S5063" t="s">
        <v>30</v>
      </c>
      <c r="T5063" t="s">
        <v>644</v>
      </c>
      <c r="U5063" t="s">
        <v>105</v>
      </c>
      <c r="V5063" t="s">
        <v>76</v>
      </c>
      <c r="W5063">
        <v>3840</v>
      </c>
      <c r="X5063" s="1">
        <v>41781</v>
      </c>
      <c r="Y5063" t="s">
        <v>34</v>
      </c>
      <c r="Z5063" t="e" vm="14">
        <v>#VALUE!</v>
      </c>
      <c r="AA5063">
        <v>32725</v>
      </c>
      <c r="AB5063" t="e" cm="1" vm="2">
        <f t="array" ref="AB5063">_FV(Table1[[#This Row],[State]],"Country/region",TRUE)</f>
        <v>#VALUE!</v>
      </c>
    </row>
    <row r="5064" spans="1:28" x14ac:dyDescent="0.35">
      <c r="A5064" t="s">
        <v>790</v>
      </c>
      <c r="B5064">
        <v>55</v>
      </c>
      <c r="C5064" t="s">
        <v>1345</v>
      </c>
      <c r="D5064" t="s">
        <v>57</v>
      </c>
      <c r="E5064">
        <f>YEAR(Table1[[#This Row],[Order Date]])</f>
        <v>2014</v>
      </c>
      <c r="F5064">
        <v>1</v>
      </c>
      <c r="G5064">
        <f>MONTH(Table1[[#This Row],[Order Date]])</f>
        <v>5</v>
      </c>
      <c r="H5064" s="1">
        <v>41780</v>
      </c>
      <c r="I5064">
        <v>4422</v>
      </c>
      <c r="J5064" t="s">
        <v>131</v>
      </c>
      <c r="K5064">
        <v>12</v>
      </c>
      <c r="L5064">
        <v>25.38</v>
      </c>
      <c r="M5064" s="2">
        <v>0.02</v>
      </c>
      <c r="N5064">
        <v>313.43</v>
      </c>
      <c r="O5064">
        <v>8.99</v>
      </c>
      <c r="P5064">
        <v>104.03</v>
      </c>
      <c r="Q5064" s="2">
        <v>0.5</v>
      </c>
      <c r="R5064" t="s">
        <v>48</v>
      </c>
      <c r="S5064" t="s">
        <v>139</v>
      </c>
      <c r="T5064" t="s">
        <v>1781</v>
      </c>
      <c r="U5064" t="s">
        <v>82</v>
      </c>
      <c r="V5064" t="s">
        <v>52</v>
      </c>
      <c r="W5064">
        <v>633</v>
      </c>
      <c r="X5064" s="1">
        <v>41780</v>
      </c>
      <c r="Y5064" t="s">
        <v>34</v>
      </c>
      <c r="Z5064" t="e" vm="32">
        <v>#VALUE!</v>
      </c>
      <c r="AA5064">
        <v>80027</v>
      </c>
      <c r="AB5064" t="e" cm="1" vm="2">
        <f t="array" ref="AB5064">_FV(Table1[[#This Row],[State]],"Country/region",TRUE)</f>
        <v>#VALUE!</v>
      </c>
    </row>
    <row r="5065" spans="1:28" x14ac:dyDescent="0.35">
      <c r="A5065" t="s">
        <v>790</v>
      </c>
      <c r="B5065">
        <v>55</v>
      </c>
      <c r="C5065" t="s">
        <v>1345</v>
      </c>
      <c r="D5065" t="s">
        <v>57</v>
      </c>
      <c r="E5065">
        <f>YEAR(Table1[[#This Row],[Order Date]])</f>
        <v>2014</v>
      </c>
      <c r="F5065">
        <v>1</v>
      </c>
      <c r="G5065">
        <f>MONTH(Table1[[#This Row],[Order Date]])</f>
        <v>5</v>
      </c>
      <c r="H5065" s="1">
        <v>41780</v>
      </c>
      <c r="I5065">
        <v>4422</v>
      </c>
      <c r="J5065" t="s">
        <v>131</v>
      </c>
      <c r="K5065">
        <v>17</v>
      </c>
      <c r="L5065">
        <v>21.38</v>
      </c>
      <c r="M5065" s="2">
        <v>0.02</v>
      </c>
      <c r="N5065">
        <v>390.11</v>
      </c>
      <c r="O5065">
        <v>8.99</v>
      </c>
      <c r="P5065">
        <v>-19.920000000000002</v>
      </c>
      <c r="Q5065" s="2">
        <v>0.59</v>
      </c>
      <c r="R5065" t="s">
        <v>29</v>
      </c>
      <c r="S5065" t="s">
        <v>139</v>
      </c>
      <c r="T5065" t="s">
        <v>994</v>
      </c>
      <c r="U5065" t="s">
        <v>88</v>
      </c>
      <c r="V5065" t="s">
        <v>52</v>
      </c>
      <c r="W5065">
        <v>634</v>
      </c>
      <c r="X5065" s="1">
        <v>41780</v>
      </c>
      <c r="Y5065" t="s">
        <v>34</v>
      </c>
      <c r="Z5065" t="e" vm="32">
        <v>#VALUE!</v>
      </c>
      <c r="AA5065">
        <v>80027</v>
      </c>
      <c r="AB5065" t="e" cm="1" vm="2">
        <f t="array" ref="AB5065">_FV(Table1[[#This Row],[State]],"Country/region",TRUE)</f>
        <v>#VALUE!</v>
      </c>
    </row>
    <row r="5066" spans="1:28" x14ac:dyDescent="0.35">
      <c r="A5066" t="s">
        <v>342</v>
      </c>
      <c r="B5066">
        <v>55</v>
      </c>
      <c r="C5066" t="s">
        <v>343</v>
      </c>
      <c r="D5066" t="s">
        <v>38</v>
      </c>
      <c r="E5066">
        <f>YEAR(Table1[[#This Row],[Order Date]])</f>
        <v>2014</v>
      </c>
      <c r="F5066">
        <v>1</v>
      </c>
      <c r="G5066">
        <f>MONTH(Table1[[#This Row],[Order Date]])</f>
        <v>5</v>
      </c>
      <c r="H5066" s="1">
        <v>41780</v>
      </c>
      <c r="I5066">
        <v>21477</v>
      </c>
      <c r="J5066" t="s">
        <v>47</v>
      </c>
      <c r="K5066">
        <v>7</v>
      </c>
      <c r="L5066">
        <v>24.95</v>
      </c>
      <c r="M5066" s="2">
        <v>0.01</v>
      </c>
      <c r="N5066">
        <v>189.73</v>
      </c>
      <c r="O5066">
        <v>2.99</v>
      </c>
      <c r="P5066">
        <v>43.171500000000002</v>
      </c>
      <c r="Q5066" s="2">
        <v>0.39</v>
      </c>
      <c r="R5066" t="s">
        <v>29</v>
      </c>
      <c r="S5066" t="s">
        <v>30</v>
      </c>
      <c r="T5066" t="s">
        <v>1951</v>
      </c>
      <c r="U5066" t="s">
        <v>67</v>
      </c>
      <c r="V5066" t="s">
        <v>76</v>
      </c>
      <c r="W5066">
        <v>2972</v>
      </c>
      <c r="X5066" s="1">
        <v>41780</v>
      </c>
      <c r="Y5066" t="s">
        <v>34</v>
      </c>
      <c r="Z5066" t="e" vm="34">
        <v>#VALUE!</v>
      </c>
      <c r="AA5066">
        <v>39401</v>
      </c>
      <c r="AB5066" t="e" cm="1" vm="2">
        <f t="array" ref="AB5066">_FV(Table1[[#This Row],[State]],"Country/region",TRUE)</f>
        <v>#VALUE!</v>
      </c>
    </row>
    <row r="5067" spans="1:28" x14ac:dyDescent="0.35">
      <c r="A5067" t="s">
        <v>3088</v>
      </c>
      <c r="B5067">
        <v>55</v>
      </c>
      <c r="C5067" t="s">
        <v>3089</v>
      </c>
      <c r="D5067" t="s">
        <v>46</v>
      </c>
      <c r="E5067">
        <f>YEAR(Table1[[#This Row],[Order Date]])</f>
        <v>2014</v>
      </c>
      <c r="F5067">
        <v>1</v>
      </c>
      <c r="G5067">
        <f>MONTH(Table1[[#This Row],[Order Date]])</f>
        <v>5</v>
      </c>
      <c r="H5067" s="1">
        <v>41780</v>
      </c>
      <c r="I5067">
        <v>6566</v>
      </c>
      <c r="J5067" t="s">
        <v>58</v>
      </c>
      <c r="K5067">
        <v>21</v>
      </c>
      <c r="L5067">
        <v>33.979999999999997</v>
      </c>
      <c r="M5067" s="2">
        <v>0.01</v>
      </c>
      <c r="N5067">
        <v>748.83</v>
      </c>
      <c r="O5067">
        <v>1.99</v>
      </c>
      <c r="P5067">
        <v>250.01</v>
      </c>
      <c r="Q5067" s="2">
        <v>0.45</v>
      </c>
      <c r="R5067" t="s">
        <v>96</v>
      </c>
      <c r="S5067" t="s">
        <v>139</v>
      </c>
      <c r="T5067" t="s">
        <v>256</v>
      </c>
      <c r="U5067" t="s">
        <v>102</v>
      </c>
      <c r="V5067" t="s">
        <v>52</v>
      </c>
      <c r="W5067">
        <v>916</v>
      </c>
      <c r="X5067" s="1">
        <v>41780</v>
      </c>
      <c r="Y5067" t="s">
        <v>34</v>
      </c>
      <c r="Z5067" t="e" vm="4">
        <v>#VALUE!</v>
      </c>
      <c r="AA5067">
        <v>95969</v>
      </c>
      <c r="AB5067" t="e" cm="1" vm="2">
        <f t="array" ref="AB5067">_FV(Table1[[#This Row],[State]],"Country/region",TRUE)</f>
        <v>#VALUE!</v>
      </c>
    </row>
    <row r="5068" spans="1:28" x14ac:dyDescent="0.35">
      <c r="A5068" t="s">
        <v>1492</v>
      </c>
      <c r="B5068">
        <v>55</v>
      </c>
      <c r="C5068" t="s">
        <v>3053</v>
      </c>
      <c r="D5068" t="s">
        <v>46</v>
      </c>
      <c r="E5068">
        <f>YEAR(Table1[[#This Row],[Order Date]])</f>
        <v>2014</v>
      </c>
      <c r="F5068">
        <v>1</v>
      </c>
      <c r="G5068">
        <f>MONTH(Table1[[#This Row],[Order Date]])</f>
        <v>5</v>
      </c>
      <c r="H5068" s="1">
        <v>41780</v>
      </c>
      <c r="I5068">
        <v>21542</v>
      </c>
      <c r="J5068" t="s">
        <v>28</v>
      </c>
      <c r="K5068">
        <v>43</v>
      </c>
      <c r="L5068">
        <v>348.21</v>
      </c>
      <c r="M5068" s="2">
        <v>0.05</v>
      </c>
      <c r="N5068">
        <v>11674.968000000001</v>
      </c>
      <c r="O5068">
        <v>84.84</v>
      </c>
      <c r="P5068">
        <v>715.18</v>
      </c>
      <c r="Q5068" s="2">
        <v>0.66</v>
      </c>
      <c r="R5068" t="s">
        <v>48</v>
      </c>
      <c r="S5068" t="s">
        <v>73</v>
      </c>
      <c r="T5068" t="s">
        <v>731</v>
      </c>
      <c r="U5068" t="s">
        <v>75</v>
      </c>
      <c r="V5068" t="s">
        <v>68</v>
      </c>
      <c r="W5068">
        <v>2985</v>
      </c>
      <c r="X5068" s="1">
        <v>41781</v>
      </c>
      <c r="Y5068" t="s">
        <v>53</v>
      </c>
      <c r="Z5068" t="e" vm="38">
        <v>#VALUE!</v>
      </c>
      <c r="AA5068">
        <v>47274</v>
      </c>
      <c r="AB5068" t="e" cm="1" vm="2">
        <f t="array" ref="AB5068">_FV(Table1[[#This Row],[State]],"Country/region",TRUE)</f>
        <v>#VALUE!</v>
      </c>
    </row>
    <row r="5069" spans="1:28" x14ac:dyDescent="0.35">
      <c r="A5069" t="s">
        <v>1492</v>
      </c>
      <c r="B5069">
        <v>55</v>
      </c>
      <c r="C5069" t="s">
        <v>3053</v>
      </c>
      <c r="D5069" t="s">
        <v>46</v>
      </c>
      <c r="E5069">
        <f>YEAR(Table1[[#This Row],[Order Date]])</f>
        <v>2014</v>
      </c>
      <c r="F5069">
        <v>1</v>
      </c>
      <c r="G5069">
        <f>MONTH(Table1[[#This Row],[Order Date]])</f>
        <v>5</v>
      </c>
      <c r="H5069" s="1">
        <v>41780</v>
      </c>
      <c r="I5069">
        <v>21542</v>
      </c>
      <c r="J5069" t="s">
        <v>28</v>
      </c>
      <c r="K5069">
        <v>18</v>
      </c>
      <c r="L5069">
        <v>21.38</v>
      </c>
      <c r="M5069" s="2">
        <v>0.04</v>
      </c>
      <c r="N5069">
        <v>404.3</v>
      </c>
      <c r="O5069">
        <v>8.99</v>
      </c>
      <c r="P5069">
        <v>-27.34</v>
      </c>
      <c r="Q5069" s="2">
        <v>0.59</v>
      </c>
      <c r="R5069" t="s">
        <v>29</v>
      </c>
      <c r="S5069" t="s">
        <v>139</v>
      </c>
      <c r="T5069" t="s">
        <v>994</v>
      </c>
      <c r="U5069" t="s">
        <v>88</v>
      </c>
      <c r="V5069" t="s">
        <v>68</v>
      </c>
      <c r="W5069">
        <v>2984</v>
      </c>
      <c r="X5069" s="1">
        <v>41781</v>
      </c>
      <c r="Y5069" t="s">
        <v>34</v>
      </c>
      <c r="Z5069" t="e" vm="38">
        <v>#VALUE!</v>
      </c>
      <c r="AA5069">
        <v>47274</v>
      </c>
      <c r="AB5069" t="e" cm="1" vm="2">
        <f t="array" ref="AB5069">_FV(Table1[[#This Row],[State]],"Country/region",TRUE)</f>
        <v>#VALUE!</v>
      </c>
    </row>
    <row r="5070" spans="1:28" x14ac:dyDescent="0.35">
      <c r="A5070" t="s">
        <v>3370</v>
      </c>
      <c r="B5070">
        <v>55</v>
      </c>
      <c r="C5070" t="s">
        <v>1533</v>
      </c>
      <c r="D5070" t="s">
        <v>46</v>
      </c>
      <c r="E5070">
        <f>YEAR(Table1[[#This Row],[Order Date]])</f>
        <v>2014</v>
      </c>
      <c r="F5070">
        <v>1</v>
      </c>
      <c r="G5070">
        <f>MONTH(Table1[[#This Row],[Order Date]])</f>
        <v>5</v>
      </c>
      <c r="H5070" s="1">
        <v>41780</v>
      </c>
      <c r="I5070">
        <v>25280</v>
      </c>
      <c r="J5070" t="s">
        <v>39</v>
      </c>
      <c r="K5070">
        <v>47</v>
      </c>
      <c r="L5070">
        <v>4.13</v>
      </c>
      <c r="M5070" s="2">
        <v>0.03</v>
      </c>
      <c r="N5070">
        <v>202.64</v>
      </c>
      <c r="O5070">
        <v>1.17</v>
      </c>
      <c r="P5070">
        <v>28.75</v>
      </c>
      <c r="Q5070" s="2">
        <v>0.56999999999999995</v>
      </c>
      <c r="R5070" t="s">
        <v>29</v>
      </c>
      <c r="S5070" t="s">
        <v>59</v>
      </c>
      <c r="T5070" t="s">
        <v>1591</v>
      </c>
      <c r="U5070" t="s">
        <v>88</v>
      </c>
      <c r="V5070" t="s">
        <v>33</v>
      </c>
      <c r="W5070">
        <v>3546</v>
      </c>
      <c r="X5070" s="1">
        <v>41781</v>
      </c>
      <c r="Y5070" t="s">
        <v>34</v>
      </c>
      <c r="Z5070" t="e" vm="30">
        <v>#VALUE!</v>
      </c>
      <c r="AA5070">
        <v>1095</v>
      </c>
      <c r="AB5070" t="e" cm="1" vm="2">
        <f t="array" ref="AB5070">_FV(Table1[[#This Row],[State]],"Country/region",TRUE)</f>
        <v>#VALUE!</v>
      </c>
    </row>
    <row r="5071" spans="1:28" x14ac:dyDescent="0.35">
      <c r="A5071" t="s">
        <v>254</v>
      </c>
      <c r="B5071">
        <v>55</v>
      </c>
      <c r="C5071" t="s">
        <v>1533</v>
      </c>
      <c r="D5071" t="s">
        <v>46</v>
      </c>
      <c r="E5071">
        <f>YEAR(Table1[[#This Row],[Order Date]])</f>
        <v>2014</v>
      </c>
      <c r="F5071">
        <v>1</v>
      </c>
      <c r="G5071">
        <f>MONTH(Table1[[#This Row],[Order Date]])</f>
        <v>5</v>
      </c>
      <c r="H5071" s="1">
        <v>41780</v>
      </c>
      <c r="I5071">
        <v>25280</v>
      </c>
      <c r="J5071" t="s">
        <v>39</v>
      </c>
      <c r="K5071">
        <v>16</v>
      </c>
      <c r="L5071">
        <v>10.91</v>
      </c>
      <c r="M5071" s="2">
        <v>0.01</v>
      </c>
      <c r="N5071">
        <v>179.26</v>
      </c>
      <c r="O5071">
        <v>2.99</v>
      </c>
      <c r="P5071">
        <v>36.779499999999999</v>
      </c>
      <c r="Q5071" s="2">
        <v>0.38</v>
      </c>
      <c r="R5071" t="s">
        <v>29</v>
      </c>
      <c r="S5071" t="s">
        <v>30</v>
      </c>
      <c r="T5071" t="s">
        <v>895</v>
      </c>
      <c r="U5071" t="s">
        <v>67</v>
      </c>
      <c r="V5071" t="s">
        <v>33</v>
      </c>
      <c r="W5071">
        <v>3545</v>
      </c>
      <c r="X5071" s="1">
        <v>41782</v>
      </c>
      <c r="Y5071" t="s">
        <v>34</v>
      </c>
      <c r="Z5071" t="e" vm="27">
        <v>#VALUE!</v>
      </c>
      <c r="AA5071">
        <v>5451</v>
      </c>
      <c r="AB5071" t="e" cm="1" vm="2">
        <f t="array" ref="AB5071">_FV(Table1[[#This Row],[State]],"Country/region",TRUE)</f>
        <v>#VALUE!</v>
      </c>
    </row>
    <row r="5072" spans="1:28" x14ac:dyDescent="0.35">
      <c r="A5072" t="s">
        <v>2055</v>
      </c>
      <c r="B5072">
        <v>55</v>
      </c>
      <c r="C5072" t="s">
        <v>343</v>
      </c>
      <c r="D5072" t="s">
        <v>38</v>
      </c>
      <c r="E5072">
        <f>YEAR(Table1[[#This Row],[Order Date]])</f>
        <v>2014</v>
      </c>
      <c r="F5072">
        <v>1</v>
      </c>
      <c r="G5072">
        <f>MONTH(Table1[[#This Row],[Order Date]])</f>
        <v>5</v>
      </c>
      <c r="H5072" s="1">
        <v>41780</v>
      </c>
      <c r="I5072">
        <v>21477</v>
      </c>
      <c r="J5072" t="s">
        <v>47</v>
      </c>
      <c r="K5072">
        <v>40</v>
      </c>
      <c r="L5072">
        <v>6.88</v>
      </c>
      <c r="M5072" s="2">
        <v>0.06</v>
      </c>
      <c r="N5072">
        <v>278.8</v>
      </c>
      <c r="O5072">
        <v>2</v>
      </c>
      <c r="P5072">
        <v>77.709999999999994</v>
      </c>
      <c r="Q5072" s="2">
        <v>0.39</v>
      </c>
      <c r="R5072" t="s">
        <v>29</v>
      </c>
      <c r="S5072" t="s">
        <v>59</v>
      </c>
      <c r="T5072" t="s">
        <v>530</v>
      </c>
      <c r="U5072" t="s">
        <v>61</v>
      </c>
      <c r="V5072" t="s">
        <v>76</v>
      </c>
      <c r="W5072">
        <v>2973</v>
      </c>
      <c r="X5072" s="1">
        <v>41782</v>
      </c>
      <c r="Y5072" t="s">
        <v>34</v>
      </c>
      <c r="Z5072" t="e" vm="34">
        <v>#VALUE!</v>
      </c>
      <c r="AA5072">
        <v>38637</v>
      </c>
      <c r="AB5072" t="e" cm="1" vm="2">
        <f t="array" ref="AB5072">_FV(Table1[[#This Row],[State]],"Country/region",TRUE)</f>
        <v>#VALUE!</v>
      </c>
    </row>
    <row r="5073" spans="1:28" x14ac:dyDescent="0.35">
      <c r="A5073" t="s">
        <v>1006</v>
      </c>
      <c r="B5073">
        <v>55</v>
      </c>
      <c r="C5073" t="s">
        <v>310</v>
      </c>
      <c r="D5073" t="s">
        <v>38</v>
      </c>
      <c r="E5073">
        <f>YEAR(Table1[[#This Row],[Order Date]])</f>
        <v>2014</v>
      </c>
      <c r="F5073">
        <v>1</v>
      </c>
      <c r="G5073">
        <f>MONTH(Table1[[#This Row],[Order Date]])</f>
        <v>5</v>
      </c>
      <c r="H5073" s="1">
        <v>41780</v>
      </c>
      <c r="I5073">
        <v>38403</v>
      </c>
      <c r="J5073" t="s">
        <v>47</v>
      </c>
      <c r="K5073">
        <v>49</v>
      </c>
      <c r="L5073">
        <v>2.88</v>
      </c>
      <c r="M5073" s="2">
        <v>0.01</v>
      </c>
      <c r="N5073">
        <v>142.1</v>
      </c>
      <c r="O5073">
        <v>0.99</v>
      </c>
      <c r="P5073">
        <v>37.03</v>
      </c>
      <c r="Q5073" s="2">
        <v>0.36</v>
      </c>
      <c r="R5073" t="s">
        <v>29</v>
      </c>
      <c r="S5073" t="s">
        <v>30</v>
      </c>
      <c r="T5073" t="s">
        <v>2967</v>
      </c>
      <c r="U5073" t="s">
        <v>210</v>
      </c>
      <c r="V5073" t="s">
        <v>33</v>
      </c>
      <c r="W5073">
        <v>5402</v>
      </c>
      <c r="X5073" s="1">
        <v>41784</v>
      </c>
      <c r="Y5073" t="s">
        <v>34</v>
      </c>
      <c r="Z5073" t="e" vm="3">
        <v>#VALUE!</v>
      </c>
      <c r="AA5073">
        <v>20735</v>
      </c>
      <c r="AB5073" t="e" cm="1" vm="2">
        <f t="array" ref="AB5073">_FV(Table1[[#This Row],[State]],"Country/region",TRUE)</f>
        <v>#VALUE!</v>
      </c>
    </row>
    <row r="5074" spans="1:28" x14ac:dyDescent="0.35">
      <c r="A5074" t="s">
        <v>2242</v>
      </c>
      <c r="B5074">
        <v>55</v>
      </c>
      <c r="C5074" t="s">
        <v>823</v>
      </c>
      <c r="D5074" t="s">
        <v>46</v>
      </c>
      <c r="E5074">
        <f>YEAR(Table1[[#This Row],[Order Date]])</f>
        <v>2014</v>
      </c>
      <c r="F5074">
        <v>1</v>
      </c>
      <c r="G5074">
        <f>MONTH(Table1[[#This Row],[Order Date]])</f>
        <v>5</v>
      </c>
      <c r="H5074" s="1">
        <v>41781</v>
      </c>
      <c r="I5074">
        <v>47553</v>
      </c>
      <c r="J5074" t="s">
        <v>131</v>
      </c>
      <c r="K5074">
        <v>49</v>
      </c>
      <c r="L5074">
        <v>550.98</v>
      </c>
      <c r="M5074" s="2">
        <v>0.08</v>
      </c>
      <c r="N5074">
        <v>20701.928</v>
      </c>
      <c r="O5074">
        <v>45.7</v>
      </c>
      <c r="P5074">
        <v>3918.54</v>
      </c>
      <c r="Q5074" s="2">
        <v>0.71</v>
      </c>
      <c r="R5074" t="s">
        <v>48</v>
      </c>
      <c r="S5074" t="s">
        <v>73</v>
      </c>
      <c r="T5074" t="s">
        <v>2601</v>
      </c>
      <c r="U5074" t="s">
        <v>75</v>
      </c>
      <c r="V5074" t="s">
        <v>52</v>
      </c>
      <c r="W5074">
        <v>6684</v>
      </c>
      <c r="X5074" s="1">
        <v>41782</v>
      </c>
      <c r="Y5074" t="s">
        <v>53</v>
      </c>
      <c r="Z5074" t="e" vm="4">
        <v>#VALUE!</v>
      </c>
      <c r="AA5074">
        <v>92345</v>
      </c>
      <c r="AB5074" t="e" cm="1" vm="2">
        <f t="array" ref="AB5074">_FV(Table1[[#This Row],[State]],"Country/region",TRUE)</f>
        <v>#VALUE!</v>
      </c>
    </row>
    <row r="5075" spans="1:28" x14ac:dyDescent="0.35">
      <c r="A5075" t="s">
        <v>112</v>
      </c>
      <c r="B5075">
        <v>55</v>
      </c>
      <c r="C5075" t="s">
        <v>113</v>
      </c>
      <c r="D5075" t="s">
        <v>46</v>
      </c>
      <c r="E5075">
        <f>YEAR(Table1[[#This Row],[Order Date]])</f>
        <v>2014</v>
      </c>
      <c r="F5075">
        <v>1</v>
      </c>
      <c r="G5075">
        <f>MONTH(Table1[[#This Row],[Order Date]])</f>
        <v>5</v>
      </c>
      <c r="H5075" s="1">
        <v>41781</v>
      </c>
      <c r="I5075">
        <v>41891</v>
      </c>
      <c r="J5075" t="s">
        <v>28</v>
      </c>
      <c r="K5075">
        <v>22</v>
      </c>
      <c r="L5075">
        <v>40.89</v>
      </c>
      <c r="M5075" s="2">
        <v>0.08</v>
      </c>
      <c r="N5075">
        <v>846.59</v>
      </c>
      <c r="O5075">
        <v>18.98</v>
      </c>
      <c r="P5075">
        <v>-1.95</v>
      </c>
      <c r="Q5075" s="2">
        <v>0.56999999999999995</v>
      </c>
      <c r="R5075" t="s">
        <v>48</v>
      </c>
      <c r="S5075" t="s">
        <v>30</v>
      </c>
      <c r="T5075" t="s">
        <v>1234</v>
      </c>
      <c r="U5075" t="s">
        <v>82</v>
      </c>
      <c r="V5075" t="s">
        <v>68</v>
      </c>
      <c r="W5075">
        <v>5909</v>
      </c>
      <c r="X5075" s="1">
        <v>41782</v>
      </c>
      <c r="Y5075" t="s">
        <v>34</v>
      </c>
      <c r="Z5075" t="e" vm="11">
        <v>#VALUE!</v>
      </c>
      <c r="AA5075">
        <v>78577</v>
      </c>
      <c r="AB5075" t="e" cm="1" vm="2">
        <f t="array" ref="AB5075">_FV(Table1[[#This Row],[State]],"Country/region",TRUE)</f>
        <v>#VALUE!</v>
      </c>
    </row>
    <row r="5076" spans="1:28" x14ac:dyDescent="0.35">
      <c r="A5076" t="s">
        <v>1163</v>
      </c>
      <c r="B5076">
        <v>55</v>
      </c>
      <c r="C5076" t="s">
        <v>1003</v>
      </c>
      <c r="D5076" t="s">
        <v>46</v>
      </c>
      <c r="E5076">
        <f>YEAR(Table1[[#This Row],[Order Date]])</f>
        <v>2014</v>
      </c>
      <c r="F5076">
        <v>1</v>
      </c>
      <c r="G5076">
        <f>MONTH(Table1[[#This Row],[Order Date]])</f>
        <v>5</v>
      </c>
      <c r="H5076" s="1">
        <v>41781</v>
      </c>
      <c r="I5076">
        <v>37152</v>
      </c>
      <c r="J5076" t="s">
        <v>131</v>
      </c>
      <c r="K5076">
        <v>39</v>
      </c>
      <c r="L5076">
        <v>113.98</v>
      </c>
      <c r="M5076" s="2">
        <v>0.02</v>
      </c>
      <c r="N5076">
        <v>4647.6899999999996</v>
      </c>
      <c r="O5076">
        <v>30</v>
      </c>
      <c r="P5076">
        <v>182.53</v>
      </c>
      <c r="Q5076" s="2">
        <v>0.69</v>
      </c>
      <c r="R5076" t="s">
        <v>48</v>
      </c>
      <c r="S5076" t="s">
        <v>49</v>
      </c>
      <c r="T5076" t="s">
        <v>905</v>
      </c>
      <c r="U5076" t="s">
        <v>51</v>
      </c>
      <c r="V5076" t="s">
        <v>68</v>
      </c>
      <c r="W5076">
        <v>5219</v>
      </c>
      <c r="X5076" s="1">
        <v>41783</v>
      </c>
      <c r="Y5076" t="s">
        <v>53</v>
      </c>
      <c r="Z5076" t="e" vm="25">
        <v>#VALUE!</v>
      </c>
      <c r="AA5076">
        <v>53590</v>
      </c>
      <c r="AB5076" t="e" cm="1" vm="2">
        <f t="array" ref="AB5076">_FV(Table1[[#This Row],[State]],"Country/region",TRUE)</f>
        <v>#VALUE!</v>
      </c>
    </row>
    <row r="5077" spans="1:28" x14ac:dyDescent="0.35">
      <c r="A5077" t="s">
        <v>3371</v>
      </c>
      <c r="B5077">
        <v>55</v>
      </c>
      <c r="C5077" t="s">
        <v>1817</v>
      </c>
      <c r="D5077" t="s">
        <v>46</v>
      </c>
      <c r="E5077">
        <f>YEAR(Table1[[#This Row],[Order Date]])</f>
        <v>2014</v>
      </c>
      <c r="F5077">
        <v>1</v>
      </c>
      <c r="G5077">
        <f>MONTH(Table1[[#This Row],[Order Date]])</f>
        <v>5</v>
      </c>
      <c r="H5077" s="1">
        <v>41781</v>
      </c>
      <c r="I5077">
        <v>42918</v>
      </c>
      <c r="J5077" t="s">
        <v>28</v>
      </c>
      <c r="K5077">
        <v>38</v>
      </c>
      <c r="L5077">
        <v>11.5</v>
      </c>
      <c r="M5077" s="2">
        <v>0.02</v>
      </c>
      <c r="N5077">
        <v>468.95</v>
      </c>
      <c r="O5077">
        <v>7.19</v>
      </c>
      <c r="P5077">
        <v>-2.3805000000000001</v>
      </c>
      <c r="Q5077" s="2">
        <v>0.4</v>
      </c>
      <c r="R5077" t="s">
        <v>29</v>
      </c>
      <c r="S5077" t="s">
        <v>30</v>
      </c>
      <c r="T5077" t="s">
        <v>1164</v>
      </c>
      <c r="U5077" t="s">
        <v>67</v>
      </c>
      <c r="V5077" t="s">
        <v>33</v>
      </c>
      <c r="W5077">
        <v>6057</v>
      </c>
      <c r="X5077" s="1">
        <v>41783</v>
      </c>
      <c r="Y5077" t="s">
        <v>42</v>
      </c>
      <c r="Z5077" t="e" vm="15">
        <v>#VALUE!</v>
      </c>
      <c r="AA5077">
        <v>10801</v>
      </c>
      <c r="AB5077" t="e" cm="1" vm="2">
        <f t="array" ref="AB5077">_FV(Table1[[#This Row],[State]],"Country/region",TRUE)</f>
        <v>#VALUE!</v>
      </c>
    </row>
    <row r="5078" spans="1:28" x14ac:dyDescent="0.35">
      <c r="A5078" t="s">
        <v>1816</v>
      </c>
      <c r="B5078">
        <v>55</v>
      </c>
      <c r="C5078" t="s">
        <v>1817</v>
      </c>
      <c r="D5078" t="s">
        <v>46</v>
      </c>
      <c r="E5078">
        <f>YEAR(Table1[[#This Row],[Order Date]])</f>
        <v>2014</v>
      </c>
      <c r="F5078">
        <v>1</v>
      </c>
      <c r="G5078">
        <f>MONTH(Table1[[#This Row],[Order Date]])</f>
        <v>5</v>
      </c>
      <c r="H5078" s="1">
        <v>41781</v>
      </c>
      <c r="I5078">
        <v>42918</v>
      </c>
      <c r="J5078" t="s">
        <v>28</v>
      </c>
      <c r="K5078">
        <v>46</v>
      </c>
      <c r="L5078">
        <v>14.27</v>
      </c>
      <c r="M5078" s="2">
        <v>7.0000000000000007E-2</v>
      </c>
      <c r="N5078">
        <v>648.26</v>
      </c>
      <c r="O5078">
        <v>7.27</v>
      </c>
      <c r="P5078">
        <v>30.481000000000002</v>
      </c>
      <c r="Q5078" s="2">
        <v>0.38</v>
      </c>
      <c r="R5078" t="s">
        <v>29</v>
      </c>
      <c r="S5078" t="s">
        <v>30</v>
      </c>
      <c r="T5078" t="s">
        <v>709</v>
      </c>
      <c r="U5078" t="s">
        <v>67</v>
      </c>
      <c r="V5078" t="s">
        <v>68</v>
      </c>
      <c r="W5078">
        <v>6055</v>
      </c>
      <c r="X5078" s="1">
        <v>41783</v>
      </c>
      <c r="Y5078" t="s">
        <v>34</v>
      </c>
      <c r="Z5078" t="e" vm="38">
        <v>#VALUE!</v>
      </c>
      <c r="AA5078">
        <v>47362</v>
      </c>
      <c r="AB5078" t="e" cm="1" vm="2">
        <f t="array" ref="AB5078">_FV(Table1[[#This Row],[State]],"Country/region",TRUE)</f>
        <v>#VALUE!</v>
      </c>
    </row>
    <row r="5079" spans="1:28" x14ac:dyDescent="0.35">
      <c r="A5079" t="s">
        <v>1816</v>
      </c>
      <c r="B5079">
        <v>55</v>
      </c>
      <c r="C5079" t="s">
        <v>1817</v>
      </c>
      <c r="D5079" t="s">
        <v>46</v>
      </c>
      <c r="E5079">
        <f>YEAR(Table1[[#This Row],[Order Date]])</f>
        <v>2014</v>
      </c>
      <c r="F5079">
        <v>1</v>
      </c>
      <c r="G5079">
        <f>MONTH(Table1[[#This Row],[Order Date]])</f>
        <v>5</v>
      </c>
      <c r="H5079" s="1">
        <v>41781</v>
      </c>
      <c r="I5079">
        <v>42918</v>
      </c>
      <c r="J5079" t="s">
        <v>28</v>
      </c>
      <c r="K5079">
        <v>46</v>
      </c>
      <c r="L5079">
        <v>9.49</v>
      </c>
      <c r="M5079" s="2">
        <v>0.1</v>
      </c>
      <c r="N5079">
        <v>410.43</v>
      </c>
      <c r="O5079">
        <v>5.76</v>
      </c>
      <c r="P5079">
        <v>-54.583799999999997</v>
      </c>
      <c r="Q5079" s="2">
        <v>0.39</v>
      </c>
      <c r="R5079" t="s">
        <v>96</v>
      </c>
      <c r="S5079" t="s">
        <v>80</v>
      </c>
      <c r="T5079" t="s">
        <v>2484</v>
      </c>
      <c r="U5079" t="s">
        <v>98</v>
      </c>
      <c r="V5079" t="s">
        <v>68</v>
      </c>
      <c r="W5079">
        <v>6056</v>
      </c>
      <c r="X5079" s="1">
        <v>41783</v>
      </c>
      <c r="Y5079" t="s">
        <v>34</v>
      </c>
      <c r="Z5079" t="e" vm="38">
        <v>#VALUE!</v>
      </c>
      <c r="AA5079">
        <v>47362</v>
      </c>
      <c r="AB5079" t="e" cm="1" vm="2">
        <f t="array" ref="AB5079">_FV(Table1[[#This Row],[State]],"Country/region",TRUE)</f>
        <v>#VALUE!</v>
      </c>
    </row>
    <row r="5080" spans="1:28" x14ac:dyDescent="0.35">
      <c r="A5080" t="s">
        <v>1163</v>
      </c>
      <c r="B5080">
        <v>55</v>
      </c>
      <c r="C5080" t="s">
        <v>1003</v>
      </c>
      <c r="D5080" t="s">
        <v>46</v>
      </c>
      <c r="E5080">
        <f>YEAR(Table1[[#This Row],[Order Date]])</f>
        <v>2014</v>
      </c>
      <c r="F5080">
        <v>1</v>
      </c>
      <c r="G5080">
        <f>MONTH(Table1[[#This Row],[Order Date]])</f>
        <v>5</v>
      </c>
      <c r="H5080" s="1">
        <v>41781</v>
      </c>
      <c r="I5080">
        <v>37152</v>
      </c>
      <c r="J5080" t="s">
        <v>131</v>
      </c>
      <c r="K5080">
        <v>45</v>
      </c>
      <c r="L5080">
        <v>65.989999999999995</v>
      </c>
      <c r="M5080" s="2">
        <v>0.04</v>
      </c>
      <c r="N5080">
        <v>2503.3265000000001</v>
      </c>
      <c r="O5080">
        <v>8.8000000000000007</v>
      </c>
      <c r="P5080">
        <v>447.12</v>
      </c>
      <c r="Q5080" s="2">
        <v>0.57999999999999996</v>
      </c>
      <c r="R5080" t="s">
        <v>96</v>
      </c>
      <c r="S5080" t="s">
        <v>30</v>
      </c>
      <c r="T5080">
        <v>6120</v>
      </c>
      <c r="U5080" t="s">
        <v>105</v>
      </c>
      <c r="V5080" t="s">
        <v>68</v>
      </c>
      <c r="W5080">
        <v>5220</v>
      </c>
      <c r="X5080" s="1">
        <v>41783</v>
      </c>
      <c r="Y5080" t="s">
        <v>34</v>
      </c>
      <c r="Z5080" t="e" vm="25">
        <v>#VALUE!</v>
      </c>
      <c r="AA5080">
        <v>53590</v>
      </c>
      <c r="AB5080" t="e" cm="1" vm="2">
        <f t="array" ref="AB5080">_FV(Table1[[#This Row],[State]],"Country/region",TRUE)</f>
        <v>#VALUE!</v>
      </c>
    </row>
    <row r="5081" spans="1:28" x14ac:dyDescent="0.35">
      <c r="A5081" t="s">
        <v>259</v>
      </c>
      <c r="B5081">
        <v>55</v>
      </c>
      <c r="C5081" t="s">
        <v>260</v>
      </c>
      <c r="D5081" t="s">
        <v>38</v>
      </c>
      <c r="E5081">
        <f>YEAR(Table1[[#This Row],[Order Date]])</f>
        <v>2014</v>
      </c>
      <c r="F5081">
        <v>1</v>
      </c>
      <c r="G5081">
        <f>MONTH(Table1[[#This Row],[Order Date]])</f>
        <v>5</v>
      </c>
      <c r="H5081" s="1">
        <v>41781</v>
      </c>
      <c r="I5081">
        <v>46117</v>
      </c>
      <c r="J5081" t="s">
        <v>47</v>
      </c>
      <c r="K5081">
        <v>22</v>
      </c>
      <c r="L5081">
        <v>50.98</v>
      </c>
      <c r="M5081" s="2">
        <v>0.02</v>
      </c>
      <c r="N5081">
        <v>1168.28</v>
      </c>
      <c r="O5081">
        <v>14.19</v>
      </c>
      <c r="P5081">
        <v>126.07</v>
      </c>
      <c r="Q5081" s="2">
        <v>0.56000000000000005</v>
      </c>
      <c r="R5081" t="s">
        <v>48</v>
      </c>
      <c r="S5081" t="s">
        <v>49</v>
      </c>
      <c r="T5081" t="s">
        <v>2838</v>
      </c>
      <c r="U5081" t="s">
        <v>51</v>
      </c>
      <c r="V5081" t="s">
        <v>68</v>
      </c>
      <c r="W5081">
        <v>6479</v>
      </c>
      <c r="X5081" s="1">
        <v>41785</v>
      </c>
      <c r="Y5081" t="s">
        <v>53</v>
      </c>
      <c r="Z5081" t="e" vm="28">
        <v>#VALUE!</v>
      </c>
      <c r="AA5081">
        <v>63042</v>
      </c>
      <c r="AB5081" t="e" cm="1" vm="2">
        <f t="array" ref="AB5081">_FV(Table1[[#This Row],[State]],"Country/region",TRUE)</f>
        <v>#VALUE!</v>
      </c>
    </row>
    <row r="5082" spans="1:28" x14ac:dyDescent="0.35">
      <c r="A5082" t="s">
        <v>2669</v>
      </c>
      <c r="B5082">
        <v>55</v>
      </c>
      <c r="C5082" t="s">
        <v>907</v>
      </c>
      <c r="D5082" t="s">
        <v>57</v>
      </c>
      <c r="E5082">
        <f>YEAR(Table1[[#This Row],[Order Date]])</f>
        <v>2014</v>
      </c>
      <c r="F5082">
        <v>1</v>
      </c>
      <c r="G5082">
        <f>MONTH(Table1[[#This Row],[Order Date]])</f>
        <v>5</v>
      </c>
      <c r="H5082" s="1">
        <v>41782</v>
      </c>
      <c r="I5082">
        <v>39937</v>
      </c>
      <c r="J5082" t="s">
        <v>131</v>
      </c>
      <c r="K5082">
        <v>42</v>
      </c>
      <c r="L5082">
        <v>2.78</v>
      </c>
      <c r="M5082" s="2">
        <v>7.0000000000000007E-2</v>
      </c>
      <c r="N5082">
        <v>113.33</v>
      </c>
      <c r="O5082">
        <v>1.49</v>
      </c>
      <c r="P5082">
        <v>-0.40250000000000002</v>
      </c>
      <c r="Q5082" s="2">
        <v>0.39</v>
      </c>
      <c r="R5082" t="s">
        <v>29</v>
      </c>
      <c r="S5082" t="s">
        <v>30</v>
      </c>
      <c r="T5082" t="s">
        <v>3210</v>
      </c>
      <c r="U5082" t="s">
        <v>67</v>
      </c>
      <c r="V5082" t="s">
        <v>52</v>
      </c>
      <c r="W5082">
        <v>5644</v>
      </c>
      <c r="X5082" s="1">
        <v>41782</v>
      </c>
      <c r="Y5082" t="s">
        <v>34</v>
      </c>
      <c r="Z5082" t="e" vm="23">
        <v>#VALUE!</v>
      </c>
      <c r="AA5082">
        <v>98310</v>
      </c>
      <c r="AB5082" t="e" cm="1" vm="2">
        <f t="array" ref="AB5082">_FV(Table1[[#This Row],[State]],"Country/region",TRUE)</f>
        <v>#VALUE!</v>
      </c>
    </row>
    <row r="5083" spans="1:28" x14ac:dyDescent="0.35">
      <c r="A5083" t="s">
        <v>1877</v>
      </c>
      <c r="B5083">
        <v>55</v>
      </c>
      <c r="C5083" t="s">
        <v>1664</v>
      </c>
      <c r="D5083" t="s">
        <v>38</v>
      </c>
      <c r="E5083">
        <f>YEAR(Table1[[#This Row],[Order Date]])</f>
        <v>2014</v>
      </c>
      <c r="F5083">
        <v>1</v>
      </c>
      <c r="G5083">
        <f>MONTH(Table1[[#This Row],[Order Date]])</f>
        <v>5</v>
      </c>
      <c r="H5083" s="1">
        <v>41782</v>
      </c>
      <c r="I5083">
        <v>48161</v>
      </c>
      <c r="J5083" t="s">
        <v>39</v>
      </c>
      <c r="K5083">
        <v>39</v>
      </c>
      <c r="L5083">
        <v>195.99</v>
      </c>
      <c r="M5083" s="2">
        <v>0.09</v>
      </c>
      <c r="N5083">
        <v>6030.58</v>
      </c>
      <c r="O5083">
        <v>8.99</v>
      </c>
      <c r="P5083">
        <v>1197.855</v>
      </c>
      <c r="Q5083" s="2">
        <v>0.57999999999999996</v>
      </c>
      <c r="R5083" t="s">
        <v>96</v>
      </c>
      <c r="S5083" t="s">
        <v>30</v>
      </c>
      <c r="T5083" t="s">
        <v>1975</v>
      </c>
      <c r="U5083" t="s">
        <v>105</v>
      </c>
      <c r="V5083" t="s">
        <v>33</v>
      </c>
      <c r="W5083">
        <v>6759</v>
      </c>
      <c r="X5083" s="1">
        <v>41783</v>
      </c>
      <c r="Y5083" t="s">
        <v>34</v>
      </c>
      <c r="Z5083" t="e" vm="3">
        <v>#VALUE!</v>
      </c>
      <c r="AA5083">
        <v>21117</v>
      </c>
      <c r="AB5083" t="e" cm="1" vm="2">
        <f t="array" ref="AB5083">_FV(Table1[[#This Row],[State]],"Country/region",TRUE)</f>
        <v>#VALUE!</v>
      </c>
    </row>
    <row r="5084" spans="1:28" x14ac:dyDescent="0.35">
      <c r="A5084" t="s">
        <v>1336</v>
      </c>
      <c r="B5084">
        <v>55</v>
      </c>
      <c r="C5084" t="s">
        <v>1337</v>
      </c>
      <c r="D5084" t="s">
        <v>46</v>
      </c>
      <c r="E5084">
        <f>YEAR(Table1[[#This Row],[Order Date]])</f>
        <v>2014</v>
      </c>
      <c r="F5084">
        <v>1</v>
      </c>
      <c r="G5084">
        <f>MONTH(Table1[[#This Row],[Order Date]])</f>
        <v>5</v>
      </c>
      <c r="H5084" s="1">
        <v>41782</v>
      </c>
      <c r="I5084">
        <v>57185</v>
      </c>
      <c r="J5084" t="s">
        <v>131</v>
      </c>
      <c r="K5084">
        <v>28</v>
      </c>
      <c r="L5084">
        <v>49.34</v>
      </c>
      <c r="M5084" s="2">
        <v>0.06</v>
      </c>
      <c r="N5084">
        <v>1360.82</v>
      </c>
      <c r="O5084">
        <v>10.25</v>
      </c>
      <c r="P5084">
        <v>385.03</v>
      </c>
      <c r="Q5084" s="2">
        <v>0.56999999999999995</v>
      </c>
      <c r="R5084" t="s">
        <v>48</v>
      </c>
      <c r="S5084" t="s">
        <v>40</v>
      </c>
      <c r="T5084" t="s">
        <v>1431</v>
      </c>
      <c r="U5084" t="s">
        <v>82</v>
      </c>
      <c r="V5084" t="s">
        <v>33</v>
      </c>
      <c r="W5084">
        <v>8003</v>
      </c>
      <c r="X5084" s="1">
        <v>41784</v>
      </c>
      <c r="Y5084" t="s">
        <v>34</v>
      </c>
      <c r="Z5084" t="e" vm="22">
        <v>#VALUE!</v>
      </c>
      <c r="AA5084">
        <v>44256</v>
      </c>
      <c r="AB5084" t="e" cm="1" vm="2">
        <f t="array" ref="AB5084">_FV(Table1[[#This Row],[State]],"Country/region",TRUE)</f>
        <v>#VALUE!</v>
      </c>
    </row>
    <row r="5085" spans="1:28" x14ac:dyDescent="0.35">
      <c r="A5085" t="s">
        <v>1877</v>
      </c>
      <c r="B5085">
        <v>55</v>
      </c>
      <c r="C5085" t="s">
        <v>1664</v>
      </c>
      <c r="D5085" t="s">
        <v>38</v>
      </c>
      <c r="E5085">
        <f>YEAR(Table1[[#This Row],[Order Date]])</f>
        <v>2014</v>
      </c>
      <c r="F5085">
        <v>1</v>
      </c>
      <c r="G5085">
        <f>MONTH(Table1[[#This Row],[Order Date]])</f>
        <v>5</v>
      </c>
      <c r="H5085" s="1">
        <v>41782</v>
      </c>
      <c r="I5085">
        <v>48161</v>
      </c>
      <c r="J5085" t="s">
        <v>39</v>
      </c>
      <c r="K5085">
        <v>16</v>
      </c>
      <c r="L5085">
        <v>7.77</v>
      </c>
      <c r="M5085" s="2">
        <v>0.01</v>
      </c>
      <c r="N5085">
        <v>139.69</v>
      </c>
      <c r="O5085">
        <v>9.23</v>
      </c>
      <c r="P5085">
        <v>-95.64</v>
      </c>
      <c r="Q5085" s="2">
        <v>0.57999999999999996</v>
      </c>
      <c r="R5085" t="s">
        <v>29</v>
      </c>
      <c r="S5085" t="s">
        <v>30</v>
      </c>
      <c r="T5085" t="s">
        <v>335</v>
      </c>
      <c r="U5085" t="s">
        <v>214</v>
      </c>
      <c r="V5085" t="s">
        <v>33</v>
      </c>
      <c r="W5085">
        <v>6758</v>
      </c>
      <c r="X5085" s="1">
        <v>41784</v>
      </c>
      <c r="Y5085" t="s">
        <v>34</v>
      </c>
      <c r="Z5085" t="e" vm="3">
        <v>#VALUE!</v>
      </c>
      <c r="AA5085">
        <v>21117</v>
      </c>
      <c r="AB5085" t="e" cm="1" vm="2">
        <f t="array" ref="AB5085">_FV(Table1[[#This Row],[State]],"Country/region",TRUE)</f>
        <v>#VALUE!</v>
      </c>
    </row>
    <row r="5086" spans="1:28" x14ac:dyDescent="0.35">
      <c r="A5086" t="s">
        <v>2219</v>
      </c>
      <c r="B5086">
        <v>55</v>
      </c>
      <c r="C5086" t="s">
        <v>2220</v>
      </c>
      <c r="D5086" t="s">
        <v>46</v>
      </c>
      <c r="E5086">
        <f>YEAR(Table1[[#This Row],[Order Date]])</f>
        <v>2014</v>
      </c>
      <c r="F5086">
        <v>1</v>
      </c>
      <c r="G5086">
        <f>MONTH(Table1[[#This Row],[Order Date]])</f>
        <v>5</v>
      </c>
      <c r="H5086" s="1">
        <v>41782</v>
      </c>
      <c r="I5086">
        <v>40964</v>
      </c>
      <c r="J5086" t="s">
        <v>58</v>
      </c>
      <c r="K5086">
        <v>40</v>
      </c>
      <c r="L5086">
        <v>6.84</v>
      </c>
      <c r="M5086" s="2">
        <v>0</v>
      </c>
      <c r="N5086">
        <v>301.12</v>
      </c>
      <c r="O5086">
        <v>8.3699999999999992</v>
      </c>
      <c r="P5086">
        <v>-206.05</v>
      </c>
      <c r="Q5086" s="2">
        <v>0.57999999999999996</v>
      </c>
      <c r="R5086" t="s">
        <v>29</v>
      </c>
      <c r="S5086" t="s">
        <v>139</v>
      </c>
      <c r="T5086" t="s">
        <v>480</v>
      </c>
      <c r="U5086" t="s">
        <v>481</v>
      </c>
      <c r="V5086" t="s">
        <v>76</v>
      </c>
      <c r="W5086">
        <v>5772</v>
      </c>
      <c r="X5086" s="1">
        <v>41785</v>
      </c>
      <c r="Y5086" t="s">
        <v>34</v>
      </c>
      <c r="Z5086" t="e" vm="14">
        <v>#VALUE!</v>
      </c>
      <c r="AA5086">
        <v>33881</v>
      </c>
      <c r="AB5086" t="e" cm="1" vm="2">
        <f t="array" ref="AB5086">_FV(Table1[[#This Row],[State]],"Country/region",TRUE)</f>
        <v>#VALUE!</v>
      </c>
    </row>
    <row r="5087" spans="1:28" x14ac:dyDescent="0.35">
      <c r="A5087" t="s">
        <v>2969</v>
      </c>
      <c r="B5087">
        <v>55</v>
      </c>
      <c r="C5087" t="s">
        <v>2970</v>
      </c>
      <c r="D5087" t="s">
        <v>46</v>
      </c>
      <c r="E5087">
        <f>YEAR(Table1[[#This Row],[Order Date]])</f>
        <v>2014</v>
      </c>
      <c r="F5087">
        <v>1</v>
      </c>
      <c r="G5087">
        <f>MONTH(Table1[[#This Row],[Order Date]])</f>
        <v>5</v>
      </c>
      <c r="H5087" s="1">
        <v>41783</v>
      </c>
      <c r="I5087">
        <v>20259</v>
      </c>
      <c r="J5087" t="s">
        <v>58</v>
      </c>
      <c r="K5087">
        <v>42</v>
      </c>
      <c r="L5087">
        <v>12.88</v>
      </c>
      <c r="M5087" s="2">
        <v>0.05</v>
      </c>
      <c r="N5087">
        <v>539.05999999999995</v>
      </c>
      <c r="O5087">
        <v>4.59</v>
      </c>
      <c r="P5087">
        <v>-123.07</v>
      </c>
      <c r="Q5087" s="2">
        <v>0.82</v>
      </c>
      <c r="R5087" t="s">
        <v>29</v>
      </c>
      <c r="S5087" t="s">
        <v>59</v>
      </c>
      <c r="T5087" t="s">
        <v>1203</v>
      </c>
      <c r="U5087" t="s">
        <v>481</v>
      </c>
      <c r="V5087" t="s">
        <v>68</v>
      </c>
      <c r="W5087">
        <v>2806</v>
      </c>
      <c r="X5087" s="1">
        <v>41784</v>
      </c>
      <c r="Y5087" t="s">
        <v>34</v>
      </c>
      <c r="Z5087" t="e" vm="11">
        <v>#VALUE!</v>
      </c>
      <c r="AA5087">
        <v>75217</v>
      </c>
      <c r="AB5087" t="e" cm="1" vm="2">
        <f t="array" ref="AB5087">_FV(Table1[[#This Row],[State]],"Country/region",TRUE)</f>
        <v>#VALUE!</v>
      </c>
    </row>
    <row r="5088" spans="1:28" x14ac:dyDescent="0.35">
      <c r="A5088" t="s">
        <v>3093</v>
      </c>
      <c r="B5088">
        <v>55</v>
      </c>
      <c r="C5088" t="s">
        <v>1546</v>
      </c>
      <c r="D5088" t="s">
        <v>38</v>
      </c>
      <c r="E5088">
        <f>YEAR(Table1[[#This Row],[Order Date]])</f>
        <v>2014</v>
      </c>
      <c r="F5088">
        <v>1</v>
      </c>
      <c r="G5088">
        <f>MONTH(Table1[[#This Row],[Order Date]])</f>
        <v>5</v>
      </c>
      <c r="H5088" s="1">
        <v>41783</v>
      </c>
      <c r="I5088">
        <v>225</v>
      </c>
      <c r="J5088" t="s">
        <v>58</v>
      </c>
      <c r="K5088">
        <v>24</v>
      </c>
      <c r="L5088">
        <v>5.58</v>
      </c>
      <c r="M5088" s="2">
        <v>0.06</v>
      </c>
      <c r="N5088">
        <v>126.58</v>
      </c>
      <c r="O5088">
        <v>0.7</v>
      </c>
      <c r="P5088">
        <v>18.27</v>
      </c>
      <c r="Q5088" s="2">
        <v>0.6</v>
      </c>
      <c r="R5088" t="s">
        <v>29</v>
      </c>
      <c r="S5088" t="s">
        <v>59</v>
      </c>
      <c r="T5088" t="s">
        <v>3177</v>
      </c>
      <c r="U5088" t="s">
        <v>88</v>
      </c>
      <c r="V5088" t="s">
        <v>33</v>
      </c>
      <c r="W5088">
        <v>35</v>
      </c>
      <c r="X5088" s="1">
        <v>41784</v>
      </c>
      <c r="Y5088" t="s">
        <v>34</v>
      </c>
      <c r="Z5088" t="e" vm="15">
        <v>#VALUE!</v>
      </c>
      <c r="AA5088">
        <v>11741</v>
      </c>
      <c r="AB5088" t="e" cm="1" vm="2">
        <f t="array" ref="AB5088">_FV(Table1[[#This Row],[State]],"Country/region",TRUE)</f>
        <v>#VALUE!</v>
      </c>
    </row>
    <row r="5089" spans="1:28" x14ac:dyDescent="0.35">
      <c r="A5089" t="s">
        <v>3093</v>
      </c>
      <c r="B5089">
        <v>55</v>
      </c>
      <c r="C5089" t="s">
        <v>1546</v>
      </c>
      <c r="D5089" t="s">
        <v>38</v>
      </c>
      <c r="E5089">
        <f>YEAR(Table1[[#This Row],[Order Date]])</f>
        <v>2014</v>
      </c>
      <c r="F5089">
        <v>1</v>
      </c>
      <c r="G5089">
        <f>MONTH(Table1[[#This Row],[Order Date]])</f>
        <v>5</v>
      </c>
      <c r="H5089" s="1">
        <v>41783</v>
      </c>
      <c r="I5089">
        <v>225</v>
      </c>
      <c r="J5089" t="s">
        <v>58</v>
      </c>
      <c r="K5089">
        <v>1</v>
      </c>
      <c r="L5089">
        <v>19.84</v>
      </c>
      <c r="M5089" s="2">
        <v>0.05</v>
      </c>
      <c r="N5089">
        <v>23.7</v>
      </c>
      <c r="O5089">
        <v>4.0999999999999996</v>
      </c>
      <c r="P5089">
        <v>-8.9700000000000006</v>
      </c>
      <c r="Q5089" s="2">
        <v>0.44</v>
      </c>
      <c r="R5089" t="s">
        <v>29</v>
      </c>
      <c r="S5089" t="s">
        <v>59</v>
      </c>
      <c r="T5089" t="s">
        <v>1530</v>
      </c>
      <c r="U5089" t="s">
        <v>88</v>
      </c>
      <c r="V5089" t="s">
        <v>33</v>
      </c>
      <c r="W5089">
        <v>36</v>
      </c>
      <c r="X5089" s="1">
        <v>41785</v>
      </c>
      <c r="Y5089" t="s">
        <v>34</v>
      </c>
      <c r="Z5089" t="e" vm="15">
        <v>#VALUE!</v>
      </c>
      <c r="AA5089">
        <v>11741</v>
      </c>
      <c r="AB5089" t="e" cm="1" vm="2">
        <f t="array" ref="AB5089">_FV(Table1[[#This Row],[State]],"Country/region",TRUE)</f>
        <v>#VALUE!</v>
      </c>
    </row>
    <row r="5090" spans="1:28" x14ac:dyDescent="0.35">
      <c r="A5090" t="s">
        <v>386</v>
      </c>
      <c r="B5090">
        <v>55</v>
      </c>
      <c r="C5090" t="s">
        <v>387</v>
      </c>
      <c r="D5090" t="s">
        <v>38</v>
      </c>
      <c r="E5090">
        <f>YEAR(Table1[[#This Row],[Order Date]])</f>
        <v>2014</v>
      </c>
      <c r="F5090">
        <v>1</v>
      </c>
      <c r="G5090">
        <f>MONTH(Table1[[#This Row],[Order Date]])</f>
        <v>5</v>
      </c>
      <c r="H5090" s="1">
        <v>41783</v>
      </c>
      <c r="I5090">
        <v>42214</v>
      </c>
      <c r="J5090" t="s">
        <v>47</v>
      </c>
      <c r="K5090">
        <v>46</v>
      </c>
      <c r="L5090">
        <v>12.22</v>
      </c>
      <c r="M5090" s="2">
        <v>0.03</v>
      </c>
      <c r="N5090">
        <v>569.91999999999996</v>
      </c>
      <c r="O5090">
        <v>2.85</v>
      </c>
      <c r="P5090">
        <v>154.09</v>
      </c>
      <c r="Q5090" s="2">
        <v>0.55000000000000004</v>
      </c>
      <c r="R5090" t="s">
        <v>48</v>
      </c>
      <c r="S5090" t="s">
        <v>139</v>
      </c>
      <c r="T5090" t="s">
        <v>679</v>
      </c>
      <c r="U5090" t="s">
        <v>82</v>
      </c>
      <c r="V5090" t="s">
        <v>76</v>
      </c>
      <c r="W5090">
        <v>5947</v>
      </c>
      <c r="X5090" s="1">
        <v>41790</v>
      </c>
      <c r="Y5090" t="s">
        <v>34</v>
      </c>
      <c r="Z5090" t="e" vm="31">
        <v>#VALUE!</v>
      </c>
      <c r="AA5090">
        <v>37042</v>
      </c>
      <c r="AB5090" t="e" cm="1" vm="2">
        <f t="array" ref="AB5090">_FV(Table1[[#This Row],[State]],"Country/region",TRUE)</f>
        <v>#VALUE!</v>
      </c>
    </row>
    <row r="5091" spans="1:28" x14ac:dyDescent="0.35">
      <c r="A5091" t="s">
        <v>386</v>
      </c>
      <c r="B5091">
        <v>55</v>
      </c>
      <c r="C5091" t="s">
        <v>387</v>
      </c>
      <c r="D5091" t="s">
        <v>38</v>
      </c>
      <c r="E5091">
        <f>YEAR(Table1[[#This Row],[Order Date]])</f>
        <v>2014</v>
      </c>
      <c r="F5091">
        <v>1</v>
      </c>
      <c r="G5091">
        <f>MONTH(Table1[[#This Row],[Order Date]])</f>
        <v>5</v>
      </c>
      <c r="H5091" s="1">
        <v>41783</v>
      </c>
      <c r="I5091">
        <v>42214</v>
      </c>
      <c r="J5091" t="s">
        <v>47</v>
      </c>
      <c r="K5091">
        <v>28</v>
      </c>
      <c r="L5091">
        <v>6.48</v>
      </c>
      <c r="M5091" s="2">
        <v>0.02</v>
      </c>
      <c r="N5091">
        <v>183.65</v>
      </c>
      <c r="O5091">
        <v>5.84</v>
      </c>
      <c r="P5091">
        <v>-59.96</v>
      </c>
      <c r="Q5091" s="2">
        <v>0.37</v>
      </c>
      <c r="R5091" t="s">
        <v>29</v>
      </c>
      <c r="S5091" t="s">
        <v>30</v>
      </c>
      <c r="T5091" t="s">
        <v>2539</v>
      </c>
      <c r="U5091" t="s">
        <v>61</v>
      </c>
      <c r="V5091" t="s">
        <v>76</v>
      </c>
      <c r="W5091">
        <v>5948</v>
      </c>
      <c r="X5091" s="1">
        <v>41790</v>
      </c>
      <c r="Y5091" t="s">
        <v>34</v>
      </c>
      <c r="Z5091" t="e" vm="31">
        <v>#VALUE!</v>
      </c>
      <c r="AA5091">
        <v>37042</v>
      </c>
      <c r="AB5091" t="e" cm="1" vm="2">
        <f t="array" ref="AB5091">_FV(Table1[[#This Row],[State]],"Country/region",TRUE)</f>
        <v>#VALUE!</v>
      </c>
    </row>
    <row r="5092" spans="1:28" x14ac:dyDescent="0.35">
      <c r="A5092" t="s">
        <v>1612</v>
      </c>
      <c r="B5092">
        <v>55</v>
      </c>
      <c r="C5092" t="s">
        <v>1613</v>
      </c>
      <c r="D5092" t="s">
        <v>27</v>
      </c>
      <c r="E5092">
        <f>YEAR(Table1[[#This Row],[Order Date]])</f>
        <v>2014</v>
      </c>
      <c r="F5092">
        <v>1</v>
      </c>
      <c r="G5092">
        <f>MONTH(Table1[[#This Row],[Order Date]])</f>
        <v>5</v>
      </c>
      <c r="H5092" s="1">
        <v>41784</v>
      </c>
      <c r="I5092">
        <v>57350</v>
      </c>
      <c r="J5092" t="s">
        <v>28</v>
      </c>
      <c r="K5092">
        <v>33</v>
      </c>
      <c r="L5092">
        <v>4.28</v>
      </c>
      <c r="M5092" s="2">
        <v>0.09</v>
      </c>
      <c r="N5092">
        <v>140.63</v>
      </c>
      <c r="O5092">
        <v>5.68</v>
      </c>
      <c r="P5092">
        <v>-111.87</v>
      </c>
      <c r="Q5092" s="2">
        <v>0.4</v>
      </c>
      <c r="R5092" t="s">
        <v>29</v>
      </c>
      <c r="S5092" t="s">
        <v>30</v>
      </c>
      <c r="T5092" t="s">
        <v>2574</v>
      </c>
      <c r="U5092" t="s">
        <v>61</v>
      </c>
      <c r="V5092" t="s">
        <v>52</v>
      </c>
      <c r="W5092">
        <v>8025</v>
      </c>
      <c r="X5092" s="1">
        <v>41785</v>
      </c>
      <c r="Y5092" t="s">
        <v>34</v>
      </c>
      <c r="Z5092" t="e" vm="4">
        <v>#VALUE!</v>
      </c>
      <c r="AA5092">
        <v>95746</v>
      </c>
      <c r="AB5092" t="e" cm="1" vm="2">
        <f t="array" ref="AB5092">_FV(Table1[[#This Row],[State]],"Country/region",TRUE)</f>
        <v>#VALUE!</v>
      </c>
    </row>
    <row r="5093" spans="1:28" x14ac:dyDescent="0.35">
      <c r="A5093" t="s">
        <v>1612</v>
      </c>
      <c r="B5093">
        <v>55</v>
      </c>
      <c r="C5093" t="s">
        <v>1613</v>
      </c>
      <c r="D5093" t="s">
        <v>27</v>
      </c>
      <c r="E5093">
        <f>YEAR(Table1[[#This Row],[Order Date]])</f>
        <v>2014</v>
      </c>
      <c r="F5093">
        <v>1</v>
      </c>
      <c r="G5093">
        <f>MONTH(Table1[[#This Row],[Order Date]])</f>
        <v>5</v>
      </c>
      <c r="H5093" s="1">
        <v>41784</v>
      </c>
      <c r="I5093">
        <v>57350</v>
      </c>
      <c r="J5093" t="s">
        <v>28</v>
      </c>
      <c r="K5093">
        <v>50</v>
      </c>
      <c r="L5093">
        <v>125.99</v>
      </c>
      <c r="M5093" s="2">
        <v>0.09</v>
      </c>
      <c r="N5093">
        <v>4872.6674999999996</v>
      </c>
      <c r="O5093">
        <v>8.8000000000000007</v>
      </c>
      <c r="P5093">
        <v>851.31</v>
      </c>
      <c r="Q5093" s="2">
        <v>0.59</v>
      </c>
      <c r="R5093" t="s">
        <v>96</v>
      </c>
      <c r="S5093" t="s">
        <v>30</v>
      </c>
      <c r="T5093" t="s">
        <v>846</v>
      </c>
      <c r="U5093" t="s">
        <v>105</v>
      </c>
      <c r="V5093" t="s">
        <v>52</v>
      </c>
      <c r="W5093">
        <v>8026</v>
      </c>
      <c r="X5093" s="1">
        <v>41785</v>
      </c>
      <c r="Y5093" t="s">
        <v>34</v>
      </c>
      <c r="Z5093" t="e" vm="4">
        <v>#VALUE!</v>
      </c>
      <c r="AA5093">
        <v>95746</v>
      </c>
      <c r="AB5093" t="e" cm="1" vm="2">
        <f t="array" ref="AB5093">_FV(Table1[[#This Row],[State]],"Country/region",TRUE)</f>
        <v>#VALUE!</v>
      </c>
    </row>
    <row r="5094" spans="1:28" x14ac:dyDescent="0.35">
      <c r="A5094" t="s">
        <v>1096</v>
      </c>
      <c r="B5094">
        <v>55</v>
      </c>
      <c r="C5094" t="s">
        <v>1097</v>
      </c>
      <c r="D5094" t="s">
        <v>27</v>
      </c>
      <c r="E5094">
        <f>YEAR(Table1[[#This Row],[Order Date]])</f>
        <v>2014</v>
      </c>
      <c r="F5094">
        <v>1</v>
      </c>
      <c r="G5094">
        <f>MONTH(Table1[[#This Row],[Order Date]])</f>
        <v>5</v>
      </c>
      <c r="H5094" s="1">
        <v>41784</v>
      </c>
      <c r="I5094">
        <v>45958</v>
      </c>
      <c r="J5094" t="s">
        <v>131</v>
      </c>
      <c r="K5094">
        <v>28</v>
      </c>
      <c r="L5094">
        <v>599.99</v>
      </c>
      <c r="M5094" s="2">
        <v>0.03</v>
      </c>
      <c r="N5094">
        <v>17599.39</v>
      </c>
      <c r="O5094">
        <v>24.49</v>
      </c>
      <c r="P5094">
        <v>5513.86</v>
      </c>
      <c r="Q5094" s="2">
        <v>0.5</v>
      </c>
      <c r="R5094" t="s">
        <v>96</v>
      </c>
      <c r="S5094" t="s">
        <v>40</v>
      </c>
      <c r="T5094" t="s">
        <v>1067</v>
      </c>
      <c r="U5094" t="s">
        <v>192</v>
      </c>
      <c r="V5094" t="s">
        <v>52</v>
      </c>
      <c r="W5094">
        <v>6452</v>
      </c>
      <c r="X5094" s="1">
        <v>41785</v>
      </c>
      <c r="Y5094" t="s">
        <v>34</v>
      </c>
      <c r="Z5094" t="e" vm="42">
        <v>#VALUE!</v>
      </c>
      <c r="AA5094">
        <v>85254</v>
      </c>
      <c r="AB5094" t="e" cm="1" vm="2">
        <f t="array" ref="AB5094">_FV(Table1[[#This Row],[State]],"Country/region",TRUE)</f>
        <v>#VALUE!</v>
      </c>
    </row>
    <row r="5095" spans="1:28" x14ac:dyDescent="0.35">
      <c r="A5095" t="s">
        <v>1867</v>
      </c>
      <c r="B5095">
        <v>55</v>
      </c>
      <c r="C5095" t="s">
        <v>1868</v>
      </c>
      <c r="D5095" t="s">
        <v>38</v>
      </c>
      <c r="E5095">
        <f>YEAR(Table1[[#This Row],[Order Date]])</f>
        <v>2014</v>
      </c>
      <c r="F5095">
        <v>1</v>
      </c>
      <c r="G5095">
        <f>MONTH(Table1[[#This Row],[Order Date]])</f>
        <v>5</v>
      </c>
      <c r="H5095" s="1">
        <v>41784</v>
      </c>
      <c r="I5095">
        <v>49924</v>
      </c>
      <c r="J5095" t="s">
        <v>58</v>
      </c>
      <c r="K5095">
        <v>13</v>
      </c>
      <c r="L5095">
        <v>2.23</v>
      </c>
      <c r="M5095" s="2">
        <v>0.08</v>
      </c>
      <c r="N5095">
        <v>33.11</v>
      </c>
      <c r="O5095">
        <v>4.57</v>
      </c>
      <c r="P5095">
        <v>-35.96</v>
      </c>
      <c r="Q5095" s="2">
        <v>0.41</v>
      </c>
      <c r="R5095" t="s">
        <v>48</v>
      </c>
      <c r="S5095" t="s">
        <v>139</v>
      </c>
      <c r="T5095" t="s">
        <v>1417</v>
      </c>
      <c r="U5095" t="s">
        <v>82</v>
      </c>
      <c r="V5095" t="s">
        <v>68</v>
      </c>
      <c r="W5095">
        <v>6986</v>
      </c>
      <c r="X5095" s="1">
        <v>41786</v>
      </c>
      <c r="Y5095" t="s">
        <v>34</v>
      </c>
      <c r="Z5095" t="e" vm="11">
        <v>#VALUE!</v>
      </c>
      <c r="AA5095">
        <v>76706</v>
      </c>
      <c r="AB5095" t="e" cm="1" vm="2">
        <f t="array" ref="AB5095">_FV(Table1[[#This Row],[State]],"Country/region",TRUE)</f>
        <v>#VALUE!</v>
      </c>
    </row>
    <row r="5096" spans="1:28" x14ac:dyDescent="0.35">
      <c r="A5096" t="s">
        <v>1867</v>
      </c>
      <c r="B5096">
        <v>55</v>
      </c>
      <c r="C5096" t="s">
        <v>1868</v>
      </c>
      <c r="D5096" t="s">
        <v>38</v>
      </c>
      <c r="E5096">
        <f>YEAR(Table1[[#This Row],[Order Date]])</f>
        <v>2014</v>
      </c>
      <c r="F5096">
        <v>1</v>
      </c>
      <c r="G5096">
        <f>MONTH(Table1[[#This Row],[Order Date]])</f>
        <v>5</v>
      </c>
      <c r="H5096" s="1">
        <v>41784</v>
      </c>
      <c r="I5096">
        <v>49924</v>
      </c>
      <c r="J5096" t="s">
        <v>58</v>
      </c>
      <c r="K5096">
        <v>48</v>
      </c>
      <c r="L5096">
        <v>4.24</v>
      </c>
      <c r="M5096" s="2">
        <v>7.0000000000000007E-2</v>
      </c>
      <c r="N5096">
        <v>204.15</v>
      </c>
      <c r="O5096">
        <v>5.41</v>
      </c>
      <c r="P5096">
        <v>-155.52600000000001</v>
      </c>
      <c r="Q5096" s="2">
        <v>0.35</v>
      </c>
      <c r="R5096" t="s">
        <v>29</v>
      </c>
      <c r="S5096" t="s">
        <v>30</v>
      </c>
      <c r="T5096" t="s">
        <v>1746</v>
      </c>
      <c r="U5096" t="s">
        <v>67</v>
      </c>
      <c r="V5096" t="s">
        <v>68</v>
      </c>
      <c r="W5096">
        <v>6985</v>
      </c>
      <c r="X5096" s="1">
        <v>41786</v>
      </c>
      <c r="Y5096" t="s">
        <v>34</v>
      </c>
      <c r="Z5096" t="e" vm="11">
        <v>#VALUE!</v>
      </c>
      <c r="AA5096">
        <v>76706</v>
      </c>
      <c r="AB5096" t="e" cm="1" vm="2">
        <f t="array" ref="AB5096">_FV(Table1[[#This Row],[State]],"Country/region",TRUE)</f>
        <v>#VALUE!</v>
      </c>
    </row>
    <row r="5097" spans="1:28" x14ac:dyDescent="0.35">
      <c r="A5097" t="s">
        <v>1096</v>
      </c>
      <c r="B5097">
        <v>55</v>
      </c>
      <c r="C5097" t="s">
        <v>1097</v>
      </c>
      <c r="D5097" t="s">
        <v>27</v>
      </c>
      <c r="E5097">
        <f>YEAR(Table1[[#This Row],[Order Date]])</f>
        <v>2014</v>
      </c>
      <c r="F5097">
        <v>1</v>
      </c>
      <c r="G5097">
        <f>MONTH(Table1[[#This Row],[Order Date]])</f>
        <v>5</v>
      </c>
      <c r="H5097" s="1">
        <v>41784</v>
      </c>
      <c r="I5097">
        <v>45958</v>
      </c>
      <c r="J5097" t="s">
        <v>131</v>
      </c>
      <c r="K5097">
        <v>16</v>
      </c>
      <c r="L5097">
        <v>6.69</v>
      </c>
      <c r="M5097" s="2">
        <v>0.02</v>
      </c>
      <c r="N5097">
        <v>115.34</v>
      </c>
      <c r="O5097">
        <v>3.1</v>
      </c>
      <c r="P5097">
        <v>13.83</v>
      </c>
      <c r="Q5097" s="2">
        <v>0.36</v>
      </c>
      <c r="R5097" t="s">
        <v>29</v>
      </c>
      <c r="S5097" t="s">
        <v>59</v>
      </c>
      <c r="T5097" t="s">
        <v>2698</v>
      </c>
      <c r="U5097" t="s">
        <v>61</v>
      </c>
      <c r="V5097" t="s">
        <v>52</v>
      </c>
      <c r="W5097">
        <v>6453</v>
      </c>
      <c r="X5097" s="1">
        <v>41786</v>
      </c>
      <c r="Y5097" t="s">
        <v>34</v>
      </c>
      <c r="Z5097" t="e" vm="42">
        <v>#VALUE!</v>
      </c>
      <c r="AA5097">
        <v>85254</v>
      </c>
      <c r="AB5097" t="e" cm="1" vm="2">
        <f t="array" ref="AB5097">_FV(Table1[[#This Row],[State]],"Country/region",TRUE)</f>
        <v>#VALUE!</v>
      </c>
    </row>
    <row r="5098" spans="1:28" x14ac:dyDescent="0.35">
      <c r="A5098" t="s">
        <v>2568</v>
      </c>
      <c r="B5098">
        <v>55</v>
      </c>
      <c r="C5098" t="s">
        <v>2569</v>
      </c>
      <c r="D5098" t="s">
        <v>46</v>
      </c>
      <c r="E5098">
        <f>YEAR(Table1[[#This Row],[Order Date]])</f>
        <v>2014</v>
      </c>
      <c r="F5098">
        <v>1</v>
      </c>
      <c r="G5098">
        <f>MONTH(Table1[[#This Row],[Order Date]])</f>
        <v>5</v>
      </c>
      <c r="H5098" s="1">
        <v>41784</v>
      </c>
      <c r="I5098">
        <v>33665</v>
      </c>
      <c r="J5098" t="s">
        <v>47</v>
      </c>
      <c r="K5098">
        <v>45</v>
      </c>
      <c r="L5098">
        <v>284.98</v>
      </c>
      <c r="M5098" s="2">
        <v>0.08</v>
      </c>
      <c r="N5098">
        <v>12457.63</v>
      </c>
      <c r="O5098">
        <v>69.55</v>
      </c>
      <c r="P5098">
        <v>1063.46</v>
      </c>
      <c r="Q5098" s="2">
        <v>0.6</v>
      </c>
      <c r="R5098" t="s">
        <v>48</v>
      </c>
      <c r="S5098" t="s">
        <v>49</v>
      </c>
      <c r="T5098" t="s">
        <v>1697</v>
      </c>
      <c r="U5098" t="s">
        <v>51</v>
      </c>
      <c r="V5098" t="s">
        <v>68</v>
      </c>
      <c r="W5098">
        <v>4727</v>
      </c>
      <c r="X5098" s="1">
        <v>41789</v>
      </c>
      <c r="Y5098" t="s">
        <v>53</v>
      </c>
      <c r="Z5098" t="e" vm="40">
        <v>#VALUE!</v>
      </c>
      <c r="AA5098">
        <v>67901</v>
      </c>
      <c r="AB5098" t="e" cm="1" vm="2">
        <f t="array" ref="AB5098">_FV(Table1[[#This Row],[State]],"Country/region",TRUE)</f>
        <v>#VALUE!</v>
      </c>
    </row>
    <row r="5099" spans="1:28" x14ac:dyDescent="0.35">
      <c r="A5099" t="s">
        <v>1777</v>
      </c>
      <c r="B5099">
        <v>55</v>
      </c>
      <c r="C5099" t="s">
        <v>1778</v>
      </c>
      <c r="D5099" t="s">
        <v>46</v>
      </c>
      <c r="E5099">
        <f>YEAR(Table1[[#This Row],[Order Date]])</f>
        <v>2014</v>
      </c>
      <c r="F5099">
        <v>1</v>
      </c>
      <c r="G5099">
        <f>MONTH(Table1[[#This Row],[Order Date]])</f>
        <v>5</v>
      </c>
      <c r="H5099" s="1">
        <v>41785</v>
      </c>
      <c r="I5099">
        <v>14471</v>
      </c>
      <c r="J5099" t="s">
        <v>39</v>
      </c>
      <c r="K5099">
        <v>44</v>
      </c>
      <c r="L5099">
        <v>18.649999999999999</v>
      </c>
      <c r="M5099" s="2">
        <v>0.03</v>
      </c>
      <c r="N5099">
        <v>823.63</v>
      </c>
      <c r="O5099">
        <v>3.77</v>
      </c>
      <c r="P5099">
        <v>375.02</v>
      </c>
      <c r="Q5099" s="2">
        <v>0.39</v>
      </c>
      <c r="R5099" t="s">
        <v>48</v>
      </c>
      <c r="S5099" t="s">
        <v>139</v>
      </c>
      <c r="T5099" t="s">
        <v>2370</v>
      </c>
      <c r="U5099" t="s">
        <v>82</v>
      </c>
      <c r="V5099" t="s">
        <v>68</v>
      </c>
      <c r="W5099">
        <v>2029</v>
      </c>
      <c r="X5099" s="1">
        <v>41785</v>
      </c>
      <c r="Y5099" t="s">
        <v>34</v>
      </c>
      <c r="Z5099" t="e" vm="26">
        <v>#VALUE!</v>
      </c>
      <c r="AA5099">
        <v>49001</v>
      </c>
      <c r="AB5099" t="e" cm="1" vm="2">
        <f t="array" ref="AB5099">_FV(Table1[[#This Row],[State]],"Country/region",TRUE)</f>
        <v>#VALUE!</v>
      </c>
    </row>
    <row r="5100" spans="1:28" x14ac:dyDescent="0.35">
      <c r="A5100" t="s">
        <v>1309</v>
      </c>
      <c r="B5100">
        <v>55</v>
      </c>
      <c r="C5100" t="s">
        <v>1310</v>
      </c>
      <c r="D5100" t="s">
        <v>46</v>
      </c>
      <c r="E5100">
        <f>YEAR(Table1[[#This Row],[Order Date]])</f>
        <v>2014</v>
      </c>
      <c r="F5100">
        <v>1</v>
      </c>
      <c r="G5100">
        <f>MONTH(Table1[[#This Row],[Order Date]])</f>
        <v>5</v>
      </c>
      <c r="H5100" s="1">
        <v>41785</v>
      </c>
      <c r="I5100">
        <v>45893</v>
      </c>
      <c r="J5100" t="s">
        <v>28</v>
      </c>
      <c r="K5100">
        <v>15</v>
      </c>
      <c r="L5100">
        <v>4.49</v>
      </c>
      <c r="M5100" s="2">
        <v>0.05</v>
      </c>
      <c r="N5100">
        <v>68.03</v>
      </c>
      <c r="O5100">
        <v>1.49</v>
      </c>
      <c r="P5100">
        <v>8.8655000000000008</v>
      </c>
      <c r="Q5100" s="2">
        <v>0.39</v>
      </c>
      <c r="R5100" t="s">
        <v>29</v>
      </c>
      <c r="S5100" t="s">
        <v>30</v>
      </c>
      <c r="T5100" t="s">
        <v>1643</v>
      </c>
      <c r="U5100" t="s">
        <v>67</v>
      </c>
      <c r="V5100" t="s">
        <v>76</v>
      </c>
      <c r="W5100">
        <v>6448</v>
      </c>
      <c r="X5100" s="1">
        <v>41786</v>
      </c>
      <c r="Y5100" t="s">
        <v>34</v>
      </c>
      <c r="Z5100" t="e" vm="44">
        <v>#VALUE!</v>
      </c>
      <c r="AA5100">
        <v>30605</v>
      </c>
      <c r="AB5100" t="e" cm="1" vm="2">
        <f t="array" ref="AB5100">_FV(Table1[[#This Row],[State]],"Country/region",TRUE)</f>
        <v>#VALUE!</v>
      </c>
    </row>
    <row r="5101" spans="1:28" x14ac:dyDescent="0.35">
      <c r="A5101" t="s">
        <v>3190</v>
      </c>
      <c r="B5101">
        <v>55</v>
      </c>
      <c r="C5101" t="s">
        <v>1950</v>
      </c>
      <c r="D5101" t="s">
        <v>27</v>
      </c>
      <c r="E5101">
        <f>YEAR(Table1[[#This Row],[Order Date]])</f>
        <v>2014</v>
      </c>
      <c r="F5101">
        <v>1</v>
      </c>
      <c r="G5101">
        <f>MONTH(Table1[[#This Row],[Order Date]])</f>
        <v>5</v>
      </c>
      <c r="H5101" s="1">
        <v>41785</v>
      </c>
      <c r="I5101">
        <v>31751</v>
      </c>
      <c r="J5101" t="s">
        <v>28</v>
      </c>
      <c r="K5101">
        <v>31</v>
      </c>
      <c r="L5101">
        <v>14.27</v>
      </c>
      <c r="M5101" s="2">
        <v>0.1</v>
      </c>
      <c r="N5101">
        <v>413.12</v>
      </c>
      <c r="O5101">
        <v>7.27</v>
      </c>
      <c r="P5101">
        <v>-10.2235</v>
      </c>
      <c r="Q5101" s="2">
        <v>0.38</v>
      </c>
      <c r="R5101" t="s">
        <v>29</v>
      </c>
      <c r="S5101" t="s">
        <v>30</v>
      </c>
      <c r="T5101" t="s">
        <v>709</v>
      </c>
      <c r="U5101" t="s">
        <v>67</v>
      </c>
      <c r="V5101" t="s">
        <v>68</v>
      </c>
      <c r="W5101">
        <v>4455</v>
      </c>
      <c r="X5101" s="1">
        <v>41787</v>
      </c>
      <c r="Y5101" t="s">
        <v>42</v>
      </c>
      <c r="Z5101" t="e" vm="25">
        <v>#VALUE!</v>
      </c>
      <c r="AA5101">
        <v>54401</v>
      </c>
      <c r="AB5101" t="e" cm="1" vm="2">
        <f t="array" ref="AB5101">_FV(Table1[[#This Row],[State]],"Country/region",TRUE)</f>
        <v>#VALUE!</v>
      </c>
    </row>
    <row r="5102" spans="1:28" x14ac:dyDescent="0.35">
      <c r="A5102" t="s">
        <v>1777</v>
      </c>
      <c r="B5102">
        <v>55</v>
      </c>
      <c r="C5102" t="s">
        <v>1778</v>
      </c>
      <c r="D5102" t="s">
        <v>46</v>
      </c>
      <c r="E5102">
        <f>YEAR(Table1[[#This Row],[Order Date]])</f>
        <v>2014</v>
      </c>
      <c r="F5102">
        <v>1</v>
      </c>
      <c r="G5102">
        <f>MONTH(Table1[[#This Row],[Order Date]])</f>
        <v>5</v>
      </c>
      <c r="H5102" s="1">
        <v>41785</v>
      </c>
      <c r="I5102">
        <v>14471</v>
      </c>
      <c r="J5102" t="s">
        <v>39</v>
      </c>
      <c r="K5102">
        <v>42</v>
      </c>
      <c r="L5102">
        <v>6.48</v>
      </c>
      <c r="M5102" s="2">
        <v>0.05</v>
      </c>
      <c r="N5102">
        <v>286.73</v>
      </c>
      <c r="O5102">
        <v>7.49</v>
      </c>
      <c r="P5102">
        <v>-141.51</v>
      </c>
      <c r="Q5102" s="2">
        <v>0.37</v>
      </c>
      <c r="R5102" t="s">
        <v>29</v>
      </c>
      <c r="S5102" t="s">
        <v>30</v>
      </c>
      <c r="T5102" t="s">
        <v>1181</v>
      </c>
      <c r="U5102" t="s">
        <v>61</v>
      </c>
      <c r="V5102" t="s">
        <v>68</v>
      </c>
      <c r="W5102">
        <v>2030</v>
      </c>
      <c r="X5102" s="1">
        <v>41787</v>
      </c>
      <c r="Y5102" t="s">
        <v>34</v>
      </c>
      <c r="Z5102" t="e" vm="26">
        <v>#VALUE!</v>
      </c>
      <c r="AA5102">
        <v>49001</v>
      </c>
      <c r="AB5102" t="e" cm="1" vm="2">
        <f t="array" ref="AB5102">_FV(Table1[[#This Row],[State]],"Country/region",TRUE)</f>
        <v>#VALUE!</v>
      </c>
    </row>
    <row r="5103" spans="1:28" x14ac:dyDescent="0.35">
      <c r="A5103" t="s">
        <v>3372</v>
      </c>
      <c r="B5103">
        <v>55</v>
      </c>
      <c r="C5103" t="s">
        <v>1479</v>
      </c>
      <c r="D5103" t="s">
        <v>27</v>
      </c>
      <c r="E5103">
        <f>YEAR(Table1[[#This Row],[Order Date]])</f>
        <v>2014</v>
      </c>
      <c r="F5103">
        <v>1</v>
      </c>
      <c r="G5103">
        <f>MONTH(Table1[[#This Row],[Order Date]])</f>
        <v>5</v>
      </c>
      <c r="H5103" s="1">
        <v>41786</v>
      </c>
      <c r="I5103">
        <v>56515</v>
      </c>
      <c r="J5103" t="s">
        <v>131</v>
      </c>
      <c r="K5103">
        <v>18</v>
      </c>
      <c r="L5103">
        <v>6.3</v>
      </c>
      <c r="M5103" s="2">
        <v>0.08</v>
      </c>
      <c r="N5103">
        <v>126.62</v>
      </c>
      <c r="O5103">
        <v>0.5</v>
      </c>
      <c r="P5103">
        <v>60.79</v>
      </c>
      <c r="Q5103" s="2">
        <v>0.39</v>
      </c>
      <c r="R5103" t="s">
        <v>29</v>
      </c>
      <c r="S5103" t="s">
        <v>30</v>
      </c>
      <c r="T5103" t="s">
        <v>556</v>
      </c>
      <c r="U5103" t="s">
        <v>210</v>
      </c>
      <c r="V5103" t="s">
        <v>33</v>
      </c>
      <c r="W5103">
        <v>7902</v>
      </c>
      <c r="X5103" s="1">
        <v>41787</v>
      </c>
      <c r="Y5103" t="s">
        <v>42</v>
      </c>
      <c r="Z5103" t="e" vm="30">
        <v>#VALUE!</v>
      </c>
      <c r="AA5103">
        <v>2345</v>
      </c>
      <c r="AB5103" t="e" cm="1" vm="2">
        <f t="array" ref="AB5103">_FV(Table1[[#This Row],[State]],"Country/region",TRUE)</f>
        <v>#VALUE!</v>
      </c>
    </row>
    <row r="5104" spans="1:28" x14ac:dyDescent="0.35">
      <c r="A5104" t="s">
        <v>3373</v>
      </c>
      <c r="B5104">
        <v>55</v>
      </c>
      <c r="C5104" t="s">
        <v>79</v>
      </c>
      <c r="D5104" t="s">
        <v>38</v>
      </c>
      <c r="E5104">
        <f>YEAR(Table1[[#This Row],[Order Date]])</f>
        <v>2014</v>
      </c>
      <c r="F5104">
        <v>1</v>
      </c>
      <c r="G5104">
        <f>MONTH(Table1[[#This Row],[Order Date]])</f>
        <v>5</v>
      </c>
      <c r="H5104" s="1">
        <v>41786</v>
      </c>
      <c r="I5104">
        <v>41794</v>
      </c>
      <c r="J5104" t="s">
        <v>58</v>
      </c>
      <c r="K5104">
        <v>48</v>
      </c>
      <c r="L5104">
        <v>17.989999999999998</v>
      </c>
      <c r="M5104" s="2">
        <v>0.06</v>
      </c>
      <c r="N5104">
        <v>836.59</v>
      </c>
      <c r="O5104">
        <v>8.65</v>
      </c>
      <c r="P5104">
        <v>-106.8</v>
      </c>
      <c r="Q5104" s="2">
        <v>0.56999999999999995</v>
      </c>
      <c r="R5104" t="s">
        <v>29</v>
      </c>
      <c r="S5104" t="s">
        <v>30</v>
      </c>
      <c r="T5104" t="s">
        <v>2525</v>
      </c>
      <c r="U5104" t="s">
        <v>88</v>
      </c>
      <c r="V5104" t="s">
        <v>52</v>
      </c>
      <c r="W5104">
        <v>5891</v>
      </c>
      <c r="X5104" s="1">
        <v>41787</v>
      </c>
      <c r="Y5104" t="s">
        <v>34</v>
      </c>
      <c r="Z5104" t="e" vm="7">
        <v>#VALUE!</v>
      </c>
      <c r="AA5104">
        <v>84037</v>
      </c>
      <c r="AB5104" t="e" cm="1" vm="2">
        <f t="array" ref="AB5104">_FV(Table1[[#This Row],[State]],"Country/region",TRUE)</f>
        <v>#VALUE!</v>
      </c>
    </row>
    <row r="5105" spans="1:28" x14ac:dyDescent="0.35">
      <c r="A5105" t="s">
        <v>234</v>
      </c>
      <c r="B5105">
        <v>55</v>
      </c>
      <c r="C5105" t="s">
        <v>1479</v>
      </c>
      <c r="D5105" t="s">
        <v>27</v>
      </c>
      <c r="E5105">
        <f>YEAR(Table1[[#This Row],[Order Date]])</f>
        <v>2014</v>
      </c>
      <c r="F5105">
        <v>1</v>
      </c>
      <c r="G5105">
        <f>MONTH(Table1[[#This Row],[Order Date]])</f>
        <v>5</v>
      </c>
      <c r="H5105" s="1">
        <v>41786</v>
      </c>
      <c r="I5105">
        <v>56515</v>
      </c>
      <c r="J5105" t="s">
        <v>131</v>
      </c>
      <c r="K5105">
        <v>17</v>
      </c>
      <c r="L5105">
        <v>58.14</v>
      </c>
      <c r="M5105" s="2">
        <v>0.1</v>
      </c>
      <c r="N5105">
        <v>979.52</v>
      </c>
      <c r="O5105">
        <v>36.61</v>
      </c>
      <c r="P5105">
        <v>-362.04</v>
      </c>
      <c r="Q5105" s="2">
        <v>0.61</v>
      </c>
      <c r="R5105" t="s">
        <v>48</v>
      </c>
      <c r="S5105" t="s">
        <v>73</v>
      </c>
      <c r="T5105" t="s">
        <v>2309</v>
      </c>
      <c r="U5105" t="s">
        <v>154</v>
      </c>
      <c r="V5105" t="s">
        <v>33</v>
      </c>
      <c r="W5105">
        <v>7901</v>
      </c>
      <c r="X5105" s="1">
        <v>41788</v>
      </c>
      <c r="Y5105" t="s">
        <v>53</v>
      </c>
      <c r="Z5105" t="e" vm="21">
        <v>#VALUE!</v>
      </c>
      <c r="AA5105">
        <v>4330</v>
      </c>
      <c r="AB5105" t="e" cm="1" vm="2">
        <f t="array" ref="AB5105">_FV(Table1[[#This Row],[State]],"Country/region",TRUE)</f>
        <v>#VALUE!</v>
      </c>
    </row>
    <row r="5106" spans="1:28" x14ac:dyDescent="0.35">
      <c r="A5106" t="s">
        <v>2792</v>
      </c>
      <c r="B5106">
        <v>55</v>
      </c>
      <c r="C5106" t="s">
        <v>2308</v>
      </c>
      <c r="D5106" t="s">
        <v>46</v>
      </c>
      <c r="E5106">
        <f>YEAR(Table1[[#This Row],[Order Date]])</f>
        <v>2014</v>
      </c>
      <c r="F5106">
        <v>1</v>
      </c>
      <c r="G5106">
        <f>MONTH(Table1[[#This Row],[Order Date]])</f>
        <v>5</v>
      </c>
      <c r="H5106" s="1">
        <v>41786</v>
      </c>
      <c r="I5106">
        <v>10535</v>
      </c>
      <c r="J5106" t="s">
        <v>47</v>
      </c>
      <c r="K5106">
        <v>25</v>
      </c>
      <c r="L5106">
        <v>33.979999999999997</v>
      </c>
      <c r="M5106" s="2">
        <v>0.09</v>
      </c>
      <c r="N5106">
        <v>854.88</v>
      </c>
      <c r="O5106">
        <v>19.989999999999998</v>
      </c>
      <c r="P5106">
        <v>-44.14</v>
      </c>
      <c r="Q5106" s="2">
        <v>0.55000000000000004</v>
      </c>
      <c r="R5106" t="s">
        <v>48</v>
      </c>
      <c r="S5106" t="s">
        <v>30</v>
      </c>
      <c r="T5106" t="s">
        <v>2223</v>
      </c>
      <c r="U5106" t="s">
        <v>82</v>
      </c>
      <c r="V5106" t="s">
        <v>68</v>
      </c>
      <c r="W5106">
        <v>1462</v>
      </c>
      <c r="X5106" s="1">
        <v>41788</v>
      </c>
      <c r="Y5106" t="s">
        <v>34</v>
      </c>
      <c r="Z5106" t="e" vm="16">
        <v>#VALUE!</v>
      </c>
      <c r="AA5106">
        <v>61107</v>
      </c>
      <c r="AB5106" t="e" cm="1" vm="2">
        <f t="array" ref="AB5106">_FV(Table1[[#This Row],[State]],"Country/region",TRUE)</f>
        <v>#VALUE!</v>
      </c>
    </row>
    <row r="5107" spans="1:28" x14ac:dyDescent="0.35">
      <c r="A5107" t="s">
        <v>3373</v>
      </c>
      <c r="B5107">
        <v>55</v>
      </c>
      <c r="C5107" t="s">
        <v>79</v>
      </c>
      <c r="D5107" t="s">
        <v>38</v>
      </c>
      <c r="E5107">
        <f>YEAR(Table1[[#This Row],[Order Date]])</f>
        <v>2014</v>
      </c>
      <c r="F5107">
        <v>1</v>
      </c>
      <c r="G5107">
        <f>MONTH(Table1[[#This Row],[Order Date]])</f>
        <v>5</v>
      </c>
      <c r="H5107" s="1">
        <v>41786</v>
      </c>
      <c r="I5107">
        <v>41794</v>
      </c>
      <c r="J5107" t="s">
        <v>58</v>
      </c>
      <c r="K5107">
        <v>21</v>
      </c>
      <c r="L5107">
        <v>2.78</v>
      </c>
      <c r="M5107" s="2">
        <v>0.04</v>
      </c>
      <c r="N5107">
        <v>58.14</v>
      </c>
      <c r="O5107">
        <v>0.97</v>
      </c>
      <c r="P5107">
        <v>-2.23</v>
      </c>
      <c r="Q5107" s="2">
        <v>0.59</v>
      </c>
      <c r="R5107" t="s">
        <v>29</v>
      </c>
      <c r="S5107" t="s">
        <v>59</v>
      </c>
      <c r="T5107" t="s">
        <v>1799</v>
      </c>
      <c r="U5107" t="s">
        <v>88</v>
      </c>
      <c r="V5107" t="s">
        <v>52</v>
      </c>
      <c r="W5107">
        <v>5892</v>
      </c>
      <c r="X5107" s="1">
        <v>41788</v>
      </c>
      <c r="Y5107" t="s">
        <v>34</v>
      </c>
      <c r="Z5107" t="e" vm="7">
        <v>#VALUE!</v>
      </c>
      <c r="AA5107">
        <v>84037</v>
      </c>
      <c r="AB5107" t="e" cm="1" vm="2">
        <f t="array" ref="AB5107">_FV(Table1[[#This Row],[State]],"Country/region",TRUE)</f>
        <v>#VALUE!</v>
      </c>
    </row>
    <row r="5108" spans="1:28" x14ac:dyDescent="0.35">
      <c r="A5108" t="s">
        <v>1408</v>
      </c>
      <c r="B5108">
        <v>55</v>
      </c>
      <c r="C5108" t="s">
        <v>2769</v>
      </c>
      <c r="D5108" t="s">
        <v>38</v>
      </c>
      <c r="E5108">
        <f>YEAR(Table1[[#This Row],[Order Date]])</f>
        <v>2014</v>
      </c>
      <c r="F5108">
        <v>1</v>
      </c>
      <c r="G5108">
        <f>MONTH(Table1[[#This Row],[Order Date]])</f>
        <v>5</v>
      </c>
      <c r="H5108" s="1">
        <v>41786</v>
      </c>
      <c r="I5108">
        <v>24804</v>
      </c>
      <c r="J5108" t="s">
        <v>39</v>
      </c>
      <c r="K5108">
        <v>20</v>
      </c>
      <c r="L5108">
        <v>9.7100000000000009</v>
      </c>
      <c r="M5108" s="2">
        <v>0</v>
      </c>
      <c r="N5108">
        <v>211.42</v>
      </c>
      <c r="O5108">
        <v>9.4499999999999993</v>
      </c>
      <c r="P5108">
        <v>-113.52</v>
      </c>
      <c r="Q5108" s="2">
        <v>0.6</v>
      </c>
      <c r="R5108" t="s">
        <v>29</v>
      </c>
      <c r="S5108" t="s">
        <v>30</v>
      </c>
      <c r="T5108" t="s">
        <v>745</v>
      </c>
      <c r="U5108" t="s">
        <v>32</v>
      </c>
      <c r="V5108" t="s">
        <v>52</v>
      </c>
      <c r="W5108">
        <v>3486</v>
      </c>
      <c r="X5108" s="1">
        <v>41788</v>
      </c>
      <c r="Y5108" t="s">
        <v>34</v>
      </c>
      <c r="Z5108" t="e" vm="20">
        <v>#VALUE!</v>
      </c>
      <c r="AA5108">
        <v>89031</v>
      </c>
      <c r="AB5108" t="e" cm="1" vm="2">
        <f t="array" ref="AB5108">_FV(Table1[[#This Row],[State]],"Country/region",TRUE)</f>
        <v>#VALUE!</v>
      </c>
    </row>
    <row r="5109" spans="1:28" x14ac:dyDescent="0.35">
      <c r="A5109" t="s">
        <v>3373</v>
      </c>
      <c r="B5109">
        <v>55</v>
      </c>
      <c r="C5109" t="s">
        <v>79</v>
      </c>
      <c r="D5109" t="s">
        <v>38</v>
      </c>
      <c r="E5109">
        <f>YEAR(Table1[[#This Row],[Order Date]])</f>
        <v>2014</v>
      </c>
      <c r="F5109">
        <v>1</v>
      </c>
      <c r="G5109">
        <f>MONTH(Table1[[#This Row],[Order Date]])</f>
        <v>5</v>
      </c>
      <c r="H5109" s="1">
        <v>41786</v>
      </c>
      <c r="I5109">
        <v>41794</v>
      </c>
      <c r="J5109" t="s">
        <v>58</v>
      </c>
      <c r="K5109">
        <v>49</v>
      </c>
      <c r="L5109">
        <v>20.99</v>
      </c>
      <c r="M5109" s="2">
        <v>0.06</v>
      </c>
      <c r="N5109">
        <v>891.60749999999996</v>
      </c>
      <c r="O5109">
        <v>4.8099999999999996</v>
      </c>
      <c r="P5109">
        <v>100.593</v>
      </c>
      <c r="Q5109" s="2">
        <v>0.57999999999999996</v>
      </c>
      <c r="R5109" t="s">
        <v>96</v>
      </c>
      <c r="S5109" t="s">
        <v>80</v>
      </c>
      <c r="T5109" t="s">
        <v>1004</v>
      </c>
      <c r="U5109" t="s">
        <v>105</v>
      </c>
      <c r="V5109" t="s">
        <v>52</v>
      </c>
      <c r="W5109">
        <v>5893</v>
      </c>
      <c r="X5109" s="1">
        <v>41788</v>
      </c>
      <c r="Y5109" t="s">
        <v>34</v>
      </c>
      <c r="Z5109" t="e" vm="7">
        <v>#VALUE!</v>
      </c>
      <c r="AA5109">
        <v>84037</v>
      </c>
      <c r="AB5109" t="e" cm="1" vm="2">
        <f t="array" ref="AB5109">_FV(Table1[[#This Row],[State]],"Country/region",TRUE)</f>
        <v>#VALUE!</v>
      </c>
    </row>
    <row r="5110" spans="1:28" x14ac:dyDescent="0.35">
      <c r="A5110" t="s">
        <v>2792</v>
      </c>
      <c r="B5110">
        <v>55</v>
      </c>
      <c r="C5110" t="s">
        <v>2308</v>
      </c>
      <c r="D5110" t="s">
        <v>46</v>
      </c>
      <c r="E5110">
        <f>YEAR(Table1[[#This Row],[Order Date]])</f>
        <v>2014</v>
      </c>
      <c r="F5110">
        <v>1</v>
      </c>
      <c r="G5110">
        <f>MONTH(Table1[[#This Row],[Order Date]])</f>
        <v>5</v>
      </c>
      <c r="H5110" s="1">
        <v>41786</v>
      </c>
      <c r="I5110">
        <v>10535</v>
      </c>
      <c r="J5110" t="s">
        <v>47</v>
      </c>
      <c r="K5110">
        <v>46</v>
      </c>
      <c r="L5110">
        <v>1.76</v>
      </c>
      <c r="M5110" s="2">
        <v>0.09</v>
      </c>
      <c r="N5110">
        <v>80.27</v>
      </c>
      <c r="O5110">
        <v>0.7</v>
      </c>
      <c r="P5110">
        <v>-0.79</v>
      </c>
      <c r="Q5110" s="2">
        <v>0.56000000000000005</v>
      </c>
      <c r="R5110" t="s">
        <v>29</v>
      </c>
      <c r="S5110" t="s">
        <v>59</v>
      </c>
      <c r="T5110" t="s">
        <v>1265</v>
      </c>
      <c r="U5110" t="s">
        <v>88</v>
      </c>
      <c r="V5110" t="s">
        <v>68</v>
      </c>
      <c r="W5110">
        <v>1463</v>
      </c>
      <c r="X5110" s="1">
        <v>41793</v>
      </c>
      <c r="Y5110" t="s">
        <v>34</v>
      </c>
      <c r="Z5110" t="e" vm="16">
        <v>#VALUE!</v>
      </c>
      <c r="AA5110">
        <v>61107</v>
      </c>
      <c r="AB5110" t="e" cm="1" vm="2">
        <f t="array" ref="AB5110">_FV(Table1[[#This Row],[State]],"Country/region",TRUE)</f>
        <v>#VALUE!</v>
      </c>
    </row>
    <row r="5111" spans="1:28" x14ac:dyDescent="0.35">
      <c r="A5111" t="s">
        <v>665</v>
      </c>
      <c r="B5111">
        <v>55</v>
      </c>
      <c r="C5111" t="s">
        <v>2235</v>
      </c>
      <c r="D5111" t="s">
        <v>46</v>
      </c>
      <c r="E5111">
        <f>YEAR(Table1[[#This Row],[Order Date]])</f>
        <v>2014</v>
      </c>
      <c r="F5111">
        <v>1</v>
      </c>
      <c r="G5111">
        <f>MONTH(Table1[[#This Row],[Order Date]])</f>
        <v>5</v>
      </c>
      <c r="H5111" s="1">
        <v>41787</v>
      </c>
      <c r="I5111">
        <v>28898</v>
      </c>
      <c r="J5111" t="s">
        <v>47</v>
      </c>
      <c r="K5111">
        <v>44</v>
      </c>
      <c r="L5111">
        <v>5.78</v>
      </c>
      <c r="M5111" s="2">
        <v>0.1</v>
      </c>
      <c r="N5111">
        <v>246</v>
      </c>
      <c r="O5111">
        <v>7.96</v>
      </c>
      <c r="P5111">
        <v>-207.36</v>
      </c>
      <c r="Q5111" s="2">
        <v>0.36</v>
      </c>
      <c r="R5111" t="s">
        <v>29</v>
      </c>
      <c r="S5111" t="s">
        <v>30</v>
      </c>
      <c r="T5111" t="s">
        <v>1821</v>
      </c>
      <c r="U5111" t="s">
        <v>61</v>
      </c>
      <c r="V5111" t="s">
        <v>68</v>
      </c>
      <c r="W5111">
        <v>4054</v>
      </c>
      <c r="X5111" s="1">
        <v>41787</v>
      </c>
      <c r="Y5111" t="s">
        <v>34</v>
      </c>
      <c r="Z5111" t="e" vm="26">
        <v>#VALUE!</v>
      </c>
      <c r="AA5111">
        <v>49509</v>
      </c>
      <c r="AB5111" t="e" cm="1" vm="2">
        <f t="array" ref="AB5111">_FV(Table1[[#This Row],[State]],"Country/region",TRUE)</f>
        <v>#VALUE!</v>
      </c>
    </row>
    <row r="5112" spans="1:28" x14ac:dyDescent="0.35">
      <c r="A5112" t="s">
        <v>3374</v>
      </c>
      <c r="B5112">
        <v>55</v>
      </c>
      <c r="C5112" t="s">
        <v>3375</v>
      </c>
      <c r="D5112" t="s">
        <v>27</v>
      </c>
      <c r="E5112">
        <f>YEAR(Table1[[#This Row],[Order Date]])</f>
        <v>2014</v>
      </c>
      <c r="F5112">
        <v>1</v>
      </c>
      <c r="G5112">
        <f>MONTH(Table1[[#This Row],[Order Date]])</f>
        <v>5</v>
      </c>
      <c r="H5112" s="1">
        <v>41787</v>
      </c>
      <c r="I5112">
        <v>14948</v>
      </c>
      <c r="J5112" t="s">
        <v>131</v>
      </c>
      <c r="K5112">
        <v>6</v>
      </c>
      <c r="L5112">
        <v>100.98</v>
      </c>
      <c r="M5112" s="2">
        <v>0</v>
      </c>
      <c r="N5112">
        <v>647.78</v>
      </c>
      <c r="O5112">
        <v>35.840000000000003</v>
      </c>
      <c r="P5112">
        <v>-144.87</v>
      </c>
      <c r="Q5112" s="2">
        <v>0.62</v>
      </c>
      <c r="R5112" t="s">
        <v>48</v>
      </c>
      <c r="S5112" t="s">
        <v>73</v>
      </c>
      <c r="T5112" t="s">
        <v>153</v>
      </c>
      <c r="U5112" t="s">
        <v>154</v>
      </c>
      <c r="V5112" t="s">
        <v>68</v>
      </c>
      <c r="W5112">
        <v>2087</v>
      </c>
      <c r="X5112" s="1">
        <v>41788</v>
      </c>
      <c r="Y5112" t="s">
        <v>53</v>
      </c>
      <c r="Z5112" t="e" vm="26">
        <v>#VALUE!</v>
      </c>
      <c r="AA5112">
        <v>49442</v>
      </c>
      <c r="AB5112" t="e" cm="1" vm="2">
        <f t="array" ref="AB5112">_FV(Table1[[#This Row],[State]],"Country/region",TRUE)</f>
        <v>#VALUE!</v>
      </c>
    </row>
    <row r="5113" spans="1:28" x14ac:dyDescent="0.35">
      <c r="A5113" t="s">
        <v>1840</v>
      </c>
      <c r="B5113">
        <v>55</v>
      </c>
      <c r="C5113" t="s">
        <v>3313</v>
      </c>
      <c r="D5113" t="s">
        <v>46</v>
      </c>
      <c r="E5113">
        <f>YEAR(Table1[[#This Row],[Order Date]])</f>
        <v>2014</v>
      </c>
      <c r="F5113">
        <v>1</v>
      </c>
      <c r="G5113">
        <f>MONTH(Table1[[#This Row],[Order Date]])</f>
        <v>5</v>
      </c>
      <c r="H5113" s="1">
        <v>41787</v>
      </c>
      <c r="I5113">
        <v>12355</v>
      </c>
      <c r="J5113" t="s">
        <v>39</v>
      </c>
      <c r="K5113">
        <v>36</v>
      </c>
      <c r="L5113">
        <v>5.78</v>
      </c>
      <c r="M5113" s="2">
        <v>0.03</v>
      </c>
      <c r="N5113">
        <v>209.53</v>
      </c>
      <c r="O5113">
        <v>5.67</v>
      </c>
      <c r="P5113">
        <v>-81.06</v>
      </c>
      <c r="Q5113" s="2">
        <v>0.36</v>
      </c>
      <c r="R5113" t="s">
        <v>29</v>
      </c>
      <c r="S5113" t="s">
        <v>30</v>
      </c>
      <c r="T5113" t="s">
        <v>1933</v>
      </c>
      <c r="U5113" t="s">
        <v>61</v>
      </c>
      <c r="V5113" t="s">
        <v>76</v>
      </c>
      <c r="W5113">
        <v>1719</v>
      </c>
      <c r="X5113" s="1">
        <v>41788</v>
      </c>
      <c r="Y5113" t="s">
        <v>34</v>
      </c>
      <c r="Z5113" t="e" vm="44">
        <v>#VALUE!</v>
      </c>
      <c r="AA5113">
        <v>30269</v>
      </c>
      <c r="AB5113" t="e" cm="1" vm="2">
        <f t="array" ref="AB5113">_FV(Table1[[#This Row],[State]],"Country/region",TRUE)</f>
        <v>#VALUE!</v>
      </c>
    </row>
    <row r="5114" spans="1:28" x14ac:dyDescent="0.35">
      <c r="A5114" t="s">
        <v>1840</v>
      </c>
      <c r="B5114">
        <v>55</v>
      </c>
      <c r="C5114" t="s">
        <v>3313</v>
      </c>
      <c r="D5114" t="s">
        <v>46</v>
      </c>
      <c r="E5114">
        <f>YEAR(Table1[[#This Row],[Order Date]])</f>
        <v>2014</v>
      </c>
      <c r="F5114">
        <v>1</v>
      </c>
      <c r="G5114">
        <f>MONTH(Table1[[#This Row],[Order Date]])</f>
        <v>5</v>
      </c>
      <c r="H5114" s="1">
        <v>41787</v>
      </c>
      <c r="I5114">
        <v>12355</v>
      </c>
      <c r="J5114" t="s">
        <v>39</v>
      </c>
      <c r="K5114">
        <v>14</v>
      </c>
      <c r="L5114">
        <v>14.97</v>
      </c>
      <c r="M5114" s="2">
        <v>0</v>
      </c>
      <c r="N5114">
        <v>225.47</v>
      </c>
      <c r="O5114">
        <v>7.51</v>
      </c>
      <c r="P5114">
        <v>-29.07</v>
      </c>
      <c r="Q5114" s="2">
        <v>0.56999999999999995</v>
      </c>
      <c r="R5114" t="s">
        <v>29</v>
      </c>
      <c r="S5114" t="s">
        <v>30</v>
      </c>
      <c r="T5114" t="s">
        <v>1346</v>
      </c>
      <c r="U5114" t="s">
        <v>32</v>
      </c>
      <c r="V5114" t="s">
        <v>76</v>
      </c>
      <c r="W5114">
        <v>1720</v>
      </c>
      <c r="X5114" s="1">
        <v>41788</v>
      </c>
      <c r="Y5114" t="s">
        <v>34</v>
      </c>
      <c r="Z5114" t="e" vm="44">
        <v>#VALUE!</v>
      </c>
      <c r="AA5114">
        <v>30269</v>
      </c>
      <c r="AB5114" t="e" cm="1" vm="2">
        <f t="array" ref="AB5114">_FV(Table1[[#This Row],[State]],"Country/region",TRUE)</f>
        <v>#VALUE!</v>
      </c>
    </row>
    <row r="5115" spans="1:28" x14ac:dyDescent="0.35">
      <c r="A5115" t="s">
        <v>3121</v>
      </c>
      <c r="B5115">
        <v>55</v>
      </c>
      <c r="C5115" t="s">
        <v>3092</v>
      </c>
      <c r="D5115" t="s">
        <v>46</v>
      </c>
      <c r="E5115">
        <f>YEAR(Table1[[#This Row],[Order Date]])</f>
        <v>2014</v>
      </c>
      <c r="F5115">
        <v>1</v>
      </c>
      <c r="G5115">
        <f>MONTH(Table1[[#This Row],[Order Date]])</f>
        <v>5</v>
      </c>
      <c r="H5115" s="1">
        <v>41787</v>
      </c>
      <c r="I5115">
        <v>8993</v>
      </c>
      <c r="J5115" t="s">
        <v>131</v>
      </c>
      <c r="K5115">
        <v>41</v>
      </c>
      <c r="L5115">
        <v>3.69</v>
      </c>
      <c r="M5115" s="2">
        <v>0.02</v>
      </c>
      <c r="N5115">
        <v>172.15</v>
      </c>
      <c r="O5115">
        <v>0.5</v>
      </c>
      <c r="P5115">
        <v>86.78</v>
      </c>
      <c r="Q5115" s="2">
        <v>0.38</v>
      </c>
      <c r="R5115" t="s">
        <v>29</v>
      </c>
      <c r="S5115" t="s">
        <v>30</v>
      </c>
      <c r="T5115" t="s">
        <v>2835</v>
      </c>
      <c r="U5115" t="s">
        <v>210</v>
      </c>
      <c r="V5115" t="s">
        <v>76</v>
      </c>
      <c r="W5115">
        <v>1224</v>
      </c>
      <c r="X5115" s="1">
        <v>41789</v>
      </c>
      <c r="Y5115" t="s">
        <v>42</v>
      </c>
      <c r="Z5115" t="e" vm="14">
        <v>#VALUE!</v>
      </c>
      <c r="AA5115">
        <v>34239</v>
      </c>
      <c r="AB5115" t="e" cm="1" vm="2">
        <f t="array" ref="AB5115">_FV(Table1[[#This Row],[State]],"Country/region",TRUE)</f>
        <v>#VALUE!</v>
      </c>
    </row>
    <row r="5116" spans="1:28" x14ac:dyDescent="0.35">
      <c r="A5116" t="s">
        <v>3312</v>
      </c>
      <c r="B5116">
        <v>55</v>
      </c>
      <c r="C5116" t="s">
        <v>3313</v>
      </c>
      <c r="D5116" t="s">
        <v>46</v>
      </c>
      <c r="E5116">
        <f>YEAR(Table1[[#This Row],[Order Date]])</f>
        <v>2014</v>
      </c>
      <c r="F5116">
        <v>1</v>
      </c>
      <c r="G5116">
        <f>MONTH(Table1[[#This Row],[Order Date]])</f>
        <v>5</v>
      </c>
      <c r="H5116" s="1">
        <v>41787</v>
      </c>
      <c r="I5116">
        <v>12355</v>
      </c>
      <c r="J5116" t="s">
        <v>39</v>
      </c>
      <c r="K5116">
        <v>45</v>
      </c>
      <c r="L5116">
        <v>3.95</v>
      </c>
      <c r="M5116" s="2">
        <v>0.08</v>
      </c>
      <c r="N5116">
        <v>168.66</v>
      </c>
      <c r="O5116">
        <v>5.13</v>
      </c>
      <c r="P5116">
        <v>-167.06</v>
      </c>
      <c r="Q5116" s="2">
        <v>0.59</v>
      </c>
      <c r="R5116" t="s">
        <v>29</v>
      </c>
      <c r="S5116" t="s">
        <v>30</v>
      </c>
      <c r="T5116" t="s">
        <v>2185</v>
      </c>
      <c r="U5116" t="s">
        <v>214</v>
      </c>
      <c r="V5116" t="s">
        <v>68</v>
      </c>
      <c r="W5116">
        <v>1721</v>
      </c>
      <c r="X5116" s="1">
        <v>41789</v>
      </c>
      <c r="Y5116" t="s">
        <v>34</v>
      </c>
      <c r="Z5116" t="e" vm="5">
        <v>#VALUE!</v>
      </c>
      <c r="AA5116">
        <v>55066</v>
      </c>
      <c r="AB5116" t="e" cm="1" vm="2">
        <f t="array" ref="AB5116">_FV(Table1[[#This Row],[State]],"Country/region",TRUE)</f>
        <v>#VALUE!</v>
      </c>
    </row>
    <row r="5117" spans="1:28" x14ac:dyDescent="0.35">
      <c r="A5117" t="s">
        <v>2086</v>
      </c>
      <c r="B5117">
        <v>55</v>
      </c>
      <c r="C5117" t="s">
        <v>1845</v>
      </c>
      <c r="D5117" t="s">
        <v>46</v>
      </c>
      <c r="E5117">
        <f>YEAR(Table1[[#This Row],[Order Date]])</f>
        <v>2014</v>
      </c>
      <c r="F5117">
        <v>1</v>
      </c>
      <c r="G5117">
        <f>MONTH(Table1[[#This Row],[Order Date]])</f>
        <v>5</v>
      </c>
      <c r="H5117" s="1">
        <v>41787</v>
      </c>
      <c r="I5117">
        <v>4132</v>
      </c>
      <c r="J5117" t="s">
        <v>39</v>
      </c>
      <c r="K5117">
        <v>5</v>
      </c>
      <c r="L5117">
        <v>2.88</v>
      </c>
      <c r="M5117" s="2">
        <v>0.01</v>
      </c>
      <c r="N5117">
        <v>14.76</v>
      </c>
      <c r="O5117">
        <v>0.5</v>
      </c>
      <c r="P5117">
        <v>1.32</v>
      </c>
      <c r="Q5117" s="2">
        <v>0.36</v>
      </c>
      <c r="R5117" t="s">
        <v>29</v>
      </c>
      <c r="S5117" t="s">
        <v>30</v>
      </c>
      <c r="T5117" t="s">
        <v>1012</v>
      </c>
      <c r="U5117" t="s">
        <v>210</v>
      </c>
      <c r="V5117" t="s">
        <v>68</v>
      </c>
      <c r="W5117">
        <v>606</v>
      </c>
      <c r="X5117" s="1">
        <v>41789</v>
      </c>
      <c r="Y5117" t="s">
        <v>34</v>
      </c>
      <c r="Z5117" t="e" vm="16">
        <v>#VALUE!</v>
      </c>
      <c r="AA5117">
        <v>60101</v>
      </c>
      <c r="AB5117" t="e" cm="1" vm="2">
        <f t="array" ref="AB5117">_FV(Table1[[#This Row],[State]],"Country/region",TRUE)</f>
        <v>#VALUE!</v>
      </c>
    </row>
    <row r="5118" spans="1:28" x14ac:dyDescent="0.35">
      <c r="A5118" t="s">
        <v>1827</v>
      </c>
      <c r="B5118">
        <v>55</v>
      </c>
      <c r="C5118" t="s">
        <v>1828</v>
      </c>
      <c r="D5118" t="s">
        <v>57</v>
      </c>
      <c r="E5118">
        <f>YEAR(Table1[[#This Row],[Order Date]])</f>
        <v>2014</v>
      </c>
      <c r="F5118">
        <v>1</v>
      </c>
      <c r="G5118">
        <f>MONTH(Table1[[#This Row],[Order Date]])</f>
        <v>5</v>
      </c>
      <c r="H5118" s="1">
        <v>41789</v>
      </c>
      <c r="I5118">
        <v>44007</v>
      </c>
      <c r="J5118" t="s">
        <v>131</v>
      </c>
      <c r="K5118">
        <v>50</v>
      </c>
      <c r="L5118">
        <v>5.98</v>
      </c>
      <c r="M5118" s="2">
        <v>7.0000000000000007E-2</v>
      </c>
      <c r="N5118">
        <v>281.81</v>
      </c>
      <c r="O5118">
        <v>0.96</v>
      </c>
      <c r="P5118">
        <v>42.45</v>
      </c>
      <c r="Q5118" s="2">
        <v>0.6</v>
      </c>
      <c r="R5118" t="s">
        <v>29</v>
      </c>
      <c r="S5118" t="s">
        <v>59</v>
      </c>
      <c r="T5118" t="s">
        <v>770</v>
      </c>
      <c r="U5118" t="s">
        <v>88</v>
      </c>
      <c r="V5118" t="s">
        <v>68</v>
      </c>
      <c r="W5118">
        <v>6216</v>
      </c>
      <c r="X5118" s="1">
        <v>41789</v>
      </c>
      <c r="Y5118" t="s">
        <v>34</v>
      </c>
      <c r="Z5118" t="e" vm="5">
        <v>#VALUE!</v>
      </c>
      <c r="AA5118">
        <v>55410</v>
      </c>
      <c r="AB5118" t="e" cm="1" vm="2">
        <f t="array" ref="AB5118">_FV(Table1[[#This Row],[State]],"Country/region",TRUE)</f>
        <v>#VALUE!</v>
      </c>
    </row>
    <row r="5119" spans="1:28" x14ac:dyDescent="0.35">
      <c r="A5119" t="s">
        <v>785</v>
      </c>
      <c r="B5119">
        <v>55</v>
      </c>
      <c r="C5119" t="s">
        <v>786</v>
      </c>
      <c r="D5119" t="s">
        <v>38</v>
      </c>
      <c r="E5119">
        <f>YEAR(Table1[[#This Row],[Order Date]])</f>
        <v>2014</v>
      </c>
      <c r="F5119">
        <v>1</v>
      </c>
      <c r="G5119">
        <f>MONTH(Table1[[#This Row],[Order Date]])</f>
        <v>5</v>
      </c>
      <c r="H5119" s="1">
        <v>41789</v>
      </c>
      <c r="I5119">
        <v>995</v>
      </c>
      <c r="J5119" t="s">
        <v>131</v>
      </c>
      <c r="K5119">
        <v>46</v>
      </c>
      <c r="L5119">
        <v>39.89</v>
      </c>
      <c r="M5119" s="2">
        <v>0.03</v>
      </c>
      <c r="N5119">
        <v>1815.49</v>
      </c>
      <c r="O5119">
        <v>3.04</v>
      </c>
      <c r="P5119">
        <v>782.91</v>
      </c>
      <c r="Q5119" s="2">
        <v>0.53</v>
      </c>
      <c r="R5119" t="s">
        <v>48</v>
      </c>
      <c r="S5119" t="s">
        <v>59</v>
      </c>
      <c r="T5119" t="s">
        <v>1324</v>
      </c>
      <c r="U5119" t="s">
        <v>82</v>
      </c>
      <c r="V5119" t="s">
        <v>68</v>
      </c>
      <c r="W5119">
        <v>160</v>
      </c>
      <c r="X5119" s="1">
        <v>41790</v>
      </c>
      <c r="Y5119" t="s">
        <v>34</v>
      </c>
      <c r="Z5119" t="e" vm="16">
        <v>#VALUE!</v>
      </c>
      <c r="AA5119">
        <v>60432</v>
      </c>
      <c r="AB5119" t="e" cm="1" vm="2">
        <f t="array" ref="AB5119">_FV(Table1[[#This Row],[State]],"Country/region",TRUE)</f>
        <v>#VALUE!</v>
      </c>
    </row>
    <row r="5120" spans="1:28" x14ac:dyDescent="0.35">
      <c r="A5120" t="s">
        <v>1563</v>
      </c>
      <c r="B5120">
        <v>55</v>
      </c>
      <c r="C5120" t="s">
        <v>2375</v>
      </c>
      <c r="D5120" t="s">
        <v>57</v>
      </c>
      <c r="E5120">
        <f>YEAR(Table1[[#This Row],[Order Date]])</f>
        <v>2014</v>
      </c>
      <c r="F5120">
        <v>1</v>
      </c>
      <c r="G5120">
        <f>MONTH(Table1[[#This Row],[Order Date]])</f>
        <v>5</v>
      </c>
      <c r="H5120" s="1">
        <v>41789</v>
      </c>
      <c r="I5120">
        <v>36135</v>
      </c>
      <c r="J5120" t="s">
        <v>39</v>
      </c>
      <c r="K5120">
        <v>33</v>
      </c>
      <c r="L5120">
        <v>35.99</v>
      </c>
      <c r="M5120" s="2">
        <v>0.02</v>
      </c>
      <c r="N5120">
        <v>999.226</v>
      </c>
      <c r="O5120">
        <v>3.3</v>
      </c>
      <c r="P5120">
        <v>381.16800000000001</v>
      </c>
      <c r="Q5120" s="2">
        <v>0.39</v>
      </c>
      <c r="R5120" t="s">
        <v>96</v>
      </c>
      <c r="S5120" t="s">
        <v>139</v>
      </c>
      <c r="T5120" t="s">
        <v>925</v>
      </c>
      <c r="U5120" t="s">
        <v>105</v>
      </c>
      <c r="V5120" t="s">
        <v>68</v>
      </c>
      <c r="W5120">
        <v>5075</v>
      </c>
      <c r="X5120" s="1">
        <v>41790</v>
      </c>
      <c r="Y5120" t="s">
        <v>34</v>
      </c>
      <c r="Z5120" t="e" vm="16">
        <v>#VALUE!</v>
      </c>
      <c r="AA5120">
        <v>62223</v>
      </c>
      <c r="AB5120" t="e" cm="1" vm="2">
        <f t="array" ref="AB5120">_FV(Table1[[#This Row],[State]],"Country/region",TRUE)</f>
        <v>#VALUE!</v>
      </c>
    </row>
    <row r="5121" spans="1:28" x14ac:dyDescent="0.35">
      <c r="A5121" t="s">
        <v>2816</v>
      </c>
      <c r="B5121">
        <v>55</v>
      </c>
      <c r="C5121" t="s">
        <v>1510</v>
      </c>
      <c r="D5121" t="s">
        <v>27</v>
      </c>
      <c r="E5121">
        <f>YEAR(Table1[[#This Row],[Order Date]])</f>
        <v>2014</v>
      </c>
      <c r="F5121">
        <v>1</v>
      </c>
      <c r="G5121">
        <f>MONTH(Table1[[#This Row],[Order Date]])</f>
        <v>5</v>
      </c>
      <c r="H5121" s="1">
        <v>41790</v>
      </c>
      <c r="I5121">
        <v>50533</v>
      </c>
      <c r="J5121" t="s">
        <v>39</v>
      </c>
      <c r="K5121">
        <v>3</v>
      </c>
      <c r="L5121">
        <v>15.23</v>
      </c>
      <c r="M5121" s="2">
        <v>0</v>
      </c>
      <c r="N5121">
        <v>73.44</v>
      </c>
      <c r="O5121">
        <v>27.75</v>
      </c>
      <c r="P5121">
        <v>-53.783999999999999</v>
      </c>
      <c r="Q5121" s="2">
        <v>0.76</v>
      </c>
      <c r="R5121" t="s">
        <v>48</v>
      </c>
      <c r="S5121" t="s">
        <v>73</v>
      </c>
      <c r="T5121" t="s">
        <v>2008</v>
      </c>
      <c r="U5121" t="s">
        <v>75</v>
      </c>
      <c r="V5121" t="s">
        <v>68</v>
      </c>
      <c r="W5121">
        <v>7083</v>
      </c>
      <c r="X5121" s="1">
        <v>41791</v>
      </c>
      <c r="Y5121" t="s">
        <v>53</v>
      </c>
      <c r="Z5121" t="e" vm="9">
        <v>#VALUE!</v>
      </c>
      <c r="AA5121">
        <v>68005</v>
      </c>
      <c r="AB5121" t="e" cm="1" vm="2">
        <f t="array" ref="AB5121">_FV(Table1[[#This Row],[State]],"Country/region",TRUE)</f>
        <v>#VALUE!</v>
      </c>
    </row>
    <row r="5122" spans="1:28" x14ac:dyDescent="0.35">
      <c r="A5122" t="s">
        <v>2332</v>
      </c>
      <c r="B5122">
        <v>55</v>
      </c>
      <c r="C5122" t="s">
        <v>843</v>
      </c>
      <c r="D5122" t="s">
        <v>38</v>
      </c>
      <c r="E5122">
        <f>YEAR(Table1[[#This Row],[Order Date]])</f>
        <v>2014</v>
      </c>
      <c r="F5122">
        <v>1</v>
      </c>
      <c r="G5122">
        <f>MONTH(Table1[[#This Row],[Order Date]])</f>
        <v>5</v>
      </c>
      <c r="H5122" s="1">
        <v>41790</v>
      </c>
      <c r="I5122">
        <v>23557</v>
      </c>
      <c r="J5122" t="s">
        <v>39</v>
      </c>
      <c r="K5122">
        <v>7</v>
      </c>
      <c r="L5122">
        <v>136.97999999999999</v>
      </c>
      <c r="M5122" s="2">
        <v>0.02</v>
      </c>
      <c r="N5122">
        <v>1011.16</v>
      </c>
      <c r="O5122">
        <v>24.49</v>
      </c>
      <c r="P5122">
        <v>547.96</v>
      </c>
      <c r="Q5122" s="2">
        <v>0.59</v>
      </c>
      <c r="R5122" t="s">
        <v>48</v>
      </c>
      <c r="S5122" t="s">
        <v>40</v>
      </c>
      <c r="T5122" t="s">
        <v>1903</v>
      </c>
      <c r="U5122" t="s">
        <v>82</v>
      </c>
      <c r="V5122" t="s">
        <v>76</v>
      </c>
      <c r="W5122">
        <v>3295</v>
      </c>
      <c r="X5122" s="1">
        <v>41791</v>
      </c>
      <c r="Y5122" t="s">
        <v>34</v>
      </c>
      <c r="Z5122" t="e" vm="35">
        <v>#VALUE!</v>
      </c>
      <c r="AA5122">
        <v>72450</v>
      </c>
      <c r="AB5122" t="e" cm="1" vm="2">
        <f t="array" ref="AB5122">_FV(Table1[[#This Row],[State]],"Country/region",TRUE)</f>
        <v>#VALUE!</v>
      </c>
    </row>
    <row r="5123" spans="1:28" x14ac:dyDescent="0.35">
      <c r="A5123" t="s">
        <v>1826</v>
      </c>
      <c r="B5123">
        <v>55</v>
      </c>
      <c r="C5123" t="s">
        <v>1585</v>
      </c>
      <c r="D5123" t="s">
        <v>38</v>
      </c>
      <c r="E5123">
        <f>YEAR(Table1[[#This Row],[Order Date]])</f>
        <v>2014</v>
      </c>
      <c r="F5123">
        <v>1</v>
      </c>
      <c r="G5123">
        <f>MONTH(Table1[[#This Row],[Order Date]])</f>
        <v>5</v>
      </c>
      <c r="H5123" s="1">
        <v>41790</v>
      </c>
      <c r="I5123">
        <v>38438</v>
      </c>
      <c r="J5123" t="s">
        <v>58</v>
      </c>
      <c r="K5123">
        <v>17</v>
      </c>
      <c r="L5123">
        <v>6.68</v>
      </c>
      <c r="M5123" s="2">
        <v>0.05</v>
      </c>
      <c r="N5123">
        <v>121.09</v>
      </c>
      <c r="O5123">
        <v>5.66</v>
      </c>
      <c r="P5123">
        <v>-30.51</v>
      </c>
      <c r="Q5123" s="2">
        <v>0.37</v>
      </c>
      <c r="R5123" t="s">
        <v>29</v>
      </c>
      <c r="S5123" t="s">
        <v>30</v>
      </c>
      <c r="T5123" t="s">
        <v>650</v>
      </c>
      <c r="U5123" t="s">
        <v>61</v>
      </c>
      <c r="V5123" t="s">
        <v>52</v>
      </c>
      <c r="W5123">
        <v>5408</v>
      </c>
      <c r="X5123" s="1">
        <v>41791</v>
      </c>
      <c r="Y5123" t="s">
        <v>34</v>
      </c>
      <c r="Z5123" t="e" vm="7">
        <v>#VALUE!</v>
      </c>
      <c r="AA5123">
        <v>84663</v>
      </c>
      <c r="AB5123" t="e" cm="1" vm="2">
        <f t="array" ref="AB5123">_FV(Table1[[#This Row],[State]],"Country/region",TRUE)</f>
        <v>#VALUE!</v>
      </c>
    </row>
    <row r="5124" spans="1:28" x14ac:dyDescent="0.35">
      <c r="A5124" t="s">
        <v>1717</v>
      </c>
      <c r="B5124">
        <v>55</v>
      </c>
      <c r="C5124" t="s">
        <v>1277</v>
      </c>
      <c r="D5124" t="s">
        <v>38</v>
      </c>
      <c r="E5124">
        <f>YEAR(Table1[[#This Row],[Order Date]])</f>
        <v>2014</v>
      </c>
      <c r="F5124">
        <v>1</v>
      </c>
      <c r="G5124">
        <f>MONTH(Table1[[#This Row],[Order Date]])</f>
        <v>5</v>
      </c>
      <c r="H5124" s="1">
        <v>41790</v>
      </c>
      <c r="I5124">
        <v>59971</v>
      </c>
      <c r="J5124" t="s">
        <v>58</v>
      </c>
      <c r="K5124">
        <v>12</v>
      </c>
      <c r="L5124">
        <v>30.98</v>
      </c>
      <c r="M5124" s="2">
        <v>0.1</v>
      </c>
      <c r="N5124">
        <v>356.27</v>
      </c>
      <c r="O5124">
        <v>5.09</v>
      </c>
      <c r="P5124">
        <v>84.53</v>
      </c>
      <c r="Q5124" s="2">
        <v>0.4</v>
      </c>
      <c r="R5124" t="s">
        <v>29</v>
      </c>
      <c r="S5124" t="s">
        <v>30</v>
      </c>
      <c r="T5124" t="s">
        <v>176</v>
      </c>
      <c r="U5124" t="s">
        <v>61</v>
      </c>
      <c r="V5124" t="s">
        <v>52</v>
      </c>
      <c r="W5124">
        <v>8397</v>
      </c>
      <c r="X5124" s="1">
        <v>41792</v>
      </c>
      <c r="Y5124" t="s">
        <v>42</v>
      </c>
      <c r="Z5124" t="e" vm="4">
        <v>#VALUE!</v>
      </c>
      <c r="AA5124">
        <v>90266</v>
      </c>
      <c r="AB5124" t="e" cm="1" vm="2">
        <f t="array" ref="AB5124">_FV(Table1[[#This Row],[State]],"Country/region",TRUE)</f>
        <v>#VALUE!</v>
      </c>
    </row>
    <row r="5125" spans="1:28" x14ac:dyDescent="0.35">
      <c r="A5125" t="s">
        <v>2816</v>
      </c>
      <c r="B5125">
        <v>55</v>
      </c>
      <c r="C5125" t="s">
        <v>1510</v>
      </c>
      <c r="D5125" t="s">
        <v>27</v>
      </c>
      <c r="E5125">
        <f>YEAR(Table1[[#This Row],[Order Date]])</f>
        <v>2014</v>
      </c>
      <c r="F5125">
        <v>1</v>
      </c>
      <c r="G5125">
        <f>MONTH(Table1[[#This Row],[Order Date]])</f>
        <v>5</v>
      </c>
      <c r="H5125" s="1">
        <v>41790</v>
      </c>
      <c r="I5125">
        <v>50533</v>
      </c>
      <c r="J5125" t="s">
        <v>39</v>
      </c>
      <c r="K5125">
        <v>32</v>
      </c>
      <c r="L5125">
        <v>64.650000000000006</v>
      </c>
      <c r="M5125" s="2">
        <v>0.06</v>
      </c>
      <c r="N5125">
        <v>1974.66</v>
      </c>
      <c r="O5125">
        <v>35</v>
      </c>
      <c r="P5125">
        <v>-929.68</v>
      </c>
      <c r="Q5125" s="2">
        <v>0.8</v>
      </c>
      <c r="R5125" t="s">
        <v>29</v>
      </c>
      <c r="S5125" t="s">
        <v>40</v>
      </c>
      <c r="T5125" t="s">
        <v>1656</v>
      </c>
      <c r="U5125" t="s">
        <v>32</v>
      </c>
      <c r="V5125" t="s">
        <v>68</v>
      </c>
      <c r="W5125">
        <v>7082</v>
      </c>
      <c r="X5125" s="1">
        <v>41792</v>
      </c>
      <c r="Y5125" t="s">
        <v>42</v>
      </c>
      <c r="Z5125" t="e" vm="9">
        <v>#VALUE!</v>
      </c>
      <c r="AA5125">
        <v>68005</v>
      </c>
      <c r="AB5125" t="e" cm="1" vm="2">
        <f t="array" ref="AB5125">_FV(Table1[[#This Row],[State]],"Country/region",TRUE)</f>
        <v>#VALUE!</v>
      </c>
    </row>
    <row r="5126" spans="1:28" x14ac:dyDescent="0.35">
      <c r="A5126" t="s">
        <v>1213</v>
      </c>
      <c r="B5126">
        <v>55</v>
      </c>
      <c r="C5126" t="s">
        <v>1202</v>
      </c>
      <c r="D5126" t="s">
        <v>57</v>
      </c>
      <c r="E5126">
        <f>YEAR(Table1[[#This Row],[Order Date]])</f>
        <v>2014</v>
      </c>
      <c r="F5126">
        <v>1</v>
      </c>
      <c r="G5126">
        <f>MONTH(Table1[[#This Row],[Order Date]])</f>
        <v>5</v>
      </c>
      <c r="H5126" s="1">
        <v>41790</v>
      </c>
      <c r="I5126">
        <v>13953</v>
      </c>
      <c r="J5126" t="s">
        <v>58</v>
      </c>
      <c r="K5126">
        <v>32</v>
      </c>
      <c r="L5126">
        <v>11.34</v>
      </c>
      <c r="M5126" s="2">
        <v>0.04</v>
      </c>
      <c r="N5126">
        <v>381.24</v>
      </c>
      <c r="O5126">
        <v>5.01</v>
      </c>
      <c r="P5126">
        <v>67.599999999999994</v>
      </c>
      <c r="Q5126" s="2">
        <v>0.36</v>
      </c>
      <c r="R5126" t="s">
        <v>29</v>
      </c>
      <c r="S5126" t="s">
        <v>30</v>
      </c>
      <c r="T5126" t="s">
        <v>276</v>
      </c>
      <c r="U5126" t="s">
        <v>61</v>
      </c>
      <c r="V5126" t="s">
        <v>33</v>
      </c>
      <c r="W5126">
        <v>1948</v>
      </c>
      <c r="X5126" s="1">
        <v>41792</v>
      </c>
      <c r="Y5126" t="s">
        <v>34</v>
      </c>
      <c r="Z5126" t="e" vm="1">
        <v>#VALUE!</v>
      </c>
      <c r="AA5126">
        <v>17602</v>
      </c>
      <c r="AB5126" t="e" cm="1" vm="2">
        <f t="array" ref="AB5126">_FV(Table1[[#This Row],[State]],"Country/region",TRUE)</f>
        <v>#VALUE!</v>
      </c>
    </row>
    <row r="5127" spans="1:28" x14ac:dyDescent="0.35">
      <c r="A5127" t="s">
        <v>1717</v>
      </c>
      <c r="B5127">
        <v>55</v>
      </c>
      <c r="C5127" t="s">
        <v>1277</v>
      </c>
      <c r="D5127" t="s">
        <v>38</v>
      </c>
      <c r="E5127">
        <f>YEAR(Table1[[#This Row],[Order Date]])</f>
        <v>2014</v>
      </c>
      <c r="F5127">
        <v>1</v>
      </c>
      <c r="G5127">
        <f>MONTH(Table1[[#This Row],[Order Date]])</f>
        <v>5</v>
      </c>
      <c r="H5127" s="1">
        <v>41790</v>
      </c>
      <c r="I5127">
        <v>59971</v>
      </c>
      <c r="J5127" t="s">
        <v>58</v>
      </c>
      <c r="K5127">
        <v>45</v>
      </c>
      <c r="L5127">
        <v>12.28</v>
      </c>
      <c r="M5127" s="2">
        <v>0.08</v>
      </c>
      <c r="N5127">
        <v>514.86</v>
      </c>
      <c r="O5127">
        <v>6.47</v>
      </c>
      <c r="P5127">
        <v>-10.84</v>
      </c>
      <c r="Q5127" s="2">
        <v>0.38</v>
      </c>
      <c r="R5127" t="s">
        <v>29</v>
      </c>
      <c r="S5127" t="s">
        <v>30</v>
      </c>
      <c r="T5127" t="s">
        <v>2480</v>
      </c>
      <c r="U5127" t="s">
        <v>61</v>
      </c>
      <c r="V5127" t="s">
        <v>52</v>
      </c>
      <c r="W5127">
        <v>8396</v>
      </c>
      <c r="X5127" s="1">
        <v>41792</v>
      </c>
      <c r="Y5127" t="s">
        <v>34</v>
      </c>
      <c r="Z5127" t="e" vm="4">
        <v>#VALUE!</v>
      </c>
      <c r="AA5127">
        <v>90266</v>
      </c>
      <c r="AB5127" t="e" cm="1" vm="2">
        <f t="array" ref="AB5127">_FV(Table1[[#This Row],[State]],"Country/region",TRUE)</f>
        <v>#VALUE!</v>
      </c>
    </row>
    <row r="5128" spans="1:28" x14ac:dyDescent="0.35">
      <c r="A5128" t="s">
        <v>1717</v>
      </c>
      <c r="B5128">
        <v>55</v>
      </c>
      <c r="C5128" t="s">
        <v>1277</v>
      </c>
      <c r="D5128" t="s">
        <v>38</v>
      </c>
      <c r="E5128">
        <f>YEAR(Table1[[#This Row],[Order Date]])</f>
        <v>2014</v>
      </c>
      <c r="F5128">
        <v>1</v>
      </c>
      <c r="G5128">
        <f>MONTH(Table1[[#This Row],[Order Date]])</f>
        <v>5</v>
      </c>
      <c r="H5128" s="1">
        <v>41790</v>
      </c>
      <c r="I5128">
        <v>59971</v>
      </c>
      <c r="J5128" t="s">
        <v>58</v>
      </c>
      <c r="K5128">
        <v>26</v>
      </c>
      <c r="L5128">
        <v>15.98</v>
      </c>
      <c r="M5128" s="2">
        <v>0.01</v>
      </c>
      <c r="N5128">
        <v>437.77</v>
      </c>
      <c r="O5128">
        <v>8.99</v>
      </c>
      <c r="P5128">
        <v>-125.8</v>
      </c>
      <c r="Q5128" s="2">
        <v>0.64</v>
      </c>
      <c r="R5128" t="s">
        <v>96</v>
      </c>
      <c r="S5128" t="s">
        <v>139</v>
      </c>
      <c r="T5128" t="s">
        <v>548</v>
      </c>
      <c r="U5128" t="s">
        <v>102</v>
      </c>
      <c r="V5128" t="s">
        <v>52</v>
      </c>
      <c r="W5128">
        <v>8395</v>
      </c>
      <c r="X5128" s="1">
        <v>41792</v>
      </c>
      <c r="Y5128" t="s">
        <v>42</v>
      </c>
      <c r="Z5128" t="e" vm="4">
        <v>#VALUE!</v>
      </c>
      <c r="AA5128">
        <v>90266</v>
      </c>
      <c r="AB5128" t="e" cm="1" vm="2">
        <f t="array" ref="AB5128">_FV(Table1[[#This Row],[State]],"Country/region",TRUE)</f>
        <v>#VALUE!</v>
      </c>
    </row>
    <row r="5129" spans="1:28" x14ac:dyDescent="0.35">
      <c r="A5129" t="s">
        <v>1826</v>
      </c>
      <c r="B5129">
        <v>55</v>
      </c>
      <c r="C5129" t="s">
        <v>1585</v>
      </c>
      <c r="D5129" t="s">
        <v>38</v>
      </c>
      <c r="E5129">
        <f>YEAR(Table1[[#This Row],[Order Date]])</f>
        <v>2014</v>
      </c>
      <c r="F5129">
        <v>1</v>
      </c>
      <c r="G5129">
        <f>MONTH(Table1[[#This Row],[Order Date]])</f>
        <v>5</v>
      </c>
      <c r="H5129" s="1">
        <v>41790</v>
      </c>
      <c r="I5129">
        <v>38438</v>
      </c>
      <c r="J5129" t="s">
        <v>58</v>
      </c>
      <c r="K5129">
        <v>16</v>
      </c>
      <c r="L5129">
        <v>39.979999999999997</v>
      </c>
      <c r="M5129" s="2">
        <v>0.08</v>
      </c>
      <c r="N5129">
        <v>621.92999999999995</v>
      </c>
      <c r="O5129">
        <v>4</v>
      </c>
      <c r="P5129">
        <v>-49.77</v>
      </c>
      <c r="Q5129" s="2">
        <v>0.7</v>
      </c>
      <c r="R5129" t="s">
        <v>96</v>
      </c>
      <c r="S5129" t="s">
        <v>30</v>
      </c>
      <c r="T5129" t="s">
        <v>1158</v>
      </c>
      <c r="U5129" t="s">
        <v>102</v>
      </c>
      <c r="V5129" t="s">
        <v>52</v>
      </c>
      <c r="W5129">
        <v>5407</v>
      </c>
      <c r="X5129" s="1">
        <v>41792</v>
      </c>
      <c r="Y5129" t="s">
        <v>34</v>
      </c>
      <c r="Z5129" t="e" vm="7">
        <v>#VALUE!</v>
      </c>
      <c r="AA5129">
        <v>84663</v>
      </c>
      <c r="AB5129" t="e" cm="1" vm="2">
        <f t="array" ref="AB5129">_FV(Table1[[#This Row],[State]],"Country/region",TRUE)</f>
        <v>#VALUE!</v>
      </c>
    </row>
    <row r="5130" spans="1:28" x14ac:dyDescent="0.35">
      <c r="A5130" t="s">
        <v>236</v>
      </c>
      <c r="B5130">
        <v>55</v>
      </c>
      <c r="C5130" t="s">
        <v>237</v>
      </c>
      <c r="D5130" t="s">
        <v>38</v>
      </c>
      <c r="E5130">
        <f>YEAR(Table1[[#This Row],[Order Date]])</f>
        <v>2014</v>
      </c>
      <c r="F5130">
        <v>1</v>
      </c>
      <c r="G5130">
        <f>MONTH(Table1[[#This Row],[Order Date]])</f>
        <v>6</v>
      </c>
      <c r="H5130" s="1">
        <v>41791</v>
      </c>
      <c r="I5130">
        <v>49349</v>
      </c>
      <c r="J5130" t="s">
        <v>28</v>
      </c>
      <c r="K5130">
        <v>11</v>
      </c>
      <c r="L5130">
        <v>11.34</v>
      </c>
      <c r="M5130" s="2">
        <v>7.0000000000000007E-2</v>
      </c>
      <c r="N5130">
        <v>123.34</v>
      </c>
      <c r="O5130">
        <v>5.01</v>
      </c>
      <c r="P5130">
        <v>0.64</v>
      </c>
      <c r="Q5130" s="2">
        <v>0.36</v>
      </c>
      <c r="R5130" t="s">
        <v>29</v>
      </c>
      <c r="S5130" t="s">
        <v>30</v>
      </c>
      <c r="T5130" t="s">
        <v>276</v>
      </c>
      <c r="U5130" t="s">
        <v>61</v>
      </c>
      <c r="V5130" t="s">
        <v>68</v>
      </c>
      <c r="W5130">
        <v>6919</v>
      </c>
      <c r="X5130" s="1">
        <v>41791</v>
      </c>
      <c r="Y5130" t="s">
        <v>34</v>
      </c>
      <c r="Z5130" t="e" vm="25">
        <v>#VALUE!</v>
      </c>
      <c r="AA5130">
        <v>53711</v>
      </c>
      <c r="AB5130" t="e" cm="1" vm="2">
        <f t="array" ref="AB5130">_FV(Table1[[#This Row],[State]],"Country/region",TRUE)</f>
        <v>#VALUE!</v>
      </c>
    </row>
    <row r="5131" spans="1:28" x14ac:dyDescent="0.35">
      <c r="A5131" t="s">
        <v>2153</v>
      </c>
      <c r="B5131">
        <v>55</v>
      </c>
      <c r="C5131" t="s">
        <v>237</v>
      </c>
      <c r="D5131" t="s">
        <v>38</v>
      </c>
      <c r="E5131">
        <f>YEAR(Table1[[#This Row],[Order Date]])</f>
        <v>2014</v>
      </c>
      <c r="F5131">
        <v>1</v>
      </c>
      <c r="G5131">
        <f>MONTH(Table1[[#This Row],[Order Date]])</f>
        <v>6</v>
      </c>
      <c r="H5131" s="1">
        <v>41791</v>
      </c>
      <c r="I5131">
        <v>49349</v>
      </c>
      <c r="J5131" t="s">
        <v>28</v>
      </c>
      <c r="K5131">
        <v>23</v>
      </c>
      <c r="L5131">
        <v>68.81</v>
      </c>
      <c r="M5131" s="2">
        <v>0.01</v>
      </c>
      <c r="N5131">
        <v>1642.47</v>
      </c>
      <c r="O5131">
        <v>60</v>
      </c>
      <c r="P5131">
        <v>-524.03</v>
      </c>
      <c r="Q5131" s="2">
        <v>0.41</v>
      </c>
      <c r="R5131" t="s">
        <v>29</v>
      </c>
      <c r="S5131" t="s">
        <v>49</v>
      </c>
      <c r="T5131" t="s">
        <v>987</v>
      </c>
      <c r="U5131" t="s">
        <v>214</v>
      </c>
      <c r="V5131" t="s">
        <v>68</v>
      </c>
      <c r="W5131">
        <v>6920</v>
      </c>
      <c r="X5131" s="1">
        <v>41793</v>
      </c>
      <c r="Y5131" t="s">
        <v>53</v>
      </c>
      <c r="Z5131" t="e" vm="25">
        <v>#VALUE!</v>
      </c>
      <c r="AA5131">
        <v>54220</v>
      </c>
      <c r="AB5131" t="e" cm="1" vm="2">
        <f t="array" ref="AB5131">_FV(Table1[[#This Row],[State]],"Country/region",TRUE)</f>
        <v>#VALUE!</v>
      </c>
    </row>
    <row r="5132" spans="1:28" x14ac:dyDescent="0.35">
      <c r="A5132" t="s">
        <v>2417</v>
      </c>
      <c r="B5132">
        <v>55</v>
      </c>
      <c r="C5132" t="s">
        <v>2418</v>
      </c>
      <c r="D5132" t="s">
        <v>57</v>
      </c>
      <c r="E5132">
        <f>YEAR(Table1[[#This Row],[Order Date]])</f>
        <v>2014</v>
      </c>
      <c r="F5132">
        <v>1</v>
      </c>
      <c r="G5132">
        <f>MONTH(Table1[[#This Row],[Order Date]])</f>
        <v>6</v>
      </c>
      <c r="H5132" s="1">
        <v>41791</v>
      </c>
      <c r="I5132">
        <v>51650</v>
      </c>
      <c r="J5132" t="s">
        <v>28</v>
      </c>
      <c r="K5132">
        <v>25</v>
      </c>
      <c r="L5132">
        <v>19.98</v>
      </c>
      <c r="M5132" s="2">
        <v>0.08</v>
      </c>
      <c r="N5132">
        <v>470.11</v>
      </c>
      <c r="O5132">
        <v>5.97</v>
      </c>
      <c r="P5132">
        <v>91.09</v>
      </c>
      <c r="Q5132" s="2">
        <v>0.38</v>
      </c>
      <c r="R5132" t="s">
        <v>29</v>
      </c>
      <c r="S5132" t="s">
        <v>30</v>
      </c>
      <c r="T5132" t="s">
        <v>2293</v>
      </c>
      <c r="U5132" t="s">
        <v>61</v>
      </c>
      <c r="V5132" t="s">
        <v>76</v>
      </c>
      <c r="W5132">
        <v>7244</v>
      </c>
      <c r="X5132" s="1">
        <v>41793</v>
      </c>
      <c r="Y5132" t="s">
        <v>34</v>
      </c>
      <c r="Z5132" t="e" vm="14">
        <v>#VALUE!</v>
      </c>
      <c r="AA5132">
        <v>32503</v>
      </c>
      <c r="AB5132" t="e" cm="1" vm="2">
        <f t="array" ref="AB5132">_FV(Table1[[#This Row],[State]],"Country/region",TRUE)</f>
        <v>#VALUE!</v>
      </c>
    </row>
    <row r="5133" spans="1:28" x14ac:dyDescent="0.35">
      <c r="A5133" t="s">
        <v>3340</v>
      </c>
      <c r="B5133">
        <v>55</v>
      </c>
      <c r="C5133" t="s">
        <v>2418</v>
      </c>
      <c r="D5133" t="s">
        <v>57</v>
      </c>
      <c r="E5133">
        <f>YEAR(Table1[[#This Row],[Order Date]])</f>
        <v>2014</v>
      </c>
      <c r="F5133">
        <v>1</v>
      </c>
      <c r="G5133">
        <f>MONTH(Table1[[#This Row],[Order Date]])</f>
        <v>6</v>
      </c>
      <c r="H5133" s="1">
        <v>41791</v>
      </c>
      <c r="I5133">
        <v>51650</v>
      </c>
      <c r="J5133" t="s">
        <v>28</v>
      </c>
      <c r="K5133">
        <v>19</v>
      </c>
      <c r="L5133">
        <v>2.94</v>
      </c>
      <c r="M5133" s="2">
        <v>0.1</v>
      </c>
      <c r="N5133">
        <v>51.23</v>
      </c>
      <c r="O5133">
        <v>0.96</v>
      </c>
      <c r="P5133">
        <v>-5.29</v>
      </c>
      <c r="Q5133" s="2">
        <v>0.57999999999999996</v>
      </c>
      <c r="R5133" t="s">
        <v>29</v>
      </c>
      <c r="S5133" t="s">
        <v>59</v>
      </c>
      <c r="T5133" t="s">
        <v>616</v>
      </c>
      <c r="U5133" t="s">
        <v>88</v>
      </c>
      <c r="V5133" t="s">
        <v>76</v>
      </c>
      <c r="W5133">
        <v>7246</v>
      </c>
      <c r="X5133" s="1">
        <v>41793</v>
      </c>
      <c r="Y5133" t="s">
        <v>34</v>
      </c>
      <c r="Z5133" t="e" vm="14">
        <v>#VALUE!</v>
      </c>
      <c r="AA5133">
        <v>32808</v>
      </c>
      <c r="AB5133" t="e" cm="1" vm="2">
        <f t="array" ref="AB5133">_FV(Table1[[#This Row],[State]],"Country/region",TRUE)</f>
        <v>#VALUE!</v>
      </c>
    </row>
    <row r="5134" spans="1:28" x14ac:dyDescent="0.35">
      <c r="A5134" t="s">
        <v>1461</v>
      </c>
      <c r="B5134">
        <v>55</v>
      </c>
      <c r="C5134" t="s">
        <v>539</v>
      </c>
      <c r="D5134" t="s">
        <v>46</v>
      </c>
      <c r="E5134">
        <f>YEAR(Table1[[#This Row],[Order Date]])</f>
        <v>2014</v>
      </c>
      <c r="F5134">
        <v>1</v>
      </c>
      <c r="G5134">
        <f>MONTH(Table1[[#This Row],[Order Date]])</f>
        <v>6</v>
      </c>
      <c r="H5134" s="1">
        <v>41791</v>
      </c>
      <c r="I5134">
        <v>57059</v>
      </c>
      <c r="J5134" t="s">
        <v>131</v>
      </c>
      <c r="K5134">
        <v>50</v>
      </c>
      <c r="L5134">
        <v>3.98</v>
      </c>
      <c r="M5134" s="2">
        <v>0.01</v>
      </c>
      <c r="N5134">
        <v>212.12</v>
      </c>
      <c r="O5134">
        <v>5.26</v>
      </c>
      <c r="P5134">
        <v>-154.62899999999999</v>
      </c>
      <c r="Q5134" s="2">
        <v>0.38</v>
      </c>
      <c r="R5134" t="s">
        <v>29</v>
      </c>
      <c r="S5134" t="s">
        <v>30</v>
      </c>
      <c r="T5134" t="s">
        <v>1099</v>
      </c>
      <c r="U5134" t="s">
        <v>67</v>
      </c>
      <c r="V5134" t="s">
        <v>76</v>
      </c>
      <c r="W5134">
        <v>7977</v>
      </c>
      <c r="X5134" s="1">
        <v>41793</v>
      </c>
      <c r="Y5134" t="s">
        <v>34</v>
      </c>
      <c r="Z5134" t="e" vm="18">
        <v>#VALUE!</v>
      </c>
      <c r="AA5134">
        <v>23602</v>
      </c>
      <c r="AB5134" t="e" cm="1" vm="2">
        <f t="array" ref="AB5134">_FV(Table1[[#This Row],[State]],"Country/region",TRUE)</f>
        <v>#VALUE!</v>
      </c>
    </row>
    <row r="5135" spans="1:28" x14ac:dyDescent="0.35">
      <c r="A5135" t="s">
        <v>1461</v>
      </c>
      <c r="B5135">
        <v>55</v>
      </c>
      <c r="C5135" t="s">
        <v>539</v>
      </c>
      <c r="D5135" t="s">
        <v>46</v>
      </c>
      <c r="E5135">
        <f>YEAR(Table1[[#This Row],[Order Date]])</f>
        <v>2014</v>
      </c>
      <c r="F5135">
        <v>1</v>
      </c>
      <c r="G5135">
        <f>MONTH(Table1[[#This Row],[Order Date]])</f>
        <v>6</v>
      </c>
      <c r="H5135" s="1">
        <v>41791</v>
      </c>
      <c r="I5135">
        <v>57059</v>
      </c>
      <c r="J5135" t="s">
        <v>131</v>
      </c>
      <c r="K5135">
        <v>25</v>
      </c>
      <c r="L5135">
        <v>98.31</v>
      </c>
      <c r="M5135" s="2">
        <v>0.03</v>
      </c>
      <c r="N5135">
        <v>2455.54</v>
      </c>
      <c r="O5135">
        <v>0.49</v>
      </c>
      <c r="P5135">
        <v>1361.88</v>
      </c>
      <c r="Q5135" s="2">
        <v>0.36</v>
      </c>
      <c r="R5135" t="s">
        <v>29</v>
      </c>
      <c r="S5135" t="s">
        <v>30</v>
      </c>
      <c r="T5135" t="s">
        <v>3063</v>
      </c>
      <c r="U5135" t="s">
        <v>210</v>
      </c>
      <c r="V5135" t="s">
        <v>76</v>
      </c>
      <c r="W5135">
        <v>7978</v>
      </c>
      <c r="X5135" s="1">
        <v>41793</v>
      </c>
      <c r="Y5135" t="s">
        <v>34</v>
      </c>
      <c r="Z5135" t="e" vm="18">
        <v>#VALUE!</v>
      </c>
      <c r="AA5135">
        <v>23602</v>
      </c>
      <c r="AB5135" t="e" cm="1" vm="2">
        <f t="array" ref="AB5135">_FV(Table1[[#This Row],[State]],"Country/region",TRUE)</f>
        <v>#VALUE!</v>
      </c>
    </row>
    <row r="5136" spans="1:28" x14ac:dyDescent="0.35">
      <c r="A5136" t="s">
        <v>3340</v>
      </c>
      <c r="B5136">
        <v>55</v>
      </c>
      <c r="C5136" t="s">
        <v>2418</v>
      </c>
      <c r="D5136" t="s">
        <v>57</v>
      </c>
      <c r="E5136">
        <f>YEAR(Table1[[#This Row],[Order Date]])</f>
        <v>2014</v>
      </c>
      <c r="F5136">
        <v>1</v>
      </c>
      <c r="G5136">
        <f>MONTH(Table1[[#This Row],[Order Date]])</f>
        <v>6</v>
      </c>
      <c r="H5136" s="1">
        <v>41791</v>
      </c>
      <c r="I5136">
        <v>51650</v>
      </c>
      <c r="J5136" t="s">
        <v>28</v>
      </c>
      <c r="K5136">
        <v>43</v>
      </c>
      <c r="L5136">
        <v>270.97000000000003</v>
      </c>
      <c r="M5136" s="2">
        <v>0.08</v>
      </c>
      <c r="N5136">
        <v>10854.83</v>
      </c>
      <c r="O5136">
        <v>28.06</v>
      </c>
      <c r="P5136">
        <v>2039.41</v>
      </c>
      <c r="Q5136" s="2">
        <v>0.56000000000000005</v>
      </c>
      <c r="R5136" t="s">
        <v>96</v>
      </c>
      <c r="S5136" t="s">
        <v>49</v>
      </c>
      <c r="T5136" t="s">
        <v>1023</v>
      </c>
      <c r="U5136" t="s">
        <v>98</v>
      </c>
      <c r="V5136" t="s">
        <v>76</v>
      </c>
      <c r="W5136">
        <v>7245</v>
      </c>
      <c r="X5136" s="1">
        <v>41793</v>
      </c>
      <c r="Y5136" t="s">
        <v>53</v>
      </c>
      <c r="Z5136" t="e" vm="14">
        <v>#VALUE!</v>
      </c>
      <c r="AA5136">
        <v>32808</v>
      </c>
      <c r="AB5136" t="e" cm="1" vm="2">
        <f t="array" ref="AB5136">_FV(Table1[[#This Row],[State]],"Country/region",TRUE)</f>
        <v>#VALUE!</v>
      </c>
    </row>
    <row r="5137" spans="1:28" x14ac:dyDescent="0.35">
      <c r="A5137" t="s">
        <v>156</v>
      </c>
      <c r="B5137">
        <v>55</v>
      </c>
      <c r="C5137" t="s">
        <v>157</v>
      </c>
      <c r="D5137" t="s">
        <v>38</v>
      </c>
      <c r="E5137">
        <f>YEAR(Table1[[#This Row],[Order Date]])</f>
        <v>2014</v>
      </c>
      <c r="F5137">
        <v>1</v>
      </c>
      <c r="G5137">
        <f>MONTH(Table1[[#This Row],[Order Date]])</f>
        <v>6</v>
      </c>
      <c r="H5137" s="1">
        <v>41792</v>
      </c>
      <c r="I5137">
        <v>39457</v>
      </c>
      <c r="J5137" t="s">
        <v>58</v>
      </c>
      <c r="K5137">
        <v>40</v>
      </c>
      <c r="L5137">
        <v>122.99</v>
      </c>
      <c r="M5137" s="2">
        <v>0.03</v>
      </c>
      <c r="N5137">
        <v>4842.21</v>
      </c>
      <c r="O5137">
        <v>70.2</v>
      </c>
      <c r="P5137">
        <v>-1975.26</v>
      </c>
      <c r="Q5137" s="2">
        <v>0.74</v>
      </c>
      <c r="R5137" t="s">
        <v>48</v>
      </c>
      <c r="S5137" t="s">
        <v>49</v>
      </c>
      <c r="T5137" t="s">
        <v>586</v>
      </c>
      <c r="U5137" t="s">
        <v>51</v>
      </c>
      <c r="V5137" t="s">
        <v>68</v>
      </c>
      <c r="W5137">
        <v>5569</v>
      </c>
      <c r="X5137" s="1">
        <v>41792</v>
      </c>
      <c r="Y5137" t="s">
        <v>53</v>
      </c>
      <c r="Z5137" t="e" vm="16">
        <v>#VALUE!</v>
      </c>
      <c r="AA5137">
        <v>61401</v>
      </c>
      <c r="AB5137" t="e" cm="1" vm="2">
        <f t="array" ref="AB5137">_FV(Table1[[#This Row],[State]],"Country/region",TRUE)</f>
        <v>#VALUE!</v>
      </c>
    </row>
    <row r="5138" spans="1:28" x14ac:dyDescent="0.35">
      <c r="A5138" t="s">
        <v>2117</v>
      </c>
      <c r="B5138">
        <v>55</v>
      </c>
      <c r="C5138" t="s">
        <v>2118</v>
      </c>
      <c r="D5138" t="s">
        <v>27</v>
      </c>
      <c r="E5138">
        <f>YEAR(Table1[[#This Row],[Order Date]])</f>
        <v>2014</v>
      </c>
      <c r="F5138">
        <v>1</v>
      </c>
      <c r="G5138">
        <f>MONTH(Table1[[#This Row],[Order Date]])</f>
        <v>6</v>
      </c>
      <c r="H5138" s="1">
        <v>41792</v>
      </c>
      <c r="I5138">
        <v>57063</v>
      </c>
      <c r="J5138" t="s">
        <v>131</v>
      </c>
      <c r="K5138">
        <v>26</v>
      </c>
      <c r="L5138">
        <v>6.48</v>
      </c>
      <c r="M5138" s="2">
        <v>0.06</v>
      </c>
      <c r="N5138">
        <v>173.78</v>
      </c>
      <c r="O5138">
        <v>7.49</v>
      </c>
      <c r="P5138">
        <v>-96.26</v>
      </c>
      <c r="Q5138" s="2">
        <v>0.37</v>
      </c>
      <c r="R5138" t="s">
        <v>29</v>
      </c>
      <c r="S5138" t="s">
        <v>30</v>
      </c>
      <c r="T5138" t="s">
        <v>1181</v>
      </c>
      <c r="U5138" t="s">
        <v>61</v>
      </c>
      <c r="V5138" t="s">
        <v>52</v>
      </c>
      <c r="W5138">
        <v>7982</v>
      </c>
      <c r="X5138" s="1">
        <v>41792</v>
      </c>
      <c r="Y5138" t="s">
        <v>34</v>
      </c>
      <c r="Z5138" t="e" vm="39">
        <v>#VALUE!</v>
      </c>
      <c r="AA5138">
        <v>88240</v>
      </c>
      <c r="AB5138" t="e" cm="1" vm="2">
        <f t="array" ref="AB5138">_FV(Table1[[#This Row],[State]],"Country/region",TRUE)</f>
        <v>#VALUE!</v>
      </c>
    </row>
    <row r="5139" spans="1:28" x14ac:dyDescent="0.35">
      <c r="A5139" t="s">
        <v>2117</v>
      </c>
      <c r="B5139">
        <v>55</v>
      </c>
      <c r="C5139" t="s">
        <v>2118</v>
      </c>
      <c r="D5139" t="s">
        <v>27</v>
      </c>
      <c r="E5139">
        <f>YEAR(Table1[[#This Row],[Order Date]])</f>
        <v>2014</v>
      </c>
      <c r="F5139">
        <v>1</v>
      </c>
      <c r="G5139">
        <f>MONTH(Table1[[#This Row],[Order Date]])</f>
        <v>6</v>
      </c>
      <c r="H5139" s="1">
        <v>41792</v>
      </c>
      <c r="I5139">
        <v>57063</v>
      </c>
      <c r="J5139" t="s">
        <v>131</v>
      </c>
      <c r="K5139">
        <v>22</v>
      </c>
      <c r="L5139">
        <v>1.88</v>
      </c>
      <c r="M5139" s="2">
        <v>7.0000000000000007E-2</v>
      </c>
      <c r="N5139">
        <v>41.18</v>
      </c>
      <c r="O5139">
        <v>0.79</v>
      </c>
      <c r="P5139">
        <v>-0.64</v>
      </c>
      <c r="Q5139" s="2">
        <v>0.5</v>
      </c>
      <c r="R5139" t="s">
        <v>29</v>
      </c>
      <c r="S5139" t="s">
        <v>59</v>
      </c>
      <c r="T5139" t="s">
        <v>3179</v>
      </c>
      <c r="U5139" t="s">
        <v>232</v>
      </c>
      <c r="V5139" t="s">
        <v>52</v>
      </c>
      <c r="W5139">
        <v>7983</v>
      </c>
      <c r="X5139" s="1">
        <v>41794</v>
      </c>
      <c r="Y5139" t="s">
        <v>34</v>
      </c>
      <c r="Z5139" t="e" vm="39">
        <v>#VALUE!</v>
      </c>
      <c r="AA5139">
        <v>88240</v>
      </c>
      <c r="AB5139" t="e" cm="1" vm="2">
        <f t="array" ref="AB5139">_FV(Table1[[#This Row],[State]],"Country/region",TRUE)</f>
        <v>#VALUE!</v>
      </c>
    </row>
    <row r="5140" spans="1:28" x14ac:dyDescent="0.35">
      <c r="A5140" t="s">
        <v>508</v>
      </c>
      <c r="B5140">
        <v>55</v>
      </c>
      <c r="C5140" t="s">
        <v>430</v>
      </c>
      <c r="D5140" t="s">
        <v>46</v>
      </c>
      <c r="E5140">
        <f>YEAR(Table1[[#This Row],[Order Date]])</f>
        <v>2014</v>
      </c>
      <c r="F5140">
        <v>1</v>
      </c>
      <c r="G5140">
        <f>MONTH(Table1[[#This Row],[Order Date]])</f>
        <v>6</v>
      </c>
      <c r="H5140" s="1">
        <v>41792</v>
      </c>
      <c r="I5140">
        <v>8996</v>
      </c>
      <c r="J5140" t="s">
        <v>47</v>
      </c>
      <c r="K5140">
        <v>13</v>
      </c>
      <c r="L5140">
        <v>65.989999999999995</v>
      </c>
      <c r="M5140" s="2">
        <v>0.02</v>
      </c>
      <c r="N5140">
        <v>772.26750000000004</v>
      </c>
      <c r="O5140">
        <v>8.99</v>
      </c>
      <c r="P5140">
        <v>-48.850999999999999</v>
      </c>
      <c r="Q5140" s="2">
        <v>0.59</v>
      </c>
      <c r="R5140" t="s">
        <v>96</v>
      </c>
      <c r="S5140" t="s">
        <v>30</v>
      </c>
      <c r="T5140" t="s">
        <v>1672</v>
      </c>
      <c r="U5140" t="s">
        <v>105</v>
      </c>
      <c r="V5140" t="s">
        <v>76</v>
      </c>
      <c r="W5140">
        <v>1231</v>
      </c>
      <c r="X5140" s="1">
        <v>41796</v>
      </c>
      <c r="Y5140" t="s">
        <v>34</v>
      </c>
      <c r="Z5140" t="e" vm="14">
        <v>#VALUE!</v>
      </c>
      <c r="AA5140">
        <v>33710</v>
      </c>
      <c r="AB5140" t="e" cm="1" vm="2">
        <f t="array" ref="AB5140">_FV(Table1[[#This Row],[State]],"Country/region",TRUE)</f>
        <v>#VALUE!</v>
      </c>
    </row>
    <row r="5141" spans="1:28" x14ac:dyDescent="0.35">
      <c r="A5141" t="s">
        <v>1682</v>
      </c>
      <c r="B5141">
        <v>55</v>
      </c>
      <c r="C5141" t="s">
        <v>325</v>
      </c>
      <c r="D5141" t="s">
        <v>27</v>
      </c>
      <c r="E5141">
        <f>YEAR(Table1[[#This Row],[Order Date]])</f>
        <v>2014</v>
      </c>
      <c r="F5141">
        <v>1</v>
      </c>
      <c r="G5141">
        <f>MONTH(Table1[[#This Row],[Order Date]])</f>
        <v>6</v>
      </c>
      <c r="H5141" s="1">
        <v>41793</v>
      </c>
      <c r="I5141">
        <v>44579</v>
      </c>
      <c r="J5141" t="s">
        <v>39</v>
      </c>
      <c r="K5141">
        <v>19</v>
      </c>
      <c r="L5141">
        <v>218.08</v>
      </c>
      <c r="M5141" s="2">
        <v>0.1</v>
      </c>
      <c r="N5141">
        <v>3896.39</v>
      </c>
      <c r="O5141">
        <v>18.059999999999999</v>
      </c>
      <c r="P5141">
        <v>755.28</v>
      </c>
      <c r="Q5141" s="2">
        <v>0.56999999999999995</v>
      </c>
      <c r="R5141" t="s">
        <v>48</v>
      </c>
      <c r="S5141" t="s">
        <v>40</v>
      </c>
      <c r="T5141" t="s">
        <v>1564</v>
      </c>
      <c r="U5141" t="s">
        <v>51</v>
      </c>
      <c r="V5141" t="s">
        <v>33</v>
      </c>
      <c r="W5141">
        <v>6297</v>
      </c>
      <c r="X5141" s="1">
        <v>41794</v>
      </c>
      <c r="Y5141" t="s">
        <v>34</v>
      </c>
      <c r="Z5141" t="e" vm="1">
        <v>#VALUE!</v>
      </c>
      <c r="AA5141">
        <v>16602</v>
      </c>
      <c r="AB5141" t="e" cm="1" vm="2">
        <f t="array" ref="AB5141">_FV(Table1[[#This Row],[State]],"Country/region",TRUE)</f>
        <v>#VALUE!</v>
      </c>
    </row>
    <row r="5142" spans="1:28" x14ac:dyDescent="0.35">
      <c r="A5142" t="s">
        <v>1205</v>
      </c>
      <c r="B5142">
        <v>55</v>
      </c>
      <c r="C5142" t="s">
        <v>2306</v>
      </c>
      <c r="D5142" t="s">
        <v>57</v>
      </c>
      <c r="E5142">
        <f>YEAR(Table1[[#This Row],[Order Date]])</f>
        <v>2014</v>
      </c>
      <c r="F5142">
        <v>1</v>
      </c>
      <c r="G5142">
        <f>MONTH(Table1[[#This Row],[Order Date]])</f>
        <v>6</v>
      </c>
      <c r="H5142" s="1">
        <v>41793</v>
      </c>
      <c r="I5142">
        <v>326</v>
      </c>
      <c r="J5142" t="s">
        <v>28</v>
      </c>
      <c r="K5142">
        <v>34</v>
      </c>
      <c r="L5142">
        <v>5.99</v>
      </c>
      <c r="M5142" s="2">
        <v>0.03</v>
      </c>
      <c r="N5142">
        <v>218.27</v>
      </c>
      <c r="O5142">
        <v>4.92</v>
      </c>
      <c r="P5142">
        <v>-44.137</v>
      </c>
      <c r="Q5142" s="2">
        <v>0.38</v>
      </c>
      <c r="R5142" t="s">
        <v>29</v>
      </c>
      <c r="S5142" t="s">
        <v>30</v>
      </c>
      <c r="T5142" t="s">
        <v>3376</v>
      </c>
      <c r="U5142" t="s">
        <v>67</v>
      </c>
      <c r="V5142" t="s">
        <v>33</v>
      </c>
      <c r="W5142">
        <v>58</v>
      </c>
      <c r="X5142" s="1">
        <v>41794</v>
      </c>
      <c r="Y5142" t="s">
        <v>34</v>
      </c>
      <c r="Z5142" t="e" vm="3">
        <v>#VALUE!</v>
      </c>
      <c r="AA5142">
        <v>21044</v>
      </c>
      <c r="AB5142" t="e" cm="1" vm="2">
        <f t="array" ref="AB5142">_FV(Table1[[#This Row],[State]],"Country/region",TRUE)</f>
        <v>#VALUE!</v>
      </c>
    </row>
    <row r="5143" spans="1:28" x14ac:dyDescent="0.35">
      <c r="A5143" t="s">
        <v>2305</v>
      </c>
      <c r="B5143">
        <v>55</v>
      </c>
      <c r="C5143" t="s">
        <v>2306</v>
      </c>
      <c r="D5143" t="s">
        <v>57</v>
      </c>
      <c r="E5143">
        <f>YEAR(Table1[[#This Row],[Order Date]])</f>
        <v>2014</v>
      </c>
      <c r="F5143">
        <v>1</v>
      </c>
      <c r="G5143">
        <f>MONTH(Table1[[#This Row],[Order Date]])</f>
        <v>6</v>
      </c>
      <c r="H5143" s="1">
        <v>41793</v>
      </c>
      <c r="I5143">
        <v>326</v>
      </c>
      <c r="J5143" t="s">
        <v>28</v>
      </c>
      <c r="K5143">
        <v>17</v>
      </c>
      <c r="L5143">
        <v>5.81</v>
      </c>
      <c r="M5143" s="2">
        <v>0.05</v>
      </c>
      <c r="N5143">
        <v>100.95</v>
      </c>
      <c r="O5143">
        <v>3.37</v>
      </c>
      <c r="P5143">
        <v>-21.3</v>
      </c>
      <c r="Q5143" s="2">
        <v>0.54</v>
      </c>
      <c r="R5143" t="s">
        <v>29</v>
      </c>
      <c r="S5143" t="s">
        <v>59</v>
      </c>
      <c r="T5143" t="s">
        <v>609</v>
      </c>
      <c r="U5143" t="s">
        <v>232</v>
      </c>
      <c r="V5143" t="s">
        <v>33</v>
      </c>
      <c r="W5143">
        <v>59</v>
      </c>
      <c r="X5143" s="1">
        <v>41794</v>
      </c>
      <c r="Y5143" t="s">
        <v>34</v>
      </c>
      <c r="Z5143" t="e" vm="3">
        <v>#VALUE!</v>
      </c>
      <c r="AA5143">
        <v>21114</v>
      </c>
      <c r="AB5143" t="e" cm="1" vm="2">
        <f t="array" ref="AB5143">_FV(Table1[[#This Row],[State]],"Country/region",TRUE)</f>
        <v>#VALUE!</v>
      </c>
    </row>
    <row r="5144" spans="1:28" x14ac:dyDescent="0.35">
      <c r="A5144" t="s">
        <v>424</v>
      </c>
      <c r="B5144">
        <v>55</v>
      </c>
      <c r="C5144" t="s">
        <v>425</v>
      </c>
      <c r="D5144" t="s">
        <v>57</v>
      </c>
      <c r="E5144">
        <f>YEAR(Table1[[#This Row],[Order Date]])</f>
        <v>2014</v>
      </c>
      <c r="F5144">
        <v>1</v>
      </c>
      <c r="G5144">
        <f>MONTH(Table1[[#This Row],[Order Date]])</f>
        <v>6</v>
      </c>
      <c r="H5144" s="1">
        <v>41793</v>
      </c>
      <c r="I5144">
        <v>8006</v>
      </c>
      <c r="J5144" t="s">
        <v>131</v>
      </c>
      <c r="K5144">
        <v>27</v>
      </c>
      <c r="L5144">
        <v>6.68</v>
      </c>
      <c r="M5144" s="2">
        <v>0</v>
      </c>
      <c r="N5144">
        <v>197.15</v>
      </c>
      <c r="O5144">
        <v>5.2</v>
      </c>
      <c r="P5144">
        <v>-23.34</v>
      </c>
      <c r="Q5144" s="2">
        <v>0.37</v>
      </c>
      <c r="R5144" t="s">
        <v>29</v>
      </c>
      <c r="S5144" t="s">
        <v>30</v>
      </c>
      <c r="T5144" t="s">
        <v>1423</v>
      </c>
      <c r="U5144" t="s">
        <v>61</v>
      </c>
      <c r="V5144" t="s">
        <v>33</v>
      </c>
      <c r="W5144">
        <v>1089</v>
      </c>
      <c r="X5144" s="1">
        <v>41795</v>
      </c>
      <c r="Y5144" t="s">
        <v>42</v>
      </c>
      <c r="Z5144" t="e" vm="22">
        <v>#VALUE!</v>
      </c>
      <c r="AA5144">
        <v>45011</v>
      </c>
      <c r="AB5144" t="e" cm="1" vm="2">
        <f t="array" ref="AB5144">_FV(Table1[[#This Row],[State]],"Country/region",TRUE)</f>
        <v>#VALUE!</v>
      </c>
    </row>
    <row r="5145" spans="1:28" x14ac:dyDescent="0.35">
      <c r="A5145" t="s">
        <v>1038</v>
      </c>
      <c r="B5145">
        <v>55</v>
      </c>
      <c r="C5145" t="s">
        <v>2950</v>
      </c>
      <c r="D5145" t="s">
        <v>38</v>
      </c>
      <c r="E5145">
        <f>YEAR(Table1[[#This Row],[Order Date]])</f>
        <v>2014</v>
      </c>
      <c r="F5145">
        <v>1</v>
      </c>
      <c r="G5145">
        <f>MONTH(Table1[[#This Row],[Order Date]])</f>
        <v>6</v>
      </c>
      <c r="H5145" s="1">
        <v>41793</v>
      </c>
      <c r="I5145">
        <v>37505</v>
      </c>
      <c r="J5145" t="s">
        <v>47</v>
      </c>
      <c r="K5145">
        <v>9</v>
      </c>
      <c r="L5145">
        <v>225.04</v>
      </c>
      <c r="M5145" s="2">
        <v>0.03</v>
      </c>
      <c r="N5145">
        <v>2007.24</v>
      </c>
      <c r="O5145">
        <v>11.79</v>
      </c>
      <c r="P5145">
        <v>600.4</v>
      </c>
      <c r="Q5145" s="2">
        <v>0.42</v>
      </c>
      <c r="R5145" t="s">
        <v>29</v>
      </c>
      <c r="S5145" t="s">
        <v>80</v>
      </c>
      <c r="T5145" t="s">
        <v>1101</v>
      </c>
      <c r="U5145" t="s">
        <v>214</v>
      </c>
      <c r="V5145" t="s">
        <v>52</v>
      </c>
      <c r="W5145">
        <v>5269</v>
      </c>
      <c r="X5145" s="1">
        <v>41795</v>
      </c>
      <c r="Y5145" t="s">
        <v>42</v>
      </c>
      <c r="Z5145" t="e" vm="4">
        <v>#VALUE!</v>
      </c>
      <c r="AA5145">
        <v>95051</v>
      </c>
      <c r="AB5145" t="e" cm="1" vm="2">
        <f t="array" ref="AB5145">_FV(Table1[[#This Row],[State]],"Country/region",TRUE)</f>
        <v>#VALUE!</v>
      </c>
    </row>
    <row r="5146" spans="1:28" x14ac:dyDescent="0.35">
      <c r="A5146" t="s">
        <v>3377</v>
      </c>
      <c r="B5146">
        <v>55</v>
      </c>
      <c r="C5146" t="s">
        <v>2950</v>
      </c>
      <c r="D5146" t="s">
        <v>38</v>
      </c>
      <c r="E5146">
        <f>YEAR(Table1[[#This Row],[Order Date]])</f>
        <v>2014</v>
      </c>
      <c r="F5146">
        <v>1</v>
      </c>
      <c r="G5146">
        <f>MONTH(Table1[[#This Row],[Order Date]])</f>
        <v>6</v>
      </c>
      <c r="H5146" s="1">
        <v>41793</v>
      </c>
      <c r="I5146">
        <v>37505</v>
      </c>
      <c r="J5146" t="s">
        <v>47</v>
      </c>
      <c r="K5146">
        <v>1</v>
      </c>
      <c r="L5146">
        <v>16.98</v>
      </c>
      <c r="M5146" s="2">
        <v>0.03</v>
      </c>
      <c r="N5146">
        <v>29.19</v>
      </c>
      <c r="O5146">
        <v>12.39</v>
      </c>
      <c r="P5146">
        <v>-23.1</v>
      </c>
      <c r="Q5146" s="2">
        <v>0.35</v>
      </c>
      <c r="R5146" t="s">
        <v>29</v>
      </c>
      <c r="S5146" t="s">
        <v>30</v>
      </c>
      <c r="T5146" t="s">
        <v>1466</v>
      </c>
      <c r="U5146" t="s">
        <v>267</v>
      </c>
      <c r="V5146" t="s">
        <v>52</v>
      </c>
      <c r="W5146">
        <v>5268</v>
      </c>
      <c r="X5146" s="1">
        <v>41795</v>
      </c>
      <c r="Y5146" t="s">
        <v>34</v>
      </c>
      <c r="Z5146" t="e" vm="4">
        <v>#VALUE!</v>
      </c>
      <c r="AA5146">
        <v>93101</v>
      </c>
      <c r="AB5146" t="e" cm="1" vm="2">
        <f t="array" ref="AB5146">_FV(Table1[[#This Row],[State]],"Country/region",TRUE)</f>
        <v>#VALUE!</v>
      </c>
    </row>
    <row r="5147" spans="1:28" x14ac:dyDescent="0.35">
      <c r="A5147" t="s">
        <v>2068</v>
      </c>
      <c r="B5147">
        <v>55</v>
      </c>
      <c r="C5147" t="s">
        <v>1985</v>
      </c>
      <c r="D5147" t="s">
        <v>27</v>
      </c>
      <c r="E5147">
        <f>YEAR(Table1[[#This Row],[Order Date]])</f>
        <v>2014</v>
      </c>
      <c r="F5147">
        <v>1</v>
      </c>
      <c r="G5147">
        <f>MONTH(Table1[[#This Row],[Order Date]])</f>
        <v>6</v>
      </c>
      <c r="H5147" s="1">
        <v>41793</v>
      </c>
      <c r="I5147">
        <v>50117</v>
      </c>
      <c r="J5147" t="s">
        <v>58</v>
      </c>
      <c r="K5147">
        <v>17</v>
      </c>
      <c r="L5147">
        <v>2.89</v>
      </c>
      <c r="M5147" s="2">
        <v>0.09</v>
      </c>
      <c r="N5147">
        <v>47.44</v>
      </c>
      <c r="O5147">
        <v>0.5</v>
      </c>
      <c r="P5147">
        <v>14.49</v>
      </c>
      <c r="Q5147" s="2">
        <v>0.38</v>
      </c>
      <c r="R5147" t="s">
        <v>29</v>
      </c>
      <c r="S5147" t="s">
        <v>30</v>
      </c>
      <c r="T5147" t="s">
        <v>475</v>
      </c>
      <c r="U5147" t="s">
        <v>210</v>
      </c>
      <c r="V5147" t="s">
        <v>68</v>
      </c>
      <c r="W5147">
        <v>7021</v>
      </c>
      <c r="X5147" s="1">
        <v>41795</v>
      </c>
      <c r="Y5147" t="s">
        <v>34</v>
      </c>
      <c r="Z5147" t="e" vm="16">
        <v>#VALUE!</v>
      </c>
      <c r="AA5147">
        <v>60004</v>
      </c>
      <c r="AB5147" t="e" cm="1" vm="2">
        <f t="array" ref="AB5147">_FV(Table1[[#This Row],[State]],"Country/region",TRUE)</f>
        <v>#VALUE!</v>
      </c>
    </row>
    <row r="5148" spans="1:28" x14ac:dyDescent="0.35">
      <c r="A5148" t="s">
        <v>1038</v>
      </c>
      <c r="B5148">
        <v>55</v>
      </c>
      <c r="C5148" t="s">
        <v>2950</v>
      </c>
      <c r="D5148" t="s">
        <v>38</v>
      </c>
      <c r="E5148">
        <f>YEAR(Table1[[#This Row],[Order Date]])</f>
        <v>2014</v>
      </c>
      <c r="F5148">
        <v>1</v>
      </c>
      <c r="G5148">
        <f>MONTH(Table1[[#This Row],[Order Date]])</f>
        <v>6</v>
      </c>
      <c r="H5148" s="1">
        <v>41793</v>
      </c>
      <c r="I5148">
        <v>37505</v>
      </c>
      <c r="J5148" t="s">
        <v>47</v>
      </c>
      <c r="K5148">
        <v>42</v>
      </c>
      <c r="L5148">
        <v>9.49</v>
      </c>
      <c r="M5148" s="2">
        <v>0.05</v>
      </c>
      <c r="N5148">
        <v>384.41</v>
      </c>
      <c r="O5148">
        <v>5.76</v>
      </c>
      <c r="P5148">
        <v>-44.300400000000003</v>
      </c>
      <c r="Q5148" s="2">
        <v>0.39</v>
      </c>
      <c r="R5148" t="s">
        <v>96</v>
      </c>
      <c r="S5148" t="s">
        <v>80</v>
      </c>
      <c r="T5148" t="s">
        <v>2484</v>
      </c>
      <c r="U5148" t="s">
        <v>98</v>
      </c>
      <c r="V5148" t="s">
        <v>52</v>
      </c>
      <c r="W5148">
        <v>5270</v>
      </c>
      <c r="X5148" s="1">
        <v>41798</v>
      </c>
      <c r="Y5148" t="s">
        <v>34</v>
      </c>
      <c r="Z5148" t="e" vm="4">
        <v>#VALUE!</v>
      </c>
      <c r="AA5148">
        <v>95051</v>
      </c>
      <c r="AB5148" t="e" cm="1" vm="2">
        <f t="array" ref="AB5148">_FV(Table1[[#This Row],[State]],"Country/region",TRUE)</f>
        <v>#VALUE!</v>
      </c>
    </row>
    <row r="5149" spans="1:28" x14ac:dyDescent="0.35">
      <c r="A5149" t="s">
        <v>3168</v>
      </c>
      <c r="B5149">
        <v>55</v>
      </c>
      <c r="C5149" t="s">
        <v>2451</v>
      </c>
      <c r="D5149" t="s">
        <v>27</v>
      </c>
      <c r="E5149">
        <f>YEAR(Table1[[#This Row],[Order Date]])</f>
        <v>2014</v>
      </c>
      <c r="F5149">
        <v>1</v>
      </c>
      <c r="G5149">
        <f>MONTH(Table1[[#This Row],[Order Date]])</f>
        <v>6</v>
      </c>
      <c r="H5149" s="1">
        <v>41794</v>
      </c>
      <c r="I5149">
        <v>27264</v>
      </c>
      <c r="J5149" t="s">
        <v>47</v>
      </c>
      <c r="K5149">
        <v>3</v>
      </c>
      <c r="L5149">
        <v>19.989999999999998</v>
      </c>
      <c r="M5149" s="2">
        <v>0.02</v>
      </c>
      <c r="N5149">
        <v>74.05</v>
      </c>
      <c r="O5149">
        <v>11.17</v>
      </c>
      <c r="P5149">
        <v>44.54</v>
      </c>
      <c r="Q5149" s="2">
        <v>0.6</v>
      </c>
      <c r="R5149" t="s">
        <v>48</v>
      </c>
      <c r="S5149" t="s">
        <v>40</v>
      </c>
      <c r="T5149" t="s">
        <v>118</v>
      </c>
      <c r="U5149" t="s">
        <v>82</v>
      </c>
      <c r="V5149" t="s">
        <v>68</v>
      </c>
      <c r="W5149">
        <v>3821</v>
      </c>
      <c r="X5149" s="1">
        <v>41796</v>
      </c>
      <c r="Y5149" t="s">
        <v>34</v>
      </c>
      <c r="Z5149" t="e" vm="16">
        <v>#VALUE!</v>
      </c>
      <c r="AA5149">
        <v>60478</v>
      </c>
      <c r="AB5149" t="e" cm="1" vm="2">
        <f t="array" ref="AB5149">_FV(Table1[[#This Row],[State]],"Country/region",TRUE)</f>
        <v>#VALUE!</v>
      </c>
    </row>
    <row r="5150" spans="1:28" x14ac:dyDescent="0.35">
      <c r="A5150" t="s">
        <v>180</v>
      </c>
      <c r="B5150">
        <v>55</v>
      </c>
      <c r="C5150" t="s">
        <v>181</v>
      </c>
      <c r="D5150" t="s">
        <v>38</v>
      </c>
      <c r="E5150">
        <f>YEAR(Table1[[#This Row],[Order Date]])</f>
        <v>2014</v>
      </c>
      <c r="F5150">
        <v>1</v>
      </c>
      <c r="G5150">
        <f>MONTH(Table1[[#This Row],[Order Date]])</f>
        <v>6</v>
      </c>
      <c r="H5150" s="1">
        <v>41795</v>
      </c>
      <c r="I5150">
        <v>38948</v>
      </c>
      <c r="J5150" t="s">
        <v>39</v>
      </c>
      <c r="K5150">
        <v>9</v>
      </c>
      <c r="L5150">
        <v>155.06</v>
      </c>
      <c r="M5150" s="2">
        <v>0.03</v>
      </c>
      <c r="N5150">
        <v>1394.28</v>
      </c>
      <c r="O5150">
        <v>7.07</v>
      </c>
      <c r="P5150">
        <v>197.16</v>
      </c>
      <c r="Q5150" s="2">
        <v>0.59</v>
      </c>
      <c r="R5150" t="s">
        <v>29</v>
      </c>
      <c r="S5150" t="s">
        <v>30</v>
      </c>
      <c r="T5150" t="s">
        <v>70</v>
      </c>
      <c r="U5150" t="s">
        <v>32</v>
      </c>
      <c r="V5150" t="s">
        <v>52</v>
      </c>
      <c r="W5150">
        <v>5488</v>
      </c>
      <c r="X5150" s="1">
        <v>41796</v>
      </c>
      <c r="Y5150" t="s">
        <v>34</v>
      </c>
      <c r="Z5150" t="e" vm="4">
        <v>#VALUE!</v>
      </c>
      <c r="AA5150">
        <v>92672</v>
      </c>
      <c r="AB5150" t="e" cm="1" vm="2">
        <f t="array" ref="AB5150">_FV(Table1[[#This Row],[State]],"Country/region",TRUE)</f>
        <v>#VALUE!</v>
      </c>
    </row>
    <row r="5151" spans="1:28" x14ac:dyDescent="0.35">
      <c r="A5151" t="s">
        <v>180</v>
      </c>
      <c r="B5151">
        <v>55</v>
      </c>
      <c r="C5151" t="s">
        <v>181</v>
      </c>
      <c r="D5151" t="s">
        <v>38</v>
      </c>
      <c r="E5151">
        <f>YEAR(Table1[[#This Row],[Order Date]])</f>
        <v>2014</v>
      </c>
      <c r="F5151">
        <v>1</v>
      </c>
      <c r="G5151">
        <f>MONTH(Table1[[#This Row],[Order Date]])</f>
        <v>6</v>
      </c>
      <c r="H5151" s="1">
        <v>41795</v>
      </c>
      <c r="I5151">
        <v>38948</v>
      </c>
      <c r="J5151" t="s">
        <v>39</v>
      </c>
      <c r="K5151">
        <v>44</v>
      </c>
      <c r="L5151">
        <v>179.99</v>
      </c>
      <c r="M5151" s="2">
        <v>0.05</v>
      </c>
      <c r="N5151">
        <v>6862.2370000000001</v>
      </c>
      <c r="O5151">
        <v>13.99</v>
      </c>
      <c r="P5151">
        <v>1839.204</v>
      </c>
      <c r="Q5151" s="2">
        <v>0.56999999999999995</v>
      </c>
      <c r="R5151" t="s">
        <v>96</v>
      </c>
      <c r="S5151" t="s">
        <v>80</v>
      </c>
      <c r="T5151" t="s">
        <v>1899</v>
      </c>
      <c r="U5151" t="s">
        <v>105</v>
      </c>
      <c r="V5151" t="s">
        <v>52</v>
      </c>
      <c r="W5151">
        <v>5489</v>
      </c>
      <c r="X5151" s="1">
        <v>41796</v>
      </c>
      <c r="Y5151" t="s">
        <v>42</v>
      </c>
      <c r="Z5151" t="e" vm="4">
        <v>#VALUE!</v>
      </c>
      <c r="AA5151">
        <v>92672</v>
      </c>
      <c r="AB5151" t="e" cm="1" vm="2">
        <f t="array" ref="AB5151">_FV(Table1[[#This Row],[State]],"Country/region",TRUE)</f>
        <v>#VALUE!</v>
      </c>
    </row>
    <row r="5152" spans="1:28" x14ac:dyDescent="0.35">
      <c r="A5152" t="s">
        <v>1518</v>
      </c>
      <c r="B5152">
        <v>55</v>
      </c>
      <c r="C5152" t="s">
        <v>605</v>
      </c>
      <c r="D5152" t="s">
        <v>27</v>
      </c>
      <c r="E5152">
        <f>YEAR(Table1[[#This Row],[Order Date]])</f>
        <v>2014</v>
      </c>
      <c r="F5152">
        <v>1</v>
      </c>
      <c r="G5152">
        <f>MONTH(Table1[[#This Row],[Order Date]])</f>
        <v>6</v>
      </c>
      <c r="H5152" s="1">
        <v>41795</v>
      </c>
      <c r="I5152">
        <v>20102</v>
      </c>
      <c r="J5152" t="s">
        <v>28</v>
      </c>
      <c r="K5152">
        <v>15</v>
      </c>
      <c r="L5152">
        <v>22.24</v>
      </c>
      <c r="M5152" s="2">
        <v>0.03</v>
      </c>
      <c r="N5152">
        <v>333.3</v>
      </c>
      <c r="O5152">
        <v>1.99</v>
      </c>
      <c r="P5152">
        <v>71.040000000000006</v>
      </c>
      <c r="Q5152" s="2">
        <v>0.43</v>
      </c>
      <c r="R5152" t="s">
        <v>96</v>
      </c>
      <c r="S5152" t="s">
        <v>139</v>
      </c>
      <c r="T5152" t="s">
        <v>2629</v>
      </c>
      <c r="U5152" t="s">
        <v>102</v>
      </c>
      <c r="V5152" t="s">
        <v>68</v>
      </c>
      <c r="W5152">
        <v>2786</v>
      </c>
      <c r="X5152" s="1">
        <v>41796</v>
      </c>
      <c r="Y5152" t="s">
        <v>34</v>
      </c>
      <c r="Z5152" t="e" vm="28">
        <v>#VALUE!</v>
      </c>
      <c r="AA5152">
        <v>63116</v>
      </c>
      <c r="AB5152" t="e" cm="1" vm="2">
        <f t="array" ref="AB5152">_FV(Table1[[#This Row],[State]],"Country/region",TRUE)</f>
        <v>#VALUE!</v>
      </c>
    </row>
    <row r="5153" spans="1:28" x14ac:dyDescent="0.35">
      <c r="A5153" t="s">
        <v>1147</v>
      </c>
      <c r="B5153">
        <v>55</v>
      </c>
      <c r="C5153" t="s">
        <v>1295</v>
      </c>
      <c r="D5153" t="s">
        <v>27</v>
      </c>
      <c r="E5153">
        <f>YEAR(Table1[[#This Row],[Order Date]])</f>
        <v>2014</v>
      </c>
      <c r="F5153">
        <v>1</v>
      </c>
      <c r="G5153">
        <f>MONTH(Table1[[#This Row],[Order Date]])</f>
        <v>6</v>
      </c>
      <c r="H5153" s="1">
        <v>41795</v>
      </c>
      <c r="I5153">
        <v>7367</v>
      </c>
      <c r="J5153" t="s">
        <v>47</v>
      </c>
      <c r="K5153">
        <v>48</v>
      </c>
      <c r="L5153">
        <v>5.43</v>
      </c>
      <c r="M5153" s="2">
        <v>0.05</v>
      </c>
      <c r="N5153">
        <v>269.93</v>
      </c>
      <c r="O5153">
        <v>0.95</v>
      </c>
      <c r="P5153">
        <v>119.64</v>
      </c>
      <c r="Q5153" s="2">
        <v>0.36</v>
      </c>
      <c r="R5153" t="s">
        <v>29</v>
      </c>
      <c r="S5153" t="s">
        <v>59</v>
      </c>
      <c r="T5153" t="s">
        <v>1358</v>
      </c>
      <c r="U5153" t="s">
        <v>61</v>
      </c>
      <c r="V5153" t="s">
        <v>33</v>
      </c>
      <c r="W5153">
        <v>1009</v>
      </c>
      <c r="X5153" s="1">
        <v>41800</v>
      </c>
      <c r="Y5153" t="s">
        <v>42</v>
      </c>
      <c r="Z5153" t="e" vm="21">
        <v>#VALUE!</v>
      </c>
      <c r="AA5153">
        <v>4401</v>
      </c>
      <c r="AB5153" t="e" cm="1" vm="2">
        <f t="array" ref="AB5153">_FV(Table1[[#This Row],[State]],"Country/region",TRUE)</f>
        <v>#VALUE!</v>
      </c>
    </row>
    <row r="5154" spans="1:28" x14ac:dyDescent="0.35">
      <c r="A5154" t="s">
        <v>3378</v>
      </c>
      <c r="B5154">
        <v>55</v>
      </c>
      <c r="C5154" t="s">
        <v>1295</v>
      </c>
      <c r="D5154" t="s">
        <v>27</v>
      </c>
      <c r="E5154">
        <f>YEAR(Table1[[#This Row],[Order Date]])</f>
        <v>2014</v>
      </c>
      <c r="F5154">
        <v>1</v>
      </c>
      <c r="G5154">
        <f>MONTH(Table1[[#This Row],[Order Date]])</f>
        <v>6</v>
      </c>
      <c r="H5154" s="1">
        <v>41795</v>
      </c>
      <c r="I5154">
        <v>7367</v>
      </c>
      <c r="J5154" t="s">
        <v>47</v>
      </c>
      <c r="K5154">
        <v>46</v>
      </c>
      <c r="L5154">
        <v>6.48</v>
      </c>
      <c r="M5154" s="2">
        <v>0.02</v>
      </c>
      <c r="N5154">
        <v>303.62</v>
      </c>
      <c r="O5154">
        <v>2.74</v>
      </c>
      <c r="P5154">
        <v>-59.98</v>
      </c>
      <c r="Q5154" s="2">
        <v>0.71</v>
      </c>
      <c r="R5154" t="s">
        <v>96</v>
      </c>
      <c r="S5154" t="s">
        <v>139</v>
      </c>
      <c r="T5154" t="s">
        <v>1468</v>
      </c>
      <c r="U5154" t="s">
        <v>102</v>
      </c>
      <c r="V5154" t="s">
        <v>33</v>
      </c>
      <c r="W5154">
        <v>1010</v>
      </c>
      <c r="X5154" s="1">
        <v>41802</v>
      </c>
      <c r="Y5154" t="s">
        <v>34</v>
      </c>
      <c r="Z5154" t="e" vm="17">
        <v>#VALUE!</v>
      </c>
      <c r="AA5154">
        <v>6241</v>
      </c>
      <c r="AB5154" t="e" cm="1" vm="2">
        <f t="array" ref="AB5154">_FV(Table1[[#This Row],[State]],"Country/region",TRUE)</f>
        <v>#VALUE!</v>
      </c>
    </row>
    <row r="5155" spans="1:28" x14ac:dyDescent="0.35">
      <c r="A5155" t="s">
        <v>151</v>
      </c>
      <c r="B5155">
        <v>55</v>
      </c>
      <c r="C5155" t="s">
        <v>387</v>
      </c>
      <c r="D5155" t="s">
        <v>38</v>
      </c>
      <c r="E5155">
        <f>YEAR(Table1[[#This Row],[Order Date]])</f>
        <v>2014</v>
      </c>
      <c r="F5155">
        <v>1</v>
      </c>
      <c r="G5155">
        <f>MONTH(Table1[[#This Row],[Order Date]])</f>
        <v>6</v>
      </c>
      <c r="H5155" s="1">
        <v>41796</v>
      </c>
      <c r="I5155">
        <v>5568</v>
      </c>
      <c r="J5155" t="s">
        <v>131</v>
      </c>
      <c r="K5155">
        <v>8</v>
      </c>
      <c r="L5155">
        <v>14.34</v>
      </c>
      <c r="M5155" s="2">
        <v>7.0000000000000007E-2</v>
      </c>
      <c r="N5155">
        <v>120.22</v>
      </c>
      <c r="O5155">
        <v>5</v>
      </c>
      <c r="P5155">
        <v>52.69</v>
      </c>
      <c r="Q5155" s="2">
        <v>0.49</v>
      </c>
      <c r="R5155" t="s">
        <v>48</v>
      </c>
      <c r="S5155" t="s">
        <v>139</v>
      </c>
      <c r="T5155" t="s">
        <v>506</v>
      </c>
      <c r="U5155" t="s">
        <v>82</v>
      </c>
      <c r="V5155" t="s">
        <v>76</v>
      </c>
      <c r="W5155">
        <v>781</v>
      </c>
      <c r="X5155" s="1">
        <v>41797</v>
      </c>
      <c r="Y5155" t="s">
        <v>34</v>
      </c>
      <c r="Z5155" t="e" vm="31">
        <v>#VALUE!</v>
      </c>
      <c r="AA5155">
        <v>37620</v>
      </c>
      <c r="AB5155" t="e" cm="1" vm="2">
        <f t="array" ref="AB5155">_FV(Table1[[#This Row],[State]],"Country/region",TRUE)</f>
        <v>#VALUE!</v>
      </c>
    </row>
    <row r="5156" spans="1:28" x14ac:dyDescent="0.35">
      <c r="A5156" t="s">
        <v>1719</v>
      </c>
      <c r="B5156">
        <v>55</v>
      </c>
      <c r="C5156" t="s">
        <v>3323</v>
      </c>
      <c r="D5156" t="s">
        <v>46</v>
      </c>
      <c r="E5156">
        <f>YEAR(Table1[[#This Row],[Order Date]])</f>
        <v>2014</v>
      </c>
      <c r="F5156">
        <v>1</v>
      </c>
      <c r="G5156">
        <f>MONTH(Table1[[#This Row],[Order Date]])</f>
        <v>6</v>
      </c>
      <c r="H5156" s="1">
        <v>41796</v>
      </c>
      <c r="I5156">
        <v>25412</v>
      </c>
      <c r="J5156" t="s">
        <v>39</v>
      </c>
      <c r="K5156">
        <v>18</v>
      </c>
      <c r="L5156">
        <v>6.48</v>
      </c>
      <c r="M5156" s="2">
        <v>0.01</v>
      </c>
      <c r="N5156">
        <v>129.77000000000001</v>
      </c>
      <c r="O5156">
        <v>9.68</v>
      </c>
      <c r="P5156">
        <v>-99.42</v>
      </c>
      <c r="Q5156" s="2">
        <v>0.36</v>
      </c>
      <c r="R5156" t="s">
        <v>29</v>
      </c>
      <c r="S5156" t="s">
        <v>30</v>
      </c>
      <c r="T5156" t="s">
        <v>695</v>
      </c>
      <c r="U5156" t="s">
        <v>61</v>
      </c>
      <c r="V5156" t="s">
        <v>52</v>
      </c>
      <c r="W5156">
        <v>3562</v>
      </c>
      <c r="X5156" s="1">
        <v>41798</v>
      </c>
      <c r="Y5156" t="s">
        <v>34</v>
      </c>
      <c r="Z5156" t="e" vm="7">
        <v>#VALUE!</v>
      </c>
      <c r="AA5156">
        <v>84015</v>
      </c>
      <c r="AB5156" t="e" cm="1" vm="2">
        <f t="array" ref="AB5156">_FV(Table1[[#This Row],[State]],"Country/region",TRUE)</f>
        <v>#VALUE!</v>
      </c>
    </row>
    <row r="5157" spans="1:28" x14ac:dyDescent="0.35">
      <c r="A5157" t="s">
        <v>2080</v>
      </c>
      <c r="B5157">
        <v>55</v>
      </c>
      <c r="C5157" t="s">
        <v>2081</v>
      </c>
      <c r="D5157" t="s">
        <v>57</v>
      </c>
      <c r="E5157">
        <f>YEAR(Table1[[#This Row],[Order Date]])</f>
        <v>2014</v>
      </c>
      <c r="F5157">
        <v>1</v>
      </c>
      <c r="G5157">
        <f>MONTH(Table1[[#This Row],[Order Date]])</f>
        <v>6</v>
      </c>
      <c r="H5157" s="1">
        <v>41796</v>
      </c>
      <c r="I5157">
        <v>33540</v>
      </c>
      <c r="J5157" t="s">
        <v>47</v>
      </c>
      <c r="K5157">
        <v>21</v>
      </c>
      <c r="L5157">
        <v>9.85</v>
      </c>
      <c r="M5157" s="2">
        <v>0.1</v>
      </c>
      <c r="N5157">
        <v>190.99</v>
      </c>
      <c r="O5157">
        <v>4.82</v>
      </c>
      <c r="P5157">
        <v>-27.15</v>
      </c>
      <c r="Q5157" s="2">
        <v>0.47</v>
      </c>
      <c r="R5157" t="s">
        <v>29</v>
      </c>
      <c r="S5157" t="s">
        <v>59</v>
      </c>
      <c r="T5157" t="s">
        <v>2295</v>
      </c>
      <c r="U5157" t="s">
        <v>88</v>
      </c>
      <c r="V5157" t="s">
        <v>33</v>
      </c>
      <c r="W5157">
        <v>4708</v>
      </c>
      <c r="X5157" s="1">
        <v>41800</v>
      </c>
      <c r="Y5157" t="s">
        <v>34</v>
      </c>
      <c r="Z5157" t="e" vm="3">
        <v>#VALUE!</v>
      </c>
      <c r="AA5157">
        <v>21208</v>
      </c>
      <c r="AB5157" t="e" cm="1" vm="2">
        <f t="array" ref="AB5157">_FV(Table1[[#This Row],[State]],"Country/region",TRUE)</f>
        <v>#VALUE!</v>
      </c>
    </row>
    <row r="5158" spans="1:28" x14ac:dyDescent="0.35">
      <c r="A5158" t="s">
        <v>2337</v>
      </c>
      <c r="B5158">
        <v>55</v>
      </c>
      <c r="C5158" t="s">
        <v>2338</v>
      </c>
      <c r="D5158" t="s">
        <v>46</v>
      </c>
      <c r="E5158">
        <f>YEAR(Table1[[#This Row],[Order Date]])</f>
        <v>2014</v>
      </c>
      <c r="F5158">
        <v>1</v>
      </c>
      <c r="G5158">
        <f>MONTH(Table1[[#This Row],[Order Date]])</f>
        <v>6</v>
      </c>
      <c r="H5158" s="1">
        <v>41796</v>
      </c>
      <c r="I5158">
        <v>41571</v>
      </c>
      <c r="J5158" t="s">
        <v>47</v>
      </c>
      <c r="K5158">
        <v>42</v>
      </c>
      <c r="L5158">
        <v>20.149999999999999</v>
      </c>
      <c r="M5158" s="2">
        <v>0</v>
      </c>
      <c r="N5158">
        <v>906.07</v>
      </c>
      <c r="O5158">
        <v>8.99</v>
      </c>
      <c r="P5158">
        <v>-2.66</v>
      </c>
      <c r="Q5158" s="2">
        <v>0.57999999999999996</v>
      </c>
      <c r="R5158" t="s">
        <v>29</v>
      </c>
      <c r="S5158" t="s">
        <v>139</v>
      </c>
      <c r="T5158" t="s">
        <v>3049</v>
      </c>
      <c r="U5158" t="s">
        <v>88</v>
      </c>
      <c r="V5158" t="s">
        <v>33</v>
      </c>
      <c r="W5158">
        <v>5858</v>
      </c>
      <c r="X5158" s="1">
        <v>41805</v>
      </c>
      <c r="Y5158" t="s">
        <v>34</v>
      </c>
      <c r="Z5158" t="e" vm="22">
        <v>#VALUE!</v>
      </c>
      <c r="AA5158">
        <v>45801</v>
      </c>
      <c r="AB5158" t="e" cm="1" vm="2">
        <f t="array" ref="AB5158">_FV(Table1[[#This Row],[State]],"Country/region",TRUE)</f>
        <v>#VALUE!</v>
      </c>
    </row>
    <row r="5159" spans="1:28" x14ac:dyDescent="0.35">
      <c r="A5159" t="s">
        <v>3379</v>
      </c>
      <c r="B5159">
        <v>55</v>
      </c>
      <c r="C5159" t="s">
        <v>2149</v>
      </c>
      <c r="D5159" t="s">
        <v>57</v>
      </c>
      <c r="E5159">
        <f>YEAR(Table1[[#This Row],[Order Date]])</f>
        <v>2014</v>
      </c>
      <c r="F5159">
        <v>1</v>
      </c>
      <c r="G5159">
        <f>MONTH(Table1[[#This Row],[Order Date]])</f>
        <v>6</v>
      </c>
      <c r="H5159" s="1">
        <v>41797</v>
      </c>
      <c r="I5159">
        <v>21346</v>
      </c>
      <c r="J5159" t="s">
        <v>28</v>
      </c>
      <c r="K5159">
        <v>46</v>
      </c>
      <c r="L5159">
        <v>9.06</v>
      </c>
      <c r="M5159" s="2">
        <v>0.09</v>
      </c>
      <c r="N5159">
        <v>400.49</v>
      </c>
      <c r="O5159">
        <v>9.86</v>
      </c>
      <c r="P5159">
        <v>-237.89</v>
      </c>
      <c r="Q5159" s="2">
        <v>0.4</v>
      </c>
      <c r="R5159" t="s">
        <v>29</v>
      </c>
      <c r="S5159" t="s">
        <v>30</v>
      </c>
      <c r="T5159" t="s">
        <v>1373</v>
      </c>
      <c r="U5159" t="s">
        <v>61</v>
      </c>
      <c r="V5159" t="s">
        <v>52</v>
      </c>
      <c r="W5159">
        <v>2948</v>
      </c>
      <c r="X5159" s="1">
        <v>41797</v>
      </c>
      <c r="Y5159" t="s">
        <v>34</v>
      </c>
      <c r="Z5159" t="e" vm="4">
        <v>#VALUE!</v>
      </c>
      <c r="AA5159">
        <v>95376</v>
      </c>
      <c r="AB5159" t="e" cm="1" vm="2">
        <f t="array" ref="AB5159">_FV(Table1[[#This Row],[State]],"Country/region",TRUE)</f>
        <v>#VALUE!</v>
      </c>
    </row>
    <row r="5160" spans="1:28" x14ac:dyDescent="0.35">
      <c r="A5160" t="s">
        <v>2453</v>
      </c>
      <c r="B5160">
        <v>55</v>
      </c>
      <c r="C5160" t="s">
        <v>1159</v>
      </c>
      <c r="D5160" t="s">
        <v>46</v>
      </c>
      <c r="E5160">
        <f>YEAR(Table1[[#This Row],[Order Date]])</f>
        <v>2014</v>
      </c>
      <c r="F5160">
        <v>1</v>
      </c>
      <c r="G5160">
        <f>MONTH(Table1[[#This Row],[Order Date]])</f>
        <v>6</v>
      </c>
      <c r="H5160" s="1">
        <v>41797</v>
      </c>
      <c r="I5160">
        <v>18144</v>
      </c>
      <c r="J5160" t="s">
        <v>58</v>
      </c>
      <c r="K5160">
        <v>8</v>
      </c>
      <c r="L5160">
        <v>28.28</v>
      </c>
      <c r="M5160" s="2">
        <v>0.09</v>
      </c>
      <c r="N5160">
        <v>234.28</v>
      </c>
      <c r="O5160">
        <v>13.99</v>
      </c>
      <c r="P5160">
        <v>-65.42</v>
      </c>
      <c r="Q5160" s="2">
        <v>0.57999999999999996</v>
      </c>
      <c r="R5160" t="s">
        <v>29</v>
      </c>
      <c r="S5160" t="s">
        <v>80</v>
      </c>
      <c r="T5160" t="s">
        <v>175</v>
      </c>
      <c r="U5160" t="s">
        <v>32</v>
      </c>
      <c r="V5160" t="s">
        <v>68</v>
      </c>
      <c r="W5160">
        <v>2490</v>
      </c>
      <c r="X5160" s="1">
        <v>41799</v>
      </c>
      <c r="Y5160" t="s">
        <v>34</v>
      </c>
      <c r="Z5160" t="e" vm="16">
        <v>#VALUE!</v>
      </c>
      <c r="AA5160">
        <v>60174</v>
      </c>
      <c r="AB5160" t="e" cm="1" vm="2">
        <f t="array" ref="AB5160">_FV(Table1[[#This Row],[State]],"Country/region",TRUE)</f>
        <v>#VALUE!</v>
      </c>
    </row>
    <row r="5161" spans="1:28" x14ac:dyDescent="0.35">
      <c r="A5161" t="s">
        <v>2453</v>
      </c>
      <c r="B5161">
        <v>55</v>
      </c>
      <c r="C5161" t="s">
        <v>1159</v>
      </c>
      <c r="D5161" t="s">
        <v>46</v>
      </c>
      <c r="E5161">
        <f>YEAR(Table1[[#This Row],[Order Date]])</f>
        <v>2014</v>
      </c>
      <c r="F5161">
        <v>1</v>
      </c>
      <c r="G5161">
        <f>MONTH(Table1[[#This Row],[Order Date]])</f>
        <v>6</v>
      </c>
      <c r="H5161" s="1">
        <v>41797</v>
      </c>
      <c r="I5161">
        <v>18144</v>
      </c>
      <c r="J5161" t="s">
        <v>58</v>
      </c>
      <c r="K5161">
        <v>48</v>
      </c>
      <c r="L5161">
        <v>4.28</v>
      </c>
      <c r="M5161" s="2">
        <v>0.09</v>
      </c>
      <c r="N5161">
        <v>207.08</v>
      </c>
      <c r="O5161">
        <v>5.17</v>
      </c>
      <c r="P5161">
        <v>-131.82</v>
      </c>
      <c r="Q5161" s="2">
        <v>0.4</v>
      </c>
      <c r="R5161" t="s">
        <v>29</v>
      </c>
      <c r="S5161" t="s">
        <v>30</v>
      </c>
      <c r="T5161" t="s">
        <v>765</v>
      </c>
      <c r="U5161" t="s">
        <v>61</v>
      </c>
      <c r="V5161" t="s">
        <v>68</v>
      </c>
      <c r="W5161">
        <v>2489</v>
      </c>
      <c r="X5161" s="1">
        <v>41799</v>
      </c>
      <c r="Y5161" t="s">
        <v>34</v>
      </c>
      <c r="Z5161" t="e" vm="16">
        <v>#VALUE!</v>
      </c>
      <c r="AA5161">
        <v>60174</v>
      </c>
      <c r="AB5161" t="e" cm="1" vm="2">
        <f t="array" ref="AB5161">_FV(Table1[[#This Row],[State]],"Country/region",TRUE)</f>
        <v>#VALUE!</v>
      </c>
    </row>
    <row r="5162" spans="1:28" x14ac:dyDescent="0.35">
      <c r="A5162" t="s">
        <v>2453</v>
      </c>
      <c r="B5162">
        <v>55</v>
      </c>
      <c r="C5162" t="s">
        <v>1159</v>
      </c>
      <c r="D5162" t="s">
        <v>46</v>
      </c>
      <c r="E5162">
        <f>YEAR(Table1[[#This Row],[Order Date]])</f>
        <v>2014</v>
      </c>
      <c r="F5162">
        <v>1</v>
      </c>
      <c r="G5162">
        <f>MONTH(Table1[[#This Row],[Order Date]])</f>
        <v>6</v>
      </c>
      <c r="H5162" s="1">
        <v>41797</v>
      </c>
      <c r="I5162">
        <v>18144</v>
      </c>
      <c r="J5162" t="s">
        <v>58</v>
      </c>
      <c r="K5162">
        <v>41</v>
      </c>
      <c r="L5162">
        <v>55.99</v>
      </c>
      <c r="M5162" s="2">
        <v>0.09</v>
      </c>
      <c r="N5162">
        <v>1779.8915</v>
      </c>
      <c r="O5162">
        <v>5</v>
      </c>
      <c r="P5162">
        <v>-250.173</v>
      </c>
      <c r="Q5162" s="2">
        <v>0.8</v>
      </c>
      <c r="R5162" t="s">
        <v>96</v>
      </c>
      <c r="S5162" t="s">
        <v>139</v>
      </c>
      <c r="T5162" t="s">
        <v>1155</v>
      </c>
      <c r="U5162" t="s">
        <v>105</v>
      </c>
      <c r="V5162" t="s">
        <v>68</v>
      </c>
      <c r="W5162">
        <v>2491</v>
      </c>
      <c r="X5162" s="1">
        <v>41799</v>
      </c>
      <c r="Y5162" t="s">
        <v>34</v>
      </c>
      <c r="Z5162" t="e" vm="16">
        <v>#VALUE!</v>
      </c>
      <c r="AA5162">
        <v>60174</v>
      </c>
      <c r="AB5162" t="e" cm="1" vm="2">
        <f t="array" ref="AB5162">_FV(Table1[[#This Row],[State]],"Country/region",TRUE)</f>
        <v>#VALUE!</v>
      </c>
    </row>
    <row r="5163" spans="1:28" x14ac:dyDescent="0.35">
      <c r="A5163" t="s">
        <v>2699</v>
      </c>
      <c r="B5163">
        <v>55</v>
      </c>
      <c r="C5163" t="s">
        <v>977</v>
      </c>
      <c r="D5163" t="s">
        <v>46</v>
      </c>
      <c r="E5163">
        <f>YEAR(Table1[[#This Row],[Order Date]])</f>
        <v>2014</v>
      </c>
      <c r="F5163">
        <v>1</v>
      </c>
      <c r="G5163">
        <f>MONTH(Table1[[#This Row],[Order Date]])</f>
        <v>6</v>
      </c>
      <c r="H5163" s="1">
        <v>41797</v>
      </c>
      <c r="I5163">
        <v>46885</v>
      </c>
      <c r="J5163" t="s">
        <v>47</v>
      </c>
      <c r="K5163">
        <v>27</v>
      </c>
      <c r="L5163">
        <v>22.72</v>
      </c>
      <c r="M5163" s="2">
        <v>0.05</v>
      </c>
      <c r="N5163">
        <v>632.54999999999995</v>
      </c>
      <c r="O5163">
        <v>8.99</v>
      </c>
      <c r="P5163">
        <v>165.35</v>
      </c>
      <c r="Q5163" s="2">
        <v>0.44</v>
      </c>
      <c r="R5163" t="s">
        <v>48</v>
      </c>
      <c r="S5163" t="s">
        <v>139</v>
      </c>
      <c r="T5163" t="s">
        <v>207</v>
      </c>
      <c r="U5163" t="s">
        <v>82</v>
      </c>
      <c r="V5163" t="s">
        <v>68</v>
      </c>
      <c r="W5163">
        <v>6588</v>
      </c>
      <c r="X5163" s="1">
        <v>41801</v>
      </c>
      <c r="Y5163" t="s">
        <v>34</v>
      </c>
      <c r="Z5163" t="e" vm="5">
        <v>#VALUE!</v>
      </c>
      <c r="AA5163">
        <v>55122</v>
      </c>
      <c r="AB5163" t="e" cm="1" vm="2">
        <f t="array" ref="AB5163">_FV(Table1[[#This Row],[State]],"Country/region",TRUE)</f>
        <v>#VALUE!</v>
      </c>
    </row>
    <row r="5164" spans="1:28" x14ac:dyDescent="0.35">
      <c r="A5164" t="s">
        <v>3379</v>
      </c>
      <c r="B5164">
        <v>55</v>
      </c>
      <c r="C5164" t="s">
        <v>2149</v>
      </c>
      <c r="D5164" t="s">
        <v>57</v>
      </c>
      <c r="E5164">
        <f>YEAR(Table1[[#This Row],[Order Date]])</f>
        <v>2014</v>
      </c>
      <c r="F5164">
        <v>1</v>
      </c>
      <c r="G5164">
        <f>MONTH(Table1[[#This Row],[Order Date]])</f>
        <v>6</v>
      </c>
      <c r="H5164" s="1">
        <v>41797</v>
      </c>
      <c r="I5164">
        <v>21159</v>
      </c>
      <c r="J5164" t="s">
        <v>47</v>
      </c>
      <c r="K5164">
        <v>5</v>
      </c>
      <c r="L5164">
        <v>2.98</v>
      </c>
      <c r="M5164" s="2">
        <v>0.05</v>
      </c>
      <c r="N5164">
        <v>20.28</v>
      </c>
      <c r="O5164">
        <v>2.0299999999999998</v>
      </c>
      <c r="P5164">
        <v>-4.32</v>
      </c>
      <c r="Q5164" s="2">
        <v>0.56999999999999995</v>
      </c>
      <c r="R5164" t="s">
        <v>29</v>
      </c>
      <c r="S5164" t="s">
        <v>59</v>
      </c>
      <c r="T5164" t="s">
        <v>358</v>
      </c>
      <c r="U5164" t="s">
        <v>88</v>
      </c>
      <c r="V5164" t="s">
        <v>52</v>
      </c>
      <c r="W5164">
        <v>2923</v>
      </c>
      <c r="X5164" s="1">
        <v>41801</v>
      </c>
      <c r="Y5164" t="s">
        <v>42</v>
      </c>
      <c r="Z5164" t="e" vm="4">
        <v>#VALUE!</v>
      </c>
      <c r="AA5164">
        <v>95376</v>
      </c>
      <c r="AB5164" t="e" cm="1" vm="2">
        <f t="array" ref="AB5164">_FV(Table1[[#This Row],[State]],"Country/region",TRUE)</f>
        <v>#VALUE!</v>
      </c>
    </row>
    <row r="5165" spans="1:28" x14ac:dyDescent="0.35">
      <c r="A5165" t="s">
        <v>2699</v>
      </c>
      <c r="B5165">
        <v>55</v>
      </c>
      <c r="C5165" t="s">
        <v>977</v>
      </c>
      <c r="D5165" t="s">
        <v>46</v>
      </c>
      <c r="E5165">
        <f>YEAR(Table1[[#This Row],[Order Date]])</f>
        <v>2014</v>
      </c>
      <c r="F5165">
        <v>1</v>
      </c>
      <c r="G5165">
        <f>MONTH(Table1[[#This Row],[Order Date]])</f>
        <v>6</v>
      </c>
      <c r="H5165" s="1">
        <v>41797</v>
      </c>
      <c r="I5165">
        <v>46885</v>
      </c>
      <c r="J5165" t="s">
        <v>47</v>
      </c>
      <c r="K5165">
        <v>48</v>
      </c>
      <c r="L5165">
        <v>1.81</v>
      </c>
      <c r="M5165" s="2">
        <v>0.02</v>
      </c>
      <c r="N5165">
        <v>90.96</v>
      </c>
      <c r="O5165">
        <v>1.56</v>
      </c>
      <c r="P5165">
        <v>-30.11</v>
      </c>
      <c r="Q5165" s="2">
        <v>0.49</v>
      </c>
      <c r="R5165" t="s">
        <v>29</v>
      </c>
      <c r="S5165" t="s">
        <v>59</v>
      </c>
      <c r="T5165" t="s">
        <v>3024</v>
      </c>
      <c r="U5165" t="s">
        <v>232</v>
      </c>
      <c r="V5165" t="s">
        <v>68</v>
      </c>
      <c r="W5165">
        <v>6589</v>
      </c>
      <c r="X5165" s="1">
        <v>41801</v>
      </c>
      <c r="Y5165" t="s">
        <v>34</v>
      </c>
      <c r="Z5165" t="e" vm="5">
        <v>#VALUE!</v>
      </c>
      <c r="AA5165">
        <v>55122</v>
      </c>
      <c r="AB5165" t="e" cm="1" vm="2">
        <f t="array" ref="AB5165">_FV(Table1[[#This Row],[State]],"Country/region",TRUE)</f>
        <v>#VALUE!</v>
      </c>
    </row>
    <row r="5166" spans="1:28" x14ac:dyDescent="0.35">
      <c r="A5166" t="s">
        <v>2931</v>
      </c>
      <c r="B5166">
        <v>55</v>
      </c>
      <c r="C5166" t="s">
        <v>977</v>
      </c>
      <c r="D5166" t="s">
        <v>46</v>
      </c>
      <c r="E5166">
        <f>YEAR(Table1[[#This Row],[Order Date]])</f>
        <v>2014</v>
      </c>
      <c r="F5166">
        <v>1</v>
      </c>
      <c r="G5166">
        <f>MONTH(Table1[[#This Row],[Order Date]])</f>
        <v>6</v>
      </c>
      <c r="H5166" s="1">
        <v>41797</v>
      </c>
      <c r="I5166">
        <v>46885</v>
      </c>
      <c r="J5166" t="s">
        <v>47</v>
      </c>
      <c r="K5166">
        <v>32</v>
      </c>
      <c r="L5166">
        <v>63.94</v>
      </c>
      <c r="M5166" s="2">
        <v>0.05</v>
      </c>
      <c r="N5166">
        <v>1997.13</v>
      </c>
      <c r="O5166">
        <v>14.48</v>
      </c>
      <c r="P5166">
        <v>720.45</v>
      </c>
      <c r="Q5166" s="2">
        <v>0.46</v>
      </c>
      <c r="R5166" t="s">
        <v>48</v>
      </c>
      <c r="S5166" t="s">
        <v>30</v>
      </c>
      <c r="T5166" t="s">
        <v>1837</v>
      </c>
      <c r="U5166" t="s">
        <v>82</v>
      </c>
      <c r="V5166" t="s">
        <v>68</v>
      </c>
      <c r="W5166">
        <v>6590</v>
      </c>
      <c r="X5166" s="1">
        <v>41802</v>
      </c>
      <c r="Y5166" t="s">
        <v>34</v>
      </c>
      <c r="Z5166" t="e" vm="5">
        <v>#VALUE!</v>
      </c>
      <c r="AA5166">
        <v>55343</v>
      </c>
      <c r="AB5166" t="e" cm="1" vm="2">
        <f t="array" ref="AB5166">_FV(Table1[[#This Row],[State]],"Country/region",TRUE)</f>
        <v>#VALUE!</v>
      </c>
    </row>
    <row r="5167" spans="1:28" x14ac:dyDescent="0.35">
      <c r="A5167" t="s">
        <v>3380</v>
      </c>
      <c r="B5167">
        <v>55</v>
      </c>
      <c r="C5167" t="s">
        <v>2281</v>
      </c>
      <c r="D5167" t="s">
        <v>27</v>
      </c>
      <c r="E5167">
        <f>YEAR(Table1[[#This Row],[Order Date]])</f>
        <v>2014</v>
      </c>
      <c r="F5167">
        <v>1</v>
      </c>
      <c r="G5167">
        <f>MONTH(Table1[[#This Row],[Order Date]])</f>
        <v>6</v>
      </c>
      <c r="H5167" s="1">
        <v>41798</v>
      </c>
      <c r="I5167">
        <v>58470</v>
      </c>
      <c r="J5167" t="s">
        <v>28</v>
      </c>
      <c r="K5167">
        <v>13</v>
      </c>
      <c r="L5167">
        <v>3.71</v>
      </c>
      <c r="M5167" s="2">
        <v>0.06</v>
      </c>
      <c r="N5167">
        <v>49.08</v>
      </c>
      <c r="O5167">
        <v>1.93</v>
      </c>
      <c r="P5167">
        <v>-0.31</v>
      </c>
      <c r="Q5167" s="2">
        <v>0.35</v>
      </c>
      <c r="R5167" t="s">
        <v>29</v>
      </c>
      <c r="S5167" t="s">
        <v>59</v>
      </c>
      <c r="T5167" t="s">
        <v>115</v>
      </c>
      <c r="U5167" t="s">
        <v>61</v>
      </c>
      <c r="V5167" t="s">
        <v>52</v>
      </c>
      <c r="W5167">
        <v>8179</v>
      </c>
      <c r="X5167" s="1">
        <v>41798</v>
      </c>
      <c r="Y5167" t="s">
        <v>34</v>
      </c>
      <c r="Z5167" t="e" vm="32">
        <v>#VALUE!</v>
      </c>
      <c r="AA5167">
        <v>80233</v>
      </c>
      <c r="AB5167" t="e" cm="1" vm="2">
        <f t="array" ref="AB5167">_FV(Table1[[#This Row],[State]],"Country/region",TRUE)</f>
        <v>#VALUE!</v>
      </c>
    </row>
    <row r="5168" spans="1:28" x14ac:dyDescent="0.35">
      <c r="A5168" t="s">
        <v>3380</v>
      </c>
      <c r="B5168">
        <v>55</v>
      </c>
      <c r="C5168" t="s">
        <v>2281</v>
      </c>
      <c r="D5168" t="s">
        <v>27</v>
      </c>
      <c r="E5168">
        <f>YEAR(Table1[[#This Row],[Order Date]])</f>
        <v>2014</v>
      </c>
      <c r="F5168">
        <v>1</v>
      </c>
      <c r="G5168">
        <f>MONTH(Table1[[#This Row],[Order Date]])</f>
        <v>6</v>
      </c>
      <c r="H5168" s="1">
        <v>41798</v>
      </c>
      <c r="I5168">
        <v>58470</v>
      </c>
      <c r="J5168" t="s">
        <v>28</v>
      </c>
      <c r="K5168">
        <v>24</v>
      </c>
      <c r="L5168">
        <v>81.319999999999993</v>
      </c>
      <c r="M5168" s="2">
        <v>0.09</v>
      </c>
      <c r="N5168">
        <v>1811.55</v>
      </c>
      <c r="O5168">
        <v>0.99</v>
      </c>
      <c r="P5168">
        <v>512.69000000000005</v>
      </c>
      <c r="Q5168" s="2">
        <v>0.56999999999999995</v>
      </c>
      <c r="R5168" t="s">
        <v>29</v>
      </c>
      <c r="S5168" t="s">
        <v>30</v>
      </c>
      <c r="T5168" t="s">
        <v>2594</v>
      </c>
      <c r="U5168" t="s">
        <v>214</v>
      </c>
      <c r="V5168" t="s">
        <v>52</v>
      </c>
      <c r="W5168">
        <v>8178</v>
      </c>
      <c r="X5168" s="1">
        <v>41799</v>
      </c>
      <c r="Y5168" t="s">
        <v>34</v>
      </c>
      <c r="Z5168" t="e" vm="32">
        <v>#VALUE!</v>
      </c>
      <c r="AA5168">
        <v>80233</v>
      </c>
      <c r="AB5168" t="e" cm="1" vm="2">
        <f t="array" ref="AB5168">_FV(Table1[[#This Row],[State]],"Country/region",TRUE)</f>
        <v>#VALUE!</v>
      </c>
    </row>
    <row r="5169" spans="1:28" x14ac:dyDescent="0.35">
      <c r="A5169" t="s">
        <v>3380</v>
      </c>
      <c r="B5169">
        <v>55</v>
      </c>
      <c r="C5169" t="s">
        <v>2281</v>
      </c>
      <c r="D5169" t="s">
        <v>27</v>
      </c>
      <c r="E5169">
        <f>YEAR(Table1[[#This Row],[Order Date]])</f>
        <v>2014</v>
      </c>
      <c r="F5169">
        <v>1</v>
      </c>
      <c r="G5169">
        <f>MONTH(Table1[[#This Row],[Order Date]])</f>
        <v>6</v>
      </c>
      <c r="H5169" s="1">
        <v>41798</v>
      </c>
      <c r="I5169">
        <v>58470</v>
      </c>
      <c r="J5169" t="s">
        <v>28</v>
      </c>
      <c r="K5169">
        <v>36</v>
      </c>
      <c r="L5169">
        <v>6.48</v>
      </c>
      <c r="M5169" s="2">
        <v>0.06</v>
      </c>
      <c r="N5169">
        <v>236.19</v>
      </c>
      <c r="O5169">
        <v>5.94</v>
      </c>
      <c r="P5169">
        <v>-76.92</v>
      </c>
      <c r="Q5169" s="2">
        <v>0.37</v>
      </c>
      <c r="R5169" t="s">
        <v>29</v>
      </c>
      <c r="S5169" t="s">
        <v>30</v>
      </c>
      <c r="T5169" t="s">
        <v>2747</v>
      </c>
      <c r="U5169" t="s">
        <v>61</v>
      </c>
      <c r="V5169" t="s">
        <v>52</v>
      </c>
      <c r="W5169">
        <v>8180</v>
      </c>
      <c r="X5169" s="1">
        <v>41799</v>
      </c>
      <c r="Y5169" t="s">
        <v>34</v>
      </c>
      <c r="Z5169" t="e" vm="32">
        <v>#VALUE!</v>
      </c>
      <c r="AA5169">
        <v>80233</v>
      </c>
      <c r="AB5169" t="e" cm="1" vm="2">
        <f t="array" ref="AB5169">_FV(Table1[[#This Row],[State]],"Country/region",TRUE)</f>
        <v>#VALUE!</v>
      </c>
    </row>
    <row r="5170" spans="1:28" x14ac:dyDescent="0.35">
      <c r="A5170" t="s">
        <v>2754</v>
      </c>
      <c r="B5170">
        <v>55</v>
      </c>
      <c r="C5170" t="s">
        <v>2281</v>
      </c>
      <c r="D5170" t="s">
        <v>27</v>
      </c>
      <c r="E5170">
        <f>YEAR(Table1[[#This Row],[Order Date]])</f>
        <v>2014</v>
      </c>
      <c r="F5170">
        <v>1</v>
      </c>
      <c r="G5170">
        <f>MONTH(Table1[[#This Row],[Order Date]])</f>
        <v>6</v>
      </c>
      <c r="H5170" s="1">
        <v>41798</v>
      </c>
      <c r="I5170">
        <v>58470</v>
      </c>
      <c r="J5170" t="s">
        <v>28</v>
      </c>
      <c r="K5170">
        <v>5</v>
      </c>
      <c r="L5170">
        <v>31.98</v>
      </c>
      <c r="M5170" s="2">
        <v>0.09</v>
      </c>
      <c r="N5170">
        <v>159.5</v>
      </c>
      <c r="O5170">
        <v>6.72</v>
      </c>
      <c r="P5170">
        <v>-57.98</v>
      </c>
      <c r="Q5170" s="2">
        <v>0.75</v>
      </c>
      <c r="R5170" t="s">
        <v>29</v>
      </c>
      <c r="S5170" t="s">
        <v>30</v>
      </c>
      <c r="T5170" t="s">
        <v>2706</v>
      </c>
      <c r="U5170" t="s">
        <v>32</v>
      </c>
      <c r="V5170" t="s">
        <v>52</v>
      </c>
      <c r="W5170">
        <v>8182</v>
      </c>
      <c r="X5170" s="1">
        <v>41799</v>
      </c>
      <c r="Y5170" t="s">
        <v>34</v>
      </c>
      <c r="Z5170" t="e" vm="32">
        <v>#VALUE!</v>
      </c>
      <c r="AA5170">
        <v>80134</v>
      </c>
      <c r="AB5170" t="e" cm="1" vm="2">
        <f t="array" ref="AB5170">_FV(Table1[[#This Row],[State]],"Country/region",TRUE)</f>
        <v>#VALUE!</v>
      </c>
    </row>
    <row r="5171" spans="1:28" x14ac:dyDescent="0.35">
      <c r="A5171" t="s">
        <v>2754</v>
      </c>
      <c r="B5171">
        <v>55</v>
      </c>
      <c r="C5171" t="s">
        <v>2281</v>
      </c>
      <c r="D5171" t="s">
        <v>27</v>
      </c>
      <c r="E5171">
        <f>YEAR(Table1[[#This Row],[Order Date]])</f>
        <v>2014</v>
      </c>
      <c r="F5171">
        <v>1</v>
      </c>
      <c r="G5171">
        <f>MONTH(Table1[[#This Row],[Order Date]])</f>
        <v>6</v>
      </c>
      <c r="H5171" s="1">
        <v>41798</v>
      </c>
      <c r="I5171">
        <v>58470</v>
      </c>
      <c r="J5171" t="s">
        <v>28</v>
      </c>
      <c r="K5171">
        <v>45</v>
      </c>
      <c r="L5171">
        <v>18.97</v>
      </c>
      <c r="M5171" s="2">
        <v>0.01</v>
      </c>
      <c r="N5171">
        <v>854.14</v>
      </c>
      <c r="O5171">
        <v>9.0299999999999994</v>
      </c>
      <c r="P5171">
        <v>94</v>
      </c>
      <c r="Q5171" s="2">
        <v>0.37</v>
      </c>
      <c r="R5171" t="s">
        <v>29</v>
      </c>
      <c r="S5171" t="s">
        <v>30</v>
      </c>
      <c r="T5171" t="s">
        <v>428</v>
      </c>
      <c r="U5171" t="s">
        <v>61</v>
      </c>
      <c r="V5171" t="s">
        <v>52</v>
      </c>
      <c r="W5171">
        <v>8181</v>
      </c>
      <c r="X5171" s="1">
        <v>41800</v>
      </c>
      <c r="Y5171" t="s">
        <v>34</v>
      </c>
      <c r="Z5171" t="e" vm="32">
        <v>#VALUE!</v>
      </c>
      <c r="AA5171">
        <v>80134</v>
      </c>
      <c r="AB5171" t="e" cm="1" vm="2">
        <f t="array" ref="AB5171">_FV(Table1[[#This Row],[State]],"Country/region",TRUE)</f>
        <v>#VALUE!</v>
      </c>
    </row>
    <row r="5172" spans="1:28" x14ac:dyDescent="0.35">
      <c r="A5172" t="s">
        <v>386</v>
      </c>
      <c r="B5172">
        <v>55</v>
      </c>
      <c r="C5172" t="s">
        <v>646</v>
      </c>
      <c r="D5172" t="s">
        <v>46</v>
      </c>
      <c r="E5172">
        <f>YEAR(Table1[[#This Row],[Order Date]])</f>
        <v>2014</v>
      </c>
      <c r="F5172">
        <v>1</v>
      </c>
      <c r="G5172">
        <f>MONTH(Table1[[#This Row],[Order Date]])</f>
        <v>6</v>
      </c>
      <c r="H5172" s="1">
        <v>41798</v>
      </c>
      <c r="I5172">
        <v>5221</v>
      </c>
      <c r="J5172" t="s">
        <v>39</v>
      </c>
      <c r="K5172">
        <v>48</v>
      </c>
      <c r="L5172">
        <v>28.48</v>
      </c>
      <c r="M5172" s="2">
        <v>7.0000000000000007E-2</v>
      </c>
      <c r="N5172">
        <v>1347.63</v>
      </c>
      <c r="O5172">
        <v>1.99</v>
      </c>
      <c r="P5172">
        <v>562.89</v>
      </c>
      <c r="Q5172" s="2">
        <v>0.4</v>
      </c>
      <c r="R5172" t="s">
        <v>96</v>
      </c>
      <c r="S5172" t="s">
        <v>139</v>
      </c>
      <c r="T5172" t="s">
        <v>140</v>
      </c>
      <c r="U5172" t="s">
        <v>102</v>
      </c>
      <c r="V5172" t="s">
        <v>76</v>
      </c>
      <c r="W5172">
        <v>727</v>
      </c>
      <c r="X5172" s="1">
        <v>41800</v>
      </c>
      <c r="Y5172" t="s">
        <v>34</v>
      </c>
      <c r="Z5172" t="e" vm="31">
        <v>#VALUE!</v>
      </c>
      <c r="AA5172">
        <v>37042</v>
      </c>
      <c r="AB5172" t="e" cm="1" vm="2">
        <f t="array" ref="AB5172">_FV(Table1[[#This Row],[State]],"Country/region",TRUE)</f>
        <v>#VALUE!</v>
      </c>
    </row>
    <row r="5173" spans="1:28" x14ac:dyDescent="0.35">
      <c r="A5173" t="s">
        <v>487</v>
      </c>
      <c r="B5173">
        <v>55</v>
      </c>
      <c r="C5173" t="s">
        <v>488</v>
      </c>
      <c r="D5173" t="s">
        <v>46</v>
      </c>
      <c r="E5173">
        <f>YEAR(Table1[[#This Row],[Order Date]])</f>
        <v>2014</v>
      </c>
      <c r="F5173">
        <v>1</v>
      </c>
      <c r="G5173">
        <f>MONTH(Table1[[#This Row],[Order Date]])</f>
        <v>6</v>
      </c>
      <c r="H5173" s="1">
        <v>41799</v>
      </c>
      <c r="I5173">
        <v>11074</v>
      </c>
      <c r="J5173" t="s">
        <v>28</v>
      </c>
      <c r="K5173">
        <v>44</v>
      </c>
      <c r="L5173">
        <v>205.99</v>
      </c>
      <c r="M5173" s="2">
        <v>7.0000000000000007E-2</v>
      </c>
      <c r="N5173">
        <v>7164.7434999999996</v>
      </c>
      <c r="O5173">
        <v>5.99</v>
      </c>
      <c r="P5173">
        <v>1609.29</v>
      </c>
      <c r="Q5173" s="2">
        <v>0.59</v>
      </c>
      <c r="R5173" t="s">
        <v>96</v>
      </c>
      <c r="S5173" t="s">
        <v>30</v>
      </c>
      <c r="T5173">
        <v>3285</v>
      </c>
      <c r="U5173" t="s">
        <v>105</v>
      </c>
      <c r="V5173" t="s">
        <v>52</v>
      </c>
      <c r="W5173">
        <v>1538</v>
      </c>
      <c r="X5173" s="1">
        <v>41800</v>
      </c>
      <c r="Y5173" t="s">
        <v>34</v>
      </c>
      <c r="Z5173" t="e" vm="32">
        <v>#VALUE!</v>
      </c>
      <c r="AA5173">
        <v>80033</v>
      </c>
      <c r="AB5173" t="e" cm="1" vm="2">
        <f t="array" ref="AB5173">_FV(Table1[[#This Row],[State]],"Country/region",TRUE)</f>
        <v>#VALUE!</v>
      </c>
    </row>
    <row r="5174" spans="1:28" x14ac:dyDescent="0.35">
      <c r="A5174" t="s">
        <v>1640</v>
      </c>
      <c r="B5174">
        <v>55</v>
      </c>
      <c r="C5174" t="s">
        <v>147</v>
      </c>
      <c r="D5174" t="s">
        <v>46</v>
      </c>
      <c r="E5174">
        <f>YEAR(Table1[[#This Row],[Order Date]])</f>
        <v>2014</v>
      </c>
      <c r="F5174">
        <v>1</v>
      </c>
      <c r="G5174">
        <f>MONTH(Table1[[#This Row],[Order Date]])</f>
        <v>6</v>
      </c>
      <c r="H5174" s="1">
        <v>41799</v>
      </c>
      <c r="I5174">
        <v>47462</v>
      </c>
      <c r="J5174" t="s">
        <v>28</v>
      </c>
      <c r="K5174">
        <v>43</v>
      </c>
      <c r="L5174">
        <v>3.58</v>
      </c>
      <c r="M5174" s="2">
        <v>0.08</v>
      </c>
      <c r="N5174">
        <v>154.18</v>
      </c>
      <c r="O5174">
        <v>5.47</v>
      </c>
      <c r="P5174">
        <v>-166.92250000000001</v>
      </c>
      <c r="Q5174" s="2">
        <v>0.37</v>
      </c>
      <c r="R5174" t="s">
        <v>29</v>
      </c>
      <c r="S5174" t="s">
        <v>30</v>
      </c>
      <c r="T5174" t="s">
        <v>1822</v>
      </c>
      <c r="U5174" t="s">
        <v>67</v>
      </c>
      <c r="V5174" t="s">
        <v>68</v>
      </c>
      <c r="W5174">
        <v>6669</v>
      </c>
      <c r="X5174" s="1">
        <v>41801</v>
      </c>
      <c r="Y5174" t="s">
        <v>34</v>
      </c>
      <c r="Z5174" t="e" vm="16">
        <v>#VALUE!</v>
      </c>
      <c r="AA5174">
        <v>61265</v>
      </c>
      <c r="AB5174" t="e" cm="1" vm="2">
        <f t="array" ref="AB5174">_FV(Table1[[#This Row],[State]],"Country/region",TRUE)</f>
        <v>#VALUE!</v>
      </c>
    </row>
    <row r="5175" spans="1:28" x14ac:dyDescent="0.35">
      <c r="A5175" t="s">
        <v>1640</v>
      </c>
      <c r="B5175">
        <v>55</v>
      </c>
      <c r="C5175" t="s">
        <v>147</v>
      </c>
      <c r="D5175" t="s">
        <v>46</v>
      </c>
      <c r="E5175">
        <f>YEAR(Table1[[#This Row],[Order Date]])</f>
        <v>2014</v>
      </c>
      <c r="F5175">
        <v>1</v>
      </c>
      <c r="G5175">
        <f>MONTH(Table1[[#This Row],[Order Date]])</f>
        <v>6</v>
      </c>
      <c r="H5175" s="1">
        <v>41799</v>
      </c>
      <c r="I5175">
        <v>47462</v>
      </c>
      <c r="J5175" t="s">
        <v>28</v>
      </c>
      <c r="K5175">
        <v>18</v>
      </c>
      <c r="L5175">
        <v>5.85</v>
      </c>
      <c r="M5175" s="2">
        <v>0.05</v>
      </c>
      <c r="N5175">
        <v>110.31</v>
      </c>
      <c r="O5175">
        <v>2.27</v>
      </c>
      <c r="P5175">
        <v>-1.22</v>
      </c>
      <c r="Q5175" s="2">
        <v>0.56000000000000005</v>
      </c>
      <c r="R5175" t="s">
        <v>29</v>
      </c>
      <c r="S5175" t="s">
        <v>59</v>
      </c>
      <c r="T5175" t="s">
        <v>1633</v>
      </c>
      <c r="U5175" t="s">
        <v>88</v>
      </c>
      <c r="V5175" t="s">
        <v>68</v>
      </c>
      <c r="W5175">
        <v>6670</v>
      </c>
      <c r="X5175" s="1">
        <v>41801</v>
      </c>
      <c r="Y5175" t="s">
        <v>34</v>
      </c>
      <c r="Z5175" t="e" vm="16">
        <v>#VALUE!</v>
      </c>
      <c r="AA5175">
        <v>61265</v>
      </c>
      <c r="AB5175" t="e" cm="1" vm="2">
        <f t="array" ref="AB5175">_FV(Table1[[#This Row],[State]],"Country/region",TRUE)</f>
        <v>#VALUE!</v>
      </c>
    </row>
    <row r="5176" spans="1:28" x14ac:dyDescent="0.35">
      <c r="A5176" t="s">
        <v>1640</v>
      </c>
      <c r="B5176">
        <v>55</v>
      </c>
      <c r="C5176" t="s">
        <v>147</v>
      </c>
      <c r="D5176" t="s">
        <v>46</v>
      </c>
      <c r="E5176">
        <f>YEAR(Table1[[#This Row],[Order Date]])</f>
        <v>2014</v>
      </c>
      <c r="F5176">
        <v>1</v>
      </c>
      <c r="G5176">
        <f>MONTH(Table1[[#This Row],[Order Date]])</f>
        <v>6</v>
      </c>
      <c r="H5176" s="1">
        <v>41799</v>
      </c>
      <c r="I5176">
        <v>47462</v>
      </c>
      <c r="J5176" t="s">
        <v>28</v>
      </c>
      <c r="K5176">
        <v>41</v>
      </c>
      <c r="L5176">
        <v>3.29</v>
      </c>
      <c r="M5176" s="2">
        <v>0.02</v>
      </c>
      <c r="N5176">
        <v>137.51</v>
      </c>
      <c r="O5176">
        <v>1.35</v>
      </c>
      <c r="P5176">
        <v>21.62</v>
      </c>
      <c r="Q5176" s="2">
        <v>0.4</v>
      </c>
      <c r="R5176" t="s">
        <v>29</v>
      </c>
      <c r="S5176" t="s">
        <v>59</v>
      </c>
      <c r="T5176" t="s">
        <v>231</v>
      </c>
      <c r="U5176" t="s">
        <v>232</v>
      </c>
      <c r="V5176" t="s">
        <v>68</v>
      </c>
      <c r="W5176">
        <v>6671</v>
      </c>
      <c r="X5176" s="1">
        <v>41801</v>
      </c>
      <c r="Y5176" t="s">
        <v>34</v>
      </c>
      <c r="Z5176" t="e" vm="16">
        <v>#VALUE!</v>
      </c>
      <c r="AA5176">
        <v>61265</v>
      </c>
      <c r="AB5176" t="e" cm="1" vm="2">
        <f t="array" ref="AB5176">_FV(Table1[[#This Row],[State]],"Country/region",TRUE)</f>
        <v>#VALUE!</v>
      </c>
    </row>
    <row r="5177" spans="1:28" x14ac:dyDescent="0.35">
      <c r="A5177" t="s">
        <v>487</v>
      </c>
      <c r="B5177">
        <v>55</v>
      </c>
      <c r="C5177" t="s">
        <v>488</v>
      </c>
      <c r="D5177" t="s">
        <v>46</v>
      </c>
      <c r="E5177">
        <f>YEAR(Table1[[#This Row],[Order Date]])</f>
        <v>2014</v>
      </c>
      <c r="F5177">
        <v>1</v>
      </c>
      <c r="G5177">
        <f>MONTH(Table1[[#This Row],[Order Date]])</f>
        <v>6</v>
      </c>
      <c r="H5177" s="1">
        <v>41799</v>
      </c>
      <c r="I5177">
        <v>11074</v>
      </c>
      <c r="J5177" t="s">
        <v>28</v>
      </c>
      <c r="K5177">
        <v>21</v>
      </c>
      <c r="L5177">
        <v>5.68</v>
      </c>
      <c r="M5177" s="2">
        <v>7.0000000000000007E-2</v>
      </c>
      <c r="N5177">
        <v>114.53</v>
      </c>
      <c r="O5177">
        <v>3.6</v>
      </c>
      <c r="P5177">
        <v>-39.229999999999997</v>
      </c>
      <c r="Q5177" s="2">
        <v>0.56000000000000005</v>
      </c>
      <c r="R5177" t="s">
        <v>29</v>
      </c>
      <c r="S5177" t="s">
        <v>139</v>
      </c>
      <c r="T5177" t="s">
        <v>2045</v>
      </c>
      <c r="U5177" t="s">
        <v>481</v>
      </c>
      <c r="V5177" t="s">
        <v>52</v>
      </c>
      <c r="W5177">
        <v>1537</v>
      </c>
      <c r="X5177" s="1">
        <v>41801</v>
      </c>
      <c r="Y5177" t="s">
        <v>34</v>
      </c>
      <c r="Z5177" t="e" vm="32">
        <v>#VALUE!</v>
      </c>
      <c r="AA5177">
        <v>80033</v>
      </c>
      <c r="AB5177" t="e" cm="1" vm="2">
        <f t="array" ref="AB5177">_FV(Table1[[#This Row],[State]],"Country/region",TRUE)</f>
        <v>#VALUE!</v>
      </c>
    </row>
    <row r="5178" spans="1:28" x14ac:dyDescent="0.35">
      <c r="A5178" t="s">
        <v>3333</v>
      </c>
      <c r="B5178">
        <v>55</v>
      </c>
      <c r="C5178" t="s">
        <v>3334</v>
      </c>
      <c r="D5178" t="s">
        <v>38</v>
      </c>
      <c r="E5178">
        <f>YEAR(Table1[[#This Row],[Order Date]])</f>
        <v>2014</v>
      </c>
      <c r="F5178">
        <v>1</v>
      </c>
      <c r="G5178">
        <f>MONTH(Table1[[#This Row],[Order Date]])</f>
        <v>6</v>
      </c>
      <c r="H5178" s="1">
        <v>41799</v>
      </c>
      <c r="I5178">
        <v>31169</v>
      </c>
      <c r="J5178" t="s">
        <v>47</v>
      </c>
      <c r="K5178">
        <v>6</v>
      </c>
      <c r="L5178">
        <v>40.97</v>
      </c>
      <c r="M5178" s="2">
        <v>0.06</v>
      </c>
      <c r="N5178">
        <v>254.76</v>
      </c>
      <c r="O5178">
        <v>14.45</v>
      </c>
      <c r="P5178">
        <v>109.88</v>
      </c>
      <c r="Q5178" s="2">
        <v>0.56999999999999995</v>
      </c>
      <c r="R5178" t="s">
        <v>48</v>
      </c>
      <c r="S5178" t="s">
        <v>40</v>
      </c>
      <c r="T5178" t="s">
        <v>2862</v>
      </c>
      <c r="U5178" t="s">
        <v>82</v>
      </c>
      <c r="V5178" t="s">
        <v>68</v>
      </c>
      <c r="W5178">
        <v>4372</v>
      </c>
      <c r="X5178" s="1">
        <v>41803</v>
      </c>
      <c r="Y5178" t="s">
        <v>34</v>
      </c>
      <c r="Z5178" t="e" vm="16">
        <v>#VALUE!</v>
      </c>
      <c r="AA5178">
        <v>60139</v>
      </c>
      <c r="AB5178" t="e" cm="1" vm="2">
        <f t="array" ref="AB5178">_FV(Table1[[#This Row],[State]],"Country/region",TRUE)</f>
        <v>#VALUE!</v>
      </c>
    </row>
    <row r="5179" spans="1:28" x14ac:dyDescent="0.35">
      <c r="A5179" t="s">
        <v>948</v>
      </c>
      <c r="B5179">
        <v>55</v>
      </c>
      <c r="C5179" t="s">
        <v>949</v>
      </c>
      <c r="D5179" t="s">
        <v>27</v>
      </c>
      <c r="E5179">
        <f>YEAR(Table1[[#This Row],[Order Date]])</f>
        <v>2014</v>
      </c>
      <c r="F5179">
        <v>1</v>
      </c>
      <c r="G5179">
        <f>MONTH(Table1[[#This Row],[Order Date]])</f>
        <v>6</v>
      </c>
      <c r="H5179" s="1">
        <v>41800</v>
      </c>
      <c r="I5179">
        <v>53671</v>
      </c>
      <c r="J5179" t="s">
        <v>131</v>
      </c>
      <c r="K5179">
        <v>41</v>
      </c>
      <c r="L5179">
        <v>5.74</v>
      </c>
      <c r="M5179" s="2">
        <v>0.08</v>
      </c>
      <c r="N5179">
        <v>236.68</v>
      </c>
      <c r="O5179">
        <v>5.01</v>
      </c>
      <c r="P5179">
        <v>-82.788499999999999</v>
      </c>
      <c r="Q5179" s="2">
        <v>0.39</v>
      </c>
      <c r="R5179" t="s">
        <v>29</v>
      </c>
      <c r="S5179" t="s">
        <v>30</v>
      </c>
      <c r="T5179" t="s">
        <v>1855</v>
      </c>
      <c r="U5179" t="s">
        <v>67</v>
      </c>
      <c r="V5179" t="s">
        <v>33</v>
      </c>
      <c r="W5179">
        <v>7518</v>
      </c>
      <c r="X5179" s="1">
        <v>41801</v>
      </c>
      <c r="Y5179" t="s">
        <v>34</v>
      </c>
      <c r="Z5179" t="e" vm="22">
        <v>#VALUE!</v>
      </c>
      <c r="AA5179">
        <v>43302</v>
      </c>
      <c r="AB5179" t="e" cm="1" vm="2">
        <f t="array" ref="AB5179">_FV(Table1[[#This Row],[State]],"Country/region",TRUE)</f>
        <v>#VALUE!</v>
      </c>
    </row>
    <row r="5180" spans="1:28" x14ac:dyDescent="0.35">
      <c r="A5180" t="s">
        <v>3170</v>
      </c>
      <c r="B5180">
        <v>55</v>
      </c>
      <c r="C5180" t="s">
        <v>949</v>
      </c>
      <c r="D5180" t="s">
        <v>27</v>
      </c>
      <c r="E5180">
        <f>YEAR(Table1[[#This Row],[Order Date]])</f>
        <v>2014</v>
      </c>
      <c r="F5180">
        <v>1</v>
      </c>
      <c r="G5180">
        <f>MONTH(Table1[[#This Row],[Order Date]])</f>
        <v>6</v>
      </c>
      <c r="H5180" s="1">
        <v>41800</v>
      </c>
      <c r="I5180">
        <v>53671</v>
      </c>
      <c r="J5180" t="s">
        <v>131</v>
      </c>
      <c r="K5180">
        <v>39</v>
      </c>
      <c r="L5180">
        <v>15.01</v>
      </c>
      <c r="M5180" s="2">
        <v>0.02</v>
      </c>
      <c r="N5180">
        <v>616.5</v>
      </c>
      <c r="O5180">
        <v>8.4</v>
      </c>
      <c r="P5180">
        <v>25.992999999999999</v>
      </c>
      <c r="Q5180" s="2">
        <v>0.39</v>
      </c>
      <c r="R5180" t="s">
        <v>29</v>
      </c>
      <c r="S5180" t="s">
        <v>30</v>
      </c>
      <c r="T5180" t="s">
        <v>1818</v>
      </c>
      <c r="U5180" t="s">
        <v>67</v>
      </c>
      <c r="V5180" t="s">
        <v>33</v>
      </c>
      <c r="W5180">
        <v>7520</v>
      </c>
      <c r="X5180" s="1">
        <v>41801</v>
      </c>
      <c r="Y5180" t="s">
        <v>34</v>
      </c>
      <c r="Z5180" t="e" vm="22">
        <v>#VALUE!</v>
      </c>
      <c r="AA5180">
        <v>45040</v>
      </c>
      <c r="AB5180" t="e" cm="1" vm="2">
        <f t="array" ref="AB5180">_FV(Table1[[#This Row],[State]],"Country/region",TRUE)</f>
        <v>#VALUE!</v>
      </c>
    </row>
    <row r="5181" spans="1:28" x14ac:dyDescent="0.35">
      <c r="A5181" t="s">
        <v>948</v>
      </c>
      <c r="B5181">
        <v>55</v>
      </c>
      <c r="C5181" t="s">
        <v>949</v>
      </c>
      <c r="D5181" t="s">
        <v>27</v>
      </c>
      <c r="E5181">
        <f>YEAR(Table1[[#This Row],[Order Date]])</f>
        <v>2014</v>
      </c>
      <c r="F5181">
        <v>1</v>
      </c>
      <c r="G5181">
        <f>MONTH(Table1[[#This Row],[Order Date]])</f>
        <v>6</v>
      </c>
      <c r="H5181" s="1">
        <v>41800</v>
      </c>
      <c r="I5181">
        <v>53671</v>
      </c>
      <c r="J5181" t="s">
        <v>131</v>
      </c>
      <c r="K5181">
        <v>43</v>
      </c>
      <c r="L5181">
        <v>140.85</v>
      </c>
      <c r="M5181" s="2">
        <v>0.01</v>
      </c>
      <c r="N5181">
        <v>6255.81</v>
      </c>
      <c r="O5181">
        <v>19.989999999999998</v>
      </c>
      <c r="P5181">
        <v>693.26</v>
      </c>
      <c r="Q5181" s="2">
        <v>0.73</v>
      </c>
      <c r="R5181" t="s">
        <v>29</v>
      </c>
      <c r="S5181" t="s">
        <v>30</v>
      </c>
      <c r="T5181" t="s">
        <v>2345</v>
      </c>
      <c r="U5181" t="s">
        <v>32</v>
      </c>
      <c r="V5181" t="s">
        <v>33</v>
      </c>
      <c r="W5181">
        <v>7519</v>
      </c>
      <c r="X5181" s="1">
        <v>41801</v>
      </c>
      <c r="Y5181" t="s">
        <v>34</v>
      </c>
      <c r="Z5181" t="e" vm="22">
        <v>#VALUE!</v>
      </c>
      <c r="AA5181">
        <v>43302</v>
      </c>
      <c r="AB5181" t="e" cm="1" vm="2">
        <f t="array" ref="AB5181">_FV(Table1[[#This Row],[State]],"Country/region",TRUE)</f>
        <v>#VALUE!</v>
      </c>
    </row>
    <row r="5182" spans="1:28" x14ac:dyDescent="0.35">
      <c r="A5182" t="s">
        <v>2178</v>
      </c>
      <c r="B5182">
        <v>55</v>
      </c>
      <c r="C5182" t="s">
        <v>3381</v>
      </c>
      <c r="D5182" t="s">
        <v>57</v>
      </c>
      <c r="E5182">
        <f>YEAR(Table1[[#This Row],[Order Date]])</f>
        <v>2014</v>
      </c>
      <c r="F5182">
        <v>1</v>
      </c>
      <c r="G5182">
        <f>MONTH(Table1[[#This Row],[Order Date]])</f>
        <v>6</v>
      </c>
      <c r="H5182" s="1">
        <v>41800</v>
      </c>
      <c r="I5182">
        <v>38274</v>
      </c>
      <c r="J5182" t="s">
        <v>28</v>
      </c>
      <c r="K5182">
        <v>10</v>
      </c>
      <c r="L5182">
        <v>55.99</v>
      </c>
      <c r="M5182" s="2">
        <v>0.02</v>
      </c>
      <c r="N5182">
        <v>484.21949999999998</v>
      </c>
      <c r="O5182">
        <v>1.25</v>
      </c>
      <c r="P5182">
        <v>-33.792000000000002</v>
      </c>
      <c r="Q5182" s="2">
        <v>0.55000000000000004</v>
      </c>
      <c r="R5182" t="s">
        <v>96</v>
      </c>
      <c r="S5182" t="s">
        <v>139</v>
      </c>
      <c r="T5182" t="s">
        <v>1480</v>
      </c>
      <c r="U5182" t="s">
        <v>105</v>
      </c>
      <c r="V5182" t="s">
        <v>33</v>
      </c>
      <c r="W5182">
        <v>5383</v>
      </c>
      <c r="X5182" s="1">
        <v>41801</v>
      </c>
      <c r="Y5182" t="s">
        <v>42</v>
      </c>
      <c r="Z5182" t="e" vm="22">
        <v>#VALUE!</v>
      </c>
      <c r="AA5182">
        <v>44515</v>
      </c>
      <c r="AB5182" t="e" cm="1" vm="2">
        <f t="array" ref="AB5182">_FV(Table1[[#This Row],[State]],"Country/region",TRUE)</f>
        <v>#VALUE!</v>
      </c>
    </row>
    <row r="5183" spans="1:28" x14ac:dyDescent="0.35">
      <c r="A5183" t="s">
        <v>2178</v>
      </c>
      <c r="B5183">
        <v>55</v>
      </c>
      <c r="C5183" t="s">
        <v>3381</v>
      </c>
      <c r="D5183" t="s">
        <v>57</v>
      </c>
      <c r="E5183">
        <f>YEAR(Table1[[#This Row],[Order Date]])</f>
        <v>2014</v>
      </c>
      <c r="F5183">
        <v>1</v>
      </c>
      <c r="G5183">
        <f>MONTH(Table1[[#This Row],[Order Date]])</f>
        <v>6</v>
      </c>
      <c r="H5183" s="1">
        <v>41800</v>
      </c>
      <c r="I5183">
        <v>38274</v>
      </c>
      <c r="J5183" t="s">
        <v>28</v>
      </c>
      <c r="K5183">
        <v>9</v>
      </c>
      <c r="L5183">
        <v>140.81</v>
      </c>
      <c r="M5183" s="2">
        <v>0.08</v>
      </c>
      <c r="N5183">
        <v>1225.3699999999999</v>
      </c>
      <c r="O5183">
        <v>24.49</v>
      </c>
      <c r="P5183">
        <v>0.98</v>
      </c>
      <c r="Q5183" s="2">
        <v>0.56999999999999995</v>
      </c>
      <c r="R5183" t="s">
        <v>48</v>
      </c>
      <c r="S5183" t="s">
        <v>40</v>
      </c>
      <c r="T5183" t="s">
        <v>2551</v>
      </c>
      <c r="U5183" t="s">
        <v>51</v>
      </c>
      <c r="V5183" t="s">
        <v>33</v>
      </c>
      <c r="W5183">
        <v>5381</v>
      </c>
      <c r="X5183" s="1">
        <v>41802</v>
      </c>
      <c r="Y5183" t="s">
        <v>34</v>
      </c>
      <c r="Z5183" t="e" vm="22">
        <v>#VALUE!</v>
      </c>
      <c r="AA5183">
        <v>44515</v>
      </c>
      <c r="AB5183" t="e" cm="1" vm="2">
        <f t="array" ref="AB5183">_FV(Table1[[#This Row],[State]],"Country/region",TRUE)</f>
        <v>#VALUE!</v>
      </c>
    </row>
    <row r="5184" spans="1:28" x14ac:dyDescent="0.35">
      <c r="A5184" t="s">
        <v>2178</v>
      </c>
      <c r="B5184">
        <v>55</v>
      </c>
      <c r="C5184" t="s">
        <v>3381</v>
      </c>
      <c r="D5184" t="s">
        <v>57</v>
      </c>
      <c r="E5184">
        <f>YEAR(Table1[[#This Row],[Order Date]])</f>
        <v>2014</v>
      </c>
      <c r="F5184">
        <v>1</v>
      </c>
      <c r="G5184">
        <f>MONTH(Table1[[#This Row],[Order Date]])</f>
        <v>6</v>
      </c>
      <c r="H5184" s="1">
        <v>41800</v>
      </c>
      <c r="I5184">
        <v>38274</v>
      </c>
      <c r="J5184" t="s">
        <v>28</v>
      </c>
      <c r="K5184">
        <v>27</v>
      </c>
      <c r="L5184">
        <v>43.57</v>
      </c>
      <c r="M5184" s="2">
        <v>0.06</v>
      </c>
      <c r="N5184">
        <v>1199.57</v>
      </c>
      <c r="O5184">
        <v>16.36</v>
      </c>
      <c r="P5184">
        <v>23.7</v>
      </c>
      <c r="Q5184" s="2">
        <v>0.55000000000000004</v>
      </c>
      <c r="R5184" t="s">
        <v>29</v>
      </c>
      <c r="S5184" t="s">
        <v>30</v>
      </c>
      <c r="T5184" t="s">
        <v>2522</v>
      </c>
      <c r="U5184" t="s">
        <v>32</v>
      </c>
      <c r="V5184" t="s">
        <v>33</v>
      </c>
      <c r="W5184">
        <v>5382</v>
      </c>
      <c r="X5184" s="1">
        <v>41802</v>
      </c>
      <c r="Y5184" t="s">
        <v>34</v>
      </c>
      <c r="Z5184" t="e" vm="22">
        <v>#VALUE!</v>
      </c>
      <c r="AA5184">
        <v>44515</v>
      </c>
      <c r="AB5184" t="e" cm="1" vm="2">
        <f t="array" ref="AB5184">_FV(Table1[[#This Row],[State]],"Country/region",TRUE)</f>
        <v>#VALUE!</v>
      </c>
    </row>
    <row r="5185" spans="1:28" x14ac:dyDescent="0.35">
      <c r="A5185" t="s">
        <v>3216</v>
      </c>
      <c r="B5185">
        <v>55</v>
      </c>
      <c r="C5185" t="s">
        <v>2488</v>
      </c>
      <c r="D5185" t="s">
        <v>57</v>
      </c>
      <c r="E5185">
        <f>YEAR(Table1[[#This Row],[Order Date]])</f>
        <v>2014</v>
      </c>
      <c r="F5185">
        <v>1</v>
      </c>
      <c r="G5185">
        <f>MONTH(Table1[[#This Row],[Order Date]])</f>
        <v>6</v>
      </c>
      <c r="H5185" s="1">
        <v>41800</v>
      </c>
      <c r="I5185">
        <v>37702</v>
      </c>
      <c r="J5185" t="s">
        <v>39</v>
      </c>
      <c r="K5185">
        <v>44</v>
      </c>
      <c r="L5185">
        <v>13.48</v>
      </c>
      <c r="M5185" s="2">
        <v>0.05</v>
      </c>
      <c r="N5185">
        <v>601.78</v>
      </c>
      <c r="O5185">
        <v>4.51</v>
      </c>
      <c r="P5185">
        <v>26.44</v>
      </c>
      <c r="Q5185" s="2">
        <v>0.59</v>
      </c>
      <c r="R5185" t="s">
        <v>29</v>
      </c>
      <c r="S5185" t="s">
        <v>30</v>
      </c>
      <c r="T5185" t="s">
        <v>1046</v>
      </c>
      <c r="U5185" t="s">
        <v>32</v>
      </c>
      <c r="V5185" t="s">
        <v>76</v>
      </c>
      <c r="W5185">
        <v>5296</v>
      </c>
      <c r="X5185" s="1">
        <v>41802</v>
      </c>
      <c r="Y5185" t="s">
        <v>34</v>
      </c>
      <c r="Z5185" t="e" vm="14">
        <v>#VALUE!</v>
      </c>
      <c r="AA5185">
        <v>32905</v>
      </c>
      <c r="AB5185" t="e" cm="1" vm="2">
        <f t="array" ref="AB5185">_FV(Table1[[#This Row],[State]],"Country/region",TRUE)</f>
        <v>#VALUE!</v>
      </c>
    </row>
    <row r="5186" spans="1:28" x14ac:dyDescent="0.35">
      <c r="A5186" t="s">
        <v>3382</v>
      </c>
      <c r="B5186">
        <v>55</v>
      </c>
      <c r="C5186" t="s">
        <v>871</v>
      </c>
      <c r="D5186" t="s">
        <v>27</v>
      </c>
      <c r="E5186">
        <f>YEAR(Table1[[#This Row],[Order Date]])</f>
        <v>2014</v>
      </c>
      <c r="F5186">
        <v>1</v>
      </c>
      <c r="G5186">
        <f>MONTH(Table1[[#This Row],[Order Date]])</f>
        <v>6</v>
      </c>
      <c r="H5186" s="1">
        <v>41800</v>
      </c>
      <c r="I5186">
        <v>16519</v>
      </c>
      <c r="J5186" t="s">
        <v>131</v>
      </c>
      <c r="K5186">
        <v>39</v>
      </c>
      <c r="L5186">
        <v>4.18</v>
      </c>
      <c r="M5186" s="2">
        <v>0.08</v>
      </c>
      <c r="N5186">
        <v>158.97</v>
      </c>
      <c r="O5186">
        <v>2.99</v>
      </c>
      <c r="P5186">
        <v>-30.268000000000001</v>
      </c>
      <c r="Q5186" s="2">
        <v>0.37</v>
      </c>
      <c r="R5186" t="s">
        <v>29</v>
      </c>
      <c r="S5186" t="s">
        <v>30</v>
      </c>
      <c r="T5186" t="s">
        <v>2204</v>
      </c>
      <c r="U5186" t="s">
        <v>67</v>
      </c>
      <c r="V5186" t="s">
        <v>68</v>
      </c>
      <c r="W5186">
        <v>2292</v>
      </c>
      <c r="X5186" s="1">
        <v>41802</v>
      </c>
      <c r="Y5186" t="s">
        <v>34</v>
      </c>
      <c r="Z5186" t="e" vm="11">
        <v>#VALUE!</v>
      </c>
      <c r="AA5186">
        <v>75080</v>
      </c>
      <c r="AB5186" t="e" cm="1" vm="2">
        <f t="array" ref="AB5186">_FV(Table1[[#This Row],[State]],"Country/region",TRUE)</f>
        <v>#VALUE!</v>
      </c>
    </row>
    <row r="5187" spans="1:28" x14ac:dyDescent="0.35">
      <c r="A5187" t="s">
        <v>3382</v>
      </c>
      <c r="B5187">
        <v>55</v>
      </c>
      <c r="C5187" t="s">
        <v>871</v>
      </c>
      <c r="D5187" t="s">
        <v>27</v>
      </c>
      <c r="E5187">
        <f>YEAR(Table1[[#This Row],[Order Date]])</f>
        <v>2014</v>
      </c>
      <c r="F5187">
        <v>1</v>
      </c>
      <c r="G5187">
        <f>MONTH(Table1[[#This Row],[Order Date]])</f>
        <v>6</v>
      </c>
      <c r="H5187" s="1">
        <v>41800</v>
      </c>
      <c r="I5187">
        <v>16519</v>
      </c>
      <c r="J5187" t="s">
        <v>131</v>
      </c>
      <c r="K5187">
        <v>49</v>
      </c>
      <c r="L5187">
        <v>2.88</v>
      </c>
      <c r="M5187" s="2">
        <v>0.03</v>
      </c>
      <c r="N5187">
        <v>138.96</v>
      </c>
      <c r="O5187">
        <v>0.7</v>
      </c>
      <c r="P5187">
        <v>19.87</v>
      </c>
      <c r="Q5187" s="2">
        <v>0.56000000000000005</v>
      </c>
      <c r="R5187" t="s">
        <v>29</v>
      </c>
      <c r="S5187" t="s">
        <v>59</v>
      </c>
      <c r="T5187" t="s">
        <v>419</v>
      </c>
      <c r="U5187" t="s">
        <v>88</v>
      </c>
      <c r="V5187" t="s">
        <v>68</v>
      </c>
      <c r="W5187">
        <v>2293</v>
      </c>
      <c r="X5187" s="1">
        <v>41802</v>
      </c>
      <c r="Y5187" t="s">
        <v>34</v>
      </c>
      <c r="Z5187" t="e" vm="11">
        <v>#VALUE!</v>
      </c>
      <c r="AA5187">
        <v>75080</v>
      </c>
      <c r="AB5187" t="e" cm="1" vm="2">
        <f t="array" ref="AB5187">_FV(Table1[[#This Row],[State]],"Country/region",TRUE)</f>
        <v>#VALUE!</v>
      </c>
    </row>
    <row r="5188" spans="1:28" x14ac:dyDescent="0.35">
      <c r="A5188" t="s">
        <v>292</v>
      </c>
      <c r="B5188">
        <v>55</v>
      </c>
      <c r="C5188" t="s">
        <v>1613</v>
      </c>
      <c r="D5188" t="s">
        <v>27</v>
      </c>
      <c r="E5188">
        <f>YEAR(Table1[[#This Row],[Order Date]])</f>
        <v>2014</v>
      </c>
      <c r="F5188">
        <v>1</v>
      </c>
      <c r="G5188">
        <f>MONTH(Table1[[#This Row],[Order Date]])</f>
        <v>6</v>
      </c>
      <c r="H5188" s="1">
        <v>41800</v>
      </c>
      <c r="I5188">
        <v>9095</v>
      </c>
      <c r="J5188" t="s">
        <v>28</v>
      </c>
      <c r="K5188">
        <v>23</v>
      </c>
      <c r="L5188">
        <v>12.44</v>
      </c>
      <c r="M5188" s="2">
        <v>0.03</v>
      </c>
      <c r="N5188">
        <v>294.91000000000003</v>
      </c>
      <c r="O5188">
        <v>6.27</v>
      </c>
      <c r="P5188">
        <v>-37.270000000000003</v>
      </c>
      <c r="Q5188" s="2">
        <v>0.56999999999999995</v>
      </c>
      <c r="R5188" t="s">
        <v>29</v>
      </c>
      <c r="S5188" t="s">
        <v>80</v>
      </c>
      <c r="T5188" t="s">
        <v>2476</v>
      </c>
      <c r="U5188" t="s">
        <v>32</v>
      </c>
      <c r="V5188" t="s">
        <v>76</v>
      </c>
      <c r="W5188">
        <v>1254</v>
      </c>
      <c r="X5188" s="1">
        <v>41802</v>
      </c>
      <c r="Y5188" t="s">
        <v>34</v>
      </c>
      <c r="Z5188" t="e" vm="19">
        <v>#VALUE!</v>
      </c>
      <c r="AA5188">
        <v>29501</v>
      </c>
      <c r="AB5188" t="e" cm="1" vm="2">
        <f t="array" ref="AB5188">_FV(Table1[[#This Row],[State]],"Country/region",TRUE)</f>
        <v>#VALUE!</v>
      </c>
    </row>
    <row r="5189" spans="1:28" x14ac:dyDescent="0.35">
      <c r="A5189" t="s">
        <v>728</v>
      </c>
      <c r="B5189">
        <v>55</v>
      </c>
      <c r="C5189" t="s">
        <v>364</v>
      </c>
      <c r="D5189" t="s">
        <v>38</v>
      </c>
      <c r="E5189">
        <f>YEAR(Table1[[#This Row],[Order Date]])</f>
        <v>2014</v>
      </c>
      <c r="F5189">
        <v>1</v>
      </c>
      <c r="G5189">
        <f>MONTH(Table1[[#This Row],[Order Date]])</f>
        <v>6</v>
      </c>
      <c r="H5189" s="1">
        <v>41801</v>
      </c>
      <c r="I5189">
        <v>4070</v>
      </c>
      <c r="J5189" t="s">
        <v>28</v>
      </c>
      <c r="K5189">
        <v>22</v>
      </c>
      <c r="L5189">
        <v>28.48</v>
      </c>
      <c r="M5189" s="2">
        <v>0.06</v>
      </c>
      <c r="N5189">
        <v>646.07000000000005</v>
      </c>
      <c r="O5189">
        <v>1.99</v>
      </c>
      <c r="P5189">
        <v>237.75</v>
      </c>
      <c r="Q5189" s="2">
        <v>0.4</v>
      </c>
      <c r="R5189" t="s">
        <v>96</v>
      </c>
      <c r="S5189" t="s">
        <v>139</v>
      </c>
      <c r="T5189" t="s">
        <v>140</v>
      </c>
      <c r="U5189" t="s">
        <v>102</v>
      </c>
      <c r="V5189" t="s">
        <v>76</v>
      </c>
      <c r="W5189">
        <v>598</v>
      </c>
      <c r="X5189" s="1">
        <v>41801</v>
      </c>
      <c r="Y5189" t="s">
        <v>42</v>
      </c>
      <c r="Z5189" t="e" vm="35">
        <v>#VALUE!</v>
      </c>
      <c r="AA5189">
        <v>72701</v>
      </c>
      <c r="AB5189" t="e" cm="1" vm="2">
        <f t="array" ref="AB5189">_FV(Table1[[#This Row],[State]],"Country/region",TRUE)</f>
        <v>#VALUE!</v>
      </c>
    </row>
    <row r="5190" spans="1:28" x14ac:dyDescent="0.35">
      <c r="A5190" t="s">
        <v>1213</v>
      </c>
      <c r="B5190">
        <v>55</v>
      </c>
      <c r="C5190" t="s">
        <v>1549</v>
      </c>
      <c r="D5190" t="s">
        <v>57</v>
      </c>
      <c r="E5190">
        <f>YEAR(Table1[[#This Row],[Order Date]])</f>
        <v>2014</v>
      </c>
      <c r="F5190">
        <v>1</v>
      </c>
      <c r="G5190">
        <f>MONTH(Table1[[#This Row],[Order Date]])</f>
        <v>6</v>
      </c>
      <c r="H5190" s="1">
        <v>41801</v>
      </c>
      <c r="I5190">
        <v>24519</v>
      </c>
      <c r="J5190" t="s">
        <v>58</v>
      </c>
      <c r="K5190">
        <v>22</v>
      </c>
      <c r="L5190">
        <v>5.34</v>
      </c>
      <c r="M5190" s="2">
        <v>0.03</v>
      </c>
      <c r="N5190">
        <v>127.56</v>
      </c>
      <c r="O5190">
        <v>5.63</v>
      </c>
      <c r="P5190">
        <v>-60.72</v>
      </c>
      <c r="Q5190" s="2">
        <v>0.39</v>
      </c>
      <c r="R5190" t="s">
        <v>29</v>
      </c>
      <c r="S5190" t="s">
        <v>30</v>
      </c>
      <c r="T5190" t="s">
        <v>1018</v>
      </c>
      <c r="U5190" t="s">
        <v>67</v>
      </c>
      <c r="V5190" t="s">
        <v>68</v>
      </c>
      <c r="W5190">
        <v>3435</v>
      </c>
      <c r="X5190" s="1">
        <v>41802</v>
      </c>
      <c r="Y5190" t="s">
        <v>34</v>
      </c>
      <c r="Z5190" t="e" vm="11">
        <v>#VALUE!</v>
      </c>
      <c r="AA5190">
        <v>75146</v>
      </c>
      <c r="AB5190" t="e" cm="1" vm="2">
        <f t="array" ref="AB5190">_FV(Table1[[#This Row],[State]],"Country/region",TRUE)</f>
        <v>#VALUE!</v>
      </c>
    </row>
    <row r="5191" spans="1:28" x14ac:dyDescent="0.35">
      <c r="A5191" t="s">
        <v>1437</v>
      </c>
      <c r="B5191">
        <v>55</v>
      </c>
      <c r="C5191" t="s">
        <v>1474</v>
      </c>
      <c r="D5191" t="s">
        <v>57</v>
      </c>
      <c r="E5191">
        <f>YEAR(Table1[[#This Row],[Order Date]])</f>
        <v>2014</v>
      </c>
      <c r="F5191">
        <v>1</v>
      </c>
      <c r="G5191">
        <f>MONTH(Table1[[#This Row],[Order Date]])</f>
        <v>6</v>
      </c>
      <c r="H5191" s="1">
        <v>41801</v>
      </c>
      <c r="I5191">
        <v>4871</v>
      </c>
      <c r="J5191" t="s">
        <v>58</v>
      </c>
      <c r="K5191">
        <v>8</v>
      </c>
      <c r="L5191">
        <v>89.99</v>
      </c>
      <c r="M5191" s="2">
        <v>0.02</v>
      </c>
      <c r="N5191">
        <v>775.74</v>
      </c>
      <c r="O5191">
        <v>42</v>
      </c>
      <c r="P5191">
        <v>-215.39</v>
      </c>
      <c r="Q5191" s="2">
        <v>0.66</v>
      </c>
      <c r="R5191" t="s">
        <v>48</v>
      </c>
      <c r="S5191" t="s">
        <v>49</v>
      </c>
      <c r="T5191" t="s">
        <v>1317</v>
      </c>
      <c r="U5191" t="s">
        <v>51</v>
      </c>
      <c r="V5191" t="s">
        <v>76</v>
      </c>
      <c r="W5191">
        <v>697</v>
      </c>
      <c r="X5191" s="1">
        <v>41803</v>
      </c>
      <c r="Y5191" t="s">
        <v>53</v>
      </c>
      <c r="Z5191" t="e" vm="10">
        <v>#VALUE!</v>
      </c>
      <c r="AA5191">
        <v>71301</v>
      </c>
      <c r="AB5191" t="e" cm="1" vm="2">
        <f t="array" ref="AB5191">_FV(Table1[[#This Row],[State]],"Country/region",TRUE)</f>
        <v>#VALUE!</v>
      </c>
    </row>
    <row r="5192" spans="1:28" x14ac:dyDescent="0.35">
      <c r="A5192" t="s">
        <v>1072</v>
      </c>
      <c r="B5192">
        <v>55</v>
      </c>
      <c r="C5192" t="s">
        <v>1073</v>
      </c>
      <c r="D5192" t="s">
        <v>27</v>
      </c>
      <c r="E5192">
        <f>YEAR(Table1[[#This Row],[Order Date]])</f>
        <v>2014</v>
      </c>
      <c r="F5192">
        <v>1</v>
      </c>
      <c r="G5192">
        <f>MONTH(Table1[[#This Row],[Order Date]])</f>
        <v>6</v>
      </c>
      <c r="H5192" s="1">
        <v>41801</v>
      </c>
      <c r="I5192">
        <v>58496</v>
      </c>
      <c r="J5192" t="s">
        <v>39</v>
      </c>
      <c r="K5192">
        <v>20</v>
      </c>
      <c r="L5192">
        <v>6.48</v>
      </c>
      <c r="M5192" s="2">
        <v>0.06</v>
      </c>
      <c r="N5192">
        <v>137.97</v>
      </c>
      <c r="O5192">
        <v>10.050000000000001</v>
      </c>
      <c r="P5192">
        <v>-123.94</v>
      </c>
      <c r="Q5192" s="2">
        <v>0.37</v>
      </c>
      <c r="R5192" t="s">
        <v>29</v>
      </c>
      <c r="S5192" t="s">
        <v>30</v>
      </c>
      <c r="T5192" t="s">
        <v>724</v>
      </c>
      <c r="U5192" t="s">
        <v>61</v>
      </c>
      <c r="V5192" t="s">
        <v>33</v>
      </c>
      <c r="W5192">
        <v>8183</v>
      </c>
      <c r="X5192" s="1">
        <v>41803</v>
      </c>
      <c r="Y5192" t="s">
        <v>34</v>
      </c>
      <c r="Z5192" t="e" vm="15">
        <v>#VALUE!</v>
      </c>
      <c r="AA5192">
        <v>11727</v>
      </c>
      <c r="AB5192" t="e" cm="1" vm="2">
        <f t="array" ref="AB5192">_FV(Table1[[#This Row],[State]],"Country/region",TRUE)</f>
        <v>#VALUE!</v>
      </c>
    </row>
    <row r="5193" spans="1:28" x14ac:dyDescent="0.35">
      <c r="A5193" t="s">
        <v>1437</v>
      </c>
      <c r="B5193">
        <v>55</v>
      </c>
      <c r="C5193" t="s">
        <v>1474</v>
      </c>
      <c r="D5193" t="s">
        <v>57</v>
      </c>
      <c r="E5193">
        <f>YEAR(Table1[[#This Row],[Order Date]])</f>
        <v>2014</v>
      </c>
      <c r="F5193">
        <v>1</v>
      </c>
      <c r="G5193">
        <f>MONTH(Table1[[#This Row],[Order Date]])</f>
        <v>6</v>
      </c>
      <c r="H5193" s="1">
        <v>41801</v>
      </c>
      <c r="I5193">
        <v>4871</v>
      </c>
      <c r="J5193" t="s">
        <v>58</v>
      </c>
      <c r="K5193">
        <v>26</v>
      </c>
      <c r="L5193">
        <v>9.31</v>
      </c>
      <c r="M5193" s="2">
        <v>0.06</v>
      </c>
      <c r="N5193">
        <v>238.34</v>
      </c>
      <c r="O5193">
        <v>3.98</v>
      </c>
      <c r="P5193">
        <v>-19.309999999999999</v>
      </c>
      <c r="Q5193" s="2">
        <v>0.56000000000000005</v>
      </c>
      <c r="R5193" t="s">
        <v>29</v>
      </c>
      <c r="S5193" t="s">
        <v>139</v>
      </c>
      <c r="T5193" t="s">
        <v>2496</v>
      </c>
      <c r="U5193" t="s">
        <v>481</v>
      </c>
      <c r="V5193" t="s">
        <v>76</v>
      </c>
      <c r="W5193">
        <v>698</v>
      </c>
      <c r="X5193" s="1">
        <v>41804</v>
      </c>
      <c r="Y5193" t="s">
        <v>34</v>
      </c>
      <c r="Z5193" t="e" vm="10">
        <v>#VALUE!</v>
      </c>
      <c r="AA5193">
        <v>71301</v>
      </c>
      <c r="AB5193" t="e" cm="1" vm="2">
        <f t="array" ref="AB5193">_FV(Table1[[#This Row],[State]],"Country/region",TRUE)</f>
        <v>#VALUE!</v>
      </c>
    </row>
    <row r="5194" spans="1:28" x14ac:dyDescent="0.35">
      <c r="A5194" t="s">
        <v>2836</v>
      </c>
      <c r="B5194">
        <v>55</v>
      </c>
      <c r="C5194" t="s">
        <v>2837</v>
      </c>
      <c r="D5194" t="s">
        <v>57</v>
      </c>
      <c r="E5194">
        <f>YEAR(Table1[[#This Row],[Order Date]])</f>
        <v>2014</v>
      </c>
      <c r="F5194">
        <v>1</v>
      </c>
      <c r="G5194">
        <f>MONTH(Table1[[#This Row],[Order Date]])</f>
        <v>6</v>
      </c>
      <c r="H5194" s="1">
        <v>41801</v>
      </c>
      <c r="I5194">
        <v>23107</v>
      </c>
      <c r="J5194" t="s">
        <v>131</v>
      </c>
      <c r="K5194">
        <v>7</v>
      </c>
      <c r="L5194">
        <v>5.38</v>
      </c>
      <c r="M5194" s="2">
        <v>7.0000000000000007E-2</v>
      </c>
      <c r="N5194">
        <v>43.29</v>
      </c>
      <c r="O5194">
        <v>7.57</v>
      </c>
      <c r="P5194">
        <v>-39.122999999999998</v>
      </c>
      <c r="Q5194" s="2">
        <v>0.36</v>
      </c>
      <c r="R5194" t="s">
        <v>29</v>
      </c>
      <c r="S5194" t="s">
        <v>30</v>
      </c>
      <c r="T5194" t="s">
        <v>225</v>
      </c>
      <c r="U5194" t="s">
        <v>67</v>
      </c>
      <c r="V5194" t="s">
        <v>76</v>
      </c>
      <c r="W5194">
        <v>3221</v>
      </c>
      <c r="X5194" s="1">
        <v>41804</v>
      </c>
      <c r="Y5194" t="s">
        <v>34</v>
      </c>
      <c r="Z5194" t="e" vm="6">
        <v>#VALUE!</v>
      </c>
      <c r="AA5194">
        <v>35904</v>
      </c>
      <c r="AB5194" t="e" cm="1" vm="2">
        <f t="array" ref="AB5194">_FV(Table1[[#This Row],[State]],"Country/region",TRUE)</f>
        <v>#VALUE!</v>
      </c>
    </row>
    <row r="5195" spans="1:28" x14ac:dyDescent="0.35">
      <c r="A5195" t="s">
        <v>1135</v>
      </c>
      <c r="B5195">
        <v>55</v>
      </c>
      <c r="C5195" t="s">
        <v>636</v>
      </c>
      <c r="D5195" t="s">
        <v>27</v>
      </c>
      <c r="E5195">
        <f>YEAR(Table1[[#This Row],[Order Date]])</f>
        <v>2014</v>
      </c>
      <c r="F5195">
        <v>1</v>
      </c>
      <c r="G5195">
        <f>MONTH(Table1[[#This Row],[Order Date]])</f>
        <v>6</v>
      </c>
      <c r="H5195" s="1">
        <v>41802</v>
      </c>
      <c r="I5195">
        <v>50852</v>
      </c>
      <c r="J5195" t="s">
        <v>131</v>
      </c>
      <c r="K5195">
        <v>24</v>
      </c>
      <c r="L5195">
        <v>7.38</v>
      </c>
      <c r="M5195" s="2">
        <v>0.03</v>
      </c>
      <c r="N5195">
        <v>188.47</v>
      </c>
      <c r="O5195">
        <v>11.51</v>
      </c>
      <c r="P5195">
        <v>-191.23349999999999</v>
      </c>
      <c r="Q5195" s="2">
        <v>0.36</v>
      </c>
      <c r="R5195" t="s">
        <v>29</v>
      </c>
      <c r="S5195" t="s">
        <v>30</v>
      </c>
      <c r="T5195" t="s">
        <v>1183</v>
      </c>
      <c r="U5195" t="s">
        <v>67</v>
      </c>
      <c r="V5195" t="s">
        <v>76</v>
      </c>
      <c r="W5195">
        <v>7130</v>
      </c>
      <c r="X5195" s="1">
        <v>41803</v>
      </c>
      <c r="Y5195" t="s">
        <v>34</v>
      </c>
      <c r="Z5195" t="e" vm="44">
        <v>#VALUE!</v>
      </c>
      <c r="AA5195">
        <v>30084</v>
      </c>
      <c r="AB5195" t="e" cm="1" vm="2">
        <f t="array" ref="AB5195">_FV(Table1[[#This Row],[State]],"Country/region",TRUE)</f>
        <v>#VALUE!</v>
      </c>
    </row>
    <row r="5196" spans="1:28" x14ac:dyDescent="0.35">
      <c r="A5196" t="s">
        <v>3383</v>
      </c>
      <c r="B5196">
        <v>55</v>
      </c>
      <c r="C5196" t="s">
        <v>1398</v>
      </c>
      <c r="D5196" t="s">
        <v>27</v>
      </c>
      <c r="E5196">
        <f>YEAR(Table1[[#This Row],[Order Date]])</f>
        <v>2014</v>
      </c>
      <c r="F5196">
        <v>1</v>
      </c>
      <c r="G5196">
        <f>MONTH(Table1[[#This Row],[Order Date]])</f>
        <v>6</v>
      </c>
      <c r="H5196" s="1">
        <v>41802</v>
      </c>
      <c r="I5196">
        <v>54592</v>
      </c>
      <c r="J5196" t="s">
        <v>47</v>
      </c>
      <c r="K5196">
        <v>34</v>
      </c>
      <c r="L5196">
        <v>4.18</v>
      </c>
      <c r="M5196" s="2">
        <v>0.03</v>
      </c>
      <c r="N5196">
        <v>154.43</v>
      </c>
      <c r="O5196">
        <v>6.92</v>
      </c>
      <c r="P5196">
        <v>-133.77000000000001</v>
      </c>
      <c r="Q5196" s="2">
        <v>0.49</v>
      </c>
      <c r="R5196" t="s">
        <v>48</v>
      </c>
      <c r="S5196" t="s">
        <v>30</v>
      </c>
      <c r="T5196" t="s">
        <v>3006</v>
      </c>
      <c r="U5196" t="s">
        <v>82</v>
      </c>
      <c r="V5196" t="s">
        <v>33</v>
      </c>
      <c r="W5196">
        <v>7630</v>
      </c>
      <c r="X5196" s="1">
        <v>41804</v>
      </c>
      <c r="Y5196" t="s">
        <v>34</v>
      </c>
      <c r="Z5196" t="e" vm="24">
        <v>#VALUE!</v>
      </c>
      <c r="AA5196">
        <v>7052</v>
      </c>
      <c r="AB5196" t="e" cm="1" vm="2">
        <f t="array" ref="AB5196">_FV(Table1[[#This Row],[State]],"Country/region",TRUE)</f>
        <v>#VALUE!</v>
      </c>
    </row>
    <row r="5197" spans="1:28" x14ac:dyDescent="0.35">
      <c r="A5197" t="s">
        <v>1297</v>
      </c>
      <c r="B5197">
        <v>55</v>
      </c>
      <c r="C5197" t="s">
        <v>1398</v>
      </c>
      <c r="D5197" t="s">
        <v>27</v>
      </c>
      <c r="E5197">
        <f>YEAR(Table1[[#This Row],[Order Date]])</f>
        <v>2014</v>
      </c>
      <c r="F5197">
        <v>1</v>
      </c>
      <c r="G5197">
        <f>MONTH(Table1[[#This Row],[Order Date]])</f>
        <v>6</v>
      </c>
      <c r="H5197" s="1">
        <v>41802</v>
      </c>
      <c r="I5197">
        <v>54592</v>
      </c>
      <c r="J5197" t="s">
        <v>47</v>
      </c>
      <c r="K5197">
        <v>28</v>
      </c>
      <c r="L5197">
        <v>70.98</v>
      </c>
      <c r="M5197" s="2">
        <v>0.05</v>
      </c>
      <c r="N5197">
        <v>1971.56</v>
      </c>
      <c r="O5197">
        <v>26.85</v>
      </c>
      <c r="P5197">
        <v>-15.29</v>
      </c>
      <c r="Q5197" s="2"/>
      <c r="R5197" t="s">
        <v>48</v>
      </c>
      <c r="S5197" t="s">
        <v>73</v>
      </c>
      <c r="T5197" t="s">
        <v>2082</v>
      </c>
      <c r="U5197" t="s">
        <v>154</v>
      </c>
      <c r="V5197" t="s">
        <v>33</v>
      </c>
      <c r="W5197">
        <v>7629</v>
      </c>
      <c r="X5197" s="1">
        <v>41806</v>
      </c>
      <c r="Y5197" t="s">
        <v>53</v>
      </c>
      <c r="Z5197" t="e" vm="48">
        <v>#VALUE!</v>
      </c>
      <c r="AA5197">
        <v>3045</v>
      </c>
      <c r="AB5197" t="e" cm="1" vm="2">
        <f t="array" ref="AB5197">_FV(Table1[[#This Row],[State]],"Country/region",TRUE)</f>
        <v>#VALUE!</v>
      </c>
    </row>
    <row r="5198" spans="1:28" x14ac:dyDescent="0.35">
      <c r="A5198" t="s">
        <v>1407</v>
      </c>
      <c r="B5198">
        <v>55</v>
      </c>
      <c r="C5198" t="s">
        <v>726</v>
      </c>
      <c r="D5198" t="s">
        <v>57</v>
      </c>
      <c r="E5198">
        <f>YEAR(Table1[[#This Row],[Order Date]])</f>
        <v>2014</v>
      </c>
      <c r="F5198">
        <v>1</v>
      </c>
      <c r="G5198">
        <f>MONTH(Table1[[#This Row],[Order Date]])</f>
        <v>6</v>
      </c>
      <c r="H5198" s="1">
        <v>41802</v>
      </c>
      <c r="I5198">
        <v>45671</v>
      </c>
      <c r="J5198" t="s">
        <v>47</v>
      </c>
      <c r="K5198">
        <v>13</v>
      </c>
      <c r="L5198">
        <v>9.77</v>
      </c>
      <c r="M5198" s="2">
        <v>0.05</v>
      </c>
      <c r="N5198">
        <v>126.68</v>
      </c>
      <c r="O5198">
        <v>6.02</v>
      </c>
      <c r="P5198">
        <v>7</v>
      </c>
      <c r="Q5198" s="2">
        <v>0.48</v>
      </c>
      <c r="R5198" t="s">
        <v>48</v>
      </c>
      <c r="S5198" t="s">
        <v>80</v>
      </c>
      <c r="T5198" t="s">
        <v>1253</v>
      </c>
      <c r="U5198" t="s">
        <v>82</v>
      </c>
      <c r="V5198" t="s">
        <v>52</v>
      </c>
      <c r="W5198">
        <v>6426</v>
      </c>
      <c r="X5198" s="1">
        <v>41809</v>
      </c>
      <c r="Y5198" t="s">
        <v>34</v>
      </c>
      <c r="Z5198" t="e" vm="4">
        <v>#VALUE!</v>
      </c>
      <c r="AA5198">
        <v>95062</v>
      </c>
      <c r="AB5198" t="e" cm="1" vm="2">
        <f t="array" ref="AB5198">_FV(Table1[[#This Row],[State]],"Country/region",TRUE)</f>
        <v>#VALUE!</v>
      </c>
    </row>
    <row r="5199" spans="1:28" x14ac:dyDescent="0.35">
      <c r="A5199" t="s">
        <v>2929</v>
      </c>
      <c r="B5199">
        <v>55</v>
      </c>
      <c r="C5199" t="s">
        <v>2930</v>
      </c>
      <c r="D5199" t="s">
        <v>38</v>
      </c>
      <c r="E5199">
        <f>YEAR(Table1[[#This Row],[Order Date]])</f>
        <v>2014</v>
      </c>
      <c r="F5199">
        <v>1</v>
      </c>
      <c r="G5199">
        <f>MONTH(Table1[[#This Row],[Order Date]])</f>
        <v>6</v>
      </c>
      <c r="H5199" s="1">
        <v>41803</v>
      </c>
      <c r="I5199">
        <v>30048</v>
      </c>
      <c r="J5199" t="s">
        <v>131</v>
      </c>
      <c r="K5199">
        <v>44</v>
      </c>
      <c r="L5199">
        <v>180.98</v>
      </c>
      <c r="M5199" s="2">
        <v>0.06</v>
      </c>
      <c r="N5199">
        <v>7765.13</v>
      </c>
      <c r="O5199">
        <v>55.24</v>
      </c>
      <c r="P5199">
        <v>433.63</v>
      </c>
      <c r="Q5199" s="2">
        <v>0.56999999999999995</v>
      </c>
      <c r="R5199" t="s">
        <v>29</v>
      </c>
      <c r="S5199" t="s">
        <v>49</v>
      </c>
      <c r="T5199" t="s">
        <v>2666</v>
      </c>
      <c r="U5199" t="s">
        <v>214</v>
      </c>
      <c r="V5199" t="s">
        <v>68</v>
      </c>
      <c r="W5199">
        <v>4229</v>
      </c>
      <c r="X5199" s="1">
        <v>41805</v>
      </c>
      <c r="Y5199" t="s">
        <v>53</v>
      </c>
      <c r="Z5199" t="e" vm="38">
        <v>#VALUE!</v>
      </c>
      <c r="AA5199">
        <v>46360</v>
      </c>
      <c r="AB5199" t="e" cm="1" vm="2">
        <f t="array" ref="AB5199">_FV(Table1[[#This Row],[State]],"Country/region",TRUE)</f>
        <v>#VALUE!</v>
      </c>
    </row>
    <row r="5200" spans="1:28" x14ac:dyDescent="0.35">
      <c r="A5200" t="s">
        <v>2583</v>
      </c>
      <c r="B5200">
        <v>55</v>
      </c>
      <c r="C5200" t="s">
        <v>3069</v>
      </c>
      <c r="D5200" t="s">
        <v>46</v>
      </c>
      <c r="E5200">
        <f>YEAR(Table1[[#This Row],[Order Date]])</f>
        <v>2014</v>
      </c>
      <c r="F5200">
        <v>1</v>
      </c>
      <c r="G5200">
        <f>MONTH(Table1[[#This Row],[Order Date]])</f>
        <v>6</v>
      </c>
      <c r="H5200" s="1">
        <v>41803</v>
      </c>
      <c r="I5200">
        <v>29249</v>
      </c>
      <c r="J5200" t="s">
        <v>47</v>
      </c>
      <c r="K5200">
        <v>12</v>
      </c>
      <c r="L5200">
        <v>276.2</v>
      </c>
      <c r="M5200" s="2">
        <v>0.1</v>
      </c>
      <c r="N5200">
        <v>3156.6</v>
      </c>
      <c r="O5200">
        <v>24.49</v>
      </c>
      <c r="P5200">
        <v>454.26</v>
      </c>
      <c r="Q5200" s="2"/>
      <c r="R5200" t="s">
        <v>48</v>
      </c>
      <c r="S5200" t="s">
        <v>40</v>
      </c>
      <c r="T5200" t="s">
        <v>1436</v>
      </c>
      <c r="U5200" t="s">
        <v>51</v>
      </c>
      <c r="V5200" t="s">
        <v>76</v>
      </c>
      <c r="W5200">
        <v>4109</v>
      </c>
      <c r="X5200" s="1">
        <v>41807</v>
      </c>
      <c r="Y5200" t="s">
        <v>34</v>
      </c>
      <c r="Z5200" t="e" vm="14">
        <v>#VALUE!</v>
      </c>
      <c r="AA5200">
        <v>32780</v>
      </c>
      <c r="AB5200" t="e" cm="1" vm="2">
        <f t="array" ref="AB5200">_FV(Table1[[#This Row],[State]],"Country/region",TRUE)</f>
        <v>#VALUE!</v>
      </c>
    </row>
    <row r="5201" spans="1:28" x14ac:dyDescent="0.35">
      <c r="A5201" t="s">
        <v>2583</v>
      </c>
      <c r="B5201">
        <v>55</v>
      </c>
      <c r="C5201" t="s">
        <v>3069</v>
      </c>
      <c r="D5201" t="s">
        <v>46</v>
      </c>
      <c r="E5201">
        <f>YEAR(Table1[[#This Row],[Order Date]])</f>
        <v>2014</v>
      </c>
      <c r="F5201">
        <v>1</v>
      </c>
      <c r="G5201">
        <f>MONTH(Table1[[#This Row],[Order Date]])</f>
        <v>6</v>
      </c>
      <c r="H5201" s="1">
        <v>41803</v>
      </c>
      <c r="I5201">
        <v>29249</v>
      </c>
      <c r="J5201" t="s">
        <v>47</v>
      </c>
      <c r="K5201">
        <v>47</v>
      </c>
      <c r="L5201">
        <v>6.35</v>
      </c>
      <c r="M5201" s="2">
        <v>0.05</v>
      </c>
      <c r="N5201">
        <v>302.69</v>
      </c>
      <c r="O5201">
        <v>1.02</v>
      </c>
      <c r="P5201">
        <v>125.65</v>
      </c>
      <c r="Q5201" s="2">
        <v>0.39</v>
      </c>
      <c r="R5201" t="s">
        <v>29</v>
      </c>
      <c r="S5201" t="s">
        <v>59</v>
      </c>
      <c r="T5201" t="s">
        <v>355</v>
      </c>
      <c r="U5201" t="s">
        <v>61</v>
      </c>
      <c r="V5201" t="s">
        <v>76</v>
      </c>
      <c r="W5201">
        <v>4110</v>
      </c>
      <c r="X5201" s="1">
        <v>41808</v>
      </c>
      <c r="Y5201" t="s">
        <v>42</v>
      </c>
      <c r="Z5201" t="e" vm="14">
        <v>#VALUE!</v>
      </c>
      <c r="AA5201">
        <v>32780</v>
      </c>
      <c r="AB5201" t="e" cm="1" vm="2">
        <f t="array" ref="AB5201">_FV(Table1[[#This Row],[State]],"Country/region",TRUE)</f>
        <v>#VALUE!</v>
      </c>
    </row>
    <row r="5202" spans="1:28" x14ac:dyDescent="0.35">
      <c r="A5202" t="s">
        <v>487</v>
      </c>
      <c r="B5202">
        <v>55</v>
      </c>
      <c r="C5202" t="s">
        <v>488</v>
      </c>
      <c r="D5202" t="s">
        <v>46</v>
      </c>
      <c r="E5202">
        <f>YEAR(Table1[[#This Row],[Order Date]])</f>
        <v>2014</v>
      </c>
      <c r="F5202">
        <v>1</v>
      </c>
      <c r="G5202">
        <f>MONTH(Table1[[#This Row],[Order Date]])</f>
        <v>6</v>
      </c>
      <c r="H5202" s="1">
        <v>41804</v>
      </c>
      <c r="I5202">
        <v>35875</v>
      </c>
      <c r="J5202" t="s">
        <v>28</v>
      </c>
      <c r="K5202">
        <v>31</v>
      </c>
      <c r="L5202">
        <v>10.98</v>
      </c>
      <c r="M5202" s="2">
        <v>0.06</v>
      </c>
      <c r="N5202">
        <v>348.92</v>
      </c>
      <c r="O5202">
        <v>3.37</v>
      </c>
      <c r="P5202">
        <v>28.47</v>
      </c>
      <c r="Q5202" s="2">
        <v>0.56999999999999995</v>
      </c>
      <c r="R5202" t="s">
        <v>29</v>
      </c>
      <c r="S5202" t="s">
        <v>139</v>
      </c>
      <c r="T5202" t="s">
        <v>1274</v>
      </c>
      <c r="U5202" t="s">
        <v>481</v>
      </c>
      <c r="V5202" t="s">
        <v>52</v>
      </c>
      <c r="W5202">
        <v>5032</v>
      </c>
      <c r="X5202" s="1">
        <v>41804</v>
      </c>
      <c r="Y5202" t="s">
        <v>34</v>
      </c>
      <c r="Z5202" t="e" vm="32">
        <v>#VALUE!</v>
      </c>
      <c r="AA5202">
        <v>80033</v>
      </c>
      <c r="AB5202" t="e" cm="1" vm="2">
        <f t="array" ref="AB5202">_FV(Table1[[#This Row],[State]],"Country/region",TRUE)</f>
        <v>#VALUE!</v>
      </c>
    </row>
    <row r="5203" spans="1:28" x14ac:dyDescent="0.35">
      <c r="A5203" t="s">
        <v>1264</v>
      </c>
      <c r="B5203">
        <v>55</v>
      </c>
      <c r="C5203" t="s">
        <v>3053</v>
      </c>
      <c r="D5203" t="s">
        <v>46</v>
      </c>
      <c r="E5203">
        <f>YEAR(Table1[[#This Row],[Order Date]])</f>
        <v>2014</v>
      </c>
      <c r="F5203">
        <v>1</v>
      </c>
      <c r="G5203">
        <f>MONTH(Table1[[#This Row],[Order Date]])</f>
        <v>6</v>
      </c>
      <c r="H5203" s="1">
        <v>41804</v>
      </c>
      <c r="I5203">
        <v>44292</v>
      </c>
      <c r="J5203" t="s">
        <v>39</v>
      </c>
      <c r="K5203">
        <v>1</v>
      </c>
      <c r="L5203">
        <v>5.18</v>
      </c>
      <c r="M5203" s="2">
        <v>0</v>
      </c>
      <c r="N5203">
        <v>10.48</v>
      </c>
      <c r="O5203">
        <v>2.04</v>
      </c>
      <c r="P5203">
        <v>-3.78</v>
      </c>
      <c r="Q5203" s="2">
        <v>0.36</v>
      </c>
      <c r="R5203" t="s">
        <v>29</v>
      </c>
      <c r="S5203" t="s">
        <v>59</v>
      </c>
      <c r="T5203" t="s">
        <v>1573</v>
      </c>
      <c r="U5203" t="s">
        <v>61</v>
      </c>
      <c r="V5203" t="s">
        <v>33</v>
      </c>
      <c r="W5203">
        <v>6256</v>
      </c>
      <c r="X5203" s="1">
        <v>41805</v>
      </c>
      <c r="Y5203" t="s">
        <v>42</v>
      </c>
      <c r="Z5203" t="e" vm="30">
        <v>#VALUE!</v>
      </c>
      <c r="AA5203">
        <v>2153</v>
      </c>
      <c r="AB5203" t="e" cm="1" vm="2">
        <f t="array" ref="AB5203">_FV(Table1[[#This Row],[State]],"Country/region",TRUE)</f>
        <v>#VALUE!</v>
      </c>
    </row>
    <row r="5204" spans="1:28" x14ac:dyDescent="0.35">
      <c r="A5204" t="s">
        <v>1786</v>
      </c>
      <c r="B5204">
        <v>55</v>
      </c>
      <c r="C5204" t="s">
        <v>1345</v>
      </c>
      <c r="D5204" t="s">
        <v>57</v>
      </c>
      <c r="E5204">
        <f>YEAR(Table1[[#This Row],[Order Date]])</f>
        <v>2014</v>
      </c>
      <c r="F5204">
        <v>1</v>
      </c>
      <c r="G5204">
        <f>MONTH(Table1[[#This Row],[Order Date]])</f>
        <v>6</v>
      </c>
      <c r="H5204" s="1">
        <v>41804</v>
      </c>
      <c r="I5204">
        <v>29506</v>
      </c>
      <c r="J5204" t="s">
        <v>58</v>
      </c>
      <c r="K5204">
        <v>8</v>
      </c>
      <c r="L5204">
        <v>1.88</v>
      </c>
      <c r="M5204" s="2">
        <v>0.05</v>
      </c>
      <c r="N5204">
        <v>16.350000000000001</v>
      </c>
      <c r="O5204">
        <v>1.49</v>
      </c>
      <c r="P5204">
        <v>-5.6234999999999999</v>
      </c>
      <c r="Q5204" s="2">
        <v>0.37</v>
      </c>
      <c r="R5204" t="s">
        <v>29</v>
      </c>
      <c r="S5204" t="s">
        <v>30</v>
      </c>
      <c r="T5204" t="s">
        <v>1294</v>
      </c>
      <c r="U5204" t="s">
        <v>67</v>
      </c>
      <c r="V5204" t="s">
        <v>33</v>
      </c>
      <c r="W5204">
        <v>4161</v>
      </c>
      <c r="X5204" s="1">
        <v>41805</v>
      </c>
      <c r="Y5204" t="s">
        <v>34</v>
      </c>
      <c r="Z5204" t="e" vm="3">
        <v>#VALUE!</v>
      </c>
      <c r="AA5204">
        <v>21220</v>
      </c>
      <c r="AB5204" t="e" cm="1" vm="2">
        <f t="array" ref="AB5204">_FV(Table1[[#This Row],[State]],"Country/region",TRUE)</f>
        <v>#VALUE!</v>
      </c>
    </row>
    <row r="5205" spans="1:28" x14ac:dyDescent="0.35">
      <c r="A5205" t="s">
        <v>1786</v>
      </c>
      <c r="B5205">
        <v>55</v>
      </c>
      <c r="C5205" t="s">
        <v>1345</v>
      </c>
      <c r="D5205" t="s">
        <v>57</v>
      </c>
      <c r="E5205">
        <f>YEAR(Table1[[#This Row],[Order Date]])</f>
        <v>2014</v>
      </c>
      <c r="F5205">
        <v>1</v>
      </c>
      <c r="G5205">
        <f>MONTH(Table1[[#This Row],[Order Date]])</f>
        <v>6</v>
      </c>
      <c r="H5205" s="1">
        <v>41804</v>
      </c>
      <c r="I5205">
        <v>29506</v>
      </c>
      <c r="J5205" t="s">
        <v>58</v>
      </c>
      <c r="K5205">
        <v>46</v>
      </c>
      <c r="L5205">
        <v>4.55</v>
      </c>
      <c r="M5205" s="2">
        <v>0.01</v>
      </c>
      <c r="N5205">
        <v>221.13</v>
      </c>
      <c r="O5205">
        <v>1.49</v>
      </c>
      <c r="P5205">
        <v>59.704000000000001</v>
      </c>
      <c r="Q5205" s="2">
        <v>0.35</v>
      </c>
      <c r="R5205" t="s">
        <v>29</v>
      </c>
      <c r="S5205" t="s">
        <v>30</v>
      </c>
      <c r="T5205" t="s">
        <v>1068</v>
      </c>
      <c r="U5205" t="s">
        <v>67</v>
      </c>
      <c r="V5205" t="s">
        <v>33</v>
      </c>
      <c r="W5205">
        <v>4160</v>
      </c>
      <c r="X5205" s="1">
        <v>41806</v>
      </c>
      <c r="Y5205" t="s">
        <v>34</v>
      </c>
      <c r="Z5205" t="e" vm="3">
        <v>#VALUE!</v>
      </c>
      <c r="AA5205">
        <v>21220</v>
      </c>
      <c r="AB5205" t="e" cm="1" vm="2">
        <f t="array" ref="AB5205">_FV(Table1[[#This Row],[State]],"Country/region",TRUE)</f>
        <v>#VALUE!</v>
      </c>
    </row>
    <row r="5206" spans="1:28" x14ac:dyDescent="0.35">
      <c r="A5206" t="s">
        <v>3246</v>
      </c>
      <c r="B5206">
        <v>55</v>
      </c>
      <c r="C5206" t="s">
        <v>2388</v>
      </c>
      <c r="D5206" t="s">
        <v>38</v>
      </c>
      <c r="E5206">
        <f>YEAR(Table1[[#This Row],[Order Date]])</f>
        <v>2014</v>
      </c>
      <c r="F5206">
        <v>1</v>
      </c>
      <c r="G5206">
        <f>MONTH(Table1[[#This Row],[Order Date]])</f>
        <v>6</v>
      </c>
      <c r="H5206" s="1">
        <v>41804</v>
      </c>
      <c r="I5206">
        <v>52642</v>
      </c>
      <c r="J5206" t="s">
        <v>47</v>
      </c>
      <c r="K5206">
        <v>9</v>
      </c>
      <c r="L5206">
        <v>70.98</v>
      </c>
      <c r="M5206" s="2">
        <v>0.01</v>
      </c>
      <c r="N5206">
        <v>742.84</v>
      </c>
      <c r="O5206">
        <v>59.81</v>
      </c>
      <c r="P5206">
        <v>-320.7</v>
      </c>
      <c r="Q5206" s="2">
        <v>0.6</v>
      </c>
      <c r="R5206" t="s">
        <v>48</v>
      </c>
      <c r="S5206" t="s">
        <v>49</v>
      </c>
      <c r="T5206" t="s">
        <v>2791</v>
      </c>
      <c r="U5206" t="s">
        <v>51</v>
      </c>
      <c r="V5206" t="s">
        <v>68</v>
      </c>
      <c r="W5206">
        <v>7384</v>
      </c>
      <c r="X5206" s="1">
        <v>41808</v>
      </c>
      <c r="Y5206" t="s">
        <v>53</v>
      </c>
      <c r="Z5206" t="e" vm="11">
        <v>#VALUE!</v>
      </c>
      <c r="AA5206">
        <v>76117</v>
      </c>
      <c r="AB5206" t="e" cm="1" vm="2">
        <f t="array" ref="AB5206">_FV(Table1[[#This Row],[State]],"Country/region",TRUE)</f>
        <v>#VALUE!</v>
      </c>
    </row>
    <row r="5207" spans="1:28" x14ac:dyDescent="0.35">
      <c r="A5207" t="s">
        <v>2241</v>
      </c>
      <c r="B5207">
        <v>55</v>
      </c>
      <c r="C5207" t="s">
        <v>2388</v>
      </c>
      <c r="D5207" t="s">
        <v>38</v>
      </c>
      <c r="E5207">
        <f>YEAR(Table1[[#This Row],[Order Date]])</f>
        <v>2014</v>
      </c>
      <c r="F5207">
        <v>1</v>
      </c>
      <c r="G5207">
        <f>MONTH(Table1[[#This Row],[Order Date]])</f>
        <v>6</v>
      </c>
      <c r="H5207" s="1">
        <v>41804</v>
      </c>
      <c r="I5207">
        <v>52642</v>
      </c>
      <c r="J5207" t="s">
        <v>47</v>
      </c>
      <c r="K5207">
        <v>15</v>
      </c>
      <c r="L5207">
        <v>55.98</v>
      </c>
      <c r="M5207" s="2">
        <v>0.09</v>
      </c>
      <c r="N5207">
        <v>764.13</v>
      </c>
      <c r="O5207">
        <v>4.8600000000000003</v>
      </c>
      <c r="P5207">
        <v>276.98</v>
      </c>
      <c r="Q5207" s="2">
        <v>0.36</v>
      </c>
      <c r="R5207" t="s">
        <v>29</v>
      </c>
      <c r="S5207" t="s">
        <v>30</v>
      </c>
      <c r="T5207" t="s">
        <v>1873</v>
      </c>
      <c r="U5207" t="s">
        <v>61</v>
      </c>
      <c r="V5207" t="s">
        <v>68</v>
      </c>
      <c r="W5207">
        <v>7386</v>
      </c>
      <c r="X5207" s="1">
        <v>41811</v>
      </c>
      <c r="Y5207" t="s">
        <v>34</v>
      </c>
      <c r="Z5207" t="e" vm="11">
        <v>#VALUE!</v>
      </c>
      <c r="AA5207">
        <v>76543</v>
      </c>
      <c r="AB5207" t="e" cm="1" vm="2">
        <f t="array" ref="AB5207">_FV(Table1[[#This Row],[State]],"Country/region",TRUE)</f>
        <v>#VALUE!</v>
      </c>
    </row>
    <row r="5208" spans="1:28" x14ac:dyDescent="0.35">
      <c r="A5208" t="s">
        <v>2546</v>
      </c>
      <c r="B5208">
        <v>55</v>
      </c>
      <c r="C5208" t="s">
        <v>2547</v>
      </c>
      <c r="D5208" t="s">
        <v>38</v>
      </c>
      <c r="E5208">
        <f>YEAR(Table1[[#This Row],[Order Date]])</f>
        <v>2014</v>
      </c>
      <c r="F5208">
        <v>1</v>
      </c>
      <c r="G5208">
        <f>MONTH(Table1[[#This Row],[Order Date]])</f>
        <v>6</v>
      </c>
      <c r="H5208" s="1">
        <v>41804</v>
      </c>
      <c r="I5208">
        <v>38693</v>
      </c>
      <c r="J5208" t="s">
        <v>47</v>
      </c>
      <c r="K5208">
        <v>3</v>
      </c>
      <c r="L5208">
        <v>699.99</v>
      </c>
      <c r="M5208" s="2">
        <v>0.02</v>
      </c>
      <c r="N5208">
        <v>2222.61</v>
      </c>
      <c r="O5208">
        <v>24.49</v>
      </c>
      <c r="P5208">
        <v>196.08</v>
      </c>
      <c r="Q5208" s="2">
        <v>0.41</v>
      </c>
      <c r="R5208" t="s">
        <v>96</v>
      </c>
      <c r="S5208" t="s">
        <v>40</v>
      </c>
      <c r="T5208" t="s">
        <v>191</v>
      </c>
      <c r="U5208" t="s">
        <v>192</v>
      </c>
      <c r="V5208" t="s">
        <v>68</v>
      </c>
      <c r="W5208">
        <v>5450</v>
      </c>
      <c r="X5208" s="1">
        <v>41811</v>
      </c>
      <c r="Y5208" t="s">
        <v>34</v>
      </c>
      <c r="Z5208" t="e" vm="28">
        <v>#VALUE!</v>
      </c>
      <c r="AA5208">
        <v>63129</v>
      </c>
      <c r="AB5208" t="e" cm="1" vm="2">
        <f t="array" ref="AB5208">_FV(Table1[[#This Row],[State]],"Country/region",TRUE)</f>
        <v>#VALUE!</v>
      </c>
    </row>
    <row r="5209" spans="1:28" x14ac:dyDescent="0.35">
      <c r="A5209" t="s">
        <v>2241</v>
      </c>
      <c r="B5209">
        <v>55</v>
      </c>
      <c r="C5209" t="s">
        <v>2388</v>
      </c>
      <c r="D5209" t="s">
        <v>38</v>
      </c>
      <c r="E5209">
        <f>YEAR(Table1[[#This Row],[Order Date]])</f>
        <v>2014</v>
      </c>
      <c r="F5209">
        <v>1</v>
      </c>
      <c r="G5209">
        <f>MONTH(Table1[[#This Row],[Order Date]])</f>
        <v>6</v>
      </c>
      <c r="H5209" s="1">
        <v>41804</v>
      </c>
      <c r="I5209">
        <v>52642</v>
      </c>
      <c r="J5209" t="s">
        <v>47</v>
      </c>
      <c r="K5209">
        <v>14</v>
      </c>
      <c r="L5209">
        <v>152.47999999999999</v>
      </c>
      <c r="M5209" s="2">
        <v>0.03</v>
      </c>
      <c r="N5209">
        <v>2070.6799999999998</v>
      </c>
      <c r="O5209">
        <v>4</v>
      </c>
      <c r="P5209">
        <v>-281.67</v>
      </c>
      <c r="Q5209" s="2">
        <v>0.79</v>
      </c>
      <c r="R5209" t="s">
        <v>96</v>
      </c>
      <c r="S5209" t="s">
        <v>30</v>
      </c>
      <c r="T5209" t="s">
        <v>1057</v>
      </c>
      <c r="U5209" t="s">
        <v>102</v>
      </c>
      <c r="V5209" t="s">
        <v>68</v>
      </c>
      <c r="W5209">
        <v>7385</v>
      </c>
      <c r="X5209" s="1">
        <v>41811</v>
      </c>
      <c r="Y5209" t="s">
        <v>34</v>
      </c>
      <c r="Z5209" t="e" vm="11">
        <v>#VALUE!</v>
      </c>
      <c r="AA5209">
        <v>76543</v>
      </c>
      <c r="AB5209" t="e" cm="1" vm="2">
        <f t="array" ref="AB5209">_FV(Table1[[#This Row],[State]],"Country/region",TRUE)</f>
        <v>#VALUE!</v>
      </c>
    </row>
    <row r="5210" spans="1:28" x14ac:dyDescent="0.35">
      <c r="A5210" t="s">
        <v>2938</v>
      </c>
      <c r="B5210">
        <v>55</v>
      </c>
      <c r="C5210" t="s">
        <v>2939</v>
      </c>
      <c r="D5210" t="s">
        <v>46</v>
      </c>
      <c r="E5210">
        <f>YEAR(Table1[[#This Row],[Order Date]])</f>
        <v>2014</v>
      </c>
      <c r="F5210">
        <v>1</v>
      </c>
      <c r="G5210">
        <f>MONTH(Table1[[#This Row],[Order Date]])</f>
        <v>6</v>
      </c>
      <c r="H5210" s="1">
        <v>41805</v>
      </c>
      <c r="I5210">
        <v>49762</v>
      </c>
      <c r="J5210" t="s">
        <v>28</v>
      </c>
      <c r="K5210">
        <v>35</v>
      </c>
      <c r="L5210">
        <v>2.94</v>
      </c>
      <c r="M5210" s="2">
        <v>0.09</v>
      </c>
      <c r="N5210">
        <v>99.13</v>
      </c>
      <c r="O5210">
        <v>0.81</v>
      </c>
      <c r="P5210">
        <v>23.74</v>
      </c>
      <c r="Q5210" s="2">
        <v>0.4</v>
      </c>
      <c r="R5210" t="s">
        <v>29</v>
      </c>
      <c r="S5210" t="s">
        <v>59</v>
      </c>
      <c r="T5210" t="s">
        <v>2349</v>
      </c>
      <c r="U5210" t="s">
        <v>88</v>
      </c>
      <c r="V5210" t="s">
        <v>33</v>
      </c>
      <c r="W5210">
        <v>6959</v>
      </c>
      <c r="X5210" s="1">
        <v>41807</v>
      </c>
      <c r="Y5210" t="s">
        <v>34</v>
      </c>
      <c r="Z5210" t="e" vm="15">
        <v>#VALUE!</v>
      </c>
      <c r="AA5210">
        <v>11554</v>
      </c>
      <c r="AB5210" t="e" cm="1" vm="2">
        <f t="array" ref="AB5210">_FV(Table1[[#This Row],[State]],"Country/region",TRUE)</f>
        <v>#VALUE!</v>
      </c>
    </row>
    <row r="5211" spans="1:28" x14ac:dyDescent="0.35">
      <c r="A5211" t="s">
        <v>1041</v>
      </c>
      <c r="B5211">
        <v>55</v>
      </c>
      <c r="C5211" t="s">
        <v>1042</v>
      </c>
      <c r="D5211" t="s">
        <v>38</v>
      </c>
      <c r="E5211">
        <f>YEAR(Table1[[#This Row],[Order Date]])</f>
        <v>2014</v>
      </c>
      <c r="F5211">
        <v>1</v>
      </c>
      <c r="G5211">
        <f>MONTH(Table1[[#This Row],[Order Date]])</f>
        <v>6</v>
      </c>
      <c r="H5211" s="1">
        <v>41805</v>
      </c>
      <c r="I5211">
        <v>11910</v>
      </c>
      <c r="J5211" t="s">
        <v>28</v>
      </c>
      <c r="K5211">
        <v>21</v>
      </c>
      <c r="L5211">
        <v>1.98</v>
      </c>
      <c r="M5211" s="2">
        <v>0.01</v>
      </c>
      <c r="N5211">
        <v>49.23</v>
      </c>
      <c r="O5211">
        <v>4.7699999999999996</v>
      </c>
      <c r="P5211">
        <v>-77.705500000000001</v>
      </c>
      <c r="Q5211" s="2">
        <v>0.4</v>
      </c>
      <c r="R5211" t="s">
        <v>29</v>
      </c>
      <c r="S5211" t="s">
        <v>30</v>
      </c>
      <c r="T5211" t="s">
        <v>190</v>
      </c>
      <c r="U5211" t="s">
        <v>67</v>
      </c>
      <c r="V5211" t="s">
        <v>52</v>
      </c>
      <c r="W5211">
        <v>1653</v>
      </c>
      <c r="X5211" s="1">
        <v>41807</v>
      </c>
      <c r="Y5211" t="s">
        <v>34</v>
      </c>
      <c r="Z5211" t="e" vm="23">
        <v>#VALUE!</v>
      </c>
      <c r="AA5211">
        <v>98408</v>
      </c>
      <c r="AB5211" t="e" cm="1" vm="2">
        <f t="array" ref="AB5211">_FV(Table1[[#This Row],[State]],"Country/region",TRUE)</f>
        <v>#VALUE!</v>
      </c>
    </row>
    <row r="5212" spans="1:28" x14ac:dyDescent="0.35">
      <c r="A5212" t="s">
        <v>2562</v>
      </c>
      <c r="B5212">
        <v>56</v>
      </c>
      <c r="C5212" t="s">
        <v>2554</v>
      </c>
      <c r="D5212" t="s">
        <v>38</v>
      </c>
      <c r="E5212">
        <f>YEAR(Table1[[#This Row],[Order Date]])</f>
        <v>2014</v>
      </c>
      <c r="F5212">
        <v>1</v>
      </c>
      <c r="G5212">
        <f>MONTH(Table1[[#This Row],[Order Date]])</f>
        <v>6</v>
      </c>
      <c r="H5212" s="1">
        <v>41806</v>
      </c>
      <c r="I5212">
        <v>12579</v>
      </c>
      <c r="J5212" t="s">
        <v>39</v>
      </c>
      <c r="K5212">
        <v>5</v>
      </c>
      <c r="L5212">
        <v>15.04</v>
      </c>
      <c r="M5212" s="2">
        <v>0.1</v>
      </c>
      <c r="N5212">
        <v>70.33</v>
      </c>
      <c r="O5212">
        <v>1.97</v>
      </c>
      <c r="P5212">
        <v>1.07</v>
      </c>
      <c r="Q5212" s="2">
        <v>0.39</v>
      </c>
      <c r="R5212" t="s">
        <v>29</v>
      </c>
      <c r="S5212" t="s">
        <v>59</v>
      </c>
      <c r="T5212" t="s">
        <v>60</v>
      </c>
      <c r="U5212" t="s">
        <v>61</v>
      </c>
      <c r="V5212" t="s">
        <v>68</v>
      </c>
      <c r="W5212">
        <v>1753</v>
      </c>
      <c r="X5212" s="1">
        <v>41806</v>
      </c>
      <c r="Y5212" t="s">
        <v>34</v>
      </c>
      <c r="Z5212" t="e" vm="26">
        <v>#VALUE!</v>
      </c>
      <c r="AA5212">
        <v>48141</v>
      </c>
      <c r="AB5212" t="e" cm="1" vm="2">
        <f t="array" ref="AB5212">_FV(Table1[[#This Row],[State]],"Country/region",TRUE)</f>
        <v>#VALUE!</v>
      </c>
    </row>
    <row r="5213" spans="1:28" x14ac:dyDescent="0.35">
      <c r="A5213" t="s">
        <v>3153</v>
      </c>
      <c r="B5213">
        <v>56</v>
      </c>
      <c r="C5213" t="s">
        <v>2563</v>
      </c>
      <c r="D5213" t="s">
        <v>38</v>
      </c>
      <c r="E5213">
        <f>YEAR(Table1[[#This Row],[Order Date]])</f>
        <v>2014</v>
      </c>
      <c r="F5213">
        <v>1</v>
      </c>
      <c r="G5213">
        <f>MONTH(Table1[[#This Row],[Order Date]])</f>
        <v>6</v>
      </c>
      <c r="H5213" s="1">
        <v>41806</v>
      </c>
      <c r="I5213">
        <v>36704</v>
      </c>
      <c r="J5213" t="s">
        <v>28</v>
      </c>
      <c r="K5213">
        <v>43</v>
      </c>
      <c r="L5213">
        <v>3.14</v>
      </c>
      <c r="M5213" s="2">
        <v>7.0000000000000007E-2</v>
      </c>
      <c r="N5213">
        <v>134.33000000000001</v>
      </c>
      <c r="O5213">
        <v>1.1399999999999999</v>
      </c>
      <c r="P5213">
        <v>25.02</v>
      </c>
      <c r="Q5213" s="2">
        <v>0.4</v>
      </c>
      <c r="R5213" t="s">
        <v>29</v>
      </c>
      <c r="S5213" t="s">
        <v>59</v>
      </c>
      <c r="T5213" t="s">
        <v>2948</v>
      </c>
      <c r="U5213" t="s">
        <v>61</v>
      </c>
      <c r="V5213" t="s">
        <v>52</v>
      </c>
      <c r="W5213">
        <v>5149</v>
      </c>
      <c r="X5213" s="1">
        <v>41807</v>
      </c>
      <c r="Y5213" t="s">
        <v>42</v>
      </c>
      <c r="Z5213" t="e" vm="7">
        <v>#VALUE!</v>
      </c>
      <c r="AA5213">
        <v>84047</v>
      </c>
      <c r="AB5213" t="e" cm="1" vm="2">
        <f t="array" ref="AB5213">_FV(Table1[[#This Row],[State]],"Country/region",TRUE)</f>
        <v>#VALUE!</v>
      </c>
    </row>
    <row r="5214" spans="1:28" x14ac:dyDescent="0.35">
      <c r="A5214" t="s">
        <v>2005</v>
      </c>
      <c r="B5214">
        <v>56</v>
      </c>
      <c r="C5214" t="s">
        <v>1868</v>
      </c>
      <c r="D5214" t="s">
        <v>38</v>
      </c>
      <c r="E5214">
        <f>YEAR(Table1[[#This Row],[Order Date]])</f>
        <v>2014</v>
      </c>
      <c r="F5214">
        <v>1</v>
      </c>
      <c r="G5214">
        <f>MONTH(Table1[[#This Row],[Order Date]])</f>
        <v>6</v>
      </c>
      <c r="H5214" s="1">
        <v>41806</v>
      </c>
      <c r="I5214">
        <v>26050</v>
      </c>
      <c r="J5214" t="s">
        <v>28</v>
      </c>
      <c r="K5214">
        <v>44</v>
      </c>
      <c r="L5214">
        <v>8.74</v>
      </c>
      <c r="M5214" s="2">
        <v>0.09</v>
      </c>
      <c r="N5214">
        <v>365.24</v>
      </c>
      <c r="O5214">
        <v>8.2899999999999991</v>
      </c>
      <c r="P5214">
        <v>-163.13</v>
      </c>
      <c r="Q5214" s="2">
        <v>0.38</v>
      </c>
      <c r="R5214" t="s">
        <v>29</v>
      </c>
      <c r="S5214" t="s">
        <v>30</v>
      </c>
      <c r="T5214" t="s">
        <v>307</v>
      </c>
      <c r="U5214" t="s">
        <v>267</v>
      </c>
      <c r="V5214" t="s">
        <v>68</v>
      </c>
      <c r="W5214">
        <v>3642</v>
      </c>
      <c r="X5214" s="1">
        <v>41807</v>
      </c>
      <c r="Y5214" t="s">
        <v>34</v>
      </c>
      <c r="Z5214" t="e" vm="11">
        <v>#VALUE!</v>
      </c>
      <c r="AA5214">
        <v>77901</v>
      </c>
      <c r="AB5214" t="e" cm="1" vm="2">
        <f t="array" ref="AB5214">_FV(Table1[[#This Row],[State]],"Country/region",TRUE)</f>
        <v>#VALUE!</v>
      </c>
    </row>
    <row r="5215" spans="1:28" x14ac:dyDescent="0.35">
      <c r="A5215" t="s">
        <v>834</v>
      </c>
      <c r="B5215">
        <v>56</v>
      </c>
      <c r="C5215" t="s">
        <v>835</v>
      </c>
      <c r="D5215" t="s">
        <v>38</v>
      </c>
      <c r="E5215">
        <f>YEAR(Table1[[#This Row],[Order Date]])</f>
        <v>2014</v>
      </c>
      <c r="F5215">
        <v>1</v>
      </c>
      <c r="G5215">
        <f>MONTH(Table1[[#This Row],[Order Date]])</f>
        <v>6</v>
      </c>
      <c r="H5215" s="1">
        <v>41806</v>
      </c>
      <c r="I5215">
        <v>771</v>
      </c>
      <c r="J5215" t="s">
        <v>58</v>
      </c>
      <c r="K5215">
        <v>18</v>
      </c>
      <c r="L5215">
        <v>4.9800000000000004</v>
      </c>
      <c r="M5215" s="2">
        <v>0.08</v>
      </c>
      <c r="N5215">
        <v>88.84</v>
      </c>
      <c r="O5215">
        <v>4.72</v>
      </c>
      <c r="P5215">
        <v>-38.35</v>
      </c>
      <c r="Q5215" s="2">
        <v>0.36</v>
      </c>
      <c r="R5215" t="s">
        <v>29</v>
      </c>
      <c r="S5215" t="s">
        <v>30</v>
      </c>
      <c r="T5215" t="s">
        <v>1502</v>
      </c>
      <c r="U5215" t="s">
        <v>61</v>
      </c>
      <c r="V5215" t="s">
        <v>76</v>
      </c>
      <c r="W5215">
        <v>116</v>
      </c>
      <c r="X5215" s="1">
        <v>41807</v>
      </c>
      <c r="Y5215" t="s">
        <v>34</v>
      </c>
      <c r="Z5215" t="e" vm="29">
        <v>#VALUE!</v>
      </c>
      <c r="AA5215">
        <v>42420</v>
      </c>
      <c r="AB5215" t="e" cm="1" vm="2">
        <f t="array" ref="AB5215">_FV(Table1[[#This Row],[State]],"Country/region",TRUE)</f>
        <v>#VALUE!</v>
      </c>
    </row>
    <row r="5216" spans="1:28" x14ac:dyDescent="0.35">
      <c r="A5216" t="s">
        <v>3153</v>
      </c>
      <c r="B5216">
        <v>56</v>
      </c>
      <c r="C5216" t="s">
        <v>2563</v>
      </c>
      <c r="D5216" t="s">
        <v>38</v>
      </c>
      <c r="E5216">
        <f>YEAR(Table1[[#This Row],[Order Date]])</f>
        <v>2014</v>
      </c>
      <c r="F5216">
        <v>1</v>
      </c>
      <c r="G5216">
        <f>MONTH(Table1[[#This Row],[Order Date]])</f>
        <v>6</v>
      </c>
      <c r="H5216" s="1">
        <v>41806</v>
      </c>
      <c r="I5216">
        <v>36704</v>
      </c>
      <c r="J5216" t="s">
        <v>28</v>
      </c>
      <c r="K5216">
        <v>19</v>
      </c>
      <c r="L5216">
        <v>3.57</v>
      </c>
      <c r="M5216" s="2">
        <v>0.08</v>
      </c>
      <c r="N5216">
        <v>70.319999999999993</v>
      </c>
      <c r="O5216">
        <v>4.17</v>
      </c>
      <c r="P5216">
        <v>-56.07</v>
      </c>
      <c r="Q5216" s="2">
        <v>0.59</v>
      </c>
      <c r="R5216" t="s">
        <v>29</v>
      </c>
      <c r="S5216" t="s">
        <v>139</v>
      </c>
      <c r="T5216" t="s">
        <v>1830</v>
      </c>
      <c r="U5216" t="s">
        <v>88</v>
      </c>
      <c r="V5216" t="s">
        <v>52</v>
      </c>
      <c r="W5216">
        <v>5150</v>
      </c>
      <c r="X5216" s="1">
        <v>41808</v>
      </c>
      <c r="Y5216" t="s">
        <v>34</v>
      </c>
      <c r="Z5216" t="e" vm="7">
        <v>#VALUE!</v>
      </c>
      <c r="AA5216">
        <v>84047</v>
      </c>
      <c r="AB5216" t="e" cm="1" vm="2">
        <f t="array" ref="AB5216">_FV(Table1[[#This Row],[State]],"Country/region",TRUE)</f>
        <v>#VALUE!</v>
      </c>
    </row>
    <row r="5217" spans="1:28" x14ac:dyDescent="0.35">
      <c r="A5217" t="s">
        <v>3384</v>
      </c>
      <c r="B5217">
        <v>56</v>
      </c>
      <c r="C5217" t="s">
        <v>3263</v>
      </c>
      <c r="D5217" t="s">
        <v>38</v>
      </c>
      <c r="E5217">
        <f>YEAR(Table1[[#This Row],[Order Date]])</f>
        <v>2014</v>
      </c>
      <c r="F5217">
        <v>1</v>
      </c>
      <c r="G5217">
        <f>MONTH(Table1[[#This Row],[Order Date]])</f>
        <v>6</v>
      </c>
      <c r="H5217" s="1">
        <v>41806</v>
      </c>
      <c r="I5217">
        <v>9472</v>
      </c>
      <c r="J5217" t="s">
        <v>58</v>
      </c>
      <c r="K5217">
        <v>17</v>
      </c>
      <c r="L5217">
        <v>3.15</v>
      </c>
      <c r="M5217" s="2">
        <v>0.05</v>
      </c>
      <c r="N5217">
        <v>53.91</v>
      </c>
      <c r="O5217">
        <v>0.49</v>
      </c>
      <c r="P5217">
        <v>19.47</v>
      </c>
      <c r="Q5217" s="2">
        <v>0.37</v>
      </c>
      <c r="R5217" t="s">
        <v>29</v>
      </c>
      <c r="S5217" t="s">
        <v>30</v>
      </c>
      <c r="T5217" t="s">
        <v>1611</v>
      </c>
      <c r="U5217" t="s">
        <v>210</v>
      </c>
      <c r="V5217" t="s">
        <v>33</v>
      </c>
      <c r="W5217">
        <v>1289</v>
      </c>
      <c r="X5217" s="1">
        <v>41809</v>
      </c>
      <c r="Y5217" t="s">
        <v>34</v>
      </c>
      <c r="Z5217" t="e" vm="3">
        <v>#VALUE!</v>
      </c>
      <c r="AA5217">
        <v>21146</v>
      </c>
      <c r="AB5217" t="e" cm="1" vm="2">
        <f t="array" ref="AB5217">_FV(Table1[[#This Row],[State]],"Country/region",TRUE)</f>
        <v>#VALUE!</v>
      </c>
    </row>
    <row r="5218" spans="1:28" x14ac:dyDescent="0.35">
      <c r="A5218" t="s">
        <v>1840</v>
      </c>
      <c r="B5218">
        <v>56</v>
      </c>
      <c r="C5218" t="s">
        <v>3313</v>
      </c>
      <c r="D5218" t="s">
        <v>46</v>
      </c>
      <c r="E5218">
        <f>YEAR(Table1[[#This Row],[Order Date]])</f>
        <v>2014</v>
      </c>
      <c r="F5218">
        <v>1</v>
      </c>
      <c r="G5218">
        <f>MONTH(Table1[[#This Row],[Order Date]])</f>
        <v>6</v>
      </c>
      <c r="H5218" s="1">
        <v>41806</v>
      </c>
      <c r="I5218">
        <v>3554</v>
      </c>
      <c r="J5218" t="s">
        <v>47</v>
      </c>
      <c r="K5218">
        <v>25</v>
      </c>
      <c r="L5218">
        <v>12.28</v>
      </c>
      <c r="M5218" s="2">
        <v>0.08</v>
      </c>
      <c r="N5218">
        <v>288.91000000000003</v>
      </c>
      <c r="O5218">
        <v>6.47</v>
      </c>
      <c r="P5218">
        <v>-14.06</v>
      </c>
      <c r="Q5218" s="2">
        <v>0.38</v>
      </c>
      <c r="R5218" t="s">
        <v>29</v>
      </c>
      <c r="S5218" t="s">
        <v>30</v>
      </c>
      <c r="T5218" t="s">
        <v>2480</v>
      </c>
      <c r="U5218" t="s">
        <v>61</v>
      </c>
      <c r="V5218" t="s">
        <v>76</v>
      </c>
      <c r="W5218">
        <v>517</v>
      </c>
      <c r="X5218" s="1">
        <v>41815</v>
      </c>
      <c r="Y5218" t="s">
        <v>34</v>
      </c>
      <c r="Z5218" t="e" vm="44">
        <v>#VALUE!</v>
      </c>
      <c r="AA5218">
        <v>30269</v>
      </c>
      <c r="AB5218" t="e" cm="1" vm="2">
        <f t="array" ref="AB5218">_FV(Table1[[#This Row],[State]],"Country/region",TRUE)</f>
        <v>#VALUE!</v>
      </c>
    </row>
    <row r="5219" spans="1:28" x14ac:dyDescent="0.35">
      <c r="A5219" t="s">
        <v>2909</v>
      </c>
      <c r="B5219">
        <v>56</v>
      </c>
      <c r="C5219" t="s">
        <v>1580</v>
      </c>
      <c r="D5219" t="s">
        <v>46</v>
      </c>
      <c r="E5219">
        <f>YEAR(Table1[[#This Row],[Order Date]])</f>
        <v>2014</v>
      </c>
      <c r="F5219">
        <v>1</v>
      </c>
      <c r="G5219">
        <f>MONTH(Table1[[#This Row],[Order Date]])</f>
        <v>6</v>
      </c>
      <c r="H5219" s="1">
        <v>41807</v>
      </c>
      <c r="I5219">
        <v>36994</v>
      </c>
      <c r="J5219" t="s">
        <v>58</v>
      </c>
      <c r="K5219">
        <v>40</v>
      </c>
      <c r="L5219">
        <v>130.97999999999999</v>
      </c>
      <c r="M5219" s="2">
        <v>0.03</v>
      </c>
      <c r="N5219">
        <v>5264.48</v>
      </c>
      <c r="O5219">
        <v>30</v>
      </c>
      <c r="P5219">
        <v>-284.06</v>
      </c>
      <c r="Q5219" s="2">
        <v>0.78</v>
      </c>
      <c r="R5219" t="s">
        <v>48</v>
      </c>
      <c r="S5219" t="s">
        <v>49</v>
      </c>
      <c r="T5219" t="s">
        <v>1318</v>
      </c>
      <c r="U5219" t="s">
        <v>51</v>
      </c>
      <c r="V5219" t="s">
        <v>52</v>
      </c>
      <c r="W5219">
        <v>5204</v>
      </c>
      <c r="X5219" s="1">
        <v>41807</v>
      </c>
      <c r="Y5219" t="s">
        <v>53</v>
      </c>
      <c r="Z5219" t="e" vm="39">
        <v>#VALUE!</v>
      </c>
      <c r="AA5219">
        <v>87124</v>
      </c>
      <c r="AB5219" t="e" cm="1" vm="2">
        <f t="array" ref="AB5219">_FV(Table1[[#This Row],[State]],"Country/region",TRUE)</f>
        <v>#VALUE!</v>
      </c>
    </row>
    <row r="5220" spans="1:28" x14ac:dyDescent="0.35">
      <c r="A5220" t="s">
        <v>3131</v>
      </c>
      <c r="B5220">
        <v>56</v>
      </c>
      <c r="C5220" t="s">
        <v>2709</v>
      </c>
      <c r="D5220" t="s">
        <v>46</v>
      </c>
      <c r="E5220">
        <f>YEAR(Table1[[#This Row],[Order Date]])</f>
        <v>2014</v>
      </c>
      <c r="F5220">
        <v>1</v>
      </c>
      <c r="G5220">
        <f>MONTH(Table1[[#This Row],[Order Date]])</f>
        <v>6</v>
      </c>
      <c r="H5220" s="1">
        <v>41807</v>
      </c>
      <c r="I5220">
        <v>613</v>
      </c>
      <c r="J5220" t="s">
        <v>28</v>
      </c>
      <c r="K5220">
        <v>12</v>
      </c>
      <c r="L5220">
        <v>7.3</v>
      </c>
      <c r="M5220" s="2">
        <v>0.03</v>
      </c>
      <c r="N5220">
        <v>93.54</v>
      </c>
      <c r="O5220">
        <v>7.72</v>
      </c>
      <c r="P5220">
        <v>-54.038499999999999</v>
      </c>
      <c r="Q5220" s="2">
        <v>0.38</v>
      </c>
      <c r="R5220" t="s">
        <v>29</v>
      </c>
      <c r="S5220" t="s">
        <v>30</v>
      </c>
      <c r="T5220" t="s">
        <v>2233</v>
      </c>
      <c r="U5220" t="s">
        <v>67</v>
      </c>
      <c r="V5220" t="s">
        <v>68</v>
      </c>
      <c r="W5220">
        <v>97</v>
      </c>
      <c r="X5220" s="1">
        <v>41807</v>
      </c>
      <c r="Y5220" t="s">
        <v>34</v>
      </c>
      <c r="Z5220" t="e" vm="16">
        <v>#VALUE!</v>
      </c>
      <c r="AA5220">
        <v>60087</v>
      </c>
      <c r="AB5220" t="e" cm="1" vm="2">
        <f t="array" ref="AB5220">_FV(Table1[[#This Row],[State]],"Country/region",TRUE)</f>
        <v>#VALUE!</v>
      </c>
    </row>
    <row r="5221" spans="1:28" x14ac:dyDescent="0.35">
      <c r="A5221" t="s">
        <v>2620</v>
      </c>
      <c r="B5221">
        <v>56</v>
      </c>
      <c r="C5221" t="s">
        <v>1051</v>
      </c>
      <c r="D5221" t="s">
        <v>57</v>
      </c>
      <c r="E5221">
        <f>YEAR(Table1[[#This Row],[Order Date]])</f>
        <v>2014</v>
      </c>
      <c r="F5221">
        <v>1</v>
      </c>
      <c r="G5221">
        <f>MONTH(Table1[[#This Row],[Order Date]])</f>
        <v>6</v>
      </c>
      <c r="H5221" s="1">
        <v>41807</v>
      </c>
      <c r="I5221">
        <v>18340</v>
      </c>
      <c r="J5221" t="s">
        <v>131</v>
      </c>
      <c r="K5221">
        <v>20</v>
      </c>
      <c r="L5221">
        <v>7.28</v>
      </c>
      <c r="M5221" s="2">
        <v>0.1</v>
      </c>
      <c r="N5221">
        <v>148.65</v>
      </c>
      <c r="O5221">
        <v>11.15</v>
      </c>
      <c r="P5221">
        <v>-142.78</v>
      </c>
      <c r="Q5221" s="2">
        <v>0.37</v>
      </c>
      <c r="R5221" t="s">
        <v>29</v>
      </c>
      <c r="S5221" t="s">
        <v>30</v>
      </c>
      <c r="T5221" t="s">
        <v>598</v>
      </c>
      <c r="U5221" t="s">
        <v>61</v>
      </c>
      <c r="V5221" t="s">
        <v>76</v>
      </c>
      <c r="W5221">
        <v>2524</v>
      </c>
      <c r="X5221" s="1">
        <v>41808</v>
      </c>
      <c r="Y5221" t="s">
        <v>42</v>
      </c>
      <c r="Z5221" t="e" vm="34">
        <v>#VALUE!</v>
      </c>
      <c r="AA5221">
        <v>39530</v>
      </c>
      <c r="AB5221" t="e" cm="1" vm="2">
        <f t="array" ref="AB5221">_FV(Table1[[#This Row],[State]],"Country/region",TRUE)</f>
        <v>#VALUE!</v>
      </c>
    </row>
    <row r="5222" spans="1:28" x14ac:dyDescent="0.35">
      <c r="A5222" t="s">
        <v>1006</v>
      </c>
      <c r="B5222">
        <v>56</v>
      </c>
      <c r="C5222" t="s">
        <v>1051</v>
      </c>
      <c r="D5222" t="s">
        <v>57</v>
      </c>
      <c r="E5222">
        <f>YEAR(Table1[[#This Row],[Order Date]])</f>
        <v>2014</v>
      </c>
      <c r="F5222">
        <v>1</v>
      </c>
      <c r="G5222">
        <f>MONTH(Table1[[#This Row],[Order Date]])</f>
        <v>6</v>
      </c>
      <c r="H5222" s="1">
        <v>41807</v>
      </c>
      <c r="I5222">
        <v>18340</v>
      </c>
      <c r="J5222" t="s">
        <v>131</v>
      </c>
      <c r="K5222">
        <v>28</v>
      </c>
      <c r="L5222">
        <v>6.48</v>
      </c>
      <c r="M5222" s="2">
        <v>0.01</v>
      </c>
      <c r="N5222">
        <v>198.21</v>
      </c>
      <c r="O5222">
        <v>10.050000000000001</v>
      </c>
      <c r="P5222">
        <v>-163.28</v>
      </c>
      <c r="Q5222" s="2">
        <v>0.37</v>
      </c>
      <c r="R5222" t="s">
        <v>29</v>
      </c>
      <c r="S5222" t="s">
        <v>30</v>
      </c>
      <c r="T5222" t="s">
        <v>724</v>
      </c>
      <c r="U5222" t="s">
        <v>61</v>
      </c>
      <c r="V5222" t="s">
        <v>76</v>
      </c>
      <c r="W5222">
        <v>2525</v>
      </c>
      <c r="X5222" s="1">
        <v>41808</v>
      </c>
      <c r="Y5222" t="s">
        <v>42</v>
      </c>
      <c r="Z5222" t="e" vm="34">
        <v>#VALUE!</v>
      </c>
      <c r="AA5222">
        <v>39056</v>
      </c>
      <c r="AB5222" t="e" cm="1" vm="2">
        <f t="array" ref="AB5222">_FV(Table1[[#This Row],[State]],"Country/region",TRUE)</f>
        <v>#VALUE!</v>
      </c>
    </row>
    <row r="5223" spans="1:28" x14ac:dyDescent="0.35">
      <c r="A5223" t="s">
        <v>3131</v>
      </c>
      <c r="B5223">
        <v>56</v>
      </c>
      <c r="C5223" t="s">
        <v>2709</v>
      </c>
      <c r="D5223" t="s">
        <v>46</v>
      </c>
      <c r="E5223">
        <f>YEAR(Table1[[#This Row],[Order Date]])</f>
        <v>2014</v>
      </c>
      <c r="F5223">
        <v>1</v>
      </c>
      <c r="G5223">
        <f>MONTH(Table1[[#This Row],[Order Date]])</f>
        <v>6</v>
      </c>
      <c r="H5223" s="1">
        <v>41807</v>
      </c>
      <c r="I5223">
        <v>613</v>
      </c>
      <c r="J5223" t="s">
        <v>28</v>
      </c>
      <c r="K5223">
        <v>22</v>
      </c>
      <c r="L5223">
        <v>42.76</v>
      </c>
      <c r="M5223" s="2">
        <v>0.09</v>
      </c>
      <c r="N5223">
        <v>905.08</v>
      </c>
      <c r="O5223">
        <v>6.22</v>
      </c>
      <c r="P5223">
        <v>127.7</v>
      </c>
      <c r="Q5223" s="2"/>
      <c r="R5223" t="s">
        <v>29</v>
      </c>
      <c r="S5223" t="s">
        <v>30</v>
      </c>
      <c r="T5223" t="s">
        <v>3039</v>
      </c>
      <c r="U5223" t="s">
        <v>32</v>
      </c>
      <c r="V5223" t="s">
        <v>68</v>
      </c>
      <c r="W5223">
        <v>98</v>
      </c>
      <c r="X5223" s="1">
        <v>41808</v>
      </c>
      <c r="Y5223" t="s">
        <v>34</v>
      </c>
      <c r="Z5223" t="e" vm="16">
        <v>#VALUE!</v>
      </c>
      <c r="AA5223">
        <v>60087</v>
      </c>
      <c r="AB5223" t="e" cm="1" vm="2">
        <f t="array" ref="AB5223">_FV(Table1[[#This Row],[State]],"Country/region",TRUE)</f>
        <v>#VALUE!</v>
      </c>
    </row>
    <row r="5224" spans="1:28" x14ac:dyDescent="0.35">
      <c r="A5224" t="s">
        <v>112</v>
      </c>
      <c r="B5224">
        <v>56</v>
      </c>
      <c r="C5224" t="s">
        <v>2751</v>
      </c>
      <c r="D5224" t="s">
        <v>46</v>
      </c>
      <c r="E5224">
        <f>YEAR(Table1[[#This Row],[Order Date]])</f>
        <v>2014</v>
      </c>
      <c r="F5224">
        <v>1</v>
      </c>
      <c r="G5224">
        <f>MONTH(Table1[[#This Row],[Order Date]])</f>
        <v>6</v>
      </c>
      <c r="H5224" s="1">
        <v>41807</v>
      </c>
      <c r="I5224">
        <v>1538</v>
      </c>
      <c r="J5224" t="s">
        <v>39</v>
      </c>
      <c r="K5224">
        <v>15</v>
      </c>
      <c r="L5224">
        <v>95.99</v>
      </c>
      <c r="M5224" s="2">
        <v>0</v>
      </c>
      <c r="N5224">
        <v>1297.3040000000001</v>
      </c>
      <c r="O5224">
        <v>4.9000000000000004</v>
      </c>
      <c r="P5224">
        <v>149.82300000000001</v>
      </c>
      <c r="Q5224" s="2">
        <v>0.56000000000000005</v>
      </c>
      <c r="R5224" t="s">
        <v>96</v>
      </c>
      <c r="S5224" t="s">
        <v>30</v>
      </c>
      <c r="T5224" t="s">
        <v>543</v>
      </c>
      <c r="U5224" t="s">
        <v>105</v>
      </c>
      <c r="V5224" t="s">
        <v>68</v>
      </c>
      <c r="W5224">
        <v>228</v>
      </c>
      <c r="X5224" s="1">
        <v>41808</v>
      </c>
      <c r="Y5224" t="s">
        <v>34</v>
      </c>
      <c r="Z5224" t="e" vm="11">
        <v>#VALUE!</v>
      </c>
      <c r="AA5224">
        <v>78577</v>
      </c>
      <c r="AB5224" t="e" cm="1" vm="2">
        <f t="array" ref="AB5224">_FV(Table1[[#This Row],[State]],"Country/region",TRUE)</f>
        <v>#VALUE!</v>
      </c>
    </row>
    <row r="5225" spans="1:28" x14ac:dyDescent="0.35">
      <c r="A5225" t="s">
        <v>884</v>
      </c>
      <c r="B5225">
        <v>56</v>
      </c>
      <c r="C5225" t="s">
        <v>1316</v>
      </c>
      <c r="D5225" t="s">
        <v>46</v>
      </c>
      <c r="E5225">
        <f>YEAR(Table1[[#This Row],[Order Date]])</f>
        <v>2014</v>
      </c>
      <c r="F5225">
        <v>1</v>
      </c>
      <c r="G5225">
        <f>MONTH(Table1[[#This Row],[Order Date]])</f>
        <v>6</v>
      </c>
      <c r="H5225" s="1">
        <v>41807</v>
      </c>
      <c r="I5225">
        <v>47398</v>
      </c>
      <c r="J5225" t="s">
        <v>131</v>
      </c>
      <c r="K5225">
        <v>6</v>
      </c>
      <c r="L5225">
        <v>262.11</v>
      </c>
      <c r="M5225" s="2">
        <v>0.03</v>
      </c>
      <c r="N5225">
        <v>1307.184</v>
      </c>
      <c r="O5225">
        <v>62.74</v>
      </c>
      <c r="P5225">
        <v>-184.06</v>
      </c>
      <c r="Q5225" s="2">
        <v>0.75</v>
      </c>
      <c r="R5225" t="s">
        <v>48</v>
      </c>
      <c r="S5225" t="s">
        <v>73</v>
      </c>
      <c r="T5225" t="s">
        <v>1595</v>
      </c>
      <c r="U5225" t="s">
        <v>75</v>
      </c>
      <c r="V5225" t="s">
        <v>76</v>
      </c>
      <c r="W5225">
        <v>6660</v>
      </c>
      <c r="X5225" s="1">
        <v>41809</v>
      </c>
      <c r="Y5225" t="s">
        <v>53</v>
      </c>
      <c r="Z5225" t="e" vm="44">
        <v>#VALUE!</v>
      </c>
      <c r="AA5225">
        <v>31907</v>
      </c>
      <c r="AB5225" t="e" cm="1" vm="2">
        <f t="array" ref="AB5225">_FV(Table1[[#This Row],[State]],"Country/region",TRUE)</f>
        <v>#VALUE!</v>
      </c>
    </row>
    <row r="5226" spans="1:28" x14ac:dyDescent="0.35">
      <c r="A5226" t="s">
        <v>3328</v>
      </c>
      <c r="B5226">
        <v>56</v>
      </c>
      <c r="C5226" t="s">
        <v>2532</v>
      </c>
      <c r="D5226" t="s">
        <v>38</v>
      </c>
      <c r="E5226">
        <f>YEAR(Table1[[#This Row],[Order Date]])</f>
        <v>2014</v>
      </c>
      <c r="F5226">
        <v>1</v>
      </c>
      <c r="G5226">
        <f>MONTH(Table1[[#This Row],[Order Date]])</f>
        <v>6</v>
      </c>
      <c r="H5226" s="1">
        <v>41808</v>
      </c>
      <c r="I5226">
        <v>12293</v>
      </c>
      <c r="J5226" t="s">
        <v>28</v>
      </c>
      <c r="K5226">
        <v>31</v>
      </c>
      <c r="L5226">
        <v>8.74</v>
      </c>
      <c r="M5226" s="2">
        <v>0</v>
      </c>
      <c r="N5226">
        <v>283.17</v>
      </c>
      <c r="O5226">
        <v>1.39</v>
      </c>
      <c r="P5226">
        <v>119.64</v>
      </c>
      <c r="Q5226" s="2">
        <v>0.38</v>
      </c>
      <c r="R5226" t="s">
        <v>29</v>
      </c>
      <c r="S5226" t="s">
        <v>30</v>
      </c>
      <c r="T5226" t="s">
        <v>307</v>
      </c>
      <c r="U5226" t="s">
        <v>267</v>
      </c>
      <c r="V5226" t="s">
        <v>68</v>
      </c>
      <c r="W5226">
        <v>1712</v>
      </c>
      <c r="X5226" s="1">
        <v>41809</v>
      </c>
      <c r="Y5226" t="s">
        <v>34</v>
      </c>
      <c r="Z5226" t="e" vm="38">
        <v>#VALUE!</v>
      </c>
      <c r="AA5226">
        <v>46226</v>
      </c>
      <c r="AB5226" t="e" cm="1" vm="2">
        <f t="array" ref="AB5226">_FV(Table1[[#This Row],[State]],"Country/region",TRUE)</f>
        <v>#VALUE!</v>
      </c>
    </row>
    <row r="5227" spans="1:28" x14ac:dyDescent="0.35">
      <c r="A5227" t="s">
        <v>930</v>
      </c>
      <c r="B5227">
        <v>56</v>
      </c>
      <c r="C5227" t="s">
        <v>931</v>
      </c>
      <c r="D5227" t="s">
        <v>57</v>
      </c>
      <c r="E5227">
        <f>YEAR(Table1[[#This Row],[Order Date]])</f>
        <v>2014</v>
      </c>
      <c r="F5227">
        <v>1</v>
      </c>
      <c r="G5227">
        <f>MONTH(Table1[[#This Row],[Order Date]])</f>
        <v>6</v>
      </c>
      <c r="H5227" s="1">
        <v>41808</v>
      </c>
      <c r="I5227">
        <v>38786</v>
      </c>
      <c r="J5227" t="s">
        <v>131</v>
      </c>
      <c r="K5227">
        <v>10</v>
      </c>
      <c r="L5227">
        <v>23.99</v>
      </c>
      <c r="M5227" s="2">
        <v>0.09</v>
      </c>
      <c r="N5227">
        <v>236.17</v>
      </c>
      <c r="O5227">
        <v>15.68</v>
      </c>
      <c r="P5227">
        <v>-21.39</v>
      </c>
      <c r="Q5227" s="2">
        <v>0.62</v>
      </c>
      <c r="R5227" t="s">
        <v>48</v>
      </c>
      <c r="S5227" t="s">
        <v>49</v>
      </c>
      <c r="T5227" t="s">
        <v>1446</v>
      </c>
      <c r="U5227" t="s">
        <v>82</v>
      </c>
      <c r="V5227" t="s">
        <v>76</v>
      </c>
      <c r="W5227">
        <v>5459</v>
      </c>
      <c r="X5227" s="1">
        <v>41810</v>
      </c>
      <c r="Y5227" t="s">
        <v>53</v>
      </c>
      <c r="Z5227" t="e" vm="14">
        <v>#VALUE!</v>
      </c>
      <c r="AA5227">
        <v>34609</v>
      </c>
      <c r="AB5227" t="e" cm="1" vm="2">
        <f t="array" ref="AB5227">_FV(Table1[[#This Row],[State]],"Country/region",TRUE)</f>
        <v>#VALUE!</v>
      </c>
    </row>
    <row r="5228" spans="1:28" x14ac:dyDescent="0.35">
      <c r="A5228" t="s">
        <v>2928</v>
      </c>
      <c r="B5228">
        <v>56</v>
      </c>
      <c r="C5228" t="s">
        <v>1085</v>
      </c>
      <c r="D5228" t="s">
        <v>27</v>
      </c>
      <c r="E5228">
        <f>YEAR(Table1[[#This Row],[Order Date]])</f>
        <v>2014</v>
      </c>
      <c r="F5228">
        <v>1</v>
      </c>
      <c r="G5228">
        <f>MONTH(Table1[[#This Row],[Order Date]])</f>
        <v>6</v>
      </c>
      <c r="H5228" s="1">
        <v>41808</v>
      </c>
      <c r="I5228">
        <v>44609</v>
      </c>
      <c r="J5228" t="s">
        <v>47</v>
      </c>
      <c r="K5228">
        <v>37</v>
      </c>
      <c r="L5228">
        <v>1.48</v>
      </c>
      <c r="M5228" s="2">
        <v>0.04</v>
      </c>
      <c r="N5228">
        <v>61.77</v>
      </c>
      <c r="O5228">
        <v>0.7</v>
      </c>
      <c r="P5228">
        <v>12.65</v>
      </c>
      <c r="Q5228" s="2">
        <v>0.37</v>
      </c>
      <c r="R5228" t="s">
        <v>29</v>
      </c>
      <c r="S5228" t="s">
        <v>59</v>
      </c>
      <c r="T5228" t="s">
        <v>1863</v>
      </c>
      <c r="U5228" t="s">
        <v>232</v>
      </c>
      <c r="V5228" t="s">
        <v>76</v>
      </c>
      <c r="W5228">
        <v>6301</v>
      </c>
      <c r="X5228" s="1">
        <v>41812</v>
      </c>
      <c r="Y5228" t="s">
        <v>42</v>
      </c>
      <c r="Z5228" t="e" vm="14">
        <v>#VALUE!</v>
      </c>
      <c r="AA5228">
        <v>33063</v>
      </c>
      <c r="AB5228" t="e" cm="1" vm="2">
        <f t="array" ref="AB5228">_FV(Table1[[#This Row],[State]],"Country/region",TRUE)</f>
        <v>#VALUE!</v>
      </c>
    </row>
    <row r="5229" spans="1:28" x14ac:dyDescent="0.35">
      <c r="A5229" t="s">
        <v>2928</v>
      </c>
      <c r="B5229">
        <v>56</v>
      </c>
      <c r="C5229" t="s">
        <v>1085</v>
      </c>
      <c r="D5229" t="s">
        <v>27</v>
      </c>
      <c r="E5229">
        <f>YEAR(Table1[[#This Row],[Order Date]])</f>
        <v>2014</v>
      </c>
      <c r="F5229">
        <v>1</v>
      </c>
      <c r="G5229">
        <f>MONTH(Table1[[#This Row],[Order Date]])</f>
        <v>6</v>
      </c>
      <c r="H5229" s="1">
        <v>41808</v>
      </c>
      <c r="I5229">
        <v>44609</v>
      </c>
      <c r="J5229" t="s">
        <v>47</v>
      </c>
      <c r="K5229">
        <v>28</v>
      </c>
      <c r="L5229">
        <v>19.84</v>
      </c>
      <c r="M5229" s="2">
        <v>0.08</v>
      </c>
      <c r="N5229">
        <v>525.4</v>
      </c>
      <c r="O5229">
        <v>4.0999999999999996</v>
      </c>
      <c r="P5229">
        <v>126.49</v>
      </c>
      <c r="Q5229" s="2">
        <v>0.44</v>
      </c>
      <c r="R5229" t="s">
        <v>29</v>
      </c>
      <c r="S5229" t="s">
        <v>59</v>
      </c>
      <c r="T5229" t="s">
        <v>1530</v>
      </c>
      <c r="U5229" t="s">
        <v>88</v>
      </c>
      <c r="V5229" t="s">
        <v>76</v>
      </c>
      <c r="W5229">
        <v>6300</v>
      </c>
      <c r="X5229" s="1">
        <v>41813</v>
      </c>
      <c r="Y5229" t="s">
        <v>34</v>
      </c>
      <c r="Z5229" t="e" vm="14">
        <v>#VALUE!</v>
      </c>
      <c r="AA5229">
        <v>33063</v>
      </c>
      <c r="AB5229" t="e" cm="1" vm="2">
        <f t="array" ref="AB5229">_FV(Table1[[#This Row],[State]],"Country/region",TRUE)</f>
        <v>#VALUE!</v>
      </c>
    </row>
    <row r="5230" spans="1:28" x14ac:dyDescent="0.35">
      <c r="A5230" t="s">
        <v>2553</v>
      </c>
      <c r="B5230">
        <v>56</v>
      </c>
      <c r="C5230" t="s">
        <v>1380</v>
      </c>
      <c r="D5230" t="s">
        <v>27</v>
      </c>
      <c r="E5230">
        <f>YEAR(Table1[[#This Row],[Order Date]])</f>
        <v>2014</v>
      </c>
      <c r="F5230">
        <v>1</v>
      </c>
      <c r="G5230">
        <f>MONTH(Table1[[#This Row],[Order Date]])</f>
        <v>6</v>
      </c>
      <c r="H5230" s="1">
        <v>41809</v>
      </c>
      <c r="I5230">
        <v>57376</v>
      </c>
      <c r="J5230" t="s">
        <v>58</v>
      </c>
      <c r="K5230">
        <v>6</v>
      </c>
      <c r="L5230">
        <v>65.989999999999995</v>
      </c>
      <c r="M5230" s="2">
        <v>7.0000000000000007E-2</v>
      </c>
      <c r="N5230">
        <v>326.89299999999997</v>
      </c>
      <c r="O5230">
        <v>5.31</v>
      </c>
      <c r="P5230">
        <v>-223.21199999999999</v>
      </c>
      <c r="Q5230" s="2">
        <v>0.56999999999999995</v>
      </c>
      <c r="R5230" t="s">
        <v>96</v>
      </c>
      <c r="S5230" t="s">
        <v>30</v>
      </c>
      <c r="T5230">
        <v>3390</v>
      </c>
      <c r="U5230" t="s">
        <v>105</v>
      </c>
      <c r="V5230" t="s">
        <v>68</v>
      </c>
      <c r="W5230">
        <v>8028</v>
      </c>
      <c r="X5230" s="1">
        <v>41809</v>
      </c>
      <c r="Y5230" t="s">
        <v>34</v>
      </c>
      <c r="Z5230" t="e" vm="26">
        <v>#VALUE!</v>
      </c>
      <c r="AA5230">
        <v>49423</v>
      </c>
      <c r="AB5230" t="e" cm="1" vm="2">
        <f t="array" ref="AB5230">_FV(Table1[[#This Row],[State]],"Country/region",TRUE)</f>
        <v>#VALUE!</v>
      </c>
    </row>
    <row r="5231" spans="1:28" x14ac:dyDescent="0.35">
      <c r="A5231" t="s">
        <v>2553</v>
      </c>
      <c r="B5231">
        <v>56</v>
      </c>
      <c r="C5231" t="s">
        <v>1380</v>
      </c>
      <c r="D5231" t="s">
        <v>27</v>
      </c>
      <c r="E5231">
        <f>YEAR(Table1[[#This Row],[Order Date]])</f>
        <v>2014</v>
      </c>
      <c r="F5231">
        <v>1</v>
      </c>
      <c r="G5231">
        <f>MONTH(Table1[[#This Row],[Order Date]])</f>
        <v>6</v>
      </c>
      <c r="H5231" s="1">
        <v>41809</v>
      </c>
      <c r="I5231">
        <v>57376</v>
      </c>
      <c r="J5231" t="s">
        <v>58</v>
      </c>
      <c r="K5231">
        <v>44</v>
      </c>
      <c r="L5231">
        <v>10.52</v>
      </c>
      <c r="M5231" s="2">
        <v>7.0000000000000007E-2</v>
      </c>
      <c r="N5231">
        <v>442.72</v>
      </c>
      <c r="O5231">
        <v>7.94</v>
      </c>
      <c r="P5231">
        <v>-168.38</v>
      </c>
      <c r="Q5231" s="2">
        <v>0.52</v>
      </c>
      <c r="R5231" t="s">
        <v>48</v>
      </c>
      <c r="S5231" t="s">
        <v>139</v>
      </c>
      <c r="T5231" t="s">
        <v>2063</v>
      </c>
      <c r="U5231" t="s">
        <v>82</v>
      </c>
      <c r="V5231" t="s">
        <v>68</v>
      </c>
      <c r="W5231">
        <v>8027</v>
      </c>
      <c r="X5231" s="1">
        <v>41811</v>
      </c>
      <c r="Y5231" t="s">
        <v>34</v>
      </c>
      <c r="Z5231" t="e" vm="26">
        <v>#VALUE!</v>
      </c>
      <c r="AA5231">
        <v>49423</v>
      </c>
      <c r="AB5231" t="e" cm="1" vm="2">
        <f t="array" ref="AB5231">_FV(Table1[[#This Row],[State]],"Country/region",TRUE)</f>
        <v>#VALUE!</v>
      </c>
    </row>
    <row r="5232" spans="1:28" x14ac:dyDescent="0.35">
      <c r="A5232" t="s">
        <v>753</v>
      </c>
      <c r="B5232">
        <v>56</v>
      </c>
      <c r="C5232" t="s">
        <v>1416</v>
      </c>
      <c r="D5232" t="s">
        <v>57</v>
      </c>
      <c r="E5232">
        <f>YEAR(Table1[[#This Row],[Order Date]])</f>
        <v>2014</v>
      </c>
      <c r="F5232">
        <v>1</v>
      </c>
      <c r="G5232">
        <f>MONTH(Table1[[#This Row],[Order Date]])</f>
        <v>6</v>
      </c>
      <c r="H5232" s="1">
        <v>41809</v>
      </c>
      <c r="I5232">
        <v>8902</v>
      </c>
      <c r="J5232" t="s">
        <v>28</v>
      </c>
      <c r="K5232">
        <v>27</v>
      </c>
      <c r="L5232">
        <v>6.48</v>
      </c>
      <c r="M5232" s="2">
        <v>0.05</v>
      </c>
      <c r="N5232">
        <v>180.46</v>
      </c>
      <c r="O5232">
        <v>5.94</v>
      </c>
      <c r="P5232">
        <v>-57.62</v>
      </c>
      <c r="Q5232" s="2">
        <v>0.37</v>
      </c>
      <c r="R5232" t="s">
        <v>29</v>
      </c>
      <c r="S5232" t="s">
        <v>30</v>
      </c>
      <c r="T5232" t="s">
        <v>2747</v>
      </c>
      <c r="U5232" t="s">
        <v>61</v>
      </c>
      <c r="V5232" t="s">
        <v>52</v>
      </c>
      <c r="W5232">
        <v>1213</v>
      </c>
      <c r="X5232" s="1">
        <v>41811</v>
      </c>
      <c r="Y5232" t="s">
        <v>34</v>
      </c>
      <c r="Z5232" t="e" vm="7">
        <v>#VALUE!</v>
      </c>
      <c r="AA5232">
        <v>84120</v>
      </c>
      <c r="AB5232" t="e" cm="1" vm="2">
        <f t="array" ref="AB5232">_FV(Table1[[#This Row],[State]],"Country/region",TRUE)</f>
        <v>#VALUE!</v>
      </c>
    </row>
    <row r="5233" spans="1:28" x14ac:dyDescent="0.35">
      <c r="A5233" t="s">
        <v>1308</v>
      </c>
      <c r="B5233">
        <v>56</v>
      </c>
      <c r="C5233" t="s">
        <v>562</v>
      </c>
      <c r="D5233" t="s">
        <v>46</v>
      </c>
      <c r="E5233">
        <f>YEAR(Table1[[#This Row],[Order Date]])</f>
        <v>2014</v>
      </c>
      <c r="F5233">
        <v>1</v>
      </c>
      <c r="G5233">
        <f>MONTH(Table1[[#This Row],[Order Date]])</f>
        <v>6</v>
      </c>
      <c r="H5233" s="1">
        <v>41809</v>
      </c>
      <c r="I5233">
        <v>29862</v>
      </c>
      <c r="J5233" t="s">
        <v>131</v>
      </c>
      <c r="K5233">
        <v>34</v>
      </c>
      <c r="L5233">
        <v>6.48</v>
      </c>
      <c r="M5233" s="2">
        <v>0.08</v>
      </c>
      <c r="N5233">
        <v>214.64</v>
      </c>
      <c r="O5233">
        <v>5.86</v>
      </c>
      <c r="P5233">
        <v>-76.88</v>
      </c>
      <c r="Q5233" s="2">
        <v>0.36</v>
      </c>
      <c r="R5233" t="s">
        <v>29</v>
      </c>
      <c r="S5233" t="s">
        <v>30</v>
      </c>
      <c r="T5233" t="s">
        <v>3345</v>
      </c>
      <c r="U5233" t="s">
        <v>61</v>
      </c>
      <c r="V5233" t="s">
        <v>68</v>
      </c>
      <c r="W5233">
        <v>4203</v>
      </c>
      <c r="X5233" s="1">
        <v>41811</v>
      </c>
      <c r="Y5233" t="s">
        <v>34</v>
      </c>
      <c r="Z5233" t="e" vm="25">
        <v>#VALUE!</v>
      </c>
      <c r="AA5233">
        <v>53094</v>
      </c>
      <c r="AB5233" t="e" cm="1" vm="2">
        <f t="array" ref="AB5233">_FV(Table1[[#This Row],[State]],"Country/region",TRUE)</f>
        <v>#VALUE!</v>
      </c>
    </row>
    <row r="5234" spans="1:28" x14ac:dyDescent="0.35">
      <c r="A5234" t="s">
        <v>3385</v>
      </c>
      <c r="B5234">
        <v>56</v>
      </c>
      <c r="C5234" t="s">
        <v>3386</v>
      </c>
      <c r="D5234" t="s">
        <v>38</v>
      </c>
      <c r="E5234">
        <f>YEAR(Table1[[#This Row],[Order Date]])</f>
        <v>2014</v>
      </c>
      <c r="F5234">
        <v>1</v>
      </c>
      <c r="G5234">
        <f>MONTH(Table1[[#This Row],[Order Date]])</f>
        <v>6</v>
      </c>
      <c r="H5234" s="1">
        <v>41810</v>
      </c>
      <c r="I5234">
        <v>16737</v>
      </c>
      <c r="J5234" t="s">
        <v>39</v>
      </c>
      <c r="K5234">
        <v>15</v>
      </c>
      <c r="L5234">
        <v>90.48</v>
      </c>
      <c r="M5234" s="2">
        <v>0.01</v>
      </c>
      <c r="N5234">
        <v>1390.49</v>
      </c>
      <c r="O5234">
        <v>19.989999999999998</v>
      </c>
      <c r="P5234">
        <v>366.8</v>
      </c>
      <c r="Q5234" s="2">
        <v>0.4</v>
      </c>
      <c r="R5234" t="s">
        <v>29</v>
      </c>
      <c r="S5234" t="s">
        <v>30</v>
      </c>
      <c r="T5234" t="s">
        <v>328</v>
      </c>
      <c r="U5234" t="s">
        <v>267</v>
      </c>
      <c r="V5234" t="s">
        <v>76</v>
      </c>
      <c r="W5234">
        <v>2322</v>
      </c>
      <c r="X5234" s="1">
        <v>41811</v>
      </c>
      <c r="Y5234" t="s">
        <v>34</v>
      </c>
      <c r="Z5234" t="e" vm="44">
        <v>#VALUE!</v>
      </c>
      <c r="AA5234">
        <v>31313</v>
      </c>
      <c r="AB5234" t="e" cm="1" vm="2">
        <f t="array" ref="AB5234">_FV(Table1[[#This Row],[State]],"Country/region",TRUE)</f>
        <v>#VALUE!</v>
      </c>
    </row>
    <row r="5235" spans="1:28" x14ac:dyDescent="0.35">
      <c r="A5235" t="s">
        <v>1536</v>
      </c>
      <c r="B5235">
        <v>56</v>
      </c>
      <c r="C5235" t="s">
        <v>1051</v>
      </c>
      <c r="D5235" t="s">
        <v>57</v>
      </c>
      <c r="E5235">
        <f>YEAR(Table1[[#This Row],[Order Date]])</f>
        <v>2014</v>
      </c>
      <c r="F5235">
        <v>1</v>
      </c>
      <c r="G5235">
        <f>MONTH(Table1[[#This Row],[Order Date]])</f>
        <v>6</v>
      </c>
      <c r="H5235" s="1">
        <v>41810</v>
      </c>
      <c r="I5235">
        <v>51360</v>
      </c>
      <c r="J5235" t="s">
        <v>131</v>
      </c>
      <c r="K5235">
        <v>12</v>
      </c>
      <c r="L5235">
        <v>3.69</v>
      </c>
      <c r="M5235" s="2">
        <v>0</v>
      </c>
      <c r="N5235">
        <v>46.55</v>
      </c>
      <c r="O5235">
        <v>0.5</v>
      </c>
      <c r="P5235">
        <v>16.34</v>
      </c>
      <c r="Q5235" s="2">
        <v>0.38</v>
      </c>
      <c r="R5235" t="s">
        <v>29</v>
      </c>
      <c r="S5235" t="s">
        <v>30</v>
      </c>
      <c r="T5235" t="s">
        <v>877</v>
      </c>
      <c r="U5235" t="s">
        <v>210</v>
      </c>
      <c r="V5235" t="s">
        <v>76</v>
      </c>
      <c r="W5235">
        <v>7197</v>
      </c>
      <c r="X5235" s="1">
        <v>41812</v>
      </c>
      <c r="Y5235" t="s">
        <v>34</v>
      </c>
      <c r="Z5235" t="e" vm="34">
        <v>#VALUE!</v>
      </c>
      <c r="AA5235">
        <v>39503</v>
      </c>
      <c r="AB5235" t="e" cm="1" vm="2">
        <f t="array" ref="AB5235">_FV(Table1[[#This Row],[State]],"Country/region",TRUE)</f>
        <v>#VALUE!</v>
      </c>
    </row>
    <row r="5236" spans="1:28" x14ac:dyDescent="0.35">
      <c r="A5236" t="s">
        <v>229</v>
      </c>
      <c r="B5236">
        <v>56</v>
      </c>
      <c r="C5236" t="s">
        <v>2616</v>
      </c>
      <c r="D5236" t="s">
        <v>46</v>
      </c>
      <c r="E5236">
        <f>YEAR(Table1[[#This Row],[Order Date]])</f>
        <v>2014</v>
      </c>
      <c r="F5236">
        <v>1</v>
      </c>
      <c r="G5236">
        <f>MONTH(Table1[[#This Row],[Order Date]])</f>
        <v>6</v>
      </c>
      <c r="H5236" s="1">
        <v>41810</v>
      </c>
      <c r="I5236">
        <v>24038</v>
      </c>
      <c r="J5236" t="s">
        <v>28</v>
      </c>
      <c r="K5236">
        <v>38</v>
      </c>
      <c r="L5236">
        <v>2.78</v>
      </c>
      <c r="M5236" s="2">
        <v>0.1</v>
      </c>
      <c r="N5236">
        <v>103.07</v>
      </c>
      <c r="O5236">
        <v>1.34</v>
      </c>
      <c r="P5236">
        <v>-0.95</v>
      </c>
      <c r="Q5236" s="2">
        <v>0.45</v>
      </c>
      <c r="R5236" t="s">
        <v>29</v>
      </c>
      <c r="S5236" t="s">
        <v>59</v>
      </c>
      <c r="T5236" t="s">
        <v>1804</v>
      </c>
      <c r="U5236" t="s">
        <v>88</v>
      </c>
      <c r="V5236" t="s">
        <v>68</v>
      </c>
      <c r="W5236">
        <v>3359</v>
      </c>
      <c r="X5236" s="1">
        <v>41812</v>
      </c>
      <c r="Y5236" t="s">
        <v>34</v>
      </c>
      <c r="Z5236" t="e" vm="16">
        <v>#VALUE!</v>
      </c>
      <c r="AA5236">
        <v>60544</v>
      </c>
      <c r="AB5236" t="e" cm="1" vm="2">
        <f t="array" ref="AB5236">_FV(Table1[[#This Row],[State]],"Country/region",TRUE)</f>
        <v>#VALUE!</v>
      </c>
    </row>
    <row r="5237" spans="1:28" x14ac:dyDescent="0.35">
      <c r="A5237" t="s">
        <v>2214</v>
      </c>
      <c r="B5237">
        <v>56</v>
      </c>
      <c r="C5237" t="s">
        <v>2616</v>
      </c>
      <c r="D5237" t="s">
        <v>46</v>
      </c>
      <c r="E5237">
        <f>YEAR(Table1[[#This Row],[Order Date]])</f>
        <v>2014</v>
      </c>
      <c r="F5237">
        <v>1</v>
      </c>
      <c r="G5237">
        <f>MONTH(Table1[[#This Row],[Order Date]])</f>
        <v>6</v>
      </c>
      <c r="H5237" s="1">
        <v>41810</v>
      </c>
      <c r="I5237">
        <v>24038</v>
      </c>
      <c r="J5237" t="s">
        <v>28</v>
      </c>
      <c r="K5237">
        <v>15</v>
      </c>
      <c r="L5237">
        <v>65.989999999999995</v>
      </c>
      <c r="M5237" s="2">
        <v>0</v>
      </c>
      <c r="N5237">
        <v>896.18050000000005</v>
      </c>
      <c r="O5237">
        <v>5.26</v>
      </c>
      <c r="P5237">
        <v>82.043999999999997</v>
      </c>
      <c r="Q5237" s="2">
        <v>0.56000000000000005</v>
      </c>
      <c r="R5237" t="s">
        <v>96</v>
      </c>
      <c r="S5237" t="s">
        <v>30</v>
      </c>
      <c r="T5237">
        <v>8860</v>
      </c>
      <c r="U5237" t="s">
        <v>105</v>
      </c>
      <c r="V5237" t="s">
        <v>68</v>
      </c>
      <c r="W5237">
        <v>3360</v>
      </c>
      <c r="X5237" s="1">
        <v>41812</v>
      </c>
      <c r="Y5237" t="s">
        <v>42</v>
      </c>
      <c r="Z5237" t="e" vm="38">
        <v>#VALUE!</v>
      </c>
      <c r="AA5237">
        <v>46368</v>
      </c>
      <c r="AB5237" t="e" cm="1" vm="2">
        <f t="array" ref="AB5237">_FV(Table1[[#This Row],[State]],"Country/region",TRUE)</f>
        <v>#VALUE!</v>
      </c>
    </row>
    <row r="5238" spans="1:28" x14ac:dyDescent="0.35">
      <c r="A5238" t="s">
        <v>3333</v>
      </c>
      <c r="B5238">
        <v>56</v>
      </c>
      <c r="C5238" t="s">
        <v>3334</v>
      </c>
      <c r="D5238" t="s">
        <v>46</v>
      </c>
      <c r="E5238">
        <f>YEAR(Table1[[#This Row],[Order Date]])</f>
        <v>2014</v>
      </c>
      <c r="F5238">
        <v>1</v>
      </c>
      <c r="G5238">
        <f>MONTH(Table1[[#This Row],[Order Date]])</f>
        <v>6</v>
      </c>
      <c r="H5238" s="1">
        <v>41810</v>
      </c>
      <c r="I5238">
        <v>26531</v>
      </c>
      <c r="J5238" t="s">
        <v>131</v>
      </c>
      <c r="K5238">
        <v>26</v>
      </c>
      <c r="L5238">
        <v>205.99</v>
      </c>
      <c r="M5238" s="2">
        <v>0</v>
      </c>
      <c r="N5238">
        <v>4688.9485000000004</v>
      </c>
      <c r="O5238">
        <v>5.26</v>
      </c>
      <c r="P5238">
        <v>1215.441</v>
      </c>
      <c r="Q5238" s="2">
        <v>0.56000000000000005</v>
      </c>
      <c r="R5238" t="s">
        <v>96</v>
      </c>
      <c r="S5238" t="s">
        <v>30</v>
      </c>
      <c r="T5238" t="s">
        <v>2209</v>
      </c>
      <c r="U5238" t="s">
        <v>105</v>
      </c>
      <c r="V5238" t="s">
        <v>68</v>
      </c>
      <c r="W5238">
        <v>3716</v>
      </c>
      <c r="X5238" s="1">
        <v>41812</v>
      </c>
      <c r="Y5238" t="s">
        <v>34</v>
      </c>
      <c r="Z5238" t="e" vm="16">
        <v>#VALUE!</v>
      </c>
      <c r="AA5238">
        <v>60139</v>
      </c>
      <c r="AB5238" t="e" cm="1" vm="2">
        <f t="array" ref="AB5238">_FV(Table1[[#This Row],[State]],"Country/region",TRUE)</f>
        <v>#VALUE!</v>
      </c>
    </row>
    <row r="5239" spans="1:28" x14ac:dyDescent="0.35">
      <c r="A5239" t="s">
        <v>156</v>
      </c>
      <c r="B5239">
        <v>56</v>
      </c>
      <c r="C5239" t="s">
        <v>157</v>
      </c>
      <c r="D5239" t="s">
        <v>38</v>
      </c>
      <c r="E5239">
        <f>YEAR(Table1[[#This Row],[Order Date]])</f>
        <v>2014</v>
      </c>
      <c r="F5239">
        <v>1</v>
      </c>
      <c r="G5239">
        <f>MONTH(Table1[[#This Row],[Order Date]])</f>
        <v>6</v>
      </c>
      <c r="H5239" s="1">
        <v>41811</v>
      </c>
      <c r="I5239">
        <v>32806</v>
      </c>
      <c r="J5239" t="s">
        <v>58</v>
      </c>
      <c r="K5239">
        <v>8</v>
      </c>
      <c r="L5239">
        <v>20.239999999999998</v>
      </c>
      <c r="M5239" s="2">
        <v>0.02</v>
      </c>
      <c r="N5239">
        <v>178.78</v>
      </c>
      <c r="O5239">
        <v>8.99</v>
      </c>
      <c r="P5239">
        <v>-28.34</v>
      </c>
      <c r="Q5239" s="2">
        <v>0.46</v>
      </c>
      <c r="R5239" t="s">
        <v>48</v>
      </c>
      <c r="S5239" t="s">
        <v>139</v>
      </c>
      <c r="T5239" t="s">
        <v>3183</v>
      </c>
      <c r="U5239" t="s">
        <v>82</v>
      </c>
      <c r="V5239" t="s">
        <v>68</v>
      </c>
      <c r="W5239">
        <v>4607</v>
      </c>
      <c r="X5239" s="1">
        <v>41812</v>
      </c>
      <c r="Y5239" t="s">
        <v>34</v>
      </c>
      <c r="Z5239" t="e" vm="16">
        <v>#VALUE!</v>
      </c>
      <c r="AA5239">
        <v>61401</v>
      </c>
      <c r="AB5239" t="e" cm="1" vm="2">
        <f t="array" ref="AB5239">_FV(Table1[[#This Row],[State]],"Country/region",TRUE)</f>
        <v>#VALUE!</v>
      </c>
    </row>
    <row r="5240" spans="1:28" x14ac:dyDescent="0.35">
      <c r="A5240" t="s">
        <v>3194</v>
      </c>
      <c r="B5240">
        <v>56</v>
      </c>
      <c r="C5240" t="s">
        <v>2547</v>
      </c>
      <c r="D5240" t="s">
        <v>38</v>
      </c>
      <c r="E5240">
        <f>YEAR(Table1[[#This Row],[Order Date]])</f>
        <v>2014</v>
      </c>
      <c r="F5240">
        <v>1</v>
      </c>
      <c r="G5240">
        <f>MONTH(Table1[[#This Row],[Order Date]])</f>
        <v>6</v>
      </c>
      <c r="H5240" s="1">
        <v>41811</v>
      </c>
      <c r="I5240">
        <v>32806</v>
      </c>
      <c r="J5240" t="s">
        <v>28</v>
      </c>
      <c r="K5240">
        <v>48</v>
      </c>
      <c r="L5240">
        <v>3.69</v>
      </c>
      <c r="M5240" s="2">
        <v>0.1</v>
      </c>
      <c r="N5240">
        <v>175.99</v>
      </c>
      <c r="O5240">
        <v>0.5</v>
      </c>
      <c r="P5240">
        <v>77.3</v>
      </c>
      <c r="Q5240" s="2">
        <v>0.38</v>
      </c>
      <c r="R5240" t="s">
        <v>29</v>
      </c>
      <c r="S5240" t="s">
        <v>30</v>
      </c>
      <c r="T5240" t="s">
        <v>2296</v>
      </c>
      <c r="U5240" t="s">
        <v>210</v>
      </c>
      <c r="V5240" t="s">
        <v>76</v>
      </c>
      <c r="W5240">
        <v>4608</v>
      </c>
      <c r="X5240" s="1">
        <v>41812</v>
      </c>
      <c r="Y5240" t="s">
        <v>42</v>
      </c>
      <c r="Z5240" t="e" vm="47">
        <v>#VALUE!</v>
      </c>
      <c r="AA5240">
        <v>28081</v>
      </c>
      <c r="AB5240" t="e" cm="1" vm="2">
        <f t="array" ref="AB5240">_FV(Table1[[#This Row],[State]],"Country/region",TRUE)</f>
        <v>#VALUE!</v>
      </c>
    </row>
    <row r="5241" spans="1:28" x14ac:dyDescent="0.35">
      <c r="A5241" t="s">
        <v>996</v>
      </c>
      <c r="B5241">
        <v>56</v>
      </c>
      <c r="C5241" t="s">
        <v>997</v>
      </c>
      <c r="D5241" t="s">
        <v>38</v>
      </c>
      <c r="E5241">
        <f>YEAR(Table1[[#This Row],[Order Date]])</f>
        <v>2014</v>
      </c>
      <c r="F5241">
        <v>1</v>
      </c>
      <c r="G5241">
        <f>MONTH(Table1[[#This Row],[Order Date]])</f>
        <v>6</v>
      </c>
      <c r="H5241" s="1">
        <v>41811</v>
      </c>
      <c r="I5241">
        <v>42850</v>
      </c>
      <c r="J5241" t="s">
        <v>131</v>
      </c>
      <c r="K5241">
        <v>27</v>
      </c>
      <c r="L5241">
        <v>29.99</v>
      </c>
      <c r="M5241" s="2">
        <v>0.05</v>
      </c>
      <c r="N5241">
        <v>822.7</v>
      </c>
      <c r="O5241">
        <v>5.5</v>
      </c>
      <c r="P5241">
        <v>141.28</v>
      </c>
      <c r="Q5241" s="2">
        <v>0.51</v>
      </c>
      <c r="R5241" t="s">
        <v>96</v>
      </c>
      <c r="S5241" t="s">
        <v>30</v>
      </c>
      <c r="T5241" t="s">
        <v>2983</v>
      </c>
      <c r="U5241" t="s">
        <v>102</v>
      </c>
      <c r="V5241" t="s">
        <v>33</v>
      </c>
      <c r="W5241">
        <v>6043</v>
      </c>
      <c r="X5241" s="1">
        <v>41812</v>
      </c>
      <c r="Y5241" t="s">
        <v>42</v>
      </c>
      <c r="Z5241" t="e" vm="43">
        <v>#VALUE!</v>
      </c>
      <c r="AA5241">
        <v>26101</v>
      </c>
      <c r="AB5241" t="e" cm="1" vm="2">
        <f t="array" ref="AB5241">_FV(Table1[[#This Row],[State]],"Country/region",TRUE)</f>
        <v>#VALUE!</v>
      </c>
    </row>
    <row r="5242" spans="1:28" x14ac:dyDescent="0.35">
      <c r="A5242" t="s">
        <v>3194</v>
      </c>
      <c r="B5242">
        <v>56</v>
      </c>
      <c r="C5242" t="s">
        <v>2547</v>
      </c>
      <c r="D5242" t="s">
        <v>38</v>
      </c>
      <c r="E5242">
        <f>YEAR(Table1[[#This Row],[Order Date]])</f>
        <v>2014</v>
      </c>
      <c r="F5242">
        <v>1</v>
      </c>
      <c r="G5242">
        <f>MONTH(Table1[[#This Row],[Order Date]])</f>
        <v>6</v>
      </c>
      <c r="H5242" s="1">
        <v>41811</v>
      </c>
      <c r="I5242">
        <v>32806</v>
      </c>
      <c r="J5242" t="s">
        <v>28</v>
      </c>
      <c r="K5242">
        <v>33</v>
      </c>
      <c r="L5242">
        <v>6.68</v>
      </c>
      <c r="M5242" s="2">
        <v>0.02</v>
      </c>
      <c r="N5242">
        <v>221.23</v>
      </c>
      <c r="O5242">
        <v>5.2</v>
      </c>
      <c r="P5242">
        <v>-45.29</v>
      </c>
      <c r="Q5242" s="2">
        <v>0.37</v>
      </c>
      <c r="R5242" t="s">
        <v>29</v>
      </c>
      <c r="S5242" t="s">
        <v>30</v>
      </c>
      <c r="T5242" t="s">
        <v>1423</v>
      </c>
      <c r="U5242" t="s">
        <v>61</v>
      </c>
      <c r="V5242" t="s">
        <v>76</v>
      </c>
      <c r="W5242">
        <v>4609</v>
      </c>
      <c r="X5242" s="1">
        <v>41813</v>
      </c>
      <c r="Y5242" t="s">
        <v>34</v>
      </c>
      <c r="Z5242" t="e" vm="47">
        <v>#VALUE!</v>
      </c>
      <c r="AA5242">
        <v>28081</v>
      </c>
      <c r="AB5242" t="e" cm="1" vm="2">
        <f t="array" ref="AB5242">_FV(Table1[[#This Row],[State]],"Country/region",TRUE)</f>
        <v>#VALUE!</v>
      </c>
    </row>
    <row r="5243" spans="1:28" x14ac:dyDescent="0.35">
      <c r="A5243" t="s">
        <v>3219</v>
      </c>
      <c r="B5243">
        <v>56</v>
      </c>
      <c r="C5243" t="s">
        <v>2536</v>
      </c>
      <c r="D5243" t="s">
        <v>38</v>
      </c>
      <c r="E5243">
        <f>YEAR(Table1[[#This Row],[Order Date]])</f>
        <v>2014</v>
      </c>
      <c r="F5243">
        <v>1</v>
      </c>
      <c r="G5243">
        <f>MONTH(Table1[[#This Row],[Order Date]])</f>
        <v>6</v>
      </c>
      <c r="H5243" s="1">
        <v>41812</v>
      </c>
      <c r="I5243">
        <v>46565</v>
      </c>
      <c r="J5243" t="s">
        <v>39</v>
      </c>
      <c r="K5243">
        <v>16</v>
      </c>
      <c r="L5243">
        <v>300.64999999999998</v>
      </c>
      <c r="M5243" s="2">
        <v>0.05</v>
      </c>
      <c r="N5243">
        <v>4691.2700000000004</v>
      </c>
      <c r="O5243">
        <v>24.49</v>
      </c>
      <c r="P5243">
        <v>1196.72</v>
      </c>
      <c r="Q5243" s="2">
        <v>0.52</v>
      </c>
      <c r="R5243" t="s">
        <v>29</v>
      </c>
      <c r="S5243" t="s">
        <v>40</v>
      </c>
      <c r="T5243" t="s">
        <v>2407</v>
      </c>
      <c r="U5243" t="s">
        <v>214</v>
      </c>
      <c r="V5243" t="s">
        <v>76</v>
      </c>
      <c r="W5243">
        <v>6548</v>
      </c>
      <c r="X5243" s="1">
        <v>41812</v>
      </c>
      <c r="Y5243" t="s">
        <v>42</v>
      </c>
      <c r="Z5243" t="e" vm="18">
        <v>#VALUE!</v>
      </c>
      <c r="AA5243">
        <v>23666</v>
      </c>
      <c r="AB5243" t="e" cm="1" vm="2">
        <f t="array" ref="AB5243">_FV(Table1[[#This Row],[State]],"Country/region",TRUE)</f>
        <v>#VALUE!</v>
      </c>
    </row>
    <row r="5244" spans="1:28" x14ac:dyDescent="0.35">
      <c r="A5244" t="s">
        <v>3387</v>
      </c>
      <c r="B5244">
        <v>56</v>
      </c>
      <c r="C5244" t="s">
        <v>3270</v>
      </c>
      <c r="D5244" t="s">
        <v>57</v>
      </c>
      <c r="E5244">
        <f>YEAR(Table1[[#This Row],[Order Date]])</f>
        <v>2014</v>
      </c>
      <c r="F5244">
        <v>1</v>
      </c>
      <c r="G5244">
        <f>MONTH(Table1[[#This Row],[Order Date]])</f>
        <v>6</v>
      </c>
      <c r="H5244" s="1">
        <v>41812</v>
      </c>
      <c r="I5244">
        <v>59812</v>
      </c>
      <c r="J5244" t="s">
        <v>131</v>
      </c>
      <c r="K5244">
        <v>46</v>
      </c>
      <c r="L5244">
        <v>193.17</v>
      </c>
      <c r="M5244" s="2">
        <v>0</v>
      </c>
      <c r="N5244">
        <v>9261.24</v>
      </c>
      <c r="O5244">
        <v>19.989999999999998</v>
      </c>
      <c r="P5244">
        <v>1646.43</v>
      </c>
      <c r="Q5244" s="2">
        <v>0.71</v>
      </c>
      <c r="R5244" t="s">
        <v>29</v>
      </c>
      <c r="S5244" t="s">
        <v>30</v>
      </c>
      <c r="T5244" t="s">
        <v>940</v>
      </c>
      <c r="U5244" t="s">
        <v>32</v>
      </c>
      <c r="V5244" t="s">
        <v>52</v>
      </c>
      <c r="W5244">
        <v>8374</v>
      </c>
      <c r="X5244" s="1">
        <v>41812</v>
      </c>
      <c r="Y5244" t="s">
        <v>34</v>
      </c>
      <c r="Z5244" t="e" vm="4">
        <v>#VALUE!</v>
      </c>
      <c r="AA5244">
        <v>92804</v>
      </c>
      <c r="AB5244" t="e" cm="1" vm="2">
        <f t="array" ref="AB5244">_FV(Table1[[#This Row],[State]],"Country/region",TRUE)</f>
        <v>#VALUE!</v>
      </c>
    </row>
    <row r="5245" spans="1:28" x14ac:dyDescent="0.35">
      <c r="A5245" t="s">
        <v>1811</v>
      </c>
      <c r="B5245">
        <v>56</v>
      </c>
      <c r="C5245" t="s">
        <v>3110</v>
      </c>
      <c r="D5245" t="s">
        <v>46</v>
      </c>
      <c r="E5245">
        <f>YEAR(Table1[[#This Row],[Order Date]])</f>
        <v>2014</v>
      </c>
      <c r="F5245">
        <v>1</v>
      </c>
      <c r="G5245">
        <f>MONTH(Table1[[#This Row],[Order Date]])</f>
        <v>6</v>
      </c>
      <c r="H5245" s="1">
        <v>41812</v>
      </c>
      <c r="I5245">
        <v>54150</v>
      </c>
      <c r="J5245" t="s">
        <v>58</v>
      </c>
      <c r="K5245">
        <v>12</v>
      </c>
      <c r="L5245">
        <v>195.99</v>
      </c>
      <c r="M5245" s="2">
        <v>0.01</v>
      </c>
      <c r="N5245">
        <v>2011.6355000000001</v>
      </c>
      <c r="O5245">
        <v>3.99</v>
      </c>
      <c r="P5245">
        <v>-53.691000000000003</v>
      </c>
      <c r="Q5245" s="2">
        <v>0.59</v>
      </c>
      <c r="R5245" t="s">
        <v>96</v>
      </c>
      <c r="S5245" t="s">
        <v>30</v>
      </c>
      <c r="T5245" t="s">
        <v>3241</v>
      </c>
      <c r="U5245" t="s">
        <v>105</v>
      </c>
      <c r="V5245" t="s">
        <v>68</v>
      </c>
      <c r="W5245">
        <v>7569</v>
      </c>
      <c r="X5245" s="1">
        <v>41812</v>
      </c>
      <c r="Y5245" t="s">
        <v>42</v>
      </c>
      <c r="Z5245" t="e" vm="5">
        <v>#VALUE!</v>
      </c>
      <c r="AA5245">
        <v>55113</v>
      </c>
      <c r="AB5245" t="e" cm="1" vm="2">
        <f t="array" ref="AB5245">_FV(Table1[[#This Row],[State]],"Country/region",TRUE)</f>
        <v>#VALUE!</v>
      </c>
    </row>
    <row r="5246" spans="1:28" x14ac:dyDescent="0.35">
      <c r="A5246" t="s">
        <v>3141</v>
      </c>
      <c r="B5246">
        <v>56</v>
      </c>
      <c r="C5246" t="s">
        <v>3270</v>
      </c>
      <c r="D5246" t="s">
        <v>57</v>
      </c>
      <c r="E5246">
        <f>YEAR(Table1[[#This Row],[Order Date]])</f>
        <v>2014</v>
      </c>
      <c r="F5246">
        <v>1</v>
      </c>
      <c r="G5246">
        <f>MONTH(Table1[[#This Row],[Order Date]])</f>
        <v>6</v>
      </c>
      <c r="H5246" s="1">
        <v>41812</v>
      </c>
      <c r="I5246">
        <v>59812</v>
      </c>
      <c r="J5246" t="s">
        <v>131</v>
      </c>
      <c r="K5246">
        <v>2</v>
      </c>
      <c r="L5246">
        <v>12.64</v>
      </c>
      <c r="M5246" s="2">
        <v>0.06</v>
      </c>
      <c r="N5246">
        <v>28.98</v>
      </c>
      <c r="O5246">
        <v>4.9800000000000004</v>
      </c>
      <c r="P5246">
        <v>-18.39</v>
      </c>
      <c r="Q5246" s="2">
        <v>0.48</v>
      </c>
      <c r="R5246" t="s">
        <v>48</v>
      </c>
      <c r="S5246" t="s">
        <v>139</v>
      </c>
      <c r="T5246" t="s">
        <v>1032</v>
      </c>
      <c r="U5246" t="s">
        <v>82</v>
      </c>
      <c r="V5246" t="s">
        <v>52</v>
      </c>
      <c r="W5246">
        <v>8375</v>
      </c>
      <c r="X5246" s="1">
        <v>41813</v>
      </c>
      <c r="Y5246" t="s">
        <v>34</v>
      </c>
      <c r="Z5246" t="e" vm="4">
        <v>#VALUE!</v>
      </c>
      <c r="AA5246">
        <v>94509</v>
      </c>
      <c r="AB5246" t="e" cm="1" vm="2">
        <f t="array" ref="AB5246">_FV(Table1[[#This Row],[State]],"Country/region",TRUE)</f>
        <v>#VALUE!</v>
      </c>
    </row>
    <row r="5247" spans="1:28" x14ac:dyDescent="0.35">
      <c r="A5247" t="s">
        <v>3036</v>
      </c>
      <c r="B5247">
        <v>56</v>
      </c>
      <c r="C5247" t="s">
        <v>1395</v>
      </c>
      <c r="D5247" t="s">
        <v>38</v>
      </c>
      <c r="E5247">
        <f>YEAR(Table1[[#This Row],[Order Date]])</f>
        <v>2014</v>
      </c>
      <c r="F5247">
        <v>1</v>
      </c>
      <c r="G5247">
        <f>MONTH(Table1[[#This Row],[Order Date]])</f>
        <v>6</v>
      </c>
      <c r="H5247" s="1">
        <v>41812</v>
      </c>
      <c r="I5247">
        <v>10340</v>
      </c>
      <c r="J5247" t="s">
        <v>28</v>
      </c>
      <c r="K5247">
        <v>24</v>
      </c>
      <c r="L5247">
        <v>320.98</v>
      </c>
      <c r="M5247" s="2">
        <v>0.03</v>
      </c>
      <c r="N5247">
        <v>7547.14</v>
      </c>
      <c r="O5247">
        <v>24.49</v>
      </c>
      <c r="P5247">
        <v>2080.48</v>
      </c>
      <c r="Q5247" s="2">
        <v>0.55000000000000004</v>
      </c>
      <c r="R5247" t="s">
        <v>48</v>
      </c>
      <c r="S5247" t="s">
        <v>40</v>
      </c>
      <c r="T5247" t="s">
        <v>2389</v>
      </c>
      <c r="U5247" t="s">
        <v>51</v>
      </c>
      <c r="V5247" t="s">
        <v>68</v>
      </c>
      <c r="W5247">
        <v>1428</v>
      </c>
      <c r="X5247" s="1">
        <v>41813</v>
      </c>
      <c r="Y5247" t="s">
        <v>34</v>
      </c>
      <c r="Z5247" t="e" vm="41">
        <v>#VALUE!</v>
      </c>
      <c r="AA5247">
        <v>58501</v>
      </c>
      <c r="AB5247" t="e" cm="1" vm="2">
        <f t="array" ref="AB5247">_FV(Table1[[#This Row],[State]],"Country/region",TRUE)</f>
        <v>#VALUE!</v>
      </c>
    </row>
    <row r="5248" spans="1:28" x14ac:dyDescent="0.35">
      <c r="A5248" t="s">
        <v>3286</v>
      </c>
      <c r="B5248">
        <v>56</v>
      </c>
      <c r="C5248" t="s">
        <v>1395</v>
      </c>
      <c r="D5248" t="s">
        <v>38</v>
      </c>
      <c r="E5248">
        <f>YEAR(Table1[[#This Row],[Order Date]])</f>
        <v>2014</v>
      </c>
      <c r="F5248">
        <v>1</v>
      </c>
      <c r="G5248">
        <f>MONTH(Table1[[#This Row],[Order Date]])</f>
        <v>6</v>
      </c>
      <c r="H5248" s="1">
        <v>41812</v>
      </c>
      <c r="I5248">
        <v>10340</v>
      </c>
      <c r="J5248" t="s">
        <v>28</v>
      </c>
      <c r="K5248">
        <v>2</v>
      </c>
      <c r="L5248">
        <v>110.98</v>
      </c>
      <c r="M5248" s="2">
        <v>0.08</v>
      </c>
      <c r="N5248">
        <v>224.32</v>
      </c>
      <c r="O5248">
        <v>13.99</v>
      </c>
      <c r="P5248">
        <v>-178.77</v>
      </c>
      <c r="Q5248" s="2">
        <v>0.69</v>
      </c>
      <c r="R5248" t="s">
        <v>48</v>
      </c>
      <c r="S5248" t="s">
        <v>80</v>
      </c>
      <c r="T5248" t="s">
        <v>372</v>
      </c>
      <c r="U5248" t="s">
        <v>82</v>
      </c>
      <c r="V5248" t="s">
        <v>68</v>
      </c>
      <c r="W5248">
        <v>1429</v>
      </c>
      <c r="X5248" s="1">
        <v>41813</v>
      </c>
      <c r="Y5248" t="s">
        <v>34</v>
      </c>
      <c r="Z5248" t="e" vm="41">
        <v>#VALUE!</v>
      </c>
      <c r="AA5248">
        <v>58103</v>
      </c>
      <c r="AB5248" t="e" cm="1" vm="2">
        <f t="array" ref="AB5248">_FV(Table1[[#This Row],[State]],"Country/region",TRUE)</f>
        <v>#VALUE!</v>
      </c>
    </row>
    <row r="5249" spans="1:28" x14ac:dyDescent="0.35">
      <c r="A5249" t="s">
        <v>3219</v>
      </c>
      <c r="B5249">
        <v>56</v>
      </c>
      <c r="C5249" t="s">
        <v>2536</v>
      </c>
      <c r="D5249" t="s">
        <v>38</v>
      </c>
      <c r="E5249">
        <f>YEAR(Table1[[#This Row],[Order Date]])</f>
        <v>2014</v>
      </c>
      <c r="F5249">
        <v>1</v>
      </c>
      <c r="G5249">
        <f>MONTH(Table1[[#This Row],[Order Date]])</f>
        <v>6</v>
      </c>
      <c r="H5249" s="1">
        <v>41812</v>
      </c>
      <c r="I5249">
        <v>46565</v>
      </c>
      <c r="J5249" t="s">
        <v>39</v>
      </c>
      <c r="K5249">
        <v>50</v>
      </c>
      <c r="L5249">
        <v>17.670000000000002</v>
      </c>
      <c r="M5249" s="2">
        <v>0.1</v>
      </c>
      <c r="N5249">
        <v>804.14</v>
      </c>
      <c r="O5249">
        <v>8.99</v>
      </c>
      <c r="P5249">
        <v>-25.27</v>
      </c>
      <c r="Q5249" s="2">
        <v>0.47</v>
      </c>
      <c r="R5249" t="s">
        <v>48</v>
      </c>
      <c r="S5249" t="s">
        <v>139</v>
      </c>
      <c r="T5249" t="s">
        <v>1223</v>
      </c>
      <c r="U5249" t="s">
        <v>82</v>
      </c>
      <c r="V5249" t="s">
        <v>76</v>
      </c>
      <c r="W5249">
        <v>6549</v>
      </c>
      <c r="X5249" s="1">
        <v>41813</v>
      </c>
      <c r="Y5249" t="s">
        <v>34</v>
      </c>
      <c r="Z5249" t="e" vm="18">
        <v>#VALUE!</v>
      </c>
      <c r="AA5249">
        <v>23666</v>
      </c>
      <c r="AB5249" t="e" cm="1" vm="2">
        <f t="array" ref="AB5249">_FV(Table1[[#This Row],[State]],"Country/region",TRUE)</f>
        <v>#VALUE!</v>
      </c>
    </row>
    <row r="5250" spans="1:28" x14ac:dyDescent="0.35">
      <c r="A5250" t="s">
        <v>2110</v>
      </c>
      <c r="B5250">
        <v>56</v>
      </c>
      <c r="C5250" t="s">
        <v>2400</v>
      </c>
      <c r="D5250" t="s">
        <v>57</v>
      </c>
      <c r="E5250">
        <f>YEAR(Table1[[#This Row],[Order Date]])</f>
        <v>2014</v>
      </c>
      <c r="F5250">
        <v>1</v>
      </c>
      <c r="G5250">
        <f>MONTH(Table1[[#This Row],[Order Date]])</f>
        <v>6</v>
      </c>
      <c r="H5250" s="1">
        <v>41812</v>
      </c>
      <c r="I5250">
        <v>11425</v>
      </c>
      <c r="J5250" t="s">
        <v>58</v>
      </c>
      <c r="K5250">
        <v>29</v>
      </c>
      <c r="L5250">
        <v>16.91</v>
      </c>
      <c r="M5250" s="2">
        <v>0.1</v>
      </c>
      <c r="N5250">
        <v>482.91</v>
      </c>
      <c r="O5250">
        <v>6.25</v>
      </c>
      <c r="P5250">
        <v>-16.59</v>
      </c>
      <c r="Q5250" s="2">
        <v>0.57999999999999996</v>
      </c>
      <c r="R5250" t="s">
        <v>29</v>
      </c>
      <c r="S5250" t="s">
        <v>30</v>
      </c>
      <c r="T5250" t="s">
        <v>2507</v>
      </c>
      <c r="U5250" t="s">
        <v>32</v>
      </c>
      <c r="V5250" t="s">
        <v>68</v>
      </c>
      <c r="W5250">
        <v>1579</v>
      </c>
      <c r="X5250" s="1">
        <v>41813</v>
      </c>
      <c r="Y5250" t="s">
        <v>34</v>
      </c>
      <c r="Z5250" t="e" vm="11">
        <v>#VALUE!</v>
      </c>
      <c r="AA5250">
        <v>75109</v>
      </c>
      <c r="AB5250" t="e" cm="1" vm="2">
        <f t="array" ref="AB5250">_FV(Table1[[#This Row],[State]],"Country/region",TRUE)</f>
        <v>#VALUE!</v>
      </c>
    </row>
    <row r="5251" spans="1:28" x14ac:dyDescent="0.35">
      <c r="A5251" t="s">
        <v>2229</v>
      </c>
      <c r="B5251">
        <v>56</v>
      </c>
      <c r="C5251" t="s">
        <v>2516</v>
      </c>
      <c r="D5251" t="s">
        <v>57</v>
      </c>
      <c r="E5251">
        <f>YEAR(Table1[[#This Row],[Order Date]])</f>
        <v>2014</v>
      </c>
      <c r="F5251">
        <v>1</v>
      </c>
      <c r="G5251">
        <f>MONTH(Table1[[#This Row],[Order Date]])</f>
        <v>6</v>
      </c>
      <c r="H5251" s="1">
        <v>41812</v>
      </c>
      <c r="I5251">
        <v>30944</v>
      </c>
      <c r="J5251" t="s">
        <v>58</v>
      </c>
      <c r="K5251">
        <v>32</v>
      </c>
      <c r="L5251">
        <v>16.739999999999998</v>
      </c>
      <c r="M5251" s="2">
        <v>0.01</v>
      </c>
      <c r="N5251">
        <v>546.01</v>
      </c>
      <c r="O5251">
        <v>5.08</v>
      </c>
      <c r="P5251">
        <v>133.56049999999999</v>
      </c>
      <c r="Q5251" s="2">
        <v>0.36</v>
      </c>
      <c r="R5251" t="s">
        <v>29</v>
      </c>
      <c r="S5251" t="s">
        <v>30</v>
      </c>
      <c r="T5251" t="s">
        <v>3285</v>
      </c>
      <c r="U5251" t="s">
        <v>67</v>
      </c>
      <c r="V5251" t="s">
        <v>76</v>
      </c>
      <c r="W5251">
        <v>4345</v>
      </c>
      <c r="X5251" s="1">
        <v>41813</v>
      </c>
      <c r="Y5251" t="s">
        <v>34</v>
      </c>
      <c r="Z5251" t="e" vm="19">
        <v>#VALUE!</v>
      </c>
      <c r="AA5251">
        <v>29624</v>
      </c>
      <c r="AB5251" t="e" cm="1" vm="2">
        <f t="array" ref="AB5251">_FV(Table1[[#This Row],[State]],"Country/region",TRUE)</f>
        <v>#VALUE!</v>
      </c>
    </row>
    <row r="5252" spans="1:28" x14ac:dyDescent="0.35">
      <c r="A5252" t="s">
        <v>2356</v>
      </c>
      <c r="B5252">
        <v>56</v>
      </c>
      <c r="C5252" t="s">
        <v>3388</v>
      </c>
      <c r="D5252" t="s">
        <v>27</v>
      </c>
      <c r="E5252">
        <f>YEAR(Table1[[#This Row],[Order Date]])</f>
        <v>2014</v>
      </c>
      <c r="F5252">
        <v>1</v>
      </c>
      <c r="G5252">
        <f>MONTH(Table1[[#This Row],[Order Date]])</f>
        <v>6</v>
      </c>
      <c r="H5252" s="1">
        <v>41812</v>
      </c>
      <c r="I5252">
        <v>51462</v>
      </c>
      <c r="J5252" t="s">
        <v>131</v>
      </c>
      <c r="K5252">
        <v>15</v>
      </c>
      <c r="L5252">
        <v>28.15</v>
      </c>
      <c r="M5252" s="2">
        <v>0.08</v>
      </c>
      <c r="N5252">
        <v>417.88</v>
      </c>
      <c r="O5252">
        <v>8.99</v>
      </c>
      <c r="P5252">
        <v>-13.95</v>
      </c>
      <c r="Q5252" s="2">
        <v>0.56999999999999995</v>
      </c>
      <c r="R5252" t="s">
        <v>29</v>
      </c>
      <c r="S5252" t="s">
        <v>139</v>
      </c>
      <c r="T5252" t="s">
        <v>3389</v>
      </c>
      <c r="U5252" t="s">
        <v>88</v>
      </c>
      <c r="V5252" t="s">
        <v>68</v>
      </c>
      <c r="W5252">
        <v>7210</v>
      </c>
      <c r="X5252" s="1">
        <v>41814</v>
      </c>
      <c r="Y5252" t="s">
        <v>42</v>
      </c>
      <c r="Z5252" t="e" vm="26">
        <v>#VALUE!</v>
      </c>
      <c r="AA5252">
        <v>49201</v>
      </c>
      <c r="AB5252" t="e" cm="1" vm="2">
        <f t="array" ref="AB5252">_FV(Table1[[#This Row],[State]],"Country/region",TRUE)</f>
        <v>#VALUE!</v>
      </c>
    </row>
    <row r="5253" spans="1:28" x14ac:dyDescent="0.35">
      <c r="A5253" t="s">
        <v>3219</v>
      </c>
      <c r="B5253">
        <v>56</v>
      </c>
      <c r="C5253" t="s">
        <v>2536</v>
      </c>
      <c r="D5253" t="s">
        <v>38</v>
      </c>
      <c r="E5253">
        <f>YEAR(Table1[[#This Row],[Order Date]])</f>
        <v>2014</v>
      </c>
      <c r="F5253">
        <v>1</v>
      </c>
      <c r="G5253">
        <f>MONTH(Table1[[#This Row],[Order Date]])</f>
        <v>6</v>
      </c>
      <c r="H5253" s="1">
        <v>41812</v>
      </c>
      <c r="I5253">
        <v>46565</v>
      </c>
      <c r="J5253" t="s">
        <v>39</v>
      </c>
      <c r="K5253">
        <v>8</v>
      </c>
      <c r="L5253">
        <v>64.650000000000006</v>
      </c>
      <c r="M5253" s="2">
        <v>0.01</v>
      </c>
      <c r="N5253">
        <v>567.51</v>
      </c>
      <c r="O5253">
        <v>35</v>
      </c>
      <c r="P5253">
        <v>-255.55</v>
      </c>
      <c r="Q5253" s="2">
        <v>0.8</v>
      </c>
      <c r="R5253" t="s">
        <v>29</v>
      </c>
      <c r="S5253" t="s">
        <v>40</v>
      </c>
      <c r="T5253" t="s">
        <v>1656</v>
      </c>
      <c r="U5253" t="s">
        <v>32</v>
      </c>
      <c r="V5253" t="s">
        <v>76</v>
      </c>
      <c r="W5253">
        <v>6550</v>
      </c>
      <c r="X5253" s="1">
        <v>41814</v>
      </c>
      <c r="Y5253" t="s">
        <v>34</v>
      </c>
      <c r="Z5253" t="e" vm="18">
        <v>#VALUE!</v>
      </c>
      <c r="AA5253">
        <v>23666</v>
      </c>
      <c r="AB5253" t="e" cm="1" vm="2">
        <f t="array" ref="AB5253">_FV(Table1[[#This Row],[State]],"Country/region",TRUE)</f>
        <v>#VALUE!</v>
      </c>
    </row>
    <row r="5254" spans="1:28" x14ac:dyDescent="0.35">
      <c r="A5254" t="s">
        <v>2110</v>
      </c>
      <c r="B5254">
        <v>56</v>
      </c>
      <c r="C5254" t="s">
        <v>2400</v>
      </c>
      <c r="D5254" t="s">
        <v>57</v>
      </c>
      <c r="E5254">
        <f>YEAR(Table1[[#This Row],[Order Date]])</f>
        <v>2014</v>
      </c>
      <c r="F5254">
        <v>1</v>
      </c>
      <c r="G5254">
        <f>MONTH(Table1[[#This Row],[Order Date]])</f>
        <v>6</v>
      </c>
      <c r="H5254" s="1">
        <v>41812</v>
      </c>
      <c r="I5254">
        <v>11425</v>
      </c>
      <c r="J5254" t="s">
        <v>58</v>
      </c>
      <c r="K5254">
        <v>23</v>
      </c>
      <c r="L5254">
        <v>155.99</v>
      </c>
      <c r="M5254" s="2">
        <v>0.04</v>
      </c>
      <c r="N5254">
        <v>2969.6365000000001</v>
      </c>
      <c r="O5254">
        <v>8.99</v>
      </c>
      <c r="P5254">
        <v>383.45400000000001</v>
      </c>
      <c r="Q5254" s="2">
        <v>0.57999999999999996</v>
      </c>
      <c r="R5254" t="s">
        <v>96</v>
      </c>
      <c r="S5254" t="s">
        <v>30</v>
      </c>
      <c r="T5254" t="s">
        <v>1883</v>
      </c>
      <c r="U5254" t="s">
        <v>105</v>
      </c>
      <c r="V5254" t="s">
        <v>68</v>
      </c>
      <c r="W5254">
        <v>1580</v>
      </c>
      <c r="X5254" s="1">
        <v>41814</v>
      </c>
      <c r="Y5254" t="s">
        <v>42</v>
      </c>
      <c r="Z5254" t="e" vm="11">
        <v>#VALUE!</v>
      </c>
      <c r="AA5254">
        <v>75109</v>
      </c>
      <c r="AB5254" t="e" cm="1" vm="2">
        <f t="array" ref="AB5254">_FV(Table1[[#This Row],[State]],"Country/region",TRUE)</f>
        <v>#VALUE!</v>
      </c>
    </row>
    <row r="5255" spans="1:28" x14ac:dyDescent="0.35">
      <c r="A5255" t="s">
        <v>2913</v>
      </c>
      <c r="B5255">
        <v>56</v>
      </c>
      <c r="C5255" t="s">
        <v>2131</v>
      </c>
      <c r="D5255" t="s">
        <v>46</v>
      </c>
      <c r="E5255">
        <f>YEAR(Table1[[#This Row],[Order Date]])</f>
        <v>2014</v>
      </c>
      <c r="F5255">
        <v>1</v>
      </c>
      <c r="G5255">
        <f>MONTH(Table1[[#This Row],[Order Date]])</f>
        <v>6</v>
      </c>
      <c r="H5255" s="1">
        <v>41812</v>
      </c>
      <c r="I5255">
        <v>56743</v>
      </c>
      <c r="J5255" t="s">
        <v>131</v>
      </c>
      <c r="K5255">
        <v>23</v>
      </c>
      <c r="L5255">
        <v>22.23</v>
      </c>
      <c r="M5255" s="2">
        <v>0.06</v>
      </c>
      <c r="N5255">
        <v>524.25</v>
      </c>
      <c r="O5255">
        <v>8.99</v>
      </c>
      <c r="P5255">
        <v>152.31</v>
      </c>
      <c r="Q5255" s="2">
        <v>0.41</v>
      </c>
      <c r="R5255" t="s">
        <v>48</v>
      </c>
      <c r="S5255" t="s">
        <v>139</v>
      </c>
      <c r="T5255" t="s">
        <v>2670</v>
      </c>
      <c r="U5255" t="s">
        <v>82</v>
      </c>
      <c r="V5255" t="s">
        <v>76</v>
      </c>
      <c r="W5255">
        <v>7944</v>
      </c>
      <c r="X5255" s="1">
        <v>41815</v>
      </c>
      <c r="Y5255" t="s">
        <v>42</v>
      </c>
      <c r="Z5255" t="e" vm="31">
        <v>#VALUE!</v>
      </c>
      <c r="AA5255">
        <v>38109</v>
      </c>
      <c r="AB5255" t="e" cm="1" vm="2">
        <f t="array" ref="AB5255">_FV(Table1[[#This Row],[State]],"Country/region",TRUE)</f>
        <v>#VALUE!</v>
      </c>
    </row>
    <row r="5256" spans="1:28" x14ac:dyDescent="0.35">
      <c r="A5256" t="s">
        <v>3286</v>
      </c>
      <c r="B5256">
        <v>56</v>
      </c>
      <c r="C5256" t="s">
        <v>1395</v>
      </c>
      <c r="D5256" t="s">
        <v>38</v>
      </c>
      <c r="E5256">
        <f>YEAR(Table1[[#This Row],[Order Date]])</f>
        <v>2014</v>
      </c>
      <c r="F5256">
        <v>1</v>
      </c>
      <c r="G5256">
        <f>MONTH(Table1[[#This Row],[Order Date]])</f>
        <v>6</v>
      </c>
      <c r="H5256" s="1">
        <v>41812</v>
      </c>
      <c r="I5256">
        <v>10340</v>
      </c>
      <c r="J5256" t="s">
        <v>28</v>
      </c>
      <c r="K5256">
        <v>15</v>
      </c>
      <c r="L5256">
        <v>22.01</v>
      </c>
      <c r="M5256" s="2">
        <v>0.09</v>
      </c>
      <c r="N5256">
        <v>311.98</v>
      </c>
      <c r="O5256">
        <v>5.53</v>
      </c>
      <c r="P5256">
        <v>-9.7799999999999994</v>
      </c>
      <c r="Q5256" s="2">
        <v>0.59</v>
      </c>
      <c r="R5256" t="s">
        <v>29</v>
      </c>
      <c r="S5256" t="s">
        <v>139</v>
      </c>
      <c r="T5256" t="s">
        <v>1354</v>
      </c>
      <c r="U5256" t="s">
        <v>88</v>
      </c>
      <c r="V5256" t="s">
        <v>68</v>
      </c>
      <c r="W5256">
        <v>1430</v>
      </c>
      <c r="X5256" s="1">
        <v>41815</v>
      </c>
      <c r="Y5256" t="s">
        <v>34</v>
      </c>
      <c r="Z5256" t="e" vm="41">
        <v>#VALUE!</v>
      </c>
      <c r="AA5256">
        <v>58103</v>
      </c>
      <c r="AB5256" t="e" cm="1" vm="2">
        <f t="array" ref="AB5256">_FV(Table1[[#This Row],[State]],"Country/region",TRUE)</f>
        <v>#VALUE!</v>
      </c>
    </row>
    <row r="5257" spans="1:28" x14ac:dyDescent="0.35">
      <c r="A5257" t="s">
        <v>2075</v>
      </c>
      <c r="B5257">
        <v>56</v>
      </c>
      <c r="C5257" t="s">
        <v>1937</v>
      </c>
      <c r="D5257" t="s">
        <v>46</v>
      </c>
      <c r="E5257">
        <f>YEAR(Table1[[#This Row],[Order Date]])</f>
        <v>2014</v>
      </c>
      <c r="F5257">
        <v>1</v>
      </c>
      <c r="G5257">
        <f>MONTH(Table1[[#This Row],[Order Date]])</f>
        <v>6</v>
      </c>
      <c r="H5257" s="1">
        <v>41813</v>
      </c>
      <c r="I5257">
        <v>10210</v>
      </c>
      <c r="J5257" t="s">
        <v>39</v>
      </c>
      <c r="K5257">
        <v>10</v>
      </c>
      <c r="L5257">
        <v>73.98</v>
      </c>
      <c r="M5257" s="2">
        <v>0.04</v>
      </c>
      <c r="N5257">
        <v>767.34</v>
      </c>
      <c r="O5257">
        <v>14.52</v>
      </c>
      <c r="P5257">
        <v>-154.65</v>
      </c>
      <c r="Q5257" s="2">
        <v>0.65</v>
      </c>
      <c r="R5257" t="s">
        <v>96</v>
      </c>
      <c r="S5257" t="s">
        <v>30</v>
      </c>
      <c r="T5257" t="s">
        <v>198</v>
      </c>
      <c r="U5257" t="s">
        <v>102</v>
      </c>
      <c r="V5257" t="s">
        <v>76</v>
      </c>
      <c r="W5257">
        <v>1404</v>
      </c>
      <c r="X5257" s="1">
        <v>41814</v>
      </c>
      <c r="Y5257" t="s">
        <v>34</v>
      </c>
      <c r="Z5257" t="e" vm="47">
        <v>#VALUE!</v>
      </c>
      <c r="AA5257">
        <v>28601</v>
      </c>
      <c r="AB5257" t="e" cm="1" vm="2">
        <f t="array" ref="AB5257">_FV(Table1[[#This Row],[State]],"Country/region",TRUE)</f>
        <v>#VALUE!</v>
      </c>
    </row>
    <row r="5258" spans="1:28" x14ac:dyDescent="0.35">
      <c r="A5258" t="s">
        <v>2212</v>
      </c>
      <c r="B5258">
        <v>56</v>
      </c>
      <c r="C5258" t="s">
        <v>1680</v>
      </c>
      <c r="D5258" t="s">
        <v>46</v>
      </c>
      <c r="E5258">
        <f>YEAR(Table1[[#This Row],[Order Date]])</f>
        <v>2014</v>
      </c>
      <c r="F5258">
        <v>1</v>
      </c>
      <c r="G5258">
        <f>MONTH(Table1[[#This Row],[Order Date]])</f>
        <v>6</v>
      </c>
      <c r="H5258" s="1">
        <v>41813</v>
      </c>
      <c r="I5258">
        <v>23943</v>
      </c>
      <c r="J5258" t="s">
        <v>58</v>
      </c>
      <c r="K5258">
        <v>24</v>
      </c>
      <c r="L5258">
        <v>15.94</v>
      </c>
      <c r="M5258" s="2">
        <v>0.03</v>
      </c>
      <c r="N5258">
        <v>376.53</v>
      </c>
      <c r="O5258">
        <v>5.45</v>
      </c>
      <c r="P5258">
        <v>3.44</v>
      </c>
      <c r="Q5258" s="2">
        <v>0.55000000000000004</v>
      </c>
      <c r="R5258" t="s">
        <v>29</v>
      </c>
      <c r="S5258" t="s">
        <v>139</v>
      </c>
      <c r="T5258" t="s">
        <v>2469</v>
      </c>
      <c r="U5258" t="s">
        <v>88</v>
      </c>
      <c r="V5258" t="s">
        <v>52</v>
      </c>
      <c r="W5258">
        <v>3348</v>
      </c>
      <c r="X5258" s="1">
        <v>41815</v>
      </c>
      <c r="Y5258" t="s">
        <v>34</v>
      </c>
      <c r="Z5258" t="e" vm="42">
        <v>#VALUE!</v>
      </c>
      <c r="AA5258">
        <v>86301</v>
      </c>
      <c r="AB5258" t="e" cm="1" vm="2">
        <f t="array" ref="AB5258">_FV(Table1[[#This Row],[State]],"Country/region",TRUE)</f>
        <v>#VALUE!</v>
      </c>
    </row>
    <row r="5259" spans="1:28" x14ac:dyDescent="0.35">
      <c r="A5259" t="s">
        <v>585</v>
      </c>
      <c r="B5259">
        <v>56</v>
      </c>
      <c r="C5259" t="s">
        <v>1748</v>
      </c>
      <c r="D5259" t="s">
        <v>38</v>
      </c>
      <c r="E5259">
        <f>YEAR(Table1[[#This Row],[Order Date]])</f>
        <v>2014</v>
      </c>
      <c r="F5259">
        <v>1</v>
      </c>
      <c r="G5259">
        <f>MONTH(Table1[[#This Row],[Order Date]])</f>
        <v>6</v>
      </c>
      <c r="H5259" s="1">
        <v>41813</v>
      </c>
      <c r="I5259">
        <v>23169</v>
      </c>
      <c r="J5259" t="s">
        <v>58</v>
      </c>
      <c r="K5259">
        <v>27</v>
      </c>
      <c r="L5259">
        <v>6.48</v>
      </c>
      <c r="M5259" s="2">
        <v>7.0000000000000007E-2</v>
      </c>
      <c r="N5259">
        <v>172.7</v>
      </c>
      <c r="O5259">
        <v>5.1100000000000003</v>
      </c>
      <c r="P5259">
        <v>-42.97</v>
      </c>
      <c r="Q5259" s="2">
        <v>0.37</v>
      </c>
      <c r="R5259" t="s">
        <v>29</v>
      </c>
      <c r="S5259" t="s">
        <v>30</v>
      </c>
      <c r="T5259" t="s">
        <v>1554</v>
      </c>
      <c r="U5259" t="s">
        <v>61</v>
      </c>
      <c r="V5259" t="s">
        <v>33</v>
      </c>
      <c r="W5259">
        <v>3227</v>
      </c>
      <c r="X5259" s="1">
        <v>41815</v>
      </c>
      <c r="Y5259" t="s">
        <v>34</v>
      </c>
      <c r="Z5259" t="e" vm="27">
        <v>#VALUE!</v>
      </c>
      <c r="AA5259">
        <v>5401</v>
      </c>
      <c r="AB5259" t="e" cm="1" vm="2">
        <f t="array" ref="AB5259">_FV(Table1[[#This Row],[State]],"Country/region",TRUE)</f>
        <v>#VALUE!</v>
      </c>
    </row>
    <row r="5260" spans="1:28" x14ac:dyDescent="0.35">
      <c r="A5260" t="s">
        <v>1035</v>
      </c>
      <c r="B5260">
        <v>56</v>
      </c>
      <c r="C5260" t="s">
        <v>252</v>
      </c>
      <c r="D5260" t="s">
        <v>57</v>
      </c>
      <c r="E5260">
        <f>YEAR(Table1[[#This Row],[Order Date]])</f>
        <v>2014</v>
      </c>
      <c r="F5260">
        <v>1</v>
      </c>
      <c r="G5260">
        <f>MONTH(Table1[[#This Row],[Order Date]])</f>
        <v>6</v>
      </c>
      <c r="H5260" s="1">
        <v>41813</v>
      </c>
      <c r="I5260">
        <v>2465</v>
      </c>
      <c r="J5260" t="s">
        <v>58</v>
      </c>
      <c r="K5260">
        <v>28</v>
      </c>
      <c r="L5260">
        <v>39.479999999999997</v>
      </c>
      <c r="M5260" s="2">
        <v>0.04</v>
      </c>
      <c r="N5260">
        <v>1082.45</v>
      </c>
      <c r="O5260">
        <v>1.99</v>
      </c>
      <c r="P5260">
        <v>271.87</v>
      </c>
      <c r="Q5260" s="2">
        <v>0.54</v>
      </c>
      <c r="R5260" t="s">
        <v>96</v>
      </c>
      <c r="S5260" t="s">
        <v>139</v>
      </c>
      <c r="T5260" t="s">
        <v>775</v>
      </c>
      <c r="U5260" t="s">
        <v>102</v>
      </c>
      <c r="V5260" t="s">
        <v>68</v>
      </c>
      <c r="W5260">
        <v>353</v>
      </c>
      <c r="X5260" s="1">
        <v>41815</v>
      </c>
      <c r="Y5260" t="s">
        <v>34</v>
      </c>
      <c r="Z5260" t="e" vm="12">
        <v>#VALUE!</v>
      </c>
      <c r="AA5260">
        <v>50158</v>
      </c>
      <c r="AB5260" t="e" cm="1" vm="2">
        <f t="array" ref="AB5260">_FV(Table1[[#This Row],[State]],"Country/region",TRUE)</f>
        <v>#VALUE!</v>
      </c>
    </row>
    <row r="5261" spans="1:28" x14ac:dyDescent="0.35">
      <c r="A5261" t="s">
        <v>2923</v>
      </c>
      <c r="B5261">
        <v>56</v>
      </c>
      <c r="C5261" t="s">
        <v>1748</v>
      </c>
      <c r="D5261" t="s">
        <v>38</v>
      </c>
      <c r="E5261">
        <f>YEAR(Table1[[#This Row],[Order Date]])</f>
        <v>2014</v>
      </c>
      <c r="F5261">
        <v>1</v>
      </c>
      <c r="G5261">
        <f>MONTH(Table1[[#This Row],[Order Date]])</f>
        <v>6</v>
      </c>
      <c r="H5261" s="1">
        <v>41813</v>
      </c>
      <c r="I5261">
        <v>23169</v>
      </c>
      <c r="J5261" t="s">
        <v>58</v>
      </c>
      <c r="K5261">
        <v>22</v>
      </c>
      <c r="L5261">
        <v>80.98</v>
      </c>
      <c r="M5261" s="2">
        <v>0.1</v>
      </c>
      <c r="N5261">
        <v>1683.57</v>
      </c>
      <c r="O5261">
        <v>7.18</v>
      </c>
      <c r="P5261">
        <v>346.54</v>
      </c>
      <c r="Q5261" s="2">
        <v>0.48</v>
      </c>
      <c r="R5261" t="s">
        <v>96</v>
      </c>
      <c r="S5261" t="s">
        <v>30</v>
      </c>
      <c r="T5261" t="s">
        <v>2030</v>
      </c>
      <c r="U5261" t="s">
        <v>102</v>
      </c>
      <c r="V5261" t="s">
        <v>33</v>
      </c>
      <c r="W5261">
        <v>3228</v>
      </c>
      <c r="X5261" s="1">
        <v>41815</v>
      </c>
      <c r="Y5261" t="s">
        <v>34</v>
      </c>
      <c r="Z5261" t="e" vm="37">
        <v>#VALUE!</v>
      </c>
      <c r="AA5261">
        <v>2840</v>
      </c>
      <c r="AB5261" t="e" cm="1" vm="2">
        <f t="array" ref="AB5261">_FV(Table1[[#This Row],[State]],"Country/region",TRUE)</f>
        <v>#VALUE!</v>
      </c>
    </row>
    <row r="5262" spans="1:28" x14ac:dyDescent="0.35">
      <c r="A5262" t="s">
        <v>1224</v>
      </c>
      <c r="B5262">
        <v>56</v>
      </c>
      <c r="C5262" t="s">
        <v>1225</v>
      </c>
      <c r="D5262" t="s">
        <v>38</v>
      </c>
      <c r="E5262">
        <f>YEAR(Table1[[#This Row],[Order Date]])</f>
        <v>2014</v>
      </c>
      <c r="F5262">
        <v>1</v>
      </c>
      <c r="G5262">
        <f>MONTH(Table1[[#This Row],[Order Date]])</f>
        <v>6</v>
      </c>
      <c r="H5262" s="1">
        <v>41814</v>
      </c>
      <c r="I5262">
        <v>18884</v>
      </c>
      <c r="J5262" t="s">
        <v>39</v>
      </c>
      <c r="K5262">
        <v>5</v>
      </c>
      <c r="L5262">
        <v>25.98</v>
      </c>
      <c r="M5262" s="2">
        <v>0.1</v>
      </c>
      <c r="N5262">
        <v>131.27000000000001</v>
      </c>
      <c r="O5262">
        <v>14.36</v>
      </c>
      <c r="P5262">
        <v>-70.430000000000007</v>
      </c>
      <c r="Q5262" s="2">
        <v>0.6</v>
      </c>
      <c r="R5262" t="s">
        <v>48</v>
      </c>
      <c r="S5262" t="s">
        <v>49</v>
      </c>
      <c r="T5262" t="s">
        <v>503</v>
      </c>
      <c r="U5262" t="s">
        <v>51</v>
      </c>
      <c r="V5262" t="s">
        <v>76</v>
      </c>
      <c r="W5262">
        <v>2613</v>
      </c>
      <c r="X5262" s="1">
        <v>41815</v>
      </c>
      <c r="Y5262" t="s">
        <v>53</v>
      </c>
      <c r="Z5262" t="e" vm="14">
        <v>#VALUE!</v>
      </c>
      <c r="AA5262">
        <v>32789</v>
      </c>
      <c r="AB5262" t="e" cm="1" vm="2">
        <f t="array" ref="AB5262">_FV(Table1[[#This Row],[State]],"Country/region",TRUE)</f>
        <v>#VALUE!</v>
      </c>
    </row>
    <row r="5263" spans="1:28" x14ac:dyDescent="0.35">
      <c r="A5263" t="s">
        <v>453</v>
      </c>
      <c r="B5263">
        <v>56</v>
      </c>
      <c r="C5263" t="s">
        <v>168</v>
      </c>
      <c r="D5263" t="s">
        <v>57</v>
      </c>
      <c r="E5263">
        <f>YEAR(Table1[[#This Row],[Order Date]])</f>
        <v>2014</v>
      </c>
      <c r="F5263">
        <v>1</v>
      </c>
      <c r="G5263">
        <f>MONTH(Table1[[#This Row],[Order Date]])</f>
        <v>6</v>
      </c>
      <c r="H5263" s="1">
        <v>41814</v>
      </c>
      <c r="I5263">
        <v>14500</v>
      </c>
      <c r="J5263" t="s">
        <v>39</v>
      </c>
      <c r="K5263">
        <v>46</v>
      </c>
      <c r="L5263">
        <v>34.58</v>
      </c>
      <c r="M5263" s="2">
        <v>0.01</v>
      </c>
      <c r="N5263">
        <v>1662.5</v>
      </c>
      <c r="O5263">
        <v>8.99</v>
      </c>
      <c r="P5263">
        <v>289.02</v>
      </c>
      <c r="Q5263" s="2">
        <v>0.56000000000000005</v>
      </c>
      <c r="R5263" t="s">
        <v>29</v>
      </c>
      <c r="S5263" t="s">
        <v>139</v>
      </c>
      <c r="T5263" t="s">
        <v>2483</v>
      </c>
      <c r="U5263" t="s">
        <v>88</v>
      </c>
      <c r="V5263" t="s">
        <v>76</v>
      </c>
      <c r="W5263">
        <v>2034</v>
      </c>
      <c r="X5263" s="1">
        <v>41815</v>
      </c>
      <c r="Y5263" t="s">
        <v>34</v>
      </c>
      <c r="Z5263" t="e" vm="14">
        <v>#VALUE!</v>
      </c>
      <c r="AA5263">
        <v>33458</v>
      </c>
      <c r="AB5263" t="e" cm="1" vm="2">
        <f t="array" ref="AB5263">_FV(Table1[[#This Row],[State]],"Country/region",TRUE)</f>
        <v>#VALUE!</v>
      </c>
    </row>
    <row r="5264" spans="1:28" x14ac:dyDescent="0.35">
      <c r="A5264" t="s">
        <v>453</v>
      </c>
      <c r="B5264">
        <v>56</v>
      </c>
      <c r="C5264" t="s">
        <v>168</v>
      </c>
      <c r="D5264" t="s">
        <v>57</v>
      </c>
      <c r="E5264">
        <f>YEAR(Table1[[#This Row],[Order Date]])</f>
        <v>2014</v>
      </c>
      <c r="F5264">
        <v>1</v>
      </c>
      <c r="G5264">
        <f>MONTH(Table1[[#This Row],[Order Date]])</f>
        <v>6</v>
      </c>
      <c r="H5264" s="1">
        <v>41814</v>
      </c>
      <c r="I5264">
        <v>14500</v>
      </c>
      <c r="J5264" t="s">
        <v>39</v>
      </c>
      <c r="K5264">
        <v>44</v>
      </c>
      <c r="L5264">
        <v>19.98</v>
      </c>
      <c r="M5264" s="2">
        <v>7.0000000000000007E-2</v>
      </c>
      <c r="N5264">
        <v>839.7</v>
      </c>
      <c r="O5264">
        <v>5.77</v>
      </c>
      <c r="P5264">
        <v>211.79</v>
      </c>
      <c r="Q5264" s="2">
        <v>0.38</v>
      </c>
      <c r="R5264" t="s">
        <v>29</v>
      </c>
      <c r="S5264" t="s">
        <v>30</v>
      </c>
      <c r="T5264" t="s">
        <v>1334</v>
      </c>
      <c r="U5264" t="s">
        <v>61</v>
      </c>
      <c r="V5264" t="s">
        <v>76</v>
      </c>
      <c r="W5264">
        <v>2033</v>
      </c>
      <c r="X5264" s="1">
        <v>41816</v>
      </c>
      <c r="Y5264" t="s">
        <v>34</v>
      </c>
      <c r="Z5264" t="e" vm="14">
        <v>#VALUE!</v>
      </c>
      <c r="AA5264">
        <v>33458</v>
      </c>
      <c r="AB5264" t="e" cm="1" vm="2">
        <f t="array" ref="AB5264">_FV(Table1[[#This Row],[State]],"Country/region",TRUE)</f>
        <v>#VALUE!</v>
      </c>
    </row>
    <row r="5265" spans="1:28" x14ac:dyDescent="0.35">
      <c r="A5265" t="s">
        <v>1224</v>
      </c>
      <c r="B5265">
        <v>56</v>
      </c>
      <c r="C5265" t="s">
        <v>1225</v>
      </c>
      <c r="D5265" t="s">
        <v>38</v>
      </c>
      <c r="E5265">
        <f>YEAR(Table1[[#This Row],[Order Date]])</f>
        <v>2014</v>
      </c>
      <c r="F5265">
        <v>1</v>
      </c>
      <c r="G5265">
        <f>MONTH(Table1[[#This Row],[Order Date]])</f>
        <v>6</v>
      </c>
      <c r="H5265" s="1">
        <v>41814</v>
      </c>
      <c r="I5265">
        <v>18884</v>
      </c>
      <c r="J5265" t="s">
        <v>39</v>
      </c>
      <c r="K5265">
        <v>29</v>
      </c>
      <c r="L5265">
        <v>449.99</v>
      </c>
      <c r="M5265" s="2">
        <v>0</v>
      </c>
      <c r="N5265">
        <v>13571.7</v>
      </c>
      <c r="O5265">
        <v>24.49</v>
      </c>
      <c r="P5265">
        <v>3825.69</v>
      </c>
      <c r="Q5265" s="2">
        <v>0.52</v>
      </c>
      <c r="R5265" t="s">
        <v>96</v>
      </c>
      <c r="S5265" t="s">
        <v>40</v>
      </c>
      <c r="T5265" t="s">
        <v>1722</v>
      </c>
      <c r="U5265" t="s">
        <v>192</v>
      </c>
      <c r="V5265" t="s">
        <v>76</v>
      </c>
      <c r="W5265">
        <v>2614</v>
      </c>
      <c r="X5265" s="1">
        <v>41816</v>
      </c>
      <c r="Y5265" t="s">
        <v>34</v>
      </c>
      <c r="Z5265" t="e" vm="14">
        <v>#VALUE!</v>
      </c>
      <c r="AA5265">
        <v>32789</v>
      </c>
      <c r="AB5265" t="e" cm="1" vm="2">
        <f t="array" ref="AB5265">_FV(Table1[[#This Row],[State]],"Country/region",TRUE)</f>
        <v>#VALUE!</v>
      </c>
    </row>
    <row r="5266" spans="1:28" x14ac:dyDescent="0.35">
      <c r="A5266" t="s">
        <v>995</v>
      </c>
      <c r="B5266">
        <v>56</v>
      </c>
      <c r="C5266" t="s">
        <v>109</v>
      </c>
      <c r="D5266" t="s">
        <v>46</v>
      </c>
      <c r="E5266">
        <f>YEAR(Table1[[#This Row],[Order Date]])</f>
        <v>2014</v>
      </c>
      <c r="F5266">
        <v>1</v>
      </c>
      <c r="G5266">
        <f>MONTH(Table1[[#This Row],[Order Date]])</f>
        <v>6</v>
      </c>
      <c r="H5266" s="1">
        <v>41815</v>
      </c>
      <c r="I5266">
        <v>7846</v>
      </c>
      <c r="J5266" t="s">
        <v>47</v>
      </c>
      <c r="K5266">
        <v>12</v>
      </c>
      <c r="L5266">
        <v>1.76</v>
      </c>
      <c r="M5266" s="2">
        <v>0.05</v>
      </c>
      <c r="N5266">
        <v>26.33</v>
      </c>
      <c r="O5266">
        <v>4.8600000000000003</v>
      </c>
      <c r="P5266">
        <v>-33.61</v>
      </c>
      <c r="Q5266" s="2">
        <v>0.41</v>
      </c>
      <c r="R5266" t="s">
        <v>48</v>
      </c>
      <c r="S5266" t="s">
        <v>30</v>
      </c>
      <c r="T5266" t="s">
        <v>1268</v>
      </c>
      <c r="U5266" t="s">
        <v>82</v>
      </c>
      <c r="V5266" t="s">
        <v>33</v>
      </c>
      <c r="W5266">
        <v>1067</v>
      </c>
      <c r="X5266" s="1">
        <v>41815</v>
      </c>
      <c r="Y5266" t="s">
        <v>34</v>
      </c>
      <c r="Z5266" t="e" vm="3">
        <v>#VALUE!</v>
      </c>
      <c r="AA5266">
        <v>20746</v>
      </c>
      <c r="AB5266" t="e" cm="1" vm="2">
        <f t="array" ref="AB5266">_FV(Table1[[#This Row],[State]],"Country/region",TRUE)</f>
        <v>#VALUE!</v>
      </c>
    </row>
    <row r="5267" spans="1:28" x14ac:dyDescent="0.35">
      <c r="A5267" t="s">
        <v>2542</v>
      </c>
      <c r="B5267">
        <v>56</v>
      </c>
      <c r="C5267" t="s">
        <v>1151</v>
      </c>
      <c r="D5267" t="s">
        <v>27</v>
      </c>
      <c r="E5267">
        <f>YEAR(Table1[[#This Row],[Order Date]])</f>
        <v>2014</v>
      </c>
      <c r="F5267">
        <v>1</v>
      </c>
      <c r="G5267">
        <f>MONTH(Table1[[#This Row],[Order Date]])</f>
        <v>6</v>
      </c>
      <c r="H5267" s="1">
        <v>41815</v>
      </c>
      <c r="I5267">
        <v>31939</v>
      </c>
      <c r="J5267" t="s">
        <v>28</v>
      </c>
      <c r="K5267">
        <v>13</v>
      </c>
      <c r="L5267">
        <v>140.99</v>
      </c>
      <c r="M5267" s="2">
        <v>7.0000000000000007E-2</v>
      </c>
      <c r="N5267">
        <v>1506.8375000000001</v>
      </c>
      <c r="O5267">
        <v>4.2</v>
      </c>
      <c r="P5267">
        <v>-75.009</v>
      </c>
      <c r="Q5267" s="2">
        <v>0.59</v>
      </c>
      <c r="R5267" t="s">
        <v>96</v>
      </c>
      <c r="S5267" t="s">
        <v>30</v>
      </c>
      <c r="T5267">
        <v>7160</v>
      </c>
      <c r="U5267" t="s">
        <v>105</v>
      </c>
      <c r="V5267" t="s">
        <v>52</v>
      </c>
      <c r="W5267">
        <v>4487</v>
      </c>
      <c r="X5267" s="1">
        <v>41817</v>
      </c>
      <c r="Y5267" t="s">
        <v>34</v>
      </c>
      <c r="Z5267" t="e" vm="42">
        <v>#VALUE!</v>
      </c>
      <c r="AA5267">
        <v>85234</v>
      </c>
      <c r="AB5267" t="e" cm="1" vm="2">
        <f t="array" ref="AB5267">_FV(Table1[[#This Row],[State]],"Country/region",TRUE)</f>
        <v>#VALUE!</v>
      </c>
    </row>
    <row r="5268" spans="1:28" x14ac:dyDescent="0.35">
      <c r="A5268" t="s">
        <v>995</v>
      </c>
      <c r="B5268">
        <v>56</v>
      </c>
      <c r="C5268" t="s">
        <v>109</v>
      </c>
      <c r="D5268" t="s">
        <v>46</v>
      </c>
      <c r="E5268">
        <f>YEAR(Table1[[#This Row],[Order Date]])</f>
        <v>2014</v>
      </c>
      <c r="F5268">
        <v>1</v>
      </c>
      <c r="G5268">
        <f>MONTH(Table1[[#This Row],[Order Date]])</f>
        <v>6</v>
      </c>
      <c r="H5268" s="1">
        <v>41815</v>
      </c>
      <c r="I5268">
        <v>7846</v>
      </c>
      <c r="J5268" t="s">
        <v>47</v>
      </c>
      <c r="K5268">
        <v>47</v>
      </c>
      <c r="L5268">
        <v>67.28</v>
      </c>
      <c r="M5268" s="2">
        <v>0.09</v>
      </c>
      <c r="N5268">
        <v>2926.33</v>
      </c>
      <c r="O5268">
        <v>19.989999999999998</v>
      </c>
      <c r="P5268">
        <v>499.27300000000002</v>
      </c>
      <c r="Q5268" s="2">
        <v>0.4</v>
      </c>
      <c r="R5268" t="s">
        <v>29</v>
      </c>
      <c r="S5268" t="s">
        <v>30</v>
      </c>
      <c r="T5268" t="s">
        <v>2311</v>
      </c>
      <c r="U5268" t="s">
        <v>67</v>
      </c>
      <c r="V5268" t="s">
        <v>33</v>
      </c>
      <c r="W5268">
        <v>1064</v>
      </c>
      <c r="X5268" s="1">
        <v>41820</v>
      </c>
      <c r="Y5268" t="s">
        <v>34</v>
      </c>
      <c r="Z5268" t="e" vm="3">
        <v>#VALUE!</v>
      </c>
      <c r="AA5268">
        <v>20746</v>
      </c>
      <c r="AB5268" t="e" cm="1" vm="2">
        <f t="array" ref="AB5268">_FV(Table1[[#This Row],[State]],"Country/region",TRUE)</f>
        <v>#VALUE!</v>
      </c>
    </row>
    <row r="5269" spans="1:28" x14ac:dyDescent="0.35">
      <c r="A5269" t="s">
        <v>995</v>
      </c>
      <c r="B5269">
        <v>56</v>
      </c>
      <c r="C5269" t="s">
        <v>109</v>
      </c>
      <c r="D5269" t="s">
        <v>46</v>
      </c>
      <c r="E5269">
        <f>YEAR(Table1[[#This Row],[Order Date]])</f>
        <v>2014</v>
      </c>
      <c r="F5269">
        <v>1</v>
      </c>
      <c r="G5269">
        <f>MONTH(Table1[[#This Row],[Order Date]])</f>
        <v>6</v>
      </c>
      <c r="H5269" s="1">
        <v>41815</v>
      </c>
      <c r="I5269">
        <v>7846</v>
      </c>
      <c r="J5269" t="s">
        <v>47</v>
      </c>
      <c r="K5269">
        <v>20</v>
      </c>
      <c r="L5269">
        <v>2.08</v>
      </c>
      <c r="M5269" s="2">
        <v>0.1</v>
      </c>
      <c r="N5269">
        <v>40.049999999999997</v>
      </c>
      <c r="O5269">
        <v>1.49</v>
      </c>
      <c r="P5269">
        <v>-10.2235</v>
      </c>
      <c r="Q5269" s="2">
        <v>0.36</v>
      </c>
      <c r="R5269" t="s">
        <v>29</v>
      </c>
      <c r="S5269" t="s">
        <v>30</v>
      </c>
      <c r="T5269" t="s">
        <v>1566</v>
      </c>
      <c r="U5269" t="s">
        <v>67</v>
      </c>
      <c r="V5269" t="s">
        <v>33</v>
      </c>
      <c r="W5269">
        <v>1065</v>
      </c>
      <c r="X5269" s="1">
        <v>41820</v>
      </c>
      <c r="Y5269" t="s">
        <v>34</v>
      </c>
      <c r="Z5269" t="e" vm="3">
        <v>#VALUE!</v>
      </c>
      <c r="AA5269">
        <v>20746</v>
      </c>
      <c r="AB5269" t="e" cm="1" vm="2">
        <f t="array" ref="AB5269">_FV(Table1[[#This Row],[State]],"Country/region",TRUE)</f>
        <v>#VALUE!</v>
      </c>
    </row>
    <row r="5270" spans="1:28" x14ac:dyDescent="0.35">
      <c r="A5270" t="s">
        <v>995</v>
      </c>
      <c r="B5270">
        <v>56</v>
      </c>
      <c r="C5270" t="s">
        <v>109</v>
      </c>
      <c r="D5270" t="s">
        <v>46</v>
      </c>
      <c r="E5270">
        <f>YEAR(Table1[[#This Row],[Order Date]])</f>
        <v>2014</v>
      </c>
      <c r="F5270">
        <v>1</v>
      </c>
      <c r="G5270">
        <f>MONTH(Table1[[#This Row],[Order Date]])</f>
        <v>6</v>
      </c>
      <c r="H5270" s="1">
        <v>41815</v>
      </c>
      <c r="I5270">
        <v>7846</v>
      </c>
      <c r="J5270" t="s">
        <v>47</v>
      </c>
      <c r="K5270">
        <v>20</v>
      </c>
      <c r="L5270">
        <v>26.31</v>
      </c>
      <c r="M5270" s="2">
        <v>0.01</v>
      </c>
      <c r="N5270">
        <v>552.87</v>
      </c>
      <c r="O5270">
        <v>5.89</v>
      </c>
      <c r="P5270">
        <v>-64.819999999999993</v>
      </c>
      <c r="Q5270" s="2">
        <v>0.75</v>
      </c>
      <c r="R5270" t="s">
        <v>96</v>
      </c>
      <c r="S5270" t="s">
        <v>30</v>
      </c>
      <c r="T5270" t="s">
        <v>2466</v>
      </c>
      <c r="U5270" t="s">
        <v>102</v>
      </c>
      <c r="V5270" t="s">
        <v>33</v>
      </c>
      <c r="W5270">
        <v>1066</v>
      </c>
      <c r="X5270" s="1">
        <v>41822</v>
      </c>
      <c r="Y5270" t="s">
        <v>34</v>
      </c>
      <c r="Z5270" t="e" vm="3">
        <v>#VALUE!</v>
      </c>
      <c r="AA5270">
        <v>20746</v>
      </c>
      <c r="AB5270" t="e" cm="1" vm="2">
        <f t="array" ref="AB5270">_FV(Table1[[#This Row],[State]],"Country/region",TRUE)</f>
        <v>#VALUE!</v>
      </c>
    </row>
    <row r="5271" spans="1:28" x14ac:dyDescent="0.35">
      <c r="A5271" t="s">
        <v>682</v>
      </c>
      <c r="B5271">
        <v>56</v>
      </c>
      <c r="C5271" t="s">
        <v>683</v>
      </c>
      <c r="D5271" t="s">
        <v>57</v>
      </c>
      <c r="E5271">
        <f>YEAR(Table1[[#This Row],[Order Date]])</f>
        <v>2014</v>
      </c>
      <c r="F5271">
        <v>1</v>
      </c>
      <c r="G5271">
        <f>MONTH(Table1[[#This Row],[Order Date]])</f>
        <v>6</v>
      </c>
      <c r="H5271" s="1">
        <v>41816</v>
      </c>
      <c r="I5271">
        <v>8135</v>
      </c>
      <c r="J5271" t="s">
        <v>39</v>
      </c>
      <c r="K5271">
        <v>16</v>
      </c>
      <c r="L5271">
        <v>55.99</v>
      </c>
      <c r="M5271" s="2">
        <v>0.03</v>
      </c>
      <c r="N5271">
        <v>772.41200000000003</v>
      </c>
      <c r="O5271">
        <v>5</v>
      </c>
      <c r="P5271">
        <v>-184.69</v>
      </c>
      <c r="Q5271" s="2">
        <v>0.8</v>
      </c>
      <c r="R5271" t="s">
        <v>96</v>
      </c>
      <c r="S5271" t="s">
        <v>139</v>
      </c>
      <c r="T5271" t="s">
        <v>1155</v>
      </c>
      <c r="U5271" t="s">
        <v>105</v>
      </c>
      <c r="V5271" t="s">
        <v>76</v>
      </c>
      <c r="W5271">
        <v>1110</v>
      </c>
      <c r="X5271" s="1">
        <v>41817</v>
      </c>
      <c r="Y5271" t="s">
        <v>34</v>
      </c>
      <c r="Z5271" t="e" vm="47">
        <v>#VALUE!</v>
      </c>
      <c r="AA5271">
        <v>28403</v>
      </c>
      <c r="AB5271" t="e" cm="1" vm="2">
        <f t="array" ref="AB5271">_FV(Table1[[#This Row],[State]],"Country/region",TRUE)</f>
        <v>#VALUE!</v>
      </c>
    </row>
    <row r="5272" spans="1:28" x14ac:dyDescent="0.35">
      <c r="A5272" t="s">
        <v>1811</v>
      </c>
      <c r="B5272">
        <v>56</v>
      </c>
      <c r="C5272" t="s">
        <v>2232</v>
      </c>
      <c r="D5272" t="s">
        <v>27</v>
      </c>
      <c r="E5272">
        <f>YEAR(Table1[[#This Row],[Order Date]])</f>
        <v>2014</v>
      </c>
      <c r="F5272">
        <v>1</v>
      </c>
      <c r="G5272">
        <f>MONTH(Table1[[#This Row],[Order Date]])</f>
        <v>6</v>
      </c>
      <c r="H5272" s="1">
        <v>41816</v>
      </c>
      <c r="I5272">
        <v>31524</v>
      </c>
      <c r="J5272" t="s">
        <v>47</v>
      </c>
      <c r="K5272">
        <v>10</v>
      </c>
      <c r="L5272">
        <v>100.89</v>
      </c>
      <c r="M5272" s="2">
        <v>0.08</v>
      </c>
      <c r="N5272">
        <v>1025.8800000000001</v>
      </c>
      <c r="O5272">
        <v>42</v>
      </c>
      <c r="P5272">
        <v>-211.33</v>
      </c>
      <c r="Q5272" s="2">
        <v>0.61</v>
      </c>
      <c r="R5272" t="s">
        <v>48</v>
      </c>
      <c r="S5272" t="s">
        <v>49</v>
      </c>
      <c r="T5272" t="s">
        <v>2119</v>
      </c>
      <c r="U5272" t="s">
        <v>51</v>
      </c>
      <c r="V5272" t="s">
        <v>52</v>
      </c>
      <c r="W5272">
        <v>4422</v>
      </c>
      <c r="X5272" s="1">
        <v>41818</v>
      </c>
      <c r="Y5272" t="s">
        <v>53</v>
      </c>
      <c r="Z5272" t="e" vm="4">
        <v>#VALUE!</v>
      </c>
      <c r="AA5272">
        <v>95661</v>
      </c>
      <c r="AB5272" t="e" cm="1" vm="2">
        <f t="array" ref="AB5272">_FV(Table1[[#This Row],[State]],"Country/region",TRUE)</f>
        <v>#VALUE!</v>
      </c>
    </row>
    <row r="5273" spans="1:28" x14ac:dyDescent="0.35">
      <c r="A5273" t="s">
        <v>1536</v>
      </c>
      <c r="B5273">
        <v>56</v>
      </c>
      <c r="C5273" t="s">
        <v>1051</v>
      </c>
      <c r="D5273" t="s">
        <v>57</v>
      </c>
      <c r="E5273">
        <f>YEAR(Table1[[#This Row],[Order Date]])</f>
        <v>2014</v>
      </c>
      <c r="F5273">
        <v>1</v>
      </c>
      <c r="G5273">
        <f>MONTH(Table1[[#This Row],[Order Date]])</f>
        <v>6</v>
      </c>
      <c r="H5273" s="1">
        <v>41817</v>
      </c>
      <c r="I5273">
        <v>54176</v>
      </c>
      <c r="J5273" t="s">
        <v>39</v>
      </c>
      <c r="K5273">
        <v>33</v>
      </c>
      <c r="L5273">
        <v>73.98</v>
      </c>
      <c r="M5273" s="2">
        <v>0.06</v>
      </c>
      <c r="N5273">
        <v>2492.9699999999998</v>
      </c>
      <c r="O5273">
        <v>14.52</v>
      </c>
      <c r="P5273">
        <v>131.02000000000001</v>
      </c>
      <c r="Q5273" s="2">
        <v>0.65</v>
      </c>
      <c r="R5273" t="s">
        <v>96</v>
      </c>
      <c r="S5273" t="s">
        <v>30</v>
      </c>
      <c r="T5273" t="s">
        <v>198</v>
      </c>
      <c r="U5273" t="s">
        <v>102</v>
      </c>
      <c r="V5273" t="s">
        <v>76</v>
      </c>
      <c r="W5273">
        <v>7572</v>
      </c>
      <c r="X5273" s="1">
        <v>41818</v>
      </c>
      <c r="Y5273" t="s">
        <v>34</v>
      </c>
      <c r="Z5273" t="e" vm="34">
        <v>#VALUE!</v>
      </c>
      <c r="AA5273">
        <v>39503</v>
      </c>
      <c r="AB5273" t="e" cm="1" vm="2">
        <f t="array" ref="AB5273">_FV(Table1[[#This Row],[State]],"Country/region",TRUE)</f>
        <v>#VALUE!</v>
      </c>
    </row>
    <row r="5274" spans="1:28" x14ac:dyDescent="0.35">
      <c r="A5274" t="s">
        <v>2447</v>
      </c>
      <c r="B5274">
        <v>56</v>
      </c>
      <c r="C5274" t="s">
        <v>2448</v>
      </c>
      <c r="D5274" t="s">
        <v>46</v>
      </c>
      <c r="E5274">
        <f>YEAR(Table1[[#This Row],[Order Date]])</f>
        <v>2014</v>
      </c>
      <c r="F5274">
        <v>1</v>
      </c>
      <c r="G5274">
        <f>MONTH(Table1[[#This Row],[Order Date]])</f>
        <v>6</v>
      </c>
      <c r="H5274" s="1">
        <v>41817</v>
      </c>
      <c r="I5274">
        <v>26277</v>
      </c>
      <c r="J5274" t="s">
        <v>131</v>
      </c>
      <c r="K5274">
        <v>17</v>
      </c>
      <c r="L5274">
        <v>49.99</v>
      </c>
      <c r="M5274" s="2">
        <v>0.02</v>
      </c>
      <c r="N5274">
        <v>877.81</v>
      </c>
      <c r="O5274">
        <v>19.989999999999998</v>
      </c>
      <c r="P5274">
        <v>-44.4</v>
      </c>
      <c r="Q5274" s="2">
        <v>0.45</v>
      </c>
      <c r="R5274" t="s">
        <v>96</v>
      </c>
      <c r="S5274" t="s">
        <v>30</v>
      </c>
      <c r="T5274" t="s">
        <v>569</v>
      </c>
      <c r="U5274" t="s">
        <v>102</v>
      </c>
      <c r="V5274" t="s">
        <v>52</v>
      </c>
      <c r="W5274">
        <v>3670</v>
      </c>
      <c r="X5274" s="1">
        <v>41818</v>
      </c>
      <c r="Y5274" t="s">
        <v>34</v>
      </c>
      <c r="Z5274" t="e" vm="32">
        <v>#VALUE!</v>
      </c>
      <c r="AA5274">
        <v>80122</v>
      </c>
      <c r="AB5274" t="e" cm="1" vm="2">
        <f t="array" ref="AB5274">_FV(Table1[[#This Row],[State]],"Country/region",TRUE)</f>
        <v>#VALUE!</v>
      </c>
    </row>
    <row r="5275" spans="1:28" x14ac:dyDescent="0.35">
      <c r="A5275" t="s">
        <v>3390</v>
      </c>
      <c r="B5275">
        <v>56</v>
      </c>
      <c r="C5275" t="s">
        <v>532</v>
      </c>
      <c r="D5275" t="s">
        <v>46</v>
      </c>
      <c r="E5275">
        <f>YEAR(Table1[[#This Row],[Order Date]])</f>
        <v>2014</v>
      </c>
      <c r="F5275">
        <v>1</v>
      </c>
      <c r="G5275">
        <f>MONTH(Table1[[#This Row],[Order Date]])</f>
        <v>6</v>
      </c>
      <c r="H5275" s="1">
        <v>41817</v>
      </c>
      <c r="I5275">
        <v>31461</v>
      </c>
      <c r="J5275" t="s">
        <v>131</v>
      </c>
      <c r="K5275">
        <v>26</v>
      </c>
      <c r="L5275">
        <v>59.98</v>
      </c>
      <c r="M5275" s="2">
        <v>0.08</v>
      </c>
      <c r="N5275">
        <v>1463.42</v>
      </c>
      <c r="O5275">
        <v>3.99</v>
      </c>
      <c r="P5275">
        <v>350.82</v>
      </c>
      <c r="Q5275" s="2">
        <v>0.56999999999999995</v>
      </c>
      <c r="R5275" t="s">
        <v>29</v>
      </c>
      <c r="S5275" t="s">
        <v>30</v>
      </c>
      <c r="T5275" t="s">
        <v>306</v>
      </c>
      <c r="U5275" t="s">
        <v>214</v>
      </c>
      <c r="V5275" t="s">
        <v>52</v>
      </c>
      <c r="W5275">
        <v>4410</v>
      </c>
      <c r="X5275" s="1">
        <v>41819</v>
      </c>
      <c r="Y5275" t="s">
        <v>34</v>
      </c>
      <c r="Z5275" t="e" vm="4">
        <v>#VALUE!</v>
      </c>
      <c r="AA5275">
        <v>92630</v>
      </c>
      <c r="AB5275" t="e" cm="1" vm="2">
        <f t="array" ref="AB5275">_FV(Table1[[#This Row],[State]],"Country/region",TRUE)</f>
        <v>#VALUE!</v>
      </c>
    </row>
    <row r="5276" spans="1:28" x14ac:dyDescent="0.35">
      <c r="A5276" t="s">
        <v>1616</v>
      </c>
      <c r="B5276">
        <v>56</v>
      </c>
      <c r="C5276" t="s">
        <v>1617</v>
      </c>
      <c r="D5276" t="s">
        <v>38</v>
      </c>
      <c r="E5276">
        <f>YEAR(Table1[[#This Row],[Order Date]])</f>
        <v>2014</v>
      </c>
      <c r="F5276">
        <v>1</v>
      </c>
      <c r="G5276">
        <f>MONTH(Table1[[#This Row],[Order Date]])</f>
        <v>6</v>
      </c>
      <c r="H5276" s="1">
        <v>41818</v>
      </c>
      <c r="I5276">
        <v>50983</v>
      </c>
      <c r="J5276" t="s">
        <v>58</v>
      </c>
      <c r="K5276">
        <v>39</v>
      </c>
      <c r="L5276">
        <v>80.98</v>
      </c>
      <c r="M5276" s="2">
        <v>0.06</v>
      </c>
      <c r="N5276">
        <v>3063.1</v>
      </c>
      <c r="O5276">
        <v>35</v>
      </c>
      <c r="P5276">
        <v>-1022.02</v>
      </c>
      <c r="Q5276" s="2">
        <v>0.81</v>
      </c>
      <c r="R5276" t="s">
        <v>29</v>
      </c>
      <c r="S5276" t="s">
        <v>40</v>
      </c>
      <c r="T5276" t="s">
        <v>1874</v>
      </c>
      <c r="U5276" t="s">
        <v>32</v>
      </c>
      <c r="V5276" t="s">
        <v>52</v>
      </c>
      <c r="W5276">
        <v>7147</v>
      </c>
      <c r="X5276" s="1">
        <v>41819</v>
      </c>
      <c r="Y5276" t="s">
        <v>34</v>
      </c>
      <c r="Z5276" t="e" vm="42">
        <v>#VALUE!</v>
      </c>
      <c r="AA5276">
        <v>85204</v>
      </c>
      <c r="AB5276" t="e" cm="1" vm="2">
        <f t="array" ref="AB5276">_FV(Table1[[#This Row],[State]],"Country/region",TRUE)</f>
        <v>#VALUE!</v>
      </c>
    </row>
    <row r="5277" spans="1:28" x14ac:dyDescent="0.35">
      <c r="A5277" t="s">
        <v>1616</v>
      </c>
      <c r="B5277">
        <v>56</v>
      </c>
      <c r="C5277" t="s">
        <v>1617</v>
      </c>
      <c r="D5277" t="s">
        <v>38</v>
      </c>
      <c r="E5277">
        <f>YEAR(Table1[[#This Row],[Order Date]])</f>
        <v>2014</v>
      </c>
      <c r="F5277">
        <v>1</v>
      </c>
      <c r="G5277">
        <f>MONTH(Table1[[#This Row],[Order Date]])</f>
        <v>6</v>
      </c>
      <c r="H5277" s="1">
        <v>41818</v>
      </c>
      <c r="I5277">
        <v>50983</v>
      </c>
      <c r="J5277" t="s">
        <v>58</v>
      </c>
      <c r="K5277">
        <v>15</v>
      </c>
      <c r="L5277">
        <v>15.51</v>
      </c>
      <c r="M5277" s="2">
        <v>0.05</v>
      </c>
      <c r="N5277">
        <v>229.03</v>
      </c>
      <c r="O5277">
        <v>5.8</v>
      </c>
      <c r="P5277">
        <v>-28.58</v>
      </c>
      <c r="Q5277" s="2">
        <v>0.6</v>
      </c>
      <c r="R5277" t="s">
        <v>29</v>
      </c>
      <c r="S5277" t="s">
        <v>30</v>
      </c>
      <c r="T5277" t="s">
        <v>3391</v>
      </c>
      <c r="U5277" t="s">
        <v>32</v>
      </c>
      <c r="V5277" t="s">
        <v>52</v>
      </c>
      <c r="W5277">
        <v>7148</v>
      </c>
      <c r="X5277" s="1">
        <v>41820</v>
      </c>
      <c r="Y5277" t="s">
        <v>34</v>
      </c>
      <c r="Z5277" t="e" vm="42">
        <v>#VALUE!</v>
      </c>
      <c r="AA5277">
        <v>85204</v>
      </c>
      <c r="AB5277" t="e" cm="1" vm="2">
        <f t="array" ref="AB5277">_FV(Table1[[#This Row],[State]],"Country/region",TRUE)</f>
        <v>#VALUE!</v>
      </c>
    </row>
    <row r="5278" spans="1:28" x14ac:dyDescent="0.35">
      <c r="A5278" t="s">
        <v>3392</v>
      </c>
      <c r="B5278">
        <v>56</v>
      </c>
      <c r="C5278" t="s">
        <v>1543</v>
      </c>
      <c r="D5278" t="s">
        <v>46</v>
      </c>
      <c r="E5278">
        <f>YEAR(Table1[[#This Row],[Order Date]])</f>
        <v>2014</v>
      </c>
      <c r="F5278">
        <v>1</v>
      </c>
      <c r="G5278">
        <f>MONTH(Table1[[#This Row],[Order Date]])</f>
        <v>6</v>
      </c>
      <c r="H5278" s="1">
        <v>41818</v>
      </c>
      <c r="I5278">
        <v>15619</v>
      </c>
      <c r="J5278" t="s">
        <v>47</v>
      </c>
      <c r="K5278">
        <v>36</v>
      </c>
      <c r="L5278">
        <v>3.29</v>
      </c>
      <c r="M5278" s="2">
        <v>0.05</v>
      </c>
      <c r="N5278">
        <v>123.13</v>
      </c>
      <c r="O5278">
        <v>1.35</v>
      </c>
      <c r="P5278">
        <v>20.57</v>
      </c>
      <c r="Q5278" s="2">
        <v>0.4</v>
      </c>
      <c r="R5278" t="s">
        <v>29</v>
      </c>
      <c r="S5278" t="s">
        <v>59</v>
      </c>
      <c r="T5278" t="s">
        <v>231</v>
      </c>
      <c r="U5278" t="s">
        <v>232</v>
      </c>
      <c r="V5278" t="s">
        <v>33</v>
      </c>
      <c r="W5278">
        <v>2167</v>
      </c>
      <c r="X5278" s="1">
        <v>41822</v>
      </c>
      <c r="Y5278" t="s">
        <v>42</v>
      </c>
      <c r="Z5278" t="e" vm="30">
        <v>#VALUE!</v>
      </c>
      <c r="AA5278">
        <v>2364</v>
      </c>
      <c r="AB5278" t="e" cm="1" vm="2">
        <f t="array" ref="AB5278">_FV(Table1[[#This Row],[State]],"Country/region",TRUE)</f>
        <v>#VALUE!</v>
      </c>
    </row>
    <row r="5279" spans="1:28" x14ac:dyDescent="0.35">
      <c r="A5279" t="s">
        <v>3346</v>
      </c>
      <c r="B5279">
        <v>56</v>
      </c>
      <c r="C5279" t="s">
        <v>26</v>
      </c>
      <c r="D5279" t="s">
        <v>27</v>
      </c>
      <c r="E5279">
        <f>YEAR(Table1[[#This Row],[Order Date]])</f>
        <v>2014</v>
      </c>
      <c r="F5279">
        <v>1</v>
      </c>
      <c r="G5279">
        <f>MONTH(Table1[[#This Row],[Order Date]])</f>
        <v>6</v>
      </c>
      <c r="H5279" s="1">
        <v>41818</v>
      </c>
      <c r="I5279">
        <v>8961</v>
      </c>
      <c r="J5279" t="s">
        <v>47</v>
      </c>
      <c r="K5279">
        <v>48</v>
      </c>
      <c r="L5279">
        <v>100.8</v>
      </c>
      <c r="M5279" s="2">
        <v>0.08</v>
      </c>
      <c r="N5279">
        <v>4644.87</v>
      </c>
      <c r="O5279">
        <v>60</v>
      </c>
      <c r="P5279">
        <v>-1291.3900000000001</v>
      </c>
      <c r="Q5279" s="2">
        <v>0.59</v>
      </c>
      <c r="R5279" t="s">
        <v>48</v>
      </c>
      <c r="S5279" t="s">
        <v>49</v>
      </c>
      <c r="T5279" t="s">
        <v>2994</v>
      </c>
      <c r="U5279" t="s">
        <v>75</v>
      </c>
      <c r="V5279" t="s">
        <v>52</v>
      </c>
      <c r="W5279">
        <v>1219</v>
      </c>
      <c r="X5279" s="1">
        <v>41823</v>
      </c>
      <c r="Y5279" t="s">
        <v>53</v>
      </c>
      <c r="Z5279" t="e" vm="46">
        <v>#VALUE!</v>
      </c>
      <c r="AA5279">
        <v>82070</v>
      </c>
      <c r="AB5279" t="e" cm="1" vm="2">
        <f t="array" ref="AB5279">_FV(Table1[[#This Row],[State]],"Country/region",TRUE)</f>
        <v>#VALUE!</v>
      </c>
    </row>
    <row r="5280" spans="1:28" x14ac:dyDescent="0.35">
      <c r="A5280" t="s">
        <v>25</v>
      </c>
      <c r="B5280">
        <v>56</v>
      </c>
      <c r="C5280" t="s">
        <v>26</v>
      </c>
      <c r="D5280" t="s">
        <v>27</v>
      </c>
      <c r="E5280">
        <f>YEAR(Table1[[#This Row],[Order Date]])</f>
        <v>2014</v>
      </c>
      <c r="F5280">
        <v>1</v>
      </c>
      <c r="G5280">
        <f>MONTH(Table1[[#This Row],[Order Date]])</f>
        <v>6</v>
      </c>
      <c r="H5280" s="1">
        <v>41818</v>
      </c>
      <c r="I5280">
        <v>8961</v>
      </c>
      <c r="J5280" t="s">
        <v>47</v>
      </c>
      <c r="K5280">
        <v>15</v>
      </c>
      <c r="L5280">
        <v>39.979999999999997</v>
      </c>
      <c r="M5280" s="2">
        <v>0</v>
      </c>
      <c r="N5280">
        <v>627.69000000000005</v>
      </c>
      <c r="O5280">
        <v>4</v>
      </c>
      <c r="P5280">
        <v>-12.02</v>
      </c>
      <c r="Q5280" s="2">
        <v>0.7</v>
      </c>
      <c r="R5280" t="s">
        <v>96</v>
      </c>
      <c r="S5280" t="s">
        <v>30</v>
      </c>
      <c r="T5280" t="s">
        <v>1158</v>
      </c>
      <c r="U5280" t="s">
        <v>102</v>
      </c>
      <c r="V5280" t="s">
        <v>33</v>
      </c>
      <c r="W5280">
        <v>1220</v>
      </c>
      <c r="X5280" s="1">
        <v>41823</v>
      </c>
      <c r="Y5280" t="s">
        <v>34</v>
      </c>
      <c r="Z5280" t="e" vm="1">
        <v>#VALUE!</v>
      </c>
      <c r="AA5280">
        <v>15131</v>
      </c>
      <c r="AB5280" t="e" cm="1" vm="2">
        <f t="array" ref="AB5280">_FV(Table1[[#This Row],[State]],"Country/region",TRUE)</f>
        <v>#VALUE!</v>
      </c>
    </row>
    <row r="5281" spans="1:28" x14ac:dyDescent="0.35">
      <c r="A5281" t="s">
        <v>2101</v>
      </c>
      <c r="B5281">
        <v>56</v>
      </c>
      <c r="C5281" t="s">
        <v>1543</v>
      </c>
      <c r="D5281" t="s">
        <v>46</v>
      </c>
      <c r="E5281">
        <f>YEAR(Table1[[#This Row],[Order Date]])</f>
        <v>2014</v>
      </c>
      <c r="F5281">
        <v>1</v>
      </c>
      <c r="G5281">
        <f>MONTH(Table1[[#This Row],[Order Date]])</f>
        <v>6</v>
      </c>
      <c r="H5281" s="1">
        <v>41818</v>
      </c>
      <c r="I5281">
        <v>15619</v>
      </c>
      <c r="J5281" t="s">
        <v>47</v>
      </c>
      <c r="K5281">
        <v>9</v>
      </c>
      <c r="L5281">
        <v>160.97999999999999</v>
      </c>
      <c r="M5281" s="2">
        <v>0.1</v>
      </c>
      <c r="N5281">
        <v>1425.21</v>
      </c>
      <c r="O5281">
        <v>30</v>
      </c>
      <c r="P5281">
        <v>-65.02</v>
      </c>
      <c r="Q5281" s="2">
        <v>0.62</v>
      </c>
      <c r="R5281" t="s">
        <v>48</v>
      </c>
      <c r="S5281" t="s">
        <v>49</v>
      </c>
      <c r="T5281" t="s">
        <v>555</v>
      </c>
      <c r="U5281" t="s">
        <v>51</v>
      </c>
      <c r="V5281" t="s">
        <v>33</v>
      </c>
      <c r="W5281">
        <v>2168</v>
      </c>
      <c r="X5281" s="1">
        <v>41825</v>
      </c>
      <c r="Y5281" t="s">
        <v>53</v>
      </c>
      <c r="Z5281" t="e" vm="21">
        <v>#VALUE!</v>
      </c>
      <c r="AA5281">
        <v>4901</v>
      </c>
      <c r="AB5281" t="e" cm="1" vm="2">
        <f t="array" ref="AB5281">_FV(Table1[[#This Row],[State]],"Country/region",TRUE)</f>
        <v>#VALUE!</v>
      </c>
    </row>
    <row r="5282" spans="1:28" x14ac:dyDescent="0.35">
      <c r="A5282" t="s">
        <v>1848</v>
      </c>
      <c r="B5282">
        <v>56</v>
      </c>
      <c r="C5282" t="s">
        <v>1849</v>
      </c>
      <c r="D5282" t="s">
        <v>27</v>
      </c>
      <c r="E5282">
        <f>YEAR(Table1[[#This Row],[Order Date]])</f>
        <v>2014</v>
      </c>
      <c r="F5282">
        <v>1</v>
      </c>
      <c r="G5282">
        <f>MONTH(Table1[[#This Row],[Order Date]])</f>
        <v>6</v>
      </c>
      <c r="H5282" s="1">
        <v>41819</v>
      </c>
      <c r="I5282">
        <v>44516</v>
      </c>
      <c r="J5282" t="s">
        <v>58</v>
      </c>
      <c r="K5282">
        <v>17</v>
      </c>
      <c r="L5282">
        <v>3.28</v>
      </c>
      <c r="M5282" s="2">
        <v>0.06</v>
      </c>
      <c r="N5282">
        <v>57.96</v>
      </c>
      <c r="O5282">
        <v>3.97</v>
      </c>
      <c r="P5282">
        <v>-47.32</v>
      </c>
      <c r="Q5282" s="2">
        <v>0.56000000000000005</v>
      </c>
      <c r="R5282" t="s">
        <v>29</v>
      </c>
      <c r="S5282" t="s">
        <v>59</v>
      </c>
      <c r="T5282" t="s">
        <v>182</v>
      </c>
      <c r="U5282" t="s">
        <v>88</v>
      </c>
      <c r="V5282" t="s">
        <v>52</v>
      </c>
      <c r="W5282">
        <v>6288</v>
      </c>
      <c r="X5282" s="1">
        <v>41819</v>
      </c>
      <c r="Y5282" t="s">
        <v>34</v>
      </c>
      <c r="Z5282" t="e" vm="23">
        <v>#VALUE!</v>
      </c>
      <c r="AA5282">
        <v>99352</v>
      </c>
      <c r="AB5282" t="e" cm="1" vm="2">
        <f t="array" ref="AB5282">_FV(Table1[[#This Row],[State]],"Country/region",TRUE)</f>
        <v>#VALUE!</v>
      </c>
    </row>
    <row r="5283" spans="1:28" x14ac:dyDescent="0.35">
      <c r="A5283" t="s">
        <v>1147</v>
      </c>
      <c r="B5283">
        <v>56</v>
      </c>
      <c r="C5283" t="s">
        <v>1559</v>
      </c>
      <c r="D5283" t="s">
        <v>46</v>
      </c>
      <c r="E5283">
        <f>YEAR(Table1[[#This Row],[Order Date]])</f>
        <v>2014</v>
      </c>
      <c r="F5283">
        <v>1</v>
      </c>
      <c r="G5283">
        <f>MONTH(Table1[[#This Row],[Order Date]])</f>
        <v>6</v>
      </c>
      <c r="H5283" s="1">
        <v>41819</v>
      </c>
      <c r="I5283">
        <v>18951</v>
      </c>
      <c r="J5283" t="s">
        <v>58</v>
      </c>
      <c r="K5283">
        <v>16</v>
      </c>
      <c r="L5283">
        <v>3.98</v>
      </c>
      <c r="M5283" s="2">
        <v>0.09</v>
      </c>
      <c r="N5283">
        <v>61.5</v>
      </c>
      <c r="O5283">
        <v>2.97</v>
      </c>
      <c r="P5283">
        <v>-16.27</v>
      </c>
      <c r="Q5283" s="2">
        <v>0.35</v>
      </c>
      <c r="R5283" t="s">
        <v>29</v>
      </c>
      <c r="S5283" t="s">
        <v>59</v>
      </c>
      <c r="T5283" t="s">
        <v>2633</v>
      </c>
      <c r="U5283" t="s">
        <v>61</v>
      </c>
      <c r="V5283" t="s">
        <v>33</v>
      </c>
      <c r="W5283">
        <v>2622</v>
      </c>
      <c r="X5283" s="1">
        <v>41820</v>
      </c>
      <c r="Y5283" t="s">
        <v>34</v>
      </c>
      <c r="Z5283" t="e" vm="21">
        <v>#VALUE!</v>
      </c>
      <c r="AA5283">
        <v>4401</v>
      </c>
      <c r="AB5283" t="e" cm="1" vm="2">
        <f t="array" ref="AB5283">_FV(Table1[[#This Row],[State]],"Country/region",TRUE)</f>
        <v>#VALUE!</v>
      </c>
    </row>
    <row r="5284" spans="1:28" x14ac:dyDescent="0.35">
      <c r="A5284" t="s">
        <v>916</v>
      </c>
      <c r="B5284">
        <v>56</v>
      </c>
      <c r="C5284" t="s">
        <v>917</v>
      </c>
      <c r="D5284" t="s">
        <v>38</v>
      </c>
      <c r="E5284">
        <f>YEAR(Table1[[#This Row],[Order Date]])</f>
        <v>2014</v>
      </c>
      <c r="F5284">
        <v>1</v>
      </c>
      <c r="G5284">
        <f>MONTH(Table1[[#This Row],[Order Date]])</f>
        <v>6</v>
      </c>
      <c r="H5284" s="1">
        <v>41819</v>
      </c>
      <c r="I5284">
        <v>27844</v>
      </c>
      <c r="J5284" t="s">
        <v>47</v>
      </c>
      <c r="K5284">
        <v>27</v>
      </c>
      <c r="L5284">
        <v>4.9800000000000004</v>
      </c>
      <c r="M5284" s="2">
        <v>0.04</v>
      </c>
      <c r="N5284">
        <v>135.86000000000001</v>
      </c>
      <c r="O5284">
        <v>5.49</v>
      </c>
      <c r="P5284">
        <v>-73.42</v>
      </c>
      <c r="Q5284" s="2">
        <v>0.38</v>
      </c>
      <c r="R5284" t="s">
        <v>29</v>
      </c>
      <c r="S5284" t="s">
        <v>30</v>
      </c>
      <c r="T5284" t="s">
        <v>1505</v>
      </c>
      <c r="U5284" t="s">
        <v>61</v>
      </c>
      <c r="V5284" t="s">
        <v>68</v>
      </c>
      <c r="W5284">
        <v>3906</v>
      </c>
      <c r="X5284" s="1">
        <v>41821</v>
      </c>
      <c r="Y5284" t="s">
        <v>34</v>
      </c>
      <c r="Z5284" t="e" vm="13">
        <v>#VALUE!</v>
      </c>
      <c r="AA5284">
        <v>74133</v>
      </c>
      <c r="AB5284" t="e" cm="1" vm="2">
        <f t="array" ref="AB5284">_FV(Table1[[#This Row],[State]],"Country/region",TRUE)</f>
        <v>#VALUE!</v>
      </c>
    </row>
    <row r="5285" spans="1:28" x14ac:dyDescent="0.35">
      <c r="A5285" t="s">
        <v>938</v>
      </c>
      <c r="B5285">
        <v>56</v>
      </c>
      <c r="C5285" t="s">
        <v>939</v>
      </c>
      <c r="D5285" t="s">
        <v>27</v>
      </c>
      <c r="E5285">
        <f>YEAR(Table1[[#This Row],[Order Date]])</f>
        <v>2014</v>
      </c>
      <c r="F5285">
        <v>1</v>
      </c>
      <c r="G5285">
        <f>MONTH(Table1[[#This Row],[Order Date]])</f>
        <v>6</v>
      </c>
      <c r="H5285" s="1">
        <v>41819</v>
      </c>
      <c r="I5285">
        <v>7239</v>
      </c>
      <c r="J5285" t="s">
        <v>131</v>
      </c>
      <c r="K5285">
        <v>50</v>
      </c>
      <c r="L5285">
        <v>120.33</v>
      </c>
      <c r="M5285" s="2">
        <v>0.03</v>
      </c>
      <c r="N5285">
        <v>6206.16</v>
      </c>
      <c r="O5285">
        <v>19.989999999999998</v>
      </c>
      <c r="P5285">
        <v>1416.27</v>
      </c>
      <c r="Q5285" s="2">
        <v>0.59</v>
      </c>
      <c r="R5285" t="s">
        <v>29</v>
      </c>
      <c r="S5285" t="s">
        <v>30</v>
      </c>
      <c r="T5285" t="s">
        <v>2707</v>
      </c>
      <c r="U5285" t="s">
        <v>32</v>
      </c>
      <c r="V5285" t="s">
        <v>68</v>
      </c>
      <c r="W5285">
        <v>999</v>
      </c>
      <c r="X5285" s="1">
        <v>41821</v>
      </c>
      <c r="Y5285" t="s">
        <v>34</v>
      </c>
      <c r="Z5285" t="e" vm="9">
        <v>#VALUE!</v>
      </c>
      <c r="AA5285">
        <v>68046</v>
      </c>
      <c r="AB5285" t="e" cm="1" vm="2">
        <f t="array" ref="AB5285">_FV(Table1[[#This Row],[State]],"Country/region",TRUE)</f>
        <v>#VALUE!</v>
      </c>
    </row>
    <row r="5286" spans="1:28" x14ac:dyDescent="0.35">
      <c r="A5286" t="s">
        <v>1791</v>
      </c>
      <c r="B5286">
        <v>56</v>
      </c>
      <c r="C5286" t="s">
        <v>1559</v>
      </c>
      <c r="D5286" t="s">
        <v>46</v>
      </c>
      <c r="E5286">
        <f>YEAR(Table1[[#This Row],[Order Date]])</f>
        <v>2014</v>
      </c>
      <c r="F5286">
        <v>1</v>
      </c>
      <c r="G5286">
        <f>MONTH(Table1[[#This Row],[Order Date]])</f>
        <v>6</v>
      </c>
      <c r="H5286" s="1">
        <v>41819</v>
      </c>
      <c r="I5286">
        <v>18951</v>
      </c>
      <c r="J5286" t="s">
        <v>58</v>
      </c>
      <c r="K5286">
        <v>10</v>
      </c>
      <c r="L5286">
        <v>35.99</v>
      </c>
      <c r="M5286" s="2">
        <v>0.03</v>
      </c>
      <c r="N5286">
        <v>324.3175</v>
      </c>
      <c r="O5286">
        <v>5</v>
      </c>
      <c r="P5286">
        <v>-169.74100000000001</v>
      </c>
      <c r="Q5286" s="2">
        <v>0.85</v>
      </c>
      <c r="R5286" t="s">
        <v>96</v>
      </c>
      <c r="S5286" t="s">
        <v>30</v>
      </c>
      <c r="T5286" t="s">
        <v>591</v>
      </c>
      <c r="U5286" t="s">
        <v>105</v>
      </c>
      <c r="V5286" t="s">
        <v>33</v>
      </c>
      <c r="W5286">
        <v>2623</v>
      </c>
      <c r="X5286" s="1">
        <v>41821</v>
      </c>
      <c r="Y5286" t="s">
        <v>42</v>
      </c>
      <c r="Z5286" t="e" vm="21">
        <v>#VALUE!</v>
      </c>
      <c r="AA5286">
        <v>4005</v>
      </c>
      <c r="AB5286" t="e" cm="1" vm="2">
        <f t="array" ref="AB5286">_FV(Table1[[#This Row],[State]],"Country/region",TRUE)</f>
        <v>#VALUE!</v>
      </c>
    </row>
    <row r="5287" spans="1:28" x14ac:dyDescent="0.35">
      <c r="A5287" t="s">
        <v>2797</v>
      </c>
      <c r="B5287">
        <v>56</v>
      </c>
      <c r="C5287" t="s">
        <v>917</v>
      </c>
      <c r="D5287" t="s">
        <v>38</v>
      </c>
      <c r="E5287">
        <f>YEAR(Table1[[#This Row],[Order Date]])</f>
        <v>2014</v>
      </c>
      <c r="F5287">
        <v>1</v>
      </c>
      <c r="G5287">
        <f>MONTH(Table1[[#This Row],[Order Date]])</f>
        <v>6</v>
      </c>
      <c r="H5287" s="1">
        <v>41819</v>
      </c>
      <c r="I5287">
        <v>27844</v>
      </c>
      <c r="J5287" t="s">
        <v>47</v>
      </c>
      <c r="K5287">
        <v>1</v>
      </c>
      <c r="L5287">
        <v>5.8</v>
      </c>
      <c r="M5287" s="2">
        <v>0.09</v>
      </c>
      <c r="N5287">
        <v>11.08</v>
      </c>
      <c r="O5287">
        <v>5.59</v>
      </c>
      <c r="P5287">
        <v>-9.6944999999999997</v>
      </c>
      <c r="Q5287" s="2">
        <v>0.4</v>
      </c>
      <c r="R5287" t="s">
        <v>29</v>
      </c>
      <c r="S5287" t="s">
        <v>30</v>
      </c>
      <c r="T5287" t="s">
        <v>2681</v>
      </c>
      <c r="U5287" t="s">
        <v>67</v>
      </c>
      <c r="V5287" t="s">
        <v>52</v>
      </c>
      <c r="W5287">
        <v>3905</v>
      </c>
      <c r="X5287" s="1">
        <v>41826</v>
      </c>
      <c r="Y5287" t="s">
        <v>34</v>
      </c>
      <c r="Z5287" t="e" vm="8">
        <v>#VALUE!</v>
      </c>
      <c r="AA5287">
        <v>97321</v>
      </c>
      <c r="AB5287" t="e" cm="1" vm="2">
        <f t="array" ref="AB5287">_FV(Table1[[#This Row],[State]],"Country/region",TRUE)</f>
        <v>#VALUE!</v>
      </c>
    </row>
    <row r="5288" spans="1:28" x14ac:dyDescent="0.35">
      <c r="A5288" t="s">
        <v>1270</v>
      </c>
      <c r="B5288">
        <v>56</v>
      </c>
      <c r="C5288" t="s">
        <v>1923</v>
      </c>
      <c r="D5288" t="s">
        <v>46</v>
      </c>
      <c r="E5288">
        <f>YEAR(Table1[[#This Row],[Order Date]])</f>
        <v>2014</v>
      </c>
      <c r="F5288">
        <v>1</v>
      </c>
      <c r="G5288">
        <f>MONTH(Table1[[#This Row],[Order Date]])</f>
        <v>6</v>
      </c>
      <c r="H5288" s="1">
        <v>41820</v>
      </c>
      <c r="I5288">
        <v>29318</v>
      </c>
      <c r="J5288" t="s">
        <v>39</v>
      </c>
      <c r="K5288">
        <v>21</v>
      </c>
      <c r="L5288">
        <v>138.13999999999999</v>
      </c>
      <c r="M5288" s="2">
        <v>0.04</v>
      </c>
      <c r="N5288">
        <v>2954.14</v>
      </c>
      <c r="O5288">
        <v>35</v>
      </c>
      <c r="P5288">
        <v>-522.94000000000005</v>
      </c>
      <c r="Q5288" s="2"/>
      <c r="R5288" t="s">
        <v>29</v>
      </c>
      <c r="S5288" t="s">
        <v>40</v>
      </c>
      <c r="T5288" t="s">
        <v>816</v>
      </c>
      <c r="U5288" t="s">
        <v>32</v>
      </c>
      <c r="V5288" t="s">
        <v>68</v>
      </c>
      <c r="W5288">
        <v>4123</v>
      </c>
      <c r="X5288" s="1">
        <v>41821</v>
      </c>
      <c r="Y5288" t="s">
        <v>42</v>
      </c>
      <c r="Z5288" t="e" vm="9">
        <v>#VALUE!</v>
      </c>
      <c r="AA5288">
        <v>68104</v>
      </c>
      <c r="AB5288" t="e" cm="1" vm="2">
        <f t="array" ref="AB5288">_FV(Table1[[#This Row],[State]],"Country/region",TRUE)</f>
        <v>#VALUE!</v>
      </c>
    </row>
    <row r="5289" spans="1:28" x14ac:dyDescent="0.35">
      <c r="A5289" t="s">
        <v>508</v>
      </c>
      <c r="B5289">
        <v>56</v>
      </c>
      <c r="C5289" t="s">
        <v>430</v>
      </c>
      <c r="D5289" t="s">
        <v>46</v>
      </c>
      <c r="E5289">
        <f>YEAR(Table1[[#This Row],[Order Date]])</f>
        <v>2014</v>
      </c>
      <c r="F5289">
        <v>1</v>
      </c>
      <c r="G5289">
        <f>MONTH(Table1[[#This Row],[Order Date]])</f>
        <v>6</v>
      </c>
      <c r="H5289" s="1">
        <v>41820</v>
      </c>
      <c r="I5289">
        <v>11270</v>
      </c>
      <c r="J5289" t="s">
        <v>28</v>
      </c>
      <c r="K5289">
        <v>15</v>
      </c>
      <c r="L5289">
        <v>8.6</v>
      </c>
      <c r="M5289" s="2">
        <v>0.04</v>
      </c>
      <c r="N5289">
        <v>140.07</v>
      </c>
      <c r="O5289">
        <v>6.19</v>
      </c>
      <c r="P5289">
        <v>-21.85</v>
      </c>
      <c r="Q5289" s="2">
        <v>0.38</v>
      </c>
      <c r="R5289" t="s">
        <v>29</v>
      </c>
      <c r="S5289" t="s">
        <v>30</v>
      </c>
      <c r="T5289" t="s">
        <v>341</v>
      </c>
      <c r="U5289" t="s">
        <v>67</v>
      </c>
      <c r="V5289" t="s">
        <v>76</v>
      </c>
      <c r="W5289">
        <v>1563</v>
      </c>
      <c r="X5289" s="1">
        <v>41821</v>
      </c>
      <c r="Y5289" t="s">
        <v>42</v>
      </c>
      <c r="Z5289" t="e" vm="14">
        <v>#VALUE!</v>
      </c>
      <c r="AA5289">
        <v>33710</v>
      </c>
      <c r="AB5289" t="e" cm="1" vm="2">
        <f t="array" ref="AB5289">_FV(Table1[[#This Row],[State]],"Country/region",TRUE)</f>
        <v>#VALUE!</v>
      </c>
    </row>
    <row r="5290" spans="1:28" x14ac:dyDescent="0.35">
      <c r="A5290" t="s">
        <v>2132</v>
      </c>
      <c r="B5290">
        <v>56</v>
      </c>
      <c r="C5290" t="s">
        <v>889</v>
      </c>
      <c r="D5290" t="s">
        <v>38</v>
      </c>
      <c r="E5290">
        <f>YEAR(Table1[[#This Row],[Order Date]])</f>
        <v>2014</v>
      </c>
      <c r="F5290">
        <v>1</v>
      </c>
      <c r="G5290">
        <f>MONTH(Table1[[#This Row],[Order Date]])</f>
        <v>6</v>
      </c>
      <c r="H5290" s="1">
        <v>41820</v>
      </c>
      <c r="I5290">
        <v>8704</v>
      </c>
      <c r="J5290" t="s">
        <v>131</v>
      </c>
      <c r="K5290">
        <v>43</v>
      </c>
      <c r="L5290">
        <v>9.93</v>
      </c>
      <c r="M5290" s="2">
        <v>0.01</v>
      </c>
      <c r="N5290">
        <v>449.17</v>
      </c>
      <c r="O5290">
        <v>1.0900000000000001</v>
      </c>
      <c r="P5290">
        <v>198.83</v>
      </c>
      <c r="Q5290" s="2">
        <v>0.43</v>
      </c>
      <c r="R5290" t="s">
        <v>29</v>
      </c>
      <c r="S5290" t="s">
        <v>59</v>
      </c>
      <c r="T5290" t="s">
        <v>1865</v>
      </c>
      <c r="U5290" t="s">
        <v>88</v>
      </c>
      <c r="V5290" t="s">
        <v>76</v>
      </c>
      <c r="W5290">
        <v>1189</v>
      </c>
      <c r="X5290" s="1">
        <v>41821</v>
      </c>
      <c r="Y5290" t="s">
        <v>34</v>
      </c>
      <c r="Z5290" t="e" vm="6">
        <v>#VALUE!</v>
      </c>
      <c r="AA5290">
        <v>35216</v>
      </c>
      <c r="AB5290" t="e" cm="1" vm="2">
        <f t="array" ref="AB5290">_FV(Table1[[#This Row],[State]],"Country/region",TRUE)</f>
        <v>#VALUE!</v>
      </c>
    </row>
    <row r="5291" spans="1:28" x14ac:dyDescent="0.35">
      <c r="A5291" t="s">
        <v>2132</v>
      </c>
      <c r="B5291">
        <v>56</v>
      </c>
      <c r="C5291" t="s">
        <v>889</v>
      </c>
      <c r="D5291" t="s">
        <v>38</v>
      </c>
      <c r="E5291">
        <f>YEAR(Table1[[#This Row],[Order Date]])</f>
        <v>2014</v>
      </c>
      <c r="F5291">
        <v>1</v>
      </c>
      <c r="G5291">
        <f>MONTH(Table1[[#This Row],[Order Date]])</f>
        <v>6</v>
      </c>
      <c r="H5291" s="1">
        <v>41820</v>
      </c>
      <c r="I5291">
        <v>8704</v>
      </c>
      <c r="J5291" t="s">
        <v>131</v>
      </c>
      <c r="K5291">
        <v>38</v>
      </c>
      <c r="L5291">
        <v>2.21</v>
      </c>
      <c r="M5291" s="2">
        <v>0.08</v>
      </c>
      <c r="N5291">
        <v>79.81</v>
      </c>
      <c r="O5291">
        <v>1</v>
      </c>
      <c r="P5291">
        <v>5.48</v>
      </c>
      <c r="Q5291" s="2">
        <v>0.38</v>
      </c>
      <c r="R5291" t="s">
        <v>29</v>
      </c>
      <c r="S5291" t="s">
        <v>59</v>
      </c>
      <c r="T5291" t="s">
        <v>2179</v>
      </c>
      <c r="U5291" t="s">
        <v>88</v>
      </c>
      <c r="V5291" t="s">
        <v>76</v>
      </c>
      <c r="W5291">
        <v>1190</v>
      </c>
      <c r="X5291" s="1">
        <v>41821</v>
      </c>
      <c r="Y5291" t="s">
        <v>34</v>
      </c>
      <c r="Z5291" t="e" vm="6">
        <v>#VALUE!</v>
      </c>
      <c r="AA5291">
        <v>35216</v>
      </c>
      <c r="AB5291" t="e" cm="1" vm="2">
        <f t="array" ref="AB5291">_FV(Table1[[#This Row],[State]],"Country/region",TRUE)</f>
        <v>#VALUE!</v>
      </c>
    </row>
    <row r="5292" spans="1:28" x14ac:dyDescent="0.35">
      <c r="A5292" t="s">
        <v>1270</v>
      </c>
      <c r="B5292">
        <v>56</v>
      </c>
      <c r="C5292" t="s">
        <v>1923</v>
      </c>
      <c r="D5292" t="s">
        <v>46</v>
      </c>
      <c r="E5292">
        <f>YEAR(Table1[[#This Row],[Order Date]])</f>
        <v>2014</v>
      </c>
      <c r="F5292">
        <v>1</v>
      </c>
      <c r="G5292">
        <f>MONTH(Table1[[#This Row],[Order Date]])</f>
        <v>6</v>
      </c>
      <c r="H5292" s="1">
        <v>41820</v>
      </c>
      <c r="I5292">
        <v>29318</v>
      </c>
      <c r="J5292" t="s">
        <v>39</v>
      </c>
      <c r="K5292">
        <v>34</v>
      </c>
      <c r="L5292">
        <v>125.99</v>
      </c>
      <c r="M5292" s="2">
        <v>0.1</v>
      </c>
      <c r="N5292">
        <v>3375.3074999999999</v>
      </c>
      <c r="O5292">
        <v>8.08</v>
      </c>
      <c r="P5292">
        <v>562.13099999999997</v>
      </c>
      <c r="Q5292" s="2">
        <v>0.56999999999999995</v>
      </c>
      <c r="R5292" t="s">
        <v>96</v>
      </c>
      <c r="S5292" t="s">
        <v>30</v>
      </c>
      <c r="T5292" t="s">
        <v>1797</v>
      </c>
      <c r="U5292" t="s">
        <v>105</v>
      </c>
      <c r="V5292" t="s">
        <v>68</v>
      </c>
      <c r="W5292">
        <v>4124</v>
      </c>
      <c r="X5292" s="1">
        <v>41821</v>
      </c>
      <c r="Y5292" t="s">
        <v>34</v>
      </c>
      <c r="Z5292" t="e" vm="9">
        <v>#VALUE!</v>
      </c>
      <c r="AA5292">
        <v>68104</v>
      </c>
      <c r="AB5292" t="e" cm="1" vm="2">
        <f t="array" ref="AB5292">_FV(Table1[[#This Row],[State]],"Country/region",TRUE)</f>
        <v>#VALUE!</v>
      </c>
    </row>
    <row r="5293" spans="1:28" x14ac:dyDescent="0.35">
      <c r="A5293" t="s">
        <v>2224</v>
      </c>
      <c r="B5293">
        <v>56</v>
      </c>
      <c r="C5293" t="s">
        <v>160</v>
      </c>
      <c r="D5293" t="s">
        <v>57</v>
      </c>
      <c r="E5293">
        <f>YEAR(Table1[[#This Row],[Order Date]])</f>
        <v>2014</v>
      </c>
      <c r="F5293">
        <v>1</v>
      </c>
      <c r="G5293">
        <f>MONTH(Table1[[#This Row],[Order Date]])</f>
        <v>6</v>
      </c>
      <c r="H5293" s="1">
        <v>41820</v>
      </c>
      <c r="I5293">
        <v>12037</v>
      </c>
      <c r="J5293" t="s">
        <v>47</v>
      </c>
      <c r="K5293">
        <v>14</v>
      </c>
      <c r="L5293">
        <v>9.27</v>
      </c>
      <c r="M5293" s="2">
        <v>0.04</v>
      </c>
      <c r="N5293">
        <v>135.21</v>
      </c>
      <c r="O5293">
        <v>4.3899999999999997</v>
      </c>
      <c r="P5293">
        <v>5.89</v>
      </c>
      <c r="Q5293" s="2">
        <v>0.38</v>
      </c>
      <c r="R5293" t="s">
        <v>29</v>
      </c>
      <c r="S5293" t="s">
        <v>59</v>
      </c>
      <c r="T5293" t="s">
        <v>1486</v>
      </c>
      <c r="U5293" t="s">
        <v>61</v>
      </c>
      <c r="V5293" t="s">
        <v>76</v>
      </c>
      <c r="W5293">
        <v>1667</v>
      </c>
      <c r="X5293" s="1">
        <v>41825</v>
      </c>
      <c r="Y5293" t="s">
        <v>34</v>
      </c>
      <c r="Z5293" t="e" vm="18">
        <v>#VALUE!</v>
      </c>
      <c r="AA5293">
        <v>22124</v>
      </c>
      <c r="AB5293" t="e" cm="1" vm="2">
        <f t="array" ref="AB5293">_FV(Table1[[#This Row],[State]],"Country/region",TRUE)</f>
        <v>#VALUE!</v>
      </c>
    </row>
    <row r="5294" spans="1:28" x14ac:dyDescent="0.35">
      <c r="A5294" t="s">
        <v>2135</v>
      </c>
      <c r="B5294">
        <v>56</v>
      </c>
      <c r="C5294" t="s">
        <v>615</v>
      </c>
      <c r="D5294" t="s">
        <v>38</v>
      </c>
      <c r="E5294">
        <f>YEAR(Table1[[#This Row],[Order Date]])</f>
        <v>2014</v>
      </c>
      <c r="F5294">
        <v>1</v>
      </c>
      <c r="G5294">
        <f>MONTH(Table1[[#This Row],[Order Date]])</f>
        <v>7</v>
      </c>
      <c r="H5294" s="1">
        <v>41821</v>
      </c>
      <c r="I5294">
        <v>58433</v>
      </c>
      <c r="J5294" t="s">
        <v>28</v>
      </c>
      <c r="K5294">
        <v>11</v>
      </c>
      <c r="L5294">
        <v>180.98</v>
      </c>
      <c r="M5294" s="2">
        <v>0.01</v>
      </c>
      <c r="N5294">
        <v>2020.58</v>
      </c>
      <c r="O5294">
        <v>30</v>
      </c>
      <c r="P5294">
        <v>-45.02</v>
      </c>
      <c r="Q5294" s="2">
        <v>0.69</v>
      </c>
      <c r="R5294" t="s">
        <v>48</v>
      </c>
      <c r="S5294" t="s">
        <v>49</v>
      </c>
      <c r="T5294" t="s">
        <v>2025</v>
      </c>
      <c r="U5294" t="s">
        <v>51</v>
      </c>
      <c r="V5294" t="s">
        <v>52</v>
      </c>
      <c r="W5294">
        <v>8173</v>
      </c>
      <c r="X5294" s="1">
        <v>41822</v>
      </c>
      <c r="Y5294" t="s">
        <v>53</v>
      </c>
      <c r="Z5294" t="e" vm="4">
        <v>#VALUE!</v>
      </c>
      <c r="AA5294">
        <v>94061</v>
      </c>
      <c r="AB5294" t="e" cm="1" vm="2">
        <f t="array" ref="AB5294">_FV(Table1[[#This Row],[State]],"Country/region",TRUE)</f>
        <v>#VALUE!</v>
      </c>
    </row>
    <row r="5295" spans="1:28" x14ac:dyDescent="0.35">
      <c r="A5295" t="s">
        <v>2135</v>
      </c>
      <c r="B5295">
        <v>56</v>
      </c>
      <c r="C5295" t="s">
        <v>615</v>
      </c>
      <c r="D5295" t="s">
        <v>38</v>
      </c>
      <c r="E5295">
        <f>YEAR(Table1[[#This Row],[Order Date]])</f>
        <v>2014</v>
      </c>
      <c r="F5295">
        <v>1</v>
      </c>
      <c r="G5295">
        <f>MONTH(Table1[[#This Row],[Order Date]])</f>
        <v>7</v>
      </c>
      <c r="H5295" s="1">
        <v>41821</v>
      </c>
      <c r="I5295">
        <v>58433</v>
      </c>
      <c r="J5295" t="s">
        <v>28</v>
      </c>
      <c r="K5295">
        <v>20</v>
      </c>
      <c r="L5295">
        <v>400.98</v>
      </c>
      <c r="M5295" s="2">
        <v>0.09</v>
      </c>
      <c r="N5295">
        <v>5989.0479999999998</v>
      </c>
      <c r="O5295">
        <v>42.52</v>
      </c>
      <c r="P5295">
        <v>541.01</v>
      </c>
      <c r="Q5295" s="2">
        <v>0.71</v>
      </c>
      <c r="R5295" t="s">
        <v>48</v>
      </c>
      <c r="S5295" t="s">
        <v>73</v>
      </c>
      <c r="T5295" t="s">
        <v>1281</v>
      </c>
      <c r="U5295" t="s">
        <v>75</v>
      </c>
      <c r="V5295" t="s">
        <v>52</v>
      </c>
      <c r="W5295">
        <v>8175</v>
      </c>
      <c r="X5295" s="1">
        <v>41823</v>
      </c>
      <c r="Y5295" t="s">
        <v>53</v>
      </c>
      <c r="Z5295" t="e" vm="4">
        <v>#VALUE!</v>
      </c>
      <c r="AA5295">
        <v>94061</v>
      </c>
      <c r="AB5295" t="e" cm="1" vm="2">
        <f t="array" ref="AB5295">_FV(Table1[[#This Row],[State]],"Country/region",TRUE)</f>
        <v>#VALUE!</v>
      </c>
    </row>
    <row r="5296" spans="1:28" x14ac:dyDescent="0.35">
      <c r="A5296" t="s">
        <v>2135</v>
      </c>
      <c r="B5296">
        <v>56</v>
      </c>
      <c r="C5296" t="s">
        <v>615</v>
      </c>
      <c r="D5296" t="s">
        <v>38</v>
      </c>
      <c r="E5296">
        <f>YEAR(Table1[[#This Row],[Order Date]])</f>
        <v>2014</v>
      </c>
      <c r="F5296">
        <v>1</v>
      </c>
      <c r="G5296">
        <f>MONTH(Table1[[#This Row],[Order Date]])</f>
        <v>7</v>
      </c>
      <c r="H5296" s="1">
        <v>41821</v>
      </c>
      <c r="I5296">
        <v>58433</v>
      </c>
      <c r="J5296" t="s">
        <v>28</v>
      </c>
      <c r="K5296">
        <v>30</v>
      </c>
      <c r="L5296">
        <v>48.04</v>
      </c>
      <c r="M5296" s="2">
        <v>0</v>
      </c>
      <c r="N5296">
        <v>1533.46</v>
      </c>
      <c r="O5296">
        <v>5.79</v>
      </c>
      <c r="P5296">
        <v>730.44</v>
      </c>
      <c r="Q5296" s="2">
        <v>0.37</v>
      </c>
      <c r="R5296" t="s">
        <v>29</v>
      </c>
      <c r="S5296" t="s">
        <v>30</v>
      </c>
      <c r="T5296" t="s">
        <v>1699</v>
      </c>
      <c r="U5296" t="s">
        <v>61</v>
      </c>
      <c r="V5296" t="s">
        <v>52</v>
      </c>
      <c r="W5296">
        <v>8174</v>
      </c>
      <c r="X5296" s="1">
        <v>41823</v>
      </c>
      <c r="Y5296" t="s">
        <v>34</v>
      </c>
      <c r="Z5296" t="e" vm="4">
        <v>#VALUE!</v>
      </c>
      <c r="AA5296">
        <v>94061</v>
      </c>
      <c r="AB5296" t="e" cm="1" vm="2">
        <f t="array" ref="AB5296">_FV(Table1[[#This Row],[State]],"Country/region",TRUE)</f>
        <v>#VALUE!</v>
      </c>
    </row>
    <row r="5297" spans="1:28" x14ac:dyDescent="0.35">
      <c r="A5297" t="s">
        <v>2280</v>
      </c>
      <c r="B5297">
        <v>56</v>
      </c>
      <c r="C5297" t="s">
        <v>2281</v>
      </c>
      <c r="D5297" t="s">
        <v>27</v>
      </c>
      <c r="E5297">
        <f>YEAR(Table1[[#This Row],[Order Date]])</f>
        <v>2014</v>
      </c>
      <c r="F5297">
        <v>1</v>
      </c>
      <c r="G5297">
        <f>MONTH(Table1[[#This Row],[Order Date]])</f>
        <v>7</v>
      </c>
      <c r="H5297" s="1">
        <v>41821</v>
      </c>
      <c r="I5297">
        <v>30566</v>
      </c>
      <c r="J5297" t="s">
        <v>47</v>
      </c>
      <c r="K5297">
        <v>34</v>
      </c>
      <c r="L5297">
        <v>6.48</v>
      </c>
      <c r="M5297" s="2">
        <v>0.02</v>
      </c>
      <c r="N5297">
        <v>225.45</v>
      </c>
      <c r="O5297">
        <v>9.5399999999999991</v>
      </c>
      <c r="P5297">
        <v>-193.39</v>
      </c>
      <c r="Q5297" s="2">
        <v>0.37</v>
      </c>
      <c r="R5297" t="s">
        <v>29</v>
      </c>
      <c r="S5297" t="s">
        <v>30</v>
      </c>
      <c r="T5297" t="s">
        <v>1751</v>
      </c>
      <c r="U5297" t="s">
        <v>61</v>
      </c>
      <c r="V5297" t="s">
        <v>52</v>
      </c>
      <c r="W5297">
        <v>4290</v>
      </c>
      <c r="X5297" s="1">
        <v>41823</v>
      </c>
      <c r="Y5297" t="s">
        <v>34</v>
      </c>
      <c r="Z5297" t="e" vm="32">
        <v>#VALUE!</v>
      </c>
      <c r="AA5297">
        <v>80538</v>
      </c>
      <c r="AB5297" t="e" cm="1" vm="2">
        <f t="array" ref="AB5297">_FV(Table1[[#This Row],[State]],"Country/region",TRUE)</f>
        <v>#VALUE!</v>
      </c>
    </row>
    <row r="5298" spans="1:28" x14ac:dyDescent="0.35">
      <c r="A5298" t="s">
        <v>2358</v>
      </c>
      <c r="B5298">
        <v>56</v>
      </c>
      <c r="C5298" t="s">
        <v>2359</v>
      </c>
      <c r="D5298" t="s">
        <v>57</v>
      </c>
      <c r="E5298">
        <f>YEAR(Table1[[#This Row],[Order Date]])</f>
        <v>2014</v>
      </c>
      <c r="F5298">
        <v>1</v>
      </c>
      <c r="G5298">
        <f>MONTH(Table1[[#This Row],[Order Date]])</f>
        <v>7</v>
      </c>
      <c r="H5298" s="1">
        <v>41821</v>
      </c>
      <c r="I5298">
        <v>6918</v>
      </c>
      <c r="J5298" t="s">
        <v>58</v>
      </c>
      <c r="K5298">
        <v>38</v>
      </c>
      <c r="L5298">
        <v>39.479999999999997</v>
      </c>
      <c r="M5298" s="2">
        <v>0.01</v>
      </c>
      <c r="N5298">
        <v>1559.5</v>
      </c>
      <c r="O5298">
        <v>1.99</v>
      </c>
      <c r="P5298">
        <v>515.83000000000004</v>
      </c>
      <c r="Q5298" s="2">
        <v>0.54</v>
      </c>
      <c r="R5298" t="s">
        <v>96</v>
      </c>
      <c r="S5298" t="s">
        <v>139</v>
      </c>
      <c r="T5298" t="s">
        <v>775</v>
      </c>
      <c r="U5298" t="s">
        <v>102</v>
      </c>
      <c r="V5298" t="s">
        <v>68</v>
      </c>
      <c r="W5298">
        <v>957</v>
      </c>
      <c r="X5298" s="1">
        <v>41823</v>
      </c>
      <c r="Y5298" t="s">
        <v>34</v>
      </c>
      <c r="Z5298" t="e" vm="11">
        <v>#VALUE!</v>
      </c>
      <c r="AA5298">
        <v>75028</v>
      </c>
      <c r="AB5298" t="e" cm="1" vm="2">
        <f t="array" ref="AB5298">_FV(Table1[[#This Row],[State]],"Country/region",TRUE)</f>
        <v>#VALUE!</v>
      </c>
    </row>
    <row r="5299" spans="1:28" x14ac:dyDescent="0.35">
      <c r="A5299" t="s">
        <v>3393</v>
      </c>
      <c r="B5299">
        <v>56</v>
      </c>
      <c r="C5299" t="s">
        <v>1716</v>
      </c>
      <c r="D5299" t="s">
        <v>27</v>
      </c>
      <c r="E5299">
        <f>YEAR(Table1[[#This Row],[Order Date]])</f>
        <v>2014</v>
      </c>
      <c r="F5299">
        <v>1</v>
      </c>
      <c r="G5299">
        <f>MONTH(Table1[[#This Row],[Order Date]])</f>
        <v>7</v>
      </c>
      <c r="H5299" s="1">
        <v>41822</v>
      </c>
      <c r="I5299">
        <v>31844</v>
      </c>
      <c r="J5299" t="s">
        <v>39</v>
      </c>
      <c r="K5299">
        <v>14</v>
      </c>
      <c r="L5299">
        <v>150.97999999999999</v>
      </c>
      <c r="M5299" s="2">
        <v>0.09</v>
      </c>
      <c r="N5299">
        <v>2085.9299999999998</v>
      </c>
      <c r="O5299">
        <v>66.27</v>
      </c>
      <c r="P5299">
        <v>-517.73</v>
      </c>
      <c r="Q5299" s="2">
        <v>0.65</v>
      </c>
      <c r="R5299" t="s">
        <v>48</v>
      </c>
      <c r="S5299" t="s">
        <v>73</v>
      </c>
      <c r="T5299" t="s">
        <v>1859</v>
      </c>
      <c r="U5299" t="s">
        <v>154</v>
      </c>
      <c r="V5299" t="s">
        <v>52</v>
      </c>
      <c r="W5299">
        <v>4466</v>
      </c>
      <c r="X5299" s="1">
        <v>41822</v>
      </c>
      <c r="Y5299" t="s">
        <v>53</v>
      </c>
      <c r="Z5299" t="e" vm="7">
        <v>#VALUE!</v>
      </c>
      <c r="AA5299">
        <v>84010</v>
      </c>
      <c r="AB5299" t="e" cm="1" vm="2">
        <f t="array" ref="AB5299">_FV(Table1[[#This Row],[State]],"Country/region",TRUE)</f>
        <v>#VALUE!</v>
      </c>
    </row>
    <row r="5300" spans="1:28" x14ac:dyDescent="0.35">
      <c r="A5300" t="s">
        <v>874</v>
      </c>
      <c r="B5300">
        <v>56</v>
      </c>
      <c r="C5300" t="s">
        <v>875</v>
      </c>
      <c r="D5300" t="s">
        <v>27</v>
      </c>
      <c r="E5300">
        <f>YEAR(Table1[[#This Row],[Order Date]])</f>
        <v>2014</v>
      </c>
      <c r="F5300">
        <v>1</v>
      </c>
      <c r="G5300">
        <f>MONTH(Table1[[#This Row],[Order Date]])</f>
        <v>7</v>
      </c>
      <c r="H5300" s="1">
        <v>41822</v>
      </c>
      <c r="I5300">
        <v>50405</v>
      </c>
      <c r="J5300" t="s">
        <v>131</v>
      </c>
      <c r="K5300">
        <v>8</v>
      </c>
      <c r="L5300">
        <v>111.03</v>
      </c>
      <c r="M5300" s="2">
        <v>7.0000000000000007E-2</v>
      </c>
      <c r="N5300">
        <v>876.01</v>
      </c>
      <c r="O5300">
        <v>8.64</v>
      </c>
      <c r="P5300">
        <v>-108</v>
      </c>
      <c r="Q5300" s="2">
        <v>0.78</v>
      </c>
      <c r="R5300" t="s">
        <v>29</v>
      </c>
      <c r="S5300" t="s">
        <v>30</v>
      </c>
      <c r="T5300" t="s">
        <v>2221</v>
      </c>
      <c r="U5300" t="s">
        <v>32</v>
      </c>
      <c r="V5300" t="s">
        <v>76</v>
      </c>
      <c r="W5300">
        <v>7065</v>
      </c>
      <c r="X5300" s="1">
        <v>41822</v>
      </c>
      <c r="Y5300" t="s">
        <v>34</v>
      </c>
      <c r="Z5300" t="e" vm="14">
        <v>#VALUE!</v>
      </c>
      <c r="AA5300">
        <v>33569</v>
      </c>
      <c r="AB5300" t="e" cm="1" vm="2">
        <f t="array" ref="AB5300">_FV(Table1[[#This Row],[State]],"Country/region",TRUE)</f>
        <v>#VALUE!</v>
      </c>
    </row>
    <row r="5301" spans="1:28" x14ac:dyDescent="0.35">
      <c r="A5301" t="s">
        <v>1290</v>
      </c>
      <c r="B5301">
        <v>56</v>
      </c>
      <c r="C5301" t="s">
        <v>1129</v>
      </c>
      <c r="D5301" t="s">
        <v>57</v>
      </c>
      <c r="E5301">
        <f>YEAR(Table1[[#This Row],[Order Date]])</f>
        <v>2014</v>
      </c>
      <c r="F5301">
        <v>1</v>
      </c>
      <c r="G5301">
        <f>MONTH(Table1[[#This Row],[Order Date]])</f>
        <v>7</v>
      </c>
      <c r="H5301" s="1">
        <v>41822</v>
      </c>
      <c r="I5301">
        <v>32129</v>
      </c>
      <c r="J5301" t="s">
        <v>58</v>
      </c>
      <c r="K5301">
        <v>20</v>
      </c>
      <c r="L5301">
        <v>6.48</v>
      </c>
      <c r="M5301" s="2">
        <v>7.0000000000000007E-2</v>
      </c>
      <c r="N5301">
        <v>129.27000000000001</v>
      </c>
      <c r="O5301">
        <v>8.74</v>
      </c>
      <c r="P5301">
        <v>-105.15</v>
      </c>
      <c r="Q5301" s="2">
        <v>0.36</v>
      </c>
      <c r="R5301" t="s">
        <v>29</v>
      </c>
      <c r="S5301" t="s">
        <v>30</v>
      </c>
      <c r="T5301" t="s">
        <v>2541</v>
      </c>
      <c r="U5301" t="s">
        <v>61</v>
      </c>
      <c r="V5301" t="s">
        <v>52</v>
      </c>
      <c r="W5301">
        <v>4513</v>
      </c>
      <c r="X5301" s="1">
        <v>41823</v>
      </c>
      <c r="Y5301" t="s">
        <v>34</v>
      </c>
      <c r="Z5301" t="e" vm="4">
        <v>#VALUE!</v>
      </c>
      <c r="AA5301">
        <v>91730</v>
      </c>
      <c r="AB5301" t="e" cm="1" vm="2">
        <f t="array" ref="AB5301">_FV(Table1[[#This Row],[State]],"Country/region",TRUE)</f>
        <v>#VALUE!</v>
      </c>
    </row>
    <row r="5302" spans="1:28" x14ac:dyDescent="0.35">
      <c r="A5302" t="s">
        <v>3273</v>
      </c>
      <c r="B5302">
        <v>56</v>
      </c>
      <c r="C5302" t="s">
        <v>933</v>
      </c>
      <c r="D5302" t="s">
        <v>27</v>
      </c>
      <c r="E5302">
        <f>YEAR(Table1[[#This Row],[Order Date]])</f>
        <v>2014</v>
      </c>
      <c r="F5302">
        <v>1</v>
      </c>
      <c r="G5302">
        <f>MONTH(Table1[[#This Row],[Order Date]])</f>
        <v>7</v>
      </c>
      <c r="H5302" s="1">
        <v>41822</v>
      </c>
      <c r="I5302">
        <v>38950</v>
      </c>
      <c r="J5302" t="s">
        <v>39</v>
      </c>
      <c r="K5302">
        <v>24</v>
      </c>
      <c r="L5302">
        <v>4.38</v>
      </c>
      <c r="M5302" s="2">
        <v>0.02</v>
      </c>
      <c r="N5302">
        <v>109.23</v>
      </c>
      <c r="O5302">
        <v>6.21</v>
      </c>
      <c r="P5302">
        <v>-100.57899999999999</v>
      </c>
      <c r="Q5302" s="2">
        <v>0.37</v>
      </c>
      <c r="R5302" t="s">
        <v>29</v>
      </c>
      <c r="S5302" t="s">
        <v>30</v>
      </c>
      <c r="T5302" t="s">
        <v>2884</v>
      </c>
      <c r="U5302" t="s">
        <v>67</v>
      </c>
      <c r="V5302" t="s">
        <v>76</v>
      </c>
      <c r="W5302">
        <v>5490</v>
      </c>
      <c r="X5302" s="1">
        <v>41823</v>
      </c>
      <c r="Y5302" t="s">
        <v>34</v>
      </c>
      <c r="Z5302" t="e" vm="18">
        <v>#VALUE!</v>
      </c>
      <c r="AA5302">
        <v>23434</v>
      </c>
      <c r="AB5302" t="e" cm="1" vm="2">
        <f t="array" ref="AB5302">_FV(Table1[[#This Row],[State]],"Country/region",TRUE)</f>
        <v>#VALUE!</v>
      </c>
    </row>
    <row r="5303" spans="1:28" x14ac:dyDescent="0.35">
      <c r="A5303" t="s">
        <v>3273</v>
      </c>
      <c r="B5303">
        <v>56</v>
      </c>
      <c r="C5303" t="s">
        <v>933</v>
      </c>
      <c r="D5303" t="s">
        <v>27</v>
      </c>
      <c r="E5303">
        <f>YEAR(Table1[[#This Row],[Order Date]])</f>
        <v>2014</v>
      </c>
      <c r="F5303">
        <v>1</v>
      </c>
      <c r="G5303">
        <f>MONTH(Table1[[#This Row],[Order Date]])</f>
        <v>7</v>
      </c>
      <c r="H5303" s="1">
        <v>41822</v>
      </c>
      <c r="I5303">
        <v>38950</v>
      </c>
      <c r="J5303" t="s">
        <v>39</v>
      </c>
      <c r="K5303">
        <v>39</v>
      </c>
      <c r="L5303">
        <v>1.89</v>
      </c>
      <c r="M5303" s="2">
        <v>0.08</v>
      </c>
      <c r="N5303">
        <v>74</v>
      </c>
      <c r="O5303">
        <v>0.76</v>
      </c>
      <c r="P5303">
        <v>-20.6</v>
      </c>
      <c r="Q5303" s="2">
        <v>0.83</v>
      </c>
      <c r="R5303" t="s">
        <v>29</v>
      </c>
      <c r="S5303" t="s">
        <v>59</v>
      </c>
      <c r="T5303" t="s">
        <v>2489</v>
      </c>
      <c r="U5303" t="s">
        <v>232</v>
      </c>
      <c r="V5303" t="s">
        <v>76</v>
      </c>
      <c r="W5303">
        <v>5491</v>
      </c>
      <c r="X5303" s="1">
        <v>41823</v>
      </c>
      <c r="Y5303" t="s">
        <v>34</v>
      </c>
      <c r="Z5303" t="e" vm="18">
        <v>#VALUE!</v>
      </c>
      <c r="AA5303">
        <v>23434</v>
      </c>
      <c r="AB5303" t="e" cm="1" vm="2">
        <f t="array" ref="AB5303">_FV(Table1[[#This Row],[State]],"Country/region",TRUE)</f>
        <v>#VALUE!</v>
      </c>
    </row>
    <row r="5304" spans="1:28" x14ac:dyDescent="0.35">
      <c r="A5304" t="s">
        <v>1288</v>
      </c>
      <c r="B5304">
        <v>56</v>
      </c>
      <c r="C5304" t="s">
        <v>1129</v>
      </c>
      <c r="D5304" t="s">
        <v>57</v>
      </c>
      <c r="E5304">
        <f>YEAR(Table1[[#This Row],[Order Date]])</f>
        <v>2014</v>
      </c>
      <c r="F5304">
        <v>1</v>
      </c>
      <c r="G5304">
        <f>MONTH(Table1[[#This Row],[Order Date]])</f>
        <v>7</v>
      </c>
      <c r="H5304" s="1">
        <v>41822</v>
      </c>
      <c r="I5304">
        <v>32129</v>
      </c>
      <c r="J5304" t="s">
        <v>58</v>
      </c>
      <c r="K5304">
        <v>4</v>
      </c>
      <c r="L5304">
        <v>2036.48</v>
      </c>
      <c r="M5304" s="2">
        <v>0.01</v>
      </c>
      <c r="N5304">
        <v>8467.68</v>
      </c>
      <c r="O5304">
        <v>14.7</v>
      </c>
      <c r="P5304">
        <v>-3669.0509999999999</v>
      </c>
      <c r="Q5304" s="2">
        <v>0.55000000000000004</v>
      </c>
      <c r="R5304" t="s">
        <v>96</v>
      </c>
      <c r="S5304" t="s">
        <v>49</v>
      </c>
      <c r="T5304" t="s">
        <v>692</v>
      </c>
      <c r="U5304" t="s">
        <v>98</v>
      </c>
      <c r="V5304" t="s">
        <v>52</v>
      </c>
      <c r="W5304">
        <v>4514</v>
      </c>
      <c r="X5304" s="1">
        <v>41824</v>
      </c>
      <c r="Y5304" t="s">
        <v>53</v>
      </c>
      <c r="Z5304" t="e" vm="4">
        <v>#VALUE!</v>
      </c>
      <c r="AA5304">
        <v>96003</v>
      </c>
      <c r="AB5304" t="e" cm="1" vm="2">
        <f t="array" ref="AB5304">_FV(Table1[[#This Row],[State]],"Country/region",TRUE)</f>
        <v>#VALUE!</v>
      </c>
    </row>
    <row r="5305" spans="1:28" x14ac:dyDescent="0.35">
      <c r="A5305" t="s">
        <v>3273</v>
      </c>
      <c r="B5305">
        <v>56</v>
      </c>
      <c r="C5305" t="s">
        <v>933</v>
      </c>
      <c r="D5305" t="s">
        <v>27</v>
      </c>
      <c r="E5305">
        <f>YEAR(Table1[[#This Row],[Order Date]])</f>
        <v>2014</v>
      </c>
      <c r="F5305">
        <v>1</v>
      </c>
      <c r="G5305">
        <f>MONTH(Table1[[#This Row],[Order Date]])</f>
        <v>7</v>
      </c>
      <c r="H5305" s="1">
        <v>41822</v>
      </c>
      <c r="I5305">
        <v>38950</v>
      </c>
      <c r="J5305" t="s">
        <v>39</v>
      </c>
      <c r="K5305">
        <v>30</v>
      </c>
      <c r="L5305">
        <v>9.31</v>
      </c>
      <c r="M5305" s="2">
        <v>0.03</v>
      </c>
      <c r="N5305">
        <v>288.45</v>
      </c>
      <c r="O5305">
        <v>3.98</v>
      </c>
      <c r="P5305">
        <v>-5.98</v>
      </c>
      <c r="Q5305" s="2">
        <v>0.56000000000000005</v>
      </c>
      <c r="R5305" t="s">
        <v>29</v>
      </c>
      <c r="S5305" t="s">
        <v>139</v>
      </c>
      <c r="T5305" t="s">
        <v>2496</v>
      </c>
      <c r="U5305" t="s">
        <v>481</v>
      </c>
      <c r="V5305" t="s">
        <v>76</v>
      </c>
      <c r="W5305">
        <v>5492</v>
      </c>
      <c r="X5305" s="1">
        <v>41825</v>
      </c>
      <c r="Y5305" t="s">
        <v>34</v>
      </c>
      <c r="Z5305" t="e" vm="18">
        <v>#VALUE!</v>
      </c>
      <c r="AA5305">
        <v>23434</v>
      </c>
      <c r="AB5305" t="e" cm="1" vm="2">
        <f t="array" ref="AB5305">_FV(Table1[[#This Row],[State]],"Country/region",TRUE)</f>
        <v>#VALUE!</v>
      </c>
    </row>
    <row r="5306" spans="1:28" x14ac:dyDescent="0.35">
      <c r="A5306" t="s">
        <v>3394</v>
      </c>
      <c r="B5306">
        <v>56</v>
      </c>
      <c r="C5306" t="s">
        <v>1651</v>
      </c>
      <c r="D5306" t="s">
        <v>57</v>
      </c>
      <c r="E5306">
        <f>YEAR(Table1[[#This Row],[Order Date]])</f>
        <v>2014</v>
      </c>
      <c r="F5306">
        <v>1</v>
      </c>
      <c r="G5306">
        <f>MONTH(Table1[[#This Row],[Order Date]])</f>
        <v>7</v>
      </c>
      <c r="H5306" s="1">
        <v>41823</v>
      </c>
      <c r="I5306">
        <v>3393</v>
      </c>
      <c r="J5306" t="s">
        <v>28</v>
      </c>
      <c r="K5306">
        <v>33</v>
      </c>
      <c r="L5306">
        <v>9.48</v>
      </c>
      <c r="M5306" s="2">
        <v>0.03</v>
      </c>
      <c r="N5306">
        <v>325.92</v>
      </c>
      <c r="O5306">
        <v>7.29</v>
      </c>
      <c r="P5306">
        <v>-36.47</v>
      </c>
      <c r="Q5306" s="2">
        <v>0.45</v>
      </c>
      <c r="R5306" t="s">
        <v>48</v>
      </c>
      <c r="S5306" t="s">
        <v>139</v>
      </c>
      <c r="T5306" t="s">
        <v>333</v>
      </c>
      <c r="U5306" t="s">
        <v>82</v>
      </c>
      <c r="V5306" t="s">
        <v>68</v>
      </c>
      <c r="W5306">
        <v>489</v>
      </c>
      <c r="X5306" s="1">
        <v>41823</v>
      </c>
      <c r="Y5306" t="s">
        <v>34</v>
      </c>
      <c r="Z5306" t="e" vm="5">
        <v>#VALUE!</v>
      </c>
      <c r="AA5306">
        <v>56560</v>
      </c>
      <c r="AB5306" t="e" cm="1" vm="2">
        <f t="array" ref="AB5306">_FV(Table1[[#This Row],[State]],"Country/region",TRUE)</f>
        <v>#VALUE!</v>
      </c>
    </row>
    <row r="5307" spans="1:28" x14ac:dyDescent="0.35">
      <c r="A5307" t="s">
        <v>2197</v>
      </c>
      <c r="B5307">
        <v>56</v>
      </c>
      <c r="C5307" t="s">
        <v>1918</v>
      </c>
      <c r="D5307" t="s">
        <v>46</v>
      </c>
      <c r="E5307">
        <f>YEAR(Table1[[#This Row],[Order Date]])</f>
        <v>2014</v>
      </c>
      <c r="F5307">
        <v>1</v>
      </c>
      <c r="G5307">
        <f>MONTH(Table1[[#This Row],[Order Date]])</f>
        <v>7</v>
      </c>
      <c r="H5307" s="1">
        <v>41823</v>
      </c>
      <c r="I5307">
        <v>29986</v>
      </c>
      <c r="J5307" t="s">
        <v>58</v>
      </c>
      <c r="K5307">
        <v>40</v>
      </c>
      <c r="L5307">
        <v>37.700000000000003</v>
      </c>
      <c r="M5307" s="2">
        <v>0.03</v>
      </c>
      <c r="N5307">
        <v>1477.39</v>
      </c>
      <c r="O5307">
        <v>2.99</v>
      </c>
      <c r="P5307">
        <v>641.40150000000006</v>
      </c>
      <c r="Q5307" s="2">
        <v>0.35</v>
      </c>
      <c r="R5307" t="s">
        <v>29</v>
      </c>
      <c r="S5307" t="s">
        <v>30</v>
      </c>
      <c r="T5307" t="s">
        <v>1512</v>
      </c>
      <c r="U5307" t="s">
        <v>67</v>
      </c>
      <c r="V5307" t="s">
        <v>68</v>
      </c>
      <c r="W5307">
        <v>4220</v>
      </c>
      <c r="X5307" s="1">
        <v>41823</v>
      </c>
      <c r="Y5307" t="s">
        <v>34</v>
      </c>
      <c r="Z5307" t="e" vm="26">
        <v>#VALUE!</v>
      </c>
      <c r="AA5307">
        <v>48640</v>
      </c>
      <c r="AB5307" t="e" cm="1" vm="2">
        <f t="array" ref="AB5307">_FV(Table1[[#This Row],[State]],"Country/region",TRUE)</f>
        <v>#VALUE!</v>
      </c>
    </row>
    <row r="5308" spans="1:28" x14ac:dyDescent="0.35">
      <c r="A5308" t="s">
        <v>2444</v>
      </c>
      <c r="B5308">
        <v>56</v>
      </c>
      <c r="C5308" t="s">
        <v>2547</v>
      </c>
      <c r="D5308" t="s">
        <v>46</v>
      </c>
      <c r="E5308">
        <f>YEAR(Table1[[#This Row],[Order Date]])</f>
        <v>2014</v>
      </c>
      <c r="F5308">
        <v>1</v>
      </c>
      <c r="G5308">
        <f>MONTH(Table1[[#This Row],[Order Date]])</f>
        <v>7</v>
      </c>
      <c r="H5308" s="1">
        <v>41823</v>
      </c>
      <c r="I5308">
        <v>22727</v>
      </c>
      <c r="J5308" t="s">
        <v>39</v>
      </c>
      <c r="K5308">
        <v>45</v>
      </c>
      <c r="L5308">
        <v>6.48</v>
      </c>
      <c r="M5308" s="2">
        <v>7.0000000000000007E-2</v>
      </c>
      <c r="N5308">
        <v>296.82</v>
      </c>
      <c r="O5308">
        <v>6.65</v>
      </c>
      <c r="P5308">
        <v>-120.37</v>
      </c>
      <c r="Q5308" s="2">
        <v>0.36</v>
      </c>
      <c r="R5308" t="s">
        <v>29</v>
      </c>
      <c r="S5308" t="s">
        <v>30</v>
      </c>
      <c r="T5308" t="s">
        <v>2895</v>
      </c>
      <c r="U5308" t="s">
        <v>61</v>
      </c>
      <c r="V5308" t="s">
        <v>76</v>
      </c>
      <c r="W5308">
        <v>3164</v>
      </c>
      <c r="X5308" s="1">
        <v>41823</v>
      </c>
      <c r="Y5308" t="s">
        <v>34</v>
      </c>
      <c r="Z5308" t="e" vm="47">
        <v>#VALUE!</v>
      </c>
      <c r="AA5308">
        <v>28540</v>
      </c>
      <c r="AB5308" t="e" cm="1" vm="2">
        <f t="array" ref="AB5308">_FV(Table1[[#This Row],[State]],"Country/region",TRUE)</f>
        <v>#VALUE!</v>
      </c>
    </row>
    <row r="5309" spans="1:28" x14ac:dyDescent="0.35">
      <c r="A5309" t="s">
        <v>3394</v>
      </c>
      <c r="B5309">
        <v>56</v>
      </c>
      <c r="C5309" t="s">
        <v>1651</v>
      </c>
      <c r="D5309" t="s">
        <v>57</v>
      </c>
      <c r="E5309">
        <f>YEAR(Table1[[#This Row],[Order Date]])</f>
        <v>2014</v>
      </c>
      <c r="F5309">
        <v>1</v>
      </c>
      <c r="G5309">
        <f>MONTH(Table1[[#This Row],[Order Date]])</f>
        <v>7</v>
      </c>
      <c r="H5309" s="1">
        <v>41823</v>
      </c>
      <c r="I5309">
        <v>3393</v>
      </c>
      <c r="J5309" t="s">
        <v>28</v>
      </c>
      <c r="K5309">
        <v>7</v>
      </c>
      <c r="L5309">
        <v>15.98</v>
      </c>
      <c r="M5309" s="2">
        <v>0.04</v>
      </c>
      <c r="N5309">
        <v>127.74</v>
      </c>
      <c r="O5309">
        <v>4</v>
      </c>
      <c r="P5309">
        <v>-5.57</v>
      </c>
      <c r="Q5309" s="2">
        <v>0.37</v>
      </c>
      <c r="R5309" t="s">
        <v>96</v>
      </c>
      <c r="S5309" t="s">
        <v>30</v>
      </c>
      <c r="T5309" t="s">
        <v>1062</v>
      </c>
      <c r="U5309" t="s">
        <v>102</v>
      </c>
      <c r="V5309" t="s">
        <v>68</v>
      </c>
      <c r="W5309">
        <v>488</v>
      </c>
      <c r="X5309" s="1">
        <v>41824</v>
      </c>
      <c r="Y5309" t="s">
        <v>42</v>
      </c>
      <c r="Z5309" t="e" vm="5">
        <v>#VALUE!</v>
      </c>
      <c r="AA5309">
        <v>56560</v>
      </c>
      <c r="AB5309" t="e" cm="1" vm="2">
        <f t="array" ref="AB5309">_FV(Table1[[#This Row],[State]],"Country/region",TRUE)</f>
        <v>#VALUE!</v>
      </c>
    </row>
    <row r="5310" spans="1:28" x14ac:dyDescent="0.35">
      <c r="A5310" t="s">
        <v>3395</v>
      </c>
      <c r="B5310">
        <v>56</v>
      </c>
      <c r="C5310" t="s">
        <v>907</v>
      </c>
      <c r="D5310" t="s">
        <v>57</v>
      </c>
      <c r="E5310">
        <f>YEAR(Table1[[#This Row],[Order Date]])</f>
        <v>2014</v>
      </c>
      <c r="F5310">
        <v>1</v>
      </c>
      <c r="G5310">
        <f>MONTH(Table1[[#This Row],[Order Date]])</f>
        <v>7</v>
      </c>
      <c r="H5310" s="1">
        <v>41823</v>
      </c>
      <c r="I5310">
        <v>29569</v>
      </c>
      <c r="J5310" t="s">
        <v>28</v>
      </c>
      <c r="K5310">
        <v>46</v>
      </c>
      <c r="L5310">
        <v>599.99</v>
      </c>
      <c r="M5310" s="2">
        <v>7.0000000000000007E-2</v>
      </c>
      <c r="N5310">
        <v>27720.98</v>
      </c>
      <c r="O5310">
        <v>24.49</v>
      </c>
      <c r="P5310">
        <v>11984.395</v>
      </c>
      <c r="Q5310" s="2">
        <v>0.37</v>
      </c>
      <c r="R5310" t="s">
        <v>96</v>
      </c>
      <c r="S5310" t="s">
        <v>40</v>
      </c>
      <c r="T5310" t="s">
        <v>2635</v>
      </c>
      <c r="U5310" t="s">
        <v>192</v>
      </c>
      <c r="V5310" t="s">
        <v>52</v>
      </c>
      <c r="W5310">
        <v>4170</v>
      </c>
      <c r="X5310" s="1">
        <v>41824</v>
      </c>
      <c r="Y5310" t="s">
        <v>34</v>
      </c>
      <c r="Z5310" t="e" vm="23">
        <v>#VALUE!</v>
      </c>
      <c r="AA5310">
        <v>98011</v>
      </c>
      <c r="AB5310" t="e" cm="1" vm="2">
        <f t="array" ref="AB5310">_FV(Table1[[#This Row],[State]],"Country/region",TRUE)</f>
        <v>#VALUE!</v>
      </c>
    </row>
    <row r="5311" spans="1:28" x14ac:dyDescent="0.35">
      <c r="A5311" t="s">
        <v>3395</v>
      </c>
      <c r="B5311">
        <v>56</v>
      </c>
      <c r="C5311" t="s">
        <v>907</v>
      </c>
      <c r="D5311" t="s">
        <v>57</v>
      </c>
      <c r="E5311">
        <f>YEAR(Table1[[#This Row],[Order Date]])</f>
        <v>2014</v>
      </c>
      <c r="F5311">
        <v>1</v>
      </c>
      <c r="G5311">
        <f>MONTH(Table1[[#This Row],[Order Date]])</f>
        <v>7</v>
      </c>
      <c r="H5311" s="1">
        <v>41823</v>
      </c>
      <c r="I5311">
        <v>29569</v>
      </c>
      <c r="J5311" t="s">
        <v>28</v>
      </c>
      <c r="K5311">
        <v>29</v>
      </c>
      <c r="L5311">
        <v>18.97</v>
      </c>
      <c r="M5311" s="2">
        <v>0.1</v>
      </c>
      <c r="N5311">
        <v>520.13</v>
      </c>
      <c r="O5311">
        <v>5.21</v>
      </c>
      <c r="P5311">
        <v>127.55</v>
      </c>
      <c r="Q5311" s="2">
        <v>0.37</v>
      </c>
      <c r="R5311" t="s">
        <v>29</v>
      </c>
      <c r="S5311" t="s">
        <v>30</v>
      </c>
      <c r="T5311" t="s">
        <v>3104</v>
      </c>
      <c r="U5311" t="s">
        <v>61</v>
      </c>
      <c r="V5311" t="s">
        <v>52</v>
      </c>
      <c r="W5311">
        <v>4171</v>
      </c>
      <c r="X5311" s="1">
        <v>41825</v>
      </c>
      <c r="Y5311" t="s">
        <v>34</v>
      </c>
      <c r="Z5311" t="e" vm="23">
        <v>#VALUE!</v>
      </c>
      <c r="AA5311">
        <v>98011</v>
      </c>
      <c r="AB5311" t="e" cm="1" vm="2">
        <f t="array" ref="AB5311">_FV(Table1[[#This Row],[State]],"Country/region",TRUE)</f>
        <v>#VALUE!</v>
      </c>
    </row>
    <row r="5312" spans="1:28" x14ac:dyDescent="0.35">
      <c r="A5312" t="s">
        <v>2290</v>
      </c>
      <c r="B5312">
        <v>56</v>
      </c>
      <c r="C5312" t="s">
        <v>2291</v>
      </c>
      <c r="D5312" t="s">
        <v>46</v>
      </c>
      <c r="E5312">
        <f>YEAR(Table1[[#This Row],[Order Date]])</f>
        <v>2014</v>
      </c>
      <c r="F5312">
        <v>1</v>
      </c>
      <c r="G5312">
        <f>MONTH(Table1[[#This Row],[Order Date]])</f>
        <v>7</v>
      </c>
      <c r="H5312" s="1">
        <v>41823</v>
      </c>
      <c r="I5312">
        <v>52160</v>
      </c>
      <c r="J5312" t="s">
        <v>58</v>
      </c>
      <c r="K5312">
        <v>6</v>
      </c>
      <c r="L5312">
        <v>125.99</v>
      </c>
      <c r="M5312" s="2">
        <v>0.09</v>
      </c>
      <c r="N5312">
        <v>631.49900000000002</v>
      </c>
      <c r="O5312">
        <v>8.08</v>
      </c>
      <c r="P5312">
        <v>-403.01799999999997</v>
      </c>
      <c r="Q5312" s="2">
        <v>0.56999999999999995</v>
      </c>
      <c r="R5312" t="s">
        <v>96</v>
      </c>
      <c r="S5312" t="s">
        <v>30</v>
      </c>
      <c r="T5312" t="s">
        <v>2831</v>
      </c>
      <c r="U5312" t="s">
        <v>105</v>
      </c>
      <c r="V5312" t="s">
        <v>76</v>
      </c>
      <c r="W5312">
        <v>7314</v>
      </c>
      <c r="X5312" s="1">
        <v>41825</v>
      </c>
      <c r="Y5312" t="s">
        <v>34</v>
      </c>
      <c r="Z5312" t="e" vm="14">
        <v>#VALUE!</v>
      </c>
      <c r="AA5312">
        <v>33314</v>
      </c>
      <c r="AB5312" t="e" cm="1" vm="2">
        <f t="array" ref="AB5312">_FV(Table1[[#This Row],[State]],"Country/region",TRUE)</f>
        <v>#VALUE!</v>
      </c>
    </row>
    <row r="5313" spans="1:28" x14ac:dyDescent="0.35">
      <c r="A5313" t="s">
        <v>2567</v>
      </c>
      <c r="B5313">
        <v>56</v>
      </c>
      <c r="C5313" t="s">
        <v>223</v>
      </c>
      <c r="D5313" t="s">
        <v>38</v>
      </c>
      <c r="E5313">
        <f>YEAR(Table1[[#This Row],[Order Date]])</f>
        <v>2014</v>
      </c>
      <c r="F5313">
        <v>1</v>
      </c>
      <c r="G5313">
        <f>MONTH(Table1[[#This Row],[Order Date]])</f>
        <v>7</v>
      </c>
      <c r="H5313" s="1">
        <v>41823</v>
      </c>
      <c r="I5313">
        <v>11876</v>
      </c>
      <c r="J5313" t="s">
        <v>28</v>
      </c>
      <c r="K5313">
        <v>47</v>
      </c>
      <c r="L5313">
        <v>107.53</v>
      </c>
      <c r="M5313" s="2">
        <v>0.02</v>
      </c>
      <c r="N5313">
        <v>5051.8900000000003</v>
      </c>
      <c r="O5313">
        <v>5.81</v>
      </c>
      <c r="P5313">
        <v>1708.84</v>
      </c>
      <c r="Q5313" s="2">
        <v>0.65</v>
      </c>
      <c r="R5313" t="s">
        <v>48</v>
      </c>
      <c r="S5313" t="s">
        <v>80</v>
      </c>
      <c r="T5313" t="s">
        <v>890</v>
      </c>
      <c r="U5313" t="s">
        <v>82</v>
      </c>
      <c r="V5313" t="s">
        <v>68</v>
      </c>
      <c r="W5313">
        <v>1645</v>
      </c>
      <c r="X5313" s="1">
        <v>41826</v>
      </c>
      <c r="Y5313" t="s">
        <v>34</v>
      </c>
      <c r="Z5313" t="e" vm="13">
        <v>#VALUE!</v>
      </c>
      <c r="AA5313">
        <v>73703</v>
      </c>
      <c r="AB5313" t="e" cm="1" vm="2">
        <f t="array" ref="AB5313">_FV(Table1[[#This Row],[State]],"Country/region",TRUE)</f>
        <v>#VALUE!</v>
      </c>
    </row>
    <row r="5314" spans="1:28" x14ac:dyDescent="0.35">
      <c r="A5314" t="s">
        <v>2290</v>
      </c>
      <c r="B5314">
        <v>56</v>
      </c>
      <c r="C5314" t="s">
        <v>2291</v>
      </c>
      <c r="D5314" t="s">
        <v>46</v>
      </c>
      <c r="E5314">
        <f>YEAR(Table1[[#This Row],[Order Date]])</f>
        <v>2014</v>
      </c>
      <c r="F5314">
        <v>1</v>
      </c>
      <c r="G5314">
        <f>MONTH(Table1[[#This Row],[Order Date]])</f>
        <v>7</v>
      </c>
      <c r="H5314" s="1">
        <v>41823</v>
      </c>
      <c r="I5314">
        <v>52160</v>
      </c>
      <c r="J5314" t="s">
        <v>58</v>
      </c>
      <c r="K5314">
        <v>5</v>
      </c>
      <c r="L5314">
        <v>2.1800000000000002</v>
      </c>
      <c r="M5314" s="2">
        <v>0.09</v>
      </c>
      <c r="N5314">
        <v>15.6</v>
      </c>
      <c r="O5314">
        <v>0.78</v>
      </c>
      <c r="P5314">
        <v>1.67</v>
      </c>
      <c r="Q5314" s="2">
        <v>0.52</v>
      </c>
      <c r="R5314" t="s">
        <v>29</v>
      </c>
      <c r="S5314" t="s">
        <v>59</v>
      </c>
      <c r="T5314" t="s">
        <v>374</v>
      </c>
      <c r="U5314" t="s">
        <v>232</v>
      </c>
      <c r="V5314" t="s">
        <v>76</v>
      </c>
      <c r="W5314">
        <v>7313</v>
      </c>
      <c r="X5314" s="1">
        <v>41826</v>
      </c>
      <c r="Y5314" t="s">
        <v>42</v>
      </c>
      <c r="Z5314" t="e" vm="14">
        <v>#VALUE!</v>
      </c>
      <c r="AA5314">
        <v>33314</v>
      </c>
      <c r="AB5314" t="e" cm="1" vm="2">
        <f t="array" ref="AB5314">_FV(Table1[[#This Row],[State]],"Country/region",TRUE)</f>
        <v>#VALUE!</v>
      </c>
    </row>
    <row r="5315" spans="1:28" x14ac:dyDescent="0.35">
      <c r="A5315" t="s">
        <v>604</v>
      </c>
      <c r="B5315">
        <v>56</v>
      </c>
      <c r="C5315" t="s">
        <v>605</v>
      </c>
      <c r="D5315" t="s">
        <v>27</v>
      </c>
      <c r="E5315">
        <f>YEAR(Table1[[#This Row],[Order Date]])</f>
        <v>2014</v>
      </c>
      <c r="F5315">
        <v>1</v>
      </c>
      <c r="G5315">
        <f>MONTH(Table1[[#This Row],[Order Date]])</f>
        <v>7</v>
      </c>
      <c r="H5315" s="1">
        <v>41823</v>
      </c>
      <c r="I5315">
        <v>36675</v>
      </c>
      <c r="J5315" t="s">
        <v>28</v>
      </c>
      <c r="K5315">
        <v>39</v>
      </c>
      <c r="L5315">
        <v>2.94</v>
      </c>
      <c r="M5315" s="2">
        <v>0.04</v>
      </c>
      <c r="N5315">
        <v>113.09</v>
      </c>
      <c r="O5315">
        <v>0.81</v>
      </c>
      <c r="P5315">
        <v>29.76</v>
      </c>
      <c r="Q5315" s="2">
        <v>0.4</v>
      </c>
      <c r="R5315" t="s">
        <v>29</v>
      </c>
      <c r="S5315" t="s">
        <v>59</v>
      </c>
      <c r="T5315" t="s">
        <v>2349</v>
      </c>
      <c r="U5315" t="s">
        <v>88</v>
      </c>
      <c r="V5315" t="s">
        <v>68</v>
      </c>
      <c r="W5315">
        <v>5144</v>
      </c>
      <c r="X5315" s="1">
        <v>41826</v>
      </c>
      <c r="Y5315" t="s">
        <v>34</v>
      </c>
      <c r="Z5315" t="e" vm="28">
        <v>#VALUE!</v>
      </c>
      <c r="AA5315">
        <v>63376</v>
      </c>
      <c r="AB5315" t="e" cm="1" vm="2">
        <f t="array" ref="AB5315">_FV(Table1[[#This Row],[State]],"Country/region",TRUE)</f>
        <v>#VALUE!</v>
      </c>
    </row>
    <row r="5316" spans="1:28" x14ac:dyDescent="0.35">
      <c r="A5316" t="s">
        <v>2782</v>
      </c>
      <c r="B5316">
        <v>56</v>
      </c>
      <c r="C5316" t="s">
        <v>2855</v>
      </c>
      <c r="D5316" t="s">
        <v>46</v>
      </c>
      <c r="E5316">
        <f>YEAR(Table1[[#This Row],[Order Date]])</f>
        <v>2014</v>
      </c>
      <c r="F5316">
        <v>1</v>
      </c>
      <c r="G5316">
        <f>MONTH(Table1[[#This Row],[Order Date]])</f>
        <v>7</v>
      </c>
      <c r="H5316" s="1">
        <v>41824</v>
      </c>
      <c r="I5316">
        <v>26145</v>
      </c>
      <c r="J5316" t="s">
        <v>47</v>
      </c>
      <c r="K5316">
        <v>49</v>
      </c>
      <c r="L5316">
        <v>9.98</v>
      </c>
      <c r="M5316" s="2">
        <v>0.04</v>
      </c>
      <c r="N5316">
        <v>510.15</v>
      </c>
      <c r="O5316">
        <v>12.52</v>
      </c>
      <c r="P5316">
        <v>-362.11</v>
      </c>
      <c r="Q5316" s="2">
        <v>0.56999999999999995</v>
      </c>
      <c r="R5316" t="s">
        <v>48</v>
      </c>
      <c r="S5316" t="s">
        <v>30</v>
      </c>
      <c r="T5316" t="s">
        <v>627</v>
      </c>
      <c r="U5316" t="s">
        <v>82</v>
      </c>
      <c r="V5316" t="s">
        <v>68</v>
      </c>
      <c r="W5316">
        <v>3652</v>
      </c>
      <c r="X5316" s="1">
        <v>41824</v>
      </c>
      <c r="Y5316" t="s">
        <v>34</v>
      </c>
      <c r="Z5316" t="e" vm="11">
        <v>#VALUE!</v>
      </c>
      <c r="AA5316">
        <v>76308</v>
      </c>
      <c r="AB5316" t="e" cm="1" vm="2">
        <f t="array" ref="AB5316">_FV(Table1[[#This Row],[State]],"Country/region",TRUE)</f>
        <v>#VALUE!</v>
      </c>
    </row>
    <row r="5317" spans="1:28" x14ac:dyDescent="0.35">
      <c r="A5317" t="s">
        <v>2321</v>
      </c>
      <c r="B5317">
        <v>56</v>
      </c>
      <c r="C5317" t="s">
        <v>1146</v>
      </c>
      <c r="D5317" t="s">
        <v>46</v>
      </c>
      <c r="E5317">
        <f>YEAR(Table1[[#This Row],[Order Date]])</f>
        <v>2014</v>
      </c>
      <c r="F5317">
        <v>1</v>
      </c>
      <c r="G5317">
        <f>MONTH(Table1[[#This Row],[Order Date]])</f>
        <v>7</v>
      </c>
      <c r="H5317" s="1">
        <v>41824</v>
      </c>
      <c r="I5317">
        <v>57447</v>
      </c>
      <c r="J5317" t="s">
        <v>39</v>
      </c>
      <c r="K5317">
        <v>39</v>
      </c>
      <c r="L5317">
        <v>8.4600000000000009</v>
      </c>
      <c r="M5317" s="2">
        <v>0.09</v>
      </c>
      <c r="N5317">
        <v>315.88</v>
      </c>
      <c r="O5317">
        <v>3.62</v>
      </c>
      <c r="P5317">
        <v>-60.4</v>
      </c>
      <c r="Q5317" s="2">
        <v>0.61</v>
      </c>
      <c r="R5317" t="s">
        <v>96</v>
      </c>
      <c r="S5317" t="s">
        <v>139</v>
      </c>
      <c r="T5317" t="s">
        <v>2644</v>
      </c>
      <c r="U5317" t="s">
        <v>102</v>
      </c>
      <c r="V5317" t="s">
        <v>33</v>
      </c>
      <c r="W5317">
        <v>8042</v>
      </c>
      <c r="X5317" s="1">
        <v>41824</v>
      </c>
      <c r="Y5317" t="s">
        <v>34</v>
      </c>
      <c r="Z5317" t="e" vm="43">
        <v>#VALUE!</v>
      </c>
      <c r="AA5317">
        <v>26554</v>
      </c>
      <c r="AB5317" t="e" cm="1" vm="2">
        <f t="array" ref="AB5317">_FV(Table1[[#This Row],[State]],"Country/region",TRUE)</f>
        <v>#VALUE!</v>
      </c>
    </row>
    <row r="5318" spans="1:28" x14ac:dyDescent="0.35">
      <c r="A5318" t="s">
        <v>776</v>
      </c>
      <c r="B5318">
        <v>56</v>
      </c>
      <c r="C5318" t="s">
        <v>1987</v>
      </c>
      <c r="D5318" t="s">
        <v>46</v>
      </c>
      <c r="E5318">
        <f>YEAR(Table1[[#This Row],[Order Date]])</f>
        <v>2014</v>
      </c>
      <c r="F5318">
        <v>1</v>
      </c>
      <c r="G5318">
        <f>MONTH(Table1[[#This Row],[Order Date]])</f>
        <v>7</v>
      </c>
      <c r="H5318" s="1">
        <v>41824</v>
      </c>
      <c r="I5318">
        <v>11495</v>
      </c>
      <c r="J5318" t="s">
        <v>28</v>
      </c>
      <c r="K5318">
        <v>6</v>
      </c>
      <c r="L5318">
        <v>146.34</v>
      </c>
      <c r="M5318" s="2">
        <v>0</v>
      </c>
      <c r="N5318">
        <v>965.69</v>
      </c>
      <c r="O5318">
        <v>43.75</v>
      </c>
      <c r="P5318">
        <v>-144.19800000000001</v>
      </c>
      <c r="Q5318" s="2">
        <v>0.65</v>
      </c>
      <c r="R5318" t="s">
        <v>48</v>
      </c>
      <c r="S5318" t="s">
        <v>73</v>
      </c>
      <c r="T5318" t="s">
        <v>1857</v>
      </c>
      <c r="U5318" t="s">
        <v>75</v>
      </c>
      <c r="V5318" t="s">
        <v>68</v>
      </c>
      <c r="W5318">
        <v>1594</v>
      </c>
      <c r="X5318" s="1">
        <v>41825</v>
      </c>
      <c r="Y5318" t="s">
        <v>53</v>
      </c>
      <c r="Z5318" t="e" vm="16">
        <v>#VALUE!</v>
      </c>
      <c r="AA5318">
        <v>60462</v>
      </c>
      <c r="AB5318" t="e" cm="1" vm="2">
        <f t="array" ref="AB5318">_FV(Table1[[#This Row],[State]],"Country/region",TRUE)</f>
        <v>#VALUE!</v>
      </c>
    </row>
    <row r="5319" spans="1:28" x14ac:dyDescent="0.35">
      <c r="A5319" t="s">
        <v>2477</v>
      </c>
      <c r="B5319">
        <v>56</v>
      </c>
      <c r="C5319" t="s">
        <v>3165</v>
      </c>
      <c r="D5319" t="s">
        <v>38</v>
      </c>
      <c r="E5319">
        <f>YEAR(Table1[[#This Row],[Order Date]])</f>
        <v>2014</v>
      </c>
      <c r="F5319">
        <v>1</v>
      </c>
      <c r="G5319">
        <f>MONTH(Table1[[#This Row],[Order Date]])</f>
        <v>7</v>
      </c>
      <c r="H5319" s="1">
        <v>41824</v>
      </c>
      <c r="I5319">
        <v>17382</v>
      </c>
      <c r="J5319" t="s">
        <v>39</v>
      </c>
      <c r="K5319">
        <v>20</v>
      </c>
      <c r="L5319">
        <v>125.99</v>
      </c>
      <c r="M5319" s="2">
        <v>0.01</v>
      </c>
      <c r="N5319">
        <v>2162.8164999999999</v>
      </c>
      <c r="O5319">
        <v>8.99</v>
      </c>
      <c r="P5319">
        <v>223.25399999999999</v>
      </c>
      <c r="Q5319" s="2">
        <v>0.59</v>
      </c>
      <c r="R5319" t="s">
        <v>96</v>
      </c>
      <c r="S5319" t="s">
        <v>30</v>
      </c>
      <c r="T5319" t="s">
        <v>242</v>
      </c>
      <c r="U5319" t="s">
        <v>105</v>
      </c>
      <c r="V5319" t="s">
        <v>68</v>
      </c>
      <c r="W5319">
        <v>2399</v>
      </c>
      <c r="X5319" s="1">
        <v>41825</v>
      </c>
      <c r="Y5319" t="s">
        <v>34</v>
      </c>
      <c r="Z5319" t="e" vm="26">
        <v>#VALUE!</v>
      </c>
      <c r="AA5319">
        <v>48021</v>
      </c>
      <c r="AB5319" t="e" cm="1" vm="2">
        <f t="array" ref="AB5319">_FV(Table1[[#This Row],[State]],"Country/region",TRUE)</f>
        <v>#VALUE!</v>
      </c>
    </row>
    <row r="5320" spans="1:28" x14ac:dyDescent="0.35">
      <c r="A5320" t="s">
        <v>2782</v>
      </c>
      <c r="B5320">
        <v>56</v>
      </c>
      <c r="C5320" t="s">
        <v>2855</v>
      </c>
      <c r="D5320" t="s">
        <v>46</v>
      </c>
      <c r="E5320">
        <f>YEAR(Table1[[#This Row],[Order Date]])</f>
        <v>2014</v>
      </c>
      <c r="F5320">
        <v>1</v>
      </c>
      <c r="G5320">
        <f>MONTH(Table1[[#This Row],[Order Date]])</f>
        <v>7</v>
      </c>
      <c r="H5320" s="1">
        <v>41824</v>
      </c>
      <c r="I5320">
        <v>26145</v>
      </c>
      <c r="J5320" t="s">
        <v>47</v>
      </c>
      <c r="K5320">
        <v>27</v>
      </c>
      <c r="L5320">
        <v>29.34</v>
      </c>
      <c r="M5320" s="2">
        <v>0.1</v>
      </c>
      <c r="N5320">
        <v>735.09</v>
      </c>
      <c r="O5320">
        <v>7.87</v>
      </c>
      <c r="P5320">
        <v>153.5</v>
      </c>
      <c r="Q5320" s="2">
        <v>0.54</v>
      </c>
      <c r="R5320" t="s">
        <v>48</v>
      </c>
      <c r="S5320" t="s">
        <v>30</v>
      </c>
      <c r="T5320" t="s">
        <v>1463</v>
      </c>
      <c r="U5320" t="s">
        <v>82</v>
      </c>
      <c r="V5320" t="s">
        <v>68</v>
      </c>
      <c r="W5320">
        <v>3653</v>
      </c>
      <c r="X5320" s="1">
        <v>41826</v>
      </c>
      <c r="Y5320" t="s">
        <v>34</v>
      </c>
      <c r="Z5320" t="e" vm="11">
        <v>#VALUE!</v>
      </c>
      <c r="AA5320">
        <v>76308</v>
      </c>
      <c r="AB5320" t="e" cm="1" vm="2">
        <f t="array" ref="AB5320">_FV(Table1[[#This Row],[State]],"Country/region",TRUE)</f>
        <v>#VALUE!</v>
      </c>
    </row>
    <row r="5321" spans="1:28" x14ac:dyDescent="0.35">
      <c r="A5321" t="s">
        <v>1161</v>
      </c>
      <c r="B5321">
        <v>56</v>
      </c>
      <c r="C5321" t="s">
        <v>322</v>
      </c>
      <c r="D5321" t="s">
        <v>27</v>
      </c>
      <c r="E5321">
        <f>YEAR(Table1[[#This Row],[Order Date]])</f>
        <v>2014</v>
      </c>
      <c r="F5321">
        <v>1</v>
      </c>
      <c r="G5321">
        <f>MONTH(Table1[[#This Row],[Order Date]])</f>
        <v>7</v>
      </c>
      <c r="H5321" s="1">
        <v>41824</v>
      </c>
      <c r="I5321">
        <v>805</v>
      </c>
      <c r="J5321" t="s">
        <v>39</v>
      </c>
      <c r="K5321">
        <v>39</v>
      </c>
      <c r="L5321">
        <v>4.97</v>
      </c>
      <c r="M5321" s="2">
        <v>0.02</v>
      </c>
      <c r="N5321">
        <v>197.56</v>
      </c>
      <c r="O5321">
        <v>5.71</v>
      </c>
      <c r="P5321">
        <v>-119.86</v>
      </c>
      <c r="Q5321" s="2">
        <v>0.54</v>
      </c>
      <c r="R5321" t="s">
        <v>48</v>
      </c>
      <c r="S5321" t="s">
        <v>80</v>
      </c>
      <c r="T5321" t="s">
        <v>2362</v>
      </c>
      <c r="U5321" t="s">
        <v>82</v>
      </c>
      <c r="V5321" t="s">
        <v>76</v>
      </c>
      <c r="W5321">
        <v>126</v>
      </c>
      <c r="X5321" s="1">
        <v>41826</v>
      </c>
      <c r="Y5321" t="s">
        <v>34</v>
      </c>
      <c r="Z5321" t="e" vm="31">
        <v>#VALUE!</v>
      </c>
      <c r="AA5321">
        <v>37066</v>
      </c>
      <c r="AB5321" t="e" cm="1" vm="2">
        <f t="array" ref="AB5321">_FV(Table1[[#This Row],[State]],"Country/region",TRUE)</f>
        <v>#VALUE!</v>
      </c>
    </row>
    <row r="5322" spans="1:28" x14ac:dyDescent="0.35">
      <c r="A5322" t="s">
        <v>2321</v>
      </c>
      <c r="B5322">
        <v>56</v>
      </c>
      <c r="C5322" t="s">
        <v>1146</v>
      </c>
      <c r="D5322" t="s">
        <v>46</v>
      </c>
      <c r="E5322">
        <f>YEAR(Table1[[#This Row],[Order Date]])</f>
        <v>2014</v>
      </c>
      <c r="F5322">
        <v>1</v>
      </c>
      <c r="G5322">
        <f>MONTH(Table1[[#This Row],[Order Date]])</f>
        <v>7</v>
      </c>
      <c r="H5322" s="1">
        <v>41824</v>
      </c>
      <c r="I5322">
        <v>57447</v>
      </c>
      <c r="J5322" t="s">
        <v>39</v>
      </c>
      <c r="K5322">
        <v>8</v>
      </c>
      <c r="L5322">
        <v>30.98</v>
      </c>
      <c r="M5322" s="2">
        <v>0.06</v>
      </c>
      <c r="N5322">
        <v>258.11</v>
      </c>
      <c r="O5322">
        <v>6.5</v>
      </c>
      <c r="P5322">
        <v>-113.6</v>
      </c>
      <c r="Q5322" s="2">
        <v>0.79</v>
      </c>
      <c r="R5322" t="s">
        <v>96</v>
      </c>
      <c r="S5322" t="s">
        <v>30</v>
      </c>
      <c r="T5322" t="s">
        <v>1735</v>
      </c>
      <c r="U5322" t="s">
        <v>102</v>
      </c>
      <c r="V5322" t="s">
        <v>33</v>
      </c>
      <c r="W5322">
        <v>8043</v>
      </c>
      <c r="X5322" s="1">
        <v>41827</v>
      </c>
      <c r="Y5322" t="s">
        <v>34</v>
      </c>
      <c r="Z5322" t="e" vm="43">
        <v>#VALUE!</v>
      </c>
      <c r="AA5322">
        <v>26554</v>
      </c>
      <c r="AB5322" t="e" cm="1" vm="2">
        <f t="array" ref="AB5322">_FV(Table1[[#This Row],[State]],"Country/region",TRUE)</f>
        <v>#VALUE!</v>
      </c>
    </row>
    <row r="5323" spans="1:28" x14ac:dyDescent="0.35">
      <c r="A5323" t="s">
        <v>2782</v>
      </c>
      <c r="B5323">
        <v>56</v>
      </c>
      <c r="C5323" t="s">
        <v>2855</v>
      </c>
      <c r="D5323" t="s">
        <v>46</v>
      </c>
      <c r="E5323">
        <f>YEAR(Table1[[#This Row],[Order Date]])</f>
        <v>2014</v>
      </c>
      <c r="F5323">
        <v>1</v>
      </c>
      <c r="G5323">
        <f>MONTH(Table1[[#This Row],[Order Date]])</f>
        <v>7</v>
      </c>
      <c r="H5323" s="1">
        <v>41824</v>
      </c>
      <c r="I5323">
        <v>26145</v>
      </c>
      <c r="J5323" t="s">
        <v>47</v>
      </c>
      <c r="K5323">
        <v>18</v>
      </c>
      <c r="L5323">
        <v>4.91</v>
      </c>
      <c r="M5323" s="2">
        <v>0</v>
      </c>
      <c r="N5323">
        <v>99.36</v>
      </c>
      <c r="O5323">
        <v>5.68</v>
      </c>
      <c r="P5323">
        <v>-51.198</v>
      </c>
      <c r="Q5323" s="2">
        <v>0.36</v>
      </c>
      <c r="R5323" t="s">
        <v>29</v>
      </c>
      <c r="S5323" t="s">
        <v>30</v>
      </c>
      <c r="T5323" t="s">
        <v>1150</v>
      </c>
      <c r="U5323" t="s">
        <v>67</v>
      </c>
      <c r="V5323" t="s">
        <v>68</v>
      </c>
      <c r="W5323">
        <v>3651</v>
      </c>
      <c r="X5323" s="1">
        <v>41828</v>
      </c>
      <c r="Y5323" t="s">
        <v>34</v>
      </c>
      <c r="Z5323" t="e" vm="11">
        <v>#VALUE!</v>
      </c>
      <c r="AA5323">
        <v>76308</v>
      </c>
      <c r="AB5323" t="e" cm="1" vm="2">
        <f t="array" ref="AB5323">_FV(Table1[[#This Row],[State]],"Country/region",TRUE)</f>
        <v>#VALUE!</v>
      </c>
    </row>
    <row r="5324" spans="1:28" x14ac:dyDescent="0.35">
      <c r="A5324" t="s">
        <v>746</v>
      </c>
      <c r="B5324">
        <v>56</v>
      </c>
      <c r="C5324" t="s">
        <v>747</v>
      </c>
      <c r="D5324" t="s">
        <v>27</v>
      </c>
      <c r="E5324">
        <f>YEAR(Table1[[#This Row],[Order Date]])</f>
        <v>2014</v>
      </c>
      <c r="F5324">
        <v>1</v>
      </c>
      <c r="G5324">
        <f>MONTH(Table1[[#This Row],[Order Date]])</f>
        <v>7</v>
      </c>
      <c r="H5324" s="1">
        <v>41825</v>
      </c>
      <c r="I5324">
        <v>36482</v>
      </c>
      <c r="J5324" t="s">
        <v>131</v>
      </c>
      <c r="K5324">
        <v>47</v>
      </c>
      <c r="L5324">
        <v>328.14</v>
      </c>
      <c r="M5324" s="2">
        <v>0.06</v>
      </c>
      <c r="N5324">
        <v>14588.28</v>
      </c>
      <c r="O5324">
        <v>91.05</v>
      </c>
      <c r="P5324">
        <v>861.78</v>
      </c>
      <c r="Q5324" s="2">
        <v>0.56999999999999995</v>
      </c>
      <c r="R5324" t="s">
        <v>29</v>
      </c>
      <c r="S5324" t="s">
        <v>49</v>
      </c>
      <c r="T5324" t="s">
        <v>390</v>
      </c>
      <c r="U5324" t="s">
        <v>214</v>
      </c>
      <c r="V5324" t="s">
        <v>52</v>
      </c>
      <c r="W5324">
        <v>5123</v>
      </c>
      <c r="X5324" s="1">
        <v>41826</v>
      </c>
      <c r="Y5324" t="s">
        <v>53</v>
      </c>
      <c r="Z5324" t="e" vm="23">
        <v>#VALUE!</v>
      </c>
      <c r="AA5324">
        <v>98801</v>
      </c>
      <c r="AB5324" t="e" cm="1" vm="2">
        <f t="array" ref="AB5324">_FV(Table1[[#This Row],[State]],"Country/region",TRUE)</f>
        <v>#VALUE!</v>
      </c>
    </row>
    <row r="5325" spans="1:28" x14ac:dyDescent="0.35">
      <c r="A5325" t="s">
        <v>1570</v>
      </c>
      <c r="B5325">
        <v>56</v>
      </c>
      <c r="C5325" t="s">
        <v>747</v>
      </c>
      <c r="D5325" t="s">
        <v>27</v>
      </c>
      <c r="E5325">
        <f>YEAR(Table1[[#This Row],[Order Date]])</f>
        <v>2014</v>
      </c>
      <c r="F5325">
        <v>1</v>
      </c>
      <c r="G5325">
        <f>MONTH(Table1[[#This Row],[Order Date]])</f>
        <v>7</v>
      </c>
      <c r="H5325" s="1">
        <v>41825</v>
      </c>
      <c r="I5325">
        <v>36482</v>
      </c>
      <c r="J5325" t="s">
        <v>131</v>
      </c>
      <c r="K5325">
        <v>7</v>
      </c>
      <c r="L5325">
        <v>5.98</v>
      </c>
      <c r="M5325" s="2">
        <v>0.1</v>
      </c>
      <c r="N5325">
        <v>55.68</v>
      </c>
      <c r="O5325">
        <v>5.15</v>
      </c>
      <c r="P5325">
        <v>-7.4</v>
      </c>
      <c r="Q5325" s="2">
        <v>0.36</v>
      </c>
      <c r="R5325" t="s">
        <v>29</v>
      </c>
      <c r="S5325" t="s">
        <v>30</v>
      </c>
      <c r="T5325" t="s">
        <v>1758</v>
      </c>
      <c r="U5325" t="s">
        <v>61</v>
      </c>
      <c r="V5325" t="s">
        <v>52</v>
      </c>
      <c r="W5325">
        <v>5122</v>
      </c>
      <c r="X5325" s="1">
        <v>41826</v>
      </c>
      <c r="Y5325" t="s">
        <v>42</v>
      </c>
      <c r="Z5325" t="e" vm="23">
        <v>#VALUE!</v>
      </c>
      <c r="AA5325">
        <v>99362</v>
      </c>
      <c r="AB5325" t="e" cm="1" vm="2">
        <f t="array" ref="AB5325">_FV(Table1[[#This Row],[State]],"Country/region",TRUE)</f>
        <v>#VALUE!</v>
      </c>
    </row>
    <row r="5326" spans="1:28" x14ac:dyDescent="0.35">
      <c r="A5326" t="s">
        <v>1418</v>
      </c>
      <c r="B5326">
        <v>56</v>
      </c>
      <c r="C5326" t="s">
        <v>387</v>
      </c>
      <c r="D5326" t="s">
        <v>38</v>
      </c>
      <c r="E5326">
        <f>YEAR(Table1[[#This Row],[Order Date]])</f>
        <v>2014</v>
      </c>
      <c r="F5326">
        <v>1</v>
      </c>
      <c r="G5326">
        <f>MONTH(Table1[[#This Row],[Order Date]])</f>
        <v>7</v>
      </c>
      <c r="H5326" s="1">
        <v>41825</v>
      </c>
      <c r="I5326">
        <v>19363</v>
      </c>
      <c r="J5326" t="s">
        <v>28</v>
      </c>
      <c r="K5326">
        <v>44</v>
      </c>
      <c r="L5326">
        <v>6.68</v>
      </c>
      <c r="M5326" s="2">
        <v>0.1</v>
      </c>
      <c r="N5326">
        <v>286.06</v>
      </c>
      <c r="O5326">
        <v>5.66</v>
      </c>
      <c r="P5326">
        <v>-85.09</v>
      </c>
      <c r="Q5326" s="2">
        <v>0.37</v>
      </c>
      <c r="R5326" t="s">
        <v>29</v>
      </c>
      <c r="S5326" t="s">
        <v>30</v>
      </c>
      <c r="T5326" t="s">
        <v>650</v>
      </c>
      <c r="U5326" t="s">
        <v>61</v>
      </c>
      <c r="V5326" t="s">
        <v>76</v>
      </c>
      <c r="W5326">
        <v>2676</v>
      </c>
      <c r="X5326" s="1">
        <v>41826</v>
      </c>
      <c r="Y5326" t="s">
        <v>34</v>
      </c>
      <c r="Z5326" t="e" vm="31">
        <v>#VALUE!</v>
      </c>
      <c r="AA5326">
        <v>37421</v>
      </c>
      <c r="AB5326" t="e" cm="1" vm="2">
        <f t="array" ref="AB5326">_FV(Table1[[#This Row],[State]],"Country/region",TRUE)</f>
        <v>#VALUE!</v>
      </c>
    </row>
    <row r="5327" spans="1:28" x14ac:dyDescent="0.35">
      <c r="A5327" t="s">
        <v>746</v>
      </c>
      <c r="B5327">
        <v>56</v>
      </c>
      <c r="C5327" t="s">
        <v>747</v>
      </c>
      <c r="D5327" t="s">
        <v>27</v>
      </c>
      <c r="E5327">
        <f>YEAR(Table1[[#This Row],[Order Date]])</f>
        <v>2014</v>
      </c>
      <c r="F5327">
        <v>1</v>
      </c>
      <c r="G5327">
        <f>MONTH(Table1[[#This Row],[Order Date]])</f>
        <v>7</v>
      </c>
      <c r="H5327" s="1">
        <v>41825</v>
      </c>
      <c r="I5327">
        <v>36482</v>
      </c>
      <c r="J5327" t="s">
        <v>131</v>
      </c>
      <c r="K5327">
        <v>27</v>
      </c>
      <c r="L5327">
        <v>105.34</v>
      </c>
      <c r="M5327" s="2">
        <v>7.0000000000000007E-2</v>
      </c>
      <c r="N5327">
        <v>2675.08</v>
      </c>
      <c r="O5327">
        <v>24.49</v>
      </c>
      <c r="P5327">
        <v>489.58</v>
      </c>
      <c r="Q5327" s="2">
        <v>0.61</v>
      </c>
      <c r="R5327" t="s">
        <v>48</v>
      </c>
      <c r="S5327" t="s">
        <v>40</v>
      </c>
      <c r="T5327" t="s">
        <v>438</v>
      </c>
      <c r="U5327" t="s">
        <v>82</v>
      </c>
      <c r="V5327" t="s">
        <v>52</v>
      </c>
      <c r="W5327">
        <v>5124</v>
      </c>
      <c r="X5327" s="1">
        <v>41827</v>
      </c>
      <c r="Y5327" t="s">
        <v>42</v>
      </c>
      <c r="Z5327" t="e" vm="23">
        <v>#VALUE!</v>
      </c>
      <c r="AA5327">
        <v>98801</v>
      </c>
      <c r="AB5327" t="e" cm="1" vm="2">
        <f t="array" ref="AB5327">_FV(Table1[[#This Row],[State]],"Country/region",TRUE)</f>
        <v>#VALUE!</v>
      </c>
    </row>
    <row r="5328" spans="1:28" x14ac:dyDescent="0.35">
      <c r="A5328" t="s">
        <v>1426</v>
      </c>
      <c r="B5328">
        <v>56</v>
      </c>
      <c r="C5328" t="s">
        <v>117</v>
      </c>
      <c r="D5328" t="s">
        <v>38</v>
      </c>
      <c r="E5328">
        <f>YEAR(Table1[[#This Row],[Order Date]])</f>
        <v>2014</v>
      </c>
      <c r="F5328">
        <v>1</v>
      </c>
      <c r="G5328">
        <f>MONTH(Table1[[#This Row],[Order Date]])</f>
        <v>7</v>
      </c>
      <c r="H5328" s="1">
        <v>41825</v>
      </c>
      <c r="I5328">
        <v>23235</v>
      </c>
      <c r="J5328" t="s">
        <v>28</v>
      </c>
      <c r="K5328">
        <v>6</v>
      </c>
      <c r="L5328">
        <v>2.88</v>
      </c>
      <c r="M5328" s="2">
        <v>0.02</v>
      </c>
      <c r="N5328">
        <v>17.43</v>
      </c>
      <c r="O5328">
        <v>0.5</v>
      </c>
      <c r="P5328">
        <v>2.4500000000000002</v>
      </c>
      <c r="Q5328" s="2">
        <v>0.71</v>
      </c>
      <c r="R5328" t="s">
        <v>48</v>
      </c>
      <c r="S5328" t="s">
        <v>73</v>
      </c>
      <c r="T5328" t="s">
        <v>1281</v>
      </c>
      <c r="U5328" t="s">
        <v>75</v>
      </c>
      <c r="V5328" t="s">
        <v>52</v>
      </c>
      <c r="W5328">
        <v>3242</v>
      </c>
      <c r="X5328" s="1">
        <v>41827</v>
      </c>
      <c r="Y5328" t="s">
        <v>34</v>
      </c>
      <c r="Z5328" t="e" vm="4">
        <v>#VALUE!</v>
      </c>
      <c r="AA5328">
        <v>93422</v>
      </c>
      <c r="AB5328" t="e" cm="1" vm="2">
        <f t="array" ref="AB5328">_FV(Table1[[#This Row],[State]],"Country/region",TRUE)</f>
        <v>#VALUE!</v>
      </c>
    </row>
    <row r="5329" spans="1:28" x14ac:dyDescent="0.35">
      <c r="A5329" t="s">
        <v>2076</v>
      </c>
      <c r="B5329">
        <v>56</v>
      </c>
      <c r="C5329" t="s">
        <v>2077</v>
      </c>
      <c r="D5329" t="s">
        <v>38</v>
      </c>
      <c r="E5329">
        <f>YEAR(Table1[[#This Row],[Order Date]])</f>
        <v>2014</v>
      </c>
      <c r="F5329">
        <v>1</v>
      </c>
      <c r="G5329">
        <f>MONTH(Table1[[#This Row],[Order Date]])</f>
        <v>7</v>
      </c>
      <c r="H5329" s="1">
        <v>41825</v>
      </c>
      <c r="I5329">
        <v>15714</v>
      </c>
      <c r="J5329" t="s">
        <v>28</v>
      </c>
      <c r="K5329">
        <v>50</v>
      </c>
      <c r="L5329">
        <v>49.43</v>
      </c>
      <c r="M5329" s="2">
        <v>0.01</v>
      </c>
      <c r="N5329">
        <v>2510.71</v>
      </c>
      <c r="O5329">
        <v>19.989999999999998</v>
      </c>
      <c r="P5329">
        <v>3.6</v>
      </c>
      <c r="Q5329" s="2">
        <v>0.56999999999999995</v>
      </c>
      <c r="R5329" t="s">
        <v>29</v>
      </c>
      <c r="S5329" t="s">
        <v>30</v>
      </c>
      <c r="T5329" t="s">
        <v>1974</v>
      </c>
      <c r="U5329" t="s">
        <v>214</v>
      </c>
      <c r="V5329" t="s">
        <v>76</v>
      </c>
      <c r="W5329">
        <v>2180</v>
      </c>
      <c r="X5329" s="1">
        <v>41827</v>
      </c>
      <c r="Y5329" t="s">
        <v>42</v>
      </c>
      <c r="Z5329" t="e" vm="47">
        <v>#VALUE!</v>
      </c>
      <c r="AA5329">
        <v>28115</v>
      </c>
      <c r="AB5329" t="e" cm="1" vm="2">
        <f t="array" ref="AB5329">_FV(Table1[[#This Row],[State]],"Country/region",TRUE)</f>
        <v>#VALUE!</v>
      </c>
    </row>
    <row r="5330" spans="1:28" x14ac:dyDescent="0.35">
      <c r="A5330" t="s">
        <v>1418</v>
      </c>
      <c r="B5330">
        <v>56</v>
      </c>
      <c r="C5330" t="s">
        <v>387</v>
      </c>
      <c r="D5330" t="s">
        <v>38</v>
      </c>
      <c r="E5330">
        <f>YEAR(Table1[[#This Row],[Order Date]])</f>
        <v>2014</v>
      </c>
      <c r="F5330">
        <v>1</v>
      </c>
      <c r="G5330">
        <f>MONTH(Table1[[#This Row],[Order Date]])</f>
        <v>7</v>
      </c>
      <c r="H5330" s="1">
        <v>41825</v>
      </c>
      <c r="I5330">
        <v>19363</v>
      </c>
      <c r="J5330" t="s">
        <v>28</v>
      </c>
      <c r="K5330">
        <v>41</v>
      </c>
      <c r="L5330">
        <v>5.98</v>
      </c>
      <c r="M5330" s="2">
        <v>0.04</v>
      </c>
      <c r="N5330">
        <v>248.1</v>
      </c>
      <c r="O5330">
        <v>0.96</v>
      </c>
      <c r="P5330">
        <v>49.67</v>
      </c>
      <c r="Q5330" s="2">
        <v>0.6</v>
      </c>
      <c r="R5330" t="s">
        <v>29</v>
      </c>
      <c r="S5330" t="s">
        <v>59</v>
      </c>
      <c r="T5330" t="s">
        <v>770</v>
      </c>
      <c r="U5330" t="s">
        <v>88</v>
      </c>
      <c r="V5330" t="s">
        <v>76</v>
      </c>
      <c r="W5330">
        <v>2677</v>
      </c>
      <c r="X5330" s="1">
        <v>41827</v>
      </c>
      <c r="Y5330" t="s">
        <v>34</v>
      </c>
      <c r="Z5330" t="e" vm="31">
        <v>#VALUE!</v>
      </c>
      <c r="AA5330">
        <v>37421</v>
      </c>
      <c r="AB5330" t="e" cm="1" vm="2">
        <f t="array" ref="AB5330">_FV(Table1[[#This Row],[State]],"Country/region",TRUE)</f>
        <v>#VALUE!</v>
      </c>
    </row>
    <row r="5331" spans="1:28" x14ac:dyDescent="0.35">
      <c r="A5331" t="s">
        <v>1496</v>
      </c>
      <c r="B5331">
        <v>56</v>
      </c>
      <c r="C5331" t="s">
        <v>2298</v>
      </c>
      <c r="D5331" t="s">
        <v>46</v>
      </c>
      <c r="E5331">
        <f>YEAR(Table1[[#This Row],[Order Date]])</f>
        <v>2014</v>
      </c>
      <c r="F5331">
        <v>1</v>
      </c>
      <c r="G5331">
        <f>MONTH(Table1[[#This Row],[Order Date]])</f>
        <v>7</v>
      </c>
      <c r="H5331" s="1">
        <v>41826</v>
      </c>
      <c r="I5331">
        <v>12263</v>
      </c>
      <c r="J5331" t="s">
        <v>28</v>
      </c>
      <c r="K5331">
        <v>12</v>
      </c>
      <c r="L5331">
        <v>39.479999999999997</v>
      </c>
      <c r="M5331" s="2">
        <v>0</v>
      </c>
      <c r="N5331">
        <v>515.65</v>
      </c>
      <c r="O5331">
        <v>3.99</v>
      </c>
      <c r="P5331">
        <v>123.5</v>
      </c>
      <c r="Q5331" s="2">
        <v>0.56000000000000005</v>
      </c>
      <c r="R5331" t="s">
        <v>29</v>
      </c>
      <c r="S5331" t="s">
        <v>30</v>
      </c>
      <c r="T5331" t="s">
        <v>3317</v>
      </c>
      <c r="U5331" t="s">
        <v>214</v>
      </c>
      <c r="V5331" t="s">
        <v>68</v>
      </c>
      <c r="W5331">
        <v>1709</v>
      </c>
      <c r="X5331" s="1">
        <v>41826</v>
      </c>
      <c r="Y5331" t="s">
        <v>34</v>
      </c>
      <c r="Z5331" t="e" vm="11">
        <v>#VALUE!</v>
      </c>
      <c r="AA5331">
        <v>75503</v>
      </c>
      <c r="AB5331" t="e" cm="1" vm="2">
        <f t="array" ref="AB5331">_FV(Table1[[#This Row],[State]],"Country/region",TRUE)</f>
        <v>#VALUE!</v>
      </c>
    </row>
    <row r="5332" spans="1:28" x14ac:dyDescent="0.35">
      <c r="A5332" t="s">
        <v>427</v>
      </c>
      <c r="B5332">
        <v>56</v>
      </c>
      <c r="C5332" t="s">
        <v>2503</v>
      </c>
      <c r="D5332" t="s">
        <v>46</v>
      </c>
      <c r="E5332">
        <f>YEAR(Table1[[#This Row],[Order Date]])</f>
        <v>2014</v>
      </c>
      <c r="F5332">
        <v>1</v>
      </c>
      <c r="G5332">
        <f>MONTH(Table1[[#This Row],[Order Date]])</f>
        <v>7</v>
      </c>
      <c r="H5332" s="1">
        <v>41826</v>
      </c>
      <c r="I5332">
        <v>16258</v>
      </c>
      <c r="J5332" t="s">
        <v>131</v>
      </c>
      <c r="K5332">
        <v>1</v>
      </c>
      <c r="L5332">
        <v>4.9800000000000004</v>
      </c>
      <c r="M5332" s="2">
        <v>0.05</v>
      </c>
      <c r="N5332">
        <v>9.69</v>
      </c>
      <c r="O5332">
        <v>4.72</v>
      </c>
      <c r="P5332">
        <v>-6.78</v>
      </c>
      <c r="Q5332" s="2">
        <v>0.36</v>
      </c>
      <c r="R5332" t="s">
        <v>29</v>
      </c>
      <c r="S5332" t="s">
        <v>30</v>
      </c>
      <c r="T5332" t="s">
        <v>1502</v>
      </c>
      <c r="U5332" t="s">
        <v>61</v>
      </c>
      <c r="V5332" t="s">
        <v>76</v>
      </c>
      <c r="W5332">
        <v>2262</v>
      </c>
      <c r="X5332" s="1">
        <v>41827</v>
      </c>
      <c r="Y5332" t="s">
        <v>34</v>
      </c>
      <c r="Z5332" t="e" vm="6">
        <v>#VALUE!</v>
      </c>
      <c r="AA5332">
        <v>36203</v>
      </c>
      <c r="AB5332" t="e" cm="1" vm="2">
        <f t="array" ref="AB5332">_FV(Table1[[#This Row],[State]],"Country/region",TRUE)</f>
        <v>#VALUE!</v>
      </c>
    </row>
    <row r="5333" spans="1:28" x14ac:dyDescent="0.35">
      <c r="A5333" t="s">
        <v>427</v>
      </c>
      <c r="B5333">
        <v>56</v>
      </c>
      <c r="C5333" t="s">
        <v>2503</v>
      </c>
      <c r="D5333" t="s">
        <v>46</v>
      </c>
      <c r="E5333">
        <f>YEAR(Table1[[#This Row],[Order Date]])</f>
        <v>2014</v>
      </c>
      <c r="F5333">
        <v>1</v>
      </c>
      <c r="G5333">
        <f>MONTH(Table1[[#This Row],[Order Date]])</f>
        <v>7</v>
      </c>
      <c r="H5333" s="1">
        <v>41826</v>
      </c>
      <c r="I5333">
        <v>16258</v>
      </c>
      <c r="J5333" t="s">
        <v>131</v>
      </c>
      <c r="K5333">
        <v>48</v>
      </c>
      <c r="L5333">
        <v>7.08</v>
      </c>
      <c r="M5333" s="2">
        <v>0.03</v>
      </c>
      <c r="N5333">
        <v>331.99</v>
      </c>
      <c r="O5333">
        <v>2.35</v>
      </c>
      <c r="P5333">
        <v>45.31</v>
      </c>
      <c r="Q5333" s="2">
        <v>0.47</v>
      </c>
      <c r="R5333" t="s">
        <v>29</v>
      </c>
      <c r="S5333" t="s">
        <v>59</v>
      </c>
      <c r="T5333" t="s">
        <v>1275</v>
      </c>
      <c r="U5333" t="s">
        <v>88</v>
      </c>
      <c r="V5333" t="s">
        <v>76</v>
      </c>
      <c r="W5333">
        <v>2263</v>
      </c>
      <c r="X5333" s="1">
        <v>41828</v>
      </c>
      <c r="Y5333" t="s">
        <v>34</v>
      </c>
      <c r="Z5333" t="e" vm="6">
        <v>#VALUE!</v>
      </c>
      <c r="AA5333">
        <v>36203</v>
      </c>
      <c r="AB5333" t="e" cm="1" vm="2">
        <f t="array" ref="AB5333">_FV(Table1[[#This Row],[State]],"Country/region",TRUE)</f>
        <v>#VALUE!</v>
      </c>
    </row>
    <row r="5334" spans="1:28" x14ac:dyDescent="0.35">
      <c r="A5334" t="s">
        <v>3236</v>
      </c>
      <c r="B5334">
        <v>56</v>
      </c>
      <c r="C5334" t="s">
        <v>2590</v>
      </c>
      <c r="D5334" t="s">
        <v>46</v>
      </c>
      <c r="E5334">
        <f>YEAR(Table1[[#This Row],[Order Date]])</f>
        <v>2014</v>
      </c>
      <c r="F5334">
        <v>1</v>
      </c>
      <c r="G5334">
        <f>MONTH(Table1[[#This Row],[Order Date]])</f>
        <v>7</v>
      </c>
      <c r="H5334" s="1">
        <v>41826</v>
      </c>
      <c r="I5334">
        <v>51493</v>
      </c>
      <c r="J5334" t="s">
        <v>47</v>
      </c>
      <c r="K5334">
        <v>31</v>
      </c>
      <c r="L5334">
        <v>8.56</v>
      </c>
      <c r="M5334" s="2">
        <v>0.01</v>
      </c>
      <c r="N5334">
        <v>286.26</v>
      </c>
      <c r="O5334">
        <v>5.16</v>
      </c>
      <c r="P5334">
        <v>8.34</v>
      </c>
      <c r="Q5334" s="2">
        <v>0.38</v>
      </c>
      <c r="R5334" t="s">
        <v>29</v>
      </c>
      <c r="S5334" t="s">
        <v>59</v>
      </c>
      <c r="T5334" t="s">
        <v>3396</v>
      </c>
      <c r="U5334" t="s">
        <v>61</v>
      </c>
      <c r="V5334" t="s">
        <v>52</v>
      </c>
      <c r="W5334">
        <v>7217</v>
      </c>
      <c r="X5334" s="1">
        <v>41828</v>
      </c>
      <c r="Y5334" t="s">
        <v>34</v>
      </c>
      <c r="Z5334" t="e" vm="4">
        <v>#VALUE!</v>
      </c>
      <c r="AA5334">
        <v>94044</v>
      </c>
      <c r="AB5334" t="e" cm="1" vm="2">
        <f t="array" ref="AB5334">_FV(Table1[[#This Row],[State]],"Country/region",TRUE)</f>
        <v>#VALUE!</v>
      </c>
    </row>
    <row r="5335" spans="1:28" x14ac:dyDescent="0.35">
      <c r="A5335" t="s">
        <v>3397</v>
      </c>
      <c r="B5335">
        <v>56</v>
      </c>
      <c r="C5335" t="s">
        <v>2342</v>
      </c>
      <c r="D5335" t="s">
        <v>46</v>
      </c>
      <c r="E5335">
        <f>YEAR(Table1[[#This Row],[Order Date]])</f>
        <v>2014</v>
      </c>
      <c r="F5335">
        <v>1</v>
      </c>
      <c r="G5335">
        <f>MONTH(Table1[[#This Row],[Order Date]])</f>
        <v>7</v>
      </c>
      <c r="H5335" s="1">
        <v>41826</v>
      </c>
      <c r="I5335">
        <v>34663</v>
      </c>
      <c r="J5335" t="s">
        <v>39</v>
      </c>
      <c r="K5335">
        <v>38</v>
      </c>
      <c r="L5335">
        <v>808.49</v>
      </c>
      <c r="M5335" s="2">
        <v>0.05</v>
      </c>
      <c r="N5335">
        <v>29186.49</v>
      </c>
      <c r="O5335">
        <v>55.3</v>
      </c>
      <c r="P5335">
        <v>11562.08</v>
      </c>
      <c r="Q5335" s="2">
        <v>0.4</v>
      </c>
      <c r="R5335" t="s">
        <v>96</v>
      </c>
      <c r="S5335" t="s">
        <v>49</v>
      </c>
      <c r="T5335" t="s">
        <v>2013</v>
      </c>
      <c r="U5335" t="s">
        <v>98</v>
      </c>
      <c r="V5335" t="s">
        <v>76</v>
      </c>
      <c r="W5335">
        <v>4873</v>
      </c>
      <c r="X5335" s="1">
        <v>41828</v>
      </c>
      <c r="Y5335" t="s">
        <v>53</v>
      </c>
      <c r="Z5335" t="e" vm="10">
        <v>#VALUE!</v>
      </c>
      <c r="AA5335">
        <v>70065</v>
      </c>
      <c r="AB5335" t="e" cm="1" vm="2">
        <f t="array" ref="AB5335">_FV(Table1[[#This Row],[State]],"Country/region",TRUE)</f>
        <v>#VALUE!</v>
      </c>
    </row>
    <row r="5336" spans="1:28" x14ac:dyDescent="0.35">
      <c r="A5336" t="s">
        <v>1938</v>
      </c>
      <c r="B5336">
        <v>56</v>
      </c>
      <c r="C5336" t="s">
        <v>535</v>
      </c>
      <c r="D5336" t="s">
        <v>57</v>
      </c>
      <c r="E5336">
        <f>YEAR(Table1[[#This Row],[Order Date]])</f>
        <v>2014</v>
      </c>
      <c r="F5336">
        <v>1</v>
      </c>
      <c r="G5336">
        <f>MONTH(Table1[[#This Row],[Order Date]])</f>
        <v>7</v>
      </c>
      <c r="H5336" s="1">
        <v>41827</v>
      </c>
      <c r="I5336">
        <v>27558</v>
      </c>
      <c r="J5336" t="s">
        <v>39</v>
      </c>
      <c r="K5336">
        <v>21</v>
      </c>
      <c r="L5336">
        <v>21.38</v>
      </c>
      <c r="M5336" s="2">
        <v>0.1</v>
      </c>
      <c r="N5336">
        <v>423.24</v>
      </c>
      <c r="O5336">
        <v>2.99</v>
      </c>
      <c r="P5336">
        <v>128.83449999999999</v>
      </c>
      <c r="Q5336" s="2">
        <v>0.37</v>
      </c>
      <c r="R5336" t="s">
        <v>29</v>
      </c>
      <c r="S5336" t="s">
        <v>30</v>
      </c>
      <c r="T5336" t="s">
        <v>3253</v>
      </c>
      <c r="U5336" t="s">
        <v>67</v>
      </c>
      <c r="V5336" t="s">
        <v>52</v>
      </c>
      <c r="W5336">
        <v>3865</v>
      </c>
      <c r="X5336" s="1">
        <v>41828</v>
      </c>
      <c r="Y5336" t="s">
        <v>34</v>
      </c>
      <c r="Z5336" t="e" vm="42">
        <v>#VALUE!</v>
      </c>
      <c r="AA5336">
        <v>85345</v>
      </c>
      <c r="AB5336" t="e" cm="1" vm="2">
        <f t="array" ref="AB5336">_FV(Table1[[#This Row],[State]],"Country/region",TRUE)</f>
        <v>#VALUE!</v>
      </c>
    </row>
    <row r="5337" spans="1:28" x14ac:dyDescent="0.35">
      <c r="A5337" t="s">
        <v>2715</v>
      </c>
      <c r="B5337">
        <v>56</v>
      </c>
      <c r="C5337" t="s">
        <v>1430</v>
      </c>
      <c r="D5337" t="s">
        <v>57</v>
      </c>
      <c r="E5337">
        <f>YEAR(Table1[[#This Row],[Order Date]])</f>
        <v>2014</v>
      </c>
      <c r="F5337">
        <v>1</v>
      </c>
      <c r="G5337">
        <f>MONTH(Table1[[#This Row],[Order Date]])</f>
        <v>7</v>
      </c>
      <c r="H5337" s="1">
        <v>41827</v>
      </c>
      <c r="I5337">
        <v>52512</v>
      </c>
      <c r="J5337" t="s">
        <v>28</v>
      </c>
      <c r="K5337">
        <v>32</v>
      </c>
      <c r="L5337">
        <v>5.74</v>
      </c>
      <c r="M5337" s="2">
        <v>0.08</v>
      </c>
      <c r="N5337">
        <v>197.49</v>
      </c>
      <c r="O5337">
        <v>5.01</v>
      </c>
      <c r="P5337">
        <v>-52.842500000000001</v>
      </c>
      <c r="Q5337" s="2">
        <v>0.39</v>
      </c>
      <c r="R5337" t="s">
        <v>29</v>
      </c>
      <c r="S5337" t="s">
        <v>30</v>
      </c>
      <c r="T5337" t="s">
        <v>1855</v>
      </c>
      <c r="U5337" t="s">
        <v>67</v>
      </c>
      <c r="V5337" t="s">
        <v>33</v>
      </c>
      <c r="W5337">
        <v>7368</v>
      </c>
      <c r="X5337" s="1">
        <v>41829</v>
      </c>
      <c r="Y5337" t="s">
        <v>42</v>
      </c>
      <c r="Z5337" t="e" vm="22">
        <v>#VALUE!</v>
      </c>
      <c r="AA5337">
        <v>45840</v>
      </c>
      <c r="AB5337" t="e" cm="1" vm="2">
        <f t="array" ref="AB5337">_FV(Table1[[#This Row],[State]],"Country/region",TRUE)</f>
        <v>#VALUE!</v>
      </c>
    </row>
    <row r="5338" spans="1:28" x14ac:dyDescent="0.35">
      <c r="A5338" t="s">
        <v>2715</v>
      </c>
      <c r="B5338">
        <v>56</v>
      </c>
      <c r="C5338" t="s">
        <v>1430</v>
      </c>
      <c r="D5338" t="s">
        <v>57</v>
      </c>
      <c r="E5338">
        <f>YEAR(Table1[[#This Row],[Order Date]])</f>
        <v>2014</v>
      </c>
      <c r="F5338">
        <v>1</v>
      </c>
      <c r="G5338">
        <f>MONTH(Table1[[#This Row],[Order Date]])</f>
        <v>7</v>
      </c>
      <c r="H5338" s="1">
        <v>41827</v>
      </c>
      <c r="I5338">
        <v>52512</v>
      </c>
      <c r="J5338" t="s">
        <v>28</v>
      </c>
      <c r="K5338">
        <v>4</v>
      </c>
      <c r="L5338">
        <v>11.97</v>
      </c>
      <c r="M5338" s="2">
        <v>0.09</v>
      </c>
      <c r="N5338">
        <v>49.86</v>
      </c>
      <c r="O5338">
        <v>4.9800000000000004</v>
      </c>
      <c r="P5338">
        <v>-21.77</v>
      </c>
      <c r="Q5338" s="2">
        <v>0.57999999999999996</v>
      </c>
      <c r="R5338" t="s">
        <v>29</v>
      </c>
      <c r="S5338" t="s">
        <v>30</v>
      </c>
      <c r="T5338" t="s">
        <v>1123</v>
      </c>
      <c r="U5338" t="s">
        <v>214</v>
      </c>
      <c r="V5338" t="s">
        <v>33</v>
      </c>
      <c r="W5338">
        <v>7367</v>
      </c>
      <c r="X5338" s="1">
        <v>41829</v>
      </c>
      <c r="Y5338" t="s">
        <v>34</v>
      </c>
      <c r="Z5338" t="e" vm="22">
        <v>#VALUE!</v>
      </c>
      <c r="AA5338">
        <v>45840</v>
      </c>
      <c r="AB5338" t="e" cm="1" vm="2">
        <f t="array" ref="AB5338">_FV(Table1[[#This Row],[State]],"Country/region",TRUE)</f>
        <v>#VALUE!</v>
      </c>
    </row>
    <row r="5339" spans="1:28" x14ac:dyDescent="0.35">
      <c r="A5339" t="s">
        <v>3075</v>
      </c>
      <c r="B5339">
        <v>56</v>
      </c>
      <c r="C5339" t="s">
        <v>1932</v>
      </c>
      <c r="D5339" t="s">
        <v>57</v>
      </c>
      <c r="E5339">
        <f>YEAR(Table1[[#This Row],[Order Date]])</f>
        <v>2014</v>
      </c>
      <c r="F5339">
        <v>1</v>
      </c>
      <c r="G5339">
        <f>MONTH(Table1[[#This Row],[Order Date]])</f>
        <v>7</v>
      </c>
      <c r="H5339" s="1">
        <v>41827</v>
      </c>
      <c r="I5339">
        <v>27936</v>
      </c>
      <c r="J5339" t="s">
        <v>28</v>
      </c>
      <c r="K5339">
        <v>3</v>
      </c>
      <c r="L5339">
        <v>3502.14</v>
      </c>
      <c r="M5339" s="2">
        <v>0.06</v>
      </c>
      <c r="N5339">
        <v>9172.32</v>
      </c>
      <c r="O5339">
        <v>8.73</v>
      </c>
      <c r="P5339">
        <v>-8570.4483</v>
      </c>
      <c r="Q5339" s="2">
        <v>0.56999999999999995</v>
      </c>
      <c r="R5339" t="s">
        <v>96</v>
      </c>
      <c r="S5339" t="s">
        <v>73</v>
      </c>
      <c r="T5339" t="s">
        <v>1997</v>
      </c>
      <c r="U5339" t="s">
        <v>98</v>
      </c>
      <c r="V5339" t="s">
        <v>52</v>
      </c>
      <c r="W5339">
        <v>3917</v>
      </c>
      <c r="X5339" s="1">
        <v>41829</v>
      </c>
      <c r="Y5339" t="s">
        <v>53</v>
      </c>
      <c r="Z5339" t="e" vm="4">
        <v>#VALUE!</v>
      </c>
      <c r="AA5339">
        <v>92262</v>
      </c>
      <c r="AB5339" t="e" cm="1" vm="2">
        <f t="array" ref="AB5339">_FV(Table1[[#This Row],[State]],"Country/region",TRUE)</f>
        <v>#VALUE!</v>
      </c>
    </row>
    <row r="5340" spans="1:28" x14ac:dyDescent="0.35">
      <c r="A5340" t="s">
        <v>1931</v>
      </c>
      <c r="B5340">
        <v>56</v>
      </c>
      <c r="C5340" t="s">
        <v>1932</v>
      </c>
      <c r="D5340" t="s">
        <v>57</v>
      </c>
      <c r="E5340">
        <f>YEAR(Table1[[#This Row],[Order Date]])</f>
        <v>2014</v>
      </c>
      <c r="F5340">
        <v>1</v>
      </c>
      <c r="G5340">
        <f>MONTH(Table1[[#This Row],[Order Date]])</f>
        <v>7</v>
      </c>
      <c r="H5340" s="1">
        <v>41827</v>
      </c>
      <c r="I5340">
        <v>27936</v>
      </c>
      <c r="J5340" t="s">
        <v>28</v>
      </c>
      <c r="K5340">
        <v>23</v>
      </c>
      <c r="L5340">
        <v>55.99</v>
      </c>
      <c r="M5340" s="2">
        <v>7.0000000000000007E-2</v>
      </c>
      <c r="N5340">
        <v>1028.1600000000001</v>
      </c>
      <c r="O5340">
        <v>1.25</v>
      </c>
      <c r="P5340">
        <v>405.16199999999998</v>
      </c>
      <c r="Q5340" s="2">
        <v>0.35</v>
      </c>
      <c r="R5340" t="s">
        <v>96</v>
      </c>
      <c r="S5340" t="s">
        <v>139</v>
      </c>
      <c r="T5340" t="s">
        <v>1649</v>
      </c>
      <c r="U5340" t="s">
        <v>105</v>
      </c>
      <c r="V5340" t="s">
        <v>76</v>
      </c>
      <c r="W5340">
        <v>3916</v>
      </c>
      <c r="X5340" s="1">
        <v>41829</v>
      </c>
      <c r="Y5340" t="s">
        <v>34</v>
      </c>
      <c r="Z5340" t="e" vm="14">
        <v>#VALUE!</v>
      </c>
      <c r="AA5340">
        <v>32137</v>
      </c>
      <c r="AB5340" t="e" cm="1" vm="2">
        <f t="array" ref="AB5340">_FV(Table1[[#This Row],[State]],"Country/region",TRUE)</f>
        <v>#VALUE!</v>
      </c>
    </row>
    <row r="5341" spans="1:28" x14ac:dyDescent="0.35">
      <c r="A5341" t="s">
        <v>1683</v>
      </c>
      <c r="B5341">
        <v>56</v>
      </c>
      <c r="C5341" t="s">
        <v>3054</v>
      </c>
      <c r="D5341" t="s">
        <v>46</v>
      </c>
      <c r="E5341">
        <f>YEAR(Table1[[#This Row],[Order Date]])</f>
        <v>2014</v>
      </c>
      <c r="F5341">
        <v>1</v>
      </c>
      <c r="G5341">
        <f>MONTH(Table1[[#This Row],[Order Date]])</f>
        <v>7</v>
      </c>
      <c r="H5341" s="1">
        <v>41828</v>
      </c>
      <c r="I5341">
        <v>42855</v>
      </c>
      <c r="J5341" t="s">
        <v>39</v>
      </c>
      <c r="K5341">
        <v>17</v>
      </c>
      <c r="L5341">
        <v>7.98</v>
      </c>
      <c r="M5341" s="2">
        <v>0.05</v>
      </c>
      <c r="N5341">
        <v>135.38</v>
      </c>
      <c r="O5341">
        <v>6.5</v>
      </c>
      <c r="P5341">
        <v>-71.12</v>
      </c>
      <c r="Q5341" s="2">
        <v>0.59</v>
      </c>
      <c r="R5341" t="s">
        <v>29</v>
      </c>
      <c r="S5341" t="s">
        <v>80</v>
      </c>
      <c r="T5341" t="s">
        <v>1787</v>
      </c>
      <c r="U5341" t="s">
        <v>32</v>
      </c>
      <c r="V5341" t="s">
        <v>52</v>
      </c>
      <c r="W5341">
        <v>6047</v>
      </c>
      <c r="X5341" s="1">
        <v>41830</v>
      </c>
      <c r="Y5341" t="s">
        <v>34</v>
      </c>
      <c r="Z5341" t="e" vm="8">
        <v>#VALUE!</v>
      </c>
      <c r="AA5341">
        <v>97330</v>
      </c>
      <c r="AB5341" t="e" cm="1" vm="2">
        <f t="array" ref="AB5341">_FV(Table1[[#This Row],[State]],"Country/region",TRUE)</f>
        <v>#VALUE!</v>
      </c>
    </row>
    <row r="5342" spans="1:28" x14ac:dyDescent="0.35">
      <c r="A5342" t="s">
        <v>3050</v>
      </c>
      <c r="B5342">
        <v>56</v>
      </c>
      <c r="C5342" t="s">
        <v>3051</v>
      </c>
      <c r="D5342" t="s">
        <v>38</v>
      </c>
      <c r="E5342">
        <f>YEAR(Table1[[#This Row],[Order Date]])</f>
        <v>2014</v>
      </c>
      <c r="F5342">
        <v>1</v>
      </c>
      <c r="G5342">
        <f>MONTH(Table1[[#This Row],[Order Date]])</f>
        <v>7</v>
      </c>
      <c r="H5342" s="1">
        <v>41828</v>
      </c>
      <c r="I5342">
        <v>5284</v>
      </c>
      <c r="J5342" t="s">
        <v>39</v>
      </c>
      <c r="K5342">
        <v>7</v>
      </c>
      <c r="L5342">
        <v>8.69</v>
      </c>
      <c r="M5342" s="2">
        <v>0.1</v>
      </c>
      <c r="N5342">
        <v>59.38</v>
      </c>
      <c r="O5342">
        <v>2.99</v>
      </c>
      <c r="P5342">
        <v>-3.0474999999999999</v>
      </c>
      <c r="Q5342" s="2">
        <v>0.39</v>
      </c>
      <c r="R5342" t="s">
        <v>29</v>
      </c>
      <c r="S5342" t="s">
        <v>30</v>
      </c>
      <c r="T5342" t="s">
        <v>2691</v>
      </c>
      <c r="U5342" t="s">
        <v>67</v>
      </c>
      <c r="V5342" t="s">
        <v>68</v>
      </c>
      <c r="W5342">
        <v>734</v>
      </c>
      <c r="X5342" s="1">
        <v>41830</v>
      </c>
      <c r="Y5342" t="s">
        <v>34</v>
      </c>
      <c r="Z5342" t="e" vm="16">
        <v>#VALUE!</v>
      </c>
      <c r="AA5342">
        <v>60453</v>
      </c>
      <c r="AB5342" t="e" cm="1" vm="2">
        <f t="array" ref="AB5342">_FV(Table1[[#This Row],[State]],"Country/region",TRUE)</f>
        <v>#VALUE!</v>
      </c>
    </row>
    <row r="5343" spans="1:28" x14ac:dyDescent="0.35">
      <c r="A5343" t="s">
        <v>1408</v>
      </c>
      <c r="B5343">
        <v>56</v>
      </c>
      <c r="C5343" t="s">
        <v>2167</v>
      </c>
      <c r="D5343" t="s">
        <v>46</v>
      </c>
      <c r="E5343">
        <f>YEAR(Table1[[#This Row],[Order Date]])</f>
        <v>2014</v>
      </c>
      <c r="F5343">
        <v>1</v>
      </c>
      <c r="G5343">
        <f>MONTH(Table1[[#This Row],[Order Date]])</f>
        <v>7</v>
      </c>
      <c r="H5343" s="1">
        <v>41830</v>
      </c>
      <c r="I5343">
        <v>12481</v>
      </c>
      <c r="J5343" t="s">
        <v>58</v>
      </c>
      <c r="K5343">
        <v>12</v>
      </c>
      <c r="L5343">
        <v>35.99</v>
      </c>
      <c r="M5343" s="2">
        <v>0.01</v>
      </c>
      <c r="N5343">
        <v>388.86649999999997</v>
      </c>
      <c r="O5343">
        <v>0.99</v>
      </c>
      <c r="P5343">
        <v>103.05</v>
      </c>
      <c r="Q5343" s="2">
        <v>0.35</v>
      </c>
      <c r="R5343" t="s">
        <v>96</v>
      </c>
      <c r="S5343" t="s">
        <v>139</v>
      </c>
      <c r="T5343" t="s">
        <v>1187</v>
      </c>
      <c r="U5343" t="s">
        <v>105</v>
      </c>
      <c r="V5343" t="s">
        <v>52</v>
      </c>
      <c r="W5343">
        <v>1741</v>
      </c>
      <c r="X5343" s="1">
        <v>41830</v>
      </c>
      <c r="Y5343" t="s">
        <v>34</v>
      </c>
      <c r="Z5343" t="e" vm="20">
        <v>#VALUE!</v>
      </c>
      <c r="AA5343">
        <v>89031</v>
      </c>
      <c r="AB5343" t="e" cm="1" vm="2">
        <f t="array" ref="AB5343">_FV(Table1[[#This Row],[State]],"Country/region",TRUE)</f>
        <v>#VALUE!</v>
      </c>
    </row>
    <row r="5344" spans="1:28" x14ac:dyDescent="0.35">
      <c r="A5344" t="s">
        <v>1047</v>
      </c>
      <c r="B5344">
        <v>56</v>
      </c>
      <c r="C5344" t="s">
        <v>1048</v>
      </c>
      <c r="D5344" t="s">
        <v>57</v>
      </c>
      <c r="E5344">
        <f>YEAR(Table1[[#This Row],[Order Date]])</f>
        <v>2014</v>
      </c>
      <c r="F5344">
        <v>1</v>
      </c>
      <c r="G5344">
        <f>MONTH(Table1[[#This Row],[Order Date]])</f>
        <v>7</v>
      </c>
      <c r="H5344" s="1">
        <v>41830</v>
      </c>
      <c r="I5344">
        <v>43298</v>
      </c>
      <c r="J5344" t="s">
        <v>39</v>
      </c>
      <c r="K5344">
        <v>15</v>
      </c>
      <c r="L5344">
        <v>6.48</v>
      </c>
      <c r="M5344" s="2">
        <v>0.03</v>
      </c>
      <c r="N5344">
        <v>109.2</v>
      </c>
      <c r="O5344">
        <v>7.37</v>
      </c>
      <c r="P5344">
        <v>-50.27</v>
      </c>
      <c r="Q5344" s="2">
        <v>0.37</v>
      </c>
      <c r="R5344" t="s">
        <v>29</v>
      </c>
      <c r="S5344" t="s">
        <v>30</v>
      </c>
      <c r="T5344" t="s">
        <v>959</v>
      </c>
      <c r="U5344" t="s">
        <v>61</v>
      </c>
      <c r="V5344" t="s">
        <v>52</v>
      </c>
      <c r="W5344">
        <v>6112</v>
      </c>
      <c r="X5344" s="1">
        <v>41832</v>
      </c>
      <c r="Y5344" t="s">
        <v>34</v>
      </c>
      <c r="Z5344" t="e" vm="23">
        <v>#VALUE!</v>
      </c>
      <c r="AA5344">
        <v>98037</v>
      </c>
      <c r="AB5344" t="e" cm="1" vm="2">
        <f t="array" ref="AB5344">_FV(Table1[[#This Row],[State]],"Country/region",TRUE)</f>
        <v>#VALUE!</v>
      </c>
    </row>
    <row r="5345" spans="1:28" x14ac:dyDescent="0.35">
      <c r="A5345" t="s">
        <v>1047</v>
      </c>
      <c r="B5345">
        <v>56</v>
      </c>
      <c r="C5345" t="s">
        <v>1048</v>
      </c>
      <c r="D5345" t="s">
        <v>57</v>
      </c>
      <c r="E5345">
        <f>YEAR(Table1[[#This Row],[Order Date]])</f>
        <v>2014</v>
      </c>
      <c r="F5345">
        <v>1</v>
      </c>
      <c r="G5345">
        <f>MONTH(Table1[[#This Row],[Order Date]])</f>
        <v>7</v>
      </c>
      <c r="H5345" s="1">
        <v>41830</v>
      </c>
      <c r="I5345">
        <v>43298</v>
      </c>
      <c r="J5345" t="s">
        <v>39</v>
      </c>
      <c r="K5345">
        <v>33</v>
      </c>
      <c r="L5345">
        <v>199.99</v>
      </c>
      <c r="M5345" s="2">
        <v>0.1</v>
      </c>
      <c r="N5345">
        <v>5964.19</v>
      </c>
      <c r="O5345">
        <v>24.49</v>
      </c>
      <c r="P5345">
        <v>988.19899999999996</v>
      </c>
      <c r="Q5345" s="2">
        <v>0.46</v>
      </c>
      <c r="R5345" t="s">
        <v>96</v>
      </c>
      <c r="S5345" t="s">
        <v>40</v>
      </c>
      <c r="T5345" t="s">
        <v>495</v>
      </c>
      <c r="U5345" t="s">
        <v>192</v>
      </c>
      <c r="V5345" t="s">
        <v>52</v>
      </c>
      <c r="W5345">
        <v>6111</v>
      </c>
      <c r="X5345" s="1">
        <v>41832</v>
      </c>
      <c r="Y5345" t="s">
        <v>34</v>
      </c>
      <c r="Z5345" t="e" vm="23">
        <v>#VALUE!</v>
      </c>
      <c r="AA5345">
        <v>98037</v>
      </c>
      <c r="AB5345" t="e" cm="1" vm="2">
        <f t="array" ref="AB5345">_FV(Table1[[#This Row],[State]],"Country/region",TRUE)</f>
        <v>#VALUE!</v>
      </c>
    </row>
    <row r="5346" spans="1:28" x14ac:dyDescent="0.35">
      <c r="A5346" t="s">
        <v>549</v>
      </c>
      <c r="B5346">
        <v>56</v>
      </c>
      <c r="C5346" t="s">
        <v>550</v>
      </c>
      <c r="D5346" t="s">
        <v>46</v>
      </c>
      <c r="E5346">
        <f>YEAR(Table1[[#This Row],[Order Date]])</f>
        <v>2014</v>
      </c>
      <c r="F5346">
        <v>1</v>
      </c>
      <c r="G5346">
        <f>MONTH(Table1[[#This Row],[Order Date]])</f>
        <v>7</v>
      </c>
      <c r="H5346" s="1">
        <v>41830</v>
      </c>
      <c r="I5346">
        <v>483</v>
      </c>
      <c r="J5346" t="s">
        <v>28</v>
      </c>
      <c r="K5346">
        <v>30</v>
      </c>
      <c r="L5346">
        <v>195.99</v>
      </c>
      <c r="M5346" s="2">
        <v>0.08</v>
      </c>
      <c r="N5346">
        <v>4965.7595000000001</v>
      </c>
      <c r="O5346">
        <v>3.99</v>
      </c>
      <c r="P5346">
        <v>1198.971</v>
      </c>
      <c r="Q5346" s="2">
        <v>0.57999999999999996</v>
      </c>
      <c r="R5346" t="s">
        <v>96</v>
      </c>
      <c r="S5346" t="s">
        <v>30</v>
      </c>
      <c r="T5346" t="s">
        <v>631</v>
      </c>
      <c r="U5346" t="s">
        <v>105</v>
      </c>
      <c r="V5346" t="s">
        <v>68</v>
      </c>
      <c r="W5346">
        <v>80</v>
      </c>
      <c r="X5346" s="1">
        <v>41832</v>
      </c>
      <c r="Y5346" t="s">
        <v>34</v>
      </c>
      <c r="Z5346" t="e" vm="16">
        <v>#VALUE!</v>
      </c>
      <c r="AA5346">
        <v>61201</v>
      </c>
      <c r="AB5346" t="e" cm="1" vm="2">
        <f t="array" ref="AB5346">_FV(Table1[[#This Row],[State]],"Country/region",TRUE)</f>
        <v>#VALUE!</v>
      </c>
    </row>
    <row r="5347" spans="1:28" x14ac:dyDescent="0.35">
      <c r="A5347" t="s">
        <v>1408</v>
      </c>
      <c r="B5347">
        <v>56</v>
      </c>
      <c r="C5347" t="s">
        <v>2167</v>
      </c>
      <c r="D5347" t="s">
        <v>46</v>
      </c>
      <c r="E5347">
        <f>YEAR(Table1[[#This Row],[Order Date]])</f>
        <v>2014</v>
      </c>
      <c r="F5347">
        <v>1</v>
      </c>
      <c r="G5347">
        <f>MONTH(Table1[[#This Row],[Order Date]])</f>
        <v>7</v>
      </c>
      <c r="H5347" s="1">
        <v>41830</v>
      </c>
      <c r="I5347">
        <v>12481</v>
      </c>
      <c r="J5347" t="s">
        <v>58</v>
      </c>
      <c r="K5347">
        <v>37</v>
      </c>
      <c r="L5347">
        <v>20.89</v>
      </c>
      <c r="M5347" s="2">
        <v>0.04</v>
      </c>
      <c r="N5347">
        <v>744</v>
      </c>
      <c r="O5347">
        <v>1.99</v>
      </c>
      <c r="P5347">
        <v>215.8</v>
      </c>
      <c r="Q5347" s="2">
        <v>0.48</v>
      </c>
      <c r="R5347" t="s">
        <v>96</v>
      </c>
      <c r="S5347" t="s">
        <v>139</v>
      </c>
      <c r="T5347" t="s">
        <v>2552</v>
      </c>
      <c r="U5347" t="s">
        <v>102</v>
      </c>
      <c r="V5347" t="s">
        <v>52</v>
      </c>
      <c r="W5347">
        <v>1740</v>
      </c>
      <c r="X5347" s="1">
        <v>41832</v>
      </c>
      <c r="Y5347" t="s">
        <v>34</v>
      </c>
      <c r="Z5347" t="e" vm="20">
        <v>#VALUE!</v>
      </c>
      <c r="AA5347">
        <v>89031</v>
      </c>
      <c r="AB5347" t="e" cm="1" vm="2">
        <f t="array" ref="AB5347">_FV(Table1[[#This Row],[State]],"Country/region",TRUE)</f>
        <v>#VALUE!</v>
      </c>
    </row>
    <row r="5348" spans="1:28" x14ac:dyDescent="0.35">
      <c r="A5348" t="s">
        <v>2383</v>
      </c>
      <c r="B5348">
        <v>56</v>
      </c>
      <c r="C5348" t="s">
        <v>2304</v>
      </c>
      <c r="D5348" t="s">
        <v>38</v>
      </c>
      <c r="E5348">
        <f>YEAR(Table1[[#This Row],[Order Date]])</f>
        <v>2014</v>
      </c>
      <c r="F5348">
        <v>1</v>
      </c>
      <c r="G5348">
        <f>MONTH(Table1[[#This Row],[Order Date]])</f>
        <v>7</v>
      </c>
      <c r="H5348" s="1">
        <v>41830</v>
      </c>
      <c r="I5348">
        <v>54977</v>
      </c>
      <c r="J5348" t="s">
        <v>47</v>
      </c>
      <c r="K5348">
        <v>24</v>
      </c>
      <c r="L5348">
        <v>14.48</v>
      </c>
      <c r="M5348" s="2">
        <v>0.1</v>
      </c>
      <c r="N5348">
        <v>344.25</v>
      </c>
      <c r="O5348">
        <v>6.46</v>
      </c>
      <c r="P5348">
        <v>23.961500000000001</v>
      </c>
      <c r="Q5348" s="2">
        <v>0.38</v>
      </c>
      <c r="R5348" t="s">
        <v>29</v>
      </c>
      <c r="S5348" t="s">
        <v>30</v>
      </c>
      <c r="T5348" t="s">
        <v>603</v>
      </c>
      <c r="U5348" t="s">
        <v>67</v>
      </c>
      <c r="V5348" t="s">
        <v>52</v>
      </c>
      <c r="W5348">
        <v>7668</v>
      </c>
      <c r="X5348" s="1">
        <v>41834</v>
      </c>
      <c r="Y5348" t="s">
        <v>34</v>
      </c>
      <c r="Z5348" t="e" vm="4">
        <v>#VALUE!</v>
      </c>
      <c r="AA5348">
        <v>91776</v>
      </c>
      <c r="AB5348" t="e" cm="1" vm="2">
        <f t="array" ref="AB5348">_FV(Table1[[#This Row],[State]],"Country/region",TRUE)</f>
        <v>#VALUE!</v>
      </c>
    </row>
    <row r="5349" spans="1:28" x14ac:dyDescent="0.35">
      <c r="A5349" t="s">
        <v>2383</v>
      </c>
      <c r="B5349">
        <v>56</v>
      </c>
      <c r="C5349" t="s">
        <v>2304</v>
      </c>
      <c r="D5349" t="s">
        <v>38</v>
      </c>
      <c r="E5349">
        <f>YEAR(Table1[[#This Row],[Order Date]])</f>
        <v>2014</v>
      </c>
      <c r="F5349">
        <v>1</v>
      </c>
      <c r="G5349">
        <f>MONTH(Table1[[#This Row],[Order Date]])</f>
        <v>7</v>
      </c>
      <c r="H5349" s="1">
        <v>41830</v>
      </c>
      <c r="I5349">
        <v>54977</v>
      </c>
      <c r="J5349" t="s">
        <v>47</v>
      </c>
      <c r="K5349">
        <v>12</v>
      </c>
      <c r="L5349">
        <v>5.84</v>
      </c>
      <c r="M5349" s="2">
        <v>0.09</v>
      </c>
      <c r="N5349">
        <v>64.77</v>
      </c>
      <c r="O5349">
        <v>1</v>
      </c>
      <c r="P5349">
        <v>14.46</v>
      </c>
      <c r="Q5349" s="2">
        <v>0.38</v>
      </c>
      <c r="R5349" t="s">
        <v>29</v>
      </c>
      <c r="S5349" t="s">
        <v>59</v>
      </c>
      <c r="T5349" t="s">
        <v>2631</v>
      </c>
      <c r="U5349" t="s">
        <v>88</v>
      </c>
      <c r="V5349" t="s">
        <v>52</v>
      </c>
      <c r="W5349">
        <v>7669</v>
      </c>
      <c r="X5349" s="1">
        <v>41835</v>
      </c>
      <c r="Y5349" t="s">
        <v>34</v>
      </c>
      <c r="Z5349" t="e" vm="4">
        <v>#VALUE!</v>
      </c>
      <c r="AA5349">
        <v>91776</v>
      </c>
      <c r="AB5349" t="e" cm="1" vm="2">
        <f t="array" ref="AB5349">_FV(Table1[[#This Row],[State]],"Country/region",TRUE)</f>
        <v>#VALUE!</v>
      </c>
    </row>
    <row r="5350" spans="1:28" x14ac:dyDescent="0.35">
      <c r="A5350" t="s">
        <v>1142</v>
      </c>
      <c r="B5350">
        <v>56</v>
      </c>
      <c r="C5350" t="s">
        <v>2235</v>
      </c>
      <c r="D5350" t="s">
        <v>46</v>
      </c>
      <c r="E5350">
        <f>YEAR(Table1[[#This Row],[Order Date]])</f>
        <v>2014</v>
      </c>
      <c r="F5350">
        <v>1</v>
      </c>
      <c r="G5350">
        <f>MONTH(Table1[[#This Row],[Order Date]])</f>
        <v>7</v>
      </c>
      <c r="H5350" s="1">
        <v>41830</v>
      </c>
      <c r="I5350">
        <v>49126</v>
      </c>
      <c r="J5350" t="s">
        <v>47</v>
      </c>
      <c r="K5350">
        <v>33</v>
      </c>
      <c r="L5350">
        <v>160.97999999999999</v>
      </c>
      <c r="M5350" s="2">
        <v>0</v>
      </c>
      <c r="N5350">
        <v>5661.08</v>
      </c>
      <c r="O5350">
        <v>30</v>
      </c>
      <c r="P5350">
        <v>1055.47</v>
      </c>
      <c r="Q5350" s="2">
        <v>0.62</v>
      </c>
      <c r="R5350" t="s">
        <v>48</v>
      </c>
      <c r="S5350" t="s">
        <v>49</v>
      </c>
      <c r="T5350" t="s">
        <v>555</v>
      </c>
      <c r="U5350" t="s">
        <v>51</v>
      </c>
      <c r="V5350" t="s">
        <v>68</v>
      </c>
      <c r="W5350">
        <v>6892</v>
      </c>
      <c r="X5350" s="1">
        <v>41837</v>
      </c>
      <c r="Y5350" t="s">
        <v>53</v>
      </c>
      <c r="Z5350" t="e" vm="5">
        <v>#VALUE!</v>
      </c>
      <c r="AA5350">
        <v>55124</v>
      </c>
      <c r="AB5350" t="e" cm="1" vm="2">
        <f t="array" ref="AB5350">_FV(Table1[[#This Row],[State]],"Country/region",TRUE)</f>
        <v>#VALUE!</v>
      </c>
    </row>
    <row r="5351" spans="1:28" x14ac:dyDescent="0.35">
      <c r="A5351" t="s">
        <v>3244</v>
      </c>
      <c r="B5351">
        <v>56</v>
      </c>
      <c r="C5351" t="s">
        <v>1284</v>
      </c>
      <c r="D5351" t="s">
        <v>46</v>
      </c>
      <c r="E5351">
        <f>YEAR(Table1[[#This Row],[Order Date]])</f>
        <v>2014</v>
      </c>
      <c r="F5351">
        <v>1</v>
      </c>
      <c r="G5351">
        <f>MONTH(Table1[[#This Row],[Order Date]])</f>
        <v>7</v>
      </c>
      <c r="H5351" s="1">
        <v>41831</v>
      </c>
      <c r="I5351">
        <v>31618</v>
      </c>
      <c r="J5351" t="s">
        <v>58</v>
      </c>
      <c r="K5351">
        <v>14</v>
      </c>
      <c r="L5351">
        <v>28.53</v>
      </c>
      <c r="M5351" s="2">
        <v>0.02</v>
      </c>
      <c r="N5351">
        <v>403.17</v>
      </c>
      <c r="O5351">
        <v>1.49</v>
      </c>
      <c r="P5351">
        <v>147.4495</v>
      </c>
      <c r="Q5351" s="2">
        <v>0.38</v>
      </c>
      <c r="R5351" t="s">
        <v>29</v>
      </c>
      <c r="S5351" t="s">
        <v>30</v>
      </c>
      <c r="T5351" t="s">
        <v>1124</v>
      </c>
      <c r="U5351" t="s">
        <v>67</v>
      </c>
      <c r="V5351" t="s">
        <v>68</v>
      </c>
      <c r="W5351">
        <v>4437</v>
      </c>
      <c r="X5351" s="1">
        <v>41831</v>
      </c>
      <c r="Y5351" t="s">
        <v>34</v>
      </c>
      <c r="Z5351" t="e" vm="16">
        <v>#VALUE!</v>
      </c>
      <c r="AA5351">
        <v>62040</v>
      </c>
      <c r="AB5351" t="e" cm="1" vm="2">
        <f t="array" ref="AB5351">_FV(Table1[[#This Row],[State]],"Country/region",TRUE)</f>
        <v>#VALUE!</v>
      </c>
    </row>
    <row r="5352" spans="1:28" x14ac:dyDescent="0.35">
      <c r="A5352" t="s">
        <v>3301</v>
      </c>
      <c r="B5352">
        <v>56</v>
      </c>
      <c r="C5352" t="s">
        <v>657</v>
      </c>
      <c r="D5352" t="s">
        <v>38</v>
      </c>
      <c r="E5352">
        <f>YEAR(Table1[[#This Row],[Order Date]])</f>
        <v>2014</v>
      </c>
      <c r="F5352">
        <v>1</v>
      </c>
      <c r="G5352">
        <f>MONTH(Table1[[#This Row],[Order Date]])</f>
        <v>7</v>
      </c>
      <c r="H5352" s="1">
        <v>41832</v>
      </c>
      <c r="I5352">
        <v>57572</v>
      </c>
      <c r="J5352" t="s">
        <v>131</v>
      </c>
      <c r="K5352">
        <v>9</v>
      </c>
      <c r="L5352">
        <v>7.64</v>
      </c>
      <c r="M5352" s="2">
        <v>0</v>
      </c>
      <c r="N5352">
        <v>75.28</v>
      </c>
      <c r="O5352">
        <v>5.83</v>
      </c>
      <c r="P5352">
        <v>-17.22</v>
      </c>
      <c r="Q5352" s="2">
        <v>0.36</v>
      </c>
      <c r="R5352" t="s">
        <v>29</v>
      </c>
      <c r="S5352" t="s">
        <v>59</v>
      </c>
      <c r="T5352" t="s">
        <v>135</v>
      </c>
      <c r="U5352" t="s">
        <v>61</v>
      </c>
      <c r="V5352" t="s">
        <v>52</v>
      </c>
      <c r="W5352">
        <v>8071</v>
      </c>
      <c r="X5352" s="1">
        <v>41833</v>
      </c>
      <c r="Y5352" t="s">
        <v>34</v>
      </c>
      <c r="Z5352" t="e" vm="45">
        <v>#VALUE!</v>
      </c>
      <c r="AA5352">
        <v>59901</v>
      </c>
      <c r="AB5352" t="e" cm="1" vm="2">
        <f t="array" ref="AB5352">_FV(Table1[[#This Row],[State]],"Country/region",TRUE)</f>
        <v>#VALUE!</v>
      </c>
    </row>
    <row r="5353" spans="1:28" x14ac:dyDescent="0.35">
      <c r="A5353" t="s">
        <v>3190</v>
      </c>
      <c r="B5353">
        <v>56</v>
      </c>
      <c r="C5353" t="s">
        <v>1950</v>
      </c>
      <c r="D5353" t="s">
        <v>27</v>
      </c>
      <c r="E5353">
        <f>YEAR(Table1[[#This Row],[Order Date]])</f>
        <v>2014</v>
      </c>
      <c r="F5353">
        <v>1</v>
      </c>
      <c r="G5353">
        <f>MONTH(Table1[[#This Row],[Order Date]])</f>
        <v>7</v>
      </c>
      <c r="H5353" s="1">
        <v>41832</v>
      </c>
      <c r="I5353">
        <v>36933</v>
      </c>
      <c r="J5353" t="s">
        <v>28</v>
      </c>
      <c r="K5353">
        <v>32</v>
      </c>
      <c r="L5353">
        <v>3.69</v>
      </c>
      <c r="M5353" s="2">
        <v>7.0000000000000007E-2</v>
      </c>
      <c r="N5353">
        <v>115.81</v>
      </c>
      <c r="O5353">
        <v>0.5</v>
      </c>
      <c r="P5353">
        <v>47.56</v>
      </c>
      <c r="Q5353" s="2">
        <v>0.38</v>
      </c>
      <c r="R5353" t="s">
        <v>29</v>
      </c>
      <c r="S5353" t="s">
        <v>30</v>
      </c>
      <c r="T5353" t="s">
        <v>877</v>
      </c>
      <c r="U5353" t="s">
        <v>210</v>
      </c>
      <c r="V5353" t="s">
        <v>68</v>
      </c>
      <c r="W5353">
        <v>5199</v>
      </c>
      <c r="X5353" s="1">
        <v>41833</v>
      </c>
      <c r="Y5353" t="s">
        <v>34</v>
      </c>
      <c r="Z5353" t="e" vm="25">
        <v>#VALUE!</v>
      </c>
      <c r="AA5353">
        <v>54401</v>
      </c>
      <c r="AB5353" t="e" cm="1" vm="2">
        <f t="array" ref="AB5353">_FV(Table1[[#This Row],[State]],"Country/region",TRUE)</f>
        <v>#VALUE!</v>
      </c>
    </row>
    <row r="5354" spans="1:28" x14ac:dyDescent="0.35">
      <c r="A5354" t="s">
        <v>963</v>
      </c>
      <c r="B5354">
        <v>56</v>
      </c>
      <c r="C5354" t="s">
        <v>1108</v>
      </c>
      <c r="D5354" t="s">
        <v>46</v>
      </c>
      <c r="E5354">
        <f>YEAR(Table1[[#This Row],[Order Date]])</f>
        <v>2014</v>
      </c>
      <c r="F5354">
        <v>1</v>
      </c>
      <c r="G5354">
        <f>MONTH(Table1[[#This Row],[Order Date]])</f>
        <v>7</v>
      </c>
      <c r="H5354" s="1">
        <v>41832</v>
      </c>
      <c r="I5354">
        <v>57760</v>
      </c>
      <c r="J5354" t="s">
        <v>39</v>
      </c>
      <c r="K5354">
        <v>38</v>
      </c>
      <c r="L5354">
        <v>7.59</v>
      </c>
      <c r="M5354" s="2">
        <v>0.06</v>
      </c>
      <c r="N5354">
        <v>275.11</v>
      </c>
      <c r="O5354">
        <v>4</v>
      </c>
      <c r="P5354">
        <v>17.149999999999999</v>
      </c>
      <c r="Q5354" s="2">
        <v>0.42</v>
      </c>
      <c r="R5354" t="s">
        <v>48</v>
      </c>
      <c r="S5354" t="s">
        <v>59</v>
      </c>
      <c r="T5354" t="s">
        <v>993</v>
      </c>
      <c r="U5354" t="s">
        <v>82</v>
      </c>
      <c r="V5354" t="s">
        <v>52</v>
      </c>
      <c r="W5354">
        <v>8095</v>
      </c>
      <c r="X5354" s="1">
        <v>41834</v>
      </c>
      <c r="Y5354" t="s">
        <v>34</v>
      </c>
      <c r="Z5354" t="e" vm="4">
        <v>#VALUE!</v>
      </c>
      <c r="AA5354">
        <v>94568</v>
      </c>
      <c r="AB5354" t="e" cm="1" vm="2">
        <f t="array" ref="AB5354">_FV(Table1[[#This Row],[State]],"Country/region",TRUE)</f>
        <v>#VALUE!</v>
      </c>
    </row>
    <row r="5355" spans="1:28" x14ac:dyDescent="0.35">
      <c r="A5355" t="s">
        <v>1177</v>
      </c>
      <c r="B5355">
        <v>56</v>
      </c>
      <c r="C5355" t="s">
        <v>532</v>
      </c>
      <c r="D5355" t="s">
        <v>46</v>
      </c>
      <c r="E5355">
        <f>YEAR(Table1[[#This Row],[Order Date]])</f>
        <v>2014</v>
      </c>
      <c r="F5355">
        <v>1</v>
      </c>
      <c r="G5355">
        <f>MONTH(Table1[[#This Row],[Order Date]])</f>
        <v>7</v>
      </c>
      <c r="H5355" s="1">
        <v>41832</v>
      </c>
      <c r="I5355">
        <v>39232</v>
      </c>
      <c r="J5355" t="s">
        <v>47</v>
      </c>
      <c r="K5355">
        <v>11</v>
      </c>
      <c r="L5355">
        <v>35.44</v>
      </c>
      <c r="M5355" s="2">
        <v>0.1</v>
      </c>
      <c r="N5355">
        <v>391.9</v>
      </c>
      <c r="O5355">
        <v>19.989999999999998</v>
      </c>
      <c r="P5355">
        <v>-47.01</v>
      </c>
      <c r="Q5355" s="2">
        <v>0.38</v>
      </c>
      <c r="R5355" t="s">
        <v>29</v>
      </c>
      <c r="S5355" t="s">
        <v>30</v>
      </c>
      <c r="T5355" t="s">
        <v>2395</v>
      </c>
      <c r="U5355" t="s">
        <v>61</v>
      </c>
      <c r="V5355" t="s">
        <v>52</v>
      </c>
      <c r="W5355">
        <v>5535</v>
      </c>
      <c r="X5355" s="1">
        <v>41834</v>
      </c>
      <c r="Y5355" t="s">
        <v>34</v>
      </c>
      <c r="Z5355" t="e" vm="4">
        <v>#VALUE!</v>
      </c>
      <c r="AA5355">
        <v>90712</v>
      </c>
      <c r="AB5355" t="e" cm="1" vm="2">
        <f t="array" ref="AB5355">_FV(Table1[[#This Row],[State]],"Country/region",TRUE)</f>
        <v>#VALUE!</v>
      </c>
    </row>
    <row r="5356" spans="1:28" x14ac:dyDescent="0.35">
      <c r="A5356" t="s">
        <v>963</v>
      </c>
      <c r="B5356">
        <v>56</v>
      </c>
      <c r="C5356" t="s">
        <v>1108</v>
      </c>
      <c r="D5356" t="s">
        <v>46</v>
      </c>
      <c r="E5356">
        <f>YEAR(Table1[[#This Row],[Order Date]])</f>
        <v>2014</v>
      </c>
      <c r="F5356">
        <v>1</v>
      </c>
      <c r="G5356">
        <f>MONTH(Table1[[#This Row],[Order Date]])</f>
        <v>7</v>
      </c>
      <c r="H5356" s="1">
        <v>41832</v>
      </c>
      <c r="I5356">
        <v>57760</v>
      </c>
      <c r="J5356" t="s">
        <v>39</v>
      </c>
      <c r="K5356">
        <v>34</v>
      </c>
      <c r="L5356">
        <v>2.98</v>
      </c>
      <c r="M5356" s="2">
        <v>0.01</v>
      </c>
      <c r="N5356">
        <v>102.34</v>
      </c>
      <c r="O5356">
        <v>2.0299999999999998</v>
      </c>
      <c r="P5356">
        <v>-30.39</v>
      </c>
      <c r="Q5356" s="2">
        <v>0.56999999999999995</v>
      </c>
      <c r="R5356" t="s">
        <v>29</v>
      </c>
      <c r="S5356" t="s">
        <v>59</v>
      </c>
      <c r="T5356" t="s">
        <v>358</v>
      </c>
      <c r="U5356" t="s">
        <v>88</v>
      </c>
      <c r="V5356" t="s">
        <v>52</v>
      </c>
      <c r="W5356">
        <v>8096</v>
      </c>
      <c r="X5356" s="1">
        <v>41834</v>
      </c>
      <c r="Y5356" t="s">
        <v>34</v>
      </c>
      <c r="Z5356" t="e" vm="4">
        <v>#VALUE!</v>
      </c>
      <c r="AA5356">
        <v>94568</v>
      </c>
      <c r="AB5356" t="e" cm="1" vm="2">
        <f t="array" ref="AB5356">_FV(Table1[[#This Row],[State]],"Country/region",TRUE)</f>
        <v>#VALUE!</v>
      </c>
    </row>
    <row r="5357" spans="1:28" x14ac:dyDescent="0.35">
      <c r="A5357" t="s">
        <v>3301</v>
      </c>
      <c r="B5357">
        <v>56</v>
      </c>
      <c r="C5357" t="s">
        <v>657</v>
      </c>
      <c r="D5357" t="s">
        <v>38</v>
      </c>
      <c r="E5357">
        <f>YEAR(Table1[[#This Row],[Order Date]])</f>
        <v>2014</v>
      </c>
      <c r="F5357">
        <v>1</v>
      </c>
      <c r="G5357">
        <f>MONTH(Table1[[#This Row],[Order Date]])</f>
        <v>7</v>
      </c>
      <c r="H5357" s="1">
        <v>41832</v>
      </c>
      <c r="I5357">
        <v>57572</v>
      </c>
      <c r="J5357" t="s">
        <v>131</v>
      </c>
      <c r="K5357">
        <v>30</v>
      </c>
      <c r="L5357">
        <v>4.9800000000000004</v>
      </c>
      <c r="M5357" s="2">
        <v>0.1</v>
      </c>
      <c r="N5357">
        <v>139.08000000000001</v>
      </c>
      <c r="O5357">
        <v>4.62</v>
      </c>
      <c r="P5357">
        <v>-120.04</v>
      </c>
      <c r="Q5357" s="2">
        <v>0.64</v>
      </c>
      <c r="R5357" t="s">
        <v>96</v>
      </c>
      <c r="S5357" t="s">
        <v>139</v>
      </c>
      <c r="T5357" t="s">
        <v>751</v>
      </c>
      <c r="U5357" t="s">
        <v>102</v>
      </c>
      <c r="V5357" t="s">
        <v>52</v>
      </c>
      <c r="W5357">
        <v>8070</v>
      </c>
      <c r="X5357" s="1">
        <v>41834</v>
      </c>
      <c r="Y5357" t="s">
        <v>34</v>
      </c>
      <c r="Z5357" t="e" vm="45">
        <v>#VALUE!</v>
      </c>
      <c r="AA5357">
        <v>59901</v>
      </c>
      <c r="AB5357" t="e" cm="1" vm="2">
        <f t="array" ref="AB5357">_FV(Table1[[#This Row],[State]],"Country/region",TRUE)</f>
        <v>#VALUE!</v>
      </c>
    </row>
    <row r="5358" spans="1:28" x14ac:dyDescent="0.35">
      <c r="A5358" t="s">
        <v>1177</v>
      </c>
      <c r="B5358">
        <v>56</v>
      </c>
      <c r="C5358" t="s">
        <v>532</v>
      </c>
      <c r="D5358" t="s">
        <v>46</v>
      </c>
      <c r="E5358">
        <f>YEAR(Table1[[#This Row],[Order Date]])</f>
        <v>2014</v>
      </c>
      <c r="F5358">
        <v>1</v>
      </c>
      <c r="G5358">
        <f>MONTH(Table1[[#This Row],[Order Date]])</f>
        <v>7</v>
      </c>
      <c r="H5358" s="1">
        <v>41832</v>
      </c>
      <c r="I5358">
        <v>39232</v>
      </c>
      <c r="J5358" t="s">
        <v>47</v>
      </c>
      <c r="K5358">
        <v>26</v>
      </c>
      <c r="L5358">
        <v>55.48</v>
      </c>
      <c r="M5358" s="2">
        <v>0.06</v>
      </c>
      <c r="N5358">
        <v>1451.59</v>
      </c>
      <c r="O5358">
        <v>14.3</v>
      </c>
      <c r="P5358">
        <v>435.11</v>
      </c>
      <c r="Q5358" s="2">
        <v>0.37</v>
      </c>
      <c r="R5358" t="s">
        <v>29</v>
      </c>
      <c r="S5358" t="s">
        <v>30</v>
      </c>
      <c r="T5358" t="s">
        <v>533</v>
      </c>
      <c r="U5358" t="s">
        <v>61</v>
      </c>
      <c r="V5358" t="s">
        <v>52</v>
      </c>
      <c r="W5358">
        <v>5536</v>
      </c>
      <c r="X5358" s="1">
        <v>41837</v>
      </c>
      <c r="Y5358" t="s">
        <v>34</v>
      </c>
      <c r="Z5358" t="e" vm="4">
        <v>#VALUE!</v>
      </c>
      <c r="AA5358">
        <v>90712</v>
      </c>
      <c r="AB5358" t="e" cm="1" vm="2">
        <f t="array" ref="AB5358">_FV(Table1[[#This Row],[State]],"Country/region",TRUE)</f>
        <v>#VALUE!</v>
      </c>
    </row>
    <row r="5359" spans="1:28" x14ac:dyDescent="0.35">
      <c r="A5359" t="s">
        <v>3398</v>
      </c>
      <c r="B5359">
        <v>56</v>
      </c>
      <c r="C5359" t="s">
        <v>2544</v>
      </c>
      <c r="D5359" t="s">
        <v>38</v>
      </c>
      <c r="E5359">
        <f>YEAR(Table1[[#This Row],[Order Date]])</f>
        <v>2014</v>
      </c>
      <c r="F5359">
        <v>1</v>
      </c>
      <c r="G5359">
        <f>MONTH(Table1[[#This Row],[Order Date]])</f>
        <v>7</v>
      </c>
      <c r="H5359" s="1">
        <v>41832</v>
      </c>
      <c r="I5359">
        <v>55013</v>
      </c>
      <c r="J5359" t="s">
        <v>47</v>
      </c>
      <c r="K5359">
        <v>14</v>
      </c>
      <c r="L5359">
        <v>22.01</v>
      </c>
      <c r="M5359" s="2">
        <v>0.02</v>
      </c>
      <c r="N5359">
        <v>322.61</v>
      </c>
      <c r="O5359">
        <v>5.53</v>
      </c>
      <c r="P5359">
        <v>19.37</v>
      </c>
      <c r="Q5359" s="2">
        <v>0.59</v>
      </c>
      <c r="R5359" t="s">
        <v>29</v>
      </c>
      <c r="S5359" t="s">
        <v>139</v>
      </c>
      <c r="T5359" t="s">
        <v>1354</v>
      </c>
      <c r="U5359" t="s">
        <v>88</v>
      </c>
      <c r="V5359" t="s">
        <v>33</v>
      </c>
      <c r="W5359">
        <v>7674</v>
      </c>
      <c r="X5359" s="1">
        <v>41837</v>
      </c>
      <c r="Y5359" t="s">
        <v>34</v>
      </c>
      <c r="Z5359" t="e" vm="15">
        <v>#VALUE!</v>
      </c>
      <c r="AA5359">
        <v>11226</v>
      </c>
      <c r="AB5359" t="e" cm="1" vm="2">
        <f t="array" ref="AB5359">_FV(Table1[[#This Row],[State]],"Country/region",TRUE)</f>
        <v>#VALUE!</v>
      </c>
    </row>
    <row r="5360" spans="1:28" x14ac:dyDescent="0.35">
      <c r="A5360" t="s">
        <v>2669</v>
      </c>
      <c r="B5360">
        <v>56</v>
      </c>
      <c r="C5360" t="s">
        <v>907</v>
      </c>
      <c r="D5360" t="s">
        <v>57</v>
      </c>
      <c r="E5360">
        <f>YEAR(Table1[[#This Row],[Order Date]])</f>
        <v>2014</v>
      </c>
      <c r="F5360">
        <v>1</v>
      </c>
      <c r="G5360">
        <f>MONTH(Table1[[#This Row],[Order Date]])</f>
        <v>7</v>
      </c>
      <c r="H5360" s="1">
        <v>41832</v>
      </c>
      <c r="I5360">
        <v>35366</v>
      </c>
      <c r="J5360" t="s">
        <v>47</v>
      </c>
      <c r="K5360">
        <v>23</v>
      </c>
      <c r="L5360">
        <v>6.48</v>
      </c>
      <c r="M5360" s="2">
        <v>0.06</v>
      </c>
      <c r="N5360">
        <v>149.31</v>
      </c>
      <c r="O5360">
        <v>7.81</v>
      </c>
      <c r="P5360">
        <v>-98.42</v>
      </c>
      <c r="Q5360" s="2">
        <v>0.37</v>
      </c>
      <c r="R5360" t="s">
        <v>29</v>
      </c>
      <c r="S5360" t="s">
        <v>30</v>
      </c>
      <c r="T5360" t="s">
        <v>3399</v>
      </c>
      <c r="U5360" t="s">
        <v>61</v>
      </c>
      <c r="V5360" t="s">
        <v>52</v>
      </c>
      <c r="W5360">
        <v>4974</v>
      </c>
      <c r="X5360" s="1">
        <v>41839</v>
      </c>
      <c r="Y5360" t="s">
        <v>34</v>
      </c>
      <c r="Z5360" t="e" vm="23">
        <v>#VALUE!</v>
      </c>
      <c r="AA5360">
        <v>98310</v>
      </c>
      <c r="AB5360" t="e" cm="1" vm="2">
        <f t="array" ref="AB5360">_FV(Table1[[#This Row],[State]],"Country/region",TRUE)</f>
        <v>#VALUE!</v>
      </c>
    </row>
    <row r="5361" spans="1:28" x14ac:dyDescent="0.35">
      <c r="A5361" t="s">
        <v>3398</v>
      </c>
      <c r="B5361">
        <v>56</v>
      </c>
      <c r="C5361" t="s">
        <v>2544</v>
      </c>
      <c r="D5361" t="s">
        <v>38</v>
      </c>
      <c r="E5361">
        <f>YEAR(Table1[[#This Row],[Order Date]])</f>
        <v>2014</v>
      </c>
      <c r="F5361">
        <v>1</v>
      </c>
      <c r="G5361">
        <f>MONTH(Table1[[#This Row],[Order Date]])</f>
        <v>7</v>
      </c>
      <c r="H5361" s="1">
        <v>41832</v>
      </c>
      <c r="I5361">
        <v>55013</v>
      </c>
      <c r="J5361" t="s">
        <v>47</v>
      </c>
      <c r="K5361">
        <v>5</v>
      </c>
      <c r="L5361">
        <v>4.91</v>
      </c>
      <c r="M5361" s="2">
        <v>0.02</v>
      </c>
      <c r="N5361">
        <v>24.3</v>
      </c>
      <c r="O5361">
        <v>0.5</v>
      </c>
      <c r="P5361">
        <v>3.14</v>
      </c>
      <c r="Q5361" s="2">
        <v>0.36</v>
      </c>
      <c r="R5361" t="s">
        <v>29</v>
      </c>
      <c r="S5361" t="s">
        <v>30</v>
      </c>
      <c r="T5361" t="s">
        <v>440</v>
      </c>
      <c r="U5361" t="s">
        <v>210</v>
      </c>
      <c r="V5361" t="s">
        <v>33</v>
      </c>
      <c r="W5361">
        <v>7673</v>
      </c>
      <c r="X5361" s="1">
        <v>41839</v>
      </c>
      <c r="Y5361" t="s">
        <v>34</v>
      </c>
      <c r="Z5361" t="e" vm="15">
        <v>#VALUE!</v>
      </c>
      <c r="AA5361">
        <v>11226</v>
      </c>
      <c r="AB5361" t="e" cm="1" vm="2">
        <f t="array" ref="AB5361">_FV(Table1[[#This Row],[State]],"Country/region",TRUE)</f>
        <v>#VALUE!</v>
      </c>
    </row>
    <row r="5362" spans="1:28" x14ac:dyDescent="0.35">
      <c r="A5362" t="s">
        <v>513</v>
      </c>
      <c r="B5362">
        <v>56</v>
      </c>
      <c r="C5362" t="s">
        <v>514</v>
      </c>
      <c r="D5362" t="s">
        <v>38</v>
      </c>
      <c r="E5362">
        <f>YEAR(Table1[[#This Row],[Order Date]])</f>
        <v>2014</v>
      </c>
      <c r="F5362">
        <v>1</v>
      </c>
      <c r="G5362">
        <f>MONTH(Table1[[#This Row],[Order Date]])</f>
        <v>7</v>
      </c>
      <c r="H5362" s="1">
        <v>41833</v>
      </c>
      <c r="I5362">
        <v>13764</v>
      </c>
      <c r="J5362" t="s">
        <v>131</v>
      </c>
      <c r="K5362">
        <v>31</v>
      </c>
      <c r="L5362">
        <v>4.28</v>
      </c>
      <c r="M5362" s="2">
        <v>0.1</v>
      </c>
      <c r="N5362">
        <v>123.93</v>
      </c>
      <c r="O5362">
        <v>0.94</v>
      </c>
      <c r="P5362">
        <v>11.93</v>
      </c>
      <c r="Q5362" s="2">
        <v>0.56000000000000005</v>
      </c>
      <c r="R5362" t="s">
        <v>29</v>
      </c>
      <c r="S5362" t="s">
        <v>59</v>
      </c>
      <c r="T5362" t="s">
        <v>329</v>
      </c>
      <c r="U5362" t="s">
        <v>88</v>
      </c>
      <c r="V5362" t="s">
        <v>33</v>
      </c>
      <c r="W5362">
        <v>1922</v>
      </c>
      <c r="X5362" s="1">
        <v>41834</v>
      </c>
      <c r="Y5362" t="s">
        <v>34</v>
      </c>
      <c r="Z5362" t="e" vm="1">
        <v>#VALUE!</v>
      </c>
      <c r="AA5362">
        <v>15228</v>
      </c>
      <c r="AB5362" t="e" cm="1" vm="2">
        <f t="array" ref="AB5362">_FV(Table1[[#This Row],[State]],"Country/region",TRUE)</f>
        <v>#VALUE!</v>
      </c>
    </row>
    <row r="5363" spans="1:28" x14ac:dyDescent="0.35">
      <c r="A5363" t="s">
        <v>1224</v>
      </c>
      <c r="B5363">
        <v>56</v>
      </c>
      <c r="C5363" t="s">
        <v>1225</v>
      </c>
      <c r="D5363" t="s">
        <v>38</v>
      </c>
      <c r="E5363">
        <f>YEAR(Table1[[#This Row],[Order Date]])</f>
        <v>2014</v>
      </c>
      <c r="F5363">
        <v>1</v>
      </c>
      <c r="G5363">
        <f>MONTH(Table1[[#This Row],[Order Date]])</f>
        <v>7</v>
      </c>
      <c r="H5363" s="1">
        <v>41833</v>
      </c>
      <c r="I5363">
        <v>21412</v>
      </c>
      <c r="J5363" t="s">
        <v>39</v>
      </c>
      <c r="K5363">
        <v>28</v>
      </c>
      <c r="L5363">
        <v>7.28</v>
      </c>
      <c r="M5363" s="2">
        <v>0.02</v>
      </c>
      <c r="N5363">
        <v>203.99</v>
      </c>
      <c r="O5363">
        <v>4.2300000000000004</v>
      </c>
      <c r="P5363">
        <v>-8.51</v>
      </c>
      <c r="Q5363" s="2">
        <v>0.39</v>
      </c>
      <c r="R5363" t="s">
        <v>29</v>
      </c>
      <c r="S5363" t="s">
        <v>59</v>
      </c>
      <c r="T5363" t="s">
        <v>3400</v>
      </c>
      <c r="U5363" t="s">
        <v>61</v>
      </c>
      <c r="V5363" t="s">
        <v>76</v>
      </c>
      <c r="W5363">
        <v>2959</v>
      </c>
      <c r="X5363" s="1">
        <v>41834</v>
      </c>
      <c r="Y5363" t="s">
        <v>34</v>
      </c>
      <c r="Z5363" t="e" vm="14">
        <v>#VALUE!</v>
      </c>
      <c r="AA5363">
        <v>32789</v>
      </c>
      <c r="AB5363" t="e" cm="1" vm="2">
        <f t="array" ref="AB5363">_FV(Table1[[#This Row],[State]],"Country/region",TRUE)</f>
        <v>#VALUE!</v>
      </c>
    </row>
    <row r="5364" spans="1:28" x14ac:dyDescent="0.35">
      <c r="A5364" t="s">
        <v>1359</v>
      </c>
      <c r="B5364">
        <v>56</v>
      </c>
      <c r="C5364" t="s">
        <v>2412</v>
      </c>
      <c r="D5364" t="s">
        <v>27</v>
      </c>
      <c r="E5364">
        <f>YEAR(Table1[[#This Row],[Order Date]])</f>
        <v>2014</v>
      </c>
      <c r="F5364">
        <v>1</v>
      </c>
      <c r="G5364">
        <f>MONTH(Table1[[#This Row],[Order Date]])</f>
        <v>7</v>
      </c>
      <c r="H5364" s="1">
        <v>41833</v>
      </c>
      <c r="I5364">
        <v>27845</v>
      </c>
      <c r="J5364" t="s">
        <v>39</v>
      </c>
      <c r="K5364">
        <v>36</v>
      </c>
      <c r="L5364">
        <v>6.3</v>
      </c>
      <c r="M5364" s="2">
        <v>0.1</v>
      </c>
      <c r="N5364">
        <v>220.45</v>
      </c>
      <c r="O5364">
        <v>0.5</v>
      </c>
      <c r="P5364">
        <v>101.4</v>
      </c>
      <c r="Q5364" s="2">
        <v>0.39</v>
      </c>
      <c r="R5364" t="s">
        <v>29</v>
      </c>
      <c r="S5364" t="s">
        <v>30</v>
      </c>
      <c r="T5364" t="s">
        <v>556</v>
      </c>
      <c r="U5364" t="s">
        <v>210</v>
      </c>
      <c r="V5364" t="s">
        <v>76</v>
      </c>
      <c r="W5364">
        <v>3907</v>
      </c>
      <c r="X5364" s="1">
        <v>41834</v>
      </c>
      <c r="Y5364" t="s">
        <v>34</v>
      </c>
      <c r="Z5364" t="e" vm="31">
        <v>#VALUE!</v>
      </c>
      <c r="AA5364">
        <v>37211</v>
      </c>
      <c r="AB5364" t="e" cm="1" vm="2">
        <f t="array" ref="AB5364">_FV(Table1[[#This Row],[State]],"Country/region",TRUE)</f>
        <v>#VALUE!</v>
      </c>
    </row>
    <row r="5365" spans="1:28" x14ac:dyDescent="0.35">
      <c r="A5365" t="s">
        <v>2931</v>
      </c>
      <c r="B5365">
        <v>56</v>
      </c>
      <c r="C5365" t="s">
        <v>1828</v>
      </c>
      <c r="D5365" t="s">
        <v>57</v>
      </c>
      <c r="E5365">
        <f>YEAR(Table1[[#This Row],[Order Date]])</f>
        <v>2014</v>
      </c>
      <c r="F5365">
        <v>1</v>
      </c>
      <c r="G5365">
        <f>MONTH(Table1[[#This Row],[Order Date]])</f>
        <v>7</v>
      </c>
      <c r="H5365" s="1">
        <v>41833</v>
      </c>
      <c r="I5365">
        <v>41217</v>
      </c>
      <c r="J5365" t="s">
        <v>28</v>
      </c>
      <c r="K5365">
        <v>23</v>
      </c>
      <c r="L5365">
        <v>55.48</v>
      </c>
      <c r="M5365" s="2">
        <v>0.03</v>
      </c>
      <c r="N5365">
        <v>1314.64</v>
      </c>
      <c r="O5365">
        <v>6.79</v>
      </c>
      <c r="P5365">
        <v>575.38</v>
      </c>
      <c r="Q5365" s="2">
        <v>0.37</v>
      </c>
      <c r="R5365" t="s">
        <v>29</v>
      </c>
      <c r="S5365" t="s">
        <v>30</v>
      </c>
      <c r="T5365" t="s">
        <v>838</v>
      </c>
      <c r="U5365" t="s">
        <v>61</v>
      </c>
      <c r="V5365" t="s">
        <v>68</v>
      </c>
      <c r="W5365">
        <v>5814</v>
      </c>
      <c r="X5365" s="1">
        <v>41835</v>
      </c>
      <c r="Y5365" t="s">
        <v>42</v>
      </c>
      <c r="Z5365" t="e" vm="5">
        <v>#VALUE!</v>
      </c>
      <c r="AA5365">
        <v>55343</v>
      </c>
      <c r="AB5365" t="e" cm="1" vm="2">
        <f t="array" ref="AB5365">_FV(Table1[[#This Row],[State]],"Country/region",TRUE)</f>
        <v>#VALUE!</v>
      </c>
    </row>
    <row r="5366" spans="1:28" x14ac:dyDescent="0.35">
      <c r="A5366" t="s">
        <v>1224</v>
      </c>
      <c r="B5366">
        <v>56</v>
      </c>
      <c r="C5366" t="s">
        <v>1225</v>
      </c>
      <c r="D5366" t="s">
        <v>38</v>
      </c>
      <c r="E5366">
        <f>YEAR(Table1[[#This Row],[Order Date]])</f>
        <v>2014</v>
      </c>
      <c r="F5366">
        <v>1</v>
      </c>
      <c r="G5366">
        <f>MONTH(Table1[[#This Row],[Order Date]])</f>
        <v>7</v>
      </c>
      <c r="H5366" s="1">
        <v>41833</v>
      </c>
      <c r="I5366">
        <v>21412</v>
      </c>
      <c r="J5366" t="s">
        <v>39</v>
      </c>
      <c r="K5366">
        <v>38</v>
      </c>
      <c r="L5366">
        <v>3.52</v>
      </c>
      <c r="M5366" s="2">
        <v>0.09</v>
      </c>
      <c r="N5366">
        <v>137.07</v>
      </c>
      <c r="O5366">
        <v>6.83</v>
      </c>
      <c r="P5366">
        <v>-199.29499999999999</v>
      </c>
      <c r="Q5366" s="2">
        <v>0.38</v>
      </c>
      <c r="R5366" t="s">
        <v>29</v>
      </c>
      <c r="S5366" t="s">
        <v>30</v>
      </c>
      <c r="T5366" t="s">
        <v>1888</v>
      </c>
      <c r="U5366" t="s">
        <v>67</v>
      </c>
      <c r="V5366" t="s">
        <v>76</v>
      </c>
      <c r="W5366">
        <v>2958</v>
      </c>
      <c r="X5366" s="1">
        <v>41835</v>
      </c>
      <c r="Y5366" t="s">
        <v>34</v>
      </c>
      <c r="Z5366" t="e" vm="14">
        <v>#VALUE!</v>
      </c>
      <c r="AA5366">
        <v>32789</v>
      </c>
      <c r="AB5366" t="e" cm="1" vm="2">
        <f t="array" ref="AB5366">_FV(Table1[[#This Row],[State]],"Country/region",TRUE)</f>
        <v>#VALUE!</v>
      </c>
    </row>
    <row r="5367" spans="1:28" x14ac:dyDescent="0.35">
      <c r="A5367" t="s">
        <v>3134</v>
      </c>
      <c r="B5367">
        <v>56</v>
      </c>
      <c r="C5367" t="s">
        <v>2852</v>
      </c>
      <c r="D5367" t="s">
        <v>46</v>
      </c>
      <c r="E5367">
        <f>YEAR(Table1[[#This Row],[Order Date]])</f>
        <v>2014</v>
      </c>
      <c r="F5367">
        <v>1</v>
      </c>
      <c r="G5367">
        <f>MONTH(Table1[[#This Row],[Order Date]])</f>
        <v>7</v>
      </c>
      <c r="H5367" s="1">
        <v>41834</v>
      </c>
      <c r="I5367">
        <v>23907</v>
      </c>
      <c r="J5367" t="s">
        <v>39</v>
      </c>
      <c r="K5367">
        <v>7</v>
      </c>
      <c r="L5367">
        <v>65.989999999999995</v>
      </c>
      <c r="M5367" s="2">
        <v>0.05</v>
      </c>
      <c r="N5367">
        <v>384.2</v>
      </c>
      <c r="O5367">
        <v>2.5</v>
      </c>
      <c r="P5367">
        <v>-164.46100000000001</v>
      </c>
      <c r="Q5367" s="2">
        <v>0.55000000000000004</v>
      </c>
      <c r="R5367" t="s">
        <v>96</v>
      </c>
      <c r="S5367" t="s">
        <v>30</v>
      </c>
      <c r="T5367">
        <v>6190</v>
      </c>
      <c r="U5367" t="s">
        <v>105</v>
      </c>
      <c r="V5367" t="s">
        <v>68</v>
      </c>
      <c r="W5367">
        <v>3341</v>
      </c>
      <c r="X5367" s="1">
        <v>41834</v>
      </c>
      <c r="Y5367" t="s">
        <v>34</v>
      </c>
      <c r="Z5367" t="e" vm="12">
        <v>#VALUE!</v>
      </c>
      <c r="AA5367">
        <v>50021</v>
      </c>
      <c r="AB5367" t="e" cm="1" vm="2">
        <f t="array" ref="AB5367">_FV(Table1[[#This Row],[State]],"Country/region",TRUE)</f>
        <v>#VALUE!</v>
      </c>
    </row>
    <row r="5368" spans="1:28" x14ac:dyDescent="0.35">
      <c r="A5368" t="s">
        <v>1578</v>
      </c>
      <c r="B5368">
        <v>56</v>
      </c>
      <c r="C5368" t="s">
        <v>1331</v>
      </c>
      <c r="D5368" t="s">
        <v>38</v>
      </c>
      <c r="E5368">
        <f>YEAR(Table1[[#This Row],[Order Date]])</f>
        <v>2014</v>
      </c>
      <c r="F5368">
        <v>1</v>
      </c>
      <c r="G5368">
        <f>MONTH(Table1[[#This Row],[Order Date]])</f>
        <v>7</v>
      </c>
      <c r="H5368" s="1">
        <v>41834</v>
      </c>
      <c r="I5368">
        <v>6274</v>
      </c>
      <c r="J5368" t="s">
        <v>39</v>
      </c>
      <c r="K5368">
        <v>22</v>
      </c>
      <c r="L5368">
        <v>1.74</v>
      </c>
      <c r="M5368" s="2">
        <v>0.05</v>
      </c>
      <c r="N5368">
        <v>46.36</v>
      </c>
      <c r="O5368">
        <v>4.08</v>
      </c>
      <c r="P5368">
        <v>-56.73</v>
      </c>
      <c r="Q5368" s="2">
        <v>0.53</v>
      </c>
      <c r="R5368" t="s">
        <v>48</v>
      </c>
      <c r="S5368" t="s">
        <v>139</v>
      </c>
      <c r="T5368" t="s">
        <v>500</v>
      </c>
      <c r="U5368" t="s">
        <v>82</v>
      </c>
      <c r="V5368" t="s">
        <v>52</v>
      </c>
      <c r="W5368">
        <v>875</v>
      </c>
      <c r="X5368" s="1">
        <v>41835</v>
      </c>
      <c r="Y5368" t="s">
        <v>42</v>
      </c>
      <c r="Z5368" t="e" vm="32">
        <v>#VALUE!</v>
      </c>
      <c r="AA5368">
        <v>80013</v>
      </c>
      <c r="AB5368" t="e" cm="1" vm="2">
        <f t="array" ref="AB5368">_FV(Table1[[#This Row],[State]],"Country/region",TRUE)</f>
        <v>#VALUE!</v>
      </c>
    </row>
    <row r="5369" spans="1:28" x14ac:dyDescent="0.35">
      <c r="A5369" t="s">
        <v>2669</v>
      </c>
      <c r="B5369">
        <v>56</v>
      </c>
      <c r="C5369" t="s">
        <v>907</v>
      </c>
      <c r="D5369" t="s">
        <v>57</v>
      </c>
      <c r="E5369">
        <f>YEAR(Table1[[#This Row],[Order Date]])</f>
        <v>2014</v>
      </c>
      <c r="F5369">
        <v>1</v>
      </c>
      <c r="G5369">
        <f>MONTH(Table1[[#This Row],[Order Date]])</f>
        <v>7</v>
      </c>
      <c r="H5369" s="1">
        <v>41834</v>
      </c>
      <c r="I5369">
        <v>29827</v>
      </c>
      <c r="J5369" t="s">
        <v>58</v>
      </c>
      <c r="K5369">
        <v>35</v>
      </c>
      <c r="L5369">
        <v>26.31</v>
      </c>
      <c r="M5369" s="2">
        <v>0.01</v>
      </c>
      <c r="N5369">
        <v>926.65</v>
      </c>
      <c r="O5369">
        <v>5.89</v>
      </c>
      <c r="P5369">
        <v>-75.38</v>
      </c>
      <c r="Q5369" s="2">
        <v>0.75</v>
      </c>
      <c r="R5369" t="s">
        <v>96</v>
      </c>
      <c r="S5369" t="s">
        <v>30</v>
      </c>
      <c r="T5369" t="s">
        <v>2466</v>
      </c>
      <c r="U5369" t="s">
        <v>102</v>
      </c>
      <c r="V5369" t="s">
        <v>52</v>
      </c>
      <c r="W5369">
        <v>4197</v>
      </c>
      <c r="X5369" s="1">
        <v>41835</v>
      </c>
      <c r="Y5369" t="s">
        <v>34</v>
      </c>
      <c r="Z5369" t="e" vm="23">
        <v>#VALUE!</v>
      </c>
      <c r="AA5369">
        <v>98310</v>
      </c>
      <c r="AB5369" t="e" cm="1" vm="2">
        <f t="array" ref="AB5369">_FV(Table1[[#This Row],[State]],"Country/region",TRUE)</f>
        <v>#VALUE!</v>
      </c>
    </row>
    <row r="5370" spans="1:28" x14ac:dyDescent="0.35">
      <c r="A5370" t="s">
        <v>3401</v>
      </c>
      <c r="B5370">
        <v>56</v>
      </c>
      <c r="C5370" t="s">
        <v>2604</v>
      </c>
      <c r="D5370" t="s">
        <v>46</v>
      </c>
      <c r="E5370">
        <f>YEAR(Table1[[#This Row],[Order Date]])</f>
        <v>2014</v>
      </c>
      <c r="F5370">
        <v>1</v>
      </c>
      <c r="G5370">
        <f>MONTH(Table1[[#This Row],[Order Date]])</f>
        <v>7</v>
      </c>
      <c r="H5370" s="1">
        <v>41834</v>
      </c>
      <c r="I5370">
        <v>10338</v>
      </c>
      <c r="J5370" t="s">
        <v>39</v>
      </c>
      <c r="K5370">
        <v>7</v>
      </c>
      <c r="L5370">
        <v>44.43</v>
      </c>
      <c r="M5370" s="2">
        <v>0.02</v>
      </c>
      <c r="N5370">
        <v>363.57</v>
      </c>
      <c r="O5370">
        <v>46.59</v>
      </c>
      <c r="P5370">
        <v>33.988950000000003</v>
      </c>
      <c r="Q5370" s="2">
        <v>0.67</v>
      </c>
      <c r="R5370" t="s">
        <v>48</v>
      </c>
      <c r="S5370" t="s">
        <v>73</v>
      </c>
      <c r="T5370" t="s">
        <v>2951</v>
      </c>
      <c r="U5370" t="s">
        <v>75</v>
      </c>
      <c r="V5370" t="s">
        <v>33</v>
      </c>
      <c r="W5370">
        <v>1426</v>
      </c>
      <c r="X5370" s="1">
        <v>41836</v>
      </c>
      <c r="Y5370" t="s">
        <v>53</v>
      </c>
      <c r="Z5370" t="e" vm="30">
        <v>#VALUE!</v>
      </c>
      <c r="AA5370">
        <v>1069</v>
      </c>
      <c r="AB5370" t="e" cm="1" vm="2">
        <f t="array" ref="AB5370">_FV(Table1[[#This Row],[State]],"Country/region",TRUE)</f>
        <v>#VALUE!</v>
      </c>
    </row>
    <row r="5371" spans="1:28" x14ac:dyDescent="0.35">
      <c r="A5371" t="s">
        <v>3402</v>
      </c>
      <c r="B5371">
        <v>56</v>
      </c>
      <c r="C5371" t="s">
        <v>2604</v>
      </c>
      <c r="D5371" t="s">
        <v>46</v>
      </c>
      <c r="E5371">
        <f>YEAR(Table1[[#This Row],[Order Date]])</f>
        <v>2014</v>
      </c>
      <c r="F5371">
        <v>1</v>
      </c>
      <c r="G5371">
        <f>MONTH(Table1[[#This Row],[Order Date]])</f>
        <v>7</v>
      </c>
      <c r="H5371" s="1">
        <v>41834</v>
      </c>
      <c r="I5371">
        <v>10338</v>
      </c>
      <c r="J5371" t="s">
        <v>39</v>
      </c>
      <c r="K5371">
        <v>9</v>
      </c>
      <c r="L5371">
        <v>90.97</v>
      </c>
      <c r="M5371" s="2">
        <v>0.04</v>
      </c>
      <c r="N5371">
        <v>799.98</v>
      </c>
      <c r="O5371">
        <v>14</v>
      </c>
      <c r="P5371">
        <v>15.36</v>
      </c>
      <c r="Q5371" s="2">
        <v>0.36</v>
      </c>
      <c r="R5371" t="s">
        <v>96</v>
      </c>
      <c r="S5371" t="s">
        <v>49</v>
      </c>
      <c r="T5371" t="s">
        <v>867</v>
      </c>
      <c r="U5371" t="s">
        <v>98</v>
      </c>
      <c r="V5371" t="s">
        <v>33</v>
      </c>
      <c r="W5371">
        <v>1425</v>
      </c>
      <c r="X5371" s="1">
        <v>41836</v>
      </c>
      <c r="Y5371" t="s">
        <v>53</v>
      </c>
      <c r="Z5371" t="e" vm="17">
        <v>#VALUE!</v>
      </c>
      <c r="AA5371">
        <v>6830</v>
      </c>
      <c r="AB5371" t="e" cm="1" vm="2">
        <f t="array" ref="AB5371">_FV(Table1[[#This Row],[State]],"Country/region",TRUE)</f>
        <v>#VALUE!</v>
      </c>
    </row>
    <row r="5372" spans="1:28" x14ac:dyDescent="0.35">
      <c r="A5372" t="s">
        <v>2949</v>
      </c>
      <c r="B5372">
        <v>56</v>
      </c>
      <c r="C5372" t="s">
        <v>2950</v>
      </c>
      <c r="D5372" t="s">
        <v>38</v>
      </c>
      <c r="E5372">
        <f>YEAR(Table1[[#This Row],[Order Date]])</f>
        <v>2014</v>
      </c>
      <c r="F5372">
        <v>1</v>
      </c>
      <c r="G5372">
        <f>MONTH(Table1[[#This Row],[Order Date]])</f>
        <v>7</v>
      </c>
      <c r="H5372" s="1">
        <v>41834</v>
      </c>
      <c r="I5372">
        <v>3300</v>
      </c>
      <c r="J5372" t="s">
        <v>47</v>
      </c>
      <c r="K5372">
        <v>6</v>
      </c>
      <c r="L5372">
        <v>15.98</v>
      </c>
      <c r="M5372" s="2">
        <v>0.1</v>
      </c>
      <c r="N5372">
        <v>92.02</v>
      </c>
      <c r="O5372">
        <v>4</v>
      </c>
      <c r="P5372">
        <v>-47.36</v>
      </c>
      <c r="Q5372" s="2">
        <v>0.37</v>
      </c>
      <c r="R5372" t="s">
        <v>96</v>
      </c>
      <c r="S5372" t="s">
        <v>30</v>
      </c>
      <c r="T5372" t="s">
        <v>1062</v>
      </c>
      <c r="U5372" t="s">
        <v>102</v>
      </c>
      <c r="V5372" t="s">
        <v>52</v>
      </c>
      <c r="W5372">
        <v>477</v>
      </c>
      <c r="X5372" s="1">
        <v>41839</v>
      </c>
      <c r="Y5372" t="s">
        <v>34</v>
      </c>
      <c r="Z5372" t="e" vm="4">
        <v>#VALUE!</v>
      </c>
      <c r="AA5372">
        <v>92704</v>
      </c>
      <c r="AB5372" t="e" cm="1" vm="2">
        <f t="array" ref="AB5372">_FV(Table1[[#This Row],[State]],"Country/region",TRUE)</f>
        <v>#VALUE!</v>
      </c>
    </row>
    <row r="5373" spans="1:28" x14ac:dyDescent="0.35">
      <c r="A5373" t="s">
        <v>2456</v>
      </c>
      <c r="B5373">
        <v>56</v>
      </c>
      <c r="C5373" t="s">
        <v>1003</v>
      </c>
      <c r="D5373" t="s">
        <v>46</v>
      </c>
      <c r="E5373">
        <f>YEAR(Table1[[#This Row],[Order Date]])</f>
        <v>2014</v>
      </c>
      <c r="F5373">
        <v>1</v>
      </c>
      <c r="G5373">
        <f>MONTH(Table1[[#This Row],[Order Date]])</f>
        <v>7</v>
      </c>
      <c r="H5373" s="1">
        <v>41835</v>
      </c>
      <c r="I5373">
        <v>740</v>
      </c>
      <c r="J5373" t="s">
        <v>131</v>
      </c>
      <c r="K5373">
        <v>6</v>
      </c>
      <c r="L5373">
        <v>4.9800000000000004</v>
      </c>
      <c r="M5373" s="2">
        <v>0.09</v>
      </c>
      <c r="N5373">
        <v>28.01</v>
      </c>
      <c r="O5373">
        <v>0.49</v>
      </c>
      <c r="P5373">
        <v>3.46</v>
      </c>
      <c r="Q5373" s="2">
        <v>0.39</v>
      </c>
      <c r="R5373" t="s">
        <v>29</v>
      </c>
      <c r="S5373" t="s">
        <v>30</v>
      </c>
      <c r="T5373" t="s">
        <v>2065</v>
      </c>
      <c r="U5373" t="s">
        <v>210</v>
      </c>
      <c r="V5373" t="s">
        <v>68</v>
      </c>
      <c r="W5373">
        <v>114</v>
      </c>
      <c r="X5373" s="1">
        <v>41835</v>
      </c>
      <c r="Y5373" t="s">
        <v>34</v>
      </c>
      <c r="Z5373" t="e" vm="25">
        <v>#VALUE!</v>
      </c>
      <c r="AA5373">
        <v>53081</v>
      </c>
      <c r="AB5373" t="e" cm="1" vm="2">
        <f t="array" ref="AB5373">_FV(Table1[[#This Row],[State]],"Country/region",TRUE)</f>
        <v>#VALUE!</v>
      </c>
    </row>
    <row r="5374" spans="1:28" x14ac:dyDescent="0.35">
      <c r="A5374" t="s">
        <v>2826</v>
      </c>
      <c r="B5374">
        <v>56</v>
      </c>
      <c r="C5374" t="s">
        <v>1103</v>
      </c>
      <c r="D5374" t="s">
        <v>46</v>
      </c>
      <c r="E5374">
        <f>YEAR(Table1[[#This Row],[Order Date]])</f>
        <v>2014</v>
      </c>
      <c r="F5374">
        <v>1</v>
      </c>
      <c r="G5374">
        <f>MONTH(Table1[[#This Row],[Order Date]])</f>
        <v>7</v>
      </c>
      <c r="H5374" s="1">
        <v>41835</v>
      </c>
      <c r="I5374">
        <v>32</v>
      </c>
      <c r="J5374" t="s">
        <v>28</v>
      </c>
      <c r="K5374">
        <v>24</v>
      </c>
      <c r="L5374">
        <v>70.89</v>
      </c>
      <c r="M5374" s="2">
        <v>0.09</v>
      </c>
      <c r="N5374">
        <v>1761.4</v>
      </c>
      <c r="O5374">
        <v>89.3</v>
      </c>
      <c r="P5374">
        <v>-1748.56</v>
      </c>
      <c r="Q5374" s="2">
        <v>0.72</v>
      </c>
      <c r="R5374" t="s">
        <v>48</v>
      </c>
      <c r="S5374" t="s">
        <v>73</v>
      </c>
      <c r="T5374" t="s">
        <v>1810</v>
      </c>
      <c r="U5374" t="s">
        <v>75</v>
      </c>
      <c r="V5374" t="s">
        <v>52</v>
      </c>
      <c r="W5374">
        <v>4</v>
      </c>
      <c r="X5374" s="1">
        <v>41836</v>
      </c>
      <c r="Y5374" t="s">
        <v>53</v>
      </c>
      <c r="Z5374" t="e" vm="23">
        <v>#VALUE!</v>
      </c>
      <c r="AA5374">
        <v>98387</v>
      </c>
      <c r="AB5374" t="e" cm="1" vm="2">
        <f t="array" ref="AB5374">_FV(Table1[[#This Row],[State]],"Country/region",TRUE)</f>
        <v>#VALUE!</v>
      </c>
    </row>
    <row r="5375" spans="1:28" x14ac:dyDescent="0.35">
      <c r="A5375" t="s">
        <v>2802</v>
      </c>
      <c r="B5375">
        <v>56</v>
      </c>
      <c r="C5375" t="s">
        <v>2719</v>
      </c>
      <c r="D5375" t="s">
        <v>46</v>
      </c>
      <c r="E5375">
        <f>YEAR(Table1[[#This Row],[Order Date]])</f>
        <v>2014</v>
      </c>
      <c r="F5375">
        <v>1</v>
      </c>
      <c r="G5375">
        <f>MONTH(Table1[[#This Row],[Order Date]])</f>
        <v>7</v>
      </c>
      <c r="H5375" s="1">
        <v>41835</v>
      </c>
      <c r="I5375">
        <v>2467</v>
      </c>
      <c r="J5375" t="s">
        <v>39</v>
      </c>
      <c r="K5375">
        <v>30</v>
      </c>
      <c r="L5375">
        <v>145.44999999999999</v>
      </c>
      <c r="M5375" s="2">
        <v>0.09</v>
      </c>
      <c r="N5375">
        <v>4147.47</v>
      </c>
      <c r="O5375">
        <v>17.850000000000001</v>
      </c>
      <c r="P5375">
        <v>586.61</v>
      </c>
      <c r="Q5375" s="2">
        <v>0.56000000000000005</v>
      </c>
      <c r="R5375" t="s">
        <v>96</v>
      </c>
      <c r="S5375" t="s">
        <v>49</v>
      </c>
      <c r="T5375" t="s">
        <v>150</v>
      </c>
      <c r="U5375" t="s">
        <v>98</v>
      </c>
      <c r="V5375" t="s">
        <v>33</v>
      </c>
      <c r="W5375">
        <v>355</v>
      </c>
      <c r="X5375" s="1">
        <v>41836</v>
      </c>
      <c r="Y5375" t="s">
        <v>53</v>
      </c>
      <c r="Z5375" t="e" vm="15">
        <v>#VALUE!</v>
      </c>
      <c r="AA5375">
        <v>10605</v>
      </c>
      <c r="AB5375" t="e" cm="1" vm="2">
        <f t="array" ref="AB5375">_FV(Table1[[#This Row],[State]],"Country/region",TRUE)</f>
        <v>#VALUE!</v>
      </c>
    </row>
    <row r="5376" spans="1:28" x14ac:dyDescent="0.35">
      <c r="A5376" t="s">
        <v>1936</v>
      </c>
      <c r="B5376">
        <v>56</v>
      </c>
      <c r="C5376" t="s">
        <v>1103</v>
      </c>
      <c r="D5376" t="s">
        <v>46</v>
      </c>
      <c r="E5376">
        <f>YEAR(Table1[[#This Row],[Order Date]])</f>
        <v>2014</v>
      </c>
      <c r="F5376">
        <v>1</v>
      </c>
      <c r="G5376">
        <f>MONTH(Table1[[#This Row],[Order Date]])</f>
        <v>7</v>
      </c>
      <c r="H5376" s="1">
        <v>41835</v>
      </c>
      <c r="I5376">
        <v>32</v>
      </c>
      <c r="J5376" t="s">
        <v>28</v>
      </c>
      <c r="K5376">
        <v>15</v>
      </c>
      <c r="L5376">
        <v>8.4600000000000009</v>
      </c>
      <c r="M5376" s="2">
        <v>0.04</v>
      </c>
      <c r="N5376">
        <v>140.56</v>
      </c>
      <c r="O5376">
        <v>8.99</v>
      </c>
      <c r="P5376">
        <v>-128.38</v>
      </c>
      <c r="Q5376" s="2">
        <v>0.79</v>
      </c>
      <c r="R5376" t="s">
        <v>96</v>
      </c>
      <c r="S5376" t="s">
        <v>139</v>
      </c>
      <c r="T5376" t="s">
        <v>2190</v>
      </c>
      <c r="U5376" t="s">
        <v>102</v>
      </c>
      <c r="V5376" t="s">
        <v>76</v>
      </c>
      <c r="W5376">
        <v>6</v>
      </c>
      <c r="X5376" s="1">
        <v>41836</v>
      </c>
      <c r="Y5376" t="s">
        <v>34</v>
      </c>
      <c r="Z5376" t="e" vm="47">
        <v>#VALUE!</v>
      </c>
      <c r="AA5376">
        <v>27260</v>
      </c>
      <c r="AB5376" t="e" cm="1" vm="2">
        <f t="array" ref="AB5376">_FV(Table1[[#This Row],[State]],"Country/region",TRUE)</f>
        <v>#VALUE!</v>
      </c>
    </row>
    <row r="5377" spans="1:28" x14ac:dyDescent="0.35">
      <c r="A5377" t="s">
        <v>2826</v>
      </c>
      <c r="B5377">
        <v>56</v>
      </c>
      <c r="C5377" t="s">
        <v>1103</v>
      </c>
      <c r="D5377" t="s">
        <v>46</v>
      </c>
      <c r="E5377">
        <f>YEAR(Table1[[#This Row],[Order Date]])</f>
        <v>2014</v>
      </c>
      <c r="F5377">
        <v>1</v>
      </c>
      <c r="G5377">
        <f>MONTH(Table1[[#This Row],[Order Date]])</f>
        <v>7</v>
      </c>
      <c r="H5377" s="1">
        <v>41835</v>
      </c>
      <c r="I5377">
        <v>32</v>
      </c>
      <c r="J5377" t="s">
        <v>28</v>
      </c>
      <c r="K5377">
        <v>26</v>
      </c>
      <c r="L5377">
        <v>107.53</v>
      </c>
      <c r="M5377" s="2">
        <v>7.0000000000000007E-2</v>
      </c>
      <c r="N5377">
        <v>2808.08</v>
      </c>
      <c r="O5377">
        <v>5.81</v>
      </c>
      <c r="P5377">
        <v>1054.82</v>
      </c>
      <c r="Q5377" s="2">
        <v>0.65</v>
      </c>
      <c r="R5377" t="s">
        <v>48</v>
      </c>
      <c r="S5377" t="s">
        <v>80</v>
      </c>
      <c r="T5377" t="s">
        <v>890</v>
      </c>
      <c r="U5377" t="s">
        <v>82</v>
      </c>
      <c r="V5377" t="s">
        <v>52</v>
      </c>
      <c r="W5377">
        <v>3</v>
      </c>
      <c r="X5377" s="1">
        <v>41837</v>
      </c>
      <c r="Y5377" t="s">
        <v>34</v>
      </c>
      <c r="Z5377" t="e" vm="23">
        <v>#VALUE!</v>
      </c>
      <c r="AA5377">
        <v>98387</v>
      </c>
      <c r="AB5377" t="e" cm="1" vm="2">
        <f t="array" ref="AB5377">_FV(Table1[[#This Row],[State]],"Country/region",TRUE)</f>
        <v>#VALUE!</v>
      </c>
    </row>
    <row r="5378" spans="1:28" x14ac:dyDescent="0.35">
      <c r="A5378" t="s">
        <v>1663</v>
      </c>
      <c r="B5378">
        <v>56</v>
      </c>
      <c r="C5378" t="s">
        <v>3280</v>
      </c>
      <c r="D5378" t="s">
        <v>38</v>
      </c>
      <c r="E5378">
        <f>YEAR(Table1[[#This Row],[Order Date]])</f>
        <v>2014</v>
      </c>
      <c r="F5378">
        <v>1</v>
      </c>
      <c r="G5378">
        <f>MONTH(Table1[[#This Row],[Order Date]])</f>
        <v>7</v>
      </c>
      <c r="H5378" s="1">
        <v>41835</v>
      </c>
      <c r="I5378">
        <v>33061</v>
      </c>
      <c r="J5378" t="s">
        <v>28</v>
      </c>
      <c r="K5378">
        <v>48</v>
      </c>
      <c r="L5378">
        <v>111.03</v>
      </c>
      <c r="M5378" s="2">
        <v>0.06</v>
      </c>
      <c r="N5378">
        <v>5318.89</v>
      </c>
      <c r="O5378">
        <v>8.64</v>
      </c>
      <c r="P5378">
        <v>525.15</v>
      </c>
      <c r="Q5378" s="2">
        <v>0.78</v>
      </c>
      <c r="R5378" t="s">
        <v>29</v>
      </c>
      <c r="S5378" t="s">
        <v>30</v>
      </c>
      <c r="T5378" t="s">
        <v>2221</v>
      </c>
      <c r="U5378" t="s">
        <v>32</v>
      </c>
      <c r="V5378" t="s">
        <v>33</v>
      </c>
      <c r="W5378">
        <v>4645</v>
      </c>
      <c r="X5378" s="1">
        <v>41837</v>
      </c>
      <c r="Y5378" t="s">
        <v>34</v>
      </c>
      <c r="Z5378" t="e" vm="3">
        <v>#VALUE!</v>
      </c>
      <c r="AA5378">
        <v>21113</v>
      </c>
      <c r="AB5378" t="e" cm="1" vm="2">
        <f t="array" ref="AB5378">_FV(Table1[[#This Row],[State]],"Country/region",TRUE)</f>
        <v>#VALUE!</v>
      </c>
    </row>
    <row r="5379" spans="1:28" x14ac:dyDescent="0.35">
      <c r="A5379" t="s">
        <v>2826</v>
      </c>
      <c r="B5379">
        <v>56</v>
      </c>
      <c r="C5379" t="s">
        <v>1103</v>
      </c>
      <c r="D5379" t="s">
        <v>46</v>
      </c>
      <c r="E5379">
        <f>YEAR(Table1[[#This Row],[Order Date]])</f>
        <v>2014</v>
      </c>
      <c r="F5379">
        <v>1</v>
      </c>
      <c r="G5379">
        <f>MONTH(Table1[[#This Row],[Order Date]])</f>
        <v>7</v>
      </c>
      <c r="H5379" s="1">
        <v>41835</v>
      </c>
      <c r="I5379">
        <v>32</v>
      </c>
      <c r="J5379" t="s">
        <v>28</v>
      </c>
      <c r="K5379">
        <v>23</v>
      </c>
      <c r="L5379">
        <v>7.99</v>
      </c>
      <c r="M5379" s="2">
        <v>0.04</v>
      </c>
      <c r="N5379">
        <v>160.23349999999999</v>
      </c>
      <c r="O5379">
        <v>5.03</v>
      </c>
      <c r="P5379">
        <v>-85.129000000000005</v>
      </c>
      <c r="Q5379" s="2">
        <v>0.6</v>
      </c>
      <c r="R5379" t="s">
        <v>96</v>
      </c>
      <c r="S5379" t="s">
        <v>80</v>
      </c>
      <c r="T5379" t="s">
        <v>1909</v>
      </c>
      <c r="U5379" t="s">
        <v>105</v>
      </c>
      <c r="V5379" t="s">
        <v>52</v>
      </c>
      <c r="W5379">
        <v>5</v>
      </c>
      <c r="X5379" s="1">
        <v>41837</v>
      </c>
      <c r="Y5379" t="s">
        <v>34</v>
      </c>
      <c r="Z5379" t="e" vm="23">
        <v>#VALUE!</v>
      </c>
      <c r="AA5379">
        <v>98387</v>
      </c>
      <c r="AB5379" t="e" cm="1" vm="2">
        <f t="array" ref="AB5379">_FV(Table1[[#This Row],[State]],"Country/region",TRUE)</f>
        <v>#VALUE!</v>
      </c>
    </row>
    <row r="5380" spans="1:28" x14ac:dyDescent="0.35">
      <c r="A5380" t="s">
        <v>1661</v>
      </c>
      <c r="B5380">
        <v>56</v>
      </c>
      <c r="C5380" t="s">
        <v>2956</v>
      </c>
      <c r="D5380" t="s">
        <v>27</v>
      </c>
      <c r="E5380">
        <f>YEAR(Table1[[#This Row],[Order Date]])</f>
        <v>2014</v>
      </c>
      <c r="F5380">
        <v>1</v>
      </c>
      <c r="G5380">
        <f>MONTH(Table1[[#This Row],[Order Date]])</f>
        <v>7</v>
      </c>
      <c r="H5380" s="1">
        <v>41835</v>
      </c>
      <c r="I5380">
        <v>8513</v>
      </c>
      <c r="J5380" t="s">
        <v>47</v>
      </c>
      <c r="K5380">
        <v>9</v>
      </c>
      <c r="L5380">
        <v>17.98</v>
      </c>
      <c r="M5380" s="2">
        <v>0.05</v>
      </c>
      <c r="N5380">
        <v>163.78</v>
      </c>
      <c r="O5380">
        <v>8.51</v>
      </c>
      <c r="P5380">
        <v>-43.030200000000001</v>
      </c>
      <c r="Q5380" s="2">
        <v>0.4</v>
      </c>
      <c r="R5380" t="s">
        <v>96</v>
      </c>
      <c r="S5380" t="s">
        <v>80</v>
      </c>
      <c r="T5380" t="s">
        <v>1121</v>
      </c>
      <c r="U5380" t="s">
        <v>98</v>
      </c>
      <c r="V5380" t="s">
        <v>33</v>
      </c>
      <c r="W5380">
        <v>1165</v>
      </c>
      <c r="X5380" s="1">
        <v>41837</v>
      </c>
      <c r="Y5380" t="s">
        <v>34</v>
      </c>
      <c r="Z5380" t="e" vm="27">
        <v>#VALUE!</v>
      </c>
      <c r="AA5380">
        <v>5439</v>
      </c>
      <c r="AB5380" t="e" cm="1" vm="2">
        <f t="array" ref="AB5380">_FV(Table1[[#This Row],[State]],"Country/region",TRUE)</f>
        <v>#VALUE!</v>
      </c>
    </row>
    <row r="5381" spans="1:28" x14ac:dyDescent="0.35">
      <c r="A5381" t="s">
        <v>236</v>
      </c>
      <c r="B5381">
        <v>56</v>
      </c>
      <c r="C5381" t="s">
        <v>2956</v>
      </c>
      <c r="D5381" t="s">
        <v>27</v>
      </c>
      <c r="E5381">
        <f>YEAR(Table1[[#This Row],[Order Date]])</f>
        <v>2014</v>
      </c>
      <c r="F5381">
        <v>1</v>
      </c>
      <c r="G5381">
        <f>MONTH(Table1[[#This Row],[Order Date]])</f>
        <v>7</v>
      </c>
      <c r="H5381" s="1">
        <v>41835</v>
      </c>
      <c r="I5381">
        <v>8513</v>
      </c>
      <c r="J5381" t="s">
        <v>47</v>
      </c>
      <c r="K5381">
        <v>8</v>
      </c>
      <c r="L5381">
        <v>8.6199999999999992</v>
      </c>
      <c r="M5381" s="2">
        <v>0</v>
      </c>
      <c r="N5381">
        <v>84.64</v>
      </c>
      <c r="O5381">
        <v>4.5</v>
      </c>
      <c r="P5381">
        <v>-9.2899999999999991</v>
      </c>
      <c r="Q5381" s="2">
        <v>0.59</v>
      </c>
      <c r="R5381" t="s">
        <v>29</v>
      </c>
      <c r="S5381" t="s">
        <v>30</v>
      </c>
      <c r="T5381" t="s">
        <v>3324</v>
      </c>
      <c r="U5381" t="s">
        <v>214</v>
      </c>
      <c r="V5381" t="s">
        <v>33</v>
      </c>
      <c r="W5381">
        <v>1166</v>
      </c>
      <c r="X5381" s="1">
        <v>41842</v>
      </c>
      <c r="Y5381" t="s">
        <v>42</v>
      </c>
      <c r="Z5381" t="e" vm="24">
        <v>#VALUE!</v>
      </c>
      <c r="AA5381">
        <v>7940</v>
      </c>
      <c r="AB5381" t="e" cm="1" vm="2">
        <f t="array" ref="AB5381">_FV(Table1[[#This Row],[State]],"Country/region",TRUE)</f>
        <v>#VALUE!</v>
      </c>
    </row>
    <row r="5382" spans="1:28" x14ac:dyDescent="0.35">
      <c r="A5382" t="s">
        <v>2736</v>
      </c>
      <c r="B5382">
        <v>56</v>
      </c>
      <c r="C5382" t="s">
        <v>2737</v>
      </c>
      <c r="D5382" t="s">
        <v>27</v>
      </c>
      <c r="E5382">
        <f>YEAR(Table1[[#This Row],[Order Date]])</f>
        <v>2014</v>
      </c>
      <c r="F5382">
        <v>1</v>
      </c>
      <c r="G5382">
        <f>MONTH(Table1[[#This Row],[Order Date]])</f>
        <v>7</v>
      </c>
      <c r="H5382" s="1">
        <v>41836</v>
      </c>
      <c r="I5382">
        <v>50563</v>
      </c>
      <c r="J5382" t="s">
        <v>28</v>
      </c>
      <c r="K5382">
        <v>2</v>
      </c>
      <c r="L5382">
        <v>210.55</v>
      </c>
      <c r="M5382" s="2">
        <v>0.05</v>
      </c>
      <c r="N5382">
        <v>423.04</v>
      </c>
      <c r="O5382">
        <v>9.99</v>
      </c>
      <c r="P5382">
        <v>-270.7</v>
      </c>
      <c r="Q5382" s="2">
        <v>0.6</v>
      </c>
      <c r="R5382" t="s">
        <v>29</v>
      </c>
      <c r="S5382" t="s">
        <v>30</v>
      </c>
      <c r="T5382" t="s">
        <v>2866</v>
      </c>
      <c r="U5382" t="s">
        <v>32</v>
      </c>
      <c r="V5382" t="s">
        <v>52</v>
      </c>
      <c r="W5382">
        <v>7084</v>
      </c>
      <c r="X5382" s="1">
        <v>41837</v>
      </c>
      <c r="Y5382" t="s">
        <v>42</v>
      </c>
      <c r="Z5382" t="e" vm="8">
        <v>#VALUE!</v>
      </c>
      <c r="AA5382">
        <v>97303</v>
      </c>
      <c r="AB5382" t="e" cm="1" vm="2">
        <f t="array" ref="AB5382">_FV(Table1[[#This Row],[State]],"Country/region",TRUE)</f>
        <v>#VALUE!</v>
      </c>
    </row>
    <row r="5383" spans="1:28" x14ac:dyDescent="0.35">
      <c r="A5383" t="s">
        <v>85</v>
      </c>
      <c r="B5383">
        <v>56</v>
      </c>
      <c r="C5383" t="s">
        <v>2737</v>
      </c>
      <c r="D5383" t="s">
        <v>27</v>
      </c>
      <c r="E5383">
        <f>YEAR(Table1[[#This Row],[Order Date]])</f>
        <v>2014</v>
      </c>
      <c r="F5383">
        <v>1</v>
      </c>
      <c r="G5383">
        <f>MONTH(Table1[[#This Row],[Order Date]])</f>
        <v>7</v>
      </c>
      <c r="H5383" s="1">
        <v>41836</v>
      </c>
      <c r="I5383">
        <v>50563</v>
      </c>
      <c r="J5383" t="s">
        <v>28</v>
      </c>
      <c r="K5383">
        <v>20</v>
      </c>
      <c r="L5383">
        <v>125.99</v>
      </c>
      <c r="M5383" s="2">
        <v>0</v>
      </c>
      <c r="N5383">
        <v>2197.4115000000002</v>
      </c>
      <c r="O5383">
        <v>7.69</v>
      </c>
      <c r="P5383">
        <v>305.964</v>
      </c>
      <c r="Q5383" s="2">
        <v>0.57999999999999996</v>
      </c>
      <c r="R5383" t="s">
        <v>96</v>
      </c>
      <c r="S5383" t="s">
        <v>30</v>
      </c>
      <c r="T5383" t="s">
        <v>653</v>
      </c>
      <c r="U5383" t="s">
        <v>105</v>
      </c>
      <c r="V5383" t="s">
        <v>52</v>
      </c>
      <c r="W5383">
        <v>7085</v>
      </c>
      <c r="X5383" s="1">
        <v>41837</v>
      </c>
      <c r="Y5383" t="s">
        <v>42</v>
      </c>
      <c r="Z5383" t="e" vm="8">
        <v>#VALUE!</v>
      </c>
      <c r="AA5383">
        <v>97035</v>
      </c>
      <c r="AB5383" t="e" cm="1" vm="2">
        <f t="array" ref="AB5383">_FV(Table1[[#This Row],[State]],"Country/region",TRUE)</f>
        <v>#VALUE!</v>
      </c>
    </row>
    <row r="5384" spans="1:28" x14ac:dyDescent="0.35">
      <c r="A5384" t="s">
        <v>1041</v>
      </c>
      <c r="B5384">
        <v>56</v>
      </c>
      <c r="C5384" t="s">
        <v>1042</v>
      </c>
      <c r="D5384" t="s">
        <v>38</v>
      </c>
      <c r="E5384">
        <f>YEAR(Table1[[#This Row],[Order Date]])</f>
        <v>2014</v>
      </c>
      <c r="F5384">
        <v>1</v>
      </c>
      <c r="G5384">
        <f>MONTH(Table1[[#This Row],[Order Date]])</f>
        <v>7</v>
      </c>
      <c r="H5384" s="1">
        <v>41836</v>
      </c>
      <c r="I5384">
        <v>50790</v>
      </c>
      <c r="J5384" t="s">
        <v>58</v>
      </c>
      <c r="K5384">
        <v>47</v>
      </c>
      <c r="L5384">
        <v>4.97</v>
      </c>
      <c r="M5384" s="2">
        <v>0</v>
      </c>
      <c r="N5384">
        <v>255.65</v>
      </c>
      <c r="O5384">
        <v>5.71</v>
      </c>
      <c r="P5384">
        <v>-148.80000000000001</v>
      </c>
      <c r="Q5384" s="2">
        <v>0.54</v>
      </c>
      <c r="R5384" t="s">
        <v>48</v>
      </c>
      <c r="S5384" t="s">
        <v>80</v>
      </c>
      <c r="T5384" t="s">
        <v>2362</v>
      </c>
      <c r="U5384" t="s">
        <v>82</v>
      </c>
      <c r="V5384" t="s">
        <v>52</v>
      </c>
      <c r="W5384">
        <v>7119</v>
      </c>
      <c r="X5384" s="1">
        <v>41838</v>
      </c>
      <c r="Y5384" t="s">
        <v>34</v>
      </c>
      <c r="Z5384" t="e" vm="23">
        <v>#VALUE!</v>
      </c>
      <c r="AA5384">
        <v>98408</v>
      </c>
      <c r="AB5384" t="e" cm="1" vm="2">
        <f t="array" ref="AB5384">_FV(Table1[[#This Row],[State]],"Country/region",TRUE)</f>
        <v>#VALUE!</v>
      </c>
    </row>
    <row r="5385" spans="1:28" x14ac:dyDescent="0.35">
      <c r="A5385" t="s">
        <v>2205</v>
      </c>
      <c r="B5385">
        <v>56</v>
      </c>
      <c r="C5385" t="s">
        <v>823</v>
      </c>
      <c r="D5385" t="s">
        <v>27</v>
      </c>
      <c r="E5385">
        <f>YEAR(Table1[[#This Row],[Order Date]])</f>
        <v>2014</v>
      </c>
      <c r="F5385">
        <v>1</v>
      </c>
      <c r="G5385">
        <f>MONTH(Table1[[#This Row],[Order Date]])</f>
        <v>7</v>
      </c>
      <c r="H5385" s="1">
        <v>41836</v>
      </c>
      <c r="I5385">
        <v>4324</v>
      </c>
      <c r="J5385" t="s">
        <v>58</v>
      </c>
      <c r="K5385">
        <v>28</v>
      </c>
      <c r="L5385">
        <v>40.97</v>
      </c>
      <c r="M5385" s="2">
        <v>0.04</v>
      </c>
      <c r="N5385">
        <v>1165.33</v>
      </c>
      <c r="O5385">
        <v>8.99</v>
      </c>
      <c r="P5385">
        <v>154.85</v>
      </c>
      <c r="Q5385" s="2">
        <v>0.59</v>
      </c>
      <c r="R5385" t="s">
        <v>29</v>
      </c>
      <c r="S5385" t="s">
        <v>139</v>
      </c>
      <c r="T5385" t="s">
        <v>2258</v>
      </c>
      <c r="U5385" t="s">
        <v>88</v>
      </c>
      <c r="V5385" t="s">
        <v>52</v>
      </c>
      <c r="W5385">
        <v>624</v>
      </c>
      <c r="X5385" s="1">
        <v>41838</v>
      </c>
      <c r="Y5385" t="s">
        <v>34</v>
      </c>
      <c r="Z5385" t="e" vm="4">
        <v>#VALUE!</v>
      </c>
      <c r="AA5385">
        <v>93117</v>
      </c>
      <c r="AB5385" t="e" cm="1" vm="2">
        <f t="array" ref="AB5385">_FV(Table1[[#This Row],[State]],"Country/region",TRUE)</f>
        <v>#VALUE!</v>
      </c>
    </row>
    <row r="5386" spans="1:28" x14ac:dyDescent="0.35">
      <c r="A5386" t="s">
        <v>3403</v>
      </c>
      <c r="B5386">
        <v>56</v>
      </c>
      <c r="C5386" t="s">
        <v>2560</v>
      </c>
      <c r="D5386" t="s">
        <v>46</v>
      </c>
      <c r="E5386">
        <f>YEAR(Table1[[#This Row],[Order Date]])</f>
        <v>2014</v>
      </c>
      <c r="F5386">
        <v>1</v>
      </c>
      <c r="G5386">
        <f>MONTH(Table1[[#This Row],[Order Date]])</f>
        <v>7</v>
      </c>
      <c r="H5386" s="1">
        <v>41836</v>
      </c>
      <c r="I5386">
        <v>26243</v>
      </c>
      <c r="J5386" t="s">
        <v>47</v>
      </c>
      <c r="K5386">
        <v>42</v>
      </c>
      <c r="L5386">
        <v>1.82</v>
      </c>
      <c r="M5386" s="2">
        <v>0.08</v>
      </c>
      <c r="N5386">
        <v>71.319999999999993</v>
      </c>
      <c r="O5386">
        <v>1</v>
      </c>
      <c r="P5386">
        <v>-4.9000000000000004</v>
      </c>
      <c r="Q5386" s="2">
        <v>0.4</v>
      </c>
      <c r="R5386" t="s">
        <v>29</v>
      </c>
      <c r="S5386" t="s">
        <v>59</v>
      </c>
      <c r="T5386" t="s">
        <v>2920</v>
      </c>
      <c r="U5386" t="s">
        <v>88</v>
      </c>
      <c r="V5386" t="s">
        <v>33</v>
      </c>
      <c r="W5386">
        <v>3664</v>
      </c>
      <c r="X5386" s="1">
        <v>41840</v>
      </c>
      <c r="Y5386" t="s">
        <v>34</v>
      </c>
      <c r="Z5386" t="e" vm="17">
        <v>#VALUE!</v>
      </c>
      <c r="AA5386">
        <v>6611</v>
      </c>
      <c r="AB5386" t="e" cm="1" vm="2">
        <f t="array" ref="AB5386">_FV(Table1[[#This Row],[State]],"Country/region",TRUE)</f>
        <v>#VALUE!</v>
      </c>
    </row>
    <row r="5387" spans="1:28" x14ac:dyDescent="0.35">
      <c r="A5387" t="s">
        <v>1131</v>
      </c>
      <c r="B5387">
        <v>56</v>
      </c>
      <c r="C5387" t="s">
        <v>1132</v>
      </c>
      <c r="D5387" t="s">
        <v>57</v>
      </c>
      <c r="E5387">
        <f>YEAR(Table1[[#This Row],[Order Date]])</f>
        <v>2014</v>
      </c>
      <c r="F5387">
        <v>1</v>
      </c>
      <c r="G5387">
        <f>MONTH(Table1[[#This Row],[Order Date]])</f>
        <v>7</v>
      </c>
      <c r="H5387" s="1">
        <v>41837</v>
      </c>
      <c r="I5387">
        <v>47301</v>
      </c>
      <c r="J5387" t="s">
        <v>47</v>
      </c>
      <c r="K5387">
        <v>6</v>
      </c>
      <c r="L5387">
        <v>70.98</v>
      </c>
      <c r="M5387" s="2">
        <v>0.02</v>
      </c>
      <c r="N5387">
        <v>460.71</v>
      </c>
      <c r="O5387">
        <v>35</v>
      </c>
      <c r="P5387">
        <v>-231.95</v>
      </c>
      <c r="Q5387" s="2">
        <v>0.8</v>
      </c>
      <c r="R5387" t="s">
        <v>29</v>
      </c>
      <c r="S5387" t="s">
        <v>40</v>
      </c>
      <c r="T5387" t="s">
        <v>3404</v>
      </c>
      <c r="U5387" t="s">
        <v>32</v>
      </c>
      <c r="V5387" t="s">
        <v>68</v>
      </c>
      <c r="W5387">
        <v>6650</v>
      </c>
      <c r="X5387" s="1">
        <v>41842</v>
      </c>
      <c r="Y5387" t="s">
        <v>34</v>
      </c>
      <c r="Z5387" t="e" vm="11">
        <v>#VALUE!</v>
      </c>
      <c r="AA5387">
        <v>76086</v>
      </c>
      <c r="AB5387" t="e" cm="1" vm="2">
        <f t="array" ref="AB5387">_FV(Table1[[#This Row],[State]],"Country/region",TRUE)</f>
        <v>#VALUE!</v>
      </c>
    </row>
    <row r="5388" spans="1:28" x14ac:dyDescent="0.35">
      <c r="A5388" t="s">
        <v>3405</v>
      </c>
      <c r="B5388">
        <v>56</v>
      </c>
      <c r="C5388" t="s">
        <v>2390</v>
      </c>
      <c r="D5388" t="s">
        <v>27</v>
      </c>
      <c r="E5388">
        <f>YEAR(Table1[[#This Row],[Order Date]])</f>
        <v>2014</v>
      </c>
      <c r="F5388">
        <v>1</v>
      </c>
      <c r="G5388">
        <f>MONTH(Table1[[#This Row],[Order Date]])</f>
        <v>7</v>
      </c>
      <c r="H5388" s="1">
        <v>41838</v>
      </c>
      <c r="I5388">
        <v>20482</v>
      </c>
      <c r="J5388" t="s">
        <v>131</v>
      </c>
      <c r="K5388">
        <v>38</v>
      </c>
      <c r="L5388">
        <v>120.98</v>
      </c>
      <c r="M5388" s="2">
        <v>0.04</v>
      </c>
      <c r="N5388">
        <v>4650.07</v>
      </c>
      <c r="O5388">
        <v>60.19</v>
      </c>
      <c r="P5388">
        <v>-1143.1500000000001</v>
      </c>
      <c r="Q5388" s="2">
        <v>0.71</v>
      </c>
      <c r="R5388" t="s">
        <v>48</v>
      </c>
      <c r="S5388" t="s">
        <v>73</v>
      </c>
      <c r="T5388" t="s">
        <v>3406</v>
      </c>
      <c r="U5388" t="s">
        <v>154</v>
      </c>
      <c r="V5388" t="s">
        <v>33</v>
      </c>
      <c r="W5388">
        <v>2842</v>
      </c>
      <c r="X5388" s="1">
        <v>41838</v>
      </c>
      <c r="Y5388" t="s">
        <v>53</v>
      </c>
      <c r="Z5388" t="e" vm="1">
        <v>#VALUE!</v>
      </c>
      <c r="AA5388">
        <v>16148</v>
      </c>
      <c r="AB5388" t="e" cm="1" vm="2">
        <f t="array" ref="AB5388">_FV(Table1[[#This Row],[State]],"Country/region",TRUE)</f>
        <v>#VALUE!</v>
      </c>
    </row>
    <row r="5389" spans="1:28" x14ac:dyDescent="0.35">
      <c r="A5389" t="s">
        <v>1567</v>
      </c>
      <c r="B5389">
        <v>56</v>
      </c>
      <c r="C5389" t="s">
        <v>669</v>
      </c>
      <c r="D5389" t="s">
        <v>46</v>
      </c>
      <c r="E5389">
        <f>YEAR(Table1[[#This Row],[Order Date]])</f>
        <v>2014</v>
      </c>
      <c r="F5389">
        <v>1</v>
      </c>
      <c r="G5389">
        <f>MONTH(Table1[[#This Row],[Order Date]])</f>
        <v>7</v>
      </c>
      <c r="H5389" s="1">
        <v>41838</v>
      </c>
      <c r="I5389">
        <v>12897</v>
      </c>
      <c r="J5389" t="s">
        <v>39</v>
      </c>
      <c r="K5389">
        <v>31</v>
      </c>
      <c r="L5389">
        <v>6.48</v>
      </c>
      <c r="M5389" s="2">
        <v>0.05</v>
      </c>
      <c r="N5389">
        <v>211.55</v>
      </c>
      <c r="O5389">
        <v>7.91</v>
      </c>
      <c r="P5389">
        <v>-120.95</v>
      </c>
      <c r="Q5389" s="2">
        <v>0.37</v>
      </c>
      <c r="R5389" t="s">
        <v>29</v>
      </c>
      <c r="S5389" t="s">
        <v>30</v>
      </c>
      <c r="T5389" t="s">
        <v>1635</v>
      </c>
      <c r="U5389" t="s">
        <v>61</v>
      </c>
      <c r="V5389" t="s">
        <v>68</v>
      </c>
      <c r="W5389">
        <v>1800</v>
      </c>
      <c r="X5389" s="1">
        <v>41839</v>
      </c>
      <c r="Y5389" t="s">
        <v>42</v>
      </c>
      <c r="Z5389" t="e" vm="11">
        <v>#VALUE!</v>
      </c>
      <c r="AA5389">
        <v>79907</v>
      </c>
      <c r="AB5389" t="e" cm="1" vm="2">
        <f t="array" ref="AB5389">_FV(Table1[[#This Row],[State]],"Country/region",TRUE)</f>
        <v>#VALUE!</v>
      </c>
    </row>
    <row r="5390" spans="1:28" x14ac:dyDescent="0.35">
      <c r="A5390" t="s">
        <v>2437</v>
      </c>
      <c r="B5390">
        <v>56</v>
      </c>
      <c r="C5390" t="s">
        <v>1960</v>
      </c>
      <c r="D5390" t="s">
        <v>57</v>
      </c>
      <c r="E5390">
        <f>YEAR(Table1[[#This Row],[Order Date]])</f>
        <v>2014</v>
      </c>
      <c r="F5390">
        <v>1</v>
      </c>
      <c r="G5390">
        <f>MONTH(Table1[[#This Row],[Order Date]])</f>
        <v>7</v>
      </c>
      <c r="H5390" s="1">
        <v>41838</v>
      </c>
      <c r="I5390">
        <v>32452</v>
      </c>
      <c r="J5390" t="s">
        <v>131</v>
      </c>
      <c r="K5390">
        <v>3</v>
      </c>
      <c r="L5390">
        <v>2.88</v>
      </c>
      <c r="M5390" s="2">
        <v>0.09</v>
      </c>
      <c r="N5390">
        <v>8.6</v>
      </c>
      <c r="O5390">
        <v>0.5</v>
      </c>
      <c r="P5390">
        <v>-2.0299999999999998</v>
      </c>
      <c r="Q5390" s="2">
        <v>0.39</v>
      </c>
      <c r="R5390" t="s">
        <v>29</v>
      </c>
      <c r="S5390" t="s">
        <v>30</v>
      </c>
      <c r="T5390" t="s">
        <v>1366</v>
      </c>
      <c r="U5390" t="s">
        <v>210</v>
      </c>
      <c r="V5390" t="s">
        <v>68</v>
      </c>
      <c r="W5390">
        <v>4563</v>
      </c>
      <c r="X5390" s="1">
        <v>41839</v>
      </c>
      <c r="Y5390" t="s">
        <v>34</v>
      </c>
      <c r="Z5390" t="e" vm="28">
        <v>#VALUE!</v>
      </c>
      <c r="AA5390">
        <v>63141</v>
      </c>
      <c r="AB5390" t="e" cm="1" vm="2">
        <f t="array" ref="AB5390">_FV(Table1[[#This Row],[State]],"Country/region",TRUE)</f>
        <v>#VALUE!</v>
      </c>
    </row>
    <row r="5391" spans="1:28" x14ac:dyDescent="0.35">
      <c r="A5391" t="s">
        <v>1567</v>
      </c>
      <c r="B5391">
        <v>56</v>
      </c>
      <c r="C5391" t="s">
        <v>669</v>
      </c>
      <c r="D5391" t="s">
        <v>46</v>
      </c>
      <c r="E5391">
        <f>YEAR(Table1[[#This Row],[Order Date]])</f>
        <v>2014</v>
      </c>
      <c r="F5391">
        <v>1</v>
      </c>
      <c r="G5391">
        <f>MONTH(Table1[[#This Row],[Order Date]])</f>
        <v>7</v>
      </c>
      <c r="H5391" s="1">
        <v>41838</v>
      </c>
      <c r="I5391">
        <v>12897</v>
      </c>
      <c r="J5391" t="s">
        <v>39</v>
      </c>
      <c r="K5391">
        <v>39</v>
      </c>
      <c r="L5391">
        <v>3.69</v>
      </c>
      <c r="M5391" s="2">
        <v>0.03</v>
      </c>
      <c r="N5391">
        <v>141.49</v>
      </c>
      <c r="O5391">
        <v>0.5</v>
      </c>
      <c r="P5391">
        <v>59.92</v>
      </c>
      <c r="Q5391" s="2">
        <v>0.38</v>
      </c>
      <c r="R5391" t="s">
        <v>29</v>
      </c>
      <c r="S5391" t="s">
        <v>30</v>
      </c>
      <c r="T5391" t="s">
        <v>2296</v>
      </c>
      <c r="U5391" t="s">
        <v>210</v>
      </c>
      <c r="V5391" t="s">
        <v>68</v>
      </c>
      <c r="W5391">
        <v>1799</v>
      </c>
      <c r="X5391" s="1">
        <v>41839</v>
      </c>
      <c r="Y5391" t="s">
        <v>34</v>
      </c>
      <c r="Z5391" t="e" vm="11">
        <v>#VALUE!</v>
      </c>
      <c r="AA5391">
        <v>79907</v>
      </c>
      <c r="AB5391" t="e" cm="1" vm="2">
        <f t="array" ref="AB5391">_FV(Table1[[#This Row],[State]],"Country/region",TRUE)</f>
        <v>#VALUE!</v>
      </c>
    </row>
    <row r="5392" spans="1:28" x14ac:dyDescent="0.35">
      <c r="A5392" t="s">
        <v>1055</v>
      </c>
      <c r="B5392">
        <v>56</v>
      </c>
      <c r="C5392" t="s">
        <v>1056</v>
      </c>
      <c r="D5392" t="s">
        <v>46</v>
      </c>
      <c r="E5392">
        <f>YEAR(Table1[[#This Row],[Order Date]])</f>
        <v>2014</v>
      </c>
      <c r="F5392">
        <v>1</v>
      </c>
      <c r="G5392">
        <f>MONTH(Table1[[#This Row],[Order Date]])</f>
        <v>7</v>
      </c>
      <c r="H5392" s="1">
        <v>41838</v>
      </c>
      <c r="I5392">
        <v>22534</v>
      </c>
      <c r="J5392" t="s">
        <v>131</v>
      </c>
      <c r="K5392">
        <v>3</v>
      </c>
      <c r="L5392">
        <v>83.93</v>
      </c>
      <c r="M5392" s="2">
        <v>0</v>
      </c>
      <c r="N5392">
        <v>279.33</v>
      </c>
      <c r="O5392">
        <v>19.989999999999998</v>
      </c>
      <c r="P5392">
        <v>-44.18</v>
      </c>
      <c r="Q5392" s="2">
        <v>0.38</v>
      </c>
      <c r="R5392" t="s">
        <v>29</v>
      </c>
      <c r="S5392" t="s">
        <v>30</v>
      </c>
      <c r="T5392" t="s">
        <v>2722</v>
      </c>
      <c r="U5392" t="s">
        <v>267</v>
      </c>
      <c r="V5392" t="s">
        <v>68</v>
      </c>
      <c r="W5392">
        <v>3141</v>
      </c>
      <c r="X5392" s="1">
        <v>41840</v>
      </c>
      <c r="Y5392" t="s">
        <v>34</v>
      </c>
      <c r="Z5392" t="e" vm="40">
        <v>#VALUE!</v>
      </c>
      <c r="AA5392">
        <v>66801</v>
      </c>
      <c r="AB5392" t="e" cm="1" vm="2">
        <f t="array" ref="AB5392">_FV(Table1[[#This Row],[State]],"Country/region",TRUE)</f>
        <v>#VALUE!</v>
      </c>
    </row>
    <row r="5393" spans="1:28" x14ac:dyDescent="0.35">
      <c r="A5393" t="s">
        <v>3405</v>
      </c>
      <c r="B5393">
        <v>56</v>
      </c>
      <c r="C5393" t="s">
        <v>2390</v>
      </c>
      <c r="D5393" t="s">
        <v>27</v>
      </c>
      <c r="E5393">
        <f>YEAR(Table1[[#This Row],[Order Date]])</f>
        <v>2014</v>
      </c>
      <c r="F5393">
        <v>1</v>
      </c>
      <c r="G5393">
        <f>MONTH(Table1[[#This Row],[Order Date]])</f>
        <v>7</v>
      </c>
      <c r="H5393" s="1">
        <v>41838</v>
      </c>
      <c r="I5393">
        <v>20482</v>
      </c>
      <c r="J5393" t="s">
        <v>131</v>
      </c>
      <c r="K5393">
        <v>39</v>
      </c>
      <c r="L5393">
        <v>12.28</v>
      </c>
      <c r="M5393" s="2">
        <v>0.03</v>
      </c>
      <c r="N5393">
        <v>497.52</v>
      </c>
      <c r="O5393">
        <v>5.09</v>
      </c>
      <c r="P5393">
        <v>92.46</v>
      </c>
      <c r="Q5393" s="2">
        <v>0.38</v>
      </c>
      <c r="R5393" t="s">
        <v>29</v>
      </c>
      <c r="S5393" t="s">
        <v>30</v>
      </c>
      <c r="T5393" t="s">
        <v>2184</v>
      </c>
      <c r="U5393" t="s">
        <v>61</v>
      </c>
      <c r="V5393" t="s">
        <v>33</v>
      </c>
      <c r="W5393">
        <v>2843</v>
      </c>
      <c r="X5393" s="1">
        <v>41840</v>
      </c>
      <c r="Y5393" t="s">
        <v>34</v>
      </c>
      <c r="Z5393" t="e" vm="1">
        <v>#VALUE!</v>
      </c>
      <c r="AA5393">
        <v>16148</v>
      </c>
      <c r="AB5393" t="e" cm="1" vm="2">
        <f t="array" ref="AB5393">_FV(Table1[[#This Row],[State]],"Country/region",TRUE)</f>
        <v>#VALUE!</v>
      </c>
    </row>
    <row r="5394" spans="1:28" x14ac:dyDescent="0.35">
      <c r="A5394" t="s">
        <v>1429</v>
      </c>
      <c r="B5394">
        <v>56</v>
      </c>
      <c r="C5394" t="s">
        <v>1430</v>
      </c>
      <c r="D5394" t="s">
        <v>57</v>
      </c>
      <c r="E5394">
        <f>YEAR(Table1[[#This Row],[Order Date]])</f>
        <v>2014</v>
      </c>
      <c r="F5394">
        <v>1</v>
      </c>
      <c r="G5394">
        <f>MONTH(Table1[[#This Row],[Order Date]])</f>
        <v>7</v>
      </c>
      <c r="H5394" s="1">
        <v>41838</v>
      </c>
      <c r="I5394">
        <v>40422</v>
      </c>
      <c r="J5394" t="s">
        <v>58</v>
      </c>
      <c r="K5394">
        <v>39</v>
      </c>
      <c r="L5394">
        <v>65.989999999999995</v>
      </c>
      <c r="M5394" s="2">
        <v>0.06</v>
      </c>
      <c r="N5394">
        <v>2192.4389999999999</v>
      </c>
      <c r="O5394">
        <v>3.99</v>
      </c>
      <c r="P5394">
        <v>517.81500000000005</v>
      </c>
      <c r="Q5394" s="2">
        <v>0.59</v>
      </c>
      <c r="R5394" t="s">
        <v>96</v>
      </c>
      <c r="S5394" t="s">
        <v>30</v>
      </c>
      <c r="T5394" t="s">
        <v>644</v>
      </c>
      <c r="U5394" t="s">
        <v>105</v>
      </c>
      <c r="V5394" t="s">
        <v>33</v>
      </c>
      <c r="W5394">
        <v>5712</v>
      </c>
      <c r="X5394" s="1">
        <v>41840</v>
      </c>
      <c r="Y5394" t="s">
        <v>42</v>
      </c>
      <c r="Z5394" t="e" vm="22">
        <v>#VALUE!</v>
      </c>
      <c r="AA5394">
        <v>45014</v>
      </c>
      <c r="AB5394" t="e" cm="1" vm="2">
        <f t="array" ref="AB5394">_FV(Table1[[#This Row],[State]],"Country/region",TRUE)</f>
        <v>#VALUE!</v>
      </c>
    </row>
    <row r="5395" spans="1:28" x14ac:dyDescent="0.35">
      <c r="A5395" t="s">
        <v>3121</v>
      </c>
      <c r="B5395">
        <v>56</v>
      </c>
      <c r="C5395" t="s">
        <v>430</v>
      </c>
      <c r="D5395" t="s">
        <v>46</v>
      </c>
      <c r="E5395">
        <f>YEAR(Table1[[#This Row],[Order Date]])</f>
        <v>2014</v>
      </c>
      <c r="F5395">
        <v>1</v>
      </c>
      <c r="G5395">
        <f>MONTH(Table1[[#This Row],[Order Date]])</f>
        <v>7</v>
      </c>
      <c r="H5395" s="1">
        <v>41838</v>
      </c>
      <c r="I5395">
        <v>48837</v>
      </c>
      <c r="J5395" t="s">
        <v>39</v>
      </c>
      <c r="K5395">
        <v>39</v>
      </c>
      <c r="L5395">
        <v>155.99</v>
      </c>
      <c r="M5395" s="2">
        <v>0.09</v>
      </c>
      <c r="N5395">
        <v>4799.7884999999997</v>
      </c>
      <c r="O5395">
        <v>3.9</v>
      </c>
      <c r="P5395">
        <v>1231.893</v>
      </c>
      <c r="Q5395" s="2">
        <v>0.55000000000000004</v>
      </c>
      <c r="R5395" t="s">
        <v>96</v>
      </c>
      <c r="S5395" t="s">
        <v>30</v>
      </c>
      <c r="T5395" t="s">
        <v>1321</v>
      </c>
      <c r="U5395" t="s">
        <v>105</v>
      </c>
      <c r="V5395" t="s">
        <v>76</v>
      </c>
      <c r="W5395">
        <v>6857</v>
      </c>
      <c r="X5395" s="1">
        <v>41840</v>
      </c>
      <c r="Y5395" t="s">
        <v>34</v>
      </c>
      <c r="Z5395" t="e" vm="14">
        <v>#VALUE!</v>
      </c>
      <c r="AA5395">
        <v>34239</v>
      </c>
      <c r="AB5395" t="e" cm="1" vm="2">
        <f t="array" ref="AB5395">_FV(Table1[[#This Row],[State]],"Country/region",TRUE)</f>
        <v>#VALUE!</v>
      </c>
    </row>
    <row r="5396" spans="1:28" x14ac:dyDescent="0.35">
      <c r="A5396" t="s">
        <v>901</v>
      </c>
      <c r="B5396">
        <v>56</v>
      </c>
      <c r="C5396" t="s">
        <v>157</v>
      </c>
      <c r="D5396" t="s">
        <v>46</v>
      </c>
      <c r="E5396">
        <f>YEAR(Table1[[#This Row],[Order Date]])</f>
        <v>2014</v>
      </c>
      <c r="F5396">
        <v>1</v>
      </c>
      <c r="G5396">
        <f>MONTH(Table1[[#This Row],[Order Date]])</f>
        <v>7</v>
      </c>
      <c r="H5396" s="1">
        <v>41839</v>
      </c>
      <c r="I5396">
        <v>2757</v>
      </c>
      <c r="J5396" t="s">
        <v>58</v>
      </c>
      <c r="K5396">
        <v>39</v>
      </c>
      <c r="L5396">
        <v>95.95</v>
      </c>
      <c r="M5396" s="2">
        <v>7.0000000000000007E-2</v>
      </c>
      <c r="N5396">
        <v>3554.46</v>
      </c>
      <c r="O5396">
        <v>74.349999999999994</v>
      </c>
      <c r="P5396">
        <v>-1766.01</v>
      </c>
      <c r="Q5396" s="2">
        <v>0.56999999999999995</v>
      </c>
      <c r="R5396" t="s">
        <v>48</v>
      </c>
      <c r="S5396" t="s">
        <v>49</v>
      </c>
      <c r="T5396" t="s">
        <v>2415</v>
      </c>
      <c r="U5396" t="s">
        <v>51</v>
      </c>
      <c r="V5396" t="s">
        <v>68</v>
      </c>
      <c r="W5396">
        <v>406</v>
      </c>
      <c r="X5396" s="1">
        <v>41839</v>
      </c>
      <c r="Y5396" t="s">
        <v>53</v>
      </c>
      <c r="Z5396" t="e" vm="16">
        <v>#VALUE!</v>
      </c>
      <c r="AA5396">
        <v>61032</v>
      </c>
      <c r="AB5396" t="e" cm="1" vm="2">
        <f t="array" ref="AB5396">_FV(Table1[[#This Row],[State]],"Country/region",TRUE)</f>
        <v>#VALUE!</v>
      </c>
    </row>
    <row r="5397" spans="1:28" x14ac:dyDescent="0.35">
      <c r="A5397" t="s">
        <v>1102</v>
      </c>
      <c r="B5397">
        <v>56</v>
      </c>
      <c r="C5397" t="s">
        <v>2547</v>
      </c>
      <c r="D5397" t="s">
        <v>46</v>
      </c>
      <c r="E5397">
        <f>YEAR(Table1[[#This Row],[Order Date]])</f>
        <v>2014</v>
      </c>
      <c r="F5397">
        <v>1</v>
      </c>
      <c r="G5397">
        <f>MONTH(Table1[[#This Row],[Order Date]])</f>
        <v>7</v>
      </c>
      <c r="H5397" s="1">
        <v>41839</v>
      </c>
      <c r="I5397">
        <v>2757</v>
      </c>
      <c r="J5397" t="s">
        <v>28</v>
      </c>
      <c r="K5397">
        <v>42</v>
      </c>
      <c r="L5397">
        <v>12.98</v>
      </c>
      <c r="M5397" s="2">
        <v>0.05</v>
      </c>
      <c r="N5397">
        <v>569.32000000000005</v>
      </c>
      <c r="O5397">
        <v>3.14</v>
      </c>
      <c r="P5397">
        <v>84.38</v>
      </c>
      <c r="Q5397" s="2">
        <v>0.6</v>
      </c>
      <c r="R5397" t="s">
        <v>29</v>
      </c>
      <c r="S5397" t="s">
        <v>139</v>
      </c>
      <c r="T5397" t="s">
        <v>1930</v>
      </c>
      <c r="U5397" t="s">
        <v>481</v>
      </c>
      <c r="V5397" t="s">
        <v>76</v>
      </c>
      <c r="W5397">
        <v>407</v>
      </c>
      <c r="X5397" s="1">
        <v>41840</v>
      </c>
      <c r="Y5397" t="s">
        <v>42</v>
      </c>
      <c r="Z5397" t="e" vm="47">
        <v>#VALUE!</v>
      </c>
      <c r="AA5397">
        <v>28079</v>
      </c>
      <c r="AB5397" t="e" cm="1" vm="2">
        <f t="array" ref="AB5397">_FV(Table1[[#This Row],[State]],"Country/region",TRUE)</f>
        <v>#VALUE!</v>
      </c>
    </row>
    <row r="5398" spans="1:28" x14ac:dyDescent="0.35">
      <c r="A5398" t="s">
        <v>2763</v>
      </c>
      <c r="B5398">
        <v>56</v>
      </c>
      <c r="C5398" t="s">
        <v>2582</v>
      </c>
      <c r="D5398" t="s">
        <v>46</v>
      </c>
      <c r="E5398">
        <f>YEAR(Table1[[#This Row],[Order Date]])</f>
        <v>2014</v>
      </c>
      <c r="F5398">
        <v>1</v>
      </c>
      <c r="G5398">
        <f>MONTH(Table1[[#This Row],[Order Date]])</f>
        <v>7</v>
      </c>
      <c r="H5398" s="1">
        <v>41839</v>
      </c>
      <c r="I5398">
        <v>449</v>
      </c>
      <c r="J5398" t="s">
        <v>28</v>
      </c>
      <c r="K5398">
        <v>45</v>
      </c>
      <c r="L5398">
        <v>7.38</v>
      </c>
      <c r="M5398" s="2">
        <v>0.02</v>
      </c>
      <c r="N5398">
        <v>356.7</v>
      </c>
      <c r="O5398">
        <v>5.21</v>
      </c>
      <c r="P5398">
        <v>-48.97</v>
      </c>
      <c r="Q5398" s="2">
        <v>0.56000000000000005</v>
      </c>
      <c r="R5398" t="s">
        <v>48</v>
      </c>
      <c r="S5398" t="s">
        <v>30</v>
      </c>
      <c r="T5398" t="s">
        <v>1756</v>
      </c>
      <c r="U5398" t="s">
        <v>82</v>
      </c>
      <c r="V5398" t="s">
        <v>68</v>
      </c>
      <c r="W5398">
        <v>75</v>
      </c>
      <c r="X5398" s="1">
        <v>41841</v>
      </c>
      <c r="Y5398" t="s">
        <v>34</v>
      </c>
      <c r="Z5398" t="e" vm="11">
        <v>#VALUE!</v>
      </c>
      <c r="AA5398">
        <v>78666</v>
      </c>
      <c r="AB5398" t="e" cm="1" vm="2">
        <f t="array" ref="AB5398">_FV(Table1[[#This Row],[State]],"Country/region",TRUE)</f>
        <v>#VALUE!</v>
      </c>
    </row>
    <row r="5399" spans="1:28" x14ac:dyDescent="0.35">
      <c r="A5399" t="s">
        <v>1808</v>
      </c>
      <c r="B5399">
        <v>56</v>
      </c>
      <c r="C5399" t="s">
        <v>3125</v>
      </c>
      <c r="D5399" t="s">
        <v>27</v>
      </c>
      <c r="E5399">
        <f>YEAR(Table1[[#This Row],[Order Date]])</f>
        <v>2014</v>
      </c>
      <c r="F5399">
        <v>1</v>
      </c>
      <c r="G5399">
        <f>MONTH(Table1[[#This Row],[Order Date]])</f>
        <v>7</v>
      </c>
      <c r="H5399" s="1">
        <v>41839</v>
      </c>
      <c r="I5399">
        <v>6947</v>
      </c>
      <c r="J5399" t="s">
        <v>58</v>
      </c>
      <c r="K5399">
        <v>9</v>
      </c>
      <c r="L5399">
        <v>51.65</v>
      </c>
      <c r="M5399" s="2">
        <v>0</v>
      </c>
      <c r="N5399">
        <v>520.49</v>
      </c>
      <c r="O5399">
        <v>18.45</v>
      </c>
      <c r="P5399">
        <v>-51.01</v>
      </c>
      <c r="Q5399" s="2">
        <v>0.65</v>
      </c>
      <c r="R5399" t="s">
        <v>48</v>
      </c>
      <c r="S5399" t="s">
        <v>80</v>
      </c>
      <c r="T5399" t="s">
        <v>1111</v>
      </c>
      <c r="U5399" t="s">
        <v>82</v>
      </c>
      <c r="V5399" t="s">
        <v>76</v>
      </c>
      <c r="W5399">
        <v>958</v>
      </c>
      <c r="X5399" s="1">
        <v>41841</v>
      </c>
      <c r="Y5399" t="s">
        <v>34</v>
      </c>
      <c r="Z5399" t="e" vm="35">
        <v>#VALUE!</v>
      </c>
      <c r="AA5399">
        <v>72756</v>
      </c>
      <c r="AB5399" t="e" cm="1" vm="2">
        <f t="array" ref="AB5399">_FV(Table1[[#This Row],[State]],"Country/region",TRUE)</f>
        <v>#VALUE!</v>
      </c>
    </row>
    <row r="5400" spans="1:28" x14ac:dyDescent="0.35">
      <c r="A5400" t="s">
        <v>1192</v>
      </c>
      <c r="B5400">
        <v>56</v>
      </c>
      <c r="C5400" t="s">
        <v>742</v>
      </c>
      <c r="D5400" t="s">
        <v>27</v>
      </c>
      <c r="E5400">
        <f>YEAR(Table1[[#This Row],[Order Date]])</f>
        <v>2014</v>
      </c>
      <c r="F5400">
        <v>1</v>
      </c>
      <c r="G5400">
        <f>MONTH(Table1[[#This Row],[Order Date]])</f>
        <v>7</v>
      </c>
      <c r="H5400" s="1">
        <v>41840</v>
      </c>
      <c r="I5400">
        <v>59044</v>
      </c>
      <c r="J5400" t="s">
        <v>58</v>
      </c>
      <c r="K5400">
        <v>6</v>
      </c>
      <c r="L5400">
        <v>3.08</v>
      </c>
      <c r="M5400" s="2">
        <v>0.02</v>
      </c>
      <c r="N5400">
        <v>20.190000000000001</v>
      </c>
      <c r="O5400">
        <v>0.99</v>
      </c>
      <c r="P5400">
        <v>1.25</v>
      </c>
      <c r="Q5400" s="2">
        <v>0.37</v>
      </c>
      <c r="R5400" t="s">
        <v>29</v>
      </c>
      <c r="S5400" t="s">
        <v>30</v>
      </c>
      <c r="T5400" t="s">
        <v>1774</v>
      </c>
      <c r="U5400" t="s">
        <v>210</v>
      </c>
      <c r="V5400" t="s">
        <v>76</v>
      </c>
      <c r="W5400">
        <v>8255</v>
      </c>
      <c r="X5400" s="1">
        <v>41842</v>
      </c>
      <c r="Y5400" t="s">
        <v>34</v>
      </c>
      <c r="Z5400" t="e" vm="35">
        <v>#VALUE!</v>
      </c>
      <c r="AA5400">
        <v>72956</v>
      </c>
      <c r="AB5400" t="e" cm="1" vm="2">
        <f t="array" ref="AB5400">_FV(Table1[[#This Row],[State]],"Country/region",TRUE)</f>
        <v>#VALUE!</v>
      </c>
    </row>
    <row r="5401" spans="1:28" x14ac:dyDescent="0.35">
      <c r="A5401" t="s">
        <v>2467</v>
      </c>
      <c r="B5401">
        <v>56</v>
      </c>
      <c r="C5401" t="s">
        <v>2237</v>
      </c>
      <c r="D5401" t="s">
        <v>38</v>
      </c>
      <c r="E5401">
        <f>YEAR(Table1[[#This Row],[Order Date]])</f>
        <v>2014</v>
      </c>
      <c r="F5401">
        <v>1</v>
      </c>
      <c r="G5401">
        <f>MONTH(Table1[[#This Row],[Order Date]])</f>
        <v>7</v>
      </c>
      <c r="H5401" s="1">
        <v>41841</v>
      </c>
      <c r="I5401">
        <v>54083</v>
      </c>
      <c r="J5401" t="s">
        <v>28</v>
      </c>
      <c r="K5401">
        <v>10</v>
      </c>
      <c r="L5401">
        <v>279.81</v>
      </c>
      <c r="M5401" s="2">
        <v>0.08</v>
      </c>
      <c r="N5401">
        <v>2700.41</v>
      </c>
      <c r="O5401">
        <v>23.19</v>
      </c>
      <c r="P5401">
        <v>258.01</v>
      </c>
      <c r="Q5401" s="2">
        <v>0.59</v>
      </c>
      <c r="R5401" t="s">
        <v>29</v>
      </c>
      <c r="S5401" t="s">
        <v>49</v>
      </c>
      <c r="T5401" t="s">
        <v>439</v>
      </c>
      <c r="U5401" t="s">
        <v>214</v>
      </c>
      <c r="V5401" t="s">
        <v>68</v>
      </c>
      <c r="W5401">
        <v>7559</v>
      </c>
      <c r="X5401" s="1">
        <v>41843</v>
      </c>
      <c r="Y5401" t="s">
        <v>53</v>
      </c>
      <c r="Z5401" t="e" vm="16">
        <v>#VALUE!</v>
      </c>
      <c r="AA5401">
        <v>62901</v>
      </c>
      <c r="AB5401" t="e" cm="1" vm="2">
        <f t="array" ref="AB5401">_FV(Table1[[#This Row],[State]],"Country/region",TRUE)</f>
        <v>#VALUE!</v>
      </c>
    </row>
    <row r="5402" spans="1:28" x14ac:dyDescent="0.35">
      <c r="A5402" t="s">
        <v>1412</v>
      </c>
      <c r="B5402">
        <v>56</v>
      </c>
      <c r="C5402" t="s">
        <v>1017</v>
      </c>
      <c r="D5402" t="s">
        <v>46</v>
      </c>
      <c r="E5402">
        <f>YEAR(Table1[[#This Row],[Order Date]])</f>
        <v>2014</v>
      </c>
      <c r="F5402">
        <v>1</v>
      </c>
      <c r="G5402">
        <f>MONTH(Table1[[#This Row],[Order Date]])</f>
        <v>7</v>
      </c>
      <c r="H5402" s="1">
        <v>41841</v>
      </c>
      <c r="I5402">
        <v>41409</v>
      </c>
      <c r="J5402" t="s">
        <v>39</v>
      </c>
      <c r="K5402">
        <v>1</v>
      </c>
      <c r="L5402">
        <v>11.5</v>
      </c>
      <c r="M5402" s="2">
        <v>0</v>
      </c>
      <c r="N5402">
        <v>18.920000000000002</v>
      </c>
      <c r="O5402">
        <v>7.19</v>
      </c>
      <c r="P5402">
        <v>-18.250499999999999</v>
      </c>
      <c r="Q5402" s="2">
        <v>0.4</v>
      </c>
      <c r="R5402" t="s">
        <v>29</v>
      </c>
      <c r="S5402" t="s">
        <v>30</v>
      </c>
      <c r="T5402" t="s">
        <v>1164</v>
      </c>
      <c r="U5402" t="s">
        <v>67</v>
      </c>
      <c r="V5402" t="s">
        <v>68</v>
      </c>
      <c r="W5402">
        <v>5835</v>
      </c>
      <c r="X5402" s="1">
        <v>41843</v>
      </c>
      <c r="Y5402" t="s">
        <v>34</v>
      </c>
      <c r="Z5402" t="e" vm="16">
        <v>#VALUE!</v>
      </c>
      <c r="AA5402">
        <v>61701</v>
      </c>
      <c r="AB5402" t="e" cm="1" vm="2">
        <f t="array" ref="AB5402">_FV(Table1[[#This Row],[State]],"Country/region",TRUE)</f>
        <v>#VALUE!</v>
      </c>
    </row>
    <row r="5403" spans="1:28" x14ac:dyDescent="0.35">
      <c r="A5403" t="s">
        <v>845</v>
      </c>
      <c r="B5403">
        <v>56</v>
      </c>
      <c r="C5403" t="s">
        <v>529</v>
      </c>
      <c r="D5403" t="s">
        <v>46</v>
      </c>
      <c r="E5403">
        <f>YEAR(Table1[[#This Row],[Order Date]])</f>
        <v>2014</v>
      </c>
      <c r="F5403">
        <v>1</v>
      </c>
      <c r="G5403">
        <f>MONTH(Table1[[#This Row],[Order Date]])</f>
        <v>7</v>
      </c>
      <c r="H5403" s="1">
        <v>41841</v>
      </c>
      <c r="I5403">
        <v>7142</v>
      </c>
      <c r="J5403" t="s">
        <v>58</v>
      </c>
      <c r="K5403">
        <v>36</v>
      </c>
      <c r="L5403">
        <v>3.69</v>
      </c>
      <c r="M5403" s="2">
        <v>0.06</v>
      </c>
      <c r="N5403">
        <v>132.86000000000001</v>
      </c>
      <c r="O5403">
        <v>0.5</v>
      </c>
      <c r="P5403">
        <v>57</v>
      </c>
      <c r="Q5403" s="2">
        <v>0.38</v>
      </c>
      <c r="R5403" t="s">
        <v>29</v>
      </c>
      <c r="S5403" t="s">
        <v>30</v>
      </c>
      <c r="T5403" t="s">
        <v>877</v>
      </c>
      <c r="U5403" t="s">
        <v>210</v>
      </c>
      <c r="V5403" t="s">
        <v>52</v>
      </c>
      <c r="W5403">
        <v>991</v>
      </c>
      <c r="X5403" s="1">
        <v>41843</v>
      </c>
      <c r="Y5403" t="s">
        <v>34</v>
      </c>
      <c r="Z5403" t="e" vm="7">
        <v>#VALUE!</v>
      </c>
      <c r="AA5403">
        <v>84062</v>
      </c>
      <c r="AB5403" t="e" cm="1" vm="2">
        <f t="array" ref="AB5403">_FV(Table1[[#This Row],[State]],"Country/region",TRUE)</f>
        <v>#VALUE!</v>
      </c>
    </row>
    <row r="5404" spans="1:28" x14ac:dyDescent="0.35">
      <c r="A5404" t="s">
        <v>2111</v>
      </c>
      <c r="B5404">
        <v>56</v>
      </c>
      <c r="C5404" t="s">
        <v>2193</v>
      </c>
      <c r="D5404" t="s">
        <v>38</v>
      </c>
      <c r="E5404">
        <f>YEAR(Table1[[#This Row],[Order Date]])</f>
        <v>2014</v>
      </c>
      <c r="F5404">
        <v>1</v>
      </c>
      <c r="G5404">
        <f>MONTH(Table1[[#This Row],[Order Date]])</f>
        <v>7</v>
      </c>
      <c r="H5404" s="1">
        <v>41841</v>
      </c>
      <c r="I5404">
        <v>55845</v>
      </c>
      <c r="J5404" t="s">
        <v>47</v>
      </c>
      <c r="K5404">
        <v>29</v>
      </c>
      <c r="L5404">
        <v>150.97999999999999</v>
      </c>
      <c r="M5404" s="2">
        <v>0.1</v>
      </c>
      <c r="N5404">
        <v>4203.88</v>
      </c>
      <c r="O5404">
        <v>66.27</v>
      </c>
      <c r="P5404">
        <v>-865.88</v>
      </c>
      <c r="Q5404" s="2">
        <v>0.65</v>
      </c>
      <c r="R5404" t="s">
        <v>48</v>
      </c>
      <c r="S5404" t="s">
        <v>73</v>
      </c>
      <c r="T5404" t="s">
        <v>1859</v>
      </c>
      <c r="U5404" t="s">
        <v>154</v>
      </c>
      <c r="V5404" t="s">
        <v>52</v>
      </c>
      <c r="W5404">
        <v>7805</v>
      </c>
      <c r="X5404" s="1">
        <v>41845</v>
      </c>
      <c r="Y5404" t="s">
        <v>53</v>
      </c>
      <c r="Z5404" t="e" vm="39">
        <v>#VALUE!</v>
      </c>
      <c r="AA5404">
        <v>87105</v>
      </c>
      <c r="AB5404" t="e" cm="1" vm="2">
        <f t="array" ref="AB5404">_FV(Table1[[#This Row],[State]],"Country/region",TRUE)</f>
        <v>#VALUE!</v>
      </c>
    </row>
    <row r="5405" spans="1:28" x14ac:dyDescent="0.35">
      <c r="A5405" t="s">
        <v>2333</v>
      </c>
      <c r="B5405">
        <v>56</v>
      </c>
      <c r="C5405" t="s">
        <v>2334</v>
      </c>
      <c r="D5405" t="s">
        <v>46</v>
      </c>
      <c r="E5405">
        <f>YEAR(Table1[[#This Row],[Order Date]])</f>
        <v>2014</v>
      </c>
      <c r="F5405">
        <v>1</v>
      </c>
      <c r="G5405">
        <f>MONTH(Table1[[#This Row],[Order Date]])</f>
        <v>7</v>
      </c>
      <c r="H5405" s="1">
        <v>41841</v>
      </c>
      <c r="I5405">
        <v>6596</v>
      </c>
      <c r="J5405" t="s">
        <v>47</v>
      </c>
      <c r="K5405">
        <v>36</v>
      </c>
      <c r="L5405">
        <v>500.98</v>
      </c>
      <c r="M5405" s="2">
        <v>0.02</v>
      </c>
      <c r="N5405">
        <v>18028.07</v>
      </c>
      <c r="O5405">
        <v>28.14</v>
      </c>
      <c r="P5405">
        <v>8157.7</v>
      </c>
      <c r="Q5405" s="2">
        <v>0.38</v>
      </c>
      <c r="R5405" t="s">
        <v>96</v>
      </c>
      <c r="S5405" t="s">
        <v>49</v>
      </c>
      <c r="T5405" t="s">
        <v>624</v>
      </c>
      <c r="U5405" t="s">
        <v>98</v>
      </c>
      <c r="V5405" t="s">
        <v>68</v>
      </c>
      <c r="W5405">
        <v>919</v>
      </c>
      <c r="X5405" s="1">
        <v>41846</v>
      </c>
      <c r="Y5405" t="s">
        <v>53</v>
      </c>
      <c r="Z5405" t="e" vm="5">
        <v>#VALUE!</v>
      </c>
      <c r="AA5405">
        <v>55106</v>
      </c>
      <c r="AB5405" t="e" cm="1" vm="2">
        <f t="array" ref="AB5405">_FV(Table1[[#This Row],[State]],"Country/region",TRUE)</f>
        <v>#VALUE!</v>
      </c>
    </row>
    <row r="5406" spans="1:28" x14ac:dyDescent="0.35">
      <c r="A5406" t="s">
        <v>884</v>
      </c>
      <c r="B5406">
        <v>56</v>
      </c>
      <c r="C5406" t="s">
        <v>1716</v>
      </c>
      <c r="D5406" t="s">
        <v>27</v>
      </c>
      <c r="E5406">
        <f>YEAR(Table1[[#This Row],[Order Date]])</f>
        <v>2014</v>
      </c>
      <c r="F5406">
        <v>1</v>
      </c>
      <c r="G5406">
        <f>MONTH(Table1[[#This Row],[Order Date]])</f>
        <v>7</v>
      </c>
      <c r="H5406" s="1">
        <v>41841</v>
      </c>
      <c r="I5406">
        <v>54912</v>
      </c>
      <c r="J5406" t="s">
        <v>47</v>
      </c>
      <c r="K5406">
        <v>17</v>
      </c>
      <c r="L5406">
        <v>6.69</v>
      </c>
      <c r="M5406" s="2">
        <v>7.0000000000000007E-2</v>
      </c>
      <c r="N5406">
        <v>117.33</v>
      </c>
      <c r="O5406">
        <v>3.1</v>
      </c>
      <c r="P5406">
        <v>10.31</v>
      </c>
      <c r="Q5406" s="2">
        <v>0.36</v>
      </c>
      <c r="R5406" t="s">
        <v>29</v>
      </c>
      <c r="S5406" t="s">
        <v>59</v>
      </c>
      <c r="T5406" t="s">
        <v>2698</v>
      </c>
      <c r="U5406" t="s">
        <v>61</v>
      </c>
      <c r="V5406" t="s">
        <v>68</v>
      </c>
      <c r="W5406">
        <v>7657</v>
      </c>
      <c r="X5406" s="1">
        <v>41848</v>
      </c>
      <c r="Y5406" t="s">
        <v>34</v>
      </c>
      <c r="Z5406" t="e" vm="9">
        <v>#VALUE!</v>
      </c>
      <c r="AA5406">
        <v>68601</v>
      </c>
      <c r="AB5406" t="e" cm="1" vm="2">
        <f t="array" ref="AB5406">_FV(Table1[[#This Row],[State]],"Country/region",TRUE)</f>
        <v>#VALUE!</v>
      </c>
    </row>
    <row r="5407" spans="1:28" x14ac:dyDescent="0.35">
      <c r="A5407" t="s">
        <v>254</v>
      </c>
      <c r="B5407">
        <v>56</v>
      </c>
      <c r="C5407" t="s">
        <v>350</v>
      </c>
      <c r="D5407" t="s">
        <v>27</v>
      </c>
      <c r="E5407">
        <f>YEAR(Table1[[#This Row],[Order Date]])</f>
        <v>2014</v>
      </c>
      <c r="F5407">
        <v>1</v>
      </c>
      <c r="G5407">
        <f>MONTH(Table1[[#This Row],[Order Date]])</f>
        <v>7</v>
      </c>
      <c r="H5407" s="1">
        <v>41842</v>
      </c>
      <c r="I5407">
        <v>25536</v>
      </c>
      <c r="J5407" t="s">
        <v>47</v>
      </c>
      <c r="K5407">
        <v>19</v>
      </c>
      <c r="L5407">
        <v>9.93</v>
      </c>
      <c r="M5407" s="2">
        <v>0.03</v>
      </c>
      <c r="N5407">
        <v>193.25</v>
      </c>
      <c r="O5407">
        <v>1.0900000000000001</v>
      </c>
      <c r="P5407">
        <v>71.55</v>
      </c>
      <c r="Q5407" s="2">
        <v>0.43</v>
      </c>
      <c r="R5407" t="s">
        <v>29</v>
      </c>
      <c r="S5407" t="s">
        <v>59</v>
      </c>
      <c r="T5407" t="s">
        <v>1865</v>
      </c>
      <c r="U5407" t="s">
        <v>88</v>
      </c>
      <c r="V5407" t="s">
        <v>33</v>
      </c>
      <c r="W5407">
        <v>3581</v>
      </c>
      <c r="X5407" s="1">
        <v>41842</v>
      </c>
      <c r="Y5407" t="s">
        <v>34</v>
      </c>
      <c r="Z5407" t="e" vm="27">
        <v>#VALUE!</v>
      </c>
      <c r="AA5407">
        <v>5451</v>
      </c>
      <c r="AB5407" t="e" cm="1" vm="2">
        <f t="array" ref="AB5407">_FV(Table1[[#This Row],[State]],"Country/region",TRUE)</f>
        <v>#VALUE!</v>
      </c>
    </row>
    <row r="5408" spans="1:28" x14ac:dyDescent="0.35">
      <c r="A5408" t="s">
        <v>2570</v>
      </c>
      <c r="B5408">
        <v>56</v>
      </c>
      <c r="C5408" t="s">
        <v>927</v>
      </c>
      <c r="D5408" t="s">
        <v>46</v>
      </c>
      <c r="E5408">
        <f>YEAR(Table1[[#This Row],[Order Date]])</f>
        <v>2014</v>
      </c>
      <c r="F5408">
        <v>1</v>
      </c>
      <c r="G5408">
        <f>MONTH(Table1[[#This Row],[Order Date]])</f>
        <v>7</v>
      </c>
      <c r="H5408" s="1">
        <v>41842</v>
      </c>
      <c r="I5408">
        <v>28867</v>
      </c>
      <c r="J5408" t="s">
        <v>131</v>
      </c>
      <c r="K5408">
        <v>6</v>
      </c>
      <c r="L5408">
        <v>104.85</v>
      </c>
      <c r="M5408" s="2">
        <v>0.03</v>
      </c>
      <c r="N5408">
        <v>642.41999999999996</v>
      </c>
      <c r="O5408">
        <v>19.989999999999998</v>
      </c>
      <c r="P5408">
        <v>80.010000000000005</v>
      </c>
      <c r="Q5408" s="2">
        <v>0.37</v>
      </c>
      <c r="R5408" t="s">
        <v>29</v>
      </c>
      <c r="S5408" t="s">
        <v>30</v>
      </c>
      <c r="T5408" t="s">
        <v>2642</v>
      </c>
      <c r="U5408" t="s">
        <v>61</v>
      </c>
      <c r="V5408" t="s">
        <v>76</v>
      </c>
      <c r="W5408">
        <v>4046</v>
      </c>
      <c r="X5408" s="1">
        <v>41843</v>
      </c>
      <c r="Y5408" t="s">
        <v>34</v>
      </c>
      <c r="Z5408" t="e" vm="47">
        <v>#VALUE!</v>
      </c>
      <c r="AA5408">
        <v>27604</v>
      </c>
      <c r="AB5408" t="e" cm="1" vm="2">
        <f t="array" ref="AB5408">_FV(Table1[[#This Row],[State]],"Country/region",TRUE)</f>
        <v>#VALUE!</v>
      </c>
    </row>
    <row r="5409" spans="1:28" x14ac:dyDescent="0.35">
      <c r="A5409" t="s">
        <v>2570</v>
      </c>
      <c r="B5409">
        <v>56</v>
      </c>
      <c r="C5409" t="s">
        <v>927</v>
      </c>
      <c r="D5409" t="s">
        <v>46</v>
      </c>
      <c r="E5409">
        <f>YEAR(Table1[[#This Row],[Order Date]])</f>
        <v>2014</v>
      </c>
      <c r="F5409">
        <v>1</v>
      </c>
      <c r="G5409">
        <f>MONTH(Table1[[#This Row],[Order Date]])</f>
        <v>7</v>
      </c>
      <c r="H5409" s="1">
        <v>41842</v>
      </c>
      <c r="I5409">
        <v>28867</v>
      </c>
      <c r="J5409" t="s">
        <v>131</v>
      </c>
      <c r="K5409">
        <v>43</v>
      </c>
      <c r="L5409">
        <v>20.97</v>
      </c>
      <c r="M5409" s="2">
        <v>0.1</v>
      </c>
      <c r="N5409">
        <v>866.73</v>
      </c>
      <c r="O5409">
        <v>6.5</v>
      </c>
      <c r="P5409">
        <v>-199.98</v>
      </c>
      <c r="Q5409" s="2">
        <v>0.78</v>
      </c>
      <c r="R5409" t="s">
        <v>96</v>
      </c>
      <c r="S5409" t="s">
        <v>30</v>
      </c>
      <c r="T5409" t="s">
        <v>2662</v>
      </c>
      <c r="U5409" t="s">
        <v>102</v>
      </c>
      <c r="V5409" t="s">
        <v>76</v>
      </c>
      <c r="W5409">
        <v>4045</v>
      </c>
      <c r="X5409" s="1">
        <v>41843</v>
      </c>
      <c r="Y5409" t="s">
        <v>34</v>
      </c>
      <c r="Z5409" t="e" vm="47">
        <v>#VALUE!</v>
      </c>
      <c r="AA5409">
        <v>27604</v>
      </c>
      <c r="AB5409" t="e" cm="1" vm="2">
        <f t="array" ref="AB5409">_FV(Table1[[#This Row],[State]],"Country/region",TRUE)</f>
        <v>#VALUE!</v>
      </c>
    </row>
    <row r="5410" spans="1:28" x14ac:dyDescent="0.35">
      <c r="A5410" t="s">
        <v>730</v>
      </c>
      <c r="B5410">
        <v>56</v>
      </c>
      <c r="C5410" t="s">
        <v>691</v>
      </c>
      <c r="D5410" t="s">
        <v>57</v>
      </c>
      <c r="E5410">
        <f>YEAR(Table1[[#This Row],[Order Date]])</f>
        <v>2014</v>
      </c>
      <c r="F5410">
        <v>1</v>
      </c>
      <c r="G5410">
        <f>MONTH(Table1[[#This Row],[Order Date]])</f>
        <v>7</v>
      </c>
      <c r="H5410" s="1">
        <v>41842</v>
      </c>
      <c r="I5410">
        <v>48288</v>
      </c>
      <c r="J5410" t="s">
        <v>131</v>
      </c>
      <c r="K5410">
        <v>25</v>
      </c>
      <c r="L5410">
        <v>130.97999999999999</v>
      </c>
      <c r="M5410" s="2">
        <v>0.08</v>
      </c>
      <c r="N5410">
        <v>3308.28</v>
      </c>
      <c r="O5410">
        <v>54.74</v>
      </c>
      <c r="P5410">
        <v>-581.59</v>
      </c>
      <c r="Q5410" s="2">
        <v>0.69</v>
      </c>
      <c r="R5410" t="s">
        <v>48</v>
      </c>
      <c r="S5410" t="s">
        <v>73</v>
      </c>
      <c r="T5410" t="s">
        <v>848</v>
      </c>
      <c r="U5410" t="s">
        <v>154</v>
      </c>
      <c r="V5410" t="s">
        <v>52</v>
      </c>
      <c r="W5410">
        <v>6780</v>
      </c>
      <c r="X5410" s="1">
        <v>41844</v>
      </c>
      <c r="Y5410" t="s">
        <v>53</v>
      </c>
      <c r="Z5410" t="e" vm="4">
        <v>#VALUE!</v>
      </c>
      <c r="AA5410">
        <v>92627</v>
      </c>
      <c r="AB5410" t="e" cm="1" vm="2">
        <f t="array" ref="AB5410">_FV(Table1[[#This Row],[State]],"Country/region",TRUE)</f>
        <v>#VALUE!</v>
      </c>
    </row>
    <row r="5411" spans="1:28" x14ac:dyDescent="0.35">
      <c r="A5411" t="s">
        <v>2132</v>
      </c>
      <c r="B5411">
        <v>56</v>
      </c>
      <c r="C5411" t="s">
        <v>889</v>
      </c>
      <c r="D5411" t="s">
        <v>46</v>
      </c>
      <c r="E5411">
        <f>YEAR(Table1[[#This Row],[Order Date]])</f>
        <v>2014</v>
      </c>
      <c r="F5411">
        <v>1</v>
      </c>
      <c r="G5411">
        <f>MONTH(Table1[[#This Row],[Order Date]])</f>
        <v>7</v>
      </c>
      <c r="H5411" s="1">
        <v>41842</v>
      </c>
      <c r="I5411">
        <v>14976</v>
      </c>
      <c r="J5411" t="s">
        <v>28</v>
      </c>
      <c r="K5411">
        <v>46</v>
      </c>
      <c r="L5411">
        <v>4.9800000000000004</v>
      </c>
      <c r="M5411" s="2">
        <v>0.03</v>
      </c>
      <c r="N5411">
        <v>231.35</v>
      </c>
      <c r="O5411">
        <v>4.7</v>
      </c>
      <c r="P5411">
        <v>-81.86</v>
      </c>
      <c r="Q5411" s="2">
        <v>0.38</v>
      </c>
      <c r="R5411" t="s">
        <v>29</v>
      </c>
      <c r="S5411" t="s">
        <v>30</v>
      </c>
      <c r="T5411" t="s">
        <v>2099</v>
      </c>
      <c r="U5411" t="s">
        <v>61</v>
      </c>
      <c r="V5411" t="s">
        <v>76</v>
      </c>
      <c r="W5411">
        <v>2091</v>
      </c>
      <c r="X5411" s="1">
        <v>41844</v>
      </c>
      <c r="Y5411" t="s">
        <v>34</v>
      </c>
      <c r="Z5411" t="e" vm="6">
        <v>#VALUE!</v>
      </c>
      <c r="AA5411">
        <v>35216</v>
      </c>
      <c r="AB5411" t="e" cm="1" vm="2">
        <f t="array" ref="AB5411">_FV(Table1[[#This Row],[State]],"Country/region",TRUE)</f>
        <v>#VALUE!</v>
      </c>
    </row>
    <row r="5412" spans="1:28" x14ac:dyDescent="0.35">
      <c r="A5412" t="s">
        <v>2570</v>
      </c>
      <c r="B5412">
        <v>56</v>
      </c>
      <c r="C5412" t="s">
        <v>927</v>
      </c>
      <c r="D5412" t="s">
        <v>46</v>
      </c>
      <c r="E5412">
        <f>YEAR(Table1[[#This Row],[Order Date]])</f>
        <v>2014</v>
      </c>
      <c r="F5412">
        <v>1</v>
      </c>
      <c r="G5412">
        <f>MONTH(Table1[[#This Row],[Order Date]])</f>
        <v>7</v>
      </c>
      <c r="H5412" s="1">
        <v>41842</v>
      </c>
      <c r="I5412">
        <v>28867</v>
      </c>
      <c r="J5412" t="s">
        <v>131</v>
      </c>
      <c r="K5412">
        <v>26</v>
      </c>
      <c r="L5412">
        <v>95.99</v>
      </c>
      <c r="M5412" s="2">
        <v>0.02</v>
      </c>
      <c r="N5412">
        <v>2169.7525000000001</v>
      </c>
      <c r="O5412">
        <v>8.99</v>
      </c>
      <c r="P5412">
        <v>374.75099999999998</v>
      </c>
      <c r="Q5412" s="2">
        <v>0.56999999999999995</v>
      </c>
      <c r="R5412" t="s">
        <v>96</v>
      </c>
      <c r="S5412" t="s">
        <v>30</v>
      </c>
      <c r="T5412" t="s">
        <v>2152</v>
      </c>
      <c r="U5412" t="s">
        <v>105</v>
      </c>
      <c r="V5412" t="s">
        <v>76</v>
      </c>
      <c r="W5412">
        <v>4047</v>
      </c>
      <c r="X5412" s="1">
        <v>41844</v>
      </c>
      <c r="Y5412" t="s">
        <v>34</v>
      </c>
      <c r="Z5412" t="e" vm="47">
        <v>#VALUE!</v>
      </c>
      <c r="AA5412">
        <v>27604</v>
      </c>
      <c r="AB5412" t="e" cm="1" vm="2">
        <f t="array" ref="AB5412">_FV(Table1[[#This Row],[State]],"Country/region",TRUE)</f>
        <v>#VALUE!</v>
      </c>
    </row>
    <row r="5413" spans="1:28" x14ac:dyDescent="0.35">
      <c r="A5413" t="s">
        <v>449</v>
      </c>
      <c r="B5413">
        <v>56</v>
      </c>
      <c r="C5413" t="s">
        <v>1400</v>
      </c>
      <c r="D5413" t="s">
        <v>57</v>
      </c>
      <c r="E5413">
        <f>YEAR(Table1[[#This Row],[Order Date]])</f>
        <v>2014</v>
      </c>
      <c r="F5413">
        <v>1</v>
      </c>
      <c r="G5413">
        <f>MONTH(Table1[[#This Row],[Order Date]])</f>
        <v>7</v>
      </c>
      <c r="H5413" s="1">
        <v>41843</v>
      </c>
      <c r="I5413">
        <v>9792</v>
      </c>
      <c r="J5413" t="s">
        <v>47</v>
      </c>
      <c r="K5413">
        <v>14</v>
      </c>
      <c r="L5413">
        <v>5.4</v>
      </c>
      <c r="M5413" s="2">
        <v>0.02</v>
      </c>
      <c r="N5413">
        <v>84.09</v>
      </c>
      <c r="O5413">
        <v>7.78</v>
      </c>
      <c r="P5413">
        <v>-73.14</v>
      </c>
      <c r="Q5413" s="2">
        <v>0.37</v>
      </c>
      <c r="R5413" t="s">
        <v>29</v>
      </c>
      <c r="S5413" t="s">
        <v>30</v>
      </c>
      <c r="T5413" t="s">
        <v>1523</v>
      </c>
      <c r="U5413" t="s">
        <v>67</v>
      </c>
      <c r="V5413" t="s">
        <v>68</v>
      </c>
      <c r="W5413">
        <v>1339</v>
      </c>
      <c r="X5413" s="1">
        <v>41843</v>
      </c>
      <c r="Y5413" t="s">
        <v>34</v>
      </c>
      <c r="Z5413" t="e" vm="12">
        <v>#VALUE!</v>
      </c>
      <c r="AA5413">
        <v>51106</v>
      </c>
      <c r="AB5413" t="e" cm="1" vm="2">
        <f t="array" ref="AB5413">_FV(Table1[[#This Row],[State]],"Country/region",TRUE)</f>
        <v>#VALUE!</v>
      </c>
    </row>
    <row r="5414" spans="1:28" x14ac:dyDescent="0.35">
      <c r="A5414" t="s">
        <v>3407</v>
      </c>
      <c r="B5414">
        <v>56</v>
      </c>
      <c r="C5414" t="s">
        <v>1731</v>
      </c>
      <c r="D5414" t="s">
        <v>46</v>
      </c>
      <c r="E5414">
        <f>YEAR(Table1[[#This Row],[Order Date]])</f>
        <v>2014</v>
      </c>
      <c r="F5414">
        <v>1</v>
      </c>
      <c r="G5414">
        <f>MONTH(Table1[[#This Row],[Order Date]])</f>
        <v>7</v>
      </c>
      <c r="H5414" s="1">
        <v>41843</v>
      </c>
      <c r="I5414">
        <v>5575</v>
      </c>
      <c r="J5414" t="s">
        <v>47</v>
      </c>
      <c r="K5414">
        <v>41</v>
      </c>
      <c r="L5414">
        <v>5.98</v>
      </c>
      <c r="M5414" s="2">
        <v>0.06</v>
      </c>
      <c r="N5414">
        <v>254.69</v>
      </c>
      <c r="O5414">
        <v>10.39</v>
      </c>
      <c r="P5414">
        <v>-269.37</v>
      </c>
      <c r="Q5414" s="2">
        <v>0.4</v>
      </c>
      <c r="R5414" t="s">
        <v>29</v>
      </c>
      <c r="S5414" t="s">
        <v>30</v>
      </c>
      <c r="T5414" t="s">
        <v>3108</v>
      </c>
      <c r="U5414" t="s">
        <v>61</v>
      </c>
      <c r="V5414" t="s">
        <v>76</v>
      </c>
      <c r="W5414">
        <v>784</v>
      </c>
      <c r="X5414" s="1">
        <v>41843</v>
      </c>
      <c r="Y5414" t="s">
        <v>34</v>
      </c>
      <c r="Z5414" t="e" vm="44">
        <v>#VALUE!</v>
      </c>
      <c r="AA5414">
        <v>30135</v>
      </c>
      <c r="AB5414" t="e" cm="1" vm="2">
        <f t="array" ref="AB5414">_FV(Table1[[#This Row],[State]],"Country/region",TRUE)</f>
        <v>#VALUE!</v>
      </c>
    </row>
    <row r="5415" spans="1:28" x14ac:dyDescent="0.35">
      <c r="A5415" t="s">
        <v>1033</v>
      </c>
      <c r="B5415">
        <v>56</v>
      </c>
      <c r="C5415" t="s">
        <v>1151</v>
      </c>
      <c r="D5415" t="s">
        <v>27</v>
      </c>
      <c r="E5415">
        <f>YEAR(Table1[[#This Row],[Order Date]])</f>
        <v>2014</v>
      </c>
      <c r="F5415">
        <v>1</v>
      </c>
      <c r="G5415">
        <f>MONTH(Table1[[#This Row],[Order Date]])</f>
        <v>7</v>
      </c>
      <c r="H5415" s="1">
        <v>41843</v>
      </c>
      <c r="I5415">
        <v>29152</v>
      </c>
      <c r="J5415" t="s">
        <v>47</v>
      </c>
      <c r="K5415">
        <v>13</v>
      </c>
      <c r="L5415">
        <v>6.98</v>
      </c>
      <c r="M5415" s="2">
        <v>0.06</v>
      </c>
      <c r="N5415">
        <v>94.99</v>
      </c>
      <c r="O5415">
        <v>9.69</v>
      </c>
      <c r="P5415">
        <v>-106.29</v>
      </c>
      <c r="Q5415" s="2">
        <v>0.83</v>
      </c>
      <c r="R5415" t="s">
        <v>29</v>
      </c>
      <c r="S5415" t="s">
        <v>30</v>
      </c>
      <c r="T5415" t="s">
        <v>2199</v>
      </c>
      <c r="U5415" t="s">
        <v>32</v>
      </c>
      <c r="V5415" t="s">
        <v>76</v>
      </c>
      <c r="W5415">
        <v>4088</v>
      </c>
      <c r="X5415" s="1">
        <v>41843</v>
      </c>
      <c r="Y5415" t="s">
        <v>34</v>
      </c>
      <c r="Z5415" t="e" vm="44">
        <v>#VALUE!</v>
      </c>
      <c r="AA5415">
        <v>30297</v>
      </c>
      <c r="AB5415" t="e" cm="1" vm="2">
        <f t="array" ref="AB5415">_FV(Table1[[#This Row],[State]],"Country/region",TRUE)</f>
        <v>#VALUE!</v>
      </c>
    </row>
    <row r="5416" spans="1:28" x14ac:dyDescent="0.35">
      <c r="A5416" t="s">
        <v>2847</v>
      </c>
      <c r="B5416">
        <v>56</v>
      </c>
      <c r="C5416" t="s">
        <v>2848</v>
      </c>
      <c r="D5416" t="s">
        <v>38</v>
      </c>
      <c r="E5416">
        <f>YEAR(Table1[[#This Row],[Order Date]])</f>
        <v>2014</v>
      </c>
      <c r="F5416">
        <v>1</v>
      </c>
      <c r="G5416">
        <f>MONTH(Table1[[#This Row],[Order Date]])</f>
        <v>7</v>
      </c>
      <c r="H5416" s="1">
        <v>41843</v>
      </c>
      <c r="I5416">
        <v>31558</v>
      </c>
      <c r="J5416" t="s">
        <v>47</v>
      </c>
      <c r="K5416">
        <v>42</v>
      </c>
      <c r="L5416">
        <v>45.19</v>
      </c>
      <c r="M5416" s="2">
        <v>0.08</v>
      </c>
      <c r="N5416">
        <v>1763.6</v>
      </c>
      <c r="O5416">
        <v>1.99</v>
      </c>
      <c r="P5416">
        <v>455.37</v>
      </c>
      <c r="Q5416" s="2">
        <v>0.55000000000000004</v>
      </c>
      <c r="R5416" t="s">
        <v>96</v>
      </c>
      <c r="S5416" t="s">
        <v>139</v>
      </c>
      <c r="T5416" t="s">
        <v>576</v>
      </c>
      <c r="U5416" t="s">
        <v>102</v>
      </c>
      <c r="V5416" t="s">
        <v>68</v>
      </c>
      <c r="W5416">
        <v>4430</v>
      </c>
      <c r="X5416" s="1">
        <v>41843</v>
      </c>
      <c r="Y5416" t="s">
        <v>34</v>
      </c>
      <c r="Z5416" t="e" vm="16">
        <v>#VALUE!</v>
      </c>
      <c r="AA5416">
        <v>60067</v>
      </c>
      <c r="AB5416" t="e" cm="1" vm="2">
        <f t="array" ref="AB5416">_FV(Table1[[#This Row],[State]],"Country/region",TRUE)</f>
        <v>#VALUE!</v>
      </c>
    </row>
    <row r="5417" spans="1:28" x14ac:dyDescent="0.35">
      <c r="A5417" t="s">
        <v>2197</v>
      </c>
      <c r="B5417">
        <v>56</v>
      </c>
      <c r="C5417" t="s">
        <v>2449</v>
      </c>
      <c r="D5417" t="s">
        <v>38</v>
      </c>
      <c r="E5417">
        <f>YEAR(Table1[[#This Row],[Order Date]])</f>
        <v>2014</v>
      </c>
      <c r="F5417">
        <v>1</v>
      </c>
      <c r="G5417">
        <f>MONTH(Table1[[#This Row],[Order Date]])</f>
        <v>7</v>
      </c>
      <c r="H5417" s="1">
        <v>41843</v>
      </c>
      <c r="I5417">
        <v>16160</v>
      </c>
      <c r="J5417" t="s">
        <v>58</v>
      </c>
      <c r="K5417">
        <v>50</v>
      </c>
      <c r="L5417">
        <v>10.89</v>
      </c>
      <c r="M5417" s="2">
        <v>0.09</v>
      </c>
      <c r="N5417">
        <v>514.86</v>
      </c>
      <c r="O5417">
        <v>4.5</v>
      </c>
      <c r="P5417">
        <v>-53.18</v>
      </c>
      <c r="Q5417" s="2">
        <v>0.59</v>
      </c>
      <c r="R5417" t="s">
        <v>29</v>
      </c>
      <c r="S5417" t="s">
        <v>30</v>
      </c>
      <c r="T5417" t="s">
        <v>1766</v>
      </c>
      <c r="U5417" t="s">
        <v>214</v>
      </c>
      <c r="V5417" t="s">
        <v>68</v>
      </c>
      <c r="W5417">
        <v>2236</v>
      </c>
      <c r="X5417" s="1">
        <v>41844</v>
      </c>
      <c r="Y5417" t="s">
        <v>34</v>
      </c>
      <c r="Z5417" t="e" vm="11">
        <v>#VALUE!</v>
      </c>
      <c r="AA5417">
        <v>79701</v>
      </c>
      <c r="AB5417" t="e" cm="1" vm="2">
        <f t="array" ref="AB5417">_FV(Table1[[#This Row],[State]],"Country/region",TRUE)</f>
        <v>#VALUE!</v>
      </c>
    </row>
    <row r="5418" spans="1:28" x14ac:dyDescent="0.35">
      <c r="A5418" t="s">
        <v>2501</v>
      </c>
      <c r="B5418">
        <v>56</v>
      </c>
      <c r="C5418" t="s">
        <v>583</v>
      </c>
      <c r="D5418" t="s">
        <v>46</v>
      </c>
      <c r="E5418">
        <f>YEAR(Table1[[#This Row],[Order Date]])</f>
        <v>2014</v>
      </c>
      <c r="F5418">
        <v>1</v>
      </c>
      <c r="G5418">
        <f>MONTH(Table1[[#This Row],[Order Date]])</f>
        <v>7</v>
      </c>
      <c r="H5418" s="1">
        <v>41843</v>
      </c>
      <c r="I5418">
        <v>47492</v>
      </c>
      <c r="J5418" t="s">
        <v>28</v>
      </c>
      <c r="K5418">
        <v>22</v>
      </c>
      <c r="L5418">
        <v>30.42</v>
      </c>
      <c r="M5418" s="2">
        <v>7.0000000000000007E-2</v>
      </c>
      <c r="N5418">
        <v>649.71</v>
      </c>
      <c r="O5418">
        <v>8.65</v>
      </c>
      <c r="P5418">
        <v>-157.51</v>
      </c>
      <c r="Q5418" s="2">
        <v>0.74</v>
      </c>
      <c r="R5418" t="s">
        <v>96</v>
      </c>
      <c r="S5418" t="s">
        <v>30</v>
      </c>
      <c r="T5418" t="s">
        <v>268</v>
      </c>
      <c r="U5418" t="s">
        <v>102</v>
      </c>
      <c r="V5418" t="s">
        <v>33</v>
      </c>
      <c r="W5418">
        <v>6672</v>
      </c>
      <c r="X5418" s="1">
        <v>41845</v>
      </c>
      <c r="Y5418" t="s">
        <v>34</v>
      </c>
      <c r="Z5418" t="e" vm="22">
        <v>#VALUE!</v>
      </c>
      <c r="AA5418">
        <v>45406</v>
      </c>
      <c r="AB5418" t="e" cm="1" vm="2">
        <f t="array" ref="AB5418">_FV(Table1[[#This Row],[State]],"Country/region",TRUE)</f>
        <v>#VALUE!</v>
      </c>
    </row>
    <row r="5419" spans="1:28" x14ac:dyDescent="0.35">
      <c r="A5419" t="s">
        <v>1033</v>
      </c>
      <c r="B5419">
        <v>56</v>
      </c>
      <c r="C5419" t="s">
        <v>1151</v>
      </c>
      <c r="D5419" t="s">
        <v>27</v>
      </c>
      <c r="E5419">
        <f>YEAR(Table1[[#This Row],[Order Date]])</f>
        <v>2014</v>
      </c>
      <c r="F5419">
        <v>1</v>
      </c>
      <c r="G5419">
        <f>MONTH(Table1[[#This Row],[Order Date]])</f>
        <v>7</v>
      </c>
      <c r="H5419" s="1">
        <v>41843</v>
      </c>
      <c r="I5419">
        <v>29152</v>
      </c>
      <c r="J5419" t="s">
        <v>47</v>
      </c>
      <c r="K5419">
        <v>3</v>
      </c>
      <c r="L5419">
        <v>17.48</v>
      </c>
      <c r="M5419" s="2">
        <v>0</v>
      </c>
      <c r="N5419">
        <v>58.63</v>
      </c>
      <c r="O5419">
        <v>1.99</v>
      </c>
      <c r="P5419">
        <v>-40.86</v>
      </c>
      <c r="Q5419" s="2">
        <v>0.45</v>
      </c>
      <c r="R5419" t="s">
        <v>96</v>
      </c>
      <c r="S5419" t="s">
        <v>139</v>
      </c>
      <c r="T5419" t="s">
        <v>1856</v>
      </c>
      <c r="U5419" t="s">
        <v>102</v>
      </c>
      <c r="V5419" t="s">
        <v>76</v>
      </c>
      <c r="W5419">
        <v>4087</v>
      </c>
      <c r="X5419" s="1">
        <v>41847</v>
      </c>
      <c r="Y5419" t="s">
        <v>34</v>
      </c>
      <c r="Z5419" t="e" vm="44">
        <v>#VALUE!</v>
      </c>
      <c r="AA5419">
        <v>30297</v>
      </c>
      <c r="AB5419" t="e" cm="1" vm="2">
        <f t="array" ref="AB5419">_FV(Table1[[#This Row],[State]],"Country/region",TRUE)</f>
        <v>#VALUE!</v>
      </c>
    </row>
    <row r="5420" spans="1:28" x14ac:dyDescent="0.35">
      <c r="A5420" t="s">
        <v>2847</v>
      </c>
      <c r="B5420">
        <v>56</v>
      </c>
      <c r="C5420" t="s">
        <v>2848</v>
      </c>
      <c r="D5420" t="s">
        <v>38</v>
      </c>
      <c r="E5420">
        <f>YEAR(Table1[[#This Row],[Order Date]])</f>
        <v>2014</v>
      </c>
      <c r="F5420">
        <v>1</v>
      </c>
      <c r="G5420">
        <f>MONTH(Table1[[#This Row],[Order Date]])</f>
        <v>7</v>
      </c>
      <c r="H5420" s="1">
        <v>41843</v>
      </c>
      <c r="I5420">
        <v>31558</v>
      </c>
      <c r="J5420" t="s">
        <v>47</v>
      </c>
      <c r="K5420">
        <v>12</v>
      </c>
      <c r="L5420">
        <v>300.64999999999998</v>
      </c>
      <c r="M5420" s="2">
        <v>0.04</v>
      </c>
      <c r="N5420">
        <v>3671.3</v>
      </c>
      <c r="O5420">
        <v>24.49</v>
      </c>
      <c r="P5420">
        <v>900.06</v>
      </c>
      <c r="Q5420" s="2">
        <v>0.52</v>
      </c>
      <c r="R5420" t="s">
        <v>29</v>
      </c>
      <c r="S5420" t="s">
        <v>40</v>
      </c>
      <c r="T5420" t="s">
        <v>2407</v>
      </c>
      <c r="U5420" t="s">
        <v>214</v>
      </c>
      <c r="V5420" t="s">
        <v>68</v>
      </c>
      <c r="W5420">
        <v>4429</v>
      </c>
      <c r="X5420" s="1">
        <v>41848</v>
      </c>
      <c r="Y5420" t="s">
        <v>34</v>
      </c>
      <c r="Z5420" t="e" vm="16">
        <v>#VALUE!</v>
      </c>
      <c r="AA5420">
        <v>60067</v>
      </c>
      <c r="AB5420" t="e" cm="1" vm="2">
        <f t="array" ref="AB5420">_FV(Table1[[#This Row],[State]],"Country/region",TRUE)</f>
        <v>#VALUE!</v>
      </c>
    </row>
    <row r="5421" spans="1:28" x14ac:dyDescent="0.35">
      <c r="A5421" t="s">
        <v>834</v>
      </c>
      <c r="B5421">
        <v>56</v>
      </c>
      <c r="C5421" t="s">
        <v>885</v>
      </c>
      <c r="D5421" t="s">
        <v>57</v>
      </c>
      <c r="E5421">
        <f>YEAR(Table1[[#This Row],[Order Date]])</f>
        <v>2014</v>
      </c>
      <c r="F5421">
        <v>1</v>
      </c>
      <c r="G5421">
        <f>MONTH(Table1[[#This Row],[Order Date]])</f>
        <v>7</v>
      </c>
      <c r="H5421" s="1">
        <v>41844</v>
      </c>
      <c r="I5421">
        <v>56420</v>
      </c>
      <c r="J5421" t="s">
        <v>47</v>
      </c>
      <c r="K5421">
        <v>26</v>
      </c>
      <c r="L5421">
        <v>5.08</v>
      </c>
      <c r="M5421" s="2">
        <v>7.0000000000000007E-2</v>
      </c>
      <c r="N5421">
        <v>132.22999999999999</v>
      </c>
      <c r="O5421">
        <v>2.0299999999999998</v>
      </c>
      <c r="P5421">
        <v>22.25</v>
      </c>
      <c r="Q5421" s="2">
        <v>0.51</v>
      </c>
      <c r="R5421" t="s">
        <v>48</v>
      </c>
      <c r="S5421" t="s">
        <v>59</v>
      </c>
      <c r="T5421" t="s">
        <v>1891</v>
      </c>
      <c r="U5421" t="s">
        <v>82</v>
      </c>
      <c r="V5421" t="s">
        <v>52</v>
      </c>
      <c r="W5421">
        <v>7888</v>
      </c>
      <c r="X5421" s="1">
        <v>41846</v>
      </c>
      <c r="Y5421" t="s">
        <v>34</v>
      </c>
      <c r="Z5421" t="e" vm="20">
        <v>#VALUE!</v>
      </c>
      <c r="AA5421">
        <v>89015</v>
      </c>
      <c r="AB5421" t="e" cm="1" vm="2">
        <f t="array" ref="AB5421">_FV(Table1[[#This Row],[State]],"Country/region",TRUE)</f>
        <v>#VALUE!</v>
      </c>
    </row>
    <row r="5422" spans="1:28" x14ac:dyDescent="0.35">
      <c r="A5422" t="s">
        <v>834</v>
      </c>
      <c r="B5422">
        <v>56</v>
      </c>
      <c r="C5422" t="s">
        <v>885</v>
      </c>
      <c r="D5422" t="s">
        <v>57</v>
      </c>
      <c r="E5422">
        <f>YEAR(Table1[[#This Row],[Order Date]])</f>
        <v>2014</v>
      </c>
      <c r="F5422">
        <v>1</v>
      </c>
      <c r="G5422">
        <f>MONTH(Table1[[#This Row],[Order Date]])</f>
        <v>7</v>
      </c>
      <c r="H5422" s="1">
        <v>41844</v>
      </c>
      <c r="I5422">
        <v>56420</v>
      </c>
      <c r="J5422" t="s">
        <v>47</v>
      </c>
      <c r="K5422">
        <v>48</v>
      </c>
      <c r="L5422">
        <v>125.99</v>
      </c>
      <c r="M5422" s="2">
        <v>0.02</v>
      </c>
      <c r="N5422">
        <v>5138.335</v>
      </c>
      <c r="O5422">
        <v>8.08</v>
      </c>
      <c r="P5422">
        <v>1422.1980000000001</v>
      </c>
      <c r="Q5422" s="2">
        <v>0.56999999999999995</v>
      </c>
      <c r="R5422" t="s">
        <v>96</v>
      </c>
      <c r="S5422" t="s">
        <v>30</v>
      </c>
      <c r="T5422" t="s">
        <v>1797</v>
      </c>
      <c r="U5422" t="s">
        <v>105</v>
      </c>
      <c r="V5422" t="s">
        <v>52</v>
      </c>
      <c r="W5422">
        <v>7890</v>
      </c>
      <c r="X5422" s="1">
        <v>41846</v>
      </c>
      <c r="Y5422" t="s">
        <v>34</v>
      </c>
      <c r="Z5422" t="e" vm="20">
        <v>#VALUE!</v>
      </c>
      <c r="AA5422">
        <v>89015</v>
      </c>
      <c r="AB5422" t="e" cm="1" vm="2">
        <f t="array" ref="AB5422">_FV(Table1[[#This Row],[State]],"Country/region",TRUE)</f>
        <v>#VALUE!</v>
      </c>
    </row>
    <row r="5423" spans="1:28" x14ac:dyDescent="0.35">
      <c r="A5423" t="s">
        <v>1114</v>
      </c>
      <c r="B5423">
        <v>56</v>
      </c>
      <c r="C5423" t="s">
        <v>1115</v>
      </c>
      <c r="D5423" t="s">
        <v>46</v>
      </c>
      <c r="E5423">
        <f>YEAR(Table1[[#This Row],[Order Date]])</f>
        <v>2014</v>
      </c>
      <c r="F5423">
        <v>1</v>
      </c>
      <c r="G5423">
        <f>MONTH(Table1[[#This Row],[Order Date]])</f>
        <v>7</v>
      </c>
      <c r="H5423" s="1">
        <v>41844</v>
      </c>
      <c r="I5423">
        <v>26851</v>
      </c>
      <c r="J5423" t="s">
        <v>28</v>
      </c>
      <c r="K5423">
        <v>44</v>
      </c>
      <c r="L5423">
        <v>1.7</v>
      </c>
      <c r="M5423" s="2">
        <v>7.0000000000000007E-2</v>
      </c>
      <c r="N5423">
        <v>73.64</v>
      </c>
      <c r="O5423">
        <v>1.99</v>
      </c>
      <c r="P5423">
        <v>-58.87</v>
      </c>
      <c r="Q5423" s="2">
        <v>0.51</v>
      </c>
      <c r="R5423" t="s">
        <v>96</v>
      </c>
      <c r="S5423" t="s">
        <v>139</v>
      </c>
      <c r="T5423" t="s">
        <v>169</v>
      </c>
      <c r="U5423" t="s">
        <v>102</v>
      </c>
      <c r="V5423" t="s">
        <v>68</v>
      </c>
      <c r="W5423">
        <v>3757</v>
      </c>
      <c r="X5423" s="1">
        <v>41846</v>
      </c>
      <c r="Y5423" t="s">
        <v>34</v>
      </c>
      <c r="Z5423" t="e" vm="26">
        <v>#VALUE!</v>
      </c>
      <c r="AA5423">
        <v>48708</v>
      </c>
      <c r="AB5423" t="e" cm="1" vm="2">
        <f t="array" ref="AB5423">_FV(Table1[[#This Row],[State]],"Country/region",TRUE)</f>
        <v>#VALUE!</v>
      </c>
    </row>
    <row r="5424" spans="1:28" x14ac:dyDescent="0.35">
      <c r="A5424" t="s">
        <v>834</v>
      </c>
      <c r="B5424">
        <v>56</v>
      </c>
      <c r="C5424" t="s">
        <v>885</v>
      </c>
      <c r="D5424" t="s">
        <v>57</v>
      </c>
      <c r="E5424">
        <f>YEAR(Table1[[#This Row],[Order Date]])</f>
        <v>2014</v>
      </c>
      <c r="F5424">
        <v>1</v>
      </c>
      <c r="G5424">
        <f>MONTH(Table1[[#This Row],[Order Date]])</f>
        <v>7</v>
      </c>
      <c r="H5424" s="1">
        <v>41844</v>
      </c>
      <c r="I5424">
        <v>56420</v>
      </c>
      <c r="J5424" t="s">
        <v>47</v>
      </c>
      <c r="K5424">
        <v>16</v>
      </c>
      <c r="L5424">
        <v>38.06</v>
      </c>
      <c r="M5424" s="2">
        <v>0.09</v>
      </c>
      <c r="N5424">
        <v>597.44000000000005</v>
      </c>
      <c r="O5424">
        <v>4.5</v>
      </c>
      <c r="P5424">
        <v>108.3</v>
      </c>
      <c r="Q5424" s="2">
        <v>0.56000000000000005</v>
      </c>
      <c r="R5424" t="s">
        <v>29</v>
      </c>
      <c r="S5424" t="s">
        <v>30</v>
      </c>
      <c r="T5424" t="s">
        <v>2634</v>
      </c>
      <c r="U5424" t="s">
        <v>214</v>
      </c>
      <c r="V5424" t="s">
        <v>52</v>
      </c>
      <c r="W5424">
        <v>7887</v>
      </c>
      <c r="X5424" s="1">
        <v>41848</v>
      </c>
      <c r="Y5424" t="s">
        <v>34</v>
      </c>
      <c r="Z5424" t="e" vm="20">
        <v>#VALUE!</v>
      </c>
      <c r="AA5424">
        <v>89015</v>
      </c>
      <c r="AB5424" t="e" cm="1" vm="2">
        <f t="array" ref="AB5424">_FV(Table1[[#This Row],[State]],"Country/region",TRUE)</f>
        <v>#VALUE!</v>
      </c>
    </row>
    <row r="5425" spans="1:28" x14ac:dyDescent="0.35">
      <c r="A5425" t="s">
        <v>834</v>
      </c>
      <c r="B5425">
        <v>56</v>
      </c>
      <c r="C5425" t="s">
        <v>885</v>
      </c>
      <c r="D5425" t="s">
        <v>57</v>
      </c>
      <c r="E5425">
        <f>YEAR(Table1[[#This Row],[Order Date]])</f>
        <v>2014</v>
      </c>
      <c r="F5425">
        <v>1</v>
      </c>
      <c r="G5425">
        <f>MONTH(Table1[[#This Row],[Order Date]])</f>
        <v>7</v>
      </c>
      <c r="H5425" s="1">
        <v>41844</v>
      </c>
      <c r="I5425">
        <v>56420</v>
      </c>
      <c r="J5425" t="s">
        <v>47</v>
      </c>
      <c r="K5425">
        <v>22</v>
      </c>
      <c r="L5425">
        <v>125.99</v>
      </c>
      <c r="M5425" s="2">
        <v>0</v>
      </c>
      <c r="N5425">
        <v>2403.1370000000002</v>
      </c>
      <c r="O5425">
        <v>8.99</v>
      </c>
      <c r="P5425">
        <v>377.62200000000001</v>
      </c>
      <c r="Q5425" s="2">
        <v>0.56999999999999995</v>
      </c>
      <c r="R5425" t="s">
        <v>96</v>
      </c>
      <c r="S5425" t="s">
        <v>30</v>
      </c>
      <c r="T5425" t="s">
        <v>502</v>
      </c>
      <c r="U5425" t="s">
        <v>105</v>
      </c>
      <c r="V5425" t="s">
        <v>52</v>
      </c>
      <c r="W5425">
        <v>7889</v>
      </c>
      <c r="X5425" s="1">
        <v>41849</v>
      </c>
      <c r="Y5425" t="s">
        <v>34</v>
      </c>
      <c r="Z5425" t="e" vm="20">
        <v>#VALUE!</v>
      </c>
      <c r="AA5425">
        <v>89015</v>
      </c>
      <c r="AB5425" t="e" cm="1" vm="2">
        <f t="array" ref="AB5425">_FV(Table1[[#This Row],[State]],"Country/region",TRUE)</f>
        <v>#VALUE!</v>
      </c>
    </row>
    <row r="5426" spans="1:28" x14ac:dyDescent="0.35">
      <c r="A5426" t="s">
        <v>884</v>
      </c>
      <c r="B5426">
        <v>56</v>
      </c>
      <c r="C5426" t="s">
        <v>1316</v>
      </c>
      <c r="D5426" t="s">
        <v>57</v>
      </c>
      <c r="E5426">
        <f>YEAR(Table1[[#This Row],[Order Date]])</f>
        <v>2014</v>
      </c>
      <c r="F5426">
        <v>1</v>
      </c>
      <c r="G5426">
        <f>MONTH(Table1[[#This Row],[Order Date]])</f>
        <v>7</v>
      </c>
      <c r="H5426" s="1">
        <v>41845</v>
      </c>
      <c r="I5426">
        <v>46311</v>
      </c>
      <c r="J5426" t="s">
        <v>28</v>
      </c>
      <c r="K5426">
        <v>42</v>
      </c>
      <c r="L5426">
        <v>28.48</v>
      </c>
      <c r="M5426" s="2">
        <v>0</v>
      </c>
      <c r="N5426">
        <v>1244.01</v>
      </c>
      <c r="O5426">
        <v>1.99</v>
      </c>
      <c r="P5426">
        <v>539.57000000000005</v>
      </c>
      <c r="Q5426" s="2">
        <v>0.4</v>
      </c>
      <c r="R5426" t="s">
        <v>96</v>
      </c>
      <c r="S5426" t="s">
        <v>139</v>
      </c>
      <c r="T5426" t="s">
        <v>140</v>
      </c>
      <c r="U5426" t="s">
        <v>102</v>
      </c>
      <c r="V5426" t="s">
        <v>76</v>
      </c>
      <c r="W5426">
        <v>6507</v>
      </c>
      <c r="X5426" s="1">
        <v>41845</v>
      </c>
      <c r="Y5426" t="s">
        <v>34</v>
      </c>
      <c r="Z5426" t="e" vm="44">
        <v>#VALUE!</v>
      </c>
      <c r="AA5426">
        <v>31907</v>
      </c>
      <c r="AB5426" t="e" cm="1" vm="2">
        <f t="array" ref="AB5426">_FV(Table1[[#This Row],[State]],"Country/region",TRUE)</f>
        <v>#VALUE!</v>
      </c>
    </row>
    <row r="5427" spans="1:28" x14ac:dyDescent="0.35">
      <c r="A5427" t="s">
        <v>884</v>
      </c>
      <c r="B5427">
        <v>56</v>
      </c>
      <c r="C5427" t="s">
        <v>1316</v>
      </c>
      <c r="D5427" t="s">
        <v>57</v>
      </c>
      <c r="E5427">
        <f>YEAR(Table1[[#This Row],[Order Date]])</f>
        <v>2014</v>
      </c>
      <c r="F5427">
        <v>1</v>
      </c>
      <c r="G5427">
        <f>MONTH(Table1[[#This Row],[Order Date]])</f>
        <v>7</v>
      </c>
      <c r="H5427" s="1">
        <v>41845</v>
      </c>
      <c r="I5427">
        <v>46311</v>
      </c>
      <c r="J5427" t="s">
        <v>28</v>
      </c>
      <c r="K5427">
        <v>42</v>
      </c>
      <c r="L5427">
        <v>22.23</v>
      </c>
      <c r="M5427" s="2">
        <v>0.03</v>
      </c>
      <c r="N5427">
        <v>981.73</v>
      </c>
      <c r="O5427">
        <v>3.63</v>
      </c>
      <c r="P5427">
        <v>388.23</v>
      </c>
      <c r="Q5427" s="2">
        <v>0.52</v>
      </c>
      <c r="R5427" t="s">
        <v>48</v>
      </c>
      <c r="S5427" t="s">
        <v>139</v>
      </c>
      <c r="T5427" t="s">
        <v>2170</v>
      </c>
      <c r="U5427" t="s">
        <v>82</v>
      </c>
      <c r="V5427" t="s">
        <v>76</v>
      </c>
      <c r="W5427">
        <v>6508</v>
      </c>
      <c r="X5427" s="1">
        <v>41846</v>
      </c>
      <c r="Y5427" t="s">
        <v>34</v>
      </c>
      <c r="Z5427" t="e" vm="44">
        <v>#VALUE!</v>
      </c>
      <c r="AA5427">
        <v>31907</v>
      </c>
      <c r="AB5427" t="e" cm="1" vm="2">
        <f t="array" ref="AB5427">_FV(Table1[[#This Row],[State]],"Country/region",TRUE)</f>
        <v>#VALUE!</v>
      </c>
    </row>
    <row r="5428" spans="1:28" x14ac:dyDescent="0.35">
      <c r="A5428" t="s">
        <v>3408</v>
      </c>
      <c r="B5428">
        <v>56</v>
      </c>
      <c r="C5428" t="s">
        <v>3337</v>
      </c>
      <c r="D5428" t="s">
        <v>27</v>
      </c>
      <c r="E5428">
        <f>YEAR(Table1[[#This Row],[Order Date]])</f>
        <v>2014</v>
      </c>
      <c r="F5428">
        <v>1</v>
      </c>
      <c r="G5428">
        <f>MONTH(Table1[[#This Row],[Order Date]])</f>
        <v>7</v>
      </c>
      <c r="H5428" s="1">
        <v>41845</v>
      </c>
      <c r="I5428">
        <v>30593</v>
      </c>
      <c r="J5428" t="s">
        <v>58</v>
      </c>
      <c r="K5428">
        <v>20</v>
      </c>
      <c r="L5428">
        <v>4.18</v>
      </c>
      <c r="M5428" s="2">
        <v>0.04</v>
      </c>
      <c r="N5428">
        <v>97.65</v>
      </c>
      <c r="O5428">
        <v>6.92</v>
      </c>
      <c r="P5428">
        <v>-90.07</v>
      </c>
      <c r="Q5428" s="2">
        <v>0.49</v>
      </c>
      <c r="R5428" t="s">
        <v>48</v>
      </c>
      <c r="S5428" t="s">
        <v>30</v>
      </c>
      <c r="T5428" t="s">
        <v>3006</v>
      </c>
      <c r="U5428" t="s">
        <v>82</v>
      </c>
      <c r="V5428" t="s">
        <v>33</v>
      </c>
      <c r="W5428">
        <v>4295</v>
      </c>
      <c r="X5428" s="1">
        <v>41847</v>
      </c>
      <c r="Y5428" t="s">
        <v>42</v>
      </c>
      <c r="Z5428" t="e" vm="43">
        <v>#VALUE!</v>
      </c>
      <c r="AA5428">
        <v>25801</v>
      </c>
      <c r="AB5428" t="e" cm="1" vm="2">
        <f t="array" ref="AB5428">_FV(Table1[[#This Row],[State]],"Country/region",TRUE)</f>
        <v>#VALUE!</v>
      </c>
    </row>
    <row r="5429" spans="1:28" x14ac:dyDescent="0.35">
      <c r="A5429" t="s">
        <v>884</v>
      </c>
      <c r="B5429">
        <v>56</v>
      </c>
      <c r="C5429" t="s">
        <v>1316</v>
      </c>
      <c r="D5429" t="s">
        <v>57</v>
      </c>
      <c r="E5429">
        <f>YEAR(Table1[[#This Row],[Order Date]])</f>
        <v>2014</v>
      </c>
      <c r="F5429">
        <v>1</v>
      </c>
      <c r="G5429">
        <f>MONTH(Table1[[#This Row],[Order Date]])</f>
        <v>7</v>
      </c>
      <c r="H5429" s="1">
        <v>41845</v>
      </c>
      <c r="I5429">
        <v>46311</v>
      </c>
      <c r="J5429" t="s">
        <v>28</v>
      </c>
      <c r="K5429">
        <v>44</v>
      </c>
      <c r="L5429">
        <v>6.48</v>
      </c>
      <c r="M5429" s="2">
        <v>0</v>
      </c>
      <c r="N5429">
        <v>302.07</v>
      </c>
      <c r="O5429">
        <v>8.4</v>
      </c>
      <c r="P5429">
        <v>-185.98</v>
      </c>
      <c r="Q5429" s="2">
        <v>0.37</v>
      </c>
      <c r="R5429" t="s">
        <v>29</v>
      </c>
      <c r="S5429" t="s">
        <v>30</v>
      </c>
      <c r="T5429" t="s">
        <v>1451</v>
      </c>
      <c r="U5429" t="s">
        <v>61</v>
      </c>
      <c r="V5429" t="s">
        <v>76</v>
      </c>
      <c r="W5429">
        <v>6509</v>
      </c>
      <c r="X5429" s="1">
        <v>41847</v>
      </c>
      <c r="Y5429" t="s">
        <v>34</v>
      </c>
      <c r="Z5429" t="e" vm="44">
        <v>#VALUE!</v>
      </c>
      <c r="AA5429">
        <v>31907</v>
      </c>
      <c r="AB5429" t="e" cm="1" vm="2">
        <f t="array" ref="AB5429">_FV(Table1[[#This Row],[State]],"Country/region",TRUE)</f>
        <v>#VALUE!</v>
      </c>
    </row>
    <row r="5430" spans="1:28" x14ac:dyDescent="0.35">
      <c r="A5430" t="s">
        <v>1205</v>
      </c>
      <c r="B5430">
        <v>56</v>
      </c>
      <c r="C5430" t="s">
        <v>2775</v>
      </c>
      <c r="D5430" t="s">
        <v>46</v>
      </c>
      <c r="E5430">
        <f>YEAR(Table1[[#This Row],[Order Date]])</f>
        <v>2014</v>
      </c>
      <c r="F5430">
        <v>1</v>
      </c>
      <c r="G5430">
        <f>MONTH(Table1[[#This Row],[Order Date]])</f>
        <v>7</v>
      </c>
      <c r="H5430" s="1">
        <v>41845</v>
      </c>
      <c r="I5430">
        <v>2306</v>
      </c>
      <c r="J5430" t="s">
        <v>28</v>
      </c>
      <c r="K5430">
        <v>15</v>
      </c>
      <c r="L5430">
        <v>7.45</v>
      </c>
      <c r="M5430" s="2">
        <v>0.05</v>
      </c>
      <c r="N5430">
        <v>113.5</v>
      </c>
      <c r="O5430">
        <v>6.28</v>
      </c>
      <c r="P5430">
        <v>-46.344999999999999</v>
      </c>
      <c r="Q5430" s="2">
        <v>0.4</v>
      </c>
      <c r="R5430" t="s">
        <v>29</v>
      </c>
      <c r="S5430" t="s">
        <v>30</v>
      </c>
      <c r="T5430" t="s">
        <v>2001</v>
      </c>
      <c r="U5430" t="s">
        <v>67</v>
      </c>
      <c r="V5430" t="s">
        <v>68</v>
      </c>
      <c r="W5430">
        <v>338</v>
      </c>
      <c r="X5430" s="1">
        <v>41847</v>
      </c>
      <c r="Y5430" t="s">
        <v>34</v>
      </c>
      <c r="Z5430" t="e" vm="28">
        <v>#VALUE!</v>
      </c>
      <c r="AA5430">
        <v>65203</v>
      </c>
      <c r="AB5430" t="e" cm="1" vm="2">
        <f t="array" ref="AB5430">_FV(Table1[[#This Row],[State]],"Country/region",TRUE)</f>
        <v>#VALUE!</v>
      </c>
    </row>
    <row r="5431" spans="1:28" x14ac:dyDescent="0.35">
      <c r="A5431" t="s">
        <v>2212</v>
      </c>
      <c r="B5431">
        <v>56</v>
      </c>
      <c r="C5431" t="s">
        <v>1680</v>
      </c>
      <c r="D5431" t="s">
        <v>46</v>
      </c>
      <c r="E5431">
        <f>YEAR(Table1[[#This Row],[Order Date]])</f>
        <v>2014</v>
      </c>
      <c r="F5431">
        <v>1</v>
      </c>
      <c r="G5431">
        <f>MONTH(Table1[[#This Row],[Order Date]])</f>
        <v>7</v>
      </c>
      <c r="H5431" s="1">
        <v>41845</v>
      </c>
      <c r="I5431">
        <v>39111</v>
      </c>
      <c r="J5431" t="s">
        <v>131</v>
      </c>
      <c r="K5431">
        <v>20</v>
      </c>
      <c r="L5431">
        <v>300.97000000000003</v>
      </c>
      <c r="M5431" s="2">
        <v>0.05</v>
      </c>
      <c r="N5431">
        <v>6004.35</v>
      </c>
      <c r="O5431">
        <v>7.18</v>
      </c>
      <c r="P5431">
        <v>1767.56</v>
      </c>
      <c r="Q5431" s="2">
        <v>0.48</v>
      </c>
      <c r="R5431" t="s">
        <v>96</v>
      </c>
      <c r="S5431" t="s">
        <v>30</v>
      </c>
      <c r="T5431" t="s">
        <v>1322</v>
      </c>
      <c r="U5431" t="s">
        <v>102</v>
      </c>
      <c r="V5431" t="s">
        <v>52</v>
      </c>
      <c r="W5431">
        <v>5518</v>
      </c>
      <c r="X5431" s="1">
        <v>41847</v>
      </c>
      <c r="Y5431" t="s">
        <v>34</v>
      </c>
      <c r="Z5431" t="e" vm="42">
        <v>#VALUE!</v>
      </c>
      <c r="AA5431">
        <v>86301</v>
      </c>
      <c r="AB5431" t="e" cm="1" vm="2">
        <f t="array" ref="AB5431">_FV(Table1[[#This Row],[State]],"Country/region",TRUE)</f>
        <v>#VALUE!</v>
      </c>
    </row>
    <row r="5432" spans="1:28" x14ac:dyDescent="0.35">
      <c r="A5432" t="s">
        <v>1679</v>
      </c>
      <c r="B5432">
        <v>56</v>
      </c>
      <c r="C5432" t="s">
        <v>1680</v>
      </c>
      <c r="D5432" t="s">
        <v>46</v>
      </c>
      <c r="E5432">
        <f>YEAR(Table1[[#This Row],[Order Date]])</f>
        <v>2014</v>
      </c>
      <c r="F5432">
        <v>1</v>
      </c>
      <c r="G5432">
        <f>MONTH(Table1[[#This Row],[Order Date]])</f>
        <v>7</v>
      </c>
      <c r="H5432" s="1">
        <v>41845</v>
      </c>
      <c r="I5432">
        <v>39111</v>
      </c>
      <c r="J5432" t="s">
        <v>131</v>
      </c>
      <c r="K5432">
        <v>1</v>
      </c>
      <c r="L5432">
        <v>178.47</v>
      </c>
      <c r="M5432" s="2">
        <v>0.09</v>
      </c>
      <c r="N5432">
        <v>182.4</v>
      </c>
      <c r="O5432">
        <v>19.989999999999998</v>
      </c>
      <c r="P5432">
        <v>-114.22</v>
      </c>
      <c r="Q5432" s="2">
        <v>0.55000000000000004</v>
      </c>
      <c r="R5432" t="s">
        <v>29</v>
      </c>
      <c r="S5432" t="s">
        <v>30</v>
      </c>
      <c r="T5432" t="s">
        <v>628</v>
      </c>
      <c r="U5432" t="s">
        <v>32</v>
      </c>
      <c r="V5432" t="s">
        <v>52</v>
      </c>
      <c r="W5432">
        <v>5517</v>
      </c>
      <c r="X5432" s="1">
        <v>41848</v>
      </c>
      <c r="Y5432" t="s">
        <v>34</v>
      </c>
      <c r="Z5432" t="e" vm="42">
        <v>#VALUE!</v>
      </c>
      <c r="AA5432">
        <v>86314</v>
      </c>
      <c r="AB5432" t="e" cm="1" vm="2">
        <f t="array" ref="AB5432">_FV(Table1[[#This Row],[State]],"Country/region",TRUE)</f>
        <v>#VALUE!</v>
      </c>
    </row>
    <row r="5433" spans="1:28" x14ac:dyDescent="0.35">
      <c r="A5433" t="s">
        <v>3408</v>
      </c>
      <c r="B5433">
        <v>56</v>
      </c>
      <c r="C5433" t="s">
        <v>3337</v>
      </c>
      <c r="D5433" t="s">
        <v>27</v>
      </c>
      <c r="E5433">
        <f>YEAR(Table1[[#This Row],[Order Date]])</f>
        <v>2014</v>
      </c>
      <c r="F5433">
        <v>1</v>
      </c>
      <c r="G5433">
        <f>MONTH(Table1[[#This Row],[Order Date]])</f>
        <v>7</v>
      </c>
      <c r="H5433" s="1">
        <v>41845</v>
      </c>
      <c r="I5433">
        <v>30593</v>
      </c>
      <c r="J5433" t="s">
        <v>58</v>
      </c>
      <c r="K5433">
        <v>41</v>
      </c>
      <c r="L5433">
        <v>34.58</v>
      </c>
      <c r="M5433" s="2">
        <v>0.06</v>
      </c>
      <c r="N5433">
        <v>1408.34</v>
      </c>
      <c r="O5433">
        <v>8.99</v>
      </c>
      <c r="P5433">
        <v>176.63</v>
      </c>
      <c r="Q5433" s="2">
        <v>0.56000000000000005</v>
      </c>
      <c r="R5433" t="s">
        <v>29</v>
      </c>
      <c r="S5433" t="s">
        <v>139</v>
      </c>
      <c r="T5433" t="s">
        <v>2483</v>
      </c>
      <c r="U5433" t="s">
        <v>88</v>
      </c>
      <c r="V5433" t="s">
        <v>33</v>
      </c>
      <c r="W5433">
        <v>4296</v>
      </c>
      <c r="X5433" s="1">
        <v>41848</v>
      </c>
      <c r="Y5433" t="s">
        <v>34</v>
      </c>
      <c r="Z5433" t="e" vm="43">
        <v>#VALUE!</v>
      </c>
      <c r="AA5433">
        <v>25801</v>
      </c>
      <c r="AB5433" t="e" cm="1" vm="2">
        <f t="array" ref="AB5433">_FV(Table1[[#This Row],[State]],"Country/region",TRUE)</f>
        <v>#VALUE!</v>
      </c>
    </row>
    <row r="5434" spans="1:28" x14ac:dyDescent="0.35">
      <c r="A5434" t="s">
        <v>3123</v>
      </c>
      <c r="B5434">
        <v>56</v>
      </c>
      <c r="C5434" t="s">
        <v>3124</v>
      </c>
      <c r="D5434" t="s">
        <v>38</v>
      </c>
      <c r="E5434">
        <f>YEAR(Table1[[#This Row],[Order Date]])</f>
        <v>2014</v>
      </c>
      <c r="F5434">
        <v>1</v>
      </c>
      <c r="G5434">
        <f>MONTH(Table1[[#This Row],[Order Date]])</f>
        <v>7</v>
      </c>
      <c r="H5434" s="1">
        <v>41845</v>
      </c>
      <c r="I5434">
        <v>36516</v>
      </c>
      <c r="J5434" t="s">
        <v>131</v>
      </c>
      <c r="K5434">
        <v>9</v>
      </c>
      <c r="L5434">
        <v>100.98</v>
      </c>
      <c r="M5434" s="2">
        <v>0.1</v>
      </c>
      <c r="N5434">
        <v>883.37</v>
      </c>
      <c r="O5434">
        <v>7.18</v>
      </c>
      <c r="P5434">
        <v>51.3</v>
      </c>
      <c r="Q5434" s="2">
        <v>0.4</v>
      </c>
      <c r="R5434" t="s">
        <v>96</v>
      </c>
      <c r="S5434" t="s">
        <v>30</v>
      </c>
      <c r="T5434" t="s">
        <v>1356</v>
      </c>
      <c r="U5434" t="s">
        <v>102</v>
      </c>
      <c r="V5434" t="s">
        <v>68</v>
      </c>
      <c r="W5434">
        <v>5128</v>
      </c>
      <c r="X5434" s="1">
        <v>41848</v>
      </c>
      <c r="Y5434" t="s">
        <v>34</v>
      </c>
      <c r="Z5434" t="e" vm="38">
        <v>#VALUE!</v>
      </c>
      <c r="AA5434">
        <v>46342</v>
      </c>
      <c r="AB5434" t="e" cm="1" vm="2">
        <f t="array" ref="AB5434">_FV(Table1[[#This Row],[State]],"Country/region",TRUE)</f>
        <v>#VALUE!</v>
      </c>
    </row>
    <row r="5435" spans="1:28" x14ac:dyDescent="0.35">
      <c r="A5435" t="s">
        <v>78</v>
      </c>
      <c r="B5435">
        <v>56</v>
      </c>
      <c r="C5435" t="s">
        <v>79</v>
      </c>
      <c r="D5435" t="s">
        <v>38</v>
      </c>
      <c r="E5435">
        <f>YEAR(Table1[[#This Row],[Order Date]])</f>
        <v>2014</v>
      </c>
      <c r="F5435">
        <v>1</v>
      </c>
      <c r="G5435">
        <f>MONTH(Table1[[#This Row],[Order Date]])</f>
        <v>7</v>
      </c>
      <c r="H5435" s="1">
        <v>41845</v>
      </c>
      <c r="I5435">
        <v>15425</v>
      </c>
      <c r="J5435" t="s">
        <v>47</v>
      </c>
      <c r="K5435">
        <v>29</v>
      </c>
      <c r="L5435">
        <v>99.99</v>
      </c>
      <c r="M5435" s="2">
        <v>0.08</v>
      </c>
      <c r="N5435">
        <v>2896.14</v>
      </c>
      <c r="O5435">
        <v>19.989999999999998</v>
      </c>
      <c r="P5435">
        <v>366.63</v>
      </c>
      <c r="Q5435" s="2">
        <v>0.5</v>
      </c>
      <c r="R5435" t="s">
        <v>96</v>
      </c>
      <c r="S5435" t="s">
        <v>30</v>
      </c>
      <c r="T5435" t="s">
        <v>2867</v>
      </c>
      <c r="U5435" t="s">
        <v>102</v>
      </c>
      <c r="V5435" t="s">
        <v>52</v>
      </c>
      <c r="W5435">
        <v>2154</v>
      </c>
      <c r="X5435" s="1">
        <v>41849</v>
      </c>
      <c r="Y5435" t="s">
        <v>42</v>
      </c>
      <c r="Z5435" t="e" vm="7">
        <v>#VALUE!</v>
      </c>
      <c r="AA5435">
        <v>84020</v>
      </c>
      <c r="AB5435" t="e" cm="1" vm="2">
        <f t="array" ref="AB5435">_FV(Table1[[#This Row],[State]],"Country/region",TRUE)</f>
        <v>#VALUE!</v>
      </c>
    </row>
    <row r="5436" spans="1:28" x14ac:dyDescent="0.35">
      <c r="A5436" t="s">
        <v>1205</v>
      </c>
      <c r="B5436">
        <v>56</v>
      </c>
      <c r="C5436" t="s">
        <v>1252</v>
      </c>
      <c r="D5436" t="s">
        <v>46</v>
      </c>
      <c r="E5436">
        <f>YEAR(Table1[[#This Row],[Order Date]])</f>
        <v>2014</v>
      </c>
      <c r="F5436">
        <v>1</v>
      </c>
      <c r="G5436">
        <f>MONTH(Table1[[#This Row],[Order Date]])</f>
        <v>7</v>
      </c>
      <c r="H5436" s="1">
        <v>41846</v>
      </c>
      <c r="I5436">
        <v>30565</v>
      </c>
      <c r="J5436" t="s">
        <v>131</v>
      </c>
      <c r="K5436">
        <v>32</v>
      </c>
      <c r="L5436">
        <v>55.94</v>
      </c>
      <c r="M5436" s="2">
        <v>0.04</v>
      </c>
      <c r="N5436">
        <v>1785.02</v>
      </c>
      <c r="O5436">
        <v>4</v>
      </c>
      <c r="P5436">
        <v>52.66</v>
      </c>
      <c r="Q5436" s="2">
        <v>0.74</v>
      </c>
      <c r="R5436" t="s">
        <v>96</v>
      </c>
      <c r="S5436" t="s">
        <v>30</v>
      </c>
      <c r="T5436" t="s">
        <v>1049</v>
      </c>
      <c r="U5436" t="s">
        <v>102</v>
      </c>
      <c r="V5436" t="s">
        <v>76</v>
      </c>
      <c r="W5436">
        <v>4289</v>
      </c>
      <c r="X5436" s="1">
        <v>41848</v>
      </c>
      <c r="Y5436" t="s">
        <v>42</v>
      </c>
      <c r="Z5436" t="e" vm="31">
        <v>#VALUE!</v>
      </c>
      <c r="AA5436">
        <v>38401</v>
      </c>
      <c r="AB5436" t="e" cm="1" vm="2">
        <f t="array" ref="AB5436">_FV(Table1[[#This Row],[State]],"Country/region",TRUE)</f>
        <v>#VALUE!</v>
      </c>
    </row>
    <row r="5437" spans="1:28" x14ac:dyDescent="0.35">
      <c r="A5437" t="s">
        <v>2677</v>
      </c>
      <c r="B5437">
        <v>56</v>
      </c>
      <c r="C5437" t="s">
        <v>1229</v>
      </c>
      <c r="D5437" t="s">
        <v>46</v>
      </c>
      <c r="E5437">
        <f>YEAR(Table1[[#This Row],[Order Date]])</f>
        <v>2014</v>
      </c>
      <c r="F5437">
        <v>1</v>
      </c>
      <c r="G5437">
        <f>MONTH(Table1[[#This Row],[Order Date]])</f>
        <v>7</v>
      </c>
      <c r="H5437" s="1">
        <v>41846</v>
      </c>
      <c r="I5437">
        <v>19041</v>
      </c>
      <c r="J5437" t="s">
        <v>47</v>
      </c>
      <c r="K5437">
        <v>3</v>
      </c>
      <c r="L5437">
        <v>10.89</v>
      </c>
      <c r="M5437" s="2">
        <v>0.08</v>
      </c>
      <c r="N5437">
        <v>36.06</v>
      </c>
      <c r="O5437">
        <v>4.5</v>
      </c>
      <c r="P5437">
        <v>-18.5</v>
      </c>
      <c r="Q5437" s="2">
        <v>0.59</v>
      </c>
      <c r="R5437" t="s">
        <v>29</v>
      </c>
      <c r="S5437" t="s">
        <v>30</v>
      </c>
      <c r="T5437" t="s">
        <v>1766</v>
      </c>
      <c r="U5437" t="s">
        <v>214</v>
      </c>
      <c r="V5437" t="s">
        <v>52</v>
      </c>
      <c r="W5437">
        <v>2626</v>
      </c>
      <c r="X5437" s="1">
        <v>41850</v>
      </c>
      <c r="Y5437" t="s">
        <v>34</v>
      </c>
      <c r="Z5437" t="e" vm="4">
        <v>#VALUE!</v>
      </c>
      <c r="AA5437">
        <v>95037</v>
      </c>
      <c r="AB5437" t="e" cm="1" vm="2">
        <f t="array" ref="AB5437">_FV(Table1[[#This Row],[State]],"Country/region",TRUE)</f>
        <v>#VALUE!</v>
      </c>
    </row>
    <row r="5438" spans="1:28" x14ac:dyDescent="0.35">
      <c r="A5438" t="s">
        <v>2677</v>
      </c>
      <c r="B5438">
        <v>56</v>
      </c>
      <c r="C5438" t="s">
        <v>1229</v>
      </c>
      <c r="D5438" t="s">
        <v>46</v>
      </c>
      <c r="E5438">
        <f>YEAR(Table1[[#This Row],[Order Date]])</f>
        <v>2014</v>
      </c>
      <c r="F5438">
        <v>1</v>
      </c>
      <c r="G5438">
        <f>MONTH(Table1[[#This Row],[Order Date]])</f>
        <v>7</v>
      </c>
      <c r="H5438" s="1">
        <v>41846</v>
      </c>
      <c r="I5438">
        <v>19041</v>
      </c>
      <c r="J5438" t="s">
        <v>47</v>
      </c>
      <c r="K5438">
        <v>43</v>
      </c>
      <c r="L5438">
        <v>42.98</v>
      </c>
      <c r="M5438" s="2">
        <v>0.04</v>
      </c>
      <c r="N5438">
        <v>1849.8</v>
      </c>
      <c r="O5438">
        <v>4.62</v>
      </c>
      <c r="P5438">
        <v>530.22</v>
      </c>
      <c r="Q5438" s="2">
        <v>0.56000000000000005</v>
      </c>
      <c r="R5438" t="s">
        <v>29</v>
      </c>
      <c r="S5438" t="s">
        <v>30</v>
      </c>
      <c r="T5438" t="s">
        <v>1243</v>
      </c>
      <c r="U5438" t="s">
        <v>214</v>
      </c>
      <c r="V5438" t="s">
        <v>52</v>
      </c>
      <c r="W5438">
        <v>2627</v>
      </c>
      <c r="X5438" s="1">
        <v>41855</v>
      </c>
      <c r="Y5438" t="s">
        <v>34</v>
      </c>
      <c r="Z5438" t="e" vm="4">
        <v>#VALUE!</v>
      </c>
      <c r="AA5438">
        <v>95037</v>
      </c>
      <c r="AB5438" t="e" cm="1" vm="2">
        <f t="array" ref="AB5438">_FV(Table1[[#This Row],[State]],"Country/region",TRUE)</f>
        <v>#VALUE!</v>
      </c>
    </row>
    <row r="5439" spans="1:28" x14ac:dyDescent="0.35">
      <c r="A5439" t="s">
        <v>1976</v>
      </c>
      <c r="B5439">
        <v>56</v>
      </c>
      <c r="C5439" t="s">
        <v>1273</v>
      </c>
      <c r="D5439" t="s">
        <v>57</v>
      </c>
      <c r="E5439">
        <f>YEAR(Table1[[#This Row],[Order Date]])</f>
        <v>2014</v>
      </c>
      <c r="F5439">
        <v>1</v>
      </c>
      <c r="G5439">
        <f>MONTH(Table1[[#This Row],[Order Date]])</f>
        <v>7</v>
      </c>
      <c r="H5439" s="1">
        <v>41847</v>
      </c>
      <c r="I5439">
        <v>31938</v>
      </c>
      <c r="J5439" t="s">
        <v>131</v>
      </c>
      <c r="K5439">
        <v>13</v>
      </c>
      <c r="L5439">
        <v>89.99</v>
      </c>
      <c r="M5439" s="2">
        <v>0.08</v>
      </c>
      <c r="N5439">
        <v>1193.6199999999999</v>
      </c>
      <c r="O5439">
        <v>42</v>
      </c>
      <c r="P5439">
        <v>-304.47000000000003</v>
      </c>
      <c r="Q5439" s="2">
        <v>0.66</v>
      </c>
      <c r="R5439" t="s">
        <v>48</v>
      </c>
      <c r="S5439" t="s">
        <v>49</v>
      </c>
      <c r="T5439" t="s">
        <v>1317</v>
      </c>
      <c r="U5439" t="s">
        <v>51</v>
      </c>
      <c r="V5439" t="s">
        <v>68</v>
      </c>
      <c r="W5439">
        <v>4485</v>
      </c>
      <c r="X5439" s="1">
        <v>41848</v>
      </c>
      <c r="Y5439" t="s">
        <v>53</v>
      </c>
      <c r="Z5439" t="e" vm="26">
        <v>#VALUE!</v>
      </c>
      <c r="AA5439">
        <v>48342</v>
      </c>
      <c r="AB5439" t="e" cm="1" vm="2">
        <f t="array" ref="AB5439">_FV(Table1[[#This Row],[State]],"Country/region",TRUE)</f>
        <v>#VALUE!</v>
      </c>
    </row>
    <row r="5440" spans="1:28" x14ac:dyDescent="0.35">
      <c r="A5440" t="s">
        <v>2075</v>
      </c>
      <c r="B5440">
        <v>56</v>
      </c>
      <c r="C5440" t="s">
        <v>2827</v>
      </c>
      <c r="D5440" t="s">
        <v>57</v>
      </c>
      <c r="E5440">
        <f>YEAR(Table1[[#This Row],[Order Date]])</f>
        <v>2014</v>
      </c>
      <c r="F5440">
        <v>1</v>
      </c>
      <c r="G5440">
        <f>MONTH(Table1[[#This Row],[Order Date]])</f>
        <v>7</v>
      </c>
      <c r="H5440" s="1">
        <v>41847</v>
      </c>
      <c r="I5440">
        <v>31556</v>
      </c>
      <c r="J5440" t="s">
        <v>58</v>
      </c>
      <c r="K5440">
        <v>35</v>
      </c>
      <c r="L5440">
        <v>7.7</v>
      </c>
      <c r="M5440" s="2">
        <v>7.0000000000000007E-2</v>
      </c>
      <c r="N5440">
        <v>269.35000000000002</v>
      </c>
      <c r="O5440">
        <v>3.68</v>
      </c>
      <c r="P5440">
        <v>-14.99</v>
      </c>
      <c r="Q5440" s="2">
        <v>0.52</v>
      </c>
      <c r="R5440" t="s">
        <v>48</v>
      </c>
      <c r="S5440" t="s">
        <v>59</v>
      </c>
      <c r="T5440" t="s">
        <v>2401</v>
      </c>
      <c r="U5440" t="s">
        <v>82</v>
      </c>
      <c r="V5440" t="s">
        <v>76</v>
      </c>
      <c r="W5440">
        <v>4428</v>
      </c>
      <c r="X5440" s="1">
        <v>41848</v>
      </c>
      <c r="Y5440" t="s">
        <v>34</v>
      </c>
      <c r="Z5440" t="e" vm="47">
        <v>#VALUE!</v>
      </c>
      <c r="AA5440">
        <v>28601</v>
      </c>
      <c r="AB5440" t="e" cm="1" vm="2">
        <f t="array" ref="AB5440">_FV(Table1[[#This Row],[State]],"Country/region",TRUE)</f>
        <v>#VALUE!</v>
      </c>
    </row>
    <row r="5441" spans="1:28" x14ac:dyDescent="0.35">
      <c r="A5441" t="s">
        <v>429</v>
      </c>
      <c r="B5441">
        <v>56</v>
      </c>
      <c r="C5441" t="s">
        <v>1479</v>
      </c>
      <c r="D5441" t="s">
        <v>46</v>
      </c>
      <c r="E5441">
        <f>YEAR(Table1[[#This Row],[Order Date]])</f>
        <v>2014</v>
      </c>
      <c r="F5441">
        <v>1</v>
      </c>
      <c r="G5441">
        <f>MONTH(Table1[[#This Row],[Order Date]])</f>
        <v>7</v>
      </c>
      <c r="H5441" s="1">
        <v>41847</v>
      </c>
      <c r="I5441">
        <v>52934</v>
      </c>
      <c r="J5441" t="s">
        <v>58</v>
      </c>
      <c r="K5441">
        <v>20</v>
      </c>
      <c r="L5441">
        <v>4.91</v>
      </c>
      <c r="M5441" s="2">
        <v>0.08</v>
      </c>
      <c r="N5441">
        <v>92.15</v>
      </c>
      <c r="O5441">
        <v>0.5</v>
      </c>
      <c r="P5441">
        <v>36.979999999999997</v>
      </c>
      <c r="Q5441" s="2">
        <v>0.36</v>
      </c>
      <c r="R5441" t="s">
        <v>29</v>
      </c>
      <c r="S5441" t="s">
        <v>30</v>
      </c>
      <c r="T5441" t="s">
        <v>440</v>
      </c>
      <c r="U5441" t="s">
        <v>210</v>
      </c>
      <c r="V5441" t="s">
        <v>33</v>
      </c>
      <c r="W5441">
        <v>7429</v>
      </c>
      <c r="X5441" s="1">
        <v>41848</v>
      </c>
      <c r="Y5441" t="s">
        <v>34</v>
      </c>
      <c r="Z5441" t="e" vm="21">
        <v>#VALUE!</v>
      </c>
      <c r="AA5441">
        <v>4073</v>
      </c>
      <c r="AB5441" t="e" cm="1" vm="2">
        <f t="array" ref="AB5441">_FV(Table1[[#This Row],[State]],"Country/region",TRUE)</f>
        <v>#VALUE!</v>
      </c>
    </row>
    <row r="5442" spans="1:28" x14ac:dyDescent="0.35">
      <c r="A5442" t="s">
        <v>1964</v>
      </c>
      <c r="B5442">
        <v>56</v>
      </c>
      <c r="C5442" t="s">
        <v>255</v>
      </c>
      <c r="D5442" t="s">
        <v>46</v>
      </c>
      <c r="E5442">
        <f>YEAR(Table1[[#This Row],[Order Date]])</f>
        <v>2014</v>
      </c>
      <c r="F5442">
        <v>1</v>
      </c>
      <c r="G5442">
        <f>MONTH(Table1[[#This Row],[Order Date]])</f>
        <v>7</v>
      </c>
      <c r="H5442" s="1">
        <v>41847</v>
      </c>
      <c r="I5442">
        <v>56768</v>
      </c>
      <c r="J5442" t="s">
        <v>58</v>
      </c>
      <c r="K5442">
        <v>13</v>
      </c>
      <c r="L5442">
        <v>90.97</v>
      </c>
      <c r="M5442" s="2">
        <v>0.03</v>
      </c>
      <c r="N5442">
        <v>1207.02</v>
      </c>
      <c r="O5442">
        <v>14</v>
      </c>
      <c r="P5442">
        <v>235.4</v>
      </c>
      <c r="Q5442" s="2">
        <v>0.36</v>
      </c>
      <c r="R5442" t="s">
        <v>96</v>
      </c>
      <c r="S5442" t="s">
        <v>49</v>
      </c>
      <c r="T5442" t="s">
        <v>867</v>
      </c>
      <c r="U5442" t="s">
        <v>98</v>
      </c>
      <c r="V5442" t="s">
        <v>33</v>
      </c>
      <c r="W5442">
        <v>7946</v>
      </c>
      <c r="X5442" s="1">
        <v>41848</v>
      </c>
      <c r="Y5442" t="s">
        <v>53</v>
      </c>
      <c r="Z5442" t="e" vm="24">
        <v>#VALUE!</v>
      </c>
      <c r="AA5442">
        <v>8863</v>
      </c>
      <c r="AB5442" t="e" cm="1" vm="2">
        <f t="array" ref="AB5442">_FV(Table1[[#This Row],[State]],"Country/region",TRUE)</f>
        <v>#VALUE!</v>
      </c>
    </row>
    <row r="5443" spans="1:28" x14ac:dyDescent="0.35">
      <c r="A5443" t="s">
        <v>903</v>
      </c>
      <c r="B5443">
        <v>56</v>
      </c>
      <c r="C5443" t="s">
        <v>1273</v>
      </c>
      <c r="D5443" t="s">
        <v>57</v>
      </c>
      <c r="E5443">
        <f>YEAR(Table1[[#This Row],[Order Date]])</f>
        <v>2014</v>
      </c>
      <c r="F5443">
        <v>1</v>
      </c>
      <c r="G5443">
        <f>MONTH(Table1[[#This Row],[Order Date]])</f>
        <v>7</v>
      </c>
      <c r="H5443" s="1">
        <v>41847</v>
      </c>
      <c r="I5443">
        <v>31938</v>
      </c>
      <c r="J5443" t="s">
        <v>131</v>
      </c>
      <c r="K5443">
        <v>47</v>
      </c>
      <c r="L5443">
        <v>7.59</v>
      </c>
      <c r="M5443" s="2">
        <v>0.05</v>
      </c>
      <c r="N5443">
        <v>363.23</v>
      </c>
      <c r="O5443">
        <v>4</v>
      </c>
      <c r="P5443">
        <v>40.58</v>
      </c>
      <c r="Q5443" s="2">
        <v>0.42</v>
      </c>
      <c r="R5443" t="s">
        <v>48</v>
      </c>
      <c r="S5443" t="s">
        <v>59</v>
      </c>
      <c r="T5443" t="s">
        <v>993</v>
      </c>
      <c r="U5443" t="s">
        <v>82</v>
      </c>
      <c r="V5443" t="s">
        <v>68</v>
      </c>
      <c r="W5443">
        <v>4486</v>
      </c>
      <c r="X5443" s="1">
        <v>41849</v>
      </c>
      <c r="Y5443" t="s">
        <v>34</v>
      </c>
      <c r="Z5443" t="e" vm="26">
        <v>#VALUE!</v>
      </c>
      <c r="AA5443">
        <v>48060</v>
      </c>
      <c r="AB5443" t="e" cm="1" vm="2">
        <f t="array" ref="AB5443">_FV(Table1[[#This Row],[State]],"Country/region",TRUE)</f>
        <v>#VALUE!</v>
      </c>
    </row>
    <row r="5444" spans="1:28" x14ac:dyDescent="0.35">
      <c r="A5444" t="s">
        <v>3409</v>
      </c>
      <c r="B5444">
        <v>56</v>
      </c>
      <c r="C5444" t="s">
        <v>255</v>
      </c>
      <c r="D5444" t="s">
        <v>46</v>
      </c>
      <c r="E5444">
        <f>YEAR(Table1[[#This Row],[Order Date]])</f>
        <v>2014</v>
      </c>
      <c r="F5444">
        <v>1</v>
      </c>
      <c r="G5444">
        <f>MONTH(Table1[[#This Row],[Order Date]])</f>
        <v>7</v>
      </c>
      <c r="H5444" s="1">
        <v>41847</v>
      </c>
      <c r="I5444">
        <v>56768</v>
      </c>
      <c r="J5444" t="s">
        <v>58</v>
      </c>
      <c r="K5444">
        <v>37</v>
      </c>
      <c r="L5444">
        <v>2.88</v>
      </c>
      <c r="M5444" s="2">
        <v>0.02</v>
      </c>
      <c r="N5444">
        <v>111.39</v>
      </c>
      <c r="O5444">
        <v>0.7</v>
      </c>
      <c r="P5444">
        <v>20.059999999999999</v>
      </c>
      <c r="Q5444" s="2">
        <v>0.56000000000000005</v>
      </c>
      <c r="R5444" t="s">
        <v>29</v>
      </c>
      <c r="S5444" t="s">
        <v>59</v>
      </c>
      <c r="T5444" t="s">
        <v>348</v>
      </c>
      <c r="U5444" t="s">
        <v>88</v>
      </c>
      <c r="V5444" t="s">
        <v>33</v>
      </c>
      <c r="W5444">
        <v>7945</v>
      </c>
      <c r="X5444" s="1">
        <v>41849</v>
      </c>
      <c r="Y5444" t="s">
        <v>34</v>
      </c>
      <c r="Z5444" t="e" vm="30">
        <v>#VALUE!</v>
      </c>
      <c r="AA5444">
        <v>1027</v>
      </c>
      <c r="AB5444" t="e" cm="1" vm="2">
        <f t="array" ref="AB5444">_FV(Table1[[#This Row],[State]],"Country/region",TRUE)</f>
        <v>#VALUE!</v>
      </c>
    </row>
    <row r="5445" spans="1:28" x14ac:dyDescent="0.35">
      <c r="A5445" t="s">
        <v>3410</v>
      </c>
      <c r="B5445">
        <v>56</v>
      </c>
      <c r="C5445" t="s">
        <v>2956</v>
      </c>
      <c r="D5445" t="s">
        <v>27</v>
      </c>
      <c r="E5445">
        <f>YEAR(Table1[[#This Row],[Order Date]])</f>
        <v>2014</v>
      </c>
      <c r="F5445">
        <v>1</v>
      </c>
      <c r="G5445">
        <f>MONTH(Table1[[#This Row],[Order Date]])</f>
        <v>7</v>
      </c>
      <c r="H5445" s="1">
        <v>41847</v>
      </c>
      <c r="I5445">
        <v>34725</v>
      </c>
      <c r="J5445" t="s">
        <v>47</v>
      </c>
      <c r="K5445">
        <v>14</v>
      </c>
      <c r="L5445">
        <v>138.13999999999999</v>
      </c>
      <c r="M5445" s="2">
        <v>0.08</v>
      </c>
      <c r="N5445">
        <v>1885.41</v>
      </c>
      <c r="O5445">
        <v>35</v>
      </c>
      <c r="P5445">
        <v>-524.74</v>
      </c>
      <c r="Q5445" s="2"/>
      <c r="R5445" t="s">
        <v>29</v>
      </c>
      <c r="S5445" t="s">
        <v>40</v>
      </c>
      <c r="T5445" t="s">
        <v>816</v>
      </c>
      <c r="U5445" t="s">
        <v>32</v>
      </c>
      <c r="V5445" t="s">
        <v>33</v>
      </c>
      <c r="W5445">
        <v>4883</v>
      </c>
      <c r="X5445" s="1">
        <v>41849</v>
      </c>
      <c r="Y5445" t="s">
        <v>34</v>
      </c>
      <c r="Z5445" t="e" vm="24">
        <v>#VALUE!</v>
      </c>
      <c r="AA5445">
        <v>7097</v>
      </c>
      <c r="AB5445" t="e" cm="1" vm="2">
        <f t="array" ref="AB5445">_FV(Table1[[#This Row],[State]],"Country/region",TRUE)</f>
        <v>#VALUE!</v>
      </c>
    </row>
    <row r="5446" spans="1:28" x14ac:dyDescent="0.35">
      <c r="A5446" t="s">
        <v>171</v>
      </c>
      <c r="B5446">
        <v>56</v>
      </c>
      <c r="C5446" t="s">
        <v>172</v>
      </c>
      <c r="D5446" t="s">
        <v>57</v>
      </c>
      <c r="E5446">
        <f>YEAR(Table1[[#This Row],[Order Date]])</f>
        <v>2014</v>
      </c>
      <c r="F5446">
        <v>1</v>
      </c>
      <c r="G5446">
        <f>MONTH(Table1[[#This Row],[Order Date]])</f>
        <v>7</v>
      </c>
      <c r="H5446" s="1">
        <v>41847</v>
      </c>
      <c r="I5446">
        <v>49479</v>
      </c>
      <c r="J5446" t="s">
        <v>131</v>
      </c>
      <c r="K5446">
        <v>46</v>
      </c>
      <c r="L5446">
        <v>120.97</v>
      </c>
      <c r="M5446" s="2">
        <v>7.0000000000000007E-2</v>
      </c>
      <c r="N5446">
        <v>5615.4</v>
      </c>
      <c r="O5446">
        <v>26.3</v>
      </c>
      <c r="P5446">
        <v>1807.16</v>
      </c>
      <c r="Q5446" s="2">
        <v>0.38</v>
      </c>
      <c r="R5446" t="s">
        <v>96</v>
      </c>
      <c r="S5446" t="s">
        <v>49</v>
      </c>
      <c r="T5446" t="s">
        <v>148</v>
      </c>
      <c r="U5446" t="s">
        <v>98</v>
      </c>
      <c r="V5446" t="s">
        <v>76</v>
      </c>
      <c r="W5446">
        <v>6934</v>
      </c>
      <c r="X5446" s="1">
        <v>41849</v>
      </c>
      <c r="Y5446" t="s">
        <v>53</v>
      </c>
      <c r="Z5446" t="e" vm="14">
        <v>#VALUE!</v>
      </c>
      <c r="AA5446">
        <v>33411</v>
      </c>
      <c r="AB5446" t="e" cm="1" vm="2">
        <f t="array" ref="AB5446">_FV(Table1[[#This Row],[State]],"Country/region",TRUE)</f>
        <v>#VALUE!</v>
      </c>
    </row>
    <row r="5447" spans="1:28" x14ac:dyDescent="0.35">
      <c r="A5447" t="s">
        <v>2044</v>
      </c>
      <c r="B5447">
        <v>56</v>
      </c>
      <c r="C5447" t="s">
        <v>1676</v>
      </c>
      <c r="D5447" t="s">
        <v>27</v>
      </c>
      <c r="E5447">
        <f>YEAR(Table1[[#This Row],[Order Date]])</f>
        <v>2014</v>
      </c>
      <c r="F5447">
        <v>1</v>
      </c>
      <c r="G5447">
        <f>MONTH(Table1[[#This Row],[Order Date]])</f>
        <v>7</v>
      </c>
      <c r="H5447" s="1">
        <v>41847</v>
      </c>
      <c r="I5447">
        <v>30853</v>
      </c>
      <c r="J5447" t="s">
        <v>131</v>
      </c>
      <c r="K5447">
        <v>40</v>
      </c>
      <c r="L5447">
        <v>6.3</v>
      </c>
      <c r="M5447" s="2">
        <v>0.04</v>
      </c>
      <c r="N5447">
        <v>254.02</v>
      </c>
      <c r="O5447">
        <v>0.5</v>
      </c>
      <c r="P5447">
        <v>123.14</v>
      </c>
      <c r="Q5447" s="2">
        <v>0.39</v>
      </c>
      <c r="R5447" t="s">
        <v>29</v>
      </c>
      <c r="S5447" t="s">
        <v>30</v>
      </c>
      <c r="T5447" t="s">
        <v>1314</v>
      </c>
      <c r="U5447" t="s">
        <v>210</v>
      </c>
      <c r="V5447" t="s">
        <v>76</v>
      </c>
      <c r="W5447">
        <v>4331</v>
      </c>
      <c r="X5447" s="1">
        <v>41850</v>
      </c>
      <c r="Y5447" t="s">
        <v>34</v>
      </c>
      <c r="Z5447" t="e" vm="19">
        <v>#VALUE!</v>
      </c>
      <c r="AA5447">
        <v>29662</v>
      </c>
      <c r="AB5447" t="e" cm="1" vm="2">
        <f t="array" ref="AB5447">_FV(Table1[[#This Row],[State]],"Country/region",TRUE)</f>
        <v>#VALUE!</v>
      </c>
    </row>
    <row r="5448" spans="1:28" x14ac:dyDescent="0.35">
      <c r="A5448" t="s">
        <v>1675</v>
      </c>
      <c r="B5448">
        <v>56</v>
      </c>
      <c r="C5448" t="s">
        <v>1676</v>
      </c>
      <c r="D5448" t="s">
        <v>27</v>
      </c>
      <c r="E5448">
        <f>YEAR(Table1[[#This Row],[Order Date]])</f>
        <v>2014</v>
      </c>
      <c r="F5448">
        <v>1</v>
      </c>
      <c r="G5448">
        <f>MONTH(Table1[[#This Row],[Order Date]])</f>
        <v>7</v>
      </c>
      <c r="H5448" s="1">
        <v>41847</v>
      </c>
      <c r="I5448">
        <v>30853</v>
      </c>
      <c r="J5448" t="s">
        <v>131</v>
      </c>
      <c r="K5448">
        <v>16</v>
      </c>
      <c r="L5448">
        <v>2.1800000000000002</v>
      </c>
      <c r="M5448" s="2">
        <v>0.06</v>
      </c>
      <c r="N5448">
        <v>41.52</v>
      </c>
      <c r="O5448">
        <v>7.09</v>
      </c>
      <c r="P5448">
        <v>-85.17</v>
      </c>
      <c r="Q5448" s="2">
        <v>0.38</v>
      </c>
      <c r="R5448" t="s">
        <v>29</v>
      </c>
      <c r="S5448" t="s">
        <v>59</v>
      </c>
      <c r="T5448" t="s">
        <v>2714</v>
      </c>
      <c r="U5448" t="s">
        <v>61</v>
      </c>
      <c r="V5448" t="s">
        <v>76</v>
      </c>
      <c r="W5448">
        <v>4330</v>
      </c>
      <c r="X5448" s="1">
        <v>41850</v>
      </c>
      <c r="Y5448" t="s">
        <v>34</v>
      </c>
      <c r="Z5448" t="e" vm="14">
        <v>#VALUE!</v>
      </c>
      <c r="AA5448">
        <v>34639</v>
      </c>
      <c r="AB5448" t="e" cm="1" vm="2">
        <f t="array" ref="AB5448">_FV(Table1[[#This Row],[State]],"Country/region",TRUE)</f>
        <v>#VALUE!</v>
      </c>
    </row>
    <row r="5449" spans="1:28" x14ac:dyDescent="0.35">
      <c r="A5449" t="s">
        <v>1461</v>
      </c>
      <c r="B5449">
        <v>56</v>
      </c>
      <c r="C5449" t="s">
        <v>539</v>
      </c>
      <c r="D5449" t="s">
        <v>46</v>
      </c>
      <c r="E5449">
        <f>YEAR(Table1[[#This Row],[Order Date]])</f>
        <v>2014</v>
      </c>
      <c r="F5449">
        <v>1</v>
      </c>
      <c r="G5449">
        <f>MONTH(Table1[[#This Row],[Order Date]])</f>
        <v>7</v>
      </c>
      <c r="H5449" s="1">
        <v>41848</v>
      </c>
      <c r="I5449">
        <v>47271</v>
      </c>
      <c r="J5449" t="s">
        <v>131</v>
      </c>
      <c r="K5449">
        <v>44</v>
      </c>
      <c r="L5449">
        <v>4.9800000000000004</v>
      </c>
      <c r="M5449" s="2">
        <v>0.03</v>
      </c>
      <c r="N5449">
        <v>221.42</v>
      </c>
      <c r="O5449">
        <v>4.62</v>
      </c>
      <c r="P5449">
        <v>-142.02000000000001</v>
      </c>
      <c r="Q5449" s="2">
        <v>0.64</v>
      </c>
      <c r="R5449" t="s">
        <v>96</v>
      </c>
      <c r="S5449" t="s">
        <v>139</v>
      </c>
      <c r="T5449" t="s">
        <v>751</v>
      </c>
      <c r="U5449" t="s">
        <v>102</v>
      </c>
      <c r="V5449" t="s">
        <v>76</v>
      </c>
      <c r="W5449">
        <v>6649</v>
      </c>
      <c r="X5449" s="1">
        <v>41849</v>
      </c>
      <c r="Y5449" t="s">
        <v>34</v>
      </c>
      <c r="Z5449" t="e" vm="18">
        <v>#VALUE!</v>
      </c>
      <c r="AA5449">
        <v>23602</v>
      </c>
      <c r="AB5449" t="e" cm="1" vm="2">
        <f t="array" ref="AB5449">_FV(Table1[[#This Row],[State]],"Country/region",TRUE)</f>
        <v>#VALUE!</v>
      </c>
    </row>
    <row r="5450" spans="1:28" x14ac:dyDescent="0.35">
      <c r="A5450" t="s">
        <v>1601</v>
      </c>
      <c r="B5450">
        <v>56</v>
      </c>
      <c r="C5450" t="s">
        <v>702</v>
      </c>
      <c r="D5450" t="s">
        <v>46</v>
      </c>
      <c r="E5450">
        <f>YEAR(Table1[[#This Row],[Order Date]])</f>
        <v>2014</v>
      </c>
      <c r="F5450">
        <v>1</v>
      </c>
      <c r="G5450">
        <f>MONTH(Table1[[#This Row],[Order Date]])</f>
        <v>7</v>
      </c>
      <c r="H5450" s="1">
        <v>41848</v>
      </c>
      <c r="I5450">
        <v>21089</v>
      </c>
      <c r="J5450" t="s">
        <v>131</v>
      </c>
      <c r="K5450">
        <v>4</v>
      </c>
      <c r="L5450">
        <v>122.99</v>
      </c>
      <c r="M5450" s="2">
        <v>7.0000000000000007E-2</v>
      </c>
      <c r="N5450">
        <v>559.75</v>
      </c>
      <c r="O5450">
        <v>70.2</v>
      </c>
      <c r="P5450">
        <v>-331.08</v>
      </c>
      <c r="Q5450" s="2">
        <v>0.74</v>
      </c>
      <c r="R5450" t="s">
        <v>48</v>
      </c>
      <c r="S5450" t="s">
        <v>49</v>
      </c>
      <c r="T5450" t="s">
        <v>586</v>
      </c>
      <c r="U5450" t="s">
        <v>51</v>
      </c>
      <c r="V5450" t="s">
        <v>33</v>
      </c>
      <c r="W5450">
        <v>2918</v>
      </c>
      <c r="X5450" s="1">
        <v>41850</v>
      </c>
      <c r="Y5450" t="s">
        <v>53</v>
      </c>
      <c r="Z5450" t="e" vm="22">
        <v>#VALUE!</v>
      </c>
      <c r="AA5450">
        <v>45373</v>
      </c>
      <c r="AB5450" t="e" cm="1" vm="2">
        <f t="array" ref="AB5450">_FV(Table1[[#This Row],[State]],"Country/region",TRUE)</f>
        <v>#VALUE!</v>
      </c>
    </row>
    <row r="5451" spans="1:28" x14ac:dyDescent="0.35">
      <c r="A5451" t="s">
        <v>2266</v>
      </c>
      <c r="B5451">
        <v>56</v>
      </c>
      <c r="C5451" t="s">
        <v>629</v>
      </c>
      <c r="D5451" t="s">
        <v>27</v>
      </c>
      <c r="E5451">
        <f>YEAR(Table1[[#This Row],[Order Date]])</f>
        <v>2014</v>
      </c>
      <c r="F5451">
        <v>1</v>
      </c>
      <c r="G5451">
        <f>MONTH(Table1[[#This Row],[Order Date]])</f>
        <v>7</v>
      </c>
      <c r="H5451" s="1">
        <v>41848</v>
      </c>
      <c r="I5451">
        <v>3362</v>
      </c>
      <c r="J5451" t="s">
        <v>47</v>
      </c>
      <c r="K5451">
        <v>40</v>
      </c>
      <c r="L5451">
        <v>40.98</v>
      </c>
      <c r="M5451" s="2">
        <v>0.04</v>
      </c>
      <c r="N5451">
        <v>1699.52</v>
      </c>
      <c r="O5451">
        <v>1.99</v>
      </c>
      <c r="P5451">
        <v>734.75</v>
      </c>
      <c r="Q5451" s="2">
        <v>0.44</v>
      </c>
      <c r="R5451" t="s">
        <v>96</v>
      </c>
      <c r="S5451" t="s">
        <v>139</v>
      </c>
      <c r="T5451" t="s">
        <v>3195</v>
      </c>
      <c r="U5451" t="s">
        <v>102</v>
      </c>
      <c r="V5451" t="s">
        <v>68</v>
      </c>
      <c r="W5451">
        <v>485</v>
      </c>
      <c r="X5451" s="1">
        <v>41852</v>
      </c>
      <c r="Y5451" t="s">
        <v>34</v>
      </c>
      <c r="Z5451" t="e" vm="12">
        <v>#VALUE!</v>
      </c>
      <c r="AA5451">
        <v>52501</v>
      </c>
      <c r="AB5451" t="e" cm="1" vm="2">
        <f t="array" ref="AB5451">_FV(Table1[[#This Row],[State]],"Country/region",TRUE)</f>
        <v>#VALUE!</v>
      </c>
    </row>
    <row r="5452" spans="1:28" x14ac:dyDescent="0.35">
      <c r="A5452" t="s">
        <v>2266</v>
      </c>
      <c r="B5452">
        <v>56</v>
      </c>
      <c r="C5452" t="s">
        <v>629</v>
      </c>
      <c r="D5452" t="s">
        <v>27</v>
      </c>
      <c r="E5452">
        <f>YEAR(Table1[[#This Row],[Order Date]])</f>
        <v>2014</v>
      </c>
      <c r="F5452">
        <v>1</v>
      </c>
      <c r="G5452">
        <f>MONTH(Table1[[#This Row],[Order Date]])</f>
        <v>7</v>
      </c>
      <c r="H5452" s="1">
        <v>41848</v>
      </c>
      <c r="I5452">
        <v>3362</v>
      </c>
      <c r="J5452" t="s">
        <v>47</v>
      </c>
      <c r="K5452">
        <v>50</v>
      </c>
      <c r="L5452">
        <v>15.14</v>
      </c>
      <c r="M5452" s="2">
        <v>0.03</v>
      </c>
      <c r="N5452">
        <v>760.85</v>
      </c>
      <c r="O5452">
        <v>4.53</v>
      </c>
      <c r="P5452">
        <v>-109.1</v>
      </c>
      <c r="Q5452" s="2">
        <v>0.81</v>
      </c>
      <c r="R5452" t="s">
        <v>29</v>
      </c>
      <c r="S5452" t="s">
        <v>30</v>
      </c>
      <c r="T5452" t="s">
        <v>1052</v>
      </c>
      <c r="U5452" t="s">
        <v>32</v>
      </c>
      <c r="V5452" t="s">
        <v>68</v>
      </c>
      <c r="W5452">
        <v>486</v>
      </c>
      <c r="X5452" s="1">
        <v>41857</v>
      </c>
      <c r="Y5452" t="s">
        <v>34</v>
      </c>
      <c r="Z5452" t="e" vm="12">
        <v>#VALUE!</v>
      </c>
      <c r="AA5452">
        <v>52501</v>
      </c>
      <c r="AB5452" t="e" cm="1" vm="2">
        <f t="array" ref="AB5452">_FV(Table1[[#This Row],[State]],"Country/region",TRUE)</f>
        <v>#VALUE!</v>
      </c>
    </row>
    <row r="5453" spans="1:28" x14ac:dyDescent="0.35">
      <c r="A5453" t="s">
        <v>1805</v>
      </c>
      <c r="B5453">
        <v>56</v>
      </c>
      <c r="C5453" t="s">
        <v>1838</v>
      </c>
      <c r="D5453" t="s">
        <v>27</v>
      </c>
      <c r="E5453">
        <f>YEAR(Table1[[#This Row],[Order Date]])</f>
        <v>2014</v>
      </c>
      <c r="F5453">
        <v>1</v>
      </c>
      <c r="G5453">
        <f>MONTH(Table1[[#This Row],[Order Date]])</f>
        <v>7</v>
      </c>
      <c r="H5453" s="1">
        <v>41849</v>
      </c>
      <c r="I5453">
        <v>31237</v>
      </c>
      <c r="J5453" t="s">
        <v>39</v>
      </c>
      <c r="K5453">
        <v>13</v>
      </c>
      <c r="L5453">
        <v>42.8</v>
      </c>
      <c r="M5453" s="2">
        <v>0</v>
      </c>
      <c r="N5453">
        <v>589.78</v>
      </c>
      <c r="O5453">
        <v>2.99</v>
      </c>
      <c r="P5453">
        <v>225.2585</v>
      </c>
      <c r="Q5453" s="2">
        <v>0.36</v>
      </c>
      <c r="R5453" t="s">
        <v>29</v>
      </c>
      <c r="S5453" t="s">
        <v>30</v>
      </c>
      <c r="T5453" t="s">
        <v>1588</v>
      </c>
      <c r="U5453" t="s">
        <v>67</v>
      </c>
      <c r="V5453" t="s">
        <v>52</v>
      </c>
      <c r="W5453">
        <v>4386</v>
      </c>
      <c r="X5453" s="1">
        <v>41849</v>
      </c>
      <c r="Y5453" t="s">
        <v>34</v>
      </c>
      <c r="Z5453" t="e" vm="8">
        <v>#VALUE!</v>
      </c>
      <c r="AA5453">
        <v>97420</v>
      </c>
      <c r="AB5453" t="e" cm="1" vm="2">
        <f t="array" ref="AB5453">_FV(Table1[[#This Row],[State]],"Country/region",TRUE)</f>
        <v>#VALUE!</v>
      </c>
    </row>
    <row r="5454" spans="1:28" x14ac:dyDescent="0.35">
      <c r="A5454" t="s">
        <v>1205</v>
      </c>
      <c r="B5454">
        <v>56</v>
      </c>
      <c r="C5454" t="s">
        <v>1252</v>
      </c>
      <c r="D5454" t="s">
        <v>46</v>
      </c>
      <c r="E5454">
        <f>YEAR(Table1[[#This Row],[Order Date]])</f>
        <v>2014</v>
      </c>
      <c r="F5454">
        <v>1</v>
      </c>
      <c r="G5454">
        <f>MONTH(Table1[[#This Row],[Order Date]])</f>
        <v>7</v>
      </c>
      <c r="H5454" s="1">
        <v>41849</v>
      </c>
      <c r="I5454">
        <v>56838</v>
      </c>
      <c r="J5454" t="s">
        <v>58</v>
      </c>
      <c r="K5454">
        <v>44</v>
      </c>
      <c r="L5454">
        <v>100.98</v>
      </c>
      <c r="M5454" s="2">
        <v>0.09</v>
      </c>
      <c r="N5454">
        <v>4326.2700000000004</v>
      </c>
      <c r="O5454">
        <v>7.18</v>
      </c>
      <c r="P5454">
        <v>1728.2</v>
      </c>
      <c r="Q5454" s="2">
        <v>0.4</v>
      </c>
      <c r="R5454" t="s">
        <v>96</v>
      </c>
      <c r="S5454" t="s">
        <v>30</v>
      </c>
      <c r="T5454" t="s">
        <v>1356</v>
      </c>
      <c r="U5454" t="s">
        <v>102</v>
      </c>
      <c r="V5454" t="s">
        <v>76</v>
      </c>
      <c r="W5454">
        <v>7958</v>
      </c>
      <c r="X5454" s="1">
        <v>41850</v>
      </c>
      <c r="Y5454" t="s">
        <v>34</v>
      </c>
      <c r="Z5454" t="e" vm="31">
        <v>#VALUE!</v>
      </c>
      <c r="AA5454">
        <v>38401</v>
      </c>
      <c r="AB5454" t="e" cm="1" vm="2">
        <f t="array" ref="AB5454">_FV(Table1[[#This Row],[State]],"Country/region",TRUE)</f>
        <v>#VALUE!</v>
      </c>
    </row>
    <row r="5455" spans="1:28" x14ac:dyDescent="0.35">
      <c r="A5455" t="s">
        <v>834</v>
      </c>
      <c r="B5455">
        <v>56</v>
      </c>
      <c r="C5455" t="s">
        <v>885</v>
      </c>
      <c r="D5455" t="s">
        <v>57</v>
      </c>
      <c r="E5455">
        <f>YEAR(Table1[[#This Row],[Order Date]])</f>
        <v>2014</v>
      </c>
      <c r="F5455">
        <v>1</v>
      </c>
      <c r="G5455">
        <f>MONTH(Table1[[#This Row],[Order Date]])</f>
        <v>7</v>
      </c>
      <c r="H5455" s="1">
        <v>41849</v>
      </c>
      <c r="I5455">
        <v>46336</v>
      </c>
      <c r="J5455" t="s">
        <v>28</v>
      </c>
      <c r="K5455">
        <v>31</v>
      </c>
      <c r="L5455">
        <v>4.84</v>
      </c>
      <c r="M5455" s="2">
        <v>0.1</v>
      </c>
      <c r="N5455">
        <v>143.85</v>
      </c>
      <c r="O5455">
        <v>0.71</v>
      </c>
      <c r="P5455">
        <v>34.14</v>
      </c>
      <c r="Q5455" s="2">
        <v>0.52</v>
      </c>
      <c r="R5455" t="s">
        <v>29</v>
      </c>
      <c r="S5455" t="s">
        <v>59</v>
      </c>
      <c r="T5455" t="s">
        <v>1064</v>
      </c>
      <c r="U5455" t="s">
        <v>88</v>
      </c>
      <c r="V5455" t="s">
        <v>52</v>
      </c>
      <c r="W5455">
        <v>6510</v>
      </c>
      <c r="X5455" s="1">
        <v>41851</v>
      </c>
      <c r="Y5455" t="s">
        <v>34</v>
      </c>
      <c r="Z5455" t="e" vm="20">
        <v>#VALUE!</v>
      </c>
      <c r="AA5455">
        <v>89015</v>
      </c>
      <c r="AB5455" t="e" cm="1" vm="2">
        <f t="array" ref="AB5455">_FV(Table1[[#This Row],[State]],"Country/region",TRUE)</f>
        <v>#VALUE!</v>
      </c>
    </row>
    <row r="5456" spans="1:28" x14ac:dyDescent="0.35">
      <c r="A5456" t="s">
        <v>2577</v>
      </c>
      <c r="B5456">
        <v>56</v>
      </c>
      <c r="C5456" t="s">
        <v>575</v>
      </c>
      <c r="D5456" t="s">
        <v>46</v>
      </c>
      <c r="E5456">
        <f>YEAR(Table1[[#This Row],[Order Date]])</f>
        <v>2014</v>
      </c>
      <c r="F5456">
        <v>1</v>
      </c>
      <c r="G5456">
        <f>MONTH(Table1[[#This Row],[Order Date]])</f>
        <v>7</v>
      </c>
      <c r="H5456" s="1">
        <v>41850</v>
      </c>
      <c r="I5456">
        <v>9574</v>
      </c>
      <c r="J5456" t="s">
        <v>131</v>
      </c>
      <c r="K5456">
        <v>40</v>
      </c>
      <c r="L5456">
        <v>11.5</v>
      </c>
      <c r="M5456" s="2">
        <v>0.08</v>
      </c>
      <c r="N5456">
        <v>434.62</v>
      </c>
      <c r="O5456">
        <v>7.19</v>
      </c>
      <c r="P5456">
        <v>-68.977000000000004</v>
      </c>
      <c r="Q5456" s="2">
        <v>0.4</v>
      </c>
      <c r="R5456" t="s">
        <v>29</v>
      </c>
      <c r="S5456" t="s">
        <v>30</v>
      </c>
      <c r="T5456" t="s">
        <v>1164</v>
      </c>
      <c r="U5456" t="s">
        <v>67</v>
      </c>
      <c r="V5456" t="s">
        <v>68</v>
      </c>
      <c r="W5456">
        <v>1307</v>
      </c>
      <c r="X5456" s="1">
        <v>41851</v>
      </c>
      <c r="Y5456" t="s">
        <v>34</v>
      </c>
      <c r="Z5456" t="e" vm="38">
        <v>#VALUE!</v>
      </c>
      <c r="AA5456">
        <v>46614</v>
      </c>
      <c r="AB5456" t="e" cm="1" vm="2">
        <f t="array" ref="AB5456">_FV(Table1[[#This Row],[State]],"Country/region",TRUE)</f>
        <v>#VALUE!</v>
      </c>
    </row>
    <row r="5457" spans="1:28" x14ac:dyDescent="0.35">
      <c r="A5457" t="s">
        <v>3361</v>
      </c>
      <c r="B5457">
        <v>56</v>
      </c>
      <c r="C5457" t="s">
        <v>3229</v>
      </c>
      <c r="D5457" t="s">
        <v>46</v>
      </c>
      <c r="E5457">
        <f>YEAR(Table1[[#This Row],[Order Date]])</f>
        <v>2014</v>
      </c>
      <c r="F5457">
        <v>1</v>
      </c>
      <c r="G5457">
        <f>MONTH(Table1[[#This Row],[Order Date]])</f>
        <v>7</v>
      </c>
      <c r="H5457" s="1">
        <v>41850</v>
      </c>
      <c r="I5457">
        <v>54279</v>
      </c>
      <c r="J5457" t="s">
        <v>28</v>
      </c>
      <c r="K5457">
        <v>41</v>
      </c>
      <c r="L5457">
        <v>264.98</v>
      </c>
      <c r="M5457" s="2">
        <v>0.1</v>
      </c>
      <c r="N5457">
        <v>10071.09</v>
      </c>
      <c r="O5457">
        <v>17.86</v>
      </c>
      <c r="P5457">
        <v>1977.69</v>
      </c>
      <c r="Q5457" s="2">
        <v>0.57999999999999996</v>
      </c>
      <c r="R5457" t="s">
        <v>96</v>
      </c>
      <c r="S5457" t="s">
        <v>49</v>
      </c>
      <c r="T5457" t="s">
        <v>330</v>
      </c>
      <c r="U5457" t="s">
        <v>98</v>
      </c>
      <c r="V5457" t="s">
        <v>52</v>
      </c>
      <c r="W5457">
        <v>7586</v>
      </c>
      <c r="X5457" s="1">
        <v>41851</v>
      </c>
      <c r="Y5457" t="s">
        <v>53</v>
      </c>
      <c r="Z5457" t="e" vm="46">
        <v>#VALUE!</v>
      </c>
      <c r="AA5457">
        <v>82716</v>
      </c>
      <c r="AB5457" t="e" cm="1" vm="2">
        <f t="array" ref="AB5457">_FV(Table1[[#This Row],[State]],"Country/region",TRUE)</f>
        <v>#VALUE!</v>
      </c>
    </row>
    <row r="5458" spans="1:28" x14ac:dyDescent="0.35">
      <c r="A5458" t="s">
        <v>973</v>
      </c>
      <c r="B5458">
        <v>56</v>
      </c>
      <c r="C5458" t="s">
        <v>974</v>
      </c>
      <c r="D5458" t="s">
        <v>27</v>
      </c>
      <c r="E5458">
        <f>YEAR(Table1[[#This Row],[Order Date]])</f>
        <v>2014</v>
      </c>
      <c r="F5458">
        <v>1</v>
      </c>
      <c r="G5458">
        <f>MONTH(Table1[[#This Row],[Order Date]])</f>
        <v>7</v>
      </c>
      <c r="H5458" s="1">
        <v>41850</v>
      </c>
      <c r="I5458">
        <v>23202</v>
      </c>
      <c r="J5458" t="s">
        <v>28</v>
      </c>
      <c r="K5458">
        <v>48</v>
      </c>
      <c r="L5458">
        <v>11.97</v>
      </c>
      <c r="M5458" s="2">
        <v>0.02</v>
      </c>
      <c r="N5458">
        <v>608.29</v>
      </c>
      <c r="O5458">
        <v>5.81</v>
      </c>
      <c r="P5458">
        <v>-39.270000000000003</v>
      </c>
      <c r="Q5458" s="2">
        <v>0.6</v>
      </c>
      <c r="R5458" t="s">
        <v>29</v>
      </c>
      <c r="S5458" t="s">
        <v>139</v>
      </c>
      <c r="T5458" t="s">
        <v>1070</v>
      </c>
      <c r="U5458" t="s">
        <v>88</v>
      </c>
      <c r="V5458" t="s">
        <v>68</v>
      </c>
      <c r="W5458">
        <v>3234</v>
      </c>
      <c r="X5458" s="1">
        <v>41852</v>
      </c>
      <c r="Y5458" t="s">
        <v>34</v>
      </c>
      <c r="Z5458" t="e" vm="11">
        <v>#VALUE!</v>
      </c>
      <c r="AA5458">
        <v>75061</v>
      </c>
      <c r="AB5458" t="e" cm="1" vm="2">
        <f t="array" ref="AB5458">_FV(Table1[[#This Row],[State]],"Country/region",TRUE)</f>
        <v>#VALUE!</v>
      </c>
    </row>
    <row r="5459" spans="1:28" x14ac:dyDescent="0.35">
      <c r="A5459" t="s">
        <v>973</v>
      </c>
      <c r="B5459">
        <v>56</v>
      </c>
      <c r="C5459" t="s">
        <v>974</v>
      </c>
      <c r="D5459" t="s">
        <v>27</v>
      </c>
      <c r="E5459">
        <f>YEAR(Table1[[#This Row],[Order Date]])</f>
        <v>2014</v>
      </c>
      <c r="F5459">
        <v>1</v>
      </c>
      <c r="G5459">
        <f>MONTH(Table1[[#This Row],[Order Date]])</f>
        <v>7</v>
      </c>
      <c r="H5459" s="1">
        <v>41850</v>
      </c>
      <c r="I5459">
        <v>23202</v>
      </c>
      <c r="J5459" t="s">
        <v>28</v>
      </c>
      <c r="K5459">
        <v>39</v>
      </c>
      <c r="L5459">
        <v>8.17</v>
      </c>
      <c r="M5459" s="2">
        <v>0.05</v>
      </c>
      <c r="N5459">
        <v>307.42</v>
      </c>
      <c r="O5459">
        <v>1.69</v>
      </c>
      <c r="P5459">
        <v>104.09</v>
      </c>
      <c r="Q5459" s="2">
        <v>0.38</v>
      </c>
      <c r="R5459" t="s">
        <v>29</v>
      </c>
      <c r="S5459" t="s">
        <v>59</v>
      </c>
      <c r="T5459" t="s">
        <v>2474</v>
      </c>
      <c r="U5459" t="s">
        <v>61</v>
      </c>
      <c r="V5459" t="s">
        <v>68</v>
      </c>
      <c r="W5459">
        <v>3233</v>
      </c>
      <c r="X5459" s="1">
        <v>41852</v>
      </c>
      <c r="Y5459" t="s">
        <v>34</v>
      </c>
      <c r="Z5459" t="e" vm="11">
        <v>#VALUE!</v>
      </c>
      <c r="AA5459">
        <v>75061</v>
      </c>
      <c r="AB5459" t="e" cm="1" vm="2">
        <f t="array" ref="AB5459">_FV(Table1[[#This Row],[State]],"Country/region",TRUE)</f>
        <v>#VALUE!</v>
      </c>
    </row>
    <row r="5460" spans="1:28" x14ac:dyDescent="0.35">
      <c r="A5460" t="s">
        <v>1831</v>
      </c>
      <c r="B5460">
        <v>56</v>
      </c>
      <c r="C5460" t="s">
        <v>2285</v>
      </c>
      <c r="D5460" t="s">
        <v>57</v>
      </c>
      <c r="E5460">
        <f>YEAR(Table1[[#This Row],[Order Date]])</f>
        <v>2014</v>
      </c>
      <c r="F5460">
        <v>1</v>
      </c>
      <c r="G5460">
        <f>MONTH(Table1[[#This Row],[Order Date]])</f>
        <v>7</v>
      </c>
      <c r="H5460" s="1">
        <v>41850</v>
      </c>
      <c r="I5460">
        <v>46305</v>
      </c>
      <c r="J5460" t="s">
        <v>47</v>
      </c>
      <c r="K5460">
        <v>30</v>
      </c>
      <c r="L5460">
        <v>10.44</v>
      </c>
      <c r="M5460" s="2">
        <v>0.08</v>
      </c>
      <c r="N5460">
        <v>299.66000000000003</v>
      </c>
      <c r="O5460">
        <v>5.75</v>
      </c>
      <c r="P5460">
        <v>-18.250499999999999</v>
      </c>
      <c r="Q5460" s="2">
        <v>0.39</v>
      </c>
      <c r="R5460" t="s">
        <v>29</v>
      </c>
      <c r="S5460" t="s">
        <v>30</v>
      </c>
      <c r="T5460" t="s">
        <v>818</v>
      </c>
      <c r="U5460" t="s">
        <v>67</v>
      </c>
      <c r="V5460" t="s">
        <v>76</v>
      </c>
      <c r="W5460">
        <v>6501</v>
      </c>
      <c r="X5460" s="1">
        <v>41854</v>
      </c>
      <c r="Y5460" t="s">
        <v>34</v>
      </c>
      <c r="Z5460" t="e" vm="14">
        <v>#VALUE!</v>
      </c>
      <c r="AA5460">
        <v>34761</v>
      </c>
      <c r="AB5460" t="e" cm="1" vm="2">
        <f t="array" ref="AB5460">_FV(Table1[[#This Row],[State]],"Country/region",TRUE)</f>
        <v>#VALUE!</v>
      </c>
    </row>
    <row r="5461" spans="1:28" x14ac:dyDescent="0.35">
      <c r="A5461" t="s">
        <v>1412</v>
      </c>
      <c r="B5461">
        <v>56</v>
      </c>
      <c r="C5461" t="s">
        <v>1017</v>
      </c>
      <c r="D5461" t="s">
        <v>46</v>
      </c>
      <c r="E5461">
        <f>YEAR(Table1[[#This Row],[Order Date]])</f>
        <v>2014</v>
      </c>
      <c r="F5461">
        <v>1</v>
      </c>
      <c r="G5461">
        <f>MONTH(Table1[[#This Row],[Order Date]])</f>
        <v>7</v>
      </c>
      <c r="H5461" s="1">
        <v>41851</v>
      </c>
      <c r="I5461">
        <v>33377</v>
      </c>
      <c r="J5461" t="s">
        <v>28</v>
      </c>
      <c r="K5461">
        <v>19</v>
      </c>
      <c r="L5461">
        <v>17.239999999999998</v>
      </c>
      <c r="M5461" s="2">
        <v>0.04</v>
      </c>
      <c r="N5461">
        <v>327.14999999999998</v>
      </c>
      <c r="O5461">
        <v>3.26</v>
      </c>
      <c r="P5461">
        <v>47.3</v>
      </c>
      <c r="Q5461" s="2">
        <v>0.56000000000000005</v>
      </c>
      <c r="R5461" t="s">
        <v>29</v>
      </c>
      <c r="S5461" t="s">
        <v>139</v>
      </c>
      <c r="T5461" t="s">
        <v>2156</v>
      </c>
      <c r="U5461" t="s">
        <v>481</v>
      </c>
      <c r="V5461" t="s">
        <v>68</v>
      </c>
      <c r="W5461">
        <v>4688</v>
      </c>
      <c r="X5461" s="1">
        <v>41852</v>
      </c>
      <c r="Y5461" t="s">
        <v>34</v>
      </c>
      <c r="Z5461" t="e" vm="16">
        <v>#VALUE!</v>
      </c>
      <c r="AA5461">
        <v>61701</v>
      </c>
      <c r="AB5461" t="e" cm="1" vm="2">
        <f t="array" ref="AB5461">_FV(Table1[[#This Row],[State]],"Country/region",TRUE)</f>
        <v>#VALUE!</v>
      </c>
    </row>
    <row r="5462" spans="1:28" x14ac:dyDescent="0.35">
      <c r="A5462" t="s">
        <v>1412</v>
      </c>
      <c r="B5462">
        <v>56</v>
      </c>
      <c r="C5462" t="s">
        <v>1017</v>
      </c>
      <c r="D5462" t="s">
        <v>46</v>
      </c>
      <c r="E5462">
        <f>YEAR(Table1[[#This Row],[Order Date]])</f>
        <v>2014</v>
      </c>
      <c r="F5462">
        <v>1</v>
      </c>
      <c r="G5462">
        <f>MONTH(Table1[[#This Row],[Order Date]])</f>
        <v>7</v>
      </c>
      <c r="H5462" s="1">
        <v>41851</v>
      </c>
      <c r="I5462">
        <v>33377</v>
      </c>
      <c r="J5462" t="s">
        <v>28</v>
      </c>
      <c r="K5462">
        <v>20</v>
      </c>
      <c r="L5462">
        <v>5.18</v>
      </c>
      <c r="M5462" s="2">
        <v>0.06</v>
      </c>
      <c r="N5462">
        <v>100.4</v>
      </c>
      <c r="O5462">
        <v>2.04</v>
      </c>
      <c r="P5462">
        <v>11.94</v>
      </c>
      <c r="Q5462" s="2">
        <v>0.36</v>
      </c>
      <c r="R5462" t="s">
        <v>29</v>
      </c>
      <c r="S5462" t="s">
        <v>59</v>
      </c>
      <c r="T5462" t="s">
        <v>1573</v>
      </c>
      <c r="U5462" t="s">
        <v>61</v>
      </c>
      <c r="V5462" t="s">
        <v>68</v>
      </c>
      <c r="W5462">
        <v>4687</v>
      </c>
      <c r="X5462" s="1">
        <v>41853</v>
      </c>
      <c r="Y5462" t="s">
        <v>34</v>
      </c>
      <c r="Z5462" t="e" vm="16">
        <v>#VALUE!</v>
      </c>
      <c r="AA5462">
        <v>61701</v>
      </c>
      <c r="AB5462" t="e" cm="1" vm="2">
        <f t="array" ref="AB5462">_FV(Table1[[#This Row],[State]],"Country/region",TRUE)</f>
        <v>#VALUE!</v>
      </c>
    </row>
    <row r="5463" spans="1:28" x14ac:dyDescent="0.35">
      <c r="A5463" t="s">
        <v>860</v>
      </c>
      <c r="B5463">
        <v>56</v>
      </c>
      <c r="C5463" t="s">
        <v>949</v>
      </c>
      <c r="D5463" t="s">
        <v>27</v>
      </c>
      <c r="E5463">
        <f>YEAR(Table1[[#This Row],[Order Date]])</f>
        <v>2014</v>
      </c>
      <c r="F5463">
        <v>1</v>
      </c>
      <c r="G5463">
        <f>MONTH(Table1[[#This Row],[Order Date]])</f>
        <v>7</v>
      </c>
      <c r="H5463" s="1">
        <v>41851</v>
      </c>
      <c r="I5463">
        <v>31812</v>
      </c>
      <c r="J5463" t="s">
        <v>28</v>
      </c>
      <c r="K5463">
        <v>14</v>
      </c>
      <c r="L5463">
        <v>40.99</v>
      </c>
      <c r="M5463" s="2">
        <v>0.02</v>
      </c>
      <c r="N5463">
        <v>593.62</v>
      </c>
      <c r="O5463">
        <v>19.989999999999998</v>
      </c>
      <c r="P5463">
        <v>25.19</v>
      </c>
      <c r="Q5463" s="2">
        <v>0.36</v>
      </c>
      <c r="R5463" t="s">
        <v>29</v>
      </c>
      <c r="S5463" t="s">
        <v>30</v>
      </c>
      <c r="T5463" t="s">
        <v>1517</v>
      </c>
      <c r="U5463" t="s">
        <v>61</v>
      </c>
      <c r="V5463" t="s">
        <v>33</v>
      </c>
      <c r="W5463">
        <v>4463</v>
      </c>
      <c r="X5463" s="1">
        <v>41853</v>
      </c>
      <c r="Y5463" t="s">
        <v>34</v>
      </c>
      <c r="Z5463" t="e" vm="22">
        <v>#VALUE!</v>
      </c>
      <c r="AA5463">
        <v>44903</v>
      </c>
      <c r="AB5463" t="e" cm="1" vm="2">
        <f t="array" ref="AB5463">_FV(Table1[[#This Row],[State]],"Country/region",TRUE)</f>
        <v>#VALUE!</v>
      </c>
    </row>
    <row r="5464" spans="1:28" x14ac:dyDescent="0.35">
      <c r="A5464" t="s">
        <v>948</v>
      </c>
      <c r="B5464">
        <v>56</v>
      </c>
      <c r="C5464" t="s">
        <v>949</v>
      </c>
      <c r="D5464" t="s">
        <v>27</v>
      </c>
      <c r="E5464">
        <f>YEAR(Table1[[#This Row],[Order Date]])</f>
        <v>2014</v>
      </c>
      <c r="F5464">
        <v>1</v>
      </c>
      <c r="G5464">
        <f>MONTH(Table1[[#This Row],[Order Date]])</f>
        <v>7</v>
      </c>
      <c r="H5464" s="1">
        <v>41851</v>
      </c>
      <c r="I5464">
        <v>31812</v>
      </c>
      <c r="J5464" t="s">
        <v>28</v>
      </c>
      <c r="K5464">
        <v>31</v>
      </c>
      <c r="L5464">
        <v>1.26</v>
      </c>
      <c r="M5464" s="2">
        <v>0.06</v>
      </c>
      <c r="N5464">
        <v>38.520000000000003</v>
      </c>
      <c r="O5464">
        <v>0.7</v>
      </c>
      <c r="P5464">
        <v>-17.34</v>
      </c>
      <c r="Q5464" s="2">
        <v>0.81</v>
      </c>
      <c r="R5464" t="s">
        <v>29</v>
      </c>
      <c r="S5464" t="s">
        <v>59</v>
      </c>
      <c r="T5464" t="s">
        <v>1692</v>
      </c>
      <c r="U5464" t="s">
        <v>232</v>
      </c>
      <c r="V5464" t="s">
        <v>33</v>
      </c>
      <c r="W5464">
        <v>4464</v>
      </c>
      <c r="X5464" s="1">
        <v>41853</v>
      </c>
      <c r="Y5464" t="s">
        <v>34</v>
      </c>
      <c r="Z5464" t="e" vm="22">
        <v>#VALUE!</v>
      </c>
      <c r="AA5464">
        <v>43302</v>
      </c>
      <c r="AB5464" t="e" cm="1" vm="2">
        <f t="array" ref="AB5464">_FV(Table1[[#This Row],[State]],"Country/region",TRUE)</f>
        <v>#VALUE!</v>
      </c>
    </row>
    <row r="5465" spans="1:28" x14ac:dyDescent="0.35">
      <c r="A5465" t="s">
        <v>728</v>
      </c>
      <c r="B5465">
        <v>56</v>
      </c>
      <c r="C5465" t="s">
        <v>364</v>
      </c>
      <c r="D5465" t="s">
        <v>38</v>
      </c>
      <c r="E5465">
        <f>YEAR(Table1[[#This Row],[Order Date]])</f>
        <v>2014</v>
      </c>
      <c r="F5465">
        <v>1</v>
      </c>
      <c r="G5465">
        <f>MONTH(Table1[[#This Row],[Order Date]])</f>
        <v>8</v>
      </c>
      <c r="H5465" s="1">
        <v>41852</v>
      </c>
      <c r="I5465">
        <v>610</v>
      </c>
      <c r="J5465" t="s">
        <v>58</v>
      </c>
      <c r="K5465">
        <v>38</v>
      </c>
      <c r="L5465">
        <v>6.68</v>
      </c>
      <c r="M5465" s="2">
        <v>0.02</v>
      </c>
      <c r="N5465">
        <v>283.64999999999998</v>
      </c>
      <c r="O5465">
        <v>5.41</v>
      </c>
      <c r="P5465">
        <v>-29.21</v>
      </c>
      <c r="Q5465" s="2">
        <v>0.37</v>
      </c>
      <c r="R5465" t="s">
        <v>29</v>
      </c>
      <c r="S5465" t="s">
        <v>30</v>
      </c>
      <c r="T5465" t="s">
        <v>1469</v>
      </c>
      <c r="U5465" t="s">
        <v>61</v>
      </c>
      <c r="V5465" t="s">
        <v>76</v>
      </c>
      <c r="W5465">
        <v>93</v>
      </c>
      <c r="X5465" s="1">
        <v>41854</v>
      </c>
      <c r="Y5465" t="s">
        <v>42</v>
      </c>
      <c r="Z5465" t="e" vm="35">
        <v>#VALUE!</v>
      </c>
      <c r="AA5465">
        <v>72701</v>
      </c>
      <c r="AB5465" t="e" cm="1" vm="2">
        <f t="array" ref="AB5465">_FV(Table1[[#This Row],[State]],"Country/region",TRUE)</f>
        <v>#VALUE!</v>
      </c>
    </row>
    <row r="5466" spans="1:28" x14ac:dyDescent="0.35">
      <c r="A5466" t="s">
        <v>2197</v>
      </c>
      <c r="B5466">
        <v>56</v>
      </c>
      <c r="C5466" t="s">
        <v>1400</v>
      </c>
      <c r="D5466" t="s">
        <v>38</v>
      </c>
      <c r="E5466">
        <f>YEAR(Table1[[#This Row],[Order Date]])</f>
        <v>2014</v>
      </c>
      <c r="F5466">
        <v>1</v>
      </c>
      <c r="G5466">
        <f>MONTH(Table1[[#This Row],[Order Date]])</f>
        <v>8</v>
      </c>
      <c r="H5466" s="1">
        <v>41852</v>
      </c>
      <c r="I5466">
        <v>25633</v>
      </c>
      <c r="J5466" t="s">
        <v>47</v>
      </c>
      <c r="K5466">
        <v>36</v>
      </c>
      <c r="L5466">
        <v>145.97999999999999</v>
      </c>
      <c r="M5466" s="2">
        <v>0.06</v>
      </c>
      <c r="N5466">
        <v>5140.08</v>
      </c>
      <c r="O5466">
        <v>51.92</v>
      </c>
      <c r="P5466">
        <v>-582.42600000000004</v>
      </c>
      <c r="Q5466" s="2">
        <v>0.69</v>
      </c>
      <c r="R5466" t="s">
        <v>48</v>
      </c>
      <c r="S5466" t="s">
        <v>73</v>
      </c>
      <c r="T5466" t="s">
        <v>1667</v>
      </c>
      <c r="U5466" t="s">
        <v>75</v>
      </c>
      <c r="V5466" t="s">
        <v>68</v>
      </c>
      <c r="W5466">
        <v>3590</v>
      </c>
      <c r="X5466" s="1">
        <v>41857</v>
      </c>
      <c r="Y5466" t="s">
        <v>53</v>
      </c>
      <c r="Z5466" t="e" vm="26">
        <v>#VALUE!</v>
      </c>
      <c r="AA5466">
        <v>48640</v>
      </c>
      <c r="AB5466" t="e" cm="1" vm="2">
        <f t="array" ref="AB5466">_FV(Table1[[#This Row],[State]],"Country/region",TRUE)</f>
        <v>#VALUE!</v>
      </c>
    </row>
    <row r="5467" spans="1:28" x14ac:dyDescent="0.35">
      <c r="A5467" t="s">
        <v>1058</v>
      </c>
      <c r="B5467">
        <v>56</v>
      </c>
      <c r="C5467" t="s">
        <v>2963</v>
      </c>
      <c r="D5467" t="s">
        <v>46</v>
      </c>
      <c r="E5467">
        <f>YEAR(Table1[[#This Row],[Order Date]])</f>
        <v>2014</v>
      </c>
      <c r="F5467">
        <v>1</v>
      </c>
      <c r="G5467">
        <f>MONTH(Table1[[#This Row],[Order Date]])</f>
        <v>8</v>
      </c>
      <c r="H5467" s="1">
        <v>41853</v>
      </c>
      <c r="I5467">
        <v>20448</v>
      </c>
      <c r="J5467" t="s">
        <v>58</v>
      </c>
      <c r="K5467">
        <v>23</v>
      </c>
      <c r="L5467">
        <v>3.69</v>
      </c>
      <c r="M5467" s="2">
        <v>0.02</v>
      </c>
      <c r="N5467">
        <v>104.82</v>
      </c>
      <c r="O5467">
        <v>2.5</v>
      </c>
      <c r="P5467">
        <v>6.84</v>
      </c>
      <c r="Q5467" s="2">
        <v>0.39</v>
      </c>
      <c r="R5467" t="s">
        <v>29</v>
      </c>
      <c r="S5467" t="s">
        <v>30</v>
      </c>
      <c r="T5467" t="s">
        <v>1332</v>
      </c>
      <c r="U5467" t="s">
        <v>267</v>
      </c>
      <c r="V5467" t="s">
        <v>68</v>
      </c>
      <c r="W5467">
        <v>2831</v>
      </c>
      <c r="X5467" s="1">
        <v>41854</v>
      </c>
      <c r="Y5467" t="s">
        <v>42</v>
      </c>
      <c r="Z5467" t="e" vm="12">
        <v>#VALUE!</v>
      </c>
      <c r="AA5467">
        <v>51503</v>
      </c>
      <c r="AB5467" t="e" cm="1" vm="2">
        <f t="array" ref="AB5467">_FV(Table1[[#This Row],[State]],"Country/region",TRUE)</f>
        <v>#VALUE!</v>
      </c>
    </row>
    <row r="5468" spans="1:28" x14ac:dyDescent="0.35">
      <c r="A5468" t="s">
        <v>1524</v>
      </c>
      <c r="B5468">
        <v>56</v>
      </c>
      <c r="C5468" t="s">
        <v>851</v>
      </c>
      <c r="D5468" t="s">
        <v>46</v>
      </c>
      <c r="E5468">
        <f>YEAR(Table1[[#This Row],[Order Date]])</f>
        <v>2014</v>
      </c>
      <c r="F5468">
        <v>1</v>
      </c>
      <c r="G5468">
        <f>MONTH(Table1[[#This Row],[Order Date]])</f>
        <v>8</v>
      </c>
      <c r="H5468" s="1">
        <v>41853</v>
      </c>
      <c r="I5468">
        <v>16356</v>
      </c>
      <c r="J5468" t="s">
        <v>58</v>
      </c>
      <c r="K5468">
        <v>6</v>
      </c>
      <c r="L5468">
        <v>22.98</v>
      </c>
      <c r="M5468" s="2">
        <v>0.04</v>
      </c>
      <c r="N5468">
        <v>157.94</v>
      </c>
      <c r="O5468">
        <v>4.5</v>
      </c>
      <c r="P5468">
        <v>9.15</v>
      </c>
      <c r="Q5468" s="2">
        <v>0.55000000000000004</v>
      </c>
      <c r="R5468" t="s">
        <v>29</v>
      </c>
      <c r="S5468" t="s">
        <v>30</v>
      </c>
      <c r="T5468" t="s">
        <v>3411</v>
      </c>
      <c r="U5468" t="s">
        <v>214</v>
      </c>
      <c r="V5468" t="s">
        <v>52</v>
      </c>
      <c r="W5468">
        <v>2274</v>
      </c>
      <c r="X5468" s="1">
        <v>41854</v>
      </c>
      <c r="Y5468" t="s">
        <v>42</v>
      </c>
      <c r="Z5468" t="e" vm="4">
        <v>#VALUE!</v>
      </c>
      <c r="AA5468">
        <v>92231</v>
      </c>
      <c r="AB5468" t="e" cm="1" vm="2">
        <f t="array" ref="AB5468">_FV(Table1[[#This Row],[State]],"Country/region",TRUE)</f>
        <v>#VALUE!</v>
      </c>
    </row>
    <row r="5469" spans="1:28" x14ac:dyDescent="0.35">
      <c r="A5469" t="s">
        <v>3211</v>
      </c>
      <c r="B5469">
        <v>56</v>
      </c>
      <c r="C5469" t="s">
        <v>1051</v>
      </c>
      <c r="D5469" t="s">
        <v>27</v>
      </c>
      <c r="E5469">
        <f>YEAR(Table1[[#This Row],[Order Date]])</f>
        <v>2014</v>
      </c>
      <c r="F5469">
        <v>1</v>
      </c>
      <c r="G5469">
        <f>MONTH(Table1[[#This Row],[Order Date]])</f>
        <v>8</v>
      </c>
      <c r="H5469" s="1">
        <v>41853</v>
      </c>
      <c r="I5469">
        <v>5799</v>
      </c>
      <c r="J5469" t="s">
        <v>58</v>
      </c>
      <c r="K5469">
        <v>34</v>
      </c>
      <c r="L5469">
        <v>294.62</v>
      </c>
      <c r="M5469" s="2">
        <v>0.08</v>
      </c>
      <c r="N5469">
        <v>9626.86</v>
      </c>
      <c r="O5469">
        <v>42.52</v>
      </c>
      <c r="P5469">
        <v>1882.2</v>
      </c>
      <c r="Q5469" s="2">
        <v>0.56999999999999995</v>
      </c>
      <c r="R5469" t="s">
        <v>29</v>
      </c>
      <c r="S5469" t="s">
        <v>49</v>
      </c>
      <c r="T5469" t="s">
        <v>842</v>
      </c>
      <c r="U5469" t="s">
        <v>214</v>
      </c>
      <c r="V5469" t="s">
        <v>68</v>
      </c>
      <c r="W5469">
        <v>807</v>
      </c>
      <c r="X5469" s="1">
        <v>41855</v>
      </c>
      <c r="Y5469" t="s">
        <v>53</v>
      </c>
      <c r="Z5469" t="e" vm="5">
        <v>#VALUE!</v>
      </c>
      <c r="AA5469">
        <v>55125</v>
      </c>
      <c r="AB5469" t="e" cm="1" vm="2">
        <f t="array" ref="AB5469">_FV(Table1[[#This Row],[State]],"Country/region",TRUE)</f>
        <v>#VALUE!</v>
      </c>
    </row>
    <row r="5470" spans="1:28" x14ac:dyDescent="0.35">
      <c r="A5470" t="s">
        <v>1904</v>
      </c>
      <c r="B5470">
        <v>56</v>
      </c>
      <c r="C5470" t="s">
        <v>433</v>
      </c>
      <c r="D5470" t="s">
        <v>27</v>
      </c>
      <c r="E5470">
        <f>YEAR(Table1[[#This Row],[Order Date]])</f>
        <v>2014</v>
      </c>
      <c r="F5470">
        <v>1</v>
      </c>
      <c r="G5470">
        <f>MONTH(Table1[[#This Row],[Order Date]])</f>
        <v>8</v>
      </c>
      <c r="H5470" s="1">
        <v>41853</v>
      </c>
      <c r="I5470">
        <v>17345</v>
      </c>
      <c r="J5470" t="s">
        <v>58</v>
      </c>
      <c r="K5470">
        <v>23</v>
      </c>
      <c r="L5470">
        <v>7.64</v>
      </c>
      <c r="M5470" s="2">
        <v>0</v>
      </c>
      <c r="N5470">
        <v>195.61</v>
      </c>
      <c r="O5470">
        <v>5.83</v>
      </c>
      <c r="P5470">
        <v>-17.02</v>
      </c>
      <c r="Q5470" s="2">
        <v>0.36</v>
      </c>
      <c r="R5470" t="s">
        <v>29</v>
      </c>
      <c r="S5470" t="s">
        <v>59</v>
      </c>
      <c r="T5470" t="s">
        <v>135</v>
      </c>
      <c r="U5470" t="s">
        <v>61</v>
      </c>
      <c r="V5470" t="s">
        <v>76</v>
      </c>
      <c r="W5470">
        <v>2394</v>
      </c>
      <c r="X5470" s="1">
        <v>41855</v>
      </c>
      <c r="Y5470" t="s">
        <v>34</v>
      </c>
      <c r="Z5470" t="e" vm="31">
        <v>#VALUE!</v>
      </c>
      <c r="AA5470">
        <v>37167</v>
      </c>
      <c r="AB5470" t="e" cm="1" vm="2">
        <f t="array" ref="AB5470">_FV(Table1[[#This Row],[State]],"Country/region",TRUE)</f>
        <v>#VALUE!</v>
      </c>
    </row>
    <row r="5471" spans="1:28" x14ac:dyDescent="0.35">
      <c r="A5471" t="s">
        <v>822</v>
      </c>
      <c r="B5471">
        <v>56</v>
      </c>
      <c r="C5471" t="s">
        <v>3109</v>
      </c>
      <c r="D5471" t="s">
        <v>57</v>
      </c>
      <c r="E5471">
        <f>YEAR(Table1[[#This Row],[Order Date]])</f>
        <v>2014</v>
      </c>
      <c r="F5471">
        <v>1</v>
      </c>
      <c r="G5471">
        <f>MONTH(Table1[[#This Row],[Order Date]])</f>
        <v>8</v>
      </c>
      <c r="H5471" s="1">
        <v>41854</v>
      </c>
      <c r="I5471">
        <v>48512</v>
      </c>
      <c r="J5471" t="s">
        <v>39</v>
      </c>
      <c r="K5471">
        <v>47</v>
      </c>
      <c r="L5471">
        <v>2.94</v>
      </c>
      <c r="M5471" s="2">
        <v>0.04</v>
      </c>
      <c r="N5471">
        <v>148.26</v>
      </c>
      <c r="O5471">
        <v>0.81</v>
      </c>
      <c r="P5471">
        <v>49.04</v>
      </c>
      <c r="Q5471" s="2">
        <v>0.4</v>
      </c>
      <c r="R5471" t="s">
        <v>29</v>
      </c>
      <c r="S5471" t="s">
        <v>59</v>
      </c>
      <c r="T5471" t="s">
        <v>2349</v>
      </c>
      <c r="U5471" t="s">
        <v>88</v>
      </c>
      <c r="V5471" t="s">
        <v>52</v>
      </c>
      <c r="W5471">
        <v>6815</v>
      </c>
      <c r="X5471" s="1">
        <v>41854</v>
      </c>
      <c r="Y5471" t="s">
        <v>42</v>
      </c>
      <c r="Z5471" t="e" vm="4">
        <v>#VALUE!</v>
      </c>
      <c r="AA5471">
        <v>91745</v>
      </c>
      <c r="AB5471" t="e" cm="1" vm="2">
        <f t="array" ref="AB5471">_FV(Table1[[#This Row],[State]],"Country/region",TRUE)</f>
        <v>#VALUE!</v>
      </c>
    </row>
    <row r="5472" spans="1:28" x14ac:dyDescent="0.35">
      <c r="A5472" t="s">
        <v>1130</v>
      </c>
      <c r="B5472">
        <v>56</v>
      </c>
      <c r="C5472" t="s">
        <v>1045</v>
      </c>
      <c r="D5472" t="s">
        <v>38</v>
      </c>
      <c r="E5472">
        <f>YEAR(Table1[[#This Row],[Order Date]])</f>
        <v>2014</v>
      </c>
      <c r="F5472">
        <v>1</v>
      </c>
      <c r="G5472">
        <f>MONTH(Table1[[#This Row],[Order Date]])</f>
        <v>8</v>
      </c>
      <c r="H5472" s="1">
        <v>41854</v>
      </c>
      <c r="I5472">
        <v>56647</v>
      </c>
      <c r="J5472" t="s">
        <v>131</v>
      </c>
      <c r="K5472">
        <v>41</v>
      </c>
      <c r="L5472">
        <v>9.98</v>
      </c>
      <c r="M5472" s="2">
        <v>0.02</v>
      </c>
      <c r="N5472">
        <v>417.53</v>
      </c>
      <c r="O5472">
        <v>12.52</v>
      </c>
      <c r="P5472">
        <v>-309.06</v>
      </c>
      <c r="Q5472" s="2">
        <v>0.56999999999999995</v>
      </c>
      <c r="R5472" t="s">
        <v>48</v>
      </c>
      <c r="S5472" t="s">
        <v>30</v>
      </c>
      <c r="T5472" t="s">
        <v>627</v>
      </c>
      <c r="U5472" t="s">
        <v>82</v>
      </c>
      <c r="V5472" t="s">
        <v>76</v>
      </c>
      <c r="W5472">
        <v>7927</v>
      </c>
      <c r="X5472" s="1">
        <v>41855</v>
      </c>
      <c r="Y5472" t="s">
        <v>34</v>
      </c>
      <c r="Z5472" t="e" vm="6">
        <v>#VALUE!</v>
      </c>
      <c r="AA5472">
        <v>36701</v>
      </c>
      <c r="AB5472" t="e" cm="1" vm="2">
        <f t="array" ref="AB5472">_FV(Table1[[#This Row],[State]],"Country/region",TRUE)</f>
        <v>#VALUE!</v>
      </c>
    </row>
    <row r="5473" spans="1:28" x14ac:dyDescent="0.35">
      <c r="A5473" t="s">
        <v>822</v>
      </c>
      <c r="B5473">
        <v>56</v>
      </c>
      <c r="C5473" t="s">
        <v>3109</v>
      </c>
      <c r="D5473" t="s">
        <v>57</v>
      </c>
      <c r="E5473">
        <f>YEAR(Table1[[#This Row],[Order Date]])</f>
        <v>2014</v>
      </c>
      <c r="F5473">
        <v>1</v>
      </c>
      <c r="G5473">
        <f>MONTH(Table1[[#This Row],[Order Date]])</f>
        <v>8</v>
      </c>
      <c r="H5473" s="1">
        <v>41854</v>
      </c>
      <c r="I5473">
        <v>48512</v>
      </c>
      <c r="J5473" t="s">
        <v>39</v>
      </c>
      <c r="K5473">
        <v>48</v>
      </c>
      <c r="L5473">
        <v>4.9800000000000004</v>
      </c>
      <c r="M5473" s="2">
        <v>0.04</v>
      </c>
      <c r="N5473">
        <v>238.79</v>
      </c>
      <c r="O5473">
        <v>4.72</v>
      </c>
      <c r="P5473">
        <v>-83.78</v>
      </c>
      <c r="Q5473" s="2">
        <v>0.36</v>
      </c>
      <c r="R5473" t="s">
        <v>29</v>
      </c>
      <c r="S5473" t="s">
        <v>30</v>
      </c>
      <c r="T5473" t="s">
        <v>1502</v>
      </c>
      <c r="U5473" t="s">
        <v>61</v>
      </c>
      <c r="V5473" t="s">
        <v>52</v>
      </c>
      <c r="W5473">
        <v>6814</v>
      </c>
      <c r="X5473" s="1">
        <v>41855</v>
      </c>
      <c r="Y5473" t="s">
        <v>34</v>
      </c>
      <c r="Z5473" t="e" vm="4">
        <v>#VALUE!</v>
      </c>
      <c r="AA5473">
        <v>91745</v>
      </c>
      <c r="AB5473" t="e" cm="1" vm="2">
        <f t="array" ref="AB5473">_FV(Table1[[#This Row],[State]],"Country/region",TRUE)</f>
        <v>#VALUE!</v>
      </c>
    </row>
    <row r="5474" spans="1:28" x14ac:dyDescent="0.35">
      <c r="A5474" t="s">
        <v>2371</v>
      </c>
      <c r="B5474">
        <v>56</v>
      </c>
      <c r="C5474" t="s">
        <v>2038</v>
      </c>
      <c r="D5474" t="s">
        <v>57</v>
      </c>
      <c r="E5474">
        <f>YEAR(Table1[[#This Row],[Order Date]])</f>
        <v>2014</v>
      </c>
      <c r="F5474">
        <v>1</v>
      </c>
      <c r="G5474">
        <f>MONTH(Table1[[#This Row],[Order Date]])</f>
        <v>8</v>
      </c>
      <c r="H5474" s="1">
        <v>41854</v>
      </c>
      <c r="I5474">
        <v>51494</v>
      </c>
      <c r="J5474" t="s">
        <v>58</v>
      </c>
      <c r="K5474">
        <v>42</v>
      </c>
      <c r="L5474">
        <v>11.99</v>
      </c>
      <c r="M5474" s="2">
        <v>0.06</v>
      </c>
      <c r="N5474">
        <v>493.56</v>
      </c>
      <c r="O5474">
        <v>5.99</v>
      </c>
      <c r="P5474">
        <v>12.73</v>
      </c>
      <c r="Q5474" s="2">
        <v>0.36</v>
      </c>
      <c r="R5474" t="s">
        <v>96</v>
      </c>
      <c r="S5474" t="s">
        <v>80</v>
      </c>
      <c r="T5474" t="s">
        <v>844</v>
      </c>
      <c r="U5474" t="s">
        <v>98</v>
      </c>
      <c r="V5474" t="s">
        <v>68</v>
      </c>
      <c r="W5474">
        <v>7218</v>
      </c>
      <c r="X5474" s="1">
        <v>41856</v>
      </c>
      <c r="Y5474" t="s">
        <v>34</v>
      </c>
      <c r="Z5474" t="e" vm="26">
        <v>#VALUE!</v>
      </c>
      <c r="AA5474">
        <v>48126</v>
      </c>
      <c r="AB5474" t="e" cm="1" vm="2">
        <f t="array" ref="AB5474">_FV(Table1[[#This Row],[State]],"Country/region",TRUE)</f>
        <v>#VALUE!</v>
      </c>
    </row>
    <row r="5475" spans="1:28" x14ac:dyDescent="0.35">
      <c r="A5475" t="s">
        <v>528</v>
      </c>
      <c r="B5475">
        <v>56</v>
      </c>
      <c r="C5475" t="s">
        <v>529</v>
      </c>
      <c r="D5475" t="s">
        <v>46</v>
      </c>
      <c r="E5475">
        <f>YEAR(Table1[[#This Row],[Order Date]])</f>
        <v>2014</v>
      </c>
      <c r="F5475">
        <v>1</v>
      </c>
      <c r="G5475">
        <f>MONTH(Table1[[#This Row],[Order Date]])</f>
        <v>8</v>
      </c>
      <c r="H5475" s="1">
        <v>41854</v>
      </c>
      <c r="I5475">
        <v>35684</v>
      </c>
      <c r="J5475" t="s">
        <v>47</v>
      </c>
      <c r="K5475">
        <v>10</v>
      </c>
      <c r="L5475">
        <v>96.45</v>
      </c>
      <c r="M5475" s="2">
        <v>7.0000000000000007E-2</v>
      </c>
      <c r="N5475">
        <v>910.98</v>
      </c>
      <c r="O5475">
        <v>13.99</v>
      </c>
      <c r="P5475">
        <v>18.77</v>
      </c>
      <c r="Q5475" s="2">
        <v>0.38</v>
      </c>
      <c r="R5475" t="s">
        <v>96</v>
      </c>
      <c r="S5475" t="s">
        <v>80</v>
      </c>
      <c r="T5475" t="s">
        <v>3221</v>
      </c>
      <c r="U5475" t="s">
        <v>98</v>
      </c>
      <c r="V5475" t="s">
        <v>52</v>
      </c>
      <c r="W5475">
        <v>5004</v>
      </c>
      <c r="X5475" s="1">
        <v>41859</v>
      </c>
      <c r="Y5475" t="s">
        <v>34</v>
      </c>
      <c r="Z5475" t="e" vm="7">
        <v>#VALUE!</v>
      </c>
      <c r="AA5475">
        <v>84604</v>
      </c>
      <c r="AB5475" t="e" cm="1" vm="2">
        <f t="array" ref="AB5475">_FV(Table1[[#This Row],[State]],"Country/region",TRUE)</f>
        <v>#VALUE!</v>
      </c>
    </row>
    <row r="5476" spans="1:28" x14ac:dyDescent="0.35">
      <c r="A5476" t="s">
        <v>3329</v>
      </c>
      <c r="B5476">
        <v>56</v>
      </c>
      <c r="C5476" t="s">
        <v>641</v>
      </c>
      <c r="D5476" t="s">
        <v>27</v>
      </c>
      <c r="E5476">
        <f>YEAR(Table1[[#This Row],[Order Date]])</f>
        <v>2014</v>
      </c>
      <c r="F5476">
        <v>1</v>
      </c>
      <c r="G5476">
        <f>MONTH(Table1[[#This Row],[Order Date]])</f>
        <v>8</v>
      </c>
      <c r="H5476" s="1">
        <v>41855</v>
      </c>
      <c r="I5476">
        <v>6788</v>
      </c>
      <c r="J5476" t="s">
        <v>39</v>
      </c>
      <c r="K5476">
        <v>6</v>
      </c>
      <c r="L5476">
        <v>1.81</v>
      </c>
      <c r="M5476" s="2">
        <v>7.0000000000000007E-2</v>
      </c>
      <c r="N5476">
        <v>11.15</v>
      </c>
      <c r="O5476">
        <v>0.75</v>
      </c>
      <c r="P5476">
        <v>-2.62</v>
      </c>
      <c r="Q5476" s="2">
        <v>0.52</v>
      </c>
      <c r="R5476" t="s">
        <v>29</v>
      </c>
      <c r="S5476" t="s">
        <v>59</v>
      </c>
      <c r="T5476" t="s">
        <v>362</v>
      </c>
      <c r="U5476" t="s">
        <v>232</v>
      </c>
      <c r="V5476" t="s">
        <v>52</v>
      </c>
      <c r="W5476">
        <v>938</v>
      </c>
      <c r="X5476" s="1">
        <v>41856</v>
      </c>
      <c r="Y5476" t="s">
        <v>34</v>
      </c>
      <c r="Z5476" t="e" vm="4">
        <v>#VALUE!</v>
      </c>
      <c r="AA5476">
        <v>93405</v>
      </c>
      <c r="AB5476" t="e" cm="1" vm="2">
        <f t="array" ref="AB5476">_FV(Table1[[#This Row],[State]],"Country/region",TRUE)</f>
        <v>#VALUE!</v>
      </c>
    </row>
    <row r="5477" spans="1:28" x14ac:dyDescent="0.35">
      <c r="A5477" t="s">
        <v>2127</v>
      </c>
      <c r="B5477">
        <v>56</v>
      </c>
      <c r="C5477" t="s">
        <v>657</v>
      </c>
      <c r="D5477" t="s">
        <v>38</v>
      </c>
      <c r="E5477">
        <f>YEAR(Table1[[#This Row],[Order Date]])</f>
        <v>2014</v>
      </c>
      <c r="F5477">
        <v>1</v>
      </c>
      <c r="G5477">
        <f>MONTH(Table1[[#This Row],[Order Date]])</f>
        <v>8</v>
      </c>
      <c r="H5477" s="1">
        <v>41855</v>
      </c>
      <c r="I5477">
        <v>14113</v>
      </c>
      <c r="J5477" t="s">
        <v>28</v>
      </c>
      <c r="K5477">
        <v>22</v>
      </c>
      <c r="L5477">
        <v>376.13</v>
      </c>
      <c r="M5477" s="2">
        <v>0.09</v>
      </c>
      <c r="N5477">
        <v>8218.16</v>
      </c>
      <c r="O5477">
        <v>85.63</v>
      </c>
      <c r="P5477">
        <v>-774.14480000000003</v>
      </c>
      <c r="Q5477" s="2">
        <v>0.74</v>
      </c>
      <c r="R5477" t="s">
        <v>48</v>
      </c>
      <c r="S5477" t="s">
        <v>73</v>
      </c>
      <c r="T5477" t="s">
        <v>512</v>
      </c>
      <c r="U5477" t="s">
        <v>75</v>
      </c>
      <c r="V5477" t="s">
        <v>33</v>
      </c>
      <c r="W5477">
        <v>1972</v>
      </c>
      <c r="X5477" s="1">
        <v>41857</v>
      </c>
      <c r="Y5477" t="s">
        <v>53</v>
      </c>
      <c r="Z5477" t="e" vm="3">
        <v>#VALUE!</v>
      </c>
      <c r="AA5477">
        <v>21222</v>
      </c>
      <c r="AB5477" t="e" cm="1" vm="2">
        <f t="array" ref="AB5477">_FV(Table1[[#This Row],[State]],"Country/region",TRUE)</f>
        <v>#VALUE!</v>
      </c>
    </row>
    <row r="5478" spans="1:28" x14ac:dyDescent="0.35">
      <c r="A5478" t="s">
        <v>3329</v>
      </c>
      <c r="B5478">
        <v>56</v>
      </c>
      <c r="C5478" t="s">
        <v>641</v>
      </c>
      <c r="D5478" t="s">
        <v>27</v>
      </c>
      <c r="E5478">
        <f>YEAR(Table1[[#This Row],[Order Date]])</f>
        <v>2014</v>
      </c>
      <c r="F5478">
        <v>1</v>
      </c>
      <c r="G5478">
        <f>MONTH(Table1[[#This Row],[Order Date]])</f>
        <v>8</v>
      </c>
      <c r="H5478" s="1">
        <v>41855</v>
      </c>
      <c r="I5478">
        <v>6788</v>
      </c>
      <c r="J5478" t="s">
        <v>39</v>
      </c>
      <c r="K5478">
        <v>41</v>
      </c>
      <c r="L5478">
        <v>2.94</v>
      </c>
      <c r="M5478" s="2">
        <v>0.02</v>
      </c>
      <c r="N5478">
        <v>127.84</v>
      </c>
      <c r="O5478">
        <v>0.96</v>
      </c>
      <c r="P5478">
        <v>12.69</v>
      </c>
      <c r="Q5478" s="2">
        <v>0.57999999999999996</v>
      </c>
      <c r="R5478" t="s">
        <v>29</v>
      </c>
      <c r="S5478" t="s">
        <v>59</v>
      </c>
      <c r="T5478" t="s">
        <v>616</v>
      </c>
      <c r="U5478" t="s">
        <v>88</v>
      </c>
      <c r="V5478" t="s">
        <v>52</v>
      </c>
      <c r="W5478">
        <v>937</v>
      </c>
      <c r="X5478" s="1">
        <v>41857</v>
      </c>
      <c r="Y5478" t="s">
        <v>42</v>
      </c>
      <c r="Z5478" t="e" vm="4">
        <v>#VALUE!</v>
      </c>
      <c r="AA5478">
        <v>93405</v>
      </c>
      <c r="AB5478" t="e" cm="1" vm="2">
        <f t="array" ref="AB5478">_FV(Table1[[#This Row],[State]],"Country/region",TRUE)</f>
        <v>#VALUE!</v>
      </c>
    </row>
    <row r="5479" spans="1:28" x14ac:dyDescent="0.35">
      <c r="A5479" t="s">
        <v>2361</v>
      </c>
      <c r="B5479">
        <v>56</v>
      </c>
      <c r="C5479" t="s">
        <v>368</v>
      </c>
      <c r="D5479" t="s">
        <v>27</v>
      </c>
      <c r="E5479">
        <f>YEAR(Table1[[#This Row],[Order Date]])</f>
        <v>2014</v>
      </c>
      <c r="F5479">
        <v>1</v>
      </c>
      <c r="G5479">
        <f>MONTH(Table1[[#This Row],[Order Date]])</f>
        <v>8</v>
      </c>
      <c r="H5479" s="1">
        <v>41855</v>
      </c>
      <c r="I5479">
        <v>14401</v>
      </c>
      <c r="J5479" t="s">
        <v>39</v>
      </c>
      <c r="K5479">
        <v>10</v>
      </c>
      <c r="L5479">
        <v>110.99</v>
      </c>
      <c r="M5479" s="2">
        <v>0.06</v>
      </c>
      <c r="N5479">
        <v>931.14949999999999</v>
      </c>
      <c r="O5479">
        <v>2.5</v>
      </c>
      <c r="P5479">
        <v>-128.83199999999999</v>
      </c>
      <c r="Q5479" s="2">
        <v>0.56999999999999995</v>
      </c>
      <c r="R5479" t="s">
        <v>96</v>
      </c>
      <c r="S5479" t="s">
        <v>30</v>
      </c>
      <c r="T5479" t="s">
        <v>104</v>
      </c>
      <c r="U5479" t="s">
        <v>105</v>
      </c>
      <c r="V5479" t="s">
        <v>33</v>
      </c>
      <c r="W5479">
        <v>2019</v>
      </c>
      <c r="X5479" s="1">
        <v>41857</v>
      </c>
      <c r="Y5479" t="s">
        <v>34</v>
      </c>
      <c r="Z5479" t="e" vm="3">
        <v>#VALUE!</v>
      </c>
      <c r="AA5479">
        <v>20601</v>
      </c>
      <c r="AB5479" t="e" cm="1" vm="2">
        <f t="array" ref="AB5479">_FV(Table1[[#This Row],[State]],"Country/region",TRUE)</f>
        <v>#VALUE!</v>
      </c>
    </row>
    <row r="5480" spans="1:28" x14ac:dyDescent="0.35">
      <c r="A5480" t="s">
        <v>1805</v>
      </c>
      <c r="B5480">
        <v>56</v>
      </c>
      <c r="C5480" t="s">
        <v>711</v>
      </c>
      <c r="D5480" t="s">
        <v>57</v>
      </c>
      <c r="E5480">
        <f>YEAR(Table1[[#This Row],[Order Date]])</f>
        <v>2014</v>
      </c>
      <c r="F5480">
        <v>1</v>
      </c>
      <c r="G5480">
        <f>MONTH(Table1[[#This Row],[Order Date]])</f>
        <v>8</v>
      </c>
      <c r="H5480" s="1">
        <v>41856</v>
      </c>
      <c r="I5480">
        <v>38787</v>
      </c>
      <c r="J5480" t="s">
        <v>47</v>
      </c>
      <c r="K5480">
        <v>22</v>
      </c>
      <c r="L5480">
        <v>3.28</v>
      </c>
      <c r="M5480" s="2">
        <v>0.05</v>
      </c>
      <c r="N5480">
        <v>79.040000000000006</v>
      </c>
      <c r="O5480">
        <v>5</v>
      </c>
      <c r="P5480">
        <v>-77.930000000000007</v>
      </c>
      <c r="Q5480" s="2">
        <v>0.56000000000000005</v>
      </c>
      <c r="R5480" t="s">
        <v>29</v>
      </c>
      <c r="S5480" t="s">
        <v>59</v>
      </c>
      <c r="T5480" t="s">
        <v>2660</v>
      </c>
      <c r="U5480" t="s">
        <v>88</v>
      </c>
      <c r="V5480" t="s">
        <v>52</v>
      </c>
      <c r="W5480">
        <v>5460</v>
      </c>
      <c r="X5480" s="1">
        <v>41856</v>
      </c>
      <c r="Y5480" t="s">
        <v>34</v>
      </c>
      <c r="Z5480" t="e" vm="8">
        <v>#VALUE!</v>
      </c>
      <c r="AA5480">
        <v>97420</v>
      </c>
      <c r="AB5480" t="e" cm="1" vm="2">
        <f t="array" ref="AB5480">_FV(Table1[[#This Row],[State]],"Country/region",TRUE)</f>
        <v>#VALUE!</v>
      </c>
    </row>
    <row r="5481" spans="1:28" x14ac:dyDescent="0.35">
      <c r="A5481" t="s">
        <v>1642</v>
      </c>
      <c r="B5481">
        <v>56</v>
      </c>
      <c r="C5481" t="s">
        <v>202</v>
      </c>
      <c r="D5481" t="s">
        <v>46</v>
      </c>
      <c r="E5481">
        <f>YEAR(Table1[[#This Row],[Order Date]])</f>
        <v>2014</v>
      </c>
      <c r="F5481">
        <v>1</v>
      </c>
      <c r="G5481">
        <f>MONTH(Table1[[#This Row],[Order Date]])</f>
        <v>8</v>
      </c>
      <c r="H5481" s="1">
        <v>41856</v>
      </c>
      <c r="I5481">
        <v>35782</v>
      </c>
      <c r="J5481" t="s">
        <v>47</v>
      </c>
      <c r="K5481">
        <v>13</v>
      </c>
      <c r="L5481">
        <v>105.49</v>
      </c>
      <c r="M5481" s="2">
        <v>0.06</v>
      </c>
      <c r="N5481">
        <v>1330.73</v>
      </c>
      <c r="O5481">
        <v>41.64</v>
      </c>
      <c r="P5481">
        <v>-450.1</v>
      </c>
      <c r="Q5481" s="2">
        <v>0.75</v>
      </c>
      <c r="R5481" t="s">
        <v>48</v>
      </c>
      <c r="S5481" t="s">
        <v>73</v>
      </c>
      <c r="T5481" t="s">
        <v>2430</v>
      </c>
      <c r="U5481" t="s">
        <v>75</v>
      </c>
      <c r="V5481" t="s">
        <v>76</v>
      </c>
      <c r="W5481">
        <v>5016</v>
      </c>
      <c r="X5481" s="1">
        <v>41861</v>
      </c>
      <c r="Y5481" t="s">
        <v>53</v>
      </c>
      <c r="Z5481" t="e" vm="14">
        <v>#VALUE!</v>
      </c>
      <c r="AA5481">
        <v>34698</v>
      </c>
      <c r="AB5481" t="e" cm="1" vm="2">
        <f t="array" ref="AB5481">_FV(Table1[[#This Row],[State]],"Country/region",TRUE)</f>
        <v>#VALUE!</v>
      </c>
    </row>
    <row r="5482" spans="1:28" x14ac:dyDescent="0.35">
      <c r="A5482" t="s">
        <v>1642</v>
      </c>
      <c r="B5482">
        <v>56</v>
      </c>
      <c r="C5482" t="s">
        <v>202</v>
      </c>
      <c r="D5482" t="s">
        <v>46</v>
      </c>
      <c r="E5482">
        <f>YEAR(Table1[[#This Row],[Order Date]])</f>
        <v>2014</v>
      </c>
      <c r="F5482">
        <v>1</v>
      </c>
      <c r="G5482">
        <f>MONTH(Table1[[#This Row],[Order Date]])</f>
        <v>8</v>
      </c>
      <c r="H5482" s="1">
        <v>41856</v>
      </c>
      <c r="I5482">
        <v>35782</v>
      </c>
      <c r="J5482" t="s">
        <v>47</v>
      </c>
      <c r="K5482">
        <v>42</v>
      </c>
      <c r="L5482">
        <v>165.98</v>
      </c>
      <c r="M5482" s="2">
        <v>0.09</v>
      </c>
      <c r="N5482">
        <v>6427.18</v>
      </c>
      <c r="O5482">
        <v>19.989999999999998</v>
      </c>
      <c r="P5482">
        <v>2097.1030000000001</v>
      </c>
      <c r="Q5482" s="2">
        <v>0.4</v>
      </c>
      <c r="R5482" t="s">
        <v>29</v>
      </c>
      <c r="S5482" t="s">
        <v>30</v>
      </c>
      <c r="T5482" t="s">
        <v>1282</v>
      </c>
      <c r="U5482" t="s">
        <v>67</v>
      </c>
      <c r="V5482" t="s">
        <v>76</v>
      </c>
      <c r="W5482">
        <v>5015</v>
      </c>
      <c r="X5482" s="1">
        <v>41863</v>
      </c>
      <c r="Y5482" t="s">
        <v>34</v>
      </c>
      <c r="Z5482" t="e" vm="14">
        <v>#VALUE!</v>
      </c>
      <c r="AA5482">
        <v>34698</v>
      </c>
      <c r="AB5482" t="e" cm="1" vm="2">
        <f t="array" ref="AB5482">_FV(Table1[[#This Row],[State]],"Country/region",TRUE)</f>
        <v>#VALUE!</v>
      </c>
    </row>
    <row r="5483" spans="1:28" x14ac:dyDescent="0.35">
      <c r="A5483" t="s">
        <v>1353</v>
      </c>
      <c r="B5483">
        <v>56</v>
      </c>
      <c r="C5483" t="s">
        <v>1368</v>
      </c>
      <c r="D5483" t="s">
        <v>57</v>
      </c>
      <c r="E5483">
        <f>YEAR(Table1[[#This Row],[Order Date]])</f>
        <v>2014</v>
      </c>
      <c r="F5483">
        <v>1</v>
      </c>
      <c r="G5483">
        <f>MONTH(Table1[[#This Row],[Order Date]])</f>
        <v>8</v>
      </c>
      <c r="H5483" s="1">
        <v>41857</v>
      </c>
      <c r="I5483">
        <v>36196</v>
      </c>
      <c r="J5483" t="s">
        <v>39</v>
      </c>
      <c r="K5483">
        <v>6</v>
      </c>
      <c r="L5483">
        <v>9.77</v>
      </c>
      <c r="M5483" s="2">
        <v>0.09</v>
      </c>
      <c r="N5483">
        <v>62.03</v>
      </c>
      <c r="O5483">
        <v>6.02</v>
      </c>
      <c r="P5483">
        <v>17.309999999999999</v>
      </c>
      <c r="Q5483" s="2">
        <v>0.48</v>
      </c>
      <c r="R5483" t="s">
        <v>48</v>
      </c>
      <c r="S5483" t="s">
        <v>80</v>
      </c>
      <c r="T5483" t="s">
        <v>1253</v>
      </c>
      <c r="U5483" t="s">
        <v>82</v>
      </c>
      <c r="V5483" t="s">
        <v>33</v>
      </c>
      <c r="W5483">
        <v>5080</v>
      </c>
      <c r="X5483" s="1">
        <v>41858</v>
      </c>
      <c r="Y5483" t="s">
        <v>34</v>
      </c>
      <c r="Z5483" t="e" vm="17">
        <v>#VALUE!</v>
      </c>
      <c r="AA5483">
        <v>6702</v>
      </c>
      <c r="AB5483" t="e" cm="1" vm="2">
        <f t="array" ref="AB5483">_FV(Table1[[#This Row],[State]],"Country/region",TRUE)</f>
        <v>#VALUE!</v>
      </c>
    </row>
    <row r="5484" spans="1:28" x14ac:dyDescent="0.35">
      <c r="A5484" t="s">
        <v>1367</v>
      </c>
      <c r="B5484">
        <v>56</v>
      </c>
      <c r="C5484" t="s">
        <v>1368</v>
      </c>
      <c r="D5484" t="s">
        <v>57</v>
      </c>
      <c r="E5484">
        <f>YEAR(Table1[[#This Row],[Order Date]])</f>
        <v>2014</v>
      </c>
      <c r="F5484">
        <v>1</v>
      </c>
      <c r="G5484">
        <f>MONTH(Table1[[#This Row],[Order Date]])</f>
        <v>8</v>
      </c>
      <c r="H5484" s="1">
        <v>41857</v>
      </c>
      <c r="I5484">
        <v>36196</v>
      </c>
      <c r="J5484" t="s">
        <v>39</v>
      </c>
      <c r="K5484">
        <v>7</v>
      </c>
      <c r="L5484">
        <v>4.9800000000000004</v>
      </c>
      <c r="M5484" s="2">
        <v>7.0000000000000007E-2</v>
      </c>
      <c r="N5484">
        <v>39.01</v>
      </c>
      <c r="O5484">
        <v>4.32</v>
      </c>
      <c r="P5484">
        <v>-38.44</v>
      </c>
      <c r="Q5484" s="2">
        <v>0.64</v>
      </c>
      <c r="R5484" t="s">
        <v>96</v>
      </c>
      <c r="S5484" t="s">
        <v>139</v>
      </c>
      <c r="T5484" t="s">
        <v>2742</v>
      </c>
      <c r="U5484" t="s">
        <v>102</v>
      </c>
      <c r="V5484" t="s">
        <v>52</v>
      </c>
      <c r="W5484">
        <v>5079</v>
      </c>
      <c r="X5484" s="1">
        <v>41859</v>
      </c>
      <c r="Y5484" t="s">
        <v>34</v>
      </c>
      <c r="Z5484" t="e" vm="4">
        <v>#VALUE!</v>
      </c>
      <c r="AA5484">
        <v>95404</v>
      </c>
      <c r="AB5484" t="e" cm="1" vm="2">
        <f t="array" ref="AB5484">_FV(Table1[[#This Row],[State]],"Country/region",TRUE)</f>
        <v>#VALUE!</v>
      </c>
    </row>
    <row r="5485" spans="1:28" x14ac:dyDescent="0.35">
      <c r="A5485" t="s">
        <v>1090</v>
      </c>
      <c r="B5485">
        <v>56</v>
      </c>
      <c r="C5485" t="s">
        <v>1091</v>
      </c>
      <c r="D5485" t="s">
        <v>27</v>
      </c>
      <c r="E5485">
        <f>YEAR(Table1[[#This Row],[Order Date]])</f>
        <v>2014</v>
      </c>
      <c r="F5485">
        <v>1</v>
      </c>
      <c r="G5485">
        <f>MONTH(Table1[[#This Row],[Order Date]])</f>
        <v>8</v>
      </c>
      <c r="H5485" s="1">
        <v>41857</v>
      </c>
      <c r="I5485">
        <v>30144</v>
      </c>
      <c r="J5485" t="s">
        <v>47</v>
      </c>
      <c r="K5485">
        <v>25</v>
      </c>
      <c r="L5485">
        <v>218.75</v>
      </c>
      <c r="M5485" s="2">
        <v>0.08</v>
      </c>
      <c r="N5485">
        <v>5503.39</v>
      </c>
      <c r="O5485">
        <v>69.64</v>
      </c>
      <c r="P5485">
        <v>-528.65312500000005</v>
      </c>
      <c r="Q5485" s="2">
        <v>0.77</v>
      </c>
      <c r="R5485" t="s">
        <v>48</v>
      </c>
      <c r="S5485" t="s">
        <v>73</v>
      </c>
      <c r="T5485" t="s">
        <v>559</v>
      </c>
      <c r="U5485" t="s">
        <v>75</v>
      </c>
      <c r="V5485" t="s">
        <v>33</v>
      </c>
      <c r="W5485">
        <v>4236</v>
      </c>
      <c r="X5485" s="1">
        <v>41862</v>
      </c>
      <c r="Y5485" t="s">
        <v>53</v>
      </c>
      <c r="Z5485" t="e" vm="1">
        <v>#VALUE!</v>
      </c>
      <c r="AA5485">
        <v>19057</v>
      </c>
      <c r="AB5485" t="e" cm="1" vm="2">
        <f t="array" ref="AB5485">_FV(Table1[[#This Row],[State]],"Country/region",TRUE)</f>
        <v>#VALUE!</v>
      </c>
    </row>
    <row r="5486" spans="1:28" x14ac:dyDescent="0.35">
      <c r="A5486" t="s">
        <v>3193</v>
      </c>
      <c r="B5486">
        <v>56</v>
      </c>
      <c r="C5486" t="s">
        <v>2616</v>
      </c>
      <c r="D5486" t="s">
        <v>46</v>
      </c>
      <c r="E5486">
        <f>YEAR(Table1[[#This Row],[Order Date]])</f>
        <v>2014</v>
      </c>
      <c r="F5486">
        <v>1</v>
      </c>
      <c r="G5486">
        <f>MONTH(Table1[[#This Row],[Order Date]])</f>
        <v>8</v>
      </c>
      <c r="H5486" s="1">
        <v>41858</v>
      </c>
      <c r="I5486">
        <v>21378</v>
      </c>
      <c r="J5486" t="s">
        <v>131</v>
      </c>
      <c r="K5486">
        <v>34</v>
      </c>
      <c r="L5486">
        <v>28.53</v>
      </c>
      <c r="M5486" s="2">
        <v>0.08</v>
      </c>
      <c r="N5486">
        <v>937.04</v>
      </c>
      <c r="O5486">
        <v>1.49</v>
      </c>
      <c r="P5486">
        <v>391.6035</v>
      </c>
      <c r="Q5486" s="2">
        <v>0.38</v>
      </c>
      <c r="R5486" t="s">
        <v>29</v>
      </c>
      <c r="S5486" t="s">
        <v>30</v>
      </c>
      <c r="T5486" t="s">
        <v>1124</v>
      </c>
      <c r="U5486" t="s">
        <v>67</v>
      </c>
      <c r="V5486" t="s">
        <v>68</v>
      </c>
      <c r="W5486">
        <v>2950</v>
      </c>
      <c r="X5486" s="1">
        <v>41859</v>
      </c>
      <c r="Y5486" t="s">
        <v>34</v>
      </c>
      <c r="Z5486" t="e" vm="38">
        <v>#VALUE!</v>
      </c>
      <c r="AA5486">
        <v>46060</v>
      </c>
      <c r="AB5486" t="e" cm="1" vm="2">
        <f t="array" ref="AB5486">_FV(Table1[[#This Row],[State]],"Country/region",TRUE)</f>
        <v>#VALUE!</v>
      </c>
    </row>
    <row r="5487" spans="1:28" x14ac:dyDescent="0.35">
      <c r="A5487" t="s">
        <v>3412</v>
      </c>
      <c r="B5487">
        <v>56</v>
      </c>
      <c r="C5487" t="s">
        <v>3413</v>
      </c>
      <c r="D5487" t="s">
        <v>46</v>
      </c>
      <c r="E5487">
        <f>YEAR(Table1[[#This Row],[Order Date]])</f>
        <v>2014</v>
      </c>
      <c r="F5487">
        <v>1</v>
      </c>
      <c r="G5487">
        <f>MONTH(Table1[[#This Row],[Order Date]])</f>
        <v>8</v>
      </c>
      <c r="H5487" s="1">
        <v>41858</v>
      </c>
      <c r="I5487">
        <v>6374</v>
      </c>
      <c r="J5487" t="s">
        <v>58</v>
      </c>
      <c r="K5487">
        <v>29</v>
      </c>
      <c r="L5487">
        <v>31.11</v>
      </c>
      <c r="M5487" s="2">
        <v>7.0000000000000007E-2</v>
      </c>
      <c r="N5487">
        <v>857.42</v>
      </c>
      <c r="O5487">
        <v>3.6</v>
      </c>
      <c r="P5487">
        <v>51.18</v>
      </c>
      <c r="Q5487" s="2">
        <v>0.64</v>
      </c>
      <c r="R5487" t="s">
        <v>96</v>
      </c>
      <c r="S5487" t="s">
        <v>139</v>
      </c>
      <c r="T5487" t="s">
        <v>3414</v>
      </c>
      <c r="U5487" t="s">
        <v>102</v>
      </c>
      <c r="V5487" t="s">
        <v>68</v>
      </c>
      <c r="W5487">
        <v>888</v>
      </c>
      <c r="X5487" s="1">
        <v>41859</v>
      </c>
      <c r="Y5487" t="s">
        <v>42</v>
      </c>
      <c r="Z5487" t="e" vm="26">
        <v>#VALUE!</v>
      </c>
      <c r="AA5487">
        <v>48146</v>
      </c>
      <c r="AB5487" t="e" cm="1" vm="2">
        <f t="array" ref="AB5487">_FV(Table1[[#This Row],[State]],"Country/region",TRUE)</f>
        <v>#VALUE!</v>
      </c>
    </row>
    <row r="5488" spans="1:28" x14ac:dyDescent="0.35">
      <c r="A5488" t="s">
        <v>3412</v>
      </c>
      <c r="B5488">
        <v>56</v>
      </c>
      <c r="C5488" t="s">
        <v>3413</v>
      </c>
      <c r="D5488" t="s">
        <v>46</v>
      </c>
      <c r="E5488">
        <f>YEAR(Table1[[#This Row],[Order Date]])</f>
        <v>2014</v>
      </c>
      <c r="F5488">
        <v>1</v>
      </c>
      <c r="G5488">
        <f>MONTH(Table1[[#This Row],[Order Date]])</f>
        <v>8</v>
      </c>
      <c r="H5488" s="1">
        <v>41858</v>
      </c>
      <c r="I5488">
        <v>6374</v>
      </c>
      <c r="J5488" t="s">
        <v>58</v>
      </c>
      <c r="K5488">
        <v>1</v>
      </c>
      <c r="L5488">
        <v>1.48</v>
      </c>
      <c r="M5488" s="2">
        <v>0.01</v>
      </c>
      <c r="N5488">
        <v>2.2400000000000002</v>
      </c>
      <c r="O5488">
        <v>0.7</v>
      </c>
      <c r="P5488">
        <v>-1.97</v>
      </c>
      <c r="Q5488" s="2">
        <v>0.37</v>
      </c>
      <c r="R5488" t="s">
        <v>29</v>
      </c>
      <c r="S5488" t="s">
        <v>59</v>
      </c>
      <c r="T5488" t="s">
        <v>1863</v>
      </c>
      <c r="U5488" t="s">
        <v>232</v>
      </c>
      <c r="V5488" t="s">
        <v>68</v>
      </c>
      <c r="W5488">
        <v>889</v>
      </c>
      <c r="X5488" s="1">
        <v>41860</v>
      </c>
      <c r="Y5488" t="s">
        <v>34</v>
      </c>
      <c r="Z5488" t="e" vm="26">
        <v>#VALUE!</v>
      </c>
      <c r="AA5488">
        <v>48146</v>
      </c>
      <c r="AB5488" t="e" cm="1" vm="2">
        <f t="array" ref="AB5488">_FV(Table1[[#This Row],[State]],"Country/region",TRUE)</f>
        <v>#VALUE!</v>
      </c>
    </row>
    <row r="5489" spans="1:28" x14ac:dyDescent="0.35">
      <c r="A5489" t="s">
        <v>2005</v>
      </c>
      <c r="B5489">
        <v>56</v>
      </c>
      <c r="C5489" t="s">
        <v>1868</v>
      </c>
      <c r="D5489" t="s">
        <v>27</v>
      </c>
      <c r="E5489">
        <f>YEAR(Table1[[#This Row],[Order Date]])</f>
        <v>2014</v>
      </c>
      <c r="F5489">
        <v>1</v>
      </c>
      <c r="G5489">
        <f>MONTH(Table1[[#This Row],[Order Date]])</f>
        <v>8</v>
      </c>
      <c r="H5489" s="1">
        <v>41858</v>
      </c>
      <c r="I5489">
        <v>28324</v>
      </c>
      <c r="J5489" t="s">
        <v>28</v>
      </c>
      <c r="K5489">
        <v>48</v>
      </c>
      <c r="L5489">
        <v>8.67</v>
      </c>
      <c r="M5489" s="2">
        <v>0.09</v>
      </c>
      <c r="N5489">
        <v>385.99</v>
      </c>
      <c r="O5489">
        <v>3.5</v>
      </c>
      <c r="P5489">
        <v>-40.72</v>
      </c>
      <c r="Q5489" s="2">
        <v>0.57999999999999996</v>
      </c>
      <c r="R5489" t="s">
        <v>29</v>
      </c>
      <c r="S5489" t="s">
        <v>30</v>
      </c>
      <c r="T5489" t="s">
        <v>2725</v>
      </c>
      <c r="U5489" t="s">
        <v>214</v>
      </c>
      <c r="V5489" t="s">
        <v>68</v>
      </c>
      <c r="W5489">
        <v>3969</v>
      </c>
      <c r="X5489" s="1">
        <v>41860</v>
      </c>
      <c r="Y5489" t="s">
        <v>34</v>
      </c>
      <c r="Z5489" t="e" vm="11">
        <v>#VALUE!</v>
      </c>
      <c r="AA5489">
        <v>77901</v>
      </c>
      <c r="AB5489" t="e" cm="1" vm="2">
        <f t="array" ref="AB5489">_FV(Table1[[#This Row],[State]],"Country/region",TRUE)</f>
        <v>#VALUE!</v>
      </c>
    </row>
    <row r="5490" spans="1:28" x14ac:dyDescent="0.35">
      <c r="A5490" t="s">
        <v>3193</v>
      </c>
      <c r="B5490">
        <v>56</v>
      </c>
      <c r="C5490" t="s">
        <v>2616</v>
      </c>
      <c r="D5490" t="s">
        <v>46</v>
      </c>
      <c r="E5490">
        <f>YEAR(Table1[[#This Row],[Order Date]])</f>
        <v>2014</v>
      </c>
      <c r="F5490">
        <v>1</v>
      </c>
      <c r="G5490">
        <f>MONTH(Table1[[#This Row],[Order Date]])</f>
        <v>8</v>
      </c>
      <c r="H5490" s="1">
        <v>41858</v>
      </c>
      <c r="I5490">
        <v>21378</v>
      </c>
      <c r="J5490" t="s">
        <v>131</v>
      </c>
      <c r="K5490">
        <v>17</v>
      </c>
      <c r="L5490">
        <v>99.99</v>
      </c>
      <c r="M5490" s="2">
        <v>7.0000000000000007E-2</v>
      </c>
      <c r="N5490">
        <v>1616.64</v>
      </c>
      <c r="O5490">
        <v>19.989999999999998</v>
      </c>
      <c r="P5490">
        <v>26.94</v>
      </c>
      <c r="Q5490" s="2">
        <v>0.5</v>
      </c>
      <c r="R5490" t="s">
        <v>96</v>
      </c>
      <c r="S5490" t="s">
        <v>30</v>
      </c>
      <c r="T5490" t="s">
        <v>2867</v>
      </c>
      <c r="U5490" t="s">
        <v>102</v>
      </c>
      <c r="V5490" t="s">
        <v>68</v>
      </c>
      <c r="W5490">
        <v>2951</v>
      </c>
      <c r="X5490" s="1">
        <v>41861</v>
      </c>
      <c r="Y5490" t="s">
        <v>34</v>
      </c>
      <c r="Z5490" t="e" vm="38">
        <v>#VALUE!</v>
      </c>
      <c r="AA5490">
        <v>46060</v>
      </c>
      <c r="AB5490" t="e" cm="1" vm="2">
        <f t="array" ref="AB5490">_FV(Table1[[#This Row],[State]],"Country/region",TRUE)</f>
        <v>#VALUE!</v>
      </c>
    </row>
    <row r="5491" spans="1:28" x14ac:dyDescent="0.35">
      <c r="A5491" t="s">
        <v>3415</v>
      </c>
      <c r="B5491">
        <v>56</v>
      </c>
      <c r="C5491" t="s">
        <v>1146</v>
      </c>
      <c r="D5491" t="s">
        <v>46</v>
      </c>
      <c r="E5491">
        <f>YEAR(Table1[[#This Row],[Order Date]])</f>
        <v>2014</v>
      </c>
      <c r="F5491">
        <v>1</v>
      </c>
      <c r="G5491">
        <f>MONTH(Table1[[#This Row],[Order Date]])</f>
        <v>8</v>
      </c>
      <c r="H5491" s="1">
        <v>41858</v>
      </c>
      <c r="I5491">
        <v>7110</v>
      </c>
      <c r="J5491" t="s">
        <v>47</v>
      </c>
      <c r="K5491">
        <v>22</v>
      </c>
      <c r="L5491">
        <v>276.2</v>
      </c>
      <c r="M5491" s="2">
        <v>0.02</v>
      </c>
      <c r="N5491">
        <v>6396.2</v>
      </c>
      <c r="O5491">
        <v>24.49</v>
      </c>
      <c r="P5491">
        <v>1902.24</v>
      </c>
      <c r="Q5491" s="2"/>
      <c r="R5491" t="s">
        <v>48</v>
      </c>
      <c r="S5491" t="s">
        <v>40</v>
      </c>
      <c r="T5491" t="s">
        <v>1436</v>
      </c>
      <c r="U5491" t="s">
        <v>51</v>
      </c>
      <c r="V5491" t="s">
        <v>68</v>
      </c>
      <c r="W5491">
        <v>988</v>
      </c>
      <c r="X5491" s="1">
        <v>41862</v>
      </c>
      <c r="Y5491" t="s">
        <v>34</v>
      </c>
      <c r="Z5491" t="e" vm="16">
        <v>#VALUE!</v>
      </c>
      <c r="AA5491">
        <v>60014</v>
      </c>
      <c r="AB5491" t="e" cm="1" vm="2">
        <f t="array" ref="AB5491">_FV(Table1[[#This Row],[State]],"Country/region",TRUE)</f>
        <v>#VALUE!</v>
      </c>
    </row>
    <row r="5492" spans="1:28" x14ac:dyDescent="0.35">
      <c r="A5492" t="s">
        <v>853</v>
      </c>
      <c r="B5492">
        <v>56</v>
      </c>
      <c r="C5492" t="s">
        <v>2285</v>
      </c>
      <c r="D5492" t="s">
        <v>57</v>
      </c>
      <c r="E5492">
        <f>YEAR(Table1[[#This Row],[Order Date]])</f>
        <v>2014</v>
      </c>
      <c r="F5492">
        <v>1</v>
      </c>
      <c r="G5492">
        <f>MONTH(Table1[[#This Row],[Order Date]])</f>
        <v>8</v>
      </c>
      <c r="H5492" s="1">
        <v>41859</v>
      </c>
      <c r="I5492">
        <v>9700</v>
      </c>
      <c r="J5492" t="s">
        <v>58</v>
      </c>
      <c r="K5492">
        <v>35</v>
      </c>
      <c r="L5492">
        <v>3.14</v>
      </c>
      <c r="M5492" s="2">
        <v>0.08</v>
      </c>
      <c r="N5492">
        <v>106.06</v>
      </c>
      <c r="O5492">
        <v>1.92</v>
      </c>
      <c r="P5492">
        <v>-59.74</v>
      </c>
      <c r="Q5492" s="2">
        <v>0.84</v>
      </c>
      <c r="R5492" t="s">
        <v>29</v>
      </c>
      <c r="S5492" t="s">
        <v>59</v>
      </c>
      <c r="T5492" t="s">
        <v>2169</v>
      </c>
      <c r="U5492" t="s">
        <v>481</v>
      </c>
      <c r="V5492" t="s">
        <v>76</v>
      </c>
      <c r="W5492">
        <v>1330</v>
      </c>
      <c r="X5492" s="1">
        <v>41860</v>
      </c>
      <c r="Y5492" t="s">
        <v>34</v>
      </c>
      <c r="Z5492" t="e" vm="14">
        <v>#VALUE!</v>
      </c>
      <c r="AA5492">
        <v>33334</v>
      </c>
      <c r="AB5492" t="e" cm="1" vm="2">
        <f t="array" ref="AB5492">_FV(Table1[[#This Row],[State]],"Country/region",TRUE)</f>
        <v>#VALUE!</v>
      </c>
    </row>
    <row r="5493" spans="1:28" x14ac:dyDescent="0.35">
      <c r="A5493" t="s">
        <v>1248</v>
      </c>
      <c r="B5493">
        <v>56</v>
      </c>
      <c r="C5493" t="s">
        <v>1658</v>
      </c>
      <c r="D5493" t="s">
        <v>57</v>
      </c>
      <c r="E5493">
        <f>YEAR(Table1[[#This Row],[Order Date]])</f>
        <v>2014</v>
      </c>
      <c r="F5493">
        <v>1</v>
      </c>
      <c r="G5493">
        <f>MONTH(Table1[[#This Row],[Order Date]])</f>
        <v>8</v>
      </c>
      <c r="H5493" s="1">
        <v>41859</v>
      </c>
      <c r="I5493">
        <v>53956</v>
      </c>
      <c r="J5493" t="s">
        <v>28</v>
      </c>
      <c r="K5493">
        <v>43</v>
      </c>
      <c r="L5493">
        <v>40.99</v>
      </c>
      <c r="M5493" s="2">
        <v>0.01</v>
      </c>
      <c r="N5493">
        <v>1779.87</v>
      </c>
      <c r="O5493">
        <v>17.48</v>
      </c>
      <c r="P5493">
        <v>311.72000000000003</v>
      </c>
      <c r="Q5493" s="2">
        <v>0.36</v>
      </c>
      <c r="R5493" t="s">
        <v>29</v>
      </c>
      <c r="S5493" t="s">
        <v>30</v>
      </c>
      <c r="T5493" t="s">
        <v>1344</v>
      </c>
      <c r="U5493" t="s">
        <v>61</v>
      </c>
      <c r="V5493" t="s">
        <v>76</v>
      </c>
      <c r="W5493">
        <v>7546</v>
      </c>
      <c r="X5493" s="1">
        <v>41860</v>
      </c>
      <c r="Y5493" t="s">
        <v>34</v>
      </c>
      <c r="Z5493" t="e" vm="14">
        <v>#VALUE!</v>
      </c>
      <c r="AA5493">
        <v>32701</v>
      </c>
      <c r="AB5493" t="e" cm="1" vm="2">
        <f t="array" ref="AB5493">_FV(Table1[[#This Row],[State]],"Country/region",TRUE)</f>
        <v>#VALUE!</v>
      </c>
    </row>
    <row r="5494" spans="1:28" x14ac:dyDescent="0.35">
      <c r="A5494" t="s">
        <v>1388</v>
      </c>
      <c r="B5494">
        <v>56</v>
      </c>
      <c r="C5494" t="s">
        <v>1389</v>
      </c>
      <c r="D5494" t="s">
        <v>38</v>
      </c>
      <c r="E5494">
        <f>YEAR(Table1[[#This Row],[Order Date]])</f>
        <v>2014</v>
      </c>
      <c r="F5494">
        <v>1</v>
      </c>
      <c r="G5494">
        <f>MONTH(Table1[[#This Row],[Order Date]])</f>
        <v>8</v>
      </c>
      <c r="H5494" s="1">
        <v>41859</v>
      </c>
      <c r="I5494">
        <v>26370</v>
      </c>
      <c r="J5494" t="s">
        <v>39</v>
      </c>
      <c r="K5494">
        <v>20</v>
      </c>
      <c r="L5494">
        <v>34.76</v>
      </c>
      <c r="M5494" s="2">
        <v>0.09</v>
      </c>
      <c r="N5494">
        <v>660.27</v>
      </c>
      <c r="O5494">
        <v>5.49</v>
      </c>
      <c r="P5494">
        <v>63.83</v>
      </c>
      <c r="Q5494" s="2">
        <v>0.6</v>
      </c>
      <c r="R5494" t="s">
        <v>29</v>
      </c>
      <c r="S5494" t="s">
        <v>30</v>
      </c>
      <c r="T5494" t="s">
        <v>1402</v>
      </c>
      <c r="U5494" t="s">
        <v>32</v>
      </c>
      <c r="V5494" t="s">
        <v>68</v>
      </c>
      <c r="W5494">
        <v>3689</v>
      </c>
      <c r="X5494" s="1">
        <v>41861</v>
      </c>
      <c r="Y5494" t="s">
        <v>42</v>
      </c>
      <c r="Z5494" t="e" vm="16">
        <v>#VALUE!</v>
      </c>
      <c r="AA5494">
        <v>62234</v>
      </c>
      <c r="AB5494" t="e" cm="1" vm="2">
        <f t="array" ref="AB5494">_FV(Table1[[#This Row],[State]],"Country/region",TRUE)</f>
        <v>#VALUE!</v>
      </c>
    </row>
    <row r="5495" spans="1:28" x14ac:dyDescent="0.35">
      <c r="A5495" t="s">
        <v>1388</v>
      </c>
      <c r="B5495">
        <v>56</v>
      </c>
      <c r="C5495" t="s">
        <v>1389</v>
      </c>
      <c r="D5495" t="s">
        <v>38</v>
      </c>
      <c r="E5495">
        <f>YEAR(Table1[[#This Row],[Order Date]])</f>
        <v>2014</v>
      </c>
      <c r="F5495">
        <v>1</v>
      </c>
      <c r="G5495">
        <f>MONTH(Table1[[#This Row],[Order Date]])</f>
        <v>8</v>
      </c>
      <c r="H5495" s="1">
        <v>41859</v>
      </c>
      <c r="I5495">
        <v>26370</v>
      </c>
      <c r="J5495" t="s">
        <v>39</v>
      </c>
      <c r="K5495">
        <v>12</v>
      </c>
      <c r="L5495">
        <v>22.84</v>
      </c>
      <c r="M5495" s="2">
        <v>0.08</v>
      </c>
      <c r="N5495">
        <v>270.23</v>
      </c>
      <c r="O5495">
        <v>5.47</v>
      </c>
      <c r="P5495">
        <v>52.02</v>
      </c>
      <c r="Q5495" s="2">
        <v>0.39</v>
      </c>
      <c r="R5495" t="s">
        <v>29</v>
      </c>
      <c r="S5495" t="s">
        <v>30</v>
      </c>
      <c r="T5495" t="s">
        <v>2595</v>
      </c>
      <c r="U5495" t="s">
        <v>61</v>
      </c>
      <c r="V5495" t="s">
        <v>68</v>
      </c>
      <c r="W5495">
        <v>3688</v>
      </c>
      <c r="X5495" s="1">
        <v>41861</v>
      </c>
      <c r="Y5495" t="s">
        <v>34</v>
      </c>
      <c r="Z5495" t="e" vm="16">
        <v>#VALUE!</v>
      </c>
      <c r="AA5495">
        <v>62234</v>
      </c>
      <c r="AB5495" t="e" cm="1" vm="2">
        <f t="array" ref="AB5495">_FV(Table1[[#This Row],[State]],"Country/region",TRUE)</f>
        <v>#VALUE!</v>
      </c>
    </row>
    <row r="5496" spans="1:28" x14ac:dyDescent="0.35">
      <c r="A5496" t="s">
        <v>2638</v>
      </c>
      <c r="B5496">
        <v>56</v>
      </c>
      <c r="C5496" t="s">
        <v>1606</v>
      </c>
      <c r="D5496" t="s">
        <v>46</v>
      </c>
      <c r="E5496">
        <f>YEAR(Table1[[#This Row],[Order Date]])</f>
        <v>2014</v>
      </c>
      <c r="F5496">
        <v>1</v>
      </c>
      <c r="G5496">
        <f>MONTH(Table1[[#This Row],[Order Date]])</f>
        <v>8</v>
      </c>
      <c r="H5496" s="1">
        <v>41859</v>
      </c>
      <c r="I5496">
        <v>19811</v>
      </c>
      <c r="J5496" t="s">
        <v>47</v>
      </c>
      <c r="K5496">
        <v>49</v>
      </c>
      <c r="L5496">
        <v>8.57</v>
      </c>
      <c r="M5496" s="2">
        <v>0.01</v>
      </c>
      <c r="N5496">
        <v>450.66</v>
      </c>
      <c r="O5496">
        <v>6.14</v>
      </c>
      <c r="P5496">
        <v>-115.1</v>
      </c>
      <c r="Q5496" s="2">
        <v>0.59</v>
      </c>
      <c r="R5496" t="s">
        <v>29</v>
      </c>
      <c r="S5496" t="s">
        <v>139</v>
      </c>
      <c r="T5496" t="s">
        <v>2355</v>
      </c>
      <c r="U5496" t="s">
        <v>481</v>
      </c>
      <c r="V5496" t="s">
        <v>33</v>
      </c>
      <c r="W5496">
        <v>2743</v>
      </c>
      <c r="X5496" s="1">
        <v>41864</v>
      </c>
      <c r="Y5496" t="s">
        <v>42</v>
      </c>
      <c r="Z5496" t="e" vm="15">
        <v>#VALUE!</v>
      </c>
      <c r="AA5496">
        <v>14120</v>
      </c>
      <c r="AB5496" t="e" cm="1" vm="2">
        <f t="array" ref="AB5496">_FV(Table1[[#This Row],[State]],"Country/region",TRUE)</f>
        <v>#VALUE!</v>
      </c>
    </row>
    <row r="5497" spans="1:28" x14ac:dyDescent="0.35">
      <c r="A5497" t="s">
        <v>1938</v>
      </c>
      <c r="B5497">
        <v>56</v>
      </c>
      <c r="C5497" t="s">
        <v>535</v>
      </c>
      <c r="D5497" t="s">
        <v>46</v>
      </c>
      <c r="E5497">
        <f>YEAR(Table1[[#This Row],[Order Date]])</f>
        <v>2014</v>
      </c>
      <c r="F5497">
        <v>1</v>
      </c>
      <c r="G5497">
        <f>MONTH(Table1[[#This Row],[Order Date]])</f>
        <v>8</v>
      </c>
      <c r="H5497" s="1">
        <v>41859</v>
      </c>
      <c r="I5497">
        <v>23427</v>
      </c>
      <c r="J5497" t="s">
        <v>47</v>
      </c>
      <c r="K5497">
        <v>30</v>
      </c>
      <c r="L5497">
        <v>15.01</v>
      </c>
      <c r="M5497" s="2">
        <v>0.09</v>
      </c>
      <c r="N5497">
        <v>442.76</v>
      </c>
      <c r="O5497">
        <v>8.4</v>
      </c>
      <c r="P5497">
        <v>-17.111999999999998</v>
      </c>
      <c r="Q5497" s="2">
        <v>0.39</v>
      </c>
      <c r="R5497" t="s">
        <v>29</v>
      </c>
      <c r="S5497" t="s">
        <v>30</v>
      </c>
      <c r="T5497" t="s">
        <v>1818</v>
      </c>
      <c r="U5497" t="s">
        <v>67</v>
      </c>
      <c r="V5497" t="s">
        <v>52</v>
      </c>
      <c r="W5497">
        <v>3278</v>
      </c>
      <c r="X5497" s="1">
        <v>41866</v>
      </c>
      <c r="Y5497" t="s">
        <v>34</v>
      </c>
      <c r="Z5497" t="e" vm="42">
        <v>#VALUE!</v>
      </c>
      <c r="AA5497">
        <v>85345</v>
      </c>
      <c r="AB5497" t="e" cm="1" vm="2">
        <f t="array" ref="AB5497">_FV(Table1[[#This Row],[State]],"Country/region",TRUE)</f>
        <v>#VALUE!</v>
      </c>
    </row>
    <row r="5498" spans="1:28" x14ac:dyDescent="0.35">
      <c r="A5498" t="s">
        <v>1938</v>
      </c>
      <c r="B5498">
        <v>56</v>
      </c>
      <c r="C5498" t="s">
        <v>535</v>
      </c>
      <c r="D5498" t="s">
        <v>46</v>
      </c>
      <c r="E5498">
        <f>YEAR(Table1[[#This Row],[Order Date]])</f>
        <v>2014</v>
      </c>
      <c r="F5498">
        <v>1</v>
      </c>
      <c r="G5498">
        <f>MONTH(Table1[[#This Row],[Order Date]])</f>
        <v>8</v>
      </c>
      <c r="H5498" s="1">
        <v>41859</v>
      </c>
      <c r="I5498">
        <v>23427</v>
      </c>
      <c r="J5498" t="s">
        <v>47</v>
      </c>
      <c r="K5498">
        <v>22</v>
      </c>
      <c r="L5498">
        <v>120.98</v>
      </c>
      <c r="M5498" s="2">
        <v>0.03</v>
      </c>
      <c r="N5498">
        <v>2684.98</v>
      </c>
      <c r="O5498">
        <v>9.07</v>
      </c>
      <c r="P5498">
        <v>1115.1405</v>
      </c>
      <c r="Q5498" s="2">
        <v>0.35</v>
      </c>
      <c r="R5498" t="s">
        <v>29</v>
      </c>
      <c r="S5498" t="s">
        <v>30</v>
      </c>
      <c r="T5498" t="s">
        <v>857</v>
      </c>
      <c r="U5498" t="s">
        <v>67</v>
      </c>
      <c r="V5498" t="s">
        <v>52</v>
      </c>
      <c r="W5498">
        <v>3279</v>
      </c>
      <c r="X5498" s="1">
        <v>41868</v>
      </c>
      <c r="Y5498" t="s">
        <v>34</v>
      </c>
      <c r="Z5498" t="e" vm="42">
        <v>#VALUE!</v>
      </c>
      <c r="AA5498">
        <v>85345</v>
      </c>
      <c r="AB5498" t="e" cm="1" vm="2">
        <f t="array" ref="AB5498">_FV(Table1[[#This Row],[State]],"Country/region",TRUE)</f>
        <v>#VALUE!</v>
      </c>
    </row>
    <row r="5499" spans="1:28" x14ac:dyDescent="0.35">
      <c r="A5499" t="s">
        <v>1959</v>
      </c>
      <c r="B5499">
        <v>56</v>
      </c>
      <c r="C5499" t="s">
        <v>974</v>
      </c>
      <c r="D5499" t="s">
        <v>27</v>
      </c>
      <c r="E5499">
        <f>YEAR(Table1[[#This Row],[Order Date]])</f>
        <v>2014</v>
      </c>
      <c r="F5499">
        <v>1</v>
      </c>
      <c r="G5499">
        <f>MONTH(Table1[[#This Row],[Order Date]])</f>
        <v>8</v>
      </c>
      <c r="H5499" s="1">
        <v>41860</v>
      </c>
      <c r="I5499">
        <v>15972</v>
      </c>
      <c r="J5499" t="s">
        <v>39</v>
      </c>
      <c r="K5499">
        <v>3</v>
      </c>
      <c r="L5499">
        <v>2.98</v>
      </c>
      <c r="M5499" s="2">
        <v>0.04</v>
      </c>
      <c r="N5499">
        <v>10.33</v>
      </c>
      <c r="O5499">
        <v>1.58</v>
      </c>
      <c r="P5499">
        <v>-3.86</v>
      </c>
      <c r="Q5499" s="2">
        <v>0.39</v>
      </c>
      <c r="R5499" t="s">
        <v>29</v>
      </c>
      <c r="S5499" t="s">
        <v>59</v>
      </c>
      <c r="T5499" t="s">
        <v>713</v>
      </c>
      <c r="U5499" t="s">
        <v>232</v>
      </c>
      <c r="V5499" t="s">
        <v>68</v>
      </c>
      <c r="W5499">
        <v>2213</v>
      </c>
      <c r="X5499" s="1">
        <v>41860</v>
      </c>
      <c r="Y5499" t="s">
        <v>34</v>
      </c>
      <c r="Z5499" t="e" vm="11">
        <v>#VALUE!</v>
      </c>
      <c r="AA5499">
        <v>76053</v>
      </c>
      <c r="AB5499" t="e" cm="1" vm="2">
        <f t="array" ref="AB5499">_FV(Table1[[#This Row],[State]],"Country/region",TRUE)</f>
        <v>#VALUE!</v>
      </c>
    </row>
    <row r="5500" spans="1:28" x14ac:dyDescent="0.35">
      <c r="A5500" t="s">
        <v>973</v>
      </c>
      <c r="B5500">
        <v>56</v>
      </c>
      <c r="C5500" t="s">
        <v>974</v>
      </c>
      <c r="D5500" t="s">
        <v>27</v>
      </c>
      <c r="E5500">
        <f>YEAR(Table1[[#This Row],[Order Date]])</f>
        <v>2014</v>
      </c>
      <c r="F5500">
        <v>1</v>
      </c>
      <c r="G5500">
        <f>MONTH(Table1[[#This Row],[Order Date]])</f>
        <v>8</v>
      </c>
      <c r="H5500" s="1">
        <v>41860</v>
      </c>
      <c r="I5500">
        <v>15972</v>
      </c>
      <c r="J5500" t="s">
        <v>39</v>
      </c>
      <c r="K5500">
        <v>2</v>
      </c>
      <c r="L5500">
        <v>5.81</v>
      </c>
      <c r="M5500" s="2">
        <v>7.0000000000000007E-2</v>
      </c>
      <c r="N5500">
        <v>14.39</v>
      </c>
      <c r="O5500">
        <v>3.37</v>
      </c>
      <c r="P5500">
        <v>-10.24</v>
      </c>
      <c r="Q5500" s="2">
        <v>0.54</v>
      </c>
      <c r="R5500" t="s">
        <v>29</v>
      </c>
      <c r="S5500" t="s">
        <v>59</v>
      </c>
      <c r="T5500" t="s">
        <v>609</v>
      </c>
      <c r="U5500" t="s">
        <v>232</v>
      </c>
      <c r="V5500" t="s">
        <v>68</v>
      </c>
      <c r="W5500">
        <v>2214</v>
      </c>
      <c r="X5500" s="1">
        <v>41861</v>
      </c>
      <c r="Y5500" t="s">
        <v>34</v>
      </c>
      <c r="Z5500" t="e" vm="11">
        <v>#VALUE!</v>
      </c>
      <c r="AA5500">
        <v>75061</v>
      </c>
      <c r="AB5500" t="e" cm="1" vm="2">
        <f t="array" ref="AB5500">_FV(Table1[[#This Row],[State]],"Country/region",TRUE)</f>
        <v>#VALUE!</v>
      </c>
    </row>
    <row r="5501" spans="1:28" x14ac:dyDescent="0.35">
      <c r="A5501" t="s">
        <v>510</v>
      </c>
      <c r="B5501">
        <v>56</v>
      </c>
      <c r="C5501" t="s">
        <v>511</v>
      </c>
      <c r="D5501" t="s">
        <v>27</v>
      </c>
      <c r="E5501">
        <f>YEAR(Table1[[#This Row],[Order Date]])</f>
        <v>2014</v>
      </c>
      <c r="F5501">
        <v>1</v>
      </c>
      <c r="G5501">
        <f>MONTH(Table1[[#This Row],[Order Date]])</f>
        <v>8</v>
      </c>
      <c r="H5501" s="1">
        <v>41860</v>
      </c>
      <c r="I5501">
        <v>1440</v>
      </c>
      <c r="J5501" t="s">
        <v>47</v>
      </c>
      <c r="K5501">
        <v>41</v>
      </c>
      <c r="L5501">
        <v>17.670000000000002</v>
      </c>
      <c r="M5501" s="2">
        <v>0.01</v>
      </c>
      <c r="N5501">
        <v>726.22</v>
      </c>
      <c r="O5501">
        <v>8.99</v>
      </c>
      <c r="P5501">
        <v>52.47</v>
      </c>
      <c r="Q5501" s="2">
        <v>0.47</v>
      </c>
      <c r="R5501" t="s">
        <v>48</v>
      </c>
      <c r="S5501" t="s">
        <v>139</v>
      </c>
      <c r="T5501" t="s">
        <v>1223</v>
      </c>
      <c r="U5501" t="s">
        <v>82</v>
      </c>
      <c r="V5501" t="s">
        <v>76</v>
      </c>
      <c r="W5501">
        <v>216</v>
      </c>
      <c r="X5501" s="1">
        <v>41862</v>
      </c>
      <c r="Y5501" t="s">
        <v>34</v>
      </c>
      <c r="Z5501" t="e" vm="35">
        <v>#VALUE!</v>
      </c>
      <c r="AA5501">
        <v>72015</v>
      </c>
      <c r="AB5501" t="e" cm="1" vm="2">
        <f t="array" ref="AB5501">_FV(Table1[[#This Row],[State]],"Country/region",TRUE)</f>
        <v>#VALUE!</v>
      </c>
    </row>
    <row r="5502" spans="1:28" x14ac:dyDescent="0.35">
      <c r="A5502" t="s">
        <v>996</v>
      </c>
      <c r="B5502">
        <v>56</v>
      </c>
      <c r="C5502" t="s">
        <v>997</v>
      </c>
      <c r="D5502" t="s">
        <v>38</v>
      </c>
      <c r="E5502">
        <f>YEAR(Table1[[#This Row],[Order Date]])</f>
        <v>2014</v>
      </c>
      <c r="F5502">
        <v>1</v>
      </c>
      <c r="G5502">
        <f>MONTH(Table1[[#This Row],[Order Date]])</f>
        <v>8</v>
      </c>
      <c r="H5502" s="1">
        <v>41860</v>
      </c>
      <c r="I5502">
        <v>23558</v>
      </c>
      <c r="J5502" t="s">
        <v>47</v>
      </c>
      <c r="K5502">
        <v>4</v>
      </c>
      <c r="L5502">
        <v>4.9800000000000004</v>
      </c>
      <c r="M5502" s="2">
        <v>0.01</v>
      </c>
      <c r="N5502">
        <v>25.82</v>
      </c>
      <c r="O5502">
        <v>4.72</v>
      </c>
      <c r="P5502">
        <v>-10.19</v>
      </c>
      <c r="Q5502" s="2">
        <v>0.36</v>
      </c>
      <c r="R5502" t="s">
        <v>29</v>
      </c>
      <c r="S5502" t="s">
        <v>30</v>
      </c>
      <c r="T5502" t="s">
        <v>1502</v>
      </c>
      <c r="U5502" t="s">
        <v>61</v>
      </c>
      <c r="V5502" t="s">
        <v>33</v>
      </c>
      <c r="W5502">
        <v>3296</v>
      </c>
      <c r="X5502" s="1">
        <v>41862</v>
      </c>
      <c r="Y5502" t="s">
        <v>34</v>
      </c>
      <c r="Z5502" t="e" vm="43">
        <v>#VALUE!</v>
      </c>
      <c r="AA5502">
        <v>26101</v>
      </c>
      <c r="AB5502" t="e" cm="1" vm="2">
        <f t="array" ref="AB5502">_FV(Table1[[#This Row],[State]],"Country/region",TRUE)</f>
        <v>#VALUE!</v>
      </c>
    </row>
    <row r="5503" spans="1:28" x14ac:dyDescent="0.35">
      <c r="A5503" t="s">
        <v>3143</v>
      </c>
      <c r="B5503">
        <v>56</v>
      </c>
      <c r="C5503" t="s">
        <v>1434</v>
      </c>
      <c r="D5503" t="s">
        <v>46</v>
      </c>
      <c r="E5503">
        <f>YEAR(Table1[[#This Row],[Order Date]])</f>
        <v>2014</v>
      </c>
      <c r="F5503">
        <v>1</v>
      </c>
      <c r="G5503">
        <f>MONTH(Table1[[#This Row],[Order Date]])</f>
        <v>8</v>
      </c>
      <c r="H5503" s="1">
        <v>41860</v>
      </c>
      <c r="I5503">
        <v>24583</v>
      </c>
      <c r="J5503" t="s">
        <v>58</v>
      </c>
      <c r="K5503">
        <v>17</v>
      </c>
      <c r="L5503">
        <v>2.16</v>
      </c>
      <c r="M5503" s="2">
        <v>0.06</v>
      </c>
      <c r="N5503">
        <v>42.29</v>
      </c>
      <c r="O5503">
        <v>6.05</v>
      </c>
      <c r="P5503">
        <v>-85.272499999999994</v>
      </c>
      <c r="Q5503" s="2">
        <v>0.37</v>
      </c>
      <c r="R5503" t="s">
        <v>29</v>
      </c>
      <c r="S5503" t="s">
        <v>30</v>
      </c>
      <c r="T5503" t="s">
        <v>599</v>
      </c>
      <c r="U5503" t="s">
        <v>67</v>
      </c>
      <c r="V5503" t="s">
        <v>52</v>
      </c>
      <c r="W5503">
        <v>3449</v>
      </c>
      <c r="X5503" s="1">
        <v>41863</v>
      </c>
      <c r="Y5503" t="s">
        <v>34</v>
      </c>
      <c r="Z5503" t="e" vm="8">
        <v>#VALUE!</v>
      </c>
      <c r="AA5503">
        <v>97045</v>
      </c>
      <c r="AB5503" t="e" cm="1" vm="2">
        <f t="array" ref="AB5503">_FV(Table1[[#This Row],[State]],"Country/region",TRUE)</f>
        <v>#VALUE!</v>
      </c>
    </row>
    <row r="5504" spans="1:28" x14ac:dyDescent="0.35">
      <c r="A5504" t="s">
        <v>996</v>
      </c>
      <c r="B5504">
        <v>56</v>
      </c>
      <c r="C5504" t="s">
        <v>997</v>
      </c>
      <c r="D5504" t="s">
        <v>38</v>
      </c>
      <c r="E5504">
        <f>YEAR(Table1[[#This Row],[Order Date]])</f>
        <v>2014</v>
      </c>
      <c r="F5504">
        <v>1</v>
      </c>
      <c r="G5504">
        <f>MONTH(Table1[[#This Row],[Order Date]])</f>
        <v>8</v>
      </c>
      <c r="H5504" s="1">
        <v>41860</v>
      </c>
      <c r="I5504">
        <v>23558</v>
      </c>
      <c r="J5504" t="s">
        <v>47</v>
      </c>
      <c r="K5504">
        <v>17</v>
      </c>
      <c r="L5504">
        <v>31.76</v>
      </c>
      <c r="M5504" s="2">
        <v>0.03</v>
      </c>
      <c r="N5504">
        <v>579.71</v>
      </c>
      <c r="O5504">
        <v>45.51</v>
      </c>
      <c r="P5504">
        <v>24.296399999999998</v>
      </c>
      <c r="Q5504" s="2">
        <v>0.65</v>
      </c>
      <c r="R5504" t="s">
        <v>48</v>
      </c>
      <c r="S5504" t="s">
        <v>73</v>
      </c>
      <c r="T5504" t="s">
        <v>448</v>
      </c>
      <c r="U5504" t="s">
        <v>75</v>
      </c>
      <c r="V5504" t="s">
        <v>33</v>
      </c>
      <c r="W5504">
        <v>3297</v>
      </c>
      <c r="X5504" s="1">
        <v>41865</v>
      </c>
      <c r="Y5504" t="s">
        <v>53</v>
      </c>
      <c r="Z5504" t="e" vm="43">
        <v>#VALUE!</v>
      </c>
      <c r="AA5504">
        <v>26101</v>
      </c>
      <c r="AB5504" t="e" cm="1" vm="2">
        <f t="array" ref="AB5504">_FV(Table1[[#This Row],[State]],"Country/region",TRUE)</f>
        <v>#VALUE!</v>
      </c>
    </row>
    <row r="5505" spans="1:28" x14ac:dyDescent="0.35">
      <c r="A5505" t="s">
        <v>1912</v>
      </c>
      <c r="B5505">
        <v>56</v>
      </c>
      <c r="C5505" t="s">
        <v>1913</v>
      </c>
      <c r="D5505" t="s">
        <v>27</v>
      </c>
      <c r="E5505">
        <f>YEAR(Table1[[#This Row],[Order Date]])</f>
        <v>2014</v>
      </c>
      <c r="F5505">
        <v>1</v>
      </c>
      <c r="G5505">
        <f>MONTH(Table1[[#This Row],[Order Date]])</f>
        <v>8</v>
      </c>
      <c r="H5505" s="1">
        <v>41861</v>
      </c>
      <c r="I5505">
        <v>24387</v>
      </c>
      <c r="J5505" t="s">
        <v>58</v>
      </c>
      <c r="K5505">
        <v>17</v>
      </c>
      <c r="L5505">
        <v>349.45</v>
      </c>
      <c r="M5505" s="2">
        <v>0.04</v>
      </c>
      <c r="N5505">
        <v>6048.18</v>
      </c>
      <c r="O5505">
        <v>60</v>
      </c>
      <c r="P5505">
        <v>1418.36</v>
      </c>
      <c r="Q5505" s="2"/>
      <c r="R5505" t="s">
        <v>48</v>
      </c>
      <c r="S5505" t="s">
        <v>49</v>
      </c>
      <c r="T5505" t="s">
        <v>1250</v>
      </c>
      <c r="U5505" t="s">
        <v>75</v>
      </c>
      <c r="V5505" t="s">
        <v>68</v>
      </c>
      <c r="W5505">
        <v>3419</v>
      </c>
      <c r="X5505" s="1">
        <v>41861</v>
      </c>
      <c r="Y5505" t="s">
        <v>53</v>
      </c>
      <c r="Z5505" t="e" vm="16">
        <v>#VALUE!</v>
      </c>
      <c r="AA5505">
        <v>60061</v>
      </c>
      <c r="AB5505" t="e" cm="1" vm="2">
        <f t="array" ref="AB5505">_FV(Table1[[#This Row],[State]],"Country/region",TRUE)</f>
        <v>#VALUE!</v>
      </c>
    </row>
    <row r="5506" spans="1:28" x14ac:dyDescent="0.35">
      <c r="A5506" t="s">
        <v>1952</v>
      </c>
      <c r="B5506">
        <v>56</v>
      </c>
      <c r="C5506" t="s">
        <v>812</v>
      </c>
      <c r="D5506" t="s">
        <v>46</v>
      </c>
      <c r="E5506">
        <f>YEAR(Table1[[#This Row],[Order Date]])</f>
        <v>2014</v>
      </c>
      <c r="F5506">
        <v>1</v>
      </c>
      <c r="G5506">
        <f>MONTH(Table1[[#This Row],[Order Date]])</f>
        <v>8</v>
      </c>
      <c r="H5506" s="1">
        <v>41861</v>
      </c>
      <c r="I5506">
        <v>39683</v>
      </c>
      <c r="J5506" t="s">
        <v>28</v>
      </c>
      <c r="K5506">
        <v>41</v>
      </c>
      <c r="L5506">
        <v>218.08</v>
      </c>
      <c r="M5506" s="2">
        <v>0.1</v>
      </c>
      <c r="N5506">
        <v>8387.1</v>
      </c>
      <c r="O5506">
        <v>18.059999999999999</v>
      </c>
      <c r="P5506">
        <v>2113.9499999999998</v>
      </c>
      <c r="Q5506" s="2">
        <v>0.56999999999999995</v>
      </c>
      <c r="R5506" t="s">
        <v>48</v>
      </c>
      <c r="S5506" t="s">
        <v>40</v>
      </c>
      <c r="T5506" t="s">
        <v>1564</v>
      </c>
      <c r="U5506" t="s">
        <v>51</v>
      </c>
      <c r="V5506" t="s">
        <v>68</v>
      </c>
      <c r="W5506">
        <v>5599</v>
      </c>
      <c r="X5506" s="1">
        <v>41862</v>
      </c>
      <c r="Y5506" t="s">
        <v>34</v>
      </c>
      <c r="Z5506" t="e" vm="16">
        <v>#VALUE!</v>
      </c>
      <c r="AA5506">
        <v>60098</v>
      </c>
      <c r="AB5506" t="e" cm="1" vm="2">
        <f t="array" ref="AB5506">_FV(Table1[[#This Row],[State]],"Country/region",TRUE)</f>
        <v>#VALUE!</v>
      </c>
    </row>
    <row r="5507" spans="1:28" x14ac:dyDescent="0.35">
      <c r="A5507" t="s">
        <v>1952</v>
      </c>
      <c r="B5507">
        <v>56</v>
      </c>
      <c r="C5507" t="s">
        <v>812</v>
      </c>
      <c r="D5507" t="s">
        <v>46</v>
      </c>
      <c r="E5507">
        <f>YEAR(Table1[[#This Row],[Order Date]])</f>
        <v>2014</v>
      </c>
      <c r="F5507">
        <v>1</v>
      </c>
      <c r="G5507">
        <f>MONTH(Table1[[#This Row],[Order Date]])</f>
        <v>8</v>
      </c>
      <c r="H5507" s="1">
        <v>41861</v>
      </c>
      <c r="I5507">
        <v>39683</v>
      </c>
      <c r="J5507" t="s">
        <v>28</v>
      </c>
      <c r="K5507">
        <v>6</v>
      </c>
      <c r="L5507">
        <v>20.239999999999998</v>
      </c>
      <c r="M5507" s="2">
        <v>0.09</v>
      </c>
      <c r="N5507">
        <v>126.02</v>
      </c>
      <c r="O5507">
        <v>6.67</v>
      </c>
      <c r="P5507">
        <v>66.97</v>
      </c>
      <c r="Q5507" s="2">
        <v>0.49</v>
      </c>
      <c r="R5507" t="s">
        <v>48</v>
      </c>
      <c r="S5507" t="s">
        <v>139</v>
      </c>
      <c r="T5507" t="s">
        <v>2875</v>
      </c>
      <c r="U5507" t="s">
        <v>82</v>
      </c>
      <c r="V5507" t="s">
        <v>68</v>
      </c>
      <c r="W5507">
        <v>5600</v>
      </c>
      <c r="X5507" s="1">
        <v>41862</v>
      </c>
      <c r="Y5507" t="s">
        <v>34</v>
      </c>
      <c r="Z5507" t="e" vm="16">
        <v>#VALUE!</v>
      </c>
      <c r="AA5507">
        <v>60098</v>
      </c>
      <c r="AB5507" t="e" cm="1" vm="2">
        <f t="array" ref="AB5507">_FV(Table1[[#This Row],[State]],"Country/region",TRUE)</f>
        <v>#VALUE!</v>
      </c>
    </row>
    <row r="5508" spans="1:28" x14ac:dyDescent="0.35">
      <c r="A5508" t="s">
        <v>1006</v>
      </c>
      <c r="B5508">
        <v>56</v>
      </c>
      <c r="C5508" t="s">
        <v>1007</v>
      </c>
      <c r="D5508" t="s">
        <v>38</v>
      </c>
      <c r="E5508">
        <f>YEAR(Table1[[#This Row],[Order Date]])</f>
        <v>2014</v>
      </c>
      <c r="F5508">
        <v>1</v>
      </c>
      <c r="G5508">
        <f>MONTH(Table1[[#This Row],[Order Date]])</f>
        <v>8</v>
      </c>
      <c r="H5508" s="1">
        <v>41861</v>
      </c>
      <c r="I5508">
        <v>52288</v>
      </c>
      <c r="J5508" t="s">
        <v>28</v>
      </c>
      <c r="K5508">
        <v>19</v>
      </c>
      <c r="L5508">
        <v>78.69</v>
      </c>
      <c r="M5508" s="2">
        <v>7.0000000000000007E-2</v>
      </c>
      <c r="N5508">
        <v>1410.44</v>
      </c>
      <c r="O5508">
        <v>19.989999999999998</v>
      </c>
      <c r="P5508">
        <v>545.11</v>
      </c>
      <c r="Q5508" s="2">
        <v>0.43</v>
      </c>
      <c r="R5508" t="s">
        <v>48</v>
      </c>
      <c r="S5508" t="s">
        <v>30</v>
      </c>
      <c r="T5508" t="s">
        <v>737</v>
      </c>
      <c r="U5508" t="s">
        <v>82</v>
      </c>
      <c r="V5508" t="s">
        <v>68</v>
      </c>
      <c r="W5508">
        <v>7335</v>
      </c>
      <c r="X5508" s="1">
        <v>41862</v>
      </c>
      <c r="Y5508" t="s">
        <v>34</v>
      </c>
      <c r="Z5508" t="e" vm="12">
        <v>#VALUE!</v>
      </c>
      <c r="AA5508">
        <v>52732</v>
      </c>
      <c r="AB5508" t="e" cm="1" vm="2">
        <f t="array" ref="AB5508">_FV(Table1[[#This Row],[State]],"Country/region",TRUE)</f>
        <v>#VALUE!</v>
      </c>
    </row>
    <row r="5509" spans="1:28" x14ac:dyDescent="0.35">
      <c r="A5509" t="s">
        <v>1912</v>
      </c>
      <c r="B5509">
        <v>56</v>
      </c>
      <c r="C5509" t="s">
        <v>1913</v>
      </c>
      <c r="D5509" t="s">
        <v>27</v>
      </c>
      <c r="E5509">
        <f>YEAR(Table1[[#This Row],[Order Date]])</f>
        <v>2014</v>
      </c>
      <c r="F5509">
        <v>1</v>
      </c>
      <c r="G5509">
        <f>MONTH(Table1[[#This Row],[Order Date]])</f>
        <v>8</v>
      </c>
      <c r="H5509" s="1">
        <v>41861</v>
      </c>
      <c r="I5509">
        <v>24387</v>
      </c>
      <c r="J5509" t="s">
        <v>58</v>
      </c>
      <c r="K5509">
        <v>23</v>
      </c>
      <c r="L5509">
        <v>40.97</v>
      </c>
      <c r="M5509" s="2">
        <v>0.01</v>
      </c>
      <c r="N5509">
        <v>1003.31</v>
      </c>
      <c r="O5509">
        <v>14.45</v>
      </c>
      <c r="P5509">
        <v>51.9</v>
      </c>
      <c r="Q5509" s="2">
        <v>0.56999999999999995</v>
      </c>
      <c r="R5509" t="s">
        <v>48</v>
      </c>
      <c r="S5509" t="s">
        <v>40</v>
      </c>
      <c r="T5509" t="s">
        <v>2862</v>
      </c>
      <c r="U5509" t="s">
        <v>82</v>
      </c>
      <c r="V5509" t="s">
        <v>68</v>
      </c>
      <c r="W5509">
        <v>3418</v>
      </c>
      <c r="X5509" s="1">
        <v>41862</v>
      </c>
      <c r="Y5509" t="s">
        <v>34</v>
      </c>
      <c r="Z5509" t="e" vm="16">
        <v>#VALUE!</v>
      </c>
      <c r="AA5509">
        <v>60061</v>
      </c>
      <c r="AB5509" t="e" cm="1" vm="2">
        <f t="array" ref="AB5509">_FV(Table1[[#This Row],[State]],"Country/region",TRUE)</f>
        <v>#VALUE!</v>
      </c>
    </row>
    <row r="5510" spans="1:28" x14ac:dyDescent="0.35">
      <c r="A5510" t="s">
        <v>1952</v>
      </c>
      <c r="B5510">
        <v>56</v>
      </c>
      <c r="C5510" t="s">
        <v>812</v>
      </c>
      <c r="D5510" t="s">
        <v>46</v>
      </c>
      <c r="E5510">
        <f>YEAR(Table1[[#This Row],[Order Date]])</f>
        <v>2014</v>
      </c>
      <c r="F5510">
        <v>1</v>
      </c>
      <c r="G5510">
        <f>MONTH(Table1[[#This Row],[Order Date]])</f>
        <v>8</v>
      </c>
      <c r="H5510" s="1">
        <v>41861</v>
      </c>
      <c r="I5510">
        <v>39683</v>
      </c>
      <c r="J5510" t="s">
        <v>28</v>
      </c>
      <c r="K5510">
        <v>30</v>
      </c>
      <c r="L5510">
        <v>2.1800000000000002</v>
      </c>
      <c r="M5510" s="2">
        <v>0</v>
      </c>
      <c r="N5510">
        <v>68.14</v>
      </c>
      <c r="O5510">
        <v>0.78</v>
      </c>
      <c r="P5510">
        <v>6.37</v>
      </c>
      <c r="Q5510" s="2">
        <v>0.52</v>
      </c>
      <c r="R5510" t="s">
        <v>29</v>
      </c>
      <c r="S5510" t="s">
        <v>59</v>
      </c>
      <c r="T5510" t="s">
        <v>374</v>
      </c>
      <c r="U5510" t="s">
        <v>232</v>
      </c>
      <c r="V5510" t="s">
        <v>68</v>
      </c>
      <c r="W5510">
        <v>5601</v>
      </c>
      <c r="X5510" s="1">
        <v>41863</v>
      </c>
      <c r="Y5510" t="s">
        <v>34</v>
      </c>
      <c r="Z5510" t="e" vm="16">
        <v>#VALUE!</v>
      </c>
      <c r="AA5510">
        <v>60098</v>
      </c>
      <c r="AB5510" t="e" cm="1" vm="2">
        <f t="array" ref="AB5510">_FV(Table1[[#This Row],[State]],"Country/region",TRUE)</f>
        <v>#VALUE!</v>
      </c>
    </row>
    <row r="5511" spans="1:28" x14ac:dyDescent="0.35">
      <c r="A5511" t="s">
        <v>1952</v>
      </c>
      <c r="B5511">
        <v>56</v>
      </c>
      <c r="C5511" t="s">
        <v>812</v>
      </c>
      <c r="D5511" t="s">
        <v>46</v>
      </c>
      <c r="E5511">
        <f>YEAR(Table1[[#This Row],[Order Date]])</f>
        <v>2014</v>
      </c>
      <c r="F5511">
        <v>1</v>
      </c>
      <c r="G5511">
        <f>MONTH(Table1[[#This Row],[Order Date]])</f>
        <v>8</v>
      </c>
      <c r="H5511" s="1">
        <v>41861</v>
      </c>
      <c r="I5511">
        <v>39683</v>
      </c>
      <c r="J5511" t="s">
        <v>28</v>
      </c>
      <c r="K5511">
        <v>31</v>
      </c>
      <c r="L5511">
        <v>18.989999999999998</v>
      </c>
      <c r="M5511" s="2">
        <v>0.04</v>
      </c>
      <c r="N5511">
        <v>615.58000000000004</v>
      </c>
      <c r="O5511">
        <v>5.23</v>
      </c>
      <c r="P5511">
        <v>168.0025</v>
      </c>
      <c r="Q5511" s="2">
        <v>0.37</v>
      </c>
      <c r="R5511" t="s">
        <v>29</v>
      </c>
      <c r="S5511" t="s">
        <v>30</v>
      </c>
      <c r="T5511" t="s">
        <v>3126</v>
      </c>
      <c r="U5511" t="s">
        <v>67</v>
      </c>
      <c r="V5511" t="s">
        <v>68</v>
      </c>
      <c r="W5511">
        <v>5598</v>
      </c>
      <c r="X5511" s="1">
        <v>41864</v>
      </c>
      <c r="Y5511" t="s">
        <v>34</v>
      </c>
      <c r="Z5511" t="e" vm="16">
        <v>#VALUE!</v>
      </c>
      <c r="AA5511">
        <v>60098</v>
      </c>
      <c r="AB5511" t="e" cm="1" vm="2">
        <f t="array" ref="AB5511">_FV(Table1[[#This Row],[State]],"Country/region",TRUE)</f>
        <v>#VALUE!</v>
      </c>
    </row>
    <row r="5512" spans="1:28" x14ac:dyDescent="0.35">
      <c r="A5512" t="s">
        <v>94</v>
      </c>
      <c r="B5512">
        <v>56</v>
      </c>
      <c r="C5512" t="s">
        <v>1900</v>
      </c>
      <c r="D5512" t="s">
        <v>46</v>
      </c>
      <c r="E5512">
        <f>YEAR(Table1[[#This Row],[Order Date]])</f>
        <v>2014</v>
      </c>
      <c r="F5512">
        <v>1</v>
      </c>
      <c r="G5512">
        <f>MONTH(Table1[[#This Row],[Order Date]])</f>
        <v>8</v>
      </c>
      <c r="H5512" s="1">
        <v>41862</v>
      </c>
      <c r="I5512">
        <v>54051</v>
      </c>
      <c r="J5512" t="s">
        <v>131</v>
      </c>
      <c r="K5512">
        <v>28</v>
      </c>
      <c r="L5512">
        <v>4.13</v>
      </c>
      <c r="M5512" s="2">
        <v>0.06</v>
      </c>
      <c r="N5512">
        <v>126.95</v>
      </c>
      <c r="O5512">
        <v>0.99</v>
      </c>
      <c r="P5512">
        <v>45.87</v>
      </c>
      <c r="Q5512" s="2">
        <v>0.39</v>
      </c>
      <c r="R5512" t="s">
        <v>29</v>
      </c>
      <c r="S5512" t="s">
        <v>30</v>
      </c>
      <c r="T5512" t="s">
        <v>209</v>
      </c>
      <c r="U5512" t="s">
        <v>210</v>
      </c>
      <c r="V5512" t="s">
        <v>52</v>
      </c>
      <c r="W5512">
        <v>7554</v>
      </c>
      <c r="X5512" s="1">
        <v>41863</v>
      </c>
      <c r="Y5512" t="s">
        <v>42</v>
      </c>
      <c r="Z5512" t="e" vm="7">
        <v>#VALUE!</v>
      </c>
      <c r="AA5512">
        <v>84041</v>
      </c>
      <c r="AB5512" t="e" cm="1" vm="2">
        <f t="array" ref="AB5512">_FV(Table1[[#This Row],[State]],"Country/region",TRUE)</f>
        <v>#VALUE!</v>
      </c>
    </row>
    <row r="5513" spans="1:28" x14ac:dyDescent="0.35">
      <c r="A5513" t="s">
        <v>94</v>
      </c>
      <c r="B5513">
        <v>56</v>
      </c>
      <c r="C5513" t="s">
        <v>1900</v>
      </c>
      <c r="D5513" t="s">
        <v>46</v>
      </c>
      <c r="E5513">
        <f>YEAR(Table1[[#This Row],[Order Date]])</f>
        <v>2014</v>
      </c>
      <c r="F5513">
        <v>1</v>
      </c>
      <c r="G5513">
        <f>MONTH(Table1[[#This Row],[Order Date]])</f>
        <v>8</v>
      </c>
      <c r="H5513" s="1">
        <v>41862</v>
      </c>
      <c r="I5513">
        <v>54051</v>
      </c>
      <c r="J5513" t="s">
        <v>131</v>
      </c>
      <c r="K5513">
        <v>23</v>
      </c>
      <c r="L5513">
        <v>140.97999999999999</v>
      </c>
      <c r="M5513" s="2">
        <v>0.05</v>
      </c>
      <c r="N5513">
        <v>3301.33</v>
      </c>
      <c r="O5513">
        <v>36.090000000000003</v>
      </c>
      <c r="P5513">
        <v>-307.45999999999998</v>
      </c>
      <c r="Q5513" s="2">
        <v>0.77</v>
      </c>
      <c r="R5513" t="s">
        <v>48</v>
      </c>
      <c r="S5513" t="s">
        <v>73</v>
      </c>
      <c r="T5513" t="s">
        <v>1370</v>
      </c>
      <c r="U5513" t="s">
        <v>154</v>
      </c>
      <c r="V5513" t="s">
        <v>52</v>
      </c>
      <c r="W5513">
        <v>7553</v>
      </c>
      <c r="X5513" s="1">
        <v>41864</v>
      </c>
      <c r="Y5513" t="s">
        <v>53</v>
      </c>
      <c r="Z5513" t="e" vm="7">
        <v>#VALUE!</v>
      </c>
      <c r="AA5513">
        <v>84041</v>
      </c>
      <c r="AB5513" t="e" cm="1" vm="2">
        <f t="array" ref="AB5513">_FV(Table1[[#This Row],[State]],"Country/region",TRUE)</f>
        <v>#VALUE!</v>
      </c>
    </row>
    <row r="5514" spans="1:28" x14ac:dyDescent="0.35">
      <c r="A5514" t="s">
        <v>3363</v>
      </c>
      <c r="B5514">
        <v>56</v>
      </c>
      <c r="C5514" t="s">
        <v>794</v>
      </c>
      <c r="D5514" t="s">
        <v>46</v>
      </c>
      <c r="E5514">
        <f>YEAR(Table1[[#This Row],[Order Date]])</f>
        <v>2014</v>
      </c>
      <c r="F5514">
        <v>1</v>
      </c>
      <c r="G5514">
        <f>MONTH(Table1[[#This Row],[Order Date]])</f>
        <v>8</v>
      </c>
      <c r="H5514" s="1">
        <v>41862</v>
      </c>
      <c r="I5514">
        <v>6304</v>
      </c>
      <c r="J5514" t="s">
        <v>28</v>
      </c>
      <c r="K5514">
        <v>30</v>
      </c>
      <c r="L5514">
        <v>6.48</v>
      </c>
      <c r="M5514" s="2">
        <v>0.01</v>
      </c>
      <c r="N5514">
        <v>199.11</v>
      </c>
      <c r="O5514">
        <v>6.65</v>
      </c>
      <c r="P5514">
        <v>-83.33</v>
      </c>
      <c r="Q5514" s="2">
        <v>0.36</v>
      </c>
      <c r="R5514" t="s">
        <v>29</v>
      </c>
      <c r="S5514" t="s">
        <v>30</v>
      </c>
      <c r="T5514" t="s">
        <v>2895</v>
      </c>
      <c r="U5514" t="s">
        <v>61</v>
      </c>
      <c r="V5514" t="s">
        <v>52</v>
      </c>
      <c r="W5514">
        <v>877</v>
      </c>
      <c r="X5514" s="1">
        <v>41864</v>
      </c>
      <c r="Y5514" t="s">
        <v>34</v>
      </c>
      <c r="Z5514" t="e" vm="8">
        <v>#VALUE!</v>
      </c>
      <c r="AA5514">
        <v>97405</v>
      </c>
      <c r="AB5514" t="e" cm="1" vm="2">
        <f t="array" ref="AB5514">_FV(Table1[[#This Row],[State]],"Country/region",TRUE)</f>
        <v>#VALUE!</v>
      </c>
    </row>
    <row r="5515" spans="1:28" x14ac:dyDescent="0.35">
      <c r="A5515" t="s">
        <v>582</v>
      </c>
      <c r="B5515">
        <v>56</v>
      </c>
      <c r="C5515" t="s">
        <v>583</v>
      </c>
      <c r="D5515" t="s">
        <v>46</v>
      </c>
      <c r="E5515">
        <f>YEAR(Table1[[#This Row],[Order Date]])</f>
        <v>2014</v>
      </c>
      <c r="F5515">
        <v>1</v>
      </c>
      <c r="G5515">
        <f>MONTH(Table1[[#This Row],[Order Date]])</f>
        <v>8</v>
      </c>
      <c r="H5515" s="1">
        <v>41862</v>
      </c>
      <c r="I5515">
        <v>6754</v>
      </c>
      <c r="J5515" t="s">
        <v>28</v>
      </c>
      <c r="K5515">
        <v>13</v>
      </c>
      <c r="L5515">
        <v>205.99</v>
      </c>
      <c r="M5515" s="2">
        <v>0.01</v>
      </c>
      <c r="N5515">
        <v>2388.636</v>
      </c>
      <c r="O5515">
        <v>5.26</v>
      </c>
      <c r="P5515">
        <v>190.99799999999999</v>
      </c>
      <c r="Q5515" s="2">
        <v>0.56000000000000005</v>
      </c>
      <c r="R5515" t="s">
        <v>96</v>
      </c>
      <c r="S5515" t="s">
        <v>30</v>
      </c>
      <c r="T5515" t="s">
        <v>2209</v>
      </c>
      <c r="U5515" t="s">
        <v>105</v>
      </c>
      <c r="V5515" t="s">
        <v>33</v>
      </c>
      <c r="W5515">
        <v>932</v>
      </c>
      <c r="X5515" s="1">
        <v>41864</v>
      </c>
      <c r="Y5515" t="s">
        <v>34</v>
      </c>
      <c r="Z5515" t="e" vm="22">
        <v>#VALUE!</v>
      </c>
      <c r="AA5515">
        <v>44221</v>
      </c>
      <c r="AB5515" t="e" cm="1" vm="2">
        <f t="array" ref="AB5515">_FV(Table1[[#This Row],[State]],"Country/region",TRUE)</f>
        <v>#VALUE!</v>
      </c>
    </row>
    <row r="5516" spans="1:28" x14ac:dyDescent="0.35">
      <c r="A5516" t="s">
        <v>790</v>
      </c>
      <c r="B5516">
        <v>56</v>
      </c>
      <c r="C5516" t="s">
        <v>2916</v>
      </c>
      <c r="D5516" t="s">
        <v>38</v>
      </c>
      <c r="E5516">
        <f>YEAR(Table1[[#This Row],[Order Date]])</f>
        <v>2014</v>
      </c>
      <c r="F5516">
        <v>1</v>
      </c>
      <c r="G5516">
        <f>MONTH(Table1[[#This Row],[Order Date]])</f>
        <v>8</v>
      </c>
      <c r="H5516" s="1">
        <v>41862</v>
      </c>
      <c r="I5516">
        <v>31620</v>
      </c>
      <c r="J5516" t="s">
        <v>58</v>
      </c>
      <c r="K5516">
        <v>20</v>
      </c>
      <c r="L5516">
        <v>65.989999999999995</v>
      </c>
      <c r="M5516" s="2">
        <v>0.05</v>
      </c>
      <c r="N5516">
        <v>1108.366</v>
      </c>
      <c r="O5516">
        <v>2.5</v>
      </c>
      <c r="P5516">
        <v>178.30799999999999</v>
      </c>
      <c r="Q5516" s="2">
        <v>0.55000000000000004</v>
      </c>
      <c r="R5516" t="s">
        <v>96</v>
      </c>
      <c r="S5516" t="s">
        <v>30</v>
      </c>
      <c r="T5516">
        <v>6000</v>
      </c>
      <c r="U5516" t="s">
        <v>105</v>
      </c>
      <c r="V5516" t="s">
        <v>76</v>
      </c>
      <c r="W5516">
        <v>4440</v>
      </c>
      <c r="X5516" s="1">
        <v>41864</v>
      </c>
      <c r="Y5516" t="s">
        <v>34</v>
      </c>
      <c r="Z5516" t="e" vm="29">
        <v>#VALUE!</v>
      </c>
      <c r="AA5516">
        <v>40214</v>
      </c>
      <c r="AB5516" t="e" cm="1" vm="2">
        <f t="array" ref="AB5516">_FV(Table1[[#This Row],[State]],"Country/region",TRUE)</f>
        <v>#VALUE!</v>
      </c>
    </row>
    <row r="5517" spans="1:28" x14ac:dyDescent="0.35">
      <c r="A5517" t="s">
        <v>188</v>
      </c>
      <c r="B5517">
        <v>56</v>
      </c>
      <c r="C5517" t="s">
        <v>189</v>
      </c>
      <c r="D5517" t="s">
        <v>38</v>
      </c>
      <c r="E5517">
        <f>YEAR(Table1[[#This Row],[Order Date]])</f>
        <v>2014</v>
      </c>
      <c r="F5517">
        <v>1</v>
      </c>
      <c r="G5517">
        <f>MONTH(Table1[[#This Row],[Order Date]])</f>
        <v>8</v>
      </c>
      <c r="H5517" s="1">
        <v>41862</v>
      </c>
      <c r="I5517">
        <v>17958</v>
      </c>
      <c r="J5517" t="s">
        <v>47</v>
      </c>
      <c r="K5517">
        <v>33</v>
      </c>
      <c r="L5517">
        <v>32.479999999999997</v>
      </c>
      <c r="M5517" s="2">
        <v>7.0000000000000007E-2</v>
      </c>
      <c r="N5517">
        <v>1053.74</v>
      </c>
      <c r="O5517">
        <v>7.09</v>
      </c>
      <c r="P5517">
        <v>359.53</v>
      </c>
      <c r="Q5517" s="2">
        <v>0.49</v>
      </c>
      <c r="R5517" t="s">
        <v>48</v>
      </c>
      <c r="S5517" t="s">
        <v>30</v>
      </c>
      <c r="T5517" t="s">
        <v>3416</v>
      </c>
      <c r="U5517" t="s">
        <v>82</v>
      </c>
      <c r="V5517" t="s">
        <v>33</v>
      </c>
      <c r="W5517">
        <v>2471</v>
      </c>
      <c r="X5517" s="1">
        <v>41866</v>
      </c>
      <c r="Y5517" t="s">
        <v>34</v>
      </c>
      <c r="Z5517" t="e" vm="15">
        <v>#VALUE!</v>
      </c>
      <c r="AA5517">
        <v>11010</v>
      </c>
      <c r="AB5517" t="e" cm="1" vm="2">
        <f t="array" ref="AB5517">_FV(Table1[[#This Row],[State]],"Country/region",TRUE)</f>
        <v>#VALUE!</v>
      </c>
    </row>
    <row r="5518" spans="1:28" x14ac:dyDescent="0.35">
      <c r="A5518" t="s">
        <v>2879</v>
      </c>
      <c r="B5518">
        <v>56</v>
      </c>
      <c r="C5518" t="s">
        <v>881</v>
      </c>
      <c r="D5518" t="s">
        <v>46</v>
      </c>
      <c r="E5518">
        <f>YEAR(Table1[[#This Row],[Order Date]])</f>
        <v>2014</v>
      </c>
      <c r="F5518">
        <v>1</v>
      </c>
      <c r="G5518">
        <f>MONTH(Table1[[#This Row],[Order Date]])</f>
        <v>8</v>
      </c>
      <c r="H5518" s="1">
        <v>41863</v>
      </c>
      <c r="I5518">
        <v>27553</v>
      </c>
      <c r="J5518" t="s">
        <v>131</v>
      </c>
      <c r="K5518">
        <v>48</v>
      </c>
      <c r="L5518">
        <v>370.98</v>
      </c>
      <c r="M5518" s="2">
        <v>0.03</v>
      </c>
      <c r="N5518">
        <v>18235.47</v>
      </c>
      <c r="O5518">
        <v>99</v>
      </c>
      <c r="P5518">
        <v>1166.93</v>
      </c>
      <c r="Q5518" s="2">
        <v>0.65</v>
      </c>
      <c r="R5518" t="s">
        <v>29</v>
      </c>
      <c r="S5518" t="s">
        <v>49</v>
      </c>
      <c r="T5518" t="s">
        <v>2335</v>
      </c>
      <c r="U5518" t="s">
        <v>32</v>
      </c>
      <c r="V5518" t="s">
        <v>68</v>
      </c>
      <c r="W5518">
        <v>3860</v>
      </c>
      <c r="X5518" s="1">
        <v>41865</v>
      </c>
      <c r="Y5518" t="s">
        <v>53</v>
      </c>
      <c r="Z5518" t="e" vm="16">
        <v>#VALUE!</v>
      </c>
      <c r="AA5518">
        <v>60007</v>
      </c>
      <c r="AB5518" t="e" cm="1" vm="2">
        <f t="array" ref="AB5518">_FV(Table1[[#This Row],[State]],"Country/region",TRUE)</f>
        <v>#VALUE!</v>
      </c>
    </row>
    <row r="5519" spans="1:28" x14ac:dyDescent="0.35">
      <c r="A5519" t="s">
        <v>2879</v>
      </c>
      <c r="B5519">
        <v>56</v>
      </c>
      <c r="C5519" t="s">
        <v>881</v>
      </c>
      <c r="D5519" t="s">
        <v>46</v>
      </c>
      <c r="E5519">
        <f>YEAR(Table1[[#This Row],[Order Date]])</f>
        <v>2014</v>
      </c>
      <c r="F5519">
        <v>1</v>
      </c>
      <c r="G5519">
        <f>MONTH(Table1[[#This Row],[Order Date]])</f>
        <v>8</v>
      </c>
      <c r="H5519" s="1">
        <v>41863</v>
      </c>
      <c r="I5519">
        <v>27553</v>
      </c>
      <c r="J5519" t="s">
        <v>131</v>
      </c>
      <c r="K5519">
        <v>16</v>
      </c>
      <c r="L5519">
        <v>179.99</v>
      </c>
      <c r="M5519" s="2">
        <v>0</v>
      </c>
      <c r="N5519">
        <v>2631.107</v>
      </c>
      <c r="O5519">
        <v>13.99</v>
      </c>
      <c r="P5519">
        <v>297.108</v>
      </c>
      <c r="Q5519" s="2">
        <v>0.56999999999999995</v>
      </c>
      <c r="R5519" t="s">
        <v>96</v>
      </c>
      <c r="S5519" t="s">
        <v>80</v>
      </c>
      <c r="T5519" t="s">
        <v>1899</v>
      </c>
      <c r="U5519" t="s">
        <v>105</v>
      </c>
      <c r="V5519" t="s">
        <v>68</v>
      </c>
      <c r="W5519">
        <v>3861</v>
      </c>
      <c r="X5519" s="1">
        <v>41865</v>
      </c>
      <c r="Y5519" t="s">
        <v>34</v>
      </c>
      <c r="Z5519" t="e" vm="16">
        <v>#VALUE!</v>
      </c>
      <c r="AA5519">
        <v>60007</v>
      </c>
      <c r="AB5519" t="e" cm="1" vm="2">
        <f t="array" ref="AB5519">_FV(Table1[[#This Row],[State]],"Country/region",TRUE)</f>
        <v>#VALUE!</v>
      </c>
    </row>
    <row r="5520" spans="1:28" x14ac:dyDescent="0.35">
      <c r="A5520" t="s">
        <v>2459</v>
      </c>
      <c r="B5520">
        <v>56</v>
      </c>
      <c r="C5520" t="s">
        <v>3342</v>
      </c>
      <c r="D5520" t="s">
        <v>27</v>
      </c>
      <c r="E5520">
        <f>YEAR(Table1[[#This Row],[Order Date]])</f>
        <v>2014</v>
      </c>
      <c r="F5520">
        <v>1</v>
      </c>
      <c r="G5520">
        <f>MONTH(Table1[[#This Row],[Order Date]])</f>
        <v>8</v>
      </c>
      <c r="H5520" s="1">
        <v>41863</v>
      </c>
      <c r="I5520">
        <v>6465</v>
      </c>
      <c r="J5520" t="s">
        <v>47</v>
      </c>
      <c r="K5520">
        <v>36</v>
      </c>
      <c r="L5520">
        <v>6.88</v>
      </c>
      <c r="M5520" s="2">
        <v>0.06</v>
      </c>
      <c r="N5520">
        <v>240.14</v>
      </c>
      <c r="O5520">
        <v>2</v>
      </c>
      <c r="P5520">
        <v>57.78</v>
      </c>
      <c r="Q5520" s="2">
        <v>0.39</v>
      </c>
      <c r="R5520" t="s">
        <v>29</v>
      </c>
      <c r="S5520" t="s">
        <v>59</v>
      </c>
      <c r="T5520" t="s">
        <v>530</v>
      </c>
      <c r="U5520" t="s">
        <v>61</v>
      </c>
      <c r="V5520" t="s">
        <v>33</v>
      </c>
      <c r="W5520">
        <v>900</v>
      </c>
      <c r="X5520" s="1">
        <v>41870</v>
      </c>
      <c r="Y5520" t="s">
        <v>42</v>
      </c>
      <c r="Z5520" t="e" vm="21">
        <v>#VALUE!</v>
      </c>
      <c r="AA5520">
        <v>4070</v>
      </c>
      <c r="AB5520" t="e" cm="1" vm="2">
        <f t="array" ref="AB5520">_FV(Table1[[#This Row],[State]],"Country/region",TRUE)</f>
        <v>#VALUE!</v>
      </c>
    </row>
    <row r="5521" spans="1:28" x14ac:dyDescent="0.35">
      <c r="A5521" t="s">
        <v>2688</v>
      </c>
      <c r="B5521">
        <v>57</v>
      </c>
      <c r="C5521" t="s">
        <v>674</v>
      </c>
      <c r="D5521" t="s">
        <v>46</v>
      </c>
      <c r="E5521">
        <f>YEAR(Table1[[#This Row],[Order Date]])</f>
        <v>2014</v>
      </c>
      <c r="F5521">
        <v>1</v>
      </c>
      <c r="G5521">
        <f>MONTH(Table1[[#This Row],[Order Date]])</f>
        <v>8</v>
      </c>
      <c r="H5521" s="1">
        <v>41864</v>
      </c>
      <c r="I5521">
        <v>49220</v>
      </c>
      <c r="J5521" t="s">
        <v>58</v>
      </c>
      <c r="K5521">
        <v>13</v>
      </c>
      <c r="L5521">
        <v>33.619999999999997</v>
      </c>
      <c r="M5521" s="2">
        <v>7.0000000000000007E-2</v>
      </c>
      <c r="N5521">
        <v>409.97</v>
      </c>
      <c r="O5521">
        <v>3.5</v>
      </c>
      <c r="P5521">
        <v>39.36</v>
      </c>
      <c r="Q5521" s="2">
        <v>0.59</v>
      </c>
      <c r="R5521" t="s">
        <v>29</v>
      </c>
      <c r="S5521" t="s">
        <v>30</v>
      </c>
      <c r="T5521" t="s">
        <v>3417</v>
      </c>
      <c r="U5521" t="s">
        <v>214</v>
      </c>
      <c r="V5521" t="s">
        <v>76</v>
      </c>
      <c r="W5521">
        <v>6903</v>
      </c>
      <c r="X5521" s="1">
        <v>41865</v>
      </c>
      <c r="Y5521" t="s">
        <v>34</v>
      </c>
      <c r="Z5521" t="e" vm="14">
        <v>#VALUE!</v>
      </c>
      <c r="AA5521">
        <v>34210</v>
      </c>
      <c r="AB5521" t="e" cm="1" vm="2">
        <f t="array" ref="AB5521">_FV(Table1[[#This Row],[State]],"Country/region",TRUE)</f>
        <v>#VALUE!</v>
      </c>
    </row>
    <row r="5522" spans="1:28" x14ac:dyDescent="0.35">
      <c r="A5522" t="s">
        <v>1117</v>
      </c>
      <c r="B5522">
        <v>57</v>
      </c>
      <c r="C5522" t="s">
        <v>1118</v>
      </c>
      <c r="D5522" t="s">
        <v>38</v>
      </c>
      <c r="E5522">
        <f>YEAR(Table1[[#This Row],[Order Date]])</f>
        <v>2014</v>
      </c>
      <c r="F5522">
        <v>1</v>
      </c>
      <c r="G5522">
        <f>MONTH(Table1[[#This Row],[Order Date]])</f>
        <v>8</v>
      </c>
      <c r="H5522" s="1">
        <v>41864</v>
      </c>
      <c r="I5522">
        <v>31846</v>
      </c>
      <c r="J5522" t="s">
        <v>58</v>
      </c>
      <c r="K5522">
        <v>7</v>
      </c>
      <c r="L5522">
        <v>33.94</v>
      </c>
      <c r="M5522" s="2">
        <v>0.03</v>
      </c>
      <c r="N5522">
        <v>261.17</v>
      </c>
      <c r="O5522">
        <v>19.190000000000001</v>
      </c>
      <c r="P5522">
        <v>-78.84</v>
      </c>
      <c r="Q5522" s="2">
        <v>0.57999999999999996</v>
      </c>
      <c r="R5522" t="s">
        <v>48</v>
      </c>
      <c r="S5522" t="s">
        <v>49</v>
      </c>
      <c r="T5522" t="s">
        <v>124</v>
      </c>
      <c r="U5522" t="s">
        <v>51</v>
      </c>
      <c r="V5522" t="s">
        <v>33</v>
      </c>
      <c r="W5522">
        <v>4469</v>
      </c>
      <c r="X5522" s="1">
        <v>41866</v>
      </c>
      <c r="Y5522" t="s">
        <v>53</v>
      </c>
      <c r="Z5522" t="e" vm="15">
        <v>#VALUE!</v>
      </c>
      <c r="AA5522">
        <v>11542</v>
      </c>
      <c r="AB5522" t="e" cm="1" vm="2">
        <f t="array" ref="AB5522">_FV(Table1[[#This Row],[State]],"Country/region",TRUE)</f>
        <v>#VALUE!</v>
      </c>
    </row>
    <row r="5523" spans="1:28" x14ac:dyDescent="0.35">
      <c r="A5523" t="s">
        <v>283</v>
      </c>
      <c r="B5523">
        <v>56</v>
      </c>
      <c r="C5523" t="s">
        <v>284</v>
      </c>
      <c r="D5523" t="s">
        <v>46</v>
      </c>
      <c r="E5523">
        <f>YEAR(Table1[[#This Row],[Order Date]])</f>
        <v>2014</v>
      </c>
      <c r="F5523">
        <v>1</v>
      </c>
      <c r="G5523">
        <f>MONTH(Table1[[#This Row],[Order Date]])</f>
        <v>8</v>
      </c>
      <c r="H5523" s="1">
        <v>41864</v>
      </c>
      <c r="I5523">
        <v>9763</v>
      </c>
      <c r="J5523" t="s">
        <v>131</v>
      </c>
      <c r="K5523">
        <v>44</v>
      </c>
      <c r="L5523">
        <v>4.13</v>
      </c>
      <c r="M5523" s="2">
        <v>7.0000000000000007E-2</v>
      </c>
      <c r="N5523">
        <v>176.26</v>
      </c>
      <c r="O5523">
        <v>0.5</v>
      </c>
      <c r="P5523">
        <v>75.13</v>
      </c>
      <c r="Q5523" s="2">
        <v>0.39</v>
      </c>
      <c r="R5523" t="s">
        <v>29</v>
      </c>
      <c r="S5523" t="s">
        <v>30</v>
      </c>
      <c r="T5523" t="s">
        <v>2426</v>
      </c>
      <c r="U5523" t="s">
        <v>210</v>
      </c>
      <c r="V5523" t="s">
        <v>68</v>
      </c>
      <c r="W5523">
        <v>1337</v>
      </c>
      <c r="X5523" s="1">
        <v>41867</v>
      </c>
      <c r="Y5523" t="s">
        <v>34</v>
      </c>
      <c r="Z5523" t="e" vm="16">
        <v>#VALUE!</v>
      </c>
      <c r="AA5523">
        <v>62701</v>
      </c>
      <c r="AB5523" t="e" cm="1" vm="2">
        <f t="array" ref="AB5523">_FV(Table1[[#This Row],[State]],"Country/region",TRUE)</f>
        <v>#VALUE!</v>
      </c>
    </row>
    <row r="5524" spans="1:28" x14ac:dyDescent="0.35">
      <c r="A5524" t="s">
        <v>2715</v>
      </c>
      <c r="B5524">
        <v>57</v>
      </c>
      <c r="C5524" t="s">
        <v>2716</v>
      </c>
      <c r="D5524" t="s">
        <v>57</v>
      </c>
      <c r="E5524">
        <f>YEAR(Table1[[#This Row],[Order Date]])</f>
        <v>2014</v>
      </c>
      <c r="F5524">
        <v>1</v>
      </c>
      <c r="G5524">
        <f>MONTH(Table1[[#This Row],[Order Date]])</f>
        <v>8</v>
      </c>
      <c r="H5524" s="1">
        <v>41865</v>
      </c>
      <c r="I5524">
        <v>56580</v>
      </c>
      <c r="J5524" t="s">
        <v>39</v>
      </c>
      <c r="K5524">
        <v>9</v>
      </c>
      <c r="L5524">
        <v>8.34</v>
      </c>
      <c r="M5524" s="2">
        <v>0.1</v>
      </c>
      <c r="N5524">
        <v>73.05</v>
      </c>
      <c r="O5524">
        <v>4.82</v>
      </c>
      <c r="P5524">
        <v>-17.03</v>
      </c>
      <c r="Q5524" s="2">
        <v>0.4</v>
      </c>
      <c r="R5524" t="s">
        <v>29</v>
      </c>
      <c r="S5524" t="s">
        <v>30</v>
      </c>
      <c r="T5524" t="s">
        <v>613</v>
      </c>
      <c r="U5524" t="s">
        <v>61</v>
      </c>
      <c r="V5524" t="s">
        <v>33</v>
      </c>
      <c r="W5524">
        <v>7911</v>
      </c>
      <c r="X5524" s="1">
        <v>41865</v>
      </c>
      <c r="Y5524" t="s">
        <v>34</v>
      </c>
      <c r="Z5524" t="e" vm="22">
        <v>#VALUE!</v>
      </c>
      <c r="AA5524">
        <v>45840</v>
      </c>
      <c r="AB5524" t="e" cm="1" vm="2">
        <f t="array" ref="AB5524">_FV(Table1[[#This Row],[State]],"Country/region",TRUE)</f>
        <v>#VALUE!</v>
      </c>
    </row>
    <row r="5525" spans="1:28" x14ac:dyDescent="0.35">
      <c r="A5525" t="s">
        <v>1894</v>
      </c>
      <c r="B5525">
        <v>57</v>
      </c>
      <c r="C5525" t="s">
        <v>672</v>
      </c>
      <c r="D5525" t="s">
        <v>38</v>
      </c>
      <c r="E5525">
        <f>YEAR(Table1[[#This Row],[Order Date]])</f>
        <v>2014</v>
      </c>
      <c r="F5525">
        <v>1</v>
      </c>
      <c r="G5525">
        <f>MONTH(Table1[[#This Row],[Order Date]])</f>
        <v>8</v>
      </c>
      <c r="H5525" s="1">
        <v>41865</v>
      </c>
      <c r="I5525">
        <v>47810</v>
      </c>
      <c r="J5525" t="s">
        <v>58</v>
      </c>
      <c r="K5525">
        <v>3</v>
      </c>
      <c r="L5525">
        <v>5.84</v>
      </c>
      <c r="M5525" s="2">
        <v>0.02</v>
      </c>
      <c r="N5525">
        <v>19.57</v>
      </c>
      <c r="O5525">
        <v>1.2</v>
      </c>
      <c r="P5525">
        <v>-5.35</v>
      </c>
      <c r="Q5525" s="2">
        <v>0.55000000000000004</v>
      </c>
      <c r="R5525" t="s">
        <v>29</v>
      </c>
      <c r="S5525" t="s">
        <v>59</v>
      </c>
      <c r="T5525" t="s">
        <v>1846</v>
      </c>
      <c r="U5525" t="s">
        <v>88</v>
      </c>
      <c r="V5525" t="s">
        <v>76</v>
      </c>
      <c r="W5525">
        <v>6710</v>
      </c>
      <c r="X5525" s="1">
        <v>41866</v>
      </c>
      <c r="Y5525" t="s">
        <v>34</v>
      </c>
      <c r="Z5525" t="e" vm="6">
        <v>#VALUE!</v>
      </c>
      <c r="AA5525">
        <v>35601</v>
      </c>
      <c r="AB5525" t="e" cm="1" vm="2">
        <f t="array" ref="AB5525">_FV(Table1[[#This Row],[State]],"Country/region",TRUE)</f>
        <v>#VALUE!</v>
      </c>
    </row>
    <row r="5526" spans="1:28" x14ac:dyDescent="0.35">
      <c r="A5526" t="s">
        <v>1016</v>
      </c>
      <c r="B5526">
        <v>57</v>
      </c>
      <c r="C5526" t="s">
        <v>3034</v>
      </c>
      <c r="D5526" t="s">
        <v>57</v>
      </c>
      <c r="E5526">
        <f>YEAR(Table1[[#This Row],[Order Date]])</f>
        <v>2014</v>
      </c>
      <c r="F5526">
        <v>1</v>
      </c>
      <c r="G5526">
        <f>MONTH(Table1[[#This Row],[Order Date]])</f>
        <v>8</v>
      </c>
      <c r="H5526" s="1">
        <v>41865</v>
      </c>
      <c r="I5526">
        <v>17379</v>
      </c>
      <c r="J5526" t="s">
        <v>58</v>
      </c>
      <c r="K5526">
        <v>29</v>
      </c>
      <c r="L5526">
        <v>114.98</v>
      </c>
      <c r="M5526" s="2">
        <v>0.08</v>
      </c>
      <c r="N5526">
        <v>3218.42</v>
      </c>
      <c r="O5526">
        <v>58.72</v>
      </c>
      <c r="P5526">
        <v>-1248.58</v>
      </c>
      <c r="Q5526" s="2">
        <v>0.76</v>
      </c>
      <c r="R5526" t="s">
        <v>48</v>
      </c>
      <c r="S5526" t="s">
        <v>73</v>
      </c>
      <c r="T5526" t="s">
        <v>3291</v>
      </c>
      <c r="U5526" t="s">
        <v>154</v>
      </c>
      <c r="V5526" t="s">
        <v>33</v>
      </c>
      <c r="W5526">
        <v>2397</v>
      </c>
      <c r="X5526" s="1">
        <v>41867</v>
      </c>
      <c r="Y5526" t="s">
        <v>53</v>
      </c>
      <c r="Z5526" t="e" vm="1">
        <v>#VALUE!</v>
      </c>
      <c r="AA5526">
        <v>19026</v>
      </c>
      <c r="AB5526" t="e" cm="1" vm="2">
        <f t="array" ref="AB5526">_FV(Table1[[#This Row],[State]],"Country/region",TRUE)</f>
        <v>#VALUE!</v>
      </c>
    </row>
    <row r="5527" spans="1:28" x14ac:dyDescent="0.35">
      <c r="A5527" t="s">
        <v>3418</v>
      </c>
      <c r="B5527">
        <v>57</v>
      </c>
      <c r="C5527" t="s">
        <v>2716</v>
      </c>
      <c r="D5527" t="s">
        <v>57</v>
      </c>
      <c r="E5527">
        <f>YEAR(Table1[[#This Row],[Order Date]])</f>
        <v>2014</v>
      </c>
      <c r="F5527">
        <v>1</v>
      </c>
      <c r="G5527">
        <f>MONTH(Table1[[#This Row],[Order Date]])</f>
        <v>8</v>
      </c>
      <c r="H5527" s="1">
        <v>41865</v>
      </c>
      <c r="I5527">
        <v>56580</v>
      </c>
      <c r="J5527" t="s">
        <v>39</v>
      </c>
      <c r="K5527">
        <v>29</v>
      </c>
      <c r="L5527">
        <v>286.85000000000002</v>
      </c>
      <c r="M5527" s="2">
        <v>0.05</v>
      </c>
      <c r="N5527">
        <v>8122.53</v>
      </c>
      <c r="O5527">
        <v>61.76</v>
      </c>
      <c r="P5527">
        <v>-693.23039500000004</v>
      </c>
      <c r="Q5527" s="2">
        <v>0.78</v>
      </c>
      <c r="R5527" t="s">
        <v>48</v>
      </c>
      <c r="S5527" t="s">
        <v>73</v>
      </c>
      <c r="T5527" t="s">
        <v>2189</v>
      </c>
      <c r="U5527" t="s">
        <v>75</v>
      </c>
      <c r="V5527" t="s">
        <v>33</v>
      </c>
      <c r="W5527">
        <v>7913</v>
      </c>
      <c r="X5527" s="1">
        <v>41867</v>
      </c>
      <c r="Y5527" t="s">
        <v>53</v>
      </c>
      <c r="Z5527" t="e" vm="22">
        <v>#VALUE!</v>
      </c>
      <c r="AA5527">
        <v>43230</v>
      </c>
      <c r="AB5527" t="e" cm="1" vm="2">
        <f t="array" ref="AB5527">_FV(Table1[[#This Row],[State]],"Country/region",TRUE)</f>
        <v>#VALUE!</v>
      </c>
    </row>
    <row r="5528" spans="1:28" x14ac:dyDescent="0.35">
      <c r="A5528" t="s">
        <v>3418</v>
      </c>
      <c r="B5528">
        <v>57</v>
      </c>
      <c r="C5528" t="s">
        <v>2716</v>
      </c>
      <c r="D5528" t="s">
        <v>57</v>
      </c>
      <c r="E5528">
        <f>YEAR(Table1[[#This Row],[Order Date]])</f>
        <v>2014</v>
      </c>
      <c r="F5528">
        <v>1</v>
      </c>
      <c r="G5528">
        <f>MONTH(Table1[[#This Row],[Order Date]])</f>
        <v>8</v>
      </c>
      <c r="H5528" s="1">
        <v>41865</v>
      </c>
      <c r="I5528">
        <v>56580</v>
      </c>
      <c r="J5528" t="s">
        <v>39</v>
      </c>
      <c r="K5528">
        <v>44</v>
      </c>
      <c r="L5528">
        <v>20.98</v>
      </c>
      <c r="M5528" s="2">
        <v>0.1</v>
      </c>
      <c r="N5528">
        <v>950.3</v>
      </c>
      <c r="O5528">
        <v>53.03</v>
      </c>
      <c r="P5528">
        <v>-2103.0500000000002</v>
      </c>
      <c r="Q5528" s="2">
        <v>0.78</v>
      </c>
      <c r="R5528" t="s">
        <v>29</v>
      </c>
      <c r="S5528" t="s">
        <v>49</v>
      </c>
      <c r="T5528" t="s">
        <v>801</v>
      </c>
      <c r="U5528" t="s">
        <v>32</v>
      </c>
      <c r="V5528" t="s">
        <v>33</v>
      </c>
      <c r="W5528">
        <v>7912</v>
      </c>
      <c r="X5528" s="1">
        <v>41867</v>
      </c>
      <c r="Y5528" t="s">
        <v>53</v>
      </c>
      <c r="Z5528" t="e" vm="22">
        <v>#VALUE!</v>
      </c>
      <c r="AA5528">
        <v>43230</v>
      </c>
      <c r="AB5528" t="e" cm="1" vm="2">
        <f t="array" ref="AB5528">_FV(Table1[[#This Row],[State]],"Country/region",TRUE)</f>
        <v>#VALUE!</v>
      </c>
    </row>
    <row r="5529" spans="1:28" x14ac:dyDescent="0.35">
      <c r="A5529" t="s">
        <v>2754</v>
      </c>
      <c r="B5529">
        <v>57</v>
      </c>
      <c r="C5529" t="s">
        <v>589</v>
      </c>
      <c r="D5529" t="s">
        <v>27</v>
      </c>
      <c r="E5529">
        <f>YEAR(Table1[[#This Row],[Order Date]])</f>
        <v>2014</v>
      </c>
      <c r="F5529">
        <v>1</v>
      </c>
      <c r="G5529">
        <f>MONTH(Table1[[#This Row],[Order Date]])</f>
        <v>8</v>
      </c>
      <c r="H5529" s="1">
        <v>41866</v>
      </c>
      <c r="I5529">
        <v>1414</v>
      </c>
      <c r="J5529" t="s">
        <v>58</v>
      </c>
      <c r="K5529">
        <v>44</v>
      </c>
      <c r="L5529">
        <v>105.49</v>
      </c>
      <c r="M5529" s="2">
        <v>7.0000000000000007E-2</v>
      </c>
      <c r="N5529">
        <v>4530.96</v>
      </c>
      <c r="O5529">
        <v>41.64</v>
      </c>
      <c r="P5529">
        <v>-993.35</v>
      </c>
      <c r="Q5529" s="2">
        <v>0.75</v>
      </c>
      <c r="R5529" t="s">
        <v>48</v>
      </c>
      <c r="S5529" t="s">
        <v>73</v>
      </c>
      <c r="T5529" t="s">
        <v>2430</v>
      </c>
      <c r="U5529" t="s">
        <v>75</v>
      </c>
      <c r="V5529" t="s">
        <v>52</v>
      </c>
      <c r="W5529">
        <v>215</v>
      </c>
      <c r="X5529" s="1">
        <v>41866</v>
      </c>
      <c r="Y5529" t="s">
        <v>53</v>
      </c>
      <c r="Z5529" t="e" vm="32">
        <v>#VALUE!</v>
      </c>
      <c r="AA5529">
        <v>80134</v>
      </c>
      <c r="AB5529" t="e" cm="1" vm="2">
        <f t="array" ref="AB5529">_FV(Table1[[#This Row],[State]],"Country/region",TRUE)</f>
        <v>#VALUE!</v>
      </c>
    </row>
    <row r="5530" spans="1:28" x14ac:dyDescent="0.35">
      <c r="A5530" t="s">
        <v>957</v>
      </c>
      <c r="B5530">
        <v>57</v>
      </c>
      <c r="C5530" t="s">
        <v>958</v>
      </c>
      <c r="D5530" t="s">
        <v>46</v>
      </c>
      <c r="E5530">
        <f>YEAR(Table1[[#This Row],[Order Date]])</f>
        <v>2014</v>
      </c>
      <c r="F5530">
        <v>1</v>
      </c>
      <c r="G5530">
        <f>MONTH(Table1[[#This Row],[Order Date]])</f>
        <v>8</v>
      </c>
      <c r="H5530" s="1">
        <v>41866</v>
      </c>
      <c r="I5530">
        <v>54659</v>
      </c>
      <c r="J5530" t="s">
        <v>28</v>
      </c>
      <c r="K5530">
        <v>38</v>
      </c>
      <c r="L5530">
        <v>6.68</v>
      </c>
      <c r="M5530" s="2">
        <v>0.06</v>
      </c>
      <c r="N5530">
        <v>262.89999999999998</v>
      </c>
      <c r="O5530">
        <v>5.2</v>
      </c>
      <c r="P5530">
        <v>-41.98</v>
      </c>
      <c r="Q5530" s="2">
        <v>0.37</v>
      </c>
      <c r="R5530" t="s">
        <v>29</v>
      </c>
      <c r="S5530" t="s">
        <v>30</v>
      </c>
      <c r="T5530" t="s">
        <v>1423</v>
      </c>
      <c r="U5530" t="s">
        <v>61</v>
      </c>
      <c r="V5530" t="s">
        <v>33</v>
      </c>
      <c r="W5530">
        <v>7636</v>
      </c>
      <c r="X5530" s="1">
        <v>41866</v>
      </c>
      <c r="Y5530" t="s">
        <v>34</v>
      </c>
      <c r="Z5530" t="e" vm="3">
        <v>#VALUE!</v>
      </c>
      <c r="AA5530">
        <v>21136</v>
      </c>
      <c r="AB5530" t="e" cm="1" vm="2">
        <f t="array" ref="AB5530">_FV(Table1[[#This Row],[State]],"Country/region",TRUE)</f>
        <v>#VALUE!</v>
      </c>
    </row>
    <row r="5531" spans="1:28" x14ac:dyDescent="0.35">
      <c r="A5531" t="s">
        <v>2312</v>
      </c>
      <c r="B5531">
        <v>57</v>
      </c>
      <c r="C5531" t="s">
        <v>2654</v>
      </c>
      <c r="D5531" t="s">
        <v>38</v>
      </c>
      <c r="E5531">
        <f>YEAR(Table1[[#This Row],[Order Date]])</f>
        <v>2014</v>
      </c>
      <c r="F5531">
        <v>1</v>
      </c>
      <c r="G5531">
        <f>MONTH(Table1[[#This Row],[Order Date]])</f>
        <v>8</v>
      </c>
      <c r="H5531" s="1">
        <v>41866</v>
      </c>
      <c r="I5531">
        <v>28674</v>
      </c>
      <c r="J5531" t="s">
        <v>28</v>
      </c>
      <c r="K5531">
        <v>26</v>
      </c>
      <c r="L5531">
        <v>5.78</v>
      </c>
      <c r="M5531" s="2">
        <v>0</v>
      </c>
      <c r="N5531">
        <v>161.96</v>
      </c>
      <c r="O5531">
        <v>5.67</v>
      </c>
      <c r="P5531">
        <v>-51.12</v>
      </c>
      <c r="Q5531" s="2">
        <v>0.36</v>
      </c>
      <c r="R5531" t="s">
        <v>29</v>
      </c>
      <c r="S5531" t="s">
        <v>30</v>
      </c>
      <c r="T5531" t="s">
        <v>1933</v>
      </c>
      <c r="U5531" t="s">
        <v>61</v>
      </c>
      <c r="V5531" t="s">
        <v>76</v>
      </c>
      <c r="W5531">
        <v>4016</v>
      </c>
      <c r="X5531" s="1">
        <v>41867</v>
      </c>
      <c r="Y5531" t="s">
        <v>34</v>
      </c>
      <c r="Z5531" t="e" vm="44">
        <v>#VALUE!</v>
      </c>
      <c r="AA5531">
        <v>30501</v>
      </c>
      <c r="AB5531" t="e" cm="1" vm="2">
        <f t="array" ref="AB5531">_FV(Table1[[#This Row],[State]],"Country/region",TRUE)</f>
        <v>#VALUE!</v>
      </c>
    </row>
    <row r="5532" spans="1:28" x14ac:dyDescent="0.35">
      <c r="A5532" t="s">
        <v>3415</v>
      </c>
      <c r="B5532">
        <v>57</v>
      </c>
      <c r="C5532" t="s">
        <v>1146</v>
      </c>
      <c r="D5532" t="s">
        <v>46</v>
      </c>
      <c r="E5532">
        <f>YEAR(Table1[[#This Row],[Order Date]])</f>
        <v>2014</v>
      </c>
      <c r="F5532">
        <v>1</v>
      </c>
      <c r="G5532">
        <f>MONTH(Table1[[#This Row],[Order Date]])</f>
        <v>8</v>
      </c>
      <c r="H5532" s="1">
        <v>41867</v>
      </c>
      <c r="I5532">
        <v>9927</v>
      </c>
      <c r="J5532" t="s">
        <v>28</v>
      </c>
      <c r="K5532">
        <v>32</v>
      </c>
      <c r="L5532">
        <v>140.97999999999999</v>
      </c>
      <c r="M5532" s="2">
        <v>0</v>
      </c>
      <c r="N5532">
        <v>4655.07</v>
      </c>
      <c r="O5532">
        <v>53.48</v>
      </c>
      <c r="P5532">
        <v>-270.63</v>
      </c>
      <c r="Q5532" s="2">
        <v>0.65</v>
      </c>
      <c r="R5532" t="s">
        <v>48</v>
      </c>
      <c r="S5532" t="s">
        <v>73</v>
      </c>
      <c r="T5532" t="s">
        <v>434</v>
      </c>
      <c r="U5532" t="s">
        <v>154</v>
      </c>
      <c r="V5532" t="s">
        <v>68</v>
      </c>
      <c r="W5532">
        <v>1370</v>
      </c>
      <c r="X5532" s="1">
        <v>41868</v>
      </c>
      <c r="Y5532" t="s">
        <v>53</v>
      </c>
      <c r="Z5532" t="e" vm="16">
        <v>#VALUE!</v>
      </c>
      <c r="AA5532">
        <v>60014</v>
      </c>
      <c r="AB5532" t="e" cm="1" vm="2">
        <f t="array" ref="AB5532">_FV(Table1[[#This Row],[State]],"Country/region",TRUE)</f>
        <v>#VALUE!</v>
      </c>
    </row>
    <row r="5533" spans="1:28" x14ac:dyDescent="0.35">
      <c r="A5533" t="s">
        <v>3415</v>
      </c>
      <c r="B5533">
        <v>57</v>
      </c>
      <c r="C5533" t="s">
        <v>1146</v>
      </c>
      <c r="D5533" t="s">
        <v>46</v>
      </c>
      <c r="E5533">
        <f>YEAR(Table1[[#This Row],[Order Date]])</f>
        <v>2014</v>
      </c>
      <c r="F5533">
        <v>1</v>
      </c>
      <c r="G5533">
        <f>MONTH(Table1[[#This Row],[Order Date]])</f>
        <v>8</v>
      </c>
      <c r="H5533" s="1">
        <v>41867</v>
      </c>
      <c r="I5533">
        <v>9927</v>
      </c>
      <c r="J5533" t="s">
        <v>28</v>
      </c>
      <c r="K5533">
        <v>44</v>
      </c>
      <c r="L5533">
        <v>218.08</v>
      </c>
      <c r="M5533" s="2">
        <v>0.01</v>
      </c>
      <c r="N5533">
        <v>10087.6</v>
      </c>
      <c r="O5533">
        <v>18.059999999999999</v>
      </c>
      <c r="P5533">
        <v>3387.35</v>
      </c>
      <c r="Q5533" s="2">
        <v>0.56999999999999995</v>
      </c>
      <c r="R5533" t="s">
        <v>48</v>
      </c>
      <c r="S5533" t="s">
        <v>40</v>
      </c>
      <c r="T5533" t="s">
        <v>1564</v>
      </c>
      <c r="U5533" t="s">
        <v>51</v>
      </c>
      <c r="V5533" t="s">
        <v>68</v>
      </c>
      <c r="W5533">
        <v>1371</v>
      </c>
      <c r="X5533" s="1">
        <v>41868</v>
      </c>
      <c r="Y5533" t="s">
        <v>34</v>
      </c>
      <c r="Z5533" t="e" vm="16">
        <v>#VALUE!</v>
      </c>
      <c r="AA5533">
        <v>60014</v>
      </c>
      <c r="AB5533" t="e" cm="1" vm="2">
        <f t="array" ref="AB5533">_FV(Table1[[#This Row],[State]],"Country/region",TRUE)</f>
        <v>#VALUE!</v>
      </c>
    </row>
    <row r="5534" spans="1:28" x14ac:dyDescent="0.35">
      <c r="A5534" t="s">
        <v>3415</v>
      </c>
      <c r="B5534">
        <v>57</v>
      </c>
      <c r="C5534" t="s">
        <v>1146</v>
      </c>
      <c r="D5534" t="s">
        <v>46</v>
      </c>
      <c r="E5534">
        <f>YEAR(Table1[[#This Row],[Order Date]])</f>
        <v>2014</v>
      </c>
      <c r="F5534">
        <v>1</v>
      </c>
      <c r="G5534">
        <f>MONTH(Table1[[#This Row],[Order Date]])</f>
        <v>8</v>
      </c>
      <c r="H5534" s="1">
        <v>41867</v>
      </c>
      <c r="I5534">
        <v>9927</v>
      </c>
      <c r="J5534" t="s">
        <v>28</v>
      </c>
      <c r="K5534">
        <v>34</v>
      </c>
      <c r="L5534">
        <v>50.98</v>
      </c>
      <c r="M5534" s="2">
        <v>0.09</v>
      </c>
      <c r="N5534">
        <v>1608.08</v>
      </c>
      <c r="O5534">
        <v>6.5</v>
      </c>
      <c r="P5534">
        <v>-82.16</v>
      </c>
      <c r="Q5534" s="2">
        <v>0.73</v>
      </c>
      <c r="R5534" t="s">
        <v>96</v>
      </c>
      <c r="S5534" t="s">
        <v>30</v>
      </c>
      <c r="T5534" t="s">
        <v>2289</v>
      </c>
      <c r="U5534" t="s">
        <v>102</v>
      </c>
      <c r="V5534" t="s">
        <v>68</v>
      </c>
      <c r="W5534">
        <v>1372</v>
      </c>
      <c r="X5534" s="1">
        <v>41868</v>
      </c>
      <c r="Y5534" t="s">
        <v>42</v>
      </c>
      <c r="Z5534" t="e" vm="16">
        <v>#VALUE!</v>
      </c>
      <c r="AA5534">
        <v>60014</v>
      </c>
      <c r="AB5534" t="e" cm="1" vm="2">
        <f t="array" ref="AB5534">_FV(Table1[[#This Row],[State]],"Country/region",TRUE)</f>
        <v>#VALUE!</v>
      </c>
    </row>
    <row r="5535" spans="1:28" x14ac:dyDescent="0.35">
      <c r="A5535" t="s">
        <v>403</v>
      </c>
      <c r="B5535">
        <v>57</v>
      </c>
      <c r="C5535" t="s">
        <v>404</v>
      </c>
      <c r="D5535" t="s">
        <v>57</v>
      </c>
      <c r="E5535">
        <f>YEAR(Table1[[#This Row],[Order Date]])</f>
        <v>2014</v>
      </c>
      <c r="F5535">
        <v>1</v>
      </c>
      <c r="G5535">
        <f>MONTH(Table1[[#This Row],[Order Date]])</f>
        <v>8</v>
      </c>
      <c r="H5535" s="1">
        <v>41867</v>
      </c>
      <c r="I5535">
        <v>49409</v>
      </c>
      <c r="J5535" t="s">
        <v>28</v>
      </c>
      <c r="K5535">
        <v>28</v>
      </c>
      <c r="L5535">
        <v>49.99</v>
      </c>
      <c r="M5535" s="2">
        <v>0.04</v>
      </c>
      <c r="N5535">
        <v>1457.78</v>
      </c>
      <c r="O5535">
        <v>19.989999999999998</v>
      </c>
      <c r="P5535">
        <v>68.23</v>
      </c>
      <c r="Q5535" s="2">
        <v>0.45</v>
      </c>
      <c r="R5535" t="s">
        <v>96</v>
      </c>
      <c r="S5535" t="s">
        <v>30</v>
      </c>
      <c r="T5535" t="s">
        <v>569</v>
      </c>
      <c r="U5535" t="s">
        <v>102</v>
      </c>
      <c r="V5535" t="s">
        <v>76</v>
      </c>
      <c r="W5535">
        <v>6925</v>
      </c>
      <c r="X5535" s="1">
        <v>41868</v>
      </c>
      <c r="Y5535" t="s">
        <v>34</v>
      </c>
      <c r="Z5535" t="e" vm="14">
        <v>#VALUE!</v>
      </c>
      <c r="AA5535">
        <v>33142</v>
      </c>
      <c r="AB5535" t="e" cm="1" vm="2">
        <f t="array" ref="AB5535">_FV(Table1[[#This Row],[State]],"Country/region",TRUE)</f>
        <v>#VALUE!</v>
      </c>
    </row>
    <row r="5536" spans="1:28" x14ac:dyDescent="0.35">
      <c r="A5536" t="s">
        <v>954</v>
      </c>
      <c r="B5536">
        <v>57</v>
      </c>
      <c r="C5536" t="s">
        <v>955</v>
      </c>
      <c r="D5536" t="s">
        <v>38</v>
      </c>
      <c r="E5536">
        <f>YEAR(Table1[[#This Row],[Order Date]])</f>
        <v>2014</v>
      </c>
      <c r="F5536">
        <v>1</v>
      </c>
      <c r="G5536">
        <f>MONTH(Table1[[#This Row],[Order Date]])</f>
        <v>8</v>
      </c>
      <c r="H5536" s="1">
        <v>41867</v>
      </c>
      <c r="I5536">
        <v>14247</v>
      </c>
      <c r="J5536" t="s">
        <v>58</v>
      </c>
      <c r="K5536">
        <v>4</v>
      </c>
      <c r="L5536">
        <v>3.29</v>
      </c>
      <c r="M5536" s="2">
        <v>0.03</v>
      </c>
      <c r="N5536">
        <v>14.75</v>
      </c>
      <c r="O5536">
        <v>1.35</v>
      </c>
      <c r="P5536">
        <v>-2.4900000000000002</v>
      </c>
      <c r="Q5536" s="2">
        <v>0.4</v>
      </c>
      <c r="R5536" t="s">
        <v>29</v>
      </c>
      <c r="S5536" t="s">
        <v>59</v>
      </c>
      <c r="T5536" t="s">
        <v>231</v>
      </c>
      <c r="U5536" t="s">
        <v>232</v>
      </c>
      <c r="V5536" t="s">
        <v>33</v>
      </c>
      <c r="W5536">
        <v>1999</v>
      </c>
      <c r="X5536" s="1">
        <v>41869</v>
      </c>
      <c r="Y5536" t="s">
        <v>34</v>
      </c>
      <c r="Z5536" t="e" vm="22">
        <v>#VALUE!</v>
      </c>
      <c r="AA5536">
        <v>43015</v>
      </c>
      <c r="AB5536" t="e" cm="1" vm="2">
        <f t="array" ref="AB5536">_FV(Table1[[#This Row],[State]],"Country/region",TRUE)</f>
        <v>#VALUE!</v>
      </c>
    </row>
    <row r="5537" spans="1:28" x14ac:dyDescent="0.35">
      <c r="A5537" t="s">
        <v>2941</v>
      </c>
      <c r="B5537">
        <v>57</v>
      </c>
      <c r="C5537" t="s">
        <v>1664</v>
      </c>
      <c r="D5537" t="s">
        <v>57</v>
      </c>
      <c r="E5537">
        <f>YEAR(Table1[[#This Row],[Order Date]])</f>
        <v>2014</v>
      </c>
      <c r="F5537">
        <v>1</v>
      </c>
      <c r="G5537">
        <f>MONTH(Table1[[#This Row],[Order Date]])</f>
        <v>8</v>
      </c>
      <c r="H5537" s="1">
        <v>41868</v>
      </c>
      <c r="I5537">
        <v>13381</v>
      </c>
      <c r="J5537" t="s">
        <v>131</v>
      </c>
      <c r="K5537">
        <v>41</v>
      </c>
      <c r="L5537">
        <v>259.70999999999998</v>
      </c>
      <c r="M5537" s="2">
        <v>0</v>
      </c>
      <c r="N5537">
        <v>10714.78</v>
      </c>
      <c r="O5537">
        <v>66.67</v>
      </c>
      <c r="P5537">
        <v>-627.64115700000002</v>
      </c>
      <c r="Q5537" s="2">
        <v>0.65</v>
      </c>
      <c r="R5537" t="s">
        <v>48</v>
      </c>
      <c r="S5537" t="s">
        <v>73</v>
      </c>
      <c r="T5537" t="s">
        <v>634</v>
      </c>
      <c r="U5537" t="s">
        <v>75</v>
      </c>
      <c r="V5537" t="s">
        <v>33</v>
      </c>
      <c r="W5537">
        <v>1861</v>
      </c>
      <c r="X5537" s="1">
        <v>41868</v>
      </c>
      <c r="Y5537" t="s">
        <v>53</v>
      </c>
      <c r="Z5537" t="e" vm="3">
        <v>#VALUE!</v>
      </c>
      <c r="AA5537">
        <v>20832</v>
      </c>
      <c r="AB5537" t="e" cm="1" vm="2">
        <f t="array" ref="AB5537">_FV(Table1[[#This Row],[State]],"Country/region",TRUE)</f>
        <v>#VALUE!</v>
      </c>
    </row>
    <row r="5538" spans="1:28" x14ac:dyDescent="0.35">
      <c r="A5538" t="s">
        <v>236</v>
      </c>
      <c r="B5538">
        <v>57</v>
      </c>
      <c r="C5538" t="s">
        <v>1040</v>
      </c>
      <c r="D5538" t="s">
        <v>57</v>
      </c>
      <c r="E5538">
        <f>YEAR(Table1[[#This Row],[Order Date]])</f>
        <v>2014</v>
      </c>
      <c r="F5538">
        <v>1</v>
      </c>
      <c r="G5538">
        <f>MONTH(Table1[[#This Row],[Order Date]])</f>
        <v>8</v>
      </c>
      <c r="H5538" s="1">
        <v>41868</v>
      </c>
      <c r="I5538">
        <v>42373</v>
      </c>
      <c r="J5538" t="s">
        <v>39</v>
      </c>
      <c r="K5538">
        <v>11</v>
      </c>
      <c r="L5538">
        <v>10.91</v>
      </c>
      <c r="M5538" s="2">
        <v>0.1</v>
      </c>
      <c r="N5538">
        <v>127.32</v>
      </c>
      <c r="O5538">
        <v>2.99</v>
      </c>
      <c r="P5538">
        <v>22.958500000000001</v>
      </c>
      <c r="Q5538" s="2">
        <v>0.38</v>
      </c>
      <c r="R5538" t="s">
        <v>29</v>
      </c>
      <c r="S5538" t="s">
        <v>30</v>
      </c>
      <c r="T5538" t="s">
        <v>895</v>
      </c>
      <c r="U5538" t="s">
        <v>67</v>
      </c>
      <c r="V5538" t="s">
        <v>76</v>
      </c>
      <c r="W5538">
        <v>5976</v>
      </c>
      <c r="X5538" s="1">
        <v>41869</v>
      </c>
      <c r="Y5538" t="s">
        <v>42</v>
      </c>
      <c r="Z5538" t="e" vm="6">
        <v>#VALUE!</v>
      </c>
      <c r="AA5538">
        <v>35756</v>
      </c>
      <c r="AB5538" t="e" cm="1" vm="2">
        <f t="array" ref="AB5538">_FV(Table1[[#This Row],[State]],"Country/region",TRUE)</f>
        <v>#VALUE!</v>
      </c>
    </row>
    <row r="5539" spans="1:28" x14ac:dyDescent="0.35">
      <c r="A5539" t="s">
        <v>443</v>
      </c>
      <c r="B5539">
        <v>57</v>
      </c>
      <c r="C5539" t="s">
        <v>3185</v>
      </c>
      <c r="D5539" t="s">
        <v>46</v>
      </c>
      <c r="E5539">
        <f>YEAR(Table1[[#This Row],[Order Date]])</f>
        <v>2014</v>
      </c>
      <c r="F5539">
        <v>1</v>
      </c>
      <c r="G5539">
        <f>MONTH(Table1[[#This Row],[Order Date]])</f>
        <v>8</v>
      </c>
      <c r="H5539" s="1">
        <v>41868</v>
      </c>
      <c r="I5539">
        <v>38466</v>
      </c>
      <c r="J5539" t="s">
        <v>58</v>
      </c>
      <c r="K5539">
        <v>22</v>
      </c>
      <c r="L5539">
        <v>5.98</v>
      </c>
      <c r="M5539" s="2">
        <v>0.08</v>
      </c>
      <c r="N5539">
        <v>136.18</v>
      </c>
      <c r="O5539">
        <v>5.46</v>
      </c>
      <c r="P5539">
        <v>-43.26</v>
      </c>
      <c r="Q5539" s="2">
        <v>0.36</v>
      </c>
      <c r="R5539" t="s">
        <v>29</v>
      </c>
      <c r="S5539" t="s">
        <v>30</v>
      </c>
      <c r="T5539" t="s">
        <v>768</v>
      </c>
      <c r="U5539" t="s">
        <v>61</v>
      </c>
      <c r="V5539" t="s">
        <v>33</v>
      </c>
      <c r="W5539">
        <v>5409</v>
      </c>
      <c r="X5539" s="1">
        <v>41869</v>
      </c>
      <c r="Y5539" t="s">
        <v>34</v>
      </c>
      <c r="Z5539" t="e" vm="22">
        <v>#VALUE!</v>
      </c>
      <c r="AA5539">
        <v>44691</v>
      </c>
      <c r="AB5539" t="e" cm="1" vm="2">
        <f t="array" ref="AB5539">_FV(Table1[[#This Row],[State]],"Country/region",TRUE)</f>
        <v>#VALUE!</v>
      </c>
    </row>
    <row r="5540" spans="1:28" x14ac:dyDescent="0.35">
      <c r="A5540" t="s">
        <v>3184</v>
      </c>
      <c r="B5540">
        <v>57</v>
      </c>
      <c r="C5540" t="s">
        <v>3185</v>
      </c>
      <c r="D5540" t="s">
        <v>46</v>
      </c>
      <c r="E5540">
        <f>YEAR(Table1[[#This Row],[Order Date]])</f>
        <v>2014</v>
      </c>
      <c r="F5540">
        <v>1</v>
      </c>
      <c r="G5540">
        <f>MONTH(Table1[[#This Row],[Order Date]])</f>
        <v>8</v>
      </c>
      <c r="H5540" s="1">
        <v>41868</v>
      </c>
      <c r="I5540">
        <v>38466</v>
      </c>
      <c r="J5540" t="s">
        <v>58</v>
      </c>
      <c r="K5540">
        <v>15</v>
      </c>
      <c r="L5540">
        <v>6.48</v>
      </c>
      <c r="M5540" s="2">
        <v>0.02</v>
      </c>
      <c r="N5540">
        <v>105.48</v>
      </c>
      <c r="O5540">
        <v>7.37</v>
      </c>
      <c r="P5540">
        <v>-53.99</v>
      </c>
      <c r="Q5540" s="2">
        <v>0.37</v>
      </c>
      <c r="R5540" t="s">
        <v>29</v>
      </c>
      <c r="S5540" t="s">
        <v>30</v>
      </c>
      <c r="T5540" t="s">
        <v>959</v>
      </c>
      <c r="U5540" t="s">
        <v>61</v>
      </c>
      <c r="V5540" t="s">
        <v>33</v>
      </c>
      <c r="W5540">
        <v>5411</v>
      </c>
      <c r="X5540" s="1">
        <v>41869</v>
      </c>
      <c r="Y5540" t="s">
        <v>34</v>
      </c>
      <c r="Z5540" t="e" vm="22">
        <v>#VALUE!</v>
      </c>
      <c r="AA5540">
        <v>45385</v>
      </c>
      <c r="AB5540" t="e" cm="1" vm="2">
        <f t="array" ref="AB5540">_FV(Table1[[#This Row],[State]],"Country/region",TRUE)</f>
        <v>#VALUE!</v>
      </c>
    </row>
    <row r="5541" spans="1:28" x14ac:dyDescent="0.35">
      <c r="A5541" t="s">
        <v>254</v>
      </c>
      <c r="B5541">
        <v>57</v>
      </c>
      <c r="C5541" t="s">
        <v>1610</v>
      </c>
      <c r="D5541" t="s">
        <v>38</v>
      </c>
      <c r="E5541">
        <f>YEAR(Table1[[#This Row],[Order Date]])</f>
        <v>2014</v>
      </c>
      <c r="F5541">
        <v>1</v>
      </c>
      <c r="G5541">
        <f>MONTH(Table1[[#This Row],[Order Date]])</f>
        <v>8</v>
      </c>
      <c r="H5541" s="1">
        <v>41868</v>
      </c>
      <c r="I5541">
        <v>47459</v>
      </c>
      <c r="J5541" t="s">
        <v>39</v>
      </c>
      <c r="K5541">
        <v>10</v>
      </c>
      <c r="L5541">
        <v>20.98</v>
      </c>
      <c r="M5541" s="2">
        <v>0.06</v>
      </c>
      <c r="N5541">
        <v>197.21</v>
      </c>
      <c r="O5541">
        <v>1.49</v>
      </c>
      <c r="P5541">
        <v>56.881999999999998</v>
      </c>
      <c r="Q5541" s="2">
        <v>0.35</v>
      </c>
      <c r="R5541" t="s">
        <v>29</v>
      </c>
      <c r="S5541" t="s">
        <v>30</v>
      </c>
      <c r="T5541" t="s">
        <v>1286</v>
      </c>
      <c r="U5541" t="s">
        <v>67</v>
      </c>
      <c r="V5541" t="s">
        <v>33</v>
      </c>
      <c r="W5541">
        <v>6664</v>
      </c>
      <c r="X5541" s="1">
        <v>41869</v>
      </c>
      <c r="Y5541" t="s">
        <v>34</v>
      </c>
      <c r="Z5541" t="e" vm="27">
        <v>#VALUE!</v>
      </c>
      <c r="AA5541">
        <v>5451</v>
      </c>
      <c r="AB5541" t="e" cm="1" vm="2">
        <f t="array" ref="AB5541">_FV(Table1[[#This Row],[State]],"Country/region",TRUE)</f>
        <v>#VALUE!</v>
      </c>
    </row>
    <row r="5542" spans="1:28" x14ac:dyDescent="0.35">
      <c r="A5542" t="s">
        <v>3184</v>
      </c>
      <c r="B5542">
        <v>57</v>
      </c>
      <c r="C5542" t="s">
        <v>3185</v>
      </c>
      <c r="D5542" t="s">
        <v>46</v>
      </c>
      <c r="E5542">
        <f>YEAR(Table1[[#This Row],[Order Date]])</f>
        <v>2014</v>
      </c>
      <c r="F5542">
        <v>1</v>
      </c>
      <c r="G5542">
        <f>MONTH(Table1[[#This Row],[Order Date]])</f>
        <v>8</v>
      </c>
      <c r="H5542" s="1">
        <v>41868</v>
      </c>
      <c r="I5542">
        <v>38466</v>
      </c>
      <c r="J5542" t="s">
        <v>58</v>
      </c>
      <c r="K5542">
        <v>37</v>
      </c>
      <c r="L5542">
        <v>2.89</v>
      </c>
      <c r="M5542" s="2">
        <v>0.04</v>
      </c>
      <c r="N5542">
        <v>111.37</v>
      </c>
      <c r="O5542">
        <v>0.5</v>
      </c>
      <c r="P5542">
        <v>46.46</v>
      </c>
      <c r="Q5542" s="2">
        <v>0.38</v>
      </c>
      <c r="R5542" t="s">
        <v>29</v>
      </c>
      <c r="S5542" t="s">
        <v>30</v>
      </c>
      <c r="T5542" t="s">
        <v>475</v>
      </c>
      <c r="U5542" t="s">
        <v>210</v>
      </c>
      <c r="V5542" t="s">
        <v>33</v>
      </c>
      <c r="W5542">
        <v>5410</v>
      </c>
      <c r="X5542" s="1">
        <v>41870</v>
      </c>
      <c r="Y5542" t="s">
        <v>34</v>
      </c>
      <c r="Z5542" t="e" vm="22">
        <v>#VALUE!</v>
      </c>
      <c r="AA5542">
        <v>45385</v>
      </c>
      <c r="AB5542" t="e" cm="1" vm="2">
        <f t="array" ref="AB5542">_FV(Table1[[#This Row],[State]],"Country/region",TRUE)</f>
        <v>#VALUE!</v>
      </c>
    </row>
    <row r="5543" spans="1:28" x14ac:dyDescent="0.35">
      <c r="A5543" t="s">
        <v>3325</v>
      </c>
      <c r="B5543">
        <v>57</v>
      </c>
      <c r="C5543" t="s">
        <v>437</v>
      </c>
      <c r="D5543" t="s">
        <v>46</v>
      </c>
      <c r="E5543">
        <f>YEAR(Table1[[#This Row],[Order Date]])</f>
        <v>2014</v>
      </c>
      <c r="F5543">
        <v>1</v>
      </c>
      <c r="G5543">
        <f>MONTH(Table1[[#This Row],[Order Date]])</f>
        <v>8</v>
      </c>
      <c r="H5543" s="1">
        <v>41868</v>
      </c>
      <c r="I5543">
        <v>17253</v>
      </c>
      <c r="J5543" t="s">
        <v>58</v>
      </c>
      <c r="K5543">
        <v>13</v>
      </c>
      <c r="L5543">
        <v>3.52</v>
      </c>
      <c r="M5543" s="2">
        <v>0.08</v>
      </c>
      <c r="N5543">
        <v>50.19</v>
      </c>
      <c r="O5543">
        <v>6.83</v>
      </c>
      <c r="P5543">
        <v>-64.388499999999993</v>
      </c>
      <c r="Q5543" s="2">
        <v>0.38</v>
      </c>
      <c r="R5543" t="s">
        <v>29</v>
      </c>
      <c r="S5543" t="s">
        <v>30</v>
      </c>
      <c r="T5543" t="s">
        <v>1888</v>
      </c>
      <c r="U5543" t="s">
        <v>67</v>
      </c>
      <c r="V5543" t="s">
        <v>52</v>
      </c>
      <c r="W5543">
        <v>2380</v>
      </c>
      <c r="X5543" s="1">
        <v>41870</v>
      </c>
      <c r="Y5543" t="s">
        <v>34</v>
      </c>
      <c r="Z5543" t="e" vm="23">
        <v>#VALUE!</v>
      </c>
      <c r="AA5543">
        <v>98146</v>
      </c>
      <c r="AB5543" t="e" cm="1" vm="2">
        <f t="array" ref="AB5543">_FV(Table1[[#This Row],[State]],"Country/region",TRUE)</f>
        <v>#VALUE!</v>
      </c>
    </row>
    <row r="5544" spans="1:28" x14ac:dyDescent="0.35">
      <c r="A5544" t="s">
        <v>1700</v>
      </c>
      <c r="B5544">
        <v>57</v>
      </c>
      <c r="C5544" t="s">
        <v>953</v>
      </c>
      <c r="D5544" t="s">
        <v>27</v>
      </c>
      <c r="E5544">
        <f>YEAR(Table1[[#This Row],[Order Date]])</f>
        <v>2014</v>
      </c>
      <c r="F5544">
        <v>1</v>
      </c>
      <c r="G5544">
        <f>MONTH(Table1[[#This Row],[Order Date]])</f>
        <v>8</v>
      </c>
      <c r="H5544" s="1">
        <v>41869</v>
      </c>
      <c r="I5544">
        <v>8768</v>
      </c>
      <c r="J5544" t="s">
        <v>28</v>
      </c>
      <c r="K5544">
        <v>44</v>
      </c>
      <c r="L5544">
        <v>65.989999999999995</v>
      </c>
      <c r="M5544" s="2">
        <v>0.03</v>
      </c>
      <c r="N5544">
        <v>2422.4405000000002</v>
      </c>
      <c r="O5544">
        <v>5.31</v>
      </c>
      <c r="P5544">
        <v>568.17899999999997</v>
      </c>
      <c r="Q5544" s="2">
        <v>0.56999999999999995</v>
      </c>
      <c r="R5544" t="s">
        <v>96</v>
      </c>
      <c r="S5544" t="s">
        <v>30</v>
      </c>
      <c r="T5544">
        <v>3390</v>
      </c>
      <c r="U5544" t="s">
        <v>105</v>
      </c>
      <c r="V5544" t="s">
        <v>52</v>
      </c>
      <c r="W5544">
        <v>1195</v>
      </c>
      <c r="X5544" s="1">
        <v>41870</v>
      </c>
      <c r="Y5544" t="s">
        <v>34</v>
      </c>
      <c r="Z5544" t="e" vm="33">
        <v>#VALUE!</v>
      </c>
      <c r="AA5544">
        <v>83704</v>
      </c>
      <c r="AB5544" t="e" cm="1" vm="2">
        <f t="array" ref="AB5544">_FV(Table1[[#This Row],[State]],"Country/region",TRUE)</f>
        <v>#VALUE!</v>
      </c>
    </row>
    <row r="5545" spans="1:28" x14ac:dyDescent="0.35">
      <c r="A5545" t="s">
        <v>259</v>
      </c>
      <c r="B5545">
        <v>57</v>
      </c>
      <c r="C5545" t="s">
        <v>260</v>
      </c>
      <c r="D5545" t="s">
        <v>38</v>
      </c>
      <c r="E5545">
        <f>YEAR(Table1[[#This Row],[Order Date]])</f>
        <v>2014</v>
      </c>
      <c r="F5545">
        <v>1</v>
      </c>
      <c r="G5545">
        <f>MONTH(Table1[[#This Row],[Order Date]])</f>
        <v>8</v>
      </c>
      <c r="H5545" s="1">
        <v>41869</v>
      </c>
      <c r="I5545">
        <v>43424</v>
      </c>
      <c r="J5545" t="s">
        <v>39</v>
      </c>
      <c r="K5545">
        <v>34</v>
      </c>
      <c r="L5545">
        <v>22.98</v>
      </c>
      <c r="M5545" s="2">
        <v>0.04</v>
      </c>
      <c r="N5545">
        <v>772.56</v>
      </c>
      <c r="O5545">
        <v>4.5</v>
      </c>
      <c r="P5545">
        <v>143.87</v>
      </c>
      <c r="Q5545" s="2">
        <v>0.55000000000000004</v>
      </c>
      <c r="R5545" t="s">
        <v>29</v>
      </c>
      <c r="S5545" t="s">
        <v>30</v>
      </c>
      <c r="T5545" t="s">
        <v>3411</v>
      </c>
      <c r="U5545" t="s">
        <v>214</v>
      </c>
      <c r="V5545" t="s">
        <v>68</v>
      </c>
      <c r="W5545">
        <v>6135</v>
      </c>
      <c r="X5545" s="1">
        <v>41871</v>
      </c>
      <c r="Y5545" t="s">
        <v>42</v>
      </c>
      <c r="Z5545" t="e" vm="28">
        <v>#VALUE!</v>
      </c>
      <c r="AA5545">
        <v>63042</v>
      </c>
      <c r="AB5545" t="e" cm="1" vm="2">
        <f t="array" ref="AB5545">_FV(Table1[[#This Row],[State]],"Country/region",TRUE)</f>
        <v>#VALUE!</v>
      </c>
    </row>
    <row r="5546" spans="1:28" x14ac:dyDescent="0.35">
      <c r="A5546" t="s">
        <v>1429</v>
      </c>
      <c r="B5546">
        <v>57</v>
      </c>
      <c r="C5546" t="s">
        <v>230</v>
      </c>
      <c r="D5546" t="s">
        <v>46</v>
      </c>
      <c r="E5546">
        <f>YEAR(Table1[[#This Row],[Order Date]])</f>
        <v>2014</v>
      </c>
      <c r="F5546">
        <v>1</v>
      </c>
      <c r="G5546">
        <f>MONTH(Table1[[#This Row],[Order Date]])</f>
        <v>8</v>
      </c>
      <c r="H5546" s="1">
        <v>41869</v>
      </c>
      <c r="I5546">
        <v>33604</v>
      </c>
      <c r="J5546" t="s">
        <v>28</v>
      </c>
      <c r="K5546">
        <v>10</v>
      </c>
      <c r="L5546">
        <v>5.4</v>
      </c>
      <c r="M5546" s="2">
        <v>0.04</v>
      </c>
      <c r="N5546">
        <v>59.62</v>
      </c>
      <c r="O5546">
        <v>7.78</v>
      </c>
      <c r="P5546">
        <v>-56.304000000000002</v>
      </c>
      <c r="Q5546" s="2">
        <v>0.37</v>
      </c>
      <c r="R5546" t="s">
        <v>29</v>
      </c>
      <c r="S5546" t="s">
        <v>30</v>
      </c>
      <c r="T5546" t="s">
        <v>1523</v>
      </c>
      <c r="U5546" t="s">
        <v>67</v>
      </c>
      <c r="V5546" t="s">
        <v>52</v>
      </c>
      <c r="W5546">
        <v>4719</v>
      </c>
      <c r="X5546" s="1">
        <v>41871</v>
      </c>
      <c r="Y5546" t="s">
        <v>34</v>
      </c>
      <c r="Z5546" t="e" vm="4">
        <v>#VALUE!</v>
      </c>
      <c r="AA5546">
        <v>94533</v>
      </c>
      <c r="AB5546" t="e" cm="1" vm="2">
        <f t="array" ref="AB5546">_FV(Table1[[#This Row],[State]],"Country/region",TRUE)</f>
        <v>#VALUE!</v>
      </c>
    </row>
    <row r="5547" spans="1:28" x14ac:dyDescent="0.35">
      <c r="A5547" t="s">
        <v>2705</v>
      </c>
      <c r="B5547">
        <v>57</v>
      </c>
      <c r="C5547" t="s">
        <v>1812</v>
      </c>
      <c r="D5547" t="s">
        <v>46</v>
      </c>
      <c r="E5547">
        <f>YEAR(Table1[[#This Row],[Order Date]])</f>
        <v>2014</v>
      </c>
      <c r="F5547">
        <v>1</v>
      </c>
      <c r="G5547">
        <f>MONTH(Table1[[#This Row],[Order Date]])</f>
        <v>8</v>
      </c>
      <c r="H5547" s="1">
        <v>41870</v>
      </c>
      <c r="I5547">
        <v>16967</v>
      </c>
      <c r="J5547" t="s">
        <v>47</v>
      </c>
      <c r="K5547">
        <v>34</v>
      </c>
      <c r="L5547">
        <v>19.98</v>
      </c>
      <c r="M5547" s="2">
        <v>0.06</v>
      </c>
      <c r="N5547">
        <v>676.26</v>
      </c>
      <c r="O5547">
        <v>5.77</v>
      </c>
      <c r="P5547">
        <v>181.98</v>
      </c>
      <c r="Q5547" s="2">
        <v>0.38</v>
      </c>
      <c r="R5547" t="s">
        <v>29</v>
      </c>
      <c r="S5547" t="s">
        <v>30</v>
      </c>
      <c r="T5547" t="s">
        <v>1334</v>
      </c>
      <c r="U5547" t="s">
        <v>61</v>
      </c>
      <c r="V5547" t="s">
        <v>68</v>
      </c>
      <c r="W5547">
        <v>2353</v>
      </c>
      <c r="X5547" s="1">
        <v>41870</v>
      </c>
      <c r="Y5547" t="s">
        <v>34</v>
      </c>
      <c r="Z5547" t="e" vm="5">
        <v>#VALUE!</v>
      </c>
      <c r="AA5547">
        <v>56301</v>
      </c>
      <c r="AB5547" t="e" cm="1" vm="2">
        <f t="array" ref="AB5547">_FV(Table1[[#This Row],[State]],"Country/region",TRUE)</f>
        <v>#VALUE!</v>
      </c>
    </row>
    <row r="5548" spans="1:28" x14ac:dyDescent="0.35">
      <c r="A5548" t="s">
        <v>2274</v>
      </c>
      <c r="B5548">
        <v>57</v>
      </c>
      <c r="C5548" t="s">
        <v>1000</v>
      </c>
      <c r="D5548" t="s">
        <v>38</v>
      </c>
      <c r="E5548">
        <f>YEAR(Table1[[#This Row],[Order Date]])</f>
        <v>2014</v>
      </c>
      <c r="F5548">
        <v>1</v>
      </c>
      <c r="G5548">
        <f>MONTH(Table1[[#This Row],[Order Date]])</f>
        <v>8</v>
      </c>
      <c r="H5548" s="1">
        <v>41870</v>
      </c>
      <c r="I5548">
        <v>1639</v>
      </c>
      <c r="J5548" t="s">
        <v>39</v>
      </c>
      <c r="K5548">
        <v>24</v>
      </c>
      <c r="L5548">
        <v>6.78</v>
      </c>
      <c r="M5548" s="2">
        <v>0.09</v>
      </c>
      <c r="N5548">
        <v>163.13999999999999</v>
      </c>
      <c r="O5548">
        <v>6.18</v>
      </c>
      <c r="P5548">
        <v>-62.2</v>
      </c>
      <c r="Q5548" s="2">
        <v>0.39</v>
      </c>
      <c r="R5548" t="s">
        <v>29</v>
      </c>
      <c r="S5548" t="s">
        <v>30</v>
      </c>
      <c r="T5548" t="s">
        <v>3060</v>
      </c>
      <c r="U5548" t="s">
        <v>61</v>
      </c>
      <c r="V5548" t="s">
        <v>68</v>
      </c>
      <c r="W5548">
        <v>243</v>
      </c>
      <c r="X5548" s="1">
        <v>41871</v>
      </c>
      <c r="Y5548" t="s">
        <v>34</v>
      </c>
      <c r="Z5548" t="e" vm="25">
        <v>#VALUE!</v>
      </c>
      <c r="AA5548">
        <v>54956</v>
      </c>
      <c r="AB5548" t="e" cm="1" vm="2">
        <f t="array" ref="AB5548">_FV(Table1[[#This Row],[State]],"Country/region",TRUE)</f>
        <v>#VALUE!</v>
      </c>
    </row>
    <row r="5549" spans="1:28" x14ac:dyDescent="0.35">
      <c r="A5549" t="s">
        <v>1272</v>
      </c>
      <c r="B5549">
        <v>57</v>
      </c>
      <c r="C5549" t="s">
        <v>621</v>
      </c>
      <c r="D5549" t="s">
        <v>27</v>
      </c>
      <c r="E5549">
        <f>YEAR(Table1[[#This Row],[Order Date]])</f>
        <v>2014</v>
      </c>
      <c r="F5549">
        <v>1</v>
      </c>
      <c r="G5549">
        <f>MONTH(Table1[[#This Row],[Order Date]])</f>
        <v>8</v>
      </c>
      <c r="H5549" s="1">
        <v>41870</v>
      </c>
      <c r="I5549">
        <v>10791</v>
      </c>
      <c r="J5549" t="s">
        <v>39</v>
      </c>
      <c r="K5549">
        <v>20</v>
      </c>
      <c r="L5549">
        <v>19.98</v>
      </c>
      <c r="M5549" s="2">
        <v>0.05</v>
      </c>
      <c r="N5549">
        <v>400.57</v>
      </c>
      <c r="O5549">
        <v>5.77</v>
      </c>
      <c r="P5549">
        <v>93.36</v>
      </c>
      <c r="Q5549" s="2">
        <v>0.38</v>
      </c>
      <c r="R5549" t="s">
        <v>29</v>
      </c>
      <c r="S5549" t="s">
        <v>30</v>
      </c>
      <c r="T5549" t="s">
        <v>1334</v>
      </c>
      <c r="U5549" t="s">
        <v>61</v>
      </c>
      <c r="V5549" t="s">
        <v>68</v>
      </c>
      <c r="W5549">
        <v>1496</v>
      </c>
      <c r="X5549" s="1">
        <v>41872</v>
      </c>
      <c r="Y5549" t="s">
        <v>34</v>
      </c>
      <c r="Z5549" t="e" vm="16">
        <v>#VALUE!</v>
      </c>
      <c r="AA5549">
        <v>60302</v>
      </c>
      <c r="AB5549" t="e" cm="1" vm="2">
        <f t="array" ref="AB5549">_FV(Table1[[#This Row],[State]],"Country/region",TRUE)</f>
        <v>#VALUE!</v>
      </c>
    </row>
    <row r="5550" spans="1:28" x14ac:dyDescent="0.35">
      <c r="A5550" t="s">
        <v>2705</v>
      </c>
      <c r="B5550">
        <v>57</v>
      </c>
      <c r="C5550" t="s">
        <v>1812</v>
      </c>
      <c r="D5550" t="s">
        <v>46</v>
      </c>
      <c r="E5550">
        <f>YEAR(Table1[[#This Row],[Order Date]])</f>
        <v>2014</v>
      </c>
      <c r="F5550">
        <v>1</v>
      </c>
      <c r="G5550">
        <f>MONTH(Table1[[#This Row],[Order Date]])</f>
        <v>8</v>
      </c>
      <c r="H5550" s="1">
        <v>41870</v>
      </c>
      <c r="I5550">
        <v>16967</v>
      </c>
      <c r="J5550" t="s">
        <v>47</v>
      </c>
      <c r="K5550">
        <v>5</v>
      </c>
      <c r="L5550">
        <v>83.1</v>
      </c>
      <c r="M5550" s="2">
        <v>0.08</v>
      </c>
      <c r="N5550">
        <v>397.55</v>
      </c>
      <c r="O5550">
        <v>6.13</v>
      </c>
      <c r="P5550">
        <v>-152.47</v>
      </c>
      <c r="Q5550" s="2">
        <v>0.45</v>
      </c>
      <c r="R5550" t="s">
        <v>96</v>
      </c>
      <c r="S5550" t="s">
        <v>30</v>
      </c>
      <c r="T5550" t="s">
        <v>587</v>
      </c>
      <c r="U5550" t="s">
        <v>102</v>
      </c>
      <c r="V5550" t="s">
        <v>68</v>
      </c>
      <c r="W5550">
        <v>2352</v>
      </c>
      <c r="X5550" s="1">
        <v>41872</v>
      </c>
      <c r="Y5550" t="s">
        <v>34</v>
      </c>
      <c r="Z5550" t="e" vm="5">
        <v>#VALUE!</v>
      </c>
      <c r="AA5550">
        <v>56301</v>
      </c>
      <c r="AB5550" t="e" cm="1" vm="2">
        <f t="array" ref="AB5550">_FV(Table1[[#This Row],[State]],"Country/region",TRUE)</f>
        <v>#VALUE!</v>
      </c>
    </row>
    <row r="5551" spans="1:28" x14ac:dyDescent="0.35">
      <c r="A5551" t="s">
        <v>3198</v>
      </c>
      <c r="B5551">
        <v>57</v>
      </c>
      <c r="C5551" t="s">
        <v>1978</v>
      </c>
      <c r="D5551" t="s">
        <v>38</v>
      </c>
      <c r="E5551">
        <f>YEAR(Table1[[#This Row],[Order Date]])</f>
        <v>2014</v>
      </c>
      <c r="F5551">
        <v>1</v>
      </c>
      <c r="G5551">
        <f>MONTH(Table1[[#This Row],[Order Date]])</f>
        <v>8</v>
      </c>
      <c r="H5551" s="1">
        <v>41871</v>
      </c>
      <c r="I5551">
        <v>6502</v>
      </c>
      <c r="J5551" t="s">
        <v>131</v>
      </c>
      <c r="K5551">
        <v>16</v>
      </c>
      <c r="L5551">
        <v>7.64</v>
      </c>
      <c r="M5551" s="2">
        <v>0.1</v>
      </c>
      <c r="N5551">
        <v>116.11</v>
      </c>
      <c r="O5551">
        <v>5.83</v>
      </c>
      <c r="P5551">
        <v>-36.46</v>
      </c>
      <c r="Q5551" s="2">
        <v>0.36</v>
      </c>
      <c r="R5551" t="s">
        <v>29</v>
      </c>
      <c r="S5551" t="s">
        <v>59</v>
      </c>
      <c r="T5551" t="s">
        <v>135</v>
      </c>
      <c r="U5551" t="s">
        <v>61</v>
      </c>
      <c r="V5551" t="s">
        <v>33</v>
      </c>
      <c r="W5551">
        <v>906</v>
      </c>
      <c r="X5551" s="1">
        <v>41871</v>
      </c>
      <c r="Y5551" t="s">
        <v>42</v>
      </c>
      <c r="Z5551" t="e" vm="1">
        <v>#VALUE!</v>
      </c>
      <c r="AA5551">
        <v>19601</v>
      </c>
      <c r="AB5551" t="e" cm="1" vm="2">
        <f t="array" ref="AB5551">_FV(Table1[[#This Row],[State]],"Country/region",TRUE)</f>
        <v>#VALUE!</v>
      </c>
    </row>
    <row r="5552" spans="1:28" x14ac:dyDescent="0.35">
      <c r="A5552" t="s">
        <v>3157</v>
      </c>
      <c r="B5552">
        <v>57</v>
      </c>
      <c r="C5552" t="s">
        <v>3156</v>
      </c>
      <c r="D5552" t="s">
        <v>38</v>
      </c>
      <c r="E5552">
        <f>YEAR(Table1[[#This Row],[Order Date]])</f>
        <v>2014</v>
      </c>
      <c r="F5552">
        <v>1</v>
      </c>
      <c r="G5552">
        <f>MONTH(Table1[[#This Row],[Order Date]])</f>
        <v>8</v>
      </c>
      <c r="H5552" s="1">
        <v>41871</v>
      </c>
      <c r="I5552">
        <v>31648</v>
      </c>
      <c r="J5552" t="s">
        <v>28</v>
      </c>
      <c r="K5552">
        <v>8</v>
      </c>
      <c r="L5552">
        <v>8.32</v>
      </c>
      <c r="M5552" s="2">
        <v>0</v>
      </c>
      <c r="N5552">
        <v>68.94</v>
      </c>
      <c r="O5552">
        <v>2.38</v>
      </c>
      <c r="P5552">
        <v>-32.630000000000003</v>
      </c>
      <c r="Q5552" s="2">
        <v>0.74</v>
      </c>
      <c r="R5552" t="s">
        <v>96</v>
      </c>
      <c r="S5552" t="s">
        <v>139</v>
      </c>
      <c r="T5552" t="s">
        <v>856</v>
      </c>
      <c r="U5552" t="s">
        <v>102</v>
      </c>
      <c r="V5552" t="s">
        <v>76</v>
      </c>
      <c r="W5552">
        <v>4441</v>
      </c>
      <c r="X5552" s="1">
        <v>41871</v>
      </c>
      <c r="Y5552" t="s">
        <v>34</v>
      </c>
      <c r="Z5552" t="e" vm="47">
        <v>#VALUE!</v>
      </c>
      <c r="AA5552">
        <v>28031</v>
      </c>
      <c r="AB5552" t="e" cm="1" vm="2">
        <f t="array" ref="AB5552">_FV(Table1[[#This Row],[State]],"Country/region",TRUE)</f>
        <v>#VALUE!</v>
      </c>
    </row>
    <row r="5553" spans="1:28" x14ac:dyDescent="0.35">
      <c r="A5553" t="s">
        <v>2885</v>
      </c>
      <c r="B5553">
        <v>57</v>
      </c>
      <c r="C5553" t="s">
        <v>2717</v>
      </c>
      <c r="D5553" t="s">
        <v>57</v>
      </c>
      <c r="E5553">
        <f>YEAR(Table1[[#This Row],[Order Date]])</f>
        <v>2014</v>
      </c>
      <c r="F5553">
        <v>1</v>
      </c>
      <c r="G5553">
        <f>MONTH(Table1[[#This Row],[Order Date]])</f>
        <v>8</v>
      </c>
      <c r="H5553" s="1">
        <v>41871</v>
      </c>
      <c r="I5553">
        <v>36133</v>
      </c>
      <c r="J5553" t="s">
        <v>131</v>
      </c>
      <c r="K5553">
        <v>6</v>
      </c>
      <c r="L5553">
        <v>19.98</v>
      </c>
      <c r="M5553" s="2">
        <v>0</v>
      </c>
      <c r="N5553">
        <v>128.56</v>
      </c>
      <c r="O5553">
        <v>8.68</v>
      </c>
      <c r="P5553">
        <v>-7.84</v>
      </c>
      <c r="Q5553" s="2">
        <v>0.37</v>
      </c>
      <c r="R5553" t="s">
        <v>29</v>
      </c>
      <c r="S5553" t="s">
        <v>30</v>
      </c>
      <c r="T5553" t="s">
        <v>442</v>
      </c>
      <c r="U5553" t="s">
        <v>61</v>
      </c>
      <c r="V5553" t="s">
        <v>33</v>
      </c>
      <c r="W5553">
        <v>5073</v>
      </c>
      <c r="X5553" s="1">
        <v>41872</v>
      </c>
      <c r="Y5553" t="s">
        <v>34</v>
      </c>
      <c r="Z5553" t="e" vm="1">
        <v>#VALUE!</v>
      </c>
      <c r="AA5553">
        <v>15241</v>
      </c>
      <c r="AB5553" t="e" cm="1" vm="2">
        <f t="array" ref="AB5553">_FV(Table1[[#This Row],[State]],"Country/region",TRUE)</f>
        <v>#VALUE!</v>
      </c>
    </row>
    <row r="5554" spans="1:28" x14ac:dyDescent="0.35">
      <c r="A5554" t="s">
        <v>2638</v>
      </c>
      <c r="B5554">
        <v>57</v>
      </c>
      <c r="C5554" t="s">
        <v>2637</v>
      </c>
      <c r="D5554" t="s">
        <v>57</v>
      </c>
      <c r="E5554">
        <f>YEAR(Table1[[#This Row],[Order Date]])</f>
        <v>2014</v>
      </c>
      <c r="F5554">
        <v>1</v>
      </c>
      <c r="G5554">
        <f>MONTH(Table1[[#This Row],[Order Date]])</f>
        <v>8</v>
      </c>
      <c r="H5554" s="1">
        <v>41871</v>
      </c>
      <c r="I5554">
        <v>51008</v>
      </c>
      <c r="J5554" t="s">
        <v>28</v>
      </c>
      <c r="K5554">
        <v>20</v>
      </c>
      <c r="L5554">
        <v>12.88</v>
      </c>
      <c r="M5554" s="2">
        <v>0.02</v>
      </c>
      <c r="N5554">
        <v>269.66000000000003</v>
      </c>
      <c r="O5554">
        <v>4.59</v>
      </c>
      <c r="P5554">
        <v>-59.13</v>
      </c>
      <c r="Q5554" s="2">
        <v>0.82</v>
      </c>
      <c r="R5554" t="s">
        <v>29</v>
      </c>
      <c r="S5554" t="s">
        <v>59</v>
      </c>
      <c r="T5554" t="s">
        <v>1203</v>
      </c>
      <c r="U5554" t="s">
        <v>481</v>
      </c>
      <c r="V5554" t="s">
        <v>33</v>
      </c>
      <c r="W5554">
        <v>7149</v>
      </c>
      <c r="X5554" s="1">
        <v>41873</v>
      </c>
      <c r="Y5554" t="s">
        <v>34</v>
      </c>
      <c r="Z5554" t="e" vm="15">
        <v>#VALUE!</v>
      </c>
      <c r="AA5554">
        <v>14120</v>
      </c>
      <c r="AB5554" t="e" cm="1" vm="2">
        <f t="array" ref="AB5554">_FV(Table1[[#This Row],[State]],"Country/region",TRUE)</f>
        <v>#VALUE!</v>
      </c>
    </row>
    <row r="5555" spans="1:28" x14ac:dyDescent="0.35">
      <c r="A5555" t="s">
        <v>1858</v>
      </c>
      <c r="B5555">
        <v>57</v>
      </c>
      <c r="C5555" t="s">
        <v>260</v>
      </c>
      <c r="D5555" t="s">
        <v>38</v>
      </c>
      <c r="E5555">
        <f>YEAR(Table1[[#This Row],[Order Date]])</f>
        <v>2014</v>
      </c>
      <c r="F5555">
        <v>1</v>
      </c>
      <c r="G5555">
        <f>MONTH(Table1[[#This Row],[Order Date]])</f>
        <v>8</v>
      </c>
      <c r="H5555" s="1">
        <v>41871</v>
      </c>
      <c r="I5555">
        <v>24899</v>
      </c>
      <c r="J5555" t="s">
        <v>39</v>
      </c>
      <c r="K5555">
        <v>37</v>
      </c>
      <c r="L5555">
        <v>7.08</v>
      </c>
      <c r="M5555" s="2">
        <v>0.08</v>
      </c>
      <c r="N5555">
        <v>252.99</v>
      </c>
      <c r="O5555">
        <v>2.35</v>
      </c>
      <c r="P5555">
        <v>28.76</v>
      </c>
      <c r="Q5555" s="2">
        <v>0.47</v>
      </c>
      <c r="R5555" t="s">
        <v>29</v>
      </c>
      <c r="S5555" t="s">
        <v>59</v>
      </c>
      <c r="T5555" t="s">
        <v>1275</v>
      </c>
      <c r="U5555" t="s">
        <v>88</v>
      </c>
      <c r="V5555" t="s">
        <v>68</v>
      </c>
      <c r="W5555">
        <v>3494</v>
      </c>
      <c r="X5555" s="1">
        <v>41873</v>
      </c>
      <c r="Y5555" t="s">
        <v>34</v>
      </c>
      <c r="Z5555" t="e" vm="28">
        <v>#VALUE!</v>
      </c>
      <c r="AA5555">
        <v>64118</v>
      </c>
      <c r="AB5555" t="e" cm="1" vm="2">
        <f t="array" ref="AB5555">_FV(Table1[[#This Row],[State]],"Country/region",TRUE)</f>
        <v>#VALUE!</v>
      </c>
    </row>
    <row r="5556" spans="1:28" x14ac:dyDescent="0.35">
      <c r="A5556" t="s">
        <v>3157</v>
      </c>
      <c r="B5556">
        <v>57</v>
      </c>
      <c r="C5556" t="s">
        <v>3156</v>
      </c>
      <c r="D5556" t="s">
        <v>38</v>
      </c>
      <c r="E5556">
        <f>YEAR(Table1[[#This Row],[Order Date]])</f>
        <v>2014</v>
      </c>
      <c r="F5556">
        <v>1</v>
      </c>
      <c r="G5556">
        <f>MONTH(Table1[[#This Row],[Order Date]])</f>
        <v>8</v>
      </c>
      <c r="H5556" s="1">
        <v>41871</v>
      </c>
      <c r="I5556">
        <v>31648</v>
      </c>
      <c r="J5556" t="s">
        <v>28</v>
      </c>
      <c r="K5556">
        <v>10</v>
      </c>
      <c r="L5556">
        <v>6.68</v>
      </c>
      <c r="M5556" s="2">
        <v>0.03</v>
      </c>
      <c r="N5556">
        <v>74.040000000000006</v>
      </c>
      <c r="O5556">
        <v>7.3</v>
      </c>
      <c r="P5556">
        <v>-37.04</v>
      </c>
      <c r="Q5556" s="2">
        <v>0.37</v>
      </c>
      <c r="R5556" t="s">
        <v>29</v>
      </c>
      <c r="S5556" t="s">
        <v>30</v>
      </c>
      <c r="T5556" t="s">
        <v>2655</v>
      </c>
      <c r="U5556" t="s">
        <v>61</v>
      </c>
      <c r="V5556" t="s">
        <v>76</v>
      </c>
      <c r="W5556">
        <v>4442</v>
      </c>
      <c r="X5556" s="1">
        <v>41873</v>
      </c>
      <c r="Y5556" t="s">
        <v>34</v>
      </c>
      <c r="Z5556" t="e" vm="47">
        <v>#VALUE!</v>
      </c>
      <c r="AA5556">
        <v>28031</v>
      </c>
      <c r="AB5556" t="e" cm="1" vm="2">
        <f t="array" ref="AB5556">_FV(Table1[[#This Row],[State]],"Country/region",TRUE)</f>
        <v>#VALUE!</v>
      </c>
    </row>
    <row r="5557" spans="1:28" x14ac:dyDescent="0.35">
      <c r="A5557" t="s">
        <v>2817</v>
      </c>
      <c r="B5557">
        <v>57</v>
      </c>
      <c r="C5557" t="s">
        <v>1277</v>
      </c>
      <c r="D5557" t="s">
        <v>46</v>
      </c>
      <c r="E5557">
        <f>YEAR(Table1[[#This Row],[Order Date]])</f>
        <v>2014</v>
      </c>
      <c r="F5557">
        <v>1</v>
      </c>
      <c r="G5557">
        <f>MONTH(Table1[[#This Row],[Order Date]])</f>
        <v>8</v>
      </c>
      <c r="H5557" s="1">
        <v>41871</v>
      </c>
      <c r="I5557">
        <v>448</v>
      </c>
      <c r="J5557" t="s">
        <v>131</v>
      </c>
      <c r="K5557">
        <v>22</v>
      </c>
      <c r="L5557">
        <v>65.989999999999995</v>
      </c>
      <c r="M5557" s="2">
        <v>0.09</v>
      </c>
      <c r="N5557">
        <v>1162.4005</v>
      </c>
      <c r="O5557">
        <v>19.989999999999998</v>
      </c>
      <c r="P5557">
        <v>-284.625</v>
      </c>
      <c r="Q5557" s="2">
        <v>0.59</v>
      </c>
      <c r="R5557" t="s">
        <v>96</v>
      </c>
      <c r="S5557" t="s">
        <v>30</v>
      </c>
      <c r="T5557" t="s">
        <v>3033</v>
      </c>
      <c r="U5557" t="s">
        <v>105</v>
      </c>
      <c r="V5557" t="s">
        <v>52</v>
      </c>
      <c r="W5557">
        <v>74</v>
      </c>
      <c r="X5557" s="1">
        <v>41873</v>
      </c>
      <c r="Y5557" t="s">
        <v>34</v>
      </c>
      <c r="Z5557" t="e" vm="4">
        <v>#VALUE!</v>
      </c>
      <c r="AA5557">
        <v>90805</v>
      </c>
      <c r="AB5557" t="e" cm="1" vm="2">
        <f t="array" ref="AB5557">_FV(Table1[[#This Row],[State]],"Country/region",TRUE)</f>
        <v>#VALUE!</v>
      </c>
    </row>
    <row r="5558" spans="1:28" x14ac:dyDescent="0.35">
      <c r="A5558" t="s">
        <v>3198</v>
      </c>
      <c r="B5558">
        <v>57</v>
      </c>
      <c r="C5558" t="s">
        <v>1978</v>
      </c>
      <c r="D5558" t="s">
        <v>38</v>
      </c>
      <c r="E5558">
        <f>YEAR(Table1[[#This Row],[Order Date]])</f>
        <v>2014</v>
      </c>
      <c r="F5558">
        <v>1</v>
      </c>
      <c r="G5558">
        <f>MONTH(Table1[[#This Row],[Order Date]])</f>
        <v>8</v>
      </c>
      <c r="H5558" s="1">
        <v>41871</v>
      </c>
      <c r="I5558">
        <v>6502</v>
      </c>
      <c r="J5558" t="s">
        <v>131</v>
      </c>
      <c r="K5558">
        <v>30</v>
      </c>
      <c r="L5558">
        <v>9.99</v>
      </c>
      <c r="M5558" s="2">
        <v>0.05</v>
      </c>
      <c r="N5558">
        <v>306.92</v>
      </c>
      <c r="O5558">
        <v>5.12</v>
      </c>
      <c r="P5558">
        <v>13.46</v>
      </c>
      <c r="Q5558" s="2">
        <v>0.4</v>
      </c>
      <c r="R5558" t="s">
        <v>29</v>
      </c>
      <c r="S5558" t="s">
        <v>30</v>
      </c>
      <c r="T5558" t="s">
        <v>2770</v>
      </c>
      <c r="U5558" t="s">
        <v>61</v>
      </c>
      <c r="V5558" t="s">
        <v>33</v>
      </c>
      <c r="W5558">
        <v>907</v>
      </c>
      <c r="X5558" s="1">
        <v>41874</v>
      </c>
      <c r="Y5558" t="s">
        <v>34</v>
      </c>
      <c r="Z5558" t="e" vm="1">
        <v>#VALUE!</v>
      </c>
      <c r="AA5558">
        <v>19601</v>
      </c>
      <c r="AB5558" t="e" cm="1" vm="2">
        <f t="array" ref="AB5558">_FV(Table1[[#This Row],[State]],"Country/region",TRUE)</f>
        <v>#VALUE!</v>
      </c>
    </row>
    <row r="5559" spans="1:28" x14ac:dyDescent="0.35">
      <c r="A5559" t="s">
        <v>2720</v>
      </c>
      <c r="B5559">
        <v>57</v>
      </c>
      <c r="C5559" t="s">
        <v>2952</v>
      </c>
      <c r="D5559" t="s">
        <v>57</v>
      </c>
      <c r="E5559">
        <f>YEAR(Table1[[#This Row],[Order Date]])</f>
        <v>2014</v>
      </c>
      <c r="F5559">
        <v>1</v>
      </c>
      <c r="G5559">
        <f>MONTH(Table1[[#This Row],[Order Date]])</f>
        <v>8</v>
      </c>
      <c r="H5559" s="1">
        <v>41871</v>
      </c>
      <c r="I5559">
        <v>8901</v>
      </c>
      <c r="J5559" t="s">
        <v>47</v>
      </c>
      <c r="K5559">
        <v>15</v>
      </c>
      <c r="L5559">
        <v>9.99</v>
      </c>
      <c r="M5559" s="2">
        <v>0.09</v>
      </c>
      <c r="N5559">
        <v>168.9</v>
      </c>
      <c r="O5559">
        <v>6.24</v>
      </c>
      <c r="P5559">
        <v>-16.1907</v>
      </c>
      <c r="Q5559" s="2">
        <v>0.36</v>
      </c>
      <c r="R5559" t="s">
        <v>96</v>
      </c>
      <c r="S5559" t="s">
        <v>80</v>
      </c>
      <c r="T5559" t="s">
        <v>1662</v>
      </c>
      <c r="U5559" t="s">
        <v>98</v>
      </c>
      <c r="V5559" t="s">
        <v>52</v>
      </c>
      <c r="W5559">
        <v>1212</v>
      </c>
      <c r="X5559" s="1">
        <v>41878</v>
      </c>
      <c r="Y5559" t="s">
        <v>42</v>
      </c>
      <c r="Z5559" t="e" vm="4">
        <v>#VALUE!</v>
      </c>
      <c r="AA5559">
        <v>90260</v>
      </c>
      <c r="AB5559" t="e" cm="1" vm="2">
        <f t="array" ref="AB5559">_FV(Table1[[#This Row],[State]],"Country/region",TRUE)</f>
        <v>#VALUE!</v>
      </c>
    </row>
    <row r="5560" spans="1:28" x14ac:dyDescent="0.35">
      <c r="A5560" t="s">
        <v>2602</v>
      </c>
      <c r="B5560">
        <v>57</v>
      </c>
      <c r="C5560" t="s">
        <v>979</v>
      </c>
      <c r="D5560" t="s">
        <v>57</v>
      </c>
      <c r="E5560">
        <f>YEAR(Table1[[#This Row],[Order Date]])</f>
        <v>2014</v>
      </c>
      <c r="F5560">
        <v>1</v>
      </c>
      <c r="G5560">
        <f>MONTH(Table1[[#This Row],[Order Date]])</f>
        <v>8</v>
      </c>
      <c r="H5560" s="1">
        <v>41872</v>
      </c>
      <c r="I5560">
        <v>46531</v>
      </c>
      <c r="J5560" t="s">
        <v>47</v>
      </c>
      <c r="K5560">
        <v>23</v>
      </c>
      <c r="L5560">
        <v>3.8</v>
      </c>
      <c r="M5560" s="2">
        <v>0.06</v>
      </c>
      <c r="N5560">
        <v>84.47</v>
      </c>
      <c r="O5560">
        <v>1.49</v>
      </c>
      <c r="P5560">
        <v>7.9814999999999996</v>
      </c>
      <c r="Q5560" s="2">
        <v>0.38</v>
      </c>
      <c r="R5560" t="s">
        <v>29</v>
      </c>
      <c r="S5560" t="s">
        <v>30</v>
      </c>
      <c r="T5560" t="s">
        <v>738</v>
      </c>
      <c r="U5560" t="s">
        <v>67</v>
      </c>
      <c r="V5560" t="s">
        <v>33</v>
      </c>
      <c r="W5560">
        <v>6542</v>
      </c>
      <c r="X5560" s="1">
        <v>41872</v>
      </c>
      <c r="Y5560" t="s">
        <v>34</v>
      </c>
      <c r="Z5560" t="e" vm="48">
        <v>#VALUE!</v>
      </c>
      <c r="AA5560">
        <v>3053</v>
      </c>
      <c r="AB5560" t="e" cm="1" vm="2">
        <f t="array" ref="AB5560">_FV(Table1[[#This Row],[State]],"Country/region",TRUE)</f>
        <v>#VALUE!</v>
      </c>
    </row>
    <row r="5561" spans="1:28" x14ac:dyDescent="0.35">
      <c r="A5561" t="s">
        <v>1147</v>
      </c>
      <c r="B5561">
        <v>57</v>
      </c>
      <c r="C5561" t="s">
        <v>1085</v>
      </c>
      <c r="D5561" t="s">
        <v>27</v>
      </c>
      <c r="E5561">
        <f>YEAR(Table1[[#This Row],[Order Date]])</f>
        <v>2014</v>
      </c>
      <c r="F5561">
        <v>1</v>
      </c>
      <c r="G5561">
        <f>MONTH(Table1[[#This Row],[Order Date]])</f>
        <v>8</v>
      </c>
      <c r="H5561" s="1">
        <v>41872</v>
      </c>
      <c r="I5561">
        <v>45381</v>
      </c>
      <c r="J5561" t="s">
        <v>131</v>
      </c>
      <c r="K5561">
        <v>26</v>
      </c>
      <c r="L5561">
        <v>5.74</v>
      </c>
      <c r="M5561" s="2">
        <v>0.03</v>
      </c>
      <c r="N5561">
        <v>164.1</v>
      </c>
      <c r="O5561">
        <v>5.01</v>
      </c>
      <c r="P5561">
        <v>-41.216000000000001</v>
      </c>
      <c r="Q5561" s="2">
        <v>0.39</v>
      </c>
      <c r="R5561" t="s">
        <v>29</v>
      </c>
      <c r="S5561" t="s">
        <v>30</v>
      </c>
      <c r="T5561" t="s">
        <v>1855</v>
      </c>
      <c r="U5561" t="s">
        <v>67</v>
      </c>
      <c r="V5561" t="s">
        <v>33</v>
      </c>
      <c r="W5561">
        <v>6389</v>
      </c>
      <c r="X5561" s="1">
        <v>41873</v>
      </c>
      <c r="Y5561" t="s">
        <v>42</v>
      </c>
      <c r="Z5561" t="e" vm="21">
        <v>#VALUE!</v>
      </c>
      <c r="AA5561">
        <v>4401</v>
      </c>
      <c r="AB5561" t="e" cm="1" vm="2">
        <f t="array" ref="AB5561">_FV(Table1[[#This Row],[State]],"Country/region",TRUE)</f>
        <v>#VALUE!</v>
      </c>
    </row>
    <row r="5562" spans="1:28" x14ac:dyDescent="0.35">
      <c r="A5562" t="s">
        <v>1403</v>
      </c>
      <c r="B5562">
        <v>57</v>
      </c>
      <c r="C5562" t="s">
        <v>1404</v>
      </c>
      <c r="D5562" t="s">
        <v>57</v>
      </c>
      <c r="E5562">
        <f>YEAR(Table1[[#This Row],[Order Date]])</f>
        <v>2014</v>
      </c>
      <c r="F5562">
        <v>1</v>
      </c>
      <c r="G5562">
        <f>MONTH(Table1[[#This Row],[Order Date]])</f>
        <v>8</v>
      </c>
      <c r="H5562" s="1">
        <v>41872</v>
      </c>
      <c r="I5562">
        <v>2882</v>
      </c>
      <c r="J5562" t="s">
        <v>28</v>
      </c>
      <c r="K5562">
        <v>9</v>
      </c>
      <c r="L5562">
        <v>40.98</v>
      </c>
      <c r="M5562" s="2">
        <v>7.0000000000000007E-2</v>
      </c>
      <c r="N5562">
        <v>356.72</v>
      </c>
      <c r="O5562">
        <v>1.99</v>
      </c>
      <c r="P5562">
        <v>12.61</v>
      </c>
      <c r="Q5562" s="2">
        <v>0.44</v>
      </c>
      <c r="R5562" t="s">
        <v>96</v>
      </c>
      <c r="S5562" t="s">
        <v>139</v>
      </c>
      <c r="T5562" t="s">
        <v>3195</v>
      </c>
      <c r="U5562" t="s">
        <v>102</v>
      </c>
      <c r="V5562" t="s">
        <v>52</v>
      </c>
      <c r="W5562">
        <v>430</v>
      </c>
      <c r="X5562" s="1">
        <v>41873</v>
      </c>
      <c r="Y5562" t="s">
        <v>34</v>
      </c>
      <c r="Z5562" t="e" vm="23">
        <v>#VALUE!</v>
      </c>
      <c r="AA5562">
        <v>99163</v>
      </c>
      <c r="AB5562" t="e" cm="1" vm="2">
        <f t="array" ref="AB5562">_FV(Table1[[#This Row],[State]],"Country/region",TRUE)</f>
        <v>#VALUE!</v>
      </c>
    </row>
    <row r="5563" spans="1:28" x14ac:dyDescent="0.35">
      <c r="A5563" t="s">
        <v>1403</v>
      </c>
      <c r="B5563">
        <v>57</v>
      </c>
      <c r="C5563" t="s">
        <v>1404</v>
      </c>
      <c r="D5563" t="s">
        <v>57</v>
      </c>
      <c r="E5563">
        <f>YEAR(Table1[[#This Row],[Order Date]])</f>
        <v>2014</v>
      </c>
      <c r="F5563">
        <v>1</v>
      </c>
      <c r="G5563">
        <f>MONTH(Table1[[#This Row],[Order Date]])</f>
        <v>8</v>
      </c>
      <c r="H5563" s="1">
        <v>41872</v>
      </c>
      <c r="I5563">
        <v>2882</v>
      </c>
      <c r="J5563" t="s">
        <v>28</v>
      </c>
      <c r="K5563">
        <v>23</v>
      </c>
      <c r="L5563">
        <v>160.97999999999999</v>
      </c>
      <c r="M5563" s="2">
        <v>0.03</v>
      </c>
      <c r="N5563">
        <v>3872.87</v>
      </c>
      <c r="O5563">
        <v>30</v>
      </c>
      <c r="P5563">
        <v>565.34</v>
      </c>
      <c r="Q5563" s="2">
        <v>0.62</v>
      </c>
      <c r="R5563" t="s">
        <v>48</v>
      </c>
      <c r="S5563" t="s">
        <v>49</v>
      </c>
      <c r="T5563" t="s">
        <v>555</v>
      </c>
      <c r="U5563" t="s">
        <v>51</v>
      </c>
      <c r="V5563" t="s">
        <v>52</v>
      </c>
      <c r="W5563">
        <v>429</v>
      </c>
      <c r="X5563" s="1">
        <v>41874</v>
      </c>
      <c r="Y5563" t="s">
        <v>53</v>
      </c>
      <c r="Z5563" t="e" vm="23">
        <v>#VALUE!</v>
      </c>
      <c r="AA5563">
        <v>99163</v>
      </c>
      <c r="AB5563" t="e" cm="1" vm="2">
        <f t="array" ref="AB5563">_FV(Table1[[#This Row],[State]],"Country/region",TRUE)</f>
        <v>#VALUE!</v>
      </c>
    </row>
    <row r="5564" spans="1:28" x14ac:dyDescent="0.35">
      <c r="A5564" t="s">
        <v>3419</v>
      </c>
      <c r="B5564">
        <v>57</v>
      </c>
      <c r="C5564" t="s">
        <v>1085</v>
      </c>
      <c r="D5564" t="s">
        <v>27</v>
      </c>
      <c r="E5564">
        <f>YEAR(Table1[[#This Row],[Order Date]])</f>
        <v>2014</v>
      </c>
      <c r="F5564">
        <v>1</v>
      </c>
      <c r="G5564">
        <f>MONTH(Table1[[#This Row],[Order Date]])</f>
        <v>8</v>
      </c>
      <c r="H5564" s="1">
        <v>41872</v>
      </c>
      <c r="I5564">
        <v>45381</v>
      </c>
      <c r="J5564" t="s">
        <v>131</v>
      </c>
      <c r="K5564">
        <v>1</v>
      </c>
      <c r="L5564">
        <v>5.89</v>
      </c>
      <c r="M5564" s="2">
        <v>0.01</v>
      </c>
      <c r="N5564">
        <v>11.81</v>
      </c>
      <c r="O5564">
        <v>5.57</v>
      </c>
      <c r="P5564">
        <v>-7.95</v>
      </c>
      <c r="Q5564" s="2">
        <v>0.41</v>
      </c>
      <c r="R5564" t="s">
        <v>48</v>
      </c>
      <c r="S5564" t="s">
        <v>30</v>
      </c>
      <c r="T5564" t="s">
        <v>3233</v>
      </c>
      <c r="U5564" t="s">
        <v>82</v>
      </c>
      <c r="V5564" t="s">
        <v>33</v>
      </c>
      <c r="W5564">
        <v>6391</v>
      </c>
      <c r="X5564" s="1">
        <v>41874</v>
      </c>
      <c r="Y5564" t="s">
        <v>34</v>
      </c>
      <c r="Z5564" t="e" vm="30">
        <v>#VALUE!</v>
      </c>
      <c r="AA5564">
        <v>2451</v>
      </c>
      <c r="AB5564" t="e" cm="1" vm="2">
        <f t="array" ref="AB5564">_FV(Table1[[#This Row],[State]],"Country/region",TRUE)</f>
        <v>#VALUE!</v>
      </c>
    </row>
    <row r="5565" spans="1:28" x14ac:dyDescent="0.35">
      <c r="A5565" t="s">
        <v>1602</v>
      </c>
      <c r="B5565">
        <v>57</v>
      </c>
      <c r="C5565" t="s">
        <v>652</v>
      </c>
      <c r="D5565" t="s">
        <v>57</v>
      </c>
      <c r="E5565">
        <f>YEAR(Table1[[#This Row],[Order Date]])</f>
        <v>2014</v>
      </c>
      <c r="F5565">
        <v>1</v>
      </c>
      <c r="G5565">
        <f>MONTH(Table1[[#This Row],[Order Date]])</f>
        <v>8</v>
      </c>
      <c r="H5565" s="1">
        <v>41872</v>
      </c>
      <c r="I5565">
        <v>1095</v>
      </c>
      <c r="J5565" t="s">
        <v>131</v>
      </c>
      <c r="K5565">
        <v>28</v>
      </c>
      <c r="L5565">
        <v>4.9800000000000004</v>
      </c>
      <c r="M5565" s="2">
        <v>7.0000000000000007E-2</v>
      </c>
      <c r="N5565">
        <v>142.18</v>
      </c>
      <c r="O5565">
        <v>4.72</v>
      </c>
      <c r="P5565">
        <v>-50.14</v>
      </c>
      <c r="Q5565" s="2">
        <v>0.36</v>
      </c>
      <c r="R5565" t="s">
        <v>29</v>
      </c>
      <c r="S5565" t="s">
        <v>30</v>
      </c>
      <c r="T5565" t="s">
        <v>1502</v>
      </c>
      <c r="U5565" t="s">
        <v>61</v>
      </c>
      <c r="V5565" t="s">
        <v>52</v>
      </c>
      <c r="W5565">
        <v>173</v>
      </c>
      <c r="X5565" s="1">
        <v>41874</v>
      </c>
      <c r="Y5565" t="s">
        <v>34</v>
      </c>
      <c r="Z5565" t="e" vm="42">
        <v>#VALUE!</v>
      </c>
      <c r="AA5565">
        <v>85374</v>
      </c>
      <c r="AB5565" t="e" cm="1" vm="2">
        <f t="array" ref="AB5565">_FV(Table1[[#This Row],[State]],"Country/region",TRUE)</f>
        <v>#VALUE!</v>
      </c>
    </row>
    <row r="5566" spans="1:28" x14ac:dyDescent="0.35">
      <c r="A5566" t="s">
        <v>201</v>
      </c>
      <c r="B5566">
        <v>57</v>
      </c>
      <c r="C5566" t="s">
        <v>1085</v>
      </c>
      <c r="D5566" t="s">
        <v>27</v>
      </c>
      <c r="E5566">
        <f>YEAR(Table1[[#This Row],[Order Date]])</f>
        <v>2014</v>
      </c>
      <c r="F5566">
        <v>1</v>
      </c>
      <c r="G5566">
        <f>MONTH(Table1[[#This Row],[Order Date]])</f>
        <v>8</v>
      </c>
      <c r="H5566" s="1">
        <v>41872</v>
      </c>
      <c r="I5566">
        <v>45381</v>
      </c>
      <c r="J5566" t="s">
        <v>131</v>
      </c>
      <c r="K5566">
        <v>23</v>
      </c>
      <c r="L5566">
        <v>53.98</v>
      </c>
      <c r="M5566" s="2">
        <v>0.02</v>
      </c>
      <c r="N5566">
        <v>1316.87</v>
      </c>
      <c r="O5566">
        <v>5.5</v>
      </c>
      <c r="P5566">
        <v>204.7</v>
      </c>
      <c r="Q5566" s="2">
        <v>0.62</v>
      </c>
      <c r="R5566" t="s">
        <v>96</v>
      </c>
      <c r="S5566" t="s">
        <v>30</v>
      </c>
      <c r="T5566" t="s">
        <v>2150</v>
      </c>
      <c r="U5566" t="s">
        <v>102</v>
      </c>
      <c r="V5566" t="s">
        <v>33</v>
      </c>
      <c r="W5566">
        <v>6390</v>
      </c>
      <c r="X5566" s="1">
        <v>41874</v>
      </c>
      <c r="Y5566" t="s">
        <v>42</v>
      </c>
      <c r="Z5566" t="e" vm="21">
        <v>#VALUE!</v>
      </c>
      <c r="AA5566">
        <v>4011</v>
      </c>
      <c r="AB5566" t="e" cm="1" vm="2">
        <f t="array" ref="AB5566">_FV(Table1[[#This Row],[State]],"Country/region",TRUE)</f>
        <v>#VALUE!</v>
      </c>
    </row>
    <row r="5567" spans="1:28" x14ac:dyDescent="0.35">
      <c r="A5567" t="s">
        <v>952</v>
      </c>
      <c r="B5567">
        <v>57</v>
      </c>
      <c r="C5567" t="s">
        <v>953</v>
      </c>
      <c r="D5567" t="s">
        <v>27</v>
      </c>
      <c r="E5567">
        <f>YEAR(Table1[[#This Row],[Order Date]])</f>
        <v>2014</v>
      </c>
      <c r="F5567">
        <v>1</v>
      </c>
      <c r="G5567">
        <f>MONTH(Table1[[#This Row],[Order Date]])</f>
        <v>8</v>
      </c>
      <c r="H5567" s="1">
        <v>41872</v>
      </c>
      <c r="I5567">
        <v>17445</v>
      </c>
      <c r="J5567" t="s">
        <v>39</v>
      </c>
      <c r="K5567">
        <v>33</v>
      </c>
      <c r="L5567">
        <v>8.32</v>
      </c>
      <c r="M5567" s="2">
        <v>0.1</v>
      </c>
      <c r="N5567">
        <v>249.48</v>
      </c>
      <c r="O5567">
        <v>2.38</v>
      </c>
      <c r="P5567">
        <v>-73.83</v>
      </c>
      <c r="Q5567" s="2">
        <v>0.74</v>
      </c>
      <c r="R5567" t="s">
        <v>96</v>
      </c>
      <c r="S5567" t="s">
        <v>139</v>
      </c>
      <c r="T5567" t="s">
        <v>856</v>
      </c>
      <c r="U5567" t="s">
        <v>102</v>
      </c>
      <c r="V5567" t="s">
        <v>52</v>
      </c>
      <c r="W5567">
        <v>2407</v>
      </c>
      <c r="X5567" s="1">
        <v>41875</v>
      </c>
      <c r="Y5567" t="s">
        <v>34</v>
      </c>
      <c r="Z5567" t="e" vm="33">
        <v>#VALUE!</v>
      </c>
      <c r="AA5567">
        <v>83605</v>
      </c>
      <c r="AB5567" t="e" cm="1" vm="2">
        <f t="array" ref="AB5567">_FV(Table1[[#This Row],[State]],"Country/region",TRUE)</f>
        <v>#VALUE!</v>
      </c>
    </row>
    <row r="5568" spans="1:28" x14ac:dyDescent="0.35">
      <c r="A5568" t="s">
        <v>3257</v>
      </c>
      <c r="B5568">
        <v>57</v>
      </c>
      <c r="C5568" t="s">
        <v>979</v>
      </c>
      <c r="D5568" t="s">
        <v>57</v>
      </c>
      <c r="E5568">
        <f>YEAR(Table1[[#This Row],[Order Date]])</f>
        <v>2014</v>
      </c>
      <c r="F5568">
        <v>1</v>
      </c>
      <c r="G5568">
        <f>MONTH(Table1[[#This Row],[Order Date]])</f>
        <v>8</v>
      </c>
      <c r="H5568" s="1">
        <v>41872</v>
      </c>
      <c r="I5568">
        <v>46531</v>
      </c>
      <c r="J5568" t="s">
        <v>47</v>
      </c>
      <c r="K5568">
        <v>17</v>
      </c>
      <c r="L5568">
        <v>205.99</v>
      </c>
      <c r="M5568" s="2">
        <v>0.01</v>
      </c>
      <c r="N5568">
        <v>3064.6579999999999</v>
      </c>
      <c r="O5568">
        <v>2.79</v>
      </c>
      <c r="P5568">
        <v>447.33600000000001</v>
      </c>
      <c r="Q5568" s="2">
        <v>0.57999999999999996</v>
      </c>
      <c r="R5568" t="s">
        <v>96</v>
      </c>
      <c r="S5568" t="s">
        <v>30</v>
      </c>
      <c r="T5568" t="s">
        <v>3137</v>
      </c>
      <c r="U5568" t="s">
        <v>105</v>
      </c>
      <c r="V5568" t="s">
        <v>33</v>
      </c>
      <c r="W5568">
        <v>6541</v>
      </c>
      <c r="X5568" s="1">
        <v>41877</v>
      </c>
      <c r="Y5568" t="s">
        <v>34</v>
      </c>
      <c r="Z5568" t="e" vm="24">
        <v>#VALUE!</v>
      </c>
      <c r="AA5568">
        <v>7039</v>
      </c>
      <c r="AB5568" t="e" cm="1" vm="2">
        <f t="array" ref="AB5568">_FV(Table1[[#This Row],[State]],"Country/region",TRUE)</f>
        <v>#VALUE!</v>
      </c>
    </row>
    <row r="5569" spans="1:28" x14ac:dyDescent="0.35">
      <c r="A5569" t="s">
        <v>3420</v>
      </c>
      <c r="B5569">
        <v>57</v>
      </c>
      <c r="C5569" t="s">
        <v>979</v>
      </c>
      <c r="D5569" t="s">
        <v>57</v>
      </c>
      <c r="E5569">
        <f>YEAR(Table1[[#This Row],[Order Date]])</f>
        <v>2014</v>
      </c>
      <c r="F5569">
        <v>1</v>
      </c>
      <c r="G5569">
        <f>MONTH(Table1[[#This Row],[Order Date]])</f>
        <v>8</v>
      </c>
      <c r="H5569" s="1">
        <v>41872</v>
      </c>
      <c r="I5569">
        <v>46531</v>
      </c>
      <c r="J5569" t="s">
        <v>47</v>
      </c>
      <c r="K5569">
        <v>39</v>
      </c>
      <c r="L5569">
        <v>111.96</v>
      </c>
      <c r="M5569" s="2">
        <v>7.0000000000000007E-2</v>
      </c>
      <c r="N5569">
        <v>4211</v>
      </c>
      <c r="O5569">
        <v>69</v>
      </c>
      <c r="P5569">
        <v>-270.57373200000001</v>
      </c>
      <c r="Q5569" s="2">
        <v>0.63</v>
      </c>
      <c r="R5569" t="s">
        <v>48</v>
      </c>
      <c r="S5569" t="s">
        <v>40</v>
      </c>
      <c r="T5569" t="s">
        <v>3113</v>
      </c>
      <c r="U5569" t="s">
        <v>75</v>
      </c>
      <c r="V5569" t="s">
        <v>33</v>
      </c>
      <c r="W5569">
        <v>6543</v>
      </c>
      <c r="X5569" s="1">
        <v>41879</v>
      </c>
      <c r="Y5569" t="s">
        <v>34</v>
      </c>
      <c r="Z5569" t="e" vm="30">
        <v>#VALUE!</v>
      </c>
      <c r="AA5569">
        <v>2190</v>
      </c>
      <c r="AB5569" t="e" cm="1" vm="2">
        <f t="array" ref="AB5569">_FV(Table1[[#This Row],[State]],"Country/region",TRUE)</f>
        <v>#VALUE!</v>
      </c>
    </row>
    <row r="5570" spans="1:28" x14ac:dyDescent="0.35">
      <c r="A5570" t="s">
        <v>254</v>
      </c>
      <c r="B5570">
        <v>57</v>
      </c>
      <c r="C5570" t="s">
        <v>979</v>
      </c>
      <c r="D5570" t="s">
        <v>57</v>
      </c>
      <c r="E5570">
        <f>YEAR(Table1[[#This Row],[Order Date]])</f>
        <v>2014</v>
      </c>
      <c r="F5570">
        <v>1</v>
      </c>
      <c r="G5570">
        <f>MONTH(Table1[[#This Row],[Order Date]])</f>
        <v>8</v>
      </c>
      <c r="H5570" s="1">
        <v>41872</v>
      </c>
      <c r="I5570">
        <v>46531</v>
      </c>
      <c r="J5570" t="s">
        <v>47</v>
      </c>
      <c r="K5570">
        <v>2</v>
      </c>
      <c r="L5570">
        <v>7.1</v>
      </c>
      <c r="M5570" s="2">
        <v>0.1</v>
      </c>
      <c r="N5570">
        <v>19.34</v>
      </c>
      <c r="O5570">
        <v>6.05</v>
      </c>
      <c r="P5570">
        <v>-14.375</v>
      </c>
      <c r="Q5570" s="2">
        <v>0.39</v>
      </c>
      <c r="R5570" t="s">
        <v>29</v>
      </c>
      <c r="S5570" t="s">
        <v>30</v>
      </c>
      <c r="T5570" t="s">
        <v>703</v>
      </c>
      <c r="U5570" t="s">
        <v>67</v>
      </c>
      <c r="V5570" t="s">
        <v>33</v>
      </c>
      <c r="W5570">
        <v>6540</v>
      </c>
      <c r="X5570" s="1">
        <v>41881</v>
      </c>
      <c r="Y5570" t="s">
        <v>34</v>
      </c>
      <c r="Z5570" t="e" vm="27">
        <v>#VALUE!</v>
      </c>
      <c r="AA5570">
        <v>5451</v>
      </c>
      <c r="AB5570" t="e" cm="1" vm="2">
        <f t="array" ref="AB5570">_FV(Table1[[#This Row],[State]],"Country/region",TRUE)</f>
        <v>#VALUE!</v>
      </c>
    </row>
    <row r="5571" spans="1:28" x14ac:dyDescent="0.35">
      <c r="A5571" t="s">
        <v>1871</v>
      </c>
      <c r="B5571">
        <v>57</v>
      </c>
      <c r="C5571" t="s">
        <v>1868</v>
      </c>
      <c r="D5571" t="s">
        <v>38</v>
      </c>
      <c r="E5571">
        <f>YEAR(Table1[[#This Row],[Order Date]])</f>
        <v>2014</v>
      </c>
      <c r="F5571">
        <v>1</v>
      </c>
      <c r="G5571">
        <f>MONTH(Table1[[#This Row],[Order Date]])</f>
        <v>8</v>
      </c>
      <c r="H5571" s="1">
        <v>41873</v>
      </c>
      <c r="I5571">
        <v>58598</v>
      </c>
      <c r="J5571" t="s">
        <v>131</v>
      </c>
      <c r="K5571">
        <v>50</v>
      </c>
      <c r="L5571">
        <v>300.98</v>
      </c>
      <c r="M5571" s="2">
        <v>0.1</v>
      </c>
      <c r="N5571">
        <v>13608.83</v>
      </c>
      <c r="O5571">
        <v>64.73</v>
      </c>
      <c r="P5571">
        <v>1342.93</v>
      </c>
      <c r="Q5571" s="2">
        <v>0.56000000000000005</v>
      </c>
      <c r="R5571" t="s">
        <v>48</v>
      </c>
      <c r="S5571" t="s">
        <v>49</v>
      </c>
      <c r="T5571" t="s">
        <v>811</v>
      </c>
      <c r="U5571" t="s">
        <v>51</v>
      </c>
      <c r="V5571" t="s">
        <v>68</v>
      </c>
      <c r="W5571">
        <v>8193</v>
      </c>
      <c r="X5571" s="1">
        <v>41874</v>
      </c>
      <c r="Y5571" t="s">
        <v>53</v>
      </c>
      <c r="Z5571" t="e" vm="11">
        <v>#VALUE!</v>
      </c>
      <c r="AA5571">
        <v>75165</v>
      </c>
      <c r="AB5571" t="e" cm="1" vm="2">
        <f t="array" ref="AB5571">_FV(Table1[[#This Row],[State]],"Country/region",TRUE)</f>
        <v>#VALUE!</v>
      </c>
    </row>
    <row r="5572" spans="1:28" x14ac:dyDescent="0.35">
      <c r="A5572" t="s">
        <v>1871</v>
      </c>
      <c r="B5572">
        <v>57</v>
      </c>
      <c r="C5572" t="s">
        <v>1868</v>
      </c>
      <c r="D5572" t="s">
        <v>38</v>
      </c>
      <c r="E5572">
        <f>YEAR(Table1[[#This Row],[Order Date]])</f>
        <v>2014</v>
      </c>
      <c r="F5572">
        <v>1</v>
      </c>
      <c r="G5572">
        <f>MONTH(Table1[[#This Row],[Order Date]])</f>
        <v>8</v>
      </c>
      <c r="H5572" s="1">
        <v>41873</v>
      </c>
      <c r="I5572">
        <v>58598</v>
      </c>
      <c r="J5572" t="s">
        <v>131</v>
      </c>
      <c r="K5572">
        <v>25</v>
      </c>
      <c r="L5572">
        <v>3.41</v>
      </c>
      <c r="M5572" s="2">
        <v>0.01</v>
      </c>
      <c r="N5572">
        <v>89.32</v>
      </c>
      <c r="O5572">
        <v>0.7</v>
      </c>
      <c r="P5572">
        <v>33.46</v>
      </c>
      <c r="Q5572" s="2">
        <v>0.37</v>
      </c>
      <c r="R5572" t="s">
        <v>29</v>
      </c>
      <c r="S5572" t="s">
        <v>59</v>
      </c>
      <c r="T5572" t="s">
        <v>3421</v>
      </c>
      <c r="U5572" t="s">
        <v>232</v>
      </c>
      <c r="V5572" t="s">
        <v>68</v>
      </c>
      <c r="W5572">
        <v>8194</v>
      </c>
      <c r="X5572" s="1">
        <v>41874</v>
      </c>
      <c r="Y5572" t="s">
        <v>34</v>
      </c>
      <c r="Z5572" t="e" vm="11">
        <v>#VALUE!</v>
      </c>
      <c r="AA5572">
        <v>75165</v>
      </c>
      <c r="AB5572" t="e" cm="1" vm="2">
        <f t="array" ref="AB5572">_FV(Table1[[#This Row],[State]],"Country/region",TRUE)</f>
        <v>#VALUE!</v>
      </c>
    </row>
    <row r="5573" spans="1:28" x14ac:dyDescent="0.35">
      <c r="A5573" t="s">
        <v>2340</v>
      </c>
      <c r="B5573">
        <v>57</v>
      </c>
      <c r="C5573" t="s">
        <v>2316</v>
      </c>
      <c r="D5573" t="s">
        <v>46</v>
      </c>
      <c r="E5573">
        <f>YEAR(Table1[[#This Row],[Order Date]])</f>
        <v>2014</v>
      </c>
      <c r="F5573">
        <v>1</v>
      </c>
      <c r="G5573">
        <f>MONTH(Table1[[#This Row],[Order Date]])</f>
        <v>8</v>
      </c>
      <c r="H5573" s="1">
        <v>41874</v>
      </c>
      <c r="I5573">
        <v>53189</v>
      </c>
      <c r="J5573" t="s">
        <v>58</v>
      </c>
      <c r="K5573">
        <v>29</v>
      </c>
      <c r="L5573">
        <v>6.48</v>
      </c>
      <c r="M5573" s="2">
        <v>0</v>
      </c>
      <c r="N5573">
        <v>214.19</v>
      </c>
      <c r="O5573">
        <v>5.94</v>
      </c>
      <c r="P5573">
        <v>-40.56</v>
      </c>
      <c r="Q5573" s="2">
        <v>0.37</v>
      </c>
      <c r="R5573" t="s">
        <v>29</v>
      </c>
      <c r="S5573" t="s">
        <v>30</v>
      </c>
      <c r="T5573" t="s">
        <v>2747</v>
      </c>
      <c r="U5573" t="s">
        <v>61</v>
      </c>
      <c r="V5573" t="s">
        <v>52</v>
      </c>
      <c r="W5573">
        <v>7455</v>
      </c>
      <c r="X5573" s="1">
        <v>41874</v>
      </c>
      <c r="Y5573" t="s">
        <v>42</v>
      </c>
      <c r="Z5573" t="e" vm="32">
        <v>#VALUE!</v>
      </c>
      <c r="AA5573">
        <v>80004</v>
      </c>
      <c r="AB5573" t="e" cm="1" vm="2">
        <f t="array" ref="AB5573">_FV(Table1[[#This Row],[State]],"Country/region",TRUE)</f>
        <v>#VALUE!</v>
      </c>
    </row>
    <row r="5574" spans="1:28" x14ac:dyDescent="0.35">
      <c r="A5574" t="s">
        <v>2912</v>
      </c>
      <c r="B5574">
        <v>57</v>
      </c>
      <c r="C5574" t="s">
        <v>1953</v>
      </c>
      <c r="D5574" t="s">
        <v>57</v>
      </c>
      <c r="E5574">
        <f>YEAR(Table1[[#This Row],[Order Date]])</f>
        <v>2014</v>
      </c>
      <c r="F5574">
        <v>1</v>
      </c>
      <c r="G5574">
        <f>MONTH(Table1[[#This Row],[Order Date]])</f>
        <v>8</v>
      </c>
      <c r="H5574" s="1">
        <v>41874</v>
      </c>
      <c r="I5574">
        <v>58566</v>
      </c>
      <c r="J5574" t="s">
        <v>39</v>
      </c>
      <c r="K5574">
        <v>45</v>
      </c>
      <c r="L5574">
        <v>105.29</v>
      </c>
      <c r="M5574" s="2">
        <v>7.0000000000000007E-2</v>
      </c>
      <c r="N5574">
        <v>4680.8900000000003</v>
      </c>
      <c r="O5574">
        <v>10.119999999999999</v>
      </c>
      <c r="P5574">
        <v>693.01</v>
      </c>
      <c r="Q5574" s="2">
        <v>0.79</v>
      </c>
      <c r="R5574" t="s">
        <v>48</v>
      </c>
      <c r="S5574" t="s">
        <v>40</v>
      </c>
      <c r="T5574" t="s">
        <v>1726</v>
      </c>
      <c r="U5574" t="s">
        <v>82</v>
      </c>
      <c r="V5574" t="s">
        <v>52</v>
      </c>
      <c r="W5574">
        <v>8189</v>
      </c>
      <c r="X5574" s="1">
        <v>41875</v>
      </c>
      <c r="Y5574" t="s">
        <v>34</v>
      </c>
      <c r="Z5574" t="e" vm="45">
        <v>#VALUE!</v>
      </c>
      <c r="AA5574">
        <v>59102</v>
      </c>
      <c r="AB5574" t="e" cm="1" vm="2">
        <f t="array" ref="AB5574">_FV(Table1[[#This Row],[State]],"Country/region",TRUE)</f>
        <v>#VALUE!</v>
      </c>
    </row>
    <row r="5575" spans="1:28" x14ac:dyDescent="0.35">
      <c r="A5575" t="s">
        <v>632</v>
      </c>
      <c r="B5575">
        <v>57</v>
      </c>
      <c r="C5575" t="s">
        <v>633</v>
      </c>
      <c r="D5575" t="s">
        <v>38</v>
      </c>
      <c r="E5575">
        <f>YEAR(Table1[[#This Row],[Order Date]])</f>
        <v>2014</v>
      </c>
      <c r="F5575">
        <v>1</v>
      </c>
      <c r="G5575">
        <f>MONTH(Table1[[#This Row],[Order Date]])</f>
        <v>8</v>
      </c>
      <c r="H5575" s="1">
        <v>41874</v>
      </c>
      <c r="I5575">
        <v>28545</v>
      </c>
      <c r="J5575" t="s">
        <v>28</v>
      </c>
      <c r="K5575">
        <v>15</v>
      </c>
      <c r="L5575">
        <v>363.25</v>
      </c>
      <c r="M5575" s="2">
        <v>0.1</v>
      </c>
      <c r="N5575">
        <v>5296.19</v>
      </c>
      <c r="O5575">
        <v>19.989999999999998</v>
      </c>
      <c r="P5575">
        <v>1164.05</v>
      </c>
      <c r="Q5575" s="2">
        <v>0.56999999999999995</v>
      </c>
      <c r="R5575" t="s">
        <v>29</v>
      </c>
      <c r="S5575" t="s">
        <v>30</v>
      </c>
      <c r="T5575" t="s">
        <v>1341</v>
      </c>
      <c r="U5575" t="s">
        <v>214</v>
      </c>
      <c r="V5575" t="s">
        <v>76</v>
      </c>
      <c r="W5575">
        <v>4000</v>
      </c>
      <c r="X5575" s="1">
        <v>41875</v>
      </c>
      <c r="Y5575" t="s">
        <v>34</v>
      </c>
      <c r="Z5575" t="e" vm="19">
        <v>#VALUE!</v>
      </c>
      <c r="AA5575">
        <v>29611</v>
      </c>
      <c r="AB5575" t="e" cm="1" vm="2">
        <f t="array" ref="AB5575">_FV(Table1[[#This Row],[State]],"Country/region",TRUE)</f>
        <v>#VALUE!</v>
      </c>
    </row>
    <row r="5576" spans="1:28" x14ac:dyDescent="0.35">
      <c r="A5576" t="s">
        <v>2912</v>
      </c>
      <c r="B5576">
        <v>57</v>
      </c>
      <c r="C5576" t="s">
        <v>1953</v>
      </c>
      <c r="D5576" t="s">
        <v>57</v>
      </c>
      <c r="E5576">
        <f>YEAR(Table1[[#This Row],[Order Date]])</f>
        <v>2014</v>
      </c>
      <c r="F5576">
        <v>1</v>
      </c>
      <c r="G5576">
        <f>MONTH(Table1[[#This Row],[Order Date]])</f>
        <v>8</v>
      </c>
      <c r="H5576" s="1">
        <v>41874</v>
      </c>
      <c r="I5576">
        <v>58566</v>
      </c>
      <c r="J5576" t="s">
        <v>39</v>
      </c>
      <c r="K5576">
        <v>42</v>
      </c>
      <c r="L5576">
        <v>65.989999999999995</v>
      </c>
      <c r="M5576" s="2">
        <v>0.01</v>
      </c>
      <c r="N5576">
        <v>2414.9944999999998</v>
      </c>
      <c r="O5576">
        <v>4.99</v>
      </c>
      <c r="P5576">
        <v>624.70799999999997</v>
      </c>
      <c r="Q5576" s="2">
        <v>0.57999999999999996</v>
      </c>
      <c r="R5576" t="s">
        <v>96</v>
      </c>
      <c r="S5576" t="s">
        <v>30</v>
      </c>
      <c r="T5576" t="s">
        <v>1928</v>
      </c>
      <c r="U5576" t="s">
        <v>105</v>
      </c>
      <c r="V5576" t="s">
        <v>52</v>
      </c>
      <c r="W5576">
        <v>8190</v>
      </c>
      <c r="X5576" s="1">
        <v>41876</v>
      </c>
      <c r="Y5576" t="s">
        <v>42</v>
      </c>
      <c r="Z5576" t="e" vm="45">
        <v>#VALUE!</v>
      </c>
      <c r="AA5576">
        <v>59102</v>
      </c>
      <c r="AB5576" t="e" cm="1" vm="2">
        <f t="array" ref="AB5576">_FV(Table1[[#This Row],[State]],"Country/region",TRUE)</f>
        <v>#VALUE!</v>
      </c>
    </row>
    <row r="5577" spans="1:28" x14ac:dyDescent="0.35">
      <c r="A5577" t="s">
        <v>3422</v>
      </c>
      <c r="B5577">
        <v>57</v>
      </c>
      <c r="C5577" t="s">
        <v>2373</v>
      </c>
      <c r="D5577" t="s">
        <v>46</v>
      </c>
      <c r="E5577">
        <f>YEAR(Table1[[#This Row],[Order Date]])</f>
        <v>2014</v>
      </c>
      <c r="F5577">
        <v>1</v>
      </c>
      <c r="G5577">
        <f>MONTH(Table1[[#This Row],[Order Date]])</f>
        <v>8</v>
      </c>
      <c r="H5577" s="1">
        <v>41874</v>
      </c>
      <c r="I5577">
        <v>43302</v>
      </c>
      <c r="J5577" t="s">
        <v>47</v>
      </c>
      <c r="K5577">
        <v>39</v>
      </c>
      <c r="L5577">
        <v>205.99</v>
      </c>
      <c r="M5577" s="2">
        <v>0.03</v>
      </c>
      <c r="N5577">
        <v>6888.6634999999997</v>
      </c>
      <c r="O5577">
        <v>5</v>
      </c>
      <c r="P5577">
        <v>1925.577</v>
      </c>
      <c r="Q5577" s="2">
        <v>0.59</v>
      </c>
      <c r="R5577" t="s">
        <v>96</v>
      </c>
      <c r="S5577" t="s">
        <v>30</v>
      </c>
      <c r="T5577" t="s">
        <v>2512</v>
      </c>
      <c r="U5577" t="s">
        <v>105</v>
      </c>
      <c r="V5577" t="s">
        <v>33</v>
      </c>
      <c r="W5577">
        <v>6115</v>
      </c>
      <c r="X5577" s="1">
        <v>41881</v>
      </c>
      <c r="Y5577" t="s">
        <v>34</v>
      </c>
      <c r="Z5577" t="e" vm="30">
        <v>#VALUE!</v>
      </c>
      <c r="AA5577">
        <v>1450</v>
      </c>
      <c r="AB5577" t="e" cm="1" vm="2">
        <f t="array" ref="AB5577">_FV(Table1[[#This Row],[State]],"Country/region",TRUE)</f>
        <v>#VALUE!</v>
      </c>
    </row>
    <row r="5578" spans="1:28" x14ac:dyDescent="0.35">
      <c r="A5578" t="s">
        <v>2968</v>
      </c>
      <c r="B5578">
        <v>57</v>
      </c>
      <c r="C5578" t="s">
        <v>2373</v>
      </c>
      <c r="D5578" t="s">
        <v>46</v>
      </c>
      <c r="E5578">
        <f>YEAR(Table1[[#This Row],[Order Date]])</f>
        <v>2014</v>
      </c>
      <c r="F5578">
        <v>1</v>
      </c>
      <c r="G5578">
        <f>MONTH(Table1[[#This Row],[Order Date]])</f>
        <v>8</v>
      </c>
      <c r="H5578" s="1">
        <v>41874</v>
      </c>
      <c r="I5578">
        <v>43302</v>
      </c>
      <c r="J5578" t="s">
        <v>47</v>
      </c>
      <c r="K5578">
        <v>4</v>
      </c>
      <c r="L5578">
        <v>1.95</v>
      </c>
      <c r="M5578" s="2">
        <v>0.09</v>
      </c>
      <c r="N5578">
        <v>8.8699999999999992</v>
      </c>
      <c r="O5578">
        <v>1.63</v>
      </c>
      <c r="P5578">
        <v>-5.14</v>
      </c>
      <c r="Q5578" s="2">
        <v>0.46</v>
      </c>
      <c r="R5578" t="s">
        <v>29</v>
      </c>
      <c r="S5578" t="s">
        <v>59</v>
      </c>
      <c r="T5578" t="s">
        <v>2796</v>
      </c>
      <c r="U5578" t="s">
        <v>88</v>
      </c>
      <c r="V5578" t="s">
        <v>33</v>
      </c>
      <c r="W5578">
        <v>6116</v>
      </c>
      <c r="X5578" s="1">
        <v>41883</v>
      </c>
      <c r="Y5578" t="s">
        <v>34</v>
      </c>
      <c r="Z5578" t="e" vm="17">
        <v>#VALUE!</v>
      </c>
      <c r="AA5578">
        <v>6114</v>
      </c>
      <c r="AB5578" t="e" cm="1" vm="2">
        <f t="array" ref="AB5578">_FV(Table1[[#This Row],[State]],"Country/region",TRUE)</f>
        <v>#VALUE!</v>
      </c>
    </row>
    <row r="5579" spans="1:28" x14ac:dyDescent="0.35">
      <c r="A5579" t="s">
        <v>2850</v>
      </c>
      <c r="B5579">
        <v>57</v>
      </c>
      <c r="C5579" t="s">
        <v>2373</v>
      </c>
      <c r="D5579" t="s">
        <v>46</v>
      </c>
      <c r="E5579">
        <f>YEAR(Table1[[#This Row],[Order Date]])</f>
        <v>2014</v>
      </c>
      <c r="F5579">
        <v>1</v>
      </c>
      <c r="G5579">
        <f>MONTH(Table1[[#This Row],[Order Date]])</f>
        <v>8</v>
      </c>
      <c r="H5579" s="1">
        <v>41874</v>
      </c>
      <c r="I5579">
        <v>43302</v>
      </c>
      <c r="J5579" t="s">
        <v>47</v>
      </c>
      <c r="K5579">
        <v>43</v>
      </c>
      <c r="L5579">
        <v>20.99</v>
      </c>
      <c r="M5579" s="2">
        <v>7.0000000000000007E-2</v>
      </c>
      <c r="N5579">
        <v>720.61300000000006</v>
      </c>
      <c r="O5579">
        <v>0.99</v>
      </c>
      <c r="P5579">
        <v>329.67899999999997</v>
      </c>
      <c r="Q5579" s="2">
        <v>0.37</v>
      </c>
      <c r="R5579" t="s">
        <v>96</v>
      </c>
      <c r="S5579" t="s">
        <v>59</v>
      </c>
      <c r="T5579" t="s">
        <v>2275</v>
      </c>
      <c r="U5579" t="s">
        <v>105</v>
      </c>
      <c r="V5579" t="s">
        <v>33</v>
      </c>
      <c r="W5579">
        <v>6117</v>
      </c>
      <c r="X5579" s="1">
        <v>41883</v>
      </c>
      <c r="Y5579" t="s">
        <v>34</v>
      </c>
      <c r="Z5579" t="e" vm="21">
        <v>#VALUE!</v>
      </c>
      <c r="AA5579">
        <v>4092</v>
      </c>
      <c r="AB5579" t="e" cm="1" vm="2">
        <f t="array" ref="AB5579">_FV(Table1[[#This Row],[State]],"Country/region",TRUE)</f>
        <v>#VALUE!</v>
      </c>
    </row>
    <row r="5580" spans="1:28" x14ac:dyDescent="0.35">
      <c r="A5580" t="s">
        <v>1207</v>
      </c>
      <c r="B5580">
        <v>57</v>
      </c>
      <c r="C5580" t="s">
        <v>641</v>
      </c>
      <c r="D5580" t="s">
        <v>27</v>
      </c>
      <c r="E5580">
        <f>YEAR(Table1[[#This Row],[Order Date]])</f>
        <v>2014</v>
      </c>
      <c r="F5580">
        <v>1</v>
      </c>
      <c r="G5580">
        <f>MONTH(Table1[[#This Row],[Order Date]])</f>
        <v>8</v>
      </c>
      <c r="H5580" s="1">
        <v>41875</v>
      </c>
      <c r="I5580">
        <v>55202</v>
      </c>
      <c r="J5580" t="s">
        <v>47</v>
      </c>
      <c r="K5580">
        <v>33</v>
      </c>
      <c r="L5580">
        <v>95.99</v>
      </c>
      <c r="M5580" s="2">
        <v>7.0000000000000007E-2</v>
      </c>
      <c r="N5580">
        <v>3093.76</v>
      </c>
      <c r="O5580">
        <v>35</v>
      </c>
      <c r="P5580">
        <v>-850.71</v>
      </c>
      <c r="Q5580" s="2"/>
      <c r="R5580" t="s">
        <v>29</v>
      </c>
      <c r="S5580" t="s">
        <v>40</v>
      </c>
      <c r="T5580" t="s">
        <v>41</v>
      </c>
      <c r="U5580" t="s">
        <v>32</v>
      </c>
      <c r="V5580" t="s">
        <v>33</v>
      </c>
      <c r="W5580">
        <v>7700</v>
      </c>
      <c r="X5580" s="1">
        <v>41877</v>
      </c>
      <c r="Y5580" t="s">
        <v>42</v>
      </c>
      <c r="Z5580" t="e" vm="48">
        <v>#VALUE!</v>
      </c>
      <c r="AA5580">
        <v>3820</v>
      </c>
      <c r="AB5580" t="e" cm="1" vm="2">
        <f t="array" ref="AB5580">_FV(Table1[[#This Row],[State]],"Country/region",TRUE)</f>
        <v>#VALUE!</v>
      </c>
    </row>
    <row r="5581" spans="1:28" x14ac:dyDescent="0.35">
      <c r="A5581" t="s">
        <v>781</v>
      </c>
      <c r="B5581">
        <v>57</v>
      </c>
      <c r="C5581" t="s">
        <v>168</v>
      </c>
      <c r="D5581" t="s">
        <v>57</v>
      </c>
      <c r="E5581">
        <f>YEAR(Table1[[#This Row],[Order Date]])</f>
        <v>2014</v>
      </c>
      <c r="F5581">
        <v>1</v>
      </c>
      <c r="G5581">
        <f>MONTH(Table1[[#This Row],[Order Date]])</f>
        <v>8</v>
      </c>
      <c r="H5581" s="1">
        <v>41875</v>
      </c>
      <c r="I5581">
        <v>51302</v>
      </c>
      <c r="J5581" t="s">
        <v>39</v>
      </c>
      <c r="K5581">
        <v>44</v>
      </c>
      <c r="L5581">
        <v>3.75</v>
      </c>
      <c r="M5581" s="2">
        <v>0.03</v>
      </c>
      <c r="N5581">
        <v>167.55</v>
      </c>
      <c r="O5581">
        <v>7.5</v>
      </c>
      <c r="P5581">
        <v>-223.5</v>
      </c>
      <c r="Q5581" s="2">
        <v>0.37</v>
      </c>
      <c r="R5581" t="s">
        <v>29</v>
      </c>
      <c r="S5581" t="s">
        <v>30</v>
      </c>
      <c r="T5581" t="s">
        <v>3423</v>
      </c>
      <c r="U5581" t="s">
        <v>210</v>
      </c>
      <c r="V5581" t="s">
        <v>76</v>
      </c>
      <c r="W5581">
        <v>7193</v>
      </c>
      <c r="X5581" s="1">
        <v>41877</v>
      </c>
      <c r="Y5581" t="s">
        <v>34</v>
      </c>
      <c r="Z5581" t="e" vm="14">
        <v>#VALUE!</v>
      </c>
      <c r="AA5581">
        <v>34741</v>
      </c>
      <c r="AB5581" t="e" cm="1" vm="2">
        <f t="array" ref="AB5581">_FV(Table1[[#This Row],[State]],"Country/region",TRUE)</f>
        <v>#VALUE!</v>
      </c>
    </row>
    <row r="5582" spans="1:28" x14ac:dyDescent="0.35">
      <c r="A5582" t="s">
        <v>254</v>
      </c>
      <c r="B5582">
        <v>57</v>
      </c>
      <c r="C5582" t="s">
        <v>641</v>
      </c>
      <c r="D5582" t="s">
        <v>27</v>
      </c>
      <c r="E5582">
        <f>YEAR(Table1[[#This Row],[Order Date]])</f>
        <v>2014</v>
      </c>
      <c r="F5582">
        <v>1</v>
      </c>
      <c r="G5582">
        <f>MONTH(Table1[[#This Row],[Order Date]])</f>
        <v>8</v>
      </c>
      <c r="H5582" s="1">
        <v>41875</v>
      </c>
      <c r="I5582">
        <v>55202</v>
      </c>
      <c r="J5582" t="s">
        <v>47</v>
      </c>
      <c r="K5582">
        <v>49</v>
      </c>
      <c r="L5582">
        <v>155.99</v>
      </c>
      <c r="M5582" s="2">
        <v>0.08</v>
      </c>
      <c r="N5582">
        <v>6335.8575000000001</v>
      </c>
      <c r="O5582">
        <v>8.99</v>
      </c>
      <c r="P5582">
        <v>1620.2249999999999</v>
      </c>
      <c r="Q5582" s="2">
        <v>0.57999999999999996</v>
      </c>
      <c r="R5582" t="s">
        <v>96</v>
      </c>
      <c r="S5582" t="s">
        <v>30</v>
      </c>
      <c r="T5582" t="s">
        <v>2828</v>
      </c>
      <c r="U5582" t="s">
        <v>105</v>
      </c>
      <c r="V5582" t="s">
        <v>33</v>
      </c>
      <c r="W5582">
        <v>7701</v>
      </c>
      <c r="X5582" s="1">
        <v>41882</v>
      </c>
      <c r="Y5582" t="s">
        <v>34</v>
      </c>
      <c r="Z5582" t="e" vm="27">
        <v>#VALUE!</v>
      </c>
      <c r="AA5582">
        <v>5451</v>
      </c>
      <c r="AB5582" t="e" cm="1" vm="2">
        <f t="array" ref="AB5582">_FV(Table1[[#This Row],[State]],"Country/region",TRUE)</f>
        <v>#VALUE!</v>
      </c>
    </row>
    <row r="5583" spans="1:28" x14ac:dyDescent="0.35">
      <c r="A5583" t="s">
        <v>2068</v>
      </c>
      <c r="B5583">
        <v>57</v>
      </c>
      <c r="C5583" t="s">
        <v>1985</v>
      </c>
      <c r="D5583" t="s">
        <v>27</v>
      </c>
      <c r="E5583">
        <f>YEAR(Table1[[#This Row],[Order Date]])</f>
        <v>2014</v>
      </c>
      <c r="F5583">
        <v>1</v>
      </c>
      <c r="G5583">
        <f>MONTH(Table1[[#This Row],[Order Date]])</f>
        <v>8</v>
      </c>
      <c r="H5583" s="1">
        <v>41876</v>
      </c>
      <c r="I5583">
        <v>45861</v>
      </c>
      <c r="J5583" t="s">
        <v>131</v>
      </c>
      <c r="K5583">
        <v>39</v>
      </c>
      <c r="L5583">
        <v>20.99</v>
      </c>
      <c r="M5583" s="2">
        <v>0.05</v>
      </c>
      <c r="N5583">
        <v>680.85850000000005</v>
      </c>
      <c r="O5583">
        <v>0.99</v>
      </c>
      <c r="P5583">
        <v>319.10399999999998</v>
      </c>
      <c r="Q5583" s="2">
        <v>0.37</v>
      </c>
      <c r="R5583" t="s">
        <v>96</v>
      </c>
      <c r="S5583" t="s">
        <v>59</v>
      </c>
      <c r="T5583" t="s">
        <v>2275</v>
      </c>
      <c r="U5583" t="s">
        <v>105</v>
      </c>
      <c r="V5583" t="s">
        <v>68</v>
      </c>
      <c r="W5583">
        <v>6446</v>
      </c>
      <c r="X5583" s="1">
        <v>41876</v>
      </c>
      <c r="Y5583" t="s">
        <v>34</v>
      </c>
      <c r="Z5583" t="e" vm="16">
        <v>#VALUE!</v>
      </c>
      <c r="AA5583">
        <v>60004</v>
      </c>
      <c r="AB5583" t="e" cm="1" vm="2">
        <f t="array" ref="AB5583">_FV(Table1[[#This Row],[State]],"Country/region",TRUE)</f>
        <v>#VALUE!</v>
      </c>
    </row>
    <row r="5584" spans="1:28" x14ac:dyDescent="0.35">
      <c r="A5584" t="s">
        <v>2277</v>
      </c>
      <c r="B5584">
        <v>57</v>
      </c>
      <c r="C5584" t="s">
        <v>694</v>
      </c>
      <c r="D5584" t="s">
        <v>57</v>
      </c>
      <c r="E5584">
        <f>YEAR(Table1[[#This Row],[Order Date]])</f>
        <v>2014</v>
      </c>
      <c r="F5584">
        <v>1</v>
      </c>
      <c r="G5584">
        <f>MONTH(Table1[[#This Row],[Order Date]])</f>
        <v>8</v>
      </c>
      <c r="H5584" s="1">
        <v>41876</v>
      </c>
      <c r="I5584">
        <v>15622</v>
      </c>
      <c r="J5584" t="s">
        <v>28</v>
      </c>
      <c r="K5584">
        <v>34</v>
      </c>
      <c r="L5584">
        <v>240.98</v>
      </c>
      <c r="M5584" s="2">
        <v>0</v>
      </c>
      <c r="N5584">
        <v>8581.25</v>
      </c>
      <c r="O5584">
        <v>60.2</v>
      </c>
      <c r="P5584">
        <v>1464.23</v>
      </c>
      <c r="Q5584" s="2">
        <v>0.56000000000000005</v>
      </c>
      <c r="R5584" t="s">
        <v>48</v>
      </c>
      <c r="S5584" t="s">
        <v>73</v>
      </c>
      <c r="T5584" t="s">
        <v>540</v>
      </c>
      <c r="U5584" t="s">
        <v>154</v>
      </c>
      <c r="V5584" t="s">
        <v>52</v>
      </c>
      <c r="W5584">
        <v>2171</v>
      </c>
      <c r="X5584" s="1">
        <v>41877</v>
      </c>
      <c r="Y5584" t="s">
        <v>53</v>
      </c>
      <c r="Z5584" t="e" vm="32">
        <v>#VALUE!</v>
      </c>
      <c r="AA5584">
        <v>81007</v>
      </c>
      <c r="AB5584" t="e" cm="1" vm="2">
        <f t="array" ref="AB5584">_FV(Table1[[#This Row],[State]],"Country/region",TRUE)</f>
        <v>#VALUE!</v>
      </c>
    </row>
    <row r="5585" spans="1:28" x14ac:dyDescent="0.35">
      <c r="A5585" t="s">
        <v>2277</v>
      </c>
      <c r="B5585">
        <v>57</v>
      </c>
      <c r="C5585" t="s">
        <v>694</v>
      </c>
      <c r="D5585" t="s">
        <v>57</v>
      </c>
      <c r="E5585">
        <f>YEAR(Table1[[#This Row],[Order Date]])</f>
        <v>2014</v>
      </c>
      <c r="F5585">
        <v>1</v>
      </c>
      <c r="G5585">
        <f>MONTH(Table1[[#This Row],[Order Date]])</f>
        <v>8</v>
      </c>
      <c r="H5585" s="1">
        <v>41876</v>
      </c>
      <c r="I5585">
        <v>15622</v>
      </c>
      <c r="J5585" t="s">
        <v>28</v>
      </c>
      <c r="K5585">
        <v>21</v>
      </c>
      <c r="L5585">
        <v>6.48</v>
      </c>
      <c r="M5585" s="2">
        <v>0.09</v>
      </c>
      <c r="N5585">
        <v>135.99</v>
      </c>
      <c r="O5585">
        <v>9.68</v>
      </c>
      <c r="P5585">
        <v>-129.24</v>
      </c>
      <c r="Q5585" s="2">
        <v>0.36</v>
      </c>
      <c r="R5585" t="s">
        <v>29</v>
      </c>
      <c r="S5585" t="s">
        <v>30</v>
      </c>
      <c r="T5585" t="s">
        <v>695</v>
      </c>
      <c r="U5585" t="s">
        <v>61</v>
      </c>
      <c r="V5585" t="s">
        <v>52</v>
      </c>
      <c r="W5585">
        <v>2172</v>
      </c>
      <c r="X5585" s="1">
        <v>41877</v>
      </c>
      <c r="Y5585" t="s">
        <v>34</v>
      </c>
      <c r="Z5585" t="e" vm="32">
        <v>#VALUE!</v>
      </c>
      <c r="AA5585">
        <v>81007</v>
      </c>
      <c r="AB5585" t="e" cm="1" vm="2">
        <f t="array" ref="AB5585">_FV(Table1[[#This Row],[State]],"Country/region",TRUE)</f>
        <v>#VALUE!</v>
      </c>
    </row>
    <row r="5586" spans="1:28" x14ac:dyDescent="0.35">
      <c r="A5586" t="s">
        <v>1762</v>
      </c>
      <c r="B5586">
        <v>57</v>
      </c>
      <c r="C5586" t="s">
        <v>791</v>
      </c>
      <c r="D5586" t="s">
        <v>46</v>
      </c>
      <c r="E5586">
        <f>YEAR(Table1[[#This Row],[Order Date]])</f>
        <v>2014</v>
      </c>
      <c r="F5586">
        <v>1</v>
      </c>
      <c r="G5586">
        <f>MONTH(Table1[[#This Row],[Order Date]])</f>
        <v>8</v>
      </c>
      <c r="H5586" s="1">
        <v>41876</v>
      </c>
      <c r="I5586">
        <v>56640</v>
      </c>
      <c r="J5586" t="s">
        <v>28</v>
      </c>
      <c r="K5586">
        <v>2</v>
      </c>
      <c r="L5586">
        <v>11.48</v>
      </c>
      <c r="M5586" s="2">
        <v>0</v>
      </c>
      <c r="N5586">
        <v>29.31</v>
      </c>
      <c r="O5586">
        <v>5.43</v>
      </c>
      <c r="P5586">
        <v>-12.78</v>
      </c>
      <c r="Q5586" s="2">
        <v>0.36</v>
      </c>
      <c r="R5586" t="s">
        <v>29</v>
      </c>
      <c r="S5586" t="s">
        <v>30</v>
      </c>
      <c r="T5586" t="s">
        <v>2348</v>
      </c>
      <c r="U5586" t="s">
        <v>61</v>
      </c>
      <c r="V5586" t="s">
        <v>68</v>
      </c>
      <c r="W5586">
        <v>7921</v>
      </c>
      <c r="X5586" s="1">
        <v>41877</v>
      </c>
      <c r="Y5586" t="s">
        <v>34</v>
      </c>
      <c r="Z5586" t="e" vm="40">
        <v>#VALUE!</v>
      </c>
      <c r="AA5586">
        <v>66203</v>
      </c>
      <c r="AB5586" t="e" cm="1" vm="2">
        <f t="array" ref="AB5586">_FV(Table1[[#This Row],[State]],"Country/region",TRUE)</f>
        <v>#VALUE!</v>
      </c>
    </row>
    <row r="5587" spans="1:28" x14ac:dyDescent="0.35">
      <c r="A5587" t="s">
        <v>1762</v>
      </c>
      <c r="B5587">
        <v>57</v>
      </c>
      <c r="C5587" t="s">
        <v>791</v>
      </c>
      <c r="D5587" t="s">
        <v>46</v>
      </c>
      <c r="E5587">
        <f>YEAR(Table1[[#This Row],[Order Date]])</f>
        <v>2014</v>
      </c>
      <c r="F5587">
        <v>1</v>
      </c>
      <c r="G5587">
        <f>MONTH(Table1[[#This Row],[Order Date]])</f>
        <v>8</v>
      </c>
      <c r="H5587" s="1">
        <v>41876</v>
      </c>
      <c r="I5587">
        <v>56640</v>
      </c>
      <c r="J5587" t="s">
        <v>28</v>
      </c>
      <c r="K5587">
        <v>11</v>
      </c>
      <c r="L5587">
        <v>6.68</v>
      </c>
      <c r="M5587" s="2">
        <v>0.06</v>
      </c>
      <c r="N5587">
        <v>80.260000000000005</v>
      </c>
      <c r="O5587">
        <v>5.66</v>
      </c>
      <c r="P5587">
        <v>-22.55</v>
      </c>
      <c r="Q5587" s="2">
        <v>0.37</v>
      </c>
      <c r="R5587" t="s">
        <v>29</v>
      </c>
      <c r="S5587" t="s">
        <v>30</v>
      </c>
      <c r="T5587" t="s">
        <v>650</v>
      </c>
      <c r="U5587" t="s">
        <v>61</v>
      </c>
      <c r="V5587" t="s">
        <v>68</v>
      </c>
      <c r="W5587">
        <v>7922</v>
      </c>
      <c r="X5587" s="1">
        <v>41877</v>
      </c>
      <c r="Y5587" t="s">
        <v>34</v>
      </c>
      <c r="Z5587" t="e" vm="40">
        <v>#VALUE!</v>
      </c>
      <c r="AA5587">
        <v>66203</v>
      </c>
      <c r="AB5587" t="e" cm="1" vm="2">
        <f t="array" ref="AB5587">_FV(Table1[[#This Row],[State]],"Country/region",TRUE)</f>
        <v>#VALUE!</v>
      </c>
    </row>
    <row r="5588" spans="1:28" x14ac:dyDescent="0.35">
      <c r="A5588" t="s">
        <v>2273</v>
      </c>
      <c r="B5588">
        <v>57</v>
      </c>
      <c r="C5588" t="s">
        <v>1415</v>
      </c>
      <c r="D5588" t="s">
        <v>46</v>
      </c>
      <c r="E5588">
        <f>YEAR(Table1[[#This Row],[Order Date]])</f>
        <v>2014</v>
      </c>
      <c r="F5588">
        <v>1</v>
      </c>
      <c r="G5588">
        <f>MONTH(Table1[[#This Row],[Order Date]])</f>
        <v>8</v>
      </c>
      <c r="H5588" s="1">
        <v>41876</v>
      </c>
      <c r="I5588">
        <v>36676</v>
      </c>
      <c r="J5588" t="s">
        <v>39</v>
      </c>
      <c r="K5588">
        <v>15</v>
      </c>
      <c r="L5588">
        <v>22.84</v>
      </c>
      <c r="M5588" s="2">
        <v>0.04</v>
      </c>
      <c r="N5588">
        <v>353.52</v>
      </c>
      <c r="O5588">
        <v>8.18</v>
      </c>
      <c r="P5588">
        <v>51.53</v>
      </c>
      <c r="Q5588" s="2">
        <v>0.39</v>
      </c>
      <c r="R5588" t="s">
        <v>29</v>
      </c>
      <c r="S5588" t="s">
        <v>30</v>
      </c>
      <c r="T5588" t="s">
        <v>379</v>
      </c>
      <c r="U5588" t="s">
        <v>61</v>
      </c>
      <c r="V5588" t="s">
        <v>76</v>
      </c>
      <c r="W5588">
        <v>5146</v>
      </c>
      <c r="X5588" s="1">
        <v>41877</v>
      </c>
      <c r="Y5588" t="s">
        <v>34</v>
      </c>
      <c r="Z5588" t="e" vm="44">
        <v>#VALUE!</v>
      </c>
      <c r="AA5588">
        <v>31401</v>
      </c>
      <c r="AB5588" t="e" cm="1" vm="2">
        <f t="array" ref="AB5588">_FV(Table1[[#This Row],[State]],"Country/region",TRUE)</f>
        <v>#VALUE!</v>
      </c>
    </row>
    <row r="5589" spans="1:28" x14ac:dyDescent="0.35">
      <c r="A5589" t="s">
        <v>2756</v>
      </c>
      <c r="B5589">
        <v>57</v>
      </c>
      <c r="C5589" t="s">
        <v>2930</v>
      </c>
      <c r="D5589" t="s">
        <v>38</v>
      </c>
      <c r="E5589">
        <f>YEAR(Table1[[#This Row],[Order Date]])</f>
        <v>2014</v>
      </c>
      <c r="F5589">
        <v>1</v>
      </c>
      <c r="G5589">
        <f>MONTH(Table1[[#This Row],[Order Date]])</f>
        <v>8</v>
      </c>
      <c r="H5589" s="1">
        <v>41876</v>
      </c>
      <c r="I5589">
        <v>5153</v>
      </c>
      <c r="J5589" t="s">
        <v>58</v>
      </c>
      <c r="K5589">
        <v>37</v>
      </c>
      <c r="L5589">
        <v>128.24</v>
      </c>
      <c r="M5589" s="2">
        <v>0.04</v>
      </c>
      <c r="N5589">
        <v>4896.93</v>
      </c>
      <c r="O5589">
        <v>12.65</v>
      </c>
      <c r="P5589">
        <v>1467.82</v>
      </c>
      <c r="Q5589" s="2"/>
      <c r="R5589" t="s">
        <v>48</v>
      </c>
      <c r="S5589" t="s">
        <v>80</v>
      </c>
      <c r="T5589" t="s">
        <v>1482</v>
      </c>
      <c r="U5589" t="s">
        <v>51</v>
      </c>
      <c r="V5589" t="s">
        <v>68</v>
      </c>
      <c r="W5589">
        <v>719</v>
      </c>
      <c r="X5589" s="1">
        <v>41878</v>
      </c>
      <c r="Y5589" t="s">
        <v>42</v>
      </c>
      <c r="Z5589" t="e" vm="38">
        <v>#VALUE!</v>
      </c>
      <c r="AA5589">
        <v>46410</v>
      </c>
      <c r="AB5589" t="e" cm="1" vm="2">
        <f t="array" ref="AB5589">_FV(Table1[[#This Row],[State]],"Country/region",TRUE)</f>
        <v>#VALUE!</v>
      </c>
    </row>
    <row r="5590" spans="1:28" x14ac:dyDescent="0.35">
      <c r="A5590" t="s">
        <v>2062</v>
      </c>
      <c r="B5590">
        <v>57</v>
      </c>
      <c r="C5590" t="s">
        <v>924</v>
      </c>
      <c r="D5590" t="s">
        <v>46</v>
      </c>
      <c r="E5590">
        <f>YEAR(Table1[[#This Row],[Order Date]])</f>
        <v>2014</v>
      </c>
      <c r="F5590">
        <v>1</v>
      </c>
      <c r="G5590">
        <f>MONTH(Table1[[#This Row],[Order Date]])</f>
        <v>8</v>
      </c>
      <c r="H5590" s="1">
        <v>41876</v>
      </c>
      <c r="I5590">
        <v>49319</v>
      </c>
      <c r="J5590" t="s">
        <v>47</v>
      </c>
      <c r="K5590">
        <v>40</v>
      </c>
      <c r="L5590">
        <v>6.68</v>
      </c>
      <c r="M5590" s="2">
        <v>0.01</v>
      </c>
      <c r="N5590">
        <v>289.19</v>
      </c>
      <c r="O5590">
        <v>6.15</v>
      </c>
      <c r="P5590">
        <v>-69.03</v>
      </c>
      <c r="Q5590" s="2">
        <v>0.37</v>
      </c>
      <c r="R5590" t="s">
        <v>29</v>
      </c>
      <c r="S5590" t="s">
        <v>30</v>
      </c>
      <c r="T5590" t="s">
        <v>3090</v>
      </c>
      <c r="U5590" t="s">
        <v>61</v>
      </c>
      <c r="V5590" t="s">
        <v>76</v>
      </c>
      <c r="W5590">
        <v>6914</v>
      </c>
      <c r="X5590" s="1">
        <v>41878</v>
      </c>
      <c r="Y5590" t="s">
        <v>34</v>
      </c>
      <c r="Z5590" t="e" vm="34">
        <v>#VALUE!</v>
      </c>
      <c r="AA5590">
        <v>39208</v>
      </c>
      <c r="AB5590" t="e" cm="1" vm="2">
        <f t="array" ref="AB5590">_FV(Table1[[#This Row],[State]],"Country/region",TRUE)</f>
        <v>#VALUE!</v>
      </c>
    </row>
    <row r="5591" spans="1:28" x14ac:dyDescent="0.35">
      <c r="A5591" t="s">
        <v>2273</v>
      </c>
      <c r="B5591">
        <v>57</v>
      </c>
      <c r="C5591" t="s">
        <v>1415</v>
      </c>
      <c r="D5591" t="s">
        <v>46</v>
      </c>
      <c r="E5591">
        <f>YEAR(Table1[[#This Row],[Order Date]])</f>
        <v>2014</v>
      </c>
      <c r="F5591">
        <v>1</v>
      </c>
      <c r="G5591">
        <f>MONTH(Table1[[#This Row],[Order Date]])</f>
        <v>8</v>
      </c>
      <c r="H5591" s="1">
        <v>41876</v>
      </c>
      <c r="I5591">
        <v>36676</v>
      </c>
      <c r="J5591" t="s">
        <v>39</v>
      </c>
      <c r="K5591">
        <v>32</v>
      </c>
      <c r="L5591">
        <v>100.97</v>
      </c>
      <c r="M5591" s="2">
        <v>0.08</v>
      </c>
      <c r="N5591">
        <v>3046.01</v>
      </c>
      <c r="O5591">
        <v>14</v>
      </c>
      <c r="P5591">
        <v>998.65</v>
      </c>
      <c r="Q5591" s="2">
        <v>0.37</v>
      </c>
      <c r="R5591" t="s">
        <v>96</v>
      </c>
      <c r="S5591" t="s">
        <v>49</v>
      </c>
      <c r="T5591" t="s">
        <v>2357</v>
      </c>
      <c r="U5591" t="s">
        <v>98</v>
      </c>
      <c r="V5591" t="s">
        <v>76</v>
      </c>
      <c r="W5591">
        <v>5145</v>
      </c>
      <c r="X5591" s="1">
        <v>41878</v>
      </c>
      <c r="Y5591" t="s">
        <v>53</v>
      </c>
      <c r="Z5591" t="e" vm="44">
        <v>#VALUE!</v>
      </c>
      <c r="AA5591">
        <v>31401</v>
      </c>
      <c r="AB5591" t="e" cm="1" vm="2">
        <f t="array" ref="AB5591">_FV(Table1[[#This Row],[State]],"Country/region",TRUE)</f>
        <v>#VALUE!</v>
      </c>
    </row>
    <row r="5592" spans="1:28" x14ac:dyDescent="0.35">
      <c r="A5592" t="s">
        <v>2062</v>
      </c>
      <c r="B5592">
        <v>57</v>
      </c>
      <c r="C5592" t="s">
        <v>924</v>
      </c>
      <c r="D5592" t="s">
        <v>46</v>
      </c>
      <c r="E5592">
        <f>YEAR(Table1[[#This Row],[Order Date]])</f>
        <v>2014</v>
      </c>
      <c r="F5592">
        <v>1</v>
      </c>
      <c r="G5592">
        <f>MONTH(Table1[[#This Row],[Order Date]])</f>
        <v>8</v>
      </c>
      <c r="H5592" s="1">
        <v>41876</v>
      </c>
      <c r="I5592">
        <v>49319</v>
      </c>
      <c r="J5592" t="s">
        <v>47</v>
      </c>
      <c r="K5592">
        <v>13</v>
      </c>
      <c r="L5592">
        <v>7.37</v>
      </c>
      <c r="M5592" s="2">
        <v>0.09</v>
      </c>
      <c r="N5592">
        <v>98.82</v>
      </c>
      <c r="O5592">
        <v>5.53</v>
      </c>
      <c r="P5592">
        <v>-68.66</v>
      </c>
      <c r="Q5592" s="2">
        <v>0.69</v>
      </c>
      <c r="R5592" t="s">
        <v>96</v>
      </c>
      <c r="S5592" t="s">
        <v>139</v>
      </c>
      <c r="T5592" t="s">
        <v>1929</v>
      </c>
      <c r="U5592" t="s">
        <v>102</v>
      </c>
      <c r="V5592" t="s">
        <v>76</v>
      </c>
      <c r="W5592">
        <v>6913</v>
      </c>
      <c r="X5592" s="1">
        <v>41878</v>
      </c>
      <c r="Y5592" t="s">
        <v>34</v>
      </c>
      <c r="Z5592" t="e" vm="34">
        <v>#VALUE!</v>
      </c>
      <c r="AA5592">
        <v>39208</v>
      </c>
      <c r="AB5592" t="e" cm="1" vm="2">
        <f t="array" ref="AB5592">_FV(Table1[[#This Row],[State]],"Country/region",TRUE)</f>
        <v>#VALUE!</v>
      </c>
    </row>
    <row r="5593" spans="1:28" x14ac:dyDescent="0.35">
      <c r="A5593" t="s">
        <v>2891</v>
      </c>
      <c r="B5593">
        <v>57</v>
      </c>
      <c r="C5593" t="s">
        <v>2892</v>
      </c>
      <c r="D5593" t="s">
        <v>57</v>
      </c>
      <c r="E5593">
        <f>YEAR(Table1[[#This Row],[Order Date]])</f>
        <v>2014</v>
      </c>
      <c r="F5593">
        <v>1</v>
      </c>
      <c r="G5593">
        <f>MONTH(Table1[[#This Row],[Order Date]])</f>
        <v>8</v>
      </c>
      <c r="H5593" s="1">
        <v>41877</v>
      </c>
      <c r="I5593">
        <v>17924</v>
      </c>
      <c r="J5593" t="s">
        <v>58</v>
      </c>
      <c r="K5593">
        <v>42</v>
      </c>
      <c r="L5593">
        <v>60.97</v>
      </c>
      <c r="M5593" s="2">
        <v>0.04</v>
      </c>
      <c r="N5593">
        <v>2507.48</v>
      </c>
      <c r="O5593">
        <v>4.5</v>
      </c>
      <c r="P5593">
        <v>762.53</v>
      </c>
      <c r="Q5593" s="2">
        <v>0.56000000000000005</v>
      </c>
      <c r="R5593" t="s">
        <v>29</v>
      </c>
      <c r="S5593" t="s">
        <v>30</v>
      </c>
      <c r="T5593" t="s">
        <v>1631</v>
      </c>
      <c r="U5593" t="s">
        <v>214</v>
      </c>
      <c r="V5593" t="s">
        <v>76</v>
      </c>
      <c r="W5593">
        <v>2462</v>
      </c>
      <c r="X5593" s="1">
        <v>41877</v>
      </c>
      <c r="Y5593" t="s">
        <v>34</v>
      </c>
      <c r="Z5593" t="e" vm="10">
        <v>#VALUE!</v>
      </c>
      <c r="AA5593">
        <v>70072</v>
      </c>
      <c r="AB5593" t="e" cm="1" vm="2">
        <f t="array" ref="AB5593">_FV(Table1[[#This Row],[State]],"Country/region",TRUE)</f>
        <v>#VALUE!</v>
      </c>
    </row>
    <row r="5594" spans="1:28" x14ac:dyDescent="0.35">
      <c r="A5594" t="s">
        <v>3364</v>
      </c>
      <c r="B5594">
        <v>57</v>
      </c>
      <c r="C5594" t="s">
        <v>1443</v>
      </c>
      <c r="D5594" t="s">
        <v>38</v>
      </c>
      <c r="E5594">
        <f>YEAR(Table1[[#This Row],[Order Date]])</f>
        <v>2014</v>
      </c>
      <c r="F5594">
        <v>1</v>
      </c>
      <c r="G5594">
        <f>MONTH(Table1[[#This Row],[Order Date]])</f>
        <v>8</v>
      </c>
      <c r="H5594" s="1">
        <v>41877</v>
      </c>
      <c r="I5594">
        <v>39169</v>
      </c>
      <c r="J5594" t="s">
        <v>131</v>
      </c>
      <c r="K5594">
        <v>5</v>
      </c>
      <c r="L5594">
        <v>4.84</v>
      </c>
      <c r="M5594" s="2">
        <v>0</v>
      </c>
      <c r="N5594">
        <v>24.91</v>
      </c>
      <c r="O5594">
        <v>0.71</v>
      </c>
      <c r="P5594">
        <v>-0.9</v>
      </c>
      <c r="Q5594" s="2">
        <v>0.52</v>
      </c>
      <c r="R5594" t="s">
        <v>29</v>
      </c>
      <c r="S5594" t="s">
        <v>59</v>
      </c>
      <c r="T5594" t="s">
        <v>1064</v>
      </c>
      <c r="U5594" t="s">
        <v>88</v>
      </c>
      <c r="V5594" t="s">
        <v>33</v>
      </c>
      <c r="W5594">
        <v>5530</v>
      </c>
      <c r="X5594" s="1">
        <v>41878</v>
      </c>
      <c r="Y5594" t="s">
        <v>34</v>
      </c>
      <c r="Z5594" t="e" vm="24">
        <v>#VALUE!</v>
      </c>
      <c r="AA5594">
        <v>8817</v>
      </c>
      <c r="AB5594" t="e" cm="1" vm="2">
        <f t="array" ref="AB5594">_FV(Table1[[#This Row],[State]],"Country/region",TRUE)</f>
        <v>#VALUE!</v>
      </c>
    </row>
    <row r="5595" spans="1:28" x14ac:dyDescent="0.35">
      <c r="A5595" t="s">
        <v>3020</v>
      </c>
      <c r="B5595">
        <v>57</v>
      </c>
      <c r="C5595" t="s">
        <v>2623</v>
      </c>
      <c r="D5595" t="s">
        <v>27</v>
      </c>
      <c r="E5595">
        <f>YEAR(Table1[[#This Row],[Order Date]])</f>
        <v>2014</v>
      </c>
      <c r="F5595">
        <v>1</v>
      </c>
      <c r="G5595">
        <f>MONTH(Table1[[#This Row],[Order Date]])</f>
        <v>8</v>
      </c>
      <c r="H5595" s="1">
        <v>41877</v>
      </c>
      <c r="I5595">
        <v>53767</v>
      </c>
      <c r="J5595" t="s">
        <v>39</v>
      </c>
      <c r="K5595">
        <v>35</v>
      </c>
      <c r="L5595">
        <v>30.98</v>
      </c>
      <c r="M5595" s="2">
        <v>0.03</v>
      </c>
      <c r="N5595">
        <v>1131.1500000000001</v>
      </c>
      <c r="O5595">
        <v>5.76</v>
      </c>
      <c r="P5595">
        <v>433.87</v>
      </c>
      <c r="Q5595" s="2">
        <v>0.4</v>
      </c>
      <c r="R5595" t="s">
        <v>29</v>
      </c>
      <c r="S5595" t="s">
        <v>30</v>
      </c>
      <c r="T5595" t="s">
        <v>145</v>
      </c>
      <c r="U5595" t="s">
        <v>61</v>
      </c>
      <c r="V5595" t="s">
        <v>52</v>
      </c>
      <c r="W5595">
        <v>7527</v>
      </c>
      <c r="X5595" s="1">
        <v>41878</v>
      </c>
      <c r="Y5595" t="s">
        <v>34</v>
      </c>
      <c r="Z5595" t="e" vm="8">
        <v>#VALUE!</v>
      </c>
      <c r="AA5595">
        <v>97005</v>
      </c>
      <c r="AB5595" t="e" cm="1" vm="2">
        <f t="array" ref="AB5595">_FV(Table1[[#This Row],[State]],"Country/region",TRUE)</f>
        <v>#VALUE!</v>
      </c>
    </row>
    <row r="5596" spans="1:28" x14ac:dyDescent="0.35">
      <c r="A5596" t="s">
        <v>2324</v>
      </c>
      <c r="B5596">
        <v>57</v>
      </c>
      <c r="C5596" t="s">
        <v>1489</v>
      </c>
      <c r="D5596" t="s">
        <v>46</v>
      </c>
      <c r="E5596">
        <f>YEAR(Table1[[#This Row],[Order Date]])</f>
        <v>2014</v>
      </c>
      <c r="F5596">
        <v>1</v>
      </c>
      <c r="G5596">
        <f>MONTH(Table1[[#This Row],[Order Date]])</f>
        <v>8</v>
      </c>
      <c r="H5596" s="1">
        <v>41877</v>
      </c>
      <c r="I5596">
        <v>30276</v>
      </c>
      <c r="J5596" t="s">
        <v>47</v>
      </c>
      <c r="K5596">
        <v>34</v>
      </c>
      <c r="L5596">
        <v>296.18</v>
      </c>
      <c r="M5596" s="2">
        <v>0.1</v>
      </c>
      <c r="N5596">
        <v>7656.3040000000001</v>
      </c>
      <c r="O5596">
        <v>54.12</v>
      </c>
      <c r="P5596">
        <v>-715.77820599999995</v>
      </c>
      <c r="Q5596" s="2">
        <v>0.76</v>
      </c>
      <c r="R5596" t="s">
        <v>48</v>
      </c>
      <c r="S5596" t="s">
        <v>73</v>
      </c>
      <c r="T5596" t="s">
        <v>900</v>
      </c>
      <c r="U5596" t="s">
        <v>75</v>
      </c>
      <c r="V5596" t="s">
        <v>33</v>
      </c>
      <c r="W5596">
        <v>4252</v>
      </c>
      <c r="X5596" s="1">
        <v>41881</v>
      </c>
      <c r="Y5596" t="s">
        <v>53</v>
      </c>
      <c r="Z5596" t="e" vm="24">
        <v>#VALUE!</v>
      </c>
      <c r="AA5596">
        <v>7031</v>
      </c>
      <c r="AB5596" t="e" cm="1" vm="2">
        <f t="array" ref="AB5596">_FV(Table1[[#This Row],[State]],"Country/region",TRUE)</f>
        <v>#VALUE!</v>
      </c>
    </row>
    <row r="5597" spans="1:28" x14ac:dyDescent="0.35">
      <c r="A5597" t="s">
        <v>1632</v>
      </c>
      <c r="B5597">
        <v>57</v>
      </c>
      <c r="C5597" t="s">
        <v>1489</v>
      </c>
      <c r="D5597" t="s">
        <v>46</v>
      </c>
      <c r="E5597">
        <f>YEAR(Table1[[#This Row],[Order Date]])</f>
        <v>2014</v>
      </c>
      <c r="F5597">
        <v>1</v>
      </c>
      <c r="G5597">
        <f>MONTH(Table1[[#This Row],[Order Date]])</f>
        <v>8</v>
      </c>
      <c r="H5597" s="1">
        <v>41877</v>
      </c>
      <c r="I5597">
        <v>30276</v>
      </c>
      <c r="J5597" t="s">
        <v>47</v>
      </c>
      <c r="K5597">
        <v>44</v>
      </c>
      <c r="L5597">
        <v>35.99</v>
      </c>
      <c r="M5597" s="2">
        <v>0</v>
      </c>
      <c r="N5597">
        <v>1453.704</v>
      </c>
      <c r="O5597">
        <v>1.1000000000000001</v>
      </c>
      <c r="P5597">
        <v>549.83699999999999</v>
      </c>
      <c r="Q5597" s="2">
        <v>0.55000000000000004</v>
      </c>
      <c r="R5597" t="s">
        <v>96</v>
      </c>
      <c r="S5597" t="s">
        <v>30</v>
      </c>
      <c r="T5597" t="s">
        <v>165</v>
      </c>
      <c r="U5597" t="s">
        <v>105</v>
      </c>
      <c r="V5597" t="s">
        <v>33</v>
      </c>
      <c r="W5597">
        <v>4251</v>
      </c>
      <c r="X5597" s="1">
        <v>41881</v>
      </c>
      <c r="Y5597" t="s">
        <v>34</v>
      </c>
      <c r="Z5597" t="e" vm="24">
        <v>#VALUE!</v>
      </c>
      <c r="AA5597">
        <v>8021</v>
      </c>
      <c r="AB5597" t="e" cm="1" vm="2">
        <f t="array" ref="AB5597">_FV(Table1[[#This Row],[State]],"Country/region",TRUE)</f>
        <v>#VALUE!</v>
      </c>
    </row>
    <row r="5598" spans="1:28" x14ac:dyDescent="0.35">
      <c r="A5598" t="s">
        <v>1785</v>
      </c>
      <c r="B5598">
        <v>57</v>
      </c>
      <c r="C5598" t="s">
        <v>360</v>
      </c>
      <c r="D5598" t="s">
        <v>46</v>
      </c>
      <c r="E5598">
        <f>YEAR(Table1[[#This Row],[Order Date]])</f>
        <v>2014</v>
      </c>
      <c r="F5598">
        <v>1</v>
      </c>
      <c r="G5598">
        <f>MONTH(Table1[[#This Row],[Order Date]])</f>
        <v>8</v>
      </c>
      <c r="H5598" s="1">
        <v>41879</v>
      </c>
      <c r="I5598">
        <v>8391</v>
      </c>
      <c r="J5598" t="s">
        <v>28</v>
      </c>
      <c r="K5598">
        <v>4</v>
      </c>
      <c r="L5598">
        <v>300.98</v>
      </c>
      <c r="M5598" s="2">
        <v>0.04</v>
      </c>
      <c r="N5598">
        <v>1266.72</v>
      </c>
      <c r="O5598">
        <v>64.73</v>
      </c>
      <c r="P5598">
        <v>-268.36</v>
      </c>
      <c r="Q5598" s="2">
        <v>0.56000000000000005</v>
      </c>
      <c r="R5598" t="s">
        <v>48</v>
      </c>
      <c r="S5598" t="s">
        <v>49</v>
      </c>
      <c r="T5598" t="s">
        <v>811</v>
      </c>
      <c r="U5598" t="s">
        <v>51</v>
      </c>
      <c r="V5598" t="s">
        <v>68</v>
      </c>
      <c r="W5598">
        <v>1154</v>
      </c>
      <c r="X5598" s="1">
        <v>41880</v>
      </c>
      <c r="Y5598" t="s">
        <v>53</v>
      </c>
      <c r="Z5598" t="e" vm="16">
        <v>#VALUE!</v>
      </c>
      <c r="AA5598">
        <v>60060</v>
      </c>
      <c r="AB5598" t="e" cm="1" vm="2">
        <f t="array" ref="AB5598">_FV(Table1[[#This Row],[State]],"Country/region",TRUE)</f>
        <v>#VALUE!</v>
      </c>
    </row>
    <row r="5599" spans="1:28" x14ac:dyDescent="0.35">
      <c r="A5599" t="s">
        <v>1825</v>
      </c>
      <c r="B5599">
        <v>57</v>
      </c>
      <c r="C5599" t="s">
        <v>1549</v>
      </c>
      <c r="D5599" t="s">
        <v>27</v>
      </c>
      <c r="E5599">
        <f>YEAR(Table1[[#This Row],[Order Date]])</f>
        <v>2014</v>
      </c>
      <c r="F5599">
        <v>1</v>
      </c>
      <c r="G5599">
        <f>MONTH(Table1[[#This Row],[Order Date]])</f>
        <v>8</v>
      </c>
      <c r="H5599" s="1">
        <v>41879</v>
      </c>
      <c r="I5599">
        <v>54914</v>
      </c>
      <c r="J5599" t="s">
        <v>58</v>
      </c>
      <c r="K5599">
        <v>32</v>
      </c>
      <c r="L5599">
        <v>5.98</v>
      </c>
      <c r="M5599" s="2">
        <v>0.06</v>
      </c>
      <c r="N5599">
        <v>197.93</v>
      </c>
      <c r="O5599">
        <v>5.46</v>
      </c>
      <c r="P5599">
        <v>-57.64</v>
      </c>
      <c r="Q5599" s="2">
        <v>0.36</v>
      </c>
      <c r="R5599" t="s">
        <v>29</v>
      </c>
      <c r="S5599" t="s">
        <v>30</v>
      </c>
      <c r="T5599" t="s">
        <v>768</v>
      </c>
      <c r="U5599" t="s">
        <v>61</v>
      </c>
      <c r="V5599" t="s">
        <v>68</v>
      </c>
      <c r="W5599">
        <v>7659</v>
      </c>
      <c r="X5599" s="1">
        <v>41880</v>
      </c>
      <c r="Y5599" t="s">
        <v>34</v>
      </c>
      <c r="Z5599" t="e" vm="11">
        <v>#VALUE!</v>
      </c>
      <c r="AA5599">
        <v>78041</v>
      </c>
      <c r="AB5599" t="e" cm="1" vm="2">
        <f t="array" ref="AB5599">_FV(Table1[[#This Row],[State]],"Country/region",TRUE)</f>
        <v>#VALUE!</v>
      </c>
    </row>
    <row r="5600" spans="1:28" x14ac:dyDescent="0.35">
      <c r="A5600" t="s">
        <v>1636</v>
      </c>
      <c r="B5600">
        <v>57</v>
      </c>
      <c r="C5600" t="s">
        <v>2288</v>
      </c>
      <c r="D5600" t="s">
        <v>38</v>
      </c>
      <c r="E5600">
        <f>YEAR(Table1[[#This Row],[Order Date]])</f>
        <v>2014</v>
      </c>
      <c r="F5600">
        <v>1</v>
      </c>
      <c r="G5600">
        <f>MONTH(Table1[[#This Row],[Order Date]])</f>
        <v>8</v>
      </c>
      <c r="H5600" s="1">
        <v>41879</v>
      </c>
      <c r="I5600">
        <v>6336</v>
      </c>
      <c r="J5600" t="s">
        <v>28</v>
      </c>
      <c r="K5600">
        <v>43</v>
      </c>
      <c r="L5600">
        <v>7.1</v>
      </c>
      <c r="M5600" s="2">
        <v>0.01</v>
      </c>
      <c r="N5600">
        <v>320.26</v>
      </c>
      <c r="O5600">
        <v>6.05</v>
      </c>
      <c r="P5600">
        <v>-84.134</v>
      </c>
      <c r="Q5600" s="2">
        <v>0.39</v>
      </c>
      <c r="R5600" t="s">
        <v>29</v>
      </c>
      <c r="S5600" t="s">
        <v>30</v>
      </c>
      <c r="T5600" t="s">
        <v>703</v>
      </c>
      <c r="U5600" t="s">
        <v>67</v>
      </c>
      <c r="V5600" t="s">
        <v>76</v>
      </c>
      <c r="W5600">
        <v>881</v>
      </c>
      <c r="X5600" s="1">
        <v>41881</v>
      </c>
      <c r="Y5600" t="s">
        <v>42</v>
      </c>
      <c r="Z5600" t="e" vm="44">
        <v>#VALUE!</v>
      </c>
      <c r="AA5600">
        <v>30265</v>
      </c>
      <c r="AB5600" t="e" cm="1" vm="2">
        <f t="array" ref="AB5600">_FV(Table1[[#This Row],[State]],"Country/region",TRUE)</f>
        <v>#VALUE!</v>
      </c>
    </row>
    <row r="5601" spans="1:28" x14ac:dyDescent="0.35">
      <c r="A5601" t="s">
        <v>3236</v>
      </c>
      <c r="B5601">
        <v>57</v>
      </c>
      <c r="C5601" t="s">
        <v>2590</v>
      </c>
      <c r="D5601" t="s">
        <v>46</v>
      </c>
      <c r="E5601">
        <f>YEAR(Table1[[#This Row],[Order Date]])</f>
        <v>2014</v>
      </c>
      <c r="F5601">
        <v>1</v>
      </c>
      <c r="G5601">
        <f>MONTH(Table1[[#This Row],[Order Date]])</f>
        <v>8</v>
      </c>
      <c r="H5601" s="1">
        <v>41879</v>
      </c>
      <c r="I5601">
        <v>48709</v>
      </c>
      <c r="J5601" t="s">
        <v>28</v>
      </c>
      <c r="K5601">
        <v>17</v>
      </c>
      <c r="L5601">
        <v>2.52</v>
      </c>
      <c r="M5601" s="2">
        <v>0.01</v>
      </c>
      <c r="N5601">
        <v>47.12</v>
      </c>
      <c r="O5601">
        <v>4.28</v>
      </c>
      <c r="P5601">
        <v>-47.01</v>
      </c>
      <c r="Q5601" s="2">
        <v>0.44</v>
      </c>
      <c r="R5601" t="s">
        <v>29</v>
      </c>
      <c r="S5601" t="s">
        <v>59</v>
      </c>
      <c r="T5601" t="s">
        <v>3214</v>
      </c>
      <c r="U5601" t="s">
        <v>88</v>
      </c>
      <c r="V5601" t="s">
        <v>52</v>
      </c>
      <c r="W5601">
        <v>6841</v>
      </c>
      <c r="X5601" s="1">
        <v>41881</v>
      </c>
      <c r="Y5601" t="s">
        <v>34</v>
      </c>
      <c r="Z5601" t="e" vm="4">
        <v>#VALUE!</v>
      </c>
      <c r="AA5601">
        <v>94044</v>
      </c>
      <c r="AB5601" t="e" cm="1" vm="2">
        <f t="array" ref="AB5601">_FV(Table1[[#This Row],[State]],"Country/region",TRUE)</f>
        <v>#VALUE!</v>
      </c>
    </row>
    <row r="5602" spans="1:28" x14ac:dyDescent="0.35">
      <c r="A5602" t="s">
        <v>3084</v>
      </c>
      <c r="B5602">
        <v>57</v>
      </c>
      <c r="C5602" t="s">
        <v>1549</v>
      </c>
      <c r="D5602" t="s">
        <v>27</v>
      </c>
      <c r="E5602">
        <f>YEAR(Table1[[#This Row],[Order Date]])</f>
        <v>2014</v>
      </c>
      <c r="F5602">
        <v>1</v>
      </c>
      <c r="G5602">
        <f>MONTH(Table1[[#This Row],[Order Date]])</f>
        <v>8</v>
      </c>
      <c r="H5602" s="1">
        <v>41879</v>
      </c>
      <c r="I5602">
        <v>54914</v>
      </c>
      <c r="J5602" t="s">
        <v>58</v>
      </c>
      <c r="K5602">
        <v>7</v>
      </c>
      <c r="L5602">
        <v>12.44</v>
      </c>
      <c r="M5602" s="2">
        <v>0.06</v>
      </c>
      <c r="N5602">
        <v>90.58</v>
      </c>
      <c r="O5602">
        <v>6.27</v>
      </c>
      <c r="P5602">
        <v>-27.83</v>
      </c>
      <c r="Q5602" s="2">
        <v>0.56999999999999995</v>
      </c>
      <c r="R5602" t="s">
        <v>29</v>
      </c>
      <c r="S5602" t="s">
        <v>80</v>
      </c>
      <c r="T5602" t="s">
        <v>2476</v>
      </c>
      <c r="U5602" t="s">
        <v>32</v>
      </c>
      <c r="V5602" t="s">
        <v>68</v>
      </c>
      <c r="W5602">
        <v>7660</v>
      </c>
      <c r="X5602" s="1">
        <v>41881</v>
      </c>
      <c r="Y5602" t="s">
        <v>34</v>
      </c>
      <c r="Z5602" t="e" vm="11">
        <v>#VALUE!</v>
      </c>
      <c r="AA5602">
        <v>77573</v>
      </c>
      <c r="AB5602" t="e" cm="1" vm="2">
        <f t="array" ref="AB5602">_FV(Table1[[#This Row],[State]],"Country/region",TRUE)</f>
        <v>#VALUE!</v>
      </c>
    </row>
    <row r="5603" spans="1:28" x14ac:dyDescent="0.35">
      <c r="A5603" t="s">
        <v>3310</v>
      </c>
      <c r="B5603">
        <v>57</v>
      </c>
      <c r="C5603" t="s">
        <v>652</v>
      </c>
      <c r="D5603" t="s">
        <v>57</v>
      </c>
      <c r="E5603">
        <f>YEAR(Table1[[#This Row],[Order Date]])</f>
        <v>2014</v>
      </c>
      <c r="F5603">
        <v>1</v>
      </c>
      <c r="G5603">
        <f>MONTH(Table1[[#This Row],[Order Date]])</f>
        <v>8</v>
      </c>
      <c r="H5603" s="1">
        <v>41881</v>
      </c>
      <c r="I5603">
        <v>49828</v>
      </c>
      <c r="J5603" t="s">
        <v>131</v>
      </c>
      <c r="K5603">
        <v>39</v>
      </c>
      <c r="L5603">
        <v>6.48</v>
      </c>
      <c r="M5603" s="2">
        <v>0.03</v>
      </c>
      <c r="N5603">
        <v>272.39</v>
      </c>
      <c r="O5603">
        <v>6.6</v>
      </c>
      <c r="P5603">
        <v>-91.48</v>
      </c>
      <c r="Q5603" s="2">
        <v>0.37</v>
      </c>
      <c r="R5603" t="s">
        <v>29</v>
      </c>
      <c r="S5603" t="s">
        <v>30</v>
      </c>
      <c r="T5603" t="s">
        <v>600</v>
      </c>
      <c r="U5603" t="s">
        <v>61</v>
      </c>
      <c r="V5603" t="s">
        <v>76</v>
      </c>
      <c r="W5603">
        <v>6973</v>
      </c>
      <c r="X5603" s="1">
        <v>41882</v>
      </c>
      <c r="Y5603" t="s">
        <v>42</v>
      </c>
      <c r="Z5603" t="e" vm="35">
        <v>#VALUE!</v>
      </c>
      <c r="AA5603">
        <v>72714</v>
      </c>
      <c r="AB5603" t="e" cm="1" vm="2">
        <f t="array" ref="AB5603">_FV(Table1[[#This Row],[State]],"Country/region",TRUE)</f>
        <v>#VALUE!</v>
      </c>
    </row>
    <row r="5604" spans="1:28" x14ac:dyDescent="0.35">
      <c r="A5604" t="s">
        <v>2585</v>
      </c>
      <c r="B5604">
        <v>57</v>
      </c>
      <c r="C5604" t="s">
        <v>2586</v>
      </c>
      <c r="D5604" t="s">
        <v>38</v>
      </c>
      <c r="E5604">
        <f>YEAR(Table1[[#This Row],[Order Date]])</f>
        <v>2014</v>
      </c>
      <c r="F5604">
        <v>1</v>
      </c>
      <c r="G5604">
        <f>MONTH(Table1[[#This Row],[Order Date]])</f>
        <v>8</v>
      </c>
      <c r="H5604" s="1">
        <v>41881</v>
      </c>
      <c r="I5604">
        <v>38561</v>
      </c>
      <c r="J5604" t="s">
        <v>58</v>
      </c>
      <c r="K5604">
        <v>19</v>
      </c>
      <c r="L5604">
        <v>9.48</v>
      </c>
      <c r="M5604" s="2">
        <v>0.1</v>
      </c>
      <c r="N5604">
        <v>169.4</v>
      </c>
      <c r="O5604">
        <v>7.29</v>
      </c>
      <c r="P5604">
        <v>-59.64</v>
      </c>
      <c r="Q5604" s="2">
        <v>0.45</v>
      </c>
      <c r="R5604" t="s">
        <v>48</v>
      </c>
      <c r="S5604" t="s">
        <v>139</v>
      </c>
      <c r="T5604" t="s">
        <v>333</v>
      </c>
      <c r="U5604" t="s">
        <v>82</v>
      </c>
      <c r="V5604" t="s">
        <v>76</v>
      </c>
      <c r="W5604">
        <v>5426</v>
      </c>
      <c r="X5604" s="1">
        <v>41883</v>
      </c>
      <c r="Y5604" t="s">
        <v>34</v>
      </c>
      <c r="Z5604" t="e" vm="29">
        <v>#VALUE!</v>
      </c>
      <c r="AA5604">
        <v>42301</v>
      </c>
      <c r="AB5604" t="e" cm="1" vm="2">
        <f t="array" ref="AB5604">_FV(Table1[[#This Row],[State]],"Country/region",TRUE)</f>
        <v>#VALUE!</v>
      </c>
    </row>
    <row r="5605" spans="1:28" x14ac:dyDescent="0.35">
      <c r="A5605" t="s">
        <v>3247</v>
      </c>
      <c r="B5605">
        <v>57</v>
      </c>
      <c r="C5605" t="s">
        <v>3248</v>
      </c>
      <c r="D5605" t="s">
        <v>46</v>
      </c>
      <c r="E5605">
        <f>YEAR(Table1[[#This Row],[Order Date]])</f>
        <v>2014</v>
      </c>
      <c r="F5605">
        <v>1</v>
      </c>
      <c r="G5605">
        <f>MONTH(Table1[[#This Row],[Order Date]])</f>
        <v>8</v>
      </c>
      <c r="H5605" s="1">
        <v>41881</v>
      </c>
      <c r="I5605">
        <v>11233</v>
      </c>
      <c r="J5605" t="s">
        <v>39</v>
      </c>
      <c r="K5605">
        <v>25</v>
      </c>
      <c r="L5605">
        <v>10.98</v>
      </c>
      <c r="M5605" s="2">
        <v>0.02</v>
      </c>
      <c r="N5605">
        <v>276.5</v>
      </c>
      <c r="O5605">
        <v>4.8</v>
      </c>
      <c r="P5605">
        <v>35.72</v>
      </c>
      <c r="Q5605" s="2">
        <v>0.36</v>
      </c>
      <c r="R5605" t="s">
        <v>29</v>
      </c>
      <c r="S5605" t="s">
        <v>30</v>
      </c>
      <c r="T5605" t="s">
        <v>1776</v>
      </c>
      <c r="U5605" t="s">
        <v>267</v>
      </c>
      <c r="V5605" t="s">
        <v>33</v>
      </c>
      <c r="W5605">
        <v>1554</v>
      </c>
      <c r="X5605" s="1">
        <v>41883</v>
      </c>
      <c r="Y5605" t="s">
        <v>34</v>
      </c>
      <c r="Z5605" t="e" vm="1">
        <v>#VALUE!</v>
      </c>
      <c r="AA5605">
        <v>15146</v>
      </c>
      <c r="AB5605" t="e" cm="1" vm="2">
        <f t="array" ref="AB5605">_FV(Table1[[#This Row],[State]],"Country/region",TRUE)</f>
        <v>#VALUE!</v>
      </c>
    </row>
    <row r="5606" spans="1:28" x14ac:dyDescent="0.35">
      <c r="A5606" t="s">
        <v>133</v>
      </c>
      <c r="B5606">
        <v>57</v>
      </c>
      <c r="C5606" t="s">
        <v>2970</v>
      </c>
      <c r="D5606" t="s">
        <v>46</v>
      </c>
      <c r="E5606">
        <f>YEAR(Table1[[#This Row],[Order Date]])</f>
        <v>2014</v>
      </c>
      <c r="F5606">
        <v>1</v>
      </c>
      <c r="G5606">
        <f>MONTH(Table1[[#This Row],[Order Date]])</f>
        <v>8</v>
      </c>
      <c r="H5606" s="1">
        <v>41881</v>
      </c>
      <c r="I5606">
        <v>36679</v>
      </c>
      <c r="J5606" t="s">
        <v>58</v>
      </c>
      <c r="K5606">
        <v>28</v>
      </c>
      <c r="L5606">
        <v>65.989999999999995</v>
      </c>
      <c r="M5606" s="2">
        <v>0.1</v>
      </c>
      <c r="N5606">
        <v>1491.8264999999999</v>
      </c>
      <c r="O5606">
        <v>8.99</v>
      </c>
      <c r="P5606">
        <v>124.83</v>
      </c>
      <c r="Q5606" s="2">
        <v>0.56000000000000005</v>
      </c>
      <c r="R5606" t="s">
        <v>96</v>
      </c>
      <c r="S5606" t="s">
        <v>30</v>
      </c>
      <c r="T5606" t="s">
        <v>1454</v>
      </c>
      <c r="U5606" t="s">
        <v>105</v>
      </c>
      <c r="V5606" t="s">
        <v>68</v>
      </c>
      <c r="W5606">
        <v>5148</v>
      </c>
      <c r="X5606" s="1">
        <v>41884</v>
      </c>
      <c r="Y5606" t="s">
        <v>34</v>
      </c>
      <c r="Z5606" t="e" vm="11">
        <v>#VALUE!</v>
      </c>
      <c r="AA5606">
        <v>77536</v>
      </c>
      <c r="AB5606" t="e" cm="1" vm="2">
        <f t="array" ref="AB5606">_FV(Table1[[#This Row],[State]],"Country/region",TRUE)</f>
        <v>#VALUE!</v>
      </c>
    </row>
    <row r="5607" spans="1:28" x14ac:dyDescent="0.35">
      <c r="A5607" t="s">
        <v>1319</v>
      </c>
      <c r="B5607">
        <v>57</v>
      </c>
      <c r="C5607" t="s">
        <v>767</v>
      </c>
      <c r="D5607" t="s">
        <v>46</v>
      </c>
      <c r="E5607">
        <f>YEAR(Table1[[#This Row],[Order Date]])</f>
        <v>2014</v>
      </c>
      <c r="F5607">
        <v>1</v>
      </c>
      <c r="G5607">
        <f>MONTH(Table1[[#This Row],[Order Date]])</f>
        <v>8</v>
      </c>
      <c r="H5607" s="1">
        <v>41882</v>
      </c>
      <c r="I5607">
        <v>6337</v>
      </c>
      <c r="J5607" t="s">
        <v>39</v>
      </c>
      <c r="K5607">
        <v>1</v>
      </c>
      <c r="L5607">
        <v>376.13</v>
      </c>
      <c r="M5607" s="2">
        <v>7.0000000000000007E-2</v>
      </c>
      <c r="N5607">
        <v>449.42</v>
      </c>
      <c r="O5607">
        <v>85.63</v>
      </c>
      <c r="P5607">
        <v>-261.61200000000002</v>
      </c>
      <c r="Q5607" s="2">
        <v>0.74</v>
      </c>
      <c r="R5607" t="s">
        <v>48</v>
      </c>
      <c r="S5607" t="s">
        <v>73</v>
      </c>
      <c r="T5607" t="s">
        <v>512</v>
      </c>
      <c r="U5607" t="s">
        <v>75</v>
      </c>
      <c r="V5607" t="s">
        <v>68</v>
      </c>
      <c r="W5607">
        <v>883</v>
      </c>
      <c r="X5607" s="1">
        <v>41883</v>
      </c>
      <c r="Y5607" t="s">
        <v>53</v>
      </c>
      <c r="Z5607" t="e" vm="12">
        <v>#VALUE!</v>
      </c>
      <c r="AA5607">
        <v>52722</v>
      </c>
      <c r="AB5607" t="e" cm="1" vm="2">
        <f t="array" ref="AB5607">_FV(Table1[[#This Row],[State]],"Country/region",TRUE)</f>
        <v>#VALUE!</v>
      </c>
    </row>
    <row r="5608" spans="1:28" x14ac:dyDescent="0.35">
      <c r="A5608" t="s">
        <v>787</v>
      </c>
      <c r="B5608">
        <v>57</v>
      </c>
      <c r="C5608" t="s">
        <v>1302</v>
      </c>
      <c r="D5608" t="s">
        <v>57</v>
      </c>
      <c r="E5608">
        <f>YEAR(Table1[[#This Row],[Order Date]])</f>
        <v>2014</v>
      </c>
      <c r="F5608">
        <v>1</v>
      </c>
      <c r="G5608">
        <f>MONTH(Table1[[#This Row],[Order Date]])</f>
        <v>8</v>
      </c>
      <c r="H5608" s="1">
        <v>41882</v>
      </c>
      <c r="I5608">
        <v>34596</v>
      </c>
      <c r="J5608" t="s">
        <v>58</v>
      </c>
      <c r="K5608">
        <v>39</v>
      </c>
      <c r="L5608">
        <v>7.68</v>
      </c>
      <c r="M5608" s="2">
        <v>0.05</v>
      </c>
      <c r="N5608">
        <v>302.08999999999997</v>
      </c>
      <c r="O5608">
        <v>6.16</v>
      </c>
      <c r="P5608">
        <v>-67.090999999999994</v>
      </c>
      <c r="Q5608" s="2">
        <v>0.35</v>
      </c>
      <c r="R5608" t="s">
        <v>29</v>
      </c>
      <c r="S5608" t="s">
        <v>30</v>
      </c>
      <c r="T5608" t="s">
        <v>174</v>
      </c>
      <c r="U5608" t="s">
        <v>67</v>
      </c>
      <c r="V5608" t="s">
        <v>76</v>
      </c>
      <c r="W5608">
        <v>4860</v>
      </c>
      <c r="X5608" s="1">
        <v>41883</v>
      </c>
      <c r="Y5608" t="s">
        <v>34</v>
      </c>
      <c r="Z5608" t="e" vm="18">
        <v>#VALUE!</v>
      </c>
      <c r="AA5608">
        <v>22204</v>
      </c>
      <c r="AB5608" t="e" cm="1" vm="2">
        <f t="array" ref="AB5608">_FV(Table1[[#This Row],[State]],"Country/region",TRUE)</f>
        <v>#VALUE!</v>
      </c>
    </row>
    <row r="5609" spans="1:28" x14ac:dyDescent="0.35">
      <c r="A5609" t="s">
        <v>3050</v>
      </c>
      <c r="B5609">
        <v>57</v>
      </c>
      <c r="C5609" t="s">
        <v>3051</v>
      </c>
      <c r="D5609" t="s">
        <v>38</v>
      </c>
      <c r="E5609">
        <f>YEAR(Table1[[#This Row],[Order Date]])</f>
        <v>2014</v>
      </c>
      <c r="F5609">
        <v>1</v>
      </c>
      <c r="G5609">
        <f>MONTH(Table1[[#This Row],[Order Date]])</f>
        <v>8</v>
      </c>
      <c r="H5609" s="1">
        <v>41882</v>
      </c>
      <c r="I5609">
        <v>4676</v>
      </c>
      <c r="J5609" t="s">
        <v>28</v>
      </c>
      <c r="K5609">
        <v>30</v>
      </c>
      <c r="L5609">
        <v>155.99</v>
      </c>
      <c r="M5609" s="2">
        <v>0.01</v>
      </c>
      <c r="N5609">
        <v>4253.009</v>
      </c>
      <c r="O5609">
        <v>8.99</v>
      </c>
      <c r="P5609">
        <v>1115.694</v>
      </c>
      <c r="Q5609" s="2">
        <v>0.57999999999999996</v>
      </c>
      <c r="R5609" t="s">
        <v>96</v>
      </c>
      <c r="S5609" t="s">
        <v>30</v>
      </c>
      <c r="T5609" t="s">
        <v>2828</v>
      </c>
      <c r="U5609" t="s">
        <v>105</v>
      </c>
      <c r="V5609" t="s">
        <v>68</v>
      </c>
      <c r="W5609">
        <v>672</v>
      </c>
      <c r="X5609" s="1">
        <v>41883</v>
      </c>
      <c r="Y5609" t="s">
        <v>34</v>
      </c>
      <c r="Z5609" t="e" vm="16">
        <v>#VALUE!</v>
      </c>
      <c r="AA5609">
        <v>60453</v>
      </c>
      <c r="AB5609" t="e" cm="1" vm="2">
        <f t="array" ref="AB5609">_FV(Table1[[#This Row],[State]],"Country/region",TRUE)</f>
        <v>#VALUE!</v>
      </c>
    </row>
    <row r="5610" spans="1:28" x14ac:dyDescent="0.35">
      <c r="A5610" t="s">
        <v>3012</v>
      </c>
      <c r="B5610">
        <v>57</v>
      </c>
      <c r="C5610" t="s">
        <v>3051</v>
      </c>
      <c r="D5610" t="s">
        <v>38</v>
      </c>
      <c r="E5610">
        <f>YEAR(Table1[[#This Row],[Order Date]])</f>
        <v>2014</v>
      </c>
      <c r="F5610">
        <v>1</v>
      </c>
      <c r="G5610">
        <f>MONTH(Table1[[#This Row],[Order Date]])</f>
        <v>8</v>
      </c>
      <c r="H5610" s="1">
        <v>41882</v>
      </c>
      <c r="I5610">
        <v>4676</v>
      </c>
      <c r="J5610" t="s">
        <v>28</v>
      </c>
      <c r="K5610">
        <v>11</v>
      </c>
      <c r="L5610">
        <v>125.99</v>
      </c>
      <c r="M5610" s="2">
        <v>0.04</v>
      </c>
      <c r="N5610">
        <v>1210.0515</v>
      </c>
      <c r="O5610">
        <v>7.69</v>
      </c>
      <c r="P5610">
        <v>-104.247</v>
      </c>
      <c r="Q5610" s="2">
        <v>0.57999999999999996</v>
      </c>
      <c r="R5610" t="s">
        <v>96</v>
      </c>
      <c r="S5610" t="s">
        <v>30</v>
      </c>
      <c r="T5610" t="s">
        <v>653</v>
      </c>
      <c r="U5610" t="s">
        <v>105</v>
      </c>
      <c r="V5610" t="s">
        <v>68</v>
      </c>
      <c r="W5610">
        <v>669</v>
      </c>
      <c r="X5610" s="1">
        <v>41883</v>
      </c>
      <c r="Y5610" t="s">
        <v>34</v>
      </c>
      <c r="Z5610" t="e" vm="16">
        <v>#VALUE!</v>
      </c>
      <c r="AA5610">
        <v>60452</v>
      </c>
      <c r="AB5610" t="e" cm="1" vm="2">
        <f t="array" ref="AB5610">_FV(Table1[[#This Row],[State]],"Country/region",TRUE)</f>
        <v>#VALUE!</v>
      </c>
    </row>
    <row r="5611" spans="1:28" x14ac:dyDescent="0.35">
      <c r="A5611" t="s">
        <v>1319</v>
      </c>
      <c r="B5611">
        <v>57</v>
      </c>
      <c r="C5611" t="s">
        <v>767</v>
      </c>
      <c r="D5611" t="s">
        <v>46</v>
      </c>
      <c r="E5611">
        <f>YEAR(Table1[[#This Row],[Order Date]])</f>
        <v>2014</v>
      </c>
      <c r="F5611">
        <v>1</v>
      </c>
      <c r="G5611">
        <f>MONTH(Table1[[#This Row],[Order Date]])</f>
        <v>8</v>
      </c>
      <c r="H5611" s="1">
        <v>41882</v>
      </c>
      <c r="I5611">
        <v>6337</v>
      </c>
      <c r="J5611" t="s">
        <v>39</v>
      </c>
      <c r="K5611">
        <v>48</v>
      </c>
      <c r="L5611">
        <v>70.709999999999994</v>
      </c>
      <c r="M5611" s="2">
        <v>0.01</v>
      </c>
      <c r="N5611">
        <v>3397.72</v>
      </c>
      <c r="O5611">
        <v>37.58</v>
      </c>
      <c r="P5611">
        <v>-912.08</v>
      </c>
      <c r="Q5611" s="2">
        <v>0.78</v>
      </c>
      <c r="R5611" t="s">
        <v>48</v>
      </c>
      <c r="S5611" t="s">
        <v>59</v>
      </c>
      <c r="T5611" t="s">
        <v>2550</v>
      </c>
      <c r="U5611" t="s">
        <v>82</v>
      </c>
      <c r="V5611" t="s">
        <v>68</v>
      </c>
      <c r="W5611">
        <v>882</v>
      </c>
      <c r="X5611" s="1">
        <v>41884</v>
      </c>
      <c r="Y5611" t="s">
        <v>34</v>
      </c>
      <c r="Z5611" t="e" vm="12">
        <v>#VALUE!</v>
      </c>
      <c r="AA5611">
        <v>52722</v>
      </c>
      <c r="AB5611" t="e" cm="1" vm="2">
        <f t="array" ref="AB5611">_FV(Table1[[#This Row],[State]],"Country/region",TRUE)</f>
        <v>#VALUE!</v>
      </c>
    </row>
    <row r="5612" spans="1:28" x14ac:dyDescent="0.35">
      <c r="A5612" t="s">
        <v>3050</v>
      </c>
      <c r="B5612">
        <v>57</v>
      </c>
      <c r="C5612" t="s">
        <v>3051</v>
      </c>
      <c r="D5612" t="s">
        <v>38</v>
      </c>
      <c r="E5612">
        <f>YEAR(Table1[[#This Row],[Order Date]])</f>
        <v>2014</v>
      </c>
      <c r="F5612">
        <v>1</v>
      </c>
      <c r="G5612">
        <f>MONTH(Table1[[#This Row],[Order Date]])</f>
        <v>8</v>
      </c>
      <c r="H5612" s="1">
        <v>41882</v>
      </c>
      <c r="I5612">
        <v>4676</v>
      </c>
      <c r="J5612" t="s">
        <v>28</v>
      </c>
      <c r="K5612">
        <v>3</v>
      </c>
      <c r="L5612">
        <v>12.28</v>
      </c>
      <c r="M5612" s="2">
        <v>7.0000000000000007E-2</v>
      </c>
      <c r="N5612">
        <v>49.59</v>
      </c>
      <c r="O5612">
        <v>6.47</v>
      </c>
      <c r="P5612">
        <v>-8.3800000000000008</v>
      </c>
      <c r="Q5612" s="2">
        <v>0.38</v>
      </c>
      <c r="R5612" t="s">
        <v>29</v>
      </c>
      <c r="S5612" t="s">
        <v>30</v>
      </c>
      <c r="T5612" t="s">
        <v>2480</v>
      </c>
      <c r="U5612" t="s">
        <v>61</v>
      </c>
      <c r="V5612" t="s">
        <v>68</v>
      </c>
      <c r="W5612">
        <v>671</v>
      </c>
      <c r="X5612" s="1">
        <v>41884</v>
      </c>
      <c r="Y5612" t="s">
        <v>42</v>
      </c>
      <c r="Z5612" t="e" vm="16">
        <v>#VALUE!</v>
      </c>
      <c r="AA5612">
        <v>60453</v>
      </c>
      <c r="AB5612" t="e" cm="1" vm="2">
        <f t="array" ref="AB5612">_FV(Table1[[#This Row],[State]],"Country/region",TRUE)</f>
        <v>#VALUE!</v>
      </c>
    </row>
    <row r="5613" spans="1:28" x14ac:dyDescent="0.35">
      <c r="A5613" t="s">
        <v>3050</v>
      </c>
      <c r="B5613">
        <v>57</v>
      </c>
      <c r="C5613" t="s">
        <v>3051</v>
      </c>
      <c r="D5613" t="s">
        <v>38</v>
      </c>
      <c r="E5613">
        <f>YEAR(Table1[[#This Row],[Order Date]])</f>
        <v>2014</v>
      </c>
      <c r="F5613">
        <v>1</v>
      </c>
      <c r="G5613">
        <f>MONTH(Table1[[#This Row],[Order Date]])</f>
        <v>8</v>
      </c>
      <c r="H5613" s="1">
        <v>41882</v>
      </c>
      <c r="I5613">
        <v>4676</v>
      </c>
      <c r="J5613" t="s">
        <v>28</v>
      </c>
      <c r="K5613">
        <v>50</v>
      </c>
      <c r="L5613">
        <v>3.75</v>
      </c>
      <c r="M5613" s="2">
        <v>0.03</v>
      </c>
      <c r="N5613">
        <v>187.83</v>
      </c>
      <c r="O5613">
        <v>0.5</v>
      </c>
      <c r="P5613">
        <v>85.96</v>
      </c>
      <c r="Q5613" s="2">
        <v>0.37</v>
      </c>
      <c r="R5613" t="s">
        <v>29</v>
      </c>
      <c r="S5613" t="s">
        <v>30</v>
      </c>
      <c r="T5613" t="s">
        <v>780</v>
      </c>
      <c r="U5613" t="s">
        <v>210</v>
      </c>
      <c r="V5613" t="s">
        <v>68</v>
      </c>
      <c r="W5613">
        <v>670</v>
      </c>
      <c r="X5613" s="1">
        <v>41884</v>
      </c>
      <c r="Y5613" t="s">
        <v>34</v>
      </c>
      <c r="Z5613" t="e" vm="16">
        <v>#VALUE!</v>
      </c>
      <c r="AA5613">
        <v>60453</v>
      </c>
      <c r="AB5613" t="e" cm="1" vm="2">
        <f t="array" ref="AB5613">_FV(Table1[[#This Row],[State]],"Country/region",TRUE)</f>
        <v>#VALUE!</v>
      </c>
    </row>
    <row r="5614" spans="1:28" x14ac:dyDescent="0.35">
      <c r="A5614" t="s">
        <v>3268</v>
      </c>
      <c r="B5614">
        <v>57</v>
      </c>
      <c r="C5614" t="s">
        <v>729</v>
      </c>
      <c r="D5614" t="s">
        <v>57</v>
      </c>
      <c r="E5614">
        <f>YEAR(Table1[[#This Row],[Order Date]])</f>
        <v>2014</v>
      </c>
      <c r="F5614">
        <v>1</v>
      </c>
      <c r="G5614">
        <f>MONTH(Table1[[#This Row],[Order Date]])</f>
        <v>8</v>
      </c>
      <c r="H5614" s="1">
        <v>41882</v>
      </c>
      <c r="I5614">
        <v>57799</v>
      </c>
      <c r="J5614" t="s">
        <v>28</v>
      </c>
      <c r="K5614">
        <v>25</v>
      </c>
      <c r="L5614">
        <v>500.97</v>
      </c>
      <c r="M5614" s="2">
        <v>0.02</v>
      </c>
      <c r="N5614">
        <v>12343.07</v>
      </c>
      <c r="O5614">
        <v>69.3</v>
      </c>
      <c r="P5614">
        <v>3972.72</v>
      </c>
      <c r="Q5614" s="2">
        <v>0.37</v>
      </c>
      <c r="R5614" t="s">
        <v>96</v>
      </c>
      <c r="S5614" t="s">
        <v>49</v>
      </c>
      <c r="T5614" t="s">
        <v>2798</v>
      </c>
      <c r="U5614" t="s">
        <v>98</v>
      </c>
      <c r="V5614" t="s">
        <v>76</v>
      </c>
      <c r="W5614">
        <v>8101</v>
      </c>
      <c r="X5614" s="1">
        <v>41884</v>
      </c>
      <c r="Y5614" t="s">
        <v>53</v>
      </c>
      <c r="Z5614" t="e" vm="47">
        <v>#VALUE!</v>
      </c>
      <c r="AA5614">
        <v>28307</v>
      </c>
      <c r="AB5614" t="e" cm="1" vm="2">
        <f t="array" ref="AB5614">_FV(Table1[[#This Row],[State]],"Country/region",TRUE)</f>
        <v>#VALUE!</v>
      </c>
    </row>
    <row r="5615" spans="1:28" x14ac:dyDescent="0.35">
      <c r="A5615" t="s">
        <v>1177</v>
      </c>
      <c r="B5615">
        <v>57</v>
      </c>
      <c r="C5615" t="s">
        <v>565</v>
      </c>
      <c r="D5615" t="s">
        <v>38</v>
      </c>
      <c r="E5615">
        <f>YEAR(Table1[[#This Row],[Order Date]])</f>
        <v>2014</v>
      </c>
      <c r="F5615">
        <v>1</v>
      </c>
      <c r="G5615">
        <f>MONTH(Table1[[#This Row],[Order Date]])</f>
        <v>9</v>
      </c>
      <c r="H5615" s="1">
        <v>41883</v>
      </c>
      <c r="I5615">
        <v>51906</v>
      </c>
      <c r="J5615" t="s">
        <v>28</v>
      </c>
      <c r="K5615">
        <v>24</v>
      </c>
      <c r="L5615">
        <v>8.4600000000000009</v>
      </c>
      <c r="M5615" s="2">
        <v>0.04</v>
      </c>
      <c r="N5615">
        <v>206.34</v>
      </c>
      <c r="O5615">
        <v>3.62</v>
      </c>
      <c r="P5615">
        <v>-38.229999999999997</v>
      </c>
      <c r="Q5615" s="2">
        <v>0.61</v>
      </c>
      <c r="R5615" t="s">
        <v>96</v>
      </c>
      <c r="S5615" t="s">
        <v>139</v>
      </c>
      <c r="T5615" t="s">
        <v>2644</v>
      </c>
      <c r="U5615" t="s">
        <v>102</v>
      </c>
      <c r="V5615" t="s">
        <v>52</v>
      </c>
      <c r="W5615">
        <v>7275</v>
      </c>
      <c r="X5615" s="1">
        <v>41884</v>
      </c>
      <c r="Y5615" t="s">
        <v>34</v>
      </c>
      <c r="Z5615" t="e" vm="32">
        <v>#VALUE!</v>
      </c>
      <c r="AA5615">
        <v>80232</v>
      </c>
      <c r="AB5615" t="e" cm="1" vm="2">
        <f t="array" ref="AB5615">_FV(Table1[[#This Row],[State]],"Country/region",TRUE)</f>
        <v>#VALUE!</v>
      </c>
    </row>
    <row r="5616" spans="1:28" x14ac:dyDescent="0.35">
      <c r="A5616" t="s">
        <v>2639</v>
      </c>
      <c r="B5616">
        <v>57</v>
      </c>
      <c r="C5616" t="s">
        <v>2640</v>
      </c>
      <c r="D5616" t="s">
        <v>27</v>
      </c>
      <c r="E5616">
        <f>YEAR(Table1[[#This Row],[Order Date]])</f>
        <v>2014</v>
      </c>
      <c r="F5616">
        <v>1</v>
      </c>
      <c r="G5616">
        <f>MONTH(Table1[[#This Row],[Order Date]])</f>
        <v>9</v>
      </c>
      <c r="H5616" s="1">
        <v>41883</v>
      </c>
      <c r="I5616">
        <v>34112</v>
      </c>
      <c r="J5616" t="s">
        <v>58</v>
      </c>
      <c r="K5616">
        <v>13</v>
      </c>
      <c r="L5616">
        <v>28.99</v>
      </c>
      <c r="M5616" s="2">
        <v>0.1</v>
      </c>
      <c r="N5616">
        <v>315.79199999999997</v>
      </c>
      <c r="O5616">
        <v>8.59</v>
      </c>
      <c r="P5616">
        <v>-105.765</v>
      </c>
      <c r="Q5616" s="2">
        <v>0.56000000000000005</v>
      </c>
      <c r="R5616" t="s">
        <v>96</v>
      </c>
      <c r="S5616" t="s">
        <v>80</v>
      </c>
      <c r="T5616" t="s">
        <v>1025</v>
      </c>
      <c r="U5616" t="s">
        <v>105</v>
      </c>
      <c r="V5616" t="s">
        <v>76</v>
      </c>
      <c r="W5616">
        <v>4799</v>
      </c>
      <c r="X5616" s="1">
        <v>41885</v>
      </c>
      <c r="Y5616" t="s">
        <v>34</v>
      </c>
      <c r="Z5616" t="e" vm="47">
        <v>#VALUE!</v>
      </c>
      <c r="AA5616">
        <v>28205</v>
      </c>
      <c r="AB5616" t="e" cm="1" vm="2">
        <f t="array" ref="AB5616">_FV(Table1[[#This Row],[State]],"Country/region",TRUE)</f>
        <v>#VALUE!</v>
      </c>
    </row>
    <row r="5617" spans="1:28" x14ac:dyDescent="0.35">
      <c r="A5617" t="s">
        <v>2607</v>
      </c>
      <c r="B5617">
        <v>57</v>
      </c>
      <c r="C5617" t="s">
        <v>2569</v>
      </c>
      <c r="D5617" t="s">
        <v>46</v>
      </c>
      <c r="E5617">
        <f>YEAR(Table1[[#This Row],[Order Date]])</f>
        <v>2014</v>
      </c>
      <c r="F5617">
        <v>1</v>
      </c>
      <c r="G5617">
        <f>MONTH(Table1[[#This Row],[Order Date]])</f>
        <v>9</v>
      </c>
      <c r="H5617" s="1">
        <v>41884</v>
      </c>
      <c r="I5617">
        <v>8578</v>
      </c>
      <c r="J5617" t="s">
        <v>28</v>
      </c>
      <c r="K5617">
        <v>40</v>
      </c>
      <c r="L5617">
        <v>9.74</v>
      </c>
      <c r="M5617" s="2">
        <v>0.1</v>
      </c>
      <c r="N5617">
        <v>366.87</v>
      </c>
      <c r="O5617">
        <v>5.71</v>
      </c>
      <c r="P5617">
        <v>-1.79</v>
      </c>
      <c r="Q5617" s="2">
        <v>0.41</v>
      </c>
      <c r="R5617" t="s">
        <v>48</v>
      </c>
      <c r="S5617" t="s">
        <v>30</v>
      </c>
      <c r="T5617" t="s">
        <v>3424</v>
      </c>
      <c r="U5617" t="s">
        <v>82</v>
      </c>
      <c r="V5617" t="s">
        <v>76</v>
      </c>
      <c r="W5617">
        <v>1174</v>
      </c>
      <c r="X5617" s="1">
        <v>41885</v>
      </c>
      <c r="Y5617" t="s">
        <v>34</v>
      </c>
      <c r="Z5617" t="e" vm="18">
        <v>#VALUE!</v>
      </c>
      <c r="AA5617">
        <v>22801</v>
      </c>
      <c r="AB5617" t="e" cm="1" vm="2">
        <f t="array" ref="AB5617">_FV(Table1[[#This Row],[State]],"Country/region",TRUE)</f>
        <v>#VALUE!</v>
      </c>
    </row>
    <row r="5618" spans="1:28" x14ac:dyDescent="0.35">
      <c r="A5618" t="s">
        <v>3117</v>
      </c>
      <c r="B5618">
        <v>57</v>
      </c>
      <c r="C5618" t="s">
        <v>3173</v>
      </c>
      <c r="D5618" t="s">
        <v>46</v>
      </c>
      <c r="E5618">
        <f>YEAR(Table1[[#This Row],[Order Date]])</f>
        <v>2014</v>
      </c>
      <c r="F5618">
        <v>1</v>
      </c>
      <c r="G5618">
        <f>MONTH(Table1[[#This Row],[Order Date]])</f>
        <v>9</v>
      </c>
      <c r="H5618" s="1">
        <v>41884</v>
      </c>
      <c r="I5618">
        <v>40896</v>
      </c>
      <c r="J5618" t="s">
        <v>39</v>
      </c>
      <c r="K5618">
        <v>21</v>
      </c>
      <c r="L5618">
        <v>7.4</v>
      </c>
      <c r="M5618" s="2">
        <v>0.03</v>
      </c>
      <c r="N5618">
        <v>155.72999999999999</v>
      </c>
      <c r="O5618">
        <v>1.71</v>
      </c>
      <c r="P5618">
        <v>42.86</v>
      </c>
      <c r="Q5618" s="2">
        <v>0.4</v>
      </c>
      <c r="R5618" t="s">
        <v>29</v>
      </c>
      <c r="S5618" t="s">
        <v>59</v>
      </c>
      <c r="T5618" t="s">
        <v>3003</v>
      </c>
      <c r="U5618" t="s">
        <v>61</v>
      </c>
      <c r="V5618" t="s">
        <v>33</v>
      </c>
      <c r="W5618">
        <v>5761</v>
      </c>
      <c r="X5618" s="1">
        <v>41885</v>
      </c>
      <c r="Y5618" t="s">
        <v>42</v>
      </c>
      <c r="Z5618" t="e" vm="17">
        <v>#VALUE!</v>
      </c>
      <c r="AA5618">
        <v>6484</v>
      </c>
      <c r="AB5618" t="e" cm="1" vm="2">
        <f t="array" ref="AB5618">_FV(Table1[[#This Row],[State]],"Country/region",TRUE)</f>
        <v>#VALUE!</v>
      </c>
    </row>
    <row r="5619" spans="1:28" x14ac:dyDescent="0.35">
      <c r="A5619" t="s">
        <v>3244</v>
      </c>
      <c r="B5619">
        <v>57</v>
      </c>
      <c r="C5619" t="s">
        <v>1284</v>
      </c>
      <c r="D5619" t="s">
        <v>46</v>
      </c>
      <c r="E5619">
        <f>YEAR(Table1[[#This Row],[Order Date]])</f>
        <v>2014</v>
      </c>
      <c r="F5619">
        <v>1</v>
      </c>
      <c r="G5619">
        <f>MONTH(Table1[[#This Row],[Order Date]])</f>
        <v>9</v>
      </c>
      <c r="H5619" s="1">
        <v>41884</v>
      </c>
      <c r="I5619">
        <v>27778</v>
      </c>
      <c r="J5619" t="s">
        <v>58</v>
      </c>
      <c r="K5619">
        <v>34</v>
      </c>
      <c r="L5619">
        <v>140.97999999999999</v>
      </c>
      <c r="M5619" s="2">
        <v>7.0000000000000007E-2</v>
      </c>
      <c r="N5619">
        <v>4805.92</v>
      </c>
      <c r="O5619">
        <v>36.090000000000003</v>
      </c>
      <c r="P5619">
        <v>-393.96</v>
      </c>
      <c r="Q5619" s="2">
        <v>0.77</v>
      </c>
      <c r="R5619" t="s">
        <v>48</v>
      </c>
      <c r="S5619" t="s">
        <v>73</v>
      </c>
      <c r="T5619" t="s">
        <v>1370</v>
      </c>
      <c r="U5619" t="s">
        <v>154</v>
      </c>
      <c r="V5619" t="s">
        <v>68</v>
      </c>
      <c r="W5619">
        <v>3892</v>
      </c>
      <c r="X5619" s="1">
        <v>41886</v>
      </c>
      <c r="Y5619" t="s">
        <v>53</v>
      </c>
      <c r="Z5619" t="e" vm="16">
        <v>#VALUE!</v>
      </c>
      <c r="AA5619">
        <v>62040</v>
      </c>
      <c r="AB5619" t="e" cm="1" vm="2">
        <f t="array" ref="AB5619">_FV(Table1[[#This Row],[State]],"Country/region",TRUE)</f>
        <v>#VALUE!</v>
      </c>
    </row>
    <row r="5620" spans="1:28" x14ac:dyDescent="0.35">
      <c r="A5620" t="s">
        <v>3244</v>
      </c>
      <c r="B5620">
        <v>57</v>
      </c>
      <c r="C5620" t="s">
        <v>1284</v>
      </c>
      <c r="D5620" t="s">
        <v>46</v>
      </c>
      <c r="E5620">
        <f>YEAR(Table1[[#This Row],[Order Date]])</f>
        <v>2014</v>
      </c>
      <c r="F5620">
        <v>1</v>
      </c>
      <c r="G5620">
        <f>MONTH(Table1[[#This Row],[Order Date]])</f>
        <v>9</v>
      </c>
      <c r="H5620" s="1">
        <v>41884</v>
      </c>
      <c r="I5620">
        <v>27778</v>
      </c>
      <c r="J5620" t="s">
        <v>58</v>
      </c>
      <c r="K5620">
        <v>1</v>
      </c>
      <c r="L5620">
        <v>223.98</v>
      </c>
      <c r="M5620" s="2">
        <v>0.02</v>
      </c>
      <c r="N5620">
        <v>232.67</v>
      </c>
      <c r="O5620">
        <v>15.01</v>
      </c>
      <c r="P5620">
        <v>-105.14449999999999</v>
      </c>
      <c r="Q5620" s="2">
        <v>0.38</v>
      </c>
      <c r="R5620" t="s">
        <v>29</v>
      </c>
      <c r="S5620" t="s">
        <v>30</v>
      </c>
      <c r="T5620" t="s">
        <v>2463</v>
      </c>
      <c r="U5620" t="s">
        <v>67</v>
      </c>
      <c r="V5620" t="s">
        <v>68</v>
      </c>
      <c r="W5620">
        <v>3891</v>
      </c>
      <c r="X5620" s="1">
        <v>41886</v>
      </c>
      <c r="Y5620" t="s">
        <v>34</v>
      </c>
      <c r="Z5620" t="e" vm="16">
        <v>#VALUE!</v>
      </c>
      <c r="AA5620">
        <v>62040</v>
      </c>
      <c r="AB5620" t="e" cm="1" vm="2">
        <f t="array" ref="AB5620">_FV(Table1[[#This Row],[State]],"Country/region",TRUE)</f>
        <v>#VALUE!</v>
      </c>
    </row>
    <row r="5621" spans="1:28" x14ac:dyDescent="0.35">
      <c r="A5621" t="s">
        <v>2312</v>
      </c>
      <c r="B5621">
        <v>57</v>
      </c>
      <c r="C5621" t="s">
        <v>1284</v>
      </c>
      <c r="D5621" t="s">
        <v>46</v>
      </c>
      <c r="E5621">
        <f>YEAR(Table1[[#This Row],[Order Date]])</f>
        <v>2014</v>
      </c>
      <c r="F5621">
        <v>1</v>
      </c>
      <c r="G5621">
        <f>MONTH(Table1[[#This Row],[Order Date]])</f>
        <v>9</v>
      </c>
      <c r="H5621" s="1">
        <v>41884</v>
      </c>
      <c r="I5621">
        <v>27778</v>
      </c>
      <c r="J5621" t="s">
        <v>58</v>
      </c>
      <c r="K5621">
        <v>10</v>
      </c>
      <c r="L5621">
        <v>599.99</v>
      </c>
      <c r="M5621" s="2">
        <v>0.02</v>
      </c>
      <c r="N5621">
        <v>6350.29</v>
      </c>
      <c r="O5621">
        <v>24.49</v>
      </c>
      <c r="P5621">
        <v>-735.97</v>
      </c>
      <c r="Q5621" s="2">
        <v>0.5</v>
      </c>
      <c r="R5621" t="s">
        <v>96</v>
      </c>
      <c r="S5621" t="s">
        <v>40</v>
      </c>
      <c r="T5621" t="s">
        <v>1067</v>
      </c>
      <c r="U5621" t="s">
        <v>192</v>
      </c>
      <c r="V5621" t="s">
        <v>76</v>
      </c>
      <c r="W5621">
        <v>3890</v>
      </c>
      <c r="X5621" s="1">
        <v>41886</v>
      </c>
      <c r="Y5621" t="s">
        <v>34</v>
      </c>
      <c r="Z5621" t="e" vm="14">
        <v>#VALUE!</v>
      </c>
      <c r="AA5621">
        <v>32601</v>
      </c>
      <c r="AB5621" t="e" cm="1" vm="2">
        <f t="array" ref="AB5621">_FV(Table1[[#This Row],[State]],"Country/region",TRUE)</f>
        <v>#VALUE!</v>
      </c>
    </row>
    <row r="5622" spans="1:28" x14ac:dyDescent="0.35">
      <c r="A5622" t="s">
        <v>1019</v>
      </c>
      <c r="B5622">
        <v>57</v>
      </c>
      <c r="C5622" t="s">
        <v>1263</v>
      </c>
      <c r="D5622" t="s">
        <v>57</v>
      </c>
      <c r="E5622">
        <f>YEAR(Table1[[#This Row],[Order Date]])</f>
        <v>2014</v>
      </c>
      <c r="F5622">
        <v>1</v>
      </c>
      <c r="G5622">
        <f>MONTH(Table1[[#This Row],[Order Date]])</f>
        <v>9</v>
      </c>
      <c r="H5622" s="1">
        <v>41884</v>
      </c>
      <c r="I5622">
        <v>9027</v>
      </c>
      <c r="J5622" t="s">
        <v>47</v>
      </c>
      <c r="K5622">
        <v>30</v>
      </c>
      <c r="L5622">
        <v>35.99</v>
      </c>
      <c r="M5622" s="2">
        <v>0.05</v>
      </c>
      <c r="N5622">
        <v>932.89200000000005</v>
      </c>
      <c r="O5622">
        <v>0.99</v>
      </c>
      <c r="P5622">
        <v>458.98200000000003</v>
      </c>
      <c r="Q5622" s="2">
        <v>0.35</v>
      </c>
      <c r="R5622" t="s">
        <v>96</v>
      </c>
      <c r="S5622" t="s">
        <v>139</v>
      </c>
      <c r="T5622" t="s">
        <v>1187</v>
      </c>
      <c r="U5622" t="s">
        <v>105</v>
      </c>
      <c r="V5622" t="s">
        <v>68</v>
      </c>
      <c r="W5622">
        <v>1241</v>
      </c>
      <c r="X5622" s="1">
        <v>41893</v>
      </c>
      <c r="Y5622" t="s">
        <v>34</v>
      </c>
      <c r="Z5622" t="e" vm="38">
        <v>#VALUE!</v>
      </c>
      <c r="AA5622">
        <v>46321</v>
      </c>
      <c r="AB5622" t="e" cm="1" vm="2">
        <f t="array" ref="AB5622">_FV(Table1[[#This Row],[State]],"Country/region",TRUE)</f>
        <v>#VALUE!</v>
      </c>
    </row>
    <row r="5623" spans="1:28" x14ac:dyDescent="0.35">
      <c r="A5623" t="s">
        <v>1247</v>
      </c>
      <c r="B5623">
        <v>57</v>
      </c>
      <c r="C5623" t="s">
        <v>572</v>
      </c>
      <c r="D5623" t="s">
        <v>46</v>
      </c>
      <c r="E5623">
        <f>YEAR(Table1[[#This Row],[Order Date]])</f>
        <v>2014</v>
      </c>
      <c r="F5623">
        <v>1</v>
      </c>
      <c r="G5623">
        <f>MONTH(Table1[[#This Row],[Order Date]])</f>
        <v>9</v>
      </c>
      <c r="H5623" s="1">
        <v>41885</v>
      </c>
      <c r="I5623">
        <v>34180</v>
      </c>
      <c r="J5623" t="s">
        <v>28</v>
      </c>
      <c r="K5623">
        <v>2</v>
      </c>
      <c r="L5623">
        <v>5.78</v>
      </c>
      <c r="M5623" s="2">
        <v>0.02</v>
      </c>
      <c r="N5623">
        <v>27</v>
      </c>
      <c r="O5623">
        <v>8.09</v>
      </c>
      <c r="P5623">
        <v>-4.9000000000000004</v>
      </c>
      <c r="Q5623" s="2">
        <v>0.36</v>
      </c>
      <c r="R5623" t="s">
        <v>29</v>
      </c>
      <c r="S5623" t="s">
        <v>30</v>
      </c>
      <c r="T5623" t="s">
        <v>2678</v>
      </c>
      <c r="U5623" t="s">
        <v>61</v>
      </c>
      <c r="V5623" t="s">
        <v>76</v>
      </c>
      <c r="W5623">
        <v>4807</v>
      </c>
      <c r="X5623" s="1">
        <v>41885</v>
      </c>
      <c r="Y5623" t="s">
        <v>42</v>
      </c>
      <c r="Z5623" t="e" vm="35">
        <v>#VALUE!</v>
      </c>
      <c r="AA5623">
        <v>72762</v>
      </c>
      <c r="AB5623" t="e" cm="1" vm="2">
        <f t="array" ref="AB5623">_FV(Table1[[#This Row],[State]],"Country/region",TRUE)</f>
        <v>#VALUE!</v>
      </c>
    </row>
    <row r="5624" spans="1:28" x14ac:dyDescent="0.35">
      <c r="A5624" t="s">
        <v>2935</v>
      </c>
      <c r="B5624">
        <v>57</v>
      </c>
      <c r="C5624" t="s">
        <v>1796</v>
      </c>
      <c r="D5624" t="s">
        <v>46</v>
      </c>
      <c r="E5624">
        <f>YEAR(Table1[[#This Row],[Order Date]])</f>
        <v>2014</v>
      </c>
      <c r="F5624">
        <v>1</v>
      </c>
      <c r="G5624">
        <f>MONTH(Table1[[#This Row],[Order Date]])</f>
        <v>9</v>
      </c>
      <c r="H5624" s="1">
        <v>41885</v>
      </c>
      <c r="I5624">
        <v>41152</v>
      </c>
      <c r="J5624" t="s">
        <v>28</v>
      </c>
      <c r="K5624">
        <v>49</v>
      </c>
      <c r="L5624">
        <v>76.72</v>
      </c>
      <c r="M5624" s="2">
        <v>0.03</v>
      </c>
      <c r="N5624">
        <v>3702.92</v>
      </c>
      <c r="O5624">
        <v>19.95</v>
      </c>
      <c r="P5624">
        <v>541.91999999999996</v>
      </c>
      <c r="Q5624" s="2">
        <v>0.54</v>
      </c>
      <c r="R5624" t="s">
        <v>29</v>
      </c>
      <c r="S5624" t="s">
        <v>40</v>
      </c>
      <c r="T5624" t="s">
        <v>2820</v>
      </c>
      <c r="U5624" t="s">
        <v>214</v>
      </c>
      <c r="V5624" t="s">
        <v>52</v>
      </c>
      <c r="W5624">
        <v>5800</v>
      </c>
      <c r="X5624" s="1">
        <v>41886</v>
      </c>
      <c r="Y5624" t="s">
        <v>34</v>
      </c>
      <c r="Z5624" t="e" vm="4">
        <v>#VALUE!</v>
      </c>
      <c r="AA5624">
        <v>94583</v>
      </c>
      <c r="AB5624" t="e" cm="1" vm="2">
        <f t="array" ref="AB5624">_FV(Table1[[#This Row],[State]],"Country/region",TRUE)</f>
        <v>#VALUE!</v>
      </c>
    </row>
    <row r="5625" spans="1:28" x14ac:dyDescent="0.35">
      <c r="A5625" t="s">
        <v>1205</v>
      </c>
      <c r="B5625">
        <v>57</v>
      </c>
      <c r="C5625" t="s">
        <v>1206</v>
      </c>
      <c r="D5625" t="s">
        <v>38</v>
      </c>
      <c r="E5625">
        <f>YEAR(Table1[[#This Row],[Order Date]])</f>
        <v>2014</v>
      </c>
      <c r="F5625">
        <v>1</v>
      </c>
      <c r="G5625">
        <f>MONTH(Table1[[#This Row],[Order Date]])</f>
        <v>9</v>
      </c>
      <c r="H5625" s="1">
        <v>41885</v>
      </c>
      <c r="I5625">
        <v>34660</v>
      </c>
      <c r="J5625" t="s">
        <v>39</v>
      </c>
      <c r="K5625">
        <v>4</v>
      </c>
      <c r="L5625">
        <v>4.91</v>
      </c>
      <c r="M5625" s="2">
        <v>0.1</v>
      </c>
      <c r="N5625">
        <v>24.77</v>
      </c>
      <c r="O5625">
        <v>5.68</v>
      </c>
      <c r="P5625">
        <v>-17.065999999999999</v>
      </c>
      <c r="Q5625" s="2">
        <v>0.36</v>
      </c>
      <c r="R5625" t="s">
        <v>29</v>
      </c>
      <c r="S5625" t="s">
        <v>30</v>
      </c>
      <c r="T5625" t="s">
        <v>1150</v>
      </c>
      <c r="U5625" t="s">
        <v>67</v>
      </c>
      <c r="V5625" t="s">
        <v>76</v>
      </c>
      <c r="W5625">
        <v>4869</v>
      </c>
      <c r="X5625" s="1">
        <v>41886</v>
      </c>
      <c r="Y5625" t="s">
        <v>34</v>
      </c>
      <c r="Z5625" t="e" vm="19">
        <v>#VALUE!</v>
      </c>
      <c r="AA5625">
        <v>29203</v>
      </c>
      <c r="AB5625" t="e" cm="1" vm="2">
        <f t="array" ref="AB5625">_FV(Table1[[#This Row],[State]],"Country/region",TRUE)</f>
        <v>#VALUE!</v>
      </c>
    </row>
    <row r="5626" spans="1:28" x14ac:dyDescent="0.35">
      <c r="A5626" t="s">
        <v>790</v>
      </c>
      <c r="B5626">
        <v>57</v>
      </c>
      <c r="C5626" t="s">
        <v>791</v>
      </c>
      <c r="D5626" t="s">
        <v>57</v>
      </c>
      <c r="E5626">
        <f>YEAR(Table1[[#This Row],[Order Date]])</f>
        <v>2014</v>
      </c>
      <c r="F5626">
        <v>1</v>
      </c>
      <c r="G5626">
        <f>MONTH(Table1[[#This Row],[Order Date]])</f>
        <v>9</v>
      </c>
      <c r="H5626" s="1">
        <v>41885</v>
      </c>
      <c r="I5626">
        <v>27904</v>
      </c>
      <c r="J5626" t="s">
        <v>28</v>
      </c>
      <c r="K5626">
        <v>8</v>
      </c>
      <c r="L5626">
        <v>65.989999999999995</v>
      </c>
      <c r="M5626" s="2">
        <v>0.02</v>
      </c>
      <c r="N5626">
        <v>460.58949999999999</v>
      </c>
      <c r="O5626">
        <v>8.99</v>
      </c>
      <c r="P5626">
        <v>-171.20400000000001</v>
      </c>
      <c r="Q5626" s="2">
        <v>0.56000000000000005</v>
      </c>
      <c r="R5626" t="s">
        <v>96</v>
      </c>
      <c r="S5626" t="s">
        <v>30</v>
      </c>
      <c r="T5626" t="s">
        <v>1454</v>
      </c>
      <c r="U5626" t="s">
        <v>105</v>
      </c>
      <c r="V5626" t="s">
        <v>52</v>
      </c>
      <c r="W5626">
        <v>3913</v>
      </c>
      <c r="X5626" s="1">
        <v>41886</v>
      </c>
      <c r="Y5626" t="s">
        <v>34</v>
      </c>
      <c r="Z5626" t="e" vm="32">
        <v>#VALUE!</v>
      </c>
      <c r="AA5626">
        <v>80027</v>
      </c>
      <c r="AB5626" t="e" cm="1" vm="2">
        <f t="array" ref="AB5626">_FV(Table1[[#This Row],[State]],"Country/region",TRUE)</f>
        <v>#VALUE!</v>
      </c>
    </row>
    <row r="5627" spans="1:28" x14ac:dyDescent="0.35">
      <c r="A5627" t="s">
        <v>3425</v>
      </c>
      <c r="B5627">
        <v>57</v>
      </c>
      <c r="C5627" t="s">
        <v>720</v>
      </c>
      <c r="D5627" t="s">
        <v>38</v>
      </c>
      <c r="E5627">
        <f>YEAR(Table1[[#This Row],[Order Date]])</f>
        <v>2014</v>
      </c>
      <c r="F5627">
        <v>1</v>
      </c>
      <c r="G5627">
        <f>MONTH(Table1[[#This Row],[Order Date]])</f>
        <v>9</v>
      </c>
      <c r="H5627" s="1">
        <v>41885</v>
      </c>
      <c r="I5627">
        <v>42274</v>
      </c>
      <c r="J5627" t="s">
        <v>28</v>
      </c>
      <c r="K5627">
        <v>45</v>
      </c>
      <c r="L5627">
        <v>12.07</v>
      </c>
      <c r="M5627" s="2">
        <v>0.1</v>
      </c>
      <c r="N5627">
        <v>508.49</v>
      </c>
      <c r="O5627">
        <v>6.2</v>
      </c>
      <c r="P5627">
        <v>-28.81</v>
      </c>
      <c r="Q5627" s="2">
        <v>0.52</v>
      </c>
      <c r="R5627" t="s">
        <v>48</v>
      </c>
      <c r="S5627" t="s">
        <v>59</v>
      </c>
      <c r="T5627" t="s">
        <v>2980</v>
      </c>
      <c r="U5627" t="s">
        <v>82</v>
      </c>
      <c r="V5627" t="s">
        <v>33</v>
      </c>
      <c r="W5627">
        <v>5957</v>
      </c>
      <c r="X5627" s="1">
        <v>41887</v>
      </c>
      <c r="Y5627" t="s">
        <v>42</v>
      </c>
      <c r="Z5627" t="e" vm="1">
        <v>#VALUE!</v>
      </c>
      <c r="AA5627">
        <v>19143</v>
      </c>
      <c r="AB5627" t="e" cm="1" vm="2">
        <f t="array" ref="AB5627">_FV(Table1[[#This Row],[State]],"Country/region",TRUE)</f>
        <v>#VALUE!</v>
      </c>
    </row>
    <row r="5628" spans="1:28" x14ac:dyDescent="0.35">
      <c r="A5628" t="s">
        <v>292</v>
      </c>
      <c r="B5628">
        <v>57</v>
      </c>
      <c r="C5628" t="s">
        <v>1206</v>
      </c>
      <c r="D5628" t="s">
        <v>38</v>
      </c>
      <c r="E5628">
        <f>YEAR(Table1[[#This Row],[Order Date]])</f>
        <v>2014</v>
      </c>
      <c r="F5628">
        <v>1</v>
      </c>
      <c r="G5628">
        <f>MONTH(Table1[[#This Row],[Order Date]])</f>
        <v>9</v>
      </c>
      <c r="H5628" s="1">
        <v>41885</v>
      </c>
      <c r="I5628">
        <v>34660</v>
      </c>
      <c r="J5628" t="s">
        <v>39</v>
      </c>
      <c r="K5628">
        <v>36</v>
      </c>
      <c r="L5628">
        <v>107.53</v>
      </c>
      <c r="M5628" s="2">
        <v>0.01</v>
      </c>
      <c r="N5628">
        <v>3832.37</v>
      </c>
      <c r="O5628">
        <v>5.81</v>
      </c>
      <c r="P5628">
        <v>1322.07</v>
      </c>
      <c r="Q5628" s="2">
        <v>0.65</v>
      </c>
      <c r="R5628" t="s">
        <v>48</v>
      </c>
      <c r="S5628" t="s">
        <v>80</v>
      </c>
      <c r="T5628" t="s">
        <v>890</v>
      </c>
      <c r="U5628" t="s">
        <v>82</v>
      </c>
      <c r="V5628" t="s">
        <v>76</v>
      </c>
      <c r="W5628">
        <v>4870</v>
      </c>
      <c r="X5628" s="1">
        <v>41887</v>
      </c>
      <c r="Y5628" t="s">
        <v>34</v>
      </c>
      <c r="Z5628" t="e" vm="19">
        <v>#VALUE!</v>
      </c>
      <c r="AA5628">
        <v>29501</v>
      </c>
      <c r="AB5628" t="e" cm="1" vm="2">
        <f t="array" ref="AB5628">_FV(Table1[[#This Row],[State]],"Country/region",TRUE)</f>
        <v>#VALUE!</v>
      </c>
    </row>
    <row r="5629" spans="1:28" x14ac:dyDescent="0.35">
      <c r="A5629" t="s">
        <v>1255</v>
      </c>
      <c r="B5629">
        <v>57</v>
      </c>
      <c r="C5629" t="s">
        <v>1009</v>
      </c>
      <c r="D5629" t="s">
        <v>57</v>
      </c>
      <c r="E5629">
        <f>YEAR(Table1[[#This Row],[Order Date]])</f>
        <v>2014</v>
      </c>
      <c r="F5629">
        <v>1</v>
      </c>
      <c r="G5629">
        <f>MONTH(Table1[[#This Row],[Order Date]])</f>
        <v>9</v>
      </c>
      <c r="H5629" s="1">
        <v>41885</v>
      </c>
      <c r="I5629">
        <v>2309</v>
      </c>
      <c r="J5629" t="s">
        <v>47</v>
      </c>
      <c r="K5629">
        <v>7</v>
      </c>
      <c r="L5629">
        <v>3.8</v>
      </c>
      <c r="M5629" s="2">
        <v>0.05</v>
      </c>
      <c r="N5629">
        <v>27.01</v>
      </c>
      <c r="O5629">
        <v>1.49</v>
      </c>
      <c r="P5629">
        <v>-1.2995000000000001</v>
      </c>
      <c r="Q5629" s="2">
        <v>0.38</v>
      </c>
      <c r="R5629" t="s">
        <v>29</v>
      </c>
      <c r="S5629" t="s">
        <v>30</v>
      </c>
      <c r="T5629" t="s">
        <v>738</v>
      </c>
      <c r="U5629" t="s">
        <v>67</v>
      </c>
      <c r="V5629" t="s">
        <v>52</v>
      </c>
      <c r="W5629">
        <v>340</v>
      </c>
      <c r="X5629" s="1">
        <v>41887</v>
      </c>
      <c r="Y5629" t="s">
        <v>34</v>
      </c>
      <c r="Z5629" t="e" vm="4">
        <v>#VALUE!</v>
      </c>
      <c r="AA5629">
        <v>92646</v>
      </c>
      <c r="AB5629" t="e" cm="1" vm="2">
        <f t="array" ref="AB5629">_FV(Table1[[#This Row],[State]],"Country/region",TRUE)</f>
        <v>#VALUE!</v>
      </c>
    </row>
    <row r="5630" spans="1:28" x14ac:dyDescent="0.35">
      <c r="A5630" t="s">
        <v>2935</v>
      </c>
      <c r="B5630">
        <v>57</v>
      </c>
      <c r="C5630" t="s">
        <v>1796</v>
      </c>
      <c r="D5630" t="s">
        <v>46</v>
      </c>
      <c r="E5630">
        <f>YEAR(Table1[[#This Row],[Order Date]])</f>
        <v>2014</v>
      </c>
      <c r="F5630">
        <v>1</v>
      </c>
      <c r="G5630">
        <f>MONTH(Table1[[#This Row],[Order Date]])</f>
        <v>9</v>
      </c>
      <c r="H5630" s="1">
        <v>41885</v>
      </c>
      <c r="I5630">
        <v>41152</v>
      </c>
      <c r="J5630" t="s">
        <v>28</v>
      </c>
      <c r="K5630">
        <v>29</v>
      </c>
      <c r="L5630">
        <v>1.88</v>
      </c>
      <c r="M5630" s="2">
        <v>0.1</v>
      </c>
      <c r="N5630">
        <v>53.99</v>
      </c>
      <c r="O5630">
        <v>1.49</v>
      </c>
      <c r="P5630">
        <v>-15.1225</v>
      </c>
      <c r="Q5630" s="2">
        <v>0.37</v>
      </c>
      <c r="R5630" t="s">
        <v>29</v>
      </c>
      <c r="S5630" t="s">
        <v>30</v>
      </c>
      <c r="T5630" t="s">
        <v>1294</v>
      </c>
      <c r="U5630" t="s">
        <v>67</v>
      </c>
      <c r="V5630" t="s">
        <v>52</v>
      </c>
      <c r="W5630">
        <v>5801</v>
      </c>
      <c r="X5630" s="1">
        <v>41887</v>
      </c>
      <c r="Y5630" t="s">
        <v>34</v>
      </c>
      <c r="Z5630" t="e" vm="4">
        <v>#VALUE!</v>
      </c>
      <c r="AA5630">
        <v>94583</v>
      </c>
      <c r="AB5630" t="e" cm="1" vm="2">
        <f t="array" ref="AB5630">_FV(Table1[[#This Row],[State]],"Country/region",TRUE)</f>
        <v>#VALUE!</v>
      </c>
    </row>
    <row r="5631" spans="1:28" x14ac:dyDescent="0.35">
      <c r="A5631" t="s">
        <v>3425</v>
      </c>
      <c r="B5631">
        <v>57</v>
      </c>
      <c r="C5631" t="s">
        <v>720</v>
      </c>
      <c r="D5631" t="s">
        <v>38</v>
      </c>
      <c r="E5631">
        <f>YEAR(Table1[[#This Row],[Order Date]])</f>
        <v>2014</v>
      </c>
      <c r="F5631">
        <v>1</v>
      </c>
      <c r="G5631">
        <f>MONTH(Table1[[#This Row],[Order Date]])</f>
        <v>9</v>
      </c>
      <c r="H5631" s="1">
        <v>41885</v>
      </c>
      <c r="I5631">
        <v>42274</v>
      </c>
      <c r="J5631" t="s">
        <v>28</v>
      </c>
      <c r="K5631">
        <v>23</v>
      </c>
      <c r="L5631">
        <v>99.99</v>
      </c>
      <c r="M5631" s="2">
        <v>0.01</v>
      </c>
      <c r="N5631">
        <v>2296.7600000000002</v>
      </c>
      <c r="O5631">
        <v>19.989999999999998</v>
      </c>
      <c r="P5631">
        <v>241.15</v>
      </c>
      <c r="Q5631" s="2">
        <v>0.52</v>
      </c>
      <c r="R5631" t="s">
        <v>96</v>
      </c>
      <c r="S5631" t="s">
        <v>30</v>
      </c>
      <c r="T5631" t="s">
        <v>941</v>
      </c>
      <c r="U5631" t="s">
        <v>102</v>
      </c>
      <c r="V5631" t="s">
        <v>33</v>
      </c>
      <c r="W5631">
        <v>5956</v>
      </c>
      <c r="X5631" s="1">
        <v>41887</v>
      </c>
      <c r="Y5631" t="s">
        <v>34</v>
      </c>
      <c r="Z5631" t="e" vm="1">
        <v>#VALUE!</v>
      </c>
      <c r="AA5631">
        <v>19143</v>
      </c>
      <c r="AB5631" t="e" cm="1" vm="2">
        <f t="array" ref="AB5631">_FV(Table1[[#This Row],[State]],"Country/region",TRUE)</f>
        <v>#VALUE!</v>
      </c>
    </row>
    <row r="5632" spans="1:28" x14ac:dyDescent="0.35">
      <c r="A5632" t="s">
        <v>3075</v>
      </c>
      <c r="B5632">
        <v>57</v>
      </c>
      <c r="C5632" t="s">
        <v>1932</v>
      </c>
      <c r="D5632" t="s">
        <v>57</v>
      </c>
      <c r="E5632">
        <f>YEAR(Table1[[#This Row],[Order Date]])</f>
        <v>2014</v>
      </c>
      <c r="F5632">
        <v>1</v>
      </c>
      <c r="G5632">
        <f>MONTH(Table1[[#This Row],[Order Date]])</f>
        <v>9</v>
      </c>
      <c r="H5632" s="1">
        <v>41886</v>
      </c>
      <c r="I5632">
        <v>51969</v>
      </c>
      <c r="J5632" t="s">
        <v>28</v>
      </c>
      <c r="K5632">
        <v>16</v>
      </c>
      <c r="L5632">
        <v>12.28</v>
      </c>
      <c r="M5632" s="2">
        <v>0.04</v>
      </c>
      <c r="N5632">
        <v>196.98</v>
      </c>
      <c r="O5632">
        <v>6.47</v>
      </c>
      <c r="P5632">
        <v>-5.76</v>
      </c>
      <c r="Q5632" s="2">
        <v>0.38</v>
      </c>
      <c r="R5632" t="s">
        <v>29</v>
      </c>
      <c r="S5632" t="s">
        <v>30</v>
      </c>
      <c r="T5632" t="s">
        <v>2480</v>
      </c>
      <c r="U5632" t="s">
        <v>61</v>
      </c>
      <c r="V5632" t="s">
        <v>52</v>
      </c>
      <c r="W5632">
        <v>7283</v>
      </c>
      <c r="X5632" s="1">
        <v>41886</v>
      </c>
      <c r="Y5632" t="s">
        <v>34</v>
      </c>
      <c r="Z5632" t="e" vm="4">
        <v>#VALUE!</v>
      </c>
      <c r="AA5632">
        <v>92262</v>
      </c>
      <c r="AB5632" t="e" cm="1" vm="2">
        <f t="array" ref="AB5632">_FV(Table1[[#This Row],[State]],"Country/region",TRUE)</f>
        <v>#VALUE!</v>
      </c>
    </row>
    <row r="5633" spans="1:28" x14ac:dyDescent="0.35">
      <c r="A5633" t="s">
        <v>2711</v>
      </c>
      <c r="B5633">
        <v>57</v>
      </c>
      <c r="C5633" t="s">
        <v>2343</v>
      </c>
      <c r="D5633" t="s">
        <v>27</v>
      </c>
      <c r="E5633">
        <f>YEAR(Table1[[#This Row],[Order Date]])</f>
        <v>2014</v>
      </c>
      <c r="F5633">
        <v>1</v>
      </c>
      <c r="G5633">
        <f>MONTH(Table1[[#This Row],[Order Date]])</f>
        <v>9</v>
      </c>
      <c r="H5633" s="1">
        <v>41886</v>
      </c>
      <c r="I5633">
        <v>13889</v>
      </c>
      <c r="J5633" t="s">
        <v>131</v>
      </c>
      <c r="K5633">
        <v>49</v>
      </c>
      <c r="L5633">
        <v>258.98</v>
      </c>
      <c r="M5633" s="2">
        <v>0.03</v>
      </c>
      <c r="N5633">
        <v>12979.1</v>
      </c>
      <c r="O5633">
        <v>54.31</v>
      </c>
      <c r="P5633">
        <v>2820.44</v>
      </c>
      <c r="Q5633" s="2">
        <v>0.55000000000000004</v>
      </c>
      <c r="R5633" t="s">
        <v>48</v>
      </c>
      <c r="S5633" t="s">
        <v>49</v>
      </c>
      <c r="T5633" t="s">
        <v>3202</v>
      </c>
      <c r="U5633" t="s">
        <v>51</v>
      </c>
      <c r="V5633" t="s">
        <v>68</v>
      </c>
      <c r="W5633">
        <v>1936</v>
      </c>
      <c r="X5633" s="1">
        <v>41887</v>
      </c>
      <c r="Y5633" t="s">
        <v>53</v>
      </c>
      <c r="Z5633" t="e" vm="26">
        <v>#VALUE!</v>
      </c>
      <c r="AA5633">
        <v>49534</v>
      </c>
      <c r="AB5633" t="e" cm="1" vm="2">
        <f t="array" ref="AB5633">_FV(Table1[[#This Row],[State]],"Country/region",TRUE)</f>
        <v>#VALUE!</v>
      </c>
    </row>
    <row r="5634" spans="1:28" x14ac:dyDescent="0.35">
      <c r="A5634" t="s">
        <v>2274</v>
      </c>
      <c r="B5634">
        <v>57</v>
      </c>
      <c r="C5634" t="s">
        <v>1000</v>
      </c>
      <c r="D5634" t="s">
        <v>38</v>
      </c>
      <c r="E5634">
        <f>YEAR(Table1[[#This Row],[Order Date]])</f>
        <v>2014</v>
      </c>
      <c r="F5634">
        <v>1</v>
      </c>
      <c r="G5634">
        <f>MONTH(Table1[[#This Row],[Order Date]])</f>
        <v>9</v>
      </c>
      <c r="H5634" s="1">
        <v>41886</v>
      </c>
      <c r="I5634">
        <v>9863</v>
      </c>
      <c r="J5634" t="s">
        <v>58</v>
      </c>
      <c r="K5634">
        <v>18</v>
      </c>
      <c r="L5634">
        <v>1.76</v>
      </c>
      <c r="M5634" s="2">
        <v>0</v>
      </c>
      <c r="N5634">
        <v>33.96</v>
      </c>
      <c r="O5634">
        <v>0.7</v>
      </c>
      <c r="P5634">
        <v>0.1</v>
      </c>
      <c r="Q5634" s="2">
        <v>0.56000000000000005</v>
      </c>
      <c r="R5634" t="s">
        <v>29</v>
      </c>
      <c r="S5634" t="s">
        <v>59</v>
      </c>
      <c r="T5634" t="s">
        <v>203</v>
      </c>
      <c r="U5634" t="s">
        <v>88</v>
      </c>
      <c r="V5634" t="s">
        <v>68</v>
      </c>
      <c r="W5634">
        <v>1354</v>
      </c>
      <c r="X5634" s="1">
        <v>41888</v>
      </c>
      <c r="Y5634" t="s">
        <v>34</v>
      </c>
      <c r="Z5634" t="e" vm="25">
        <v>#VALUE!</v>
      </c>
      <c r="AA5634">
        <v>54956</v>
      </c>
      <c r="AB5634" t="e" cm="1" vm="2">
        <f t="array" ref="AB5634">_FV(Table1[[#This Row],[State]],"Country/region",TRUE)</f>
        <v>#VALUE!</v>
      </c>
    </row>
    <row r="5635" spans="1:28" x14ac:dyDescent="0.35">
      <c r="A5635" t="s">
        <v>288</v>
      </c>
      <c r="B5635">
        <v>57</v>
      </c>
      <c r="C5635" t="s">
        <v>347</v>
      </c>
      <c r="D5635" t="s">
        <v>27</v>
      </c>
      <c r="E5635">
        <f>YEAR(Table1[[#This Row],[Order Date]])</f>
        <v>2014</v>
      </c>
      <c r="F5635">
        <v>1</v>
      </c>
      <c r="G5635">
        <f>MONTH(Table1[[#This Row],[Order Date]])</f>
        <v>9</v>
      </c>
      <c r="H5635" s="1">
        <v>41886</v>
      </c>
      <c r="I5635">
        <v>53895</v>
      </c>
      <c r="J5635" t="s">
        <v>39</v>
      </c>
      <c r="K5635">
        <v>21</v>
      </c>
      <c r="L5635">
        <v>419.19</v>
      </c>
      <c r="M5635" s="2">
        <v>0.1</v>
      </c>
      <c r="N5635">
        <v>7922.69</v>
      </c>
      <c r="O5635">
        <v>19.989999999999998</v>
      </c>
      <c r="P5635">
        <v>1558.79</v>
      </c>
      <c r="Q5635" s="2">
        <v>0.57999999999999996</v>
      </c>
      <c r="R5635" t="s">
        <v>29</v>
      </c>
      <c r="S5635" t="s">
        <v>30</v>
      </c>
      <c r="T5635" t="s">
        <v>1311</v>
      </c>
      <c r="U5635" t="s">
        <v>32</v>
      </c>
      <c r="V5635" t="s">
        <v>76</v>
      </c>
      <c r="W5635">
        <v>7542</v>
      </c>
      <c r="X5635" s="1">
        <v>41888</v>
      </c>
      <c r="Y5635" t="s">
        <v>34</v>
      </c>
      <c r="Z5635" t="e" vm="31">
        <v>#VALUE!</v>
      </c>
      <c r="AA5635">
        <v>37087</v>
      </c>
      <c r="AB5635" t="e" cm="1" vm="2">
        <f t="array" ref="AB5635">_FV(Table1[[#This Row],[State]],"Country/region",TRUE)</f>
        <v>#VALUE!</v>
      </c>
    </row>
    <row r="5636" spans="1:28" x14ac:dyDescent="0.35">
      <c r="A5636" t="s">
        <v>2262</v>
      </c>
      <c r="B5636">
        <v>57</v>
      </c>
      <c r="C5636" t="s">
        <v>325</v>
      </c>
      <c r="D5636" t="s">
        <v>27</v>
      </c>
      <c r="E5636">
        <f>YEAR(Table1[[#This Row],[Order Date]])</f>
        <v>2014</v>
      </c>
      <c r="F5636">
        <v>1</v>
      </c>
      <c r="G5636">
        <f>MONTH(Table1[[#This Row],[Order Date]])</f>
        <v>9</v>
      </c>
      <c r="H5636" s="1">
        <v>41886</v>
      </c>
      <c r="I5636">
        <v>17573</v>
      </c>
      <c r="J5636" t="s">
        <v>47</v>
      </c>
      <c r="K5636">
        <v>47</v>
      </c>
      <c r="L5636">
        <v>449.99</v>
      </c>
      <c r="M5636" s="2">
        <v>0.02</v>
      </c>
      <c r="N5636">
        <v>21555.599999999999</v>
      </c>
      <c r="O5636">
        <v>49</v>
      </c>
      <c r="P5636">
        <v>8965.83</v>
      </c>
      <c r="Q5636" s="2">
        <v>0.38</v>
      </c>
      <c r="R5636" t="s">
        <v>96</v>
      </c>
      <c r="S5636" t="s">
        <v>49</v>
      </c>
      <c r="T5636" t="s">
        <v>1722</v>
      </c>
      <c r="U5636" t="s">
        <v>192</v>
      </c>
      <c r="V5636" t="s">
        <v>52</v>
      </c>
      <c r="W5636">
        <v>2425</v>
      </c>
      <c r="X5636" s="1">
        <v>41888</v>
      </c>
      <c r="Y5636" t="s">
        <v>53</v>
      </c>
      <c r="Z5636" t="e" vm="8">
        <v>#VALUE!</v>
      </c>
      <c r="AA5636">
        <v>97068</v>
      </c>
      <c r="AB5636" t="e" cm="1" vm="2">
        <f t="array" ref="AB5636">_FV(Table1[[#This Row],[State]],"Country/region",TRUE)</f>
        <v>#VALUE!</v>
      </c>
    </row>
    <row r="5637" spans="1:28" x14ac:dyDescent="0.35">
      <c r="A5637" t="s">
        <v>2826</v>
      </c>
      <c r="B5637">
        <v>57</v>
      </c>
      <c r="C5637" t="s">
        <v>1103</v>
      </c>
      <c r="D5637" t="s">
        <v>46</v>
      </c>
      <c r="E5637">
        <f>YEAR(Table1[[#This Row],[Order Date]])</f>
        <v>2014</v>
      </c>
      <c r="F5637">
        <v>1</v>
      </c>
      <c r="G5637">
        <f>MONTH(Table1[[#This Row],[Order Date]])</f>
        <v>9</v>
      </c>
      <c r="H5637" s="1">
        <v>41886</v>
      </c>
      <c r="I5637">
        <v>9955</v>
      </c>
      <c r="J5637" t="s">
        <v>58</v>
      </c>
      <c r="K5637">
        <v>37</v>
      </c>
      <c r="L5637">
        <v>95.99</v>
      </c>
      <c r="M5637" s="2">
        <v>0.09</v>
      </c>
      <c r="N5637">
        <v>2912.0149999999999</v>
      </c>
      <c r="O5637">
        <v>4.9000000000000004</v>
      </c>
      <c r="P5637">
        <v>698.16600000000005</v>
      </c>
      <c r="Q5637" s="2">
        <v>0.56000000000000005</v>
      </c>
      <c r="R5637" t="s">
        <v>96</v>
      </c>
      <c r="S5637" t="s">
        <v>30</v>
      </c>
      <c r="T5637" t="s">
        <v>543</v>
      </c>
      <c r="U5637" t="s">
        <v>105</v>
      </c>
      <c r="V5637" t="s">
        <v>52</v>
      </c>
      <c r="W5637">
        <v>1377</v>
      </c>
      <c r="X5637" s="1">
        <v>41888</v>
      </c>
      <c r="Y5637" t="s">
        <v>34</v>
      </c>
      <c r="Z5637" t="e" vm="23">
        <v>#VALUE!</v>
      </c>
      <c r="AA5637">
        <v>98387</v>
      </c>
      <c r="AB5637" t="e" cm="1" vm="2">
        <f t="array" ref="AB5637">_FV(Table1[[#This Row],[State]],"Country/region",TRUE)</f>
        <v>#VALUE!</v>
      </c>
    </row>
    <row r="5638" spans="1:28" x14ac:dyDescent="0.35">
      <c r="A5638" t="s">
        <v>3075</v>
      </c>
      <c r="B5638">
        <v>57</v>
      </c>
      <c r="C5638" t="s">
        <v>1932</v>
      </c>
      <c r="D5638" t="s">
        <v>57</v>
      </c>
      <c r="E5638">
        <f>YEAR(Table1[[#This Row],[Order Date]])</f>
        <v>2014</v>
      </c>
      <c r="F5638">
        <v>1</v>
      </c>
      <c r="G5638">
        <f>MONTH(Table1[[#This Row],[Order Date]])</f>
        <v>9</v>
      </c>
      <c r="H5638" s="1">
        <v>41886</v>
      </c>
      <c r="I5638">
        <v>51969</v>
      </c>
      <c r="J5638" t="s">
        <v>28</v>
      </c>
      <c r="K5638">
        <v>33</v>
      </c>
      <c r="L5638">
        <v>65.989999999999995</v>
      </c>
      <c r="M5638" s="2">
        <v>0.1</v>
      </c>
      <c r="N5638">
        <v>1756.6949999999999</v>
      </c>
      <c r="O5638">
        <v>8.8000000000000007</v>
      </c>
      <c r="P5638">
        <v>164.97</v>
      </c>
      <c r="Q5638" s="2">
        <v>0.57999999999999996</v>
      </c>
      <c r="R5638" t="s">
        <v>96</v>
      </c>
      <c r="S5638" t="s">
        <v>30</v>
      </c>
      <c r="T5638">
        <v>6120</v>
      </c>
      <c r="U5638" t="s">
        <v>105</v>
      </c>
      <c r="V5638" t="s">
        <v>52</v>
      </c>
      <c r="W5638">
        <v>7284</v>
      </c>
      <c r="X5638" s="1">
        <v>41889</v>
      </c>
      <c r="Y5638" t="s">
        <v>34</v>
      </c>
      <c r="Z5638" t="e" vm="4">
        <v>#VALUE!</v>
      </c>
      <c r="AA5638">
        <v>92262</v>
      </c>
      <c r="AB5638" t="e" cm="1" vm="2">
        <f t="array" ref="AB5638">_FV(Table1[[#This Row],[State]],"Country/region",TRUE)</f>
        <v>#VALUE!</v>
      </c>
    </row>
    <row r="5639" spans="1:28" x14ac:dyDescent="0.35">
      <c r="A5639" t="s">
        <v>324</v>
      </c>
      <c r="B5639">
        <v>57</v>
      </c>
      <c r="C5639" t="s">
        <v>325</v>
      </c>
      <c r="D5639" t="s">
        <v>27</v>
      </c>
      <c r="E5639">
        <f>YEAR(Table1[[#This Row],[Order Date]])</f>
        <v>2014</v>
      </c>
      <c r="F5639">
        <v>1</v>
      </c>
      <c r="G5639">
        <f>MONTH(Table1[[#This Row],[Order Date]])</f>
        <v>9</v>
      </c>
      <c r="H5639" s="1">
        <v>41886</v>
      </c>
      <c r="I5639">
        <v>17573</v>
      </c>
      <c r="J5639" t="s">
        <v>47</v>
      </c>
      <c r="K5639">
        <v>23</v>
      </c>
      <c r="L5639">
        <v>9.48</v>
      </c>
      <c r="M5639" s="2">
        <v>0.02</v>
      </c>
      <c r="N5639">
        <v>220.97</v>
      </c>
      <c r="O5639">
        <v>7.29</v>
      </c>
      <c r="P5639">
        <v>-25.86</v>
      </c>
      <c r="Q5639" s="2">
        <v>0.45</v>
      </c>
      <c r="R5639" t="s">
        <v>48</v>
      </c>
      <c r="S5639" t="s">
        <v>139</v>
      </c>
      <c r="T5639" t="s">
        <v>333</v>
      </c>
      <c r="U5639" t="s">
        <v>82</v>
      </c>
      <c r="V5639" t="s">
        <v>33</v>
      </c>
      <c r="W5639">
        <v>2424</v>
      </c>
      <c r="X5639" s="1">
        <v>41890</v>
      </c>
      <c r="Y5639" t="s">
        <v>34</v>
      </c>
      <c r="Z5639" t="e" vm="1">
        <v>#VALUE!</v>
      </c>
      <c r="AA5639">
        <v>18103</v>
      </c>
      <c r="AB5639" t="e" cm="1" vm="2">
        <f t="array" ref="AB5639">_FV(Table1[[#This Row],[State]],"Country/region",TRUE)</f>
        <v>#VALUE!</v>
      </c>
    </row>
    <row r="5640" spans="1:28" x14ac:dyDescent="0.35">
      <c r="A5640" t="s">
        <v>1811</v>
      </c>
      <c r="B5640">
        <v>57</v>
      </c>
      <c r="C5640" t="s">
        <v>2232</v>
      </c>
      <c r="D5640" t="s">
        <v>27</v>
      </c>
      <c r="E5640">
        <f>YEAR(Table1[[#This Row],[Order Date]])</f>
        <v>2014</v>
      </c>
      <c r="F5640">
        <v>1</v>
      </c>
      <c r="G5640">
        <f>MONTH(Table1[[#This Row],[Order Date]])</f>
        <v>9</v>
      </c>
      <c r="H5640" s="1">
        <v>41887</v>
      </c>
      <c r="I5640">
        <v>58179</v>
      </c>
      <c r="J5640" t="s">
        <v>131</v>
      </c>
      <c r="K5640">
        <v>3</v>
      </c>
      <c r="L5640">
        <v>11.58</v>
      </c>
      <c r="M5640" s="2">
        <v>0.1</v>
      </c>
      <c r="N5640">
        <v>39.49</v>
      </c>
      <c r="O5640">
        <v>5.72</v>
      </c>
      <c r="P5640">
        <v>-12.99</v>
      </c>
      <c r="Q5640" s="2">
        <v>0.35</v>
      </c>
      <c r="R5640" t="s">
        <v>29</v>
      </c>
      <c r="S5640" t="s">
        <v>30</v>
      </c>
      <c r="T5640" t="s">
        <v>409</v>
      </c>
      <c r="U5640" t="s">
        <v>267</v>
      </c>
      <c r="V5640" t="s">
        <v>52</v>
      </c>
      <c r="W5640">
        <v>8139</v>
      </c>
      <c r="X5640" s="1">
        <v>41888</v>
      </c>
      <c r="Y5640" t="s">
        <v>34</v>
      </c>
      <c r="Z5640" t="e" vm="4">
        <v>#VALUE!</v>
      </c>
      <c r="AA5640">
        <v>95661</v>
      </c>
      <c r="AB5640" t="e" cm="1" vm="2">
        <f t="array" ref="AB5640">_FV(Table1[[#This Row],[State]],"Country/region",TRUE)</f>
        <v>#VALUE!</v>
      </c>
    </row>
    <row r="5641" spans="1:28" x14ac:dyDescent="0.35">
      <c r="A5641" t="s">
        <v>3272</v>
      </c>
      <c r="B5641">
        <v>57</v>
      </c>
      <c r="C5641" t="s">
        <v>212</v>
      </c>
      <c r="D5641" t="s">
        <v>38</v>
      </c>
      <c r="E5641">
        <f>YEAR(Table1[[#This Row],[Order Date]])</f>
        <v>2014</v>
      </c>
      <c r="F5641">
        <v>1</v>
      </c>
      <c r="G5641">
        <f>MONTH(Table1[[#This Row],[Order Date]])</f>
        <v>9</v>
      </c>
      <c r="H5641" s="1">
        <v>41887</v>
      </c>
      <c r="I5641">
        <v>43363</v>
      </c>
      <c r="J5641" t="s">
        <v>58</v>
      </c>
      <c r="K5641">
        <v>35</v>
      </c>
      <c r="L5641">
        <v>350.99</v>
      </c>
      <c r="M5641" s="2">
        <v>0.03</v>
      </c>
      <c r="N5641">
        <v>12908.4</v>
      </c>
      <c r="O5641">
        <v>59</v>
      </c>
      <c r="P5641">
        <v>4084.86</v>
      </c>
      <c r="Q5641" s="2">
        <v>0.55000000000000004</v>
      </c>
      <c r="R5641" t="s">
        <v>48</v>
      </c>
      <c r="S5641" t="s">
        <v>49</v>
      </c>
      <c r="T5641" t="s">
        <v>297</v>
      </c>
      <c r="U5641" t="s">
        <v>51</v>
      </c>
      <c r="V5641" t="s">
        <v>76</v>
      </c>
      <c r="W5641">
        <v>6124</v>
      </c>
      <c r="X5641" s="1">
        <v>41889</v>
      </c>
      <c r="Y5641" t="s">
        <v>53</v>
      </c>
      <c r="Z5641" t="e" vm="19">
        <v>#VALUE!</v>
      </c>
      <c r="AA5641">
        <v>29406</v>
      </c>
      <c r="AB5641" t="e" cm="1" vm="2">
        <f t="array" ref="AB5641">_FV(Table1[[#This Row],[State]],"Country/region",TRUE)</f>
        <v>#VALUE!</v>
      </c>
    </row>
    <row r="5642" spans="1:28" x14ac:dyDescent="0.35">
      <c r="A5642" t="s">
        <v>2819</v>
      </c>
      <c r="B5642">
        <v>57</v>
      </c>
      <c r="C5642" t="s">
        <v>1456</v>
      </c>
      <c r="D5642" t="s">
        <v>46</v>
      </c>
      <c r="E5642">
        <f>YEAR(Table1[[#This Row],[Order Date]])</f>
        <v>2014</v>
      </c>
      <c r="F5642">
        <v>1</v>
      </c>
      <c r="G5642">
        <f>MONTH(Table1[[#This Row],[Order Date]])</f>
        <v>9</v>
      </c>
      <c r="H5642" s="1">
        <v>41887</v>
      </c>
      <c r="I5642">
        <v>27684</v>
      </c>
      <c r="J5642" t="s">
        <v>47</v>
      </c>
      <c r="K5642">
        <v>1</v>
      </c>
      <c r="L5642">
        <v>10.48</v>
      </c>
      <c r="M5642" s="2">
        <v>0.06</v>
      </c>
      <c r="N5642">
        <v>13.04</v>
      </c>
      <c r="O5642">
        <v>2.89</v>
      </c>
      <c r="P5642">
        <v>-6.62</v>
      </c>
      <c r="Q5642" s="2">
        <v>0.6</v>
      </c>
      <c r="R5642" t="s">
        <v>29</v>
      </c>
      <c r="S5642" t="s">
        <v>139</v>
      </c>
      <c r="T5642" t="s">
        <v>1770</v>
      </c>
      <c r="U5642" t="s">
        <v>88</v>
      </c>
      <c r="V5642" t="s">
        <v>33</v>
      </c>
      <c r="W5642">
        <v>3877</v>
      </c>
      <c r="X5642" s="1">
        <v>41889</v>
      </c>
      <c r="Y5642" t="s">
        <v>34</v>
      </c>
      <c r="Z5642" t="e" vm="22">
        <v>#VALUE!</v>
      </c>
      <c r="AA5642">
        <v>45424</v>
      </c>
      <c r="AB5642" t="e" cm="1" vm="2">
        <f t="array" ref="AB5642">_FV(Table1[[#This Row],[State]],"Country/region",TRUE)</f>
        <v>#VALUE!</v>
      </c>
    </row>
    <row r="5643" spans="1:28" x14ac:dyDescent="0.35">
      <c r="A5643" t="s">
        <v>3426</v>
      </c>
      <c r="B5643">
        <v>57</v>
      </c>
      <c r="C5643" t="s">
        <v>961</v>
      </c>
      <c r="D5643" t="s">
        <v>38</v>
      </c>
      <c r="E5643">
        <f>YEAR(Table1[[#This Row],[Order Date]])</f>
        <v>2014</v>
      </c>
      <c r="F5643">
        <v>1</v>
      </c>
      <c r="G5643">
        <f>MONTH(Table1[[#This Row],[Order Date]])</f>
        <v>9</v>
      </c>
      <c r="H5643" s="1">
        <v>41887</v>
      </c>
      <c r="I5643">
        <v>19138</v>
      </c>
      <c r="J5643" t="s">
        <v>47</v>
      </c>
      <c r="K5643">
        <v>30</v>
      </c>
      <c r="L5643">
        <v>12.28</v>
      </c>
      <c r="M5643" s="2">
        <v>0.01</v>
      </c>
      <c r="N5643">
        <v>387</v>
      </c>
      <c r="O5643">
        <v>6.13</v>
      </c>
      <c r="P5643">
        <v>-31.45</v>
      </c>
      <c r="Q5643" s="2">
        <v>0.56999999999999995</v>
      </c>
      <c r="R5643" t="s">
        <v>29</v>
      </c>
      <c r="S5643" t="s">
        <v>30</v>
      </c>
      <c r="T5643" t="s">
        <v>2435</v>
      </c>
      <c r="U5643" t="s">
        <v>32</v>
      </c>
      <c r="V5643" t="s">
        <v>68</v>
      </c>
      <c r="W5643">
        <v>2643</v>
      </c>
      <c r="X5643" s="1">
        <v>41892</v>
      </c>
      <c r="Y5643" t="s">
        <v>42</v>
      </c>
      <c r="Z5643" t="e" vm="16">
        <v>#VALUE!</v>
      </c>
      <c r="AA5643">
        <v>60068</v>
      </c>
      <c r="AB5643" t="e" cm="1" vm="2">
        <f t="array" ref="AB5643">_FV(Table1[[#This Row],[State]],"Country/region",TRUE)</f>
        <v>#VALUE!</v>
      </c>
    </row>
    <row r="5644" spans="1:28" x14ac:dyDescent="0.35">
      <c r="A5644" t="s">
        <v>3427</v>
      </c>
      <c r="B5644">
        <v>57</v>
      </c>
      <c r="C5644" t="s">
        <v>2569</v>
      </c>
      <c r="D5644" t="s">
        <v>57</v>
      </c>
      <c r="E5644">
        <f>YEAR(Table1[[#This Row],[Order Date]])</f>
        <v>2014</v>
      </c>
      <c r="F5644">
        <v>1</v>
      </c>
      <c r="G5644">
        <f>MONTH(Table1[[#This Row],[Order Date]])</f>
        <v>9</v>
      </c>
      <c r="H5644" s="1">
        <v>41888</v>
      </c>
      <c r="I5644">
        <v>50500</v>
      </c>
      <c r="J5644" t="s">
        <v>47</v>
      </c>
      <c r="K5644">
        <v>45</v>
      </c>
      <c r="L5644">
        <v>2.4700000000000002</v>
      </c>
      <c r="M5644" s="2">
        <v>7.0000000000000007E-2</v>
      </c>
      <c r="N5644">
        <v>109.39</v>
      </c>
      <c r="O5644">
        <v>1.02</v>
      </c>
      <c r="P5644">
        <v>16.309999999999999</v>
      </c>
      <c r="Q5644" s="2">
        <v>0.38</v>
      </c>
      <c r="R5644" t="s">
        <v>29</v>
      </c>
      <c r="S5644" t="s">
        <v>59</v>
      </c>
      <c r="T5644" t="s">
        <v>2982</v>
      </c>
      <c r="U5644" t="s">
        <v>232</v>
      </c>
      <c r="V5644" t="s">
        <v>76</v>
      </c>
      <c r="W5644">
        <v>7077</v>
      </c>
      <c r="X5644" s="1">
        <v>41888</v>
      </c>
      <c r="Y5644" t="s">
        <v>42</v>
      </c>
      <c r="Z5644" t="e" vm="18">
        <v>#VALUE!</v>
      </c>
      <c r="AA5644">
        <v>24501</v>
      </c>
      <c r="AB5644" t="e" cm="1" vm="2">
        <f t="array" ref="AB5644">_FV(Table1[[#This Row],[State]],"Country/region",TRUE)</f>
        <v>#VALUE!</v>
      </c>
    </row>
    <row r="5645" spans="1:28" x14ac:dyDescent="0.35">
      <c r="A5645" t="s">
        <v>2693</v>
      </c>
      <c r="B5645">
        <v>57</v>
      </c>
      <c r="C5645" t="s">
        <v>1763</v>
      </c>
      <c r="D5645" t="s">
        <v>27</v>
      </c>
      <c r="E5645">
        <f>YEAR(Table1[[#This Row],[Order Date]])</f>
        <v>2014</v>
      </c>
      <c r="F5645">
        <v>1</v>
      </c>
      <c r="G5645">
        <f>MONTH(Table1[[#This Row],[Order Date]])</f>
        <v>9</v>
      </c>
      <c r="H5645" s="1">
        <v>41888</v>
      </c>
      <c r="I5645">
        <v>40806</v>
      </c>
      <c r="J5645" t="s">
        <v>58</v>
      </c>
      <c r="K5645">
        <v>8</v>
      </c>
      <c r="L5645">
        <v>5.4</v>
      </c>
      <c r="M5645" s="2">
        <v>0</v>
      </c>
      <c r="N5645">
        <v>53.14</v>
      </c>
      <c r="O5645">
        <v>7.78</v>
      </c>
      <c r="P5645">
        <v>-41.262</v>
      </c>
      <c r="Q5645" s="2">
        <v>0.37</v>
      </c>
      <c r="R5645" t="s">
        <v>29</v>
      </c>
      <c r="S5645" t="s">
        <v>30</v>
      </c>
      <c r="T5645" t="s">
        <v>1523</v>
      </c>
      <c r="U5645" t="s">
        <v>67</v>
      </c>
      <c r="V5645" t="s">
        <v>68</v>
      </c>
      <c r="W5645">
        <v>5747</v>
      </c>
      <c r="X5645" s="1">
        <v>41889</v>
      </c>
      <c r="Y5645" t="s">
        <v>34</v>
      </c>
      <c r="Z5645" t="e" vm="40">
        <v>#VALUE!</v>
      </c>
      <c r="AA5645">
        <v>66614</v>
      </c>
      <c r="AB5645" t="e" cm="1" vm="2">
        <f t="array" ref="AB5645">_FV(Table1[[#This Row],[State]],"Country/region",TRUE)</f>
        <v>#VALUE!</v>
      </c>
    </row>
    <row r="5646" spans="1:28" x14ac:dyDescent="0.35">
      <c r="A5646" t="s">
        <v>2857</v>
      </c>
      <c r="B5646">
        <v>57</v>
      </c>
      <c r="C5646" t="s">
        <v>2102</v>
      </c>
      <c r="D5646" t="s">
        <v>38</v>
      </c>
      <c r="E5646">
        <f>YEAR(Table1[[#This Row],[Order Date]])</f>
        <v>2014</v>
      </c>
      <c r="F5646">
        <v>1</v>
      </c>
      <c r="G5646">
        <f>MONTH(Table1[[#This Row],[Order Date]])</f>
        <v>9</v>
      </c>
      <c r="H5646" s="1">
        <v>41888</v>
      </c>
      <c r="I5646">
        <v>8323</v>
      </c>
      <c r="J5646" t="s">
        <v>28</v>
      </c>
      <c r="K5646">
        <v>45</v>
      </c>
      <c r="L5646">
        <v>20.99</v>
      </c>
      <c r="M5646" s="2">
        <v>0.05</v>
      </c>
      <c r="N5646">
        <v>766.96349999999995</v>
      </c>
      <c r="O5646">
        <v>2.5</v>
      </c>
      <c r="P5646">
        <v>-88.253</v>
      </c>
      <c r="Q5646" s="2">
        <v>0.81</v>
      </c>
      <c r="R5646" t="s">
        <v>96</v>
      </c>
      <c r="S5646" t="s">
        <v>59</v>
      </c>
      <c r="T5646" t="s">
        <v>1615</v>
      </c>
      <c r="U5646" t="s">
        <v>105</v>
      </c>
      <c r="V5646" t="s">
        <v>33</v>
      </c>
      <c r="W5646">
        <v>1143</v>
      </c>
      <c r="X5646" s="1">
        <v>41889</v>
      </c>
      <c r="Y5646" t="s">
        <v>42</v>
      </c>
      <c r="Z5646" t="e" vm="22">
        <v>#VALUE!</v>
      </c>
      <c r="AA5646">
        <v>44511</v>
      </c>
      <c r="AB5646" t="e" cm="1" vm="2">
        <f t="array" ref="AB5646">_FV(Table1[[#This Row],[State]],"Country/region",TRUE)</f>
        <v>#VALUE!</v>
      </c>
    </row>
    <row r="5647" spans="1:28" x14ac:dyDescent="0.35">
      <c r="A5647" t="s">
        <v>3427</v>
      </c>
      <c r="B5647">
        <v>57</v>
      </c>
      <c r="C5647" t="s">
        <v>2569</v>
      </c>
      <c r="D5647" t="s">
        <v>57</v>
      </c>
      <c r="E5647">
        <f>YEAR(Table1[[#This Row],[Order Date]])</f>
        <v>2014</v>
      </c>
      <c r="F5647">
        <v>1</v>
      </c>
      <c r="G5647">
        <f>MONTH(Table1[[#This Row],[Order Date]])</f>
        <v>9</v>
      </c>
      <c r="H5647" s="1">
        <v>41888</v>
      </c>
      <c r="I5647">
        <v>50500</v>
      </c>
      <c r="J5647" t="s">
        <v>47</v>
      </c>
      <c r="K5647">
        <v>11</v>
      </c>
      <c r="L5647">
        <v>5.43</v>
      </c>
      <c r="M5647" s="2">
        <v>0</v>
      </c>
      <c r="N5647">
        <v>64.86</v>
      </c>
      <c r="O5647">
        <v>0.95</v>
      </c>
      <c r="P5647">
        <v>22.05</v>
      </c>
      <c r="Q5647" s="2">
        <v>0.36</v>
      </c>
      <c r="R5647" t="s">
        <v>29</v>
      </c>
      <c r="S5647" t="s">
        <v>59</v>
      </c>
      <c r="T5647" t="s">
        <v>1358</v>
      </c>
      <c r="U5647" t="s">
        <v>61</v>
      </c>
      <c r="V5647" t="s">
        <v>76</v>
      </c>
      <c r="W5647">
        <v>7076</v>
      </c>
      <c r="X5647" s="1">
        <v>41892</v>
      </c>
      <c r="Y5647" t="s">
        <v>34</v>
      </c>
      <c r="Z5647" t="e" vm="18">
        <v>#VALUE!</v>
      </c>
      <c r="AA5647">
        <v>24501</v>
      </c>
      <c r="AB5647" t="e" cm="1" vm="2">
        <f t="array" ref="AB5647">_FV(Table1[[#This Row],[State]],"Country/region",TRUE)</f>
        <v>#VALUE!</v>
      </c>
    </row>
    <row r="5648" spans="1:28" x14ac:dyDescent="0.35">
      <c r="A5648" t="s">
        <v>2745</v>
      </c>
      <c r="B5648">
        <v>57</v>
      </c>
      <c r="C5648" t="s">
        <v>497</v>
      </c>
      <c r="D5648" t="s">
        <v>27</v>
      </c>
      <c r="E5648">
        <f>YEAR(Table1[[#This Row],[Order Date]])</f>
        <v>2014</v>
      </c>
      <c r="F5648">
        <v>1</v>
      </c>
      <c r="G5648">
        <f>MONTH(Table1[[#This Row],[Order Date]])</f>
        <v>9</v>
      </c>
      <c r="H5648" s="1">
        <v>41889</v>
      </c>
      <c r="I5648">
        <v>39079</v>
      </c>
      <c r="J5648" t="s">
        <v>28</v>
      </c>
      <c r="K5648">
        <v>46</v>
      </c>
      <c r="L5648">
        <v>1.68</v>
      </c>
      <c r="M5648" s="2">
        <v>0.09</v>
      </c>
      <c r="N5648">
        <v>75.599999999999994</v>
      </c>
      <c r="O5648">
        <v>5.28</v>
      </c>
      <c r="P5648">
        <v>-225.25049999999999</v>
      </c>
      <c r="Q5648" s="2">
        <v>0.37</v>
      </c>
      <c r="R5648" t="s">
        <v>29</v>
      </c>
      <c r="S5648" t="s">
        <v>30</v>
      </c>
      <c r="T5648" t="s">
        <v>3428</v>
      </c>
      <c r="U5648" t="s">
        <v>67</v>
      </c>
      <c r="V5648" t="s">
        <v>33</v>
      </c>
      <c r="W5648">
        <v>5515</v>
      </c>
      <c r="X5648" s="1">
        <v>41889</v>
      </c>
      <c r="Y5648" t="s">
        <v>34</v>
      </c>
      <c r="Z5648" t="e" vm="48">
        <v>#VALUE!</v>
      </c>
      <c r="AA5648">
        <v>3431</v>
      </c>
      <c r="AB5648" t="e" cm="1" vm="2">
        <f t="array" ref="AB5648">_FV(Table1[[#This Row],[State]],"Country/region",TRUE)</f>
        <v>#VALUE!</v>
      </c>
    </row>
    <row r="5649" spans="1:28" x14ac:dyDescent="0.35">
      <c r="A5649" t="s">
        <v>717</v>
      </c>
      <c r="B5649">
        <v>57</v>
      </c>
      <c r="C5649" t="s">
        <v>477</v>
      </c>
      <c r="D5649" t="s">
        <v>38</v>
      </c>
      <c r="E5649">
        <f>YEAR(Table1[[#This Row],[Order Date]])</f>
        <v>2014</v>
      </c>
      <c r="F5649">
        <v>1</v>
      </c>
      <c r="G5649">
        <f>MONTH(Table1[[#This Row],[Order Date]])</f>
        <v>9</v>
      </c>
      <c r="H5649" s="1">
        <v>41889</v>
      </c>
      <c r="I5649">
        <v>47333</v>
      </c>
      <c r="J5649" t="s">
        <v>58</v>
      </c>
      <c r="K5649">
        <v>16</v>
      </c>
      <c r="L5649">
        <v>55.99</v>
      </c>
      <c r="M5649" s="2">
        <v>0.04</v>
      </c>
      <c r="N5649">
        <v>760.24850000000004</v>
      </c>
      <c r="O5649">
        <v>3.3</v>
      </c>
      <c r="P5649">
        <v>29.798999999999999</v>
      </c>
      <c r="Q5649" s="2">
        <v>0.59</v>
      </c>
      <c r="R5649" t="s">
        <v>96</v>
      </c>
      <c r="S5649" t="s">
        <v>139</v>
      </c>
      <c r="T5649" t="s">
        <v>2054</v>
      </c>
      <c r="U5649" t="s">
        <v>105</v>
      </c>
      <c r="V5649" t="s">
        <v>68</v>
      </c>
      <c r="W5649">
        <v>6656</v>
      </c>
      <c r="X5649" s="1">
        <v>41889</v>
      </c>
      <c r="Y5649" t="s">
        <v>34</v>
      </c>
      <c r="Z5649" t="e" vm="5">
        <v>#VALUE!</v>
      </c>
      <c r="AA5649">
        <v>55369</v>
      </c>
      <c r="AB5649" t="e" cm="1" vm="2">
        <f t="array" ref="AB5649">_FV(Table1[[#This Row],[State]],"Country/region",TRUE)</f>
        <v>#VALUE!</v>
      </c>
    </row>
    <row r="5650" spans="1:28" x14ac:dyDescent="0.35">
      <c r="A5650" t="s">
        <v>571</v>
      </c>
      <c r="B5650">
        <v>57</v>
      </c>
      <c r="C5650" t="s">
        <v>572</v>
      </c>
      <c r="D5650" t="s">
        <v>46</v>
      </c>
      <c r="E5650">
        <f>YEAR(Table1[[#This Row],[Order Date]])</f>
        <v>2014</v>
      </c>
      <c r="F5650">
        <v>1</v>
      </c>
      <c r="G5650">
        <f>MONTH(Table1[[#This Row],[Order Date]])</f>
        <v>9</v>
      </c>
      <c r="H5650" s="1">
        <v>41889</v>
      </c>
      <c r="I5650">
        <v>19621</v>
      </c>
      <c r="J5650" t="s">
        <v>58</v>
      </c>
      <c r="K5650">
        <v>15</v>
      </c>
      <c r="L5650">
        <v>7.98</v>
      </c>
      <c r="M5650" s="2">
        <v>0.08</v>
      </c>
      <c r="N5650">
        <v>140.82</v>
      </c>
      <c r="O5650">
        <v>6.5</v>
      </c>
      <c r="P5650">
        <v>-43.26</v>
      </c>
      <c r="Q5650" s="2">
        <v>0.59</v>
      </c>
      <c r="R5650" t="s">
        <v>29</v>
      </c>
      <c r="S5650" t="s">
        <v>80</v>
      </c>
      <c r="T5650" t="s">
        <v>1787</v>
      </c>
      <c r="U5650" t="s">
        <v>32</v>
      </c>
      <c r="V5650" t="s">
        <v>76</v>
      </c>
      <c r="W5650">
        <v>2719</v>
      </c>
      <c r="X5650" s="1">
        <v>41890</v>
      </c>
      <c r="Y5650" t="s">
        <v>42</v>
      </c>
      <c r="Z5650" t="e" vm="35">
        <v>#VALUE!</v>
      </c>
      <c r="AA5650">
        <v>72116</v>
      </c>
      <c r="AB5650" t="e" cm="1" vm="2">
        <f t="array" ref="AB5650">_FV(Table1[[#This Row],[State]],"Country/region",TRUE)</f>
        <v>#VALUE!</v>
      </c>
    </row>
    <row r="5651" spans="1:28" x14ac:dyDescent="0.35">
      <c r="A5651" t="s">
        <v>571</v>
      </c>
      <c r="B5651">
        <v>57</v>
      </c>
      <c r="C5651" t="s">
        <v>572</v>
      </c>
      <c r="D5651" t="s">
        <v>46</v>
      </c>
      <c r="E5651">
        <f>YEAR(Table1[[#This Row],[Order Date]])</f>
        <v>2014</v>
      </c>
      <c r="F5651">
        <v>1</v>
      </c>
      <c r="G5651">
        <f>MONTH(Table1[[#This Row],[Order Date]])</f>
        <v>9</v>
      </c>
      <c r="H5651" s="1">
        <v>41889</v>
      </c>
      <c r="I5651">
        <v>19621</v>
      </c>
      <c r="J5651" t="s">
        <v>58</v>
      </c>
      <c r="K5651">
        <v>20</v>
      </c>
      <c r="L5651">
        <v>3.14</v>
      </c>
      <c r="M5651" s="2">
        <v>0.04</v>
      </c>
      <c r="N5651">
        <v>67.03</v>
      </c>
      <c r="O5651">
        <v>1.92</v>
      </c>
      <c r="P5651">
        <v>-30.4</v>
      </c>
      <c r="Q5651" s="2">
        <v>0.84</v>
      </c>
      <c r="R5651" t="s">
        <v>29</v>
      </c>
      <c r="S5651" t="s">
        <v>59</v>
      </c>
      <c r="T5651" t="s">
        <v>2169</v>
      </c>
      <c r="U5651" t="s">
        <v>481</v>
      </c>
      <c r="V5651" t="s">
        <v>76</v>
      </c>
      <c r="W5651">
        <v>2718</v>
      </c>
      <c r="X5651" s="1">
        <v>41890</v>
      </c>
      <c r="Y5651" t="s">
        <v>34</v>
      </c>
      <c r="Z5651" t="e" vm="35">
        <v>#VALUE!</v>
      </c>
      <c r="AA5651">
        <v>72116</v>
      </c>
      <c r="AB5651" t="e" cm="1" vm="2">
        <f t="array" ref="AB5651">_FV(Table1[[#This Row],[State]],"Country/region",TRUE)</f>
        <v>#VALUE!</v>
      </c>
    </row>
    <row r="5652" spans="1:28" x14ac:dyDescent="0.35">
      <c r="A5652" t="s">
        <v>3429</v>
      </c>
      <c r="B5652">
        <v>57</v>
      </c>
      <c r="C5652" t="s">
        <v>2298</v>
      </c>
      <c r="D5652" t="s">
        <v>46</v>
      </c>
      <c r="E5652">
        <f>YEAR(Table1[[#This Row],[Order Date]])</f>
        <v>2014</v>
      </c>
      <c r="F5652">
        <v>1</v>
      </c>
      <c r="G5652">
        <f>MONTH(Table1[[#This Row],[Order Date]])</f>
        <v>9</v>
      </c>
      <c r="H5652" s="1">
        <v>41889</v>
      </c>
      <c r="I5652">
        <v>50566</v>
      </c>
      <c r="J5652" t="s">
        <v>39</v>
      </c>
      <c r="K5652">
        <v>48</v>
      </c>
      <c r="L5652">
        <v>8.67</v>
      </c>
      <c r="M5652" s="2">
        <v>0.1</v>
      </c>
      <c r="N5652">
        <v>389.28</v>
      </c>
      <c r="O5652">
        <v>3.5</v>
      </c>
      <c r="P5652">
        <v>-37.43</v>
      </c>
      <c r="Q5652" s="2">
        <v>0.57999999999999996</v>
      </c>
      <c r="R5652" t="s">
        <v>29</v>
      </c>
      <c r="S5652" t="s">
        <v>30</v>
      </c>
      <c r="T5652" t="s">
        <v>2725</v>
      </c>
      <c r="U5652" t="s">
        <v>214</v>
      </c>
      <c r="V5652" t="s">
        <v>68</v>
      </c>
      <c r="W5652">
        <v>7088</v>
      </c>
      <c r="X5652" s="1">
        <v>41891</v>
      </c>
      <c r="Y5652" t="s">
        <v>34</v>
      </c>
      <c r="Z5652" t="e" vm="11">
        <v>#VALUE!</v>
      </c>
      <c r="AA5652">
        <v>77590</v>
      </c>
      <c r="AB5652" t="e" cm="1" vm="2">
        <f t="array" ref="AB5652">_FV(Table1[[#This Row],[State]],"Country/region",TRUE)</f>
        <v>#VALUE!</v>
      </c>
    </row>
    <row r="5653" spans="1:28" x14ac:dyDescent="0.35">
      <c r="A5653" t="s">
        <v>938</v>
      </c>
      <c r="B5653">
        <v>57</v>
      </c>
      <c r="C5653" t="s">
        <v>1222</v>
      </c>
      <c r="D5653" t="s">
        <v>27</v>
      </c>
      <c r="E5653">
        <f>YEAR(Table1[[#This Row],[Order Date]])</f>
        <v>2014</v>
      </c>
      <c r="F5653">
        <v>1</v>
      </c>
      <c r="G5653">
        <f>MONTH(Table1[[#This Row],[Order Date]])</f>
        <v>9</v>
      </c>
      <c r="H5653" s="1">
        <v>41889</v>
      </c>
      <c r="I5653">
        <v>2626</v>
      </c>
      <c r="J5653" t="s">
        <v>39</v>
      </c>
      <c r="K5653">
        <v>16</v>
      </c>
      <c r="L5653">
        <v>2.88</v>
      </c>
      <c r="M5653" s="2">
        <v>0.02</v>
      </c>
      <c r="N5653">
        <v>48.37</v>
      </c>
      <c r="O5653">
        <v>0.5</v>
      </c>
      <c r="P5653">
        <v>18.02</v>
      </c>
      <c r="Q5653" s="2">
        <v>0.36</v>
      </c>
      <c r="R5653" t="s">
        <v>29</v>
      </c>
      <c r="S5653" t="s">
        <v>30</v>
      </c>
      <c r="T5653" t="s">
        <v>3174</v>
      </c>
      <c r="U5653" t="s">
        <v>210</v>
      </c>
      <c r="V5653" t="s">
        <v>68</v>
      </c>
      <c r="W5653">
        <v>377</v>
      </c>
      <c r="X5653" s="1">
        <v>41891</v>
      </c>
      <c r="Y5653" t="s">
        <v>34</v>
      </c>
      <c r="Z5653" t="e" vm="9">
        <v>#VALUE!</v>
      </c>
      <c r="AA5653">
        <v>68046</v>
      </c>
      <c r="AB5653" t="e" cm="1" vm="2">
        <f t="array" ref="AB5653">_FV(Table1[[#This Row],[State]],"Country/region",TRUE)</f>
        <v>#VALUE!</v>
      </c>
    </row>
    <row r="5654" spans="1:28" x14ac:dyDescent="0.35">
      <c r="A5654" t="s">
        <v>2134</v>
      </c>
      <c r="B5654">
        <v>57</v>
      </c>
      <c r="C5654" t="s">
        <v>3413</v>
      </c>
      <c r="D5654" t="s">
        <v>46</v>
      </c>
      <c r="E5654">
        <f>YEAR(Table1[[#This Row],[Order Date]])</f>
        <v>2014</v>
      </c>
      <c r="F5654">
        <v>1</v>
      </c>
      <c r="G5654">
        <f>MONTH(Table1[[#This Row],[Order Date]])</f>
        <v>9</v>
      </c>
      <c r="H5654" s="1">
        <v>41890</v>
      </c>
      <c r="I5654">
        <v>58593</v>
      </c>
      <c r="J5654" t="s">
        <v>58</v>
      </c>
      <c r="K5654">
        <v>29</v>
      </c>
      <c r="L5654">
        <v>70.709999999999994</v>
      </c>
      <c r="M5654" s="2">
        <v>0.08</v>
      </c>
      <c r="N5654">
        <v>2018.45</v>
      </c>
      <c r="O5654">
        <v>37.58</v>
      </c>
      <c r="P5654">
        <v>-812.25</v>
      </c>
      <c r="Q5654" s="2">
        <v>0.78</v>
      </c>
      <c r="R5654" t="s">
        <v>48</v>
      </c>
      <c r="S5654" t="s">
        <v>59</v>
      </c>
      <c r="T5654" t="s">
        <v>2550</v>
      </c>
      <c r="U5654" t="s">
        <v>82</v>
      </c>
      <c r="V5654" t="s">
        <v>68</v>
      </c>
      <c r="W5654">
        <v>8191</v>
      </c>
      <c r="X5654" s="1">
        <v>41891</v>
      </c>
      <c r="Y5654" t="s">
        <v>34</v>
      </c>
      <c r="Z5654" t="e" vm="26">
        <v>#VALUE!</v>
      </c>
      <c r="AA5654">
        <v>48154</v>
      </c>
      <c r="AB5654" t="e" cm="1" vm="2">
        <f t="array" ref="AB5654">_FV(Table1[[#This Row],[State]],"Country/region",TRUE)</f>
        <v>#VALUE!</v>
      </c>
    </row>
    <row r="5655" spans="1:28" x14ac:dyDescent="0.35">
      <c r="A5655" t="s">
        <v>1472</v>
      </c>
      <c r="B5655">
        <v>57</v>
      </c>
      <c r="C5655" t="s">
        <v>144</v>
      </c>
      <c r="D5655" t="s">
        <v>38</v>
      </c>
      <c r="E5655">
        <f>YEAR(Table1[[#This Row],[Order Date]])</f>
        <v>2014</v>
      </c>
      <c r="F5655">
        <v>1</v>
      </c>
      <c r="G5655">
        <f>MONTH(Table1[[#This Row],[Order Date]])</f>
        <v>9</v>
      </c>
      <c r="H5655" s="1">
        <v>41890</v>
      </c>
      <c r="I5655">
        <v>2823</v>
      </c>
      <c r="J5655" t="s">
        <v>28</v>
      </c>
      <c r="K5655">
        <v>21</v>
      </c>
      <c r="L5655">
        <v>225.02</v>
      </c>
      <c r="M5655" s="2">
        <v>0</v>
      </c>
      <c r="N5655">
        <v>4754.08</v>
      </c>
      <c r="O5655">
        <v>28.66</v>
      </c>
      <c r="P5655">
        <v>299.88</v>
      </c>
      <c r="Q5655" s="2">
        <v>0.72</v>
      </c>
      <c r="R5655" t="s">
        <v>29</v>
      </c>
      <c r="S5655" t="s">
        <v>49</v>
      </c>
      <c r="T5655" t="s">
        <v>2116</v>
      </c>
      <c r="U5655" t="s">
        <v>32</v>
      </c>
      <c r="V5655" t="s">
        <v>68</v>
      </c>
      <c r="W5655">
        <v>423</v>
      </c>
      <c r="X5655" s="1">
        <v>41891</v>
      </c>
      <c r="Y5655" t="s">
        <v>53</v>
      </c>
      <c r="Z5655" t="e" vm="28">
        <v>#VALUE!</v>
      </c>
      <c r="AA5655">
        <v>63129</v>
      </c>
      <c r="AB5655" t="e" cm="1" vm="2">
        <f t="array" ref="AB5655">_FV(Table1[[#This Row],[State]],"Country/region",TRUE)</f>
        <v>#VALUE!</v>
      </c>
    </row>
    <row r="5656" spans="1:28" x14ac:dyDescent="0.35">
      <c r="A5656" t="s">
        <v>1472</v>
      </c>
      <c r="B5656">
        <v>57</v>
      </c>
      <c r="C5656" t="s">
        <v>144</v>
      </c>
      <c r="D5656" t="s">
        <v>38</v>
      </c>
      <c r="E5656">
        <f>YEAR(Table1[[#This Row],[Order Date]])</f>
        <v>2014</v>
      </c>
      <c r="F5656">
        <v>1</v>
      </c>
      <c r="G5656">
        <f>MONTH(Table1[[#This Row],[Order Date]])</f>
        <v>9</v>
      </c>
      <c r="H5656" s="1">
        <v>41890</v>
      </c>
      <c r="I5656">
        <v>2823</v>
      </c>
      <c r="J5656" t="s">
        <v>28</v>
      </c>
      <c r="K5656">
        <v>17</v>
      </c>
      <c r="L5656">
        <v>20.97</v>
      </c>
      <c r="M5656" s="2">
        <v>0.08</v>
      </c>
      <c r="N5656">
        <v>357.43</v>
      </c>
      <c r="O5656">
        <v>6.5</v>
      </c>
      <c r="P5656">
        <v>-135.97999999999999</v>
      </c>
      <c r="Q5656" s="2">
        <v>0.78</v>
      </c>
      <c r="R5656" t="s">
        <v>96</v>
      </c>
      <c r="S5656" t="s">
        <v>30</v>
      </c>
      <c r="T5656" t="s">
        <v>2662</v>
      </c>
      <c r="U5656" t="s">
        <v>102</v>
      </c>
      <c r="V5656" t="s">
        <v>68</v>
      </c>
      <c r="W5656">
        <v>422</v>
      </c>
      <c r="X5656" s="1">
        <v>41891</v>
      </c>
      <c r="Y5656" t="s">
        <v>34</v>
      </c>
      <c r="Z5656" t="e" vm="28">
        <v>#VALUE!</v>
      </c>
      <c r="AA5656">
        <v>63129</v>
      </c>
      <c r="AB5656" t="e" cm="1" vm="2">
        <f t="array" ref="AB5656">_FV(Table1[[#This Row],[State]],"Country/region",TRUE)</f>
        <v>#VALUE!</v>
      </c>
    </row>
    <row r="5657" spans="1:28" x14ac:dyDescent="0.35">
      <c r="A5657" t="s">
        <v>1529</v>
      </c>
      <c r="B5657">
        <v>57</v>
      </c>
      <c r="C5657" t="s">
        <v>1527</v>
      </c>
      <c r="D5657" t="s">
        <v>46</v>
      </c>
      <c r="E5657">
        <f>YEAR(Table1[[#This Row],[Order Date]])</f>
        <v>2014</v>
      </c>
      <c r="F5657">
        <v>1</v>
      </c>
      <c r="G5657">
        <f>MONTH(Table1[[#This Row],[Order Date]])</f>
        <v>9</v>
      </c>
      <c r="H5657" s="1">
        <v>41890</v>
      </c>
      <c r="I5657">
        <v>6054</v>
      </c>
      <c r="J5657" t="s">
        <v>47</v>
      </c>
      <c r="K5657">
        <v>6</v>
      </c>
      <c r="L5657">
        <v>2.08</v>
      </c>
      <c r="M5657" s="2">
        <v>0.05</v>
      </c>
      <c r="N5657">
        <v>27.32</v>
      </c>
      <c r="O5657">
        <v>5.33</v>
      </c>
      <c r="P5657">
        <v>-5.87</v>
      </c>
      <c r="Q5657" s="2">
        <v>0.43</v>
      </c>
      <c r="R5657" t="s">
        <v>48</v>
      </c>
      <c r="S5657" t="s">
        <v>30</v>
      </c>
      <c r="T5657" t="s">
        <v>311</v>
      </c>
      <c r="U5657" t="s">
        <v>82</v>
      </c>
      <c r="V5657" t="s">
        <v>52</v>
      </c>
      <c r="W5657">
        <v>846</v>
      </c>
      <c r="X5657" s="1">
        <v>41892</v>
      </c>
      <c r="Y5657" t="s">
        <v>42</v>
      </c>
      <c r="Z5657" t="e" vm="4">
        <v>#VALUE!</v>
      </c>
      <c r="AA5657">
        <v>94591</v>
      </c>
      <c r="AB5657" t="e" cm="1" vm="2">
        <f t="array" ref="AB5657">_FV(Table1[[#This Row],[State]],"Country/region",TRUE)</f>
        <v>#VALUE!</v>
      </c>
    </row>
    <row r="5658" spans="1:28" x14ac:dyDescent="0.35">
      <c r="A5658" t="s">
        <v>2598</v>
      </c>
      <c r="B5658">
        <v>57</v>
      </c>
      <c r="C5658" t="s">
        <v>2599</v>
      </c>
      <c r="D5658" t="s">
        <v>57</v>
      </c>
      <c r="E5658">
        <f>YEAR(Table1[[#This Row],[Order Date]])</f>
        <v>2014</v>
      </c>
      <c r="F5658">
        <v>1</v>
      </c>
      <c r="G5658">
        <f>MONTH(Table1[[#This Row],[Order Date]])</f>
        <v>9</v>
      </c>
      <c r="H5658" s="1">
        <v>41890</v>
      </c>
      <c r="I5658">
        <v>706</v>
      </c>
      <c r="J5658" t="s">
        <v>58</v>
      </c>
      <c r="K5658">
        <v>42</v>
      </c>
      <c r="L5658">
        <v>1.76</v>
      </c>
      <c r="M5658" s="2">
        <v>0.05</v>
      </c>
      <c r="N5658">
        <v>75.14</v>
      </c>
      <c r="O5658">
        <v>0.7</v>
      </c>
      <c r="P5658">
        <v>0.82</v>
      </c>
      <c r="Q5658" s="2">
        <v>0.56000000000000005</v>
      </c>
      <c r="R5658" t="s">
        <v>29</v>
      </c>
      <c r="S5658" t="s">
        <v>59</v>
      </c>
      <c r="T5658" t="s">
        <v>1265</v>
      </c>
      <c r="U5658" t="s">
        <v>88</v>
      </c>
      <c r="V5658" t="s">
        <v>68</v>
      </c>
      <c r="W5658">
        <v>108</v>
      </c>
      <c r="X5658" s="1">
        <v>41892</v>
      </c>
      <c r="Y5658" t="s">
        <v>34</v>
      </c>
      <c r="Z5658" t="e" vm="5">
        <v>#VALUE!</v>
      </c>
      <c r="AA5658">
        <v>55119</v>
      </c>
      <c r="AB5658" t="e" cm="1" vm="2">
        <f t="array" ref="AB5658">_FV(Table1[[#This Row],[State]],"Country/region",TRUE)</f>
        <v>#VALUE!</v>
      </c>
    </row>
    <row r="5659" spans="1:28" x14ac:dyDescent="0.35">
      <c r="A5659" t="s">
        <v>2405</v>
      </c>
      <c r="B5659">
        <v>57</v>
      </c>
      <c r="C5659" t="s">
        <v>2518</v>
      </c>
      <c r="D5659" t="s">
        <v>46</v>
      </c>
      <c r="E5659">
        <f>YEAR(Table1[[#This Row],[Order Date]])</f>
        <v>2014</v>
      </c>
      <c r="F5659">
        <v>1</v>
      </c>
      <c r="G5659">
        <f>MONTH(Table1[[#This Row],[Order Date]])</f>
        <v>9</v>
      </c>
      <c r="H5659" s="1">
        <v>41890</v>
      </c>
      <c r="I5659">
        <v>27266</v>
      </c>
      <c r="J5659" t="s">
        <v>58</v>
      </c>
      <c r="K5659">
        <v>9</v>
      </c>
      <c r="L5659">
        <v>115.79</v>
      </c>
      <c r="M5659" s="2">
        <v>0.03</v>
      </c>
      <c r="N5659">
        <v>1031.06</v>
      </c>
      <c r="O5659">
        <v>1.99</v>
      </c>
      <c r="P5659">
        <v>39.36</v>
      </c>
      <c r="Q5659" s="2">
        <v>0.49</v>
      </c>
      <c r="R5659" t="s">
        <v>96</v>
      </c>
      <c r="S5659" t="s">
        <v>139</v>
      </c>
      <c r="T5659" t="s">
        <v>1939</v>
      </c>
      <c r="U5659" t="s">
        <v>102</v>
      </c>
      <c r="V5659" t="s">
        <v>68</v>
      </c>
      <c r="W5659">
        <v>3825</v>
      </c>
      <c r="X5659" s="1">
        <v>41893</v>
      </c>
      <c r="Y5659" t="s">
        <v>34</v>
      </c>
      <c r="Z5659" t="e" vm="5">
        <v>#VALUE!</v>
      </c>
      <c r="AA5659">
        <v>55901</v>
      </c>
      <c r="AB5659" t="e" cm="1" vm="2">
        <f t="array" ref="AB5659">_FV(Table1[[#This Row],[State]],"Country/region",TRUE)</f>
        <v>#VALUE!</v>
      </c>
    </row>
    <row r="5660" spans="1:28" x14ac:dyDescent="0.35">
      <c r="A5660" t="s">
        <v>1529</v>
      </c>
      <c r="B5660">
        <v>57</v>
      </c>
      <c r="C5660" t="s">
        <v>1527</v>
      </c>
      <c r="D5660" t="s">
        <v>46</v>
      </c>
      <c r="E5660">
        <f>YEAR(Table1[[#This Row],[Order Date]])</f>
        <v>2014</v>
      </c>
      <c r="F5660">
        <v>1</v>
      </c>
      <c r="G5660">
        <f>MONTH(Table1[[#This Row],[Order Date]])</f>
        <v>9</v>
      </c>
      <c r="H5660" s="1">
        <v>41890</v>
      </c>
      <c r="I5660">
        <v>6054</v>
      </c>
      <c r="J5660" t="s">
        <v>47</v>
      </c>
      <c r="K5660">
        <v>43</v>
      </c>
      <c r="L5660">
        <v>15.42</v>
      </c>
      <c r="M5660" s="2">
        <v>0.08</v>
      </c>
      <c r="N5660">
        <v>643.30999999999995</v>
      </c>
      <c r="O5660">
        <v>10.68</v>
      </c>
      <c r="P5660">
        <v>-231.34</v>
      </c>
      <c r="Q5660" s="2">
        <v>0.57999999999999996</v>
      </c>
      <c r="R5660" t="s">
        <v>29</v>
      </c>
      <c r="S5660" t="s">
        <v>30</v>
      </c>
      <c r="T5660" t="s">
        <v>1352</v>
      </c>
      <c r="U5660" t="s">
        <v>32</v>
      </c>
      <c r="V5660" t="s">
        <v>52</v>
      </c>
      <c r="W5660">
        <v>847</v>
      </c>
      <c r="X5660" s="1">
        <v>41895</v>
      </c>
      <c r="Y5660" t="s">
        <v>42</v>
      </c>
      <c r="Z5660" t="e" vm="4">
        <v>#VALUE!</v>
      </c>
      <c r="AA5660">
        <v>94591</v>
      </c>
      <c r="AB5660" t="e" cm="1" vm="2">
        <f t="array" ref="AB5660">_FV(Table1[[#This Row],[State]],"Country/region",TRUE)</f>
        <v>#VALUE!</v>
      </c>
    </row>
    <row r="5661" spans="1:28" x14ac:dyDescent="0.35">
      <c r="A5661" t="s">
        <v>995</v>
      </c>
      <c r="B5661">
        <v>57</v>
      </c>
      <c r="C5661" t="s">
        <v>1991</v>
      </c>
      <c r="D5661" t="s">
        <v>38</v>
      </c>
      <c r="E5661">
        <f>YEAR(Table1[[#This Row],[Order Date]])</f>
        <v>2014</v>
      </c>
      <c r="F5661">
        <v>1</v>
      </c>
      <c r="G5661">
        <f>MONTH(Table1[[#This Row],[Order Date]])</f>
        <v>9</v>
      </c>
      <c r="H5661" s="1">
        <v>41891</v>
      </c>
      <c r="I5661">
        <v>56257</v>
      </c>
      <c r="J5661" t="s">
        <v>131</v>
      </c>
      <c r="K5661">
        <v>49</v>
      </c>
      <c r="L5661">
        <v>4.97</v>
      </c>
      <c r="M5661" s="2">
        <v>0.03</v>
      </c>
      <c r="N5661">
        <v>266.3</v>
      </c>
      <c r="O5661">
        <v>5.71</v>
      </c>
      <c r="P5661">
        <v>-135.06</v>
      </c>
      <c r="Q5661" s="2">
        <v>0.54</v>
      </c>
      <c r="R5661" t="s">
        <v>48</v>
      </c>
      <c r="S5661" t="s">
        <v>80</v>
      </c>
      <c r="T5661" t="s">
        <v>2362</v>
      </c>
      <c r="U5661" t="s">
        <v>82</v>
      </c>
      <c r="V5661" t="s">
        <v>33</v>
      </c>
      <c r="W5661">
        <v>7865</v>
      </c>
      <c r="X5661" s="1">
        <v>41892</v>
      </c>
      <c r="Y5661" t="s">
        <v>42</v>
      </c>
      <c r="Z5661" t="e" vm="3">
        <v>#VALUE!</v>
      </c>
      <c r="AA5661">
        <v>20746</v>
      </c>
      <c r="AB5661" t="e" cm="1" vm="2">
        <f t="array" ref="AB5661">_FV(Table1[[#This Row],[State]],"Country/region",TRUE)</f>
        <v>#VALUE!</v>
      </c>
    </row>
    <row r="5662" spans="1:28" x14ac:dyDescent="0.35">
      <c r="A5662" t="s">
        <v>1096</v>
      </c>
      <c r="B5662">
        <v>57</v>
      </c>
      <c r="C5662" t="s">
        <v>2713</v>
      </c>
      <c r="D5662" t="s">
        <v>46</v>
      </c>
      <c r="E5662">
        <f>YEAR(Table1[[#This Row],[Order Date]])</f>
        <v>2014</v>
      </c>
      <c r="F5662">
        <v>1</v>
      </c>
      <c r="G5662">
        <f>MONTH(Table1[[#This Row],[Order Date]])</f>
        <v>9</v>
      </c>
      <c r="H5662" s="1">
        <v>41891</v>
      </c>
      <c r="I5662">
        <v>34151</v>
      </c>
      <c r="J5662" t="s">
        <v>39</v>
      </c>
      <c r="K5662">
        <v>26</v>
      </c>
      <c r="L5662">
        <v>205.99</v>
      </c>
      <c r="M5662" s="2">
        <v>0.1</v>
      </c>
      <c r="N5662">
        <v>4097.1445000000003</v>
      </c>
      <c r="O5662">
        <v>8.99</v>
      </c>
      <c r="P5662">
        <v>501.54300000000001</v>
      </c>
      <c r="Q5662" s="2">
        <v>0.56000000000000005</v>
      </c>
      <c r="R5662" t="s">
        <v>96</v>
      </c>
      <c r="S5662" t="s">
        <v>30</v>
      </c>
      <c r="T5662" t="s">
        <v>686</v>
      </c>
      <c r="U5662" t="s">
        <v>105</v>
      </c>
      <c r="V5662" t="s">
        <v>52</v>
      </c>
      <c r="W5662">
        <v>4802</v>
      </c>
      <c r="X5662" s="1">
        <v>41892</v>
      </c>
      <c r="Y5662" t="s">
        <v>34</v>
      </c>
      <c r="Z5662" t="e" vm="42">
        <v>#VALUE!</v>
      </c>
      <c r="AA5662">
        <v>85254</v>
      </c>
      <c r="AB5662" t="e" cm="1" vm="2">
        <f t="array" ref="AB5662">_FV(Table1[[#This Row],[State]],"Country/region",TRUE)</f>
        <v>#VALUE!</v>
      </c>
    </row>
    <row r="5663" spans="1:28" x14ac:dyDescent="0.35">
      <c r="A5663" t="s">
        <v>1308</v>
      </c>
      <c r="B5663">
        <v>57</v>
      </c>
      <c r="C5663" t="s">
        <v>1702</v>
      </c>
      <c r="D5663" t="s">
        <v>38</v>
      </c>
      <c r="E5663">
        <f>YEAR(Table1[[#This Row],[Order Date]])</f>
        <v>2014</v>
      </c>
      <c r="F5663">
        <v>1</v>
      </c>
      <c r="G5663">
        <f>MONTH(Table1[[#This Row],[Order Date]])</f>
        <v>9</v>
      </c>
      <c r="H5663" s="1">
        <v>41891</v>
      </c>
      <c r="I5663">
        <v>37414</v>
      </c>
      <c r="J5663" t="s">
        <v>47</v>
      </c>
      <c r="K5663">
        <v>39</v>
      </c>
      <c r="L5663">
        <v>550.98</v>
      </c>
      <c r="M5663" s="2">
        <v>0.09</v>
      </c>
      <c r="N5663">
        <v>20596.580000000002</v>
      </c>
      <c r="O5663">
        <v>64.59</v>
      </c>
      <c r="P5663">
        <v>-1331.5533660000001</v>
      </c>
      <c r="Q5663" s="2">
        <v>0.66</v>
      </c>
      <c r="R5663" t="s">
        <v>48</v>
      </c>
      <c r="S5663" t="s">
        <v>73</v>
      </c>
      <c r="T5663" t="s">
        <v>3261</v>
      </c>
      <c r="U5663" t="s">
        <v>75</v>
      </c>
      <c r="V5663" t="s">
        <v>33</v>
      </c>
      <c r="W5663">
        <v>5257</v>
      </c>
      <c r="X5663" s="1">
        <v>41893</v>
      </c>
      <c r="Y5663" t="s">
        <v>53</v>
      </c>
      <c r="Z5663" t="e" vm="15">
        <v>#VALUE!</v>
      </c>
      <c r="AA5663">
        <v>13601</v>
      </c>
      <c r="AB5663" t="e" cm="1" vm="2">
        <f t="array" ref="AB5663">_FV(Table1[[#This Row],[State]],"Country/region",TRUE)</f>
        <v>#VALUE!</v>
      </c>
    </row>
    <row r="5664" spans="1:28" x14ac:dyDescent="0.35">
      <c r="A5664" t="s">
        <v>3352</v>
      </c>
      <c r="B5664">
        <v>57</v>
      </c>
      <c r="C5664" t="s">
        <v>3228</v>
      </c>
      <c r="D5664" t="s">
        <v>57</v>
      </c>
      <c r="E5664">
        <f>YEAR(Table1[[#This Row],[Order Date]])</f>
        <v>2014</v>
      </c>
      <c r="F5664">
        <v>1</v>
      </c>
      <c r="G5664">
        <f>MONTH(Table1[[#This Row],[Order Date]])</f>
        <v>9</v>
      </c>
      <c r="H5664" s="1">
        <v>41892</v>
      </c>
      <c r="I5664">
        <v>14368</v>
      </c>
      <c r="J5664" t="s">
        <v>28</v>
      </c>
      <c r="K5664">
        <v>5</v>
      </c>
      <c r="L5664">
        <v>105.98</v>
      </c>
      <c r="M5664" s="2">
        <v>0.06</v>
      </c>
      <c r="N5664">
        <v>522.05999999999995</v>
      </c>
      <c r="O5664">
        <v>13.99</v>
      </c>
      <c r="P5664">
        <v>319.64</v>
      </c>
      <c r="Q5664" s="2">
        <v>0.65</v>
      </c>
      <c r="R5664" t="s">
        <v>48</v>
      </c>
      <c r="S5664" t="s">
        <v>80</v>
      </c>
      <c r="T5664" t="s">
        <v>664</v>
      </c>
      <c r="U5664" t="s">
        <v>82</v>
      </c>
      <c r="V5664" t="s">
        <v>68</v>
      </c>
      <c r="W5664">
        <v>2011</v>
      </c>
      <c r="X5664" s="1">
        <v>41893</v>
      </c>
      <c r="Y5664" t="s">
        <v>34</v>
      </c>
      <c r="Z5664" t="e" vm="11">
        <v>#VALUE!</v>
      </c>
      <c r="AA5664">
        <v>78363</v>
      </c>
      <c r="AB5664" t="e" cm="1" vm="2">
        <f t="array" ref="AB5664">_FV(Table1[[#This Row],[State]],"Country/region",TRUE)</f>
        <v>#VALUE!</v>
      </c>
    </row>
    <row r="5665" spans="1:28" x14ac:dyDescent="0.35">
      <c r="A5665" t="s">
        <v>286</v>
      </c>
      <c r="B5665">
        <v>57</v>
      </c>
      <c r="C5665" t="s">
        <v>2673</v>
      </c>
      <c r="D5665" t="s">
        <v>27</v>
      </c>
      <c r="E5665">
        <f>YEAR(Table1[[#This Row],[Order Date]])</f>
        <v>2014</v>
      </c>
      <c r="F5665">
        <v>1</v>
      </c>
      <c r="G5665">
        <f>MONTH(Table1[[#This Row],[Order Date]])</f>
        <v>9</v>
      </c>
      <c r="H5665" s="1">
        <v>41892</v>
      </c>
      <c r="I5665">
        <v>10752</v>
      </c>
      <c r="J5665" t="s">
        <v>58</v>
      </c>
      <c r="K5665">
        <v>5</v>
      </c>
      <c r="L5665">
        <v>15.99</v>
      </c>
      <c r="M5665" s="2">
        <v>0.03</v>
      </c>
      <c r="N5665">
        <v>95.38</v>
      </c>
      <c r="O5665">
        <v>13.18</v>
      </c>
      <c r="P5665">
        <v>-36.892000000000003</v>
      </c>
      <c r="Q5665" s="2">
        <v>0.37</v>
      </c>
      <c r="R5665" t="s">
        <v>29</v>
      </c>
      <c r="S5665" t="s">
        <v>30</v>
      </c>
      <c r="T5665" t="s">
        <v>186</v>
      </c>
      <c r="U5665" t="s">
        <v>67</v>
      </c>
      <c r="V5665" t="s">
        <v>33</v>
      </c>
      <c r="W5665">
        <v>1491</v>
      </c>
      <c r="X5665" s="1">
        <v>41893</v>
      </c>
      <c r="Y5665" t="s">
        <v>34</v>
      </c>
      <c r="Z5665" t="e" vm="24">
        <v>#VALUE!</v>
      </c>
      <c r="AA5665">
        <v>7506</v>
      </c>
      <c r="AB5665" t="e" cm="1" vm="2">
        <f t="array" ref="AB5665">_FV(Table1[[#This Row],[State]],"Country/region",TRUE)</f>
        <v>#VALUE!</v>
      </c>
    </row>
    <row r="5666" spans="1:28" x14ac:dyDescent="0.35">
      <c r="A5666" t="s">
        <v>1589</v>
      </c>
      <c r="B5666">
        <v>57</v>
      </c>
      <c r="C5666" t="s">
        <v>1217</v>
      </c>
      <c r="D5666" t="s">
        <v>57</v>
      </c>
      <c r="E5666">
        <f>YEAR(Table1[[#This Row],[Order Date]])</f>
        <v>2014</v>
      </c>
      <c r="F5666">
        <v>1</v>
      </c>
      <c r="G5666">
        <f>MONTH(Table1[[#This Row],[Order Date]])</f>
        <v>9</v>
      </c>
      <c r="H5666" s="1">
        <v>41892</v>
      </c>
      <c r="I5666">
        <v>55809</v>
      </c>
      <c r="J5666" t="s">
        <v>58</v>
      </c>
      <c r="K5666">
        <v>2</v>
      </c>
      <c r="L5666">
        <v>100.98</v>
      </c>
      <c r="M5666" s="2">
        <v>0.03</v>
      </c>
      <c r="N5666">
        <v>250.7</v>
      </c>
      <c r="O5666">
        <v>45</v>
      </c>
      <c r="P5666">
        <v>-180.61</v>
      </c>
      <c r="Q5666" s="2">
        <v>0.69</v>
      </c>
      <c r="R5666" t="s">
        <v>48</v>
      </c>
      <c r="S5666" t="s">
        <v>49</v>
      </c>
      <c r="T5666" t="s">
        <v>62</v>
      </c>
      <c r="U5666" t="s">
        <v>51</v>
      </c>
      <c r="V5666" t="s">
        <v>68</v>
      </c>
      <c r="W5666">
        <v>7801</v>
      </c>
      <c r="X5666" s="1">
        <v>41894</v>
      </c>
      <c r="Y5666" t="s">
        <v>53</v>
      </c>
      <c r="Z5666" t="e" vm="25">
        <v>#VALUE!</v>
      </c>
      <c r="AA5666">
        <v>53545</v>
      </c>
      <c r="AB5666" t="e" cm="1" vm="2">
        <f t="array" ref="AB5666">_FV(Table1[[#This Row],[State]],"Country/region",TRUE)</f>
        <v>#VALUE!</v>
      </c>
    </row>
    <row r="5667" spans="1:28" x14ac:dyDescent="0.35">
      <c r="A5667" t="s">
        <v>2111</v>
      </c>
      <c r="B5667">
        <v>57</v>
      </c>
      <c r="C5667" t="s">
        <v>2193</v>
      </c>
      <c r="D5667" t="s">
        <v>46</v>
      </c>
      <c r="E5667">
        <f>YEAR(Table1[[#This Row],[Order Date]])</f>
        <v>2014</v>
      </c>
      <c r="F5667">
        <v>1</v>
      </c>
      <c r="G5667">
        <f>MONTH(Table1[[#This Row],[Order Date]])</f>
        <v>9</v>
      </c>
      <c r="H5667" s="1">
        <v>41892</v>
      </c>
      <c r="I5667">
        <v>54084</v>
      </c>
      <c r="J5667" t="s">
        <v>58</v>
      </c>
      <c r="K5667">
        <v>3</v>
      </c>
      <c r="L5667">
        <v>50.98</v>
      </c>
      <c r="M5667" s="2">
        <v>0.08</v>
      </c>
      <c r="N5667">
        <v>160.52000000000001</v>
      </c>
      <c r="O5667">
        <v>14.19</v>
      </c>
      <c r="P5667">
        <v>-69.66</v>
      </c>
      <c r="Q5667" s="2">
        <v>0.56000000000000005</v>
      </c>
      <c r="R5667" t="s">
        <v>48</v>
      </c>
      <c r="S5667" t="s">
        <v>49</v>
      </c>
      <c r="T5667" t="s">
        <v>2838</v>
      </c>
      <c r="U5667" t="s">
        <v>51</v>
      </c>
      <c r="V5667" t="s">
        <v>52</v>
      </c>
      <c r="W5667">
        <v>7560</v>
      </c>
      <c r="X5667" s="1">
        <v>41894</v>
      </c>
      <c r="Y5667" t="s">
        <v>53</v>
      </c>
      <c r="Z5667" t="e" vm="39">
        <v>#VALUE!</v>
      </c>
      <c r="AA5667">
        <v>87105</v>
      </c>
      <c r="AB5667" t="e" cm="1" vm="2">
        <f t="array" ref="AB5667">_FV(Table1[[#This Row],[State]],"Country/region",TRUE)</f>
        <v>#VALUE!</v>
      </c>
    </row>
    <row r="5668" spans="1:28" x14ac:dyDescent="0.35">
      <c r="A5668" t="s">
        <v>3352</v>
      </c>
      <c r="B5668">
        <v>57</v>
      </c>
      <c r="C5668" t="s">
        <v>3228</v>
      </c>
      <c r="D5668" t="s">
        <v>57</v>
      </c>
      <c r="E5668">
        <f>YEAR(Table1[[#This Row],[Order Date]])</f>
        <v>2014</v>
      </c>
      <c r="F5668">
        <v>1</v>
      </c>
      <c r="G5668">
        <f>MONTH(Table1[[#This Row],[Order Date]])</f>
        <v>9</v>
      </c>
      <c r="H5668" s="1">
        <v>41892</v>
      </c>
      <c r="I5668">
        <v>14368</v>
      </c>
      <c r="J5668" t="s">
        <v>28</v>
      </c>
      <c r="K5668">
        <v>37</v>
      </c>
      <c r="L5668">
        <v>34.58</v>
      </c>
      <c r="M5668" s="2">
        <v>0.1</v>
      </c>
      <c r="N5668">
        <v>1218.08</v>
      </c>
      <c r="O5668">
        <v>8.99</v>
      </c>
      <c r="P5668">
        <v>99.79</v>
      </c>
      <c r="Q5668" s="2">
        <v>0.56000000000000005</v>
      </c>
      <c r="R5668" t="s">
        <v>29</v>
      </c>
      <c r="S5668" t="s">
        <v>139</v>
      </c>
      <c r="T5668" t="s">
        <v>2483</v>
      </c>
      <c r="U5668" t="s">
        <v>88</v>
      </c>
      <c r="V5668" t="s">
        <v>68</v>
      </c>
      <c r="W5668">
        <v>2012</v>
      </c>
      <c r="X5668" s="1">
        <v>41894</v>
      </c>
      <c r="Y5668" t="s">
        <v>34</v>
      </c>
      <c r="Z5668" t="e" vm="11">
        <v>#VALUE!</v>
      </c>
      <c r="AA5668">
        <v>78363</v>
      </c>
      <c r="AB5668" t="e" cm="1" vm="2">
        <f t="array" ref="AB5668">_FV(Table1[[#This Row],[State]],"Country/region",TRUE)</f>
        <v>#VALUE!</v>
      </c>
    </row>
    <row r="5669" spans="1:28" x14ac:dyDescent="0.35">
      <c r="A5669" t="s">
        <v>825</v>
      </c>
      <c r="B5669">
        <v>57</v>
      </c>
      <c r="C5669" t="s">
        <v>532</v>
      </c>
      <c r="D5669" t="s">
        <v>46</v>
      </c>
      <c r="E5669">
        <f>YEAR(Table1[[#This Row],[Order Date]])</f>
        <v>2014</v>
      </c>
      <c r="F5669">
        <v>1</v>
      </c>
      <c r="G5669">
        <f>MONTH(Table1[[#This Row],[Order Date]])</f>
        <v>9</v>
      </c>
      <c r="H5669" s="1">
        <v>41892</v>
      </c>
      <c r="I5669">
        <v>2436</v>
      </c>
      <c r="J5669" t="s">
        <v>39</v>
      </c>
      <c r="K5669">
        <v>14</v>
      </c>
      <c r="L5669">
        <v>22.84</v>
      </c>
      <c r="M5669" s="2">
        <v>7.0000000000000007E-2</v>
      </c>
      <c r="N5669">
        <v>330.21</v>
      </c>
      <c r="O5669">
        <v>5.47</v>
      </c>
      <c r="P5669">
        <v>83.24</v>
      </c>
      <c r="Q5669" s="2">
        <v>0.39</v>
      </c>
      <c r="R5669" t="s">
        <v>29</v>
      </c>
      <c r="S5669" t="s">
        <v>30</v>
      </c>
      <c r="T5669" t="s">
        <v>2595</v>
      </c>
      <c r="U5669" t="s">
        <v>61</v>
      </c>
      <c r="V5669" t="s">
        <v>52</v>
      </c>
      <c r="W5669">
        <v>350</v>
      </c>
      <c r="X5669" s="1">
        <v>41895</v>
      </c>
      <c r="Y5669" t="s">
        <v>42</v>
      </c>
      <c r="Z5669" t="e" vm="4">
        <v>#VALUE!</v>
      </c>
      <c r="AA5669">
        <v>92653</v>
      </c>
      <c r="AB5669" t="e" cm="1" vm="2">
        <f t="array" ref="AB5669">_FV(Table1[[#This Row],[State]],"Country/region",TRUE)</f>
        <v>#VALUE!</v>
      </c>
    </row>
    <row r="5670" spans="1:28" x14ac:dyDescent="0.35">
      <c r="A5670" t="s">
        <v>1330</v>
      </c>
      <c r="B5670">
        <v>57</v>
      </c>
      <c r="C5670" t="s">
        <v>1146</v>
      </c>
      <c r="D5670" t="s">
        <v>27</v>
      </c>
      <c r="E5670">
        <f>YEAR(Table1[[#This Row],[Order Date]])</f>
        <v>2014</v>
      </c>
      <c r="F5670">
        <v>1</v>
      </c>
      <c r="G5670">
        <f>MONTH(Table1[[#This Row],[Order Date]])</f>
        <v>9</v>
      </c>
      <c r="H5670" s="1">
        <v>41892</v>
      </c>
      <c r="I5670">
        <v>13702</v>
      </c>
      <c r="J5670" t="s">
        <v>47</v>
      </c>
      <c r="K5670">
        <v>6</v>
      </c>
      <c r="L5670">
        <v>35.44</v>
      </c>
      <c r="M5670" s="2">
        <v>0.08</v>
      </c>
      <c r="N5670">
        <v>209</v>
      </c>
      <c r="O5670">
        <v>7.5</v>
      </c>
      <c r="P5670">
        <v>12.32</v>
      </c>
      <c r="Q5670" s="2">
        <v>0.38</v>
      </c>
      <c r="R5670" t="s">
        <v>29</v>
      </c>
      <c r="S5670" t="s">
        <v>30</v>
      </c>
      <c r="T5670" t="s">
        <v>1729</v>
      </c>
      <c r="U5670" t="s">
        <v>61</v>
      </c>
      <c r="V5670" t="s">
        <v>68</v>
      </c>
      <c r="W5670">
        <v>1913</v>
      </c>
      <c r="X5670" s="1">
        <v>41896</v>
      </c>
      <c r="Y5670" t="s">
        <v>34</v>
      </c>
      <c r="Z5670" t="e" vm="16">
        <v>#VALUE!</v>
      </c>
      <c r="AA5670">
        <v>61832</v>
      </c>
      <c r="AB5670" t="e" cm="1" vm="2">
        <f t="array" ref="AB5670">_FV(Table1[[#This Row],[State]],"Country/region",TRUE)</f>
        <v>#VALUE!</v>
      </c>
    </row>
    <row r="5671" spans="1:28" x14ac:dyDescent="0.35">
      <c r="A5671" t="s">
        <v>3236</v>
      </c>
      <c r="B5671">
        <v>57</v>
      </c>
      <c r="C5671" t="s">
        <v>2590</v>
      </c>
      <c r="D5671" t="s">
        <v>46</v>
      </c>
      <c r="E5671">
        <f>YEAR(Table1[[#This Row],[Order Date]])</f>
        <v>2014</v>
      </c>
      <c r="F5671">
        <v>1</v>
      </c>
      <c r="G5671">
        <f>MONTH(Table1[[#This Row],[Order Date]])</f>
        <v>9</v>
      </c>
      <c r="H5671" s="1">
        <v>41893</v>
      </c>
      <c r="I5671">
        <v>27169</v>
      </c>
      <c r="J5671" t="s">
        <v>39</v>
      </c>
      <c r="K5671">
        <v>16</v>
      </c>
      <c r="L5671">
        <v>6.54</v>
      </c>
      <c r="M5671" s="2">
        <v>0.01</v>
      </c>
      <c r="N5671">
        <v>109.9</v>
      </c>
      <c r="O5671">
        <v>5.27</v>
      </c>
      <c r="P5671">
        <v>-28.945499999999999</v>
      </c>
      <c r="Q5671" s="2">
        <v>0.36</v>
      </c>
      <c r="R5671" t="s">
        <v>29</v>
      </c>
      <c r="S5671" t="s">
        <v>30</v>
      </c>
      <c r="T5671" t="s">
        <v>2302</v>
      </c>
      <c r="U5671" t="s">
        <v>67</v>
      </c>
      <c r="V5671" t="s">
        <v>52</v>
      </c>
      <c r="W5671">
        <v>3814</v>
      </c>
      <c r="X5671" s="1">
        <v>41894</v>
      </c>
      <c r="Y5671" t="s">
        <v>34</v>
      </c>
      <c r="Z5671" t="e" vm="4">
        <v>#VALUE!</v>
      </c>
      <c r="AA5671">
        <v>94044</v>
      </c>
      <c r="AB5671" t="e" cm="1" vm="2">
        <f t="array" ref="AB5671">_FV(Table1[[#This Row],[State]],"Country/region",TRUE)</f>
        <v>#VALUE!</v>
      </c>
    </row>
    <row r="5672" spans="1:28" x14ac:dyDescent="0.35">
      <c r="A5672" t="s">
        <v>3082</v>
      </c>
      <c r="B5672">
        <v>57</v>
      </c>
      <c r="C5672" t="s">
        <v>459</v>
      </c>
      <c r="D5672" t="s">
        <v>38</v>
      </c>
      <c r="E5672">
        <f>YEAR(Table1[[#This Row],[Order Date]])</f>
        <v>2014</v>
      </c>
      <c r="F5672">
        <v>1</v>
      </c>
      <c r="G5672">
        <f>MONTH(Table1[[#This Row],[Order Date]])</f>
        <v>9</v>
      </c>
      <c r="H5672" s="1">
        <v>41893</v>
      </c>
      <c r="I5672">
        <v>44451</v>
      </c>
      <c r="J5672" t="s">
        <v>58</v>
      </c>
      <c r="K5672">
        <v>4</v>
      </c>
      <c r="L5672">
        <v>22.98</v>
      </c>
      <c r="M5672" s="2">
        <v>7.0000000000000007E-2</v>
      </c>
      <c r="N5672">
        <v>103.9</v>
      </c>
      <c r="O5672">
        <v>7.58</v>
      </c>
      <c r="P5672">
        <v>-19.260000000000002</v>
      </c>
      <c r="Q5672" s="2">
        <v>0.51</v>
      </c>
      <c r="R5672" t="s">
        <v>48</v>
      </c>
      <c r="S5672" t="s">
        <v>30</v>
      </c>
      <c r="T5672" t="s">
        <v>2894</v>
      </c>
      <c r="U5672" t="s">
        <v>82</v>
      </c>
      <c r="V5672" t="s">
        <v>68</v>
      </c>
      <c r="W5672">
        <v>6282</v>
      </c>
      <c r="X5672" s="1">
        <v>41895</v>
      </c>
      <c r="Y5672" t="s">
        <v>42</v>
      </c>
      <c r="Z5672" t="e" vm="26">
        <v>#VALUE!</v>
      </c>
      <c r="AA5672">
        <v>48080</v>
      </c>
      <c r="AB5672" t="e" cm="1" vm="2">
        <f t="array" ref="AB5672">_FV(Table1[[#This Row],[State]],"Country/region",TRUE)</f>
        <v>#VALUE!</v>
      </c>
    </row>
    <row r="5673" spans="1:28" x14ac:dyDescent="0.35">
      <c r="A5673" t="s">
        <v>1587</v>
      </c>
      <c r="B5673">
        <v>57</v>
      </c>
      <c r="C5673" t="s">
        <v>1154</v>
      </c>
      <c r="D5673" t="s">
        <v>27</v>
      </c>
      <c r="E5673">
        <f>YEAR(Table1[[#This Row],[Order Date]])</f>
        <v>2014</v>
      </c>
      <c r="F5673">
        <v>1</v>
      </c>
      <c r="G5673">
        <f>MONTH(Table1[[#This Row],[Order Date]])</f>
        <v>9</v>
      </c>
      <c r="H5673" s="1">
        <v>41893</v>
      </c>
      <c r="I5673">
        <v>47109</v>
      </c>
      <c r="J5673" t="s">
        <v>28</v>
      </c>
      <c r="K5673">
        <v>47</v>
      </c>
      <c r="L5673">
        <v>128.24</v>
      </c>
      <c r="M5673" s="2">
        <v>0.06</v>
      </c>
      <c r="N5673">
        <v>6131.54</v>
      </c>
      <c r="O5673">
        <v>12.65</v>
      </c>
      <c r="P5673">
        <v>1844.96</v>
      </c>
      <c r="Q5673" s="2"/>
      <c r="R5673" t="s">
        <v>48</v>
      </c>
      <c r="S5673" t="s">
        <v>80</v>
      </c>
      <c r="T5673" t="s">
        <v>1482</v>
      </c>
      <c r="U5673" t="s">
        <v>51</v>
      </c>
      <c r="V5673" t="s">
        <v>33</v>
      </c>
      <c r="W5673">
        <v>6625</v>
      </c>
      <c r="X5673" s="1">
        <v>41895</v>
      </c>
      <c r="Y5673" t="s">
        <v>34</v>
      </c>
      <c r="Z5673" t="e" vm="3">
        <v>#VALUE!</v>
      </c>
      <c r="AA5673">
        <v>21403</v>
      </c>
      <c r="AB5673" t="e" cm="1" vm="2">
        <f t="array" ref="AB5673">_FV(Table1[[#This Row],[State]],"Country/region",TRUE)</f>
        <v>#VALUE!</v>
      </c>
    </row>
    <row r="5674" spans="1:28" x14ac:dyDescent="0.35">
      <c r="A5674" t="s">
        <v>2933</v>
      </c>
      <c r="B5674">
        <v>57</v>
      </c>
      <c r="C5674" t="s">
        <v>2412</v>
      </c>
      <c r="D5674" t="s">
        <v>27</v>
      </c>
      <c r="E5674">
        <f>YEAR(Table1[[#This Row],[Order Date]])</f>
        <v>2014</v>
      </c>
      <c r="F5674">
        <v>1</v>
      </c>
      <c r="G5674">
        <f>MONTH(Table1[[#This Row],[Order Date]])</f>
        <v>9</v>
      </c>
      <c r="H5674" s="1">
        <v>41893</v>
      </c>
      <c r="I5674">
        <v>51687</v>
      </c>
      <c r="J5674" t="s">
        <v>47</v>
      </c>
      <c r="K5674">
        <v>42</v>
      </c>
      <c r="L5674">
        <v>5.58</v>
      </c>
      <c r="M5674" s="2">
        <v>0.01</v>
      </c>
      <c r="N5674">
        <v>248.92</v>
      </c>
      <c r="O5674">
        <v>5.3</v>
      </c>
      <c r="P5674">
        <v>-66.87</v>
      </c>
      <c r="Q5674" s="2">
        <v>0.35</v>
      </c>
      <c r="R5674" t="s">
        <v>29</v>
      </c>
      <c r="S5674" t="s">
        <v>30</v>
      </c>
      <c r="T5674" t="s">
        <v>1233</v>
      </c>
      <c r="U5674" t="s">
        <v>267</v>
      </c>
      <c r="V5674" t="s">
        <v>76</v>
      </c>
      <c r="W5674">
        <v>7249</v>
      </c>
      <c r="X5674" s="1">
        <v>41895</v>
      </c>
      <c r="Y5674" t="s">
        <v>34</v>
      </c>
      <c r="Z5674" t="e" vm="31">
        <v>#VALUE!</v>
      </c>
      <c r="AA5674">
        <v>37830</v>
      </c>
      <c r="AB5674" t="e" cm="1" vm="2">
        <f t="array" ref="AB5674">_FV(Table1[[#This Row],[State]],"Country/region",TRUE)</f>
        <v>#VALUE!</v>
      </c>
    </row>
    <row r="5675" spans="1:28" x14ac:dyDescent="0.35">
      <c r="A5675" t="s">
        <v>2108</v>
      </c>
      <c r="B5675">
        <v>57</v>
      </c>
      <c r="C5675" t="s">
        <v>1450</v>
      </c>
      <c r="D5675" t="s">
        <v>57</v>
      </c>
      <c r="E5675">
        <f>YEAR(Table1[[#This Row],[Order Date]])</f>
        <v>2014</v>
      </c>
      <c r="F5675">
        <v>1</v>
      </c>
      <c r="G5675">
        <f>MONTH(Table1[[#This Row],[Order Date]])</f>
        <v>9</v>
      </c>
      <c r="H5675" s="1">
        <v>41893</v>
      </c>
      <c r="I5675">
        <v>166</v>
      </c>
      <c r="J5675" t="s">
        <v>28</v>
      </c>
      <c r="K5675">
        <v>10</v>
      </c>
      <c r="L5675">
        <v>65.989999999999995</v>
      </c>
      <c r="M5675" s="2">
        <v>0.02</v>
      </c>
      <c r="N5675">
        <v>567.93600000000004</v>
      </c>
      <c r="O5675">
        <v>8.99</v>
      </c>
      <c r="P5675">
        <v>-126.093</v>
      </c>
      <c r="Q5675" s="2">
        <v>0.55000000000000004</v>
      </c>
      <c r="R5675" t="s">
        <v>96</v>
      </c>
      <c r="S5675" t="s">
        <v>30</v>
      </c>
      <c r="T5675" t="s">
        <v>1470</v>
      </c>
      <c r="U5675" t="s">
        <v>105</v>
      </c>
      <c r="V5675" t="s">
        <v>76</v>
      </c>
      <c r="W5675">
        <v>26</v>
      </c>
      <c r="X5675" s="1">
        <v>41895</v>
      </c>
      <c r="Y5675" t="s">
        <v>42</v>
      </c>
      <c r="Z5675" t="e" vm="14">
        <v>#VALUE!</v>
      </c>
      <c r="AA5675">
        <v>33319</v>
      </c>
      <c r="AB5675" t="e" cm="1" vm="2">
        <f t="array" ref="AB5675">_FV(Table1[[#This Row],[State]],"Country/region",TRUE)</f>
        <v>#VALUE!</v>
      </c>
    </row>
    <row r="5676" spans="1:28" x14ac:dyDescent="0.35">
      <c r="A5676" t="s">
        <v>2733</v>
      </c>
      <c r="B5676">
        <v>57</v>
      </c>
      <c r="C5676" t="s">
        <v>1710</v>
      </c>
      <c r="D5676" t="s">
        <v>38</v>
      </c>
      <c r="E5676">
        <f>YEAR(Table1[[#This Row],[Order Date]])</f>
        <v>2014</v>
      </c>
      <c r="F5676">
        <v>1</v>
      </c>
      <c r="G5676">
        <f>MONTH(Table1[[#This Row],[Order Date]])</f>
        <v>9</v>
      </c>
      <c r="H5676" s="1">
        <v>41893</v>
      </c>
      <c r="I5676">
        <v>44451</v>
      </c>
      <c r="J5676" t="s">
        <v>47</v>
      </c>
      <c r="K5676">
        <v>4</v>
      </c>
      <c r="L5676">
        <v>1.98</v>
      </c>
      <c r="M5676" s="2">
        <v>0.08</v>
      </c>
      <c r="N5676">
        <v>12.49</v>
      </c>
      <c r="O5676">
        <v>4.7699999999999996</v>
      </c>
      <c r="P5676">
        <v>-13.500999999999999</v>
      </c>
      <c r="Q5676" s="2">
        <v>0.4</v>
      </c>
      <c r="R5676" t="s">
        <v>29</v>
      </c>
      <c r="S5676" t="s">
        <v>30</v>
      </c>
      <c r="T5676" t="s">
        <v>190</v>
      </c>
      <c r="U5676" t="s">
        <v>67</v>
      </c>
      <c r="V5676" t="s">
        <v>52</v>
      </c>
      <c r="W5676">
        <v>6281</v>
      </c>
      <c r="X5676" s="1">
        <v>41897</v>
      </c>
      <c r="Y5676" t="s">
        <v>34</v>
      </c>
      <c r="Z5676" t="e" vm="32">
        <v>#VALUE!</v>
      </c>
      <c r="AA5676">
        <v>80104</v>
      </c>
      <c r="AB5676" t="e" cm="1" vm="2">
        <f t="array" ref="AB5676">_FV(Table1[[#This Row],[State]],"Country/region",TRUE)</f>
        <v>#VALUE!</v>
      </c>
    </row>
    <row r="5677" spans="1:28" x14ac:dyDescent="0.35">
      <c r="A5677" t="s">
        <v>1327</v>
      </c>
      <c r="B5677">
        <v>57</v>
      </c>
      <c r="C5677" t="s">
        <v>1242</v>
      </c>
      <c r="D5677" t="s">
        <v>38</v>
      </c>
      <c r="E5677">
        <f>YEAR(Table1[[#This Row],[Order Date]])</f>
        <v>2014</v>
      </c>
      <c r="F5677">
        <v>1</v>
      </c>
      <c r="G5677">
        <f>MONTH(Table1[[#This Row],[Order Date]])</f>
        <v>9</v>
      </c>
      <c r="H5677" s="1">
        <v>41894</v>
      </c>
      <c r="I5677">
        <v>2181</v>
      </c>
      <c r="J5677" t="s">
        <v>131</v>
      </c>
      <c r="K5677">
        <v>40</v>
      </c>
      <c r="L5677">
        <v>2.61</v>
      </c>
      <c r="M5677" s="2">
        <v>0.06</v>
      </c>
      <c r="N5677">
        <v>102.56</v>
      </c>
      <c r="O5677">
        <v>0.5</v>
      </c>
      <c r="P5677">
        <v>36.619999999999997</v>
      </c>
      <c r="Q5677" s="2">
        <v>0.39</v>
      </c>
      <c r="R5677" t="s">
        <v>29</v>
      </c>
      <c r="S5677" t="s">
        <v>30</v>
      </c>
      <c r="T5677" t="s">
        <v>1586</v>
      </c>
      <c r="U5677" t="s">
        <v>210</v>
      </c>
      <c r="V5677" t="s">
        <v>68</v>
      </c>
      <c r="W5677">
        <v>312</v>
      </c>
      <c r="X5677" s="1">
        <v>41894</v>
      </c>
      <c r="Y5677" t="s">
        <v>34</v>
      </c>
      <c r="Z5677" t="e" vm="11">
        <v>#VALUE!</v>
      </c>
      <c r="AA5677">
        <v>75043</v>
      </c>
      <c r="AB5677" t="e" cm="1" vm="2">
        <f t="array" ref="AB5677">_FV(Table1[[#This Row],[State]],"Country/region",TRUE)</f>
        <v>#VALUE!</v>
      </c>
    </row>
    <row r="5678" spans="1:28" x14ac:dyDescent="0.35">
      <c r="A5678" t="s">
        <v>1917</v>
      </c>
      <c r="B5678">
        <v>57</v>
      </c>
      <c r="C5678" t="s">
        <v>1400</v>
      </c>
      <c r="D5678" t="s">
        <v>57</v>
      </c>
      <c r="E5678">
        <f>YEAR(Table1[[#This Row],[Order Date]])</f>
        <v>2014</v>
      </c>
      <c r="F5678">
        <v>1</v>
      </c>
      <c r="G5678">
        <f>MONTH(Table1[[#This Row],[Order Date]])</f>
        <v>9</v>
      </c>
      <c r="H5678" s="1">
        <v>41894</v>
      </c>
      <c r="I5678">
        <v>43111</v>
      </c>
      <c r="J5678" t="s">
        <v>28</v>
      </c>
      <c r="K5678">
        <v>27</v>
      </c>
      <c r="L5678">
        <v>165.98</v>
      </c>
      <c r="M5678" s="2">
        <v>0.01</v>
      </c>
      <c r="N5678">
        <v>4722.83</v>
      </c>
      <c r="O5678">
        <v>19.989999999999998</v>
      </c>
      <c r="P5678">
        <v>1749.7760000000001</v>
      </c>
      <c r="Q5678" s="2">
        <v>0.4</v>
      </c>
      <c r="R5678" t="s">
        <v>29</v>
      </c>
      <c r="S5678" t="s">
        <v>30</v>
      </c>
      <c r="T5678" t="s">
        <v>1282</v>
      </c>
      <c r="U5678" t="s">
        <v>67</v>
      </c>
      <c r="V5678" t="s">
        <v>68</v>
      </c>
      <c r="W5678">
        <v>6087</v>
      </c>
      <c r="X5678" s="1">
        <v>41895</v>
      </c>
      <c r="Y5678" t="s">
        <v>34</v>
      </c>
      <c r="Z5678" t="e" vm="26">
        <v>#VALUE!</v>
      </c>
      <c r="AA5678">
        <v>48071</v>
      </c>
      <c r="AB5678" t="e" cm="1" vm="2">
        <f t="array" ref="AB5678">_FV(Table1[[#This Row],[State]],"Country/region",TRUE)</f>
        <v>#VALUE!</v>
      </c>
    </row>
    <row r="5679" spans="1:28" x14ac:dyDescent="0.35">
      <c r="A5679" t="s">
        <v>914</v>
      </c>
      <c r="B5679">
        <v>57</v>
      </c>
      <c r="C5679" t="s">
        <v>3167</v>
      </c>
      <c r="D5679" t="s">
        <v>46</v>
      </c>
      <c r="E5679">
        <f>YEAR(Table1[[#This Row],[Order Date]])</f>
        <v>2014</v>
      </c>
      <c r="F5679">
        <v>1</v>
      </c>
      <c r="G5679">
        <f>MONTH(Table1[[#This Row],[Order Date]])</f>
        <v>9</v>
      </c>
      <c r="H5679" s="1">
        <v>41894</v>
      </c>
      <c r="I5679">
        <v>59171</v>
      </c>
      <c r="J5679" t="s">
        <v>131</v>
      </c>
      <c r="K5679">
        <v>39</v>
      </c>
      <c r="L5679">
        <v>2.88</v>
      </c>
      <c r="M5679" s="2">
        <v>0.08</v>
      </c>
      <c r="N5679">
        <v>105.07</v>
      </c>
      <c r="O5679">
        <v>0.7</v>
      </c>
      <c r="P5679">
        <v>9.11</v>
      </c>
      <c r="Q5679" s="2">
        <v>0.56000000000000005</v>
      </c>
      <c r="R5679" t="s">
        <v>29</v>
      </c>
      <c r="S5679" t="s">
        <v>59</v>
      </c>
      <c r="T5679" t="s">
        <v>419</v>
      </c>
      <c r="U5679" t="s">
        <v>88</v>
      </c>
      <c r="V5679" t="s">
        <v>76</v>
      </c>
      <c r="W5679">
        <v>8277</v>
      </c>
      <c r="X5679" s="1">
        <v>41895</v>
      </c>
      <c r="Y5679" t="s">
        <v>34</v>
      </c>
      <c r="Z5679" t="e" vm="18">
        <v>#VALUE!</v>
      </c>
      <c r="AA5679">
        <v>22980</v>
      </c>
      <c r="AB5679" t="e" cm="1" vm="2">
        <f t="array" ref="AB5679">_FV(Table1[[#This Row],[State]],"Country/region",TRUE)</f>
        <v>#VALUE!</v>
      </c>
    </row>
    <row r="5680" spans="1:28" x14ac:dyDescent="0.35">
      <c r="A5680" t="s">
        <v>847</v>
      </c>
      <c r="B5680">
        <v>57</v>
      </c>
      <c r="C5680" t="s">
        <v>1242</v>
      </c>
      <c r="D5680" t="s">
        <v>38</v>
      </c>
      <c r="E5680">
        <f>YEAR(Table1[[#This Row],[Order Date]])</f>
        <v>2014</v>
      </c>
      <c r="F5680">
        <v>1</v>
      </c>
      <c r="G5680">
        <f>MONTH(Table1[[#This Row],[Order Date]])</f>
        <v>9</v>
      </c>
      <c r="H5680" s="1">
        <v>41894</v>
      </c>
      <c r="I5680">
        <v>2181</v>
      </c>
      <c r="J5680" t="s">
        <v>131</v>
      </c>
      <c r="K5680">
        <v>3</v>
      </c>
      <c r="L5680">
        <v>3.49</v>
      </c>
      <c r="M5680" s="2">
        <v>0.01</v>
      </c>
      <c r="N5680">
        <v>15.87</v>
      </c>
      <c r="O5680">
        <v>0.76</v>
      </c>
      <c r="P5680">
        <v>2.5299999999999998</v>
      </c>
      <c r="Q5680" s="2">
        <v>0.39</v>
      </c>
      <c r="R5680" t="s">
        <v>29</v>
      </c>
      <c r="S5680" t="s">
        <v>59</v>
      </c>
      <c r="T5680" t="s">
        <v>2786</v>
      </c>
      <c r="U5680" t="s">
        <v>232</v>
      </c>
      <c r="V5680" t="s">
        <v>68</v>
      </c>
      <c r="W5680">
        <v>313</v>
      </c>
      <c r="X5680" s="1">
        <v>41896</v>
      </c>
      <c r="Y5680" t="s">
        <v>42</v>
      </c>
      <c r="Z5680" t="e" vm="11">
        <v>#VALUE!</v>
      </c>
      <c r="AA5680">
        <v>78626</v>
      </c>
      <c r="AB5680" t="e" cm="1" vm="2">
        <f t="array" ref="AB5680">_FV(Table1[[#This Row],[State]],"Country/region",TRUE)</f>
        <v>#VALUE!</v>
      </c>
    </row>
    <row r="5681" spans="1:28" x14ac:dyDescent="0.35">
      <c r="A5681" t="s">
        <v>687</v>
      </c>
      <c r="B5681">
        <v>57</v>
      </c>
      <c r="C5681" t="s">
        <v>316</v>
      </c>
      <c r="D5681" t="s">
        <v>57</v>
      </c>
      <c r="E5681">
        <f>YEAR(Table1[[#This Row],[Order Date]])</f>
        <v>2014</v>
      </c>
      <c r="F5681">
        <v>1</v>
      </c>
      <c r="G5681">
        <f>MONTH(Table1[[#This Row],[Order Date]])</f>
        <v>9</v>
      </c>
      <c r="H5681" s="1">
        <v>41894</v>
      </c>
      <c r="I5681">
        <v>11815</v>
      </c>
      <c r="J5681" t="s">
        <v>47</v>
      </c>
      <c r="K5681">
        <v>22</v>
      </c>
      <c r="L5681">
        <v>15.73</v>
      </c>
      <c r="M5681" s="2">
        <v>0.08</v>
      </c>
      <c r="N5681">
        <v>351.27</v>
      </c>
      <c r="O5681">
        <v>7.42</v>
      </c>
      <c r="P5681">
        <v>-37.22</v>
      </c>
      <c r="Q5681" s="2">
        <v>0.56000000000000005</v>
      </c>
      <c r="R5681" t="s">
        <v>29</v>
      </c>
      <c r="S5681" t="s">
        <v>139</v>
      </c>
      <c r="T5681" t="s">
        <v>2028</v>
      </c>
      <c r="U5681" t="s">
        <v>481</v>
      </c>
      <c r="V5681" t="s">
        <v>76</v>
      </c>
      <c r="W5681">
        <v>1634</v>
      </c>
      <c r="X5681" s="1">
        <v>41896</v>
      </c>
      <c r="Y5681" t="s">
        <v>34</v>
      </c>
      <c r="Z5681" t="e" vm="14">
        <v>#VALUE!</v>
      </c>
      <c r="AA5681">
        <v>32404</v>
      </c>
      <c r="AB5681" t="e" cm="1" vm="2">
        <f t="array" ref="AB5681">_FV(Table1[[#This Row],[State]],"Country/region",TRUE)</f>
        <v>#VALUE!</v>
      </c>
    </row>
    <row r="5682" spans="1:28" x14ac:dyDescent="0.35">
      <c r="A5682" t="s">
        <v>143</v>
      </c>
      <c r="B5682">
        <v>57</v>
      </c>
      <c r="C5682" t="s">
        <v>2210</v>
      </c>
      <c r="D5682" t="s">
        <v>46</v>
      </c>
      <c r="E5682">
        <f>YEAR(Table1[[#This Row],[Order Date]])</f>
        <v>2014</v>
      </c>
      <c r="F5682">
        <v>1</v>
      </c>
      <c r="G5682">
        <f>MONTH(Table1[[#This Row],[Order Date]])</f>
        <v>9</v>
      </c>
      <c r="H5682" s="1">
        <v>41894</v>
      </c>
      <c r="I5682">
        <v>9671</v>
      </c>
      <c r="J5682" t="s">
        <v>28</v>
      </c>
      <c r="K5682">
        <v>6</v>
      </c>
      <c r="L5682">
        <v>1.88</v>
      </c>
      <c r="M5682" s="2">
        <v>7.0000000000000007E-2</v>
      </c>
      <c r="N5682">
        <v>12.61</v>
      </c>
      <c r="O5682">
        <v>1.49</v>
      </c>
      <c r="P5682">
        <v>-4.899</v>
      </c>
      <c r="Q5682" s="2">
        <v>0.37</v>
      </c>
      <c r="R5682" t="s">
        <v>29</v>
      </c>
      <c r="S5682" t="s">
        <v>30</v>
      </c>
      <c r="T5682" t="s">
        <v>1294</v>
      </c>
      <c r="U5682" t="s">
        <v>67</v>
      </c>
      <c r="V5682" t="s">
        <v>76</v>
      </c>
      <c r="W5682">
        <v>1327</v>
      </c>
      <c r="X5682" s="1">
        <v>41896</v>
      </c>
      <c r="Y5682" t="s">
        <v>34</v>
      </c>
      <c r="Z5682" t="e" vm="10">
        <v>#VALUE!</v>
      </c>
      <c r="AA5682">
        <v>71203</v>
      </c>
      <c r="AB5682" t="e" cm="1" vm="2">
        <f t="array" ref="AB5682">_FV(Table1[[#This Row],[State]],"Country/region",TRUE)</f>
        <v>#VALUE!</v>
      </c>
    </row>
    <row r="5683" spans="1:28" x14ac:dyDescent="0.35">
      <c r="A5683" t="s">
        <v>1388</v>
      </c>
      <c r="B5683">
        <v>57</v>
      </c>
      <c r="C5683" t="s">
        <v>1389</v>
      </c>
      <c r="D5683" t="s">
        <v>38</v>
      </c>
      <c r="E5683">
        <f>YEAR(Table1[[#This Row],[Order Date]])</f>
        <v>2014</v>
      </c>
      <c r="F5683">
        <v>1</v>
      </c>
      <c r="G5683">
        <f>MONTH(Table1[[#This Row],[Order Date]])</f>
        <v>9</v>
      </c>
      <c r="H5683" s="1">
        <v>41894</v>
      </c>
      <c r="I5683">
        <v>48101</v>
      </c>
      <c r="J5683" t="s">
        <v>28</v>
      </c>
      <c r="K5683">
        <v>4</v>
      </c>
      <c r="L5683">
        <v>22.84</v>
      </c>
      <c r="M5683" s="2">
        <v>0.05</v>
      </c>
      <c r="N5683">
        <v>108.87</v>
      </c>
      <c r="O5683">
        <v>16.87</v>
      </c>
      <c r="P5683">
        <v>-39.92</v>
      </c>
      <c r="Q5683" s="2">
        <v>0.39</v>
      </c>
      <c r="R5683" t="s">
        <v>29</v>
      </c>
      <c r="S5683" t="s">
        <v>30</v>
      </c>
      <c r="T5683" t="s">
        <v>1956</v>
      </c>
      <c r="U5683" t="s">
        <v>61</v>
      </c>
      <c r="V5683" t="s">
        <v>68</v>
      </c>
      <c r="W5683">
        <v>6754</v>
      </c>
      <c r="X5683" s="1">
        <v>41896</v>
      </c>
      <c r="Y5683" t="s">
        <v>34</v>
      </c>
      <c r="Z5683" t="e" vm="16">
        <v>#VALUE!</v>
      </c>
      <c r="AA5683">
        <v>62234</v>
      </c>
      <c r="AB5683" t="e" cm="1" vm="2">
        <f t="array" ref="AB5683">_FV(Table1[[#This Row],[State]],"Country/region",TRUE)</f>
        <v>#VALUE!</v>
      </c>
    </row>
    <row r="5684" spans="1:28" x14ac:dyDescent="0.35">
      <c r="A5684" t="s">
        <v>1290</v>
      </c>
      <c r="B5684">
        <v>57</v>
      </c>
      <c r="C5684" t="s">
        <v>1199</v>
      </c>
      <c r="D5684" t="s">
        <v>27</v>
      </c>
      <c r="E5684">
        <f>YEAR(Table1[[#This Row],[Order Date]])</f>
        <v>2014</v>
      </c>
      <c r="F5684">
        <v>1</v>
      </c>
      <c r="G5684">
        <f>MONTH(Table1[[#This Row],[Order Date]])</f>
        <v>9</v>
      </c>
      <c r="H5684" s="1">
        <v>41894</v>
      </c>
      <c r="I5684">
        <v>1575</v>
      </c>
      <c r="J5684" t="s">
        <v>131</v>
      </c>
      <c r="K5684">
        <v>26</v>
      </c>
      <c r="L5684">
        <v>4.9800000000000004</v>
      </c>
      <c r="M5684" s="2">
        <v>0.05</v>
      </c>
      <c r="N5684">
        <v>133.65</v>
      </c>
      <c r="O5684">
        <v>0.8</v>
      </c>
      <c r="P5684">
        <v>56.28</v>
      </c>
      <c r="Q5684" s="2">
        <v>0.36</v>
      </c>
      <c r="R5684" t="s">
        <v>29</v>
      </c>
      <c r="S5684" t="s">
        <v>59</v>
      </c>
      <c r="T5684" t="s">
        <v>570</v>
      </c>
      <c r="U5684" t="s">
        <v>61</v>
      </c>
      <c r="V5684" t="s">
        <v>52</v>
      </c>
      <c r="W5684">
        <v>235</v>
      </c>
      <c r="X5684" s="1">
        <v>41896</v>
      </c>
      <c r="Y5684" t="s">
        <v>34</v>
      </c>
      <c r="Z5684" t="e" vm="4">
        <v>#VALUE!</v>
      </c>
      <c r="AA5684">
        <v>91730</v>
      </c>
      <c r="AB5684" t="e" cm="1" vm="2">
        <f t="array" ref="AB5684">_FV(Table1[[#This Row],[State]],"Country/region",TRUE)</f>
        <v>#VALUE!</v>
      </c>
    </row>
    <row r="5685" spans="1:28" x14ac:dyDescent="0.35">
      <c r="A5685" t="s">
        <v>1290</v>
      </c>
      <c r="B5685">
        <v>57</v>
      </c>
      <c r="C5685" t="s">
        <v>1199</v>
      </c>
      <c r="D5685" t="s">
        <v>27</v>
      </c>
      <c r="E5685">
        <f>YEAR(Table1[[#This Row],[Order Date]])</f>
        <v>2014</v>
      </c>
      <c r="F5685">
        <v>1</v>
      </c>
      <c r="G5685">
        <f>MONTH(Table1[[#This Row],[Order Date]])</f>
        <v>9</v>
      </c>
      <c r="H5685" s="1">
        <v>41894</v>
      </c>
      <c r="I5685">
        <v>1575</v>
      </c>
      <c r="J5685" t="s">
        <v>131</v>
      </c>
      <c r="K5685">
        <v>10</v>
      </c>
      <c r="L5685">
        <v>65.989999999999995</v>
      </c>
      <c r="M5685" s="2">
        <v>0.08</v>
      </c>
      <c r="N5685">
        <v>525.67399999999998</v>
      </c>
      <c r="O5685">
        <v>5.26</v>
      </c>
      <c r="P5685">
        <v>-147.01499999999999</v>
      </c>
      <c r="Q5685" s="2">
        <v>0.56000000000000005</v>
      </c>
      <c r="R5685" t="s">
        <v>96</v>
      </c>
      <c r="S5685" t="s">
        <v>30</v>
      </c>
      <c r="T5685">
        <v>8860</v>
      </c>
      <c r="U5685" t="s">
        <v>105</v>
      </c>
      <c r="V5685" t="s">
        <v>52</v>
      </c>
      <c r="W5685">
        <v>236</v>
      </c>
      <c r="X5685" s="1">
        <v>41896</v>
      </c>
      <c r="Y5685" t="s">
        <v>34</v>
      </c>
      <c r="Z5685" t="e" vm="4">
        <v>#VALUE!</v>
      </c>
      <c r="AA5685">
        <v>91730</v>
      </c>
      <c r="AB5685" t="e" cm="1" vm="2">
        <f t="array" ref="AB5685">_FV(Table1[[#This Row],[State]],"Country/region",TRUE)</f>
        <v>#VALUE!</v>
      </c>
    </row>
    <row r="5686" spans="1:28" x14ac:dyDescent="0.35">
      <c r="A5686" t="s">
        <v>3407</v>
      </c>
      <c r="B5686">
        <v>57</v>
      </c>
      <c r="C5686" t="s">
        <v>1731</v>
      </c>
      <c r="D5686" t="s">
        <v>38</v>
      </c>
      <c r="E5686">
        <f>YEAR(Table1[[#This Row],[Order Date]])</f>
        <v>2014</v>
      </c>
      <c r="F5686">
        <v>1</v>
      </c>
      <c r="G5686">
        <f>MONTH(Table1[[#This Row],[Order Date]])</f>
        <v>9</v>
      </c>
      <c r="H5686" s="1">
        <v>41894</v>
      </c>
      <c r="I5686">
        <v>10278</v>
      </c>
      <c r="J5686" t="s">
        <v>47</v>
      </c>
      <c r="K5686">
        <v>25</v>
      </c>
      <c r="L5686">
        <v>70.98</v>
      </c>
      <c r="M5686" s="2">
        <v>0</v>
      </c>
      <c r="N5686">
        <v>1907.71</v>
      </c>
      <c r="O5686">
        <v>26.74</v>
      </c>
      <c r="P5686">
        <v>32.549999999999997</v>
      </c>
      <c r="Q5686" s="2">
        <v>0.6</v>
      </c>
      <c r="R5686" t="s">
        <v>48</v>
      </c>
      <c r="S5686" t="s">
        <v>73</v>
      </c>
      <c r="T5686" t="s">
        <v>2351</v>
      </c>
      <c r="U5686" t="s">
        <v>154</v>
      </c>
      <c r="V5686" t="s">
        <v>76</v>
      </c>
      <c r="W5686">
        <v>1418</v>
      </c>
      <c r="X5686" s="1">
        <v>41901</v>
      </c>
      <c r="Y5686" t="s">
        <v>53</v>
      </c>
      <c r="Z5686" t="e" vm="44">
        <v>#VALUE!</v>
      </c>
      <c r="AA5686">
        <v>30135</v>
      </c>
      <c r="AB5686" t="e" cm="1" vm="2">
        <f t="array" ref="AB5686">_FV(Table1[[#This Row],[State]],"Country/region",TRUE)</f>
        <v>#VALUE!</v>
      </c>
    </row>
    <row r="5687" spans="1:28" x14ac:dyDescent="0.35">
      <c r="A5687" t="s">
        <v>606</v>
      </c>
      <c r="B5687">
        <v>57</v>
      </c>
      <c r="C5687" t="s">
        <v>607</v>
      </c>
      <c r="D5687" t="s">
        <v>38</v>
      </c>
      <c r="E5687">
        <f>YEAR(Table1[[#This Row],[Order Date]])</f>
        <v>2014</v>
      </c>
      <c r="F5687">
        <v>1</v>
      </c>
      <c r="G5687">
        <f>MONTH(Table1[[#This Row],[Order Date]])</f>
        <v>9</v>
      </c>
      <c r="H5687" s="1">
        <v>41895</v>
      </c>
      <c r="I5687">
        <v>39331</v>
      </c>
      <c r="J5687" t="s">
        <v>28</v>
      </c>
      <c r="K5687">
        <v>23</v>
      </c>
      <c r="L5687">
        <v>5.81</v>
      </c>
      <c r="M5687" s="2">
        <v>0.06</v>
      </c>
      <c r="N5687">
        <v>149.4</v>
      </c>
      <c r="O5687">
        <v>8.49</v>
      </c>
      <c r="P5687">
        <v>-126.0515</v>
      </c>
      <c r="Q5687" s="2">
        <v>0.39</v>
      </c>
      <c r="R5687" t="s">
        <v>29</v>
      </c>
      <c r="S5687" t="s">
        <v>30</v>
      </c>
      <c r="T5687" t="s">
        <v>361</v>
      </c>
      <c r="U5687" t="s">
        <v>67</v>
      </c>
      <c r="V5687" t="s">
        <v>76</v>
      </c>
      <c r="W5687">
        <v>5553</v>
      </c>
      <c r="X5687" s="1">
        <v>41896</v>
      </c>
      <c r="Y5687" t="s">
        <v>42</v>
      </c>
      <c r="Z5687" t="e" vm="14">
        <v>#VALUE!</v>
      </c>
      <c r="AA5687">
        <v>32707</v>
      </c>
      <c r="AB5687" t="e" cm="1" vm="2">
        <f t="array" ref="AB5687">_FV(Table1[[#This Row],[State]],"Country/region",TRUE)</f>
        <v>#VALUE!</v>
      </c>
    </row>
    <row r="5688" spans="1:28" x14ac:dyDescent="0.35">
      <c r="A5688" t="s">
        <v>574</v>
      </c>
      <c r="B5688">
        <v>57</v>
      </c>
      <c r="C5688" t="s">
        <v>575</v>
      </c>
      <c r="D5688" t="s">
        <v>46</v>
      </c>
      <c r="E5688">
        <f>YEAR(Table1[[#This Row],[Order Date]])</f>
        <v>2014</v>
      </c>
      <c r="F5688">
        <v>1</v>
      </c>
      <c r="G5688">
        <f>MONTH(Table1[[#This Row],[Order Date]])</f>
        <v>9</v>
      </c>
      <c r="H5688" s="1">
        <v>41895</v>
      </c>
      <c r="I5688">
        <v>40871</v>
      </c>
      <c r="J5688" t="s">
        <v>39</v>
      </c>
      <c r="K5688">
        <v>18</v>
      </c>
      <c r="L5688">
        <v>110.98</v>
      </c>
      <c r="M5688" s="2">
        <v>0.05</v>
      </c>
      <c r="N5688">
        <v>2022.65</v>
      </c>
      <c r="O5688">
        <v>30</v>
      </c>
      <c r="P5688">
        <v>-157.63</v>
      </c>
      <c r="Q5688" s="2">
        <v>0.71</v>
      </c>
      <c r="R5688" t="s">
        <v>48</v>
      </c>
      <c r="S5688" t="s">
        <v>49</v>
      </c>
      <c r="T5688" t="s">
        <v>3203</v>
      </c>
      <c r="U5688" t="s">
        <v>51</v>
      </c>
      <c r="V5688" t="s">
        <v>68</v>
      </c>
      <c r="W5688">
        <v>5760</v>
      </c>
      <c r="X5688" s="1">
        <v>41897</v>
      </c>
      <c r="Y5688" t="s">
        <v>53</v>
      </c>
      <c r="Z5688" t="e" vm="38">
        <v>#VALUE!</v>
      </c>
      <c r="AA5688">
        <v>47906</v>
      </c>
      <c r="AB5688" t="e" cm="1" vm="2">
        <f t="array" ref="AB5688">_FV(Table1[[#This Row],[State]],"Country/region",TRUE)</f>
        <v>#VALUE!</v>
      </c>
    </row>
    <row r="5689" spans="1:28" x14ac:dyDescent="0.35">
      <c r="A5689" t="s">
        <v>574</v>
      </c>
      <c r="B5689">
        <v>57</v>
      </c>
      <c r="C5689" t="s">
        <v>575</v>
      </c>
      <c r="D5689" t="s">
        <v>46</v>
      </c>
      <c r="E5689">
        <f>YEAR(Table1[[#This Row],[Order Date]])</f>
        <v>2014</v>
      </c>
      <c r="F5689">
        <v>1</v>
      </c>
      <c r="G5689">
        <f>MONTH(Table1[[#This Row],[Order Date]])</f>
        <v>9</v>
      </c>
      <c r="H5689" s="1">
        <v>41895</v>
      </c>
      <c r="I5689">
        <v>40871</v>
      </c>
      <c r="J5689" t="s">
        <v>39</v>
      </c>
      <c r="K5689">
        <v>32</v>
      </c>
      <c r="L5689">
        <v>8.85</v>
      </c>
      <c r="M5689" s="2">
        <v>0.03</v>
      </c>
      <c r="N5689">
        <v>294.04000000000002</v>
      </c>
      <c r="O5689">
        <v>5.6</v>
      </c>
      <c r="P5689">
        <v>-5.5315000000000003</v>
      </c>
      <c r="Q5689" s="2">
        <v>0.36</v>
      </c>
      <c r="R5689" t="s">
        <v>29</v>
      </c>
      <c r="S5689" t="s">
        <v>30</v>
      </c>
      <c r="T5689" t="s">
        <v>1707</v>
      </c>
      <c r="U5689" t="s">
        <v>67</v>
      </c>
      <c r="V5689" t="s">
        <v>68</v>
      </c>
      <c r="W5689">
        <v>5759</v>
      </c>
      <c r="X5689" s="1">
        <v>41897</v>
      </c>
      <c r="Y5689" t="s">
        <v>34</v>
      </c>
      <c r="Z5689" t="e" vm="38">
        <v>#VALUE!</v>
      </c>
      <c r="AA5689">
        <v>47906</v>
      </c>
      <c r="AB5689" t="e" cm="1" vm="2">
        <f t="array" ref="AB5689">_FV(Table1[[#This Row],[State]],"Country/region",TRUE)</f>
        <v>#VALUE!</v>
      </c>
    </row>
    <row r="5690" spans="1:28" x14ac:dyDescent="0.35">
      <c r="A5690" t="s">
        <v>1055</v>
      </c>
      <c r="B5690">
        <v>57</v>
      </c>
      <c r="C5690" t="s">
        <v>1056</v>
      </c>
      <c r="D5690" t="s">
        <v>46</v>
      </c>
      <c r="E5690">
        <f>YEAR(Table1[[#This Row],[Order Date]])</f>
        <v>2014</v>
      </c>
      <c r="F5690">
        <v>1</v>
      </c>
      <c r="G5690">
        <f>MONTH(Table1[[#This Row],[Order Date]])</f>
        <v>9</v>
      </c>
      <c r="H5690" s="1">
        <v>41895</v>
      </c>
      <c r="I5690">
        <v>30659</v>
      </c>
      <c r="J5690" t="s">
        <v>58</v>
      </c>
      <c r="K5690">
        <v>45</v>
      </c>
      <c r="L5690">
        <v>85.99</v>
      </c>
      <c r="M5690" s="2">
        <v>0.08</v>
      </c>
      <c r="N5690">
        <v>3116.7714999999998</v>
      </c>
      <c r="O5690">
        <v>0.99</v>
      </c>
      <c r="P5690">
        <v>-106.51300000000001</v>
      </c>
      <c r="Q5690" s="2">
        <v>0.85</v>
      </c>
      <c r="R5690" t="s">
        <v>96</v>
      </c>
      <c r="S5690" t="s">
        <v>59</v>
      </c>
      <c r="T5690" t="s">
        <v>971</v>
      </c>
      <c r="U5690" t="s">
        <v>105</v>
      </c>
      <c r="V5690" t="s">
        <v>68</v>
      </c>
      <c r="W5690">
        <v>4307</v>
      </c>
      <c r="X5690" s="1">
        <v>41897</v>
      </c>
      <c r="Y5690" t="s">
        <v>34</v>
      </c>
      <c r="Z5690" t="e" vm="40">
        <v>#VALUE!</v>
      </c>
      <c r="AA5690">
        <v>66801</v>
      </c>
      <c r="AB5690" t="e" cm="1" vm="2">
        <f t="array" ref="AB5690">_FV(Table1[[#This Row],[State]],"Country/region",TRUE)</f>
        <v>#VALUE!</v>
      </c>
    </row>
    <row r="5691" spans="1:28" x14ac:dyDescent="0.35">
      <c r="A5691" t="s">
        <v>2745</v>
      </c>
      <c r="B5691">
        <v>57</v>
      </c>
      <c r="C5691" t="s">
        <v>2196</v>
      </c>
      <c r="D5691" t="s">
        <v>46</v>
      </c>
      <c r="E5691">
        <f>YEAR(Table1[[#This Row],[Order Date]])</f>
        <v>2014</v>
      </c>
      <c r="F5691">
        <v>1</v>
      </c>
      <c r="G5691">
        <f>MONTH(Table1[[#This Row],[Order Date]])</f>
        <v>9</v>
      </c>
      <c r="H5691" s="1">
        <v>41896</v>
      </c>
      <c r="I5691">
        <v>27271</v>
      </c>
      <c r="J5691" t="s">
        <v>39</v>
      </c>
      <c r="K5691">
        <v>8</v>
      </c>
      <c r="L5691">
        <v>33.94</v>
      </c>
      <c r="M5691" s="2">
        <v>0</v>
      </c>
      <c r="N5691">
        <v>301.57</v>
      </c>
      <c r="O5691">
        <v>19.190000000000001</v>
      </c>
      <c r="P5691">
        <v>-77.31</v>
      </c>
      <c r="Q5691" s="2">
        <v>0.57999999999999996</v>
      </c>
      <c r="R5691" t="s">
        <v>48</v>
      </c>
      <c r="S5691" t="s">
        <v>49</v>
      </c>
      <c r="T5691" t="s">
        <v>124</v>
      </c>
      <c r="U5691" t="s">
        <v>51</v>
      </c>
      <c r="V5691" t="s">
        <v>33</v>
      </c>
      <c r="W5691">
        <v>3826</v>
      </c>
      <c r="X5691" s="1">
        <v>41897</v>
      </c>
      <c r="Y5691" t="s">
        <v>53</v>
      </c>
      <c r="Z5691" t="e" vm="48">
        <v>#VALUE!</v>
      </c>
      <c r="AA5691">
        <v>3431</v>
      </c>
      <c r="AB5691" t="e" cm="1" vm="2">
        <f t="array" ref="AB5691">_FV(Table1[[#This Row],[State]],"Country/region",TRUE)</f>
        <v>#VALUE!</v>
      </c>
    </row>
    <row r="5692" spans="1:28" x14ac:dyDescent="0.35">
      <c r="A5692" t="s">
        <v>2792</v>
      </c>
      <c r="B5692">
        <v>57</v>
      </c>
      <c r="C5692" t="s">
        <v>920</v>
      </c>
      <c r="D5692" t="s">
        <v>38</v>
      </c>
      <c r="E5692">
        <f>YEAR(Table1[[#This Row],[Order Date]])</f>
        <v>2014</v>
      </c>
      <c r="F5692">
        <v>1</v>
      </c>
      <c r="G5692">
        <f>MONTH(Table1[[#This Row],[Order Date]])</f>
        <v>9</v>
      </c>
      <c r="H5692" s="1">
        <v>41896</v>
      </c>
      <c r="I5692">
        <v>17283</v>
      </c>
      <c r="J5692" t="s">
        <v>39</v>
      </c>
      <c r="K5692">
        <v>4</v>
      </c>
      <c r="L5692">
        <v>1360.14</v>
      </c>
      <c r="M5692" s="2">
        <v>0.06</v>
      </c>
      <c r="N5692">
        <v>5472.12</v>
      </c>
      <c r="O5692">
        <v>14.7</v>
      </c>
      <c r="P5692">
        <v>-2816.3379</v>
      </c>
      <c r="Q5692" s="2">
        <v>0.59</v>
      </c>
      <c r="R5692" t="s">
        <v>96</v>
      </c>
      <c r="S5692" t="s">
        <v>49</v>
      </c>
      <c r="T5692" t="s">
        <v>2543</v>
      </c>
      <c r="U5692" t="s">
        <v>98</v>
      </c>
      <c r="V5692" t="s">
        <v>68</v>
      </c>
      <c r="W5692">
        <v>2383</v>
      </c>
      <c r="X5692" s="1">
        <v>41897</v>
      </c>
      <c r="Y5692" t="s">
        <v>53</v>
      </c>
      <c r="Z5692" t="e" vm="16">
        <v>#VALUE!</v>
      </c>
      <c r="AA5692">
        <v>61107</v>
      </c>
      <c r="AB5692" t="e" cm="1" vm="2">
        <f t="array" ref="AB5692">_FV(Table1[[#This Row],[State]],"Country/region",TRUE)</f>
        <v>#VALUE!</v>
      </c>
    </row>
    <row r="5693" spans="1:28" x14ac:dyDescent="0.35">
      <c r="A5693" t="s">
        <v>1689</v>
      </c>
      <c r="B5693">
        <v>57</v>
      </c>
      <c r="C5693" t="s">
        <v>255</v>
      </c>
      <c r="D5693" t="s">
        <v>27</v>
      </c>
      <c r="E5693">
        <f>YEAR(Table1[[#This Row],[Order Date]])</f>
        <v>2014</v>
      </c>
      <c r="F5693">
        <v>1</v>
      </c>
      <c r="G5693">
        <f>MONTH(Table1[[#This Row],[Order Date]])</f>
        <v>9</v>
      </c>
      <c r="H5693" s="1">
        <v>41897</v>
      </c>
      <c r="I5693">
        <v>5958</v>
      </c>
      <c r="J5693" t="s">
        <v>131</v>
      </c>
      <c r="K5693">
        <v>21</v>
      </c>
      <c r="L5693">
        <v>159.31</v>
      </c>
      <c r="M5693" s="2">
        <v>0.09</v>
      </c>
      <c r="N5693">
        <v>2629.6640000000002</v>
      </c>
      <c r="O5693">
        <v>60</v>
      </c>
      <c r="P5693">
        <v>27.74</v>
      </c>
      <c r="Q5693" s="2">
        <v>0.55000000000000004</v>
      </c>
      <c r="R5693" t="s">
        <v>48</v>
      </c>
      <c r="S5693" t="s">
        <v>49</v>
      </c>
      <c r="T5693" t="s">
        <v>2493</v>
      </c>
      <c r="U5693" t="s">
        <v>75</v>
      </c>
      <c r="V5693" t="s">
        <v>52</v>
      </c>
      <c r="W5693">
        <v>828</v>
      </c>
      <c r="X5693" s="1">
        <v>41897</v>
      </c>
      <c r="Y5693" t="s">
        <v>53</v>
      </c>
      <c r="Z5693" t="e" vm="4">
        <v>#VALUE!</v>
      </c>
      <c r="AA5693">
        <v>95207</v>
      </c>
      <c r="AB5693" t="e" cm="1" vm="2">
        <f t="array" ref="AB5693">_FV(Table1[[#This Row],[State]],"Country/region",TRUE)</f>
        <v>#VALUE!</v>
      </c>
    </row>
    <row r="5694" spans="1:28" x14ac:dyDescent="0.35">
      <c r="A5694" t="s">
        <v>2605</v>
      </c>
      <c r="B5694">
        <v>57</v>
      </c>
      <c r="C5694" t="s">
        <v>1245</v>
      </c>
      <c r="D5694" t="s">
        <v>57</v>
      </c>
      <c r="E5694">
        <f>YEAR(Table1[[#This Row],[Order Date]])</f>
        <v>2014</v>
      </c>
      <c r="F5694">
        <v>1</v>
      </c>
      <c r="G5694">
        <f>MONTH(Table1[[#This Row],[Order Date]])</f>
        <v>9</v>
      </c>
      <c r="H5694" s="1">
        <v>41897</v>
      </c>
      <c r="I5694">
        <v>23078</v>
      </c>
      <c r="J5694" t="s">
        <v>131</v>
      </c>
      <c r="K5694">
        <v>18</v>
      </c>
      <c r="L5694">
        <v>9.7799999999999994</v>
      </c>
      <c r="M5694" s="2">
        <v>0.1</v>
      </c>
      <c r="N5694">
        <v>168.95</v>
      </c>
      <c r="O5694">
        <v>5.76</v>
      </c>
      <c r="P5694">
        <v>-15.9</v>
      </c>
      <c r="Q5694" s="2">
        <v>0.35</v>
      </c>
      <c r="R5694" t="s">
        <v>29</v>
      </c>
      <c r="S5694" t="s">
        <v>30</v>
      </c>
      <c r="T5694" t="s">
        <v>894</v>
      </c>
      <c r="U5694" t="s">
        <v>267</v>
      </c>
      <c r="V5694" t="s">
        <v>33</v>
      </c>
      <c r="W5694">
        <v>3216</v>
      </c>
      <c r="X5694" s="1">
        <v>41897</v>
      </c>
      <c r="Y5694" t="s">
        <v>34</v>
      </c>
      <c r="Z5694" t="e" vm="17">
        <v>#VALUE!</v>
      </c>
      <c r="AA5694">
        <v>6360</v>
      </c>
      <c r="AB5694" t="e" cm="1" vm="2">
        <f t="array" ref="AB5694">_FV(Table1[[#This Row],[State]],"Country/region",TRUE)</f>
        <v>#VALUE!</v>
      </c>
    </row>
    <row r="5695" spans="1:28" x14ac:dyDescent="0.35">
      <c r="A5695" t="s">
        <v>2621</v>
      </c>
      <c r="B5695">
        <v>57</v>
      </c>
      <c r="C5695" t="s">
        <v>2215</v>
      </c>
      <c r="D5695" t="s">
        <v>46</v>
      </c>
      <c r="E5695">
        <f>YEAR(Table1[[#This Row],[Order Date]])</f>
        <v>2014</v>
      </c>
      <c r="F5695">
        <v>1</v>
      </c>
      <c r="G5695">
        <f>MONTH(Table1[[#This Row],[Order Date]])</f>
        <v>9</v>
      </c>
      <c r="H5695" s="1">
        <v>41897</v>
      </c>
      <c r="I5695">
        <v>32580</v>
      </c>
      <c r="J5695" t="s">
        <v>28</v>
      </c>
      <c r="K5695">
        <v>23</v>
      </c>
      <c r="L5695">
        <v>7.4</v>
      </c>
      <c r="M5695" s="2">
        <v>0.03</v>
      </c>
      <c r="N5695">
        <v>166.8</v>
      </c>
      <c r="O5695">
        <v>1.71</v>
      </c>
      <c r="P5695">
        <v>44.59</v>
      </c>
      <c r="Q5695" s="2">
        <v>0.4</v>
      </c>
      <c r="R5695" t="s">
        <v>29</v>
      </c>
      <c r="S5695" t="s">
        <v>59</v>
      </c>
      <c r="T5695" t="s">
        <v>3003</v>
      </c>
      <c r="U5695" t="s">
        <v>61</v>
      </c>
      <c r="V5695" t="s">
        <v>68</v>
      </c>
      <c r="W5695">
        <v>4574</v>
      </c>
      <c r="X5695" s="1">
        <v>41897</v>
      </c>
      <c r="Y5695" t="s">
        <v>34</v>
      </c>
      <c r="Z5695" t="e" vm="36">
        <v>#VALUE!</v>
      </c>
      <c r="AA5695">
        <v>57401</v>
      </c>
      <c r="AB5695" t="e" cm="1" vm="2">
        <f t="array" ref="AB5695">_FV(Table1[[#This Row],[State]],"Country/region",TRUE)</f>
        <v>#VALUE!</v>
      </c>
    </row>
    <row r="5696" spans="1:28" x14ac:dyDescent="0.35">
      <c r="A5696" t="s">
        <v>1897</v>
      </c>
      <c r="B5696">
        <v>57</v>
      </c>
      <c r="C5696" t="s">
        <v>3019</v>
      </c>
      <c r="D5696" t="s">
        <v>46</v>
      </c>
      <c r="E5696">
        <f>YEAR(Table1[[#This Row],[Order Date]])</f>
        <v>2014</v>
      </c>
      <c r="F5696">
        <v>1</v>
      </c>
      <c r="G5696">
        <f>MONTH(Table1[[#This Row],[Order Date]])</f>
        <v>9</v>
      </c>
      <c r="H5696" s="1">
        <v>41897</v>
      </c>
      <c r="I5696">
        <v>26439</v>
      </c>
      <c r="J5696" t="s">
        <v>131</v>
      </c>
      <c r="K5696">
        <v>37</v>
      </c>
      <c r="L5696">
        <v>4.28</v>
      </c>
      <c r="M5696" s="2">
        <v>0.04</v>
      </c>
      <c r="N5696">
        <v>169.93</v>
      </c>
      <c r="O5696">
        <v>5.74</v>
      </c>
      <c r="P5696">
        <v>-114.35</v>
      </c>
      <c r="Q5696" s="2">
        <v>0.4</v>
      </c>
      <c r="R5696" t="s">
        <v>29</v>
      </c>
      <c r="S5696" t="s">
        <v>30</v>
      </c>
      <c r="T5696" t="s">
        <v>2821</v>
      </c>
      <c r="U5696" t="s">
        <v>61</v>
      </c>
      <c r="V5696" t="s">
        <v>76</v>
      </c>
      <c r="W5696">
        <v>3703</v>
      </c>
      <c r="X5696" s="1">
        <v>41897</v>
      </c>
      <c r="Y5696" t="s">
        <v>34</v>
      </c>
      <c r="Z5696" t="e" vm="47">
        <v>#VALUE!</v>
      </c>
      <c r="AA5696">
        <v>27288</v>
      </c>
      <c r="AB5696" t="e" cm="1" vm="2">
        <f t="array" ref="AB5696">_FV(Table1[[#This Row],[State]],"Country/region",TRUE)</f>
        <v>#VALUE!</v>
      </c>
    </row>
    <row r="5697" spans="1:28" x14ac:dyDescent="0.35">
      <c r="A5697" t="s">
        <v>2048</v>
      </c>
      <c r="B5697">
        <v>57</v>
      </c>
      <c r="C5697" t="s">
        <v>947</v>
      </c>
      <c r="D5697" t="s">
        <v>27</v>
      </c>
      <c r="E5697">
        <f>YEAR(Table1[[#This Row],[Order Date]])</f>
        <v>2014</v>
      </c>
      <c r="F5697">
        <v>1</v>
      </c>
      <c r="G5697">
        <f>MONTH(Table1[[#This Row],[Order Date]])</f>
        <v>9</v>
      </c>
      <c r="H5697" s="1">
        <v>41897</v>
      </c>
      <c r="I5697">
        <v>17765</v>
      </c>
      <c r="J5697" t="s">
        <v>39</v>
      </c>
      <c r="K5697">
        <v>36</v>
      </c>
      <c r="L5697">
        <v>2.16</v>
      </c>
      <c r="M5697" s="2">
        <v>0.08</v>
      </c>
      <c r="N5697">
        <v>79.02</v>
      </c>
      <c r="O5697">
        <v>6.05</v>
      </c>
      <c r="P5697">
        <v>-192.6825</v>
      </c>
      <c r="Q5697" s="2">
        <v>0.37</v>
      </c>
      <c r="R5697" t="s">
        <v>29</v>
      </c>
      <c r="S5697" t="s">
        <v>30</v>
      </c>
      <c r="T5697" t="s">
        <v>599</v>
      </c>
      <c r="U5697" t="s">
        <v>67</v>
      </c>
      <c r="V5697" t="s">
        <v>33</v>
      </c>
      <c r="W5697">
        <v>2446</v>
      </c>
      <c r="X5697" s="1">
        <v>41897</v>
      </c>
      <c r="Y5697" t="s">
        <v>34</v>
      </c>
      <c r="Z5697" t="e" vm="15">
        <v>#VALUE!</v>
      </c>
      <c r="AA5697">
        <v>11722</v>
      </c>
      <c r="AB5697" t="e" cm="1" vm="2">
        <f t="array" ref="AB5697">_FV(Table1[[#This Row],[State]],"Country/region",TRUE)</f>
        <v>#VALUE!</v>
      </c>
    </row>
    <row r="5698" spans="1:28" x14ac:dyDescent="0.35">
      <c r="A5698" t="s">
        <v>1634</v>
      </c>
      <c r="B5698">
        <v>57</v>
      </c>
      <c r="C5698" t="s">
        <v>1701</v>
      </c>
      <c r="D5698" t="s">
        <v>57</v>
      </c>
      <c r="E5698">
        <f>YEAR(Table1[[#This Row],[Order Date]])</f>
        <v>2014</v>
      </c>
      <c r="F5698">
        <v>1</v>
      </c>
      <c r="G5698">
        <f>MONTH(Table1[[#This Row],[Order Date]])</f>
        <v>9</v>
      </c>
      <c r="H5698" s="1">
        <v>41897</v>
      </c>
      <c r="I5698">
        <v>17539</v>
      </c>
      <c r="J5698" t="s">
        <v>39</v>
      </c>
      <c r="K5698">
        <v>28</v>
      </c>
      <c r="L5698">
        <v>14.34</v>
      </c>
      <c r="M5698" s="2">
        <v>0.08</v>
      </c>
      <c r="N5698">
        <v>381.79</v>
      </c>
      <c r="O5698">
        <v>5</v>
      </c>
      <c r="P5698">
        <v>73.73</v>
      </c>
      <c r="Q5698" s="2">
        <v>0.49</v>
      </c>
      <c r="R5698" t="s">
        <v>48</v>
      </c>
      <c r="S5698" t="s">
        <v>139</v>
      </c>
      <c r="T5698" t="s">
        <v>506</v>
      </c>
      <c r="U5698" t="s">
        <v>82</v>
      </c>
      <c r="V5698" t="s">
        <v>52</v>
      </c>
      <c r="W5698">
        <v>2415</v>
      </c>
      <c r="X5698" s="1">
        <v>41898</v>
      </c>
      <c r="Y5698" t="s">
        <v>34</v>
      </c>
      <c r="Z5698" t="e" vm="39">
        <v>#VALUE!</v>
      </c>
      <c r="AA5698">
        <v>88201</v>
      </c>
      <c r="AB5698" t="e" cm="1" vm="2">
        <f t="array" ref="AB5698">_FV(Table1[[#This Row],[State]],"Country/region",TRUE)</f>
        <v>#VALUE!</v>
      </c>
    </row>
    <row r="5699" spans="1:28" x14ac:dyDescent="0.35">
      <c r="A5699" t="s">
        <v>3114</v>
      </c>
      <c r="B5699">
        <v>57</v>
      </c>
      <c r="C5699" t="s">
        <v>117</v>
      </c>
      <c r="D5699" t="s">
        <v>46</v>
      </c>
      <c r="E5699">
        <f>YEAR(Table1[[#This Row],[Order Date]])</f>
        <v>2014</v>
      </c>
      <c r="F5699">
        <v>1</v>
      </c>
      <c r="G5699">
        <f>MONTH(Table1[[#This Row],[Order Date]])</f>
        <v>9</v>
      </c>
      <c r="H5699" s="1">
        <v>41897</v>
      </c>
      <c r="I5699">
        <v>27589</v>
      </c>
      <c r="J5699" t="s">
        <v>131</v>
      </c>
      <c r="K5699">
        <v>36</v>
      </c>
      <c r="L5699">
        <v>1.88</v>
      </c>
      <c r="M5699" s="2">
        <v>7.0000000000000007E-2</v>
      </c>
      <c r="N5699">
        <v>64.430000000000007</v>
      </c>
      <c r="O5699">
        <v>1.49</v>
      </c>
      <c r="P5699">
        <v>-18.640350000000002</v>
      </c>
      <c r="Q5699" s="2">
        <v>0.66</v>
      </c>
      <c r="R5699" t="s">
        <v>48</v>
      </c>
      <c r="S5699" t="s">
        <v>73</v>
      </c>
      <c r="T5699" t="s">
        <v>1535</v>
      </c>
      <c r="U5699" t="s">
        <v>75</v>
      </c>
      <c r="V5699" t="s">
        <v>68</v>
      </c>
      <c r="W5699">
        <v>3869</v>
      </c>
      <c r="X5699" s="1">
        <v>41898</v>
      </c>
      <c r="Y5699" t="s">
        <v>34</v>
      </c>
      <c r="Z5699" t="e" vm="11">
        <v>#VALUE!</v>
      </c>
      <c r="AA5699">
        <v>78745</v>
      </c>
      <c r="AB5699" t="e" cm="1" vm="2">
        <f t="array" ref="AB5699">_FV(Table1[[#This Row],[State]],"Country/region",TRUE)</f>
        <v>#VALUE!</v>
      </c>
    </row>
    <row r="5700" spans="1:28" x14ac:dyDescent="0.35">
      <c r="A5700" t="s">
        <v>3114</v>
      </c>
      <c r="B5700">
        <v>57</v>
      </c>
      <c r="C5700" t="s">
        <v>117</v>
      </c>
      <c r="D5700" t="s">
        <v>46</v>
      </c>
      <c r="E5700">
        <f>YEAR(Table1[[#This Row],[Order Date]])</f>
        <v>2014</v>
      </c>
      <c r="F5700">
        <v>1</v>
      </c>
      <c r="G5700">
        <f>MONTH(Table1[[#This Row],[Order Date]])</f>
        <v>9</v>
      </c>
      <c r="H5700" s="1">
        <v>41897</v>
      </c>
      <c r="I5700">
        <v>27589</v>
      </c>
      <c r="J5700" t="s">
        <v>131</v>
      </c>
      <c r="K5700">
        <v>25</v>
      </c>
      <c r="L5700">
        <v>17.670000000000002</v>
      </c>
      <c r="M5700" s="2">
        <v>0.04</v>
      </c>
      <c r="N5700">
        <v>467</v>
      </c>
      <c r="O5700">
        <v>8.99</v>
      </c>
      <c r="P5700">
        <v>69.97</v>
      </c>
      <c r="Q5700" s="2">
        <v>0.47</v>
      </c>
      <c r="R5700" t="s">
        <v>48</v>
      </c>
      <c r="S5700" t="s">
        <v>139</v>
      </c>
      <c r="T5700" t="s">
        <v>1223</v>
      </c>
      <c r="U5700" t="s">
        <v>82</v>
      </c>
      <c r="V5700" t="s">
        <v>68</v>
      </c>
      <c r="W5700">
        <v>3868</v>
      </c>
      <c r="X5700" s="1">
        <v>41898</v>
      </c>
      <c r="Y5700" t="s">
        <v>34</v>
      </c>
      <c r="Z5700" t="e" vm="11">
        <v>#VALUE!</v>
      </c>
      <c r="AA5700">
        <v>78745</v>
      </c>
      <c r="AB5700" t="e" cm="1" vm="2">
        <f t="array" ref="AB5700">_FV(Table1[[#This Row],[State]],"Country/region",TRUE)</f>
        <v>#VALUE!</v>
      </c>
    </row>
    <row r="5701" spans="1:28" x14ac:dyDescent="0.35">
      <c r="A5701" t="s">
        <v>1634</v>
      </c>
      <c r="B5701">
        <v>57</v>
      </c>
      <c r="C5701" t="s">
        <v>1701</v>
      </c>
      <c r="D5701" t="s">
        <v>57</v>
      </c>
      <c r="E5701">
        <f>YEAR(Table1[[#This Row],[Order Date]])</f>
        <v>2014</v>
      </c>
      <c r="F5701">
        <v>1</v>
      </c>
      <c r="G5701">
        <f>MONTH(Table1[[#This Row],[Order Date]])</f>
        <v>9</v>
      </c>
      <c r="H5701" s="1">
        <v>41897</v>
      </c>
      <c r="I5701">
        <v>17539</v>
      </c>
      <c r="J5701" t="s">
        <v>39</v>
      </c>
      <c r="K5701">
        <v>10</v>
      </c>
      <c r="L5701">
        <v>195.99</v>
      </c>
      <c r="M5701" s="2">
        <v>0.1</v>
      </c>
      <c r="N5701">
        <v>1529.3115</v>
      </c>
      <c r="O5701">
        <v>8.99</v>
      </c>
      <c r="P5701">
        <v>-491.26</v>
      </c>
      <c r="Q5701" s="2">
        <v>0.6</v>
      </c>
      <c r="R5701" t="s">
        <v>96</v>
      </c>
      <c r="S5701" t="s">
        <v>30</v>
      </c>
      <c r="T5701" t="s">
        <v>839</v>
      </c>
      <c r="U5701" t="s">
        <v>105</v>
      </c>
      <c r="V5701" t="s">
        <v>52</v>
      </c>
      <c r="W5701">
        <v>2416</v>
      </c>
      <c r="X5701" s="1">
        <v>41898</v>
      </c>
      <c r="Y5701" t="s">
        <v>34</v>
      </c>
      <c r="Z5701" t="e" vm="39">
        <v>#VALUE!</v>
      </c>
      <c r="AA5701">
        <v>88201</v>
      </c>
      <c r="AB5701" t="e" cm="1" vm="2">
        <f t="array" ref="AB5701">_FV(Table1[[#This Row],[State]],"Country/region",TRUE)</f>
        <v>#VALUE!</v>
      </c>
    </row>
    <row r="5702" spans="1:28" x14ac:dyDescent="0.35">
      <c r="A5702" t="s">
        <v>1897</v>
      </c>
      <c r="B5702">
        <v>57</v>
      </c>
      <c r="C5702" t="s">
        <v>3019</v>
      </c>
      <c r="D5702" t="s">
        <v>46</v>
      </c>
      <c r="E5702">
        <f>YEAR(Table1[[#This Row],[Order Date]])</f>
        <v>2014</v>
      </c>
      <c r="F5702">
        <v>1</v>
      </c>
      <c r="G5702">
        <f>MONTH(Table1[[#This Row],[Order Date]])</f>
        <v>9</v>
      </c>
      <c r="H5702" s="1">
        <v>41897</v>
      </c>
      <c r="I5702">
        <v>26439</v>
      </c>
      <c r="J5702" t="s">
        <v>131</v>
      </c>
      <c r="K5702">
        <v>38</v>
      </c>
      <c r="L5702">
        <v>30.98</v>
      </c>
      <c r="M5702" s="2">
        <v>0</v>
      </c>
      <c r="N5702">
        <v>1230.83</v>
      </c>
      <c r="O5702">
        <v>6.5</v>
      </c>
      <c r="P5702">
        <v>75.5</v>
      </c>
      <c r="Q5702" s="2">
        <v>0.64</v>
      </c>
      <c r="R5702" t="s">
        <v>96</v>
      </c>
      <c r="S5702" t="s">
        <v>30</v>
      </c>
      <c r="T5702" t="s">
        <v>1513</v>
      </c>
      <c r="U5702" t="s">
        <v>102</v>
      </c>
      <c r="V5702" t="s">
        <v>76</v>
      </c>
      <c r="W5702">
        <v>3702</v>
      </c>
      <c r="X5702" s="1">
        <v>41898</v>
      </c>
      <c r="Y5702" t="s">
        <v>34</v>
      </c>
      <c r="Z5702" t="e" vm="47">
        <v>#VALUE!</v>
      </c>
      <c r="AA5702">
        <v>27288</v>
      </c>
      <c r="AB5702" t="e" cm="1" vm="2">
        <f t="array" ref="AB5702">_FV(Table1[[#This Row],[State]],"Country/region",TRUE)</f>
        <v>#VALUE!</v>
      </c>
    </row>
    <row r="5703" spans="1:28" x14ac:dyDescent="0.35">
      <c r="A5703" t="s">
        <v>3430</v>
      </c>
      <c r="B5703">
        <v>57</v>
      </c>
      <c r="C5703" t="s">
        <v>1245</v>
      </c>
      <c r="D5703" t="s">
        <v>57</v>
      </c>
      <c r="E5703">
        <f>YEAR(Table1[[#This Row],[Order Date]])</f>
        <v>2014</v>
      </c>
      <c r="F5703">
        <v>1</v>
      </c>
      <c r="G5703">
        <f>MONTH(Table1[[#This Row],[Order Date]])</f>
        <v>9</v>
      </c>
      <c r="H5703" s="1">
        <v>41897</v>
      </c>
      <c r="I5703">
        <v>23078</v>
      </c>
      <c r="J5703" t="s">
        <v>131</v>
      </c>
      <c r="K5703">
        <v>8</v>
      </c>
      <c r="L5703">
        <v>40.99</v>
      </c>
      <c r="M5703" s="2">
        <v>0.09</v>
      </c>
      <c r="N5703">
        <v>342.27</v>
      </c>
      <c r="O5703">
        <v>19.989999999999998</v>
      </c>
      <c r="P5703">
        <v>-17.68</v>
      </c>
      <c r="Q5703" s="2">
        <v>0.36</v>
      </c>
      <c r="R5703" t="s">
        <v>29</v>
      </c>
      <c r="S5703" t="s">
        <v>30</v>
      </c>
      <c r="T5703" t="s">
        <v>1517</v>
      </c>
      <c r="U5703" t="s">
        <v>61</v>
      </c>
      <c r="V5703" t="s">
        <v>33</v>
      </c>
      <c r="W5703">
        <v>3215</v>
      </c>
      <c r="X5703" s="1">
        <v>41899</v>
      </c>
      <c r="Y5703" t="s">
        <v>34</v>
      </c>
      <c r="Z5703" t="e" vm="30">
        <v>#VALUE!</v>
      </c>
      <c r="AA5703">
        <v>2445</v>
      </c>
      <c r="AB5703" t="e" cm="1" vm="2">
        <f t="array" ref="AB5703">_FV(Table1[[#This Row],[State]],"Country/region",TRUE)</f>
        <v>#VALUE!</v>
      </c>
    </row>
    <row r="5704" spans="1:28" x14ac:dyDescent="0.35">
      <c r="A5704" t="s">
        <v>1442</v>
      </c>
      <c r="B5704">
        <v>57</v>
      </c>
      <c r="C5704" t="s">
        <v>1245</v>
      </c>
      <c r="D5704" t="s">
        <v>57</v>
      </c>
      <c r="E5704">
        <f>YEAR(Table1[[#This Row],[Order Date]])</f>
        <v>2014</v>
      </c>
      <c r="F5704">
        <v>1</v>
      </c>
      <c r="G5704">
        <f>MONTH(Table1[[#This Row],[Order Date]])</f>
        <v>9</v>
      </c>
      <c r="H5704" s="1">
        <v>41897</v>
      </c>
      <c r="I5704">
        <v>23078</v>
      </c>
      <c r="J5704" t="s">
        <v>131</v>
      </c>
      <c r="K5704">
        <v>39</v>
      </c>
      <c r="L5704">
        <v>15.73</v>
      </c>
      <c r="M5704" s="2">
        <v>7.0000000000000007E-2</v>
      </c>
      <c r="N5704">
        <v>577.95000000000005</v>
      </c>
      <c r="O5704">
        <v>7.42</v>
      </c>
      <c r="P5704">
        <v>-86.43</v>
      </c>
      <c r="Q5704" s="2">
        <v>0.56000000000000005</v>
      </c>
      <c r="R5704" t="s">
        <v>29</v>
      </c>
      <c r="S5704" t="s">
        <v>139</v>
      </c>
      <c r="T5704" t="s">
        <v>2028</v>
      </c>
      <c r="U5704" t="s">
        <v>481</v>
      </c>
      <c r="V5704" t="s">
        <v>33</v>
      </c>
      <c r="W5704">
        <v>3217</v>
      </c>
      <c r="X5704" s="1">
        <v>41899</v>
      </c>
      <c r="Y5704" t="s">
        <v>34</v>
      </c>
      <c r="Z5704" t="e" vm="21">
        <v>#VALUE!</v>
      </c>
      <c r="AA5704">
        <v>4106</v>
      </c>
      <c r="AB5704" t="e" cm="1" vm="2">
        <f t="array" ref="AB5704">_FV(Table1[[#This Row],[State]],"Country/region",TRUE)</f>
        <v>#VALUE!</v>
      </c>
    </row>
    <row r="5705" spans="1:28" x14ac:dyDescent="0.35">
      <c r="A5705" t="s">
        <v>3153</v>
      </c>
      <c r="B5705">
        <v>57</v>
      </c>
      <c r="C5705" t="s">
        <v>2563</v>
      </c>
      <c r="D5705" t="s">
        <v>57</v>
      </c>
      <c r="E5705">
        <f>YEAR(Table1[[#This Row],[Order Date]])</f>
        <v>2014</v>
      </c>
      <c r="F5705">
        <v>1</v>
      </c>
      <c r="G5705">
        <f>MONTH(Table1[[#This Row],[Order Date]])</f>
        <v>9</v>
      </c>
      <c r="H5705" s="1">
        <v>41897</v>
      </c>
      <c r="I5705">
        <v>24705</v>
      </c>
      <c r="J5705" t="s">
        <v>58</v>
      </c>
      <c r="K5705">
        <v>34</v>
      </c>
      <c r="L5705">
        <v>7.3</v>
      </c>
      <c r="M5705" s="2">
        <v>0.03</v>
      </c>
      <c r="N5705">
        <v>260.51</v>
      </c>
      <c r="O5705">
        <v>7.72</v>
      </c>
      <c r="P5705">
        <v>-127.5235</v>
      </c>
      <c r="Q5705" s="2">
        <v>0.38</v>
      </c>
      <c r="R5705" t="s">
        <v>29</v>
      </c>
      <c r="S5705" t="s">
        <v>30</v>
      </c>
      <c r="T5705" t="s">
        <v>2233</v>
      </c>
      <c r="U5705" t="s">
        <v>67</v>
      </c>
      <c r="V5705" t="s">
        <v>52</v>
      </c>
      <c r="W5705">
        <v>3469</v>
      </c>
      <c r="X5705" s="1">
        <v>41899</v>
      </c>
      <c r="Y5705" t="s">
        <v>34</v>
      </c>
      <c r="Z5705" t="e" vm="7">
        <v>#VALUE!</v>
      </c>
      <c r="AA5705">
        <v>84047</v>
      </c>
      <c r="AB5705" t="e" cm="1" vm="2">
        <f t="array" ref="AB5705">_FV(Table1[[#This Row],[State]],"Country/region",TRUE)</f>
        <v>#VALUE!</v>
      </c>
    </row>
    <row r="5706" spans="1:28" x14ac:dyDescent="0.35">
      <c r="A5706" t="s">
        <v>2621</v>
      </c>
      <c r="B5706">
        <v>57</v>
      </c>
      <c r="C5706" t="s">
        <v>2215</v>
      </c>
      <c r="D5706" t="s">
        <v>46</v>
      </c>
      <c r="E5706">
        <f>YEAR(Table1[[#This Row],[Order Date]])</f>
        <v>2014</v>
      </c>
      <c r="F5706">
        <v>1</v>
      </c>
      <c r="G5706">
        <f>MONTH(Table1[[#This Row],[Order Date]])</f>
        <v>9</v>
      </c>
      <c r="H5706" s="1">
        <v>41897</v>
      </c>
      <c r="I5706">
        <v>32580</v>
      </c>
      <c r="J5706" t="s">
        <v>28</v>
      </c>
      <c r="K5706">
        <v>38</v>
      </c>
      <c r="L5706">
        <v>6.48</v>
      </c>
      <c r="M5706" s="2">
        <v>0.05</v>
      </c>
      <c r="N5706">
        <v>261.38</v>
      </c>
      <c r="O5706">
        <v>8.74</v>
      </c>
      <c r="P5706">
        <v>-172.35</v>
      </c>
      <c r="Q5706" s="2">
        <v>0.36</v>
      </c>
      <c r="R5706" t="s">
        <v>29</v>
      </c>
      <c r="S5706" t="s">
        <v>30</v>
      </c>
      <c r="T5706" t="s">
        <v>2541</v>
      </c>
      <c r="U5706" t="s">
        <v>61</v>
      </c>
      <c r="V5706" t="s">
        <v>68</v>
      </c>
      <c r="W5706">
        <v>4575</v>
      </c>
      <c r="X5706" s="1">
        <v>41899</v>
      </c>
      <c r="Y5706" t="s">
        <v>34</v>
      </c>
      <c r="Z5706" t="e" vm="36">
        <v>#VALUE!</v>
      </c>
      <c r="AA5706">
        <v>57401</v>
      </c>
      <c r="AB5706" t="e" cm="1" vm="2">
        <f t="array" ref="AB5706">_FV(Table1[[#This Row],[State]],"Country/region",TRUE)</f>
        <v>#VALUE!</v>
      </c>
    </row>
    <row r="5707" spans="1:28" x14ac:dyDescent="0.35">
      <c r="A5707" t="s">
        <v>3374</v>
      </c>
      <c r="B5707">
        <v>57</v>
      </c>
      <c r="C5707" t="s">
        <v>3375</v>
      </c>
      <c r="D5707" t="s">
        <v>27</v>
      </c>
      <c r="E5707">
        <f>YEAR(Table1[[#This Row],[Order Date]])</f>
        <v>2014</v>
      </c>
      <c r="F5707">
        <v>1</v>
      </c>
      <c r="G5707">
        <f>MONTH(Table1[[#This Row],[Order Date]])</f>
        <v>9</v>
      </c>
      <c r="H5707" s="1">
        <v>41897</v>
      </c>
      <c r="I5707">
        <v>27781</v>
      </c>
      <c r="J5707" t="s">
        <v>28</v>
      </c>
      <c r="K5707">
        <v>47</v>
      </c>
      <c r="L5707">
        <v>3.69</v>
      </c>
      <c r="M5707" s="2">
        <v>0</v>
      </c>
      <c r="N5707">
        <v>181.13</v>
      </c>
      <c r="O5707">
        <v>2.5</v>
      </c>
      <c r="P5707">
        <v>-11.39</v>
      </c>
      <c r="Q5707" s="2">
        <v>0.39</v>
      </c>
      <c r="R5707" t="s">
        <v>29</v>
      </c>
      <c r="S5707" t="s">
        <v>30</v>
      </c>
      <c r="T5707" t="s">
        <v>1332</v>
      </c>
      <c r="U5707" t="s">
        <v>267</v>
      </c>
      <c r="V5707" t="s">
        <v>68</v>
      </c>
      <c r="W5707">
        <v>3896</v>
      </c>
      <c r="X5707" s="1">
        <v>41899</v>
      </c>
      <c r="Y5707" t="s">
        <v>34</v>
      </c>
      <c r="Z5707" t="e" vm="26">
        <v>#VALUE!</v>
      </c>
      <c r="AA5707">
        <v>49442</v>
      </c>
      <c r="AB5707" t="e" cm="1" vm="2">
        <f t="array" ref="AB5707">_FV(Table1[[#This Row],[State]],"Country/region",TRUE)</f>
        <v>#VALUE!</v>
      </c>
    </row>
    <row r="5708" spans="1:28" x14ac:dyDescent="0.35">
      <c r="A5708" t="s">
        <v>3114</v>
      </c>
      <c r="B5708">
        <v>57</v>
      </c>
      <c r="C5708" t="s">
        <v>117</v>
      </c>
      <c r="D5708" t="s">
        <v>46</v>
      </c>
      <c r="E5708">
        <f>YEAR(Table1[[#This Row],[Order Date]])</f>
        <v>2014</v>
      </c>
      <c r="F5708">
        <v>1</v>
      </c>
      <c r="G5708">
        <f>MONTH(Table1[[#This Row],[Order Date]])</f>
        <v>9</v>
      </c>
      <c r="H5708" s="1">
        <v>41897</v>
      </c>
      <c r="I5708">
        <v>27589</v>
      </c>
      <c r="J5708" t="s">
        <v>131</v>
      </c>
      <c r="K5708">
        <v>20</v>
      </c>
      <c r="L5708">
        <v>39.479999999999997</v>
      </c>
      <c r="M5708" s="2">
        <v>0.02</v>
      </c>
      <c r="N5708">
        <v>845.7</v>
      </c>
      <c r="O5708">
        <v>1.99</v>
      </c>
      <c r="P5708">
        <v>221.6</v>
      </c>
      <c r="Q5708" s="2">
        <v>0.54</v>
      </c>
      <c r="R5708" t="s">
        <v>96</v>
      </c>
      <c r="S5708" t="s">
        <v>139</v>
      </c>
      <c r="T5708" t="s">
        <v>775</v>
      </c>
      <c r="U5708" t="s">
        <v>102</v>
      </c>
      <c r="V5708" t="s">
        <v>68</v>
      </c>
      <c r="W5708">
        <v>3867</v>
      </c>
      <c r="X5708" s="1">
        <v>41899</v>
      </c>
      <c r="Y5708" t="s">
        <v>42</v>
      </c>
      <c r="Z5708" t="e" vm="11">
        <v>#VALUE!</v>
      </c>
      <c r="AA5708">
        <v>78745</v>
      </c>
      <c r="AB5708" t="e" cm="1" vm="2">
        <f t="array" ref="AB5708">_FV(Table1[[#This Row],[State]],"Country/region",TRUE)</f>
        <v>#VALUE!</v>
      </c>
    </row>
    <row r="5709" spans="1:28" x14ac:dyDescent="0.35">
      <c r="A5709" t="s">
        <v>3153</v>
      </c>
      <c r="B5709">
        <v>57</v>
      </c>
      <c r="C5709" t="s">
        <v>2563</v>
      </c>
      <c r="D5709" t="s">
        <v>57</v>
      </c>
      <c r="E5709">
        <f>YEAR(Table1[[#This Row],[Order Date]])</f>
        <v>2014</v>
      </c>
      <c r="F5709">
        <v>1</v>
      </c>
      <c r="G5709">
        <f>MONTH(Table1[[#This Row],[Order Date]])</f>
        <v>9</v>
      </c>
      <c r="H5709" s="1">
        <v>41897</v>
      </c>
      <c r="I5709">
        <v>24705</v>
      </c>
      <c r="J5709" t="s">
        <v>58</v>
      </c>
      <c r="K5709">
        <v>15</v>
      </c>
      <c r="L5709">
        <v>29.89</v>
      </c>
      <c r="M5709" s="2">
        <v>0</v>
      </c>
      <c r="N5709">
        <v>466.28</v>
      </c>
      <c r="O5709">
        <v>1.99</v>
      </c>
      <c r="P5709">
        <v>92.7</v>
      </c>
      <c r="Q5709" s="2">
        <v>0.5</v>
      </c>
      <c r="R5709" t="s">
        <v>96</v>
      </c>
      <c r="S5709" t="s">
        <v>139</v>
      </c>
      <c r="T5709" t="s">
        <v>617</v>
      </c>
      <c r="U5709" t="s">
        <v>102</v>
      </c>
      <c r="V5709" t="s">
        <v>52</v>
      </c>
      <c r="W5709">
        <v>3470</v>
      </c>
      <c r="X5709" s="1">
        <v>41899</v>
      </c>
      <c r="Y5709" t="s">
        <v>34</v>
      </c>
      <c r="Z5709" t="e" vm="7">
        <v>#VALUE!</v>
      </c>
      <c r="AA5709">
        <v>84047</v>
      </c>
      <c r="AB5709" t="e" cm="1" vm="2">
        <f t="array" ref="AB5709">_FV(Table1[[#This Row],[State]],"Country/region",TRUE)</f>
        <v>#VALUE!</v>
      </c>
    </row>
    <row r="5710" spans="1:28" x14ac:dyDescent="0.35">
      <c r="A5710" t="s">
        <v>2755</v>
      </c>
      <c r="B5710">
        <v>57</v>
      </c>
      <c r="C5710" t="s">
        <v>2616</v>
      </c>
      <c r="D5710" t="s">
        <v>46</v>
      </c>
      <c r="E5710">
        <f>YEAR(Table1[[#This Row],[Order Date]])</f>
        <v>2014</v>
      </c>
      <c r="F5710">
        <v>1</v>
      </c>
      <c r="G5710">
        <f>MONTH(Table1[[#This Row],[Order Date]])</f>
        <v>9</v>
      </c>
      <c r="H5710" s="1">
        <v>41897</v>
      </c>
      <c r="I5710">
        <v>18273</v>
      </c>
      <c r="J5710" t="s">
        <v>47</v>
      </c>
      <c r="K5710">
        <v>18</v>
      </c>
      <c r="L5710">
        <v>49.99</v>
      </c>
      <c r="M5710" s="2">
        <v>0.06</v>
      </c>
      <c r="N5710">
        <v>925.03</v>
      </c>
      <c r="O5710">
        <v>19.989999999999998</v>
      </c>
      <c r="P5710">
        <v>-3.68</v>
      </c>
      <c r="Q5710" s="2">
        <v>0.41</v>
      </c>
      <c r="R5710" t="s">
        <v>96</v>
      </c>
      <c r="S5710" t="s">
        <v>30</v>
      </c>
      <c r="T5710" t="s">
        <v>789</v>
      </c>
      <c r="U5710" t="s">
        <v>102</v>
      </c>
      <c r="V5710" t="s">
        <v>68</v>
      </c>
      <c r="W5710">
        <v>2514</v>
      </c>
      <c r="X5710" s="1">
        <v>41899</v>
      </c>
      <c r="Y5710" t="s">
        <v>34</v>
      </c>
      <c r="Z5710" t="e" vm="38">
        <v>#VALUE!</v>
      </c>
      <c r="AA5710">
        <v>47150</v>
      </c>
      <c r="AB5710" t="e" cm="1" vm="2">
        <f t="array" ref="AB5710">_FV(Table1[[#This Row],[State]],"Country/region",TRUE)</f>
        <v>#VALUE!</v>
      </c>
    </row>
    <row r="5711" spans="1:28" x14ac:dyDescent="0.35">
      <c r="A5711" t="s">
        <v>1897</v>
      </c>
      <c r="B5711">
        <v>57</v>
      </c>
      <c r="C5711" t="s">
        <v>3019</v>
      </c>
      <c r="D5711" t="s">
        <v>46</v>
      </c>
      <c r="E5711">
        <f>YEAR(Table1[[#This Row],[Order Date]])</f>
        <v>2014</v>
      </c>
      <c r="F5711">
        <v>1</v>
      </c>
      <c r="G5711">
        <f>MONTH(Table1[[#This Row],[Order Date]])</f>
        <v>9</v>
      </c>
      <c r="H5711" s="1">
        <v>41897</v>
      </c>
      <c r="I5711">
        <v>26439</v>
      </c>
      <c r="J5711" t="s">
        <v>131</v>
      </c>
      <c r="K5711">
        <v>23</v>
      </c>
      <c r="L5711">
        <v>65.989999999999995</v>
      </c>
      <c r="M5711" s="2">
        <v>0.1</v>
      </c>
      <c r="N5711">
        <v>1176.944</v>
      </c>
      <c r="O5711">
        <v>4.99</v>
      </c>
      <c r="P5711">
        <v>53.649000000000001</v>
      </c>
      <c r="Q5711" s="2">
        <v>0.57999999999999996</v>
      </c>
      <c r="R5711" t="s">
        <v>96</v>
      </c>
      <c r="S5711" t="s">
        <v>30</v>
      </c>
      <c r="T5711" t="s">
        <v>1928</v>
      </c>
      <c r="U5711" t="s">
        <v>105</v>
      </c>
      <c r="V5711" t="s">
        <v>76</v>
      </c>
      <c r="W5711">
        <v>3704</v>
      </c>
      <c r="X5711" s="1">
        <v>41899</v>
      </c>
      <c r="Y5711" t="s">
        <v>34</v>
      </c>
      <c r="Z5711" t="e" vm="47">
        <v>#VALUE!</v>
      </c>
      <c r="AA5711">
        <v>27288</v>
      </c>
      <c r="AB5711" t="e" cm="1" vm="2">
        <f t="array" ref="AB5711">_FV(Table1[[#This Row],[State]],"Country/region",TRUE)</f>
        <v>#VALUE!</v>
      </c>
    </row>
    <row r="5712" spans="1:28" x14ac:dyDescent="0.35">
      <c r="A5712" t="s">
        <v>499</v>
      </c>
      <c r="B5712">
        <v>57</v>
      </c>
      <c r="C5712" t="s">
        <v>255</v>
      </c>
      <c r="D5712" t="s">
        <v>27</v>
      </c>
      <c r="E5712">
        <f>YEAR(Table1[[#This Row],[Order Date]])</f>
        <v>2014</v>
      </c>
      <c r="F5712">
        <v>1</v>
      </c>
      <c r="G5712">
        <f>MONTH(Table1[[#This Row],[Order Date]])</f>
        <v>9</v>
      </c>
      <c r="H5712" s="1">
        <v>41897</v>
      </c>
      <c r="I5712">
        <v>5958</v>
      </c>
      <c r="J5712" t="s">
        <v>131</v>
      </c>
      <c r="K5712">
        <v>3</v>
      </c>
      <c r="L5712">
        <v>699.99</v>
      </c>
      <c r="M5712" s="2">
        <v>0.03</v>
      </c>
      <c r="N5712">
        <v>2036.97</v>
      </c>
      <c r="O5712">
        <v>24.49</v>
      </c>
      <c r="P5712">
        <v>-2397.44</v>
      </c>
      <c r="Q5712" s="2">
        <v>0.41</v>
      </c>
      <c r="R5712" t="s">
        <v>96</v>
      </c>
      <c r="S5712" t="s">
        <v>40</v>
      </c>
      <c r="T5712" t="s">
        <v>191</v>
      </c>
      <c r="U5712" t="s">
        <v>192</v>
      </c>
      <c r="V5712" t="s">
        <v>52</v>
      </c>
      <c r="W5712">
        <v>827</v>
      </c>
      <c r="X5712" s="1">
        <v>41899</v>
      </c>
      <c r="Y5712" t="s">
        <v>34</v>
      </c>
      <c r="Z5712" t="e" vm="4">
        <v>#VALUE!</v>
      </c>
      <c r="AA5712">
        <v>94025</v>
      </c>
      <c r="AB5712" t="e" cm="1" vm="2">
        <f t="array" ref="AB5712">_FV(Table1[[#This Row],[State]],"Country/region",TRUE)</f>
        <v>#VALUE!</v>
      </c>
    </row>
    <row r="5713" spans="1:28" x14ac:dyDescent="0.35">
      <c r="A5713" t="s">
        <v>1464</v>
      </c>
      <c r="B5713">
        <v>57</v>
      </c>
      <c r="C5713" t="s">
        <v>260</v>
      </c>
      <c r="D5713" t="s">
        <v>46</v>
      </c>
      <c r="E5713">
        <f>YEAR(Table1[[#This Row],[Order Date]])</f>
        <v>2014</v>
      </c>
      <c r="F5713">
        <v>1</v>
      </c>
      <c r="G5713">
        <f>MONTH(Table1[[#This Row],[Order Date]])</f>
        <v>9</v>
      </c>
      <c r="H5713" s="1">
        <v>41898</v>
      </c>
      <c r="I5713">
        <v>47174</v>
      </c>
      <c r="J5713" t="s">
        <v>58</v>
      </c>
      <c r="K5713">
        <v>42</v>
      </c>
      <c r="L5713">
        <v>13.99</v>
      </c>
      <c r="M5713" s="2">
        <v>0</v>
      </c>
      <c r="N5713">
        <v>642.1</v>
      </c>
      <c r="O5713">
        <v>7.51</v>
      </c>
      <c r="P5713">
        <v>41.56</v>
      </c>
      <c r="Q5713" s="2">
        <v>0.39</v>
      </c>
      <c r="R5713" t="s">
        <v>96</v>
      </c>
      <c r="S5713" t="s">
        <v>80</v>
      </c>
      <c r="T5713" t="s">
        <v>675</v>
      </c>
      <c r="U5713" t="s">
        <v>98</v>
      </c>
      <c r="V5713" t="s">
        <v>68</v>
      </c>
      <c r="W5713">
        <v>6635</v>
      </c>
      <c r="X5713" s="1">
        <v>41898</v>
      </c>
      <c r="Y5713" t="s">
        <v>34</v>
      </c>
      <c r="Z5713" t="e" vm="28">
        <v>#VALUE!</v>
      </c>
      <c r="AA5713">
        <v>64055</v>
      </c>
      <c r="AB5713" t="e" cm="1" vm="2">
        <f t="array" ref="AB5713">_FV(Table1[[#This Row],[State]],"Country/region",TRUE)</f>
        <v>#VALUE!</v>
      </c>
    </row>
    <row r="5714" spans="1:28" x14ac:dyDescent="0.35">
      <c r="A5714" t="s">
        <v>1986</v>
      </c>
      <c r="B5714">
        <v>57</v>
      </c>
      <c r="C5714" t="s">
        <v>2848</v>
      </c>
      <c r="D5714" t="s">
        <v>38</v>
      </c>
      <c r="E5714">
        <f>YEAR(Table1[[#This Row],[Order Date]])</f>
        <v>2014</v>
      </c>
      <c r="F5714">
        <v>1</v>
      </c>
      <c r="G5714">
        <f>MONTH(Table1[[#This Row],[Order Date]])</f>
        <v>9</v>
      </c>
      <c r="H5714" s="1">
        <v>41899</v>
      </c>
      <c r="I5714">
        <v>20071</v>
      </c>
      <c r="J5714" t="s">
        <v>131</v>
      </c>
      <c r="K5714">
        <v>31</v>
      </c>
      <c r="L5714">
        <v>25.98</v>
      </c>
      <c r="M5714" s="2">
        <v>0.1</v>
      </c>
      <c r="N5714">
        <v>789.94</v>
      </c>
      <c r="O5714">
        <v>14.36</v>
      </c>
      <c r="P5714">
        <v>-190.41</v>
      </c>
      <c r="Q5714" s="2">
        <v>0.6</v>
      </c>
      <c r="R5714" t="s">
        <v>48</v>
      </c>
      <c r="S5714" t="s">
        <v>49</v>
      </c>
      <c r="T5714" t="s">
        <v>503</v>
      </c>
      <c r="U5714" t="s">
        <v>51</v>
      </c>
      <c r="V5714" t="s">
        <v>68</v>
      </c>
      <c r="W5714">
        <v>2782</v>
      </c>
      <c r="X5714" s="1">
        <v>41901</v>
      </c>
      <c r="Y5714" t="s">
        <v>53</v>
      </c>
      <c r="Z5714" t="e" vm="16">
        <v>#VALUE!</v>
      </c>
      <c r="AA5714">
        <v>60543</v>
      </c>
      <c r="AB5714" t="e" cm="1" vm="2">
        <f t="array" ref="AB5714">_FV(Table1[[#This Row],[State]],"Country/region",TRUE)</f>
        <v>#VALUE!</v>
      </c>
    </row>
    <row r="5715" spans="1:28" x14ac:dyDescent="0.35">
      <c r="A5715" t="s">
        <v>2372</v>
      </c>
      <c r="B5715">
        <v>57</v>
      </c>
      <c r="C5715" t="s">
        <v>425</v>
      </c>
      <c r="D5715" t="s">
        <v>57</v>
      </c>
      <c r="E5715">
        <f>YEAR(Table1[[#This Row],[Order Date]])</f>
        <v>2014</v>
      </c>
      <c r="F5715">
        <v>1</v>
      </c>
      <c r="G5715">
        <f>MONTH(Table1[[#This Row],[Order Date]])</f>
        <v>9</v>
      </c>
      <c r="H5715" s="1">
        <v>41900</v>
      </c>
      <c r="I5715">
        <v>1127</v>
      </c>
      <c r="J5715" t="s">
        <v>39</v>
      </c>
      <c r="K5715">
        <v>48</v>
      </c>
      <c r="L5715">
        <v>110.98</v>
      </c>
      <c r="M5715" s="2">
        <v>0.01</v>
      </c>
      <c r="N5715">
        <v>5340.5</v>
      </c>
      <c r="O5715">
        <v>13.99</v>
      </c>
      <c r="P5715">
        <v>1215.28</v>
      </c>
      <c r="Q5715" s="2">
        <v>0.69</v>
      </c>
      <c r="R5715" t="s">
        <v>48</v>
      </c>
      <c r="S5715" t="s">
        <v>80</v>
      </c>
      <c r="T5715" t="s">
        <v>372</v>
      </c>
      <c r="U5715" t="s">
        <v>82</v>
      </c>
      <c r="V5715" t="s">
        <v>33</v>
      </c>
      <c r="W5715">
        <v>174</v>
      </c>
      <c r="X5715" s="1">
        <v>41901</v>
      </c>
      <c r="Y5715" t="s">
        <v>34</v>
      </c>
      <c r="Z5715" t="e" vm="22">
        <v>#VALUE!</v>
      </c>
      <c r="AA5715">
        <v>43123</v>
      </c>
      <c r="AB5715" t="e" cm="1" vm="2">
        <f t="array" ref="AB5715">_FV(Table1[[#This Row],[State]],"Country/region",TRUE)</f>
        <v>#VALUE!</v>
      </c>
    </row>
    <row r="5716" spans="1:28" x14ac:dyDescent="0.35">
      <c r="A5716" t="s">
        <v>3431</v>
      </c>
      <c r="B5716">
        <v>57</v>
      </c>
      <c r="C5716" t="s">
        <v>2713</v>
      </c>
      <c r="D5716" t="s">
        <v>57</v>
      </c>
      <c r="E5716">
        <f>YEAR(Table1[[#This Row],[Order Date]])</f>
        <v>2014</v>
      </c>
      <c r="F5716">
        <v>1</v>
      </c>
      <c r="G5716">
        <f>MONTH(Table1[[#This Row],[Order Date]])</f>
        <v>9</v>
      </c>
      <c r="H5716" s="1">
        <v>41901</v>
      </c>
      <c r="I5716">
        <v>28992</v>
      </c>
      <c r="J5716" t="s">
        <v>58</v>
      </c>
      <c r="K5716">
        <v>41</v>
      </c>
      <c r="L5716">
        <v>178.47</v>
      </c>
      <c r="M5716" s="2">
        <v>0.1</v>
      </c>
      <c r="N5716">
        <v>6863.95</v>
      </c>
      <c r="O5716">
        <v>19.989999999999998</v>
      </c>
      <c r="P5716">
        <v>1662.92</v>
      </c>
      <c r="Q5716" s="2">
        <v>0.55000000000000004</v>
      </c>
      <c r="R5716" t="s">
        <v>29</v>
      </c>
      <c r="S5716" t="s">
        <v>30</v>
      </c>
      <c r="T5716" t="s">
        <v>628</v>
      </c>
      <c r="U5716" t="s">
        <v>32</v>
      </c>
      <c r="V5716" t="s">
        <v>33</v>
      </c>
      <c r="W5716">
        <v>4070</v>
      </c>
      <c r="X5716" s="1">
        <v>41902</v>
      </c>
      <c r="Y5716" t="s">
        <v>42</v>
      </c>
      <c r="Z5716" t="e" vm="24">
        <v>#VALUE!</v>
      </c>
      <c r="AA5716">
        <v>8046</v>
      </c>
      <c r="AB5716" t="e" cm="1" vm="2">
        <f t="array" ref="AB5716">_FV(Table1[[#This Row],[State]],"Country/region",TRUE)</f>
        <v>#VALUE!</v>
      </c>
    </row>
    <row r="5717" spans="1:28" x14ac:dyDescent="0.35">
      <c r="A5717" t="s">
        <v>2766</v>
      </c>
      <c r="B5717">
        <v>57</v>
      </c>
      <c r="C5717" t="s">
        <v>875</v>
      </c>
      <c r="D5717" t="s">
        <v>27</v>
      </c>
      <c r="E5717">
        <f>YEAR(Table1[[#This Row],[Order Date]])</f>
        <v>2014</v>
      </c>
      <c r="F5717">
        <v>1</v>
      </c>
      <c r="G5717">
        <f>MONTH(Table1[[#This Row],[Order Date]])</f>
        <v>9</v>
      </c>
      <c r="H5717" s="1">
        <v>41901</v>
      </c>
      <c r="I5717">
        <v>18852</v>
      </c>
      <c r="J5717" t="s">
        <v>28</v>
      </c>
      <c r="K5717">
        <v>17</v>
      </c>
      <c r="L5717">
        <v>19.98</v>
      </c>
      <c r="M5717" s="2">
        <v>0.01</v>
      </c>
      <c r="N5717">
        <v>351.25</v>
      </c>
      <c r="O5717">
        <v>5.97</v>
      </c>
      <c r="P5717">
        <v>80.73</v>
      </c>
      <c r="Q5717" s="2">
        <v>0.38</v>
      </c>
      <c r="R5717" t="s">
        <v>29</v>
      </c>
      <c r="S5717" t="s">
        <v>30</v>
      </c>
      <c r="T5717" t="s">
        <v>2293</v>
      </c>
      <c r="U5717" t="s">
        <v>61</v>
      </c>
      <c r="V5717" t="s">
        <v>33</v>
      </c>
      <c r="W5717">
        <v>2610</v>
      </c>
      <c r="X5717" s="1">
        <v>41903</v>
      </c>
      <c r="Y5717" t="s">
        <v>42</v>
      </c>
      <c r="Z5717" t="e" vm="15">
        <v>#VALUE!</v>
      </c>
      <c r="AA5717">
        <v>10573</v>
      </c>
      <c r="AB5717" t="e" cm="1" vm="2">
        <f t="array" ref="AB5717">_FV(Table1[[#This Row],[State]],"Country/region",TRUE)</f>
        <v>#VALUE!</v>
      </c>
    </row>
    <row r="5718" spans="1:28" x14ac:dyDescent="0.35">
      <c r="A5718" t="s">
        <v>3432</v>
      </c>
      <c r="B5718">
        <v>57</v>
      </c>
      <c r="C5718" t="s">
        <v>2465</v>
      </c>
      <c r="D5718" t="s">
        <v>27</v>
      </c>
      <c r="E5718">
        <f>YEAR(Table1[[#This Row],[Order Date]])</f>
        <v>2014</v>
      </c>
      <c r="F5718">
        <v>1</v>
      </c>
      <c r="G5718">
        <f>MONTH(Table1[[#This Row],[Order Date]])</f>
        <v>9</v>
      </c>
      <c r="H5718" s="1">
        <v>41901</v>
      </c>
      <c r="I5718">
        <v>26787</v>
      </c>
      <c r="J5718" t="s">
        <v>28</v>
      </c>
      <c r="K5718">
        <v>25</v>
      </c>
      <c r="L5718">
        <v>48.04</v>
      </c>
      <c r="M5718" s="2">
        <v>0.08</v>
      </c>
      <c r="N5718">
        <v>1119.9100000000001</v>
      </c>
      <c r="O5718">
        <v>5.79</v>
      </c>
      <c r="P5718">
        <v>434.71</v>
      </c>
      <c r="Q5718" s="2">
        <v>0.37</v>
      </c>
      <c r="R5718" t="s">
        <v>29</v>
      </c>
      <c r="S5718" t="s">
        <v>30</v>
      </c>
      <c r="T5718" t="s">
        <v>1699</v>
      </c>
      <c r="U5718" t="s">
        <v>61</v>
      </c>
      <c r="V5718" t="s">
        <v>76</v>
      </c>
      <c r="W5718">
        <v>3752</v>
      </c>
      <c r="X5718" s="1">
        <v>41903</v>
      </c>
      <c r="Y5718" t="s">
        <v>42</v>
      </c>
      <c r="Z5718" t="e" vm="14">
        <v>#VALUE!</v>
      </c>
      <c r="AA5718">
        <v>33441</v>
      </c>
      <c r="AB5718" t="e" cm="1" vm="2">
        <f t="array" ref="AB5718">_FV(Table1[[#This Row],[State]],"Country/region",TRUE)</f>
        <v>#VALUE!</v>
      </c>
    </row>
    <row r="5719" spans="1:28" x14ac:dyDescent="0.35">
      <c r="A5719" t="s">
        <v>2975</v>
      </c>
      <c r="B5719">
        <v>57</v>
      </c>
      <c r="C5719" t="s">
        <v>2216</v>
      </c>
      <c r="D5719" t="s">
        <v>57</v>
      </c>
      <c r="E5719">
        <f>YEAR(Table1[[#This Row],[Order Date]])</f>
        <v>2014</v>
      </c>
      <c r="F5719">
        <v>1</v>
      </c>
      <c r="G5719">
        <f>MONTH(Table1[[#This Row],[Order Date]])</f>
        <v>9</v>
      </c>
      <c r="H5719" s="1">
        <v>41901</v>
      </c>
      <c r="I5719">
        <v>27715</v>
      </c>
      <c r="J5719" t="s">
        <v>28</v>
      </c>
      <c r="K5719">
        <v>12</v>
      </c>
      <c r="L5719">
        <v>7.45</v>
      </c>
      <c r="M5719" s="2">
        <v>0.06</v>
      </c>
      <c r="N5719">
        <v>94.52</v>
      </c>
      <c r="O5719">
        <v>6.28</v>
      </c>
      <c r="P5719">
        <v>-36.225000000000001</v>
      </c>
      <c r="Q5719" s="2">
        <v>0.4</v>
      </c>
      <c r="R5719" t="s">
        <v>29</v>
      </c>
      <c r="S5719" t="s">
        <v>30</v>
      </c>
      <c r="T5719" t="s">
        <v>2001</v>
      </c>
      <c r="U5719" t="s">
        <v>67</v>
      </c>
      <c r="V5719" t="s">
        <v>52</v>
      </c>
      <c r="W5719">
        <v>3880</v>
      </c>
      <c r="X5719" s="1">
        <v>41903</v>
      </c>
      <c r="Y5719" t="s">
        <v>34</v>
      </c>
      <c r="Z5719" t="e" vm="4">
        <v>#VALUE!</v>
      </c>
      <c r="AA5719">
        <v>95351</v>
      </c>
      <c r="AB5719" t="e" cm="1" vm="2">
        <f t="array" ref="AB5719">_FV(Table1[[#This Row],[State]],"Country/region",TRUE)</f>
        <v>#VALUE!</v>
      </c>
    </row>
    <row r="5720" spans="1:28" x14ac:dyDescent="0.35">
      <c r="A5720" t="s">
        <v>167</v>
      </c>
      <c r="B5720">
        <v>57</v>
      </c>
      <c r="C5720" t="s">
        <v>168</v>
      </c>
      <c r="D5720" t="s">
        <v>46</v>
      </c>
      <c r="E5720">
        <f>YEAR(Table1[[#This Row],[Order Date]])</f>
        <v>2014</v>
      </c>
      <c r="F5720">
        <v>1</v>
      </c>
      <c r="G5720">
        <f>MONTH(Table1[[#This Row],[Order Date]])</f>
        <v>9</v>
      </c>
      <c r="H5720" s="1">
        <v>41901</v>
      </c>
      <c r="I5720">
        <v>22210</v>
      </c>
      <c r="J5720" t="s">
        <v>58</v>
      </c>
      <c r="K5720">
        <v>37</v>
      </c>
      <c r="L5720">
        <v>29.14</v>
      </c>
      <c r="M5720" s="2">
        <v>0.1</v>
      </c>
      <c r="N5720">
        <v>1033.44</v>
      </c>
      <c r="O5720">
        <v>4.8600000000000003</v>
      </c>
      <c r="P5720">
        <v>385.63</v>
      </c>
      <c r="Q5720" s="2">
        <v>0.38</v>
      </c>
      <c r="R5720" t="s">
        <v>29</v>
      </c>
      <c r="S5720" t="s">
        <v>59</v>
      </c>
      <c r="T5720" t="s">
        <v>2575</v>
      </c>
      <c r="U5720" t="s">
        <v>61</v>
      </c>
      <c r="V5720" t="s">
        <v>76</v>
      </c>
      <c r="W5720">
        <v>3098</v>
      </c>
      <c r="X5720" s="1">
        <v>41903</v>
      </c>
      <c r="Y5720" t="s">
        <v>34</v>
      </c>
      <c r="Z5720" t="e" vm="18">
        <v>#VALUE!</v>
      </c>
      <c r="AA5720">
        <v>20170</v>
      </c>
      <c r="AB5720" t="e" cm="1" vm="2">
        <f t="array" ref="AB5720">_FV(Table1[[#This Row],[State]],"Country/region",TRUE)</f>
        <v>#VALUE!</v>
      </c>
    </row>
    <row r="5721" spans="1:28" x14ac:dyDescent="0.35">
      <c r="A5721" t="s">
        <v>3091</v>
      </c>
      <c r="B5721">
        <v>57</v>
      </c>
      <c r="C5721" t="s">
        <v>3092</v>
      </c>
      <c r="D5721" t="s">
        <v>46</v>
      </c>
      <c r="E5721">
        <f>YEAR(Table1[[#This Row],[Order Date]])</f>
        <v>2014</v>
      </c>
      <c r="F5721">
        <v>1</v>
      </c>
      <c r="G5721">
        <f>MONTH(Table1[[#This Row],[Order Date]])</f>
        <v>9</v>
      </c>
      <c r="H5721" s="1">
        <v>41901</v>
      </c>
      <c r="I5721">
        <v>55492</v>
      </c>
      <c r="J5721" t="s">
        <v>58</v>
      </c>
      <c r="K5721">
        <v>10</v>
      </c>
      <c r="L5721">
        <v>125.99</v>
      </c>
      <c r="M5721" s="2">
        <v>0.03</v>
      </c>
      <c r="N5721">
        <v>1124.2439999999999</v>
      </c>
      <c r="O5721">
        <v>7.69</v>
      </c>
      <c r="P5721">
        <v>-126.44499999999999</v>
      </c>
      <c r="Q5721" s="2">
        <v>0.57999999999999996</v>
      </c>
      <c r="R5721" t="s">
        <v>96</v>
      </c>
      <c r="S5721" t="s">
        <v>30</v>
      </c>
      <c r="T5721" t="s">
        <v>653</v>
      </c>
      <c r="U5721" t="s">
        <v>105</v>
      </c>
      <c r="V5721" t="s">
        <v>33</v>
      </c>
      <c r="W5721">
        <v>7755</v>
      </c>
      <c r="X5721" s="1">
        <v>41903</v>
      </c>
      <c r="Y5721" t="s">
        <v>42</v>
      </c>
      <c r="Z5721" t="e" vm="15">
        <v>#VALUE!</v>
      </c>
      <c r="AA5721">
        <v>12306</v>
      </c>
      <c r="AB5721" t="e" cm="1" vm="2">
        <f t="array" ref="AB5721">_FV(Table1[[#This Row],[State]],"Country/region",TRUE)</f>
        <v>#VALUE!</v>
      </c>
    </row>
    <row r="5722" spans="1:28" x14ac:dyDescent="0.35">
      <c r="A5722" t="s">
        <v>2385</v>
      </c>
      <c r="B5722">
        <v>57</v>
      </c>
      <c r="C5722" t="s">
        <v>1066</v>
      </c>
      <c r="D5722" t="s">
        <v>46</v>
      </c>
      <c r="E5722">
        <f>YEAR(Table1[[#This Row],[Order Date]])</f>
        <v>2014</v>
      </c>
      <c r="F5722">
        <v>1</v>
      </c>
      <c r="G5722">
        <f>MONTH(Table1[[#This Row],[Order Date]])</f>
        <v>9</v>
      </c>
      <c r="H5722" s="1">
        <v>41901</v>
      </c>
      <c r="I5722">
        <v>36708</v>
      </c>
      <c r="J5722" t="s">
        <v>39</v>
      </c>
      <c r="K5722">
        <v>46</v>
      </c>
      <c r="L5722">
        <v>12.99</v>
      </c>
      <c r="M5722" s="2">
        <v>0.01</v>
      </c>
      <c r="N5722">
        <v>636.5</v>
      </c>
      <c r="O5722">
        <v>9.44</v>
      </c>
      <c r="P5722">
        <v>-71.983800000000002</v>
      </c>
      <c r="Q5722" s="2">
        <v>0.39</v>
      </c>
      <c r="R5722" t="s">
        <v>96</v>
      </c>
      <c r="S5722" t="s">
        <v>80</v>
      </c>
      <c r="T5722" t="s">
        <v>1569</v>
      </c>
      <c r="U5722" t="s">
        <v>98</v>
      </c>
      <c r="V5722" t="s">
        <v>76</v>
      </c>
      <c r="W5722">
        <v>5155</v>
      </c>
      <c r="X5722" s="1">
        <v>41903</v>
      </c>
      <c r="Y5722" t="s">
        <v>34</v>
      </c>
      <c r="Z5722" t="e" vm="44">
        <v>#VALUE!</v>
      </c>
      <c r="AA5722">
        <v>30240</v>
      </c>
      <c r="AB5722" t="e" cm="1" vm="2">
        <f t="array" ref="AB5722">_FV(Table1[[#This Row],[State]],"Country/region",TRUE)</f>
        <v>#VALUE!</v>
      </c>
    </row>
    <row r="5723" spans="1:28" x14ac:dyDescent="0.35">
      <c r="A5723" t="s">
        <v>2385</v>
      </c>
      <c r="B5723">
        <v>57</v>
      </c>
      <c r="C5723" t="s">
        <v>1066</v>
      </c>
      <c r="D5723" t="s">
        <v>46</v>
      </c>
      <c r="E5723">
        <f>YEAR(Table1[[#This Row],[Order Date]])</f>
        <v>2014</v>
      </c>
      <c r="F5723">
        <v>1</v>
      </c>
      <c r="G5723">
        <f>MONTH(Table1[[#This Row],[Order Date]])</f>
        <v>9</v>
      </c>
      <c r="H5723" s="1">
        <v>41901</v>
      </c>
      <c r="I5723">
        <v>36708</v>
      </c>
      <c r="J5723" t="s">
        <v>39</v>
      </c>
      <c r="K5723">
        <v>25</v>
      </c>
      <c r="L5723">
        <v>125.99</v>
      </c>
      <c r="M5723" s="2">
        <v>7.0000000000000007E-2</v>
      </c>
      <c r="N5723">
        <v>2614.3705</v>
      </c>
      <c r="O5723">
        <v>7.69</v>
      </c>
      <c r="P5723">
        <v>384.012</v>
      </c>
      <c r="Q5723" s="2">
        <v>0.57999999999999996</v>
      </c>
      <c r="R5723" t="s">
        <v>96</v>
      </c>
      <c r="S5723" t="s">
        <v>30</v>
      </c>
      <c r="T5723" t="s">
        <v>653</v>
      </c>
      <c r="U5723" t="s">
        <v>105</v>
      </c>
      <c r="V5723" t="s">
        <v>76</v>
      </c>
      <c r="W5723">
        <v>5156</v>
      </c>
      <c r="X5723" s="1">
        <v>41903</v>
      </c>
      <c r="Y5723" t="s">
        <v>34</v>
      </c>
      <c r="Z5723" t="e" vm="44">
        <v>#VALUE!</v>
      </c>
      <c r="AA5723">
        <v>30240</v>
      </c>
      <c r="AB5723" t="e" cm="1" vm="2">
        <f t="array" ref="AB5723">_FV(Table1[[#This Row],[State]],"Country/region",TRUE)</f>
        <v>#VALUE!</v>
      </c>
    </row>
    <row r="5724" spans="1:28" x14ac:dyDescent="0.35">
      <c r="A5724" t="s">
        <v>665</v>
      </c>
      <c r="B5724">
        <v>57</v>
      </c>
      <c r="C5724" t="s">
        <v>2235</v>
      </c>
      <c r="D5724" t="s">
        <v>38</v>
      </c>
      <c r="E5724">
        <f>YEAR(Table1[[#This Row],[Order Date]])</f>
        <v>2014</v>
      </c>
      <c r="F5724">
        <v>1</v>
      </c>
      <c r="G5724">
        <f>MONTH(Table1[[#This Row],[Order Date]])</f>
        <v>9</v>
      </c>
      <c r="H5724" s="1">
        <v>41902</v>
      </c>
      <c r="I5724">
        <v>19462</v>
      </c>
      <c r="J5724" t="s">
        <v>131</v>
      </c>
      <c r="K5724">
        <v>2</v>
      </c>
      <c r="L5724">
        <v>80.98</v>
      </c>
      <c r="M5724" s="2">
        <v>0</v>
      </c>
      <c r="N5724">
        <v>206.68</v>
      </c>
      <c r="O5724">
        <v>35</v>
      </c>
      <c r="P5724">
        <v>-156.47</v>
      </c>
      <c r="Q5724" s="2">
        <v>0.81</v>
      </c>
      <c r="R5724" t="s">
        <v>29</v>
      </c>
      <c r="S5724" t="s">
        <v>40</v>
      </c>
      <c r="T5724" t="s">
        <v>1874</v>
      </c>
      <c r="U5724" t="s">
        <v>32</v>
      </c>
      <c r="V5724" t="s">
        <v>68</v>
      </c>
      <c r="W5724">
        <v>2690</v>
      </c>
      <c r="X5724" s="1">
        <v>41903</v>
      </c>
      <c r="Y5724" t="s">
        <v>34</v>
      </c>
      <c r="Z5724" t="e" vm="26">
        <v>#VALUE!</v>
      </c>
      <c r="AA5724">
        <v>49509</v>
      </c>
      <c r="AB5724" t="e" cm="1" vm="2">
        <f t="array" ref="AB5724">_FV(Table1[[#This Row],[State]],"Country/region",TRUE)</f>
        <v>#VALUE!</v>
      </c>
    </row>
    <row r="5725" spans="1:28" x14ac:dyDescent="0.35">
      <c r="A5725" t="s">
        <v>2903</v>
      </c>
      <c r="B5725">
        <v>57</v>
      </c>
      <c r="C5725" t="s">
        <v>2118</v>
      </c>
      <c r="D5725" t="s">
        <v>27</v>
      </c>
      <c r="E5725">
        <f>YEAR(Table1[[#This Row],[Order Date]])</f>
        <v>2014</v>
      </c>
      <c r="F5725">
        <v>1</v>
      </c>
      <c r="G5725">
        <f>MONTH(Table1[[#This Row],[Order Date]])</f>
        <v>9</v>
      </c>
      <c r="H5725" s="1">
        <v>41903</v>
      </c>
      <c r="I5725">
        <v>21188</v>
      </c>
      <c r="J5725" t="s">
        <v>58</v>
      </c>
      <c r="K5725">
        <v>29</v>
      </c>
      <c r="L5725">
        <v>699.99</v>
      </c>
      <c r="M5725" s="2">
        <v>0.04</v>
      </c>
      <c r="N5725">
        <v>21046.74</v>
      </c>
      <c r="O5725">
        <v>24.49</v>
      </c>
      <c r="P5725">
        <v>5217.2669999999998</v>
      </c>
      <c r="Q5725" s="2">
        <v>0.54</v>
      </c>
      <c r="R5725" t="s">
        <v>96</v>
      </c>
      <c r="S5725" t="s">
        <v>40</v>
      </c>
      <c r="T5725" t="s">
        <v>752</v>
      </c>
      <c r="U5725" t="s">
        <v>192</v>
      </c>
      <c r="V5725" t="s">
        <v>52</v>
      </c>
      <c r="W5725">
        <v>2924</v>
      </c>
      <c r="X5725" s="1">
        <v>41905</v>
      </c>
      <c r="Y5725" t="s">
        <v>34</v>
      </c>
      <c r="Z5725" t="e" vm="39">
        <v>#VALUE!</v>
      </c>
      <c r="AA5725">
        <v>87401</v>
      </c>
      <c r="AB5725" t="e" cm="1" vm="2">
        <f t="array" ref="AB5725">_FV(Table1[[#This Row],[State]],"Country/region",TRUE)</f>
        <v>#VALUE!</v>
      </c>
    </row>
    <row r="5726" spans="1:28" x14ac:dyDescent="0.35">
      <c r="A5726" t="s">
        <v>1788</v>
      </c>
      <c r="B5726">
        <v>57</v>
      </c>
      <c r="C5726" t="s">
        <v>1561</v>
      </c>
      <c r="D5726" t="s">
        <v>27</v>
      </c>
      <c r="E5726">
        <f>YEAR(Table1[[#This Row],[Order Date]])</f>
        <v>2014</v>
      </c>
      <c r="F5726">
        <v>1</v>
      </c>
      <c r="G5726">
        <f>MONTH(Table1[[#This Row],[Order Date]])</f>
        <v>9</v>
      </c>
      <c r="H5726" s="1">
        <v>41904</v>
      </c>
      <c r="I5726">
        <v>2658</v>
      </c>
      <c r="J5726" t="s">
        <v>131</v>
      </c>
      <c r="K5726">
        <v>32</v>
      </c>
      <c r="L5726">
        <v>15.42</v>
      </c>
      <c r="M5726" s="2">
        <v>0.09</v>
      </c>
      <c r="N5726">
        <v>473</v>
      </c>
      <c r="O5726">
        <v>10.68</v>
      </c>
      <c r="P5726">
        <v>-185.8</v>
      </c>
      <c r="Q5726" s="2">
        <v>0.57999999999999996</v>
      </c>
      <c r="R5726" t="s">
        <v>29</v>
      </c>
      <c r="S5726" t="s">
        <v>30</v>
      </c>
      <c r="T5726" t="s">
        <v>1352</v>
      </c>
      <c r="U5726" t="s">
        <v>32</v>
      </c>
      <c r="V5726" t="s">
        <v>52</v>
      </c>
      <c r="W5726">
        <v>387</v>
      </c>
      <c r="X5726" s="1">
        <v>41904</v>
      </c>
      <c r="Y5726" t="s">
        <v>42</v>
      </c>
      <c r="Z5726" t="e" vm="4">
        <v>#VALUE!</v>
      </c>
      <c r="AA5726">
        <v>95240</v>
      </c>
      <c r="AB5726" t="e" cm="1" vm="2">
        <f t="array" ref="AB5726">_FV(Table1[[#This Row],[State]],"Country/region",TRUE)</f>
        <v>#VALUE!</v>
      </c>
    </row>
    <row r="5727" spans="1:28" x14ac:dyDescent="0.35">
      <c r="A5727" t="s">
        <v>1673</v>
      </c>
      <c r="B5727">
        <v>57</v>
      </c>
      <c r="C5727" t="s">
        <v>1674</v>
      </c>
      <c r="D5727" t="s">
        <v>38</v>
      </c>
      <c r="E5727">
        <f>YEAR(Table1[[#This Row],[Order Date]])</f>
        <v>2014</v>
      </c>
      <c r="F5727">
        <v>1</v>
      </c>
      <c r="G5727">
        <f>MONTH(Table1[[#This Row],[Order Date]])</f>
        <v>9</v>
      </c>
      <c r="H5727" s="1">
        <v>41904</v>
      </c>
      <c r="I5727">
        <v>3363</v>
      </c>
      <c r="J5727" t="s">
        <v>28</v>
      </c>
      <c r="K5727">
        <v>21</v>
      </c>
      <c r="L5727">
        <v>415.88</v>
      </c>
      <c r="M5727" s="2">
        <v>0.09</v>
      </c>
      <c r="N5727">
        <v>8185.89</v>
      </c>
      <c r="O5727">
        <v>11.37</v>
      </c>
      <c r="P5727">
        <v>2137.2800000000002</v>
      </c>
      <c r="Q5727" s="2">
        <v>0.56999999999999995</v>
      </c>
      <c r="R5727" t="s">
        <v>29</v>
      </c>
      <c r="S5727" t="s">
        <v>30</v>
      </c>
      <c r="T5727" t="s">
        <v>1413</v>
      </c>
      <c r="U5727" t="s">
        <v>32</v>
      </c>
      <c r="V5727" t="s">
        <v>68</v>
      </c>
      <c r="W5727">
        <v>487</v>
      </c>
      <c r="X5727" s="1">
        <v>41904</v>
      </c>
      <c r="Y5727" t="s">
        <v>34</v>
      </c>
      <c r="Z5727" t="e" vm="11">
        <v>#VALUE!</v>
      </c>
      <c r="AA5727">
        <v>78596</v>
      </c>
      <c r="AB5727" t="e" cm="1" vm="2">
        <f t="array" ref="AB5727">_FV(Table1[[#This Row],[State]],"Country/region",TRUE)</f>
        <v>#VALUE!</v>
      </c>
    </row>
    <row r="5728" spans="1:28" x14ac:dyDescent="0.35">
      <c r="A5728" t="s">
        <v>1201</v>
      </c>
      <c r="B5728">
        <v>57</v>
      </c>
      <c r="C5728" t="s">
        <v>1971</v>
      </c>
      <c r="D5728" t="s">
        <v>46</v>
      </c>
      <c r="E5728">
        <f>YEAR(Table1[[#This Row],[Order Date]])</f>
        <v>2014</v>
      </c>
      <c r="F5728">
        <v>1</v>
      </c>
      <c r="G5728">
        <f>MONTH(Table1[[#This Row],[Order Date]])</f>
        <v>9</v>
      </c>
      <c r="H5728" s="1">
        <v>41904</v>
      </c>
      <c r="I5728">
        <v>45606</v>
      </c>
      <c r="J5728" t="s">
        <v>131</v>
      </c>
      <c r="K5728">
        <v>24</v>
      </c>
      <c r="L5728">
        <v>5.85</v>
      </c>
      <c r="M5728" s="2">
        <v>0.09</v>
      </c>
      <c r="N5728">
        <v>136.41999999999999</v>
      </c>
      <c r="O5728">
        <v>2.27</v>
      </c>
      <c r="P5728">
        <v>-8.3800000000000008</v>
      </c>
      <c r="Q5728" s="2">
        <v>0.56000000000000005</v>
      </c>
      <c r="R5728" t="s">
        <v>29</v>
      </c>
      <c r="S5728" t="s">
        <v>59</v>
      </c>
      <c r="T5728" t="s">
        <v>1633</v>
      </c>
      <c r="U5728" t="s">
        <v>88</v>
      </c>
      <c r="V5728" t="s">
        <v>68</v>
      </c>
      <c r="W5728">
        <v>6420</v>
      </c>
      <c r="X5728" s="1">
        <v>41905</v>
      </c>
      <c r="Y5728" t="s">
        <v>34</v>
      </c>
      <c r="Z5728" t="e" vm="38">
        <v>#VALUE!</v>
      </c>
      <c r="AA5728">
        <v>46322</v>
      </c>
      <c r="AB5728" t="e" cm="1" vm="2">
        <f t="array" ref="AB5728">_FV(Table1[[#This Row],[State]],"Country/region",TRUE)</f>
        <v>#VALUE!</v>
      </c>
    </row>
    <row r="5729" spans="1:28" x14ac:dyDescent="0.35">
      <c r="A5729" t="s">
        <v>1788</v>
      </c>
      <c r="B5729">
        <v>57</v>
      </c>
      <c r="C5729" t="s">
        <v>1561</v>
      </c>
      <c r="D5729" t="s">
        <v>27</v>
      </c>
      <c r="E5729">
        <f>YEAR(Table1[[#This Row],[Order Date]])</f>
        <v>2014</v>
      </c>
      <c r="F5729">
        <v>1</v>
      </c>
      <c r="G5729">
        <f>MONTH(Table1[[#This Row],[Order Date]])</f>
        <v>9</v>
      </c>
      <c r="H5729" s="1">
        <v>41904</v>
      </c>
      <c r="I5729">
        <v>2658</v>
      </c>
      <c r="J5729" t="s">
        <v>131</v>
      </c>
      <c r="K5729">
        <v>34</v>
      </c>
      <c r="L5729">
        <v>6.48</v>
      </c>
      <c r="M5729" s="2">
        <v>0.04</v>
      </c>
      <c r="N5729">
        <v>229.51</v>
      </c>
      <c r="O5729">
        <v>9.5399999999999991</v>
      </c>
      <c r="P5729">
        <v>-189.33</v>
      </c>
      <c r="Q5729" s="2">
        <v>0.37</v>
      </c>
      <c r="R5729" t="s">
        <v>29</v>
      </c>
      <c r="S5729" t="s">
        <v>30</v>
      </c>
      <c r="T5729" t="s">
        <v>1751</v>
      </c>
      <c r="U5729" t="s">
        <v>61</v>
      </c>
      <c r="V5729" t="s">
        <v>52</v>
      </c>
      <c r="W5729">
        <v>386</v>
      </c>
      <c r="X5729" s="1">
        <v>41905</v>
      </c>
      <c r="Y5729" t="s">
        <v>34</v>
      </c>
      <c r="Z5729" t="e" vm="4">
        <v>#VALUE!</v>
      </c>
      <c r="AA5729">
        <v>95240</v>
      </c>
      <c r="AB5729" t="e" cm="1" vm="2">
        <f t="array" ref="AB5729">_FV(Table1[[#This Row],[State]],"Country/region",TRUE)</f>
        <v>#VALUE!</v>
      </c>
    </row>
    <row r="5730" spans="1:28" x14ac:dyDescent="0.35">
      <c r="A5730" t="s">
        <v>318</v>
      </c>
      <c r="B5730">
        <v>57</v>
      </c>
      <c r="C5730" t="s">
        <v>319</v>
      </c>
      <c r="D5730" t="s">
        <v>46</v>
      </c>
      <c r="E5730">
        <f>YEAR(Table1[[#This Row],[Order Date]])</f>
        <v>2014</v>
      </c>
      <c r="F5730">
        <v>1</v>
      </c>
      <c r="G5730">
        <f>MONTH(Table1[[#This Row],[Order Date]])</f>
        <v>9</v>
      </c>
      <c r="H5730" s="1">
        <v>41904</v>
      </c>
      <c r="I5730">
        <v>18593</v>
      </c>
      <c r="J5730" t="s">
        <v>28</v>
      </c>
      <c r="K5730">
        <v>23</v>
      </c>
      <c r="L5730">
        <v>300.97000000000003</v>
      </c>
      <c r="M5730" s="2">
        <v>0.06</v>
      </c>
      <c r="N5730">
        <v>6572.04</v>
      </c>
      <c r="O5730">
        <v>7.18</v>
      </c>
      <c r="P5730">
        <v>1579.34</v>
      </c>
      <c r="Q5730" s="2">
        <v>0.48</v>
      </c>
      <c r="R5730" t="s">
        <v>96</v>
      </c>
      <c r="S5730" t="s">
        <v>30</v>
      </c>
      <c r="T5730" t="s">
        <v>1322</v>
      </c>
      <c r="U5730" t="s">
        <v>102</v>
      </c>
      <c r="V5730" t="s">
        <v>52</v>
      </c>
      <c r="W5730">
        <v>2574</v>
      </c>
      <c r="X5730" s="1">
        <v>41905</v>
      </c>
      <c r="Y5730" t="s">
        <v>34</v>
      </c>
      <c r="Z5730" t="e" vm="33">
        <v>#VALUE!</v>
      </c>
      <c r="AA5730">
        <v>83854</v>
      </c>
      <c r="AB5730" t="e" cm="1" vm="2">
        <f t="array" ref="AB5730">_FV(Table1[[#This Row],[State]],"Country/region",TRUE)</f>
        <v>#VALUE!</v>
      </c>
    </row>
    <row r="5731" spans="1:28" x14ac:dyDescent="0.35">
      <c r="A5731" t="s">
        <v>318</v>
      </c>
      <c r="B5731">
        <v>57</v>
      </c>
      <c r="C5731" t="s">
        <v>319</v>
      </c>
      <c r="D5731" t="s">
        <v>46</v>
      </c>
      <c r="E5731">
        <f>YEAR(Table1[[#This Row],[Order Date]])</f>
        <v>2014</v>
      </c>
      <c r="F5731">
        <v>1</v>
      </c>
      <c r="G5731">
        <f>MONTH(Table1[[#This Row],[Order Date]])</f>
        <v>9</v>
      </c>
      <c r="H5731" s="1">
        <v>41904</v>
      </c>
      <c r="I5731">
        <v>18593</v>
      </c>
      <c r="J5731" t="s">
        <v>28</v>
      </c>
      <c r="K5731">
        <v>19</v>
      </c>
      <c r="L5731">
        <v>70.89</v>
      </c>
      <c r="M5731" s="2">
        <v>0.09</v>
      </c>
      <c r="N5731">
        <v>1051.992</v>
      </c>
      <c r="O5731">
        <v>89.3</v>
      </c>
      <c r="P5731">
        <v>-1280.5999999999999</v>
      </c>
      <c r="Q5731" s="2">
        <v>0.72</v>
      </c>
      <c r="R5731" t="s">
        <v>48</v>
      </c>
      <c r="S5731" t="s">
        <v>73</v>
      </c>
      <c r="T5731" t="s">
        <v>1810</v>
      </c>
      <c r="U5731" t="s">
        <v>75</v>
      </c>
      <c r="V5731" t="s">
        <v>52</v>
      </c>
      <c r="W5731">
        <v>2575</v>
      </c>
      <c r="X5731" s="1">
        <v>41906</v>
      </c>
      <c r="Y5731" t="s">
        <v>53</v>
      </c>
      <c r="Z5731" t="e" vm="33">
        <v>#VALUE!</v>
      </c>
      <c r="AA5731">
        <v>83854</v>
      </c>
      <c r="AB5731" t="e" cm="1" vm="2">
        <f t="array" ref="AB5731">_FV(Table1[[#This Row],[State]],"Country/region",TRUE)</f>
        <v>#VALUE!</v>
      </c>
    </row>
    <row r="5732" spans="1:28" x14ac:dyDescent="0.35">
      <c r="A5732" t="s">
        <v>1201</v>
      </c>
      <c r="B5732">
        <v>57</v>
      </c>
      <c r="C5732" t="s">
        <v>1971</v>
      </c>
      <c r="D5732" t="s">
        <v>46</v>
      </c>
      <c r="E5732">
        <f>YEAR(Table1[[#This Row],[Order Date]])</f>
        <v>2014</v>
      </c>
      <c r="F5732">
        <v>1</v>
      </c>
      <c r="G5732">
        <f>MONTH(Table1[[#This Row],[Order Date]])</f>
        <v>9</v>
      </c>
      <c r="H5732" s="1">
        <v>41904</v>
      </c>
      <c r="I5732">
        <v>45606</v>
      </c>
      <c r="J5732" t="s">
        <v>131</v>
      </c>
      <c r="K5732">
        <v>38</v>
      </c>
      <c r="L5732">
        <v>8.75</v>
      </c>
      <c r="M5732" s="2">
        <v>0.1</v>
      </c>
      <c r="N5732">
        <v>325.75</v>
      </c>
      <c r="O5732">
        <v>8.5399999999999991</v>
      </c>
      <c r="P5732">
        <v>-124.25</v>
      </c>
      <c r="Q5732" s="2">
        <v>0.43</v>
      </c>
      <c r="R5732" t="s">
        <v>48</v>
      </c>
      <c r="S5732" t="s">
        <v>139</v>
      </c>
      <c r="T5732" t="s">
        <v>2250</v>
      </c>
      <c r="U5732" t="s">
        <v>82</v>
      </c>
      <c r="V5732" t="s">
        <v>68</v>
      </c>
      <c r="W5732">
        <v>6419</v>
      </c>
      <c r="X5732" s="1">
        <v>41906</v>
      </c>
      <c r="Y5732" t="s">
        <v>34</v>
      </c>
      <c r="Z5732" t="e" vm="38">
        <v>#VALUE!</v>
      </c>
      <c r="AA5732">
        <v>46322</v>
      </c>
      <c r="AB5732" t="e" cm="1" vm="2">
        <f t="array" ref="AB5732">_FV(Table1[[#This Row],[State]],"Country/region",TRUE)</f>
        <v>#VALUE!</v>
      </c>
    </row>
    <row r="5733" spans="1:28" x14ac:dyDescent="0.35">
      <c r="A5733" t="s">
        <v>3433</v>
      </c>
      <c r="B5733">
        <v>57</v>
      </c>
      <c r="C5733" t="s">
        <v>2164</v>
      </c>
      <c r="D5733" t="s">
        <v>46</v>
      </c>
      <c r="E5733">
        <f>YEAR(Table1[[#This Row],[Order Date]])</f>
        <v>2014</v>
      </c>
      <c r="F5733">
        <v>1</v>
      </c>
      <c r="G5733">
        <f>MONTH(Table1[[#This Row],[Order Date]])</f>
        <v>9</v>
      </c>
      <c r="H5733" s="1">
        <v>41904</v>
      </c>
      <c r="I5733">
        <v>6086</v>
      </c>
      <c r="J5733" t="s">
        <v>58</v>
      </c>
      <c r="K5733">
        <v>48</v>
      </c>
      <c r="L5733">
        <v>35.44</v>
      </c>
      <c r="M5733" s="2">
        <v>0.04</v>
      </c>
      <c r="N5733">
        <v>1734.72</v>
      </c>
      <c r="O5733">
        <v>19.989999999999998</v>
      </c>
      <c r="P5733">
        <v>57.89</v>
      </c>
      <c r="Q5733" s="2">
        <v>0.38</v>
      </c>
      <c r="R5733" t="s">
        <v>29</v>
      </c>
      <c r="S5733" t="s">
        <v>30</v>
      </c>
      <c r="T5733" t="s">
        <v>2395</v>
      </c>
      <c r="U5733" t="s">
        <v>61</v>
      </c>
      <c r="V5733" t="s">
        <v>33</v>
      </c>
      <c r="W5733">
        <v>848</v>
      </c>
      <c r="X5733" s="1">
        <v>41906</v>
      </c>
      <c r="Y5733" t="s">
        <v>34</v>
      </c>
      <c r="Z5733" t="e" vm="24">
        <v>#VALUE!</v>
      </c>
      <c r="AA5733">
        <v>7017</v>
      </c>
      <c r="AB5733" t="e" cm="1" vm="2">
        <f t="array" ref="AB5733">_FV(Table1[[#This Row],[State]],"Country/region",TRUE)</f>
        <v>#VALUE!</v>
      </c>
    </row>
    <row r="5734" spans="1:28" x14ac:dyDescent="0.35">
      <c r="A5734" t="s">
        <v>882</v>
      </c>
      <c r="B5734">
        <v>57</v>
      </c>
      <c r="C5734" t="s">
        <v>1780</v>
      </c>
      <c r="D5734" t="s">
        <v>38</v>
      </c>
      <c r="E5734">
        <f>YEAR(Table1[[#This Row],[Order Date]])</f>
        <v>2014</v>
      </c>
      <c r="F5734">
        <v>1</v>
      </c>
      <c r="G5734">
        <f>MONTH(Table1[[#This Row],[Order Date]])</f>
        <v>9</v>
      </c>
      <c r="H5734" s="1">
        <v>41904</v>
      </c>
      <c r="I5734">
        <v>41184</v>
      </c>
      <c r="J5734" t="s">
        <v>28</v>
      </c>
      <c r="K5734">
        <v>7</v>
      </c>
      <c r="L5734">
        <v>15.7</v>
      </c>
      <c r="M5734" s="2">
        <v>0.02</v>
      </c>
      <c r="N5734">
        <v>120.03</v>
      </c>
      <c r="O5734">
        <v>11.25</v>
      </c>
      <c r="P5734">
        <v>-56.06</v>
      </c>
      <c r="Q5734" s="2">
        <v>0.6</v>
      </c>
      <c r="R5734" t="s">
        <v>29</v>
      </c>
      <c r="S5734" t="s">
        <v>30</v>
      </c>
      <c r="T5734" t="s">
        <v>2115</v>
      </c>
      <c r="U5734" t="s">
        <v>32</v>
      </c>
      <c r="V5734" t="s">
        <v>68</v>
      </c>
      <c r="W5734">
        <v>5805</v>
      </c>
      <c r="X5734" s="1">
        <v>41906</v>
      </c>
      <c r="Y5734" t="s">
        <v>34</v>
      </c>
      <c r="Z5734" t="e" vm="16">
        <v>#VALUE!</v>
      </c>
      <c r="AA5734">
        <v>60089</v>
      </c>
      <c r="AB5734" t="e" cm="1" vm="2">
        <f t="array" ref="AB5734">_FV(Table1[[#This Row],[State]],"Country/region",TRUE)</f>
        <v>#VALUE!</v>
      </c>
    </row>
    <row r="5735" spans="1:28" x14ac:dyDescent="0.35">
      <c r="A5735" t="s">
        <v>2766</v>
      </c>
      <c r="B5735">
        <v>57</v>
      </c>
      <c r="C5735" t="s">
        <v>875</v>
      </c>
      <c r="D5735" t="s">
        <v>27</v>
      </c>
      <c r="E5735">
        <f>YEAR(Table1[[#This Row],[Order Date]])</f>
        <v>2014</v>
      </c>
      <c r="F5735">
        <v>1</v>
      </c>
      <c r="G5735">
        <f>MONTH(Table1[[#This Row],[Order Date]])</f>
        <v>9</v>
      </c>
      <c r="H5735" s="1">
        <v>41904</v>
      </c>
      <c r="I5735">
        <v>18375</v>
      </c>
      <c r="J5735" t="s">
        <v>47</v>
      </c>
      <c r="K5735">
        <v>20</v>
      </c>
      <c r="L5735">
        <v>3.75</v>
      </c>
      <c r="M5735" s="2">
        <v>0.03</v>
      </c>
      <c r="N5735">
        <v>76.89</v>
      </c>
      <c r="O5735">
        <v>0.5</v>
      </c>
      <c r="P5735">
        <v>31.64</v>
      </c>
      <c r="Q5735" s="2">
        <v>0.37</v>
      </c>
      <c r="R5735" t="s">
        <v>29</v>
      </c>
      <c r="S5735" t="s">
        <v>30</v>
      </c>
      <c r="T5735" t="s">
        <v>780</v>
      </c>
      <c r="U5735" t="s">
        <v>210</v>
      </c>
      <c r="V5735" t="s">
        <v>33</v>
      </c>
      <c r="W5735">
        <v>2534</v>
      </c>
      <c r="X5735" s="1">
        <v>41908</v>
      </c>
      <c r="Y5735" t="s">
        <v>34</v>
      </c>
      <c r="Z5735" t="e" vm="15">
        <v>#VALUE!</v>
      </c>
      <c r="AA5735">
        <v>10573</v>
      </c>
      <c r="AB5735" t="e" cm="1" vm="2">
        <f t="array" ref="AB5735">_FV(Table1[[#This Row],[State]],"Country/region",TRUE)</f>
        <v>#VALUE!</v>
      </c>
    </row>
    <row r="5736" spans="1:28" x14ac:dyDescent="0.35">
      <c r="A5736" t="s">
        <v>2954</v>
      </c>
      <c r="B5736">
        <v>57</v>
      </c>
      <c r="C5736" t="s">
        <v>3316</v>
      </c>
      <c r="D5736" t="s">
        <v>38</v>
      </c>
      <c r="E5736">
        <f>YEAR(Table1[[#This Row],[Order Date]])</f>
        <v>2014</v>
      </c>
      <c r="F5736">
        <v>1</v>
      </c>
      <c r="G5736">
        <f>MONTH(Table1[[#This Row],[Order Date]])</f>
        <v>9</v>
      </c>
      <c r="H5736" s="1">
        <v>41905</v>
      </c>
      <c r="I5736">
        <v>52711</v>
      </c>
      <c r="J5736" t="s">
        <v>39</v>
      </c>
      <c r="K5736">
        <v>37</v>
      </c>
      <c r="L5736">
        <v>5.81</v>
      </c>
      <c r="M5736" s="2">
        <v>0.08</v>
      </c>
      <c r="N5736">
        <v>201.14</v>
      </c>
      <c r="O5736">
        <v>3.37</v>
      </c>
      <c r="P5736">
        <v>-51.25</v>
      </c>
      <c r="Q5736" s="2">
        <v>0.54</v>
      </c>
      <c r="R5736" t="s">
        <v>29</v>
      </c>
      <c r="S5736" t="s">
        <v>59</v>
      </c>
      <c r="T5736" t="s">
        <v>609</v>
      </c>
      <c r="U5736" t="s">
        <v>232</v>
      </c>
      <c r="V5736" t="s">
        <v>68</v>
      </c>
      <c r="W5736">
        <v>7399</v>
      </c>
      <c r="X5736" s="1">
        <v>41905</v>
      </c>
      <c r="Y5736" t="s">
        <v>34</v>
      </c>
      <c r="Z5736" t="e" vm="11">
        <v>#VALUE!</v>
      </c>
      <c r="AA5736">
        <v>75019</v>
      </c>
      <c r="AB5736" t="e" cm="1" vm="2">
        <f t="array" ref="AB5736">_FV(Table1[[#This Row],[State]],"Country/region",TRUE)</f>
        <v>#VALUE!</v>
      </c>
    </row>
    <row r="5737" spans="1:28" x14ac:dyDescent="0.35">
      <c r="A5737" t="s">
        <v>2919</v>
      </c>
      <c r="B5737">
        <v>57</v>
      </c>
      <c r="C5737" t="s">
        <v>1087</v>
      </c>
      <c r="D5737" t="s">
        <v>38</v>
      </c>
      <c r="E5737">
        <f>YEAR(Table1[[#This Row],[Order Date]])</f>
        <v>2014</v>
      </c>
      <c r="F5737">
        <v>1</v>
      </c>
      <c r="G5737">
        <f>MONTH(Table1[[#This Row],[Order Date]])</f>
        <v>9</v>
      </c>
      <c r="H5737" s="1">
        <v>41905</v>
      </c>
      <c r="I5737">
        <v>58247</v>
      </c>
      <c r="J5737" t="s">
        <v>39</v>
      </c>
      <c r="K5737">
        <v>8</v>
      </c>
      <c r="L5737">
        <v>131.12</v>
      </c>
      <c r="M5737" s="2">
        <v>0.02</v>
      </c>
      <c r="N5737">
        <v>1058.82</v>
      </c>
      <c r="O5737">
        <v>0.99</v>
      </c>
      <c r="P5737">
        <v>211.73</v>
      </c>
      <c r="Q5737" s="2">
        <v>0.55000000000000004</v>
      </c>
      <c r="R5737" t="s">
        <v>29</v>
      </c>
      <c r="S5737" t="s">
        <v>30</v>
      </c>
      <c r="T5737" t="s">
        <v>2883</v>
      </c>
      <c r="U5737" t="s">
        <v>214</v>
      </c>
      <c r="V5737" t="s">
        <v>52</v>
      </c>
      <c r="W5737">
        <v>8145</v>
      </c>
      <c r="X5737" s="1">
        <v>41905</v>
      </c>
      <c r="Y5737" t="s">
        <v>34</v>
      </c>
      <c r="Z5737" t="e" vm="32">
        <v>#VALUE!</v>
      </c>
      <c r="AA5737">
        <v>80030</v>
      </c>
      <c r="AB5737" t="e" cm="1" vm="2">
        <f t="array" ref="AB5737">_FV(Table1[[#This Row],[State]],"Country/region",TRUE)</f>
        <v>#VALUE!</v>
      </c>
    </row>
    <row r="5738" spans="1:28" x14ac:dyDescent="0.35">
      <c r="A5738" t="s">
        <v>2794</v>
      </c>
      <c r="B5738">
        <v>57</v>
      </c>
      <c r="C5738" t="s">
        <v>3316</v>
      </c>
      <c r="D5738" t="s">
        <v>38</v>
      </c>
      <c r="E5738">
        <f>YEAR(Table1[[#This Row],[Order Date]])</f>
        <v>2014</v>
      </c>
      <c r="F5738">
        <v>1</v>
      </c>
      <c r="G5738">
        <f>MONTH(Table1[[#This Row],[Order Date]])</f>
        <v>9</v>
      </c>
      <c r="H5738" s="1">
        <v>41905</v>
      </c>
      <c r="I5738">
        <v>52711</v>
      </c>
      <c r="J5738" t="s">
        <v>39</v>
      </c>
      <c r="K5738">
        <v>41</v>
      </c>
      <c r="L5738">
        <v>17.670000000000002</v>
      </c>
      <c r="M5738" s="2">
        <v>0</v>
      </c>
      <c r="N5738">
        <v>755.19</v>
      </c>
      <c r="O5738">
        <v>8.99</v>
      </c>
      <c r="P5738">
        <v>81.44</v>
      </c>
      <c r="Q5738" s="2">
        <v>0.47</v>
      </c>
      <c r="R5738" t="s">
        <v>48</v>
      </c>
      <c r="S5738" t="s">
        <v>139</v>
      </c>
      <c r="T5738" t="s">
        <v>1223</v>
      </c>
      <c r="U5738" t="s">
        <v>82</v>
      </c>
      <c r="V5738" t="s">
        <v>76</v>
      </c>
      <c r="W5738">
        <v>7398</v>
      </c>
      <c r="X5738" s="1">
        <v>41907</v>
      </c>
      <c r="Y5738" t="s">
        <v>34</v>
      </c>
      <c r="Z5738" t="e" vm="18">
        <v>#VALUE!</v>
      </c>
      <c r="AA5738">
        <v>23834</v>
      </c>
      <c r="AB5738" t="e" cm="1" vm="2">
        <f t="array" ref="AB5738">_FV(Table1[[#This Row],[State]],"Country/region",TRUE)</f>
        <v>#VALUE!</v>
      </c>
    </row>
    <row r="5739" spans="1:28" x14ac:dyDescent="0.35">
      <c r="A5739" t="s">
        <v>2919</v>
      </c>
      <c r="B5739">
        <v>57</v>
      </c>
      <c r="C5739" t="s">
        <v>1087</v>
      </c>
      <c r="D5739" t="s">
        <v>38</v>
      </c>
      <c r="E5739">
        <f>YEAR(Table1[[#This Row],[Order Date]])</f>
        <v>2014</v>
      </c>
      <c r="F5739">
        <v>1</v>
      </c>
      <c r="G5739">
        <f>MONTH(Table1[[#This Row],[Order Date]])</f>
        <v>9</v>
      </c>
      <c r="H5739" s="1">
        <v>41905</v>
      </c>
      <c r="I5739">
        <v>58247</v>
      </c>
      <c r="J5739" t="s">
        <v>39</v>
      </c>
      <c r="K5739">
        <v>14</v>
      </c>
      <c r="L5739">
        <v>6.48</v>
      </c>
      <c r="M5739" s="2">
        <v>0.09</v>
      </c>
      <c r="N5739">
        <v>92.07</v>
      </c>
      <c r="O5739">
        <v>7.86</v>
      </c>
      <c r="P5739">
        <v>-64.5</v>
      </c>
      <c r="Q5739" s="2">
        <v>0.37</v>
      </c>
      <c r="R5739" t="s">
        <v>29</v>
      </c>
      <c r="S5739" t="s">
        <v>30</v>
      </c>
      <c r="T5739" t="s">
        <v>1483</v>
      </c>
      <c r="U5739" t="s">
        <v>61</v>
      </c>
      <c r="V5739" t="s">
        <v>52</v>
      </c>
      <c r="W5739">
        <v>8146</v>
      </c>
      <c r="X5739" s="1">
        <v>41907</v>
      </c>
      <c r="Y5739" t="s">
        <v>34</v>
      </c>
      <c r="Z5739" t="e" vm="32">
        <v>#VALUE!</v>
      </c>
      <c r="AA5739">
        <v>80030</v>
      </c>
      <c r="AB5739" t="e" cm="1" vm="2">
        <f t="array" ref="AB5739">_FV(Table1[[#This Row],[State]],"Country/region",TRUE)</f>
        <v>#VALUE!</v>
      </c>
    </row>
    <row r="5740" spans="1:28" x14ac:dyDescent="0.35">
      <c r="A5740" t="s">
        <v>151</v>
      </c>
      <c r="B5740">
        <v>57</v>
      </c>
      <c r="C5740" t="s">
        <v>1796</v>
      </c>
      <c r="D5740" t="s">
        <v>27</v>
      </c>
      <c r="E5740">
        <f>YEAR(Table1[[#This Row],[Order Date]])</f>
        <v>2014</v>
      </c>
      <c r="F5740">
        <v>1</v>
      </c>
      <c r="G5740">
        <f>MONTH(Table1[[#This Row],[Order Date]])</f>
        <v>9</v>
      </c>
      <c r="H5740" s="1">
        <v>41905</v>
      </c>
      <c r="I5740">
        <v>22149</v>
      </c>
      <c r="J5740" t="s">
        <v>47</v>
      </c>
      <c r="K5740">
        <v>47</v>
      </c>
      <c r="L5740">
        <v>4.26</v>
      </c>
      <c r="M5740" s="2">
        <v>7.0000000000000007E-2</v>
      </c>
      <c r="N5740">
        <v>191.13</v>
      </c>
      <c r="O5740">
        <v>1.2</v>
      </c>
      <c r="P5740">
        <v>38.11</v>
      </c>
      <c r="Q5740" s="2">
        <v>0.44</v>
      </c>
      <c r="R5740" t="s">
        <v>29</v>
      </c>
      <c r="S5740" t="s">
        <v>59</v>
      </c>
      <c r="T5740" t="s">
        <v>87</v>
      </c>
      <c r="U5740" t="s">
        <v>88</v>
      </c>
      <c r="V5740" t="s">
        <v>33</v>
      </c>
      <c r="W5740">
        <v>3087</v>
      </c>
      <c r="X5740" s="1">
        <v>41907</v>
      </c>
      <c r="Y5740" t="s">
        <v>34</v>
      </c>
      <c r="Z5740" t="e" vm="17">
        <v>#VALUE!</v>
      </c>
      <c r="AA5740">
        <v>6010</v>
      </c>
      <c r="AB5740" t="e" cm="1" vm="2">
        <f t="array" ref="AB5740">_FV(Table1[[#This Row],[State]],"Country/region",TRUE)</f>
        <v>#VALUE!</v>
      </c>
    </row>
    <row r="5741" spans="1:28" x14ac:dyDescent="0.35">
      <c r="A5741" t="s">
        <v>2794</v>
      </c>
      <c r="B5741">
        <v>57</v>
      </c>
      <c r="C5741" t="s">
        <v>3316</v>
      </c>
      <c r="D5741" t="s">
        <v>38</v>
      </c>
      <c r="E5741">
        <f>YEAR(Table1[[#This Row],[Order Date]])</f>
        <v>2014</v>
      </c>
      <c r="F5741">
        <v>1</v>
      </c>
      <c r="G5741">
        <f>MONTH(Table1[[#This Row],[Order Date]])</f>
        <v>9</v>
      </c>
      <c r="H5741" s="1">
        <v>41905</v>
      </c>
      <c r="I5741">
        <v>52711</v>
      </c>
      <c r="J5741" t="s">
        <v>39</v>
      </c>
      <c r="K5741">
        <v>7</v>
      </c>
      <c r="L5741">
        <v>30.97</v>
      </c>
      <c r="M5741" s="2">
        <v>0</v>
      </c>
      <c r="N5741">
        <v>220.79</v>
      </c>
      <c r="O5741">
        <v>4</v>
      </c>
      <c r="P5741">
        <v>-91.51</v>
      </c>
      <c r="Q5741" s="2">
        <v>0.74</v>
      </c>
      <c r="R5741" t="s">
        <v>96</v>
      </c>
      <c r="S5741" t="s">
        <v>30</v>
      </c>
      <c r="T5741" t="s">
        <v>2368</v>
      </c>
      <c r="U5741" t="s">
        <v>102</v>
      </c>
      <c r="V5741" t="s">
        <v>76</v>
      </c>
      <c r="W5741">
        <v>7397</v>
      </c>
      <c r="X5741" s="1">
        <v>41907</v>
      </c>
      <c r="Y5741" t="s">
        <v>34</v>
      </c>
      <c r="Z5741" t="e" vm="18">
        <v>#VALUE!</v>
      </c>
      <c r="AA5741">
        <v>23834</v>
      </c>
      <c r="AB5741" t="e" cm="1" vm="2">
        <f t="array" ref="AB5741">_FV(Table1[[#This Row],[State]],"Country/region",TRUE)</f>
        <v>#VALUE!</v>
      </c>
    </row>
    <row r="5742" spans="1:28" x14ac:dyDescent="0.35">
      <c r="A5742" t="s">
        <v>1693</v>
      </c>
      <c r="B5742">
        <v>57</v>
      </c>
      <c r="C5742" t="s">
        <v>1796</v>
      </c>
      <c r="D5742" t="s">
        <v>27</v>
      </c>
      <c r="E5742">
        <f>YEAR(Table1[[#This Row],[Order Date]])</f>
        <v>2014</v>
      </c>
      <c r="F5742">
        <v>1</v>
      </c>
      <c r="G5742">
        <f>MONTH(Table1[[#This Row],[Order Date]])</f>
        <v>9</v>
      </c>
      <c r="H5742" s="1">
        <v>41905</v>
      </c>
      <c r="I5742">
        <v>22149</v>
      </c>
      <c r="J5742" t="s">
        <v>47</v>
      </c>
      <c r="K5742">
        <v>17</v>
      </c>
      <c r="L5742">
        <v>2.88</v>
      </c>
      <c r="M5742" s="2">
        <v>0.09</v>
      </c>
      <c r="N5742">
        <v>48.24</v>
      </c>
      <c r="O5742">
        <v>1.01</v>
      </c>
      <c r="P5742">
        <v>-1.62</v>
      </c>
      <c r="Q5742" s="2">
        <v>0.55000000000000004</v>
      </c>
      <c r="R5742" t="s">
        <v>29</v>
      </c>
      <c r="S5742" t="s">
        <v>59</v>
      </c>
      <c r="T5742" t="s">
        <v>630</v>
      </c>
      <c r="U5742" t="s">
        <v>88</v>
      </c>
      <c r="V5742" t="s">
        <v>33</v>
      </c>
      <c r="W5742">
        <v>3088</v>
      </c>
      <c r="X5742" s="1">
        <v>41910</v>
      </c>
      <c r="Y5742" t="s">
        <v>34</v>
      </c>
      <c r="Z5742" t="e" vm="21">
        <v>#VALUE!</v>
      </c>
      <c r="AA5742">
        <v>4101</v>
      </c>
      <c r="AB5742" t="e" cm="1" vm="2">
        <f t="array" ref="AB5742">_FV(Table1[[#This Row],[State]],"Country/region",TRUE)</f>
        <v>#VALUE!</v>
      </c>
    </row>
    <row r="5743" spans="1:28" x14ac:dyDescent="0.35">
      <c r="A5743" t="s">
        <v>504</v>
      </c>
      <c r="B5743">
        <v>57</v>
      </c>
      <c r="C5743" t="s">
        <v>505</v>
      </c>
      <c r="D5743" t="s">
        <v>57</v>
      </c>
      <c r="E5743">
        <f>YEAR(Table1[[#This Row],[Order Date]])</f>
        <v>2014</v>
      </c>
      <c r="F5743">
        <v>1</v>
      </c>
      <c r="G5743">
        <f>MONTH(Table1[[#This Row],[Order Date]])</f>
        <v>9</v>
      </c>
      <c r="H5743" s="1">
        <v>41906</v>
      </c>
      <c r="I5743">
        <v>15621</v>
      </c>
      <c r="J5743" t="s">
        <v>58</v>
      </c>
      <c r="K5743">
        <v>39</v>
      </c>
      <c r="L5743">
        <v>28.28</v>
      </c>
      <c r="M5743" s="2">
        <v>0.02</v>
      </c>
      <c r="N5743">
        <v>1105.6600000000001</v>
      </c>
      <c r="O5743">
        <v>13.99</v>
      </c>
      <c r="P5743">
        <v>-136.19999999999999</v>
      </c>
      <c r="Q5743" s="2">
        <v>0.57999999999999996</v>
      </c>
      <c r="R5743" t="s">
        <v>29</v>
      </c>
      <c r="S5743" t="s">
        <v>80</v>
      </c>
      <c r="T5743" t="s">
        <v>175</v>
      </c>
      <c r="U5743" t="s">
        <v>32</v>
      </c>
      <c r="V5743" t="s">
        <v>68</v>
      </c>
      <c r="W5743">
        <v>2170</v>
      </c>
      <c r="X5743" s="1">
        <v>41906</v>
      </c>
      <c r="Y5743" t="s">
        <v>34</v>
      </c>
      <c r="Z5743" t="e" vm="12">
        <v>#VALUE!</v>
      </c>
      <c r="AA5743">
        <v>52761</v>
      </c>
      <c r="AB5743" t="e" cm="1" vm="2">
        <f t="array" ref="AB5743">_FV(Table1[[#This Row],[State]],"Country/region",TRUE)</f>
        <v>#VALUE!</v>
      </c>
    </row>
    <row r="5744" spans="1:28" x14ac:dyDescent="0.35">
      <c r="A5744" t="s">
        <v>504</v>
      </c>
      <c r="B5744">
        <v>57</v>
      </c>
      <c r="C5744" t="s">
        <v>505</v>
      </c>
      <c r="D5744" t="s">
        <v>57</v>
      </c>
      <c r="E5744">
        <f>YEAR(Table1[[#This Row],[Order Date]])</f>
        <v>2014</v>
      </c>
      <c r="F5744">
        <v>1</v>
      </c>
      <c r="G5744">
        <f>MONTH(Table1[[#This Row],[Order Date]])</f>
        <v>9</v>
      </c>
      <c r="H5744" s="1">
        <v>41906</v>
      </c>
      <c r="I5744">
        <v>15621</v>
      </c>
      <c r="J5744" t="s">
        <v>58</v>
      </c>
      <c r="K5744">
        <v>18</v>
      </c>
      <c r="L5744">
        <v>1.68</v>
      </c>
      <c r="M5744" s="2">
        <v>0.02</v>
      </c>
      <c r="N5744">
        <v>35.51</v>
      </c>
      <c r="O5744">
        <v>1.57</v>
      </c>
      <c r="P5744">
        <v>-13.95</v>
      </c>
      <c r="Q5744" s="2">
        <v>0.59</v>
      </c>
      <c r="R5744" t="s">
        <v>29</v>
      </c>
      <c r="S5744" t="s">
        <v>59</v>
      </c>
      <c r="T5744" t="s">
        <v>398</v>
      </c>
      <c r="U5744" t="s">
        <v>88</v>
      </c>
      <c r="V5744" t="s">
        <v>68</v>
      </c>
      <c r="W5744">
        <v>2169</v>
      </c>
      <c r="X5744" s="1">
        <v>41907</v>
      </c>
      <c r="Y5744" t="s">
        <v>42</v>
      </c>
      <c r="Z5744" t="e" vm="12">
        <v>#VALUE!</v>
      </c>
      <c r="AA5744">
        <v>52761</v>
      </c>
      <c r="AB5744" t="e" cm="1" vm="2">
        <f t="array" ref="AB5744">_FV(Table1[[#This Row],[State]],"Country/region",TRUE)</f>
        <v>#VALUE!</v>
      </c>
    </row>
    <row r="5745" spans="1:28" x14ac:dyDescent="0.35">
      <c r="A5745" t="s">
        <v>1006</v>
      </c>
      <c r="B5745">
        <v>57</v>
      </c>
      <c r="C5745" t="s">
        <v>2038</v>
      </c>
      <c r="D5745" t="s">
        <v>57</v>
      </c>
      <c r="E5745">
        <f>YEAR(Table1[[#This Row],[Order Date]])</f>
        <v>2014</v>
      </c>
      <c r="F5745">
        <v>1</v>
      </c>
      <c r="G5745">
        <f>MONTH(Table1[[#This Row],[Order Date]])</f>
        <v>9</v>
      </c>
      <c r="H5745" s="1">
        <v>41906</v>
      </c>
      <c r="I5745">
        <v>38758</v>
      </c>
      <c r="J5745" t="s">
        <v>39</v>
      </c>
      <c r="K5745">
        <v>7</v>
      </c>
      <c r="L5745">
        <v>60.98</v>
      </c>
      <c r="M5745" s="2">
        <v>0</v>
      </c>
      <c r="N5745">
        <v>497.2</v>
      </c>
      <c r="O5745">
        <v>49</v>
      </c>
      <c r="P5745">
        <v>-219.61</v>
      </c>
      <c r="Q5745" s="2">
        <v>0.59</v>
      </c>
      <c r="R5745" t="s">
        <v>29</v>
      </c>
      <c r="S5745" t="s">
        <v>40</v>
      </c>
      <c r="T5745" t="s">
        <v>681</v>
      </c>
      <c r="U5745" t="s">
        <v>214</v>
      </c>
      <c r="V5745" t="s">
        <v>68</v>
      </c>
      <c r="W5745">
        <v>5457</v>
      </c>
      <c r="X5745" s="1">
        <v>41908</v>
      </c>
      <c r="Y5745" t="s">
        <v>34</v>
      </c>
      <c r="Z5745" t="e" vm="26">
        <v>#VALUE!</v>
      </c>
      <c r="AA5745">
        <v>49236</v>
      </c>
      <c r="AB5745" t="e" cm="1" vm="2">
        <f t="array" ref="AB5745">_FV(Table1[[#This Row],[State]],"Country/region",TRUE)</f>
        <v>#VALUE!</v>
      </c>
    </row>
    <row r="5746" spans="1:28" x14ac:dyDescent="0.35">
      <c r="A5746" t="s">
        <v>1462</v>
      </c>
      <c r="B5746">
        <v>57</v>
      </c>
      <c r="C5746" t="s">
        <v>1277</v>
      </c>
      <c r="D5746" t="s">
        <v>38</v>
      </c>
      <c r="E5746">
        <f>YEAR(Table1[[#This Row],[Order Date]])</f>
        <v>2014</v>
      </c>
      <c r="F5746">
        <v>1</v>
      </c>
      <c r="G5746">
        <f>MONTH(Table1[[#This Row],[Order Date]])</f>
        <v>9</v>
      </c>
      <c r="H5746" s="1">
        <v>41906</v>
      </c>
      <c r="I5746">
        <v>31233</v>
      </c>
      <c r="J5746" t="s">
        <v>47</v>
      </c>
      <c r="K5746">
        <v>3</v>
      </c>
      <c r="L5746">
        <v>4.9800000000000004</v>
      </c>
      <c r="M5746" s="2">
        <v>0.06</v>
      </c>
      <c r="N5746">
        <v>19.34</v>
      </c>
      <c r="O5746">
        <v>5.0199999999999996</v>
      </c>
      <c r="P5746">
        <v>-11.36</v>
      </c>
      <c r="Q5746" s="2">
        <v>0.38</v>
      </c>
      <c r="R5746" t="s">
        <v>29</v>
      </c>
      <c r="S5746" t="s">
        <v>30</v>
      </c>
      <c r="T5746" t="s">
        <v>2147</v>
      </c>
      <c r="U5746" t="s">
        <v>61</v>
      </c>
      <c r="V5746" t="s">
        <v>52</v>
      </c>
      <c r="W5746">
        <v>4383</v>
      </c>
      <c r="X5746" s="1">
        <v>41908</v>
      </c>
      <c r="Y5746" t="s">
        <v>34</v>
      </c>
      <c r="Z5746" t="e" vm="4">
        <v>#VALUE!</v>
      </c>
      <c r="AA5746">
        <v>95032</v>
      </c>
      <c r="AB5746" t="e" cm="1" vm="2">
        <f t="array" ref="AB5746">_FV(Table1[[#This Row],[State]],"Country/region",TRUE)</f>
        <v>#VALUE!</v>
      </c>
    </row>
    <row r="5747" spans="1:28" x14ac:dyDescent="0.35">
      <c r="A5747" t="s">
        <v>3434</v>
      </c>
      <c r="B5747">
        <v>57</v>
      </c>
      <c r="C5747" t="s">
        <v>3235</v>
      </c>
      <c r="D5747" t="s">
        <v>57</v>
      </c>
      <c r="E5747">
        <f>YEAR(Table1[[#This Row],[Order Date]])</f>
        <v>2014</v>
      </c>
      <c r="F5747">
        <v>1</v>
      </c>
      <c r="G5747">
        <f>MONTH(Table1[[#This Row],[Order Date]])</f>
        <v>9</v>
      </c>
      <c r="H5747" s="1">
        <v>41906</v>
      </c>
      <c r="I5747">
        <v>45794</v>
      </c>
      <c r="J5747" t="s">
        <v>58</v>
      </c>
      <c r="K5747">
        <v>28</v>
      </c>
      <c r="L5747">
        <v>39.99</v>
      </c>
      <c r="M5747" s="2">
        <v>0</v>
      </c>
      <c r="N5747">
        <v>1208.3499999999999</v>
      </c>
      <c r="O5747">
        <v>10.25</v>
      </c>
      <c r="P5747">
        <v>145.54</v>
      </c>
      <c r="Q5747" s="2">
        <v>0.55000000000000004</v>
      </c>
      <c r="R5747" t="s">
        <v>96</v>
      </c>
      <c r="S5747" t="s">
        <v>30</v>
      </c>
      <c r="T5747" t="s">
        <v>2487</v>
      </c>
      <c r="U5747" t="s">
        <v>102</v>
      </c>
      <c r="V5747" t="s">
        <v>76</v>
      </c>
      <c r="W5747">
        <v>6442</v>
      </c>
      <c r="X5747" s="1">
        <v>41908</v>
      </c>
      <c r="Y5747" t="s">
        <v>34</v>
      </c>
      <c r="Z5747" t="e" vm="14">
        <v>#VALUE!</v>
      </c>
      <c r="AA5747">
        <v>33317</v>
      </c>
      <c r="AB5747" t="e" cm="1" vm="2">
        <f t="array" ref="AB5747">_FV(Table1[[#This Row],[State]],"Country/region",TRUE)</f>
        <v>#VALUE!</v>
      </c>
    </row>
    <row r="5748" spans="1:28" x14ac:dyDescent="0.35">
      <c r="A5748" t="s">
        <v>1462</v>
      </c>
      <c r="B5748">
        <v>57</v>
      </c>
      <c r="C5748" t="s">
        <v>1277</v>
      </c>
      <c r="D5748" t="s">
        <v>38</v>
      </c>
      <c r="E5748">
        <f>YEAR(Table1[[#This Row],[Order Date]])</f>
        <v>2014</v>
      </c>
      <c r="F5748">
        <v>1</v>
      </c>
      <c r="G5748">
        <f>MONTH(Table1[[#This Row],[Order Date]])</f>
        <v>9</v>
      </c>
      <c r="H5748" s="1">
        <v>41906</v>
      </c>
      <c r="I5748">
        <v>31233</v>
      </c>
      <c r="J5748" t="s">
        <v>47</v>
      </c>
      <c r="K5748">
        <v>35</v>
      </c>
      <c r="L5748">
        <v>16.989999999999998</v>
      </c>
      <c r="M5748" s="2">
        <v>0.06</v>
      </c>
      <c r="N5748">
        <v>590.32000000000005</v>
      </c>
      <c r="O5748">
        <v>8.99</v>
      </c>
      <c r="P5748">
        <v>-91.31</v>
      </c>
      <c r="Q5748" s="2">
        <v>0.56000000000000005</v>
      </c>
      <c r="R5748" t="s">
        <v>29</v>
      </c>
      <c r="S5748" t="s">
        <v>139</v>
      </c>
      <c r="T5748" t="s">
        <v>2961</v>
      </c>
      <c r="U5748" t="s">
        <v>88</v>
      </c>
      <c r="V5748" t="s">
        <v>52</v>
      </c>
      <c r="W5748">
        <v>4384</v>
      </c>
      <c r="X5748" s="1">
        <v>41910</v>
      </c>
      <c r="Y5748" t="s">
        <v>34</v>
      </c>
      <c r="Z5748" t="e" vm="4">
        <v>#VALUE!</v>
      </c>
      <c r="AA5748">
        <v>95032</v>
      </c>
      <c r="AB5748" t="e" cm="1" vm="2">
        <f t="array" ref="AB5748">_FV(Table1[[#This Row],[State]],"Country/region",TRUE)</f>
        <v>#VALUE!</v>
      </c>
    </row>
    <row r="5749" spans="1:28" x14ac:dyDescent="0.35">
      <c r="A5749" t="s">
        <v>1462</v>
      </c>
      <c r="B5749">
        <v>57</v>
      </c>
      <c r="C5749" t="s">
        <v>1277</v>
      </c>
      <c r="D5749" t="s">
        <v>38</v>
      </c>
      <c r="E5749">
        <f>YEAR(Table1[[#This Row],[Order Date]])</f>
        <v>2014</v>
      </c>
      <c r="F5749">
        <v>1</v>
      </c>
      <c r="G5749">
        <f>MONTH(Table1[[#This Row],[Order Date]])</f>
        <v>9</v>
      </c>
      <c r="H5749" s="1">
        <v>41906</v>
      </c>
      <c r="I5749">
        <v>31233</v>
      </c>
      <c r="J5749" t="s">
        <v>47</v>
      </c>
      <c r="K5749">
        <v>41</v>
      </c>
      <c r="L5749">
        <v>31.78</v>
      </c>
      <c r="M5749" s="2">
        <v>0.06</v>
      </c>
      <c r="N5749">
        <v>1298.29</v>
      </c>
      <c r="O5749">
        <v>1.99</v>
      </c>
      <c r="P5749">
        <v>542.33000000000004</v>
      </c>
      <c r="Q5749" s="2">
        <v>0.42</v>
      </c>
      <c r="R5749" t="s">
        <v>96</v>
      </c>
      <c r="S5749" t="s">
        <v>139</v>
      </c>
      <c r="T5749" t="s">
        <v>551</v>
      </c>
      <c r="U5749" t="s">
        <v>102</v>
      </c>
      <c r="V5749" t="s">
        <v>52</v>
      </c>
      <c r="W5749">
        <v>4382</v>
      </c>
      <c r="X5749" s="1">
        <v>41910</v>
      </c>
      <c r="Y5749" t="s">
        <v>34</v>
      </c>
      <c r="Z5749" t="e" vm="4">
        <v>#VALUE!</v>
      </c>
      <c r="AA5749">
        <v>95032</v>
      </c>
      <c r="AB5749" t="e" cm="1" vm="2">
        <f t="array" ref="AB5749">_FV(Table1[[#This Row],[State]],"Country/region",TRUE)</f>
        <v>#VALUE!</v>
      </c>
    </row>
    <row r="5750" spans="1:28" x14ac:dyDescent="0.35">
      <c r="A5750" t="s">
        <v>1462</v>
      </c>
      <c r="B5750">
        <v>57</v>
      </c>
      <c r="C5750" t="s">
        <v>1277</v>
      </c>
      <c r="D5750" t="s">
        <v>38</v>
      </c>
      <c r="E5750">
        <f>YEAR(Table1[[#This Row],[Order Date]])</f>
        <v>2014</v>
      </c>
      <c r="F5750">
        <v>1</v>
      </c>
      <c r="G5750">
        <f>MONTH(Table1[[#This Row],[Order Date]])</f>
        <v>9</v>
      </c>
      <c r="H5750" s="1">
        <v>41906</v>
      </c>
      <c r="I5750">
        <v>31233</v>
      </c>
      <c r="J5750" t="s">
        <v>47</v>
      </c>
      <c r="K5750">
        <v>19</v>
      </c>
      <c r="L5750">
        <v>209.37</v>
      </c>
      <c r="M5750" s="2">
        <v>0</v>
      </c>
      <c r="N5750">
        <v>4245.93</v>
      </c>
      <c r="O5750">
        <v>69</v>
      </c>
      <c r="P5750">
        <v>-626.45000000000005</v>
      </c>
      <c r="Q5750" s="2">
        <v>0.79</v>
      </c>
      <c r="R5750" t="s">
        <v>48</v>
      </c>
      <c r="S5750" t="s">
        <v>40</v>
      </c>
      <c r="T5750" t="s">
        <v>2097</v>
      </c>
      <c r="U5750" t="s">
        <v>75</v>
      </c>
      <c r="V5750" t="s">
        <v>52</v>
      </c>
      <c r="W5750">
        <v>4385</v>
      </c>
      <c r="X5750" s="1">
        <v>41915</v>
      </c>
      <c r="Y5750" t="s">
        <v>34</v>
      </c>
      <c r="Z5750" t="e" vm="4">
        <v>#VALUE!</v>
      </c>
      <c r="AA5750">
        <v>95032</v>
      </c>
      <c r="AB5750" t="e" cm="1" vm="2">
        <f t="array" ref="AB5750">_FV(Table1[[#This Row],[State]],"Country/region",TRUE)</f>
        <v>#VALUE!</v>
      </c>
    </row>
    <row r="5751" spans="1:28" x14ac:dyDescent="0.35">
      <c r="A5751" t="s">
        <v>3325</v>
      </c>
      <c r="B5751">
        <v>57</v>
      </c>
      <c r="C5751" t="s">
        <v>437</v>
      </c>
      <c r="D5751" t="s">
        <v>57</v>
      </c>
      <c r="E5751">
        <f>YEAR(Table1[[#This Row],[Order Date]])</f>
        <v>2014</v>
      </c>
      <c r="F5751">
        <v>1</v>
      </c>
      <c r="G5751">
        <f>MONTH(Table1[[#This Row],[Order Date]])</f>
        <v>9</v>
      </c>
      <c r="H5751" s="1">
        <v>41907</v>
      </c>
      <c r="I5751">
        <v>24996</v>
      </c>
      <c r="J5751" t="s">
        <v>58</v>
      </c>
      <c r="K5751">
        <v>36</v>
      </c>
      <c r="L5751">
        <v>46.89</v>
      </c>
      <c r="M5751" s="2">
        <v>0.01</v>
      </c>
      <c r="N5751">
        <v>1793.24</v>
      </c>
      <c r="O5751">
        <v>5.0999999999999996</v>
      </c>
      <c r="P5751">
        <v>739.36</v>
      </c>
      <c r="Q5751" s="2">
        <v>0.46</v>
      </c>
      <c r="R5751" t="s">
        <v>29</v>
      </c>
      <c r="S5751" t="s">
        <v>80</v>
      </c>
      <c r="T5751" t="s">
        <v>1364</v>
      </c>
      <c r="U5751" t="s">
        <v>214</v>
      </c>
      <c r="V5751" t="s">
        <v>52</v>
      </c>
      <c r="W5751">
        <v>3509</v>
      </c>
      <c r="X5751" s="1">
        <v>41908</v>
      </c>
      <c r="Y5751" t="s">
        <v>34</v>
      </c>
      <c r="Z5751" t="e" vm="23">
        <v>#VALUE!</v>
      </c>
      <c r="AA5751">
        <v>98146</v>
      </c>
      <c r="AB5751" t="e" cm="1" vm="2">
        <f t="array" ref="AB5751">_FV(Table1[[#This Row],[State]],"Country/region",TRUE)</f>
        <v>#VALUE!</v>
      </c>
    </row>
    <row r="5752" spans="1:28" x14ac:dyDescent="0.35">
      <c r="A5752" t="s">
        <v>2760</v>
      </c>
      <c r="B5752">
        <v>57</v>
      </c>
      <c r="C5752" t="s">
        <v>2569</v>
      </c>
      <c r="D5752" t="s">
        <v>46</v>
      </c>
      <c r="E5752">
        <f>YEAR(Table1[[#This Row],[Order Date]])</f>
        <v>2014</v>
      </c>
      <c r="F5752">
        <v>1</v>
      </c>
      <c r="G5752">
        <f>MONTH(Table1[[#This Row],[Order Date]])</f>
        <v>9</v>
      </c>
      <c r="H5752" s="1">
        <v>41907</v>
      </c>
      <c r="I5752">
        <v>18085</v>
      </c>
      <c r="J5752" t="s">
        <v>28</v>
      </c>
      <c r="K5752">
        <v>33</v>
      </c>
      <c r="L5752">
        <v>195.99</v>
      </c>
      <c r="M5752" s="2">
        <v>0.09</v>
      </c>
      <c r="N5752">
        <v>5352.9345000000003</v>
      </c>
      <c r="O5752">
        <v>4.2</v>
      </c>
      <c r="P5752">
        <v>1343.2049999999999</v>
      </c>
      <c r="Q5752" s="2">
        <v>0.56999999999999995</v>
      </c>
      <c r="R5752" t="s">
        <v>96</v>
      </c>
      <c r="S5752" t="s">
        <v>30</v>
      </c>
      <c r="T5752" t="s">
        <v>1411</v>
      </c>
      <c r="U5752" t="s">
        <v>105</v>
      </c>
      <c r="V5752" t="s">
        <v>68</v>
      </c>
      <c r="W5752">
        <v>2485</v>
      </c>
      <c r="X5752" s="1">
        <v>41908</v>
      </c>
      <c r="Y5752" t="s">
        <v>34</v>
      </c>
      <c r="Z5752" t="e" vm="36">
        <v>#VALUE!</v>
      </c>
      <c r="AA5752">
        <v>57006</v>
      </c>
      <c r="AB5752" t="e" cm="1" vm="2">
        <f t="array" ref="AB5752">_FV(Table1[[#This Row],[State]],"Country/region",TRUE)</f>
        <v>#VALUE!</v>
      </c>
    </row>
    <row r="5753" spans="1:28" x14ac:dyDescent="0.35">
      <c r="A5753" t="s">
        <v>2760</v>
      </c>
      <c r="B5753">
        <v>57</v>
      </c>
      <c r="C5753" t="s">
        <v>2569</v>
      </c>
      <c r="D5753" t="s">
        <v>46</v>
      </c>
      <c r="E5753">
        <f>YEAR(Table1[[#This Row],[Order Date]])</f>
        <v>2014</v>
      </c>
      <c r="F5753">
        <v>1</v>
      </c>
      <c r="G5753">
        <f>MONTH(Table1[[#This Row],[Order Date]])</f>
        <v>9</v>
      </c>
      <c r="H5753" s="1">
        <v>41907</v>
      </c>
      <c r="I5753">
        <v>18085</v>
      </c>
      <c r="J5753" t="s">
        <v>28</v>
      </c>
      <c r="K5753">
        <v>23</v>
      </c>
      <c r="L5753">
        <v>348.21</v>
      </c>
      <c r="M5753" s="2">
        <v>0.01</v>
      </c>
      <c r="N5753">
        <v>8127.51</v>
      </c>
      <c r="O5753">
        <v>40.19</v>
      </c>
      <c r="P5753">
        <v>1541.25</v>
      </c>
      <c r="Q5753" s="2">
        <v>0.62</v>
      </c>
      <c r="R5753" t="s">
        <v>48</v>
      </c>
      <c r="S5753" t="s">
        <v>73</v>
      </c>
      <c r="T5753" t="s">
        <v>731</v>
      </c>
      <c r="U5753" t="s">
        <v>75</v>
      </c>
      <c r="V5753" t="s">
        <v>68</v>
      </c>
      <c r="W5753">
        <v>2484</v>
      </c>
      <c r="X5753" s="1">
        <v>41909</v>
      </c>
      <c r="Y5753" t="s">
        <v>53</v>
      </c>
      <c r="Z5753" t="e" vm="36">
        <v>#VALUE!</v>
      </c>
      <c r="AA5753">
        <v>57006</v>
      </c>
      <c r="AB5753" t="e" cm="1" vm="2">
        <f t="array" ref="AB5753">_FV(Table1[[#This Row],[State]],"Country/region",TRUE)</f>
        <v>#VALUE!</v>
      </c>
    </row>
    <row r="5754" spans="1:28" x14ac:dyDescent="0.35">
      <c r="A5754" t="s">
        <v>3325</v>
      </c>
      <c r="B5754">
        <v>57</v>
      </c>
      <c r="C5754" t="s">
        <v>437</v>
      </c>
      <c r="D5754" t="s">
        <v>57</v>
      </c>
      <c r="E5754">
        <f>YEAR(Table1[[#This Row],[Order Date]])</f>
        <v>2014</v>
      </c>
      <c r="F5754">
        <v>1</v>
      </c>
      <c r="G5754">
        <f>MONTH(Table1[[#This Row],[Order Date]])</f>
        <v>9</v>
      </c>
      <c r="H5754" s="1">
        <v>41907</v>
      </c>
      <c r="I5754">
        <v>24996</v>
      </c>
      <c r="J5754" t="s">
        <v>58</v>
      </c>
      <c r="K5754">
        <v>2</v>
      </c>
      <c r="L5754">
        <v>85.99</v>
      </c>
      <c r="M5754" s="2">
        <v>0.09</v>
      </c>
      <c r="N5754">
        <v>143.667</v>
      </c>
      <c r="O5754">
        <v>1.25</v>
      </c>
      <c r="P5754">
        <v>-363.55</v>
      </c>
      <c r="Q5754" s="2">
        <v>0.39</v>
      </c>
      <c r="R5754" t="s">
        <v>96</v>
      </c>
      <c r="S5754" t="s">
        <v>139</v>
      </c>
      <c r="T5754" t="s">
        <v>3017</v>
      </c>
      <c r="U5754" t="s">
        <v>105</v>
      </c>
      <c r="V5754" t="s">
        <v>52</v>
      </c>
      <c r="W5754">
        <v>3510</v>
      </c>
      <c r="X5754" s="1">
        <v>41909</v>
      </c>
      <c r="Y5754" t="s">
        <v>34</v>
      </c>
      <c r="Z5754" t="e" vm="23">
        <v>#VALUE!</v>
      </c>
      <c r="AA5754">
        <v>98146</v>
      </c>
      <c r="AB5754" t="e" cm="1" vm="2">
        <f t="array" ref="AB5754">_FV(Table1[[#This Row],[State]],"Country/region",TRUE)</f>
        <v>#VALUE!</v>
      </c>
    </row>
    <row r="5755" spans="1:28" x14ac:dyDescent="0.35">
      <c r="A5755" t="s">
        <v>2929</v>
      </c>
      <c r="B5755">
        <v>57</v>
      </c>
      <c r="C5755" t="s">
        <v>2930</v>
      </c>
      <c r="D5755" t="s">
        <v>38</v>
      </c>
      <c r="E5755">
        <f>YEAR(Table1[[#This Row],[Order Date]])</f>
        <v>2014</v>
      </c>
      <c r="F5755">
        <v>1</v>
      </c>
      <c r="G5755">
        <f>MONTH(Table1[[#This Row],[Order Date]])</f>
        <v>9</v>
      </c>
      <c r="H5755" s="1">
        <v>41908</v>
      </c>
      <c r="I5755">
        <v>58947</v>
      </c>
      <c r="J5755" t="s">
        <v>39</v>
      </c>
      <c r="K5755">
        <v>48</v>
      </c>
      <c r="L5755">
        <v>8.01</v>
      </c>
      <c r="M5755" s="2">
        <v>0.01</v>
      </c>
      <c r="N5755">
        <v>410.15</v>
      </c>
      <c r="O5755">
        <v>2.87</v>
      </c>
      <c r="P5755">
        <v>102.58</v>
      </c>
      <c r="Q5755" s="2">
        <v>0.4</v>
      </c>
      <c r="R5755" t="s">
        <v>29</v>
      </c>
      <c r="S5755" t="s">
        <v>59</v>
      </c>
      <c r="T5755" t="s">
        <v>373</v>
      </c>
      <c r="U5755" t="s">
        <v>61</v>
      </c>
      <c r="V5755" t="s">
        <v>68</v>
      </c>
      <c r="W5755">
        <v>8245</v>
      </c>
      <c r="X5755" s="1">
        <v>41908</v>
      </c>
      <c r="Y5755" t="s">
        <v>34</v>
      </c>
      <c r="Z5755" t="e" vm="38">
        <v>#VALUE!</v>
      </c>
      <c r="AA5755">
        <v>46360</v>
      </c>
      <c r="AB5755" t="e" cm="1" vm="2">
        <f t="array" ref="AB5755">_FV(Table1[[#This Row],[State]],"Country/region",TRUE)</f>
        <v>#VALUE!</v>
      </c>
    </row>
    <row r="5756" spans="1:28" x14ac:dyDescent="0.35">
      <c r="A5756" t="s">
        <v>2929</v>
      </c>
      <c r="B5756">
        <v>57</v>
      </c>
      <c r="C5756" t="s">
        <v>2930</v>
      </c>
      <c r="D5756" t="s">
        <v>38</v>
      </c>
      <c r="E5756">
        <f>YEAR(Table1[[#This Row],[Order Date]])</f>
        <v>2014</v>
      </c>
      <c r="F5756">
        <v>1</v>
      </c>
      <c r="G5756">
        <f>MONTH(Table1[[#This Row],[Order Date]])</f>
        <v>9</v>
      </c>
      <c r="H5756" s="1">
        <v>41908</v>
      </c>
      <c r="I5756">
        <v>58947</v>
      </c>
      <c r="J5756" t="s">
        <v>39</v>
      </c>
      <c r="K5756">
        <v>28</v>
      </c>
      <c r="L5756">
        <v>4.9800000000000004</v>
      </c>
      <c r="M5756" s="2">
        <v>0.09</v>
      </c>
      <c r="N5756">
        <v>135.72</v>
      </c>
      <c r="O5756">
        <v>5.0199999999999996</v>
      </c>
      <c r="P5756">
        <v>-67.790000000000006</v>
      </c>
      <c r="Q5756" s="2">
        <v>0.38</v>
      </c>
      <c r="R5756" t="s">
        <v>29</v>
      </c>
      <c r="S5756" t="s">
        <v>30</v>
      </c>
      <c r="T5756" t="s">
        <v>2147</v>
      </c>
      <c r="U5756" t="s">
        <v>61</v>
      </c>
      <c r="V5756" t="s">
        <v>68</v>
      </c>
      <c r="W5756">
        <v>8246</v>
      </c>
      <c r="X5756" s="1">
        <v>41909</v>
      </c>
      <c r="Y5756" t="s">
        <v>34</v>
      </c>
      <c r="Z5756" t="e" vm="38">
        <v>#VALUE!</v>
      </c>
      <c r="AA5756">
        <v>46360</v>
      </c>
      <c r="AB5756" t="e" cm="1" vm="2">
        <f t="array" ref="AB5756">_FV(Table1[[#This Row],[State]],"Country/region",TRUE)</f>
        <v>#VALUE!</v>
      </c>
    </row>
    <row r="5757" spans="1:28" x14ac:dyDescent="0.35">
      <c r="A5757" t="s">
        <v>2805</v>
      </c>
      <c r="B5757">
        <v>57</v>
      </c>
      <c r="C5757" t="s">
        <v>1622</v>
      </c>
      <c r="D5757" t="s">
        <v>46</v>
      </c>
      <c r="E5757">
        <f>YEAR(Table1[[#This Row],[Order Date]])</f>
        <v>2014</v>
      </c>
      <c r="F5757">
        <v>1</v>
      </c>
      <c r="G5757">
        <f>MONTH(Table1[[#This Row],[Order Date]])</f>
        <v>9</v>
      </c>
      <c r="H5757" s="1">
        <v>41908</v>
      </c>
      <c r="I5757">
        <v>45601</v>
      </c>
      <c r="J5757" t="s">
        <v>28</v>
      </c>
      <c r="K5757">
        <v>47</v>
      </c>
      <c r="L5757">
        <v>19.98</v>
      </c>
      <c r="M5757" s="2">
        <v>0</v>
      </c>
      <c r="N5757">
        <v>945.03</v>
      </c>
      <c r="O5757">
        <v>5.97</v>
      </c>
      <c r="P5757">
        <v>267.64</v>
      </c>
      <c r="Q5757" s="2">
        <v>0.38</v>
      </c>
      <c r="R5757" t="s">
        <v>29</v>
      </c>
      <c r="S5757" t="s">
        <v>30</v>
      </c>
      <c r="T5757" t="s">
        <v>2293</v>
      </c>
      <c r="U5757" t="s">
        <v>61</v>
      </c>
      <c r="V5757" t="s">
        <v>68</v>
      </c>
      <c r="W5757">
        <v>6417</v>
      </c>
      <c r="X5757" s="1">
        <v>41910</v>
      </c>
      <c r="Y5757" t="s">
        <v>34</v>
      </c>
      <c r="Z5757" t="e" vm="38">
        <v>#VALUE!</v>
      </c>
      <c r="AA5757">
        <v>46514</v>
      </c>
      <c r="AB5757" t="e" cm="1" vm="2">
        <f t="array" ref="AB5757">_FV(Table1[[#This Row],[State]],"Country/region",TRUE)</f>
        <v>#VALUE!</v>
      </c>
    </row>
    <row r="5758" spans="1:28" x14ac:dyDescent="0.35">
      <c r="A5758" t="s">
        <v>2066</v>
      </c>
      <c r="B5758">
        <v>57</v>
      </c>
      <c r="C5758" t="s">
        <v>1494</v>
      </c>
      <c r="D5758" t="s">
        <v>38</v>
      </c>
      <c r="E5758">
        <f>YEAR(Table1[[#This Row],[Order Date]])</f>
        <v>2014</v>
      </c>
      <c r="F5758">
        <v>1</v>
      </c>
      <c r="G5758">
        <f>MONTH(Table1[[#This Row],[Order Date]])</f>
        <v>9</v>
      </c>
      <c r="H5758" s="1">
        <v>41908</v>
      </c>
      <c r="I5758">
        <v>56929</v>
      </c>
      <c r="J5758" t="s">
        <v>28</v>
      </c>
      <c r="K5758">
        <v>22</v>
      </c>
      <c r="L5758">
        <v>9.7799999999999994</v>
      </c>
      <c r="M5758" s="2">
        <v>0.08</v>
      </c>
      <c r="N5758">
        <v>205.88</v>
      </c>
      <c r="O5758">
        <v>1.99</v>
      </c>
      <c r="P5758">
        <v>20.68</v>
      </c>
      <c r="Q5758" s="2">
        <v>0.43</v>
      </c>
      <c r="R5758" t="s">
        <v>96</v>
      </c>
      <c r="S5758" t="s">
        <v>139</v>
      </c>
      <c r="T5758" t="s">
        <v>445</v>
      </c>
      <c r="U5758" t="s">
        <v>102</v>
      </c>
      <c r="V5758" t="s">
        <v>52</v>
      </c>
      <c r="W5758">
        <v>7963</v>
      </c>
      <c r="X5758" s="1">
        <v>41910</v>
      </c>
      <c r="Y5758" t="s">
        <v>34</v>
      </c>
      <c r="Z5758" t="e" vm="8">
        <v>#VALUE!</v>
      </c>
      <c r="AA5758">
        <v>97062</v>
      </c>
      <c r="AB5758" t="e" cm="1" vm="2">
        <f t="array" ref="AB5758">_FV(Table1[[#This Row],[State]],"Country/region",TRUE)</f>
        <v>#VALUE!</v>
      </c>
    </row>
    <row r="5759" spans="1:28" x14ac:dyDescent="0.35">
      <c r="A5759" t="s">
        <v>1394</v>
      </c>
      <c r="B5759">
        <v>58</v>
      </c>
      <c r="C5759" t="s">
        <v>1395</v>
      </c>
      <c r="D5759" t="s">
        <v>38</v>
      </c>
      <c r="E5759">
        <f>YEAR(Table1[[#This Row],[Order Date]])</f>
        <v>2014</v>
      </c>
      <c r="F5759">
        <v>1</v>
      </c>
      <c r="G5759">
        <f>MONTH(Table1[[#This Row],[Order Date]])</f>
        <v>9</v>
      </c>
      <c r="H5759" s="1">
        <v>41909</v>
      </c>
      <c r="I5759">
        <v>30787</v>
      </c>
      <c r="J5759" t="s">
        <v>28</v>
      </c>
      <c r="K5759">
        <v>43</v>
      </c>
      <c r="L5759">
        <v>175.99</v>
      </c>
      <c r="M5759" s="2">
        <v>0.05</v>
      </c>
      <c r="N5759">
        <v>6477.4589999999998</v>
      </c>
      <c r="O5759">
        <v>8.99</v>
      </c>
      <c r="P5759">
        <v>1836.4590000000001</v>
      </c>
      <c r="Q5759" s="2">
        <v>0.56999999999999995</v>
      </c>
      <c r="R5759" t="s">
        <v>96</v>
      </c>
      <c r="S5759" t="s">
        <v>30</v>
      </c>
      <c r="T5759">
        <v>2180</v>
      </c>
      <c r="U5759" t="s">
        <v>105</v>
      </c>
      <c r="V5759" t="s">
        <v>68</v>
      </c>
      <c r="W5759">
        <v>4325</v>
      </c>
      <c r="X5759" s="1">
        <v>41910</v>
      </c>
      <c r="Y5759" t="s">
        <v>34</v>
      </c>
      <c r="Z5759" t="e" vm="41">
        <v>#VALUE!</v>
      </c>
      <c r="AA5759">
        <v>58201</v>
      </c>
      <c r="AB5759" t="e" cm="1" vm="2">
        <f t="array" ref="AB5759">_FV(Table1[[#This Row],[State]],"Country/region",TRUE)</f>
        <v>#VALUE!</v>
      </c>
    </row>
    <row r="5760" spans="1:28" x14ac:dyDescent="0.35">
      <c r="A5760" t="s">
        <v>1931</v>
      </c>
      <c r="B5760">
        <v>57</v>
      </c>
      <c r="C5760" t="s">
        <v>688</v>
      </c>
      <c r="D5760" t="s">
        <v>46</v>
      </c>
      <c r="E5760">
        <f>YEAR(Table1[[#This Row],[Order Date]])</f>
        <v>2014</v>
      </c>
      <c r="F5760">
        <v>1</v>
      </c>
      <c r="G5760">
        <f>MONTH(Table1[[#This Row],[Order Date]])</f>
        <v>9</v>
      </c>
      <c r="H5760" s="1">
        <v>41909</v>
      </c>
      <c r="I5760">
        <v>14884</v>
      </c>
      <c r="J5760" t="s">
        <v>28</v>
      </c>
      <c r="K5760">
        <v>6</v>
      </c>
      <c r="L5760">
        <v>95.99</v>
      </c>
      <c r="M5760" s="2">
        <v>0.06</v>
      </c>
      <c r="N5760">
        <v>473.9855</v>
      </c>
      <c r="O5760">
        <v>4.9000000000000004</v>
      </c>
      <c r="P5760">
        <v>-301.67500000000001</v>
      </c>
      <c r="Q5760" s="2">
        <v>0.56000000000000005</v>
      </c>
      <c r="R5760" t="s">
        <v>96</v>
      </c>
      <c r="S5760" t="s">
        <v>30</v>
      </c>
      <c r="T5760" t="s">
        <v>543</v>
      </c>
      <c r="U5760" t="s">
        <v>105</v>
      </c>
      <c r="V5760" t="s">
        <v>76</v>
      </c>
      <c r="W5760">
        <v>2084</v>
      </c>
      <c r="X5760" s="1">
        <v>41911</v>
      </c>
      <c r="Y5760" t="s">
        <v>34</v>
      </c>
      <c r="Z5760" t="e" vm="14">
        <v>#VALUE!</v>
      </c>
      <c r="AA5760">
        <v>32137</v>
      </c>
      <c r="AB5760" t="e" cm="1" vm="2">
        <f t="array" ref="AB5760">_FV(Table1[[#This Row],[State]],"Country/region",TRUE)</f>
        <v>#VALUE!</v>
      </c>
    </row>
    <row r="5761" spans="1:28" x14ac:dyDescent="0.35">
      <c r="A5761" t="s">
        <v>403</v>
      </c>
      <c r="B5761">
        <v>58</v>
      </c>
      <c r="C5761" t="s">
        <v>404</v>
      </c>
      <c r="D5761" t="s">
        <v>46</v>
      </c>
      <c r="E5761">
        <f>YEAR(Table1[[#This Row],[Order Date]])</f>
        <v>2014</v>
      </c>
      <c r="F5761">
        <v>1</v>
      </c>
      <c r="G5761">
        <f>MONTH(Table1[[#This Row],[Order Date]])</f>
        <v>9</v>
      </c>
      <c r="H5761" s="1">
        <v>41909</v>
      </c>
      <c r="I5761">
        <v>50464</v>
      </c>
      <c r="J5761" t="s">
        <v>58</v>
      </c>
      <c r="K5761">
        <v>7</v>
      </c>
      <c r="L5761">
        <v>14.45</v>
      </c>
      <c r="M5761" s="2">
        <v>7.0000000000000007E-2</v>
      </c>
      <c r="N5761">
        <v>105.94</v>
      </c>
      <c r="O5761">
        <v>7.17</v>
      </c>
      <c r="P5761">
        <v>-13.3285</v>
      </c>
      <c r="Q5761" s="2">
        <v>0.38</v>
      </c>
      <c r="R5761" t="s">
        <v>29</v>
      </c>
      <c r="S5761" t="s">
        <v>30</v>
      </c>
      <c r="T5761" t="s">
        <v>2398</v>
      </c>
      <c r="U5761" t="s">
        <v>67</v>
      </c>
      <c r="V5761" t="s">
        <v>76</v>
      </c>
      <c r="W5761">
        <v>7069</v>
      </c>
      <c r="X5761" s="1">
        <v>41912</v>
      </c>
      <c r="Y5761" t="s">
        <v>34</v>
      </c>
      <c r="Z5761" t="e" vm="14">
        <v>#VALUE!</v>
      </c>
      <c r="AA5761">
        <v>33142</v>
      </c>
      <c r="AB5761" t="e" cm="1" vm="2">
        <f t="array" ref="AB5761">_FV(Table1[[#This Row],[State]],"Country/region",TRUE)</f>
        <v>#VALUE!</v>
      </c>
    </row>
    <row r="5762" spans="1:28" x14ac:dyDescent="0.35">
      <c r="A5762" t="s">
        <v>2234</v>
      </c>
      <c r="B5762">
        <v>58</v>
      </c>
      <c r="C5762" t="s">
        <v>702</v>
      </c>
      <c r="D5762" t="s">
        <v>46</v>
      </c>
      <c r="E5762">
        <f>YEAR(Table1[[#This Row],[Order Date]])</f>
        <v>2014</v>
      </c>
      <c r="F5762">
        <v>1</v>
      </c>
      <c r="G5762">
        <f>MONTH(Table1[[#This Row],[Order Date]])</f>
        <v>9</v>
      </c>
      <c r="H5762" s="1">
        <v>41910</v>
      </c>
      <c r="I5762">
        <v>52805</v>
      </c>
      <c r="J5762" t="s">
        <v>28</v>
      </c>
      <c r="K5762">
        <v>20</v>
      </c>
      <c r="L5762">
        <v>29.99</v>
      </c>
      <c r="M5762" s="2">
        <v>0.04</v>
      </c>
      <c r="N5762">
        <v>596.55999999999995</v>
      </c>
      <c r="O5762">
        <v>5.5</v>
      </c>
      <c r="P5762">
        <v>60.7</v>
      </c>
      <c r="Q5762" s="2">
        <v>0.51</v>
      </c>
      <c r="R5762" t="s">
        <v>96</v>
      </c>
      <c r="S5762" t="s">
        <v>30</v>
      </c>
      <c r="T5762" t="s">
        <v>2983</v>
      </c>
      <c r="U5762" t="s">
        <v>102</v>
      </c>
      <c r="V5762" t="s">
        <v>33</v>
      </c>
      <c r="W5762">
        <v>7403</v>
      </c>
      <c r="X5762" s="1">
        <v>41910</v>
      </c>
      <c r="Y5762" t="s">
        <v>42</v>
      </c>
      <c r="Z5762" t="e" vm="22">
        <v>#VALUE!</v>
      </c>
      <c r="AA5762">
        <v>44483</v>
      </c>
      <c r="AB5762" t="e" cm="1" vm="2">
        <f t="array" ref="AB5762">_FV(Table1[[#This Row],[State]],"Country/region",TRUE)</f>
        <v>#VALUE!</v>
      </c>
    </row>
    <row r="5763" spans="1:28" x14ac:dyDescent="0.35">
      <c r="A5763" t="s">
        <v>2734</v>
      </c>
      <c r="B5763">
        <v>58</v>
      </c>
      <c r="C5763" t="s">
        <v>2278</v>
      </c>
      <c r="D5763" t="s">
        <v>38</v>
      </c>
      <c r="E5763">
        <f>YEAR(Table1[[#This Row],[Order Date]])</f>
        <v>2014</v>
      </c>
      <c r="F5763">
        <v>1</v>
      </c>
      <c r="G5763">
        <f>MONTH(Table1[[#This Row],[Order Date]])</f>
        <v>9</v>
      </c>
      <c r="H5763" s="1">
        <v>41910</v>
      </c>
      <c r="I5763">
        <v>36930</v>
      </c>
      <c r="J5763" t="s">
        <v>131</v>
      </c>
      <c r="K5763">
        <v>34</v>
      </c>
      <c r="L5763">
        <v>85.99</v>
      </c>
      <c r="M5763" s="2">
        <v>0.01</v>
      </c>
      <c r="N5763">
        <v>2632.4755</v>
      </c>
      <c r="O5763">
        <v>3.3</v>
      </c>
      <c r="P5763">
        <v>1325.817</v>
      </c>
      <c r="Q5763" s="2">
        <v>0.37</v>
      </c>
      <c r="R5763" t="s">
        <v>96</v>
      </c>
      <c r="S5763" t="s">
        <v>139</v>
      </c>
      <c r="T5763" t="s">
        <v>1924</v>
      </c>
      <c r="U5763" t="s">
        <v>105</v>
      </c>
      <c r="V5763" t="s">
        <v>68</v>
      </c>
      <c r="W5763">
        <v>5196</v>
      </c>
      <c r="X5763" s="1">
        <v>41912</v>
      </c>
      <c r="Y5763" t="s">
        <v>34</v>
      </c>
      <c r="Z5763" t="e" vm="12">
        <v>#VALUE!</v>
      </c>
      <c r="AA5763">
        <v>52240</v>
      </c>
      <c r="AB5763" t="e" cm="1" vm="2">
        <f t="array" ref="AB5763">_FV(Table1[[#This Row],[State]],"Country/region",TRUE)</f>
        <v>#VALUE!</v>
      </c>
    </row>
    <row r="5764" spans="1:28" x14ac:dyDescent="0.35">
      <c r="A5764" t="s">
        <v>541</v>
      </c>
      <c r="B5764">
        <v>58</v>
      </c>
      <c r="C5764" t="s">
        <v>542</v>
      </c>
      <c r="D5764" t="s">
        <v>57</v>
      </c>
      <c r="E5764">
        <f>YEAR(Table1[[#This Row],[Order Date]])</f>
        <v>2014</v>
      </c>
      <c r="F5764">
        <v>1</v>
      </c>
      <c r="G5764">
        <f>MONTH(Table1[[#This Row],[Order Date]])</f>
        <v>9</v>
      </c>
      <c r="H5764" s="1">
        <v>41910</v>
      </c>
      <c r="I5764">
        <v>44997</v>
      </c>
      <c r="J5764" t="s">
        <v>47</v>
      </c>
      <c r="K5764">
        <v>46</v>
      </c>
      <c r="L5764">
        <v>1.76</v>
      </c>
      <c r="M5764" s="2">
        <v>0.03</v>
      </c>
      <c r="N5764">
        <v>88.1</v>
      </c>
      <c r="O5764">
        <v>4.8600000000000003</v>
      </c>
      <c r="P5764">
        <v>-161.61000000000001</v>
      </c>
      <c r="Q5764" s="2">
        <v>0.41</v>
      </c>
      <c r="R5764" t="s">
        <v>48</v>
      </c>
      <c r="S5764" t="s">
        <v>30</v>
      </c>
      <c r="T5764" t="s">
        <v>1268</v>
      </c>
      <c r="U5764" t="s">
        <v>82</v>
      </c>
      <c r="V5764" t="s">
        <v>76</v>
      </c>
      <c r="W5764">
        <v>6349</v>
      </c>
      <c r="X5764" s="1">
        <v>41914</v>
      </c>
      <c r="Y5764" t="s">
        <v>34</v>
      </c>
      <c r="Z5764" t="e" vm="18">
        <v>#VALUE!</v>
      </c>
      <c r="AA5764">
        <v>23320</v>
      </c>
      <c r="AB5764" t="e" cm="1" vm="2">
        <f t="array" ref="AB5764">_FV(Table1[[#This Row],[State]],"Country/region",TRUE)</f>
        <v>#VALUE!</v>
      </c>
    </row>
    <row r="5765" spans="1:28" x14ac:dyDescent="0.35">
      <c r="A5765" t="s">
        <v>1579</v>
      </c>
      <c r="B5765">
        <v>58</v>
      </c>
      <c r="C5765" t="s">
        <v>1580</v>
      </c>
      <c r="D5765" t="s">
        <v>27</v>
      </c>
      <c r="E5765">
        <f>YEAR(Table1[[#This Row],[Order Date]])</f>
        <v>2014</v>
      </c>
      <c r="F5765">
        <v>1</v>
      </c>
      <c r="G5765">
        <f>MONTH(Table1[[#This Row],[Order Date]])</f>
        <v>9</v>
      </c>
      <c r="H5765" s="1">
        <v>41910</v>
      </c>
      <c r="I5765">
        <v>36608</v>
      </c>
      <c r="J5765" t="s">
        <v>47</v>
      </c>
      <c r="K5765">
        <v>40</v>
      </c>
      <c r="L5765">
        <v>21.98</v>
      </c>
      <c r="M5765" s="2">
        <v>0.1</v>
      </c>
      <c r="N5765">
        <v>825.8</v>
      </c>
      <c r="O5765">
        <v>2.87</v>
      </c>
      <c r="P5765">
        <v>183.48</v>
      </c>
      <c r="Q5765" s="2">
        <v>0.55000000000000004</v>
      </c>
      <c r="R5765" t="s">
        <v>29</v>
      </c>
      <c r="S5765" t="s">
        <v>139</v>
      </c>
      <c r="T5765" t="s">
        <v>1410</v>
      </c>
      <c r="U5765" t="s">
        <v>88</v>
      </c>
      <c r="V5765" t="s">
        <v>52</v>
      </c>
      <c r="W5765">
        <v>5132</v>
      </c>
      <c r="X5765" s="1">
        <v>41914</v>
      </c>
      <c r="Y5765" t="s">
        <v>34</v>
      </c>
      <c r="Z5765" t="e" vm="39">
        <v>#VALUE!</v>
      </c>
      <c r="AA5765">
        <v>88001</v>
      </c>
      <c r="AB5765" t="e" cm="1" vm="2">
        <f t="array" ref="AB5765">_FV(Table1[[#This Row],[State]],"Country/region",TRUE)</f>
        <v>#VALUE!</v>
      </c>
    </row>
    <row r="5766" spans="1:28" x14ac:dyDescent="0.35">
      <c r="A5766" t="s">
        <v>2909</v>
      </c>
      <c r="B5766">
        <v>58</v>
      </c>
      <c r="C5766" t="s">
        <v>1580</v>
      </c>
      <c r="D5766" t="s">
        <v>27</v>
      </c>
      <c r="E5766">
        <f>YEAR(Table1[[#This Row],[Order Date]])</f>
        <v>2014</v>
      </c>
      <c r="F5766">
        <v>1</v>
      </c>
      <c r="G5766">
        <f>MONTH(Table1[[#This Row],[Order Date]])</f>
        <v>9</v>
      </c>
      <c r="H5766" s="1">
        <v>41910</v>
      </c>
      <c r="I5766">
        <v>36608</v>
      </c>
      <c r="J5766" t="s">
        <v>47</v>
      </c>
      <c r="K5766">
        <v>49</v>
      </c>
      <c r="L5766">
        <v>90.48</v>
      </c>
      <c r="M5766" s="2">
        <v>0.05</v>
      </c>
      <c r="N5766">
        <v>4273.95</v>
      </c>
      <c r="O5766">
        <v>19.989999999999998</v>
      </c>
      <c r="P5766">
        <v>1340.07</v>
      </c>
      <c r="Q5766" s="2">
        <v>0.4</v>
      </c>
      <c r="R5766" t="s">
        <v>29</v>
      </c>
      <c r="S5766" t="s">
        <v>30</v>
      </c>
      <c r="T5766" t="s">
        <v>328</v>
      </c>
      <c r="U5766" t="s">
        <v>267</v>
      </c>
      <c r="V5766" t="s">
        <v>52</v>
      </c>
      <c r="W5766">
        <v>5133</v>
      </c>
      <c r="X5766" s="1">
        <v>41917</v>
      </c>
      <c r="Y5766" t="s">
        <v>34</v>
      </c>
      <c r="Z5766" t="e" vm="39">
        <v>#VALUE!</v>
      </c>
      <c r="AA5766">
        <v>87124</v>
      </c>
      <c r="AB5766" t="e" cm="1" vm="2">
        <f t="array" ref="AB5766">_FV(Table1[[#This Row],[State]],"Country/region",TRUE)</f>
        <v>#VALUE!</v>
      </c>
    </row>
    <row r="5767" spans="1:28" x14ac:dyDescent="0.35">
      <c r="A5767" t="s">
        <v>3227</v>
      </c>
      <c r="B5767">
        <v>58</v>
      </c>
      <c r="C5767" t="s">
        <v>3228</v>
      </c>
      <c r="D5767" t="s">
        <v>57</v>
      </c>
      <c r="E5767">
        <f>YEAR(Table1[[#This Row],[Order Date]])</f>
        <v>2014</v>
      </c>
      <c r="F5767">
        <v>1</v>
      </c>
      <c r="G5767">
        <f>MONTH(Table1[[#This Row],[Order Date]])</f>
        <v>9</v>
      </c>
      <c r="H5767" s="1">
        <v>41911</v>
      </c>
      <c r="I5767">
        <v>19264</v>
      </c>
      <c r="J5767" t="s">
        <v>28</v>
      </c>
      <c r="K5767">
        <v>23</v>
      </c>
      <c r="L5767">
        <v>4.7300000000000004</v>
      </c>
      <c r="M5767" s="2">
        <v>7.0000000000000007E-2</v>
      </c>
      <c r="N5767">
        <v>107.75</v>
      </c>
      <c r="O5767">
        <v>1.52</v>
      </c>
      <c r="P5767">
        <v>24.17</v>
      </c>
      <c r="Q5767" s="2">
        <v>0.36</v>
      </c>
      <c r="R5767" t="s">
        <v>29</v>
      </c>
      <c r="S5767" t="s">
        <v>59</v>
      </c>
      <c r="T5767" t="s">
        <v>2985</v>
      </c>
      <c r="U5767" t="s">
        <v>61</v>
      </c>
      <c r="V5767" t="s">
        <v>52</v>
      </c>
      <c r="W5767">
        <v>2666</v>
      </c>
      <c r="X5767" s="1">
        <v>41912</v>
      </c>
      <c r="Y5767" t="s">
        <v>34</v>
      </c>
      <c r="Z5767" t="e" vm="4">
        <v>#VALUE!</v>
      </c>
      <c r="AA5767">
        <v>92253</v>
      </c>
      <c r="AB5767" t="e" cm="1" vm="2">
        <f t="array" ref="AB5767">_FV(Table1[[#This Row],[State]],"Country/region",TRUE)</f>
        <v>#VALUE!</v>
      </c>
    </row>
    <row r="5768" spans="1:28" x14ac:dyDescent="0.35">
      <c r="A5768" t="s">
        <v>292</v>
      </c>
      <c r="B5768">
        <v>58</v>
      </c>
      <c r="C5768" t="s">
        <v>293</v>
      </c>
      <c r="D5768" t="s">
        <v>46</v>
      </c>
      <c r="E5768">
        <f>YEAR(Table1[[#This Row],[Order Date]])</f>
        <v>2014</v>
      </c>
      <c r="F5768">
        <v>1</v>
      </c>
      <c r="G5768">
        <f>MONTH(Table1[[#This Row],[Order Date]])</f>
        <v>9</v>
      </c>
      <c r="H5768" s="1">
        <v>41911</v>
      </c>
      <c r="I5768">
        <v>24326</v>
      </c>
      <c r="J5768" t="s">
        <v>58</v>
      </c>
      <c r="K5768">
        <v>12</v>
      </c>
      <c r="L5768">
        <v>6.68</v>
      </c>
      <c r="M5768" s="2">
        <v>0.06</v>
      </c>
      <c r="N5768">
        <v>78.36</v>
      </c>
      <c r="O5768">
        <v>1.5</v>
      </c>
      <c r="P5768">
        <v>8.52</v>
      </c>
      <c r="Q5768" s="2">
        <v>0.48</v>
      </c>
      <c r="R5768" t="s">
        <v>29</v>
      </c>
      <c r="S5768" t="s">
        <v>59</v>
      </c>
      <c r="T5768" t="s">
        <v>1107</v>
      </c>
      <c r="U5768" t="s">
        <v>88</v>
      </c>
      <c r="V5768" t="s">
        <v>76</v>
      </c>
      <c r="W5768">
        <v>3408</v>
      </c>
      <c r="X5768" s="1">
        <v>41912</v>
      </c>
      <c r="Y5768" t="s">
        <v>34</v>
      </c>
      <c r="Z5768" t="e" vm="29">
        <v>#VALUE!</v>
      </c>
      <c r="AA5768">
        <v>41042</v>
      </c>
      <c r="AB5768" t="e" cm="1" vm="2">
        <f t="array" ref="AB5768">_FV(Table1[[#This Row],[State]],"Country/region",TRUE)</f>
        <v>#VALUE!</v>
      </c>
    </row>
    <row r="5769" spans="1:28" x14ac:dyDescent="0.35">
      <c r="A5769" t="s">
        <v>762</v>
      </c>
      <c r="B5769">
        <v>58</v>
      </c>
      <c r="C5769" t="s">
        <v>763</v>
      </c>
      <c r="D5769" t="s">
        <v>27</v>
      </c>
      <c r="E5769">
        <f>YEAR(Table1[[#This Row],[Order Date]])</f>
        <v>2014</v>
      </c>
      <c r="F5769">
        <v>1</v>
      </c>
      <c r="G5769">
        <f>MONTH(Table1[[#This Row],[Order Date]])</f>
        <v>9</v>
      </c>
      <c r="H5769" s="1">
        <v>41911</v>
      </c>
      <c r="I5769">
        <v>8419</v>
      </c>
      <c r="J5769" t="s">
        <v>58</v>
      </c>
      <c r="K5769">
        <v>24</v>
      </c>
      <c r="L5769">
        <v>6.48</v>
      </c>
      <c r="M5769" s="2">
        <v>0.1</v>
      </c>
      <c r="N5769">
        <v>152.6</v>
      </c>
      <c r="O5769">
        <v>7.03</v>
      </c>
      <c r="P5769">
        <v>-86.62</v>
      </c>
      <c r="Q5769" s="2">
        <v>0.37</v>
      </c>
      <c r="R5769" t="s">
        <v>29</v>
      </c>
      <c r="S5769" t="s">
        <v>30</v>
      </c>
      <c r="T5769" t="s">
        <v>1829</v>
      </c>
      <c r="U5769" t="s">
        <v>61</v>
      </c>
      <c r="V5769" t="s">
        <v>68</v>
      </c>
      <c r="W5769">
        <v>1157</v>
      </c>
      <c r="X5769" s="1">
        <v>41912</v>
      </c>
      <c r="Y5769" t="s">
        <v>34</v>
      </c>
      <c r="Z5769" t="e" vm="16">
        <v>#VALUE!</v>
      </c>
      <c r="AA5769">
        <v>60901</v>
      </c>
      <c r="AB5769" t="e" cm="1" vm="2">
        <f t="array" ref="AB5769">_FV(Table1[[#This Row],[State]],"Country/region",TRUE)</f>
        <v>#VALUE!</v>
      </c>
    </row>
    <row r="5770" spans="1:28" x14ac:dyDescent="0.35">
      <c r="A5770" t="s">
        <v>762</v>
      </c>
      <c r="B5770">
        <v>58</v>
      </c>
      <c r="C5770" t="s">
        <v>763</v>
      </c>
      <c r="D5770" t="s">
        <v>27</v>
      </c>
      <c r="E5770">
        <f>YEAR(Table1[[#This Row],[Order Date]])</f>
        <v>2014</v>
      </c>
      <c r="F5770">
        <v>1</v>
      </c>
      <c r="G5770">
        <f>MONTH(Table1[[#This Row],[Order Date]])</f>
        <v>9</v>
      </c>
      <c r="H5770" s="1">
        <v>41911</v>
      </c>
      <c r="I5770">
        <v>8419</v>
      </c>
      <c r="J5770" t="s">
        <v>58</v>
      </c>
      <c r="K5770">
        <v>19</v>
      </c>
      <c r="L5770">
        <v>19.98</v>
      </c>
      <c r="M5770" s="2">
        <v>7.0000000000000007E-2</v>
      </c>
      <c r="N5770">
        <v>368.04</v>
      </c>
      <c r="O5770">
        <v>5.97</v>
      </c>
      <c r="P5770">
        <v>70.39</v>
      </c>
      <c r="Q5770" s="2">
        <v>0.38</v>
      </c>
      <c r="R5770" t="s">
        <v>29</v>
      </c>
      <c r="S5770" t="s">
        <v>30</v>
      </c>
      <c r="T5770" t="s">
        <v>2293</v>
      </c>
      <c r="U5770" t="s">
        <v>61</v>
      </c>
      <c r="V5770" t="s">
        <v>68</v>
      </c>
      <c r="W5770">
        <v>1156</v>
      </c>
      <c r="X5770" s="1">
        <v>41913</v>
      </c>
      <c r="Y5770" t="s">
        <v>42</v>
      </c>
      <c r="Z5770" t="e" vm="16">
        <v>#VALUE!</v>
      </c>
      <c r="AA5770">
        <v>60901</v>
      </c>
      <c r="AB5770" t="e" cm="1" vm="2">
        <f t="array" ref="AB5770">_FV(Table1[[#This Row],[State]],"Country/region",TRUE)</f>
        <v>#VALUE!</v>
      </c>
    </row>
    <row r="5771" spans="1:28" x14ac:dyDescent="0.35">
      <c r="A5771" t="s">
        <v>3227</v>
      </c>
      <c r="B5771">
        <v>58</v>
      </c>
      <c r="C5771" t="s">
        <v>3228</v>
      </c>
      <c r="D5771" t="s">
        <v>57</v>
      </c>
      <c r="E5771">
        <f>YEAR(Table1[[#This Row],[Order Date]])</f>
        <v>2014</v>
      </c>
      <c r="F5771">
        <v>1</v>
      </c>
      <c r="G5771">
        <f>MONTH(Table1[[#This Row],[Order Date]])</f>
        <v>9</v>
      </c>
      <c r="H5771" s="1">
        <v>41911</v>
      </c>
      <c r="I5771">
        <v>19264</v>
      </c>
      <c r="J5771" t="s">
        <v>28</v>
      </c>
      <c r="K5771">
        <v>40</v>
      </c>
      <c r="L5771">
        <v>3.98</v>
      </c>
      <c r="M5771" s="2">
        <v>0.09</v>
      </c>
      <c r="N5771">
        <v>161.72</v>
      </c>
      <c r="O5771">
        <v>5.26</v>
      </c>
      <c r="P5771">
        <v>-134.71100000000001</v>
      </c>
      <c r="Q5771" s="2">
        <v>0.38</v>
      </c>
      <c r="R5771" t="s">
        <v>29</v>
      </c>
      <c r="S5771" t="s">
        <v>30</v>
      </c>
      <c r="T5771" t="s">
        <v>1099</v>
      </c>
      <c r="U5771" t="s">
        <v>67</v>
      </c>
      <c r="V5771" t="s">
        <v>52</v>
      </c>
      <c r="W5771">
        <v>2665</v>
      </c>
      <c r="X5771" s="1">
        <v>41913</v>
      </c>
      <c r="Y5771" t="s">
        <v>34</v>
      </c>
      <c r="Z5771" t="e" vm="4">
        <v>#VALUE!</v>
      </c>
      <c r="AA5771">
        <v>92253</v>
      </c>
      <c r="AB5771" t="e" cm="1" vm="2">
        <f t="array" ref="AB5771">_FV(Table1[[#This Row],[State]],"Country/region",TRUE)</f>
        <v>#VALUE!</v>
      </c>
    </row>
    <row r="5772" spans="1:28" x14ac:dyDescent="0.35">
      <c r="A5772" t="s">
        <v>292</v>
      </c>
      <c r="B5772">
        <v>58</v>
      </c>
      <c r="C5772" t="s">
        <v>293</v>
      </c>
      <c r="D5772" t="s">
        <v>46</v>
      </c>
      <c r="E5772">
        <f>YEAR(Table1[[#This Row],[Order Date]])</f>
        <v>2014</v>
      </c>
      <c r="F5772">
        <v>1</v>
      </c>
      <c r="G5772">
        <f>MONTH(Table1[[#This Row],[Order Date]])</f>
        <v>9</v>
      </c>
      <c r="H5772" s="1">
        <v>41911</v>
      </c>
      <c r="I5772">
        <v>24326</v>
      </c>
      <c r="J5772" t="s">
        <v>58</v>
      </c>
      <c r="K5772">
        <v>37</v>
      </c>
      <c r="L5772">
        <v>44.01</v>
      </c>
      <c r="M5772" s="2">
        <v>0.05</v>
      </c>
      <c r="N5772">
        <v>1596.86</v>
      </c>
      <c r="O5772">
        <v>3.5</v>
      </c>
      <c r="P5772">
        <v>418.6</v>
      </c>
      <c r="Q5772" s="2">
        <v>0.59</v>
      </c>
      <c r="R5772" t="s">
        <v>29</v>
      </c>
      <c r="S5772" t="s">
        <v>30</v>
      </c>
      <c r="T5772" t="s">
        <v>1691</v>
      </c>
      <c r="U5772" t="s">
        <v>214</v>
      </c>
      <c r="V5772" t="s">
        <v>76</v>
      </c>
      <c r="W5772">
        <v>3407</v>
      </c>
      <c r="X5772" s="1">
        <v>41913</v>
      </c>
      <c r="Y5772" t="s">
        <v>34</v>
      </c>
      <c r="Z5772" t="e" vm="29">
        <v>#VALUE!</v>
      </c>
      <c r="AA5772">
        <v>41042</v>
      </c>
      <c r="AB5772" t="e" cm="1" vm="2">
        <f t="array" ref="AB5772">_FV(Table1[[#This Row],[State]],"Country/region",TRUE)</f>
        <v>#VALUE!</v>
      </c>
    </row>
    <row r="5773" spans="1:28" x14ac:dyDescent="0.35">
      <c r="A5773" t="s">
        <v>592</v>
      </c>
      <c r="B5773">
        <v>58</v>
      </c>
      <c r="C5773" t="s">
        <v>554</v>
      </c>
      <c r="D5773" t="s">
        <v>27</v>
      </c>
      <c r="E5773">
        <f>YEAR(Table1[[#This Row],[Order Date]])</f>
        <v>2014</v>
      </c>
      <c r="F5773">
        <v>1</v>
      </c>
      <c r="G5773">
        <f>MONTH(Table1[[#This Row],[Order Date]])</f>
        <v>9</v>
      </c>
      <c r="H5773" s="1">
        <v>41911</v>
      </c>
      <c r="I5773">
        <v>34853</v>
      </c>
      <c r="J5773" t="s">
        <v>58</v>
      </c>
      <c r="K5773">
        <v>49</v>
      </c>
      <c r="L5773">
        <v>13.73</v>
      </c>
      <c r="M5773" s="2">
        <v>0.16</v>
      </c>
      <c r="N5773">
        <v>651.9</v>
      </c>
      <c r="O5773">
        <v>6.85</v>
      </c>
      <c r="P5773">
        <v>-74.510000000000005</v>
      </c>
      <c r="Q5773" s="2">
        <v>0.54</v>
      </c>
      <c r="R5773" t="s">
        <v>48</v>
      </c>
      <c r="S5773" t="s">
        <v>59</v>
      </c>
      <c r="T5773" t="s">
        <v>2265</v>
      </c>
      <c r="U5773" t="s">
        <v>82</v>
      </c>
      <c r="V5773" t="s">
        <v>68</v>
      </c>
      <c r="W5773">
        <v>4900</v>
      </c>
      <c r="X5773" s="1">
        <v>41914</v>
      </c>
      <c r="Y5773" t="s">
        <v>34</v>
      </c>
      <c r="Z5773" t="e" vm="5">
        <v>#VALUE!</v>
      </c>
      <c r="AA5773">
        <v>55445</v>
      </c>
      <c r="AB5773" t="e" cm="1" vm="2">
        <f t="array" ref="AB5773">_FV(Table1[[#This Row],[State]],"Country/region",TRUE)</f>
        <v>#VALUE!</v>
      </c>
    </row>
    <row r="5774" spans="1:28" x14ac:dyDescent="0.35">
      <c r="A5774" t="s">
        <v>1889</v>
      </c>
      <c r="B5774">
        <v>58</v>
      </c>
      <c r="C5774" t="s">
        <v>1458</v>
      </c>
      <c r="D5774" t="s">
        <v>57</v>
      </c>
      <c r="E5774">
        <f>YEAR(Table1[[#This Row],[Order Date]])</f>
        <v>2014</v>
      </c>
      <c r="F5774">
        <v>1</v>
      </c>
      <c r="G5774">
        <f>MONTH(Table1[[#This Row],[Order Date]])</f>
        <v>9</v>
      </c>
      <c r="H5774" s="1">
        <v>41912</v>
      </c>
      <c r="I5774">
        <v>13638</v>
      </c>
      <c r="J5774" t="s">
        <v>28</v>
      </c>
      <c r="K5774">
        <v>49</v>
      </c>
      <c r="L5774">
        <v>14.48</v>
      </c>
      <c r="M5774" s="2">
        <v>0.05</v>
      </c>
      <c r="N5774">
        <v>682.77</v>
      </c>
      <c r="O5774">
        <v>1.99</v>
      </c>
      <c r="P5774">
        <v>165.2</v>
      </c>
      <c r="Q5774" s="2">
        <v>0.49</v>
      </c>
      <c r="R5774" t="s">
        <v>96</v>
      </c>
      <c r="S5774" t="s">
        <v>139</v>
      </c>
      <c r="T5774" t="s">
        <v>2988</v>
      </c>
      <c r="U5774" t="s">
        <v>102</v>
      </c>
      <c r="V5774" t="s">
        <v>33</v>
      </c>
      <c r="W5774">
        <v>1910</v>
      </c>
      <c r="X5774" s="1">
        <v>41914</v>
      </c>
      <c r="Y5774" t="s">
        <v>34</v>
      </c>
      <c r="Z5774" t="e" vm="22">
        <v>#VALUE!</v>
      </c>
      <c r="AA5774">
        <v>44224</v>
      </c>
      <c r="AB5774" t="e" cm="1" vm="2">
        <f t="array" ref="AB5774">_FV(Table1[[#This Row],[State]],"Country/region",TRUE)</f>
        <v>#VALUE!</v>
      </c>
    </row>
    <row r="5775" spans="1:28" x14ac:dyDescent="0.35">
      <c r="A5775" t="s">
        <v>2444</v>
      </c>
      <c r="B5775">
        <v>58</v>
      </c>
      <c r="C5775" t="s">
        <v>2125</v>
      </c>
      <c r="D5775" t="s">
        <v>27</v>
      </c>
      <c r="E5775">
        <f>YEAR(Table1[[#This Row],[Order Date]])</f>
        <v>2014</v>
      </c>
      <c r="F5775">
        <v>1</v>
      </c>
      <c r="G5775">
        <f>MONTH(Table1[[#This Row],[Order Date]])</f>
        <v>9</v>
      </c>
      <c r="H5775" s="1">
        <v>41912</v>
      </c>
      <c r="I5775">
        <v>56322</v>
      </c>
      <c r="J5775" t="s">
        <v>131</v>
      </c>
      <c r="K5775">
        <v>16</v>
      </c>
      <c r="L5775">
        <v>125.99</v>
      </c>
      <c r="M5775" s="2">
        <v>7.0000000000000007E-2</v>
      </c>
      <c r="N5775">
        <v>1689.1369999999999</v>
      </c>
      <c r="O5775">
        <v>8.08</v>
      </c>
      <c r="P5775">
        <v>71.063999999999993</v>
      </c>
      <c r="Q5775" s="2">
        <v>0.56999999999999995</v>
      </c>
      <c r="R5775" t="s">
        <v>96</v>
      </c>
      <c r="S5775" t="s">
        <v>30</v>
      </c>
      <c r="T5775" t="s">
        <v>2831</v>
      </c>
      <c r="U5775" t="s">
        <v>105</v>
      </c>
      <c r="V5775" t="s">
        <v>76</v>
      </c>
      <c r="W5775">
        <v>7877</v>
      </c>
      <c r="X5775" s="1">
        <v>41914</v>
      </c>
      <c r="Y5775" t="s">
        <v>34</v>
      </c>
      <c r="Z5775" t="e" vm="14">
        <v>#VALUE!</v>
      </c>
      <c r="AA5775">
        <v>32216</v>
      </c>
      <c r="AB5775" t="e" cm="1" vm="2">
        <f t="array" ref="AB5775">_FV(Table1[[#This Row],[State]],"Country/region",TRUE)</f>
        <v>#VALUE!</v>
      </c>
    </row>
    <row r="5776" spans="1:28" x14ac:dyDescent="0.35">
      <c r="A5776" t="s">
        <v>2444</v>
      </c>
      <c r="B5776">
        <v>58</v>
      </c>
      <c r="C5776" t="s">
        <v>2125</v>
      </c>
      <c r="D5776" t="s">
        <v>27</v>
      </c>
      <c r="E5776">
        <f>YEAR(Table1[[#This Row],[Order Date]])</f>
        <v>2014</v>
      </c>
      <c r="F5776">
        <v>1</v>
      </c>
      <c r="G5776">
        <f>MONTH(Table1[[#This Row],[Order Date]])</f>
        <v>9</v>
      </c>
      <c r="H5776" s="1">
        <v>41912</v>
      </c>
      <c r="I5776">
        <v>56322</v>
      </c>
      <c r="J5776" t="s">
        <v>131</v>
      </c>
      <c r="K5776">
        <v>26</v>
      </c>
      <c r="L5776">
        <v>31.11</v>
      </c>
      <c r="M5776" s="2">
        <v>0.08</v>
      </c>
      <c r="N5776">
        <v>799.84</v>
      </c>
      <c r="O5776">
        <v>3.6</v>
      </c>
      <c r="P5776">
        <v>64.13</v>
      </c>
      <c r="Q5776" s="2">
        <v>0.64</v>
      </c>
      <c r="R5776" t="s">
        <v>96</v>
      </c>
      <c r="S5776" t="s">
        <v>139</v>
      </c>
      <c r="T5776" t="s">
        <v>3414</v>
      </c>
      <c r="U5776" t="s">
        <v>102</v>
      </c>
      <c r="V5776" t="s">
        <v>76</v>
      </c>
      <c r="W5776">
        <v>7876</v>
      </c>
      <c r="X5776" s="1">
        <v>41914</v>
      </c>
      <c r="Y5776" t="s">
        <v>34</v>
      </c>
      <c r="Z5776" t="e" vm="14">
        <v>#VALUE!</v>
      </c>
      <c r="AA5776">
        <v>32216</v>
      </c>
      <c r="AB5776" t="e" cm="1" vm="2">
        <f t="array" ref="AB5776">_FV(Table1[[#This Row],[State]],"Country/region",TRUE)</f>
        <v>#VALUE!</v>
      </c>
    </row>
    <row r="5777" spans="1:28" x14ac:dyDescent="0.35">
      <c r="A5777" t="s">
        <v>2817</v>
      </c>
      <c r="B5777">
        <v>58</v>
      </c>
      <c r="C5777" t="s">
        <v>1561</v>
      </c>
      <c r="D5777" t="s">
        <v>27</v>
      </c>
      <c r="E5777">
        <f>YEAR(Table1[[#This Row],[Order Date]])</f>
        <v>2014</v>
      </c>
      <c r="F5777">
        <v>1</v>
      </c>
      <c r="G5777">
        <f>MONTH(Table1[[#This Row],[Order Date]])</f>
        <v>10</v>
      </c>
      <c r="H5777" s="1">
        <v>41913</v>
      </c>
      <c r="I5777">
        <v>56006</v>
      </c>
      <c r="J5777" t="s">
        <v>58</v>
      </c>
      <c r="K5777">
        <v>16</v>
      </c>
      <c r="L5777">
        <v>6.48</v>
      </c>
      <c r="M5777" s="2">
        <v>0.1</v>
      </c>
      <c r="N5777">
        <v>102.99</v>
      </c>
      <c r="O5777">
        <v>9.68</v>
      </c>
      <c r="P5777">
        <v>-102.17</v>
      </c>
      <c r="Q5777" s="2">
        <v>0.36</v>
      </c>
      <c r="R5777" t="s">
        <v>29</v>
      </c>
      <c r="S5777" t="s">
        <v>30</v>
      </c>
      <c r="T5777" t="s">
        <v>695</v>
      </c>
      <c r="U5777" t="s">
        <v>61</v>
      </c>
      <c r="V5777" t="s">
        <v>52</v>
      </c>
      <c r="W5777">
        <v>7836</v>
      </c>
      <c r="X5777" s="1">
        <v>41913</v>
      </c>
      <c r="Y5777" t="s">
        <v>34</v>
      </c>
      <c r="Z5777" t="e" vm="4">
        <v>#VALUE!</v>
      </c>
      <c r="AA5777">
        <v>90805</v>
      </c>
      <c r="AB5777" t="e" cm="1" vm="2">
        <f t="array" ref="AB5777">_FV(Table1[[#This Row],[State]],"Country/region",TRUE)</f>
        <v>#VALUE!</v>
      </c>
    </row>
    <row r="5778" spans="1:28" x14ac:dyDescent="0.35">
      <c r="A5778" t="s">
        <v>585</v>
      </c>
      <c r="B5778">
        <v>58</v>
      </c>
      <c r="C5778" t="s">
        <v>863</v>
      </c>
      <c r="D5778" t="s">
        <v>38</v>
      </c>
      <c r="E5778">
        <f>YEAR(Table1[[#This Row],[Order Date]])</f>
        <v>2014</v>
      </c>
      <c r="F5778">
        <v>1</v>
      </c>
      <c r="G5778">
        <f>MONTH(Table1[[#This Row],[Order Date]])</f>
        <v>10</v>
      </c>
      <c r="H5778" s="1">
        <v>41913</v>
      </c>
      <c r="I5778">
        <v>49760</v>
      </c>
      <c r="J5778" t="s">
        <v>131</v>
      </c>
      <c r="K5778">
        <v>3</v>
      </c>
      <c r="L5778">
        <v>14.2</v>
      </c>
      <c r="M5778" s="2">
        <v>0.09</v>
      </c>
      <c r="N5778">
        <v>44.84</v>
      </c>
      <c r="O5778">
        <v>5.3</v>
      </c>
      <c r="P5778">
        <v>37.74</v>
      </c>
      <c r="Q5778" s="2">
        <v>0.46</v>
      </c>
      <c r="R5778" t="s">
        <v>48</v>
      </c>
      <c r="S5778" t="s">
        <v>59</v>
      </c>
      <c r="T5778" t="s">
        <v>985</v>
      </c>
      <c r="U5778" t="s">
        <v>82</v>
      </c>
      <c r="V5778" t="s">
        <v>76</v>
      </c>
      <c r="W5778">
        <v>6955</v>
      </c>
      <c r="X5778" s="1">
        <v>41914</v>
      </c>
      <c r="Y5778" t="s">
        <v>34</v>
      </c>
      <c r="Z5778" t="e" vm="47">
        <v>#VALUE!</v>
      </c>
      <c r="AA5778">
        <v>27217</v>
      </c>
      <c r="AB5778" t="e" cm="1" vm="2">
        <f t="array" ref="AB5778">_FV(Table1[[#This Row],[State]],"Country/region",TRUE)</f>
        <v>#VALUE!</v>
      </c>
    </row>
    <row r="5779" spans="1:28" x14ac:dyDescent="0.35">
      <c r="A5779" t="s">
        <v>3435</v>
      </c>
      <c r="B5779">
        <v>58</v>
      </c>
      <c r="C5779" t="s">
        <v>2338</v>
      </c>
      <c r="D5779" t="s">
        <v>38</v>
      </c>
      <c r="E5779">
        <f>YEAR(Table1[[#This Row],[Order Date]])</f>
        <v>2014</v>
      </c>
      <c r="F5779">
        <v>1</v>
      </c>
      <c r="G5779">
        <f>MONTH(Table1[[#This Row],[Order Date]])</f>
        <v>10</v>
      </c>
      <c r="H5779" s="1">
        <v>41913</v>
      </c>
      <c r="I5779">
        <v>16582</v>
      </c>
      <c r="J5779" t="s">
        <v>58</v>
      </c>
      <c r="K5779">
        <v>26</v>
      </c>
      <c r="L5779">
        <v>320.64</v>
      </c>
      <c r="M5779" s="2">
        <v>0.02</v>
      </c>
      <c r="N5779">
        <v>6766.8559999999998</v>
      </c>
      <c r="O5779">
        <v>43.57</v>
      </c>
      <c r="P5779">
        <v>-774.89068799999995</v>
      </c>
      <c r="Q5779" s="2">
        <v>0.63</v>
      </c>
      <c r="R5779" t="s">
        <v>48</v>
      </c>
      <c r="S5779" t="s">
        <v>73</v>
      </c>
      <c r="T5779" t="s">
        <v>2339</v>
      </c>
      <c r="U5779" t="s">
        <v>75</v>
      </c>
      <c r="V5779" t="s">
        <v>33</v>
      </c>
      <c r="W5779">
        <v>2302</v>
      </c>
      <c r="X5779" s="1">
        <v>41915</v>
      </c>
      <c r="Y5779" t="s">
        <v>53</v>
      </c>
      <c r="Z5779" t="e" vm="15">
        <v>#VALUE!</v>
      </c>
      <c r="AA5779">
        <v>14217</v>
      </c>
      <c r="AB5779" t="e" cm="1" vm="2">
        <f t="array" ref="AB5779">_FV(Table1[[#This Row],[State]],"Country/region",TRUE)</f>
        <v>#VALUE!</v>
      </c>
    </row>
    <row r="5780" spans="1:28" x14ac:dyDescent="0.35">
      <c r="A5780" t="s">
        <v>2347</v>
      </c>
      <c r="B5780">
        <v>58</v>
      </c>
      <c r="C5780" t="s">
        <v>863</v>
      </c>
      <c r="D5780" t="s">
        <v>38</v>
      </c>
      <c r="E5780">
        <f>YEAR(Table1[[#This Row],[Order Date]])</f>
        <v>2014</v>
      </c>
      <c r="F5780">
        <v>1</v>
      </c>
      <c r="G5780">
        <f>MONTH(Table1[[#This Row],[Order Date]])</f>
        <v>10</v>
      </c>
      <c r="H5780" s="1">
        <v>41913</v>
      </c>
      <c r="I5780">
        <v>49760</v>
      </c>
      <c r="J5780" t="s">
        <v>131</v>
      </c>
      <c r="K5780">
        <v>38</v>
      </c>
      <c r="L5780">
        <v>18.97</v>
      </c>
      <c r="M5780" s="2">
        <v>0.09</v>
      </c>
      <c r="N5780">
        <v>710.33</v>
      </c>
      <c r="O5780">
        <v>9.0299999999999994</v>
      </c>
      <c r="P5780">
        <v>62.53</v>
      </c>
      <c r="Q5780" s="2">
        <v>0.37</v>
      </c>
      <c r="R5780" t="s">
        <v>29</v>
      </c>
      <c r="S5780" t="s">
        <v>30</v>
      </c>
      <c r="T5780" t="s">
        <v>428</v>
      </c>
      <c r="U5780" t="s">
        <v>61</v>
      </c>
      <c r="V5780" t="s">
        <v>76</v>
      </c>
      <c r="W5780">
        <v>6957</v>
      </c>
      <c r="X5780" s="1">
        <v>41915</v>
      </c>
      <c r="Y5780" t="s">
        <v>42</v>
      </c>
      <c r="Z5780" t="e" vm="47">
        <v>#VALUE!</v>
      </c>
      <c r="AA5780">
        <v>27511</v>
      </c>
      <c r="AB5780" t="e" cm="1" vm="2">
        <f t="array" ref="AB5780">_FV(Table1[[#This Row],[State]],"Country/region",TRUE)</f>
        <v>#VALUE!</v>
      </c>
    </row>
    <row r="5781" spans="1:28" x14ac:dyDescent="0.35">
      <c r="A5781" t="s">
        <v>585</v>
      </c>
      <c r="B5781">
        <v>58</v>
      </c>
      <c r="C5781" t="s">
        <v>863</v>
      </c>
      <c r="D5781" t="s">
        <v>38</v>
      </c>
      <c r="E5781">
        <f>YEAR(Table1[[#This Row],[Order Date]])</f>
        <v>2014</v>
      </c>
      <c r="F5781">
        <v>1</v>
      </c>
      <c r="G5781">
        <f>MONTH(Table1[[#This Row],[Order Date]])</f>
        <v>10</v>
      </c>
      <c r="H5781" s="1">
        <v>41913</v>
      </c>
      <c r="I5781">
        <v>49760</v>
      </c>
      <c r="J5781" t="s">
        <v>131</v>
      </c>
      <c r="K5781">
        <v>13</v>
      </c>
      <c r="L5781">
        <v>115.99</v>
      </c>
      <c r="M5781" s="2">
        <v>0.02</v>
      </c>
      <c r="N5781">
        <v>1281.1795</v>
      </c>
      <c r="O5781">
        <v>5.92</v>
      </c>
      <c r="P5781">
        <v>-26.62</v>
      </c>
      <c r="Q5781" s="2">
        <v>0.57999999999999996</v>
      </c>
      <c r="R5781" t="s">
        <v>96</v>
      </c>
      <c r="S5781" t="s">
        <v>30</v>
      </c>
      <c r="T5781">
        <v>8890</v>
      </c>
      <c r="U5781" t="s">
        <v>105</v>
      </c>
      <c r="V5781" t="s">
        <v>76</v>
      </c>
      <c r="W5781">
        <v>6956</v>
      </c>
      <c r="X5781" s="1">
        <v>41915</v>
      </c>
      <c r="Y5781" t="s">
        <v>34</v>
      </c>
      <c r="Z5781" t="e" vm="47">
        <v>#VALUE!</v>
      </c>
      <c r="AA5781">
        <v>27217</v>
      </c>
      <c r="AB5781" t="e" cm="1" vm="2">
        <f t="array" ref="AB5781">_FV(Table1[[#This Row],[State]],"Country/region",TRUE)</f>
        <v>#VALUE!</v>
      </c>
    </row>
    <row r="5782" spans="1:28" x14ac:dyDescent="0.35">
      <c r="A5782" t="s">
        <v>2817</v>
      </c>
      <c r="B5782">
        <v>58</v>
      </c>
      <c r="C5782" t="s">
        <v>1561</v>
      </c>
      <c r="D5782" t="s">
        <v>27</v>
      </c>
      <c r="E5782">
        <f>YEAR(Table1[[#This Row],[Order Date]])</f>
        <v>2014</v>
      </c>
      <c r="F5782">
        <v>1</v>
      </c>
      <c r="G5782">
        <f>MONTH(Table1[[#This Row],[Order Date]])</f>
        <v>10</v>
      </c>
      <c r="H5782" s="1">
        <v>41913</v>
      </c>
      <c r="I5782">
        <v>56006</v>
      </c>
      <c r="J5782" t="s">
        <v>58</v>
      </c>
      <c r="K5782">
        <v>20</v>
      </c>
      <c r="L5782">
        <v>85.99</v>
      </c>
      <c r="M5782" s="2">
        <v>0.06</v>
      </c>
      <c r="N5782">
        <v>1429.088</v>
      </c>
      <c r="O5782">
        <v>1.25</v>
      </c>
      <c r="P5782">
        <v>500.04899999999998</v>
      </c>
      <c r="Q5782" s="2">
        <v>0.39</v>
      </c>
      <c r="R5782" t="s">
        <v>96</v>
      </c>
      <c r="S5782" t="s">
        <v>139</v>
      </c>
      <c r="T5782" t="s">
        <v>3017</v>
      </c>
      <c r="U5782" t="s">
        <v>105</v>
      </c>
      <c r="V5782" t="s">
        <v>52</v>
      </c>
      <c r="W5782">
        <v>7837</v>
      </c>
      <c r="X5782" s="1">
        <v>41915</v>
      </c>
      <c r="Y5782" t="s">
        <v>34</v>
      </c>
      <c r="Z5782" t="e" vm="4">
        <v>#VALUE!</v>
      </c>
      <c r="AA5782">
        <v>90805</v>
      </c>
      <c r="AB5782" t="e" cm="1" vm="2">
        <f t="array" ref="AB5782">_FV(Table1[[#This Row],[State]],"Country/region",TRUE)</f>
        <v>#VALUE!</v>
      </c>
    </row>
    <row r="5783" spans="1:28" x14ac:dyDescent="0.35">
      <c r="A5783" t="s">
        <v>2893</v>
      </c>
      <c r="B5783">
        <v>58</v>
      </c>
      <c r="C5783" t="s">
        <v>2167</v>
      </c>
      <c r="D5783" t="s">
        <v>46</v>
      </c>
      <c r="E5783">
        <f>YEAR(Table1[[#This Row],[Order Date]])</f>
        <v>2014</v>
      </c>
      <c r="F5783">
        <v>1</v>
      </c>
      <c r="G5783">
        <f>MONTH(Table1[[#This Row],[Order Date]])</f>
        <v>10</v>
      </c>
      <c r="H5783" s="1">
        <v>41914</v>
      </c>
      <c r="I5783">
        <v>49223</v>
      </c>
      <c r="J5783" t="s">
        <v>131</v>
      </c>
      <c r="K5783">
        <v>24</v>
      </c>
      <c r="L5783">
        <v>9.3800000000000008</v>
      </c>
      <c r="M5783" s="2">
        <v>0.05</v>
      </c>
      <c r="N5783">
        <v>238.25</v>
      </c>
      <c r="O5783">
        <v>7.28</v>
      </c>
      <c r="P5783">
        <v>-83.55</v>
      </c>
      <c r="Q5783" s="2">
        <v>0.56999999999999995</v>
      </c>
      <c r="R5783" t="s">
        <v>29</v>
      </c>
      <c r="S5783" t="s">
        <v>30</v>
      </c>
      <c r="T5783" t="s">
        <v>3064</v>
      </c>
      <c r="U5783" t="s">
        <v>32</v>
      </c>
      <c r="V5783" t="s">
        <v>68</v>
      </c>
      <c r="W5783">
        <v>6906</v>
      </c>
      <c r="X5783" s="1">
        <v>41914</v>
      </c>
      <c r="Y5783" t="s">
        <v>34</v>
      </c>
      <c r="Z5783" t="e" vm="26">
        <v>#VALUE!</v>
      </c>
      <c r="AA5783">
        <v>48841</v>
      </c>
      <c r="AB5783" t="e" cm="1" vm="2">
        <f t="array" ref="AB5783">_FV(Table1[[#This Row],[State]],"Country/region",TRUE)</f>
        <v>#VALUE!</v>
      </c>
    </row>
    <row r="5784" spans="1:28" x14ac:dyDescent="0.35">
      <c r="A5784" t="s">
        <v>3143</v>
      </c>
      <c r="B5784">
        <v>58</v>
      </c>
      <c r="C5784" t="s">
        <v>1434</v>
      </c>
      <c r="D5784" t="s">
        <v>46</v>
      </c>
      <c r="E5784">
        <f>YEAR(Table1[[#This Row],[Order Date]])</f>
        <v>2014</v>
      </c>
      <c r="F5784">
        <v>1</v>
      </c>
      <c r="G5784">
        <f>MONTH(Table1[[#This Row],[Order Date]])</f>
        <v>10</v>
      </c>
      <c r="H5784" s="1">
        <v>41914</v>
      </c>
      <c r="I5784">
        <v>29317</v>
      </c>
      <c r="J5784" t="s">
        <v>39</v>
      </c>
      <c r="K5784">
        <v>31</v>
      </c>
      <c r="L5784">
        <v>4.71</v>
      </c>
      <c r="M5784" s="2">
        <v>0.06</v>
      </c>
      <c r="N5784">
        <v>140.69</v>
      </c>
      <c r="O5784">
        <v>0.7</v>
      </c>
      <c r="P5784">
        <v>-14.54</v>
      </c>
      <c r="Q5784" s="2">
        <v>0.85</v>
      </c>
      <c r="R5784" t="s">
        <v>29</v>
      </c>
      <c r="S5784" t="s">
        <v>59</v>
      </c>
      <c r="T5784" t="s">
        <v>3025</v>
      </c>
      <c r="U5784" t="s">
        <v>232</v>
      </c>
      <c r="V5784" t="s">
        <v>52</v>
      </c>
      <c r="W5784">
        <v>4122</v>
      </c>
      <c r="X5784" s="1">
        <v>41914</v>
      </c>
      <c r="Y5784" t="s">
        <v>34</v>
      </c>
      <c r="Z5784" t="e" vm="8">
        <v>#VALUE!</v>
      </c>
      <c r="AA5784">
        <v>97045</v>
      </c>
      <c r="AB5784" t="e" cm="1" vm="2">
        <f t="array" ref="AB5784">_FV(Table1[[#This Row],[State]],"Country/region",TRUE)</f>
        <v>#VALUE!</v>
      </c>
    </row>
    <row r="5785" spans="1:28" x14ac:dyDescent="0.35">
      <c r="A5785" t="s">
        <v>3143</v>
      </c>
      <c r="B5785">
        <v>58</v>
      </c>
      <c r="C5785" t="s">
        <v>1434</v>
      </c>
      <c r="D5785" t="s">
        <v>46</v>
      </c>
      <c r="E5785">
        <f>YEAR(Table1[[#This Row],[Order Date]])</f>
        <v>2014</v>
      </c>
      <c r="F5785">
        <v>1</v>
      </c>
      <c r="G5785">
        <f>MONTH(Table1[[#This Row],[Order Date]])</f>
        <v>10</v>
      </c>
      <c r="H5785" s="1">
        <v>41914</v>
      </c>
      <c r="I5785">
        <v>29317</v>
      </c>
      <c r="J5785" t="s">
        <v>39</v>
      </c>
      <c r="K5785">
        <v>20</v>
      </c>
      <c r="L5785">
        <v>810.98</v>
      </c>
      <c r="M5785" s="2">
        <v>0.06</v>
      </c>
      <c r="N5785">
        <v>15703.82</v>
      </c>
      <c r="O5785">
        <v>16.059999999999999</v>
      </c>
      <c r="P5785">
        <v>3055.72</v>
      </c>
      <c r="Q5785" s="2">
        <v>0.56000000000000005</v>
      </c>
      <c r="R5785" t="s">
        <v>96</v>
      </c>
      <c r="S5785" t="s">
        <v>49</v>
      </c>
      <c r="T5785" t="s">
        <v>3206</v>
      </c>
      <c r="U5785" t="s">
        <v>98</v>
      </c>
      <c r="V5785" t="s">
        <v>52</v>
      </c>
      <c r="W5785">
        <v>4121</v>
      </c>
      <c r="X5785" s="1">
        <v>41915</v>
      </c>
      <c r="Y5785" t="s">
        <v>53</v>
      </c>
      <c r="Z5785" t="e" vm="8">
        <v>#VALUE!</v>
      </c>
      <c r="AA5785">
        <v>97045</v>
      </c>
      <c r="AB5785" t="e" cm="1" vm="2">
        <f t="array" ref="AB5785">_FV(Table1[[#This Row],[State]],"Country/region",TRUE)</f>
        <v>#VALUE!</v>
      </c>
    </row>
    <row r="5786" spans="1:28" x14ac:dyDescent="0.35">
      <c r="A5786" t="s">
        <v>3143</v>
      </c>
      <c r="B5786">
        <v>58</v>
      </c>
      <c r="C5786" t="s">
        <v>1434</v>
      </c>
      <c r="D5786" t="s">
        <v>46</v>
      </c>
      <c r="E5786">
        <f>YEAR(Table1[[#This Row],[Order Date]])</f>
        <v>2014</v>
      </c>
      <c r="F5786">
        <v>1</v>
      </c>
      <c r="G5786">
        <f>MONTH(Table1[[#This Row],[Order Date]])</f>
        <v>10</v>
      </c>
      <c r="H5786" s="1">
        <v>41914</v>
      </c>
      <c r="I5786">
        <v>29317</v>
      </c>
      <c r="J5786" t="s">
        <v>39</v>
      </c>
      <c r="K5786">
        <v>40</v>
      </c>
      <c r="L5786">
        <v>200.98</v>
      </c>
      <c r="M5786" s="2">
        <v>0.08</v>
      </c>
      <c r="N5786">
        <v>7789.63</v>
      </c>
      <c r="O5786">
        <v>23.76</v>
      </c>
      <c r="P5786">
        <v>1774.53</v>
      </c>
      <c r="Q5786" s="2">
        <v>0.57999999999999996</v>
      </c>
      <c r="R5786" t="s">
        <v>48</v>
      </c>
      <c r="S5786" t="s">
        <v>49</v>
      </c>
      <c r="T5786" t="s">
        <v>965</v>
      </c>
      <c r="U5786" t="s">
        <v>51</v>
      </c>
      <c r="V5786" t="s">
        <v>52</v>
      </c>
      <c r="W5786">
        <v>4120</v>
      </c>
      <c r="X5786" s="1">
        <v>41916</v>
      </c>
      <c r="Y5786" t="s">
        <v>53</v>
      </c>
      <c r="Z5786" t="e" vm="8">
        <v>#VALUE!</v>
      </c>
      <c r="AA5786">
        <v>97045</v>
      </c>
      <c r="AB5786" t="e" cm="1" vm="2">
        <f t="array" ref="AB5786">_FV(Table1[[#This Row],[State]],"Country/region",TRUE)</f>
        <v>#VALUE!</v>
      </c>
    </row>
    <row r="5787" spans="1:28" x14ac:dyDescent="0.35">
      <c r="A5787" t="s">
        <v>1889</v>
      </c>
      <c r="B5787">
        <v>58</v>
      </c>
      <c r="C5787" t="s">
        <v>1458</v>
      </c>
      <c r="D5787" t="s">
        <v>57</v>
      </c>
      <c r="E5787">
        <f>YEAR(Table1[[#This Row],[Order Date]])</f>
        <v>2014</v>
      </c>
      <c r="F5787">
        <v>1</v>
      </c>
      <c r="G5787">
        <f>MONTH(Table1[[#This Row],[Order Date]])</f>
        <v>10</v>
      </c>
      <c r="H5787" s="1">
        <v>41914</v>
      </c>
      <c r="I5787">
        <v>3460</v>
      </c>
      <c r="J5787" t="s">
        <v>28</v>
      </c>
      <c r="K5787">
        <v>27</v>
      </c>
      <c r="L5787">
        <v>5.98</v>
      </c>
      <c r="M5787" s="2">
        <v>0.08</v>
      </c>
      <c r="N5787">
        <v>153.22999999999999</v>
      </c>
      <c r="O5787">
        <v>4.6900000000000004</v>
      </c>
      <c r="P5787">
        <v>-95.15</v>
      </c>
      <c r="Q5787" s="2">
        <v>0.68</v>
      </c>
      <c r="R5787" t="s">
        <v>29</v>
      </c>
      <c r="S5787" t="s">
        <v>30</v>
      </c>
      <c r="T5787" t="s">
        <v>31</v>
      </c>
      <c r="U5787" t="s">
        <v>32</v>
      </c>
      <c r="V5787" t="s">
        <v>33</v>
      </c>
      <c r="W5787">
        <v>500</v>
      </c>
      <c r="X5787" s="1">
        <v>41916</v>
      </c>
      <c r="Y5787" t="s">
        <v>34</v>
      </c>
      <c r="Z5787" t="e" vm="22">
        <v>#VALUE!</v>
      </c>
      <c r="AA5787">
        <v>44224</v>
      </c>
      <c r="AB5787" t="e" cm="1" vm="2">
        <f t="array" ref="AB5787">_FV(Table1[[#This Row],[State]],"Country/region",TRUE)</f>
        <v>#VALUE!</v>
      </c>
    </row>
    <row r="5788" spans="1:28" x14ac:dyDescent="0.35">
      <c r="A5788" t="s">
        <v>1793</v>
      </c>
      <c r="B5788">
        <v>58</v>
      </c>
      <c r="C5788" t="s">
        <v>493</v>
      </c>
      <c r="D5788" t="s">
        <v>38</v>
      </c>
      <c r="E5788">
        <f>YEAR(Table1[[#This Row],[Order Date]])</f>
        <v>2014</v>
      </c>
      <c r="F5788">
        <v>1</v>
      </c>
      <c r="G5788">
        <f>MONTH(Table1[[#This Row],[Order Date]])</f>
        <v>10</v>
      </c>
      <c r="H5788" s="1">
        <v>41914</v>
      </c>
      <c r="I5788">
        <v>47236</v>
      </c>
      <c r="J5788" t="s">
        <v>28</v>
      </c>
      <c r="K5788">
        <v>1</v>
      </c>
      <c r="L5788">
        <v>70.97</v>
      </c>
      <c r="M5788" s="2">
        <v>0.03</v>
      </c>
      <c r="N5788">
        <v>70.91</v>
      </c>
      <c r="O5788">
        <v>3.5</v>
      </c>
      <c r="P5788">
        <v>-45.43</v>
      </c>
      <c r="Q5788" s="2">
        <v>0.59</v>
      </c>
      <c r="R5788" t="s">
        <v>29</v>
      </c>
      <c r="S5788" t="s">
        <v>30</v>
      </c>
      <c r="T5788" t="s">
        <v>1301</v>
      </c>
      <c r="U5788" t="s">
        <v>214</v>
      </c>
      <c r="V5788" t="s">
        <v>33</v>
      </c>
      <c r="W5788">
        <v>6642</v>
      </c>
      <c r="X5788" s="1">
        <v>41916</v>
      </c>
      <c r="Y5788" t="s">
        <v>34</v>
      </c>
      <c r="Z5788" t="e" vm="1">
        <v>#VALUE!</v>
      </c>
      <c r="AA5788">
        <v>15601</v>
      </c>
      <c r="AB5788" t="e" cm="1" vm="2">
        <f t="array" ref="AB5788">_FV(Table1[[#This Row],[State]],"Country/region",TRUE)</f>
        <v>#VALUE!</v>
      </c>
    </row>
    <row r="5789" spans="1:28" x14ac:dyDescent="0.35">
      <c r="A5789" t="s">
        <v>884</v>
      </c>
      <c r="B5789">
        <v>58</v>
      </c>
      <c r="C5789" t="s">
        <v>1316</v>
      </c>
      <c r="D5789" t="s">
        <v>46</v>
      </c>
      <c r="E5789">
        <f>YEAR(Table1[[#This Row],[Order Date]])</f>
        <v>2014</v>
      </c>
      <c r="F5789">
        <v>1</v>
      </c>
      <c r="G5789">
        <f>MONTH(Table1[[#This Row],[Order Date]])</f>
        <v>10</v>
      </c>
      <c r="H5789" s="1">
        <v>41914</v>
      </c>
      <c r="I5789">
        <v>44965</v>
      </c>
      <c r="J5789" t="s">
        <v>47</v>
      </c>
      <c r="K5789">
        <v>45</v>
      </c>
      <c r="L5789">
        <v>1.68</v>
      </c>
      <c r="M5789" s="2">
        <v>0.05</v>
      </c>
      <c r="N5789">
        <v>75.39</v>
      </c>
      <c r="O5789">
        <v>0.7</v>
      </c>
      <c r="P5789">
        <v>-4.83</v>
      </c>
      <c r="Q5789" s="2">
        <v>0.6</v>
      </c>
      <c r="R5789" t="s">
        <v>29</v>
      </c>
      <c r="S5789" t="s">
        <v>59</v>
      </c>
      <c r="T5789" t="s">
        <v>1671</v>
      </c>
      <c r="U5789" t="s">
        <v>88</v>
      </c>
      <c r="V5789" t="s">
        <v>76</v>
      </c>
      <c r="W5789">
        <v>6345</v>
      </c>
      <c r="X5789" s="1">
        <v>41918</v>
      </c>
      <c r="Y5789" t="s">
        <v>34</v>
      </c>
      <c r="Z5789" t="e" vm="44">
        <v>#VALUE!</v>
      </c>
      <c r="AA5789">
        <v>31907</v>
      </c>
      <c r="AB5789" t="e" cm="1" vm="2">
        <f t="array" ref="AB5789">_FV(Table1[[#This Row],[State]],"Country/region",TRUE)</f>
        <v>#VALUE!</v>
      </c>
    </row>
    <row r="5790" spans="1:28" x14ac:dyDescent="0.35">
      <c r="A5790" t="s">
        <v>234</v>
      </c>
      <c r="B5790">
        <v>58</v>
      </c>
      <c r="C5790" t="s">
        <v>1316</v>
      </c>
      <c r="D5790" t="s">
        <v>46</v>
      </c>
      <c r="E5790">
        <f>YEAR(Table1[[#This Row],[Order Date]])</f>
        <v>2014</v>
      </c>
      <c r="F5790">
        <v>1</v>
      </c>
      <c r="G5790">
        <f>MONTH(Table1[[#This Row],[Order Date]])</f>
        <v>10</v>
      </c>
      <c r="H5790" s="1">
        <v>41914</v>
      </c>
      <c r="I5790">
        <v>44965</v>
      </c>
      <c r="J5790" t="s">
        <v>47</v>
      </c>
      <c r="K5790">
        <v>19</v>
      </c>
      <c r="L5790">
        <v>1.48</v>
      </c>
      <c r="M5790" s="2">
        <v>0</v>
      </c>
      <c r="N5790">
        <v>28.82</v>
      </c>
      <c r="O5790">
        <v>0.7</v>
      </c>
      <c r="P5790">
        <v>2.16</v>
      </c>
      <c r="Q5790" s="2">
        <v>0.37</v>
      </c>
      <c r="R5790" t="s">
        <v>29</v>
      </c>
      <c r="S5790" t="s">
        <v>59</v>
      </c>
      <c r="T5790" t="s">
        <v>1863</v>
      </c>
      <c r="U5790" t="s">
        <v>232</v>
      </c>
      <c r="V5790" t="s">
        <v>76</v>
      </c>
      <c r="W5790">
        <v>6344</v>
      </c>
      <c r="X5790" s="1">
        <v>41918</v>
      </c>
      <c r="Y5790" t="s">
        <v>34</v>
      </c>
      <c r="Z5790" t="e" vm="44">
        <v>#VALUE!</v>
      </c>
      <c r="AA5790">
        <v>30904</v>
      </c>
      <c r="AB5790" t="e" cm="1" vm="2">
        <f t="array" ref="AB5790">_FV(Table1[[#This Row],[State]],"Country/region",TRUE)</f>
        <v>#VALUE!</v>
      </c>
    </row>
    <row r="5791" spans="1:28" x14ac:dyDescent="0.35">
      <c r="A5791" t="s">
        <v>645</v>
      </c>
      <c r="B5791">
        <v>58</v>
      </c>
      <c r="C5791" t="s">
        <v>646</v>
      </c>
      <c r="D5791" t="s">
        <v>46</v>
      </c>
      <c r="E5791">
        <f>YEAR(Table1[[#This Row],[Order Date]])</f>
        <v>2014</v>
      </c>
      <c r="F5791">
        <v>1</v>
      </c>
      <c r="G5791">
        <f>MONTH(Table1[[#This Row],[Order Date]])</f>
        <v>10</v>
      </c>
      <c r="H5791" s="1">
        <v>41915</v>
      </c>
      <c r="I5791">
        <v>47010</v>
      </c>
      <c r="J5791" t="s">
        <v>58</v>
      </c>
      <c r="K5791">
        <v>11</v>
      </c>
      <c r="L5791">
        <v>130.97999999999999</v>
      </c>
      <c r="M5791" s="2">
        <v>0.06</v>
      </c>
      <c r="N5791">
        <v>1479.14</v>
      </c>
      <c r="O5791">
        <v>30</v>
      </c>
      <c r="P5791">
        <v>-236.63</v>
      </c>
      <c r="Q5791" s="2">
        <v>0.78</v>
      </c>
      <c r="R5791" t="s">
        <v>48</v>
      </c>
      <c r="S5791" t="s">
        <v>49</v>
      </c>
      <c r="T5791" t="s">
        <v>1318</v>
      </c>
      <c r="U5791" t="s">
        <v>51</v>
      </c>
      <c r="V5791" t="s">
        <v>76</v>
      </c>
      <c r="W5791">
        <v>6606</v>
      </c>
      <c r="X5791" s="1">
        <v>41915</v>
      </c>
      <c r="Y5791" t="s">
        <v>53</v>
      </c>
      <c r="Z5791" t="e" vm="31">
        <v>#VALUE!</v>
      </c>
      <c r="AA5791">
        <v>37311</v>
      </c>
      <c r="AB5791" t="e" cm="1" vm="2">
        <f t="array" ref="AB5791">_FV(Table1[[#This Row],[State]],"Country/region",TRUE)</f>
        <v>#VALUE!</v>
      </c>
    </row>
    <row r="5792" spans="1:28" x14ac:dyDescent="0.35">
      <c r="A5792" t="s">
        <v>1315</v>
      </c>
      <c r="B5792">
        <v>58</v>
      </c>
      <c r="C5792" t="s">
        <v>1316</v>
      </c>
      <c r="D5792" t="s">
        <v>57</v>
      </c>
      <c r="E5792">
        <f>YEAR(Table1[[#This Row],[Order Date]])</f>
        <v>2014</v>
      </c>
      <c r="F5792">
        <v>1</v>
      </c>
      <c r="G5792">
        <f>MONTH(Table1[[#This Row],[Order Date]])</f>
        <v>10</v>
      </c>
      <c r="H5792" s="1">
        <v>41915</v>
      </c>
      <c r="I5792">
        <v>22211</v>
      </c>
      <c r="J5792" t="s">
        <v>39</v>
      </c>
      <c r="K5792">
        <v>47</v>
      </c>
      <c r="L5792">
        <v>376.13</v>
      </c>
      <c r="M5792" s="2">
        <v>0</v>
      </c>
      <c r="N5792">
        <v>14493.84</v>
      </c>
      <c r="O5792">
        <v>85.63</v>
      </c>
      <c r="P5792">
        <v>634.76</v>
      </c>
      <c r="Q5792" s="2">
        <v>0.74</v>
      </c>
      <c r="R5792" t="s">
        <v>48</v>
      </c>
      <c r="S5792" t="s">
        <v>73</v>
      </c>
      <c r="T5792" t="s">
        <v>512</v>
      </c>
      <c r="U5792" t="s">
        <v>75</v>
      </c>
      <c r="V5792" t="s">
        <v>76</v>
      </c>
      <c r="W5792">
        <v>3100</v>
      </c>
      <c r="X5792" s="1">
        <v>41916</v>
      </c>
      <c r="Y5792" t="s">
        <v>53</v>
      </c>
      <c r="Z5792" t="e" vm="44">
        <v>#VALUE!</v>
      </c>
      <c r="AA5792">
        <v>30318</v>
      </c>
      <c r="AB5792" t="e" cm="1" vm="2">
        <f t="array" ref="AB5792">_FV(Table1[[#This Row],[State]],"Country/region",TRUE)</f>
        <v>#VALUE!</v>
      </c>
    </row>
    <row r="5793" spans="1:28" x14ac:dyDescent="0.35">
      <c r="A5793" t="s">
        <v>919</v>
      </c>
      <c r="B5793">
        <v>58</v>
      </c>
      <c r="C5793" t="s">
        <v>920</v>
      </c>
      <c r="D5793" t="s">
        <v>38</v>
      </c>
      <c r="E5793">
        <f>YEAR(Table1[[#This Row],[Order Date]])</f>
        <v>2014</v>
      </c>
      <c r="F5793">
        <v>1</v>
      </c>
      <c r="G5793">
        <f>MONTH(Table1[[#This Row],[Order Date]])</f>
        <v>10</v>
      </c>
      <c r="H5793" s="1">
        <v>41915</v>
      </c>
      <c r="I5793">
        <v>51971</v>
      </c>
      <c r="J5793" t="s">
        <v>39</v>
      </c>
      <c r="K5793">
        <v>22</v>
      </c>
      <c r="L5793">
        <v>182.55</v>
      </c>
      <c r="M5793" s="2">
        <v>0.06</v>
      </c>
      <c r="N5793">
        <v>3881.89</v>
      </c>
      <c r="O5793">
        <v>69</v>
      </c>
      <c r="P5793">
        <v>-803.52</v>
      </c>
      <c r="Q5793" s="2">
        <v>0.72</v>
      </c>
      <c r="R5793" t="s">
        <v>48</v>
      </c>
      <c r="S5793" t="s">
        <v>40</v>
      </c>
      <c r="T5793" t="s">
        <v>3332</v>
      </c>
      <c r="U5793" t="s">
        <v>75</v>
      </c>
      <c r="V5793" t="s">
        <v>68</v>
      </c>
      <c r="W5793">
        <v>7287</v>
      </c>
      <c r="X5793" s="1">
        <v>41917</v>
      </c>
      <c r="Y5793" t="s">
        <v>34</v>
      </c>
      <c r="Z5793" t="e" vm="16">
        <v>#VALUE!</v>
      </c>
      <c r="AA5793">
        <v>60441</v>
      </c>
      <c r="AB5793" t="e" cm="1" vm="2">
        <f t="array" ref="AB5793">_FV(Table1[[#This Row],[State]],"Country/region",TRUE)</f>
        <v>#VALUE!</v>
      </c>
    </row>
    <row r="5794" spans="1:28" x14ac:dyDescent="0.35">
      <c r="A5794" t="s">
        <v>2381</v>
      </c>
      <c r="B5794">
        <v>58</v>
      </c>
      <c r="C5794" t="s">
        <v>933</v>
      </c>
      <c r="D5794" t="s">
        <v>38</v>
      </c>
      <c r="E5794">
        <f>YEAR(Table1[[#This Row],[Order Date]])</f>
        <v>2014</v>
      </c>
      <c r="F5794">
        <v>1</v>
      </c>
      <c r="G5794">
        <f>MONTH(Table1[[#This Row],[Order Date]])</f>
        <v>10</v>
      </c>
      <c r="H5794" s="1">
        <v>41915</v>
      </c>
      <c r="I5794">
        <v>46916</v>
      </c>
      <c r="J5794" t="s">
        <v>28</v>
      </c>
      <c r="K5794">
        <v>40</v>
      </c>
      <c r="L5794">
        <v>51.75</v>
      </c>
      <c r="M5794" s="2">
        <v>0.03</v>
      </c>
      <c r="N5794">
        <v>2108.21</v>
      </c>
      <c r="O5794">
        <v>19.989999999999998</v>
      </c>
      <c r="P5794">
        <v>273.61</v>
      </c>
      <c r="Q5794" s="2">
        <v>0.55000000000000004</v>
      </c>
      <c r="R5794" t="s">
        <v>48</v>
      </c>
      <c r="S5794" t="s">
        <v>30</v>
      </c>
      <c r="T5794" t="s">
        <v>1765</v>
      </c>
      <c r="U5794" t="s">
        <v>82</v>
      </c>
      <c r="V5794" t="s">
        <v>76</v>
      </c>
      <c r="W5794">
        <v>6594</v>
      </c>
      <c r="X5794" s="1">
        <v>41917</v>
      </c>
      <c r="Y5794" t="s">
        <v>34</v>
      </c>
      <c r="Z5794" t="e" vm="18">
        <v>#VALUE!</v>
      </c>
      <c r="AA5794">
        <v>23464</v>
      </c>
      <c r="AB5794" t="e" cm="1" vm="2">
        <f t="array" ref="AB5794">_FV(Table1[[#This Row],[State]],"Country/region",TRUE)</f>
        <v>#VALUE!</v>
      </c>
    </row>
    <row r="5795" spans="1:28" x14ac:dyDescent="0.35">
      <c r="A5795" t="s">
        <v>1131</v>
      </c>
      <c r="B5795">
        <v>58</v>
      </c>
      <c r="C5795" t="s">
        <v>1132</v>
      </c>
      <c r="D5795" t="s">
        <v>57</v>
      </c>
      <c r="E5795">
        <f>YEAR(Table1[[#This Row],[Order Date]])</f>
        <v>2014</v>
      </c>
      <c r="F5795">
        <v>1</v>
      </c>
      <c r="G5795">
        <f>MONTH(Table1[[#This Row],[Order Date]])</f>
        <v>10</v>
      </c>
      <c r="H5795" s="1">
        <v>41915</v>
      </c>
      <c r="I5795">
        <v>42657</v>
      </c>
      <c r="J5795" t="s">
        <v>47</v>
      </c>
      <c r="K5795">
        <v>48</v>
      </c>
      <c r="L5795">
        <v>19.98</v>
      </c>
      <c r="M5795" s="2">
        <v>0.03</v>
      </c>
      <c r="N5795">
        <v>945.54</v>
      </c>
      <c r="O5795">
        <v>5.97</v>
      </c>
      <c r="P5795">
        <v>254.58</v>
      </c>
      <c r="Q5795" s="2">
        <v>0.38</v>
      </c>
      <c r="R5795" t="s">
        <v>29</v>
      </c>
      <c r="S5795" t="s">
        <v>30</v>
      </c>
      <c r="T5795" t="s">
        <v>2293</v>
      </c>
      <c r="U5795" t="s">
        <v>61</v>
      </c>
      <c r="V5795" t="s">
        <v>68</v>
      </c>
      <c r="W5795">
        <v>6020</v>
      </c>
      <c r="X5795" s="1">
        <v>41917</v>
      </c>
      <c r="Y5795" t="s">
        <v>34</v>
      </c>
      <c r="Z5795" t="e" vm="11">
        <v>#VALUE!</v>
      </c>
      <c r="AA5795">
        <v>76086</v>
      </c>
      <c r="AB5795" t="e" cm="1" vm="2">
        <f t="array" ref="AB5795">_FV(Table1[[#This Row],[State]],"Country/region",TRUE)</f>
        <v>#VALUE!</v>
      </c>
    </row>
    <row r="5796" spans="1:28" x14ac:dyDescent="0.35">
      <c r="A5796" t="s">
        <v>370</v>
      </c>
      <c r="B5796">
        <v>58</v>
      </c>
      <c r="C5796" t="s">
        <v>371</v>
      </c>
      <c r="D5796" t="s">
        <v>57</v>
      </c>
      <c r="E5796">
        <f>YEAR(Table1[[#This Row],[Order Date]])</f>
        <v>2014</v>
      </c>
      <c r="F5796">
        <v>1</v>
      </c>
      <c r="G5796">
        <f>MONTH(Table1[[#This Row],[Order Date]])</f>
        <v>10</v>
      </c>
      <c r="H5796" s="1">
        <v>41915</v>
      </c>
      <c r="I5796">
        <v>29351</v>
      </c>
      <c r="J5796" t="s">
        <v>131</v>
      </c>
      <c r="K5796">
        <v>17</v>
      </c>
      <c r="L5796">
        <v>304.99</v>
      </c>
      <c r="M5796" s="2">
        <v>0.05</v>
      </c>
      <c r="N5796">
        <v>5122.6099999999997</v>
      </c>
      <c r="O5796">
        <v>19.989999999999998</v>
      </c>
      <c r="P5796">
        <v>1784.0395000000001</v>
      </c>
      <c r="Q5796" s="2">
        <v>0.4</v>
      </c>
      <c r="R5796" t="s">
        <v>29</v>
      </c>
      <c r="S5796" t="s">
        <v>30</v>
      </c>
      <c r="T5796" t="s">
        <v>1790</v>
      </c>
      <c r="U5796" t="s">
        <v>67</v>
      </c>
      <c r="V5796" t="s">
        <v>33</v>
      </c>
      <c r="W5796">
        <v>4134</v>
      </c>
      <c r="X5796" s="1">
        <v>41917</v>
      </c>
      <c r="Y5796" t="s">
        <v>34</v>
      </c>
      <c r="Z5796" t="e" vm="3">
        <v>#VALUE!</v>
      </c>
      <c r="AA5796">
        <v>20707</v>
      </c>
      <c r="AB5796" t="e" cm="1" vm="2">
        <f t="array" ref="AB5796">_FV(Table1[[#This Row],[State]],"Country/region",TRUE)</f>
        <v>#VALUE!</v>
      </c>
    </row>
    <row r="5797" spans="1:28" x14ac:dyDescent="0.35">
      <c r="A5797" t="s">
        <v>1315</v>
      </c>
      <c r="B5797">
        <v>58</v>
      </c>
      <c r="C5797" t="s">
        <v>1316</v>
      </c>
      <c r="D5797" t="s">
        <v>57</v>
      </c>
      <c r="E5797">
        <f>YEAR(Table1[[#This Row],[Order Date]])</f>
        <v>2014</v>
      </c>
      <c r="F5797">
        <v>1</v>
      </c>
      <c r="G5797">
        <f>MONTH(Table1[[#This Row],[Order Date]])</f>
        <v>10</v>
      </c>
      <c r="H5797" s="1">
        <v>41915</v>
      </c>
      <c r="I5797">
        <v>22211</v>
      </c>
      <c r="J5797" t="s">
        <v>39</v>
      </c>
      <c r="K5797">
        <v>30</v>
      </c>
      <c r="L5797">
        <v>30.98</v>
      </c>
      <c r="M5797" s="2">
        <v>0.08</v>
      </c>
      <c r="N5797">
        <v>943.44</v>
      </c>
      <c r="O5797">
        <v>19.989999999999998</v>
      </c>
      <c r="P5797">
        <v>-89.98</v>
      </c>
      <c r="Q5797" s="2">
        <v>0.4</v>
      </c>
      <c r="R5797" t="s">
        <v>29</v>
      </c>
      <c r="S5797" t="s">
        <v>30</v>
      </c>
      <c r="T5797" t="s">
        <v>3358</v>
      </c>
      <c r="U5797" t="s">
        <v>61</v>
      </c>
      <c r="V5797" t="s">
        <v>76</v>
      </c>
      <c r="W5797">
        <v>3099</v>
      </c>
      <c r="X5797" s="1">
        <v>41917</v>
      </c>
      <c r="Y5797" t="s">
        <v>34</v>
      </c>
      <c r="Z5797" t="e" vm="44">
        <v>#VALUE!</v>
      </c>
      <c r="AA5797">
        <v>30318</v>
      </c>
      <c r="AB5797" t="e" cm="1" vm="2">
        <f t="array" ref="AB5797">_FV(Table1[[#This Row],[State]],"Country/region",TRUE)</f>
        <v>#VALUE!</v>
      </c>
    </row>
    <row r="5798" spans="1:28" x14ac:dyDescent="0.35">
      <c r="A5798" t="s">
        <v>2792</v>
      </c>
      <c r="B5798">
        <v>58</v>
      </c>
      <c r="C5798" t="s">
        <v>920</v>
      </c>
      <c r="D5798" t="s">
        <v>38</v>
      </c>
      <c r="E5798">
        <f>YEAR(Table1[[#This Row],[Order Date]])</f>
        <v>2014</v>
      </c>
      <c r="F5798">
        <v>1</v>
      </c>
      <c r="G5798">
        <f>MONTH(Table1[[#This Row],[Order Date]])</f>
        <v>10</v>
      </c>
      <c r="H5798" s="1">
        <v>41915</v>
      </c>
      <c r="I5798">
        <v>51971</v>
      </c>
      <c r="J5798" t="s">
        <v>39</v>
      </c>
      <c r="K5798">
        <v>39</v>
      </c>
      <c r="L5798">
        <v>32.479999999999997</v>
      </c>
      <c r="M5798" s="2">
        <v>0.02</v>
      </c>
      <c r="N5798">
        <v>1326.04</v>
      </c>
      <c r="O5798">
        <v>35</v>
      </c>
      <c r="P5798">
        <v>-1129.96</v>
      </c>
      <c r="Q5798" s="2">
        <v>0.81</v>
      </c>
      <c r="R5798" t="s">
        <v>29</v>
      </c>
      <c r="S5798" t="s">
        <v>40</v>
      </c>
      <c r="T5798" t="s">
        <v>507</v>
      </c>
      <c r="U5798" t="s">
        <v>32</v>
      </c>
      <c r="V5798" t="s">
        <v>68</v>
      </c>
      <c r="W5798">
        <v>7286</v>
      </c>
      <c r="X5798" s="1">
        <v>41917</v>
      </c>
      <c r="Y5798" t="s">
        <v>34</v>
      </c>
      <c r="Z5798" t="e" vm="16">
        <v>#VALUE!</v>
      </c>
      <c r="AA5798">
        <v>61107</v>
      </c>
      <c r="AB5798" t="e" cm="1" vm="2">
        <f t="array" ref="AB5798">_FV(Table1[[#This Row],[State]],"Country/region",TRUE)</f>
        <v>#VALUE!</v>
      </c>
    </row>
    <row r="5799" spans="1:28" x14ac:dyDescent="0.35">
      <c r="A5799" t="s">
        <v>1180</v>
      </c>
      <c r="B5799">
        <v>58</v>
      </c>
      <c r="C5799" t="s">
        <v>933</v>
      </c>
      <c r="D5799" t="s">
        <v>38</v>
      </c>
      <c r="E5799">
        <f>YEAR(Table1[[#This Row],[Order Date]])</f>
        <v>2014</v>
      </c>
      <c r="F5799">
        <v>1</v>
      </c>
      <c r="G5799">
        <f>MONTH(Table1[[#This Row],[Order Date]])</f>
        <v>10</v>
      </c>
      <c r="H5799" s="1">
        <v>41915</v>
      </c>
      <c r="I5799">
        <v>46916</v>
      </c>
      <c r="J5799" t="s">
        <v>28</v>
      </c>
      <c r="K5799">
        <v>40</v>
      </c>
      <c r="L5799">
        <v>2.78</v>
      </c>
      <c r="M5799" s="2">
        <v>0</v>
      </c>
      <c r="N5799">
        <v>115.51</v>
      </c>
      <c r="O5799">
        <v>0.97</v>
      </c>
      <c r="P5799">
        <v>5.54</v>
      </c>
      <c r="Q5799" s="2">
        <v>0.59</v>
      </c>
      <c r="R5799" t="s">
        <v>29</v>
      </c>
      <c r="S5799" t="s">
        <v>59</v>
      </c>
      <c r="T5799" t="s">
        <v>235</v>
      </c>
      <c r="U5799" t="s">
        <v>88</v>
      </c>
      <c r="V5799" t="s">
        <v>33</v>
      </c>
      <c r="W5799">
        <v>6592</v>
      </c>
      <c r="X5799" s="1">
        <v>41917</v>
      </c>
      <c r="Y5799" t="s">
        <v>34</v>
      </c>
      <c r="Z5799" t="e" vm="15">
        <v>#VALUE!</v>
      </c>
      <c r="AA5799">
        <v>10580</v>
      </c>
      <c r="AB5799" t="e" cm="1" vm="2">
        <f t="array" ref="AB5799">_FV(Table1[[#This Row],[State]],"Country/region",TRUE)</f>
        <v>#VALUE!</v>
      </c>
    </row>
    <row r="5800" spans="1:28" x14ac:dyDescent="0.35">
      <c r="A5800" t="s">
        <v>2381</v>
      </c>
      <c r="B5800">
        <v>58</v>
      </c>
      <c r="C5800" t="s">
        <v>933</v>
      </c>
      <c r="D5800" t="s">
        <v>38</v>
      </c>
      <c r="E5800">
        <f>YEAR(Table1[[#This Row],[Order Date]])</f>
        <v>2014</v>
      </c>
      <c r="F5800">
        <v>1</v>
      </c>
      <c r="G5800">
        <f>MONTH(Table1[[#This Row],[Order Date]])</f>
        <v>10</v>
      </c>
      <c r="H5800" s="1">
        <v>41915</v>
      </c>
      <c r="I5800">
        <v>46916</v>
      </c>
      <c r="J5800" t="s">
        <v>28</v>
      </c>
      <c r="K5800">
        <v>40</v>
      </c>
      <c r="L5800">
        <v>2.61</v>
      </c>
      <c r="M5800" s="2">
        <v>0.03</v>
      </c>
      <c r="N5800">
        <v>103.79</v>
      </c>
      <c r="O5800">
        <v>0.5</v>
      </c>
      <c r="P5800">
        <v>37.85</v>
      </c>
      <c r="Q5800" s="2">
        <v>0.39</v>
      </c>
      <c r="R5800" t="s">
        <v>29</v>
      </c>
      <c r="S5800" t="s">
        <v>30</v>
      </c>
      <c r="T5800" t="s">
        <v>1036</v>
      </c>
      <c r="U5800" t="s">
        <v>210</v>
      </c>
      <c r="V5800" t="s">
        <v>76</v>
      </c>
      <c r="W5800">
        <v>6593</v>
      </c>
      <c r="X5800" s="1">
        <v>41917</v>
      </c>
      <c r="Y5800" t="s">
        <v>34</v>
      </c>
      <c r="Z5800" t="e" vm="18">
        <v>#VALUE!</v>
      </c>
      <c r="AA5800">
        <v>23464</v>
      </c>
      <c r="AB5800" t="e" cm="1" vm="2">
        <f t="array" ref="AB5800">_FV(Table1[[#This Row],[State]],"Country/region",TRUE)</f>
        <v>#VALUE!</v>
      </c>
    </row>
    <row r="5801" spans="1:28" x14ac:dyDescent="0.35">
      <c r="A5801" t="s">
        <v>1623</v>
      </c>
      <c r="B5801">
        <v>58</v>
      </c>
      <c r="C5801" t="s">
        <v>1277</v>
      </c>
      <c r="D5801" t="s">
        <v>38</v>
      </c>
      <c r="E5801">
        <f>YEAR(Table1[[#This Row],[Order Date]])</f>
        <v>2014</v>
      </c>
      <c r="F5801">
        <v>1</v>
      </c>
      <c r="G5801">
        <f>MONTH(Table1[[#This Row],[Order Date]])</f>
        <v>10</v>
      </c>
      <c r="H5801" s="1">
        <v>41915</v>
      </c>
      <c r="I5801">
        <v>28737</v>
      </c>
      <c r="J5801" t="s">
        <v>58</v>
      </c>
      <c r="K5801">
        <v>50</v>
      </c>
      <c r="L5801">
        <v>8.4499999999999993</v>
      </c>
      <c r="M5801" s="2">
        <v>0.04</v>
      </c>
      <c r="N5801">
        <v>413.37</v>
      </c>
      <c r="O5801">
        <v>7.77</v>
      </c>
      <c r="P5801">
        <v>-224.41</v>
      </c>
      <c r="Q5801" s="2">
        <v>0.55000000000000004</v>
      </c>
      <c r="R5801" t="s">
        <v>29</v>
      </c>
      <c r="S5801" t="s">
        <v>139</v>
      </c>
      <c r="T5801" t="s">
        <v>2849</v>
      </c>
      <c r="U5801" t="s">
        <v>481</v>
      </c>
      <c r="V5801" t="s">
        <v>52</v>
      </c>
      <c r="W5801">
        <v>4019</v>
      </c>
      <c r="X5801" s="1">
        <v>41917</v>
      </c>
      <c r="Y5801" t="s">
        <v>34</v>
      </c>
      <c r="Z5801" t="e" vm="4">
        <v>#VALUE!</v>
      </c>
      <c r="AA5801">
        <v>93635</v>
      </c>
      <c r="AB5801" t="e" cm="1" vm="2">
        <f t="array" ref="AB5801">_FV(Table1[[#This Row],[State]],"Country/region",TRUE)</f>
        <v>#VALUE!</v>
      </c>
    </row>
    <row r="5802" spans="1:28" x14ac:dyDescent="0.35">
      <c r="A5802" t="s">
        <v>1623</v>
      </c>
      <c r="B5802">
        <v>58</v>
      </c>
      <c r="C5802" t="s">
        <v>1277</v>
      </c>
      <c r="D5802" t="s">
        <v>38</v>
      </c>
      <c r="E5802">
        <f>YEAR(Table1[[#This Row],[Order Date]])</f>
        <v>2014</v>
      </c>
      <c r="F5802">
        <v>1</v>
      </c>
      <c r="G5802">
        <f>MONTH(Table1[[#This Row],[Order Date]])</f>
        <v>10</v>
      </c>
      <c r="H5802" s="1">
        <v>41915</v>
      </c>
      <c r="I5802">
        <v>28737</v>
      </c>
      <c r="J5802" t="s">
        <v>58</v>
      </c>
      <c r="K5802">
        <v>17</v>
      </c>
      <c r="L5802">
        <v>115.99</v>
      </c>
      <c r="M5802" s="2">
        <v>0.04</v>
      </c>
      <c r="N5802">
        <v>1721.6410000000001</v>
      </c>
      <c r="O5802">
        <v>4.2300000000000004</v>
      </c>
      <c r="P5802">
        <v>242.44200000000001</v>
      </c>
      <c r="Q5802" s="2">
        <v>0.56000000000000005</v>
      </c>
      <c r="R5802" t="s">
        <v>96</v>
      </c>
      <c r="S5802" t="s">
        <v>30</v>
      </c>
      <c r="T5802">
        <v>282</v>
      </c>
      <c r="U5802" t="s">
        <v>105</v>
      </c>
      <c r="V5802" t="s">
        <v>52</v>
      </c>
      <c r="W5802">
        <v>4020</v>
      </c>
      <c r="X5802" s="1">
        <v>41917</v>
      </c>
      <c r="Y5802" t="s">
        <v>34</v>
      </c>
      <c r="Z5802" t="e" vm="4">
        <v>#VALUE!</v>
      </c>
      <c r="AA5802">
        <v>93635</v>
      </c>
      <c r="AB5802" t="e" cm="1" vm="2">
        <f t="array" ref="AB5802">_FV(Table1[[#This Row],[State]],"Country/region",TRUE)</f>
        <v>#VALUE!</v>
      </c>
    </row>
    <row r="5803" spans="1:28" x14ac:dyDescent="0.35">
      <c r="A5803" t="s">
        <v>469</v>
      </c>
      <c r="B5803">
        <v>58</v>
      </c>
      <c r="C5803" t="s">
        <v>347</v>
      </c>
      <c r="D5803" t="s">
        <v>27</v>
      </c>
      <c r="E5803">
        <f>YEAR(Table1[[#This Row],[Order Date]])</f>
        <v>2014</v>
      </c>
      <c r="F5803">
        <v>1</v>
      </c>
      <c r="G5803">
        <f>MONTH(Table1[[#This Row],[Order Date]])</f>
        <v>10</v>
      </c>
      <c r="H5803" s="1">
        <v>41916</v>
      </c>
      <c r="I5803">
        <v>10979</v>
      </c>
      <c r="J5803" t="s">
        <v>131</v>
      </c>
      <c r="K5803">
        <v>15</v>
      </c>
      <c r="L5803">
        <v>30.93</v>
      </c>
      <c r="M5803" s="2">
        <v>0</v>
      </c>
      <c r="N5803">
        <v>486.43</v>
      </c>
      <c r="O5803">
        <v>3.92</v>
      </c>
      <c r="P5803">
        <v>285.35000000000002</v>
      </c>
      <c r="Q5803" s="2">
        <v>0.44</v>
      </c>
      <c r="R5803" t="s">
        <v>48</v>
      </c>
      <c r="S5803" t="s">
        <v>139</v>
      </c>
      <c r="T5803" t="s">
        <v>975</v>
      </c>
      <c r="U5803" t="s">
        <v>82</v>
      </c>
      <c r="V5803" t="s">
        <v>76</v>
      </c>
      <c r="W5803">
        <v>1518</v>
      </c>
      <c r="X5803" s="1">
        <v>41918</v>
      </c>
      <c r="Y5803" t="s">
        <v>34</v>
      </c>
      <c r="Z5803" t="e" vm="31">
        <v>#VALUE!</v>
      </c>
      <c r="AA5803">
        <v>37664</v>
      </c>
      <c r="AB5803" t="e" cm="1" vm="2">
        <f t="array" ref="AB5803">_FV(Table1[[#This Row],[State]],"Country/region",TRUE)</f>
        <v>#VALUE!</v>
      </c>
    </row>
    <row r="5804" spans="1:28" x14ac:dyDescent="0.35">
      <c r="A5804" t="s">
        <v>469</v>
      </c>
      <c r="B5804">
        <v>58</v>
      </c>
      <c r="C5804" t="s">
        <v>347</v>
      </c>
      <c r="D5804" t="s">
        <v>27</v>
      </c>
      <c r="E5804">
        <f>YEAR(Table1[[#This Row],[Order Date]])</f>
        <v>2014</v>
      </c>
      <c r="F5804">
        <v>1</v>
      </c>
      <c r="G5804">
        <f>MONTH(Table1[[#This Row],[Order Date]])</f>
        <v>10</v>
      </c>
      <c r="H5804" s="1">
        <v>41916</v>
      </c>
      <c r="I5804">
        <v>10979</v>
      </c>
      <c r="J5804" t="s">
        <v>131</v>
      </c>
      <c r="K5804">
        <v>7</v>
      </c>
      <c r="L5804">
        <v>19.98</v>
      </c>
      <c r="M5804" s="2">
        <v>0.08</v>
      </c>
      <c r="N5804">
        <v>144.94999999999999</v>
      </c>
      <c r="O5804">
        <v>5.86</v>
      </c>
      <c r="P5804">
        <v>10.82</v>
      </c>
      <c r="Q5804" s="2">
        <v>0.38</v>
      </c>
      <c r="R5804" t="s">
        <v>29</v>
      </c>
      <c r="S5804" t="s">
        <v>30</v>
      </c>
      <c r="T5804" t="s">
        <v>2807</v>
      </c>
      <c r="U5804" t="s">
        <v>61</v>
      </c>
      <c r="V5804" t="s">
        <v>76</v>
      </c>
      <c r="W5804">
        <v>1519</v>
      </c>
      <c r="X5804" s="1">
        <v>41918</v>
      </c>
      <c r="Y5804" t="s">
        <v>42</v>
      </c>
      <c r="Z5804" t="e" vm="31">
        <v>#VALUE!</v>
      </c>
      <c r="AA5804">
        <v>37664</v>
      </c>
      <c r="AB5804" t="e" cm="1" vm="2">
        <f t="array" ref="AB5804">_FV(Table1[[#This Row],[State]],"Country/region",TRUE)</f>
        <v>#VALUE!</v>
      </c>
    </row>
    <row r="5805" spans="1:28" x14ac:dyDescent="0.35">
      <c r="A5805" t="s">
        <v>2817</v>
      </c>
      <c r="B5805">
        <v>58</v>
      </c>
      <c r="C5805" t="s">
        <v>1085</v>
      </c>
      <c r="D5805" t="s">
        <v>27</v>
      </c>
      <c r="E5805">
        <f>YEAR(Table1[[#This Row],[Order Date]])</f>
        <v>2014</v>
      </c>
      <c r="F5805">
        <v>1</v>
      </c>
      <c r="G5805">
        <f>MONTH(Table1[[#This Row],[Order Date]])</f>
        <v>10</v>
      </c>
      <c r="H5805" s="1">
        <v>41916</v>
      </c>
      <c r="I5805">
        <v>12871</v>
      </c>
      <c r="J5805" t="s">
        <v>39</v>
      </c>
      <c r="K5805">
        <v>46</v>
      </c>
      <c r="L5805">
        <v>10.23</v>
      </c>
      <c r="M5805" s="2">
        <v>0.08</v>
      </c>
      <c r="N5805">
        <v>459.26</v>
      </c>
      <c r="O5805">
        <v>4.68</v>
      </c>
      <c r="P5805">
        <v>-54.12</v>
      </c>
      <c r="Q5805" s="2">
        <v>0.59</v>
      </c>
      <c r="R5805" t="s">
        <v>29</v>
      </c>
      <c r="S5805" t="s">
        <v>139</v>
      </c>
      <c r="T5805" t="s">
        <v>2676</v>
      </c>
      <c r="U5805" t="s">
        <v>481</v>
      </c>
      <c r="V5805" t="s">
        <v>76</v>
      </c>
      <c r="W5805">
        <v>1798</v>
      </c>
      <c r="X5805" s="1">
        <v>41918</v>
      </c>
      <c r="Y5805" t="s">
        <v>34</v>
      </c>
      <c r="Z5805" t="e" vm="34">
        <v>#VALUE!</v>
      </c>
      <c r="AA5805">
        <v>39560</v>
      </c>
      <c r="AB5805" t="e" cm="1" vm="2">
        <f t="array" ref="AB5805">_FV(Table1[[#This Row],[State]],"Country/region",TRUE)</f>
        <v>#VALUE!</v>
      </c>
    </row>
    <row r="5806" spans="1:28" x14ac:dyDescent="0.35">
      <c r="A5806" t="s">
        <v>3091</v>
      </c>
      <c r="B5806">
        <v>58</v>
      </c>
      <c r="C5806" t="s">
        <v>3092</v>
      </c>
      <c r="D5806" t="s">
        <v>46</v>
      </c>
      <c r="E5806">
        <f>YEAR(Table1[[#This Row],[Order Date]])</f>
        <v>2014</v>
      </c>
      <c r="F5806">
        <v>1</v>
      </c>
      <c r="G5806">
        <f>MONTH(Table1[[#This Row],[Order Date]])</f>
        <v>10</v>
      </c>
      <c r="H5806" s="1">
        <v>41916</v>
      </c>
      <c r="I5806">
        <v>55077</v>
      </c>
      <c r="J5806" t="s">
        <v>58</v>
      </c>
      <c r="K5806">
        <v>2</v>
      </c>
      <c r="L5806">
        <v>14.48</v>
      </c>
      <c r="M5806" s="2">
        <v>0.05</v>
      </c>
      <c r="N5806">
        <v>31.7</v>
      </c>
      <c r="O5806">
        <v>1.99</v>
      </c>
      <c r="P5806">
        <v>-44.39</v>
      </c>
      <c r="Q5806" s="2">
        <v>0.49</v>
      </c>
      <c r="R5806" t="s">
        <v>96</v>
      </c>
      <c r="S5806" t="s">
        <v>139</v>
      </c>
      <c r="T5806" t="s">
        <v>2988</v>
      </c>
      <c r="U5806" t="s">
        <v>102</v>
      </c>
      <c r="V5806" t="s">
        <v>33</v>
      </c>
      <c r="W5806">
        <v>7686</v>
      </c>
      <c r="X5806" s="1">
        <v>41918</v>
      </c>
      <c r="Y5806" t="s">
        <v>34</v>
      </c>
      <c r="Z5806" t="e" vm="15">
        <v>#VALUE!</v>
      </c>
      <c r="AA5806">
        <v>12306</v>
      </c>
      <c r="AB5806" t="e" cm="1" vm="2">
        <f t="array" ref="AB5806">_FV(Table1[[#This Row],[State]],"Country/region",TRUE)</f>
        <v>#VALUE!</v>
      </c>
    </row>
    <row r="5807" spans="1:28" x14ac:dyDescent="0.35">
      <c r="A5807" t="s">
        <v>3091</v>
      </c>
      <c r="B5807">
        <v>58</v>
      </c>
      <c r="C5807" t="s">
        <v>3092</v>
      </c>
      <c r="D5807" t="s">
        <v>46</v>
      </c>
      <c r="E5807">
        <f>YEAR(Table1[[#This Row],[Order Date]])</f>
        <v>2014</v>
      </c>
      <c r="F5807">
        <v>1</v>
      </c>
      <c r="G5807">
        <f>MONTH(Table1[[#This Row],[Order Date]])</f>
        <v>10</v>
      </c>
      <c r="H5807" s="1">
        <v>41916</v>
      </c>
      <c r="I5807">
        <v>55077</v>
      </c>
      <c r="J5807" t="s">
        <v>58</v>
      </c>
      <c r="K5807">
        <v>3</v>
      </c>
      <c r="L5807">
        <v>55.99</v>
      </c>
      <c r="M5807" s="2">
        <v>0.08</v>
      </c>
      <c r="N5807">
        <v>143.98150000000001</v>
      </c>
      <c r="O5807">
        <v>2.5</v>
      </c>
      <c r="P5807">
        <v>-283.22800000000001</v>
      </c>
      <c r="Q5807" s="2">
        <v>0.83</v>
      </c>
      <c r="R5807" t="s">
        <v>96</v>
      </c>
      <c r="S5807" t="s">
        <v>139</v>
      </c>
      <c r="T5807" t="s">
        <v>2072</v>
      </c>
      <c r="U5807" t="s">
        <v>105</v>
      </c>
      <c r="V5807" t="s">
        <v>33</v>
      </c>
      <c r="W5807">
        <v>7687</v>
      </c>
      <c r="X5807" s="1">
        <v>41918</v>
      </c>
      <c r="Y5807" t="s">
        <v>34</v>
      </c>
      <c r="Z5807" t="e" vm="15">
        <v>#VALUE!</v>
      </c>
      <c r="AA5807">
        <v>12306</v>
      </c>
      <c r="AB5807" t="e" cm="1" vm="2">
        <f t="array" ref="AB5807">_FV(Table1[[#This Row],[State]],"Country/region",TRUE)</f>
        <v>#VALUE!</v>
      </c>
    </row>
    <row r="5808" spans="1:28" x14ac:dyDescent="0.35">
      <c r="A5808" t="s">
        <v>125</v>
      </c>
      <c r="B5808">
        <v>58</v>
      </c>
      <c r="C5808" t="s">
        <v>126</v>
      </c>
      <c r="D5808" t="s">
        <v>46</v>
      </c>
      <c r="E5808">
        <f>YEAR(Table1[[#This Row],[Order Date]])</f>
        <v>2014</v>
      </c>
      <c r="F5808">
        <v>1</v>
      </c>
      <c r="G5808">
        <f>MONTH(Table1[[#This Row],[Order Date]])</f>
        <v>10</v>
      </c>
      <c r="H5808" s="1">
        <v>41917</v>
      </c>
      <c r="I5808">
        <v>32036</v>
      </c>
      <c r="J5808" t="s">
        <v>131</v>
      </c>
      <c r="K5808">
        <v>25</v>
      </c>
      <c r="L5808">
        <v>14.97</v>
      </c>
      <c r="M5808" s="2">
        <v>7.0000000000000007E-2</v>
      </c>
      <c r="N5808">
        <v>362.52</v>
      </c>
      <c r="O5808">
        <v>7.51</v>
      </c>
      <c r="P5808">
        <v>-68.489999999999995</v>
      </c>
      <c r="Q5808" s="2">
        <v>0.56999999999999995</v>
      </c>
      <c r="R5808" t="s">
        <v>29</v>
      </c>
      <c r="S5808" t="s">
        <v>30</v>
      </c>
      <c r="T5808" t="s">
        <v>1346</v>
      </c>
      <c r="U5808" t="s">
        <v>32</v>
      </c>
      <c r="V5808" t="s">
        <v>68</v>
      </c>
      <c r="W5808">
        <v>4500</v>
      </c>
      <c r="X5808" s="1">
        <v>41918</v>
      </c>
      <c r="Y5808" t="s">
        <v>34</v>
      </c>
      <c r="Z5808" t="e" vm="13">
        <v>#VALUE!</v>
      </c>
      <c r="AA5808">
        <v>73071</v>
      </c>
      <c r="AB5808" t="e" cm="1" vm="2">
        <f t="array" ref="AB5808">_FV(Table1[[#This Row],[State]],"Country/region",TRUE)</f>
        <v>#VALUE!</v>
      </c>
    </row>
    <row r="5809" spans="1:28" x14ac:dyDescent="0.35">
      <c r="A5809" t="s">
        <v>125</v>
      </c>
      <c r="B5809">
        <v>58</v>
      </c>
      <c r="C5809" t="s">
        <v>126</v>
      </c>
      <c r="D5809" t="s">
        <v>46</v>
      </c>
      <c r="E5809">
        <f>YEAR(Table1[[#This Row],[Order Date]])</f>
        <v>2014</v>
      </c>
      <c r="F5809">
        <v>1</v>
      </c>
      <c r="G5809">
        <f>MONTH(Table1[[#This Row],[Order Date]])</f>
        <v>10</v>
      </c>
      <c r="H5809" s="1">
        <v>41917</v>
      </c>
      <c r="I5809">
        <v>32036</v>
      </c>
      <c r="J5809" t="s">
        <v>131</v>
      </c>
      <c r="K5809">
        <v>6</v>
      </c>
      <c r="L5809">
        <v>54.96</v>
      </c>
      <c r="M5809" s="2">
        <v>7.0000000000000007E-2</v>
      </c>
      <c r="N5809">
        <v>338.89</v>
      </c>
      <c r="O5809">
        <v>10.75</v>
      </c>
      <c r="P5809">
        <v>45.76</v>
      </c>
      <c r="Q5809" s="2">
        <v>0.36</v>
      </c>
      <c r="R5809" t="s">
        <v>29</v>
      </c>
      <c r="S5809" t="s">
        <v>30</v>
      </c>
      <c r="T5809" t="s">
        <v>2613</v>
      </c>
      <c r="U5809" t="s">
        <v>61</v>
      </c>
      <c r="V5809" t="s">
        <v>68</v>
      </c>
      <c r="W5809">
        <v>4499</v>
      </c>
      <c r="X5809" s="1">
        <v>41919</v>
      </c>
      <c r="Y5809" t="s">
        <v>34</v>
      </c>
      <c r="Z5809" t="e" vm="13">
        <v>#VALUE!</v>
      </c>
      <c r="AA5809">
        <v>73071</v>
      </c>
      <c r="AB5809" t="e" cm="1" vm="2">
        <f t="array" ref="AB5809">_FV(Table1[[#This Row],[State]],"Country/region",TRUE)</f>
        <v>#VALUE!</v>
      </c>
    </row>
    <row r="5810" spans="1:28" x14ac:dyDescent="0.35">
      <c r="A5810" t="s">
        <v>3436</v>
      </c>
      <c r="B5810">
        <v>58</v>
      </c>
      <c r="C5810" t="s">
        <v>2269</v>
      </c>
      <c r="D5810" t="s">
        <v>46</v>
      </c>
      <c r="E5810">
        <f>YEAR(Table1[[#This Row],[Order Date]])</f>
        <v>2014</v>
      </c>
      <c r="F5810">
        <v>1</v>
      </c>
      <c r="G5810">
        <f>MONTH(Table1[[#This Row],[Order Date]])</f>
        <v>10</v>
      </c>
      <c r="H5810" s="1">
        <v>41917</v>
      </c>
      <c r="I5810">
        <v>1988</v>
      </c>
      <c r="J5810" t="s">
        <v>39</v>
      </c>
      <c r="K5810">
        <v>9</v>
      </c>
      <c r="L5810">
        <v>13.48</v>
      </c>
      <c r="M5810" s="2">
        <v>0.04</v>
      </c>
      <c r="N5810">
        <v>122.14</v>
      </c>
      <c r="O5810">
        <v>4.51</v>
      </c>
      <c r="P5810">
        <v>-16.989999999999998</v>
      </c>
      <c r="Q5810" s="2">
        <v>0.59</v>
      </c>
      <c r="R5810" t="s">
        <v>29</v>
      </c>
      <c r="S5810" t="s">
        <v>30</v>
      </c>
      <c r="T5810" t="s">
        <v>1046</v>
      </c>
      <c r="U5810" t="s">
        <v>32</v>
      </c>
      <c r="V5810" t="s">
        <v>33</v>
      </c>
      <c r="W5810">
        <v>285</v>
      </c>
      <c r="X5810" s="1">
        <v>41919</v>
      </c>
      <c r="Y5810" t="s">
        <v>34</v>
      </c>
      <c r="Z5810" t="e" vm="24">
        <v>#VALUE!</v>
      </c>
      <c r="AA5810">
        <v>8871</v>
      </c>
      <c r="AB5810" t="e" cm="1" vm="2">
        <f t="array" ref="AB5810">_FV(Table1[[#This Row],[State]],"Country/region",TRUE)</f>
        <v>#VALUE!</v>
      </c>
    </row>
    <row r="5811" spans="1:28" x14ac:dyDescent="0.35">
      <c r="A5811" t="s">
        <v>1117</v>
      </c>
      <c r="B5811">
        <v>58</v>
      </c>
      <c r="C5811" t="s">
        <v>1118</v>
      </c>
      <c r="D5811" t="s">
        <v>46</v>
      </c>
      <c r="E5811">
        <f>YEAR(Table1[[#This Row],[Order Date]])</f>
        <v>2014</v>
      </c>
      <c r="F5811">
        <v>1</v>
      </c>
      <c r="G5811">
        <f>MONTH(Table1[[#This Row],[Order Date]])</f>
        <v>10</v>
      </c>
      <c r="H5811" s="1">
        <v>41917</v>
      </c>
      <c r="I5811">
        <v>13156</v>
      </c>
      <c r="J5811" t="s">
        <v>47</v>
      </c>
      <c r="K5811">
        <v>12</v>
      </c>
      <c r="L5811">
        <v>39.979999999999997</v>
      </c>
      <c r="M5811" s="2">
        <v>0.04</v>
      </c>
      <c r="N5811">
        <v>502.01</v>
      </c>
      <c r="O5811">
        <v>9.1999999999999993</v>
      </c>
      <c r="P5811">
        <v>159.72999999999999</v>
      </c>
      <c r="Q5811" s="2">
        <v>0.65</v>
      </c>
      <c r="R5811" t="s">
        <v>48</v>
      </c>
      <c r="S5811" t="s">
        <v>59</v>
      </c>
      <c r="T5811" t="s">
        <v>2247</v>
      </c>
      <c r="U5811" t="s">
        <v>82</v>
      </c>
      <c r="V5811" t="s">
        <v>33</v>
      </c>
      <c r="W5811">
        <v>1835</v>
      </c>
      <c r="X5811" s="1">
        <v>41922</v>
      </c>
      <c r="Y5811" t="s">
        <v>34</v>
      </c>
      <c r="Z5811" t="e" vm="15">
        <v>#VALUE!</v>
      </c>
      <c r="AA5811">
        <v>11542</v>
      </c>
      <c r="AB5811" t="e" cm="1" vm="2">
        <f t="array" ref="AB5811">_FV(Table1[[#This Row],[State]],"Country/region",TRUE)</f>
        <v>#VALUE!</v>
      </c>
    </row>
    <row r="5812" spans="1:28" x14ac:dyDescent="0.35">
      <c r="A5812" t="s">
        <v>1943</v>
      </c>
      <c r="B5812">
        <v>58</v>
      </c>
      <c r="C5812" t="s">
        <v>1944</v>
      </c>
      <c r="D5812" t="s">
        <v>57</v>
      </c>
      <c r="E5812">
        <f>YEAR(Table1[[#This Row],[Order Date]])</f>
        <v>2014</v>
      </c>
      <c r="F5812">
        <v>1</v>
      </c>
      <c r="G5812">
        <f>MONTH(Table1[[#This Row],[Order Date]])</f>
        <v>10</v>
      </c>
      <c r="H5812" s="1">
        <v>41918</v>
      </c>
      <c r="I5812">
        <v>19911</v>
      </c>
      <c r="J5812" t="s">
        <v>28</v>
      </c>
      <c r="K5812">
        <v>39</v>
      </c>
      <c r="L5812">
        <v>150.97999999999999</v>
      </c>
      <c r="M5812" s="2">
        <v>7.0000000000000007E-2</v>
      </c>
      <c r="N5812">
        <v>4859.37</v>
      </c>
      <c r="O5812">
        <v>13.99</v>
      </c>
      <c r="P5812">
        <v>2472.3200000000002</v>
      </c>
      <c r="Q5812" s="2">
        <v>0.38</v>
      </c>
      <c r="R5812" t="s">
        <v>96</v>
      </c>
      <c r="S5812" t="s">
        <v>80</v>
      </c>
      <c r="T5812" t="s">
        <v>509</v>
      </c>
      <c r="U5812" t="s">
        <v>98</v>
      </c>
      <c r="V5812" t="s">
        <v>76</v>
      </c>
      <c r="W5812">
        <v>2757</v>
      </c>
      <c r="X5812" s="1">
        <v>41918</v>
      </c>
      <c r="Y5812" t="s">
        <v>34</v>
      </c>
      <c r="Z5812" t="e" vm="31">
        <v>#VALUE!</v>
      </c>
      <c r="AA5812">
        <v>37922</v>
      </c>
      <c r="AB5812" t="e" cm="1" vm="2">
        <f t="array" ref="AB5812">_FV(Table1[[#This Row],[State]],"Country/region",TRUE)</f>
        <v>#VALUE!</v>
      </c>
    </row>
    <row r="5813" spans="1:28" x14ac:dyDescent="0.35">
      <c r="A5813" t="s">
        <v>1943</v>
      </c>
      <c r="B5813">
        <v>58</v>
      </c>
      <c r="C5813" t="s">
        <v>1944</v>
      </c>
      <c r="D5813" t="s">
        <v>57</v>
      </c>
      <c r="E5813">
        <f>YEAR(Table1[[#This Row],[Order Date]])</f>
        <v>2014</v>
      </c>
      <c r="F5813">
        <v>1</v>
      </c>
      <c r="G5813">
        <f>MONTH(Table1[[#This Row],[Order Date]])</f>
        <v>10</v>
      </c>
      <c r="H5813" s="1">
        <v>41918</v>
      </c>
      <c r="I5813">
        <v>19911</v>
      </c>
      <c r="J5813" t="s">
        <v>28</v>
      </c>
      <c r="K5813">
        <v>43</v>
      </c>
      <c r="L5813">
        <v>25.98</v>
      </c>
      <c r="M5813" s="2">
        <v>7.0000000000000007E-2</v>
      </c>
      <c r="N5813">
        <v>1054.7</v>
      </c>
      <c r="O5813">
        <v>5.37</v>
      </c>
      <c r="P5813">
        <v>213.26</v>
      </c>
      <c r="Q5813" s="2">
        <v>0.5</v>
      </c>
      <c r="R5813" t="s">
        <v>29</v>
      </c>
      <c r="S5813" t="s">
        <v>80</v>
      </c>
      <c r="T5813" t="s">
        <v>2376</v>
      </c>
      <c r="U5813" t="s">
        <v>214</v>
      </c>
      <c r="V5813" t="s">
        <v>76</v>
      </c>
      <c r="W5813">
        <v>2755</v>
      </c>
      <c r="X5813" s="1">
        <v>41919</v>
      </c>
      <c r="Y5813" t="s">
        <v>34</v>
      </c>
      <c r="Z5813" t="e" vm="31">
        <v>#VALUE!</v>
      </c>
      <c r="AA5813">
        <v>37922</v>
      </c>
      <c r="AB5813" t="e" cm="1" vm="2">
        <f t="array" ref="AB5813">_FV(Table1[[#This Row],[State]],"Country/region",TRUE)</f>
        <v>#VALUE!</v>
      </c>
    </row>
    <row r="5814" spans="1:28" x14ac:dyDescent="0.35">
      <c r="A5814" t="s">
        <v>614</v>
      </c>
      <c r="B5814">
        <v>58</v>
      </c>
      <c r="C5814" t="s">
        <v>759</v>
      </c>
      <c r="D5814" t="s">
        <v>46</v>
      </c>
      <c r="E5814">
        <f>YEAR(Table1[[#This Row],[Order Date]])</f>
        <v>2014</v>
      </c>
      <c r="F5814">
        <v>1</v>
      </c>
      <c r="G5814">
        <f>MONTH(Table1[[#This Row],[Order Date]])</f>
        <v>10</v>
      </c>
      <c r="H5814" s="1">
        <v>41918</v>
      </c>
      <c r="I5814">
        <v>42919</v>
      </c>
      <c r="J5814" t="s">
        <v>131</v>
      </c>
      <c r="K5814">
        <v>7</v>
      </c>
      <c r="L5814">
        <v>195.99</v>
      </c>
      <c r="M5814" s="2">
        <v>0.04</v>
      </c>
      <c r="N5814">
        <v>1143.4285</v>
      </c>
      <c r="O5814">
        <v>4.2</v>
      </c>
      <c r="P5814">
        <v>-475.66199999999998</v>
      </c>
      <c r="Q5814" s="2">
        <v>0.56000000000000005</v>
      </c>
      <c r="R5814" t="s">
        <v>96</v>
      </c>
      <c r="S5814" t="s">
        <v>30</v>
      </c>
      <c r="T5814" t="s">
        <v>2566</v>
      </c>
      <c r="U5814" t="s">
        <v>105</v>
      </c>
      <c r="V5814" t="s">
        <v>52</v>
      </c>
      <c r="W5814">
        <v>6058</v>
      </c>
      <c r="X5814" s="1">
        <v>41919</v>
      </c>
      <c r="Y5814" t="s">
        <v>42</v>
      </c>
      <c r="Z5814" t="e" vm="4">
        <v>#VALUE!</v>
      </c>
      <c r="AA5814">
        <v>90278</v>
      </c>
      <c r="AB5814" t="e" cm="1" vm="2">
        <f t="array" ref="AB5814">_FV(Table1[[#This Row],[State]],"Country/region",TRUE)</f>
        <v>#VALUE!</v>
      </c>
    </row>
    <row r="5815" spans="1:28" x14ac:dyDescent="0.35">
      <c r="A5815" t="s">
        <v>1943</v>
      </c>
      <c r="B5815">
        <v>58</v>
      </c>
      <c r="C5815" t="s">
        <v>1944</v>
      </c>
      <c r="D5815" t="s">
        <v>57</v>
      </c>
      <c r="E5815">
        <f>YEAR(Table1[[#This Row],[Order Date]])</f>
        <v>2014</v>
      </c>
      <c r="F5815">
        <v>1</v>
      </c>
      <c r="G5815">
        <f>MONTH(Table1[[#This Row],[Order Date]])</f>
        <v>10</v>
      </c>
      <c r="H5815" s="1">
        <v>41918</v>
      </c>
      <c r="I5815">
        <v>19911</v>
      </c>
      <c r="J5815" t="s">
        <v>28</v>
      </c>
      <c r="K5815">
        <v>38</v>
      </c>
      <c r="L5815">
        <v>135.99</v>
      </c>
      <c r="M5815" s="2">
        <v>0.01</v>
      </c>
      <c r="N5815">
        <v>5349.21</v>
      </c>
      <c r="O5815">
        <v>28.63</v>
      </c>
      <c r="P5815">
        <v>61.9</v>
      </c>
      <c r="Q5815" s="2">
        <v>0.76</v>
      </c>
      <c r="R5815" t="s">
        <v>48</v>
      </c>
      <c r="S5815" t="s">
        <v>49</v>
      </c>
      <c r="T5815" t="s">
        <v>2842</v>
      </c>
      <c r="U5815" t="s">
        <v>51</v>
      </c>
      <c r="V5815" t="s">
        <v>76</v>
      </c>
      <c r="W5815">
        <v>2756</v>
      </c>
      <c r="X5815" s="1">
        <v>41920</v>
      </c>
      <c r="Y5815" t="s">
        <v>53</v>
      </c>
      <c r="Z5815" t="e" vm="31">
        <v>#VALUE!</v>
      </c>
      <c r="AA5815">
        <v>37922</v>
      </c>
      <c r="AB5815" t="e" cm="1" vm="2">
        <f t="array" ref="AB5815">_FV(Table1[[#This Row],[State]],"Country/region",TRUE)</f>
        <v>#VALUE!</v>
      </c>
    </row>
    <row r="5816" spans="1:28" x14ac:dyDescent="0.35">
      <c r="A5816" t="s">
        <v>3021</v>
      </c>
      <c r="B5816">
        <v>58</v>
      </c>
      <c r="C5816" t="s">
        <v>3148</v>
      </c>
      <c r="D5816" t="s">
        <v>57</v>
      </c>
      <c r="E5816">
        <f>YEAR(Table1[[#This Row],[Order Date]])</f>
        <v>2014</v>
      </c>
      <c r="F5816">
        <v>1</v>
      </c>
      <c r="G5816">
        <f>MONTH(Table1[[#This Row],[Order Date]])</f>
        <v>10</v>
      </c>
      <c r="H5816" s="1">
        <v>41918</v>
      </c>
      <c r="I5816">
        <v>4128</v>
      </c>
      <c r="J5816" t="s">
        <v>39</v>
      </c>
      <c r="K5816">
        <v>38</v>
      </c>
      <c r="L5816">
        <v>9.99</v>
      </c>
      <c r="M5816" s="2">
        <v>0.04</v>
      </c>
      <c r="N5816">
        <v>391.42</v>
      </c>
      <c r="O5816">
        <v>5.12</v>
      </c>
      <c r="P5816">
        <v>25.03</v>
      </c>
      <c r="Q5816" s="2">
        <v>0.4</v>
      </c>
      <c r="R5816" t="s">
        <v>29</v>
      </c>
      <c r="S5816" t="s">
        <v>30</v>
      </c>
      <c r="T5816" t="s">
        <v>2770</v>
      </c>
      <c r="U5816" t="s">
        <v>61</v>
      </c>
      <c r="V5816" t="s">
        <v>68</v>
      </c>
      <c r="W5816">
        <v>605</v>
      </c>
      <c r="X5816" s="1">
        <v>41920</v>
      </c>
      <c r="Y5816" t="s">
        <v>34</v>
      </c>
      <c r="Z5816" t="e" vm="11">
        <v>#VALUE!</v>
      </c>
      <c r="AA5816">
        <v>75088</v>
      </c>
      <c r="AB5816" t="e" cm="1" vm="2">
        <f t="array" ref="AB5816">_FV(Table1[[#This Row],[State]],"Country/region",TRUE)</f>
        <v>#VALUE!</v>
      </c>
    </row>
    <row r="5817" spans="1:28" x14ac:dyDescent="0.35">
      <c r="A5817" t="s">
        <v>1793</v>
      </c>
      <c r="B5817">
        <v>58</v>
      </c>
      <c r="C5817" t="s">
        <v>493</v>
      </c>
      <c r="D5817" t="s">
        <v>38</v>
      </c>
      <c r="E5817">
        <f>YEAR(Table1[[#This Row],[Order Date]])</f>
        <v>2014</v>
      </c>
      <c r="F5817">
        <v>1</v>
      </c>
      <c r="G5817">
        <f>MONTH(Table1[[#This Row],[Order Date]])</f>
        <v>10</v>
      </c>
      <c r="H5817" s="1">
        <v>41919</v>
      </c>
      <c r="I5817">
        <v>35077</v>
      </c>
      <c r="J5817" t="s">
        <v>28</v>
      </c>
      <c r="K5817">
        <v>29</v>
      </c>
      <c r="L5817">
        <v>2.94</v>
      </c>
      <c r="M5817" s="2">
        <v>0.06</v>
      </c>
      <c r="N5817">
        <v>81.099999999999994</v>
      </c>
      <c r="O5817">
        <v>0.96</v>
      </c>
      <c r="P5817">
        <v>-2.0699999999999998</v>
      </c>
      <c r="Q5817" s="2">
        <v>0.57999999999999996</v>
      </c>
      <c r="R5817" t="s">
        <v>29</v>
      </c>
      <c r="S5817" t="s">
        <v>59</v>
      </c>
      <c r="T5817" t="s">
        <v>616</v>
      </c>
      <c r="U5817" t="s">
        <v>88</v>
      </c>
      <c r="V5817" t="s">
        <v>33</v>
      </c>
      <c r="W5817">
        <v>4930</v>
      </c>
      <c r="X5817" s="1">
        <v>41920</v>
      </c>
      <c r="Y5817" t="s">
        <v>34</v>
      </c>
      <c r="Z5817" t="e" vm="1">
        <v>#VALUE!</v>
      </c>
      <c r="AA5817">
        <v>15601</v>
      </c>
      <c r="AB5817" t="e" cm="1" vm="2">
        <f t="array" ref="AB5817">_FV(Table1[[#This Row],[State]],"Country/region",TRUE)</f>
        <v>#VALUE!</v>
      </c>
    </row>
    <row r="5818" spans="1:28" x14ac:dyDescent="0.35">
      <c r="A5818" t="s">
        <v>1213</v>
      </c>
      <c r="B5818">
        <v>58</v>
      </c>
      <c r="C5818" t="s">
        <v>1549</v>
      </c>
      <c r="D5818" t="s">
        <v>27</v>
      </c>
      <c r="E5818">
        <f>YEAR(Table1[[#This Row],[Order Date]])</f>
        <v>2014</v>
      </c>
      <c r="F5818">
        <v>1</v>
      </c>
      <c r="G5818">
        <f>MONTH(Table1[[#This Row],[Order Date]])</f>
        <v>10</v>
      </c>
      <c r="H5818" s="1">
        <v>41919</v>
      </c>
      <c r="I5818">
        <v>835</v>
      </c>
      <c r="J5818" t="s">
        <v>39</v>
      </c>
      <c r="K5818">
        <v>18</v>
      </c>
      <c r="L5818">
        <v>6.48</v>
      </c>
      <c r="M5818" s="2">
        <v>0.02</v>
      </c>
      <c r="N5818">
        <v>125.16</v>
      </c>
      <c r="O5818">
        <v>5.14</v>
      </c>
      <c r="P5818">
        <v>-23.48</v>
      </c>
      <c r="Q5818" s="2">
        <v>0.37</v>
      </c>
      <c r="R5818" t="s">
        <v>29</v>
      </c>
      <c r="S5818" t="s">
        <v>30</v>
      </c>
      <c r="T5818" t="s">
        <v>1681</v>
      </c>
      <c r="U5818" t="s">
        <v>61</v>
      </c>
      <c r="V5818" t="s">
        <v>68</v>
      </c>
      <c r="W5818">
        <v>132</v>
      </c>
      <c r="X5818" s="1">
        <v>41920</v>
      </c>
      <c r="Y5818" t="s">
        <v>34</v>
      </c>
      <c r="Z5818" t="e" vm="11">
        <v>#VALUE!</v>
      </c>
      <c r="AA5818">
        <v>75146</v>
      </c>
      <c r="AB5818" t="e" cm="1" vm="2">
        <f t="array" ref="AB5818">_FV(Table1[[#This Row],[State]],"Country/region",TRUE)</f>
        <v>#VALUE!</v>
      </c>
    </row>
    <row r="5819" spans="1:28" x14ac:dyDescent="0.35">
      <c r="A5819" t="s">
        <v>1144</v>
      </c>
      <c r="B5819">
        <v>58</v>
      </c>
      <c r="C5819" t="s">
        <v>669</v>
      </c>
      <c r="D5819" t="s">
        <v>46</v>
      </c>
      <c r="E5819">
        <f>YEAR(Table1[[#This Row],[Order Date]])</f>
        <v>2014</v>
      </c>
      <c r="F5819">
        <v>1</v>
      </c>
      <c r="G5819">
        <f>MONTH(Table1[[#This Row],[Order Date]])</f>
        <v>10</v>
      </c>
      <c r="H5819" s="1">
        <v>41919</v>
      </c>
      <c r="I5819">
        <v>59108</v>
      </c>
      <c r="J5819" t="s">
        <v>47</v>
      </c>
      <c r="K5819">
        <v>21</v>
      </c>
      <c r="L5819">
        <v>3.28</v>
      </c>
      <c r="M5819" s="2">
        <v>0.09</v>
      </c>
      <c r="N5819">
        <v>68.53</v>
      </c>
      <c r="O5819">
        <v>3.97</v>
      </c>
      <c r="P5819">
        <v>-59.97</v>
      </c>
      <c r="Q5819" s="2">
        <v>0.56000000000000005</v>
      </c>
      <c r="R5819" t="s">
        <v>29</v>
      </c>
      <c r="S5819" t="s">
        <v>59</v>
      </c>
      <c r="T5819" t="s">
        <v>182</v>
      </c>
      <c r="U5819" t="s">
        <v>88</v>
      </c>
      <c r="V5819" t="s">
        <v>68</v>
      </c>
      <c r="W5819">
        <v>8269</v>
      </c>
      <c r="X5819" s="1">
        <v>41924</v>
      </c>
      <c r="Y5819" t="s">
        <v>34</v>
      </c>
      <c r="Z5819" t="e" vm="11">
        <v>#VALUE!</v>
      </c>
      <c r="AA5819">
        <v>75234</v>
      </c>
      <c r="AB5819" t="e" cm="1" vm="2">
        <f t="array" ref="AB5819">_FV(Table1[[#This Row],[State]],"Country/region",TRUE)</f>
        <v>#VALUE!</v>
      </c>
    </row>
    <row r="5820" spans="1:28" x14ac:dyDescent="0.35">
      <c r="A5820" t="s">
        <v>2806</v>
      </c>
      <c r="B5820">
        <v>58</v>
      </c>
      <c r="C5820" t="s">
        <v>871</v>
      </c>
      <c r="D5820" t="s">
        <v>46</v>
      </c>
      <c r="E5820">
        <f>YEAR(Table1[[#This Row],[Order Date]])</f>
        <v>2014</v>
      </c>
      <c r="F5820">
        <v>1</v>
      </c>
      <c r="G5820">
        <f>MONTH(Table1[[#This Row],[Order Date]])</f>
        <v>10</v>
      </c>
      <c r="H5820" s="1">
        <v>41919</v>
      </c>
      <c r="I5820">
        <v>22181</v>
      </c>
      <c r="J5820" t="s">
        <v>47</v>
      </c>
      <c r="K5820">
        <v>41</v>
      </c>
      <c r="L5820">
        <v>6.08</v>
      </c>
      <c r="M5820" s="2">
        <v>0.03</v>
      </c>
      <c r="N5820">
        <v>258.13</v>
      </c>
      <c r="O5820">
        <v>1.82</v>
      </c>
      <c r="P5820">
        <v>84.1</v>
      </c>
      <c r="Q5820" s="2">
        <v>0.35</v>
      </c>
      <c r="R5820" t="s">
        <v>29</v>
      </c>
      <c r="S5820" t="s">
        <v>59</v>
      </c>
      <c r="T5820" t="s">
        <v>3437</v>
      </c>
      <c r="U5820" t="s">
        <v>232</v>
      </c>
      <c r="V5820" t="s">
        <v>68</v>
      </c>
      <c r="W5820">
        <v>3091</v>
      </c>
      <c r="X5820" s="1">
        <v>41928</v>
      </c>
      <c r="Y5820" t="s">
        <v>34</v>
      </c>
      <c r="Z5820" t="e" vm="11">
        <v>#VALUE!</v>
      </c>
      <c r="AA5820">
        <v>77471</v>
      </c>
      <c r="AB5820" t="e" cm="1" vm="2">
        <f t="array" ref="AB5820">_FV(Table1[[#This Row],[State]],"Country/region",TRUE)</f>
        <v>#VALUE!</v>
      </c>
    </row>
    <row r="5821" spans="1:28" x14ac:dyDescent="0.35">
      <c r="A5821" t="s">
        <v>1144</v>
      </c>
      <c r="B5821">
        <v>58</v>
      </c>
      <c r="C5821" t="s">
        <v>669</v>
      </c>
      <c r="D5821" t="s">
        <v>46</v>
      </c>
      <c r="E5821">
        <f>YEAR(Table1[[#This Row],[Order Date]])</f>
        <v>2014</v>
      </c>
      <c r="F5821">
        <v>1</v>
      </c>
      <c r="G5821">
        <f>MONTH(Table1[[#This Row],[Order Date]])</f>
        <v>10</v>
      </c>
      <c r="H5821" s="1">
        <v>41919</v>
      </c>
      <c r="I5821">
        <v>59108</v>
      </c>
      <c r="J5821" t="s">
        <v>47</v>
      </c>
      <c r="K5821">
        <v>39</v>
      </c>
      <c r="L5821">
        <v>125.99</v>
      </c>
      <c r="M5821" s="2">
        <v>0.02</v>
      </c>
      <c r="N5821">
        <v>4215.83</v>
      </c>
      <c r="O5821">
        <v>8.99</v>
      </c>
      <c r="P5821">
        <v>972.18899999999996</v>
      </c>
      <c r="Q5821" s="2">
        <v>0.59</v>
      </c>
      <c r="R5821" t="s">
        <v>96</v>
      </c>
      <c r="S5821" t="s">
        <v>30</v>
      </c>
      <c r="T5821" t="s">
        <v>242</v>
      </c>
      <c r="U5821" t="s">
        <v>105</v>
      </c>
      <c r="V5821" t="s">
        <v>68</v>
      </c>
      <c r="W5821">
        <v>8270</v>
      </c>
      <c r="X5821" s="1">
        <v>41928</v>
      </c>
      <c r="Y5821" t="s">
        <v>34</v>
      </c>
      <c r="Z5821" t="e" vm="11">
        <v>#VALUE!</v>
      </c>
      <c r="AA5821">
        <v>75234</v>
      </c>
      <c r="AB5821" t="e" cm="1" vm="2">
        <f t="array" ref="AB5821">_FV(Table1[[#This Row],[State]],"Country/region",TRUE)</f>
        <v>#VALUE!</v>
      </c>
    </row>
    <row r="5822" spans="1:28" x14ac:dyDescent="0.35">
      <c r="A5822" t="s">
        <v>3255</v>
      </c>
      <c r="B5822">
        <v>58</v>
      </c>
      <c r="C5822" t="s">
        <v>1202</v>
      </c>
      <c r="D5822" t="s">
        <v>57</v>
      </c>
      <c r="E5822">
        <f>YEAR(Table1[[#This Row],[Order Date]])</f>
        <v>2014</v>
      </c>
      <c r="F5822">
        <v>1</v>
      </c>
      <c r="G5822">
        <f>MONTH(Table1[[#This Row],[Order Date]])</f>
        <v>10</v>
      </c>
      <c r="H5822" s="1">
        <v>41920</v>
      </c>
      <c r="I5822">
        <v>53443</v>
      </c>
      <c r="J5822" t="s">
        <v>58</v>
      </c>
      <c r="K5822">
        <v>35</v>
      </c>
      <c r="L5822">
        <v>42.98</v>
      </c>
      <c r="M5822" s="2">
        <v>0.04</v>
      </c>
      <c r="N5822">
        <v>1477.63</v>
      </c>
      <c r="O5822">
        <v>4.62</v>
      </c>
      <c r="P5822">
        <v>387.56</v>
      </c>
      <c r="Q5822" s="2">
        <v>0.56000000000000005</v>
      </c>
      <c r="R5822" t="s">
        <v>29</v>
      </c>
      <c r="S5822" t="s">
        <v>30</v>
      </c>
      <c r="T5822" t="s">
        <v>1243</v>
      </c>
      <c r="U5822" t="s">
        <v>214</v>
      </c>
      <c r="V5822" t="s">
        <v>52</v>
      </c>
      <c r="W5822">
        <v>7484</v>
      </c>
      <c r="X5822" s="1">
        <v>41921</v>
      </c>
      <c r="Y5822" t="s">
        <v>34</v>
      </c>
      <c r="Z5822" t="e" vm="8">
        <v>#VALUE!</v>
      </c>
      <c r="AA5822">
        <v>97601</v>
      </c>
      <c r="AB5822" t="e" cm="1" vm="2">
        <f t="array" ref="AB5822">_FV(Table1[[#This Row],[State]],"Country/region",TRUE)</f>
        <v>#VALUE!</v>
      </c>
    </row>
    <row r="5823" spans="1:28" x14ac:dyDescent="0.35">
      <c r="A5823" t="s">
        <v>3255</v>
      </c>
      <c r="B5823">
        <v>58</v>
      </c>
      <c r="C5823" t="s">
        <v>1202</v>
      </c>
      <c r="D5823" t="s">
        <v>57</v>
      </c>
      <c r="E5823">
        <f>YEAR(Table1[[#This Row],[Order Date]])</f>
        <v>2014</v>
      </c>
      <c r="F5823">
        <v>1</v>
      </c>
      <c r="G5823">
        <f>MONTH(Table1[[#This Row],[Order Date]])</f>
        <v>10</v>
      </c>
      <c r="H5823" s="1">
        <v>41920</v>
      </c>
      <c r="I5823">
        <v>53443</v>
      </c>
      <c r="J5823" t="s">
        <v>58</v>
      </c>
      <c r="K5823">
        <v>22</v>
      </c>
      <c r="L5823">
        <v>6.47</v>
      </c>
      <c r="M5823" s="2">
        <v>0.04</v>
      </c>
      <c r="N5823">
        <v>148.80000000000001</v>
      </c>
      <c r="O5823">
        <v>1.22</v>
      </c>
      <c r="P5823">
        <v>52.08</v>
      </c>
      <c r="Q5823" s="2">
        <v>0.4</v>
      </c>
      <c r="R5823" t="s">
        <v>29</v>
      </c>
      <c r="S5823" t="s">
        <v>59</v>
      </c>
      <c r="T5823" t="s">
        <v>1686</v>
      </c>
      <c r="U5823" t="s">
        <v>88</v>
      </c>
      <c r="V5823" t="s">
        <v>52</v>
      </c>
      <c r="W5823">
        <v>7486</v>
      </c>
      <c r="X5823" s="1">
        <v>41921</v>
      </c>
      <c r="Y5823" t="s">
        <v>34</v>
      </c>
      <c r="Z5823" t="e" vm="8">
        <v>#VALUE!</v>
      </c>
      <c r="AA5823">
        <v>97601</v>
      </c>
      <c r="AB5823" t="e" cm="1" vm="2">
        <f t="array" ref="AB5823">_FV(Table1[[#This Row],[State]],"Country/region",TRUE)</f>
        <v>#VALUE!</v>
      </c>
    </row>
    <row r="5824" spans="1:28" x14ac:dyDescent="0.35">
      <c r="A5824" t="s">
        <v>3255</v>
      </c>
      <c r="B5824">
        <v>58</v>
      </c>
      <c r="C5824" t="s">
        <v>1202</v>
      </c>
      <c r="D5824" t="s">
        <v>57</v>
      </c>
      <c r="E5824">
        <f>YEAR(Table1[[#This Row],[Order Date]])</f>
        <v>2014</v>
      </c>
      <c r="F5824">
        <v>1</v>
      </c>
      <c r="G5824">
        <f>MONTH(Table1[[#This Row],[Order Date]])</f>
        <v>10</v>
      </c>
      <c r="H5824" s="1">
        <v>41920</v>
      </c>
      <c r="I5824">
        <v>53443</v>
      </c>
      <c r="J5824" t="s">
        <v>58</v>
      </c>
      <c r="K5824">
        <v>3</v>
      </c>
      <c r="L5824">
        <v>6.3</v>
      </c>
      <c r="M5824" s="2">
        <v>0.01</v>
      </c>
      <c r="N5824">
        <v>19.46</v>
      </c>
      <c r="O5824">
        <v>0.5</v>
      </c>
      <c r="P5824">
        <v>-2.0099999999999998</v>
      </c>
      <c r="Q5824" s="2">
        <v>0.39</v>
      </c>
      <c r="R5824" t="s">
        <v>29</v>
      </c>
      <c r="S5824" t="s">
        <v>30</v>
      </c>
      <c r="T5824" t="s">
        <v>556</v>
      </c>
      <c r="U5824" t="s">
        <v>210</v>
      </c>
      <c r="V5824" t="s">
        <v>52</v>
      </c>
      <c r="W5824">
        <v>7485</v>
      </c>
      <c r="X5824" s="1">
        <v>41922</v>
      </c>
      <c r="Y5824" t="s">
        <v>34</v>
      </c>
      <c r="Z5824" t="e" vm="8">
        <v>#VALUE!</v>
      </c>
      <c r="AA5824">
        <v>97601</v>
      </c>
      <c r="AB5824" t="e" cm="1" vm="2">
        <f t="array" ref="AB5824">_FV(Table1[[#This Row],[State]],"Country/region",TRUE)</f>
        <v>#VALUE!</v>
      </c>
    </row>
    <row r="5825" spans="1:28" x14ac:dyDescent="0.35">
      <c r="A5825" t="s">
        <v>1972</v>
      </c>
      <c r="B5825">
        <v>58</v>
      </c>
      <c r="C5825" t="s">
        <v>2434</v>
      </c>
      <c r="D5825" t="s">
        <v>46</v>
      </c>
      <c r="E5825">
        <f>YEAR(Table1[[#This Row],[Order Date]])</f>
        <v>2014</v>
      </c>
      <c r="F5825">
        <v>1</v>
      </c>
      <c r="G5825">
        <f>MONTH(Table1[[#This Row],[Order Date]])</f>
        <v>10</v>
      </c>
      <c r="H5825" s="1">
        <v>41920</v>
      </c>
      <c r="I5825">
        <v>27174</v>
      </c>
      <c r="J5825" t="s">
        <v>58</v>
      </c>
      <c r="K5825">
        <v>17</v>
      </c>
      <c r="L5825">
        <v>35.99</v>
      </c>
      <c r="M5825" s="2">
        <v>0.09</v>
      </c>
      <c r="N5825">
        <v>477.50450000000001</v>
      </c>
      <c r="O5825">
        <v>5</v>
      </c>
      <c r="P5825">
        <v>-245.56399999999999</v>
      </c>
      <c r="Q5825" s="2">
        <v>0.85</v>
      </c>
      <c r="R5825" t="s">
        <v>96</v>
      </c>
      <c r="S5825" t="s">
        <v>30</v>
      </c>
      <c r="T5825" t="s">
        <v>591</v>
      </c>
      <c r="U5825" t="s">
        <v>105</v>
      </c>
      <c r="V5825" t="s">
        <v>68</v>
      </c>
      <c r="W5825">
        <v>3815</v>
      </c>
      <c r="X5825" s="1">
        <v>41922</v>
      </c>
      <c r="Y5825" t="s">
        <v>34</v>
      </c>
      <c r="Z5825" t="e" vm="40">
        <v>#VALUE!</v>
      </c>
      <c r="AA5825">
        <v>66209</v>
      </c>
      <c r="AB5825" t="e" cm="1" vm="2">
        <f t="array" ref="AB5825">_FV(Table1[[#This Row],[State]],"Country/region",TRUE)</f>
        <v>#VALUE!</v>
      </c>
    </row>
    <row r="5826" spans="1:28" x14ac:dyDescent="0.35">
      <c r="A5826" t="s">
        <v>3082</v>
      </c>
      <c r="B5826">
        <v>58</v>
      </c>
      <c r="C5826" t="s">
        <v>459</v>
      </c>
      <c r="D5826" t="s">
        <v>57</v>
      </c>
      <c r="E5826">
        <f>YEAR(Table1[[#This Row],[Order Date]])</f>
        <v>2014</v>
      </c>
      <c r="F5826">
        <v>1</v>
      </c>
      <c r="G5826">
        <f>MONTH(Table1[[#This Row],[Order Date]])</f>
        <v>10</v>
      </c>
      <c r="H5826" s="1">
        <v>41921</v>
      </c>
      <c r="I5826">
        <v>39332</v>
      </c>
      <c r="J5826" t="s">
        <v>58</v>
      </c>
      <c r="K5826">
        <v>4</v>
      </c>
      <c r="L5826">
        <v>40.97</v>
      </c>
      <c r="M5826" s="2">
        <v>0.01</v>
      </c>
      <c r="N5826">
        <v>198.72</v>
      </c>
      <c r="O5826">
        <v>14.45</v>
      </c>
      <c r="P5826">
        <v>-34.43</v>
      </c>
      <c r="Q5826" s="2">
        <v>0.56999999999999995</v>
      </c>
      <c r="R5826" t="s">
        <v>48</v>
      </c>
      <c r="S5826" t="s">
        <v>40</v>
      </c>
      <c r="T5826" t="s">
        <v>2862</v>
      </c>
      <c r="U5826" t="s">
        <v>82</v>
      </c>
      <c r="V5826" t="s">
        <v>68</v>
      </c>
      <c r="W5826">
        <v>5554</v>
      </c>
      <c r="X5826" s="1">
        <v>41922</v>
      </c>
      <c r="Y5826" t="s">
        <v>42</v>
      </c>
      <c r="Z5826" t="e" vm="26">
        <v>#VALUE!</v>
      </c>
      <c r="AA5826">
        <v>48080</v>
      </c>
      <c r="AB5826" t="e" cm="1" vm="2">
        <f t="array" ref="AB5826">_FV(Table1[[#This Row],[State]],"Country/region",TRUE)</f>
        <v>#VALUE!</v>
      </c>
    </row>
    <row r="5827" spans="1:28" x14ac:dyDescent="0.35">
      <c r="A5827" t="s">
        <v>919</v>
      </c>
      <c r="B5827">
        <v>58</v>
      </c>
      <c r="C5827" t="s">
        <v>2308</v>
      </c>
      <c r="D5827" t="s">
        <v>27</v>
      </c>
      <c r="E5827">
        <f>YEAR(Table1[[#This Row],[Order Date]])</f>
        <v>2014</v>
      </c>
      <c r="F5827">
        <v>1</v>
      </c>
      <c r="G5827">
        <f>MONTH(Table1[[#This Row],[Order Date]])</f>
        <v>10</v>
      </c>
      <c r="H5827" s="1">
        <v>41921</v>
      </c>
      <c r="I5827">
        <v>14116</v>
      </c>
      <c r="J5827" t="s">
        <v>28</v>
      </c>
      <c r="K5827">
        <v>42</v>
      </c>
      <c r="L5827">
        <v>34.54</v>
      </c>
      <c r="M5827" s="2">
        <v>0.09</v>
      </c>
      <c r="N5827">
        <v>1414.05</v>
      </c>
      <c r="O5827">
        <v>14.72</v>
      </c>
      <c r="P5827">
        <v>161.483</v>
      </c>
      <c r="Q5827" s="2">
        <v>0.37</v>
      </c>
      <c r="R5827" t="s">
        <v>29</v>
      </c>
      <c r="S5827" t="s">
        <v>30</v>
      </c>
      <c r="T5827" t="s">
        <v>2482</v>
      </c>
      <c r="U5827" t="s">
        <v>67</v>
      </c>
      <c r="V5827" t="s">
        <v>68</v>
      </c>
      <c r="W5827">
        <v>1979</v>
      </c>
      <c r="X5827" s="1">
        <v>41922</v>
      </c>
      <c r="Y5827" t="s">
        <v>34</v>
      </c>
      <c r="Z5827" t="e" vm="16">
        <v>#VALUE!</v>
      </c>
      <c r="AA5827">
        <v>60441</v>
      </c>
      <c r="AB5827" t="e" cm="1" vm="2">
        <f t="array" ref="AB5827">_FV(Table1[[#This Row],[State]],"Country/region",TRUE)</f>
        <v>#VALUE!</v>
      </c>
    </row>
    <row r="5828" spans="1:28" x14ac:dyDescent="0.35">
      <c r="A5828" t="s">
        <v>2913</v>
      </c>
      <c r="B5828">
        <v>58</v>
      </c>
      <c r="C5828" t="s">
        <v>969</v>
      </c>
      <c r="D5828" t="s">
        <v>27</v>
      </c>
      <c r="E5828">
        <f>YEAR(Table1[[#This Row],[Order Date]])</f>
        <v>2014</v>
      </c>
      <c r="F5828">
        <v>1</v>
      </c>
      <c r="G5828">
        <f>MONTH(Table1[[#This Row],[Order Date]])</f>
        <v>10</v>
      </c>
      <c r="H5828" s="1">
        <v>41921</v>
      </c>
      <c r="I5828">
        <v>16422</v>
      </c>
      <c r="J5828" t="s">
        <v>58</v>
      </c>
      <c r="K5828">
        <v>40</v>
      </c>
      <c r="L5828">
        <v>6.48</v>
      </c>
      <c r="M5828" s="2">
        <v>0.01</v>
      </c>
      <c r="N5828">
        <v>272.01</v>
      </c>
      <c r="O5828">
        <v>5.14</v>
      </c>
      <c r="P5828">
        <v>-42.45</v>
      </c>
      <c r="Q5828" s="2">
        <v>0.37</v>
      </c>
      <c r="R5828" t="s">
        <v>29</v>
      </c>
      <c r="S5828" t="s">
        <v>30</v>
      </c>
      <c r="T5828" t="s">
        <v>1681</v>
      </c>
      <c r="U5828" t="s">
        <v>61</v>
      </c>
      <c r="V5828" t="s">
        <v>76</v>
      </c>
      <c r="W5828">
        <v>2279</v>
      </c>
      <c r="X5828" s="1">
        <v>41922</v>
      </c>
      <c r="Y5828" t="s">
        <v>34</v>
      </c>
      <c r="Z5828" t="e" vm="31">
        <v>#VALUE!</v>
      </c>
      <c r="AA5828">
        <v>38109</v>
      </c>
      <c r="AB5828" t="e" cm="1" vm="2">
        <f t="array" ref="AB5828">_FV(Table1[[#This Row],[State]],"Country/region",TRUE)</f>
        <v>#VALUE!</v>
      </c>
    </row>
    <row r="5829" spans="1:28" x14ac:dyDescent="0.35">
      <c r="A5829" t="s">
        <v>1006</v>
      </c>
      <c r="B5829">
        <v>58</v>
      </c>
      <c r="C5829" t="s">
        <v>2038</v>
      </c>
      <c r="D5829" t="s">
        <v>57</v>
      </c>
      <c r="E5829">
        <f>YEAR(Table1[[#This Row],[Order Date]])</f>
        <v>2014</v>
      </c>
      <c r="F5829">
        <v>1</v>
      </c>
      <c r="G5829">
        <f>MONTH(Table1[[#This Row],[Order Date]])</f>
        <v>10</v>
      </c>
      <c r="H5829" s="1">
        <v>41921</v>
      </c>
      <c r="I5829">
        <v>35649</v>
      </c>
      <c r="J5829" t="s">
        <v>131</v>
      </c>
      <c r="K5829">
        <v>9</v>
      </c>
      <c r="L5829">
        <v>4.82</v>
      </c>
      <c r="M5829" s="2">
        <v>0.1</v>
      </c>
      <c r="N5829">
        <v>43.26</v>
      </c>
      <c r="O5829">
        <v>1.49</v>
      </c>
      <c r="P5829">
        <v>3.9015</v>
      </c>
      <c r="Q5829" s="2">
        <v>0.36</v>
      </c>
      <c r="R5829" t="s">
        <v>29</v>
      </c>
      <c r="S5829" t="s">
        <v>30</v>
      </c>
      <c r="T5829" t="s">
        <v>3297</v>
      </c>
      <c r="U5829" t="s">
        <v>67</v>
      </c>
      <c r="V5829" t="s">
        <v>68</v>
      </c>
      <c r="W5829">
        <v>5001</v>
      </c>
      <c r="X5829" s="1">
        <v>41923</v>
      </c>
      <c r="Y5829" t="s">
        <v>34</v>
      </c>
      <c r="Z5829" t="e" vm="26">
        <v>#VALUE!</v>
      </c>
      <c r="AA5829">
        <v>49236</v>
      </c>
      <c r="AB5829" t="e" cm="1" vm="2">
        <f t="array" ref="AB5829">_FV(Table1[[#This Row],[State]],"Country/region",TRUE)</f>
        <v>#VALUE!</v>
      </c>
    </row>
    <row r="5830" spans="1:28" x14ac:dyDescent="0.35">
      <c r="A5830" t="s">
        <v>1006</v>
      </c>
      <c r="B5830">
        <v>58</v>
      </c>
      <c r="C5830" t="s">
        <v>2038</v>
      </c>
      <c r="D5830" t="s">
        <v>57</v>
      </c>
      <c r="E5830">
        <f>YEAR(Table1[[#This Row],[Order Date]])</f>
        <v>2014</v>
      </c>
      <c r="F5830">
        <v>1</v>
      </c>
      <c r="G5830">
        <f>MONTH(Table1[[#This Row],[Order Date]])</f>
        <v>10</v>
      </c>
      <c r="H5830" s="1">
        <v>41921</v>
      </c>
      <c r="I5830">
        <v>35649</v>
      </c>
      <c r="J5830" t="s">
        <v>131</v>
      </c>
      <c r="K5830">
        <v>25</v>
      </c>
      <c r="L5830">
        <v>6.48</v>
      </c>
      <c r="M5830" s="2">
        <v>0.02</v>
      </c>
      <c r="N5830">
        <v>174.03</v>
      </c>
      <c r="O5830">
        <v>5.74</v>
      </c>
      <c r="P5830">
        <v>-42.37</v>
      </c>
      <c r="Q5830" s="2">
        <v>0.37</v>
      </c>
      <c r="R5830" t="s">
        <v>29</v>
      </c>
      <c r="S5830" t="s">
        <v>30</v>
      </c>
      <c r="T5830" t="s">
        <v>2548</v>
      </c>
      <c r="U5830" t="s">
        <v>61</v>
      </c>
      <c r="V5830" t="s">
        <v>68</v>
      </c>
      <c r="W5830">
        <v>5002</v>
      </c>
      <c r="X5830" s="1">
        <v>41923</v>
      </c>
      <c r="Y5830" t="s">
        <v>34</v>
      </c>
      <c r="Z5830" t="e" vm="26">
        <v>#VALUE!</v>
      </c>
      <c r="AA5830">
        <v>49236</v>
      </c>
      <c r="AB5830" t="e" cm="1" vm="2">
        <f t="array" ref="AB5830">_FV(Table1[[#This Row],[State]],"Country/region",TRUE)</f>
        <v>#VALUE!</v>
      </c>
    </row>
    <row r="5831" spans="1:28" x14ac:dyDescent="0.35">
      <c r="A5831" t="s">
        <v>3180</v>
      </c>
      <c r="B5831">
        <v>58</v>
      </c>
      <c r="C5831" t="s">
        <v>1498</v>
      </c>
      <c r="D5831" t="s">
        <v>38</v>
      </c>
      <c r="E5831">
        <f>YEAR(Table1[[#This Row],[Order Date]])</f>
        <v>2014</v>
      </c>
      <c r="F5831">
        <v>1</v>
      </c>
      <c r="G5831">
        <f>MONTH(Table1[[#This Row],[Order Date]])</f>
        <v>10</v>
      </c>
      <c r="H5831" s="1">
        <v>41921</v>
      </c>
      <c r="I5831">
        <v>22689</v>
      </c>
      <c r="J5831" t="s">
        <v>47</v>
      </c>
      <c r="K5831">
        <v>39</v>
      </c>
      <c r="L5831">
        <v>67.84</v>
      </c>
      <c r="M5831" s="2">
        <v>0.1</v>
      </c>
      <c r="N5831">
        <v>2405</v>
      </c>
      <c r="O5831">
        <v>0.99</v>
      </c>
      <c r="P5831">
        <v>696.17</v>
      </c>
      <c r="Q5831" s="2">
        <v>0.57999999999999996</v>
      </c>
      <c r="R5831" t="s">
        <v>29</v>
      </c>
      <c r="S5831" t="s">
        <v>30</v>
      </c>
      <c r="T5831" t="s">
        <v>498</v>
      </c>
      <c r="U5831" t="s">
        <v>214</v>
      </c>
      <c r="V5831" t="s">
        <v>52</v>
      </c>
      <c r="W5831">
        <v>3162</v>
      </c>
      <c r="X5831" s="1">
        <v>41923</v>
      </c>
      <c r="Y5831" t="s">
        <v>34</v>
      </c>
      <c r="Z5831" t="e" vm="42">
        <v>#VALUE!</v>
      </c>
      <c r="AA5831">
        <v>85338</v>
      </c>
      <c r="AB5831" t="e" cm="1" vm="2">
        <f t="array" ref="AB5831">_FV(Table1[[#This Row],[State]],"Country/region",TRUE)</f>
        <v>#VALUE!</v>
      </c>
    </row>
    <row r="5832" spans="1:28" x14ac:dyDescent="0.35">
      <c r="A5832" t="s">
        <v>2792</v>
      </c>
      <c r="B5832">
        <v>58</v>
      </c>
      <c r="C5832" t="s">
        <v>2308</v>
      </c>
      <c r="D5832" t="s">
        <v>27</v>
      </c>
      <c r="E5832">
        <f>YEAR(Table1[[#This Row],[Order Date]])</f>
        <v>2014</v>
      </c>
      <c r="F5832">
        <v>1</v>
      </c>
      <c r="G5832">
        <f>MONTH(Table1[[#This Row],[Order Date]])</f>
        <v>10</v>
      </c>
      <c r="H5832" s="1">
        <v>41921</v>
      </c>
      <c r="I5832">
        <v>14116</v>
      </c>
      <c r="J5832" t="s">
        <v>28</v>
      </c>
      <c r="K5832">
        <v>1</v>
      </c>
      <c r="L5832">
        <v>30.98</v>
      </c>
      <c r="M5832" s="2">
        <v>0.09</v>
      </c>
      <c r="N5832">
        <v>40.1</v>
      </c>
      <c r="O5832">
        <v>11.63</v>
      </c>
      <c r="P5832">
        <v>-16.0655</v>
      </c>
      <c r="Q5832" s="2">
        <v>0.37</v>
      </c>
      <c r="R5832" t="s">
        <v>29</v>
      </c>
      <c r="S5832" t="s">
        <v>30</v>
      </c>
      <c r="T5832" t="s">
        <v>3438</v>
      </c>
      <c r="U5832" t="s">
        <v>67</v>
      </c>
      <c r="V5832" t="s">
        <v>68</v>
      </c>
      <c r="W5832">
        <v>1978</v>
      </c>
      <c r="X5832" s="1">
        <v>41923</v>
      </c>
      <c r="Y5832" t="s">
        <v>34</v>
      </c>
      <c r="Z5832" t="e" vm="16">
        <v>#VALUE!</v>
      </c>
      <c r="AA5832">
        <v>61107</v>
      </c>
      <c r="AB5832" t="e" cm="1" vm="2">
        <f t="array" ref="AB5832">_FV(Table1[[#This Row],[State]],"Country/region",TRUE)</f>
        <v>#VALUE!</v>
      </c>
    </row>
    <row r="5833" spans="1:28" x14ac:dyDescent="0.35">
      <c r="A5833" t="s">
        <v>2913</v>
      </c>
      <c r="B5833">
        <v>58</v>
      </c>
      <c r="C5833" t="s">
        <v>969</v>
      </c>
      <c r="D5833" t="s">
        <v>27</v>
      </c>
      <c r="E5833">
        <f>YEAR(Table1[[#This Row],[Order Date]])</f>
        <v>2014</v>
      </c>
      <c r="F5833">
        <v>1</v>
      </c>
      <c r="G5833">
        <f>MONTH(Table1[[#This Row],[Order Date]])</f>
        <v>10</v>
      </c>
      <c r="H5833" s="1">
        <v>41921</v>
      </c>
      <c r="I5833">
        <v>16422</v>
      </c>
      <c r="J5833" t="s">
        <v>58</v>
      </c>
      <c r="K5833">
        <v>16</v>
      </c>
      <c r="L5833">
        <v>10.23</v>
      </c>
      <c r="M5833" s="2">
        <v>0.02</v>
      </c>
      <c r="N5833">
        <v>171.5</v>
      </c>
      <c r="O5833">
        <v>4.68</v>
      </c>
      <c r="P5833">
        <v>-20.41</v>
      </c>
      <c r="Q5833" s="2">
        <v>0.59</v>
      </c>
      <c r="R5833" t="s">
        <v>29</v>
      </c>
      <c r="S5833" t="s">
        <v>139</v>
      </c>
      <c r="T5833" t="s">
        <v>2676</v>
      </c>
      <c r="U5833" t="s">
        <v>481</v>
      </c>
      <c r="V5833" t="s">
        <v>76</v>
      </c>
      <c r="W5833">
        <v>2280</v>
      </c>
      <c r="X5833" s="1">
        <v>41923</v>
      </c>
      <c r="Y5833" t="s">
        <v>34</v>
      </c>
      <c r="Z5833" t="e" vm="31">
        <v>#VALUE!</v>
      </c>
      <c r="AA5833">
        <v>38109</v>
      </c>
      <c r="AB5833" t="e" cm="1" vm="2">
        <f t="array" ref="AB5833">_FV(Table1[[#This Row],[State]],"Country/region",TRUE)</f>
        <v>#VALUE!</v>
      </c>
    </row>
    <row r="5834" spans="1:28" x14ac:dyDescent="0.35">
      <c r="A5834" t="s">
        <v>3374</v>
      </c>
      <c r="B5834">
        <v>58</v>
      </c>
      <c r="C5834" t="s">
        <v>3375</v>
      </c>
      <c r="D5834" t="s">
        <v>27</v>
      </c>
      <c r="E5834">
        <f>YEAR(Table1[[#This Row],[Order Date]])</f>
        <v>2014</v>
      </c>
      <c r="F5834">
        <v>1</v>
      </c>
      <c r="G5834">
        <f>MONTH(Table1[[#This Row],[Order Date]])</f>
        <v>10</v>
      </c>
      <c r="H5834" s="1">
        <v>41921</v>
      </c>
      <c r="I5834">
        <v>40134</v>
      </c>
      <c r="J5834" t="s">
        <v>47</v>
      </c>
      <c r="K5834">
        <v>43</v>
      </c>
      <c r="L5834">
        <v>31.78</v>
      </c>
      <c r="M5834" s="2">
        <v>0.01</v>
      </c>
      <c r="N5834">
        <v>1461.1</v>
      </c>
      <c r="O5834">
        <v>1.99</v>
      </c>
      <c r="P5834">
        <v>674.46</v>
      </c>
      <c r="Q5834" s="2">
        <v>0.42</v>
      </c>
      <c r="R5834" t="s">
        <v>96</v>
      </c>
      <c r="S5834" t="s">
        <v>139</v>
      </c>
      <c r="T5834" t="s">
        <v>551</v>
      </c>
      <c r="U5834" t="s">
        <v>102</v>
      </c>
      <c r="V5834" t="s">
        <v>68</v>
      </c>
      <c r="W5834">
        <v>5679</v>
      </c>
      <c r="X5834" s="1">
        <v>41925</v>
      </c>
      <c r="Y5834" t="s">
        <v>34</v>
      </c>
      <c r="Z5834" t="e" vm="26">
        <v>#VALUE!</v>
      </c>
      <c r="AA5834">
        <v>49442</v>
      </c>
      <c r="AB5834" t="e" cm="1" vm="2">
        <f t="array" ref="AB5834">_FV(Table1[[#This Row],[State]],"Country/region",TRUE)</f>
        <v>#VALUE!</v>
      </c>
    </row>
    <row r="5835" spans="1:28" x14ac:dyDescent="0.35">
      <c r="A5835" t="s">
        <v>3374</v>
      </c>
      <c r="B5835">
        <v>58</v>
      </c>
      <c r="C5835" t="s">
        <v>3375</v>
      </c>
      <c r="D5835" t="s">
        <v>27</v>
      </c>
      <c r="E5835">
        <f>YEAR(Table1[[#This Row],[Order Date]])</f>
        <v>2014</v>
      </c>
      <c r="F5835">
        <v>1</v>
      </c>
      <c r="G5835">
        <f>MONTH(Table1[[#This Row],[Order Date]])</f>
        <v>10</v>
      </c>
      <c r="H5835" s="1">
        <v>41921</v>
      </c>
      <c r="I5835">
        <v>40134</v>
      </c>
      <c r="J5835" t="s">
        <v>47</v>
      </c>
      <c r="K5835">
        <v>1</v>
      </c>
      <c r="L5835">
        <v>4.9800000000000004</v>
      </c>
      <c r="M5835" s="2">
        <v>0</v>
      </c>
      <c r="N5835">
        <v>9.75</v>
      </c>
      <c r="O5835">
        <v>4.72</v>
      </c>
      <c r="P5835">
        <v>-6.72</v>
      </c>
      <c r="Q5835" s="2">
        <v>0.36</v>
      </c>
      <c r="R5835" t="s">
        <v>29</v>
      </c>
      <c r="S5835" t="s">
        <v>30</v>
      </c>
      <c r="T5835" t="s">
        <v>1502</v>
      </c>
      <c r="U5835" t="s">
        <v>61</v>
      </c>
      <c r="V5835" t="s">
        <v>68</v>
      </c>
      <c r="W5835">
        <v>5680</v>
      </c>
      <c r="X5835" s="1">
        <v>41926</v>
      </c>
      <c r="Y5835" t="s">
        <v>34</v>
      </c>
      <c r="Z5835" t="e" vm="26">
        <v>#VALUE!</v>
      </c>
      <c r="AA5835">
        <v>49442</v>
      </c>
      <c r="AB5835" t="e" cm="1" vm="2">
        <f t="array" ref="AB5835">_FV(Table1[[#This Row],[State]],"Country/region",TRUE)</f>
        <v>#VALUE!</v>
      </c>
    </row>
    <row r="5836" spans="1:28" x14ac:dyDescent="0.35">
      <c r="A5836" t="s">
        <v>3374</v>
      </c>
      <c r="B5836">
        <v>58</v>
      </c>
      <c r="C5836" t="s">
        <v>3375</v>
      </c>
      <c r="D5836" t="s">
        <v>27</v>
      </c>
      <c r="E5836">
        <f>YEAR(Table1[[#This Row],[Order Date]])</f>
        <v>2014</v>
      </c>
      <c r="F5836">
        <v>1</v>
      </c>
      <c r="G5836">
        <f>MONTH(Table1[[#This Row],[Order Date]])</f>
        <v>10</v>
      </c>
      <c r="H5836" s="1">
        <v>41921</v>
      </c>
      <c r="I5836">
        <v>40134</v>
      </c>
      <c r="J5836" t="s">
        <v>47</v>
      </c>
      <c r="K5836">
        <v>10</v>
      </c>
      <c r="L5836">
        <v>10.89</v>
      </c>
      <c r="M5836" s="2">
        <v>0.1</v>
      </c>
      <c r="N5836">
        <v>109.37</v>
      </c>
      <c r="O5836">
        <v>4.5</v>
      </c>
      <c r="P5836">
        <v>-21.66</v>
      </c>
      <c r="Q5836" s="2">
        <v>0.59</v>
      </c>
      <c r="R5836" t="s">
        <v>29</v>
      </c>
      <c r="S5836" t="s">
        <v>30</v>
      </c>
      <c r="T5836" t="s">
        <v>1766</v>
      </c>
      <c r="U5836" t="s">
        <v>214</v>
      </c>
      <c r="V5836" t="s">
        <v>68</v>
      </c>
      <c r="W5836">
        <v>5678</v>
      </c>
      <c r="X5836" s="1">
        <v>41928</v>
      </c>
      <c r="Y5836" t="s">
        <v>34</v>
      </c>
      <c r="Z5836" t="e" vm="26">
        <v>#VALUE!</v>
      </c>
      <c r="AA5836">
        <v>49442</v>
      </c>
      <c r="AB5836" t="e" cm="1" vm="2">
        <f t="array" ref="AB5836">_FV(Table1[[#This Row],[State]],"Country/region",TRUE)</f>
        <v>#VALUE!</v>
      </c>
    </row>
    <row r="5837" spans="1:28" x14ac:dyDescent="0.35">
      <c r="A5837" t="s">
        <v>2865</v>
      </c>
      <c r="B5837">
        <v>58</v>
      </c>
      <c r="C5837" t="s">
        <v>313</v>
      </c>
      <c r="D5837" t="s">
        <v>57</v>
      </c>
      <c r="E5837">
        <f>YEAR(Table1[[#This Row],[Order Date]])</f>
        <v>2014</v>
      </c>
      <c r="F5837">
        <v>1</v>
      </c>
      <c r="G5837">
        <f>MONTH(Table1[[#This Row],[Order Date]])</f>
        <v>10</v>
      </c>
      <c r="H5837" s="1">
        <v>41921</v>
      </c>
      <c r="I5837">
        <v>41318</v>
      </c>
      <c r="J5837" t="s">
        <v>47</v>
      </c>
      <c r="K5837">
        <v>21</v>
      </c>
      <c r="L5837">
        <v>56.96</v>
      </c>
      <c r="M5837" s="2">
        <v>0</v>
      </c>
      <c r="N5837">
        <v>1223.1099999999999</v>
      </c>
      <c r="O5837">
        <v>13.22</v>
      </c>
      <c r="P5837">
        <v>161.72</v>
      </c>
      <c r="Q5837" s="2">
        <v>0.56000000000000005</v>
      </c>
      <c r="R5837" t="s">
        <v>29</v>
      </c>
      <c r="S5837" t="s">
        <v>30</v>
      </c>
      <c r="T5837" t="s">
        <v>2694</v>
      </c>
      <c r="U5837" t="s">
        <v>214</v>
      </c>
      <c r="V5837" t="s">
        <v>68</v>
      </c>
      <c r="W5837">
        <v>5824</v>
      </c>
      <c r="X5837" s="1">
        <v>41930</v>
      </c>
      <c r="Y5837" t="s">
        <v>42</v>
      </c>
      <c r="Z5837" t="e" vm="11">
        <v>#VALUE!</v>
      </c>
      <c r="AA5837">
        <v>76067</v>
      </c>
      <c r="AB5837" t="e" cm="1" vm="2">
        <f t="array" ref="AB5837">_FV(Table1[[#This Row],[State]],"Country/region",TRUE)</f>
        <v>#VALUE!</v>
      </c>
    </row>
    <row r="5838" spans="1:28" x14ac:dyDescent="0.35">
      <c r="A5838" t="s">
        <v>283</v>
      </c>
      <c r="B5838">
        <v>58</v>
      </c>
      <c r="C5838" t="s">
        <v>284</v>
      </c>
      <c r="D5838" t="s">
        <v>46</v>
      </c>
      <c r="E5838">
        <f>YEAR(Table1[[#This Row],[Order Date]])</f>
        <v>2014</v>
      </c>
      <c r="F5838">
        <v>1</v>
      </c>
      <c r="G5838">
        <f>MONTH(Table1[[#This Row],[Order Date]])</f>
        <v>10</v>
      </c>
      <c r="H5838" s="1">
        <v>41922</v>
      </c>
      <c r="I5838">
        <v>2532</v>
      </c>
      <c r="J5838" t="s">
        <v>28</v>
      </c>
      <c r="K5838">
        <v>39</v>
      </c>
      <c r="L5838">
        <v>7.31</v>
      </c>
      <c r="M5838" s="2">
        <v>0.03</v>
      </c>
      <c r="N5838">
        <v>282.07</v>
      </c>
      <c r="O5838">
        <v>0.49</v>
      </c>
      <c r="P5838">
        <v>140.01</v>
      </c>
      <c r="Q5838" s="2">
        <v>0.38</v>
      </c>
      <c r="R5838" t="s">
        <v>29</v>
      </c>
      <c r="S5838" t="s">
        <v>30</v>
      </c>
      <c r="T5838" t="s">
        <v>714</v>
      </c>
      <c r="U5838" t="s">
        <v>210</v>
      </c>
      <c r="V5838" t="s">
        <v>68</v>
      </c>
      <c r="W5838">
        <v>362</v>
      </c>
      <c r="X5838" s="1">
        <v>41923</v>
      </c>
      <c r="Y5838" t="s">
        <v>34</v>
      </c>
      <c r="Z5838" t="e" vm="16">
        <v>#VALUE!</v>
      </c>
      <c r="AA5838">
        <v>62701</v>
      </c>
      <c r="AB5838" t="e" cm="1" vm="2">
        <f t="array" ref="AB5838">_FV(Table1[[#This Row],[State]],"Country/region",TRUE)</f>
        <v>#VALUE!</v>
      </c>
    </row>
    <row r="5839" spans="1:28" x14ac:dyDescent="0.35">
      <c r="A5839" t="s">
        <v>283</v>
      </c>
      <c r="B5839">
        <v>58</v>
      </c>
      <c r="C5839" t="s">
        <v>284</v>
      </c>
      <c r="D5839" t="s">
        <v>46</v>
      </c>
      <c r="E5839">
        <f>YEAR(Table1[[#This Row],[Order Date]])</f>
        <v>2014</v>
      </c>
      <c r="F5839">
        <v>1</v>
      </c>
      <c r="G5839">
        <f>MONTH(Table1[[#This Row],[Order Date]])</f>
        <v>10</v>
      </c>
      <c r="H5839" s="1">
        <v>41922</v>
      </c>
      <c r="I5839">
        <v>2532</v>
      </c>
      <c r="J5839" t="s">
        <v>28</v>
      </c>
      <c r="K5839">
        <v>24</v>
      </c>
      <c r="L5839">
        <v>20.99</v>
      </c>
      <c r="M5839" s="2">
        <v>0.01</v>
      </c>
      <c r="N5839">
        <v>426.03699999999998</v>
      </c>
      <c r="O5839">
        <v>2.5</v>
      </c>
      <c r="P5839">
        <v>-78.957999999999998</v>
      </c>
      <c r="Q5839" s="2">
        <v>0.81</v>
      </c>
      <c r="R5839" t="s">
        <v>96</v>
      </c>
      <c r="S5839" t="s">
        <v>59</v>
      </c>
      <c r="T5839" t="s">
        <v>1615</v>
      </c>
      <c r="U5839" t="s">
        <v>105</v>
      </c>
      <c r="V5839" t="s">
        <v>68</v>
      </c>
      <c r="W5839">
        <v>363</v>
      </c>
      <c r="X5839" s="1">
        <v>41923</v>
      </c>
      <c r="Y5839" t="s">
        <v>34</v>
      </c>
      <c r="Z5839" t="e" vm="16">
        <v>#VALUE!</v>
      </c>
      <c r="AA5839">
        <v>62701</v>
      </c>
      <c r="AB5839" t="e" cm="1" vm="2">
        <f t="array" ref="AB5839">_FV(Table1[[#This Row],[State]],"Country/region",TRUE)</f>
        <v>#VALUE!</v>
      </c>
    </row>
    <row r="5840" spans="1:28" x14ac:dyDescent="0.35">
      <c r="A5840" t="s">
        <v>2470</v>
      </c>
      <c r="B5840">
        <v>58</v>
      </c>
      <c r="C5840" t="s">
        <v>3439</v>
      </c>
      <c r="D5840" t="s">
        <v>46</v>
      </c>
      <c r="E5840">
        <f>YEAR(Table1[[#This Row],[Order Date]])</f>
        <v>2014</v>
      </c>
      <c r="F5840">
        <v>1</v>
      </c>
      <c r="G5840">
        <f>MONTH(Table1[[#This Row],[Order Date]])</f>
        <v>10</v>
      </c>
      <c r="H5840" s="1">
        <v>41922</v>
      </c>
      <c r="I5840">
        <v>9127</v>
      </c>
      <c r="J5840" t="s">
        <v>39</v>
      </c>
      <c r="K5840">
        <v>7</v>
      </c>
      <c r="L5840">
        <v>279.48</v>
      </c>
      <c r="M5840" s="2">
        <v>0.04</v>
      </c>
      <c r="N5840">
        <v>2039.56</v>
      </c>
      <c r="O5840">
        <v>35</v>
      </c>
      <c r="P5840">
        <v>-329.49</v>
      </c>
      <c r="Q5840" s="2">
        <v>0.8</v>
      </c>
      <c r="R5840" t="s">
        <v>29</v>
      </c>
      <c r="S5840" t="s">
        <v>40</v>
      </c>
      <c r="T5840" t="s">
        <v>1519</v>
      </c>
      <c r="U5840" t="s">
        <v>32</v>
      </c>
      <c r="V5840" t="s">
        <v>68</v>
      </c>
      <c r="W5840">
        <v>1259</v>
      </c>
      <c r="X5840" s="1">
        <v>41924</v>
      </c>
      <c r="Y5840" t="s">
        <v>42</v>
      </c>
      <c r="Z5840" t="e" vm="16">
        <v>#VALUE!</v>
      </c>
      <c r="AA5840">
        <v>61801</v>
      </c>
      <c r="AB5840" t="e" cm="1" vm="2">
        <f t="array" ref="AB5840">_FV(Table1[[#This Row],[State]],"Country/region",TRUE)</f>
        <v>#VALUE!</v>
      </c>
    </row>
    <row r="5841" spans="1:28" x14ac:dyDescent="0.35">
      <c r="A5841" t="s">
        <v>3433</v>
      </c>
      <c r="B5841">
        <v>58</v>
      </c>
      <c r="C5841" t="s">
        <v>1807</v>
      </c>
      <c r="D5841" t="s">
        <v>46</v>
      </c>
      <c r="E5841">
        <f>YEAR(Table1[[#This Row],[Order Date]])</f>
        <v>2014</v>
      </c>
      <c r="F5841">
        <v>1</v>
      </c>
      <c r="G5841">
        <f>MONTH(Table1[[#This Row],[Order Date]])</f>
        <v>10</v>
      </c>
      <c r="H5841" s="1">
        <v>41922</v>
      </c>
      <c r="I5841">
        <v>7075</v>
      </c>
      <c r="J5841" t="s">
        <v>47</v>
      </c>
      <c r="K5841">
        <v>15</v>
      </c>
      <c r="L5841">
        <v>15.42</v>
      </c>
      <c r="M5841" s="2">
        <v>0.02</v>
      </c>
      <c r="N5841">
        <v>241.89</v>
      </c>
      <c r="O5841">
        <v>10.68</v>
      </c>
      <c r="P5841">
        <v>-83.3</v>
      </c>
      <c r="Q5841" s="2">
        <v>0.57999999999999996</v>
      </c>
      <c r="R5841" t="s">
        <v>29</v>
      </c>
      <c r="S5841" t="s">
        <v>30</v>
      </c>
      <c r="T5841" t="s">
        <v>1352</v>
      </c>
      <c r="U5841" t="s">
        <v>32</v>
      </c>
      <c r="V5841" t="s">
        <v>33</v>
      </c>
      <c r="W5841">
        <v>972</v>
      </c>
      <c r="X5841" s="1">
        <v>41924</v>
      </c>
      <c r="Y5841" t="s">
        <v>34</v>
      </c>
      <c r="Z5841" t="e" vm="24">
        <v>#VALUE!</v>
      </c>
      <c r="AA5841">
        <v>7017</v>
      </c>
      <c r="AB5841" t="e" cm="1" vm="2">
        <f t="array" ref="AB5841">_FV(Table1[[#This Row],[State]],"Country/region",TRUE)</f>
        <v>#VALUE!</v>
      </c>
    </row>
    <row r="5842" spans="1:28" x14ac:dyDescent="0.35">
      <c r="A5842" t="s">
        <v>2919</v>
      </c>
      <c r="B5842">
        <v>58</v>
      </c>
      <c r="C5842" t="s">
        <v>1087</v>
      </c>
      <c r="D5842" t="s">
        <v>27</v>
      </c>
      <c r="E5842">
        <f>YEAR(Table1[[#This Row],[Order Date]])</f>
        <v>2014</v>
      </c>
      <c r="F5842">
        <v>1</v>
      </c>
      <c r="G5842">
        <f>MONTH(Table1[[#This Row],[Order Date]])</f>
        <v>10</v>
      </c>
      <c r="H5842" s="1">
        <v>41922</v>
      </c>
      <c r="I5842">
        <v>52675</v>
      </c>
      <c r="J5842" t="s">
        <v>131</v>
      </c>
      <c r="K5842">
        <v>22</v>
      </c>
      <c r="L5842">
        <v>2.21</v>
      </c>
      <c r="M5842" s="2">
        <v>0.01</v>
      </c>
      <c r="N5842">
        <v>52.62</v>
      </c>
      <c r="O5842">
        <v>1.1200000000000001</v>
      </c>
      <c r="P5842">
        <v>-4.6399999999999997</v>
      </c>
      <c r="Q5842" s="2">
        <v>0.57999999999999996</v>
      </c>
      <c r="R5842" t="s">
        <v>29</v>
      </c>
      <c r="S5842" t="s">
        <v>59</v>
      </c>
      <c r="T5842" t="s">
        <v>3299</v>
      </c>
      <c r="U5842" t="s">
        <v>88</v>
      </c>
      <c r="V5842" t="s">
        <v>52</v>
      </c>
      <c r="W5842">
        <v>7393</v>
      </c>
      <c r="X5842" s="1">
        <v>41924</v>
      </c>
      <c r="Y5842" t="s">
        <v>34</v>
      </c>
      <c r="Z5842" t="e" vm="32">
        <v>#VALUE!</v>
      </c>
      <c r="AA5842">
        <v>80030</v>
      </c>
      <c r="AB5842" t="e" cm="1" vm="2">
        <f t="array" ref="AB5842">_FV(Table1[[#This Row],[State]],"Country/region",TRUE)</f>
        <v>#VALUE!</v>
      </c>
    </row>
    <row r="5843" spans="1:28" x14ac:dyDescent="0.35">
      <c r="A5843" t="s">
        <v>2919</v>
      </c>
      <c r="B5843">
        <v>58</v>
      </c>
      <c r="C5843" t="s">
        <v>1087</v>
      </c>
      <c r="D5843" t="s">
        <v>27</v>
      </c>
      <c r="E5843">
        <f>YEAR(Table1[[#This Row],[Order Date]])</f>
        <v>2014</v>
      </c>
      <c r="F5843">
        <v>1</v>
      </c>
      <c r="G5843">
        <f>MONTH(Table1[[#This Row],[Order Date]])</f>
        <v>10</v>
      </c>
      <c r="H5843" s="1">
        <v>41922</v>
      </c>
      <c r="I5843">
        <v>52675</v>
      </c>
      <c r="J5843" t="s">
        <v>131</v>
      </c>
      <c r="K5843">
        <v>4</v>
      </c>
      <c r="L5843">
        <v>4.7699999999999996</v>
      </c>
      <c r="M5843" s="2">
        <v>0.1</v>
      </c>
      <c r="N5843">
        <v>20.25</v>
      </c>
      <c r="O5843">
        <v>2.39</v>
      </c>
      <c r="P5843">
        <v>-22.13</v>
      </c>
      <c r="Q5843" s="2">
        <v>0.72</v>
      </c>
      <c r="R5843" t="s">
        <v>96</v>
      </c>
      <c r="S5843" t="s">
        <v>139</v>
      </c>
      <c r="T5843" t="s">
        <v>1339</v>
      </c>
      <c r="U5843" t="s">
        <v>102</v>
      </c>
      <c r="V5843" t="s">
        <v>52</v>
      </c>
      <c r="W5843">
        <v>7392</v>
      </c>
      <c r="X5843" s="1">
        <v>41924</v>
      </c>
      <c r="Y5843" t="s">
        <v>34</v>
      </c>
      <c r="Z5843" t="e" vm="32">
        <v>#VALUE!</v>
      </c>
      <c r="AA5843">
        <v>80030</v>
      </c>
      <c r="AB5843" t="e" cm="1" vm="2">
        <f t="array" ref="AB5843">_FV(Table1[[#This Row],[State]],"Country/region",TRUE)</f>
        <v>#VALUE!</v>
      </c>
    </row>
    <row r="5844" spans="1:28" x14ac:dyDescent="0.35">
      <c r="A5844" t="s">
        <v>3440</v>
      </c>
      <c r="B5844">
        <v>58</v>
      </c>
      <c r="C5844" t="s">
        <v>1807</v>
      </c>
      <c r="D5844" t="s">
        <v>46</v>
      </c>
      <c r="E5844">
        <f>YEAR(Table1[[#This Row],[Order Date]])</f>
        <v>2014</v>
      </c>
      <c r="F5844">
        <v>1</v>
      </c>
      <c r="G5844">
        <f>MONTH(Table1[[#This Row],[Order Date]])</f>
        <v>10</v>
      </c>
      <c r="H5844" s="1">
        <v>41922</v>
      </c>
      <c r="I5844">
        <v>7075</v>
      </c>
      <c r="J5844" t="s">
        <v>47</v>
      </c>
      <c r="K5844">
        <v>43</v>
      </c>
      <c r="L5844">
        <v>1.86</v>
      </c>
      <c r="M5844" s="2">
        <v>0.01</v>
      </c>
      <c r="N5844">
        <v>83.34</v>
      </c>
      <c r="O5844">
        <v>2.58</v>
      </c>
      <c r="P5844">
        <v>-93.18</v>
      </c>
      <c r="Q5844" s="2">
        <v>0.82</v>
      </c>
      <c r="R5844" t="s">
        <v>29</v>
      </c>
      <c r="S5844" t="s">
        <v>59</v>
      </c>
      <c r="T5844" t="s">
        <v>1940</v>
      </c>
      <c r="U5844" t="s">
        <v>232</v>
      </c>
      <c r="V5844" t="s">
        <v>33</v>
      </c>
      <c r="W5844">
        <v>973</v>
      </c>
      <c r="X5844" s="1">
        <v>41926</v>
      </c>
      <c r="Y5844" t="s">
        <v>34</v>
      </c>
      <c r="Z5844" t="e" vm="24">
        <v>#VALUE!</v>
      </c>
      <c r="AA5844">
        <v>7065</v>
      </c>
      <c r="AB5844" t="e" cm="1" vm="2">
        <f t="array" ref="AB5844">_FV(Table1[[#This Row],[State]],"Country/region",TRUE)</f>
        <v>#VALUE!</v>
      </c>
    </row>
    <row r="5845" spans="1:28" x14ac:dyDescent="0.35">
      <c r="A5845" t="s">
        <v>853</v>
      </c>
      <c r="B5845">
        <v>58</v>
      </c>
      <c r="C5845" t="s">
        <v>854</v>
      </c>
      <c r="D5845" t="s">
        <v>57</v>
      </c>
      <c r="E5845">
        <f>YEAR(Table1[[#This Row],[Order Date]])</f>
        <v>2014</v>
      </c>
      <c r="F5845">
        <v>1</v>
      </c>
      <c r="G5845">
        <f>MONTH(Table1[[#This Row],[Order Date]])</f>
        <v>10</v>
      </c>
      <c r="H5845" s="1">
        <v>41923</v>
      </c>
      <c r="I5845">
        <v>33571</v>
      </c>
      <c r="J5845" t="s">
        <v>131</v>
      </c>
      <c r="K5845">
        <v>1</v>
      </c>
      <c r="L5845">
        <v>5.08</v>
      </c>
      <c r="M5845" s="2">
        <v>0.03</v>
      </c>
      <c r="N5845">
        <v>7.15</v>
      </c>
      <c r="O5845">
        <v>2.0299999999999998</v>
      </c>
      <c r="P5845">
        <v>-2.5499999999999998</v>
      </c>
      <c r="Q5845" s="2">
        <v>0.51</v>
      </c>
      <c r="R5845" t="s">
        <v>48</v>
      </c>
      <c r="S5845" t="s">
        <v>59</v>
      </c>
      <c r="T5845" t="s">
        <v>1891</v>
      </c>
      <c r="U5845" t="s">
        <v>82</v>
      </c>
      <c r="V5845" t="s">
        <v>76</v>
      </c>
      <c r="W5845">
        <v>4716</v>
      </c>
      <c r="X5845" s="1">
        <v>41926</v>
      </c>
      <c r="Y5845" t="s">
        <v>34</v>
      </c>
      <c r="Z5845" t="e" vm="14">
        <v>#VALUE!</v>
      </c>
      <c r="AA5845">
        <v>33334</v>
      </c>
      <c r="AB5845" t="e" cm="1" vm="2">
        <f t="array" ref="AB5845">_FV(Table1[[#This Row],[State]],"Country/region",TRUE)</f>
        <v>#VALUE!</v>
      </c>
    </row>
    <row r="5846" spans="1:28" x14ac:dyDescent="0.35">
      <c r="A5846" t="s">
        <v>1552</v>
      </c>
      <c r="B5846">
        <v>58</v>
      </c>
      <c r="C5846" t="s">
        <v>244</v>
      </c>
      <c r="D5846" t="s">
        <v>57</v>
      </c>
      <c r="E5846">
        <f>YEAR(Table1[[#This Row],[Order Date]])</f>
        <v>2014</v>
      </c>
      <c r="F5846">
        <v>1</v>
      </c>
      <c r="G5846">
        <f>MONTH(Table1[[#This Row],[Order Date]])</f>
        <v>10</v>
      </c>
      <c r="H5846" s="1">
        <v>41923</v>
      </c>
      <c r="I5846">
        <v>13986</v>
      </c>
      <c r="J5846" t="s">
        <v>28</v>
      </c>
      <c r="K5846">
        <v>46</v>
      </c>
      <c r="L5846">
        <v>39.479999999999997</v>
      </c>
      <c r="M5846" s="2">
        <v>0.01</v>
      </c>
      <c r="N5846">
        <v>1905.79</v>
      </c>
      <c r="O5846">
        <v>1.99</v>
      </c>
      <c r="P5846">
        <v>675.65</v>
      </c>
      <c r="Q5846" s="2">
        <v>0.54</v>
      </c>
      <c r="R5846" t="s">
        <v>96</v>
      </c>
      <c r="S5846" t="s">
        <v>139</v>
      </c>
      <c r="T5846" t="s">
        <v>775</v>
      </c>
      <c r="U5846" t="s">
        <v>102</v>
      </c>
      <c r="V5846" t="s">
        <v>68</v>
      </c>
      <c r="W5846">
        <v>1953</v>
      </c>
      <c r="X5846" s="1">
        <v>41926</v>
      </c>
      <c r="Y5846" t="s">
        <v>34</v>
      </c>
      <c r="Z5846" t="e" vm="26">
        <v>#VALUE!</v>
      </c>
      <c r="AA5846">
        <v>48127</v>
      </c>
      <c r="AB5846" t="e" cm="1" vm="2">
        <f t="array" ref="AB5846">_FV(Table1[[#This Row],[State]],"Country/region",TRUE)</f>
        <v>#VALUE!</v>
      </c>
    </row>
    <row r="5847" spans="1:28" x14ac:dyDescent="0.35">
      <c r="A5847" t="s">
        <v>1459</v>
      </c>
      <c r="B5847">
        <v>58</v>
      </c>
      <c r="C5847" t="s">
        <v>275</v>
      </c>
      <c r="D5847" t="s">
        <v>27</v>
      </c>
      <c r="E5847">
        <f>YEAR(Table1[[#This Row],[Order Date]])</f>
        <v>2014</v>
      </c>
      <c r="F5847">
        <v>1</v>
      </c>
      <c r="G5847">
        <f>MONTH(Table1[[#This Row],[Order Date]])</f>
        <v>10</v>
      </c>
      <c r="H5847" s="1">
        <v>41923</v>
      </c>
      <c r="I5847">
        <v>10339</v>
      </c>
      <c r="J5847" t="s">
        <v>47</v>
      </c>
      <c r="K5847">
        <v>49</v>
      </c>
      <c r="L5847">
        <v>209.84</v>
      </c>
      <c r="M5847" s="2">
        <v>0.09</v>
      </c>
      <c r="N5847">
        <v>9752.25</v>
      </c>
      <c r="O5847">
        <v>21.21</v>
      </c>
      <c r="P5847">
        <v>3066.17</v>
      </c>
      <c r="Q5847" s="2">
        <v>0.59</v>
      </c>
      <c r="R5847" t="s">
        <v>48</v>
      </c>
      <c r="S5847" t="s">
        <v>40</v>
      </c>
      <c r="T5847" t="s">
        <v>127</v>
      </c>
      <c r="U5847" t="s">
        <v>82</v>
      </c>
      <c r="V5847" t="s">
        <v>52</v>
      </c>
      <c r="W5847">
        <v>1427</v>
      </c>
      <c r="X5847" s="1">
        <v>41927</v>
      </c>
      <c r="Y5847" t="s">
        <v>34</v>
      </c>
      <c r="Z5847" t="e" vm="4">
        <v>#VALUE!</v>
      </c>
      <c r="AA5847">
        <v>90069</v>
      </c>
      <c r="AB5847" t="e" cm="1" vm="2">
        <f t="array" ref="AB5847">_FV(Table1[[#This Row],[State]],"Country/region",TRUE)</f>
        <v>#VALUE!</v>
      </c>
    </row>
    <row r="5848" spans="1:28" x14ac:dyDescent="0.35">
      <c r="A5848" t="s">
        <v>2444</v>
      </c>
      <c r="B5848">
        <v>58</v>
      </c>
      <c r="C5848" t="s">
        <v>2547</v>
      </c>
      <c r="D5848" t="s">
        <v>38</v>
      </c>
      <c r="E5848">
        <f>YEAR(Table1[[#This Row],[Order Date]])</f>
        <v>2014</v>
      </c>
      <c r="F5848">
        <v>1</v>
      </c>
      <c r="G5848">
        <f>MONTH(Table1[[#This Row],[Order Date]])</f>
        <v>10</v>
      </c>
      <c r="H5848" s="1">
        <v>41924</v>
      </c>
      <c r="I5848">
        <v>5217</v>
      </c>
      <c r="J5848" t="s">
        <v>28</v>
      </c>
      <c r="K5848">
        <v>8</v>
      </c>
      <c r="L5848">
        <v>40.98</v>
      </c>
      <c r="M5848" s="2">
        <v>0.03</v>
      </c>
      <c r="N5848">
        <v>339.35</v>
      </c>
      <c r="O5848">
        <v>5.33</v>
      </c>
      <c r="P5848">
        <v>27.88</v>
      </c>
      <c r="Q5848" s="2">
        <v>0.56999999999999995</v>
      </c>
      <c r="R5848" t="s">
        <v>29</v>
      </c>
      <c r="S5848" t="s">
        <v>30</v>
      </c>
      <c r="T5848" t="s">
        <v>3085</v>
      </c>
      <c r="U5848" t="s">
        <v>214</v>
      </c>
      <c r="V5848" t="s">
        <v>76</v>
      </c>
      <c r="W5848">
        <v>725</v>
      </c>
      <c r="X5848" s="1">
        <v>41924</v>
      </c>
      <c r="Y5848" t="s">
        <v>42</v>
      </c>
      <c r="Z5848" t="e" vm="47">
        <v>#VALUE!</v>
      </c>
      <c r="AA5848">
        <v>28540</v>
      </c>
      <c r="AB5848" t="e" cm="1" vm="2">
        <f t="array" ref="AB5848">_FV(Table1[[#This Row],[State]],"Country/region",TRUE)</f>
        <v>#VALUE!</v>
      </c>
    </row>
    <row r="5849" spans="1:28" x14ac:dyDescent="0.35">
      <c r="A5849" t="s">
        <v>3441</v>
      </c>
      <c r="B5849">
        <v>58</v>
      </c>
      <c r="C5849" t="s">
        <v>3442</v>
      </c>
      <c r="D5849" t="s">
        <v>27</v>
      </c>
      <c r="E5849">
        <f>YEAR(Table1[[#This Row],[Order Date]])</f>
        <v>2014</v>
      </c>
      <c r="F5849">
        <v>1</v>
      </c>
      <c r="G5849">
        <f>MONTH(Table1[[#This Row],[Order Date]])</f>
        <v>10</v>
      </c>
      <c r="H5849" s="1">
        <v>41924</v>
      </c>
      <c r="I5849">
        <v>50499</v>
      </c>
      <c r="J5849" t="s">
        <v>39</v>
      </c>
      <c r="K5849">
        <v>18</v>
      </c>
      <c r="L5849">
        <v>100.98</v>
      </c>
      <c r="M5849" s="2">
        <v>0.06</v>
      </c>
      <c r="N5849">
        <v>1758.41</v>
      </c>
      <c r="O5849">
        <v>15.66</v>
      </c>
      <c r="P5849">
        <v>238.52</v>
      </c>
      <c r="Q5849" s="2">
        <v>0.56999999999999995</v>
      </c>
      <c r="R5849" t="s">
        <v>29</v>
      </c>
      <c r="S5849" t="s">
        <v>49</v>
      </c>
      <c r="T5849" t="s">
        <v>3259</v>
      </c>
      <c r="U5849" t="s">
        <v>214</v>
      </c>
      <c r="V5849" t="s">
        <v>68</v>
      </c>
      <c r="W5849">
        <v>7075</v>
      </c>
      <c r="X5849" s="1">
        <v>41925</v>
      </c>
      <c r="Y5849" t="s">
        <v>53</v>
      </c>
      <c r="Z5849" t="e" vm="5">
        <v>#VALUE!</v>
      </c>
      <c r="AA5849">
        <v>55416</v>
      </c>
      <c r="AB5849" t="e" cm="1" vm="2">
        <f t="array" ref="AB5849">_FV(Table1[[#This Row],[State]],"Country/region",TRUE)</f>
        <v>#VALUE!</v>
      </c>
    </row>
    <row r="5850" spans="1:28" x14ac:dyDescent="0.35">
      <c r="A5850" t="s">
        <v>1102</v>
      </c>
      <c r="B5850">
        <v>58</v>
      </c>
      <c r="C5850" t="s">
        <v>1103</v>
      </c>
      <c r="D5850" t="s">
        <v>38</v>
      </c>
      <c r="E5850">
        <f>YEAR(Table1[[#This Row],[Order Date]])</f>
        <v>2014</v>
      </c>
      <c r="F5850">
        <v>1</v>
      </c>
      <c r="G5850">
        <f>MONTH(Table1[[#This Row],[Order Date]])</f>
        <v>10</v>
      </c>
      <c r="H5850" s="1">
        <v>41924</v>
      </c>
      <c r="I5850">
        <v>28641</v>
      </c>
      <c r="J5850" t="s">
        <v>39</v>
      </c>
      <c r="K5850">
        <v>33</v>
      </c>
      <c r="L5850">
        <v>8.32</v>
      </c>
      <c r="M5850" s="2">
        <v>0.05</v>
      </c>
      <c r="N5850">
        <v>278.64999999999998</v>
      </c>
      <c r="O5850">
        <v>2.38</v>
      </c>
      <c r="P5850">
        <v>-36.340000000000003</v>
      </c>
      <c r="Q5850" s="2">
        <v>0.74</v>
      </c>
      <c r="R5850" t="s">
        <v>96</v>
      </c>
      <c r="S5850" t="s">
        <v>139</v>
      </c>
      <c r="T5850" t="s">
        <v>856</v>
      </c>
      <c r="U5850" t="s">
        <v>102</v>
      </c>
      <c r="V5850" t="s">
        <v>76</v>
      </c>
      <c r="W5850">
        <v>4011</v>
      </c>
      <c r="X5850" s="1">
        <v>41925</v>
      </c>
      <c r="Y5850" t="s">
        <v>42</v>
      </c>
      <c r="Z5850" t="e" vm="47">
        <v>#VALUE!</v>
      </c>
      <c r="AA5850">
        <v>28079</v>
      </c>
      <c r="AB5850" t="e" cm="1" vm="2">
        <f t="array" ref="AB5850">_FV(Table1[[#This Row],[State]],"Country/region",TRUE)</f>
        <v>#VALUE!</v>
      </c>
    </row>
    <row r="5851" spans="1:28" x14ac:dyDescent="0.35">
      <c r="A5851" t="s">
        <v>2369</v>
      </c>
      <c r="B5851">
        <v>58</v>
      </c>
      <c r="C5851" t="s">
        <v>1978</v>
      </c>
      <c r="D5851" t="s">
        <v>38</v>
      </c>
      <c r="E5851">
        <f>YEAR(Table1[[#This Row],[Order Date]])</f>
        <v>2014</v>
      </c>
      <c r="F5851">
        <v>1</v>
      </c>
      <c r="G5851">
        <f>MONTH(Table1[[#This Row],[Order Date]])</f>
        <v>10</v>
      </c>
      <c r="H5851" s="1">
        <v>41924</v>
      </c>
      <c r="I5851">
        <v>44322</v>
      </c>
      <c r="J5851" t="s">
        <v>39</v>
      </c>
      <c r="K5851">
        <v>15</v>
      </c>
      <c r="L5851">
        <v>42.76</v>
      </c>
      <c r="M5851" s="2">
        <v>0.1</v>
      </c>
      <c r="N5851">
        <v>600.79999999999995</v>
      </c>
      <c r="O5851">
        <v>6.22</v>
      </c>
      <c r="P5851">
        <v>43.55</v>
      </c>
      <c r="Q5851" s="2"/>
      <c r="R5851" t="s">
        <v>29</v>
      </c>
      <c r="S5851" t="s">
        <v>30</v>
      </c>
      <c r="T5851" t="s">
        <v>3039</v>
      </c>
      <c r="U5851" t="s">
        <v>32</v>
      </c>
      <c r="V5851" t="s">
        <v>33</v>
      </c>
      <c r="W5851">
        <v>6262</v>
      </c>
      <c r="X5851" s="1">
        <v>41926</v>
      </c>
      <c r="Y5851" t="s">
        <v>34</v>
      </c>
      <c r="Z5851" t="e" vm="1">
        <v>#VALUE!</v>
      </c>
      <c r="AA5851">
        <v>16801</v>
      </c>
      <c r="AB5851" t="e" cm="1" vm="2">
        <f t="array" ref="AB5851">_FV(Table1[[#This Row],[State]],"Country/region",TRUE)</f>
        <v>#VALUE!</v>
      </c>
    </row>
    <row r="5852" spans="1:28" x14ac:dyDescent="0.35">
      <c r="A5852" t="s">
        <v>2444</v>
      </c>
      <c r="B5852">
        <v>58</v>
      </c>
      <c r="C5852" t="s">
        <v>2547</v>
      </c>
      <c r="D5852" t="s">
        <v>38</v>
      </c>
      <c r="E5852">
        <f>YEAR(Table1[[#This Row],[Order Date]])</f>
        <v>2014</v>
      </c>
      <c r="F5852">
        <v>1</v>
      </c>
      <c r="G5852">
        <f>MONTH(Table1[[#This Row],[Order Date]])</f>
        <v>10</v>
      </c>
      <c r="H5852" s="1">
        <v>41924</v>
      </c>
      <c r="I5852">
        <v>5217</v>
      </c>
      <c r="J5852" t="s">
        <v>28</v>
      </c>
      <c r="K5852">
        <v>11</v>
      </c>
      <c r="L5852">
        <v>3.08</v>
      </c>
      <c r="M5852" s="2">
        <v>0.09</v>
      </c>
      <c r="N5852">
        <v>33.67</v>
      </c>
      <c r="O5852">
        <v>0.99</v>
      </c>
      <c r="P5852">
        <v>4.08</v>
      </c>
      <c r="Q5852" s="2">
        <v>0.37</v>
      </c>
      <c r="R5852" t="s">
        <v>29</v>
      </c>
      <c r="S5852" t="s">
        <v>30</v>
      </c>
      <c r="T5852" t="s">
        <v>1774</v>
      </c>
      <c r="U5852" t="s">
        <v>210</v>
      </c>
      <c r="V5852" t="s">
        <v>76</v>
      </c>
      <c r="W5852">
        <v>726</v>
      </c>
      <c r="X5852" s="1">
        <v>41926</v>
      </c>
      <c r="Y5852" t="s">
        <v>34</v>
      </c>
      <c r="Z5852" t="e" vm="47">
        <v>#VALUE!</v>
      </c>
      <c r="AA5852">
        <v>28540</v>
      </c>
      <c r="AB5852" t="e" cm="1" vm="2">
        <f t="array" ref="AB5852">_FV(Table1[[#This Row],[State]],"Country/region",TRUE)</f>
        <v>#VALUE!</v>
      </c>
    </row>
    <row r="5853" spans="1:28" x14ac:dyDescent="0.35">
      <c r="A5853" t="s">
        <v>749</v>
      </c>
      <c r="B5853">
        <v>58</v>
      </c>
      <c r="C5853" t="s">
        <v>2058</v>
      </c>
      <c r="D5853" t="s">
        <v>46</v>
      </c>
      <c r="E5853">
        <f>YEAR(Table1[[#This Row],[Order Date]])</f>
        <v>2014</v>
      </c>
      <c r="F5853">
        <v>1</v>
      </c>
      <c r="G5853">
        <f>MONTH(Table1[[#This Row],[Order Date]])</f>
        <v>10</v>
      </c>
      <c r="H5853" s="1">
        <v>41925</v>
      </c>
      <c r="I5853">
        <v>27872</v>
      </c>
      <c r="J5853" t="s">
        <v>39</v>
      </c>
      <c r="K5853">
        <v>25</v>
      </c>
      <c r="L5853">
        <v>14.27</v>
      </c>
      <c r="M5853" s="2">
        <v>0.01</v>
      </c>
      <c r="N5853">
        <v>388.71</v>
      </c>
      <c r="O5853">
        <v>7.27</v>
      </c>
      <c r="P5853">
        <v>36.430999999999997</v>
      </c>
      <c r="Q5853" s="2">
        <v>0.38</v>
      </c>
      <c r="R5853" t="s">
        <v>29</v>
      </c>
      <c r="S5853" t="s">
        <v>30</v>
      </c>
      <c r="T5853" t="s">
        <v>709</v>
      </c>
      <c r="U5853" t="s">
        <v>67</v>
      </c>
      <c r="V5853" t="s">
        <v>52</v>
      </c>
      <c r="W5853">
        <v>3908</v>
      </c>
      <c r="X5853" s="1">
        <v>41927</v>
      </c>
      <c r="Y5853" t="s">
        <v>34</v>
      </c>
      <c r="Z5853" t="e" vm="33">
        <v>#VALUE!</v>
      </c>
      <c r="AA5853">
        <v>83814</v>
      </c>
      <c r="AB5853" t="e" cm="1" vm="2">
        <f t="array" ref="AB5853">_FV(Table1[[#This Row],[State]],"Country/region",TRUE)</f>
        <v>#VALUE!</v>
      </c>
    </row>
    <row r="5854" spans="1:28" x14ac:dyDescent="0.35">
      <c r="A5854" t="s">
        <v>3350</v>
      </c>
      <c r="B5854">
        <v>58</v>
      </c>
      <c r="C5854" t="s">
        <v>347</v>
      </c>
      <c r="D5854" t="s">
        <v>27</v>
      </c>
      <c r="E5854">
        <f>YEAR(Table1[[#This Row],[Order Date]])</f>
        <v>2014</v>
      </c>
      <c r="F5854">
        <v>1</v>
      </c>
      <c r="G5854">
        <f>MONTH(Table1[[#This Row],[Order Date]])</f>
        <v>10</v>
      </c>
      <c r="H5854" s="1">
        <v>41925</v>
      </c>
      <c r="I5854">
        <v>42788</v>
      </c>
      <c r="J5854" t="s">
        <v>58</v>
      </c>
      <c r="K5854">
        <v>26</v>
      </c>
      <c r="L5854">
        <v>10.14</v>
      </c>
      <c r="M5854" s="2">
        <v>0.1</v>
      </c>
      <c r="N5854">
        <v>241.92</v>
      </c>
      <c r="O5854">
        <v>2.27</v>
      </c>
      <c r="P5854">
        <v>67.709999999999994</v>
      </c>
      <c r="Q5854" s="2">
        <v>0.36</v>
      </c>
      <c r="R5854" t="s">
        <v>29</v>
      </c>
      <c r="S5854" t="s">
        <v>59</v>
      </c>
      <c r="T5854" t="s">
        <v>106</v>
      </c>
      <c r="U5854" t="s">
        <v>61</v>
      </c>
      <c r="V5854" t="s">
        <v>76</v>
      </c>
      <c r="W5854">
        <v>6039</v>
      </c>
      <c r="X5854" s="1">
        <v>41927</v>
      </c>
      <c r="Y5854" t="s">
        <v>34</v>
      </c>
      <c r="Z5854" t="e" vm="31">
        <v>#VALUE!</v>
      </c>
      <c r="AA5854">
        <v>37086</v>
      </c>
      <c r="AB5854" t="e" cm="1" vm="2">
        <f t="array" ref="AB5854">_FV(Table1[[#This Row],[State]],"Country/region",TRUE)</f>
        <v>#VALUE!</v>
      </c>
    </row>
    <row r="5855" spans="1:28" x14ac:dyDescent="0.35">
      <c r="A5855" t="s">
        <v>1811</v>
      </c>
      <c r="B5855">
        <v>58</v>
      </c>
      <c r="C5855" t="s">
        <v>1267</v>
      </c>
      <c r="D5855" t="s">
        <v>46</v>
      </c>
      <c r="E5855">
        <f>YEAR(Table1[[#This Row],[Order Date]])</f>
        <v>2014</v>
      </c>
      <c r="F5855">
        <v>1</v>
      </c>
      <c r="G5855">
        <f>MONTH(Table1[[#This Row],[Order Date]])</f>
        <v>10</v>
      </c>
      <c r="H5855" s="1">
        <v>41926</v>
      </c>
      <c r="I5855">
        <v>5989</v>
      </c>
      <c r="J5855" t="s">
        <v>131</v>
      </c>
      <c r="K5855">
        <v>21</v>
      </c>
      <c r="L5855">
        <v>2.78</v>
      </c>
      <c r="M5855" s="2">
        <v>0.06</v>
      </c>
      <c r="N5855">
        <v>56.77</v>
      </c>
      <c r="O5855">
        <v>1.34</v>
      </c>
      <c r="P5855">
        <v>-3.2</v>
      </c>
      <c r="Q5855" s="2">
        <v>0.45</v>
      </c>
      <c r="R5855" t="s">
        <v>29</v>
      </c>
      <c r="S5855" t="s">
        <v>59</v>
      </c>
      <c r="T5855" t="s">
        <v>1804</v>
      </c>
      <c r="U5855" t="s">
        <v>88</v>
      </c>
      <c r="V5855" t="s">
        <v>52</v>
      </c>
      <c r="W5855">
        <v>837</v>
      </c>
      <c r="X5855" s="1">
        <v>41927</v>
      </c>
      <c r="Y5855" t="s">
        <v>34</v>
      </c>
      <c r="Z5855" t="e" vm="4">
        <v>#VALUE!</v>
      </c>
      <c r="AA5855">
        <v>95661</v>
      </c>
      <c r="AB5855" t="e" cm="1" vm="2">
        <f t="array" ref="AB5855">_FV(Table1[[#This Row],[State]],"Country/region",TRUE)</f>
        <v>#VALUE!</v>
      </c>
    </row>
    <row r="5856" spans="1:28" x14ac:dyDescent="0.35">
      <c r="A5856" t="s">
        <v>1811</v>
      </c>
      <c r="B5856">
        <v>58</v>
      </c>
      <c r="C5856" t="s">
        <v>1267</v>
      </c>
      <c r="D5856" t="s">
        <v>46</v>
      </c>
      <c r="E5856">
        <f>YEAR(Table1[[#This Row],[Order Date]])</f>
        <v>2014</v>
      </c>
      <c r="F5856">
        <v>1</v>
      </c>
      <c r="G5856">
        <f>MONTH(Table1[[#This Row],[Order Date]])</f>
        <v>10</v>
      </c>
      <c r="H5856" s="1">
        <v>41926</v>
      </c>
      <c r="I5856">
        <v>5989</v>
      </c>
      <c r="J5856" t="s">
        <v>131</v>
      </c>
      <c r="K5856">
        <v>6</v>
      </c>
      <c r="L5856">
        <v>25.98</v>
      </c>
      <c r="M5856" s="2">
        <v>0.1</v>
      </c>
      <c r="N5856">
        <v>155.47999999999999</v>
      </c>
      <c r="O5856">
        <v>5.37</v>
      </c>
      <c r="P5856">
        <v>-6.64</v>
      </c>
      <c r="Q5856" s="2">
        <v>0.5</v>
      </c>
      <c r="R5856" t="s">
        <v>29</v>
      </c>
      <c r="S5856" t="s">
        <v>80</v>
      </c>
      <c r="T5856" t="s">
        <v>2376</v>
      </c>
      <c r="U5856" t="s">
        <v>214</v>
      </c>
      <c r="V5856" t="s">
        <v>52</v>
      </c>
      <c r="W5856">
        <v>836</v>
      </c>
      <c r="X5856" s="1">
        <v>41928</v>
      </c>
      <c r="Y5856" t="s">
        <v>34</v>
      </c>
      <c r="Z5856" t="e" vm="4">
        <v>#VALUE!</v>
      </c>
      <c r="AA5856">
        <v>95661</v>
      </c>
      <c r="AB5856" t="e" cm="1" vm="2">
        <f t="array" ref="AB5856">_FV(Table1[[#This Row],[State]],"Country/region",TRUE)</f>
        <v>#VALUE!</v>
      </c>
    </row>
    <row r="5857" spans="1:28" x14ac:dyDescent="0.35">
      <c r="A5857" t="s">
        <v>392</v>
      </c>
      <c r="B5857">
        <v>58</v>
      </c>
      <c r="C5857" t="s">
        <v>1593</v>
      </c>
      <c r="D5857" t="s">
        <v>38</v>
      </c>
      <c r="E5857">
        <f>YEAR(Table1[[#This Row],[Order Date]])</f>
        <v>2014</v>
      </c>
      <c r="F5857">
        <v>1</v>
      </c>
      <c r="G5857">
        <f>MONTH(Table1[[#This Row],[Order Date]])</f>
        <v>10</v>
      </c>
      <c r="H5857" s="1">
        <v>41927</v>
      </c>
      <c r="I5857">
        <v>12611</v>
      </c>
      <c r="J5857" t="s">
        <v>131</v>
      </c>
      <c r="K5857">
        <v>13</v>
      </c>
      <c r="L5857">
        <v>12.97</v>
      </c>
      <c r="M5857" s="2">
        <v>0.03</v>
      </c>
      <c r="N5857">
        <v>189.99</v>
      </c>
      <c r="O5857">
        <v>1.49</v>
      </c>
      <c r="P5857">
        <v>72.819500000000005</v>
      </c>
      <c r="Q5857" s="2">
        <v>0.35</v>
      </c>
      <c r="R5857" t="s">
        <v>29</v>
      </c>
      <c r="S5857" t="s">
        <v>30</v>
      </c>
      <c r="T5857" t="s">
        <v>608</v>
      </c>
      <c r="U5857" t="s">
        <v>67</v>
      </c>
      <c r="V5857" t="s">
        <v>76</v>
      </c>
      <c r="W5857">
        <v>1757</v>
      </c>
      <c r="X5857" s="1">
        <v>41929</v>
      </c>
      <c r="Y5857" t="s">
        <v>42</v>
      </c>
      <c r="Z5857" t="e" vm="34">
        <v>#VALUE!</v>
      </c>
      <c r="AA5857">
        <v>39301</v>
      </c>
      <c r="AB5857" t="e" cm="1" vm="2">
        <f t="array" ref="AB5857">_FV(Table1[[#This Row],[State]],"Country/region",TRUE)</f>
        <v>#VALUE!</v>
      </c>
    </row>
    <row r="5858" spans="1:28" x14ac:dyDescent="0.35">
      <c r="A5858" t="s">
        <v>1785</v>
      </c>
      <c r="B5858">
        <v>58</v>
      </c>
      <c r="C5858" t="s">
        <v>360</v>
      </c>
      <c r="D5858" t="s">
        <v>46</v>
      </c>
      <c r="E5858">
        <f>YEAR(Table1[[#This Row],[Order Date]])</f>
        <v>2014</v>
      </c>
      <c r="F5858">
        <v>1</v>
      </c>
      <c r="G5858">
        <f>MONTH(Table1[[#This Row],[Order Date]])</f>
        <v>10</v>
      </c>
      <c r="H5858" s="1">
        <v>41927</v>
      </c>
      <c r="I5858">
        <v>12419</v>
      </c>
      <c r="J5858" t="s">
        <v>58</v>
      </c>
      <c r="K5858">
        <v>12</v>
      </c>
      <c r="L5858">
        <v>1938.02</v>
      </c>
      <c r="M5858" s="2">
        <v>0.06</v>
      </c>
      <c r="N5858">
        <v>22079.47</v>
      </c>
      <c r="O5858">
        <v>13.99</v>
      </c>
      <c r="P5858">
        <v>5322.14</v>
      </c>
      <c r="Q5858" s="2">
        <v>0.38</v>
      </c>
      <c r="R5858" t="s">
        <v>96</v>
      </c>
      <c r="S5858" t="s">
        <v>80</v>
      </c>
      <c r="T5858" t="s">
        <v>761</v>
      </c>
      <c r="U5858" t="s">
        <v>98</v>
      </c>
      <c r="V5858" t="s">
        <v>68</v>
      </c>
      <c r="W5858">
        <v>1727</v>
      </c>
      <c r="X5858" s="1">
        <v>41929</v>
      </c>
      <c r="Y5858" t="s">
        <v>34</v>
      </c>
      <c r="Z5858" t="e" vm="16">
        <v>#VALUE!</v>
      </c>
      <c r="AA5858">
        <v>60060</v>
      </c>
      <c r="AB5858" t="e" cm="1" vm="2">
        <f t="array" ref="AB5858">_FV(Table1[[#This Row],[State]],"Country/region",TRUE)</f>
        <v>#VALUE!</v>
      </c>
    </row>
    <row r="5859" spans="1:28" x14ac:dyDescent="0.35">
      <c r="A5859" t="s">
        <v>492</v>
      </c>
      <c r="B5859">
        <v>58</v>
      </c>
      <c r="C5859" t="s">
        <v>3163</v>
      </c>
      <c r="D5859" t="s">
        <v>38</v>
      </c>
      <c r="E5859">
        <f>YEAR(Table1[[#This Row],[Order Date]])</f>
        <v>2014</v>
      </c>
      <c r="F5859">
        <v>1</v>
      </c>
      <c r="G5859">
        <f>MONTH(Table1[[#This Row],[Order Date]])</f>
        <v>10</v>
      </c>
      <c r="H5859" s="1">
        <v>41927</v>
      </c>
      <c r="I5859">
        <v>51300</v>
      </c>
      <c r="J5859" t="s">
        <v>131</v>
      </c>
      <c r="K5859">
        <v>43</v>
      </c>
      <c r="L5859">
        <v>8.33</v>
      </c>
      <c r="M5859" s="2">
        <v>0.09</v>
      </c>
      <c r="N5859">
        <v>344.24</v>
      </c>
      <c r="O5859">
        <v>1.99</v>
      </c>
      <c r="P5859">
        <v>30.76</v>
      </c>
      <c r="Q5859" s="2">
        <v>0.52</v>
      </c>
      <c r="R5859" t="s">
        <v>96</v>
      </c>
      <c r="S5859" t="s">
        <v>139</v>
      </c>
      <c r="T5859" t="s">
        <v>819</v>
      </c>
      <c r="U5859" t="s">
        <v>102</v>
      </c>
      <c r="V5859" t="s">
        <v>76</v>
      </c>
      <c r="W5859">
        <v>7192</v>
      </c>
      <c r="X5859" s="1">
        <v>41929</v>
      </c>
      <c r="Y5859" t="s">
        <v>34</v>
      </c>
      <c r="Z5859" t="e" vm="31">
        <v>#VALUE!</v>
      </c>
      <c r="AA5859">
        <v>37064</v>
      </c>
      <c r="AB5859" t="e" cm="1" vm="2">
        <f t="array" ref="AB5859">_FV(Table1[[#This Row],[State]],"Country/region",TRUE)</f>
        <v>#VALUE!</v>
      </c>
    </row>
    <row r="5860" spans="1:28" x14ac:dyDescent="0.35">
      <c r="A5860" t="s">
        <v>2450</v>
      </c>
      <c r="B5860">
        <v>58</v>
      </c>
      <c r="C5860" t="s">
        <v>2451</v>
      </c>
      <c r="D5860" t="s">
        <v>27</v>
      </c>
      <c r="E5860">
        <f>YEAR(Table1[[#This Row],[Order Date]])</f>
        <v>2014</v>
      </c>
      <c r="F5860">
        <v>1</v>
      </c>
      <c r="G5860">
        <f>MONTH(Table1[[#This Row],[Order Date]])</f>
        <v>10</v>
      </c>
      <c r="H5860" s="1">
        <v>41928</v>
      </c>
      <c r="I5860">
        <v>9124</v>
      </c>
      <c r="J5860" t="s">
        <v>47</v>
      </c>
      <c r="K5860">
        <v>17</v>
      </c>
      <c r="L5860">
        <v>152.47999999999999</v>
      </c>
      <c r="M5860" s="2">
        <v>0.04</v>
      </c>
      <c r="N5860">
        <v>2637.78</v>
      </c>
      <c r="O5860">
        <v>6.5</v>
      </c>
      <c r="P5860">
        <v>-0.84</v>
      </c>
      <c r="Q5860" s="2">
        <v>0.74</v>
      </c>
      <c r="R5860" t="s">
        <v>96</v>
      </c>
      <c r="S5860" t="s">
        <v>30</v>
      </c>
      <c r="T5860" t="s">
        <v>1057</v>
      </c>
      <c r="U5860" t="s">
        <v>102</v>
      </c>
      <c r="V5860" t="s">
        <v>76</v>
      </c>
      <c r="W5860">
        <v>1256</v>
      </c>
      <c r="X5860" s="1">
        <v>41928</v>
      </c>
      <c r="Y5860" t="s">
        <v>34</v>
      </c>
      <c r="Z5860" t="e" vm="14">
        <v>#VALUE!</v>
      </c>
      <c r="AA5860">
        <v>33065</v>
      </c>
      <c r="AB5860" t="e" cm="1" vm="2">
        <f t="array" ref="AB5860">_FV(Table1[[#This Row],[State]],"Country/region",TRUE)</f>
        <v>#VALUE!</v>
      </c>
    </row>
    <row r="5861" spans="1:28" x14ac:dyDescent="0.35">
      <c r="A5861" t="s">
        <v>781</v>
      </c>
      <c r="B5861">
        <v>58</v>
      </c>
      <c r="C5861" t="s">
        <v>1893</v>
      </c>
      <c r="D5861" t="s">
        <v>38</v>
      </c>
      <c r="E5861">
        <f>YEAR(Table1[[#This Row],[Order Date]])</f>
        <v>2014</v>
      </c>
      <c r="F5861">
        <v>1</v>
      </c>
      <c r="G5861">
        <f>MONTH(Table1[[#This Row],[Order Date]])</f>
        <v>10</v>
      </c>
      <c r="H5861" s="1">
        <v>41928</v>
      </c>
      <c r="I5861">
        <v>2657</v>
      </c>
      <c r="J5861" t="s">
        <v>28</v>
      </c>
      <c r="K5861">
        <v>37</v>
      </c>
      <c r="L5861">
        <v>65.989999999999995</v>
      </c>
      <c r="M5861" s="2">
        <v>0.02</v>
      </c>
      <c r="N5861">
        <v>2143.2154999999998</v>
      </c>
      <c r="O5861">
        <v>8.99</v>
      </c>
      <c r="P5861">
        <v>464.35500000000002</v>
      </c>
      <c r="Q5861" s="2">
        <v>0.55000000000000004</v>
      </c>
      <c r="R5861" t="s">
        <v>96</v>
      </c>
      <c r="S5861" t="s">
        <v>30</v>
      </c>
      <c r="T5861" t="s">
        <v>1470</v>
      </c>
      <c r="U5861" t="s">
        <v>105</v>
      </c>
      <c r="V5861" t="s">
        <v>76</v>
      </c>
      <c r="W5861">
        <v>385</v>
      </c>
      <c r="X5861" s="1">
        <v>41929</v>
      </c>
      <c r="Y5861" t="s">
        <v>34</v>
      </c>
      <c r="Z5861" t="e" vm="14">
        <v>#VALUE!</v>
      </c>
      <c r="AA5861">
        <v>34741</v>
      </c>
      <c r="AB5861" t="e" cm="1" vm="2">
        <f t="array" ref="AB5861">_FV(Table1[[#This Row],[State]],"Country/region",TRUE)</f>
        <v>#VALUE!</v>
      </c>
    </row>
    <row r="5862" spans="1:28" x14ac:dyDescent="0.35">
      <c r="A5862" t="s">
        <v>781</v>
      </c>
      <c r="B5862">
        <v>58</v>
      </c>
      <c r="C5862" t="s">
        <v>1893</v>
      </c>
      <c r="D5862" t="s">
        <v>38</v>
      </c>
      <c r="E5862">
        <f>YEAR(Table1[[#This Row],[Order Date]])</f>
        <v>2014</v>
      </c>
      <c r="F5862">
        <v>1</v>
      </c>
      <c r="G5862">
        <f>MONTH(Table1[[#This Row],[Order Date]])</f>
        <v>10</v>
      </c>
      <c r="H5862" s="1">
        <v>41928</v>
      </c>
      <c r="I5862">
        <v>2657</v>
      </c>
      <c r="J5862" t="s">
        <v>28</v>
      </c>
      <c r="K5862">
        <v>30</v>
      </c>
      <c r="L5862">
        <v>279.81</v>
      </c>
      <c r="M5862" s="2">
        <v>0.05</v>
      </c>
      <c r="N5862">
        <v>8316.76</v>
      </c>
      <c r="O5862">
        <v>23.19</v>
      </c>
      <c r="P5862">
        <v>2108.8000000000002</v>
      </c>
      <c r="Q5862" s="2">
        <v>0.59</v>
      </c>
      <c r="R5862" t="s">
        <v>29</v>
      </c>
      <c r="S5862" t="s">
        <v>49</v>
      </c>
      <c r="T5862" t="s">
        <v>439</v>
      </c>
      <c r="U5862" t="s">
        <v>214</v>
      </c>
      <c r="V5862" t="s">
        <v>76</v>
      </c>
      <c r="W5862">
        <v>384</v>
      </c>
      <c r="X5862" s="1">
        <v>41930</v>
      </c>
      <c r="Y5862" t="s">
        <v>53</v>
      </c>
      <c r="Z5862" t="e" vm="14">
        <v>#VALUE!</v>
      </c>
      <c r="AA5862">
        <v>34741</v>
      </c>
      <c r="AB5862" t="e" cm="1" vm="2">
        <f t="array" ref="AB5862">_FV(Table1[[#This Row],[State]],"Country/region",TRUE)</f>
        <v>#VALUE!</v>
      </c>
    </row>
    <row r="5863" spans="1:28" x14ac:dyDescent="0.35">
      <c r="A5863" t="s">
        <v>2450</v>
      </c>
      <c r="B5863">
        <v>58</v>
      </c>
      <c r="C5863" t="s">
        <v>2451</v>
      </c>
      <c r="D5863" t="s">
        <v>27</v>
      </c>
      <c r="E5863">
        <f>YEAR(Table1[[#This Row],[Order Date]])</f>
        <v>2014</v>
      </c>
      <c r="F5863">
        <v>1</v>
      </c>
      <c r="G5863">
        <f>MONTH(Table1[[#This Row],[Order Date]])</f>
        <v>10</v>
      </c>
      <c r="H5863" s="1">
        <v>41928</v>
      </c>
      <c r="I5863">
        <v>9124</v>
      </c>
      <c r="J5863" t="s">
        <v>47</v>
      </c>
      <c r="K5863">
        <v>29</v>
      </c>
      <c r="L5863">
        <v>4.9800000000000004</v>
      </c>
      <c r="M5863" s="2">
        <v>0.01</v>
      </c>
      <c r="N5863">
        <v>157.4</v>
      </c>
      <c r="O5863">
        <v>7.28</v>
      </c>
      <c r="P5863">
        <v>-118.56</v>
      </c>
      <c r="Q5863" s="2">
        <v>0.38</v>
      </c>
      <c r="R5863" t="s">
        <v>29</v>
      </c>
      <c r="S5863" t="s">
        <v>30</v>
      </c>
      <c r="T5863" t="s">
        <v>2934</v>
      </c>
      <c r="U5863" t="s">
        <v>61</v>
      </c>
      <c r="V5863" t="s">
        <v>76</v>
      </c>
      <c r="W5863">
        <v>1257</v>
      </c>
      <c r="X5863" s="1">
        <v>41933</v>
      </c>
      <c r="Y5863" t="s">
        <v>34</v>
      </c>
      <c r="Z5863" t="e" vm="14">
        <v>#VALUE!</v>
      </c>
      <c r="AA5863">
        <v>33065</v>
      </c>
      <c r="AB5863" t="e" cm="1" vm="2">
        <f t="array" ref="AB5863">_FV(Table1[[#This Row],[State]],"Country/region",TRUE)</f>
        <v>#VALUE!</v>
      </c>
    </row>
    <row r="5864" spans="1:28" x14ac:dyDescent="0.35">
      <c r="A5864" t="s">
        <v>3040</v>
      </c>
      <c r="B5864">
        <v>58</v>
      </c>
      <c r="C5864" t="s">
        <v>3041</v>
      </c>
      <c r="D5864" t="s">
        <v>46</v>
      </c>
      <c r="E5864">
        <f>YEAR(Table1[[#This Row],[Order Date]])</f>
        <v>2014</v>
      </c>
      <c r="F5864">
        <v>1</v>
      </c>
      <c r="G5864">
        <f>MONTH(Table1[[#This Row],[Order Date]])</f>
        <v>10</v>
      </c>
      <c r="H5864" s="1">
        <v>41929</v>
      </c>
      <c r="I5864">
        <v>33734</v>
      </c>
      <c r="J5864" t="s">
        <v>39</v>
      </c>
      <c r="K5864">
        <v>13</v>
      </c>
      <c r="L5864">
        <v>29.14</v>
      </c>
      <c r="M5864" s="2">
        <v>0.05</v>
      </c>
      <c r="N5864">
        <v>371.94</v>
      </c>
      <c r="O5864">
        <v>4.8600000000000003</v>
      </c>
      <c r="P5864">
        <v>106.53</v>
      </c>
      <c r="Q5864" s="2">
        <v>0.38</v>
      </c>
      <c r="R5864" t="s">
        <v>29</v>
      </c>
      <c r="S5864" t="s">
        <v>59</v>
      </c>
      <c r="T5864" t="s">
        <v>2575</v>
      </c>
      <c r="U5864" t="s">
        <v>61</v>
      </c>
      <c r="V5864" t="s">
        <v>68</v>
      </c>
      <c r="W5864">
        <v>4746</v>
      </c>
      <c r="X5864" s="1">
        <v>41930</v>
      </c>
      <c r="Y5864" t="s">
        <v>34</v>
      </c>
      <c r="Z5864" t="e" vm="16">
        <v>#VALUE!</v>
      </c>
      <c r="AA5864">
        <v>62205</v>
      </c>
      <c r="AB5864" t="e" cm="1" vm="2">
        <f t="array" ref="AB5864">_FV(Table1[[#This Row],[State]],"Country/region",TRUE)</f>
        <v>#VALUE!</v>
      </c>
    </row>
    <row r="5865" spans="1:28" x14ac:dyDescent="0.35">
      <c r="A5865" t="s">
        <v>2818</v>
      </c>
      <c r="B5865">
        <v>58</v>
      </c>
      <c r="C5865" t="s">
        <v>619</v>
      </c>
      <c r="D5865" t="s">
        <v>38</v>
      </c>
      <c r="E5865">
        <f>YEAR(Table1[[#This Row],[Order Date]])</f>
        <v>2014</v>
      </c>
      <c r="F5865">
        <v>1</v>
      </c>
      <c r="G5865">
        <f>MONTH(Table1[[#This Row],[Order Date]])</f>
        <v>10</v>
      </c>
      <c r="H5865" s="1">
        <v>41929</v>
      </c>
      <c r="I5865">
        <v>47075</v>
      </c>
      <c r="J5865" t="s">
        <v>131</v>
      </c>
      <c r="K5865">
        <v>42</v>
      </c>
      <c r="L5865">
        <v>100.98</v>
      </c>
      <c r="M5865" s="2">
        <v>0.05</v>
      </c>
      <c r="N5865">
        <v>4346.9799999999996</v>
      </c>
      <c r="O5865">
        <v>35.840000000000003</v>
      </c>
      <c r="P5865">
        <v>10.220000000000001</v>
      </c>
      <c r="Q5865" s="2">
        <v>0.62</v>
      </c>
      <c r="R5865" t="s">
        <v>48</v>
      </c>
      <c r="S5865" t="s">
        <v>73</v>
      </c>
      <c r="T5865" t="s">
        <v>153</v>
      </c>
      <c r="U5865" t="s">
        <v>154</v>
      </c>
      <c r="V5865" t="s">
        <v>76</v>
      </c>
      <c r="W5865">
        <v>6614</v>
      </c>
      <c r="X5865" s="1">
        <v>41931</v>
      </c>
      <c r="Y5865" t="s">
        <v>53</v>
      </c>
      <c r="Z5865" t="e" vm="14">
        <v>#VALUE!</v>
      </c>
      <c r="AA5865">
        <v>34982</v>
      </c>
      <c r="AB5865" t="e" cm="1" vm="2">
        <f t="array" ref="AB5865">_FV(Table1[[#This Row],[State]],"Country/region",TRUE)</f>
        <v>#VALUE!</v>
      </c>
    </row>
    <row r="5866" spans="1:28" x14ac:dyDescent="0.35">
      <c r="A5866" t="s">
        <v>2341</v>
      </c>
      <c r="B5866">
        <v>58</v>
      </c>
      <c r="C5866" t="s">
        <v>2503</v>
      </c>
      <c r="D5866" t="s">
        <v>46</v>
      </c>
      <c r="E5866">
        <f>YEAR(Table1[[#This Row],[Order Date]])</f>
        <v>2014</v>
      </c>
      <c r="F5866">
        <v>1</v>
      </c>
      <c r="G5866">
        <f>MONTH(Table1[[#This Row],[Order Date]])</f>
        <v>10</v>
      </c>
      <c r="H5866" s="1">
        <v>41929</v>
      </c>
      <c r="I5866">
        <v>1666</v>
      </c>
      <c r="J5866" t="s">
        <v>58</v>
      </c>
      <c r="K5866">
        <v>19</v>
      </c>
      <c r="L5866">
        <v>315.98</v>
      </c>
      <c r="M5866" s="2">
        <v>0.09</v>
      </c>
      <c r="N5866">
        <v>5642.18</v>
      </c>
      <c r="O5866">
        <v>19.989999999999998</v>
      </c>
      <c r="P5866">
        <v>1996.6755000000001</v>
      </c>
      <c r="Q5866" s="2">
        <v>0.38</v>
      </c>
      <c r="R5866" t="s">
        <v>29</v>
      </c>
      <c r="S5866" t="s">
        <v>30</v>
      </c>
      <c r="T5866" t="s">
        <v>1742</v>
      </c>
      <c r="U5866" t="s">
        <v>67</v>
      </c>
      <c r="V5866" t="s">
        <v>76</v>
      </c>
      <c r="W5866">
        <v>245</v>
      </c>
      <c r="X5866" s="1">
        <v>41931</v>
      </c>
      <c r="Y5866" t="s">
        <v>42</v>
      </c>
      <c r="Z5866" t="e" vm="10">
        <v>#VALUE!</v>
      </c>
      <c r="AA5866">
        <v>70506</v>
      </c>
      <c r="AB5866" t="e" cm="1" vm="2">
        <f t="array" ref="AB5866">_FV(Table1[[#This Row],[State]],"Country/region",TRUE)</f>
        <v>#VALUE!</v>
      </c>
    </row>
    <row r="5867" spans="1:28" x14ac:dyDescent="0.35">
      <c r="A5867" t="s">
        <v>1384</v>
      </c>
      <c r="B5867">
        <v>58</v>
      </c>
      <c r="C5867" t="s">
        <v>1385</v>
      </c>
      <c r="D5867" t="s">
        <v>27</v>
      </c>
      <c r="E5867">
        <f>YEAR(Table1[[#This Row],[Order Date]])</f>
        <v>2014</v>
      </c>
      <c r="F5867">
        <v>1</v>
      </c>
      <c r="G5867">
        <f>MONTH(Table1[[#This Row],[Order Date]])</f>
        <v>10</v>
      </c>
      <c r="H5867" s="1">
        <v>41930</v>
      </c>
      <c r="I5867">
        <v>27363</v>
      </c>
      <c r="J5867" t="s">
        <v>131</v>
      </c>
      <c r="K5867">
        <v>16</v>
      </c>
      <c r="L5867">
        <v>20.239999999999998</v>
      </c>
      <c r="M5867" s="2">
        <v>0.06</v>
      </c>
      <c r="N5867">
        <v>323.26</v>
      </c>
      <c r="O5867">
        <v>6.67</v>
      </c>
      <c r="P5867">
        <v>98.34</v>
      </c>
      <c r="Q5867" s="2">
        <v>0.49</v>
      </c>
      <c r="R5867" t="s">
        <v>48</v>
      </c>
      <c r="S5867" t="s">
        <v>139</v>
      </c>
      <c r="T5867" t="s">
        <v>2875</v>
      </c>
      <c r="U5867" t="s">
        <v>82</v>
      </c>
      <c r="V5867" t="s">
        <v>76</v>
      </c>
      <c r="W5867">
        <v>3838</v>
      </c>
      <c r="X5867" s="1">
        <v>41931</v>
      </c>
      <c r="Y5867" t="s">
        <v>34</v>
      </c>
      <c r="Z5867" t="e" vm="35">
        <v>#VALUE!</v>
      </c>
      <c r="AA5867">
        <v>72143</v>
      </c>
      <c r="AB5867" t="e" cm="1" vm="2">
        <f t="array" ref="AB5867">_FV(Table1[[#This Row],[State]],"Country/region",TRUE)</f>
        <v>#VALUE!</v>
      </c>
    </row>
    <row r="5868" spans="1:28" x14ac:dyDescent="0.35">
      <c r="A5868" t="s">
        <v>1445</v>
      </c>
      <c r="B5868">
        <v>58</v>
      </c>
      <c r="C5868" t="s">
        <v>3348</v>
      </c>
      <c r="D5868" t="s">
        <v>46</v>
      </c>
      <c r="E5868">
        <f>YEAR(Table1[[#This Row],[Order Date]])</f>
        <v>2014</v>
      </c>
      <c r="F5868">
        <v>1</v>
      </c>
      <c r="G5868">
        <f>MONTH(Table1[[#This Row],[Order Date]])</f>
        <v>10</v>
      </c>
      <c r="H5868" s="1">
        <v>41930</v>
      </c>
      <c r="I5868">
        <v>35110</v>
      </c>
      <c r="J5868" t="s">
        <v>28</v>
      </c>
      <c r="K5868">
        <v>14</v>
      </c>
      <c r="L5868">
        <v>896.99</v>
      </c>
      <c r="M5868" s="2">
        <v>0.01</v>
      </c>
      <c r="N5868">
        <v>12805.25</v>
      </c>
      <c r="O5868">
        <v>19.989999999999998</v>
      </c>
      <c r="P5868">
        <v>5065.5069999999996</v>
      </c>
      <c r="Q5868" s="2">
        <v>0.38</v>
      </c>
      <c r="R5868" t="s">
        <v>29</v>
      </c>
      <c r="S5868" t="s">
        <v>30</v>
      </c>
      <c r="T5868" t="s">
        <v>217</v>
      </c>
      <c r="U5868" t="s">
        <v>67</v>
      </c>
      <c r="V5868" t="s">
        <v>68</v>
      </c>
      <c r="W5868">
        <v>4935</v>
      </c>
      <c r="X5868" s="1">
        <v>41931</v>
      </c>
      <c r="Y5868" t="s">
        <v>34</v>
      </c>
      <c r="Z5868" t="e" vm="11">
        <v>#VALUE!</v>
      </c>
      <c r="AA5868">
        <v>77036</v>
      </c>
      <c r="AB5868" t="e" cm="1" vm="2">
        <f t="array" ref="AB5868">_FV(Table1[[#This Row],[State]],"Country/region",TRUE)</f>
        <v>#VALUE!</v>
      </c>
    </row>
    <row r="5869" spans="1:28" x14ac:dyDescent="0.35">
      <c r="A5869" t="s">
        <v>3328</v>
      </c>
      <c r="B5869">
        <v>58</v>
      </c>
      <c r="C5869" t="s">
        <v>1625</v>
      </c>
      <c r="D5869" t="s">
        <v>46</v>
      </c>
      <c r="E5869">
        <f>YEAR(Table1[[#This Row],[Order Date]])</f>
        <v>2014</v>
      </c>
      <c r="F5869">
        <v>1</v>
      </c>
      <c r="G5869">
        <f>MONTH(Table1[[#This Row],[Order Date]])</f>
        <v>10</v>
      </c>
      <c r="H5869" s="1">
        <v>41930</v>
      </c>
      <c r="I5869">
        <v>11271</v>
      </c>
      <c r="J5869" t="s">
        <v>28</v>
      </c>
      <c r="K5869">
        <v>46</v>
      </c>
      <c r="L5869">
        <v>3.28</v>
      </c>
      <c r="M5869" s="2">
        <v>0</v>
      </c>
      <c r="N5869">
        <v>157.87</v>
      </c>
      <c r="O5869">
        <v>3.97</v>
      </c>
      <c r="P5869">
        <v>-115.8</v>
      </c>
      <c r="Q5869" s="2">
        <v>0.56000000000000005</v>
      </c>
      <c r="R5869" t="s">
        <v>29</v>
      </c>
      <c r="S5869" t="s">
        <v>59</v>
      </c>
      <c r="T5869" t="s">
        <v>221</v>
      </c>
      <c r="U5869" t="s">
        <v>88</v>
      </c>
      <c r="V5869" t="s">
        <v>33</v>
      </c>
      <c r="W5869">
        <v>1564</v>
      </c>
      <c r="X5869" s="1">
        <v>41932</v>
      </c>
      <c r="Y5869" t="s">
        <v>34</v>
      </c>
      <c r="Z5869" t="e" vm="30">
        <v>#VALUE!</v>
      </c>
      <c r="AA5869">
        <v>1840</v>
      </c>
      <c r="AB5869" t="e" cm="1" vm="2">
        <f t="array" ref="AB5869">_FV(Table1[[#This Row],[State]],"Country/region",TRUE)</f>
        <v>#VALUE!</v>
      </c>
    </row>
    <row r="5870" spans="1:28" x14ac:dyDescent="0.35">
      <c r="A5870" t="s">
        <v>2888</v>
      </c>
      <c r="B5870">
        <v>58</v>
      </c>
      <c r="C5870" t="s">
        <v>1385</v>
      </c>
      <c r="D5870" t="s">
        <v>27</v>
      </c>
      <c r="E5870">
        <f>YEAR(Table1[[#This Row],[Order Date]])</f>
        <v>2014</v>
      </c>
      <c r="F5870">
        <v>1</v>
      </c>
      <c r="G5870">
        <f>MONTH(Table1[[#This Row],[Order Date]])</f>
        <v>10</v>
      </c>
      <c r="H5870" s="1">
        <v>41930</v>
      </c>
      <c r="I5870">
        <v>27363</v>
      </c>
      <c r="J5870" t="s">
        <v>131</v>
      </c>
      <c r="K5870">
        <v>6</v>
      </c>
      <c r="L5870">
        <v>101.41</v>
      </c>
      <c r="M5870" s="2">
        <v>7.0000000000000007E-2</v>
      </c>
      <c r="N5870">
        <v>646.14</v>
      </c>
      <c r="O5870">
        <v>35</v>
      </c>
      <c r="P5870">
        <v>-265.62</v>
      </c>
      <c r="Q5870" s="2">
        <v>0.82</v>
      </c>
      <c r="R5870" t="s">
        <v>29</v>
      </c>
      <c r="S5870" t="s">
        <v>40</v>
      </c>
      <c r="T5870" t="s">
        <v>1967</v>
      </c>
      <c r="U5870" t="s">
        <v>32</v>
      </c>
      <c r="V5870" t="s">
        <v>52</v>
      </c>
      <c r="W5870">
        <v>3837</v>
      </c>
      <c r="X5870" s="1">
        <v>41932</v>
      </c>
      <c r="Y5870" t="s">
        <v>34</v>
      </c>
      <c r="Z5870" t="e" vm="4">
        <v>#VALUE!</v>
      </c>
      <c r="AA5870">
        <v>91761</v>
      </c>
      <c r="AB5870" t="e" cm="1" vm="2">
        <f t="array" ref="AB5870">_FV(Table1[[#This Row],[State]],"Country/region",TRUE)</f>
        <v>#VALUE!</v>
      </c>
    </row>
    <row r="5871" spans="1:28" x14ac:dyDescent="0.35">
      <c r="A5871" t="s">
        <v>1445</v>
      </c>
      <c r="B5871">
        <v>58</v>
      </c>
      <c r="C5871" t="s">
        <v>3348</v>
      </c>
      <c r="D5871" t="s">
        <v>46</v>
      </c>
      <c r="E5871">
        <f>YEAR(Table1[[#This Row],[Order Date]])</f>
        <v>2014</v>
      </c>
      <c r="F5871">
        <v>1</v>
      </c>
      <c r="G5871">
        <f>MONTH(Table1[[#This Row],[Order Date]])</f>
        <v>10</v>
      </c>
      <c r="H5871" s="1">
        <v>41930</v>
      </c>
      <c r="I5871">
        <v>35110</v>
      </c>
      <c r="J5871" t="s">
        <v>28</v>
      </c>
      <c r="K5871">
        <v>49</v>
      </c>
      <c r="L5871">
        <v>29.89</v>
      </c>
      <c r="M5871" s="2">
        <v>0.02</v>
      </c>
      <c r="N5871">
        <v>1435.32</v>
      </c>
      <c r="O5871">
        <v>1.99</v>
      </c>
      <c r="P5871">
        <v>485.95</v>
      </c>
      <c r="Q5871" s="2">
        <v>0.5</v>
      </c>
      <c r="R5871" t="s">
        <v>96</v>
      </c>
      <c r="S5871" t="s">
        <v>139</v>
      </c>
      <c r="T5871" t="s">
        <v>617</v>
      </c>
      <c r="U5871" t="s">
        <v>102</v>
      </c>
      <c r="V5871" t="s">
        <v>68</v>
      </c>
      <c r="W5871">
        <v>4936</v>
      </c>
      <c r="X5871" s="1">
        <v>41932</v>
      </c>
      <c r="Y5871" t="s">
        <v>34</v>
      </c>
      <c r="Z5871" t="e" vm="11">
        <v>#VALUE!</v>
      </c>
      <c r="AA5871">
        <v>77036</v>
      </c>
      <c r="AB5871" t="e" cm="1" vm="2">
        <f t="array" ref="AB5871">_FV(Table1[[#This Row],[State]],"Country/region",TRUE)</f>
        <v>#VALUE!</v>
      </c>
    </row>
    <row r="5872" spans="1:28" x14ac:dyDescent="0.35">
      <c r="A5872" t="s">
        <v>2995</v>
      </c>
      <c r="B5872">
        <v>58</v>
      </c>
      <c r="C5872" t="s">
        <v>3125</v>
      </c>
      <c r="D5872" t="s">
        <v>27</v>
      </c>
      <c r="E5872">
        <f>YEAR(Table1[[#This Row],[Order Date]])</f>
        <v>2014</v>
      </c>
      <c r="F5872">
        <v>1</v>
      </c>
      <c r="G5872">
        <f>MONTH(Table1[[#This Row],[Order Date]])</f>
        <v>10</v>
      </c>
      <c r="H5872" s="1">
        <v>41931</v>
      </c>
      <c r="I5872">
        <v>31777</v>
      </c>
      <c r="J5872" t="s">
        <v>39</v>
      </c>
      <c r="K5872">
        <v>10</v>
      </c>
      <c r="L5872">
        <v>12.28</v>
      </c>
      <c r="M5872" s="2">
        <v>0.01</v>
      </c>
      <c r="N5872">
        <v>137.77000000000001</v>
      </c>
      <c r="O5872">
        <v>6.47</v>
      </c>
      <c r="P5872">
        <v>1.85</v>
      </c>
      <c r="Q5872" s="2">
        <v>0.38</v>
      </c>
      <c r="R5872" t="s">
        <v>29</v>
      </c>
      <c r="S5872" t="s">
        <v>30</v>
      </c>
      <c r="T5872" t="s">
        <v>2480</v>
      </c>
      <c r="U5872" t="s">
        <v>61</v>
      </c>
      <c r="V5872" t="s">
        <v>76</v>
      </c>
      <c r="W5872">
        <v>4457</v>
      </c>
      <c r="X5872" s="1">
        <v>41931</v>
      </c>
      <c r="Y5872" t="s">
        <v>34</v>
      </c>
      <c r="Z5872" t="e" vm="35">
        <v>#VALUE!</v>
      </c>
      <c r="AA5872">
        <v>72801</v>
      </c>
      <c r="AB5872" t="e" cm="1" vm="2">
        <f t="array" ref="AB5872">_FV(Table1[[#This Row],[State]],"Country/region",TRUE)</f>
        <v>#VALUE!</v>
      </c>
    </row>
    <row r="5873" spans="1:28" x14ac:dyDescent="0.35">
      <c r="A5873" t="s">
        <v>2816</v>
      </c>
      <c r="B5873">
        <v>58</v>
      </c>
      <c r="C5873" t="s">
        <v>907</v>
      </c>
      <c r="D5873" t="s">
        <v>57</v>
      </c>
      <c r="E5873">
        <f>YEAR(Table1[[#This Row],[Order Date]])</f>
        <v>2014</v>
      </c>
      <c r="F5873">
        <v>1</v>
      </c>
      <c r="G5873">
        <f>MONTH(Table1[[#This Row],[Order Date]])</f>
        <v>10</v>
      </c>
      <c r="H5873" s="1">
        <v>41931</v>
      </c>
      <c r="I5873">
        <v>13126</v>
      </c>
      <c r="J5873" t="s">
        <v>39</v>
      </c>
      <c r="K5873">
        <v>43</v>
      </c>
      <c r="L5873">
        <v>599.99</v>
      </c>
      <c r="M5873" s="2">
        <v>7.0000000000000007E-2</v>
      </c>
      <c r="N5873">
        <v>24233.54</v>
      </c>
      <c r="O5873">
        <v>24.49</v>
      </c>
      <c r="P5873">
        <v>6492.6670000000004</v>
      </c>
      <c r="Q5873" s="2">
        <v>0.5</v>
      </c>
      <c r="R5873" t="s">
        <v>96</v>
      </c>
      <c r="S5873" t="s">
        <v>40</v>
      </c>
      <c r="T5873" t="s">
        <v>1067</v>
      </c>
      <c r="U5873" t="s">
        <v>192</v>
      </c>
      <c r="V5873" t="s">
        <v>52</v>
      </c>
      <c r="W5873">
        <v>1831</v>
      </c>
      <c r="X5873" s="1">
        <v>41932</v>
      </c>
      <c r="Y5873" t="s">
        <v>34</v>
      </c>
      <c r="Z5873" t="e" vm="23">
        <v>#VALUE!</v>
      </c>
      <c r="AA5873">
        <v>98006</v>
      </c>
      <c r="AB5873" t="e" cm="1" vm="2">
        <f t="array" ref="AB5873">_FV(Table1[[#This Row],[State]],"Country/region",TRUE)</f>
        <v>#VALUE!</v>
      </c>
    </row>
    <row r="5874" spans="1:28" x14ac:dyDescent="0.35">
      <c r="A5874" t="s">
        <v>277</v>
      </c>
      <c r="B5874">
        <v>58</v>
      </c>
      <c r="C5874" t="s">
        <v>907</v>
      </c>
      <c r="D5874" t="s">
        <v>57</v>
      </c>
      <c r="E5874">
        <f>YEAR(Table1[[#This Row],[Order Date]])</f>
        <v>2014</v>
      </c>
      <c r="F5874">
        <v>1</v>
      </c>
      <c r="G5874">
        <f>MONTH(Table1[[#This Row],[Order Date]])</f>
        <v>10</v>
      </c>
      <c r="H5874" s="1">
        <v>41931</v>
      </c>
      <c r="I5874">
        <v>13126</v>
      </c>
      <c r="J5874" t="s">
        <v>39</v>
      </c>
      <c r="K5874">
        <v>2</v>
      </c>
      <c r="L5874">
        <v>179.29</v>
      </c>
      <c r="M5874" s="2">
        <v>0.02</v>
      </c>
      <c r="N5874">
        <v>380.62</v>
      </c>
      <c r="O5874">
        <v>29.21</v>
      </c>
      <c r="P5874">
        <v>-301.73</v>
      </c>
      <c r="Q5874" s="2">
        <v>0.74</v>
      </c>
      <c r="R5874" t="s">
        <v>48</v>
      </c>
      <c r="S5874" t="s">
        <v>73</v>
      </c>
      <c r="T5874" t="s">
        <v>369</v>
      </c>
      <c r="U5874" t="s">
        <v>75</v>
      </c>
      <c r="V5874" t="s">
        <v>52</v>
      </c>
      <c r="W5874">
        <v>1833</v>
      </c>
      <c r="X5874" s="1">
        <v>41933</v>
      </c>
      <c r="Y5874" t="s">
        <v>53</v>
      </c>
      <c r="Z5874" t="e" vm="23">
        <v>#VALUE!</v>
      </c>
      <c r="AA5874">
        <v>98226</v>
      </c>
      <c r="AB5874" t="e" cm="1" vm="2">
        <f t="array" ref="AB5874">_FV(Table1[[#This Row],[State]],"Country/region",TRUE)</f>
        <v>#VALUE!</v>
      </c>
    </row>
    <row r="5875" spans="1:28" x14ac:dyDescent="0.35">
      <c r="A5875" t="s">
        <v>277</v>
      </c>
      <c r="B5875">
        <v>58</v>
      </c>
      <c r="C5875" t="s">
        <v>907</v>
      </c>
      <c r="D5875" t="s">
        <v>57</v>
      </c>
      <c r="E5875">
        <f>YEAR(Table1[[#This Row],[Order Date]])</f>
        <v>2014</v>
      </c>
      <c r="F5875">
        <v>1</v>
      </c>
      <c r="G5875">
        <f>MONTH(Table1[[#This Row],[Order Date]])</f>
        <v>10</v>
      </c>
      <c r="H5875" s="1">
        <v>41931</v>
      </c>
      <c r="I5875">
        <v>13126</v>
      </c>
      <c r="J5875" t="s">
        <v>39</v>
      </c>
      <c r="K5875">
        <v>45</v>
      </c>
      <c r="L5875">
        <v>135.99</v>
      </c>
      <c r="M5875" s="2">
        <v>0.02</v>
      </c>
      <c r="N5875">
        <v>6325.65</v>
      </c>
      <c r="O5875">
        <v>28.63</v>
      </c>
      <c r="P5875">
        <v>114.46</v>
      </c>
      <c r="Q5875" s="2">
        <v>0.76</v>
      </c>
      <c r="R5875" t="s">
        <v>48</v>
      </c>
      <c r="S5875" t="s">
        <v>49</v>
      </c>
      <c r="T5875" t="s">
        <v>2842</v>
      </c>
      <c r="U5875" t="s">
        <v>51</v>
      </c>
      <c r="V5875" t="s">
        <v>52</v>
      </c>
      <c r="W5875">
        <v>1832</v>
      </c>
      <c r="X5875" s="1">
        <v>41933</v>
      </c>
      <c r="Y5875" t="s">
        <v>53</v>
      </c>
      <c r="Z5875" t="e" vm="23">
        <v>#VALUE!</v>
      </c>
      <c r="AA5875">
        <v>98226</v>
      </c>
      <c r="AB5875" t="e" cm="1" vm="2">
        <f t="array" ref="AB5875">_FV(Table1[[#This Row],[State]],"Country/region",TRUE)</f>
        <v>#VALUE!</v>
      </c>
    </row>
    <row r="5876" spans="1:28" x14ac:dyDescent="0.35">
      <c r="A5876" t="s">
        <v>2995</v>
      </c>
      <c r="B5876">
        <v>58</v>
      </c>
      <c r="C5876" t="s">
        <v>3125</v>
      </c>
      <c r="D5876" t="s">
        <v>27</v>
      </c>
      <c r="E5876">
        <f>YEAR(Table1[[#This Row],[Order Date]])</f>
        <v>2014</v>
      </c>
      <c r="F5876">
        <v>1</v>
      </c>
      <c r="G5876">
        <f>MONTH(Table1[[#This Row],[Order Date]])</f>
        <v>10</v>
      </c>
      <c r="H5876" s="1">
        <v>41931</v>
      </c>
      <c r="I5876">
        <v>31777</v>
      </c>
      <c r="J5876" t="s">
        <v>39</v>
      </c>
      <c r="K5876">
        <v>32</v>
      </c>
      <c r="L5876">
        <v>200.98</v>
      </c>
      <c r="M5876" s="2">
        <v>7.0000000000000007E-2</v>
      </c>
      <c r="N5876">
        <v>6483.42</v>
      </c>
      <c r="O5876">
        <v>23.76</v>
      </c>
      <c r="P5876">
        <v>1590.95</v>
      </c>
      <c r="Q5876" s="2">
        <v>0.57999999999999996</v>
      </c>
      <c r="R5876" t="s">
        <v>48</v>
      </c>
      <c r="S5876" t="s">
        <v>49</v>
      </c>
      <c r="T5876" t="s">
        <v>965</v>
      </c>
      <c r="U5876" t="s">
        <v>51</v>
      </c>
      <c r="V5876" t="s">
        <v>76</v>
      </c>
      <c r="W5876">
        <v>4456</v>
      </c>
      <c r="X5876" s="1">
        <v>41933</v>
      </c>
      <c r="Y5876" t="s">
        <v>53</v>
      </c>
      <c r="Z5876" t="e" vm="35">
        <v>#VALUE!</v>
      </c>
      <c r="AA5876">
        <v>72801</v>
      </c>
      <c r="AB5876" t="e" cm="1" vm="2">
        <f t="array" ref="AB5876">_FV(Table1[[#This Row],[State]],"Country/region",TRUE)</f>
        <v>#VALUE!</v>
      </c>
    </row>
    <row r="5877" spans="1:28" x14ac:dyDescent="0.35">
      <c r="A5877" t="s">
        <v>3405</v>
      </c>
      <c r="B5877">
        <v>58</v>
      </c>
      <c r="C5877" t="s">
        <v>2390</v>
      </c>
      <c r="D5877" t="s">
        <v>27</v>
      </c>
      <c r="E5877">
        <f>YEAR(Table1[[#This Row],[Order Date]])</f>
        <v>2014</v>
      </c>
      <c r="F5877">
        <v>1</v>
      </c>
      <c r="G5877">
        <f>MONTH(Table1[[#This Row],[Order Date]])</f>
        <v>10</v>
      </c>
      <c r="H5877" s="1">
        <v>41932</v>
      </c>
      <c r="I5877">
        <v>37891</v>
      </c>
      <c r="J5877" t="s">
        <v>28</v>
      </c>
      <c r="K5877">
        <v>4</v>
      </c>
      <c r="L5877">
        <v>259.70999999999998</v>
      </c>
      <c r="M5877" s="2">
        <v>0.02</v>
      </c>
      <c r="N5877">
        <v>1135.6400000000001</v>
      </c>
      <c r="O5877">
        <v>66.67</v>
      </c>
      <c r="P5877">
        <v>-627.64115700000002</v>
      </c>
      <c r="Q5877" s="2">
        <v>0.61</v>
      </c>
      <c r="R5877" t="s">
        <v>48</v>
      </c>
      <c r="S5877" t="s">
        <v>73</v>
      </c>
      <c r="T5877" t="s">
        <v>634</v>
      </c>
      <c r="U5877" t="s">
        <v>75</v>
      </c>
      <c r="V5877" t="s">
        <v>33</v>
      </c>
      <c r="W5877">
        <v>5332</v>
      </c>
      <c r="X5877" s="1">
        <v>41932</v>
      </c>
      <c r="Y5877" t="s">
        <v>53</v>
      </c>
      <c r="Z5877" t="e" vm="1">
        <v>#VALUE!</v>
      </c>
      <c r="AA5877">
        <v>16148</v>
      </c>
      <c r="AB5877" t="e" cm="1" vm="2">
        <f t="array" ref="AB5877">_FV(Table1[[#This Row],[State]],"Country/region",TRUE)</f>
        <v>#VALUE!</v>
      </c>
    </row>
    <row r="5878" spans="1:28" x14ac:dyDescent="0.35">
      <c r="A5878" t="s">
        <v>553</v>
      </c>
      <c r="B5878">
        <v>58</v>
      </c>
      <c r="C5878" t="s">
        <v>554</v>
      </c>
      <c r="D5878" t="s">
        <v>38</v>
      </c>
      <c r="E5878">
        <f>YEAR(Table1[[#This Row],[Order Date]])</f>
        <v>2014</v>
      </c>
      <c r="F5878">
        <v>1</v>
      </c>
      <c r="G5878">
        <f>MONTH(Table1[[#This Row],[Order Date]])</f>
        <v>10</v>
      </c>
      <c r="H5878" s="1">
        <v>41932</v>
      </c>
      <c r="I5878">
        <v>29158</v>
      </c>
      <c r="J5878" t="s">
        <v>28</v>
      </c>
      <c r="K5878">
        <v>12</v>
      </c>
      <c r="L5878">
        <v>200.98</v>
      </c>
      <c r="M5878" s="2">
        <v>7.0000000000000007E-2</v>
      </c>
      <c r="N5878">
        <v>2266.6999999999998</v>
      </c>
      <c r="O5878">
        <v>23.76</v>
      </c>
      <c r="P5878">
        <v>180.8</v>
      </c>
      <c r="Q5878" s="2">
        <v>0.57999999999999996</v>
      </c>
      <c r="R5878" t="s">
        <v>48</v>
      </c>
      <c r="S5878" t="s">
        <v>49</v>
      </c>
      <c r="T5878" t="s">
        <v>965</v>
      </c>
      <c r="U5878" t="s">
        <v>51</v>
      </c>
      <c r="V5878" t="s">
        <v>68</v>
      </c>
      <c r="W5878">
        <v>4090</v>
      </c>
      <c r="X5878" s="1">
        <v>41933</v>
      </c>
      <c r="Y5878" t="s">
        <v>53</v>
      </c>
      <c r="Z5878" t="e" vm="5">
        <v>#VALUE!</v>
      </c>
      <c r="AA5878">
        <v>55429</v>
      </c>
      <c r="AB5878" t="e" cm="1" vm="2">
        <f t="array" ref="AB5878">_FV(Table1[[#This Row],[State]],"Country/region",TRUE)</f>
        <v>#VALUE!</v>
      </c>
    </row>
    <row r="5879" spans="1:28" x14ac:dyDescent="0.35">
      <c r="A5879" t="s">
        <v>188</v>
      </c>
      <c r="B5879">
        <v>58</v>
      </c>
      <c r="C5879" t="s">
        <v>189</v>
      </c>
      <c r="D5879" t="s">
        <v>38</v>
      </c>
      <c r="E5879">
        <f>YEAR(Table1[[#This Row],[Order Date]])</f>
        <v>2014</v>
      </c>
      <c r="F5879">
        <v>1</v>
      </c>
      <c r="G5879">
        <f>MONTH(Table1[[#This Row],[Order Date]])</f>
        <v>10</v>
      </c>
      <c r="H5879" s="1">
        <v>41932</v>
      </c>
      <c r="I5879">
        <v>18532</v>
      </c>
      <c r="J5879" t="s">
        <v>39</v>
      </c>
      <c r="K5879">
        <v>29</v>
      </c>
      <c r="L5879">
        <v>8.4499999999999993</v>
      </c>
      <c r="M5879" s="2">
        <v>0.09</v>
      </c>
      <c r="N5879">
        <v>230.77</v>
      </c>
      <c r="O5879">
        <v>7.77</v>
      </c>
      <c r="P5879">
        <v>-146.24</v>
      </c>
      <c r="Q5879" s="2">
        <v>0.55000000000000004</v>
      </c>
      <c r="R5879" t="s">
        <v>29</v>
      </c>
      <c r="S5879" t="s">
        <v>139</v>
      </c>
      <c r="T5879" t="s">
        <v>2849</v>
      </c>
      <c r="U5879" t="s">
        <v>481</v>
      </c>
      <c r="V5879" t="s">
        <v>33</v>
      </c>
      <c r="W5879">
        <v>2566</v>
      </c>
      <c r="X5879" s="1">
        <v>41933</v>
      </c>
      <c r="Y5879" t="s">
        <v>34</v>
      </c>
      <c r="Z5879" t="e" vm="15">
        <v>#VALUE!</v>
      </c>
      <c r="AA5879">
        <v>11010</v>
      </c>
      <c r="AB5879" t="e" cm="1" vm="2">
        <f t="array" ref="AB5879">_FV(Table1[[#This Row],[State]],"Country/region",TRUE)</f>
        <v>#VALUE!</v>
      </c>
    </row>
    <row r="5880" spans="1:28" x14ac:dyDescent="0.35">
      <c r="A5880" t="s">
        <v>2031</v>
      </c>
      <c r="B5880">
        <v>58</v>
      </c>
      <c r="C5880" t="s">
        <v>2032</v>
      </c>
      <c r="D5880" t="s">
        <v>57</v>
      </c>
      <c r="E5880">
        <f>YEAR(Table1[[#This Row],[Order Date]])</f>
        <v>2014</v>
      </c>
      <c r="F5880">
        <v>1</v>
      </c>
      <c r="G5880">
        <f>MONTH(Table1[[#This Row],[Order Date]])</f>
        <v>10</v>
      </c>
      <c r="H5880" s="1">
        <v>41932</v>
      </c>
      <c r="I5880">
        <v>55744</v>
      </c>
      <c r="J5880" t="s">
        <v>58</v>
      </c>
      <c r="K5880">
        <v>23</v>
      </c>
      <c r="L5880">
        <v>20.99</v>
      </c>
      <c r="M5880" s="2">
        <v>0.02</v>
      </c>
      <c r="N5880">
        <v>415.05500000000001</v>
      </c>
      <c r="O5880">
        <v>0.99</v>
      </c>
      <c r="P5880">
        <v>-44.131999999999998</v>
      </c>
      <c r="Q5880" s="2">
        <v>0.83</v>
      </c>
      <c r="R5880" t="s">
        <v>96</v>
      </c>
      <c r="S5880" t="s">
        <v>139</v>
      </c>
      <c r="T5880" t="s">
        <v>2090</v>
      </c>
      <c r="U5880" t="s">
        <v>105</v>
      </c>
      <c r="V5880" t="s">
        <v>33</v>
      </c>
      <c r="W5880">
        <v>7789</v>
      </c>
      <c r="X5880" s="1">
        <v>41933</v>
      </c>
      <c r="Y5880" t="s">
        <v>34</v>
      </c>
      <c r="Z5880" t="e" vm="15">
        <v>#VALUE!</v>
      </c>
      <c r="AA5880">
        <v>14043</v>
      </c>
      <c r="AB5880" t="e" cm="1" vm="2">
        <f t="array" ref="AB5880">_FV(Table1[[#This Row],[State]],"Country/region",TRUE)</f>
        <v>#VALUE!</v>
      </c>
    </row>
    <row r="5881" spans="1:28" x14ac:dyDescent="0.35">
      <c r="A5881" t="s">
        <v>3405</v>
      </c>
      <c r="B5881">
        <v>58</v>
      </c>
      <c r="C5881" t="s">
        <v>2390</v>
      </c>
      <c r="D5881" t="s">
        <v>27</v>
      </c>
      <c r="E5881">
        <f>YEAR(Table1[[#This Row],[Order Date]])</f>
        <v>2014</v>
      </c>
      <c r="F5881">
        <v>1</v>
      </c>
      <c r="G5881">
        <f>MONTH(Table1[[#This Row],[Order Date]])</f>
        <v>10</v>
      </c>
      <c r="H5881" s="1">
        <v>41932</v>
      </c>
      <c r="I5881">
        <v>37891</v>
      </c>
      <c r="J5881" t="s">
        <v>28</v>
      </c>
      <c r="K5881">
        <v>21</v>
      </c>
      <c r="L5881">
        <v>1.98</v>
      </c>
      <c r="M5881" s="2">
        <v>0.06</v>
      </c>
      <c r="N5881">
        <v>44.08</v>
      </c>
      <c r="O5881">
        <v>0.7</v>
      </c>
      <c r="P5881">
        <v>-9.09</v>
      </c>
      <c r="Q5881" s="2">
        <v>0.83</v>
      </c>
      <c r="R5881" t="s">
        <v>29</v>
      </c>
      <c r="S5881" t="s">
        <v>59</v>
      </c>
      <c r="T5881" t="s">
        <v>308</v>
      </c>
      <c r="U5881" t="s">
        <v>232</v>
      </c>
      <c r="V5881" t="s">
        <v>33</v>
      </c>
      <c r="W5881">
        <v>5331</v>
      </c>
      <c r="X5881" s="1">
        <v>41934</v>
      </c>
      <c r="Y5881" t="s">
        <v>42</v>
      </c>
      <c r="Z5881" t="e" vm="1">
        <v>#VALUE!</v>
      </c>
      <c r="AA5881">
        <v>16148</v>
      </c>
      <c r="AB5881" t="e" cm="1" vm="2">
        <f t="array" ref="AB5881">_FV(Table1[[#This Row],[State]],"Country/region",TRUE)</f>
        <v>#VALUE!</v>
      </c>
    </row>
    <row r="5882" spans="1:28" x14ac:dyDescent="0.35">
      <c r="A5882" t="s">
        <v>188</v>
      </c>
      <c r="B5882">
        <v>58</v>
      </c>
      <c r="C5882" t="s">
        <v>189</v>
      </c>
      <c r="D5882" t="s">
        <v>38</v>
      </c>
      <c r="E5882">
        <f>YEAR(Table1[[#This Row],[Order Date]])</f>
        <v>2014</v>
      </c>
      <c r="F5882">
        <v>1</v>
      </c>
      <c r="G5882">
        <f>MONTH(Table1[[#This Row],[Order Date]])</f>
        <v>10</v>
      </c>
      <c r="H5882" s="1">
        <v>41932</v>
      </c>
      <c r="I5882">
        <v>18532</v>
      </c>
      <c r="J5882" t="s">
        <v>39</v>
      </c>
      <c r="K5882">
        <v>31</v>
      </c>
      <c r="L5882">
        <v>15.42</v>
      </c>
      <c r="M5882" s="2">
        <v>0.01</v>
      </c>
      <c r="N5882">
        <v>507.58</v>
      </c>
      <c r="O5882">
        <v>10.68</v>
      </c>
      <c r="P5882">
        <v>-131.59</v>
      </c>
      <c r="Q5882" s="2">
        <v>0.57999999999999996</v>
      </c>
      <c r="R5882" t="s">
        <v>29</v>
      </c>
      <c r="S5882" t="s">
        <v>30</v>
      </c>
      <c r="T5882" t="s">
        <v>1352</v>
      </c>
      <c r="U5882" t="s">
        <v>32</v>
      </c>
      <c r="V5882" t="s">
        <v>33</v>
      </c>
      <c r="W5882">
        <v>2567</v>
      </c>
      <c r="X5882" s="1">
        <v>41934</v>
      </c>
      <c r="Y5882" t="s">
        <v>34</v>
      </c>
      <c r="Z5882" t="e" vm="15">
        <v>#VALUE!</v>
      </c>
      <c r="AA5882">
        <v>11010</v>
      </c>
      <c r="AB5882" t="e" cm="1" vm="2">
        <f t="array" ref="AB5882">_FV(Table1[[#This Row],[State]],"Country/region",TRUE)</f>
        <v>#VALUE!</v>
      </c>
    </row>
    <row r="5883" spans="1:28" x14ac:dyDescent="0.35">
      <c r="A5883" t="s">
        <v>1507</v>
      </c>
      <c r="B5883">
        <v>58</v>
      </c>
      <c r="C5883" t="s">
        <v>910</v>
      </c>
      <c r="D5883" t="s">
        <v>27</v>
      </c>
      <c r="E5883">
        <f>YEAR(Table1[[#This Row],[Order Date]])</f>
        <v>2014</v>
      </c>
      <c r="F5883">
        <v>1</v>
      </c>
      <c r="G5883">
        <f>MONTH(Table1[[#This Row],[Order Date]])</f>
        <v>10</v>
      </c>
      <c r="H5883" s="1">
        <v>41932</v>
      </c>
      <c r="I5883">
        <v>11493</v>
      </c>
      <c r="J5883" t="s">
        <v>58</v>
      </c>
      <c r="K5883">
        <v>16</v>
      </c>
      <c r="L5883">
        <v>6.47</v>
      </c>
      <c r="M5883" s="2">
        <v>0.01</v>
      </c>
      <c r="N5883">
        <v>111.9</v>
      </c>
      <c r="O5883">
        <v>1.22</v>
      </c>
      <c r="P5883">
        <v>38.03</v>
      </c>
      <c r="Q5883" s="2">
        <v>0.4</v>
      </c>
      <c r="R5883" t="s">
        <v>29</v>
      </c>
      <c r="S5883" t="s">
        <v>59</v>
      </c>
      <c r="T5883" t="s">
        <v>1686</v>
      </c>
      <c r="U5883" t="s">
        <v>88</v>
      </c>
      <c r="V5883" t="s">
        <v>33</v>
      </c>
      <c r="W5883">
        <v>1593</v>
      </c>
      <c r="X5883" s="1">
        <v>41934</v>
      </c>
      <c r="Y5883" t="s">
        <v>34</v>
      </c>
      <c r="Z5883" t="e" vm="1">
        <v>#VALUE!</v>
      </c>
      <c r="AA5883">
        <v>15221</v>
      </c>
      <c r="AB5883" t="e" cm="1" vm="2">
        <f t="array" ref="AB5883">_FV(Table1[[#This Row],[State]],"Country/region",TRUE)</f>
        <v>#VALUE!</v>
      </c>
    </row>
    <row r="5884" spans="1:28" x14ac:dyDescent="0.35">
      <c r="A5884" t="s">
        <v>3405</v>
      </c>
      <c r="B5884">
        <v>58</v>
      </c>
      <c r="C5884" t="s">
        <v>2390</v>
      </c>
      <c r="D5884" t="s">
        <v>27</v>
      </c>
      <c r="E5884">
        <f>YEAR(Table1[[#This Row],[Order Date]])</f>
        <v>2014</v>
      </c>
      <c r="F5884">
        <v>1</v>
      </c>
      <c r="G5884">
        <f>MONTH(Table1[[#This Row],[Order Date]])</f>
        <v>10</v>
      </c>
      <c r="H5884" s="1">
        <v>41932</v>
      </c>
      <c r="I5884">
        <v>37891</v>
      </c>
      <c r="J5884" t="s">
        <v>28</v>
      </c>
      <c r="K5884">
        <v>24</v>
      </c>
      <c r="L5884">
        <v>6.48</v>
      </c>
      <c r="M5884" s="2">
        <v>0.04</v>
      </c>
      <c r="N5884">
        <v>163.36000000000001</v>
      </c>
      <c r="O5884">
        <v>6.6</v>
      </c>
      <c r="P5884">
        <v>-65.540000000000006</v>
      </c>
      <c r="Q5884" s="2">
        <v>0.37</v>
      </c>
      <c r="R5884" t="s">
        <v>29</v>
      </c>
      <c r="S5884" t="s">
        <v>30</v>
      </c>
      <c r="T5884" t="s">
        <v>600</v>
      </c>
      <c r="U5884" t="s">
        <v>61</v>
      </c>
      <c r="V5884" t="s">
        <v>33</v>
      </c>
      <c r="W5884">
        <v>5330</v>
      </c>
      <c r="X5884" s="1">
        <v>41934</v>
      </c>
      <c r="Y5884" t="s">
        <v>34</v>
      </c>
      <c r="Z5884" t="e" vm="1">
        <v>#VALUE!</v>
      </c>
      <c r="AA5884">
        <v>16148</v>
      </c>
      <c r="AB5884" t="e" cm="1" vm="2">
        <f t="array" ref="AB5884">_FV(Table1[[#This Row],[State]],"Country/region",TRUE)</f>
        <v>#VALUE!</v>
      </c>
    </row>
    <row r="5885" spans="1:28" x14ac:dyDescent="0.35">
      <c r="A5885" t="s">
        <v>1601</v>
      </c>
      <c r="B5885">
        <v>58</v>
      </c>
      <c r="C5885" t="s">
        <v>1882</v>
      </c>
      <c r="D5885" t="s">
        <v>57</v>
      </c>
      <c r="E5885">
        <f>YEAR(Table1[[#This Row],[Order Date]])</f>
        <v>2014</v>
      </c>
      <c r="F5885">
        <v>1</v>
      </c>
      <c r="G5885">
        <f>MONTH(Table1[[#This Row],[Order Date]])</f>
        <v>10</v>
      </c>
      <c r="H5885" s="1">
        <v>41932</v>
      </c>
      <c r="I5885">
        <v>135</v>
      </c>
      <c r="J5885" t="s">
        <v>39</v>
      </c>
      <c r="K5885">
        <v>25</v>
      </c>
      <c r="L5885">
        <v>4.9800000000000004</v>
      </c>
      <c r="M5885" s="2">
        <v>0.09</v>
      </c>
      <c r="N5885">
        <v>125.85</v>
      </c>
      <c r="O5885">
        <v>4.62</v>
      </c>
      <c r="P5885">
        <v>-89.25</v>
      </c>
      <c r="Q5885" s="2">
        <v>0.64</v>
      </c>
      <c r="R5885" t="s">
        <v>96</v>
      </c>
      <c r="S5885" t="s">
        <v>139</v>
      </c>
      <c r="T5885" t="s">
        <v>751</v>
      </c>
      <c r="U5885" t="s">
        <v>102</v>
      </c>
      <c r="V5885" t="s">
        <v>33</v>
      </c>
      <c r="W5885">
        <v>25</v>
      </c>
      <c r="X5885" s="1">
        <v>41934</v>
      </c>
      <c r="Y5885" t="s">
        <v>34</v>
      </c>
      <c r="Z5885" t="e" vm="15">
        <v>#VALUE!</v>
      </c>
      <c r="AA5885">
        <v>12180</v>
      </c>
      <c r="AB5885" t="e" cm="1" vm="2">
        <f t="array" ref="AB5885">_FV(Table1[[#This Row],[State]],"Country/region",TRUE)</f>
        <v>#VALUE!</v>
      </c>
    </row>
    <row r="5886" spans="1:28" x14ac:dyDescent="0.35">
      <c r="A5886" t="s">
        <v>489</v>
      </c>
      <c r="B5886">
        <v>58</v>
      </c>
      <c r="C5886" t="s">
        <v>490</v>
      </c>
      <c r="D5886" t="s">
        <v>27</v>
      </c>
      <c r="E5886">
        <f>YEAR(Table1[[#This Row],[Order Date]])</f>
        <v>2014</v>
      </c>
      <c r="F5886">
        <v>1</v>
      </c>
      <c r="G5886">
        <f>MONTH(Table1[[#This Row],[Order Date]])</f>
        <v>10</v>
      </c>
      <c r="H5886" s="1">
        <v>41932</v>
      </c>
      <c r="I5886">
        <v>16320</v>
      </c>
      <c r="J5886" t="s">
        <v>39</v>
      </c>
      <c r="K5886">
        <v>17</v>
      </c>
      <c r="L5886">
        <v>125.99</v>
      </c>
      <c r="M5886" s="2">
        <v>0</v>
      </c>
      <c r="N5886">
        <v>1856.9694999999999</v>
      </c>
      <c r="O5886">
        <v>8.08</v>
      </c>
      <c r="P5886">
        <v>176.86799999999999</v>
      </c>
      <c r="Q5886" s="2">
        <v>0.56999999999999995</v>
      </c>
      <c r="R5886" t="s">
        <v>96</v>
      </c>
      <c r="S5886" t="s">
        <v>30</v>
      </c>
      <c r="T5886" t="s">
        <v>2831</v>
      </c>
      <c r="U5886" t="s">
        <v>105</v>
      </c>
      <c r="V5886" t="s">
        <v>68</v>
      </c>
      <c r="W5886">
        <v>2269</v>
      </c>
      <c r="X5886" s="1">
        <v>41934</v>
      </c>
      <c r="Y5886" t="s">
        <v>34</v>
      </c>
      <c r="Z5886" t="e" vm="38">
        <v>#VALUE!</v>
      </c>
      <c r="AA5886">
        <v>47591</v>
      </c>
      <c r="AB5886" t="e" cm="1" vm="2">
        <f t="array" ref="AB5886">_FV(Table1[[#This Row],[State]],"Country/region",TRUE)</f>
        <v>#VALUE!</v>
      </c>
    </row>
    <row r="5887" spans="1:28" x14ac:dyDescent="0.35">
      <c r="A5887" t="s">
        <v>3405</v>
      </c>
      <c r="B5887">
        <v>58</v>
      </c>
      <c r="C5887" t="s">
        <v>2390</v>
      </c>
      <c r="D5887" t="s">
        <v>27</v>
      </c>
      <c r="E5887">
        <f>YEAR(Table1[[#This Row],[Order Date]])</f>
        <v>2014</v>
      </c>
      <c r="F5887">
        <v>1</v>
      </c>
      <c r="G5887">
        <f>MONTH(Table1[[#This Row],[Order Date]])</f>
        <v>10</v>
      </c>
      <c r="H5887" s="1">
        <v>41932</v>
      </c>
      <c r="I5887">
        <v>37891</v>
      </c>
      <c r="J5887" t="s">
        <v>28</v>
      </c>
      <c r="K5887">
        <v>33</v>
      </c>
      <c r="L5887">
        <v>179.99</v>
      </c>
      <c r="M5887" s="2">
        <v>0.03</v>
      </c>
      <c r="N5887">
        <v>5154.009</v>
      </c>
      <c r="O5887">
        <v>13.99</v>
      </c>
      <c r="P5887">
        <v>1184.6790000000001</v>
      </c>
      <c r="Q5887" s="2">
        <v>0.56999999999999995</v>
      </c>
      <c r="R5887" t="s">
        <v>96</v>
      </c>
      <c r="S5887" t="s">
        <v>80</v>
      </c>
      <c r="T5887" t="s">
        <v>1899</v>
      </c>
      <c r="U5887" t="s">
        <v>105</v>
      </c>
      <c r="V5887" t="s">
        <v>33</v>
      </c>
      <c r="W5887">
        <v>5333</v>
      </c>
      <c r="X5887" s="1">
        <v>41934</v>
      </c>
      <c r="Y5887" t="s">
        <v>34</v>
      </c>
      <c r="Z5887" t="e" vm="1">
        <v>#VALUE!</v>
      </c>
      <c r="AA5887">
        <v>16148</v>
      </c>
      <c r="AB5887" t="e" cm="1" vm="2">
        <f t="array" ref="AB5887">_FV(Table1[[#This Row],[State]],"Country/region",TRUE)</f>
        <v>#VALUE!</v>
      </c>
    </row>
    <row r="5888" spans="1:28" x14ac:dyDescent="0.35">
      <c r="A5888" t="s">
        <v>2148</v>
      </c>
      <c r="B5888">
        <v>58</v>
      </c>
      <c r="C5888" t="s">
        <v>1966</v>
      </c>
      <c r="D5888" t="s">
        <v>46</v>
      </c>
      <c r="E5888">
        <f>YEAR(Table1[[#This Row],[Order Date]])</f>
        <v>2014</v>
      </c>
      <c r="F5888">
        <v>1</v>
      </c>
      <c r="G5888">
        <f>MONTH(Table1[[#This Row],[Order Date]])</f>
        <v>10</v>
      </c>
      <c r="H5888" s="1">
        <v>41932</v>
      </c>
      <c r="I5888">
        <v>42148</v>
      </c>
      <c r="J5888" t="s">
        <v>58</v>
      </c>
      <c r="K5888">
        <v>11</v>
      </c>
      <c r="L5888">
        <v>3.98</v>
      </c>
      <c r="M5888" s="2">
        <v>7.0000000000000007E-2</v>
      </c>
      <c r="N5888">
        <v>45.31</v>
      </c>
      <c r="O5888">
        <v>2.97</v>
      </c>
      <c r="P5888">
        <v>-10.64</v>
      </c>
      <c r="Q5888" s="2">
        <v>0.35</v>
      </c>
      <c r="R5888" t="s">
        <v>29</v>
      </c>
      <c r="S5888" t="s">
        <v>59</v>
      </c>
      <c r="T5888" t="s">
        <v>2633</v>
      </c>
      <c r="U5888" t="s">
        <v>61</v>
      </c>
      <c r="V5888" t="s">
        <v>52</v>
      </c>
      <c r="W5888">
        <v>5940</v>
      </c>
      <c r="X5888" s="1">
        <v>41935</v>
      </c>
      <c r="Y5888" t="s">
        <v>34</v>
      </c>
      <c r="Z5888" t="e" vm="4">
        <v>#VALUE!</v>
      </c>
      <c r="AA5888">
        <v>90503</v>
      </c>
      <c r="AB5888" t="e" cm="1" vm="2">
        <f t="array" ref="AB5888">_FV(Table1[[#This Row],[State]],"Country/region",TRUE)</f>
        <v>#VALUE!</v>
      </c>
    </row>
    <row r="5889" spans="1:28" x14ac:dyDescent="0.35">
      <c r="A5889" t="s">
        <v>1700</v>
      </c>
      <c r="B5889">
        <v>58</v>
      </c>
      <c r="C5889" t="s">
        <v>1701</v>
      </c>
      <c r="D5889" t="s">
        <v>57</v>
      </c>
      <c r="E5889">
        <f>YEAR(Table1[[#This Row],[Order Date]])</f>
        <v>2014</v>
      </c>
      <c r="F5889">
        <v>1</v>
      </c>
      <c r="G5889">
        <f>MONTH(Table1[[#This Row],[Order Date]])</f>
        <v>10</v>
      </c>
      <c r="H5889" s="1">
        <v>41932</v>
      </c>
      <c r="I5889">
        <v>57380</v>
      </c>
      <c r="J5889" t="s">
        <v>47</v>
      </c>
      <c r="K5889">
        <v>3</v>
      </c>
      <c r="L5889">
        <v>212.6</v>
      </c>
      <c r="M5889" s="2">
        <v>0.05</v>
      </c>
      <c r="N5889">
        <v>545.88</v>
      </c>
      <c r="O5889">
        <v>52.2</v>
      </c>
      <c r="P5889">
        <v>-95.04</v>
      </c>
      <c r="Q5889" s="2">
        <v>0.64</v>
      </c>
      <c r="R5889" t="s">
        <v>48</v>
      </c>
      <c r="S5889" t="s">
        <v>73</v>
      </c>
      <c r="T5889" t="s">
        <v>74</v>
      </c>
      <c r="U5889" t="s">
        <v>75</v>
      </c>
      <c r="V5889" t="s">
        <v>52</v>
      </c>
      <c r="W5889">
        <v>8031</v>
      </c>
      <c r="X5889" s="1">
        <v>41936</v>
      </c>
      <c r="Y5889" t="s">
        <v>53</v>
      </c>
      <c r="Z5889" t="e" vm="33">
        <v>#VALUE!</v>
      </c>
      <c r="AA5889">
        <v>83704</v>
      </c>
      <c r="AB5889" t="e" cm="1" vm="2">
        <f t="array" ref="AB5889">_FV(Table1[[#This Row],[State]],"Country/region",TRUE)</f>
        <v>#VALUE!</v>
      </c>
    </row>
    <row r="5890" spans="1:28" x14ac:dyDescent="0.35">
      <c r="A5890" t="s">
        <v>1165</v>
      </c>
      <c r="B5890">
        <v>58</v>
      </c>
      <c r="C5890" t="s">
        <v>3019</v>
      </c>
      <c r="D5890" t="s">
        <v>46</v>
      </c>
      <c r="E5890">
        <f>YEAR(Table1[[#This Row],[Order Date]])</f>
        <v>2014</v>
      </c>
      <c r="F5890">
        <v>1</v>
      </c>
      <c r="G5890">
        <f>MONTH(Table1[[#This Row],[Order Date]])</f>
        <v>10</v>
      </c>
      <c r="H5890" s="1">
        <v>41933</v>
      </c>
      <c r="I5890">
        <v>52389</v>
      </c>
      <c r="J5890" t="s">
        <v>58</v>
      </c>
      <c r="K5890">
        <v>31</v>
      </c>
      <c r="L5890">
        <v>21.38</v>
      </c>
      <c r="M5890" s="2">
        <v>0.08</v>
      </c>
      <c r="N5890">
        <v>655.33000000000004</v>
      </c>
      <c r="O5890">
        <v>8.99</v>
      </c>
      <c r="P5890">
        <v>-57.16</v>
      </c>
      <c r="Q5890" s="2">
        <v>0.59</v>
      </c>
      <c r="R5890" t="s">
        <v>29</v>
      </c>
      <c r="S5890" t="s">
        <v>139</v>
      </c>
      <c r="T5890" t="s">
        <v>994</v>
      </c>
      <c r="U5890" t="s">
        <v>88</v>
      </c>
      <c r="V5890" t="s">
        <v>76</v>
      </c>
      <c r="W5890">
        <v>7353</v>
      </c>
      <c r="X5890" s="1">
        <v>41933</v>
      </c>
      <c r="Y5890" t="s">
        <v>34</v>
      </c>
      <c r="Z5890" t="e" vm="6">
        <v>#VALUE!</v>
      </c>
      <c r="AA5890">
        <v>36330</v>
      </c>
      <c r="AB5890" t="e" cm="1" vm="2">
        <f t="array" ref="AB5890">_FV(Table1[[#This Row],[State]],"Country/region",TRUE)</f>
        <v>#VALUE!</v>
      </c>
    </row>
    <row r="5891" spans="1:28" x14ac:dyDescent="0.35">
      <c r="A5891" t="s">
        <v>2057</v>
      </c>
      <c r="B5891">
        <v>58</v>
      </c>
      <c r="C5891" t="s">
        <v>2058</v>
      </c>
      <c r="D5891" t="s">
        <v>46</v>
      </c>
      <c r="E5891">
        <f>YEAR(Table1[[#This Row],[Order Date]])</f>
        <v>2014</v>
      </c>
      <c r="F5891">
        <v>1</v>
      </c>
      <c r="G5891">
        <f>MONTH(Table1[[#This Row],[Order Date]])</f>
        <v>10</v>
      </c>
      <c r="H5891" s="1">
        <v>41933</v>
      </c>
      <c r="I5891">
        <v>41987</v>
      </c>
      <c r="J5891" t="s">
        <v>39</v>
      </c>
      <c r="K5891">
        <v>25</v>
      </c>
      <c r="L5891">
        <v>320.64</v>
      </c>
      <c r="M5891" s="2">
        <v>0.05</v>
      </c>
      <c r="N5891">
        <v>6481.0479999999998</v>
      </c>
      <c r="O5891">
        <v>29.2</v>
      </c>
      <c r="P5891">
        <v>1760.11</v>
      </c>
      <c r="Q5891" s="2">
        <v>0.66</v>
      </c>
      <c r="R5891" t="s">
        <v>48</v>
      </c>
      <c r="S5891" t="s">
        <v>73</v>
      </c>
      <c r="T5891" t="s">
        <v>2339</v>
      </c>
      <c r="U5891" t="s">
        <v>75</v>
      </c>
      <c r="V5891" t="s">
        <v>52</v>
      </c>
      <c r="W5891">
        <v>5918</v>
      </c>
      <c r="X5891" s="1">
        <v>41934</v>
      </c>
      <c r="Y5891" t="s">
        <v>53</v>
      </c>
      <c r="Z5891" t="e" vm="33">
        <v>#VALUE!</v>
      </c>
      <c r="AA5891">
        <v>83402</v>
      </c>
      <c r="AB5891" t="e" cm="1" vm="2">
        <f t="array" ref="AB5891">_FV(Table1[[#This Row],[State]],"Country/region",TRUE)</f>
        <v>#VALUE!</v>
      </c>
    </row>
    <row r="5892" spans="1:28" x14ac:dyDescent="0.35">
      <c r="A5892" t="s">
        <v>3121</v>
      </c>
      <c r="B5892">
        <v>58</v>
      </c>
      <c r="C5892" t="s">
        <v>3122</v>
      </c>
      <c r="D5892" t="s">
        <v>38</v>
      </c>
      <c r="E5892">
        <f>YEAR(Table1[[#This Row],[Order Date]])</f>
        <v>2014</v>
      </c>
      <c r="F5892">
        <v>1</v>
      </c>
      <c r="G5892">
        <f>MONTH(Table1[[#This Row],[Order Date]])</f>
        <v>10</v>
      </c>
      <c r="H5892" s="1">
        <v>41933</v>
      </c>
      <c r="I5892">
        <v>55650</v>
      </c>
      <c r="J5892" t="s">
        <v>47</v>
      </c>
      <c r="K5892">
        <v>41</v>
      </c>
      <c r="L5892">
        <v>32.979999999999997</v>
      </c>
      <c r="M5892" s="2">
        <v>0.1</v>
      </c>
      <c r="N5892">
        <v>1258.97</v>
      </c>
      <c r="O5892">
        <v>5.5</v>
      </c>
      <c r="P5892">
        <v>-112.58</v>
      </c>
      <c r="Q5892" s="2">
        <v>0.75</v>
      </c>
      <c r="R5892" t="s">
        <v>96</v>
      </c>
      <c r="S5892" t="s">
        <v>30</v>
      </c>
      <c r="T5892" t="s">
        <v>470</v>
      </c>
      <c r="U5892" t="s">
        <v>102</v>
      </c>
      <c r="V5892" t="s">
        <v>76</v>
      </c>
      <c r="W5892">
        <v>7774</v>
      </c>
      <c r="X5892" s="1">
        <v>41935</v>
      </c>
      <c r="Y5892" t="s">
        <v>34</v>
      </c>
      <c r="Z5892" t="e" vm="14">
        <v>#VALUE!</v>
      </c>
      <c r="AA5892">
        <v>34239</v>
      </c>
      <c r="AB5892" t="e" cm="1" vm="2">
        <f t="array" ref="AB5892">_FV(Table1[[#This Row],[State]],"Country/region",TRUE)</f>
        <v>#VALUE!</v>
      </c>
    </row>
    <row r="5893" spans="1:28" x14ac:dyDescent="0.35">
      <c r="A5893" t="s">
        <v>2315</v>
      </c>
      <c r="B5893">
        <v>58</v>
      </c>
      <c r="C5893" t="s">
        <v>1313</v>
      </c>
      <c r="D5893" t="s">
        <v>27</v>
      </c>
      <c r="E5893">
        <f>YEAR(Table1[[#This Row],[Order Date]])</f>
        <v>2014</v>
      </c>
      <c r="F5893">
        <v>1</v>
      </c>
      <c r="G5893">
        <f>MONTH(Table1[[#This Row],[Order Date]])</f>
        <v>10</v>
      </c>
      <c r="H5893" s="1">
        <v>41933</v>
      </c>
      <c r="I5893">
        <v>54215</v>
      </c>
      <c r="J5893" t="s">
        <v>28</v>
      </c>
      <c r="K5893">
        <v>14</v>
      </c>
      <c r="L5893">
        <v>22.98</v>
      </c>
      <c r="M5893" s="2">
        <v>0.04</v>
      </c>
      <c r="N5893">
        <v>321.20999999999998</v>
      </c>
      <c r="O5893">
        <v>1.99</v>
      </c>
      <c r="P5893">
        <v>53.44</v>
      </c>
      <c r="Q5893" s="2">
        <v>0.46</v>
      </c>
      <c r="R5893" t="s">
        <v>96</v>
      </c>
      <c r="S5893" t="s">
        <v>139</v>
      </c>
      <c r="T5893" t="s">
        <v>1303</v>
      </c>
      <c r="U5893" t="s">
        <v>102</v>
      </c>
      <c r="V5893" t="s">
        <v>52</v>
      </c>
      <c r="W5893">
        <v>7581</v>
      </c>
      <c r="X5893" s="1">
        <v>41935</v>
      </c>
      <c r="Y5893" t="s">
        <v>34</v>
      </c>
      <c r="Z5893" t="e" vm="4">
        <v>#VALUE!</v>
      </c>
      <c r="AA5893">
        <v>92399</v>
      </c>
      <c r="AB5893" t="e" cm="1" vm="2">
        <f t="array" ref="AB5893">_FV(Table1[[#This Row],[State]],"Country/region",TRUE)</f>
        <v>#VALUE!</v>
      </c>
    </row>
    <row r="5894" spans="1:28" x14ac:dyDescent="0.35">
      <c r="A5894" t="s">
        <v>476</v>
      </c>
      <c r="B5894">
        <v>58</v>
      </c>
      <c r="C5894" t="s">
        <v>477</v>
      </c>
      <c r="D5894" t="s">
        <v>38</v>
      </c>
      <c r="E5894">
        <f>YEAR(Table1[[#This Row],[Order Date]])</f>
        <v>2014</v>
      </c>
      <c r="F5894">
        <v>1</v>
      </c>
      <c r="G5894">
        <f>MONTH(Table1[[#This Row],[Order Date]])</f>
        <v>10</v>
      </c>
      <c r="H5894" s="1">
        <v>41934</v>
      </c>
      <c r="I5894">
        <v>8773</v>
      </c>
      <c r="J5894" t="s">
        <v>58</v>
      </c>
      <c r="K5894">
        <v>5</v>
      </c>
      <c r="L5894">
        <v>55.99</v>
      </c>
      <c r="M5894" s="2">
        <v>0.09</v>
      </c>
      <c r="N5894">
        <v>220.78749999999999</v>
      </c>
      <c r="O5894">
        <v>5</v>
      </c>
      <c r="P5894">
        <v>-305.31599999999997</v>
      </c>
      <c r="Q5894" s="2">
        <v>0.83</v>
      </c>
      <c r="R5894" t="s">
        <v>96</v>
      </c>
      <c r="S5894" t="s">
        <v>139</v>
      </c>
      <c r="T5894" t="s">
        <v>1160</v>
      </c>
      <c r="U5894" t="s">
        <v>105</v>
      </c>
      <c r="V5894" t="s">
        <v>68</v>
      </c>
      <c r="W5894">
        <v>1196</v>
      </c>
      <c r="X5894" s="1">
        <v>41934</v>
      </c>
      <c r="Y5894" t="s">
        <v>34</v>
      </c>
      <c r="Z5894" t="e" vm="5">
        <v>#VALUE!</v>
      </c>
      <c r="AA5894">
        <v>56001</v>
      </c>
      <c r="AB5894" t="e" cm="1" vm="2">
        <f t="array" ref="AB5894">_FV(Table1[[#This Row],[State]],"Country/region",TRUE)</f>
        <v>#VALUE!</v>
      </c>
    </row>
    <row r="5895" spans="1:28" x14ac:dyDescent="0.35">
      <c r="A5895" t="s">
        <v>205</v>
      </c>
      <c r="B5895">
        <v>58</v>
      </c>
      <c r="C5895" t="s">
        <v>206</v>
      </c>
      <c r="D5895" t="s">
        <v>46</v>
      </c>
      <c r="E5895">
        <f>YEAR(Table1[[#This Row],[Order Date]])</f>
        <v>2014</v>
      </c>
      <c r="F5895">
        <v>1</v>
      </c>
      <c r="G5895">
        <f>MONTH(Table1[[#This Row],[Order Date]])</f>
        <v>10</v>
      </c>
      <c r="H5895" s="1">
        <v>41934</v>
      </c>
      <c r="I5895">
        <v>4387</v>
      </c>
      <c r="J5895" t="s">
        <v>58</v>
      </c>
      <c r="K5895">
        <v>4</v>
      </c>
      <c r="L5895">
        <v>150.97999999999999</v>
      </c>
      <c r="M5895" s="2">
        <v>7.0000000000000007E-2</v>
      </c>
      <c r="N5895">
        <v>640.21</v>
      </c>
      <c r="O5895">
        <v>39.25</v>
      </c>
      <c r="P5895">
        <v>-388.51670000000001</v>
      </c>
      <c r="Q5895" s="2">
        <v>0.75</v>
      </c>
      <c r="R5895" t="s">
        <v>48</v>
      </c>
      <c r="S5895" t="s">
        <v>73</v>
      </c>
      <c r="T5895" t="s">
        <v>123</v>
      </c>
      <c r="U5895" t="s">
        <v>75</v>
      </c>
      <c r="V5895" t="s">
        <v>33</v>
      </c>
      <c r="W5895">
        <v>627</v>
      </c>
      <c r="X5895" s="1">
        <v>41935</v>
      </c>
      <c r="Y5895" t="s">
        <v>53</v>
      </c>
      <c r="Z5895" t="e" vm="22">
        <v>#VALUE!</v>
      </c>
      <c r="AA5895">
        <v>44125</v>
      </c>
      <c r="AB5895" t="e" cm="1" vm="2">
        <f t="array" ref="AB5895">_FV(Table1[[#This Row],[State]],"Country/region",TRUE)</f>
        <v>#VALUE!</v>
      </c>
    </row>
    <row r="5896" spans="1:28" x14ac:dyDescent="0.35">
      <c r="A5896" t="s">
        <v>2621</v>
      </c>
      <c r="B5896">
        <v>58</v>
      </c>
      <c r="C5896" t="s">
        <v>2215</v>
      </c>
      <c r="D5896" t="s">
        <v>46</v>
      </c>
      <c r="E5896">
        <f>YEAR(Table1[[#This Row],[Order Date]])</f>
        <v>2014</v>
      </c>
      <c r="F5896">
        <v>1</v>
      </c>
      <c r="G5896">
        <f>MONTH(Table1[[#This Row],[Order Date]])</f>
        <v>10</v>
      </c>
      <c r="H5896" s="1">
        <v>41934</v>
      </c>
      <c r="I5896">
        <v>53728</v>
      </c>
      <c r="J5896" t="s">
        <v>28</v>
      </c>
      <c r="K5896">
        <v>27</v>
      </c>
      <c r="L5896">
        <v>58.1</v>
      </c>
      <c r="M5896" s="2">
        <v>7.0000000000000007E-2</v>
      </c>
      <c r="N5896">
        <v>1502.66</v>
      </c>
      <c r="O5896">
        <v>1.49</v>
      </c>
      <c r="P5896">
        <v>637.60199999999998</v>
      </c>
      <c r="Q5896" s="2">
        <v>0.38</v>
      </c>
      <c r="R5896" t="s">
        <v>29</v>
      </c>
      <c r="S5896" t="s">
        <v>30</v>
      </c>
      <c r="T5896" t="s">
        <v>405</v>
      </c>
      <c r="U5896" t="s">
        <v>67</v>
      </c>
      <c r="V5896" t="s">
        <v>68</v>
      </c>
      <c r="W5896">
        <v>7523</v>
      </c>
      <c r="X5896" s="1">
        <v>41935</v>
      </c>
      <c r="Y5896" t="s">
        <v>34</v>
      </c>
      <c r="Z5896" t="e" vm="36">
        <v>#VALUE!</v>
      </c>
      <c r="AA5896">
        <v>57401</v>
      </c>
      <c r="AB5896" t="e" cm="1" vm="2">
        <f t="array" ref="AB5896">_FV(Table1[[#This Row],[State]],"Country/region",TRUE)</f>
        <v>#VALUE!</v>
      </c>
    </row>
    <row r="5897" spans="1:28" x14ac:dyDescent="0.35">
      <c r="A5897" t="s">
        <v>2999</v>
      </c>
      <c r="B5897">
        <v>58</v>
      </c>
      <c r="C5897" t="s">
        <v>2852</v>
      </c>
      <c r="D5897" t="s">
        <v>46</v>
      </c>
      <c r="E5897">
        <f>YEAR(Table1[[#This Row],[Order Date]])</f>
        <v>2014</v>
      </c>
      <c r="F5897">
        <v>1</v>
      </c>
      <c r="G5897">
        <f>MONTH(Table1[[#This Row],[Order Date]])</f>
        <v>10</v>
      </c>
      <c r="H5897" s="1">
        <v>41934</v>
      </c>
      <c r="I5897">
        <v>35</v>
      </c>
      <c r="J5897" t="s">
        <v>39</v>
      </c>
      <c r="K5897">
        <v>30</v>
      </c>
      <c r="L5897">
        <v>9.11</v>
      </c>
      <c r="M5897" s="2">
        <v>0.03</v>
      </c>
      <c r="N5897">
        <v>288.56</v>
      </c>
      <c r="O5897">
        <v>2.25</v>
      </c>
      <c r="P5897">
        <v>60.72</v>
      </c>
      <c r="Q5897" s="2">
        <v>0.52</v>
      </c>
      <c r="R5897" t="s">
        <v>29</v>
      </c>
      <c r="S5897" t="s">
        <v>59</v>
      </c>
      <c r="T5897" t="s">
        <v>1657</v>
      </c>
      <c r="U5897" t="s">
        <v>88</v>
      </c>
      <c r="V5897" t="s">
        <v>68</v>
      </c>
      <c r="W5897">
        <v>7</v>
      </c>
      <c r="X5897" s="1">
        <v>41935</v>
      </c>
      <c r="Y5897" t="s">
        <v>34</v>
      </c>
      <c r="Z5897" t="e" vm="12">
        <v>#VALUE!</v>
      </c>
      <c r="AA5897">
        <v>50010</v>
      </c>
      <c r="AB5897" t="e" cm="1" vm="2">
        <f t="array" ref="AB5897">_FV(Table1[[#This Row],[State]],"Country/region",TRUE)</f>
        <v>#VALUE!</v>
      </c>
    </row>
    <row r="5898" spans="1:28" x14ac:dyDescent="0.35">
      <c r="A5898" t="s">
        <v>1938</v>
      </c>
      <c r="B5898">
        <v>58</v>
      </c>
      <c r="C5898" t="s">
        <v>2739</v>
      </c>
      <c r="D5898" t="s">
        <v>27</v>
      </c>
      <c r="E5898">
        <f>YEAR(Table1[[#This Row],[Order Date]])</f>
        <v>2014</v>
      </c>
      <c r="F5898">
        <v>1</v>
      </c>
      <c r="G5898">
        <f>MONTH(Table1[[#This Row],[Order Date]])</f>
        <v>10</v>
      </c>
      <c r="H5898" s="1">
        <v>41934</v>
      </c>
      <c r="I5898">
        <v>20160</v>
      </c>
      <c r="J5898" t="s">
        <v>47</v>
      </c>
      <c r="K5898">
        <v>42</v>
      </c>
      <c r="L5898">
        <v>10.31</v>
      </c>
      <c r="M5898" s="2">
        <v>0.08</v>
      </c>
      <c r="N5898">
        <v>435.24</v>
      </c>
      <c r="O5898">
        <v>1.79</v>
      </c>
      <c r="P5898">
        <v>174.89</v>
      </c>
      <c r="Q5898" s="2">
        <v>0.38</v>
      </c>
      <c r="R5898" t="s">
        <v>29</v>
      </c>
      <c r="S5898" t="s">
        <v>59</v>
      </c>
      <c r="T5898" t="s">
        <v>2017</v>
      </c>
      <c r="U5898" t="s">
        <v>61</v>
      </c>
      <c r="V5898" t="s">
        <v>68</v>
      </c>
      <c r="W5898">
        <v>2796</v>
      </c>
      <c r="X5898" s="1">
        <v>41936</v>
      </c>
      <c r="Y5898" t="s">
        <v>42</v>
      </c>
      <c r="Z5898" t="e" vm="16">
        <v>#VALUE!</v>
      </c>
      <c r="AA5898">
        <v>61604</v>
      </c>
      <c r="AB5898" t="e" cm="1" vm="2">
        <f t="array" ref="AB5898">_FV(Table1[[#This Row],[State]],"Country/region",TRUE)</f>
        <v>#VALUE!</v>
      </c>
    </row>
    <row r="5899" spans="1:28" x14ac:dyDescent="0.35">
      <c r="A5899" t="s">
        <v>2999</v>
      </c>
      <c r="B5899">
        <v>58</v>
      </c>
      <c r="C5899" t="s">
        <v>2852</v>
      </c>
      <c r="D5899" t="s">
        <v>46</v>
      </c>
      <c r="E5899">
        <f>YEAR(Table1[[#This Row],[Order Date]])</f>
        <v>2014</v>
      </c>
      <c r="F5899">
        <v>1</v>
      </c>
      <c r="G5899">
        <f>MONTH(Table1[[#This Row],[Order Date]])</f>
        <v>10</v>
      </c>
      <c r="H5899" s="1">
        <v>41934</v>
      </c>
      <c r="I5899">
        <v>35</v>
      </c>
      <c r="J5899" t="s">
        <v>39</v>
      </c>
      <c r="K5899">
        <v>14</v>
      </c>
      <c r="L5899">
        <v>155.99</v>
      </c>
      <c r="M5899" s="2">
        <v>0.01</v>
      </c>
      <c r="N5899">
        <v>1892.848</v>
      </c>
      <c r="O5899">
        <v>8.99</v>
      </c>
      <c r="P5899">
        <v>48.987000000000002</v>
      </c>
      <c r="Q5899" s="2">
        <v>0.57999999999999996</v>
      </c>
      <c r="R5899" t="s">
        <v>96</v>
      </c>
      <c r="S5899" t="s">
        <v>30</v>
      </c>
      <c r="T5899" t="s">
        <v>1883</v>
      </c>
      <c r="U5899" t="s">
        <v>105</v>
      </c>
      <c r="V5899" t="s">
        <v>68</v>
      </c>
      <c r="W5899">
        <v>8</v>
      </c>
      <c r="X5899" s="1">
        <v>41936</v>
      </c>
      <c r="Y5899" t="s">
        <v>34</v>
      </c>
      <c r="Z5899" t="e" vm="12">
        <v>#VALUE!</v>
      </c>
      <c r="AA5899">
        <v>50010</v>
      </c>
      <c r="AB5899" t="e" cm="1" vm="2">
        <f t="array" ref="AB5899">_FV(Table1[[#This Row],[State]],"Country/region",TRUE)</f>
        <v>#VALUE!</v>
      </c>
    </row>
    <row r="5900" spans="1:28" x14ac:dyDescent="0.35">
      <c r="A5900" t="s">
        <v>1174</v>
      </c>
      <c r="B5900">
        <v>58</v>
      </c>
      <c r="C5900" t="s">
        <v>1175</v>
      </c>
      <c r="D5900" t="s">
        <v>46</v>
      </c>
      <c r="E5900">
        <f>YEAR(Table1[[#This Row],[Order Date]])</f>
        <v>2014</v>
      </c>
      <c r="F5900">
        <v>1</v>
      </c>
      <c r="G5900">
        <f>MONTH(Table1[[#This Row],[Order Date]])</f>
        <v>10</v>
      </c>
      <c r="H5900" s="1">
        <v>41935</v>
      </c>
      <c r="I5900">
        <v>11040</v>
      </c>
      <c r="J5900" t="s">
        <v>39</v>
      </c>
      <c r="K5900">
        <v>44</v>
      </c>
      <c r="L5900">
        <v>23.99</v>
      </c>
      <c r="M5900" s="2">
        <v>0.03</v>
      </c>
      <c r="N5900">
        <v>1102.28</v>
      </c>
      <c r="O5900">
        <v>6.71</v>
      </c>
      <c r="P5900">
        <v>389.61</v>
      </c>
      <c r="Q5900" s="2">
        <v>0.35</v>
      </c>
      <c r="R5900" t="s">
        <v>29</v>
      </c>
      <c r="S5900" t="s">
        <v>30</v>
      </c>
      <c r="T5900" t="s">
        <v>1872</v>
      </c>
      <c r="U5900" t="s">
        <v>267</v>
      </c>
      <c r="V5900" t="s">
        <v>68</v>
      </c>
      <c r="W5900">
        <v>1532</v>
      </c>
      <c r="X5900" s="1">
        <v>41935</v>
      </c>
      <c r="Y5900" t="s">
        <v>34</v>
      </c>
      <c r="Z5900" t="e" vm="25">
        <v>#VALUE!</v>
      </c>
      <c r="AA5900">
        <v>53209</v>
      </c>
      <c r="AB5900" t="e" cm="1" vm="2">
        <f t="array" ref="AB5900">_FV(Table1[[#This Row],[State]],"Country/region",TRUE)</f>
        <v>#VALUE!</v>
      </c>
    </row>
    <row r="5901" spans="1:28" x14ac:dyDescent="0.35">
      <c r="A5901" t="s">
        <v>1673</v>
      </c>
      <c r="B5901">
        <v>58</v>
      </c>
      <c r="C5901" t="s">
        <v>1674</v>
      </c>
      <c r="D5901" t="s">
        <v>38</v>
      </c>
      <c r="E5901">
        <f>YEAR(Table1[[#This Row],[Order Date]])</f>
        <v>2014</v>
      </c>
      <c r="F5901">
        <v>1</v>
      </c>
      <c r="G5901">
        <f>MONTH(Table1[[#This Row],[Order Date]])</f>
        <v>10</v>
      </c>
      <c r="H5901" s="1">
        <v>41936</v>
      </c>
      <c r="I5901">
        <v>21893</v>
      </c>
      <c r="J5901" t="s">
        <v>58</v>
      </c>
      <c r="K5901">
        <v>30</v>
      </c>
      <c r="L5901">
        <v>17.07</v>
      </c>
      <c r="M5901" s="2">
        <v>0.01</v>
      </c>
      <c r="N5901">
        <v>532.11</v>
      </c>
      <c r="O5901">
        <v>8.1300000000000008</v>
      </c>
      <c r="P5901">
        <v>59.47</v>
      </c>
      <c r="Q5901" s="2">
        <v>0.38</v>
      </c>
      <c r="R5901" t="s">
        <v>29</v>
      </c>
      <c r="S5901" t="s">
        <v>30</v>
      </c>
      <c r="T5901" t="s">
        <v>1721</v>
      </c>
      <c r="U5901" t="s">
        <v>267</v>
      </c>
      <c r="V5901" t="s">
        <v>68</v>
      </c>
      <c r="W5901">
        <v>3057</v>
      </c>
      <c r="X5901" s="1">
        <v>41937</v>
      </c>
      <c r="Y5901" t="s">
        <v>42</v>
      </c>
      <c r="Z5901" t="e" vm="11">
        <v>#VALUE!</v>
      </c>
      <c r="AA5901">
        <v>78596</v>
      </c>
      <c r="AB5901" t="e" cm="1" vm="2">
        <f t="array" ref="AB5901">_FV(Table1[[#This Row],[State]],"Country/region",TRUE)</f>
        <v>#VALUE!</v>
      </c>
    </row>
    <row r="5902" spans="1:28" x14ac:dyDescent="0.35">
      <c r="A5902" t="s">
        <v>205</v>
      </c>
      <c r="B5902">
        <v>58</v>
      </c>
      <c r="C5902" t="s">
        <v>206</v>
      </c>
      <c r="D5902" t="s">
        <v>38</v>
      </c>
      <c r="E5902">
        <f>YEAR(Table1[[#This Row],[Order Date]])</f>
        <v>2014</v>
      </c>
      <c r="F5902">
        <v>1</v>
      </c>
      <c r="G5902">
        <f>MONTH(Table1[[#This Row],[Order Date]])</f>
        <v>10</v>
      </c>
      <c r="H5902" s="1">
        <v>41936</v>
      </c>
      <c r="I5902">
        <v>4512</v>
      </c>
      <c r="J5902" t="s">
        <v>47</v>
      </c>
      <c r="K5902">
        <v>43</v>
      </c>
      <c r="L5902">
        <v>146.34</v>
      </c>
      <c r="M5902" s="2">
        <v>0.06</v>
      </c>
      <c r="N5902">
        <v>6077.11</v>
      </c>
      <c r="O5902">
        <v>43.75</v>
      </c>
      <c r="P5902">
        <v>-353.65987799999999</v>
      </c>
      <c r="Q5902" s="2">
        <v>0.64</v>
      </c>
      <c r="R5902" t="s">
        <v>48</v>
      </c>
      <c r="S5902" t="s">
        <v>73</v>
      </c>
      <c r="T5902" t="s">
        <v>1857</v>
      </c>
      <c r="U5902" t="s">
        <v>75</v>
      </c>
      <c r="V5902" t="s">
        <v>33</v>
      </c>
      <c r="W5902">
        <v>639</v>
      </c>
      <c r="X5902" s="1">
        <v>41941</v>
      </c>
      <c r="Y5902" t="s">
        <v>53</v>
      </c>
      <c r="Z5902" t="e" vm="22">
        <v>#VALUE!</v>
      </c>
      <c r="AA5902">
        <v>44125</v>
      </c>
      <c r="AB5902" t="e" cm="1" vm="2">
        <f t="array" ref="AB5902">_FV(Table1[[#This Row],[State]],"Country/region",TRUE)</f>
        <v>#VALUE!</v>
      </c>
    </row>
    <row r="5903" spans="1:28" x14ac:dyDescent="0.35">
      <c r="A5903" t="s">
        <v>1661</v>
      </c>
      <c r="B5903">
        <v>58</v>
      </c>
      <c r="C5903" t="s">
        <v>1479</v>
      </c>
      <c r="D5903" t="s">
        <v>27</v>
      </c>
      <c r="E5903">
        <f>YEAR(Table1[[#This Row],[Order Date]])</f>
        <v>2014</v>
      </c>
      <c r="F5903">
        <v>1</v>
      </c>
      <c r="G5903">
        <f>MONTH(Table1[[#This Row],[Order Date]])</f>
        <v>10</v>
      </c>
      <c r="H5903" s="1">
        <v>41937</v>
      </c>
      <c r="I5903">
        <v>33987</v>
      </c>
      <c r="J5903" t="s">
        <v>28</v>
      </c>
      <c r="K5903">
        <v>19</v>
      </c>
      <c r="L5903">
        <v>90.98</v>
      </c>
      <c r="M5903" s="2">
        <v>0.1</v>
      </c>
      <c r="N5903">
        <v>1616.87</v>
      </c>
      <c r="O5903">
        <v>30</v>
      </c>
      <c r="P5903">
        <v>-189.55</v>
      </c>
      <c r="Q5903" s="2">
        <v>0.61</v>
      </c>
      <c r="R5903" t="s">
        <v>48</v>
      </c>
      <c r="S5903" t="s">
        <v>49</v>
      </c>
      <c r="T5903" t="s">
        <v>2777</v>
      </c>
      <c r="U5903" t="s">
        <v>51</v>
      </c>
      <c r="V5903" t="s">
        <v>33</v>
      </c>
      <c r="W5903">
        <v>4785</v>
      </c>
      <c r="X5903" s="1">
        <v>41938</v>
      </c>
      <c r="Y5903" t="s">
        <v>53</v>
      </c>
      <c r="Z5903" t="e" vm="27">
        <v>#VALUE!</v>
      </c>
      <c r="AA5903">
        <v>5439</v>
      </c>
      <c r="AB5903" t="e" cm="1" vm="2">
        <f t="array" ref="AB5903">_FV(Table1[[#This Row],[State]],"Country/region",TRUE)</f>
        <v>#VALUE!</v>
      </c>
    </row>
    <row r="5904" spans="1:28" x14ac:dyDescent="0.35">
      <c r="A5904" t="s">
        <v>2160</v>
      </c>
      <c r="B5904">
        <v>58</v>
      </c>
      <c r="C5904" t="s">
        <v>1479</v>
      </c>
      <c r="D5904" t="s">
        <v>27</v>
      </c>
      <c r="E5904">
        <f>YEAR(Table1[[#This Row],[Order Date]])</f>
        <v>2014</v>
      </c>
      <c r="F5904">
        <v>1</v>
      </c>
      <c r="G5904">
        <f>MONTH(Table1[[#This Row],[Order Date]])</f>
        <v>10</v>
      </c>
      <c r="H5904" s="1">
        <v>41937</v>
      </c>
      <c r="I5904">
        <v>33987</v>
      </c>
      <c r="J5904" t="s">
        <v>28</v>
      </c>
      <c r="K5904">
        <v>27</v>
      </c>
      <c r="L5904">
        <v>65.989999999999995</v>
      </c>
      <c r="M5904" s="2">
        <v>7.0000000000000007E-2</v>
      </c>
      <c r="N5904">
        <v>1521.1344999999999</v>
      </c>
      <c r="O5904">
        <v>3.99</v>
      </c>
      <c r="P5904">
        <v>270.60300000000001</v>
      </c>
      <c r="Q5904" s="2">
        <v>0.59</v>
      </c>
      <c r="R5904" t="s">
        <v>96</v>
      </c>
      <c r="S5904" t="s">
        <v>30</v>
      </c>
      <c r="T5904" t="s">
        <v>644</v>
      </c>
      <c r="U5904" t="s">
        <v>105</v>
      </c>
      <c r="V5904" t="s">
        <v>52</v>
      </c>
      <c r="W5904">
        <v>4786</v>
      </c>
      <c r="X5904" s="1">
        <v>41938</v>
      </c>
      <c r="Y5904" t="s">
        <v>34</v>
      </c>
      <c r="Z5904" t="e" vm="4">
        <v>#VALUE!</v>
      </c>
      <c r="AA5904">
        <v>95630</v>
      </c>
      <c r="AB5904" t="e" cm="1" vm="2">
        <f t="array" ref="AB5904">_FV(Table1[[#This Row],[State]],"Country/region",TRUE)</f>
        <v>#VALUE!</v>
      </c>
    </row>
    <row r="5905" spans="1:28" x14ac:dyDescent="0.35">
      <c r="A5905" t="s">
        <v>2759</v>
      </c>
      <c r="B5905">
        <v>58</v>
      </c>
      <c r="C5905" t="s">
        <v>1296</v>
      </c>
      <c r="D5905" t="s">
        <v>38</v>
      </c>
      <c r="E5905">
        <f>YEAR(Table1[[#This Row],[Order Date]])</f>
        <v>2014</v>
      </c>
      <c r="F5905">
        <v>1</v>
      </c>
      <c r="G5905">
        <f>MONTH(Table1[[#This Row],[Order Date]])</f>
        <v>10</v>
      </c>
      <c r="H5905" s="1">
        <v>41937</v>
      </c>
      <c r="I5905">
        <v>47106</v>
      </c>
      <c r="J5905" t="s">
        <v>131</v>
      </c>
      <c r="K5905">
        <v>37</v>
      </c>
      <c r="L5905">
        <v>59.98</v>
      </c>
      <c r="M5905" s="2">
        <v>0.05</v>
      </c>
      <c r="N5905">
        <v>2192.63</v>
      </c>
      <c r="O5905">
        <v>3.99</v>
      </c>
      <c r="P5905">
        <v>660.06</v>
      </c>
      <c r="Q5905" s="2">
        <v>0.56999999999999995</v>
      </c>
      <c r="R5905" t="s">
        <v>29</v>
      </c>
      <c r="S5905" t="s">
        <v>30</v>
      </c>
      <c r="T5905" t="s">
        <v>306</v>
      </c>
      <c r="U5905" t="s">
        <v>214</v>
      </c>
      <c r="V5905" t="s">
        <v>33</v>
      </c>
      <c r="W5905">
        <v>6619</v>
      </c>
      <c r="X5905" s="1">
        <v>41939</v>
      </c>
      <c r="Y5905" t="s">
        <v>34</v>
      </c>
      <c r="Z5905" t="e" vm="24">
        <v>#VALUE!</v>
      </c>
      <c r="AA5905">
        <v>7410</v>
      </c>
      <c r="AB5905" t="e" cm="1" vm="2">
        <f t="array" ref="AB5905">_FV(Table1[[#This Row],[State]],"Country/region",TRUE)</f>
        <v>#VALUE!</v>
      </c>
    </row>
    <row r="5906" spans="1:28" x14ac:dyDescent="0.35">
      <c r="A5906" t="s">
        <v>2850</v>
      </c>
      <c r="B5906">
        <v>58</v>
      </c>
      <c r="C5906" t="s">
        <v>1296</v>
      </c>
      <c r="D5906" t="s">
        <v>38</v>
      </c>
      <c r="E5906">
        <f>YEAR(Table1[[#This Row],[Order Date]])</f>
        <v>2014</v>
      </c>
      <c r="F5906">
        <v>1</v>
      </c>
      <c r="G5906">
        <f>MONTH(Table1[[#This Row],[Order Date]])</f>
        <v>10</v>
      </c>
      <c r="H5906" s="1">
        <v>41937</v>
      </c>
      <c r="I5906">
        <v>47106</v>
      </c>
      <c r="J5906" t="s">
        <v>131</v>
      </c>
      <c r="K5906">
        <v>40</v>
      </c>
      <c r="L5906">
        <v>205.99</v>
      </c>
      <c r="M5906" s="2">
        <v>0.1</v>
      </c>
      <c r="N5906">
        <v>6618.4570000000003</v>
      </c>
      <c r="O5906">
        <v>5.99</v>
      </c>
      <c r="P5906">
        <v>1489.9590000000001</v>
      </c>
      <c r="Q5906" s="2">
        <v>0.59</v>
      </c>
      <c r="R5906" t="s">
        <v>96</v>
      </c>
      <c r="S5906" t="s">
        <v>30</v>
      </c>
      <c r="T5906">
        <v>3285</v>
      </c>
      <c r="U5906" t="s">
        <v>105</v>
      </c>
      <c r="V5906" t="s">
        <v>33</v>
      </c>
      <c r="W5906">
        <v>6620</v>
      </c>
      <c r="X5906" s="1">
        <v>41939</v>
      </c>
      <c r="Y5906" t="s">
        <v>34</v>
      </c>
      <c r="Z5906" t="e" vm="21">
        <v>#VALUE!</v>
      </c>
      <c r="AA5906">
        <v>4092</v>
      </c>
      <c r="AB5906" t="e" cm="1" vm="2">
        <f t="array" ref="AB5906">_FV(Table1[[#This Row],[State]],"Country/region",TRUE)</f>
        <v>#VALUE!</v>
      </c>
    </row>
    <row r="5907" spans="1:28" x14ac:dyDescent="0.35">
      <c r="A5907" t="s">
        <v>2638</v>
      </c>
      <c r="B5907">
        <v>58</v>
      </c>
      <c r="C5907" t="s">
        <v>1606</v>
      </c>
      <c r="D5907" t="s">
        <v>46</v>
      </c>
      <c r="E5907">
        <f>YEAR(Table1[[#This Row],[Order Date]])</f>
        <v>2014</v>
      </c>
      <c r="F5907">
        <v>1</v>
      </c>
      <c r="G5907">
        <f>MONTH(Table1[[#This Row],[Order Date]])</f>
        <v>10</v>
      </c>
      <c r="H5907" s="1">
        <v>41937</v>
      </c>
      <c r="I5907">
        <v>20384</v>
      </c>
      <c r="J5907" t="s">
        <v>47</v>
      </c>
      <c r="K5907">
        <v>32</v>
      </c>
      <c r="L5907">
        <v>212.6</v>
      </c>
      <c r="M5907" s="2">
        <v>0.04</v>
      </c>
      <c r="N5907">
        <v>6902.51</v>
      </c>
      <c r="O5907">
        <v>110.2</v>
      </c>
      <c r="P5907">
        <v>-513.79042000000004</v>
      </c>
      <c r="Q5907" s="2">
        <v>0.73</v>
      </c>
      <c r="R5907" t="s">
        <v>48</v>
      </c>
      <c r="S5907" t="s">
        <v>73</v>
      </c>
      <c r="T5907" t="s">
        <v>74</v>
      </c>
      <c r="U5907" t="s">
        <v>75</v>
      </c>
      <c r="V5907" t="s">
        <v>33</v>
      </c>
      <c r="W5907">
        <v>2822</v>
      </c>
      <c r="X5907" s="1">
        <v>41941</v>
      </c>
      <c r="Y5907" t="s">
        <v>53</v>
      </c>
      <c r="Z5907" t="e" vm="15">
        <v>#VALUE!</v>
      </c>
      <c r="AA5907">
        <v>14120</v>
      </c>
      <c r="AB5907" t="e" cm="1" vm="2">
        <f t="array" ref="AB5907">_FV(Table1[[#This Row],[State]],"Country/region",TRUE)</f>
        <v>#VALUE!</v>
      </c>
    </row>
    <row r="5908" spans="1:28" x14ac:dyDescent="0.35">
      <c r="A5908" t="s">
        <v>2638</v>
      </c>
      <c r="B5908">
        <v>58</v>
      </c>
      <c r="C5908" t="s">
        <v>1606</v>
      </c>
      <c r="D5908" t="s">
        <v>46</v>
      </c>
      <c r="E5908">
        <f>YEAR(Table1[[#This Row],[Order Date]])</f>
        <v>2014</v>
      </c>
      <c r="F5908">
        <v>1</v>
      </c>
      <c r="G5908">
        <f>MONTH(Table1[[#This Row],[Order Date]])</f>
        <v>10</v>
      </c>
      <c r="H5908" s="1">
        <v>41937</v>
      </c>
      <c r="I5908">
        <v>20384</v>
      </c>
      <c r="J5908" t="s">
        <v>47</v>
      </c>
      <c r="K5908">
        <v>30</v>
      </c>
      <c r="L5908">
        <v>14.03</v>
      </c>
      <c r="M5908" s="2">
        <v>0.08</v>
      </c>
      <c r="N5908">
        <v>396.6</v>
      </c>
      <c r="O5908">
        <v>9.3699999999999992</v>
      </c>
      <c r="P5908">
        <v>-148.26</v>
      </c>
      <c r="Q5908" s="2">
        <v>0.56000000000000005</v>
      </c>
      <c r="R5908" t="s">
        <v>29</v>
      </c>
      <c r="S5908" t="s">
        <v>30</v>
      </c>
      <c r="T5908" t="s">
        <v>2886</v>
      </c>
      <c r="U5908" t="s">
        <v>32</v>
      </c>
      <c r="V5908" t="s">
        <v>33</v>
      </c>
      <c r="W5908">
        <v>2821</v>
      </c>
      <c r="X5908" s="1">
        <v>41944</v>
      </c>
      <c r="Y5908" t="s">
        <v>34</v>
      </c>
      <c r="Z5908" t="e" vm="15">
        <v>#VALUE!</v>
      </c>
      <c r="AA5908">
        <v>14120</v>
      </c>
      <c r="AB5908" t="e" cm="1" vm="2">
        <f t="array" ref="AB5908">_FV(Table1[[#This Row],[State]],"Country/region",TRUE)</f>
        <v>#VALUE!</v>
      </c>
    </row>
    <row r="5909" spans="1:28" x14ac:dyDescent="0.35">
      <c r="A5909" t="s">
        <v>1177</v>
      </c>
      <c r="B5909">
        <v>58</v>
      </c>
      <c r="C5909" t="s">
        <v>532</v>
      </c>
      <c r="D5909" t="s">
        <v>46</v>
      </c>
      <c r="E5909">
        <f>YEAR(Table1[[#This Row],[Order Date]])</f>
        <v>2014</v>
      </c>
      <c r="F5909">
        <v>1</v>
      </c>
      <c r="G5909">
        <f>MONTH(Table1[[#This Row],[Order Date]])</f>
        <v>10</v>
      </c>
      <c r="H5909" s="1">
        <v>41938</v>
      </c>
      <c r="I5909">
        <v>39041</v>
      </c>
      <c r="J5909" t="s">
        <v>58</v>
      </c>
      <c r="K5909">
        <v>47</v>
      </c>
      <c r="L5909">
        <v>8.09</v>
      </c>
      <c r="M5909" s="2">
        <v>0</v>
      </c>
      <c r="N5909">
        <v>418.03</v>
      </c>
      <c r="O5909">
        <v>7.96</v>
      </c>
      <c r="P5909">
        <v>-158.58000000000001</v>
      </c>
      <c r="Q5909" s="2">
        <v>0.49</v>
      </c>
      <c r="R5909" t="s">
        <v>48</v>
      </c>
      <c r="S5909" t="s">
        <v>30</v>
      </c>
      <c r="T5909" t="s">
        <v>344</v>
      </c>
      <c r="U5909" t="s">
        <v>82</v>
      </c>
      <c r="V5909" t="s">
        <v>52</v>
      </c>
      <c r="W5909">
        <v>5505</v>
      </c>
      <c r="X5909" s="1">
        <v>41938</v>
      </c>
      <c r="Y5909" t="s">
        <v>42</v>
      </c>
      <c r="Z5909" t="e" vm="4">
        <v>#VALUE!</v>
      </c>
      <c r="AA5909">
        <v>90712</v>
      </c>
      <c r="AB5909" t="e" cm="1" vm="2">
        <f t="array" ref="AB5909">_FV(Table1[[#This Row],[State]],"Country/region",TRUE)</f>
        <v>#VALUE!</v>
      </c>
    </row>
    <row r="5910" spans="1:28" x14ac:dyDescent="0.35">
      <c r="A5910" t="s">
        <v>1147</v>
      </c>
      <c r="B5910">
        <v>58</v>
      </c>
      <c r="C5910" t="s">
        <v>3116</v>
      </c>
      <c r="D5910" t="s">
        <v>38</v>
      </c>
      <c r="E5910">
        <f>YEAR(Table1[[#This Row],[Order Date]])</f>
        <v>2014</v>
      </c>
      <c r="F5910">
        <v>1</v>
      </c>
      <c r="G5910">
        <f>MONTH(Table1[[#This Row],[Order Date]])</f>
        <v>10</v>
      </c>
      <c r="H5910" s="1">
        <v>41938</v>
      </c>
      <c r="I5910">
        <v>13472</v>
      </c>
      <c r="J5910" t="s">
        <v>58</v>
      </c>
      <c r="K5910">
        <v>26</v>
      </c>
      <c r="L5910">
        <v>4.13</v>
      </c>
      <c r="M5910" s="2">
        <v>0.09</v>
      </c>
      <c r="N5910">
        <v>106.03</v>
      </c>
      <c r="O5910">
        <v>0.5</v>
      </c>
      <c r="P5910">
        <v>42.89</v>
      </c>
      <c r="Q5910" s="2">
        <v>0.39</v>
      </c>
      <c r="R5910" t="s">
        <v>29</v>
      </c>
      <c r="S5910" t="s">
        <v>30</v>
      </c>
      <c r="T5910" t="s">
        <v>2426</v>
      </c>
      <c r="U5910" t="s">
        <v>210</v>
      </c>
      <c r="V5910" t="s">
        <v>33</v>
      </c>
      <c r="W5910">
        <v>1870</v>
      </c>
      <c r="X5910" s="1">
        <v>41939</v>
      </c>
      <c r="Y5910" t="s">
        <v>34</v>
      </c>
      <c r="Z5910" t="e" vm="21">
        <v>#VALUE!</v>
      </c>
      <c r="AA5910">
        <v>4401</v>
      </c>
      <c r="AB5910" t="e" cm="1" vm="2">
        <f t="array" ref="AB5910">_FV(Table1[[#This Row],[State]],"Country/region",TRUE)</f>
        <v>#VALUE!</v>
      </c>
    </row>
    <row r="5911" spans="1:28" x14ac:dyDescent="0.35">
      <c r="A5911" t="s">
        <v>1006</v>
      </c>
      <c r="B5911">
        <v>58</v>
      </c>
      <c r="C5911" t="s">
        <v>1422</v>
      </c>
      <c r="D5911" t="s">
        <v>27</v>
      </c>
      <c r="E5911">
        <f>YEAR(Table1[[#This Row],[Order Date]])</f>
        <v>2014</v>
      </c>
      <c r="F5911">
        <v>1</v>
      </c>
      <c r="G5911">
        <f>MONTH(Table1[[#This Row],[Order Date]])</f>
        <v>10</v>
      </c>
      <c r="H5911" s="1">
        <v>41938</v>
      </c>
      <c r="I5911">
        <v>52195</v>
      </c>
      <c r="J5911" t="s">
        <v>39</v>
      </c>
      <c r="K5911">
        <v>19</v>
      </c>
      <c r="L5911">
        <v>14.45</v>
      </c>
      <c r="M5911" s="2">
        <v>0.09</v>
      </c>
      <c r="N5911">
        <v>267</v>
      </c>
      <c r="O5911">
        <v>7.17</v>
      </c>
      <c r="P5911">
        <v>-2.8290000000000002</v>
      </c>
      <c r="Q5911" s="2">
        <v>0.38</v>
      </c>
      <c r="R5911" t="s">
        <v>29</v>
      </c>
      <c r="S5911" t="s">
        <v>30</v>
      </c>
      <c r="T5911" t="s">
        <v>2398</v>
      </c>
      <c r="U5911" t="s">
        <v>67</v>
      </c>
      <c r="V5911" t="s">
        <v>33</v>
      </c>
      <c r="W5911">
        <v>7322</v>
      </c>
      <c r="X5911" s="1">
        <v>41939</v>
      </c>
      <c r="Y5911" t="s">
        <v>34</v>
      </c>
      <c r="Z5911" t="e" vm="30">
        <v>#VALUE!</v>
      </c>
      <c r="AA5911">
        <v>1510</v>
      </c>
      <c r="AB5911" t="e" cm="1" vm="2">
        <f t="array" ref="AB5911">_FV(Table1[[#This Row],[State]],"Country/region",TRUE)</f>
        <v>#VALUE!</v>
      </c>
    </row>
    <row r="5912" spans="1:28" x14ac:dyDescent="0.35">
      <c r="A5912" t="s">
        <v>2922</v>
      </c>
      <c r="B5912">
        <v>58</v>
      </c>
      <c r="C5912" t="s">
        <v>951</v>
      </c>
      <c r="D5912" t="s">
        <v>27</v>
      </c>
      <c r="E5912">
        <f>YEAR(Table1[[#This Row],[Order Date]])</f>
        <v>2014</v>
      </c>
      <c r="F5912">
        <v>1</v>
      </c>
      <c r="G5912">
        <f>MONTH(Table1[[#This Row],[Order Date]])</f>
        <v>10</v>
      </c>
      <c r="H5912" s="1">
        <v>41938</v>
      </c>
      <c r="I5912">
        <v>26144</v>
      </c>
      <c r="J5912" t="s">
        <v>28</v>
      </c>
      <c r="K5912">
        <v>28</v>
      </c>
      <c r="L5912">
        <v>2.88</v>
      </c>
      <c r="M5912" s="2">
        <v>0.1</v>
      </c>
      <c r="N5912">
        <v>75.739999999999995</v>
      </c>
      <c r="O5912">
        <v>0.99</v>
      </c>
      <c r="P5912">
        <v>13.23</v>
      </c>
      <c r="Q5912" s="2">
        <v>0.36</v>
      </c>
      <c r="R5912" t="s">
        <v>29</v>
      </c>
      <c r="S5912" t="s">
        <v>30</v>
      </c>
      <c r="T5912" t="s">
        <v>2967</v>
      </c>
      <c r="U5912" t="s">
        <v>210</v>
      </c>
      <c r="V5912" t="s">
        <v>76</v>
      </c>
      <c r="W5912">
        <v>3650</v>
      </c>
      <c r="X5912" s="1">
        <v>41939</v>
      </c>
      <c r="Y5912" t="s">
        <v>34</v>
      </c>
      <c r="Z5912" t="e" vm="47">
        <v>#VALUE!</v>
      </c>
      <c r="AA5912">
        <v>28352</v>
      </c>
      <c r="AB5912" t="e" cm="1" vm="2">
        <f t="array" ref="AB5912">_FV(Table1[[#This Row],[State]],"Country/region",TRUE)</f>
        <v>#VALUE!</v>
      </c>
    </row>
    <row r="5913" spans="1:28" x14ac:dyDescent="0.35">
      <c r="A5913" t="s">
        <v>1177</v>
      </c>
      <c r="B5913">
        <v>58</v>
      </c>
      <c r="C5913" t="s">
        <v>532</v>
      </c>
      <c r="D5913" t="s">
        <v>46</v>
      </c>
      <c r="E5913">
        <f>YEAR(Table1[[#This Row],[Order Date]])</f>
        <v>2014</v>
      </c>
      <c r="F5913">
        <v>1</v>
      </c>
      <c r="G5913">
        <f>MONTH(Table1[[#This Row],[Order Date]])</f>
        <v>10</v>
      </c>
      <c r="H5913" s="1">
        <v>41938</v>
      </c>
      <c r="I5913">
        <v>39041</v>
      </c>
      <c r="J5913" t="s">
        <v>58</v>
      </c>
      <c r="K5913">
        <v>23</v>
      </c>
      <c r="L5913">
        <v>14.2</v>
      </c>
      <c r="M5913" s="2">
        <v>0.06</v>
      </c>
      <c r="N5913">
        <v>336.86</v>
      </c>
      <c r="O5913">
        <v>5.3</v>
      </c>
      <c r="P5913">
        <v>36.32</v>
      </c>
      <c r="Q5913" s="2">
        <v>0.46</v>
      </c>
      <c r="R5913" t="s">
        <v>48</v>
      </c>
      <c r="S5913" t="s">
        <v>59</v>
      </c>
      <c r="T5913" t="s">
        <v>985</v>
      </c>
      <c r="U5913" t="s">
        <v>82</v>
      </c>
      <c r="V5913" t="s">
        <v>52</v>
      </c>
      <c r="W5913">
        <v>5506</v>
      </c>
      <c r="X5913" s="1">
        <v>41940</v>
      </c>
      <c r="Y5913" t="s">
        <v>34</v>
      </c>
      <c r="Z5913" t="e" vm="4">
        <v>#VALUE!</v>
      </c>
      <c r="AA5913">
        <v>90712</v>
      </c>
      <c r="AB5913" t="e" cm="1" vm="2">
        <f t="array" ref="AB5913">_FV(Table1[[#This Row],[State]],"Country/region",TRUE)</f>
        <v>#VALUE!</v>
      </c>
    </row>
    <row r="5914" spans="1:28" x14ac:dyDescent="0.35">
      <c r="A5914" t="s">
        <v>1340</v>
      </c>
      <c r="B5914">
        <v>58</v>
      </c>
      <c r="C5914" t="s">
        <v>168</v>
      </c>
      <c r="D5914" t="s">
        <v>46</v>
      </c>
      <c r="E5914">
        <f>YEAR(Table1[[#This Row],[Order Date]])</f>
        <v>2014</v>
      </c>
      <c r="F5914">
        <v>1</v>
      </c>
      <c r="G5914">
        <f>MONTH(Table1[[#This Row],[Order Date]])</f>
        <v>10</v>
      </c>
      <c r="H5914" s="1">
        <v>41938</v>
      </c>
      <c r="I5914">
        <v>27717</v>
      </c>
      <c r="J5914" t="s">
        <v>58</v>
      </c>
      <c r="K5914">
        <v>19</v>
      </c>
      <c r="L5914">
        <v>3.75</v>
      </c>
      <c r="M5914" s="2">
        <v>0.05</v>
      </c>
      <c r="N5914">
        <v>75.19</v>
      </c>
      <c r="O5914">
        <v>7.5</v>
      </c>
      <c r="P5914">
        <v>-93.67</v>
      </c>
      <c r="Q5914" s="2">
        <v>0.37</v>
      </c>
      <c r="R5914" t="s">
        <v>29</v>
      </c>
      <c r="S5914" t="s">
        <v>30</v>
      </c>
      <c r="T5914" t="s">
        <v>3423</v>
      </c>
      <c r="U5914" t="s">
        <v>210</v>
      </c>
      <c r="V5914" t="s">
        <v>76</v>
      </c>
      <c r="W5914">
        <v>3881</v>
      </c>
      <c r="X5914" s="1">
        <v>41941</v>
      </c>
      <c r="Y5914" t="s">
        <v>34</v>
      </c>
      <c r="Z5914" t="e" vm="14">
        <v>#VALUE!</v>
      </c>
      <c r="AA5914">
        <v>33156</v>
      </c>
      <c r="AB5914" t="e" cm="1" vm="2">
        <f t="array" ref="AB5914">_FV(Table1[[#This Row],[State]],"Country/region",TRUE)</f>
        <v>#VALUE!</v>
      </c>
    </row>
    <row r="5915" spans="1:28" x14ac:dyDescent="0.35">
      <c r="A5915" t="s">
        <v>3443</v>
      </c>
      <c r="B5915">
        <v>58</v>
      </c>
      <c r="C5915" t="s">
        <v>157</v>
      </c>
      <c r="D5915" t="s">
        <v>57</v>
      </c>
      <c r="E5915">
        <f>YEAR(Table1[[#This Row],[Order Date]])</f>
        <v>2014</v>
      </c>
      <c r="F5915">
        <v>1</v>
      </c>
      <c r="G5915">
        <f>MONTH(Table1[[#This Row],[Order Date]])</f>
        <v>10</v>
      </c>
      <c r="H5915" s="1">
        <v>41939</v>
      </c>
      <c r="I5915">
        <v>58055</v>
      </c>
      <c r="J5915" t="s">
        <v>58</v>
      </c>
      <c r="K5915">
        <v>26</v>
      </c>
      <c r="L5915">
        <v>7.38</v>
      </c>
      <c r="M5915" s="2">
        <v>0</v>
      </c>
      <c r="N5915">
        <v>208.6</v>
      </c>
      <c r="O5915">
        <v>5.21</v>
      </c>
      <c r="P5915">
        <v>-56.45</v>
      </c>
      <c r="Q5915" s="2">
        <v>0.56000000000000005</v>
      </c>
      <c r="R5915" t="s">
        <v>48</v>
      </c>
      <c r="S5915" t="s">
        <v>30</v>
      </c>
      <c r="T5915" t="s">
        <v>1756</v>
      </c>
      <c r="U5915" t="s">
        <v>82</v>
      </c>
      <c r="V5915" t="s">
        <v>68</v>
      </c>
      <c r="W5915">
        <v>8124</v>
      </c>
      <c r="X5915" s="1">
        <v>41941</v>
      </c>
      <c r="Y5915" t="s">
        <v>34</v>
      </c>
      <c r="Z5915" t="e" vm="16">
        <v>#VALUE!</v>
      </c>
      <c r="AA5915">
        <v>60137</v>
      </c>
      <c r="AB5915" t="e" cm="1" vm="2">
        <f t="array" ref="AB5915">_FV(Table1[[#This Row],[State]],"Country/region",TRUE)</f>
        <v>#VALUE!</v>
      </c>
    </row>
    <row r="5916" spans="1:28" x14ac:dyDescent="0.35">
      <c r="A5916" t="s">
        <v>3429</v>
      </c>
      <c r="B5916">
        <v>58</v>
      </c>
      <c r="C5916" t="s">
        <v>2298</v>
      </c>
      <c r="D5916" t="s">
        <v>46</v>
      </c>
      <c r="E5916">
        <f>YEAR(Table1[[#This Row],[Order Date]])</f>
        <v>2014</v>
      </c>
      <c r="F5916">
        <v>1</v>
      </c>
      <c r="G5916">
        <f>MONTH(Table1[[#This Row],[Order Date]])</f>
        <v>10</v>
      </c>
      <c r="H5916" s="1">
        <v>41940</v>
      </c>
      <c r="I5916">
        <v>34082</v>
      </c>
      <c r="J5916" t="s">
        <v>39</v>
      </c>
      <c r="K5916">
        <v>20</v>
      </c>
      <c r="L5916">
        <v>1.88</v>
      </c>
      <c r="M5916" s="2">
        <v>7.0000000000000007E-2</v>
      </c>
      <c r="N5916">
        <v>38.56</v>
      </c>
      <c r="O5916">
        <v>1.49</v>
      </c>
      <c r="P5916">
        <v>-10.246499999999999</v>
      </c>
      <c r="Q5916" s="2">
        <v>0.37</v>
      </c>
      <c r="R5916" t="s">
        <v>29</v>
      </c>
      <c r="S5916" t="s">
        <v>30</v>
      </c>
      <c r="T5916" t="s">
        <v>1294</v>
      </c>
      <c r="U5916" t="s">
        <v>67</v>
      </c>
      <c r="V5916" t="s">
        <v>68</v>
      </c>
      <c r="W5916">
        <v>4794</v>
      </c>
      <c r="X5916" s="1">
        <v>41941</v>
      </c>
      <c r="Y5916" t="s">
        <v>34</v>
      </c>
      <c r="Z5916" t="e" vm="11">
        <v>#VALUE!</v>
      </c>
      <c r="AA5916">
        <v>77590</v>
      </c>
      <c r="AB5916" t="e" cm="1" vm="2">
        <f t="array" ref="AB5916">_FV(Table1[[#This Row],[State]],"Country/region",TRUE)</f>
        <v>#VALUE!</v>
      </c>
    </row>
    <row r="5917" spans="1:28" x14ac:dyDescent="0.35">
      <c r="A5917" t="s">
        <v>1496</v>
      </c>
      <c r="B5917">
        <v>58</v>
      </c>
      <c r="C5917" t="s">
        <v>2298</v>
      </c>
      <c r="D5917" t="s">
        <v>46</v>
      </c>
      <c r="E5917">
        <f>YEAR(Table1[[#This Row],[Order Date]])</f>
        <v>2014</v>
      </c>
      <c r="F5917">
        <v>1</v>
      </c>
      <c r="G5917">
        <f>MONTH(Table1[[#This Row],[Order Date]])</f>
        <v>10</v>
      </c>
      <c r="H5917" s="1">
        <v>41940</v>
      </c>
      <c r="I5917">
        <v>34082</v>
      </c>
      <c r="J5917" t="s">
        <v>39</v>
      </c>
      <c r="K5917">
        <v>19</v>
      </c>
      <c r="L5917">
        <v>142.86000000000001</v>
      </c>
      <c r="M5917" s="2">
        <v>0.1</v>
      </c>
      <c r="N5917">
        <v>2536.1799999999998</v>
      </c>
      <c r="O5917">
        <v>19.989999999999998</v>
      </c>
      <c r="P5917">
        <v>350.62</v>
      </c>
      <c r="Q5917" s="2">
        <v>0.56000000000000005</v>
      </c>
      <c r="R5917" t="s">
        <v>29</v>
      </c>
      <c r="S5917" t="s">
        <v>30</v>
      </c>
      <c r="T5917" t="s">
        <v>1376</v>
      </c>
      <c r="U5917" t="s">
        <v>32</v>
      </c>
      <c r="V5917" t="s">
        <v>68</v>
      </c>
      <c r="W5917">
        <v>4793</v>
      </c>
      <c r="X5917" s="1">
        <v>41941</v>
      </c>
      <c r="Y5917" t="s">
        <v>34</v>
      </c>
      <c r="Z5917" t="e" vm="11">
        <v>#VALUE!</v>
      </c>
      <c r="AA5917">
        <v>75503</v>
      </c>
      <c r="AB5917" t="e" cm="1" vm="2">
        <f t="array" ref="AB5917">_FV(Table1[[#This Row],[State]],"Country/region",TRUE)</f>
        <v>#VALUE!</v>
      </c>
    </row>
    <row r="5918" spans="1:28" x14ac:dyDescent="0.35">
      <c r="A5918" t="s">
        <v>386</v>
      </c>
      <c r="B5918">
        <v>58</v>
      </c>
      <c r="C5918" t="s">
        <v>387</v>
      </c>
      <c r="D5918" t="s">
        <v>46</v>
      </c>
      <c r="E5918">
        <f>YEAR(Table1[[#This Row],[Order Date]])</f>
        <v>2014</v>
      </c>
      <c r="F5918">
        <v>1</v>
      </c>
      <c r="G5918">
        <f>MONTH(Table1[[#This Row],[Order Date]])</f>
        <v>10</v>
      </c>
      <c r="H5918" s="1">
        <v>41940</v>
      </c>
      <c r="I5918">
        <v>57287</v>
      </c>
      <c r="J5918" t="s">
        <v>39</v>
      </c>
      <c r="K5918">
        <v>11</v>
      </c>
      <c r="L5918">
        <v>40.97</v>
      </c>
      <c r="M5918" s="2">
        <v>0.03</v>
      </c>
      <c r="N5918">
        <v>472.12</v>
      </c>
      <c r="O5918">
        <v>1.99</v>
      </c>
      <c r="P5918">
        <v>56.1</v>
      </c>
      <c r="Q5918" s="2">
        <v>0.42</v>
      </c>
      <c r="R5918" t="s">
        <v>96</v>
      </c>
      <c r="S5918" t="s">
        <v>139</v>
      </c>
      <c r="T5918" t="s">
        <v>1246</v>
      </c>
      <c r="U5918" t="s">
        <v>102</v>
      </c>
      <c r="V5918" t="s">
        <v>76</v>
      </c>
      <c r="W5918">
        <v>8019</v>
      </c>
      <c r="X5918" s="1">
        <v>41941</v>
      </c>
      <c r="Y5918" t="s">
        <v>34</v>
      </c>
      <c r="Z5918" t="e" vm="31">
        <v>#VALUE!</v>
      </c>
      <c r="AA5918">
        <v>37042</v>
      </c>
      <c r="AB5918" t="e" cm="1" vm="2">
        <f t="array" ref="AB5918">_FV(Table1[[#This Row],[State]],"Country/region",TRUE)</f>
        <v>#VALUE!</v>
      </c>
    </row>
    <row r="5919" spans="1:28" x14ac:dyDescent="0.35">
      <c r="A5919" t="s">
        <v>2975</v>
      </c>
      <c r="B5919">
        <v>58</v>
      </c>
      <c r="C5919" t="s">
        <v>1212</v>
      </c>
      <c r="D5919" t="s">
        <v>38</v>
      </c>
      <c r="E5919">
        <f>YEAR(Table1[[#This Row],[Order Date]])</f>
        <v>2014</v>
      </c>
      <c r="F5919">
        <v>1</v>
      </c>
      <c r="G5919">
        <f>MONTH(Table1[[#This Row],[Order Date]])</f>
        <v>10</v>
      </c>
      <c r="H5919" s="1">
        <v>41940</v>
      </c>
      <c r="I5919">
        <v>53283</v>
      </c>
      <c r="J5919" t="s">
        <v>28</v>
      </c>
      <c r="K5919">
        <v>2</v>
      </c>
      <c r="L5919">
        <v>9.49</v>
      </c>
      <c r="M5919" s="2">
        <v>0.04</v>
      </c>
      <c r="N5919">
        <v>25.07</v>
      </c>
      <c r="O5919">
        <v>5.76</v>
      </c>
      <c r="P5919">
        <v>-27.674700000000001</v>
      </c>
      <c r="Q5919" s="2">
        <v>0.39</v>
      </c>
      <c r="R5919" t="s">
        <v>96</v>
      </c>
      <c r="S5919" t="s">
        <v>80</v>
      </c>
      <c r="T5919" t="s">
        <v>2484</v>
      </c>
      <c r="U5919" t="s">
        <v>98</v>
      </c>
      <c r="V5919" t="s">
        <v>52</v>
      </c>
      <c r="W5919">
        <v>7465</v>
      </c>
      <c r="X5919" s="1">
        <v>41941</v>
      </c>
      <c r="Y5919" t="s">
        <v>34</v>
      </c>
      <c r="Z5919" t="e" vm="4">
        <v>#VALUE!</v>
      </c>
      <c r="AA5919">
        <v>95351</v>
      </c>
      <c r="AB5919" t="e" cm="1" vm="2">
        <f t="array" ref="AB5919">_FV(Table1[[#This Row],[State]],"Country/region",TRUE)</f>
        <v>#VALUE!</v>
      </c>
    </row>
    <row r="5920" spans="1:28" x14ac:dyDescent="0.35">
      <c r="A5920" t="s">
        <v>2011</v>
      </c>
      <c r="B5920">
        <v>58</v>
      </c>
      <c r="C5920" t="s">
        <v>2010</v>
      </c>
      <c r="D5920" t="s">
        <v>46</v>
      </c>
      <c r="E5920">
        <f>YEAR(Table1[[#This Row],[Order Date]])</f>
        <v>2014</v>
      </c>
      <c r="F5920">
        <v>1</v>
      </c>
      <c r="G5920">
        <f>MONTH(Table1[[#This Row],[Order Date]])</f>
        <v>10</v>
      </c>
      <c r="H5920" s="1">
        <v>41940</v>
      </c>
      <c r="I5920">
        <v>17377</v>
      </c>
      <c r="J5920" t="s">
        <v>47</v>
      </c>
      <c r="K5920">
        <v>39</v>
      </c>
      <c r="L5920">
        <v>2.78</v>
      </c>
      <c r="M5920" s="2">
        <v>0.05</v>
      </c>
      <c r="N5920">
        <v>110.38</v>
      </c>
      <c r="O5920">
        <v>1.2</v>
      </c>
      <c r="P5920">
        <v>-4.8600000000000003</v>
      </c>
      <c r="Q5920" s="2">
        <v>0.57999999999999996</v>
      </c>
      <c r="R5920" t="s">
        <v>29</v>
      </c>
      <c r="S5920" t="s">
        <v>59</v>
      </c>
      <c r="T5920" t="s">
        <v>1804</v>
      </c>
      <c r="U5920" t="s">
        <v>88</v>
      </c>
      <c r="V5920" t="s">
        <v>68</v>
      </c>
      <c r="W5920">
        <v>2396</v>
      </c>
      <c r="X5920" s="1">
        <v>41942</v>
      </c>
      <c r="Y5920" t="s">
        <v>34</v>
      </c>
      <c r="Z5920" t="e" vm="11">
        <v>#VALUE!</v>
      </c>
      <c r="AA5920">
        <v>75007</v>
      </c>
      <c r="AB5920" t="e" cm="1" vm="2">
        <f t="array" ref="AB5920">_FV(Table1[[#This Row],[State]],"Country/region",TRUE)</f>
        <v>#VALUE!</v>
      </c>
    </row>
    <row r="5921" spans="1:28" x14ac:dyDescent="0.35">
      <c r="A5921" t="s">
        <v>3429</v>
      </c>
      <c r="B5921">
        <v>58</v>
      </c>
      <c r="C5921" t="s">
        <v>2298</v>
      </c>
      <c r="D5921" t="s">
        <v>46</v>
      </c>
      <c r="E5921">
        <f>YEAR(Table1[[#This Row],[Order Date]])</f>
        <v>2014</v>
      </c>
      <c r="F5921">
        <v>1</v>
      </c>
      <c r="G5921">
        <f>MONTH(Table1[[#This Row],[Order Date]])</f>
        <v>10</v>
      </c>
      <c r="H5921" s="1">
        <v>41940</v>
      </c>
      <c r="I5921">
        <v>34082</v>
      </c>
      <c r="J5921" t="s">
        <v>39</v>
      </c>
      <c r="K5921">
        <v>35</v>
      </c>
      <c r="L5921">
        <v>21.38</v>
      </c>
      <c r="M5921" s="2">
        <v>0.02</v>
      </c>
      <c r="N5921">
        <v>764.32</v>
      </c>
      <c r="O5921">
        <v>8.99</v>
      </c>
      <c r="P5921">
        <v>-34.590000000000003</v>
      </c>
      <c r="Q5921" s="2">
        <v>0.59</v>
      </c>
      <c r="R5921" t="s">
        <v>29</v>
      </c>
      <c r="S5921" t="s">
        <v>139</v>
      </c>
      <c r="T5921" t="s">
        <v>994</v>
      </c>
      <c r="U5921" t="s">
        <v>88</v>
      </c>
      <c r="V5921" t="s">
        <v>68</v>
      </c>
      <c r="W5921">
        <v>4795</v>
      </c>
      <c r="X5921" s="1">
        <v>41942</v>
      </c>
      <c r="Y5921" t="s">
        <v>34</v>
      </c>
      <c r="Z5921" t="e" vm="11">
        <v>#VALUE!</v>
      </c>
      <c r="AA5921">
        <v>77590</v>
      </c>
      <c r="AB5921" t="e" cm="1" vm="2">
        <f t="array" ref="AB5921">_FV(Table1[[#This Row],[State]],"Country/region",TRUE)</f>
        <v>#VALUE!</v>
      </c>
    </row>
    <row r="5922" spans="1:28" x14ac:dyDescent="0.35">
      <c r="A5922" t="s">
        <v>957</v>
      </c>
      <c r="B5922">
        <v>58</v>
      </c>
      <c r="C5922" t="s">
        <v>2685</v>
      </c>
      <c r="D5922" t="s">
        <v>27</v>
      </c>
      <c r="E5922">
        <f>YEAR(Table1[[#This Row],[Order Date]])</f>
        <v>2014</v>
      </c>
      <c r="F5922">
        <v>1</v>
      </c>
      <c r="G5922">
        <f>MONTH(Table1[[#This Row],[Order Date]])</f>
        <v>10</v>
      </c>
      <c r="H5922" s="1">
        <v>41940</v>
      </c>
      <c r="I5922">
        <v>32001</v>
      </c>
      <c r="J5922" t="s">
        <v>47</v>
      </c>
      <c r="K5922">
        <v>11</v>
      </c>
      <c r="L5922">
        <v>300.98</v>
      </c>
      <c r="M5922" s="2">
        <v>0</v>
      </c>
      <c r="N5922">
        <v>3443.21</v>
      </c>
      <c r="O5922">
        <v>13.99</v>
      </c>
      <c r="P5922">
        <v>794.2</v>
      </c>
      <c r="Q5922" s="2">
        <v>0.39</v>
      </c>
      <c r="R5922" t="s">
        <v>96</v>
      </c>
      <c r="S5922" t="s">
        <v>80</v>
      </c>
      <c r="T5922" t="s">
        <v>2513</v>
      </c>
      <c r="U5922" t="s">
        <v>98</v>
      </c>
      <c r="V5922" t="s">
        <v>33</v>
      </c>
      <c r="W5922">
        <v>4495</v>
      </c>
      <c r="X5922" s="1">
        <v>41942</v>
      </c>
      <c r="Y5922" t="s">
        <v>34</v>
      </c>
      <c r="Z5922" t="e" vm="3">
        <v>#VALUE!</v>
      </c>
      <c r="AA5922">
        <v>21136</v>
      </c>
      <c r="AB5922" t="e" cm="1" vm="2">
        <f t="array" ref="AB5922">_FV(Table1[[#This Row],[State]],"Country/region",TRUE)</f>
        <v>#VALUE!</v>
      </c>
    </row>
    <row r="5923" spans="1:28" x14ac:dyDescent="0.35">
      <c r="A5923" t="s">
        <v>3444</v>
      </c>
      <c r="B5923">
        <v>58</v>
      </c>
      <c r="C5923" t="s">
        <v>3014</v>
      </c>
      <c r="D5923" t="s">
        <v>27</v>
      </c>
      <c r="E5923">
        <f>YEAR(Table1[[#This Row],[Order Date]])</f>
        <v>2014</v>
      </c>
      <c r="F5923">
        <v>1</v>
      </c>
      <c r="G5923">
        <f>MONTH(Table1[[#This Row],[Order Date]])</f>
        <v>10</v>
      </c>
      <c r="H5923" s="1">
        <v>41940</v>
      </c>
      <c r="I5923">
        <v>31109</v>
      </c>
      <c r="J5923" t="s">
        <v>47</v>
      </c>
      <c r="K5923">
        <v>49</v>
      </c>
      <c r="L5923">
        <v>31.74</v>
      </c>
      <c r="M5923" s="2">
        <v>0.08</v>
      </c>
      <c r="N5923">
        <v>1515</v>
      </c>
      <c r="O5923">
        <v>12.62</v>
      </c>
      <c r="P5923">
        <v>219.03649999999999</v>
      </c>
      <c r="Q5923" s="2">
        <v>0.37</v>
      </c>
      <c r="R5923" t="s">
        <v>29</v>
      </c>
      <c r="S5923" t="s">
        <v>30</v>
      </c>
      <c r="T5923" t="s">
        <v>1550</v>
      </c>
      <c r="U5923" t="s">
        <v>67</v>
      </c>
      <c r="V5923" t="s">
        <v>52</v>
      </c>
      <c r="W5923">
        <v>4368</v>
      </c>
      <c r="X5923" s="1">
        <v>41944</v>
      </c>
      <c r="Y5923" t="s">
        <v>34</v>
      </c>
      <c r="Z5923" t="e" vm="33">
        <v>#VALUE!</v>
      </c>
      <c r="AA5923">
        <v>83201</v>
      </c>
      <c r="AB5923" t="e" cm="1" vm="2">
        <f t="array" ref="AB5923">_FV(Table1[[#This Row],[State]],"Country/region",TRUE)</f>
        <v>#VALUE!</v>
      </c>
    </row>
    <row r="5924" spans="1:28" x14ac:dyDescent="0.35">
      <c r="A5924" t="s">
        <v>957</v>
      </c>
      <c r="B5924">
        <v>58</v>
      </c>
      <c r="C5924" t="s">
        <v>2685</v>
      </c>
      <c r="D5924" t="s">
        <v>27</v>
      </c>
      <c r="E5924">
        <f>YEAR(Table1[[#This Row],[Order Date]])</f>
        <v>2014</v>
      </c>
      <c r="F5924">
        <v>1</v>
      </c>
      <c r="G5924">
        <f>MONTH(Table1[[#This Row],[Order Date]])</f>
        <v>10</v>
      </c>
      <c r="H5924" s="1">
        <v>41940</v>
      </c>
      <c r="I5924">
        <v>32001</v>
      </c>
      <c r="J5924" t="s">
        <v>47</v>
      </c>
      <c r="K5924">
        <v>22</v>
      </c>
      <c r="L5924">
        <v>22.23</v>
      </c>
      <c r="M5924" s="2">
        <v>7.0000000000000007E-2</v>
      </c>
      <c r="N5924">
        <v>494.84</v>
      </c>
      <c r="O5924">
        <v>3.63</v>
      </c>
      <c r="P5924">
        <v>205.13</v>
      </c>
      <c r="Q5924" s="2">
        <v>0.52</v>
      </c>
      <c r="R5924" t="s">
        <v>48</v>
      </c>
      <c r="S5924" t="s">
        <v>139</v>
      </c>
      <c r="T5924" t="s">
        <v>2170</v>
      </c>
      <c r="U5924" t="s">
        <v>82</v>
      </c>
      <c r="V5924" t="s">
        <v>33</v>
      </c>
      <c r="W5924">
        <v>4494</v>
      </c>
      <c r="X5924" s="1">
        <v>41945</v>
      </c>
      <c r="Y5924" t="s">
        <v>34</v>
      </c>
      <c r="Z5924" t="e" vm="3">
        <v>#VALUE!</v>
      </c>
      <c r="AA5924">
        <v>21136</v>
      </c>
      <c r="AB5924" t="e" cm="1" vm="2">
        <f t="array" ref="AB5924">_FV(Table1[[#This Row],[State]],"Country/region",TRUE)</f>
        <v>#VALUE!</v>
      </c>
    </row>
    <row r="5925" spans="1:28" x14ac:dyDescent="0.35">
      <c r="A5925" t="s">
        <v>64</v>
      </c>
      <c r="B5925">
        <v>58</v>
      </c>
      <c r="C5925" t="s">
        <v>1935</v>
      </c>
      <c r="D5925" t="s">
        <v>57</v>
      </c>
      <c r="E5925">
        <f>YEAR(Table1[[#This Row],[Order Date]])</f>
        <v>2014</v>
      </c>
      <c r="F5925">
        <v>1</v>
      </c>
      <c r="G5925">
        <f>MONTH(Table1[[#This Row],[Order Date]])</f>
        <v>10</v>
      </c>
      <c r="H5925" s="1">
        <v>41941</v>
      </c>
      <c r="I5925">
        <v>5092</v>
      </c>
      <c r="J5925" t="s">
        <v>47</v>
      </c>
      <c r="K5925">
        <v>3</v>
      </c>
      <c r="L5925">
        <v>220.98</v>
      </c>
      <c r="M5925" s="2">
        <v>0.1</v>
      </c>
      <c r="N5925">
        <v>709.04</v>
      </c>
      <c r="O5925">
        <v>64.66</v>
      </c>
      <c r="P5925">
        <v>-337.92</v>
      </c>
      <c r="Q5925" s="2">
        <v>0.62</v>
      </c>
      <c r="R5925" t="s">
        <v>48</v>
      </c>
      <c r="S5925" t="s">
        <v>73</v>
      </c>
      <c r="T5925" t="s">
        <v>1005</v>
      </c>
      <c r="U5925" t="s">
        <v>154</v>
      </c>
      <c r="V5925" t="s">
        <v>68</v>
      </c>
      <c r="W5925">
        <v>714</v>
      </c>
      <c r="X5925" s="1">
        <v>41941</v>
      </c>
      <c r="Y5925" t="s">
        <v>53</v>
      </c>
      <c r="Z5925" t="e" vm="5">
        <v>#VALUE!</v>
      </c>
      <c r="AA5925">
        <v>55372</v>
      </c>
      <c r="AB5925" t="e" cm="1" vm="2">
        <f t="array" ref="AB5925">_FV(Table1[[#This Row],[State]],"Country/region",TRUE)</f>
        <v>#VALUE!</v>
      </c>
    </row>
    <row r="5926" spans="1:28" x14ac:dyDescent="0.35">
      <c r="A5926" t="s">
        <v>3208</v>
      </c>
      <c r="B5926">
        <v>58</v>
      </c>
      <c r="C5926" t="s">
        <v>1778</v>
      </c>
      <c r="D5926" t="s">
        <v>46</v>
      </c>
      <c r="E5926">
        <f>YEAR(Table1[[#This Row],[Order Date]])</f>
        <v>2014</v>
      </c>
      <c r="F5926">
        <v>1</v>
      </c>
      <c r="G5926">
        <f>MONTH(Table1[[#This Row],[Order Date]])</f>
        <v>10</v>
      </c>
      <c r="H5926" s="1">
        <v>41941</v>
      </c>
      <c r="I5926">
        <v>22657</v>
      </c>
      <c r="J5926" t="s">
        <v>28</v>
      </c>
      <c r="K5926">
        <v>8</v>
      </c>
      <c r="L5926">
        <v>3.95</v>
      </c>
      <c r="M5926" s="2">
        <v>0.05</v>
      </c>
      <c r="N5926">
        <v>32.92</v>
      </c>
      <c r="O5926">
        <v>2</v>
      </c>
      <c r="P5926">
        <v>-7.73</v>
      </c>
      <c r="Q5926" s="2">
        <v>0.53</v>
      </c>
      <c r="R5926" t="s">
        <v>29</v>
      </c>
      <c r="S5926" t="s">
        <v>59</v>
      </c>
      <c r="T5926" t="s">
        <v>2276</v>
      </c>
      <c r="U5926" t="s">
        <v>232</v>
      </c>
      <c r="V5926" t="s">
        <v>68</v>
      </c>
      <c r="W5926">
        <v>3157</v>
      </c>
      <c r="X5926" s="1">
        <v>41942</v>
      </c>
      <c r="Y5926" t="s">
        <v>34</v>
      </c>
      <c r="Z5926" t="e" vm="26">
        <v>#VALUE!</v>
      </c>
      <c r="AA5926">
        <v>49508</v>
      </c>
      <c r="AB5926" t="e" cm="1" vm="2">
        <f t="array" ref="AB5926">_FV(Table1[[#This Row],[State]],"Country/region",TRUE)</f>
        <v>#VALUE!</v>
      </c>
    </row>
    <row r="5927" spans="1:28" x14ac:dyDescent="0.35">
      <c r="A5927" t="s">
        <v>3208</v>
      </c>
      <c r="B5927">
        <v>58</v>
      </c>
      <c r="C5927" t="s">
        <v>1778</v>
      </c>
      <c r="D5927" t="s">
        <v>46</v>
      </c>
      <c r="E5927">
        <f>YEAR(Table1[[#This Row],[Order Date]])</f>
        <v>2014</v>
      </c>
      <c r="F5927">
        <v>1</v>
      </c>
      <c r="G5927">
        <f>MONTH(Table1[[#This Row],[Order Date]])</f>
        <v>10</v>
      </c>
      <c r="H5927" s="1">
        <v>41941</v>
      </c>
      <c r="I5927">
        <v>22657</v>
      </c>
      <c r="J5927" t="s">
        <v>28</v>
      </c>
      <c r="K5927">
        <v>36</v>
      </c>
      <c r="L5927">
        <v>256.99</v>
      </c>
      <c r="M5927" s="2">
        <v>0</v>
      </c>
      <c r="N5927">
        <v>9544.18</v>
      </c>
      <c r="O5927">
        <v>11.25</v>
      </c>
      <c r="P5927">
        <v>3392.88</v>
      </c>
      <c r="Q5927" s="2">
        <v>0.51</v>
      </c>
      <c r="R5927" t="s">
        <v>96</v>
      </c>
      <c r="S5927" t="s">
        <v>30</v>
      </c>
      <c r="T5927" t="s">
        <v>1577</v>
      </c>
      <c r="U5927" t="s">
        <v>102</v>
      </c>
      <c r="V5927" t="s">
        <v>68</v>
      </c>
      <c r="W5927">
        <v>3156</v>
      </c>
      <c r="X5927" s="1">
        <v>41942</v>
      </c>
      <c r="Y5927" t="s">
        <v>42</v>
      </c>
      <c r="Z5927" t="e" vm="26">
        <v>#VALUE!</v>
      </c>
      <c r="AA5927">
        <v>49508</v>
      </c>
      <c r="AB5927" t="e" cm="1" vm="2">
        <f t="array" ref="AB5927">_FV(Table1[[#This Row],[State]],"Country/region",TRUE)</f>
        <v>#VALUE!</v>
      </c>
    </row>
    <row r="5928" spans="1:28" x14ac:dyDescent="0.35">
      <c r="A5928" t="s">
        <v>604</v>
      </c>
      <c r="B5928">
        <v>58</v>
      </c>
      <c r="C5928" t="s">
        <v>605</v>
      </c>
      <c r="D5928" t="s">
        <v>27</v>
      </c>
      <c r="E5928">
        <f>YEAR(Table1[[#This Row],[Order Date]])</f>
        <v>2014</v>
      </c>
      <c r="F5928">
        <v>1</v>
      </c>
      <c r="G5928">
        <f>MONTH(Table1[[#This Row],[Order Date]])</f>
        <v>10</v>
      </c>
      <c r="H5928" s="1">
        <v>41941</v>
      </c>
      <c r="I5928">
        <v>48164</v>
      </c>
      <c r="J5928" t="s">
        <v>28</v>
      </c>
      <c r="K5928">
        <v>33</v>
      </c>
      <c r="L5928">
        <v>2.88</v>
      </c>
      <c r="M5928" s="2">
        <v>7.0000000000000007E-2</v>
      </c>
      <c r="N5928">
        <v>94.39</v>
      </c>
      <c r="O5928">
        <v>0.7</v>
      </c>
      <c r="P5928">
        <v>12.31</v>
      </c>
      <c r="Q5928" s="2">
        <v>0.56000000000000005</v>
      </c>
      <c r="R5928" t="s">
        <v>29</v>
      </c>
      <c r="S5928" t="s">
        <v>59</v>
      </c>
      <c r="T5928" t="s">
        <v>419</v>
      </c>
      <c r="U5928" t="s">
        <v>88</v>
      </c>
      <c r="V5928" t="s">
        <v>68</v>
      </c>
      <c r="W5928">
        <v>6760</v>
      </c>
      <c r="X5928" s="1">
        <v>41943</v>
      </c>
      <c r="Y5928" t="s">
        <v>34</v>
      </c>
      <c r="Z5928" t="e" vm="28">
        <v>#VALUE!</v>
      </c>
      <c r="AA5928">
        <v>63376</v>
      </c>
      <c r="AB5928" t="e" cm="1" vm="2">
        <f t="array" ref="AB5928">_FV(Table1[[#This Row],[State]],"Country/region",TRUE)</f>
        <v>#VALUE!</v>
      </c>
    </row>
    <row r="5929" spans="1:28" x14ac:dyDescent="0.35">
      <c r="A5929" t="s">
        <v>64</v>
      </c>
      <c r="B5929">
        <v>58</v>
      </c>
      <c r="C5929" t="s">
        <v>1935</v>
      </c>
      <c r="D5929" t="s">
        <v>57</v>
      </c>
      <c r="E5929">
        <f>YEAR(Table1[[#This Row],[Order Date]])</f>
        <v>2014</v>
      </c>
      <c r="F5929">
        <v>1</v>
      </c>
      <c r="G5929">
        <f>MONTH(Table1[[#This Row],[Order Date]])</f>
        <v>10</v>
      </c>
      <c r="H5929" s="1">
        <v>41941</v>
      </c>
      <c r="I5929">
        <v>5092</v>
      </c>
      <c r="J5929" t="s">
        <v>47</v>
      </c>
      <c r="K5929">
        <v>25</v>
      </c>
      <c r="L5929">
        <v>38.76</v>
      </c>
      <c r="M5929" s="2">
        <v>0.06</v>
      </c>
      <c r="N5929">
        <v>978.77</v>
      </c>
      <c r="O5929">
        <v>13.26</v>
      </c>
      <c r="P5929">
        <v>220.91</v>
      </c>
      <c r="Q5929" s="2">
        <v>0.36</v>
      </c>
      <c r="R5929" t="s">
        <v>29</v>
      </c>
      <c r="S5929" t="s">
        <v>30</v>
      </c>
      <c r="T5929" t="s">
        <v>2565</v>
      </c>
      <c r="U5929" t="s">
        <v>61</v>
      </c>
      <c r="V5929" t="s">
        <v>68</v>
      </c>
      <c r="W5929">
        <v>715</v>
      </c>
      <c r="X5929" s="1">
        <v>41946</v>
      </c>
      <c r="Y5929" t="s">
        <v>34</v>
      </c>
      <c r="Z5929" t="e" vm="5">
        <v>#VALUE!</v>
      </c>
      <c r="AA5929">
        <v>55372</v>
      </c>
      <c r="AB5929" t="e" cm="1" vm="2">
        <f t="array" ref="AB5929">_FV(Table1[[#This Row],[State]],"Country/region",TRUE)</f>
        <v>#VALUE!</v>
      </c>
    </row>
    <row r="5930" spans="1:28" x14ac:dyDescent="0.35">
      <c r="A5930" t="s">
        <v>283</v>
      </c>
      <c r="B5930">
        <v>58</v>
      </c>
      <c r="C5930" t="s">
        <v>933</v>
      </c>
      <c r="D5930" t="s">
        <v>27</v>
      </c>
      <c r="E5930">
        <f>YEAR(Table1[[#This Row],[Order Date]])</f>
        <v>2014</v>
      </c>
      <c r="F5930">
        <v>1</v>
      </c>
      <c r="G5930">
        <f>MONTH(Table1[[#This Row],[Order Date]])</f>
        <v>10</v>
      </c>
      <c r="H5930" s="1">
        <v>41941</v>
      </c>
      <c r="I5930">
        <v>38628</v>
      </c>
      <c r="J5930" t="s">
        <v>47</v>
      </c>
      <c r="K5930">
        <v>23</v>
      </c>
      <c r="L5930">
        <v>35.99</v>
      </c>
      <c r="M5930" s="2">
        <v>0.06</v>
      </c>
      <c r="N5930">
        <v>667.99800000000005</v>
      </c>
      <c r="O5930">
        <v>1.25</v>
      </c>
      <c r="P5930">
        <v>251.262</v>
      </c>
      <c r="Q5930" s="2">
        <v>0.36</v>
      </c>
      <c r="R5930" t="s">
        <v>96</v>
      </c>
      <c r="S5930" t="s">
        <v>139</v>
      </c>
      <c r="T5930" t="s">
        <v>2006</v>
      </c>
      <c r="U5930" t="s">
        <v>105</v>
      </c>
      <c r="V5930" t="s">
        <v>76</v>
      </c>
      <c r="W5930">
        <v>5439</v>
      </c>
      <c r="X5930" s="1">
        <v>41946</v>
      </c>
      <c r="Y5930" t="s">
        <v>34</v>
      </c>
      <c r="Z5930" t="e" vm="18">
        <v>#VALUE!</v>
      </c>
      <c r="AA5930">
        <v>22153</v>
      </c>
      <c r="AB5930" t="e" cm="1" vm="2">
        <f t="array" ref="AB5930">_FV(Table1[[#This Row],[State]],"Country/region",TRUE)</f>
        <v>#VALUE!</v>
      </c>
    </row>
    <row r="5931" spans="1:28" x14ac:dyDescent="0.35">
      <c r="A5931" t="s">
        <v>129</v>
      </c>
      <c r="B5931">
        <v>58</v>
      </c>
      <c r="C5931" t="s">
        <v>130</v>
      </c>
      <c r="D5931" t="s">
        <v>46</v>
      </c>
      <c r="E5931">
        <f>YEAR(Table1[[#This Row],[Order Date]])</f>
        <v>2014</v>
      </c>
      <c r="F5931">
        <v>1</v>
      </c>
      <c r="G5931">
        <f>MONTH(Table1[[#This Row],[Order Date]])</f>
        <v>10</v>
      </c>
      <c r="H5931" s="1">
        <v>41942</v>
      </c>
      <c r="I5931">
        <v>19557</v>
      </c>
      <c r="J5931" t="s">
        <v>47</v>
      </c>
      <c r="K5931">
        <v>9</v>
      </c>
      <c r="L5931">
        <v>33.89</v>
      </c>
      <c r="M5931" s="2">
        <v>0.05</v>
      </c>
      <c r="N5931">
        <v>312.25</v>
      </c>
      <c r="O5931">
        <v>5.0999999999999996</v>
      </c>
      <c r="P5931">
        <v>15.56</v>
      </c>
      <c r="Q5931" s="2">
        <v>0.6</v>
      </c>
      <c r="R5931" t="s">
        <v>29</v>
      </c>
      <c r="S5931" t="s">
        <v>30</v>
      </c>
      <c r="T5931" t="s">
        <v>1757</v>
      </c>
      <c r="U5931" t="s">
        <v>32</v>
      </c>
      <c r="V5931" t="s">
        <v>76</v>
      </c>
      <c r="W5931">
        <v>2707</v>
      </c>
      <c r="X5931" s="1">
        <v>41942</v>
      </c>
      <c r="Y5931" t="s">
        <v>34</v>
      </c>
      <c r="Z5931" t="e" vm="14">
        <v>#VALUE!</v>
      </c>
      <c r="AA5931">
        <v>32174</v>
      </c>
      <c r="AB5931" t="e" cm="1" vm="2">
        <f t="array" ref="AB5931">_FV(Table1[[#This Row],[State]],"Country/region",TRUE)</f>
        <v>#VALUE!</v>
      </c>
    </row>
    <row r="5932" spans="1:28" x14ac:dyDescent="0.35">
      <c r="A5932" t="s">
        <v>3056</v>
      </c>
      <c r="B5932">
        <v>58</v>
      </c>
      <c r="C5932" t="s">
        <v>1045</v>
      </c>
      <c r="D5932" t="s">
        <v>27</v>
      </c>
      <c r="E5932">
        <f>YEAR(Table1[[#This Row],[Order Date]])</f>
        <v>2014</v>
      </c>
      <c r="F5932">
        <v>1</v>
      </c>
      <c r="G5932">
        <f>MONTH(Table1[[#This Row],[Order Date]])</f>
        <v>10</v>
      </c>
      <c r="H5932" s="1">
        <v>41942</v>
      </c>
      <c r="I5932">
        <v>420</v>
      </c>
      <c r="J5932" t="s">
        <v>39</v>
      </c>
      <c r="K5932">
        <v>8</v>
      </c>
      <c r="L5932">
        <v>4.9800000000000004</v>
      </c>
      <c r="M5932" s="2">
        <v>0.09</v>
      </c>
      <c r="N5932">
        <v>43.29</v>
      </c>
      <c r="O5932">
        <v>4.8600000000000003</v>
      </c>
      <c r="P5932">
        <v>-20.69</v>
      </c>
      <c r="Q5932" s="2">
        <v>0.38</v>
      </c>
      <c r="R5932" t="s">
        <v>29</v>
      </c>
      <c r="S5932" t="s">
        <v>30</v>
      </c>
      <c r="T5932" t="s">
        <v>2103</v>
      </c>
      <c r="U5932" t="s">
        <v>61</v>
      </c>
      <c r="V5932" t="s">
        <v>52</v>
      </c>
      <c r="W5932">
        <v>72</v>
      </c>
      <c r="X5932" s="1">
        <v>41942</v>
      </c>
      <c r="Y5932" t="s">
        <v>34</v>
      </c>
      <c r="Z5932" t="e" vm="23">
        <v>#VALUE!</v>
      </c>
      <c r="AA5932">
        <v>98270</v>
      </c>
      <c r="AB5932" t="e" cm="1" vm="2">
        <f t="array" ref="AB5932">_FV(Table1[[#This Row],[State]],"Country/region",TRUE)</f>
        <v>#VALUE!</v>
      </c>
    </row>
    <row r="5933" spans="1:28" x14ac:dyDescent="0.35">
      <c r="A5933" t="s">
        <v>3445</v>
      </c>
      <c r="B5933">
        <v>58</v>
      </c>
      <c r="C5933" t="s">
        <v>2092</v>
      </c>
      <c r="D5933" t="s">
        <v>38</v>
      </c>
      <c r="E5933">
        <f>YEAR(Table1[[#This Row],[Order Date]])</f>
        <v>2014</v>
      </c>
      <c r="F5933">
        <v>1</v>
      </c>
      <c r="G5933">
        <f>MONTH(Table1[[#This Row],[Order Date]])</f>
        <v>10</v>
      </c>
      <c r="H5933" s="1">
        <v>41942</v>
      </c>
      <c r="I5933">
        <v>27559</v>
      </c>
      <c r="J5933" t="s">
        <v>28</v>
      </c>
      <c r="K5933">
        <v>38</v>
      </c>
      <c r="L5933">
        <v>12.28</v>
      </c>
      <c r="M5933" s="2">
        <v>0.05</v>
      </c>
      <c r="N5933">
        <v>465.9</v>
      </c>
      <c r="O5933">
        <v>4.8600000000000003</v>
      </c>
      <c r="P5933">
        <v>79.34</v>
      </c>
      <c r="Q5933" s="2">
        <v>0.38</v>
      </c>
      <c r="R5933" t="s">
        <v>29</v>
      </c>
      <c r="S5933" t="s">
        <v>30</v>
      </c>
      <c r="T5933" t="s">
        <v>1093</v>
      </c>
      <c r="U5933" t="s">
        <v>61</v>
      </c>
      <c r="V5933" t="s">
        <v>33</v>
      </c>
      <c r="W5933">
        <v>3866</v>
      </c>
      <c r="X5933" s="1">
        <v>41943</v>
      </c>
      <c r="Y5933" t="s">
        <v>34</v>
      </c>
      <c r="Z5933" t="e" vm="30">
        <v>#VALUE!</v>
      </c>
      <c r="AA5933">
        <v>2724</v>
      </c>
      <c r="AB5933" t="e" cm="1" vm="2">
        <f t="array" ref="AB5933">_FV(Table1[[#This Row],[State]],"Country/region",TRUE)</f>
        <v>#VALUE!</v>
      </c>
    </row>
    <row r="5934" spans="1:28" x14ac:dyDescent="0.35">
      <c r="A5934" t="s">
        <v>3056</v>
      </c>
      <c r="B5934">
        <v>58</v>
      </c>
      <c r="C5934" t="s">
        <v>1045</v>
      </c>
      <c r="D5934" t="s">
        <v>27</v>
      </c>
      <c r="E5934">
        <f>YEAR(Table1[[#This Row],[Order Date]])</f>
        <v>2014</v>
      </c>
      <c r="F5934">
        <v>1</v>
      </c>
      <c r="G5934">
        <f>MONTH(Table1[[#This Row],[Order Date]])</f>
        <v>10</v>
      </c>
      <c r="H5934" s="1">
        <v>41942</v>
      </c>
      <c r="I5934">
        <v>420</v>
      </c>
      <c r="J5934" t="s">
        <v>39</v>
      </c>
      <c r="K5934">
        <v>6</v>
      </c>
      <c r="L5934">
        <v>5.78</v>
      </c>
      <c r="M5934" s="2">
        <v>0.03</v>
      </c>
      <c r="N5934">
        <v>41.7</v>
      </c>
      <c r="O5934">
        <v>5.37</v>
      </c>
      <c r="P5934">
        <v>-14.56</v>
      </c>
      <c r="Q5934" s="2">
        <v>0.36</v>
      </c>
      <c r="R5934" t="s">
        <v>29</v>
      </c>
      <c r="S5934" t="s">
        <v>30</v>
      </c>
      <c r="T5934" t="s">
        <v>2194</v>
      </c>
      <c r="U5934" t="s">
        <v>61</v>
      </c>
      <c r="V5934" t="s">
        <v>52</v>
      </c>
      <c r="W5934">
        <v>73</v>
      </c>
      <c r="X5934" s="1">
        <v>41944</v>
      </c>
      <c r="Y5934" t="s">
        <v>34</v>
      </c>
      <c r="Z5934" t="e" vm="23">
        <v>#VALUE!</v>
      </c>
      <c r="AA5934">
        <v>98270</v>
      </c>
      <c r="AB5934" t="e" cm="1" vm="2">
        <f t="array" ref="AB5934">_FV(Table1[[#This Row],[State]],"Country/region",TRUE)</f>
        <v>#VALUE!</v>
      </c>
    </row>
    <row r="5935" spans="1:28" x14ac:dyDescent="0.35">
      <c r="A5935" t="s">
        <v>1288</v>
      </c>
      <c r="B5935">
        <v>58</v>
      </c>
      <c r="C5935" t="s">
        <v>1129</v>
      </c>
      <c r="D5935" t="s">
        <v>57</v>
      </c>
      <c r="E5935">
        <f>YEAR(Table1[[#This Row],[Order Date]])</f>
        <v>2014</v>
      </c>
      <c r="F5935">
        <v>1</v>
      </c>
      <c r="G5935">
        <f>MONTH(Table1[[#This Row],[Order Date]])</f>
        <v>10</v>
      </c>
      <c r="H5935" s="1">
        <v>41942</v>
      </c>
      <c r="I5935">
        <v>20898</v>
      </c>
      <c r="J5935" t="s">
        <v>131</v>
      </c>
      <c r="K5935">
        <v>33</v>
      </c>
      <c r="L5935">
        <v>65.989999999999995</v>
      </c>
      <c r="M5935" s="2">
        <v>0.09</v>
      </c>
      <c r="N5935">
        <v>1756.5930000000001</v>
      </c>
      <c r="O5935">
        <v>5.63</v>
      </c>
      <c r="P5935">
        <v>298.20600000000002</v>
      </c>
      <c r="Q5935" s="2">
        <v>0.56000000000000005</v>
      </c>
      <c r="R5935" t="s">
        <v>96</v>
      </c>
      <c r="S5935" t="s">
        <v>30</v>
      </c>
      <c r="T5935">
        <v>2190</v>
      </c>
      <c r="U5935" t="s">
        <v>105</v>
      </c>
      <c r="V5935" t="s">
        <v>52</v>
      </c>
      <c r="W5935">
        <v>2894</v>
      </c>
      <c r="X5935" s="1">
        <v>41944</v>
      </c>
      <c r="Y5935" t="s">
        <v>34</v>
      </c>
      <c r="Z5935" t="e" vm="4">
        <v>#VALUE!</v>
      </c>
      <c r="AA5935">
        <v>96003</v>
      </c>
      <c r="AB5935" t="e" cm="1" vm="2">
        <f t="array" ref="AB5935">_FV(Table1[[#This Row],[State]],"Country/region",TRUE)</f>
        <v>#VALUE!</v>
      </c>
    </row>
    <row r="5936" spans="1:28" x14ac:dyDescent="0.35">
      <c r="A5936" t="s">
        <v>129</v>
      </c>
      <c r="B5936">
        <v>58</v>
      </c>
      <c r="C5936" t="s">
        <v>130</v>
      </c>
      <c r="D5936" t="s">
        <v>46</v>
      </c>
      <c r="E5936">
        <f>YEAR(Table1[[#This Row],[Order Date]])</f>
        <v>2014</v>
      </c>
      <c r="F5936">
        <v>1</v>
      </c>
      <c r="G5936">
        <f>MONTH(Table1[[#This Row],[Order Date]])</f>
        <v>10</v>
      </c>
      <c r="H5936" s="1">
        <v>41942</v>
      </c>
      <c r="I5936">
        <v>19557</v>
      </c>
      <c r="J5936" t="s">
        <v>47</v>
      </c>
      <c r="K5936">
        <v>26</v>
      </c>
      <c r="L5936">
        <v>2.62</v>
      </c>
      <c r="M5936" s="2">
        <v>0.08</v>
      </c>
      <c r="N5936">
        <v>66.599999999999994</v>
      </c>
      <c r="O5936">
        <v>0.8</v>
      </c>
      <c r="P5936">
        <v>13.99</v>
      </c>
      <c r="Q5936" s="2">
        <v>0.39</v>
      </c>
      <c r="R5936" t="s">
        <v>29</v>
      </c>
      <c r="S5936" t="s">
        <v>59</v>
      </c>
      <c r="T5936" t="s">
        <v>1491</v>
      </c>
      <c r="U5936" t="s">
        <v>232</v>
      </c>
      <c r="V5936" t="s">
        <v>76</v>
      </c>
      <c r="W5936">
        <v>2706</v>
      </c>
      <c r="X5936" s="1">
        <v>41946</v>
      </c>
      <c r="Y5936" t="s">
        <v>34</v>
      </c>
      <c r="Z5936" t="e" vm="14">
        <v>#VALUE!</v>
      </c>
      <c r="AA5936">
        <v>32174</v>
      </c>
      <c r="AB5936" t="e" cm="1" vm="2">
        <f t="array" ref="AB5936">_FV(Table1[[#This Row],[State]],"Country/region",TRUE)</f>
        <v>#VALUE!</v>
      </c>
    </row>
    <row r="5937" spans="1:28" x14ac:dyDescent="0.35">
      <c r="A5937" t="s">
        <v>1624</v>
      </c>
      <c r="B5937">
        <v>58</v>
      </c>
      <c r="C5937" t="s">
        <v>216</v>
      </c>
      <c r="D5937" t="s">
        <v>46</v>
      </c>
      <c r="E5937">
        <f>YEAR(Table1[[#This Row],[Order Date]])</f>
        <v>2014</v>
      </c>
      <c r="F5937">
        <v>1</v>
      </c>
      <c r="G5937">
        <f>MONTH(Table1[[#This Row],[Order Date]])</f>
        <v>10</v>
      </c>
      <c r="H5937" s="1">
        <v>41943</v>
      </c>
      <c r="I5937">
        <v>50726</v>
      </c>
      <c r="J5937" t="s">
        <v>47</v>
      </c>
      <c r="K5937">
        <v>21</v>
      </c>
      <c r="L5937">
        <v>4.13</v>
      </c>
      <c r="M5937" s="2">
        <v>7.0000000000000007E-2</v>
      </c>
      <c r="N5937">
        <v>98.88</v>
      </c>
      <c r="O5937">
        <v>0.99</v>
      </c>
      <c r="P5937">
        <v>36.01</v>
      </c>
      <c r="Q5937" s="2">
        <v>0.39</v>
      </c>
      <c r="R5937" t="s">
        <v>29</v>
      </c>
      <c r="S5937" t="s">
        <v>30</v>
      </c>
      <c r="T5937" t="s">
        <v>209</v>
      </c>
      <c r="U5937" t="s">
        <v>210</v>
      </c>
      <c r="V5937" t="s">
        <v>52</v>
      </c>
      <c r="W5937">
        <v>7110</v>
      </c>
      <c r="X5937" s="1">
        <v>41943</v>
      </c>
      <c r="Y5937" t="s">
        <v>42</v>
      </c>
      <c r="Z5937" t="e" vm="23">
        <v>#VALUE!</v>
      </c>
      <c r="AA5937">
        <v>98208</v>
      </c>
      <c r="AB5937" t="e" cm="1" vm="2">
        <f t="array" ref="AB5937">_FV(Table1[[#This Row],[State]],"Country/region",TRUE)</f>
        <v>#VALUE!</v>
      </c>
    </row>
    <row r="5938" spans="1:28" x14ac:dyDescent="0.35">
      <c r="A5938" t="s">
        <v>1655</v>
      </c>
      <c r="B5938">
        <v>58</v>
      </c>
      <c r="C5938" t="s">
        <v>939</v>
      </c>
      <c r="D5938" t="s">
        <v>46</v>
      </c>
      <c r="E5938">
        <f>YEAR(Table1[[#This Row],[Order Date]])</f>
        <v>2014</v>
      </c>
      <c r="F5938">
        <v>1</v>
      </c>
      <c r="G5938">
        <f>MONTH(Table1[[#This Row],[Order Date]])</f>
        <v>10</v>
      </c>
      <c r="H5938" s="1">
        <v>41943</v>
      </c>
      <c r="I5938">
        <v>51557</v>
      </c>
      <c r="J5938" t="s">
        <v>28</v>
      </c>
      <c r="K5938">
        <v>14</v>
      </c>
      <c r="L5938">
        <v>2.6</v>
      </c>
      <c r="M5938" s="2">
        <v>0.08</v>
      </c>
      <c r="N5938">
        <v>37.9</v>
      </c>
      <c r="O5938">
        <v>2.4</v>
      </c>
      <c r="P5938">
        <v>-22.01</v>
      </c>
      <c r="Q5938" s="2">
        <v>0.57999999999999996</v>
      </c>
      <c r="R5938" t="s">
        <v>29</v>
      </c>
      <c r="S5938" t="s">
        <v>59</v>
      </c>
      <c r="T5938" t="s">
        <v>238</v>
      </c>
      <c r="U5938" t="s">
        <v>88</v>
      </c>
      <c r="V5938" t="s">
        <v>52</v>
      </c>
      <c r="W5938">
        <v>7231</v>
      </c>
      <c r="X5938" s="1">
        <v>41943</v>
      </c>
      <c r="Y5938" t="s">
        <v>34</v>
      </c>
      <c r="Z5938" t="e" vm="7">
        <v>#VALUE!</v>
      </c>
      <c r="AA5938">
        <v>84067</v>
      </c>
      <c r="AB5938" t="e" cm="1" vm="2">
        <f t="array" ref="AB5938">_FV(Table1[[#This Row],[State]],"Country/region",TRUE)</f>
        <v>#VALUE!</v>
      </c>
    </row>
    <row r="5939" spans="1:28" x14ac:dyDescent="0.35">
      <c r="A5939" t="s">
        <v>701</v>
      </c>
      <c r="B5939">
        <v>58</v>
      </c>
      <c r="C5939" t="s">
        <v>702</v>
      </c>
      <c r="D5939" t="s">
        <v>38</v>
      </c>
      <c r="E5939">
        <f>YEAR(Table1[[#This Row],[Order Date]])</f>
        <v>2014</v>
      </c>
      <c r="F5939">
        <v>1</v>
      </c>
      <c r="G5939">
        <f>MONTH(Table1[[#This Row],[Order Date]])</f>
        <v>10</v>
      </c>
      <c r="H5939" s="1">
        <v>41943</v>
      </c>
      <c r="I5939">
        <v>57091</v>
      </c>
      <c r="J5939" t="s">
        <v>131</v>
      </c>
      <c r="K5939">
        <v>6</v>
      </c>
      <c r="L5939">
        <v>1.68</v>
      </c>
      <c r="M5939" s="2">
        <v>0.05</v>
      </c>
      <c r="N5939">
        <v>14.85</v>
      </c>
      <c r="O5939">
        <v>1.02</v>
      </c>
      <c r="P5939">
        <v>-2.79</v>
      </c>
      <c r="Q5939" s="2">
        <v>0.81</v>
      </c>
      <c r="R5939" t="s">
        <v>29</v>
      </c>
      <c r="S5939" t="s">
        <v>59</v>
      </c>
      <c r="T5939" t="s">
        <v>3446</v>
      </c>
      <c r="U5939" t="s">
        <v>232</v>
      </c>
      <c r="V5939" t="s">
        <v>33</v>
      </c>
      <c r="W5939">
        <v>7984</v>
      </c>
      <c r="X5939" s="1">
        <v>41944</v>
      </c>
      <c r="Y5939" t="s">
        <v>42</v>
      </c>
      <c r="Z5939" t="e" vm="22">
        <v>#VALUE!</v>
      </c>
      <c r="AA5939">
        <v>43081</v>
      </c>
      <c r="AB5939" t="e" cm="1" vm="2">
        <f t="array" ref="AB5939">_FV(Table1[[#This Row],[State]],"Country/region",TRUE)</f>
        <v>#VALUE!</v>
      </c>
    </row>
    <row r="5940" spans="1:28" x14ac:dyDescent="0.35">
      <c r="A5940" t="s">
        <v>1655</v>
      </c>
      <c r="B5940">
        <v>58</v>
      </c>
      <c r="C5940" t="s">
        <v>939</v>
      </c>
      <c r="D5940" t="s">
        <v>46</v>
      </c>
      <c r="E5940">
        <f>YEAR(Table1[[#This Row],[Order Date]])</f>
        <v>2014</v>
      </c>
      <c r="F5940">
        <v>1</v>
      </c>
      <c r="G5940">
        <f>MONTH(Table1[[#This Row],[Order Date]])</f>
        <v>10</v>
      </c>
      <c r="H5940" s="1">
        <v>41943</v>
      </c>
      <c r="I5940">
        <v>51557</v>
      </c>
      <c r="J5940" t="s">
        <v>28</v>
      </c>
      <c r="K5940">
        <v>36</v>
      </c>
      <c r="L5940">
        <v>48.04</v>
      </c>
      <c r="M5940" s="2">
        <v>0.04</v>
      </c>
      <c r="N5940">
        <v>1749.07</v>
      </c>
      <c r="O5940">
        <v>5.79</v>
      </c>
      <c r="P5940">
        <v>804.66</v>
      </c>
      <c r="Q5940" s="2">
        <v>0.37</v>
      </c>
      <c r="R5940" t="s">
        <v>29</v>
      </c>
      <c r="S5940" t="s">
        <v>30</v>
      </c>
      <c r="T5940" t="s">
        <v>1699</v>
      </c>
      <c r="U5940" t="s">
        <v>61</v>
      </c>
      <c r="V5940" t="s">
        <v>52</v>
      </c>
      <c r="W5940">
        <v>7230</v>
      </c>
      <c r="X5940" s="1">
        <v>41945</v>
      </c>
      <c r="Y5940" t="s">
        <v>34</v>
      </c>
      <c r="Z5940" t="e" vm="7">
        <v>#VALUE!</v>
      </c>
      <c r="AA5940">
        <v>84067</v>
      </c>
      <c r="AB5940" t="e" cm="1" vm="2">
        <f t="array" ref="AB5940">_FV(Table1[[#This Row],[State]],"Country/region",TRUE)</f>
        <v>#VALUE!</v>
      </c>
    </row>
    <row r="5941" spans="1:28" x14ac:dyDescent="0.35">
      <c r="A5941" t="s">
        <v>3007</v>
      </c>
      <c r="B5941">
        <v>58</v>
      </c>
      <c r="C5941" t="s">
        <v>1391</v>
      </c>
      <c r="D5941" t="s">
        <v>38</v>
      </c>
      <c r="E5941">
        <f>YEAR(Table1[[#This Row],[Order Date]])</f>
        <v>2014</v>
      </c>
      <c r="F5941">
        <v>1</v>
      </c>
      <c r="G5941">
        <f>MONTH(Table1[[#This Row],[Order Date]])</f>
        <v>10</v>
      </c>
      <c r="H5941" s="1">
        <v>41943</v>
      </c>
      <c r="I5941">
        <v>59205</v>
      </c>
      <c r="J5941" t="s">
        <v>58</v>
      </c>
      <c r="K5941">
        <v>11</v>
      </c>
      <c r="L5941">
        <v>4.13</v>
      </c>
      <c r="M5941" s="2">
        <v>0</v>
      </c>
      <c r="N5941">
        <v>54.59</v>
      </c>
      <c r="O5941">
        <v>6.89</v>
      </c>
      <c r="P5941">
        <v>-47.18</v>
      </c>
      <c r="Q5941" s="2">
        <v>0.39</v>
      </c>
      <c r="R5941" t="s">
        <v>29</v>
      </c>
      <c r="S5941" t="s">
        <v>30</v>
      </c>
      <c r="T5941" t="s">
        <v>224</v>
      </c>
      <c r="U5941" t="s">
        <v>210</v>
      </c>
      <c r="V5941" t="s">
        <v>76</v>
      </c>
      <c r="W5941">
        <v>8287</v>
      </c>
      <c r="X5941" s="1">
        <v>41945</v>
      </c>
      <c r="Y5941" t="s">
        <v>34</v>
      </c>
      <c r="Z5941" t="e" vm="47">
        <v>#VALUE!</v>
      </c>
      <c r="AA5941">
        <v>27587</v>
      </c>
      <c r="AB5941" t="e" cm="1" vm="2">
        <f t="array" ref="AB5941">_FV(Table1[[#This Row],[State]],"Country/region",TRUE)</f>
        <v>#VALUE!</v>
      </c>
    </row>
    <row r="5942" spans="1:28" x14ac:dyDescent="0.35">
      <c r="A5942" t="s">
        <v>1033</v>
      </c>
      <c r="B5942">
        <v>58</v>
      </c>
      <c r="C5942" t="s">
        <v>1151</v>
      </c>
      <c r="D5942" t="s">
        <v>38</v>
      </c>
      <c r="E5942">
        <f>YEAR(Table1[[#This Row],[Order Date]])</f>
        <v>2014</v>
      </c>
      <c r="F5942">
        <v>1</v>
      </c>
      <c r="G5942">
        <f>MONTH(Table1[[#This Row],[Order Date]])</f>
        <v>10</v>
      </c>
      <c r="H5942" s="1">
        <v>41943</v>
      </c>
      <c r="I5942">
        <v>23781</v>
      </c>
      <c r="J5942" t="s">
        <v>58</v>
      </c>
      <c r="K5942">
        <v>30</v>
      </c>
      <c r="L5942">
        <v>6.48</v>
      </c>
      <c r="M5942" s="2">
        <v>0</v>
      </c>
      <c r="N5942">
        <v>200.24</v>
      </c>
      <c r="O5942">
        <v>5.84</v>
      </c>
      <c r="P5942">
        <v>-59.85</v>
      </c>
      <c r="Q5942" s="2">
        <v>0.37</v>
      </c>
      <c r="R5942" t="s">
        <v>29</v>
      </c>
      <c r="S5942" t="s">
        <v>30</v>
      </c>
      <c r="T5942" t="s">
        <v>2539</v>
      </c>
      <c r="U5942" t="s">
        <v>61</v>
      </c>
      <c r="V5942" t="s">
        <v>76</v>
      </c>
      <c r="W5942">
        <v>3326</v>
      </c>
      <c r="X5942" s="1">
        <v>41945</v>
      </c>
      <c r="Y5942" t="s">
        <v>34</v>
      </c>
      <c r="Z5942" t="e" vm="44">
        <v>#VALUE!</v>
      </c>
      <c r="AA5942">
        <v>30297</v>
      </c>
      <c r="AB5942" t="e" cm="1" vm="2">
        <f t="array" ref="AB5942">_FV(Table1[[#This Row],[State]],"Country/region",TRUE)</f>
        <v>#VALUE!</v>
      </c>
    </row>
    <row r="5943" spans="1:28" x14ac:dyDescent="0.35">
      <c r="A5943" t="s">
        <v>3007</v>
      </c>
      <c r="B5943">
        <v>58</v>
      </c>
      <c r="C5943" t="s">
        <v>1391</v>
      </c>
      <c r="D5943" t="s">
        <v>38</v>
      </c>
      <c r="E5943">
        <f>YEAR(Table1[[#This Row],[Order Date]])</f>
        <v>2014</v>
      </c>
      <c r="F5943">
        <v>1</v>
      </c>
      <c r="G5943">
        <f>MONTH(Table1[[#This Row],[Order Date]])</f>
        <v>10</v>
      </c>
      <c r="H5943" s="1">
        <v>41943</v>
      </c>
      <c r="I5943">
        <v>59205</v>
      </c>
      <c r="J5943" t="s">
        <v>58</v>
      </c>
      <c r="K5943">
        <v>35</v>
      </c>
      <c r="L5943">
        <v>16.739999999999998</v>
      </c>
      <c r="M5943" s="2">
        <v>0.05</v>
      </c>
      <c r="N5943">
        <v>597.04</v>
      </c>
      <c r="O5943">
        <v>7.04</v>
      </c>
      <c r="P5943">
        <v>-157.41999999999999</v>
      </c>
      <c r="Q5943" s="2">
        <v>0.81</v>
      </c>
      <c r="R5943" t="s">
        <v>29</v>
      </c>
      <c r="S5943" t="s">
        <v>30</v>
      </c>
      <c r="T5943" t="s">
        <v>1983</v>
      </c>
      <c r="U5943" t="s">
        <v>32</v>
      </c>
      <c r="V5943" t="s">
        <v>76</v>
      </c>
      <c r="W5943">
        <v>8288</v>
      </c>
      <c r="X5943" s="1">
        <v>41945</v>
      </c>
      <c r="Y5943" t="s">
        <v>34</v>
      </c>
      <c r="Z5943" t="e" vm="47">
        <v>#VALUE!</v>
      </c>
      <c r="AA5943">
        <v>27587</v>
      </c>
      <c r="AB5943" t="e" cm="1" vm="2">
        <f t="array" ref="AB5943">_FV(Table1[[#This Row],[State]],"Country/region",TRUE)</f>
        <v>#VALUE!</v>
      </c>
    </row>
    <row r="5944" spans="1:28" x14ac:dyDescent="0.35">
      <c r="A5944" t="s">
        <v>1624</v>
      </c>
      <c r="B5944">
        <v>58</v>
      </c>
      <c r="C5944" t="s">
        <v>216</v>
      </c>
      <c r="D5944" t="s">
        <v>46</v>
      </c>
      <c r="E5944">
        <f>YEAR(Table1[[#This Row],[Order Date]])</f>
        <v>2014</v>
      </c>
      <c r="F5944">
        <v>1</v>
      </c>
      <c r="G5944">
        <f>MONTH(Table1[[#This Row],[Order Date]])</f>
        <v>10</v>
      </c>
      <c r="H5944" s="1">
        <v>41943</v>
      </c>
      <c r="I5944">
        <v>50726</v>
      </c>
      <c r="J5944" t="s">
        <v>47</v>
      </c>
      <c r="K5944">
        <v>45</v>
      </c>
      <c r="L5944">
        <v>200.98</v>
      </c>
      <c r="M5944" s="2">
        <v>0</v>
      </c>
      <c r="N5944">
        <v>9248.74</v>
      </c>
      <c r="O5944">
        <v>23.76</v>
      </c>
      <c r="P5944">
        <v>2532</v>
      </c>
      <c r="Q5944" s="2">
        <v>0.57999999999999996</v>
      </c>
      <c r="R5944" t="s">
        <v>48</v>
      </c>
      <c r="S5944" t="s">
        <v>49</v>
      </c>
      <c r="T5944" t="s">
        <v>965</v>
      </c>
      <c r="U5944" t="s">
        <v>51</v>
      </c>
      <c r="V5944" t="s">
        <v>52</v>
      </c>
      <c r="W5944">
        <v>7109</v>
      </c>
      <c r="X5944" s="1">
        <v>41947</v>
      </c>
      <c r="Y5944" t="s">
        <v>53</v>
      </c>
      <c r="Z5944" t="e" vm="23">
        <v>#VALUE!</v>
      </c>
      <c r="AA5944">
        <v>98208</v>
      </c>
      <c r="AB5944" t="e" cm="1" vm="2">
        <f t="array" ref="AB5944">_FV(Table1[[#This Row],[State]],"Country/region",TRUE)</f>
        <v>#VALUE!</v>
      </c>
    </row>
    <row r="5945" spans="1:28" x14ac:dyDescent="0.35">
      <c r="A5945" t="s">
        <v>2776</v>
      </c>
      <c r="B5945">
        <v>58</v>
      </c>
      <c r="C5945" t="s">
        <v>117</v>
      </c>
      <c r="D5945" t="s">
        <v>38</v>
      </c>
      <c r="E5945">
        <f>YEAR(Table1[[#This Row],[Order Date]])</f>
        <v>2014</v>
      </c>
      <c r="F5945">
        <v>1</v>
      </c>
      <c r="G5945">
        <f>MONTH(Table1[[#This Row],[Order Date]])</f>
        <v>11</v>
      </c>
      <c r="H5945" s="1">
        <v>41944</v>
      </c>
      <c r="I5945">
        <v>52162</v>
      </c>
      <c r="J5945" t="s">
        <v>39</v>
      </c>
      <c r="K5945">
        <v>39</v>
      </c>
      <c r="L5945">
        <v>6.48</v>
      </c>
      <c r="M5945" s="2">
        <v>7.0000000000000007E-2</v>
      </c>
      <c r="N5945">
        <v>261.16000000000003</v>
      </c>
      <c r="O5945">
        <v>9.68</v>
      </c>
      <c r="P5945">
        <v>-220.3</v>
      </c>
      <c r="Q5945" s="2">
        <v>0.56000000000000005</v>
      </c>
      <c r="R5945" t="s">
        <v>48</v>
      </c>
      <c r="S5945" t="s">
        <v>73</v>
      </c>
      <c r="T5945" t="s">
        <v>245</v>
      </c>
      <c r="U5945" t="s">
        <v>154</v>
      </c>
      <c r="V5945" t="s">
        <v>68</v>
      </c>
      <c r="W5945">
        <v>7315</v>
      </c>
      <c r="X5945" s="1">
        <v>41944</v>
      </c>
      <c r="Y5945" t="s">
        <v>34</v>
      </c>
      <c r="Z5945" t="e" vm="11">
        <v>#VALUE!</v>
      </c>
      <c r="AA5945">
        <v>77705</v>
      </c>
      <c r="AB5945" t="e" cm="1" vm="2">
        <f t="array" ref="AB5945">_FV(Table1[[#This Row],[State]],"Country/region",TRUE)</f>
        <v>#VALUE!</v>
      </c>
    </row>
    <row r="5946" spans="1:28" x14ac:dyDescent="0.35">
      <c r="A5946" t="s">
        <v>1931</v>
      </c>
      <c r="B5946">
        <v>58</v>
      </c>
      <c r="C5946" t="s">
        <v>1932</v>
      </c>
      <c r="D5946" t="s">
        <v>57</v>
      </c>
      <c r="E5946">
        <f>YEAR(Table1[[#This Row],[Order Date]])</f>
        <v>2014</v>
      </c>
      <c r="F5946">
        <v>1</v>
      </c>
      <c r="G5946">
        <f>MONTH(Table1[[#This Row],[Order Date]])</f>
        <v>11</v>
      </c>
      <c r="H5946" s="1">
        <v>41944</v>
      </c>
      <c r="I5946">
        <v>5281</v>
      </c>
      <c r="J5946" t="s">
        <v>28</v>
      </c>
      <c r="K5946">
        <v>36</v>
      </c>
      <c r="L5946">
        <v>120.98</v>
      </c>
      <c r="M5946" s="2">
        <v>0</v>
      </c>
      <c r="N5946">
        <v>4733.7</v>
      </c>
      <c r="O5946">
        <v>30</v>
      </c>
      <c r="P5946">
        <v>624.36</v>
      </c>
      <c r="Q5946" s="2">
        <v>0.64</v>
      </c>
      <c r="R5946" t="s">
        <v>48</v>
      </c>
      <c r="S5946" t="s">
        <v>49</v>
      </c>
      <c r="T5946" t="s">
        <v>1652</v>
      </c>
      <c r="U5946" t="s">
        <v>51</v>
      </c>
      <c r="V5946" t="s">
        <v>76</v>
      </c>
      <c r="W5946">
        <v>731</v>
      </c>
      <c r="X5946" s="1">
        <v>41945</v>
      </c>
      <c r="Y5946" t="s">
        <v>53</v>
      </c>
      <c r="Z5946" t="e" vm="14">
        <v>#VALUE!</v>
      </c>
      <c r="AA5946">
        <v>32137</v>
      </c>
      <c r="AB5946" t="e" cm="1" vm="2">
        <f t="array" ref="AB5946">_FV(Table1[[#This Row],[State]],"Country/region",TRUE)</f>
        <v>#VALUE!</v>
      </c>
    </row>
    <row r="5947" spans="1:28" x14ac:dyDescent="0.35">
      <c r="A5947" t="s">
        <v>1931</v>
      </c>
      <c r="B5947">
        <v>58</v>
      </c>
      <c r="C5947" t="s">
        <v>1932</v>
      </c>
      <c r="D5947" t="s">
        <v>57</v>
      </c>
      <c r="E5947">
        <f>YEAR(Table1[[#This Row],[Order Date]])</f>
        <v>2014</v>
      </c>
      <c r="F5947">
        <v>1</v>
      </c>
      <c r="G5947">
        <f>MONTH(Table1[[#This Row],[Order Date]])</f>
        <v>11</v>
      </c>
      <c r="H5947" s="1">
        <v>41944</v>
      </c>
      <c r="I5947">
        <v>5281</v>
      </c>
      <c r="J5947" t="s">
        <v>28</v>
      </c>
      <c r="K5947">
        <v>14</v>
      </c>
      <c r="L5947">
        <v>209.84</v>
      </c>
      <c r="M5947" s="2">
        <v>0.1</v>
      </c>
      <c r="N5947">
        <v>2718.07</v>
      </c>
      <c r="O5947">
        <v>21.21</v>
      </c>
      <c r="P5947">
        <v>1107.53</v>
      </c>
      <c r="Q5947" s="2">
        <v>0.59</v>
      </c>
      <c r="R5947" t="s">
        <v>48</v>
      </c>
      <c r="S5947" t="s">
        <v>40</v>
      </c>
      <c r="T5947" t="s">
        <v>127</v>
      </c>
      <c r="U5947" t="s">
        <v>82</v>
      </c>
      <c r="V5947" t="s">
        <v>76</v>
      </c>
      <c r="W5947">
        <v>732</v>
      </c>
      <c r="X5947" s="1">
        <v>41945</v>
      </c>
      <c r="Y5947" t="s">
        <v>34</v>
      </c>
      <c r="Z5947" t="e" vm="14">
        <v>#VALUE!</v>
      </c>
      <c r="AA5947">
        <v>32137</v>
      </c>
      <c r="AB5947" t="e" cm="1" vm="2">
        <f t="array" ref="AB5947">_FV(Table1[[#This Row],[State]],"Country/region",TRUE)</f>
        <v>#VALUE!</v>
      </c>
    </row>
    <row r="5948" spans="1:28" x14ac:dyDescent="0.35">
      <c r="A5948" t="s">
        <v>116</v>
      </c>
      <c r="B5948">
        <v>58</v>
      </c>
      <c r="C5948" t="s">
        <v>117</v>
      </c>
      <c r="D5948" t="s">
        <v>38</v>
      </c>
      <c r="E5948">
        <f>YEAR(Table1[[#This Row],[Order Date]])</f>
        <v>2014</v>
      </c>
      <c r="F5948">
        <v>1</v>
      </c>
      <c r="G5948">
        <f>MONTH(Table1[[#This Row],[Order Date]])</f>
        <v>11</v>
      </c>
      <c r="H5948" s="1">
        <v>41944</v>
      </c>
      <c r="I5948">
        <v>52162</v>
      </c>
      <c r="J5948" t="s">
        <v>39</v>
      </c>
      <c r="K5948">
        <v>47</v>
      </c>
      <c r="L5948">
        <v>3.29</v>
      </c>
      <c r="M5948" s="2">
        <v>7.0000000000000007E-2</v>
      </c>
      <c r="N5948">
        <v>155.22</v>
      </c>
      <c r="O5948">
        <v>1.35</v>
      </c>
      <c r="P5948">
        <v>23.34</v>
      </c>
      <c r="Q5948" s="2">
        <v>0.55000000000000004</v>
      </c>
      <c r="R5948" t="s">
        <v>48</v>
      </c>
      <c r="S5948" t="s">
        <v>49</v>
      </c>
      <c r="T5948" t="s">
        <v>3202</v>
      </c>
      <c r="U5948" t="s">
        <v>51</v>
      </c>
      <c r="V5948" t="s">
        <v>68</v>
      </c>
      <c r="W5948">
        <v>7316</v>
      </c>
      <c r="X5948" s="1">
        <v>41945</v>
      </c>
      <c r="Y5948" t="s">
        <v>34</v>
      </c>
      <c r="Z5948" t="e" vm="11">
        <v>#VALUE!</v>
      </c>
      <c r="AA5948">
        <v>76021</v>
      </c>
      <c r="AB5948" t="e" cm="1" vm="2">
        <f t="array" ref="AB5948">_FV(Table1[[#This Row],[State]],"Country/region",TRUE)</f>
        <v>#VALUE!</v>
      </c>
    </row>
    <row r="5949" spans="1:28" x14ac:dyDescent="0.35">
      <c r="A5949" t="s">
        <v>814</v>
      </c>
      <c r="B5949">
        <v>58</v>
      </c>
      <c r="C5949" t="s">
        <v>2269</v>
      </c>
      <c r="D5949" t="s">
        <v>46</v>
      </c>
      <c r="E5949">
        <f>YEAR(Table1[[#This Row],[Order Date]])</f>
        <v>2014</v>
      </c>
      <c r="F5949">
        <v>1</v>
      </c>
      <c r="G5949">
        <f>MONTH(Table1[[#This Row],[Order Date]])</f>
        <v>11</v>
      </c>
      <c r="H5949" s="1">
        <v>41944</v>
      </c>
      <c r="I5949">
        <v>55425</v>
      </c>
      <c r="J5949" t="s">
        <v>58</v>
      </c>
      <c r="K5949">
        <v>7</v>
      </c>
      <c r="L5949">
        <v>9.7100000000000009</v>
      </c>
      <c r="M5949" s="2">
        <v>0.08</v>
      </c>
      <c r="N5949">
        <v>73.86</v>
      </c>
      <c r="O5949">
        <v>9.4499999999999993</v>
      </c>
      <c r="P5949">
        <v>-52.49</v>
      </c>
      <c r="Q5949" s="2">
        <v>0.6</v>
      </c>
      <c r="R5949" t="s">
        <v>29</v>
      </c>
      <c r="S5949" t="s">
        <v>30</v>
      </c>
      <c r="T5949" t="s">
        <v>745</v>
      </c>
      <c r="U5949" t="s">
        <v>32</v>
      </c>
      <c r="V5949" t="s">
        <v>33</v>
      </c>
      <c r="W5949">
        <v>7739</v>
      </c>
      <c r="X5949" s="1">
        <v>41945</v>
      </c>
      <c r="Y5949" t="s">
        <v>34</v>
      </c>
      <c r="Z5949" t="e" vm="21">
        <v>#VALUE!</v>
      </c>
      <c r="AA5949">
        <v>4038</v>
      </c>
      <c r="AB5949" t="e" cm="1" vm="2">
        <f t="array" ref="AB5949">_FV(Table1[[#This Row],[State]],"Country/region",TRUE)</f>
        <v>#VALUE!</v>
      </c>
    </row>
    <row r="5950" spans="1:28" x14ac:dyDescent="0.35">
      <c r="A5950" t="s">
        <v>3256</v>
      </c>
      <c r="B5950">
        <v>58</v>
      </c>
      <c r="C5950" t="s">
        <v>1007</v>
      </c>
      <c r="D5950" t="s">
        <v>27</v>
      </c>
      <c r="E5950">
        <f>YEAR(Table1[[#This Row],[Order Date]])</f>
        <v>2014</v>
      </c>
      <c r="F5950">
        <v>1</v>
      </c>
      <c r="G5950">
        <f>MONTH(Table1[[#This Row],[Order Date]])</f>
        <v>11</v>
      </c>
      <c r="H5950" s="1">
        <v>41944</v>
      </c>
      <c r="I5950">
        <v>54368</v>
      </c>
      <c r="J5950" t="s">
        <v>39</v>
      </c>
      <c r="K5950">
        <v>16</v>
      </c>
      <c r="L5950">
        <v>4.9800000000000004</v>
      </c>
      <c r="M5950" s="2">
        <v>0.08</v>
      </c>
      <c r="N5950">
        <v>79.53</v>
      </c>
      <c r="O5950">
        <v>5.49</v>
      </c>
      <c r="P5950">
        <v>-48.55</v>
      </c>
      <c r="Q5950" s="2">
        <v>0.38</v>
      </c>
      <c r="R5950" t="s">
        <v>29</v>
      </c>
      <c r="S5950" t="s">
        <v>30</v>
      </c>
      <c r="T5950" t="s">
        <v>1505</v>
      </c>
      <c r="U5950" t="s">
        <v>61</v>
      </c>
      <c r="V5950" t="s">
        <v>33</v>
      </c>
      <c r="W5950">
        <v>7597</v>
      </c>
      <c r="X5950" s="1">
        <v>41945</v>
      </c>
      <c r="Y5950" t="s">
        <v>34</v>
      </c>
      <c r="Z5950" t="e" vm="15">
        <v>#VALUE!</v>
      </c>
      <c r="AA5950">
        <v>12047</v>
      </c>
      <c r="AB5950" t="e" cm="1" vm="2">
        <f t="array" ref="AB5950">_FV(Table1[[#This Row],[State]],"Country/region",TRUE)</f>
        <v>#VALUE!</v>
      </c>
    </row>
    <row r="5951" spans="1:28" x14ac:dyDescent="0.35">
      <c r="A5951" t="s">
        <v>3447</v>
      </c>
      <c r="B5951">
        <v>58</v>
      </c>
      <c r="C5951" t="s">
        <v>2269</v>
      </c>
      <c r="D5951" t="s">
        <v>46</v>
      </c>
      <c r="E5951">
        <f>YEAR(Table1[[#This Row],[Order Date]])</f>
        <v>2014</v>
      </c>
      <c r="F5951">
        <v>1</v>
      </c>
      <c r="G5951">
        <f>MONTH(Table1[[#This Row],[Order Date]])</f>
        <v>11</v>
      </c>
      <c r="H5951" s="1">
        <v>41944</v>
      </c>
      <c r="I5951">
        <v>55425</v>
      </c>
      <c r="J5951" t="s">
        <v>58</v>
      </c>
      <c r="K5951">
        <v>42</v>
      </c>
      <c r="L5951">
        <v>125.99</v>
      </c>
      <c r="M5951" s="2">
        <v>0.04</v>
      </c>
      <c r="N5951">
        <v>4373.8535000000002</v>
      </c>
      <c r="O5951">
        <v>7.69</v>
      </c>
      <c r="P5951">
        <v>963.67499999999995</v>
      </c>
      <c r="Q5951" s="2">
        <v>0.59</v>
      </c>
      <c r="R5951" t="s">
        <v>96</v>
      </c>
      <c r="S5951" t="s">
        <v>30</v>
      </c>
      <c r="T5951" t="s">
        <v>1258</v>
      </c>
      <c r="U5951" t="s">
        <v>105</v>
      </c>
      <c r="V5951" t="s">
        <v>33</v>
      </c>
      <c r="W5951">
        <v>7740</v>
      </c>
      <c r="X5951" s="1">
        <v>41945</v>
      </c>
      <c r="Y5951" t="s">
        <v>42</v>
      </c>
      <c r="Z5951" t="e" vm="17">
        <v>#VALUE!</v>
      </c>
      <c r="AA5951">
        <v>6450</v>
      </c>
      <c r="AB5951" t="e" cm="1" vm="2">
        <f t="array" ref="AB5951">_FV(Table1[[#This Row],[State]],"Country/region",TRUE)</f>
        <v>#VALUE!</v>
      </c>
    </row>
    <row r="5952" spans="1:28" x14ac:dyDescent="0.35">
      <c r="A5952" t="s">
        <v>3256</v>
      </c>
      <c r="B5952">
        <v>58</v>
      </c>
      <c r="C5952" t="s">
        <v>1007</v>
      </c>
      <c r="D5952" t="s">
        <v>27</v>
      </c>
      <c r="E5952">
        <f>YEAR(Table1[[#This Row],[Order Date]])</f>
        <v>2014</v>
      </c>
      <c r="F5952">
        <v>1</v>
      </c>
      <c r="G5952">
        <f>MONTH(Table1[[#This Row],[Order Date]])</f>
        <v>11</v>
      </c>
      <c r="H5952" s="1">
        <v>41944</v>
      </c>
      <c r="I5952">
        <v>54368</v>
      </c>
      <c r="J5952" t="s">
        <v>39</v>
      </c>
      <c r="K5952">
        <v>43</v>
      </c>
      <c r="L5952">
        <v>45.99</v>
      </c>
      <c r="M5952" s="2">
        <v>0.05</v>
      </c>
      <c r="N5952">
        <v>1680.9770000000001</v>
      </c>
      <c r="O5952">
        <v>4.99</v>
      </c>
      <c r="P5952">
        <v>383.09399999999999</v>
      </c>
      <c r="Q5952" s="2">
        <v>0.56000000000000005</v>
      </c>
      <c r="R5952" t="s">
        <v>96</v>
      </c>
      <c r="S5952" t="s">
        <v>30</v>
      </c>
      <c r="T5952" t="s">
        <v>864</v>
      </c>
      <c r="U5952" t="s">
        <v>105</v>
      </c>
      <c r="V5952" t="s">
        <v>33</v>
      </c>
      <c r="W5952">
        <v>7598</v>
      </c>
      <c r="X5952" s="1">
        <v>41945</v>
      </c>
      <c r="Y5952" t="s">
        <v>34</v>
      </c>
      <c r="Z5952" t="e" vm="15">
        <v>#VALUE!</v>
      </c>
      <c r="AA5952">
        <v>12047</v>
      </c>
      <c r="AB5952" t="e" cm="1" vm="2">
        <f t="array" ref="AB5952">_FV(Table1[[#This Row],[State]],"Country/region",TRUE)</f>
        <v>#VALUE!</v>
      </c>
    </row>
    <row r="5953" spans="1:28" x14ac:dyDescent="0.35">
      <c r="A5953" t="s">
        <v>3256</v>
      </c>
      <c r="B5953">
        <v>58</v>
      </c>
      <c r="C5953" t="s">
        <v>1007</v>
      </c>
      <c r="D5953" t="s">
        <v>27</v>
      </c>
      <c r="E5953">
        <f>YEAR(Table1[[#This Row],[Order Date]])</f>
        <v>2014</v>
      </c>
      <c r="F5953">
        <v>1</v>
      </c>
      <c r="G5953">
        <f>MONTH(Table1[[#This Row],[Order Date]])</f>
        <v>11</v>
      </c>
      <c r="H5953" s="1">
        <v>41944</v>
      </c>
      <c r="I5953">
        <v>54368</v>
      </c>
      <c r="J5953" t="s">
        <v>39</v>
      </c>
      <c r="K5953">
        <v>31</v>
      </c>
      <c r="L5953">
        <v>7.64</v>
      </c>
      <c r="M5953" s="2">
        <v>0.04</v>
      </c>
      <c r="N5953">
        <v>233.2</v>
      </c>
      <c r="O5953">
        <v>5.83</v>
      </c>
      <c r="P5953">
        <v>-48.07</v>
      </c>
      <c r="Q5953" s="2">
        <v>0.36</v>
      </c>
      <c r="R5953" t="s">
        <v>29</v>
      </c>
      <c r="S5953" t="s">
        <v>59</v>
      </c>
      <c r="T5953" t="s">
        <v>135</v>
      </c>
      <c r="U5953" t="s">
        <v>61</v>
      </c>
      <c r="V5953" t="s">
        <v>33</v>
      </c>
      <c r="W5953">
        <v>7596</v>
      </c>
      <c r="X5953" s="1">
        <v>41946</v>
      </c>
      <c r="Y5953" t="s">
        <v>34</v>
      </c>
      <c r="Z5953" t="e" vm="15">
        <v>#VALUE!</v>
      </c>
      <c r="AA5953">
        <v>12047</v>
      </c>
      <c r="AB5953" t="e" cm="1" vm="2">
        <f t="array" ref="AB5953">_FV(Table1[[#This Row],[State]],"Country/region",TRUE)</f>
        <v>#VALUE!</v>
      </c>
    </row>
    <row r="5954" spans="1:28" x14ac:dyDescent="0.35">
      <c r="A5954" t="s">
        <v>3448</v>
      </c>
      <c r="B5954">
        <v>58</v>
      </c>
      <c r="C5954" t="s">
        <v>2269</v>
      </c>
      <c r="D5954" t="s">
        <v>46</v>
      </c>
      <c r="E5954">
        <f>YEAR(Table1[[#This Row],[Order Date]])</f>
        <v>2014</v>
      </c>
      <c r="F5954">
        <v>1</v>
      </c>
      <c r="G5954">
        <f>MONTH(Table1[[#This Row],[Order Date]])</f>
        <v>11</v>
      </c>
      <c r="H5954" s="1">
        <v>41944</v>
      </c>
      <c r="I5954">
        <v>55425</v>
      </c>
      <c r="J5954" t="s">
        <v>58</v>
      </c>
      <c r="K5954">
        <v>8</v>
      </c>
      <c r="L5954">
        <v>300.97000000000003</v>
      </c>
      <c r="M5954" s="2">
        <v>0.05</v>
      </c>
      <c r="N5954">
        <v>2302.36</v>
      </c>
      <c r="O5954">
        <v>7.18</v>
      </c>
      <c r="P5954">
        <v>-114.68</v>
      </c>
      <c r="Q5954" s="2">
        <v>0.48</v>
      </c>
      <c r="R5954" t="s">
        <v>96</v>
      </c>
      <c r="S5954" t="s">
        <v>30</v>
      </c>
      <c r="T5954" t="s">
        <v>1322</v>
      </c>
      <c r="U5954" t="s">
        <v>102</v>
      </c>
      <c r="V5954" t="s">
        <v>33</v>
      </c>
      <c r="W5954">
        <v>7741</v>
      </c>
      <c r="X5954" s="1">
        <v>41946</v>
      </c>
      <c r="Y5954" t="s">
        <v>42</v>
      </c>
      <c r="Z5954" t="e" vm="24">
        <v>#VALUE!</v>
      </c>
      <c r="AA5954">
        <v>7055</v>
      </c>
      <c r="AB5954" t="e" cm="1" vm="2">
        <f t="array" ref="AB5954">_FV(Table1[[#This Row],[State]],"Country/region",TRUE)</f>
        <v>#VALUE!</v>
      </c>
    </row>
    <row r="5955" spans="1:28" x14ac:dyDescent="0.35">
      <c r="A5955" t="s">
        <v>2797</v>
      </c>
      <c r="B5955">
        <v>58</v>
      </c>
      <c r="C5955" t="s">
        <v>3449</v>
      </c>
      <c r="D5955" t="s">
        <v>38</v>
      </c>
      <c r="E5955">
        <f>YEAR(Table1[[#This Row],[Order Date]])</f>
        <v>2014</v>
      </c>
      <c r="F5955">
        <v>1</v>
      </c>
      <c r="G5955">
        <f>MONTH(Table1[[#This Row],[Order Date]])</f>
        <v>11</v>
      </c>
      <c r="H5955" s="1">
        <v>41945</v>
      </c>
      <c r="I5955">
        <v>36</v>
      </c>
      <c r="J5955" t="s">
        <v>58</v>
      </c>
      <c r="K5955">
        <v>46</v>
      </c>
      <c r="L5955">
        <v>65.989999999999995</v>
      </c>
      <c r="M5955" s="2">
        <v>0.1</v>
      </c>
      <c r="N5955">
        <v>2484.7455</v>
      </c>
      <c r="O5955">
        <v>4.2</v>
      </c>
      <c r="P5955">
        <v>657.47699999999998</v>
      </c>
      <c r="Q5955" s="2">
        <v>0.55000000000000004</v>
      </c>
      <c r="R5955" t="s">
        <v>96</v>
      </c>
      <c r="S5955" t="s">
        <v>30</v>
      </c>
      <c r="T5955" t="s">
        <v>3450</v>
      </c>
      <c r="U5955" t="s">
        <v>105</v>
      </c>
      <c r="V5955" t="s">
        <v>52</v>
      </c>
      <c r="W5955">
        <v>9</v>
      </c>
      <c r="X5955" s="1">
        <v>41945</v>
      </c>
      <c r="Y5955" t="s">
        <v>34</v>
      </c>
      <c r="Z5955" t="e" vm="8">
        <v>#VALUE!</v>
      </c>
      <c r="AA5955">
        <v>97321</v>
      </c>
      <c r="AB5955" t="e" cm="1" vm="2">
        <f t="array" ref="AB5955">_FV(Table1[[#This Row],[State]],"Country/region",TRUE)</f>
        <v>#VALUE!</v>
      </c>
    </row>
    <row r="5956" spans="1:28" x14ac:dyDescent="0.35">
      <c r="A5956" t="s">
        <v>3451</v>
      </c>
      <c r="B5956">
        <v>58</v>
      </c>
      <c r="C5956" t="s">
        <v>889</v>
      </c>
      <c r="D5956" t="s">
        <v>27</v>
      </c>
      <c r="E5956">
        <f>YEAR(Table1[[#This Row],[Order Date]])</f>
        <v>2014</v>
      </c>
      <c r="F5956">
        <v>1</v>
      </c>
      <c r="G5956">
        <f>MONTH(Table1[[#This Row],[Order Date]])</f>
        <v>11</v>
      </c>
      <c r="H5956" s="1">
        <v>41945</v>
      </c>
      <c r="I5956">
        <v>56577</v>
      </c>
      <c r="J5956" t="s">
        <v>58</v>
      </c>
      <c r="K5956">
        <v>30</v>
      </c>
      <c r="L5956">
        <v>296.18</v>
      </c>
      <c r="M5956" s="2">
        <v>0.02</v>
      </c>
      <c r="N5956">
        <v>7497.08</v>
      </c>
      <c r="O5956">
        <v>54.12</v>
      </c>
      <c r="P5956">
        <v>698.67</v>
      </c>
      <c r="Q5956" s="2">
        <v>0.76</v>
      </c>
      <c r="R5956" t="s">
        <v>48</v>
      </c>
      <c r="S5956" t="s">
        <v>73</v>
      </c>
      <c r="T5956" t="s">
        <v>900</v>
      </c>
      <c r="U5956" t="s">
        <v>75</v>
      </c>
      <c r="V5956" t="s">
        <v>52</v>
      </c>
      <c r="W5956">
        <v>7909</v>
      </c>
      <c r="X5956" s="1">
        <v>41946</v>
      </c>
      <c r="Y5956" t="s">
        <v>53</v>
      </c>
      <c r="Z5956" t="e" vm="42">
        <v>#VALUE!</v>
      </c>
      <c r="AA5956">
        <v>85704</v>
      </c>
      <c r="AB5956" t="e" cm="1" vm="2">
        <f t="array" ref="AB5956">_FV(Table1[[#This Row],[State]],"Country/region",TRUE)</f>
        <v>#VALUE!</v>
      </c>
    </row>
    <row r="5957" spans="1:28" x14ac:dyDescent="0.35">
      <c r="A5957" t="s">
        <v>3256</v>
      </c>
      <c r="B5957">
        <v>58</v>
      </c>
      <c r="C5957" t="s">
        <v>1007</v>
      </c>
      <c r="D5957" t="s">
        <v>38</v>
      </c>
      <c r="E5957">
        <f>YEAR(Table1[[#This Row],[Order Date]])</f>
        <v>2014</v>
      </c>
      <c r="F5957">
        <v>1</v>
      </c>
      <c r="G5957">
        <f>MONTH(Table1[[#This Row],[Order Date]])</f>
        <v>11</v>
      </c>
      <c r="H5957" s="1">
        <v>41945</v>
      </c>
      <c r="I5957">
        <v>55206</v>
      </c>
      <c r="J5957" t="s">
        <v>131</v>
      </c>
      <c r="K5957">
        <v>20</v>
      </c>
      <c r="L5957">
        <v>1.8</v>
      </c>
      <c r="M5957" s="2">
        <v>0.03</v>
      </c>
      <c r="N5957">
        <v>52.7</v>
      </c>
      <c r="O5957">
        <v>4.79</v>
      </c>
      <c r="P5957">
        <v>-64.882999999999996</v>
      </c>
      <c r="Q5957" s="2">
        <v>0.37</v>
      </c>
      <c r="R5957" t="s">
        <v>29</v>
      </c>
      <c r="S5957" t="s">
        <v>30</v>
      </c>
      <c r="T5957" t="s">
        <v>2856</v>
      </c>
      <c r="U5957" t="s">
        <v>67</v>
      </c>
      <c r="V5957" t="s">
        <v>33</v>
      </c>
      <c r="W5957">
        <v>7703</v>
      </c>
      <c r="X5957" s="1">
        <v>41946</v>
      </c>
      <c r="Y5957" t="s">
        <v>42</v>
      </c>
      <c r="Z5957" t="e" vm="15">
        <v>#VALUE!</v>
      </c>
      <c r="AA5957">
        <v>12047</v>
      </c>
      <c r="AB5957" t="e" cm="1" vm="2">
        <f t="array" ref="AB5957">_FV(Table1[[#This Row],[State]],"Country/region",TRUE)</f>
        <v>#VALUE!</v>
      </c>
    </row>
    <row r="5958" spans="1:28" x14ac:dyDescent="0.35">
      <c r="A5958" t="s">
        <v>978</v>
      </c>
      <c r="B5958">
        <v>58</v>
      </c>
      <c r="C5958" t="s">
        <v>889</v>
      </c>
      <c r="D5958" t="s">
        <v>27</v>
      </c>
      <c r="E5958">
        <f>YEAR(Table1[[#This Row],[Order Date]])</f>
        <v>2014</v>
      </c>
      <c r="F5958">
        <v>1</v>
      </c>
      <c r="G5958">
        <f>MONTH(Table1[[#This Row],[Order Date]])</f>
        <v>11</v>
      </c>
      <c r="H5958" s="1">
        <v>41945</v>
      </c>
      <c r="I5958">
        <v>56577</v>
      </c>
      <c r="J5958" t="s">
        <v>58</v>
      </c>
      <c r="K5958">
        <v>19</v>
      </c>
      <c r="L5958">
        <v>58.14</v>
      </c>
      <c r="M5958" s="2">
        <v>0.08</v>
      </c>
      <c r="N5958">
        <v>1134.2</v>
      </c>
      <c r="O5958">
        <v>36.61</v>
      </c>
      <c r="P5958">
        <v>-351.51</v>
      </c>
      <c r="Q5958" s="2">
        <v>0.61</v>
      </c>
      <c r="R5958" t="s">
        <v>48</v>
      </c>
      <c r="S5958" t="s">
        <v>73</v>
      </c>
      <c r="T5958" t="s">
        <v>2309</v>
      </c>
      <c r="U5958" t="s">
        <v>154</v>
      </c>
      <c r="V5958" t="s">
        <v>52</v>
      </c>
      <c r="W5958">
        <v>7910</v>
      </c>
      <c r="X5958" s="1">
        <v>41947</v>
      </c>
      <c r="Y5958" t="s">
        <v>53</v>
      </c>
      <c r="Z5958" t="e" vm="33">
        <v>#VALUE!</v>
      </c>
      <c r="AA5958">
        <v>83501</v>
      </c>
      <c r="AB5958" t="e" cm="1" vm="2">
        <f t="array" ref="AB5958">_FV(Table1[[#This Row],[State]],"Country/region",TRUE)</f>
        <v>#VALUE!</v>
      </c>
    </row>
    <row r="5959" spans="1:28" x14ac:dyDescent="0.35">
      <c r="A5959" t="s">
        <v>3452</v>
      </c>
      <c r="B5959">
        <v>58</v>
      </c>
      <c r="C5959" t="s">
        <v>3339</v>
      </c>
      <c r="D5959" t="s">
        <v>46</v>
      </c>
      <c r="E5959">
        <f>YEAR(Table1[[#This Row],[Order Date]])</f>
        <v>2014</v>
      </c>
      <c r="F5959">
        <v>1</v>
      </c>
      <c r="G5959">
        <f>MONTH(Table1[[#This Row],[Order Date]])</f>
        <v>11</v>
      </c>
      <c r="H5959" s="1">
        <v>41945</v>
      </c>
      <c r="I5959">
        <v>34179</v>
      </c>
      <c r="J5959" t="s">
        <v>39</v>
      </c>
      <c r="K5959">
        <v>21</v>
      </c>
      <c r="L5959">
        <v>14.48</v>
      </c>
      <c r="M5959" s="2">
        <v>7.0000000000000007E-2</v>
      </c>
      <c r="N5959">
        <v>293.27</v>
      </c>
      <c r="O5959">
        <v>1.99</v>
      </c>
      <c r="P5959">
        <v>44.56</v>
      </c>
      <c r="Q5959" s="2">
        <v>0.49</v>
      </c>
      <c r="R5959" t="s">
        <v>96</v>
      </c>
      <c r="S5959" t="s">
        <v>139</v>
      </c>
      <c r="T5959" t="s">
        <v>2988</v>
      </c>
      <c r="U5959" t="s">
        <v>102</v>
      </c>
      <c r="V5959" t="s">
        <v>52</v>
      </c>
      <c r="W5959">
        <v>4806</v>
      </c>
      <c r="X5959" s="1">
        <v>41947</v>
      </c>
      <c r="Y5959" t="s">
        <v>34</v>
      </c>
      <c r="Z5959" t="e" vm="7">
        <v>#VALUE!</v>
      </c>
      <c r="AA5959">
        <v>84404</v>
      </c>
      <c r="AB5959" t="e" cm="1" vm="2">
        <f t="array" ref="AB5959">_FV(Table1[[#This Row],[State]],"Country/region",TRUE)</f>
        <v>#VALUE!</v>
      </c>
    </row>
    <row r="5960" spans="1:28" x14ac:dyDescent="0.35">
      <c r="A5960" t="s">
        <v>774</v>
      </c>
      <c r="B5960">
        <v>58</v>
      </c>
      <c r="C5960" t="s">
        <v>3258</v>
      </c>
      <c r="D5960" t="s">
        <v>27</v>
      </c>
      <c r="E5960">
        <f>YEAR(Table1[[#This Row],[Order Date]])</f>
        <v>2014</v>
      </c>
      <c r="F5960">
        <v>1</v>
      </c>
      <c r="G5960">
        <f>MONTH(Table1[[#This Row],[Order Date]])</f>
        <v>11</v>
      </c>
      <c r="H5960" s="1">
        <v>41946</v>
      </c>
      <c r="I5960">
        <v>54116</v>
      </c>
      <c r="J5960" t="s">
        <v>58</v>
      </c>
      <c r="K5960">
        <v>22</v>
      </c>
      <c r="L5960">
        <v>150.97999999999999</v>
      </c>
      <c r="M5960" s="2">
        <v>0.05</v>
      </c>
      <c r="N5960">
        <v>3329.27</v>
      </c>
      <c r="O5960">
        <v>16.010000000000002</v>
      </c>
      <c r="P5960">
        <v>350</v>
      </c>
      <c r="Q5960" s="2">
        <v>0.7</v>
      </c>
      <c r="R5960" t="s">
        <v>48</v>
      </c>
      <c r="S5960" t="s">
        <v>73</v>
      </c>
      <c r="T5960" t="s">
        <v>123</v>
      </c>
      <c r="U5960" t="s">
        <v>75</v>
      </c>
      <c r="V5960" t="s">
        <v>52</v>
      </c>
      <c r="W5960">
        <v>7564</v>
      </c>
      <c r="X5960" s="1">
        <v>41947</v>
      </c>
      <c r="Y5960" t="s">
        <v>53</v>
      </c>
      <c r="Z5960" t="e" vm="7">
        <v>#VALUE!</v>
      </c>
      <c r="AA5960">
        <v>84074</v>
      </c>
      <c r="AB5960" t="e" cm="1" vm="2">
        <f t="array" ref="AB5960">_FV(Table1[[#This Row],[State]],"Country/region",TRUE)</f>
        <v>#VALUE!</v>
      </c>
    </row>
    <row r="5961" spans="1:28" x14ac:dyDescent="0.35">
      <c r="A5961" t="s">
        <v>3236</v>
      </c>
      <c r="B5961">
        <v>58</v>
      </c>
      <c r="C5961" t="s">
        <v>2590</v>
      </c>
      <c r="D5961" t="s">
        <v>46</v>
      </c>
      <c r="E5961">
        <f>YEAR(Table1[[#This Row],[Order Date]])</f>
        <v>2014</v>
      </c>
      <c r="F5961">
        <v>1</v>
      </c>
      <c r="G5961">
        <f>MONTH(Table1[[#This Row],[Order Date]])</f>
        <v>11</v>
      </c>
      <c r="H5961" s="1">
        <v>41946</v>
      </c>
      <c r="I5961">
        <v>53056</v>
      </c>
      <c r="J5961" t="s">
        <v>58</v>
      </c>
      <c r="K5961">
        <v>13</v>
      </c>
      <c r="L5961">
        <v>40.99</v>
      </c>
      <c r="M5961" s="2">
        <v>7.0000000000000007E-2</v>
      </c>
      <c r="N5961">
        <v>509.49</v>
      </c>
      <c r="O5961">
        <v>8.9700000000000006</v>
      </c>
      <c r="P5961">
        <v>-51.182099999999998</v>
      </c>
      <c r="Q5961" s="2">
        <v>0.54</v>
      </c>
      <c r="R5961" t="s">
        <v>96</v>
      </c>
      <c r="S5961" t="s">
        <v>30</v>
      </c>
      <c r="T5961" t="s">
        <v>3000</v>
      </c>
      <c r="U5961" t="s">
        <v>98</v>
      </c>
      <c r="V5961" t="s">
        <v>52</v>
      </c>
      <c r="W5961">
        <v>7441</v>
      </c>
      <c r="X5961" s="1">
        <v>41947</v>
      </c>
      <c r="Y5961" t="s">
        <v>34</v>
      </c>
      <c r="Z5961" t="e" vm="4">
        <v>#VALUE!</v>
      </c>
      <c r="AA5961">
        <v>94044</v>
      </c>
      <c r="AB5961" t="e" cm="1" vm="2">
        <f t="array" ref="AB5961">_FV(Table1[[#This Row],[State]],"Country/region",TRUE)</f>
        <v>#VALUE!</v>
      </c>
    </row>
    <row r="5962" spans="1:28" x14ac:dyDescent="0.35">
      <c r="A5962" t="s">
        <v>2332</v>
      </c>
      <c r="B5962">
        <v>58</v>
      </c>
      <c r="C5962" t="s">
        <v>843</v>
      </c>
      <c r="D5962" t="s">
        <v>38</v>
      </c>
      <c r="E5962">
        <f>YEAR(Table1[[#This Row],[Order Date]])</f>
        <v>2014</v>
      </c>
      <c r="F5962">
        <v>1</v>
      </c>
      <c r="G5962">
        <f>MONTH(Table1[[#This Row],[Order Date]])</f>
        <v>11</v>
      </c>
      <c r="H5962" s="1">
        <v>41946</v>
      </c>
      <c r="I5962">
        <v>33254</v>
      </c>
      <c r="J5962" t="s">
        <v>39</v>
      </c>
      <c r="K5962">
        <v>11</v>
      </c>
      <c r="L5962">
        <v>39.979999999999997</v>
      </c>
      <c r="M5962" s="2">
        <v>0.01</v>
      </c>
      <c r="N5962">
        <v>466.35</v>
      </c>
      <c r="O5962">
        <v>9.1999999999999993</v>
      </c>
      <c r="P5962">
        <v>159.25</v>
      </c>
      <c r="Q5962" s="2">
        <v>0.65</v>
      </c>
      <c r="R5962" t="s">
        <v>48</v>
      </c>
      <c r="S5962" t="s">
        <v>59</v>
      </c>
      <c r="T5962" t="s">
        <v>2247</v>
      </c>
      <c r="U5962" t="s">
        <v>82</v>
      </c>
      <c r="V5962" t="s">
        <v>76</v>
      </c>
      <c r="W5962">
        <v>4675</v>
      </c>
      <c r="X5962" s="1">
        <v>41948</v>
      </c>
      <c r="Y5962" t="s">
        <v>34</v>
      </c>
      <c r="Z5962" t="e" vm="35">
        <v>#VALUE!</v>
      </c>
      <c r="AA5962">
        <v>72450</v>
      </c>
      <c r="AB5962" t="e" cm="1" vm="2">
        <f t="array" ref="AB5962">_FV(Table1[[#This Row],[State]],"Country/region",TRUE)</f>
        <v>#VALUE!</v>
      </c>
    </row>
    <row r="5963" spans="1:28" x14ac:dyDescent="0.35">
      <c r="A5963" t="s">
        <v>2307</v>
      </c>
      <c r="B5963">
        <v>58</v>
      </c>
      <c r="C5963" t="s">
        <v>2308</v>
      </c>
      <c r="D5963" t="s">
        <v>27</v>
      </c>
      <c r="E5963">
        <f>YEAR(Table1[[#This Row],[Order Date]])</f>
        <v>2014</v>
      </c>
      <c r="F5963">
        <v>1</v>
      </c>
      <c r="G5963">
        <f>MONTH(Table1[[#This Row],[Order Date]])</f>
        <v>11</v>
      </c>
      <c r="H5963" s="1">
        <v>41948</v>
      </c>
      <c r="I5963">
        <v>52321</v>
      </c>
      <c r="J5963" t="s">
        <v>28</v>
      </c>
      <c r="K5963">
        <v>45</v>
      </c>
      <c r="L5963">
        <v>349.45</v>
      </c>
      <c r="M5963" s="2">
        <v>0.03</v>
      </c>
      <c r="N5963">
        <v>13104.992</v>
      </c>
      <c r="O5963">
        <v>60</v>
      </c>
      <c r="P5963">
        <v>5626.42</v>
      </c>
      <c r="Q5963" s="2"/>
      <c r="R5963" t="s">
        <v>48</v>
      </c>
      <c r="S5963" t="s">
        <v>49</v>
      </c>
      <c r="T5963" t="s">
        <v>1250</v>
      </c>
      <c r="U5963" t="s">
        <v>75</v>
      </c>
      <c r="V5963" t="s">
        <v>68</v>
      </c>
      <c r="W5963">
        <v>7344</v>
      </c>
      <c r="X5963" s="1">
        <v>41948</v>
      </c>
      <c r="Y5963" t="s">
        <v>53</v>
      </c>
      <c r="Z5963" t="e" vm="16">
        <v>#VALUE!</v>
      </c>
      <c r="AA5963">
        <v>60193</v>
      </c>
      <c r="AB5963" t="e" cm="1" vm="2">
        <f t="array" ref="AB5963">_FV(Table1[[#This Row],[State]],"Country/region",TRUE)</f>
        <v>#VALUE!</v>
      </c>
    </row>
    <row r="5964" spans="1:28" x14ac:dyDescent="0.35">
      <c r="A5964" t="s">
        <v>411</v>
      </c>
      <c r="B5964">
        <v>58</v>
      </c>
      <c r="C5964" t="s">
        <v>407</v>
      </c>
      <c r="D5964" t="s">
        <v>27</v>
      </c>
      <c r="E5964">
        <f>YEAR(Table1[[#This Row],[Order Date]])</f>
        <v>2014</v>
      </c>
      <c r="F5964">
        <v>1</v>
      </c>
      <c r="G5964">
        <f>MONTH(Table1[[#This Row],[Order Date]])</f>
        <v>11</v>
      </c>
      <c r="H5964" s="1">
        <v>41948</v>
      </c>
      <c r="I5964">
        <v>58690</v>
      </c>
      <c r="J5964" t="s">
        <v>28</v>
      </c>
      <c r="K5964">
        <v>14</v>
      </c>
      <c r="L5964">
        <v>218.75</v>
      </c>
      <c r="M5964" s="2">
        <v>0.09</v>
      </c>
      <c r="N5964">
        <v>3023.73</v>
      </c>
      <c r="O5964">
        <v>69.64</v>
      </c>
      <c r="P5964">
        <v>-1068.0098</v>
      </c>
      <c r="Q5964" s="2">
        <v>0.77</v>
      </c>
      <c r="R5964" t="s">
        <v>48</v>
      </c>
      <c r="S5964" t="s">
        <v>73</v>
      </c>
      <c r="T5964" t="s">
        <v>559</v>
      </c>
      <c r="U5964" t="s">
        <v>75</v>
      </c>
      <c r="V5964" t="s">
        <v>33</v>
      </c>
      <c r="W5964">
        <v>8209</v>
      </c>
      <c r="X5964" s="1">
        <v>41949</v>
      </c>
      <c r="Y5964" t="s">
        <v>53</v>
      </c>
      <c r="Z5964" t="e" vm="1">
        <v>#VALUE!</v>
      </c>
      <c r="AA5964">
        <v>19090</v>
      </c>
      <c r="AB5964" t="e" cm="1" vm="2">
        <f t="array" ref="AB5964">_FV(Table1[[#This Row],[State]],"Country/region",TRUE)</f>
        <v>#VALUE!</v>
      </c>
    </row>
    <row r="5965" spans="1:28" x14ac:dyDescent="0.35">
      <c r="A5965" t="s">
        <v>2211</v>
      </c>
      <c r="B5965">
        <v>58</v>
      </c>
      <c r="C5965" t="s">
        <v>2458</v>
      </c>
      <c r="D5965" t="s">
        <v>57</v>
      </c>
      <c r="E5965">
        <f>YEAR(Table1[[#This Row],[Order Date]])</f>
        <v>2014</v>
      </c>
      <c r="F5965">
        <v>1</v>
      </c>
      <c r="G5965">
        <f>MONTH(Table1[[#This Row],[Order Date]])</f>
        <v>11</v>
      </c>
      <c r="H5965" s="1">
        <v>41948</v>
      </c>
      <c r="I5965">
        <v>31399</v>
      </c>
      <c r="J5965" t="s">
        <v>39</v>
      </c>
      <c r="K5965">
        <v>9</v>
      </c>
      <c r="L5965">
        <v>45.99</v>
      </c>
      <c r="M5965" s="2">
        <v>0.09</v>
      </c>
      <c r="N5965">
        <v>337.20350000000002</v>
      </c>
      <c r="O5965">
        <v>4.99</v>
      </c>
      <c r="P5965">
        <v>-120.934</v>
      </c>
      <c r="Q5965" s="2">
        <v>0.56000000000000005</v>
      </c>
      <c r="R5965" t="s">
        <v>96</v>
      </c>
      <c r="S5965" t="s">
        <v>30</v>
      </c>
      <c r="T5965" t="s">
        <v>864</v>
      </c>
      <c r="U5965" t="s">
        <v>105</v>
      </c>
      <c r="V5965" t="s">
        <v>52</v>
      </c>
      <c r="W5965">
        <v>4406</v>
      </c>
      <c r="X5965" s="1">
        <v>41949</v>
      </c>
      <c r="Y5965" t="s">
        <v>34</v>
      </c>
      <c r="Z5965" t="e" vm="23">
        <v>#VALUE!</v>
      </c>
      <c r="AA5965">
        <v>98373</v>
      </c>
      <c r="AB5965" t="e" cm="1" vm="2">
        <f t="array" ref="AB5965">_FV(Table1[[#This Row],[State]],"Country/region",TRUE)</f>
        <v>#VALUE!</v>
      </c>
    </row>
    <row r="5966" spans="1:28" x14ac:dyDescent="0.35">
      <c r="A5966" t="s">
        <v>1192</v>
      </c>
      <c r="B5966">
        <v>58</v>
      </c>
      <c r="C5966" t="s">
        <v>1193</v>
      </c>
      <c r="D5966" t="s">
        <v>46</v>
      </c>
      <c r="E5966">
        <f>YEAR(Table1[[#This Row],[Order Date]])</f>
        <v>2014</v>
      </c>
      <c r="F5966">
        <v>1</v>
      </c>
      <c r="G5966">
        <f>MONTH(Table1[[#This Row],[Order Date]])</f>
        <v>11</v>
      </c>
      <c r="H5966" s="1">
        <v>41948</v>
      </c>
      <c r="I5966">
        <v>51009</v>
      </c>
      <c r="J5966" t="s">
        <v>39</v>
      </c>
      <c r="K5966">
        <v>10</v>
      </c>
      <c r="L5966">
        <v>4.18</v>
      </c>
      <c r="M5966" s="2">
        <v>0.09</v>
      </c>
      <c r="N5966">
        <v>48</v>
      </c>
      <c r="O5966">
        <v>6.92</v>
      </c>
      <c r="P5966">
        <v>-29.14</v>
      </c>
      <c r="Q5966" s="2">
        <v>0.49</v>
      </c>
      <c r="R5966" t="s">
        <v>48</v>
      </c>
      <c r="S5966" t="s">
        <v>30</v>
      </c>
      <c r="T5966" t="s">
        <v>3006</v>
      </c>
      <c r="U5966" t="s">
        <v>82</v>
      </c>
      <c r="V5966" t="s">
        <v>76</v>
      </c>
      <c r="W5966">
        <v>7150</v>
      </c>
      <c r="X5966" s="1">
        <v>41950</v>
      </c>
      <c r="Y5966" t="s">
        <v>34</v>
      </c>
      <c r="Z5966" t="e" vm="35">
        <v>#VALUE!</v>
      </c>
      <c r="AA5966">
        <v>72956</v>
      </c>
      <c r="AB5966" t="e" cm="1" vm="2">
        <f t="array" ref="AB5966">_FV(Table1[[#This Row],[State]],"Country/region",TRUE)</f>
        <v>#VALUE!</v>
      </c>
    </row>
    <row r="5967" spans="1:28" x14ac:dyDescent="0.35">
      <c r="A5967" t="s">
        <v>2307</v>
      </c>
      <c r="B5967">
        <v>58</v>
      </c>
      <c r="C5967" t="s">
        <v>2308</v>
      </c>
      <c r="D5967" t="s">
        <v>27</v>
      </c>
      <c r="E5967">
        <f>YEAR(Table1[[#This Row],[Order Date]])</f>
        <v>2014</v>
      </c>
      <c r="F5967">
        <v>1</v>
      </c>
      <c r="G5967">
        <f>MONTH(Table1[[#This Row],[Order Date]])</f>
        <v>11</v>
      </c>
      <c r="H5967" s="1">
        <v>41948</v>
      </c>
      <c r="I5967">
        <v>52321</v>
      </c>
      <c r="J5967" t="s">
        <v>28</v>
      </c>
      <c r="K5967">
        <v>48</v>
      </c>
      <c r="L5967">
        <v>12.28</v>
      </c>
      <c r="M5967" s="2">
        <v>0.04</v>
      </c>
      <c r="N5967">
        <v>617.26</v>
      </c>
      <c r="O5967">
        <v>6.13</v>
      </c>
      <c r="P5967">
        <v>-37.520000000000003</v>
      </c>
      <c r="Q5967" s="2">
        <v>0.56999999999999995</v>
      </c>
      <c r="R5967" t="s">
        <v>29</v>
      </c>
      <c r="S5967" t="s">
        <v>30</v>
      </c>
      <c r="T5967" t="s">
        <v>2435</v>
      </c>
      <c r="U5967" t="s">
        <v>32</v>
      </c>
      <c r="V5967" t="s">
        <v>68</v>
      </c>
      <c r="W5967">
        <v>7343</v>
      </c>
      <c r="X5967" s="1">
        <v>41950</v>
      </c>
      <c r="Y5967" t="s">
        <v>34</v>
      </c>
      <c r="Z5967" t="e" vm="16">
        <v>#VALUE!</v>
      </c>
      <c r="AA5967">
        <v>60193</v>
      </c>
      <c r="AB5967" t="e" cm="1" vm="2">
        <f t="array" ref="AB5967">_FV(Table1[[#This Row],[State]],"Country/region",TRUE)</f>
        <v>#VALUE!</v>
      </c>
    </row>
    <row r="5968" spans="1:28" x14ac:dyDescent="0.35">
      <c r="A5968" t="s">
        <v>3453</v>
      </c>
      <c r="B5968">
        <v>58</v>
      </c>
      <c r="C5968" t="s">
        <v>1748</v>
      </c>
      <c r="D5968" t="s">
        <v>38</v>
      </c>
      <c r="E5968">
        <f>YEAR(Table1[[#This Row],[Order Date]])</f>
        <v>2014</v>
      </c>
      <c r="F5968">
        <v>1</v>
      </c>
      <c r="G5968">
        <f>MONTH(Table1[[#This Row],[Order Date]])</f>
        <v>11</v>
      </c>
      <c r="H5968" s="1">
        <v>41949</v>
      </c>
      <c r="I5968">
        <v>1191</v>
      </c>
      <c r="J5968" t="s">
        <v>131</v>
      </c>
      <c r="K5968">
        <v>35</v>
      </c>
      <c r="L5968">
        <v>100.8</v>
      </c>
      <c r="M5968" s="2">
        <v>0.08</v>
      </c>
      <c r="N5968">
        <v>3532.96</v>
      </c>
      <c r="O5968">
        <v>60</v>
      </c>
      <c r="P5968">
        <v>-243.60336000000001</v>
      </c>
      <c r="Q5968" s="2">
        <v>0.59</v>
      </c>
      <c r="R5968" t="s">
        <v>48</v>
      </c>
      <c r="S5968" t="s">
        <v>49</v>
      </c>
      <c r="T5968" t="s">
        <v>2994</v>
      </c>
      <c r="U5968" t="s">
        <v>75</v>
      </c>
      <c r="V5968" t="s">
        <v>33</v>
      </c>
      <c r="W5968">
        <v>182</v>
      </c>
      <c r="X5968" s="1">
        <v>41950</v>
      </c>
      <c r="Y5968" t="s">
        <v>53</v>
      </c>
      <c r="Z5968" t="e" vm="24">
        <v>#VALUE!</v>
      </c>
      <c r="AA5968">
        <v>7090</v>
      </c>
      <c r="AB5968" t="e" cm="1" vm="2">
        <f t="array" ref="AB5968">_FV(Table1[[#This Row],[State]],"Country/region",TRUE)</f>
        <v>#VALUE!</v>
      </c>
    </row>
    <row r="5969" spans="1:28" x14ac:dyDescent="0.35">
      <c r="A5969" t="s">
        <v>2211</v>
      </c>
      <c r="B5969">
        <v>58</v>
      </c>
      <c r="C5969" t="s">
        <v>1996</v>
      </c>
      <c r="D5969" t="s">
        <v>46</v>
      </c>
      <c r="E5969">
        <f>YEAR(Table1[[#This Row],[Order Date]])</f>
        <v>2014</v>
      </c>
      <c r="F5969">
        <v>1</v>
      </c>
      <c r="G5969">
        <f>MONTH(Table1[[#This Row],[Order Date]])</f>
        <v>11</v>
      </c>
      <c r="H5969" s="1">
        <v>41949</v>
      </c>
      <c r="I5969">
        <v>4672</v>
      </c>
      <c r="J5969" t="s">
        <v>58</v>
      </c>
      <c r="K5969">
        <v>20</v>
      </c>
      <c r="L5969">
        <v>7.7</v>
      </c>
      <c r="M5969" s="2">
        <v>0.08</v>
      </c>
      <c r="N5969">
        <v>152.44</v>
      </c>
      <c r="O5969">
        <v>3.68</v>
      </c>
      <c r="P5969">
        <v>-16.64</v>
      </c>
      <c r="Q5969" s="2">
        <v>0.52</v>
      </c>
      <c r="R5969" t="s">
        <v>48</v>
      </c>
      <c r="S5969" t="s">
        <v>59</v>
      </c>
      <c r="T5969" t="s">
        <v>2401</v>
      </c>
      <c r="U5969" t="s">
        <v>82</v>
      </c>
      <c r="V5969" t="s">
        <v>52</v>
      </c>
      <c r="W5969">
        <v>666</v>
      </c>
      <c r="X5969" s="1">
        <v>41950</v>
      </c>
      <c r="Y5969" t="s">
        <v>34</v>
      </c>
      <c r="Z5969" t="e" vm="23">
        <v>#VALUE!</v>
      </c>
      <c r="AA5969">
        <v>98373</v>
      </c>
      <c r="AB5969" t="e" cm="1" vm="2">
        <f t="array" ref="AB5969">_FV(Table1[[#This Row],[State]],"Country/region",TRUE)</f>
        <v>#VALUE!</v>
      </c>
    </row>
    <row r="5970" spans="1:28" x14ac:dyDescent="0.35">
      <c r="A5970" t="s">
        <v>1999</v>
      </c>
      <c r="B5970">
        <v>58</v>
      </c>
      <c r="C5970" t="s">
        <v>1621</v>
      </c>
      <c r="D5970" t="s">
        <v>27</v>
      </c>
      <c r="E5970">
        <f>YEAR(Table1[[#This Row],[Order Date]])</f>
        <v>2014</v>
      </c>
      <c r="F5970">
        <v>1</v>
      </c>
      <c r="G5970">
        <f>MONTH(Table1[[#This Row],[Order Date]])</f>
        <v>11</v>
      </c>
      <c r="H5970" s="1">
        <v>41949</v>
      </c>
      <c r="I5970">
        <v>46503</v>
      </c>
      <c r="J5970" t="s">
        <v>39</v>
      </c>
      <c r="K5970">
        <v>26</v>
      </c>
      <c r="L5970">
        <v>55.99</v>
      </c>
      <c r="M5970" s="2">
        <v>7.0000000000000007E-2</v>
      </c>
      <c r="N5970">
        <v>1196.7915</v>
      </c>
      <c r="O5970">
        <v>1.25</v>
      </c>
      <c r="P5970">
        <v>265.392</v>
      </c>
      <c r="Q5970" s="2">
        <v>0.55000000000000004</v>
      </c>
      <c r="R5970" t="s">
        <v>96</v>
      </c>
      <c r="S5970" t="s">
        <v>139</v>
      </c>
      <c r="T5970" t="s">
        <v>1480</v>
      </c>
      <c r="U5970" t="s">
        <v>105</v>
      </c>
      <c r="V5970" t="s">
        <v>68</v>
      </c>
      <c r="W5970">
        <v>6537</v>
      </c>
      <c r="X5970" s="1">
        <v>41952</v>
      </c>
      <c r="Y5970" t="s">
        <v>34</v>
      </c>
      <c r="Z5970" t="e" vm="28">
        <v>#VALUE!</v>
      </c>
      <c r="AA5970">
        <v>64130</v>
      </c>
      <c r="AB5970" t="e" cm="1" vm="2">
        <f t="array" ref="AB5970">_FV(Table1[[#This Row],[State]],"Country/region",TRUE)</f>
        <v>#VALUE!</v>
      </c>
    </row>
    <row r="5971" spans="1:28" x14ac:dyDescent="0.35">
      <c r="A5971" t="s">
        <v>1038</v>
      </c>
      <c r="B5971">
        <v>58</v>
      </c>
      <c r="C5971" t="s">
        <v>726</v>
      </c>
      <c r="D5971" t="s">
        <v>57</v>
      </c>
      <c r="E5971">
        <f>YEAR(Table1[[#This Row],[Order Date]])</f>
        <v>2014</v>
      </c>
      <c r="F5971">
        <v>1</v>
      </c>
      <c r="G5971">
        <f>MONTH(Table1[[#This Row],[Order Date]])</f>
        <v>11</v>
      </c>
      <c r="H5971" s="1">
        <v>41950</v>
      </c>
      <c r="I5971">
        <v>3008</v>
      </c>
      <c r="J5971" t="s">
        <v>131</v>
      </c>
      <c r="K5971">
        <v>41</v>
      </c>
      <c r="L5971">
        <v>162.93</v>
      </c>
      <c r="M5971" s="2">
        <v>0.01</v>
      </c>
      <c r="N5971">
        <v>6831.72</v>
      </c>
      <c r="O5971">
        <v>19.989999999999998</v>
      </c>
      <c r="P5971">
        <v>3081.02</v>
      </c>
      <c r="Q5971" s="2">
        <v>0.39</v>
      </c>
      <c r="R5971" t="s">
        <v>29</v>
      </c>
      <c r="S5971" t="s">
        <v>30</v>
      </c>
      <c r="T5971" t="s">
        <v>266</v>
      </c>
      <c r="U5971" t="s">
        <v>267</v>
      </c>
      <c r="V5971" t="s">
        <v>52</v>
      </c>
      <c r="W5971">
        <v>444</v>
      </c>
      <c r="X5971" s="1">
        <v>41951</v>
      </c>
      <c r="Y5971" t="s">
        <v>34</v>
      </c>
      <c r="Z5971" t="e" vm="4">
        <v>#VALUE!</v>
      </c>
      <c r="AA5971">
        <v>95051</v>
      </c>
      <c r="AB5971" t="e" cm="1" vm="2">
        <f t="array" ref="AB5971">_FV(Table1[[#This Row],[State]],"Country/region",TRUE)</f>
        <v>#VALUE!</v>
      </c>
    </row>
    <row r="5972" spans="1:28" x14ac:dyDescent="0.35">
      <c r="A5972" t="s">
        <v>3232</v>
      </c>
      <c r="B5972">
        <v>58</v>
      </c>
      <c r="C5972" t="s">
        <v>652</v>
      </c>
      <c r="D5972" t="s">
        <v>57</v>
      </c>
      <c r="E5972">
        <f>YEAR(Table1[[#This Row],[Order Date]])</f>
        <v>2014</v>
      </c>
      <c r="F5972">
        <v>1</v>
      </c>
      <c r="G5972">
        <f>MONTH(Table1[[#This Row],[Order Date]])</f>
        <v>11</v>
      </c>
      <c r="H5972" s="1">
        <v>41950</v>
      </c>
      <c r="I5972">
        <v>43459</v>
      </c>
      <c r="J5972" t="s">
        <v>58</v>
      </c>
      <c r="K5972">
        <v>26</v>
      </c>
      <c r="L5972">
        <v>574.74</v>
      </c>
      <c r="M5972" s="2">
        <v>0.05</v>
      </c>
      <c r="N5972">
        <v>13905.88</v>
      </c>
      <c r="O5972">
        <v>24.49</v>
      </c>
      <c r="P5972">
        <v>6441.18</v>
      </c>
      <c r="Q5972" s="2">
        <v>0.37</v>
      </c>
      <c r="R5972" t="s">
        <v>96</v>
      </c>
      <c r="S5972" t="s">
        <v>40</v>
      </c>
      <c r="T5972" t="s">
        <v>107</v>
      </c>
      <c r="U5972" t="s">
        <v>98</v>
      </c>
      <c r="V5972" t="s">
        <v>52</v>
      </c>
      <c r="W5972">
        <v>6136</v>
      </c>
      <c r="X5972" s="1">
        <v>41951</v>
      </c>
      <c r="Y5972" t="s">
        <v>34</v>
      </c>
      <c r="Z5972" t="e" vm="42">
        <v>#VALUE!</v>
      </c>
      <c r="AA5972">
        <v>85364</v>
      </c>
      <c r="AB5972" t="e" cm="1" vm="2">
        <f t="array" ref="AB5972">_FV(Table1[[#This Row],[State]],"Country/region",TRUE)</f>
        <v>#VALUE!</v>
      </c>
    </row>
    <row r="5973" spans="1:28" x14ac:dyDescent="0.35">
      <c r="A5973" t="s">
        <v>2562</v>
      </c>
      <c r="B5973">
        <v>58</v>
      </c>
      <c r="C5973" t="s">
        <v>2554</v>
      </c>
      <c r="D5973" t="s">
        <v>38</v>
      </c>
      <c r="E5973">
        <f>YEAR(Table1[[#This Row],[Order Date]])</f>
        <v>2014</v>
      </c>
      <c r="F5973">
        <v>1</v>
      </c>
      <c r="G5973">
        <f>MONTH(Table1[[#This Row],[Order Date]])</f>
        <v>11</v>
      </c>
      <c r="H5973" s="1">
        <v>41950</v>
      </c>
      <c r="I5973">
        <v>51525</v>
      </c>
      <c r="J5973" t="s">
        <v>58</v>
      </c>
      <c r="K5973">
        <v>46</v>
      </c>
      <c r="L5973">
        <v>34.76</v>
      </c>
      <c r="M5973" s="2">
        <v>0.09</v>
      </c>
      <c r="N5973">
        <v>1463.27</v>
      </c>
      <c r="O5973">
        <v>8.2200000000000006</v>
      </c>
      <c r="P5973">
        <v>104.22</v>
      </c>
      <c r="Q5973" s="2">
        <v>0.56999999999999995</v>
      </c>
      <c r="R5973" t="s">
        <v>29</v>
      </c>
      <c r="S5973" t="s">
        <v>30</v>
      </c>
      <c r="T5973" t="s">
        <v>2106</v>
      </c>
      <c r="U5973" t="s">
        <v>32</v>
      </c>
      <c r="V5973" t="s">
        <v>68</v>
      </c>
      <c r="W5973">
        <v>7222</v>
      </c>
      <c r="X5973" s="1">
        <v>41952</v>
      </c>
      <c r="Y5973" t="s">
        <v>34</v>
      </c>
      <c r="Z5973" t="e" vm="26">
        <v>#VALUE!</v>
      </c>
      <c r="AA5973">
        <v>48141</v>
      </c>
      <c r="AB5973" t="e" cm="1" vm="2">
        <f t="array" ref="AB5973">_FV(Table1[[#This Row],[State]],"Country/region",TRUE)</f>
        <v>#VALUE!</v>
      </c>
    </row>
    <row r="5974" spans="1:28" x14ac:dyDescent="0.35">
      <c r="A5974" t="s">
        <v>2562</v>
      </c>
      <c r="B5974">
        <v>58</v>
      </c>
      <c r="C5974" t="s">
        <v>2554</v>
      </c>
      <c r="D5974" t="s">
        <v>38</v>
      </c>
      <c r="E5974">
        <f>YEAR(Table1[[#This Row],[Order Date]])</f>
        <v>2014</v>
      </c>
      <c r="F5974">
        <v>1</v>
      </c>
      <c r="G5974">
        <f>MONTH(Table1[[#This Row],[Order Date]])</f>
        <v>11</v>
      </c>
      <c r="H5974" s="1">
        <v>41950</v>
      </c>
      <c r="I5974">
        <v>51525</v>
      </c>
      <c r="J5974" t="s">
        <v>58</v>
      </c>
      <c r="K5974">
        <v>18</v>
      </c>
      <c r="L5974">
        <v>19.98</v>
      </c>
      <c r="M5974" s="2">
        <v>0.04</v>
      </c>
      <c r="N5974">
        <v>360.24</v>
      </c>
      <c r="O5974">
        <v>4</v>
      </c>
      <c r="P5974">
        <v>-36.24</v>
      </c>
      <c r="Q5974" s="2">
        <v>0.68</v>
      </c>
      <c r="R5974" t="s">
        <v>96</v>
      </c>
      <c r="S5974" t="s">
        <v>30</v>
      </c>
      <c r="T5974" t="s">
        <v>1029</v>
      </c>
      <c r="U5974" t="s">
        <v>102</v>
      </c>
      <c r="V5974" t="s">
        <v>68</v>
      </c>
      <c r="W5974">
        <v>7221</v>
      </c>
      <c r="X5974" s="1">
        <v>41952</v>
      </c>
      <c r="Y5974" t="s">
        <v>42</v>
      </c>
      <c r="Z5974" t="e" vm="26">
        <v>#VALUE!</v>
      </c>
      <c r="AA5974">
        <v>48141</v>
      </c>
      <c r="AB5974" t="e" cm="1" vm="2">
        <f t="array" ref="AB5974">_FV(Table1[[#This Row],[State]],"Country/region",TRUE)</f>
        <v>#VALUE!</v>
      </c>
    </row>
    <row r="5975" spans="1:28" x14ac:dyDescent="0.35">
      <c r="A5975" t="s">
        <v>3452</v>
      </c>
      <c r="B5975">
        <v>58</v>
      </c>
      <c r="C5975" t="s">
        <v>3339</v>
      </c>
      <c r="D5975" t="s">
        <v>46</v>
      </c>
      <c r="E5975">
        <f>YEAR(Table1[[#This Row],[Order Date]])</f>
        <v>2014</v>
      </c>
      <c r="F5975">
        <v>1</v>
      </c>
      <c r="G5975">
        <f>MONTH(Table1[[#This Row],[Order Date]])</f>
        <v>11</v>
      </c>
      <c r="H5975" s="1">
        <v>41950</v>
      </c>
      <c r="I5975">
        <v>36387</v>
      </c>
      <c r="J5975" t="s">
        <v>28</v>
      </c>
      <c r="K5975">
        <v>32</v>
      </c>
      <c r="L5975">
        <v>20.89</v>
      </c>
      <c r="M5975" s="2">
        <v>0.09</v>
      </c>
      <c r="N5975">
        <v>616.39</v>
      </c>
      <c r="O5975">
        <v>1.99</v>
      </c>
      <c r="P5975">
        <v>148.28</v>
      </c>
      <c r="Q5975" s="2">
        <v>0.48</v>
      </c>
      <c r="R5975" t="s">
        <v>96</v>
      </c>
      <c r="S5975" t="s">
        <v>139</v>
      </c>
      <c r="T5975" t="s">
        <v>2552</v>
      </c>
      <c r="U5975" t="s">
        <v>102</v>
      </c>
      <c r="V5975" t="s">
        <v>52</v>
      </c>
      <c r="W5975">
        <v>5107</v>
      </c>
      <c r="X5975" s="1">
        <v>41953</v>
      </c>
      <c r="Y5975" t="s">
        <v>34</v>
      </c>
      <c r="Z5975" t="e" vm="7">
        <v>#VALUE!</v>
      </c>
      <c r="AA5975">
        <v>84404</v>
      </c>
      <c r="AB5975" t="e" cm="1" vm="2">
        <f t="array" ref="AB5975">_FV(Table1[[#This Row],[State]],"Country/region",TRUE)</f>
        <v>#VALUE!</v>
      </c>
    </row>
    <row r="5976" spans="1:28" x14ac:dyDescent="0.35">
      <c r="A5976" t="s">
        <v>2076</v>
      </c>
      <c r="B5976">
        <v>58</v>
      </c>
      <c r="C5976" t="s">
        <v>2077</v>
      </c>
      <c r="D5976" t="s">
        <v>38</v>
      </c>
      <c r="E5976">
        <f>YEAR(Table1[[#This Row],[Order Date]])</f>
        <v>2014</v>
      </c>
      <c r="F5976">
        <v>1</v>
      </c>
      <c r="G5976">
        <f>MONTH(Table1[[#This Row],[Order Date]])</f>
        <v>11</v>
      </c>
      <c r="H5976" s="1">
        <v>41950</v>
      </c>
      <c r="I5976">
        <v>24931</v>
      </c>
      <c r="J5976" t="s">
        <v>47</v>
      </c>
      <c r="K5976">
        <v>9</v>
      </c>
      <c r="L5976">
        <v>16.739999999999998</v>
      </c>
      <c r="M5976" s="2">
        <v>0.05</v>
      </c>
      <c r="N5976">
        <v>149.63999999999999</v>
      </c>
      <c r="O5976">
        <v>5.08</v>
      </c>
      <c r="P5976">
        <v>13.77</v>
      </c>
      <c r="Q5976" s="2">
        <v>0.36</v>
      </c>
      <c r="R5976" t="s">
        <v>29</v>
      </c>
      <c r="S5976" t="s">
        <v>30</v>
      </c>
      <c r="T5976" t="s">
        <v>3285</v>
      </c>
      <c r="U5976" t="s">
        <v>67</v>
      </c>
      <c r="V5976" t="s">
        <v>76</v>
      </c>
      <c r="W5976">
        <v>3497</v>
      </c>
      <c r="X5976" s="1">
        <v>41954</v>
      </c>
      <c r="Y5976" t="s">
        <v>34</v>
      </c>
      <c r="Z5976" t="e" vm="47">
        <v>#VALUE!</v>
      </c>
      <c r="AA5976">
        <v>28115</v>
      </c>
      <c r="AB5976" t="e" cm="1" vm="2">
        <f t="array" ref="AB5976">_FV(Table1[[#This Row],[State]],"Country/region",TRUE)</f>
        <v>#VALUE!</v>
      </c>
    </row>
    <row r="5977" spans="1:28" x14ac:dyDescent="0.35">
      <c r="A5977" t="s">
        <v>2372</v>
      </c>
      <c r="B5977">
        <v>58</v>
      </c>
      <c r="C5977" t="s">
        <v>2094</v>
      </c>
      <c r="D5977" t="s">
        <v>46</v>
      </c>
      <c r="E5977">
        <f>YEAR(Table1[[#This Row],[Order Date]])</f>
        <v>2014</v>
      </c>
      <c r="F5977">
        <v>1</v>
      </c>
      <c r="G5977">
        <f>MONTH(Table1[[#This Row],[Order Date]])</f>
        <v>11</v>
      </c>
      <c r="H5977" s="1">
        <v>41951</v>
      </c>
      <c r="I5977">
        <v>52930</v>
      </c>
      <c r="J5977" t="s">
        <v>47</v>
      </c>
      <c r="K5977">
        <v>24</v>
      </c>
      <c r="L5977">
        <v>55.99</v>
      </c>
      <c r="M5977" s="2">
        <v>0.09</v>
      </c>
      <c r="N5977">
        <v>1112.1569999999999</v>
      </c>
      <c r="O5977">
        <v>3.3</v>
      </c>
      <c r="P5977">
        <v>140.80500000000001</v>
      </c>
      <c r="Q5977" s="2">
        <v>0.59</v>
      </c>
      <c r="R5977" t="s">
        <v>96</v>
      </c>
      <c r="S5977" t="s">
        <v>139</v>
      </c>
      <c r="T5977" t="s">
        <v>2054</v>
      </c>
      <c r="U5977" t="s">
        <v>105</v>
      </c>
      <c r="V5977" t="s">
        <v>33</v>
      </c>
      <c r="W5977">
        <v>7425</v>
      </c>
      <c r="X5977" s="1">
        <v>41951</v>
      </c>
      <c r="Y5977" t="s">
        <v>34</v>
      </c>
      <c r="Z5977" t="e" vm="22">
        <v>#VALUE!</v>
      </c>
      <c r="AA5977">
        <v>43123</v>
      </c>
      <c r="AB5977" t="e" cm="1" vm="2">
        <f t="array" ref="AB5977">_FV(Table1[[#This Row],[State]],"Country/region",TRUE)</f>
        <v>#VALUE!</v>
      </c>
    </row>
    <row r="5978" spans="1:28" x14ac:dyDescent="0.35">
      <c r="A5978" t="s">
        <v>2372</v>
      </c>
      <c r="B5978">
        <v>58</v>
      </c>
      <c r="C5978" t="s">
        <v>2094</v>
      </c>
      <c r="D5978" t="s">
        <v>46</v>
      </c>
      <c r="E5978">
        <f>YEAR(Table1[[#This Row],[Order Date]])</f>
        <v>2014</v>
      </c>
      <c r="F5978">
        <v>1</v>
      </c>
      <c r="G5978">
        <f>MONTH(Table1[[#This Row],[Order Date]])</f>
        <v>11</v>
      </c>
      <c r="H5978" s="1">
        <v>41951</v>
      </c>
      <c r="I5978">
        <v>52930</v>
      </c>
      <c r="J5978" t="s">
        <v>47</v>
      </c>
      <c r="K5978">
        <v>40</v>
      </c>
      <c r="L5978">
        <v>55.99</v>
      </c>
      <c r="M5978" s="2">
        <v>0.02</v>
      </c>
      <c r="N5978">
        <v>1865.5885000000001</v>
      </c>
      <c r="O5978">
        <v>1.25</v>
      </c>
      <c r="P5978">
        <v>972.9</v>
      </c>
      <c r="Q5978" s="2">
        <v>0.35</v>
      </c>
      <c r="R5978" t="s">
        <v>96</v>
      </c>
      <c r="S5978" t="s">
        <v>139</v>
      </c>
      <c r="T5978" t="s">
        <v>1649</v>
      </c>
      <c r="U5978" t="s">
        <v>105</v>
      </c>
      <c r="V5978" t="s">
        <v>33</v>
      </c>
      <c r="W5978">
        <v>7426</v>
      </c>
      <c r="X5978" s="1">
        <v>41951</v>
      </c>
      <c r="Y5978" t="s">
        <v>34</v>
      </c>
      <c r="Z5978" t="e" vm="22">
        <v>#VALUE!</v>
      </c>
      <c r="AA5978">
        <v>43123</v>
      </c>
      <c r="AB5978" t="e" cm="1" vm="2">
        <f t="array" ref="AB5978">_FV(Table1[[#This Row],[State]],"Country/region",TRUE)</f>
        <v>#VALUE!</v>
      </c>
    </row>
    <row r="5979" spans="1:28" x14ac:dyDescent="0.35">
      <c r="A5979" t="s">
        <v>3140</v>
      </c>
      <c r="B5979">
        <v>58</v>
      </c>
      <c r="C5979" t="s">
        <v>947</v>
      </c>
      <c r="D5979" t="s">
        <v>27</v>
      </c>
      <c r="E5979">
        <f>YEAR(Table1[[#This Row],[Order Date]])</f>
        <v>2014</v>
      </c>
      <c r="F5979">
        <v>1</v>
      </c>
      <c r="G5979">
        <f>MONTH(Table1[[#This Row],[Order Date]])</f>
        <v>11</v>
      </c>
      <c r="H5979" s="1">
        <v>41951</v>
      </c>
      <c r="I5979">
        <v>12448</v>
      </c>
      <c r="J5979" t="s">
        <v>58</v>
      </c>
      <c r="K5979">
        <v>24</v>
      </c>
      <c r="L5979">
        <v>284.98</v>
      </c>
      <c r="M5979" s="2">
        <v>0.08</v>
      </c>
      <c r="N5979">
        <v>6802.37</v>
      </c>
      <c r="O5979">
        <v>69.55</v>
      </c>
      <c r="P5979">
        <v>459.5</v>
      </c>
      <c r="Q5979" s="2">
        <v>0.6</v>
      </c>
      <c r="R5979" t="s">
        <v>48</v>
      </c>
      <c r="S5979" t="s">
        <v>49</v>
      </c>
      <c r="T5979" t="s">
        <v>1697</v>
      </c>
      <c r="U5979" t="s">
        <v>51</v>
      </c>
      <c r="V5979" t="s">
        <v>33</v>
      </c>
      <c r="W5979">
        <v>1731</v>
      </c>
      <c r="X5979" s="1">
        <v>41952</v>
      </c>
      <c r="Y5979" t="s">
        <v>53</v>
      </c>
      <c r="Z5979" t="e" vm="15">
        <v>#VALUE!</v>
      </c>
      <c r="AA5979">
        <v>11720</v>
      </c>
      <c r="AB5979" t="e" cm="1" vm="2">
        <f t="array" ref="AB5979">_FV(Table1[[#This Row],[State]],"Country/region",TRUE)</f>
        <v>#VALUE!</v>
      </c>
    </row>
    <row r="5980" spans="1:28" x14ac:dyDescent="0.35">
      <c r="A5980" t="s">
        <v>3140</v>
      </c>
      <c r="B5980">
        <v>58</v>
      </c>
      <c r="C5980" t="s">
        <v>947</v>
      </c>
      <c r="D5980" t="s">
        <v>27</v>
      </c>
      <c r="E5980">
        <f>YEAR(Table1[[#This Row],[Order Date]])</f>
        <v>2014</v>
      </c>
      <c r="F5980">
        <v>1</v>
      </c>
      <c r="G5980">
        <f>MONTH(Table1[[#This Row],[Order Date]])</f>
        <v>11</v>
      </c>
      <c r="H5980" s="1">
        <v>41951</v>
      </c>
      <c r="I5980">
        <v>12448</v>
      </c>
      <c r="J5980" t="s">
        <v>58</v>
      </c>
      <c r="K5980">
        <v>33</v>
      </c>
      <c r="L5980">
        <v>7.38</v>
      </c>
      <c r="M5980" s="2">
        <v>7.0000000000000007E-2</v>
      </c>
      <c r="N5980">
        <v>240.27</v>
      </c>
      <c r="O5980">
        <v>11.51</v>
      </c>
      <c r="P5980">
        <v>-269.80149999999998</v>
      </c>
      <c r="Q5980" s="2">
        <v>0.36</v>
      </c>
      <c r="R5980" t="s">
        <v>29</v>
      </c>
      <c r="S5980" t="s">
        <v>30</v>
      </c>
      <c r="T5980" t="s">
        <v>1183</v>
      </c>
      <c r="U5980" t="s">
        <v>67</v>
      </c>
      <c r="V5980" t="s">
        <v>33</v>
      </c>
      <c r="W5980">
        <v>1730</v>
      </c>
      <c r="X5980" s="1">
        <v>41954</v>
      </c>
      <c r="Y5980" t="s">
        <v>34</v>
      </c>
      <c r="Z5980" t="e" vm="15">
        <v>#VALUE!</v>
      </c>
      <c r="AA5980">
        <v>11720</v>
      </c>
      <c r="AB5980" t="e" cm="1" vm="2">
        <f t="array" ref="AB5980">_FV(Table1[[#This Row],[State]],"Country/region",TRUE)</f>
        <v>#VALUE!</v>
      </c>
    </row>
    <row r="5981" spans="1:28" x14ac:dyDescent="0.35">
      <c r="A5981" t="s">
        <v>2372</v>
      </c>
      <c r="B5981">
        <v>58</v>
      </c>
      <c r="C5981" t="s">
        <v>2094</v>
      </c>
      <c r="D5981" t="s">
        <v>46</v>
      </c>
      <c r="E5981">
        <f>YEAR(Table1[[#This Row],[Order Date]])</f>
        <v>2014</v>
      </c>
      <c r="F5981">
        <v>1</v>
      </c>
      <c r="G5981">
        <f>MONTH(Table1[[#This Row],[Order Date]])</f>
        <v>11</v>
      </c>
      <c r="H5981" s="1">
        <v>41951</v>
      </c>
      <c r="I5981">
        <v>52930</v>
      </c>
      <c r="J5981" t="s">
        <v>47</v>
      </c>
      <c r="K5981">
        <v>16</v>
      </c>
      <c r="L5981">
        <v>8.74</v>
      </c>
      <c r="M5981" s="2">
        <v>0.04</v>
      </c>
      <c r="N5981">
        <v>136.97999999999999</v>
      </c>
      <c r="O5981">
        <v>1.39</v>
      </c>
      <c r="P5981">
        <v>44.12</v>
      </c>
      <c r="Q5981" s="2">
        <v>0.38</v>
      </c>
      <c r="R5981" t="s">
        <v>29</v>
      </c>
      <c r="S5981" t="s">
        <v>30</v>
      </c>
      <c r="T5981" t="s">
        <v>307</v>
      </c>
      <c r="U5981" t="s">
        <v>267</v>
      </c>
      <c r="V5981" t="s">
        <v>33</v>
      </c>
      <c r="W5981">
        <v>7423</v>
      </c>
      <c r="X5981" s="1">
        <v>41955</v>
      </c>
      <c r="Y5981" t="s">
        <v>34</v>
      </c>
      <c r="Z5981" t="e" vm="22">
        <v>#VALUE!</v>
      </c>
      <c r="AA5981">
        <v>43123</v>
      </c>
      <c r="AB5981" t="e" cm="1" vm="2">
        <f t="array" ref="AB5981">_FV(Table1[[#This Row],[State]],"Country/region",TRUE)</f>
        <v>#VALUE!</v>
      </c>
    </row>
    <row r="5982" spans="1:28" x14ac:dyDescent="0.35">
      <c r="A5982" t="s">
        <v>2372</v>
      </c>
      <c r="B5982">
        <v>58</v>
      </c>
      <c r="C5982" t="s">
        <v>2094</v>
      </c>
      <c r="D5982" t="s">
        <v>46</v>
      </c>
      <c r="E5982">
        <f>YEAR(Table1[[#This Row],[Order Date]])</f>
        <v>2014</v>
      </c>
      <c r="F5982">
        <v>1</v>
      </c>
      <c r="G5982">
        <f>MONTH(Table1[[#This Row],[Order Date]])</f>
        <v>11</v>
      </c>
      <c r="H5982" s="1">
        <v>41951</v>
      </c>
      <c r="I5982">
        <v>52930</v>
      </c>
      <c r="J5982" t="s">
        <v>47</v>
      </c>
      <c r="K5982">
        <v>39</v>
      </c>
      <c r="L5982">
        <v>5.78</v>
      </c>
      <c r="M5982" s="2">
        <v>0.1</v>
      </c>
      <c r="N5982">
        <v>225.17</v>
      </c>
      <c r="O5982">
        <v>8.09</v>
      </c>
      <c r="P5982">
        <v>-183.05</v>
      </c>
      <c r="Q5982" s="2">
        <v>0.36</v>
      </c>
      <c r="R5982" t="s">
        <v>29</v>
      </c>
      <c r="S5982" t="s">
        <v>30</v>
      </c>
      <c r="T5982" t="s">
        <v>2678</v>
      </c>
      <c r="U5982" t="s">
        <v>61</v>
      </c>
      <c r="V5982" t="s">
        <v>33</v>
      </c>
      <c r="W5982">
        <v>7424</v>
      </c>
      <c r="X5982" s="1">
        <v>41956</v>
      </c>
      <c r="Y5982" t="s">
        <v>34</v>
      </c>
      <c r="Z5982" t="e" vm="22">
        <v>#VALUE!</v>
      </c>
      <c r="AA5982">
        <v>43123</v>
      </c>
      <c r="AB5982" t="e" cm="1" vm="2">
        <f t="array" ref="AB5982">_FV(Table1[[#This Row],[State]],"Country/region",TRUE)</f>
        <v>#VALUE!</v>
      </c>
    </row>
    <row r="5983" spans="1:28" x14ac:dyDescent="0.35">
      <c r="A5983" t="s">
        <v>2437</v>
      </c>
      <c r="B5983">
        <v>58</v>
      </c>
      <c r="C5983" t="s">
        <v>1960</v>
      </c>
      <c r="D5983" t="s">
        <v>57</v>
      </c>
      <c r="E5983">
        <f>YEAR(Table1[[#This Row],[Order Date]])</f>
        <v>2014</v>
      </c>
      <c r="F5983">
        <v>1</v>
      </c>
      <c r="G5983">
        <f>MONTH(Table1[[#This Row],[Order Date]])</f>
        <v>11</v>
      </c>
      <c r="H5983" s="1">
        <v>41952</v>
      </c>
      <c r="I5983">
        <v>32198</v>
      </c>
      <c r="J5983" t="s">
        <v>131</v>
      </c>
      <c r="K5983">
        <v>31</v>
      </c>
      <c r="L5983">
        <v>7.37</v>
      </c>
      <c r="M5983" s="2">
        <v>0.02</v>
      </c>
      <c r="N5983">
        <v>240.63</v>
      </c>
      <c r="O5983">
        <v>5.53</v>
      </c>
      <c r="P5983">
        <v>-117.92</v>
      </c>
      <c r="Q5983" s="2">
        <v>0.69</v>
      </c>
      <c r="R5983" t="s">
        <v>96</v>
      </c>
      <c r="S5983" t="s">
        <v>139</v>
      </c>
      <c r="T5983" t="s">
        <v>1929</v>
      </c>
      <c r="U5983" t="s">
        <v>102</v>
      </c>
      <c r="V5983" t="s">
        <v>68</v>
      </c>
      <c r="W5983">
        <v>4527</v>
      </c>
      <c r="X5983" s="1">
        <v>41952</v>
      </c>
      <c r="Y5983" t="s">
        <v>34</v>
      </c>
      <c r="Z5983" t="e" vm="28">
        <v>#VALUE!</v>
      </c>
      <c r="AA5983">
        <v>63141</v>
      </c>
      <c r="AB5983" t="e" cm="1" vm="2">
        <f t="array" ref="AB5983">_FV(Table1[[#This Row],[State]],"Country/region",TRUE)</f>
        <v>#VALUE!</v>
      </c>
    </row>
    <row r="5984" spans="1:28" x14ac:dyDescent="0.35">
      <c r="A5984" t="s">
        <v>1094</v>
      </c>
      <c r="B5984">
        <v>58</v>
      </c>
      <c r="C5984" t="s">
        <v>1007</v>
      </c>
      <c r="D5984" t="s">
        <v>38</v>
      </c>
      <c r="E5984">
        <f>YEAR(Table1[[#This Row],[Order Date]])</f>
        <v>2014</v>
      </c>
      <c r="F5984">
        <v>1</v>
      </c>
      <c r="G5984">
        <f>MONTH(Table1[[#This Row],[Order Date]])</f>
        <v>11</v>
      </c>
      <c r="H5984" s="1">
        <v>41952</v>
      </c>
      <c r="I5984">
        <v>10369</v>
      </c>
      <c r="J5984" t="s">
        <v>47</v>
      </c>
      <c r="K5984">
        <v>4</v>
      </c>
      <c r="L5984">
        <v>5.78</v>
      </c>
      <c r="M5984" s="2">
        <v>0.06</v>
      </c>
      <c r="N5984">
        <v>27.34</v>
      </c>
      <c r="O5984">
        <v>4.96</v>
      </c>
      <c r="P5984">
        <v>-12.38</v>
      </c>
      <c r="Q5984" s="2">
        <v>0.36</v>
      </c>
      <c r="R5984" t="s">
        <v>29</v>
      </c>
      <c r="S5984" t="s">
        <v>30</v>
      </c>
      <c r="T5984" t="s">
        <v>2728</v>
      </c>
      <c r="U5984" t="s">
        <v>61</v>
      </c>
      <c r="V5984" t="s">
        <v>68</v>
      </c>
      <c r="W5984">
        <v>1436</v>
      </c>
      <c r="X5984" s="1">
        <v>41954</v>
      </c>
      <c r="Y5984" t="s">
        <v>34</v>
      </c>
      <c r="Z5984" t="e" vm="12">
        <v>#VALUE!</v>
      </c>
      <c r="AA5984">
        <v>52402</v>
      </c>
      <c r="AB5984" t="e" cm="1" vm="2">
        <f t="array" ref="AB5984">_FV(Table1[[#This Row],[State]],"Country/region",TRUE)</f>
        <v>#VALUE!</v>
      </c>
    </row>
    <row r="5985" spans="1:28" x14ac:dyDescent="0.35">
      <c r="A5985" t="s">
        <v>2863</v>
      </c>
      <c r="B5985">
        <v>58</v>
      </c>
      <c r="C5985" t="s">
        <v>37</v>
      </c>
      <c r="D5985" t="s">
        <v>38</v>
      </c>
      <c r="E5985">
        <f>YEAR(Table1[[#This Row],[Order Date]])</f>
        <v>2014</v>
      </c>
      <c r="F5985">
        <v>1</v>
      </c>
      <c r="G5985">
        <f>MONTH(Table1[[#This Row],[Order Date]])</f>
        <v>11</v>
      </c>
      <c r="H5985" s="1">
        <v>41952</v>
      </c>
      <c r="I5985">
        <v>3141</v>
      </c>
      <c r="J5985" t="s">
        <v>58</v>
      </c>
      <c r="K5985">
        <v>30</v>
      </c>
      <c r="L5985">
        <v>18.89</v>
      </c>
      <c r="M5985" s="2">
        <v>0.08</v>
      </c>
      <c r="N5985">
        <v>534.96</v>
      </c>
      <c r="O5985">
        <v>3.17</v>
      </c>
      <c r="P5985">
        <v>-26.72</v>
      </c>
      <c r="Q5985" s="2">
        <v>0.69</v>
      </c>
      <c r="R5985" t="s">
        <v>96</v>
      </c>
      <c r="S5985" t="s">
        <v>139</v>
      </c>
      <c r="T5985" t="s">
        <v>3454</v>
      </c>
      <c r="U5985" t="s">
        <v>102</v>
      </c>
      <c r="V5985" t="s">
        <v>33</v>
      </c>
      <c r="W5985">
        <v>463</v>
      </c>
      <c r="X5985" s="1">
        <v>41954</v>
      </c>
      <c r="Y5985" t="s">
        <v>34</v>
      </c>
      <c r="Z5985" t="e" vm="3">
        <v>#VALUE!</v>
      </c>
      <c r="AA5985">
        <v>20814</v>
      </c>
      <c r="AB5985" t="e" cm="1" vm="2">
        <f t="array" ref="AB5985">_FV(Table1[[#This Row],[State]],"Country/region",TRUE)</f>
        <v>#VALUE!</v>
      </c>
    </row>
    <row r="5986" spans="1:28" x14ac:dyDescent="0.35">
      <c r="A5986" t="s">
        <v>1006</v>
      </c>
      <c r="B5986">
        <v>58</v>
      </c>
      <c r="C5986" t="s">
        <v>1007</v>
      </c>
      <c r="D5986" t="s">
        <v>38</v>
      </c>
      <c r="E5986">
        <f>YEAR(Table1[[#This Row],[Order Date]])</f>
        <v>2014</v>
      </c>
      <c r="F5986">
        <v>1</v>
      </c>
      <c r="G5986">
        <f>MONTH(Table1[[#This Row],[Order Date]])</f>
        <v>11</v>
      </c>
      <c r="H5986" s="1">
        <v>41952</v>
      </c>
      <c r="I5986">
        <v>10369</v>
      </c>
      <c r="J5986" t="s">
        <v>47</v>
      </c>
      <c r="K5986">
        <v>23</v>
      </c>
      <c r="L5986">
        <v>28.48</v>
      </c>
      <c r="M5986" s="2">
        <v>0</v>
      </c>
      <c r="N5986">
        <v>683.68</v>
      </c>
      <c r="O5986">
        <v>8.99</v>
      </c>
      <c r="P5986">
        <v>-95.54</v>
      </c>
      <c r="Q5986" s="2">
        <v>0.7</v>
      </c>
      <c r="R5986" t="s">
        <v>96</v>
      </c>
      <c r="S5986" t="s">
        <v>139</v>
      </c>
      <c r="T5986" t="s">
        <v>3152</v>
      </c>
      <c r="U5986" t="s">
        <v>102</v>
      </c>
      <c r="V5986" t="s">
        <v>68</v>
      </c>
      <c r="W5986">
        <v>1437</v>
      </c>
      <c r="X5986" s="1">
        <v>41957</v>
      </c>
      <c r="Y5986" t="s">
        <v>34</v>
      </c>
      <c r="Z5986" t="e" vm="12">
        <v>#VALUE!</v>
      </c>
      <c r="AA5986">
        <v>52732</v>
      </c>
      <c r="AB5986" t="e" cm="1" vm="2">
        <f t="array" ref="AB5986">_FV(Table1[[#This Row],[State]],"Country/region",TRUE)</f>
        <v>#VALUE!</v>
      </c>
    </row>
    <row r="5987" spans="1:28" x14ac:dyDescent="0.35">
      <c r="A5987" t="s">
        <v>2720</v>
      </c>
      <c r="B5987">
        <v>58</v>
      </c>
      <c r="C5987" t="s">
        <v>2952</v>
      </c>
      <c r="D5987" t="s">
        <v>57</v>
      </c>
      <c r="E5987">
        <f>YEAR(Table1[[#This Row],[Order Date]])</f>
        <v>2014</v>
      </c>
      <c r="F5987">
        <v>1</v>
      </c>
      <c r="G5987">
        <f>MONTH(Table1[[#This Row],[Order Date]])</f>
        <v>11</v>
      </c>
      <c r="H5987" s="1">
        <v>41953</v>
      </c>
      <c r="I5987">
        <v>35587</v>
      </c>
      <c r="J5987" t="s">
        <v>58</v>
      </c>
      <c r="K5987">
        <v>43</v>
      </c>
      <c r="L5987">
        <v>4.82</v>
      </c>
      <c r="M5987" s="2">
        <v>0.03</v>
      </c>
      <c r="N5987">
        <v>208.77</v>
      </c>
      <c r="O5987">
        <v>5.72</v>
      </c>
      <c r="P5987">
        <v>-144.24</v>
      </c>
      <c r="Q5987" s="2">
        <v>0.47</v>
      </c>
      <c r="R5987" t="s">
        <v>48</v>
      </c>
      <c r="S5987" t="s">
        <v>139</v>
      </c>
      <c r="T5987" t="s">
        <v>2297</v>
      </c>
      <c r="U5987" t="s">
        <v>82</v>
      </c>
      <c r="V5987" t="s">
        <v>52</v>
      </c>
      <c r="W5987">
        <v>4998</v>
      </c>
      <c r="X5987" s="1">
        <v>41954</v>
      </c>
      <c r="Y5987" t="s">
        <v>34</v>
      </c>
      <c r="Z5987" t="e" vm="4">
        <v>#VALUE!</v>
      </c>
      <c r="AA5987">
        <v>90260</v>
      </c>
      <c r="AB5987" t="e" cm="1" vm="2">
        <f t="array" ref="AB5987">_FV(Table1[[#This Row],[State]],"Country/region",TRUE)</f>
        <v>#VALUE!</v>
      </c>
    </row>
    <row r="5988" spans="1:28" x14ac:dyDescent="0.35">
      <c r="A5988" t="s">
        <v>3455</v>
      </c>
      <c r="B5988">
        <v>58</v>
      </c>
      <c r="C5988" t="s">
        <v>237</v>
      </c>
      <c r="D5988" t="s">
        <v>38</v>
      </c>
      <c r="E5988">
        <f>YEAR(Table1[[#This Row],[Order Date]])</f>
        <v>2014</v>
      </c>
      <c r="F5988">
        <v>1</v>
      </c>
      <c r="G5988">
        <f>MONTH(Table1[[#This Row],[Order Date]])</f>
        <v>11</v>
      </c>
      <c r="H5988" s="1">
        <v>41953</v>
      </c>
      <c r="I5988">
        <v>11652</v>
      </c>
      <c r="J5988" t="s">
        <v>39</v>
      </c>
      <c r="K5988">
        <v>37</v>
      </c>
      <c r="L5988">
        <v>5.98</v>
      </c>
      <c r="M5988" s="2">
        <v>0.09</v>
      </c>
      <c r="N5988">
        <v>223.82</v>
      </c>
      <c r="O5988">
        <v>10.39</v>
      </c>
      <c r="P5988">
        <v>-249.11</v>
      </c>
      <c r="Q5988" s="2">
        <v>0.4</v>
      </c>
      <c r="R5988" t="s">
        <v>29</v>
      </c>
      <c r="S5988" t="s">
        <v>30</v>
      </c>
      <c r="T5988" t="s">
        <v>3108</v>
      </c>
      <c r="U5988" t="s">
        <v>61</v>
      </c>
      <c r="V5988" t="s">
        <v>68</v>
      </c>
      <c r="W5988">
        <v>1608</v>
      </c>
      <c r="X5988" s="1">
        <v>41954</v>
      </c>
      <c r="Y5988" t="s">
        <v>34</v>
      </c>
      <c r="Z5988" t="e" vm="25">
        <v>#VALUE!</v>
      </c>
      <c r="AA5988">
        <v>54601</v>
      </c>
      <c r="AB5988" t="e" cm="1" vm="2">
        <f t="array" ref="AB5988">_FV(Table1[[#This Row],[State]],"Country/region",TRUE)</f>
        <v>#VALUE!</v>
      </c>
    </row>
    <row r="5989" spans="1:28" x14ac:dyDescent="0.35">
      <c r="A5989" t="s">
        <v>292</v>
      </c>
      <c r="B5989">
        <v>58</v>
      </c>
      <c r="C5989" t="s">
        <v>293</v>
      </c>
      <c r="D5989" t="s">
        <v>46</v>
      </c>
      <c r="E5989">
        <f>YEAR(Table1[[#This Row],[Order Date]])</f>
        <v>2014</v>
      </c>
      <c r="F5989">
        <v>1</v>
      </c>
      <c r="G5989">
        <f>MONTH(Table1[[#This Row],[Order Date]])</f>
        <v>11</v>
      </c>
      <c r="H5989" s="1">
        <v>41953</v>
      </c>
      <c r="I5989">
        <v>28870</v>
      </c>
      <c r="J5989" t="s">
        <v>28</v>
      </c>
      <c r="K5989">
        <v>27</v>
      </c>
      <c r="L5989">
        <v>40.98</v>
      </c>
      <c r="M5989" s="2">
        <v>0.03</v>
      </c>
      <c r="N5989">
        <v>1154.8900000000001</v>
      </c>
      <c r="O5989">
        <v>6.5</v>
      </c>
      <c r="P5989">
        <v>66.36</v>
      </c>
      <c r="Q5989" s="2">
        <v>0.64</v>
      </c>
      <c r="R5989" t="s">
        <v>96</v>
      </c>
      <c r="S5989" t="s">
        <v>30</v>
      </c>
      <c r="T5989" t="s">
        <v>3456</v>
      </c>
      <c r="U5989" t="s">
        <v>102</v>
      </c>
      <c r="V5989" t="s">
        <v>76</v>
      </c>
      <c r="W5989">
        <v>4049</v>
      </c>
      <c r="X5989" s="1">
        <v>41954</v>
      </c>
      <c r="Y5989" t="s">
        <v>34</v>
      </c>
      <c r="Z5989" t="e" vm="29">
        <v>#VALUE!</v>
      </c>
      <c r="AA5989">
        <v>41042</v>
      </c>
      <c r="AB5989" t="e" cm="1" vm="2">
        <f t="array" ref="AB5989">_FV(Table1[[#This Row],[State]],"Country/region",TRUE)</f>
        <v>#VALUE!</v>
      </c>
    </row>
    <row r="5990" spans="1:28" x14ac:dyDescent="0.35">
      <c r="A5990" t="s">
        <v>3455</v>
      </c>
      <c r="B5990">
        <v>58</v>
      </c>
      <c r="C5990" t="s">
        <v>237</v>
      </c>
      <c r="D5990" t="s">
        <v>38</v>
      </c>
      <c r="E5990">
        <f>YEAR(Table1[[#This Row],[Order Date]])</f>
        <v>2014</v>
      </c>
      <c r="F5990">
        <v>1</v>
      </c>
      <c r="G5990">
        <f>MONTH(Table1[[#This Row],[Order Date]])</f>
        <v>11</v>
      </c>
      <c r="H5990" s="1">
        <v>41953</v>
      </c>
      <c r="I5990">
        <v>11652</v>
      </c>
      <c r="J5990" t="s">
        <v>39</v>
      </c>
      <c r="K5990">
        <v>35</v>
      </c>
      <c r="L5990">
        <v>32.979999999999997</v>
      </c>
      <c r="M5990" s="2">
        <v>7.0000000000000007E-2</v>
      </c>
      <c r="N5990">
        <v>1154.1400000000001</v>
      </c>
      <c r="O5990">
        <v>5.5</v>
      </c>
      <c r="P5990">
        <v>-36</v>
      </c>
      <c r="Q5990" s="2">
        <v>0.75</v>
      </c>
      <c r="R5990" t="s">
        <v>96</v>
      </c>
      <c r="S5990" t="s">
        <v>30</v>
      </c>
      <c r="T5990" t="s">
        <v>470</v>
      </c>
      <c r="U5990" t="s">
        <v>102</v>
      </c>
      <c r="V5990" t="s">
        <v>68</v>
      </c>
      <c r="W5990">
        <v>1607</v>
      </c>
      <c r="X5990" s="1">
        <v>41954</v>
      </c>
      <c r="Y5990" t="s">
        <v>34</v>
      </c>
      <c r="Z5990" t="e" vm="25">
        <v>#VALUE!</v>
      </c>
      <c r="AA5990">
        <v>54601</v>
      </c>
      <c r="AB5990" t="e" cm="1" vm="2">
        <f t="array" ref="AB5990">_FV(Table1[[#This Row],[State]],"Country/region",TRUE)</f>
        <v>#VALUE!</v>
      </c>
    </row>
    <row r="5991" spans="1:28" x14ac:dyDescent="0.35">
      <c r="A5991" t="s">
        <v>1399</v>
      </c>
      <c r="B5991">
        <v>58</v>
      </c>
      <c r="C5991" t="s">
        <v>1400</v>
      </c>
      <c r="D5991" t="s">
        <v>57</v>
      </c>
      <c r="E5991">
        <f>YEAR(Table1[[#This Row],[Order Date]])</f>
        <v>2014</v>
      </c>
      <c r="F5991">
        <v>1</v>
      </c>
      <c r="G5991">
        <f>MONTH(Table1[[#This Row],[Order Date]])</f>
        <v>11</v>
      </c>
      <c r="H5991" s="1">
        <v>41953</v>
      </c>
      <c r="I5991">
        <v>17926</v>
      </c>
      <c r="J5991" t="s">
        <v>58</v>
      </c>
      <c r="K5991">
        <v>37</v>
      </c>
      <c r="L5991">
        <v>15.31</v>
      </c>
      <c r="M5991" s="2">
        <v>0.02</v>
      </c>
      <c r="N5991">
        <v>608.33000000000004</v>
      </c>
      <c r="O5991">
        <v>8.7799999999999994</v>
      </c>
      <c r="P5991">
        <v>-70.040000000000006</v>
      </c>
      <c r="Q5991" s="2">
        <v>0.56999999999999995</v>
      </c>
      <c r="R5991" t="s">
        <v>29</v>
      </c>
      <c r="S5991" t="s">
        <v>30</v>
      </c>
      <c r="T5991" t="s">
        <v>1648</v>
      </c>
      <c r="U5991" t="s">
        <v>32</v>
      </c>
      <c r="V5991" t="s">
        <v>68</v>
      </c>
      <c r="W5991">
        <v>2463</v>
      </c>
      <c r="X5991" s="1">
        <v>41955</v>
      </c>
      <c r="Y5991" t="s">
        <v>34</v>
      </c>
      <c r="Z5991" t="e" vm="12">
        <v>#VALUE!</v>
      </c>
      <c r="AA5991">
        <v>50401</v>
      </c>
      <c r="AB5991" t="e" cm="1" vm="2">
        <f t="array" ref="AB5991">_FV(Table1[[#This Row],[State]],"Country/region",TRUE)</f>
        <v>#VALUE!</v>
      </c>
    </row>
    <row r="5992" spans="1:28" x14ac:dyDescent="0.35">
      <c r="A5992" t="s">
        <v>2957</v>
      </c>
      <c r="B5992">
        <v>58</v>
      </c>
      <c r="C5992" t="s">
        <v>720</v>
      </c>
      <c r="D5992" t="s">
        <v>46</v>
      </c>
      <c r="E5992">
        <f>YEAR(Table1[[#This Row],[Order Date]])</f>
        <v>2014</v>
      </c>
      <c r="F5992">
        <v>1</v>
      </c>
      <c r="G5992">
        <f>MONTH(Table1[[#This Row],[Order Date]])</f>
        <v>11</v>
      </c>
      <c r="H5992" s="1">
        <v>41953</v>
      </c>
      <c r="I5992">
        <v>6432</v>
      </c>
      <c r="J5992" t="s">
        <v>58</v>
      </c>
      <c r="K5992">
        <v>30</v>
      </c>
      <c r="L5992">
        <v>10.89</v>
      </c>
      <c r="M5992" s="2">
        <v>0.08</v>
      </c>
      <c r="N5992">
        <v>311.08</v>
      </c>
      <c r="O5992">
        <v>4.5</v>
      </c>
      <c r="P5992">
        <v>-38.450000000000003</v>
      </c>
      <c r="Q5992" s="2">
        <v>0.59</v>
      </c>
      <c r="R5992" t="s">
        <v>29</v>
      </c>
      <c r="S5992" t="s">
        <v>30</v>
      </c>
      <c r="T5992" t="s">
        <v>1766</v>
      </c>
      <c r="U5992" t="s">
        <v>214</v>
      </c>
      <c r="V5992" t="s">
        <v>33</v>
      </c>
      <c r="W5992">
        <v>893</v>
      </c>
      <c r="X5992" s="1">
        <v>41955</v>
      </c>
      <c r="Y5992" t="s">
        <v>34</v>
      </c>
      <c r="Z5992" t="e" vm="1">
        <v>#VALUE!</v>
      </c>
      <c r="AA5992">
        <v>19401</v>
      </c>
      <c r="AB5992" t="e" cm="1" vm="2">
        <f t="array" ref="AB5992">_FV(Table1[[#This Row],[State]],"Country/region",TRUE)</f>
        <v>#VALUE!</v>
      </c>
    </row>
    <row r="5993" spans="1:28" x14ac:dyDescent="0.35">
      <c r="A5993" t="s">
        <v>236</v>
      </c>
      <c r="B5993">
        <v>58</v>
      </c>
      <c r="C5993" t="s">
        <v>237</v>
      </c>
      <c r="D5993" t="s">
        <v>38</v>
      </c>
      <c r="E5993">
        <f>YEAR(Table1[[#This Row],[Order Date]])</f>
        <v>2014</v>
      </c>
      <c r="F5993">
        <v>1</v>
      </c>
      <c r="G5993">
        <f>MONTH(Table1[[#This Row],[Order Date]])</f>
        <v>11</v>
      </c>
      <c r="H5993" s="1">
        <v>41953</v>
      </c>
      <c r="I5993">
        <v>11652</v>
      </c>
      <c r="J5993" t="s">
        <v>39</v>
      </c>
      <c r="K5993">
        <v>25</v>
      </c>
      <c r="L5993">
        <v>5.18</v>
      </c>
      <c r="M5993" s="2">
        <v>0.1</v>
      </c>
      <c r="N5993">
        <v>122.09</v>
      </c>
      <c r="O5993">
        <v>2.04</v>
      </c>
      <c r="P5993">
        <v>14.11</v>
      </c>
      <c r="Q5993" s="2">
        <v>0.36</v>
      </c>
      <c r="R5993" t="s">
        <v>29</v>
      </c>
      <c r="S5993" t="s">
        <v>59</v>
      </c>
      <c r="T5993" t="s">
        <v>1573</v>
      </c>
      <c r="U5993" t="s">
        <v>61</v>
      </c>
      <c r="V5993" t="s">
        <v>68</v>
      </c>
      <c r="W5993">
        <v>1610</v>
      </c>
      <c r="X5993" s="1">
        <v>41955</v>
      </c>
      <c r="Y5993" t="s">
        <v>34</v>
      </c>
      <c r="Z5993" t="e" vm="25">
        <v>#VALUE!</v>
      </c>
      <c r="AA5993">
        <v>53711</v>
      </c>
      <c r="AB5993" t="e" cm="1" vm="2">
        <f t="array" ref="AB5993">_FV(Table1[[#This Row],[State]],"Country/region",TRUE)</f>
        <v>#VALUE!</v>
      </c>
    </row>
    <row r="5994" spans="1:28" x14ac:dyDescent="0.35">
      <c r="A5994" t="s">
        <v>3455</v>
      </c>
      <c r="B5994">
        <v>58</v>
      </c>
      <c r="C5994" t="s">
        <v>237</v>
      </c>
      <c r="D5994" t="s">
        <v>38</v>
      </c>
      <c r="E5994">
        <f>YEAR(Table1[[#This Row],[Order Date]])</f>
        <v>2014</v>
      </c>
      <c r="F5994">
        <v>1</v>
      </c>
      <c r="G5994">
        <f>MONTH(Table1[[#This Row],[Order Date]])</f>
        <v>11</v>
      </c>
      <c r="H5994" s="1">
        <v>41953</v>
      </c>
      <c r="I5994">
        <v>11652</v>
      </c>
      <c r="J5994" t="s">
        <v>39</v>
      </c>
      <c r="K5994">
        <v>1</v>
      </c>
      <c r="L5994">
        <v>65.989999999999995</v>
      </c>
      <c r="M5994" s="2">
        <v>0.05</v>
      </c>
      <c r="N5994">
        <v>61.463500000000003</v>
      </c>
      <c r="O5994">
        <v>8.99</v>
      </c>
      <c r="P5994">
        <v>-261.34899999999999</v>
      </c>
      <c r="Q5994" s="2">
        <v>0.56000000000000005</v>
      </c>
      <c r="R5994" t="s">
        <v>96</v>
      </c>
      <c r="S5994" t="s">
        <v>30</v>
      </c>
      <c r="T5994" t="s">
        <v>1454</v>
      </c>
      <c r="U5994" t="s">
        <v>105</v>
      </c>
      <c r="V5994" t="s">
        <v>68</v>
      </c>
      <c r="W5994">
        <v>1609</v>
      </c>
      <c r="X5994" s="1">
        <v>41955</v>
      </c>
      <c r="Y5994" t="s">
        <v>34</v>
      </c>
      <c r="Z5994" t="e" vm="25">
        <v>#VALUE!</v>
      </c>
      <c r="AA5994">
        <v>54601</v>
      </c>
      <c r="AB5994" t="e" cm="1" vm="2">
        <f t="array" ref="AB5994">_FV(Table1[[#This Row],[State]],"Country/region",TRUE)</f>
        <v>#VALUE!</v>
      </c>
    </row>
    <row r="5995" spans="1:28" x14ac:dyDescent="0.35">
      <c r="A5995" t="s">
        <v>849</v>
      </c>
      <c r="B5995">
        <v>58</v>
      </c>
      <c r="C5995" t="s">
        <v>293</v>
      </c>
      <c r="D5995" t="s">
        <v>46</v>
      </c>
      <c r="E5995">
        <f>YEAR(Table1[[#This Row],[Order Date]])</f>
        <v>2014</v>
      </c>
      <c r="F5995">
        <v>1</v>
      </c>
      <c r="G5995">
        <f>MONTH(Table1[[#This Row],[Order Date]])</f>
        <v>11</v>
      </c>
      <c r="H5995" s="1">
        <v>41953</v>
      </c>
      <c r="I5995">
        <v>28870</v>
      </c>
      <c r="J5995" t="s">
        <v>28</v>
      </c>
      <c r="K5995">
        <v>35</v>
      </c>
      <c r="L5995">
        <v>115.99</v>
      </c>
      <c r="M5995" s="2">
        <v>0.05</v>
      </c>
      <c r="N5995">
        <v>3310.9454999999998</v>
      </c>
      <c r="O5995">
        <v>2.5</v>
      </c>
      <c r="P5995">
        <v>822.40200000000004</v>
      </c>
      <c r="Q5995" s="2">
        <v>0.56999999999999995</v>
      </c>
      <c r="R5995" t="s">
        <v>96</v>
      </c>
      <c r="S5995" t="s">
        <v>30</v>
      </c>
      <c r="T5995">
        <v>6160</v>
      </c>
      <c r="U5995" t="s">
        <v>105</v>
      </c>
      <c r="V5995" t="s">
        <v>68</v>
      </c>
      <c r="W5995">
        <v>4050</v>
      </c>
      <c r="X5995" s="1">
        <v>41956</v>
      </c>
      <c r="Y5995" t="s">
        <v>34</v>
      </c>
      <c r="Z5995" t="e" vm="16">
        <v>#VALUE!</v>
      </c>
      <c r="AA5995">
        <v>60423</v>
      </c>
      <c r="AB5995" t="e" cm="1" vm="2">
        <f t="array" ref="AB5995">_FV(Table1[[#This Row],[State]],"Country/region",TRUE)</f>
        <v>#VALUE!</v>
      </c>
    </row>
    <row r="5996" spans="1:28" x14ac:dyDescent="0.35">
      <c r="A5996" t="s">
        <v>2409</v>
      </c>
      <c r="B5996">
        <v>58</v>
      </c>
      <c r="C5996" t="s">
        <v>1031</v>
      </c>
      <c r="D5996" t="s">
        <v>38</v>
      </c>
      <c r="E5996">
        <f>YEAR(Table1[[#This Row],[Order Date]])</f>
        <v>2014</v>
      </c>
      <c r="F5996">
        <v>1</v>
      </c>
      <c r="G5996">
        <f>MONTH(Table1[[#This Row],[Order Date]])</f>
        <v>11</v>
      </c>
      <c r="H5996" s="1">
        <v>41953</v>
      </c>
      <c r="I5996">
        <v>37223</v>
      </c>
      <c r="J5996" t="s">
        <v>47</v>
      </c>
      <c r="K5996">
        <v>21</v>
      </c>
      <c r="L5996">
        <v>155.99</v>
      </c>
      <c r="M5996" s="2">
        <v>7.0000000000000007E-2</v>
      </c>
      <c r="N5996">
        <v>2731.73</v>
      </c>
      <c r="O5996">
        <v>8.99</v>
      </c>
      <c r="P5996">
        <v>310.58999999999997</v>
      </c>
      <c r="Q5996" s="2">
        <v>0.57999999999999996</v>
      </c>
      <c r="R5996" t="s">
        <v>96</v>
      </c>
      <c r="S5996" t="s">
        <v>30</v>
      </c>
      <c r="T5996" t="s">
        <v>2828</v>
      </c>
      <c r="U5996" t="s">
        <v>105</v>
      </c>
      <c r="V5996" t="s">
        <v>68</v>
      </c>
      <c r="W5996">
        <v>5228</v>
      </c>
      <c r="X5996" s="1">
        <v>41957</v>
      </c>
      <c r="Y5996" t="s">
        <v>42</v>
      </c>
      <c r="Z5996" t="e" vm="25">
        <v>#VALUE!</v>
      </c>
      <c r="AA5996">
        <v>53213</v>
      </c>
      <c r="AB5996" t="e" cm="1" vm="2">
        <f t="array" ref="AB5996">_FV(Table1[[#This Row],[State]],"Country/region",TRUE)</f>
        <v>#VALUE!</v>
      </c>
    </row>
    <row r="5997" spans="1:28" x14ac:dyDescent="0.35">
      <c r="A5997" t="s">
        <v>1037</v>
      </c>
      <c r="B5997">
        <v>58</v>
      </c>
      <c r="C5997" t="s">
        <v>1031</v>
      </c>
      <c r="D5997" t="s">
        <v>38</v>
      </c>
      <c r="E5997">
        <f>YEAR(Table1[[#This Row],[Order Date]])</f>
        <v>2014</v>
      </c>
      <c r="F5997">
        <v>1</v>
      </c>
      <c r="G5997">
        <f>MONTH(Table1[[#This Row],[Order Date]])</f>
        <v>11</v>
      </c>
      <c r="H5997" s="1">
        <v>41953</v>
      </c>
      <c r="I5997">
        <v>37223</v>
      </c>
      <c r="J5997" t="s">
        <v>47</v>
      </c>
      <c r="K5997">
        <v>38</v>
      </c>
      <c r="L5997">
        <v>135.31</v>
      </c>
      <c r="M5997" s="2">
        <v>0.01</v>
      </c>
      <c r="N5997">
        <v>5176.2700000000004</v>
      </c>
      <c r="O5997">
        <v>35</v>
      </c>
      <c r="P5997">
        <v>-743.45</v>
      </c>
      <c r="Q5997" s="2">
        <v>0.84</v>
      </c>
      <c r="R5997" t="s">
        <v>29</v>
      </c>
      <c r="S5997" t="s">
        <v>40</v>
      </c>
      <c r="T5997" t="s">
        <v>3457</v>
      </c>
      <c r="U5997" t="s">
        <v>32</v>
      </c>
      <c r="V5997" t="s">
        <v>68</v>
      </c>
      <c r="W5997">
        <v>5230</v>
      </c>
      <c r="X5997" s="1">
        <v>41958</v>
      </c>
      <c r="Y5997" t="s">
        <v>34</v>
      </c>
      <c r="Z5997" t="e" vm="25">
        <v>#VALUE!</v>
      </c>
      <c r="AA5997">
        <v>53214</v>
      </c>
      <c r="AB5997" t="e" cm="1" vm="2">
        <f t="array" ref="AB5997">_FV(Table1[[#This Row],[State]],"Country/region",TRUE)</f>
        <v>#VALUE!</v>
      </c>
    </row>
    <row r="5998" spans="1:28" x14ac:dyDescent="0.35">
      <c r="A5998" t="s">
        <v>1037</v>
      </c>
      <c r="B5998">
        <v>58</v>
      </c>
      <c r="C5998" t="s">
        <v>1031</v>
      </c>
      <c r="D5998" t="s">
        <v>38</v>
      </c>
      <c r="E5998">
        <f>YEAR(Table1[[#This Row],[Order Date]])</f>
        <v>2014</v>
      </c>
      <c r="F5998">
        <v>1</v>
      </c>
      <c r="G5998">
        <f>MONTH(Table1[[#This Row],[Order Date]])</f>
        <v>11</v>
      </c>
      <c r="H5998" s="1">
        <v>41953</v>
      </c>
      <c r="I5998">
        <v>37223</v>
      </c>
      <c r="J5998" t="s">
        <v>47</v>
      </c>
      <c r="K5998">
        <v>40</v>
      </c>
      <c r="L5998">
        <v>17.7</v>
      </c>
      <c r="M5998" s="2">
        <v>0.09</v>
      </c>
      <c r="N5998">
        <v>679.52</v>
      </c>
      <c r="O5998">
        <v>9.4700000000000006</v>
      </c>
      <c r="P5998">
        <v>-152.4</v>
      </c>
      <c r="Q5998" s="2">
        <v>0.59</v>
      </c>
      <c r="R5998" t="s">
        <v>29</v>
      </c>
      <c r="S5998" t="s">
        <v>30</v>
      </c>
      <c r="T5998" t="s">
        <v>649</v>
      </c>
      <c r="U5998" t="s">
        <v>32</v>
      </c>
      <c r="V5998" t="s">
        <v>68</v>
      </c>
      <c r="W5998">
        <v>5229</v>
      </c>
      <c r="X5998" s="1">
        <v>41960</v>
      </c>
      <c r="Y5998" t="s">
        <v>34</v>
      </c>
      <c r="Z5998" t="e" vm="25">
        <v>#VALUE!</v>
      </c>
      <c r="AA5998">
        <v>53214</v>
      </c>
      <c r="AB5998" t="e" cm="1" vm="2">
        <f t="array" ref="AB5998">_FV(Table1[[#This Row],[State]],"Country/region",TRUE)</f>
        <v>#VALUE!</v>
      </c>
    </row>
    <row r="5999" spans="1:28" x14ac:dyDescent="0.35">
      <c r="A5999" t="s">
        <v>814</v>
      </c>
      <c r="B5999">
        <v>58</v>
      </c>
      <c r="C5999" t="s">
        <v>313</v>
      </c>
      <c r="D5999" t="s">
        <v>57</v>
      </c>
      <c r="E5999">
        <f>YEAR(Table1[[#This Row],[Order Date]])</f>
        <v>2014</v>
      </c>
      <c r="F5999">
        <v>1</v>
      </c>
      <c r="G5999">
        <f>MONTH(Table1[[#This Row],[Order Date]])</f>
        <v>11</v>
      </c>
      <c r="H5999" s="1">
        <v>41954</v>
      </c>
      <c r="I5999">
        <v>51783</v>
      </c>
      <c r="J5999" t="s">
        <v>131</v>
      </c>
      <c r="K5999">
        <v>10</v>
      </c>
      <c r="L5999">
        <v>179.29</v>
      </c>
      <c r="M5999" s="2">
        <v>0.01</v>
      </c>
      <c r="N5999">
        <v>1875.18</v>
      </c>
      <c r="O5999">
        <v>29.21</v>
      </c>
      <c r="P5999">
        <v>-433.290143</v>
      </c>
      <c r="Q5999" s="2">
        <v>0.74</v>
      </c>
      <c r="R5999" t="s">
        <v>48</v>
      </c>
      <c r="S5999" t="s">
        <v>73</v>
      </c>
      <c r="T5999" t="s">
        <v>369</v>
      </c>
      <c r="U5999" t="s">
        <v>75</v>
      </c>
      <c r="V5999" t="s">
        <v>33</v>
      </c>
      <c r="W5999">
        <v>7260</v>
      </c>
      <c r="X5999" s="1">
        <v>41956</v>
      </c>
      <c r="Y5999" t="s">
        <v>53</v>
      </c>
      <c r="Z5999" t="e" vm="21">
        <v>#VALUE!</v>
      </c>
      <c r="AA5999">
        <v>4038</v>
      </c>
      <c r="AB5999" t="e" cm="1" vm="2">
        <f t="array" ref="AB5999">_FV(Table1[[#This Row],[State]],"Country/region",TRUE)</f>
        <v>#VALUE!</v>
      </c>
    </row>
    <row r="6000" spans="1:28" x14ac:dyDescent="0.35">
      <c r="A6000" t="s">
        <v>3458</v>
      </c>
      <c r="B6000">
        <v>58</v>
      </c>
      <c r="C6000" t="s">
        <v>313</v>
      </c>
      <c r="D6000" t="s">
        <v>57</v>
      </c>
      <c r="E6000">
        <f>YEAR(Table1[[#This Row],[Order Date]])</f>
        <v>2014</v>
      </c>
      <c r="F6000">
        <v>1</v>
      </c>
      <c r="G6000">
        <f>MONTH(Table1[[#This Row],[Order Date]])</f>
        <v>11</v>
      </c>
      <c r="H6000" s="1">
        <v>41954</v>
      </c>
      <c r="I6000">
        <v>51783</v>
      </c>
      <c r="J6000" t="s">
        <v>131</v>
      </c>
      <c r="K6000">
        <v>47</v>
      </c>
      <c r="L6000">
        <v>70.89</v>
      </c>
      <c r="M6000" s="2">
        <v>0</v>
      </c>
      <c r="N6000">
        <v>3587.72</v>
      </c>
      <c r="O6000">
        <v>89.3</v>
      </c>
      <c r="P6000">
        <v>54.230849999999997</v>
      </c>
      <c r="Q6000" s="2">
        <v>0.69</v>
      </c>
      <c r="R6000" t="s">
        <v>48</v>
      </c>
      <c r="S6000" t="s">
        <v>73</v>
      </c>
      <c r="T6000" t="s">
        <v>1810</v>
      </c>
      <c r="U6000" t="s">
        <v>75</v>
      </c>
      <c r="V6000" t="s">
        <v>33</v>
      </c>
      <c r="W6000">
        <v>7261</v>
      </c>
      <c r="X6000" s="1">
        <v>41956</v>
      </c>
      <c r="Y6000" t="s">
        <v>53</v>
      </c>
      <c r="Z6000" t="e" vm="24">
        <v>#VALUE!</v>
      </c>
      <c r="AA6000">
        <v>8753</v>
      </c>
      <c r="AB6000" t="e" cm="1" vm="2">
        <f t="array" ref="AB6000">_FV(Table1[[#This Row],[State]],"Country/region",TRUE)</f>
        <v>#VALUE!</v>
      </c>
    </row>
    <row r="6001" spans="1:28" x14ac:dyDescent="0.35">
      <c r="A6001" t="s">
        <v>1661</v>
      </c>
      <c r="B6001">
        <v>58</v>
      </c>
      <c r="C6001" t="s">
        <v>313</v>
      </c>
      <c r="D6001" t="s">
        <v>57</v>
      </c>
      <c r="E6001">
        <f>YEAR(Table1[[#This Row],[Order Date]])</f>
        <v>2014</v>
      </c>
      <c r="F6001">
        <v>1</v>
      </c>
      <c r="G6001">
        <f>MONTH(Table1[[#This Row],[Order Date]])</f>
        <v>11</v>
      </c>
      <c r="H6001" s="1">
        <v>41954</v>
      </c>
      <c r="I6001">
        <v>51783</v>
      </c>
      <c r="J6001" t="s">
        <v>131</v>
      </c>
      <c r="K6001">
        <v>13</v>
      </c>
      <c r="L6001">
        <v>48.04</v>
      </c>
      <c r="M6001" s="2">
        <v>0.05</v>
      </c>
      <c r="N6001">
        <v>646.54999999999995</v>
      </c>
      <c r="O6001">
        <v>5.79</v>
      </c>
      <c r="P6001">
        <v>244.13</v>
      </c>
      <c r="Q6001" s="2">
        <v>0.37</v>
      </c>
      <c r="R6001" t="s">
        <v>29</v>
      </c>
      <c r="S6001" t="s">
        <v>30</v>
      </c>
      <c r="T6001" t="s">
        <v>1699</v>
      </c>
      <c r="U6001" t="s">
        <v>61</v>
      </c>
      <c r="V6001" t="s">
        <v>33</v>
      </c>
      <c r="W6001">
        <v>7259</v>
      </c>
      <c r="X6001" s="1">
        <v>41956</v>
      </c>
      <c r="Y6001" t="s">
        <v>34</v>
      </c>
      <c r="Z6001" t="e" vm="27">
        <v>#VALUE!</v>
      </c>
      <c r="AA6001">
        <v>5439</v>
      </c>
      <c r="AB6001" t="e" cm="1" vm="2">
        <f t="array" ref="AB6001">_FV(Table1[[#This Row],[State]],"Country/region",TRUE)</f>
        <v>#VALUE!</v>
      </c>
    </row>
    <row r="6002" spans="1:28" x14ac:dyDescent="0.35">
      <c r="A6002" t="s">
        <v>2214</v>
      </c>
      <c r="B6002">
        <v>58</v>
      </c>
      <c r="C6002" t="s">
        <v>2215</v>
      </c>
      <c r="D6002" t="s">
        <v>46</v>
      </c>
      <c r="E6002">
        <f>YEAR(Table1[[#This Row],[Order Date]])</f>
        <v>2014</v>
      </c>
      <c r="F6002">
        <v>1</v>
      </c>
      <c r="G6002">
        <f>MONTH(Table1[[#This Row],[Order Date]])</f>
        <v>11</v>
      </c>
      <c r="H6002" s="1">
        <v>41955</v>
      </c>
      <c r="I6002">
        <v>57700</v>
      </c>
      <c r="J6002" t="s">
        <v>131</v>
      </c>
      <c r="K6002">
        <v>38</v>
      </c>
      <c r="L6002">
        <v>47.98</v>
      </c>
      <c r="M6002" s="2">
        <v>0.04</v>
      </c>
      <c r="N6002">
        <v>1806.43</v>
      </c>
      <c r="O6002">
        <v>3.61</v>
      </c>
      <c r="P6002">
        <v>134.85</v>
      </c>
      <c r="Q6002" s="2">
        <v>0.71</v>
      </c>
      <c r="R6002" t="s">
        <v>96</v>
      </c>
      <c r="S6002" t="s">
        <v>139</v>
      </c>
      <c r="T6002" t="s">
        <v>945</v>
      </c>
      <c r="U6002" t="s">
        <v>102</v>
      </c>
      <c r="V6002" t="s">
        <v>68</v>
      </c>
      <c r="W6002">
        <v>8092</v>
      </c>
      <c r="X6002" s="1">
        <v>41955</v>
      </c>
      <c r="Y6002" t="s">
        <v>34</v>
      </c>
      <c r="Z6002" t="e" vm="26">
        <v>#VALUE!</v>
      </c>
      <c r="AA6002">
        <v>49002</v>
      </c>
      <c r="AB6002" t="e" cm="1" vm="2">
        <f t="array" ref="AB6002">_FV(Table1[[#This Row],[State]],"Country/region",TRUE)</f>
        <v>#VALUE!</v>
      </c>
    </row>
    <row r="6003" spans="1:28" x14ac:dyDescent="0.35">
      <c r="A6003" t="s">
        <v>2888</v>
      </c>
      <c r="B6003">
        <v>58</v>
      </c>
      <c r="C6003" t="s">
        <v>1385</v>
      </c>
      <c r="D6003" t="s">
        <v>27</v>
      </c>
      <c r="E6003">
        <f>YEAR(Table1[[#This Row],[Order Date]])</f>
        <v>2014</v>
      </c>
      <c r="F6003">
        <v>1</v>
      </c>
      <c r="G6003">
        <f>MONTH(Table1[[#This Row],[Order Date]])</f>
        <v>11</v>
      </c>
      <c r="H6003" s="1">
        <v>41955</v>
      </c>
      <c r="I6003">
        <v>33126</v>
      </c>
      <c r="J6003" t="s">
        <v>58</v>
      </c>
      <c r="K6003">
        <v>46</v>
      </c>
      <c r="L6003">
        <v>128.24</v>
      </c>
      <c r="M6003" s="2">
        <v>0.01</v>
      </c>
      <c r="N6003">
        <v>5979.84</v>
      </c>
      <c r="O6003">
        <v>12.65</v>
      </c>
      <c r="P6003">
        <v>1779.01</v>
      </c>
      <c r="Q6003" s="2"/>
      <c r="R6003" t="s">
        <v>48</v>
      </c>
      <c r="S6003" t="s">
        <v>80</v>
      </c>
      <c r="T6003" t="s">
        <v>1482</v>
      </c>
      <c r="U6003" t="s">
        <v>51</v>
      </c>
      <c r="V6003" t="s">
        <v>52</v>
      </c>
      <c r="W6003">
        <v>4652</v>
      </c>
      <c r="X6003" s="1">
        <v>41956</v>
      </c>
      <c r="Y6003" t="s">
        <v>42</v>
      </c>
      <c r="Z6003" t="e" vm="4">
        <v>#VALUE!</v>
      </c>
      <c r="AA6003">
        <v>91761</v>
      </c>
      <c r="AB6003" t="e" cm="1" vm="2">
        <f t="array" ref="AB6003">_FV(Table1[[#This Row],[State]],"Country/region",TRUE)</f>
        <v>#VALUE!</v>
      </c>
    </row>
    <row r="6004" spans="1:28" x14ac:dyDescent="0.35">
      <c r="A6004" t="s">
        <v>3380</v>
      </c>
      <c r="B6004">
        <v>58</v>
      </c>
      <c r="C6004" t="s">
        <v>2281</v>
      </c>
      <c r="D6004" t="s">
        <v>27</v>
      </c>
      <c r="E6004">
        <f>YEAR(Table1[[#This Row],[Order Date]])</f>
        <v>2014</v>
      </c>
      <c r="F6004">
        <v>1</v>
      </c>
      <c r="G6004">
        <f>MONTH(Table1[[#This Row],[Order Date]])</f>
        <v>11</v>
      </c>
      <c r="H6004" s="1">
        <v>41955</v>
      </c>
      <c r="I6004">
        <v>35239</v>
      </c>
      <c r="J6004" t="s">
        <v>58</v>
      </c>
      <c r="K6004">
        <v>21</v>
      </c>
      <c r="L6004">
        <v>5.28</v>
      </c>
      <c r="M6004" s="2">
        <v>0.08</v>
      </c>
      <c r="N6004">
        <v>109.29</v>
      </c>
      <c r="O6004">
        <v>6.26</v>
      </c>
      <c r="P6004">
        <v>-77.08</v>
      </c>
      <c r="Q6004" s="2">
        <v>0.4</v>
      </c>
      <c r="R6004" t="s">
        <v>29</v>
      </c>
      <c r="S6004" t="s">
        <v>30</v>
      </c>
      <c r="T6004" t="s">
        <v>1711</v>
      </c>
      <c r="U6004" t="s">
        <v>61</v>
      </c>
      <c r="V6004" t="s">
        <v>52</v>
      </c>
      <c r="W6004">
        <v>4952</v>
      </c>
      <c r="X6004" s="1">
        <v>41956</v>
      </c>
      <c r="Y6004" t="s">
        <v>34</v>
      </c>
      <c r="Z6004" t="e" vm="32">
        <v>#VALUE!</v>
      </c>
      <c r="AA6004">
        <v>80233</v>
      </c>
      <c r="AB6004" t="e" cm="1" vm="2">
        <f t="array" ref="AB6004">_FV(Table1[[#This Row],[State]],"Country/region",TRUE)</f>
        <v>#VALUE!</v>
      </c>
    </row>
    <row r="6005" spans="1:28" x14ac:dyDescent="0.35">
      <c r="A6005" t="s">
        <v>2888</v>
      </c>
      <c r="B6005">
        <v>58</v>
      </c>
      <c r="C6005" t="s">
        <v>1385</v>
      </c>
      <c r="D6005" t="s">
        <v>27</v>
      </c>
      <c r="E6005">
        <f>YEAR(Table1[[#This Row],[Order Date]])</f>
        <v>2014</v>
      </c>
      <c r="F6005">
        <v>1</v>
      </c>
      <c r="G6005">
        <f>MONTH(Table1[[#This Row],[Order Date]])</f>
        <v>11</v>
      </c>
      <c r="H6005" s="1">
        <v>41955</v>
      </c>
      <c r="I6005">
        <v>33126</v>
      </c>
      <c r="J6005" t="s">
        <v>58</v>
      </c>
      <c r="K6005">
        <v>28</v>
      </c>
      <c r="L6005">
        <v>6.3</v>
      </c>
      <c r="M6005" s="2">
        <v>0.06</v>
      </c>
      <c r="N6005">
        <v>175.76</v>
      </c>
      <c r="O6005">
        <v>0.5</v>
      </c>
      <c r="P6005">
        <v>80.36</v>
      </c>
      <c r="Q6005" s="2">
        <v>0.39</v>
      </c>
      <c r="R6005" t="s">
        <v>29</v>
      </c>
      <c r="S6005" t="s">
        <v>30</v>
      </c>
      <c r="T6005" t="s">
        <v>556</v>
      </c>
      <c r="U6005" t="s">
        <v>210</v>
      </c>
      <c r="V6005" t="s">
        <v>52</v>
      </c>
      <c r="W6005">
        <v>4653</v>
      </c>
      <c r="X6005" s="1">
        <v>41957</v>
      </c>
      <c r="Y6005" t="s">
        <v>34</v>
      </c>
      <c r="Z6005" t="e" vm="4">
        <v>#VALUE!</v>
      </c>
      <c r="AA6005">
        <v>91761</v>
      </c>
      <c r="AB6005" t="e" cm="1" vm="2">
        <f t="array" ref="AB6005">_FV(Table1[[#This Row],[State]],"Country/region",TRUE)</f>
        <v>#VALUE!</v>
      </c>
    </row>
    <row r="6006" spans="1:28" x14ac:dyDescent="0.35">
      <c r="A6006" t="s">
        <v>3380</v>
      </c>
      <c r="B6006">
        <v>58</v>
      </c>
      <c r="C6006" t="s">
        <v>2281</v>
      </c>
      <c r="D6006" t="s">
        <v>27</v>
      </c>
      <c r="E6006">
        <f>YEAR(Table1[[#This Row],[Order Date]])</f>
        <v>2014</v>
      </c>
      <c r="F6006">
        <v>1</v>
      </c>
      <c r="G6006">
        <f>MONTH(Table1[[#This Row],[Order Date]])</f>
        <v>11</v>
      </c>
      <c r="H6006" s="1">
        <v>41955</v>
      </c>
      <c r="I6006">
        <v>35239</v>
      </c>
      <c r="J6006" t="s">
        <v>58</v>
      </c>
      <c r="K6006">
        <v>38</v>
      </c>
      <c r="L6006">
        <v>59.76</v>
      </c>
      <c r="M6006" s="2">
        <v>0.01</v>
      </c>
      <c r="N6006">
        <v>2257.88</v>
      </c>
      <c r="O6006">
        <v>9.7100000000000009</v>
      </c>
      <c r="P6006">
        <v>474.98</v>
      </c>
      <c r="Q6006" s="2">
        <v>0.56999999999999995</v>
      </c>
      <c r="R6006" t="s">
        <v>29</v>
      </c>
      <c r="S6006" t="s">
        <v>30</v>
      </c>
      <c r="T6006" t="s">
        <v>1184</v>
      </c>
      <c r="U6006" t="s">
        <v>32</v>
      </c>
      <c r="V6006" t="s">
        <v>52</v>
      </c>
      <c r="W6006">
        <v>4953</v>
      </c>
      <c r="X6006" s="1">
        <v>41957</v>
      </c>
      <c r="Y6006" t="s">
        <v>34</v>
      </c>
      <c r="Z6006" t="e" vm="32">
        <v>#VALUE!</v>
      </c>
      <c r="AA6006">
        <v>80233</v>
      </c>
      <c r="AB6006" t="e" cm="1" vm="2">
        <f t="array" ref="AB6006">_FV(Table1[[#This Row],[State]],"Country/region",TRUE)</f>
        <v>#VALUE!</v>
      </c>
    </row>
    <row r="6007" spans="1:28" x14ac:dyDescent="0.35">
      <c r="A6007" t="s">
        <v>1379</v>
      </c>
      <c r="B6007">
        <v>58</v>
      </c>
      <c r="C6007" t="s">
        <v>1380</v>
      </c>
      <c r="D6007" t="s">
        <v>27</v>
      </c>
      <c r="E6007">
        <f>YEAR(Table1[[#This Row],[Order Date]])</f>
        <v>2014</v>
      </c>
      <c r="F6007">
        <v>1</v>
      </c>
      <c r="G6007">
        <f>MONTH(Table1[[#This Row],[Order Date]])</f>
        <v>11</v>
      </c>
      <c r="H6007" s="1">
        <v>41955</v>
      </c>
      <c r="I6007">
        <v>10944</v>
      </c>
      <c r="J6007" t="s">
        <v>28</v>
      </c>
      <c r="K6007">
        <v>9</v>
      </c>
      <c r="L6007">
        <v>17.98</v>
      </c>
      <c r="M6007" s="2">
        <v>0</v>
      </c>
      <c r="N6007">
        <v>181.66</v>
      </c>
      <c r="O6007">
        <v>8.51</v>
      </c>
      <c r="P6007">
        <v>-27.474599999999999</v>
      </c>
      <c r="Q6007" s="2">
        <v>0.4</v>
      </c>
      <c r="R6007" t="s">
        <v>96</v>
      </c>
      <c r="S6007" t="s">
        <v>80</v>
      </c>
      <c r="T6007" t="s">
        <v>1121</v>
      </c>
      <c r="U6007" t="s">
        <v>98</v>
      </c>
      <c r="V6007" t="s">
        <v>68</v>
      </c>
      <c r="W6007">
        <v>1512</v>
      </c>
      <c r="X6007" s="1">
        <v>41957</v>
      </c>
      <c r="Y6007" t="s">
        <v>34</v>
      </c>
      <c r="Z6007" t="e" vm="26">
        <v>#VALUE!</v>
      </c>
      <c r="AA6007">
        <v>49505</v>
      </c>
      <c r="AB6007" t="e" cm="1" vm="2">
        <f t="array" ref="AB6007">_FV(Table1[[#This Row],[State]],"Country/region",TRUE)</f>
        <v>#VALUE!</v>
      </c>
    </row>
    <row r="6008" spans="1:28" x14ac:dyDescent="0.35">
      <c r="A6008" t="s">
        <v>3459</v>
      </c>
      <c r="B6008">
        <v>58</v>
      </c>
      <c r="C6008" t="s">
        <v>902</v>
      </c>
      <c r="D6008" t="s">
        <v>38</v>
      </c>
      <c r="E6008">
        <f>YEAR(Table1[[#This Row],[Order Date]])</f>
        <v>2014</v>
      </c>
      <c r="F6008">
        <v>1</v>
      </c>
      <c r="G6008">
        <f>MONTH(Table1[[#This Row],[Order Date]])</f>
        <v>11</v>
      </c>
      <c r="H6008" s="1">
        <v>41955</v>
      </c>
      <c r="I6008">
        <v>5925</v>
      </c>
      <c r="J6008" t="s">
        <v>47</v>
      </c>
      <c r="K6008">
        <v>44</v>
      </c>
      <c r="L6008">
        <v>92.23</v>
      </c>
      <c r="M6008" s="2">
        <v>0.08</v>
      </c>
      <c r="N6008">
        <v>3922.42</v>
      </c>
      <c r="O6008">
        <v>39.61</v>
      </c>
      <c r="P6008">
        <v>-354.9</v>
      </c>
      <c r="Q6008" s="2">
        <v>0.67</v>
      </c>
      <c r="R6008" t="s">
        <v>48</v>
      </c>
      <c r="S6008" t="s">
        <v>80</v>
      </c>
      <c r="T6008" t="s">
        <v>468</v>
      </c>
      <c r="U6008" t="s">
        <v>82</v>
      </c>
      <c r="V6008" t="s">
        <v>68</v>
      </c>
      <c r="W6008">
        <v>821</v>
      </c>
      <c r="X6008" s="1">
        <v>41962</v>
      </c>
      <c r="Y6008" t="s">
        <v>34</v>
      </c>
      <c r="Z6008" t="e" vm="16">
        <v>#VALUE!</v>
      </c>
      <c r="AA6008">
        <v>60126</v>
      </c>
      <c r="AB6008" t="e" cm="1" vm="2">
        <f t="array" ref="AB6008">_FV(Table1[[#This Row],[State]],"Country/region",TRUE)</f>
        <v>#VALUE!</v>
      </c>
    </row>
    <row r="6009" spans="1:28" x14ac:dyDescent="0.35">
      <c r="A6009" t="s">
        <v>3459</v>
      </c>
      <c r="B6009">
        <v>58</v>
      </c>
      <c r="C6009" t="s">
        <v>902</v>
      </c>
      <c r="D6009" t="s">
        <v>38</v>
      </c>
      <c r="E6009">
        <f>YEAR(Table1[[#This Row],[Order Date]])</f>
        <v>2014</v>
      </c>
      <c r="F6009">
        <v>1</v>
      </c>
      <c r="G6009">
        <f>MONTH(Table1[[#This Row],[Order Date]])</f>
        <v>11</v>
      </c>
      <c r="H6009" s="1">
        <v>41955</v>
      </c>
      <c r="I6009">
        <v>5925</v>
      </c>
      <c r="J6009" t="s">
        <v>47</v>
      </c>
      <c r="K6009">
        <v>25</v>
      </c>
      <c r="L6009">
        <v>85.99</v>
      </c>
      <c r="M6009" s="2">
        <v>7.0000000000000007E-2</v>
      </c>
      <c r="N6009">
        <v>1733.3625</v>
      </c>
      <c r="O6009">
        <v>0.99</v>
      </c>
      <c r="P6009">
        <v>-267.01400000000001</v>
      </c>
      <c r="Q6009" s="2">
        <v>0.85</v>
      </c>
      <c r="R6009" t="s">
        <v>96</v>
      </c>
      <c r="S6009" t="s">
        <v>59</v>
      </c>
      <c r="T6009" t="s">
        <v>971</v>
      </c>
      <c r="U6009" t="s">
        <v>105</v>
      </c>
      <c r="V6009" t="s">
        <v>68</v>
      </c>
      <c r="W6009">
        <v>822</v>
      </c>
      <c r="X6009" s="1">
        <v>41962</v>
      </c>
      <c r="Y6009" t="s">
        <v>34</v>
      </c>
      <c r="Z6009" t="e" vm="16">
        <v>#VALUE!</v>
      </c>
      <c r="AA6009">
        <v>60126</v>
      </c>
      <c r="AB6009" t="e" cm="1" vm="2">
        <f t="array" ref="AB6009">_FV(Table1[[#This Row],[State]],"Country/region",TRUE)</f>
        <v>#VALUE!</v>
      </c>
    </row>
    <row r="6010" spans="1:28" x14ac:dyDescent="0.35">
      <c r="A6010" t="s">
        <v>2581</v>
      </c>
      <c r="B6010">
        <v>58</v>
      </c>
      <c r="C6010" t="s">
        <v>1941</v>
      </c>
      <c r="D6010" t="s">
        <v>46</v>
      </c>
      <c r="E6010">
        <f>YEAR(Table1[[#This Row],[Order Date]])</f>
        <v>2014</v>
      </c>
      <c r="F6010">
        <v>1</v>
      </c>
      <c r="G6010">
        <f>MONTH(Table1[[#This Row],[Order Date]])</f>
        <v>11</v>
      </c>
      <c r="H6010" s="1">
        <v>41956</v>
      </c>
      <c r="I6010">
        <v>16260</v>
      </c>
      <c r="J6010" t="s">
        <v>28</v>
      </c>
      <c r="K6010">
        <v>47</v>
      </c>
      <c r="L6010">
        <v>400.98</v>
      </c>
      <c r="M6010" s="2">
        <v>0.01</v>
      </c>
      <c r="N6010">
        <v>14960.096</v>
      </c>
      <c r="O6010">
        <v>42.52</v>
      </c>
      <c r="P6010">
        <v>-969.04836599999999</v>
      </c>
      <c r="Q6010" s="2">
        <v>0.71</v>
      </c>
      <c r="R6010" t="s">
        <v>48</v>
      </c>
      <c r="S6010" t="s">
        <v>73</v>
      </c>
      <c r="T6010" t="s">
        <v>1281</v>
      </c>
      <c r="U6010" t="s">
        <v>75</v>
      </c>
      <c r="V6010" t="s">
        <v>33</v>
      </c>
      <c r="W6010">
        <v>2264</v>
      </c>
      <c r="X6010" s="1">
        <v>41957</v>
      </c>
      <c r="Y6010" t="s">
        <v>53</v>
      </c>
      <c r="Z6010" t="e" vm="43">
        <v>#VALUE!</v>
      </c>
      <c r="AA6010">
        <v>26501</v>
      </c>
      <c r="AB6010" t="e" cm="1" vm="2">
        <f t="array" ref="AB6010">_FV(Table1[[#This Row],[State]],"Country/region",TRUE)</f>
        <v>#VALUE!</v>
      </c>
    </row>
    <row r="6011" spans="1:28" x14ac:dyDescent="0.35">
      <c r="A6011" t="s">
        <v>1969</v>
      </c>
      <c r="B6011">
        <v>58</v>
      </c>
      <c r="C6011" t="s">
        <v>967</v>
      </c>
      <c r="D6011" t="s">
        <v>38</v>
      </c>
      <c r="E6011">
        <f>YEAR(Table1[[#This Row],[Order Date]])</f>
        <v>2014</v>
      </c>
      <c r="F6011">
        <v>1</v>
      </c>
      <c r="G6011">
        <f>MONTH(Table1[[#This Row],[Order Date]])</f>
        <v>11</v>
      </c>
      <c r="H6011" s="1">
        <v>41956</v>
      </c>
      <c r="I6011">
        <v>40934</v>
      </c>
      <c r="J6011" t="s">
        <v>39</v>
      </c>
      <c r="K6011">
        <v>28</v>
      </c>
      <c r="L6011">
        <v>1.76</v>
      </c>
      <c r="M6011" s="2">
        <v>0.01</v>
      </c>
      <c r="N6011">
        <v>49.49</v>
      </c>
      <c r="O6011">
        <v>0.7</v>
      </c>
      <c r="P6011">
        <v>-1.23</v>
      </c>
      <c r="Q6011" s="2">
        <v>0.56000000000000005</v>
      </c>
      <c r="R6011" t="s">
        <v>29</v>
      </c>
      <c r="S6011" t="s">
        <v>59</v>
      </c>
      <c r="T6011" t="s">
        <v>1265</v>
      </c>
      <c r="U6011" t="s">
        <v>88</v>
      </c>
      <c r="V6011" t="s">
        <v>33</v>
      </c>
      <c r="W6011">
        <v>5767</v>
      </c>
      <c r="X6011" s="1">
        <v>41957</v>
      </c>
      <c r="Y6011" t="s">
        <v>34</v>
      </c>
      <c r="Z6011" t="e" vm="15">
        <v>#VALUE!</v>
      </c>
      <c r="AA6011">
        <v>14224</v>
      </c>
      <c r="AB6011" t="e" cm="1" vm="2">
        <f t="array" ref="AB6011">_FV(Table1[[#This Row],[State]],"Country/region",TRUE)</f>
        <v>#VALUE!</v>
      </c>
    </row>
    <row r="6012" spans="1:28" x14ac:dyDescent="0.35">
      <c r="A6012" t="s">
        <v>1969</v>
      </c>
      <c r="B6012">
        <v>58</v>
      </c>
      <c r="C6012" t="s">
        <v>967</v>
      </c>
      <c r="D6012" t="s">
        <v>38</v>
      </c>
      <c r="E6012">
        <f>YEAR(Table1[[#This Row],[Order Date]])</f>
        <v>2014</v>
      </c>
      <c r="F6012">
        <v>1</v>
      </c>
      <c r="G6012">
        <f>MONTH(Table1[[#This Row],[Order Date]])</f>
        <v>11</v>
      </c>
      <c r="H6012" s="1">
        <v>41956</v>
      </c>
      <c r="I6012">
        <v>40934</v>
      </c>
      <c r="J6012" t="s">
        <v>39</v>
      </c>
      <c r="K6012">
        <v>11</v>
      </c>
      <c r="L6012">
        <v>45.99</v>
      </c>
      <c r="M6012" s="2">
        <v>7.0000000000000007E-2</v>
      </c>
      <c r="N6012">
        <v>404.14949999999999</v>
      </c>
      <c r="O6012">
        <v>4.99</v>
      </c>
      <c r="P6012">
        <v>-107.503</v>
      </c>
      <c r="Q6012" s="2">
        <v>0.56999999999999995</v>
      </c>
      <c r="R6012" t="s">
        <v>96</v>
      </c>
      <c r="S6012" t="s">
        <v>30</v>
      </c>
      <c r="T6012" t="s">
        <v>1214</v>
      </c>
      <c r="U6012" t="s">
        <v>105</v>
      </c>
      <c r="V6012" t="s">
        <v>33</v>
      </c>
      <c r="W6012">
        <v>5768</v>
      </c>
      <c r="X6012" s="1">
        <v>41958</v>
      </c>
      <c r="Y6012" t="s">
        <v>34</v>
      </c>
      <c r="Z6012" t="e" vm="15">
        <v>#VALUE!</v>
      </c>
      <c r="AA6012">
        <v>14224</v>
      </c>
      <c r="AB6012" t="e" cm="1" vm="2">
        <f t="array" ref="AB6012">_FV(Table1[[#This Row],[State]],"Country/region",TRUE)</f>
        <v>#VALUE!</v>
      </c>
    </row>
    <row r="6013" spans="1:28" x14ac:dyDescent="0.35">
      <c r="A6013" t="s">
        <v>1279</v>
      </c>
      <c r="B6013">
        <v>58</v>
      </c>
      <c r="C6013" t="s">
        <v>1280</v>
      </c>
      <c r="D6013" t="s">
        <v>38</v>
      </c>
      <c r="E6013">
        <f>YEAR(Table1[[#This Row],[Order Date]])</f>
        <v>2014</v>
      </c>
      <c r="F6013">
        <v>1</v>
      </c>
      <c r="G6013">
        <f>MONTH(Table1[[#This Row],[Order Date]])</f>
        <v>11</v>
      </c>
      <c r="H6013" s="1">
        <v>41957</v>
      </c>
      <c r="I6013">
        <v>871</v>
      </c>
      <c r="J6013" t="s">
        <v>47</v>
      </c>
      <c r="K6013">
        <v>17</v>
      </c>
      <c r="L6013">
        <v>6.24</v>
      </c>
      <c r="M6013" s="2">
        <v>0.06</v>
      </c>
      <c r="N6013">
        <v>104.94</v>
      </c>
      <c r="O6013">
        <v>5.22</v>
      </c>
      <c r="P6013">
        <v>-34.97</v>
      </c>
      <c r="Q6013" s="2">
        <v>0.6</v>
      </c>
      <c r="R6013" t="s">
        <v>48</v>
      </c>
      <c r="S6013" t="s">
        <v>30</v>
      </c>
      <c r="T6013" t="s">
        <v>1907</v>
      </c>
      <c r="U6013" t="s">
        <v>82</v>
      </c>
      <c r="V6013" t="s">
        <v>52</v>
      </c>
      <c r="W6013">
        <v>137</v>
      </c>
      <c r="X6013" s="1">
        <v>41957</v>
      </c>
      <c r="Y6013" t="s">
        <v>34</v>
      </c>
      <c r="Z6013" t="e" vm="4">
        <v>#VALUE!</v>
      </c>
      <c r="AA6013">
        <v>95070</v>
      </c>
      <c r="AB6013" t="e" cm="1" vm="2">
        <f t="array" ref="AB6013">_FV(Table1[[#This Row],[State]],"Country/region",TRUE)</f>
        <v>#VALUE!</v>
      </c>
    </row>
    <row r="6014" spans="1:28" x14ac:dyDescent="0.35">
      <c r="A6014" t="s">
        <v>860</v>
      </c>
      <c r="B6014">
        <v>58</v>
      </c>
      <c r="C6014" t="s">
        <v>841</v>
      </c>
      <c r="D6014" t="s">
        <v>46</v>
      </c>
      <c r="E6014">
        <f>YEAR(Table1[[#This Row],[Order Date]])</f>
        <v>2014</v>
      </c>
      <c r="F6014">
        <v>1</v>
      </c>
      <c r="G6014">
        <f>MONTH(Table1[[#This Row],[Order Date]])</f>
        <v>11</v>
      </c>
      <c r="H6014" s="1">
        <v>41957</v>
      </c>
      <c r="I6014">
        <v>3235</v>
      </c>
      <c r="J6014" t="s">
        <v>47</v>
      </c>
      <c r="K6014">
        <v>31</v>
      </c>
      <c r="L6014">
        <v>4.71</v>
      </c>
      <c r="M6014" s="2">
        <v>0.1</v>
      </c>
      <c r="N6014">
        <v>142.97</v>
      </c>
      <c r="O6014">
        <v>0.7</v>
      </c>
      <c r="P6014">
        <v>-12.26</v>
      </c>
      <c r="Q6014" s="2">
        <v>0.85</v>
      </c>
      <c r="R6014" t="s">
        <v>29</v>
      </c>
      <c r="S6014" t="s">
        <v>59</v>
      </c>
      <c r="T6014" t="s">
        <v>3025</v>
      </c>
      <c r="U6014" t="s">
        <v>232</v>
      </c>
      <c r="V6014" t="s">
        <v>68</v>
      </c>
      <c r="W6014">
        <v>472</v>
      </c>
      <c r="X6014" s="1">
        <v>41959</v>
      </c>
      <c r="Y6014" t="s">
        <v>42</v>
      </c>
      <c r="Z6014" t="e" vm="11">
        <v>#VALUE!</v>
      </c>
      <c r="AA6014">
        <v>76063</v>
      </c>
      <c r="AB6014" t="e" cm="1" vm="2">
        <f t="array" ref="AB6014">_FV(Table1[[#This Row],[State]],"Country/region",TRUE)</f>
        <v>#VALUE!</v>
      </c>
    </row>
    <row r="6015" spans="1:28" x14ac:dyDescent="0.35">
      <c r="A6015" t="s">
        <v>1452</v>
      </c>
      <c r="B6015">
        <v>58</v>
      </c>
      <c r="C6015" t="s">
        <v>2619</v>
      </c>
      <c r="D6015" t="s">
        <v>27</v>
      </c>
      <c r="E6015">
        <f>YEAR(Table1[[#This Row],[Order Date]])</f>
        <v>2014</v>
      </c>
      <c r="F6015">
        <v>1</v>
      </c>
      <c r="G6015">
        <f>MONTH(Table1[[#This Row],[Order Date]])</f>
        <v>11</v>
      </c>
      <c r="H6015" s="1">
        <v>41958</v>
      </c>
      <c r="I6015">
        <v>59973</v>
      </c>
      <c r="J6015" t="s">
        <v>47</v>
      </c>
      <c r="K6015">
        <v>29</v>
      </c>
      <c r="L6015">
        <v>400.97</v>
      </c>
      <c r="M6015" s="2">
        <v>0.06</v>
      </c>
      <c r="N6015">
        <v>11039.75</v>
      </c>
      <c r="O6015">
        <v>14.7</v>
      </c>
      <c r="P6015">
        <v>2148.9699999999998</v>
      </c>
      <c r="Q6015" s="2">
        <v>0.59</v>
      </c>
      <c r="R6015" t="s">
        <v>96</v>
      </c>
      <c r="S6015" t="s">
        <v>49</v>
      </c>
      <c r="T6015" t="s">
        <v>3307</v>
      </c>
      <c r="U6015" t="s">
        <v>98</v>
      </c>
      <c r="V6015" t="s">
        <v>76</v>
      </c>
      <c r="W6015">
        <v>8398</v>
      </c>
      <c r="X6015" s="1">
        <v>41958</v>
      </c>
      <c r="Y6015" t="s">
        <v>53</v>
      </c>
      <c r="Z6015" t="e" vm="10">
        <v>#VALUE!</v>
      </c>
      <c r="AA6015">
        <v>70458</v>
      </c>
      <c r="AB6015" t="e" cm="1" vm="2">
        <f t="array" ref="AB6015">_FV(Table1[[#This Row],[State]],"Country/region",TRUE)</f>
        <v>#VALUE!</v>
      </c>
    </row>
    <row r="6016" spans="1:28" x14ac:dyDescent="0.35">
      <c r="A6016" t="s">
        <v>3418</v>
      </c>
      <c r="B6016">
        <v>58</v>
      </c>
      <c r="C6016" t="s">
        <v>2716</v>
      </c>
      <c r="D6016" t="s">
        <v>57</v>
      </c>
      <c r="E6016">
        <f>YEAR(Table1[[#This Row],[Order Date]])</f>
        <v>2014</v>
      </c>
      <c r="F6016">
        <v>1</v>
      </c>
      <c r="G6016">
        <f>MONTH(Table1[[#This Row],[Order Date]])</f>
        <v>11</v>
      </c>
      <c r="H6016" s="1">
        <v>41958</v>
      </c>
      <c r="I6016">
        <v>59554</v>
      </c>
      <c r="J6016" t="s">
        <v>58</v>
      </c>
      <c r="K6016">
        <v>40</v>
      </c>
      <c r="L6016">
        <v>17.98</v>
      </c>
      <c r="M6016" s="2">
        <v>0.08</v>
      </c>
      <c r="N6016">
        <v>718.6</v>
      </c>
      <c r="O6016">
        <v>4</v>
      </c>
      <c r="P6016">
        <v>-81.489999999999995</v>
      </c>
      <c r="Q6016" s="2">
        <v>0.79</v>
      </c>
      <c r="R6016" t="s">
        <v>96</v>
      </c>
      <c r="S6016" t="s">
        <v>30</v>
      </c>
      <c r="T6016" t="s">
        <v>980</v>
      </c>
      <c r="U6016" t="s">
        <v>102</v>
      </c>
      <c r="V6016" t="s">
        <v>33</v>
      </c>
      <c r="W6016">
        <v>8330</v>
      </c>
      <c r="X6016" s="1">
        <v>41959</v>
      </c>
      <c r="Y6016" t="s">
        <v>34</v>
      </c>
      <c r="Z6016" t="e" vm="22">
        <v>#VALUE!</v>
      </c>
      <c r="AA6016">
        <v>43230</v>
      </c>
      <c r="AB6016" t="e" cm="1" vm="2">
        <f t="array" ref="AB6016">_FV(Table1[[#This Row],[State]],"Country/region",TRUE)</f>
        <v>#VALUE!</v>
      </c>
    </row>
    <row r="6017" spans="1:28" x14ac:dyDescent="0.35">
      <c r="A6017" t="s">
        <v>2093</v>
      </c>
      <c r="B6017">
        <v>58</v>
      </c>
      <c r="C6017" t="s">
        <v>2094</v>
      </c>
      <c r="D6017" t="s">
        <v>46</v>
      </c>
      <c r="E6017">
        <f>YEAR(Table1[[#This Row],[Order Date]])</f>
        <v>2014</v>
      </c>
      <c r="F6017">
        <v>1</v>
      </c>
      <c r="G6017">
        <f>MONTH(Table1[[#This Row],[Order Date]])</f>
        <v>11</v>
      </c>
      <c r="H6017" s="1">
        <v>41958</v>
      </c>
      <c r="I6017">
        <v>38272</v>
      </c>
      <c r="J6017" t="s">
        <v>58</v>
      </c>
      <c r="K6017">
        <v>39</v>
      </c>
      <c r="L6017">
        <v>1.88</v>
      </c>
      <c r="M6017" s="2">
        <v>7.0000000000000007E-2</v>
      </c>
      <c r="N6017">
        <v>71.040000000000006</v>
      </c>
      <c r="O6017">
        <v>1.49</v>
      </c>
      <c r="P6017">
        <v>-20.654</v>
      </c>
      <c r="Q6017" s="2">
        <v>0.37</v>
      </c>
      <c r="R6017" t="s">
        <v>29</v>
      </c>
      <c r="S6017" t="s">
        <v>30</v>
      </c>
      <c r="T6017" t="s">
        <v>1294</v>
      </c>
      <c r="U6017" t="s">
        <v>67</v>
      </c>
      <c r="V6017" t="s">
        <v>68</v>
      </c>
      <c r="W6017">
        <v>5380</v>
      </c>
      <c r="X6017" s="1">
        <v>41960</v>
      </c>
      <c r="Y6017" t="s">
        <v>34</v>
      </c>
      <c r="Z6017" t="e" vm="40">
        <v>#VALUE!</v>
      </c>
      <c r="AA6017">
        <v>67601</v>
      </c>
      <c r="AB6017" t="e" cm="1" vm="2">
        <f t="array" ref="AB6017">_FV(Table1[[#This Row],[State]],"Country/region",TRUE)</f>
        <v>#VALUE!</v>
      </c>
    </row>
    <row r="6018" spans="1:28" x14ac:dyDescent="0.35">
      <c r="A6018" t="s">
        <v>1452</v>
      </c>
      <c r="B6018">
        <v>58</v>
      </c>
      <c r="C6018" t="s">
        <v>2619</v>
      </c>
      <c r="D6018" t="s">
        <v>27</v>
      </c>
      <c r="E6018">
        <f>YEAR(Table1[[#This Row],[Order Date]])</f>
        <v>2014</v>
      </c>
      <c r="F6018">
        <v>1</v>
      </c>
      <c r="G6018">
        <f>MONTH(Table1[[#This Row],[Order Date]])</f>
        <v>11</v>
      </c>
      <c r="H6018" s="1">
        <v>41958</v>
      </c>
      <c r="I6018">
        <v>59973</v>
      </c>
      <c r="J6018" t="s">
        <v>47</v>
      </c>
      <c r="K6018">
        <v>30</v>
      </c>
      <c r="L6018">
        <v>217.85</v>
      </c>
      <c r="M6018" s="2">
        <v>7.0000000000000007E-2</v>
      </c>
      <c r="N6018">
        <v>4982.9440000000004</v>
      </c>
      <c r="O6018">
        <v>29.1</v>
      </c>
      <c r="P6018">
        <v>693.69</v>
      </c>
      <c r="Q6018" s="2">
        <v>0.68</v>
      </c>
      <c r="R6018" t="s">
        <v>48</v>
      </c>
      <c r="S6018" t="s">
        <v>73</v>
      </c>
      <c r="T6018" t="s">
        <v>466</v>
      </c>
      <c r="U6018" t="s">
        <v>75</v>
      </c>
      <c r="V6018" t="s">
        <v>76</v>
      </c>
      <c r="W6018">
        <v>8399</v>
      </c>
      <c r="X6018" s="1">
        <v>41962</v>
      </c>
      <c r="Y6018" t="s">
        <v>53</v>
      </c>
      <c r="Z6018" t="e" vm="10">
        <v>#VALUE!</v>
      </c>
      <c r="AA6018">
        <v>70458</v>
      </c>
      <c r="AB6018" t="e" cm="1" vm="2">
        <f t="array" ref="AB6018">_FV(Table1[[#This Row],[State]],"Country/region",TRUE)</f>
        <v>#VALUE!</v>
      </c>
    </row>
    <row r="6019" spans="1:28" x14ac:dyDescent="0.35">
      <c r="A6019" t="s">
        <v>743</v>
      </c>
      <c r="B6019">
        <v>59</v>
      </c>
      <c r="C6019" t="s">
        <v>2238</v>
      </c>
      <c r="D6019" t="s">
        <v>27</v>
      </c>
      <c r="E6019">
        <f>YEAR(Table1[[#This Row],[Order Date]])</f>
        <v>2014</v>
      </c>
      <c r="F6019">
        <v>1</v>
      </c>
      <c r="G6019">
        <f>MONTH(Table1[[#This Row],[Order Date]])</f>
        <v>11</v>
      </c>
      <c r="H6019" s="1">
        <v>41959</v>
      </c>
      <c r="I6019">
        <v>16993</v>
      </c>
      <c r="J6019" t="s">
        <v>131</v>
      </c>
      <c r="K6019">
        <v>8</v>
      </c>
      <c r="L6019">
        <v>205.99</v>
      </c>
      <c r="M6019" s="2">
        <v>0.05</v>
      </c>
      <c r="N6019">
        <v>1383.9190000000001</v>
      </c>
      <c r="O6019">
        <v>2.5</v>
      </c>
      <c r="P6019">
        <v>-433.488</v>
      </c>
      <c r="Q6019" s="2">
        <v>0.59</v>
      </c>
      <c r="R6019" t="s">
        <v>96</v>
      </c>
      <c r="S6019" t="s">
        <v>30</v>
      </c>
      <c r="T6019" t="s">
        <v>524</v>
      </c>
      <c r="U6019" t="s">
        <v>105</v>
      </c>
      <c r="V6019" t="s">
        <v>76</v>
      </c>
      <c r="W6019">
        <v>2355</v>
      </c>
      <c r="X6019" s="1">
        <v>41959</v>
      </c>
      <c r="Y6019" t="s">
        <v>34</v>
      </c>
      <c r="Z6019" t="e" vm="6">
        <v>#VALUE!</v>
      </c>
      <c r="AA6019">
        <v>36830</v>
      </c>
      <c r="AB6019" t="e" cm="1" vm="2">
        <f t="array" ref="AB6019">_FV(Table1[[#This Row],[State]],"Country/region",TRUE)</f>
        <v>#VALUE!</v>
      </c>
    </row>
    <row r="6020" spans="1:28" x14ac:dyDescent="0.35">
      <c r="A6020" t="s">
        <v>3460</v>
      </c>
      <c r="B6020">
        <v>59</v>
      </c>
      <c r="C6020" t="s">
        <v>1748</v>
      </c>
      <c r="D6020" t="s">
        <v>46</v>
      </c>
      <c r="E6020">
        <f>YEAR(Table1[[#This Row],[Order Date]])</f>
        <v>2014</v>
      </c>
      <c r="F6020">
        <v>1</v>
      </c>
      <c r="G6020">
        <f>MONTH(Table1[[#This Row],[Order Date]])</f>
        <v>11</v>
      </c>
      <c r="H6020" s="1">
        <v>41959</v>
      </c>
      <c r="I6020">
        <v>14662</v>
      </c>
      <c r="J6020" t="s">
        <v>28</v>
      </c>
      <c r="K6020">
        <v>48</v>
      </c>
      <c r="L6020">
        <v>4.9800000000000004</v>
      </c>
      <c r="M6020" s="2">
        <v>0.02</v>
      </c>
      <c r="N6020">
        <v>257.75</v>
      </c>
      <c r="O6020">
        <v>4.75</v>
      </c>
      <c r="P6020">
        <v>-66.260000000000005</v>
      </c>
      <c r="Q6020" s="2">
        <v>0.36</v>
      </c>
      <c r="R6020" t="s">
        <v>29</v>
      </c>
      <c r="S6020" t="s">
        <v>30</v>
      </c>
      <c r="T6020" t="s">
        <v>354</v>
      </c>
      <c r="U6020" t="s">
        <v>61</v>
      </c>
      <c r="V6020" t="s">
        <v>33</v>
      </c>
      <c r="W6020">
        <v>2052</v>
      </c>
      <c r="X6020" s="1">
        <v>41960</v>
      </c>
      <c r="Y6020" t="s">
        <v>34</v>
      </c>
      <c r="Z6020" t="e" vm="30">
        <v>#VALUE!</v>
      </c>
      <c r="AA6020">
        <v>2035</v>
      </c>
      <c r="AB6020" t="e" cm="1" vm="2">
        <f t="array" ref="AB6020">_FV(Table1[[#This Row],[State]],"Country/region",TRUE)</f>
        <v>#VALUE!</v>
      </c>
    </row>
    <row r="6021" spans="1:28" x14ac:dyDescent="0.35">
      <c r="A6021" t="s">
        <v>1492</v>
      </c>
      <c r="B6021">
        <v>59</v>
      </c>
      <c r="C6021" t="s">
        <v>1748</v>
      </c>
      <c r="D6021" t="s">
        <v>46</v>
      </c>
      <c r="E6021">
        <f>YEAR(Table1[[#This Row],[Order Date]])</f>
        <v>2014</v>
      </c>
      <c r="F6021">
        <v>1</v>
      </c>
      <c r="G6021">
        <f>MONTH(Table1[[#This Row],[Order Date]])</f>
        <v>11</v>
      </c>
      <c r="H6021" s="1">
        <v>41959</v>
      </c>
      <c r="I6021">
        <v>14662</v>
      </c>
      <c r="J6021" t="s">
        <v>28</v>
      </c>
      <c r="K6021">
        <v>24</v>
      </c>
      <c r="L6021">
        <v>1.68</v>
      </c>
      <c r="M6021" s="2">
        <v>0.05</v>
      </c>
      <c r="N6021">
        <v>39.69</v>
      </c>
      <c r="O6021">
        <v>1</v>
      </c>
      <c r="P6021">
        <v>-1.78</v>
      </c>
      <c r="Q6021" s="2">
        <v>0.35</v>
      </c>
      <c r="R6021" t="s">
        <v>29</v>
      </c>
      <c r="S6021" t="s">
        <v>59</v>
      </c>
      <c r="T6021" t="s">
        <v>301</v>
      </c>
      <c r="U6021" t="s">
        <v>88</v>
      </c>
      <c r="V6021" t="s">
        <v>33</v>
      </c>
      <c r="W6021">
        <v>2053</v>
      </c>
      <c r="X6021" s="1">
        <v>41960</v>
      </c>
      <c r="Y6021" t="s">
        <v>34</v>
      </c>
      <c r="Z6021" t="e" vm="17">
        <v>#VALUE!</v>
      </c>
      <c r="AA6021">
        <v>6478</v>
      </c>
      <c r="AB6021" t="e" cm="1" vm="2">
        <f t="array" ref="AB6021">_FV(Table1[[#This Row],[State]],"Country/region",TRUE)</f>
        <v>#VALUE!</v>
      </c>
    </row>
    <row r="6022" spans="1:28" x14ac:dyDescent="0.35">
      <c r="A6022" t="s">
        <v>3274</v>
      </c>
      <c r="B6022">
        <v>59</v>
      </c>
      <c r="C6022" t="s">
        <v>1748</v>
      </c>
      <c r="D6022" t="s">
        <v>46</v>
      </c>
      <c r="E6022">
        <f>YEAR(Table1[[#This Row],[Order Date]])</f>
        <v>2014</v>
      </c>
      <c r="F6022">
        <v>1</v>
      </c>
      <c r="G6022">
        <f>MONTH(Table1[[#This Row],[Order Date]])</f>
        <v>11</v>
      </c>
      <c r="H6022" s="1">
        <v>41959</v>
      </c>
      <c r="I6022">
        <v>14662</v>
      </c>
      <c r="J6022" t="s">
        <v>28</v>
      </c>
      <c r="K6022">
        <v>48</v>
      </c>
      <c r="L6022">
        <v>125.99</v>
      </c>
      <c r="M6022" s="2">
        <v>0.01</v>
      </c>
      <c r="N6022">
        <v>5139.8819999999996</v>
      </c>
      <c r="O6022">
        <v>8.99</v>
      </c>
      <c r="P6022">
        <v>1275.6690000000001</v>
      </c>
      <c r="Q6022" s="2">
        <v>0.59</v>
      </c>
      <c r="R6022" t="s">
        <v>96</v>
      </c>
      <c r="S6022" t="s">
        <v>30</v>
      </c>
      <c r="T6022" t="s">
        <v>242</v>
      </c>
      <c r="U6022" t="s">
        <v>105</v>
      </c>
      <c r="V6022" t="s">
        <v>33</v>
      </c>
      <c r="W6022">
        <v>2054</v>
      </c>
      <c r="X6022" s="1">
        <v>41960</v>
      </c>
      <c r="Y6022" t="s">
        <v>34</v>
      </c>
      <c r="Z6022" t="e" vm="30">
        <v>#VALUE!</v>
      </c>
      <c r="AA6022">
        <v>1550</v>
      </c>
      <c r="AB6022" t="e" cm="1" vm="2">
        <f t="array" ref="AB6022">_FV(Table1[[#This Row],[State]],"Country/region",TRUE)</f>
        <v>#VALUE!</v>
      </c>
    </row>
    <row r="6023" spans="1:28" x14ac:dyDescent="0.35">
      <c r="A6023" t="s">
        <v>2453</v>
      </c>
      <c r="B6023">
        <v>59</v>
      </c>
      <c r="C6023" t="s">
        <v>1159</v>
      </c>
      <c r="D6023" t="s">
        <v>46</v>
      </c>
      <c r="E6023">
        <f>YEAR(Table1[[#This Row],[Order Date]])</f>
        <v>2014</v>
      </c>
      <c r="F6023">
        <v>1</v>
      </c>
      <c r="G6023">
        <f>MONTH(Table1[[#This Row],[Order Date]])</f>
        <v>11</v>
      </c>
      <c r="H6023" s="1">
        <v>41959</v>
      </c>
      <c r="I6023">
        <v>6982</v>
      </c>
      <c r="J6023" t="s">
        <v>39</v>
      </c>
      <c r="K6023">
        <v>5</v>
      </c>
      <c r="L6023">
        <v>100.98</v>
      </c>
      <c r="M6023" s="2">
        <v>0.09</v>
      </c>
      <c r="N6023">
        <v>544.41</v>
      </c>
      <c r="O6023">
        <v>57.38</v>
      </c>
      <c r="P6023">
        <v>-338.27</v>
      </c>
      <c r="Q6023" s="2">
        <v>0.78</v>
      </c>
      <c r="R6023" t="s">
        <v>48</v>
      </c>
      <c r="S6023" t="s">
        <v>73</v>
      </c>
      <c r="T6023" t="s">
        <v>944</v>
      </c>
      <c r="U6023" t="s">
        <v>154</v>
      </c>
      <c r="V6023" t="s">
        <v>68</v>
      </c>
      <c r="W6023">
        <v>965</v>
      </c>
      <c r="X6023" s="1">
        <v>41961</v>
      </c>
      <c r="Y6023" t="s">
        <v>53</v>
      </c>
      <c r="Z6023" t="e" vm="16">
        <v>#VALUE!</v>
      </c>
      <c r="AA6023">
        <v>60174</v>
      </c>
      <c r="AB6023" t="e" cm="1" vm="2">
        <f t="array" ref="AB6023">_FV(Table1[[#This Row],[State]],"Country/region",TRUE)</f>
        <v>#VALUE!</v>
      </c>
    </row>
    <row r="6024" spans="1:28" x14ac:dyDescent="0.35">
      <c r="A6024" t="s">
        <v>2453</v>
      </c>
      <c r="B6024">
        <v>59</v>
      </c>
      <c r="C6024" t="s">
        <v>1159</v>
      </c>
      <c r="D6024" t="s">
        <v>46</v>
      </c>
      <c r="E6024">
        <f>YEAR(Table1[[#This Row],[Order Date]])</f>
        <v>2014</v>
      </c>
      <c r="F6024">
        <v>1</v>
      </c>
      <c r="G6024">
        <f>MONTH(Table1[[#This Row],[Order Date]])</f>
        <v>11</v>
      </c>
      <c r="H6024" s="1">
        <v>41959</v>
      </c>
      <c r="I6024">
        <v>6982</v>
      </c>
      <c r="J6024" t="s">
        <v>39</v>
      </c>
      <c r="K6024">
        <v>41</v>
      </c>
      <c r="L6024">
        <v>19.98</v>
      </c>
      <c r="M6024" s="2">
        <v>0.04</v>
      </c>
      <c r="N6024">
        <v>844.09</v>
      </c>
      <c r="O6024">
        <v>10.49</v>
      </c>
      <c r="P6024">
        <v>52.56</v>
      </c>
      <c r="Q6024" s="2">
        <v>0.49</v>
      </c>
      <c r="R6024" t="s">
        <v>48</v>
      </c>
      <c r="S6024" t="s">
        <v>30</v>
      </c>
      <c r="T6024" t="s">
        <v>1306</v>
      </c>
      <c r="U6024" t="s">
        <v>82</v>
      </c>
      <c r="V6024" t="s">
        <v>68</v>
      </c>
      <c r="W6024">
        <v>966</v>
      </c>
      <c r="X6024" s="1">
        <v>41961</v>
      </c>
      <c r="Y6024" t="s">
        <v>34</v>
      </c>
      <c r="Z6024" t="e" vm="16">
        <v>#VALUE!</v>
      </c>
      <c r="AA6024">
        <v>60174</v>
      </c>
      <c r="AB6024" t="e" cm="1" vm="2">
        <f t="array" ref="AB6024">_FV(Table1[[#This Row],[State]],"Country/region",TRUE)</f>
        <v>#VALUE!</v>
      </c>
    </row>
    <row r="6025" spans="1:28" x14ac:dyDescent="0.35">
      <c r="A6025" t="s">
        <v>3058</v>
      </c>
      <c r="B6025">
        <v>59</v>
      </c>
      <c r="C6025" t="s">
        <v>2448</v>
      </c>
      <c r="D6025" t="s">
        <v>46</v>
      </c>
      <c r="E6025">
        <f>YEAR(Table1[[#This Row],[Order Date]])</f>
        <v>2014</v>
      </c>
      <c r="F6025">
        <v>1</v>
      </c>
      <c r="G6025">
        <f>MONTH(Table1[[#This Row],[Order Date]])</f>
        <v>11</v>
      </c>
      <c r="H6025" s="1">
        <v>41959</v>
      </c>
      <c r="I6025">
        <v>41413</v>
      </c>
      <c r="J6025" t="s">
        <v>47</v>
      </c>
      <c r="K6025">
        <v>46</v>
      </c>
      <c r="L6025">
        <v>40.97</v>
      </c>
      <c r="M6025" s="2">
        <v>0.08</v>
      </c>
      <c r="N6025">
        <v>1765.64</v>
      </c>
      <c r="O6025">
        <v>14.45</v>
      </c>
      <c r="P6025">
        <v>108.65</v>
      </c>
      <c r="Q6025" s="2">
        <v>0.56999999999999995</v>
      </c>
      <c r="R6025" t="s">
        <v>48</v>
      </c>
      <c r="S6025" t="s">
        <v>40</v>
      </c>
      <c r="T6025" t="s">
        <v>2862</v>
      </c>
      <c r="U6025" t="s">
        <v>82</v>
      </c>
      <c r="V6025" t="s">
        <v>52</v>
      </c>
      <c r="W6025">
        <v>5838</v>
      </c>
      <c r="X6025" s="1">
        <v>41961</v>
      </c>
      <c r="Y6025" t="s">
        <v>34</v>
      </c>
      <c r="Z6025" t="e" vm="32">
        <v>#VALUE!</v>
      </c>
      <c r="AA6025">
        <v>80501</v>
      </c>
      <c r="AB6025" t="e" cm="1" vm="2">
        <f t="array" ref="AB6025">_FV(Table1[[#This Row],[State]],"Country/region",TRUE)</f>
        <v>#VALUE!</v>
      </c>
    </row>
    <row r="6026" spans="1:28" x14ac:dyDescent="0.35">
      <c r="A6026" t="s">
        <v>1668</v>
      </c>
      <c r="B6026">
        <v>59</v>
      </c>
      <c r="C6026" t="s">
        <v>1669</v>
      </c>
      <c r="D6026" t="s">
        <v>57</v>
      </c>
      <c r="E6026">
        <f>YEAR(Table1[[#This Row],[Order Date]])</f>
        <v>2014</v>
      </c>
      <c r="F6026">
        <v>1</v>
      </c>
      <c r="G6026">
        <f>MONTH(Table1[[#This Row],[Order Date]])</f>
        <v>11</v>
      </c>
      <c r="H6026" s="1">
        <v>41959</v>
      </c>
      <c r="I6026">
        <v>57121</v>
      </c>
      <c r="J6026" t="s">
        <v>39</v>
      </c>
      <c r="K6026">
        <v>42</v>
      </c>
      <c r="L6026">
        <v>4.9800000000000004</v>
      </c>
      <c r="M6026" s="2">
        <v>7.0000000000000007E-2</v>
      </c>
      <c r="N6026">
        <v>199.24</v>
      </c>
      <c r="O6026">
        <v>4.72</v>
      </c>
      <c r="P6026">
        <v>-84.26</v>
      </c>
      <c r="Q6026" s="2">
        <v>0.36</v>
      </c>
      <c r="R6026" t="s">
        <v>29</v>
      </c>
      <c r="S6026" t="s">
        <v>30</v>
      </c>
      <c r="T6026" t="s">
        <v>1502</v>
      </c>
      <c r="U6026" t="s">
        <v>61</v>
      </c>
      <c r="V6026" t="s">
        <v>52</v>
      </c>
      <c r="W6026">
        <v>7989</v>
      </c>
      <c r="X6026" s="1">
        <v>41961</v>
      </c>
      <c r="Y6026" t="s">
        <v>34</v>
      </c>
      <c r="Z6026" t="e" vm="7">
        <v>#VALUE!</v>
      </c>
      <c r="AA6026">
        <v>84003</v>
      </c>
      <c r="AB6026" t="e" cm="1" vm="2">
        <f t="array" ref="AB6026">_FV(Table1[[#This Row],[State]],"Country/region",TRUE)</f>
        <v>#VALUE!</v>
      </c>
    </row>
    <row r="6027" spans="1:28" x14ac:dyDescent="0.35">
      <c r="A6027" t="s">
        <v>919</v>
      </c>
      <c r="B6027">
        <v>59</v>
      </c>
      <c r="C6027" t="s">
        <v>1159</v>
      </c>
      <c r="D6027" t="s">
        <v>46</v>
      </c>
      <c r="E6027">
        <f>YEAR(Table1[[#This Row],[Order Date]])</f>
        <v>2014</v>
      </c>
      <c r="F6027">
        <v>1</v>
      </c>
      <c r="G6027">
        <f>MONTH(Table1[[#This Row],[Order Date]])</f>
        <v>11</v>
      </c>
      <c r="H6027" s="1">
        <v>41959</v>
      </c>
      <c r="I6027">
        <v>6982</v>
      </c>
      <c r="J6027" t="s">
        <v>39</v>
      </c>
      <c r="K6027">
        <v>32</v>
      </c>
      <c r="L6027">
        <v>39.479999999999997</v>
      </c>
      <c r="M6027" s="2">
        <v>0</v>
      </c>
      <c r="N6027">
        <v>1311.25</v>
      </c>
      <c r="O6027">
        <v>1.99</v>
      </c>
      <c r="P6027">
        <v>407.44</v>
      </c>
      <c r="Q6027" s="2">
        <v>0.54</v>
      </c>
      <c r="R6027" t="s">
        <v>96</v>
      </c>
      <c r="S6027" t="s">
        <v>139</v>
      </c>
      <c r="T6027" t="s">
        <v>775</v>
      </c>
      <c r="U6027" t="s">
        <v>102</v>
      </c>
      <c r="V6027" t="s">
        <v>68</v>
      </c>
      <c r="W6027">
        <v>964</v>
      </c>
      <c r="X6027" s="1">
        <v>41961</v>
      </c>
      <c r="Y6027" t="s">
        <v>42</v>
      </c>
      <c r="Z6027" t="e" vm="16">
        <v>#VALUE!</v>
      </c>
      <c r="AA6027">
        <v>60441</v>
      </c>
      <c r="AB6027" t="e" cm="1" vm="2">
        <f t="array" ref="AB6027">_FV(Table1[[#This Row],[State]],"Country/region",TRUE)</f>
        <v>#VALUE!</v>
      </c>
    </row>
    <row r="6028" spans="1:28" x14ac:dyDescent="0.35">
      <c r="A6028" t="s">
        <v>1668</v>
      </c>
      <c r="B6028">
        <v>59</v>
      </c>
      <c r="C6028" t="s">
        <v>1669</v>
      </c>
      <c r="D6028" t="s">
        <v>57</v>
      </c>
      <c r="E6028">
        <f>YEAR(Table1[[#This Row],[Order Date]])</f>
        <v>2014</v>
      </c>
      <c r="F6028">
        <v>1</v>
      </c>
      <c r="G6028">
        <f>MONTH(Table1[[#This Row],[Order Date]])</f>
        <v>11</v>
      </c>
      <c r="H6028" s="1">
        <v>41959</v>
      </c>
      <c r="I6028">
        <v>57121</v>
      </c>
      <c r="J6028" t="s">
        <v>39</v>
      </c>
      <c r="K6028">
        <v>3</v>
      </c>
      <c r="L6028">
        <v>195.99</v>
      </c>
      <c r="M6028" s="2">
        <v>0.01</v>
      </c>
      <c r="N6028">
        <v>504.6705</v>
      </c>
      <c r="O6028">
        <v>4.2</v>
      </c>
      <c r="P6028">
        <v>-800.88800000000003</v>
      </c>
      <c r="Q6028" s="2">
        <v>0.56000000000000005</v>
      </c>
      <c r="R6028" t="s">
        <v>96</v>
      </c>
      <c r="S6028" t="s">
        <v>30</v>
      </c>
      <c r="T6028" t="s">
        <v>2566</v>
      </c>
      <c r="U6028" t="s">
        <v>105</v>
      </c>
      <c r="V6028" t="s">
        <v>52</v>
      </c>
      <c r="W6028">
        <v>7990</v>
      </c>
      <c r="X6028" s="1">
        <v>41961</v>
      </c>
      <c r="Y6028" t="s">
        <v>34</v>
      </c>
      <c r="Z6028" t="e" vm="7">
        <v>#VALUE!</v>
      </c>
      <c r="AA6028">
        <v>84003</v>
      </c>
      <c r="AB6028" t="e" cm="1" vm="2">
        <f t="array" ref="AB6028">_FV(Table1[[#This Row],[State]],"Country/region",TRUE)</f>
        <v>#VALUE!</v>
      </c>
    </row>
    <row r="6029" spans="1:28" x14ac:dyDescent="0.35">
      <c r="A6029" t="s">
        <v>3058</v>
      </c>
      <c r="B6029">
        <v>59</v>
      </c>
      <c r="C6029" t="s">
        <v>2448</v>
      </c>
      <c r="D6029" t="s">
        <v>46</v>
      </c>
      <c r="E6029">
        <f>YEAR(Table1[[#This Row],[Order Date]])</f>
        <v>2014</v>
      </c>
      <c r="F6029">
        <v>1</v>
      </c>
      <c r="G6029">
        <f>MONTH(Table1[[#This Row],[Order Date]])</f>
        <v>11</v>
      </c>
      <c r="H6029" s="1">
        <v>41959</v>
      </c>
      <c r="I6029">
        <v>41413</v>
      </c>
      <c r="J6029" t="s">
        <v>47</v>
      </c>
      <c r="K6029">
        <v>23</v>
      </c>
      <c r="L6029">
        <v>6.48</v>
      </c>
      <c r="M6029" s="2">
        <v>0.01</v>
      </c>
      <c r="N6029">
        <v>156.5</v>
      </c>
      <c r="O6029">
        <v>6</v>
      </c>
      <c r="P6029">
        <v>-49.6</v>
      </c>
      <c r="Q6029" s="2">
        <v>0.37</v>
      </c>
      <c r="R6029" t="s">
        <v>29</v>
      </c>
      <c r="S6029" t="s">
        <v>30</v>
      </c>
      <c r="T6029" t="s">
        <v>3461</v>
      </c>
      <c r="U6029" t="s">
        <v>61</v>
      </c>
      <c r="V6029" t="s">
        <v>52</v>
      </c>
      <c r="W6029">
        <v>5839</v>
      </c>
      <c r="X6029" s="1">
        <v>41963</v>
      </c>
      <c r="Y6029" t="s">
        <v>34</v>
      </c>
      <c r="Z6029" t="e" vm="32">
        <v>#VALUE!</v>
      </c>
      <c r="AA6029">
        <v>80501</v>
      </c>
      <c r="AB6029" t="e" cm="1" vm="2">
        <f t="array" ref="AB6029">_FV(Table1[[#This Row],[State]],"Country/region",TRUE)</f>
        <v>#VALUE!</v>
      </c>
    </row>
    <row r="6030" spans="1:28" x14ac:dyDescent="0.35">
      <c r="A6030" t="s">
        <v>3058</v>
      </c>
      <c r="B6030">
        <v>59</v>
      </c>
      <c r="C6030" t="s">
        <v>2448</v>
      </c>
      <c r="D6030" t="s">
        <v>46</v>
      </c>
      <c r="E6030">
        <f>YEAR(Table1[[#This Row],[Order Date]])</f>
        <v>2014</v>
      </c>
      <c r="F6030">
        <v>1</v>
      </c>
      <c r="G6030">
        <f>MONTH(Table1[[#This Row],[Order Date]])</f>
        <v>11</v>
      </c>
      <c r="H6030" s="1">
        <v>41959</v>
      </c>
      <c r="I6030">
        <v>41413</v>
      </c>
      <c r="J6030" t="s">
        <v>47</v>
      </c>
      <c r="K6030">
        <v>17</v>
      </c>
      <c r="L6030">
        <v>599.99</v>
      </c>
      <c r="M6030" s="2">
        <v>0.08</v>
      </c>
      <c r="N6030">
        <v>10134.549999999999</v>
      </c>
      <c r="O6030">
        <v>24.49</v>
      </c>
      <c r="P6030">
        <v>-597.21</v>
      </c>
      <c r="Q6030" s="2">
        <v>0.37</v>
      </c>
      <c r="R6030" t="s">
        <v>96</v>
      </c>
      <c r="S6030" t="s">
        <v>40</v>
      </c>
      <c r="T6030" t="s">
        <v>2635</v>
      </c>
      <c r="U6030" t="s">
        <v>192</v>
      </c>
      <c r="V6030" t="s">
        <v>52</v>
      </c>
      <c r="W6030">
        <v>5837</v>
      </c>
      <c r="X6030" s="1">
        <v>41966</v>
      </c>
      <c r="Y6030" t="s">
        <v>34</v>
      </c>
      <c r="Z6030" t="e" vm="32">
        <v>#VALUE!</v>
      </c>
      <c r="AA6030">
        <v>80501</v>
      </c>
      <c r="AB6030" t="e" cm="1" vm="2">
        <f t="array" ref="AB6030">_FV(Table1[[#This Row],[State]],"Country/region",TRUE)</f>
        <v>#VALUE!</v>
      </c>
    </row>
    <row r="6031" spans="1:28" x14ac:dyDescent="0.35">
      <c r="A6031" t="s">
        <v>1308</v>
      </c>
      <c r="B6031">
        <v>59</v>
      </c>
      <c r="C6031" t="s">
        <v>1702</v>
      </c>
      <c r="D6031" t="s">
        <v>38</v>
      </c>
      <c r="E6031">
        <f>YEAR(Table1[[#This Row],[Order Date]])</f>
        <v>2014</v>
      </c>
      <c r="F6031">
        <v>1</v>
      </c>
      <c r="G6031">
        <f>MONTH(Table1[[#This Row],[Order Date]])</f>
        <v>11</v>
      </c>
      <c r="H6031" s="1">
        <v>41960</v>
      </c>
      <c r="I6031">
        <v>15264</v>
      </c>
      <c r="J6031" t="s">
        <v>131</v>
      </c>
      <c r="K6031">
        <v>13</v>
      </c>
      <c r="L6031">
        <v>7.31</v>
      </c>
      <c r="M6031" s="2">
        <v>7.0000000000000007E-2</v>
      </c>
      <c r="N6031">
        <v>90.15</v>
      </c>
      <c r="O6031">
        <v>0.49</v>
      </c>
      <c r="P6031">
        <v>33.049999999999997</v>
      </c>
      <c r="Q6031" s="2">
        <v>0.38</v>
      </c>
      <c r="R6031" t="s">
        <v>29</v>
      </c>
      <c r="S6031" t="s">
        <v>30</v>
      </c>
      <c r="T6031" t="s">
        <v>714</v>
      </c>
      <c r="U6031" t="s">
        <v>210</v>
      </c>
      <c r="V6031" t="s">
        <v>33</v>
      </c>
      <c r="W6031">
        <v>2137</v>
      </c>
      <c r="X6031" s="1">
        <v>41960</v>
      </c>
      <c r="Y6031" t="s">
        <v>34</v>
      </c>
      <c r="Z6031" t="e" vm="15">
        <v>#VALUE!</v>
      </c>
      <c r="AA6031">
        <v>13601</v>
      </c>
      <c r="AB6031" t="e" cm="1" vm="2">
        <f t="array" ref="AB6031">_FV(Table1[[#This Row],[State]],"Country/region",TRUE)</f>
        <v>#VALUE!</v>
      </c>
    </row>
    <row r="6032" spans="1:28" x14ac:dyDescent="0.35">
      <c r="A6032" t="s">
        <v>377</v>
      </c>
      <c r="B6032">
        <v>59</v>
      </c>
      <c r="C6032" t="s">
        <v>378</v>
      </c>
      <c r="D6032" t="s">
        <v>46</v>
      </c>
      <c r="E6032">
        <f>YEAR(Table1[[#This Row],[Order Date]])</f>
        <v>2014</v>
      </c>
      <c r="F6032">
        <v>1</v>
      </c>
      <c r="G6032">
        <f>MONTH(Table1[[#This Row],[Order Date]])</f>
        <v>11</v>
      </c>
      <c r="H6032" s="1">
        <v>41960</v>
      </c>
      <c r="I6032">
        <v>46951</v>
      </c>
      <c r="J6032" t="s">
        <v>58</v>
      </c>
      <c r="K6032">
        <v>26</v>
      </c>
      <c r="L6032">
        <v>115.99</v>
      </c>
      <c r="M6032" s="2">
        <v>0.09</v>
      </c>
      <c r="N6032">
        <v>2379.3285000000001</v>
      </c>
      <c r="O6032">
        <v>5.92</v>
      </c>
      <c r="P6032">
        <v>284.589</v>
      </c>
      <c r="Q6032" s="2">
        <v>0.57999999999999996</v>
      </c>
      <c r="R6032" t="s">
        <v>96</v>
      </c>
      <c r="S6032" t="s">
        <v>30</v>
      </c>
      <c r="T6032">
        <v>8890</v>
      </c>
      <c r="U6032" t="s">
        <v>105</v>
      </c>
      <c r="V6032" t="s">
        <v>76</v>
      </c>
      <c r="W6032">
        <v>6598</v>
      </c>
      <c r="X6032" s="1">
        <v>41961</v>
      </c>
      <c r="Y6032" t="s">
        <v>34</v>
      </c>
      <c r="Z6032" t="e" vm="14">
        <v>#VALUE!</v>
      </c>
      <c r="AA6032">
        <v>33403</v>
      </c>
      <c r="AB6032" t="e" cm="1" vm="2">
        <f t="array" ref="AB6032">_FV(Table1[[#This Row],[State]],"Country/region",TRUE)</f>
        <v>#VALUE!</v>
      </c>
    </row>
    <row r="6033" spans="1:28" x14ac:dyDescent="0.35">
      <c r="A6033" t="s">
        <v>1308</v>
      </c>
      <c r="B6033">
        <v>59</v>
      </c>
      <c r="C6033" t="s">
        <v>1702</v>
      </c>
      <c r="D6033" t="s">
        <v>38</v>
      </c>
      <c r="E6033">
        <f>YEAR(Table1[[#This Row],[Order Date]])</f>
        <v>2014</v>
      </c>
      <c r="F6033">
        <v>1</v>
      </c>
      <c r="G6033">
        <f>MONTH(Table1[[#This Row],[Order Date]])</f>
        <v>11</v>
      </c>
      <c r="H6033" s="1">
        <v>41960</v>
      </c>
      <c r="I6033">
        <v>15264</v>
      </c>
      <c r="J6033" t="s">
        <v>131</v>
      </c>
      <c r="K6033">
        <v>3</v>
      </c>
      <c r="L6033">
        <v>1270.99</v>
      </c>
      <c r="M6033" s="2">
        <v>7.0000000000000007E-2</v>
      </c>
      <c r="N6033">
        <v>3581.52</v>
      </c>
      <c r="O6033">
        <v>19.989999999999998</v>
      </c>
      <c r="P6033">
        <v>-408.21550000000002</v>
      </c>
      <c r="Q6033" s="2">
        <v>0.35</v>
      </c>
      <c r="R6033" t="s">
        <v>29</v>
      </c>
      <c r="S6033" t="s">
        <v>30</v>
      </c>
      <c r="T6033" t="s">
        <v>1695</v>
      </c>
      <c r="U6033" t="s">
        <v>67</v>
      </c>
      <c r="V6033" t="s">
        <v>33</v>
      </c>
      <c r="W6033">
        <v>2136</v>
      </c>
      <c r="X6033" s="1">
        <v>41962</v>
      </c>
      <c r="Y6033" t="s">
        <v>34</v>
      </c>
      <c r="Z6033" t="e" vm="15">
        <v>#VALUE!</v>
      </c>
      <c r="AA6033">
        <v>13601</v>
      </c>
      <c r="AB6033" t="e" cm="1" vm="2">
        <f t="array" ref="AB6033">_FV(Table1[[#This Row],[State]],"Country/region",TRUE)</f>
        <v>#VALUE!</v>
      </c>
    </row>
    <row r="6034" spans="1:28" x14ac:dyDescent="0.35">
      <c r="A6034" t="s">
        <v>219</v>
      </c>
      <c r="B6034">
        <v>59</v>
      </c>
      <c r="C6034" t="s">
        <v>3277</v>
      </c>
      <c r="D6034" t="s">
        <v>38</v>
      </c>
      <c r="E6034">
        <f>YEAR(Table1[[#This Row],[Order Date]])</f>
        <v>2014</v>
      </c>
      <c r="F6034">
        <v>1</v>
      </c>
      <c r="G6034">
        <f>MONTH(Table1[[#This Row],[Order Date]])</f>
        <v>11</v>
      </c>
      <c r="H6034" s="1">
        <v>41960</v>
      </c>
      <c r="I6034">
        <v>44003</v>
      </c>
      <c r="J6034" t="s">
        <v>47</v>
      </c>
      <c r="K6034">
        <v>38</v>
      </c>
      <c r="L6034">
        <v>5.34</v>
      </c>
      <c r="M6034" s="2">
        <v>0.09</v>
      </c>
      <c r="N6034">
        <v>202.42</v>
      </c>
      <c r="O6034">
        <v>2.99</v>
      </c>
      <c r="P6034">
        <v>0.85850000000000004</v>
      </c>
      <c r="Q6034" s="2">
        <v>0.38</v>
      </c>
      <c r="R6034" t="s">
        <v>29</v>
      </c>
      <c r="S6034" t="s">
        <v>30</v>
      </c>
      <c r="T6034" t="s">
        <v>755</v>
      </c>
      <c r="U6034" t="s">
        <v>67</v>
      </c>
      <c r="V6034" t="s">
        <v>52</v>
      </c>
      <c r="W6034">
        <v>6214</v>
      </c>
      <c r="X6034" s="1">
        <v>41964</v>
      </c>
      <c r="Y6034" t="s">
        <v>34</v>
      </c>
      <c r="Z6034" t="e" vm="4">
        <v>#VALUE!</v>
      </c>
      <c r="AA6034">
        <v>91104</v>
      </c>
      <c r="AB6034" t="e" cm="1" vm="2">
        <f t="array" ref="AB6034">_FV(Table1[[#This Row],[State]],"Country/region",TRUE)</f>
        <v>#VALUE!</v>
      </c>
    </row>
    <row r="6035" spans="1:28" x14ac:dyDescent="0.35">
      <c r="A6035" t="s">
        <v>1990</v>
      </c>
      <c r="B6035">
        <v>59</v>
      </c>
      <c r="C6035" t="s">
        <v>2420</v>
      </c>
      <c r="D6035" t="s">
        <v>38</v>
      </c>
      <c r="E6035">
        <f>YEAR(Table1[[#This Row],[Order Date]])</f>
        <v>2014</v>
      </c>
      <c r="F6035">
        <v>1</v>
      </c>
      <c r="G6035">
        <f>MONTH(Table1[[#This Row],[Order Date]])</f>
        <v>11</v>
      </c>
      <c r="H6035" s="1">
        <v>41961</v>
      </c>
      <c r="I6035">
        <v>35687</v>
      </c>
      <c r="J6035" t="s">
        <v>39</v>
      </c>
      <c r="K6035">
        <v>48</v>
      </c>
      <c r="L6035">
        <v>12.64</v>
      </c>
      <c r="M6035" s="2">
        <v>0.06</v>
      </c>
      <c r="N6035">
        <v>620.23</v>
      </c>
      <c r="O6035">
        <v>4.9800000000000004</v>
      </c>
      <c r="P6035">
        <v>115.24</v>
      </c>
      <c r="Q6035" s="2">
        <v>0.48</v>
      </c>
      <c r="R6035" t="s">
        <v>48</v>
      </c>
      <c r="S6035" t="s">
        <v>139</v>
      </c>
      <c r="T6035" t="s">
        <v>1032</v>
      </c>
      <c r="U6035" t="s">
        <v>82</v>
      </c>
      <c r="V6035" t="s">
        <v>76</v>
      </c>
      <c r="W6035">
        <v>5006</v>
      </c>
      <c r="X6035" s="1">
        <v>41962</v>
      </c>
      <c r="Y6035" t="s">
        <v>42</v>
      </c>
      <c r="Z6035" t="e" vm="14">
        <v>#VALUE!</v>
      </c>
      <c r="AA6035">
        <v>33063</v>
      </c>
      <c r="AB6035" t="e" cm="1" vm="2">
        <f t="array" ref="AB6035">_FV(Table1[[#This Row],[State]],"Country/region",TRUE)</f>
        <v>#VALUE!</v>
      </c>
    </row>
    <row r="6036" spans="1:28" x14ac:dyDescent="0.35">
      <c r="A6036" t="s">
        <v>3247</v>
      </c>
      <c r="B6036">
        <v>59</v>
      </c>
      <c r="C6036" t="s">
        <v>3248</v>
      </c>
      <c r="D6036" t="s">
        <v>46</v>
      </c>
      <c r="E6036">
        <f>YEAR(Table1[[#This Row],[Order Date]])</f>
        <v>2014</v>
      </c>
      <c r="F6036">
        <v>1</v>
      </c>
      <c r="G6036">
        <f>MONTH(Table1[[#This Row],[Order Date]])</f>
        <v>11</v>
      </c>
      <c r="H6036" s="1">
        <v>41961</v>
      </c>
      <c r="I6036">
        <v>21859</v>
      </c>
      <c r="J6036" t="s">
        <v>28</v>
      </c>
      <c r="K6036">
        <v>42</v>
      </c>
      <c r="L6036">
        <v>9.74</v>
      </c>
      <c r="M6036" s="2">
        <v>7.0000000000000007E-2</v>
      </c>
      <c r="N6036">
        <v>401.37</v>
      </c>
      <c r="O6036">
        <v>5.71</v>
      </c>
      <c r="P6036">
        <v>13.31</v>
      </c>
      <c r="Q6036" s="2">
        <v>0.41</v>
      </c>
      <c r="R6036" t="s">
        <v>48</v>
      </c>
      <c r="S6036" t="s">
        <v>30</v>
      </c>
      <c r="T6036" t="s">
        <v>3424</v>
      </c>
      <c r="U6036" t="s">
        <v>82</v>
      </c>
      <c r="V6036" t="s">
        <v>33</v>
      </c>
      <c r="W6036">
        <v>3044</v>
      </c>
      <c r="X6036" s="1">
        <v>41962</v>
      </c>
      <c r="Y6036" t="s">
        <v>34</v>
      </c>
      <c r="Z6036" t="e" vm="1">
        <v>#VALUE!</v>
      </c>
      <c r="AA6036">
        <v>15146</v>
      </c>
      <c r="AB6036" t="e" cm="1" vm="2">
        <f t="array" ref="AB6036">_FV(Table1[[#This Row],[State]],"Country/region",TRUE)</f>
        <v>#VALUE!</v>
      </c>
    </row>
    <row r="6037" spans="1:28" x14ac:dyDescent="0.35">
      <c r="A6037" t="s">
        <v>2857</v>
      </c>
      <c r="B6037">
        <v>59</v>
      </c>
      <c r="C6037" t="s">
        <v>2102</v>
      </c>
      <c r="D6037" t="s">
        <v>46</v>
      </c>
      <c r="E6037">
        <f>YEAR(Table1[[#This Row],[Order Date]])</f>
        <v>2014</v>
      </c>
      <c r="F6037">
        <v>1</v>
      </c>
      <c r="G6037">
        <f>MONTH(Table1[[#This Row],[Order Date]])</f>
        <v>11</v>
      </c>
      <c r="H6037" s="1">
        <v>41961</v>
      </c>
      <c r="I6037">
        <v>29383</v>
      </c>
      <c r="J6037" t="s">
        <v>131</v>
      </c>
      <c r="K6037">
        <v>30</v>
      </c>
      <c r="L6037">
        <v>7.59</v>
      </c>
      <c r="M6037" s="2">
        <v>0.09</v>
      </c>
      <c r="N6037">
        <v>217.42</v>
      </c>
      <c r="O6037">
        <v>4</v>
      </c>
      <c r="P6037">
        <v>16.97</v>
      </c>
      <c r="Q6037" s="2">
        <v>0.42</v>
      </c>
      <c r="R6037" t="s">
        <v>48</v>
      </c>
      <c r="S6037" t="s">
        <v>59</v>
      </c>
      <c r="T6037" t="s">
        <v>993</v>
      </c>
      <c r="U6037" t="s">
        <v>82</v>
      </c>
      <c r="V6037" t="s">
        <v>33</v>
      </c>
      <c r="W6037">
        <v>4142</v>
      </c>
      <c r="X6037" s="1">
        <v>41962</v>
      </c>
      <c r="Y6037" t="s">
        <v>34</v>
      </c>
      <c r="Z6037" t="e" vm="22">
        <v>#VALUE!</v>
      </c>
      <c r="AA6037">
        <v>44511</v>
      </c>
      <c r="AB6037" t="e" cm="1" vm="2">
        <f t="array" ref="AB6037">_FV(Table1[[#This Row],[State]],"Country/region",TRUE)</f>
        <v>#VALUE!</v>
      </c>
    </row>
    <row r="6038" spans="1:28" x14ac:dyDescent="0.35">
      <c r="A6038" t="s">
        <v>2319</v>
      </c>
      <c r="B6038">
        <v>59</v>
      </c>
      <c r="C6038" t="s">
        <v>2102</v>
      </c>
      <c r="D6038" t="s">
        <v>46</v>
      </c>
      <c r="E6038">
        <f>YEAR(Table1[[#This Row],[Order Date]])</f>
        <v>2014</v>
      </c>
      <c r="F6038">
        <v>1</v>
      </c>
      <c r="G6038">
        <f>MONTH(Table1[[#This Row],[Order Date]])</f>
        <v>11</v>
      </c>
      <c r="H6038" s="1">
        <v>41961</v>
      </c>
      <c r="I6038">
        <v>29383</v>
      </c>
      <c r="J6038" t="s">
        <v>131</v>
      </c>
      <c r="K6038">
        <v>28</v>
      </c>
      <c r="L6038">
        <v>6.48</v>
      </c>
      <c r="M6038" s="2">
        <v>0.04</v>
      </c>
      <c r="N6038">
        <v>195.11</v>
      </c>
      <c r="O6038">
        <v>8.73</v>
      </c>
      <c r="P6038">
        <v>-129.41999999999999</v>
      </c>
      <c r="Q6038" s="2">
        <v>0.37</v>
      </c>
      <c r="R6038" t="s">
        <v>29</v>
      </c>
      <c r="S6038" t="s">
        <v>30</v>
      </c>
      <c r="T6038" t="s">
        <v>179</v>
      </c>
      <c r="U6038" t="s">
        <v>61</v>
      </c>
      <c r="V6038" t="s">
        <v>33</v>
      </c>
      <c r="W6038">
        <v>4140</v>
      </c>
      <c r="X6038" s="1">
        <v>41962</v>
      </c>
      <c r="Y6038" t="s">
        <v>34</v>
      </c>
      <c r="Z6038" t="e" vm="22">
        <v>#VALUE!</v>
      </c>
      <c r="AA6038">
        <v>44094</v>
      </c>
      <c r="AB6038" t="e" cm="1" vm="2">
        <f t="array" ref="AB6038">_FV(Table1[[#This Row],[State]],"Country/region",TRUE)</f>
        <v>#VALUE!</v>
      </c>
    </row>
    <row r="6039" spans="1:28" x14ac:dyDescent="0.35">
      <c r="A6039" t="s">
        <v>3234</v>
      </c>
      <c r="B6039">
        <v>59</v>
      </c>
      <c r="C6039" t="s">
        <v>3235</v>
      </c>
      <c r="D6039" t="s">
        <v>57</v>
      </c>
      <c r="E6039">
        <f>YEAR(Table1[[#This Row],[Order Date]])</f>
        <v>2014</v>
      </c>
      <c r="F6039">
        <v>1</v>
      </c>
      <c r="G6039">
        <f>MONTH(Table1[[#This Row],[Order Date]])</f>
        <v>11</v>
      </c>
      <c r="H6039" s="1">
        <v>41961</v>
      </c>
      <c r="I6039">
        <v>32647</v>
      </c>
      <c r="J6039" t="s">
        <v>28</v>
      </c>
      <c r="K6039">
        <v>27</v>
      </c>
      <c r="L6039">
        <v>348.21</v>
      </c>
      <c r="M6039" s="2">
        <v>0.06</v>
      </c>
      <c r="N6039">
        <v>9541.0400000000009</v>
      </c>
      <c r="O6039">
        <v>84.84</v>
      </c>
      <c r="P6039">
        <v>348.84</v>
      </c>
      <c r="Q6039" s="2">
        <v>0.66</v>
      </c>
      <c r="R6039" t="s">
        <v>48</v>
      </c>
      <c r="S6039" t="s">
        <v>73</v>
      </c>
      <c r="T6039" t="s">
        <v>731</v>
      </c>
      <c r="U6039" t="s">
        <v>75</v>
      </c>
      <c r="V6039" t="s">
        <v>76</v>
      </c>
      <c r="W6039">
        <v>4592</v>
      </c>
      <c r="X6039" s="1">
        <v>41963</v>
      </c>
      <c r="Y6039" t="s">
        <v>53</v>
      </c>
      <c r="Z6039" t="e" vm="14">
        <v>#VALUE!</v>
      </c>
      <c r="AA6039">
        <v>33566</v>
      </c>
      <c r="AB6039" t="e" cm="1" vm="2">
        <f t="array" ref="AB6039">_FV(Table1[[#This Row],[State]],"Country/region",TRUE)</f>
        <v>#VALUE!</v>
      </c>
    </row>
    <row r="6040" spans="1:28" x14ac:dyDescent="0.35">
      <c r="A6040" t="s">
        <v>1723</v>
      </c>
      <c r="B6040">
        <v>59</v>
      </c>
      <c r="C6040" t="s">
        <v>779</v>
      </c>
      <c r="D6040" t="s">
        <v>57</v>
      </c>
      <c r="E6040">
        <f>YEAR(Table1[[#This Row],[Order Date]])</f>
        <v>2014</v>
      </c>
      <c r="F6040">
        <v>1</v>
      </c>
      <c r="G6040">
        <f>MONTH(Table1[[#This Row],[Order Date]])</f>
        <v>11</v>
      </c>
      <c r="H6040" s="1">
        <v>41961</v>
      </c>
      <c r="I6040">
        <v>59009</v>
      </c>
      <c r="J6040" t="s">
        <v>58</v>
      </c>
      <c r="K6040">
        <v>19</v>
      </c>
      <c r="L6040">
        <v>30.98</v>
      </c>
      <c r="M6040" s="2">
        <v>0.02</v>
      </c>
      <c r="N6040">
        <v>614.91</v>
      </c>
      <c r="O6040">
        <v>17.079999999999998</v>
      </c>
      <c r="P6040">
        <v>-7.02</v>
      </c>
      <c r="Q6040" s="2">
        <v>0.4</v>
      </c>
      <c r="R6040" t="s">
        <v>29</v>
      </c>
      <c r="S6040" t="s">
        <v>30</v>
      </c>
      <c r="T6040" t="s">
        <v>2625</v>
      </c>
      <c r="U6040" t="s">
        <v>61</v>
      </c>
      <c r="V6040" t="s">
        <v>33</v>
      </c>
      <c r="W6040">
        <v>8251</v>
      </c>
      <c r="X6040" s="1">
        <v>41963</v>
      </c>
      <c r="Y6040" t="s">
        <v>42</v>
      </c>
      <c r="Z6040" t="e" vm="22">
        <v>#VALUE!</v>
      </c>
      <c r="AA6040">
        <v>43068</v>
      </c>
      <c r="AB6040" t="e" cm="1" vm="2">
        <f t="array" ref="AB6040">_FV(Table1[[#This Row],[State]],"Country/region",TRUE)</f>
        <v>#VALUE!</v>
      </c>
    </row>
    <row r="6041" spans="1:28" x14ac:dyDescent="0.35">
      <c r="A6041" t="s">
        <v>2509</v>
      </c>
      <c r="B6041">
        <v>59</v>
      </c>
      <c r="C6041" t="s">
        <v>241</v>
      </c>
      <c r="D6041" t="s">
        <v>46</v>
      </c>
      <c r="E6041">
        <f>YEAR(Table1[[#This Row],[Order Date]])</f>
        <v>2014</v>
      </c>
      <c r="F6041">
        <v>1</v>
      </c>
      <c r="G6041">
        <f>MONTH(Table1[[#This Row],[Order Date]])</f>
        <v>11</v>
      </c>
      <c r="H6041" s="1">
        <v>41961</v>
      </c>
      <c r="I6041">
        <v>36640</v>
      </c>
      <c r="J6041" t="s">
        <v>39</v>
      </c>
      <c r="K6041">
        <v>18</v>
      </c>
      <c r="L6041">
        <v>22.24</v>
      </c>
      <c r="M6041" s="2">
        <v>0.06</v>
      </c>
      <c r="N6041">
        <v>416.39</v>
      </c>
      <c r="O6041">
        <v>1.99</v>
      </c>
      <c r="P6041">
        <v>119.47</v>
      </c>
      <c r="Q6041" s="2">
        <v>0.43</v>
      </c>
      <c r="R6041" t="s">
        <v>96</v>
      </c>
      <c r="S6041" t="s">
        <v>139</v>
      </c>
      <c r="T6041" t="s">
        <v>2629</v>
      </c>
      <c r="U6041" t="s">
        <v>102</v>
      </c>
      <c r="V6041" t="s">
        <v>52</v>
      </c>
      <c r="W6041">
        <v>5135</v>
      </c>
      <c r="X6041" s="1">
        <v>41963</v>
      </c>
      <c r="Y6041" t="s">
        <v>42</v>
      </c>
      <c r="Z6041" t="e" vm="42">
        <v>#VALUE!</v>
      </c>
      <c r="AA6041">
        <v>86401</v>
      </c>
      <c r="AB6041" t="e" cm="1" vm="2">
        <f t="array" ref="AB6041">_FV(Table1[[#This Row],[State]],"Country/region",TRUE)</f>
        <v>#VALUE!</v>
      </c>
    </row>
    <row r="6042" spans="1:28" x14ac:dyDescent="0.35">
      <c r="A6042" t="s">
        <v>3234</v>
      </c>
      <c r="B6042">
        <v>59</v>
      </c>
      <c r="C6042" t="s">
        <v>3235</v>
      </c>
      <c r="D6042" t="s">
        <v>57</v>
      </c>
      <c r="E6042">
        <f>YEAR(Table1[[#This Row],[Order Date]])</f>
        <v>2014</v>
      </c>
      <c r="F6042">
        <v>1</v>
      </c>
      <c r="G6042">
        <f>MONTH(Table1[[#This Row],[Order Date]])</f>
        <v>11</v>
      </c>
      <c r="H6042" s="1">
        <v>41961</v>
      </c>
      <c r="I6042">
        <v>32647</v>
      </c>
      <c r="J6042" t="s">
        <v>28</v>
      </c>
      <c r="K6042">
        <v>32</v>
      </c>
      <c r="L6042">
        <v>20.97</v>
      </c>
      <c r="M6042" s="2">
        <v>7.0000000000000007E-2</v>
      </c>
      <c r="N6042">
        <v>671.75</v>
      </c>
      <c r="O6042">
        <v>4</v>
      </c>
      <c r="P6042">
        <v>-56.83</v>
      </c>
      <c r="Q6042" s="2">
        <v>0.77</v>
      </c>
      <c r="R6042" t="s">
        <v>96</v>
      </c>
      <c r="S6042" t="s">
        <v>30</v>
      </c>
      <c r="T6042" t="s">
        <v>2662</v>
      </c>
      <c r="U6042" t="s">
        <v>102</v>
      </c>
      <c r="V6042" t="s">
        <v>76</v>
      </c>
      <c r="W6042">
        <v>4591</v>
      </c>
      <c r="X6042" s="1">
        <v>41963</v>
      </c>
      <c r="Y6042" t="s">
        <v>34</v>
      </c>
      <c r="Z6042" t="e" vm="14">
        <v>#VALUE!</v>
      </c>
      <c r="AA6042">
        <v>33566</v>
      </c>
      <c r="AB6042" t="e" cm="1" vm="2">
        <f t="array" ref="AB6042">_FV(Table1[[#This Row],[State]],"Country/region",TRUE)</f>
        <v>#VALUE!</v>
      </c>
    </row>
    <row r="6043" spans="1:28" x14ac:dyDescent="0.35">
      <c r="A6043" t="s">
        <v>2319</v>
      </c>
      <c r="B6043">
        <v>59</v>
      </c>
      <c r="C6043" t="s">
        <v>2102</v>
      </c>
      <c r="D6043" t="s">
        <v>46</v>
      </c>
      <c r="E6043">
        <f>YEAR(Table1[[#This Row],[Order Date]])</f>
        <v>2014</v>
      </c>
      <c r="F6043">
        <v>1</v>
      </c>
      <c r="G6043">
        <f>MONTH(Table1[[#This Row],[Order Date]])</f>
        <v>11</v>
      </c>
      <c r="H6043" s="1">
        <v>41961</v>
      </c>
      <c r="I6043">
        <v>29383</v>
      </c>
      <c r="J6043" t="s">
        <v>131</v>
      </c>
      <c r="K6043">
        <v>29</v>
      </c>
      <c r="L6043">
        <v>115.99</v>
      </c>
      <c r="M6043" s="2">
        <v>7.0000000000000007E-2</v>
      </c>
      <c r="N6043">
        <v>2738.7849999999999</v>
      </c>
      <c r="O6043">
        <v>2.5</v>
      </c>
      <c r="P6043">
        <v>556.83000000000004</v>
      </c>
      <c r="Q6043" s="2">
        <v>0.57999999999999996</v>
      </c>
      <c r="R6043" t="s">
        <v>96</v>
      </c>
      <c r="S6043" t="s">
        <v>30</v>
      </c>
      <c r="T6043" t="s">
        <v>2597</v>
      </c>
      <c r="U6043" t="s">
        <v>105</v>
      </c>
      <c r="V6043" t="s">
        <v>33</v>
      </c>
      <c r="W6043">
        <v>4141</v>
      </c>
      <c r="X6043" s="1">
        <v>41963</v>
      </c>
      <c r="Y6043" t="s">
        <v>34</v>
      </c>
      <c r="Z6043" t="e" vm="22">
        <v>#VALUE!</v>
      </c>
      <c r="AA6043">
        <v>44094</v>
      </c>
      <c r="AB6043" t="e" cm="1" vm="2">
        <f t="array" ref="AB6043">_FV(Table1[[#This Row],[State]],"Country/region",TRUE)</f>
        <v>#VALUE!</v>
      </c>
    </row>
    <row r="6044" spans="1:28" x14ac:dyDescent="0.35">
      <c r="A6044" t="s">
        <v>2319</v>
      </c>
      <c r="B6044">
        <v>59</v>
      </c>
      <c r="C6044" t="s">
        <v>2102</v>
      </c>
      <c r="D6044" t="s">
        <v>46</v>
      </c>
      <c r="E6044">
        <f>YEAR(Table1[[#This Row],[Order Date]])</f>
        <v>2014</v>
      </c>
      <c r="F6044">
        <v>1</v>
      </c>
      <c r="G6044">
        <f>MONTH(Table1[[#This Row],[Order Date]])</f>
        <v>11</v>
      </c>
      <c r="H6044" s="1">
        <v>41961</v>
      </c>
      <c r="I6044">
        <v>29383</v>
      </c>
      <c r="J6044" t="s">
        <v>131</v>
      </c>
      <c r="K6044">
        <v>20</v>
      </c>
      <c r="L6044">
        <v>8.32</v>
      </c>
      <c r="M6044" s="2">
        <v>7.0000000000000007E-2</v>
      </c>
      <c r="N6044">
        <v>157.13</v>
      </c>
      <c r="O6044">
        <v>2.38</v>
      </c>
      <c r="P6044">
        <v>-46.89</v>
      </c>
      <c r="Q6044" s="2">
        <v>0.74</v>
      </c>
      <c r="R6044" t="s">
        <v>96</v>
      </c>
      <c r="S6044" t="s">
        <v>139</v>
      </c>
      <c r="T6044" t="s">
        <v>856</v>
      </c>
      <c r="U6044" t="s">
        <v>102</v>
      </c>
      <c r="V6044" t="s">
        <v>33</v>
      </c>
      <c r="W6044">
        <v>4139</v>
      </c>
      <c r="X6044" s="1">
        <v>41963</v>
      </c>
      <c r="Y6044" t="s">
        <v>34</v>
      </c>
      <c r="Z6044" t="e" vm="22">
        <v>#VALUE!</v>
      </c>
      <c r="AA6044">
        <v>44094</v>
      </c>
      <c r="AB6044" t="e" cm="1" vm="2">
        <f t="array" ref="AB6044">_FV(Table1[[#This Row],[State]],"Country/region",TRUE)</f>
        <v>#VALUE!</v>
      </c>
    </row>
    <row r="6045" spans="1:28" x14ac:dyDescent="0.35">
      <c r="A6045" t="s">
        <v>579</v>
      </c>
      <c r="B6045">
        <v>59</v>
      </c>
      <c r="C6045" t="s">
        <v>1703</v>
      </c>
      <c r="D6045" t="s">
        <v>27</v>
      </c>
      <c r="E6045">
        <f>YEAR(Table1[[#This Row],[Order Date]])</f>
        <v>2014</v>
      </c>
      <c r="F6045">
        <v>1</v>
      </c>
      <c r="G6045">
        <f>MONTH(Table1[[#This Row],[Order Date]])</f>
        <v>11</v>
      </c>
      <c r="H6045" s="1">
        <v>41961</v>
      </c>
      <c r="I6045">
        <v>51200</v>
      </c>
      <c r="J6045" t="s">
        <v>131</v>
      </c>
      <c r="K6045">
        <v>29</v>
      </c>
      <c r="L6045">
        <v>53.98</v>
      </c>
      <c r="M6045" s="2">
        <v>0</v>
      </c>
      <c r="N6045">
        <v>1617.88</v>
      </c>
      <c r="O6045">
        <v>5.5</v>
      </c>
      <c r="P6045">
        <v>271.89999999999998</v>
      </c>
      <c r="Q6045" s="2">
        <v>0.62</v>
      </c>
      <c r="R6045" t="s">
        <v>96</v>
      </c>
      <c r="S6045" t="s">
        <v>30</v>
      </c>
      <c r="T6045" t="s">
        <v>2150</v>
      </c>
      <c r="U6045" t="s">
        <v>102</v>
      </c>
      <c r="V6045" t="s">
        <v>52</v>
      </c>
      <c r="W6045">
        <v>7172</v>
      </c>
      <c r="X6045" s="1">
        <v>41964</v>
      </c>
      <c r="Y6045" t="s">
        <v>34</v>
      </c>
      <c r="Z6045" t="e" vm="33">
        <v>#VALUE!</v>
      </c>
      <c r="AA6045">
        <v>83616</v>
      </c>
      <c r="AB6045" t="e" cm="1" vm="2">
        <f t="array" ref="AB6045">_FV(Table1[[#This Row],[State]],"Country/region",TRUE)</f>
        <v>#VALUE!</v>
      </c>
    </row>
    <row r="6046" spans="1:28" x14ac:dyDescent="0.35">
      <c r="A6046" t="s">
        <v>3462</v>
      </c>
      <c r="B6046">
        <v>59</v>
      </c>
      <c r="C6046" t="s">
        <v>340</v>
      </c>
      <c r="D6046" t="s">
        <v>46</v>
      </c>
      <c r="E6046">
        <f>YEAR(Table1[[#This Row],[Order Date]])</f>
        <v>2014</v>
      </c>
      <c r="F6046">
        <v>1</v>
      </c>
      <c r="G6046">
        <f>MONTH(Table1[[#This Row],[Order Date]])</f>
        <v>11</v>
      </c>
      <c r="H6046" s="1">
        <v>41961</v>
      </c>
      <c r="I6046">
        <v>20960</v>
      </c>
      <c r="J6046" t="s">
        <v>47</v>
      </c>
      <c r="K6046">
        <v>19</v>
      </c>
      <c r="L6046">
        <v>10.97</v>
      </c>
      <c r="M6046" s="2">
        <v>0.1</v>
      </c>
      <c r="N6046">
        <v>195.96</v>
      </c>
      <c r="O6046">
        <v>6.5</v>
      </c>
      <c r="P6046">
        <v>-104.82</v>
      </c>
      <c r="Q6046" s="2">
        <v>0.64</v>
      </c>
      <c r="R6046" t="s">
        <v>96</v>
      </c>
      <c r="S6046" t="s">
        <v>30</v>
      </c>
      <c r="T6046" t="s">
        <v>2445</v>
      </c>
      <c r="U6046" t="s">
        <v>102</v>
      </c>
      <c r="V6046" t="s">
        <v>68</v>
      </c>
      <c r="W6046">
        <v>2901</v>
      </c>
      <c r="X6046" s="1">
        <v>41966</v>
      </c>
      <c r="Y6046" t="s">
        <v>34</v>
      </c>
      <c r="Z6046" t="e" vm="26">
        <v>#VALUE!</v>
      </c>
      <c r="AA6046">
        <v>48104</v>
      </c>
      <c r="AB6046" t="e" cm="1" vm="2">
        <f t="array" ref="AB6046">_FV(Table1[[#This Row],[State]],"Country/region",TRUE)</f>
        <v>#VALUE!</v>
      </c>
    </row>
    <row r="6047" spans="1:28" x14ac:dyDescent="0.35">
      <c r="A6047" t="s">
        <v>995</v>
      </c>
      <c r="B6047">
        <v>59</v>
      </c>
      <c r="C6047" t="s">
        <v>607</v>
      </c>
      <c r="D6047" t="s">
        <v>57</v>
      </c>
      <c r="E6047">
        <f>YEAR(Table1[[#This Row],[Order Date]])</f>
        <v>2014</v>
      </c>
      <c r="F6047">
        <v>1</v>
      </c>
      <c r="G6047">
        <f>MONTH(Table1[[#This Row],[Order Date]])</f>
        <v>11</v>
      </c>
      <c r="H6047" s="1">
        <v>41962</v>
      </c>
      <c r="I6047">
        <v>32069</v>
      </c>
      <c r="J6047" t="s">
        <v>39</v>
      </c>
      <c r="K6047">
        <v>8</v>
      </c>
      <c r="L6047">
        <v>145.44999999999999</v>
      </c>
      <c r="M6047" s="2">
        <v>7.0000000000000007E-2</v>
      </c>
      <c r="N6047">
        <v>1100</v>
      </c>
      <c r="O6047">
        <v>17.850000000000001</v>
      </c>
      <c r="P6047">
        <v>-240.31139999999999</v>
      </c>
      <c r="Q6047" s="2">
        <v>0.56000000000000005</v>
      </c>
      <c r="R6047" t="s">
        <v>96</v>
      </c>
      <c r="S6047" t="s">
        <v>49</v>
      </c>
      <c r="T6047" t="s">
        <v>150</v>
      </c>
      <c r="U6047" t="s">
        <v>98</v>
      </c>
      <c r="V6047" t="s">
        <v>33</v>
      </c>
      <c r="W6047">
        <v>4506</v>
      </c>
      <c r="X6047" s="1">
        <v>41962</v>
      </c>
      <c r="Y6047" t="s">
        <v>53</v>
      </c>
      <c r="Z6047" t="e" vm="3">
        <v>#VALUE!</v>
      </c>
      <c r="AA6047">
        <v>20746</v>
      </c>
      <c r="AB6047" t="e" cm="1" vm="2">
        <f t="array" ref="AB6047">_FV(Table1[[#This Row],[State]],"Country/region",TRUE)</f>
        <v>#VALUE!</v>
      </c>
    </row>
    <row r="6048" spans="1:28" x14ac:dyDescent="0.35">
      <c r="A6048" t="s">
        <v>1412</v>
      </c>
      <c r="B6048">
        <v>59</v>
      </c>
      <c r="C6048" t="s">
        <v>1017</v>
      </c>
      <c r="D6048" t="s">
        <v>46</v>
      </c>
      <c r="E6048">
        <f>YEAR(Table1[[#This Row],[Order Date]])</f>
        <v>2014</v>
      </c>
      <c r="F6048">
        <v>1</v>
      </c>
      <c r="G6048">
        <f>MONTH(Table1[[#This Row],[Order Date]])</f>
        <v>11</v>
      </c>
      <c r="H6048" s="1">
        <v>41962</v>
      </c>
      <c r="I6048">
        <v>49952</v>
      </c>
      <c r="J6048" t="s">
        <v>28</v>
      </c>
      <c r="K6048">
        <v>12</v>
      </c>
      <c r="L6048">
        <v>107.53</v>
      </c>
      <c r="M6048" s="2">
        <v>0.04</v>
      </c>
      <c r="N6048">
        <v>1323.67</v>
      </c>
      <c r="O6048">
        <v>5.81</v>
      </c>
      <c r="P6048">
        <v>630.28</v>
      </c>
      <c r="Q6048" s="2">
        <v>0.65</v>
      </c>
      <c r="R6048" t="s">
        <v>48</v>
      </c>
      <c r="S6048" t="s">
        <v>80</v>
      </c>
      <c r="T6048" t="s">
        <v>890</v>
      </c>
      <c r="U6048" t="s">
        <v>82</v>
      </c>
      <c r="V6048" t="s">
        <v>68</v>
      </c>
      <c r="W6048">
        <v>6991</v>
      </c>
      <c r="X6048" s="1">
        <v>41963</v>
      </c>
      <c r="Y6048" t="s">
        <v>42</v>
      </c>
      <c r="Z6048" t="e" vm="16">
        <v>#VALUE!</v>
      </c>
      <c r="AA6048">
        <v>61701</v>
      </c>
      <c r="AB6048" t="e" cm="1" vm="2">
        <f t="array" ref="AB6048">_FV(Table1[[#This Row],[State]],"Country/region",TRUE)</f>
        <v>#VALUE!</v>
      </c>
    </row>
    <row r="6049" spans="1:28" x14ac:dyDescent="0.35">
      <c r="A6049" t="s">
        <v>2377</v>
      </c>
      <c r="B6049">
        <v>59</v>
      </c>
      <c r="C6049" t="s">
        <v>1991</v>
      </c>
      <c r="D6049" t="s">
        <v>38</v>
      </c>
      <c r="E6049">
        <f>YEAR(Table1[[#This Row],[Order Date]])</f>
        <v>2014</v>
      </c>
      <c r="F6049">
        <v>1</v>
      </c>
      <c r="G6049">
        <f>MONTH(Table1[[#This Row],[Order Date]])</f>
        <v>11</v>
      </c>
      <c r="H6049" s="1">
        <v>41962</v>
      </c>
      <c r="I6049">
        <v>26176</v>
      </c>
      <c r="J6049" t="s">
        <v>28</v>
      </c>
      <c r="K6049">
        <v>30</v>
      </c>
      <c r="L6049">
        <v>20.99</v>
      </c>
      <c r="M6049" s="2">
        <v>0.03</v>
      </c>
      <c r="N6049">
        <v>554.42949999999996</v>
      </c>
      <c r="O6049">
        <v>4.8099999999999996</v>
      </c>
      <c r="P6049">
        <v>34.011000000000003</v>
      </c>
      <c r="Q6049" s="2">
        <v>0.57999999999999996</v>
      </c>
      <c r="R6049" t="s">
        <v>96</v>
      </c>
      <c r="S6049" t="s">
        <v>80</v>
      </c>
      <c r="T6049" t="s">
        <v>1004</v>
      </c>
      <c r="U6049" t="s">
        <v>105</v>
      </c>
      <c r="V6049" t="s">
        <v>76</v>
      </c>
      <c r="W6049">
        <v>3657</v>
      </c>
      <c r="X6049" s="1">
        <v>41963</v>
      </c>
      <c r="Y6049" t="s">
        <v>34</v>
      </c>
      <c r="Z6049" t="e" vm="14">
        <v>#VALUE!</v>
      </c>
      <c r="AA6049">
        <v>33055</v>
      </c>
      <c r="AB6049" t="e" cm="1" vm="2">
        <f t="array" ref="AB6049">_FV(Table1[[#This Row],[State]],"Country/region",TRUE)</f>
        <v>#VALUE!</v>
      </c>
    </row>
    <row r="6050" spans="1:28" x14ac:dyDescent="0.35">
      <c r="A6050" t="s">
        <v>156</v>
      </c>
      <c r="B6050">
        <v>59</v>
      </c>
      <c r="C6050" t="s">
        <v>157</v>
      </c>
      <c r="D6050" t="s">
        <v>27</v>
      </c>
      <c r="E6050">
        <f>YEAR(Table1[[#This Row],[Order Date]])</f>
        <v>2014</v>
      </c>
      <c r="F6050">
        <v>1</v>
      </c>
      <c r="G6050">
        <f>MONTH(Table1[[#This Row],[Order Date]])</f>
        <v>11</v>
      </c>
      <c r="H6050" s="1">
        <v>41962</v>
      </c>
      <c r="I6050">
        <v>25318</v>
      </c>
      <c r="J6050" t="s">
        <v>58</v>
      </c>
      <c r="K6050">
        <v>22</v>
      </c>
      <c r="L6050">
        <v>19.98</v>
      </c>
      <c r="M6050" s="2">
        <v>0.05</v>
      </c>
      <c r="N6050">
        <v>440.92</v>
      </c>
      <c r="O6050">
        <v>10.49</v>
      </c>
      <c r="P6050">
        <v>-65.180000000000007</v>
      </c>
      <c r="Q6050" s="2">
        <v>0.49</v>
      </c>
      <c r="R6050" t="s">
        <v>48</v>
      </c>
      <c r="S6050" t="s">
        <v>30</v>
      </c>
      <c r="T6050" t="s">
        <v>1306</v>
      </c>
      <c r="U6050" t="s">
        <v>82</v>
      </c>
      <c r="V6050" t="s">
        <v>68</v>
      </c>
      <c r="W6050">
        <v>3552</v>
      </c>
      <c r="X6050" s="1">
        <v>41964</v>
      </c>
      <c r="Y6050" t="s">
        <v>42</v>
      </c>
      <c r="Z6050" t="e" vm="16">
        <v>#VALUE!</v>
      </c>
      <c r="AA6050">
        <v>61401</v>
      </c>
      <c r="AB6050" t="e" cm="1" vm="2">
        <f t="array" ref="AB6050">_FV(Table1[[#This Row],[State]],"Country/region",TRUE)</f>
        <v>#VALUE!</v>
      </c>
    </row>
    <row r="6051" spans="1:28" x14ac:dyDescent="0.35">
      <c r="A6051" t="s">
        <v>606</v>
      </c>
      <c r="B6051">
        <v>59</v>
      </c>
      <c r="C6051" t="s">
        <v>607</v>
      </c>
      <c r="D6051" t="s">
        <v>57</v>
      </c>
      <c r="E6051">
        <f>YEAR(Table1[[#This Row],[Order Date]])</f>
        <v>2014</v>
      </c>
      <c r="F6051">
        <v>1</v>
      </c>
      <c r="G6051">
        <f>MONTH(Table1[[#This Row],[Order Date]])</f>
        <v>11</v>
      </c>
      <c r="H6051" s="1">
        <v>41962</v>
      </c>
      <c r="I6051">
        <v>32069</v>
      </c>
      <c r="J6051" t="s">
        <v>39</v>
      </c>
      <c r="K6051">
        <v>17</v>
      </c>
      <c r="L6051">
        <v>6.48</v>
      </c>
      <c r="M6051" s="2">
        <v>0.09</v>
      </c>
      <c r="N6051">
        <v>114.94</v>
      </c>
      <c r="O6051">
        <v>9.68</v>
      </c>
      <c r="P6051">
        <v>-102.24</v>
      </c>
      <c r="Q6051" s="2">
        <v>0.36</v>
      </c>
      <c r="R6051" t="s">
        <v>29</v>
      </c>
      <c r="S6051" t="s">
        <v>30</v>
      </c>
      <c r="T6051" t="s">
        <v>695</v>
      </c>
      <c r="U6051" t="s">
        <v>61</v>
      </c>
      <c r="V6051" t="s">
        <v>76</v>
      </c>
      <c r="W6051">
        <v>4507</v>
      </c>
      <c r="X6051" s="1">
        <v>41964</v>
      </c>
      <c r="Y6051" t="s">
        <v>34</v>
      </c>
      <c r="Z6051" t="e" vm="14">
        <v>#VALUE!</v>
      </c>
      <c r="AA6051">
        <v>32707</v>
      </c>
      <c r="AB6051" t="e" cm="1" vm="2">
        <f t="array" ref="AB6051">_FV(Table1[[#This Row],[State]],"Country/region",TRUE)</f>
        <v>#VALUE!</v>
      </c>
    </row>
    <row r="6052" spans="1:28" x14ac:dyDescent="0.35">
      <c r="A6052" t="s">
        <v>2803</v>
      </c>
      <c r="B6052">
        <v>59</v>
      </c>
      <c r="C6052" t="s">
        <v>2162</v>
      </c>
      <c r="D6052" t="s">
        <v>46</v>
      </c>
      <c r="E6052">
        <f>YEAR(Table1[[#This Row],[Order Date]])</f>
        <v>2014</v>
      </c>
      <c r="F6052">
        <v>1</v>
      </c>
      <c r="G6052">
        <f>MONTH(Table1[[#This Row],[Order Date]])</f>
        <v>11</v>
      </c>
      <c r="H6052" s="1">
        <v>41962</v>
      </c>
      <c r="I6052">
        <v>37252</v>
      </c>
      <c r="J6052" t="s">
        <v>47</v>
      </c>
      <c r="K6052">
        <v>21</v>
      </c>
      <c r="L6052">
        <v>70.97</v>
      </c>
      <c r="M6052" s="2">
        <v>0.03</v>
      </c>
      <c r="N6052">
        <v>1503.49</v>
      </c>
      <c r="O6052">
        <v>3.5</v>
      </c>
      <c r="P6052">
        <v>408.73</v>
      </c>
      <c r="Q6052" s="2">
        <v>0.59</v>
      </c>
      <c r="R6052" t="s">
        <v>29</v>
      </c>
      <c r="S6052" t="s">
        <v>30</v>
      </c>
      <c r="T6052" t="s">
        <v>1301</v>
      </c>
      <c r="U6052" t="s">
        <v>214</v>
      </c>
      <c r="V6052" t="s">
        <v>76</v>
      </c>
      <c r="W6052">
        <v>5232</v>
      </c>
      <c r="X6052" s="1">
        <v>41964</v>
      </c>
      <c r="Y6052" t="s">
        <v>34</v>
      </c>
      <c r="Z6052" t="e" vm="35">
        <v>#VALUE!</v>
      </c>
      <c r="AA6052">
        <v>72032</v>
      </c>
      <c r="AB6052" t="e" cm="1" vm="2">
        <f t="array" ref="AB6052">_FV(Table1[[#This Row],[State]],"Country/region",TRUE)</f>
        <v>#VALUE!</v>
      </c>
    </row>
    <row r="6053" spans="1:28" x14ac:dyDescent="0.35">
      <c r="A6053" t="s">
        <v>2377</v>
      </c>
      <c r="B6053">
        <v>59</v>
      </c>
      <c r="C6053" t="s">
        <v>1991</v>
      </c>
      <c r="D6053" t="s">
        <v>38</v>
      </c>
      <c r="E6053">
        <f>YEAR(Table1[[#This Row],[Order Date]])</f>
        <v>2014</v>
      </c>
      <c r="F6053">
        <v>1</v>
      </c>
      <c r="G6053">
        <f>MONTH(Table1[[#This Row],[Order Date]])</f>
        <v>11</v>
      </c>
      <c r="H6053" s="1">
        <v>41962</v>
      </c>
      <c r="I6053">
        <v>26176</v>
      </c>
      <c r="J6053" t="s">
        <v>28</v>
      </c>
      <c r="K6053">
        <v>14</v>
      </c>
      <c r="L6053">
        <v>6.48</v>
      </c>
      <c r="M6053" s="2">
        <v>0.06</v>
      </c>
      <c r="N6053">
        <v>94.32</v>
      </c>
      <c r="O6053">
        <v>8.19</v>
      </c>
      <c r="P6053">
        <v>-66.87</v>
      </c>
      <c r="Q6053" s="2">
        <v>0.37</v>
      </c>
      <c r="R6053" t="s">
        <v>29</v>
      </c>
      <c r="S6053" t="s">
        <v>30</v>
      </c>
      <c r="T6053" t="s">
        <v>712</v>
      </c>
      <c r="U6053" t="s">
        <v>61</v>
      </c>
      <c r="V6053" t="s">
        <v>76</v>
      </c>
      <c r="W6053">
        <v>3656</v>
      </c>
      <c r="X6053" s="1">
        <v>41964</v>
      </c>
      <c r="Y6053" t="s">
        <v>34</v>
      </c>
      <c r="Z6053" t="e" vm="14">
        <v>#VALUE!</v>
      </c>
      <c r="AA6053">
        <v>33055</v>
      </c>
      <c r="AB6053" t="e" cm="1" vm="2">
        <f t="array" ref="AB6053">_FV(Table1[[#This Row],[State]],"Country/region",TRUE)</f>
        <v>#VALUE!</v>
      </c>
    </row>
    <row r="6054" spans="1:28" x14ac:dyDescent="0.35">
      <c r="A6054" t="s">
        <v>659</v>
      </c>
      <c r="B6054">
        <v>59</v>
      </c>
      <c r="C6054" t="s">
        <v>1885</v>
      </c>
      <c r="D6054" t="s">
        <v>27</v>
      </c>
      <c r="E6054">
        <f>YEAR(Table1[[#This Row],[Order Date]])</f>
        <v>2014</v>
      </c>
      <c r="F6054">
        <v>1</v>
      </c>
      <c r="G6054">
        <f>MONTH(Table1[[#This Row],[Order Date]])</f>
        <v>11</v>
      </c>
      <c r="H6054" s="1">
        <v>41962</v>
      </c>
      <c r="I6054">
        <v>25318</v>
      </c>
      <c r="J6054" t="s">
        <v>58</v>
      </c>
      <c r="K6054">
        <v>1</v>
      </c>
      <c r="L6054">
        <v>1.88</v>
      </c>
      <c r="M6054" s="2">
        <v>0.09</v>
      </c>
      <c r="N6054">
        <v>3.2</v>
      </c>
      <c r="O6054">
        <v>1.49</v>
      </c>
      <c r="P6054">
        <v>-3.1625000000000001</v>
      </c>
      <c r="Q6054" s="2">
        <v>0.37</v>
      </c>
      <c r="R6054" t="s">
        <v>29</v>
      </c>
      <c r="S6054" t="s">
        <v>30</v>
      </c>
      <c r="T6054" t="s">
        <v>1294</v>
      </c>
      <c r="U6054" t="s">
        <v>67</v>
      </c>
      <c r="V6054" t="s">
        <v>52</v>
      </c>
      <c r="W6054">
        <v>3553</v>
      </c>
      <c r="X6054" s="1">
        <v>41964</v>
      </c>
      <c r="Y6054" t="s">
        <v>34</v>
      </c>
      <c r="Z6054" t="e" vm="45">
        <v>#VALUE!</v>
      </c>
      <c r="AA6054">
        <v>59715</v>
      </c>
      <c r="AB6054" t="e" cm="1" vm="2">
        <f t="array" ref="AB6054">_FV(Table1[[#This Row],[State]],"Country/region",TRUE)</f>
        <v>#VALUE!</v>
      </c>
    </row>
    <row r="6055" spans="1:28" x14ac:dyDescent="0.35">
      <c r="A6055" t="s">
        <v>2803</v>
      </c>
      <c r="B6055">
        <v>59</v>
      </c>
      <c r="C6055" t="s">
        <v>2162</v>
      </c>
      <c r="D6055" t="s">
        <v>46</v>
      </c>
      <c r="E6055">
        <f>YEAR(Table1[[#This Row],[Order Date]])</f>
        <v>2014</v>
      </c>
      <c r="F6055">
        <v>1</v>
      </c>
      <c r="G6055">
        <f>MONTH(Table1[[#This Row],[Order Date]])</f>
        <v>11</v>
      </c>
      <c r="H6055" s="1">
        <v>41962</v>
      </c>
      <c r="I6055">
        <v>37252</v>
      </c>
      <c r="J6055" t="s">
        <v>47</v>
      </c>
      <c r="K6055">
        <v>50</v>
      </c>
      <c r="L6055">
        <v>49.99</v>
      </c>
      <c r="M6055" s="2">
        <v>0.1</v>
      </c>
      <c r="N6055">
        <v>2337.0300000000002</v>
      </c>
      <c r="O6055">
        <v>19.989999999999998</v>
      </c>
      <c r="P6055">
        <v>-37.19</v>
      </c>
      <c r="Q6055" s="2">
        <v>0.45</v>
      </c>
      <c r="R6055" t="s">
        <v>96</v>
      </c>
      <c r="S6055" t="s">
        <v>30</v>
      </c>
      <c r="T6055" t="s">
        <v>569</v>
      </c>
      <c r="U6055" t="s">
        <v>102</v>
      </c>
      <c r="V6055" t="s">
        <v>76</v>
      </c>
      <c r="W6055">
        <v>5234</v>
      </c>
      <c r="X6055" s="1">
        <v>41964</v>
      </c>
      <c r="Y6055" t="s">
        <v>34</v>
      </c>
      <c r="Z6055" t="e" vm="35">
        <v>#VALUE!</v>
      </c>
      <c r="AA6055">
        <v>72032</v>
      </c>
      <c r="AB6055" t="e" cm="1" vm="2">
        <f t="array" ref="AB6055">_FV(Table1[[#This Row],[State]],"Country/region",TRUE)</f>
        <v>#VALUE!</v>
      </c>
    </row>
    <row r="6056" spans="1:28" x14ac:dyDescent="0.35">
      <c r="A6056" t="s">
        <v>2803</v>
      </c>
      <c r="B6056">
        <v>59</v>
      </c>
      <c r="C6056" t="s">
        <v>2162</v>
      </c>
      <c r="D6056" t="s">
        <v>46</v>
      </c>
      <c r="E6056">
        <f>YEAR(Table1[[#This Row],[Order Date]])</f>
        <v>2014</v>
      </c>
      <c r="F6056">
        <v>1</v>
      </c>
      <c r="G6056">
        <f>MONTH(Table1[[#This Row],[Order Date]])</f>
        <v>11</v>
      </c>
      <c r="H6056" s="1">
        <v>41962</v>
      </c>
      <c r="I6056">
        <v>37252</v>
      </c>
      <c r="J6056" t="s">
        <v>47</v>
      </c>
      <c r="K6056">
        <v>1</v>
      </c>
      <c r="L6056">
        <v>8.32</v>
      </c>
      <c r="M6056" s="2">
        <v>0.02</v>
      </c>
      <c r="N6056">
        <v>10.62</v>
      </c>
      <c r="O6056">
        <v>2.38</v>
      </c>
      <c r="P6056">
        <v>-31.2</v>
      </c>
      <c r="Q6056" s="2">
        <v>0.74</v>
      </c>
      <c r="R6056" t="s">
        <v>96</v>
      </c>
      <c r="S6056" t="s">
        <v>139</v>
      </c>
      <c r="T6056" t="s">
        <v>856</v>
      </c>
      <c r="U6056" t="s">
        <v>102</v>
      </c>
      <c r="V6056" t="s">
        <v>76</v>
      </c>
      <c r="W6056">
        <v>5233</v>
      </c>
      <c r="X6056" s="1">
        <v>41966</v>
      </c>
      <c r="Y6056" t="s">
        <v>34</v>
      </c>
      <c r="Z6056" t="e" vm="35">
        <v>#VALUE!</v>
      </c>
      <c r="AA6056">
        <v>72032</v>
      </c>
      <c r="AB6056" t="e" cm="1" vm="2">
        <f t="array" ref="AB6056">_FV(Table1[[#This Row],[State]],"Country/region",TRUE)</f>
        <v>#VALUE!</v>
      </c>
    </row>
    <row r="6057" spans="1:28" x14ac:dyDescent="0.35">
      <c r="A6057" t="s">
        <v>2356</v>
      </c>
      <c r="B6057">
        <v>59</v>
      </c>
      <c r="C6057" t="s">
        <v>3388</v>
      </c>
      <c r="D6057" t="s">
        <v>27</v>
      </c>
      <c r="E6057">
        <f>YEAR(Table1[[#This Row],[Order Date]])</f>
        <v>2014</v>
      </c>
      <c r="F6057">
        <v>1</v>
      </c>
      <c r="G6057">
        <f>MONTH(Table1[[#This Row],[Order Date]])</f>
        <v>11</v>
      </c>
      <c r="H6057" s="1">
        <v>41962</v>
      </c>
      <c r="I6057">
        <v>27298</v>
      </c>
      <c r="J6057" t="s">
        <v>47</v>
      </c>
      <c r="K6057">
        <v>40</v>
      </c>
      <c r="L6057">
        <v>199.99</v>
      </c>
      <c r="M6057" s="2">
        <v>0.09</v>
      </c>
      <c r="N6057">
        <v>7813.7</v>
      </c>
      <c r="O6057">
        <v>24.49</v>
      </c>
      <c r="P6057">
        <v>2154.33</v>
      </c>
      <c r="Q6057" s="2">
        <v>0.46</v>
      </c>
      <c r="R6057" t="s">
        <v>96</v>
      </c>
      <c r="S6057" t="s">
        <v>40</v>
      </c>
      <c r="T6057" t="s">
        <v>495</v>
      </c>
      <c r="U6057" t="s">
        <v>192</v>
      </c>
      <c r="V6057" t="s">
        <v>68</v>
      </c>
      <c r="W6057">
        <v>3827</v>
      </c>
      <c r="X6057" s="1">
        <v>41966</v>
      </c>
      <c r="Y6057" t="s">
        <v>34</v>
      </c>
      <c r="Z6057" t="e" vm="26">
        <v>#VALUE!</v>
      </c>
      <c r="AA6057">
        <v>49201</v>
      </c>
      <c r="AB6057" t="e" cm="1" vm="2">
        <f t="array" ref="AB6057">_FV(Table1[[#This Row],[State]],"Country/region",TRUE)</f>
        <v>#VALUE!</v>
      </c>
    </row>
    <row r="6058" spans="1:28" x14ac:dyDescent="0.35">
      <c r="A6058" t="s">
        <v>728</v>
      </c>
      <c r="B6058">
        <v>59</v>
      </c>
      <c r="C6058" t="s">
        <v>2162</v>
      </c>
      <c r="D6058" t="s">
        <v>46</v>
      </c>
      <c r="E6058">
        <f>YEAR(Table1[[#This Row],[Order Date]])</f>
        <v>2014</v>
      </c>
      <c r="F6058">
        <v>1</v>
      </c>
      <c r="G6058">
        <f>MONTH(Table1[[#This Row],[Order Date]])</f>
        <v>11</v>
      </c>
      <c r="H6058" s="1">
        <v>41962</v>
      </c>
      <c r="I6058">
        <v>37252</v>
      </c>
      <c r="J6058" t="s">
        <v>47</v>
      </c>
      <c r="K6058">
        <v>34</v>
      </c>
      <c r="L6058">
        <v>880.98</v>
      </c>
      <c r="M6058" s="2">
        <v>0.03</v>
      </c>
      <c r="N6058">
        <v>29345.27</v>
      </c>
      <c r="O6058">
        <v>44.55</v>
      </c>
      <c r="P6058">
        <v>7497.55</v>
      </c>
      <c r="Q6058" s="2">
        <v>0.62</v>
      </c>
      <c r="R6058" t="s">
        <v>48</v>
      </c>
      <c r="S6058" t="s">
        <v>73</v>
      </c>
      <c r="T6058" t="s">
        <v>158</v>
      </c>
      <c r="U6058" t="s">
        <v>154</v>
      </c>
      <c r="V6058" t="s">
        <v>76</v>
      </c>
      <c r="W6058">
        <v>5235</v>
      </c>
      <c r="X6058" s="1">
        <v>41967</v>
      </c>
      <c r="Y6058" t="s">
        <v>53</v>
      </c>
      <c r="Z6058" t="e" vm="35">
        <v>#VALUE!</v>
      </c>
      <c r="AA6058">
        <v>72701</v>
      </c>
      <c r="AB6058" t="e" cm="1" vm="2">
        <f t="array" ref="AB6058">_FV(Table1[[#This Row],[State]],"Country/region",TRUE)</f>
        <v>#VALUE!</v>
      </c>
    </row>
    <row r="6059" spans="1:28" x14ac:dyDescent="0.35">
      <c r="A6059" t="s">
        <v>1399</v>
      </c>
      <c r="B6059">
        <v>59</v>
      </c>
      <c r="C6059" t="s">
        <v>1400</v>
      </c>
      <c r="D6059" t="s">
        <v>46</v>
      </c>
      <c r="E6059">
        <f>YEAR(Table1[[#This Row],[Order Date]])</f>
        <v>2014</v>
      </c>
      <c r="F6059">
        <v>1</v>
      </c>
      <c r="G6059">
        <f>MONTH(Table1[[#This Row],[Order Date]])</f>
        <v>11</v>
      </c>
      <c r="H6059" s="1">
        <v>41962</v>
      </c>
      <c r="I6059">
        <v>44256</v>
      </c>
      <c r="J6059" t="s">
        <v>47</v>
      </c>
      <c r="K6059">
        <v>17</v>
      </c>
      <c r="L6059">
        <v>6.48</v>
      </c>
      <c r="M6059" s="2">
        <v>0.08</v>
      </c>
      <c r="N6059">
        <v>114.28</v>
      </c>
      <c r="O6059">
        <v>5.84</v>
      </c>
      <c r="P6059">
        <v>-38.72</v>
      </c>
      <c r="Q6059" s="2">
        <v>0.37</v>
      </c>
      <c r="R6059" t="s">
        <v>29</v>
      </c>
      <c r="S6059" t="s">
        <v>30</v>
      </c>
      <c r="T6059" t="s">
        <v>2539</v>
      </c>
      <c r="U6059" t="s">
        <v>61</v>
      </c>
      <c r="V6059" t="s">
        <v>68</v>
      </c>
      <c r="W6059">
        <v>6247</v>
      </c>
      <c r="X6059" s="1">
        <v>41967</v>
      </c>
      <c r="Y6059" t="s">
        <v>34</v>
      </c>
      <c r="Z6059" t="e" vm="12">
        <v>#VALUE!</v>
      </c>
      <c r="AA6059">
        <v>50401</v>
      </c>
      <c r="AB6059" t="e" cm="1" vm="2">
        <f t="array" ref="AB6059">_FV(Table1[[#This Row],[State]],"Country/region",TRUE)</f>
        <v>#VALUE!</v>
      </c>
    </row>
    <row r="6060" spans="1:28" x14ac:dyDescent="0.35">
      <c r="A6060" t="s">
        <v>2356</v>
      </c>
      <c r="B6060">
        <v>59</v>
      </c>
      <c r="C6060" t="s">
        <v>3388</v>
      </c>
      <c r="D6060" t="s">
        <v>27</v>
      </c>
      <c r="E6060">
        <f>YEAR(Table1[[#This Row],[Order Date]])</f>
        <v>2014</v>
      </c>
      <c r="F6060">
        <v>1</v>
      </c>
      <c r="G6060">
        <f>MONTH(Table1[[#This Row],[Order Date]])</f>
        <v>11</v>
      </c>
      <c r="H6060" s="1">
        <v>41962</v>
      </c>
      <c r="I6060">
        <v>27298</v>
      </c>
      <c r="J6060" t="s">
        <v>47</v>
      </c>
      <c r="K6060">
        <v>31</v>
      </c>
      <c r="L6060">
        <v>4.9800000000000004</v>
      </c>
      <c r="M6060" s="2">
        <v>0.04</v>
      </c>
      <c r="N6060">
        <v>164.92</v>
      </c>
      <c r="O6060">
        <v>4.8600000000000003</v>
      </c>
      <c r="P6060">
        <v>-54.36</v>
      </c>
      <c r="Q6060" s="2">
        <v>0.38</v>
      </c>
      <c r="R6060" t="s">
        <v>29</v>
      </c>
      <c r="S6060" t="s">
        <v>30</v>
      </c>
      <c r="T6060" t="s">
        <v>2103</v>
      </c>
      <c r="U6060" t="s">
        <v>61</v>
      </c>
      <c r="V6060" t="s">
        <v>68</v>
      </c>
      <c r="W6060">
        <v>3828</v>
      </c>
      <c r="X6060" s="1">
        <v>41967</v>
      </c>
      <c r="Y6060" t="s">
        <v>34</v>
      </c>
      <c r="Z6060" t="e" vm="26">
        <v>#VALUE!</v>
      </c>
      <c r="AA6060">
        <v>49201</v>
      </c>
      <c r="AB6060" t="e" cm="1" vm="2">
        <f t="array" ref="AB6060">_FV(Table1[[#This Row],[State]],"Country/region",TRUE)</f>
        <v>#VALUE!</v>
      </c>
    </row>
    <row r="6061" spans="1:28" x14ac:dyDescent="0.35">
      <c r="A6061" t="s">
        <v>1399</v>
      </c>
      <c r="B6061">
        <v>59</v>
      </c>
      <c r="C6061" t="s">
        <v>1400</v>
      </c>
      <c r="D6061" t="s">
        <v>46</v>
      </c>
      <c r="E6061">
        <f>YEAR(Table1[[#This Row],[Order Date]])</f>
        <v>2014</v>
      </c>
      <c r="F6061">
        <v>1</v>
      </c>
      <c r="G6061">
        <f>MONTH(Table1[[#This Row],[Order Date]])</f>
        <v>11</v>
      </c>
      <c r="H6061" s="1">
        <v>41962</v>
      </c>
      <c r="I6061">
        <v>44256</v>
      </c>
      <c r="J6061" t="s">
        <v>47</v>
      </c>
      <c r="K6061">
        <v>49</v>
      </c>
      <c r="L6061">
        <v>40.97</v>
      </c>
      <c r="M6061" s="2">
        <v>0.1</v>
      </c>
      <c r="N6061">
        <v>1889.04</v>
      </c>
      <c r="O6061">
        <v>8.99</v>
      </c>
      <c r="P6061">
        <v>182.15</v>
      </c>
      <c r="Q6061" s="2">
        <v>0.59</v>
      </c>
      <c r="R6061" t="s">
        <v>29</v>
      </c>
      <c r="S6061" t="s">
        <v>139</v>
      </c>
      <c r="T6061" t="s">
        <v>2258</v>
      </c>
      <c r="U6061" t="s">
        <v>88</v>
      </c>
      <c r="V6061" t="s">
        <v>68</v>
      </c>
      <c r="W6061">
        <v>6248</v>
      </c>
      <c r="X6061" s="1">
        <v>41969</v>
      </c>
      <c r="Y6061" t="s">
        <v>42</v>
      </c>
      <c r="Z6061" t="e" vm="12">
        <v>#VALUE!</v>
      </c>
      <c r="AA6061">
        <v>50401</v>
      </c>
      <c r="AB6061" t="e" cm="1" vm="2">
        <f t="array" ref="AB6061">_FV(Table1[[#This Row],[State]],"Country/region",TRUE)</f>
        <v>#VALUE!</v>
      </c>
    </row>
    <row r="6062" spans="1:28" x14ac:dyDescent="0.35">
      <c r="A6062" t="s">
        <v>1811</v>
      </c>
      <c r="B6062">
        <v>59</v>
      </c>
      <c r="C6062" t="s">
        <v>3110</v>
      </c>
      <c r="D6062" t="s">
        <v>46</v>
      </c>
      <c r="E6062">
        <f>YEAR(Table1[[#This Row],[Order Date]])</f>
        <v>2014</v>
      </c>
      <c r="F6062">
        <v>1</v>
      </c>
      <c r="G6062">
        <f>MONTH(Table1[[#This Row],[Order Date]])</f>
        <v>11</v>
      </c>
      <c r="H6062" s="1">
        <v>41962</v>
      </c>
      <c r="I6062">
        <v>55873</v>
      </c>
      <c r="J6062" t="s">
        <v>47</v>
      </c>
      <c r="K6062">
        <v>48</v>
      </c>
      <c r="L6062">
        <v>306.14</v>
      </c>
      <c r="M6062" s="2">
        <v>0</v>
      </c>
      <c r="N6062">
        <v>15602.93</v>
      </c>
      <c r="O6062">
        <v>26.53</v>
      </c>
      <c r="P6062">
        <v>4875.8900000000003</v>
      </c>
      <c r="Q6062" s="2">
        <v>0.56000000000000005</v>
      </c>
      <c r="R6062" t="s">
        <v>96</v>
      </c>
      <c r="S6062" t="s">
        <v>49</v>
      </c>
      <c r="T6062" t="s">
        <v>326</v>
      </c>
      <c r="U6062" t="s">
        <v>98</v>
      </c>
      <c r="V6062" t="s">
        <v>68</v>
      </c>
      <c r="W6062">
        <v>7809</v>
      </c>
      <c r="X6062" s="1">
        <v>41969</v>
      </c>
      <c r="Y6062" t="s">
        <v>53</v>
      </c>
      <c r="Z6062" t="e" vm="5">
        <v>#VALUE!</v>
      </c>
      <c r="AA6062">
        <v>55113</v>
      </c>
      <c r="AB6062" t="e" cm="1" vm="2">
        <f t="array" ref="AB6062">_FV(Table1[[#This Row],[State]],"Country/region",TRUE)</f>
        <v>#VALUE!</v>
      </c>
    </row>
    <row r="6063" spans="1:28" x14ac:dyDescent="0.35">
      <c r="A6063" t="s">
        <v>1035</v>
      </c>
      <c r="B6063">
        <v>59</v>
      </c>
      <c r="C6063" t="s">
        <v>1400</v>
      </c>
      <c r="D6063" t="s">
        <v>46</v>
      </c>
      <c r="E6063">
        <f>YEAR(Table1[[#This Row],[Order Date]])</f>
        <v>2014</v>
      </c>
      <c r="F6063">
        <v>1</v>
      </c>
      <c r="G6063">
        <f>MONTH(Table1[[#This Row],[Order Date]])</f>
        <v>11</v>
      </c>
      <c r="H6063" s="1">
        <v>41962</v>
      </c>
      <c r="I6063">
        <v>44256</v>
      </c>
      <c r="J6063" t="s">
        <v>47</v>
      </c>
      <c r="K6063">
        <v>39</v>
      </c>
      <c r="L6063">
        <v>8.01</v>
      </c>
      <c r="M6063" s="2">
        <v>0.09</v>
      </c>
      <c r="N6063">
        <v>301.36</v>
      </c>
      <c r="O6063">
        <v>2.87</v>
      </c>
      <c r="P6063">
        <v>48.45</v>
      </c>
      <c r="Q6063" s="2">
        <v>0.4</v>
      </c>
      <c r="R6063" t="s">
        <v>29</v>
      </c>
      <c r="S6063" t="s">
        <v>59</v>
      </c>
      <c r="T6063" t="s">
        <v>373</v>
      </c>
      <c r="U6063" t="s">
        <v>61</v>
      </c>
      <c r="V6063" t="s">
        <v>68</v>
      </c>
      <c r="W6063">
        <v>6246</v>
      </c>
      <c r="X6063" s="1">
        <v>41971</v>
      </c>
      <c r="Y6063" t="s">
        <v>34</v>
      </c>
      <c r="Z6063" t="e" vm="12">
        <v>#VALUE!</v>
      </c>
      <c r="AA6063">
        <v>50158</v>
      </c>
      <c r="AB6063" t="e" cm="1" vm="2">
        <f t="array" ref="AB6063">_FV(Table1[[#This Row],[State]],"Country/region",TRUE)</f>
        <v>#VALUE!</v>
      </c>
    </row>
    <row r="6064" spans="1:28" x14ac:dyDescent="0.35">
      <c r="A6064" t="s">
        <v>968</v>
      </c>
      <c r="B6064">
        <v>59</v>
      </c>
      <c r="C6064" t="s">
        <v>969</v>
      </c>
      <c r="D6064" t="s">
        <v>27</v>
      </c>
      <c r="E6064">
        <f>YEAR(Table1[[#This Row],[Order Date]])</f>
        <v>2014</v>
      </c>
      <c r="F6064">
        <v>1</v>
      </c>
      <c r="G6064">
        <f>MONTH(Table1[[#This Row],[Order Date]])</f>
        <v>11</v>
      </c>
      <c r="H6064" s="1">
        <v>41963</v>
      </c>
      <c r="I6064">
        <v>26214</v>
      </c>
      <c r="J6064" t="s">
        <v>131</v>
      </c>
      <c r="K6064">
        <v>41</v>
      </c>
      <c r="L6064">
        <v>46.94</v>
      </c>
      <c r="M6064" s="2">
        <v>0.08</v>
      </c>
      <c r="N6064">
        <v>1901.29</v>
      </c>
      <c r="O6064">
        <v>6.77</v>
      </c>
      <c r="P6064">
        <v>870.8</v>
      </c>
      <c r="Q6064" s="2">
        <v>0.44</v>
      </c>
      <c r="R6064" t="s">
        <v>48</v>
      </c>
      <c r="S6064" t="s">
        <v>30</v>
      </c>
      <c r="T6064" t="s">
        <v>2002</v>
      </c>
      <c r="U6064" t="s">
        <v>82</v>
      </c>
      <c r="V6064" t="s">
        <v>76</v>
      </c>
      <c r="W6064">
        <v>3661</v>
      </c>
      <c r="X6064" s="1">
        <v>41964</v>
      </c>
      <c r="Y6064" t="s">
        <v>34</v>
      </c>
      <c r="Z6064" t="e" vm="31">
        <v>#VALUE!</v>
      </c>
      <c r="AA6064">
        <v>37814</v>
      </c>
      <c r="AB6064" t="e" cm="1" vm="2">
        <f t="array" ref="AB6064">_FV(Table1[[#This Row],[State]],"Country/region",TRUE)</f>
        <v>#VALUE!</v>
      </c>
    </row>
    <row r="6065" spans="1:28" x14ac:dyDescent="0.35">
      <c r="A6065" t="s">
        <v>968</v>
      </c>
      <c r="B6065">
        <v>59</v>
      </c>
      <c r="C6065" t="s">
        <v>969</v>
      </c>
      <c r="D6065" t="s">
        <v>27</v>
      </c>
      <c r="E6065">
        <f>YEAR(Table1[[#This Row],[Order Date]])</f>
        <v>2014</v>
      </c>
      <c r="F6065">
        <v>1</v>
      </c>
      <c r="G6065">
        <f>MONTH(Table1[[#This Row],[Order Date]])</f>
        <v>11</v>
      </c>
      <c r="H6065" s="1">
        <v>41963</v>
      </c>
      <c r="I6065">
        <v>26214</v>
      </c>
      <c r="J6065" t="s">
        <v>131</v>
      </c>
      <c r="K6065">
        <v>19</v>
      </c>
      <c r="L6065">
        <v>15.74</v>
      </c>
      <c r="M6065" s="2">
        <v>0.1</v>
      </c>
      <c r="N6065">
        <v>305.68</v>
      </c>
      <c r="O6065">
        <v>1.39</v>
      </c>
      <c r="P6065">
        <v>128.16999999999999</v>
      </c>
      <c r="Q6065" s="2">
        <v>0.4</v>
      </c>
      <c r="R6065" t="s">
        <v>29</v>
      </c>
      <c r="S6065" t="s">
        <v>30</v>
      </c>
      <c r="T6065" t="s">
        <v>415</v>
      </c>
      <c r="U6065" t="s">
        <v>267</v>
      </c>
      <c r="V6065" t="s">
        <v>76</v>
      </c>
      <c r="W6065">
        <v>3660</v>
      </c>
      <c r="X6065" s="1">
        <v>41964</v>
      </c>
      <c r="Y6065" t="s">
        <v>42</v>
      </c>
      <c r="Z6065" t="e" vm="31">
        <v>#VALUE!</v>
      </c>
      <c r="AA6065">
        <v>37814</v>
      </c>
      <c r="AB6065" t="e" cm="1" vm="2">
        <f t="array" ref="AB6065">_FV(Table1[[#This Row],[State]],"Country/region",TRUE)</f>
        <v>#VALUE!</v>
      </c>
    </row>
    <row r="6066" spans="1:28" x14ac:dyDescent="0.35">
      <c r="A6066" t="s">
        <v>2949</v>
      </c>
      <c r="B6066">
        <v>59</v>
      </c>
      <c r="C6066" t="s">
        <v>1796</v>
      </c>
      <c r="D6066" t="s">
        <v>27</v>
      </c>
      <c r="E6066">
        <f>YEAR(Table1[[#This Row],[Order Date]])</f>
        <v>2014</v>
      </c>
      <c r="F6066">
        <v>1</v>
      </c>
      <c r="G6066">
        <f>MONTH(Table1[[#This Row],[Order Date]])</f>
        <v>11</v>
      </c>
      <c r="H6066" s="1">
        <v>41964</v>
      </c>
      <c r="I6066">
        <v>56484</v>
      </c>
      <c r="J6066" t="s">
        <v>39</v>
      </c>
      <c r="K6066">
        <v>6</v>
      </c>
      <c r="L6066">
        <v>30.56</v>
      </c>
      <c r="M6066" s="2">
        <v>0.1</v>
      </c>
      <c r="N6066">
        <v>176.58</v>
      </c>
      <c r="O6066">
        <v>2.99</v>
      </c>
      <c r="P6066">
        <v>28.338999999999999</v>
      </c>
      <c r="Q6066" s="2">
        <v>0.35</v>
      </c>
      <c r="R6066" t="s">
        <v>29</v>
      </c>
      <c r="S6066" t="s">
        <v>30</v>
      </c>
      <c r="T6066" t="s">
        <v>647</v>
      </c>
      <c r="U6066" t="s">
        <v>67</v>
      </c>
      <c r="V6066" t="s">
        <v>52</v>
      </c>
      <c r="W6066">
        <v>7896</v>
      </c>
      <c r="X6066" s="1">
        <v>41965</v>
      </c>
      <c r="Y6066" t="s">
        <v>34</v>
      </c>
      <c r="Z6066" t="e" vm="4">
        <v>#VALUE!</v>
      </c>
      <c r="AA6066">
        <v>92704</v>
      </c>
      <c r="AB6066" t="e" cm="1" vm="2">
        <f t="array" ref="AB6066">_FV(Table1[[#This Row],[State]],"Country/region",TRUE)</f>
        <v>#VALUE!</v>
      </c>
    </row>
    <row r="6067" spans="1:28" x14ac:dyDescent="0.35">
      <c r="A6067" t="s">
        <v>2949</v>
      </c>
      <c r="B6067">
        <v>59</v>
      </c>
      <c r="C6067" t="s">
        <v>1796</v>
      </c>
      <c r="D6067" t="s">
        <v>27</v>
      </c>
      <c r="E6067">
        <f>YEAR(Table1[[#This Row],[Order Date]])</f>
        <v>2014</v>
      </c>
      <c r="F6067">
        <v>1</v>
      </c>
      <c r="G6067">
        <f>MONTH(Table1[[#This Row],[Order Date]])</f>
        <v>11</v>
      </c>
      <c r="H6067" s="1">
        <v>41964</v>
      </c>
      <c r="I6067">
        <v>56484</v>
      </c>
      <c r="J6067" t="s">
        <v>39</v>
      </c>
      <c r="K6067">
        <v>15</v>
      </c>
      <c r="L6067">
        <v>73.98</v>
      </c>
      <c r="M6067" s="2">
        <v>0</v>
      </c>
      <c r="N6067">
        <v>1121.8399999999999</v>
      </c>
      <c r="O6067">
        <v>12.14</v>
      </c>
      <c r="P6067">
        <v>-173.66</v>
      </c>
      <c r="Q6067" s="2">
        <v>0.67</v>
      </c>
      <c r="R6067" t="s">
        <v>96</v>
      </c>
      <c r="S6067" t="s">
        <v>30</v>
      </c>
      <c r="T6067" t="s">
        <v>486</v>
      </c>
      <c r="U6067" t="s">
        <v>102</v>
      </c>
      <c r="V6067" t="s">
        <v>52</v>
      </c>
      <c r="W6067">
        <v>7897</v>
      </c>
      <c r="X6067" s="1">
        <v>41965</v>
      </c>
      <c r="Y6067" t="s">
        <v>34</v>
      </c>
      <c r="Z6067" t="e" vm="4">
        <v>#VALUE!</v>
      </c>
      <c r="AA6067">
        <v>92704</v>
      </c>
      <c r="AB6067" t="e" cm="1" vm="2">
        <f t="array" ref="AB6067">_FV(Table1[[#This Row],[State]],"Country/region",TRUE)</f>
        <v>#VALUE!</v>
      </c>
    </row>
    <row r="6068" spans="1:28" x14ac:dyDescent="0.35">
      <c r="A6068" t="s">
        <v>3128</v>
      </c>
      <c r="B6068">
        <v>59</v>
      </c>
      <c r="C6068" t="s">
        <v>2126</v>
      </c>
      <c r="D6068" t="s">
        <v>57</v>
      </c>
      <c r="E6068">
        <f>YEAR(Table1[[#This Row],[Order Date]])</f>
        <v>2014</v>
      </c>
      <c r="F6068">
        <v>1</v>
      </c>
      <c r="G6068">
        <f>MONTH(Table1[[#This Row],[Order Date]])</f>
        <v>11</v>
      </c>
      <c r="H6068" s="1">
        <v>41964</v>
      </c>
      <c r="I6068">
        <v>47747</v>
      </c>
      <c r="J6068" t="s">
        <v>28</v>
      </c>
      <c r="K6068">
        <v>40</v>
      </c>
      <c r="L6068">
        <v>2.08</v>
      </c>
      <c r="M6068" s="2">
        <v>0.03</v>
      </c>
      <c r="N6068">
        <v>102.15</v>
      </c>
      <c r="O6068">
        <v>5.33</v>
      </c>
      <c r="P6068">
        <v>-138.51</v>
      </c>
      <c r="Q6068" s="2">
        <v>0.43</v>
      </c>
      <c r="R6068" t="s">
        <v>48</v>
      </c>
      <c r="S6068" t="s">
        <v>30</v>
      </c>
      <c r="T6068" t="s">
        <v>311</v>
      </c>
      <c r="U6068" t="s">
        <v>82</v>
      </c>
      <c r="V6068" t="s">
        <v>76</v>
      </c>
      <c r="W6068">
        <v>6703</v>
      </c>
      <c r="X6068" s="1">
        <v>41966</v>
      </c>
      <c r="Y6068" t="s">
        <v>42</v>
      </c>
      <c r="Z6068" t="e" vm="6">
        <v>#VALUE!</v>
      </c>
      <c r="AA6068">
        <v>36116</v>
      </c>
      <c r="AB6068" t="e" cm="1" vm="2">
        <f t="array" ref="AB6068">_FV(Table1[[#This Row],[State]],"Country/region",TRUE)</f>
        <v>#VALUE!</v>
      </c>
    </row>
    <row r="6069" spans="1:28" x14ac:dyDescent="0.35">
      <c r="A6069" t="s">
        <v>283</v>
      </c>
      <c r="B6069">
        <v>59</v>
      </c>
      <c r="C6069" t="s">
        <v>2668</v>
      </c>
      <c r="D6069" t="s">
        <v>38</v>
      </c>
      <c r="E6069">
        <f>YEAR(Table1[[#This Row],[Order Date]])</f>
        <v>2014</v>
      </c>
      <c r="F6069">
        <v>1</v>
      </c>
      <c r="G6069">
        <f>MONTH(Table1[[#This Row],[Order Date]])</f>
        <v>11</v>
      </c>
      <c r="H6069" s="1">
        <v>41964</v>
      </c>
      <c r="I6069">
        <v>42370</v>
      </c>
      <c r="J6069" t="s">
        <v>28</v>
      </c>
      <c r="K6069">
        <v>33</v>
      </c>
      <c r="L6069">
        <v>3.81</v>
      </c>
      <c r="M6069" s="2">
        <v>7.0000000000000007E-2</v>
      </c>
      <c r="N6069">
        <v>125.27</v>
      </c>
      <c r="O6069">
        <v>4.83</v>
      </c>
      <c r="P6069">
        <v>-105.83450000000001</v>
      </c>
      <c r="Q6069" s="2">
        <v>0.4</v>
      </c>
      <c r="R6069" t="s">
        <v>29</v>
      </c>
      <c r="S6069" t="s">
        <v>30</v>
      </c>
      <c r="T6069" t="s">
        <v>3463</v>
      </c>
      <c r="U6069" t="s">
        <v>67</v>
      </c>
      <c r="V6069" t="s">
        <v>52</v>
      </c>
      <c r="W6069">
        <v>5975</v>
      </c>
      <c r="X6069" s="1">
        <v>41966</v>
      </c>
      <c r="Y6069" t="s">
        <v>34</v>
      </c>
      <c r="Z6069" t="e" vm="8">
        <v>#VALUE!</v>
      </c>
      <c r="AA6069">
        <v>97477</v>
      </c>
      <c r="AB6069" t="e" cm="1" vm="2">
        <f t="array" ref="AB6069">_FV(Table1[[#This Row],[State]],"Country/region",TRUE)</f>
        <v>#VALUE!</v>
      </c>
    </row>
    <row r="6070" spans="1:28" x14ac:dyDescent="0.35">
      <c r="A6070" t="s">
        <v>36</v>
      </c>
      <c r="B6070">
        <v>59</v>
      </c>
      <c r="C6070" t="s">
        <v>37</v>
      </c>
      <c r="D6070" t="s">
        <v>38</v>
      </c>
      <c r="E6070">
        <f>YEAR(Table1[[#This Row],[Order Date]])</f>
        <v>2014</v>
      </c>
      <c r="F6070">
        <v>1</v>
      </c>
      <c r="G6070">
        <f>MONTH(Table1[[#This Row],[Order Date]])</f>
        <v>11</v>
      </c>
      <c r="H6070" s="1">
        <v>41965</v>
      </c>
      <c r="I6070">
        <v>26948</v>
      </c>
      <c r="J6070" t="s">
        <v>28</v>
      </c>
      <c r="K6070">
        <v>21</v>
      </c>
      <c r="L6070">
        <v>9.11</v>
      </c>
      <c r="M6070" s="2">
        <v>0.03</v>
      </c>
      <c r="N6070">
        <v>203.55</v>
      </c>
      <c r="O6070">
        <v>2.25</v>
      </c>
      <c r="P6070">
        <v>38.6</v>
      </c>
      <c r="Q6070" s="2">
        <v>0.52</v>
      </c>
      <c r="R6070" t="s">
        <v>29</v>
      </c>
      <c r="S6070" t="s">
        <v>59</v>
      </c>
      <c r="T6070" t="s">
        <v>1657</v>
      </c>
      <c r="U6070" t="s">
        <v>88</v>
      </c>
      <c r="V6070" t="s">
        <v>33</v>
      </c>
      <c r="W6070">
        <v>3774</v>
      </c>
      <c r="X6070" s="1">
        <v>41966</v>
      </c>
      <c r="Y6070" t="s">
        <v>42</v>
      </c>
      <c r="Z6070" t="e" vm="3">
        <v>#VALUE!</v>
      </c>
      <c r="AA6070">
        <v>20715</v>
      </c>
      <c r="AB6070" t="e" cm="1" vm="2">
        <f t="array" ref="AB6070">_FV(Table1[[#This Row],[State]],"Country/region",TRUE)</f>
        <v>#VALUE!</v>
      </c>
    </row>
    <row r="6071" spans="1:28" x14ac:dyDescent="0.35">
      <c r="A6071" t="s">
        <v>2863</v>
      </c>
      <c r="B6071">
        <v>59</v>
      </c>
      <c r="C6071" t="s">
        <v>37</v>
      </c>
      <c r="D6071" t="s">
        <v>38</v>
      </c>
      <c r="E6071">
        <f>YEAR(Table1[[#This Row],[Order Date]])</f>
        <v>2014</v>
      </c>
      <c r="F6071">
        <v>1</v>
      </c>
      <c r="G6071">
        <f>MONTH(Table1[[#This Row],[Order Date]])</f>
        <v>11</v>
      </c>
      <c r="H6071" s="1">
        <v>41965</v>
      </c>
      <c r="I6071">
        <v>6433</v>
      </c>
      <c r="J6071" t="s">
        <v>131</v>
      </c>
      <c r="K6071">
        <v>41</v>
      </c>
      <c r="L6071">
        <v>3.69</v>
      </c>
      <c r="M6071" s="2">
        <v>0.01</v>
      </c>
      <c r="N6071">
        <v>159.26</v>
      </c>
      <c r="O6071">
        <v>0.5</v>
      </c>
      <c r="P6071">
        <v>73.89</v>
      </c>
      <c r="Q6071" s="2">
        <v>0.38</v>
      </c>
      <c r="R6071" t="s">
        <v>29</v>
      </c>
      <c r="S6071" t="s">
        <v>30</v>
      </c>
      <c r="T6071" t="s">
        <v>2296</v>
      </c>
      <c r="U6071" t="s">
        <v>210</v>
      </c>
      <c r="V6071" t="s">
        <v>33</v>
      </c>
      <c r="W6071">
        <v>894</v>
      </c>
      <c r="X6071" s="1">
        <v>41966</v>
      </c>
      <c r="Y6071" t="s">
        <v>34</v>
      </c>
      <c r="Z6071" t="e" vm="3">
        <v>#VALUE!</v>
      </c>
      <c r="AA6071">
        <v>20814</v>
      </c>
      <c r="AB6071" t="e" cm="1" vm="2">
        <f t="array" ref="AB6071">_FV(Table1[[#This Row],[State]],"Country/region",TRUE)</f>
        <v>#VALUE!</v>
      </c>
    </row>
    <row r="6072" spans="1:28" x14ac:dyDescent="0.35">
      <c r="A6072" t="s">
        <v>309</v>
      </c>
      <c r="B6072">
        <v>59</v>
      </c>
      <c r="C6072" t="s">
        <v>37</v>
      </c>
      <c r="D6072" t="s">
        <v>38</v>
      </c>
      <c r="E6072">
        <f>YEAR(Table1[[#This Row],[Order Date]])</f>
        <v>2014</v>
      </c>
      <c r="F6072">
        <v>1</v>
      </c>
      <c r="G6072">
        <f>MONTH(Table1[[#This Row],[Order Date]])</f>
        <v>11</v>
      </c>
      <c r="H6072" s="1">
        <v>41965</v>
      </c>
      <c r="I6072">
        <v>26948</v>
      </c>
      <c r="J6072" t="s">
        <v>28</v>
      </c>
      <c r="K6072">
        <v>38</v>
      </c>
      <c r="L6072">
        <v>7.3</v>
      </c>
      <c r="M6072" s="2">
        <v>0.05</v>
      </c>
      <c r="N6072">
        <v>273.89</v>
      </c>
      <c r="O6072">
        <v>7.72</v>
      </c>
      <c r="P6072">
        <v>-160.40199999999999</v>
      </c>
      <c r="Q6072" s="2">
        <v>0.38</v>
      </c>
      <c r="R6072" t="s">
        <v>29</v>
      </c>
      <c r="S6072" t="s">
        <v>30</v>
      </c>
      <c r="T6072" t="s">
        <v>2233</v>
      </c>
      <c r="U6072" t="s">
        <v>67</v>
      </c>
      <c r="V6072" t="s">
        <v>76</v>
      </c>
      <c r="W6072">
        <v>3775</v>
      </c>
      <c r="X6072" s="1">
        <v>41966</v>
      </c>
      <c r="Y6072" t="s">
        <v>34</v>
      </c>
      <c r="Z6072" t="e" vm="44">
        <v>#VALUE!</v>
      </c>
      <c r="AA6072">
        <v>30337</v>
      </c>
      <c r="AB6072" t="e" cm="1" vm="2">
        <f t="array" ref="AB6072">_FV(Table1[[#This Row],[State]],"Country/region",TRUE)</f>
        <v>#VALUE!</v>
      </c>
    </row>
    <row r="6073" spans="1:28" x14ac:dyDescent="0.35">
      <c r="A6073" t="s">
        <v>492</v>
      </c>
      <c r="B6073">
        <v>59</v>
      </c>
      <c r="C6073" t="s">
        <v>1217</v>
      </c>
      <c r="D6073" t="s">
        <v>57</v>
      </c>
      <c r="E6073">
        <f>YEAR(Table1[[#This Row],[Order Date]])</f>
        <v>2014</v>
      </c>
      <c r="F6073">
        <v>1</v>
      </c>
      <c r="G6073">
        <f>MONTH(Table1[[#This Row],[Order Date]])</f>
        <v>11</v>
      </c>
      <c r="H6073" s="1">
        <v>41965</v>
      </c>
      <c r="I6073">
        <v>10342</v>
      </c>
      <c r="J6073" t="s">
        <v>131</v>
      </c>
      <c r="K6073">
        <v>38</v>
      </c>
      <c r="L6073">
        <v>299.99</v>
      </c>
      <c r="M6073" s="2">
        <v>0.1</v>
      </c>
      <c r="N6073">
        <v>10567.45</v>
      </c>
      <c r="O6073">
        <v>11.64</v>
      </c>
      <c r="P6073">
        <v>2925.37</v>
      </c>
      <c r="Q6073" s="2">
        <v>0.5</v>
      </c>
      <c r="R6073" t="s">
        <v>96</v>
      </c>
      <c r="S6073" t="s">
        <v>40</v>
      </c>
      <c r="T6073" t="s">
        <v>2263</v>
      </c>
      <c r="U6073" t="s">
        <v>192</v>
      </c>
      <c r="V6073" t="s">
        <v>68</v>
      </c>
      <c r="W6073">
        <v>1433</v>
      </c>
      <c r="X6073" s="1">
        <v>41966</v>
      </c>
      <c r="Y6073" t="s">
        <v>34</v>
      </c>
      <c r="Z6073" t="e" vm="25">
        <v>#VALUE!</v>
      </c>
      <c r="AA6073">
        <v>53132</v>
      </c>
      <c r="AB6073" t="e" cm="1" vm="2">
        <f t="array" ref="AB6073">_FV(Table1[[#This Row],[State]],"Country/region",TRUE)</f>
        <v>#VALUE!</v>
      </c>
    </row>
    <row r="6074" spans="1:28" x14ac:dyDescent="0.35">
      <c r="A6074" t="s">
        <v>492</v>
      </c>
      <c r="B6074">
        <v>59</v>
      </c>
      <c r="C6074" t="s">
        <v>1217</v>
      </c>
      <c r="D6074" t="s">
        <v>57</v>
      </c>
      <c r="E6074">
        <f>YEAR(Table1[[#This Row],[Order Date]])</f>
        <v>2014</v>
      </c>
      <c r="F6074">
        <v>1</v>
      </c>
      <c r="G6074">
        <f>MONTH(Table1[[#This Row],[Order Date]])</f>
        <v>11</v>
      </c>
      <c r="H6074" s="1">
        <v>41965</v>
      </c>
      <c r="I6074">
        <v>10342</v>
      </c>
      <c r="J6074" t="s">
        <v>131</v>
      </c>
      <c r="K6074">
        <v>45</v>
      </c>
      <c r="L6074">
        <v>114.98</v>
      </c>
      <c r="M6074" s="2">
        <v>0.01</v>
      </c>
      <c r="N6074">
        <v>5181.08</v>
      </c>
      <c r="O6074">
        <v>58.72</v>
      </c>
      <c r="P6074">
        <v>-1623.6</v>
      </c>
      <c r="Q6074" s="2">
        <v>0.76</v>
      </c>
      <c r="R6074" t="s">
        <v>48</v>
      </c>
      <c r="S6074" t="s">
        <v>73</v>
      </c>
      <c r="T6074" t="s">
        <v>3291</v>
      </c>
      <c r="U6074" t="s">
        <v>154</v>
      </c>
      <c r="V6074" t="s">
        <v>68</v>
      </c>
      <c r="W6074">
        <v>1432</v>
      </c>
      <c r="X6074" s="1">
        <v>41967</v>
      </c>
      <c r="Y6074" t="s">
        <v>53</v>
      </c>
      <c r="Z6074" t="e" vm="25">
        <v>#VALUE!</v>
      </c>
      <c r="AA6074">
        <v>53132</v>
      </c>
      <c r="AB6074" t="e" cm="1" vm="2">
        <f t="array" ref="AB6074">_FV(Table1[[#This Row],[State]],"Country/region",TRUE)</f>
        <v>#VALUE!</v>
      </c>
    </row>
    <row r="6075" spans="1:28" x14ac:dyDescent="0.35">
      <c r="A6075" t="s">
        <v>492</v>
      </c>
      <c r="B6075">
        <v>59</v>
      </c>
      <c r="C6075" t="s">
        <v>1217</v>
      </c>
      <c r="D6075" t="s">
        <v>57</v>
      </c>
      <c r="E6075">
        <f>YEAR(Table1[[#This Row],[Order Date]])</f>
        <v>2014</v>
      </c>
      <c r="F6075">
        <v>1</v>
      </c>
      <c r="G6075">
        <f>MONTH(Table1[[#This Row],[Order Date]])</f>
        <v>11</v>
      </c>
      <c r="H6075" s="1">
        <v>41965</v>
      </c>
      <c r="I6075">
        <v>10342</v>
      </c>
      <c r="J6075" t="s">
        <v>131</v>
      </c>
      <c r="K6075">
        <v>38</v>
      </c>
      <c r="L6075">
        <v>40.97</v>
      </c>
      <c r="M6075" s="2">
        <v>0.01</v>
      </c>
      <c r="N6075">
        <v>1679.04</v>
      </c>
      <c r="O6075">
        <v>14.45</v>
      </c>
      <c r="P6075">
        <v>324.47000000000003</v>
      </c>
      <c r="Q6075" s="2">
        <v>0.56999999999999995</v>
      </c>
      <c r="R6075" t="s">
        <v>48</v>
      </c>
      <c r="S6075" t="s">
        <v>40</v>
      </c>
      <c r="T6075" t="s">
        <v>2862</v>
      </c>
      <c r="U6075" t="s">
        <v>82</v>
      </c>
      <c r="V6075" t="s">
        <v>68</v>
      </c>
      <c r="W6075">
        <v>1434</v>
      </c>
      <c r="X6075" s="1">
        <v>41967</v>
      </c>
      <c r="Y6075" t="s">
        <v>34</v>
      </c>
      <c r="Z6075" t="e" vm="25">
        <v>#VALUE!</v>
      </c>
      <c r="AA6075">
        <v>53132</v>
      </c>
      <c r="AB6075" t="e" cm="1" vm="2">
        <f t="array" ref="AB6075">_FV(Table1[[#This Row],[State]],"Country/region",TRUE)</f>
        <v>#VALUE!</v>
      </c>
    </row>
    <row r="6076" spans="1:28" x14ac:dyDescent="0.35">
      <c r="A6076" t="s">
        <v>2292</v>
      </c>
      <c r="B6076">
        <v>59</v>
      </c>
      <c r="C6076" t="s">
        <v>1066</v>
      </c>
      <c r="D6076" t="s">
        <v>38</v>
      </c>
      <c r="E6076">
        <f>YEAR(Table1[[#This Row],[Order Date]])</f>
        <v>2014</v>
      </c>
      <c r="F6076">
        <v>1</v>
      </c>
      <c r="G6076">
        <f>MONTH(Table1[[#This Row],[Order Date]])</f>
        <v>11</v>
      </c>
      <c r="H6076" s="1">
        <v>41965</v>
      </c>
      <c r="I6076">
        <v>34913</v>
      </c>
      <c r="J6076" t="s">
        <v>131</v>
      </c>
      <c r="K6076">
        <v>15</v>
      </c>
      <c r="L6076">
        <v>6.81</v>
      </c>
      <c r="M6076" s="2">
        <v>0</v>
      </c>
      <c r="N6076">
        <v>107.63</v>
      </c>
      <c r="O6076">
        <v>5.48</v>
      </c>
      <c r="P6076">
        <v>-29.888500000000001</v>
      </c>
      <c r="Q6076" s="2">
        <v>0.37</v>
      </c>
      <c r="R6076" t="s">
        <v>29</v>
      </c>
      <c r="S6076" t="s">
        <v>30</v>
      </c>
      <c r="T6076" t="s">
        <v>3061</v>
      </c>
      <c r="U6076" t="s">
        <v>67</v>
      </c>
      <c r="V6076" t="s">
        <v>76</v>
      </c>
      <c r="W6076">
        <v>4905</v>
      </c>
      <c r="X6076" s="1">
        <v>41967</v>
      </c>
      <c r="Y6076" t="s">
        <v>34</v>
      </c>
      <c r="Z6076" t="e" vm="44">
        <v>#VALUE!</v>
      </c>
      <c r="AA6076">
        <v>30144</v>
      </c>
      <c r="AB6076" t="e" cm="1" vm="2">
        <f t="array" ref="AB6076">_FV(Table1[[#This Row],[State]],"Country/region",TRUE)</f>
        <v>#VALUE!</v>
      </c>
    </row>
    <row r="6077" spans="1:28" x14ac:dyDescent="0.35">
      <c r="A6077" t="s">
        <v>492</v>
      </c>
      <c r="B6077">
        <v>59</v>
      </c>
      <c r="C6077" t="s">
        <v>1217</v>
      </c>
      <c r="D6077" t="s">
        <v>57</v>
      </c>
      <c r="E6077">
        <f>YEAR(Table1[[#This Row],[Order Date]])</f>
        <v>2014</v>
      </c>
      <c r="F6077">
        <v>1</v>
      </c>
      <c r="G6077">
        <f>MONTH(Table1[[#This Row],[Order Date]])</f>
        <v>11</v>
      </c>
      <c r="H6077" s="1">
        <v>41965</v>
      </c>
      <c r="I6077">
        <v>10342</v>
      </c>
      <c r="J6077" t="s">
        <v>131</v>
      </c>
      <c r="K6077">
        <v>2</v>
      </c>
      <c r="L6077">
        <v>999.99</v>
      </c>
      <c r="M6077" s="2">
        <v>0.05</v>
      </c>
      <c r="N6077">
        <v>2055.9699999999998</v>
      </c>
      <c r="O6077">
        <v>13.99</v>
      </c>
      <c r="P6077">
        <v>-2342.0052000000001</v>
      </c>
      <c r="Q6077" s="2">
        <v>0.36</v>
      </c>
      <c r="R6077" t="s">
        <v>96</v>
      </c>
      <c r="S6077" t="s">
        <v>80</v>
      </c>
      <c r="T6077" t="s">
        <v>642</v>
      </c>
      <c r="U6077" t="s">
        <v>98</v>
      </c>
      <c r="V6077" t="s">
        <v>68</v>
      </c>
      <c r="W6077">
        <v>1435</v>
      </c>
      <c r="X6077" s="1">
        <v>41967</v>
      </c>
      <c r="Y6077" t="s">
        <v>42</v>
      </c>
      <c r="Z6077" t="e" vm="25">
        <v>#VALUE!</v>
      </c>
      <c r="AA6077">
        <v>53132</v>
      </c>
      <c r="AB6077" t="e" cm="1" vm="2">
        <f t="array" ref="AB6077">_FV(Table1[[#This Row],[State]],"Country/region",TRUE)</f>
        <v>#VALUE!</v>
      </c>
    </row>
    <row r="6078" spans="1:28" x14ac:dyDescent="0.35">
      <c r="A6078" t="s">
        <v>3312</v>
      </c>
      <c r="B6078">
        <v>59</v>
      </c>
      <c r="C6078" t="s">
        <v>3313</v>
      </c>
      <c r="D6078" t="s">
        <v>46</v>
      </c>
      <c r="E6078">
        <f>YEAR(Table1[[#This Row],[Order Date]])</f>
        <v>2014</v>
      </c>
      <c r="F6078">
        <v>1</v>
      </c>
      <c r="G6078">
        <f>MONTH(Table1[[#This Row],[Order Date]])</f>
        <v>11</v>
      </c>
      <c r="H6078" s="1">
        <v>41966</v>
      </c>
      <c r="I6078">
        <v>36359</v>
      </c>
      <c r="J6078" t="s">
        <v>28</v>
      </c>
      <c r="K6078">
        <v>2</v>
      </c>
      <c r="L6078">
        <v>30.98</v>
      </c>
      <c r="M6078" s="2">
        <v>0.06</v>
      </c>
      <c r="N6078">
        <v>68.66</v>
      </c>
      <c r="O6078">
        <v>5.76</v>
      </c>
      <c r="P6078">
        <v>-29.6</v>
      </c>
      <c r="Q6078" s="2">
        <v>0.4</v>
      </c>
      <c r="R6078" t="s">
        <v>29</v>
      </c>
      <c r="S6078" t="s">
        <v>30</v>
      </c>
      <c r="T6078" t="s">
        <v>145</v>
      </c>
      <c r="U6078" t="s">
        <v>61</v>
      </c>
      <c r="V6078" t="s">
        <v>68</v>
      </c>
      <c r="W6078">
        <v>5106</v>
      </c>
      <c r="X6078" s="1">
        <v>41967</v>
      </c>
      <c r="Y6078" t="s">
        <v>34</v>
      </c>
      <c r="Z6078" t="e" vm="5">
        <v>#VALUE!</v>
      </c>
      <c r="AA6078">
        <v>55066</v>
      </c>
      <c r="AB6078" t="e" cm="1" vm="2">
        <f t="array" ref="AB6078">_FV(Table1[[#This Row],[State]],"Country/region",TRUE)</f>
        <v>#VALUE!</v>
      </c>
    </row>
    <row r="6079" spans="1:28" x14ac:dyDescent="0.35">
      <c r="A6079" t="s">
        <v>1228</v>
      </c>
      <c r="B6079">
        <v>59</v>
      </c>
      <c r="C6079" t="s">
        <v>1229</v>
      </c>
      <c r="D6079" t="s">
        <v>46</v>
      </c>
      <c r="E6079">
        <f>YEAR(Table1[[#This Row],[Order Date]])</f>
        <v>2014</v>
      </c>
      <c r="F6079">
        <v>1</v>
      </c>
      <c r="G6079">
        <f>MONTH(Table1[[#This Row],[Order Date]])</f>
        <v>11</v>
      </c>
      <c r="H6079" s="1">
        <v>41967</v>
      </c>
      <c r="I6079">
        <v>12930</v>
      </c>
      <c r="J6079" t="s">
        <v>28</v>
      </c>
      <c r="K6079">
        <v>49</v>
      </c>
      <c r="L6079">
        <v>22.98</v>
      </c>
      <c r="M6079" s="2">
        <v>0.06</v>
      </c>
      <c r="N6079">
        <v>1147.6400000000001</v>
      </c>
      <c r="O6079">
        <v>4.5</v>
      </c>
      <c r="P6079">
        <v>261.87</v>
      </c>
      <c r="Q6079" s="2">
        <v>0.55000000000000004</v>
      </c>
      <c r="R6079" t="s">
        <v>29</v>
      </c>
      <c r="S6079" t="s">
        <v>30</v>
      </c>
      <c r="T6079" t="s">
        <v>3411</v>
      </c>
      <c r="U6079" t="s">
        <v>214</v>
      </c>
      <c r="V6079" t="s">
        <v>52</v>
      </c>
      <c r="W6079">
        <v>1808</v>
      </c>
      <c r="X6079" s="1">
        <v>41968</v>
      </c>
      <c r="Y6079" t="s">
        <v>34</v>
      </c>
      <c r="Z6079" t="e" vm="4">
        <v>#VALUE!</v>
      </c>
      <c r="AA6079">
        <v>92553</v>
      </c>
      <c r="AB6079" t="e" cm="1" vm="2">
        <f t="array" ref="AB6079">_FV(Table1[[#This Row],[State]],"Country/region",TRUE)</f>
        <v>#VALUE!</v>
      </c>
    </row>
    <row r="6080" spans="1:28" x14ac:dyDescent="0.35">
      <c r="A6080" t="s">
        <v>2964</v>
      </c>
      <c r="B6080">
        <v>59</v>
      </c>
      <c r="C6080" t="s">
        <v>1501</v>
      </c>
      <c r="D6080" t="s">
        <v>46</v>
      </c>
      <c r="E6080">
        <f>YEAR(Table1[[#This Row],[Order Date]])</f>
        <v>2014</v>
      </c>
      <c r="F6080">
        <v>1</v>
      </c>
      <c r="G6080">
        <f>MONTH(Table1[[#This Row],[Order Date]])</f>
        <v>11</v>
      </c>
      <c r="H6080" s="1">
        <v>41967</v>
      </c>
      <c r="I6080">
        <v>37893</v>
      </c>
      <c r="J6080" t="s">
        <v>39</v>
      </c>
      <c r="K6080">
        <v>14</v>
      </c>
      <c r="L6080">
        <v>29.99</v>
      </c>
      <c r="M6080" s="2">
        <v>0.04</v>
      </c>
      <c r="N6080">
        <v>436.78</v>
      </c>
      <c r="O6080">
        <v>5.5</v>
      </c>
      <c r="P6080">
        <v>25.69</v>
      </c>
      <c r="Q6080" s="2">
        <v>0.51</v>
      </c>
      <c r="R6080" t="s">
        <v>96</v>
      </c>
      <c r="S6080" t="s">
        <v>30</v>
      </c>
      <c r="T6080" t="s">
        <v>2983</v>
      </c>
      <c r="U6080" t="s">
        <v>102</v>
      </c>
      <c r="V6080" t="s">
        <v>33</v>
      </c>
      <c r="W6080">
        <v>5334</v>
      </c>
      <c r="X6080" s="1">
        <v>41968</v>
      </c>
      <c r="Y6080" t="s">
        <v>34</v>
      </c>
      <c r="Z6080" t="e" vm="24">
        <v>#VALUE!</v>
      </c>
      <c r="AA6080">
        <v>7111</v>
      </c>
      <c r="AB6080" t="e" cm="1" vm="2">
        <f t="array" ref="AB6080">_FV(Table1[[#This Row],[State]],"Country/region",TRUE)</f>
        <v>#VALUE!</v>
      </c>
    </row>
    <row r="6081" spans="1:28" x14ac:dyDescent="0.35">
      <c r="A6081" t="s">
        <v>1894</v>
      </c>
      <c r="B6081">
        <v>59</v>
      </c>
      <c r="C6081" t="s">
        <v>1146</v>
      </c>
      <c r="D6081" t="s">
        <v>27</v>
      </c>
      <c r="E6081">
        <f>YEAR(Table1[[#This Row],[Order Date]])</f>
        <v>2014</v>
      </c>
      <c r="F6081">
        <v>1</v>
      </c>
      <c r="G6081">
        <f>MONTH(Table1[[#This Row],[Order Date]])</f>
        <v>11</v>
      </c>
      <c r="H6081" s="1">
        <v>41968</v>
      </c>
      <c r="I6081">
        <v>29795</v>
      </c>
      <c r="J6081" t="s">
        <v>28</v>
      </c>
      <c r="K6081">
        <v>48</v>
      </c>
      <c r="L6081">
        <v>160.97999999999999</v>
      </c>
      <c r="M6081" s="2">
        <v>0</v>
      </c>
      <c r="N6081">
        <v>8380.2199999999993</v>
      </c>
      <c r="O6081">
        <v>35.020000000000003</v>
      </c>
      <c r="P6081">
        <v>813.83</v>
      </c>
      <c r="Q6081" s="2">
        <v>0.72</v>
      </c>
      <c r="R6081" t="s">
        <v>48</v>
      </c>
      <c r="S6081" t="s">
        <v>73</v>
      </c>
      <c r="T6081" t="s">
        <v>1039</v>
      </c>
      <c r="U6081" t="s">
        <v>154</v>
      </c>
      <c r="V6081" t="s">
        <v>68</v>
      </c>
      <c r="W6081">
        <v>4194</v>
      </c>
      <c r="X6081" s="1">
        <v>41969</v>
      </c>
      <c r="Y6081" t="s">
        <v>53</v>
      </c>
      <c r="Z6081" t="e" vm="16">
        <v>#VALUE!</v>
      </c>
      <c r="AA6081">
        <v>62521</v>
      </c>
      <c r="AB6081" t="e" cm="1" vm="2">
        <f t="array" ref="AB6081">_FV(Table1[[#This Row],[State]],"Country/region",TRUE)</f>
        <v>#VALUE!</v>
      </c>
    </row>
    <row r="6082" spans="1:28" x14ac:dyDescent="0.35">
      <c r="A6082" t="s">
        <v>1330</v>
      </c>
      <c r="B6082">
        <v>59</v>
      </c>
      <c r="C6082" t="s">
        <v>1146</v>
      </c>
      <c r="D6082" t="s">
        <v>27</v>
      </c>
      <c r="E6082">
        <f>YEAR(Table1[[#This Row],[Order Date]])</f>
        <v>2014</v>
      </c>
      <c r="F6082">
        <v>1</v>
      </c>
      <c r="G6082">
        <f>MONTH(Table1[[#This Row],[Order Date]])</f>
        <v>11</v>
      </c>
      <c r="H6082" s="1">
        <v>41968</v>
      </c>
      <c r="I6082">
        <v>29795</v>
      </c>
      <c r="J6082" t="s">
        <v>28</v>
      </c>
      <c r="K6082">
        <v>49</v>
      </c>
      <c r="L6082">
        <v>387.99</v>
      </c>
      <c r="M6082" s="2">
        <v>0.05</v>
      </c>
      <c r="N6082">
        <v>19325.2</v>
      </c>
      <c r="O6082">
        <v>19.989999999999998</v>
      </c>
      <c r="P6082">
        <v>8793.5390000000007</v>
      </c>
      <c r="Q6082" s="2">
        <v>0.38</v>
      </c>
      <c r="R6082" t="s">
        <v>29</v>
      </c>
      <c r="S6082" t="s">
        <v>30</v>
      </c>
      <c r="T6082" t="s">
        <v>2239</v>
      </c>
      <c r="U6082" t="s">
        <v>67</v>
      </c>
      <c r="V6082" t="s">
        <v>68</v>
      </c>
      <c r="W6082">
        <v>4193</v>
      </c>
      <c r="X6082" s="1">
        <v>41969</v>
      </c>
      <c r="Y6082" t="s">
        <v>34</v>
      </c>
      <c r="Z6082" t="e" vm="16">
        <v>#VALUE!</v>
      </c>
      <c r="AA6082">
        <v>61832</v>
      </c>
      <c r="AB6082" t="e" cm="1" vm="2">
        <f t="array" ref="AB6082">_FV(Table1[[#This Row],[State]],"Country/region",TRUE)</f>
        <v>#VALUE!</v>
      </c>
    </row>
    <row r="6083" spans="1:28" x14ac:dyDescent="0.35">
      <c r="A6083" t="s">
        <v>3331</v>
      </c>
      <c r="B6083">
        <v>59</v>
      </c>
      <c r="C6083" t="s">
        <v>1960</v>
      </c>
      <c r="D6083" t="s">
        <v>57</v>
      </c>
      <c r="E6083">
        <f>YEAR(Table1[[#This Row],[Order Date]])</f>
        <v>2014</v>
      </c>
      <c r="F6083">
        <v>1</v>
      </c>
      <c r="G6083">
        <f>MONTH(Table1[[#This Row],[Order Date]])</f>
        <v>11</v>
      </c>
      <c r="H6083" s="1">
        <v>41968</v>
      </c>
      <c r="I6083">
        <v>22304</v>
      </c>
      <c r="J6083" t="s">
        <v>47</v>
      </c>
      <c r="K6083">
        <v>24</v>
      </c>
      <c r="L6083">
        <v>1.76</v>
      </c>
      <c r="M6083" s="2">
        <v>0.1</v>
      </c>
      <c r="N6083">
        <v>40.24</v>
      </c>
      <c r="O6083">
        <v>0.7</v>
      </c>
      <c r="P6083">
        <v>-3.73</v>
      </c>
      <c r="Q6083" s="2">
        <v>0.56000000000000005</v>
      </c>
      <c r="R6083" t="s">
        <v>29</v>
      </c>
      <c r="S6083" t="s">
        <v>59</v>
      </c>
      <c r="T6083" t="s">
        <v>203</v>
      </c>
      <c r="U6083" t="s">
        <v>88</v>
      </c>
      <c r="V6083" t="s">
        <v>76</v>
      </c>
      <c r="W6083">
        <v>3107</v>
      </c>
      <c r="X6083" s="1">
        <v>41972</v>
      </c>
      <c r="Y6083" t="s">
        <v>34</v>
      </c>
      <c r="Z6083" t="e" vm="14">
        <v>#VALUE!</v>
      </c>
      <c r="AA6083">
        <v>32725</v>
      </c>
      <c r="AB6083" t="e" cm="1" vm="2">
        <f t="array" ref="AB6083">_FV(Table1[[#This Row],[State]],"Country/region",TRUE)</f>
        <v>#VALUE!</v>
      </c>
    </row>
    <row r="6084" spans="1:28" x14ac:dyDescent="0.35">
      <c r="A6084" t="s">
        <v>704</v>
      </c>
      <c r="B6084">
        <v>59</v>
      </c>
      <c r="C6084" t="s">
        <v>747</v>
      </c>
      <c r="D6084" t="s">
        <v>27</v>
      </c>
      <c r="E6084">
        <f>YEAR(Table1[[#This Row],[Order Date]])</f>
        <v>2014</v>
      </c>
      <c r="F6084">
        <v>1</v>
      </c>
      <c r="G6084">
        <f>MONTH(Table1[[#This Row],[Order Date]])</f>
        <v>11</v>
      </c>
      <c r="H6084" s="1">
        <v>41968</v>
      </c>
      <c r="I6084">
        <v>56039</v>
      </c>
      <c r="J6084" t="s">
        <v>47</v>
      </c>
      <c r="K6084">
        <v>23</v>
      </c>
      <c r="L6084">
        <v>6.68</v>
      </c>
      <c r="M6084" s="2">
        <v>7.0000000000000007E-2</v>
      </c>
      <c r="N6084">
        <v>156.66</v>
      </c>
      <c r="O6084">
        <v>5.2</v>
      </c>
      <c r="P6084">
        <v>-33.15</v>
      </c>
      <c r="Q6084" s="2">
        <v>0.37</v>
      </c>
      <c r="R6084" t="s">
        <v>29</v>
      </c>
      <c r="S6084" t="s">
        <v>30</v>
      </c>
      <c r="T6084" t="s">
        <v>1423</v>
      </c>
      <c r="U6084" t="s">
        <v>61</v>
      </c>
      <c r="V6084" t="s">
        <v>68</v>
      </c>
      <c r="W6084">
        <v>7840</v>
      </c>
      <c r="X6084" s="1">
        <v>41973</v>
      </c>
      <c r="Y6084" t="s">
        <v>34</v>
      </c>
      <c r="Z6084" t="e" vm="11">
        <v>#VALUE!</v>
      </c>
      <c r="AA6084">
        <v>75482</v>
      </c>
      <c r="AB6084" t="e" cm="1" vm="2">
        <f t="array" ref="AB6084">_FV(Table1[[#This Row],[State]],"Country/region",TRUE)</f>
        <v>#VALUE!</v>
      </c>
    </row>
    <row r="6085" spans="1:28" x14ac:dyDescent="0.35">
      <c r="A6085" t="s">
        <v>544</v>
      </c>
      <c r="B6085">
        <v>59</v>
      </c>
      <c r="C6085" t="s">
        <v>539</v>
      </c>
      <c r="D6085" t="s">
        <v>46</v>
      </c>
      <c r="E6085">
        <f>YEAR(Table1[[#This Row],[Order Date]])</f>
        <v>2014</v>
      </c>
      <c r="F6085">
        <v>1</v>
      </c>
      <c r="G6085">
        <f>MONTH(Table1[[#This Row],[Order Date]])</f>
        <v>11</v>
      </c>
      <c r="H6085" s="1">
        <v>41969</v>
      </c>
      <c r="I6085">
        <v>21731</v>
      </c>
      <c r="J6085" t="s">
        <v>47</v>
      </c>
      <c r="K6085">
        <v>26</v>
      </c>
      <c r="L6085">
        <v>60.98</v>
      </c>
      <c r="M6085" s="2">
        <v>0.08</v>
      </c>
      <c r="N6085">
        <v>1580.57</v>
      </c>
      <c r="O6085">
        <v>49</v>
      </c>
      <c r="P6085">
        <v>-750.82</v>
      </c>
      <c r="Q6085" s="2">
        <v>0.59</v>
      </c>
      <c r="R6085" t="s">
        <v>29</v>
      </c>
      <c r="S6085" t="s">
        <v>40</v>
      </c>
      <c r="T6085" t="s">
        <v>681</v>
      </c>
      <c r="U6085" t="s">
        <v>214</v>
      </c>
      <c r="V6085" t="s">
        <v>76</v>
      </c>
      <c r="W6085">
        <v>3022</v>
      </c>
      <c r="X6085" s="1">
        <v>41969</v>
      </c>
      <c r="Y6085" t="s">
        <v>34</v>
      </c>
      <c r="Z6085" t="e" vm="18">
        <v>#VALUE!</v>
      </c>
      <c r="AA6085">
        <v>23111</v>
      </c>
      <c r="AB6085" t="e" cm="1" vm="2">
        <f t="array" ref="AB6085">_FV(Table1[[#This Row],[State]],"Country/region",TRUE)</f>
        <v>#VALUE!</v>
      </c>
    </row>
    <row r="6086" spans="1:28" x14ac:dyDescent="0.35">
      <c r="A6086" t="s">
        <v>3190</v>
      </c>
      <c r="B6086">
        <v>59</v>
      </c>
      <c r="C6086" t="s">
        <v>1031</v>
      </c>
      <c r="D6086" t="s">
        <v>38</v>
      </c>
      <c r="E6086">
        <f>YEAR(Table1[[#This Row],[Order Date]])</f>
        <v>2014</v>
      </c>
      <c r="F6086">
        <v>1</v>
      </c>
      <c r="G6086">
        <f>MONTH(Table1[[#This Row],[Order Date]])</f>
        <v>11</v>
      </c>
      <c r="H6086" s="1">
        <v>41969</v>
      </c>
      <c r="I6086">
        <v>30532</v>
      </c>
      <c r="J6086" t="s">
        <v>28</v>
      </c>
      <c r="K6086">
        <v>23</v>
      </c>
      <c r="L6086">
        <v>11.09</v>
      </c>
      <c r="M6086" s="2">
        <v>0.04</v>
      </c>
      <c r="N6086">
        <v>262.31</v>
      </c>
      <c r="O6086">
        <v>5.25</v>
      </c>
      <c r="P6086">
        <v>27.55</v>
      </c>
      <c r="Q6086" s="2">
        <v>0.36</v>
      </c>
      <c r="R6086" t="s">
        <v>29</v>
      </c>
      <c r="S6086" t="s">
        <v>30</v>
      </c>
      <c r="T6086" t="s">
        <v>2943</v>
      </c>
      <c r="U6086" t="s">
        <v>267</v>
      </c>
      <c r="V6086" t="s">
        <v>68</v>
      </c>
      <c r="W6086">
        <v>4285</v>
      </c>
      <c r="X6086" s="1">
        <v>41970</v>
      </c>
      <c r="Y6086" t="s">
        <v>42</v>
      </c>
      <c r="Z6086" t="e" vm="25">
        <v>#VALUE!</v>
      </c>
      <c r="AA6086">
        <v>54401</v>
      </c>
      <c r="AB6086" t="e" cm="1" vm="2">
        <f t="array" ref="AB6086">_FV(Table1[[#This Row],[State]],"Country/region",TRUE)</f>
        <v>#VALUE!</v>
      </c>
    </row>
    <row r="6087" spans="1:28" x14ac:dyDescent="0.35">
      <c r="A6087" t="s">
        <v>3190</v>
      </c>
      <c r="B6087">
        <v>59</v>
      </c>
      <c r="C6087" t="s">
        <v>1031</v>
      </c>
      <c r="D6087" t="s">
        <v>38</v>
      </c>
      <c r="E6087">
        <f>YEAR(Table1[[#This Row],[Order Date]])</f>
        <v>2014</v>
      </c>
      <c r="F6087">
        <v>1</v>
      </c>
      <c r="G6087">
        <f>MONTH(Table1[[#This Row],[Order Date]])</f>
        <v>11</v>
      </c>
      <c r="H6087" s="1">
        <v>41969</v>
      </c>
      <c r="I6087">
        <v>30532</v>
      </c>
      <c r="J6087" t="s">
        <v>28</v>
      </c>
      <c r="K6087">
        <v>28</v>
      </c>
      <c r="L6087">
        <v>15.22</v>
      </c>
      <c r="M6087" s="2">
        <v>0.03</v>
      </c>
      <c r="N6087">
        <v>431.37</v>
      </c>
      <c r="O6087">
        <v>9.73</v>
      </c>
      <c r="P6087">
        <v>-28.669499999999999</v>
      </c>
      <c r="Q6087" s="2">
        <v>0.36</v>
      </c>
      <c r="R6087" t="s">
        <v>29</v>
      </c>
      <c r="S6087" t="s">
        <v>30</v>
      </c>
      <c r="T6087" t="s">
        <v>463</v>
      </c>
      <c r="U6087" t="s">
        <v>67</v>
      </c>
      <c r="V6087" t="s">
        <v>68</v>
      </c>
      <c r="W6087">
        <v>4284</v>
      </c>
      <c r="X6087" s="1">
        <v>41970</v>
      </c>
      <c r="Y6087" t="s">
        <v>34</v>
      </c>
      <c r="Z6087" t="e" vm="25">
        <v>#VALUE!</v>
      </c>
      <c r="AA6087">
        <v>54401</v>
      </c>
      <c r="AB6087" t="e" cm="1" vm="2">
        <f t="array" ref="AB6087">_FV(Table1[[#This Row],[State]],"Country/region",TRUE)</f>
        <v>#VALUE!</v>
      </c>
    </row>
    <row r="6088" spans="1:28" x14ac:dyDescent="0.35">
      <c r="A6088" t="s">
        <v>2409</v>
      </c>
      <c r="B6088">
        <v>59</v>
      </c>
      <c r="C6088" t="s">
        <v>1031</v>
      </c>
      <c r="D6088" t="s">
        <v>38</v>
      </c>
      <c r="E6088">
        <f>YEAR(Table1[[#This Row],[Order Date]])</f>
        <v>2014</v>
      </c>
      <c r="F6088">
        <v>1</v>
      </c>
      <c r="G6088">
        <f>MONTH(Table1[[#This Row],[Order Date]])</f>
        <v>11</v>
      </c>
      <c r="H6088" s="1">
        <v>41969</v>
      </c>
      <c r="I6088">
        <v>30532</v>
      </c>
      <c r="J6088" t="s">
        <v>28</v>
      </c>
      <c r="K6088">
        <v>9</v>
      </c>
      <c r="L6088">
        <v>180.98</v>
      </c>
      <c r="M6088" s="2">
        <v>0.04</v>
      </c>
      <c r="N6088">
        <v>1696.7</v>
      </c>
      <c r="O6088">
        <v>23.58</v>
      </c>
      <c r="P6088">
        <v>-82.81</v>
      </c>
      <c r="Q6088" s="2">
        <v>0.74</v>
      </c>
      <c r="R6088" t="s">
        <v>48</v>
      </c>
      <c r="S6088" t="s">
        <v>73</v>
      </c>
      <c r="T6088" t="s">
        <v>3178</v>
      </c>
      <c r="U6088" t="s">
        <v>154</v>
      </c>
      <c r="V6088" t="s">
        <v>68</v>
      </c>
      <c r="W6088">
        <v>4287</v>
      </c>
      <c r="X6088" s="1">
        <v>41971</v>
      </c>
      <c r="Y6088" t="s">
        <v>53</v>
      </c>
      <c r="Z6088" t="e" vm="25">
        <v>#VALUE!</v>
      </c>
      <c r="AA6088">
        <v>53213</v>
      </c>
      <c r="AB6088" t="e" cm="1" vm="2">
        <f t="array" ref="AB6088">_FV(Table1[[#This Row],[State]],"Country/region",TRUE)</f>
        <v>#VALUE!</v>
      </c>
    </row>
    <row r="6089" spans="1:28" x14ac:dyDescent="0.35">
      <c r="A6089" t="s">
        <v>3190</v>
      </c>
      <c r="B6089">
        <v>59</v>
      </c>
      <c r="C6089" t="s">
        <v>1031</v>
      </c>
      <c r="D6089" t="s">
        <v>38</v>
      </c>
      <c r="E6089">
        <f>YEAR(Table1[[#This Row],[Order Date]])</f>
        <v>2014</v>
      </c>
      <c r="F6089">
        <v>1</v>
      </c>
      <c r="G6089">
        <f>MONTH(Table1[[#This Row],[Order Date]])</f>
        <v>11</v>
      </c>
      <c r="H6089" s="1">
        <v>41969</v>
      </c>
      <c r="I6089">
        <v>30532</v>
      </c>
      <c r="J6089" t="s">
        <v>28</v>
      </c>
      <c r="K6089">
        <v>45</v>
      </c>
      <c r="L6089">
        <v>11.34</v>
      </c>
      <c r="M6089" s="2">
        <v>0.05</v>
      </c>
      <c r="N6089">
        <v>514.03</v>
      </c>
      <c r="O6089">
        <v>5.01</v>
      </c>
      <c r="P6089">
        <v>82.19</v>
      </c>
      <c r="Q6089" s="2">
        <v>0.36</v>
      </c>
      <c r="R6089" t="s">
        <v>29</v>
      </c>
      <c r="S6089" t="s">
        <v>30</v>
      </c>
      <c r="T6089" t="s">
        <v>276</v>
      </c>
      <c r="U6089" t="s">
        <v>61</v>
      </c>
      <c r="V6089" t="s">
        <v>68</v>
      </c>
      <c r="W6089">
        <v>4286</v>
      </c>
      <c r="X6089" s="1">
        <v>41971</v>
      </c>
      <c r="Y6089" t="s">
        <v>34</v>
      </c>
      <c r="Z6089" t="e" vm="25">
        <v>#VALUE!</v>
      </c>
      <c r="AA6089">
        <v>54401</v>
      </c>
      <c r="AB6089" t="e" cm="1" vm="2">
        <f t="array" ref="AB6089">_FV(Table1[[#This Row],[State]],"Country/region",TRUE)</f>
        <v>#VALUE!</v>
      </c>
    </row>
    <row r="6090" spans="1:28" x14ac:dyDescent="0.35">
      <c r="A6090" t="s">
        <v>3464</v>
      </c>
      <c r="B6090">
        <v>59</v>
      </c>
      <c r="C6090" t="s">
        <v>3004</v>
      </c>
      <c r="D6090" t="s">
        <v>27</v>
      </c>
      <c r="E6090">
        <f>YEAR(Table1[[#This Row],[Order Date]])</f>
        <v>2014</v>
      </c>
      <c r="F6090">
        <v>1</v>
      </c>
      <c r="G6090">
        <f>MONTH(Table1[[#This Row],[Order Date]])</f>
        <v>11</v>
      </c>
      <c r="H6090" s="1">
        <v>41969</v>
      </c>
      <c r="I6090">
        <v>56900</v>
      </c>
      <c r="J6090" t="s">
        <v>39</v>
      </c>
      <c r="K6090">
        <v>16</v>
      </c>
      <c r="L6090">
        <v>3.41</v>
      </c>
      <c r="M6090" s="2">
        <v>0.09</v>
      </c>
      <c r="N6090">
        <v>54.32</v>
      </c>
      <c r="O6090">
        <v>0.7</v>
      </c>
      <c r="P6090">
        <v>16.11</v>
      </c>
      <c r="Q6090" s="2">
        <v>0.37</v>
      </c>
      <c r="R6090" t="s">
        <v>29</v>
      </c>
      <c r="S6090" t="s">
        <v>59</v>
      </c>
      <c r="T6090" t="s">
        <v>3421</v>
      </c>
      <c r="U6090" t="s">
        <v>232</v>
      </c>
      <c r="V6090" t="s">
        <v>33</v>
      </c>
      <c r="W6090">
        <v>7961</v>
      </c>
      <c r="X6090" s="1">
        <v>41971</v>
      </c>
      <c r="Y6090" t="s">
        <v>34</v>
      </c>
      <c r="Z6090" t="e" vm="30">
        <v>#VALUE!</v>
      </c>
      <c r="AA6090">
        <v>1845</v>
      </c>
      <c r="AB6090" t="e" cm="1" vm="2">
        <f t="array" ref="AB6090">_FV(Table1[[#This Row],[State]],"Country/region",TRUE)</f>
        <v>#VALUE!</v>
      </c>
    </row>
    <row r="6091" spans="1:28" x14ac:dyDescent="0.35">
      <c r="A6091" t="s">
        <v>2486</v>
      </c>
      <c r="B6091">
        <v>59</v>
      </c>
      <c r="C6091" t="s">
        <v>854</v>
      </c>
      <c r="D6091" t="s">
        <v>57</v>
      </c>
      <c r="E6091">
        <f>YEAR(Table1[[#This Row],[Order Date]])</f>
        <v>2014</v>
      </c>
      <c r="F6091">
        <v>1</v>
      </c>
      <c r="G6091">
        <f>MONTH(Table1[[#This Row],[Order Date]])</f>
        <v>11</v>
      </c>
      <c r="H6091" s="1">
        <v>41969</v>
      </c>
      <c r="I6091">
        <v>3622</v>
      </c>
      <c r="J6091" t="s">
        <v>47</v>
      </c>
      <c r="K6091">
        <v>16</v>
      </c>
      <c r="L6091">
        <v>4.24</v>
      </c>
      <c r="M6091" s="2">
        <v>0.01</v>
      </c>
      <c r="N6091">
        <v>76.599999999999994</v>
      </c>
      <c r="O6091">
        <v>5.41</v>
      </c>
      <c r="P6091">
        <v>-48.506999999999998</v>
      </c>
      <c r="Q6091" s="2">
        <v>0.35</v>
      </c>
      <c r="R6091" t="s">
        <v>29</v>
      </c>
      <c r="S6091" t="s">
        <v>30</v>
      </c>
      <c r="T6091" t="s">
        <v>1746</v>
      </c>
      <c r="U6091" t="s">
        <v>67</v>
      </c>
      <c r="V6091" t="s">
        <v>76</v>
      </c>
      <c r="W6091">
        <v>533</v>
      </c>
      <c r="X6091" s="1">
        <v>41974</v>
      </c>
      <c r="Y6091" t="s">
        <v>34</v>
      </c>
      <c r="Z6091" t="e" vm="14">
        <v>#VALUE!</v>
      </c>
      <c r="AA6091">
        <v>34287</v>
      </c>
      <c r="AB6091" t="e" cm="1" vm="2">
        <f t="array" ref="AB6091">_FV(Table1[[#This Row],[State]],"Country/region",TRUE)</f>
        <v>#VALUE!</v>
      </c>
    </row>
    <row r="6092" spans="1:28" x14ac:dyDescent="0.35">
      <c r="A6092" t="s">
        <v>3189</v>
      </c>
      <c r="B6092">
        <v>59</v>
      </c>
      <c r="C6092" t="s">
        <v>2498</v>
      </c>
      <c r="D6092" t="s">
        <v>27</v>
      </c>
      <c r="E6092">
        <f>YEAR(Table1[[#This Row],[Order Date]])</f>
        <v>2014</v>
      </c>
      <c r="F6092">
        <v>1</v>
      </c>
      <c r="G6092">
        <f>MONTH(Table1[[#This Row],[Order Date]])</f>
        <v>11</v>
      </c>
      <c r="H6092" s="1">
        <v>41969</v>
      </c>
      <c r="I6092">
        <v>20804</v>
      </c>
      <c r="J6092" t="s">
        <v>47</v>
      </c>
      <c r="K6092">
        <v>13</v>
      </c>
      <c r="L6092">
        <v>442.14</v>
      </c>
      <c r="M6092" s="2">
        <v>0.08</v>
      </c>
      <c r="N6092">
        <v>4393.75</v>
      </c>
      <c r="O6092">
        <v>14.7</v>
      </c>
      <c r="P6092">
        <v>215.31</v>
      </c>
      <c r="Q6092" s="2">
        <v>0.56000000000000005</v>
      </c>
      <c r="R6092" t="s">
        <v>96</v>
      </c>
      <c r="S6092" t="s">
        <v>49</v>
      </c>
      <c r="T6092" t="s">
        <v>792</v>
      </c>
      <c r="U6092" t="s">
        <v>98</v>
      </c>
      <c r="V6092" t="s">
        <v>68</v>
      </c>
      <c r="W6092">
        <v>2881</v>
      </c>
      <c r="X6092" s="1">
        <v>41976</v>
      </c>
      <c r="Y6092" t="s">
        <v>53</v>
      </c>
      <c r="Z6092" t="e" vm="25">
        <v>#VALUE!</v>
      </c>
      <c r="AA6092">
        <v>54901</v>
      </c>
      <c r="AB6092" t="e" cm="1" vm="2">
        <f t="array" ref="AB6092">_FV(Table1[[#This Row],[State]],"Country/region",TRUE)</f>
        <v>#VALUE!</v>
      </c>
    </row>
    <row r="6093" spans="1:28" x14ac:dyDescent="0.35">
      <c r="A6093" t="s">
        <v>1745</v>
      </c>
      <c r="B6093">
        <v>59</v>
      </c>
      <c r="C6093" t="s">
        <v>3465</v>
      </c>
      <c r="D6093" t="s">
        <v>27</v>
      </c>
      <c r="E6093">
        <f>YEAR(Table1[[#This Row],[Order Date]])</f>
        <v>2014</v>
      </c>
      <c r="F6093">
        <v>1</v>
      </c>
      <c r="G6093">
        <f>MONTH(Table1[[#This Row],[Order Date]])</f>
        <v>11</v>
      </c>
      <c r="H6093" s="1">
        <v>41970</v>
      </c>
      <c r="I6093">
        <v>51553</v>
      </c>
      <c r="J6093" t="s">
        <v>39</v>
      </c>
      <c r="K6093">
        <v>3</v>
      </c>
      <c r="L6093">
        <v>6783.02</v>
      </c>
      <c r="M6093" s="2">
        <v>0</v>
      </c>
      <c r="N6093">
        <v>21366.51</v>
      </c>
      <c r="O6093">
        <v>24.49</v>
      </c>
      <c r="P6093">
        <v>-11984.3979</v>
      </c>
      <c r="Q6093" s="2">
        <v>0.39</v>
      </c>
      <c r="R6093" t="s">
        <v>96</v>
      </c>
      <c r="S6093" t="s">
        <v>40</v>
      </c>
      <c r="T6093" t="s">
        <v>193</v>
      </c>
      <c r="U6093" t="s">
        <v>98</v>
      </c>
      <c r="V6093" t="s">
        <v>52</v>
      </c>
      <c r="W6093">
        <v>7223</v>
      </c>
      <c r="X6093" s="1">
        <v>41971</v>
      </c>
      <c r="Y6093" t="s">
        <v>34</v>
      </c>
      <c r="Z6093" t="e" vm="8">
        <v>#VALUE!</v>
      </c>
      <c r="AA6093">
        <v>97030</v>
      </c>
      <c r="AB6093" t="e" cm="1" vm="2">
        <f t="array" ref="AB6093">_FV(Table1[[#This Row],[State]],"Country/region",TRUE)</f>
        <v>#VALUE!</v>
      </c>
    </row>
    <row r="6094" spans="1:28" x14ac:dyDescent="0.35">
      <c r="A6094" t="s">
        <v>3080</v>
      </c>
      <c r="B6094">
        <v>59</v>
      </c>
      <c r="C6094" t="s">
        <v>2563</v>
      </c>
      <c r="D6094" t="s">
        <v>57</v>
      </c>
      <c r="E6094">
        <f>YEAR(Table1[[#This Row],[Order Date]])</f>
        <v>2014</v>
      </c>
      <c r="F6094">
        <v>1</v>
      </c>
      <c r="G6094">
        <f>MONTH(Table1[[#This Row],[Order Date]])</f>
        <v>11</v>
      </c>
      <c r="H6094" s="1">
        <v>41970</v>
      </c>
      <c r="I6094">
        <v>52071</v>
      </c>
      <c r="J6094" t="s">
        <v>39</v>
      </c>
      <c r="K6094">
        <v>1</v>
      </c>
      <c r="L6094">
        <v>7.96</v>
      </c>
      <c r="M6094" s="2">
        <v>0.05</v>
      </c>
      <c r="N6094">
        <v>12.74</v>
      </c>
      <c r="O6094">
        <v>4.95</v>
      </c>
      <c r="P6094">
        <v>-11.39</v>
      </c>
      <c r="Q6094" s="2">
        <v>0.41</v>
      </c>
      <c r="R6094" t="s">
        <v>48</v>
      </c>
      <c r="S6094" t="s">
        <v>30</v>
      </c>
      <c r="T6094" t="s">
        <v>1759</v>
      </c>
      <c r="U6094" t="s">
        <v>82</v>
      </c>
      <c r="V6094" t="s">
        <v>68</v>
      </c>
      <c r="W6094">
        <v>7306</v>
      </c>
      <c r="X6094" s="1">
        <v>41972</v>
      </c>
      <c r="Y6094" t="s">
        <v>34</v>
      </c>
      <c r="Z6094" t="e" vm="28">
        <v>#VALUE!</v>
      </c>
      <c r="AA6094">
        <v>63114</v>
      </c>
      <c r="AB6094" t="e" cm="1" vm="2">
        <f t="array" ref="AB6094">_FV(Table1[[#This Row],[State]],"Country/region",TRUE)</f>
        <v>#VALUE!</v>
      </c>
    </row>
    <row r="6095" spans="1:28" x14ac:dyDescent="0.35">
      <c r="A6095" t="s">
        <v>3466</v>
      </c>
      <c r="B6095">
        <v>59</v>
      </c>
      <c r="C6095" t="s">
        <v>3465</v>
      </c>
      <c r="D6095" t="s">
        <v>27</v>
      </c>
      <c r="E6095">
        <f>YEAR(Table1[[#This Row],[Order Date]])</f>
        <v>2014</v>
      </c>
      <c r="F6095">
        <v>1</v>
      </c>
      <c r="G6095">
        <f>MONTH(Table1[[#This Row],[Order Date]])</f>
        <v>11</v>
      </c>
      <c r="H6095" s="1">
        <v>41970</v>
      </c>
      <c r="I6095">
        <v>51553</v>
      </c>
      <c r="J6095" t="s">
        <v>39</v>
      </c>
      <c r="K6095">
        <v>34</v>
      </c>
      <c r="L6095">
        <v>9.27</v>
      </c>
      <c r="M6095" s="2">
        <v>0.02</v>
      </c>
      <c r="N6095">
        <v>320.04000000000002</v>
      </c>
      <c r="O6095">
        <v>4.3899999999999997</v>
      </c>
      <c r="P6095">
        <v>32.47</v>
      </c>
      <c r="Q6095" s="2">
        <v>0.38</v>
      </c>
      <c r="R6095" t="s">
        <v>29</v>
      </c>
      <c r="S6095" t="s">
        <v>59</v>
      </c>
      <c r="T6095" t="s">
        <v>1486</v>
      </c>
      <c r="U6095" t="s">
        <v>61</v>
      </c>
      <c r="V6095" t="s">
        <v>52</v>
      </c>
      <c r="W6095">
        <v>7224</v>
      </c>
      <c r="X6095" s="1">
        <v>41972</v>
      </c>
      <c r="Y6095" t="s">
        <v>42</v>
      </c>
      <c r="Z6095" t="e" vm="8">
        <v>#VALUE!</v>
      </c>
      <c r="AA6095">
        <v>97123</v>
      </c>
      <c r="AB6095" t="e" cm="1" vm="2">
        <f t="array" ref="AB6095">_FV(Table1[[#This Row],[State]],"Country/region",TRUE)</f>
        <v>#VALUE!</v>
      </c>
    </row>
    <row r="6096" spans="1:28" x14ac:dyDescent="0.35">
      <c r="A6096" t="s">
        <v>3080</v>
      </c>
      <c r="B6096">
        <v>59</v>
      </c>
      <c r="C6096" t="s">
        <v>2563</v>
      </c>
      <c r="D6096" t="s">
        <v>57</v>
      </c>
      <c r="E6096">
        <f>YEAR(Table1[[#This Row],[Order Date]])</f>
        <v>2014</v>
      </c>
      <c r="F6096">
        <v>1</v>
      </c>
      <c r="G6096">
        <f>MONTH(Table1[[#This Row],[Order Date]])</f>
        <v>11</v>
      </c>
      <c r="H6096" s="1">
        <v>41970</v>
      </c>
      <c r="I6096">
        <v>52071</v>
      </c>
      <c r="J6096" t="s">
        <v>39</v>
      </c>
      <c r="K6096">
        <v>14</v>
      </c>
      <c r="L6096">
        <v>8.85</v>
      </c>
      <c r="M6096" s="2">
        <v>0.01</v>
      </c>
      <c r="N6096">
        <v>136.85</v>
      </c>
      <c r="O6096">
        <v>5.6</v>
      </c>
      <c r="P6096">
        <v>-4.4275000000000002</v>
      </c>
      <c r="Q6096" s="2">
        <v>0.36</v>
      </c>
      <c r="R6096" t="s">
        <v>29</v>
      </c>
      <c r="S6096" t="s">
        <v>30</v>
      </c>
      <c r="T6096" t="s">
        <v>1707</v>
      </c>
      <c r="U6096" t="s">
        <v>67</v>
      </c>
      <c r="V6096" t="s">
        <v>68</v>
      </c>
      <c r="W6096">
        <v>7305</v>
      </c>
      <c r="X6096" s="1">
        <v>41972</v>
      </c>
      <c r="Y6096" t="s">
        <v>34</v>
      </c>
      <c r="Z6096" t="e" vm="28">
        <v>#VALUE!</v>
      </c>
      <c r="AA6096">
        <v>63114</v>
      </c>
      <c r="AB6096" t="e" cm="1" vm="2">
        <f t="array" ref="AB6096">_FV(Table1[[#This Row],[State]],"Country/region",TRUE)</f>
        <v>#VALUE!</v>
      </c>
    </row>
    <row r="6097" spans="1:28" x14ac:dyDescent="0.35">
      <c r="A6097" t="s">
        <v>3466</v>
      </c>
      <c r="B6097">
        <v>59</v>
      </c>
      <c r="C6097" t="s">
        <v>3465</v>
      </c>
      <c r="D6097" t="s">
        <v>27</v>
      </c>
      <c r="E6097">
        <f>YEAR(Table1[[#This Row],[Order Date]])</f>
        <v>2014</v>
      </c>
      <c r="F6097">
        <v>1</v>
      </c>
      <c r="G6097">
        <f>MONTH(Table1[[#This Row],[Order Date]])</f>
        <v>11</v>
      </c>
      <c r="H6097" s="1">
        <v>41970</v>
      </c>
      <c r="I6097">
        <v>51553</v>
      </c>
      <c r="J6097" t="s">
        <v>39</v>
      </c>
      <c r="K6097">
        <v>12</v>
      </c>
      <c r="L6097">
        <v>6.68</v>
      </c>
      <c r="M6097" s="2">
        <v>0.03</v>
      </c>
      <c r="N6097">
        <v>88.57</v>
      </c>
      <c r="O6097">
        <v>6.15</v>
      </c>
      <c r="P6097">
        <v>-28.25</v>
      </c>
      <c r="Q6097" s="2">
        <v>0.37</v>
      </c>
      <c r="R6097" t="s">
        <v>29</v>
      </c>
      <c r="S6097" t="s">
        <v>30</v>
      </c>
      <c r="T6097" t="s">
        <v>3090</v>
      </c>
      <c r="U6097" t="s">
        <v>61</v>
      </c>
      <c r="V6097" t="s">
        <v>52</v>
      </c>
      <c r="W6097">
        <v>7225</v>
      </c>
      <c r="X6097" s="1">
        <v>41972</v>
      </c>
      <c r="Y6097" t="s">
        <v>34</v>
      </c>
      <c r="Z6097" t="e" vm="8">
        <v>#VALUE!</v>
      </c>
      <c r="AA6097">
        <v>97123</v>
      </c>
      <c r="AB6097" t="e" cm="1" vm="2">
        <f t="array" ref="AB6097">_FV(Table1[[#This Row],[State]],"Country/region",TRUE)</f>
        <v>#VALUE!</v>
      </c>
    </row>
    <row r="6098" spans="1:28" x14ac:dyDescent="0.35">
      <c r="A6098" t="s">
        <v>2736</v>
      </c>
      <c r="B6098">
        <v>59</v>
      </c>
      <c r="C6098" t="s">
        <v>3465</v>
      </c>
      <c r="D6098" t="s">
        <v>27</v>
      </c>
      <c r="E6098">
        <f>YEAR(Table1[[#This Row],[Order Date]])</f>
        <v>2014</v>
      </c>
      <c r="F6098">
        <v>1</v>
      </c>
      <c r="G6098">
        <f>MONTH(Table1[[#This Row],[Order Date]])</f>
        <v>11</v>
      </c>
      <c r="H6098" s="1">
        <v>41970</v>
      </c>
      <c r="I6098">
        <v>51553</v>
      </c>
      <c r="J6098" t="s">
        <v>39</v>
      </c>
      <c r="K6098">
        <v>13</v>
      </c>
      <c r="L6098">
        <v>5.78</v>
      </c>
      <c r="M6098" s="2">
        <v>0.1</v>
      </c>
      <c r="N6098">
        <v>73.97</v>
      </c>
      <c r="O6098">
        <v>5.67</v>
      </c>
      <c r="P6098">
        <v>-38.35</v>
      </c>
      <c r="Q6098" s="2">
        <v>0.36</v>
      </c>
      <c r="R6098" t="s">
        <v>29</v>
      </c>
      <c r="S6098" t="s">
        <v>30</v>
      </c>
      <c r="T6098" t="s">
        <v>1933</v>
      </c>
      <c r="U6098" t="s">
        <v>61</v>
      </c>
      <c r="V6098" t="s">
        <v>52</v>
      </c>
      <c r="W6098">
        <v>7226</v>
      </c>
      <c r="X6098" s="1">
        <v>41973</v>
      </c>
      <c r="Y6098" t="s">
        <v>34</v>
      </c>
      <c r="Z6098" t="e" vm="8">
        <v>#VALUE!</v>
      </c>
      <c r="AA6098">
        <v>97303</v>
      </c>
      <c r="AB6098" t="e" cm="1" vm="2">
        <f t="array" ref="AB6098">_FV(Table1[[#This Row],[State]],"Country/region",TRUE)</f>
        <v>#VALUE!</v>
      </c>
    </row>
    <row r="6099" spans="1:28" x14ac:dyDescent="0.35">
      <c r="A6099" t="s">
        <v>2160</v>
      </c>
      <c r="B6099">
        <v>59</v>
      </c>
      <c r="C6099" t="s">
        <v>1479</v>
      </c>
      <c r="D6099" t="s">
        <v>46</v>
      </c>
      <c r="E6099">
        <f>YEAR(Table1[[#This Row],[Order Date]])</f>
        <v>2014</v>
      </c>
      <c r="F6099">
        <v>1</v>
      </c>
      <c r="G6099">
        <f>MONTH(Table1[[#This Row],[Order Date]])</f>
        <v>11</v>
      </c>
      <c r="H6099" s="1">
        <v>41971</v>
      </c>
      <c r="I6099">
        <v>26437</v>
      </c>
      <c r="J6099" t="s">
        <v>58</v>
      </c>
      <c r="K6099">
        <v>4</v>
      </c>
      <c r="L6099">
        <v>9.65</v>
      </c>
      <c r="M6099" s="2">
        <v>0.03</v>
      </c>
      <c r="N6099">
        <v>52.43</v>
      </c>
      <c r="O6099">
        <v>6.22</v>
      </c>
      <c r="P6099">
        <v>-12.98</v>
      </c>
      <c r="Q6099" s="2">
        <v>0.55000000000000004</v>
      </c>
      <c r="R6099" t="s">
        <v>48</v>
      </c>
      <c r="S6099" t="s">
        <v>30</v>
      </c>
      <c r="T6099" t="s">
        <v>777</v>
      </c>
      <c r="U6099" t="s">
        <v>82</v>
      </c>
      <c r="V6099" t="s">
        <v>52</v>
      </c>
      <c r="W6099">
        <v>3700</v>
      </c>
      <c r="X6099" s="1">
        <v>41972</v>
      </c>
      <c r="Y6099" t="s">
        <v>42</v>
      </c>
      <c r="Z6099" t="e" vm="4">
        <v>#VALUE!</v>
      </c>
      <c r="AA6099">
        <v>95630</v>
      </c>
      <c r="AB6099" t="e" cm="1" vm="2">
        <f t="array" ref="AB6099">_FV(Table1[[#This Row],[State]],"Country/region",TRUE)</f>
        <v>#VALUE!</v>
      </c>
    </row>
    <row r="6100" spans="1:28" x14ac:dyDescent="0.35">
      <c r="A6100" t="s">
        <v>942</v>
      </c>
      <c r="B6100">
        <v>59</v>
      </c>
      <c r="C6100" t="s">
        <v>943</v>
      </c>
      <c r="D6100" t="s">
        <v>57</v>
      </c>
      <c r="E6100">
        <f>YEAR(Table1[[#This Row],[Order Date]])</f>
        <v>2014</v>
      </c>
      <c r="F6100">
        <v>1</v>
      </c>
      <c r="G6100">
        <f>MONTH(Table1[[#This Row],[Order Date]])</f>
        <v>11</v>
      </c>
      <c r="H6100" s="1">
        <v>41971</v>
      </c>
      <c r="I6100">
        <v>31520</v>
      </c>
      <c r="J6100" t="s">
        <v>28</v>
      </c>
      <c r="K6100">
        <v>23</v>
      </c>
      <c r="L6100">
        <v>5.89</v>
      </c>
      <c r="M6100" s="2">
        <v>0.09</v>
      </c>
      <c r="N6100">
        <v>138.71</v>
      </c>
      <c r="O6100">
        <v>5.57</v>
      </c>
      <c r="P6100">
        <v>-33.159999999999997</v>
      </c>
      <c r="Q6100" s="2">
        <v>0.41</v>
      </c>
      <c r="R6100" t="s">
        <v>48</v>
      </c>
      <c r="S6100" t="s">
        <v>30</v>
      </c>
      <c r="T6100" t="s">
        <v>3233</v>
      </c>
      <c r="U6100" t="s">
        <v>82</v>
      </c>
      <c r="V6100" t="s">
        <v>76</v>
      </c>
      <c r="W6100">
        <v>4417</v>
      </c>
      <c r="X6100" s="1">
        <v>41972</v>
      </c>
      <c r="Y6100" t="s">
        <v>34</v>
      </c>
      <c r="Z6100" t="e" vm="10">
        <v>#VALUE!</v>
      </c>
      <c r="AA6100">
        <v>70003</v>
      </c>
      <c r="AB6100" t="e" cm="1" vm="2">
        <f t="array" ref="AB6100">_FV(Table1[[#This Row],[State]],"Country/region",TRUE)</f>
        <v>#VALUE!</v>
      </c>
    </row>
    <row r="6101" spans="1:28" x14ac:dyDescent="0.35">
      <c r="A6101" t="s">
        <v>2160</v>
      </c>
      <c r="B6101">
        <v>59</v>
      </c>
      <c r="C6101" t="s">
        <v>1479</v>
      </c>
      <c r="D6101" t="s">
        <v>46</v>
      </c>
      <c r="E6101">
        <f>YEAR(Table1[[#This Row],[Order Date]])</f>
        <v>2014</v>
      </c>
      <c r="F6101">
        <v>1</v>
      </c>
      <c r="G6101">
        <f>MONTH(Table1[[#This Row],[Order Date]])</f>
        <v>11</v>
      </c>
      <c r="H6101" s="1">
        <v>41971</v>
      </c>
      <c r="I6101">
        <v>26437</v>
      </c>
      <c r="J6101" t="s">
        <v>58</v>
      </c>
      <c r="K6101">
        <v>48</v>
      </c>
      <c r="L6101">
        <v>5.58</v>
      </c>
      <c r="M6101" s="2">
        <v>0.08</v>
      </c>
      <c r="N6101">
        <v>254.51</v>
      </c>
      <c r="O6101">
        <v>0.7</v>
      </c>
      <c r="P6101">
        <v>49.05</v>
      </c>
      <c r="Q6101" s="2">
        <v>0.6</v>
      </c>
      <c r="R6101" t="s">
        <v>29</v>
      </c>
      <c r="S6101" t="s">
        <v>59</v>
      </c>
      <c r="T6101" t="s">
        <v>3177</v>
      </c>
      <c r="U6101" t="s">
        <v>88</v>
      </c>
      <c r="V6101" t="s">
        <v>52</v>
      </c>
      <c r="W6101">
        <v>3701</v>
      </c>
      <c r="X6101" s="1">
        <v>41973</v>
      </c>
      <c r="Y6101" t="s">
        <v>34</v>
      </c>
      <c r="Z6101" t="e" vm="4">
        <v>#VALUE!</v>
      </c>
      <c r="AA6101">
        <v>95630</v>
      </c>
      <c r="AB6101" t="e" cm="1" vm="2">
        <f t="array" ref="AB6101">_FV(Table1[[#This Row],[State]],"Country/region",TRUE)</f>
        <v>#VALUE!</v>
      </c>
    </row>
    <row r="6102" spans="1:28" x14ac:dyDescent="0.35">
      <c r="A6102" t="s">
        <v>331</v>
      </c>
      <c r="B6102">
        <v>59</v>
      </c>
      <c r="C6102" t="s">
        <v>319</v>
      </c>
      <c r="D6102" t="s">
        <v>46</v>
      </c>
      <c r="E6102">
        <f>YEAR(Table1[[#This Row],[Order Date]])</f>
        <v>2014</v>
      </c>
      <c r="F6102">
        <v>1</v>
      </c>
      <c r="G6102">
        <f>MONTH(Table1[[#This Row],[Order Date]])</f>
        <v>11</v>
      </c>
      <c r="H6102" s="1">
        <v>41971</v>
      </c>
      <c r="I6102">
        <v>51842</v>
      </c>
      <c r="J6102" t="s">
        <v>47</v>
      </c>
      <c r="K6102">
        <v>4</v>
      </c>
      <c r="L6102">
        <v>101.41</v>
      </c>
      <c r="M6102" s="2">
        <v>7.0000000000000007E-2</v>
      </c>
      <c r="N6102">
        <v>431.11</v>
      </c>
      <c r="O6102">
        <v>35</v>
      </c>
      <c r="P6102">
        <v>-244.33</v>
      </c>
      <c r="Q6102" s="2">
        <v>0.82</v>
      </c>
      <c r="R6102" t="s">
        <v>29</v>
      </c>
      <c r="S6102" t="s">
        <v>40</v>
      </c>
      <c r="T6102" t="s">
        <v>1967</v>
      </c>
      <c r="U6102" t="s">
        <v>32</v>
      </c>
      <c r="V6102" t="s">
        <v>52</v>
      </c>
      <c r="W6102">
        <v>7267</v>
      </c>
      <c r="X6102" s="1">
        <v>41975</v>
      </c>
      <c r="Y6102" t="s">
        <v>34</v>
      </c>
      <c r="Z6102" t="e" vm="33">
        <v>#VALUE!</v>
      </c>
      <c r="AA6102">
        <v>83440</v>
      </c>
      <c r="AB6102" t="e" cm="1" vm="2">
        <f t="array" ref="AB6102">_FV(Table1[[#This Row],[State]],"Country/region",TRUE)</f>
        <v>#VALUE!</v>
      </c>
    </row>
    <row r="6103" spans="1:28" x14ac:dyDescent="0.35">
      <c r="A6103" t="s">
        <v>331</v>
      </c>
      <c r="B6103">
        <v>59</v>
      </c>
      <c r="C6103" t="s">
        <v>319</v>
      </c>
      <c r="D6103" t="s">
        <v>46</v>
      </c>
      <c r="E6103">
        <f>YEAR(Table1[[#This Row],[Order Date]])</f>
        <v>2014</v>
      </c>
      <c r="F6103">
        <v>1</v>
      </c>
      <c r="G6103">
        <f>MONTH(Table1[[#This Row],[Order Date]])</f>
        <v>11</v>
      </c>
      <c r="H6103" s="1">
        <v>41971</v>
      </c>
      <c r="I6103">
        <v>51842</v>
      </c>
      <c r="J6103" t="s">
        <v>47</v>
      </c>
      <c r="K6103">
        <v>1</v>
      </c>
      <c r="L6103">
        <v>48.91</v>
      </c>
      <c r="M6103" s="2">
        <v>0.02</v>
      </c>
      <c r="N6103">
        <v>54.22</v>
      </c>
      <c r="O6103">
        <v>5.81</v>
      </c>
      <c r="P6103">
        <v>-19.09</v>
      </c>
      <c r="Q6103" s="2">
        <v>0.38</v>
      </c>
      <c r="R6103" t="s">
        <v>29</v>
      </c>
      <c r="S6103" t="s">
        <v>30</v>
      </c>
      <c r="T6103" t="s">
        <v>408</v>
      </c>
      <c r="U6103" t="s">
        <v>61</v>
      </c>
      <c r="V6103" t="s">
        <v>52</v>
      </c>
      <c r="W6103">
        <v>7266</v>
      </c>
      <c r="X6103" s="1">
        <v>41976</v>
      </c>
      <c r="Y6103" t="s">
        <v>34</v>
      </c>
      <c r="Z6103" t="e" vm="33">
        <v>#VALUE!</v>
      </c>
      <c r="AA6103">
        <v>83440</v>
      </c>
      <c r="AB6103" t="e" cm="1" vm="2">
        <f t="array" ref="AB6103">_FV(Table1[[#This Row],[State]],"Country/region",TRUE)</f>
        <v>#VALUE!</v>
      </c>
    </row>
    <row r="6104" spans="1:28" x14ac:dyDescent="0.35">
      <c r="A6104" t="s">
        <v>2321</v>
      </c>
      <c r="B6104">
        <v>59</v>
      </c>
      <c r="C6104" t="s">
        <v>1146</v>
      </c>
      <c r="D6104" t="s">
        <v>46</v>
      </c>
      <c r="E6104">
        <f>YEAR(Table1[[#This Row],[Order Date]])</f>
        <v>2014</v>
      </c>
      <c r="F6104">
        <v>1</v>
      </c>
      <c r="G6104">
        <f>MONTH(Table1[[#This Row],[Order Date]])</f>
        <v>11</v>
      </c>
      <c r="H6104" s="1">
        <v>41972</v>
      </c>
      <c r="I6104">
        <v>49477</v>
      </c>
      <c r="J6104" t="s">
        <v>131</v>
      </c>
      <c r="K6104">
        <v>9</v>
      </c>
      <c r="L6104">
        <v>7.64</v>
      </c>
      <c r="M6104" s="2">
        <v>0.01</v>
      </c>
      <c r="N6104">
        <v>75.94</v>
      </c>
      <c r="O6104">
        <v>5.83</v>
      </c>
      <c r="P6104">
        <v>-16.559999999999999</v>
      </c>
      <c r="Q6104" s="2">
        <v>0.36</v>
      </c>
      <c r="R6104" t="s">
        <v>29</v>
      </c>
      <c r="S6104" t="s">
        <v>59</v>
      </c>
      <c r="T6104" t="s">
        <v>135</v>
      </c>
      <c r="U6104" t="s">
        <v>61</v>
      </c>
      <c r="V6104" t="s">
        <v>33</v>
      </c>
      <c r="W6104">
        <v>6933</v>
      </c>
      <c r="X6104" s="1">
        <v>41972</v>
      </c>
      <c r="Y6104" t="s">
        <v>34</v>
      </c>
      <c r="Z6104" t="e" vm="43">
        <v>#VALUE!</v>
      </c>
      <c r="AA6104">
        <v>26554</v>
      </c>
      <c r="AB6104" t="e" cm="1" vm="2">
        <f t="array" ref="AB6104">_FV(Table1[[#This Row],[State]],"Country/region",TRUE)</f>
        <v>#VALUE!</v>
      </c>
    </row>
    <row r="6105" spans="1:28" x14ac:dyDescent="0.35">
      <c r="A6105" t="s">
        <v>966</v>
      </c>
      <c r="B6105">
        <v>59</v>
      </c>
      <c r="C6105" t="s">
        <v>2744</v>
      </c>
      <c r="D6105" t="s">
        <v>27</v>
      </c>
      <c r="E6105">
        <f>YEAR(Table1[[#This Row],[Order Date]])</f>
        <v>2014</v>
      </c>
      <c r="F6105">
        <v>1</v>
      </c>
      <c r="G6105">
        <f>MONTH(Table1[[#This Row],[Order Date]])</f>
        <v>11</v>
      </c>
      <c r="H6105" s="1">
        <v>41972</v>
      </c>
      <c r="I6105">
        <v>53411</v>
      </c>
      <c r="J6105" t="s">
        <v>58</v>
      </c>
      <c r="K6105">
        <v>25</v>
      </c>
      <c r="L6105">
        <v>27.48</v>
      </c>
      <c r="M6105" s="2">
        <v>0.08</v>
      </c>
      <c r="N6105">
        <v>667.64</v>
      </c>
      <c r="O6105">
        <v>4</v>
      </c>
      <c r="P6105">
        <v>-57.53</v>
      </c>
      <c r="Q6105" s="2">
        <v>0.75</v>
      </c>
      <c r="R6105" t="s">
        <v>96</v>
      </c>
      <c r="S6105" t="s">
        <v>30</v>
      </c>
      <c r="T6105" t="s">
        <v>1460</v>
      </c>
      <c r="U6105" t="s">
        <v>102</v>
      </c>
      <c r="V6105" t="s">
        <v>33</v>
      </c>
      <c r="W6105">
        <v>7481</v>
      </c>
      <c r="X6105" s="1">
        <v>41973</v>
      </c>
      <c r="Y6105" t="s">
        <v>34</v>
      </c>
      <c r="Z6105" t="e" vm="15">
        <v>#VALUE!</v>
      </c>
      <c r="AA6105">
        <v>11795</v>
      </c>
      <c r="AB6105" t="e" cm="1" vm="2">
        <f t="array" ref="AB6105">_FV(Table1[[#This Row],[State]],"Country/region",TRUE)</f>
        <v>#VALUE!</v>
      </c>
    </row>
    <row r="6106" spans="1:28" x14ac:dyDescent="0.35">
      <c r="A6106" t="s">
        <v>614</v>
      </c>
      <c r="B6106">
        <v>59</v>
      </c>
      <c r="C6106" t="s">
        <v>759</v>
      </c>
      <c r="D6106" t="s">
        <v>46</v>
      </c>
      <c r="E6106">
        <f>YEAR(Table1[[#This Row],[Order Date]])</f>
        <v>2014</v>
      </c>
      <c r="F6106">
        <v>1</v>
      </c>
      <c r="G6106">
        <f>MONTH(Table1[[#This Row],[Order Date]])</f>
        <v>11</v>
      </c>
      <c r="H6106" s="1">
        <v>41972</v>
      </c>
      <c r="I6106">
        <v>56130</v>
      </c>
      <c r="J6106" t="s">
        <v>131</v>
      </c>
      <c r="K6106">
        <v>13</v>
      </c>
      <c r="L6106">
        <v>18.7</v>
      </c>
      <c r="M6106" s="2">
        <v>0.08</v>
      </c>
      <c r="N6106">
        <v>246.06</v>
      </c>
      <c r="O6106">
        <v>8.99</v>
      </c>
      <c r="P6106">
        <v>52.33</v>
      </c>
      <c r="Q6106" s="2">
        <v>0.47</v>
      </c>
      <c r="R6106" t="s">
        <v>48</v>
      </c>
      <c r="S6106" t="s">
        <v>139</v>
      </c>
      <c r="T6106" t="s">
        <v>1113</v>
      </c>
      <c r="U6106" t="s">
        <v>82</v>
      </c>
      <c r="V6106" t="s">
        <v>52</v>
      </c>
      <c r="W6106">
        <v>7850</v>
      </c>
      <c r="X6106" s="1">
        <v>41974</v>
      </c>
      <c r="Y6106" t="s">
        <v>34</v>
      </c>
      <c r="Z6106" t="e" vm="4">
        <v>#VALUE!</v>
      </c>
      <c r="AA6106">
        <v>90278</v>
      </c>
      <c r="AB6106" t="e" cm="1" vm="2">
        <f t="array" ref="AB6106">_FV(Table1[[#This Row],[State]],"Country/region",TRUE)</f>
        <v>#VALUE!</v>
      </c>
    </row>
    <row r="6107" spans="1:28" x14ac:dyDescent="0.35">
      <c r="A6107" t="s">
        <v>614</v>
      </c>
      <c r="B6107">
        <v>59</v>
      </c>
      <c r="C6107" t="s">
        <v>759</v>
      </c>
      <c r="D6107" t="s">
        <v>46</v>
      </c>
      <c r="E6107">
        <f>YEAR(Table1[[#This Row],[Order Date]])</f>
        <v>2014</v>
      </c>
      <c r="F6107">
        <v>1</v>
      </c>
      <c r="G6107">
        <f>MONTH(Table1[[#This Row],[Order Date]])</f>
        <v>11</v>
      </c>
      <c r="H6107" s="1">
        <v>41972</v>
      </c>
      <c r="I6107">
        <v>56130</v>
      </c>
      <c r="J6107" t="s">
        <v>131</v>
      </c>
      <c r="K6107">
        <v>25</v>
      </c>
      <c r="L6107">
        <v>1.68</v>
      </c>
      <c r="M6107" s="2">
        <v>0.05</v>
      </c>
      <c r="N6107">
        <v>41.87</v>
      </c>
      <c r="O6107">
        <v>1.57</v>
      </c>
      <c r="P6107">
        <v>-25.52</v>
      </c>
      <c r="Q6107" s="2">
        <v>0.59</v>
      </c>
      <c r="R6107" t="s">
        <v>29</v>
      </c>
      <c r="S6107" t="s">
        <v>59</v>
      </c>
      <c r="T6107" t="s">
        <v>398</v>
      </c>
      <c r="U6107" t="s">
        <v>88</v>
      </c>
      <c r="V6107" t="s">
        <v>52</v>
      </c>
      <c r="W6107">
        <v>7851</v>
      </c>
      <c r="X6107" s="1">
        <v>41974</v>
      </c>
      <c r="Y6107" t="s">
        <v>34</v>
      </c>
      <c r="Z6107" t="e" vm="4">
        <v>#VALUE!</v>
      </c>
      <c r="AA6107">
        <v>90278</v>
      </c>
      <c r="AB6107" t="e" cm="1" vm="2">
        <f t="array" ref="AB6107">_FV(Table1[[#This Row],[State]],"Country/region",TRUE)</f>
        <v>#VALUE!</v>
      </c>
    </row>
    <row r="6108" spans="1:28" x14ac:dyDescent="0.35">
      <c r="A6108" t="s">
        <v>3030</v>
      </c>
      <c r="B6108">
        <v>59</v>
      </c>
      <c r="C6108" t="s">
        <v>3014</v>
      </c>
      <c r="D6108" t="s">
        <v>27</v>
      </c>
      <c r="E6108">
        <f>YEAR(Table1[[#This Row],[Order Date]])</f>
        <v>2014</v>
      </c>
      <c r="F6108">
        <v>1</v>
      </c>
      <c r="G6108">
        <f>MONTH(Table1[[#This Row],[Order Date]])</f>
        <v>11</v>
      </c>
      <c r="H6108" s="1">
        <v>41972</v>
      </c>
      <c r="I6108">
        <v>3046</v>
      </c>
      <c r="J6108" t="s">
        <v>28</v>
      </c>
      <c r="K6108">
        <v>24</v>
      </c>
      <c r="L6108">
        <v>420.98</v>
      </c>
      <c r="M6108" s="2">
        <v>0.03</v>
      </c>
      <c r="N6108">
        <v>10094.43</v>
      </c>
      <c r="O6108">
        <v>19.989999999999998</v>
      </c>
      <c r="P6108">
        <v>4451.0079999999998</v>
      </c>
      <c r="Q6108" s="2">
        <v>0.35</v>
      </c>
      <c r="R6108" t="s">
        <v>29</v>
      </c>
      <c r="S6108" t="s">
        <v>30</v>
      </c>
      <c r="T6108" t="s">
        <v>545</v>
      </c>
      <c r="U6108" t="s">
        <v>67</v>
      </c>
      <c r="V6108" t="s">
        <v>52</v>
      </c>
      <c r="W6108">
        <v>449</v>
      </c>
      <c r="X6108" s="1">
        <v>41974</v>
      </c>
      <c r="Y6108" t="s">
        <v>34</v>
      </c>
      <c r="Z6108" t="e" vm="33">
        <v>#VALUE!</v>
      </c>
      <c r="AA6108">
        <v>83686</v>
      </c>
      <c r="AB6108" t="e" cm="1" vm="2">
        <f t="array" ref="AB6108">_FV(Table1[[#This Row],[State]],"Country/region",TRUE)</f>
        <v>#VALUE!</v>
      </c>
    </row>
    <row r="6109" spans="1:28" x14ac:dyDescent="0.35">
      <c r="A6109" t="s">
        <v>1970</v>
      </c>
      <c r="B6109">
        <v>59</v>
      </c>
      <c r="C6109" t="s">
        <v>1971</v>
      </c>
      <c r="D6109" t="s">
        <v>46</v>
      </c>
      <c r="E6109">
        <f>YEAR(Table1[[#This Row],[Order Date]])</f>
        <v>2014</v>
      </c>
      <c r="F6109">
        <v>1</v>
      </c>
      <c r="G6109">
        <f>MONTH(Table1[[#This Row],[Order Date]])</f>
        <v>11</v>
      </c>
      <c r="H6109" s="1">
        <v>41973</v>
      </c>
      <c r="I6109">
        <v>19523</v>
      </c>
      <c r="J6109" t="s">
        <v>28</v>
      </c>
      <c r="K6109">
        <v>44</v>
      </c>
      <c r="L6109">
        <v>3.6</v>
      </c>
      <c r="M6109" s="2">
        <v>0.04</v>
      </c>
      <c r="N6109">
        <v>155.78</v>
      </c>
      <c r="O6109">
        <v>2.2000000000000002</v>
      </c>
      <c r="P6109">
        <v>-10</v>
      </c>
      <c r="Q6109" s="2">
        <v>0.39</v>
      </c>
      <c r="R6109" t="s">
        <v>29</v>
      </c>
      <c r="S6109" t="s">
        <v>59</v>
      </c>
      <c r="T6109" t="s">
        <v>827</v>
      </c>
      <c r="U6109" t="s">
        <v>61</v>
      </c>
      <c r="V6109" t="s">
        <v>33</v>
      </c>
      <c r="W6109">
        <v>2699</v>
      </c>
      <c r="X6109" s="1">
        <v>41974</v>
      </c>
      <c r="Y6109" t="s">
        <v>34</v>
      </c>
      <c r="Z6109" t="e" vm="1">
        <v>#VALUE!</v>
      </c>
      <c r="AA6109">
        <v>17112</v>
      </c>
      <c r="AB6109" t="e" cm="1" vm="2">
        <f t="array" ref="AB6109">_FV(Table1[[#This Row],[State]],"Country/region",TRUE)</f>
        <v>#VALUE!</v>
      </c>
    </row>
    <row r="6110" spans="1:28" x14ac:dyDescent="0.35">
      <c r="A6110" t="s">
        <v>820</v>
      </c>
      <c r="B6110">
        <v>59</v>
      </c>
      <c r="C6110" t="s">
        <v>910</v>
      </c>
      <c r="D6110" t="s">
        <v>27</v>
      </c>
      <c r="E6110">
        <f>YEAR(Table1[[#This Row],[Order Date]])</f>
        <v>2014</v>
      </c>
      <c r="F6110">
        <v>1</v>
      </c>
      <c r="G6110">
        <f>MONTH(Table1[[#This Row],[Order Date]])</f>
        <v>11</v>
      </c>
      <c r="H6110" s="1">
        <v>41973</v>
      </c>
      <c r="I6110">
        <v>4579</v>
      </c>
      <c r="J6110" t="s">
        <v>28</v>
      </c>
      <c r="K6110">
        <v>40</v>
      </c>
      <c r="L6110">
        <v>43.41</v>
      </c>
      <c r="M6110" s="2">
        <v>0.05</v>
      </c>
      <c r="N6110">
        <v>1765.05</v>
      </c>
      <c r="O6110">
        <v>2.99</v>
      </c>
      <c r="P6110">
        <v>749.21550000000002</v>
      </c>
      <c r="Q6110" s="2">
        <v>0.39</v>
      </c>
      <c r="R6110" t="s">
        <v>29</v>
      </c>
      <c r="S6110" t="s">
        <v>30</v>
      </c>
      <c r="T6110" t="s">
        <v>3321</v>
      </c>
      <c r="U6110" t="s">
        <v>67</v>
      </c>
      <c r="V6110" t="s">
        <v>68</v>
      </c>
      <c r="W6110">
        <v>649</v>
      </c>
      <c r="X6110" s="1">
        <v>41974</v>
      </c>
      <c r="Y6110" t="s">
        <v>34</v>
      </c>
      <c r="Z6110" t="e" vm="5">
        <v>#VALUE!</v>
      </c>
      <c r="AA6110">
        <v>55126</v>
      </c>
      <c r="AB6110" t="e" cm="1" vm="2">
        <f t="array" ref="AB6110">_FV(Table1[[#This Row],[State]],"Country/region",TRUE)</f>
        <v>#VALUE!</v>
      </c>
    </row>
    <row r="6111" spans="1:28" x14ac:dyDescent="0.35">
      <c r="A6111" t="s">
        <v>3448</v>
      </c>
      <c r="B6111">
        <v>59</v>
      </c>
      <c r="C6111" t="s">
        <v>2174</v>
      </c>
      <c r="D6111" t="s">
        <v>38</v>
      </c>
      <c r="E6111">
        <f>YEAR(Table1[[#This Row],[Order Date]])</f>
        <v>2014</v>
      </c>
      <c r="F6111">
        <v>1</v>
      </c>
      <c r="G6111">
        <f>MONTH(Table1[[#This Row],[Order Date]])</f>
        <v>11</v>
      </c>
      <c r="H6111" s="1">
        <v>41973</v>
      </c>
      <c r="I6111">
        <v>33253</v>
      </c>
      <c r="J6111" t="s">
        <v>39</v>
      </c>
      <c r="K6111">
        <v>6</v>
      </c>
      <c r="L6111">
        <v>4.13</v>
      </c>
      <c r="M6111" s="2">
        <v>0.08</v>
      </c>
      <c r="N6111">
        <v>24.2</v>
      </c>
      <c r="O6111">
        <v>1.17</v>
      </c>
      <c r="P6111">
        <v>-5.2</v>
      </c>
      <c r="Q6111" s="2">
        <v>0.56999999999999995</v>
      </c>
      <c r="R6111" t="s">
        <v>29</v>
      </c>
      <c r="S6111" t="s">
        <v>59</v>
      </c>
      <c r="T6111" t="s">
        <v>1591</v>
      </c>
      <c r="U6111" t="s">
        <v>88</v>
      </c>
      <c r="V6111" t="s">
        <v>33</v>
      </c>
      <c r="W6111">
        <v>4673</v>
      </c>
      <c r="X6111" s="1">
        <v>41975</v>
      </c>
      <c r="Y6111" t="s">
        <v>34</v>
      </c>
      <c r="Z6111" t="e" vm="24">
        <v>#VALUE!</v>
      </c>
      <c r="AA6111">
        <v>7055</v>
      </c>
      <c r="AB6111" t="e" cm="1" vm="2">
        <f t="array" ref="AB6111">_FV(Table1[[#This Row],[State]],"Country/region",TRUE)</f>
        <v>#VALUE!</v>
      </c>
    </row>
    <row r="6112" spans="1:28" x14ac:dyDescent="0.35">
      <c r="A6112" t="s">
        <v>2850</v>
      </c>
      <c r="B6112">
        <v>59</v>
      </c>
      <c r="C6112" t="s">
        <v>2174</v>
      </c>
      <c r="D6112" t="s">
        <v>38</v>
      </c>
      <c r="E6112">
        <f>YEAR(Table1[[#This Row],[Order Date]])</f>
        <v>2014</v>
      </c>
      <c r="F6112">
        <v>1</v>
      </c>
      <c r="G6112">
        <f>MONTH(Table1[[#This Row],[Order Date]])</f>
        <v>11</v>
      </c>
      <c r="H6112" s="1">
        <v>41973</v>
      </c>
      <c r="I6112">
        <v>33253</v>
      </c>
      <c r="J6112" t="s">
        <v>39</v>
      </c>
      <c r="K6112">
        <v>17</v>
      </c>
      <c r="L6112">
        <v>35.99</v>
      </c>
      <c r="M6112" s="2">
        <v>0.04</v>
      </c>
      <c r="N6112">
        <v>524.21199999999999</v>
      </c>
      <c r="O6112">
        <v>3.3</v>
      </c>
      <c r="P6112">
        <v>127.854</v>
      </c>
      <c r="Q6112" s="2">
        <v>0.39</v>
      </c>
      <c r="R6112" t="s">
        <v>96</v>
      </c>
      <c r="S6112" t="s">
        <v>139</v>
      </c>
      <c r="T6112" t="s">
        <v>925</v>
      </c>
      <c r="U6112" t="s">
        <v>105</v>
      </c>
      <c r="V6112" t="s">
        <v>33</v>
      </c>
      <c r="W6112">
        <v>4674</v>
      </c>
      <c r="X6112" s="1">
        <v>41975</v>
      </c>
      <c r="Y6112" t="s">
        <v>34</v>
      </c>
      <c r="Z6112" t="e" vm="21">
        <v>#VALUE!</v>
      </c>
      <c r="AA6112">
        <v>4092</v>
      </c>
      <c r="AB6112" t="e" cm="1" vm="2">
        <f t="array" ref="AB6112">_FV(Table1[[#This Row],[State]],"Country/region",TRUE)</f>
        <v>#VALUE!</v>
      </c>
    </row>
    <row r="6113" spans="1:28" x14ac:dyDescent="0.35">
      <c r="A6113" t="s">
        <v>2768</v>
      </c>
      <c r="B6113">
        <v>59</v>
      </c>
      <c r="C6113" t="s">
        <v>720</v>
      </c>
      <c r="D6113" t="s">
        <v>38</v>
      </c>
      <c r="E6113">
        <f>YEAR(Table1[[#This Row],[Order Date]])</f>
        <v>2014</v>
      </c>
      <c r="F6113">
        <v>1</v>
      </c>
      <c r="G6113">
        <f>MONTH(Table1[[#This Row],[Order Date]])</f>
        <v>12</v>
      </c>
      <c r="H6113" s="1">
        <v>41974</v>
      </c>
      <c r="I6113">
        <v>27106</v>
      </c>
      <c r="J6113" t="s">
        <v>28</v>
      </c>
      <c r="K6113">
        <v>50</v>
      </c>
      <c r="L6113">
        <v>10.67</v>
      </c>
      <c r="M6113" s="2">
        <v>0.08</v>
      </c>
      <c r="N6113">
        <v>531.48</v>
      </c>
      <c r="O6113">
        <v>1.39</v>
      </c>
      <c r="P6113">
        <v>232.58</v>
      </c>
      <c r="Q6113" s="2">
        <v>0.39</v>
      </c>
      <c r="R6113" t="s">
        <v>29</v>
      </c>
      <c r="S6113" t="s">
        <v>30</v>
      </c>
      <c r="T6113" t="s">
        <v>2977</v>
      </c>
      <c r="U6113" t="s">
        <v>267</v>
      </c>
      <c r="V6113" t="s">
        <v>33</v>
      </c>
      <c r="W6113">
        <v>3801</v>
      </c>
      <c r="X6113" s="1">
        <v>41974</v>
      </c>
      <c r="Y6113" t="s">
        <v>34</v>
      </c>
      <c r="Z6113" t="e" vm="1">
        <v>#VALUE!</v>
      </c>
      <c r="AA6113">
        <v>15235</v>
      </c>
      <c r="AB6113" t="e" cm="1" vm="2">
        <f t="array" ref="AB6113">_FV(Table1[[#This Row],[State]],"Country/region",TRUE)</f>
        <v>#VALUE!</v>
      </c>
    </row>
    <row r="6114" spans="1:28" x14ac:dyDescent="0.35">
      <c r="A6114" t="s">
        <v>478</v>
      </c>
      <c r="B6114">
        <v>59</v>
      </c>
      <c r="C6114" t="s">
        <v>629</v>
      </c>
      <c r="D6114" t="s">
        <v>27</v>
      </c>
      <c r="E6114">
        <f>YEAR(Table1[[#This Row],[Order Date]])</f>
        <v>2014</v>
      </c>
      <c r="F6114">
        <v>1</v>
      </c>
      <c r="G6114">
        <f>MONTH(Table1[[#This Row],[Order Date]])</f>
        <v>12</v>
      </c>
      <c r="H6114" s="1">
        <v>41974</v>
      </c>
      <c r="I6114">
        <v>25248</v>
      </c>
      <c r="J6114" t="s">
        <v>131</v>
      </c>
      <c r="K6114">
        <v>26</v>
      </c>
      <c r="L6114">
        <v>48.91</v>
      </c>
      <c r="M6114" s="2">
        <v>0.1</v>
      </c>
      <c r="N6114">
        <v>1150.3</v>
      </c>
      <c r="O6114">
        <v>5.81</v>
      </c>
      <c r="P6114">
        <v>418.19</v>
      </c>
      <c r="Q6114" s="2">
        <v>0.38</v>
      </c>
      <c r="R6114" t="s">
        <v>29</v>
      </c>
      <c r="S6114" t="s">
        <v>30</v>
      </c>
      <c r="T6114" t="s">
        <v>408</v>
      </c>
      <c r="U6114" t="s">
        <v>61</v>
      </c>
      <c r="V6114" t="s">
        <v>68</v>
      </c>
      <c r="W6114">
        <v>3542</v>
      </c>
      <c r="X6114" s="1">
        <v>41975</v>
      </c>
      <c r="Y6114" t="s">
        <v>34</v>
      </c>
      <c r="Z6114" t="e" vm="12">
        <v>#VALUE!</v>
      </c>
      <c r="AA6114">
        <v>50208</v>
      </c>
      <c r="AB6114" t="e" cm="1" vm="2">
        <f t="array" ref="AB6114">_FV(Table1[[#This Row],[State]],"Country/region",TRUE)</f>
        <v>#VALUE!</v>
      </c>
    </row>
    <row r="6115" spans="1:28" x14ac:dyDescent="0.35">
      <c r="A6115" t="s">
        <v>3425</v>
      </c>
      <c r="B6115">
        <v>59</v>
      </c>
      <c r="C6115" t="s">
        <v>720</v>
      </c>
      <c r="D6115" t="s">
        <v>38</v>
      </c>
      <c r="E6115">
        <f>YEAR(Table1[[#This Row],[Order Date]])</f>
        <v>2014</v>
      </c>
      <c r="F6115">
        <v>1</v>
      </c>
      <c r="G6115">
        <f>MONTH(Table1[[#This Row],[Order Date]])</f>
        <v>12</v>
      </c>
      <c r="H6115" s="1">
        <v>41974</v>
      </c>
      <c r="I6115">
        <v>27106</v>
      </c>
      <c r="J6115" t="s">
        <v>28</v>
      </c>
      <c r="K6115">
        <v>29</v>
      </c>
      <c r="L6115">
        <v>130.97999999999999</v>
      </c>
      <c r="M6115" s="2">
        <v>0.08</v>
      </c>
      <c r="N6115">
        <v>3524.55</v>
      </c>
      <c r="O6115">
        <v>30</v>
      </c>
      <c r="P6115">
        <v>-570.17999999999995</v>
      </c>
      <c r="Q6115" s="2">
        <v>0.78</v>
      </c>
      <c r="R6115" t="s">
        <v>48</v>
      </c>
      <c r="S6115" t="s">
        <v>49</v>
      </c>
      <c r="T6115" t="s">
        <v>1318</v>
      </c>
      <c r="U6115" t="s">
        <v>51</v>
      </c>
      <c r="V6115" t="s">
        <v>33</v>
      </c>
      <c r="W6115">
        <v>3802</v>
      </c>
      <c r="X6115" s="1">
        <v>41976</v>
      </c>
      <c r="Y6115" t="s">
        <v>53</v>
      </c>
      <c r="Z6115" t="e" vm="1">
        <v>#VALUE!</v>
      </c>
      <c r="AA6115">
        <v>19143</v>
      </c>
      <c r="AB6115" t="e" cm="1" vm="2">
        <f t="array" ref="AB6115">_FV(Table1[[#This Row],[State]],"Country/region",TRUE)</f>
        <v>#VALUE!</v>
      </c>
    </row>
    <row r="6116" spans="1:28" x14ac:dyDescent="0.35">
      <c r="A6116" t="s">
        <v>3425</v>
      </c>
      <c r="B6116">
        <v>59</v>
      </c>
      <c r="C6116" t="s">
        <v>720</v>
      </c>
      <c r="D6116" t="s">
        <v>38</v>
      </c>
      <c r="E6116">
        <f>YEAR(Table1[[#This Row],[Order Date]])</f>
        <v>2014</v>
      </c>
      <c r="F6116">
        <v>1</v>
      </c>
      <c r="G6116">
        <f>MONTH(Table1[[#This Row],[Order Date]])</f>
        <v>12</v>
      </c>
      <c r="H6116" s="1">
        <v>41974</v>
      </c>
      <c r="I6116">
        <v>27106</v>
      </c>
      <c r="J6116" t="s">
        <v>28</v>
      </c>
      <c r="K6116">
        <v>42</v>
      </c>
      <c r="L6116">
        <v>22.23</v>
      </c>
      <c r="M6116" s="2">
        <v>0.05</v>
      </c>
      <c r="N6116">
        <v>890.61</v>
      </c>
      <c r="O6116">
        <v>3.63</v>
      </c>
      <c r="P6116">
        <v>297.11</v>
      </c>
      <c r="Q6116" s="2">
        <v>0.52</v>
      </c>
      <c r="R6116" t="s">
        <v>48</v>
      </c>
      <c r="S6116" t="s">
        <v>139</v>
      </c>
      <c r="T6116" t="s">
        <v>2170</v>
      </c>
      <c r="U6116" t="s">
        <v>82</v>
      </c>
      <c r="V6116" t="s">
        <v>33</v>
      </c>
      <c r="W6116">
        <v>3803</v>
      </c>
      <c r="X6116" s="1">
        <v>41976</v>
      </c>
      <c r="Y6116" t="s">
        <v>34</v>
      </c>
      <c r="Z6116" t="e" vm="1">
        <v>#VALUE!</v>
      </c>
      <c r="AA6116">
        <v>19143</v>
      </c>
      <c r="AB6116" t="e" cm="1" vm="2">
        <f t="array" ref="AB6116">_FV(Table1[[#This Row],[State]],"Country/region",TRUE)</f>
        <v>#VALUE!</v>
      </c>
    </row>
    <row r="6117" spans="1:28" x14ac:dyDescent="0.35">
      <c r="A6117" t="s">
        <v>2768</v>
      </c>
      <c r="B6117">
        <v>59</v>
      </c>
      <c r="C6117" t="s">
        <v>720</v>
      </c>
      <c r="D6117" t="s">
        <v>38</v>
      </c>
      <c r="E6117">
        <f>YEAR(Table1[[#This Row],[Order Date]])</f>
        <v>2014</v>
      </c>
      <c r="F6117">
        <v>1</v>
      </c>
      <c r="G6117">
        <f>MONTH(Table1[[#This Row],[Order Date]])</f>
        <v>12</v>
      </c>
      <c r="H6117" s="1">
        <v>41974</v>
      </c>
      <c r="I6117">
        <v>27106</v>
      </c>
      <c r="J6117" t="s">
        <v>28</v>
      </c>
      <c r="K6117">
        <v>1</v>
      </c>
      <c r="L6117">
        <v>10.91</v>
      </c>
      <c r="M6117" s="2">
        <v>0.06</v>
      </c>
      <c r="N6117">
        <v>13.96</v>
      </c>
      <c r="O6117">
        <v>2.99</v>
      </c>
      <c r="P6117">
        <v>-4.7035</v>
      </c>
      <c r="Q6117" s="2">
        <v>0.38</v>
      </c>
      <c r="R6117" t="s">
        <v>29</v>
      </c>
      <c r="S6117" t="s">
        <v>30</v>
      </c>
      <c r="T6117" t="s">
        <v>895</v>
      </c>
      <c r="U6117" t="s">
        <v>67</v>
      </c>
      <c r="V6117" t="s">
        <v>33</v>
      </c>
      <c r="W6117">
        <v>3800</v>
      </c>
      <c r="X6117" s="1">
        <v>41976</v>
      </c>
      <c r="Y6117" t="s">
        <v>34</v>
      </c>
      <c r="Z6117" t="e" vm="1">
        <v>#VALUE!</v>
      </c>
      <c r="AA6117">
        <v>15235</v>
      </c>
      <c r="AB6117" t="e" cm="1" vm="2">
        <f t="array" ref="AB6117">_FV(Table1[[#This Row],[State]],"Country/region",TRUE)</f>
        <v>#VALUE!</v>
      </c>
    </row>
    <row r="6118" spans="1:28" x14ac:dyDescent="0.35">
      <c r="A6118" t="s">
        <v>3425</v>
      </c>
      <c r="B6118">
        <v>59</v>
      </c>
      <c r="C6118" t="s">
        <v>720</v>
      </c>
      <c r="D6118" t="s">
        <v>38</v>
      </c>
      <c r="E6118">
        <f>YEAR(Table1[[#This Row],[Order Date]])</f>
        <v>2014</v>
      </c>
      <c r="F6118">
        <v>1</v>
      </c>
      <c r="G6118">
        <f>MONTH(Table1[[#This Row],[Order Date]])</f>
        <v>12</v>
      </c>
      <c r="H6118" s="1">
        <v>41974</v>
      </c>
      <c r="I6118">
        <v>27106</v>
      </c>
      <c r="J6118" t="s">
        <v>28</v>
      </c>
      <c r="K6118">
        <v>10</v>
      </c>
      <c r="L6118">
        <v>6.68</v>
      </c>
      <c r="M6118" s="2">
        <v>0.08</v>
      </c>
      <c r="N6118">
        <v>64.19</v>
      </c>
      <c r="O6118">
        <v>1.5</v>
      </c>
      <c r="P6118">
        <v>3.77</v>
      </c>
      <c r="Q6118" s="2">
        <v>0.48</v>
      </c>
      <c r="R6118" t="s">
        <v>29</v>
      </c>
      <c r="S6118" t="s">
        <v>59</v>
      </c>
      <c r="T6118" t="s">
        <v>1107</v>
      </c>
      <c r="U6118" t="s">
        <v>88</v>
      </c>
      <c r="V6118" t="s">
        <v>33</v>
      </c>
      <c r="W6118">
        <v>3804</v>
      </c>
      <c r="X6118" s="1">
        <v>41976</v>
      </c>
      <c r="Y6118" t="s">
        <v>34</v>
      </c>
      <c r="Z6118" t="e" vm="1">
        <v>#VALUE!</v>
      </c>
      <c r="AA6118">
        <v>19143</v>
      </c>
      <c r="AB6118" t="e" cm="1" vm="2">
        <f t="array" ref="AB6118">_FV(Table1[[#This Row],[State]],"Country/region",TRUE)</f>
        <v>#VALUE!</v>
      </c>
    </row>
    <row r="6119" spans="1:28" x14ac:dyDescent="0.35">
      <c r="A6119" t="s">
        <v>478</v>
      </c>
      <c r="B6119">
        <v>59</v>
      </c>
      <c r="C6119" t="s">
        <v>629</v>
      </c>
      <c r="D6119" t="s">
        <v>27</v>
      </c>
      <c r="E6119">
        <f>YEAR(Table1[[#This Row],[Order Date]])</f>
        <v>2014</v>
      </c>
      <c r="F6119">
        <v>1</v>
      </c>
      <c r="G6119">
        <f>MONTH(Table1[[#This Row],[Order Date]])</f>
        <v>12</v>
      </c>
      <c r="H6119" s="1">
        <v>41974</v>
      </c>
      <c r="I6119">
        <v>25248</v>
      </c>
      <c r="J6119" t="s">
        <v>131</v>
      </c>
      <c r="K6119">
        <v>33</v>
      </c>
      <c r="L6119">
        <v>8.33</v>
      </c>
      <c r="M6119" s="2">
        <v>0.05</v>
      </c>
      <c r="N6119">
        <v>271.14</v>
      </c>
      <c r="O6119">
        <v>1.99</v>
      </c>
      <c r="P6119">
        <v>29.21</v>
      </c>
      <c r="Q6119" s="2">
        <v>0.52</v>
      </c>
      <c r="R6119" t="s">
        <v>96</v>
      </c>
      <c r="S6119" t="s">
        <v>139</v>
      </c>
      <c r="T6119" t="s">
        <v>819</v>
      </c>
      <c r="U6119" t="s">
        <v>102</v>
      </c>
      <c r="V6119" t="s">
        <v>68</v>
      </c>
      <c r="W6119">
        <v>3541</v>
      </c>
      <c r="X6119" s="1">
        <v>41976</v>
      </c>
      <c r="Y6119" t="s">
        <v>42</v>
      </c>
      <c r="Z6119" t="e" vm="12">
        <v>#VALUE!</v>
      </c>
      <c r="AA6119">
        <v>50208</v>
      </c>
      <c r="AB6119" t="e" cm="1" vm="2">
        <f t="array" ref="AB6119">_FV(Table1[[#This Row],[State]],"Country/region",TRUE)</f>
        <v>#VALUE!</v>
      </c>
    </row>
    <row r="6120" spans="1:28" x14ac:dyDescent="0.35">
      <c r="A6120" t="s">
        <v>2425</v>
      </c>
      <c r="B6120">
        <v>59</v>
      </c>
      <c r="C6120" t="s">
        <v>702</v>
      </c>
      <c r="D6120" t="s">
        <v>46</v>
      </c>
      <c r="E6120">
        <f>YEAR(Table1[[#This Row],[Order Date]])</f>
        <v>2014</v>
      </c>
      <c r="F6120">
        <v>1</v>
      </c>
      <c r="G6120">
        <f>MONTH(Table1[[#This Row],[Order Date]])</f>
        <v>12</v>
      </c>
      <c r="H6120" s="1">
        <v>41975</v>
      </c>
      <c r="I6120">
        <v>33510</v>
      </c>
      <c r="J6120" t="s">
        <v>28</v>
      </c>
      <c r="K6120">
        <v>11</v>
      </c>
      <c r="L6120">
        <v>40.99</v>
      </c>
      <c r="M6120" s="2">
        <v>0.06</v>
      </c>
      <c r="N6120">
        <v>449.79</v>
      </c>
      <c r="O6120">
        <v>17.48</v>
      </c>
      <c r="P6120">
        <v>13.21</v>
      </c>
      <c r="Q6120" s="2">
        <v>0.36</v>
      </c>
      <c r="R6120" t="s">
        <v>29</v>
      </c>
      <c r="S6120" t="s">
        <v>30</v>
      </c>
      <c r="T6120" t="s">
        <v>1344</v>
      </c>
      <c r="U6120" t="s">
        <v>61</v>
      </c>
      <c r="V6120" t="s">
        <v>33</v>
      </c>
      <c r="W6120">
        <v>4705</v>
      </c>
      <c r="X6120" s="1">
        <v>41975</v>
      </c>
      <c r="Y6120" t="s">
        <v>34</v>
      </c>
      <c r="Z6120" t="e" vm="22">
        <v>#VALUE!</v>
      </c>
      <c r="AA6120">
        <v>43221</v>
      </c>
      <c r="AB6120" t="e" cm="1" vm="2">
        <f t="array" ref="AB6120">_FV(Table1[[#This Row],[State]],"Country/region",TRUE)</f>
        <v>#VALUE!</v>
      </c>
    </row>
    <row r="6121" spans="1:28" x14ac:dyDescent="0.35">
      <c r="A6121" t="s">
        <v>2425</v>
      </c>
      <c r="B6121">
        <v>59</v>
      </c>
      <c r="C6121" t="s">
        <v>702</v>
      </c>
      <c r="D6121" t="s">
        <v>46</v>
      </c>
      <c r="E6121">
        <f>YEAR(Table1[[#This Row],[Order Date]])</f>
        <v>2014</v>
      </c>
      <c r="F6121">
        <v>1</v>
      </c>
      <c r="G6121">
        <f>MONTH(Table1[[#This Row],[Order Date]])</f>
        <v>12</v>
      </c>
      <c r="H6121" s="1">
        <v>41975</v>
      </c>
      <c r="I6121">
        <v>33510</v>
      </c>
      <c r="J6121" t="s">
        <v>28</v>
      </c>
      <c r="K6121">
        <v>42</v>
      </c>
      <c r="L6121">
        <v>6.24</v>
      </c>
      <c r="M6121" s="2">
        <v>0.03</v>
      </c>
      <c r="N6121">
        <v>267.06</v>
      </c>
      <c r="O6121">
        <v>5.22</v>
      </c>
      <c r="P6121">
        <v>-96.95</v>
      </c>
      <c r="Q6121" s="2">
        <v>0.6</v>
      </c>
      <c r="R6121" t="s">
        <v>48</v>
      </c>
      <c r="S6121" t="s">
        <v>30</v>
      </c>
      <c r="T6121" t="s">
        <v>1907</v>
      </c>
      <c r="U6121" t="s">
        <v>82</v>
      </c>
      <c r="V6121" t="s">
        <v>33</v>
      </c>
      <c r="W6121">
        <v>4704</v>
      </c>
      <c r="X6121" s="1">
        <v>41976</v>
      </c>
      <c r="Y6121" t="s">
        <v>34</v>
      </c>
      <c r="Z6121" t="e" vm="22">
        <v>#VALUE!</v>
      </c>
      <c r="AA6121">
        <v>43221</v>
      </c>
      <c r="AB6121" t="e" cm="1" vm="2">
        <f t="array" ref="AB6121">_FV(Table1[[#This Row],[State]],"Country/region",TRUE)</f>
        <v>#VALUE!</v>
      </c>
    </row>
    <row r="6122" spans="1:28" x14ac:dyDescent="0.35">
      <c r="A6122" t="s">
        <v>2917</v>
      </c>
      <c r="B6122">
        <v>59</v>
      </c>
      <c r="C6122" t="s">
        <v>2918</v>
      </c>
      <c r="D6122" t="s">
        <v>57</v>
      </c>
      <c r="E6122">
        <f>YEAR(Table1[[#This Row],[Order Date]])</f>
        <v>2014</v>
      </c>
      <c r="F6122">
        <v>1</v>
      </c>
      <c r="G6122">
        <f>MONTH(Table1[[#This Row],[Order Date]])</f>
        <v>12</v>
      </c>
      <c r="H6122" s="1">
        <v>41975</v>
      </c>
      <c r="I6122">
        <v>45376</v>
      </c>
      <c r="J6122" t="s">
        <v>58</v>
      </c>
      <c r="K6122">
        <v>19</v>
      </c>
      <c r="L6122">
        <v>370.98</v>
      </c>
      <c r="M6122" s="2">
        <v>0.08</v>
      </c>
      <c r="N6122">
        <v>6648.58</v>
      </c>
      <c r="O6122">
        <v>99</v>
      </c>
      <c r="P6122">
        <v>-555.98</v>
      </c>
      <c r="Q6122" s="2">
        <v>0.65</v>
      </c>
      <c r="R6122" t="s">
        <v>29</v>
      </c>
      <c r="S6122" t="s">
        <v>49</v>
      </c>
      <c r="T6122" t="s">
        <v>2335</v>
      </c>
      <c r="U6122" t="s">
        <v>32</v>
      </c>
      <c r="V6122" t="s">
        <v>33</v>
      </c>
      <c r="W6122">
        <v>6385</v>
      </c>
      <c r="X6122" s="1">
        <v>41976</v>
      </c>
      <c r="Y6122" t="s">
        <v>53</v>
      </c>
      <c r="Z6122" t="e" vm="3">
        <v>#VALUE!</v>
      </c>
      <c r="AA6122">
        <v>20906</v>
      </c>
      <c r="AB6122" t="e" cm="1" vm="2">
        <f t="array" ref="AB6122">_FV(Table1[[#This Row],[State]],"Country/region",TRUE)</f>
        <v>#VALUE!</v>
      </c>
    </row>
    <row r="6123" spans="1:28" x14ac:dyDescent="0.35">
      <c r="A6123" t="s">
        <v>234</v>
      </c>
      <c r="B6123">
        <v>59</v>
      </c>
      <c r="C6123" t="s">
        <v>1316</v>
      </c>
      <c r="D6123" t="s">
        <v>57</v>
      </c>
      <c r="E6123">
        <f>YEAR(Table1[[#This Row],[Order Date]])</f>
        <v>2014</v>
      </c>
      <c r="F6123">
        <v>1</v>
      </c>
      <c r="G6123">
        <f>MONTH(Table1[[#This Row],[Order Date]])</f>
        <v>12</v>
      </c>
      <c r="H6123" s="1">
        <v>41975</v>
      </c>
      <c r="I6123">
        <v>37667</v>
      </c>
      <c r="J6123" t="s">
        <v>28</v>
      </c>
      <c r="K6123">
        <v>31</v>
      </c>
      <c r="L6123">
        <v>14.48</v>
      </c>
      <c r="M6123" s="2">
        <v>0.03</v>
      </c>
      <c r="N6123">
        <v>472.35</v>
      </c>
      <c r="O6123">
        <v>6.46</v>
      </c>
      <c r="P6123">
        <v>61.676000000000002</v>
      </c>
      <c r="Q6123" s="2">
        <v>0.38</v>
      </c>
      <c r="R6123" t="s">
        <v>29</v>
      </c>
      <c r="S6123" t="s">
        <v>30</v>
      </c>
      <c r="T6123" t="s">
        <v>603</v>
      </c>
      <c r="U6123" t="s">
        <v>67</v>
      </c>
      <c r="V6123" t="s">
        <v>76</v>
      </c>
      <c r="W6123">
        <v>5288</v>
      </c>
      <c r="X6123" s="1">
        <v>41976</v>
      </c>
      <c r="Y6123" t="s">
        <v>34</v>
      </c>
      <c r="Z6123" t="e" vm="44">
        <v>#VALUE!</v>
      </c>
      <c r="AA6123">
        <v>30904</v>
      </c>
      <c r="AB6123" t="e" cm="1" vm="2">
        <f t="array" ref="AB6123">_FV(Table1[[#This Row],[State]],"Country/region",TRUE)</f>
        <v>#VALUE!</v>
      </c>
    </row>
    <row r="6124" spans="1:28" x14ac:dyDescent="0.35">
      <c r="A6124" t="s">
        <v>2535</v>
      </c>
      <c r="B6124">
        <v>59</v>
      </c>
      <c r="C6124" t="s">
        <v>2536</v>
      </c>
      <c r="D6124" t="s">
        <v>46</v>
      </c>
      <c r="E6124">
        <f>YEAR(Table1[[#This Row],[Order Date]])</f>
        <v>2014</v>
      </c>
      <c r="F6124">
        <v>1</v>
      </c>
      <c r="G6124">
        <f>MONTH(Table1[[#This Row],[Order Date]])</f>
        <v>12</v>
      </c>
      <c r="H6124" s="1">
        <v>41975</v>
      </c>
      <c r="I6124">
        <v>32065</v>
      </c>
      <c r="J6124" t="s">
        <v>131</v>
      </c>
      <c r="K6124">
        <v>25</v>
      </c>
      <c r="L6124">
        <v>17.98</v>
      </c>
      <c r="M6124" s="2">
        <v>0.09</v>
      </c>
      <c r="N6124">
        <v>450.28</v>
      </c>
      <c r="O6124">
        <v>8.51</v>
      </c>
      <c r="P6124">
        <v>-12.3453</v>
      </c>
      <c r="Q6124" s="2">
        <v>0.4</v>
      </c>
      <c r="R6124" t="s">
        <v>96</v>
      </c>
      <c r="S6124" t="s">
        <v>80</v>
      </c>
      <c r="T6124" t="s">
        <v>1121</v>
      </c>
      <c r="U6124" t="s">
        <v>98</v>
      </c>
      <c r="V6124" t="s">
        <v>33</v>
      </c>
      <c r="W6124">
        <v>4504</v>
      </c>
      <c r="X6124" s="1">
        <v>41976</v>
      </c>
      <c r="Y6124" t="s">
        <v>34</v>
      </c>
      <c r="Z6124" t="e" vm="15">
        <v>#VALUE!</v>
      </c>
      <c r="AA6124">
        <v>11758</v>
      </c>
      <c r="AB6124" t="e" cm="1" vm="2">
        <f t="array" ref="AB6124">_FV(Table1[[#This Row],[State]],"Country/region",TRUE)</f>
        <v>#VALUE!</v>
      </c>
    </row>
    <row r="6125" spans="1:28" x14ac:dyDescent="0.35">
      <c r="A6125" t="s">
        <v>3143</v>
      </c>
      <c r="B6125">
        <v>59</v>
      </c>
      <c r="C6125" t="s">
        <v>1434</v>
      </c>
      <c r="D6125" t="s">
        <v>46</v>
      </c>
      <c r="E6125">
        <f>YEAR(Table1[[#This Row],[Order Date]])</f>
        <v>2014</v>
      </c>
      <c r="F6125">
        <v>1</v>
      </c>
      <c r="G6125">
        <f>MONTH(Table1[[#This Row],[Order Date]])</f>
        <v>12</v>
      </c>
      <c r="H6125" s="1">
        <v>41975</v>
      </c>
      <c r="I6125">
        <v>14563</v>
      </c>
      <c r="J6125" t="s">
        <v>58</v>
      </c>
      <c r="K6125">
        <v>31</v>
      </c>
      <c r="L6125">
        <v>35.99</v>
      </c>
      <c r="M6125" s="2">
        <v>0.02</v>
      </c>
      <c r="N6125">
        <v>953.04549999999995</v>
      </c>
      <c r="O6125">
        <v>5.99</v>
      </c>
      <c r="P6125">
        <v>298.46699999999998</v>
      </c>
      <c r="Q6125" s="2">
        <v>0.38</v>
      </c>
      <c r="R6125" t="s">
        <v>96</v>
      </c>
      <c r="S6125" t="s">
        <v>59</v>
      </c>
      <c r="T6125" t="s">
        <v>836</v>
      </c>
      <c r="U6125" t="s">
        <v>105</v>
      </c>
      <c r="V6125" t="s">
        <v>52</v>
      </c>
      <c r="W6125">
        <v>2044</v>
      </c>
      <c r="X6125" s="1">
        <v>41976</v>
      </c>
      <c r="Y6125" t="s">
        <v>34</v>
      </c>
      <c r="Z6125" t="e" vm="8">
        <v>#VALUE!</v>
      </c>
      <c r="AA6125">
        <v>97045</v>
      </c>
      <c r="AB6125" t="e" cm="1" vm="2">
        <f t="array" ref="AB6125">_FV(Table1[[#This Row],[State]],"Country/region",TRUE)</f>
        <v>#VALUE!</v>
      </c>
    </row>
    <row r="6126" spans="1:28" x14ac:dyDescent="0.35">
      <c r="A6126" t="s">
        <v>2347</v>
      </c>
      <c r="B6126">
        <v>59</v>
      </c>
      <c r="C6126" t="s">
        <v>863</v>
      </c>
      <c r="D6126" t="s">
        <v>38</v>
      </c>
      <c r="E6126">
        <f>YEAR(Table1[[#This Row],[Order Date]])</f>
        <v>2014</v>
      </c>
      <c r="F6126">
        <v>1</v>
      </c>
      <c r="G6126">
        <f>MONTH(Table1[[#This Row],[Order Date]])</f>
        <v>12</v>
      </c>
      <c r="H6126" s="1">
        <v>41976</v>
      </c>
      <c r="I6126">
        <v>58755</v>
      </c>
      <c r="J6126" t="s">
        <v>47</v>
      </c>
      <c r="K6126">
        <v>7</v>
      </c>
      <c r="L6126">
        <v>2.08</v>
      </c>
      <c r="M6126" s="2">
        <v>0.03</v>
      </c>
      <c r="N6126">
        <v>15.61</v>
      </c>
      <c r="O6126">
        <v>1.49</v>
      </c>
      <c r="P6126">
        <v>-5.1864999999999997</v>
      </c>
      <c r="Q6126" s="2">
        <v>0.38</v>
      </c>
      <c r="R6126" t="s">
        <v>29</v>
      </c>
      <c r="S6126" t="s">
        <v>30</v>
      </c>
      <c r="T6126" t="s">
        <v>2924</v>
      </c>
      <c r="U6126" t="s">
        <v>67</v>
      </c>
      <c r="V6126" t="s">
        <v>76</v>
      </c>
      <c r="W6126">
        <v>8217</v>
      </c>
      <c r="X6126" s="1">
        <v>41978</v>
      </c>
      <c r="Y6126" t="s">
        <v>34</v>
      </c>
      <c r="Z6126" t="e" vm="47">
        <v>#VALUE!</v>
      </c>
      <c r="AA6126">
        <v>27511</v>
      </c>
      <c r="AB6126" t="e" cm="1" vm="2">
        <f t="array" ref="AB6126">_FV(Table1[[#This Row],[State]],"Country/region",TRUE)</f>
        <v>#VALUE!</v>
      </c>
    </row>
    <row r="6127" spans="1:28" x14ac:dyDescent="0.35">
      <c r="A6127" t="s">
        <v>2797</v>
      </c>
      <c r="B6127">
        <v>59</v>
      </c>
      <c r="C6127" t="s">
        <v>2623</v>
      </c>
      <c r="D6127" t="s">
        <v>27</v>
      </c>
      <c r="E6127">
        <f>YEAR(Table1[[#This Row],[Order Date]])</f>
        <v>2014</v>
      </c>
      <c r="F6127">
        <v>1</v>
      </c>
      <c r="G6127">
        <f>MONTH(Table1[[#This Row],[Order Date]])</f>
        <v>12</v>
      </c>
      <c r="H6127" s="1">
        <v>41976</v>
      </c>
      <c r="I6127">
        <v>774</v>
      </c>
      <c r="J6127" t="s">
        <v>58</v>
      </c>
      <c r="K6127">
        <v>17</v>
      </c>
      <c r="L6127">
        <v>4.4800000000000004</v>
      </c>
      <c r="M6127" s="2">
        <v>0.03</v>
      </c>
      <c r="N6127">
        <v>126.57</v>
      </c>
      <c r="O6127">
        <v>49</v>
      </c>
      <c r="P6127">
        <v>-752.13</v>
      </c>
      <c r="Q6127" s="2">
        <v>0.6</v>
      </c>
      <c r="R6127" t="s">
        <v>29</v>
      </c>
      <c r="S6127" t="s">
        <v>40</v>
      </c>
      <c r="T6127" t="s">
        <v>1259</v>
      </c>
      <c r="U6127" t="s">
        <v>214</v>
      </c>
      <c r="V6127" t="s">
        <v>52</v>
      </c>
      <c r="W6127">
        <v>120</v>
      </c>
      <c r="X6127" s="1">
        <v>41978</v>
      </c>
      <c r="Y6127" t="s">
        <v>34</v>
      </c>
      <c r="Z6127" t="e" vm="8">
        <v>#VALUE!</v>
      </c>
      <c r="AA6127">
        <v>97321</v>
      </c>
      <c r="AB6127" t="e" cm="1" vm="2">
        <f t="array" ref="AB6127">_FV(Table1[[#This Row],[State]],"Country/region",TRUE)</f>
        <v>#VALUE!</v>
      </c>
    </row>
    <row r="6128" spans="1:28" x14ac:dyDescent="0.35">
      <c r="A6128" t="s">
        <v>1836</v>
      </c>
      <c r="B6128">
        <v>59</v>
      </c>
      <c r="C6128" t="s">
        <v>779</v>
      </c>
      <c r="D6128" t="s">
        <v>57</v>
      </c>
      <c r="E6128">
        <f>YEAR(Table1[[#This Row],[Order Date]])</f>
        <v>2014</v>
      </c>
      <c r="F6128">
        <v>1</v>
      </c>
      <c r="G6128">
        <f>MONTH(Table1[[#This Row],[Order Date]])</f>
        <v>12</v>
      </c>
      <c r="H6128" s="1">
        <v>41976</v>
      </c>
      <c r="I6128">
        <v>29255</v>
      </c>
      <c r="J6128" t="s">
        <v>47</v>
      </c>
      <c r="K6128">
        <v>11</v>
      </c>
      <c r="L6128">
        <v>65.989999999999995</v>
      </c>
      <c r="M6128" s="2">
        <v>0.03</v>
      </c>
      <c r="N6128">
        <v>617.21900000000005</v>
      </c>
      <c r="O6128">
        <v>8.99</v>
      </c>
      <c r="P6128">
        <v>-136.09200000000001</v>
      </c>
      <c r="Q6128" s="2">
        <v>0.57999999999999996</v>
      </c>
      <c r="R6128" t="s">
        <v>96</v>
      </c>
      <c r="S6128" t="s">
        <v>30</v>
      </c>
      <c r="T6128">
        <v>8260</v>
      </c>
      <c r="U6128" t="s">
        <v>105</v>
      </c>
      <c r="V6128" t="s">
        <v>33</v>
      </c>
      <c r="W6128">
        <v>4112</v>
      </c>
      <c r="X6128" s="1">
        <v>41980</v>
      </c>
      <c r="Y6128" t="s">
        <v>42</v>
      </c>
      <c r="Z6128" t="e" vm="22">
        <v>#VALUE!</v>
      </c>
      <c r="AA6128">
        <v>44133</v>
      </c>
      <c r="AB6128" t="e" cm="1" vm="2">
        <f t="array" ref="AB6128">_FV(Table1[[#This Row],[State]],"Country/region",TRUE)</f>
        <v>#VALUE!</v>
      </c>
    </row>
    <row r="6129" spans="1:28" x14ac:dyDescent="0.35">
      <c r="A6129" t="s">
        <v>2949</v>
      </c>
      <c r="B6129">
        <v>59</v>
      </c>
      <c r="C6129" t="s">
        <v>1796</v>
      </c>
      <c r="D6129" t="s">
        <v>46</v>
      </c>
      <c r="E6129">
        <f>YEAR(Table1[[#This Row],[Order Date]])</f>
        <v>2014</v>
      </c>
      <c r="F6129">
        <v>1</v>
      </c>
      <c r="G6129">
        <f>MONTH(Table1[[#This Row],[Order Date]])</f>
        <v>12</v>
      </c>
      <c r="H6129" s="1">
        <v>41976</v>
      </c>
      <c r="I6129">
        <v>56868</v>
      </c>
      <c r="J6129" t="s">
        <v>47</v>
      </c>
      <c r="K6129">
        <v>34</v>
      </c>
      <c r="L6129">
        <v>65.989999999999995</v>
      </c>
      <c r="M6129" s="2">
        <v>0.03</v>
      </c>
      <c r="N6129">
        <v>1947.4265</v>
      </c>
      <c r="O6129">
        <v>5.92</v>
      </c>
      <c r="P6129">
        <v>473.26499999999999</v>
      </c>
      <c r="Q6129" s="2">
        <v>0.55000000000000004</v>
      </c>
      <c r="R6129" t="s">
        <v>96</v>
      </c>
      <c r="S6129" t="s">
        <v>30</v>
      </c>
      <c r="T6129">
        <v>252</v>
      </c>
      <c r="U6129" t="s">
        <v>105</v>
      </c>
      <c r="V6129" t="s">
        <v>52</v>
      </c>
      <c r="W6129">
        <v>7959</v>
      </c>
      <c r="X6129" s="1">
        <v>41983</v>
      </c>
      <c r="Y6129" t="s">
        <v>34</v>
      </c>
      <c r="Z6129" t="e" vm="4">
        <v>#VALUE!</v>
      </c>
      <c r="AA6129">
        <v>92704</v>
      </c>
      <c r="AB6129" t="e" cm="1" vm="2">
        <f t="array" ref="AB6129">_FV(Table1[[#This Row],[State]],"Country/region",TRUE)</f>
        <v>#VALUE!</v>
      </c>
    </row>
    <row r="6130" spans="1:28" x14ac:dyDescent="0.35">
      <c r="A6130" t="s">
        <v>2347</v>
      </c>
      <c r="B6130">
        <v>59</v>
      </c>
      <c r="C6130" t="s">
        <v>863</v>
      </c>
      <c r="D6130" t="s">
        <v>38</v>
      </c>
      <c r="E6130">
        <f>YEAR(Table1[[#This Row],[Order Date]])</f>
        <v>2014</v>
      </c>
      <c r="F6130">
        <v>1</v>
      </c>
      <c r="G6130">
        <f>MONTH(Table1[[#This Row],[Order Date]])</f>
        <v>12</v>
      </c>
      <c r="H6130" s="1">
        <v>41976</v>
      </c>
      <c r="I6130">
        <v>58755</v>
      </c>
      <c r="J6130" t="s">
        <v>47</v>
      </c>
      <c r="K6130">
        <v>18</v>
      </c>
      <c r="L6130">
        <v>2.1800000000000002</v>
      </c>
      <c r="M6130" s="2">
        <v>0</v>
      </c>
      <c r="N6130">
        <v>47.11</v>
      </c>
      <c r="O6130">
        <v>7.09</v>
      </c>
      <c r="P6130">
        <v>-95.42</v>
      </c>
      <c r="Q6130" s="2">
        <v>0.38</v>
      </c>
      <c r="R6130" t="s">
        <v>29</v>
      </c>
      <c r="S6130" t="s">
        <v>59</v>
      </c>
      <c r="T6130" t="s">
        <v>2714</v>
      </c>
      <c r="U6130" t="s">
        <v>61</v>
      </c>
      <c r="V6130" t="s">
        <v>76</v>
      </c>
      <c r="W6130">
        <v>8218</v>
      </c>
      <c r="X6130" s="1">
        <v>41985</v>
      </c>
      <c r="Y6130" t="s">
        <v>34</v>
      </c>
      <c r="Z6130" t="e" vm="47">
        <v>#VALUE!</v>
      </c>
      <c r="AA6130">
        <v>27511</v>
      </c>
      <c r="AB6130" t="e" cm="1" vm="2">
        <f t="array" ref="AB6130">_FV(Table1[[#This Row],[State]],"Country/region",TRUE)</f>
        <v>#VALUE!</v>
      </c>
    </row>
    <row r="6131" spans="1:28" x14ac:dyDescent="0.35">
      <c r="A6131" t="s">
        <v>3265</v>
      </c>
      <c r="B6131">
        <v>59</v>
      </c>
      <c r="C6131" t="s">
        <v>3362</v>
      </c>
      <c r="D6131" t="s">
        <v>46</v>
      </c>
      <c r="E6131">
        <f>YEAR(Table1[[#This Row],[Order Date]])</f>
        <v>2014</v>
      </c>
      <c r="F6131">
        <v>1</v>
      </c>
      <c r="G6131">
        <f>MONTH(Table1[[#This Row],[Order Date]])</f>
        <v>12</v>
      </c>
      <c r="H6131" s="1">
        <v>41977</v>
      </c>
      <c r="I6131">
        <v>41664</v>
      </c>
      <c r="J6131" t="s">
        <v>58</v>
      </c>
      <c r="K6131">
        <v>5</v>
      </c>
      <c r="L6131">
        <v>9.7799999999999994</v>
      </c>
      <c r="M6131" s="2">
        <v>0</v>
      </c>
      <c r="N6131">
        <v>54.8</v>
      </c>
      <c r="O6131">
        <v>1.99</v>
      </c>
      <c r="P6131">
        <v>-15.3</v>
      </c>
      <c r="Q6131" s="2">
        <v>0.43</v>
      </c>
      <c r="R6131" t="s">
        <v>96</v>
      </c>
      <c r="S6131" t="s">
        <v>139</v>
      </c>
      <c r="T6131" t="s">
        <v>445</v>
      </c>
      <c r="U6131" t="s">
        <v>102</v>
      </c>
      <c r="V6131" t="s">
        <v>68</v>
      </c>
      <c r="W6131">
        <v>5872</v>
      </c>
      <c r="X6131" s="1">
        <v>41977</v>
      </c>
      <c r="Y6131" t="s">
        <v>34</v>
      </c>
      <c r="Z6131" t="e" vm="28">
        <v>#VALUE!</v>
      </c>
      <c r="AA6131">
        <v>63044</v>
      </c>
      <c r="AB6131" t="e" cm="1" vm="2">
        <f t="array" ref="AB6131">_FV(Table1[[#This Row],[State]],"Country/region",TRUE)</f>
        <v>#VALUE!</v>
      </c>
    </row>
    <row r="6132" spans="1:28" x14ac:dyDescent="0.35">
      <c r="A6132" t="s">
        <v>3265</v>
      </c>
      <c r="B6132">
        <v>59</v>
      </c>
      <c r="C6132" t="s">
        <v>3362</v>
      </c>
      <c r="D6132" t="s">
        <v>46</v>
      </c>
      <c r="E6132">
        <f>YEAR(Table1[[#This Row],[Order Date]])</f>
        <v>2014</v>
      </c>
      <c r="F6132">
        <v>1</v>
      </c>
      <c r="G6132">
        <f>MONTH(Table1[[#This Row],[Order Date]])</f>
        <v>12</v>
      </c>
      <c r="H6132" s="1">
        <v>41977</v>
      </c>
      <c r="I6132">
        <v>41664</v>
      </c>
      <c r="J6132" t="s">
        <v>58</v>
      </c>
      <c r="K6132">
        <v>40</v>
      </c>
      <c r="L6132">
        <v>25.98</v>
      </c>
      <c r="M6132" s="2">
        <v>7.0000000000000007E-2</v>
      </c>
      <c r="N6132">
        <v>1038.19</v>
      </c>
      <c r="O6132">
        <v>4.08</v>
      </c>
      <c r="P6132">
        <v>230.69</v>
      </c>
      <c r="Q6132" s="2">
        <v>0.56999999999999995</v>
      </c>
      <c r="R6132" t="s">
        <v>29</v>
      </c>
      <c r="S6132" t="s">
        <v>139</v>
      </c>
      <c r="T6132" t="s">
        <v>1583</v>
      </c>
      <c r="U6132" t="s">
        <v>88</v>
      </c>
      <c r="V6132" t="s">
        <v>68</v>
      </c>
      <c r="W6132">
        <v>5873</v>
      </c>
      <c r="X6132" s="1">
        <v>41979</v>
      </c>
      <c r="Y6132" t="s">
        <v>34</v>
      </c>
      <c r="Z6132" t="e" vm="28">
        <v>#VALUE!</v>
      </c>
      <c r="AA6132">
        <v>63044</v>
      </c>
      <c r="AB6132" t="e" cm="1" vm="2">
        <f t="array" ref="AB6132">_FV(Table1[[#This Row],[State]],"Country/region",TRUE)</f>
        <v>#VALUE!</v>
      </c>
    </row>
    <row r="6133" spans="1:28" x14ac:dyDescent="0.35">
      <c r="A6133" t="s">
        <v>108</v>
      </c>
      <c r="B6133">
        <v>59</v>
      </c>
      <c r="C6133" t="s">
        <v>109</v>
      </c>
      <c r="D6133" t="s">
        <v>38</v>
      </c>
      <c r="E6133">
        <f>YEAR(Table1[[#This Row],[Order Date]])</f>
        <v>2014</v>
      </c>
      <c r="F6133">
        <v>1</v>
      </c>
      <c r="G6133">
        <f>MONTH(Table1[[#This Row],[Order Date]])</f>
        <v>12</v>
      </c>
      <c r="H6133" s="1">
        <v>41977</v>
      </c>
      <c r="I6133">
        <v>54401</v>
      </c>
      <c r="J6133" t="s">
        <v>28</v>
      </c>
      <c r="K6133">
        <v>34</v>
      </c>
      <c r="L6133">
        <v>20.98</v>
      </c>
      <c r="M6133" s="2">
        <v>7.0000000000000007E-2</v>
      </c>
      <c r="N6133">
        <v>670.02</v>
      </c>
      <c r="O6133">
        <v>1.49</v>
      </c>
      <c r="P6133">
        <v>278.57900000000001</v>
      </c>
      <c r="Q6133" s="2">
        <v>0.35</v>
      </c>
      <c r="R6133" t="s">
        <v>29</v>
      </c>
      <c r="S6133" t="s">
        <v>30</v>
      </c>
      <c r="T6133" t="s">
        <v>1286</v>
      </c>
      <c r="U6133" t="s">
        <v>67</v>
      </c>
      <c r="V6133" t="s">
        <v>68</v>
      </c>
      <c r="W6133">
        <v>7603</v>
      </c>
      <c r="X6133" s="1">
        <v>41979</v>
      </c>
      <c r="Y6133" t="s">
        <v>34</v>
      </c>
      <c r="Z6133" t="e" vm="11">
        <v>#VALUE!</v>
      </c>
      <c r="AA6133">
        <v>77803</v>
      </c>
      <c r="AB6133" t="e" cm="1" vm="2">
        <f t="array" ref="AB6133">_FV(Table1[[#This Row],[State]],"Country/region",TRUE)</f>
        <v>#VALUE!</v>
      </c>
    </row>
    <row r="6134" spans="1:28" x14ac:dyDescent="0.35">
      <c r="A6134" t="s">
        <v>1357</v>
      </c>
      <c r="B6134">
        <v>59</v>
      </c>
      <c r="C6134" t="s">
        <v>575</v>
      </c>
      <c r="D6134" t="s">
        <v>46</v>
      </c>
      <c r="E6134">
        <f>YEAR(Table1[[#This Row],[Order Date]])</f>
        <v>2014</v>
      </c>
      <c r="F6134">
        <v>1</v>
      </c>
      <c r="G6134">
        <f>MONTH(Table1[[#This Row],[Order Date]])</f>
        <v>12</v>
      </c>
      <c r="H6134" s="1">
        <v>41977</v>
      </c>
      <c r="I6134">
        <v>17376</v>
      </c>
      <c r="J6134" t="s">
        <v>28</v>
      </c>
      <c r="K6134">
        <v>44</v>
      </c>
      <c r="L6134">
        <v>28.48</v>
      </c>
      <c r="M6134" s="2">
        <v>0.1</v>
      </c>
      <c r="N6134">
        <v>1127.81</v>
      </c>
      <c r="O6134">
        <v>1.99</v>
      </c>
      <c r="P6134">
        <v>425.08</v>
      </c>
      <c r="Q6134" s="2">
        <v>0.4</v>
      </c>
      <c r="R6134" t="s">
        <v>96</v>
      </c>
      <c r="S6134" t="s">
        <v>139</v>
      </c>
      <c r="T6134" t="s">
        <v>140</v>
      </c>
      <c r="U6134" t="s">
        <v>102</v>
      </c>
      <c r="V6134" t="s">
        <v>68</v>
      </c>
      <c r="W6134">
        <v>2395</v>
      </c>
      <c r="X6134" s="1">
        <v>41979</v>
      </c>
      <c r="Y6134" t="s">
        <v>34</v>
      </c>
      <c r="Z6134" t="e" vm="38">
        <v>#VALUE!</v>
      </c>
      <c r="AA6134">
        <v>46383</v>
      </c>
      <c r="AB6134" t="e" cm="1" vm="2">
        <f t="array" ref="AB6134">_FV(Table1[[#This Row],[State]],"Country/region",TRUE)</f>
        <v>#VALUE!</v>
      </c>
    </row>
    <row r="6135" spans="1:28" x14ac:dyDescent="0.35">
      <c r="A6135" t="s">
        <v>2356</v>
      </c>
      <c r="B6135">
        <v>59</v>
      </c>
      <c r="C6135" t="s">
        <v>393</v>
      </c>
      <c r="D6135" t="s">
        <v>38</v>
      </c>
      <c r="E6135">
        <f>YEAR(Table1[[#This Row],[Order Date]])</f>
        <v>2014</v>
      </c>
      <c r="F6135">
        <v>1</v>
      </c>
      <c r="G6135">
        <f>MONTH(Table1[[#This Row],[Order Date]])</f>
        <v>12</v>
      </c>
      <c r="H6135" s="1">
        <v>41977</v>
      </c>
      <c r="I6135">
        <v>28963</v>
      </c>
      <c r="J6135" t="s">
        <v>39</v>
      </c>
      <c r="K6135">
        <v>37</v>
      </c>
      <c r="L6135">
        <v>205.99</v>
      </c>
      <c r="M6135" s="2">
        <v>0.09</v>
      </c>
      <c r="N6135">
        <v>6072.1875</v>
      </c>
      <c r="O6135">
        <v>2.5</v>
      </c>
      <c r="P6135">
        <v>1372.086</v>
      </c>
      <c r="Q6135" s="2">
        <v>0.59</v>
      </c>
      <c r="R6135" t="s">
        <v>96</v>
      </c>
      <c r="S6135" t="s">
        <v>30</v>
      </c>
      <c r="T6135" t="s">
        <v>524</v>
      </c>
      <c r="U6135" t="s">
        <v>105</v>
      </c>
      <c r="V6135" t="s">
        <v>76</v>
      </c>
      <c r="W6135">
        <v>4069</v>
      </c>
      <c r="X6135" s="1">
        <v>41979</v>
      </c>
      <c r="Y6135" t="s">
        <v>34</v>
      </c>
      <c r="Z6135" t="e" vm="34">
        <v>#VALUE!</v>
      </c>
      <c r="AA6135">
        <v>39212</v>
      </c>
      <c r="AB6135" t="e" cm="1" vm="2">
        <f t="array" ref="AB6135">_FV(Table1[[#This Row],[State]],"Country/region",TRUE)</f>
        <v>#VALUE!</v>
      </c>
    </row>
    <row r="6136" spans="1:28" x14ac:dyDescent="0.35">
      <c r="A6136" t="s">
        <v>2380</v>
      </c>
      <c r="B6136">
        <v>59</v>
      </c>
      <c r="C6136" t="s">
        <v>357</v>
      </c>
      <c r="D6136" t="s">
        <v>46</v>
      </c>
      <c r="E6136">
        <f>YEAR(Table1[[#This Row],[Order Date]])</f>
        <v>2014</v>
      </c>
      <c r="F6136">
        <v>1</v>
      </c>
      <c r="G6136">
        <f>MONTH(Table1[[#This Row],[Order Date]])</f>
        <v>12</v>
      </c>
      <c r="H6136" s="1">
        <v>41978</v>
      </c>
      <c r="I6136">
        <v>47303</v>
      </c>
      <c r="J6136" t="s">
        <v>131</v>
      </c>
      <c r="K6136">
        <v>47</v>
      </c>
      <c r="L6136">
        <v>30.98</v>
      </c>
      <c r="M6136" s="2">
        <v>0.1</v>
      </c>
      <c r="N6136">
        <v>1413.82</v>
      </c>
      <c r="O6136">
        <v>11.63</v>
      </c>
      <c r="P6136">
        <v>226.5335</v>
      </c>
      <c r="Q6136" s="2">
        <v>0.37</v>
      </c>
      <c r="R6136" t="s">
        <v>29</v>
      </c>
      <c r="S6136" t="s">
        <v>30</v>
      </c>
      <c r="T6136" t="s">
        <v>3438</v>
      </c>
      <c r="U6136" t="s">
        <v>67</v>
      </c>
      <c r="V6136" t="s">
        <v>33</v>
      </c>
      <c r="W6136">
        <v>6651</v>
      </c>
      <c r="X6136" s="1">
        <v>41979</v>
      </c>
      <c r="Y6136" t="s">
        <v>34</v>
      </c>
      <c r="Z6136" t="e" vm="22">
        <v>#VALUE!</v>
      </c>
      <c r="AA6136">
        <v>43402</v>
      </c>
      <c r="AB6136" t="e" cm="1" vm="2">
        <f t="array" ref="AB6136">_FV(Table1[[#This Row],[State]],"Country/region",TRUE)</f>
        <v>#VALUE!</v>
      </c>
    </row>
    <row r="6137" spans="1:28" x14ac:dyDescent="0.35">
      <c r="A6137" t="s">
        <v>2380</v>
      </c>
      <c r="B6137">
        <v>59</v>
      </c>
      <c r="C6137" t="s">
        <v>357</v>
      </c>
      <c r="D6137" t="s">
        <v>46</v>
      </c>
      <c r="E6137">
        <f>YEAR(Table1[[#This Row],[Order Date]])</f>
        <v>2014</v>
      </c>
      <c r="F6137">
        <v>1</v>
      </c>
      <c r="G6137">
        <f>MONTH(Table1[[#This Row],[Order Date]])</f>
        <v>12</v>
      </c>
      <c r="H6137" s="1">
        <v>41978</v>
      </c>
      <c r="I6137">
        <v>47303</v>
      </c>
      <c r="J6137" t="s">
        <v>131</v>
      </c>
      <c r="K6137">
        <v>7</v>
      </c>
      <c r="L6137">
        <v>7.64</v>
      </c>
      <c r="M6137" s="2">
        <v>0.03</v>
      </c>
      <c r="N6137">
        <v>56.9</v>
      </c>
      <c r="O6137">
        <v>1.39</v>
      </c>
      <c r="P6137">
        <v>12.64</v>
      </c>
      <c r="Q6137" s="2">
        <v>0.36</v>
      </c>
      <c r="R6137" t="s">
        <v>29</v>
      </c>
      <c r="S6137" t="s">
        <v>30</v>
      </c>
      <c r="T6137" t="s">
        <v>928</v>
      </c>
      <c r="U6137" t="s">
        <v>267</v>
      </c>
      <c r="V6137" t="s">
        <v>33</v>
      </c>
      <c r="W6137">
        <v>6652</v>
      </c>
      <c r="X6137" s="1">
        <v>41979</v>
      </c>
      <c r="Y6137" t="s">
        <v>34</v>
      </c>
      <c r="Z6137" t="e" vm="22">
        <v>#VALUE!</v>
      </c>
      <c r="AA6137">
        <v>43402</v>
      </c>
      <c r="AB6137" t="e" cm="1" vm="2">
        <f t="array" ref="AB6137">_FV(Table1[[#This Row],[State]],"Country/region",TRUE)</f>
        <v>#VALUE!</v>
      </c>
    </row>
    <row r="6138" spans="1:28" x14ac:dyDescent="0.35">
      <c r="A6138" t="s">
        <v>199</v>
      </c>
      <c r="B6138">
        <v>59</v>
      </c>
      <c r="C6138" t="s">
        <v>200</v>
      </c>
      <c r="D6138" t="s">
        <v>27</v>
      </c>
      <c r="E6138">
        <f>YEAR(Table1[[#This Row],[Order Date]])</f>
        <v>2014</v>
      </c>
      <c r="F6138">
        <v>1</v>
      </c>
      <c r="G6138">
        <f>MONTH(Table1[[#This Row],[Order Date]])</f>
        <v>12</v>
      </c>
      <c r="H6138" s="1">
        <v>41978</v>
      </c>
      <c r="I6138">
        <v>48641</v>
      </c>
      <c r="J6138" t="s">
        <v>28</v>
      </c>
      <c r="K6138">
        <v>13</v>
      </c>
      <c r="L6138">
        <v>4.9800000000000004</v>
      </c>
      <c r="M6138" s="2">
        <v>0</v>
      </c>
      <c r="N6138">
        <v>66.83</v>
      </c>
      <c r="O6138">
        <v>0.8</v>
      </c>
      <c r="P6138">
        <v>23.16</v>
      </c>
      <c r="Q6138" s="2">
        <v>0.36</v>
      </c>
      <c r="R6138" t="s">
        <v>29</v>
      </c>
      <c r="S6138" t="s">
        <v>59</v>
      </c>
      <c r="T6138" t="s">
        <v>570</v>
      </c>
      <c r="U6138" t="s">
        <v>61</v>
      </c>
      <c r="V6138" t="s">
        <v>52</v>
      </c>
      <c r="W6138">
        <v>6828</v>
      </c>
      <c r="X6138" s="1">
        <v>41979</v>
      </c>
      <c r="Y6138" t="s">
        <v>34</v>
      </c>
      <c r="Z6138" t="e" vm="4">
        <v>#VALUE!</v>
      </c>
      <c r="AA6138">
        <v>93727</v>
      </c>
      <c r="AB6138" t="e" cm="1" vm="2">
        <f t="array" ref="AB6138">_FV(Table1[[#This Row],[State]],"Country/region",TRUE)</f>
        <v>#VALUE!</v>
      </c>
    </row>
    <row r="6139" spans="1:28" x14ac:dyDescent="0.35">
      <c r="A6139" t="s">
        <v>2380</v>
      </c>
      <c r="B6139">
        <v>59</v>
      </c>
      <c r="C6139" t="s">
        <v>357</v>
      </c>
      <c r="D6139" t="s">
        <v>46</v>
      </c>
      <c r="E6139">
        <f>YEAR(Table1[[#This Row],[Order Date]])</f>
        <v>2014</v>
      </c>
      <c r="F6139">
        <v>1</v>
      </c>
      <c r="G6139">
        <f>MONTH(Table1[[#This Row],[Order Date]])</f>
        <v>12</v>
      </c>
      <c r="H6139" s="1">
        <v>41978</v>
      </c>
      <c r="I6139">
        <v>47303</v>
      </c>
      <c r="J6139" t="s">
        <v>131</v>
      </c>
      <c r="K6139">
        <v>45</v>
      </c>
      <c r="L6139">
        <v>6.48</v>
      </c>
      <c r="M6139" s="2">
        <v>0.04</v>
      </c>
      <c r="N6139">
        <v>308.92</v>
      </c>
      <c r="O6139">
        <v>7.37</v>
      </c>
      <c r="P6139">
        <v>-143.58000000000001</v>
      </c>
      <c r="Q6139" s="2">
        <v>0.37</v>
      </c>
      <c r="R6139" t="s">
        <v>29</v>
      </c>
      <c r="S6139" t="s">
        <v>30</v>
      </c>
      <c r="T6139" t="s">
        <v>959</v>
      </c>
      <c r="U6139" t="s">
        <v>61</v>
      </c>
      <c r="V6139" t="s">
        <v>33</v>
      </c>
      <c r="W6139">
        <v>6653</v>
      </c>
      <c r="X6139" s="1">
        <v>41980</v>
      </c>
      <c r="Y6139" t="s">
        <v>42</v>
      </c>
      <c r="Z6139" t="e" vm="22">
        <v>#VALUE!</v>
      </c>
      <c r="AA6139">
        <v>43402</v>
      </c>
      <c r="AB6139" t="e" cm="1" vm="2">
        <f t="array" ref="AB6139">_FV(Table1[[#This Row],[State]],"Country/region",TRUE)</f>
        <v>#VALUE!</v>
      </c>
    </row>
    <row r="6140" spans="1:28" x14ac:dyDescent="0.35">
      <c r="A6140" t="s">
        <v>1894</v>
      </c>
      <c r="B6140">
        <v>59</v>
      </c>
      <c r="C6140" t="s">
        <v>672</v>
      </c>
      <c r="D6140" t="s">
        <v>38</v>
      </c>
      <c r="E6140">
        <f>YEAR(Table1[[#This Row],[Order Date]])</f>
        <v>2014</v>
      </c>
      <c r="F6140">
        <v>1</v>
      </c>
      <c r="G6140">
        <f>MONTH(Table1[[#This Row],[Order Date]])</f>
        <v>12</v>
      </c>
      <c r="H6140" s="1">
        <v>41978</v>
      </c>
      <c r="I6140">
        <v>38531</v>
      </c>
      <c r="J6140" t="s">
        <v>47</v>
      </c>
      <c r="K6140">
        <v>26</v>
      </c>
      <c r="L6140">
        <v>4.2</v>
      </c>
      <c r="M6140" s="2">
        <v>0.02</v>
      </c>
      <c r="N6140">
        <v>118.43</v>
      </c>
      <c r="O6140">
        <v>2.2599999999999998</v>
      </c>
      <c r="P6140">
        <v>11.96</v>
      </c>
      <c r="Q6140" s="2">
        <v>0.36</v>
      </c>
      <c r="R6140" t="s">
        <v>29</v>
      </c>
      <c r="S6140" t="s">
        <v>59</v>
      </c>
      <c r="T6140" t="s">
        <v>394</v>
      </c>
      <c r="U6140" t="s">
        <v>61</v>
      </c>
      <c r="V6140" t="s">
        <v>76</v>
      </c>
      <c r="W6140">
        <v>5424</v>
      </c>
      <c r="X6140" s="1">
        <v>41985</v>
      </c>
      <c r="Y6140" t="s">
        <v>42</v>
      </c>
      <c r="Z6140" t="e" vm="6">
        <v>#VALUE!</v>
      </c>
      <c r="AA6140">
        <v>35601</v>
      </c>
      <c r="AB6140" t="e" cm="1" vm="2">
        <f t="array" ref="AB6140">_FV(Table1[[#This Row],[State]],"Country/region",TRUE)</f>
        <v>#VALUE!</v>
      </c>
    </row>
    <row r="6141" spans="1:28" x14ac:dyDescent="0.35">
      <c r="A6141" t="s">
        <v>3062</v>
      </c>
      <c r="B6141">
        <v>59</v>
      </c>
      <c r="C6141" t="s">
        <v>1368</v>
      </c>
      <c r="D6141" t="s">
        <v>57</v>
      </c>
      <c r="E6141">
        <f>YEAR(Table1[[#This Row],[Order Date]])</f>
        <v>2014</v>
      </c>
      <c r="F6141">
        <v>1</v>
      </c>
      <c r="G6141">
        <f>MONTH(Table1[[#This Row],[Order Date]])</f>
        <v>12</v>
      </c>
      <c r="H6141" s="1">
        <v>41979</v>
      </c>
      <c r="I6141">
        <v>9344</v>
      </c>
      <c r="J6141" t="s">
        <v>47</v>
      </c>
      <c r="K6141">
        <v>31</v>
      </c>
      <c r="L6141">
        <v>125.99</v>
      </c>
      <c r="M6141" s="2">
        <v>0.02</v>
      </c>
      <c r="N6141">
        <v>3448.6455000000001</v>
      </c>
      <c r="O6141">
        <v>8.99</v>
      </c>
      <c r="P6141">
        <v>900.41399999999999</v>
      </c>
      <c r="Q6141" s="2">
        <v>0.55000000000000004</v>
      </c>
      <c r="R6141" t="s">
        <v>96</v>
      </c>
      <c r="S6141" t="s">
        <v>30</v>
      </c>
      <c r="T6141" t="s">
        <v>982</v>
      </c>
      <c r="U6141" t="s">
        <v>105</v>
      </c>
      <c r="V6141" t="s">
        <v>52</v>
      </c>
      <c r="W6141">
        <v>1283</v>
      </c>
      <c r="X6141" s="1">
        <v>41979</v>
      </c>
      <c r="Y6141" t="s">
        <v>34</v>
      </c>
      <c r="Z6141" t="e" vm="4">
        <v>#VALUE!</v>
      </c>
      <c r="AA6141">
        <v>90405</v>
      </c>
      <c r="AB6141" t="e" cm="1" vm="2">
        <f t="array" ref="AB6141">_FV(Table1[[#This Row],[State]],"Country/region",TRUE)</f>
        <v>#VALUE!</v>
      </c>
    </row>
    <row r="6142" spans="1:28" x14ac:dyDescent="0.35">
      <c r="A6142" t="s">
        <v>1775</v>
      </c>
      <c r="B6142">
        <v>59</v>
      </c>
      <c r="C6142" t="s">
        <v>1630</v>
      </c>
      <c r="D6142" t="s">
        <v>57</v>
      </c>
      <c r="E6142">
        <f>YEAR(Table1[[#This Row],[Order Date]])</f>
        <v>2014</v>
      </c>
      <c r="F6142">
        <v>1</v>
      </c>
      <c r="G6142">
        <f>MONTH(Table1[[#This Row],[Order Date]])</f>
        <v>12</v>
      </c>
      <c r="H6142" s="1">
        <v>41979</v>
      </c>
      <c r="I6142">
        <v>18400</v>
      </c>
      <c r="J6142" t="s">
        <v>39</v>
      </c>
      <c r="K6142">
        <v>29</v>
      </c>
      <c r="L6142">
        <v>20.95</v>
      </c>
      <c r="M6142" s="2">
        <v>0.05</v>
      </c>
      <c r="N6142">
        <v>598.49</v>
      </c>
      <c r="O6142">
        <v>4</v>
      </c>
      <c r="P6142">
        <v>34.159999999999997</v>
      </c>
      <c r="Q6142" s="2">
        <v>0.6</v>
      </c>
      <c r="R6142" t="s">
        <v>96</v>
      </c>
      <c r="S6142" t="s">
        <v>30</v>
      </c>
      <c r="T6142" t="s">
        <v>1768</v>
      </c>
      <c r="U6142" t="s">
        <v>102</v>
      </c>
      <c r="V6142" t="s">
        <v>33</v>
      </c>
      <c r="W6142">
        <v>2535</v>
      </c>
      <c r="X6142" s="1">
        <v>41980</v>
      </c>
      <c r="Y6142" t="s">
        <v>34</v>
      </c>
      <c r="Z6142" t="e" vm="3">
        <v>#VALUE!</v>
      </c>
      <c r="AA6142">
        <v>21221</v>
      </c>
      <c r="AB6142" t="e" cm="1" vm="2">
        <f t="array" ref="AB6142">_FV(Table1[[#This Row],[State]],"Country/region",TRUE)</f>
        <v>#VALUE!</v>
      </c>
    </row>
    <row r="6143" spans="1:28" x14ac:dyDescent="0.35">
      <c r="A6143" t="s">
        <v>2990</v>
      </c>
      <c r="B6143">
        <v>59</v>
      </c>
      <c r="C6143" t="s">
        <v>1603</v>
      </c>
      <c r="D6143" t="s">
        <v>46</v>
      </c>
      <c r="E6143">
        <f>YEAR(Table1[[#This Row],[Order Date]])</f>
        <v>2014</v>
      </c>
      <c r="F6143">
        <v>1</v>
      </c>
      <c r="G6143">
        <f>MONTH(Table1[[#This Row],[Order Date]])</f>
        <v>12</v>
      </c>
      <c r="H6143" s="1">
        <v>41979</v>
      </c>
      <c r="I6143">
        <v>20864</v>
      </c>
      <c r="J6143" t="s">
        <v>28</v>
      </c>
      <c r="K6143">
        <v>19</v>
      </c>
      <c r="L6143">
        <v>13.4</v>
      </c>
      <c r="M6143" s="2">
        <v>0.06</v>
      </c>
      <c r="N6143">
        <v>251.45</v>
      </c>
      <c r="O6143">
        <v>4.95</v>
      </c>
      <c r="P6143">
        <v>90</v>
      </c>
      <c r="Q6143" s="2">
        <v>0.37</v>
      </c>
      <c r="R6143" t="s">
        <v>48</v>
      </c>
      <c r="S6143" t="s">
        <v>139</v>
      </c>
      <c r="T6143" t="s">
        <v>2095</v>
      </c>
      <c r="U6143" t="s">
        <v>82</v>
      </c>
      <c r="V6143" t="s">
        <v>52</v>
      </c>
      <c r="W6143">
        <v>2892</v>
      </c>
      <c r="X6143" s="1">
        <v>41981</v>
      </c>
      <c r="Y6143" t="s">
        <v>34</v>
      </c>
      <c r="Z6143" t="e" vm="42">
        <v>#VALUE!</v>
      </c>
      <c r="AA6143">
        <v>85351</v>
      </c>
      <c r="AB6143" t="e" cm="1" vm="2">
        <f t="array" ref="AB6143">_FV(Table1[[#This Row],[State]],"Country/region",TRUE)</f>
        <v>#VALUE!</v>
      </c>
    </row>
    <row r="6144" spans="1:28" x14ac:dyDescent="0.35">
      <c r="A6144" t="s">
        <v>3062</v>
      </c>
      <c r="B6144">
        <v>59</v>
      </c>
      <c r="C6144" t="s">
        <v>1368</v>
      </c>
      <c r="D6144" t="s">
        <v>57</v>
      </c>
      <c r="E6144">
        <f>YEAR(Table1[[#This Row],[Order Date]])</f>
        <v>2014</v>
      </c>
      <c r="F6144">
        <v>1</v>
      </c>
      <c r="G6144">
        <f>MONTH(Table1[[#This Row],[Order Date]])</f>
        <v>12</v>
      </c>
      <c r="H6144" s="1">
        <v>41979</v>
      </c>
      <c r="I6144">
        <v>9344</v>
      </c>
      <c r="J6144" t="s">
        <v>47</v>
      </c>
      <c r="K6144">
        <v>18</v>
      </c>
      <c r="L6144">
        <v>95.99</v>
      </c>
      <c r="M6144" s="2">
        <v>0.09</v>
      </c>
      <c r="N6144">
        <v>1733.1</v>
      </c>
      <c r="O6144">
        <v>35</v>
      </c>
      <c r="P6144">
        <v>-505.69</v>
      </c>
      <c r="Q6144" s="2"/>
      <c r="R6144" t="s">
        <v>29</v>
      </c>
      <c r="S6144" t="s">
        <v>40</v>
      </c>
      <c r="T6144" t="s">
        <v>41</v>
      </c>
      <c r="U6144" t="s">
        <v>32</v>
      </c>
      <c r="V6144" t="s">
        <v>52</v>
      </c>
      <c r="W6144">
        <v>1282</v>
      </c>
      <c r="X6144" s="1">
        <v>41981</v>
      </c>
      <c r="Y6144" t="s">
        <v>34</v>
      </c>
      <c r="Z6144" t="e" vm="4">
        <v>#VALUE!</v>
      </c>
      <c r="AA6144">
        <v>90405</v>
      </c>
      <c r="AB6144" t="e" cm="1" vm="2">
        <f t="array" ref="AB6144">_FV(Table1[[#This Row],[State]],"Country/region",TRUE)</f>
        <v>#VALUE!</v>
      </c>
    </row>
    <row r="6145" spans="1:28" x14ac:dyDescent="0.35">
      <c r="A6145" t="s">
        <v>2679</v>
      </c>
      <c r="B6145">
        <v>59</v>
      </c>
      <c r="C6145" t="s">
        <v>2680</v>
      </c>
      <c r="D6145" t="s">
        <v>27</v>
      </c>
      <c r="E6145">
        <f>YEAR(Table1[[#This Row],[Order Date]])</f>
        <v>2014</v>
      </c>
      <c r="F6145">
        <v>1</v>
      </c>
      <c r="G6145">
        <f>MONTH(Table1[[#This Row],[Order Date]])</f>
        <v>12</v>
      </c>
      <c r="H6145" s="1">
        <v>41980</v>
      </c>
      <c r="I6145">
        <v>38146</v>
      </c>
      <c r="J6145" t="s">
        <v>47</v>
      </c>
      <c r="K6145">
        <v>41</v>
      </c>
      <c r="L6145">
        <v>19.940000000000001</v>
      </c>
      <c r="M6145" s="2">
        <v>0.08</v>
      </c>
      <c r="N6145">
        <v>782.05</v>
      </c>
      <c r="O6145">
        <v>14.87</v>
      </c>
      <c r="P6145">
        <v>-253.74</v>
      </c>
      <c r="Q6145" s="2">
        <v>0.56999999999999995</v>
      </c>
      <c r="R6145" t="s">
        <v>48</v>
      </c>
      <c r="S6145" t="s">
        <v>40</v>
      </c>
      <c r="T6145" t="s">
        <v>2697</v>
      </c>
      <c r="U6145" t="s">
        <v>82</v>
      </c>
      <c r="V6145" t="s">
        <v>33</v>
      </c>
      <c r="W6145">
        <v>5366</v>
      </c>
      <c r="X6145" s="1">
        <v>41980</v>
      </c>
      <c r="Y6145" t="s">
        <v>34</v>
      </c>
      <c r="Z6145" t="e" vm="1">
        <v>#VALUE!</v>
      </c>
      <c r="AA6145">
        <v>19013</v>
      </c>
      <c r="AB6145" t="e" cm="1" vm="2">
        <f t="array" ref="AB6145">_FV(Table1[[#This Row],[State]],"Country/region",TRUE)</f>
        <v>#VALUE!</v>
      </c>
    </row>
    <row r="6146" spans="1:28" x14ac:dyDescent="0.35">
      <c r="A6146" t="s">
        <v>948</v>
      </c>
      <c r="B6146">
        <v>59</v>
      </c>
      <c r="C6146" t="s">
        <v>2532</v>
      </c>
      <c r="D6146" t="s">
        <v>38</v>
      </c>
      <c r="E6146">
        <f>YEAR(Table1[[#This Row],[Order Date]])</f>
        <v>2014</v>
      </c>
      <c r="F6146">
        <v>1</v>
      </c>
      <c r="G6146">
        <f>MONTH(Table1[[#This Row],[Order Date]])</f>
        <v>12</v>
      </c>
      <c r="H6146" s="1">
        <v>41980</v>
      </c>
      <c r="I6146">
        <v>40480</v>
      </c>
      <c r="J6146" t="s">
        <v>58</v>
      </c>
      <c r="K6146">
        <v>19</v>
      </c>
      <c r="L6146">
        <v>420.98</v>
      </c>
      <c r="M6146" s="2">
        <v>0.06</v>
      </c>
      <c r="N6146">
        <v>7608.88</v>
      </c>
      <c r="O6146">
        <v>19.989999999999998</v>
      </c>
      <c r="P6146">
        <v>3049.4515000000001</v>
      </c>
      <c r="Q6146" s="2">
        <v>0.35</v>
      </c>
      <c r="R6146" t="s">
        <v>29</v>
      </c>
      <c r="S6146" t="s">
        <v>30</v>
      </c>
      <c r="T6146" t="s">
        <v>545</v>
      </c>
      <c r="U6146" t="s">
        <v>67</v>
      </c>
      <c r="V6146" t="s">
        <v>68</v>
      </c>
      <c r="W6146">
        <v>5714</v>
      </c>
      <c r="X6146" s="1">
        <v>41980</v>
      </c>
      <c r="Y6146" t="s">
        <v>42</v>
      </c>
      <c r="Z6146" t="e" vm="38">
        <v>#VALUE!</v>
      </c>
      <c r="AA6146">
        <v>46952</v>
      </c>
      <c r="AB6146" t="e" cm="1" vm="2">
        <f t="array" ref="AB6146">_FV(Table1[[#This Row],[State]],"Country/region",TRUE)</f>
        <v>#VALUE!</v>
      </c>
    </row>
    <row r="6147" spans="1:28" x14ac:dyDescent="0.35">
      <c r="A6147" t="s">
        <v>286</v>
      </c>
      <c r="B6147">
        <v>59</v>
      </c>
      <c r="C6147" t="s">
        <v>1267</v>
      </c>
      <c r="D6147" t="s">
        <v>46</v>
      </c>
      <c r="E6147">
        <f>YEAR(Table1[[#This Row],[Order Date]])</f>
        <v>2014</v>
      </c>
      <c r="F6147">
        <v>1</v>
      </c>
      <c r="G6147">
        <f>MONTH(Table1[[#This Row],[Order Date]])</f>
        <v>12</v>
      </c>
      <c r="H6147" s="1">
        <v>41980</v>
      </c>
      <c r="I6147">
        <v>30279</v>
      </c>
      <c r="J6147" t="s">
        <v>58</v>
      </c>
      <c r="K6147">
        <v>25</v>
      </c>
      <c r="L6147">
        <v>60.97</v>
      </c>
      <c r="M6147" s="2">
        <v>0.1</v>
      </c>
      <c r="N6147">
        <v>1412.98</v>
      </c>
      <c r="O6147">
        <v>4.5</v>
      </c>
      <c r="P6147">
        <v>324.95999999999998</v>
      </c>
      <c r="Q6147" s="2">
        <v>0.56000000000000005</v>
      </c>
      <c r="R6147" t="s">
        <v>29</v>
      </c>
      <c r="S6147" t="s">
        <v>30</v>
      </c>
      <c r="T6147" t="s">
        <v>1631</v>
      </c>
      <c r="U6147" t="s">
        <v>214</v>
      </c>
      <c r="V6147" t="s">
        <v>33</v>
      </c>
      <c r="W6147">
        <v>4254</v>
      </c>
      <c r="X6147" s="1">
        <v>41980</v>
      </c>
      <c r="Y6147" t="s">
        <v>34</v>
      </c>
      <c r="Z6147" t="e" vm="24">
        <v>#VALUE!</v>
      </c>
      <c r="AA6147">
        <v>7506</v>
      </c>
      <c r="AB6147" t="e" cm="1" vm="2">
        <f t="array" ref="AB6147">_FV(Table1[[#This Row],[State]],"Country/region",TRUE)</f>
        <v>#VALUE!</v>
      </c>
    </row>
    <row r="6148" spans="1:28" x14ac:dyDescent="0.35">
      <c r="A6148" t="s">
        <v>1500</v>
      </c>
      <c r="B6148">
        <v>59</v>
      </c>
      <c r="C6148" t="s">
        <v>1267</v>
      </c>
      <c r="D6148" t="s">
        <v>46</v>
      </c>
      <c r="E6148">
        <f>YEAR(Table1[[#This Row],[Order Date]])</f>
        <v>2014</v>
      </c>
      <c r="F6148">
        <v>1</v>
      </c>
      <c r="G6148">
        <f>MONTH(Table1[[#This Row],[Order Date]])</f>
        <v>12</v>
      </c>
      <c r="H6148" s="1">
        <v>41980</v>
      </c>
      <c r="I6148">
        <v>30279</v>
      </c>
      <c r="J6148" t="s">
        <v>58</v>
      </c>
      <c r="K6148">
        <v>39</v>
      </c>
      <c r="L6148">
        <v>517.48</v>
      </c>
      <c r="M6148" s="2">
        <v>0.06</v>
      </c>
      <c r="N6148">
        <v>19539.939999999999</v>
      </c>
      <c r="O6148">
        <v>16.63</v>
      </c>
      <c r="P6148">
        <v>4914.24</v>
      </c>
      <c r="Q6148" s="2">
        <v>0.59</v>
      </c>
      <c r="R6148" t="s">
        <v>96</v>
      </c>
      <c r="S6148" t="s">
        <v>73</v>
      </c>
      <c r="T6148" t="s">
        <v>911</v>
      </c>
      <c r="U6148" t="s">
        <v>98</v>
      </c>
      <c r="V6148" t="s">
        <v>33</v>
      </c>
      <c r="W6148">
        <v>4255</v>
      </c>
      <c r="X6148" s="1">
        <v>41981</v>
      </c>
      <c r="Y6148" t="s">
        <v>53</v>
      </c>
      <c r="Z6148" t="e" vm="24">
        <v>#VALUE!</v>
      </c>
      <c r="AA6148">
        <v>8052</v>
      </c>
      <c r="AB6148" t="e" cm="1" vm="2">
        <f t="array" ref="AB6148">_FV(Table1[[#This Row],[State]],"Country/region",TRUE)</f>
        <v>#VALUE!</v>
      </c>
    </row>
    <row r="6149" spans="1:28" x14ac:dyDescent="0.35">
      <c r="A6149" t="s">
        <v>1445</v>
      </c>
      <c r="B6149">
        <v>59</v>
      </c>
      <c r="C6149" t="s">
        <v>1441</v>
      </c>
      <c r="D6149" t="s">
        <v>46</v>
      </c>
      <c r="E6149">
        <f>YEAR(Table1[[#This Row],[Order Date]])</f>
        <v>2014</v>
      </c>
      <c r="F6149">
        <v>1</v>
      </c>
      <c r="G6149">
        <f>MONTH(Table1[[#This Row],[Order Date]])</f>
        <v>12</v>
      </c>
      <c r="H6149" s="1">
        <v>41980</v>
      </c>
      <c r="I6149">
        <v>43875</v>
      </c>
      <c r="J6149" t="s">
        <v>58</v>
      </c>
      <c r="K6149">
        <v>16</v>
      </c>
      <c r="L6149">
        <v>195.99</v>
      </c>
      <c r="M6149" s="2">
        <v>0.02</v>
      </c>
      <c r="N6149">
        <v>2795.0039999999999</v>
      </c>
      <c r="O6149">
        <v>8.99</v>
      </c>
      <c r="P6149">
        <v>311.09399999999999</v>
      </c>
      <c r="Q6149" s="2">
        <v>0.57999999999999996</v>
      </c>
      <c r="R6149" t="s">
        <v>96</v>
      </c>
      <c r="S6149" t="s">
        <v>30</v>
      </c>
      <c r="T6149" t="s">
        <v>1975</v>
      </c>
      <c r="U6149" t="s">
        <v>105</v>
      </c>
      <c r="V6149" t="s">
        <v>68</v>
      </c>
      <c r="W6149">
        <v>6192</v>
      </c>
      <c r="X6149" s="1">
        <v>41981</v>
      </c>
      <c r="Y6149" t="s">
        <v>34</v>
      </c>
      <c r="Z6149" t="e" vm="11">
        <v>#VALUE!</v>
      </c>
      <c r="AA6149">
        <v>77036</v>
      </c>
      <c r="AB6149" t="e" cm="1" vm="2">
        <f t="array" ref="AB6149">_FV(Table1[[#This Row],[State]],"Country/region",TRUE)</f>
        <v>#VALUE!</v>
      </c>
    </row>
    <row r="6150" spans="1:28" x14ac:dyDescent="0.35">
      <c r="A6150" t="s">
        <v>1445</v>
      </c>
      <c r="B6150">
        <v>59</v>
      </c>
      <c r="C6150" t="s">
        <v>1441</v>
      </c>
      <c r="D6150" t="s">
        <v>46</v>
      </c>
      <c r="E6150">
        <f>YEAR(Table1[[#This Row],[Order Date]])</f>
        <v>2014</v>
      </c>
      <c r="F6150">
        <v>1</v>
      </c>
      <c r="G6150">
        <f>MONTH(Table1[[#This Row],[Order Date]])</f>
        <v>12</v>
      </c>
      <c r="H6150" s="1">
        <v>41980</v>
      </c>
      <c r="I6150">
        <v>43875</v>
      </c>
      <c r="J6150" t="s">
        <v>58</v>
      </c>
      <c r="K6150">
        <v>17</v>
      </c>
      <c r="L6150">
        <v>150.97999999999999</v>
      </c>
      <c r="M6150" s="2">
        <v>7.0000000000000007E-2</v>
      </c>
      <c r="N6150">
        <v>2573.92</v>
      </c>
      <c r="O6150">
        <v>143.71</v>
      </c>
      <c r="P6150">
        <v>117.23</v>
      </c>
      <c r="Q6150" s="2">
        <v>0.55000000000000004</v>
      </c>
      <c r="R6150" t="s">
        <v>48</v>
      </c>
      <c r="S6150" t="s">
        <v>49</v>
      </c>
      <c r="T6150" t="s">
        <v>1598</v>
      </c>
      <c r="U6150" t="s">
        <v>51</v>
      </c>
      <c r="V6150" t="s">
        <v>68</v>
      </c>
      <c r="W6150">
        <v>6190</v>
      </c>
      <c r="X6150" s="1">
        <v>41982</v>
      </c>
      <c r="Y6150" t="s">
        <v>53</v>
      </c>
      <c r="Z6150" t="e" vm="11">
        <v>#VALUE!</v>
      </c>
      <c r="AA6150">
        <v>77036</v>
      </c>
      <c r="AB6150" t="e" cm="1" vm="2">
        <f t="array" ref="AB6150">_FV(Table1[[#This Row],[State]],"Country/region",TRUE)</f>
        <v>#VALUE!</v>
      </c>
    </row>
    <row r="6151" spans="1:28" x14ac:dyDescent="0.35">
      <c r="A6151" t="s">
        <v>948</v>
      </c>
      <c r="B6151">
        <v>59</v>
      </c>
      <c r="C6151" t="s">
        <v>2532</v>
      </c>
      <c r="D6151" t="s">
        <v>38</v>
      </c>
      <c r="E6151">
        <f>YEAR(Table1[[#This Row],[Order Date]])</f>
        <v>2014</v>
      </c>
      <c r="F6151">
        <v>1</v>
      </c>
      <c r="G6151">
        <f>MONTH(Table1[[#This Row],[Order Date]])</f>
        <v>12</v>
      </c>
      <c r="H6151" s="1">
        <v>41980</v>
      </c>
      <c r="I6151">
        <v>40480</v>
      </c>
      <c r="J6151" t="s">
        <v>58</v>
      </c>
      <c r="K6151">
        <v>50</v>
      </c>
      <c r="L6151">
        <v>26.48</v>
      </c>
      <c r="M6151" s="2">
        <v>0.1</v>
      </c>
      <c r="N6151">
        <v>1270.03</v>
      </c>
      <c r="O6151">
        <v>6.93</v>
      </c>
      <c r="P6151">
        <v>221.81</v>
      </c>
      <c r="Q6151" s="2">
        <v>0.49</v>
      </c>
      <c r="R6151" t="s">
        <v>48</v>
      </c>
      <c r="S6151" t="s">
        <v>30</v>
      </c>
      <c r="T6151" t="s">
        <v>1511</v>
      </c>
      <c r="U6151" t="s">
        <v>82</v>
      </c>
      <c r="V6151" t="s">
        <v>68</v>
      </c>
      <c r="W6151">
        <v>5715</v>
      </c>
      <c r="X6151" s="1">
        <v>41982</v>
      </c>
      <c r="Y6151" t="s">
        <v>34</v>
      </c>
      <c r="Z6151" t="e" vm="38">
        <v>#VALUE!</v>
      </c>
      <c r="AA6151">
        <v>46952</v>
      </c>
      <c r="AB6151" t="e" cm="1" vm="2">
        <f t="array" ref="AB6151">_FV(Table1[[#This Row],[State]],"Country/region",TRUE)</f>
        <v>#VALUE!</v>
      </c>
    </row>
    <row r="6152" spans="1:28" x14ac:dyDescent="0.35">
      <c r="A6152" t="s">
        <v>966</v>
      </c>
      <c r="B6152">
        <v>59</v>
      </c>
      <c r="C6152" t="s">
        <v>967</v>
      </c>
      <c r="D6152" t="s">
        <v>38</v>
      </c>
      <c r="E6152">
        <f>YEAR(Table1[[#This Row],[Order Date]])</f>
        <v>2014</v>
      </c>
      <c r="F6152">
        <v>1</v>
      </c>
      <c r="G6152">
        <f>MONTH(Table1[[#This Row],[Order Date]])</f>
        <v>12</v>
      </c>
      <c r="H6152" s="1">
        <v>41980</v>
      </c>
      <c r="I6152">
        <v>28581</v>
      </c>
      <c r="J6152" t="s">
        <v>131</v>
      </c>
      <c r="K6152">
        <v>1</v>
      </c>
      <c r="L6152">
        <v>24.92</v>
      </c>
      <c r="M6152" s="2">
        <v>0.06</v>
      </c>
      <c r="N6152">
        <v>36.4</v>
      </c>
      <c r="O6152">
        <v>12.98</v>
      </c>
      <c r="P6152">
        <v>-41.561</v>
      </c>
      <c r="Q6152" s="2">
        <v>0.39</v>
      </c>
      <c r="R6152" t="s">
        <v>29</v>
      </c>
      <c r="S6152" t="s">
        <v>30</v>
      </c>
      <c r="T6152" t="s">
        <v>1021</v>
      </c>
      <c r="U6152" t="s">
        <v>67</v>
      </c>
      <c r="V6152" t="s">
        <v>33</v>
      </c>
      <c r="W6152">
        <v>4003</v>
      </c>
      <c r="X6152" s="1">
        <v>41982</v>
      </c>
      <c r="Y6152" t="s">
        <v>34</v>
      </c>
      <c r="Z6152" t="e" vm="15">
        <v>#VALUE!</v>
      </c>
      <c r="AA6152">
        <v>11795</v>
      </c>
      <c r="AB6152" t="e" cm="1" vm="2">
        <f t="array" ref="AB6152">_FV(Table1[[#This Row],[State]],"Country/region",TRUE)</f>
        <v>#VALUE!</v>
      </c>
    </row>
    <row r="6153" spans="1:28" x14ac:dyDescent="0.35">
      <c r="A6153" t="s">
        <v>966</v>
      </c>
      <c r="B6153">
        <v>59</v>
      </c>
      <c r="C6153" t="s">
        <v>967</v>
      </c>
      <c r="D6153" t="s">
        <v>38</v>
      </c>
      <c r="E6153">
        <f>YEAR(Table1[[#This Row],[Order Date]])</f>
        <v>2014</v>
      </c>
      <c r="F6153">
        <v>1</v>
      </c>
      <c r="G6153">
        <f>MONTH(Table1[[#This Row],[Order Date]])</f>
        <v>12</v>
      </c>
      <c r="H6153" s="1">
        <v>41980</v>
      </c>
      <c r="I6153">
        <v>28581</v>
      </c>
      <c r="J6153" t="s">
        <v>131</v>
      </c>
      <c r="K6153">
        <v>36</v>
      </c>
      <c r="L6153">
        <v>4.9800000000000004</v>
      </c>
      <c r="M6153" s="2">
        <v>0.04</v>
      </c>
      <c r="N6153">
        <v>176.35</v>
      </c>
      <c r="O6153">
        <v>0.8</v>
      </c>
      <c r="P6153">
        <v>73.05</v>
      </c>
      <c r="Q6153" s="2">
        <v>0.36</v>
      </c>
      <c r="R6153" t="s">
        <v>29</v>
      </c>
      <c r="S6153" t="s">
        <v>59</v>
      </c>
      <c r="T6153" t="s">
        <v>570</v>
      </c>
      <c r="U6153" t="s">
        <v>61</v>
      </c>
      <c r="V6153" t="s">
        <v>33</v>
      </c>
      <c r="W6153">
        <v>4004</v>
      </c>
      <c r="X6153" s="1">
        <v>41982</v>
      </c>
      <c r="Y6153" t="s">
        <v>34</v>
      </c>
      <c r="Z6153" t="e" vm="15">
        <v>#VALUE!</v>
      </c>
      <c r="AA6153">
        <v>11795</v>
      </c>
      <c r="AB6153" t="e" cm="1" vm="2">
        <f t="array" ref="AB6153">_FV(Table1[[#This Row],[State]],"Country/region",TRUE)</f>
        <v>#VALUE!</v>
      </c>
    </row>
    <row r="6154" spans="1:28" x14ac:dyDescent="0.35">
      <c r="A6154" t="s">
        <v>1445</v>
      </c>
      <c r="B6154">
        <v>59</v>
      </c>
      <c r="C6154" t="s">
        <v>1441</v>
      </c>
      <c r="D6154" t="s">
        <v>46</v>
      </c>
      <c r="E6154">
        <f>YEAR(Table1[[#This Row],[Order Date]])</f>
        <v>2014</v>
      </c>
      <c r="F6154">
        <v>1</v>
      </c>
      <c r="G6154">
        <f>MONTH(Table1[[#This Row],[Order Date]])</f>
        <v>12</v>
      </c>
      <c r="H6154" s="1">
        <v>41980</v>
      </c>
      <c r="I6154">
        <v>43875</v>
      </c>
      <c r="J6154" t="s">
        <v>58</v>
      </c>
      <c r="K6154">
        <v>40</v>
      </c>
      <c r="L6154">
        <v>17.98</v>
      </c>
      <c r="M6154" s="2">
        <v>0.01</v>
      </c>
      <c r="N6154">
        <v>727.64</v>
      </c>
      <c r="O6154">
        <v>8.51</v>
      </c>
      <c r="P6154">
        <v>27.64</v>
      </c>
      <c r="Q6154" s="2">
        <v>0.4</v>
      </c>
      <c r="R6154" t="s">
        <v>96</v>
      </c>
      <c r="S6154" t="s">
        <v>80</v>
      </c>
      <c r="T6154" t="s">
        <v>1121</v>
      </c>
      <c r="U6154" t="s">
        <v>98</v>
      </c>
      <c r="V6154" t="s">
        <v>68</v>
      </c>
      <c r="W6154">
        <v>6191</v>
      </c>
      <c r="X6154" s="1">
        <v>41982</v>
      </c>
      <c r="Y6154" t="s">
        <v>34</v>
      </c>
      <c r="Z6154" t="e" vm="11">
        <v>#VALUE!</v>
      </c>
      <c r="AA6154">
        <v>77036</v>
      </c>
      <c r="AB6154" t="e" cm="1" vm="2">
        <f t="array" ref="AB6154">_FV(Table1[[#This Row],[State]],"Country/region",TRUE)</f>
        <v>#VALUE!</v>
      </c>
    </row>
    <row r="6155" spans="1:28" x14ac:dyDescent="0.35">
      <c r="A6155" t="s">
        <v>1445</v>
      </c>
      <c r="B6155">
        <v>59</v>
      </c>
      <c r="C6155" t="s">
        <v>1441</v>
      </c>
      <c r="D6155" t="s">
        <v>46</v>
      </c>
      <c r="E6155">
        <f>YEAR(Table1[[#This Row],[Order Date]])</f>
        <v>2014</v>
      </c>
      <c r="F6155">
        <v>1</v>
      </c>
      <c r="G6155">
        <f>MONTH(Table1[[#This Row],[Order Date]])</f>
        <v>12</v>
      </c>
      <c r="H6155" s="1">
        <v>41980</v>
      </c>
      <c r="I6155">
        <v>43875</v>
      </c>
      <c r="J6155" t="s">
        <v>58</v>
      </c>
      <c r="K6155">
        <v>25</v>
      </c>
      <c r="L6155">
        <v>125.99</v>
      </c>
      <c r="M6155" s="2">
        <v>7.0000000000000007E-2</v>
      </c>
      <c r="N6155">
        <v>2564.5774999999999</v>
      </c>
      <c r="O6155">
        <v>7.69</v>
      </c>
      <c r="P6155">
        <v>331.29</v>
      </c>
      <c r="Q6155" s="2">
        <v>0.57999999999999996</v>
      </c>
      <c r="R6155" t="s">
        <v>96</v>
      </c>
      <c r="S6155" t="s">
        <v>30</v>
      </c>
      <c r="T6155" t="s">
        <v>653</v>
      </c>
      <c r="U6155" t="s">
        <v>105</v>
      </c>
      <c r="V6155" t="s">
        <v>68</v>
      </c>
      <c r="W6155">
        <v>6193</v>
      </c>
      <c r="X6155" s="1">
        <v>41982</v>
      </c>
      <c r="Y6155" t="s">
        <v>34</v>
      </c>
      <c r="Z6155" t="e" vm="11">
        <v>#VALUE!</v>
      </c>
      <c r="AA6155">
        <v>77036</v>
      </c>
      <c r="AB6155" t="e" cm="1" vm="2">
        <f t="array" ref="AB6155">_FV(Table1[[#This Row],[State]],"Country/region",TRUE)</f>
        <v>#VALUE!</v>
      </c>
    </row>
    <row r="6156" spans="1:28" x14ac:dyDescent="0.35">
      <c r="A6156" t="s">
        <v>1445</v>
      </c>
      <c r="B6156">
        <v>59</v>
      </c>
      <c r="C6156" t="s">
        <v>1441</v>
      </c>
      <c r="D6156" t="s">
        <v>46</v>
      </c>
      <c r="E6156">
        <f>YEAR(Table1[[#This Row],[Order Date]])</f>
        <v>2014</v>
      </c>
      <c r="F6156">
        <v>1</v>
      </c>
      <c r="G6156">
        <f>MONTH(Table1[[#This Row],[Order Date]])</f>
        <v>12</v>
      </c>
      <c r="H6156" s="1">
        <v>41980</v>
      </c>
      <c r="I6156">
        <v>43875</v>
      </c>
      <c r="J6156" t="s">
        <v>58</v>
      </c>
      <c r="K6156">
        <v>24</v>
      </c>
      <c r="L6156">
        <v>14.42</v>
      </c>
      <c r="M6156" s="2">
        <v>0.03</v>
      </c>
      <c r="N6156">
        <v>382.19</v>
      </c>
      <c r="O6156">
        <v>6.75</v>
      </c>
      <c r="P6156">
        <v>11.39</v>
      </c>
      <c r="Q6156" s="2">
        <v>0.52</v>
      </c>
      <c r="R6156" t="s">
        <v>29</v>
      </c>
      <c r="S6156" t="s">
        <v>80</v>
      </c>
      <c r="T6156" t="s">
        <v>282</v>
      </c>
      <c r="U6156" t="s">
        <v>214</v>
      </c>
      <c r="V6156" t="s">
        <v>68</v>
      </c>
      <c r="W6156">
        <v>6189</v>
      </c>
      <c r="X6156" s="1">
        <v>41983</v>
      </c>
      <c r="Y6156" t="s">
        <v>42</v>
      </c>
      <c r="Z6156" t="e" vm="11">
        <v>#VALUE!</v>
      </c>
      <c r="AA6156">
        <v>77036</v>
      </c>
      <c r="AB6156" t="e" cm="1" vm="2">
        <f t="array" ref="AB6156">_FV(Table1[[#This Row],[State]],"Country/region",TRUE)</f>
        <v>#VALUE!</v>
      </c>
    </row>
    <row r="6157" spans="1:28" x14ac:dyDescent="0.35">
      <c r="A6157" t="s">
        <v>1805</v>
      </c>
      <c r="B6157">
        <v>59</v>
      </c>
      <c r="C6157" t="s">
        <v>2680</v>
      </c>
      <c r="D6157" t="s">
        <v>27</v>
      </c>
      <c r="E6157">
        <f>YEAR(Table1[[#This Row],[Order Date]])</f>
        <v>2014</v>
      </c>
      <c r="F6157">
        <v>1</v>
      </c>
      <c r="G6157">
        <f>MONTH(Table1[[#This Row],[Order Date]])</f>
        <v>12</v>
      </c>
      <c r="H6157" s="1">
        <v>41980</v>
      </c>
      <c r="I6157">
        <v>38146</v>
      </c>
      <c r="J6157" t="s">
        <v>47</v>
      </c>
      <c r="K6157">
        <v>45</v>
      </c>
      <c r="L6157">
        <v>7.68</v>
      </c>
      <c r="M6157" s="2">
        <v>0.03</v>
      </c>
      <c r="N6157">
        <v>341.39</v>
      </c>
      <c r="O6157">
        <v>6.16</v>
      </c>
      <c r="P6157">
        <v>-82.9495</v>
      </c>
      <c r="Q6157" s="2">
        <v>0.35</v>
      </c>
      <c r="R6157" t="s">
        <v>29</v>
      </c>
      <c r="S6157" t="s">
        <v>30</v>
      </c>
      <c r="T6157" t="s">
        <v>174</v>
      </c>
      <c r="U6157" t="s">
        <v>67</v>
      </c>
      <c r="V6157" t="s">
        <v>52</v>
      </c>
      <c r="W6157">
        <v>5367</v>
      </c>
      <c r="X6157" s="1">
        <v>41984</v>
      </c>
      <c r="Y6157" t="s">
        <v>34</v>
      </c>
      <c r="Z6157" t="e" vm="8">
        <v>#VALUE!</v>
      </c>
      <c r="AA6157">
        <v>97420</v>
      </c>
      <c r="AB6157" t="e" cm="1" vm="2">
        <f t="array" ref="AB6157">_FV(Table1[[#This Row],[State]],"Country/region",TRUE)</f>
        <v>#VALUE!</v>
      </c>
    </row>
    <row r="6158" spans="1:28" x14ac:dyDescent="0.35">
      <c r="A6158" t="s">
        <v>1442</v>
      </c>
      <c r="B6158">
        <v>59</v>
      </c>
      <c r="C6158" t="s">
        <v>979</v>
      </c>
      <c r="D6158" t="s">
        <v>57</v>
      </c>
      <c r="E6158">
        <f>YEAR(Table1[[#This Row],[Order Date]])</f>
        <v>2014</v>
      </c>
      <c r="F6158">
        <v>1</v>
      </c>
      <c r="G6158">
        <f>MONTH(Table1[[#This Row],[Order Date]])</f>
        <v>12</v>
      </c>
      <c r="H6158" s="1">
        <v>41981</v>
      </c>
      <c r="I6158">
        <v>20098</v>
      </c>
      <c r="J6158" t="s">
        <v>131</v>
      </c>
      <c r="K6158">
        <v>8</v>
      </c>
      <c r="L6158">
        <v>22.72</v>
      </c>
      <c r="M6158" s="2">
        <v>0.03</v>
      </c>
      <c r="N6158">
        <v>194.11</v>
      </c>
      <c r="O6158">
        <v>8.99</v>
      </c>
      <c r="P6158">
        <v>87.66</v>
      </c>
      <c r="Q6158" s="2">
        <v>0.44</v>
      </c>
      <c r="R6158" t="s">
        <v>48</v>
      </c>
      <c r="S6158" t="s">
        <v>139</v>
      </c>
      <c r="T6158" t="s">
        <v>207</v>
      </c>
      <c r="U6158" t="s">
        <v>82</v>
      </c>
      <c r="V6158" t="s">
        <v>33</v>
      </c>
      <c r="W6158">
        <v>2785</v>
      </c>
      <c r="X6158" s="1">
        <v>41981</v>
      </c>
      <c r="Y6158" t="s">
        <v>34</v>
      </c>
      <c r="Z6158" t="e" vm="21">
        <v>#VALUE!</v>
      </c>
      <c r="AA6158">
        <v>4106</v>
      </c>
      <c r="AB6158" t="e" cm="1" vm="2">
        <f t="array" ref="AB6158">_FV(Table1[[#This Row],[State]],"Country/region",TRUE)</f>
        <v>#VALUE!</v>
      </c>
    </row>
    <row r="6159" spans="1:28" x14ac:dyDescent="0.35">
      <c r="A6159" t="s">
        <v>1195</v>
      </c>
      <c r="B6159">
        <v>59</v>
      </c>
      <c r="C6159" t="s">
        <v>1450</v>
      </c>
      <c r="D6159" t="s">
        <v>57</v>
      </c>
      <c r="E6159">
        <f>YEAR(Table1[[#This Row],[Order Date]])</f>
        <v>2014</v>
      </c>
      <c r="F6159">
        <v>1</v>
      </c>
      <c r="G6159">
        <f>MONTH(Table1[[#This Row],[Order Date]])</f>
        <v>12</v>
      </c>
      <c r="H6159" s="1">
        <v>41981</v>
      </c>
      <c r="I6159">
        <v>9829</v>
      </c>
      <c r="J6159" t="s">
        <v>58</v>
      </c>
      <c r="K6159">
        <v>23</v>
      </c>
      <c r="L6159">
        <v>30.98</v>
      </c>
      <c r="M6159" s="2">
        <v>0.04</v>
      </c>
      <c r="N6159">
        <v>750.39</v>
      </c>
      <c r="O6159">
        <v>11.63</v>
      </c>
      <c r="P6159">
        <v>133.70500000000001</v>
      </c>
      <c r="Q6159" s="2">
        <v>0.37</v>
      </c>
      <c r="R6159" t="s">
        <v>29</v>
      </c>
      <c r="S6159" t="s">
        <v>30</v>
      </c>
      <c r="T6159" t="s">
        <v>3438</v>
      </c>
      <c r="U6159" t="s">
        <v>67</v>
      </c>
      <c r="V6159" t="s">
        <v>76</v>
      </c>
      <c r="W6159">
        <v>1346</v>
      </c>
      <c r="X6159" s="1">
        <v>41982</v>
      </c>
      <c r="Y6159" t="s">
        <v>34</v>
      </c>
      <c r="Z6159" t="e" vm="19">
        <v>#VALUE!</v>
      </c>
      <c r="AA6159">
        <v>29687</v>
      </c>
      <c r="AB6159" t="e" cm="1" vm="2">
        <f t="array" ref="AB6159">_FV(Table1[[#This Row],[State]],"Country/region",TRUE)</f>
        <v>#VALUE!</v>
      </c>
    </row>
    <row r="6160" spans="1:28" x14ac:dyDescent="0.35">
      <c r="A6160" t="s">
        <v>464</v>
      </c>
      <c r="B6160">
        <v>59</v>
      </c>
      <c r="C6160" t="s">
        <v>465</v>
      </c>
      <c r="D6160" t="s">
        <v>38</v>
      </c>
      <c r="E6160">
        <f>YEAR(Table1[[#This Row],[Order Date]])</f>
        <v>2014</v>
      </c>
      <c r="F6160">
        <v>1</v>
      </c>
      <c r="G6160">
        <f>MONTH(Table1[[#This Row],[Order Date]])</f>
        <v>12</v>
      </c>
      <c r="H6160" s="1">
        <v>41981</v>
      </c>
      <c r="I6160">
        <v>55042</v>
      </c>
      <c r="J6160" t="s">
        <v>28</v>
      </c>
      <c r="K6160">
        <v>38</v>
      </c>
      <c r="L6160">
        <v>65.989999999999995</v>
      </c>
      <c r="M6160" s="2">
        <v>0.09</v>
      </c>
      <c r="N6160">
        <v>1978.4345000000001</v>
      </c>
      <c r="O6160">
        <v>2.5</v>
      </c>
      <c r="P6160">
        <v>471.08699999999999</v>
      </c>
      <c r="Q6160" s="2">
        <v>0.55000000000000004</v>
      </c>
      <c r="R6160" t="s">
        <v>96</v>
      </c>
      <c r="S6160" t="s">
        <v>30</v>
      </c>
      <c r="T6160">
        <v>6000</v>
      </c>
      <c r="U6160" t="s">
        <v>105</v>
      </c>
      <c r="V6160" t="s">
        <v>76</v>
      </c>
      <c r="W6160">
        <v>7681</v>
      </c>
      <c r="X6160" s="1">
        <v>41982</v>
      </c>
      <c r="Y6160" t="s">
        <v>34</v>
      </c>
      <c r="Z6160" t="e" vm="14">
        <v>#VALUE!</v>
      </c>
      <c r="AA6160">
        <v>33012</v>
      </c>
      <c r="AB6160" t="e" cm="1" vm="2">
        <f t="array" ref="AB6160">_FV(Table1[[#This Row],[State]],"Country/region",TRUE)</f>
        <v>#VALUE!</v>
      </c>
    </row>
    <row r="6161" spans="1:28" x14ac:dyDescent="0.35">
      <c r="A6161" t="s">
        <v>464</v>
      </c>
      <c r="B6161">
        <v>59</v>
      </c>
      <c r="C6161" t="s">
        <v>465</v>
      </c>
      <c r="D6161" t="s">
        <v>38</v>
      </c>
      <c r="E6161">
        <f>YEAR(Table1[[#This Row],[Order Date]])</f>
        <v>2014</v>
      </c>
      <c r="F6161">
        <v>1</v>
      </c>
      <c r="G6161">
        <f>MONTH(Table1[[#This Row],[Order Date]])</f>
        <v>12</v>
      </c>
      <c r="H6161" s="1">
        <v>41981</v>
      </c>
      <c r="I6161">
        <v>55042</v>
      </c>
      <c r="J6161" t="s">
        <v>28</v>
      </c>
      <c r="K6161">
        <v>28</v>
      </c>
      <c r="L6161">
        <v>60.97</v>
      </c>
      <c r="M6161" s="2">
        <v>0.05</v>
      </c>
      <c r="N6161">
        <v>1717.88</v>
      </c>
      <c r="O6161">
        <v>4.5</v>
      </c>
      <c r="P6161">
        <v>513.92999999999995</v>
      </c>
      <c r="Q6161" s="2">
        <v>0.56000000000000005</v>
      </c>
      <c r="R6161" t="s">
        <v>29</v>
      </c>
      <c r="S6161" t="s">
        <v>30</v>
      </c>
      <c r="T6161" t="s">
        <v>1631</v>
      </c>
      <c r="U6161" t="s">
        <v>214</v>
      </c>
      <c r="V6161" t="s">
        <v>76</v>
      </c>
      <c r="W6161">
        <v>7680</v>
      </c>
      <c r="X6161" s="1">
        <v>41983</v>
      </c>
      <c r="Y6161" t="s">
        <v>42</v>
      </c>
      <c r="Z6161" t="e" vm="14">
        <v>#VALUE!</v>
      </c>
      <c r="AA6161">
        <v>33012</v>
      </c>
      <c r="AB6161" t="e" cm="1" vm="2">
        <f t="array" ref="AB6161">_FV(Table1[[#This Row],[State]],"Country/region",TRUE)</f>
        <v>#VALUE!</v>
      </c>
    </row>
    <row r="6162" spans="1:28" x14ac:dyDescent="0.35">
      <c r="A6162" t="s">
        <v>1195</v>
      </c>
      <c r="B6162">
        <v>59</v>
      </c>
      <c r="C6162" t="s">
        <v>1450</v>
      </c>
      <c r="D6162" t="s">
        <v>57</v>
      </c>
      <c r="E6162">
        <f>YEAR(Table1[[#This Row],[Order Date]])</f>
        <v>2014</v>
      </c>
      <c r="F6162">
        <v>1</v>
      </c>
      <c r="G6162">
        <f>MONTH(Table1[[#This Row],[Order Date]])</f>
        <v>12</v>
      </c>
      <c r="H6162" s="1">
        <v>41981</v>
      </c>
      <c r="I6162">
        <v>9829</v>
      </c>
      <c r="J6162" t="s">
        <v>58</v>
      </c>
      <c r="K6162">
        <v>4</v>
      </c>
      <c r="L6162">
        <v>4.91</v>
      </c>
      <c r="M6162" s="2">
        <v>0.06</v>
      </c>
      <c r="N6162">
        <v>18.46</v>
      </c>
      <c r="O6162">
        <v>0.5</v>
      </c>
      <c r="P6162">
        <v>-0.43</v>
      </c>
      <c r="Q6162" s="2">
        <v>0.36</v>
      </c>
      <c r="R6162" t="s">
        <v>29</v>
      </c>
      <c r="S6162" t="s">
        <v>30</v>
      </c>
      <c r="T6162" t="s">
        <v>440</v>
      </c>
      <c r="U6162" t="s">
        <v>210</v>
      </c>
      <c r="V6162" t="s">
        <v>76</v>
      </c>
      <c r="W6162">
        <v>1347</v>
      </c>
      <c r="X6162" s="1">
        <v>41983</v>
      </c>
      <c r="Y6162" t="s">
        <v>34</v>
      </c>
      <c r="Z6162" t="e" vm="19">
        <v>#VALUE!</v>
      </c>
      <c r="AA6162">
        <v>29687</v>
      </c>
      <c r="AB6162" t="e" cm="1" vm="2">
        <f t="array" ref="AB6162">_FV(Table1[[#This Row],[State]],"Country/region",TRUE)</f>
        <v>#VALUE!</v>
      </c>
    </row>
    <row r="6163" spans="1:28" x14ac:dyDescent="0.35">
      <c r="A6163" t="s">
        <v>2036</v>
      </c>
      <c r="B6163">
        <v>59</v>
      </c>
      <c r="C6163" t="s">
        <v>979</v>
      </c>
      <c r="D6163" t="s">
        <v>57</v>
      </c>
      <c r="E6163">
        <f>YEAR(Table1[[#This Row],[Order Date]])</f>
        <v>2014</v>
      </c>
      <c r="F6163">
        <v>1</v>
      </c>
      <c r="G6163">
        <f>MONTH(Table1[[#This Row],[Order Date]])</f>
        <v>12</v>
      </c>
      <c r="H6163" s="1">
        <v>41981</v>
      </c>
      <c r="I6163">
        <v>20098</v>
      </c>
      <c r="J6163" t="s">
        <v>131</v>
      </c>
      <c r="K6163">
        <v>11</v>
      </c>
      <c r="L6163">
        <v>15.99</v>
      </c>
      <c r="M6163" s="2">
        <v>0.04</v>
      </c>
      <c r="N6163">
        <v>183.32</v>
      </c>
      <c r="O6163">
        <v>9.4</v>
      </c>
      <c r="P6163">
        <v>-61.100099999999998</v>
      </c>
      <c r="Q6163" s="2">
        <v>0.49</v>
      </c>
      <c r="R6163" t="s">
        <v>96</v>
      </c>
      <c r="S6163" t="s">
        <v>30</v>
      </c>
      <c r="T6163" t="s">
        <v>412</v>
      </c>
      <c r="U6163" t="s">
        <v>98</v>
      </c>
      <c r="V6163" t="s">
        <v>33</v>
      </c>
      <c r="W6163">
        <v>2784</v>
      </c>
      <c r="X6163" s="1">
        <v>41983</v>
      </c>
      <c r="Y6163" t="s">
        <v>34</v>
      </c>
      <c r="Z6163" t="e" vm="30">
        <v>#VALUE!</v>
      </c>
      <c r="AA6163">
        <v>1420</v>
      </c>
      <c r="AB6163" t="e" cm="1" vm="2">
        <f t="array" ref="AB6163">_FV(Table1[[#This Row],[State]],"Country/region",TRUE)</f>
        <v>#VALUE!</v>
      </c>
    </row>
    <row r="6164" spans="1:28" x14ac:dyDescent="0.35">
      <c r="A6164" t="s">
        <v>1464</v>
      </c>
      <c r="B6164">
        <v>59</v>
      </c>
      <c r="C6164" t="s">
        <v>260</v>
      </c>
      <c r="D6164" t="s">
        <v>38</v>
      </c>
      <c r="E6164">
        <f>YEAR(Table1[[#This Row],[Order Date]])</f>
        <v>2014</v>
      </c>
      <c r="F6164">
        <v>1</v>
      </c>
      <c r="G6164">
        <f>MONTH(Table1[[#This Row],[Order Date]])</f>
        <v>12</v>
      </c>
      <c r="H6164" s="1">
        <v>41982</v>
      </c>
      <c r="I6164">
        <v>59200</v>
      </c>
      <c r="J6164" t="s">
        <v>131</v>
      </c>
      <c r="K6164">
        <v>4</v>
      </c>
      <c r="L6164">
        <v>42.98</v>
      </c>
      <c r="M6164" s="2">
        <v>0.09</v>
      </c>
      <c r="N6164">
        <v>170.45</v>
      </c>
      <c r="O6164">
        <v>4.62</v>
      </c>
      <c r="P6164">
        <v>-30.27</v>
      </c>
      <c r="Q6164" s="2">
        <v>0.56000000000000005</v>
      </c>
      <c r="R6164" t="s">
        <v>29</v>
      </c>
      <c r="S6164" t="s">
        <v>30</v>
      </c>
      <c r="T6164" t="s">
        <v>1243</v>
      </c>
      <c r="U6164" t="s">
        <v>214</v>
      </c>
      <c r="V6164" t="s">
        <v>68</v>
      </c>
      <c r="W6164">
        <v>8280</v>
      </c>
      <c r="X6164" s="1">
        <v>41982</v>
      </c>
      <c r="Y6164" t="s">
        <v>34</v>
      </c>
      <c r="Z6164" t="e" vm="28">
        <v>#VALUE!</v>
      </c>
      <c r="AA6164">
        <v>64055</v>
      </c>
      <c r="AB6164" t="e" cm="1" vm="2">
        <f t="array" ref="AB6164">_FV(Table1[[#This Row],[State]],"Country/region",TRUE)</f>
        <v>#VALUE!</v>
      </c>
    </row>
    <row r="6165" spans="1:28" x14ac:dyDescent="0.35">
      <c r="A6165" t="s">
        <v>822</v>
      </c>
      <c r="B6165">
        <v>59</v>
      </c>
      <c r="C6165" t="s">
        <v>3109</v>
      </c>
      <c r="D6165" t="s">
        <v>57</v>
      </c>
      <c r="E6165">
        <f>YEAR(Table1[[#This Row],[Order Date]])</f>
        <v>2014</v>
      </c>
      <c r="F6165">
        <v>1</v>
      </c>
      <c r="G6165">
        <f>MONTH(Table1[[#This Row],[Order Date]])</f>
        <v>12</v>
      </c>
      <c r="H6165" s="1">
        <v>41982</v>
      </c>
      <c r="I6165">
        <v>9093</v>
      </c>
      <c r="J6165" t="s">
        <v>131</v>
      </c>
      <c r="K6165">
        <v>36</v>
      </c>
      <c r="L6165">
        <v>8.1199999999999992</v>
      </c>
      <c r="M6165" s="2">
        <v>0.1</v>
      </c>
      <c r="N6165">
        <v>268.55</v>
      </c>
      <c r="O6165">
        <v>2.83</v>
      </c>
      <c r="P6165">
        <v>-99.02</v>
      </c>
      <c r="Q6165" s="2">
        <v>0.77</v>
      </c>
      <c r="R6165" t="s">
        <v>96</v>
      </c>
      <c r="S6165" t="s">
        <v>139</v>
      </c>
      <c r="T6165" t="s">
        <v>998</v>
      </c>
      <c r="U6165" t="s">
        <v>102</v>
      </c>
      <c r="V6165" t="s">
        <v>52</v>
      </c>
      <c r="W6165">
        <v>1253</v>
      </c>
      <c r="X6165" s="1">
        <v>41982</v>
      </c>
      <c r="Y6165" t="s">
        <v>34</v>
      </c>
      <c r="Z6165" t="e" vm="4">
        <v>#VALUE!</v>
      </c>
      <c r="AA6165">
        <v>91745</v>
      </c>
      <c r="AB6165" t="e" cm="1" vm="2">
        <f t="array" ref="AB6165">_FV(Table1[[#This Row],[State]],"Country/region",TRUE)</f>
        <v>#VALUE!</v>
      </c>
    </row>
    <row r="6166" spans="1:28" x14ac:dyDescent="0.35">
      <c r="A6166" t="s">
        <v>1464</v>
      </c>
      <c r="B6166">
        <v>59</v>
      </c>
      <c r="C6166" t="s">
        <v>260</v>
      </c>
      <c r="D6166" t="s">
        <v>38</v>
      </c>
      <c r="E6166">
        <f>YEAR(Table1[[#This Row],[Order Date]])</f>
        <v>2014</v>
      </c>
      <c r="F6166">
        <v>1</v>
      </c>
      <c r="G6166">
        <f>MONTH(Table1[[#This Row],[Order Date]])</f>
        <v>12</v>
      </c>
      <c r="H6166" s="1">
        <v>41982</v>
      </c>
      <c r="I6166">
        <v>59200</v>
      </c>
      <c r="J6166" t="s">
        <v>131</v>
      </c>
      <c r="K6166">
        <v>28</v>
      </c>
      <c r="L6166">
        <v>11.97</v>
      </c>
      <c r="M6166" s="2">
        <v>0.03</v>
      </c>
      <c r="N6166">
        <v>350.42</v>
      </c>
      <c r="O6166">
        <v>5.81</v>
      </c>
      <c r="P6166">
        <v>-37.299999999999997</v>
      </c>
      <c r="Q6166" s="2">
        <v>0.6</v>
      </c>
      <c r="R6166" t="s">
        <v>29</v>
      </c>
      <c r="S6166" t="s">
        <v>139</v>
      </c>
      <c r="T6166" t="s">
        <v>1070</v>
      </c>
      <c r="U6166" t="s">
        <v>88</v>
      </c>
      <c r="V6166" t="s">
        <v>68</v>
      </c>
      <c r="W6166">
        <v>8281</v>
      </c>
      <c r="X6166" s="1">
        <v>41984</v>
      </c>
      <c r="Y6166" t="s">
        <v>34</v>
      </c>
      <c r="Z6166" t="e" vm="28">
        <v>#VALUE!</v>
      </c>
      <c r="AA6166">
        <v>64055</v>
      </c>
      <c r="AB6166" t="e" cm="1" vm="2">
        <f t="array" ref="AB6166">_FV(Table1[[#This Row],[State]],"Country/region",TRUE)</f>
        <v>#VALUE!</v>
      </c>
    </row>
    <row r="6167" spans="1:28" x14ac:dyDescent="0.35">
      <c r="A6167" t="s">
        <v>1740</v>
      </c>
      <c r="B6167">
        <v>59</v>
      </c>
      <c r="C6167" t="s">
        <v>1741</v>
      </c>
      <c r="D6167" t="s">
        <v>38</v>
      </c>
      <c r="E6167">
        <f>YEAR(Table1[[#This Row],[Order Date]])</f>
        <v>2014</v>
      </c>
      <c r="F6167">
        <v>1</v>
      </c>
      <c r="G6167">
        <f>MONTH(Table1[[#This Row],[Order Date]])</f>
        <v>12</v>
      </c>
      <c r="H6167" s="1">
        <v>41982</v>
      </c>
      <c r="I6167">
        <v>44452</v>
      </c>
      <c r="J6167" t="s">
        <v>39</v>
      </c>
      <c r="K6167">
        <v>50</v>
      </c>
      <c r="L6167">
        <v>6.48</v>
      </c>
      <c r="M6167" s="2">
        <v>7.0000000000000007E-2</v>
      </c>
      <c r="N6167">
        <v>330.27</v>
      </c>
      <c r="O6167">
        <v>7.86</v>
      </c>
      <c r="P6167">
        <v>-195.57</v>
      </c>
      <c r="Q6167" s="2">
        <v>0.37</v>
      </c>
      <c r="R6167" t="s">
        <v>29</v>
      </c>
      <c r="S6167" t="s">
        <v>30</v>
      </c>
      <c r="T6167" t="s">
        <v>1483</v>
      </c>
      <c r="U6167" t="s">
        <v>61</v>
      </c>
      <c r="V6167" t="s">
        <v>76</v>
      </c>
      <c r="W6167">
        <v>6283</v>
      </c>
      <c r="X6167" s="1">
        <v>41984</v>
      </c>
      <c r="Y6167" t="s">
        <v>34</v>
      </c>
      <c r="Z6167" t="e" vm="10">
        <v>#VALUE!</v>
      </c>
      <c r="AA6167">
        <v>70117</v>
      </c>
      <c r="AB6167" t="e" cm="1" vm="2">
        <f t="array" ref="AB6167">_FV(Table1[[#This Row],[State]],"Country/region",TRUE)</f>
        <v>#VALUE!</v>
      </c>
    </row>
    <row r="6168" spans="1:28" x14ac:dyDescent="0.35">
      <c r="A6168" t="s">
        <v>2854</v>
      </c>
      <c r="B6168">
        <v>59</v>
      </c>
      <c r="C6168" t="s">
        <v>1669</v>
      </c>
      <c r="D6168" t="s">
        <v>57</v>
      </c>
      <c r="E6168">
        <f>YEAR(Table1[[#This Row],[Order Date]])</f>
        <v>2014</v>
      </c>
      <c r="F6168">
        <v>1</v>
      </c>
      <c r="G6168">
        <f>MONTH(Table1[[#This Row],[Order Date]])</f>
        <v>12</v>
      </c>
      <c r="H6168" s="1">
        <v>41982</v>
      </c>
      <c r="I6168">
        <v>12130</v>
      </c>
      <c r="J6168" t="s">
        <v>39</v>
      </c>
      <c r="K6168">
        <v>37</v>
      </c>
      <c r="L6168">
        <v>18.84</v>
      </c>
      <c r="M6168" s="2">
        <v>0.04</v>
      </c>
      <c r="N6168">
        <v>686.2</v>
      </c>
      <c r="O6168">
        <v>3.62</v>
      </c>
      <c r="P6168">
        <v>290.2</v>
      </c>
      <c r="Q6168" s="2">
        <v>0.43</v>
      </c>
      <c r="R6168" t="s">
        <v>48</v>
      </c>
      <c r="S6168" t="s">
        <v>59</v>
      </c>
      <c r="T6168" t="s">
        <v>2900</v>
      </c>
      <c r="U6168" t="s">
        <v>82</v>
      </c>
      <c r="V6168" t="s">
        <v>68</v>
      </c>
      <c r="W6168">
        <v>1682</v>
      </c>
      <c r="X6168" s="1">
        <v>41985</v>
      </c>
      <c r="Y6168" t="s">
        <v>34</v>
      </c>
      <c r="Z6168" t="e" vm="11">
        <v>#VALUE!</v>
      </c>
      <c r="AA6168">
        <v>75098</v>
      </c>
      <c r="AB6168" t="e" cm="1" vm="2">
        <f t="array" ref="AB6168">_FV(Table1[[#This Row],[State]],"Country/region",TRUE)</f>
        <v>#VALUE!</v>
      </c>
    </row>
    <row r="6169" spans="1:28" x14ac:dyDescent="0.35">
      <c r="A6169" t="s">
        <v>2854</v>
      </c>
      <c r="B6169">
        <v>59</v>
      </c>
      <c r="C6169" t="s">
        <v>1669</v>
      </c>
      <c r="D6169" t="s">
        <v>57</v>
      </c>
      <c r="E6169">
        <f>YEAR(Table1[[#This Row],[Order Date]])</f>
        <v>2014</v>
      </c>
      <c r="F6169">
        <v>1</v>
      </c>
      <c r="G6169">
        <f>MONTH(Table1[[#This Row],[Order Date]])</f>
        <v>12</v>
      </c>
      <c r="H6169" s="1">
        <v>41982</v>
      </c>
      <c r="I6169">
        <v>12130</v>
      </c>
      <c r="J6169" t="s">
        <v>39</v>
      </c>
      <c r="K6169">
        <v>42</v>
      </c>
      <c r="L6169">
        <v>35.99</v>
      </c>
      <c r="M6169" s="2">
        <v>0.05</v>
      </c>
      <c r="N6169">
        <v>1274.5155</v>
      </c>
      <c r="O6169">
        <v>5.99</v>
      </c>
      <c r="P6169">
        <v>444.15</v>
      </c>
      <c r="Q6169" s="2">
        <v>0.38</v>
      </c>
      <c r="R6169" t="s">
        <v>96</v>
      </c>
      <c r="S6169" t="s">
        <v>59</v>
      </c>
      <c r="T6169" t="s">
        <v>836</v>
      </c>
      <c r="U6169" t="s">
        <v>105</v>
      </c>
      <c r="V6169" t="s">
        <v>68</v>
      </c>
      <c r="W6169">
        <v>1683</v>
      </c>
      <c r="X6169" s="1">
        <v>41985</v>
      </c>
      <c r="Y6169" t="s">
        <v>34</v>
      </c>
      <c r="Z6169" t="e" vm="11">
        <v>#VALUE!</v>
      </c>
      <c r="AA6169">
        <v>75098</v>
      </c>
      <c r="AB6169" t="e" cm="1" vm="2">
        <f t="array" ref="AB6169">_FV(Table1[[#This Row],[State]],"Country/region",TRUE)</f>
        <v>#VALUE!</v>
      </c>
    </row>
    <row r="6170" spans="1:28" x14ac:dyDescent="0.35">
      <c r="A6170" t="s">
        <v>1936</v>
      </c>
      <c r="B6170">
        <v>59</v>
      </c>
      <c r="C6170" t="s">
        <v>1937</v>
      </c>
      <c r="D6170" t="s">
        <v>46</v>
      </c>
      <c r="E6170">
        <f>YEAR(Table1[[#This Row],[Order Date]])</f>
        <v>2014</v>
      </c>
      <c r="F6170">
        <v>1</v>
      </c>
      <c r="G6170">
        <f>MONTH(Table1[[#This Row],[Order Date]])</f>
        <v>12</v>
      </c>
      <c r="H6170" s="1">
        <v>41983</v>
      </c>
      <c r="I6170">
        <v>57510</v>
      </c>
      <c r="J6170" t="s">
        <v>39</v>
      </c>
      <c r="K6170">
        <v>6</v>
      </c>
      <c r="L6170">
        <v>6.68</v>
      </c>
      <c r="M6170" s="2">
        <v>0.01</v>
      </c>
      <c r="N6170">
        <v>48.05</v>
      </c>
      <c r="O6170">
        <v>5.2</v>
      </c>
      <c r="P6170">
        <v>-11.34</v>
      </c>
      <c r="Q6170" s="2">
        <v>0.37</v>
      </c>
      <c r="R6170" t="s">
        <v>29</v>
      </c>
      <c r="S6170" t="s">
        <v>30</v>
      </c>
      <c r="T6170" t="s">
        <v>1423</v>
      </c>
      <c r="U6170" t="s">
        <v>61</v>
      </c>
      <c r="V6170" t="s">
        <v>76</v>
      </c>
      <c r="W6170">
        <v>8059</v>
      </c>
      <c r="X6170" s="1">
        <v>41983</v>
      </c>
      <c r="Y6170" t="s">
        <v>34</v>
      </c>
      <c r="Z6170" t="e" vm="47">
        <v>#VALUE!</v>
      </c>
      <c r="AA6170">
        <v>27260</v>
      </c>
      <c r="AB6170" t="e" cm="1" vm="2">
        <f t="array" ref="AB6170">_FV(Table1[[#This Row],[State]],"Country/region",TRUE)</f>
        <v>#VALUE!</v>
      </c>
    </row>
    <row r="6171" spans="1:28" x14ac:dyDescent="0.35">
      <c r="A6171" t="s">
        <v>1825</v>
      </c>
      <c r="B6171">
        <v>59</v>
      </c>
      <c r="C6171" t="s">
        <v>1549</v>
      </c>
      <c r="D6171" t="s">
        <v>57</v>
      </c>
      <c r="E6171">
        <f>YEAR(Table1[[#This Row],[Order Date]])</f>
        <v>2014</v>
      </c>
      <c r="F6171">
        <v>1</v>
      </c>
      <c r="G6171">
        <f>MONTH(Table1[[#This Row],[Order Date]])</f>
        <v>12</v>
      </c>
      <c r="H6171" s="1">
        <v>41983</v>
      </c>
      <c r="I6171">
        <v>33219</v>
      </c>
      <c r="J6171" t="s">
        <v>28</v>
      </c>
      <c r="K6171">
        <v>32</v>
      </c>
      <c r="L6171">
        <v>216.6</v>
      </c>
      <c r="M6171" s="2">
        <v>0</v>
      </c>
      <c r="N6171">
        <v>7341.96</v>
      </c>
      <c r="O6171">
        <v>64.2</v>
      </c>
      <c r="P6171">
        <v>764.95</v>
      </c>
      <c r="Q6171" s="2">
        <v>0.59</v>
      </c>
      <c r="R6171" t="s">
        <v>48</v>
      </c>
      <c r="S6171" t="s">
        <v>49</v>
      </c>
      <c r="T6171" t="s">
        <v>3154</v>
      </c>
      <c r="U6171" t="s">
        <v>51</v>
      </c>
      <c r="V6171" t="s">
        <v>68</v>
      </c>
      <c r="W6171">
        <v>4666</v>
      </c>
      <c r="X6171" s="1">
        <v>41984</v>
      </c>
      <c r="Y6171" t="s">
        <v>53</v>
      </c>
      <c r="Z6171" t="e" vm="11">
        <v>#VALUE!</v>
      </c>
      <c r="AA6171">
        <v>78041</v>
      </c>
      <c r="AB6171" t="e" cm="1" vm="2">
        <f t="array" ref="AB6171">_FV(Table1[[#This Row],[State]],"Country/region",TRUE)</f>
        <v>#VALUE!</v>
      </c>
    </row>
    <row r="6172" spans="1:28" x14ac:dyDescent="0.35">
      <c r="A6172" t="s">
        <v>2382</v>
      </c>
      <c r="B6172">
        <v>59</v>
      </c>
      <c r="C6172" t="s">
        <v>2304</v>
      </c>
      <c r="D6172" t="s">
        <v>38</v>
      </c>
      <c r="E6172">
        <f>YEAR(Table1[[#This Row],[Order Date]])</f>
        <v>2014</v>
      </c>
      <c r="F6172">
        <v>1</v>
      </c>
      <c r="G6172">
        <f>MONTH(Table1[[#This Row],[Order Date]])</f>
        <v>12</v>
      </c>
      <c r="H6172" s="1">
        <v>41983</v>
      </c>
      <c r="I6172">
        <v>21927</v>
      </c>
      <c r="J6172" t="s">
        <v>28</v>
      </c>
      <c r="K6172">
        <v>23</v>
      </c>
      <c r="L6172">
        <v>350.98</v>
      </c>
      <c r="M6172" s="2">
        <v>0.06</v>
      </c>
      <c r="N6172">
        <v>8225.24</v>
      </c>
      <c r="O6172">
        <v>30</v>
      </c>
      <c r="P6172">
        <v>1909.03</v>
      </c>
      <c r="Q6172" s="2">
        <v>0.61</v>
      </c>
      <c r="R6172" t="s">
        <v>48</v>
      </c>
      <c r="S6172" t="s">
        <v>49</v>
      </c>
      <c r="T6172" t="s">
        <v>110</v>
      </c>
      <c r="U6172" t="s">
        <v>51</v>
      </c>
      <c r="V6172" t="s">
        <v>52</v>
      </c>
      <c r="W6172">
        <v>3063</v>
      </c>
      <c r="X6172" s="1">
        <v>41984</v>
      </c>
      <c r="Y6172" t="s">
        <v>53</v>
      </c>
      <c r="Z6172" t="e" vm="4">
        <v>#VALUE!</v>
      </c>
      <c r="AA6172">
        <v>94110</v>
      </c>
      <c r="AB6172" t="e" cm="1" vm="2">
        <f t="array" ref="AB6172">_FV(Table1[[#This Row],[State]],"Country/region",TRUE)</f>
        <v>#VALUE!</v>
      </c>
    </row>
    <row r="6173" spans="1:28" x14ac:dyDescent="0.35">
      <c r="A6173" t="s">
        <v>1308</v>
      </c>
      <c r="B6173">
        <v>59</v>
      </c>
      <c r="C6173" t="s">
        <v>1702</v>
      </c>
      <c r="D6173" t="s">
        <v>38</v>
      </c>
      <c r="E6173">
        <f>YEAR(Table1[[#This Row],[Order Date]])</f>
        <v>2014</v>
      </c>
      <c r="F6173">
        <v>1</v>
      </c>
      <c r="G6173">
        <f>MONTH(Table1[[#This Row],[Order Date]])</f>
        <v>12</v>
      </c>
      <c r="H6173" s="1">
        <v>41983</v>
      </c>
      <c r="I6173">
        <v>47265</v>
      </c>
      <c r="J6173" t="s">
        <v>58</v>
      </c>
      <c r="K6173">
        <v>31</v>
      </c>
      <c r="L6173">
        <v>5.98</v>
      </c>
      <c r="M6173" s="2">
        <v>0.02</v>
      </c>
      <c r="N6173">
        <v>187.13</v>
      </c>
      <c r="O6173">
        <v>5.46</v>
      </c>
      <c r="P6173">
        <v>-60.83</v>
      </c>
      <c r="Q6173" s="2">
        <v>0.36</v>
      </c>
      <c r="R6173" t="s">
        <v>29</v>
      </c>
      <c r="S6173" t="s">
        <v>30</v>
      </c>
      <c r="T6173" t="s">
        <v>768</v>
      </c>
      <c r="U6173" t="s">
        <v>61</v>
      </c>
      <c r="V6173" t="s">
        <v>33</v>
      </c>
      <c r="W6173">
        <v>6643</v>
      </c>
      <c r="X6173" s="1">
        <v>41984</v>
      </c>
      <c r="Y6173" t="s">
        <v>34</v>
      </c>
      <c r="Z6173" t="e" vm="15">
        <v>#VALUE!</v>
      </c>
      <c r="AA6173">
        <v>13601</v>
      </c>
      <c r="AB6173" t="e" cm="1" vm="2">
        <f t="array" ref="AB6173">_FV(Table1[[#This Row],[State]],"Country/region",TRUE)</f>
        <v>#VALUE!</v>
      </c>
    </row>
    <row r="6174" spans="1:28" x14ac:dyDescent="0.35">
      <c r="A6174" t="s">
        <v>690</v>
      </c>
      <c r="B6174">
        <v>59</v>
      </c>
      <c r="C6174" t="s">
        <v>691</v>
      </c>
      <c r="D6174" t="s">
        <v>38</v>
      </c>
      <c r="E6174">
        <f>YEAR(Table1[[#This Row],[Order Date]])</f>
        <v>2014</v>
      </c>
      <c r="F6174">
        <v>1</v>
      </c>
      <c r="G6174">
        <f>MONTH(Table1[[#This Row],[Order Date]])</f>
        <v>12</v>
      </c>
      <c r="H6174" s="1">
        <v>41983</v>
      </c>
      <c r="I6174">
        <v>22848</v>
      </c>
      <c r="J6174" t="s">
        <v>39</v>
      </c>
      <c r="K6174">
        <v>20</v>
      </c>
      <c r="L6174">
        <v>4.4800000000000004</v>
      </c>
      <c r="M6174" s="2">
        <v>0.01</v>
      </c>
      <c r="N6174">
        <v>140.37</v>
      </c>
      <c r="O6174">
        <v>49</v>
      </c>
      <c r="P6174">
        <v>-893.39</v>
      </c>
      <c r="Q6174" s="2">
        <v>0.6</v>
      </c>
      <c r="R6174" t="s">
        <v>29</v>
      </c>
      <c r="S6174" t="s">
        <v>40</v>
      </c>
      <c r="T6174" t="s">
        <v>1259</v>
      </c>
      <c r="U6174" t="s">
        <v>214</v>
      </c>
      <c r="V6174" t="s">
        <v>52</v>
      </c>
      <c r="W6174">
        <v>3176</v>
      </c>
      <c r="X6174" s="1">
        <v>41984</v>
      </c>
      <c r="Y6174" t="s">
        <v>34</v>
      </c>
      <c r="Z6174" t="e" vm="4">
        <v>#VALUE!</v>
      </c>
      <c r="AA6174">
        <v>94521</v>
      </c>
      <c r="AB6174" t="e" cm="1" vm="2">
        <f t="array" ref="AB6174">_FV(Table1[[#This Row],[State]],"Country/region",TRUE)</f>
        <v>#VALUE!</v>
      </c>
    </row>
    <row r="6175" spans="1:28" x14ac:dyDescent="0.35">
      <c r="A6175" t="s">
        <v>2606</v>
      </c>
      <c r="B6175">
        <v>59</v>
      </c>
      <c r="C6175" t="s">
        <v>2306</v>
      </c>
      <c r="D6175" t="s">
        <v>57</v>
      </c>
      <c r="E6175">
        <f>YEAR(Table1[[#This Row],[Order Date]])</f>
        <v>2014</v>
      </c>
      <c r="F6175">
        <v>1</v>
      </c>
      <c r="G6175">
        <f>MONTH(Table1[[#This Row],[Order Date]])</f>
        <v>12</v>
      </c>
      <c r="H6175" s="1">
        <v>41983</v>
      </c>
      <c r="I6175">
        <v>15941</v>
      </c>
      <c r="J6175" t="s">
        <v>39</v>
      </c>
      <c r="K6175">
        <v>15</v>
      </c>
      <c r="L6175">
        <v>58.14</v>
      </c>
      <c r="M6175" s="2">
        <v>0.02</v>
      </c>
      <c r="N6175">
        <v>951.09</v>
      </c>
      <c r="O6175">
        <v>36.61</v>
      </c>
      <c r="P6175">
        <v>-246.32</v>
      </c>
      <c r="Q6175" s="2">
        <v>0.61</v>
      </c>
      <c r="R6175" t="s">
        <v>48</v>
      </c>
      <c r="S6175" t="s">
        <v>73</v>
      </c>
      <c r="T6175" t="s">
        <v>2309</v>
      </c>
      <c r="U6175" t="s">
        <v>154</v>
      </c>
      <c r="V6175" t="s">
        <v>33</v>
      </c>
      <c r="W6175">
        <v>2211</v>
      </c>
      <c r="X6175" s="1">
        <v>41985</v>
      </c>
      <c r="Y6175" t="s">
        <v>53</v>
      </c>
      <c r="Z6175" t="e" vm="3">
        <v>#VALUE!</v>
      </c>
      <c r="AA6175">
        <v>21501</v>
      </c>
      <c r="AB6175" t="e" cm="1" vm="2">
        <f t="array" ref="AB6175">_FV(Table1[[#This Row],[State]],"Country/region",TRUE)</f>
        <v>#VALUE!</v>
      </c>
    </row>
    <row r="6176" spans="1:28" x14ac:dyDescent="0.35">
      <c r="A6176" t="s">
        <v>690</v>
      </c>
      <c r="B6176">
        <v>59</v>
      </c>
      <c r="C6176" t="s">
        <v>691</v>
      </c>
      <c r="D6176" t="s">
        <v>38</v>
      </c>
      <c r="E6176">
        <f>YEAR(Table1[[#This Row],[Order Date]])</f>
        <v>2014</v>
      </c>
      <c r="F6176">
        <v>1</v>
      </c>
      <c r="G6176">
        <f>MONTH(Table1[[#This Row],[Order Date]])</f>
        <v>12</v>
      </c>
      <c r="H6176" s="1">
        <v>41983</v>
      </c>
      <c r="I6176">
        <v>22848</v>
      </c>
      <c r="J6176" t="s">
        <v>39</v>
      </c>
      <c r="K6176">
        <v>45</v>
      </c>
      <c r="L6176">
        <v>130.97999999999999</v>
      </c>
      <c r="M6176" s="2">
        <v>0.02</v>
      </c>
      <c r="N6176">
        <v>5921.74</v>
      </c>
      <c r="O6176">
        <v>30</v>
      </c>
      <c r="P6176">
        <v>-287.62</v>
      </c>
      <c r="Q6176" s="2">
        <v>0.78</v>
      </c>
      <c r="R6176" t="s">
        <v>48</v>
      </c>
      <c r="S6176" t="s">
        <v>49</v>
      </c>
      <c r="T6176" t="s">
        <v>1318</v>
      </c>
      <c r="U6176" t="s">
        <v>51</v>
      </c>
      <c r="V6176" t="s">
        <v>52</v>
      </c>
      <c r="W6176">
        <v>3177</v>
      </c>
      <c r="X6176" s="1">
        <v>41985</v>
      </c>
      <c r="Y6176" t="s">
        <v>53</v>
      </c>
      <c r="Z6176" t="e" vm="4">
        <v>#VALUE!</v>
      </c>
      <c r="AA6176">
        <v>94521</v>
      </c>
      <c r="AB6176" t="e" cm="1" vm="2">
        <f t="array" ref="AB6176">_FV(Table1[[#This Row],[State]],"Country/region",TRUE)</f>
        <v>#VALUE!</v>
      </c>
    </row>
    <row r="6177" spans="1:28" x14ac:dyDescent="0.35">
      <c r="A6177" t="s">
        <v>2336</v>
      </c>
      <c r="B6177">
        <v>59</v>
      </c>
      <c r="C6177" t="s">
        <v>3342</v>
      </c>
      <c r="D6177" t="s">
        <v>27</v>
      </c>
      <c r="E6177">
        <f>YEAR(Table1[[#This Row],[Order Date]])</f>
        <v>2014</v>
      </c>
      <c r="F6177">
        <v>1</v>
      </c>
      <c r="G6177">
        <f>MONTH(Table1[[#This Row],[Order Date]])</f>
        <v>12</v>
      </c>
      <c r="H6177" s="1">
        <v>41983</v>
      </c>
      <c r="I6177">
        <v>6912</v>
      </c>
      <c r="J6177" t="s">
        <v>39</v>
      </c>
      <c r="K6177">
        <v>14</v>
      </c>
      <c r="L6177">
        <v>21.78</v>
      </c>
      <c r="M6177" s="2">
        <v>0.09</v>
      </c>
      <c r="N6177">
        <v>294.52</v>
      </c>
      <c r="O6177">
        <v>5.94</v>
      </c>
      <c r="P6177">
        <v>15.34</v>
      </c>
      <c r="Q6177" s="2">
        <v>0.5</v>
      </c>
      <c r="R6177" t="s">
        <v>29</v>
      </c>
      <c r="S6177" t="s">
        <v>80</v>
      </c>
      <c r="T6177" t="s">
        <v>1884</v>
      </c>
      <c r="U6177" t="s">
        <v>214</v>
      </c>
      <c r="V6177" t="s">
        <v>33</v>
      </c>
      <c r="W6177">
        <v>955</v>
      </c>
      <c r="X6177" s="1">
        <v>41985</v>
      </c>
      <c r="Y6177" t="s">
        <v>34</v>
      </c>
      <c r="Z6177" t="e" vm="24">
        <v>#VALUE!</v>
      </c>
      <c r="AA6177">
        <v>8830</v>
      </c>
      <c r="AB6177" t="e" cm="1" vm="2">
        <f t="array" ref="AB6177">_FV(Table1[[#This Row],[State]],"Country/region",TRUE)</f>
        <v>#VALUE!</v>
      </c>
    </row>
    <row r="6178" spans="1:28" x14ac:dyDescent="0.35">
      <c r="A6178" t="s">
        <v>690</v>
      </c>
      <c r="B6178">
        <v>59</v>
      </c>
      <c r="C6178" t="s">
        <v>691</v>
      </c>
      <c r="D6178" t="s">
        <v>38</v>
      </c>
      <c r="E6178">
        <f>YEAR(Table1[[#This Row],[Order Date]])</f>
        <v>2014</v>
      </c>
      <c r="F6178">
        <v>1</v>
      </c>
      <c r="G6178">
        <f>MONTH(Table1[[#This Row],[Order Date]])</f>
        <v>12</v>
      </c>
      <c r="H6178" s="1">
        <v>41983</v>
      </c>
      <c r="I6178">
        <v>22848</v>
      </c>
      <c r="J6178" t="s">
        <v>39</v>
      </c>
      <c r="K6178">
        <v>4</v>
      </c>
      <c r="L6178">
        <v>15.98</v>
      </c>
      <c r="M6178" s="2">
        <v>0.09</v>
      </c>
      <c r="N6178">
        <v>68.16</v>
      </c>
      <c r="O6178">
        <v>6.5</v>
      </c>
      <c r="P6178">
        <v>-52.44</v>
      </c>
      <c r="Q6178" s="2">
        <v>0.48</v>
      </c>
      <c r="R6178" t="s">
        <v>96</v>
      </c>
      <c r="S6178" t="s">
        <v>30</v>
      </c>
      <c r="T6178" t="s">
        <v>1062</v>
      </c>
      <c r="U6178" t="s">
        <v>102</v>
      </c>
      <c r="V6178" t="s">
        <v>52</v>
      </c>
      <c r="W6178">
        <v>3178</v>
      </c>
      <c r="X6178" s="1">
        <v>41985</v>
      </c>
      <c r="Y6178" t="s">
        <v>34</v>
      </c>
      <c r="Z6178" t="e" vm="4">
        <v>#VALUE!</v>
      </c>
      <c r="AA6178">
        <v>94521</v>
      </c>
      <c r="AB6178" t="e" cm="1" vm="2">
        <f t="array" ref="AB6178">_FV(Table1[[#This Row],[State]],"Country/region",TRUE)</f>
        <v>#VALUE!</v>
      </c>
    </row>
    <row r="6179" spans="1:28" x14ac:dyDescent="0.35">
      <c r="A6179" t="s">
        <v>1720</v>
      </c>
      <c r="B6179">
        <v>59</v>
      </c>
      <c r="C6179" t="s">
        <v>181</v>
      </c>
      <c r="D6179" t="s">
        <v>38</v>
      </c>
      <c r="E6179">
        <f>YEAR(Table1[[#This Row],[Order Date]])</f>
        <v>2014</v>
      </c>
      <c r="F6179">
        <v>1</v>
      </c>
      <c r="G6179">
        <f>MONTH(Table1[[#This Row],[Order Date]])</f>
        <v>12</v>
      </c>
      <c r="H6179" s="1">
        <v>41983</v>
      </c>
      <c r="I6179">
        <v>12262</v>
      </c>
      <c r="J6179" t="s">
        <v>47</v>
      </c>
      <c r="K6179">
        <v>45</v>
      </c>
      <c r="L6179">
        <v>31.76</v>
      </c>
      <c r="M6179" s="2">
        <v>0.02</v>
      </c>
      <c r="N6179">
        <v>1212.9280000000001</v>
      </c>
      <c r="O6179">
        <v>45.51</v>
      </c>
      <c r="P6179">
        <v>-1460.77</v>
      </c>
      <c r="Q6179" s="2">
        <v>0.65</v>
      </c>
      <c r="R6179" t="s">
        <v>48</v>
      </c>
      <c r="S6179" t="s">
        <v>73</v>
      </c>
      <c r="T6179" t="s">
        <v>448</v>
      </c>
      <c r="U6179" t="s">
        <v>75</v>
      </c>
      <c r="V6179" t="s">
        <v>52</v>
      </c>
      <c r="W6179">
        <v>1708</v>
      </c>
      <c r="X6179" s="1">
        <v>41988</v>
      </c>
      <c r="Y6179" t="s">
        <v>53</v>
      </c>
      <c r="Z6179" t="e" vm="4">
        <v>#VALUE!</v>
      </c>
      <c r="AA6179">
        <v>94070</v>
      </c>
      <c r="AB6179" t="e" cm="1" vm="2">
        <f t="array" ref="AB6179">_FV(Table1[[#This Row],[State]],"Country/region",TRUE)</f>
        <v>#VALUE!</v>
      </c>
    </row>
    <row r="6180" spans="1:28" x14ac:dyDescent="0.35">
      <c r="A6180" t="s">
        <v>952</v>
      </c>
      <c r="B6180">
        <v>59</v>
      </c>
      <c r="C6180" t="s">
        <v>2285</v>
      </c>
      <c r="D6180" t="s">
        <v>57</v>
      </c>
      <c r="E6180">
        <f>YEAR(Table1[[#This Row],[Order Date]])</f>
        <v>2014</v>
      </c>
      <c r="F6180">
        <v>1</v>
      </c>
      <c r="G6180">
        <f>MONTH(Table1[[#This Row],[Order Date]])</f>
        <v>12</v>
      </c>
      <c r="H6180" s="1">
        <v>41984</v>
      </c>
      <c r="I6180">
        <v>42083</v>
      </c>
      <c r="J6180" t="s">
        <v>58</v>
      </c>
      <c r="K6180">
        <v>33</v>
      </c>
      <c r="L6180">
        <v>2.08</v>
      </c>
      <c r="M6180" s="2">
        <v>0.05</v>
      </c>
      <c r="N6180">
        <v>68.42</v>
      </c>
      <c r="O6180">
        <v>2.56</v>
      </c>
      <c r="P6180">
        <v>-57.97</v>
      </c>
      <c r="Q6180" s="2">
        <v>0.55000000000000004</v>
      </c>
      <c r="R6180" t="s">
        <v>29</v>
      </c>
      <c r="S6180" t="s">
        <v>139</v>
      </c>
      <c r="T6180" t="s">
        <v>769</v>
      </c>
      <c r="U6180" t="s">
        <v>481</v>
      </c>
      <c r="V6180" t="s">
        <v>52</v>
      </c>
      <c r="W6180">
        <v>5934</v>
      </c>
      <c r="X6180" s="1">
        <v>41984</v>
      </c>
      <c r="Y6180" t="s">
        <v>34</v>
      </c>
      <c r="Z6180" t="e" vm="33">
        <v>#VALUE!</v>
      </c>
      <c r="AA6180">
        <v>83605</v>
      </c>
      <c r="AB6180" t="e" cm="1" vm="2">
        <f t="array" ref="AB6180">_FV(Table1[[#This Row],[State]],"Country/region",TRUE)</f>
        <v>#VALUE!</v>
      </c>
    </row>
    <row r="6181" spans="1:28" x14ac:dyDescent="0.35">
      <c r="A6181" t="s">
        <v>1665</v>
      </c>
      <c r="B6181">
        <v>59</v>
      </c>
      <c r="C6181" t="s">
        <v>1666</v>
      </c>
      <c r="D6181" t="s">
        <v>46</v>
      </c>
      <c r="E6181">
        <f>YEAR(Table1[[#This Row],[Order Date]])</f>
        <v>2014</v>
      </c>
      <c r="F6181">
        <v>1</v>
      </c>
      <c r="G6181">
        <f>MONTH(Table1[[#This Row],[Order Date]])</f>
        <v>12</v>
      </c>
      <c r="H6181" s="1">
        <v>41984</v>
      </c>
      <c r="I6181">
        <v>26464</v>
      </c>
      <c r="J6181" t="s">
        <v>28</v>
      </c>
      <c r="K6181">
        <v>25</v>
      </c>
      <c r="L6181">
        <v>10.89</v>
      </c>
      <c r="M6181" s="2">
        <v>0.03</v>
      </c>
      <c r="N6181">
        <v>268.58</v>
      </c>
      <c r="O6181">
        <v>4.5</v>
      </c>
      <c r="P6181">
        <v>-26.33</v>
      </c>
      <c r="Q6181" s="2">
        <v>0.59</v>
      </c>
      <c r="R6181" t="s">
        <v>29</v>
      </c>
      <c r="S6181" t="s">
        <v>30</v>
      </c>
      <c r="T6181" t="s">
        <v>1766</v>
      </c>
      <c r="U6181" t="s">
        <v>214</v>
      </c>
      <c r="V6181" t="s">
        <v>52</v>
      </c>
      <c r="W6181">
        <v>3705</v>
      </c>
      <c r="X6181" s="1">
        <v>41984</v>
      </c>
      <c r="Y6181" t="s">
        <v>34</v>
      </c>
      <c r="Z6181" t="e" vm="4">
        <v>#VALUE!</v>
      </c>
      <c r="AA6181">
        <v>92277</v>
      </c>
      <c r="AB6181" t="e" cm="1" vm="2">
        <f t="array" ref="AB6181">_FV(Table1[[#This Row],[State]],"Country/region",TRUE)</f>
        <v>#VALUE!</v>
      </c>
    </row>
    <row r="6182" spans="1:28" x14ac:dyDescent="0.35">
      <c r="A6182" t="s">
        <v>2658</v>
      </c>
      <c r="B6182">
        <v>59</v>
      </c>
      <c r="C6182" t="s">
        <v>2659</v>
      </c>
      <c r="D6182" t="s">
        <v>46</v>
      </c>
      <c r="E6182">
        <f>YEAR(Table1[[#This Row],[Order Date]])</f>
        <v>2014</v>
      </c>
      <c r="F6182">
        <v>1</v>
      </c>
      <c r="G6182">
        <f>MONTH(Table1[[#This Row],[Order Date]])</f>
        <v>12</v>
      </c>
      <c r="H6182" s="1">
        <v>41984</v>
      </c>
      <c r="I6182">
        <v>40870</v>
      </c>
      <c r="J6182" t="s">
        <v>58</v>
      </c>
      <c r="K6182">
        <v>43</v>
      </c>
      <c r="L6182">
        <v>300.97000000000003</v>
      </c>
      <c r="M6182" s="2">
        <v>0.08</v>
      </c>
      <c r="N6182">
        <v>12858.88</v>
      </c>
      <c r="O6182">
        <v>7.18</v>
      </c>
      <c r="P6182">
        <v>4833.2700000000004</v>
      </c>
      <c r="Q6182" s="2">
        <v>0.48</v>
      </c>
      <c r="R6182" t="s">
        <v>96</v>
      </c>
      <c r="S6182" t="s">
        <v>30</v>
      </c>
      <c r="T6182" t="s">
        <v>1322</v>
      </c>
      <c r="U6182" t="s">
        <v>102</v>
      </c>
      <c r="V6182" t="s">
        <v>33</v>
      </c>
      <c r="W6182">
        <v>5757</v>
      </c>
      <c r="X6182" s="1">
        <v>41984</v>
      </c>
      <c r="Y6182" t="s">
        <v>34</v>
      </c>
      <c r="Z6182" t="e" vm="15">
        <v>#VALUE!</v>
      </c>
      <c r="AA6182">
        <v>11801</v>
      </c>
      <c r="AB6182" t="e" cm="1" vm="2">
        <f t="array" ref="AB6182">_FV(Table1[[#This Row],[State]],"Country/region",TRUE)</f>
        <v>#VALUE!</v>
      </c>
    </row>
    <row r="6183" spans="1:28" x14ac:dyDescent="0.35">
      <c r="A6183" t="s">
        <v>1665</v>
      </c>
      <c r="B6183">
        <v>59</v>
      </c>
      <c r="C6183" t="s">
        <v>1666</v>
      </c>
      <c r="D6183" t="s">
        <v>46</v>
      </c>
      <c r="E6183">
        <f>YEAR(Table1[[#This Row],[Order Date]])</f>
        <v>2014</v>
      </c>
      <c r="F6183">
        <v>1</v>
      </c>
      <c r="G6183">
        <f>MONTH(Table1[[#This Row],[Order Date]])</f>
        <v>12</v>
      </c>
      <c r="H6183" s="1">
        <v>41984</v>
      </c>
      <c r="I6183">
        <v>26464</v>
      </c>
      <c r="J6183" t="s">
        <v>28</v>
      </c>
      <c r="K6183">
        <v>26</v>
      </c>
      <c r="L6183">
        <v>50.98</v>
      </c>
      <c r="M6183" s="2">
        <v>0.06</v>
      </c>
      <c r="N6183">
        <v>1280.6500000000001</v>
      </c>
      <c r="O6183">
        <v>22.24</v>
      </c>
      <c r="P6183">
        <v>75.36</v>
      </c>
      <c r="Q6183" s="2">
        <v>0.55000000000000004</v>
      </c>
      <c r="R6183" t="s">
        <v>48</v>
      </c>
      <c r="S6183" t="s">
        <v>40</v>
      </c>
      <c r="T6183" t="s">
        <v>824</v>
      </c>
      <c r="U6183" t="s">
        <v>82</v>
      </c>
      <c r="V6183" t="s">
        <v>52</v>
      </c>
      <c r="W6183">
        <v>3706</v>
      </c>
      <c r="X6183" s="1">
        <v>41985</v>
      </c>
      <c r="Y6183" t="s">
        <v>34</v>
      </c>
      <c r="Z6183" t="e" vm="4">
        <v>#VALUE!</v>
      </c>
      <c r="AA6183">
        <v>92277</v>
      </c>
      <c r="AB6183" t="e" cm="1" vm="2">
        <f t="array" ref="AB6183">_FV(Table1[[#This Row],[State]],"Country/region",TRUE)</f>
        <v>#VALUE!</v>
      </c>
    </row>
    <row r="6184" spans="1:28" x14ac:dyDescent="0.35">
      <c r="A6184" t="s">
        <v>952</v>
      </c>
      <c r="B6184">
        <v>59</v>
      </c>
      <c r="C6184" t="s">
        <v>2285</v>
      </c>
      <c r="D6184" t="s">
        <v>57</v>
      </c>
      <c r="E6184">
        <f>YEAR(Table1[[#This Row],[Order Date]])</f>
        <v>2014</v>
      </c>
      <c r="F6184">
        <v>1</v>
      </c>
      <c r="G6184">
        <f>MONTH(Table1[[#This Row],[Order Date]])</f>
        <v>12</v>
      </c>
      <c r="H6184" s="1">
        <v>41984</v>
      </c>
      <c r="I6184">
        <v>42083</v>
      </c>
      <c r="J6184" t="s">
        <v>58</v>
      </c>
      <c r="K6184">
        <v>38</v>
      </c>
      <c r="L6184">
        <v>140.81</v>
      </c>
      <c r="M6184" s="2">
        <v>0.03</v>
      </c>
      <c r="N6184">
        <v>5526.16</v>
      </c>
      <c r="O6184">
        <v>24.49</v>
      </c>
      <c r="P6184">
        <v>1263.98</v>
      </c>
      <c r="Q6184" s="2">
        <v>0.56999999999999995</v>
      </c>
      <c r="R6184" t="s">
        <v>48</v>
      </c>
      <c r="S6184" t="s">
        <v>40</v>
      </c>
      <c r="T6184" t="s">
        <v>2551</v>
      </c>
      <c r="U6184" t="s">
        <v>51</v>
      </c>
      <c r="V6184" t="s">
        <v>52</v>
      </c>
      <c r="W6184">
        <v>5932</v>
      </c>
      <c r="X6184" s="1">
        <v>41986</v>
      </c>
      <c r="Y6184" t="s">
        <v>34</v>
      </c>
      <c r="Z6184" t="e" vm="33">
        <v>#VALUE!</v>
      </c>
      <c r="AA6184">
        <v>83605</v>
      </c>
      <c r="AB6184" t="e" cm="1" vm="2">
        <f t="array" ref="AB6184">_FV(Table1[[#This Row],[State]],"Country/region",TRUE)</f>
        <v>#VALUE!</v>
      </c>
    </row>
    <row r="6185" spans="1:28" x14ac:dyDescent="0.35">
      <c r="A6185" t="s">
        <v>2658</v>
      </c>
      <c r="B6185">
        <v>59</v>
      </c>
      <c r="C6185" t="s">
        <v>2659</v>
      </c>
      <c r="D6185" t="s">
        <v>46</v>
      </c>
      <c r="E6185">
        <f>YEAR(Table1[[#This Row],[Order Date]])</f>
        <v>2014</v>
      </c>
      <c r="F6185">
        <v>1</v>
      </c>
      <c r="G6185">
        <f>MONTH(Table1[[#This Row],[Order Date]])</f>
        <v>12</v>
      </c>
      <c r="H6185" s="1">
        <v>41984</v>
      </c>
      <c r="I6185">
        <v>40870</v>
      </c>
      <c r="J6185" t="s">
        <v>58</v>
      </c>
      <c r="K6185">
        <v>28</v>
      </c>
      <c r="L6185">
        <v>4.95</v>
      </c>
      <c r="M6185" s="2">
        <v>0</v>
      </c>
      <c r="N6185">
        <v>146.69</v>
      </c>
      <c r="O6185">
        <v>5.32</v>
      </c>
      <c r="P6185">
        <v>-64.05</v>
      </c>
      <c r="Q6185" s="2">
        <v>0.41</v>
      </c>
      <c r="R6185" t="s">
        <v>48</v>
      </c>
      <c r="S6185" t="s">
        <v>30</v>
      </c>
      <c r="T6185" t="s">
        <v>3467</v>
      </c>
      <c r="U6185" t="s">
        <v>82</v>
      </c>
      <c r="V6185" t="s">
        <v>33</v>
      </c>
      <c r="W6185">
        <v>5758</v>
      </c>
      <c r="X6185" s="1">
        <v>41986</v>
      </c>
      <c r="Y6185" t="s">
        <v>34</v>
      </c>
      <c r="Z6185" t="e" vm="15">
        <v>#VALUE!</v>
      </c>
      <c r="AA6185">
        <v>11801</v>
      </c>
      <c r="AB6185" t="e" cm="1" vm="2">
        <f t="array" ref="AB6185">_FV(Table1[[#This Row],[State]],"Country/region",TRUE)</f>
        <v>#VALUE!</v>
      </c>
    </row>
    <row r="6186" spans="1:28" x14ac:dyDescent="0.35">
      <c r="A6186" t="s">
        <v>952</v>
      </c>
      <c r="B6186">
        <v>59</v>
      </c>
      <c r="C6186" t="s">
        <v>2285</v>
      </c>
      <c r="D6186" t="s">
        <v>57</v>
      </c>
      <c r="E6186">
        <f>YEAR(Table1[[#This Row],[Order Date]])</f>
        <v>2014</v>
      </c>
      <c r="F6186">
        <v>1</v>
      </c>
      <c r="G6186">
        <f>MONTH(Table1[[#This Row],[Order Date]])</f>
        <v>12</v>
      </c>
      <c r="H6186" s="1">
        <v>41984</v>
      </c>
      <c r="I6186">
        <v>42083</v>
      </c>
      <c r="J6186" t="s">
        <v>58</v>
      </c>
      <c r="K6186">
        <v>36</v>
      </c>
      <c r="L6186">
        <v>6.48</v>
      </c>
      <c r="M6186" s="2">
        <v>0.04</v>
      </c>
      <c r="N6186">
        <v>236.89</v>
      </c>
      <c r="O6186">
        <v>6.22</v>
      </c>
      <c r="P6186">
        <v>-86.3</v>
      </c>
      <c r="Q6186" s="2">
        <v>0.37</v>
      </c>
      <c r="R6186" t="s">
        <v>29</v>
      </c>
      <c r="S6186" t="s">
        <v>30</v>
      </c>
      <c r="T6186" t="s">
        <v>1393</v>
      </c>
      <c r="U6186" t="s">
        <v>61</v>
      </c>
      <c r="V6186" t="s">
        <v>52</v>
      </c>
      <c r="W6186">
        <v>5933</v>
      </c>
      <c r="X6186" s="1">
        <v>41986</v>
      </c>
      <c r="Y6186" t="s">
        <v>34</v>
      </c>
      <c r="Z6186" t="e" vm="33">
        <v>#VALUE!</v>
      </c>
      <c r="AA6186">
        <v>83605</v>
      </c>
      <c r="AB6186" t="e" cm="1" vm="2">
        <f t="array" ref="AB6186">_FV(Table1[[#This Row],[State]],"Country/region",TRUE)</f>
        <v>#VALUE!</v>
      </c>
    </row>
    <row r="6187" spans="1:28" x14ac:dyDescent="0.35">
      <c r="A6187" t="s">
        <v>3077</v>
      </c>
      <c r="B6187">
        <v>59</v>
      </c>
      <c r="C6187" t="s">
        <v>3468</v>
      </c>
      <c r="D6187" t="s">
        <v>38</v>
      </c>
      <c r="E6187">
        <f>YEAR(Table1[[#This Row],[Order Date]])</f>
        <v>2014</v>
      </c>
      <c r="F6187">
        <v>1</v>
      </c>
      <c r="G6187">
        <f>MONTH(Table1[[#This Row],[Order Date]])</f>
        <v>12</v>
      </c>
      <c r="H6187" s="1">
        <v>41985</v>
      </c>
      <c r="I6187">
        <v>41956</v>
      </c>
      <c r="J6187" t="s">
        <v>131</v>
      </c>
      <c r="K6187">
        <v>22</v>
      </c>
      <c r="L6187">
        <v>16.91</v>
      </c>
      <c r="M6187" s="2">
        <v>0.06</v>
      </c>
      <c r="N6187">
        <v>364.69</v>
      </c>
      <c r="O6187">
        <v>6.25</v>
      </c>
      <c r="P6187">
        <v>-22.4</v>
      </c>
      <c r="Q6187" s="2">
        <v>0.57999999999999996</v>
      </c>
      <c r="R6187" t="s">
        <v>29</v>
      </c>
      <c r="S6187" t="s">
        <v>30</v>
      </c>
      <c r="T6187" t="s">
        <v>2507</v>
      </c>
      <c r="U6187" t="s">
        <v>32</v>
      </c>
      <c r="V6187" t="s">
        <v>76</v>
      </c>
      <c r="W6187">
        <v>5916</v>
      </c>
      <c r="X6187" s="1">
        <v>41986</v>
      </c>
      <c r="Y6187" t="s">
        <v>42</v>
      </c>
      <c r="Z6187" t="e" vm="29">
        <v>#VALUE!</v>
      </c>
      <c r="AA6187">
        <v>40356</v>
      </c>
      <c r="AB6187" t="e" cm="1" vm="2">
        <f t="array" ref="AB6187">_FV(Table1[[#This Row],[State]],"Country/region",TRUE)</f>
        <v>#VALUE!</v>
      </c>
    </row>
    <row r="6188" spans="1:28" x14ac:dyDescent="0.35">
      <c r="A6188" t="s">
        <v>2585</v>
      </c>
      <c r="B6188">
        <v>59</v>
      </c>
      <c r="C6188" t="s">
        <v>3468</v>
      </c>
      <c r="D6188" t="s">
        <v>38</v>
      </c>
      <c r="E6188">
        <f>YEAR(Table1[[#This Row],[Order Date]])</f>
        <v>2014</v>
      </c>
      <c r="F6188">
        <v>1</v>
      </c>
      <c r="G6188">
        <f>MONTH(Table1[[#This Row],[Order Date]])</f>
        <v>12</v>
      </c>
      <c r="H6188" s="1">
        <v>41985</v>
      </c>
      <c r="I6188">
        <v>41956</v>
      </c>
      <c r="J6188" t="s">
        <v>131</v>
      </c>
      <c r="K6188">
        <v>16</v>
      </c>
      <c r="L6188">
        <v>4.8899999999999997</v>
      </c>
      <c r="M6188" s="2">
        <v>0</v>
      </c>
      <c r="N6188">
        <v>86.3</v>
      </c>
      <c r="O6188">
        <v>4.93</v>
      </c>
      <c r="P6188">
        <v>-68.67</v>
      </c>
      <c r="Q6188" s="2">
        <v>0.66</v>
      </c>
      <c r="R6188" t="s">
        <v>96</v>
      </c>
      <c r="S6188" t="s">
        <v>139</v>
      </c>
      <c r="T6188" t="s">
        <v>1499</v>
      </c>
      <c r="U6188" t="s">
        <v>102</v>
      </c>
      <c r="V6188" t="s">
        <v>76</v>
      </c>
      <c r="W6188">
        <v>5917</v>
      </c>
      <c r="X6188" s="1">
        <v>41987</v>
      </c>
      <c r="Y6188" t="s">
        <v>34</v>
      </c>
      <c r="Z6188" t="e" vm="29">
        <v>#VALUE!</v>
      </c>
      <c r="AA6188">
        <v>42301</v>
      </c>
      <c r="AB6188" t="e" cm="1" vm="2">
        <f t="array" ref="AB6188">_FV(Table1[[#This Row],[State]],"Country/region",TRUE)</f>
        <v>#VALUE!</v>
      </c>
    </row>
    <row r="6189" spans="1:28" x14ac:dyDescent="0.35">
      <c r="A6189" t="s">
        <v>1177</v>
      </c>
      <c r="B6189">
        <v>59</v>
      </c>
      <c r="C6189" t="s">
        <v>2448</v>
      </c>
      <c r="D6189" t="s">
        <v>46</v>
      </c>
      <c r="E6189">
        <f>YEAR(Table1[[#This Row],[Order Date]])</f>
        <v>2014</v>
      </c>
      <c r="F6189">
        <v>1</v>
      </c>
      <c r="G6189">
        <f>MONTH(Table1[[#This Row],[Order Date]])</f>
        <v>12</v>
      </c>
      <c r="H6189" s="1">
        <v>41986</v>
      </c>
      <c r="I6189">
        <v>2595</v>
      </c>
      <c r="J6189" t="s">
        <v>39</v>
      </c>
      <c r="K6189">
        <v>13</v>
      </c>
      <c r="L6189">
        <v>880.98</v>
      </c>
      <c r="M6189" s="2">
        <v>0.04</v>
      </c>
      <c r="N6189">
        <v>11764.25</v>
      </c>
      <c r="O6189">
        <v>44.55</v>
      </c>
      <c r="P6189">
        <v>2322.44</v>
      </c>
      <c r="Q6189" s="2">
        <v>0.62</v>
      </c>
      <c r="R6189" t="s">
        <v>48</v>
      </c>
      <c r="S6189" t="s">
        <v>73</v>
      </c>
      <c r="T6189" t="s">
        <v>158</v>
      </c>
      <c r="U6189" t="s">
        <v>154</v>
      </c>
      <c r="V6189" t="s">
        <v>52</v>
      </c>
      <c r="W6189">
        <v>374</v>
      </c>
      <c r="X6189" s="1">
        <v>41987</v>
      </c>
      <c r="Y6189" t="s">
        <v>53</v>
      </c>
      <c r="Z6189" t="e" vm="32">
        <v>#VALUE!</v>
      </c>
      <c r="AA6189">
        <v>80232</v>
      </c>
      <c r="AB6189" t="e" cm="1" vm="2">
        <f t="array" ref="AB6189">_FV(Table1[[#This Row],[State]],"Country/region",TRUE)</f>
        <v>#VALUE!</v>
      </c>
    </row>
    <row r="6190" spans="1:28" x14ac:dyDescent="0.35">
      <c r="A6190" t="s">
        <v>1177</v>
      </c>
      <c r="B6190">
        <v>59</v>
      </c>
      <c r="C6190" t="s">
        <v>2448</v>
      </c>
      <c r="D6190" t="s">
        <v>46</v>
      </c>
      <c r="E6190">
        <f>YEAR(Table1[[#This Row],[Order Date]])</f>
        <v>2014</v>
      </c>
      <c r="F6190">
        <v>1</v>
      </c>
      <c r="G6190">
        <f>MONTH(Table1[[#This Row],[Order Date]])</f>
        <v>12</v>
      </c>
      <c r="H6190" s="1">
        <v>41986</v>
      </c>
      <c r="I6190">
        <v>2595</v>
      </c>
      <c r="J6190" t="s">
        <v>39</v>
      </c>
      <c r="K6190">
        <v>4</v>
      </c>
      <c r="L6190">
        <v>5.47</v>
      </c>
      <c r="M6190" s="2">
        <v>0.09</v>
      </c>
      <c r="N6190">
        <v>25.17</v>
      </c>
      <c r="O6190">
        <v>5.26</v>
      </c>
      <c r="P6190">
        <v>5.88</v>
      </c>
      <c r="Q6190" s="2">
        <v>0.42</v>
      </c>
      <c r="R6190" t="s">
        <v>48</v>
      </c>
      <c r="S6190" t="s">
        <v>139</v>
      </c>
      <c r="T6190" t="s">
        <v>3469</v>
      </c>
      <c r="U6190" t="s">
        <v>82</v>
      </c>
      <c r="V6190" t="s">
        <v>52</v>
      </c>
      <c r="W6190">
        <v>375</v>
      </c>
      <c r="X6190" s="1">
        <v>41988</v>
      </c>
      <c r="Y6190" t="s">
        <v>34</v>
      </c>
      <c r="Z6190" t="e" vm="32">
        <v>#VALUE!</v>
      </c>
      <c r="AA6190">
        <v>80232</v>
      </c>
      <c r="AB6190" t="e" cm="1" vm="2">
        <f t="array" ref="AB6190">_FV(Table1[[#This Row],[State]],"Country/region",TRUE)</f>
        <v>#VALUE!</v>
      </c>
    </row>
    <row r="6191" spans="1:28" x14ac:dyDescent="0.35">
      <c r="A6191" t="s">
        <v>2447</v>
      </c>
      <c r="B6191">
        <v>59</v>
      </c>
      <c r="C6191" t="s">
        <v>2448</v>
      </c>
      <c r="D6191" t="s">
        <v>46</v>
      </c>
      <c r="E6191">
        <f>YEAR(Table1[[#This Row],[Order Date]])</f>
        <v>2014</v>
      </c>
      <c r="F6191">
        <v>1</v>
      </c>
      <c r="G6191">
        <f>MONTH(Table1[[#This Row],[Order Date]])</f>
        <v>12</v>
      </c>
      <c r="H6191" s="1">
        <v>41986</v>
      </c>
      <c r="I6191">
        <v>2595</v>
      </c>
      <c r="J6191" t="s">
        <v>39</v>
      </c>
      <c r="K6191">
        <v>29</v>
      </c>
      <c r="L6191">
        <v>6.48</v>
      </c>
      <c r="M6191" s="2">
        <v>0.01</v>
      </c>
      <c r="N6191">
        <v>208.47</v>
      </c>
      <c r="O6191">
        <v>8.74</v>
      </c>
      <c r="P6191">
        <v>-125.6</v>
      </c>
      <c r="Q6191" s="2">
        <v>0.36</v>
      </c>
      <c r="R6191" t="s">
        <v>29</v>
      </c>
      <c r="S6191" t="s">
        <v>30</v>
      </c>
      <c r="T6191" t="s">
        <v>2541</v>
      </c>
      <c r="U6191" t="s">
        <v>61</v>
      </c>
      <c r="V6191" t="s">
        <v>52</v>
      </c>
      <c r="W6191">
        <v>376</v>
      </c>
      <c r="X6191" s="1">
        <v>41988</v>
      </c>
      <c r="Y6191" t="s">
        <v>42</v>
      </c>
      <c r="Z6191" t="e" vm="32">
        <v>#VALUE!</v>
      </c>
      <c r="AA6191">
        <v>80122</v>
      </c>
      <c r="AB6191" t="e" cm="1" vm="2">
        <f t="array" ref="AB6191">_FV(Table1[[#This Row],[State]],"Country/region",TRUE)</f>
        <v>#VALUE!</v>
      </c>
    </row>
    <row r="6192" spans="1:28" x14ac:dyDescent="0.35">
      <c r="A6192" t="s">
        <v>2405</v>
      </c>
      <c r="B6192">
        <v>59</v>
      </c>
      <c r="C6192" t="s">
        <v>2373</v>
      </c>
      <c r="D6192" t="s">
        <v>46</v>
      </c>
      <c r="E6192">
        <f>YEAR(Table1[[#This Row],[Order Date]])</f>
        <v>2014</v>
      </c>
      <c r="F6192">
        <v>1</v>
      </c>
      <c r="G6192">
        <f>MONTH(Table1[[#This Row],[Order Date]])</f>
        <v>12</v>
      </c>
      <c r="H6192" s="1">
        <v>41987</v>
      </c>
      <c r="I6192">
        <v>13089</v>
      </c>
      <c r="J6192" t="s">
        <v>39</v>
      </c>
      <c r="K6192">
        <v>34</v>
      </c>
      <c r="L6192">
        <v>114.98</v>
      </c>
      <c r="M6192" s="2">
        <v>0.1</v>
      </c>
      <c r="N6192">
        <v>3577.11</v>
      </c>
      <c r="O6192">
        <v>58.72</v>
      </c>
      <c r="P6192">
        <v>-1620.41</v>
      </c>
      <c r="Q6192" s="2">
        <v>0.76</v>
      </c>
      <c r="R6192" t="s">
        <v>48</v>
      </c>
      <c r="S6192" t="s">
        <v>73</v>
      </c>
      <c r="T6192" t="s">
        <v>3291</v>
      </c>
      <c r="U6192" t="s">
        <v>154</v>
      </c>
      <c r="V6192" t="s">
        <v>33</v>
      </c>
      <c r="W6192">
        <v>1821</v>
      </c>
      <c r="X6192" s="1">
        <v>41990</v>
      </c>
      <c r="Y6192" t="s">
        <v>53</v>
      </c>
      <c r="Z6192" t="e" vm="48">
        <v>#VALUE!</v>
      </c>
      <c r="AA6192">
        <v>3839</v>
      </c>
      <c r="AB6192" t="e" cm="1" vm="2">
        <f t="array" ref="AB6192">_FV(Table1[[#This Row],[State]],"Country/region",TRUE)</f>
        <v>#VALUE!</v>
      </c>
    </row>
    <row r="6193" spans="1:28" x14ac:dyDescent="0.35">
      <c r="A6193" t="s">
        <v>585</v>
      </c>
      <c r="B6193">
        <v>59</v>
      </c>
      <c r="C6193" t="s">
        <v>767</v>
      </c>
      <c r="D6193" t="s">
        <v>46</v>
      </c>
      <c r="E6193">
        <f>YEAR(Table1[[#This Row],[Order Date]])</f>
        <v>2014</v>
      </c>
      <c r="F6193">
        <v>1</v>
      </c>
      <c r="G6193">
        <f>MONTH(Table1[[#This Row],[Order Date]])</f>
        <v>12</v>
      </c>
      <c r="H6193" s="1">
        <v>41987</v>
      </c>
      <c r="I6193">
        <v>12199</v>
      </c>
      <c r="J6193" t="s">
        <v>47</v>
      </c>
      <c r="K6193">
        <v>50</v>
      </c>
      <c r="L6193">
        <v>155.06</v>
      </c>
      <c r="M6193" s="2">
        <v>0.01</v>
      </c>
      <c r="N6193">
        <v>8289.51</v>
      </c>
      <c r="O6193">
        <v>7.07</v>
      </c>
      <c r="P6193">
        <v>3051.62</v>
      </c>
      <c r="Q6193" s="2">
        <v>0.59</v>
      </c>
      <c r="R6193" t="s">
        <v>29</v>
      </c>
      <c r="S6193" t="s">
        <v>30</v>
      </c>
      <c r="T6193" t="s">
        <v>70</v>
      </c>
      <c r="U6193" t="s">
        <v>32</v>
      </c>
      <c r="V6193" t="s">
        <v>68</v>
      </c>
      <c r="W6193">
        <v>1691</v>
      </c>
      <c r="X6193" s="1">
        <v>41991</v>
      </c>
      <c r="Y6193" t="s">
        <v>34</v>
      </c>
      <c r="Z6193" t="e" vm="12">
        <v>#VALUE!</v>
      </c>
      <c r="AA6193">
        <v>52601</v>
      </c>
      <c r="AB6193" t="e" cm="1" vm="2">
        <f t="array" ref="AB6193">_FV(Table1[[#This Row],[State]],"Country/region",TRUE)</f>
        <v>#VALUE!</v>
      </c>
    </row>
    <row r="6194" spans="1:28" x14ac:dyDescent="0.35">
      <c r="A6194" t="s">
        <v>585</v>
      </c>
      <c r="B6194">
        <v>59</v>
      </c>
      <c r="C6194" t="s">
        <v>767</v>
      </c>
      <c r="D6194" t="s">
        <v>46</v>
      </c>
      <c r="E6194">
        <f>YEAR(Table1[[#This Row],[Order Date]])</f>
        <v>2014</v>
      </c>
      <c r="F6194">
        <v>1</v>
      </c>
      <c r="G6194">
        <f>MONTH(Table1[[#This Row],[Order Date]])</f>
        <v>12</v>
      </c>
      <c r="H6194" s="1">
        <v>41987</v>
      </c>
      <c r="I6194">
        <v>12199</v>
      </c>
      <c r="J6194" t="s">
        <v>47</v>
      </c>
      <c r="K6194">
        <v>2</v>
      </c>
      <c r="L6194">
        <v>6.54</v>
      </c>
      <c r="M6194" s="2">
        <v>0.01</v>
      </c>
      <c r="N6194">
        <v>19</v>
      </c>
      <c r="O6194">
        <v>5.27</v>
      </c>
      <c r="P6194">
        <v>-10.7295</v>
      </c>
      <c r="Q6194" s="2">
        <v>0.36</v>
      </c>
      <c r="R6194" t="s">
        <v>29</v>
      </c>
      <c r="S6194" t="s">
        <v>30</v>
      </c>
      <c r="T6194" t="s">
        <v>2302</v>
      </c>
      <c r="U6194" t="s">
        <v>67</v>
      </c>
      <c r="V6194" t="s">
        <v>68</v>
      </c>
      <c r="W6194">
        <v>1690</v>
      </c>
      <c r="X6194" s="1">
        <v>41992</v>
      </c>
      <c r="Y6194" t="s">
        <v>34</v>
      </c>
      <c r="Z6194" t="e" vm="12">
        <v>#VALUE!</v>
      </c>
      <c r="AA6194">
        <v>52601</v>
      </c>
      <c r="AB6194" t="e" cm="1" vm="2">
        <f t="array" ref="AB6194">_FV(Table1[[#This Row],[State]],"Country/region",TRUE)</f>
        <v>#VALUE!</v>
      </c>
    </row>
    <row r="6195" spans="1:28" x14ac:dyDescent="0.35">
      <c r="A6195" t="s">
        <v>3432</v>
      </c>
      <c r="B6195">
        <v>59</v>
      </c>
      <c r="C6195" t="s">
        <v>2465</v>
      </c>
      <c r="D6195" t="s">
        <v>27</v>
      </c>
      <c r="E6195">
        <f>YEAR(Table1[[#This Row],[Order Date]])</f>
        <v>2014</v>
      </c>
      <c r="F6195">
        <v>1</v>
      </c>
      <c r="G6195">
        <f>MONTH(Table1[[#This Row],[Order Date]])</f>
        <v>12</v>
      </c>
      <c r="H6195" s="1">
        <v>41988</v>
      </c>
      <c r="I6195">
        <v>22086</v>
      </c>
      <c r="J6195" t="s">
        <v>131</v>
      </c>
      <c r="K6195">
        <v>21</v>
      </c>
      <c r="L6195">
        <v>95.95</v>
      </c>
      <c r="M6195" s="2">
        <v>0.08</v>
      </c>
      <c r="N6195">
        <v>2039.33</v>
      </c>
      <c r="O6195">
        <v>74.349999999999994</v>
      </c>
      <c r="P6195">
        <v>-862.44</v>
      </c>
      <c r="Q6195" s="2">
        <v>0.56999999999999995</v>
      </c>
      <c r="R6195" t="s">
        <v>48</v>
      </c>
      <c r="S6195" t="s">
        <v>49</v>
      </c>
      <c r="T6195" t="s">
        <v>2415</v>
      </c>
      <c r="U6195" t="s">
        <v>51</v>
      </c>
      <c r="V6195" t="s">
        <v>76</v>
      </c>
      <c r="W6195">
        <v>3080</v>
      </c>
      <c r="X6195" s="1">
        <v>41989</v>
      </c>
      <c r="Y6195" t="s">
        <v>53</v>
      </c>
      <c r="Z6195" t="e" vm="14">
        <v>#VALUE!</v>
      </c>
      <c r="AA6195">
        <v>33441</v>
      </c>
      <c r="AB6195" t="e" cm="1" vm="2">
        <f t="array" ref="AB6195">_FV(Table1[[#This Row],[State]],"Country/region",TRUE)</f>
        <v>#VALUE!</v>
      </c>
    </row>
    <row r="6196" spans="1:28" x14ac:dyDescent="0.35">
      <c r="A6196" t="s">
        <v>1700</v>
      </c>
      <c r="B6196">
        <v>59</v>
      </c>
      <c r="C6196" t="s">
        <v>2495</v>
      </c>
      <c r="D6196" t="s">
        <v>57</v>
      </c>
      <c r="E6196">
        <f>YEAR(Table1[[#This Row],[Order Date]])</f>
        <v>2014</v>
      </c>
      <c r="F6196">
        <v>1</v>
      </c>
      <c r="G6196">
        <f>MONTH(Table1[[#This Row],[Order Date]])</f>
        <v>12</v>
      </c>
      <c r="H6196" s="1">
        <v>41988</v>
      </c>
      <c r="I6196">
        <v>20743</v>
      </c>
      <c r="J6196" t="s">
        <v>28</v>
      </c>
      <c r="K6196">
        <v>39</v>
      </c>
      <c r="L6196">
        <v>5.28</v>
      </c>
      <c r="M6196" s="2">
        <v>0</v>
      </c>
      <c r="N6196">
        <v>231.21</v>
      </c>
      <c r="O6196">
        <v>8.16</v>
      </c>
      <c r="P6196">
        <v>-179.96</v>
      </c>
      <c r="Q6196" s="2">
        <v>0.4</v>
      </c>
      <c r="R6196" t="s">
        <v>29</v>
      </c>
      <c r="S6196" t="s">
        <v>30</v>
      </c>
      <c r="T6196" t="s">
        <v>3139</v>
      </c>
      <c r="U6196" t="s">
        <v>61</v>
      </c>
      <c r="V6196" t="s">
        <v>52</v>
      </c>
      <c r="W6196">
        <v>2879</v>
      </c>
      <c r="X6196" s="1">
        <v>41989</v>
      </c>
      <c r="Y6196" t="s">
        <v>42</v>
      </c>
      <c r="Z6196" t="e" vm="33">
        <v>#VALUE!</v>
      </c>
      <c r="AA6196">
        <v>83701</v>
      </c>
      <c r="AB6196" t="e" cm="1" vm="2">
        <f t="array" ref="AB6196">_FV(Table1[[#This Row],[State]],"Country/region",TRUE)</f>
        <v>#VALUE!</v>
      </c>
    </row>
    <row r="6197" spans="1:28" x14ac:dyDescent="0.35">
      <c r="A6197" t="s">
        <v>632</v>
      </c>
      <c r="B6197">
        <v>60</v>
      </c>
      <c r="C6197" t="s">
        <v>1134</v>
      </c>
      <c r="D6197" t="s">
        <v>46</v>
      </c>
      <c r="E6197">
        <f>YEAR(Table1[[#This Row],[Order Date]])</f>
        <v>2014</v>
      </c>
      <c r="F6197">
        <v>1</v>
      </c>
      <c r="G6197">
        <f>MONTH(Table1[[#This Row],[Order Date]])</f>
        <v>12</v>
      </c>
      <c r="H6197" s="1">
        <v>41989</v>
      </c>
      <c r="I6197">
        <v>51201</v>
      </c>
      <c r="J6197" t="s">
        <v>28</v>
      </c>
      <c r="K6197">
        <v>42</v>
      </c>
      <c r="L6197">
        <v>7.38</v>
      </c>
      <c r="M6197" s="2">
        <v>0.04</v>
      </c>
      <c r="N6197">
        <v>312.05</v>
      </c>
      <c r="O6197">
        <v>11.51</v>
      </c>
      <c r="P6197">
        <v>-342.37799999999999</v>
      </c>
      <c r="Q6197" s="2">
        <v>0.36</v>
      </c>
      <c r="R6197" t="s">
        <v>29</v>
      </c>
      <c r="S6197" t="s">
        <v>30</v>
      </c>
      <c r="T6197" t="s">
        <v>1183</v>
      </c>
      <c r="U6197" t="s">
        <v>67</v>
      </c>
      <c r="V6197" t="s">
        <v>76</v>
      </c>
      <c r="W6197">
        <v>7173</v>
      </c>
      <c r="X6197" s="1">
        <v>41989</v>
      </c>
      <c r="Y6197" t="s">
        <v>34</v>
      </c>
      <c r="Z6197" t="e" vm="47">
        <v>#VALUE!</v>
      </c>
      <c r="AA6197">
        <v>27834</v>
      </c>
      <c r="AB6197" t="e" cm="1" vm="2">
        <f t="array" ref="AB6197">_FV(Table1[[#This Row],[State]],"Country/region",TRUE)</f>
        <v>#VALUE!</v>
      </c>
    </row>
    <row r="6198" spans="1:28" x14ac:dyDescent="0.35">
      <c r="A6198" t="s">
        <v>1283</v>
      </c>
      <c r="B6198">
        <v>59</v>
      </c>
      <c r="C6198" t="s">
        <v>841</v>
      </c>
      <c r="D6198" t="s">
        <v>46</v>
      </c>
      <c r="E6198">
        <f>YEAR(Table1[[#This Row],[Order Date]])</f>
        <v>2014</v>
      </c>
      <c r="F6198">
        <v>1</v>
      </c>
      <c r="G6198">
        <f>MONTH(Table1[[#This Row],[Order Date]])</f>
        <v>12</v>
      </c>
      <c r="H6198" s="1">
        <v>41989</v>
      </c>
      <c r="I6198">
        <v>32803</v>
      </c>
      <c r="J6198" t="s">
        <v>131</v>
      </c>
      <c r="K6198">
        <v>49</v>
      </c>
      <c r="L6198">
        <v>7.84</v>
      </c>
      <c r="M6198" s="2">
        <v>0.08</v>
      </c>
      <c r="N6198">
        <v>371.95</v>
      </c>
      <c r="O6198">
        <v>4.71</v>
      </c>
      <c r="P6198">
        <v>-10.327</v>
      </c>
      <c r="Q6198" s="2">
        <v>0.35</v>
      </c>
      <c r="R6198" t="s">
        <v>29</v>
      </c>
      <c r="S6198" t="s">
        <v>30</v>
      </c>
      <c r="T6198" t="s">
        <v>441</v>
      </c>
      <c r="U6198" t="s">
        <v>67</v>
      </c>
      <c r="V6198" t="s">
        <v>68</v>
      </c>
      <c r="W6198">
        <v>4603</v>
      </c>
      <c r="X6198" s="1">
        <v>41990</v>
      </c>
      <c r="Y6198" t="s">
        <v>42</v>
      </c>
      <c r="Z6198" t="e" vm="11">
        <v>#VALUE!</v>
      </c>
      <c r="AA6198">
        <v>78501</v>
      </c>
      <c r="AB6198" t="e" cm="1" vm="2">
        <f t="array" ref="AB6198">_FV(Table1[[#This Row],[State]],"Country/region",TRUE)</f>
        <v>#VALUE!</v>
      </c>
    </row>
    <row r="6199" spans="1:28" x14ac:dyDescent="0.35">
      <c r="A6199" t="s">
        <v>901</v>
      </c>
      <c r="B6199">
        <v>60</v>
      </c>
      <c r="C6199" t="s">
        <v>902</v>
      </c>
      <c r="D6199" t="s">
        <v>38</v>
      </c>
      <c r="E6199">
        <f>YEAR(Table1[[#This Row],[Order Date]])</f>
        <v>2014</v>
      </c>
      <c r="F6199">
        <v>1</v>
      </c>
      <c r="G6199">
        <f>MONTH(Table1[[#This Row],[Order Date]])</f>
        <v>12</v>
      </c>
      <c r="H6199" s="1">
        <v>41989</v>
      </c>
      <c r="I6199">
        <v>50688</v>
      </c>
      <c r="J6199" t="s">
        <v>58</v>
      </c>
      <c r="K6199">
        <v>50</v>
      </c>
      <c r="L6199">
        <v>12.98</v>
      </c>
      <c r="M6199" s="2">
        <v>0.08</v>
      </c>
      <c r="N6199">
        <v>600.22</v>
      </c>
      <c r="O6199">
        <v>3.14</v>
      </c>
      <c r="P6199">
        <v>27.86</v>
      </c>
      <c r="Q6199" s="2">
        <v>0.6</v>
      </c>
      <c r="R6199" t="s">
        <v>29</v>
      </c>
      <c r="S6199" t="s">
        <v>139</v>
      </c>
      <c r="T6199" t="s">
        <v>1930</v>
      </c>
      <c r="U6199" t="s">
        <v>481</v>
      </c>
      <c r="V6199" t="s">
        <v>68</v>
      </c>
      <c r="W6199">
        <v>7103</v>
      </c>
      <c r="X6199" s="1">
        <v>41990</v>
      </c>
      <c r="Y6199" t="s">
        <v>34</v>
      </c>
      <c r="Z6199" t="e" vm="16">
        <v>#VALUE!</v>
      </c>
      <c r="AA6199">
        <v>61032</v>
      </c>
      <c r="AB6199" t="e" cm="1" vm="2">
        <f t="array" ref="AB6199">_FV(Table1[[#This Row],[State]],"Country/region",TRUE)</f>
        <v>#VALUE!</v>
      </c>
    </row>
    <row r="6200" spans="1:28" x14ac:dyDescent="0.35">
      <c r="A6200" t="s">
        <v>3310</v>
      </c>
      <c r="B6200">
        <v>60</v>
      </c>
      <c r="C6200" t="s">
        <v>652</v>
      </c>
      <c r="D6200" t="s">
        <v>38</v>
      </c>
      <c r="E6200">
        <f>YEAR(Table1[[#This Row],[Order Date]])</f>
        <v>2014</v>
      </c>
      <c r="F6200">
        <v>1</v>
      </c>
      <c r="G6200">
        <f>MONTH(Table1[[#This Row],[Order Date]])</f>
        <v>12</v>
      </c>
      <c r="H6200" s="1">
        <v>41989</v>
      </c>
      <c r="I6200">
        <v>47079</v>
      </c>
      <c r="J6200" t="s">
        <v>58</v>
      </c>
      <c r="K6200">
        <v>34</v>
      </c>
      <c r="L6200">
        <v>31.76</v>
      </c>
      <c r="M6200" s="2">
        <v>7.0000000000000007E-2</v>
      </c>
      <c r="N6200">
        <v>1069.8499999999999</v>
      </c>
      <c r="O6200">
        <v>45.51</v>
      </c>
      <c r="P6200">
        <v>-1179.3900000000001</v>
      </c>
      <c r="Q6200" s="2">
        <v>0.65</v>
      </c>
      <c r="R6200" t="s">
        <v>48</v>
      </c>
      <c r="S6200" t="s">
        <v>73</v>
      </c>
      <c r="T6200" t="s">
        <v>448</v>
      </c>
      <c r="U6200" t="s">
        <v>75</v>
      </c>
      <c r="V6200" t="s">
        <v>76</v>
      </c>
      <c r="W6200">
        <v>6618</v>
      </c>
      <c r="X6200" s="1">
        <v>41991</v>
      </c>
      <c r="Y6200" t="s">
        <v>53</v>
      </c>
      <c r="Z6200" t="e" vm="35">
        <v>#VALUE!</v>
      </c>
      <c r="AA6200">
        <v>72714</v>
      </c>
      <c r="AB6200" t="e" cm="1" vm="2">
        <f t="array" ref="AB6200">_FV(Table1[[#This Row],[State]],"Country/region",TRUE)</f>
        <v>#VALUE!</v>
      </c>
    </row>
    <row r="6201" spans="1:28" x14ac:dyDescent="0.35">
      <c r="A6201" t="s">
        <v>2636</v>
      </c>
      <c r="B6201">
        <v>59</v>
      </c>
      <c r="C6201" t="s">
        <v>2637</v>
      </c>
      <c r="D6201" t="s">
        <v>57</v>
      </c>
      <c r="E6201">
        <f>YEAR(Table1[[#This Row],[Order Date]])</f>
        <v>2014</v>
      </c>
      <c r="F6201">
        <v>1</v>
      </c>
      <c r="G6201">
        <f>MONTH(Table1[[#This Row],[Order Date]])</f>
        <v>12</v>
      </c>
      <c r="H6201" s="1">
        <v>41989</v>
      </c>
      <c r="I6201">
        <v>32613</v>
      </c>
      <c r="J6201" t="s">
        <v>47</v>
      </c>
      <c r="K6201">
        <v>38</v>
      </c>
      <c r="L6201">
        <v>135.31</v>
      </c>
      <c r="M6201" s="2">
        <v>0</v>
      </c>
      <c r="N6201">
        <v>5228.2</v>
      </c>
      <c r="O6201">
        <v>35</v>
      </c>
      <c r="P6201">
        <v>-691.52</v>
      </c>
      <c r="Q6201" s="2">
        <v>0.84</v>
      </c>
      <c r="R6201" t="s">
        <v>29</v>
      </c>
      <c r="S6201" t="s">
        <v>40</v>
      </c>
      <c r="T6201" t="s">
        <v>3457</v>
      </c>
      <c r="U6201" t="s">
        <v>32</v>
      </c>
      <c r="V6201" t="s">
        <v>33</v>
      </c>
      <c r="W6201">
        <v>4585</v>
      </c>
      <c r="X6201" s="1">
        <v>41991</v>
      </c>
      <c r="Y6201" t="s">
        <v>34</v>
      </c>
      <c r="Z6201" t="e" vm="15">
        <v>#VALUE!</v>
      </c>
      <c r="AA6201">
        <v>14304</v>
      </c>
      <c r="AB6201" t="e" cm="1" vm="2">
        <f t="array" ref="AB6201">_FV(Table1[[#This Row],[State]],"Country/region",TRUE)</f>
        <v>#VALUE!</v>
      </c>
    </row>
    <row r="6202" spans="1:28" x14ac:dyDescent="0.35">
      <c r="A6202" t="s">
        <v>1283</v>
      </c>
      <c r="B6202">
        <v>59</v>
      </c>
      <c r="C6202" t="s">
        <v>841</v>
      </c>
      <c r="D6202" t="s">
        <v>46</v>
      </c>
      <c r="E6202">
        <f>YEAR(Table1[[#This Row],[Order Date]])</f>
        <v>2014</v>
      </c>
      <c r="F6202">
        <v>1</v>
      </c>
      <c r="G6202">
        <f>MONTH(Table1[[#This Row],[Order Date]])</f>
        <v>12</v>
      </c>
      <c r="H6202" s="1">
        <v>41989</v>
      </c>
      <c r="I6202">
        <v>32803</v>
      </c>
      <c r="J6202" t="s">
        <v>131</v>
      </c>
      <c r="K6202">
        <v>22</v>
      </c>
      <c r="L6202">
        <v>4.4800000000000004</v>
      </c>
      <c r="M6202" s="2">
        <v>0.06</v>
      </c>
      <c r="N6202">
        <v>96.07</v>
      </c>
      <c r="O6202">
        <v>2.5</v>
      </c>
      <c r="P6202">
        <v>-4.3600000000000003</v>
      </c>
      <c r="Q6202" s="2">
        <v>0.37</v>
      </c>
      <c r="R6202" t="s">
        <v>29</v>
      </c>
      <c r="S6202" t="s">
        <v>30</v>
      </c>
      <c r="T6202" t="s">
        <v>1794</v>
      </c>
      <c r="U6202" t="s">
        <v>267</v>
      </c>
      <c r="V6202" t="s">
        <v>68</v>
      </c>
      <c r="W6202">
        <v>4604</v>
      </c>
      <c r="X6202" s="1">
        <v>41991</v>
      </c>
      <c r="Y6202" t="s">
        <v>34</v>
      </c>
      <c r="Z6202" t="e" vm="11">
        <v>#VALUE!</v>
      </c>
      <c r="AA6202">
        <v>78501</v>
      </c>
      <c r="AB6202" t="e" cm="1" vm="2">
        <f t="array" ref="AB6202">_FV(Table1[[#This Row],[State]],"Country/region",TRUE)</f>
        <v>#VALUE!</v>
      </c>
    </row>
    <row r="6203" spans="1:28" x14ac:dyDescent="0.35">
      <c r="A6203" t="s">
        <v>2636</v>
      </c>
      <c r="B6203">
        <v>59</v>
      </c>
      <c r="C6203" t="s">
        <v>2637</v>
      </c>
      <c r="D6203" t="s">
        <v>57</v>
      </c>
      <c r="E6203">
        <f>YEAR(Table1[[#This Row],[Order Date]])</f>
        <v>2014</v>
      </c>
      <c r="F6203">
        <v>1</v>
      </c>
      <c r="G6203">
        <f>MONTH(Table1[[#This Row],[Order Date]])</f>
        <v>12</v>
      </c>
      <c r="H6203" s="1">
        <v>41989</v>
      </c>
      <c r="I6203">
        <v>32613</v>
      </c>
      <c r="J6203" t="s">
        <v>47</v>
      </c>
      <c r="K6203">
        <v>41</v>
      </c>
      <c r="L6203">
        <v>195.99</v>
      </c>
      <c r="M6203" s="2">
        <v>0.02</v>
      </c>
      <c r="N6203">
        <v>7174.9435000000003</v>
      </c>
      <c r="O6203">
        <v>3.99</v>
      </c>
      <c r="P6203">
        <v>2373.2370000000001</v>
      </c>
      <c r="Q6203" s="2">
        <v>0.57999999999999996</v>
      </c>
      <c r="R6203" t="s">
        <v>96</v>
      </c>
      <c r="S6203" t="s">
        <v>30</v>
      </c>
      <c r="T6203" t="s">
        <v>631</v>
      </c>
      <c r="U6203" t="s">
        <v>105</v>
      </c>
      <c r="V6203" t="s">
        <v>33</v>
      </c>
      <c r="W6203">
        <v>4586</v>
      </c>
      <c r="X6203" s="1">
        <v>41991</v>
      </c>
      <c r="Y6203" t="s">
        <v>42</v>
      </c>
      <c r="Z6203" t="e" vm="15">
        <v>#VALUE!</v>
      </c>
      <c r="AA6203">
        <v>14304</v>
      </c>
      <c r="AB6203" t="e" cm="1" vm="2">
        <f t="array" ref="AB6203">_FV(Table1[[#This Row],[State]],"Country/region",TRUE)</f>
        <v>#VALUE!</v>
      </c>
    </row>
    <row r="6204" spans="1:28" x14ac:dyDescent="0.35">
      <c r="A6204" t="s">
        <v>2636</v>
      </c>
      <c r="B6204">
        <v>59</v>
      </c>
      <c r="C6204" t="s">
        <v>2637</v>
      </c>
      <c r="D6204" t="s">
        <v>57</v>
      </c>
      <c r="E6204">
        <f>YEAR(Table1[[#This Row],[Order Date]])</f>
        <v>2014</v>
      </c>
      <c r="F6204">
        <v>1</v>
      </c>
      <c r="G6204">
        <f>MONTH(Table1[[#This Row],[Order Date]])</f>
        <v>12</v>
      </c>
      <c r="H6204" s="1">
        <v>41989</v>
      </c>
      <c r="I6204">
        <v>32613</v>
      </c>
      <c r="J6204" t="s">
        <v>47</v>
      </c>
      <c r="K6204">
        <v>31</v>
      </c>
      <c r="L6204">
        <v>43.98</v>
      </c>
      <c r="M6204" s="2">
        <v>0.01</v>
      </c>
      <c r="N6204">
        <v>1359.74</v>
      </c>
      <c r="O6204">
        <v>8.99</v>
      </c>
      <c r="P6204">
        <v>202.33</v>
      </c>
      <c r="Q6204" s="2">
        <v>0.57999999999999996</v>
      </c>
      <c r="R6204" t="s">
        <v>29</v>
      </c>
      <c r="S6204" t="s">
        <v>139</v>
      </c>
      <c r="T6204" t="s">
        <v>526</v>
      </c>
      <c r="U6204" t="s">
        <v>88</v>
      </c>
      <c r="V6204" t="s">
        <v>33</v>
      </c>
      <c r="W6204">
        <v>4584</v>
      </c>
      <c r="X6204" s="1">
        <v>41996</v>
      </c>
      <c r="Y6204" t="s">
        <v>42</v>
      </c>
      <c r="Z6204" t="e" vm="15">
        <v>#VALUE!</v>
      </c>
      <c r="AA6204">
        <v>14304</v>
      </c>
      <c r="AB6204" t="e" cm="1" vm="2">
        <f t="array" ref="AB6204">_FV(Table1[[#This Row],[State]],"Country/region",TRUE)</f>
        <v>#VALUE!</v>
      </c>
    </row>
    <row r="6205" spans="1:28" x14ac:dyDescent="0.35">
      <c r="A6205" t="s">
        <v>3429</v>
      </c>
      <c r="B6205">
        <v>60</v>
      </c>
      <c r="C6205" t="s">
        <v>2298</v>
      </c>
      <c r="D6205" t="s">
        <v>46</v>
      </c>
      <c r="E6205">
        <f>YEAR(Table1[[#This Row],[Order Date]])</f>
        <v>2014</v>
      </c>
      <c r="F6205">
        <v>1</v>
      </c>
      <c r="G6205">
        <f>MONTH(Table1[[#This Row],[Order Date]])</f>
        <v>12</v>
      </c>
      <c r="H6205" s="1">
        <v>41990</v>
      </c>
      <c r="I6205">
        <v>50854</v>
      </c>
      <c r="J6205" t="s">
        <v>58</v>
      </c>
      <c r="K6205">
        <v>42</v>
      </c>
      <c r="L6205">
        <v>10.98</v>
      </c>
      <c r="M6205" s="2">
        <v>0.06</v>
      </c>
      <c r="N6205">
        <v>452.15</v>
      </c>
      <c r="O6205">
        <v>3.37</v>
      </c>
      <c r="P6205">
        <v>25.79</v>
      </c>
      <c r="Q6205" s="2">
        <v>0.56999999999999995</v>
      </c>
      <c r="R6205" t="s">
        <v>29</v>
      </c>
      <c r="S6205" t="s">
        <v>139</v>
      </c>
      <c r="T6205" t="s">
        <v>1274</v>
      </c>
      <c r="U6205" t="s">
        <v>481</v>
      </c>
      <c r="V6205" t="s">
        <v>68</v>
      </c>
      <c r="W6205">
        <v>7133</v>
      </c>
      <c r="X6205" s="1">
        <v>41990</v>
      </c>
      <c r="Y6205" t="s">
        <v>42</v>
      </c>
      <c r="Z6205" t="e" vm="11">
        <v>#VALUE!</v>
      </c>
      <c r="AA6205">
        <v>77590</v>
      </c>
      <c r="AB6205" t="e" cm="1" vm="2">
        <f t="array" ref="AB6205">_FV(Table1[[#This Row],[State]],"Country/region",TRUE)</f>
        <v>#VALUE!</v>
      </c>
    </row>
    <row r="6206" spans="1:28" x14ac:dyDescent="0.35">
      <c r="A6206" t="s">
        <v>3429</v>
      </c>
      <c r="B6206">
        <v>60</v>
      </c>
      <c r="C6206" t="s">
        <v>2298</v>
      </c>
      <c r="D6206" t="s">
        <v>46</v>
      </c>
      <c r="E6206">
        <f>YEAR(Table1[[#This Row],[Order Date]])</f>
        <v>2014</v>
      </c>
      <c r="F6206">
        <v>1</v>
      </c>
      <c r="G6206">
        <f>MONTH(Table1[[#This Row],[Order Date]])</f>
        <v>12</v>
      </c>
      <c r="H6206" s="1">
        <v>41990</v>
      </c>
      <c r="I6206">
        <v>50854</v>
      </c>
      <c r="J6206" t="s">
        <v>58</v>
      </c>
      <c r="K6206">
        <v>27</v>
      </c>
      <c r="L6206">
        <v>4.9800000000000004</v>
      </c>
      <c r="M6206" s="2">
        <v>7.0000000000000007E-2</v>
      </c>
      <c r="N6206">
        <v>137.5</v>
      </c>
      <c r="O6206">
        <v>4.95</v>
      </c>
      <c r="P6206">
        <v>-64.239000000000004</v>
      </c>
      <c r="Q6206" s="2">
        <v>0.37</v>
      </c>
      <c r="R6206" t="s">
        <v>29</v>
      </c>
      <c r="S6206" t="s">
        <v>30</v>
      </c>
      <c r="T6206" t="s">
        <v>1582</v>
      </c>
      <c r="U6206" t="s">
        <v>67</v>
      </c>
      <c r="V6206" t="s">
        <v>68</v>
      </c>
      <c r="W6206">
        <v>7131</v>
      </c>
      <c r="X6206" s="1">
        <v>41990</v>
      </c>
      <c r="Y6206" t="s">
        <v>34</v>
      </c>
      <c r="Z6206" t="e" vm="11">
        <v>#VALUE!</v>
      </c>
      <c r="AA6206">
        <v>77590</v>
      </c>
      <c r="AB6206" t="e" cm="1" vm="2">
        <f t="array" ref="AB6206">_FV(Table1[[#This Row],[State]],"Country/region",TRUE)</f>
        <v>#VALUE!</v>
      </c>
    </row>
    <row r="6207" spans="1:28" x14ac:dyDescent="0.35">
      <c r="A6207" t="s">
        <v>1861</v>
      </c>
      <c r="B6207">
        <v>60</v>
      </c>
      <c r="C6207" t="s">
        <v>1862</v>
      </c>
      <c r="D6207" t="s">
        <v>46</v>
      </c>
      <c r="E6207">
        <f>YEAR(Table1[[#This Row],[Order Date]])</f>
        <v>2014</v>
      </c>
      <c r="F6207">
        <v>1</v>
      </c>
      <c r="G6207">
        <f>MONTH(Table1[[#This Row],[Order Date]])</f>
        <v>12</v>
      </c>
      <c r="H6207" s="1">
        <v>41990</v>
      </c>
      <c r="I6207">
        <v>51463</v>
      </c>
      <c r="J6207" t="s">
        <v>47</v>
      </c>
      <c r="K6207">
        <v>7</v>
      </c>
      <c r="L6207">
        <v>65.989999999999995</v>
      </c>
      <c r="M6207" s="2">
        <v>0.01</v>
      </c>
      <c r="N6207">
        <v>405.33949999999999</v>
      </c>
      <c r="O6207">
        <v>3.9</v>
      </c>
      <c r="P6207">
        <v>-147.88399999999999</v>
      </c>
      <c r="Q6207" s="2">
        <v>0.55000000000000004</v>
      </c>
      <c r="R6207" t="s">
        <v>96</v>
      </c>
      <c r="S6207" t="s">
        <v>30</v>
      </c>
      <c r="T6207" t="s">
        <v>2520</v>
      </c>
      <c r="U6207" t="s">
        <v>105</v>
      </c>
      <c r="V6207" t="s">
        <v>33</v>
      </c>
      <c r="W6207">
        <v>7212</v>
      </c>
      <c r="X6207" s="1">
        <v>41990</v>
      </c>
      <c r="Y6207" t="s">
        <v>42</v>
      </c>
      <c r="Z6207" t="e" vm="15">
        <v>#VALUE!</v>
      </c>
      <c r="AA6207">
        <v>14853</v>
      </c>
      <c r="AB6207" t="e" cm="1" vm="2">
        <f t="array" ref="AB6207">_FV(Table1[[#This Row],[State]],"Country/region",TRUE)</f>
        <v>#VALUE!</v>
      </c>
    </row>
    <row r="6208" spans="1:28" x14ac:dyDescent="0.35">
      <c r="A6208" t="s">
        <v>2907</v>
      </c>
      <c r="B6208">
        <v>60</v>
      </c>
      <c r="C6208" t="s">
        <v>337</v>
      </c>
      <c r="D6208" t="s">
        <v>38</v>
      </c>
      <c r="E6208">
        <f>YEAR(Table1[[#This Row],[Order Date]])</f>
        <v>2014</v>
      </c>
      <c r="F6208">
        <v>1</v>
      </c>
      <c r="G6208">
        <f>MONTH(Table1[[#This Row],[Order Date]])</f>
        <v>12</v>
      </c>
      <c r="H6208" s="1">
        <v>41990</v>
      </c>
      <c r="I6208">
        <v>41349</v>
      </c>
      <c r="J6208" t="s">
        <v>58</v>
      </c>
      <c r="K6208">
        <v>44</v>
      </c>
      <c r="L6208">
        <v>7.38</v>
      </c>
      <c r="M6208" s="2">
        <v>0</v>
      </c>
      <c r="N6208">
        <v>346.2</v>
      </c>
      <c r="O6208">
        <v>11.51</v>
      </c>
      <c r="P6208">
        <v>-335.685</v>
      </c>
      <c r="Q6208" s="2">
        <v>0.36</v>
      </c>
      <c r="R6208" t="s">
        <v>29</v>
      </c>
      <c r="S6208" t="s">
        <v>30</v>
      </c>
      <c r="T6208" t="s">
        <v>1183</v>
      </c>
      <c r="U6208" t="s">
        <v>67</v>
      </c>
      <c r="V6208" t="s">
        <v>52</v>
      </c>
      <c r="W6208">
        <v>5826</v>
      </c>
      <c r="X6208" s="1">
        <v>41991</v>
      </c>
      <c r="Y6208" t="s">
        <v>42</v>
      </c>
      <c r="Z6208" t="e" vm="4">
        <v>#VALUE!</v>
      </c>
      <c r="AA6208">
        <v>92404</v>
      </c>
      <c r="AB6208" t="e" cm="1" vm="2">
        <f t="array" ref="AB6208">_FV(Table1[[#This Row],[State]],"Country/region",TRUE)</f>
        <v>#VALUE!</v>
      </c>
    </row>
    <row r="6209" spans="1:28" x14ac:dyDescent="0.35">
      <c r="A6209" t="s">
        <v>2130</v>
      </c>
      <c r="B6209">
        <v>60</v>
      </c>
      <c r="C6209" t="s">
        <v>289</v>
      </c>
      <c r="D6209" t="s">
        <v>57</v>
      </c>
      <c r="E6209">
        <f>YEAR(Table1[[#This Row],[Order Date]])</f>
        <v>2014</v>
      </c>
      <c r="F6209">
        <v>1</v>
      </c>
      <c r="G6209">
        <f>MONTH(Table1[[#This Row],[Order Date]])</f>
        <v>12</v>
      </c>
      <c r="H6209" s="1">
        <v>41990</v>
      </c>
      <c r="I6209">
        <v>47717</v>
      </c>
      <c r="J6209" t="s">
        <v>39</v>
      </c>
      <c r="K6209">
        <v>35</v>
      </c>
      <c r="L6209">
        <v>4.91</v>
      </c>
      <c r="M6209" s="2">
        <v>0.04</v>
      </c>
      <c r="N6209">
        <v>173.22</v>
      </c>
      <c r="O6209">
        <v>0.5</v>
      </c>
      <c r="P6209">
        <v>84.03</v>
      </c>
      <c r="Q6209" s="2">
        <v>0.36</v>
      </c>
      <c r="R6209" t="s">
        <v>29</v>
      </c>
      <c r="S6209" t="s">
        <v>30</v>
      </c>
      <c r="T6209" t="s">
        <v>610</v>
      </c>
      <c r="U6209" t="s">
        <v>210</v>
      </c>
      <c r="V6209" t="s">
        <v>76</v>
      </c>
      <c r="W6209">
        <v>6702</v>
      </c>
      <c r="X6209" s="1">
        <v>41991</v>
      </c>
      <c r="Y6209" t="s">
        <v>34</v>
      </c>
      <c r="Z6209" t="e" vm="31">
        <v>#VALUE!</v>
      </c>
      <c r="AA6209">
        <v>37804</v>
      </c>
      <c r="AB6209" t="e" cm="1" vm="2">
        <f t="array" ref="AB6209">_FV(Table1[[#This Row],[State]],"Country/region",TRUE)</f>
        <v>#VALUE!</v>
      </c>
    </row>
    <row r="6210" spans="1:28" x14ac:dyDescent="0.35">
      <c r="A6210" t="s">
        <v>1384</v>
      </c>
      <c r="B6210">
        <v>60</v>
      </c>
      <c r="C6210" t="s">
        <v>1385</v>
      </c>
      <c r="D6210" t="s">
        <v>46</v>
      </c>
      <c r="E6210">
        <f>YEAR(Table1[[#This Row],[Order Date]])</f>
        <v>2014</v>
      </c>
      <c r="F6210">
        <v>1</v>
      </c>
      <c r="G6210">
        <f>MONTH(Table1[[#This Row],[Order Date]])</f>
        <v>12</v>
      </c>
      <c r="H6210" s="1">
        <v>41990</v>
      </c>
      <c r="I6210">
        <v>24966</v>
      </c>
      <c r="J6210" t="s">
        <v>131</v>
      </c>
      <c r="K6210">
        <v>34</v>
      </c>
      <c r="L6210">
        <v>120.33</v>
      </c>
      <c r="M6210" s="2">
        <v>0</v>
      </c>
      <c r="N6210">
        <v>4152.12</v>
      </c>
      <c r="O6210">
        <v>19.989999999999998</v>
      </c>
      <c r="P6210">
        <v>817.98</v>
      </c>
      <c r="Q6210" s="2">
        <v>0.59</v>
      </c>
      <c r="R6210" t="s">
        <v>29</v>
      </c>
      <c r="S6210" t="s">
        <v>30</v>
      </c>
      <c r="T6210" t="s">
        <v>2707</v>
      </c>
      <c r="U6210" t="s">
        <v>32</v>
      </c>
      <c r="V6210" t="s">
        <v>76</v>
      </c>
      <c r="W6210">
        <v>3507</v>
      </c>
      <c r="X6210" s="1">
        <v>41991</v>
      </c>
      <c r="Y6210" t="s">
        <v>34</v>
      </c>
      <c r="Z6210" t="e" vm="35">
        <v>#VALUE!</v>
      </c>
      <c r="AA6210">
        <v>72143</v>
      </c>
      <c r="AB6210" t="e" cm="1" vm="2">
        <f t="array" ref="AB6210">_FV(Table1[[#This Row],[State]],"Country/region",TRUE)</f>
        <v>#VALUE!</v>
      </c>
    </row>
    <row r="6211" spans="1:28" x14ac:dyDescent="0.35">
      <c r="A6211" t="s">
        <v>2907</v>
      </c>
      <c r="B6211">
        <v>60</v>
      </c>
      <c r="C6211" t="s">
        <v>337</v>
      </c>
      <c r="D6211" t="s">
        <v>38</v>
      </c>
      <c r="E6211">
        <f>YEAR(Table1[[#This Row],[Order Date]])</f>
        <v>2014</v>
      </c>
      <c r="F6211">
        <v>1</v>
      </c>
      <c r="G6211">
        <f>MONTH(Table1[[#This Row],[Order Date]])</f>
        <v>12</v>
      </c>
      <c r="H6211" s="1">
        <v>41990</v>
      </c>
      <c r="I6211">
        <v>41349</v>
      </c>
      <c r="J6211" t="s">
        <v>58</v>
      </c>
      <c r="K6211">
        <v>4</v>
      </c>
      <c r="L6211">
        <v>20.239999999999998</v>
      </c>
      <c r="M6211" s="2">
        <v>0.08</v>
      </c>
      <c r="N6211">
        <v>85.96</v>
      </c>
      <c r="O6211">
        <v>8.99</v>
      </c>
      <c r="P6211">
        <v>-7.48</v>
      </c>
      <c r="Q6211" s="2">
        <v>0.46</v>
      </c>
      <c r="R6211" t="s">
        <v>48</v>
      </c>
      <c r="S6211" t="s">
        <v>139</v>
      </c>
      <c r="T6211" t="s">
        <v>3183</v>
      </c>
      <c r="U6211" t="s">
        <v>82</v>
      </c>
      <c r="V6211" t="s">
        <v>52</v>
      </c>
      <c r="W6211">
        <v>5827</v>
      </c>
      <c r="X6211" s="1">
        <v>41992</v>
      </c>
      <c r="Y6211" t="s">
        <v>42</v>
      </c>
      <c r="Z6211" t="e" vm="4">
        <v>#VALUE!</v>
      </c>
      <c r="AA6211">
        <v>92404</v>
      </c>
      <c r="AB6211" t="e" cm="1" vm="2">
        <f t="array" ref="AB6211">_FV(Table1[[#This Row],[State]],"Country/region",TRUE)</f>
        <v>#VALUE!</v>
      </c>
    </row>
    <row r="6212" spans="1:28" x14ac:dyDescent="0.35">
      <c r="A6212" t="s">
        <v>2919</v>
      </c>
      <c r="B6212">
        <v>60</v>
      </c>
      <c r="C6212" t="s">
        <v>275</v>
      </c>
      <c r="D6212" t="s">
        <v>27</v>
      </c>
      <c r="E6212">
        <f>YEAR(Table1[[#This Row],[Order Date]])</f>
        <v>2014</v>
      </c>
      <c r="F6212">
        <v>1</v>
      </c>
      <c r="G6212">
        <f>MONTH(Table1[[#This Row],[Order Date]])</f>
        <v>12</v>
      </c>
      <c r="H6212" s="1">
        <v>41990</v>
      </c>
      <c r="I6212">
        <v>39617</v>
      </c>
      <c r="J6212" t="s">
        <v>39</v>
      </c>
      <c r="K6212">
        <v>33</v>
      </c>
      <c r="L6212">
        <v>39.979999999999997</v>
      </c>
      <c r="M6212" s="2">
        <v>0.08</v>
      </c>
      <c r="N6212">
        <v>1283.68</v>
      </c>
      <c r="O6212">
        <v>9.1999999999999993</v>
      </c>
      <c r="P6212">
        <v>202.47</v>
      </c>
      <c r="Q6212" s="2">
        <v>0.65</v>
      </c>
      <c r="R6212" t="s">
        <v>48</v>
      </c>
      <c r="S6212" t="s">
        <v>59</v>
      </c>
      <c r="T6212" t="s">
        <v>2247</v>
      </c>
      <c r="U6212" t="s">
        <v>82</v>
      </c>
      <c r="V6212" t="s">
        <v>52</v>
      </c>
      <c r="W6212">
        <v>5586</v>
      </c>
      <c r="X6212" s="1">
        <v>41992</v>
      </c>
      <c r="Y6212" t="s">
        <v>34</v>
      </c>
      <c r="Z6212" t="e" vm="4">
        <v>#VALUE!</v>
      </c>
      <c r="AA6212">
        <v>92683</v>
      </c>
      <c r="AB6212" t="e" cm="1" vm="2">
        <f t="array" ref="AB6212">_FV(Table1[[#This Row],[State]],"Country/region",TRUE)</f>
        <v>#VALUE!</v>
      </c>
    </row>
    <row r="6213" spans="1:28" x14ac:dyDescent="0.35">
      <c r="A6213" t="s">
        <v>862</v>
      </c>
      <c r="B6213">
        <v>60</v>
      </c>
      <c r="C6213" t="s">
        <v>863</v>
      </c>
      <c r="D6213" t="s">
        <v>38</v>
      </c>
      <c r="E6213">
        <f>YEAR(Table1[[#This Row],[Order Date]])</f>
        <v>2014</v>
      </c>
      <c r="F6213">
        <v>1</v>
      </c>
      <c r="G6213">
        <f>MONTH(Table1[[#This Row],[Order Date]])</f>
        <v>12</v>
      </c>
      <c r="H6213" s="1">
        <v>41990</v>
      </c>
      <c r="I6213">
        <v>30081</v>
      </c>
      <c r="J6213" t="s">
        <v>28</v>
      </c>
      <c r="K6213">
        <v>26</v>
      </c>
      <c r="L6213">
        <v>8.0399999999999991</v>
      </c>
      <c r="M6213" s="2">
        <v>0.05</v>
      </c>
      <c r="N6213">
        <v>213.49</v>
      </c>
      <c r="O6213">
        <v>8.94</v>
      </c>
      <c r="P6213">
        <v>-136.44749999999999</v>
      </c>
      <c r="Q6213" s="2">
        <v>0.4</v>
      </c>
      <c r="R6213" t="s">
        <v>29</v>
      </c>
      <c r="S6213" t="s">
        <v>30</v>
      </c>
      <c r="T6213" t="s">
        <v>1289</v>
      </c>
      <c r="U6213" t="s">
        <v>67</v>
      </c>
      <c r="V6213" t="s">
        <v>76</v>
      </c>
      <c r="W6213">
        <v>4233</v>
      </c>
      <c r="X6213" s="1">
        <v>41992</v>
      </c>
      <c r="Y6213" t="s">
        <v>34</v>
      </c>
      <c r="Z6213" t="e" vm="35">
        <v>#VALUE!</v>
      </c>
      <c r="AA6213">
        <v>72022</v>
      </c>
      <c r="AB6213" t="e" cm="1" vm="2">
        <f t="array" ref="AB6213">_FV(Table1[[#This Row],[State]],"Country/region",TRUE)</f>
        <v>#VALUE!</v>
      </c>
    </row>
    <row r="6214" spans="1:28" x14ac:dyDescent="0.35">
      <c r="A6214" t="s">
        <v>2907</v>
      </c>
      <c r="B6214">
        <v>60</v>
      </c>
      <c r="C6214" t="s">
        <v>337</v>
      </c>
      <c r="D6214" t="s">
        <v>38</v>
      </c>
      <c r="E6214">
        <f>YEAR(Table1[[#This Row],[Order Date]])</f>
        <v>2014</v>
      </c>
      <c r="F6214">
        <v>1</v>
      </c>
      <c r="G6214">
        <f>MONTH(Table1[[#This Row],[Order Date]])</f>
        <v>12</v>
      </c>
      <c r="H6214" s="1">
        <v>41990</v>
      </c>
      <c r="I6214">
        <v>41349</v>
      </c>
      <c r="J6214" t="s">
        <v>58</v>
      </c>
      <c r="K6214">
        <v>39</v>
      </c>
      <c r="L6214">
        <v>12.44</v>
      </c>
      <c r="M6214" s="2">
        <v>7.0000000000000007E-2</v>
      </c>
      <c r="N6214">
        <v>475.52</v>
      </c>
      <c r="O6214">
        <v>6.27</v>
      </c>
      <c r="P6214">
        <v>-70.430000000000007</v>
      </c>
      <c r="Q6214" s="2">
        <v>0.56999999999999995</v>
      </c>
      <c r="R6214" t="s">
        <v>29</v>
      </c>
      <c r="S6214" t="s">
        <v>80</v>
      </c>
      <c r="T6214" t="s">
        <v>2476</v>
      </c>
      <c r="U6214" t="s">
        <v>32</v>
      </c>
      <c r="V6214" t="s">
        <v>52</v>
      </c>
      <c r="W6214">
        <v>5828</v>
      </c>
      <c r="X6214" s="1">
        <v>41992</v>
      </c>
      <c r="Y6214" t="s">
        <v>34</v>
      </c>
      <c r="Z6214" t="e" vm="4">
        <v>#VALUE!</v>
      </c>
      <c r="AA6214">
        <v>92404</v>
      </c>
      <c r="AB6214" t="e" cm="1" vm="2">
        <f t="array" ref="AB6214">_FV(Table1[[#This Row],[State]],"Country/region",TRUE)</f>
        <v>#VALUE!</v>
      </c>
    </row>
    <row r="6215" spans="1:28" x14ac:dyDescent="0.35">
      <c r="A6215" t="s">
        <v>2919</v>
      </c>
      <c r="B6215">
        <v>60</v>
      </c>
      <c r="C6215" t="s">
        <v>275</v>
      </c>
      <c r="D6215" t="s">
        <v>27</v>
      </c>
      <c r="E6215">
        <f>YEAR(Table1[[#This Row],[Order Date]])</f>
        <v>2014</v>
      </c>
      <c r="F6215">
        <v>1</v>
      </c>
      <c r="G6215">
        <f>MONTH(Table1[[#This Row],[Order Date]])</f>
        <v>12</v>
      </c>
      <c r="H6215" s="1">
        <v>41990</v>
      </c>
      <c r="I6215">
        <v>39617</v>
      </c>
      <c r="J6215" t="s">
        <v>39</v>
      </c>
      <c r="K6215">
        <v>28</v>
      </c>
      <c r="L6215">
        <v>5.84</v>
      </c>
      <c r="M6215" s="2">
        <v>0.02</v>
      </c>
      <c r="N6215">
        <v>169.46</v>
      </c>
      <c r="O6215">
        <v>1.2</v>
      </c>
      <c r="P6215">
        <v>34.24</v>
      </c>
      <c r="Q6215" s="2">
        <v>0.55000000000000004</v>
      </c>
      <c r="R6215" t="s">
        <v>29</v>
      </c>
      <c r="S6215" t="s">
        <v>59</v>
      </c>
      <c r="T6215" t="s">
        <v>1846</v>
      </c>
      <c r="U6215" t="s">
        <v>88</v>
      </c>
      <c r="V6215" t="s">
        <v>52</v>
      </c>
      <c r="W6215">
        <v>5587</v>
      </c>
      <c r="X6215" s="1">
        <v>41992</v>
      </c>
      <c r="Y6215" t="s">
        <v>34</v>
      </c>
      <c r="Z6215" t="e" vm="4">
        <v>#VALUE!</v>
      </c>
      <c r="AA6215">
        <v>92683</v>
      </c>
      <c r="AB6215" t="e" cm="1" vm="2">
        <f t="array" ref="AB6215">_FV(Table1[[#This Row],[State]],"Country/region",TRUE)</f>
        <v>#VALUE!</v>
      </c>
    </row>
    <row r="6216" spans="1:28" x14ac:dyDescent="0.35">
      <c r="A6216" t="s">
        <v>3429</v>
      </c>
      <c r="B6216">
        <v>60</v>
      </c>
      <c r="C6216" t="s">
        <v>2298</v>
      </c>
      <c r="D6216" t="s">
        <v>46</v>
      </c>
      <c r="E6216">
        <f>YEAR(Table1[[#This Row],[Order Date]])</f>
        <v>2014</v>
      </c>
      <c r="F6216">
        <v>1</v>
      </c>
      <c r="G6216">
        <f>MONTH(Table1[[#This Row],[Order Date]])</f>
        <v>12</v>
      </c>
      <c r="H6216" s="1">
        <v>41990</v>
      </c>
      <c r="I6216">
        <v>50854</v>
      </c>
      <c r="J6216" t="s">
        <v>58</v>
      </c>
      <c r="K6216">
        <v>12</v>
      </c>
      <c r="L6216">
        <v>500.98</v>
      </c>
      <c r="M6216" s="2">
        <v>0.09</v>
      </c>
      <c r="N6216">
        <v>5744.24</v>
      </c>
      <c r="O6216">
        <v>28.14</v>
      </c>
      <c r="P6216">
        <v>1118.17</v>
      </c>
      <c r="Q6216" s="2">
        <v>0.38</v>
      </c>
      <c r="R6216" t="s">
        <v>96</v>
      </c>
      <c r="S6216" t="s">
        <v>49</v>
      </c>
      <c r="T6216" t="s">
        <v>624</v>
      </c>
      <c r="U6216" t="s">
        <v>98</v>
      </c>
      <c r="V6216" t="s">
        <v>68</v>
      </c>
      <c r="W6216">
        <v>7132</v>
      </c>
      <c r="X6216" s="1">
        <v>41992</v>
      </c>
      <c r="Y6216" t="s">
        <v>53</v>
      </c>
      <c r="Z6216" t="e" vm="11">
        <v>#VALUE!</v>
      </c>
      <c r="AA6216">
        <v>77590</v>
      </c>
      <c r="AB6216" t="e" cm="1" vm="2">
        <f t="array" ref="AB6216">_FV(Table1[[#This Row],[State]],"Country/region",TRUE)</f>
        <v>#VALUE!</v>
      </c>
    </row>
    <row r="6217" spans="1:28" x14ac:dyDescent="0.35">
      <c r="A6217" t="s">
        <v>1861</v>
      </c>
      <c r="B6217">
        <v>60</v>
      </c>
      <c r="C6217" t="s">
        <v>1862</v>
      </c>
      <c r="D6217" t="s">
        <v>46</v>
      </c>
      <c r="E6217">
        <f>YEAR(Table1[[#This Row],[Order Date]])</f>
        <v>2014</v>
      </c>
      <c r="F6217">
        <v>1</v>
      </c>
      <c r="G6217">
        <f>MONTH(Table1[[#This Row],[Order Date]])</f>
        <v>12</v>
      </c>
      <c r="H6217" s="1">
        <v>41990</v>
      </c>
      <c r="I6217">
        <v>51463</v>
      </c>
      <c r="J6217" t="s">
        <v>47</v>
      </c>
      <c r="K6217">
        <v>4</v>
      </c>
      <c r="L6217">
        <v>4.9800000000000004</v>
      </c>
      <c r="M6217" s="2">
        <v>0.01</v>
      </c>
      <c r="N6217">
        <v>28.34</v>
      </c>
      <c r="O6217">
        <v>7.44</v>
      </c>
      <c r="P6217">
        <v>-18.55</v>
      </c>
      <c r="Q6217" s="2">
        <v>0.36</v>
      </c>
      <c r="R6217" t="s">
        <v>29</v>
      </c>
      <c r="S6217" t="s">
        <v>30</v>
      </c>
      <c r="T6217" t="s">
        <v>1419</v>
      </c>
      <c r="U6217" t="s">
        <v>61</v>
      </c>
      <c r="V6217" t="s">
        <v>33</v>
      </c>
      <c r="W6217">
        <v>7211</v>
      </c>
      <c r="X6217" s="1">
        <v>41999</v>
      </c>
      <c r="Y6217" t="s">
        <v>34</v>
      </c>
      <c r="Z6217" t="e" vm="15">
        <v>#VALUE!</v>
      </c>
      <c r="AA6217">
        <v>14853</v>
      </c>
      <c r="AB6217" t="e" cm="1" vm="2">
        <f t="array" ref="AB6217">_FV(Table1[[#This Row],[State]],"Country/region",TRUE)</f>
        <v>#VALUE!</v>
      </c>
    </row>
    <row r="6218" spans="1:28" x14ac:dyDescent="0.35">
      <c r="A6218" t="s">
        <v>2261</v>
      </c>
      <c r="B6218">
        <v>60</v>
      </c>
      <c r="C6218" t="s">
        <v>2112</v>
      </c>
      <c r="D6218" t="s">
        <v>38</v>
      </c>
      <c r="E6218">
        <f>YEAR(Table1[[#This Row],[Order Date]])</f>
        <v>2014</v>
      </c>
      <c r="F6218">
        <v>1</v>
      </c>
      <c r="G6218">
        <f>MONTH(Table1[[#This Row],[Order Date]])</f>
        <v>12</v>
      </c>
      <c r="H6218" s="1">
        <v>41991</v>
      </c>
      <c r="I6218">
        <v>31878</v>
      </c>
      <c r="J6218" t="s">
        <v>131</v>
      </c>
      <c r="K6218">
        <v>14</v>
      </c>
      <c r="L6218">
        <v>9.27</v>
      </c>
      <c r="M6218" s="2">
        <v>0.04</v>
      </c>
      <c r="N6218">
        <v>138.94999999999999</v>
      </c>
      <c r="O6218">
        <v>4.3899999999999997</v>
      </c>
      <c r="P6218">
        <v>9.6300000000000008</v>
      </c>
      <c r="Q6218" s="2">
        <v>0.38</v>
      </c>
      <c r="R6218" t="s">
        <v>29</v>
      </c>
      <c r="S6218" t="s">
        <v>59</v>
      </c>
      <c r="T6218" t="s">
        <v>1486</v>
      </c>
      <c r="U6218" t="s">
        <v>61</v>
      </c>
      <c r="V6218" t="s">
        <v>52</v>
      </c>
      <c r="W6218">
        <v>4481</v>
      </c>
      <c r="X6218" s="1">
        <v>41991</v>
      </c>
      <c r="Y6218" t="s">
        <v>34</v>
      </c>
      <c r="Z6218" t="e" vm="39">
        <v>#VALUE!</v>
      </c>
      <c r="AA6218">
        <v>88220</v>
      </c>
      <c r="AB6218" t="e" cm="1" vm="2">
        <f t="array" ref="AB6218">_FV(Table1[[#This Row],[State]],"Country/region",TRUE)</f>
        <v>#VALUE!</v>
      </c>
    </row>
    <row r="6219" spans="1:28" x14ac:dyDescent="0.35">
      <c r="A6219" t="s">
        <v>3470</v>
      </c>
      <c r="B6219">
        <v>60</v>
      </c>
      <c r="C6219" t="s">
        <v>572</v>
      </c>
      <c r="D6219" t="s">
        <v>46</v>
      </c>
      <c r="E6219">
        <f>YEAR(Table1[[#This Row],[Order Date]])</f>
        <v>2014</v>
      </c>
      <c r="F6219">
        <v>1</v>
      </c>
      <c r="G6219">
        <f>MONTH(Table1[[#This Row],[Order Date]])</f>
        <v>12</v>
      </c>
      <c r="H6219" s="1">
        <v>41991</v>
      </c>
      <c r="I6219">
        <v>54533</v>
      </c>
      <c r="J6219" t="s">
        <v>131</v>
      </c>
      <c r="K6219">
        <v>21</v>
      </c>
      <c r="L6219">
        <v>7.1</v>
      </c>
      <c r="M6219" s="2">
        <v>0.03</v>
      </c>
      <c r="N6219">
        <v>162.25</v>
      </c>
      <c r="O6219">
        <v>6.05</v>
      </c>
      <c r="P6219">
        <v>-42.722499999999997</v>
      </c>
      <c r="Q6219" s="2">
        <v>0.39</v>
      </c>
      <c r="R6219" t="s">
        <v>29</v>
      </c>
      <c r="S6219" t="s">
        <v>30</v>
      </c>
      <c r="T6219" t="s">
        <v>703</v>
      </c>
      <c r="U6219" t="s">
        <v>67</v>
      </c>
      <c r="V6219" t="s">
        <v>33</v>
      </c>
      <c r="W6219">
        <v>7622</v>
      </c>
      <c r="X6219" s="1">
        <v>41992</v>
      </c>
      <c r="Y6219" t="s">
        <v>34</v>
      </c>
      <c r="Z6219" t="e" vm="30">
        <v>#VALUE!</v>
      </c>
      <c r="AA6219">
        <v>2324</v>
      </c>
      <c r="AB6219" t="e" cm="1" vm="2">
        <f t="array" ref="AB6219">_FV(Table1[[#This Row],[State]],"Country/region",TRUE)</f>
        <v>#VALUE!</v>
      </c>
    </row>
    <row r="6220" spans="1:28" x14ac:dyDescent="0.35">
      <c r="A6220" t="s">
        <v>2177</v>
      </c>
      <c r="B6220">
        <v>60</v>
      </c>
      <c r="C6220" t="s">
        <v>1527</v>
      </c>
      <c r="D6220" t="s">
        <v>46</v>
      </c>
      <c r="E6220">
        <f>YEAR(Table1[[#This Row],[Order Date]])</f>
        <v>2014</v>
      </c>
      <c r="F6220">
        <v>1</v>
      </c>
      <c r="G6220">
        <f>MONTH(Table1[[#This Row],[Order Date]])</f>
        <v>12</v>
      </c>
      <c r="H6220" s="1">
        <v>41991</v>
      </c>
      <c r="I6220">
        <v>50657</v>
      </c>
      <c r="J6220" t="s">
        <v>28</v>
      </c>
      <c r="K6220">
        <v>40</v>
      </c>
      <c r="L6220">
        <v>7.38</v>
      </c>
      <c r="M6220" s="2">
        <v>0.01</v>
      </c>
      <c r="N6220">
        <v>315.45</v>
      </c>
      <c r="O6220">
        <v>11.51</v>
      </c>
      <c r="P6220">
        <v>-305.87700000000001</v>
      </c>
      <c r="Q6220" s="2">
        <v>0.36</v>
      </c>
      <c r="R6220" t="s">
        <v>29</v>
      </c>
      <c r="S6220" t="s">
        <v>30</v>
      </c>
      <c r="T6220" t="s">
        <v>1183</v>
      </c>
      <c r="U6220" t="s">
        <v>67</v>
      </c>
      <c r="V6220" t="s">
        <v>76</v>
      </c>
      <c r="W6220">
        <v>7099</v>
      </c>
      <c r="X6220" s="1">
        <v>41992</v>
      </c>
      <c r="Y6220" t="s">
        <v>34</v>
      </c>
      <c r="Z6220" t="e" vm="18">
        <v>#VALUE!</v>
      </c>
      <c r="AA6220">
        <v>22102</v>
      </c>
      <c r="AB6220" t="e" cm="1" vm="2">
        <f t="array" ref="AB6220">_FV(Table1[[#This Row],[State]],"Country/region",TRUE)</f>
        <v>#VALUE!</v>
      </c>
    </row>
    <row r="6221" spans="1:28" x14ac:dyDescent="0.35">
      <c r="A6221" t="s">
        <v>2913</v>
      </c>
      <c r="B6221">
        <v>60</v>
      </c>
      <c r="C6221" t="s">
        <v>2131</v>
      </c>
      <c r="D6221" t="s">
        <v>46</v>
      </c>
      <c r="E6221">
        <f>YEAR(Table1[[#This Row],[Order Date]])</f>
        <v>2014</v>
      </c>
      <c r="F6221">
        <v>1</v>
      </c>
      <c r="G6221">
        <f>MONTH(Table1[[#This Row],[Order Date]])</f>
        <v>12</v>
      </c>
      <c r="H6221" s="1">
        <v>41991</v>
      </c>
      <c r="I6221">
        <v>59911</v>
      </c>
      <c r="J6221" t="s">
        <v>39</v>
      </c>
      <c r="K6221">
        <v>1</v>
      </c>
      <c r="L6221">
        <v>9.11</v>
      </c>
      <c r="M6221" s="2">
        <v>0.1</v>
      </c>
      <c r="N6221">
        <v>10.59</v>
      </c>
      <c r="O6221">
        <v>2.15</v>
      </c>
      <c r="P6221">
        <v>-4.3099999999999996</v>
      </c>
      <c r="Q6221" s="2">
        <v>0.4</v>
      </c>
      <c r="R6221" t="s">
        <v>29</v>
      </c>
      <c r="S6221" t="s">
        <v>59</v>
      </c>
      <c r="T6221" t="s">
        <v>63</v>
      </c>
      <c r="U6221" t="s">
        <v>61</v>
      </c>
      <c r="V6221" t="s">
        <v>76</v>
      </c>
      <c r="W6221">
        <v>8388</v>
      </c>
      <c r="X6221" s="1">
        <v>41992</v>
      </c>
      <c r="Y6221" t="s">
        <v>34</v>
      </c>
      <c r="Z6221" t="e" vm="31">
        <v>#VALUE!</v>
      </c>
      <c r="AA6221">
        <v>38109</v>
      </c>
      <c r="AB6221" t="e" cm="1" vm="2">
        <f t="array" ref="AB6221">_FV(Table1[[#This Row],[State]],"Country/region",TRUE)</f>
        <v>#VALUE!</v>
      </c>
    </row>
    <row r="6222" spans="1:28" x14ac:dyDescent="0.35">
      <c r="A6222" t="s">
        <v>2261</v>
      </c>
      <c r="B6222">
        <v>60</v>
      </c>
      <c r="C6222" t="s">
        <v>2112</v>
      </c>
      <c r="D6222" t="s">
        <v>38</v>
      </c>
      <c r="E6222">
        <f>YEAR(Table1[[#This Row],[Order Date]])</f>
        <v>2014</v>
      </c>
      <c r="F6222">
        <v>1</v>
      </c>
      <c r="G6222">
        <f>MONTH(Table1[[#This Row],[Order Date]])</f>
        <v>12</v>
      </c>
      <c r="H6222" s="1">
        <v>41991</v>
      </c>
      <c r="I6222">
        <v>31878</v>
      </c>
      <c r="J6222" t="s">
        <v>131</v>
      </c>
      <c r="K6222">
        <v>42</v>
      </c>
      <c r="L6222">
        <v>155.99</v>
      </c>
      <c r="M6222" s="2">
        <v>0.01</v>
      </c>
      <c r="N6222">
        <v>5678.5524999999998</v>
      </c>
      <c r="O6222">
        <v>8.99</v>
      </c>
      <c r="P6222">
        <v>1727.7750000000001</v>
      </c>
      <c r="Q6222" s="2">
        <v>0.55000000000000004</v>
      </c>
      <c r="R6222" t="s">
        <v>96</v>
      </c>
      <c r="S6222" t="s">
        <v>30</v>
      </c>
      <c r="T6222" t="s">
        <v>3238</v>
      </c>
      <c r="U6222" t="s">
        <v>105</v>
      </c>
      <c r="V6222" t="s">
        <v>52</v>
      </c>
      <c r="W6222">
        <v>4482</v>
      </c>
      <c r="X6222" s="1">
        <v>41992</v>
      </c>
      <c r="Y6222" t="s">
        <v>34</v>
      </c>
      <c r="Z6222" t="e" vm="39">
        <v>#VALUE!</v>
      </c>
      <c r="AA6222">
        <v>88220</v>
      </c>
      <c r="AB6222" t="e" cm="1" vm="2">
        <f t="array" ref="AB6222">_FV(Table1[[#This Row],[State]],"Country/region",TRUE)</f>
        <v>#VALUE!</v>
      </c>
    </row>
    <row r="6223" spans="1:28" x14ac:dyDescent="0.35">
      <c r="A6223" t="s">
        <v>2177</v>
      </c>
      <c r="B6223">
        <v>60</v>
      </c>
      <c r="C6223" t="s">
        <v>1527</v>
      </c>
      <c r="D6223" t="s">
        <v>46</v>
      </c>
      <c r="E6223">
        <f>YEAR(Table1[[#This Row],[Order Date]])</f>
        <v>2014</v>
      </c>
      <c r="F6223">
        <v>1</v>
      </c>
      <c r="G6223">
        <f>MONTH(Table1[[#This Row],[Order Date]])</f>
        <v>12</v>
      </c>
      <c r="H6223" s="1">
        <v>41991</v>
      </c>
      <c r="I6223">
        <v>50657</v>
      </c>
      <c r="J6223" t="s">
        <v>28</v>
      </c>
      <c r="K6223">
        <v>49</v>
      </c>
      <c r="L6223">
        <v>150.97999999999999</v>
      </c>
      <c r="M6223" s="2">
        <v>0.01</v>
      </c>
      <c r="N6223">
        <v>7413.29</v>
      </c>
      <c r="O6223">
        <v>16.010000000000002</v>
      </c>
      <c r="P6223">
        <v>1148.23</v>
      </c>
      <c r="Q6223" s="2">
        <v>0.7</v>
      </c>
      <c r="R6223" t="s">
        <v>48</v>
      </c>
      <c r="S6223" t="s">
        <v>73</v>
      </c>
      <c r="T6223" t="s">
        <v>123</v>
      </c>
      <c r="U6223" t="s">
        <v>75</v>
      </c>
      <c r="V6223" t="s">
        <v>76</v>
      </c>
      <c r="W6223">
        <v>7101</v>
      </c>
      <c r="X6223" s="1">
        <v>41993</v>
      </c>
      <c r="Y6223" t="s">
        <v>53</v>
      </c>
      <c r="Z6223" t="e" vm="18">
        <v>#VALUE!</v>
      </c>
      <c r="AA6223">
        <v>22102</v>
      </c>
      <c r="AB6223" t="e" cm="1" vm="2">
        <f t="array" ref="AB6223">_FV(Table1[[#This Row],[State]],"Country/region",TRUE)</f>
        <v>#VALUE!</v>
      </c>
    </row>
    <row r="6224" spans="1:28" x14ac:dyDescent="0.35">
      <c r="A6224" t="s">
        <v>2177</v>
      </c>
      <c r="B6224">
        <v>60</v>
      </c>
      <c r="C6224" t="s">
        <v>1527</v>
      </c>
      <c r="D6224" t="s">
        <v>46</v>
      </c>
      <c r="E6224">
        <f>YEAR(Table1[[#This Row],[Order Date]])</f>
        <v>2014</v>
      </c>
      <c r="F6224">
        <v>1</v>
      </c>
      <c r="G6224">
        <f>MONTH(Table1[[#This Row],[Order Date]])</f>
        <v>12</v>
      </c>
      <c r="H6224" s="1">
        <v>41991</v>
      </c>
      <c r="I6224">
        <v>50657</v>
      </c>
      <c r="J6224" t="s">
        <v>28</v>
      </c>
      <c r="K6224">
        <v>16</v>
      </c>
      <c r="L6224">
        <v>3.71</v>
      </c>
      <c r="M6224" s="2">
        <v>0.1</v>
      </c>
      <c r="N6224">
        <v>60.02</v>
      </c>
      <c r="O6224">
        <v>1.93</v>
      </c>
      <c r="P6224">
        <v>0.94</v>
      </c>
      <c r="Q6224" s="2">
        <v>0.35</v>
      </c>
      <c r="R6224" t="s">
        <v>29</v>
      </c>
      <c r="S6224" t="s">
        <v>59</v>
      </c>
      <c r="T6224" t="s">
        <v>115</v>
      </c>
      <c r="U6224" t="s">
        <v>61</v>
      </c>
      <c r="V6224" t="s">
        <v>76</v>
      </c>
      <c r="W6224">
        <v>7100</v>
      </c>
      <c r="X6224" s="1">
        <v>41993</v>
      </c>
      <c r="Y6224" t="s">
        <v>42</v>
      </c>
      <c r="Z6224" t="e" vm="18">
        <v>#VALUE!</v>
      </c>
      <c r="AA6224">
        <v>22102</v>
      </c>
      <c r="AB6224" t="e" cm="1" vm="2">
        <f t="array" ref="AB6224">_FV(Table1[[#This Row],[State]],"Country/region",TRUE)</f>
        <v>#VALUE!</v>
      </c>
    </row>
    <row r="6225" spans="1:28" x14ac:dyDescent="0.35">
      <c r="A6225" t="s">
        <v>1382</v>
      </c>
      <c r="B6225">
        <v>60</v>
      </c>
      <c r="C6225" t="s">
        <v>810</v>
      </c>
      <c r="D6225" t="s">
        <v>57</v>
      </c>
      <c r="E6225">
        <f>YEAR(Table1[[#This Row],[Order Date]])</f>
        <v>2014</v>
      </c>
      <c r="F6225">
        <v>1</v>
      </c>
      <c r="G6225">
        <f>MONTH(Table1[[#This Row],[Order Date]])</f>
        <v>12</v>
      </c>
      <c r="H6225" s="1">
        <v>41991</v>
      </c>
      <c r="I6225">
        <v>21894</v>
      </c>
      <c r="J6225" t="s">
        <v>58</v>
      </c>
      <c r="K6225">
        <v>6</v>
      </c>
      <c r="L6225">
        <v>9.68</v>
      </c>
      <c r="M6225" s="2">
        <v>0.1</v>
      </c>
      <c r="N6225">
        <v>54.3</v>
      </c>
      <c r="O6225">
        <v>2.0299999999999998</v>
      </c>
      <c r="P6225">
        <v>1.27</v>
      </c>
      <c r="Q6225" s="2">
        <v>0.37</v>
      </c>
      <c r="R6225" t="s">
        <v>29</v>
      </c>
      <c r="S6225" t="s">
        <v>59</v>
      </c>
      <c r="T6225" t="s">
        <v>2129</v>
      </c>
      <c r="U6225" t="s">
        <v>61</v>
      </c>
      <c r="V6225" t="s">
        <v>68</v>
      </c>
      <c r="W6225">
        <v>3058</v>
      </c>
      <c r="X6225" s="1">
        <v>41993</v>
      </c>
      <c r="Y6225" t="s">
        <v>34</v>
      </c>
      <c r="Z6225" t="e" vm="28">
        <v>#VALUE!</v>
      </c>
      <c r="AA6225">
        <v>63119</v>
      </c>
      <c r="AB6225" t="e" cm="1" vm="2">
        <f t="array" ref="AB6225">_FV(Table1[[#This Row],[State]],"Country/region",TRUE)</f>
        <v>#VALUE!</v>
      </c>
    </row>
    <row r="6226" spans="1:28" x14ac:dyDescent="0.35">
      <c r="A6226" t="s">
        <v>1022</v>
      </c>
      <c r="B6226">
        <v>60</v>
      </c>
      <c r="C6226" t="s">
        <v>1020</v>
      </c>
      <c r="D6226" t="s">
        <v>38</v>
      </c>
      <c r="E6226">
        <f>YEAR(Table1[[#This Row],[Order Date]])</f>
        <v>2014</v>
      </c>
      <c r="F6226">
        <v>1</v>
      </c>
      <c r="G6226">
        <f>MONTH(Table1[[#This Row],[Order Date]])</f>
        <v>12</v>
      </c>
      <c r="H6226" s="1">
        <v>41991</v>
      </c>
      <c r="I6226">
        <v>25061</v>
      </c>
      <c r="J6226" t="s">
        <v>131</v>
      </c>
      <c r="K6226">
        <v>20</v>
      </c>
      <c r="L6226">
        <v>48.04</v>
      </c>
      <c r="M6226" s="2">
        <v>0.1</v>
      </c>
      <c r="N6226">
        <v>941.13</v>
      </c>
      <c r="O6226">
        <v>7.23</v>
      </c>
      <c r="P6226">
        <v>344.95</v>
      </c>
      <c r="Q6226" s="2">
        <v>0.37</v>
      </c>
      <c r="R6226" t="s">
        <v>29</v>
      </c>
      <c r="S6226" t="s">
        <v>30</v>
      </c>
      <c r="T6226" t="s">
        <v>2840</v>
      </c>
      <c r="U6226" t="s">
        <v>61</v>
      </c>
      <c r="V6226" t="s">
        <v>68</v>
      </c>
      <c r="W6226">
        <v>3519</v>
      </c>
      <c r="X6226" s="1">
        <v>41993</v>
      </c>
      <c r="Y6226" t="s">
        <v>34</v>
      </c>
      <c r="Z6226" t="e" vm="11">
        <v>#VALUE!</v>
      </c>
      <c r="AA6226">
        <v>77489</v>
      </c>
      <c r="AB6226" t="e" cm="1" vm="2">
        <f t="array" ref="AB6226">_FV(Table1[[#This Row],[State]],"Country/region",TRUE)</f>
        <v>#VALUE!</v>
      </c>
    </row>
    <row r="6227" spans="1:28" x14ac:dyDescent="0.35">
      <c r="A6227" t="s">
        <v>860</v>
      </c>
      <c r="B6227">
        <v>60</v>
      </c>
      <c r="C6227" t="s">
        <v>2478</v>
      </c>
      <c r="D6227" t="s">
        <v>27</v>
      </c>
      <c r="E6227">
        <f>YEAR(Table1[[#This Row],[Order Date]])</f>
        <v>2014</v>
      </c>
      <c r="F6227">
        <v>1</v>
      </c>
      <c r="G6227">
        <f>MONTH(Table1[[#This Row],[Order Date]])</f>
        <v>12</v>
      </c>
      <c r="H6227" s="1">
        <v>41991</v>
      </c>
      <c r="I6227">
        <v>42082</v>
      </c>
      <c r="J6227" t="s">
        <v>58</v>
      </c>
      <c r="K6227">
        <v>15</v>
      </c>
      <c r="L6227">
        <v>4.76</v>
      </c>
      <c r="M6227" s="2">
        <v>0.03</v>
      </c>
      <c r="N6227">
        <v>76.42</v>
      </c>
      <c r="O6227">
        <v>3.01</v>
      </c>
      <c r="P6227">
        <v>-3.95</v>
      </c>
      <c r="Q6227" s="2">
        <v>0.36</v>
      </c>
      <c r="R6227" t="s">
        <v>29</v>
      </c>
      <c r="S6227" t="s">
        <v>59</v>
      </c>
      <c r="T6227" t="s">
        <v>2555</v>
      </c>
      <c r="U6227" t="s">
        <v>61</v>
      </c>
      <c r="V6227" t="s">
        <v>33</v>
      </c>
      <c r="W6227">
        <v>5931</v>
      </c>
      <c r="X6227" s="1">
        <v>41993</v>
      </c>
      <c r="Y6227" t="s">
        <v>34</v>
      </c>
      <c r="Z6227" t="e" vm="22">
        <v>#VALUE!</v>
      </c>
      <c r="AA6227">
        <v>44903</v>
      </c>
      <c r="AB6227" t="e" cm="1" vm="2">
        <f t="array" ref="AB6227">_FV(Table1[[#This Row],[State]],"Country/region",TRUE)</f>
        <v>#VALUE!</v>
      </c>
    </row>
    <row r="6228" spans="1:28" x14ac:dyDescent="0.35">
      <c r="A6228" t="s">
        <v>2195</v>
      </c>
      <c r="B6228">
        <v>60</v>
      </c>
      <c r="C6228" t="s">
        <v>2627</v>
      </c>
      <c r="D6228" t="s">
        <v>46</v>
      </c>
      <c r="E6228">
        <f>YEAR(Table1[[#This Row],[Order Date]])</f>
        <v>2014</v>
      </c>
      <c r="F6228">
        <v>1</v>
      </c>
      <c r="G6228">
        <f>MONTH(Table1[[#This Row],[Order Date]])</f>
        <v>12</v>
      </c>
      <c r="H6228" s="1">
        <v>41991</v>
      </c>
      <c r="I6228">
        <v>25378</v>
      </c>
      <c r="J6228" t="s">
        <v>39</v>
      </c>
      <c r="K6228">
        <v>48</v>
      </c>
      <c r="L6228">
        <v>95.99</v>
      </c>
      <c r="M6228" s="2">
        <v>0.09</v>
      </c>
      <c r="N6228">
        <v>3713.0124999999998</v>
      </c>
      <c r="O6228">
        <v>7.69</v>
      </c>
      <c r="P6228">
        <v>803.601</v>
      </c>
      <c r="Q6228" s="2">
        <v>0.56999999999999995</v>
      </c>
      <c r="R6228" t="s">
        <v>96</v>
      </c>
      <c r="S6228" t="s">
        <v>30</v>
      </c>
      <c r="T6228" t="s">
        <v>3471</v>
      </c>
      <c r="U6228" t="s">
        <v>105</v>
      </c>
      <c r="V6228" t="s">
        <v>52</v>
      </c>
      <c r="W6228">
        <v>3561</v>
      </c>
      <c r="X6228" s="1">
        <v>41993</v>
      </c>
      <c r="Y6228" t="s">
        <v>34</v>
      </c>
      <c r="Z6228" t="e" vm="4">
        <v>#VALUE!</v>
      </c>
      <c r="AA6228">
        <v>94704</v>
      </c>
      <c r="AB6228" t="e" cm="1" vm="2">
        <f t="array" ref="AB6228">_FV(Table1[[#This Row],[State]],"Country/region",TRUE)</f>
        <v>#VALUE!</v>
      </c>
    </row>
    <row r="6229" spans="1:28" x14ac:dyDescent="0.35">
      <c r="A6229" t="s">
        <v>2240</v>
      </c>
      <c r="B6229">
        <v>60</v>
      </c>
      <c r="C6229" t="s">
        <v>1137</v>
      </c>
      <c r="D6229" t="s">
        <v>46</v>
      </c>
      <c r="E6229">
        <f>YEAR(Table1[[#This Row],[Order Date]])</f>
        <v>2014</v>
      </c>
      <c r="F6229">
        <v>1</v>
      </c>
      <c r="G6229">
        <f>MONTH(Table1[[#This Row],[Order Date]])</f>
        <v>12</v>
      </c>
      <c r="H6229" s="1">
        <v>41991</v>
      </c>
      <c r="I6229">
        <v>41991</v>
      </c>
      <c r="J6229" t="s">
        <v>47</v>
      </c>
      <c r="K6229">
        <v>35</v>
      </c>
      <c r="L6229">
        <v>14.58</v>
      </c>
      <c r="M6229" s="2">
        <v>0</v>
      </c>
      <c r="N6229">
        <v>543.22</v>
      </c>
      <c r="O6229">
        <v>7.4</v>
      </c>
      <c r="P6229">
        <v>68.44</v>
      </c>
      <c r="Q6229" s="2">
        <v>0.48</v>
      </c>
      <c r="R6229" t="s">
        <v>48</v>
      </c>
      <c r="S6229" t="s">
        <v>30</v>
      </c>
      <c r="T6229" t="s">
        <v>2528</v>
      </c>
      <c r="U6229" t="s">
        <v>82</v>
      </c>
      <c r="V6229" t="s">
        <v>68</v>
      </c>
      <c r="W6229">
        <v>5923</v>
      </c>
      <c r="X6229" s="1">
        <v>41995</v>
      </c>
      <c r="Y6229" t="s">
        <v>34</v>
      </c>
      <c r="Z6229" t="e" vm="38">
        <v>#VALUE!</v>
      </c>
      <c r="AA6229">
        <v>46350</v>
      </c>
      <c r="AB6229" t="e" cm="1" vm="2">
        <f t="array" ref="AB6229">_FV(Table1[[#This Row],[State]],"Country/region",TRUE)</f>
        <v>#VALUE!</v>
      </c>
    </row>
    <row r="6230" spans="1:28" x14ac:dyDescent="0.35">
      <c r="A6230" t="s">
        <v>2240</v>
      </c>
      <c r="B6230">
        <v>60</v>
      </c>
      <c r="C6230" t="s">
        <v>1137</v>
      </c>
      <c r="D6230" t="s">
        <v>46</v>
      </c>
      <c r="E6230">
        <f>YEAR(Table1[[#This Row],[Order Date]])</f>
        <v>2014</v>
      </c>
      <c r="F6230">
        <v>1</v>
      </c>
      <c r="G6230">
        <f>MONTH(Table1[[#This Row],[Order Date]])</f>
        <v>12</v>
      </c>
      <c r="H6230" s="1">
        <v>41991</v>
      </c>
      <c r="I6230">
        <v>41991</v>
      </c>
      <c r="J6230" t="s">
        <v>47</v>
      </c>
      <c r="K6230">
        <v>18</v>
      </c>
      <c r="L6230">
        <v>45.98</v>
      </c>
      <c r="M6230" s="2">
        <v>0.06</v>
      </c>
      <c r="N6230">
        <v>813.9</v>
      </c>
      <c r="O6230">
        <v>4.8</v>
      </c>
      <c r="P6230">
        <v>256.66000000000003</v>
      </c>
      <c r="Q6230" s="2">
        <v>0.68</v>
      </c>
      <c r="R6230" t="s">
        <v>48</v>
      </c>
      <c r="S6230" t="s">
        <v>59</v>
      </c>
      <c r="T6230" t="s">
        <v>1694</v>
      </c>
      <c r="U6230" t="s">
        <v>82</v>
      </c>
      <c r="V6230" t="s">
        <v>68</v>
      </c>
      <c r="W6230">
        <v>5924</v>
      </c>
      <c r="X6230" s="1">
        <v>41995</v>
      </c>
      <c r="Y6230" t="s">
        <v>34</v>
      </c>
      <c r="Z6230" t="e" vm="38">
        <v>#VALUE!</v>
      </c>
      <c r="AA6230">
        <v>46350</v>
      </c>
      <c r="AB6230" t="e" cm="1" vm="2">
        <f t="array" ref="AB6230">_FV(Table1[[#This Row],[State]],"Country/region",TRUE)</f>
        <v>#VALUE!</v>
      </c>
    </row>
    <row r="6231" spans="1:28" x14ac:dyDescent="0.35">
      <c r="A6231" t="s">
        <v>2240</v>
      </c>
      <c r="B6231">
        <v>60</v>
      </c>
      <c r="C6231" t="s">
        <v>1137</v>
      </c>
      <c r="D6231" t="s">
        <v>46</v>
      </c>
      <c r="E6231">
        <f>YEAR(Table1[[#This Row],[Order Date]])</f>
        <v>2014</v>
      </c>
      <c r="F6231">
        <v>1</v>
      </c>
      <c r="G6231">
        <f>MONTH(Table1[[#This Row],[Order Date]])</f>
        <v>12</v>
      </c>
      <c r="H6231" s="1">
        <v>41991</v>
      </c>
      <c r="I6231">
        <v>41991</v>
      </c>
      <c r="J6231" t="s">
        <v>47</v>
      </c>
      <c r="K6231">
        <v>36</v>
      </c>
      <c r="L6231">
        <v>50.98</v>
      </c>
      <c r="M6231" s="2">
        <v>0.06</v>
      </c>
      <c r="N6231">
        <v>1773.86</v>
      </c>
      <c r="O6231">
        <v>14.19</v>
      </c>
      <c r="P6231">
        <v>133.30000000000001</v>
      </c>
      <c r="Q6231" s="2">
        <v>0.56000000000000005</v>
      </c>
      <c r="R6231" t="s">
        <v>48</v>
      </c>
      <c r="S6231" t="s">
        <v>49</v>
      </c>
      <c r="T6231" t="s">
        <v>2838</v>
      </c>
      <c r="U6231" t="s">
        <v>51</v>
      </c>
      <c r="V6231" t="s">
        <v>68</v>
      </c>
      <c r="W6231">
        <v>5922</v>
      </c>
      <c r="X6231" s="1">
        <v>41996</v>
      </c>
      <c r="Y6231" t="s">
        <v>53</v>
      </c>
      <c r="Z6231" t="e" vm="38">
        <v>#VALUE!</v>
      </c>
      <c r="AA6231">
        <v>46350</v>
      </c>
      <c r="AB6231" t="e" cm="1" vm="2">
        <f t="array" ref="AB6231">_FV(Table1[[#This Row],[State]],"Country/region",TRUE)</f>
        <v>#VALUE!</v>
      </c>
    </row>
    <row r="6232" spans="1:28" x14ac:dyDescent="0.35">
      <c r="A6232" t="s">
        <v>2080</v>
      </c>
      <c r="B6232">
        <v>60</v>
      </c>
      <c r="C6232" t="s">
        <v>2081</v>
      </c>
      <c r="D6232" t="s">
        <v>27</v>
      </c>
      <c r="E6232">
        <f>YEAR(Table1[[#This Row],[Order Date]])</f>
        <v>2014</v>
      </c>
      <c r="F6232">
        <v>1</v>
      </c>
      <c r="G6232">
        <f>MONTH(Table1[[#This Row],[Order Date]])</f>
        <v>12</v>
      </c>
      <c r="H6232" s="1">
        <v>41992</v>
      </c>
      <c r="I6232">
        <v>32450</v>
      </c>
      <c r="J6232" t="s">
        <v>131</v>
      </c>
      <c r="K6232">
        <v>37</v>
      </c>
      <c r="L6232">
        <v>70.89</v>
      </c>
      <c r="M6232" s="2">
        <v>0.1</v>
      </c>
      <c r="N6232">
        <v>2638.79</v>
      </c>
      <c r="O6232">
        <v>89.3</v>
      </c>
      <c r="P6232">
        <v>54.230849999999997</v>
      </c>
      <c r="Q6232" s="2">
        <v>0.69</v>
      </c>
      <c r="R6232" t="s">
        <v>48</v>
      </c>
      <c r="S6232" t="s">
        <v>73</v>
      </c>
      <c r="T6232" t="s">
        <v>1810</v>
      </c>
      <c r="U6232" t="s">
        <v>75</v>
      </c>
      <c r="V6232" t="s">
        <v>33</v>
      </c>
      <c r="W6232">
        <v>4561</v>
      </c>
      <c r="X6232" s="1">
        <v>41992</v>
      </c>
      <c r="Y6232" t="s">
        <v>53</v>
      </c>
      <c r="Z6232" t="e" vm="3">
        <v>#VALUE!</v>
      </c>
      <c r="AA6232">
        <v>21208</v>
      </c>
      <c r="AB6232" t="e" cm="1" vm="2">
        <f t="array" ref="AB6232">_FV(Table1[[#This Row],[State]],"Country/region",TRUE)</f>
        <v>#VALUE!</v>
      </c>
    </row>
    <row r="6233" spans="1:28" x14ac:dyDescent="0.35">
      <c r="A6233" t="s">
        <v>1195</v>
      </c>
      <c r="B6233">
        <v>60</v>
      </c>
      <c r="C6233" t="s">
        <v>1196</v>
      </c>
      <c r="D6233" t="s">
        <v>46</v>
      </c>
      <c r="E6233">
        <f>YEAR(Table1[[#This Row],[Order Date]])</f>
        <v>2014</v>
      </c>
      <c r="F6233">
        <v>1</v>
      </c>
      <c r="G6233">
        <f>MONTH(Table1[[#This Row],[Order Date]])</f>
        <v>12</v>
      </c>
      <c r="H6233" s="1">
        <v>41992</v>
      </c>
      <c r="I6233">
        <v>56032</v>
      </c>
      <c r="J6233" t="s">
        <v>39</v>
      </c>
      <c r="K6233">
        <v>31</v>
      </c>
      <c r="L6233">
        <v>96.45</v>
      </c>
      <c r="M6233" s="2">
        <v>0.1</v>
      </c>
      <c r="N6233">
        <v>2893.31</v>
      </c>
      <c r="O6233">
        <v>13.99</v>
      </c>
      <c r="P6233">
        <v>937.64</v>
      </c>
      <c r="Q6233" s="2">
        <v>0.38</v>
      </c>
      <c r="R6233" t="s">
        <v>96</v>
      </c>
      <c r="S6233" t="s">
        <v>80</v>
      </c>
      <c r="T6233" t="s">
        <v>3221</v>
      </c>
      <c r="U6233" t="s">
        <v>98</v>
      </c>
      <c r="V6233" t="s">
        <v>76</v>
      </c>
      <c r="W6233">
        <v>7838</v>
      </c>
      <c r="X6233" s="1">
        <v>41992</v>
      </c>
      <c r="Y6233" t="s">
        <v>34</v>
      </c>
      <c r="Z6233" t="e" vm="19">
        <v>#VALUE!</v>
      </c>
      <c r="AA6233">
        <v>29687</v>
      </c>
      <c r="AB6233" t="e" cm="1" vm="2">
        <f t="array" ref="AB6233">_FV(Table1[[#This Row],[State]],"Country/region",TRUE)</f>
        <v>#VALUE!</v>
      </c>
    </row>
    <row r="6234" spans="1:28" x14ac:dyDescent="0.35">
      <c r="A6234" t="s">
        <v>531</v>
      </c>
      <c r="B6234">
        <v>60</v>
      </c>
      <c r="C6234" t="s">
        <v>532</v>
      </c>
      <c r="D6234" t="s">
        <v>46</v>
      </c>
      <c r="E6234">
        <f>YEAR(Table1[[#This Row],[Order Date]])</f>
        <v>2014</v>
      </c>
      <c r="F6234">
        <v>1</v>
      </c>
      <c r="G6234">
        <f>MONTH(Table1[[#This Row],[Order Date]])</f>
        <v>12</v>
      </c>
      <c r="H6234" s="1">
        <v>41992</v>
      </c>
      <c r="I6234">
        <v>19040</v>
      </c>
      <c r="J6234" t="s">
        <v>28</v>
      </c>
      <c r="K6234">
        <v>10</v>
      </c>
      <c r="L6234">
        <v>21.38</v>
      </c>
      <c r="M6234" s="2">
        <v>0.06</v>
      </c>
      <c r="N6234">
        <v>211.97</v>
      </c>
      <c r="O6234">
        <v>8.99</v>
      </c>
      <c r="P6234">
        <v>-46.83</v>
      </c>
      <c r="Q6234" s="2">
        <v>0.59</v>
      </c>
      <c r="R6234" t="s">
        <v>29</v>
      </c>
      <c r="S6234" t="s">
        <v>139</v>
      </c>
      <c r="T6234" t="s">
        <v>994</v>
      </c>
      <c r="U6234" t="s">
        <v>88</v>
      </c>
      <c r="V6234" t="s">
        <v>52</v>
      </c>
      <c r="W6234">
        <v>2625</v>
      </c>
      <c r="X6234" s="1">
        <v>41993</v>
      </c>
      <c r="Y6234" t="s">
        <v>34</v>
      </c>
      <c r="Z6234" t="e" vm="4">
        <v>#VALUE!</v>
      </c>
      <c r="AA6234">
        <v>92677</v>
      </c>
      <c r="AB6234" t="e" cm="1" vm="2">
        <f t="array" ref="AB6234">_FV(Table1[[#This Row],[State]],"Country/region",TRUE)</f>
        <v>#VALUE!</v>
      </c>
    </row>
    <row r="6235" spans="1:28" x14ac:dyDescent="0.35">
      <c r="A6235" t="s">
        <v>1195</v>
      </c>
      <c r="B6235">
        <v>60</v>
      </c>
      <c r="C6235" t="s">
        <v>1196</v>
      </c>
      <c r="D6235" t="s">
        <v>46</v>
      </c>
      <c r="E6235">
        <f>YEAR(Table1[[#This Row],[Order Date]])</f>
        <v>2014</v>
      </c>
      <c r="F6235">
        <v>1</v>
      </c>
      <c r="G6235">
        <f>MONTH(Table1[[#This Row],[Order Date]])</f>
        <v>12</v>
      </c>
      <c r="H6235" s="1">
        <v>41992</v>
      </c>
      <c r="I6235">
        <v>56032</v>
      </c>
      <c r="J6235" t="s">
        <v>39</v>
      </c>
      <c r="K6235">
        <v>25</v>
      </c>
      <c r="L6235">
        <v>159.31</v>
      </c>
      <c r="M6235" s="2">
        <v>0.03</v>
      </c>
      <c r="N6235">
        <v>3923.27</v>
      </c>
      <c r="O6235">
        <v>60</v>
      </c>
      <c r="P6235">
        <v>-85.86</v>
      </c>
      <c r="Q6235" s="2">
        <v>0.55000000000000004</v>
      </c>
      <c r="R6235" t="s">
        <v>48</v>
      </c>
      <c r="S6235" t="s">
        <v>49</v>
      </c>
      <c r="T6235" t="s">
        <v>2493</v>
      </c>
      <c r="U6235" t="s">
        <v>75</v>
      </c>
      <c r="V6235" t="s">
        <v>76</v>
      </c>
      <c r="W6235">
        <v>7839</v>
      </c>
      <c r="X6235" s="1">
        <v>41994</v>
      </c>
      <c r="Y6235" t="s">
        <v>53</v>
      </c>
      <c r="Z6235" t="e" vm="19">
        <v>#VALUE!</v>
      </c>
      <c r="AA6235">
        <v>29687</v>
      </c>
      <c r="AB6235" t="e" cm="1" vm="2">
        <f t="array" ref="AB6235">_FV(Table1[[#This Row],[State]],"Country/region",TRUE)</f>
        <v>#VALUE!</v>
      </c>
    </row>
    <row r="6236" spans="1:28" x14ac:dyDescent="0.35">
      <c r="A6236" t="s">
        <v>2330</v>
      </c>
      <c r="B6236">
        <v>60</v>
      </c>
      <c r="C6236" t="s">
        <v>2081</v>
      </c>
      <c r="D6236" t="s">
        <v>57</v>
      </c>
      <c r="E6236">
        <f>YEAR(Table1[[#This Row],[Order Date]])</f>
        <v>2014</v>
      </c>
      <c r="F6236">
        <v>1</v>
      </c>
      <c r="G6236">
        <f>MONTH(Table1[[#This Row],[Order Date]])</f>
        <v>12</v>
      </c>
      <c r="H6236" s="1">
        <v>41993</v>
      </c>
      <c r="I6236">
        <v>48515</v>
      </c>
      <c r="J6236" t="s">
        <v>58</v>
      </c>
      <c r="K6236">
        <v>47</v>
      </c>
      <c r="L6236">
        <v>15.04</v>
      </c>
      <c r="M6236" s="2">
        <v>0.01</v>
      </c>
      <c r="N6236">
        <v>725.8</v>
      </c>
      <c r="O6236">
        <v>1.97</v>
      </c>
      <c r="P6236">
        <v>327.45</v>
      </c>
      <c r="Q6236" s="2">
        <v>0.39</v>
      </c>
      <c r="R6236" t="s">
        <v>29</v>
      </c>
      <c r="S6236" t="s">
        <v>59</v>
      </c>
      <c r="T6236" t="s">
        <v>60</v>
      </c>
      <c r="U6236" t="s">
        <v>61</v>
      </c>
      <c r="V6236" t="s">
        <v>33</v>
      </c>
      <c r="W6236">
        <v>6816</v>
      </c>
      <c r="X6236" s="1">
        <v>41993</v>
      </c>
      <c r="Y6236" t="s">
        <v>42</v>
      </c>
      <c r="Z6236" t="e" vm="3">
        <v>#VALUE!</v>
      </c>
      <c r="AA6236">
        <v>20854</v>
      </c>
      <c r="AB6236" t="e" cm="1" vm="2">
        <f t="array" ref="AB6236">_FV(Table1[[#This Row],[State]],"Country/region",TRUE)</f>
        <v>#VALUE!</v>
      </c>
    </row>
    <row r="6237" spans="1:28" x14ac:dyDescent="0.35">
      <c r="A6237" t="s">
        <v>2778</v>
      </c>
      <c r="B6237">
        <v>60</v>
      </c>
      <c r="C6237" t="s">
        <v>2779</v>
      </c>
      <c r="D6237" t="s">
        <v>27</v>
      </c>
      <c r="E6237">
        <f>YEAR(Table1[[#This Row],[Order Date]])</f>
        <v>2014</v>
      </c>
      <c r="F6237">
        <v>1</v>
      </c>
      <c r="G6237">
        <f>MONTH(Table1[[#This Row],[Order Date]])</f>
        <v>12</v>
      </c>
      <c r="H6237" s="1">
        <v>41993</v>
      </c>
      <c r="I6237">
        <v>42692</v>
      </c>
      <c r="J6237" t="s">
        <v>131</v>
      </c>
      <c r="K6237">
        <v>42</v>
      </c>
      <c r="L6237">
        <v>6.48</v>
      </c>
      <c r="M6237" s="2">
        <v>0.03</v>
      </c>
      <c r="N6237">
        <v>278.01</v>
      </c>
      <c r="O6237">
        <v>8.73</v>
      </c>
      <c r="P6237">
        <v>-202.31</v>
      </c>
      <c r="Q6237" s="2">
        <v>0.37</v>
      </c>
      <c r="R6237" t="s">
        <v>29</v>
      </c>
      <c r="S6237" t="s">
        <v>30</v>
      </c>
      <c r="T6237" t="s">
        <v>179</v>
      </c>
      <c r="U6237" t="s">
        <v>61</v>
      </c>
      <c r="V6237" t="s">
        <v>68</v>
      </c>
      <c r="W6237">
        <v>6027</v>
      </c>
      <c r="X6237" s="1">
        <v>41994</v>
      </c>
      <c r="Y6237" t="s">
        <v>34</v>
      </c>
      <c r="Z6237" t="e" vm="5">
        <v>#VALUE!</v>
      </c>
      <c r="AA6237">
        <v>55407</v>
      </c>
      <c r="AB6237" t="e" cm="1" vm="2">
        <f t="array" ref="AB6237">_FV(Table1[[#This Row],[State]],"Country/region",TRUE)</f>
        <v>#VALUE!</v>
      </c>
    </row>
    <row r="6238" spans="1:28" x14ac:dyDescent="0.35">
      <c r="A6238" t="s">
        <v>3472</v>
      </c>
      <c r="B6238">
        <v>60</v>
      </c>
      <c r="C6238" t="s">
        <v>2154</v>
      </c>
      <c r="D6238" t="s">
        <v>38</v>
      </c>
      <c r="E6238">
        <f>YEAR(Table1[[#This Row],[Order Date]])</f>
        <v>2014</v>
      </c>
      <c r="F6238">
        <v>1</v>
      </c>
      <c r="G6238">
        <f>MONTH(Table1[[#This Row],[Order Date]])</f>
        <v>12</v>
      </c>
      <c r="H6238" s="1">
        <v>41993</v>
      </c>
      <c r="I6238">
        <v>52327</v>
      </c>
      <c r="J6238" t="s">
        <v>131</v>
      </c>
      <c r="K6238">
        <v>27</v>
      </c>
      <c r="L6238">
        <v>152.47999999999999</v>
      </c>
      <c r="M6238" s="2">
        <v>0.1</v>
      </c>
      <c r="N6238">
        <v>3853.47</v>
      </c>
      <c r="O6238">
        <v>6.5</v>
      </c>
      <c r="P6238">
        <v>21.5</v>
      </c>
      <c r="Q6238" s="2">
        <v>0.74</v>
      </c>
      <c r="R6238" t="s">
        <v>96</v>
      </c>
      <c r="S6238" t="s">
        <v>30</v>
      </c>
      <c r="T6238" t="s">
        <v>1057</v>
      </c>
      <c r="U6238" t="s">
        <v>102</v>
      </c>
      <c r="V6238" t="s">
        <v>68</v>
      </c>
      <c r="W6238">
        <v>7349</v>
      </c>
      <c r="X6238" s="1">
        <v>41994</v>
      </c>
      <c r="Y6238" t="s">
        <v>34</v>
      </c>
      <c r="Z6238" t="e" vm="25">
        <v>#VALUE!</v>
      </c>
      <c r="AA6238">
        <v>53051</v>
      </c>
      <c r="AB6238" t="e" cm="1" vm="2">
        <f t="array" ref="AB6238">_FV(Table1[[#This Row],[State]],"Country/region",TRUE)</f>
        <v>#VALUE!</v>
      </c>
    </row>
    <row r="6239" spans="1:28" x14ac:dyDescent="0.35">
      <c r="A6239" t="s">
        <v>1221</v>
      </c>
      <c r="B6239">
        <v>60</v>
      </c>
      <c r="C6239" t="s">
        <v>465</v>
      </c>
      <c r="D6239" t="s">
        <v>27</v>
      </c>
      <c r="E6239">
        <f>YEAR(Table1[[#This Row],[Order Date]])</f>
        <v>2014</v>
      </c>
      <c r="F6239">
        <v>1</v>
      </c>
      <c r="G6239">
        <f>MONTH(Table1[[#This Row],[Order Date]])</f>
        <v>12</v>
      </c>
      <c r="H6239" s="1">
        <v>41993</v>
      </c>
      <c r="I6239">
        <v>38528</v>
      </c>
      <c r="J6239" t="s">
        <v>58</v>
      </c>
      <c r="K6239">
        <v>36</v>
      </c>
      <c r="L6239">
        <v>85.99</v>
      </c>
      <c r="M6239" s="2">
        <v>7.0000000000000007E-2</v>
      </c>
      <c r="N6239">
        <v>2544.9850000000001</v>
      </c>
      <c r="O6239">
        <v>0.99</v>
      </c>
      <c r="P6239">
        <v>-113.05800000000001</v>
      </c>
      <c r="Q6239" s="2">
        <v>0.85</v>
      </c>
      <c r="R6239" t="s">
        <v>96</v>
      </c>
      <c r="S6239" t="s">
        <v>59</v>
      </c>
      <c r="T6239" t="s">
        <v>971</v>
      </c>
      <c r="U6239" t="s">
        <v>105</v>
      </c>
      <c r="V6239" t="s">
        <v>68</v>
      </c>
      <c r="W6239">
        <v>5420</v>
      </c>
      <c r="X6239" s="1">
        <v>41994</v>
      </c>
      <c r="Y6239" t="s">
        <v>34</v>
      </c>
      <c r="Z6239" t="e" vm="9">
        <v>#VALUE!</v>
      </c>
      <c r="AA6239">
        <v>68128</v>
      </c>
      <c r="AB6239" t="e" cm="1" vm="2">
        <f t="array" ref="AB6239">_FV(Table1[[#This Row],[State]],"Country/region",TRUE)</f>
        <v>#VALUE!</v>
      </c>
    </row>
    <row r="6240" spans="1:28" x14ac:dyDescent="0.35">
      <c r="A6240" t="s">
        <v>421</v>
      </c>
      <c r="B6240">
        <v>60</v>
      </c>
      <c r="C6240" t="s">
        <v>3173</v>
      </c>
      <c r="D6240" t="s">
        <v>46</v>
      </c>
      <c r="E6240">
        <f>YEAR(Table1[[#This Row],[Order Date]])</f>
        <v>2014</v>
      </c>
      <c r="F6240">
        <v>1</v>
      </c>
      <c r="G6240">
        <f>MONTH(Table1[[#This Row],[Order Date]])</f>
        <v>12</v>
      </c>
      <c r="H6240" s="1">
        <v>41993</v>
      </c>
      <c r="I6240">
        <v>12320</v>
      </c>
      <c r="J6240" t="s">
        <v>58</v>
      </c>
      <c r="K6240">
        <v>35</v>
      </c>
      <c r="L6240">
        <v>15.23</v>
      </c>
      <c r="M6240" s="2">
        <v>0.05</v>
      </c>
      <c r="N6240">
        <v>539.21</v>
      </c>
      <c r="O6240">
        <v>27.75</v>
      </c>
      <c r="P6240">
        <v>11.65095</v>
      </c>
      <c r="Q6240" s="2">
        <v>0.76</v>
      </c>
      <c r="R6240" t="s">
        <v>48</v>
      </c>
      <c r="S6240" t="s">
        <v>73</v>
      </c>
      <c r="T6240" t="s">
        <v>2008</v>
      </c>
      <c r="U6240" t="s">
        <v>75</v>
      </c>
      <c r="V6240" t="s">
        <v>33</v>
      </c>
      <c r="W6240">
        <v>1713</v>
      </c>
      <c r="X6240" s="1">
        <v>41995</v>
      </c>
      <c r="Y6240" t="s">
        <v>53</v>
      </c>
      <c r="Z6240" t="e" vm="27">
        <v>#VALUE!</v>
      </c>
      <c r="AA6240">
        <v>5403</v>
      </c>
      <c r="AB6240" t="e" cm="1" vm="2">
        <f t="array" ref="AB6240">_FV(Table1[[#This Row],[State]],"Country/region",TRUE)</f>
        <v>#VALUE!</v>
      </c>
    </row>
    <row r="6241" spans="1:28" x14ac:dyDescent="0.35">
      <c r="A6241" t="s">
        <v>1174</v>
      </c>
      <c r="B6241">
        <v>60</v>
      </c>
      <c r="C6241" t="s">
        <v>2154</v>
      </c>
      <c r="D6241" t="s">
        <v>38</v>
      </c>
      <c r="E6241">
        <f>YEAR(Table1[[#This Row],[Order Date]])</f>
        <v>2014</v>
      </c>
      <c r="F6241">
        <v>1</v>
      </c>
      <c r="G6241">
        <f>MONTH(Table1[[#This Row],[Order Date]])</f>
        <v>12</v>
      </c>
      <c r="H6241" s="1">
        <v>41993</v>
      </c>
      <c r="I6241">
        <v>52327</v>
      </c>
      <c r="J6241" t="s">
        <v>131</v>
      </c>
      <c r="K6241">
        <v>5</v>
      </c>
      <c r="L6241">
        <v>4.9800000000000004</v>
      </c>
      <c r="M6241" s="2">
        <v>0.1</v>
      </c>
      <c r="N6241">
        <v>28.23</v>
      </c>
      <c r="O6241">
        <v>4.7</v>
      </c>
      <c r="P6241">
        <v>-14.69</v>
      </c>
      <c r="Q6241" s="2">
        <v>0.38</v>
      </c>
      <c r="R6241" t="s">
        <v>29</v>
      </c>
      <c r="S6241" t="s">
        <v>30</v>
      </c>
      <c r="T6241" t="s">
        <v>2099</v>
      </c>
      <c r="U6241" t="s">
        <v>61</v>
      </c>
      <c r="V6241" t="s">
        <v>68</v>
      </c>
      <c r="W6241">
        <v>7350</v>
      </c>
      <c r="X6241" s="1">
        <v>41995</v>
      </c>
      <c r="Y6241" t="s">
        <v>34</v>
      </c>
      <c r="Z6241" t="e" vm="25">
        <v>#VALUE!</v>
      </c>
      <c r="AA6241">
        <v>53209</v>
      </c>
      <c r="AB6241" t="e" cm="1" vm="2">
        <f t="array" ref="AB6241">_FV(Table1[[#This Row],[State]],"Country/region",TRUE)</f>
        <v>#VALUE!</v>
      </c>
    </row>
    <row r="6242" spans="1:28" x14ac:dyDescent="0.35">
      <c r="A6242" t="s">
        <v>2602</v>
      </c>
      <c r="B6242">
        <v>60</v>
      </c>
      <c r="C6242" t="s">
        <v>1443</v>
      </c>
      <c r="D6242" t="s">
        <v>38</v>
      </c>
      <c r="E6242">
        <f>YEAR(Table1[[#This Row],[Order Date]])</f>
        <v>2014</v>
      </c>
      <c r="F6242">
        <v>1</v>
      </c>
      <c r="G6242">
        <f>MONTH(Table1[[#This Row],[Order Date]])</f>
        <v>12</v>
      </c>
      <c r="H6242" s="1">
        <v>41993</v>
      </c>
      <c r="I6242">
        <v>18562</v>
      </c>
      <c r="J6242" t="s">
        <v>58</v>
      </c>
      <c r="K6242">
        <v>41</v>
      </c>
      <c r="L6242">
        <v>3.98</v>
      </c>
      <c r="M6242" s="2">
        <v>0.1</v>
      </c>
      <c r="N6242">
        <v>160.11000000000001</v>
      </c>
      <c r="O6242">
        <v>2.97</v>
      </c>
      <c r="P6242">
        <v>-26.73</v>
      </c>
      <c r="Q6242" s="2">
        <v>0.35</v>
      </c>
      <c r="R6242" t="s">
        <v>29</v>
      </c>
      <c r="S6242" t="s">
        <v>59</v>
      </c>
      <c r="T6242" t="s">
        <v>2633</v>
      </c>
      <c r="U6242" t="s">
        <v>61</v>
      </c>
      <c r="V6242" t="s">
        <v>33</v>
      </c>
      <c r="W6242">
        <v>2572</v>
      </c>
      <c r="X6242" s="1">
        <v>41995</v>
      </c>
      <c r="Y6242" t="s">
        <v>34</v>
      </c>
      <c r="Z6242" t="e" vm="48">
        <v>#VALUE!</v>
      </c>
      <c r="AA6242">
        <v>3053</v>
      </c>
      <c r="AB6242" t="e" cm="1" vm="2">
        <f t="array" ref="AB6242">_FV(Table1[[#This Row],[State]],"Country/region",TRUE)</f>
        <v>#VALUE!</v>
      </c>
    </row>
    <row r="6243" spans="1:28" x14ac:dyDescent="0.35">
      <c r="A6243" t="s">
        <v>2778</v>
      </c>
      <c r="B6243">
        <v>60</v>
      </c>
      <c r="C6243" t="s">
        <v>2779</v>
      </c>
      <c r="D6243" t="s">
        <v>27</v>
      </c>
      <c r="E6243">
        <f>YEAR(Table1[[#This Row],[Order Date]])</f>
        <v>2014</v>
      </c>
      <c r="F6243">
        <v>1</v>
      </c>
      <c r="G6243">
        <f>MONTH(Table1[[#This Row],[Order Date]])</f>
        <v>12</v>
      </c>
      <c r="H6243" s="1">
        <v>41993</v>
      </c>
      <c r="I6243">
        <v>42692</v>
      </c>
      <c r="J6243" t="s">
        <v>131</v>
      </c>
      <c r="K6243">
        <v>41</v>
      </c>
      <c r="L6243">
        <v>5.98</v>
      </c>
      <c r="M6243" s="2">
        <v>0.08</v>
      </c>
      <c r="N6243">
        <v>248.86</v>
      </c>
      <c r="O6243">
        <v>7.5</v>
      </c>
      <c r="P6243">
        <v>-168.67</v>
      </c>
      <c r="Q6243" s="2">
        <v>0.4</v>
      </c>
      <c r="R6243" t="s">
        <v>29</v>
      </c>
      <c r="S6243" t="s">
        <v>30</v>
      </c>
      <c r="T6243" t="s">
        <v>2064</v>
      </c>
      <c r="U6243" t="s">
        <v>61</v>
      </c>
      <c r="V6243" t="s">
        <v>68</v>
      </c>
      <c r="W6243">
        <v>6026</v>
      </c>
      <c r="X6243" s="1">
        <v>41995</v>
      </c>
      <c r="Y6243" t="s">
        <v>34</v>
      </c>
      <c r="Z6243" t="e" vm="5">
        <v>#VALUE!</v>
      </c>
      <c r="AA6243">
        <v>55407</v>
      </c>
      <c r="AB6243" t="e" cm="1" vm="2">
        <f t="array" ref="AB6243">_FV(Table1[[#This Row],[State]],"Country/region",TRUE)</f>
        <v>#VALUE!</v>
      </c>
    </row>
    <row r="6244" spans="1:28" x14ac:dyDescent="0.35">
      <c r="A6244" t="s">
        <v>464</v>
      </c>
      <c r="B6244">
        <v>60</v>
      </c>
      <c r="C6244" t="s">
        <v>465</v>
      </c>
      <c r="D6244" t="s">
        <v>27</v>
      </c>
      <c r="E6244">
        <f>YEAR(Table1[[#This Row],[Order Date]])</f>
        <v>2014</v>
      </c>
      <c r="F6244">
        <v>1</v>
      </c>
      <c r="G6244">
        <f>MONTH(Table1[[#This Row],[Order Date]])</f>
        <v>12</v>
      </c>
      <c r="H6244" s="1">
        <v>41993</v>
      </c>
      <c r="I6244">
        <v>38528</v>
      </c>
      <c r="J6244" t="s">
        <v>58</v>
      </c>
      <c r="K6244">
        <v>10</v>
      </c>
      <c r="L6244">
        <v>7.31</v>
      </c>
      <c r="M6244" s="2">
        <v>7.0000000000000007E-2</v>
      </c>
      <c r="N6244">
        <v>70.02</v>
      </c>
      <c r="O6244">
        <v>0.5</v>
      </c>
      <c r="P6244">
        <v>22.62</v>
      </c>
      <c r="Q6244" s="2">
        <v>0.38</v>
      </c>
      <c r="R6244" t="s">
        <v>29</v>
      </c>
      <c r="S6244" t="s">
        <v>30</v>
      </c>
      <c r="T6244" t="s">
        <v>3473</v>
      </c>
      <c r="U6244" t="s">
        <v>210</v>
      </c>
      <c r="V6244" t="s">
        <v>76</v>
      </c>
      <c r="W6244">
        <v>5419</v>
      </c>
      <c r="X6244" s="1">
        <v>41995</v>
      </c>
      <c r="Y6244" t="s">
        <v>34</v>
      </c>
      <c r="Z6244" t="e" vm="14">
        <v>#VALUE!</v>
      </c>
      <c r="AA6244">
        <v>33012</v>
      </c>
      <c r="AB6244" t="e" cm="1" vm="2">
        <f t="array" ref="AB6244">_FV(Table1[[#This Row],[State]],"Country/region",TRUE)</f>
        <v>#VALUE!</v>
      </c>
    </row>
    <row r="6245" spans="1:28" x14ac:dyDescent="0.35">
      <c r="A6245" t="s">
        <v>2559</v>
      </c>
      <c r="B6245">
        <v>60</v>
      </c>
      <c r="C6245" t="s">
        <v>2560</v>
      </c>
      <c r="D6245" t="s">
        <v>38</v>
      </c>
      <c r="E6245">
        <f>YEAR(Table1[[#This Row],[Order Date]])</f>
        <v>2014</v>
      </c>
      <c r="F6245">
        <v>1</v>
      </c>
      <c r="G6245">
        <f>MONTH(Table1[[#This Row],[Order Date]])</f>
        <v>12</v>
      </c>
      <c r="H6245" s="1">
        <v>41994</v>
      </c>
      <c r="I6245">
        <v>51203</v>
      </c>
      <c r="J6245" t="s">
        <v>28</v>
      </c>
      <c r="K6245">
        <v>49</v>
      </c>
      <c r="L6245">
        <v>550.98</v>
      </c>
      <c r="M6245" s="2">
        <v>0.08</v>
      </c>
      <c r="N6245">
        <v>26622.55</v>
      </c>
      <c r="O6245">
        <v>45.7</v>
      </c>
      <c r="P6245">
        <v>3146.2154999999998</v>
      </c>
      <c r="Q6245" s="2">
        <v>0.71</v>
      </c>
      <c r="R6245" t="s">
        <v>48</v>
      </c>
      <c r="S6245" t="s">
        <v>73</v>
      </c>
      <c r="T6245" t="s">
        <v>2601</v>
      </c>
      <c r="U6245" t="s">
        <v>75</v>
      </c>
      <c r="V6245" t="s">
        <v>33</v>
      </c>
      <c r="W6245">
        <v>7176</v>
      </c>
      <c r="X6245" s="1">
        <v>41995</v>
      </c>
      <c r="Y6245" t="s">
        <v>53</v>
      </c>
      <c r="Z6245" t="e" vm="30">
        <v>#VALUE!</v>
      </c>
      <c r="AA6245">
        <v>1075</v>
      </c>
      <c r="AB6245" t="e" cm="1" vm="2">
        <f t="array" ref="AB6245">_FV(Table1[[#This Row],[State]],"Country/region",TRUE)</f>
        <v>#VALUE!</v>
      </c>
    </row>
    <row r="6246" spans="1:28" x14ac:dyDescent="0.35">
      <c r="A6246" t="s">
        <v>3474</v>
      </c>
      <c r="B6246">
        <v>60</v>
      </c>
      <c r="C6246" t="s">
        <v>1398</v>
      </c>
      <c r="D6246" t="s">
        <v>27</v>
      </c>
      <c r="E6246">
        <f>YEAR(Table1[[#This Row],[Order Date]])</f>
        <v>2014</v>
      </c>
      <c r="F6246">
        <v>1</v>
      </c>
      <c r="G6246">
        <f>MONTH(Table1[[#This Row],[Order Date]])</f>
        <v>12</v>
      </c>
      <c r="H6246" s="1">
        <v>41994</v>
      </c>
      <c r="I6246">
        <v>15009</v>
      </c>
      <c r="J6246" t="s">
        <v>39</v>
      </c>
      <c r="K6246">
        <v>28</v>
      </c>
      <c r="L6246">
        <v>7.78</v>
      </c>
      <c r="M6246" s="2">
        <v>0.08</v>
      </c>
      <c r="N6246">
        <v>229.43</v>
      </c>
      <c r="O6246">
        <v>2.5</v>
      </c>
      <c r="P6246">
        <v>61.09</v>
      </c>
      <c r="Q6246" s="2">
        <v>0.38</v>
      </c>
      <c r="R6246" t="s">
        <v>29</v>
      </c>
      <c r="S6246" t="s">
        <v>30</v>
      </c>
      <c r="T6246" t="s">
        <v>1647</v>
      </c>
      <c r="U6246" t="s">
        <v>267</v>
      </c>
      <c r="V6246" t="s">
        <v>33</v>
      </c>
      <c r="W6246">
        <v>2100</v>
      </c>
      <c r="X6246" s="1">
        <v>41995</v>
      </c>
      <c r="Y6246" t="s">
        <v>42</v>
      </c>
      <c r="Z6246" t="e" vm="30">
        <v>#VALUE!</v>
      </c>
      <c r="AA6246">
        <v>1906</v>
      </c>
      <c r="AB6246" t="e" cm="1" vm="2">
        <f t="array" ref="AB6246">_FV(Table1[[#This Row],[State]],"Country/region",TRUE)</f>
        <v>#VALUE!</v>
      </c>
    </row>
    <row r="6247" spans="1:28" x14ac:dyDescent="0.35">
      <c r="A6247" t="s">
        <v>1215</v>
      </c>
      <c r="B6247">
        <v>60</v>
      </c>
      <c r="C6247" t="s">
        <v>1398</v>
      </c>
      <c r="D6247" t="s">
        <v>27</v>
      </c>
      <c r="E6247">
        <f>YEAR(Table1[[#This Row],[Order Date]])</f>
        <v>2014</v>
      </c>
      <c r="F6247">
        <v>1</v>
      </c>
      <c r="G6247">
        <f>MONTH(Table1[[#This Row],[Order Date]])</f>
        <v>12</v>
      </c>
      <c r="H6247" s="1">
        <v>41994</v>
      </c>
      <c r="I6247">
        <v>15009</v>
      </c>
      <c r="J6247" t="s">
        <v>39</v>
      </c>
      <c r="K6247">
        <v>46</v>
      </c>
      <c r="L6247">
        <v>28.15</v>
      </c>
      <c r="M6247" s="2">
        <v>0.09</v>
      </c>
      <c r="N6247">
        <v>1200.1300000000001</v>
      </c>
      <c r="O6247">
        <v>8.99</v>
      </c>
      <c r="P6247">
        <v>-7.8</v>
      </c>
      <c r="Q6247" s="2">
        <v>0.56999999999999995</v>
      </c>
      <c r="R6247" t="s">
        <v>29</v>
      </c>
      <c r="S6247" t="s">
        <v>139</v>
      </c>
      <c r="T6247" t="s">
        <v>3389</v>
      </c>
      <c r="U6247" t="s">
        <v>88</v>
      </c>
      <c r="V6247" t="s">
        <v>33</v>
      </c>
      <c r="W6247">
        <v>2099</v>
      </c>
      <c r="X6247" s="1">
        <v>41996</v>
      </c>
      <c r="Y6247" t="s">
        <v>42</v>
      </c>
      <c r="Z6247" t="e" vm="24">
        <v>#VALUE!</v>
      </c>
      <c r="AA6247">
        <v>8857</v>
      </c>
      <c r="AB6247" t="e" cm="1" vm="2">
        <f t="array" ref="AB6247">_FV(Table1[[#This Row],[State]],"Country/region",TRUE)</f>
        <v>#VALUE!</v>
      </c>
    </row>
    <row r="6248" spans="1:28" x14ac:dyDescent="0.35">
      <c r="A6248" t="s">
        <v>753</v>
      </c>
      <c r="B6248">
        <v>60</v>
      </c>
      <c r="C6248" t="s">
        <v>1416</v>
      </c>
      <c r="D6248" t="s">
        <v>57</v>
      </c>
      <c r="E6248">
        <f>YEAR(Table1[[#This Row],[Order Date]])</f>
        <v>2014</v>
      </c>
      <c r="F6248">
        <v>1</v>
      </c>
      <c r="G6248">
        <f>MONTH(Table1[[#This Row],[Order Date]])</f>
        <v>12</v>
      </c>
      <c r="H6248" s="1">
        <v>41994</v>
      </c>
      <c r="I6248">
        <v>7077</v>
      </c>
      <c r="J6248" t="s">
        <v>28</v>
      </c>
      <c r="K6248">
        <v>14</v>
      </c>
      <c r="L6248">
        <v>21.78</v>
      </c>
      <c r="M6248" s="2">
        <v>0.04</v>
      </c>
      <c r="N6248">
        <v>304.52</v>
      </c>
      <c r="O6248">
        <v>5.94</v>
      </c>
      <c r="P6248">
        <v>25.34</v>
      </c>
      <c r="Q6248" s="2">
        <v>0.5</v>
      </c>
      <c r="R6248" t="s">
        <v>29</v>
      </c>
      <c r="S6248" t="s">
        <v>80</v>
      </c>
      <c r="T6248" t="s">
        <v>1884</v>
      </c>
      <c r="U6248" t="s">
        <v>214</v>
      </c>
      <c r="V6248" t="s">
        <v>52</v>
      </c>
      <c r="W6248">
        <v>974</v>
      </c>
      <c r="X6248" s="1">
        <v>41996</v>
      </c>
      <c r="Y6248" t="s">
        <v>34</v>
      </c>
      <c r="Z6248" t="e" vm="7">
        <v>#VALUE!</v>
      </c>
      <c r="AA6248">
        <v>84120</v>
      </c>
      <c r="AB6248" t="e" cm="1" vm="2">
        <f t="array" ref="AB6248">_FV(Table1[[#This Row],[State]],"Country/region",TRUE)</f>
        <v>#VALUE!</v>
      </c>
    </row>
    <row r="6249" spans="1:28" x14ac:dyDescent="0.35">
      <c r="A6249" t="s">
        <v>2949</v>
      </c>
      <c r="B6249">
        <v>60</v>
      </c>
      <c r="C6249" t="s">
        <v>2950</v>
      </c>
      <c r="D6249" t="s">
        <v>38</v>
      </c>
      <c r="E6249">
        <f>YEAR(Table1[[#This Row],[Order Date]])</f>
        <v>2014</v>
      </c>
      <c r="F6249">
        <v>1</v>
      </c>
      <c r="G6249">
        <f>MONTH(Table1[[#This Row],[Order Date]])</f>
        <v>12</v>
      </c>
      <c r="H6249" s="1">
        <v>41994</v>
      </c>
      <c r="I6249">
        <v>3525</v>
      </c>
      <c r="J6249" t="s">
        <v>39</v>
      </c>
      <c r="K6249">
        <v>38</v>
      </c>
      <c r="L6249">
        <v>2.78</v>
      </c>
      <c r="M6249" s="2">
        <v>0</v>
      </c>
      <c r="N6249">
        <v>115.43</v>
      </c>
      <c r="O6249">
        <v>1.34</v>
      </c>
      <c r="P6249">
        <v>11.41</v>
      </c>
      <c r="Q6249" s="2">
        <v>0.45</v>
      </c>
      <c r="R6249" t="s">
        <v>29</v>
      </c>
      <c r="S6249" t="s">
        <v>59</v>
      </c>
      <c r="T6249" t="s">
        <v>1804</v>
      </c>
      <c r="U6249" t="s">
        <v>88</v>
      </c>
      <c r="V6249" t="s">
        <v>52</v>
      </c>
      <c r="W6249">
        <v>514</v>
      </c>
      <c r="X6249" s="1">
        <v>41996</v>
      </c>
      <c r="Y6249" t="s">
        <v>34</v>
      </c>
      <c r="Z6249" t="e" vm="4">
        <v>#VALUE!</v>
      </c>
      <c r="AA6249">
        <v>92704</v>
      </c>
      <c r="AB6249" t="e" cm="1" vm="2">
        <f t="array" ref="AB6249">_FV(Table1[[#This Row],[State]],"Country/region",TRUE)</f>
        <v>#VALUE!</v>
      </c>
    </row>
    <row r="6250" spans="1:28" x14ac:dyDescent="0.35">
      <c r="A6250" t="s">
        <v>1445</v>
      </c>
      <c r="B6250">
        <v>60</v>
      </c>
      <c r="C6250" t="s">
        <v>3348</v>
      </c>
      <c r="D6250" t="s">
        <v>46</v>
      </c>
      <c r="E6250">
        <f>YEAR(Table1[[#This Row],[Order Date]])</f>
        <v>2014</v>
      </c>
      <c r="F6250">
        <v>1</v>
      </c>
      <c r="G6250">
        <f>MONTH(Table1[[#This Row],[Order Date]])</f>
        <v>12</v>
      </c>
      <c r="H6250" s="1">
        <v>41994</v>
      </c>
      <c r="I6250">
        <v>22950</v>
      </c>
      <c r="J6250" t="s">
        <v>47</v>
      </c>
      <c r="K6250">
        <v>29</v>
      </c>
      <c r="L6250">
        <v>64.650000000000006</v>
      </c>
      <c r="M6250" s="2">
        <v>0.1</v>
      </c>
      <c r="N6250">
        <v>1756.11</v>
      </c>
      <c r="O6250">
        <v>35</v>
      </c>
      <c r="P6250">
        <v>-888.07</v>
      </c>
      <c r="Q6250" s="2">
        <v>0.8</v>
      </c>
      <c r="R6250" t="s">
        <v>29</v>
      </c>
      <c r="S6250" t="s">
        <v>40</v>
      </c>
      <c r="T6250" t="s">
        <v>1656</v>
      </c>
      <c r="U6250" t="s">
        <v>32</v>
      </c>
      <c r="V6250" t="s">
        <v>68</v>
      </c>
      <c r="W6250">
        <v>3201</v>
      </c>
      <c r="X6250" s="1">
        <v>42001</v>
      </c>
      <c r="Y6250" t="s">
        <v>34</v>
      </c>
      <c r="Z6250" t="e" vm="11">
        <v>#VALUE!</v>
      </c>
      <c r="AA6250">
        <v>77036</v>
      </c>
      <c r="AB6250" t="e" cm="1" vm="2">
        <f t="array" ref="AB6250">_FV(Table1[[#This Row],[State]],"Country/region",TRUE)</f>
        <v>#VALUE!</v>
      </c>
    </row>
    <row r="6251" spans="1:28" x14ac:dyDescent="0.35">
      <c r="A6251" t="s">
        <v>116</v>
      </c>
      <c r="B6251">
        <v>60</v>
      </c>
      <c r="C6251" t="s">
        <v>1703</v>
      </c>
      <c r="D6251" t="s">
        <v>27</v>
      </c>
      <c r="E6251">
        <f>YEAR(Table1[[#This Row],[Order Date]])</f>
        <v>2014</v>
      </c>
      <c r="F6251">
        <v>1</v>
      </c>
      <c r="G6251">
        <f>MONTH(Table1[[#This Row],[Order Date]])</f>
        <v>12</v>
      </c>
      <c r="H6251" s="1">
        <v>41995</v>
      </c>
      <c r="I6251">
        <v>26658</v>
      </c>
      <c r="J6251" t="s">
        <v>28</v>
      </c>
      <c r="K6251">
        <v>17</v>
      </c>
      <c r="L6251">
        <v>3.98</v>
      </c>
      <c r="M6251" s="2">
        <v>0.05</v>
      </c>
      <c r="N6251">
        <v>72.75</v>
      </c>
      <c r="O6251">
        <v>5.26</v>
      </c>
      <c r="P6251">
        <v>-57.890999999999998</v>
      </c>
      <c r="Q6251" s="2">
        <v>0.38</v>
      </c>
      <c r="R6251" t="s">
        <v>29</v>
      </c>
      <c r="S6251" t="s">
        <v>30</v>
      </c>
      <c r="T6251" t="s">
        <v>1099</v>
      </c>
      <c r="U6251" t="s">
        <v>67</v>
      </c>
      <c r="V6251" t="s">
        <v>33</v>
      </c>
      <c r="W6251">
        <v>3729</v>
      </c>
      <c r="X6251" s="1">
        <v>41995</v>
      </c>
      <c r="Y6251" t="s">
        <v>34</v>
      </c>
      <c r="Z6251" t="e" vm="48">
        <v>#VALUE!</v>
      </c>
      <c r="AA6251">
        <v>3110</v>
      </c>
      <c r="AB6251" t="e" cm="1" vm="2">
        <f t="array" ref="AB6251">_FV(Table1[[#This Row],[State]],"Country/region",TRUE)</f>
        <v>#VALUE!</v>
      </c>
    </row>
    <row r="6252" spans="1:28" x14ac:dyDescent="0.35">
      <c r="A6252" t="s">
        <v>1213</v>
      </c>
      <c r="B6252">
        <v>60</v>
      </c>
      <c r="C6252" t="s">
        <v>2338</v>
      </c>
      <c r="D6252" t="s">
        <v>46</v>
      </c>
      <c r="E6252">
        <f>YEAR(Table1[[#This Row],[Order Date]])</f>
        <v>2014</v>
      </c>
      <c r="F6252">
        <v>1</v>
      </c>
      <c r="G6252">
        <f>MONTH(Table1[[#This Row],[Order Date]])</f>
        <v>12</v>
      </c>
      <c r="H6252" s="1">
        <v>41995</v>
      </c>
      <c r="I6252">
        <v>19616</v>
      </c>
      <c r="J6252" t="s">
        <v>28</v>
      </c>
      <c r="K6252">
        <v>42</v>
      </c>
      <c r="L6252">
        <v>2.78</v>
      </c>
      <c r="M6252" s="2">
        <v>0.06</v>
      </c>
      <c r="N6252">
        <v>116.94</v>
      </c>
      <c r="O6252">
        <v>1.25</v>
      </c>
      <c r="P6252">
        <v>-10.01</v>
      </c>
      <c r="Q6252" s="2">
        <v>0.59</v>
      </c>
      <c r="R6252" t="s">
        <v>29</v>
      </c>
      <c r="S6252" t="s">
        <v>59</v>
      </c>
      <c r="T6252" t="s">
        <v>1254</v>
      </c>
      <c r="U6252" t="s">
        <v>88</v>
      </c>
      <c r="V6252" t="s">
        <v>33</v>
      </c>
      <c r="W6252">
        <v>2715</v>
      </c>
      <c r="X6252" s="1">
        <v>41996</v>
      </c>
      <c r="Y6252" t="s">
        <v>42</v>
      </c>
      <c r="Z6252" t="e" vm="22">
        <v>#VALUE!</v>
      </c>
      <c r="AA6252">
        <v>43130</v>
      </c>
      <c r="AB6252" t="e" cm="1" vm="2">
        <f t="array" ref="AB6252">_FV(Table1[[#This Row],[State]],"Country/region",TRUE)</f>
        <v>#VALUE!</v>
      </c>
    </row>
    <row r="6253" spans="1:28" x14ac:dyDescent="0.35">
      <c r="A6253" t="s">
        <v>1213</v>
      </c>
      <c r="B6253">
        <v>60</v>
      </c>
      <c r="C6253" t="s">
        <v>2338</v>
      </c>
      <c r="D6253" t="s">
        <v>46</v>
      </c>
      <c r="E6253">
        <f>YEAR(Table1[[#This Row],[Order Date]])</f>
        <v>2014</v>
      </c>
      <c r="F6253">
        <v>1</v>
      </c>
      <c r="G6253">
        <f>MONTH(Table1[[#This Row],[Order Date]])</f>
        <v>12</v>
      </c>
      <c r="H6253" s="1">
        <v>41995</v>
      </c>
      <c r="I6253">
        <v>19616</v>
      </c>
      <c r="J6253" t="s">
        <v>28</v>
      </c>
      <c r="K6253">
        <v>3</v>
      </c>
      <c r="L6253">
        <v>28.15</v>
      </c>
      <c r="M6253" s="2">
        <v>0</v>
      </c>
      <c r="N6253">
        <v>92.31</v>
      </c>
      <c r="O6253">
        <v>6.17</v>
      </c>
      <c r="P6253">
        <v>-28.95</v>
      </c>
      <c r="Q6253" s="2">
        <v>0.55000000000000004</v>
      </c>
      <c r="R6253" t="s">
        <v>29</v>
      </c>
      <c r="S6253" t="s">
        <v>139</v>
      </c>
      <c r="T6253" t="s">
        <v>388</v>
      </c>
      <c r="U6253" t="s">
        <v>88</v>
      </c>
      <c r="V6253" t="s">
        <v>33</v>
      </c>
      <c r="W6253">
        <v>2714</v>
      </c>
      <c r="X6253" s="1">
        <v>41996</v>
      </c>
      <c r="Y6253" t="s">
        <v>34</v>
      </c>
      <c r="Z6253" t="e" vm="22">
        <v>#VALUE!</v>
      </c>
      <c r="AA6253">
        <v>43130</v>
      </c>
      <c r="AB6253" t="e" cm="1" vm="2">
        <f t="array" ref="AB6253">_FV(Table1[[#This Row],[State]],"Country/region",TRUE)</f>
        <v>#VALUE!</v>
      </c>
    </row>
    <row r="6254" spans="1:28" x14ac:dyDescent="0.35">
      <c r="A6254" t="s">
        <v>2459</v>
      </c>
      <c r="B6254">
        <v>60</v>
      </c>
      <c r="C6254" t="s">
        <v>1862</v>
      </c>
      <c r="D6254" t="s">
        <v>38</v>
      </c>
      <c r="E6254">
        <f>YEAR(Table1[[#This Row],[Order Date]])</f>
        <v>2014</v>
      </c>
      <c r="F6254">
        <v>1</v>
      </c>
      <c r="G6254">
        <f>MONTH(Table1[[#This Row],[Order Date]])</f>
        <v>12</v>
      </c>
      <c r="H6254" s="1">
        <v>41995</v>
      </c>
      <c r="I6254">
        <v>4773</v>
      </c>
      <c r="J6254" t="s">
        <v>58</v>
      </c>
      <c r="K6254">
        <v>26</v>
      </c>
      <c r="L6254">
        <v>11.58</v>
      </c>
      <c r="M6254" s="2">
        <v>0.06</v>
      </c>
      <c r="N6254">
        <v>311.38</v>
      </c>
      <c r="O6254">
        <v>5.72</v>
      </c>
      <c r="P6254">
        <v>34.119999999999997</v>
      </c>
      <c r="Q6254" s="2">
        <v>0.35</v>
      </c>
      <c r="R6254" t="s">
        <v>29</v>
      </c>
      <c r="S6254" t="s">
        <v>30</v>
      </c>
      <c r="T6254" t="s">
        <v>409</v>
      </c>
      <c r="U6254" t="s">
        <v>267</v>
      </c>
      <c r="V6254" t="s">
        <v>33</v>
      </c>
      <c r="W6254">
        <v>686</v>
      </c>
      <c r="X6254" s="1">
        <v>41996</v>
      </c>
      <c r="Y6254" t="s">
        <v>34</v>
      </c>
      <c r="Z6254" t="e" vm="21">
        <v>#VALUE!</v>
      </c>
      <c r="AA6254">
        <v>4070</v>
      </c>
      <c r="AB6254" t="e" cm="1" vm="2">
        <f t="array" ref="AB6254">_FV(Table1[[#This Row],[State]],"Country/region",TRUE)</f>
        <v>#VALUE!</v>
      </c>
    </row>
    <row r="6255" spans="1:28" x14ac:dyDescent="0.35">
      <c r="A6255" t="s">
        <v>2310</v>
      </c>
      <c r="B6255">
        <v>60</v>
      </c>
      <c r="C6255" t="s">
        <v>1862</v>
      </c>
      <c r="D6255" t="s">
        <v>38</v>
      </c>
      <c r="E6255">
        <f>YEAR(Table1[[#This Row],[Order Date]])</f>
        <v>2014</v>
      </c>
      <c r="F6255">
        <v>1</v>
      </c>
      <c r="G6255">
        <f>MONTH(Table1[[#This Row],[Order Date]])</f>
        <v>12</v>
      </c>
      <c r="H6255" s="1">
        <v>41995</v>
      </c>
      <c r="I6255">
        <v>4773</v>
      </c>
      <c r="J6255" t="s">
        <v>58</v>
      </c>
      <c r="K6255">
        <v>48</v>
      </c>
      <c r="L6255">
        <v>179.29</v>
      </c>
      <c r="M6255" s="2">
        <v>7.0000000000000007E-2</v>
      </c>
      <c r="N6255">
        <v>6746.3119999999999</v>
      </c>
      <c r="O6255">
        <v>29.21</v>
      </c>
      <c r="P6255">
        <v>-433.290143</v>
      </c>
      <c r="Q6255" s="2">
        <v>0.76</v>
      </c>
      <c r="R6255" t="s">
        <v>48</v>
      </c>
      <c r="S6255" t="s">
        <v>73</v>
      </c>
      <c r="T6255" t="s">
        <v>369</v>
      </c>
      <c r="U6255" t="s">
        <v>75</v>
      </c>
      <c r="V6255" t="s">
        <v>33</v>
      </c>
      <c r="W6255">
        <v>685</v>
      </c>
      <c r="X6255" s="1">
        <v>41997</v>
      </c>
      <c r="Y6255" t="s">
        <v>53</v>
      </c>
      <c r="Z6255" t="e" vm="22">
        <v>#VALUE!</v>
      </c>
      <c r="AA6255">
        <v>44236</v>
      </c>
      <c r="AB6255" t="e" cm="1" vm="2">
        <f t="array" ref="AB6255">_FV(Table1[[#This Row],[State]],"Country/region",TRUE)</f>
        <v>#VALUE!</v>
      </c>
    </row>
    <row r="6256" spans="1:28" x14ac:dyDescent="0.35">
      <c r="A6256" t="s">
        <v>2571</v>
      </c>
      <c r="B6256">
        <v>60</v>
      </c>
      <c r="C6256" t="s">
        <v>2572</v>
      </c>
      <c r="D6256" t="s">
        <v>57</v>
      </c>
      <c r="E6256">
        <f>YEAR(Table1[[#This Row],[Order Date]])</f>
        <v>2014</v>
      </c>
      <c r="F6256">
        <v>1</v>
      </c>
      <c r="G6256">
        <f>MONTH(Table1[[#This Row],[Order Date]])</f>
        <v>12</v>
      </c>
      <c r="H6256" s="1">
        <v>41997</v>
      </c>
      <c r="I6256">
        <v>14852</v>
      </c>
      <c r="J6256" t="s">
        <v>131</v>
      </c>
      <c r="K6256">
        <v>9</v>
      </c>
      <c r="L6256">
        <v>420.98</v>
      </c>
      <c r="M6256" s="2">
        <v>0.03</v>
      </c>
      <c r="N6256">
        <v>3800.4</v>
      </c>
      <c r="O6256">
        <v>19.989999999999998</v>
      </c>
      <c r="P6256">
        <v>1234.5740000000001</v>
      </c>
      <c r="Q6256" s="2">
        <v>0.35</v>
      </c>
      <c r="R6256" t="s">
        <v>29</v>
      </c>
      <c r="S6256" t="s">
        <v>30</v>
      </c>
      <c r="T6256" t="s">
        <v>545</v>
      </c>
      <c r="U6256" t="s">
        <v>67</v>
      </c>
      <c r="V6256" t="s">
        <v>68</v>
      </c>
      <c r="W6256">
        <v>2077</v>
      </c>
      <c r="X6256" s="1">
        <v>41997</v>
      </c>
      <c r="Y6256" t="s">
        <v>42</v>
      </c>
      <c r="Z6256" t="e" vm="40">
        <v>#VALUE!</v>
      </c>
      <c r="AA6256">
        <v>66062</v>
      </c>
      <c r="AB6256" t="e" cm="1" vm="2">
        <f t="array" ref="AB6256">_FV(Table1[[#This Row],[State]],"Country/region",TRUE)</f>
        <v>#VALUE!</v>
      </c>
    </row>
    <row r="6257" spans="1:28" x14ac:dyDescent="0.35">
      <c r="A6257" t="s">
        <v>1861</v>
      </c>
      <c r="B6257">
        <v>60</v>
      </c>
      <c r="C6257" t="s">
        <v>1575</v>
      </c>
      <c r="D6257" t="s">
        <v>27</v>
      </c>
      <c r="E6257">
        <f>YEAR(Table1[[#This Row],[Order Date]])</f>
        <v>2014</v>
      </c>
      <c r="F6257">
        <v>1</v>
      </c>
      <c r="G6257">
        <f>MONTH(Table1[[#This Row],[Order Date]])</f>
        <v>12</v>
      </c>
      <c r="H6257" s="1">
        <v>41997</v>
      </c>
      <c r="I6257">
        <v>6148</v>
      </c>
      <c r="J6257" t="s">
        <v>131</v>
      </c>
      <c r="K6257">
        <v>18</v>
      </c>
      <c r="L6257">
        <v>20.28</v>
      </c>
      <c r="M6257" s="2">
        <v>0.05</v>
      </c>
      <c r="N6257">
        <v>389.52</v>
      </c>
      <c r="O6257">
        <v>6.68</v>
      </c>
      <c r="P6257">
        <v>116.37</v>
      </c>
      <c r="Q6257" s="2">
        <v>0.53</v>
      </c>
      <c r="R6257" t="s">
        <v>48</v>
      </c>
      <c r="S6257" t="s">
        <v>30</v>
      </c>
      <c r="T6257" t="s">
        <v>2531</v>
      </c>
      <c r="U6257" t="s">
        <v>82</v>
      </c>
      <c r="V6257" t="s">
        <v>33</v>
      </c>
      <c r="W6257">
        <v>858</v>
      </c>
      <c r="X6257" s="1">
        <v>41998</v>
      </c>
      <c r="Y6257" t="s">
        <v>42</v>
      </c>
      <c r="Z6257" t="e" vm="15">
        <v>#VALUE!</v>
      </c>
      <c r="AA6257">
        <v>14853</v>
      </c>
      <c r="AB6257" t="e" cm="1" vm="2">
        <f t="array" ref="AB6257">_FV(Table1[[#This Row],[State]],"Country/region",TRUE)</f>
        <v>#VALUE!</v>
      </c>
    </row>
    <row r="6258" spans="1:28" x14ac:dyDescent="0.35">
      <c r="A6258" t="s">
        <v>1861</v>
      </c>
      <c r="B6258">
        <v>60</v>
      </c>
      <c r="C6258" t="s">
        <v>1575</v>
      </c>
      <c r="D6258" t="s">
        <v>27</v>
      </c>
      <c r="E6258">
        <f>YEAR(Table1[[#This Row],[Order Date]])</f>
        <v>2014</v>
      </c>
      <c r="F6258">
        <v>1</v>
      </c>
      <c r="G6258">
        <f>MONTH(Table1[[#This Row],[Order Date]])</f>
        <v>12</v>
      </c>
      <c r="H6258" s="1">
        <v>41997</v>
      </c>
      <c r="I6258">
        <v>6148</v>
      </c>
      <c r="J6258" t="s">
        <v>131</v>
      </c>
      <c r="K6258">
        <v>50</v>
      </c>
      <c r="L6258">
        <v>10.64</v>
      </c>
      <c r="M6258" s="2">
        <v>0.05</v>
      </c>
      <c r="N6258">
        <v>510.56</v>
      </c>
      <c r="O6258">
        <v>5.16</v>
      </c>
      <c r="P6258">
        <v>-29.4</v>
      </c>
      <c r="Q6258" s="2">
        <v>0.56999999999999995</v>
      </c>
      <c r="R6258" t="s">
        <v>48</v>
      </c>
      <c r="S6258" t="s">
        <v>30</v>
      </c>
      <c r="T6258" t="s">
        <v>1095</v>
      </c>
      <c r="U6258" t="s">
        <v>82</v>
      </c>
      <c r="V6258" t="s">
        <v>33</v>
      </c>
      <c r="W6258">
        <v>857</v>
      </c>
      <c r="X6258" s="1">
        <v>41998</v>
      </c>
      <c r="Y6258" t="s">
        <v>34</v>
      </c>
      <c r="Z6258" t="e" vm="15">
        <v>#VALUE!</v>
      </c>
      <c r="AA6258">
        <v>14853</v>
      </c>
      <c r="AB6258" t="e" cm="1" vm="2">
        <f t="array" ref="AB6258">_FV(Table1[[#This Row],[State]],"Country/region",TRUE)</f>
        <v>#VALUE!</v>
      </c>
    </row>
    <row r="6259" spans="1:28" x14ac:dyDescent="0.35">
      <c r="A6259" t="s">
        <v>2178</v>
      </c>
      <c r="B6259">
        <v>60</v>
      </c>
      <c r="C6259" t="s">
        <v>3381</v>
      </c>
      <c r="D6259" t="s">
        <v>57</v>
      </c>
      <c r="E6259">
        <f>YEAR(Table1[[#This Row],[Order Date]])</f>
        <v>2014</v>
      </c>
      <c r="F6259">
        <v>1</v>
      </c>
      <c r="G6259">
        <f>MONTH(Table1[[#This Row],[Order Date]])</f>
        <v>12</v>
      </c>
      <c r="H6259" s="1">
        <v>41997</v>
      </c>
      <c r="I6259">
        <v>52833</v>
      </c>
      <c r="J6259" t="s">
        <v>131</v>
      </c>
      <c r="K6259">
        <v>8</v>
      </c>
      <c r="L6259">
        <v>37.76</v>
      </c>
      <c r="M6259" s="2">
        <v>0.02</v>
      </c>
      <c r="N6259">
        <v>317.82</v>
      </c>
      <c r="O6259">
        <v>12.9</v>
      </c>
      <c r="P6259">
        <v>-33.090000000000003</v>
      </c>
      <c r="Q6259" s="2">
        <v>0.56999999999999995</v>
      </c>
      <c r="R6259" t="s">
        <v>29</v>
      </c>
      <c r="S6259" t="s">
        <v>30</v>
      </c>
      <c r="T6259" t="s">
        <v>807</v>
      </c>
      <c r="U6259" t="s">
        <v>32</v>
      </c>
      <c r="V6259" t="s">
        <v>33</v>
      </c>
      <c r="W6259">
        <v>7405</v>
      </c>
      <c r="X6259" s="1">
        <v>41998</v>
      </c>
      <c r="Y6259" t="s">
        <v>34</v>
      </c>
      <c r="Z6259" t="e" vm="22">
        <v>#VALUE!</v>
      </c>
      <c r="AA6259">
        <v>44515</v>
      </c>
      <c r="AB6259" t="e" cm="1" vm="2">
        <f t="array" ref="AB6259">_FV(Table1[[#This Row],[State]],"Country/region",TRUE)</f>
        <v>#VALUE!</v>
      </c>
    </row>
    <row r="6260" spans="1:28" x14ac:dyDescent="0.35">
      <c r="A6260" t="s">
        <v>467</v>
      </c>
      <c r="B6260">
        <v>60</v>
      </c>
      <c r="C6260" t="s">
        <v>2126</v>
      </c>
      <c r="D6260" t="s">
        <v>57</v>
      </c>
      <c r="E6260">
        <f>YEAR(Table1[[#This Row],[Order Date]])</f>
        <v>2014</v>
      </c>
      <c r="F6260">
        <v>1</v>
      </c>
      <c r="G6260">
        <f>MONTH(Table1[[#This Row],[Order Date]])</f>
        <v>12</v>
      </c>
      <c r="H6260" s="1">
        <v>41997</v>
      </c>
      <c r="I6260">
        <v>10243</v>
      </c>
      <c r="J6260" t="s">
        <v>28</v>
      </c>
      <c r="K6260">
        <v>12</v>
      </c>
      <c r="L6260">
        <v>1.98</v>
      </c>
      <c r="M6260" s="2">
        <v>7.0000000000000007E-2</v>
      </c>
      <c r="N6260">
        <v>28.41</v>
      </c>
      <c r="O6260">
        <v>4.7699999999999996</v>
      </c>
      <c r="P6260">
        <v>-44.079500000000003</v>
      </c>
      <c r="Q6260" s="2">
        <v>0.4</v>
      </c>
      <c r="R6260" t="s">
        <v>29</v>
      </c>
      <c r="S6260" t="s">
        <v>30</v>
      </c>
      <c r="T6260" t="s">
        <v>190</v>
      </c>
      <c r="U6260" t="s">
        <v>67</v>
      </c>
      <c r="V6260" t="s">
        <v>76</v>
      </c>
      <c r="W6260">
        <v>1409</v>
      </c>
      <c r="X6260" s="1">
        <v>41998</v>
      </c>
      <c r="Y6260" t="s">
        <v>34</v>
      </c>
      <c r="Z6260" t="e" vm="6">
        <v>#VALUE!</v>
      </c>
      <c r="AA6260">
        <v>36608</v>
      </c>
      <c r="AB6260" t="e" cm="1" vm="2">
        <f t="array" ref="AB6260">_FV(Table1[[#This Row],[State]],"Country/region",TRUE)</f>
        <v>#VALUE!</v>
      </c>
    </row>
    <row r="6261" spans="1:28" x14ac:dyDescent="0.35">
      <c r="A6261" t="s">
        <v>601</v>
      </c>
      <c r="B6261">
        <v>60</v>
      </c>
      <c r="C6261" t="s">
        <v>602</v>
      </c>
      <c r="D6261" t="s">
        <v>27</v>
      </c>
      <c r="E6261">
        <f>YEAR(Table1[[#This Row],[Order Date]])</f>
        <v>2014</v>
      </c>
      <c r="F6261">
        <v>1</v>
      </c>
      <c r="G6261">
        <f>MONTH(Table1[[#This Row],[Order Date]])</f>
        <v>12</v>
      </c>
      <c r="H6261" s="1">
        <v>41997</v>
      </c>
      <c r="I6261">
        <v>12806</v>
      </c>
      <c r="J6261" t="s">
        <v>39</v>
      </c>
      <c r="K6261">
        <v>20</v>
      </c>
      <c r="L6261">
        <v>35.89</v>
      </c>
      <c r="M6261" s="2">
        <v>0</v>
      </c>
      <c r="N6261">
        <v>761.23</v>
      </c>
      <c r="O6261">
        <v>14.72</v>
      </c>
      <c r="P6261">
        <v>107.93</v>
      </c>
      <c r="Q6261" s="2">
        <v>0.4</v>
      </c>
      <c r="R6261" t="s">
        <v>29</v>
      </c>
      <c r="S6261" t="s">
        <v>30</v>
      </c>
      <c r="T6261" t="s">
        <v>2350</v>
      </c>
      <c r="U6261" t="s">
        <v>267</v>
      </c>
      <c r="V6261" t="s">
        <v>68</v>
      </c>
      <c r="W6261">
        <v>1791</v>
      </c>
      <c r="X6261" s="1">
        <v>41998</v>
      </c>
      <c r="Y6261" t="s">
        <v>34</v>
      </c>
      <c r="Z6261" t="e" vm="40">
        <v>#VALUE!</v>
      </c>
      <c r="AA6261">
        <v>67501</v>
      </c>
      <c r="AB6261" t="e" cm="1" vm="2">
        <f t="array" ref="AB6261">_FV(Table1[[#This Row],[State]],"Country/region",TRUE)</f>
        <v>#VALUE!</v>
      </c>
    </row>
    <row r="6262" spans="1:28" x14ac:dyDescent="0.35">
      <c r="A6262" t="s">
        <v>776</v>
      </c>
      <c r="B6262">
        <v>60</v>
      </c>
      <c r="C6262" t="s">
        <v>1987</v>
      </c>
      <c r="D6262" t="s">
        <v>46</v>
      </c>
      <c r="E6262">
        <f>YEAR(Table1[[#This Row],[Order Date]])</f>
        <v>2014</v>
      </c>
      <c r="F6262">
        <v>1</v>
      </c>
      <c r="G6262">
        <f>MONTH(Table1[[#This Row],[Order Date]])</f>
        <v>12</v>
      </c>
      <c r="H6262" s="1">
        <v>41997</v>
      </c>
      <c r="I6262">
        <v>12289</v>
      </c>
      <c r="J6262" t="s">
        <v>47</v>
      </c>
      <c r="K6262">
        <v>25</v>
      </c>
      <c r="L6262">
        <v>120.97</v>
      </c>
      <c r="M6262" s="2">
        <v>0.04</v>
      </c>
      <c r="N6262">
        <v>3019.41</v>
      </c>
      <c r="O6262">
        <v>7.11</v>
      </c>
      <c r="P6262">
        <v>1269.05</v>
      </c>
      <c r="Q6262" s="2">
        <v>0.36</v>
      </c>
      <c r="R6262" t="s">
        <v>96</v>
      </c>
      <c r="S6262" t="s">
        <v>80</v>
      </c>
      <c r="T6262" t="s">
        <v>2244</v>
      </c>
      <c r="U6262" t="s">
        <v>98</v>
      </c>
      <c r="V6262" t="s">
        <v>68</v>
      </c>
      <c r="W6262">
        <v>1710</v>
      </c>
      <c r="X6262" s="1">
        <v>42001</v>
      </c>
      <c r="Y6262" t="s">
        <v>34</v>
      </c>
      <c r="Z6262" t="e" vm="16">
        <v>#VALUE!</v>
      </c>
      <c r="AA6262">
        <v>60462</v>
      </c>
      <c r="AB6262" t="e" cm="1" vm="2">
        <f t="array" ref="AB6262">_FV(Table1[[#This Row],[State]],"Country/region",TRUE)</f>
        <v>#VALUE!</v>
      </c>
    </row>
    <row r="6263" spans="1:28" x14ac:dyDescent="0.35">
      <c r="A6263" t="s">
        <v>3219</v>
      </c>
      <c r="B6263">
        <v>60</v>
      </c>
      <c r="C6263" t="s">
        <v>2384</v>
      </c>
      <c r="D6263" t="s">
        <v>38</v>
      </c>
      <c r="E6263">
        <f>YEAR(Table1[[#This Row],[Order Date]])</f>
        <v>2014</v>
      </c>
      <c r="F6263">
        <v>1</v>
      </c>
      <c r="G6263">
        <f>MONTH(Table1[[#This Row],[Order Date]])</f>
        <v>12</v>
      </c>
      <c r="H6263" s="1">
        <v>41998</v>
      </c>
      <c r="I6263">
        <v>11687</v>
      </c>
      <c r="J6263" t="s">
        <v>28</v>
      </c>
      <c r="K6263">
        <v>26</v>
      </c>
      <c r="L6263">
        <v>7.28</v>
      </c>
      <c r="M6263" s="2">
        <v>0.04</v>
      </c>
      <c r="N6263">
        <v>188.93</v>
      </c>
      <c r="O6263">
        <v>1.77</v>
      </c>
      <c r="P6263">
        <v>58.32</v>
      </c>
      <c r="Q6263" s="2">
        <v>0.37</v>
      </c>
      <c r="R6263" t="s">
        <v>29</v>
      </c>
      <c r="S6263" t="s">
        <v>59</v>
      </c>
      <c r="T6263" t="s">
        <v>620</v>
      </c>
      <c r="U6263" t="s">
        <v>61</v>
      </c>
      <c r="V6263" t="s">
        <v>33</v>
      </c>
      <c r="W6263">
        <v>1616</v>
      </c>
      <c r="X6263" s="1">
        <v>41998</v>
      </c>
      <c r="Y6263" t="s">
        <v>34</v>
      </c>
      <c r="Z6263" t="e" vm="48">
        <v>#VALUE!</v>
      </c>
      <c r="AA6263">
        <v>3842</v>
      </c>
      <c r="AB6263" t="e" cm="1" vm="2">
        <f t="array" ref="AB6263">_FV(Table1[[#This Row],[State]],"Country/region",TRUE)</f>
        <v>#VALUE!</v>
      </c>
    </row>
    <row r="6264" spans="1:28" x14ac:dyDescent="0.35">
      <c r="A6264" t="s">
        <v>116</v>
      </c>
      <c r="B6264">
        <v>60</v>
      </c>
      <c r="C6264" t="s">
        <v>2092</v>
      </c>
      <c r="D6264" t="s">
        <v>38</v>
      </c>
      <c r="E6264">
        <f>YEAR(Table1[[#This Row],[Order Date]])</f>
        <v>2014</v>
      </c>
      <c r="F6264">
        <v>1</v>
      </c>
      <c r="G6264">
        <f>MONTH(Table1[[#This Row],[Order Date]])</f>
        <v>12</v>
      </c>
      <c r="H6264" s="1">
        <v>41998</v>
      </c>
      <c r="I6264">
        <v>20737</v>
      </c>
      <c r="J6264" t="s">
        <v>131</v>
      </c>
      <c r="K6264">
        <v>10</v>
      </c>
      <c r="L6264">
        <v>140.97999999999999</v>
      </c>
      <c r="M6264" s="2">
        <v>0.08</v>
      </c>
      <c r="N6264">
        <v>1410.93</v>
      </c>
      <c r="O6264">
        <v>36.090000000000003</v>
      </c>
      <c r="P6264">
        <v>-317.48</v>
      </c>
      <c r="Q6264" s="2">
        <v>0.77</v>
      </c>
      <c r="R6264" t="s">
        <v>48</v>
      </c>
      <c r="S6264" t="s">
        <v>73</v>
      </c>
      <c r="T6264" t="s">
        <v>1370</v>
      </c>
      <c r="U6264" t="s">
        <v>154</v>
      </c>
      <c r="V6264" t="s">
        <v>33</v>
      </c>
      <c r="W6264">
        <v>2876</v>
      </c>
      <c r="X6264" s="1">
        <v>41999</v>
      </c>
      <c r="Y6264" t="s">
        <v>53</v>
      </c>
      <c r="Z6264" t="e" vm="48">
        <v>#VALUE!</v>
      </c>
      <c r="AA6264">
        <v>3110</v>
      </c>
      <c r="AB6264" t="e" cm="1" vm="2">
        <f t="array" ref="AB6264">_FV(Table1[[#This Row],[State]],"Country/region",TRUE)</f>
        <v>#VALUE!</v>
      </c>
    </row>
    <row r="6265" spans="1:28" x14ac:dyDescent="0.35">
      <c r="A6265" t="s">
        <v>3475</v>
      </c>
      <c r="B6265">
        <v>60</v>
      </c>
      <c r="C6265" t="s">
        <v>2640</v>
      </c>
      <c r="D6265" t="s">
        <v>46</v>
      </c>
      <c r="E6265">
        <f>YEAR(Table1[[#This Row],[Order Date]])</f>
        <v>2014</v>
      </c>
      <c r="F6265">
        <v>1</v>
      </c>
      <c r="G6265">
        <f>MONTH(Table1[[#This Row],[Order Date]])</f>
        <v>12</v>
      </c>
      <c r="H6265" s="1">
        <v>41998</v>
      </c>
      <c r="I6265">
        <v>56423</v>
      </c>
      <c r="J6265" t="s">
        <v>39</v>
      </c>
      <c r="K6265">
        <v>41</v>
      </c>
      <c r="L6265">
        <v>3.69</v>
      </c>
      <c r="M6265" s="2">
        <v>0</v>
      </c>
      <c r="N6265">
        <v>170.82</v>
      </c>
      <c r="O6265">
        <v>0.5</v>
      </c>
      <c r="P6265">
        <v>85.45</v>
      </c>
      <c r="Q6265" s="2">
        <v>0.38</v>
      </c>
      <c r="R6265" t="s">
        <v>29</v>
      </c>
      <c r="S6265" t="s">
        <v>30</v>
      </c>
      <c r="T6265" t="s">
        <v>877</v>
      </c>
      <c r="U6265" t="s">
        <v>210</v>
      </c>
      <c r="V6265" t="s">
        <v>76</v>
      </c>
      <c r="W6265">
        <v>7891</v>
      </c>
      <c r="X6265" s="1">
        <v>41999</v>
      </c>
      <c r="Y6265" t="s">
        <v>42</v>
      </c>
      <c r="Z6265" t="e" vm="47">
        <v>#VALUE!</v>
      </c>
      <c r="AA6265">
        <v>27707</v>
      </c>
      <c r="AB6265" t="e" cm="1" vm="2">
        <f t="array" ref="AB6265">_FV(Table1[[#This Row],[State]],"Country/region",TRUE)</f>
        <v>#VALUE!</v>
      </c>
    </row>
    <row r="6266" spans="1:28" x14ac:dyDescent="0.35">
      <c r="A6266" t="s">
        <v>3475</v>
      </c>
      <c r="B6266">
        <v>60</v>
      </c>
      <c r="C6266" t="s">
        <v>2640</v>
      </c>
      <c r="D6266" t="s">
        <v>46</v>
      </c>
      <c r="E6266">
        <f>YEAR(Table1[[#This Row],[Order Date]])</f>
        <v>2014</v>
      </c>
      <c r="F6266">
        <v>1</v>
      </c>
      <c r="G6266">
        <f>MONTH(Table1[[#This Row],[Order Date]])</f>
        <v>12</v>
      </c>
      <c r="H6266" s="1">
        <v>41998</v>
      </c>
      <c r="I6266">
        <v>56423</v>
      </c>
      <c r="J6266" t="s">
        <v>39</v>
      </c>
      <c r="K6266">
        <v>4</v>
      </c>
      <c r="L6266">
        <v>419.19</v>
      </c>
      <c r="M6266" s="2">
        <v>0.04</v>
      </c>
      <c r="N6266">
        <v>1609.69</v>
      </c>
      <c r="O6266">
        <v>19.989999999999998</v>
      </c>
      <c r="P6266">
        <v>-281.17</v>
      </c>
      <c r="Q6266" s="2">
        <v>0.57999999999999996</v>
      </c>
      <c r="R6266" t="s">
        <v>29</v>
      </c>
      <c r="S6266" t="s">
        <v>30</v>
      </c>
      <c r="T6266" t="s">
        <v>1311</v>
      </c>
      <c r="U6266" t="s">
        <v>32</v>
      </c>
      <c r="V6266" t="s">
        <v>76</v>
      </c>
      <c r="W6266">
        <v>7892</v>
      </c>
      <c r="X6266" s="1">
        <v>41999</v>
      </c>
      <c r="Y6266" t="s">
        <v>34</v>
      </c>
      <c r="Z6266" t="e" vm="47">
        <v>#VALUE!</v>
      </c>
      <c r="AA6266">
        <v>27707</v>
      </c>
      <c r="AB6266" t="e" cm="1" vm="2">
        <f t="array" ref="AB6266">_FV(Table1[[#This Row],[State]],"Country/region",TRUE)</f>
        <v>#VALUE!</v>
      </c>
    </row>
    <row r="6267" spans="1:28" x14ac:dyDescent="0.35">
      <c r="A6267" t="s">
        <v>1367</v>
      </c>
      <c r="B6267">
        <v>60</v>
      </c>
      <c r="C6267" t="s">
        <v>1368</v>
      </c>
      <c r="D6267" t="s">
        <v>57</v>
      </c>
      <c r="E6267">
        <f>YEAR(Table1[[#This Row],[Order Date]])</f>
        <v>2014</v>
      </c>
      <c r="F6267">
        <v>1</v>
      </c>
      <c r="G6267">
        <f>MONTH(Table1[[#This Row],[Order Date]])</f>
        <v>12</v>
      </c>
      <c r="H6267" s="1">
        <v>41998</v>
      </c>
      <c r="I6267">
        <v>36356</v>
      </c>
      <c r="J6267" t="s">
        <v>131</v>
      </c>
      <c r="K6267">
        <v>45</v>
      </c>
      <c r="L6267">
        <v>100.98</v>
      </c>
      <c r="M6267" s="2">
        <v>0.01</v>
      </c>
      <c r="N6267">
        <v>4768.59</v>
      </c>
      <c r="O6267">
        <v>45</v>
      </c>
      <c r="P6267">
        <v>-593.79999999999995</v>
      </c>
      <c r="Q6267" s="2">
        <v>0.69</v>
      </c>
      <c r="R6267" t="s">
        <v>48</v>
      </c>
      <c r="S6267" t="s">
        <v>49</v>
      </c>
      <c r="T6267" t="s">
        <v>62</v>
      </c>
      <c r="U6267" t="s">
        <v>51</v>
      </c>
      <c r="V6267" t="s">
        <v>52</v>
      </c>
      <c r="W6267">
        <v>5101</v>
      </c>
      <c r="X6267" s="1">
        <v>42000</v>
      </c>
      <c r="Y6267" t="s">
        <v>53</v>
      </c>
      <c r="Z6267" t="e" vm="4">
        <v>#VALUE!</v>
      </c>
      <c r="AA6267">
        <v>95404</v>
      </c>
      <c r="AB6267" t="e" cm="1" vm="2">
        <f t="array" ref="AB6267">_FV(Table1[[#This Row],[State]],"Country/region",TRUE)</f>
        <v>#VALUE!</v>
      </c>
    </row>
    <row r="6268" spans="1:28" x14ac:dyDescent="0.35">
      <c r="A6268" t="s">
        <v>2724</v>
      </c>
      <c r="B6268">
        <v>60</v>
      </c>
      <c r="C6268" t="s">
        <v>2092</v>
      </c>
      <c r="D6268" t="s">
        <v>38</v>
      </c>
      <c r="E6268">
        <f>YEAR(Table1[[#This Row],[Order Date]])</f>
        <v>2014</v>
      </c>
      <c r="F6268">
        <v>1</v>
      </c>
      <c r="G6268">
        <f>MONTH(Table1[[#This Row],[Order Date]])</f>
        <v>12</v>
      </c>
      <c r="H6268" s="1">
        <v>41998</v>
      </c>
      <c r="I6268">
        <v>20737</v>
      </c>
      <c r="J6268" t="s">
        <v>131</v>
      </c>
      <c r="K6268">
        <v>15</v>
      </c>
      <c r="L6268">
        <v>286.85000000000002</v>
      </c>
      <c r="M6268" s="2">
        <v>0.1</v>
      </c>
      <c r="N6268">
        <v>3364.248</v>
      </c>
      <c r="O6268">
        <v>61.76</v>
      </c>
      <c r="P6268">
        <v>-693.23039500000004</v>
      </c>
      <c r="Q6268" s="2">
        <v>0.78</v>
      </c>
      <c r="R6268" t="s">
        <v>48</v>
      </c>
      <c r="S6268" t="s">
        <v>73</v>
      </c>
      <c r="T6268" t="s">
        <v>2189</v>
      </c>
      <c r="U6268" t="s">
        <v>75</v>
      </c>
      <c r="V6268" t="s">
        <v>33</v>
      </c>
      <c r="W6268">
        <v>2877</v>
      </c>
      <c r="X6268" s="1">
        <v>42000</v>
      </c>
      <c r="Y6268" t="s">
        <v>53</v>
      </c>
      <c r="Z6268" t="e" vm="24">
        <v>#VALUE!</v>
      </c>
      <c r="AA6268">
        <v>8101</v>
      </c>
      <c r="AB6268" t="e" cm="1" vm="2">
        <f t="array" ref="AB6268">_FV(Table1[[#This Row],[State]],"Country/region",TRUE)</f>
        <v>#VALUE!</v>
      </c>
    </row>
    <row r="6269" spans="1:28" x14ac:dyDescent="0.35">
      <c r="A6269" t="s">
        <v>1367</v>
      </c>
      <c r="B6269">
        <v>60</v>
      </c>
      <c r="C6269" t="s">
        <v>1368</v>
      </c>
      <c r="D6269" t="s">
        <v>57</v>
      </c>
      <c r="E6269">
        <f>YEAR(Table1[[#This Row],[Order Date]])</f>
        <v>2014</v>
      </c>
      <c r="F6269">
        <v>1</v>
      </c>
      <c r="G6269">
        <f>MONTH(Table1[[#This Row],[Order Date]])</f>
        <v>12</v>
      </c>
      <c r="H6269" s="1">
        <v>41998</v>
      </c>
      <c r="I6269">
        <v>36356</v>
      </c>
      <c r="J6269" t="s">
        <v>131</v>
      </c>
      <c r="K6269">
        <v>33</v>
      </c>
      <c r="L6269">
        <v>3.75</v>
      </c>
      <c r="M6269" s="2">
        <v>0.08</v>
      </c>
      <c r="N6269">
        <v>117.77</v>
      </c>
      <c r="O6269">
        <v>0.5</v>
      </c>
      <c r="P6269">
        <v>47.98</v>
      </c>
      <c r="Q6269" s="2">
        <v>0.37</v>
      </c>
      <c r="R6269" t="s">
        <v>29</v>
      </c>
      <c r="S6269" t="s">
        <v>30</v>
      </c>
      <c r="T6269" t="s">
        <v>780</v>
      </c>
      <c r="U6269" t="s">
        <v>210</v>
      </c>
      <c r="V6269" t="s">
        <v>52</v>
      </c>
      <c r="W6269">
        <v>5102</v>
      </c>
      <c r="X6269" s="1">
        <v>42000</v>
      </c>
      <c r="Y6269" t="s">
        <v>34</v>
      </c>
      <c r="Z6269" t="e" vm="4">
        <v>#VALUE!</v>
      </c>
      <c r="AA6269">
        <v>95404</v>
      </c>
      <c r="AB6269" t="e" cm="1" vm="2">
        <f t="array" ref="AB6269">_FV(Table1[[#This Row],[State]],"Country/region",TRUE)</f>
        <v>#VALUE!</v>
      </c>
    </row>
    <row r="6270" spans="1:28" x14ac:dyDescent="0.35">
      <c r="A6270" t="s">
        <v>1682</v>
      </c>
      <c r="B6270">
        <v>60</v>
      </c>
      <c r="C6270" t="s">
        <v>1901</v>
      </c>
      <c r="D6270" t="s">
        <v>27</v>
      </c>
      <c r="E6270">
        <f>YEAR(Table1[[#This Row],[Order Date]])</f>
        <v>2014</v>
      </c>
      <c r="F6270">
        <v>1</v>
      </c>
      <c r="G6270">
        <f>MONTH(Table1[[#This Row],[Order Date]])</f>
        <v>12</v>
      </c>
      <c r="H6270" s="1">
        <v>41999</v>
      </c>
      <c r="I6270">
        <v>454</v>
      </c>
      <c r="J6270" t="s">
        <v>47</v>
      </c>
      <c r="K6270">
        <v>42</v>
      </c>
      <c r="L6270">
        <v>6.08</v>
      </c>
      <c r="M6270" s="2">
        <v>0.09</v>
      </c>
      <c r="N6270">
        <v>234.2</v>
      </c>
      <c r="O6270">
        <v>1.82</v>
      </c>
      <c r="P6270">
        <v>56.22</v>
      </c>
      <c r="Q6270" s="2">
        <v>0.35</v>
      </c>
      <c r="R6270" t="s">
        <v>29</v>
      </c>
      <c r="S6270" t="s">
        <v>59</v>
      </c>
      <c r="T6270" t="s">
        <v>3437</v>
      </c>
      <c r="U6270" t="s">
        <v>232</v>
      </c>
      <c r="V6270" t="s">
        <v>33</v>
      </c>
      <c r="W6270">
        <v>78</v>
      </c>
      <c r="X6270" s="1">
        <v>42001</v>
      </c>
      <c r="Y6270" t="s">
        <v>34</v>
      </c>
      <c r="Z6270" t="e" vm="1">
        <v>#VALUE!</v>
      </c>
      <c r="AA6270">
        <v>16602</v>
      </c>
      <c r="AB6270" t="e" cm="1" vm="2">
        <f t="array" ref="AB6270">_FV(Table1[[#This Row],[State]],"Country/region",TRUE)</f>
        <v>#VALUE!</v>
      </c>
    </row>
    <row r="6271" spans="1:28" x14ac:dyDescent="0.35">
      <c r="A6271" t="s">
        <v>99</v>
      </c>
      <c r="B6271">
        <v>60</v>
      </c>
      <c r="C6271" t="s">
        <v>1474</v>
      </c>
      <c r="D6271" t="s">
        <v>57</v>
      </c>
      <c r="E6271">
        <f>YEAR(Table1[[#This Row],[Order Date]])</f>
        <v>2014</v>
      </c>
      <c r="F6271">
        <v>1</v>
      </c>
      <c r="G6271">
        <f>MONTH(Table1[[#This Row],[Order Date]])</f>
        <v>12</v>
      </c>
      <c r="H6271" s="1">
        <v>41999</v>
      </c>
      <c r="I6271">
        <v>45506</v>
      </c>
      <c r="J6271" t="s">
        <v>47</v>
      </c>
      <c r="K6271">
        <v>3</v>
      </c>
      <c r="L6271">
        <v>175.99</v>
      </c>
      <c r="M6271" s="2">
        <v>0.03</v>
      </c>
      <c r="N6271">
        <v>448.36649999999997</v>
      </c>
      <c r="O6271">
        <v>8.99</v>
      </c>
      <c r="P6271">
        <v>-748.40700000000004</v>
      </c>
      <c r="Q6271" s="2">
        <v>0.56999999999999995</v>
      </c>
      <c r="R6271" t="s">
        <v>96</v>
      </c>
      <c r="S6271" t="s">
        <v>30</v>
      </c>
      <c r="T6271">
        <v>2180</v>
      </c>
      <c r="U6271" t="s">
        <v>105</v>
      </c>
      <c r="V6271" t="s">
        <v>76</v>
      </c>
      <c r="W6271">
        <v>6404</v>
      </c>
      <c r="X6271" s="1">
        <v>42004</v>
      </c>
      <c r="Y6271" t="s">
        <v>34</v>
      </c>
      <c r="Z6271" t="e" vm="10">
        <v>#VALUE!</v>
      </c>
      <c r="AA6271">
        <v>70802</v>
      </c>
      <c r="AB6271" t="e" cm="1" vm="2">
        <f t="array" ref="AB6271">_FV(Table1[[#This Row],[State]],"Country/region",TRUE)</f>
        <v>#VALUE!</v>
      </c>
    </row>
    <row r="6272" spans="1:28" x14ac:dyDescent="0.35">
      <c r="A6272" t="s">
        <v>2403</v>
      </c>
      <c r="B6272">
        <v>60</v>
      </c>
      <c r="C6272" t="s">
        <v>1571</v>
      </c>
      <c r="D6272" t="s">
        <v>27</v>
      </c>
      <c r="E6272">
        <f>YEAR(Table1[[#This Row],[Order Date]])</f>
        <v>2014</v>
      </c>
      <c r="F6272">
        <v>1</v>
      </c>
      <c r="G6272">
        <f>MONTH(Table1[[#This Row],[Order Date]])</f>
        <v>12</v>
      </c>
      <c r="H6272" s="1">
        <v>42000</v>
      </c>
      <c r="I6272">
        <v>10820</v>
      </c>
      <c r="J6272" t="s">
        <v>39</v>
      </c>
      <c r="K6272">
        <v>33</v>
      </c>
      <c r="L6272">
        <v>4.71</v>
      </c>
      <c r="M6272" s="2">
        <v>0.06</v>
      </c>
      <c r="N6272">
        <v>151.19</v>
      </c>
      <c r="O6272">
        <v>0.7</v>
      </c>
      <c r="P6272">
        <v>-13.45</v>
      </c>
      <c r="Q6272" s="2">
        <v>0.85</v>
      </c>
      <c r="R6272" t="s">
        <v>29</v>
      </c>
      <c r="S6272" t="s">
        <v>59</v>
      </c>
      <c r="T6272" t="s">
        <v>3025</v>
      </c>
      <c r="U6272" t="s">
        <v>232</v>
      </c>
      <c r="V6272" t="s">
        <v>52</v>
      </c>
      <c r="W6272">
        <v>1499</v>
      </c>
      <c r="X6272" s="1">
        <v>42000</v>
      </c>
      <c r="Y6272" t="s">
        <v>34</v>
      </c>
      <c r="Z6272" t="e" vm="23">
        <v>#VALUE!</v>
      </c>
      <c r="AA6272">
        <v>98661</v>
      </c>
      <c r="AB6272" t="e" cm="1" vm="2">
        <f t="array" ref="AB6272">_FV(Table1[[#This Row],[State]],"Country/region",TRUE)</f>
        <v>#VALUE!</v>
      </c>
    </row>
    <row r="6273" spans="1:28" x14ac:dyDescent="0.35">
      <c r="A6273" t="s">
        <v>2403</v>
      </c>
      <c r="B6273">
        <v>60</v>
      </c>
      <c r="C6273" t="s">
        <v>1571</v>
      </c>
      <c r="D6273" t="s">
        <v>27</v>
      </c>
      <c r="E6273">
        <f>YEAR(Table1[[#This Row],[Order Date]])</f>
        <v>2014</v>
      </c>
      <c r="F6273">
        <v>1</v>
      </c>
      <c r="G6273">
        <f>MONTH(Table1[[#This Row],[Order Date]])</f>
        <v>12</v>
      </c>
      <c r="H6273" s="1">
        <v>42000</v>
      </c>
      <c r="I6273">
        <v>10820</v>
      </c>
      <c r="J6273" t="s">
        <v>39</v>
      </c>
      <c r="K6273">
        <v>49</v>
      </c>
      <c r="L6273">
        <v>40.97</v>
      </c>
      <c r="M6273" s="2">
        <v>0.04</v>
      </c>
      <c r="N6273">
        <v>2072.12</v>
      </c>
      <c r="O6273">
        <v>8.99</v>
      </c>
      <c r="P6273">
        <v>365.23</v>
      </c>
      <c r="Q6273" s="2">
        <v>0.59</v>
      </c>
      <c r="R6273" t="s">
        <v>29</v>
      </c>
      <c r="S6273" t="s">
        <v>139</v>
      </c>
      <c r="T6273" t="s">
        <v>2258</v>
      </c>
      <c r="U6273" t="s">
        <v>88</v>
      </c>
      <c r="V6273" t="s">
        <v>52</v>
      </c>
      <c r="W6273">
        <v>1498</v>
      </c>
      <c r="X6273" s="1">
        <v>42001</v>
      </c>
      <c r="Y6273" t="s">
        <v>42</v>
      </c>
      <c r="Z6273" t="e" vm="23">
        <v>#VALUE!</v>
      </c>
      <c r="AA6273">
        <v>98661</v>
      </c>
      <c r="AB6273" t="e" cm="1" vm="2">
        <f t="array" ref="AB6273">_FV(Table1[[#This Row],[State]],"Country/region",TRUE)</f>
        <v>#VALUE!</v>
      </c>
    </row>
    <row r="6274" spans="1:28" x14ac:dyDescent="0.35">
      <c r="A6274" t="s">
        <v>1309</v>
      </c>
      <c r="B6274">
        <v>60</v>
      </c>
      <c r="C6274" t="s">
        <v>1310</v>
      </c>
      <c r="D6274" t="s">
        <v>46</v>
      </c>
      <c r="E6274">
        <f>YEAR(Table1[[#This Row],[Order Date]])</f>
        <v>2014</v>
      </c>
      <c r="F6274">
        <v>1</v>
      </c>
      <c r="G6274">
        <f>MONTH(Table1[[#This Row],[Order Date]])</f>
        <v>12</v>
      </c>
      <c r="H6274" s="1">
        <v>42001</v>
      </c>
      <c r="I6274">
        <v>37861</v>
      </c>
      <c r="J6274" t="s">
        <v>39</v>
      </c>
      <c r="K6274">
        <v>32</v>
      </c>
      <c r="L6274">
        <v>30.98</v>
      </c>
      <c r="M6274" s="2">
        <v>0.09</v>
      </c>
      <c r="N6274">
        <v>980.07</v>
      </c>
      <c r="O6274">
        <v>5.76</v>
      </c>
      <c r="P6274">
        <v>337.25</v>
      </c>
      <c r="Q6274" s="2">
        <v>0.4</v>
      </c>
      <c r="R6274" t="s">
        <v>29</v>
      </c>
      <c r="S6274" t="s">
        <v>30</v>
      </c>
      <c r="T6274" t="s">
        <v>145</v>
      </c>
      <c r="U6274" t="s">
        <v>61</v>
      </c>
      <c r="V6274" t="s">
        <v>76</v>
      </c>
      <c r="W6274">
        <v>5326</v>
      </c>
      <c r="X6274" s="1">
        <v>42003</v>
      </c>
      <c r="Y6274" t="s">
        <v>34</v>
      </c>
      <c r="Z6274" t="e" vm="44">
        <v>#VALUE!</v>
      </c>
      <c r="AA6274">
        <v>30605</v>
      </c>
      <c r="AB6274" t="e" cm="1" vm="2">
        <f t="array" ref="AB6274">_FV(Table1[[#This Row],[State]],"Country/region",TRUE)</f>
        <v>#VALUE!</v>
      </c>
    </row>
    <row r="6275" spans="1:28" x14ac:dyDescent="0.35">
      <c r="A6275" t="s">
        <v>659</v>
      </c>
      <c r="B6275">
        <v>60</v>
      </c>
      <c r="C6275" t="s">
        <v>660</v>
      </c>
      <c r="D6275" t="s">
        <v>46</v>
      </c>
      <c r="E6275">
        <f>YEAR(Table1[[#This Row],[Order Date]])</f>
        <v>2014</v>
      </c>
      <c r="F6275">
        <v>1</v>
      </c>
      <c r="G6275">
        <f>MONTH(Table1[[#This Row],[Order Date]])</f>
        <v>12</v>
      </c>
      <c r="H6275" s="1">
        <v>42002</v>
      </c>
      <c r="I6275">
        <v>39585</v>
      </c>
      <c r="J6275" t="s">
        <v>39</v>
      </c>
      <c r="K6275">
        <v>32</v>
      </c>
      <c r="L6275">
        <v>5.08</v>
      </c>
      <c r="M6275" s="2">
        <v>0.01</v>
      </c>
      <c r="N6275">
        <v>166.17</v>
      </c>
      <c r="O6275">
        <v>3.63</v>
      </c>
      <c r="P6275">
        <v>-22.74</v>
      </c>
      <c r="Q6275" s="2">
        <v>0.51</v>
      </c>
      <c r="R6275" t="s">
        <v>48</v>
      </c>
      <c r="S6275" t="s">
        <v>59</v>
      </c>
      <c r="T6275" t="s">
        <v>590</v>
      </c>
      <c r="U6275" t="s">
        <v>82</v>
      </c>
      <c r="V6275" t="s">
        <v>52</v>
      </c>
      <c r="W6275">
        <v>5581</v>
      </c>
      <c r="X6275" s="1">
        <v>42003</v>
      </c>
      <c r="Y6275" t="s">
        <v>34</v>
      </c>
      <c r="Z6275" t="e" vm="45">
        <v>#VALUE!</v>
      </c>
      <c r="AA6275">
        <v>59715</v>
      </c>
      <c r="AB6275" t="e" cm="1" vm="2">
        <f t="array" ref="AB6275">_FV(Table1[[#This Row],[State]],"Country/region",TRUE)</f>
        <v>#VALUE!</v>
      </c>
    </row>
    <row r="6276" spans="1:28" x14ac:dyDescent="0.35">
      <c r="A6276" t="s">
        <v>1207</v>
      </c>
      <c r="B6276">
        <v>60</v>
      </c>
      <c r="C6276" t="s">
        <v>2560</v>
      </c>
      <c r="D6276" t="s">
        <v>46</v>
      </c>
      <c r="E6276">
        <f>YEAR(Table1[[#This Row],[Order Date]])</f>
        <v>2014</v>
      </c>
      <c r="F6276">
        <v>1</v>
      </c>
      <c r="G6276">
        <f>MONTH(Table1[[#This Row],[Order Date]])</f>
        <v>12</v>
      </c>
      <c r="H6276" s="1">
        <v>42002</v>
      </c>
      <c r="I6276">
        <v>37792</v>
      </c>
      <c r="J6276" t="s">
        <v>28</v>
      </c>
      <c r="K6276">
        <v>14</v>
      </c>
      <c r="L6276">
        <v>2.78</v>
      </c>
      <c r="M6276" s="2">
        <v>0.09</v>
      </c>
      <c r="N6276">
        <v>36.74</v>
      </c>
      <c r="O6276">
        <v>0.97</v>
      </c>
      <c r="P6276">
        <v>-5.36</v>
      </c>
      <c r="Q6276" s="2">
        <v>0.59</v>
      </c>
      <c r="R6276" t="s">
        <v>29</v>
      </c>
      <c r="S6276" t="s">
        <v>59</v>
      </c>
      <c r="T6276" t="s">
        <v>235</v>
      </c>
      <c r="U6276" t="s">
        <v>88</v>
      </c>
      <c r="V6276" t="s">
        <v>33</v>
      </c>
      <c r="W6276">
        <v>5310</v>
      </c>
      <c r="X6276" s="1">
        <v>42003</v>
      </c>
      <c r="Y6276" t="s">
        <v>34</v>
      </c>
      <c r="Z6276" t="e" vm="24">
        <v>#VALUE!</v>
      </c>
      <c r="AA6276">
        <v>7801</v>
      </c>
      <c r="AB6276" t="e" cm="1" vm="2">
        <f t="array" ref="AB6276">_FV(Table1[[#This Row],[State]],"Country/region",TRUE)</f>
        <v>#VALUE!</v>
      </c>
    </row>
    <row r="6277" spans="1:28" x14ac:dyDescent="0.35">
      <c r="A6277" t="s">
        <v>201</v>
      </c>
      <c r="B6277">
        <v>60</v>
      </c>
      <c r="C6277" t="s">
        <v>2713</v>
      </c>
      <c r="D6277" t="s">
        <v>46</v>
      </c>
      <c r="E6277">
        <f>YEAR(Table1[[#This Row],[Order Date]])</f>
        <v>2014</v>
      </c>
      <c r="F6277">
        <v>1</v>
      </c>
      <c r="G6277">
        <f>MONTH(Table1[[#This Row],[Order Date]])</f>
        <v>12</v>
      </c>
      <c r="H6277" s="1">
        <v>42002</v>
      </c>
      <c r="I6277">
        <v>24422</v>
      </c>
      <c r="J6277" t="s">
        <v>58</v>
      </c>
      <c r="K6277">
        <v>20</v>
      </c>
      <c r="L6277">
        <v>179.29</v>
      </c>
      <c r="M6277" s="2">
        <v>0.06</v>
      </c>
      <c r="N6277">
        <v>3467.28</v>
      </c>
      <c r="O6277">
        <v>29.21</v>
      </c>
      <c r="P6277">
        <v>-433.290143</v>
      </c>
      <c r="Q6277" s="2">
        <v>0.76</v>
      </c>
      <c r="R6277" t="s">
        <v>48</v>
      </c>
      <c r="S6277" t="s">
        <v>73</v>
      </c>
      <c r="T6277" t="s">
        <v>369</v>
      </c>
      <c r="U6277" t="s">
        <v>75</v>
      </c>
      <c r="V6277" t="s">
        <v>33</v>
      </c>
      <c r="W6277">
        <v>3423</v>
      </c>
      <c r="X6277" s="1">
        <v>42004</v>
      </c>
      <c r="Y6277" t="s">
        <v>53</v>
      </c>
      <c r="Z6277" t="e" vm="21">
        <v>#VALUE!</v>
      </c>
      <c r="AA6277">
        <v>4011</v>
      </c>
      <c r="AB6277" t="e" cm="1" vm="2">
        <f t="array" ref="AB6277">_FV(Table1[[#This Row],[State]],"Country/region",TRUE)</f>
        <v>#VALUE!</v>
      </c>
    </row>
    <row r="6278" spans="1:28" x14ac:dyDescent="0.35">
      <c r="A6278" t="s">
        <v>3476</v>
      </c>
      <c r="B6278">
        <v>60</v>
      </c>
      <c r="C6278" t="s">
        <v>2560</v>
      </c>
      <c r="D6278" t="s">
        <v>46</v>
      </c>
      <c r="E6278">
        <f>YEAR(Table1[[#This Row],[Order Date]])</f>
        <v>2014</v>
      </c>
      <c r="F6278">
        <v>1</v>
      </c>
      <c r="G6278">
        <f>MONTH(Table1[[#This Row],[Order Date]])</f>
        <v>12</v>
      </c>
      <c r="H6278" s="1">
        <v>42002</v>
      </c>
      <c r="I6278">
        <v>37792</v>
      </c>
      <c r="J6278" t="s">
        <v>28</v>
      </c>
      <c r="K6278">
        <v>49</v>
      </c>
      <c r="L6278">
        <v>3.69</v>
      </c>
      <c r="M6278" s="2">
        <v>0.01</v>
      </c>
      <c r="N6278">
        <v>183.08</v>
      </c>
      <c r="O6278">
        <v>0.5</v>
      </c>
      <c r="P6278">
        <v>82.49</v>
      </c>
      <c r="Q6278" s="2">
        <v>0.38</v>
      </c>
      <c r="R6278" t="s">
        <v>29</v>
      </c>
      <c r="S6278" t="s">
        <v>30</v>
      </c>
      <c r="T6278" t="s">
        <v>877</v>
      </c>
      <c r="U6278" t="s">
        <v>210</v>
      </c>
      <c r="V6278" t="s">
        <v>33</v>
      </c>
      <c r="W6278">
        <v>5311</v>
      </c>
      <c r="X6278" s="1">
        <v>42004</v>
      </c>
      <c r="Y6278" t="s">
        <v>34</v>
      </c>
      <c r="Z6278" t="e" vm="30">
        <v>#VALUE!</v>
      </c>
      <c r="AA6278">
        <v>1056</v>
      </c>
      <c r="AB6278" t="e" cm="1" vm="2">
        <f t="array" ref="AB6278">_FV(Table1[[#This Row],[State]],"Country/region",TRUE)</f>
        <v>#VALUE!</v>
      </c>
    </row>
    <row r="6279" spans="1:28" x14ac:dyDescent="0.35">
      <c r="A6279" t="s">
        <v>2997</v>
      </c>
      <c r="B6279">
        <v>60</v>
      </c>
      <c r="C6279" t="s">
        <v>2092</v>
      </c>
      <c r="D6279" t="s">
        <v>38</v>
      </c>
      <c r="E6279">
        <f>YEAR(Table1[[#This Row],[Order Date]])</f>
        <v>2014</v>
      </c>
      <c r="F6279">
        <v>1</v>
      </c>
      <c r="G6279">
        <f>MONTH(Table1[[#This Row],[Order Date]])</f>
        <v>12</v>
      </c>
      <c r="H6279" s="1">
        <v>42002</v>
      </c>
      <c r="I6279">
        <v>46662</v>
      </c>
      <c r="J6279" t="s">
        <v>58</v>
      </c>
      <c r="K6279">
        <v>8</v>
      </c>
      <c r="L6279">
        <v>6.48</v>
      </c>
      <c r="M6279" s="2">
        <v>7.0000000000000007E-2</v>
      </c>
      <c r="N6279">
        <v>57.22</v>
      </c>
      <c r="O6279">
        <v>6.6</v>
      </c>
      <c r="P6279">
        <v>-27.72</v>
      </c>
      <c r="Q6279" s="2">
        <v>0.37</v>
      </c>
      <c r="R6279" t="s">
        <v>29</v>
      </c>
      <c r="S6279" t="s">
        <v>30</v>
      </c>
      <c r="T6279" t="s">
        <v>600</v>
      </c>
      <c r="U6279" t="s">
        <v>61</v>
      </c>
      <c r="V6279" t="s">
        <v>52</v>
      </c>
      <c r="W6279">
        <v>6563</v>
      </c>
      <c r="X6279" s="1">
        <v>42004</v>
      </c>
      <c r="Y6279" t="s">
        <v>34</v>
      </c>
      <c r="Z6279" t="e" vm="4">
        <v>#VALUE!</v>
      </c>
      <c r="AA6279">
        <v>95123</v>
      </c>
      <c r="AB6279" t="e" cm="1" vm="2">
        <f t="array" ref="AB6279">_FV(Table1[[#This Row],[State]],"Country/region",TRUE)</f>
        <v>#VALUE!</v>
      </c>
    </row>
    <row r="6280" spans="1:28" x14ac:dyDescent="0.35">
      <c r="A6280" t="s">
        <v>2997</v>
      </c>
      <c r="B6280">
        <v>60</v>
      </c>
      <c r="C6280" t="s">
        <v>2092</v>
      </c>
      <c r="D6280" t="s">
        <v>38</v>
      </c>
      <c r="E6280">
        <f>YEAR(Table1[[#This Row],[Order Date]])</f>
        <v>2014</v>
      </c>
      <c r="F6280">
        <v>1</v>
      </c>
      <c r="G6280">
        <f>MONTH(Table1[[#This Row],[Order Date]])</f>
        <v>12</v>
      </c>
      <c r="H6280" s="1">
        <v>42002</v>
      </c>
      <c r="I6280">
        <v>46662</v>
      </c>
      <c r="J6280" t="s">
        <v>58</v>
      </c>
      <c r="K6280">
        <v>33</v>
      </c>
      <c r="L6280">
        <v>4.84</v>
      </c>
      <c r="M6280" s="2">
        <v>0.01</v>
      </c>
      <c r="N6280">
        <v>162</v>
      </c>
      <c r="O6280">
        <v>0.71</v>
      </c>
      <c r="P6280">
        <v>45.84</v>
      </c>
      <c r="Q6280" s="2">
        <v>0.52</v>
      </c>
      <c r="R6280" t="s">
        <v>29</v>
      </c>
      <c r="S6280" t="s">
        <v>59</v>
      </c>
      <c r="T6280" t="s">
        <v>1064</v>
      </c>
      <c r="U6280" t="s">
        <v>88</v>
      </c>
      <c r="V6280" t="s">
        <v>52</v>
      </c>
      <c r="W6280">
        <v>6564</v>
      </c>
      <c r="X6280" s="1">
        <v>42004</v>
      </c>
      <c r="Y6280" t="s">
        <v>34</v>
      </c>
      <c r="Z6280" t="e" vm="4">
        <v>#VALUE!</v>
      </c>
      <c r="AA6280">
        <v>95123</v>
      </c>
      <c r="AB6280" t="e" cm="1" vm="2">
        <f t="array" ref="AB6280">_FV(Table1[[#This Row],[State]],"Country/region",TRUE)</f>
        <v>#VALUE!</v>
      </c>
    </row>
    <row r="6281" spans="1:28" x14ac:dyDescent="0.35">
      <c r="A6281" t="s">
        <v>2997</v>
      </c>
      <c r="B6281">
        <v>60</v>
      </c>
      <c r="C6281" t="s">
        <v>2092</v>
      </c>
      <c r="D6281" t="s">
        <v>38</v>
      </c>
      <c r="E6281">
        <f>YEAR(Table1[[#This Row],[Order Date]])</f>
        <v>2014</v>
      </c>
      <c r="F6281">
        <v>1</v>
      </c>
      <c r="G6281">
        <f>MONTH(Table1[[#This Row],[Order Date]])</f>
        <v>12</v>
      </c>
      <c r="H6281" s="1">
        <v>42002</v>
      </c>
      <c r="I6281">
        <v>46662</v>
      </c>
      <c r="J6281" t="s">
        <v>58</v>
      </c>
      <c r="K6281">
        <v>48</v>
      </c>
      <c r="L6281">
        <v>85.99</v>
      </c>
      <c r="M6281" s="2">
        <v>0.1</v>
      </c>
      <c r="N6281">
        <v>3410.1574999999998</v>
      </c>
      <c r="O6281">
        <v>0.99</v>
      </c>
      <c r="P6281">
        <v>1137.9059999999999</v>
      </c>
      <c r="Q6281" s="2">
        <v>0.55000000000000004</v>
      </c>
      <c r="R6281" t="s">
        <v>96</v>
      </c>
      <c r="S6281" t="s">
        <v>59</v>
      </c>
      <c r="T6281" t="s">
        <v>1197</v>
      </c>
      <c r="U6281" t="s">
        <v>105</v>
      </c>
      <c r="V6281" t="s">
        <v>52</v>
      </c>
      <c r="W6281">
        <v>6565</v>
      </c>
      <c r="X6281" s="1">
        <v>42004</v>
      </c>
      <c r="Y6281" t="s">
        <v>34</v>
      </c>
      <c r="Z6281" t="e" vm="4">
        <v>#VALUE!</v>
      </c>
      <c r="AA6281">
        <v>95123</v>
      </c>
      <c r="AB6281" t="e" cm="1" vm="2">
        <f t="array" ref="AB6281">_FV(Table1[[#This Row],[State]],"Country/region",TRUE)</f>
        <v>#VALUE!</v>
      </c>
    </row>
    <row r="6282" spans="1:28" x14ac:dyDescent="0.35">
      <c r="A6282" t="s">
        <v>814</v>
      </c>
      <c r="B6282">
        <v>60</v>
      </c>
      <c r="C6282" t="s">
        <v>3173</v>
      </c>
      <c r="D6282" t="s">
        <v>46</v>
      </c>
      <c r="E6282">
        <f>YEAR(Table1[[#This Row],[Order Date]])</f>
        <v>2014</v>
      </c>
      <c r="F6282">
        <v>1</v>
      </c>
      <c r="G6282">
        <f>MONTH(Table1[[#This Row],[Order Date]])</f>
        <v>12</v>
      </c>
      <c r="H6282" s="1">
        <v>42003</v>
      </c>
      <c r="I6282">
        <v>18534</v>
      </c>
      <c r="J6282" t="s">
        <v>47</v>
      </c>
      <c r="K6282">
        <v>36</v>
      </c>
      <c r="L6282">
        <v>8.33</v>
      </c>
      <c r="M6282" s="2">
        <v>0.1</v>
      </c>
      <c r="N6282">
        <v>282.58</v>
      </c>
      <c r="O6282">
        <v>1.99</v>
      </c>
      <c r="P6282">
        <v>21.68</v>
      </c>
      <c r="Q6282" s="2">
        <v>0.52</v>
      </c>
      <c r="R6282" t="s">
        <v>96</v>
      </c>
      <c r="S6282" t="s">
        <v>139</v>
      </c>
      <c r="T6282" t="s">
        <v>819</v>
      </c>
      <c r="U6282" t="s">
        <v>102</v>
      </c>
      <c r="V6282" t="s">
        <v>33</v>
      </c>
      <c r="W6282">
        <v>2570</v>
      </c>
      <c r="X6282" s="1">
        <v>42003</v>
      </c>
      <c r="Y6282" t="s">
        <v>42</v>
      </c>
      <c r="Z6282" t="e" vm="21">
        <v>#VALUE!</v>
      </c>
      <c r="AA6282">
        <v>4038</v>
      </c>
      <c r="AB6282" t="e" cm="1" vm="2">
        <f t="array" ref="AB6282">_FV(Table1[[#This Row],[State]],"Country/region",TRUE)</f>
        <v>#VALUE!</v>
      </c>
    </row>
    <row r="6283" spans="1:28" x14ac:dyDescent="0.35">
      <c r="A6283" t="s">
        <v>1399</v>
      </c>
      <c r="B6283">
        <v>60</v>
      </c>
      <c r="C6283" t="s">
        <v>1400</v>
      </c>
      <c r="D6283" t="s">
        <v>57</v>
      </c>
      <c r="E6283">
        <f>YEAR(Table1[[#This Row],[Order Date]])</f>
        <v>2014</v>
      </c>
      <c r="F6283">
        <v>1</v>
      </c>
      <c r="G6283">
        <f>MONTH(Table1[[#This Row],[Order Date]])</f>
        <v>12</v>
      </c>
      <c r="H6283" s="1">
        <v>42003</v>
      </c>
      <c r="I6283">
        <v>57959</v>
      </c>
      <c r="J6283" t="s">
        <v>131</v>
      </c>
      <c r="K6283">
        <v>40</v>
      </c>
      <c r="L6283">
        <v>5.81</v>
      </c>
      <c r="M6283" s="2">
        <v>0.04</v>
      </c>
      <c r="N6283">
        <v>239.86</v>
      </c>
      <c r="O6283">
        <v>3.37</v>
      </c>
      <c r="P6283">
        <v>-32.06</v>
      </c>
      <c r="Q6283" s="2">
        <v>0.54</v>
      </c>
      <c r="R6283" t="s">
        <v>29</v>
      </c>
      <c r="S6283" t="s">
        <v>59</v>
      </c>
      <c r="T6283" t="s">
        <v>609</v>
      </c>
      <c r="U6283" t="s">
        <v>232</v>
      </c>
      <c r="V6283" t="s">
        <v>68</v>
      </c>
      <c r="W6283">
        <v>8116</v>
      </c>
      <c r="X6283" s="1">
        <v>42004</v>
      </c>
      <c r="Y6283" t="s">
        <v>34</v>
      </c>
      <c r="Z6283" t="e" vm="12">
        <v>#VALUE!</v>
      </c>
      <c r="AA6283">
        <v>50401</v>
      </c>
      <c r="AB6283" t="e" cm="1" vm="2">
        <f t="array" ref="AB6283">_FV(Table1[[#This Row],[State]],"Country/region",TRUE)</f>
        <v>#VALUE!</v>
      </c>
    </row>
    <row r="6284" spans="1:28" x14ac:dyDescent="0.35">
      <c r="A6284" t="s">
        <v>870</v>
      </c>
      <c r="B6284">
        <v>60</v>
      </c>
      <c r="C6284" t="s">
        <v>1199</v>
      </c>
      <c r="D6284" t="s">
        <v>27</v>
      </c>
      <c r="E6284">
        <f>YEAR(Table1[[#This Row],[Order Date]])</f>
        <v>2014</v>
      </c>
      <c r="F6284">
        <v>1</v>
      </c>
      <c r="G6284">
        <f>MONTH(Table1[[#This Row],[Order Date]])</f>
        <v>12</v>
      </c>
      <c r="H6284" s="1">
        <v>42003</v>
      </c>
      <c r="I6284">
        <v>29666</v>
      </c>
      <c r="J6284" t="s">
        <v>39</v>
      </c>
      <c r="K6284">
        <v>29</v>
      </c>
      <c r="L6284">
        <v>5.28</v>
      </c>
      <c r="M6284" s="2">
        <v>0.09</v>
      </c>
      <c r="N6284">
        <v>155.86000000000001</v>
      </c>
      <c r="O6284">
        <v>8.16</v>
      </c>
      <c r="P6284">
        <v>-152.59</v>
      </c>
      <c r="Q6284" s="2">
        <v>0.4</v>
      </c>
      <c r="R6284" t="s">
        <v>29</v>
      </c>
      <c r="S6284" t="s">
        <v>30</v>
      </c>
      <c r="T6284" t="s">
        <v>3139</v>
      </c>
      <c r="U6284" t="s">
        <v>61</v>
      </c>
      <c r="V6284" t="s">
        <v>33</v>
      </c>
      <c r="W6284">
        <v>4179</v>
      </c>
      <c r="X6284" s="1">
        <v>42004</v>
      </c>
      <c r="Y6284" t="s">
        <v>34</v>
      </c>
      <c r="Z6284" t="e" vm="48">
        <v>#VALUE!</v>
      </c>
      <c r="AA6284">
        <v>3079</v>
      </c>
      <c r="AB6284" t="e" cm="1" vm="2">
        <f t="array" ref="AB6284">_FV(Table1[[#This Row],[State]],"Country/region",TRUE)</f>
        <v>#VALUE!</v>
      </c>
    </row>
    <row r="6285" spans="1:28" x14ac:dyDescent="0.35">
      <c r="A6285" t="s">
        <v>449</v>
      </c>
      <c r="B6285">
        <v>60</v>
      </c>
      <c r="C6285" t="s">
        <v>1400</v>
      </c>
      <c r="D6285" t="s">
        <v>57</v>
      </c>
      <c r="E6285">
        <f>YEAR(Table1[[#This Row],[Order Date]])</f>
        <v>2014</v>
      </c>
      <c r="F6285">
        <v>1</v>
      </c>
      <c r="G6285">
        <f>MONTH(Table1[[#This Row],[Order Date]])</f>
        <v>12</v>
      </c>
      <c r="H6285" s="1">
        <v>42003</v>
      </c>
      <c r="I6285">
        <v>57959</v>
      </c>
      <c r="J6285" t="s">
        <v>131</v>
      </c>
      <c r="K6285">
        <v>48</v>
      </c>
      <c r="L6285">
        <v>26.31</v>
      </c>
      <c r="M6285" s="2">
        <v>0.08</v>
      </c>
      <c r="N6285">
        <v>1269.79</v>
      </c>
      <c r="O6285">
        <v>5.89</v>
      </c>
      <c r="P6285">
        <v>-65.33</v>
      </c>
      <c r="Q6285" s="2">
        <v>0.75</v>
      </c>
      <c r="R6285" t="s">
        <v>96</v>
      </c>
      <c r="S6285" t="s">
        <v>30</v>
      </c>
      <c r="T6285" t="s">
        <v>2466</v>
      </c>
      <c r="U6285" t="s">
        <v>102</v>
      </c>
      <c r="V6285" t="s">
        <v>68</v>
      </c>
      <c r="W6285">
        <v>8117</v>
      </c>
      <c r="X6285" s="1">
        <v>42004</v>
      </c>
      <c r="Y6285" t="s">
        <v>42</v>
      </c>
      <c r="Z6285" t="e" vm="12">
        <v>#VALUE!</v>
      </c>
      <c r="AA6285">
        <v>51106</v>
      </c>
      <c r="AB6285" t="e" cm="1" vm="2">
        <f t="array" ref="AB6285">_FV(Table1[[#This Row],[State]],"Country/region",TRUE)</f>
        <v>#VALUE!</v>
      </c>
    </row>
    <row r="6286" spans="1:28" x14ac:dyDescent="0.35">
      <c r="A6286" t="s">
        <v>3168</v>
      </c>
      <c r="B6286">
        <v>60</v>
      </c>
      <c r="C6286" t="s">
        <v>2451</v>
      </c>
      <c r="D6286" t="s">
        <v>27</v>
      </c>
      <c r="E6286">
        <f>YEAR(Table1[[#This Row],[Order Date]])</f>
        <v>2014</v>
      </c>
      <c r="F6286">
        <v>1</v>
      </c>
      <c r="G6286">
        <f>MONTH(Table1[[#This Row],[Order Date]])</f>
        <v>12</v>
      </c>
      <c r="H6286" s="1">
        <v>42003</v>
      </c>
      <c r="I6286">
        <v>58626</v>
      </c>
      <c r="J6286" t="s">
        <v>28</v>
      </c>
      <c r="K6286">
        <v>18</v>
      </c>
      <c r="L6286">
        <v>45.19</v>
      </c>
      <c r="M6286" s="2">
        <v>0.04</v>
      </c>
      <c r="N6286">
        <v>835.55</v>
      </c>
      <c r="O6286">
        <v>1.99</v>
      </c>
      <c r="P6286">
        <v>171.59</v>
      </c>
      <c r="Q6286" s="2">
        <v>0.55000000000000004</v>
      </c>
      <c r="R6286" t="s">
        <v>96</v>
      </c>
      <c r="S6286" t="s">
        <v>139</v>
      </c>
      <c r="T6286" t="s">
        <v>576</v>
      </c>
      <c r="U6286" t="s">
        <v>102</v>
      </c>
      <c r="V6286" t="s">
        <v>68</v>
      </c>
      <c r="W6286">
        <v>8199</v>
      </c>
      <c r="X6286" s="1">
        <v>42004</v>
      </c>
      <c r="Y6286" t="s">
        <v>34</v>
      </c>
      <c r="Z6286" t="e" vm="16">
        <v>#VALUE!</v>
      </c>
      <c r="AA6286">
        <v>60478</v>
      </c>
      <c r="AB6286" t="e" cm="1" vm="2">
        <f t="array" ref="AB6286">_FV(Table1[[#This Row],[State]],"Country/region",TRUE)</f>
        <v>#VALUE!</v>
      </c>
    </row>
    <row r="6287" spans="1:28" x14ac:dyDescent="0.35">
      <c r="A6287" t="s">
        <v>3168</v>
      </c>
      <c r="B6287">
        <v>60</v>
      </c>
      <c r="C6287" t="s">
        <v>2451</v>
      </c>
      <c r="D6287" t="s">
        <v>27</v>
      </c>
      <c r="E6287">
        <f>YEAR(Table1[[#This Row],[Order Date]])</f>
        <v>2014</v>
      </c>
      <c r="F6287">
        <v>1</v>
      </c>
      <c r="G6287">
        <f>MONTH(Table1[[#This Row],[Order Date]])</f>
        <v>12</v>
      </c>
      <c r="H6287" s="1">
        <v>42003</v>
      </c>
      <c r="I6287">
        <v>58626</v>
      </c>
      <c r="J6287" t="s">
        <v>28</v>
      </c>
      <c r="K6287">
        <v>23</v>
      </c>
      <c r="L6287">
        <v>300.98</v>
      </c>
      <c r="M6287" s="2">
        <v>0.05</v>
      </c>
      <c r="N6287">
        <v>6641.14</v>
      </c>
      <c r="O6287">
        <v>64.73</v>
      </c>
      <c r="P6287">
        <v>673.77</v>
      </c>
      <c r="Q6287" s="2">
        <v>0.56000000000000005</v>
      </c>
      <c r="R6287" t="s">
        <v>48</v>
      </c>
      <c r="S6287" t="s">
        <v>49</v>
      </c>
      <c r="T6287" t="s">
        <v>811</v>
      </c>
      <c r="U6287" t="s">
        <v>51</v>
      </c>
      <c r="V6287" t="s">
        <v>68</v>
      </c>
      <c r="W6287">
        <v>8197</v>
      </c>
      <c r="X6287" s="1">
        <v>42005</v>
      </c>
      <c r="Y6287" t="s">
        <v>53</v>
      </c>
      <c r="Z6287" t="e" vm="16">
        <v>#VALUE!</v>
      </c>
      <c r="AA6287">
        <v>60478</v>
      </c>
      <c r="AB6287" t="e" cm="1" vm="2">
        <f t="array" ref="AB6287">_FV(Table1[[#This Row],[State]],"Country/region",TRUE)</f>
        <v>#VALUE!</v>
      </c>
    </row>
    <row r="6288" spans="1:28" x14ac:dyDescent="0.35">
      <c r="A6288" t="s">
        <v>3477</v>
      </c>
      <c r="B6288">
        <v>60</v>
      </c>
      <c r="C6288" t="s">
        <v>688</v>
      </c>
      <c r="D6288" t="s">
        <v>46</v>
      </c>
      <c r="E6288">
        <f>YEAR(Table1[[#This Row],[Order Date]])</f>
        <v>2014</v>
      </c>
      <c r="F6288">
        <v>1</v>
      </c>
      <c r="G6288">
        <f>MONTH(Table1[[#This Row],[Order Date]])</f>
        <v>12</v>
      </c>
      <c r="H6288" s="1">
        <v>42003</v>
      </c>
      <c r="I6288">
        <v>22051</v>
      </c>
      <c r="J6288" t="s">
        <v>39</v>
      </c>
      <c r="K6288">
        <v>39</v>
      </c>
      <c r="L6288">
        <v>4.9800000000000004</v>
      </c>
      <c r="M6288" s="2">
        <v>0.01</v>
      </c>
      <c r="N6288">
        <v>209.33</v>
      </c>
      <c r="O6288">
        <v>7.44</v>
      </c>
      <c r="P6288">
        <v>-160.71</v>
      </c>
      <c r="Q6288" s="2">
        <v>0.36</v>
      </c>
      <c r="R6288" t="s">
        <v>29</v>
      </c>
      <c r="S6288" t="s">
        <v>30</v>
      </c>
      <c r="T6288" t="s">
        <v>1419</v>
      </c>
      <c r="U6288" t="s">
        <v>61</v>
      </c>
      <c r="V6288" t="s">
        <v>76</v>
      </c>
      <c r="W6288">
        <v>3073</v>
      </c>
      <c r="X6288" s="1">
        <v>42005</v>
      </c>
      <c r="Y6288" t="s">
        <v>34</v>
      </c>
      <c r="Z6288" t="e" vm="14">
        <v>#VALUE!</v>
      </c>
      <c r="AA6288">
        <v>34683</v>
      </c>
      <c r="AB6288" t="e" cm="1" vm="2">
        <f t="array" ref="AB6288">_FV(Table1[[#This Row],[State]],"Country/region",TRUE)</f>
        <v>#VALUE!</v>
      </c>
    </row>
    <row r="6289" spans="1:28" x14ac:dyDescent="0.35">
      <c r="A6289" t="s">
        <v>1377</v>
      </c>
      <c r="B6289">
        <v>60</v>
      </c>
      <c r="C6289" t="s">
        <v>1900</v>
      </c>
      <c r="D6289" t="s">
        <v>46</v>
      </c>
      <c r="E6289">
        <f>YEAR(Table1[[#This Row],[Order Date]])</f>
        <v>2014</v>
      </c>
      <c r="F6289">
        <v>1</v>
      </c>
      <c r="G6289">
        <f>MONTH(Table1[[#This Row],[Order Date]])</f>
        <v>12</v>
      </c>
      <c r="H6289" s="1">
        <v>42003</v>
      </c>
      <c r="I6289">
        <v>16805</v>
      </c>
      <c r="J6289" t="s">
        <v>47</v>
      </c>
      <c r="K6289">
        <v>29</v>
      </c>
      <c r="L6289">
        <v>30.44</v>
      </c>
      <c r="M6289" s="2">
        <v>0.08</v>
      </c>
      <c r="N6289">
        <v>852.75</v>
      </c>
      <c r="O6289">
        <v>1.49</v>
      </c>
      <c r="P6289">
        <v>358.73399999999998</v>
      </c>
      <c r="Q6289" s="2">
        <v>0.37</v>
      </c>
      <c r="R6289" t="s">
        <v>29</v>
      </c>
      <c r="S6289" t="s">
        <v>30</v>
      </c>
      <c r="T6289" t="s">
        <v>450</v>
      </c>
      <c r="U6289" t="s">
        <v>67</v>
      </c>
      <c r="V6289" t="s">
        <v>52</v>
      </c>
      <c r="W6289">
        <v>2333</v>
      </c>
      <c r="X6289" s="1">
        <v>42005</v>
      </c>
      <c r="Y6289" t="s">
        <v>34</v>
      </c>
      <c r="Z6289" t="e" vm="7">
        <v>#VALUE!</v>
      </c>
      <c r="AA6289">
        <v>84118</v>
      </c>
      <c r="AB6289" t="e" cm="1" vm="2">
        <f t="array" ref="AB6289">_FV(Table1[[#This Row],[State]],"Country/region",TRUE)</f>
        <v>#VALUE!</v>
      </c>
    </row>
    <row r="6290" spans="1:28" x14ac:dyDescent="0.35">
      <c r="A6290" t="s">
        <v>1377</v>
      </c>
      <c r="B6290">
        <v>60</v>
      </c>
      <c r="C6290" t="s">
        <v>1900</v>
      </c>
      <c r="D6290" t="s">
        <v>46</v>
      </c>
      <c r="E6290">
        <f>YEAR(Table1[[#This Row],[Order Date]])</f>
        <v>2014</v>
      </c>
      <c r="F6290">
        <v>1</v>
      </c>
      <c r="G6290">
        <f>MONTH(Table1[[#This Row],[Order Date]])</f>
        <v>12</v>
      </c>
      <c r="H6290" s="1">
        <v>42003</v>
      </c>
      <c r="I6290">
        <v>16805</v>
      </c>
      <c r="J6290" t="s">
        <v>47</v>
      </c>
      <c r="K6290">
        <v>26</v>
      </c>
      <c r="L6290">
        <v>6.48</v>
      </c>
      <c r="M6290" s="2">
        <v>0.04</v>
      </c>
      <c r="N6290">
        <v>172.33</v>
      </c>
      <c r="O6290">
        <v>5.74</v>
      </c>
      <c r="P6290">
        <v>-52.21</v>
      </c>
      <c r="Q6290" s="2">
        <v>0.37</v>
      </c>
      <c r="R6290" t="s">
        <v>29</v>
      </c>
      <c r="S6290" t="s">
        <v>30</v>
      </c>
      <c r="T6290" t="s">
        <v>2548</v>
      </c>
      <c r="U6290" t="s">
        <v>61</v>
      </c>
      <c r="V6290" t="s">
        <v>52</v>
      </c>
      <c r="W6290">
        <v>2334</v>
      </c>
      <c r="X6290" s="1">
        <v>42005</v>
      </c>
      <c r="Y6290" t="s">
        <v>34</v>
      </c>
      <c r="Z6290" t="e" vm="7">
        <v>#VALUE!</v>
      </c>
      <c r="AA6290">
        <v>84118</v>
      </c>
      <c r="AB6290" t="e" cm="1" vm="2">
        <f t="array" ref="AB6290">_FV(Table1[[#This Row],[State]],"Country/region",TRUE)</f>
        <v>#VALUE!</v>
      </c>
    </row>
    <row r="6291" spans="1:28" x14ac:dyDescent="0.35">
      <c r="A6291" t="s">
        <v>1738</v>
      </c>
      <c r="B6291">
        <v>60</v>
      </c>
      <c r="C6291" t="s">
        <v>1199</v>
      </c>
      <c r="D6291" t="s">
        <v>27</v>
      </c>
      <c r="E6291">
        <f>YEAR(Table1[[#This Row],[Order Date]])</f>
        <v>2014</v>
      </c>
      <c r="F6291">
        <v>1</v>
      </c>
      <c r="G6291">
        <f>MONTH(Table1[[#This Row],[Order Date]])</f>
        <v>12</v>
      </c>
      <c r="H6291" s="1">
        <v>42003</v>
      </c>
      <c r="I6291">
        <v>29666</v>
      </c>
      <c r="J6291" t="s">
        <v>39</v>
      </c>
      <c r="K6291">
        <v>44</v>
      </c>
      <c r="L6291">
        <v>8.32</v>
      </c>
      <c r="M6291" s="2">
        <v>0.08</v>
      </c>
      <c r="N6291">
        <v>362.75</v>
      </c>
      <c r="O6291">
        <v>2.38</v>
      </c>
      <c r="P6291">
        <v>-54.47</v>
      </c>
      <c r="Q6291" s="2">
        <v>0.74</v>
      </c>
      <c r="R6291" t="s">
        <v>96</v>
      </c>
      <c r="S6291" t="s">
        <v>139</v>
      </c>
      <c r="T6291" t="s">
        <v>856</v>
      </c>
      <c r="U6291" t="s">
        <v>102</v>
      </c>
      <c r="V6291" t="s">
        <v>33</v>
      </c>
      <c r="W6291">
        <v>4178</v>
      </c>
      <c r="X6291" s="1">
        <v>42005</v>
      </c>
      <c r="Y6291" t="s">
        <v>34</v>
      </c>
      <c r="Z6291" t="e" vm="27">
        <v>#VALUE!</v>
      </c>
      <c r="AA6291">
        <v>5201</v>
      </c>
      <c r="AB6291" t="e" cm="1" vm="2">
        <f t="array" ref="AB6291">_FV(Table1[[#This Row],[State]],"Country/region",TRUE)</f>
        <v>#VALUE!</v>
      </c>
    </row>
    <row r="6292" spans="1:28" x14ac:dyDescent="0.35">
      <c r="A6292" t="s">
        <v>3168</v>
      </c>
      <c r="B6292">
        <v>60</v>
      </c>
      <c r="C6292" t="s">
        <v>2451</v>
      </c>
      <c r="D6292" t="s">
        <v>27</v>
      </c>
      <c r="E6292">
        <f>YEAR(Table1[[#This Row],[Order Date]])</f>
        <v>2014</v>
      </c>
      <c r="F6292">
        <v>1</v>
      </c>
      <c r="G6292">
        <f>MONTH(Table1[[#This Row],[Order Date]])</f>
        <v>12</v>
      </c>
      <c r="H6292" s="1">
        <v>42003</v>
      </c>
      <c r="I6292">
        <v>58626</v>
      </c>
      <c r="J6292" t="s">
        <v>28</v>
      </c>
      <c r="K6292">
        <v>21</v>
      </c>
      <c r="L6292">
        <v>500.98</v>
      </c>
      <c r="M6292" s="2">
        <v>7.0000000000000007E-2</v>
      </c>
      <c r="N6292">
        <v>10469.030000000001</v>
      </c>
      <c r="O6292">
        <v>26</v>
      </c>
      <c r="P6292">
        <v>2608.7199999999998</v>
      </c>
      <c r="Q6292" s="2">
        <v>0.6</v>
      </c>
      <c r="R6292" t="s">
        <v>48</v>
      </c>
      <c r="S6292" t="s">
        <v>49</v>
      </c>
      <c r="T6292" t="s">
        <v>1979</v>
      </c>
      <c r="U6292" t="s">
        <v>51</v>
      </c>
      <c r="V6292" t="s">
        <v>68</v>
      </c>
      <c r="W6292">
        <v>8198</v>
      </c>
      <c r="X6292" s="1">
        <v>42006</v>
      </c>
      <c r="Y6292" t="s">
        <v>53</v>
      </c>
      <c r="Z6292" t="e" vm="16">
        <v>#VALUE!</v>
      </c>
      <c r="AA6292">
        <v>60478</v>
      </c>
      <c r="AB6292" t="e" cm="1" vm="2">
        <f t="array" ref="AB6292">_FV(Table1[[#This Row],[State]],"Country/region",TRUE)</f>
        <v>#VALUE!</v>
      </c>
    </row>
    <row r="6293" spans="1:28" x14ac:dyDescent="0.35">
      <c r="A6293" t="s">
        <v>1858</v>
      </c>
      <c r="B6293">
        <v>60</v>
      </c>
      <c r="C6293" t="s">
        <v>260</v>
      </c>
      <c r="D6293" t="s">
        <v>38</v>
      </c>
      <c r="E6293">
        <f>YEAR(Table1[[#This Row],[Order Date]])</f>
        <v>2014</v>
      </c>
      <c r="F6293">
        <v>1</v>
      </c>
      <c r="G6293">
        <f>MONTH(Table1[[#This Row],[Order Date]])</f>
        <v>12</v>
      </c>
      <c r="H6293" s="1">
        <v>42004</v>
      </c>
      <c r="I6293">
        <v>27015</v>
      </c>
      <c r="J6293" t="s">
        <v>47</v>
      </c>
      <c r="K6293">
        <v>24</v>
      </c>
      <c r="L6293">
        <v>56.96</v>
      </c>
      <c r="M6293" s="2">
        <v>0.03</v>
      </c>
      <c r="N6293">
        <v>1339.25</v>
      </c>
      <c r="O6293">
        <v>13.22</v>
      </c>
      <c r="P6293">
        <v>142.51</v>
      </c>
      <c r="Q6293" s="2">
        <v>0.56000000000000005</v>
      </c>
      <c r="R6293" t="s">
        <v>29</v>
      </c>
      <c r="S6293" t="s">
        <v>30</v>
      </c>
      <c r="T6293" t="s">
        <v>2694</v>
      </c>
      <c r="U6293" t="s">
        <v>214</v>
      </c>
      <c r="V6293" t="s">
        <v>68</v>
      </c>
      <c r="W6293">
        <v>3793</v>
      </c>
      <c r="X6293" s="1">
        <v>42004</v>
      </c>
      <c r="Y6293" t="s">
        <v>34</v>
      </c>
      <c r="Z6293" t="e" vm="28">
        <v>#VALUE!</v>
      </c>
      <c r="AA6293">
        <v>64118</v>
      </c>
      <c r="AB6293" t="e" cm="1" vm="2">
        <f t="array" ref="AB6293">_FV(Table1[[#This Row],[State]],"Country/region",TRUE)</f>
        <v>#VALUE!</v>
      </c>
    </row>
    <row r="6294" spans="1:28" x14ac:dyDescent="0.35">
      <c r="A6294" t="s">
        <v>3478</v>
      </c>
      <c r="B6294">
        <v>60</v>
      </c>
      <c r="C6294" t="s">
        <v>223</v>
      </c>
      <c r="D6294" t="s">
        <v>38</v>
      </c>
      <c r="E6294">
        <f>YEAR(Table1[[#This Row],[Order Date]])</f>
        <v>2014</v>
      </c>
      <c r="F6294">
        <v>1</v>
      </c>
      <c r="G6294">
        <f>MONTH(Table1[[#This Row],[Order Date]])</f>
        <v>12</v>
      </c>
      <c r="H6294" s="1">
        <v>42004</v>
      </c>
      <c r="I6294">
        <v>3271</v>
      </c>
      <c r="J6294" t="s">
        <v>58</v>
      </c>
      <c r="K6294">
        <v>45</v>
      </c>
      <c r="L6294">
        <v>264.98</v>
      </c>
      <c r="M6294" s="2">
        <v>7.0000000000000007E-2</v>
      </c>
      <c r="N6294">
        <v>11532.99</v>
      </c>
      <c r="O6294">
        <v>17.86</v>
      </c>
      <c r="P6294">
        <v>2753.39</v>
      </c>
      <c r="Q6294" s="2">
        <v>0.57999999999999996</v>
      </c>
      <c r="R6294" t="s">
        <v>96</v>
      </c>
      <c r="S6294" t="s">
        <v>49</v>
      </c>
      <c r="T6294" t="s">
        <v>330</v>
      </c>
      <c r="U6294" t="s">
        <v>98</v>
      </c>
      <c r="V6294" t="s">
        <v>68</v>
      </c>
      <c r="W6294">
        <v>474</v>
      </c>
      <c r="X6294" s="1">
        <v>42004</v>
      </c>
      <c r="Y6294" t="s">
        <v>53</v>
      </c>
      <c r="Z6294" t="e" vm="13">
        <v>#VALUE!</v>
      </c>
      <c r="AA6294">
        <v>73034</v>
      </c>
      <c r="AB6294" t="e" cm="1" vm="2">
        <f t="array" ref="AB6294">_FV(Table1[[#This Row],[State]],"Country/region",TRUE)</f>
        <v>#VALUE!</v>
      </c>
    </row>
    <row r="6295" spans="1:28" x14ac:dyDescent="0.35">
      <c r="A6295" t="s">
        <v>3478</v>
      </c>
      <c r="B6295">
        <v>60</v>
      </c>
      <c r="C6295" t="s">
        <v>223</v>
      </c>
      <c r="D6295" t="s">
        <v>38</v>
      </c>
      <c r="E6295">
        <f>YEAR(Table1[[#This Row],[Order Date]])</f>
        <v>2014</v>
      </c>
      <c r="F6295">
        <v>1</v>
      </c>
      <c r="G6295">
        <f>MONTH(Table1[[#This Row],[Order Date]])</f>
        <v>12</v>
      </c>
      <c r="H6295" s="1">
        <v>42004</v>
      </c>
      <c r="I6295">
        <v>3271</v>
      </c>
      <c r="J6295" t="s">
        <v>58</v>
      </c>
      <c r="K6295">
        <v>18</v>
      </c>
      <c r="L6295">
        <v>8.34</v>
      </c>
      <c r="M6295" s="2">
        <v>0.06</v>
      </c>
      <c r="N6295">
        <v>146.1</v>
      </c>
      <c r="O6295">
        <v>1.43</v>
      </c>
      <c r="P6295">
        <v>51.14</v>
      </c>
      <c r="Q6295" s="2">
        <v>0.35</v>
      </c>
      <c r="R6295" t="s">
        <v>29</v>
      </c>
      <c r="S6295" t="s">
        <v>59</v>
      </c>
      <c r="T6295" t="s">
        <v>1531</v>
      </c>
      <c r="U6295" t="s">
        <v>61</v>
      </c>
      <c r="V6295" t="s">
        <v>68</v>
      </c>
      <c r="W6295">
        <v>475</v>
      </c>
      <c r="X6295" s="1">
        <v>42005</v>
      </c>
      <c r="Y6295" t="s">
        <v>42</v>
      </c>
      <c r="Z6295" t="e" vm="13">
        <v>#VALUE!</v>
      </c>
      <c r="AA6295">
        <v>73034</v>
      </c>
      <c r="AB6295" t="e" cm="1" vm="2">
        <f t="array" ref="AB6295">_FV(Table1[[#This Row],[State]],"Country/region",TRUE)</f>
        <v>#VALUE!</v>
      </c>
    </row>
    <row r="6296" spans="1:28" x14ac:dyDescent="0.35">
      <c r="A6296" t="s">
        <v>2037</v>
      </c>
      <c r="B6296">
        <v>60</v>
      </c>
      <c r="C6296" t="s">
        <v>652</v>
      </c>
      <c r="D6296" t="s">
        <v>38</v>
      </c>
      <c r="E6296">
        <f>YEAR(Table1[[#This Row],[Order Date]])</f>
        <v>2014</v>
      </c>
      <c r="F6296">
        <v>1</v>
      </c>
      <c r="G6296">
        <f>MONTH(Table1[[#This Row],[Order Date]])</f>
        <v>12</v>
      </c>
      <c r="H6296" s="1">
        <v>42004</v>
      </c>
      <c r="I6296">
        <v>37543</v>
      </c>
      <c r="J6296" t="s">
        <v>131</v>
      </c>
      <c r="K6296">
        <v>6</v>
      </c>
      <c r="L6296">
        <v>36.549999999999997</v>
      </c>
      <c r="M6296" s="2">
        <v>0.01</v>
      </c>
      <c r="N6296">
        <v>241.85</v>
      </c>
      <c r="O6296">
        <v>13.89</v>
      </c>
      <c r="P6296">
        <v>-4.5</v>
      </c>
      <c r="Q6296" s="2">
        <v>0.41</v>
      </c>
      <c r="R6296" t="s">
        <v>29</v>
      </c>
      <c r="S6296" t="s">
        <v>59</v>
      </c>
      <c r="T6296" t="s">
        <v>1194</v>
      </c>
      <c r="U6296" t="s">
        <v>88</v>
      </c>
      <c r="V6296" t="s">
        <v>52</v>
      </c>
      <c r="W6296">
        <v>5279</v>
      </c>
      <c r="X6296" s="1">
        <v>42005</v>
      </c>
      <c r="Y6296" t="s">
        <v>34</v>
      </c>
      <c r="Z6296" t="e" vm="42">
        <v>#VALUE!</v>
      </c>
      <c r="AA6296">
        <v>85705</v>
      </c>
      <c r="AB6296" t="e" cm="1" vm="2">
        <f t="array" ref="AB6296">_FV(Table1[[#This Row],[State]],"Country/region",TRUE)</f>
        <v>#VALUE!</v>
      </c>
    </row>
    <row r="6297" spans="1:28" x14ac:dyDescent="0.35">
      <c r="A6297" t="s">
        <v>3479</v>
      </c>
      <c r="B6297">
        <v>60</v>
      </c>
      <c r="C6297" t="s">
        <v>1422</v>
      </c>
      <c r="D6297" t="s">
        <v>27</v>
      </c>
      <c r="E6297">
        <f>YEAR(Table1[[#This Row],[Order Date]])</f>
        <v>2014</v>
      </c>
      <c r="F6297">
        <v>1</v>
      </c>
      <c r="G6297">
        <f>MONTH(Table1[[#This Row],[Order Date]])</f>
        <v>12</v>
      </c>
      <c r="H6297" s="1">
        <v>42004</v>
      </c>
      <c r="I6297">
        <v>27137</v>
      </c>
      <c r="J6297" t="s">
        <v>28</v>
      </c>
      <c r="K6297">
        <v>2</v>
      </c>
      <c r="L6297">
        <v>35.99</v>
      </c>
      <c r="M6297" s="2">
        <v>0.02</v>
      </c>
      <c r="N6297">
        <v>60.5625</v>
      </c>
      <c r="O6297">
        <v>1.1000000000000001</v>
      </c>
      <c r="P6297">
        <v>-165.53899999999999</v>
      </c>
      <c r="Q6297" s="2">
        <v>0.55000000000000004</v>
      </c>
      <c r="R6297" t="s">
        <v>96</v>
      </c>
      <c r="S6297" t="s">
        <v>30</v>
      </c>
      <c r="T6297" t="s">
        <v>165</v>
      </c>
      <c r="U6297" t="s">
        <v>105</v>
      </c>
      <c r="V6297" t="s">
        <v>33</v>
      </c>
      <c r="W6297">
        <v>3809</v>
      </c>
      <c r="X6297" s="1">
        <v>42006</v>
      </c>
      <c r="Y6297" t="s">
        <v>34</v>
      </c>
      <c r="Z6297" t="e" vm="30">
        <v>#VALUE!</v>
      </c>
      <c r="AA6297">
        <v>1880</v>
      </c>
      <c r="AB6297" t="e" cm="1" vm="2">
        <f t="array" ref="AB6297">_FV(Table1[[#This Row],[State]],"Country/region",TRUE)</f>
        <v>#VALUE!</v>
      </c>
    </row>
    <row r="6298" spans="1:28" x14ac:dyDescent="0.35">
      <c r="A6298" t="s">
        <v>3443</v>
      </c>
      <c r="B6298">
        <v>60</v>
      </c>
      <c r="C6298" t="s">
        <v>3334</v>
      </c>
      <c r="D6298" t="s">
        <v>38</v>
      </c>
      <c r="E6298">
        <f>YEAR(Table1[[#This Row],[Order Date]])</f>
        <v>2014</v>
      </c>
      <c r="F6298">
        <v>1</v>
      </c>
      <c r="G6298">
        <f>MONTH(Table1[[#This Row],[Order Date]])</f>
        <v>12</v>
      </c>
      <c r="H6298" s="1">
        <v>42004</v>
      </c>
      <c r="I6298">
        <v>5607</v>
      </c>
      <c r="J6298" t="s">
        <v>39</v>
      </c>
      <c r="K6298">
        <v>8</v>
      </c>
      <c r="L6298">
        <v>7.99</v>
      </c>
      <c r="M6298" s="2">
        <v>0</v>
      </c>
      <c r="N6298">
        <v>61.871499999999997</v>
      </c>
      <c r="O6298">
        <v>5.03</v>
      </c>
      <c r="P6298">
        <v>-50.325000000000003</v>
      </c>
      <c r="Q6298" s="2">
        <v>0.6</v>
      </c>
      <c r="R6298" t="s">
        <v>96</v>
      </c>
      <c r="S6298" t="s">
        <v>80</v>
      </c>
      <c r="T6298" t="s">
        <v>1909</v>
      </c>
      <c r="U6298" t="s">
        <v>105</v>
      </c>
      <c r="V6298" t="s">
        <v>68</v>
      </c>
      <c r="W6298">
        <v>786</v>
      </c>
      <c r="X6298" s="1">
        <v>42007</v>
      </c>
      <c r="Y6298" t="s">
        <v>34</v>
      </c>
      <c r="Z6298" t="e" vm="16">
        <v>#VALUE!</v>
      </c>
      <c r="AA6298">
        <v>60137</v>
      </c>
      <c r="AB6298" t="e" cm="1" vm="2">
        <f t="array" ref="AB6298">_FV(Table1[[#This Row],[State]],"Country/region",TRUE)</f>
        <v>#VALUE!</v>
      </c>
    </row>
    <row r="6299" spans="1:28" x14ac:dyDescent="0.35">
      <c r="A6299" t="s">
        <v>2093</v>
      </c>
      <c r="B6299">
        <v>60</v>
      </c>
      <c r="C6299" t="s">
        <v>1284</v>
      </c>
      <c r="D6299" t="s">
        <v>46</v>
      </c>
      <c r="E6299">
        <f>YEAR(Table1[[#This Row],[Order Date]])</f>
        <v>2015</v>
      </c>
      <c r="F6299">
        <v>1</v>
      </c>
      <c r="G6299">
        <f>MONTH(Table1[[#This Row],[Order Date]])</f>
        <v>1</v>
      </c>
      <c r="H6299" s="1">
        <v>42005</v>
      </c>
      <c r="I6299">
        <v>51648</v>
      </c>
      <c r="J6299" t="s">
        <v>47</v>
      </c>
      <c r="K6299">
        <v>50</v>
      </c>
      <c r="L6299">
        <v>3.98</v>
      </c>
      <c r="M6299" s="2">
        <v>0.08</v>
      </c>
      <c r="N6299">
        <v>187.88</v>
      </c>
      <c r="O6299">
        <v>2.97</v>
      </c>
      <c r="P6299">
        <v>-38.229999999999997</v>
      </c>
      <c r="Q6299" s="2">
        <v>0.35</v>
      </c>
      <c r="R6299" t="s">
        <v>29</v>
      </c>
      <c r="S6299" t="s">
        <v>59</v>
      </c>
      <c r="T6299" t="s">
        <v>2633</v>
      </c>
      <c r="U6299" t="s">
        <v>61</v>
      </c>
      <c r="V6299" t="s">
        <v>68</v>
      </c>
      <c r="W6299">
        <v>7243</v>
      </c>
      <c r="X6299" s="1">
        <v>42010</v>
      </c>
      <c r="Y6299" t="s">
        <v>34</v>
      </c>
      <c r="Z6299" t="e" vm="40">
        <v>#VALUE!</v>
      </c>
      <c r="AA6299">
        <v>67601</v>
      </c>
      <c r="AB6299" t="e" cm="1" vm="2">
        <f t="array" ref="AB6299">_FV(Table1[[#This Row],[State]],"Country/region",TRUE)</f>
        <v>#VALUE!</v>
      </c>
    </row>
    <row r="6300" spans="1:28" x14ac:dyDescent="0.35">
      <c r="A6300" t="s">
        <v>2093</v>
      </c>
      <c r="B6300">
        <v>60</v>
      </c>
      <c r="C6300" t="s">
        <v>1284</v>
      </c>
      <c r="D6300" t="s">
        <v>46</v>
      </c>
      <c r="E6300">
        <f>YEAR(Table1[[#This Row],[Order Date]])</f>
        <v>2015</v>
      </c>
      <c r="F6300">
        <v>1</v>
      </c>
      <c r="G6300">
        <f>MONTH(Table1[[#This Row],[Order Date]])</f>
        <v>1</v>
      </c>
      <c r="H6300" s="1">
        <v>42005</v>
      </c>
      <c r="I6300">
        <v>51648</v>
      </c>
      <c r="J6300" t="s">
        <v>47</v>
      </c>
      <c r="K6300">
        <v>45</v>
      </c>
      <c r="L6300">
        <v>49.99</v>
      </c>
      <c r="M6300" s="2">
        <v>0.03</v>
      </c>
      <c r="N6300">
        <v>2354.8000000000002</v>
      </c>
      <c r="O6300">
        <v>19.989999999999998</v>
      </c>
      <c r="P6300">
        <v>332.97</v>
      </c>
      <c r="Q6300" s="2">
        <v>0.41</v>
      </c>
      <c r="R6300" t="s">
        <v>96</v>
      </c>
      <c r="S6300" t="s">
        <v>30</v>
      </c>
      <c r="T6300" t="s">
        <v>789</v>
      </c>
      <c r="U6300" t="s">
        <v>102</v>
      </c>
      <c r="V6300" t="s">
        <v>68</v>
      </c>
      <c r="W6300">
        <v>7242</v>
      </c>
      <c r="X6300" s="1">
        <v>42012</v>
      </c>
      <c r="Y6300" t="s">
        <v>34</v>
      </c>
      <c r="Z6300" t="e" vm="40">
        <v>#VALUE!</v>
      </c>
      <c r="AA6300">
        <v>67601</v>
      </c>
      <c r="AB6300" t="e" cm="1" vm="2">
        <f t="array" ref="AB6300">_FV(Table1[[#This Row],[State]],"Country/region",TRUE)</f>
        <v>#VALUE!</v>
      </c>
    </row>
    <row r="6301" spans="1:28" x14ac:dyDescent="0.35">
      <c r="A6301" t="s">
        <v>3244</v>
      </c>
      <c r="B6301">
        <v>60</v>
      </c>
      <c r="C6301" t="s">
        <v>1284</v>
      </c>
      <c r="D6301" t="s">
        <v>46</v>
      </c>
      <c r="E6301">
        <f>YEAR(Table1[[#This Row],[Order Date]])</f>
        <v>2015</v>
      </c>
      <c r="F6301">
        <v>1</v>
      </c>
      <c r="G6301">
        <f>MONTH(Table1[[#This Row],[Order Date]])</f>
        <v>1</v>
      </c>
      <c r="H6301" s="1">
        <v>42006</v>
      </c>
      <c r="I6301">
        <v>29030</v>
      </c>
      <c r="J6301" t="s">
        <v>131</v>
      </c>
      <c r="K6301">
        <v>10</v>
      </c>
      <c r="L6301">
        <v>19.84</v>
      </c>
      <c r="M6301" s="2">
        <v>0.05</v>
      </c>
      <c r="N6301">
        <v>192.58</v>
      </c>
      <c r="O6301">
        <v>4.0999999999999996</v>
      </c>
      <c r="P6301">
        <v>24.6</v>
      </c>
      <c r="Q6301" s="2">
        <v>0.44</v>
      </c>
      <c r="R6301" t="s">
        <v>29</v>
      </c>
      <c r="S6301" t="s">
        <v>59</v>
      </c>
      <c r="T6301" t="s">
        <v>1530</v>
      </c>
      <c r="U6301" t="s">
        <v>88</v>
      </c>
      <c r="V6301" t="s">
        <v>68</v>
      </c>
      <c r="W6301">
        <v>4075</v>
      </c>
      <c r="X6301" s="1">
        <v>42007</v>
      </c>
      <c r="Y6301" t="s">
        <v>34</v>
      </c>
      <c r="Z6301" t="e" vm="16">
        <v>#VALUE!</v>
      </c>
      <c r="AA6301">
        <v>62040</v>
      </c>
      <c r="AB6301" t="e" cm="1" vm="2">
        <f t="array" ref="AB6301">_FV(Table1[[#This Row],[State]],"Country/region",TRUE)</f>
        <v>#VALUE!</v>
      </c>
    </row>
    <row r="6302" spans="1:28" x14ac:dyDescent="0.35">
      <c r="A6302" t="s">
        <v>2986</v>
      </c>
      <c r="B6302">
        <v>60</v>
      </c>
      <c r="C6302" t="s">
        <v>1097</v>
      </c>
      <c r="D6302" t="s">
        <v>27</v>
      </c>
      <c r="E6302">
        <f>YEAR(Table1[[#This Row],[Order Date]])</f>
        <v>2015</v>
      </c>
      <c r="F6302">
        <v>1</v>
      </c>
      <c r="G6302">
        <f>MONTH(Table1[[#This Row],[Order Date]])</f>
        <v>1</v>
      </c>
      <c r="H6302" s="1">
        <v>42006</v>
      </c>
      <c r="I6302">
        <v>47591</v>
      </c>
      <c r="J6302" t="s">
        <v>58</v>
      </c>
      <c r="K6302">
        <v>27</v>
      </c>
      <c r="L6302">
        <v>10.48</v>
      </c>
      <c r="M6302" s="2">
        <v>0.1</v>
      </c>
      <c r="N6302">
        <v>279.39999999999998</v>
      </c>
      <c r="O6302">
        <v>6.91</v>
      </c>
      <c r="P6302">
        <v>-92.25</v>
      </c>
      <c r="Q6302" s="2">
        <v>0.57999999999999996</v>
      </c>
      <c r="R6302" t="s">
        <v>29</v>
      </c>
      <c r="S6302" t="s">
        <v>30</v>
      </c>
      <c r="T6302" t="s">
        <v>3480</v>
      </c>
      <c r="U6302" t="s">
        <v>32</v>
      </c>
      <c r="V6302" t="s">
        <v>52</v>
      </c>
      <c r="W6302">
        <v>6690</v>
      </c>
      <c r="X6302" s="1">
        <v>42007</v>
      </c>
      <c r="Y6302" t="s">
        <v>34</v>
      </c>
      <c r="Z6302" t="e" vm="42">
        <v>#VALUE!</v>
      </c>
      <c r="AA6302">
        <v>85635</v>
      </c>
      <c r="AB6302" t="e" cm="1" vm="2">
        <f t="array" ref="AB6302">_FV(Table1[[#This Row],[State]],"Country/region",TRUE)</f>
        <v>#VALUE!</v>
      </c>
    </row>
    <row r="6303" spans="1:28" x14ac:dyDescent="0.35">
      <c r="A6303" t="s">
        <v>952</v>
      </c>
      <c r="B6303">
        <v>60</v>
      </c>
      <c r="C6303" t="s">
        <v>953</v>
      </c>
      <c r="D6303" t="s">
        <v>27</v>
      </c>
      <c r="E6303">
        <f>YEAR(Table1[[#This Row],[Order Date]])</f>
        <v>2015</v>
      </c>
      <c r="F6303">
        <v>1</v>
      </c>
      <c r="G6303">
        <f>MONTH(Table1[[#This Row],[Order Date]])</f>
        <v>1</v>
      </c>
      <c r="H6303" s="1">
        <v>42006</v>
      </c>
      <c r="I6303">
        <v>54214</v>
      </c>
      <c r="J6303" t="s">
        <v>131</v>
      </c>
      <c r="K6303">
        <v>38</v>
      </c>
      <c r="L6303">
        <v>199.99</v>
      </c>
      <c r="M6303" s="2">
        <v>0.04</v>
      </c>
      <c r="N6303">
        <v>7325.63</v>
      </c>
      <c r="O6303">
        <v>24.49</v>
      </c>
      <c r="P6303">
        <v>1899.23</v>
      </c>
      <c r="Q6303" s="2">
        <v>0.46</v>
      </c>
      <c r="R6303" t="s">
        <v>96</v>
      </c>
      <c r="S6303" t="s">
        <v>40</v>
      </c>
      <c r="T6303" t="s">
        <v>495</v>
      </c>
      <c r="U6303" t="s">
        <v>192</v>
      </c>
      <c r="V6303" t="s">
        <v>52</v>
      </c>
      <c r="W6303">
        <v>7580</v>
      </c>
      <c r="X6303" s="1">
        <v>42009</v>
      </c>
      <c r="Y6303" t="s">
        <v>42</v>
      </c>
      <c r="Z6303" t="e" vm="33">
        <v>#VALUE!</v>
      </c>
      <c r="AA6303">
        <v>83605</v>
      </c>
      <c r="AB6303" t="e" cm="1" vm="2">
        <f t="array" ref="AB6303">_FV(Table1[[#This Row],[State]],"Country/region",TRUE)</f>
        <v>#VALUE!</v>
      </c>
    </row>
    <row r="6304" spans="1:28" x14ac:dyDescent="0.35">
      <c r="A6304" t="s">
        <v>2166</v>
      </c>
      <c r="B6304">
        <v>60</v>
      </c>
      <c r="C6304" t="s">
        <v>2167</v>
      </c>
      <c r="D6304" t="s">
        <v>46</v>
      </c>
      <c r="E6304">
        <f>YEAR(Table1[[#This Row],[Order Date]])</f>
        <v>2015</v>
      </c>
      <c r="F6304">
        <v>1</v>
      </c>
      <c r="G6304">
        <f>MONTH(Table1[[#This Row],[Order Date]])</f>
        <v>1</v>
      </c>
      <c r="H6304" s="1">
        <v>42007</v>
      </c>
      <c r="I6304">
        <v>35811</v>
      </c>
      <c r="J6304" t="s">
        <v>58</v>
      </c>
      <c r="K6304">
        <v>49</v>
      </c>
      <c r="L6304">
        <v>15.57</v>
      </c>
      <c r="M6304" s="2">
        <v>0.1</v>
      </c>
      <c r="N6304">
        <v>741.57</v>
      </c>
      <c r="O6304">
        <v>1.39</v>
      </c>
      <c r="P6304">
        <v>352.41</v>
      </c>
      <c r="Q6304" s="2">
        <v>0.38</v>
      </c>
      <c r="R6304" t="s">
        <v>29</v>
      </c>
      <c r="S6304" t="s">
        <v>30</v>
      </c>
      <c r="T6304" t="s">
        <v>990</v>
      </c>
      <c r="U6304" t="s">
        <v>267</v>
      </c>
      <c r="V6304" t="s">
        <v>52</v>
      </c>
      <c r="W6304">
        <v>5017</v>
      </c>
      <c r="X6304" s="1">
        <v>42008</v>
      </c>
      <c r="Y6304" t="s">
        <v>34</v>
      </c>
      <c r="Z6304" t="e" vm="20">
        <v>#VALUE!</v>
      </c>
      <c r="AA6304">
        <v>89041</v>
      </c>
      <c r="AB6304" t="e" cm="1" vm="2">
        <f t="array" ref="AB6304">_FV(Table1[[#This Row],[State]],"Country/region",TRUE)</f>
        <v>#VALUE!</v>
      </c>
    </row>
    <row r="6305" spans="1:28" x14ac:dyDescent="0.35">
      <c r="A6305" t="s">
        <v>825</v>
      </c>
      <c r="B6305">
        <v>60</v>
      </c>
      <c r="C6305" t="s">
        <v>826</v>
      </c>
      <c r="D6305" t="s">
        <v>57</v>
      </c>
      <c r="E6305">
        <f>YEAR(Table1[[#This Row],[Order Date]])</f>
        <v>2015</v>
      </c>
      <c r="F6305">
        <v>1</v>
      </c>
      <c r="G6305">
        <f>MONTH(Table1[[#This Row],[Order Date]])</f>
        <v>1</v>
      </c>
      <c r="H6305" s="1">
        <v>42007</v>
      </c>
      <c r="I6305">
        <v>43494</v>
      </c>
      <c r="J6305" t="s">
        <v>131</v>
      </c>
      <c r="K6305">
        <v>2</v>
      </c>
      <c r="L6305">
        <v>1938.02</v>
      </c>
      <c r="M6305" s="2">
        <v>0.09</v>
      </c>
      <c r="N6305">
        <v>3668.28</v>
      </c>
      <c r="O6305">
        <v>13.99</v>
      </c>
      <c r="P6305">
        <v>-4858.6715999999997</v>
      </c>
      <c r="Q6305" s="2">
        <v>0.38</v>
      </c>
      <c r="R6305" t="s">
        <v>96</v>
      </c>
      <c r="S6305" t="s">
        <v>80</v>
      </c>
      <c r="T6305" t="s">
        <v>761</v>
      </c>
      <c r="U6305" t="s">
        <v>98</v>
      </c>
      <c r="V6305" t="s">
        <v>52</v>
      </c>
      <c r="W6305">
        <v>6146</v>
      </c>
      <c r="X6305" s="1">
        <v>42008</v>
      </c>
      <c r="Y6305" t="s">
        <v>34</v>
      </c>
      <c r="Z6305" t="e" vm="4">
        <v>#VALUE!</v>
      </c>
      <c r="AA6305">
        <v>92653</v>
      </c>
      <c r="AB6305" t="e" cm="1" vm="2">
        <f t="array" ref="AB6305">_FV(Table1[[#This Row],[State]],"Country/region",TRUE)</f>
        <v>#VALUE!</v>
      </c>
    </row>
    <row r="6306" spans="1:28" x14ac:dyDescent="0.35">
      <c r="A6306" t="s">
        <v>3481</v>
      </c>
      <c r="B6306">
        <v>60</v>
      </c>
      <c r="C6306" t="s">
        <v>1385</v>
      </c>
      <c r="D6306" t="s">
        <v>46</v>
      </c>
      <c r="E6306">
        <f>YEAR(Table1[[#This Row],[Order Date]])</f>
        <v>2015</v>
      </c>
      <c r="F6306">
        <v>1</v>
      </c>
      <c r="G6306">
        <f>MONTH(Table1[[#This Row],[Order Date]])</f>
        <v>1</v>
      </c>
      <c r="H6306" s="1">
        <v>42007</v>
      </c>
      <c r="I6306">
        <v>50471</v>
      </c>
      <c r="J6306" t="s">
        <v>47</v>
      </c>
      <c r="K6306">
        <v>25</v>
      </c>
      <c r="L6306">
        <v>226.67</v>
      </c>
      <c r="M6306" s="2">
        <v>0.02</v>
      </c>
      <c r="N6306">
        <v>5859.25</v>
      </c>
      <c r="O6306">
        <v>28.16</v>
      </c>
      <c r="P6306">
        <v>1358.53</v>
      </c>
      <c r="Q6306" s="2">
        <v>0.59</v>
      </c>
      <c r="R6306" t="s">
        <v>48</v>
      </c>
      <c r="S6306" t="s">
        <v>49</v>
      </c>
      <c r="T6306" t="s">
        <v>1305</v>
      </c>
      <c r="U6306" t="s">
        <v>51</v>
      </c>
      <c r="V6306" t="s">
        <v>33</v>
      </c>
      <c r="W6306">
        <v>7074</v>
      </c>
      <c r="X6306" s="1">
        <v>42009</v>
      </c>
      <c r="Y6306" t="s">
        <v>53</v>
      </c>
      <c r="Z6306" t="e" vm="30">
        <v>#VALUE!</v>
      </c>
      <c r="AA6306">
        <v>2151</v>
      </c>
      <c r="AB6306" t="e" cm="1" vm="2">
        <f t="array" ref="AB6306">_FV(Table1[[#This Row],[State]],"Country/region",TRUE)</f>
        <v>#VALUE!</v>
      </c>
    </row>
    <row r="6307" spans="1:28" x14ac:dyDescent="0.35">
      <c r="A6307" t="s">
        <v>2166</v>
      </c>
      <c r="B6307">
        <v>60</v>
      </c>
      <c r="C6307" t="s">
        <v>2167</v>
      </c>
      <c r="D6307" t="s">
        <v>46</v>
      </c>
      <c r="E6307">
        <f>YEAR(Table1[[#This Row],[Order Date]])</f>
        <v>2015</v>
      </c>
      <c r="F6307">
        <v>1</v>
      </c>
      <c r="G6307">
        <f>MONTH(Table1[[#This Row],[Order Date]])</f>
        <v>1</v>
      </c>
      <c r="H6307" s="1">
        <v>42007</v>
      </c>
      <c r="I6307">
        <v>35811</v>
      </c>
      <c r="J6307" t="s">
        <v>58</v>
      </c>
      <c r="K6307">
        <v>6</v>
      </c>
      <c r="L6307">
        <v>1.76</v>
      </c>
      <c r="M6307" s="2">
        <v>0.1</v>
      </c>
      <c r="N6307">
        <v>10.39</v>
      </c>
      <c r="O6307">
        <v>0.7</v>
      </c>
      <c r="P6307">
        <v>-3.24</v>
      </c>
      <c r="Q6307" s="2">
        <v>0.56000000000000005</v>
      </c>
      <c r="R6307" t="s">
        <v>29</v>
      </c>
      <c r="S6307" t="s">
        <v>59</v>
      </c>
      <c r="T6307" t="s">
        <v>203</v>
      </c>
      <c r="U6307" t="s">
        <v>88</v>
      </c>
      <c r="V6307" t="s">
        <v>52</v>
      </c>
      <c r="W6307">
        <v>5018</v>
      </c>
      <c r="X6307" s="1">
        <v>42009</v>
      </c>
      <c r="Y6307" t="s">
        <v>34</v>
      </c>
      <c r="Z6307" t="e" vm="20">
        <v>#VALUE!</v>
      </c>
      <c r="AA6307">
        <v>89041</v>
      </c>
      <c r="AB6307" t="e" cm="1" vm="2">
        <f t="array" ref="AB6307">_FV(Table1[[#This Row],[State]],"Country/region",TRUE)</f>
        <v>#VALUE!</v>
      </c>
    </row>
    <row r="6308" spans="1:28" x14ac:dyDescent="0.35">
      <c r="A6308" t="s">
        <v>1906</v>
      </c>
      <c r="B6308">
        <v>60</v>
      </c>
      <c r="C6308" t="s">
        <v>2171</v>
      </c>
      <c r="D6308" t="s">
        <v>57</v>
      </c>
      <c r="E6308">
        <f>YEAR(Table1[[#This Row],[Order Date]])</f>
        <v>2015</v>
      </c>
      <c r="F6308">
        <v>1</v>
      </c>
      <c r="G6308">
        <f>MONTH(Table1[[#This Row],[Order Date]])</f>
        <v>1</v>
      </c>
      <c r="H6308" s="1">
        <v>42007</v>
      </c>
      <c r="I6308">
        <v>10945</v>
      </c>
      <c r="J6308" t="s">
        <v>131</v>
      </c>
      <c r="K6308">
        <v>14</v>
      </c>
      <c r="L6308">
        <v>95.99</v>
      </c>
      <c r="M6308" s="2">
        <v>0.04</v>
      </c>
      <c r="N6308">
        <v>1170.0250000000001</v>
      </c>
      <c r="O6308">
        <v>8.99</v>
      </c>
      <c r="P6308">
        <v>4.2210000000000001</v>
      </c>
      <c r="Q6308" s="2">
        <v>0.56999999999999995</v>
      </c>
      <c r="R6308" t="s">
        <v>96</v>
      </c>
      <c r="S6308" t="s">
        <v>30</v>
      </c>
      <c r="T6308" t="s">
        <v>2152</v>
      </c>
      <c r="U6308" t="s">
        <v>105</v>
      </c>
      <c r="V6308" t="s">
        <v>68</v>
      </c>
      <c r="W6308">
        <v>1513</v>
      </c>
      <c r="X6308" s="1">
        <v>42009</v>
      </c>
      <c r="Y6308" t="s">
        <v>34</v>
      </c>
      <c r="Z6308" t="e" vm="16">
        <v>#VALUE!</v>
      </c>
      <c r="AA6308">
        <v>60438</v>
      </c>
      <c r="AB6308" t="e" cm="1" vm="2">
        <f t="array" ref="AB6308">_FV(Table1[[#This Row],[State]],"Country/region",TRUE)</f>
        <v>#VALUE!</v>
      </c>
    </row>
    <row r="6309" spans="1:28" x14ac:dyDescent="0.35">
      <c r="A6309" t="s">
        <v>1330</v>
      </c>
      <c r="B6309">
        <v>60</v>
      </c>
      <c r="C6309" t="s">
        <v>1710</v>
      </c>
      <c r="D6309" t="s">
        <v>38</v>
      </c>
      <c r="E6309">
        <f>YEAR(Table1[[#This Row],[Order Date]])</f>
        <v>2015</v>
      </c>
      <c r="F6309">
        <v>1</v>
      </c>
      <c r="G6309">
        <f>MONTH(Table1[[#This Row],[Order Date]])</f>
        <v>1</v>
      </c>
      <c r="H6309" s="1">
        <v>42007</v>
      </c>
      <c r="I6309">
        <v>16164</v>
      </c>
      <c r="J6309" t="s">
        <v>47</v>
      </c>
      <c r="K6309">
        <v>26</v>
      </c>
      <c r="L6309">
        <v>90.97</v>
      </c>
      <c r="M6309" s="2">
        <v>0.03</v>
      </c>
      <c r="N6309">
        <v>2354.15</v>
      </c>
      <c r="O6309">
        <v>14</v>
      </c>
      <c r="P6309">
        <v>774.79</v>
      </c>
      <c r="Q6309" s="2">
        <v>0.36</v>
      </c>
      <c r="R6309" t="s">
        <v>96</v>
      </c>
      <c r="S6309" t="s">
        <v>49</v>
      </c>
      <c r="T6309" t="s">
        <v>867</v>
      </c>
      <c r="U6309" t="s">
        <v>98</v>
      </c>
      <c r="V6309" t="s">
        <v>76</v>
      </c>
      <c r="W6309">
        <v>2241</v>
      </c>
      <c r="X6309" s="1">
        <v>42011</v>
      </c>
      <c r="Y6309" t="s">
        <v>53</v>
      </c>
      <c r="Z6309" t="e" vm="29">
        <v>#VALUE!</v>
      </c>
      <c r="AA6309">
        <v>40422</v>
      </c>
      <c r="AB6309" t="e" cm="1" vm="2">
        <f t="array" ref="AB6309">_FV(Table1[[#This Row],[State]],"Country/region",TRUE)</f>
        <v>#VALUE!</v>
      </c>
    </row>
    <row r="6310" spans="1:28" x14ac:dyDescent="0.35">
      <c r="A6310" t="s">
        <v>2452</v>
      </c>
      <c r="B6310">
        <v>60</v>
      </c>
      <c r="C6310" t="s">
        <v>1710</v>
      </c>
      <c r="D6310" t="s">
        <v>38</v>
      </c>
      <c r="E6310">
        <f>YEAR(Table1[[#This Row],[Order Date]])</f>
        <v>2015</v>
      </c>
      <c r="F6310">
        <v>1</v>
      </c>
      <c r="G6310">
        <f>MONTH(Table1[[#This Row],[Order Date]])</f>
        <v>1</v>
      </c>
      <c r="H6310" s="1">
        <v>42007</v>
      </c>
      <c r="I6310">
        <v>16164</v>
      </c>
      <c r="J6310" t="s">
        <v>47</v>
      </c>
      <c r="K6310">
        <v>26</v>
      </c>
      <c r="L6310">
        <v>2.52</v>
      </c>
      <c r="M6310" s="2">
        <v>0.08</v>
      </c>
      <c r="N6310">
        <v>69.38</v>
      </c>
      <c r="O6310">
        <v>4.28</v>
      </c>
      <c r="P6310">
        <v>-70.73</v>
      </c>
      <c r="Q6310" s="2">
        <v>0.44</v>
      </c>
      <c r="R6310" t="s">
        <v>29</v>
      </c>
      <c r="S6310" t="s">
        <v>59</v>
      </c>
      <c r="T6310" t="s">
        <v>3214</v>
      </c>
      <c r="U6310" t="s">
        <v>88</v>
      </c>
      <c r="V6310" t="s">
        <v>52</v>
      </c>
      <c r="W6310">
        <v>2240</v>
      </c>
      <c r="X6310" s="1">
        <v>42014</v>
      </c>
      <c r="Y6310" t="s">
        <v>34</v>
      </c>
      <c r="Z6310" t="e" vm="32">
        <v>#VALUE!</v>
      </c>
      <c r="AA6310">
        <v>80020</v>
      </c>
      <c r="AB6310" t="e" cm="1" vm="2">
        <f t="array" ref="AB6310">_FV(Table1[[#This Row],[State]],"Country/region",TRUE)</f>
        <v>#VALUE!</v>
      </c>
    </row>
    <row r="6311" spans="1:28" x14ac:dyDescent="0.35">
      <c r="A6311" t="s">
        <v>2452</v>
      </c>
      <c r="B6311">
        <v>60</v>
      </c>
      <c r="C6311" t="s">
        <v>1710</v>
      </c>
      <c r="D6311" t="s">
        <v>38</v>
      </c>
      <c r="E6311">
        <f>YEAR(Table1[[#This Row],[Order Date]])</f>
        <v>2015</v>
      </c>
      <c r="F6311">
        <v>1</v>
      </c>
      <c r="G6311">
        <f>MONTH(Table1[[#This Row],[Order Date]])</f>
        <v>1</v>
      </c>
      <c r="H6311" s="1">
        <v>42007</v>
      </c>
      <c r="I6311">
        <v>16164</v>
      </c>
      <c r="J6311" t="s">
        <v>47</v>
      </c>
      <c r="K6311">
        <v>22</v>
      </c>
      <c r="L6311">
        <v>162.93</v>
      </c>
      <c r="M6311" s="2">
        <v>7.0000000000000007E-2</v>
      </c>
      <c r="N6311">
        <v>3353.54</v>
      </c>
      <c r="O6311">
        <v>19.989999999999998</v>
      </c>
      <c r="P6311">
        <v>1189.96</v>
      </c>
      <c r="Q6311" s="2">
        <v>0.39</v>
      </c>
      <c r="R6311" t="s">
        <v>29</v>
      </c>
      <c r="S6311" t="s">
        <v>30</v>
      </c>
      <c r="T6311" t="s">
        <v>266</v>
      </c>
      <c r="U6311" t="s">
        <v>267</v>
      </c>
      <c r="V6311" t="s">
        <v>52</v>
      </c>
      <c r="W6311">
        <v>2239</v>
      </c>
      <c r="X6311" s="1">
        <v>42016</v>
      </c>
      <c r="Y6311" t="s">
        <v>34</v>
      </c>
      <c r="Z6311" t="e" vm="32">
        <v>#VALUE!</v>
      </c>
      <c r="AA6311">
        <v>80020</v>
      </c>
      <c r="AB6311" t="e" cm="1" vm="2">
        <f t="array" ref="AB6311">_FV(Table1[[#This Row],[State]],"Country/region",TRUE)</f>
        <v>#VALUE!</v>
      </c>
    </row>
    <row r="6312" spans="1:28" x14ac:dyDescent="0.35">
      <c r="A6312" t="s">
        <v>510</v>
      </c>
      <c r="B6312">
        <v>60</v>
      </c>
      <c r="C6312" t="s">
        <v>2162</v>
      </c>
      <c r="D6312" t="s">
        <v>46</v>
      </c>
      <c r="E6312">
        <f>YEAR(Table1[[#This Row],[Order Date]])</f>
        <v>2015</v>
      </c>
      <c r="F6312">
        <v>1</v>
      </c>
      <c r="G6312">
        <f>MONTH(Table1[[#This Row],[Order Date]])</f>
        <v>1</v>
      </c>
      <c r="H6312" s="1">
        <v>42008</v>
      </c>
      <c r="I6312">
        <v>7107</v>
      </c>
      <c r="J6312" t="s">
        <v>39</v>
      </c>
      <c r="K6312">
        <v>3</v>
      </c>
      <c r="L6312">
        <v>54.2</v>
      </c>
      <c r="M6312" s="2">
        <v>0.02</v>
      </c>
      <c r="N6312">
        <v>172.04</v>
      </c>
      <c r="O6312">
        <v>11.1</v>
      </c>
      <c r="P6312">
        <v>143.08000000000001</v>
      </c>
      <c r="Q6312" s="2">
        <v>0.64</v>
      </c>
      <c r="R6312" t="s">
        <v>48</v>
      </c>
      <c r="S6312" t="s">
        <v>80</v>
      </c>
      <c r="T6312" t="s">
        <v>2228</v>
      </c>
      <c r="U6312" t="s">
        <v>82</v>
      </c>
      <c r="V6312" t="s">
        <v>76</v>
      </c>
      <c r="W6312">
        <v>985</v>
      </c>
      <c r="X6312" s="1">
        <v>42008</v>
      </c>
      <c r="Y6312" t="s">
        <v>34</v>
      </c>
      <c r="Z6312" t="e" vm="35">
        <v>#VALUE!</v>
      </c>
      <c r="AA6312">
        <v>72015</v>
      </c>
      <c r="AB6312" t="e" cm="1" vm="2">
        <f t="array" ref="AB6312">_FV(Table1[[#This Row],[State]],"Country/region",TRUE)</f>
        <v>#VALUE!</v>
      </c>
    </row>
    <row r="6313" spans="1:28" x14ac:dyDescent="0.35">
      <c r="A6313" t="s">
        <v>377</v>
      </c>
      <c r="B6313">
        <v>60</v>
      </c>
      <c r="C6313" t="s">
        <v>3076</v>
      </c>
      <c r="D6313" t="s">
        <v>38</v>
      </c>
      <c r="E6313">
        <f>YEAR(Table1[[#This Row],[Order Date]])</f>
        <v>2015</v>
      </c>
      <c r="F6313">
        <v>1</v>
      </c>
      <c r="G6313">
        <f>MONTH(Table1[[#This Row],[Order Date]])</f>
        <v>1</v>
      </c>
      <c r="H6313" s="1">
        <v>42008</v>
      </c>
      <c r="I6313">
        <v>31555</v>
      </c>
      <c r="J6313" t="s">
        <v>58</v>
      </c>
      <c r="K6313">
        <v>38</v>
      </c>
      <c r="L6313">
        <v>88.84</v>
      </c>
      <c r="M6313" s="2">
        <v>0</v>
      </c>
      <c r="N6313">
        <v>3531.75</v>
      </c>
      <c r="O6313">
        <v>20.79</v>
      </c>
      <c r="P6313">
        <v>572.26</v>
      </c>
      <c r="Q6313" s="2">
        <v>0.59</v>
      </c>
      <c r="R6313" t="s">
        <v>48</v>
      </c>
      <c r="S6313" t="s">
        <v>40</v>
      </c>
      <c r="T6313" t="s">
        <v>3482</v>
      </c>
      <c r="U6313" t="s">
        <v>82</v>
      </c>
      <c r="V6313" t="s">
        <v>76</v>
      </c>
      <c r="W6313">
        <v>4426</v>
      </c>
      <c r="X6313" s="1">
        <v>42008</v>
      </c>
      <c r="Y6313" t="s">
        <v>34</v>
      </c>
      <c r="Z6313" t="e" vm="14">
        <v>#VALUE!</v>
      </c>
      <c r="AA6313">
        <v>33403</v>
      </c>
      <c r="AB6313" t="e" cm="1" vm="2">
        <f t="array" ref="AB6313">_FV(Table1[[#This Row],[State]],"Country/region",TRUE)</f>
        <v>#VALUE!</v>
      </c>
    </row>
    <row r="6314" spans="1:28" x14ac:dyDescent="0.35">
      <c r="A6314" t="s">
        <v>2161</v>
      </c>
      <c r="B6314">
        <v>60</v>
      </c>
      <c r="C6314" t="s">
        <v>2162</v>
      </c>
      <c r="D6314" t="s">
        <v>46</v>
      </c>
      <c r="E6314">
        <f>YEAR(Table1[[#This Row],[Order Date]])</f>
        <v>2015</v>
      </c>
      <c r="F6314">
        <v>1</v>
      </c>
      <c r="G6314">
        <f>MONTH(Table1[[#This Row],[Order Date]])</f>
        <v>1</v>
      </c>
      <c r="H6314" s="1">
        <v>42008</v>
      </c>
      <c r="I6314">
        <v>7107</v>
      </c>
      <c r="J6314" t="s">
        <v>39</v>
      </c>
      <c r="K6314">
        <v>32</v>
      </c>
      <c r="L6314">
        <v>55.29</v>
      </c>
      <c r="M6314" s="2">
        <v>0.1</v>
      </c>
      <c r="N6314">
        <v>1724.82</v>
      </c>
      <c r="O6314">
        <v>5.08</v>
      </c>
      <c r="P6314">
        <v>407.8</v>
      </c>
      <c r="Q6314" s="2">
        <v>0.59</v>
      </c>
      <c r="R6314" t="s">
        <v>29</v>
      </c>
      <c r="S6314" t="s">
        <v>30</v>
      </c>
      <c r="T6314" t="s">
        <v>2880</v>
      </c>
      <c r="U6314" t="s">
        <v>32</v>
      </c>
      <c r="V6314" t="s">
        <v>76</v>
      </c>
      <c r="W6314">
        <v>987</v>
      </c>
      <c r="X6314" s="1">
        <v>42009</v>
      </c>
      <c r="Y6314" t="s">
        <v>34</v>
      </c>
      <c r="Z6314" t="e" vm="35">
        <v>#VALUE!</v>
      </c>
      <c r="AA6314">
        <v>72712</v>
      </c>
      <c r="AB6314" t="e" cm="1" vm="2">
        <f t="array" ref="AB6314">_FV(Table1[[#This Row],[State]],"Country/region",TRUE)</f>
        <v>#VALUE!</v>
      </c>
    </row>
    <row r="6315" spans="1:28" x14ac:dyDescent="0.35">
      <c r="A6315" t="s">
        <v>85</v>
      </c>
      <c r="B6315">
        <v>60</v>
      </c>
      <c r="C6315" t="s">
        <v>2737</v>
      </c>
      <c r="D6315" t="s">
        <v>27</v>
      </c>
      <c r="E6315">
        <f>YEAR(Table1[[#This Row],[Order Date]])</f>
        <v>2015</v>
      </c>
      <c r="F6315">
        <v>1</v>
      </c>
      <c r="G6315">
        <f>MONTH(Table1[[#This Row],[Order Date]])</f>
        <v>1</v>
      </c>
      <c r="H6315" s="1">
        <v>42008</v>
      </c>
      <c r="I6315">
        <v>55011</v>
      </c>
      <c r="J6315" t="s">
        <v>58</v>
      </c>
      <c r="K6315">
        <v>48</v>
      </c>
      <c r="L6315">
        <v>9.85</v>
      </c>
      <c r="M6315" s="2">
        <v>0.09</v>
      </c>
      <c r="N6315">
        <v>452.28</v>
      </c>
      <c r="O6315">
        <v>4.82</v>
      </c>
      <c r="P6315">
        <v>-21</v>
      </c>
      <c r="Q6315" s="2">
        <v>0.47</v>
      </c>
      <c r="R6315" t="s">
        <v>29</v>
      </c>
      <c r="S6315" t="s">
        <v>59</v>
      </c>
      <c r="T6315" t="s">
        <v>2295</v>
      </c>
      <c r="U6315" t="s">
        <v>88</v>
      </c>
      <c r="V6315" t="s">
        <v>52</v>
      </c>
      <c r="W6315">
        <v>7671</v>
      </c>
      <c r="X6315" s="1">
        <v>42009</v>
      </c>
      <c r="Y6315" t="s">
        <v>34</v>
      </c>
      <c r="Z6315" t="e" vm="8">
        <v>#VALUE!</v>
      </c>
      <c r="AA6315">
        <v>97035</v>
      </c>
      <c r="AB6315" t="e" cm="1" vm="2">
        <f t="array" ref="AB6315">_FV(Table1[[#This Row],[State]],"Country/region",TRUE)</f>
        <v>#VALUE!</v>
      </c>
    </row>
    <row r="6316" spans="1:28" x14ac:dyDescent="0.35">
      <c r="A6316" t="s">
        <v>85</v>
      </c>
      <c r="B6316">
        <v>60</v>
      </c>
      <c r="C6316" t="s">
        <v>2737</v>
      </c>
      <c r="D6316" t="s">
        <v>27</v>
      </c>
      <c r="E6316">
        <f>YEAR(Table1[[#This Row],[Order Date]])</f>
        <v>2015</v>
      </c>
      <c r="F6316">
        <v>1</v>
      </c>
      <c r="G6316">
        <f>MONTH(Table1[[#This Row],[Order Date]])</f>
        <v>1</v>
      </c>
      <c r="H6316" s="1">
        <v>42008</v>
      </c>
      <c r="I6316">
        <v>55011</v>
      </c>
      <c r="J6316" t="s">
        <v>58</v>
      </c>
      <c r="K6316">
        <v>18</v>
      </c>
      <c r="L6316">
        <v>2.94</v>
      </c>
      <c r="M6316" s="2">
        <v>0.01</v>
      </c>
      <c r="N6316">
        <v>55.82</v>
      </c>
      <c r="O6316">
        <v>0.81</v>
      </c>
      <c r="P6316">
        <v>14.19</v>
      </c>
      <c r="Q6316" s="2">
        <v>0.4</v>
      </c>
      <c r="R6316" t="s">
        <v>29</v>
      </c>
      <c r="S6316" t="s">
        <v>59</v>
      </c>
      <c r="T6316" t="s">
        <v>2349</v>
      </c>
      <c r="U6316" t="s">
        <v>88</v>
      </c>
      <c r="V6316" t="s">
        <v>52</v>
      </c>
      <c r="W6316">
        <v>7672</v>
      </c>
      <c r="X6316" s="1">
        <v>42009</v>
      </c>
      <c r="Y6316" t="s">
        <v>34</v>
      </c>
      <c r="Z6316" t="e" vm="8">
        <v>#VALUE!</v>
      </c>
      <c r="AA6316">
        <v>97035</v>
      </c>
      <c r="AB6316" t="e" cm="1" vm="2">
        <f t="array" ref="AB6316">_FV(Table1[[#This Row],[State]],"Country/region",TRUE)</f>
        <v>#VALUE!</v>
      </c>
    </row>
    <row r="6317" spans="1:28" x14ac:dyDescent="0.35">
      <c r="A6317" t="s">
        <v>2161</v>
      </c>
      <c r="B6317">
        <v>60</v>
      </c>
      <c r="C6317" t="s">
        <v>2162</v>
      </c>
      <c r="D6317" t="s">
        <v>46</v>
      </c>
      <c r="E6317">
        <f>YEAR(Table1[[#This Row],[Order Date]])</f>
        <v>2015</v>
      </c>
      <c r="F6317">
        <v>1</v>
      </c>
      <c r="G6317">
        <f>MONTH(Table1[[#This Row],[Order Date]])</f>
        <v>1</v>
      </c>
      <c r="H6317" s="1">
        <v>42008</v>
      </c>
      <c r="I6317">
        <v>7107</v>
      </c>
      <c r="J6317" t="s">
        <v>39</v>
      </c>
      <c r="K6317">
        <v>3</v>
      </c>
      <c r="L6317">
        <v>37.94</v>
      </c>
      <c r="M6317" s="2">
        <v>0.06</v>
      </c>
      <c r="N6317">
        <v>113.14</v>
      </c>
      <c r="O6317">
        <v>5.08</v>
      </c>
      <c r="P6317">
        <v>-21.23</v>
      </c>
      <c r="Q6317" s="2">
        <v>0.38</v>
      </c>
      <c r="R6317" t="s">
        <v>29</v>
      </c>
      <c r="S6317" t="s">
        <v>59</v>
      </c>
      <c r="T6317" t="s">
        <v>1176</v>
      </c>
      <c r="U6317" t="s">
        <v>61</v>
      </c>
      <c r="V6317" t="s">
        <v>76</v>
      </c>
      <c r="W6317">
        <v>986</v>
      </c>
      <c r="X6317" s="1">
        <v>42010</v>
      </c>
      <c r="Y6317" t="s">
        <v>34</v>
      </c>
      <c r="Z6317" t="e" vm="35">
        <v>#VALUE!</v>
      </c>
      <c r="AA6317">
        <v>72712</v>
      </c>
      <c r="AB6317" t="e" cm="1" vm="2">
        <f t="array" ref="AB6317">_FV(Table1[[#This Row],[State]],"Country/region",TRUE)</f>
        <v>#VALUE!</v>
      </c>
    </row>
    <row r="6318" spans="1:28" x14ac:dyDescent="0.35">
      <c r="A6318" t="s">
        <v>377</v>
      </c>
      <c r="B6318">
        <v>60</v>
      </c>
      <c r="C6318" t="s">
        <v>3076</v>
      </c>
      <c r="D6318" t="s">
        <v>38</v>
      </c>
      <c r="E6318">
        <f>YEAR(Table1[[#This Row],[Order Date]])</f>
        <v>2015</v>
      </c>
      <c r="F6318">
        <v>1</v>
      </c>
      <c r="G6318">
        <f>MONTH(Table1[[#This Row],[Order Date]])</f>
        <v>1</v>
      </c>
      <c r="H6318" s="1">
        <v>42008</v>
      </c>
      <c r="I6318">
        <v>31555</v>
      </c>
      <c r="J6318" t="s">
        <v>58</v>
      </c>
      <c r="K6318">
        <v>5</v>
      </c>
      <c r="L6318">
        <v>90.97</v>
      </c>
      <c r="M6318" s="2">
        <v>0.02</v>
      </c>
      <c r="N6318">
        <v>500.5</v>
      </c>
      <c r="O6318">
        <v>28</v>
      </c>
      <c r="P6318">
        <v>-153.31139999999999</v>
      </c>
      <c r="Q6318" s="2">
        <v>0.38</v>
      </c>
      <c r="R6318" t="s">
        <v>96</v>
      </c>
      <c r="S6318" t="s">
        <v>49</v>
      </c>
      <c r="T6318" t="s">
        <v>1902</v>
      </c>
      <c r="U6318" t="s">
        <v>98</v>
      </c>
      <c r="V6318" t="s">
        <v>76</v>
      </c>
      <c r="W6318">
        <v>4427</v>
      </c>
      <c r="X6318" s="1">
        <v>42011</v>
      </c>
      <c r="Y6318" t="s">
        <v>53</v>
      </c>
      <c r="Z6318" t="e" vm="14">
        <v>#VALUE!</v>
      </c>
      <c r="AA6318">
        <v>33403</v>
      </c>
      <c r="AB6318" t="e" cm="1" vm="2">
        <f t="array" ref="AB6318">_FV(Table1[[#This Row],[State]],"Country/region",TRUE)</f>
        <v>#VALUE!</v>
      </c>
    </row>
    <row r="6319" spans="1:28" x14ac:dyDescent="0.35">
      <c r="A6319" t="s">
        <v>1808</v>
      </c>
      <c r="B6319">
        <v>60</v>
      </c>
      <c r="C6319" t="s">
        <v>2710</v>
      </c>
      <c r="D6319" t="s">
        <v>57</v>
      </c>
      <c r="E6319">
        <f>YEAR(Table1[[#This Row],[Order Date]])</f>
        <v>2015</v>
      </c>
      <c r="F6319">
        <v>1</v>
      </c>
      <c r="G6319">
        <f>MONTH(Table1[[#This Row],[Order Date]])</f>
        <v>1</v>
      </c>
      <c r="H6319" s="1">
        <v>42008</v>
      </c>
      <c r="I6319">
        <v>39619</v>
      </c>
      <c r="J6319" t="s">
        <v>47</v>
      </c>
      <c r="K6319">
        <v>15</v>
      </c>
      <c r="L6319">
        <v>49.34</v>
      </c>
      <c r="M6319" s="2">
        <v>0.02</v>
      </c>
      <c r="N6319">
        <v>742.8</v>
      </c>
      <c r="O6319">
        <v>10.25</v>
      </c>
      <c r="P6319">
        <v>265.87</v>
      </c>
      <c r="Q6319" s="2">
        <v>0.56999999999999995</v>
      </c>
      <c r="R6319" t="s">
        <v>48</v>
      </c>
      <c r="S6319" t="s">
        <v>40</v>
      </c>
      <c r="T6319" t="s">
        <v>1431</v>
      </c>
      <c r="U6319" t="s">
        <v>82</v>
      </c>
      <c r="V6319" t="s">
        <v>76</v>
      </c>
      <c r="W6319">
        <v>5588</v>
      </c>
      <c r="X6319" s="1">
        <v>42012</v>
      </c>
      <c r="Y6319" t="s">
        <v>34</v>
      </c>
      <c r="Z6319" t="e" vm="35">
        <v>#VALUE!</v>
      </c>
      <c r="AA6319">
        <v>72756</v>
      </c>
      <c r="AB6319" t="e" cm="1" vm="2">
        <f t="array" ref="AB6319">_FV(Table1[[#This Row],[State]],"Country/region",TRUE)</f>
        <v>#VALUE!</v>
      </c>
    </row>
    <row r="6320" spans="1:28" x14ac:dyDescent="0.35">
      <c r="A6320" t="s">
        <v>2585</v>
      </c>
      <c r="B6320">
        <v>60</v>
      </c>
      <c r="C6320" t="s">
        <v>2586</v>
      </c>
      <c r="D6320" t="s">
        <v>38</v>
      </c>
      <c r="E6320">
        <f>YEAR(Table1[[#This Row],[Order Date]])</f>
        <v>2015</v>
      </c>
      <c r="F6320">
        <v>1</v>
      </c>
      <c r="G6320">
        <f>MONTH(Table1[[#This Row],[Order Date]])</f>
        <v>1</v>
      </c>
      <c r="H6320" s="1">
        <v>42008</v>
      </c>
      <c r="I6320">
        <v>44646</v>
      </c>
      <c r="J6320" t="s">
        <v>47</v>
      </c>
      <c r="K6320">
        <v>47</v>
      </c>
      <c r="L6320">
        <v>279.48</v>
      </c>
      <c r="M6320" s="2">
        <v>0.08</v>
      </c>
      <c r="N6320">
        <v>12723.95</v>
      </c>
      <c r="O6320">
        <v>35</v>
      </c>
      <c r="P6320">
        <v>11.54</v>
      </c>
      <c r="Q6320" s="2">
        <v>0.8</v>
      </c>
      <c r="R6320" t="s">
        <v>29</v>
      </c>
      <c r="S6320" t="s">
        <v>40</v>
      </c>
      <c r="T6320" t="s">
        <v>1519</v>
      </c>
      <c r="U6320" t="s">
        <v>32</v>
      </c>
      <c r="V6320" t="s">
        <v>76</v>
      </c>
      <c r="W6320">
        <v>6310</v>
      </c>
      <c r="X6320" s="1">
        <v>42012</v>
      </c>
      <c r="Y6320" t="s">
        <v>34</v>
      </c>
      <c r="Z6320" t="e" vm="29">
        <v>#VALUE!</v>
      </c>
      <c r="AA6320">
        <v>42301</v>
      </c>
      <c r="AB6320" t="e" cm="1" vm="2">
        <f t="array" ref="AB6320">_FV(Table1[[#This Row],[State]],"Country/region",TRUE)</f>
        <v>#VALUE!</v>
      </c>
    </row>
    <row r="6321" spans="1:28" x14ac:dyDescent="0.35">
      <c r="A6321" t="s">
        <v>1174</v>
      </c>
      <c r="B6321">
        <v>60</v>
      </c>
      <c r="C6321" t="s">
        <v>1175</v>
      </c>
      <c r="D6321" t="s">
        <v>46</v>
      </c>
      <c r="E6321">
        <f>YEAR(Table1[[#This Row],[Order Date]])</f>
        <v>2015</v>
      </c>
      <c r="F6321">
        <v>1</v>
      </c>
      <c r="G6321">
        <f>MONTH(Table1[[#This Row],[Order Date]])</f>
        <v>1</v>
      </c>
      <c r="H6321" s="1">
        <v>42009</v>
      </c>
      <c r="I6321">
        <v>52516</v>
      </c>
      <c r="J6321" t="s">
        <v>28</v>
      </c>
      <c r="K6321">
        <v>50</v>
      </c>
      <c r="L6321">
        <v>119.99</v>
      </c>
      <c r="M6321" s="2">
        <v>0.08</v>
      </c>
      <c r="N6321">
        <v>4962.05</v>
      </c>
      <c r="O6321">
        <v>56.14</v>
      </c>
      <c r="P6321">
        <v>335.29</v>
      </c>
      <c r="Q6321" s="2">
        <v>0.39</v>
      </c>
      <c r="R6321" t="s">
        <v>96</v>
      </c>
      <c r="S6321" t="s">
        <v>73</v>
      </c>
      <c r="T6321" t="s">
        <v>423</v>
      </c>
      <c r="U6321" t="s">
        <v>98</v>
      </c>
      <c r="V6321" t="s">
        <v>68</v>
      </c>
      <c r="W6321">
        <v>7369</v>
      </c>
      <c r="X6321" s="1">
        <v>42009</v>
      </c>
      <c r="Y6321" t="s">
        <v>53</v>
      </c>
      <c r="Z6321" t="e" vm="25">
        <v>#VALUE!</v>
      </c>
      <c r="AA6321">
        <v>53209</v>
      </c>
      <c r="AB6321" t="e" cm="1" vm="2">
        <f t="array" ref="AB6321">_FV(Table1[[#This Row],[State]],"Country/region",TRUE)</f>
        <v>#VALUE!</v>
      </c>
    </row>
    <row r="6322" spans="1:28" x14ac:dyDescent="0.35">
      <c r="A6322" t="s">
        <v>3311</v>
      </c>
      <c r="B6322">
        <v>60</v>
      </c>
      <c r="C6322" t="s">
        <v>3106</v>
      </c>
      <c r="D6322" t="s">
        <v>57</v>
      </c>
      <c r="E6322">
        <f>YEAR(Table1[[#This Row],[Order Date]])</f>
        <v>2015</v>
      </c>
      <c r="F6322">
        <v>1</v>
      </c>
      <c r="G6322">
        <f>MONTH(Table1[[#This Row],[Order Date]])</f>
        <v>1</v>
      </c>
      <c r="H6322" s="1">
        <v>42009</v>
      </c>
      <c r="I6322">
        <v>5601</v>
      </c>
      <c r="J6322" t="s">
        <v>28</v>
      </c>
      <c r="K6322">
        <v>10</v>
      </c>
      <c r="L6322">
        <v>12.22</v>
      </c>
      <c r="M6322" s="2">
        <v>0.1</v>
      </c>
      <c r="N6322">
        <v>120.53</v>
      </c>
      <c r="O6322">
        <v>2.85</v>
      </c>
      <c r="P6322">
        <v>49.26</v>
      </c>
      <c r="Q6322" s="2">
        <v>0.55000000000000004</v>
      </c>
      <c r="R6322" t="s">
        <v>48</v>
      </c>
      <c r="S6322" t="s">
        <v>139</v>
      </c>
      <c r="T6322" t="s">
        <v>679</v>
      </c>
      <c r="U6322" t="s">
        <v>82</v>
      </c>
      <c r="V6322" t="s">
        <v>68</v>
      </c>
      <c r="W6322">
        <v>785</v>
      </c>
      <c r="X6322" s="1">
        <v>42010</v>
      </c>
      <c r="Y6322" t="s">
        <v>34</v>
      </c>
      <c r="Z6322" t="e" vm="11">
        <v>#VALUE!</v>
      </c>
      <c r="AA6322">
        <v>76106</v>
      </c>
      <c r="AB6322" t="e" cm="1" vm="2">
        <f t="array" ref="AB6322">_FV(Table1[[#This Row],[State]],"Country/region",TRUE)</f>
        <v>#VALUE!</v>
      </c>
    </row>
    <row r="6323" spans="1:28" x14ac:dyDescent="0.35">
      <c r="A6323" t="s">
        <v>3483</v>
      </c>
      <c r="B6323">
        <v>60</v>
      </c>
      <c r="C6323" t="s">
        <v>1196</v>
      </c>
      <c r="D6323" t="s">
        <v>46</v>
      </c>
      <c r="E6323">
        <f>YEAR(Table1[[#This Row],[Order Date]])</f>
        <v>2015</v>
      </c>
      <c r="F6323">
        <v>1</v>
      </c>
      <c r="G6323">
        <f>MONTH(Table1[[#This Row],[Order Date]])</f>
        <v>1</v>
      </c>
      <c r="H6323" s="1">
        <v>42009</v>
      </c>
      <c r="I6323">
        <v>16036</v>
      </c>
      <c r="J6323" t="s">
        <v>131</v>
      </c>
      <c r="K6323">
        <v>28</v>
      </c>
      <c r="L6323">
        <v>80.98</v>
      </c>
      <c r="M6323" s="2">
        <v>0.09</v>
      </c>
      <c r="N6323">
        <v>2160.27</v>
      </c>
      <c r="O6323">
        <v>35</v>
      </c>
      <c r="P6323">
        <v>-818.32</v>
      </c>
      <c r="Q6323" s="2">
        <v>0.81</v>
      </c>
      <c r="R6323" t="s">
        <v>29</v>
      </c>
      <c r="S6323" t="s">
        <v>40</v>
      </c>
      <c r="T6323" t="s">
        <v>1874</v>
      </c>
      <c r="U6323" t="s">
        <v>32</v>
      </c>
      <c r="V6323" t="s">
        <v>33</v>
      </c>
      <c r="W6323">
        <v>2217</v>
      </c>
      <c r="X6323" s="1">
        <v>42010</v>
      </c>
      <c r="Y6323" t="s">
        <v>34</v>
      </c>
      <c r="Z6323" t="e" vm="30">
        <v>#VALUE!</v>
      </c>
      <c r="AA6323">
        <v>2638</v>
      </c>
      <c r="AB6323" t="e" cm="1" vm="2">
        <f t="array" ref="AB6323">_FV(Table1[[#This Row],[State]],"Country/region",TRUE)</f>
        <v>#VALUE!</v>
      </c>
    </row>
    <row r="6324" spans="1:28" x14ac:dyDescent="0.35">
      <c r="A6324" t="s">
        <v>2664</v>
      </c>
      <c r="B6324">
        <v>60</v>
      </c>
      <c r="C6324" t="s">
        <v>1196</v>
      </c>
      <c r="D6324" t="s">
        <v>46</v>
      </c>
      <c r="E6324">
        <f>YEAR(Table1[[#This Row],[Order Date]])</f>
        <v>2015</v>
      </c>
      <c r="F6324">
        <v>1</v>
      </c>
      <c r="G6324">
        <f>MONTH(Table1[[#This Row],[Order Date]])</f>
        <v>1</v>
      </c>
      <c r="H6324" s="1">
        <v>42009</v>
      </c>
      <c r="I6324">
        <v>16036</v>
      </c>
      <c r="J6324" t="s">
        <v>131</v>
      </c>
      <c r="K6324">
        <v>33</v>
      </c>
      <c r="L6324">
        <v>17.7</v>
      </c>
      <c r="M6324" s="2">
        <v>0.1</v>
      </c>
      <c r="N6324">
        <v>550.92999999999995</v>
      </c>
      <c r="O6324">
        <v>9.4700000000000006</v>
      </c>
      <c r="P6324">
        <v>-141.6</v>
      </c>
      <c r="Q6324" s="2">
        <v>0.59</v>
      </c>
      <c r="R6324" t="s">
        <v>29</v>
      </c>
      <c r="S6324" t="s">
        <v>30</v>
      </c>
      <c r="T6324" t="s">
        <v>649</v>
      </c>
      <c r="U6324" t="s">
        <v>32</v>
      </c>
      <c r="V6324" t="s">
        <v>33</v>
      </c>
      <c r="W6324">
        <v>2220</v>
      </c>
      <c r="X6324" s="1">
        <v>42010</v>
      </c>
      <c r="Y6324" t="s">
        <v>34</v>
      </c>
      <c r="Z6324" t="e" vm="24">
        <v>#VALUE!</v>
      </c>
      <c r="AA6324">
        <v>7650</v>
      </c>
      <c r="AB6324" t="e" cm="1" vm="2">
        <f t="array" ref="AB6324">_FV(Table1[[#This Row],[State]],"Country/region",TRUE)</f>
        <v>#VALUE!</v>
      </c>
    </row>
    <row r="6325" spans="1:28" x14ac:dyDescent="0.35">
      <c r="A6325" t="s">
        <v>2979</v>
      </c>
      <c r="B6325">
        <v>60</v>
      </c>
      <c r="C6325" t="s">
        <v>1196</v>
      </c>
      <c r="D6325" t="s">
        <v>46</v>
      </c>
      <c r="E6325">
        <f>YEAR(Table1[[#This Row],[Order Date]])</f>
        <v>2015</v>
      </c>
      <c r="F6325">
        <v>1</v>
      </c>
      <c r="G6325">
        <f>MONTH(Table1[[#This Row],[Order Date]])</f>
        <v>1</v>
      </c>
      <c r="H6325" s="1">
        <v>42009</v>
      </c>
      <c r="I6325">
        <v>16036</v>
      </c>
      <c r="J6325" t="s">
        <v>131</v>
      </c>
      <c r="K6325">
        <v>10</v>
      </c>
      <c r="L6325">
        <v>155.99</v>
      </c>
      <c r="M6325" s="2">
        <v>7.0000000000000007E-2</v>
      </c>
      <c r="N6325">
        <v>1319.421</v>
      </c>
      <c r="O6325">
        <v>8.08</v>
      </c>
      <c r="P6325">
        <v>-268.87299999999999</v>
      </c>
      <c r="Q6325" s="2">
        <v>0.6</v>
      </c>
      <c r="R6325" t="s">
        <v>96</v>
      </c>
      <c r="S6325" t="s">
        <v>30</v>
      </c>
      <c r="T6325" t="s">
        <v>3484</v>
      </c>
      <c r="U6325" t="s">
        <v>105</v>
      </c>
      <c r="V6325" t="s">
        <v>33</v>
      </c>
      <c r="W6325">
        <v>2219</v>
      </c>
      <c r="X6325" s="1">
        <v>42010</v>
      </c>
      <c r="Y6325" t="s">
        <v>34</v>
      </c>
      <c r="Z6325" t="e" vm="24">
        <v>#VALUE!</v>
      </c>
      <c r="AA6325">
        <v>8901</v>
      </c>
      <c r="AB6325" t="e" cm="1" vm="2">
        <f t="array" ref="AB6325">_FV(Table1[[#This Row],[State]],"Country/region",TRUE)</f>
        <v>#VALUE!</v>
      </c>
    </row>
    <row r="6326" spans="1:28" x14ac:dyDescent="0.35">
      <c r="A6326" t="s">
        <v>1632</v>
      </c>
      <c r="B6326">
        <v>60</v>
      </c>
      <c r="C6326" t="s">
        <v>1196</v>
      </c>
      <c r="D6326" t="s">
        <v>46</v>
      </c>
      <c r="E6326">
        <f>YEAR(Table1[[#This Row],[Order Date]])</f>
        <v>2015</v>
      </c>
      <c r="F6326">
        <v>1</v>
      </c>
      <c r="G6326">
        <f>MONTH(Table1[[#This Row],[Order Date]])</f>
        <v>1</v>
      </c>
      <c r="H6326" s="1">
        <v>42009</v>
      </c>
      <c r="I6326">
        <v>16036</v>
      </c>
      <c r="J6326" t="s">
        <v>131</v>
      </c>
      <c r="K6326">
        <v>28</v>
      </c>
      <c r="L6326">
        <v>5.81</v>
      </c>
      <c r="M6326" s="2">
        <v>0.05</v>
      </c>
      <c r="N6326">
        <v>169.22</v>
      </c>
      <c r="O6326">
        <v>8.49</v>
      </c>
      <c r="P6326">
        <v>-165.10550000000001</v>
      </c>
      <c r="Q6326" s="2">
        <v>0.39</v>
      </c>
      <c r="R6326" t="s">
        <v>29</v>
      </c>
      <c r="S6326" t="s">
        <v>30</v>
      </c>
      <c r="T6326" t="s">
        <v>361</v>
      </c>
      <c r="U6326" t="s">
        <v>67</v>
      </c>
      <c r="V6326" t="s">
        <v>33</v>
      </c>
      <c r="W6326">
        <v>2218</v>
      </c>
      <c r="X6326" s="1">
        <v>42011</v>
      </c>
      <c r="Y6326" t="s">
        <v>34</v>
      </c>
      <c r="Z6326" t="e" vm="24">
        <v>#VALUE!</v>
      </c>
      <c r="AA6326">
        <v>8021</v>
      </c>
      <c r="AB6326" t="e" cm="1" vm="2">
        <f t="array" ref="AB6326">_FV(Table1[[#This Row],[State]],"Country/region",TRUE)</f>
        <v>#VALUE!</v>
      </c>
    </row>
    <row r="6327" spans="1:28" x14ac:dyDescent="0.35">
      <c r="A6327" t="s">
        <v>2540</v>
      </c>
      <c r="B6327">
        <v>60</v>
      </c>
      <c r="C6327" t="s">
        <v>1690</v>
      </c>
      <c r="D6327" t="s">
        <v>38</v>
      </c>
      <c r="E6327">
        <f>YEAR(Table1[[#This Row],[Order Date]])</f>
        <v>2015</v>
      </c>
      <c r="F6327">
        <v>1</v>
      </c>
      <c r="G6327">
        <f>MONTH(Table1[[#This Row],[Order Date]])</f>
        <v>1</v>
      </c>
      <c r="H6327" s="1">
        <v>42009</v>
      </c>
      <c r="I6327">
        <v>25442</v>
      </c>
      <c r="J6327" t="s">
        <v>28</v>
      </c>
      <c r="K6327">
        <v>32</v>
      </c>
      <c r="L6327">
        <v>55.48</v>
      </c>
      <c r="M6327" s="2">
        <v>0.08</v>
      </c>
      <c r="N6327">
        <v>1666</v>
      </c>
      <c r="O6327">
        <v>4.8499999999999996</v>
      </c>
      <c r="P6327">
        <v>742.96</v>
      </c>
      <c r="Q6327" s="2">
        <v>0.37</v>
      </c>
      <c r="R6327" t="s">
        <v>29</v>
      </c>
      <c r="S6327" t="s">
        <v>30</v>
      </c>
      <c r="T6327" t="s">
        <v>2579</v>
      </c>
      <c r="U6327" t="s">
        <v>61</v>
      </c>
      <c r="V6327" t="s">
        <v>33</v>
      </c>
      <c r="W6327">
        <v>3564</v>
      </c>
      <c r="X6327" s="1">
        <v>42011</v>
      </c>
      <c r="Y6327" t="s">
        <v>34</v>
      </c>
      <c r="Z6327" t="e" vm="17">
        <v>#VALUE!</v>
      </c>
      <c r="AA6327">
        <v>6408</v>
      </c>
      <c r="AB6327" t="e" cm="1" vm="2">
        <f t="array" ref="AB6327">_FV(Table1[[#This Row],[State]],"Country/region",TRUE)</f>
        <v>#VALUE!</v>
      </c>
    </row>
    <row r="6328" spans="1:28" x14ac:dyDescent="0.35">
      <c r="A6328" t="s">
        <v>3485</v>
      </c>
      <c r="B6328">
        <v>60</v>
      </c>
      <c r="C6328" t="s">
        <v>1690</v>
      </c>
      <c r="D6328" t="s">
        <v>38</v>
      </c>
      <c r="E6328">
        <f>YEAR(Table1[[#This Row],[Order Date]])</f>
        <v>2015</v>
      </c>
      <c r="F6328">
        <v>1</v>
      </c>
      <c r="G6328">
        <f>MONTH(Table1[[#This Row],[Order Date]])</f>
        <v>1</v>
      </c>
      <c r="H6328" s="1">
        <v>42009</v>
      </c>
      <c r="I6328">
        <v>25442</v>
      </c>
      <c r="J6328" t="s">
        <v>28</v>
      </c>
      <c r="K6328">
        <v>40</v>
      </c>
      <c r="L6328">
        <v>11.34</v>
      </c>
      <c r="M6328" s="2">
        <v>0.02</v>
      </c>
      <c r="N6328">
        <v>453.98</v>
      </c>
      <c r="O6328">
        <v>5.01</v>
      </c>
      <c r="P6328">
        <v>67.599999999999994</v>
      </c>
      <c r="Q6328" s="2">
        <v>0.36</v>
      </c>
      <c r="R6328" t="s">
        <v>29</v>
      </c>
      <c r="S6328" t="s">
        <v>30</v>
      </c>
      <c r="T6328" t="s">
        <v>276</v>
      </c>
      <c r="U6328" t="s">
        <v>61</v>
      </c>
      <c r="V6328" t="s">
        <v>33</v>
      </c>
      <c r="W6328">
        <v>3565</v>
      </c>
      <c r="X6328" s="1">
        <v>42011</v>
      </c>
      <c r="Y6328" t="s">
        <v>34</v>
      </c>
      <c r="Z6328" t="e" vm="30">
        <v>#VALUE!</v>
      </c>
      <c r="AA6328">
        <v>1832</v>
      </c>
      <c r="AB6328" t="e" cm="1" vm="2">
        <f t="array" ref="AB6328">_FV(Table1[[#This Row],[State]],"Country/region",TRUE)</f>
        <v>#VALUE!</v>
      </c>
    </row>
    <row r="6329" spans="1:28" x14ac:dyDescent="0.35">
      <c r="A6329" t="s">
        <v>2274</v>
      </c>
      <c r="B6329">
        <v>60</v>
      </c>
      <c r="C6329" t="s">
        <v>1175</v>
      </c>
      <c r="D6329" t="s">
        <v>46</v>
      </c>
      <c r="E6329">
        <f>YEAR(Table1[[#This Row],[Order Date]])</f>
        <v>2015</v>
      </c>
      <c r="F6329">
        <v>1</v>
      </c>
      <c r="G6329">
        <f>MONTH(Table1[[#This Row],[Order Date]])</f>
        <v>1</v>
      </c>
      <c r="H6329" s="1">
        <v>42009</v>
      </c>
      <c r="I6329">
        <v>52516</v>
      </c>
      <c r="J6329" t="s">
        <v>28</v>
      </c>
      <c r="K6329">
        <v>19</v>
      </c>
      <c r="L6329">
        <v>10.23</v>
      </c>
      <c r="M6329" s="2">
        <v>0.08</v>
      </c>
      <c r="N6329">
        <v>192.39</v>
      </c>
      <c r="O6329">
        <v>4.68</v>
      </c>
      <c r="P6329">
        <v>-31.67</v>
      </c>
      <c r="Q6329" s="2">
        <v>0.59</v>
      </c>
      <c r="R6329" t="s">
        <v>29</v>
      </c>
      <c r="S6329" t="s">
        <v>139</v>
      </c>
      <c r="T6329" t="s">
        <v>2676</v>
      </c>
      <c r="U6329" t="s">
        <v>481</v>
      </c>
      <c r="V6329" t="s">
        <v>68</v>
      </c>
      <c r="W6329">
        <v>7370</v>
      </c>
      <c r="X6329" s="1">
        <v>42012</v>
      </c>
      <c r="Y6329" t="s">
        <v>42</v>
      </c>
      <c r="Z6329" t="e" vm="25">
        <v>#VALUE!</v>
      </c>
      <c r="AA6329">
        <v>54956</v>
      </c>
      <c r="AB6329" t="e" cm="1" vm="2">
        <f t="array" ref="AB6329">_FV(Table1[[#This Row],[State]],"Country/region",TRUE)</f>
        <v>#VALUE!</v>
      </c>
    </row>
    <row r="6330" spans="1:28" x14ac:dyDescent="0.35">
      <c r="A6330" t="s">
        <v>3047</v>
      </c>
      <c r="B6330">
        <v>60</v>
      </c>
      <c r="C6330" t="s">
        <v>3172</v>
      </c>
      <c r="D6330" t="s">
        <v>57</v>
      </c>
      <c r="E6330">
        <f>YEAR(Table1[[#This Row],[Order Date]])</f>
        <v>2015</v>
      </c>
      <c r="F6330">
        <v>1</v>
      </c>
      <c r="G6330">
        <f>MONTH(Table1[[#This Row],[Order Date]])</f>
        <v>1</v>
      </c>
      <c r="H6330" s="1">
        <v>42009</v>
      </c>
      <c r="I6330">
        <v>13444</v>
      </c>
      <c r="J6330" t="s">
        <v>28</v>
      </c>
      <c r="K6330">
        <v>33</v>
      </c>
      <c r="L6330">
        <v>4.76</v>
      </c>
      <c r="M6330" s="2">
        <v>0.06</v>
      </c>
      <c r="N6330">
        <v>154.44</v>
      </c>
      <c r="O6330">
        <v>0.88</v>
      </c>
      <c r="P6330">
        <v>54.62</v>
      </c>
      <c r="Q6330" s="2">
        <v>0.39</v>
      </c>
      <c r="R6330" t="s">
        <v>29</v>
      </c>
      <c r="S6330" t="s">
        <v>59</v>
      </c>
      <c r="T6330" t="s">
        <v>1453</v>
      </c>
      <c r="U6330" t="s">
        <v>61</v>
      </c>
      <c r="V6330" t="s">
        <v>68</v>
      </c>
      <c r="W6330">
        <v>1868</v>
      </c>
      <c r="X6330" s="1">
        <v>42012</v>
      </c>
      <c r="Y6330" t="s">
        <v>34</v>
      </c>
      <c r="Z6330" t="e" vm="13">
        <v>#VALUE!</v>
      </c>
      <c r="AA6330">
        <v>74055</v>
      </c>
      <c r="AB6330" t="e" cm="1" vm="2">
        <f t="array" ref="AB6330">_FV(Table1[[#This Row],[State]],"Country/region",TRUE)</f>
        <v>#VALUE!</v>
      </c>
    </row>
    <row r="6331" spans="1:28" x14ac:dyDescent="0.35">
      <c r="A6331" t="s">
        <v>1574</v>
      </c>
      <c r="B6331">
        <v>60</v>
      </c>
      <c r="C6331" t="s">
        <v>660</v>
      </c>
      <c r="D6331" t="s">
        <v>46</v>
      </c>
      <c r="E6331">
        <f>YEAR(Table1[[#This Row],[Order Date]])</f>
        <v>2015</v>
      </c>
      <c r="F6331">
        <v>1</v>
      </c>
      <c r="G6331">
        <f>MONTH(Table1[[#This Row],[Order Date]])</f>
        <v>1</v>
      </c>
      <c r="H6331" s="1">
        <v>42009</v>
      </c>
      <c r="I6331">
        <v>4800</v>
      </c>
      <c r="J6331" t="s">
        <v>47</v>
      </c>
      <c r="K6331">
        <v>7</v>
      </c>
      <c r="L6331">
        <v>11.55</v>
      </c>
      <c r="M6331" s="2">
        <v>7.0000000000000007E-2</v>
      </c>
      <c r="N6331">
        <v>79.81</v>
      </c>
      <c r="O6331">
        <v>2.36</v>
      </c>
      <c r="P6331">
        <v>-4.28</v>
      </c>
      <c r="Q6331" s="2">
        <v>0.55000000000000004</v>
      </c>
      <c r="R6331" t="s">
        <v>29</v>
      </c>
      <c r="S6331" t="s">
        <v>59</v>
      </c>
      <c r="T6331" t="s">
        <v>263</v>
      </c>
      <c r="U6331" t="s">
        <v>88</v>
      </c>
      <c r="V6331" t="s">
        <v>33</v>
      </c>
      <c r="W6331">
        <v>690</v>
      </c>
      <c r="X6331" s="1">
        <v>42014</v>
      </c>
      <c r="Y6331" t="s">
        <v>34</v>
      </c>
      <c r="Z6331" t="e" vm="15">
        <v>#VALUE!</v>
      </c>
      <c r="AA6331">
        <v>11757</v>
      </c>
      <c r="AB6331" t="e" cm="1" vm="2">
        <f t="array" ref="AB6331">_FV(Table1[[#This Row],[State]],"Country/region",TRUE)</f>
        <v>#VALUE!</v>
      </c>
    </row>
    <row r="6332" spans="1:28" x14ac:dyDescent="0.35">
      <c r="A6332" t="s">
        <v>1574</v>
      </c>
      <c r="B6332">
        <v>60</v>
      </c>
      <c r="C6332" t="s">
        <v>660</v>
      </c>
      <c r="D6332" t="s">
        <v>46</v>
      </c>
      <c r="E6332">
        <f>YEAR(Table1[[#This Row],[Order Date]])</f>
        <v>2015</v>
      </c>
      <c r="F6332">
        <v>1</v>
      </c>
      <c r="G6332">
        <f>MONTH(Table1[[#This Row],[Order Date]])</f>
        <v>1</v>
      </c>
      <c r="H6332" s="1">
        <v>42009</v>
      </c>
      <c r="I6332">
        <v>4800</v>
      </c>
      <c r="J6332" t="s">
        <v>47</v>
      </c>
      <c r="K6332">
        <v>4</v>
      </c>
      <c r="L6332">
        <v>8.0399999999999991</v>
      </c>
      <c r="M6332" s="2">
        <v>0.05</v>
      </c>
      <c r="N6332">
        <v>41.94</v>
      </c>
      <c r="O6332">
        <v>8.94</v>
      </c>
      <c r="P6332">
        <v>-26.173999999999999</v>
      </c>
      <c r="Q6332" s="2">
        <v>0.4</v>
      </c>
      <c r="R6332" t="s">
        <v>29</v>
      </c>
      <c r="S6332" t="s">
        <v>30</v>
      </c>
      <c r="T6332" t="s">
        <v>1289</v>
      </c>
      <c r="U6332" t="s">
        <v>67</v>
      </c>
      <c r="V6332" t="s">
        <v>33</v>
      </c>
      <c r="W6332">
        <v>688</v>
      </c>
      <c r="X6332" s="1">
        <v>42016</v>
      </c>
      <c r="Y6332" t="s">
        <v>34</v>
      </c>
      <c r="Z6332" t="e" vm="15">
        <v>#VALUE!</v>
      </c>
      <c r="AA6332">
        <v>11757</v>
      </c>
      <c r="AB6332" t="e" cm="1" vm="2">
        <f t="array" ref="AB6332">_FV(Table1[[#This Row],[State]],"Country/region",TRUE)</f>
        <v>#VALUE!</v>
      </c>
    </row>
    <row r="6333" spans="1:28" x14ac:dyDescent="0.35">
      <c r="A6333" t="s">
        <v>1574</v>
      </c>
      <c r="B6333">
        <v>60</v>
      </c>
      <c r="C6333" t="s">
        <v>660</v>
      </c>
      <c r="D6333" t="s">
        <v>46</v>
      </c>
      <c r="E6333">
        <f>YEAR(Table1[[#This Row],[Order Date]])</f>
        <v>2015</v>
      </c>
      <c r="F6333">
        <v>1</v>
      </c>
      <c r="G6333">
        <f>MONTH(Table1[[#This Row],[Order Date]])</f>
        <v>1</v>
      </c>
      <c r="H6333" s="1">
        <v>42009</v>
      </c>
      <c r="I6333">
        <v>4800</v>
      </c>
      <c r="J6333" t="s">
        <v>47</v>
      </c>
      <c r="K6333">
        <v>17</v>
      </c>
      <c r="L6333">
        <v>4.91</v>
      </c>
      <c r="M6333" s="2">
        <v>0.01</v>
      </c>
      <c r="N6333">
        <v>89.25</v>
      </c>
      <c r="O6333">
        <v>0.5</v>
      </c>
      <c r="P6333">
        <v>40.880000000000003</v>
      </c>
      <c r="Q6333" s="2">
        <v>0.36</v>
      </c>
      <c r="R6333" t="s">
        <v>29</v>
      </c>
      <c r="S6333" t="s">
        <v>30</v>
      </c>
      <c r="T6333" t="s">
        <v>610</v>
      </c>
      <c r="U6333" t="s">
        <v>210</v>
      </c>
      <c r="V6333" t="s">
        <v>33</v>
      </c>
      <c r="W6333">
        <v>689</v>
      </c>
      <c r="X6333" s="1">
        <v>42016</v>
      </c>
      <c r="Y6333" t="s">
        <v>34</v>
      </c>
      <c r="Z6333" t="e" vm="15">
        <v>#VALUE!</v>
      </c>
      <c r="AA6333">
        <v>11757</v>
      </c>
      <c r="AB6333" t="e" cm="1" vm="2">
        <f t="array" ref="AB6333">_FV(Table1[[#This Row],[State]],"Country/region",TRUE)</f>
        <v>#VALUE!</v>
      </c>
    </row>
    <row r="6334" spans="1:28" x14ac:dyDescent="0.35">
      <c r="A6334" t="s">
        <v>601</v>
      </c>
      <c r="B6334">
        <v>60</v>
      </c>
      <c r="C6334" t="s">
        <v>602</v>
      </c>
      <c r="D6334" t="s">
        <v>46</v>
      </c>
      <c r="E6334">
        <f>YEAR(Table1[[#This Row],[Order Date]])</f>
        <v>2015</v>
      </c>
      <c r="F6334">
        <v>1</v>
      </c>
      <c r="G6334">
        <f>MONTH(Table1[[#This Row],[Order Date]])</f>
        <v>1</v>
      </c>
      <c r="H6334" s="1">
        <v>42009</v>
      </c>
      <c r="I6334">
        <v>10432</v>
      </c>
      <c r="J6334" t="s">
        <v>47</v>
      </c>
      <c r="K6334">
        <v>13</v>
      </c>
      <c r="L6334">
        <v>179.99</v>
      </c>
      <c r="M6334" s="2">
        <v>0.08</v>
      </c>
      <c r="N6334">
        <v>2323.36</v>
      </c>
      <c r="O6334">
        <v>19.989999999999998</v>
      </c>
      <c r="P6334">
        <v>220.39</v>
      </c>
      <c r="Q6334" s="2">
        <v>0.48</v>
      </c>
      <c r="R6334" t="s">
        <v>96</v>
      </c>
      <c r="S6334" t="s">
        <v>30</v>
      </c>
      <c r="T6334" t="s">
        <v>471</v>
      </c>
      <c r="U6334" t="s">
        <v>102</v>
      </c>
      <c r="V6334" t="s">
        <v>68</v>
      </c>
      <c r="W6334">
        <v>1440</v>
      </c>
      <c r="X6334" s="1">
        <v>42016</v>
      </c>
      <c r="Y6334" t="s">
        <v>34</v>
      </c>
      <c r="Z6334" t="e" vm="40">
        <v>#VALUE!</v>
      </c>
      <c r="AA6334">
        <v>67501</v>
      </c>
      <c r="AB6334" t="e" cm="1" vm="2">
        <f t="array" ref="AB6334">_FV(Table1[[#This Row],[State]],"Country/region",TRUE)</f>
        <v>#VALUE!</v>
      </c>
    </row>
    <row r="6335" spans="1:28" x14ac:dyDescent="0.35">
      <c r="A6335" t="s">
        <v>948</v>
      </c>
      <c r="B6335">
        <v>60</v>
      </c>
      <c r="C6335" t="s">
        <v>2532</v>
      </c>
      <c r="D6335" t="s">
        <v>38</v>
      </c>
      <c r="E6335">
        <f>YEAR(Table1[[#This Row],[Order Date]])</f>
        <v>2015</v>
      </c>
      <c r="F6335">
        <v>1</v>
      </c>
      <c r="G6335">
        <f>MONTH(Table1[[#This Row],[Order Date]])</f>
        <v>1</v>
      </c>
      <c r="H6335" s="1">
        <v>42010</v>
      </c>
      <c r="I6335">
        <v>56645</v>
      </c>
      <c r="J6335" t="s">
        <v>47</v>
      </c>
      <c r="K6335">
        <v>46</v>
      </c>
      <c r="L6335">
        <v>30.98</v>
      </c>
      <c r="M6335" s="2">
        <v>0.02</v>
      </c>
      <c r="N6335">
        <v>1483.49</v>
      </c>
      <c r="O6335">
        <v>17.079999999999998</v>
      </c>
      <c r="P6335">
        <v>65.819999999999993</v>
      </c>
      <c r="Q6335" s="2">
        <v>0.4</v>
      </c>
      <c r="R6335" t="s">
        <v>29</v>
      </c>
      <c r="S6335" t="s">
        <v>30</v>
      </c>
      <c r="T6335" t="s">
        <v>2625</v>
      </c>
      <c r="U6335" t="s">
        <v>61</v>
      </c>
      <c r="V6335" t="s">
        <v>68</v>
      </c>
      <c r="W6335">
        <v>7924</v>
      </c>
      <c r="X6335" s="1">
        <v>42010</v>
      </c>
      <c r="Y6335" t="s">
        <v>34</v>
      </c>
      <c r="Z6335" t="e" vm="38">
        <v>#VALUE!</v>
      </c>
      <c r="AA6335">
        <v>46952</v>
      </c>
      <c r="AB6335" t="e" cm="1" vm="2">
        <f t="array" ref="AB6335">_FV(Table1[[#This Row],[State]],"Country/region",TRUE)</f>
        <v>#VALUE!</v>
      </c>
    </row>
    <row r="6336" spans="1:28" x14ac:dyDescent="0.35">
      <c r="A6336" t="s">
        <v>888</v>
      </c>
      <c r="B6336">
        <v>60</v>
      </c>
      <c r="C6336" t="s">
        <v>72</v>
      </c>
      <c r="D6336" t="s">
        <v>38</v>
      </c>
      <c r="E6336">
        <f>YEAR(Table1[[#This Row],[Order Date]])</f>
        <v>2015</v>
      </c>
      <c r="F6336">
        <v>1</v>
      </c>
      <c r="G6336">
        <f>MONTH(Table1[[#This Row],[Order Date]])</f>
        <v>1</v>
      </c>
      <c r="H6336" s="1">
        <v>42010</v>
      </c>
      <c r="I6336">
        <v>57698</v>
      </c>
      <c r="J6336" t="s">
        <v>58</v>
      </c>
      <c r="K6336">
        <v>10</v>
      </c>
      <c r="L6336">
        <v>7.77</v>
      </c>
      <c r="M6336" s="2">
        <v>0.05</v>
      </c>
      <c r="N6336">
        <v>86</v>
      </c>
      <c r="O6336">
        <v>9.23</v>
      </c>
      <c r="P6336">
        <v>-66.91</v>
      </c>
      <c r="Q6336" s="2">
        <v>0.57999999999999996</v>
      </c>
      <c r="R6336" t="s">
        <v>29</v>
      </c>
      <c r="S6336" t="s">
        <v>30</v>
      </c>
      <c r="T6336" t="s">
        <v>335</v>
      </c>
      <c r="U6336" t="s">
        <v>214</v>
      </c>
      <c r="V6336" t="s">
        <v>76</v>
      </c>
      <c r="W6336">
        <v>8087</v>
      </c>
      <c r="X6336" s="1">
        <v>42011</v>
      </c>
      <c r="Y6336" t="s">
        <v>34</v>
      </c>
      <c r="Z6336" t="e" vm="6">
        <v>#VALUE!</v>
      </c>
      <c r="AA6336">
        <v>35401</v>
      </c>
      <c r="AB6336" t="e" cm="1" vm="2">
        <f t="array" ref="AB6336">_FV(Table1[[#This Row],[State]],"Country/region",TRUE)</f>
        <v>#VALUE!</v>
      </c>
    </row>
    <row r="6337" spans="1:28" x14ac:dyDescent="0.35">
      <c r="A6337" t="s">
        <v>948</v>
      </c>
      <c r="B6337">
        <v>60</v>
      </c>
      <c r="C6337" t="s">
        <v>2532</v>
      </c>
      <c r="D6337" t="s">
        <v>38</v>
      </c>
      <c r="E6337">
        <f>YEAR(Table1[[#This Row],[Order Date]])</f>
        <v>2015</v>
      </c>
      <c r="F6337">
        <v>1</v>
      </c>
      <c r="G6337">
        <f>MONTH(Table1[[#This Row],[Order Date]])</f>
        <v>1</v>
      </c>
      <c r="H6337" s="1">
        <v>42010</v>
      </c>
      <c r="I6337">
        <v>56645</v>
      </c>
      <c r="J6337" t="s">
        <v>47</v>
      </c>
      <c r="K6337">
        <v>42</v>
      </c>
      <c r="L6337">
        <v>348.21</v>
      </c>
      <c r="M6337" s="2">
        <v>7.0000000000000007E-2</v>
      </c>
      <c r="N6337">
        <v>14729.36</v>
      </c>
      <c r="O6337">
        <v>40.19</v>
      </c>
      <c r="P6337">
        <v>3277.57</v>
      </c>
      <c r="Q6337" s="2">
        <v>0.62</v>
      </c>
      <c r="R6337" t="s">
        <v>48</v>
      </c>
      <c r="S6337" t="s">
        <v>73</v>
      </c>
      <c r="T6337" t="s">
        <v>731</v>
      </c>
      <c r="U6337" t="s">
        <v>75</v>
      </c>
      <c r="V6337" t="s">
        <v>68</v>
      </c>
      <c r="W6337">
        <v>7925</v>
      </c>
      <c r="X6337" s="1">
        <v>42012</v>
      </c>
      <c r="Y6337" t="s">
        <v>53</v>
      </c>
      <c r="Z6337" t="e" vm="38">
        <v>#VALUE!</v>
      </c>
      <c r="AA6337">
        <v>46952</v>
      </c>
      <c r="AB6337" t="e" cm="1" vm="2">
        <f t="array" ref="AB6337">_FV(Table1[[#This Row],[State]],"Country/region",TRUE)</f>
        <v>#VALUE!</v>
      </c>
    </row>
    <row r="6338" spans="1:28" x14ac:dyDescent="0.35">
      <c r="A6338" t="s">
        <v>888</v>
      </c>
      <c r="B6338">
        <v>60</v>
      </c>
      <c r="C6338" t="s">
        <v>72</v>
      </c>
      <c r="D6338" t="s">
        <v>38</v>
      </c>
      <c r="E6338">
        <f>YEAR(Table1[[#This Row],[Order Date]])</f>
        <v>2015</v>
      </c>
      <c r="F6338">
        <v>1</v>
      </c>
      <c r="G6338">
        <f>MONTH(Table1[[#This Row],[Order Date]])</f>
        <v>1</v>
      </c>
      <c r="H6338" s="1">
        <v>42010</v>
      </c>
      <c r="I6338">
        <v>57698</v>
      </c>
      <c r="J6338" t="s">
        <v>58</v>
      </c>
      <c r="K6338">
        <v>13</v>
      </c>
      <c r="L6338">
        <v>363.25</v>
      </c>
      <c r="M6338" s="2">
        <v>0.04</v>
      </c>
      <c r="N6338">
        <v>4805.3599999999997</v>
      </c>
      <c r="O6338">
        <v>19.989999999999998</v>
      </c>
      <c r="P6338">
        <v>1127.31</v>
      </c>
      <c r="Q6338" s="2">
        <v>0.56999999999999995</v>
      </c>
      <c r="R6338" t="s">
        <v>29</v>
      </c>
      <c r="S6338" t="s">
        <v>30</v>
      </c>
      <c r="T6338" t="s">
        <v>1341</v>
      </c>
      <c r="U6338" t="s">
        <v>214</v>
      </c>
      <c r="V6338" t="s">
        <v>76</v>
      </c>
      <c r="W6338">
        <v>8088</v>
      </c>
      <c r="X6338" s="1">
        <v>42012</v>
      </c>
      <c r="Y6338" t="s">
        <v>34</v>
      </c>
      <c r="Z6338" t="e" vm="6">
        <v>#VALUE!</v>
      </c>
      <c r="AA6338">
        <v>35401</v>
      </c>
      <c r="AB6338" t="e" cm="1" vm="2">
        <f t="array" ref="AB6338">_FV(Table1[[#This Row],[State]],"Country/region",TRUE)</f>
        <v>#VALUE!</v>
      </c>
    </row>
    <row r="6339" spans="1:28" x14ac:dyDescent="0.35">
      <c r="A6339" t="s">
        <v>1700</v>
      </c>
      <c r="B6339">
        <v>60</v>
      </c>
      <c r="C6339" t="s">
        <v>2495</v>
      </c>
      <c r="D6339" t="s">
        <v>57</v>
      </c>
      <c r="E6339">
        <f>YEAR(Table1[[#This Row],[Order Date]])</f>
        <v>2015</v>
      </c>
      <c r="F6339">
        <v>1</v>
      </c>
      <c r="G6339">
        <f>MONTH(Table1[[#This Row],[Order Date]])</f>
        <v>1</v>
      </c>
      <c r="H6339" s="1">
        <v>42011</v>
      </c>
      <c r="I6339">
        <v>45284</v>
      </c>
      <c r="J6339" t="s">
        <v>28</v>
      </c>
      <c r="K6339">
        <v>7</v>
      </c>
      <c r="L6339">
        <v>11.66</v>
      </c>
      <c r="M6339" s="2">
        <v>0</v>
      </c>
      <c r="N6339">
        <v>91.43</v>
      </c>
      <c r="O6339">
        <v>8.99</v>
      </c>
      <c r="P6339">
        <v>-42.98</v>
      </c>
      <c r="Q6339" s="2">
        <v>0.59</v>
      </c>
      <c r="R6339" t="s">
        <v>29</v>
      </c>
      <c r="S6339" t="s">
        <v>139</v>
      </c>
      <c r="T6339" t="s">
        <v>228</v>
      </c>
      <c r="U6339" t="s">
        <v>88</v>
      </c>
      <c r="V6339" t="s">
        <v>52</v>
      </c>
      <c r="W6339">
        <v>6378</v>
      </c>
      <c r="X6339" s="1">
        <v>42012</v>
      </c>
      <c r="Y6339" t="s">
        <v>34</v>
      </c>
      <c r="Z6339" t="e" vm="33">
        <v>#VALUE!</v>
      </c>
      <c r="AA6339">
        <v>83701</v>
      </c>
      <c r="AB6339" t="e" cm="1" vm="2">
        <f t="array" ref="AB6339">_FV(Table1[[#This Row],[State]],"Country/region",TRUE)</f>
        <v>#VALUE!</v>
      </c>
    </row>
    <row r="6340" spans="1:28" x14ac:dyDescent="0.35">
      <c r="A6340" t="s">
        <v>849</v>
      </c>
      <c r="B6340">
        <v>60</v>
      </c>
      <c r="C6340" t="s">
        <v>800</v>
      </c>
      <c r="D6340" t="s">
        <v>46</v>
      </c>
      <c r="E6340">
        <f>YEAR(Table1[[#This Row],[Order Date]])</f>
        <v>2015</v>
      </c>
      <c r="F6340">
        <v>1</v>
      </c>
      <c r="G6340">
        <f>MONTH(Table1[[#This Row],[Order Date]])</f>
        <v>1</v>
      </c>
      <c r="H6340" s="1">
        <v>42011</v>
      </c>
      <c r="I6340">
        <v>54115</v>
      </c>
      <c r="J6340" t="s">
        <v>47</v>
      </c>
      <c r="K6340">
        <v>24</v>
      </c>
      <c r="L6340">
        <v>4.37</v>
      </c>
      <c r="M6340" s="2">
        <v>0.01</v>
      </c>
      <c r="N6340">
        <v>114.17</v>
      </c>
      <c r="O6340">
        <v>5.15</v>
      </c>
      <c r="P6340">
        <v>-80.05</v>
      </c>
      <c r="Q6340" s="2">
        <v>0.59</v>
      </c>
      <c r="R6340" t="s">
        <v>29</v>
      </c>
      <c r="S6340" t="s">
        <v>30</v>
      </c>
      <c r="T6340" t="s">
        <v>2122</v>
      </c>
      <c r="U6340" t="s">
        <v>214</v>
      </c>
      <c r="V6340" t="s">
        <v>68</v>
      </c>
      <c r="W6340">
        <v>7562</v>
      </c>
      <c r="X6340" s="1">
        <v>42016</v>
      </c>
      <c r="Y6340" t="s">
        <v>34</v>
      </c>
      <c r="Z6340" t="e" vm="38">
        <v>#VALUE!</v>
      </c>
      <c r="AA6340">
        <v>46041</v>
      </c>
      <c r="AB6340" t="e" cm="1" vm="2">
        <f t="array" ref="AB6340">_FV(Table1[[#This Row],[State]],"Country/region",TRUE)</f>
        <v>#VALUE!</v>
      </c>
    </row>
    <row r="6341" spans="1:28" x14ac:dyDescent="0.35">
      <c r="A6341" t="s">
        <v>849</v>
      </c>
      <c r="B6341">
        <v>60</v>
      </c>
      <c r="C6341" t="s">
        <v>800</v>
      </c>
      <c r="D6341" t="s">
        <v>46</v>
      </c>
      <c r="E6341">
        <f>YEAR(Table1[[#This Row],[Order Date]])</f>
        <v>2015</v>
      </c>
      <c r="F6341">
        <v>1</v>
      </c>
      <c r="G6341">
        <f>MONTH(Table1[[#This Row],[Order Date]])</f>
        <v>1</v>
      </c>
      <c r="H6341" s="1">
        <v>42011</v>
      </c>
      <c r="I6341">
        <v>54115</v>
      </c>
      <c r="J6341" t="s">
        <v>47</v>
      </c>
      <c r="K6341">
        <v>39</v>
      </c>
      <c r="L6341">
        <v>4.9800000000000004</v>
      </c>
      <c r="M6341" s="2">
        <v>0.03</v>
      </c>
      <c r="N6341">
        <v>197.11</v>
      </c>
      <c r="O6341">
        <v>4.95</v>
      </c>
      <c r="P6341">
        <v>-89.424000000000007</v>
      </c>
      <c r="Q6341" s="2">
        <v>0.37</v>
      </c>
      <c r="R6341" t="s">
        <v>29</v>
      </c>
      <c r="S6341" t="s">
        <v>30</v>
      </c>
      <c r="T6341" t="s">
        <v>1582</v>
      </c>
      <c r="U6341" t="s">
        <v>67</v>
      </c>
      <c r="V6341" t="s">
        <v>68</v>
      </c>
      <c r="W6341">
        <v>7563</v>
      </c>
      <c r="X6341" s="1">
        <v>42016</v>
      </c>
      <c r="Y6341" t="s">
        <v>34</v>
      </c>
      <c r="Z6341" t="e" vm="38">
        <v>#VALUE!</v>
      </c>
      <c r="AA6341">
        <v>46041</v>
      </c>
      <c r="AB6341" t="e" cm="1" vm="2">
        <f t="array" ref="AB6341">_FV(Table1[[#This Row],[State]],"Country/region",TRUE)</f>
        <v>#VALUE!</v>
      </c>
    </row>
    <row r="6342" spans="1:28" x14ac:dyDescent="0.35">
      <c r="A6342" t="s">
        <v>2062</v>
      </c>
      <c r="B6342">
        <v>60</v>
      </c>
      <c r="C6342" t="s">
        <v>1593</v>
      </c>
      <c r="D6342" t="s">
        <v>38</v>
      </c>
      <c r="E6342">
        <f>YEAR(Table1[[#This Row],[Order Date]])</f>
        <v>2015</v>
      </c>
      <c r="F6342">
        <v>1</v>
      </c>
      <c r="G6342">
        <f>MONTH(Table1[[#This Row],[Order Date]])</f>
        <v>1</v>
      </c>
      <c r="H6342" s="1">
        <v>42012</v>
      </c>
      <c r="I6342">
        <v>59456</v>
      </c>
      <c r="J6342" t="s">
        <v>47</v>
      </c>
      <c r="K6342">
        <v>30</v>
      </c>
      <c r="L6342">
        <v>4.4800000000000004</v>
      </c>
      <c r="M6342" s="2">
        <v>0.06</v>
      </c>
      <c r="N6342">
        <v>182.92</v>
      </c>
      <c r="O6342">
        <v>49</v>
      </c>
      <c r="P6342">
        <v>-1367.72</v>
      </c>
      <c r="Q6342" s="2">
        <v>0.6</v>
      </c>
      <c r="R6342" t="s">
        <v>29</v>
      </c>
      <c r="S6342" t="s">
        <v>40</v>
      </c>
      <c r="T6342" t="s">
        <v>1259</v>
      </c>
      <c r="U6342" t="s">
        <v>214</v>
      </c>
      <c r="V6342" t="s">
        <v>76</v>
      </c>
      <c r="W6342">
        <v>8320</v>
      </c>
      <c r="X6342" s="1">
        <v>42012</v>
      </c>
      <c r="Y6342" t="s">
        <v>34</v>
      </c>
      <c r="Z6342" t="e" vm="34">
        <v>#VALUE!</v>
      </c>
      <c r="AA6342">
        <v>39208</v>
      </c>
      <c r="AB6342" t="e" cm="1" vm="2">
        <f t="array" ref="AB6342">_FV(Table1[[#This Row],[State]],"Country/region",TRUE)</f>
        <v>#VALUE!</v>
      </c>
    </row>
    <row r="6343" spans="1:28" x14ac:dyDescent="0.35">
      <c r="A6343" t="s">
        <v>1906</v>
      </c>
      <c r="B6343">
        <v>60</v>
      </c>
      <c r="C6343" t="s">
        <v>2171</v>
      </c>
      <c r="D6343" t="s">
        <v>57</v>
      </c>
      <c r="E6343">
        <f>YEAR(Table1[[#This Row],[Order Date]])</f>
        <v>2015</v>
      </c>
      <c r="F6343">
        <v>1</v>
      </c>
      <c r="G6343">
        <f>MONTH(Table1[[#This Row],[Order Date]])</f>
        <v>1</v>
      </c>
      <c r="H6343" s="1">
        <v>42012</v>
      </c>
      <c r="I6343">
        <v>14726</v>
      </c>
      <c r="J6343" t="s">
        <v>47</v>
      </c>
      <c r="K6343">
        <v>15</v>
      </c>
      <c r="L6343">
        <v>20.95</v>
      </c>
      <c r="M6343" s="2">
        <v>7.0000000000000007E-2</v>
      </c>
      <c r="N6343">
        <v>310.87</v>
      </c>
      <c r="O6343">
        <v>4</v>
      </c>
      <c r="P6343">
        <v>-21.48</v>
      </c>
      <c r="Q6343" s="2">
        <v>0.6</v>
      </c>
      <c r="R6343" t="s">
        <v>96</v>
      </c>
      <c r="S6343" t="s">
        <v>30</v>
      </c>
      <c r="T6343" t="s">
        <v>1768</v>
      </c>
      <c r="U6343" t="s">
        <v>102</v>
      </c>
      <c r="V6343" t="s">
        <v>68</v>
      </c>
      <c r="W6343">
        <v>2058</v>
      </c>
      <c r="X6343" s="1">
        <v>42012</v>
      </c>
      <c r="Y6343" t="s">
        <v>34</v>
      </c>
      <c r="Z6343" t="e" vm="16">
        <v>#VALUE!</v>
      </c>
      <c r="AA6343">
        <v>60438</v>
      </c>
      <c r="AB6343" t="e" cm="1" vm="2">
        <f t="array" ref="AB6343">_FV(Table1[[#This Row],[State]],"Country/region",TRUE)</f>
        <v>#VALUE!</v>
      </c>
    </row>
    <row r="6344" spans="1:28" x14ac:dyDescent="0.35">
      <c r="A6344" t="s">
        <v>2111</v>
      </c>
      <c r="B6344">
        <v>60</v>
      </c>
      <c r="C6344" t="s">
        <v>2193</v>
      </c>
      <c r="D6344" t="s">
        <v>46</v>
      </c>
      <c r="E6344">
        <f>YEAR(Table1[[#This Row],[Order Date]])</f>
        <v>2015</v>
      </c>
      <c r="F6344">
        <v>1</v>
      </c>
      <c r="G6344">
        <f>MONTH(Table1[[#This Row],[Order Date]])</f>
        <v>1</v>
      </c>
      <c r="H6344" s="1">
        <v>42012</v>
      </c>
      <c r="I6344">
        <v>54307</v>
      </c>
      <c r="J6344" t="s">
        <v>28</v>
      </c>
      <c r="K6344">
        <v>14</v>
      </c>
      <c r="L6344">
        <v>280.98</v>
      </c>
      <c r="M6344" s="2">
        <v>0.04</v>
      </c>
      <c r="N6344">
        <v>3849.8</v>
      </c>
      <c r="O6344">
        <v>35.67</v>
      </c>
      <c r="P6344">
        <v>192.2</v>
      </c>
      <c r="Q6344" s="2">
        <v>0.66</v>
      </c>
      <c r="R6344" t="s">
        <v>48</v>
      </c>
      <c r="S6344" t="s">
        <v>73</v>
      </c>
      <c r="T6344" t="s">
        <v>1535</v>
      </c>
      <c r="U6344" t="s">
        <v>75</v>
      </c>
      <c r="V6344" t="s">
        <v>52</v>
      </c>
      <c r="W6344">
        <v>7589</v>
      </c>
      <c r="X6344" s="1">
        <v>42013</v>
      </c>
      <c r="Y6344" t="s">
        <v>53</v>
      </c>
      <c r="Z6344" t="e" vm="39">
        <v>#VALUE!</v>
      </c>
      <c r="AA6344">
        <v>87105</v>
      </c>
      <c r="AB6344" t="e" cm="1" vm="2">
        <f t="array" ref="AB6344">_FV(Table1[[#This Row],[State]],"Country/region",TRUE)</f>
        <v>#VALUE!</v>
      </c>
    </row>
    <row r="6345" spans="1:28" x14ac:dyDescent="0.35">
      <c r="A6345" t="s">
        <v>2111</v>
      </c>
      <c r="B6345">
        <v>60</v>
      </c>
      <c r="C6345" t="s">
        <v>2193</v>
      </c>
      <c r="D6345" t="s">
        <v>46</v>
      </c>
      <c r="E6345">
        <f>YEAR(Table1[[#This Row],[Order Date]])</f>
        <v>2015</v>
      </c>
      <c r="F6345">
        <v>1</v>
      </c>
      <c r="G6345">
        <f>MONTH(Table1[[#This Row],[Order Date]])</f>
        <v>1</v>
      </c>
      <c r="H6345" s="1">
        <v>42012</v>
      </c>
      <c r="I6345">
        <v>54307</v>
      </c>
      <c r="J6345" t="s">
        <v>28</v>
      </c>
      <c r="K6345">
        <v>15</v>
      </c>
      <c r="L6345">
        <v>14.89</v>
      </c>
      <c r="M6345" s="2">
        <v>0.01</v>
      </c>
      <c r="N6345">
        <v>243.52</v>
      </c>
      <c r="O6345">
        <v>13.56</v>
      </c>
      <c r="P6345">
        <v>-59.64</v>
      </c>
      <c r="Q6345" s="2">
        <v>0.57999999999999996</v>
      </c>
      <c r="R6345" t="s">
        <v>48</v>
      </c>
      <c r="S6345" t="s">
        <v>40</v>
      </c>
      <c r="T6345" t="s">
        <v>2284</v>
      </c>
      <c r="U6345" t="s">
        <v>82</v>
      </c>
      <c r="V6345" t="s">
        <v>52</v>
      </c>
      <c r="W6345">
        <v>7588</v>
      </c>
      <c r="X6345" s="1">
        <v>42013</v>
      </c>
      <c r="Y6345" t="s">
        <v>34</v>
      </c>
      <c r="Z6345" t="e" vm="39">
        <v>#VALUE!</v>
      </c>
      <c r="AA6345">
        <v>87105</v>
      </c>
      <c r="AB6345" t="e" cm="1" vm="2">
        <f t="array" ref="AB6345">_FV(Table1[[#This Row],[State]],"Country/region",TRUE)</f>
        <v>#VALUE!</v>
      </c>
    </row>
    <row r="6346" spans="1:28" x14ac:dyDescent="0.35">
      <c r="A6346" t="s">
        <v>2105</v>
      </c>
      <c r="B6346">
        <v>60</v>
      </c>
      <c r="C6346" t="s">
        <v>2193</v>
      </c>
      <c r="D6346" t="s">
        <v>46</v>
      </c>
      <c r="E6346">
        <f>YEAR(Table1[[#This Row],[Order Date]])</f>
        <v>2015</v>
      </c>
      <c r="F6346">
        <v>1</v>
      </c>
      <c r="G6346">
        <f>MONTH(Table1[[#This Row],[Order Date]])</f>
        <v>1</v>
      </c>
      <c r="H6346" s="1">
        <v>42012</v>
      </c>
      <c r="I6346">
        <v>54307</v>
      </c>
      <c r="J6346" t="s">
        <v>28</v>
      </c>
      <c r="K6346">
        <v>41</v>
      </c>
      <c r="L6346">
        <v>4.91</v>
      </c>
      <c r="M6346" s="2">
        <v>0.08</v>
      </c>
      <c r="N6346">
        <v>198.29</v>
      </c>
      <c r="O6346">
        <v>5.68</v>
      </c>
      <c r="P6346">
        <v>-134.41200000000001</v>
      </c>
      <c r="Q6346" s="2">
        <v>0.36</v>
      </c>
      <c r="R6346" t="s">
        <v>29</v>
      </c>
      <c r="S6346" t="s">
        <v>30</v>
      </c>
      <c r="T6346" t="s">
        <v>1150</v>
      </c>
      <c r="U6346" t="s">
        <v>67</v>
      </c>
      <c r="V6346" t="s">
        <v>52</v>
      </c>
      <c r="W6346">
        <v>7590</v>
      </c>
      <c r="X6346" s="1">
        <v>42013</v>
      </c>
      <c r="Y6346" t="s">
        <v>34</v>
      </c>
      <c r="Z6346" t="e" vm="32">
        <v>#VALUE!</v>
      </c>
      <c r="AA6346">
        <v>81301</v>
      </c>
      <c r="AB6346" t="e" cm="1" vm="2">
        <f t="array" ref="AB6346">_FV(Table1[[#This Row],[State]],"Country/region",TRUE)</f>
        <v>#VALUE!</v>
      </c>
    </row>
    <row r="6347" spans="1:28" x14ac:dyDescent="0.35">
      <c r="A6347" t="s">
        <v>2766</v>
      </c>
      <c r="B6347">
        <v>60</v>
      </c>
      <c r="C6347" t="s">
        <v>1073</v>
      </c>
      <c r="D6347" t="s">
        <v>27</v>
      </c>
      <c r="E6347">
        <f>YEAR(Table1[[#This Row],[Order Date]])</f>
        <v>2015</v>
      </c>
      <c r="F6347">
        <v>1</v>
      </c>
      <c r="G6347">
        <f>MONTH(Table1[[#This Row],[Order Date]])</f>
        <v>1</v>
      </c>
      <c r="H6347" s="1">
        <v>42012</v>
      </c>
      <c r="I6347">
        <v>26818</v>
      </c>
      <c r="J6347" t="s">
        <v>39</v>
      </c>
      <c r="K6347">
        <v>36</v>
      </c>
      <c r="L6347">
        <v>7.3</v>
      </c>
      <c r="M6347" s="2">
        <v>0.1</v>
      </c>
      <c r="N6347">
        <v>251.34</v>
      </c>
      <c r="O6347">
        <v>7.72</v>
      </c>
      <c r="P6347">
        <v>-162.196</v>
      </c>
      <c r="Q6347" s="2">
        <v>0.38</v>
      </c>
      <c r="R6347" t="s">
        <v>29</v>
      </c>
      <c r="S6347" t="s">
        <v>30</v>
      </c>
      <c r="T6347" t="s">
        <v>2233</v>
      </c>
      <c r="U6347" t="s">
        <v>67</v>
      </c>
      <c r="V6347" t="s">
        <v>33</v>
      </c>
      <c r="W6347">
        <v>3756</v>
      </c>
      <c r="X6347" s="1">
        <v>42013</v>
      </c>
      <c r="Y6347" t="s">
        <v>34</v>
      </c>
      <c r="Z6347" t="e" vm="15">
        <v>#VALUE!</v>
      </c>
      <c r="AA6347">
        <v>10573</v>
      </c>
      <c r="AB6347" t="e" cm="1" vm="2">
        <f t="array" ref="AB6347">_FV(Table1[[#This Row],[State]],"Country/region",TRUE)</f>
        <v>#VALUE!</v>
      </c>
    </row>
    <row r="6348" spans="1:28" x14ac:dyDescent="0.35">
      <c r="A6348" t="s">
        <v>2299</v>
      </c>
      <c r="B6348">
        <v>60</v>
      </c>
      <c r="C6348" t="s">
        <v>1073</v>
      </c>
      <c r="D6348" t="s">
        <v>27</v>
      </c>
      <c r="E6348">
        <f>YEAR(Table1[[#This Row],[Order Date]])</f>
        <v>2015</v>
      </c>
      <c r="F6348">
        <v>1</v>
      </c>
      <c r="G6348">
        <f>MONTH(Table1[[#This Row],[Order Date]])</f>
        <v>1</v>
      </c>
      <c r="H6348" s="1">
        <v>42012</v>
      </c>
      <c r="I6348">
        <v>26818</v>
      </c>
      <c r="J6348" t="s">
        <v>39</v>
      </c>
      <c r="K6348">
        <v>23</v>
      </c>
      <c r="L6348">
        <v>8.85</v>
      </c>
      <c r="M6348" s="2">
        <v>0.05</v>
      </c>
      <c r="N6348">
        <v>202.84</v>
      </c>
      <c r="O6348">
        <v>5.6</v>
      </c>
      <c r="P6348">
        <v>-19.481000000000002</v>
      </c>
      <c r="Q6348" s="2">
        <v>0.36</v>
      </c>
      <c r="R6348" t="s">
        <v>29</v>
      </c>
      <c r="S6348" t="s">
        <v>30</v>
      </c>
      <c r="T6348" t="s">
        <v>1707</v>
      </c>
      <c r="U6348" t="s">
        <v>67</v>
      </c>
      <c r="V6348" t="s">
        <v>33</v>
      </c>
      <c r="W6348">
        <v>3754</v>
      </c>
      <c r="X6348" s="1">
        <v>42013</v>
      </c>
      <c r="Y6348" t="s">
        <v>34</v>
      </c>
      <c r="Z6348" t="e" vm="15">
        <v>#VALUE!</v>
      </c>
      <c r="AA6348">
        <v>11725</v>
      </c>
      <c r="AB6348" t="e" cm="1" vm="2">
        <f t="array" ref="AB6348">_FV(Table1[[#This Row],[State]],"Country/region",TRUE)</f>
        <v>#VALUE!</v>
      </c>
    </row>
    <row r="6349" spans="1:28" x14ac:dyDescent="0.35">
      <c r="A6349" t="s">
        <v>614</v>
      </c>
      <c r="B6349">
        <v>60</v>
      </c>
      <c r="C6349" t="s">
        <v>615</v>
      </c>
      <c r="D6349" t="s">
        <v>38</v>
      </c>
      <c r="E6349">
        <f>YEAR(Table1[[#This Row],[Order Date]])</f>
        <v>2015</v>
      </c>
      <c r="F6349">
        <v>1</v>
      </c>
      <c r="G6349">
        <f>MONTH(Table1[[#This Row],[Order Date]])</f>
        <v>1</v>
      </c>
      <c r="H6349" s="1">
        <v>42012</v>
      </c>
      <c r="I6349">
        <v>7042</v>
      </c>
      <c r="J6349" t="s">
        <v>131</v>
      </c>
      <c r="K6349">
        <v>4</v>
      </c>
      <c r="L6349">
        <v>376.13</v>
      </c>
      <c r="M6349" s="2">
        <v>7.0000000000000007E-2</v>
      </c>
      <c r="N6349">
        <v>1187.864</v>
      </c>
      <c r="O6349">
        <v>85.63</v>
      </c>
      <c r="P6349">
        <v>-347.16</v>
      </c>
      <c r="Q6349" s="2">
        <v>0.74</v>
      </c>
      <c r="R6349" t="s">
        <v>48</v>
      </c>
      <c r="S6349" t="s">
        <v>73</v>
      </c>
      <c r="T6349" t="s">
        <v>512</v>
      </c>
      <c r="U6349" t="s">
        <v>75</v>
      </c>
      <c r="V6349" t="s">
        <v>52</v>
      </c>
      <c r="W6349">
        <v>969</v>
      </c>
      <c r="X6349" s="1">
        <v>42014</v>
      </c>
      <c r="Y6349" t="s">
        <v>53</v>
      </c>
      <c r="Z6349" t="e" vm="4">
        <v>#VALUE!</v>
      </c>
      <c r="AA6349">
        <v>90278</v>
      </c>
      <c r="AB6349" t="e" cm="1" vm="2">
        <f t="array" ref="AB6349">_FV(Table1[[#This Row],[State]],"Country/region",TRUE)</f>
        <v>#VALUE!</v>
      </c>
    </row>
    <row r="6350" spans="1:28" x14ac:dyDescent="0.35">
      <c r="A6350" t="s">
        <v>2766</v>
      </c>
      <c r="B6350">
        <v>60</v>
      </c>
      <c r="C6350" t="s">
        <v>1073</v>
      </c>
      <c r="D6350" t="s">
        <v>27</v>
      </c>
      <c r="E6350">
        <f>YEAR(Table1[[#This Row],[Order Date]])</f>
        <v>2015</v>
      </c>
      <c r="F6350">
        <v>1</v>
      </c>
      <c r="G6350">
        <f>MONTH(Table1[[#This Row],[Order Date]])</f>
        <v>1</v>
      </c>
      <c r="H6350" s="1">
        <v>42012</v>
      </c>
      <c r="I6350">
        <v>26818</v>
      </c>
      <c r="J6350" t="s">
        <v>39</v>
      </c>
      <c r="K6350">
        <v>5</v>
      </c>
      <c r="L6350">
        <v>11.97</v>
      </c>
      <c r="M6350" s="2">
        <v>0.01</v>
      </c>
      <c r="N6350">
        <v>78.39</v>
      </c>
      <c r="O6350">
        <v>4.9800000000000004</v>
      </c>
      <c r="P6350">
        <v>-5.16</v>
      </c>
      <c r="Q6350" s="2">
        <v>0.57999999999999996</v>
      </c>
      <c r="R6350" t="s">
        <v>29</v>
      </c>
      <c r="S6350" t="s">
        <v>30</v>
      </c>
      <c r="T6350" t="s">
        <v>1123</v>
      </c>
      <c r="U6350" t="s">
        <v>214</v>
      </c>
      <c r="V6350" t="s">
        <v>33</v>
      </c>
      <c r="W6350">
        <v>3755</v>
      </c>
      <c r="X6350" s="1">
        <v>42014</v>
      </c>
      <c r="Y6350" t="s">
        <v>42</v>
      </c>
      <c r="Z6350" t="e" vm="15">
        <v>#VALUE!</v>
      </c>
      <c r="AA6350">
        <v>10573</v>
      </c>
      <c r="AB6350" t="e" cm="1" vm="2">
        <f t="array" ref="AB6350">_FV(Table1[[#This Row],[State]],"Country/region",TRUE)</f>
        <v>#VALUE!</v>
      </c>
    </row>
    <row r="6351" spans="1:28" x14ac:dyDescent="0.35">
      <c r="A6351" t="s">
        <v>406</v>
      </c>
      <c r="B6351">
        <v>60</v>
      </c>
      <c r="C6351" t="s">
        <v>407</v>
      </c>
      <c r="D6351" t="s">
        <v>46</v>
      </c>
      <c r="E6351">
        <f>YEAR(Table1[[#This Row],[Order Date]])</f>
        <v>2015</v>
      </c>
      <c r="F6351">
        <v>1</v>
      </c>
      <c r="G6351">
        <f>MONTH(Table1[[#This Row],[Order Date]])</f>
        <v>1</v>
      </c>
      <c r="H6351" s="1">
        <v>42012</v>
      </c>
      <c r="I6351">
        <v>42886</v>
      </c>
      <c r="J6351" t="s">
        <v>131</v>
      </c>
      <c r="K6351">
        <v>42</v>
      </c>
      <c r="L6351">
        <v>3.75</v>
      </c>
      <c r="M6351" s="2">
        <v>0.02</v>
      </c>
      <c r="N6351">
        <v>162.57</v>
      </c>
      <c r="O6351">
        <v>0.5</v>
      </c>
      <c r="P6351">
        <v>75.8</v>
      </c>
      <c r="Q6351" s="2">
        <v>0.37</v>
      </c>
      <c r="R6351" t="s">
        <v>29</v>
      </c>
      <c r="S6351" t="s">
        <v>30</v>
      </c>
      <c r="T6351" t="s">
        <v>780</v>
      </c>
      <c r="U6351" t="s">
        <v>210</v>
      </c>
      <c r="V6351" t="s">
        <v>76</v>
      </c>
      <c r="W6351">
        <v>6050</v>
      </c>
      <c r="X6351" s="1">
        <v>42014</v>
      </c>
      <c r="Y6351" t="s">
        <v>34</v>
      </c>
      <c r="Z6351" t="e" vm="34">
        <v>#VALUE!</v>
      </c>
      <c r="AA6351">
        <v>38801</v>
      </c>
      <c r="AB6351" t="e" cm="1" vm="2">
        <f t="array" ref="AB6351">_FV(Table1[[#This Row],[State]],"Country/region",TRUE)</f>
        <v>#VALUE!</v>
      </c>
    </row>
    <row r="6352" spans="1:28" x14ac:dyDescent="0.35">
      <c r="A6352" t="s">
        <v>1961</v>
      </c>
      <c r="B6352">
        <v>60</v>
      </c>
      <c r="C6352" t="s">
        <v>1962</v>
      </c>
      <c r="D6352" t="s">
        <v>46</v>
      </c>
      <c r="E6352">
        <f>YEAR(Table1[[#This Row],[Order Date]])</f>
        <v>2015</v>
      </c>
      <c r="F6352">
        <v>1</v>
      </c>
      <c r="G6352">
        <f>MONTH(Table1[[#This Row],[Order Date]])</f>
        <v>1</v>
      </c>
      <c r="H6352" s="1">
        <v>42012</v>
      </c>
      <c r="I6352">
        <v>5409</v>
      </c>
      <c r="J6352" t="s">
        <v>47</v>
      </c>
      <c r="K6352">
        <v>11</v>
      </c>
      <c r="L6352">
        <v>3.98</v>
      </c>
      <c r="M6352" s="2">
        <v>0.01</v>
      </c>
      <c r="N6352">
        <v>48.91</v>
      </c>
      <c r="O6352">
        <v>2.97</v>
      </c>
      <c r="P6352">
        <v>-7.04</v>
      </c>
      <c r="Q6352" s="2">
        <v>0.35</v>
      </c>
      <c r="R6352" t="s">
        <v>29</v>
      </c>
      <c r="S6352" t="s">
        <v>59</v>
      </c>
      <c r="T6352" t="s">
        <v>2633</v>
      </c>
      <c r="U6352" t="s">
        <v>61</v>
      </c>
      <c r="V6352" t="s">
        <v>68</v>
      </c>
      <c r="W6352">
        <v>755</v>
      </c>
      <c r="X6352" s="1">
        <v>42017</v>
      </c>
      <c r="Y6352" t="s">
        <v>34</v>
      </c>
      <c r="Z6352" t="e" vm="16">
        <v>#VALUE!</v>
      </c>
      <c r="AA6352">
        <v>60459</v>
      </c>
      <c r="AB6352" t="e" cm="1" vm="2">
        <f t="array" ref="AB6352">_FV(Table1[[#This Row],[State]],"Country/region",TRUE)</f>
        <v>#VALUE!</v>
      </c>
    </row>
    <row r="6353" spans="1:28" x14ac:dyDescent="0.35">
      <c r="A6353" t="s">
        <v>3309</v>
      </c>
      <c r="B6353">
        <v>60</v>
      </c>
      <c r="C6353" t="s">
        <v>1045</v>
      </c>
      <c r="D6353" t="s">
        <v>38</v>
      </c>
      <c r="E6353">
        <f>YEAR(Table1[[#This Row],[Order Date]])</f>
        <v>2015</v>
      </c>
      <c r="F6353">
        <v>1</v>
      </c>
      <c r="G6353">
        <f>MONTH(Table1[[#This Row],[Order Date]])</f>
        <v>1</v>
      </c>
      <c r="H6353" s="1">
        <v>42013</v>
      </c>
      <c r="I6353">
        <v>51424</v>
      </c>
      <c r="J6353" t="s">
        <v>39</v>
      </c>
      <c r="K6353">
        <v>48</v>
      </c>
      <c r="L6353">
        <v>2.62</v>
      </c>
      <c r="M6353" s="2">
        <v>0.1</v>
      </c>
      <c r="N6353">
        <v>113.98</v>
      </c>
      <c r="O6353">
        <v>0.8</v>
      </c>
      <c r="P6353">
        <v>21.29</v>
      </c>
      <c r="Q6353" s="2">
        <v>0.39</v>
      </c>
      <c r="R6353" t="s">
        <v>29</v>
      </c>
      <c r="S6353" t="s">
        <v>59</v>
      </c>
      <c r="T6353" t="s">
        <v>1491</v>
      </c>
      <c r="U6353" t="s">
        <v>232</v>
      </c>
      <c r="V6353" t="s">
        <v>52</v>
      </c>
      <c r="W6353">
        <v>7206</v>
      </c>
      <c r="X6353" s="1">
        <v>42014</v>
      </c>
      <c r="Y6353" t="s">
        <v>34</v>
      </c>
      <c r="Z6353" t="e" vm="23">
        <v>#VALUE!</v>
      </c>
      <c r="AA6353">
        <v>98502</v>
      </c>
      <c r="AB6353" t="e" cm="1" vm="2">
        <f t="array" ref="AB6353">_FV(Table1[[#This Row],[State]],"Country/region",TRUE)</f>
        <v>#VALUE!</v>
      </c>
    </row>
    <row r="6354" spans="1:28" x14ac:dyDescent="0.35">
      <c r="A6354" t="s">
        <v>1946</v>
      </c>
      <c r="B6354">
        <v>60</v>
      </c>
      <c r="C6354" t="s">
        <v>633</v>
      </c>
      <c r="D6354" t="s">
        <v>38</v>
      </c>
      <c r="E6354">
        <f>YEAR(Table1[[#This Row],[Order Date]])</f>
        <v>2015</v>
      </c>
      <c r="F6354">
        <v>1</v>
      </c>
      <c r="G6354">
        <f>MONTH(Table1[[#This Row],[Order Date]])</f>
        <v>1</v>
      </c>
      <c r="H6354" s="1">
        <v>42013</v>
      </c>
      <c r="I6354">
        <v>48704</v>
      </c>
      <c r="J6354" t="s">
        <v>28</v>
      </c>
      <c r="K6354">
        <v>11</v>
      </c>
      <c r="L6354">
        <v>125.99</v>
      </c>
      <c r="M6354" s="2">
        <v>0.01</v>
      </c>
      <c r="N6354">
        <v>1247.8595</v>
      </c>
      <c r="O6354">
        <v>8.99</v>
      </c>
      <c r="P6354">
        <v>-55.802999999999997</v>
      </c>
      <c r="Q6354" s="2">
        <v>0.56999999999999995</v>
      </c>
      <c r="R6354" t="s">
        <v>96</v>
      </c>
      <c r="S6354" t="s">
        <v>30</v>
      </c>
      <c r="T6354" t="s">
        <v>502</v>
      </c>
      <c r="U6354" t="s">
        <v>105</v>
      </c>
      <c r="V6354" t="s">
        <v>76</v>
      </c>
      <c r="W6354">
        <v>6838</v>
      </c>
      <c r="X6354" s="1">
        <v>42014</v>
      </c>
      <c r="Y6354" t="s">
        <v>34</v>
      </c>
      <c r="Z6354" t="e" vm="19">
        <v>#VALUE!</v>
      </c>
      <c r="AA6354">
        <v>29651</v>
      </c>
      <c r="AB6354" t="e" cm="1" vm="2">
        <f t="array" ref="AB6354">_FV(Table1[[#This Row],[State]],"Country/region",TRUE)</f>
        <v>#VALUE!</v>
      </c>
    </row>
    <row r="6355" spans="1:28" x14ac:dyDescent="0.35">
      <c r="A6355" t="s">
        <v>3309</v>
      </c>
      <c r="B6355">
        <v>60</v>
      </c>
      <c r="C6355" t="s">
        <v>1045</v>
      </c>
      <c r="D6355" t="s">
        <v>38</v>
      </c>
      <c r="E6355">
        <f>YEAR(Table1[[#This Row],[Order Date]])</f>
        <v>2015</v>
      </c>
      <c r="F6355">
        <v>1</v>
      </c>
      <c r="G6355">
        <f>MONTH(Table1[[#This Row],[Order Date]])</f>
        <v>1</v>
      </c>
      <c r="H6355" s="1">
        <v>42013</v>
      </c>
      <c r="I6355">
        <v>51424</v>
      </c>
      <c r="J6355" t="s">
        <v>39</v>
      </c>
      <c r="K6355">
        <v>5</v>
      </c>
      <c r="L6355">
        <v>16.739999999999998</v>
      </c>
      <c r="M6355" s="2">
        <v>0.05</v>
      </c>
      <c r="N6355">
        <v>88.94</v>
      </c>
      <c r="O6355">
        <v>7.04</v>
      </c>
      <c r="P6355">
        <v>-47.54</v>
      </c>
      <c r="Q6355" s="2">
        <v>0.81</v>
      </c>
      <c r="R6355" t="s">
        <v>29</v>
      </c>
      <c r="S6355" t="s">
        <v>30</v>
      </c>
      <c r="T6355" t="s">
        <v>1983</v>
      </c>
      <c r="U6355" t="s">
        <v>32</v>
      </c>
      <c r="V6355" t="s">
        <v>52</v>
      </c>
      <c r="W6355">
        <v>7207</v>
      </c>
      <c r="X6355" s="1">
        <v>42015</v>
      </c>
      <c r="Y6355" t="s">
        <v>34</v>
      </c>
      <c r="Z6355" t="e" vm="23">
        <v>#VALUE!</v>
      </c>
      <c r="AA6355">
        <v>98502</v>
      </c>
      <c r="AB6355" t="e" cm="1" vm="2">
        <f t="array" ref="AB6355">_FV(Table1[[#This Row],[State]],"Country/region",TRUE)</f>
        <v>#VALUE!</v>
      </c>
    </row>
    <row r="6356" spans="1:28" x14ac:dyDescent="0.35">
      <c r="A6356" t="s">
        <v>523</v>
      </c>
      <c r="B6356">
        <v>60</v>
      </c>
      <c r="C6356" t="s">
        <v>493</v>
      </c>
      <c r="D6356" t="s">
        <v>38</v>
      </c>
      <c r="E6356">
        <f>YEAR(Table1[[#This Row],[Order Date]])</f>
        <v>2015</v>
      </c>
      <c r="F6356">
        <v>1</v>
      </c>
      <c r="G6356">
        <f>MONTH(Table1[[#This Row],[Order Date]])</f>
        <v>1</v>
      </c>
      <c r="H6356" s="1">
        <v>42013</v>
      </c>
      <c r="I6356">
        <v>14820</v>
      </c>
      <c r="J6356" t="s">
        <v>28</v>
      </c>
      <c r="K6356">
        <v>39</v>
      </c>
      <c r="L6356">
        <v>7.99</v>
      </c>
      <c r="M6356" s="2">
        <v>0.04</v>
      </c>
      <c r="N6356">
        <v>278.90199999999999</v>
      </c>
      <c r="O6356">
        <v>5.03</v>
      </c>
      <c r="P6356">
        <v>-104.467</v>
      </c>
      <c r="Q6356" s="2">
        <v>0.6</v>
      </c>
      <c r="R6356" t="s">
        <v>96</v>
      </c>
      <c r="S6356" t="s">
        <v>80</v>
      </c>
      <c r="T6356" t="s">
        <v>1909</v>
      </c>
      <c r="U6356" t="s">
        <v>105</v>
      </c>
      <c r="V6356" t="s">
        <v>68</v>
      </c>
      <c r="W6356">
        <v>2072</v>
      </c>
      <c r="X6356" s="1">
        <v>42015</v>
      </c>
      <c r="Y6356" t="s">
        <v>42</v>
      </c>
      <c r="Z6356" t="e" vm="25">
        <v>#VALUE!</v>
      </c>
      <c r="AA6356">
        <v>54703</v>
      </c>
      <c r="AB6356" t="e" cm="1" vm="2">
        <f t="array" ref="AB6356">_FV(Table1[[#This Row],[State]],"Country/region",TRUE)</f>
        <v>#VALUE!</v>
      </c>
    </row>
    <row r="6357" spans="1:28" x14ac:dyDescent="0.35">
      <c r="A6357" t="s">
        <v>1644</v>
      </c>
      <c r="B6357">
        <v>60</v>
      </c>
      <c r="C6357" t="s">
        <v>3037</v>
      </c>
      <c r="D6357" t="s">
        <v>46</v>
      </c>
      <c r="E6357">
        <f>YEAR(Table1[[#This Row],[Order Date]])</f>
        <v>2015</v>
      </c>
      <c r="F6357">
        <v>1</v>
      </c>
      <c r="G6357">
        <f>MONTH(Table1[[#This Row],[Order Date]])</f>
        <v>1</v>
      </c>
      <c r="H6357" s="1">
        <v>42014</v>
      </c>
      <c r="I6357">
        <v>44033</v>
      </c>
      <c r="J6357" t="s">
        <v>58</v>
      </c>
      <c r="K6357">
        <v>45</v>
      </c>
      <c r="L6357">
        <v>124.49</v>
      </c>
      <c r="M6357" s="2">
        <v>0.03</v>
      </c>
      <c r="N6357">
        <v>5811.97</v>
      </c>
      <c r="O6357">
        <v>51.94</v>
      </c>
      <c r="P6357">
        <v>-434.14800000000002</v>
      </c>
      <c r="Q6357" s="2">
        <v>0.63</v>
      </c>
      <c r="R6357" t="s">
        <v>48</v>
      </c>
      <c r="S6357" t="s">
        <v>73</v>
      </c>
      <c r="T6357" t="s">
        <v>2074</v>
      </c>
      <c r="U6357" t="s">
        <v>75</v>
      </c>
      <c r="V6357" t="s">
        <v>33</v>
      </c>
      <c r="W6357">
        <v>6217</v>
      </c>
      <c r="X6357" s="1">
        <v>42016</v>
      </c>
      <c r="Y6357" t="s">
        <v>53</v>
      </c>
      <c r="Z6357" t="e" vm="24">
        <v>#VALUE!</v>
      </c>
      <c r="AA6357">
        <v>7101</v>
      </c>
      <c r="AB6357" t="e" cm="1" vm="2">
        <f t="array" ref="AB6357">_FV(Table1[[#This Row],[State]],"Country/region",TRUE)</f>
        <v>#VALUE!</v>
      </c>
    </row>
    <row r="6358" spans="1:28" x14ac:dyDescent="0.35">
      <c r="A6358" t="s">
        <v>1359</v>
      </c>
      <c r="B6358">
        <v>60</v>
      </c>
      <c r="C6358" t="s">
        <v>2412</v>
      </c>
      <c r="D6358" t="s">
        <v>27</v>
      </c>
      <c r="E6358">
        <f>YEAR(Table1[[#This Row],[Order Date]])</f>
        <v>2015</v>
      </c>
      <c r="F6358">
        <v>1</v>
      </c>
      <c r="G6358">
        <f>MONTH(Table1[[#This Row],[Order Date]])</f>
        <v>1</v>
      </c>
      <c r="H6358" s="1">
        <v>42014</v>
      </c>
      <c r="I6358">
        <v>10053</v>
      </c>
      <c r="J6358" t="s">
        <v>28</v>
      </c>
      <c r="K6358">
        <v>44</v>
      </c>
      <c r="L6358">
        <v>150.97999999999999</v>
      </c>
      <c r="M6358" s="2">
        <v>0</v>
      </c>
      <c r="N6358">
        <v>6815.23</v>
      </c>
      <c r="O6358">
        <v>39.25</v>
      </c>
      <c r="P6358">
        <v>-196.07</v>
      </c>
      <c r="Q6358" s="2">
        <v>0.75</v>
      </c>
      <c r="R6358" t="s">
        <v>48</v>
      </c>
      <c r="S6358" t="s">
        <v>73</v>
      </c>
      <c r="T6358" t="s">
        <v>123</v>
      </c>
      <c r="U6358" t="s">
        <v>75</v>
      </c>
      <c r="V6358" t="s">
        <v>76</v>
      </c>
      <c r="W6358">
        <v>1387</v>
      </c>
      <c r="X6358" s="1">
        <v>42016</v>
      </c>
      <c r="Y6358" t="s">
        <v>53</v>
      </c>
      <c r="Z6358" t="e" vm="31">
        <v>#VALUE!</v>
      </c>
      <c r="AA6358">
        <v>37211</v>
      </c>
      <c r="AB6358" t="e" cm="1" vm="2">
        <f t="array" ref="AB6358">_FV(Table1[[#This Row],[State]],"Country/region",TRUE)</f>
        <v>#VALUE!</v>
      </c>
    </row>
    <row r="6359" spans="1:28" x14ac:dyDescent="0.35">
      <c r="A6359" t="s">
        <v>640</v>
      </c>
      <c r="B6359">
        <v>60</v>
      </c>
      <c r="C6359" t="s">
        <v>2216</v>
      </c>
      <c r="D6359" t="s">
        <v>57</v>
      </c>
      <c r="E6359">
        <f>YEAR(Table1[[#This Row],[Order Date]])</f>
        <v>2015</v>
      </c>
      <c r="F6359">
        <v>1</v>
      </c>
      <c r="G6359">
        <f>MONTH(Table1[[#This Row],[Order Date]])</f>
        <v>1</v>
      </c>
      <c r="H6359" s="1">
        <v>42014</v>
      </c>
      <c r="I6359">
        <v>34662</v>
      </c>
      <c r="J6359" t="s">
        <v>58</v>
      </c>
      <c r="K6359">
        <v>35</v>
      </c>
      <c r="L6359">
        <v>370.98</v>
      </c>
      <c r="M6359" s="2">
        <v>0.09</v>
      </c>
      <c r="N6359">
        <v>12741.81</v>
      </c>
      <c r="O6359">
        <v>99</v>
      </c>
      <c r="P6359">
        <v>95.06</v>
      </c>
      <c r="Q6359" s="2">
        <v>0.65</v>
      </c>
      <c r="R6359" t="s">
        <v>29</v>
      </c>
      <c r="S6359" t="s">
        <v>49</v>
      </c>
      <c r="T6359" t="s">
        <v>2335</v>
      </c>
      <c r="U6359" t="s">
        <v>32</v>
      </c>
      <c r="V6359" t="s">
        <v>33</v>
      </c>
      <c r="W6359">
        <v>4872</v>
      </c>
      <c r="X6359" s="1">
        <v>42016</v>
      </c>
      <c r="Y6359" t="s">
        <v>53</v>
      </c>
      <c r="Z6359" t="e" vm="24">
        <v>#VALUE!</v>
      </c>
      <c r="AA6359">
        <v>7201</v>
      </c>
      <c r="AB6359" t="e" cm="1" vm="2">
        <f t="array" ref="AB6359">_FV(Table1[[#This Row],[State]],"Country/region",TRUE)</f>
        <v>#VALUE!</v>
      </c>
    </row>
    <row r="6360" spans="1:28" x14ac:dyDescent="0.35">
      <c r="A6360" t="s">
        <v>1359</v>
      </c>
      <c r="B6360">
        <v>60</v>
      </c>
      <c r="C6360" t="s">
        <v>2412</v>
      </c>
      <c r="D6360" t="s">
        <v>27</v>
      </c>
      <c r="E6360">
        <f>YEAR(Table1[[#This Row],[Order Date]])</f>
        <v>2015</v>
      </c>
      <c r="F6360">
        <v>1</v>
      </c>
      <c r="G6360">
        <f>MONTH(Table1[[#This Row],[Order Date]])</f>
        <v>1</v>
      </c>
      <c r="H6360" s="1">
        <v>42014</v>
      </c>
      <c r="I6360">
        <v>10053</v>
      </c>
      <c r="J6360" t="s">
        <v>28</v>
      </c>
      <c r="K6360">
        <v>31</v>
      </c>
      <c r="L6360">
        <v>4.8899999999999997</v>
      </c>
      <c r="M6360" s="2">
        <v>0</v>
      </c>
      <c r="N6360">
        <v>162.58000000000001</v>
      </c>
      <c r="O6360">
        <v>4.93</v>
      </c>
      <c r="P6360">
        <v>-109.86</v>
      </c>
      <c r="Q6360" s="2">
        <v>0.66</v>
      </c>
      <c r="R6360" t="s">
        <v>96</v>
      </c>
      <c r="S6360" t="s">
        <v>139</v>
      </c>
      <c r="T6360" t="s">
        <v>1499</v>
      </c>
      <c r="U6360" t="s">
        <v>102</v>
      </c>
      <c r="V6360" t="s">
        <v>76</v>
      </c>
      <c r="W6360">
        <v>1386</v>
      </c>
      <c r="X6360" s="1">
        <v>42017</v>
      </c>
      <c r="Y6360" t="s">
        <v>34</v>
      </c>
      <c r="Z6360" t="e" vm="31">
        <v>#VALUE!</v>
      </c>
      <c r="AA6360">
        <v>37211</v>
      </c>
      <c r="AB6360" t="e" cm="1" vm="2">
        <f t="array" ref="AB6360">_FV(Table1[[#This Row],[State]],"Country/region",TRUE)</f>
        <v>#VALUE!</v>
      </c>
    </row>
    <row r="6361" spans="1:28" x14ac:dyDescent="0.35">
      <c r="A6361" t="s">
        <v>3236</v>
      </c>
      <c r="B6361">
        <v>60</v>
      </c>
      <c r="C6361" t="s">
        <v>2590</v>
      </c>
      <c r="D6361" t="s">
        <v>46</v>
      </c>
      <c r="E6361">
        <f>YEAR(Table1[[#This Row],[Order Date]])</f>
        <v>2015</v>
      </c>
      <c r="F6361">
        <v>1</v>
      </c>
      <c r="G6361">
        <f>MONTH(Table1[[#This Row],[Order Date]])</f>
        <v>1</v>
      </c>
      <c r="H6361" s="1">
        <v>42014</v>
      </c>
      <c r="I6361">
        <v>18275</v>
      </c>
      <c r="J6361" t="s">
        <v>47</v>
      </c>
      <c r="K6361">
        <v>25</v>
      </c>
      <c r="L6361">
        <v>13.4</v>
      </c>
      <c r="M6361" s="2">
        <v>7.0000000000000007E-2</v>
      </c>
      <c r="N6361">
        <v>322.73</v>
      </c>
      <c r="O6361">
        <v>4.95</v>
      </c>
      <c r="P6361">
        <v>101.83</v>
      </c>
      <c r="Q6361" s="2">
        <v>0.37</v>
      </c>
      <c r="R6361" t="s">
        <v>48</v>
      </c>
      <c r="S6361" t="s">
        <v>139</v>
      </c>
      <c r="T6361" t="s">
        <v>2095</v>
      </c>
      <c r="U6361" t="s">
        <v>82</v>
      </c>
      <c r="V6361" t="s">
        <v>52</v>
      </c>
      <c r="W6361">
        <v>2515</v>
      </c>
      <c r="X6361" s="1">
        <v>42018</v>
      </c>
      <c r="Y6361" t="s">
        <v>34</v>
      </c>
      <c r="Z6361" t="e" vm="4">
        <v>#VALUE!</v>
      </c>
      <c r="AA6361">
        <v>94044</v>
      </c>
      <c r="AB6361" t="e" cm="1" vm="2">
        <f t="array" ref="AB6361">_FV(Table1[[#This Row],[State]],"Country/region",TRUE)</f>
        <v>#VALUE!</v>
      </c>
    </row>
    <row r="6362" spans="1:28" x14ac:dyDescent="0.35">
      <c r="A6362" t="s">
        <v>1858</v>
      </c>
      <c r="B6362">
        <v>60</v>
      </c>
      <c r="C6362" t="s">
        <v>260</v>
      </c>
      <c r="D6362" t="s">
        <v>46</v>
      </c>
      <c r="E6362">
        <f>YEAR(Table1[[#This Row],[Order Date]])</f>
        <v>2015</v>
      </c>
      <c r="F6362">
        <v>1</v>
      </c>
      <c r="G6362">
        <f>MONTH(Table1[[#This Row],[Order Date]])</f>
        <v>1</v>
      </c>
      <c r="H6362" s="1">
        <v>42015</v>
      </c>
      <c r="I6362">
        <v>22663</v>
      </c>
      <c r="J6362" t="s">
        <v>47</v>
      </c>
      <c r="K6362">
        <v>35</v>
      </c>
      <c r="L6362">
        <v>280.98</v>
      </c>
      <c r="M6362" s="2">
        <v>7.0000000000000007E-2</v>
      </c>
      <c r="N6362">
        <v>9843.11</v>
      </c>
      <c r="O6362">
        <v>57</v>
      </c>
      <c r="P6362">
        <v>-384.6</v>
      </c>
      <c r="Q6362" s="2">
        <v>0.78</v>
      </c>
      <c r="R6362" t="s">
        <v>48</v>
      </c>
      <c r="S6362" t="s">
        <v>49</v>
      </c>
      <c r="T6362" t="s">
        <v>886</v>
      </c>
      <c r="U6362" t="s">
        <v>51</v>
      </c>
      <c r="V6362" t="s">
        <v>68</v>
      </c>
      <c r="W6362">
        <v>3159</v>
      </c>
      <c r="X6362" s="1">
        <v>42015</v>
      </c>
      <c r="Y6362" t="s">
        <v>53</v>
      </c>
      <c r="Z6362" t="e" vm="28">
        <v>#VALUE!</v>
      </c>
      <c r="AA6362">
        <v>64118</v>
      </c>
      <c r="AB6362" t="e" cm="1" vm="2">
        <f t="array" ref="AB6362">_FV(Table1[[#This Row],[State]],"Country/region",TRUE)</f>
        <v>#VALUE!</v>
      </c>
    </row>
    <row r="6363" spans="1:28" x14ac:dyDescent="0.35">
      <c r="A6363" t="s">
        <v>1665</v>
      </c>
      <c r="B6363">
        <v>60</v>
      </c>
      <c r="C6363" t="s">
        <v>1666</v>
      </c>
      <c r="D6363" t="s">
        <v>46</v>
      </c>
      <c r="E6363">
        <f>YEAR(Table1[[#This Row],[Order Date]])</f>
        <v>2015</v>
      </c>
      <c r="F6363">
        <v>1</v>
      </c>
      <c r="G6363">
        <f>MONTH(Table1[[#This Row],[Order Date]])</f>
        <v>1</v>
      </c>
      <c r="H6363" s="1">
        <v>42015</v>
      </c>
      <c r="I6363">
        <v>47879</v>
      </c>
      <c r="J6363" t="s">
        <v>58</v>
      </c>
      <c r="K6363">
        <v>19</v>
      </c>
      <c r="L6363">
        <v>9.11</v>
      </c>
      <c r="M6363" s="2">
        <v>0.08</v>
      </c>
      <c r="N6363">
        <v>172.54</v>
      </c>
      <c r="O6363">
        <v>2.15</v>
      </c>
      <c r="P6363">
        <v>44.23</v>
      </c>
      <c r="Q6363" s="2">
        <v>0.4</v>
      </c>
      <c r="R6363" t="s">
        <v>29</v>
      </c>
      <c r="S6363" t="s">
        <v>59</v>
      </c>
      <c r="T6363" t="s">
        <v>63</v>
      </c>
      <c r="U6363" t="s">
        <v>61</v>
      </c>
      <c r="V6363" t="s">
        <v>52</v>
      </c>
      <c r="W6363">
        <v>6726</v>
      </c>
      <c r="X6363" s="1">
        <v>42016</v>
      </c>
      <c r="Y6363" t="s">
        <v>34</v>
      </c>
      <c r="Z6363" t="e" vm="4">
        <v>#VALUE!</v>
      </c>
      <c r="AA6363">
        <v>92277</v>
      </c>
      <c r="AB6363" t="e" cm="1" vm="2">
        <f t="array" ref="AB6363">_FV(Table1[[#This Row],[State]],"Country/region",TRUE)</f>
        <v>#VALUE!</v>
      </c>
    </row>
    <row r="6364" spans="1:28" x14ac:dyDescent="0.35">
      <c r="A6364" t="s">
        <v>510</v>
      </c>
      <c r="B6364">
        <v>61</v>
      </c>
      <c r="C6364" t="s">
        <v>652</v>
      </c>
      <c r="D6364" t="s">
        <v>38</v>
      </c>
      <c r="E6364">
        <f>YEAR(Table1[[#This Row],[Order Date]])</f>
        <v>2015</v>
      </c>
      <c r="F6364">
        <v>1</v>
      </c>
      <c r="G6364">
        <f>MONTH(Table1[[#This Row],[Order Date]])</f>
        <v>1</v>
      </c>
      <c r="H6364" s="1">
        <v>42015</v>
      </c>
      <c r="I6364">
        <v>59969</v>
      </c>
      <c r="J6364" t="s">
        <v>28</v>
      </c>
      <c r="K6364">
        <v>16</v>
      </c>
      <c r="L6364">
        <v>15.7</v>
      </c>
      <c r="M6364" s="2">
        <v>0</v>
      </c>
      <c r="N6364">
        <v>275.01</v>
      </c>
      <c r="O6364">
        <v>11.25</v>
      </c>
      <c r="P6364">
        <v>-87.11</v>
      </c>
      <c r="Q6364" s="2">
        <v>0.6</v>
      </c>
      <c r="R6364" t="s">
        <v>29</v>
      </c>
      <c r="S6364" t="s">
        <v>30</v>
      </c>
      <c r="T6364" t="s">
        <v>2115</v>
      </c>
      <c r="U6364" t="s">
        <v>32</v>
      </c>
      <c r="V6364" t="s">
        <v>76</v>
      </c>
      <c r="W6364">
        <v>8394</v>
      </c>
      <c r="X6364" s="1">
        <v>42016</v>
      </c>
      <c r="Y6364" t="s">
        <v>34</v>
      </c>
      <c r="Z6364" t="e" vm="35">
        <v>#VALUE!</v>
      </c>
      <c r="AA6364">
        <v>72015</v>
      </c>
      <c r="AB6364" t="e" cm="1" vm="2">
        <f t="array" ref="AB6364">_FV(Table1[[#This Row],[State]],"Country/region",TRUE)</f>
        <v>#VALUE!</v>
      </c>
    </row>
    <row r="6365" spans="1:28" x14ac:dyDescent="0.35">
      <c r="A6365" t="s">
        <v>2386</v>
      </c>
      <c r="B6365">
        <v>60</v>
      </c>
      <c r="C6365" t="s">
        <v>2387</v>
      </c>
      <c r="D6365" t="s">
        <v>57</v>
      </c>
      <c r="E6365">
        <f>YEAR(Table1[[#This Row],[Order Date]])</f>
        <v>2015</v>
      </c>
      <c r="F6365">
        <v>1</v>
      </c>
      <c r="G6365">
        <f>MONTH(Table1[[#This Row],[Order Date]])</f>
        <v>1</v>
      </c>
      <c r="H6365" s="1">
        <v>42015</v>
      </c>
      <c r="I6365">
        <v>44036</v>
      </c>
      <c r="J6365" t="s">
        <v>28</v>
      </c>
      <c r="K6365">
        <v>40</v>
      </c>
      <c r="L6365">
        <v>5.84</v>
      </c>
      <c r="M6365" s="2">
        <v>0.01</v>
      </c>
      <c r="N6365">
        <v>250.13</v>
      </c>
      <c r="O6365">
        <v>1.2</v>
      </c>
      <c r="P6365">
        <v>61.97</v>
      </c>
      <c r="Q6365" s="2">
        <v>0.55000000000000004</v>
      </c>
      <c r="R6365" t="s">
        <v>29</v>
      </c>
      <c r="S6365" t="s">
        <v>59</v>
      </c>
      <c r="T6365" t="s">
        <v>1846</v>
      </c>
      <c r="U6365" t="s">
        <v>88</v>
      </c>
      <c r="V6365" t="s">
        <v>33</v>
      </c>
      <c r="W6365">
        <v>6218</v>
      </c>
      <c r="X6365" s="1">
        <v>42017</v>
      </c>
      <c r="Y6365" t="s">
        <v>42</v>
      </c>
      <c r="Z6365" t="e" vm="15">
        <v>#VALUE!</v>
      </c>
      <c r="AA6365">
        <v>14150</v>
      </c>
      <c r="AB6365" t="e" cm="1" vm="2">
        <f t="array" ref="AB6365">_FV(Table1[[#This Row],[State]],"Country/region",TRUE)</f>
        <v>#VALUE!</v>
      </c>
    </row>
    <row r="6366" spans="1:28" x14ac:dyDescent="0.35">
      <c r="A6366" t="s">
        <v>510</v>
      </c>
      <c r="B6366">
        <v>61</v>
      </c>
      <c r="C6366" t="s">
        <v>652</v>
      </c>
      <c r="D6366" t="s">
        <v>38</v>
      </c>
      <c r="E6366">
        <f>YEAR(Table1[[#This Row],[Order Date]])</f>
        <v>2015</v>
      </c>
      <c r="F6366">
        <v>1</v>
      </c>
      <c r="G6366">
        <f>MONTH(Table1[[#This Row],[Order Date]])</f>
        <v>1</v>
      </c>
      <c r="H6366" s="1">
        <v>42015</v>
      </c>
      <c r="I6366">
        <v>59969</v>
      </c>
      <c r="J6366" t="s">
        <v>28</v>
      </c>
      <c r="K6366">
        <v>42</v>
      </c>
      <c r="L6366">
        <v>9.9</v>
      </c>
      <c r="M6366" s="2">
        <v>0.01</v>
      </c>
      <c r="N6366">
        <v>437.73</v>
      </c>
      <c r="O6366">
        <v>1.39</v>
      </c>
      <c r="P6366">
        <v>205.7</v>
      </c>
      <c r="Q6366" s="2">
        <v>0.37</v>
      </c>
      <c r="R6366" t="s">
        <v>29</v>
      </c>
      <c r="S6366" t="s">
        <v>30</v>
      </c>
      <c r="T6366" t="s">
        <v>2905</v>
      </c>
      <c r="U6366" t="s">
        <v>267</v>
      </c>
      <c r="V6366" t="s">
        <v>76</v>
      </c>
      <c r="W6366">
        <v>8393</v>
      </c>
      <c r="X6366" s="1">
        <v>42017</v>
      </c>
      <c r="Y6366" t="s">
        <v>34</v>
      </c>
      <c r="Z6366" t="e" vm="35">
        <v>#VALUE!</v>
      </c>
      <c r="AA6366">
        <v>72015</v>
      </c>
      <c r="AB6366" t="e" cm="1" vm="2">
        <f t="array" ref="AB6366">_FV(Table1[[#This Row],[State]],"Country/region",TRUE)</f>
        <v>#VALUE!</v>
      </c>
    </row>
    <row r="6367" spans="1:28" x14ac:dyDescent="0.35">
      <c r="A6367" t="s">
        <v>3077</v>
      </c>
      <c r="B6367">
        <v>61</v>
      </c>
      <c r="C6367" t="s">
        <v>2916</v>
      </c>
      <c r="D6367" t="s">
        <v>38</v>
      </c>
      <c r="E6367">
        <f>YEAR(Table1[[#This Row],[Order Date]])</f>
        <v>2015</v>
      </c>
      <c r="F6367">
        <v>1</v>
      </c>
      <c r="G6367">
        <f>MONTH(Table1[[#This Row],[Order Date]])</f>
        <v>1</v>
      </c>
      <c r="H6367" s="1">
        <v>42015</v>
      </c>
      <c r="I6367">
        <v>54786</v>
      </c>
      <c r="J6367" t="s">
        <v>39</v>
      </c>
      <c r="K6367">
        <v>30</v>
      </c>
      <c r="L6367">
        <v>13.48</v>
      </c>
      <c r="M6367" s="2">
        <v>0.08</v>
      </c>
      <c r="N6367">
        <v>380.28</v>
      </c>
      <c r="O6367">
        <v>4.51</v>
      </c>
      <c r="P6367">
        <v>-20.58</v>
      </c>
      <c r="Q6367" s="2">
        <v>0.59</v>
      </c>
      <c r="R6367" t="s">
        <v>29</v>
      </c>
      <c r="S6367" t="s">
        <v>30</v>
      </c>
      <c r="T6367" t="s">
        <v>1046</v>
      </c>
      <c r="U6367" t="s">
        <v>32</v>
      </c>
      <c r="V6367" t="s">
        <v>76</v>
      </c>
      <c r="W6367">
        <v>7644</v>
      </c>
      <c r="X6367" s="1">
        <v>42017</v>
      </c>
      <c r="Y6367" t="s">
        <v>34</v>
      </c>
      <c r="Z6367" t="e" vm="29">
        <v>#VALUE!</v>
      </c>
      <c r="AA6367">
        <v>40356</v>
      </c>
      <c r="AB6367" t="e" cm="1" vm="2">
        <f t="array" ref="AB6367">_FV(Table1[[#This Row],[State]],"Country/region",TRUE)</f>
        <v>#VALUE!</v>
      </c>
    </row>
    <row r="6368" spans="1:28" x14ac:dyDescent="0.35">
      <c r="A6368" t="s">
        <v>2068</v>
      </c>
      <c r="B6368">
        <v>61</v>
      </c>
      <c r="C6368" t="s">
        <v>1985</v>
      </c>
      <c r="D6368" t="s">
        <v>27</v>
      </c>
      <c r="E6368">
        <f>YEAR(Table1[[#This Row],[Order Date]])</f>
        <v>2015</v>
      </c>
      <c r="F6368">
        <v>1</v>
      </c>
      <c r="G6368">
        <f>MONTH(Table1[[#This Row],[Order Date]])</f>
        <v>1</v>
      </c>
      <c r="H6368" s="1">
        <v>42015</v>
      </c>
      <c r="I6368">
        <v>51970</v>
      </c>
      <c r="J6368" t="s">
        <v>39</v>
      </c>
      <c r="K6368">
        <v>1</v>
      </c>
      <c r="L6368">
        <v>115.99</v>
      </c>
      <c r="M6368" s="2">
        <v>0.06</v>
      </c>
      <c r="N6368">
        <v>171.71</v>
      </c>
      <c r="O6368">
        <v>56.14</v>
      </c>
      <c r="P6368">
        <v>-343.46730000000002</v>
      </c>
      <c r="Q6368" s="2">
        <v>0.4</v>
      </c>
      <c r="R6368" t="s">
        <v>96</v>
      </c>
      <c r="S6368" t="s">
        <v>49</v>
      </c>
      <c r="T6368" t="s">
        <v>338</v>
      </c>
      <c r="U6368" t="s">
        <v>98</v>
      </c>
      <c r="V6368" t="s">
        <v>68</v>
      </c>
      <c r="W6368">
        <v>7285</v>
      </c>
      <c r="X6368" s="1">
        <v>42017</v>
      </c>
      <c r="Y6368" t="s">
        <v>53</v>
      </c>
      <c r="Z6368" t="e" vm="16">
        <v>#VALUE!</v>
      </c>
      <c r="AA6368">
        <v>60004</v>
      </c>
      <c r="AB6368" t="e" cm="1" vm="2">
        <f t="array" ref="AB6368">_FV(Table1[[#This Row],[State]],"Country/region",TRUE)</f>
        <v>#VALUE!</v>
      </c>
    </row>
    <row r="6369" spans="1:28" x14ac:dyDescent="0.35">
      <c r="A6369" t="s">
        <v>1858</v>
      </c>
      <c r="B6369">
        <v>60</v>
      </c>
      <c r="C6369" t="s">
        <v>260</v>
      </c>
      <c r="D6369" t="s">
        <v>46</v>
      </c>
      <c r="E6369">
        <f>YEAR(Table1[[#This Row],[Order Date]])</f>
        <v>2015</v>
      </c>
      <c r="F6369">
        <v>1</v>
      </c>
      <c r="G6369">
        <f>MONTH(Table1[[#This Row],[Order Date]])</f>
        <v>1</v>
      </c>
      <c r="H6369" s="1">
        <v>42015</v>
      </c>
      <c r="I6369">
        <v>22663</v>
      </c>
      <c r="J6369" t="s">
        <v>47</v>
      </c>
      <c r="K6369">
        <v>15</v>
      </c>
      <c r="L6369">
        <v>500.98</v>
      </c>
      <c r="M6369" s="2">
        <v>0.08</v>
      </c>
      <c r="N6369">
        <v>7190.06</v>
      </c>
      <c r="O6369">
        <v>28.14</v>
      </c>
      <c r="P6369">
        <v>1908.45</v>
      </c>
      <c r="Q6369" s="2">
        <v>0.38</v>
      </c>
      <c r="R6369" t="s">
        <v>96</v>
      </c>
      <c r="S6369" t="s">
        <v>49</v>
      </c>
      <c r="T6369" t="s">
        <v>624</v>
      </c>
      <c r="U6369" t="s">
        <v>98</v>
      </c>
      <c r="V6369" t="s">
        <v>68</v>
      </c>
      <c r="W6369">
        <v>3160</v>
      </c>
      <c r="X6369" s="1">
        <v>42020</v>
      </c>
      <c r="Y6369" t="s">
        <v>53</v>
      </c>
      <c r="Z6369" t="e" vm="28">
        <v>#VALUE!</v>
      </c>
      <c r="AA6369">
        <v>64118</v>
      </c>
      <c r="AB6369" t="e" cm="1" vm="2">
        <f t="array" ref="AB6369">_FV(Table1[[#This Row],[State]],"Country/region",TRUE)</f>
        <v>#VALUE!</v>
      </c>
    </row>
    <row r="6370" spans="1:28" x14ac:dyDescent="0.35">
      <c r="A6370" t="s">
        <v>651</v>
      </c>
      <c r="B6370">
        <v>61</v>
      </c>
      <c r="C6370" t="s">
        <v>255</v>
      </c>
      <c r="D6370" t="s">
        <v>57</v>
      </c>
      <c r="E6370">
        <f>YEAR(Table1[[#This Row],[Order Date]])</f>
        <v>2015</v>
      </c>
      <c r="F6370">
        <v>1</v>
      </c>
      <c r="G6370">
        <f>MONTH(Table1[[#This Row],[Order Date]])</f>
        <v>1</v>
      </c>
      <c r="H6370" s="1">
        <v>42016</v>
      </c>
      <c r="I6370">
        <v>28485</v>
      </c>
      <c r="J6370" t="s">
        <v>28</v>
      </c>
      <c r="K6370">
        <v>12</v>
      </c>
      <c r="L6370">
        <v>4.28</v>
      </c>
      <c r="M6370" s="2">
        <v>7.0000000000000007E-2</v>
      </c>
      <c r="N6370">
        <v>49.18</v>
      </c>
      <c r="O6370">
        <v>0.94</v>
      </c>
      <c r="P6370">
        <v>0.57999999999999996</v>
      </c>
      <c r="Q6370" s="2">
        <v>0.56000000000000005</v>
      </c>
      <c r="R6370" t="s">
        <v>29</v>
      </c>
      <c r="S6370" t="s">
        <v>59</v>
      </c>
      <c r="T6370" t="s">
        <v>329</v>
      </c>
      <c r="U6370" t="s">
        <v>88</v>
      </c>
      <c r="V6370" t="s">
        <v>52</v>
      </c>
      <c r="W6370">
        <v>3991</v>
      </c>
      <c r="X6370" s="1">
        <v>42016</v>
      </c>
      <c r="Y6370" t="s">
        <v>34</v>
      </c>
      <c r="Z6370" t="e" vm="4">
        <v>#VALUE!</v>
      </c>
      <c r="AA6370">
        <v>92592</v>
      </c>
      <c r="AB6370" t="e" cm="1" vm="2">
        <f t="array" ref="AB6370">_FV(Table1[[#This Row],[State]],"Country/region",TRUE)</f>
        <v>#VALUE!</v>
      </c>
    </row>
    <row r="6371" spans="1:28" x14ac:dyDescent="0.35">
      <c r="A6371" t="s">
        <v>417</v>
      </c>
      <c r="B6371">
        <v>61</v>
      </c>
      <c r="C6371" t="s">
        <v>1580</v>
      </c>
      <c r="D6371" t="s">
        <v>27</v>
      </c>
      <c r="E6371">
        <f>YEAR(Table1[[#This Row],[Order Date]])</f>
        <v>2015</v>
      </c>
      <c r="F6371">
        <v>1</v>
      </c>
      <c r="G6371">
        <f>MONTH(Table1[[#This Row],[Order Date]])</f>
        <v>1</v>
      </c>
      <c r="H6371" s="1">
        <v>42016</v>
      </c>
      <c r="I6371">
        <v>51269</v>
      </c>
      <c r="J6371" t="s">
        <v>58</v>
      </c>
      <c r="K6371">
        <v>20</v>
      </c>
      <c r="L6371">
        <v>22.98</v>
      </c>
      <c r="M6371" s="2">
        <v>0.08</v>
      </c>
      <c r="N6371">
        <v>430.41</v>
      </c>
      <c r="O6371">
        <v>7.58</v>
      </c>
      <c r="P6371">
        <v>-1.55</v>
      </c>
      <c r="Q6371" s="2">
        <v>0.51</v>
      </c>
      <c r="R6371" t="s">
        <v>48</v>
      </c>
      <c r="S6371" t="s">
        <v>30</v>
      </c>
      <c r="T6371" t="s">
        <v>2894</v>
      </c>
      <c r="U6371" t="s">
        <v>82</v>
      </c>
      <c r="V6371" t="s">
        <v>52</v>
      </c>
      <c r="W6371">
        <v>7188</v>
      </c>
      <c r="X6371" s="1">
        <v>42017</v>
      </c>
      <c r="Y6371" t="s">
        <v>34</v>
      </c>
      <c r="Z6371" t="e" vm="39">
        <v>#VALUE!</v>
      </c>
      <c r="AA6371">
        <v>87505</v>
      </c>
      <c r="AB6371" t="e" cm="1" vm="2">
        <f t="array" ref="AB6371">_FV(Table1[[#This Row],[State]],"Country/region",TRUE)</f>
        <v>#VALUE!</v>
      </c>
    </row>
    <row r="6372" spans="1:28" x14ac:dyDescent="0.35">
      <c r="A6372" t="s">
        <v>1195</v>
      </c>
      <c r="B6372">
        <v>61</v>
      </c>
      <c r="C6372" t="s">
        <v>1450</v>
      </c>
      <c r="D6372" t="s">
        <v>57</v>
      </c>
      <c r="E6372">
        <f>YEAR(Table1[[#This Row],[Order Date]])</f>
        <v>2015</v>
      </c>
      <c r="F6372">
        <v>1</v>
      </c>
      <c r="G6372">
        <f>MONTH(Table1[[#This Row],[Order Date]])</f>
        <v>1</v>
      </c>
      <c r="H6372" s="1">
        <v>42016</v>
      </c>
      <c r="I6372">
        <v>292</v>
      </c>
      <c r="J6372" t="s">
        <v>28</v>
      </c>
      <c r="K6372">
        <v>43</v>
      </c>
      <c r="L6372">
        <v>9.9</v>
      </c>
      <c r="M6372" s="2">
        <v>0.08</v>
      </c>
      <c r="N6372">
        <v>412.62</v>
      </c>
      <c r="O6372">
        <v>1.39</v>
      </c>
      <c r="P6372">
        <v>175.54</v>
      </c>
      <c r="Q6372" s="2">
        <v>0.37</v>
      </c>
      <c r="R6372" t="s">
        <v>29</v>
      </c>
      <c r="S6372" t="s">
        <v>30</v>
      </c>
      <c r="T6372" t="s">
        <v>2905</v>
      </c>
      <c r="U6372" t="s">
        <v>267</v>
      </c>
      <c r="V6372" t="s">
        <v>76</v>
      </c>
      <c r="W6372">
        <v>48</v>
      </c>
      <c r="X6372" s="1">
        <v>42017</v>
      </c>
      <c r="Y6372" t="s">
        <v>34</v>
      </c>
      <c r="Z6372" t="e" vm="19">
        <v>#VALUE!</v>
      </c>
      <c r="AA6372">
        <v>29687</v>
      </c>
      <c r="AB6372" t="e" cm="1" vm="2">
        <f t="array" ref="AB6372">_FV(Table1[[#This Row],[State]],"Country/region",TRUE)</f>
        <v>#VALUE!</v>
      </c>
    </row>
    <row r="6373" spans="1:28" x14ac:dyDescent="0.35">
      <c r="A6373" t="s">
        <v>673</v>
      </c>
      <c r="B6373">
        <v>61</v>
      </c>
      <c r="C6373" t="s">
        <v>674</v>
      </c>
      <c r="D6373" t="s">
        <v>46</v>
      </c>
      <c r="E6373">
        <f>YEAR(Table1[[#This Row],[Order Date]])</f>
        <v>2015</v>
      </c>
      <c r="F6373">
        <v>1</v>
      </c>
      <c r="G6373">
        <f>MONTH(Table1[[#This Row],[Order Date]])</f>
        <v>1</v>
      </c>
      <c r="H6373" s="1">
        <v>42016</v>
      </c>
      <c r="I6373">
        <v>7783</v>
      </c>
      <c r="J6373" t="s">
        <v>131</v>
      </c>
      <c r="K6373">
        <v>3</v>
      </c>
      <c r="L6373">
        <v>8.85</v>
      </c>
      <c r="M6373" s="2">
        <v>0.03</v>
      </c>
      <c r="N6373">
        <v>31.35</v>
      </c>
      <c r="O6373">
        <v>5.6</v>
      </c>
      <c r="P6373">
        <v>-14.6165</v>
      </c>
      <c r="Q6373" s="2">
        <v>0.36</v>
      </c>
      <c r="R6373" t="s">
        <v>29</v>
      </c>
      <c r="S6373" t="s">
        <v>30</v>
      </c>
      <c r="T6373" t="s">
        <v>1707</v>
      </c>
      <c r="U6373" t="s">
        <v>67</v>
      </c>
      <c r="V6373" t="s">
        <v>76</v>
      </c>
      <c r="W6373">
        <v>1055</v>
      </c>
      <c r="X6373" s="1">
        <v>42017</v>
      </c>
      <c r="Y6373" t="s">
        <v>34</v>
      </c>
      <c r="Z6373" t="e" vm="14">
        <v>#VALUE!</v>
      </c>
      <c r="AA6373">
        <v>33433</v>
      </c>
      <c r="AB6373" t="e" cm="1" vm="2">
        <f t="array" ref="AB6373">_FV(Table1[[#This Row],[State]],"Country/region",TRUE)</f>
        <v>#VALUE!</v>
      </c>
    </row>
    <row r="6374" spans="1:28" x14ac:dyDescent="0.35">
      <c r="A6374" t="s">
        <v>1634</v>
      </c>
      <c r="B6374">
        <v>61</v>
      </c>
      <c r="C6374" t="s">
        <v>1580</v>
      </c>
      <c r="D6374" t="s">
        <v>27</v>
      </c>
      <c r="E6374">
        <f>YEAR(Table1[[#This Row],[Order Date]])</f>
        <v>2015</v>
      </c>
      <c r="F6374">
        <v>1</v>
      </c>
      <c r="G6374">
        <f>MONTH(Table1[[#This Row],[Order Date]])</f>
        <v>1</v>
      </c>
      <c r="H6374" s="1">
        <v>42016</v>
      </c>
      <c r="I6374">
        <v>51269</v>
      </c>
      <c r="J6374" t="s">
        <v>28</v>
      </c>
      <c r="K6374">
        <v>2</v>
      </c>
      <c r="L6374">
        <v>8.69</v>
      </c>
      <c r="M6374" s="2">
        <v>0</v>
      </c>
      <c r="N6374">
        <v>21.07</v>
      </c>
      <c r="O6374">
        <v>2.99</v>
      </c>
      <c r="P6374">
        <v>-10.4305</v>
      </c>
      <c r="Q6374" s="2">
        <v>0.39</v>
      </c>
      <c r="R6374" t="s">
        <v>29</v>
      </c>
      <c r="S6374" t="s">
        <v>30</v>
      </c>
      <c r="T6374" t="s">
        <v>2691</v>
      </c>
      <c r="U6374" t="s">
        <v>67</v>
      </c>
      <c r="V6374" t="s">
        <v>52</v>
      </c>
      <c r="W6374">
        <v>7187</v>
      </c>
      <c r="X6374" s="1">
        <v>42017</v>
      </c>
      <c r="Y6374" t="s">
        <v>34</v>
      </c>
      <c r="Z6374" t="e" vm="39">
        <v>#VALUE!</v>
      </c>
      <c r="AA6374">
        <v>88201</v>
      </c>
      <c r="AB6374" t="e" cm="1" vm="2">
        <f t="array" ref="AB6374">_FV(Table1[[#This Row],[State]],"Country/region",TRUE)</f>
        <v>#VALUE!</v>
      </c>
    </row>
    <row r="6375" spans="1:28" x14ac:dyDescent="0.35">
      <c r="A6375" t="s">
        <v>99</v>
      </c>
      <c r="B6375">
        <v>61</v>
      </c>
      <c r="C6375" t="s">
        <v>100</v>
      </c>
      <c r="D6375" t="s">
        <v>46</v>
      </c>
      <c r="E6375">
        <f>YEAR(Table1[[#This Row],[Order Date]])</f>
        <v>2015</v>
      </c>
      <c r="F6375">
        <v>1</v>
      </c>
      <c r="G6375">
        <f>MONTH(Table1[[#This Row],[Order Date]])</f>
        <v>1</v>
      </c>
      <c r="H6375" s="1">
        <v>42016</v>
      </c>
      <c r="I6375">
        <v>21382</v>
      </c>
      <c r="J6375" t="s">
        <v>58</v>
      </c>
      <c r="K6375">
        <v>21</v>
      </c>
      <c r="L6375">
        <v>300.98</v>
      </c>
      <c r="M6375" s="2">
        <v>0.04</v>
      </c>
      <c r="N6375">
        <v>6435.87</v>
      </c>
      <c r="O6375">
        <v>64.73</v>
      </c>
      <c r="P6375">
        <v>935.06</v>
      </c>
      <c r="Q6375" s="2">
        <v>0.56000000000000005</v>
      </c>
      <c r="R6375" t="s">
        <v>48</v>
      </c>
      <c r="S6375" t="s">
        <v>49</v>
      </c>
      <c r="T6375" t="s">
        <v>811</v>
      </c>
      <c r="U6375" t="s">
        <v>51</v>
      </c>
      <c r="V6375" t="s">
        <v>76</v>
      </c>
      <c r="W6375">
        <v>2953</v>
      </c>
      <c r="X6375" s="1">
        <v>42018</v>
      </c>
      <c r="Y6375" t="s">
        <v>53</v>
      </c>
      <c r="Z6375" t="e" vm="10">
        <v>#VALUE!</v>
      </c>
      <c r="AA6375">
        <v>70802</v>
      </c>
      <c r="AB6375" t="e" cm="1" vm="2">
        <f t="array" ref="AB6375">_FV(Table1[[#This Row],[State]],"Country/region",TRUE)</f>
        <v>#VALUE!</v>
      </c>
    </row>
    <row r="6376" spans="1:28" x14ac:dyDescent="0.35">
      <c r="A6376" t="s">
        <v>99</v>
      </c>
      <c r="B6376">
        <v>61</v>
      </c>
      <c r="C6376" t="s">
        <v>100</v>
      </c>
      <c r="D6376" t="s">
        <v>46</v>
      </c>
      <c r="E6376">
        <f>YEAR(Table1[[#This Row],[Order Date]])</f>
        <v>2015</v>
      </c>
      <c r="F6376">
        <v>1</v>
      </c>
      <c r="G6376">
        <f>MONTH(Table1[[#This Row],[Order Date]])</f>
        <v>1</v>
      </c>
      <c r="H6376" s="1">
        <v>42016</v>
      </c>
      <c r="I6376">
        <v>21382</v>
      </c>
      <c r="J6376" t="s">
        <v>58</v>
      </c>
      <c r="K6376">
        <v>11</v>
      </c>
      <c r="L6376">
        <v>29.99</v>
      </c>
      <c r="M6376" s="2">
        <v>0.08</v>
      </c>
      <c r="N6376">
        <v>312.02999999999997</v>
      </c>
      <c r="O6376">
        <v>5.5</v>
      </c>
      <c r="P6376">
        <v>-66.66</v>
      </c>
      <c r="Q6376" s="2">
        <v>0.51</v>
      </c>
      <c r="R6376" t="s">
        <v>96</v>
      </c>
      <c r="S6376" t="s">
        <v>30</v>
      </c>
      <c r="T6376" t="s">
        <v>2983</v>
      </c>
      <c r="U6376" t="s">
        <v>102</v>
      </c>
      <c r="V6376" t="s">
        <v>76</v>
      </c>
      <c r="W6376">
        <v>2954</v>
      </c>
      <c r="X6376" s="1">
        <v>42018</v>
      </c>
      <c r="Y6376" t="s">
        <v>34</v>
      </c>
      <c r="Z6376" t="e" vm="10">
        <v>#VALUE!</v>
      </c>
      <c r="AA6376">
        <v>70802</v>
      </c>
      <c r="AB6376" t="e" cm="1" vm="2">
        <f t="array" ref="AB6376">_FV(Table1[[#This Row],[State]],"Country/region",TRUE)</f>
        <v>#VALUE!</v>
      </c>
    </row>
    <row r="6377" spans="1:28" x14ac:dyDescent="0.35">
      <c r="A6377" t="s">
        <v>2312</v>
      </c>
      <c r="B6377">
        <v>61</v>
      </c>
      <c r="C6377" t="s">
        <v>100</v>
      </c>
      <c r="D6377" t="s">
        <v>46</v>
      </c>
      <c r="E6377">
        <f>YEAR(Table1[[#This Row],[Order Date]])</f>
        <v>2015</v>
      </c>
      <c r="F6377">
        <v>1</v>
      </c>
      <c r="G6377">
        <f>MONTH(Table1[[#This Row],[Order Date]])</f>
        <v>1</v>
      </c>
      <c r="H6377" s="1">
        <v>42016</v>
      </c>
      <c r="I6377">
        <v>21382</v>
      </c>
      <c r="J6377" t="s">
        <v>58</v>
      </c>
      <c r="K6377">
        <v>27</v>
      </c>
      <c r="L6377">
        <v>4.9800000000000004</v>
      </c>
      <c r="M6377" s="2">
        <v>0</v>
      </c>
      <c r="N6377">
        <v>145.93</v>
      </c>
      <c r="O6377">
        <v>7.44</v>
      </c>
      <c r="P6377">
        <v>-113.32</v>
      </c>
      <c r="Q6377" s="2">
        <v>0.36</v>
      </c>
      <c r="R6377" t="s">
        <v>29</v>
      </c>
      <c r="S6377" t="s">
        <v>30</v>
      </c>
      <c r="T6377" t="s">
        <v>1419</v>
      </c>
      <c r="U6377" t="s">
        <v>61</v>
      </c>
      <c r="V6377" t="s">
        <v>68</v>
      </c>
      <c r="W6377">
        <v>2955</v>
      </c>
      <c r="X6377" s="1">
        <v>42019</v>
      </c>
      <c r="Y6377" t="s">
        <v>34</v>
      </c>
      <c r="Z6377" t="e" vm="11">
        <v>#VALUE!</v>
      </c>
      <c r="AA6377">
        <v>76240</v>
      </c>
      <c r="AB6377" t="e" cm="1" vm="2">
        <f t="array" ref="AB6377">_FV(Table1[[#This Row],[State]],"Country/region",TRUE)</f>
        <v>#VALUE!</v>
      </c>
    </row>
    <row r="6378" spans="1:28" x14ac:dyDescent="0.35">
      <c r="A6378" t="s">
        <v>2305</v>
      </c>
      <c r="B6378">
        <v>61</v>
      </c>
      <c r="C6378" t="s">
        <v>2306</v>
      </c>
      <c r="D6378" t="s">
        <v>57</v>
      </c>
      <c r="E6378">
        <f>YEAR(Table1[[#This Row],[Order Date]])</f>
        <v>2015</v>
      </c>
      <c r="F6378">
        <v>1</v>
      </c>
      <c r="G6378">
        <f>MONTH(Table1[[#This Row],[Order Date]])</f>
        <v>1</v>
      </c>
      <c r="H6378" s="1">
        <v>42016</v>
      </c>
      <c r="I6378">
        <v>5382</v>
      </c>
      <c r="J6378" t="s">
        <v>47</v>
      </c>
      <c r="K6378">
        <v>30</v>
      </c>
      <c r="L6378">
        <v>8.98</v>
      </c>
      <c r="M6378" s="2">
        <v>0.05</v>
      </c>
      <c r="N6378">
        <v>260.12</v>
      </c>
      <c r="O6378">
        <v>4.1900000000000004</v>
      </c>
      <c r="P6378">
        <v>36.54</v>
      </c>
      <c r="Q6378" s="2">
        <v>0.43</v>
      </c>
      <c r="R6378" t="s">
        <v>48</v>
      </c>
      <c r="S6378" t="s">
        <v>139</v>
      </c>
      <c r="T6378" t="s">
        <v>3486</v>
      </c>
      <c r="U6378" t="s">
        <v>82</v>
      </c>
      <c r="V6378" t="s">
        <v>33</v>
      </c>
      <c r="W6378">
        <v>752</v>
      </c>
      <c r="X6378" s="1">
        <v>42023</v>
      </c>
      <c r="Y6378" t="s">
        <v>34</v>
      </c>
      <c r="Z6378" t="e" vm="3">
        <v>#VALUE!</v>
      </c>
      <c r="AA6378">
        <v>21114</v>
      </c>
      <c r="AB6378" t="e" cm="1" vm="2">
        <f t="array" ref="AB6378">_FV(Table1[[#This Row],[State]],"Country/region",TRUE)</f>
        <v>#VALUE!</v>
      </c>
    </row>
    <row r="6379" spans="1:28" x14ac:dyDescent="0.35">
      <c r="A6379" t="s">
        <v>884</v>
      </c>
      <c r="B6379">
        <v>61</v>
      </c>
      <c r="C6379" t="s">
        <v>1316</v>
      </c>
      <c r="D6379" t="s">
        <v>46</v>
      </c>
      <c r="E6379">
        <f>YEAR(Table1[[#This Row],[Order Date]])</f>
        <v>2015</v>
      </c>
      <c r="F6379">
        <v>1</v>
      </c>
      <c r="G6379">
        <f>MONTH(Table1[[#This Row],[Order Date]])</f>
        <v>1</v>
      </c>
      <c r="H6379" s="1">
        <v>42017</v>
      </c>
      <c r="I6379">
        <v>52068</v>
      </c>
      <c r="J6379" t="s">
        <v>39</v>
      </c>
      <c r="K6379">
        <v>31</v>
      </c>
      <c r="L6379">
        <v>5.28</v>
      </c>
      <c r="M6379" s="2">
        <v>0.04</v>
      </c>
      <c r="N6379">
        <v>163.27000000000001</v>
      </c>
      <c r="O6379">
        <v>2.99</v>
      </c>
      <c r="P6379">
        <v>-0.621</v>
      </c>
      <c r="Q6379" s="2">
        <v>0.37</v>
      </c>
      <c r="R6379" t="s">
        <v>29</v>
      </c>
      <c r="S6379" t="s">
        <v>30</v>
      </c>
      <c r="T6379" t="s">
        <v>2765</v>
      </c>
      <c r="U6379" t="s">
        <v>67</v>
      </c>
      <c r="V6379" t="s">
        <v>76</v>
      </c>
      <c r="W6379">
        <v>7300</v>
      </c>
      <c r="X6379" s="1">
        <v>42017</v>
      </c>
      <c r="Y6379" t="s">
        <v>34</v>
      </c>
      <c r="Z6379" t="e" vm="44">
        <v>#VALUE!</v>
      </c>
      <c r="AA6379">
        <v>31907</v>
      </c>
      <c r="AB6379" t="e" cm="1" vm="2">
        <f t="array" ref="AB6379">_FV(Table1[[#This Row],[State]],"Country/region",TRUE)</f>
        <v>#VALUE!</v>
      </c>
    </row>
    <row r="6380" spans="1:28" x14ac:dyDescent="0.35">
      <c r="A6380" t="s">
        <v>884</v>
      </c>
      <c r="B6380">
        <v>61</v>
      </c>
      <c r="C6380" t="s">
        <v>1316</v>
      </c>
      <c r="D6380" t="s">
        <v>46</v>
      </c>
      <c r="E6380">
        <f>YEAR(Table1[[#This Row],[Order Date]])</f>
        <v>2015</v>
      </c>
      <c r="F6380">
        <v>1</v>
      </c>
      <c r="G6380">
        <f>MONTH(Table1[[#This Row],[Order Date]])</f>
        <v>1</v>
      </c>
      <c r="H6380" s="1">
        <v>42017</v>
      </c>
      <c r="I6380">
        <v>52068</v>
      </c>
      <c r="J6380" t="s">
        <v>39</v>
      </c>
      <c r="K6380">
        <v>47</v>
      </c>
      <c r="L6380">
        <v>517.48</v>
      </c>
      <c r="M6380" s="2">
        <v>0.01</v>
      </c>
      <c r="N6380">
        <v>24559.91</v>
      </c>
      <c r="O6380">
        <v>16.63</v>
      </c>
      <c r="P6380">
        <v>7358.66</v>
      </c>
      <c r="Q6380" s="2">
        <v>0.59</v>
      </c>
      <c r="R6380" t="s">
        <v>96</v>
      </c>
      <c r="S6380" t="s">
        <v>73</v>
      </c>
      <c r="T6380" t="s">
        <v>911</v>
      </c>
      <c r="U6380" t="s">
        <v>98</v>
      </c>
      <c r="V6380" t="s">
        <v>76</v>
      </c>
      <c r="W6380">
        <v>7301</v>
      </c>
      <c r="X6380" s="1">
        <v>42017</v>
      </c>
      <c r="Y6380" t="s">
        <v>53</v>
      </c>
      <c r="Z6380" t="e" vm="44">
        <v>#VALUE!</v>
      </c>
      <c r="AA6380">
        <v>31907</v>
      </c>
      <c r="AB6380" t="e" cm="1" vm="2">
        <f t="array" ref="AB6380">_FV(Table1[[#This Row],[State]],"Country/region",TRUE)</f>
        <v>#VALUE!</v>
      </c>
    </row>
    <row r="6381" spans="1:28" x14ac:dyDescent="0.35">
      <c r="A6381" t="s">
        <v>1753</v>
      </c>
      <c r="B6381">
        <v>61</v>
      </c>
      <c r="C6381" t="s">
        <v>1316</v>
      </c>
      <c r="D6381" t="s">
        <v>46</v>
      </c>
      <c r="E6381">
        <f>YEAR(Table1[[#This Row],[Order Date]])</f>
        <v>2015</v>
      </c>
      <c r="F6381">
        <v>1</v>
      </c>
      <c r="G6381">
        <f>MONTH(Table1[[#This Row],[Order Date]])</f>
        <v>1</v>
      </c>
      <c r="H6381" s="1">
        <v>42017</v>
      </c>
      <c r="I6381">
        <v>52068</v>
      </c>
      <c r="J6381" t="s">
        <v>39</v>
      </c>
      <c r="K6381">
        <v>21</v>
      </c>
      <c r="L6381">
        <v>58.14</v>
      </c>
      <c r="M6381" s="2">
        <v>7.0000000000000007E-2</v>
      </c>
      <c r="N6381">
        <v>1217.5</v>
      </c>
      <c r="O6381">
        <v>36.61</v>
      </c>
      <c r="P6381">
        <v>-412.36</v>
      </c>
      <c r="Q6381" s="2">
        <v>0.61</v>
      </c>
      <c r="R6381" t="s">
        <v>48</v>
      </c>
      <c r="S6381" t="s">
        <v>73</v>
      </c>
      <c r="T6381" t="s">
        <v>2309</v>
      </c>
      <c r="U6381" t="s">
        <v>154</v>
      </c>
      <c r="V6381" t="s">
        <v>76</v>
      </c>
      <c r="W6381">
        <v>7302</v>
      </c>
      <c r="X6381" s="1">
        <v>42018</v>
      </c>
      <c r="Y6381" t="s">
        <v>53</v>
      </c>
      <c r="Z6381" t="e" vm="44">
        <v>#VALUE!</v>
      </c>
      <c r="AA6381">
        <v>30721</v>
      </c>
      <c r="AB6381" t="e" cm="1" vm="2">
        <f t="array" ref="AB6381">_FV(Table1[[#This Row],[State]],"Country/region",TRUE)</f>
        <v>#VALUE!</v>
      </c>
    </row>
    <row r="6382" spans="1:28" x14ac:dyDescent="0.35">
      <c r="A6382" t="s">
        <v>531</v>
      </c>
      <c r="B6382">
        <v>61</v>
      </c>
      <c r="C6382" t="s">
        <v>532</v>
      </c>
      <c r="D6382" t="s">
        <v>46</v>
      </c>
      <c r="E6382">
        <f>YEAR(Table1[[#This Row],[Order Date]])</f>
        <v>2015</v>
      </c>
      <c r="F6382">
        <v>1</v>
      </c>
      <c r="G6382">
        <f>MONTH(Table1[[#This Row],[Order Date]])</f>
        <v>1</v>
      </c>
      <c r="H6382" s="1">
        <v>42017</v>
      </c>
      <c r="I6382">
        <v>22914</v>
      </c>
      <c r="J6382" t="s">
        <v>58</v>
      </c>
      <c r="K6382">
        <v>30</v>
      </c>
      <c r="L6382">
        <v>11.7</v>
      </c>
      <c r="M6382" s="2">
        <v>7.0000000000000007E-2</v>
      </c>
      <c r="N6382">
        <v>336.65</v>
      </c>
      <c r="O6382">
        <v>6.96</v>
      </c>
      <c r="P6382">
        <v>-71.05</v>
      </c>
      <c r="Q6382" s="2">
        <v>0.5</v>
      </c>
      <c r="R6382" t="s">
        <v>29</v>
      </c>
      <c r="S6382" t="s">
        <v>80</v>
      </c>
      <c r="T6382" t="s">
        <v>494</v>
      </c>
      <c r="U6382" t="s">
        <v>214</v>
      </c>
      <c r="V6382" t="s">
        <v>52</v>
      </c>
      <c r="W6382">
        <v>3196</v>
      </c>
      <c r="X6382" s="1">
        <v>42018</v>
      </c>
      <c r="Y6382" t="s">
        <v>34</v>
      </c>
      <c r="Z6382" t="e" vm="4">
        <v>#VALUE!</v>
      </c>
      <c r="AA6382">
        <v>92677</v>
      </c>
      <c r="AB6382" t="e" cm="1" vm="2">
        <f t="array" ref="AB6382">_FV(Table1[[#This Row],[State]],"Country/region",TRUE)</f>
        <v>#VALUE!</v>
      </c>
    </row>
    <row r="6383" spans="1:28" x14ac:dyDescent="0.35">
      <c r="A6383" t="s">
        <v>1753</v>
      </c>
      <c r="B6383">
        <v>61</v>
      </c>
      <c r="C6383" t="s">
        <v>1316</v>
      </c>
      <c r="D6383" t="s">
        <v>46</v>
      </c>
      <c r="E6383">
        <f>YEAR(Table1[[#This Row],[Order Date]])</f>
        <v>2015</v>
      </c>
      <c r="F6383">
        <v>1</v>
      </c>
      <c r="G6383">
        <f>MONTH(Table1[[#This Row],[Order Date]])</f>
        <v>1</v>
      </c>
      <c r="H6383" s="1">
        <v>42017</v>
      </c>
      <c r="I6383">
        <v>52068</v>
      </c>
      <c r="J6383" t="s">
        <v>39</v>
      </c>
      <c r="K6383">
        <v>17</v>
      </c>
      <c r="L6383">
        <v>25.98</v>
      </c>
      <c r="M6383" s="2">
        <v>7.0000000000000007E-2</v>
      </c>
      <c r="N6383">
        <v>441.53</v>
      </c>
      <c r="O6383">
        <v>14.36</v>
      </c>
      <c r="P6383">
        <v>-119.55</v>
      </c>
      <c r="Q6383" s="2">
        <v>0.6</v>
      </c>
      <c r="R6383" t="s">
        <v>48</v>
      </c>
      <c r="S6383" t="s">
        <v>49</v>
      </c>
      <c r="T6383" t="s">
        <v>503</v>
      </c>
      <c r="U6383" t="s">
        <v>51</v>
      </c>
      <c r="V6383" t="s">
        <v>76</v>
      </c>
      <c r="W6383">
        <v>7303</v>
      </c>
      <c r="X6383" s="1">
        <v>42019</v>
      </c>
      <c r="Y6383" t="s">
        <v>53</v>
      </c>
      <c r="Z6383" t="e" vm="44">
        <v>#VALUE!</v>
      </c>
      <c r="AA6383">
        <v>30721</v>
      </c>
      <c r="AB6383" t="e" cm="1" vm="2">
        <f t="array" ref="AB6383">_FV(Table1[[#This Row],[State]],"Country/region",TRUE)</f>
        <v>#VALUE!</v>
      </c>
    </row>
    <row r="6384" spans="1:28" x14ac:dyDescent="0.35">
      <c r="A6384" t="s">
        <v>2130</v>
      </c>
      <c r="B6384">
        <v>61</v>
      </c>
      <c r="C6384" t="s">
        <v>2131</v>
      </c>
      <c r="D6384" t="s">
        <v>46</v>
      </c>
      <c r="E6384">
        <f>YEAR(Table1[[#This Row],[Order Date]])</f>
        <v>2015</v>
      </c>
      <c r="F6384">
        <v>1</v>
      </c>
      <c r="G6384">
        <f>MONTH(Table1[[#This Row],[Order Date]])</f>
        <v>1</v>
      </c>
      <c r="H6384" s="1">
        <v>42017</v>
      </c>
      <c r="I6384">
        <v>6501</v>
      </c>
      <c r="J6384" t="s">
        <v>28</v>
      </c>
      <c r="K6384">
        <v>35</v>
      </c>
      <c r="L6384">
        <v>6.48</v>
      </c>
      <c r="M6384" s="2">
        <v>0.06</v>
      </c>
      <c r="N6384">
        <v>236.99</v>
      </c>
      <c r="O6384">
        <v>6.74</v>
      </c>
      <c r="P6384">
        <v>-95.79</v>
      </c>
      <c r="Q6384" s="2">
        <v>0.37</v>
      </c>
      <c r="R6384" t="s">
        <v>29</v>
      </c>
      <c r="S6384" t="s">
        <v>30</v>
      </c>
      <c r="T6384" t="s">
        <v>3487</v>
      </c>
      <c r="U6384" t="s">
        <v>61</v>
      </c>
      <c r="V6384" t="s">
        <v>76</v>
      </c>
      <c r="W6384">
        <v>904</v>
      </c>
      <c r="X6384" s="1">
        <v>42019</v>
      </c>
      <c r="Y6384" t="s">
        <v>34</v>
      </c>
      <c r="Z6384" t="e" vm="31">
        <v>#VALUE!</v>
      </c>
      <c r="AA6384">
        <v>37804</v>
      </c>
      <c r="AB6384" t="e" cm="1" vm="2">
        <f t="array" ref="AB6384">_FV(Table1[[#This Row],[State]],"Country/region",TRUE)</f>
        <v>#VALUE!</v>
      </c>
    </row>
    <row r="6385" spans="1:28" x14ac:dyDescent="0.35">
      <c r="A6385" t="s">
        <v>2913</v>
      </c>
      <c r="B6385">
        <v>61</v>
      </c>
      <c r="C6385" t="s">
        <v>2131</v>
      </c>
      <c r="D6385" t="s">
        <v>46</v>
      </c>
      <c r="E6385">
        <f>YEAR(Table1[[#This Row],[Order Date]])</f>
        <v>2015</v>
      </c>
      <c r="F6385">
        <v>1</v>
      </c>
      <c r="G6385">
        <f>MONTH(Table1[[#This Row],[Order Date]])</f>
        <v>1</v>
      </c>
      <c r="H6385" s="1">
        <v>42017</v>
      </c>
      <c r="I6385">
        <v>6501</v>
      </c>
      <c r="J6385" t="s">
        <v>28</v>
      </c>
      <c r="K6385">
        <v>46</v>
      </c>
      <c r="L6385">
        <v>125.99</v>
      </c>
      <c r="M6385" s="2">
        <v>0.09</v>
      </c>
      <c r="N6385">
        <v>4617.3360000000002</v>
      </c>
      <c r="O6385">
        <v>7.69</v>
      </c>
      <c r="P6385">
        <v>978.35400000000004</v>
      </c>
      <c r="Q6385" s="2">
        <v>0.57999999999999996</v>
      </c>
      <c r="R6385" t="s">
        <v>96</v>
      </c>
      <c r="S6385" t="s">
        <v>30</v>
      </c>
      <c r="T6385" t="s">
        <v>653</v>
      </c>
      <c r="U6385" t="s">
        <v>105</v>
      </c>
      <c r="V6385" t="s">
        <v>76</v>
      </c>
      <c r="W6385">
        <v>905</v>
      </c>
      <c r="X6385" s="1">
        <v>42019</v>
      </c>
      <c r="Y6385" t="s">
        <v>34</v>
      </c>
      <c r="Z6385" t="e" vm="31">
        <v>#VALUE!</v>
      </c>
      <c r="AA6385">
        <v>38109</v>
      </c>
      <c r="AB6385" t="e" cm="1" vm="2">
        <f t="array" ref="AB6385">_FV(Table1[[#This Row],[State]],"Country/region",TRUE)</f>
        <v>#VALUE!</v>
      </c>
    </row>
    <row r="6386" spans="1:28" x14ac:dyDescent="0.35">
      <c r="A6386" t="s">
        <v>2403</v>
      </c>
      <c r="B6386">
        <v>61</v>
      </c>
      <c r="C6386" t="s">
        <v>2404</v>
      </c>
      <c r="D6386" t="s">
        <v>27</v>
      </c>
      <c r="E6386">
        <f>YEAR(Table1[[#This Row],[Order Date]])</f>
        <v>2015</v>
      </c>
      <c r="F6386">
        <v>1</v>
      </c>
      <c r="G6386">
        <f>MONTH(Table1[[#This Row],[Order Date]])</f>
        <v>1</v>
      </c>
      <c r="H6386" s="1">
        <v>42018</v>
      </c>
      <c r="I6386">
        <v>36357</v>
      </c>
      <c r="J6386" t="s">
        <v>39</v>
      </c>
      <c r="K6386">
        <v>38</v>
      </c>
      <c r="L6386">
        <v>449.99</v>
      </c>
      <c r="M6386" s="2">
        <v>0.01</v>
      </c>
      <c r="N6386">
        <v>17605.77</v>
      </c>
      <c r="O6386">
        <v>49</v>
      </c>
      <c r="P6386">
        <v>-370.04</v>
      </c>
      <c r="Q6386" s="2">
        <v>0.38</v>
      </c>
      <c r="R6386" t="s">
        <v>96</v>
      </c>
      <c r="S6386" t="s">
        <v>49</v>
      </c>
      <c r="T6386" t="s">
        <v>1722</v>
      </c>
      <c r="U6386" t="s">
        <v>192</v>
      </c>
      <c r="V6386" t="s">
        <v>52</v>
      </c>
      <c r="W6386">
        <v>5103</v>
      </c>
      <c r="X6386" s="1">
        <v>42019</v>
      </c>
      <c r="Y6386" t="s">
        <v>53</v>
      </c>
      <c r="Z6386" t="e" vm="23">
        <v>#VALUE!</v>
      </c>
      <c r="AA6386">
        <v>98661</v>
      </c>
      <c r="AB6386" t="e" cm="1" vm="2">
        <f t="array" ref="AB6386">_FV(Table1[[#This Row],[State]],"Country/region",TRUE)</f>
        <v>#VALUE!</v>
      </c>
    </row>
    <row r="6387" spans="1:28" x14ac:dyDescent="0.35">
      <c r="A6387" t="s">
        <v>2898</v>
      </c>
      <c r="B6387">
        <v>61</v>
      </c>
      <c r="C6387" t="s">
        <v>889</v>
      </c>
      <c r="D6387" t="s">
        <v>27</v>
      </c>
      <c r="E6387">
        <f>YEAR(Table1[[#This Row],[Order Date]])</f>
        <v>2015</v>
      </c>
      <c r="F6387">
        <v>1</v>
      </c>
      <c r="G6387">
        <f>MONTH(Table1[[#This Row],[Order Date]])</f>
        <v>1</v>
      </c>
      <c r="H6387" s="1">
        <v>42019</v>
      </c>
      <c r="I6387">
        <v>16807</v>
      </c>
      <c r="J6387" t="s">
        <v>131</v>
      </c>
      <c r="K6387">
        <v>48</v>
      </c>
      <c r="L6387">
        <v>35.44</v>
      </c>
      <c r="M6387" s="2">
        <v>0.08</v>
      </c>
      <c r="N6387">
        <v>1585.6</v>
      </c>
      <c r="O6387">
        <v>4.92</v>
      </c>
      <c r="P6387">
        <v>632.13</v>
      </c>
      <c r="Q6387" s="2">
        <v>0.38</v>
      </c>
      <c r="R6387" t="s">
        <v>29</v>
      </c>
      <c r="S6387" t="s">
        <v>30</v>
      </c>
      <c r="T6387" t="s">
        <v>2740</v>
      </c>
      <c r="U6387" t="s">
        <v>61</v>
      </c>
      <c r="V6387" t="s">
        <v>52</v>
      </c>
      <c r="W6387">
        <v>2337</v>
      </c>
      <c r="X6387" s="1">
        <v>42020</v>
      </c>
      <c r="Y6387" t="s">
        <v>34</v>
      </c>
      <c r="Z6387" t="e" vm="42">
        <v>#VALUE!</v>
      </c>
      <c r="AA6387">
        <v>85323</v>
      </c>
      <c r="AB6387" t="e" cm="1" vm="2">
        <f t="array" ref="AB6387">_FV(Table1[[#This Row],[State]],"Country/region",TRUE)</f>
        <v>#VALUE!</v>
      </c>
    </row>
    <row r="6388" spans="1:28" x14ac:dyDescent="0.35">
      <c r="A6388" t="s">
        <v>3265</v>
      </c>
      <c r="B6388">
        <v>61</v>
      </c>
      <c r="C6388" t="s">
        <v>2956</v>
      </c>
      <c r="D6388" t="s">
        <v>27</v>
      </c>
      <c r="E6388">
        <f>YEAR(Table1[[#This Row],[Order Date]])</f>
        <v>2015</v>
      </c>
      <c r="F6388">
        <v>1</v>
      </c>
      <c r="G6388">
        <f>MONTH(Table1[[#This Row],[Order Date]])</f>
        <v>1</v>
      </c>
      <c r="H6388" s="1">
        <v>42019</v>
      </c>
      <c r="I6388">
        <v>13027</v>
      </c>
      <c r="J6388" t="s">
        <v>58</v>
      </c>
      <c r="K6388">
        <v>42</v>
      </c>
      <c r="L6388">
        <v>6.78</v>
      </c>
      <c r="M6388" s="2">
        <v>0.03</v>
      </c>
      <c r="N6388">
        <v>290.68</v>
      </c>
      <c r="O6388">
        <v>6.18</v>
      </c>
      <c r="P6388">
        <v>-93.5</v>
      </c>
      <c r="Q6388" s="2">
        <v>0.39</v>
      </c>
      <c r="R6388" t="s">
        <v>29</v>
      </c>
      <c r="S6388" t="s">
        <v>30</v>
      </c>
      <c r="T6388" t="s">
        <v>3060</v>
      </c>
      <c r="U6388" t="s">
        <v>61</v>
      </c>
      <c r="V6388" t="s">
        <v>33</v>
      </c>
      <c r="W6388">
        <v>1815</v>
      </c>
      <c r="X6388" s="1">
        <v>42021</v>
      </c>
      <c r="Y6388" t="s">
        <v>34</v>
      </c>
      <c r="Z6388" t="e" vm="24">
        <v>#VALUE!</v>
      </c>
      <c r="AA6388">
        <v>8302</v>
      </c>
      <c r="AB6388" t="e" cm="1" vm="2">
        <f t="array" ref="AB6388">_FV(Table1[[#This Row],[State]],"Country/region",TRUE)</f>
        <v>#VALUE!</v>
      </c>
    </row>
    <row r="6389" spans="1:28" x14ac:dyDescent="0.35">
      <c r="A6389" t="s">
        <v>1581</v>
      </c>
      <c r="B6389">
        <v>61</v>
      </c>
      <c r="C6389" t="s">
        <v>889</v>
      </c>
      <c r="D6389" t="s">
        <v>27</v>
      </c>
      <c r="E6389">
        <f>YEAR(Table1[[#This Row],[Order Date]])</f>
        <v>2015</v>
      </c>
      <c r="F6389">
        <v>1</v>
      </c>
      <c r="G6389">
        <f>MONTH(Table1[[#This Row],[Order Date]])</f>
        <v>1</v>
      </c>
      <c r="H6389" s="1">
        <v>42019</v>
      </c>
      <c r="I6389">
        <v>16807</v>
      </c>
      <c r="J6389" t="s">
        <v>131</v>
      </c>
      <c r="K6389">
        <v>30</v>
      </c>
      <c r="L6389">
        <v>7.4</v>
      </c>
      <c r="M6389" s="2">
        <v>0.09</v>
      </c>
      <c r="N6389">
        <v>215.85</v>
      </c>
      <c r="O6389">
        <v>1.71</v>
      </c>
      <c r="P6389">
        <v>60.95</v>
      </c>
      <c r="Q6389" s="2">
        <v>0.4</v>
      </c>
      <c r="R6389" t="s">
        <v>29</v>
      </c>
      <c r="S6389" t="s">
        <v>59</v>
      </c>
      <c r="T6389" t="s">
        <v>3003</v>
      </c>
      <c r="U6389" t="s">
        <v>61</v>
      </c>
      <c r="V6389" t="s">
        <v>52</v>
      </c>
      <c r="W6389">
        <v>2338</v>
      </c>
      <c r="X6389" s="1">
        <v>42021</v>
      </c>
      <c r="Y6389" t="s">
        <v>34</v>
      </c>
      <c r="Z6389" t="e" vm="42">
        <v>#VALUE!</v>
      </c>
      <c r="AA6389">
        <v>86442</v>
      </c>
      <c r="AB6389" t="e" cm="1" vm="2">
        <f t="array" ref="AB6389">_FV(Table1[[#This Row],[State]],"Country/region",TRUE)</f>
        <v>#VALUE!</v>
      </c>
    </row>
    <row r="6390" spans="1:28" x14ac:dyDescent="0.35">
      <c r="A6390" t="s">
        <v>3387</v>
      </c>
      <c r="B6390">
        <v>61</v>
      </c>
      <c r="C6390" t="s">
        <v>3270</v>
      </c>
      <c r="D6390" t="s">
        <v>57</v>
      </c>
      <c r="E6390">
        <f>YEAR(Table1[[#This Row],[Order Date]])</f>
        <v>2015</v>
      </c>
      <c r="F6390">
        <v>1</v>
      </c>
      <c r="G6390">
        <f>MONTH(Table1[[#This Row],[Order Date]])</f>
        <v>1</v>
      </c>
      <c r="H6390" s="1">
        <v>42020</v>
      </c>
      <c r="I6390">
        <v>29090</v>
      </c>
      <c r="J6390" t="s">
        <v>131</v>
      </c>
      <c r="K6390">
        <v>36</v>
      </c>
      <c r="L6390">
        <v>10.48</v>
      </c>
      <c r="M6390" s="2">
        <v>0.02</v>
      </c>
      <c r="N6390">
        <v>380.34</v>
      </c>
      <c r="O6390">
        <v>6.91</v>
      </c>
      <c r="P6390">
        <v>-108.2</v>
      </c>
      <c r="Q6390" s="2">
        <v>0.57999999999999996</v>
      </c>
      <c r="R6390" t="s">
        <v>29</v>
      </c>
      <c r="S6390" t="s">
        <v>30</v>
      </c>
      <c r="T6390" t="s">
        <v>3480</v>
      </c>
      <c r="U6390" t="s">
        <v>32</v>
      </c>
      <c r="V6390" t="s">
        <v>52</v>
      </c>
      <c r="W6390">
        <v>4081</v>
      </c>
      <c r="X6390" s="1">
        <v>42020</v>
      </c>
      <c r="Y6390" t="s">
        <v>34</v>
      </c>
      <c r="Z6390" t="e" vm="4">
        <v>#VALUE!</v>
      </c>
      <c r="AA6390">
        <v>92804</v>
      </c>
      <c r="AB6390" t="e" cm="1" vm="2">
        <f t="array" ref="AB6390">_FV(Table1[[#This Row],[State]],"Country/region",TRUE)</f>
        <v>#VALUE!</v>
      </c>
    </row>
    <row r="6391" spans="1:28" x14ac:dyDescent="0.35">
      <c r="A6391" t="s">
        <v>3387</v>
      </c>
      <c r="B6391">
        <v>61</v>
      </c>
      <c r="C6391" t="s">
        <v>3270</v>
      </c>
      <c r="D6391" t="s">
        <v>57</v>
      </c>
      <c r="E6391">
        <f>YEAR(Table1[[#This Row],[Order Date]])</f>
        <v>2015</v>
      </c>
      <c r="F6391">
        <v>1</v>
      </c>
      <c r="G6391">
        <f>MONTH(Table1[[#This Row],[Order Date]])</f>
        <v>1</v>
      </c>
      <c r="H6391" s="1">
        <v>42020</v>
      </c>
      <c r="I6391">
        <v>29090</v>
      </c>
      <c r="J6391" t="s">
        <v>131</v>
      </c>
      <c r="K6391">
        <v>24</v>
      </c>
      <c r="L6391">
        <v>4.13</v>
      </c>
      <c r="M6391" s="2">
        <v>0.02</v>
      </c>
      <c r="N6391">
        <v>99.1</v>
      </c>
      <c r="O6391">
        <v>0.99</v>
      </c>
      <c r="P6391">
        <v>28.42</v>
      </c>
      <c r="Q6391" s="2">
        <v>0.39</v>
      </c>
      <c r="R6391" t="s">
        <v>29</v>
      </c>
      <c r="S6391" t="s">
        <v>30</v>
      </c>
      <c r="T6391" t="s">
        <v>209</v>
      </c>
      <c r="U6391" t="s">
        <v>210</v>
      </c>
      <c r="V6391" t="s">
        <v>52</v>
      </c>
      <c r="W6391">
        <v>4080</v>
      </c>
      <c r="X6391" s="1">
        <v>42021</v>
      </c>
      <c r="Y6391" t="s">
        <v>34</v>
      </c>
      <c r="Z6391" t="e" vm="4">
        <v>#VALUE!</v>
      </c>
      <c r="AA6391">
        <v>92804</v>
      </c>
      <c r="AB6391" t="e" cm="1" vm="2">
        <f t="array" ref="AB6391">_FV(Table1[[#This Row],[State]],"Country/region",TRUE)</f>
        <v>#VALUE!</v>
      </c>
    </row>
    <row r="6392" spans="1:28" x14ac:dyDescent="0.35">
      <c r="A6392" t="s">
        <v>1379</v>
      </c>
      <c r="B6392">
        <v>61</v>
      </c>
      <c r="C6392" t="s">
        <v>1380</v>
      </c>
      <c r="D6392" t="s">
        <v>27</v>
      </c>
      <c r="E6392">
        <f>YEAR(Table1[[#This Row],[Order Date]])</f>
        <v>2015</v>
      </c>
      <c r="F6392">
        <v>1</v>
      </c>
      <c r="G6392">
        <f>MONTH(Table1[[#This Row],[Order Date]])</f>
        <v>1</v>
      </c>
      <c r="H6392" s="1">
        <v>42020</v>
      </c>
      <c r="I6392">
        <v>3685</v>
      </c>
      <c r="J6392" t="s">
        <v>131</v>
      </c>
      <c r="K6392">
        <v>29</v>
      </c>
      <c r="L6392">
        <v>3.28</v>
      </c>
      <c r="M6392" s="2">
        <v>0</v>
      </c>
      <c r="N6392">
        <v>106.78</v>
      </c>
      <c r="O6392">
        <v>5</v>
      </c>
      <c r="P6392">
        <v>-98.05</v>
      </c>
      <c r="Q6392" s="2">
        <v>0.56000000000000005</v>
      </c>
      <c r="R6392" t="s">
        <v>29</v>
      </c>
      <c r="S6392" t="s">
        <v>59</v>
      </c>
      <c r="T6392" t="s">
        <v>2660</v>
      </c>
      <c r="U6392" t="s">
        <v>88</v>
      </c>
      <c r="V6392" t="s">
        <v>68</v>
      </c>
      <c r="W6392">
        <v>548</v>
      </c>
      <c r="X6392" s="1">
        <v>42021</v>
      </c>
      <c r="Y6392" t="s">
        <v>34</v>
      </c>
      <c r="Z6392" t="e" vm="26">
        <v>#VALUE!</v>
      </c>
      <c r="AA6392">
        <v>49505</v>
      </c>
      <c r="AB6392" t="e" cm="1" vm="2">
        <f t="array" ref="AB6392">_FV(Table1[[#This Row],[State]],"Country/region",TRUE)</f>
        <v>#VALUE!</v>
      </c>
    </row>
    <row r="6393" spans="1:28" x14ac:dyDescent="0.35">
      <c r="A6393" t="s">
        <v>236</v>
      </c>
      <c r="B6393">
        <v>61</v>
      </c>
      <c r="C6393" t="s">
        <v>2436</v>
      </c>
      <c r="D6393" t="s">
        <v>38</v>
      </c>
      <c r="E6393">
        <f>YEAR(Table1[[#This Row],[Order Date]])</f>
        <v>2015</v>
      </c>
      <c r="F6393">
        <v>1</v>
      </c>
      <c r="G6393">
        <f>MONTH(Table1[[#This Row],[Order Date]])</f>
        <v>1</v>
      </c>
      <c r="H6393" s="1">
        <v>42020</v>
      </c>
      <c r="I6393">
        <v>23268</v>
      </c>
      <c r="J6393" t="s">
        <v>28</v>
      </c>
      <c r="K6393">
        <v>14</v>
      </c>
      <c r="L6393">
        <v>3.6</v>
      </c>
      <c r="M6393" s="2">
        <v>0.09</v>
      </c>
      <c r="N6393">
        <v>50.85</v>
      </c>
      <c r="O6393">
        <v>2.2000000000000002</v>
      </c>
      <c r="P6393">
        <v>-6.81</v>
      </c>
      <c r="Q6393" s="2">
        <v>0.39</v>
      </c>
      <c r="R6393" t="s">
        <v>29</v>
      </c>
      <c r="S6393" t="s">
        <v>59</v>
      </c>
      <c r="T6393" t="s">
        <v>827</v>
      </c>
      <c r="U6393" t="s">
        <v>61</v>
      </c>
      <c r="V6393" t="s">
        <v>33</v>
      </c>
      <c r="W6393">
        <v>3247</v>
      </c>
      <c r="X6393" s="1">
        <v>42022</v>
      </c>
      <c r="Y6393" t="s">
        <v>42</v>
      </c>
      <c r="Z6393" t="e" vm="24">
        <v>#VALUE!</v>
      </c>
      <c r="AA6393">
        <v>7940</v>
      </c>
      <c r="AB6393" t="e" cm="1" vm="2">
        <f t="array" ref="AB6393">_FV(Table1[[#This Row],[State]],"Country/region",TRUE)</f>
        <v>#VALUE!</v>
      </c>
    </row>
    <row r="6394" spans="1:28" x14ac:dyDescent="0.35">
      <c r="A6394" t="s">
        <v>2036</v>
      </c>
      <c r="B6394">
        <v>61</v>
      </c>
      <c r="C6394" t="s">
        <v>493</v>
      </c>
      <c r="D6394" t="s">
        <v>38</v>
      </c>
      <c r="E6394">
        <f>YEAR(Table1[[#This Row],[Order Date]])</f>
        <v>2015</v>
      </c>
      <c r="F6394">
        <v>1</v>
      </c>
      <c r="G6394">
        <f>MONTH(Table1[[#This Row],[Order Date]])</f>
        <v>1</v>
      </c>
      <c r="H6394" s="1">
        <v>42020</v>
      </c>
      <c r="I6394">
        <v>29573</v>
      </c>
      <c r="J6394" t="s">
        <v>58</v>
      </c>
      <c r="K6394">
        <v>43</v>
      </c>
      <c r="L6394">
        <v>18.97</v>
      </c>
      <c r="M6394" s="2">
        <v>0.05</v>
      </c>
      <c r="N6394">
        <v>792.21</v>
      </c>
      <c r="O6394">
        <v>9.5399999999999991</v>
      </c>
      <c r="P6394">
        <v>42.24</v>
      </c>
      <c r="Q6394" s="2">
        <v>0.37</v>
      </c>
      <c r="R6394" t="s">
        <v>29</v>
      </c>
      <c r="S6394" t="s">
        <v>30</v>
      </c>
      <c r="T6394" t="s">
        <v>334</v>
      </c>
      <c r="U6394" t="s">
        <v>61</v>
      </c>
      <c r="V6394" t="s">
        <v>68</v>
      </c>
      <c r="W6394">
        <v>4173</v>
      </c>
      <c r="X6394" s="1">
        <v>42022</v>
      </c>
      <c r="Y6394" t="s">
        <v>34</v>
      </c>
      <c r="Z6394" t="e" vm="25">
        <v>#VALUE!</v>
      </c>
      <c r="AA6394">
        <v>53713</v>
      </c>
      <c r="AB6394" t="e" cm="1" vm="2">
        <f t="array" ref="AB6394">_FV(Table1[[#This Row],[State]],"Country/region",TRUE)</f>
        <v>#VALUE!</v>
      </c>
    </row>
    <row r="6395" spans="1:28" x14ac:dyDescent="0.35">
      <c r="A6395" t="s">
        <v>1791</v>
      </c>
      <c r="B6395">
        <v>61</v>
      </c>
      <c r="C6395" t="s">
        <v>2436</v>
      </c>
      <c r="D6395" t="s">
        <v>38</v>
      </c>
      <c r="E6395">
        <f>YEAR(Table1[[#This Row],[Order Date]])</f>
        <v>2015</v>
      </c>
      <c r="F6395">
        <v>1</v>
      </c>
      <c r="G6395">
        <f>MONTH(Table1[[#This Row],[Order Date]])</f>
        <v>1</v>
      </c>
      <c r="H6395" s="1">
        <v>42020</v>
      </c>
      <c r="I6395">
        <v>23268</v>
      </c>
      <c r="J6395" t="s">
        <v>28</v>
      </c>
      <c r="K6395">
        <v>5</v>
      </c>
      <c r="L6395">
        <v>48.04</v>
      </c>
      <c r="M6395" s="2">
        <v>0.02</v>
      </c>
      <c r="N6395">
        <v>255.31</v>
      </c>
      <c r="O6395">
        <v>5.79</v>
      </c>
      <c r="P6395">
        <v>41.41</v>
      </c>
      <c r="Q6395" s="2">
        <v>0.37</v>
      </c>
      <c r="R6395" t="s">
        <v>29</v>
      </c>
      <c r="S6395" t="s">
        <v>30</v>
      </c>
      <c r="T6395" t="s">
        <v>1699</v>
      </c>
      <c r="U6395" t="s">
        <v>61</v>
      </c>
      <c r="V6395" t="s">
        <v>33</v>
      </c>
      <c r="W6395">
        <v>3246</v>
      </c>
      <c r="X6395" s="1">
        <v>42022</v>
      </c>
      <c r="Y6395" t="s">
        <v>34</v>
      </c>
      <c r="Z6395" t="e" vm="21">
        <v>#VALUE!</v>
      </c>
      <c r="AA6395">
        <v>4005</v>
      </c>
      <c r="AB6395" t="e" cm="1" vm="2">
        <f t="array" ref="AB6395">_FV(Table1[[#This Row],[State]],"Country/region",TRUE)</f>
        <v>#VALUE!</v>
      </c>
    </row>
    <row r="6396" spans="1:28" x14ac:dyDescent="0.35">
      <c r="A6396" t="s">
        <v>1995</v>
      </c>
      <c r="B6396">
        <v>61</v>
      </c>
      <c r="C6396" t="s">
        <v>1849</v>
      </c>
      <c r="D6396" t="s">
        <v>38</v>
      </c>
      <c r="E6396">
        <f>YEAR(Table1[[#This Row],[Order Date]])</f>
        <v>2015</v>
      </c>
      <c r="F6396">
        <v>1</v>
      </c>
      <c r="G6396">
        <f>MONTH(Table1[[#This Row],[Order Date]])</f>
        <v>1</v>
      </c>
      <c r="H6396" s="1">
        <v>42020</v>
      </c>
      <c r="I6396">
        <v>9632</v>
      </c>
      <c r="J6396" t="s">
        <v>47</v>
      </c>
      <c r="K6396">
        <v>33</v>
      </c>
      <c r="L6396">
        <v>120.98</v>
      </c>
      <c r="M6396" s="2">
        <v>0.09</v>
      </c>
      <c r="N6396">
        <v>3633.03</v>
      </c>
      <c r="O6396">
        <v>9.07</v>
      </c>
      <c r="P6396">
        <v>1440.2739999999999</v>
      </c>
      <c r="Q6396" s="2">
        <v>0.35</v>
      </c>
      <c r="R6396" t="s">
        <v>29</v>
      </c>
      <c r="S6396" t="s">
        <v>30</v>
      </c>
      <c r="T6396" t="s">
        <v>857</v>
      </c>
      <c r="U6396" t="s">
        <v>67</v>
      </c>
      <c r="V6396" t="s">
        <v>52</v>
      </c>
      <c r="W6396">
        <v>1313</v>
      </c>
      <c r="X6396" s="1">
        <v>42024</v>
      </c>
      <c r="Y6396" t="s">
        <v>34</v>
      </c>
      <c r="Z6396" t="e" vm="23">
        <v>#VALUE!</v>
      </c>
      <c r="AA6396">
        <v>98052</v>
      </c>
      <c r="AB6396" t="e" cm="1" vm="2">
        <f t="array" ref="AB6396">_FV(Table1[[#This Row],[State]],"Country/region",TRUE)</f>
        <v>#VALUE!</v>
      </c>
    </row>
    <row r="6397" spans="1:28" x14ac:dyDescent="0.35">
      <c r="A6397" t="s">
        <v>3216</v>
      </c>
      <c r="B6397">
        <v>61</v>
      </c>
      <c r="C6397" t="s">
        <v>2488</v>
      </c>
      <c r="D6397" t="s">
        <v>57</v>
      </c>
      <c r="E6397">
        <f>YEAR(Table1[[#This Row],[Order Date]])</f>
        <v>2015</v>
      </c>
      <c r="F6397">
        <v>1</v>
      </c>
      <c r="G6397">
        <f>MONTH(Table1[[#This Row],[Order Date]])</f>
        <v>1</v>
      </c>
      <c r="H6397" s="1">
        <v>42022</v>
      </c>
      <c r="I6397">
        <v>51044</v>
      </c>
      <c r="J6397" t="s">
        <v>47</v>
      </c>
      <c r="K6397">
        <v>17</v>
      </c>
      <c r="L6397">
        <v>9.9</v>
      </c>
      <c r="M6397" s="2">
        <v>0.1</v>
      </c>
      <c r="N6397">
        <v>155.88999999999999</v>
      </c>
      <c r="O6397">
        <v>1.39</v>
      </c>
      <c r="P6397">
        <v>50.19</v>
      </c>
      <c r="Q6397" s="2">
        <v>0.37</v>
      </c>
      <c r="R6397" t="s">
        <v>29</v>
      </c>
      <c r="S6397" t="s">
        <v>30</v>
      </c>
      <c r="T6397" t="s">
        <v>2905</v>
      </c>
      <c r="U6397" t="s">
        <v>267</v>
      </c>
      <c r="V6397" t="s">
        <v>76</v>
      </c>
      <c r="W6397">
        <v>7153</v>
      </c>
      <c r="X6397" s="1">
        <v>42022</v>
      </c>
      <c r="Y6397" t="s">
        <v>34</v>
      </c>
      <c r="Z6397" t="e" vm="14">
        <v>#VALUE!</v>
      </c>
      <c r="AA6397">
        <v>32905</v>
      </c>
      <c r="AB6397" t="e" cm="1" vm="2">
        <f t="array" ref="AB6397">_FV(Table1[[#This Row],[State]],"Country/region",TRUE)</f>
        <v>#VALUE!</v>
      </c>
    </row>
    <row r="6398" spans="1:28" x14ac:dyDescent="0.35">
      <c r="A6398" t="s">
        <v>2817</v>
      </c>
      <c r="B6398">
        <v>61</v>
      </c>
      <c r="C6398" t="s">
        <v>1085</v>
      </c>
      <c r="D6398" t="s">
        <v>27</v>
      </c>
      <c r="E6398">
        <f>YEAR(Table1[[#This Row],[Order Date]])</f>
        <v>2015</v>
      </c>
      <c r="F6398">
        <v>1</v>
      </c>
      <c r="G6398">
        <f>MONTH(Table1[[#This Row],[Order Date]])</f>
        <v>1</v>
      </c>
      <c r="H6398" s="1">
        <v>42022</v>
      </c>
      <c r="I6398">
        <v>15491</v>
      </c>
      <c r="J6398" t="s">
        <v>131</v>
      </c>
      <c r="K6398">
        <v>5</v>
      </c>
      <c r="L6398">
        <v>205.99</v>
      </c>
      <c r="M6398" s="2">
        <v>0.01</v>
      </c>
      <c r="N6398">
        <v>901.37400000000002</v>
      </c>
      <c r="O6398">
        <v>2.5</v>
      </c>
      <c r="P6398">
        <v>-648.64800000000002</v>
      </c>
      <c r="Q6398" s="2">
        <v>0.59</v>
      </c>
      <c r="R6398" t="s">
        <v>96</v>
      </c>
      <c r="S6398" t="s">
        <v>30</v>
      </c>
      <c r="T6398" t="s">
        <v>524</v>
      </c>
      <c r="U6398" t="s">
        <v>105</v>
      </c>
      <c r="V6398" t="s">
        <v>76</v>
      </c>
      <c r="W6398">
        <v>2159</v>
      </c>
      <c r="X6398" s="1">
        <v>42022</v>
      </c>
      <c r="Y6398" t="s">
        <v>34</v>
      </c>
      <c r="Z6398" t="e" vm="34">
        <v>#VALUE!</v>
      </c>
      <c r="AA6398">
        <v>39560</v>
      </c>
      <c r="AB6398" t="e" cm="1" vm="2">
        <f t="array" ref="AB6398">_FV(Table1[[#This Row],[State]],"Country/region",TRUE)</f>
        <v>#VALUE!</v>
      </c>
    </row>
    <row r="6399" spans="1:28" x14ac:dyDescent="0.35">
      <c r="A6399" t="s">
        <v>2313</v>
      </c>
      <c r="B6399">
        <v>61</v>
      </c>
      <c r="C6399" t="s">
        <v>202</v>
      </c>
      <c r="D6399" t="s">
        <v>46</v>
      </c>
      <c r="E6399">
        <f>YEAR(Table1[[#This Row],[Order Date]])</f>
        <v>2015</v>
      </c>
      <c r="F6399">
        <v>1</v>
      </c>
      <c r="G6399">
        <f>MONTH(Table1[[#This Row],[Order Date]])</f>
        <v>1</v>
      </c>
      <c r="H6399" s="1">
        <v>42022</v>
      </c>
      <c r="I6399">
        <v>52837</v>
      </c>
      <c r="J6399" t="s">
        <v>58</v>
      </c>
      <c r="K6399">
        <v>32</v>
      </c>
      <c r="L6399">
        <v>193.17</v>
      </c>
      <c r="M6399" s="2">
        <v>0.08</v>
      </c>
      <c r="N6399">
        <v>5934.39</v>
      </c>
      <c r="O6399">
        <v>19.989999999999998</v>
      </c>
      <c r="P6399">
        <v>519.54999999999995</v>
      </c>
      <c r="Q6399" s="2">
        <v>0.71</v>
      </c>
      <c r="R6399" t="s">
        <v>29</v>
      </c>
      <c r="S6399" t="s">
        <v>30</v>
      </c>
      <c r="T6399" t="s">
        <v>940</v>
      </c>
      <c r="U6399" t="s">
        <v>32</v>
      </c>
      <c r="V6399" t="s">
        <v>33</v>
      </c>
      <c r="W6399">
        <v>7406</v>
      </c>
      <c r="X6399" s="1">
        <v>42024</v>
      </c>
      <c r="Y6399" t="s">
        <v>34</v>
      </c>
      <c r="Z6399" t="e" vm="48">
        <v>#VALUE!</v>
      </c>
      <c r="AA6399">
        <v>3101</v>
      </c>
      <c r="AB6399" t="e" cm="1" vm="2">
        <f t="array" ref="AB6399">_FV(Table1[[#This Row],[State]],"Country/region",TRUE)</f>
        <v>#VALUE!</v>
      </c>
    </row>
    <row r="6400" spans="1:28" x14ac:dyDescent="0.35">
      <c r="A6400" t="s">
        <v>456</v>
      </c>
      <c r="B6400">
        <v>61</v>
      </c>
      <c r="C6400" t="s">
        <v>1333</v>
      </c>
      <c r="D6400" t="s">
        <v>27</v>
      </c>
      <c r="E6400">
        <f>YEAR(Table1[[#This Row],[Order Date]])</f>
        <v>2015</v>
      </c>
      <c r="F6400">
        <v>1</v>
      </c>
      <c r="G6400">
        <f>MONTH(Table1[[#This Row],[Order Date]])</f>
        <v>1</v>
      </c>
      <c r="H6400" s="1">
        <v>42022</v>
      </c>
      <c r="I6400">
        <v>42753</v>
      </c>
      <c r="J6400" t="s">
        <v>131</v>
      </c>
      <c r="K6400">
        <v>45</v>
      </c>
      <c r="L6400">
        <v>115.99</v>
      </c>
      <c r="M6400" s="2">
        <v>0.1</v>
      </c>
      <c r="N6400">
        <v>4072.8175000000001</v>
      </c>
      <c r="O6400">
        <v>3</v>
      </c>
      <c r="P6400">
        <v>897.36300000000006</v>
      </c>
      <c r="Q6400" s="2">
        <v>0.59</v>
      </c>
      <c r="R6400" t="s">
        <v>96</v>
      </c>
      <c r="S6400" t="s">
        <v>30</v>
      </c>
      <c r="T6400" t="s">
        <v>3488</v>
      </c>
      <c r="U6400" t="s">
        <v>105</v>
      </c>
      <c r="V6400" t="s">
        <v>52</v>
      </c>
      <c r="W6400">
        <v>6035</v>
      </c>
      <c r="X6400" s="1">
        <v>42024</v>
      </c>
      <c r="Y6400" t="s">
        <v>34</v>
      </c>
      <c r="Z6400" t="e" vm="32">
        <v>#VALUE!</v>
      </c>
      <c r="AA6400">
        <v>80817</v>
      </c>
      <c r="AB6400" t="e" cm="1" vm="2">
        <f t="array" ref="AB6400">_FV(Table1[[#This Row],[State]],"Country/region",TRUE)</f>
        <v>#VALUE!</v>
      </c>
    </row>
    <row r="6401" spans="1:28" x14ac:dyDescent="0.35">
      <c r="A6401" t="s">
        <v>377</v>
      </c>
      <c r="B6401">
        <v>61</v>
      </c>
      <c r="C6401" t="s">
        <v>2488</v>
      </c>
      <c r="D6401" t="s">
        <v>57</v>
      </c>
      <c r="E6401">
        <f>YEAR(Table1[[#This Row],[Order Date]])</f>
        <v>2015</v>
      </c>
      <c r="F6401">
        <v>1</v>
      </c>
      <c r="G6401">
        <f>MONTH(Table1[[#This Row],[Order Date]])</f>
        <v>1</v>
      </c>
      <c r="H6401" s="1">
        <v>42022</v>
      </c>
      <c r="I6401">
        <v>51044</v>
      </c>
      <c r="J6401" t="s">
        <v>47</v>
      </c>
      <c r="K6401">
        <v>26</v>
      </c>
      <c r="L6401">
        <v>50.98</v>
      </c>
      <c r="M6401" s="2">
        <v>7.0000000000000007E-2</v>
      </c>
      <c r="N6401">
        <v>1333.18</v>
      </c>
      <c r="O6401">
        <v>14.19</v>
      </c>
      <c r="P6401">
        <v>120.01</v>
      </c>
      <c r="Q6401" s="2">
        <v>0.56000000000000005</v>
      </c>
      <c r="R6401" t="s">
        <v>48</v>
      </c>
      <c r="S6401" t="s">
        <v>49</v>
      </c>
      <c r="T6401" t="s">
        <v>2838</v>
      </c>
      <c r="U6401" t="s">
        <v>51</v>
      </c>
      <c r="V6401" t="s">
        <v>76</v>
      </c>
      <c r="W6401">
        <v>7154</v>
      </c>
      <c r="X6401" s="1">
        <v>42026</v>
      </c>
      <c r="Y6401" t="s">
        <v>53</v>
      </c>
      <c r="Z6401" t="e" vm="14">
        <v>#VALUE!</v>
      </c>
      <c r="AA6401">
        <v>33403</v>
      </c>
      <c r="AB6401" t="e" cm="1" vm="2">
        <f t="array" ref="AB6401">_FV(Table1[[#This Row],[State]],"Country/region",TRUE)</f>
        <v>#VALUE!</v>
      </c>
    </row>
    <row r="6402" spans="1:28" x14ac:dyDescent="0.35">
      <c r="A6402" t="s">
        <v>377</v>
      </c>
      <c r="B6402">
        <v>61</v>
      </c>
      <c r="C6402" t="s">
        <v>2488</v>
      </c>
      <c r="D6402" t="s">
        <v>57</v>
      </c>
      <c r="E6402">
        <f>YEAR(Table1[[#This Row],[Order Date]])</f>
        <v>2015</v>
      </c>
      <c r="F6402">
        <v>1</v>
      </c>
      <c r="G6402">
        <f>MONTH(Table1[[#This Row],[Order Date]])</f>
        <v>1</v>
      </c>
      <c r="H6402" s="1">
        <v>42022</v>
      </c>
      <c r="I6402">
        <v>51044</v>
      </c>
      <c r="J6402" t="s">
        <v>47</v>
      </c>
      <c r="K6402">
        <v>19</v>
      </c>
      <c r="L6402">
        <v>5.84</v>
      </c>
      <c r="M6402" s="2">
        <v>0.01</v>
      </c>
      <c r="N6402">
        <v>117.27</v>
      </c>
      <c r="O6402">
        <v>0.83</v>
      </c>
      <c r="P6402">
        <v>35.450000000000003</v>
      </c>
      <c r="Q6402" s="2">
        <v>0.49</v>
      </c>
      <c r="R6402" t="s">
        <v>29</v>
      </c>
      <c r="S6402" t="s">
        <v>59</v>
      </c>
      <c r="T6402" t="s">
        <v>1572</v>
      </c>
      <c r="U6402" t="s">
        <v>88</v>
      </c>
      <c r="V6402" t="s">
        <v>76</v>
      </c>
      <c r="W6402">
        <v>7155</v>
      </c>
      <c r="X6402" s="1">
        <v>42029</v>
      </c>
      <c r="Y6402" t="s">
        <v>34</v>
      </c>
      <c r="Z6402" t="e" vm="14">
        <v>#VALUE!</v>
      </c>
      <c r="AA6402">
        <v>33403</v>
      </c>
      <c r="AB6402" t="e" cm="1" vm="2">
        <f t="array" ref="AB6402">_FV(Table1[[#This Row],[State]],"Country/region",TRUE)</f>
        <v>#VALUE!</v>
      </c>
    </row>
    <row r="6403" spans="1:28" x14ac:dyDescent="0.35">
      <c r="A6403" t="s">
        <v>3349</v>
      </c>
      <c r="B6403">
        <v>61</v>
      </c>
      <c r="C6403" t="s">
        <v>2640</v>
      </c>
      <c r="D6403" t="s">
        <v>46</v>
      </c>
      <c r="E6403">
        <f>YEAR(Table1[[#This Row],[Order Date]])</f>
        <v>2015</v>
      </c>
      <c r="F6403">
        <v>1</v>
      </c>
      <c r="G6403">
        <f>MONTH(Table1[[#This Row],[Order Date]])</f>
        <v>1</v>
      </c>
      <c r="H6403" s="1">
        <v>42023</v>
      </c>
      <c r="I6403">
        <v>8034</v>
      </c>
      <c r="J6403" t="s">
        <v>28</v>
      </c>
      <c r="K6403">
        <v>31</v>
      </c>
      <c r="L6403">
        <v>10.98</v>
      </c>
      <c r="M6403" s="2">
        <v>0.01</v>
      </c>
      <c r="N6403">
        <v>354.45</v>
      </c>
      <c r="O6403">
        <v>3.99</v>
      </c>
      <c r="P6403">
        <v>11.38</v>
      </c>
      <c r="Q6403" s="2">
        <v>0.57999999999999996</v>
      </c>
      <c r="R6403" t="s">
        <v>29</v>
      </c>
      <c r="S6403" t="s">
        <v>30</v>
      </c>
      <c r="T6403" t="s">
        <v>1537</v>
      </c>
      <c r="U6403" t="s">
        <v>214</v>
      </c>
      <c r="V6403" t="s">
        <v>76</v>
      </c>
      <c r="W6403">
        <v>1093</v>
      </c>
      <c r="X6403" s="1">
        <v>42023</v>
      </c>
      <c r="Y6403" t="s">
        <v>34</v>
      </c>
      <c r="Z6403" t="e" vm="47">
        <v>#VALUE!</v>
      </c>
      <c r="AA6403">
        <v>27514</v>
      </c>
      <c r="AB6403" t="e" cm="1" vm="2">
        <f t="array" ref="AB6403">_FV(Table1[[#This Row],[State]],"Country/region",TRUE)</f>
        <v>#VALUE!</v>
      </c>
    </row>
    <row r="6404" spans="1:28" x14ac:dyDescent="0.35">
      <c r="A6404" t="s">
        <v>2580</v>
      </c>
      <c r="B6404">
        <v>61</v>
      </c>
      <c r="C6404" t="s">
        <v>3228</v>
      </c>
      <c r="D6404" t="s">
        <v>57</v>
      </c>
      <c r="E6404">
        <f>YEAR(Table1[[#This Row],[Order Date]])</f>
        <v>2015</v>
      </c>
      <c r="F6404">
        <v>1</v>
      </c>
      <c r="G6404">
        <f>MONTH(Table1[[#This Row],[Order Date]])</f>
        <v>1</v>
      </c>
      <c r="H6404" s="1">
        <v>42023</v>
      </c>
      <c r="I6404">
        <v>11969</v>
      </c>
      <c r="J6404" t="s">
        <v>39</v>
      </c>
      <c r="K6404">
        <v>16</v>
      </c>
      <c r="L6404">
        <v>110.98</v>
      </c>
      <c r="M6404" s="2">
        <v>0.08</v>
      </c>
      <c r="N6404">
        <v>1684.96</v>
      </c>
      <c r="O6404">
        <v>35</v>
      </c>
      <c r="P6404">
        <v>-553.05999999999995</v>
      </c>
      <c r="Q6404" s="2">
        <v>0.82</v>
      </c>
      <c r="R6404" t="s">
        <v>29</v>
      </c>
      <c r="S6404" t="s">
        <v>40</v>
      </c>
      <c r="T6404" t="s">
        <v>3489</v>
      </c>
      <c r="U6404" t="s">
        <v>32</v>
      </c>
      <c r="V6404" t="s">
        <v>68</v>
      </c>
      <c r="W6404">
        <v>1660</v>
      </c>
      <c r="X6404" s="1">
        <v>42024</v>
      </c>
      <c r="Y6404" t="s">
        <v>34</v>
      </c>
      <c r="Z6404" t="e" vm="5">
        <v>#VALUE!</v>
      </c>
      <c r="AA6404">
        <v>55305</v>
      </c>
      <c r="AB6404" t="e" cm="1" vm="2">
        <f t="array" ref="AB6404">_FV(Table1[[#This Row],[State]],"Country/region",TRUE)</f>
        <v>#VALUE!</v>
      </c>
    </row>
    <row r="6405" spans="1:28" x14ac:dyDescent="0.35">
      <c r="A6405" t="s">
        <v>2810</v>
      </c>
      <c r="B6405">
        <v>61</v>
      </c>
      <c r="C6405" t="s">
        <v>2758</v>
      </c>
      <c r="D6405" t="s">
        <v>57</v>
      </c>
      <c r="E6405">
        <f>YEAR(Table1[[#This Row],[Order Date]])</f>
        <v>2015</v>
      </c>
      <c r="F6405">
        <v>1</v>
      </c>
      <c r="G6405">
        <f>MONTH(Table1[[#This Row],[Order Date]])</f>
        <v>1</v>
      </c>
      <c r="H6405" s="1">
        <v>42023</v>
      </c>
      <c r="I6405">
        <v>6886</v>
      </c>
      <c r="J6405" t="s">
        <v>28</v>
      </c>
      <c r="K6405">
        <v>46</v>
      </c>
      <c r="L6405">
        <v>178.47</v>
      </c>
      <c r="M6405" s="2">
        <v>0.08</v>
      </c>
      <c r="N6405">
        <v>8177.07</v>
      </c>
      <c r="O6405">
        <v>19.989999999999998</v>
      </c>
      <c r="P6405">
        <v>2385.3000000000002</v>
      </c>
      <c r="Q6405" s="2">
        <v>0.55000000000000004</v>
      </c>
      <c r="R6405" t="s">
        <v>29</v>
      </c>
      <c r="S6405" t="s">
        <v>30</v>
      </c>
      <c r="T6405" t="s">
        <v>628</v>
      </c>
      <c r="U6405" t="s">
        <v>32</v>
      </c>
      <c r="V6405" t="s">
        <v>52</v>
      </c>
      <c r="W6405">
        <v>954</v>
      </c>
      <c r="X6405" s="1">
        <v>42024</v>
      </c>
      <c r="Y6405" t="s">
        <v>34</v>
      </c>
      <c r="Z6405" t="e" vm="4">
        <v>#VALUE!</v>
      </c>
      <c r="AA6405">
        <v>95610</v>
      </c>
      <c r="AB6405" t="e" cm="1" vm="2">
        <f t="array" ref="AB6405">_FV(Table1[[#This Row],[State]],"Country/region",TRUE)</f>
        <v>#VALUE!</v>
      </c>
    </row>
    <row r="6406" spans="1:28" x14ac:dyDescent="0.35">
      <c r="A6406" t="s">
        <v>3349</v>
      </c>
      <c r="B6406">
        <v>61</v>
      </c>
      <c r="C6406" t="s">
        <v>2640</v>
      </c>
      <c r="D6406" t="s">
        <v>46</v>
      </c>
      <c r="E6406">
        <f>YEAR(Table1[[#This Row],[Order Date]])</f>
        <v>2015</v>
      </c>
      <c r="F6406">
        <v>1</v>
      </c>
      <c r="G6406">
        <f>MONTH(Table1[[#This Row],[Order Date]])</f>
        <v>1</v>
      </c>
      <c r="H6406" s="1">
        <v>42023</v>
      </c>
      <c r="I6406">
        <v>8034</v>
      </c>
      <c r="J6406" t="s">
        <v>28</v>
      </c>
      <c r="K6406">
        <v>13</v>
      </c>
      <c r="L6406">
        <v>16.989999999999998</v>
      </c>
      <c r="M6406" s="2">
        <v>0.02</v>
      </c>
      <c r="N6406">
        <v>238.43</v>
      </c>
      <c r="O6406">
        <v>8.99</v>
      </c>
      <c r="P6406">
        <v>-36.11</v>
      </c>
      <c r="Q6406" s="2">
        <v>0.56000000000000005</v>
      </c>
      <c r="R6406" t="s">
        <v>29</v>
      </c>
      <c r="S6406" t="s">
        <v>139</v>
      </c>
      <c r="T6406" t="s">
        <v>2961</v>
      </c>
      <c r="U6406" t="s">
        <v>88</v>
      </c>
      <c r="V6406" t="s">
        <v>76</v>
      </c>
      <c r="W6406">
        <v>1094</v>
      </c>
      <c r="X6406" s="1">
        <v>42024</v>
      </c>
      <c r="Y6406" t="s">
        <v>34</v>
      </c>
      <c r="Z6406" t="e" vm="47">
        <v>#VALUE!</v>
      </c>
      <c r="AA6406">
        <v>27514</v>
      </c>
      <c r="AB6406" t="e" cm="1" vm="2">
        <f t="array" ref="AB6406">_FV(Table1[[#This Row],[State]],"Country/region",TRUE)</f>
        <v>#VALUE!</v>
      </c>
    </row>
    <row r="6407" spans="1:28" x14ac:dyDescent="0.35">
      <c r="A6407" t="s">
        <v>1084</v>
      </c>
      <c r="B6407">
        <v>61</v>
      </c>
      <c r="C6407" t="s">
        <v>1085</v>
      </c>
      <c r="D6407" t="s">
        <v>27</v>
      </c>
      <c r="E6407">
        <f>YEAR(Table1[[#This Row],[Order Date]])</f>
        <v>2015</v>
      </c>
      <c r="F6407">
        <v>1</v>
      </c>
      <c r="G6407">
        <f>MONTH(Table1[[#This Row],[Order Date]])</f>
        <v>1</v>
      </c>
      <c r="H6407" s="1">
        <v>42023</v>
      </c>
      <c r="I6407">
        <v>33285</v>
      </c>
      <c r="J6407" t="s">
        <v>28</v>
      </c>
      <c r="K6407">
        <v>5</v>
      </c>
      <c r="L6407">
        <v>12.28</v>
      </c>
      <c r="M6407" s="2">
        <v>0.01</v>
      </c>
      <c r="N6407">
        <v>66.92</v>
      </c>
      <c r="O6407">
        <v>6.13</v>
      </c>
      <c r="P6407">
        <v>-23.29</v>
      </c>
      <c r="Q6407" s="2">
        <v>0.56999999999999995</v>
      </c>
      <c r="R6407" t="s">
        <v>29</v>
      </c>
      <c r="S6407" t="s">
        <v>30</v>
      </c>
      <c r="T6407" t="s">
        <v>2435</v>
      </c>
      <c r="U6407" t="s">
        <v>32</v>
      </c>
      <c r="V6407" t="s">
        <v>76</v>
      </c>
      <c r="W6407">
        <v>4679</v>
      </c>
      <c r="X6407" s="1">
        <v>42024</v>
      </c>
      <c r="Y6407" t="s">
        <v>34</v>
      </c>
      <c r="Z6407" t="e" vm="14">
        <v>#VALUE!</v>
      </c>
      <c r="AA6407">
        <v>33971</v>
      </c>
      <c r="AB6407" t="e" cm="1" vm="2">
        <f t="array" ref="AB6407">_FV(Table1[[#This Row],[State]],"Country/region",TRUE)</f>
        <v>#VALUE!</v>
      </c>
    </row>
    <row r="6408" spans="1:28" x14ac:dyDescent="0.35">
      <c r="A6408" t="s">
        <v>2580</v>
      </c>
      <c r="B6408">
        <v>61</v>
      </c>
      <c r="C6408" t="s">
        <v>3228</v>
      </c>
      <c r="D6408" t="s">
        <v>57</v>
      </c>
      <c r="E6408">
        <f>YEAR(Table1[[#This Row],[Order Date]])</f>
        <v>2015</v>
      </c>
      <c r="F6408">
        <v>1</v>
      </c>
      <c r="G6408">
        <f>MONTH(Table1[[#This Row],[Order Date]])</f>
        <v>1</v>
      </c>
      <c r="H6408" s="1">
        <v>42023</v>
      </c>
      <c r="I6408">
        <v>11969</v>
      </c>
      <c r="J6408" t="s">
        <v>39</v>
      </c>
      <c r="K6408">
        <v>9</v>
      </c>
      <c r="L6408">
        <v>212.6</v>
      </c>
      <c r="M6408" s="2">
        <v>0.03</v>
      </c>
      <c r="N6408">
        <v>1662.048</v>
      </c>
      <c r="O6408">
        <v>110.2</v>
      </c>
      <c r="P6408">
        <v>-471.25799999999998</v>
      </c>
      <c r="Q6408" s="2">
        <v>0.73</v>
      </c>
      <c r="R6408" t="s">
        <v>48</v>
      </c>
      <c r="S6408" t="s">
        <v>73</v>
      </c>
      <c r="T6408" t="s">
        <v>74</v>
      </c>
      <c r="U6408" t="s">
        <v>75</v>
      </c>
      <c r="V6408" t="s">
        <v>68</v>
      </c>
      <c r="W6408">
        <v>1661</v>
      </c>
      <c r="X6408" s="1">
        <v>42025</v>
      </c>
      <c r="Y6408" t="s">
        <v>53</v>
      </c>
      <c r="Z6408" t="e" vm="5">
        <v>#VALUE!</v>
      </c>
      <c r="AA6408">
        <v>55305</v>
      </c>
      <c r="AB6408" t="e" cm="1" vm="2">
        <f t="array" ref="AB6408">_FV(Table1[[#This Row],[State]],"Country/region",TRUE)</f>
        <v>#VALUE!</v>
      </c>
    </row>
    <row r="6409" spans="1:28" x14ac:dyDescent="0.35">
      <c r="A6409" t="s">
        <v>2580</v>
      </c>
      <c r="B6409">
        <v>61</v>
      </c>
      <c r="C6409" t="s">
        <v>3228</v>
      </c>
      <c r="D6409" t="s">
        <v>57</v>
      </c>
      <c r="E6409">
        <f>YEAR(Table1[[#This Row],[Order Date]])</f>
        <v>2015</v>
      </c>
      <c r="F6409">
        <v>1</v>
      </c>
      <c r="G6409">
        <f>MONTH(Table1[[#This Row],[Order Date]])</f>
        <v>1</v>
      </c>
      <c r="H6409" s="1">
        <v>42023</v>
      </c>
      <c r="I6409">
        <v>11969</v>
      </c>
      <c r="J6409" t="s">
        <v>39</v>
      </c>
      <c r="K6409">
        <v>42</v>
      </c>
      <c r="L6409">
        <v>349.45</v>
      </c>
      <c r="M6409" s="2">
        <v>0.1</v>
      </c>
      <c r="N6409">
        <v>11460.76</v>
      </c>
      <c r="O6409">
        <v>60</v>
      </c>
      <c r="P6409">
        <v>4264.82</v>
      </c>
      <c r="Q6409" s="2"/>
      <c r="R6409" t="s">
        <v>48</v>
      </c>
      <c r="S6409" t="s">
        <v>49</v>
      </c>
      <c r="T6409" t="s">
        <v>1250</v>
      </c>
      <c r="U6409" t="s">
        <v>75</v>
      </c>
      <c r="V6409" t="s">
        <v>68</v>
      </c>
      <c r="W6409">
        <v>1662</v>
      </c>
      <c r="X6409" s="1">
        <v>42025</v>
      </c>
      <c r="Y6409" t="s">
        <v>53</v>
      </c>
      <c r="Z6409" t="e" vm="5">
        <v>#VALUE!</v>
      </c>
      <c r="AA6409">
        <v>55305</v>
      </c>
      <c r="AB6409" t="e" cm="1" vm="2">
        <f t="array" ref="AB6409">_FV(Table1[[#This Row],[State]],"Country/region",TRUE)</f>
        <v>#VALUE!</v>
      </c>
    </row>
    <row r="6410" spans="1:28" x14ac:dyDescent="0.35">
      <c r="A6410" t="s">
        <v>3349</v>
      </c>
      <c r="B6410">
        <v>61</v>
      </c>
      <c r="C6410" t="s">
        <v>2640</v>
      </c>
      <c r="D6410" t="s">
        <v>46</v>
      </c>
      <c r="E6410">
        <f>YEAR(Table1[[#This Row],[Order Date]])</f>
        <v>2015</v>
      </c>
      <c r="F6410">
        <v>1</v>
      </c>
      <c r="G6410">
        <f>MONTH(Table1[[#This Row],[Order Date]])</f>
        <v>1</v>
      </c>
      <c r="H6410" s="1">
        <v>42023</v>
      </c>
      <c r="I6410">
        <v>8034</v>
      </c>
      <c r="J6410" t="s">
        <v>28</v>
      </c>
      <c r="K6410">
        <v>36</v>
      </c>
      <c r="L6410">
        <v>44.43</v>
      </c>
      <c r="M6410" s="2">
        <v>0.08</v>
      </c>
      <c r="N6410">
        <v>1606.4</v>
      </c>
      <c r="O6410">
        <v>46.59</v>
      </c>
      <c r="P6410">
        <v>-1231.3499999999999</v>
      </c>
      <c r="Q6410" s="2">
        <v>0.67</v>
      </c>
      <c r="R6410" t="s">
        <v>48</v>
      </c>
      <c r="S6410" t="s">
        <v>73</v>
      </c>
      <c r="T6410" t="s">
        <v>2951</v>
      </c>
      <c r="U6410" t="s">
        <v>75</v>
      </c>
      <c r="V6410" t="s">
        <v>76</v>
      </c>
      <c r="W6410">
        <v>1095</v>
      </c>
      <c r="X6410" s="1">
        <v>42025</v>
      </c>
      <c r="Y6410" t="s">
        <v>53</v>
      </c>
      <c r="Z6410" t="e" vm="47">
        <v>#VALUE!</v>
      </c>
      <c r="AA6410">
        <v>27514</v>
      </c>
      <c r="AB6410" t="e" cm="1" vm="2">
        <f t="array" ref="AB6410">_FV(Table1[[#This Row],[State]],"Country/region",TRUE)</f>
        <v>#VALUE!</v>
      </c>
    </row>
    <row r="6411" spans="1:28" x14ac:dyDescent="0.35">
      <c r="A6411" t="s">
        <v>451</v>
      </c>
      <c r="B6411">
        <v>61</v>
      </c>
      <c r="C6411" t="s">
        <v>452</v>
      </c>
      <c r="D6411" t="s">
        <v>27</v>
      </c>
      <c r="E6411">
        <f>YEAR(Table1[[#This Row],[Order Date]])</f>
        <v>2015</v>
      </c>
      <c r="F6411">
        <v>1</v>
      </c>
      <c r="G6411">
        <f>MONTH(Table1[[#This Row],[Order Date]])</f>
        <v>1</v>
      </c>
      <c r="H6411" s="1">
        <v>42023</v>
      </c>
      <c r="I6411">
        <v>33956</v>
      </c>
      <c r="J6411" t="s">
        <v>47</v>
      </c>
      <c r="K6411">
        <v>13</v>
      </c>
      <c r="L6411">
        <v>7.59</v>
      </c>
      <c r="M6411" s="2">
        <v>0</v>
      </c>
      <c r="N6411">
        <v>109.58</v>
      </c>
      <c r="O6411">
        <v>4</v>
      </c>
      <c r="P6411">
        <v>31.32</v>
      </c>
      <c r="Q6411" s="2">
        <v>0.42</v>
      </c>
      <c r="R6411" t="s">
        <v>48</v>
      </c>
      <c r="S6411" t="s">
        <v>59</v>
      </c>
      <c r="T6411" t="s">
        <v>993</v>
      </c>
      <c r="U6411" t="s">
        <v>82</v>
      </c>
      <c r="V6411" t="s">
        <v>33</v>
      </c>
      <c r="W6411">
        <v>4781</v>
      </c>
      <c r="X6411" s="1">
        <v>42025</v>
      </c>
      <c r="Y6411" t="s">
        <v>34</v>
      </c>
      <c r="Z6411" t="e" vm="15">
        <v>#VALUE!</v>
      </c>
      <c r="AA6411">
        <v>11787</v>
      </c>
      <c r="AB6411" t="e" cm="1" vm="2">
        <f t="array" ref="AB6411">_FV(Table1[[#This Row],[State]],"Country/region",TRUE)</f>
        <v>#VALUE!</v>
      </c>
    </row>
    <row r="6412" spans="1:28" x14ac:dyDescent="0.35">
      <c r="A6412" t="s">
        <v>1386</v>
      </c>
      <c r="B6412">
        <v>61</v>
      </c>
      <c r="C6412" t="s">
        <v>2822</v>
      </c>
      <c r="D6412" t="s">
        <v>38</v>
      </c>
      <c r="E6412">
        <f>YEAR(Table1[[#This Row],[Order Date]])</f>
        <v>2015</v>
      </c>
      <c r="F6412">
        <v>1</v>
      </c>
      <c r="G6412">
        <f>MONTH(Table1[[#This Row],[Order Date]])</f>
        <v>1</v>
      </c>
      <c r="H6412" s="1">
        <v>42023</v>
      </c>
      <c r="I6412">
        <v>50433</v>
      </c>
      <c r="J6412" t="s">
        <v>58</v>
      </c>
      <c r="K6412">
        <v>50</v>
      </c>
      <c r="L6412">
        <v>145.44999999999999</v>
      </c>
      <c r="M6412" s="2">
        <v>0.1</v>
      </c>
      <c r="N6412">
        <v>6628.55</v>
      </c>
      <c r="O6412">
        <v>17.850000000000001</v>
      </c>
      <c r="P6412">
        <v>1081.6500000000001</v>
      </c>
      <c r="Q6412" s="2">
        <v>0.56000000000000005</v>
      </c>
      <c r="R6412" t="s">
        <v>96</v>
      </c>
      <c r="S6412" t="s">
        <v>49</v>
      </c>
      <c r="T6412" t="s">
        <v>150</v>
      </c>
      <c r="U6412" t="s">
        <v>98</v>
      </c>
      <c r="V6412" t="s">
        <v>68</v>
      </c>
      <c r="W6412">
        <v>7068</v>
      </c>
      <c r="X6412" s="1">
        <v>42025</v>
      </c>
      <c r="Y6412" t="s">
        <v>53</v>
      </c>
      <c r="Z6412" t="e" vm="13">
        <v>#VALUE!</v>
      </c>
      <c r="AA6412">
        <v>74006</v>
      </c>
      <c r="AB6412" t="e" cm="1" vm="2">
        <f t="array" ref="AB6412">_FV(Table1[[#This Row],[State]],"Country/region",TRUE)</f>
        <v>#VALUE!</v>
      </c>
    </row>
    <row r="6413" spans="1:28" x14ac:dyDescent="0.35">
      <c r="A6413" t="s">
        <v>1906</v>
      </c>
      <c r="B6413">
        <v>61</v>
      </c>
      <c r="C6413" t="s">
        <v>353</v>
      </c>
      <c r="D6413" t="s">
        <v>38</v>
      </c>
      <c r="E6413">
        <f>YEAR(Table1[[#This Row],[Order Date]])</f>
        <v>2015</v>
      </c>
      <c r="F6413">
        <v>1</v>
      </c>
      <c r="G6413">
        <f>MONTH(Table1[[#This Row],[Order Date]])</f>
        <v>1</v>
      </c>
      <c r="H6413" s="1">
        <v>42024</v>
      </c>
      <c r="I6413">
        <v>6016</v>
      </c>
      <c r="J6413" t="s">
        <v>28</v>
      </c>
      <c r="K6413">
        <v>19</v>
      </c>
      <c r="L6413">
        <v>11.48</v>
      </c>
      <c r="M6413" s="2">
        <v>7.0000000000000007E-2</v>
      </c>
      <c r="N6413">
        <v>208.28</v>
      </c>
      <c r="O6413">
        <v>5.43</v>
      </c>
      <c r="P6413">
        <v>3.63</v>
      </c>
      <c r="Q6413" s="2">
        <v>0.36</v>
      </c>
      <c r="R6413" t="s">
        <v>29</v>
      </c>
      <c r="S6413" t="s">
        <v>30</v>
      </c>
      <c r="T6413" t="s">
        <v>2348</v>
      </c>
      <c r="U6413" t="s">
        <v>61</v>
      </c>
      <c r="V6413" t="s">
        <v>68</v>
      </c>
      <c r="W6413">
        <v>839</v>
      </c>
      <c r="X6413" s="1">
        <v>42024</v>
      </c>
      <c r="Y6413" t="s">
        <v>34</v>
      </c>
      <c r="Z6413" t="e" vm="16">
        <v>#VALUE!</v>
      </c>
      <c r="AA6413">
        <v>60438</v>
      </c>
      <c r="AB6413" t="e" cm="1" vm="2">
        <f t="array" ref="AB6413">_FV(Table1[[#This Row],[State]],"Country/region",TRUE)</f>
        <v>#VALUE!</v>
      </c>
    </row>
    <row r="6414" spans="1:28" x14ac:dyDescent="0.35">
      <c r="A6414" t="s">
        <v>2755</v>
      </c>
      <c r="B6414">
        <v>61</v>
      </c>
      <c r="C6414" t="s">
        <v>2616</v>
      </c>
      <c r="D6414" t="s">
        <v>46</v>
      </c>
      <c r="E6414">
        <f>YEAR(Table1[[#This Row],[Order Date]])</f>
        <v>2015</v>
      </c>
      <c r="F6414">
        <v>1</v>
      </c>
      <c r="G6414">
        <f>MONTH(Table1[[#This Row],[Order Date]])</f>
        <v>1</v>
      </c>
      <c r="H6414" s="1">
        <v>42024</v>
      </c>
      <c r="I6414">
        <v>19617</v>
      </c>
      <c r="J6414" t="s">
        <v>47</v>
      </c>
      <c r="K6414">
        <v>3</v>
      </c>
      <c r="L6414">
        <v>65.989999999999995</v>
      </c>
      <c r="M6414" s="2">
        <v>7.0000000000000007E-2</v>
      </c>
      <c r="N6414">
        <v>171.96350000000001</v>
      </c>
      <c r="O6414">
        <v>8.99</v>
      </c>
      <c r="P6414">
        <v>-296.37299999999999</v>
      </c>
      <c r="Q6414" s="2">
        <v>0.57999999999999996</v>
      </c>
      <c r="R6414" t="s">
        <v>96</v>
      </c>
      <c r="S6414" t="s">
        <v>30</v>
      </c>
      <c r="T6414" t="s">
        <v>1792</v>
      </c>
      <c r="U6414" t="s">
        <v>105</v>
      </c>
      <c r="V6414" t="s">
        <v>68</v>
      </c>
      <c r="W6414">
        <v>2717</v>
      </c>
      <c r="X6414" s="1">
        <v>42024</v>
      </c>
      <c r="Y6414" t="s">
        <v>34</v>
      </c>
      <c r="Z6414" t="e" vm="38">
        <v>#VALUE!</v>
      </c>
      <c r="AA6414">
        <v>47150</v>
      </c>
      <c r="AB6414" t="e" cm="1" vm="2">
        <f t="array" ref="AB6414">_FV(Table1[[#This Row],[State]],"Country/region",TRUE)</f>
        <v>#VALUE!</v>
      </c>
    </row>
    <row r="6415" spans="1:28" x14ac:dyDescent="0.35">
      <c r="A6415" t="s">
        <v>3384</v>
      </c>
      <c r="B6415">
        <v>61</v>
      </c>
      <c r="C6415" t="s">
        <v>3263</v>
      </c>
      <c r="D6415" t="s">
        <v>38</v>
      </c>
      <c r="E6415">
        <f>YEAR(Table1[[#This Row],[Order Date]])</f>
        <v>2015</v>
      </c>
      <c r="F6415">
        <v>1</v>
      </c>
      <c r="G6415">
        <f>MONTH(Table1[[#This Row],[Order Date]])</f>
        <v>1</v>
      </c>
      <c r="H6415" s="1">
        <v>42024</v>
      </c>
      <c r="I6415">
        <v>29223</v>
      </c>
      <c r="J6415" t="s">
        <v>28</v>
      </c>
      <c r="K6415">
        <v>48</v>
      </c>
      <c r="L6415">
        <v>500.98</v>
      </c>
      <c r="M6415" s="2">
        <v>0.04</v>
      </c>
      <c r="N6415">
        <v>24701.119999999999</v>
      </c>
      <c r="O6415">
        <v>26</v>
      </c>
      <c r="P6415">
        <v>8022.94</v>
      </c>
      <c r="Q6415" s="2">
        <v>0.6</v>
      </c>
      <c r="R6415" t="s">
        <v>48</v>
      </c>
      <c r="S6415" t="s">
        <v>49</v>
      </c>
      <c r="T6415" t="s">
        <v>1979</v>
      </c>
      <c r="U6415" t="s">
        <v>51</v>
      </c>
      <c r="V6415" t="s">
        <v>33</v>
      </c>
      <c r="W6415">
        <v>4108</v>
      </c>
      <c r="X6415" s="1">
        <v>42026</v>
      </c>
      <c r="Y6415" t="s">
        <v>53</v>
      </c>
      <c r="Z6415" t="e" vm="3">
        <v>#VALUE!</v>
      </c>
      <c r="AA6415">
        <v>21146</v>
      </c>
      <c r="AB6415" t="e" cm="1" vm="2">
        <f t="array" ref="AB6415">_FV(Table1[[#This Row],[State]],"Country/region",TRUE)</f>
        <v>#VALUE!</v>
      </c>
    </row>
    <row r="6416" spans="1:28" x14ac:dyDescent="0.35">
      <c r="A6416" t="s">
        <v>2755</v>
      </c>
      <c r="B6416">
        <v>61</v>
      </c>
      <c r="C6416" t="s">
        <v>2616</v>
      </c>
      <c r="D6416" t="s">
        <v>46</v>
      </c>
      <c r="E6416">
        <f>YEAR(Table1[[#This Row],[Order Date]])</f>
        <v>2015</v>
      </c>
      <c r="F6416">
        <v>1</v>
      </c>
      <c r="G6416">
        <f>MONTH(Table1[[#This Row],[Order Date]])</f>
        <v>1</v>
      </c>
      <c r="H6416" s="1">
        <v>42024</v>
      </c>
      <c r="I6416">
        <v>19617</v>
      </c>
      <c r="J6416" t="s">
        <v>47</v>
      </c>
      <c r="K6416">
        <v>38</v>
      </c>
      <c r="L6416">
        <v>23.99</v>
      </c>
      <c r="M6416" s="2">
        <v>0.03</v>
      </c>
      <c r="N6416">
        <v>952.47</v>
      </c>
      <c r="O6416">
        <v>6.3</v>
      </c>
      <c r="P6416">
        <v>270.69</v>
      </c>
      <c r="Q6416" s="2">
        <v>0.38</v>
      </c>
      <c r="R6416" t="s">
        <v>96</v>
      </c>
      <c r="S6416" t="s">
        <v>80</v>
      </c>
      <c r="T6416" t="s">
        <v>1637</v>
      </c>
      <c r="U6416" t="s">
        <v>98</v>
      </c>
      <c r="V6416" t="s">
        <v>68</v>
      </c>
      <c r="W6416">
        <v>2716</v>
      </c>
      <c r="X6416" s="1">
        <v>42026</v>
      </c>
      <c r="Y6416" t="s">
        <v>34</v>
      </c>
      <c r="Z6416" t="e" vm="38">
        <v>#VALUE!</v>
      </c>
      <c r="AA6416">
        <v>47150</v>
      </c>
      <c r="AB6416" t="e" cm="1" vm="2">
        <f t="array" ref="AB6416">_FV(Table1[[#This Row],[State]],"Country/region",TRUE)</f>
        <v>#VALUE!</v>
      </c>
    </row>
    <row r="6417" spans="1:28" x14ac:dyDescent="0.35">
      <c r="A6417" t="s">
        <v>903</v>
      </c>
      <c r="B6417">
        <v>61</v>
      </c>
      <c r="C6417" t="s">
        <v>1273</v>
      </c>
      <c r="D6417" t="s">
        <v>46</v>
      </c>
      <c r="E6417">
        <f>YEAR(Table1[[#This Row],[Order Date]])</f>
        <v>2015</v>
      </c>
      <c r="F6417">
        <v>1</v>
      </c>
      <c r="G6417">
        <f>MONTH(Table1[[#This Row],[Order Date]])</f>
        <v>1</v>
      </c>
      <c r="H6417" s="1">
        <v>42024</v>
      </c>
      <c r="I6417">
        <v>38690</v>
      </c>
      <c r="J6417" t="s">
        <v>47</v>
      </c>
      <c r="K6417">
        <v>28</v>
      </c>
      <c r="L6417">
        <v>23.99</v>
      </c>
      <c r="M6417" s="2">
        <v>0.02</v>
      </c>
      <c r="N6417">
        <v>697.5</v>
      </c>
      <c r="O6417">
        <v>6.3</v>
      </c>
      <c r="P6417">
        <v>169.89</v>
      </c>
      <c r="Q6417" s="2">
        <v>0.38</v>
      </c>
      <c r="R6417" t="s">
        <v>96</v>
      </c>
      <c r="S6417" t="s">
        <v>80</v>
      </c>
      <c r="T6417" t="s">
        <v>1637</v>
      </c>
      <c r="U6417" t="s">
        <v>98</v>
      </c>
      <c r="V6417" t="s">
        <v>68</v>
      </c>
      <c r="W6417">
        <v>5449</v>
      </c>
      <c r="X6417" s="1">
        <v>42028</v>
      </c>
      <c r="Y6417" t="s">
        <v>34</v>
      </c>
      <c r="Z6417" t="e" vm="26">
        <v>#VALUE!</v>
      </c>
      <c r="AA6417">
        <v>48060</v>
      </c>
      <c r="AB6417" t="e" cm="1" vm="2">
        <f t="array" ref="AB6417">_FV(Table1[[#This Row],[State]],"Country/region",TRUE)</f>
        <v>#VALUE!</v>
      </c>
    </row>
    <row r="6418" spans="1:28" x14ac:dyDescent="0.35">
      <c r="A6418" t="s">
        <v>2816</v>
      </c>
      <c r="B6418">
        <v>61</v>
      </c>
      <c r="C6418" t="s">
        <v>91</v>
      </c>
      <c r="D6418" t="s">
        <v>27</v>
      </c>
      <c r="E6418">
        <f>YEAR(Table1[[#This Row],[Order Date]])</f>
        <v>2015</v>
      </c>
      <c r="F6418">
        <v>1</v>
      </c>
      <c r="G6418">
        <f>MONTH(Table1[[#This Row],[Order Date]])</f>
        <v>1</v>
      </c>
      <c r="H6418" s="1">
        <v>42025</v>
      </c>
      <c r="I6418">
        <v>11428</v>
      </c>
      <c r="J6418" t="s">
        <v>131</v>
      </c>
      <c r="K6418">
        <v>16</v>
      </c>
      <c r="L6418">
        <v>90.48</v>
      </c>
      <c r="M6418" s="2">
        <v>0</v>
      </c>
      <c r="N6418">
        <v>1554.53</v>
      </c>
      <c r="O6418">
        <v>19.989999999999998</v>
      </c>
      <c r="P6418">
        <v>474.66</v>
      </c>
      <c r="Q6418" s="2">
        <v>0.4</v>
      </c>
      <c r="R6418" t="s">
        <v>29</v>
      </c>
      <c r="S6418" t="s">
        <v>30</v>
      </c>
      <c r="T6418" t="s">
        <v>328</v>
      </c>
      <c r="U6418" t="s">
        <v>267</v>
      </c>
      <c r="V6418" t="s">
        <v>68</v>
      </c>
      <c r="W6418">
        <v>1584</v>
      </c>
      <c r="X6418" s="1">
        <v>42025</v>
      </c>
      <c r="Y6418" t="s">
        <v>34</v>
      </c>
      <c r="Z6418" t="e" vm="9">
        <v>#VALUE!</v>
      </c>
      <c r="AA6418">
        <v>68005</v>
      </c>
      <c r="AB6418" t="e" cm="1" vm="2">
        <f t="array" ref="AB6418">_FV(Table1[[#This Row],[State]],"Country/region",TRUE)</f>
        <v>#VALUE!</v>
      </c>
    </row>
    <row r="6419" spans="1:28" x14ac:dyDescent="0.35">
      <c r="A6419" t="s">
        <v>1227</v>
      </c>
      <c r="B6419">
        <v>61</v>
      </c>
      <c r="C6419" t="s">
        <v>1225</v>
      </c>
      <c r="D6419" t="s">
        <v>38</v>
      </c>
      <c r="E6419">
        <f>YEAR(Table1[[#This Row],[Order Date]])</f>
        <v>2015</v>
      </c>
      <c r="F6419">
        <v>1</v>
      </c>
      <c r="G6419">
        <f>MONTH(Table1[[#This Row],[Order Date]])</f>
        <v>1</v>
      </c>
      <c r="H6419" s="1">
        <v>42025</v>
      </c>
      <c r="I6419">
        <v>40706</v>
      </c>
      <c r="J6419" t="s">
        <v>131</v>
      </c>
      <c r="K6419">
        <v>40</v>
      </c>
      <c r="L6419">
        <v>2.61</v>
      </c>
      <c r="M6419" s="2">
        <v>0.08</v>
      </c>
      <c r="N6419">
        <v>111.04</v>
      </c>
      <c r="O6419">
        <v>0.5</v>
      </c>
      <c r="P6419">
        <v>45.1</v>
      </c>
      <c r="Q6419" s="2">
        <v>0.39</v>
      </c>
      <c r="R6419" t="s">
        <v>29</v>
      </c>
      <c r="S6419" t="s">
        <v>30</v>
      </c>
      <c r="T6419" t="s">
        <v>1586</v>
      </c>
      <c r="U6419" t="s">
        <v>210</v>
      </c>
      <c r="V6419" t="s">
        <v>76</v>
      </c>
      <c r="W6419">
        <v>5734</v>
      </c>
      <c r="X6419" s="1">
        <v>42026</v>
      </c>
      <c r="Y6419" t="s">
        <v>42</v>
      </c>
      <c r="Z6419" t="e" vm="14">
        <v>#VALUE!</v>
      </c>
      <c r="AA6419">
        <v>32708</v>
      </c>
      <c r="AB6419" t="e" cm="1" vm="2">
        <f t="array" ref="AB6419">_FV(Table1[[#This Row],[State]],"Country/region",TRUE)</f>
        <v>#VALUE!</v>
      </c>
    </row>
    <row r="6420" spans="1:28" x14ac:dyDescent="0.35">
      <c r="A6420" t="s">
        <v>849</v>
      </c>
      <c r="B6420">
        <v>61</v>
      </c>
      <c r="C6420" t="s">
        <v>800</v>
      </c>
      <c r="D6420" t="s">
        <v>46</v>
      </c>
      <c r="E6420">
        <f>YEAR(Table1[[#This Row],[Order Date]])</f>
        <v>2015</v>
      </c>
      <c r="F6420">
        <v>1</v>
      </c>
      <c r="G6420">
        <f>MONTH(Table1[[#This Row],[Order Date]])</f>
        <v>1</v>
      </c>
      <c r="H6420" s="1">
        <v>42025</v>
      </c>
      <c r="I6420">
        <v>55618</v>
      </c>
      <c r="J6420" t="s">
        <v>131</v>
      </c>
      <c r="K6420">
        <v>48</v>
      </c>
      <c r="L6420">
        <v>35.99</v>
      </c>
      <c r="M6420" s="2">
        <v>0.04</v>
      </c>
      <c r="N6420">
        <v>1494.232</v>
      </c>
      <c r="O6420">
        <v>1.25</v>
      </c>
      <c r="P6420">
        <v>479.952</v>
      </c>
      <c r="Q6420" s="2">
        <v>0.56999999999999995</v>
      </c>
      <c r="R6420" t="s">
        <v>96</v>
      </c>
      <c r="S6420" t="s">
        <v>139</v>
      </c>
      <c r="T6420" t="s">
        <v>2932</v>
      </c>
      <c r="U6420" t="s">
        <v>105</v>
      </c>
      <c r="V6420" t="s">
        <v>68</v>
      </c>
      <c r="W6420">
        <v>7769</v>
      </c>
      <c r="X6420" s="1">
        <v>42026</v>
      </c>
      <c r="Y6420" t="s">
        <v>34</v>
      </c>
      <c r="Z6420" t="e" vm="38">
        <v>#VALUE!</v>
      </c>
      <c r="AA6420">
        <v>46041</v>
      </c>
      <c r="AB6420" t="e" cm="1" vm="2">
        <f t="array" ref="AB6420">_FV(Table1[[#This Row],[State]],"Country/region",TRUE)</f>
        <v>#VALUE!</v>
      </c>
    </row>
    <row r="6421" spans="1:28" x14ac:dyDescent="0.35">
      <c r="A6421" t="s">
        <v>2841</v>
      </c>
      <c r="B6421">
        <v>61</v>
      </c>
      <c r="C6421" t="s">
        <v>2434</v>
      </c>
      <c r="D6421" t="s">
        <v>38</v>
      </c>
      <c r="E6421">
        <f>YEAR(Table1[[#This Row],[Order Date]])</f>
        <v>2015</v>
      </c>
      <c r="F6421">
        <v>1</v>
      </c>
      <c r="G6421">
        <f>MONTH(Table1[[#This Row],[Order Date]])</f>
        <v>1</v>
      </c>
      <c r="H6421" s="1">
        <v>42026</v>
      </c>
      <c r="I6421">
        <v>28582</v>
      </c>
      <c r="J6421" t="s">
        <v>39</v>
      </c>
      <c r="K6421">
        <v>45</v>
      </c>
      <c r="L6421">
        <v>8.01</v>
      </c>
      <c r="M6421" s="2">
        <v>0.02</v>
      </c>
      <c r="N6421">
        <v>377.31</v>
      </c>
      <c r="O6421">
        <v>2.87</v>
      </c>
      <c r="P6421">
        <v>87.96</v>
      </c>
      <c r="Q6421" s="2">
        <v>0.4</v>
      </c>
      <c r="R6421" t="s">
        <v>29</v>
      </c>
      <c r="S6421" t="s">
        <v>59</v>
      </c>
      <c r="T6421" t="s">
        <v>373</v>
      </c>
      <c r="U6421" t="s">
        <v>61</v>
      </c>
      <c r="V6421" t="s">
        <v>68</v>
      </c>
      <c r="W6421">
        <v>4006</v>
      </c>
      <c r="X6421" s="1">
        <v>42027</v>
      </c>
      <c r="Y6421" t="s">
        <v>34</v>
      </c>
      <c r="Z6421" t="e" vm="40">
        <v>#VALUE!</v>
      </c>
      <c r="AA6421">
        <v>66215</v>
      </c>
      <c r="AB6421" t="e" cm="1" vm="2">
        <f t="array" ref="AB6421">_FV(Table1[[#This Row],[State]],"Country/region",TRUE)</f>
        <v>#VALUE!</v>
      </c>
    </row>
    <row r="6422" spans="1:28" x14ac:dyDescent="0.35">
      <c r="A6422" t="s">
        <v>2817</v>
      </c>
      <c r="B6422">
        <v>61</v>
      </c>
      <c r="C6422" t="s">
        <v>1561</v>
      </c>
      <c r="D6422" t="s">
        <v>27</v>
      </c>
      <c r="E6422">
        <f>YEAR(Table1[[#This Row],[Order Date]])</f>
        <v>2015</v>
      </c>
      <c r="F6422">
        <v>1</v>
      </c>
      <c r="G6422">
        <f>MONTH(Table1[[#This Row],[Order Date]])</f>
        <v>1</v>
      </c>
      <c r="H6422" s="1">
        <v>42026</v>
      </c>
      <c r="I6422">
        <v>44549</v>
      </c>
      <c r="J6422" t="s">
        <v>131</v>
      </c>
      <c r="K6422">
        <v>5</v>
      </c>
      <c r="L6422">
        <v>2.08</v>
      </c>
      <c r="M6422" s="2">
        <v>0.08</v>
      </c>
      <c r="N6422">
        <v>11.25</v>
      </c>
      <c r="O6422">
        <v>1.49</v>
      </c>
      <c r="P6422">
        <v>-4.9565000000000001</v>
      </c>
      <c r="Q6422" s="2">
        <v>0.38</v>
      </c>
      <c r="R6422" t="s">
        <v>29</v>
      </c>
      <c r="S6422" t="s">
        <v>30</v>
      </c>
      <c r="T6422" t="s">
        <v>2924</v>
      </c>
      <c r="U6422" t="s">
        <v>67</v>
      </c>
      <c r="V6422" t="s">
        <v>52</v>
      </c>
      <c r="W6422">
        <v>6294</v>
      </c>
      <c r="X6422" s="1">
        <v>42027</v>
      </c>
      <c r="Y6422" t="s">
        <v>34</v>
      </c>
      <c r="Z6422" t="e" vm="4">
        <v>#VALUE!</v>
      </c>
      <c r="AA6422">
        <v>90805</v>
      </c>
      <c r="AB6422" t="e" cm="1" vm="2">
        <f t="array" ref="AB6422">_FV(Table1[[#This Row],[State]],"Country/region",TRUE)</f>
        <v>#VALUE!</v>
      </c>
    </row>
    <row r="6423" spans="1:28" x14ac:dyDescent="0.35">
      <c r="A6423" t="s">
        <v>1957</v>
      </c>
      <c r="B6423">
        <v>61</v>
      </c>
      <c r="C6423" t="s">
        <v>1950</v>
      </c>
      <c r="D6423" t="s">
        <v>27</v>
      </c>
      <c r="E6423">
        <f>YEAR(Table1[[#This Row],[Order Date]])</f>
        <v>2015</v>
      </c>
      <c r="F6423">
        <v>1</v>
      </c>
      <c r="G6423">
        <f>MONTH(Table1[[#This Row],[Order Date]])</f>
        <v>1</v>
      </c>
      <c r="H6423" s="1">
        <v>42026</v>
      </c>
      <c r="I6423">
        <v>9761</v>
      </c>
      <c r="J6423" t="s">
        <v>39</v>
      </c>
      <c r="K6423">
        <v>2</v>
      </c>
      <c r="L6423">
        <v>90.97</v>
      </c>
      <c r="M6423" s="2">
        <v>0.04</v>
      </c>
      <c r="N6423">
        <v>202.64</v>
      </c>
      <c r="O6423">
        <v>14</v>
      </c>
      <c r="P6423">
        <v>-221.62379999999999</v>
      </c>
      <c r="Q6423" s="2">
        <v>0.36</v>
      </c>
      <c r="R6423" t="s">
        <v>96</v>
      </c>
      <c r="S6423" t="s">
        <v>49</v>
      </c>
      <c r="T6423" t="s">
        <v>867</v>
      </c>
      <c r="U6423" t="s">
        <v>98</v>
      </c>
      <c r="V6423" t="s">
        <v>68</v>
      </c>
      <c r="W6423">
        <v>1334</v>
      </c>
      <c r="X6423" s="1">
        <v>42027</v>
      </c>
      <c r="Y6423" t="s">
        <v>53</v>
      </c>
      <c r="Z6423" t="e" vm="25">
        <v>#VALUE!</v>
      </c>
      <c r="AA6423">
        <v>53186</v>
      </c>
      <c r="AB6423" t="e" cm="1" vm="2">
        <f t="array" ref="AB6423">_FV(Table1[[#This Row],[State]],"Country/region",TRUE)</f>
        <v>#VALUE!</v>
      </c>
    </row>
    <row r="6424" spans="1:28" x14ac:dyDescent="0.35">
      <c r="A6424" t="s">
        <v>2841</v>
      </c>
      <c r="B6424">
        <v>61</v>
      </c>
      <c r="C6424" t="s">
        <v>2434</v>
      </c>
      <c r="D6424" t="s">
        <v>38</v>
      </c>
      <c r="E6424">
        <f>YEAR(Table1[[#This Row],[Order Date]])</f>
        <v>2015</v>
      </c>
      <c r="F6424">
        <v>1</v>
      </c>
      <c r="G6424">
        <f>MONTH(Table1[[#This Row],[Order Date]])</f>
        <v>1</v>
      </c>
      <c r="H6424" s="1">
        <v>42026</v>
      </c>
      <c r="I6424">
        <v>28582</v>
      </c>
      <c r="J6424" t="s">
        <v>39</v>
      </c>
      <c r="K6424">
        <v>40</v>
      </c>
      <c r="L6424">
        <v>39.24</v>
      </c>
      <c r="M6424" s="2">
        <v>0.06</v>
      </c>
      <c r="N6424">
        <v>1500.17</v>
      </c>
      <c r="O6424">
        <v>1.99</v>
      </c>
      <c r="P6424">
        <v>423.87</v>
      </c>
      <c r="Q6424" s="2">
        <v>0.51</v>
      </c>
      <c r="R6424" t="s">
        <v>96</v>
      </c>
      <c r="S6424" t="s">
        <v>139</v>
      </c>
      <c r="T6424" t="s">
        <v>285</v>
      </c>
      <c r="U6424" t="s">
        <v>102</v>
      </c>
      <c r="V6424" t="s">
        <v>68</v>
      </c>
      <c r="W6424">
        <v>4005</v>
      </c>
      <c r="X6424" s="1">
        <v>42027</v>
      </c>
      <c r="Y6424" t="s">
        <v>42</v>
      </c>
      <c r="Z6424" t="e" vm="40">
        <v>#VALUE!</v>
      </c>
      <c r="AA6424">
        <v>66215</v>
      </c>
      <c r="AB6424" t="e" cm="1" vm="2">
        <f t="array" ref="AB6424">_FV(Table1[[#This Row],[State]],"Country/region",TRUE)</f>
        <v>#VALUE!</v>
      </c>
    </row>
    <row r="6425" spans="1:28" x14ac:dyDescent="0.35">
      <c r="A6425" t="s">
        <v>3190</v>
      </c>
      <c r="B6425">
        <v>61</v>
      </c>
      <c r="C6425" t="s">
        <v>1950</v>
      </c>
      <c r="D6425" t="s">
        <v>27</v>
      </c>
      <c r="E6425">
        <f>YEAR(Table1[[#This Row],[Order Date]])</f>
        <v>2015</v>
      </c>
      <c r="F6425">
        <v>1</v>
      </c>
      <c r="G6425">
        <f>MONTH(Table1[[#This Row],[Order Date]])</f>
        <v>1</v>
      </c>
      <c r="H6425" s="1">
        <v>42026</v>
      </c>
      <c r="I6425">
        <v>9761</v>
      </c>
      <c r="J6425" t="s">
        <v>39</v>
      </c>
      <c r="K6425">
        <v>23</v>
      </c>
      <c r="L6425">
        <v>5.98</v>
      </c>
      <c r="M6425" s="2">
        <v>0.08</v>
      </c>
      <c r="N6425">
        <v>133.69</v>
      </c>
      <c r="O6425">
        <v>7.15</v>
      </c>
      <c r="P6425">
        <v>-92.23</v>
      </c>
      <c r="Q6425" s="2">
        <v>0.36</v>
      </c>
      <c r="R6425" t="s">
        <v>29</v>
      </c>
      <c r="S6425" t="s">
        <v>30</v>
      </c>
      <c r="T6425" t="s">
        <v>1525</v>
      </c>
      <c r="U6425" t="s">
        <v>61</v>
      </c>
      <c r="V6425" t="s">
        <v>68</v>
      </c>
      <c r="W6425">
        <v>1335</v>
      </c>
      <c r="X6425" s="1">
        <v>42028</v>
      </c>
      <c r="Y6425" t="s">
        <v>34</v>
      </c>
      <c r="Z6425" t="e" vm="25">
        <v>#VALUE!</v>
      </c>
      <c r="AA6425">
        <v>54401</v>
      </c>
      <c r="AB6425" t="e" cm="1" vm="2">
        <f t="array" ref="AB6425">_FV(Table1[[#This Row],[State]],"Country/region",TRUE)</f>
        <v>#VALUE!</v>
      </c>
    </row>
    <row r="6426" spans="1:28" x14ac:dyDescent="0.35">
      <c r="A6426" t="s">
        <v>1587</v>
      </c>
      <c r="B6426">
        <v>61</v>
      </c>
      <c r="C6426" t="s">
        <v>1154</v>
      </c>
      <c r="D6426" t="s">
        <v>46</v>
      </c>
      <c r="E6426">
        <f>YEAR(Table1[[#This Row],[Order Date]])</f>
        <v>2015</v>
      </c>
      <c r="F6426">
        <v>1</v>
      </c>
      <c r="G6426">
        <f>MONTH(Table1[[#This Row],[Order Date]])</f>
        <v>1</v>
      </c>
      <c r="H6426" s="1">
        <v>42027</v>
      </c>
      <c r="I6426">
        <v>41441</v>
      </c>
      <c r="J6426" t="s">
        <v>131</v>
      </c>
      <c r="K6426">
        <v>41</v>
      </c>
      <c r="L6426">
        <v>4.91</v>
      </c>
      <c r="M6426" s="2">
        <v>0</v>
      </c>
      <c r="N6426">
        <v>221.08</v>
      </c>
      <c r="O6426">
        <v>5.68</v>
      </c>
      <c r="P6426">
        <v>-108.20350000000001</v>
      </c>
      <c r="Q6426" s="2">
        <v>0.36</v>
      </c>
      <c r="R6426" t="s">
        <v>29</v>
      </c>
      <c r="S6426" t="s">
        <v>30</v>
      </c>
      <c r="T6426" t="s">
        <v>1150</v>
      </c>
      <c r="U6426" t="s">
        <v>67</v>
      </c>
      <c r="V6426" t="s">
        <v>33</v>
      </c>
      <c r="W6426">
        <v>5843</v>
      </c>
      <c r="X6426" s="1">
        <v>42028</v>
      </c>
      <c r="Y6426" t="s">
        <v>34</v>
      </c>
      <c r="Z6426" t="e" vm="3">
        <v>#VALUE!</v>
      </c>
      <c r="AA6426">
        <v>21403</v>
      </c>
      <c r="AB6426" t="e" cm="1" vm="2">
        <f t="array" ref="AB6426">_FV(Table1[[#This Row],[State]],"Country/region",TRUE)</f>
        <v>#VALUE!</v>
      </c>
    </row>
    <row r="6427" spans="1:28" x14ac:dyDescent="0.35">
      <c r="A6427" t="s">
        <v>1998</v>
      </c>
      <c r="B6427">
        <v>61</v>
      </c>
      <c r="C6427" t="s">
        <v>1610</v>
      </c>
      <c r="D6427" t="s">
        <v>38</v>
      </c>
      <c r="E6427">
        <f>YEAR(Table1[[#This Row],[Order Date]])</f>
        <v>2015</v>
      </c>
      <c r="F6427">
        <v>1</v>
      </c>
      <c r="G6427">
        <f>MONTH(Table1[[#This Row],[Order Date]])</f>
        <v>1</v>
      </c>
      <c r="H6427" s="1">
        <v>42027</v>
      </c>
      <c r="I6427">
        <v>6373</v>
      </c>
      <c r="J6427" t="s">
        <v>39</v>
      </c>
      <c r="K6427">
        <v>1</v>
      </c>
      <c r="L6427">
        <v>60.97</v>
      </c>
      <c r="M6427" s="2">
        <v>0.01</v>
      </c>
      <c r="N6427">
        <v>62.77</v>
      </c>
      <c r="O6427">
        <v>4.5</v>
      </c>
      <c r="P6427">
        <v>-36.840000000000003</v>
      </c>
      <c r="Q6427" s="2">
        <v>0.56000000000000005</v>
      </c>
      <c r="R6427" t="s">
        <v>29</v>
      </c>
      <c r="S6427" t="s">
        <v>30</v>
      </c>
      <c r="T6427" t="s">
        <v>1631</v>
      </c>
      <c r="U6427" t="s">
        <v>214</v>
      </c>
      <c r="V6427" t="s">
        <v>33</v>
      </c>
      <c r="W6427">
        <v>887</v>
      </c>
      <c r="X6427" s="1">
        <v>42028</v>
      </c>
      <c r="Y6427" t="s">
        <v>34</v>
      </c>
      <c r="Z6427" t="e" vm="21">
        <v>#VALUE!</v>
      </c>
      <c r="AA6427">
        <v>4072</v>
      </c>
      <c r="AB6427" t="e" cm="1" vm="2">
        <f t="array" ref="AB6427">_FV(Table1[[#This Row],[State]],"Country/region",TRUE)</f>
        <v>#VALUE!</v>
      </c>
    </row>
    <row r="6428" spans="1:28" x14ac:dyDescent="0.35">
      <c r="A6428" t="s">
        <v>3490</v>
      </c>
      <c r="B6428">
        <v>61</v>
      </c>
      <c r="C6428" t="s">
        <v>678</v>
      </c>
      <c r="D6428" t="s">
        <v>27</v>
      </c>
      <c r="E6428">
        <f>YEAR(Table1[[#This Row],[Order Date]])</f>
        <v>2015</v>
      </c>
      <c r="F6428">
        <v>1</v>
      </c>
      <c r="G6428">
        <f>MONTH(Table1[[#This Row],[Order Date]])</f>
        <v>1</v>
      </c>
      <c r="H6428" s="1">
        <v>42027</v>
      </c>
      <c r="I6428">
        <v>2688</v>
      </c>
      <c r="J6428" t="s">
        <v>28</v>
      </c>
      <c r="K6428">
        <v>7</v>
      </c>
      <c r="L6428">
        <v>20.97</v>
      </c>
      <c r="M6428" s="2">
        <v>0.09</v>
      </c>
      <c r="N6428">
        <v>145.41999999999999</v>
      </c>
      <c r="O6428">
        <v>6.5</v>
      </c>
      <c r="P6428">
        <v>-98.46</v>
      </c>
      <c r="Q6428" s="2">
        <v>0.78</v>
      </c>
      <c r="R6428" t="s">
        <v>96</v>
      </c>
      <c r="S6428" t="s">
        <v>30</v>
      </c>
      <c r="T6428" t="s">
        <v>2662</v>
      </c>
      <c r="U6428" t="s">
        <v>102</v>
      </c>
      <c r="V6428" t="s">
        <v>76</v>
      </c>
      <c r="W6428">
        <v>390</v>
      </c>
      <c r="X6428" s="1">
        <v>42028</v>
      </c>
      <c r="Y6428" t="s">
        <v>34</v>
      </c>
      <c r="Z6428" t="e" vm="14">
        <v>#VALUE!</v>
      </c>
      <c r="AA6428">
        <v>33068</v>
      </c>
      <c r="AB6428" t="e" cm="1" vm="2">
        <f t="array" ref="AB6428">_FV(Table1[[#This Row],[State]],"Country/region",TRUE)</f>
        <v>#VALUE!</v>
      </c>
    </row>
    <row r="6429" spans="1:28" x14ac:dyDescent="0.35">
      <c r="A6429" t="s">
        <v>2889</v>
      </c>
      <c r="B6429">
        <v>61</v>
      </c>
      <c r="C6429" t="s">
        <v>678</v>
      </c>
      <c r="D6429" t="s">
        <v>27</v>
      </c>
      <c r="E6429">
        <f>YEAR(Table1[[#This Row],[Order Date]])</f>
        <v>2015</v>
      </c>
      <c r="F6429">
        <v>1</v>
      </c>
      <c r="G6429">
        <f>MONTH(Table1[[#This Row],[Order Date]])</f>
        <v>1</v>
      </c>
      <c r="H6429" s="1">
        <v>42027</v>
      </c>
      <c r="I6429">
        <v>2688</v>
      </c>
      <c r="J6429" t="s">
        <v>28</v>
      </c>
      <c r="K6429">
        <v>31</v>
      </c>
      <c r="L6429">
        <v>85.99</v>
      </c>
      <c r="M6429" s="2">
        <v>0.1</v>
      </c>
      <c r="N6429">
        <v>2080.0349999999999</v>
      </c>
      <c r="O6429">
        <v>1.25</v>
      </c>
      <c r="P6429">
        <v>844.90200000000004</v>
      </c>
      <c r="Q6429" s="2">
        <v>0.39</v>
      </c>
      <c r="R6429" t="s">
        <v>96</v>
      </c>
      <c r="S6429" t="s">
        <v>139</v>
      </c>
      <c r="T6429" t="s">
        <v>3017</v>
      </c>
      <c r="U6429" t="s">
        <v>105</v>
      </c>
      <c r="V6429" t="s">
        <v>76</v>
      </c>
      <c r="W6429">
        <v>389</v>
      </c>
      <c r="X6429" s="1">
        <v>42028</v>
      </c>
      <c r="Y6429" t="s">
        <v>34</v>
      </c>
      <c r="Z6429" t="e" vm="14">
        <v>#VALUE!</v>
      </c>
      <c r="AA6429">
        <v>34759</v>
      </c>
      <c r="AB6429" t="e" cm="1" vm="2">
        <f t="array" ref="AB6429">_FV(Table1[[#This Row],[State]],"Country/region",TRUE)</f>
        <v>#VALUE!</v>
      </c>
    </row>
    <row r="6430" spans="1:28" x14ac:dyDescent="0.35">
      <c r="A6430" t="s">
        <v>3490</v>
      </c>
      <c r="B6430">
        <v>61</v>
      </c>
      <c r="C6430" t="s">
        <v>678</v>
      </c>
      <c r="D6430" t="s">
        <v>27</v>
      </c>
      <c r="E6430">
        <f>YEAR(Table1[[#This Row],[Order Date]])</f>
        <v>2015</v>
      </c>
      <c r="F6430">
        <v>1</v>
      </c>
      <c r="G6430">
        <f>MONTH(Table1[[#This Row],[Order Date]])</f>
        <v>1</v>
      </c>
      <c r="H6430" s="1">
        <v>42027</v>
      </c>
      <c r="I6430">
        <v>2688</v>
      </c>
      <c r="J6430" t="s">
        <v>28</v>
      </c>
      <c r="K6430">
        <v>11</v>
      </c>
      <c r="L6430">
        <v>155.99</v>
      </c>
      <c r="M6430" s="2">
        <v>0.01</v>
      </c>
      <c r="N6430">
        <v>1559.4355</v>
      </c>
      <c r="O6430">
        <v>3.9</v>
      </c>
      <c r="P6430">
        <v>61.235999999999997</v>
      </c>
      <c r="Q6430" s="2">
        <v>0.55000000000000004</v>
      </c>
      <c r="R6430" t="s">
        <v>96</v>
      </c>
      <c r="S6430" t="s">
        <v>30</v>
      </c>
      <c r="T6430" t="s">
        <v>1321</v>
      </c>
      <c r="U6430" t="s">
        <v>105</v>
      </c>
      <c r="V6430" t="s">
        <v>76</v>
      </c>
      <c r="W6430">
        <v>391</v>
      </c>
      <c r="X6430" s="1">
        <v>42029</v>
      </c>
      <c r="Y6430" t="s">
        <v>34</v>
      </c>
      <c r="Z6430" t="e" vm="14">
        <v>#VALUE!</v>
      </c>
      <c r="AA6430">
        <v>33068</v>
      </c>
      <c r="AB6430" t="e" cm="1" vm="2">
        <f t="array" ref="AB6430">_FV(Table1[[#This Row],[State]],"Country/region",TRUE)</f>
        <v>#VALUE!</v>
      </c>
    </row>
    <row r="6431" spans="1:28" x14ac:dyDescent="0.35">
      <c r="A6431" t="s">
        <v>2871</v>
      </c>
      <c r="B6431">
        <v>61</v>
      </c>
      <c r="C6431" t="s">
        <v>2872</v>
      </c>
      <c r="D6431" t="s">
        <v>46</v>
      </c>
      <c r="E6431">
        <f>YEAR(Table1[[#This Row],[Order Date]])</f>
        <v>2015</v>
      </c>
      <c r="F6431">
        <v>1</v>
      </c>
      <c r="G6431">
        <f>MONTH(Table1[[#This Row],[Order Date]])</f>
        <v>1</v>
      </c>
      <c r="H6431" s="1">
        <v>42028</v>
      </c>
      <c r="I6431">
        <v>44647</v>
      </c>
      <c r="J6431" t="s">
        <v>47</v>
      </c>
      <c r="K6431">
        <v>47</v>
      </c>
      <c r="L6431">
        <v>500.98</v>
      </c>
      <c r="M6431" s="2">
        <v>0.06</v>
      </c>
      <c r="N6431">
        <v>23239.96</v>
      </c>
      <c r="O6431">
        <v>26</v>
      </c>
      <c r="P6431">
        <v>6888.36</v>
      </c>
      <c r="Q6431" s="2">
        <v>0.6</v>
      </c>
      <c r="R6431" t="s">
        <v>48</v>
      </c>
      <c r="S6431" t="s">
        <v>49</v>
      </c>
      <c r="T6431" t="s">
        <v>1979</v>
      </c>
      <c r="U6431" t="s">
        <v>51</v>
      </c>
      <c r="V6431" t="s">
        <v>33</v>
      </c>
      <c r="W6431">
        <v>6311</v>
      </c>
      <c r="X6431" s="1">
        <v>42028</v>
      </c>
      <c r="Y6431" t="s">
        <v>53</v>
      </c>
      <c r="Z6431" t="e" vm="3">
        <v>#VALUE!</v>
      </c>
      <c r="AA6431">
        <v>21061</v>
      </c>
      <c r="AB6431" t="e" cm="1" vm="2">
        <f t="array" ref="AB6431">_FV(Table1[[#This Row],[State]],"Country/region",TRUE)</f>
        <v>#VALUE!</v>
      </c>
    </row>
    <row r="6432" spans="1:28" x14ac:dyDescent="0.35">
      <c r="A6432" t="s">
        <v>487</v>
      </c>
      <c r="B6432">
        <v>61</v>
      </c>
      <c r="C6432" t="s">
        <v>488</v>
      </c>
      <c r="D6432" t="s">
        <v>46</v>
      </c>
      <c r="E6432">
        <f>YEAR(Table1[[#This Row],[Order Date]])</f>
        <v>2015</v>
      </c>
      <c r="F6432">
        <v>1</v>
      </c>
      <c r="G6432">
        <f>MONTH(Table1[[#This Row],[Order Date]])</f>
        <v>1</v>
      </c>
      <c r="H6432" s="1">
        <v>42028</v>
      </c>
      <c r="I6432">
        <v>26053</v>
      </c>
      <c r="J6432" t="s">
        <v>47</v>
      </c>
      <c r="K6432">
        <v>48</v>
      </c>
      <c r="L6432">
        <v>18.97</v>
      </c>
      <c r="M6432" s="2">
        <v>7.0000000000000007E-2</v>
      </c>
      <c r="N6432">
        <v>878.75</v>
      </c>
      <c r="O6432">
        <v>9.0299999999999994</v>
      </c>
      <c r="P6432">
        <v>70.459999999999994</v>
      </c>
      <c r="Q6432" s="2">
        <v>0.37</v>
      </c>
      <c r="R6432" t="s">
        <v>29</v>
      </c>
      <c r="S6432" t="s">
        <v>30</v>
      </c>
      <c r="T6432" t="s">
        <v>428</v>
      </c>
      <c r="U6432" t="s">
        <v>61</v>
      </c>
      <c r="V6432" t="s">
        <v>52</v>
      </c>
      <c r="W6432">
        <v>3645</v>
      </c>
      <c r="X6432" s="1">
        <v>42028</v>
      </c>
      <c r="Y6432" t="s">
        <v>42</v>
      </c>
      <c r="Z6432" t="e" vm="32">
        <v>#VALUE!</v>
      </c>
      <c r="AA6432">
        <v>80033</v>
      </c>
      <c r="AB6432" t="e" cm="1" vm="2">
        <f t="array" ref="AB6432">_FV(Table1[[#This Row],[State]],"Country/region",TRUE)</f>
        <v>#VALUE!</v>
      </c>
    </row>
    <row r="6433" spans="1:28" x14ac:dyDescent="0.35">
      <c r="A6433" t="s">
        <v>259</v>
      </c>
      <c r="B6433">
        <v>61</v>
      </c>
      <c r="C6433" t="s">
        <v>260</v>
      </c>
      <c r="D6433" t="s">
        <v>46</v>
      </c>
      <c r="E6433">
        <f>YEAR(Table1[[#This Row],[Order Date]])</f>
        <v>2015</v>
      </c>
      <c r="F6433">
        <v>1</v>
      </c>
      <c r="G6433">
        <f>MONTH(Table1[[#This Row],[Order Date]])</f>
        <v>1</v>
      </c>
      <c r="H6433" s="1">
        <v>42028</v>
      </c>
      <c r="I6433">
        <v>46243</v>
      </c>
      <c r="J6433" t="s">
        <v>47</v>
      </c>
      <c r="K6433">
        <v>31</v>
      </c>
      <c r="L6433">
        <v>18.97</v>
      </c>
      <c r="M6433" s="2">
        <v>0.02</v>
      </c>
      <c r="N6433">
        <v>614.35</v>
      </c>
      <c r="O6433">
        <v>9.0299999999999994</v>
      </c>
      <c r="P6433">
        <v>78.89</v>
      </c>
      <c r="Q6433" s="2">
        <v>0.37</v>
      </c>
      <c r="R6433" t="s">
        <v>29</v>
      </c>
      <c r="S6433" t="s">
        <v>30</v>
      </c>
      <c r="T6433" t="s">
        <v>428</v>
      </c>
      <c r="U6433" t="s">
        <v>61</v>
      </c>
      <c r="V6433" t="s">
        <v>68</v>
      </c>
      <c r="W6433">
        <v>6494</v>
      </c>
      <c r="X6433" s="1">
        <v>42030</v>
      </c>
      <c r="Y6433" t="s">
        <v>42</v>
      </c>
      <c r="Z6433" t="e" vm="28">
        <v>#VALUE!</v>
      </c>
      <c r="AA6433">
        <v>63042</v>
      </c>
      <c r="AB6433" t="e" cm="1" vm="2">
        <f t="array" ref="AB6433">_FV(Table1[[#This Row],[State]],"Country/region",TRUE)</f>
        <v>#VALUE!</v>
      </c>
    </row>
    <row r="6434" spans="1:28" x14ac:dyDescent="0.35">
      <c r="A6434" t="s">
        <v>2163</v>
      </c>
      <c r="B6434">
        <v>61</v>
      </c>
      <c r="C6434" t="s">
        <v>2872</v>
      </c>
      <c r="D6434" t="s">
        <v>46</v>
      </c>
      <c r="E6434">
        <f>YEAR(Table1[[#This Row],[Order Date]])</f>
        <v>2015</v>
      </c>
      <c r="F6434">
        <v>1</v>
      </c>
      <c r="G6434">
        <f>MONTH(Table1[[#This Row],[Order Date]])</f>
        <v>1</v>
      </c>
      <c r="H6434" s="1">
        <v>42028</v>
      </c>
      <c r="I6434">
        <v>44647</v>
      </c>
      <c r="J6434" t="s">
        <v>47</v>
      </c>
      <c r="K6434">
        <v>24</v>
      </c>
      <c r="L6434">
        <v>12.28</v>
      </c>
      <c r="M6434" s="2">
        <v>0.05</v>
      </c>
      <c r="N6434">
        <v>302.91000000000003</v>
      </c>
      <c r="O6434">
        <v>6.13</v>
      </c>
      <c r="P6434">
        <v>-36.76</v>
      </c>
      <c r="Q6434" s="2">
        <v>0.56999999999999995</v>
      </c>
      <c r="R6434" t="s">
        <v>29</v>
      </c>
      <c r="S6434" t="s">
        <v>30</v>
      </c>
      <c r="T6434" t="s">
        <v>2435</v>
      </c>
      <c r="U6434" t="s">
        <v>32</v>
      </c>
      <c r="V6434" t="s">
        <v>33</v>
      </c>
      <c r="W6434">
        <v>6312</v>
      </c>
      <c r="X6434" s="1">
        <v>42032</v>
      </c>
      <c r="Y6434" t="s">
        <v>34</v>
      </c>
      <c r="Z6434" t="e" vm="3">
        <v>#VALUE!</v>
      </c>
      <c r="AA6434">
        <v>21740</v>
      </c>
      <c r="AB6434" t="e" cm="1" vm="2">
        <f t="array" ref="AB6434">_FV(Table1[[#This Row],[State]],"Country/region",TRUE)</f>
        <v>#VALUE!</v>
      </c>
    </row>
    <row r="6435" spans="1:28" x14ac:dyDescent="0.35">
      <c r="A6435" t="s">
        <v>259</v>
      </c>
      <c r="B6435">
        <v>61</v>
      </c>
      <c r="C6435" t="s">
        <v>260</v>
      </c>
      <c r="D6435" t="s">
        <v>46</v>
      </c>
      <c r="E6435">
        <f>YEAR(Table1[[#This Row],[Order Date]])</f>
        <v>2015</v>
      </c>
      <c r="F6435">
        <v>1</v>
      </c>
      <c r="G6435">
        <f>MONTH(Table1[[#This Row],[Order Date]])</f>
        <v>1</v>
      </c>
      <c r="H6435" s="1">
        <v>42028</v>
      </c>
      <c r="I6435">
        <v>46243</v>
      </c>
      <c r="J6435" t="s">
        <v>47</v>
      </c>
      <c r="K6435">
        <v>1</v>
      </c>
      <c r="L6435">
        <v>2.88</v>
      </c>
      <c r="M6435" s="2">
        <v>0.03</v>
      </c>
      <c r="N6435">
        <v>3.63</v>
      </c>
      <c r="O6435">
        <v>0.7</v>
      </c>
      <c r="P6435">
        <v>-1.56</v>
      </c>
      <c r="Q6435" s="2">
        <v>0.56000000000000005</v>
      </c>
      <c r="R6435" t="s">
        <v>29</v>
      </c>
      <c r="S6435" t="s">
        <v>59</v>
      </c>
      <c r="T6435" t="s">
        <v>348</v>
      </c>
      <c r="U6435" t="s">
        <v>88</v>
      </c>
      <c r="V6435" t="s">
        <v>68</v>
      </c>
      <c r="W6435">
        <v>6495</v>
      </c>
      <c r="X6435" s="1">
        <v>42033</v>
      </c>
      <c r="Y6435" t="s">
        <v>34</v>
      </c>
      <c r="Z6435" t="e" vm="28">
        <v>#VALUE!</v>
      </c>
      <c r="AA6435">
        <v>63042</v>
      </c>
      <c r="AB6435" t="e" cm="1" vm="2">
        <f t="array" ref="AB6435">_FV(Table1[[#This Row],[State]],"Country/region",TRUE)</f>
        <v>#VALUE!</v>
      </c>
    </row>
    <row r="6436" spans="1:28" x14ac:dyDescent="0.35">
      <c r="A6436" t="s">
        <v>259</v>
      </c>
      <c r="B6436">
        <v>61</v>
      </c>
      <c r="C6436" t="s">
        <v>260</v>
      </c>
      <c r="D6436" t="s">
        <v>46</v>
      </c>
      <c r="E6436">
        <f>YEAR(Table1[[#This Row],[Order Date]])</f>
        <v>2015</v>
      </c>
      <c r="F6436">
        <v>1</v>
      </c>
      <c r="G6436">
        <f>MONTH(Table1[[#This Row],[Order Date]])</f>
        <v>1</v>
      </c>
      <c r="H6436" s="1">
        <v>42028</v>
      </c>
      <c r="I6436">
        <v>46243</v>
      </c>
      <c r="J6436" t="s">
        <v>47</v>
      </c>
      <c r="K6436">
        <v>31</v>
      </c>
      <c r="L6436">
        <v>5.84</v>
      </c>
      <c r="M6436" s="2">
        <v>0.05</v>
      </c>
      <c r="N6436">
        <v>172.99</v>
      </c>
      <c r="O6436">
        <v>1</v>
      </c>
      <c r="P6436">
        <v>61.51</v>
      </c>
      <c r="Q6436" s="2">
        <v>0.38</v>
      </c>
      <c r="R6436" t="s">
        <v>29</v>
      </c>
      <c r="S6436" t="s">
        <v>59</v>
      </c>
      <c r="T6436" t="s">
        <v>2631</v>
      </c>
      <c r="U6436" t="s">
        <v>88</v>
      </c>
      <c r="V6436" t="s">
        <v>68</v>
      </c>
      <c r="W6436">
        <v>6496</v>
      </c>
      <c r="X6436" s="1">
        <v>42035</v>
      </c>
      <c r="Y6436" t="s">
        <v>34</v>
      </c>
      <c r="Z6436" t="e" vm="28">
        <v>#VALUE!</v>
      </c>
      <c r="AA6436">
        <v>63042</v>
      </c>
      <c r="AB6436" t="e" cm="1" vm="2">
        <f t="array" ref="AB6436">_FV(Table1[[#This Row],[State]],"Country/region",TRUE)</f>
        <v>#VALUE!</v>
      </c>
    </row>
    <row r="6437" spans="1:28" x14ac:dyDescent="0.35">
      <c r="A6437" t="s">
        <v>1464</v>
      </c>
      <c r="B6437">
        <v>61</v>
      </c>
      <c r="C6437" t="s">
        <v>260</v>
      </c>
      <c r="D6437" t="s">
        <v>38</v>
      </c>
      <c r="E6437">
        <f>YEAR(Table1[[#This Row],[Order Date]])</f>
        <v>2015</v>
      </c>
      <c r="F6437">
        <v>1</v>
      </c>
      <c r="G6437">
        <f>MONTH(Table1[[#This Row],[Order Date]])</f>
        <v>1</v>
      </c>
      <c r="H6437" s="1">
        <v>42029</v>
      </c>
      <c r="I6437">
        <v>54177</v>
      </c>
      <c r="J6437" t="s">
        <v>58</v>
      </c>
      <c r="K6437">
        <v>12</v>
      </c>
      <c r="L6437">
        <v>42.8</v>
      </c>
      <c r="M6437" s="2">
        <v>0.1</v>
      </c>
      <c r="N6437">
        <v>480.73</v>
      </c>
      <c r="O6437">
        <v>2.99</v>
      </c>
      <c r="P6437">
        <v>148.19749999999999</v>
      </c>
      <c r="Q6437" s="2">
        <v>0.36</v>
      </c>
      <c r="R6437" t="s">
        <v>29</v>
      </c>
      <c r="S6437" t="s">
        <v>30</v>
      </c>
      <c r="T6437" t="s">
        <v>1588</v>
      </c>
      <c r="U6437" t="s">
        <v>67</v>
      </c>
      <c r="V6437" t="s">
        <v>68</v>
      </c>
      <c r="W6437">
        <v>7573</v>
      </c>
      <c r="X6437" s="1">
        <v>42029</v>
      </c>
      <c r="Y6437" t="s">
        <v>34</v>
      </c>
      <c r="Z6437" t="e" vm="28">
        <v>#VALUE!</v>
      </c>
      <c r="AA6437">
        <v>64055</v>
      </c>
      <c r="AB6437" t="e" cm="1" vm="2">
        <f t="array" ref="AB6437">_FV(Table1[[#This Row],[State]],"Country/region",TRUE)</f>
        <v>#VALUE!</v>
      </c>
    </row>
    <row r="6438" spans="1:28" x14ac:dyDescent="0.35">
      <c r="A6438" t="s">
        <v>1270</v>
      </c>
      <c r="B6438">
        <v>61</v>
      </c>
      <c r="C6438" t="s">
        <v>1923</v>
      </c>
      <c r="D6438" t="s">
        <v>57</v>
      </c>
      <c r="E6438">
        <f>YEAR(Table1[[#This Row],[Order Date]])</f>
        <v>2015</v>
      </c>
      <c r="F6438">
        <v>1</v>
      </c>
      <c r="G6438">
        <f>MONTH(Table1[[#This Row],[Order Date]])</f>
        <v>1</v>
      </c>
      <c r="H6438" s="1">
        <v>42029</v>
      </c>
      <c r="I6438">
        <v>26759</v>
      </c>
      <c r="J6438" t="s">
        <v>39</v>
      </c>
      <c r="K6438">
        <v>30</v>
      </c>
      <c r="L6438">
        <v>7.84</v>
      </c>
      <c r="M6438" s="2">
        <v>0.03</v>
      </c>
      <c r="N6438">
        <v>251.11</v>
      </c>
      <c r="O6438">
        <v>4.71</v>
      </c>
      <c r="P6438">
        <v>10.038500000000001</v>
      </c>
      <c r="Q6438" s="2">
        <v>0.35</v>
      </c>
      <c r="R6438" t="s">
        <v>29</v>
      </c>
      <c r="S6438" t="s">
        <v>30</v>
      </c>
      <c r="T6438" t="s">
        <v>441</v>
      </c>
      <c r="U6438" t="s">
        <v>67</v>
      </c>
      <c r="V6438" t="s">
        <v>68</v>
      </c>
      <c r="W6438">
        <v>3748</v>
      </c>
      <c r="X6438" s="1">
        <v>42031</v>
      </c>
      <c r="Y6438" t="s">
        <v>34</v>
      </c>
      <c r="Z6438" t="e" vm="9">
        <v>#VALUE!</v>
      </c>
      <c r="AA6438">
        <v>68104</v>
      </c>
      <c r="AB6438" t="e" cm="1" vm="2">
        <f t="array" ref="AB6438">_FV(Table1[[#This Row],[State]],"Country/region",TRUE)</f>
        <v>#VALUE!</v>
      </c>
    </row>
    <row r="6439" spans="1:28" x14ac:dyDescent="0.35">
      <c r="A6439" t="s">
        <v>1464</v>
      </c>
      <c r="B6439">
        <v>61</v>
      </c>
      <c r="C6439" t="s">
        <v>260</v>
      </c>
      <c r="D6439" t="s">
        <v>38</v>
      </c>
      <c r="E6439">
        <f>YEAR(Table1[[#This Row],[Order Date]])</f>
        <v>2015</v>
      </c>
      <c r="F6439">
        <v>1</v>
      </c>
      <c r="G6439">
        <f>MONTH(Table1[[#This Row],[Order Date]])</f>
        <v>1</v>
      </c>
      <c r="H6439" s="1">
        <v>42029</v>
      </c>
      <c r="I6439">
        <v>54177</v>
      </c>
      <c r="J6439" t="s">
        <v>58</v>
      </c>
      <c r="K6439">
        <v>25</v>
      </c>
      <c r="L6439">
        <v>6.48</v>
      </c>
      <c r="M6439" s="2">
        <v>0.1</v>
      </c>
      <c r="N6439">
        <v>159</v>
      </c>
      <c r="O6439">
        <v>7.37</v>
      </c>
      <c r="P6439">
        <v>-98.15</v>
      </c>
      <c r="Q6439" s="2">
        <v>0.37</v>
      </c>
      <c r="R6439" t="s">
        <v>29</v>
      </c>
      <c r="S6439" t="s">
        <v>30</v>
      </c>
      <c r="T6439" t="s">
        <v>959</v>
      </c>
      <c r="U6439" t="s">
        <v>61</v>
      </c>
      <c r="V6439" t="s">
        <v>68</v>
      </c>
      <c r="W6439">
        <v>7574</v>
      </c>
      <c r="X6439" s="1">
        <v>42031</v>
      </c>
      <c r="Y6439" t="s">
        <v>34</v>
      </c>
      <c r="Z6439" t="e" vm="28">
        <v>#VALUE!</v>
      </c>
      <c r="AA6439">
        <v>64055</v>
      </c>
      <c r="AB6439" t="e" cm="1" vm="2">
        <f t="array" ref="AB6439">_FV(Table1[[#This Row],[State]],"Country/region",TRUE)</f>
        <v>#VALUE!</v>
      </c>
    </row>
    <row r="6440" spans="1:28" x14ac:dyDescent="0.35">
      <c r="A6440" t="s">
        <v>1426</v>
      </c>
      <c r="B6440">
        <v>61</v>
      </c>
      <c r="C6440" t="s">
        <v>1143</v>
      </c>
      <c r="D6440" t="s">
        <v>27</v>
      </c>
      <c r="E6440">
        <f>YEAR(Table1[[#This Row],[Order Date]])</f>
        <v>2015</v>
      </c>
      <c r="F6440">
        <v>1</v>
      </c>
      <c r="G6440">
        <f>MONTH(Table1[[#This Row],[Order Date]])</f>
        <v>1</v>
      </c>
      <c r="H6440" s="1">
        <v>42030</v>
      </c>
      <c r="I6440">
        <v>28129</v>
      </c>
      <c r="J6440" t="s">
        <v>131</v>
      </c>
      <c r="K6440">
        <v>5</v>
      </c>
      <c r="L6440">
        <v>19.98</v>
      </c>
      <c r="M6440" s="2">
        <v>0.05</v>
      </c>
      <c r="N6440">
        <v>107.41</v>
      </c>
      <c r="O6440">
        <v>5.86</v>
      </c>
      <c r="P6440">
        <v>0.19</v>
      </c>
      <c r="Q6440" s="2">
        <v>0.38</v>
      </c>
      <c r="R6440" t="s">
        <v>29</v>
      </c>
      <c r="S6440" t="s">
        <v>30</v>
      </c>
      <c r="T6440" t="s">
        <v>2807</v>
      </c>
      <c r="U6440" t="s">
        <v>61</v>
      </c>
      <c r="V6440" t="s">
        <v>52</v>
      </c>
      <c r="W6440">
        <v>3944</v>
      </c>
      <c r="X6440" s="1">
        <v>42031</v>
      </c>
      <c r="Y6440" t="s">
        <v>34</v>
      </c>
      <c r="Z6440" t="e" vm="4">
        <v>#VALUE!</v>
      </c>
      <c r="AA6440">
        <v>93422</v>
      </c>
      <c r="AB6440" t="e" cm="1" vm="2">
        <f t="array" ref="AB6440">_FV(Table1[[#This Row],[State]],"Country/region",TRUE)</f>
        <v>#VALUE!</v>
      </c>
    </row>
    <row r="6441" spans="1:28" x14ac:dyDescent="0.35">
      <c r="A6441" t="s">
        <v>2776</v>
      </c>
      <c r="B6441">
        <v>61</v>
      </c>
      <c r="C6441" t="s">
        <v>117</v>
      </c>
      <c r="D6441" t="s">
        <v>57</v>
      </c>
      <c r="E6441">
        <f>YEAR(Table1[[#This Row],[Order Date]])</f>
        <v>2015</v>
      </c>
      <c r="F6441">
        <v>1</v>
      </c>
      <c r="G6441">
        <f>MONTH(Table1[[#This Row],[Order Date]])</f>
        <v>1</v>
      </c>
      <c r="H6441" s="1">
        <v>42030</v>
      </c>
      <c r="I6441">
        <v>48003</v>
      </c>
      <c r="J6441" t="s">
        <v>131</v>
      </c>
      <c r="K6441">
        <v>12</v>
      </c>
      <c r="L6441">
        <v>6.48</v>
      </c>
      <c r="M6441" s="2">
        <v>0.04</v>
      </c>
      <c r="N6441">
        <v>88.06</v>
      </c>
      <c r="O6441">
        <v>9.68</v>
      </c>
      <c r="P6441">
        <v>-69.05</v>
      </c>
      <c r="Q6441" s="2">
        <v>0.44</v>
      </c>
      <c r="R6441" t="s">
        <v>48</v>
      </c>
      <c r="S6441" t="s">
        <v>139</v>
      </c>
      <c r="T6441" t="s">
        <v>207</v>
      </c>
      <c r="U6441" t="s">
        <v>82</v>
      </c>
      <c r="V6441" t="s">
        <v>68</v>
      </c>
      <c r="W6441">
        <v>6743</v>
      </c>
      <c r="X6441" s="1">
        <v>42032</v>
      </c>
      <c r="Y6441" t="s">
        <v>34</v>
      </c>
      <c r="Z6441" t="e" vm="11">
        <v>#VALUE!</v>
      </c>
      <c r="AA6441">
        <v>77705</v>
      </c>
      <c r="AB6441" t="e" cm="1" vm="2">
        <f t="array" ref="AB6441">_FV(Table1[[#This Row],[State]],"Country/region",TRUE)</f>
        <v>#VALUE!</v>
      </c>
    </row>
    <row r="6442" spans="1:28" x14ac:dyDescent="0.35">
      <c r="A6442" t="s">
        <v>2776</v>
      </c>
      <c r="B6442">
        <v>61</v>
      </c>
      <c r="C6442" t="s">
        <v>117</v>
      </c>
      <c r="D6442" t="s">
        <v>57</v>
      </c>
      <c r="E6442">
        <f>YEAR(Table1[[#This Row],[Order Date]])</f>
        <v>2015</v>
      </c>
      <c r="F6442">
        <v>1</v>
      </c>
      <c r="G6442">
        <f>MONTH(Table1[[#This Row],[Order Date]])</f>
        <v>1</v>
      </c>
      <c r="H6442" s="1">
        <v>42030</v>
      </c>
      <c r="I6442">
        <v>48003</v>
      </c>
      <c r="J6442" t="s">
        <v>131</v>
      </c>
      <c r="K6442">
        <v>30</v>
      </c>
      <c r="L6442">
        <v>5.98</v>
      </c>
      <c r="M6442" s="2">
        <v>0.05</v>
      </c>
      <c r="N6442">
        <v>183.33</v>
      </c>
      <c r="O6442">
        <v>4.38</v>
      </c>
      <c r="P6442">
        <v>-106.54</v>
      </c>
      <c r="Q6442" s="2">
        <v>0.75</v>
      </c>
      <c r="R6442" t="s">
        <v>96</v>
      </c>
      <c r="S6442" t="s">
        <v>139</v>
      </c>
      <c r="T6442" t="s">
        <v>1487</v>
      </c>
      <c r="U6442" t="s">
        <v>102</v>
      </c>
      <c r="V6442" t="s">
        <v>68</v>
      </c>
      <c r="W6442">
        <v>6742</v>
      </c>
      <c r="X6442" s="1">
        <v>42032</v>
      </c>
      <c r="Y6442" t="s">
        <v>34</v>
      </c>
      <c r="Z6442" t="e" vm="11">
        <v>#VALUE!</v>
      </c>
      <c r="AA6442">
        <v>77705</v>
      </c>
      <c r="AB6442" t="e" cm="1" vm="2">
        <f t="array" ref="AB6442">_FV(Table1[[#This Row],[State]],"Country/region",TRUE)</f>
        <v>#VALUE!</v>
      </c>
    </row>
    <row r="6443" spans="1:28" x14ac:dyDescent="0.35">
      <c r="A6443" t="s">
        <v>3121</v>
      </c>
      <c r="B6443">
        <v>61</v>
      </c>
      <c r="C6443" t="s">
        <v>3122</v>
      </c>
      <c r="D6443" t="s">
        <v>38</v>
      </c>
      <c r="E6443">
        <f>YEAR(Table1[[#This Row],[Order Date]])</f>
        <v>2015</v>
      </c>
      <c r="F6443">
        <v>1</v>
      </c>
      <c r="G6443">
        <f>MONTH(Table1[[#This Row],[Order Date]])</f>
        <v>1</v>
      </c>
      <c r="H6443" s="1">
        <v>42030</v>
      </c>
      <c r="I6443">
        <v>32966</v>
      </c>
      <c r="J6443" t="s">
        <v>47</v>
      </c>
      <c r="K6443">
        <v>43</v>
      </c>
      <c r="L6443">
        <v>1.6</v>
      </c>
      <c r="M6443" s="2">
        <v>0.01</v>
      </c>
      <c r="N6443">
        <v>74.17</v>
      </c>
      <c r="O6443">
        <v>1.29</v>
      </c>
      <c r="P6443">
        <v>-13.4</v>
      </c>
      <c r="Q6443" s="2">
        <v>0.42</v>
      </c>
      <c r="R6443" t="s">
        <v>29</v>
      </c>
      <c r="S6443" t="s">
        <v>59</v>
      </c>
      <c r="T6443" t="s">
        <v>2416</v>
      </c>
      <c r="U6443" t="s">
        <v>88</v>
      </c>
      <c r="V6443" t="s">
        <v>76</v>
      </c>
      <c r="W6443">
        <v>4633</v>
      </c>
      <c r="X6443" s="1">
        <v>42034</v>
      </c>
      <c r="Y6443" t="s">
        <v>34</v>
      </c>
      <c r="Z6443" t="e" vm="14">
        <v>#VALUE!</v>
      </c>
      <c r="AA6443">
        <v>34239</v>
      </c>
      <c r="AB6443" t="e" cm="1" vm="2">
        <f t="array" ref="AB6443">_FV(Table1[[#This Row],[State]],"Country/region",TRUE)</f>
        <v>#VALUE!</v>
      </c>
    </row>
    <row r="6444" spans="1:28" x14ac:dyDescent="0.35">
      <c r="A6444" t="s">
        <v>3121</v>
      </c>
      <c r="B6444">
        <v>61</v>
      </c>
      <c r="C6444" t="s">
        <v>3122</v>
      </c>
      <c r="D6444" t="s">
        <v>38</v>
      </c>
      <c r="E6444">
        <f>YEAR(Table1[[#This Row],[Order Date]])</f>
        <v>2015</v>
      </c>
      <c r="F6444">
        <v>1</v>
      </c>
      <c r="G6444">
        <f>MONTH(Table1[[#This Row],[Order Date]])</f>
        <v>1</v>
      </c>
      <c r="H6444" s="1">
        <v>42030</v>
      </c>
      <c r="I6444">
        <v>32966</v>
      </c>
      <c r="J6444" t="s">
        <v>47</v>
      </c>
      <c r="K6444">
        <v>4</v>
      </c>
      <c r="L6444">
        <v>270.97000000000003</v>
      </c>
      <c r="M6444" s="2">
        <v>0.08</v>
      </c>
      <c r="N6444">
        <v>1035.2</v>
      </c>
      <c r="O6444">
        <v>28.06</v>
      </c>
      <c r="P6444">
        <v>-668.0643</v>
      </c>
      <c r="Q6444" s="2">
        <v>0.56000000000000005</v>
      </c>
      <c r="R6444" t="s">
        <v>96</v>
      </c>
      <c r="S6444" t="s">
        <v>49</v>
      </c>
      <c r="T6444" t="s">
        <v>1023</v>
      </c>
      <c r="U6444" t="s">
        <v>98</v>
      </c>
      <c r="V6444" t="s">
        <v>76</v>
      </c>
      <c r="W6444">
        <v>4632</v>
      </c>
      <c r="X6444" s="1">
        <v>42037</v>
      </c>
      <c r="Y6444" t="s">
        <v>53</v>
      </c>
      <c r="Z6444" t="e" vm="14">
        <v>#VALUE!</v>
      </c>
      <c r="AA6444">
        <v>34239</v>
      </c>
      <c r="AB6444" t="e" cm="1" vm="2">
        <f t="array" ref="AB6444">_FV(Table1[[#This Row],[State]],"Country/region",TRUE)</f>
        <v>#VALUE!</v>
      </c>
    </row>
    <row r="6445" spans="1:28" x14ac:dyDescent="0.35">
      <c r="A6445" t="s">
        <v>1644</v>
      </c>
      <c r="B6445">
        <v>61</v>
      </c>
      <c r="C6445" t="s">
        <v>1645</v>
      </c>
      <c r="D6445" t="s">
        <v>46</v>
      </c>
      <c r="E6445">
        <f>YEAR(Table1[[#This Row],[Order Date]])</f>
        <v>2015</v>
      </c>
      <c r="F6445">
        <v>1</v>
      </c>
      <c r="G6445">
        <f>MONTH(Table1[[#This Row],[Order Date]])</f>
        <v>1</v>
      </c>
      <c r="H6445" s="1">
        <v>42031</v>
      </c>
      <c r="I6445">
        <v>36418</v>
      </c>
      <c r="J6445" t="s">
        <v>39</v>
      </c>
      <c r="K6445">
        <v>33</v>
      </c>
      <c r="L6445">
        <v>6.23</v>
      </c>
      <c r="M6445" s="2">
        <v>0.08</v>
      </c>
      <c r="N6445">
        <v>207.92</v>
      </c>
      <c r="O6445">
        <v>6.97</v>
      </c>
      <c r="P6445">
        <v>-124.84399999999999</v>
      </c>
      <c r="Q6445" s="2">
        <v>0.36</v>
      </c>
      <c r="R6445" t="s">
        <v>29</v>
      </c>
      <c r="S6445" t="s">
        <v>30</v>
      </c>
      <c r="T6445" t="s">
        <v>3293</v>
      </c>
      <c r="U6445" t="s">
        <v>67</v>
      </c>
      <c r="V6445" t="s">
        <v>33</v>
      </c>
      <c r="W6445">
        <v>5111</v>
      </c>
      <c r="X6445" s="1">
        <v>42032</v>
      </c>
      <c r="Y6445" t="s">
        <v>42</v>
      </c>
      <c r="Z6445" t="e" vm="22">
        <v>#VALUE!</v>
      </c>
      <c r="AA6445">
        <v>43055</v>
      </c>
      <c r="AB6445" t="e" cm="1" vm="2">
        <f t="array" ref="AB6445">_FV(Table1[[#This Row],[State]],"Country/region",TRUE)</f>
        <v>#VALUE!</v>
      </c>
    </row>
    <row r="6446" spans="1:28" x14ac:dyDescent="0.35">
      <c r="A6446" t="s">
        <v>3088</v>
      </c>
      <c r="B6446">
        <v>61</v>
      </c>
      <c r="C6446" t="s">
        <v>3089</v>
      </c>
      <c r="D6446" t="s">
        <v>46</v>
      </c>
      <c r="E6446">
        <f>YEAR(Table1[[#This Row],[Order Date]])</f>
        <v>2015</v>
      </c>
      <c r="F6446">
        <v>1</v>
      </c>
      <c r="G6446">
        <f>MONTH(Table1[[#This Row],[Order Date]])</f>
        <v>1</v>
      </c>
      <c r="H6446" s="1">
        <v>42031</v>
      </c>
      <c r="I6446">
        <v>4804</v>
      </c>
      <c r="J6446" t="s">
        <v>28</v>
      </c>
      <c r="K6446">
        <v>13</v>
      </c>
      <c r="L6446">
        <v>33.979999999999997</v>
      </c>
      <c r="M6446" s="2">
        <v>0</v>
      </c>
      <c r="N6446">
        <v>463.83</v>
      </c>
      <c r="O6446">
        <v>1.99</v>
      </c>
      <c r="P6446">
        <v>103.26</v>
      </c>
      <c r="Q6446" s="2">
        <v>0.45</v>
      </c>
      <c r="R6446" t="s">
        <v>96</v>
      </c>
      <c r="S6446" t="s">
        <v>139</v>
      </c>
      <c r="T6446" t="s">
        <v>256</v>
      </c>
      <c r="U6446" t="s">
        <v>102</v>
      </c>
      <c r="V6446" t="s">
        <v>52</v>
      </c>
      <c r="W6446">
        <v>691</v>
      </c>
      <c r="X6446" s="1">
        <v>42032</v>
      </c>
      <c r="Y6446" t="s">
        <v>34</v>
      </c>
      <c r="Z6446" t="e" vm="4">
        <v>#VALUE!</v>
      </c>
      <c r="AA6446">
        <v>95969</v>
      </c>
      <c r="AB6446" t="e" cm="1" vm="2">
        <f t="array" ref="AB6446">_FV(Table1[[#This Row],[State]],"Country/region",TRUE)</f>
        <v>#VALUE!</v>
      </c>
    </row>
    <row r="6447" spans="1:28" x14ac:dyDescent="0.35">
      <c r="A6447" t="s">
        <v>743</v>
      </c>
      <c r="B6447">
        <v>61</v>
      </c>
      <c r="C6447" t="s">
        <v>1406</v>
      </c>
      <c r="D6447" t="s">
        <v>46</v>
      </c>
      <c r="E6447">
        <f>YEAR(Table1[[#This Row],[Order Date]])</f>
        <v>2015</v>
      </c>
      <c r="F6447">
        <v>1</v>
      </c>
      <c r="G6447">
        <f>MONTH(Table1[[#This Row],[Order Date]])</f>
        <v>1</v>
      </c>
      <c r="H6447" s="1">
        <v>42031</v>
      </c>
      <c r="I6447">
        <v>45984</v>
      </c>
      <c r="J6447" t="s">
        <v>131</v>
      </c>
      <c r="K6447">
        <v>27</v>
      </c>
      <c r="L6447">
        <v>2.94</v>
      </c>
      <c r="M6447" s="2">
        <v>0.01</v>
      </c>
      <c r="N6447">
        <v>80.33</v>
      </c>
      <c r="O6447">
        <v>0.96</v>
      </c>
      <c r="P6447">
        <v>2.4900000000000002</v>
      </c>
      <c r="Q6447" s="2">
        <v>0.57999999999999996</v>
      </c>
      <c r="R6447" t="s">
        <v>29</v>
      </c>
      <c r="S6447" t="s">
        <v>59</v>
      </c>
      <c r="T6447" t="s">
        <v>616</v>
      </c>
      <c r="U6447" t="s">
        <v>88</v>
      </c>
      <c r="V6447" t="s">
        <v>33</v>
      </c>
      <c r="W6447">
        <v>6456</v>
      </c>
      <c r="X6447" s="1">
        <v>42033</v>
      </c>
      <c r="Y6447" t="s">
        <v>34</v>
      </c>
      <c r="Z6447" t="e" vm="21">
        <v>#VALUE!</v>
      </c>
      <c r="AA6447">
        <v>4210</v>
      </c>
      <c r="AB6447" t="e" cm="1" vm="2">
        <f t="array" ref="AB6447">_FV(Table1[[#This Row],[State]],"Country/region",TRUE)</f>
        <v>#VALUE!</v>
      </c>
    </row>
    <row r="6448" spans="1:28" x14ac:dyDescent="0.35">
      <c r="A6448" t="s">
        <v>2618</v>
      </c>
      <c r="B6448">
        <v>61</v>
      </c>
      <c r="C6448" t="s">
        <v>2619</v>
      </c>
      <c r="D6448" t="s">
        <v>46</v>
      </c>
      <c r="E6448">
        <f>YEAR(Table1[[#This Row],[Order Date]])</f>
        <v>2015</v>
      </c>
      <c r="F6448">
        <v>1</v>
      </c>
      <c r="G6448">
        <f>MONTH(Table1[[#This Row],[Order Date]])</f>
        <v>1</v>
      </c>
      <c r="H6448" s="1">
        <v>42031</v>
      </c>
      <c r="I6448">
        <v>31170</v>
      </c>
      <c r="J6448" t="s">
        <v>131</v>
      </c>
      <c r="K6448">
        <v>32</v>
      </c>
      <c r="L6448">
        <v>10.130000000000001</v>
      </c>
      <c r="M6448" s="2">
        <v>0.09</v>
      </c>
      <c r="N6448">
        <v>320.57</v>
      </c>
      <c r="O6448">
        <v>1.99</v>
      </c>
      <c r="P6448">
        <v>27.95</v>
      </c>
      <c r="Q6448" s="2">
        <v>0.55000000000000004</v>
      </c>
      <c r="R6448" t="s">
        <v>96</v>
      </c>
      <c r="S6448" t="s">
        <v>139</v>
      </c>
      <c r="T6448" t="s">
        <v>3491</v>
      </c>
      <c r="U6448" t="s">
        <v>102</v>
      </c>
      <c r="V6448" t="s">
        <v>76</v>
      </c>
      <c r="W6448">
        <v>4373</v>
      </c>
      <c r="X6448" s="1">
        <v>42033</v>
      </c>
      <c r="Y6448" t="s">
        <v>34</v>
      </c>
      <c r="Z6448" t="e" vm="10">
        <v>#VALUE!</v>
      </c>
      <c r="AA6448">
        <v>71109</v>
      </c>
      <c r="AB6448" t="e" cm="1" vm="2">
        <f t="array" ref="AB6448">_FV(Table1[[#This Row],[State]],"Country/region",TRUE)</f>
        <v>#VALUE!</v>
      </c>
    </row>
    <row r="6449" spans="1:28" x14ac:dyDescent="0.35">
      <c r="A6449" t="s">
        <v>746</v>
      </c>
      <c r="B6449">
        <v>61</v>
      </c>
      <c r="C6449" t="s">
        <v>747</v>
      </c>
      <c r="D6449" t="s">
        <v>27</v>
      </c>
      <c r="E6449">
        <f>YEAR(Table1[[#This Row],[Order Date]])</f>
        <v>2015</v>
      </c>
      <c r="F6449">
        <v>1</v>
      </c>
      <c r="G6449">
        <f>MONTH(Table1[[#This Row],[Order Date]])</f>
        <v>1</v>
      </c>
      <c r="H6449" s="1">
        <v>42031</v>
      </c>
      <c r="I6449">
        <v>41760</v>
      </c>
      <c r="J6449" t="s">
        <v>47</v>
      </c>
      <c r="K6449">
        <v>21</v>
      </c>
      <c r="L6449">
        <v>315.98</v>
      </c>
      <c r="M6449" s="2">
        <v>0.04</v>
      </c>
      <c r="N6449">
        <v>6688.66</v>
      </c>
      <c r="O6449">
        <v>19.989999999999998</v>
      </c>
      <c r="P6449">
        <v>2648.0814999999998</v>
      </c>
      <c r="Q6449" s="2">
        <v>0.38</v>
      </c>
      <c r="R6449" t="s">
        <v>29</v>
      </c>
      <c r="S6449" t="s">
        <v>30</v>
      </c>
      <c r="T6449" t="s">
        <v>1742</v>
      </c>
      <c r="U6449" t="s">
        <v>67</v>
      </c>
      <c r="V6449" t="s">
        <v>52</v>
      </c>
      <c r="W6449">
        <v>5882</v>
      </c>
      <c r="X6449" s="1">
        <v>42036</v>
      </c>
      <c r="Y6449" t="s">
        <v>34</v>
      </c>
      <c r="Z6449" t="e" vm="23">
        <v>#VALUE!</v>
      </c>
      <c r="AA6449">
        <v>98801</v>
      </c>
      <c r="AB6449" t="e" cm="1" vm="2">
        <f t="array" ref="AB6449">_FV(Table1[[#This Row],[State]],"Country/region",TRUE)</f>
        <v>#VALUE!</v>
      </c>
    </row>
    <row r="6450" spans="1:28" x14ac:dyDescent="0.35">
      <c r="A6450" t="s">
        <v>746</v>
      </c>
      <c r="B6450">
        <v>61</v>
      </c>
      <c r="C6450" t="s">
        <v>747</v>
      </c>
      <c r="D6450" t="s">
        <v>27</v>
      </c>
      <c r="E6450">
        <f>YEAR(Table1[[#This Row],[Order Date]])</f>
        <v>2015</v>
      </c>
      <c r="F6450">
        <v>1</v>
      </c>
      <c r="G6450">
        <f>MONTH(Table1[[#This Row],[Order Date]])</f>
        <v>1</v>
      </c>
      <c r="H6450" s="1">
        <v>42031</v>
      </c>
      <c r="I6450">
        <v>41760</v>
      </c>
      <c r="J6450" t="s">
        <v>47</v>
      </c>
      <c r="K6450">
        <v>40</v>
      </c>
      <c r="L6450">
        <v>95.99</v>
      </c>
      <c r="M6450" s="2">
        <v>0.05</v>
      </c>
      <c r="N6450">
        <v>3232.1334999999999</v>
      </c>
      <c r="O6450">
        <v>8.99</v>
      </c>
      <c r="P6450">
        <v>696.95100000000002</v>
      </c>
      <c r="Q6450" s="2">
        <v>0.56999999999999995</v>
      </c>
      <c r="R6450" t="s">
        <v>96</v>
      </c>
      <c r="S6450" t="s">
        <v>30</v>
      </c>
      <c r="T6450" t="s">
        <v>2152</v>
      </c>
      <c r="U6450" t="s">
        <v>105</v>
      </c>
      <c r="V6450" t="s">
        <v>52</v>
      </c>
      <c r="W6450">
        <v>5885</v>
      </c>
      <c r="X6450" s="1">
        <v>42036</v>
      </c>
      <c r="Y6450" t="s">
        <v>34</v>
      </c>
      <c r="Z6450" t="e" vm="23">
        <v>#VALUE!</v>
      </c>
      <c r="AA6450">
        <v>98801</v>
      </c>
      <c r="AB6450" t="e" cm="1" vm="2">
        <f t="array" ref="AB6450">_FV(Table1[[#This Row],[State]],"Country/region",TRUE)</f>
        <v>#VALUE!</v>
      </c>
    </row>
    <row r="6451" spans="1:28" x14ac:dyDescent="0.35">
      <c r="A6451" t="s">
        <v>746</v>
      </c>
      <c r="B6451">
        <v>61</v>
      </c>
      <c r="C6451" t="s">
        <v>747</v>
      </c>
      <c r="D6451" t="s">
        <v>27</v>
      </c>
      <c r="E6451">
        <f>YEAR(Table1[[#This Row],[Order Date]])</f>
        <v>2015</v>
      </c>
      <c r="F6451">
        <v>1</v>
      </c>
      <c r="G6451">
        <f>MONTH(Table1[[#This Row],[Order Date]])</f>
        <v>1</v>
      </c>
      <c r="H6451" s="1">
        <v>42031</v>
      </c>
      <c r="I6451">
        <v>41760</v>
      </c>
      <c r="J6451" t="s">
        <v>47</v>
      </c>
      <c r="K6451">
        <v>7</v>
      </c>
      <c r="L6451">
        <v>115.99</v>
      </c>
      <c r="M6451" s="2">
        <v>0.08</v>
      </c>
      <c r="N6451">
        <v>685.72050000000002</v>
      </c>
      <c r="O6451">
        <v>2.5</v>
      </c>
      <c r="P6451">
        <v>-278.87200000000001</v>
      </c>
      <c r="Q6451" s="2">
        <v>0.56999999999999995</v>
      </c>
      <c r="R6451" t="s">
        <v>96</v>
      </c>
      <c r="S6451" t="s">
        <v>30</v>
      </c>
      <c r="T6451">
        <v>6160</v>
      </c>
      <c r="U6451" t="s">
        <v>105</v>
      </c>
      <c r="V6451" t="s">
        <v>52</v>
      </c>
      <c r="W6451">
        <v>5884</v>
      </c>
      <c r="X6451" s="1">
        <v>42036</v>
      </c>
      <c r="Y6451" t="s">
        <v>34</v>
      </c>
      <c r="Z6451" t="e" vm="23">
        <v>#VALUE!</v>
      </c>
      <c r="AA6451">
        <v>98801</v>
      </c>
      <c r="AB6451" t="e" cm="1" vm="2">
        <f t="array" ref="AB6451">_FV(Table1[[#This Row],[State]],"Country/region",TRUE)</f>
        <v>#VALUE!</v>
      </c>
    </row>
    <row r="6452" spans="1:28" x14ac:dyDescent="0.35">
      <c r="A6452" t="s">
        <v>746</v>
      </c>
      <c r="B6452">
        <v>61</v>
      </c>
      <c r="C6452" t="s">
        <v>747</v>
      </c>
      <c r="D6452" t="s">
        <v>27</v>
      </c>
      <c r="E6452">
        <f>YEAR(Table1[[#This Row],[Order Date]])</f>
        <v>2015</v>
      </c>
      <c r="F6452">
        <v>1</v>
      </c>
      <c r="G6452">
        <f>MONTH(Table1[[#This Row],[Order Date]])</f>
        <v>1</v>
      </c>
      <c r="H6452" s="1">
        <v>42031</v>
      </c>
      <c r="I6452">
        <v>41760</v>
      </c>
      <c r="J6452" t="s">
        <v>47</v>
      </c>
      <c r="K6452">
        <v>22</v>
      </c>
      <c r="L6452">
        <v>9.98</v>
      </c>
      <c r="M6452" s="2">
        <v>0</v>
      </c>
      <c r="N6452">
        <v>247.45</v>
      </c>
      <c r="O6452">
        <v>12.52</v>
      </c>
      <c r="P6452">
        <v>-133.18</v>
      </c>
      <c r="Q6452" s="2">
        <v>0.56999999999999995</v>
      </c>
      <c r="R6452" t="s">
        <v>48</v>
      </c>
      <c r="S6452" t="s">
        <v>30</v>
      </c>
      <c r="T6452" t="s">
        <v>627</v>
      </c>
      <c r="U6452" t="s">
        <v>82</v>
      </c>
      <c r="V6452" t="s">
        <v>52</v>
      </c>
      <c r="W6452">
        <v>5883</v>
      </c>
      <c r="X6452" s="1">
        <v>42038</v>
      </c>
      <c r="Y6452" t="s">
        <v>34</v>
      </c>
      <c r="Z6452" t="e" vm="23">
        <v>#VALUE!</v>
      </c>
      <c r="AA6452">
        <v>98801</v>
      </c>
      <c r="AB6452" t="e" cm="1" vm="2">
        <f t="array" ref="AB6452">_FV(Table1[[#This Row],[State]],"Country/region",TRUE)</f>
        <v>#VALUE!</v>
      </c>
    </row>
    <row r="6453" spans="1:28" x14ac:dyDescent="0.35">
      <c r="A6453" t="s">
        <v>3407</v>
      </c>
      <c r="B6453">
        <v>61</v>
      </c>
      <c r="C6453" t="s">
        <v>1731</v>
      </c>
      <c r="D6453" t="s">
        <v>38</v>
      </c>
      <c r="E6453">
        <f>YEAR(Table1[[#This Row],[Order Date]])</f>
        <v>2015</v>
      </c>
      <c r="F6453">
        <v>1</v>
      </c>
      <c r="G6453">
        <f>MONTH(Table1[[#This Row],[Order Date]])</f>
        <v>1</v>
      </c>
      <c r="H6453" s="1">
        <v>42032</v>
      </c>
      <c r="I6453">
        <v>8070</v>
      </c>
      <c r="J6453" t="s">
        <v>131</v>
      </c>
      <c r="K6453">
        <v>14</v>
      </c>
      <c r="L6453">
        <v>40.97</v>
      </c>
      <c r="M6453" s="2">
        <v>0</v>
      </c>
      <c r="N6453">
        <v>622.72</v>
      </c>
      <c r="O6453">
        <v>8.99</v>
      </c>
      <c r="P6453">
        <v>76.510000000000005</v>
      </c>
      <c r="Q6453" s="2">
        <v>0.59</v>
      </c>
      <c r="R6453" t="s">
        <v>29</v>
      </c>
      <c r="S6453" t="s">
        <v>139</v>
      </c>
      <c r="T6453" t="s">
        <v>2258</v>
      </c>
      <c r="U6453" t="s">
        <v>88</v>
      </c>
      <c r="V6453" t="s">
        <v>76</v>
      </c>
      <c r="W6453">
        <v>1100</v>
      </c>
      <c r="X6453" s="1">
        <v>42033</v>
      </c>
      <c r="Y6453" t="s">
        <v>34</v>
      </c>
      <c r="Z6453" t="e" vm="44">
        <v>#VALUE!</v>
      </c>
      <c r="AA6453">
        <v>30135</v>
      </c>
      <c r="AB6453" t="e" cm="1" vm="2">
        <f t="array" ref="AB6453">_FV(Table1[[#This Row],[State]],"Country/region",TRUE)</f>
        <v>#VALUE!</v>
      </c>
    </row>
    <row r="6454" spans="1:28" x14ac:dyDescent="0.35">
      <c r="A6454" t="s">
        <v>2003</v>
      </c>
      <c r="B6454">
        <v>61</v>
      </c>
      <c r="C6454" t="s">
        <v>1941</v>
      </c>
      <c r="D6454" t="s">
        <v>46</v>
      </c>
      <c r="E6454">
        <f>YEAR(Table1[[#This Row],[Order Date]])</f>
        <v>2015</v>
      </c>
      <c r="F6454">
        <v>1</v>
      </c>
      <c r="G6454">
        <f>MONTH(Table1[[#This Row],[Order Date]])</f>
        <v>1</v>
      </c>
      <c r="H6454" s="1">
        <v>42032</v>
      </c>
      <c r="I6454">
        <v>36484</v>
      </c>
      <c r="J6454" t="s">
        <v>58</v>
      </c>
      <c r="K6454">
        <v>41</v>
      </c>
      <c r="L6454">
        <v>65.989999999999995</v>
      </c>
      <c r="M6454" s="2">
        <v>0.01</v>
      </c>
      <c r="N6454">
        <v>2380.5695000000001</v>
      </c>
      <c r="O6454">
        <v>3.9</v>
      </c>
      <c r="P6454">
        <v>740.47500000000002</v>
      </c>
      <c r="Q6454" s="2">
        <v>0.55000000000000004</v>
      </c>
      <c r="R6454" t="s">
        <v>96</v>
      </c>
      <c r="S6454" t="s">
        <v>30</v>
      </c>
      <c r="T6454" t="s">
        <v>2520</v>
      </c>
      <c r="U6454" t="s">
        <v>105</v>
      </c>
      <c r="V6454" t="s">
        <v>68</v>
      </c>
      <c r="W6454">
        <v>5125</v>
      </c>
      <c r="X6454" s="1">
        <v>42033</v>
      </c>
      <c r="Y6454" t="s">
        <v>42</v>
      </c>
      <c r="Z6454" t="e" vm="11">
        <v>#VALUE!</v>
      </c>
      <c r="AA6454">
        <v>78155</v>
      </c>
      <c r="AB6454" t="e" cm="1" vm="2">
        <f t="array" ref="AB6454">_FV(Table1[[#This Row],[State]],"Country/region",TRUE)</f>
        <v>#VALUE!</v>
      </c>
    </row>
    <row r="6455" spans="1:28" x14ac:dyDescent="0.35">
      <c r="A6455" t="s">
        <v>3492</v>
      </c>
      <c r="B6455">
        <v>61</v>
      </c>
      <c r="C6455" t="s">
        <v>2125</v>
      </c>
      <c r="D6455" t="s">
        <v>27</v>
      </c>
      <c r="E6455">
        <f>YEAR(Table1[[#This Row],[Order Date]])</f>
        <v>2015</v>
      </c>
      <c r="F6455">
        <v>1</v>
      </c>
      <c r="G6455">
        <f>MONTH(Table1[[#This Row],[Order Date]])</f>
        <v>1</v>
      </c>
      <c r="H6455" s="1">
        <v>42032</v>
      </c>
      <c r="I6455">
        <v>46852</v>
      </c>
      <c r="J6455" t="s">
        <v>39</v>
      </c>
      <c r="K6455">
        <v>44</v>
      </c>
      <c r="L6455">
        <v>4.8899999999999997</v>
      </c>
      <c r="M6455" s="2">
        <v>0.01</v>
      </c>
      <c r="N6455">
        <v>220.07</v>
      </c>
      <c r="O6455">
        <v>4.93</v>
      </c>
      <c r="P6455">
        <v>-158.41999999999999</v>
      </c>
      <c r="Q6455" s="2">
        <v>0.66</v>
      </c>
      <c r="R6455" t="s">
        <v>96</v>
      </c>
      <c r="S6455" t="s">
        <v>139</v>
      </c>
      <c r="T6455" t="s">
        <v>1499</v>
      </c>
      <c r="U6455" t="s">
        <v>102</v>
      </c>
      <c r="V6455" t="s">
        <v>76</v>
      </c>
      <c r="W6455">
        <v>6580</v>
      </c>
      <c r="X6455" s="1">
        <v>42033</v>
      </c>
      <c r="Y6455" t="s">
        <v>34</v>
      </c>
      <c r="Z6455" t="e" vm="14">
        <v>#VALUE!</v>
      </c>
      <c r="AA6455">
        <v>33030</v>
      </c>
      <c r="AB6455" t="e" cm="1" vm="2">
        <f t="array" ref="AB6455">_FV(Table1[[#This Row],[State]],"Country/region",TRUE)</f>
        <v>#VALUE!</v>
      </c>
    </row>
    <row r="6456" spans="1:28" x14ac:dyDescent="0.35">
      <c r="A6456" t="s">
        <v>3492</v>
      </c>
      <c r="B6456">
        <v>61</v>
      </c>
      <c r="C6456" t="s">
        <v>2125</v>
      </c>
      <c r="D6456" t="s">
        <v>27</v>
      </c>
      <c r="E6456">
        <f>YEAR(Table1[[#This Row],[Order Date]])</f>
        <v>2015</v>
      </c>
      <c r="F6456">
        <v>1</v>
      </c>
      <c r="G6456">
        <f>MONTH(Table1[[#This Row],[Order Date]])</f>
        <v>1</v>
      </c>
      <c r="H6456" s="1">
        <v>42032</v>
      </c>
      <c r="I6456">
        <v>46852</v>
      </c>
      <c r="J6456" t="s">
        <v>39</v>
      </c>
      <c r="K6456">
        <v>46</v>
      </c>
      <c r="L6456">
        <v>34.979999999999997</v>
      </c>
      <c r="M6456" s="2">
        <v>0.02</v>
      </c>
      <c r="N6456">
        <v>1591.89</v>
      </c>
      <c r="O6456">
        <v>7.53</v>
      </c>
      <c r="P6456">
        <v>-117.31</v>
      </c>
      <c r="Q6456" s="2">
        <v>0.76</v>
      </c>
      <c r="R6456" t="s">
        <v>96</v>
      </c>
      <c r="S6456" t="s">
        <v>30</v>
      </c>
      <c r="T6456" t="s">
        <v>897</v>
      </c>
      <c r="U6456" t="s">
        <v>102</v>
      </c>
      <c r="V6456" t="s">
        <v>76</v>
      </c>
      <c r="W6456">
        <v>6579</v>
      </c>
      <c r="X6456" s="1">
        <v>42034</v>
      </c>
      <c r="Y6456" t="s">
        <v>42</v>
      </c>
      <c r="Z6456" t="e" vm="14">
        <v>#VALUE!</v>
      </c>
      <c r="AA6456">
        <v>33030</v>
      </c>
      <c r="AB6456" t="e" cm="1" vm="2">
        <f t="array" ref="AB6456">_FV(Table1[[#This Row],[State]],"Country/region",TRUE)</f>
        <v>#VALUE!</v>
      </c>
    </row>
    <row r="6457" spans="1:28" x14ac:dyDescent="0.35">
      <c r="A6457" t="s">
        <v>188</v>
      </c>
      <c r="B6457">
        <v>61</v>
      </c>
      <c r="C6457" t="s">
        <v>189</v>
      </c>
      <c r="D6457" t="s">
        <v>38</v>
      </c>
      <c r="E6457">
        <f>YEAR(Table1[[#This Row],[Order Date]])</f>
        <v>2015</v>
      </c>
      <c r="F6457">
        <v>1</v>
      </c>
      <c r="G6457">
        <f>MONTH(Table1[[#This Row],[Order Date]])</f>
        <v>1</v>
      </c>
      <c r="H6457" s="1">
        <v>42033</v>
      </c>
      <c r="I6457">
        <v>3168</v>
      </c>
      <c r="J6457" t="s">
        <v>47</v>
      </c>
      <c r="K6457">
        <v>14</v>
      </c>
      <c r="L6457">
        <v>5.28</v>
      </c>
      <c r="M6457" s="2">
        <v>0.04</v>
      </c>
      <c r="N6457">
        <v>80.599999999999994</v>
      </c>
      <c r="O6457">
        <v>3.96</v>
      </c>
      <c r="P6457">
        <v>-4.2</v>
      </c>
      <c r="Q6457" s="2">
        <v>0.54</v>
      </c>
      <c r="R6457" t="s">
        <v>48</v>
      </c>
      <c r="S6457" t="s">
        <v>59</v>
      </c>
      <c r="T6457" t="s">
        <v>2650</v>
      </c>
      <c r="U6457" t="s">
        <v>82</v>
      </c>
      <c r="V6457" t="s">
        <v>33</v>
      </c>
      <c r="W6457">
        <v>464</v>
      </c>
      <c r="X6457" s="1">
        <v>42038</v>
      </c>
      <c r="Y6457" t="s">
        <v>34</v>
      </c>
      <c r="Z6457" t="e" vm="15">
        <v>#VALUE!</v>
      </c>
      <c r="AA6457">
        <v>11010</v>
      </c>
      <c r="AB6457" t="e" cm="1" vm="2">
        <f t="array" ref="AB6457">_FV(Table1[[#This Row],[State]],"Country/region",TRUE)</f>
        <v>#VALUE!</v>
      </c>
    </row>
    <row r="6458" spans="1:28" x14ac:dyDescent="0.35">
      <c r="A6458" t="s">
        <v>205</v>
      </c>
      <c r="B6458">
        <v>61</v>
      </c>
      <c r="C6458" t="s">
        <v>206</v>
      </c>
      <c r="D6458" t="s">
        <v>38</v>
      </c>
      <c r="E6458">
        <f>YEAR(Table1[[#This Row],[Order Date]])</f>
        <v>2015</v>
      </c>
      <c r="F6458">
        <v>1</v>
      </c>
      <c r="G6458">
        <f>MONTH(Table1[[#This Row],[Order Date]])</f>
        <v>1</v>
      </c>
      <c r="H6458" s="1">
        <v>42034</v>
      </c>
      <c r="I6458">
        <v>53795</v>
      </c>
      <c r="J6458" t="s">
        <v>28</v>
      </c>
      <c r="K6458">
        <v>40</v>
      </c>
      <c r="L6458">
        <v>6.48</v>
      </c>
      <c r="M6458" s="2">
        <v>0.1</v>
      </c>
      <c r="N6458">
        <v>264.60000000000002</v>
      </c>
      <c r="O6458">
        <v>6.22</v>
      </c>
      <c r="P6458">
        <v>-93.06</v>
      </c>
      <c r="Q6458" s="2">
        <v>0.37</v>
      </c>
      <c r="R6458" t="s">
        <v>29</v>
      </c>
      <c r="S6458" t="s">
        <v>30</v>
      </c>
      <c r="T6458" t="s">
        <v>1393</v>
      </c>
      <c r="U6458" t="s">
        <v>61</v>
      </c>
      <c r="V6458" t="s">
        <v>33</v>
      </c>
      <c r="W6458">
        <v>7528</v>
      </c>
      <c r="X6458" s="1">
        <v>42035</v>
      </c>
      <c r="Y6458" t="s">
        <v>42</v>
      </c>
      <c r="Z6458" t="e" vm="22">
        <v>#VALUE!</v>
      </c>
      <c r="AA6458">
        <v>44125</v>
      </c>
      <c r="AB6458" t="e" cm="1" vm="2">
        <f t="array" ref="AB6458">_FV(Table1[[#This Row],[State]],"Country/region",TRUE)</f>
        <v>#VALUE!</v>
      </c>
    </row>
    <row r="6459" spans="1:28" x14ac:dyDescent="0.35">
      <c r="A6459" t="s">
        <v>2052</v>
      </c>
      <c r="B6459">
        <v>61</v>
      </c>
      <c r="C6459" t="s">
        <v>1374</v>
      </c>
      <c r="D6459" t="s">
        <v>27</v>
      </c>
      <c r="E6459">
        <f>YEAR(Table1[[#This Row],[Order Date]])</f>
        <v>2015</v>
      </c>
      <c r="F6459">
        <v>1</v>
      </c>
      <c r="G6459">
        <f>MONTH(Table1[[#This Row],[Order Date]])</f>
        <v>1</v>
      </c>
      <c r="H6459" s="1">
        <v>42034</v>
      </c>
      <c r="I6459">
        <v>44167</v>
      </c>
      <c r="J6459" t="s">
        <v>58</v>
      </c>
      <c r="K6459">
        <v>23</v>
      </c>
      <c r="L6459">
        <v>142.86000000000001</v>
      </c>
      <c r="M6459" s="2">
        <v>0.08</v>
      </c>
      <c r="N6459">
        <v>3194.05</v>
      </c>
      <c r="O6459">
        <v>19.989999999999998</v>
      </c>
      <c r="P6459">
        <v>608.52</v>
      </c>
      <c r="Q6459" s="2">
        <v>0.56000000000000005</v>
      </c>
      <c r="R6459" t="s">
        <v>29</v>
      </c>
      <c r="S6459" t="s">
        <v>30</v>
      </c>
      <c r="T6459" t="s">
        <v>1376</v>
      </c>
      <c r="U6459" t="s">
        <v>32</v>
      </c>
      <c r="V6459" t="s">
        <v>76</v>
      </c>
      <c r="W6459">
        <v>6234</v>
      </c>
      <c r="X6459" s="1">
        <v>42035</v>
      </c>
      <c r="Y6459" t="s">
        <v>34</v>
      </c>
      <c r="Z6459" t="e" vm="18">
        <v>#VALUE!</v>
      </c>
      <c r="AA6459">
        <v>22015</v>
      </c>
      <c r="AB6459" t="e" cm="1" vm="2">
        <f t="array" ref="AB6459">_FV(Table1[[#This Row],[State]],"Country/region",TRUE)</f>
        <v>#VALUE!</v>
      </c>
    </row>
    <row r="6460" spans="1:28" x14ac:dyDescent="0.35">
      <c r="A6460" t="s">
        <v>2651</v>
      </c>
      <c r="B6460">
        <v>61</v>
      </c>
      <c r="C6460" t="s">
        <v>3159</v>
      </c>
      <c r="D6460" t="s">
        <v>46</v>
      </c>
      <c r="E6460">
        <f>YEAR(Table1[[#This Row],[Order Date]])</f>
        <v>2015</v>
      </c>
      <c r="F6460">
        <v>1</v>
      </c>
      <c r="G6460">
        <f>MONTH(Table1[[#This Row],[Order Date]])</f>
        <v>1</v>
      </c>
      <c r="H6460" s="1">
        <v>42034</v>
      </c>
      <c r="I6460">
        <v>20003</v>
      </c>
      <c r="J6460" t="s">
        <v>131</v>
      </c>
      <c r="K6460">
        <v>39</v>
      </c>
      <c r="L6460">
        <v>19.98</v>
      </c>
      <c r="M6460" s="2">
        <v>0.05</v>
      </c>
      <c r="N6460">
        <v>796.08</v>
      </c>
      <c r="O6460">
        <v>4</v>
      </c>
      <c r="P6460">
        <v>30.29</v>
      </c>
      <c r="Q6460" s="2">
        <v>0.68</v>
      </c>
      <c r="R6460" t="s">
        <v>96</v>
      </c>
      <c r="S6460" t="s">
        <v>30</v>
      </c>
      <c r="T6460" t="s">
        <v>1029</v>
      </c>
      <c r="U6460" t="s">
        <v>102</v>
      </c>
      <c r="V6460" t="s">
        <v>68</v>
      </c>
      <c r="W6460">
        <v>2766</v>
      </c>
      <c r="X6460" s="1">
        <v>42035</v>
      </c>
      <c r="Y6460" t="s">
        <v>34</v>
      </c>
      <c r="Z6460" t="e" vm="41">
        <v>#VALUE!</v>
      </c>
      <c r="AA6460">
        <v>58701</v>
      </c>
      <c r="AB6460" t="e" cm="1" vm="2">
        <f t="array" ref="AB6460">_FV(Table1[[#This Row],[State]],"Country/region",TRUE)</f>
        <v>#VALUE!</v>
      </c>
    </row>
    <row r="6461" spans="1:28" x14ac:dyDescent="0.35">
      <c r="A6461" t="s">
        <v>2878</v>
      </c>
      <c r="B6461">
        <v>61</v>
      </c>
      <c r="C6461" t="s">
        <v>2121</v>
      </c>
      <c r="D6461" t="s">
        <v>27</v>
      </c>
      <c r="E6461">
        <f>YEAR(Table1[[#This Row],[Order Date]])</f>
        <v>2015</v>
      </c>
      <c r="F6461">
        <v>1</v>
      </c>
      <c r="G6461">
        <f>MONTH(Table1[[#This Row],[Order Date]])</f>
        <v>1</v>
      </c>
      <c r="H6461" s="1">
        <v>42034</v>
      </c>
      <c r="I6461">
        <v>9253</v>
      </c>
      <c r="J6461" t="s">
        <v>58</v>
      </c>
      <c r="K6461">
        <v>36</v>
      </c>
      <c r="L6461">
        <v>46.94</v>
      </c>
      <c r="M6461" s="2">
        <v>0.05</v>
      </c>
      <c r="N6461">
        <v>1644.22</v>
      </c>
      <c r="O6461">
        <v>6.77</v>
      </c>
      <c r="P6461">
        <v>563.09</v>
      </c>
      <c r="Q6461" s="2">
        <v>0.44</v>
      </c>
      <c r="R6461" t="s">
        <v>48</v>
      </c>
      <c r="S6461" t="s">
        <v>30</v>
      </c>
      <c r="T6461" t="s">
        <v>2002</v>
      </c>
      <c r="U6461" t="s">
        <v>82</v>
      </c>
      <c r="V6461" t="s">
        <v>33</v>
      </c>
      <c r="W6461">
        <v>1275</v>
      </c>
      <c r="X6461" s="1">
        <v>42036</v>
      </c>
      <c r="Y6461" t="s">
        <v>34</v>
      </c>
      <c r="Z6461" t="e" vm="15">
        <v>#VALUE!</v>
      </c>
      <c r="AA6461">
        <v>11575</v>
      </c>
      <c r="AB6461" t="e" cm="1" vm="2">
        <f t="array" ref="AB6461">_FV(Table1[[#This Row],[State]],"Country/region",TRUE)</f>
        <v>#VALUE!</v>
      </c>
    </row>
    <row r="6462" spans="1:28" x14ac:dyDescent="0.35">
      <c r="A6462" t="s">
        <v>2333</v>
      </c>
      <c r="B6462">
        <v>61</v>
      </c>
      <c r="C6462" t="s">
        <v>2334</v>
      </c>
      <c r="D6462" t="s">
        <v>46</v>
      </c>
      <c r="E6462">
        <f>YEAR(Table1[[#This Row],[Order Date]])</f>
        <v>2015</v>
      </c>
      <c r="F6462">
        <v>1</v>
      </c>
      <c r="G6462">
        <f>MONTH(Table1[[#This Row],[Order Date]])</f>
        <v>1</v>
      </c>
      <c r="H6462" s="1">
        <v>42034</v>
      </c>
      <c r="I6462">
        <v>9925</v>
      </c>
      <c r="J6462" t="s">
        <v>58</v>
      </c>
      <c r="K6462">
        <v>17</v>
      </c>
      <c r="L6462">
        <v>5.28</v>
      </c>
      <c r="M6462" s="2">
        <v>7.0000000000000007E-2</v>
      </c>
      <c r="N6462">
        <v>86.47</v>
      </c>
      <c r="O6462">
        <v>2.99</v>
      </c>
      <c r="P6462">
        <v>-9.3495000000000008</v>
      </c>
      <c r="Q6462" s="2">
        <v>0.37</v>
      </c>
      <c r="R6462" t="s">
        <v>29</v>
      </c>
      <c r="S6462" t="s">
        <v>30</v>
      </c>
      <c r="T6462" t="s">
        <v>2765</v>
      </c>
      <c r="U6462" t="s">
        <v>67</v>
      </c>
      <c r="V6462" t="s">
        <v>68</v>
      </c>
      <c r="W6462">
        <v>1367</v>
      </c>
      <c r="X6462" s="1">
        <v>42036</v>
      </c>
      <c r="Y6462" t="s">
        <v>34</v>
      </c>
      <c r="Z6462" t="e" vm="5">
        <v>#VALUE!</v>
      </c>
      <c r="AA6462">
        <v>55106</v>
      </c>
      <c r="AB6462" t="e" cm="1" vm="2">
        <f t="array" ref="AB6462">_FV(Table1[[#This Row],[State]],"Country/region",TRUE)</f>
        <v>#VALUE!</v>
      </c>
    </row>
    <row r="6463" spans="1:28" x14ac:dyDescent="0.35">
      <c r="A6463" t="s">
        <v>2333</v>
      </c>
      <c r="B6463">
        <v>61</v>
      </c>
      <c r="C6463" t="s">
        <v>2334</v>
      </c>
      <c r="D6463" t="s">
        <v>46</v>
      </c>
      <c r="E6463">
        <f>YEAR(Table1[[#This Row],[Order Date]])</f>
        <v>2015</v>
      </c>
      <c r="F6463">
        <v>1</v>
      </c>
      <c r="G6463">
        <f>MONTH(Table1[[#This Row],[Order Date]])</f>
        <v>1</v>
      </c>
      <c r="H6463" s="1">
        <v>42034</v>
      </c>
      <c r="I6463">
        <v>9925</v>
      </c>
      <c r="J6463" t="s">
        <v>58</v>
      </c>
      <c r="K6463">
        <v>31</v>
      </c>
      <c r="L6463">
        <v>21.38</v>
      </c>
      <c r="M6463" s="2">
        <v>0.02</v>
      </c>
      <c r="N6463">
        <v>684.5</v>
      </c>
      <c r="O6463">
        <v>8.99</v>
      </c>
      <c r="P6463">
        <v>-27.99</v>
      </c>
      <c r="Q6463" s="2">
        <v>0.59</v>
      </c>
      <c r="R6463" t="s">
        <v>29</v>
      </c>
      <c r="S6463" t="s">
        <v>139</v>
      </c>
      <c r="T6463" t="s">
        <v>994</v>
      </c>
      <c r="U6463" t="s">
        <v>88</v>
      </c>
      <c r="V6463" t="s">
        <v>68</v>
      </c>
      <c r="W6463">
        <v>1368</v>
      </c>
      <c r="X6463" s="1">
        <v>42036</v>
      </c>
      <c r="Y6463" t="s">
        <v>34</v>
      </c>
      <c r="Z6463" t="e" vm="5">
        <v>#VALUE!</v>
      </c>
      <c r="AA6463">
        <v>55106</v>
      </c>
      <c r="AB6463" t="e" cm="1" vm="2">
        <f t="array" ref="AB6463">_FV(Table1[[#This Row],[State]],"Country/region",TRUE)</f>
        <v>#VALUE!</v>
      </c>
    </row>
    <row r="6464" spans="1:28" x14ac:dyDescent="0.35">
      <c r="A6464" t="s">
        <v>3158</v>
      </c>
      <c r="B6464">
        <v>61</v>
      </c>
      <c r="C6464" t="s">
        <v>3159</v>
      </c>
      <c r="D6464" t="s">
        <v>46</v>
      </c>
      <c r="E6464">
        <f>YEAR(Table1[[#This Row],[Order Date]])</f>
        <v>2015</v>
      </c>
      <c r="F6464">
        <v>1</v>
      </c>
      <c r="G6464">
        <f>MONTH(Table1[[#This Row],[Order Date]])</f>
        <v>1</v>
      </c>
      <c r="H6464" s="1">
        <v>42034</v>
      </c>
      <c r="I6464">
        <v>20003</v>
      </c>
      <c r="J6464" t="s">
        <v>131</v>
      </c>
      <c r="K6464">
        <v>5</v>
      </c>
      <c r="L6464">
        <v>35.99</v>
      </c>
      <c r="M6464" s="2">
        <v>0.09</v>
      </c>
      <c r="N6464">
        <v>141.97550000000001</v>
      </c>
      <c r="O6464">
        <v>0.99</v>
      </c>
      <c r="P6464">
        <v>-88.935000000000002</v>
      </c>
      <c r="Q6464" s="2">
        <v>0.35</v>
      </c>
      <c r="R6464" t="s">
        <v>96</v>
      </c>
      <c r="S6464" t="s">
        <v>139</v>
      </c>
      <c r="T6464" t="s">
        <v>1187</v>
      </c>
      <c r="U6464" t="s">
        <v>105</v>
      </c>
      <c r="V6464" t="s">
        <v>33</v>
      </c>
      <c r="W6464">
        <v>2767</v>
      </c>
      <c r="X6464" s="1">
        <v>42036</v>
      </c>
      <c r="Y6464" t="s">
        <v>34</v>
      </c>
      <c r="Z6464" t="e" vm="15">
        <v>#VALUE!</v>
      </c>
      <c r="AA6464">
        <v>10583</v>
      </c>
      <c r="AB6464" t="e" cm="1" vm="2">
        <f t="array" ref="AB6464">_FV(Table1[[#This Row],[State]],"Country/region",TRUE)</f>
        <v>#VALUE!</v>
      </c>
    </row>
    <row r="6465" spans="1:28" x14ac:dyDescent="0.35">
      <c r="A6465" t="s">
        <v>205</v>
      </c>
      <c r="B6465">
        <v>61</v>
      </c>
      <c r="C6465" t="s">
        <v>206</v>
      </c>
      <c r="D6465" t="s">
        <v>38</v>
      </c>
      <c r="E6465">
        <f>YEAR(Table1[[#This Row],[Order Date]])</f>
        <v>2015</v>
      </c>
      <c r="F6465">
        <v>1</v>
      </c>
      <c r="G6465">
        <f>MONTH(Table1[[#This Row],[Order Date]])</f>
        <v>1</v>
      </c>
      <c r="H6465" s="1">
        <v>42034</v>
      </c>
      <c r="I6465">
        <v>53795</v>
      </c>
      <c r="J6465" t="s">
        <v>28</v>
      </c>
      <c r="K6465">
        <v>21</v>
      </c>
      <c r="L6465">
        <v>195.99</v>
      </c>
      <c r="M6465" s="2">
        <v>0.05</v>
      </c>
      <c r="N6465">
        <v>3356.7350000000001</v>
      </c>
      <c r="O6465">
        <v>4.2</v>
      </c>
      <c r="P6465">
        <v>370.33199999999999</v>
      </c>
      <c r="Q6465" s="2">
        <v>0.6</v>
      </c>
      <c r="R6465" t="s">
        <v>96</v>
      </c>
      <c r="S6465" t="s">
        <v>30</v>
      </c>
      <c r="T6465">
        <v>688</v>
      </c>
      <c r="U6465" t="s">
        <v>105</v>
      </c>
      <c r="V6465" t="s">
        <v>33</v>
      </c>
      <c r="W6465">
        <v>7529</v>
      </c>
      <c r="X6465" s="1">
        <v>42036</v>
      </c>
      <c r="Y6465" t="s">
        <v>34</v>
      </c>
      <c r="Z6465" t="e" vm="22">
        <v>#VALUE!</v>
      </c>
      <c r="AA6465">
        <v>44125</v>
      </c>
      <c r="AB6465" t="e" cm="1" vm="2">
        <f t="array" ref="AB6465">_FV(Table1[[#This Row],[State]],"Country/region",TRUE)</f>
        <v>#VALUE!</v>
      </c>
    </row>
    <row r="6466" spans="1:28" x14ac:dyDescent="0.35">
      <c r="A6466" t="s">
        <v>2333</v>
      </c>
      <c r="B6466">
        <v>61</v>
      </c>
      <c r="C6466" t="s">
        <v>2334</v>
      </c>
      <c r="D6466" t="s">
        <v>46</v>
      </c>
      <c r="E6466">
        <f>YEAR(Table1[[#This Row],[Order Date]])</f>
        <v>2015</v>
      </c>
      <c r="F6466">
        <v>1</v>
      </c>
      <c r="G6466">
        <f>MONTH(Table1[[#This Row],[Order Date]])</f>
        <v>1</v>
      </c>
      <c r="H6466" s="1">
        <v>42034</v>
      </c>
      <c r="I6466">
        <v>9925</v>
      </c>
      <c r="J6466" t="s">
        <v>58</v>
      </c>
      <c r="K6466">
        <v>43</v>
      </c>
      <c r="L6466">
        <v>41.94</v>
      </c>
      <c r="M6466" s="2">
        <v>0.1</v>
      </c>
      <c r="N6466">
        <v>1751.68</v>
      </c>
      <c r="O6466">
        <v>2.99</v>
      </c>
      <c r="P6466">
        <v>771.82550000000003</v>
      </c>
      <c r="Q6466" s="2">
        <v>0.35</v>
      </c>
      <c r="R6466" t="s">
        <v>29</v>
      </c>
      <c r="S6466" t="s">
        <v>30</v>
      </c>
      <c r="T6466" t="s">
        <v>2050</v>
      </c>
      <c r="U6466" t="s">
        <v>67</v>
      </c>
      <c r="V6466" t="s">
        <v>68</v>
      </c>
      <c r="W6466">
        <v>1366</v>
      </c>
      <c r="X6466" s="1">
        <v>42037</v>
      </c>
      <c r="Y6466" t="s">
        <v>42</v>
      </c>
      <c r="Z6466" t="e" vm="5">
        <v>#VALUE!</v>
      </c>
      <c r="AA6466">
        <v>55106</v>
      </c>
      <c r="AB6466" t="e" cm="1" vm="2">
        <f t="array" ref="AB6466">_FV(Table1[[#This Row],[State]],"Country/region",TRUE)</f>
        <v>#VALUE!</v>
      </c>
    </row>
    <row r="6467" spans="1:28" x14ac:dyDescent="0.35">
      <c r="A6467" t="s">
        <v>3475</v>
      </c>
      <c r="B6467">
        <v>61</v>
      </c>
      <c r="C6467" t="s">
        <v>2640</v>
      </c>
      <c r="D6467" t="s">
        <v>46</v>
      </c>
      <c r="E6467">
        <f>YEAR(Table1[[#This Row],[Order Date]])</f>
        <v>2015</v>
      </c>
      <c r="F6467">
        <v>1</v>
      </c>
      <c r="G6467">
        <f>MONTH(Table1[[#This Row],[Order Date]])</f>
        <v>1</v>
      </c>
      <c r="H6467" s="1">
        <v>42035</v>
      </c>
      <c r="I6467">
        <v>57280</v>
      </c>
      <c r="J6467" t="s">
        <v>131</v>
      </c>
      <c r="K6467">
        <v>44</v>
      </c>
      <c r="L6467">
        <v>6.48</v>
      </c>
      <c r="M6467" s="2">
        <v>0.03</v>
      </c>
      <c r="N6467">
        <v>299.85000000000002</v>
      </c>
      <c r="O6467">
        <v>10.050000000000001</v>
      </c>
      <c r="P6467">
        <v>-260.8</v>
      </c>
      <c r="Q6467" s="2">
        <v>0.37</v>
      </c>
      <c r="R6467" t="s">
        <v>29</v>
      </c>
      <c r="S6467" t="s">
        <v>30</v>
      </c>
      <c r="T6467" t="s">
        <v>724</v>
      </c>
      <c r="U6467" t="s">
        <v>61</v>
      </c>
      <c r="V6467" t="s">
        <v>76</v>
      </c>
      <c r="W6467">
        <v>8016</v>
      </c>
      <c r="X6467" s="1">
        <v>42036</v>
      </c>
      <c r="Y6467" t="s">
        <v>42</v>
      </c>
      <c r="Z6467" t="e" vm="47">
        <v>#VALUE!</v>
      </c>
      <c r="AA6467">
        <v>27707</v>
      </c>
      <c r="AB6467" t="e" cm="1" vm="2">
        <f t="array" ref="AB6467">_FV(Table1[[#This Row],[State]],"Country/region",TRUE)</f>
        <v>#VALUE!</v>
      </c>
    </row>
    <row r="6468" spans="1:28" x14ac:dyDescent="0.35">
      <c r="A6468" t="s">
        <v>2253</v>
      </c>
      <c r="B6468">
        <v>61</v>
      </c>
      <c r="C6468" t="s">
        <v>2071</v>
      </c>
      <c r="D6468" t="s">
        <v>57</v>
      </c>
      <c r="E6468">
        <f>YEAR(Table1[[#This Row],[Order Date]])</f>
        <v>2015</v>
      </c>
      <c r="F6468">
        <v>1</v>
      </c>
      <c r="G6468">
        <f>MONTH(Table1[[#This Row],[Order Date]])</f>
        <v>1</v>
      </c>
      <c r="H6468" s="1">
        <v>42035</v>
      </c>
      <c r="I6468">
        <v>41312</v>
      </c>
      <c r="J6468" t="s">
        <v>39</v>
      </c>
      <c r="K6468">
        <v>21</v>
      </c>
      <c r="L6468">
        <v>39.479999999999997</v>
      </c>
      <c r="M6468" s="2">
        <v>0.05</v>
      </c>
      <c r="N6468">
        <v>787.63</v>
      </c>
      <c r="O6468">
        <v>1.99</v>
      </c>
      <c r="P6468">
        <v>140.22</v>
      </c>
      <c r="Q6468" s="2">
        <v>0.54</v>
      </c>
      <c r="R6468" t="s">
        <v>96</v>
      </c>
      <c r="S6468" t="s">
        <v>139</v>
      </c>
      <c r="T6468" t="s">
        <v>775</v>
      </c>
      <c r="U6468" t="s">
        <v>102</v>
      </c>
      <c r="V6468" t="s">
        <v>68</v>
      </c>
      <c r="W6468">
        <v>5821</v>
      </c>
      <c r="X6468" s="1">
        <v>42036</v>
      </c>
      <c r="Y6468" t="s">
        <v>34</v>
      </c>
      <c r="Z6468" t="e" vm="11">
        <v>#VALUE!</v>
      </c>
      <c r="AA6468">
        <v>75034</v>
      </c>
      <c r="AB6468" t="e" cm="1" vm="2">
        <f t="array" ref="AB6468">_FV(Table1[[#This Row],[State]],"Country/region",TRUE)</f>
        <v>#VALUE!</v>
      </c>
    </row>
    <row r="6469" spans="1:28" x14ac:dyDescent="0.35">
      <c r="A6469" t="s">
        <v>2326</v>
      </c>
      <c r="B6469">
        <v>61</v>
      </c>
      <c r="C6469" t="s">
        <v>1118</v>
      </c>
      <c r="D6469" t="s">
        <v>46</v>
      </c>
      <c r="E6469">
        <f>YEAR(Table1[[#This Row],[Order Date]])</f>
        <v>2015</v>
      </c>
      <c r="F6469">
        <v>1</v>
      </c>
      <c r="G6469">
        <f>MONTH(Table1[[#This Row],[Order Date]])</f>
        <v>1</v>
      </c>
      <c r="H6469" s="1">
        <v>42035</v>
      </c>
      <c r="I6469">
        <v>54020</v>
      </c>
      <c r="J6469" t="s">
        <v>47</v>
      </c>
      <c r="K6469">
        <v>35</v>
      </c>
      <c r="L6469">
        <v>18.97</v>
      </c>
      <c r="M6469" s="2">
        <v>0.05</v>
      </c>
      <c r="N6469">
        <v>648.58000000000004</v>
      </c>
      <c r="O6469">
        <v>5.21</v>
      </c>
      <c r="P6469">
        <v>182.63</v>
      </c>
      <c r="Q6469" s="2">
        <v>0.37</v>
      </c>
      <c r="R6469" t="s">
        <v>29</v>
      </c>
      <c r="S6469" t="s">
        <v>30</v>
      </c>
      <c r="T6469" t="s">
        <v>3104</v>
      </c>
      <c r="U6469" t="s">
        <v>61</v>
      </c>
      <c r="V6469" t="s">
        <v>33</v>
      </c>
      <c r="W6469">
        <v>7550</v>
      </c>
      <c r="X6469" s="1">
        <v>42039</v>
      </c>
      <c r="Y6469" t="s">
        <v>34</v>
      </c>
      <c r="Z6469" t="e" vm="15">
        <v>#VALUE!</v>
      </c>
      <c r="AA6469">
        <v>10528</v>
      </c>
      <c r="AB6469" t="e" cm="1" vm="2">
        <f t="array" ref="AB6469">_FV(Table1[[#This Row],[State]],"Country/region",TRUE)</f>
        <v>#VALUE!</v>
      </c>
    </row>
    <row r="6470" spans="1:28" x14ac:dyDescent="0.35">
      <c r="A6470" t="s">
        <v>2326</v>
      </c>
      <c r="B6470">
        <v>61</v>
      </c>
      <c r="C6470" t="s">
        <v>1118</v>
      </c>
      <c r="D6470" t="s">
        <v>46</v>
      </c>
      <c r="E6470">
        <f>YEAR(Table1[[#This Row],[Order Date]])</f>
        <v>2015</v>
      </c>
      <c r="F6470">
        <v>1</v>
      </c>
      <c r="G6470">
        <f>MONTH(Table1[[#This Row],[Order Date]])</f>
        <v>1</v>
      </c>
      <c r="H6470" s="1">
        <v>42035</v>
      </c>
      <c r="I6470">
        <v>54020</v>
      </c>
      <c r="J6470" t="s">
        <v>47</v>
      </c>
      <c r="K6470">
        <v>43</v>
      </c>
      <c r="L6470">
        <v>6.48</v>
      </c>
      <c r="M6470" s="2">
        <v>0.09</v>
      </c>
      <c r="N6470">
        <v>270.56</v>
      </c>
      <c r="O6470">
        <v>6.86</v>
      </c>
      <c r="P6470">
        <v>-140.47999999999999</v>
      </c>
      <c r="Q6470" s="2">
        <v>0.37</v>
      </c>
      <c r="R6470" t="s">
        <v>29</v>
      </c>
      <c r="S6470" t="s">
        <v>30</v>
      </c>
      <c r="T6470" t="s">
        <v>906</v>
      </c>
      <c r="U6470" t="s">
        <v>61</v>
      </c>
      <c r="V6470" t="s">
        <v>33</v>
      </c>
      <c r="W6470">
        <v>7551</v>
      </c>
      <c r="X6470" s="1">
        <v>42040</v>
      </c>
      <c r="Y6470" t="s">
        <v>34</v>
      </c>
      <c r="Z6470" t="e" vm="15">
        <v>#VALUE!</v>
      </c>
      <c r="AA6470">
        <v>10528</v>
      </c>
      <c r="AB6470" t="e" cm="1" vm="2">
        <f t="array" ref="AB6470">_FV(Table1[[#This Row],[State]],"Country/region",TRUE)</f>
        <v>#VALUE!</v>
      </c>
    </row>
    <row r="6471" spans="1:28" x14ac:dyDescent="0.35">
      <c r="A6471" t="s">
        <v>3035</v>
      </c>
      <c r="B6471">
        <v>61</v>
      </c>
      <c r="C6471" t="s">
        <v>2283</v>
      </c>
      <c r="D6471" t="s">
        <v>27</v>
      </c>
      <c r="E6471">
        <f>YEAR(Table1[[#This Row],[Order Date]])</f>
        <v>2015</v>
      </c>
      <c r="F6471">
        <v>1</v>
      </c>
      <c r="G6471">
        <f>MONTH(Table1[[#This Row],[Order Date]])</f>
        <v>1</v>
      </c>
      <c r="H6471" s="1">
        <v>42035</v>
      </c>
      <c r="I6471">
        <v>20256</v>
      </c>
      <c r="J6471" t="s">
        <v>47</v>
      </c>
      <c r="K6471">
        <v>24</v>
      </c>
      <c r="L6471">
        <v>20.89</v>
      </c>
      <c r="M6471" s="2">
        <v>0.01</v>
      </c>
      <c r="N6471">
        <v>512.83000000000004</v>
      </c>
      <c r="O6471">
        <v>11.52</v>
      </c>
      <c r="P6471">
        <v>-221.56</v>
      </c>
      <c r="Q6471" s="2">
        <v>0.83</v>
      </c>
      <c r="R6471" t="s">
        <v>29</v>
      </c>
      <c r="S6471" t="s">
        <v>30</v>
      </c>
      <c r="T6471" t="s">
        <v>1104</v>
      </c>
      <c r="U6471" t="s">
        <v>32</v>
      </c>
      <c r="V6471" t="s">
        <v>68</v>
      </c>
      <c r="W6471">
        <v>2805</v>
      </c>
      <c r="X6471" s="1">
        <v>42040</v>
      </c>
      <c r="Y6471" t="s">
        <v>34</v>
      </c>
      <c r="Z6471" t="e" vm="5">
        <v>#VALUE!</v>
      </c>
      <c r="AA6471">
        <v>55044</v>
      </c>
      <c r="AB6471" t="e" cm="1" vm="2">
        <f t="array" ref="AB6471">_FV(Table1[[#This Row],[State]],"Country/region",TRUE)</f>
        <v>#VALUE!</v>
      </c>
    </row>
    <row r="6472" spans="1:28" x14ac:dyDescent="0.35">
      <c r="A6472" t="s">
        <v>2906</v>
      </c>
      <c r="B6472">
        <v>61</v>
      </c>
      <c r="C6472" t="s">
        <v>2864</v>
      </c>
      <c r="D6472" t="s">
        <v>38</v>
      </c>
      <c r="E6472">
        <f>YEAR(Table1[[#This Row],[Order Date]])</f>
        <v>2015</v>
      </c>
      <c r="F6472">
        <v>1</v>
      </c>
      <c r="G6472">
        <f>MONTH(Table1[[#This Row],[Order Date]])</f>
        <v>2</v>
      </c>
      <c r="H6472" s="1">
        <v>42036</v>
      </c>
      <c r="I6472">
        <v>34470</v>
      </c>
      <c r="J6472" t="s">
        <v>58</v>
      </c>
      <c r="K6472">
        <v>31</v>
      </c>
      <c r="L6472">
        <v>100.98</v>
      </c>
      <c r="M6472" s="2">
        <v>0.08</v>
      </c>
      <c r="N6472">
        <v>2966.13</v>
      </c>
      <c r="O6472">
        <v>57.38</v>
      </c>
      <c r="P6472">
        <v>-1456.31</v>
      </c>
      <c r="Q6472" s="2">
        <v>0.78</v>
      </c>
      <c r="R6472" t="s">
        <v>48</v>
      </c>
      <c r="S6472" t="s">
        <v>73</v>
      </c>
      <c r="T6472" t="s">
        <v>944</v>
      </c>
      <c r="U6472" t="s">
        <v>154</v>
      </c>
      <c r="V6472" t="s">
        <v>33</v>
      </c>
      <c r="W6472">
        <v>4845</v>
      </c>
      <c r="X6472" s="1">
        <v>42037</v>
      </c>
      <c r="Y6472" t="s">
        <v>53</v>
      </c>
      <c r="Z6472" t="e" vm="3">
        <v>#VALUE!</v>
      </c>
      <c r="AA6472">
        <v>21215</v>
      </c>
      <c r="AB6472" t="e" cm="1" vm="2">
        <f t="array" ref="AB6472">_FV(Table1[[#This Row],[State]],"Country/region",TRUE)</f>
        <v>#VALUE!</v>
      </c>
    </row>
    <row r="6473" spans="1:28" x14ac:dyDescent="0.35">
      <c r="A6473" t="s">
        <v>1693</v>
      </c>
      <c r="B6473">
        <v>61</v>
      </c>
      <c r="C6473" t="s">
        <v>2609</v>
      </c>
      <c r="D6473" t="s">
        <v>27</v>
      </c>
      <c r="E6473">
        <f>YEAR(Table1[[#This Row],[Order Date]])</f>
        <v>2015</v>
      </c>
      <c r="F6473">
        <v>1</v>
      </c>
      <c r="G6473">
        <f>MONTH(Table1[[#This Row],[Order Date]])</f>
        <v>2</v>
      </c>
      <c r="H6473" s="1">
        <v>42036</v>
      </c>
      <c r="I6473">
        <v>6757</v>
      </c>
      <c r="J6473" t="s">
        <v>131</v>
      </c>
      <c r="K6473">
        <v>11</v>
      </c>
      <c r="L6473">
        <v>286.85000000000002</v>
      </c>
      <c r="M6473" s="2">
        <v>0.1</v>
      </c>
      <c r="N6473">
        <v>2503.0079999999998</v>
      </c>
      <c r="O6473">
        <v>61.76</v>
      </c>
      <c r="P6473">
        <v>-298.62</v>
      </c>
      <c r="Q6473" s="2">
        <v>0.78</v>
      </c>
      <c r="R6473" t="s">
        <v>48</v>
      </c>
      <c r="S6473" t="s">
        <v>73</v>
      </c>
      <c r="T6473" t="s">
        <v>2189</v>
      </c>
      <c r="U6473" t="s">
        <v>75</v>
      </c>
      <c r="V6473" t="s">
        <v>52</v>
      </c>
      <c r="W6473">
        <v>935</v>
      </c>
      <c r="X6473" s="1">
        <v>42037</v>
      </c>
      <c r="Y6473" t="s">
        <v>53</v>
      </c>
      <c r="Z6473" t="e" vm="8">
        <v>#VALUE!</v>
      </c>
      <c r="AA6473">
        <v>97206</v>
      </c>
      <c r="AB6473" t="e" cm="1" vm="2">
        <f t="array" ref="AB6473">_FV(Table1[[#This Row],[State]],"Country/region",TRUE)</f>
        <v>#VALUE!</v>
      </c>
    </row>
    <row r="6474" spans="1:28" x14ac:dyDescent="0.35">
      <c r="A6474" t="s">
        <v>2823</v>
      </c>
      <c r="B6474">
        <v>61</v>
      </c>
      <c r="C6474" t="s">
        <v>2795</v>
      </c>
      <c r="D6474" t="s">
        <v>27</v>
      </c>
      <c r="E6474">
        <f>YEAR(Table1[[#This Row],[Order Date]])</f>
        <v>2015</v>
      </c>
      <c r="F6474">
        <v>1</v>
      </c>
      <c r="G6474">
        <f>MONTH(Table1[[#This Row],[Order Date]])</f>
        <v>2</v>
      </c>
      <c r="H6474" s="1">
        <v>42036</v>
      </c>
      <c r="I6474">
        <v>58113</v>
      </c>
      <c r="J6474" t="s">
        <v>28</v>
      </c>
      <c r="K6474">
        <v>48</v>
      </c>
      <c r="L6474">
        <v>7.68</v>
      </c>
      <c r="M6474" s="2">
        <v>7.0000000000000007E-2</v>
      </c>
      <c r="N6474">
        <v>362.71</v>
      </c>
      <c r="O6474">
        <v>6.16</v>
      </c>
      <c r="P6474">
        <v>-88.952500000000001</v>
      </c>
      <c r="Q6474" s="2">
        <v>0.35</v>
      </c>
      <c r="R6474" t="s">
        <v>29</v>
      </c>
      <c r="S6474" t="s">
        <v>30</v>
      </c>
      <c r="T6474" t="s">
        <v>174</v>
      </c>
      <c r="U6474" t="s">
        <v>67</v>
      </c>
      <c r="V6474" t="s">
        <v>68</v>
      </c>
      <c r="W6474">
        <v>8129</v>
      </c>
      <c r="X6474" s="1">
        <v>42038</v>
      </c>
      <c r="Y6474" t="s">
        <v>34</v>
      </c>
      <c r="Z6474" t="e" vm="11">
        <v>#VALUE!</v>
      </c>
      <c r="AA6474">
        <v>78415</v>
      </c>
      <c r="AB6474" t="e" cm="1" vm="2">
        <f t="array" ref="AB6474">_FV(Table1[[#This Row],[State]],"Country/region",TRUE)</f>
        <v>#VALUE!</v>
      </c>
    </row>
    <row r="6475" spans="1:28" x14ac:dyDescent="0.35">
      <c r="A6475" t="s">
        <v>1693</v>
      </c>
      <c r="B6475">
        <v>61</v>
      </c>
      <c r="C6475" t="s">
        <v>2609</v>
      </c>
      <c r="D6475" t="s">
        <v>27</v>
      </c>
      <c r="E6475">
        <f>YEAR(Table1[[#This Row],[Order Date]])</f>
        <v>2015</v>
      </c>
      <c r="F6475">
        <v>1</v>
      </c>
      <c r="G6475">
        <f>MONTH(Table1[[#This Row],[Order Date]])</f>
        <v>2</v>
      </c>
      <c r="H6475" s="1">
        <v>42036</v>
      </c>
      <c r="I6475">
        <v>6757</v>
      </c>
      <c r="J6475" t="s">
        <v>131</v>
      </c>
      <c r="K6475">
        <v>27</v>
      </c>
      <c r="L6475">
        <v>34.76</v>
      </c>
      <c r="M6475" s="2">
        <v>0.1</v>
      </c>
      <c r="N6475">
        <v>869.78</v>
      </c>
      <c r="O6475">
        <v>8.2200000000000006</v>
      </c>
      <c r="P6475">
        <v>43.36</v>
      </c>
      <c r="Q6475" s="2">
        <v>0.56999999999999995</v>
      </c>
      <c r="R6475" t="s">
        <v>29</v>
      </c>
      <c r="S6475" t="s">
        <v>30</v>
      </c>
      <c r="T6475" t="s">
        <v>2106</v>
      </c>
      <c r="U6475" t="s">
        <v>32</v>
      </c>
      <c r="V6475" t="s">
        <v>52</v>
      </c>
      <c r="W6475">
        <v>934</v>
      </c>
      <c r="X6475" s="1">
        <v>42038</v>
      </c>
      <c r="Y6475" t="s">
        <v>34</v>
      </c>
      <c r="Z6475" t="e" vm="8">
        <v>#VALUE!</v>
      </c>
      <c r="AA6475">
        <v>97206</v>
      </c>
      <c r="AB6475" t="e" cm="1" vm="2">
        <f t="array" ref="AB6475">_FV(Table1[[#This Row],[State]],"Country/region",TRUE)</f>
        <v>#VALUE!</v>
      </c>
    </row>
    <row r="6476" spans="1:28" x14ac:dyDescent="0.35">
      <c r="A6476" t="s">
        <v>2823</v>
      </c>
      <c r="B6476">
        <v>61</v>
      </c>
      <c r="C6476" t="s">
        <v>2795</v>
      </c>
      <c r="D6476" t="s">
        <v>27</v>
      </c>
      <c r="E6476">
        <f>YEAR(Table1[[#This Row],[Order Date]])</f>
        <v>2015</v>
      </c>
      <c r="F6476">
        <v>1</v>
      </c>
      <c r="G6476">
        <f>MONTH(Table1[[#This Row],[Order Date]])</f>
        <v>2</v>
      </c>
      <c r="H6476" s="1">
        <v>42036</v>
      </c>
      <c r="I6476">
        <v>58113</v>
      </c>
      <c r="J6476" t="s">
        <v>28</v>
      </c>
      <c r="K6476">
        <v>12</v>
      </c>
      <c r="L6476">
        <v>200.99</v>
      </c>
      <c r="M6476" s="2">
        <v>0.05</v>
      </c>
      <c r="N6476">
        <v>2077.1875</v>
      </c>
      <c r="O6476">
        <v>4.2</v>
      </c>
      <c r="P6476">
        <v>-38.070999999999998</v>
      </c>
      <c r="Q6476" s="2">
        <v>0.59</v>
      </c>
      <c r="R6476" t="s">
        <v>96</v>
      </c>
      <c r="S6476" t="s">
        <v>30</v>
      </c>
      <c r="T6476" t="s">
        <v>1813</v>
      </c>
      <c r="U6476" t="s">
        <v>105</v>
      </c>
      <c r="V6476" t="s">
        <v>68</v>
      </c>
      <c r="W6476">
        <v>8130</v>
      </c>
      <c r="X6476" s="1">
        <v>42038</v>
      </c>
      <c r="Y6476" t="s">
        <v>42</v>
      </c>
      <c r="Z6476" t="e" vm="11">
        <v>#VALUE!</v>
      </c>
      <c r="AA6476">
        <v>78415</v>
      </c>
      <c r="AB6476" t="e" cm="1" vm="2">
        <f t="array" ref="AB6476">_FV(Table1[[#This Row],[State]],"Country/region",TRUE)</f>
        <v>#VALUE!</v>
      </c>
    </row>
    <row r="6477" spans="1:28" x14ac:dyDescent="0.35">
      <c r="A6477" t="s">
        <v>215</v>
      </c>
      <c r="B6477">
        <v>61</v>
      </c>
      <c r="C6477" t="s">
        <v>437</v>
      </c>
      <c r="D6477" t="s">
        <v>57</v>
      </c>
      <c r="E6477">
        <f>YEAR(Table1[[#This Row],[Order Date]])</f>
        <v>2015</v>
      </c>
      <c r="F6477">
        <v>1</v>
      </c>
      <c r="G6477">
        <f>MONTH(Table1[[#This Row],[Order Date]])</f>
        <v>2</v>
      </c>
      <c r="H6477" s="1">
        <v>42036</v>
      </c>
      <c r="I6477">
        <v>50148</v>
      </c>
      <c r="J6477" t="s">
        <v>131</v>
      </c>
      <c r="K6477">
        <v>9</v>
      </c>
      <c r="L6477">
        <v>1938.02</v>
      </c>
      <c r="M6477" s="2">
        <v>0</v>
      </c>
      <c r="N6477">
        <v>17965.45</v>
      </c>
      <c r="O6477">
        <v>13.99</v>
      </c>
      <c r="P6477">
        <v>3459.43</v>
      </c>
      <c r="Q6477" s="2">
        <v>0.38</v>
      </c>
      <c r="R6477" t="s">
        <v>96</v>
      </c>
      <c r="S6477" t="s">
        <v>80</v>
      </c>
      <c r="T6477" t="s">
        <v>761</v>
      </c>
      <c r="U6477" t="s">
        <v>98</v>
      </c>
      <c r="V6477" t="s">
        <v>52</v>
      </c>
      <c r="W6477">
        <v>7029</v>
      </c>
      <c r="X6477" s="1">
        <v>42038</v>
      </c>
      <c r="Y6477" t="s">
        <v>34</v>
      </c>
      <c r="Z6477" t="e" vm="23">
        <v>#VALUE!</v>
      </c>
      <c r="AA6477">
        <v>98026</v>
      </c>
      <c r="AB6477" t="e" cm="1" vm="2">
        <f t="array" ref="AB6477">_FV(Table1[[#This Row],[State]],"Country/region",TRUE)</f>
        <v>#VALUE!</v>
      </c>
    </row>
    <row r="6478" spans="1:28" x14ac:dyDescent="0.35">
      <c r="A6478" t="s">
        <v>3246</v>
      </c>
      <c r="B6478">
        <v>61</v>
      </c>
      <c r="C6478" t="s">
        <v>2388</v>
      </c>
      <c r="D6478" t="s">
        <v>38</v>
      </c>
      <c r="E6478">
        <f>YEAR(Table1[[#This Row],[Order Date]])</f>
        <v>2015</v>
      </c>
      <c r="F6478">
        <v>1</v>
      </c>
      <c r="G6478">
        <f>MONTH(Table1[[#This Row],[Order Date]])</f>
        <v>2</v>
      </c>
      <c r="H6478" s="1">
        <v>42037</v>
      </c>
      <c r="I6478">
        <v>41345</v>
      </c>
      <c r="J6478" t="s">
        <v>131</v>
      </c>
      <c r="K6478">
        <v>36</v>
      </c>
      <c r="L6478">
        <v>1.88</v>
      </c>
      <c r="M6478" s="2">
        <v>0.04</v>
      </c>
      <c r="N6478">
        <v>66.41</v>
      </c>
      <c r="O6478">
        <v>0.79</v>
      </c>
      <c r="P6478">
        <v>0.37</v>
      </c>
      <c r="Q6478" s="2">
        <v>0.5</v>
      </c>
      <c r="R6478" t="s">
        <v>29</v>
      </c>
      <c r="S6478" t="s">
        <v>59</v>
      </c>
      <c r="T6478" t="s">
        <v>3179</v>
      </c>
      <c r="U6478" t="s">
        <v>232</v>
      </c>
      <c r="V6478" t="s">
        <v>68</v>
      </c>
      <c r="W6478">
        <v>5825</v>
      </c>
      <c r="X6478" s="1">
        <v>42037</v>
      </c>
      <c r="Y6478" t="s">
        <v>34</v>
      </c>
      <c r="Z6478" t="e" vm="11">
        <v>#VALUE!</v>
      </c>
      <c r="AA6478">
        <v>76117</v>
      </c>
      <c r="AB6478" t="e" cm="1" vm="2">
        <f t="array" ref="AB6478">_FV(Table1[[#This Row],[State]],"Country/region",TRUE)</f>
        <v>#VALUE!</v>
      </c>
    </row>
    <row r="6479" spans="1:28" x14ac:dyDescent="0.35">
      <c r="A6479" t="s">
        <v>1047</v>
      </c>
      <c r="B6479">
        <v>61</v>
      </c>
      <c r="C6479" t="s">
        <v>1048</v>
      </c>
      <c r="D6479" t="s">
        <v>57</v>
      </c>
      <c r="E6479">
        <f>YEAR(Table1[[#This Row],[Order Date]])</f>
        <v>2015</v>
      </c>
      <c r="F6479">
        <v>1</v>
      </c>
      <c r="G6479">
        <f>MONTH(Table1[[#This Row],[Order Date]])</f>
        <v>2</v>
      </c>
      <c r="H6479" s="1">
        <v>42037</v>
      </c>
      <c r="I6479">
        <v>39813</v>
      </c>
      <c r="J6479" t="s">
        <v>58</v>
      </c>
      <c r="K6479">
        <v>48</v>
      </c>
      <c r="L6479">
        <v>6.48</v>
      </c>
      <c r="M6479" s="2">
        <v>0.03</v>
      </c>
      <c r="N6479">
        <v>314.33999999999997</v>
      </c>
      <c r="O6479">
        <v>6.6</v>
      </c>
      <c r="P6479">
        <v>-130.5</v>
      </c>
      <c r="Q6479" s="2">
        <v>0.37</v>
      </c>
      <c r="R6479" t="s">
        <v>29</v>
      </c>
      <c r="S6479" t="s">
        <v>30</v>
      </c>
      <c r="T6479" t="s">
        <v>600</v>
      </c>
      <c r="U6479" t="s">
        <v>61</v>
      </c>
      <c r="V6479" t="s">
        <v>52</v>
      </c>
      <c r="W6479">
        <v>5621</v>
      </c>
      <c r="X6479" s="1">
        <v>42038</v>
      </c>
      <c r="Y6479" t="s">
        <v>34</v>
      </c>
      <c r="Z6479" t="e" vm="23">
        <v>#VALUE!</v>
      </c>
      <c r="AA6479">
        <v>98037</v>
      </c>
      <c r="AB6479" t="e" cm="1" vm="2">
        <f t="array" ref="AB6479">_FV(Table1[[#This Row],[State]],"Country/region",TRUE)</f>
        <v>#VALUE!</v>
      </c>
    </row>
    <row r="6480" spans="1:28" x14ac:dyDescent="0.35">
      <c r="A6480" t="s">
        <v>2439</v>
      </c>
      <c r="B6480">
        <v>61</v>
      </c>
      <c r="C6480" t="s">
        <v>1713</v>
      </c>
      <c r="D6480" t="s">
        <v>46</v>
      </c>
      <c r="E6480">
        <f>YEAR(Table1[[#This Row],[Order Date]])</f>
        <v>2015</v>
      </c>
      <c r="F6480">
        <v>1</v>
      </c>
      <c r="G6480">
        <f>MONTH(Table1[[#This Row],[Order Date]])</f>
        <v>2</v>
      </c>
      <c r="H6480" s="1">
        <v>42037</v>
      </c>
      <c r="I6480">
        <v>22916</v>
      </c>
      <c r="J6480" t="s">
        <v>131</v>
      </c>
      <c r="K6480">
        <v>18</v>
      </c>
      <c r="L6480">
        <v>6.48</v>
      </c>
      <c r="M6480" s="2">
        <v>0.04</v>
      </c>
      <c r="N6480">
        <v>122.02</v>
      </c>
      <c r="O6480">
        <v>10.050000000000001</v>
      </c>
      <c r="P6480">
        <v>-115</v>
      </c>
      <c r="Q6480" s="2">
        <v>0.37</v>
      </c>
      <c r="R6480" t="s">
        <v>29</v>
      </c>
      <c r="S6480" t="s">
        <v>30</v>
      </c>
      <c r="T6480" t="s">
        <v>724</v>
      </c>
      <c r="U6480" t="s">
        <v>61</v>
      </c>
      <c r="V6480" t="s">
        <v>33</v>
      </c>
      <c r="W6480">
        <v>3197</v>
      </c>
      <c r="X6480" s="1">
        <v>42038</v>
      </c>
      <c r="Y6480" t="s">
        <v>34</v>
      </c>
      <c r="Z6480" t="e" vm="1">
        <v>#VALUE!</v>
      </c>
      <c r="AA6480">
        <v>15234</v>
      </c>
      <c r="AB6480" t="e" cm="1" vm="2">
        <f t="array" ref="AB6480">_FV(Table1[[#This Row],[State]],"Country/region",TRUE)</f>
        <v>#VALUE!</v>
      </c>
    </row>
    <row r="6481" spans="1:28" x14ac:dyDescent="0.35">
      <c r="A6481" t="s">
        <v>499</v>
      </c>
      <c r="B6481">
        <v>61</v>
      </c>
      <c r="C6481" t="s">
        <v>255</v>
      </c>
      <c r="D6481" t="s">
        <v>27</v>
      </c>
      <c r="E6481">
        <f>YEAR(Table1[[#This Row],[Order Date]])</f>
        <v>2015</v>
      </c>
      <c r="F6481">
        <v>1</v>
      </c>
      <c r="G6481">
        <f>MONTH(Table1[[#This Row],[Order Date]])</f>
        <v>2</v>
      </c>
      <c r="H6481" s="1">
        <v>42037</v>
      </c>
      <c r="I6481">
        <v>8832</v>
      </c>
      <c r="J6481" t="s">
        <v>47</v>
      </c>
      <c r="K6481">
        <v>39</v>
      </c>
      <c r="L6481">
        <v>17.670000000000002</v>
      </c>
      <c r="M6481" s="2">
        <v>0.1</v>
      </c>
      <c r="N6481">
        <v>647.80999999999995</v>
      </c>
      <c r="O6481">
        <v>8.99</v>
      </c>
      <c r="P6481">
        <v>8.65</v>
      </c>
      <c r="Q6481" s="2">
        <v>0.47</v>
      </c>
      <c r="R6481" t="s">
        <v>48</v>
      </c>
      <c r="S6481" t="s">
        <v>139</v>
      </c>
      <c r="T6481" t="s">
        <v>1223</v>
      </c>
      <c r="U6481" t="s">
        <v>82</v>
      </c>
      <c r="V6481" t="s">
        <v>52</v>
      </c>
      <c r="W6481">
        <v>1204</v>
      </c>
      <c r="X6481" s="1">
        <v>42041</v>
      </c>
      <c r="Y6481" t="s">
        <v>34</v>
      </c>
      <c r="Z6481" t="e" vm="4">
        <v>#VALUE!</v>
      </c>
      <c r="AA6481">
        <v>94025</v>
      </c>
      <c r="AB6481" t="e" cm="1" vm="2">
        <f t="array" ref="AB6481">_FV(Table1[[#This Row],[State]],"Country/region",TRUE)</f>
        <v>#VALUE!</v>
      </c>
    </row>
    <row r="6482" spans="1:28" x14ac:dyDescent="0.35">
      <c r="A6482" t="s">
        <v>1503</v>
      </c>
      <c r="B6482">
        <v>61</v>
      </c>
      <c r="C6482" t="s">
        <v>457</v>
      </c>
      <c r="D6482" t="s">
        <v>46</v>
      </c>
      <c r="E6482">
        <f>YEAR(Table1[[#This Row],[Order Date]])</f>
        <v>2015</v>
      </c>
      <c r="F6482">
        <v>1</v>
      </c>
      <c r="G6482">
        <f>MONTH(Table1[[#This Row],[Order Date]])</f>
        <v>2</v>
      </c>
      <c r="H6482" s="1">
        <v>42037</v>
      </c>
      <c r="I6482">
        <v>32513</v>
      </c>
      <c r="J6482" t="s">
        <v>47</v>
      </c>
      <c r="K6482">
        <v>23</v>
      </c>
      <c r="L6482">
        <v>165.98</v>
      </c>
      <c r="M6482" s="2">
        <v>0.03</v>
      </c>
      <c r="N6482">
        <v>3982.21</v>
      </c>
      <c r="O6482">
        <v>19.989999999999998</v>
      </c>
      <c r="P6482">
        <v>1413.941</v>
      </c>
      <c r="Q6482" s="2">
        <v>0.4</v>
      </c>
      <c r="R6482" t="s">
        <v>29</v>
      </c>
      <c r="S6482" t="s">
        <v>30</v>
      </c>
      <c r="T6482" t="s">
        <v>1282</v>
      </c>
      <c r="U6482" t="s">
        <v>67</v>
      </c>
      <c r="V6482" t="s">
        <v>52</v>
      </c>
      <c r="W6482">
        <v>4567</v>
      </c>
      <c r="X6482" s="1">
        <v>42042</v>
      </c>
      <c r="Y6482" t="s">
        <v>34</v>
      </c>
      <c r="Z6482" t="e" vm="32">
        <v>#VALUE!</v>
      </c>
      <c r="AA6482">
        <v>80525</v>
      </c>
      <c r="AB6482" t="e" cm="1" vm="2">
        <f t="array" ref="AB6482">_FV(Table1[[#This Row],[State]],"Country/region",TRUE)</f>
        <v>#VALUE!</v>
      </c>
    </row>
    <row r="6483" spans="1:28" x14ac:dyDescent="0.35">
      <c r="A6483" t="s">
        <v>456</v>
      </c>
      <c r="B6483">
        <v>61</v>
      </c>
      <c r="C6483" t="s">
        <v>457</v>
      </c>
      <c r="D6483" t="s">
        <v>46</v>
      </c>
      <c r="E6483">
        <f>YEAR(Table1[[#This Row],[Order Date]])</f>
        <v>2015</v>
      </c>
      <c r="F6483">
        <v>1</v>
      </c>
      <c r="G6483">
        <f>MONTH(Table1[[#This Row],[Order Date]])</f>
        <v>2</v>
      </c>
      <c r="H6483" s="1">
        <v>42037</v>
      </c>
      <c r="I6483">
        <v>32513</v>
      </c>
      <c r="J6483" t="s">
        <v>47</v>
      </c>
      <c r="K6483">
        <v>40</v>
      </c>
      <c r="L6483">
        <v>1.6</v>
      </c>
      <c r="M6483" s="2">
        <v>0.01</v>
      </c>
      <c r="N6483">
        <v>66.55</v>
      </c>
      <c r="O6483">
        <v>1.29</v>
      </c>
      <c r="P6483">
        <v>-15.13</v>
      </c>
      <c r="Q6483" s="2">
        <v>0.42</v>
      </c>
      <c r="R6483" t="s">
        <v>29</v>
      </c>
      <c r="S6483" t="s">
        <v>59</v>
      </c>
      <c r="T6483" t="s">
        <v>2416</v>
      </c>
      <c r="U6483" t="s">
        <v>88</v>
      </c>
      <c r="V6483" t="s">
        <v>52</v>
      </c>
      <c r="W6483">
        <v>4568</v>
      </c>
      <c r="X6483" s="1">
        <v>42042</v>
      </c>
      <c r="Y6483" t="s">
        <v>34</v>
      </c>
      <c r="Z6483" t="e" vm="32">
        <v>#VALUE!</v>
      </c>
      <c r="AA6483">
        <v>80817</v>
      </c>
      <c r="AB6483" t="e" cm="1" vm="2">
        <f t="array" ref="AB6483">_FV(Table1[[#This Row],[State]],"Country/region",TRUE)</f>
        <v>#VALUE!</v>
      </c>
    </row>
    <row r="6484" spans="1:28" x14ac:dyDescent="0.35">
      <c r="A6484" t="s">
        <v>719</v>
      </c>
      <c r="B6484">
        <v>61</v>
      </c>
      <c r="C6484" t="s">
        <v>3032</v>
      </c>
      <c r="D6484" t="s">
        <v>46</v>
      </c>
      <c r="E6484">
        <f>YEAR(Table1[[#This Row],[Order Date]])</f>
        <v>2015</v>
      </c>
      <c r="F6484">
        <v>1</v>
      </c>
      <c r="G6484">
        <f>MONTH(Table1[[#This Row],[Order Date]])</f>
        <v>2</v>
      </c>
      <c r="H6484" s="1">
        <v>42039</v>
      </c>
      <c r="I6484">
        <v>7072</v>
      </c>
      <c r="J6484" t="s">
        <v>58</v>
      </c>
      <c r="K6484">
        <v>29</v>
      </c>
      <c r="L6484">
        <v>8.85</v>
      </c>
      <c r="M6484" s="2">
        <v>7.0000000000000007E-2</v>
      </c>
      <c r="N6484">
        <v>258.61</v>
      </c>
      <c r="O6484">
        <v>5.6</v>
      </c>
      <c r="P6484">
        <v>-15.962</v>
      </c>
      <c r="Q6484" s="2">
        <v>0.36</v>
      </c>
      <c r="R6484" t="s">
        <v>29</v>
      </c>
      <c r="S6484" t="s">
        <v>30</v>
      </c>
      <c r="T6484" t="s">
        <v>1707</v>
      </c>
      <c r="U6484" t="s">
        <v>67</v>
      </c>
      <c r="V6484" t="s">
        <v>33</v>
      </c>
      <c r="W6484">
        <v>971</v>
      </c>
      <c r="X6484" s="1">
        <v>42039</v>
      </c>
      <c r="Y6484" t="s">
        <v>34</v>
      </c>
      <c r="Z6484" t="e" vm="1">
        <v>#VALUE!</v>
      </c>
      <c r="AA6484">
        <v>15239</v>
      </c>
      <c r="AB6484" t="e" cm="1" vm="2">
        <f t="array" ref="AB6484">_FV(Table1[[#This Row],[State]],"Country/region",TRUE)</f>
        <v>#VALUE!</v>
      </c>
    </row>
    <row r="6485" spans="1:28" x14ac:dyDescent="0.35">
      <c r="A6485" t="s">
        <v>205</v>
      </c>
      <c r="B6485">
        <v>61</v>
      </c>
      <c r="C6485" t="s">
        <v>206</v>
      </c>
      <c r="D6485" t="s">
        <v>38</v>
      </c>
      <c r="E6485">
        <f>YEAR(Table1[[#This Row],[Order Date]])</f>
        <v>2015</v>
      </c>
      <c r="F6485">
        <v>1</v>
      </c>
      <c r="G6485">
        <f>MONTH(Table1[[#This Row],[Order Date]])</f>
        <v>2</v>
      </c>
      <c r="H6485" s="1">
        <v>42039</v>
      </c>
      <c r="I6485">
        <v>40100</v>
      </c>
      <c r="J6485" t="s">
        <v>47</v>
      </c>
      <c r="K6485">
        <v>47</v>
      </c>
      <c r="L6485">
        <v>19.98</v>
      </c>
      <c r="M6485" s="2">
        <v>0</v>
      </c>
      <c r="N6485">
        <v>1001.17</v>
      </c>
      <c r="O6485">
        <v>5.77</v>
      </c>
      <c r="P6485">
        <v>333.18</v>
      </c>
      <c r="Q6485" s="2">
        <v>0.38</v>
      </c>
      <c r="R6485" t="s">
        <v>29</v>
      </c>
      <c r="S6485" t="s">
        <v>30</v>
      </c>
      <c r="T6485" t="s">
        <v>1334</v>
      </c>
      <c r="U6485" t="s">
        <v>61</v>
      </c>
      <c r="V6485" t="s">
        <v>33</v>
      </c>
      <c r="W6485">
        <v>5669</v>
      </c>
      <c r="X6485" s="1">
        <v>42043</v>
      </c>
      <c r="Y6485" t="s">
        <v>34</v>
      </c>
      <c r="Z6485" t="e" vm="22">
        <v>#VALUE!</v>
      </c>
      <c r="AA6485">
        <v>44125</v>
      </c>
      <c r="AB6485" t="e" cm="1" vm="2">
        <f t="array" ref="AB6485">_FV(Table1[[#This Row],[State]],"Country/region",TRUE)</f>
        <v>#VALUE!</v>
      </c>
    </row>
    <row r="6486" spans="1:28" x14ac:dyDescent="0.35">
      <c r="A6486" t="s">
        <v>2280</v>
      </c>
      <c r="B6486">
        <v>61</v>
      </c>
      <c r="C6486" t="s">
        <v>2281</v>
      </c>
      <c r="D6486" t="s">
        <v>27</v>
      </c>
      <c r="E6486">
        <f>YEAR(Table1[[#This Row],[Order Date]])</f>
        <v>2015</v>
      </c>
      <c r="F6486">
        <v>1</v>
      </c>
      <c r="G6486">
        <f>MONTH(Table1[[#This Row],[Order Date]])</f>
        <v>2</v>
      </c>
      <c r="H6486" s="1">
        <v>42040</v>
      </c>
      <c r="I6486">
        <v>34083</v>
      </c>
      <c r="J6486" t="s">
        <v>39</v>
      </c>
      <c r="K6486">
        <v>29</v>
      </c>
      <c r="L6486">
        <v>55.99</v>
      </c>
      <c r="M6486" s="2">
        <v>0.02</v>
      </c>
      <c r="N6486">
        <v>1415.1479999999999</v>
      </c>
      <c r="O6486">
        <v>5</v>
      </c>
      <c r="P6486">
        <v>-64.944000000000003</v>
      </c>
      <c r="Q6486" s="2">
        <v>0.8</v>
      </c>
      <c r="R6486" t="s">
        <v>96</v>
      </c>
      <c r="S6486" t="s">
        <v>139</v>
      </c>
      <c r="T6486" t="s">
        <v>1155</v>
      </c>
      <c r="U6486" t="s">
        <v>105</v>
      </c>
      <c r="V6486" t="s">
        <v>52</v>
      </c>
      <c r="W6486">
        <v>4796</v>
      </c>
      <c r="X6486" s="1">
        <v>42040</v>
      </c>
      <c r="Y6486" t="s">
        <v>42</v>
      </c>
      <c r="Z6486" t="e" vm="32">
        <v>#VALUE!</v>
      </c>
      <c r="AA6486">
        <v>80538</v>
      </c>
      <c r="AB6486" t="e" cm="1" vm="2">
        <f t="array" ref="AB6486">_FV(Table1[[#This Row],[State]],"Country/region",TRUE)</f>
        <v>#VALUE!</v>
      </c>
    </row>
    <row r="6487" spans="1:28" x14ac:dyDescent="0.35">
      <c r="A6487" t="s">
        <v>2863</v>
      </c>
      <c r="B6487">
        <v>61</v>
      </c>
      <c r="C6487" t="s">
        <v>2864</v>
      </c>
      <c r="D6487" t="s">
        <v>38</v>
      </c>
      <c r="E6487">
        <f>YEAR(Table1[[#This Row],[Order Date]])</f>
        <v>2015</v>
      </c>
      <c r="F6487">
        <v>1</v>
      </c>
      <c r="G6487">
        <f>MONTH(Table1[[#This Row],[Order Date]])</f>
        <v>2</v>
      </c>
      <c r="H6487" s="1">
        <v>42040</v>
      </c>
      <c r="I6487">
        <v>50567</v>
      </c>
      <c r="J6487" t="s">
        <v>131</v>
      </c>
      <c r="K6487">
        <v>22</v>
      </c>
      <c r="L6487">
        <v>70.98</v>
      </c>
      <c r="M6487" s="2">
        <v>0.1</v>
      </c>
      <c r="N6487">
        <v>1505.67</v>
      </c>
      <c r="O6487">
        <v>30</v>
      </c>
      <c r="P6487">
        <v>-436.23</v>
      </c>
      <c r="Q6487" s="2">
        <v>0.73</v>
      </c>
      <c r="R6487" t="s">
        <v>48</v>
      </c>
      <c r="S6487" t="s">
        <v>49</v>
      </c>
      <c r="T6487" t="s">
        <v>2279</v>
      </c>
      <c r="U6487" t="s">
        <v>51</v>
      </c>
      <c r="V6487" t="s">
        <v>33</v>
      </c>
      <c r="W6487">
        <v>7089</v>
      </c>
      <c r="X6487" s="1">
        <v>42041</v>
      </c>
      <c r="Y6487" t="s">
        <v>53</v>
      </c>
      <c r="Z6487" t="e" vm="3">
        <v>#VALUE!</v>
      </c>
      <c r="AA6487">
        <v>20814</v>
      </c>
      <c r="AB6487" t="e" cm="1" vm="2">
        <f t="array" ref="AB6487">_FV(Table1[[#This Row],[State]],"Country/region",TRUE)</f>
        <v>#VALUE!</v>
      </c>
    </row>
    <row r="6488" spans="1:28" x14ac:dyDescent="0.35">
      <c r="A6488" t="s">
        <v>787</v>
      </c>
      <c r="B6488">
        <v>61</v>
      </c>
      <c r="C6488" t="s">
        <v>117</v>
      </c>
      <c r="D6488" t="s">
        <v>57</v>
      </c>
      <c r="E6488">
        <f>YEAR(Table1[[#This Row],[Order Date]])</f>
        <v>2015</v>
      </c>
      <c r="F6488">
        <v>1</v>
      </c>
      <c r="G6488">
        <f>MONTH(Table1[[#This Row],[Order Date]])</f>
        <v>2</v>
      </c>
      <c r="H6488" s="1">
        <v>42040</v>
      </c>
      <c r="I6488">
        <v>16548</v>
      </c>
      <c r="J6488" t="s">
        <v>39</v>
      </c>
      <c r="K6488">
        <v>22</v>
      </c>
      <c r="L6488">
        <v>3.28</v>
      </c>
      <c r="M6488" s="2">
        <v>0.06</v>
      </c>
      <c r="N6488">
        <v>75.19</v>
      </c>
      <c r="O6488">
        <v>3.97</v>
      </c>
      <c r="P6488">
        <v>-59.12</v>
      </c>
      <c r="Q6488" s="2">
        <v>0.57999999999999996</v>
      </c>
      <c r="R6488" t="s">
        <v>48</v>
      </c>
      <c r="S6488" t="s">
        <v>40</v>
      </c>
      <c r="T6488" t="s">
        <v>2284</v>
      </c>
      <c r="U6488" t="s">
        <v>82</v>
      </c>
      <c r="V6488" t="s">
        <v>68</v>
      </c>
      <c r="W6488">
        <v>2298</v>
      </c>
      <c r="X6488" s="1">
        <v>42042</v>
      </c>
      <c r="Y6488" t="s">
        <v>34</v>
      </c>
      <c r="Z6488" t="e" vm="11">
        <v>#VALUE!</v>
      </c>
      <c r="AA6488">
        <v>76017</v>
      </c>
      <c r="AB6488" t="e" cm="1" vm="2">
        <f t="array" ref="AB6488">_FV(Table1[[#This Row],[State]],"Country/region",TRUE)</f>
        <v>#VALUE!</v>
      </c>
    </row>
    <row r="6489" spans="1:28" x14ac:dyDescent="0.35">
      <c r="A6489" t="s">
        <v>3493</v>
      </c>
      <c r="B6489">
        <v>61</v>
      </c>
      <c r="C6489" t="s">
        <v>1300</v>
      </c>
      <c r="D6489" t="s">
        <v>57</v>
      </c>
      <c r="E6489">
        <f>YEAR(Table1[[#This Row],[Order Date]])</f>
        <v>2015</v>
      </c>
      <c r="F6489">
        <v>1</v>
      </c>
      <c r="G6489">
        <f>MONTH(Table1[[#This Row],[Order Date]])</f>
        <v>2</v>
      </c>
      <c r="H6489" s="1">
        <v>42040</v>
      </c>
      <c r="I6489">
        <v>16548</v>
      </c>
      <c r="J6489" t="s">
        <v>39</v>
      </c>
      <c r="K6489">
        <v>40</v>
      </c>
      <c r="L6489">
        <v>71.37</v>
      </c>
      <c r="M6489" s="2">
        <v>0.04</v>
      </c>
      <c r="N6489">
        <v>3028.86</v>
      </c>
      <c r="O6489">
        <v>69</v>
      </c>
      <c r="P6489">
        <v>-2595.6502</v>
      </c>
      <c r="Q6489" s="2">
        <v>0.68</v>
      </c>
      <c r="R6489" t="s">
        <v>48</v>
      </c>
      <c r="S6489" t="s">
        <v>40</v>
      </c>
      <c r="T6489" t="s">
        <v>637</v>
      </c>
      <c r="U6489" t="s">
        <v>75</v>
      </c>
      <c r="V6489" t="s">
        <v>33</v>
      </c>
      <c r="W6489">
        <v>2299</v>
      </c>
      <c r="X6489" s="1">
        <v>42042</v>
      </c>
      <c r="Y6489" t="s">
        <v>34</v>
      </c>
      <c r="Z6489" t="e" vm="30">
        <v>#VALUE!</v>
      </c>
      <c r="AA6489">
        <v>2127</v>
      </c>
      <c r="AB6489" t="e" cm="1" vm="2">
        <f t="array" ref="AB6489">_FV(Table1[[#This Row],[State]],"Country/region",TRUE)</f>
        <v>#VALUE!</v>
      </c>
    </row>
    <row r="6490" spans="1:28" x14ac:dyDescent="0.35">
      <c r="A6490" t="s">
        <v>2990</v>
      </c>
      <c r="B6490">
        <v>61</v>
      </c>
      <c r="C6490" t="s">
        <v>1603</v>
      </c>
      <c r="D6490" t="s">
        <v>46</v>
      </c>
      <c r="E6490">
        <f>YEAR(Table1[[#This Row],[Order Date]])</f>
        <v>2015</v>
      </c>
      <c r="F6490">
        <v>1</v>
      </c>
      <c r="G6490">
        <f>MONTH(Table1[[#This Row],[Order Date]])</f>
        <v>2</v>
      </c>
      <c r="H6490" s="1">
        <v>42040</v>
      </c>
      <c r="I6490">
        <v>40098</v>
      </c>
      <c r="J6490" t="s">
        <v>47</v>
      </c>
      <c r="K6490">
        <v>46</v>
      </c>
      <c r="L6490">
        <v>11.5</v>
      </c>
      <c r="M6490" s="2">
        <v>0</v>
      </c>
      <c r="N6490">
        <v>557.35</v>
      </c>
      <c r="O6490">
        <v>7.19</v>
      </c>
      <c r="P6490">
        <v>-9.1884999999999994</v>
      </c>
      <c r="Q6490" s="2">
        <v>0.4</v>
      </c>
      <c r="R6490" t="s">
        <v>29</v>
      </c>
      <c r="S6490" t="s">
        <v>30</v>
      </c>
      <c r="T6490" t="s">
        <v>1164</v>
      </c>
      <c r="U6490" t="s">
        <v>67</v>
      </c>
      <c r="V6490" t="s">
        <v>52</v>
      </c>
      <c r="W6490">
        <v>5667</v>
      </c>
      <c r="X6490" s="1">
        <v>42042</v>
      </c>
      <c r="Y6490" t="s">
        <v>34</v>
      </c>
      <c r="Z6490" t="e" vm="42">
        <v>#VALUE!</v>
      </c>
      <c r="AA6490">
        <v>85351</v>
      </c>
      <c r="AB6490" t="e" cm="1" vm="2">
        <f t="array" ref="AB6490">_FV(Table1[[#This Row],[State]],"Country/region",TRUE)</f>
        <v>#VALUE!</v>
      </c>
    </row>
    <row r="6491" spans="1:28" x14ac:dyDescent="0.35">
      <c r="A6491" t="s">
        <v>2990</v>
      </c>
      <c r="B6491">
        <v>61</v>
      </c>
      <c r="C6491" t="s">
        <v>1603</v>
      </c>
      <c r="D6491" t="s">
        <v>46</v>
      </c>
      <c r="E6491">
        <f>YEAR(Table1[[#This Row],[Order Date]])</f>
        <v>2015</v>
      </c>
      <c r="F6491">
        <v>1</v>
      </c>
      <c r="G6491">
        <f>MONTH(Table1[[#This Row],[Order Date]])</f>
        <v>2</v>
      </c>
      <c r="H6491" s="1">
        <v>42040</v>
      </c>
      <c r="I6491">
        <v>40098</v>
      </c>
      <c r="J6491" t="s">
        <v>47</v>
      </c>
      <c r="K6491">
        <v>50</v>
      </c>
      <c r="L6491">
        <v>9.68</v>
      </c>
      <c r="M6491" s="2">
        <v>0</v>
      </c>
      <c r="N6491">
        <v>490.87</v>
      </c>
      <c r="O6491">
        <v>2.0299999999999998</v>
      </c>
      <c r="P6491">
        <v>190.93</v>
      </c>
      <c r="Q6491" s="2">
        <v>0.37</v>
      </c>
      <c r="R6491" t="s">
        <v>29</v>
      </c>
      <c r="S6491" t="s">
        <v>59</v>
      </c>
      <c r="T6491" t="s">
        <v>2129</v>
      </c>
      <c r="U6491" t="s">
        <v>61</v>
      </c>
      <c r="V6491" t="s">
        <v>52</v>
      </c>
      <c r="W6491">
        <v>5668</v>
      </c>
      <c r="X6491" s="1">
        <v>42044</v>
      </c>
      <c r="Y6491" t="s">
        <v>34</v>
      </c>
      <c r="Z6491" t="e" vm="42">
        <v>#VALUE!</v>
      </c>
      <c r="AA6491">
        <v>85351</v>
      </c>
      <c r="AB6491" t="e" cm="1" vm="2">
        <f t="array" ref="AB6491">_FV(Table1[[#This Row],[State]],"Country/region",TRUE)</f>
        <v>#VALUE!</v>
      </c>
    </row>
    <row r="6492" spans="1:28" x14ac:dyDescent="0.35">
      <c r="A6492" t="s">
        <v>443</v>
      </c>
      <c r="B6492">
        <v>61</v>
      </c>
      <c r="C6492" t="s">
        <v>3185</v>
      </c>
      <c r="D6492" t="s">
        <v>46</v>
      </c>
      <c r="E6492">
        <f>YEAR(Table1[[#This Row],[Order Date]])</f>
        <v>2015</v>
      </c>
      <c r="F6492">
        <v>1</v>
      </c>
      <c r="G6492">
        <f>MONTH(Table1[[#This Row],[Order Date]])</f>
        <v>2</v>
      </c>
      <c r="H6492" s="1">
        <v>42041</v>
      </c>
      <c r="I6492">
        <v>2755</v>
      </c>
      <c r="J6492" t="s">
        <v>39</v>
      </c>
      <c r="K6492">
        <v>30</v>
      </c>
      <c r="L6492">
        <v>24.95</v>
      </c>
      <c r="M6492" s="2">
        <v>0.03</v>
      </c>
      <c r="N6492">
        <v>736.3</v>
      </c>
      <c r="O6492">
        <v>2.99</v>
      </c>
      <c r="P6492">
        <v>259.07150000000001</v>
      </c>
      <c r="Q6492" s="2">
        <v>0.39</v>
      </c>
      <c r="R6492" t="s">
        <v>29</v>
      </c>
      <c r="S6492" t="s">
        <v>30</v>
      </c>
      <c r="T6492" t="s">
        <v>1951</v>
      </c>
      <c r="U6492" t="s">
        <v>67</v>
      </c>
      <c r="V6492" t="s">
        <v>33</v>
      </c>
      <c r="W6492">
        <v>402</v>
      </c>
      <c r="X6492" s="1">
        <v>42041</v>
      </c>
      <c r="Y6492" t="s">
        <v>34</v>
      </c>
      <c r="Z6492" t="e" vm="22">
        <v>#VALUE!</v>
      </c>
      <c r="AA6492">
        <v>44691</v>
      </c>
      <c r="AB6492" t="e" cm="1" vm="2">
        <f t="array" ref="AB6492">_FV(Table1[[#This Row],[State]],"Country/region",TRUE)</f>
        <v>#VALUE!</v>
      </c>
    </row>
    <row r="6493" spans="1:28" x14ac:dyDescent="0.35">
      <c r="A6493" t="s">
        <v>443</v>
      </c>
      <c r="B6493">
        <v>61</v>
      </c>
      <c r="C6493" t="s">
        <v>3185</v>
      </c>
      <c r="D6493" t="s">
        <v>46</v>
      </c>
      <c r="E6493">
        <f>YEAR(Table1[[#This Row],[Order Date]])</f>
        <v>2015</v>
      </c>
      <c r="F6493">
        <v>1</v>
      </c>
      <c r="G6493">
        <f>MONTH(Table1[[#This Row],[Order Date]])</f>
        <v>2</v>
      </c>
      <c r="H6493" s="1">
        <v>42041</v>
      </c>
      <c r="I6493">
        <v>2755</v>
      </c>
      <c r="J6493" t="s">
        <v>39</v>
      </c>
      <c r="K6493">
        <v>50</v>
      </c>
      <c r="L6493">
        <v>6.48</v>
      </c>
      <c r="M6493" s="2">
        <v>0</v>
      </c>
      <c r="N6493">
        <v>346.06</v>
      </c>
      <c r="O6493">
        <v>5.86</v>
      </c>
      <c r="P6493">
        <v>-76.540000000000006</v>
      </c>
      <c r="Q6493" s="2">
        <v>0.36</v>
      </c>
      <c r="R6493" t="s">
        <v>29</v>
      </c>
      <c r="S6493" t="s">
        <v>30</v>
      </c>
      <c r="T6493" t="s">
        <v>3345</v>
      </c>
      <c r="U6493" t="s">
        <v>61</v>
      </c>
      <c r="V6493" t="s">
        <v>33</v>
      </c>
      <c r="W6493">
        <v>403</v>
      </c>
      <c r="X6493" s="1">
        <v>42041</v>
      </c>
      <c r="Y6493" t="s">
        <v>34</v>
      </c>
      <c r="Z6493" t="e" vm="22">
        <v>#VALUE!</v>
      </c>
      <c r="AA6493">
        <v>44691</v>
      </c>
      <c r="AB6493" t="e" cm="1" vm="2">
        <f t="array" ref="AB6493">_FV(Table1[[#This Row],[State]],"Country/region",TRUE)</f>
        <v>#VALUE!</v>
      </c>
    </row>
    <row r="6494" spans="1:28" x14ac:dyDescent="0.35">
      <c r="A6494" t="s">
        <v>2904</v>
      </c>
      <c r="B6494">
        <v>61</v>
      </c>
      <c r="C6494" t="s">
        <v>2703</v>
      </c>
      <c r="D6494" t="s">
        <v>38</v>
      </c>
      <c r="E6494">
        <f>YEAR(Table1[[#This Row],[Order Date]])</f>
        <v>2015</v>
      </c>
      <c r="F6494">
        <v>1</v>
      </c>
      <c r="G6494">
        <f>MONTH(Table1[[#This Row],[Order Date]])</f>
        <v>2</v>
      </c>
      <c r="H6494" s="1">
        <v>42041</v>
      </c>
      <c r="I6494">
        <v>16866</v>
      </c>
      <c r="J6494" t="s">
        <v>39</v>
      </c>
      <c r="K6494">
        <v>43</v>
      </c>
      <c r="L6494">
        <v>65.989999999999995</v>
      </c>
      <c r="M6494" s="2">
        <v>0.06</v>
      </c>
      <c r="N6494">
        <v>2357.9085</v>
      </c>
      <c r="O6494">
        <v>3.99</v>
      </c>
      <c r="P6494">
        <v>538.48800000000006</v>
      </c>
      <c r="Q6494" s="2">
        <v>0.59</v>
      </c>
      <c r="R6494" t="s">
        <v>96</v>
      </c>
      <c r="S6494" t="s">
        <v>30</v>
      </c>
      <c r="T6494" t="s">
        <v>644</v>
      </c>
      <c r="U6494" t="s">
        <v>105</v>
      </c>
      <c r="V6494" t="s">
        <v>76</v>
      </c>
      <c r="W6494">
        <v>2343</v>
      </c>
      <c r="X6494" s="1">
        <v>42042</v>
      </c>
      <c r="Y6494" t="s">
        <v>34</v>
      </c>
      <c r="Z6494" t="e" vm="14">
        <v>#VALUE!</v>
      </c>
      <c r="AA6494">
        <v>33023</v>
      </c>
      <c r="AB6494" t="e" cm="1" vm="2">
        <f t="array" ref="AB6494">_FV(Table1[[#This Row],[State]],"Country/region",TRUE)</f>
        <v>#VALUE!</v>
      </c>
    </row>
    <row r="6495" spans="1:28" x14ac:dyDescent="0.35">
      <c r="A6495" t="s">
        <v>2312</v>
      </c>
      <c r="B6495">
        <v>61</v>
      </c>
      <c r="C6495" t="s">
        <v>1284</v>
      </c>
      <c r="D6495" t="s">
        <v>46</v>
      </c>
      <c r="E6495">
        <f>YEAR(Table1[[#This Row],[Order Date]])</f>
        <v>2015</v>
      </c>
      <c r="F6495">
        <v>1</v>
      </c>
      <c r="G6495">
        <f>MONTH(Table1[[#This Row],[Order Date]])</f>
        <v>2</v>
      </c>
      <c r="H6495" s="1">
        <v>42041</v>
      </c>
      <c r="I6495">
        <v>24448</v>
      </c>
      <c r="J6495" t="s">
        <v>28</v>
      </c>
      <c r="K6495">
        <v>46</v>
      </c>
      <c r="L6495">
        <v>236.97</v>
      </c>
      <c r="M6495" s="2">
        <v>0.05</v>
      </c>
      <c r="N6495">
        <v>11036.16</v>
      </c>
      <c r="O6495">
        <v>59.24</v>
      </c>
      <c r="P6495">
        <v>1187.8</v>
      </c>
      <c r="Q6495" s="2">
        <v>0.61</v>
      </c>
      <c r="R6495" t="s">
        <v>48</v>
      </c>
      <c r="S6495" t="s">
        <v>73</v>
      </c>
      <c r="T6495" t="s">
        <v>727</v>
      </c>
      <c r="U6495" t="s">
        <v>75</v>
      </c>
      <c r="V6495" t="s">
        <v>76</v>
      </c>
      <c r="W6495">
        <v>3424</v>
      </c>
      <c r="X6495" s="1">
        <v>42043</v>
      </c>
      <c r="Y6495" t="s">
        <v>53</v>
      </c>
      <c r="Z6495" t="e" vm="14">
        <v>#VALUE!</v>
      </c>
      <c r="AA6495">
        <v>32601</v>
      </c>
      <c r="AB6495" t="e" cm="1" vm="2">
        <f t="array" ref="AB6495">_FV(Table1[[#This Row],[State]],"Country/region",TRUE)</f>
        <v>#VALUE!</v>
      </c>
    </row>
    <row r="6496" spans="1:28" x14ac:dyDescent="0.35">
      <c r="A6496" t="s">
        <v>243</v>
      </c>
      <c r="B6496">
        <v>61</v>
      </c>
      <c r="C6496" t="s">
        <v>244</v>
      </c>
      <c r="D6496" t="s">
        <v>57</v>
      </c>
      <c r="E6496">
        <f>YEAR(Table1[[#This Row],[Order Date]])</f>
        <v>2015</v>
      </c>
      <c r="F6496">
        <v>1</v>
      </c>
      <c r="G6496">
        <f>MONTH(Table1[[#This Row],[Order Date]])</f>
        <v>2</v>
      </c>
      <c r="H6496" s="1">
        <v>42041</v>
      </c>
      <c r="I6496">
        <v>58978</v>
      </c>
      <c r="J6496" t="s">
        <v>47</v>
      </c>
      <c r="K6496">
        <v>13</v>
      </c>
      <c r="L6496">
        <v>5.98</v>
      </c>
      <c r="M6496" s="2">
        <v>0.09</v>
      </c>
      <c r="N6496">
        <v>75.89</v>
      </c>
      <c r="O6496">
        <v>5.15</v>
      </c>
      <c r="P6496">
        <v>-31.01</v>
      </c>
      <c r="Q6496" s="2">
        <v>0.36</v>
      </c>
      <c r="R6496" t="s">
        <v>29</v>
      </c>
      <c r="S6496" t="s">
        <v>30</v>
      </c>
      <c r="T6496" t="s">
        <v>1758</v>
      </c>
      <c r="U6496" t="s">
        <v>61</v>
      </c>
      <c r="V6496" t="s">
        <v>68</v>
      </c>
      <c r="W6496">
        <v>8248</v>
      </c>
      <c r="X6496" s="1">
        <v>42048</v>
      </c>
      <c r="Y6496" t="s">
        <v>34</v>
      </c>
      <c r="Z6496" t="e" vm="26">
        <v>#VALUE!</v>
      </c>
      <c r="AA6496">
        <v>48823</v>
      </c>
      <c r="AB6496" t="e" cm="1" vm="2">
        <f t="array" ref="AB6496">_FV(Table1[[#This Row],[State]],"Country/region",TRUE)</f>
        <v>#VALUE!</v>
      </c>
    </row>
    <row r="6497" spans="1:28" x14ac:dyDescent="0.35">
      <c r="A6497" t="s">
        <v>2938</v>
      </c>
      <c r="B6497">
        <v>61</v>
      </c>
      <c r="C6497" t="s">
        <v>2939</v>
      </c>
      <c r="D6497" t="s">
        <v>46</v>
      </c>
      <c r="E6497">
        <f>YEAR(Table1[[#This Row],[Order Date]])</f>
        <v>2015</v>
      </c>
      <c r="F6497">
        <v>1</v>
      </c>
      <c r="G6497">
        <f>MONTH(Table1[[#This Row],[Order Date]])</f>
        <v>2</v>
      </c>
      <c r="H6497" s="1">
        <v>42042</v>
      </c>
      <c r="I6497">
        <v>11683</v>
      </c>
      <c r="J6497" t="s">
        <v>39</v>
      </c>
      <c r="K6497">
        <v>28</v>
      </c>
      <c r="L6497">
        <v>65.989999999999995</v>
      </c>
      <c r="M6497" s="2">
        <v>0.03</v>
      </c>
      <c r="N6497">
        <v>1650.4110000000001</v>
      </c>
      <c r="O6497">
        <v>5.99</v>
      </c>
      <c r="P6497">
        <v>335.07900000000001</v>
      </c>
      <c r="Q6497" s="2">
        <v>0.57999999999999996</v>
      </c>
      <c r="R6497" t="s">
        <v>96</v>
      </c>
      <c r="S6497" t="s">
        <v>30</v>
      </c>
      <c r="T6497" t="s">
        <v>194</v>
      </c>
      <c r="U6497" t="s">
        <v>105</v>
      </c>
      <c r="V6497" t="s">
        <v>33</v>
      </c>
      <c r="W6497">
        <v>1613</v>
      </c>
      <c r="X6497" s="1">
        <v>42042</v>
      </c>
      <c r="Y6497" t="s">
        <v>34</v>
      </c>
      <c r="Z6497" t="e" vm="15">
        <v>#VALUE!</v>
      </c>
      <c r="AA6497">
        <v>11554</v>
      </c>
      <c r="AB6497" t="e" cm="1" vm="2">
        <f t="array" ref="AB6497">_FV(Table1[[#This Row],[State]],"Country/region",TRUE)</f>
        <v>#VALUE!</v>
      </c>
    </row>
    <row r="6498" spans="1:28" x14ac:dyDescent="0.35">
      <c r="A6498" t="s">
        <v>588</v>
      </c>
      <c r="B6498">
        <v>61</v>
      </c>
      <c r="C6498" t="s">
        <v>589</v>
      </c>
      <c r="D6498" t="s">
        <v>27</v>
      </c>
      <c r="E6498">
        <f>YEAR(Table1[[#This Row],[Order Date]])</f>
        <v>2015</v>
      </c>
      <c r="F6498">
        <v>1</v>
      </c>
      <c r="G6498">
        <f>MONTH(Table1[[#This Row],[Order Date]])</f>
        <v>2</v>
      </c>
      <c r="H6498" s="1">
        <v>42042</v>
      </c>
      <c r="I6498">
        <v>50822</v>
      </c>
      <c r="J6498" t="s">
        <v>131</v>
      </c>
      <c r="K6498">
        <v>6</v>
      </c>
      <c r="L6498">
        <v>276.2</v>
      </c>
      <c r="M6498" s="2">
        <v>0.1</v>
      </c>
      <c r="N6498">
        <v>1635.29</v>
      </c>
      <c r="O6498">
        <v>24.49</v>
      </c>
      <c r="P6498">
        <v>7.92</v>
      </c>
      <c r="Q6498" s="2"/>
      <c r="R6498" t="s">
        <v>48</v>
      </c>
      <c r="S6498" t="s">
        <v>40</v>
      </c>
      <c r="T6498" t="s">
        <v>1436</v>
      </c>
      <c r="U6498" t="s">
        <v>51</v>
      </c>
      <c r="V6498" t="s">
        <v>52</v>
      </c>
      <c r="W6498">
        <v>7124</v>
      </c>
      <c r="X6498" s="1">
        <v>42043</v>
      </c>
      <c r="Y6498" t="s">
        <v>34</v>
      </c>
      <c r="Z6498" t="e" vm="32">
        <v>#VALUE!</v>
      </c>
      <c r="AA6498">
        <v>81001</v>
      </c>
      <c r="AB6498" t="e" cm="1" vm="2">
        <f t="array" ref="AB6498">_FV(Table1[[#This Row],[State]],"Country/region",TRUE)</f>
        <v>#VALUE!</v>
      </c>
    </row>
    <row r="6499" spans="1:28" x14ac:dyDescent="0.35">
      <c r="A6499" t="s">
        <v>588</v>
      </c>
      <c r="B6499">
        <v>61</v>
      </c>
      <c r="C6499" t="s">
        <v>589</v>
      </c>
      <c r="D6499" t="s">
        <v>27</v>
      </c>
      <c r="E6499">
        <f>YEAR(Table1[[#This Row],[Order Date]])</f>
        <v>2015</v>
      </c>
      <c r="F6499">
        <v>1</v>
      </c>
      <c r="G6499">
        <f>MONTH(Table1[[#This Row],[Order Date]])</f>
        <v>2</v>
      </c>
      <c r="H6499" s="1">
        <v>42042</v>
      </c>
      <c r="I6499">
        <v>50822</v>
      </c>
      <c r="J6499" t="s">
        <v>131</v>
      </c>
      <c r="K6499">
        <v>37</v>
      </c>
      <c r="L6499">
        <v>8.1199999999999992</v>
      </c>
      <c r="M6499" s="2">
        <v>0.01</v>
      </c>
      <c r="N6499">
        <v>316.35000000000002</v>
      </c>
      <c r="O6499">
        <v>2.83</v>
      </c>
      <c r="P6499">
        <v>-52.18</v>
      </c>
      <c r="Q6499" s="2">
        <v>0.77</v>
      </c>
      <c r="R6499" t="s">
        <v>96</v>
      </c>
      <c r="S6499" t="s">
        <v>139</v>
      </c>
      <c r="T6499" t="s">
        <v>998</v>
      </c>
      <c r="U6499" t="s">
        <v>102</v>
      </c>
      <c r="V6499" t="s">
        <v>52</v>
      </c>
      <c r="W6499">
        <v>7125</v>
      </c>
      <c r="X6499" s="1">
        <v>42043</v>
      </c>
      <c r="Y6499" t="s">
        <v>42</v>
      </c>
      <c r="Z6499" t="e" vm="32">
        <v>#VALUE!</v>
      </c>
      <c r="AA6499">
        <v>81001</v>
      </c>
      <c r="AB6499" t="e" cm="1" vm="2">
        <f t="array" ref="AB6499">_FV(Table1[[#This Row],[State]],"Country/region",TRUE)</f>
        <v>#VALUE!</v>
      </c>
    </row>
    <row r="6500" spans="1:28" x14ac:dyDescent="0.35">
      <c r="A6500" t="s">
        <v>957</v>
      </c>
      <c r="B6500">
        <v>61</v>
      </c>
      <c r="C6500" t="s">
        <v>2685</v>
      </c>
      <c r="D6500" t="s">
        <v>27</v>
      </c>
      <c r="E6500">
        <f>YEAR(Table1[[#This Row],[Order Date]])</f>
        <v>2015</v>
      </c>
      <c r="F6500">
        <v>1</v>
      </c>
      <c r="G6500">
        <f>MONTH(Table1[[#This Row],[Order Date]])</f>
        <v>2</v>
      </c>
      <c r="H6500" s="1">
        <v>42042</v>
      </c>
      <c r="I6500">
        <v>28390</v>
      </c>
      <c r="J6500" t="s">
        <v>28</v>
      </c>
      <c r="K6500">
        <v>44</v>
      </c>
      <c r="L6500">
        <v>20.28</v>
      </c>
      <c r="M6500" s="2">
        <v>0.1</v>
      </c>
      <c r="N6500">
        <v>809.77</v>
      </c>
      <c r="O6500">
        <v>6.68</v>
      </c>
      <c r="P6500">
        <v>83.48</v>
      </c>
      <c r="Q6500" s="2">
        <v>0.53</v>
      </c>
      <c r="R6500" t="s">
        <v>48</v>
      </c>
      <c r="S6500" t="s">
        <v>30</v>
      </c>
      <c r="T6500" t="s">
        <v>2531</v>
      </c>
      <c r="U6500" t="s">
        <v>82</v>
      </c>
      <c r="V6500" t="s">
        <v>33</v>
      </c>
      <c r="W6500">
        <v>3978</v>
      </c>
      <c r="X6500" s="1">
        <v>42044</v>
      </c>
      <c r="Y6500" t="s">
        <v>34</v>
      </c>
      <c r="Z6500" t="e" vm="3">
        <v>#VALUE!</v>
      </c>
      <c r="AA6500">
        <v>21136</v>
      </c>
      <c r="AB6500" t="e" cm="1" vm="2">
        <f t="array" ref="AB6500">_FV(Table1[[#This Row],[State]],"Country/region",TRUE)</f>
        <v>#VALUE!</v>
      </c>
    </row>
    <row r="6501" spans="1:28" x14ac:dyDescent="0.35">
      <c r="A6501" t="s">
        <v>2140</v>
      </c>
      <c r="B6501">
        <v>61</v>
      </c>
      <c r="C6501" t="s">
        <v>2141</v>
      </c>
      <c r="D6501" t="s">
        <v>46</v>
      </c>
      <c r="E6501">
        <f>YEAR(Table1[[#This Row],[Order Date]])</f>
        <v>2015</v>
      </c>
      <c r="F6501">
        <v>1</v>
      </c>
      <c r="G6501">
        <f>MONTH(Table1[[#This Row],[Order Date]])</f>
        <v>2</v>
      </c>
      <c r="H6501" s="1">
        <v>42042</v>
      </c>
      <c r="I6501">
        <v>27909</v>
      </c>
      <c r="J6501" t="s">
        <v>58</v>
      </c>
      <c r="K6501">
        <v>1</v>
      </c>
      <c r="L6501">
        <v>54.96</v>
      </c>
      <c r="M6501" s="2">
        <v>0.09</v>
      </c>
      <c r="N6501">
        <v>62.26</v>
      </c>
      <c r="O6501">
        <v>10.75</v>
      </c>
      <c r="P6501">
        <v>-23.24</v>
      </c>
      <c r="Q6501" s="2">
        <v>0.36</v>
      </c>
      <c r="R6501" t="s">
        <v>29</v>
      </c>
      <c r="S6501" t="s">
        <v>30</v>
      </c>
      <c r="T6501" t="s">
        <v>2613</v>
      </c>
      <c r="U6501" t="s">
        <v>61</v>
      </c>
      <c r="V6501" t="s">
        <v>68</v>
      </c>
      <c r="W6501">
        <v>3914</v>
      </c>
      <c r="X6501" s="1">
        <v>42044</v>
      </c>
      <c r="Y6501" t="s">
        <v>34</v>
      </c>
      <c r="Z6501" t="e" vm="16">
        <v>#VALUE!</v>
      </c>
      <c r="AA6501">
        <v>60103</v>
      </c>
      <c r="AB6501" t="e" cm="1" vm="2">
        <f t="array" ref="AB6501">_FV(Table1[[#This Row],[State]],"Country/region",TRUE)</f>
        <v>#VALUE!</v>
      </c>
    </row>
    <row r="6502" spans="1:28" x14ac:dyDescent="0.35">
      <c r="A6502" t="s">
        <v>1934</v>
      </c>
      <c r="B6502">
        <v>61</v>
      </c>
      <c r="C6502" t="s">
        <v>2712</v>
      </c>
      <c r="D6502" t="s">
        <v>46</v>
      </c>
      <c r="E6502">
        <f>YEAR(Table1[[#This Row],[Order Date]])</f>
        <v>2015</v>
      </c>
      <c r="F6502">
        <v>1</v>
      </c>
      <c r="G6502">
        <f>MONTH(Table1[[#This Row],[Order Date]])</f>
        <v>2</v>
      </c>
      <c r="H6502" s="1">
        <v>42042</v>
      </c>
      <c r="I6502">
        <v>8224</v>
      </c>
      <c r="J6502" t="s">
        <v>39</v>
      </c>
      <c r="K6502">
        <v>41</v>
      </c>
      <c r="L6502">
        <v>2.21</v>
      </c>
      <c r="M6502" s="2">
        <v>0.03</v>
      </c>
      <c r="N6502">
        <v>89.77</v>
      </c>
      <c r="O6502">
        <v>1</v>
      </c>
      <c r="P6502">
        <v>9.92</v>
      </c>
      <c r="Q6502" s="2">
        <v>0.38</v>
      </c>
      <c r="R6502" t="s">
        <v>29</v>
      </c>
      <c r="S6502" t="s">
        <v>59</v>
      </c>
      <c r="T6502" t="s">
        <v>2179</v>
      </c>
      <c r="U6502" t="s">
        <v>88</v>
      </c>
      <c r="V6502" t="s">
        <v>33</v>
      </c>
      <c r="W6502">
        <v>1121</v>
      </c>
      <c r="X6502" s="1">
        <v>42044</v>
      </c>
      <c r="Y6502" t="s">
        <v>34</v>
      </c>
      <c r="Z6502" t="e" vm="22">
        <v>#VALUE!</v>
      </c>
      <c r="AA6502">
        <v>44118</v>
      </c>
      <c r="AB6502" t="e" cm="1" vm="2">
        <f t="array" ref="AB6502">_FV(Table1[[#This Row],[State]],"Country/region",TRUE)</f>
        <v>#VALUE!</v>
      </c>
    </row>
    <row r="6503" spans="1:28" x14ac:dyDescent="0.35">
      <c r="A6503" t="s">
        <v>3309</v>
      </c>
      <c r="B6503">
        <v>61</v>
      </c>
      <c r="C6503" t="s">
        <v>1045</v>
      </c>
      <c r="D6503" t="s">
        <v>27</v>
      </c>
      <c r="E6503">
        <f>YEAR(Table1[[#This Row],[Order Date]])</f>
        <v>2015</v>
      </c>
      <c r="F6503">
        <v>1</v>
      </c>
      <c r="G6503">
        <f>MONTH(Table1[[#This Row],[Order Date]])</f>
        <v>2</v>
      </c>
      <c r="H6503" s="1">
        <v>42042</v>
      </c>
      <c r="I6503">
        <v>34117</v>
      </c>
      <c r="J6503" t="s">
        <v>28</v>
      </c>
      <c r="K6503">
        <v>45</v>
      </c>
      <c r="L6503">
        <v>6.75</v>
      </c>
      <c r="M6503" s="2">
        <v>0.06</v>
      </c>
      <c r="N6503">
        <v>299.94</v>
      </c>
      <c r="O6503">
        <v>2.99</v>
      </c>
      <c r="P6503">
        <v>38.743000000000002</v>
      </c>
      <c r="Q6503" s="2">
        <v>0.35</v>
      </c>
      <c r="R6503" t="s">
        <v>29</v>
      </c>
      <c r="S6503" t="s">
        <v>30</v>
      </c>
      <c r="T6503" t="s">
        <v>1887</v>
      </c>
      <c r="U6503" t="s">
        <v>67</v>
      </c>
      <c r="V6503" t="s">
        <v>52</v>
      </c>
      <c r="W6503">
        <v>4800</v>
      </c>
      <c r="X6503" s="1">
        <v>42044</v>
      </c>
      <c r="Y6503" t="s">
        <v>34</v>
      </c>
      <c r="Z6503" t="e" vm="23">
        <v>#VALUE!</v>
      </c>
      <c r="AA6503">
        <v>98502</v>
      </c>
      <c r="AB6503" t="e" cm="1" vm="2">
        <f t="array" ref="AB6503">_FV(Table1[[#This Row],[State]],"Country/region",TRUE)</f>
        <v>#VALUE!</v>
      </c>
    </row>
    <row r="6504" spans="1:28" x14ac:dyDescent="0.35">
      <c r="A6504" t="s">
        <v>2140</v>
      </c>
      <c r="B6504">
        <v>61</v>
      </c>
      <c r="C6504" t="s">
        <v>2141</v>
      </c>
      <c r="D6504" t="s">
        <v>46</v>
      </c>
      <c r="E6504">
        <f>YEAR(Table1[[#This Row],[Order Date]])</f>
        <v>2015</v>
      </c>
      <c r="F6504">
        <v>1</v>
      </c>
      <c r="G6504">
        <f>MONTH(Table1[[#This Row],[Order Date]])</f>
        <v>2</v>
      </c>
      <c r="H6504" s="1">
        <v>42042</v>
      </c>
      <c r="I6504">
        <v>27909</v>
      </c>
      <c r="J6504" t="s">
        <v>58</v>
      </c>
      <c r="K6504">
        <v>47</v>
      </c>
      <c r="L6504">
        <v>1.26</v>
      </c>
      <c r="M6504" s="2">
        <v>7.0000000000000007E-2</v>
      </c>
      <c r="N6504">
        <v>58.53</v>
      </c>
      <c r="O6504">
        <v>0.7</v>
      </c>
      <c r="P6504">
        <v>-24.86</v>
      </c>
      <c r="Q6504" s="2">
        <v>0.81</v>
      </c>
      <c r="R6504" t="s">
        <v>29</v>
      </c>
      <c r="S6504" t="s">
        <v>59</v>
      </c>
      <c r="T6504" t="s">
        <v>1692</v>
      </c>
      <c r="U6504" t="s">
        <v>232</v>
      </c>
      <c r="V6504" t="s">
        <v>68</v>
      </c>
      <c r="W6504">
        <v>3915</v>
      </c>
      <c r="X6504" s="1">
        <v>42045</v>
      </c>
      <c r="Y6504" t="s">
        <v>34</v>
      </c>
      <c r="Z6504" t="e" vm="16">
        <v>#VALUE!</v>
      </c>
      <c r="AA6504">
        <v>60103</v>
      </c>
      <c r="AB6504" t="e" cm="1" vm="2">
        <f t="array" ref="AB6504">_FV(Table1[[#This Row],[State]],"Country/region",TRUE)</f>
        <v>#VALUE!</v>
      </c>
    </row>
    <row r="6505" spans="1:28" x14ac:dyDescent="0.35">
      <c r="A6505" t="s">
        <v>2076</v>
      </c>
      <c r="B6505">
        <v>61</v>
      </c>
      <c r="C6505" t="s">
        <v>2077</v>
      </c>
      <c r="D6505" t="s">
        <v>38</v>
      </c>
      <c r="E6505">
        <f>YEAR(Table1[[#This Row],[Order Date]])</f>
        <v>2015</v>
      </c>
      <c r="F6505">
        <v>1</v>
      </c>
      <c r="G6505">
        <f>MONTH(Table1[[#This Row],[Order Date]])</f>
        <v>2</v>
      </c>
      <c r="H6505" s="1">
        <v>42043</v>
      </c>
      <c r="I6505">
        <v>23140</v>
      </c>
      <c r="J6505" t="s">
        <v>28</v>
      </c>
      <c r="K6505">
        <v>16</v>
      </c>
      <c r="L6505">
        <v>7.08</v>
      </c>
      <c r="M6505" s="2">
        <v>0.02</v>
      </c>
      <c r="N6505">
        <v>116.69</v>
      </c>
      <c r="O6505">
        <v>2.35</v>
      </c>
      <c r="P6505">
        <v>11.69</v>
      </c>
      <c r="Q6505" s="2">
        <v>0.47</v>
      </c>
      <c r="R6505" t="s">
        <v>29</v>
      </c>
      <c r="S6505" t="s">
        <v>59</v>
      </c>
      <c r="T6505" t="s">
        <v>1275</v>
      </c>
      <c r="U6505" t="s">
        <v>88</v>
      </c>
      <c r="V6505" t="s">
        <v>76</v>
      </c>
      <c r="W6505">
        <v>3225</v>
      </c>
      <c r="X6505" s="1">
        <v>42043</v>
      </c>
      <c r="Y6505" t="s">
        <v>34</v>
      </c>
      <c r="Z6505" t="e" vm="47">
        <v>#VALUE!</v>
      </c>
      <c r="AA6505">
        <v>28115</v>
      </c>
      <c r="AB6505" t="e" cm="1" vm="2">
        <f t="array" ref="AB6505">_FV(Table1[[#This Row],[State]],"Country/region",TRUE)</f>
        <v>#VALUE!</v>
      </c>
    </row>
    <row r="6506" spans="1:28" x14ac:dyDescent="0.35">
      <c r="A6506" t="s">
        <v>2386</v>
      </c>
      <c r="B6506">
        <v>61</v>
      </c>
      <c r="C6506" t="s">
        <v>2387</v>
      </c>
      <c r="D6506" t="s">
        <v>57</v>
      </c>
      <c r="E6506">
        <f>YEAR(Table1[[#This Row],[Order Date]])</f>
        <v>2015</v>
      </c>
      <c r="F6506">
        <v>1</v>
      </c>
      <c r="G6506">
        <f>MONTH(Table1[[#This Row],[Order Date]])</f>
        <v>2</v>
      </c>
      <c r="H6506" s="1">
        <v>42043</v>
      </c>
      <c r="I6506">
        <v>37763</v>
      </c>
      <c r="J6506" t="s">
        <v>39</v>
      </c>
      <c r="K6506">
        <v>29</v>
      </c>
      <c r="L6506">
        <v>5.94</v>
      </c>
      <c r="M6506" s="2">
        <v>0.1</v>
      </c>
      <c r="N6506">
        <v>169.61</v>
      </c>
      <c r="O6506">
        <v>9.92</v>
      </c>
      <c r="P6506">
        <v>-211.05950000000001</v>
      </c>
      <c r="Q6506" s="2">
        <v>0.38</v>
      </c>
      <c r="R6506" t="s">
        <v>29</v>
      </c>
      <c r="S6506" t="s">
        <v>30</v>
      </c>
      <c r="T6506" t="s">
        <v>1555</v>
      </c>
      <c r="U6506" t="s">
        <v>67</v>
      </c>
      <c r="V6506" t="s">
        <v>33</v>
      </c>
      <c r="W6506">
        <v>5305</v>
      </c>
      <c r="X6506" s="1">
        <v>42044</v>
      </c>
      <c r="Y6506" t="s">
        <v>34</v>
      </c>
      <c r="Z6506" t="e" vm="15">
        <v>#VALUE!</v>
      </c>
      <c r="AA6506">
        <v>14150</v>
      </c>
      <c r="AB6506" t="e" cm="1" vm="2">
        <f t="array" ref="AB6506">_FV(Table1[[#This Row],[State]],"Country/region",TRUE)</f>
        <v>#VALUE!</v>
      </c>
    </row>
    <row r="6507" spans="1:28" x14ac:dyDescent="0.35">
      <c r="A6507" t="s">
        <v>2386</v>
      </c>
      <c r="B6507">
        <v>61</v>
      </c>
      <c r="C6507" t="s">
        <v>2387</v>
      </c>
      <c r="D6507" t="s">
        <v>57</v>
      </c>
      <c r="E6507">
        <f>YEAR(Table1[[#This Row],[Order Date]])</f>
        <v>2015</v>
      </c>
      <c r="F6507">
        <v>1</v>
      </c>
      <c r="G6507">
        <f>MONTH(Table1[[#This Row],[Order Date]])</f>
        <v>2</v>
      </c>
      <c r="H6507" s="1">
        <v>42043</v>
      </c>
      <c r="I6507">
        <v>37763</v>
      </c>
      <c r="J6507" t="s">
        <v>39</v>
      </c>
      <c r="K6507">
        <v>24</v>
      </c>
      <c r="L6507">
        <v>65.989999999999995</v>
      </c>
      <c r="M6507" s="2">
        <v>0.1</v>
      </c>
      <c r="N6507">
        <v>1247.9275</v>
      </c>
      <c r="O6507">
        <v>2.5</v>
      </c>
      <c r="P6507">
        <v>186.417</v>
      </c>
      <c r="Q6507" s="2">
        <v>0.55000000000000004</v>
      </c>
      <c r="R6507" t="s">
        <v>96</v>
      </c>
      <c r="S6507" t="s">
        <v>30</v>
      </c>
      <c r="T6507">
        <v>6190</v>
      </c>
      <c r="U6507" t="s">
        <v>105</v>
      </c>
      <c r="V6507" t="s">
        <v>33</v>
      </c>
      <c r="W6507">
        <v>5306</v>
      </c>
      <c r="X6507" s="1">
        <v>42044</v>
      </c>
      <c r="Y6507" t="s">
        <v>34</v>
      </c>
      <c r="Z6507" t="e" vm="15">
        <v>#VALUE!</v>
      </c>
      <c r="AA6507">
        <v>14150</v>
      </c>
      <c r="AB6507" t="e" cm="1" vm="2">
        <f t="array" ref="AB6507">_FV(Table1[[#This Row],[State]],"Country/region",TRUE)</f>
        <v>#VALUE!</v>
      </c>
    </row>
    <row r="6508" spans="1:28" x14ac:dyDescent="0.35">
      <c r="A6508" t="s">
        <v>1437</v>
      </c>
      <c r="B6508">
        <v>61</v>
      </c>
      <c r="C6508" t="s">
        <v>1416</v>
      </c>
      <c r="D6508" t="s">
        <v>57</v>
      </c>
      <c r="E6508">
        <f>YEAR(Table1[[#This Row],[Order Date]])</f>
        <v>2015</v>
      </c>
      <c r="F6508">
        <v>1</v>
      </c>
      <c r="G6508">
        <f>MONTH(Table1[[#This Row],[Order Date]])</f>
        <v>2</v>
      </c>
      <c r="H6508" s="1">
        <v>42043</v>
      </c>
      <c r="I6508">
        <v>28198</v>
      </c>
      <c r="J6508" t="s">
        <v>131</v>
      </c>
      <c r="K6508">
        <v>50</v>
      </c>
      <c r="L6508">
        <v>175.99</v>
      </c>
      <c r="M6508" s="2">
        <v>0</v>
      </c>
      <c r="N6508">
        <v>7703.9665000000005</v>
      </c>
      <c r="O6508">
        <v>8.99</v>
      </c>
      <c r="P6508">
        <v>2446.4969999999998</v>
      </c>
      <c r="Q6508" s="2">
        <v>0.56999999999999995</v>
      </c>
      <c r="R6508" t="s">
        <v>96</v>
      </c>
      <c r="S6508" t="s">
        <v>30</v>
      </c>
      <c r="T6508">
        <v>2180</v>
      </c>
      <c r="U6508" t="s">
        <v>105</v>
      </c>
      <c r="V6508" t="s">
        <v>76</v>
      </c>
      <c r="W6508">
        <v>3953</v>
      </c>
      <c r="X6508" s="1">
        <v>42044</v>
      </c>
      <c r="Y6508" t="s">
        <v>34</v>
      </c>
      <c r="Z6508" t="e" vm="18">
        <v>#VALUE!</v>
      </c>
      <c r="AA6508">
        <v>22304</v>
      </c>
      <c r="AB6508" t="e" cm="1" vm="2">
        <f t="array" ref="AB6508">_FV(Table1[[#This Row],[State]],"Country/region",TRUE)</f>
        <v>#VALUE!</v>
      </c>
    </row>
    <row r="6509" spans="1:28" x14ac:dyDescent="0.35">
      <c r="A6509" t="s">
        <v>129</v>
      </c>
      <c r="B6509">
        <v>61</v>
      </c>
      <c r="C6509" t="s">
        <v>130</v>
      </c>
      <c r="D6509" t="s">
        <v>46</v>
      </c>
      <c r="E6509">
        <f>YEAR(Table1[[#This Row],[Order Date]])</f>
        <v>2015</v>
      </c>
      <c r="F6509">
        <v>1</v>
      </c>
      <c r="G6509">
        <f>MONTH(Table1[[#This Row],[Order Date]])</f>
        <v>2</v>
      </c>
      <c r="H6509" s="1">
        <v>42043</v>
      </c>
      <c r="I6509">
        <v>43906</v>
      </c>
      <c r="J6509" t="s">
        <v>28</v>
      </c>
      <c r="K6509">
        <v>50</v>
      </c>
      <c r="L6509">
        <v>73.98</v>
      </c>
      <c r="M6509" s="2">
        <v>0.04</v>
      </c>
      <c r="N6509">
        <v>3601.07</v>
      </c>
      <c r="O6509">
        <v>14.52</v>
      </c>
      <c r="P6509">
        <v>174.8</v>
      </c>
      <c r="Q6509" s="2">
        <v>0.65</v>
      </c>
      <c r="R6509" t="s">
        <v>96</v>
      </c>
      <c r="S6509" t="s">
        <v>30</v>
      </c>
      <c r="T6509" t="s">
        <v>198</v>
      </c>
      <c r="U6509" t="s">
        <v>102</v>
      </c>
      <c r="V6509" t="s">
        <v>76</v>
      </c>
      <c r="W6509">
        <v>6197</v>
      </c>
      <c r="X6509" s="1">
        <v>42044</v>
      </c>
      <c r="Y6509" t="s">
        <v>34</v>
      </c>
      <c r="Z6509" t="e" vm="14">
        <v>#VALUE!</v>
      </c>
      <c r="AA6509">
        <v>32174</v>
      </c>
      <c r="AB6509" t="e" cm="1" vm="2">
        <f t="array" ref="AB6509">_FV(Table1[[#This Row],[State]],"Country/region",TRUE)</f>
        <v>#VALUE!</v>
      </c>
    </row>
    <row r="6510" spans="1:28" x14ac:dyDescent="0.35">
      <c r="A6510" t="s">
        <v>2076</v>
      </c>
      <c r="B6510">
        <v>61</v>
      </c>
      <c r="C6510" t="s">
        <v>2077</v>
      </c>
      <c r="D6510" t="s">
        <v>38</v>
      </c>
      <c r="E6510">
        <f>YEAR(Table1[[#This Row],[Order Date]])</f>
        <v>2015</v>
      </c>
      <c r="F6510">
        <v>1</v>
      </c>
      <c r="G6510">
        <f>MONTH(Table1[[#This Row],[Order Date]])</f>
        <v>2</v>
      </c>
      <c r="H6510" s="1">
        <v>42043</v>
      </c>
      <c r="I6510">
        <v>23140</v>
      </c>
      <c r="J6510" t="s">
        <v>28</v>
      </c>
      <c r="K6510">
        <v>18</v>
      </c>
      <c r="L6510">
        <v>99.23</v>
      </c>
      <c r="M6510" s="2">
        <v>0.05</v>
      </c>
      <c r="N6510">
        <v>1713.8</v>
      </c>
      <c r="O6510">
        <v>8.99</v>
      </c>
      <c r="P6510">
        <v>1125.29</v>
      </c>
      <c r="Q6510" s="2">
        <v>0.35</v>
      </c>
      <c r="R6510" t="s">
        <v>48</v>
      </c>
      <c r="S6510" t="s">
        <v>139</v>
      </c>
      <c r="T6510" t="s">
        <v>1851</v>
      </c>
      <c r="U6510" t="s">
        <v>82</v>
      </c>
      <c r="V6510" t="s">
        <v>76</v>
      </c>
      <c r="W6510">
        <v>3224</v>
      </c>
      <c r="X6510" s="1">
        <v>42045</v>
      </c>
      <c r="Y6510" t="s">
        <v>34</v>
      </c>
      <c r="Z6510" t="e" vm="47">
        <v>#VALUE!</v>
      </c>
      <c r="AA6510">
        <v>28115</v>
      </c>
      <c r="AB6510" t="e" cm="1" vm="2">
        <f t="array" ref="AB6510">_FV(Table1[[#This Row],[State]],"Country/region",TRUE)</f>
        <v>#VALUE!</v>
      </c>
    </row>
    <row r="6511" spans="1:28" x14ac:dyDescent="0.35">
      <c r="A6511" t="s">
        <v>2833</v>
      </c>
      <c r="B6511">
        <v>61</v>
      </c>
      <c r="C6511" t="s">
        <v>2834</v>
      </c>
      <c r="D6511" t="s">
        <v>57</v>
      </c>
      <c r="E6511">
        <f>YEAR(Table1[[#This Row],[Order Date]])</f>
        <v>2015</v>
      </c>
      <c r="F6511">
        <v>1</v>
      </c>
      <c r="G6511">
        <f>MONTH(Table1[[#This Row],[Order Date]])</f>
        <v>2</v>
      </c>
      <c r="H6511" s="1">
        <v>42043</v>
      </c>
      <c r="I6511">
        <v>27109</v>
      </c>
      <c r="J6511" t="s">
        <v>58</v>
      </c>
      <c r="K6511">
        <v>48</v>
      </c>
      <c r="L6511">
        <v>10.97</v>
      </c>
      <c r="M6511" s="2">
        <v>0.01</v>
      </c>
      <c r="N6511">
        <v>538.22</v>
      </c>
      <c r="O6511">
        <v>6.5</v>
      </c>
      <c r="P6511">
        <v>-154.66</v>
      </c>
      <c r="Q6511" s="2">
        <v>0.64</v>
      </c>
      <c r="R6511" t="s">
        <v>96</v>
      </c>
      <c r="S6511" t="s">
        <v>30</v>
      </c>
      <c r="T6511" t="s">
        <v>2445</v>
      </c>
      <c r="U6511" t="s">
        <v>102</v>
      </c>
      <c r="V6511" t="s">
        <v>68</v>
      </c>
      <c r="W6511">
        <v>3805</v>
      </c>
      <c r="X6511" s="1">
        <v>42045</v>
      </c>
      <c r="Y6511" t="s">
        <v>34</v>
      </c>
      <c r="Z6511" t="e" vm="16">
        <v>#VALUE!</v>
      </c>
      <c r="AA6511">
        <v>60477</v>
      </c>
      <c r="AB6511" t="e" cm="1" vm="2">
        <f t="array" ref="AB6511">_FV(Table1[[#This Row],[State]],"Country/region",TRUE)</f>
        <v>#VALUE!</v>
      </c>
    </row>
    <row r="6512" spans="1:28" x14ac:dyDescent="0.35">
      <c r="A6512" t="s">
        <v>2923</v>
      </c>
      <c r="B6512">
        <v>61</v>
      </c>
      <c r="C6512" t="s">
        <v>1645</v>
      </c>
      <c r="D6512" t="s">
        <v>46</v>
      </c>
      <c r="E6512">
        <f>YEAR(Table1[[#This Row],[Order Date]])</f>
        <v>2015</v>
      </c>
      <c r="F6512">
        <v>1</v>
      </c>
      <c r="G6512">
        <f>MONTH(Table1[[#This Row],[Order Date]])</f>
        <v>2</v>
      </c>
      <c r="H6512" s="1">
        <v>42043</v>
      </c>
      <c r="I6512">
        <v>27557</v>
      </c>
      <c r="J6512" t="s">
        <v>47</v>
      </c>
      <c r="K6512">
        <v>18</v>
      </c>
      <c r="L6512">
        <v>2.88</v>
      </c>
      <c r="M6512" s="2">
        <v>0.02</v>
      </c>
      <c r="N6512">
        <v>56.13</v>
      </c>
      <c r="O6512">
        <v>5.33</v>
      </c>
      <c r="P6512">
        <v>-58.47</v>
      </c>
      <c r="Q6512" s="2">
        <v>0.36</v>
      </c>
      <c r="R6512" t="s">
        <v>29</v>
      </c>
      <c r="S6512" t="s">
        <v>30</v>
      </c>
      <c r="T6512" t="s">
        <v>2998</v>
      </c>
      <c r="U6512" t="s">
        <v>210</v>
      </c>
      <c r="V6512" t="s">
        <v>33</v>
      </c>
      <c r="W6512">
        <v>3864</v>
      </c>
      <c r="X6512" s="1">
        <v>42048</v>
      </c>
      <c r="Y6512" t="s">
        <v>34</v>
      </c>
      <c r="Z6512" t="e" vm="22">
        <v>#VALUE!</v>
      </c>
      <c r="AA6512">
        <v>45042</v>
      </c>
      <c r="AB6512" t="e" cm="1" vm="2">
        <f t="array" ref="AB6512">_FV(Table1[[#This Row],[State]],"Country/region",TRUE)</f>
        <v>#VALUE!</v>
      </c>
    </row>
    <row r="6513" spans="1:28" x14ac:dyDescent="0.35">
      <c r="A6513" t="s">
        <v>1836</v>
      </c>
      <c r="B6513">
        <v>61</v>
      </c>
      <c r="C6513" t="s">
        <v>779</v>
      </c>
      <c r="D6513" t="s">
        <v>57</v>
      </c>
      <c r="E6513">
        <f>YEAR(Table1[[#This Row],[Order Date]])</f>
        <v>2015</v>
      </c>
      <c r="F6513">
        <v>1</v>
      </c>
      <c r="G6513">
        <f>MONTH(Table1[[#This Row],[Order Date]])</f>
        <v>2</v>
      </c>
      <c r="H6513" s="1">
        <v>42044</v>
      </c>
      <c r="I6513">
        <v>29507</v>
      </c>
      <c r="J6513" t="s">
        <v>47</v>
      </c>
      <c r="K6513">
        <v>14</v>
      </c>
      <c r="L6513">
        <v>280.98</v>
      </c>
      <c r="M6513" s="2">
        <v>0.04</v>
      </c>
      <c r="N6513">
        <v>3049.6320000000001</v>
      </c>
      <c r="O6513">
        <v>35.67</v>
      </c>
      <c r="P6513">
        <v>-679.04436599999997</v>
      </c>
      <c r="Q6513" s="2">
        <v>0.66</v>
      </c>
      <c r="R6513" t="s">
        <v>48</v>
      </c>
      <c r="S6513" t="s">
        <v>73</v>
      </c>
      <c r="T6513" t="s">
        <v>1535</v>
      </c>
      <c r="U6513" t="s">
        <v>75</v>
      </c>
      <c r="V6513" t="s">
        <v>33</v>
      </c>
      <c r="W6513">
        <v>4162</v>
      </c>
      <c r="X6513" s="1">
        <v>42046</v>
      </c>
      <c r="Y6513" t="s">
        <v>53</v>
      </c>
      <c r="Z6513" t="e" vm="22">
        <v>#VALUE!</v>
      </c>
      <c r="AA6513">
        <v>44133</v>
      </c>
      <c r="AB6513" t="e" cm="1" vm="2">
        <f t="array" ref="AB6513">_FV(Table1[[#This Row],[State]],"Country/region",TRUE)</f>
        <v>#VALUE!</v>
      </c>
    </row>
    <row r="6514" spans="1:28" x14ac:dyDescent="0.35">
      <c r="A6514" t="s">
        <v>2264</v>
      </c>
      <c r="B6514">
        <v>61</v>
      </c>
      <c r="C6514" t="s">
        <v>3365</v>
      </c>
      <c r="D6514" t="s">
        <v>27</v>
      </c>
      <c r="E6514">
        <f>YEAR(Table1[[#This Row],[Order Date]])</f>
        <v>2015</v>
      </c>
      <c r="F6514">
        <v>1</v>
      </c>
      <c r="G6514">
        <f>MONTH(Table1[[#This Row],[Order Date]])</f>
        <v>2</v>
      </c>
      <c r="H6514" s="1">
        <v>42044</v>
      </c>
      <c r="I6514">
        <v>11239</v>
      </c>
      <c r="J6514" t="s">
        <v>58</v>
      </c>
      <c r="K6514">
        <v>33</v>
      </c>
      <c r="L6514">
        <v>179.29</v>
      </c>
      <c r="M6514" s="2">
        <v>0.03</v>
      </c>
      <c r="N6514">
        <v>6170.02</v>
      </c>
      <c r="O6514">
        <v>29.21</v>
      </c>
      <c r="P6514">
        <v>-433.290143</v>
      </c>
      <c r="Q6514" s="2">
        <v>0.74</v>
      </c>
      <c r="R6514" t="s">
        <v>48</v>
      </c>
      <c r="S6514" t="s">
        <v>73</v>
      </c>
      <c r="T6514" t="s">
        <v>369</v>
      </c>
      <c r="U6514" t="s">
        <v>75</v>
      </c>
      <c r="V6514" t="s">
        <v>33</v>
      </c>
      <c r="W6514">
        <v>1559</v>
      </c>
      <c r="X6514" s="1">
        <v>42046</v>
      </c>
      <c r="Y6514" t="s">
        <v>53</v>
      </c>
      <c r="Z6514" t="e" vm="22">
        <v>#VALUE!</v>
      </c>
      <c r="AA6514">
        <v>45324</v>
      </c>
      <c r="AB6514" t="e" cm="1" vm="2">
        <f t="array" ref="AB6514">_FV(Table1[[#This Row],[State]],"Country/region",TRUE)</f>
        <v>#VALUE!</v>
      </c>
    </row>
    <row r="6515" spans="1:28" x14ac:dyDescent="0.35">
      <c r="A6515" t="s">
        <v>1299</v>
      </c>
      <c r="B6515">
        <v>61</v>
      </c>
      <c r="C6515" t="s">
        <v>2887</v>
      </c>
      <c r="D6515" t="s">
        <v>38</v>
      </c>
      <c r="E6515">
        <f>YEAR(Table1[[#This Row],[Order Date]])</f>
        <v>2015</v>
      </c>
      <c r="F6515">
        <v>1</v>
      </c>
      <c r="G6515">
        <f>MONTH(Table1[[#This Row],[Order Date]])</f>
        <v>2</v>
      </c>
      <c r="H6515" s="1">
        <v>42044</v>
      </c>
      <c r="I6515">
        <v>51111</v>
      </c>
      <c r="J6515" t="s">
        <v>39</v>
      </c>
      <c r="K6515">
        <v>1</v>
      </c>
      <c r="L6515">
        <v>65.989999999999995</v>
      </c>
      <c r="M6515" s="2">
        <v>0.02</v>
      </c>
      <c r="N6515">
        <v>61.097999999999999</v>
      </c>
      <c r="O6515">
        <v>5.92</v>
      </c>
      <c r="P6515">
        <v>-257.71899999999999</v>
      </c>
      <c r="Q6515" s="2">
        <v>0.55000000000000004</v>
      </c>
      <c r="R6515" t="s">
        <v>96</v>
      </c>
      <c r="S6515" t="s">
        <v>30</v>
      </c>
      <c r="T6515">
        <v>252</v>
      </c>
      <c r="U6515" t="s">
        <v>105</v>
      </c>
      <c r="V6515" t="s">
        <v>33</v>
      </c>
      <c r="W6515">
        <v>7164</v>
      </c>
      <c r="X6515" s="1">
        <v>42046</v>
      </c>
      <c r="Y6515" t="s">
        <v>34</v>
      </c>
      <c r="Z6515" t="e" vm="17">
        <v>#VALUE!</v>
      </c>
      <c r="AA6515">
        <v>6776</v>
      </c>
      <c r="AB6515" t="e" cm="1" vm="2">
        <f t="array" ref="AB6515">_FV(Table1[[#This Row],[State]],"Country/region",TRUE)</f>
        <v>#VALUE!</v>
      </c>
    </row>
    <row r="6516" spans="1:28" x14ac:dyDescent="0.35">
      <c r="A6516" t="s">
        <v>3494</v>
      </c>
      <c r="B6516">
        <v>61</v>
      </c>
      <c r="C6516" t="s">
        <v>1422</v>
      </c>
      <c r="D6516" t="s">
        <v>27</v>
      </c>
      <c r="E6516">
        <f>YEAR(Table1[[#This Row],[Order Date]])</f>
        <v>2015</v>
      </c>
      <c r="F6516">
        <v>1</v>
      </c>
      <c r="G6516">
        <f>MONTH(Table1[[#This Row],[Order Date]])</f>
        <v>2</v>
      </c>
      <c r="H6516" s="1">
        <v>42044</v>
      </c>
      <c r="I6516">
        <v>4162</v>
      </c>
      <c r="J6516" t="s">
        <v>47</v>
      </c>
      <c r="K6516">
        <v>2</v>
      </c>
      <c r="L6516">
        <v>193.17</v>
      </c>
      <c r="M6516" s="2">
        <v>0.1</v>
      </c>
      <c r="N6516">
        <v>381.6</v>
      </c>
      <c r="O6516">
        <v>19.989999999999998</v>
      </c>
      <c r="P6516">
        <v>-319.02</v>
      </c>
      <c r="Q6516" s="2">
        <v>0.71</v>
      </c>
      <c r="R6516" t="s">
        <v>29</v>
      </c>
      <c r="S6516" t="s">
        <v>30</v>
      </c>
      <c r="T6516" t="s">
        <v>940</v>
      </c>
      <c r="U6516" t="s">
        <v>32</v>
      </c>
      <c r="V6516" t="s">
        <v>33</v>
      </c>
      <c r="W6516">
        <v>609</v>
      </c>
      <c r="X6516" s="1">
        <v>42048</v>
      </c>
      <c r="Y6516" t="s">
        <v>34</v>
      </c>
      <c r="Z6516" t="e" vm="30">
        <v>#VALUE!</v>
      </c>
      <c r="AA6516">
        <v>1106</v>
      </c>
      <c r="AB6516" t="e" cm="1" vm="2">
        <f t="array" ref="AB6516">_FV(Table1[[#This Row],[State]],"Country/region",TRUE)</f>
        <v>#VALUE!</v>
      </c>
    </row>
    <row r="6517" spans="1:28" x14ac:dyDescent="0.35">
      <c r="A6517" t="s">
        <v>1836</v>
      </c>
      <c r="B6517">
        <v>61</v>
      </c>
      <c r="C6517" t="s">
        <v>779</v>
      </c>
      <c r="D6517" t="s">
        <v>57</v>
      </c>
      <c r="E6517">
        <f>YEAR(Table1[[#This Row],[Order Date]])</f>
        <v>2015</v>
      </c>
      <c r="F6517">
        <v>1</v>
      </c>
      <c r="G6517">
        <f>MONTH(Table1[[#This Row],[Order Date]])</f>
        <v>2</v>
      </c>
      <c r="H6517" s="1">
        <v>42044</v>
      </c>
      <c r="I6517">
        <v>29507</v>
      </c>
      <c r="J6517" t="s">
        <v>47</v>
      </c>
      <c r="K6517">
        <v>41</v>
      </c>
      <c r="L6517">
        <v>35.99</v>
      </c>
      <c r="M6517" s="2">
        <v>0.05</v>
      </c>
      <c r="N6517">
        <v>1274.9490000000001</v>
      </c>
      <c r="O6517">
        <v>1.1000000000000001</v>
      </c>
      <c r="P6517">
        <v>416.988</v>
      </c>
      <c r="Q6517" s="2">
        <v>0.55000000000000004</v>
      </c>
      <c r="R6517" t="s">
        <v>96</v>
      </c>
      <c r="S6517" t="s">
        <v>30</v>
      </c>
      <c r="T6517" t="s">
        <v>165</v>
      </c>
      <c r="U6517" t="s">
        <v>105</v>
      </c>
      <c r="V6517" t="s">
        <v>33</v>
      </c>
      <c r="W6517">
        <v>4163</v>
      </c>
      <c r="X6517" s="1">
        <v>42049</v>
      </c>
      <c r="Y6517" t="s">
        <v>34</v>
      </c>
      <c r="Z6517" t="e" vm="22">
        <v>#VALUE!</v>
      </c>
      <c r="AA6517">
        <v>44133</v>
      </c>
      <c r="AB6517" t="e" cm="1" vm="2">
        <f t="array" ref="AB6517">_FV(Table1[[#This Row],[State]],"Country/region",TRUE)</f>
        <v>#VALUE!</v>
      </c>
    </row>
    <row r="6518" spans="1:28" x14ac:dyDescent="0.35">
      <c r="A6518" t="s">
        <v>1981</v>
      </c>
      <c r="B6518">
        <v>61</v>
      </c>
      <c r="C6518" t="s">
        <v>2252</v>
      </c>
      <c r="D6518" t="s">
        <v>27</v>
      </c>
      <c r="E6518">
        <f>YEAR(Table1[[#This Row],[Order Date]])</f>
        <v>2015</v>
      </c>
      <c r="F6518">
        <v>1</v>
      </c>
      <c r="G6518">
        <f>MONTH(Table1[[#This Row],[Order Date]])</f>
        <v>2</v>
      </c>
      <c r="H6518" s="1">
        <v>42045</v>
      </c>
      <c r="I6518">
        <v>33414</v>
      </c>
      <c r="J6518" t="s">
        <v>39</v>
      </c>
      <c r="K6518">
        <v>9</v>
      </c>
      <c r="L6518">
        <v>4.13</v>
      </c>
      <c r="M6518" s="2">
        <v>0.03</v>
      </c>
      <c r="N6518">
        <v>37.22</v>
      </c>
      <c r="O6518">
        <v>1.17</v>
      </c>
      <c r="P6518">
        <v>-2.76</v>
      </c>
      <c r="Q6518" s="2">
        <v>0.56999999999999995</v>
      </c>
      <c r="R6518" t="s">
        <v>29</v>
      </c>
      <c r="S6518" t="s">
        <v>59</v>
      </c>
      <c r="T6518" t="s">
        <v>1591</v>
      </c>
      <c r="U6518" t="s">
        <v>88</v>
      </c>
      <c r="V6518" t="s">
        <v>76</v>
      </c>
      <c r="W6518">
        <v>4690</v>
      </c>
      <c r="X6518" s="1">
        <v>42045</v>
      </c>
      <c r="Y6518" t="s">
        <v>34</v>
      </c>
      <c r="Z6518" t="e" vm="18">
        <v>#VALUE!</v>
      </c>
      <c r="AA6518">
        <v>22601</v>
      </c>
      <c r="AB6518" t="e" cm="1" vm="2">
        <f t="array" ref="AB6518">_FV(Table1[[#This Row],[State]],"Country/region",TRUE)</f>
        <v>#VALUE!</v>
      </c>
    </row>
    <row r="6519" spans="1:28" x14ac:dyDescent="0.35">
      <c r="A6519" t="s">
        <v>849</v>
      </c>
      <c r="B6519">
        <v>61</v>
      </c>
      <c r="C6519" t="s">
        <v>1802</v>
      </c>
      <c r="D6519" t="s">
        <v>46</v>
      </c>
      <c r="E6519">
        <f>YEAR(Table1[[#This Row],[Order Date]])</f>
        <v>2015</v>
      </c>
      <c r="F6519">
        <v>1</v>
      </c>
      <c r="G6519">
        <f>MONTH(Table1[[#This Row],[Order Date]])</f>
        <v>2</v>
      </c>
      <c r="H6519" s="1">
        <v>42045</v>
      </c>
      <c r="I6519">
        <v>50784</v>
      </c>
      <c r="J6519" t="s">
        <v>28</v>
      </c>
      <c r="K6519">
        <v>20</v>
      </c>
      <c r="L6519">
        <v>32.979999999999997</v>
      </c>
      <c r="M6519" s="2">
        <v>0.04</v>
      </c>
      <c r="N6519">
        <v>638.72</v>
      </c>
      <c r="O6519">
        <v>5.5</v>
      </c>
      <c r="P6519">
        <v>-130.88</v>
      </c>
      <c r="Q6519" s="2">
        <v>0.75</v>
      </c>
      <c r="R6519" t="s">
        <v>96</v>
      </c>
      <c r="S6519" t="s">
        <v>30</v>
      </c>
      <c r="T6519" t="s">
        <v>470</v>
      </c>
      <c r="U6519" t="s">
        <v>102</v>
      </c>
      <c r="V6519" t="s">
        <v>68</v>
      </c>
      <c r="W6519">
        <v>7116</v>
      </c>
      <c r="X6519" s="1">
        <v>42046</v>
      </c>
      <c r="Y6519" t="s">
        <v>34</v>
      </c>
      <c r="Z6519" t="e" vm="38">
        <v>#VALUE!</v>
      </c>
      <c r="AA6519">
        <v>46041</v>
      </c>
      <c r="AB6519" t="e" cm="1" vm="2">
        <f t="array" ref="AB6519">_FV(Table1[[#This Row],[State]],"Country/region",TRUE)</f>
        <v>#VALUE!</v>
      </c>
    </row>
    <row r="6520" spans="1:28" x14ac:dyDescent="0.35">
      <c r="A6520" t="s">
        <v>2144</v>
      </c>
      <c r="B6520">
        <v>61</v>
      </c>
      <c r="C6520" t="s">
        <v>1406</v>
      </c>
      <c r="D6520" t="s">
        <v>46</v>
      </c>
      <c r="E6520">
        <f>YEAR(Table1[[#This Row],[Order Date]])</f>
        <v>2015</v>
      </c>
      <c r="F6520">
        <v>1</v>
      </c>
      <c r="G6520">
        <f>MONTH(Table1[[#This Row],[Order Date]])</f>
        <v>2</v>
      </c>
      <c r="H6520" s="1">
        <v>42045</v>
      </c>
      <c r="I6520">
        <v>35492</v>
      </c>
      <c r="J6520" t="s">
        <v>131</v>
      </c>
      <c r="K6520">
        <v>36</v>
      </c>
      <c r="L6520">
        <v>12.64</v>
      </c>
      <c r="M6520" s="2">
        <v>0.02</v>
      </c>
      <c r="N6520">
        <v>455.93</v>
      </c>
      <c r="O6520">
        <v>4.9800000000000004</v>
      </c>
      <c r="P6520">
        <v>83.51</v>
      </c>
      <c r="Q6520" s="2">
        <v>0.48</v>
      </c>
      <c r="R6520" t="s">
        <v>48</v>
      </c>
      <c r="S6520" t="s">
        <v>139</v>
      </c>
      <c r="T6520" t="s">
        <v>1032</v>
      </c>
      <c r="U6520" t="s">
        <v>82</v>
      </c>
      <c r="V6520" t="s">
        <v>33</v>
      </c>
      <c r="W6520">
        <v>4989</v>
      </c>
      <c r="X6520" s="1">
        <v>42047</v>
      </c>
      <c r="Y6520" t="s">
        <v>42</v>
      </c>
      <c r="Z6520" t="e" vm="48">
        <v>#VALUE!</v>
      </c>
      <c r="AA6520">
        <v>3060</v>
      </c>
      <c r="AB6520" t="e" cm="1" vm="2">
        <f t="array" ref="AB6520">_FV(Table1[[#This Row],[State]],"Country/region",TRUE)</f>
        <v>#VALUE!</v>
      </c>
    </row>
    <row r="6521" spans="1:28" x14ac:dyDescent="0.35">
      <c r="A6521" t="s">
        <v>1355</v>
      </c>
      <c r="B6521">
        <v>61</v>
      </c>
      <c r="C6521" t="s">
        <v>2164</v>
      </c>
      <c r="D6521" t="s">
        <v>46</v>
      </c>
      <c r="E6521">
        <f>YEAR(Table1[[#This Row],[Order Date]])</f>
        <v>2015</v>
      </c>
      <c r="F6521">
        <v>1</v>
      </c>
      <c r="G6521">
        <f>MONTH(Table1[[#This Row],[Order Date]])</f>
        <v>2</v>
      </c>
      <c r="H6521" s="1">
        <v>42045</v>
      </c>
      <c r="I6521">
        <v>30599</v>
      </c>
      <c r="J6521" t="s">
        <v>39</v>
      </c>
      <c r="K6521">
        <v>23</v>
      </c>
      <c r="L6521">
        <v>4.76</v>
      </c>
      <c r="M6521" s="2">
        <v>0.05</v>
      </c>
      <c r="N6521">
        <v>105.93</v>
      </c>
      <c r="O6521">
        <v>0.88</v>
      </c>
      <c r="P6521">
        <v>33.47</v>
      </c>
      <c r="Q6521" s="2">
        <v>0.39</v>
      </c>
      <c r="R6521" t="s">
        <v>29</v>
      </c>
      <c r="S6521" t="s">
        <v>59</v>
      </c>
      <c r="T6521" t="s">
        <v>1453</v>
      </c>
      <c r="U6521" t="s">
        <v>61</v>
      </c>
      <c r="V6521" t="s">
        <v>33</v>
      </c>
      <c r="W6521">
        <v>4299</v>
      </c>
      <c r="X6521" s="1">
        <v>42047</v>
      </c>
      <c r="Y6521" t="s">
        <v>34</v>
      </c>
      <c r="Z6521" t="e" vm="27">
        <v>#VALUE!</v>
      </c>
      <c r="AA6521">
        <v>5701</v>
      </c>
      <c r="AB6521" t="e" cm="1" vm="2">
        <f t="array" ref="AB6521">_FV(Table1[[#This Row],[State]],"Country/region",TRUE)</f>
        <v>#VALUE!</v>
      </c>
    </row>
    <row r="6522" spans="1:28" x14ac:dyDescent="0.35">
      <c r="A6522" t="s">
        <v>1377</v>
      </c>
      <c r="B6522">
        <v>61</v>
      </c>
      <c r="C6522" t="s">
        <v>1900</v>
      </c>
      <c r="D6522" t="s">
        <v>46</v>
      </c>
      <c r="E6522">
        <f>YEAR(Table1[[#This Row],[Order Date]])</f>
        <v>2015</v>
      </c>
      <c r="F6522">
        <v>1</v>
      </c>
      <c r="G6522">
        <f>MONTH(Table1[[#This Row],[Order Date]])</f>
        <v>2</v>
      </c>
      <c r="H6522" s="1">
        <v>42045</v>
      </c>
      <c r="I6522">
        <v>10917</v>
      </c>
      <c r="J6522" t="s">
        <v>58</v>
      </c>
      <c r="K6522">
        <v>14</v>
      </c>
      <c r="L6522">
        <v>115.99</v>
      </c>
      <c r="M6522" s="2">
        <v>0.09</v>
      </c>
      <c r="N6522">
        <v>1281.3579999999999</v>
      </c>
      <c r="O6522">
        <v>5.99</v>
      </c>
      <c r="P6522">
        <v>-90.123000000000005</v>
      </c>
      <c r="Q6522" s="2">
        <v>0.56999999999999995</v>
      </c>
      <c r="R6522" t="s">
        <v>96</v>
      </c>
      <c r="S6522" t="s">
        <v>30</v>
      </c>
      <c r="T6522">
        <v>2160</v>
      </c>
      <c r="U6522" t="s">
        <v>105</v>
      </c>
      <c r="V6522" t="s">
        <v>52</v>
      </c>
      <c r="W6522">
        <v>1510</v>
      </c>
      <c r="X6522" s="1">
        <v>42047</v>
      </c>
      <c r="Y6522" t="s">
        <v>42</v>
      </c>
      <c r="Z6522" t="e" vm="7">
        <v>#VALUE!</v>
      </c>
      <c r="AA6522">
        <v>84118</v>
      </c>
      <c r="AB6522" t="e" cm="1" vm="2">
        <f t="array" ref="AB6522">_FV(Table1[[#This Row],[State]],"Country/region",TRUE)</f>
        <v>#VALUE!</v>
      </c>
    </row>
    <row r="6523" spans="1:28" x14ac:dyDescent="0.35">
      <c r="A6523" t="s">
        <v>3312</v>
      </c>
      <c r="B6523">
        <v>61</v>
      </c>
      <c r="C6523" t="s">
        <v>2089</v>
      </c>
      <c r="D6523" t="s">
        <v>46</v>
      </c>
      <c r="E6523">
        <f>YEAR(Table1[[#This Row],[Order Date]])</f>
        <v>2015</v>
      </c>
      <c r="F6523">
        <v>1</v>
      </c>
      <c r="G6523">
        <f>MONTH(Table1[[#This Row],[Order Date]])</f>
        <v>2</v>
      </c>
      <c r="H6523" s="1">
        <v>42046</v>
      </c>
      <c r="I6523">
        <v>8007</v>
      </c>
      <c r="J6523" t="s">
        <v>47</v>
      </c>
      <c r="K6523">
        <v>5</v>
      </c>
      <c r="L6523">
        <v>205.99</v>
      </c>
      <c r="M6523" s="2">
        <v>0.09</v>
      </c>
      <c r="N6523">
        <v>820.56449999999995</v>
      </c>
      <c r="O6523">
        <v>8.99</v>
      </c>
      <c r="P6523">
        <v>-800.25</v>
      </c>
      <c r="Q6523" s="2">
        <v>0.6</v>
      </c>
      <c r="R6523" t="s">
        <v>96</v>
      </c>
      <c r="S6523" t="s">
        <v>30</v>
      </c>
      <c r="T6523" t="s">
        <v>639</v>
      </c>
      <c r="U6523" t="s">
        <v>105</v>
      </c>
      <c r="V6523" t="s">
        <v>68</v>
      </c>
      <c r="W6523">
        <v>1090</v>
      </c>
      <c r="X6523" s="1">
        <v>42046</v>
      </c>
      <c r="Y6523" t="s">
        <v>34</v>
      </c>
      <c r="Z6523" t="e" vm="5">
        <v>#VALUE!</v>
      </c>
      <c r="AA6523">
        <v>55066</v>
      </c>
      <c r="AB6523" t="e" cm="1" vm="2">
        <f t="array" ref="AB6523">_FV(Table1[[#This Row],[State]],"Country/region",TRUE)</f>
        <v>#VALUE!</v>
      </c>
    </row>
    <row r="6524" spans="1:28" x14ac:dyDescent="0.35">
      <c r="A6524" t="s">
        <v>1627</v>
      </c>
      <c r="B6524">
        <v>61</v>
      </c>
      <c r="C6524" t="s">
        <v>2089</v>
      </c>
      <c r="D6524" t="s">
        <v>46</v>
      </c>
      <c r="E6524">
        <f>YEAR(Table1[[#This Row],[Order Date]])</f>
        <v>2015</v>
      </c>
      <c r="F6524">
        <v>1</v>
      </c>
      <c r="G6524">
        <f>MONTH(Table1[[#This Row],[Order Date]])</f>
        <v>2</v>
      </c>
      <c r="H6524" s="1">
        <v>42046</v>
      </c>
      <c r="I6524">
        <v>8007</v>
      </c>
      <c r="J6524" t="s">
        <v>47</v>
      </c>
      <c r="K6524">
        <v>35</v>
      </c>
      <c r="L6524">
        <v>99.99</v>
      </c>
      <c r="M6524" s="2">
        <v>0.09</v>
      </c>
      <c r="N6524">
        <v>3332.06</v>
      </c>
      <c r="O6524">
        <v>19.989999999999998</v>
      </c>
      <c r="P6524">
        <v>412.63</v>
      </c>
      <c r="Q6524" s="2">
        <v>0.52</v>
      </c>
      <c r="R6524" t="s">
        <v>96</v>
      </c>
      <c r="S6524" t="s">
        <v>30</v>
      </c>
      <c r="T6524" t="s">
        <v>934</v>
      </c>
      <c r="U6524" t="s">
        <v>98</v>
      </c>
      <c r="V6524" t="s">
        <v>76</v>
      </c>
      <c r="W6524">
        <v>1091</v>
      </c>
      <c r="X6524" s="1">
        <v>42046</v>
      </c>
      <c r="Y6524" t="s">
        <v>34</v>
      </c>
      <c r="Z6524" t="e" vm="44">
        <v>#VALUE!</v>
      </c>
      <c r="AA6524">
        <v>30161</v>
      </c>
      <c r="AB6524" t="e" cm="1" vm="2">
        <f t="array" ref="AB6524">_FV(Table1[[#This Row],[State]],"Country/region",TRUE)</f>
        <v>#VALUE!</v>
      </c>
    </row>
    <row r="6525" spans="1:28" x14ac:dyDescent="0.35">
      <c r="A6525" t="s">
        <v>321</v>
      </c>
      <c r="B6525">
        <v>61</v>
      </c>
      <c r="C6525" t="s">
        <v>322</v>
      </c>
      <c r="D6525" t="s">
        <v>27</v>
      </c>
      <c r="E6525">
        <f>YEAR(Table1[[#This Row],[Order Date]])</f>
        <v>2015</v>
      </c>
      <c r="F6525">
        <v>1</v>
      </c>
      <c r="G6525">
        <f>MONTH(Table1[[#This Row],[Order Date]])</f>
        <v>2</v>
      </c>
      <c r="H6525" s="1">
        <v>42046</v>
      </c>
      <c r="I6525">
        <v>18500</v>
      </c>
      <c r="J6525" t="s">
        <v>131</v>
      </c>
      <c r="K6525">
        <v>44</v>
      </c>
      <c r="L6525">
        <v>58.14</v>
      </c>
      <c r="M6525" s="2">
        <v>0.08</v>
      </c>
      <c r="N6525">
        <v>2507.79</v>
      </c>
      <c r="O6525">
        <v>36.61</v>
      </c>
      <c r="P6525">
        <v>-779.81</v>
      </c>
      <c r="Q6525" s="2">
        <v>0.61</v>
      </c>
      <c r="R6525" t="s">
        <v>48</v>
      </c>
      <c r="S6525" t="s">
        <v>73</v>
      </c>
      <c r="T6525" t="s">
        <v>2309</v>
      </c>
      <c r="U6525" t="s">
        <v>154</v>
      </c>
      <c r="V6525" t="s">
        <v>76</v>
      </c>
      <c r="W6525">
        <v>2556</v>
      </c>
      <c r="X6525" s="1">
        <v>42047</v>
      </c>
      <c r="Y6525" t="s">
        <v>53</v>
      </c>
      <c r="Z6525" t="e" vm="31">
        <v>#VALUE!</v>
      </c>
      <c r="AA6525">
        <v>38138</v>
      </c>
      <c r="AB6525" t="e" cm="1" vm="2">
        <f t="array" ref="AB6525">_FV(Table1[[#This Row],[State]],"Country/region",TRUE)</f>
        <v>#VALUE!</v>
      </c>
    </row>
    <row r="6526" spans="1:28" x14ac:dyDescent="0.35">
      <c r="A6526" t="s">
        <v>654</v>
      </c>
      <c r="B6526">
        <v>61</v>
      </c>
      <c r="C6526" t="s">
        <v>2331</v>
      </c>
      <c r="D6526" t="s">
        <v>38</v>
      </c>
      <c r="E6526">
        <f>YEAR(Table1[[#This Row],[Order Date]])</f>
        <v>2015</v>
      </c>
      <c r="F6526">
        <v>1</v>
      </c>
      <c r="G6526">
        <f>MONTH(Table1[[#This Row],[Order Date]])</f>
        <v>2</v>
      </c>
      <c r="H6526" s="1">
        <v>42046</v>
      </c>
      <c r="I6526">
        <v>54981</v>
      </c>
      <c r="J6526" t="s">
        <v>28</v>
      </c>
      <c r="K6526">
        <v>31</v>
      </c>
      <c r="L6526">
        <v>31.74</v>
      </c>
      <c r="M6526" s="2">
        <v>0.03</v>
      </c>
      <c r="N6526">
        <v>1024.31</v>
      </c>
      <c r="O6526">
        <v>12.62</v>
      </c>
      <c r="P6526">
        <v>174.7175</v>
      </c>
      <c r="Q6526" s="2">
        <v>0.37</v>
      </c>
      <c r="R6526" t="s">
        <v>29</v>
      </c>
      <c r="S6526" t="s">
        <v>30</v>
      </c>
      <c r="T6526" t="s">
        <v>1550</v>
      </c>
      <c r="U6526" t="s">
        <v>67</v>
      </c>
      <c r="V6526" t="s">
        <v>33</v>
      </c>
      <c r="W6526">
        <v>7670</v>
      </c>
      <c r="X6526" s="1">
        <v>42047</v>
      </c>
      <c r="Y6526" t="s">
        <v>34</v>
      </c>
      <c r="Z6526" t="e" vm="3">
        <v>#VALUE!</v>
      </c>
      <c r="AA6526">
        <v>21133</v>
      </c>
      <c r="AB6526" t="e" cm="1" vm="2">
        <f t="array" ref="AB6526">_FV(Table1[[#This Row],[State]],"Country/region",TRUE)</f>
        <v>#VALUE!</v>
      </c>
    </row>
    <row r="6527" spans="1:28" x14ac:dyDescent="0.35">
      <c r="A6527" t="s">
        <v>2159</v>
      </c>
      <c r="B6527">
        <v>61</v>
      </c>
      <c r="C6527" t="s">
        <v>2035</v>
      </c>
      <c r="D6527" t="s">
        <v>46</v>
      </c>
      <c r="E6527">
        <f>YEAR(Table1[[#This Row],[Order Date]])</f>
        <v>2015</v>
      </c>
      <c r="F6527">
        <v>1</v>
      </c>
      <c r="G6527">
        <f>MONTH(Table1[[#This Row],[Order Date]])</f>
        <v>2</v>
      </c>
      <c r="H6527" s="1">
        <v>42046</v>
      </c>
      <c r="I6527">
        <v>13157</v>
      </c>
      <c r="J6527" t="s">
        <v>131</v>
      </c>
      <c r="K6527">
        <v>2</v>
      </c>
      <c r="L6527">
        <v>20.99</v>
      </c>
      <c r="M6527" s="2">
        <v>7.0000000000000007E-2</v>
      </c>
      <c r="N6527">
        <v>38.93</v>
      </c>
      <c r="O6527">
        <v>4.8099999999999996</v>
      </c>
      <c r="P6527">
        <v>-102.432</v>
      </c>
      <c r="Q6527" s="2">
        <v>0.57999999999999996</v>
      </c>
      <c r="R6527" t="s">
        <v>96</v>
      </c>
      <c r="S6527" t="s">
        <v>80</v>
      </c>
      <c r="T6527" t="s">
        <v>1004</v>
      </c>
      <c r="U6527" t="s">
        <v>105</v>
      </c>
      <c r="V6527" t="s">
        <v>52</v>
      </c>
      <c r="W6527">
        <v>1836</v>
      </c>
      <c r="X6527" s="1">
        <v>42047</v>
      </c>
      <c r="Y6527" t="s">
        <v>34</v>
      </c>
      <c r="Z6527" t="e" vm="4">
        <v>#VALUE!</v>
      </c>
      <c r="AA6527">
        <v>92503</v>
      </c>
      <c r="AB6527" t="e" cm="1" vm="2">
        <f t="array" ref="AB6527">_FV(Table1[[#This Row],[State]],"Country/region",TRUE)</f>
        <v>#VALUE!</v>
      </c>
    </row>
    <row r="6528" spans="1:28" x14ac:dyDescent="0.35">
      <c r="A6528" t="s">
        <v>321</v>
      </c>
      <c r="B6528">
        <v>61</v>
      </c>
      <c r="C6528" t="s">
        <v>322</v>
      </c>
      <c r="D6528" t="s">
        <v>27</v>
      </c>
      <c r="E6528">
        <f>YEAR(Table1[[#This Row],[Order Date]])</f>
        <v>2015</v>
      </c>
      <c r="F6528">
        <v>1</v>
      </c>
      <c r="G6528">
        <f>MONTH(Table1[[#This Row],[Order Date]])</f>
        <v>2</v>
      </c>
      <c r="H6528" s="1">
        <v>42046</v>
      </c>
      <c r="I6528">
        <v>18500</v>
      </c>
      <c r="J6528" t="s">
        <v>131</v>
      </c>
      <c r="K6528">
        <v>30</v>
      </c>
      <c r="L6528">
        <v>32.979999999999997</v>
      </c>
      <c r="M6528" s="2">
        <v>0.02</v>
      </c>
      <c r="N6528">
        <v>1052.68</v>
      </c>
      <c r="O6528">
        <v>5.5</v>
      </c>
      <c r="P6528">
        <v>-19.27</v>
      </c>
      <c r="Q6528" s="2">
        <v>0.75</v>
      </c>
      <c r="R6528" t="s">
        <v>96</v>
      </c>
      <c r="S6528" t="s">
        <v>30</v>
      </c>
      <c r="T6528" t="s">
        <v>470</v>
      </c>
      <c r="U6528" t="s">
        <v>102</v>
      </c>
      <c r="V6528" t="s">
        <v>76</v>
      </c>
      <c r="W6528">
        <v>2557</v>
      </c>
      <c r="X6528" s="1">
        <v>42047</v>
      </c>
      <c r="Y6528" t="s">
        <v>34</v>
      </c>
      <c r="Z6528" t="e" vm="31">
        <v>#VALUE!</v>
      </c>
      <c r="AA6528">
        <v>38138</v>
      </c>
      <c r="AB6528" t="e" cm="1" vm="2">
        <f t="array" ref="AB6528">_FV(Table1[[#This Row],[State]],"Country/region",TRUE)</f>
        <v>#VALUE!</v>
      </c>
    </row>
    <row r="6529" spans="1:28" x14ac:dyDescent="0.35">
      <c r="A6529" t="s">
        <v>3227</v>
      </c>
      <c r="B6529">
        <v>61</v>
      </c>
      <c r="C6529" t="s">
        <v>1406</v>
      </c>
      <c r="D6529" t="s">
        <v>46</v>
      </c>
      <c r="E6529">
        <f>YEAR(Table1[[#This Row],[Order Date]])</f>
        <v>2015</v>
      </c>
      <c r="F6529">
        <v>1</v>
      </c>
      <c r="G6529">
        <f>MONTH(Table1[[#This Row],[Order Date]])</f>
        <v>2</v>
      </c>
      <c r="H6529" s="1">
        <v>42046</v>
      </c>
      <c r="I6529">
        <v>17093</v>
      </c>
      <c r="J6529" t="s">
        <v>39</v>
      </c>
      <c r="K6529">
        <v>50</v>
      </c>
      <c r="L6529">
        <v>95.98</v>
      </c>
      <c r="M6529" s="2">
        <v>0.1</v>
      </c>
      <c r="N6529">
        <v>4550.0600000000004</v>
      </c>
      <c r="O6529">
        <v>58.2</v>
      </c>
      <c r="P6529">
        <v>-1335.32</v>
      </c>
      <c r="Q6529" s="2">
        <v>0.57999999999999996</v>
      </c>
      <c r="R6529" t="s">
        <v>48</v>
      </c>
      <c r="S6529" t="s">
        <v>49</v>
      </c>
      <c r="T6529" t="s">
        <v>2839</v>
      </c>
      <c r="U6529" t="s">
        <v>51</v>
      </c>
      <c r="V6529" t="s">
        <v>52</v>
      </c>
      <c r="W6529">
        <v>2365</v>
      </c>
      <c r="X6529" s="1">
        <v>42048</v>
      </c>
      <c r="Y6529" t="s">
        <v>53</v>
      </c>
      <c r="Z6529" t="e" vm="4">
        <v>#VALUE!</v>
      </c>
      <c r="AA6529">
        <v>92253</v>
      </c>
      <c r="AB6529" t="e" cm="1" vm="2">
        <f t="array" ref="AB6529">_FV(Table1[[#This Row],[State]],"Country/region",TRUE)</f>
        <v>#VALUE!</v>
      </c>
    </row>
    <row r="6530" spans="1:28" x14ac:dyDescent="0.35">
      <c r="A6530" t="s">
        <v>321</v>
      </c>
      <c r="B6530">
        <v>61</v>
      </c>
      <c r="C6530" t="s">
        <v>322</v>
      </c>
      <c r="D6530" t="s">
        <v>27</v>
      </c>
      <c r="E6530">
        <f>YEAR(Table1[[#This Row],[Order Date]])</f>
        <v>2015</v>
      </c>
      <c r="F6530">
        <v>1</v>
      </c>
      <c r="G6530">
        <f>MONTH(Table1[[#This Row],[Order Date]])</f>
        <v>2</v>
      </c>
      <c r="H6530" s="1">
        <v>42046</v>
      </c>
      <c r="I6530">
        <v>18500</v>
      </c>
      <c r="J6530" t="s">
        <v>131</v>
      </c>
      <c r="K6530">
        <v>30</v>
      </c>
      <c r="L6530">
        <v>80.98</v>
      </c>
      <c r="M6530" s="2">
        <v>0.01</v>
      </c>
      <c r="N6530">
        <v>2536.31</v>
      </c>
      <c r="O6530">
        <v>35</v>
      </c>
      <c r="P6530">
        <v>-643.46</v>
      </c>
      <c r="Q6530" s="2">
        <v>0.81</v>
      </c>
      <c r="R6530" t="s">
        <v>29</v>
      </c>
      <c r="S6530" t="s">
        <v>40</v>
      </c>
      <c r="T6530" t="s">
        <v>1874</v>
      </c>
      <c r="U6530" t="s">
        <v>32</v>
      </c>
      <c r="V6530" t="s">
        <v>76</v>
      </c>
      <c r="W6530">
        <v>2558</v>
      </c>
      <c r="X6530" s="1">
        <v>42048</v>
      </c>
      <c r="Y6530" t="s">
        <v>34</v>
      </c>
      <c r="Z6530" t="e" vm="31">
        <v>#VALUE!</v>
      </c>
      <c r="AA6530">
        <v>38138</v>
      </c>
      <c r="AB6530" t="e" cm="1" vm="2">
        <f t="array" ref="AB6530">_FV(Table1[[#This Row],[State]],"Country/region",TRUE)</f>
        <v>#VALUE!</v>
      </c>
    </row>
    <row r="6531" spans="1:28" x14ac:dyDescent="0.35">
      <c r="A6531" t="s">
        <v>1627</v>
      </c>
      <c r="B6531">
        <v>61</v>
      </c>
      <c r="C6531" t="s">
        <v>3495</v>
      </c>
      <c r="D6531" t="s">
        <v>46</v>
      </c>
      <c r="E6531">
        <f>YEAR(Table1[[#This Row],[Order Date]])</f>
        <v>2015</v>
      </c>
      <c r="F6531">
        <v>1</v>
      </c>
      <c r="G6531">
        <f>MONTH(Table1[[#This Row],[Order Date]])</f>
        <v>2</v>
      </c>
      <c r="H6531" s="1">
        <v>42046</v>
      </c>
      <c r="I6531">
        <v>56514</v>
      </c>
      <c r="J6531" t="s">
        <v>47</v>
      </c>
      <c r="K6531">
        <v>3</v>
      </c>
      <c r="L6531">
        <v>30.98</v>
      </c>
      <c r="M6531" s="2">
        <v>0.02</v>
      </c>
      <c r="N6531">
        <v>110</v>
      </c>
      <c r="O6531">
        <v>11.63</v>
      </c>
      <c r="P6531">
        <v>-24.425999999999998</v>
      </c>
      <c r="Q6531" s="2">
        <v>0.37</v>
      </c>
      <c r="R6531" t="s">
        <v>29</v>
      </c>
      <c r="S6531" t="s">
        <v>30</v>
      </c>
      <c r="T6531" t="s">
        <v>3438</v>
      </c>
      <c r="U6531" t="s">
        <v>67</v>
      </c>
      <c r="V6531" t="s">
        <v>33</v>
      </c>
      <c r="W6531">
        <v>7899</v>
      </c>
      <c r="X6531" s="1">
        <v>42053</v>
      </c>
      <c r="Y6531" t="s">
        <v>34</v>
      </c>
      <c r="Z6531" t="e" vm="15">
        <v>#VALUE!</v>
      </c>
      <c r="AA6531">
        <v>13440</v>
      </c>
      <c r="AB6531" t="e" cm="1" vm="2">
        <f t="array" ref="AB6531">_FV(Table1[[#This Row],[State]],"Country/region",TRUE)</f>
        <v>#VALUE!</v>
      </c>
    </row>
    <row r="6532" spans="1:28" x14ac:dyDescent="0.35">
      <c r="A6532" t="s">
        <v>1627</v>
      </c>
      <c r="B6532">
        <v>61</v>
      </c>
      <c r="C6532" t="s">
        <v>3495</v>
      </c>
      <c r="D6532" t="s">
        <v>46</v>
      </c>
      <c r="E6532">
        <f>YEAR(Table1[[#This Row],[Order Date]])</f>
        <v>2015</v>
      </c>
      <c r="F6532">
        <v>1</v>
      </c>
      <c r="G6532">
        <f>MONTH(Table1[[#This Row],[Order Date]])</f>
        <v>2</v>
      </c>
      <c r="H6532" s="1">
        <v>42046</v>
      </c>
      <c r="I6532">
        <v>56514</v>
      </c>
      <c r="J6532" t="s">
        <v>47</v>
      </c>
      <c r="K6532">
        <v>35</v>
      </c>
      <c r="L6532">
        <v>4.9800000000000004</v>
      </c>
      <c r="M6532" s="2">
        <v>0.02</v>
      </c>
      <c r="N6532">
        <v>186.89</v>
      </c>
      <c r="O6532">
        <v>7.54</v>
      </c>
      <c r="P6532">
        <v>-153.19999999999999</v>
      </c>
      <c r="Q6532" s="2">
        <v>0.38</v>
      </c>
      <c r="R6532" t="s">
        <v>29</v>
      </c>
      <c r="S6532" t="s">
        <v>30</v>
      </c>
      <c r="T6532" t="s">
        <v>932</v>
      </c>
      <c r="U6532" t="s">
        <v>61</v>
      </c>
      <c r="V6532" t="s">
        <v>33</v>
      </c>
      <c r="W6532">
        <v>7900</v>
      </c>
      <c r="X6532" s="1">
        <v>42053</v>
      </c>
      <c r="Y6532" t="s">
        <v>34</v>
      </c>
      <c r="Z6532" t="e" vm="15">
        <v>#VALUE!</v>
      </c>
      <c r="AA6532">
        <v>13440</v>
      </c>
      <c r="AB6532" t="e" cm="1" vm="2">
        <f t="array" ref="AB6532">_FV(Table1[[#This Row],[State]],"Country/region",TRUE)</f>
        <v>#VALUE!</v>
      </c>
    </row>
    <row r="6533" spans="1:28" x14ac:dyDescent="0.35">
      <c r="A6533" t="s">
        <v>3010</v>
      </c>
      <c r="B6533">
        <v>61</v>
      </c>
      <c r="C6533" t="s">
        <v>3011</v>
      </c>
      <c r="D6533" t="s">
        <v>46</v>
      </c>
      <c r="E6533">
        <f>YEAR(Table1[[#This Row],[Order Date]])</f>
        <v>2015</v>
      </c>
      <c r="F6533">
        <v>1</v>
      </c>
      <c r="G6533">
        <f>MONTH(Table1[[#This Row],[Order Date]])</f>
        <v>2</v>
      </c>
      <c r="H6533" s="1">
        <v>42047</v>
      </c>
      <c r="I6533">
        <v>4199</v>
      </c>
      <c r="J6533" t="s">
        <v>58</v>
      </c>
      <c r="K6533">
        <v>43</v>
      </c>
      <c r="L6533">
        <v>14.2</v>
      </c>
      <c r="M6533" s="2">
        <v>0.01</v>
      </c>
      <c r="N6533">
        <v>639.71</v>
      </c>
      <c r="O6533">
        <v>5.3</v>
      </c>
      <c r="P6533">
        <v>102.53</v>
      </c>
      <c r="Q6533" s="2">
        <v>0.46</v>
      </c>
      <c r="R6533" t="s">
        <v>48</v>
      </c>
      <c r="S6533" t="s">
        <v>59</v>
      </c>
      <c r="T6533" t="s">
        <v>985</v>
      </c>
      <c r="U6533" t="s">
        <v>82</v>
      </c>
      <c r="V6533" t="s">
        <v>52</v>
      </c>
      <c r="W6533">
        <v>614</v>
      </c>
      <c r="X6533" s="1">
        <v>42048</v>
      </c>
      <c r="Y6533" t="s">
        <v>42</v>
      </c>
      <c r="Z6533" t="e" vm="7">
        <v>#VALUE!</v>
      </c>
      <c r="AA6533">
        <v>84057</v>
      </c>
      <c r="AB6533" t="e" cm="1" vm="2">
        <f t="array" ref="AB6533">_FV(Table1[[#This Row],[State]],"Country/region",TRUE)</f>
        <v>#VALUE!</v>
      </c>
    </row>
    <row r="6534" spans="1:28" x14ac:dyDescent="0.35">
      <c r="A6534" t="s">
        <v>2340</v>
      </c>
      <c r="B6534">
        <v>61</v>
      </c>
      <c r="C6534" t="s">
        <v>2316</v>
      </c>
      <c r="D6534" t="s">
        <v>46</v>
      </c>
      <c r="E6534">
        <f>YEAR(Table1[[#This Row],[Order Date]])</f>
        <v>2015</v>
      </c>
      <c r="F6534">
        <v>1</v>
      </c>
      <c r="G6534">
        <f>MONTH(Table1[[#This Row],[Order Date]])</f>
        <v>2</v>
      </c>
      <c r="H6534" s="1">
        <v>42047</v>
      </c>
      <c r="I6534">
        <v>38661</v>
      </c>
      <c r="J6534" t="s">
        <v>28</v>
      </c>
      <c r="K6534">
        <v>48</v>
      </c>
      <c r="L6534">
        <v>6.48</v>
      </c>
      <c r="M6534" s="2">
        <v>0.04</v>
      </c>
      <c r="N6534">
        <v>326.10000000000002</v>
      </c>
      <c r="O6534">
        <v>6.6</v>
      </c>
      <c r="P6534">
        <v>-118.74</v>
      </c>
      <c r="Q6534" s="2">
        <v>0.37</v>
      </c>
      <c r="R6534" t="s">
        <v>29</v>
      </c>
      <c r="S6534" t="s">
        <v>30</v>
      </c>
      <c r="T6534" t="s">
        <v>600</v>
      </c>
      <c r="U6534" t="s">
        <v>61</v>
      </c>
      <c r="V6534" t="s">
        <v>52</v>
      </c>
      <c r="W6534">
        <v>5447</v>
      </c>
      <c r="X6534" s="1">
        <v>42048</v>
      </c>
      <c r="Y6534" t="s">
        <v>34</v>
      </c>
      <c r="Z6534" t="e" vm="32">
        <v>#VALUE!</v>
      </c>
      <c r="AA6534">
        <v>80004</v>
      </c>
      <c r="AB6534" t="e" cm="1" vm="2">
        <f t="array" ref="AB6534">_FV(Table1[[#This Row],[State]],"Country/region",TRUE)</f>
        <v>#VALUE!</v>
      </c>
    </row>
    <row r="6535" spans="1:28" x14ac:dyDescent="0.35">
      <c r="A6535" t="s">
        <v>476</v>
      </c>
      <c r="B6535">
        <v>61</v>
      </c>
      <c r="C6535" t="s">
        <v>477</v>
      </c>
      <c r="D6535" t="s">
        <v>38</v>
      </c>
      <c r="E6535">
        <f>YEAR(Table1[[#This Row],[Order Date]])</f>
        <v>2015</v>
      </c>
      <c r="F6535">
        <v>1</v>
      </c>
      <c r="G6535">
        <f>MONTH(Table1[[#This Row],[Order Date]])</f>
        <v>2</v>
      </c>
      <c r="H6535" s="1">
        <v>42047</v>
      </c>
      <c r="I6535">
        <v>10593</v>
      </c>
      <c r="J6535" t="s">
        <v>28</v>
      </c>
      <c r="K6535">
        <v>27</v>
      </c>
      <c r="L6535">
        <v>15.98</v>
      </c>
      <c r="M6535" s="2">
        <v>0.05</v>
      </c>
      <c r="N6535">
        <v>435.27</v>
      </c>
      <c r="O6535">
        <v>8.99</v>
      </c>
      <c r="P6535">
        <v>-147.51</v>
      </c>
      <c r="Q6535" s="2">
        <v>0.64</v>
      </c>
      <c r="R6535" t="s">
        <v>96</v>
      </c>
      <c r="S6535" t="s">
        <v>139</v>
      </c>
      <c r="T6535" t="s">
        <v>548</v>
      </c>
      <c r="U6535" t="s">
        <v>102</v>
      </c>
      <c r="V6535" t="s">
        <v>68</v>
      </c>
      <c r="W6535">
        <v>1468</v>
      </c>
      <c r="X6535" s="1">
        <v>42048</v>
      </c>
      <c r="Y6535" t="s">
        <v>34</v>
      </c>
      <c r="Z6535" t="e" vm="5">
        <v>#VALUE!</v>
      </c>
      <c r="AA6535">
        <v>56001</v>
      </c>
      <c r="AB6535" t="e" cm="1" vm="2">
        <f t="array" ref="AB6535">_FV(Table1[[#This Row],[State]],"Country/region",TRUE)</f>
        <v>#VALUE!</v>
      </c>
    </row>
    <row r="6536" spans="1:28" x14ac:dyDescent="0.35">
      <c r="A6536" t="s">
        <v>476</v>
      </c>
      <c r="B6536">
        <v>61</v>
      </c>
      <c r="C6536" t="s">
        <v>477</v>
      </c>
      <c r="D6536" t="s">
        <v>38</v>
      </c>
      <c r="E6536">
        <f>YEAR(Table1[[#This Row],[Order Date]])</f>
        <v>2015</v>
      </c>
      <c r="F6536">
        <v>1</v>
      </c>
      <c r="G6536">
        <f>MONTH(Table1[[#This Row],[Order Date]])</f>
        <v>2</v>
      </c>
      <c r="H6536" s="1">
        <v>42047</v>
      </c>
      <c r="I6536">
        <v>10593</v>
      </c>
      <c r="J6536" t="s">
        <v>28</v>
      </c>
      <c r="K6536">
        <v>26</v>
      </c>
      <c r="L6536">
        <v>27.42</v>
      </c>
      <c r="M6536" s="2">
        <v>0.05</v>
      </c>
      <c r="N6536">
        <v>723.82</v>
      </c>
      <c r="O6536">
        <v>19.46</v>
      </c>
      <c r="P6536">
        <v>-40.98</v>
      </c>
      <c r="Q6536" s="2">
        <v>0.44</v>
      </c>
      <c r="R6536" t="s">
        <v>48</v>
      </c>
      <c r="S6536" t="s">
        <v>30</v>
      </c>
      <c r="T6536" t="s">
        <v>3146</v>
      </c>
      <c r="U6536" t="s">
        <v>82</v>
      </c>
      <c r="V6536" t="s">
        <v>68</v>
      </c>
      <c r="W6536">
        <v>1469</v>
      </c>
      <c r="X6536" s="1">
        <v>42049</v>
      </c>
      <c r="Y6536" t="s">
        <v>34</v>
      </c>
      <c r="Z6536" t="e" vm="5">
        <v>#VALUE!</v>
      </c>
      <c r="AA6536">
        <v>56001</v>
      </c>
      <c r="AB6536" t="e" cm="1" vm="2">
        <f t="array" ref="AB6536">_FV(Table1[[#This Row],[State]],"Country/region",TRUE)</f>
        <v>#VALUE!</v>
      </c>
    </row>
    <row r="6537" spans="1:28" x14ac:dyDescent="0.35">
      <c r="A6537" t="s">
        <v>2941</v>
      </c>
      <c r="B6537">
        <v>61</v>
      </c>
      <c r="C6537" t="s">
        <v>1664</v>
      </c>
      <c r="D6537" t="s">
        <v>38</v>
      </c>
      <c r="E6537">
        <f>YEAR(Table1[[#This Row],[Order Date]])</f>
        <v>2015</v>
      </c>
      <c r="F6537">
        <v>1</v>
      </c>
      <c r="G6537">
        <f>MONTH(Table1[[#This Row],[Order Date]])</f>
        <v>2</v>
      </c>
      <c r="H6537" s="1">
        <v>42047</v>
      </c>
      <c r="I6537">
        <v>14272</v>
      </c>
      <c r="J6537" t="s">
        <v>131</v>
      </c>
      <c r="K6537">
        <v>32</v>
      </c>
      <c r="L6537">
        <v>80.98</v>
      </c>
      <c r="M6537" s="2">
        <v>7.0000000000000007E-2</v>
      </c>
      <c r="N6537">
        <v>2409.96</v>
      </c>
      <c r="O6537">
        <v>4.5</v>
      </c>
      <c r="P6537">
        <v>575.1</v>
      </c>
      <c r="Q6537" s="2">
        <v>0.59</v>
      </c>
      <c r="R6537" t="s">
        <v>29</v>
      </c>
      <c r="S6537" t="s">
        <v>30</v>
      </c>
      <c r="T6537" t="s">
        <v>2804</v>
      </c>
      <c r="U6537" t="s">
        <v>214</v>
      </c>
      <c r="V6537" t="s">
        <v>33</v>
      </c>
      <c r="W6537">
        <v>2000</v>
      </c>
      <c r="X6537" s="1">
        <v>42049</v>
      </c>
      <c r="Y6537" t="s">
        <v>34</v>
      </c>
      <c r="Z6537" t="e" vm="3">
        <v>#VALUE!</v>
      </c>
      <c r="AA6537">
        <v>20832</v>
      </c>
      <c r="AB6537" t="e" cm="1" vm="2">
        <f t="array" ref="AB6537">_FV(Table1[[#This Row],[State]],"Country/region",TRUE)</f>
        <v>#VALUE!</v>
      </c>
    </row>
    <row r="6538" spans="1:28" x14ac:dyDescent="0.35">
      <c r="A6538" t="s">
        <v>2340</v>
      </c>
      <c r="B6538">
        <v>61</v>
      </c>
      <c r="C6538" t="s">
        <v>2316</v>
      </c>
      <c r="D6538" t="s">
        <v>46</v>
      </c>
      <c r="E6538">
        <f>YEAR(Table1[[#This Row],[Order Date]])</f>
        <v>2015</v>
      </c>
      <c r="F6538">
        <v>1</v>
      </c>
      <c r="G6538">
        <f>MONTH(Table1[[#This Row],[Order Date]])</f>
        <v>2</v>
      </c>
      <c r="H6538" s="1">
        <v>42047</v>
      </c>
      <c r="I6538">
        <v>38661</v>
      </c>
      <c r="J6538" t="s">
        <v>28</v>
      </c>
      <c r="K6538">
        <v>6</v>
      </c>
      <c r="L6538">
        <v>35.99</v>
      </c>
      <c r="M6538" s="2">
        <v>0.09</v>
      </c>
      <c r="N6538">
        <v>170.374</v>
      </c>
      <c r="O6538">
        <v>0.99</v>
      </c>
      <c r="P6538">
        <v>-67.132999999999996</v>
      </c>
      <c r="Q6538" s="2">
        <v>0.35</v>
      </c>
      <c r="R6538" t="s">
        <v>96</v>
      </c>
      <c r="S6538" t="s">
        <v>139</v>
      </c>
      <c r="T6538" t="s">
        <v>1187</v>
      </c>
      <c r="U6538" t="s">
        <v>105</v>
      </c>
      <c r="V6538" t="s">
        <v>52</v>
      </c>
      <c r="W6538">
        <v>5448</v>
      </c>
      <c r="X6538" s="1">
        <v>42050</v>
      </c>
      <c r="Y6538" t="s">
        <v>34</v>
      </c>
      <c r="Z6538" t="e" vm="32">
        <v>#VALUE!</v>
      </c>
      <c r="AA6538">
        <v>80004</v>
      </c>
      <c r="AB6538" t="e" cm="1" vm="2">
        <f t="array" ref="AB6538">_FV(Table1[[#This Row],[State]],"Country/region",TRUE)</f>
        <v>#VALUE!</v>
      </c>
    </row>
    <row r="6539" spans="1:28" x14ac:dyDescent="0.35">
      <c r="A6539" t="s">
        <v>3300</v>
      </c>
      <c r="B6539">
        <v>61</v>
      </c>
      <c r="C6539" t="s">
        <v>1701</v>
      </c>
      <c r="D6539" t="s">
        <v>57</v>
      </c>
      <c r="E6539">
        <f>YEAR(Table1[[#This Row],[Order Date]])</f>
        <v>2015</v>
      </c>
      <c r="F6539">
        <v>1</v>
      </c>
      <c r="G6539">
        <f>MONTH(Table1[[#This Row],[Order Date]])</f>
        <v>2</v>
      </c>
      <c r="H6539" s="1">
        <v>42048</v>
      </c>
      <c r="I6539">
        <v>40772</v>
      </c>
      <c r="J6539" t="s">
        <v>58</v>
      </c>
      <c r="K6539">
        <v>15</v>
      </c>
      <c r="L6539">
        <v>7.89</v>
      </c>
      <c r="M6539" s="2">
        <v>0</v>
      </c>
      <c r="N6539">
        <v>128.27000000000001</v>
      </c>
      <c r="O6539">
        <v>2.82</v>
      </c>
      <c r="P6539">
        <v>22.85</v>
      </c>
      <c r="Q6539" s="2">
        <v>0.4</v>
      </c>
      <c r="R6539" t="s">
        <v>29</v>
      </c>
      <c r="S6539" t="s">
        <v>59</v>
      </c>
      <c r="T6539" t="s">
        <v>1833</v>
      </c>
      <c r="U6539" t="s">
        <v>232</v>
      </c>
      <c r="V6539" t="s">
        <v>76</v>
      </c>
      <c r="W6539">
        <v>5738</v>
      </c>
      <c r="X6539" s="1">
        <v>42049</v>
      </c>
      <c r="Y6539" t="s">
        <v>34</v>
      </c>
      <c r="Z6539" t="e" vm="44">
        <v>#VALUE!</v>
      </c>
      <c r="AA6539">
        <v>31088</v>
      </c>
      <c r="AB6539" t="e" cm="1" vm="2">
        <f t="array" ref="AB6539">_FV(Table1[[#This Row],[State]],"Country/region",TRUE)</f>
        <v>#VALUE!</v>
      </c>
    </row>
    <row r="6540" spans="1:28" x14ac:dyDescent="0.35">
      <c r="A6540" t="s">
        <v>2639</v>
      </c>
      <c r="B6540">
        <v>61</v>
      </c>
      <c r="C6540" t="s">
        <v>2640</v>
      </c>
      <c r="D6540" t="s">
        <v>27</v>
      </c>
      <c r="E6540">
        <f>YEAR(Table1[[#This Row],[Order Date]])</f>
        <v>2015</v>
      </c>
      <c r="F6540">
        <v>1</v>
      </c>
      <c r="G6540">
        <f>MONTH(Table1[[#This Row],[Order Date]])</f>
        <v>2</v>
      </c>
      <c r="H6540" s="1">
        <v>42048</v>
      </c>
      <c r="I6540">
        <v>33184</v>
      </c>
      <c r="J6540" t="s">
        <v>39</v>
      </c>
      <c r="K6540">
        <v>32</v>
      </c>
      <c r="L6540">
        <v>11.7</v>
      </c>
      <c r="M6540" s="2">
        <v>0</v>
      </c>
      <c r="N6540">
        <v>402.49</v>
      </c>
      <c r="O6540">
        <v>5.63</v>
      </c>
      <c r="P6540">
        <v>41.794499999999999</v>
      </c>
      <c r="Q6540" s="2">
        <v>0.4</v>
      </c>
      <c r="R6540" t="s">
        <v>29</v>
      </c>
      <c r="S6540" t="s">
        <v>30</v>
      </c>
      <c r="T6540" t="s">
        <v>1420</v>
      </c>
      <c r="U6540" t="s">
        <v>67</v>
      </c>
      <c r="V6540" t="s">
        <v>76</v>
      </c>
      <c r="W6540">
        <v>4657</v>
      </c>
      <c r="X6540" s="1">
        <v>42050</v>
      </c>
      <c r="Y6540" t="s">
        <v>34</v>
      </c>
      <c r="Z6540" t="e" vm="47">
        <v>#VALUE!</v>
      </c>
      <c r="AA6540">
        <v>28205</v>
      </c>
      <c r="AB6540" t="e" cm="1" vm="2">
        <f t="array" ref="AB6540">_FV(Table1[[#This Row],[State]],"Country/region",TRUE)</f>
        <v>#VALUE!</v>
      </c>
    </row>
    <row r="6541" spans="1:28" x14ac:dyDescent="0.35">
      <c r="A6541" t="s">
        <v>2639</v>
      </c>
      <c r="B6541">
        <v>61</v>
      </c>
      <c r="C6541" t="s">
        <v>2640</v>
      </c>
      <c r="D6541" t="s">
        <v>27</v>
      </c>
      <c r="E6541">
        <f>YEAR(Table1[[#This Row],[Order Date]])</f>
        <v>2015</v>
      </c>
      <c r="F6541">
        <v>1</v>
      </c>
      <c r="G6541">
        <f>MONTH(Table1[[#This Row],[Order Date]])</f>
        <v>2</v>
      </c>
      <c r="H6541" s="1">
        <v>42048</v>
      </c>
      <c r="I6541">
        <v>33184</v>
      </c>
      <c r="J6541" t="s">
        <v>39</v>
      </c>
      <c r="K6541">
        <v>1</v>
      </c>
      <c r="L6541">
        <v>1889.99</v>
      </c>
      <c r="M6541" s="2">
        <v>0.09</v>
      </c>
      <c r="N6541">
        <v>1754.29</v>
      </c>
      <c r="O6541">
        <v>19.989999999999998</v>
      </c>
      <c r="P6541">
        <v>-961.50350000000003</v>
      </c>
      <c r="Q6541" s="2">
        <v>0.36</v>
      </c>
      <c r="R6541" t="s">
        <v>29</v>
      </c>
      <c r="S6541" t="s">
        <v>30</v>
      </c>
      <c r="T6541" t="s">
        <v>1947</v>
      </c>
      <c r="U6541" t="s">
        <v>67</v>
      </c>
      <c r="V6541" t="s">
        <v>76</v>
      </c>
      <c r="W6541">
        <v>4658</v>
      </c>
      <c r="X6541" s="1">
        <v>42050</v>
      </c>
      <c r="Y6541" t="s">
        <v>34</v>
      </c>
      <c r="Z6541" t="e" vm="47">
        <v>#VALUE!</v>
      </c>
      <c r="AA6541">
        <v>28205</v>
      </c>
      <c r="AB6541" t="e" cm="1" vm="2">
        <f t="array" ref="AB6541">_FV(Table1[[#This Row],[State]],"Country/region",TRUE)</f>
        <v>#VALUE!</v>
      </c>
    </row>
    <row r="6542" spans="1:28" x14ac:dyDescent="0.35">
      <c r="A6542" t="s">
        <v>2806</v>
      </c>
      <c r="B6542">
        <v>61</v>
      </c>
      <c r="C6542" t="s">
        <v>871</v>
      </c>
      <c r="D6542" t="s">
        <v>27</v>
      </c>
      <c r="E6542">
        <f>YEAR(Table1[[#This Row],[Order Date]])</f>
        <v>2015</v>
      </c>
      <c r="F6542">
        <v>1</v>
      </c>
      <c r="G6542">
        <f>MONTH(Table1[[#This Row],[Order Date]])</f>
        <v>2</v>
      </c>
      <c r="H6542" s="1">
        <v>42048</v>
      </c>
      <c r="I6542">
        <v>34211</v>
      </c>
      <c r="J6542" t="s">
        <v>39</v>
      </c>
      <c r="K6542">
        <v>15</v>
      </c>
      <c r="L6542">
        <v>9.93</v>
      </c>
      <c r="M6542" s="2">
        <v>0.1</v>
      </c>
      <c r="N6542">
        <v>136.49</v>
      </c>
      <c r="O6542">
        <v>1.0900000000000001</v>
      </c>
      <c r="P6542">
        <v>36.229999999999997</v>
      </c>
      <c r="Q6542" s="2">
        <v>0.43</v>
      </c>
      <c r="R6542" t="s">
        <v>29</v>
      </c>
      <c r="S6542" t="s">
        <v>59</v>
      </c>
      <c r="T6542" t="s">
        <v>1865</v>
      </c>
      <c r="U6542" t="s">
        <v>88</v>
      </c>
      <c r="V6542" t="s">
        <v>68</v>
      </c>
      <c r="W6542">
        <v>4811</v>
      </c>
      <c r="X6542" s="1">
        <v>42051</v>
      </c>
      <c r="Y6542" t="s">
        <v>34</v>
      </c>
      <c r="Z6542" t="e" vm="11">
        <v>#VALUE!</v>
      </c>
      <c r="AA6542">
        <v>77471</v>
      </c>
      <c r="AB6542" t="e" cm="1" vm="2">
        <f t="array" ref="AB6542">_FV(Table1[[#This Row],[State]],"Country/region",TRUE)</f>
        <v>#VALUE!</v>
      </c>
    </row>
    <row r="6543" spans="1:28" x14ac:dyDescent="0.35">
      <c r="A6543" t="s">
        <v>3219</v>
      </c>
      <c r="B6543">
        <v>61</v>
      </c>
      <c r="C6543" t="s">
        <v>1229</v>
      </c>
      <c r="D6543" t="s">
        <v>46</v>
      </c>
      <c r="E6543">
        <f>YEAR(Table1[[#This Row],[Order Date]])</f>
        <v>2015</v>
      </c>
      <c r="F6543">
        <v>1</v>
      </c>
      <c r="G6543">
        <f>MONTH(Table1[[#This Row],[Order Date]])</f>
        <v>2</v>
      </c>
      <c r="H6543" s="1">
        <v>42049</v>
      </c>
      <c r="I6543">
        <v>1537</v>
      </c>
      <c r="J6543" t="s">
        <v>39</v>
      </c>
      <c r="K6543">
        <v>5</v>
      </c>
      <c r="L6543">
        <v>2.16</v>
      </c>
      <c r="M6543" s="2">
        <v>7.0000000000000007E-2</v>
      </c>
      <c r="N6543">
        <v>16.600000000000001</v>
      </c>
      <c r="O6543">
        <v>6.05</v>
      </c>
      <c r="P6543">
        <v>-20.297499999999999</v>
      </c>
      <c r="Q6543" s="2">
        <v>0.37</v>
      </c>
      <c r="R6543" t="s">
        <v>29</v>
      </c>
      <c r="S6543" t="s">
        <v>30</v>
      </c>
      <c r="T6543" t="s">
        <v>599</v>
      </c>
      <c r="U6543" t="s">
        <v>67</v>
      </c>
      <c r="V6543" t="s">
        <v>33</v>
      </c>
      <c r="W6543">
        <v>227</v>
      </c>
      <c r="X6543" s="1">
        <v>42049</v>
      </c>
      <c r="Y6543" t="s">
        <v>34</v>
      </c>
      <c r="Z6543" t="e" vm="48">
        <v>#VALUE!</v>
      </c>
      <c r="AA6543">
        <v>3842</v>
      </c>
      <c r="AB6543" t="e" cm="1" vm="2">
        <f t="array" ref="AB6543">_FV(Table1[[#This Row],[State]],"Country/region",TRUE)</f>
        <v>#VALUE!</v>
      </c>
    </row>
    <row r="6544" spans="1:28" x14ac:dyDescent="0.35">
      <c r="A6544" t="s">
        <v>837</v>
      </c>
      <c r="B6544">
        <v>61</v>
      </c>
      <c r="C6544" t="s">
        <v>3369</v>
      </c>
      <c r="D6544" t="s">
        <v>38</v>
      </c>
      <c r="E6544">
        <f>YEAR(Table1[[#This Row],[Order Date]])</f>
        <v>2015</v>
      </c>
      <c r="F6544">
        <v>1</v>
      </c>
      <c r="G6544">
        <f>MONTH(Table1[[#This Row],[Order Date]])</f>
        <v>2</v>
      </c>
      <c r="H6544" s="1">
        <v>42049</v>
      </c>
      <c r="I6544">
        <v>1154</v>
      </c>
      <c r="J6544" t="s">
        <v>58</v>
      </c>
      <c r="K6544">
        <v>7</v>
      </c>
      <c r="L6544">
        <v>70.97</v>
      </c>
      <c r="M6544" s="2">
        <v>0.01</v>
      </c>
      <c r="N6544">
        <v>516.65</v>
      </c>
      <c r="O6544">
        <v>3.5</v>
      </c>
      <c r="P6544">
        <v>57.1</v>
      </c>
      <c r="Q6544" s="2">
        <v>0.59</v>
      </c>
      <c r="R6544" t="s">
        <v>29</v>
      </c>
      <c r="S6544" t="s">
        <v>30</v>
      </c>
      <c r="T6544" t="s">
        <v>1301</v>
      </c>
      <c r="U6544" t="s">
        <v>214</v>
      </c>
      <c r="V6544" t="s">
        <v>33</v>
      </c>
      <c r="W6544">
        <v>178</v>
      </c>
      <c r="X6544" s="1">
        <v>42050</v>
      </c>
      <c r="Y6544" t="s">
        <v>42</v>
      </c>
      <c r="Z6544" t="e" vm="17">
        <v>#VALUE!</v>
      </c>
      <c r="AA6544">
        <v>6903</v>
      </c>
      <c r="AB6544" t="e" cm="1" vm="2">
        <f t="array" ref="AB6544">_FV(Table1[[#This Row],[State]],"Country/region",TRUE)</f>
        <v>#VALUE!</v>
      </c>
    </row>
    <row r="6545" spans="1:28" x14ac:dyDescent="0.35">
      <c r="A6545" t="s">
        <v>1147</v>
      </c>
      <c r="B6545">
        <v>61</v>
      </c>
      <c r="C6545" t="s">
        <v>1208</v>
      </c>
      <c r="D6545" t="s">
        <v>57</v>
      </c>
      <c r="E6545">
        <f>YEAR(Table1[[#This Row],[Order Date]])</f>
        <v>2015</v>
      </c>
      <c r="F6545">
        <v>1</v>
      </c>
      <c r="G6545">
        <f>MONTH(Table1[[#This Row],[Order Date]])</f>
        <v>2</v>
      </c>
      <c r="H6545" s="1">
        <v>42049</v>
      </c>
      <c r="I6545">
        <v>54053</v>
      </c>
      <c r="J6545" t="s">
        <v>28</v>
      </c>
      <c r="K6545">
        <v>18</v>
      </c>
      <c r="L6545">
        <v>55.99</v>
      </c>
      <c r="M6545" s="2">
        <v>0.06</v>
      </c>
      <c r="N6545">
        <v>821.7885</v>
      </c>
      <c r="O6545">
        <v>5</v>
      </c>
      <c r="P6545">
        <v>-230.34</v>
      </c>
      <c r="Q6545" s="2">
        <v>0.8</v>
      </c>
      <c r="R6545" t="s">
        <v>96</v>
      </c>
      <c r="S6545" t="s">
        <v>139</v>
      </c>
      <c r="T6545" t="s">
        <v>1155</v>
      </c>
      <c r="U6545" t="s">
        <v>105</v>
      </c>
      <c r="V6545" t="s">
        <v>33</v>
      </c>
      <c r="W6545">
        <v>7555</v>
      </c>
      <c r="X6545" s="1">
        <v>42050</v>
      </c>
      <c r="Y6545" t="s">
        <v>42</v>
      </c>
      <c r="Z6545" t="e" vm="21">
        <v>#VALUE!</v>
      </c>
      <c r="AA6545">
        <v>4401</v>
      </c>
      <c r="AB6545" t="e" cm="1" vm="2">
        <f t="array" ref="AB6545">_FV(Table1[[#This Row],[State]],"Country/region",TRUE)</f>
        <v>#VALUE!</v>
      </c>
    </row>
    <row r="6546" spans="1:28" x14ac:dyDescent="0.35">
      <c r="A6546" t="s">
        <v>3496</v>
      </c>
      <c r="B6546">
        <v>61</v>
      </c>
      <c r="C6546" t="s">
        <v>1208</v>
      </c>
      <c r="D6546" t="s">
        <v>57</v>
      </c>
      <c r="E6546">
        <f>YEAR(Table1[[#This Row],[Order Date]])</f>
        <v>2015</v>
      </c>
      <c r="F6546">
        <v>1</v>
      </c>
      <c r="G6546">
        <f>MONTH(Table1[[#This Row],[Order Date]])</f>
        <v>2</v>
      </c>
      <c r="H6546" s="1">
        <v>42049</v>
      </c>
      <c r="I6546">
        <v>54053</v>
      </c>
      <c r="J6546" t="s">
        <v>28</v>
      </c>
      <c r="K6546">
        <v>34</v>
      </c>
      <c r="L6546">
        <v>200.99</v>
      </c>
      <c r="M6546" s="2">
        <v>0.03</v>
      </c>
      <c r="N6546">
        <v>5634.3525</v>
      </c>
      <c r="O6546">
        <v>8.08</v>
      </c>
      <c r="P6546">
        <v>1185.4079999999999</v>
      </c>
      <c r="Q6546" s="2">
        <v>0.59</v>
      </c>
      <c r="R6546" t="s">
        <v>96</v>
      </c>
      <c r="S6546" t="s">
        <v>30</v>
      </c>
      <c r="T6546">
        <v>5125</v>
      </c>
      <c r="U6546" t="s">
        <v>105</v>
      </c>
      <c r="V6546" t="s">
        <v>33</v>
      </c>
      <c r="W6546">
        <v>7556</v>
      </c>
      <c r="X6546" s="1">
        <v>42050</v>
      </c>
      <c r="Y6546" t="s">
        <v>34</v>
      </c>
      <c r="Z6546" t="e" vm="24">
        <v>#VALUE!</v>
      </c>
      <c r="AA6546">
        <v>8861</v>
      </c>
      <c r="AB6546" t="e" cm="1" vm="2">
        <f t="array" ref="AB6546">_FV(Table1[[#This Row],[State]],"Country/region",TRUE)</f>
        <v>#VALUE!</v>
      </c>
    </row>
    <row r="6547" spans="1:28" x14ac:dyDescent="0.35">
      <c r="A6547" t="s">
        <v>146</v>
      </c>
      <c r="B6547">
        <v>61</v>
      </c>
      <c r="C6547" t="s">
        <v>360</v>
      </c>
      <c r="D6547" t="s">
        <v>38</v>
      </c>
      <c r="E6547">
        <f>YEAR(Table1[[#This Row],[Order Date]])</f>
        <v>2015</v>
      </c>
      <c r="F6547">
        <v>1</v>
      </c>
      <c r="G6547">
        <f>MONTH(Table1[[#This Row],[Order Date]])</f>
        <v>2</v>
      </c>
      <c r="H6547" s="1">
        <v>42049</v>
      </c>
      <c r="I6547">
        <v>1154</v>
      </c>
      <c r="J6547" t="s">
        <v>58</v>
      </c>
      <c r="K6547">
        <v>44</v>
      </c>
      <c r="L6547">
        <v>100.98</v>
      </c>
      <c r="M6547" s="2">
        <v>0.04</v>
      </c>
      <c r="N6547">
        <v>4462.2299999999996</v>
      </c>
      <c r="O6547">
        <v>26.22</v>
      </c>
      <c r="P6547">
        <v>440.72</v>
      </c>
      <c r="Q6547" s="2">
        <v>0.6</v>
      </c>
      <c r="R6547" t="s">
        <v>48</v>
      </c>
      <c r="S6547" t="s">
        <v>73</v>
      </c>
      <c r="T6547" t="s">
        <v>3166</v>
      </c>
      <c r="U6547" t="s">
        <v>154</v>
      </c>
      <c r="V6547" t="s">
        <v>68</v>
      </c>
      <c r="W6547">
        <v>175</v>
      </c>
      <c r="X6547" s="1">
        <v>42051</v>
      </c>
      <c r="Y6547" t="s">
        <v>53</v>
      </c>
      <c r="Z6547" t="e" vm="16">
        <v>#VALUE!</v>
      </c>
      <c r="AA6547">
        <v>60056</v>
      </c>
      <c r="AB6547" t="e" cm="1" vm="2">
        <f t="array" ref="AB6547">_FV(Table1[[#This Row],[State]],"Country/region",TRUE)</f>
        <v>#VALUE!</v>
      </c>
    </row>
    <row r="6548" spans="1:28" x14ac:dyDescent="0.35">
      <c r="A6548" t="s">
        <v>146</v>
      </c>
      <c r="B6548">
        <v>61</v>
      </c>
      <c r="C6548" t="s">
        <v>360</v>
      </c>
      <c r="D6548" t="s">
        <v>38</v>
      </c>
      <c r="E6548">
        <f>YEAR(Table1[[#This Row],[Order Date]])</f>
        <v>2015</v>
      </c>
      <c r="F6548">
        <v>1</v>
      </c>
      <c r="G6548">
        <f>MONTH(Table1[[#This Row],[Order Date]])</f>
        <v>2</v>
      </c>
      <c r="H6548" s="1">
        <v>42049</v>
      </c>
      <c r="I6548">
        <v>1154</v>
      </c>
      <c r="J6548" t="s">
        <v>58</v>
      </c>
      <c r="K6548">
        <v>11</v>
      </c>
      <c r="L6548">
        <v>71.37</v>
      </c>
      <c r="M6548" s="2">
        <v>0.25</v>
      </c>
      <c r="N6548">
        <v>663.78399999999999</v>
      </c>
      <c r="O6548">
        <v>69</v>
      </c>
      <c r="P6548">
        <v>-481.041</v>
      </c>
      <c r="Q6548" s="2">
        <v>0.68</v>
      </c>
      <c r="R6548" t="s">
        <v>48</v>
      </c>
      <c r="S6548" t="s">
        <v>40</v>
      </c>
      <c r="T6548" t="s">
        <v>637</v>
      </c>
      <c r="U6548" t="s">
        <v>75</v>
      </c>
      <c r="V6548" t="s">
        <v>68</v>
      </c>
      <c r="W6548">
        <v>176</v>
      </c>
      <c r="X6548" s="1">
        <v>42051</v>
      </c>
      <c r="Y6548" t="s">
        <v>34</v>
      </c>
      <c r="Z6548" t="e" vm="16">
        <v>#VALUE!</v>
      </c>
      <c r="AA6548">
        <v>60056</v>
      </c>
      <c r="AB6548" t="e" cm="1" vm="2">
        <f t="array" ref="AB6548">_FV(Table1[[#This Row],[State]],"Country/region",TRUE)</f>
        <v>#VALUE!</v>
      </c>
    </row>
    <row r="6549" spans="1:28" x14ac:dyDescent="0.35">
      <c r="A6549" t="s">
        <v>1641</v>
      </c>
      <c r="B6549">
        <v>61</v>
      </c>
      <c r="C6549" t="s">
        <v>147</v>
      </c>
      <c r="D6549" t="s">
        <v>38</v>
      </c>
      <c r="E6549">
        <f>YEAR(Table1[[#This Row],[Order Date]])</f>
        <v>2015</v>
      </c>
      <c r="F6549">
        <v>1</v>
      </c>
      <c r="G6549">
        <f>MONTH(Table1[[#This Row],[Order Date]])</f>
        <v>2</v>
      </c>
      <c r="H6549" s="1">
        <v>42049</v>
      </c>
      <c r="I6549">
        <v>43203</v>
      </c>
      <c r="J6549" t="s">
        <v>39</v>
      </c>
      <c r="K6549">
        <v>32</v>
      </c>
      <c r="L6549">
        <v>6.68</v>
      </c>
      <c r="M6549" s="2">
        <v>0.02</v>
      </c>
      <c r="N6549">
        <v>225.16</v>
      </c>
      <c r="O6549">
        <v>5.2</v>
      </c>
      <c r="P6549">
        <v>-33.69</v>
      </c>
      <c r="Q6549" s="2">
        <v>0.37</v>
      </c>
      <c r="R6549" t="s">
        <v>29</v>
      </c>
      <c r="S6549" t="s">
        <v>30</v>
      </c>
      <c r="T6549" t="s">
        <v>1423</v>
      </c>
      <c r="U6549" t="s">
        <v>61</v>
      </c>
      <c r="V6549" t="s">
        <v>68</v>
      </c>
      <c r="W6549">
        <v>6097</v>
      </c>
      <c r="X6549" s="1">
        <v>42051</v>
      </c>
      <c r="Y6549" t="s">
        <v>34</v>
      </c>
      <c r="Z6549" t="e" vm="16">
        <v>#VALUE!</v>
      </c>
      <c r="AA6549">
        <v>60160</v>
      </c>
      <c r="AB6549" t="e" cm="1" vm="2">
        <f t="array" ref="AB6549">_FV(Table1[[#This Row],[State]],"Country/region",TRUE)</f>
        <v>#VALUE!</v>
      </c>
    </row>
    <row r="6550" spans="1:28" x14ac:dyDescent="0.35">
      <c r="A6550" t="s">
        <v>2853</v>
      </c>
      <c r="B6550">
        <v>61</v>
      </c>
      <c r="C6550" t="s">
        <v>3369</v>
      </c>
      <c r="D6550" t="s">
        <v>38</v>
      </c>
      <c r="E6550">
        <f>YEAR(Table1[[#This Row],[Order Date]])</f>
        <v>2015</v>
      </c>
      <c r="F6550">
        <v>1</v>
      </c>
      <c r="G6550">
        <f>MONTH(Table1[[#This Row],[Order Date]])</f>
        <v>2</v>
      </c>
      <c r="H6550" s="1">
        <v>42049</v>
      </c>
      <c r="I6550">
        <v>1154</v>
      </c>
      <c r="J6550" t="s">
        <v>58</v>
      </c>
      <c r="K6550">
        <v>23</v>
      </c>
      <c r="L6550">
        <v>4.91</v>
      </c>
      <c r="M6550" s="2">
        <v>0.02</v>
      </c>
      <c r="N6550">
        <v>115.1</v>
      </c>
      <c r="O6550">
        <v>0.5</v>
      </c>
      <c r="P6550">
        <v>53.13</v>
      </c>
      <c r="Q6550" s="2">
        <v>0.36</v>
      </c>
      <c r="R6550" t="s">
        <v>29</v>
      </c>
      <c r="S6550" t="s">
        <v>30</v>
      </c>
      <c r="T6550" t="s">
        <v>610</v>
      </c>
      <c r="U6550" t="s">
        <v>210</v>
      </c>
      <c r="V6550" t="s">
        <v>33</v>
      </c>
      <c r="W6550">
        <v>177</v>
      </c>
      <c r="X6550" s="1">
        <v>42051</v>
      </c>
      <c r="Y6550" t="s">
        <v>34</v>
      </c>
      <c r="Z6550" t="e" vm="48">
        <v>#VALUE!</v>
      </c>
      <c r="AA6550">
        <v>3038</v>
      </c>
      <c r="AB6550" t="e" cm="1" vm="2">
        <f t="array" ref="AB6550">_FV(Table1[[#This Row],[State]],"Country/region",TRUE)</f>
        <v>#VALUE!</v>
      </c>
    </row>
    <row r="6551" spans="1:28" x14ac:dyDescent="0.35">
      <c r="A6551" t="s">
        <v>2366</v>
      </c>
      <c r="B6551">
        <v>61</v>
      </c>
      <c r="C6551" t="s">
        <v>2256</v>
      </c>
      <c r="D6551" t="s">
        <v>46</v>
      </c>
      <c r="E6551">
        <f>YEAR(Table1[[#This Row],[Order Date]])</f>
        <v>2015</v>
      </c>
      <c r="F6551">
        <v>1</v>
      </c>
      <c r="G6551">
        <f>MONTH(Table1[[#This Row],[Order Date]])</f>
        <v>2</v>
      </c>
      <c r="H6551" s="1">
        <v>42050</v>
      </c>
      <c r="I6551">
        <v>54371</v>
      </c>
      <c r="J6551" t="s">
        <v>39</v>
      </c>
      <c r="K6551">
        <v>28</v>
      </c>
      <c r="L6551">
        <v>3.78</v>
      </c>
      <c r="M6551" s="2">
        <v>0</v>
      </c>
      <c r="N6551">
        <v>115.02</v>
      </c>
      <c r="O6551">
        <v>0.71</v>
      </c>
      <c r="P6551">
        <v>46.3</v>
      </c>
      <c r="Q6551" s="2">
        <v>0.39</v>
      </c>
      <c r="R6551" t="s">
        <v>29</v>
      </c>
      <c r="S6551" t="s">
        <v>59</v>
      </c>
      <c r="T6551" t="s">
        <v>2526</v>
      </c>
      <c r="U6551" t="s">
        <v>232</v>
      </c>
      <c r="V6551" t="s">
        <v>76</v>
      </c>
      <c r="W6551">
        <v>7601</v>
      </c>
      <c r="X6551" s="1">
        <v>42050</v>
      </c>
      <c r="Y6551" t="s">
        <v>34</v>
      </c>
      <c r="Z6551" t="e" vm="14">
        <v>#VALUE!</v>
      </c>
      <c r="AA6551">
        <v>33322</v>
      </c>
      <c r="AB6551" t="e" cm="1" vm="2">
        <f t="array" ref="AB6551">_FV(Table1[[#This Row],[State]],"Country/region",TRUE)</f>
        <v>#VALUE!</v>
      </c>
    </row>
    <row r="6552" spans="1:28" x14ac:dyDescent="0.35">
      <c r="A6552" t="s">
        <v>3311</v>
      </c>
      <c r="B6552">
        <v>61</v>
      </c>
      <c r="C6552" t="s">
        <v>2359</v>
      </c>
      <c r="D6552" t="s">
        <v>57</v>
      </c>
      <c r="E6552">
        <f>YEAR(Table1[[#This Row],[Order Date]])</f>
        <v>2015</v>
      </c>
      <c r="F6552">
        <v>1</v>
      </c>
      <c r="G6552">
        <f>MONTH(Table1[[#This Row],[Order Date]])</f>
        <v>2</v>
      </c>
      <c r="H6552" s="1">
        <v>42050</v>
      </c>
      <c r="I6552">
        <v>38052</v>
      </c>
      <c r="J6552" t="s">
        <v>47</v>
      </c>
      <c r="K6552">
        <v>13</v>
      </c>
      <c r="L6552">
        <v>40.98</v>
      </c>
      <c r="M6552" s="2">
        <v>0.03</v>
      </c>
      <c r="N6552">
        <v>542.6</v>
      </c>
      <c r="O6552">
        <v>1.99</v>
      </c>
      <c r="P6552">
        <v>118.4</v>
      </c>
      <c r="Q6552" s="2">
        <v>0.44</v>
      </c>
      <c r="R6552" t="s">
        <v>96</v>
      </c>
      <c r="S6552" t="s">
        <v>139</v>
      </c>
      <c r="T6552" t="s">
        <v>3195</v>
      </c>
      <c r="U6552" t="s">
        <v>102</v>
      </c>
      <c r="V6552" t="s">
        <v>68</v>
      </c>
      <c r="W6552">
        <v>5357</v>
      </c>
      <c r="X6552" s="1">
        <v>42050</v>
      </c>
      <c r="Y6552" t="s">
        <v>34</v>
      </c>
      <c r="Z6552" t="e" vm="11">
        <v>#VALUE!</v>
      </c>
      <c r="AA6552">
        <v>76106</v>
      </c>
      <c r="AB6552" t="e" cm="1" vm="2">
        <f t="array" ref="AB6552">_FV(Table1[[#This Row],[State]],"Country/region",TRUE)</f>
        <v>#VALUE!</v>
      </c>
    </row>
    <row r="6553" spans="1:28" x14ac:dyDescent="0.35">
      <c r="A6553" t="s">
        <v>1198</v>
      </c>
      <c r="B6553">
        <v>61</v>
      </c>
      <c r="C6553" t="s">
        <v>2717</v>
      </c>
      <c r="D6553" t="s">
        <v>57</v>
      </c>
      <c r="E6553">
        <f>YEAR(Table1[[#This Row],[Order Date]])</f>
        <v>2015</v>
      </c>
      <c r="F6553">
        <v>1</v>
      </c>
      <c r="G6553">
        <f>MONTH(Table1[[#This Row],[Order Date]])</f>
        <v>2</v>
      </c>
      <c r="H6553" s="1">
        <v>42050</v>
      </c>
      <c r="I6553">
        <v>29473</v>
      </c>
      <c r="J6553" t="s">
        <v>131</v>
      </c>
      <c r="K6553">
        <v>40</v>
      </c>
      <c r="L6553">
        <v>320.64</v>
      </c>
      <c r="M6553" s="2">
        <v>0</v>
      </c>
      <c r="N6553">
        <v>13367.82</v>
      </c>
      <c r="O6553">
        <v>29.2</v>
      </c>
      <c r="P6553">
        <v>-774.89068799999995</v>
      </c>
      <c r="Q6553" s="2">
        <v>0.66</v>
      </c>
      <c r="R6553" t="s">
        <v>48</v>
      </c>
      <c r="S6553" t="s">
        <v>73</v>
      </c>
      <c r="T6553" t="s">
        <v>2339</v>
      </c>
      <c r="U6553" t="s">
        <v>75</v>
      </c>
      <c r="V6553" t="s">
        <v>33</v>
      </c>
      <c r="W6553">
        <v>4152</v>
      </c>
      <c r="X6553" s="1">
        <v>42051</v>
      </c>
      <c r="Y6553" t="s">
        <v>53</v>
      </c>
      <c r="Z6553" t="e" vm="24">
        <v>#VALUE!</v>
      </c>
      <c r="AA6553">
        <v>7050</v>
      </c>
      <c r="AB6553" t="e" cm="1" vm="2">
        <f t="array" ref="AB6553">_FV(Table1[[#This Row],[State]],"Country/region",TRUE)</f>
        <v>#VALUE!</v>
      </c>
    </row>
    <row r="6554" spans="1:28" x14ac:dyDescent="0.35">
      <c r="A6554" t="s">
        <v>3497</v>
      </c>
      <c r="B6554">
        <v>61</v>
      </c>
      <c r="C6554" t="s">
        <v>2007</v>
      </c>
      <c r="D6554" t="s">
        <v>46</v>
      </c>
      <c r="E6554">
        <f>YEAR(Table1[[#This Row],[Order Date]])</f>
        <v>2015</v>
      </c>
      <c r="F6554">
        <v>1</v>
      </c>
      <c r="G6554">
        <f>MONTH(Table1[[#This Row],[Order Date]])</f>
        <v>2</v>
      </c>
      <c r="H6554" s="1">
        <v>42050</v>
      </c>
      <c r="I6554">
        <v>32292</v>
      </c>
      <c r="J6554" t="s">
        <v>47</v>
      </c>
      <c r="K6554">
        <v>1</v>
      </c>
      <c r="L6554">
        <v>11.55</v>
      </c>
      <c r="M6554" s="2">
        <v>7.0000000000000007E-2</v>
      </c>
      <c r="N6554">
        <v>13.53</v>
      </c>
      <c r="O6554">
        <v>2.36</v>
      </c>
      <c r="P6554">
        <v>-6.73</v>
      </c>
      <c r="Q6554" s="2">
        <v>0.55000000000000004</v>
      </c>
      <c r="R6554" t="s">
        <v>29</v>
      </c>
      <c r="S6554" t="s">
        <v>59</v>
      </c>
      <c r="T6554" t="s">
        <v>263</v>
      </c>
      <c r="U6554" t="s">
        <v>88</v>
      </c>
      <c r="V6554" t="s">
        <v>33</v>
      </c>
      <c r="W6554">
        <v>4539</v>
      </c>
      <c r="X6554" s="1">
        <v>42052</v>
      </c>
      <c r="Y6554" t="s">
        <v>34</v>
      </c>
      <c r="Z6554" t="e" vm="37">
        <v>#VALUE!</v>
      </c>
      <c r="AA6554">
        <v>2878</v>
      </c>
      <c r="AB6554" t="e" cm="1" vm="2">
        <f t="array" ref="AB6554">_FV(Table1[[#This Row],[State]],"Country/region",TRUE)</f>
        <v>#VALUE!</v>
      </c>
    </row>
    <row r="6555" spans="1:28" x14ac:dyDescent="0.35">
      <c r="A6555" t="s">
        <v>2255</v>
      </c>
      <c r="B6555">
        <v>61</v>
      </c>
      <c r="C6555" t="s">
        <v>2256</v>
      </c>
      <c r="D6555" t="s">
        <v>46</v>
      </c>
      <c r="E6555">
        <f>YEAR(Table1[[#This Row],[Order Date]])</f>
        <v>2015</v>
      </c>
      <c r="F6555">
        <v>1</v>
      </c>
      <c r="G6555">
        <f>MONTH(Table1[[#This Row],[Order Date]])</f>
        <v>2</v>
      </c>
      <c r="H6555" s="1">
        <v>42050</v>
      </c>
      <c r="I6555">
        <v>54371</v>
      </c>
      <c r="J6555" t="s">
        <v>39</v>
      </c>
      <c r="K6555">
        <v>7</v>
      </c>
      <c r="L6555">
        <v>16.739999999999998</v>
      </c>
      <c r="M6555" s="2">
        <v>0.05</v>
      </c>
      <c r="N6555">
        <v>118.63</v>
      </c>
      <c r="O6555">
        <v>5.08</v>
      </c>
      <c r="P6555">
        <v>6.2984999999999998</v>
      </c>
      <c r="Q6555" s="2">
        <v>0.36</v>
      </c>
      <c r="R6555" t="s">
        <v>29</v>
      </c>
      <c r="S6555" t="s">
        <v>30</v>
      </c>
      <c r="T6555" t="s">
        <v>3285</v>
      </c>
      <c r="U6555" t="s">
        <v>67</v>
      </c>
      <c r="V6555" t="s">
        <v>76</v>
      </c>
      <c r="W6555">
        <v>7602</v>
      </c>
      <c r="X6555" s="1">
        <v>42052</v>
      </c>
      <c r="Y6555" t="s">
        <v>34</v>
      </c>
      <c r="Z6555" t="e" vm="14">
        <v>#VALUE!</v>
      </c>
      <c r="AA6555">
        <v>32303</v>
      </c>
      <c r="AB6555" t="e" cm="1" vm="2">
        <f t="array" ref="AB6555">_FV(Table1[[#This Row],[State]],"Country/region",TRUE)</f>
        <v>#VALUE!</v>
      </c>
    </row>
    <row r="6556" spans="1:28" x14ac:dyDescent="0.35">
      <c r="A6556" t="s">
        <v>2850</v>
      </c>
      <c r="B6556">
        <v>61</v>
      </c>
      <c r="C6556" t="s">
        <v>2717</v>
      </c>
      <c r="D6556" t="s">
        <v>57</v>
      </c>
      <c r="E6556">
        <f>YEAR(Table1[[#This Row],[Order Date]])</f>
        <v>2015</v>
      </c>
      <c r="F6556">
        <v>1</v>
      </c>
      <c r="G6556">
        <f>MONTH(Table1[[#This Row],[Order Date]])</f>
        <v>2</v>
      </c>
      <c r="H6556" s="1">
        <v>42050</v>
      </c>
      <c r="I6556">
        <v>29473</v>
      </c>
      <c r="J6556" t="s">
        <v>131</v>
      </c>
      <c r="K6556">
        <v>31</v>
      </c>
      <c r="L6556">
        <v>7.99</v>
      </c>
      <c r="M6556" s="2">
        <v>0.05</v>
      </c>
      <c r="N6556">
        <v>206.28649999999999</v>
      </c>
      <c r="O6556">
        <v>5.03</v>
      </c>
      <c r="P6556">
        <v>-111.98</v>
      </c>
      <c r="Q6556" s="2">
        <v>0.6</v>
      </c>
      <c r="R6556" t="s">
        <v>96</v>
      </c>
      <c r="S6556" t="s">
        <v>80</v>
      </c>
      <c r="T6556" t="s">
        <v>1909</v>
      </c>
      <c r="U6556" t="s">
        <v>105</v>
      </c>
      <c r="V6556" t="s">
        <v>33</v>
      </c>
      <c r="W6556">
        <v>4153</v>
      </c>
      <c r="X6556" s="1">
        <v>42052</v>
      </c>
      <c r="Y6556" t="s">
        <v>34</v>
      </c>
      <c r="Z6556" t="e" vm="21">
        <v>#VALUE!</v>
      </c>
      <c r="AA6556">
        <v>4092</v>
      </c>
      <c r="AB6556" t="e" cm="1" vm="2">
        <f t="array" ref="AB6556">_FV(Table1[[#This Row],[State]],"Country/region",TRUE)</f>
        <v>#VALUE!</v>
      </c>
    </row>
    <row r="6557" spans="1:28" x14ac:dyDescent="0.35">
      <c r="A6557" t="s">
        <v>2558</v>
      </c>
      <c r="B6557">
        <v>61</v>
      </c>
      <c r="C6557" t="s">
        <v>2007</v>
      </c>
      <c r="D6557" t="s">
        <v>46</v>
      </c>
      <c r="E6557">
        <f>YEAR(Table1[[#This Row],[Order Date]])</f>
        <v>2015</v>
      </c>
      <c r="F6557">
        <v>1</v>
      </c>
      <c r="G6557">
        <f>MONTH(Table1[[#This Row],[Order Date]])</f>
        <v>2</v>
      </c>
      <c r="H6557" s="1">
        <v>42050</v>
      </c>
      <c r="I6557">
        <v>32292</v>
      </c>
      <c r="J6557" t="s">
        <v>47</v>
      </c>
      <c r="K6557">
        <v>49</v>
      </c>
      <c r="L6557">
        <v>115.99</v>
      </c>
      <c r="M6557" s="2">
        <v>0.04</v>
      </c>
      <c r="N6557">
        <v>5008.7610000000004</v>
      </c>
      <c r="O6557">
        <v>5.99</v>
      </c>
      <c r="P6557">
        <v>1601.64</v>
      </c>
      <c r="Q6557" s="2">
        <v>0.56999999999999995</v>
      </c>
      <c r="R6557" t="s">
        <v>96</v>
      </c>
      <c r="S6557" t="s">
        <v>30</v>
      </c>
      <c r="T6557">
        <v>2160</v>
      </c>
      <c r="U6557" t="s">
        <v>105</v>
      </c>
      <c r="V6557" t="s">
        <v>33</v>
      </c>
      <c r="W6557">
        <v>4538</v>
      </c>
      <c r="X6557" s="1">
        <v>42057</v>
      </c>
      <c r="Y6557" t="s">
        <v>34</v>
      </c>
      <c r="Z6557" t="e" vm="48">
        <v>#VALUE!</v>
      </c>
      <c r="AA6557">
        <v>3246</v>
      </c>
      <c r="AB6557" t="e" cm="1" vm="2">
        <f t="array" ref="AB6557">_FV(Table1[[#This Row],[State]],"Country/region",TRUE)</f>
        <v>#VALUE!</v>
      </c>
    </row>
    <row r="6558" spans="1:28" x14ac:dyDescent="0.35">
      <c r="A6558" t="s">
        <v>3498</v>
      </c>
      <c r="B6558">
        <v>61</v>
      </c>
      <c r="C6558" t="s">
        <v>2342</v>
      </c>
      <c r="D6558" t="s">
        <v>46</v>
      </c>
      <c r="E6558">
        <f>YEAR(Table1[[#This Row],[Order Date]])</f>
        <v>2015</v>
      </c>
      <c r="F6558">
        <v>1</v>
      </c>
      <c r="G6558">
        <f>MONTH(Table1[[#This Row],[Order Date]])</f>
        <v>2</v>
      </c>
      <c r="H6558" s="1">
        <v>42051</v>
      </c>
      <c r="I6558">
        <v>31106</v>
      </c>
      <c r="J6558" t="s">
        <v>47</v>
      </c>
      <c r="K6558">
        <v>37</v>
      </c>
      <c r="L6558">
        <v>2.61</v>
      </c>
      <c r="M6558" s="2">
        <v>0</v>
      </c>
      <c r="N6558">
        <v>101.9</v>
      </c>
      <c r="O6558">
        <v>0.5</v>
      </c>
      <c r="P6558">
        <v>40.520000000000003</v>
      </c>
      <c r="Q6558" s="2">
        <v>0.39</v>
      </c>
      <c r="R6558" t="s">
        <v>29</v>
      </c>
      <c r="S6558" t="s">
        <v>30</v>
      </c>
      <c r="T6558" t="s">
        <v>1586</v>
      </c>
      <c r="U6558" t="s">
        <v>210</v>
      </c>
      <c r="V6558" t="s">
        <v>76</v>
      </c>
      <c r="W6558">
        <v>4364</v>
      </c>
      <c r="X6558" s="1">
        <v>42051</v>
      </c>
      <c r="Y6558" t="s">
        <v>34</v>
      </c>
      <c r="Z6558" t="e" vm="10">
        <v>#VALUE!</v>
      </c>
      <c r="AA6558">
        <v>70364</v>
      </c>
      <c r="AB6558" t="e" cm="1" vm="2">
        <f t="array" ref="AB6558">_FV(Table1[[#This Row],[State]],"Country/region",TRUE)</f>
        <v>#VALUE!</v>
      </c>
    </row>
    <row r="6559" spans="1:28" x14ac:dyDescent="0.35">
      <c r="A6559" t="s">
        <v>2403</v>
      </c>
      <c r="B6559">
        <v>61</v>
      </c>
      <c r="C6559" t="s">
        <v>1571</v>
      </c>
      <c r="D6559" t="s">
        <v>27</v>
      </c>
      <c r="E6559">
        <f>YEAR(Table1[[#This Row],[Order Date]])</f>
        <v>2015</v>
      </c>
      <c r="F6559">
        <v>1</v>
      </c>
      <c r="G6559">
        <f>MONTH(Table1[[#This Row],[Order Date]])</f>
        <v>2</v>
      </c>
      <c r="H6559" s="1">
        <v>42051</v>
      </c>
      <c r="I6559">
        <v>14212</v>
      </c>
      <c r="J6559" t="s">
        <v>58</v>
      </c>
      <c r="K6559">
        <v>4</v>
      </c>
      <c r="L6559">
        <v>6.24</v>
      </c>
      <c r="M6559" s="2">
        <v>0</v>
      </c>
      <c r="N6559">
        <v>31.18</v>
      </c>
      <c r="O6559">
        <v>5.22</v>
      </c>
      <c r="P6559">
        <v>-17.16</v>
      </c>
      <c r="Q6559" s="2">
        <v>0.6</v>
      </c>
      <c r="R6559" t="s">
        <v>48</v>
      </c>
      <c r="S6559" t="s">
        <v>30</v>
      </c>
      <c r="T6559" t="s">
        <v>1907</v>
      </c>
      <c r="U6559" t="s">
        <v>82</v>
      </c>
      <c r="V6559" t="s">
        <v>52</v>
      </c>
      <c r="W6559">
        <v>1992</v>
      </c>
      <c r="X6559" s="1">
        <v>42052</v>
      </c>
      <c r="Y6559" t="s">
        <v>34</v>
      </c>
      <c r="Z6559" t="e" vm="23">
        <v>#VALUE!</v>
      </c>
      <c r="AA6559">
        <v>98661</v>
      </c>
      <c r="AB6559" t="e" cm="1" vm="2">
        <f t="array" ref="AB6559">_FV(Table1[[#This Row],[State]],"Country/region",TRUE)</f>
        <v>#VALUE!</v>
      </c>
    </row>
    <row r="6560" spans="1:28" x14ac:dyDescent="0.35">
      <c r="A6560" t="s">
        <v>3498</v>
      </c>
      <c r="B6560">
        <v>61</v>
      </c>
      <c r="C6560" t="s">
        <v>2342</v>
      </c>
      <c r="D6560" t="s">
        <v>46</v>
      </c>
      <c r="E6560">
        <f>YEAR(Table1[[#This Row],[Order Date]])</f>
        <v>2015</v>
      </c>
      <c r="F6560">
        <v>1</v>
      </c>
      <c r="G6560">
        <f>MONTH(Table1[[#This Row],[Order Date]])</f>
        <v>2</v>
      </c>
      <c r="H6560" s="1">
        <v>42051</v>
      </c>
      <c r="I6560">
        <v>31106</v>
      </c>
      <c r="J6560" t="s">
        <v>47</v>
      </c>
      <c r="K6560">
        <v>45</v>
      </c>
      <c r="L6560">
        <v>5.68</v>
      </c>
      <c r="M6560" s="2">
        <v>0.01</v>
      </c>
      <c r="N6560">
        <v>259.17</v>
      </c>
      <c r="O6560">
        <v>3.6</v>
      </c>
      <c r="P6560">
        <v>-57.33</v>
      </c>
      <c r="Q6560" s="2">
        <v>0.56000000000000005</v>
      </c>
      <c r="R6560" t="s">
        <v>29</v>
      </c>
      <c r="S6560" t="s">
        <v>139</v>
      </c>
      <c r="T6560" t="s">
        <v>2045</v>
      </c>
      <c r="U6560" t="s">
        <v>481</v>
      </c>
      <c r="V6560" t="s">
        <v>76</v>
      </c>
      <c r="W6560">
        <v>4366</v>
      </c>
      <c r="X6560" s="1">
        <v>42053</v>
      </c>
      <c r="Y6560" t="s">
        <v>34</v>
      </c>
      <c r="Z6560" t="e" vm="10">
        <v>#VALUE!</v>
      </c>
      <c r="AA6560">
        <v>70364</v>
      </c>
      <c r="AB6560" t="e" cm="1" vm="2">
        <f t="array" ref="AB6560">_FV(Table1[[#This Row],[State]],"Country/region",TRUE)</f>
        <v>#VALUE!</v>
      </c>
    </row>
    <row r="6561" spans="1:28" x14ac:dyDescent="0.35">
      <c r="A6561" t="s">
        <v>1570</v>
      </c>
      <c r="B6561">
        <v>61</v>
      </c>
      <c r="C6561" t="s">
        <v>1571</v>
      </c>
      <c r="D6561" t="s">
        <v>27</v>
      </c>
      <c r="E6561">
        <f>YEAR(Table1[[#This Row],[Order Date]])</f>
        <v>2015</v>
      </c>
      <c r="F6561">
        <v>1</v>
      </c>
      <c r="G6561">
        <f>MONTH(Table1[[#This Row],[Order Date]])</f>
        <v>2</v>
      </c>
      <c r="H6561" s="1">
        <v>42051</v>
      </c>
      <c r="I6561">
        <v>14212</v>
      </c>
      <c r="J6561" t="s">
        <v>58</v>
      </c>
      <c r="K6561">
        <v>8</v>
      </c>
      <c r="L6561">
        <v>2.61</v>
      </c>
      <c r="M6561" s="2">
        <v>0.02</v>
      </c>
      <c r="N6561">
        <v>21.99</v>
      </c>
      <c r="O6561">
        <v>0.5</v>
      </c>
      <c r="P6561">
        <v>4.63</v>
      </c>
      <c r="Q6561" s="2">
        <v>0.39</v>
      </c>
      <c r="R6561" t="s">
        <v>29</v>
      </c>
      <c r="S6561" t="s">
        <v>30</v>
      </c>
      <c r="T6561" t="s">
        <v>1036</v>
      </c>
      <c r="U6561" t="s">
        <v>210</v>
      </c>
      <c r="V6561" t="s">
        <v>52</v>
      </c>
      <c r="W6561">
        <v>1993</v>
      </c>
      <c r="X6561" s="1">
        <v>42053</v>
      </c>
      <c r="Y6561" t="s">
        <v>34</v>
      </c>
      <c r="Z6561" t="e" vm="23">
        <v>#VALUE!</v>
      </c>
      <c r="AA6561">
        <v>99362</v>
      </c>
      <c r="AB6561" t="e" cm="1" vm="2">
        <f t="array" ref="AB6561">_FV(Table1[[#This Row],[State]],"Country/region",TRUE)</f>
        <v>#VALUE!</v>
      </c>
    </row>
    <row r="6562" spans="1:28" x14ac:dyDescent="0.35">
      <c r="A6562" t="s">
        <v>3498</v>
      </c>
      <c r="B6562">
        <v>61</v>
      </c>
      <c r="C6562" t="s">
        <v>2342</v>
      </c>
      <c r="D6562" t="s">
        <v>46</v>
      </c>
      <c r="E6562">
        <f>YEAR(Table1[[#This Row],[Order Date]])</f>
        <v>2015</v>
      </c>
      <c r="F6562">
        <v>1</v>
      </c>
      <c r="G6562">
        <f>MONTH(Table1[[#This Row],[Order Date]])</f>
        <v>2</v>
      </c>
      <c r="H6562" s="1">
        <v>42051</v>
      </c>
      <c r="I6562">
        <v>31106</v>
      </c>
      <c r="J6562" t="s">
        <v>47</v>
      </c>
      <c r="K6562">
        <v>7</v>
      </c>
      <c r="L6562">
        <v>25.13</v>
      </c>
      <c r="M6562" s="2">
        <v>0.03</v>
      </c>
      <c r="N6562">
        <v>187.33</v>
      </c>
      <c r="O6562">
        <v>9.8699999999999992</v>
      </c>
      <c r="P6562">
        <v>66.47</v>
      </c>
      <c r="Q6562" s="2">
        <v>0.57999999999999996</v>
      </c>
      <c r="R6562" t="s">
        <v>48</v>
      </c>
      <c r="S6562" t="s">
        <v>30</v>
      </c>
      <c r="T6562" t="s">
        <v>3499</v>
      </c>
      <c r="U6562" t="s">
        <v>82</v>
      </c>
      <c r="V6562" t="s">
        <v>76</v>
      </c>
      <c r="W6562">
        <v>4365</v>
      </c>
      <c r="X6562" s="1">
        <v>42056</v>
      </c>
      <c r="Y6562" t="s">
        <v>34</v>
      </c>
      <c r="Z6562" t="e" vm="10">
        <v>#VALUE!</v>
      </c>
      <c r="AA6562">
        <v>70364</v>
      </c>
      <c r="AB6562" t="e" cm="1" vm="2">
        <f t="array" ref="AB6562">_FV(Table1[[#This Row],[State]],"Country/region",TRUE)</f>
        <v>#VALUE!</v>
      </c>
    </row>
    <row r="6563" spans="1:28" x14ac:dyDescent="0.35">
      <c r="A6563" t="s">
        <v>3397</v>
      </c>
      <c r="B6563">
        <v>61</v>
      </c>
      <c r="C6563" t="s">
        <v>2342</v>
      </c>
      <c r="D6563" t="s">
        <v>46</v>
      </c>
      <c r="E6563">
        <f>YEAR(Table1[[#This Row],[Order Date]])</f>
        <v>2015</v>
      </c>
      <c r="F6563">
        <v>1</v>
      </c>
      <c r="G6563">
        <f>MONTH(Table1[[#This Row],[Order Date]])</f>
        <v>2</v>
      </c>
      <c r="H6563" s="1">
        <v>42051</v>
      </c>
      <c r="I6563">
        <v>31106</v>
      </c>
      <c r="J6563" t="s">
        <v>47</v>
      </c>
      <c r="K6563">
        <v>43</v>
      </c>
      <c r="L6563">
        <v>125.99</v>
      </c>
      <c r="M6563" s="2">
        <v>0</v>
      </c>
      <c r="N6563">
        <v>4697.0320000000002</v>
      </c>
      <c r="O6563">
        <v>5.63</v>
      </c>
      <c r="P6563">
        <v>1263.0060000000001</v>
      </c>
      <c r="Q6563" s="2">
        <v>0.6</v>
      </c>
      <c r="R6563" t="s">
        <v>96</v>
      </c>
      <c r="S6563" t="s">
        <v>30</v>
      </c>
      <c r="T6563">
        <v>8290</v>
      </c>
      <c r="U6563" t="s">
        <v>105</v>
      </c>
      <c r="V6563" t="s">
        <v>76</v>
      </c>
      <c r="W6563">
        <v>4367</v>
      </c>
      <c r="X6563" s="1">
        <v>42058</v>
      </c>
      <c r="Y6563" t="s">
        <v>34</v>
      </c>
      <c r="Z6563" t="e" vm="10">
        <v>#VALUE!</v>
      </c>
      <c r="AA6563">
        <v>70065</v>
      </c>
      <c r="AB6563" t="e" cm="1" vm="2">
        <f t="array" ref="AB6563">_FV(Table1[[#This Row],[State]],"Country/region",TRUE)</f>
        <v>#VALUE!</v>
      </c>
    </row>
    <row r="6564" spans="1:28" x14ac:dyDescent="0.35">
      <c r="A6564" t="s">
        <v>1205</v>
      </c>
      <c r="B6564">
        <v>61</v>
      </c>
      <c r="C6564" t="s">
        <v>1206</v>
      </c>
      <c r="D6564" t="s">
        <v>38</v>
      </c>
      <c r="E6564">
        <f>YEAR(Table1[[#This Row],[Order Date]])</f>
        <v>2015</v>
      </c>
      <c r="F6564">
        <v>1</v>
      </c>
      <c r="G6564">
        <f>MONTH(Table1[[#This Row],[Order Date]])</f>
        <v>2</v>
      </c>
      <c r="H6564" s="1">
        <v>42052</v>
      </c>
      <c r="I6564">
        <v>24775</v>
      </c>
      <c r="J6564" t="s">
        <v>58</v>
      </c>
      <c r="K6564">
        <v>6</v>
      </c>
      <c r="L6564">
        <v>14.58</v>
      </c>
      <c r="M6564" s="2">
        <v>0.06</v>
      </c>
      <c r="N6564">
        <v>96.21</v>
      </c>
      <c r="O6564">
        <v>57.4</v>
      </c>
      <c r="P6564">
        <v>-19.34</v>
      </c>
      <c r="Q6564" s="2">
        <v>0.48</v>
      </c>
      <c r="R6564" t="s">
        <v>48</v>
      </c>
      <c r="S6564" t="s">
        <v>30</v>
      </c>
      <c r="T6564" t="s">
        <v>2528</v>
      </c>
      <c r="U6564" t="s">
        <v>82</v>
      </c>
      <c r="V6564" t="s">
        <v>76</v>
      </c>
      <c r="W6564">
        <v>3481</v>
      </c>
      <c r="X6564" s="1">
        <v>42053</v>
      </c>
      <c r="Y6564" t="s">
        <v>34</v>
      </c>
      <c r="Z6564" t="e" vm="19">
        <v>#VALUE!</v>
      </c>
      <c r="AA6564">
        <v>29203</v>
      </c>
      <c r="AB6564" t="e" cm="1" vm="2">
        <f t="array" ref="AB6564">_FV(Table1[[#This Row],[State]],"Country/region",TRUE)</f>
        <v>#VALUE!</v>
      </c>
    </row>
    <row r="6565" spans="1:28" x14ac:dyDescent="0.35">
      <c r="A6565" t="s">
        <v>1777</v>
      </c>
      <c r="B6565">
        <v>61</v>
      </c>
      <c r="C6565" t="s">
        <v>1778</v>
      </c>
      <c r="D6565" t="s">
        <v>46</v>
      </c>
      <c r="E6565">
        <f>YEAR(Table1[[#This Row],[Order Date]])</f>
        <v>2015</v>
      </c>
      <c r="F6565">
        <v>1</v>
      </c>
      <c r="G6565">
        <f>MONTH(Table1[[#This Row],[Order Date]])</f>
        <v>2</v>
      </c>
      <c r="H6565" s="1">
        <v>42052</v>
      </c>
      <c r="I6565">
        <v>14240</v>
      </c>
      <c r="J6565" t="s">
        <v>28</v>
      </c>
      <c r="K6565">
        <v>24</v>
      </c>
      <c r="L6565">
        <v>2.78</v>
      </c>
      <c r="M6565" s="2">
        <v>0</v>
      </c>
      <c r="N6565">
        <v>68.88</v>
      </c>
      <c r="O6565">
        <v>1.49</v>
      </c>
      <c r="P6565">
        <v>1.3089999999999999</v>
      </c>
      <c r="Q6565" s="2">
        <v>0.39</v>
      </c>
      <c r="R6565" t="s">
        <v>29</v>
      </c>
      <c r="S6565" t="s">
        <v>30</v>
      </c>
      <c r="T6565" t="s">
        <v>3210</v>
      </c>
      <c r="U6565" t="s">
        <v>67</v>
      </c>
      <c r="V6565" t="s">
        <v>68</v>
      </c>
      <c r="W6565">
        <v>1995</v>
      </c>
      <c r="X6565" s="1">
        <v>42053</v>
      </c>
      <c r="Y6565" t="s">
        <v>34</v>
      </c>
      <c r="Z6565" t="e" vm="26">
        <v>#VALUE!</v>
      </c>
      <c r="AA6565">
        <v>49001</v>
      </c>
      <c r="AB6565" t="e" cm="1" vm="2">
        <f t="array" ref="AB6565">_FV(Table1[[#This Row],[State]],"Country/region",TRUE)</f>
        <v>#VALUE!</v>
      </c>
    </row>
    <row r="6566" spans="1:28" x14ac:dyDescent="0.35">
      <c r="A6566" t="s">
        <v>2120</v>
      </c>
      <c r="B6566">
        <v>61</v>
      </c>
      <c r="C6566" t="s">
        <v>164</v>
      </c>
      <c r="D6566" t="s">
        <v>57</v>
      </c>
      <c r="E6566">
        <f>YEAR(Table1[[#This Row],[Order Date]])</f>
        <v>2015</v>
      </c>
      <c r="F6566">
        <v>1</v>
      </c>
      <c r="G6566">
        <f>MONTH(Table1[[#This Row],[Order Date]])</f>
        <v>2</v>
      </c>
      <c r="H6566" s="1">
        <v>42052</v>
      </c>
      <c r="I6566">
        <v>40065</v>
      </c>
      <c r="J6566" t="s">
        <v>28</v>
      </c>
      <c r="K6566">
        <v>4</v>
      </c>
      <c r="L6566">
        <v>20.99</v>
      </c>
      <c r="M6566" s="2">
        <v>0.04</v>
      </c>
      <c r="N6566">
        <v>76.865499999999997</v>
      </c>
      <c r="O6566">
        <v>0.99</v>
      </c>
      <c r="P6566">
        <v>-54.505000000000003</v>
      </c>
      <c r="Q6566" s="2">
        <v>0.37</v>
      </c>
      <c r="R6566" t="s">
        <v>96</v>
      </c>
      <c r="S6566" t="s">
        <v>59</v>
      </c>
      <c r="T6566" t="s">
        <v>2275</v>
      </c>
      <c r="U6566" t="s">
        <v>105</v>
      </c>
      <c r="V6566" t="s">
        <v>52</v>
      </c>
      <c r="W6566">
        <v>5661</v>
      </c>
      <c r="X6566" s="1">
        <v>42053</v>
      </c>
      <c r="Y6566" t="s">
        <v>42</v>
      </c>
      <c r="Z6566" t="e" vm="7">
        <v>#VALUE!</v>
      </c>
      <c r="AA6566">
        <v>84106</v>
      </c>
      <c r="AB6566" t="e" cm="1" vm="2">
        <f t="array" ref="AB6566">_FV(Table1[[#This Row],[State]],"Country/region",TRUE)</f>
        <v>#VALUE!</v>
      </c>
    </row>
    <row r="6567" spans="1:28" x14ac:dyDescent="0.35">
      <c r="A6567" t="s">
        <v>2120</v>
      </c>
      <c r="B6567">
        <v>61</v>
      </c>
      <c r="C6567" t="s">
        <v>164</v>
      </c>
      <c r="D6567" t="s">
        <v>57</v>
      </c>
      <c r="E6567">
        <f>YEAR(Table1[[#This Row],[Order Date]])</f>
        <v>2015</v>
      </c>
      <c r="F6567">
        <v>1</v>
      </c>
      <c r="G6567">
        <f>MONTH(Table1[[#This Row],[Order Date]])</f>
        <v>2</v>
      </c>
      <c r="H6567" s="1">
        <v>42052</v>
      </c>
      <c r="I6567">
        <v>40065</v>
      </c>
      <c r="J6567" t="s">
        <v>28</v>
      </c>
      <c r="K6567">
        <v>49</v>
      </c>
      <c r="L6567">
        <v>449.99</v>
      </c>
      <c r="M6567" s="2">
        <v>0.06</v>
      </c>
      <c r="N6567">
        <v>21141.07</v>
      </c>
      <c r="O6567">
        <v>24.49</v>
      </c>
      <c r="P6567">
        <v>6225.36</v>
      </c>
      <c r="Q6567" s="2">
        <v>0.52</v>
      </c>
      <c r="R6567" t="s">
        <v>96</v>
      </c>
      <c r="S6567" t="s">
        <v>40</v>
      </c>
      <c r="T6567" t="s">
        <v>1722</v>
      </c>
      <c r="U6567" t="s">
        <v>192</v>
      </c>
      <c r="V6567" t="s">
        <v>52</v>
      </c>
      <c r="W6567">
        <v>5660</v>
      </c>
      <c r="X6567" s="1">
        <v>42053</v>
      </c>
      <c r="Y6567" t="s">
        <v>34</v>
      </c>
      <c r="Z6567" t="e" vm="7">
        <v>#VALUE!</v>
      </c>
      <c r="AA6567">
        <v>84106</v>
      </c>
      <c r="AB6567" t="e" cm="1" vm="2">
        <f t="array" ref="AB6567">_FV(Table1[[#This Row],[State]],"Country/region",TRUE)</f>
        <v>#VALUE!</v>
      </c>
    </row>
    <row r="6568" spans="1:28" x14ac:dyDescent="0.35">
      <c r="A6568" t="s">
        <v>1205</v>
      </c>
      <c r="B6568">
        <v>61</v>
      </c>
      <c r="C6568" t="s">
        <v>1206</v>
      </c>
      <c r="D6568" t="s">
        <v>38</v>
      </c>
      <c r="E6568">
        <f>YEAR(Table1[[#This Row],[Order Date]])</f>
        <v>2015</v>
      </c>
      <c r="F6568">
        <v>1</v>
      </c>
      <c r="G6568">
        <f>MONTH(Table1[[#This Row],[Order Date]])</f>
        <v>2</v>
      </c>
      <c r="H6568" s="1">
        <v>42052</v>
      </c>
      <c r="I6568">
        <v>24775</v>
      </c>
      <c r="J6568" t="s">
        <v>58</v>
      </c>
      <c r="K6568">
        <v>15</v>
      </c>
      <c r="L6568">
        <v>100.98</v>
      </c>
      <c r="M6568" s="2">
        <v>0</v>
      </c>
      <c r="N6568">
        <v>1616.66</v>
      </c>
      <c r="O6568">
        <v>56.22</v>
      </c>
      <c r="P6568">
        <v>112.58</v>
      </c>
      <c r="Q6568" s="2">
        <v>0.6</v>
      </c>
      <c r="R6568" t="s">
        <v>48</v>
      </c>
      <c r="S6568" t="s">
        <v>73</v>
      </c>
      <c r="T6568" t="s">
        <v>3166</v>
      </c>
      <c r="U6568" t="s">
        <v>154</v>
      </c>
      <c r="V6568" t="s">
        <v>76</v>
      </c>
      <c r="W6568">
        <v>3480</v>
      </c>
      <c r="X6568" s="1">
        <v>42054</v>
      </c>
      <c r="Y6568" t="s">
        <v>53</v>
      </c>
      <c r="Z6568" t="e" vm="19">
        <v>#VALUE!</v>
      </c>
      <c r="AA6568">
        <v>29203</v>
      </c>
      <c r="AB6568" t="e" cm="1" vm="2">
        <f t="array" ref="AB6568">_FV(Table1[[#This Row],[State]],"Country/region",TRUE)</f>
        <v>#VALUE!</v>
      </c>
    </row>
    <row r="6569" spans="1:28" x14ac:dyDescent="0.35">
      <c r="A6569" t="s">
        <v>872</v>
      </c>
      <c r="B6569">
        <v>61</v>
      </c>
      <c r="C6569" t="s">
        <v>284</v>
      </c>
      <c r="D6569" t="s">
        <v>46</v>
      </c>
      <c r="E6569">
        <f>YEAR(Table1[[#This Row],[Order Date]])</f>
        <v>2015</v>
      </c>
      <c r="F6569">
        <v>1</v>
      </c>
      <c r="G6569">
        <f>MONTH(Table1[[#This Row],[Order Date]])</f>
        <v>2</v>
      </c>
      <c r="H6569" s="1">
        <v>42052</v>
      </c>
      <c r="I6569">
        <v>40067</v>
      </c>
      <c r="J6569" t="s">
        <v>47</v>
      </c>
      <c r="K6569">
        <v>38</v>
      </c>
      <c r="L6569">
        <v>65.989999999999995</v>
      </c>
      <c r="M6569" s="2">
        <v>0</v>
      </c>
      <c r="N6569">
        <v>2157.3085000000001</v>
      </c>
      <c r="O6569">
        <v>5.31</v>
      </c>
      <c r="P6569">
        <v>519.24599999999998</v>
      </c>
      <c r="Q6569" s="2">
        <v>0.56999999999999995</v>
      </c>
      <c r="R6569" t="s">
        <v>96</v>
      </c>
      <c r="S6569" t="s">
        <v>30</v>
      </c>
      <c r="T6569">
        <v>3390</v>
      </c>
      <c r="U6569" t="s">
        <v>105</v>
      </c>
      <c r="V6569" t="s">
        <v>68</v>
      </c>
      <c r="W6569">
        <v>5662</v>
      </c>
      <c r="X6569" s="1">
        <v>42054</v>
      </c>
      <c r="Y6569" t="s">
        <v>34</v>
      </c>
      <c r="Z6569" t="e" vm="16">
        <v>#VALUE!</v>
      </c>
      <c r="AA6569">
        <v>60107</v>
      </c>
      <c r="AB6569" t="e" cm="1" vm="2">
        <f t="array" ref="AB6569">_FV(Table1[[#This Row],[State]],"Country/region",TRUE)</f>
        <v>#VALUE!</v>
      </c>
    </row>
    <row r="6570" spans="1:28" x14ac:dyDescent="0.35">
      <c r="A6570" t="s">
        <v>1578</v>
      </c>
      <c r="B6570">
        <v>61</v>
      </c>
      <c r="C6570" t="s">
        <v>1331</v>
      </c>
      <c r="D6570" t="s">
        <v>38</v>
      </c>
      <c r="E6570">
        <f>YEAR(Table1[[#This Row],[Order Date]])</f>
        <v>2015</v>
      </c>
      <c r="F6570">
        <v>1</v>
      </c>
      <c r="G6570">
        <f>MONTH(Table1[[#This Row],[Order Date]])</f>
        <v>2</v>
      </c>
      <c r="H6570" s="1">
        <v>42052</v>
      </c>
      <c r="I6570">
        <v>4391</v>
      </c>
      <c r="J6570" t="s">
        <v>28</v>
      </c>
      <c r="K6570">
        <v>20</v>
      </c>
      <c r="L6570">
        <v>155.99</v>
      </c>
      <c r="M6570" s="2">
        <v>0.06</v>
      </c>
      <c r="N6570">
        <v>2592.4319999999998</v>
      </c>
      <c r="O6570">
        <v>3.9</v>
      </c>
      <c r="P6570">
        <v>428.47199999999998</v>
      </c>
      <c r="Q6570" s="2">
        <v>0.55000000000000004</v>
      </c>
      <c r="R6570" t="s">
        <v>96</v>
      </c>
      <c r="S6570" t="s">
        <v>30</v>
      </c>
      <c r="T6570" t="s">
        <v>1321</v>
      </c>
      <c r="U6570" t="s">
        <v>105</v>
      </c>
      <c r="V6570" t="s">
        <v>52</v>
      </c>
      <c r="W6570">
        <v>631</v>
      </c>
      <c r="X6570" s="1">
        <v>42054</v>
      </c>
      <c r="Y6570" t="s">
        <v>34</v>
      </c>
      <c r="Z6570" t="e" vm="32">
        <v>#VALUE!</v>
      </c>
      <c r="AA6570">
        <v>80013</v>
      </c>
      <c r="AB6570" t="e" cm="1" vm="2">
        <f t="array" ref="AB6570">_FV(Table1[[#This Row],[State]],"Country/region",TRUE)</f>
        <v>#VALUE!</v>
      </c>
    </row>
    <row r="6571" spans="1:28" x14ac:dyDescent="0.35">
      <c r="A6571" t="s">
        <v>2889</v>
      </c>
      <c r="B6571">
        <v>61</v>
      </c>
      <c r="C6571" t="s">
        <v>678</v>
      </c>
      <c r="D6571" t="s">
        <v>46</v>
      </c>
      <c r="E6571">
        <f>YEAR(Table1[[#This Row],[Order Date]])</f>
        <v>2015</v>
      </c>
      <c r="F6571">
        <v>1</v>
      </c>
      <c r="G6571">
        <f>MONTH(Table1[[#This Row],[Order Date]])</f>
        <v>2</v>
      </c>
      <c r="H6571" s="1">
        <v>42052</v>
      </c>
      <c r="I6571">
        <v>801</v>
      </c>
      <c r="J6571" t="s">
        <v>58</v>
      </c>
      <c r="K6571">
        <v>20</v>
      </c>
      <c r="L6571">
        <v>2.74</v>
      </c>
      <c r="M6571" s="2">
        <v>0.03</v>
      </c>
      <c r="N6571">
        <v>59.85</v>
      </c>
      <c r="O6571">
        <v>3.5</v>
      </c>
      <c r="P6571">
        <v>-47.41</v>
      </c>
      <c r="Q6571" s="2">
        <v>0.57999999999999996</v>
      </c>
      <c r="R6571" t="s">
        <v>29</v>
      </c>
      <c r="S6571" t="s">
        <v>139</v>
      </c>
      <c r="T6571" t="s">
        <v>2671</v>
      </c>
      <c r="U6571" t="s">
        <v>88</v>
      </c>
      <c r="V6571" t="s">
        <v>76</v>
      </c>
      <c r="W6571">
        <v>123</v>
      </c>
      <c r="X6571" s="1">
        <v>42055</v>
      </c>
      <c r="Y6571" t="s">
        <v>34</v>
      </c>
      <c r="Z6571" t="e" vm="14">
        <v>#VALUE!</v>
      </c>
      <c r="AA6571">
        <v>34759</v>
      </c>
      <c r="AB6571" t="e" cm="1" vm="2">
        <f t="array" ref="AB6571">_FV(Table1[[#This Row],[State]],"Country/region",TRUE)</f>
        <v>#VALUE!</v>
      </c>
    </row>
    <row r="6572" spans="1:28" x14ac:dyDescent="0.35">
      <c r="A6572" t="s">
        <v>1177</v>
      </c>
      <c r="B6572">
        <v>61</v>
      </c>
      <c r="C6572" t="s">
        <v>565</v>
      </c>
      <c r="D6572" t="s">
        <v>38</v>
      </c>
      <c r="E6572">
        <f>YEAR(Table1[[#This Row],[Order Date]])</f>
        <v>2015</v>
      </c>
      <c r="F6572">
        <v>1</v>
      </c>
      <c r="G6572">
        <f>MONTH(Table1[[#This Row],[Order Date]])</f>
        <v>2</v>
      </c>
      <c r="H6572" s="1">
        <v>42052</v>
      </c>
      <c r="I6572">
        <v>40673</v>
      </c>
      <c r="J6572" t="s">
        <v>47</v>
      </c>
      <c r="K6572">
        <v>14</v>
      </c>
      <c r="L6572">
        <v>10.94</v>
      </c>
      <c r="M6572" s="2">
        <v>0.02</v>
      </c>
      <c r="N6572">
        <v>157.49</v>
      </c>
      <c r="O6572">
        <v>1.39</v>
      </c>
      <c r="P6572">
        <v>62.54</v>
      </c>
      <c r="Q6572" s="2">
        <v>0.35</v>
      </c>
      <c r="R6572" t="s">
        <v>29</v>
      </c>
      <c r="S6572" t="s">
        <v>30</v>
      </c>
      <c r="T6572" t="s">
        <v>2726</v>
      </c>
      <c r="U6572" t="s">
        <v>267</v>
      </c>
      <c r="V6572" t="s">
        <v>52</v>
      </c>
      <c r="W6572">
        <v>5731</v>
      </c>
      <c r="X6572" s="1">
        <v>42057</v>
      </c>
      <c r="Y6572" t="s">
        <v>34</v>
      </c>
      <c r="Z6572" t="e" vm="32">
        <v>#VALUE!</v>
      </c>
      <c r="AA6572">
        <v>80232</v>
      </c>
      <c r="AB6572" t="e" cm="1" vm="2">
        <f t="array" ref="AB6572">_FV(Table1[[#This Row],[State]],"Country/region",TRUE)</f>
        <v>#VALUE!</v>
      </c>
    </row>
    <row r="6573" spans="1:28" x14ac:dyDescent="0.35">
      <c r="A6573" t="s">
        <v>3140</v>
      </c>
      <c r="B6573">
        <v>61</v>
      </c>
      <c r="C6573" t="s">
        <v>2993</v>
      </c>
      <c r="D6573" t="s">
        <v>38</v>
      </c>
      <c r="E6573">
        <f>YEAR(Table1[[#This Row],[Order Date]])</f>
        <v>2015</v>
      </c>
      <c r="F6573">
        <v>1</v>
      </c>
      <c r="G6573">
        <f>MONTH(Table1[[#This Row],[Order Date]])</f>
        <v>2</v>
      </c>
      <c r="H6573" s="1">
        <v>42052</v>
      </c>
      <c r="I6573">
        <v>41830</v>
      </c>
      <c r="J6573" t="s">
        <v>47</v>
      </c>
      <c r="K6573">
        <v>42</v>
      </c>
      <c r="L6573">
        <v>120.97</v>
      </c>
      <c r="M6573" s="2">
        <v>0</v>
      </c>
      <c r="N6573">
        <v>5361.08</v>
      </c>
      <c r="O6573">
        <v>26.3</v>
      </c>
      <c r="P6573">
        <v>1841.92</v>
      </c>
      <c r="Q6573" s="2">
        <v>0.38</v>
      </c>
      <c r="R6573" t="s">
        <v>96</v>
      </c>
      <c r="S6573" t="s">
        <v>49</v>
      </c>
      <c r="T6573" t="s">
        <v>148</v>
      </c>
      <c r="U6573" t="s">
        <v>98</v>
      </c>
      <c r="V6573" t="s">
        <v>33</v>
      </c>
      <c r="W6573">
        <v>5901</v>
      </c>
      <c r="X6573" s="1">
        <v>42059</v>
      </c>
      <c r="Y6573" t="s">
        <v>53</v>
      </c>
      <c r="Z6573" t="e" vm="15">
        <v>#VALUE!</v>
      </c>
      <c r="AA6573">
        <v>11720</v>
      </c>
      <c r="AB6573" t="e" cm="1" vm="2">
        <f t="array" ref="AB6573">_FV(Table1[[#This Row],[State]],"Country/region",TRUE)</f>
        <v>#VALUE!</v>
      </c>
    </row>
    <row r="6574" spans="1:28" x14ac:dyDescent="0.35">
      <c r="A6574" t="s">
        <v>725</v>
      </c>
      <c r="B6574">
        <v>61</v>
      </c>
      <c r="C6574" t="s">
        <v>726</v>
      </c>
      <c r="D6574" t="s">
        <v>57</v>
      </c>
      <c r="E6574">
        <f>YEAR(Table1[[#This Row],[Order Date]])</f>
        <v>2015</v>
      </c>
      <c r="F6574">
        <v>1</v>
      </c>
      <c r="G6574">
        <f>MONTH(Table1[[#This Row],[Order Date]])</f>
        <v>2</v>
      </c>
      <c r="H6574" s="1">
        <v>42053</v>
      </c>
      <c r="I6574">
        <v>52003</v>
      </c>
      <c r="J6574" t="s">
        <v>47</v>
      </c>
      <c r="K6574">
        <v>2</v>
      </c>
      <c r="L6574">
        <v>55.99</v>
      </c>
      <c r="M6574" s="2">
        <v>0.1</v>
      </c>
      <c r="N6574">
        <v>93.338499999999996</v>
      </c>
      <c r="O6574">
        <v>5</v>
      </c>
      <c r="P6574">
        <v>-300.38799999999998</v>
      </c>
      <c r="Q6574" s="2">
        <v>0.83</v>
      </c>
      <c r="R6574" t="s">
        <v>96</v>
      </c>
      <c r="S6574" t="s">
        <v>139</v>
      </c>
      <c r="T6574" t="s">
        <v>1160</v>
      </c>
      <c r="U6574" t="s">
        <v>105</v>
      </c>
      <c r="V6574" t="s">
        <v>52</v>
      </c>
      <c r="W6574">
        <v>7293</v>
      </c>
      <c r="X6574" s="1">
        <v>42053</v>
      </c>
      <c r="Y6574" t="s">
        <v>34</v>
      </c>
      <c r="Z6574" t="e" vm="4">
        <v>#VALUE!</v>
      </c>
      <c r="AA6574">
        <v>93454</v>
      </c>
      <c r="AB6574" t="e" cm="1" vm="2">
        <f t="array" ref="AB6574">_FV(Table1[[#This Row],[State]],"Country/region",TRUE)</f>
        <v>#VALUE!</v>
      </c>
    </row>
    <row r="6575" spans="1:28" x14ac:dyDescent="0.35">
      <c r="A6575" t="s">
        <v>3232</v>
      </c>
      <c r="B6575">
        <v>61</v>
      </c>
      <c r="C6575" t="s">
        <v>652</v>
      </c>
      <c r="D6575" t="s">
        <v>38</v>
      </c>
      <c r="E6575">
        <f>YEAR(Table1[[#This Row],[Order Date]])</f>
        <v>2015</v>
      </c>
      <c r="F6575">
        <v>1</v>
      </c>
      <c r="G6575">
        <f>MONTH(Table1[[#This Row],[Order Date]])</f>
        <v>2</v>
      </c>
      <c r="H6575" s="1">
        <v>42053</v>
      </c>
      <c r="I6575">
        <v>42115</v>
      </c>
      <c r="J6575" t="s">
        <v>58</v>
      </c>
      <c r="K6575">
        <v>21</v>
      </c>
      <c r="L6575">
        <v>31.78</v>
      </c>
      <c r="M6575" s="2">
        <v>0.01</v>
      </c>
      <c r="N6575">
        <v>673.92</v>
      </c>
      <c r="O6575">
        <v>1.99</v>
      </c>
      <c r="P6575">
        <v>224.71</v>
      </c>
      <c r="Q6575" s="2">
        <v>0.42</v>
      </c>
      <c r="R6575" t="s">
        <v>96</v>
      </c>
      <c r="S6575" t="s">
        <v>139</v>
      </c>
      <c r="T6575" t="s">
        <v>551</v>
      </c>
      <c r="U6575" t="s">
        <v>102</v>
      </c>
      <c r="V6575" t="s">
        <v>52</v>
      </c>
      <c r="W6575">
        <v>5937</v>
      </c>
      <c r="X6575" s="1">
        <v>42053</v>
      </c>
      <c r="Y6575" t="s">
        <v>34</v>
      </c>
      <c r="Z6575" t="e" vm="42">
        <v>#VALUE!</v>
      </c>
      <c r="AA6575">
        <v>85364</v>
      </c>
      <c r="AB6575" t="e" cm="1" vm="2">
        <f t="array" ref="AB6575">_FV(Table1[[#This Row],[State]],"Country/region",TRUE)</f>
        <v>#VALUE!</v>
      </c>
    </row>
    <row r="6576" spans="1:28" x14ac:dyDescent="0.35">
      <c r="A6576" t="s">
        <v>1995</v>
      </c>
      <c r="B6576">
        <v>61</v>
      </c>
      <c r="C6576" t="s">
        <v>2609</v>
      </c>
      <c r="D6576" t="s">
        <v>27</v>
      </c>
      <c r="E6576">
        <f>YEAR(Table1[[#This Row],[Order Date]])</f>
        <v>2015</v>
      </c>
      <c r="F6576">
        <v>1</v>
      </c>
      <c r="G6576">
        <f>MONTH(Table1[[#This Row],[Order Date]])</f>
        <v>2</v>
      </c>
      <c r="H6576" s="1">
        <v>42053</v>
      </c>
      <c r="I6576">
        <v>32192</v>
      </c>
      <c r="J6576" t="s">
        <v>39</v>
      </c>
      <c r="K6576">
        <v>4</v>
      </c>
      <c r="L6576">
        <v>45.99</v>
      </c>
      <c r="M6576" s="2">
        <v>0.03</v>
      </c>
      <c r="N6576">
        <v>159.256</v>
      </c>
      <c r="O6576">
        <v>2.5</v>
      </c>
      <c r="P6576">
        <v>-171.17099999999999</v>
      </c>
      <c r="Q6576" s="2">
        <v>0.56000000000000005</v>
      </c>
      <c r="R6576" t="s">
        <v>96</v>
      </c>
      <c r="S6576" t="s">
        <v>30</v>
      </c>
      <c r="T6576" t="s">
        <v>2808</v>
      </c>
      <c r="U6576" t="s">
        <v>105</v>
      </c>
      <c r="V6576" t="s">
        <v>52</v>
      </c>
      <c r="W6576">
        <v>4523</v>
      </c>
      <c r="X6576" s="1">
        <v>42053</v>
      </c>
      <c r="Y6576" t="s">
        <v>34</v>
      </c>
      <c r="Z6576" t="e" vm="8">
        <v>#VALUE!</v>
      </c>
      <c r="AA6576">
        <v>97756</v>
      </c>
      <c r="AB6576" t="e" cm="1" vm="2">
        <f t="array" ref="AB6576">_FV(Table1[[#This Row],[State]],"Country/region",TRUE)</f>
        <v>#VALUE!</v>
      </c>
    </row>
    <row r="6577" spans="1:28" x14ac:dyDescent="0.35">
      <c r="A6577" t="s">
        <v>2695</v>
      </c>
      <c r="B6577">
        <v>61</v>
      </c>
      <c r="C6577" t="s">
        <v>2612</v>
      </c>
      <c r="D6577" t="s">
        <v>27</v>
      </c>
      <c r="E6577">
        <f>YEAR(Table1[[#This Row],[Order Date]])</f>
        <v>2015</v>
      </c>
      <c r="F6577">
        <v>1</v>
      </c>
      <c r="G6577">
        <f>MONTH(Table1[[#This Row],[Order Date]])</f>
        <v>2</v>
      </c>
      <c r="H6577" s="1">
        <v>42053</v>
      </c>
      <c r="I6577">
        <v>37123</v>
      </c>
      <c r="J6577" t="s">
        <v>28</v>
      </c>
      <c r="K6577">
        <v>50</v>
      </c>
      <c r="L6577">
        <v>15.23</v>
      </c>
      <c r="M6577" s="2">
        <v>0.05</v>
      </c>
      <c r="N6577">
        <v>794.58</v>
      </c>
      <c r="O6577">
        <v>27.75</v>
      </c>
      <c r="P6577">
        <v>11.65095</v>
      </c>
      <c r="Q6577" s="2">
        <v>0.76</v>
      </c>
      <c r="R6577" t="s">
        <v>48</v>
      </c>
      <c r="S6577" t="s">
        <v>73</v>
      </c>
      <c r="T6577" t="s">
        <v>2008</v>
      </c>
      <c r="U6577" t="s">
        <v>75</v>
      </c>
      <c r="V6577" t="s">
        <v>33</v>
      </c>
      <c r="W6577">
        <v>5215</v>
      </c>
      <c r="X6577" s="1">
        <v>42054</v>
      </c>
      <c r="Y6577" t="s">
        <v>53</v>
      </c>
      <c r="Z6577" t="e" vm="22">
        <v>#VALUE!</v>
      </c>
      <c r="AA6577">
        <v>44017</v>
      </c>
      <c r="AB6577" t="e" cm="1" vm="2">
        <f t="array" ref="AB6577">_FV(Table1[[#This Row],[State]],"Country/region",TRUE)</f>
        <v>#VALUE!</v>
      </c>
    </row>
    <row r="6578" spans="1:28" x14ac:dyDescent="0.35">
      <c r="A6578" t="s">
        <v>790</v>
      </c>
      <c r="B6578">
        <v>61</v>
      </c>
      <c r="C6578" t="s">
        <v>791</v>
      </c>
      <c r="D6578" t="s">
        <v>46</v>
      </c>
      <c r="E6578">
        <f>YEAR(Table1[[#This Row],[Order Date]])</f>
        <v>2015</v>
      </c>
      <c r="F6578">
        <v>1</v>
      </c>
      <c r="G6578">
        <f>MONTH(Table1[[#This Row],[Order Date]])</f>
        <v>2</v>
      </c>
      <c r="H6578" s="1">
        <v>42053</v>
      </c>
      <c r="I6578">
        <v>37445</v>
      </c>
      <c r="J6578" t="s">
        <v>28</v>
      </c>
      <c r="K6578">
        <v>37</v>
      </c>
      <c r="L6578">
        <v>60.22</v>
      </c>
      <c r="M6578" s="2">
        <v>0.05</v>
      </c>
      <c r="N6578">
        <v>2180.23</v>
      </c>
      <c r="O6578">
        <v>3.5</v>
      </c>
      <c r="P6578">
        <v>660.25</v>
      </c>
      <c r="Q6578" s="2">
        <v>0.56999999999999995</v>
      </c>
      <c r="R6578" t="s">
        <v>29</v>
      </c>
      <c r="S6578" t="s">
        <v>30</v>
      </c>
      <c r="T6578" t="s">
        <v>431</v>
      </c>
      <c r="U6578" t="s">
        <v>214</v>
      </c>
      <c r="V6578" t="s">
        <v>52</v>
      </c>
      <c r="W6578">
        <v>5264</v>
      </c>
      <c r="X6578" s="1">
        <v>42054</v>
      </c>
      <c r="Y6578" t="s">
        <v>34</v>
      </c>
      <c r="Z6578" t="e" vm="32">
        <v>#VALUE!</v>
      </c>
      <c r="AA6578">
        <v>80027</v>
      </c>
      <c r="AB6578" t="e" cm="1" vm="2">
        <f t="array" ref="AB6578">_FV(Table1[[#This Row],[State]],"Country/region",TRUE)</f>
        <v>#VALUE!</v>
      </c>
    </row>
    <row r="6579" spans="1:28" x14ac:dyDescent="0.35">
      <c r="A6579" t="s">
        <v>3232</v>
      </c>
      <c r="B6579">
        <v>61</v>
      </c>
      <c r="C6579" t="s">
        <v>652</v>
      </c>
      <c r="D6579" t="s">
        <v>38</v>
      </c>
      <c r="E6579">
        <f>YEAR(Table1[[#This Row],[Order Date]])</f>
        <v>2015</v>
      </c>
      <c r="F6579">
        <v>1</v>
      </c>
      <c r="G6579">
        <f>MONTH(Table1[[#This Row],[Order Date]])</f>
        <v>2</v>
      </c>
      <c r="H6579" s="1">
        <v>42053</v>
      </c>
      <c r="I6579">
        <v>42115</v>
      </c>
      <c r="J6579" t="s">
        <v>58</v>
      </c>
      <c r="K6579">
        <v>19</v>
      </c>
      <c r="L6579">
        <v>28.28</v>
      </c>
      <c r="M6579" s="2">
        <v>0.02</v>
      </c>
      <c r="N6579">
        <v>540.55999999999995</v>
      </c>
      <c r="O6579">
        <v>13.99</v>
      </c>
      <c r="P6579">
        <v>-93.46</v>
      </c>
      <c r="Q6579" s="2">
        <v>0.57999999999999996</v>
      </c>
      <c r="R6579" t="s">
        <v>29</v>
      </c>
      <c r="S6579" t="s">
        <v>80</v>
      </c>
      <c r="T6579" t="s">
        <v>175</v>
      </c>
      <c r="U6579" t="s">
        <v>32</v>
      </c>
      <c r="V6579" t="s">
        <v>52</v>
      </c>
      <c r="W6579">
        <v>5938</v>
      </c>
      <c r="X6579" s="1">
        <v>42054</v>
      </c>
      <c r="Y6579" t="s">
        <v>34</v>
      </c>
      <c r="Z6579" t="e" vm="42">
        <v>#VALUE!</v>
      </c>
      <c r="AA6579">
        <v>85364</v>
      </c>
      <c r="AB6579" t="e" cm="1" vm="2">
        <f t="array" ref="AB6579">_FV(Table1[[#This Row],[State]],"Country/region",TRUE)</f>
        <v>#VALUE!</v>
      </c>
    </row>
    <row r="6580" spans="1:28" x14ac:dyDescent="0.35">
      <c r="A6580" t="s">
        <v>3500</v>
      </c>
      <c r="B6580">
        <v>61</v>
      </c>
      <c r="C6580" t="s">
        <v>652</v>
      </c>
      <c r="D6580" t="s">
        <v>38</v>
      </c>
      <c r="E6580">
        <f>YEAR(Table1[[#This Row],[Order Date]])</f>
        <v>2015</v>
      </c>
      <c r="F6580">
        <v>1</v>
      </c>
      <c r="G6580">
        <f>MONTH(Table1[[#This Row],[Order Date]])</f>
        <v>2</v>
      </c>
      <c r="H6580" s="1">
        <v>42053</v>
      </c>
      <c r="I6580">
        <v>12418</v>
      </c>
      <c r="J6580" t="s">
        <v>39</v>
      </c>
      <c r="K6580">
        <v>38</v>
      </c>
      <c r="L6580">
        <v>7.98</v>
      </c>
      <c r="M6580" s="2">
        <v>0.09</v>
      </c>
      <c r="N6580">
        <v>299.01</v>
      </c>
      <c r="O6580">
        <v>6.5</v>
      </c>
      <c r="P6580">
        <v>-142.86000000000001</v>
      </c>
      <c r="Q6580" s="2">
        <v>0.59</v>
      </c>
      <c r="R6580" t="s">
        <v>29</v>
      </c>
      <c r="S6580" t="s">
        <v>80</v>
      </c>
      <c r="T6580" t="s">
        <v>1787</v>
      </c>
      <c r="U6580" t="s">
        <v>32</v>
      </c>
      <c r="V6580" t="s">
        <v>52</v>
      </c>
      <c r="W6580">
        <v>1726</v>
      </c>
      <c r="X6580" s="1">
        <v>42055</v>
      </c>
      <c r="Y6580" t="s">
        <v>34</v>
      </c>
      <c r="Z6580" t="e" vm="42">
        <v>#VALUE!</v>
      </c>
      <c r="AA6580">
        <v>85281</v>
      </c>
      <c r="AB6580" t="e" cm="1" vm="2">
        <f t="array" ref="AB6580">_FV(Table1[[#This Row],[State]],"Country/region",TRUE)</f>
        <v>#VALUE!</v>
      </c>
    </row>
    <row r="6581" spans="1:28" x14ac:dyDescent="0.35">
      <c r="A6581" t="s">
        <v>725</v>
      </c>
      <c r="B6581">
        <v>61</v>
      </c>
      <c r="C6581" t="s">
        <v>726</v>
      </c>
      <c r="D6581" t="s">
        <v>57</v>
      </c>
      <c r="E6581">
        <f>YEAR(Table1[[#This Row],[Order Date]])</f>
        <v>2015</v>
      </c>
      <c r="F6581">
        <v>1</v>
      </c>
      <c r="G6581">
        <f>MONTH(Table1[[#This Row],[Order Date]])</f>
        <v>2</v>
      </c>
      <c r="H6581" s="1">
        <v>42053</v>
      </c>
      <c r="I6581">
        <v>52003</v>
      </c>
      <c r="J6581" t="s">
        <v>47</v>
      </c>
      <c r="K6581">
        <v>11</v>
      </c>
      <c r="L6581">
        <v>212.6</v>
      </c>
      <c r="M6581" s="2">
        <v>0.04</v>
      </c>
      <c r="N6581">
        <v>1884.2080000000001</v>
      </c>
      <c r="O6581">
        <v>110.2</v>
      </c>
      <c r="P6581">
        <v>-776.72</v>
      </c>
      <c r="Q6581" s="2">
        <v>0.73</v>
      </c>
      <c r="R6581" t="s">
        <v>48</v>
      </c>
      <c r="S6581" t="s">
        <v>73</v>
      </c>
      <c r="T6581" t="s">
        <v>74</v>
      </c>
      <c r="U6581" t="s">
        <v>75</v>
      </c>
      <c r="V6581" t="s">
        <v>52</v>
      </c>
      <c r="W6581">
        <v>7292</v>
      </c>
      <c r="X6581" s="1">
        <v>42060</v>
      </c>
      <c r="Y6581" t="s">
        <v>53</v>
      </c>
      <c r="Z6581" t="e" vm="4">
        <v>#VALUE!</v>
      </c>
      <c r="AA6581">
        <v>93454</v>
      </c>
      <c r="AB6581" t="e" cm="1" vm="2">
        <f t="array" ref="AB6581">_FV(Table1[[#This Row],[State]],"Country/region",TRUE)</f>
        <v>#VALUE!</v>
      </c>
    </row>
    <row r="6582" spans="1:28" x14ac:dyDescent="0.35">
      <c r="A6582" t="s">
        <v>143</v>
      </c>
      <c r="B6582">
        <v>62</v>
      </c>
      <c r="C6582" t="s">
        <v>2210</v>
      </c>
      <c r="D6582" t="s">
        <v>46</v>
      </c>
      <c r="E6582">
        <f>YEAR(Table1[[#This Row],[Order Date]])</f>
        <v>2015</v>
      </c>
      <c r="F6582">
        <v>1</v>
      </c>
      <c r="G6582">
        <f>MONTH(Table1[[#This Row],[Order Date]])</f>
        <v>2</v>
      </c>
      <c r="H6582" s="1">
        <v>42054</v>
      </c>
      <c r="I6582">
        <v>12711</v>
      </c>
      <c r="J6582" t="s">
        <v>58</v>
      </c>
      <c r="K6582">
        <v>32</v>
      </c>
      <c r="L6582">
        <v>43.98</v>
      </c>
      <c r="M6582" s="2">
        <v>0</v>
      </c>
      <c r="N6582">
        <v>1486.72</v>
      </c>
      <c r="O6582">
        <v>8.99</v>
      </c>
      <c r="P6582">
        <v>294.81</v>
      </c>
      <c r="Q6582" s="2">
        <v>0.57999999999999996</v>
      </c>
      <c r="R6582" t="s">
        <v>29</v>
      </c>
      <c r="S6582" t="s">
        <v>139</v>
      </c>
      <c r="T6582" t="s">
        <v>526</v>
      </c>
      <c r="U6582" t="s">
        <v>88</v>
      </c>
      <c r="V6582" t="s">
        <v>76</v>
      </c>
      <c r="W6582">
        <v>1776</v>
      </c>
      <c r="X6582" s="1">
        <v>42055</v>
      </c>
      <c r="Y6582" t="s">
        <v>34</v>
      </c>
      <c r="Z6582" t="e" vm="10">
        <v>#VALUE!</v>
      </c>
      <c r="AA6582">
        <v>71203</v>
      </c>
      <c r="AB6582" t="e" cm="1" vm="2">
        <f t="array" ref="AB6582">_FV(Table1[[#This Row],[State]],"Country/region",TRUE)</f>
        <v>#VALUE!</v>
      </c>
    </row>
    <row r="6583" spans="1:28" x14ac:dyDescent="0.35">
      <c r="A6583" t="s">
        <v>2479</v>
      </c>
      <c r="B6583">
        <v>62</v>
      </c>
      <c r="C6583" t="s">
        <v>2210</v>
      </c>
      <c r="D6583" t="s">
        <v>46</v>
      </c>
      <c r="E6583">
        <f>YEAR(Table1[[#This Row],[Order Date]])</f>
        <v>2015</v>
      </c>
      <c r="F6583">
        <v>1</v>
      </c>
      <c r="G6583">
        <f>MONTH(Table1[[#This Row],[Order Date]])</f>
        <v>2</v>
      </c>
      <c r="H6583" s="1">
        <v>42054</v>
      </c>
      <c r="I6583">
        <v>12711</v>
      </c>
      <c r="J6583" t="s">
        <v>58</v>
      </c>
      <c r="K6583">
        <v>45</v>
      </c>
      <c r="L6583">
        <v>12.98</v>
      </c>
      <c r="M6583" s="2">
        <v>0.05</v>
      </c>
      <c r="N6583">
        <v>558.04</v>
      </c>
      <c r="O6583">
        <v>3.14</v>
      </c>
      <c r="P6583">
        <v>40.32</v>
      </c>
      <c r="Q6583" s="2">
        <v>0.6</v>
      </c>
      <c r="R6583" t="s">
        <v>29</v>
      </c>
      <c r="S6583" t="s">
        <v>139</v>
      </c>
      <c r="T6583" t="s">
        <v>1930</v>
      </c>
      <c r="U6583" t="s">
        <v>481</v>
      </c>
      <c r="V6583" t="s">
        <v>76</v>
      </c>
      <c r="W6583">
        <v>1777</v>
      </c>
      <c r="X6583" s="1">
        <v>42055</v>
      </c>
      <c r="Y6583" t="s">
        <v>34</v>
      </c>
      <c r="Z6583" t="e" vm="10">
        <v>#VALUE!</v>
      </c>
      <c r="AA6583">
        <v>70560</v>
      </c>
      <c r="AB6583" t="e" cm="1" vm="2">
        <f t="array" ref="AB6583">_FV(Table1[[#This Row],[State]],"Country/region",TRUE)</f>
        <v>#VALUE!</v>
      </c>
    </row>
    <row r="6584" spans="1:28" x14ac:dyDescent="0.35">
      <c r="A6584" t="s">
        <v>1634</v>
      </c>
      <c r="B6584">
        <v>62</v>
      </c>
      <c r="C6584" t="s">
        <v>889</v>
      </c>
      <c r="D6584" t="s">
        <v>46</v>
      </c>
      <c r="E6584">
        <f>YEAR(Table1[[#This Row],[Order Date]])</f>
        <v>2015</v>
      </c>
      <c r="F6584">
        <v>1</v>
      </c>
      <c r="G6584">
        <f>MONTH(Table1[[#This Row],[Order Date]])</f>
        <v>2</v>
      </c>
      <c r="H6584" s="1">
        <v>42054</v>
      </c>
      <c r="I6584">
        <v>39075</v>
      </c>
      <c r="J6584" t="s">
        <v>39</v>
      </c>
      <c r="K6584">
        <v>50</v>
      </c>
      <c r="L6584">
        <v>10.35</v>
      </c>
      <c r="M6584" s="2">
        <v>0.01</v>
      </c>
      <c r="N6584">
        <v>512.33000000000004</v>
      </c>
      <c r="O6584">
        <v>0.99</v>
      </c>
      <c r="P6584">
        <v>250.66</v>
      </c>
      <c r="Q6584" s="2">
        <v>0.37</v>
      </c>
      <c r="R6584" t="s">
        <v>29</v>
      </c>
      <c r="S6584" t="s">
        <v>30</v>
      </c>
      <c r="T6584" t="s">
        <v>2682</v>
      </c>
      <c r="U6584" t="s">
        <v>210</v>
      </c>
      <c r="V6584" t="s">
        <v>52</v>
      </c>
      <c r="W6584">
        <v>5510</v>
      </c>
      <c r="X6584" s="1">
        <v>42055</v>
      </c>
      <c r="Y6584" t="s">
        <v>34</v>
      </c>
      <c r="Z6584" t="e" vm="39">
        <v>#VALUE!</v>
      </c>
      <c r="AA6584">
        <v>88201</v>
      </c>
      <c r="AB6584" t="e" cm="1" vm="2">
        <f t="array" ref="AB6584">_FV(Table1[[#This Row],[State]],"Country/region",TRUE)</f>
        <v>#VALUE!</v>
      </c>
    </row>
    <row r="6585" spans="1:28" x14ac:dyDescent="0.35">
      <c r="A6585" t="s">
        <v>921</v>
      </c>
      <c r="B6585">
        <v>62</v>
      </c>
      <c r="C6585" t="s">
        <v>2563</v>
      </c>
      <c r="D6585" t="s">
        <v>57</v>
      </c>
      <c r="E6585">
        <f>YEAR(Table1[[#This Row],[Order Date]])</f>
        <v>2015</v>
      </c>
      <c r="F6585">
        <v>1</v>
      </c>
      <c r="G6585">
        <f>MONTH(Table1[[#This Row],[Order Date]])</f>
        <v>2</v>
      </c>
      <c r="H6585" s="1">
        <v>42054</v>
      </c>
      <c r="I6585">
        <v>5860</v>
      </c>
      <c r="J6585" t="s">
        <v>39</v>
      </c>
      <c r="K6585">
        <v>12</v>
      </c>
      <c r="L6585">
        <v>4.84</v>
      </c>
      <c r="M6585" s="2">
        <v>0.09</v>
      </c>
      <c r="N6585">
        <v>56.73</v>
      </c>
      <c r="O6585">
        <v>0.71</v>
      </c>
      <c r="P6585">
        <v>8.33</v>
      </c>
      <c r="Q6585" s="2">
        <v>0.52</v>
      </c>
      <c r="R6585" t="s">
        <v>29</v>
      </c>
      <c r="S6585" t="s">
        <v>59</v>
      </c>
      <c r="T6585" t="s">
        <v>1064</v>
      </c>
      <c r="U6585" t="s">
        <v>88</v>
      </c>
      <c r="V6585" t="s">
        <v>52</v>
      </c>
      <c r="W6585">
        <v>813</v>
      </c>
      <c r="X6585" s="1">
        <v>42056</v>
      </c>
      <c r="Y6585" t="s">
        <v>34</v>
      </c>
      <c r="Z6585" t="e" vm="7">
        <v>#VALUE!</v>
      </c>
      <c r="AA6585">
        <v>84321</v>
      </c>
      <c r="AB6585" t="e" cm="1" vm="2">
        <f t="array" ref="AB6585">_FV(Table1[[#This Row],[State]],"Country/region",TRUE)</f>
        <v>#VALUE!</v>
      </c>
    </row>
    <row r="6586" spans="1:28" x14ac:dyDescent="0.35">
      <c r="A6586" t="s">
        <v>1995</v>
      </c>
      <c r="B6586">
        <v>62</v>
      </c>
      <c r="C6586" t="s">
        <v>1996</v>
      </c>
      <c r="D6586" t="s">
        <v>46</v>
      </c>
      <c r="E6586">
        <f>YEAR(Table1[[#This Row],[Order Date]])</f>
        <v>2015</v>
      </c>
      <c r="F6586">
        <v>1</v>
      </c>
      <c r="G6586">
        <f>MONTH(Table1[[#This Row],[Order Date]])</f>
        <v>2</v>
      </c>
      <c r="H6586" s="1">
        <v>42054</v>
      </c>
      <c r="I6586">
        <v>26309</v>
      </c>
      <c r="J6586" t="s">
        <v>47</v>
      </c>
      <c r="K6586">
        <v>42</v>
      </c>
      <c r="L6586">
        <v>3.08</v>
      </c>
      <c r="M6586" s="2">
        <v>0.09</v>
      </c>
      <c r="N6586">
        <v>128.13</v>
      </c>
      <c r="O6586">
        <v>0.99</v>
      </c>
      <c r="P6586">
        <v>32.53</v>
      </c>
      <c r="Q6586" s="2">
        <v>0.37</v>
      </c>
      <c r="R6586" t="s">
        <v>29</v>
      </c>
      <c r="S6586" t="s">
        <v>30</v>
      </c>
      <c r="T6586" t="s">
        <v>1774</v>
      </c>
      <c r="U6586" t="s">
        <v>210</v>
      </c>
      <c r="V6586" t="s">
        <v>52</v>
      </c>
      <c r="W6586">
        <v>3677</v>
      </c>
      <c r="X6586" s="1">
        <v>42056</v>
      </c>
      <c r="Y6586" t="s">
        <v>34</v>
      </c>
      <c r="Z6586" t="e" vm="23">
        <v>#VALUE!</v>
      </c>
      <c r="AA6586">
        <v>98052</v>
      </c>
      <c r="AB6586" t="e" cm="1" vm="2">
        <f t="array" ref="AB6586">_FV(Table1[[#This Row],[State]],"Country/region",TRUE)</f>
        <v>#VALUE!</v>
      </c>
    </row>
    <row r="6587" spans="1:28" x14ac:dyDescent="0.35">
      <c r="A6587" t="s">
        <v>133</v>
      </c>
      <c r="B6587">
        <v>61</v>
      </c>
      <c r="C6587" t="s">
        <v>3501</v>
      </c>
      <c r="D6587" t="s">
        <v>46</v>
      </c>
      <c r="E6587">
        <f>YEAR(Table1[[#This Row],[Order Date]])</f>
        <v>2015</v>
      </c>
      <c r="F6587">
        <v>1</v>
      </c>
      <c r="G6587">
        <f>MONTH(Table1[[#This Row],[Order Date]])</f>
        <v>2</v>
      </c>
      <c r="H6587" s="1">
        <v>42054</v>
      </c>
      <c r="I6587">
        <v>1057</v>
      </c>
      <c r="J6587" t="s">
        <v>58</v>
      </c>
      <c r="K6587">
        <v>41</v>
      </c>
      <c r="L6587">
        <v>8.4600000000000009</v>
      </c>
      <c r="M6587" s="2">
        <v>0.09</v>
      </c>
      <c r="N6587">
        <v>341.36</v>
      </c>
      <c r="O6587">
        <v>3.62</v>
      </c>
      <c r="P6587">
        <v>-52.48</v>
      </c>
      <c r="Q6587" s="2">
        <v>0.61</v>
      </c>
      <c r="R6587" t="s">
        <v>96</v>
      </c>
      <c r="S6587" t="s">
        <v>139</v>
      </c>
      <c r="T6587" t="s">
        <v>2644</v>
      </c>
      <c r="U6587" t="s">
        <v>102</v>
      </c>
      <c r="V6587" t="s">
        <v>68</v>
      </c>
      <c r="W6587">
        <v>167</v>
      </c>
      <c r="X6587" s="1">
        <v>42056</v>
      </c>
      <c r="Y6587" t="s">
        <v>34</v>
      </c>
      <c r="Z6587" t="e" vm="11">
        <v>#VALUE!</v>
      </c>
      <c r="AA6587">
        <v>77536</v>
      </c>
      <c r="AB6587" t="e" cm="1" vm="2">
        <f t="array" ref="AB6587">_FV(Table1[[#This Row],[State]],"Country/region",TRUE)</f>
        <v>#VALUE!</v>
      </c>
    </row>
    <row r="6588" spans="1:28" x14ac:dyDescent="0.35">
      <c r="A6588" t="s">
        <v>2142</v>
      </c>
      <c r="B6588">
        <v>62</v>
      </c>
      <c r="C6588" t="s">
        <v>2035</v>
      </c>
      <c r="D6588" t="s">
        <v>46</v>
      </c>
      <c r="E6588">
        <f>YEAR(Table1[[#This Row],[Order Date]])</f>
        <v>2015</v>
      </c>
      <c r="F6588">
        <v>1</v>
      </c>
      <c r="G6588">
        <f>MONTH(Table1[[#This Row],[Order Date]])</f>
        <v>2</v>
      </c>
      <c r="H6588" s="1">
        <v>42054</v>
      </c>
      <c r="I6588">
        <v>35905</v>
      </c>
      <c r="J6588" t="s">
        <v>47</v>
      </c>
      <c r="K6588">
        <v>20</v>
      </c>
      <c r="L6588">
        <v>1.68</v>
      </c>
      <c r="M6588" s="2">
        <v>0.09</v>
      </c>
      <c r="N6588">
        <v>37.4</v>
      </c>
      <c r="O6588">
        <v>1.57</v>
      </c>
      <c r="P6588">
        <v>-17.18</v>
      </c>
      <c r="Q6588" s="2">
        <v>0.59</v>
      </c>
      <c r="R6588" t="s">
        <v>29</v>
      </c>
      <c r="S6588" t="s">
        <v>59</v>
      </c>
      <c r="T6588" t="s">
        <v>398</v>
      </c>
      <c r="U6588" t="s">
        <v>88</v>
      </c>
      <c r="V6588" t="s">
        <v>33</v>
      </c>
      <c r="W6588">
        <v>5036</v>
      </c>
      <c r="X6588" s="1">
        <v>42059</v>
      </c>
      <c r="Y6588" t="s">
        <v>42</v>
      </c>
      <c r="Z6588" t="e" vm="24">
        <v>#VALUE!</v>
      </c>
      <c r="AA6588">
        <v>7079</v>
      </c>
      <c r="AB6588" t="e" cm="1" vm="2">
        <f t="array" ref="AB6588">_FV(Table1[[#This Row],[State]],"Country/region",TRUE)</f>
        <v>#VALUE!</v>
      </c>
    </row>
    <row r="6589" spans="1:28" x14ac:dyDescent="0.35">
      <c r="A6589" t="s">
        <v>215</v>
      </c>
      <c r="B6589">
        <v>62</v>
      </c>
      <c r="C6589" t="s">
        <v>216</v>
      </c>
      <c r="D6589" t="s">
        <v>46</v>
      </c>
      <c r="E6589">
        <f>YEAR(Table1[[#This Row],[Order Date]])</f>
        <v>2015</v>
      </c>
      <c r="F6589">
        <v>1</v>
      </c>
      <c r="G6589">
        <f>MONTH(Table1[[#This Row],[Order Date]])</f>
        <v>2</v>
      </c>
      <c r="H6589" s="1">
        <v>42055</v>
      </c>
      <c r="I6589">
        <v>6</v>
      </c>
      <c r="J6589" t="s">
        <v>39</v>
      </c>
      <c r="K6589">
        <v>2</v>
      </c>
      <c r="L6589">
        <v>2.08</v>
      </c>
      <c r="M6589" s="2">
        <v>0.01</v>
      </c>
      <c r="N6589">
        <v>6.93</v>
      </c>
      <c r="O6589">
        <v>2.56</v>
      </c>
      <c r="P6589">
        <v>-4.6399999999999997</v>
      </c>
      <c r="Q6589" s="2">
        <v>0.55000000000000004</v>
      </c>
      <c r="R6589" t="s">
        <v>29</v>
      </c>
      <c r="S6589" t="s">
        <v>139</v>
      </c>
      <c r="T6589" t="s">
        <v>769</v>
      </c>
      <c r="U6589" t="s">
        <v>481</v>
      </c>
      <c r="V6589" t="s">
        <v>52</v>
      </c>
      <c r="W6589">
        <v>2</v>
      </c>
      <c r="X6589" s="1">
        <v>42056</v>
      </c>
      <c r="Y6589" t="s">
        <v>34</v>
      </c>
      <c r="Z6589" t="e" vm="23">
        <v>#VALUE!</v>
      </c>
      <c r="AA6589">
        <v>98026</v>
      </c>
      <c r="AB6589" t="e" cm="1" vm="2">
        <f t="array" ref="AB6589">_FV(Table1[[#This Row],[State]],"Country/region",TRUE)</f>
        <v>#VALUE!</v>
      </c>
    </row>
    <row r="6590" spans="1:28" x14ac:dyDescent="0.35">
      <c r="A6590" t="s">
        <v>2241</v>
      </c>
      <c r="B6590">
        <v>62</v>
      </c>
      <c r="C6590" t="s">
        <v>3320</v>
      </c>
      <c r="D6590" t="s">
        <v>38</v>
      </c>
      <c r="E6590">
        <f>YEAR(Table1[[#This Row],[Order Date]])</f>
        <v>2015</v>
      </c>
      <c r="F6590">
        <v>1</v>
      </c>
      <c r="G6590">
        <f>MONTH(Table1[[#This Row],[Order Date]])</f>
        <v>2</v>
      </c>
      <c r="H6590" s="1">
        <v>42056</v>
      </c>
      <c r="I6590">
        <v>46466</v>
      </c>
      <c r="J6590" t="s">
        <v>131</v>
      </c>
      <c r="K6590">
        <v>7</v>
      </c>
      <c r="L6590">
        <v>37.93</v>
      </c>
      <c r="M6590" s="2">
        <v>0.05</v>
      </c>
      <c r="N6590">
        <v>271.27</v>
      </c>
      <c r="O6590">
        <v>13.99</v>
      </c>
      <c r="P6590">
        <v>71.31</v>
      </c>
      <c r="Q6590" s="2">
        <v>0.67</v>
      </c>
      <c r="R6590" t="s">
        <v>48</v>
      </c>
      <c r="S6590" t="s">
        <v>59</v>
      </c>
      <c r="T6590" t="s">
        <v>3231</v>
      </c>
      <c r="U6590" t="s">
        <v>82</v>
      </c>
      <c r="V6590" t="s">
        <v>68</v>
      </c>
      <c r="W6590">
        <v>6527</v>
      </c>
      <c r="X6590" s="1">
        <v>42057</v>
      </c>
      <c r="Y6590" t="s">
        <v>34</v>
      </c>
      <c r="Z6590" t="e" vm="11">
        <v>#VALUE!</v>
      </c>
      <c r="AA6590">
        <v>76543</v>
      </c>
      <c r="AB6590" t="e" cm="1" vm="2">
        <f t="array" ref="AB6590">_FV(Table1[[#This Row],[State]],"Country/region",TRUE)</f>
        <v>#VALUE!</v>
      </c>
    </row>
    <row r="6591" spans="1:28" x14ac:dyDescent="0.35">
      <c r="A6591" t="s">
        <v>2727</v>
      </c>
      <c r="B6591">
        <v>62</v>
      </c>
      <c r="C6591" t="s">
        <v>2238</v>
      </c>
      <c r="D6591" t="s">
        <v>27</v>
      </c>
      <c r="E6591">
        <f>YEAR(Table1[[#This Row],[Order Date]])</f>
        <v>2015</v>
      </c>
      <c r="F6591">
        <v>1</v>
      </c>
      <c r="G6591">
        <f>MONTH(Table1[[#This Row],[Order Date]])</f>
        <v>2</v>
      </c>
      <c r="H6591" s="1">
        <v>42058</v>
      </c>
      <c r="I6591">
        <v>35392</v>
      </c>
      <c r="J6591" t="s">
        <v>28</v>
      </c>
      <c r="K6591">
        <v>9</v>
      </c>
      <c r="L6591">
        <v>6.48</v>
      </c>
      <c r="M6591" s="2">
        <v>0.01</v>
      </c>
      <c r="N6591">
        <v>70.88</v>
      </c>
      <c r="O6591">
        <v>9.68</v>
      </c>
      <c r="P6591">
        <v>-50.2</v>
      </c>
      <c r="Q6591" s="2">
        <v>0.36</v>
      </c>
      <c r="R6591" t="s">
        <v>29</v>
      </c>
      <c r="S6591" t="s">
        <v>30</v>
      </c>
      <c r="T6591" t="s">
        <v>695</v>
      </c>
      <c r="U6591" t="s">
        <v>61</v>
      </c>
      <c r="V6591" t="s">
        <v>76</v>
      </c>
      <c r="W6591">
        <v>4975</v>
      </c>
      <c r="X6591" s="1">
        <v>42058</v>
      </c>
      <c r="Y6591" t="s">
        <v>34</v>
      </c>
      <c r="Z6591" t="e" vm="6">
        <v>#VALUE!</v>
      </c>
      <c r="AA6591">
        <v>35020</v>
      </c>
      <c r="AB6591" t="e" cm="1" vm="2">
        <f t="array" ref="AB6591">_FV(Table1[[#This Row],[State]],"Country/region",TRUE)</f>
        <v>#VALUE!</v>
      </c>
    </row>
    <row r="6592" spans="1:28" x14ac:dyDescent="0.35">
      <c r="A6592" t="s">
        <v>1427</v>
      </c>
      <c r="B6592">
        <v>62</v>
      </c>
      <c r="C6592" t="s">
        <v>1428</v>
      </c>
      <c r="D6592" t="s">
        <v>57</v>
      </c>
      <c r="E6592">
        <f>YEAR(Table1[[#This Row],[Order Date]])</f>
        <v>2015</v>
      </c>
      <c r="F6592">
        <v>1</v>
      </c>
      <c r="G6592">
        <f>MONTH(Table1[[#This Row],[Order Date]])</f>
        <v>2</v>
      </c>
      <c r="H6592" s="1">
        <v>42058</v>
      </c>
      <c r="I6592">
        <v>41921</v>
      </c>
      <c r="J6592" t="s">
        <v>131</v>
      </c>
      <c r="K6592">
        <v>29</v>
      </c>
      <c r="L6592">
        <v>11.58</v>
      </c>
      <c r="M6592" s="2">
        <v>0.04</v>
      </c>
      <c r="N6592">
        <v>337.38</v>
      </c>
      <c r="O6592">
        <v>6.97</v>
      </c>
      <c r="P6592">
        <v>-5.45</v>
      </c>
      <c r="Q6592" s="2">
        <v>0.35</v>
      </c>
      <c r="R6592" t="s">
        <v>29</v>
      </c>
      <c r="S6592" t="s">
        <v>30</v>
      </c>
      <c r="T6592" t="s">
        <v>409</v>
      </c>
      <c r="U6592" t="s">
        <v>267</v>
      </c>
      <c r="V6592" t="s">
        <v>52</v>
      </c>
      <c r="W6592">
        <v>5912</v>
      </c>
      <c r="X6592" s="1">
        <v>42059</v>
      </c>
      <c r="Y6592" t="s">
        <v>42</v>
      </c>
      <c r="Z6592" t="e" vm="39">
        <v>#VALUE!</v>
      </c>
      <c r="AA6592">
        <v>88310</v>
      </c>
      <c r="AB6592" t="e" cm="1" vm="2">
        <f t="array" ref="AB6592">_FV(Table1[[#This Row],[State]],"Country/region",TRUE)</f>
        <v>#VALUE!</v>
      </c>
    </row>
    <row r="6593" spans="1:28" x14ac:dyDescent="0.35">
      <c r="A6593" t="s">
        <v>2111</v>
      </c>
      <c r="B6593">
        <v>62</v>
      </c>
      <c r="C6593" t="s">
        <v>1428</v>
      </c>
      <c r="D6593" t="s">
        <v>57</v>
      </c>
      <c r="E6593">
        <f>YEAR(Table1[[#This Row],[Order Date]])</f>
        <v>2015</v>
      </c>
      <c r="F6593">
        <v>1</v>
      </c>
      <c r="G6593">
        <f>MONTH(Table1[[#This Row],[Order Date]])</f>
        <v>2</v>
      </c>
      <c r="H6593" s="1">
        <v>42058</v>
      </c>
      <c r="I6593">
        <v>51239</v>
      </c>
      <c r="J6593" t="s">
        <v>47</v>
      </c>
      <c r="K6593">
        <v>48</v>
      </c>
      <c r="L6593">
        <v>85.29</v>
      </c>
      <c r="M6593" s="2">
        <v>0.09</v>
      </c>
      <c r="N6593">
        <v>4046.25</v>
      </c>
      <c r="O6593">
        <v>60</v>
      </c>
      <c r="P6593">
        <v>-1296.93</v>
      </c>
      <c r="Q6593" s="2">
        <v>0.56000000000000005</v>
      </c>
      <c r="R6593" t="s">
        <v>48</v>
      </c>
      <c r="S6593" t="s">
        <v>49</v>
      </c>
      <c r="T6593" t="s">
        <v>2874</v>
      </c>
      <c r="U6593" t="s">
        <v>75</v>
      </c>
      <c r="V6593" t="s">
        <v>52</v>
      </c>
      <c r="W6593">
        <v>7181</v>
      </c>
      <c r="X6593" s="1">
        <v>42060</v>
      </c>
      <c r="Y6593" t="s">
        <v>53</v>
      </c>
      <c r="Z6593" t="e" vm="39">
        <v>#VALUE!</v>
      </c>
      <c r="AA6593">
        <v>87105</v>
      </c>
      <c r="AB6593" t="e" cm="1" vm="2">
        <f t="array" ref="AB6593">_FV(Table1[[#This Row],[State]],"Country/region",TRUE)</f>
        <v>#VALUE!</v>
      </c>
    </row>
    <row r="6594" spans="1:28" x14ac:dyDescent="0.35">
      <c r="A6594" t="s">
        <v>699</v>
      </c>
      <c r="B6594">
        <v>62</v>
      </c>
      <c r="C6594" t="s">
        <v>237</v>
      </c>
      <c r="D6594" t="s">
        <v>38</v>
      </c>
      <c r="E6594">
        <f>YEAR(Table1[[#This Row],[Order Date]])</f>
        <v>2015</v>
      </c>
      <c r="F6594">
        <v>1</v>
      </c>
      <c r="G6594">
        <f>MONTH(Table1[[#This Row],[Order Date]])</f>
        <v>2</v>
      </c>
      <c r="H6594" s="1">
        <v>42058</v>
      </c>
      <c r="I6594">
        <v>8388</v>
      </c>
      <c r="J6594" t="s">
        <v>47</v>
      </c>
      <c r="K6594">
        <v>39</v>
      </c>
      <c r="L6594">
        <v>7.59</v>
      </c>
      <c r="M6594" s="2">
        <v>7.0000000000000007E-2</v>
      </c>
      <c r="N6594">
        <v>290.3</v>
      </c>
      <c r="O6594">
        <v>4</v>
      </c>
      <c r="P6594">
        <v>25.16</v>
      </c>
      <c r="Q6594" s="2">
        <v>0.42</v>
      </c>
      <c r="R6594" t="s">
        <v>48</v>
      </c>
      <c r="S6594" t="s">
        <v>59</v>
      </c>
      <c r="T6594" t="s">
        <v>993</v>
      </c>
      <c r="U6594" t="s">
        <v>82</v>
      </c>
      <c r="V6594" t="s">
        <v>68</v>
      </c>
      <c r="W6594">
        <v>1150</v>
      </c>
      <c r="X6594" s="1">
        <v>42060</v>
      </c>
      <c r="Y6594" t="s">
        <v>34</v>
      </c>
      <c r="Z6594" t="e" vm="25">
        <v>#VALUE!</v>
      </c>
      <c r="AA6594">
        <v>53142</v>
      </c>
      <c r="AB6594" t="e" cm="1" vm="2">
        <f t="array" ref="AB6594">_FV(Table1[[#This Row],[State]],"Country/region",TRUE)</f>
        <v>#VALUE!</v>
      </c>
    </row>
    <row r="6595" spans="1:28" x14ac:dyDescent="0.35">
      <c r="A6595" t="s">
        <v>3205</v>
      </c>
      <c r="B6595">
        <v>62</v>
      </c>
      <c r="C6595" t="s">
        <v>871</v>
      </c>
      <c r="D6595" t="s">
        <v>27</v>
      </c>
      <c r="E6595">
        <f>YEAR(Table1[[#This Row],[Order Date]])</f>
        <v>2015</v>
      </c>
      <c r="F6595">
        <v>1</v>
      </c>
      <c r="G6595">
        <f>MONTH(Table1[[#This Row],[Order Date]])</f>
        <v>2</v>
      </c>
      <c r="H6595" s="1">
        <v>42058</v>
      </c>
      <c r="I6595">
        <v>9281</v>
      </c>
      <c r="J6595" t="s">
        <v>58</v>
      </c>
      <c r="K6595">
        <v>31</v>
      </c>
      <c r="L6595">
        <v>6.48</v>
      </c>
      <c r="M6595" s="2">
        <v>0.08</v>
      </c>
      <c r="N6595">
        <v>199.8</v>
      </c>
      <c r="O6595">
        <v>6.81</v>
      </c>
      <c r="P6595">
        <v>-96.59</v>
      </c>
      <c r="Q6595" s="2">
        <v>0.36</v>
      </c>
      <c r="R6595" t="s">
        <v>29</v>
      </c>
      <c r="S6595" t="s">
        <v>30</v>
      </c>
      <c r="T6595" t="s">
        <v>2059</v>
      </c>
      <c r="U6595" t="s">
        <v>61</v>
      </c>
      <c r="V6595" t="s">
        <v>68</v>
      </c>
      <c r="W6595">
        <v>1277</v>
      </c>
      <c r="X6595" s="1">
        <v>42060</v>
      </c>
      <c r="Y6595" t="s">
        <v>42</v>
      </c>
      <c r="Z6595" t="e" vm="11">
        <v>#VALUE!</v>
      </c>
      <c r="AA6595">
        <v>77642</v>
      </c>
      <c r="AB6595" t="e" cm="1" vm="2">
        <f t="array" ref="AB6595">_FV(Table1[[#This Row],[State]],"Country/region",TRUE)</f>
        <v>#VALUE!</v>
      </c>
    </row>
    <row r="6596" spans="1:28" x14ac:dyDescent="0.35">
      <c r="A6596" t="s">
        <v>3455</v>
      </c>
      <c r="B6596">
        <v>62</v>
      </c>
      <c r="C6596" t="s">
        <v>237</v>
      </c>
      <c r="D6596" t="s">
        <v>38</v>
      </c>
      <c r="E6596">
        <f>YEAR(Table1[[#This Row],[Order Date]])</f>
        <v>2015</v>
      </c>
      <c r="F6596">
        <v>1</v>
      </c>
      <c r="G6596">
        <f>MONTH(Table1[[#This Row],[Order Date]])</f>
        <v>2</v>
      </c>
      <c r="H6596" s="1">
        <v>42058</v>
      </c>
      <c r="I6596">
        <v>8388</v>
      </c>
      <c r="J6596" t="s">
        <v>47</v>
      </c>
      <c r="K6596">
        <v>37</v>
      </c>
      <c r="L6596">
        <v>11.7</v>
      </c>
      <c r="M6596" s="2">
        <v>0.02</v>
      </c>
      <c r="N6596">
        <v>434.11</v>
      </c>
      <c r="O6596">
        <v>5.63</v>
      </c>
      <c r="P6596">
        <v>24.853999999999999</v>
      </c>
      <c r="Q6596" s="2">
        <v>0.4</v>
      </c>
      <c r="R6596" t="s">
        <v>29</v>
      </c>
      <c r="S6596" t="s">
        <v>30</v>
      </c>
      <c r="T6596" t="s">
        <v>1420</v>
      </c>
      <c r="U6596" t="s">
        <v>67</v>
      </c>
      <c r="V6596" t="s">
        <v>68</v>
      </c>
      <c r="W6596">
        <v>1151</v>
      </c>
      <c r="X6596" s="1">
        <v>42060</v>
      </c>
      <c r="Y6596" t="s">
        <v>34</v>
      </c>
      <c r="Z6596" t="e" vm="25">
        <v>#VALUE!</v>
      </c>
      <c r="AA6596">
        <v>54601</v>
      </c>
      <c r="AB6596" t="e" cm="1" vm="2">
        <f t="array" ref="AB6596">_FV(Table1[[#This Row],[State]],"Country/region",TRUE)</f>
        <v>#VALUE!</v>
      </c>
    </row>
    <row r="6597" spans="1:28" x14ac:dyDescent="0.35">
      <c r="A6597" t="s">
        <v>3455</v>
      </c>
      <c r="B6597">
        <v>62</v>
      </c>
      <c r="C6597" t="s">
        <v>237</v>
      </c>
      <c r="D6597" t="s">
        <v>38</v>
      </c>
      <c r="E6597">
        <f>YEAR(Table1[[#This Row],[Order Date]])</f>
        <v>2015</v>
      </c>
      <c r="F6597">
        <v>1</v>
      </c>
      <c r="G6597">
        <f>MONTH(Table1[[#This Row],[Order Date]])</f>
        <v>2</v>
      </c>
      <c r="H6597" s="1">
        <v>42058</v>
      </c>
      <c r="I6597">
        <v>8388</v>
      </c>
      <c r="J6597" t="s">
        <v>47</v>
      </c>
      <c r="K6597">
        <v>42</v>
      </c>
      <c r="L6597">
        <v>6.98</v>
      </c>
      <c r="M6597" s="2">
        <v>0.02</v>
      </c>
      <c r="N6597">
        <v>288.89999999999998</v>
      </c>
      <c r="O6597">
        <v>1.6</v>
      </c>
      <c r="P6597">
        <v>96.34</v>
      </c>
      <c r="Q6597" s="2">
        <v>0.38</v>
      </c>
      <c r="R6597" t="s">
        <v>29</v>
      </c>
      <c r="S6597" t="s">
        <v>59</v>
      </c>
      <c r="T6597" t="s">
        <v>563</v>
      </c>
      <c r="U6597" t="s">
        <v>61</v>
      </c>
      <c r="V6597" t="s">
        <v>68</v>
      </c>
      <c r="W6597">
        <v>1152</v>
      </c>
      <c r="X6597" s="1">
        <v>42060</v>
      </c>
      <c r="Y6597" t="s">
        <v>34</v>
      </c>
      <c r="Z6597" t="e" vm="25">
        <v>#VALUE!</v>
      </c>
      <c r="AA6597">
        <v>54601</v>
      </c>
      <c r="AB6597" t="e" cm="1" vm="2">
        <f t="array" ref="AB6597">_FV(Table1[[#This Row],[State]],"Country/region",TRUE)</f>
        <v>#VALUE!</v>
      </c>
    </row>
    <row r="6598" spans="1:28" x14ac:dyDescent="0.35">
      <c r="A6598" t="s">
        <v>3205</v>
      </c>
      <c r="B6598">
        <v>62</v>
      </c>
      <c r="C6598" t="s">
        <v>871</v>
      </c>
      <c r="D6598" t="s">
        <v>27</v>
      </c>
      <c r="E6598">
        <f>YEAR(Table1[[#This Row],[Order Date]])</f>
        <v>2015</v>
      </c>
      <c r="F6598">
        <v>1</v>
      </c>
      <c r="G6598">
        <f>MONTH(Table1[[#This Row],[Order Date]])</f>
        <v>2</v>
      </c>
      <c r="H6598" s="1">
        <v>42058</v>
      </c>
      <c r="I6598">
        <v>9281</v>
      </c>
      <c r="J6598" t="s">
        <v>58</v>
      </c>
      <c r="K6598">
        <v>24</v>
      </c>
      <c r="L6598">
        <v>2.78</v>
      </c>
      <c r="M6598" s="2">
        <v>0.02</v>
      </c>
      <c r="N6598">
        <v>68.97</v>
      </c>
      <c r="O6598">
        <v>0.97</v>
      </c>
      <c r="P6598">
        <v>0.77</v>
      </c>
      <c r="Q6598" s="2">
        <v>0.59</v>
      </c>
      <c r="R6598" t="s">
        <v>29</v>
      </c>
      <c r="S6598" t="s">
        <v>59</v>
      </c>
      <c r="T6598" t="s">
        <v>235</v>
      </c>
      <c r="U6598" t="s">
        <v>88</v>
      </c>
      <c r="V6598" t="s">
        <v>68</v>
      </c>
      <c r="W6598">
        <v>1278</v>
      </c>
      <c r="X6598" s="1">
        <v>42060</v>
      </c>
      <c r="Y6598" t="s">
        <v>34</v>
      </c>
      <c r="Z6598" t="e" vm="11">
        <v>#VALUE!</v>
      </c>
      <c r="AA6598">
        <v>77642</v>
      </c>
      <c r="AB6598" t="e" cm="1" vm="2">
        <f t="array" ref="AB6598">_FV(Table1[[#This Row],[State]],"Country/region",TRUE)</f>
        <v>#VALUE!</v>
      </c>
    </row>
    <row r="6599" spans="1:28" x14ac:dyDescent="0.35">
      <c r="A6599" t="s">
        <v>1427</v>
      </c>
      <c r="B6599">
        <v>62</v>
      </c>
      <c r="C6599" t="s">
        <v>1428</v>
      </c>
      <c r="D6599" t="s">
        <v>57</v>
      </c>
      <c r="E6599">
        <f>YEAR(Table1[[#This Row],[Order Date]])</f>
        <v>2015</v>
      </c>
      <c r="F6599">
        <v>1</v>
      </c>
      <c r="G6599">
        <f>MONTH(Table1[[#This Row],[Order Date]])</f>
        <v>2</v>
      </c>
      <c r="H6599" s="1">
        <v>42058</v>
      </c>
      <c r="I6599">
        <v>41921</v>
      </c>
      <c r="J6599" t="s">
        <v>131</v>
      </c>
      <c r="K6599">
        <v>32</v>
      </c>
      <c r="L6599">
        <v>500.98</v>
      </c>
      <c r="M6599" s="2">
        <v>0.04</v>
      </c>
      <c r="N6599">
        <v>16313.51</v>
      </c>
      <c r="O6599">
        <v>26</v>
      </c>
      <c r="P6599">
        <v>4860.7299999999996</v>
      </c>
      <c r="Q6599" s="2">
        <v>0.6</v>
      </c>
      <c r="R6599" t="s">
        <v>48</v>
      </c>
      <c r="S6599" t="s">
        <v>49</v>
      </c>
      <c r="T6599" t="s">
        <v>1979</v>
      </c>
      <c r="U6599" t="s">
        <v>51</v>
      </c>
      <c r="V6599" t="s">
        <v>52</v>
      </c>
      <c r="W6599">
        <v>5911</v>
      </c>
      <c r="X6599" s="1">
        <v>42061</v>
      </c>
      <c r="Y6599" t="s">
        <v>53</v>
      </c>
      <c r="Z6599" t="e" vm="39">
        <v>#VALUE!</v>
      </c>
      <c r="AA6599">
        <v>88310</v>
      </c>
      <c r="AB6599" t="e" cm="1" vm="2">
        <f t="array" ref="AB6599">_FV(Table1[[#This Row],[State]],"Country/region",TRUE)</f>
        <v>#VALUE!</v>
      </c>
    </row>
    <row r="6600" spans="1:28" x14ac:dyDescent="0.35">
      <c r="A6600" t="s">
        <v>2114</v>
      </c>
      <c r="B6600">
        <v>62</v>
      </c>
      <c r="C6600" t="s">
        <v>3502</v>
      </c>
      <c r="D6600" t="s">
        <v>46</v>
      </c>
      <c r="E6600">
        <f>YEAR(Table1[[#This Row],[Order Date]])</f>
        <v>2015</v>
      </c>
      <c r="F6600">
        <v>1</v>
      </c>
      <c r="G6600">
        <f>MONTH(Table1[[#This Row],[Order Date]])</f>
        <v>2</v>
      </c>
      <c r="H6600" s="1">
        <v>42058</v>
      </c>
      <c r="I6600">
        <v>40132</v>
      </c>
      <c r="J6600" t="s">
        <v>47</v>
      </c>
      <c r="K6600">
        <v>36</v>
      </c>
      <c r="L6600">
        <v>124.49</v>
      </c>
      <c r="M6600" s="2">
        <v>0.04</v>
      </c>
      <c r="N6600">
        <v>4698.5</v>
      </c>
      <c r="O6600">
        <v>51.94</v>
      </c>
      <c r="P6600">
        <v>-219.375</v>
      </c>
      <c r="Q6600" s="2">
        <v>0.63</v>
      </c>
      <c r="R6600" t="s">
        <v>48</v>
      </c>
      <c r="S6600" t="s">
        <v>73</v>
      </c>
      <c r="T6600" t="s">
        <v>2074</v>
      </c>
      <c r="U6600" t="s">
        <v>75</v>
      </c>
      <c r="V6600" t="s">
        <v>68</v>
      </c>
      <c r="W6600">
        <v>5676</v>
      </c>
      <c r="X6600" s="1">
        <v>42063</v>
      </c>
      <c r="Y6600" t="s">
        <v>53</v>
      </c>
      <c r="Z6600" t="e" vm="16">
        <v>#VALUE!</v>
      </c>
      <c r="AA6600">
        <v>60516</v>
      </c>
      <c r="AB6600" t="e" cm="1" vm="2">
        <f t="array" ref="AB6600">_FV(Table1[[#This Row],[State]],"Country/region",TRUE)</f>
        <v>#VALUE!</v>
      </c>
    </row>
    <row r="6601" spans="1:28" x14ac:dyDescent="0.35">
      <c r="A6601" t="s">
        <v>2114</v>
      </c>
      <c r="B6601">
        <v>62</v>
      </c>
      <c r="C6601" t="s">
        <v>3502</v>
      </c>
      <c r="D6601" t="s">
        <v>46</v>
      </c>
      <c r="E6601">
        <f>YEAR(Table1[[#This Row],[Order Date]])</f>
        <v>2015</v>
      </c>
      <c r="F6601">
        <v>1</v>
      </c>
      <c r="G6601">
        <f>MONTH(Table1[[#This Row],[Order Date]])</f>
        <v>2</v>
      </c>
      <c r="H6601" s="1">
        <v>42058</v>
      </c>
      <c r="I6601">
        <v>40132</v>
      </c>
      <c r="J6601" t="s">
        <v>47</v>
      </c>
      <c r="K6601">
        <v>26</v>
      </c>
      <c r="L6601">
        <v>50.98</v>
      </c>
      <c r="M6601" s="2">
        <v>0.04</v>
      </c>
      <c r="N6601">
        <v>1363</v>
      </c>
      <c r="O6601">
        <v>14.19</v>
      </c>
      <c r="P6601">
        <v>149.83000000000001</v>
      </c>
      <c r="Q6601" s="2">
        <v>0.56000000000000005</v>
      </c>
      <c r="R6601" t="s">
        <v>48</v>
      </c>
      <c r="S6601" t="s">
        <v>49</v>
      </c>
      <c r="T6601" t="s">
        <v>2838</v>
      </c>
      <c r="U6601" t="s">
        <v>51</v>
      </c>
      <c r="V6601" t="s">
        <v>68</v>
      </c>
      <c r="W6601">
        <v>5675</v>
      </c>
      <c r="X6601" s="1">
        <v>42063</v>
      </c>
      <c r="Y6601" t="s">
        <v>53</v>
      </c>
      <c r="Z6601" t="e" vm="16">
        <v>#VALUE!</v>
      </c>
      <c r="AA6601">
        <v>60516</v>
      </c>
      <c r="AB6601" t="e" cm="1" vm="2">
        <f t="array" ref="AB6601">_FV(Table1[[#This Row],[State]],"Country/region",TRUE)</f>
        <v>#VALUE!</v>
      </c>
    </row>
    <row r="6602" spans="1:28" x14ac:dyDescent="0.35">
      <c r="A6602" t="s">
        <v>3040</v>
      </c>
      <c r="B6602">
        <v>62</v>
      </c>
      <c r="C6602" t="s">
        <v>3502</v>
      </c>
      <c r="D6602" t="s">
        <v>46</v>
      </c>
      <c r="E6602">
        <f>YEAR(Table1[[#This Row],[Order Date]])</f>
        <v>2015</v>
      </c>
      <c r="F6602">
        <v>1</v>
      </c>
      <c r="G6602">
        <f>MONTH(Table1[[#This Row],[Order Date]])</f>
        <v>2</v>
      </c>
      <c r="H6602" s="1">
        <v>42058</v>
      </c>
      <c r="I6602">
        <v>40132</v>
      </c>
      <c r="J6602" t="s">
        <v>47</v>
      </c>
      <c r="K6602">
        <v>16</v>
      </c>
      <c r="L6602">
        <v>22.38</v>
      </c>
      <c r="M6602" s="2">
        <v>0.09</v>
      </c>
      <c r="N6602">
        <v>347.47</v>
      </c>
      <c r="O6602">
        <v>15.1</v>
      </c>
      <c r="P6602">
        <v>-86.203999999999994</v>
      </c>
      <c r="Q6602" s="2">
        <v>0.38</v>
      </c>
      <c r="R6602" t="s">
        <v>29</v>
      </c>
      <c r="S6602" t="s">
        <v>30</v>
      </c>
      <c r="T6602" t="s">
        <v>1190</v>
      </c>
      <c r="U6602" t="s">
        <v>67</v>
      </c>
      <c r="V6602" t="s">
        <v>68</v>
      </c>
      <c r="W6602">
        <v>5677</v>
      </c>
      <c r="X6602" s="1">
        <v>42065</v>
      </c>
      <c r="Y6602" t="s">
        <v>34</v>
      </c>
      <c r="Z6602" t="e" vm="16">
        <v>#VALUE!</v>
      </c>
      <c r="AA6602">
        <v>62205</v>
      </c>
      <c r="AB6602" t="e" cm="1" vm="2">
        <f t="array" ref="AB6602">_FV(Table1[[#This Row],[State]],"Country/region",TRUE)</f>
        <v>#VALUE!</v>
      </c>
    </row>
    <row r="6603" spans="1:28" x14ac:dyDescent="0.35">
      <c r="A6603" t="s">
        <v>478</v>
      </c>
      <c r="B6603">
        <v>62</v>
      </c>
      <c r="C6603" t="s">
        <v>629</v>
      </c>
      <c r="D6603" t="s">
        <v>27</v>
      </c>
      <c r="E6603">
        <f>YEAR(Table1[[#This Row],[Order Date]])</f>
        <v>2015</v>
      </c>
      <c r="F6603">
        <v>1</v>
      </c>
      <c r="G6603">
        <f>MONTH(Table1[[#This Row],[Order Date]])</f>
        <v>2</v>
      </c>
      <c r="H6603" s="1">
        <v>42059</v>
      </c>
      <c r="I6603">
        <v>11776</v>
      </c>
      <c r="J6603" t="s">
        <v>47</v>
      </c>
      <c r="K6603">
        <v>40</v>
      </c>
      <c r="L6603">
        <v>1.26</v>
      </c>
      <c r="M6603" s="2">
        <v>0.04</v>
      </c>
      <c r="N6603">
        <v>57.24</v>
      </c>
      <c r="O6603">
        <v>0.7</v>
      </c>
      <c r="P6603">
        <v>-14.1</v>
      </c>
      <c r="Q6603" s="2">
        <v>0.81</v>
      </c>
      <c r="R6603" t="s">
        <v>29</v>
      </c>
      <c r="S6603" t="s">
        <v>59</v>
      </c>
      <c r="T6603" t="s">
        <v>1692</v>
      </c>
      <c r="U6603" t="s">
        <v>232</v>
      </c>
      <c r="V6603" t="s">
        <v>68</v>
      </c>
      <c r="W6603">
        <v>1626</v>
      </c>
      <c r="X6603" s="1">
        <v>42059</v>
      </c>
      <c r="Y6603" t="s">
        <v>42</v>
      </c>
      <c r="Z6603" t="e" vm="12">
        <v>#VALUE!</v>
      </c>
      <c r="AA6603">
        <v>50208</v>
      </c>
      <c r="AB6603" t="e" cm="1" vm="2">
        <f t="array" ref="AB6603">_FV(Table1[[#This Row],[State]],"Country/region",TRUE)</f>
        <v>#VALUE!</v>
      </c>
    </row>
    <row r="6604" spans="1:28" x14ac:dyDescent="0.35">
      <c r="A6604" t="s">
        <v>3075</v>
      </c>
      <c r="B6604">
        <v>62</v>
      </c>
      <c r="C6604" t="s">
        <v>3076</v>
      </c>
      <c r="D6604" t="s">
        <v>38</v>
      </c>
      <c r="E6604">
        <f>YEAR(Table1[[#This Row],[Order Date]])</f>
        <v>2015</v>
      </c>
      <c r="F6604">
        <v>1</v>
      </c>
      <c r="G6604">
        <f>MONTH(Table1[[#This Row],[Order Date]])</f>
        <v>2</v>
      </c>
      <c r="H6604" s="1">
        <v>42059</v>
      </c>
      <c r="I6604">
        <v>13668</v>
      </c>
      <c r="J6604" t="s">
        <v>58</v>
      </c>
      <c r="K6604">
        <v>42</v>
      </c>
      <c r="L6604">
        <v>6.24</v>
      </c>
      <c r="M6604" s="2">
        <v>0.02</v>
      </c>
      <c r="N6604">
        <v>282.61</v>
      </c>
      <c r="O6604">
        <v>5.22</v>
      </c>
      <c r="P6604">
        <v>-106.36</v>
      </c>
      <c r="Q6604" s="2">
        <v>0.6</v>
      </c>
      <c r="R6604" t="s">
        <v>48</v>
      </c>
      <c r="S6604" t="s">
        <v>30</v>
      </c>
      <c r="T6604" t="s">
        <v>1907</v>
      </c>
      <c r="U6604" t="s">
        <v>82</v>
      </c>
      <c r="V6604" t="s">
        <v>52</v>
      </c>
      <c r="W6604">
        <v>1911</v>
      </c>
      <c r="X6604" s="1">
        <v>42061</v>
      </c>
      <c r="Y6604" t="s">
        <v>34</v>
      </c>
      <c r="Z6604" t="e" vm="4">
        <v>#VALUE!</v>
      </c>
      <c r="AA6604">
        <v>92262</v>
      </c>
      <c r="AB6604" t="e" cm="1" vm="2">
        <f t="array" ref="AB6604">_FV(Table1[[#This Row],[State]],"Country/region",TRUE)</f>
        <v>#VALUE!</v>
      </c>
    </row>
    <row r="6605" spans="1:28" x14ac:dyDescent="0.35">
      <c r="A6605" t="s">
        <v>3498</v>
      </c>
      <c r="B6605">
        <v>62</v>
      </c>
      <c r="C6605" t="s">
        <v>2342</v>
      </c>
      <c r="D6605" t="s">
        <v>46</v>
      </c>
      <c r="E6605">
        <f>YEAR(Table1[[#This Row],[Order Date]])</f>
        <v>2015</v>
      </c>
      <c r="F6605">
        <v>1</v>
      </c>
      <c r="G6605">
        <f>MONTH(Table1[[#This Row],[Order Date]])</f>
        <v>2</v>
      </c>
      <c r="H6605" s="1">
        <v>42059</v>
      </c>
      <c r="I6605">
        <v>25314</v>
      </c>
      <c r="J6605" t="s">
        <v>28</v>
      </c>
      <c r="K6605">
        <v>43</v>
      </c>
      <c r="L6605">
        <v>205.99</v>
      </c>
      <c r="M6605" s="2">
        <v>0</v>
      </c>
      <c r="N6605">
        <v>7679.5119999999997</v>
      </c>
      <c r="O6605">
        <v>5</v>
      </c>
      <c r="P6605">
        <v>2307.42</v>
      </c>
      <c r="Q6605" s="2">
        <v>0.59</v>
      </c>
      <c r="R6605" t="s">
        <v>96</v>
      </c>
      <c r="S6605" t="s">
        <v>30</v>
      </c>
      <c r="T6605" t="s">
        <v>2512</v>
      </c>
      <c r="U6605" t="s">
        <v>105</v>
      </c>
      <c r="V6605" t="s">
        <v>76</v>
      </c>
      <c r="W6605">
        <v>3548</v>
      </c>
      <c r="X6605" s="1">
        <v>42061</v>
      </c>
      <c r="Y6605" t="s">
        <v>34</v>
      </c>
      <c r="Z6605" t="e" vm="10">
        <v>#VALUE!</v>
      </c>
      <c r="AA6605">
        <v>70364</v>
      </c>
      <c r="AB6605" t="e" cm="1" vm="2">
        <f t="array" ref="AB6605">_FV(Table1[[#This Row],[State]],"Country/region",TRUE)</f>
        <v>#VALUE!</v>
      </c>
    </row>
    <row r="6606" spans="1:28" x14ac:dyDescent="0.35">
      <c r="A6606" t="s">
        <v>2727</v>
      </c>
      <c r="B6606">
        <v>62</v>
      </c>
      <c r="C6606" t="s">
        <v>2238</v>
      </c>
      <c r="D6606" t="s">
        <v>27</v>
      </c>
      <c r="E6606">
        <f>YEAR(Table1[[#This Row],[Order Date]])</f>
        <v>2015</v>
      </c>
      <c r="F6606">
        <v>1</v>
      </c>
      <c r="G6606">
        <f>MONTH(Table1[[#This Row],[Order Date]])</f>
        <v>2</v>
      </c>
      <c r="H6606" s="1">
        <v>42060</v>
      </c>
      <c r="I6606">
        <v>25637</v>
      </c>
      <c r="J6606" t="s">
        <v>39</v>
      </c>
      <c r="K6606">
        <v>12</v>
      </c>
      <c r="L6606">
        <v>259.70999999999998</v>
      </c>
      <c r="M6606" s="2">
        <v>0.1</v>
      </c>
      <c r="N6606">
        <v>2409.424</v>
      </c>
      <c r="O6606">
        <v>66.67</v>
      </c>
      <c r="P6606">
        <v>50.95</v>
      </c>
      <c r="Q6606" s="2">
        <v>0.61</v>
      </c>
      <c r="R6606" t="s">
        <v>48</v>
      </c>
      <c r="S6606" t="s">
        <v>73</v>
      </c>
      <c r="T6606" t="s">
        <v>634</v>
      </c>
      <c r="U6606" t="s">
        <v>75</v>
      </c>
      <c r="V6606" t="s">
        <v>76</v>
      </c>
      <c r="W6606">
        <v>3595</v>
      </c>
      <c r="X6606" s="1">
        <v>42062</v>
      </c>
      <c r="Y6606" t="s">
        <v>53</v>
      </c>
      <c r="Z6606" t="e" vm="6">
        <v>#VALUE!</v>
      </c>
      <c r="AA6606">
        <v>35020</v>
      </c>
      <c r="AB6606" t="e" cm="1" vm="2">
        <f t="array" ref="AB6606">_FV(Table1[[#This Row],[State]],"Country/region",TRUE)</f>
        <v>#VALUE!</v>
      </c>
    </row>
    <row r="6607" spans="1:28" x14ac:dyDescent="0.35">
      <c r="A6607" t="s">
        <v>2405</v>
      </c>
      <c r="B6607">
        <v>62</v>
      </c>
      <c r="C6607" t="s">
        <v>2518</v>
      </c>
      <c r="D6607" t="s">
        <v>46</v>
      </c>
      <c r="E6607">
        <f>YEAR(Table1[[#This Row],[Order Date]])</f>
        <v>2015</v>
      </c>
      <c r="F6607">
        <v>1</v>
      </c>
      <c r="G6607">
        <f>MONTH(Table1[[#This Row],[Order Date]])</f>
        <v>2</v>
      </c>
      <c r="H6607" s="1">
        <v>42061</v>
      </c>
      <c r="I6607">
        <v>53221</v>
      </c>
      <c r="J6607" t="s">
        <v>39</v>
      </c>
      <c r="K6607">
        <v>29</v>
      </c>
      <c r="L6607">
        <v>15.68</v>
      </c>
      <c r="M6607" s="2">
        <v>0.1</v>
      </c>
      <c r="N6607">
        <v>433.44</v>
      </c>
      <c r="O6607">
        <v>3.73</v>
      </c>
      <c r="P6607">
        <v>147.46</v>
      </c>
      <c r="Q6607" s="2">
        <v>0.46</v>
      </c>
      <c r="R6607" t="s">
        <v>48</v>
      </c>
      <c r="S6607" t="s">
        <v>139</v>
      </c>
      <c r="T6607" t="s">
        <v>1653</v>
      </c>
      <c r="U6607" t="s">
        <v>82</v>
      </c>
      <c r="V6607" t="s">
        <v>68</v>
      </c>
      <c r="W6607">
        <v>7459</v>
      </c>
      <c r="X6607" s="1">
        <v>42062</v>
      </c>
      <c r="Y6607" t="s">
        <v>34</v>
      </c>
      <c r="Z6607" t="e" vm="5">
        <v>#VALUE!</v>
      </c>
      <c r="AA6607">
        <v>55901</v>
      </c>
      <c r="AB6607" t="e" cm="1" vm="2">
        <f t="array" ref="AB6607">_FV(Table1[[#This Row],[State]],"Country/region",TRUE)</f>
        <v>#VALUE!</v>
      </c>
    </row>
    <row r="6608" spans="1:28" x14ac:dyDescent="0.35">
      <c r="A6608" t="s">
        <v>1634</v>
      </c>
      <c r="B6608">
        <v>62</v>
      </c>
      <c r="C6608" t="s">
        <v>2089</v>
      </c>
      <c r="D6608" t="s">
        <v>46</v>
      </c>
      <c r="E6608">
        <f>YEAR(Table1[[#This Row],[Order Date]])</f>
        <v>2015</v>
      </c>
      <c r="F6608">
        <v>1</v>
      </c>
      <c r="G6608">
        <f>MONTH(Table1[[#This Row],[Order Date]])</f>
        <v>2</v>
      </c>
      <c r="H6608" s="1">
        <v>42061</v>
      </c>
      <c r="I6608">
        <v>57157</v>
      </c>
      <c r="J6608" t="s">
        <v>58</v>
      </c>
      <c r="K6608">
        <v>18</v>
      </c>
      <c r="L6608">
        <v>10.98</v>
      </c>
      <c r="M6608" s="2">
        <v>0.01</v>
      </c>
      <c r="N6608">
        <v>203.57</v>
      </c>
      <c r="O6608">
        <v>3.99</v>
      </c>
      <c r="P6608">
        <v>-4.84</v>
      </c>
      <c r="Q6608" s="2">
        <v>0.57999999999999996</v>
      </c>
      <c r="R6608" t="s">
        <v>29</v>
      </c>
      <c r="S6608" t="s">
        <v>30</v>
      </c>
      <c r="T6608" t="s">
        <v>1537</v>
      </c>
      <c r="U6608" t="s">
        <v>214</v>
      </c>
      <c r="V6608" t="s">
        <v>76</v>
      </c>
      <c r="W6608">
        <v>8000</v>
      </c>
      <c r="X6608" s="1">
        <v>42063</v>
      </c>
      <c r="Y6608" t="s">
        <v>34</v>
      </c>
      <c r="Z6608" t="e" vm="44">
        <v>#VALUE!</v>
      </c>
      <c r="AA6608">
        <v>30076</v>
      </c>
      <c r="AB6608" t="e" cm="1" vm="2">
        <f t="array" ref="AB6608">_FV(Table1[[#This Row],[State]],"Country/region",TRUE)</f>
        <v>#VALUE!</v>
      </c>
    </row>
    <row r="6609" spans="1:28" x14ac:dyDescent="0.35">
      <c r="A6609" t="s">
        <v>696</v>
      </c>
      <c r="B6609">
        <v>62</v>
      </c>
      <c r="C6609" t="s">
        <v>697</v>
      </c>
      <c r="D6609" t="s">
        <v>27</v>
      </c>
      <c r="E6609">
        <f>YEAR(Table1[[#This Row],[Order Date]])</f>
        <v>2015</v>
      </c>
      <c r="F6609">
        <v>1</v>
      </c>
      <c r="G6609">
        <f>MONTH(Table1[[#This Row],[Order Date]])</f>
        <v>2</v>
      </c>
      <c r="H6609" s="1">
        <v>42061</v>
      </c>
      <c r="I6609">
        <v>59075</v>
      </c>
      <c r="J6609" t="s">
        <v>47</v>
      </c>
      <c r="K6609">
        <v>38</v>
      </c>
      <c r="L6609">
        <v>11.19</v>
      </c>
      <c r="M6609" s="2">
        <v>0.02</v>
      </c>
      <c r="N6609">
        <v>425.91</v>
      </c>
      <c r="O6609">
        <v>5.03</v>
      </c>
      <c r="P6609">
        <v>55.06</v>
      </c>
      <c r="Q6609" s="2">
        <v>0.37</v>
      </c>
      <c r="R6609" t="s">
        <v>29</v>
      </c>
      <c r="S6609" t="s">
        <v>30</v>
      </c>
      <c r="T6609" t="s">
        <v>2749</v>
      </c>
      <c r="U6609" t="s">
        <v>61</v>
      </c>
      <c r="V6609" t="s">
        <v>68</v>
      </c>
      <c r="W6609">
        <v>8264</v>
      </c>
      <c r="X6609" s="1">
        <v>42063</v>
      </c>
      <c r="Y6609" t="s">
        <v>34</v>
      </c>
      <c r="Z6609" t="e" vm="11">
        <v>#VALUE!</v>
      </c>
      <c r="AA6609">
        <v>75067</v>
      </c>
      <c r="AB6609" t="e" cm="1" vm="2">
        <f t="array" ref="AB6609">_FV(Table1[[#This Row],[State]],"Country/region",TRUE)</f>
        <v>#VALUE!</v>
      </c>
    </row>
    <row r="6610" spans="1:28" x14ac:dyDescent="0.35">
      <c r="A6610" t="s">
        <v>1995</v>
      </c>
      <c r="B6610">
        <v>62</v>
      </c>
      <c r="C6610" t="s">
        <v>2458</v>
      </c>
      <c r="D6610" t="s">
        <v>57</v>
      </c>
      <c r="E6610">
        <f>YEAR(Table1[[#This Row],[Order Date]])</f>
        <v>2015</v>
      </c>
      <c r="F6610">
        <v>1</v>
      </c>
      <c r="G6610">
        <f>MONTH(Table1[[#This Row],[Order Date]])</f>
        <v>2</v>
      </c>
      <c r="H6610" s="1">
        <v>42061</v>
      </c>
      <c r="I6610">
        <v>53026</v>
      </c>
      <c r="J6610" t="s">
        <v>47</v>
      </c>
      <c r="K6610">
        <v>35</v>
      </c>
      <c r="L6610">
        <v>9.31</v>
      </c>
      <c r="M6610" s="2">
        <v>0.05</v>
      </c>
      <c r="N6610">
        <v>322.82</v>
      </c>
      <c r="O6610">
        <v>3.98</v>
      </c>
      <c r="P6610">
        <v>-17.579999999999998</v>
      </c>
      <c r="Q6610" s="2">
        <v>0.56000000000000005</v>
      </c>
      <c r="R6610" t="s">
        <v>29</v>
      </c>
      <c r="S6610" t="s">
        <v>139</v>
      </c>
      <c r="T6610" t="s">
        <v>2496</v>
      </c>
      <c r="U6610" t="s">
        <v>481</v>
      </c>
      <c r="V6610" t="s">
        <v>52</v>
      </c>
      <c r="W6610">
        <v>7438</v>
      </c>
      <c r="X6610" s="1">
        <v>42066</v>
      </c>
      <c r="Y6610" t="s">
        <v>34</v>
      </c>
      <c r="Z6610" t="e" vm="23">
        <v>#VALUE!</v>
      </c>
      <c r="AA6610">
        <v>98052</v>
      </c>
      <c r="AB6610" t="e" cm="1" vm="2">
        <f t="array" ref="AB6610">_FV(Table1[[#This Row],[State]],"Country/region",TRUE)</f>
        <v>#VALUE!</v>
      </c>
    </row>
    <row r="6611" spans="1:28" x14ac:dyDescent="0.35">
      <c r="A6611" t="s">
        <v>2459</v>
      </c>
      <c r="B6611">
        <v>62</v>
      </c>
      <c r="C6611" t="s">
        <v>697</v>
      </c>
      <c r="D6611" t="s">
        <v>27</v>
      </c>
      <c r="E6611">
        <f>YEAR(Table1[[#This Row],[Order Date]])</f>
        <v>2015</v>
      </c>
      <c r="F6611">
        <v>1</v>
      </c>
      <c r="G6611">
        <f>MONTH(Table1[[#This Row],[Order Date]])</f>
        <v>2</v>
      </c>
      <c r="H6611" s="1">
        <v>42061</v>
      </c>
      <c r="I6611">
        <v>59075</v>
      </c>
      <c r="J6611" t="s">
        <v>47</v>
      </c>
      <c r="K6611">
        <v>4</v>
      </c>
      <c r="L6611">
        <v>4.7699999999999996</v>
      </c>
      <c r="M6611" s="2">
        <v>0.02</v>
      </c>
      <c r="N6611">
        <v>21.84</v>
      </c>
      <c r="O6611">
        <v>2.39</v>
      </c>
      <c r="P6611">
        <v>-25.31</v>
      </c>
      <c r="Q6611" s="2">
        <v>0.72</v>
      </c>
      <c r="R6611" t="s">
        <v>96</v>
      </c>
      <c r="S6611" t="s">
        <v>139</v>
      </c>
      <c r="T6611" t="s">
        <v>1339</v>
      </c>
      <c r="U6611" t="s">
        <v>102</v>
      </c>
      <c r="V6611" t="s">
        <v>33</v>
      </c>
      <c r="W6611">
        <v>8265</v>
      </c>
      <c r="X6611" s="1">
        <v>42068</v>
      </c>
      <c r="Y6611" t="s">
        <v>34</v>
      </c>
      <c r="Z6611" t="e" vm="21">
        <v>#VALUE!</v>
      </c>
      <c r="AA6611">
        <v>4070</v>
      </c>
      <c r="AB6611" t="e" cm="1" vm="2">
        <f t="array" ref="AB6611">_FV(Table1[[#This Row],[State]],"Country/region",TRUE)</f>
        <v>#VALUE!</v>
      </c>
    </row>
    <row r="6612" spans="1:28" x14ac:dyDescent="0.35">
      <c r="A6612" t="s">
        <v>3503</v>
      </c>
      <c r="B6612">
        <v>62</v>
      </c>
      <c r="C6612" t="s">
        <v>2081</v>
      </c>
      <c r="D6612" t="s">
        <v>57</v>
      </c>
      <c r="E6612">
        <f>YEAR(Table1[[#This Row],[Order Date]])</f>
        <v>2015</v>
      </c>
      <c r="F6612">
        <v>1</v>
      </c>
      <c r="G6612">
        <f>MONTH(Table1[[#This Row],[Order Date]])</f>
        <v>2</v>
      </c>
      <c r="H6612" s="1">
        <v>42062</v>
      </c>
      <c r="I6612">
        <v>19332</v>
      </c>
      <c r="J6612" t="s">
        <v>28</v>
      </c>
      <c r="K6612">
        <v>46</v>
      </c>
      <c r="L6612">
        <v>179.29</v>
      </c>
      <c r="M6612" s="2">
        <v>0.06</v>
      </c>
      <c r="N6612">
        <v>8246.86</v>
      </c>
      <c r="O6612">
        <v>29.21</v>
      </c>
      <c r="P6612">
        <v>-433.290143</v>
      </c>
      <c r="Q6612" s="2">
        <v>0.74</v>
      </c>
      <c r="R6612" t="s">
        <v>48</v>
      </c>
      <c r="S6612" t="s">
        <v>73</v>
      </c>
      <c r="T6612" t="s">
        <v>369</v>
      </c>
      <c r="U6612" t="s">
        <v>75</v>
      </c>
      <c r="V6612" t="s">
        <v>33</v>
      </c>
      <c r="W6612">
        <v>2672</v>
      </c>
      <c r="X6612" s="1">
        <v>42063</v>
      </c>
      <c r="Y6612" t="s">
        <v>53</v>
      </c>
      <c r="Z6612" t="e" vm="3">
        <v>#VALUE!</v>
      </c>
      <c r="AA6612">
        <v>21234</v>
      </c>
      <c r="AB6612" t="e" cm="1" vm="2">
        <f t="array" ref="AB6612">_FV(Table1[[#This Row],[State]],"Country/region",TRUE)</f>
        <v>#VALUE!</v>
      </c>
    </row>
    <row r="6613" spans="1:28" x14ac:dyDescent="0.35">
      <c r="A6613" t="s">
        <v>499</v>
      </c>
      <c r="B6613">
        <v>62</v>
      </c>
      <c r="C6613" t="s">
        <v>2047</v>
      </c>
      <c r="D6613" t="s">
        <v>57</v>
      </c>
      <c r="E6613">
        <f>YEAR(Table1[[#This Row],[Order Date]])</f>
        <v>2015</v>
      </c>
      <c r="F6613">
        <v>1</v>
      </c>
      <c r="G6613">
        <f>MONTH(Table1[[#This Row],[Order Date]])</f>
        <v>2</v>
      </c>
      <c r="H6613" s="1">
        <v>42062</v>
      </c>
      <c r="I6613">
        <v>56261</v>
      </c>
      <c r="J6613" t="s">
        <v>58</v>
      </c>
      <c r="K6613">
        <v>43</v>
      </c>
      <c r="L6613">
        <v>376.13</v>
      </c>
      <c r="M6613" s="2">
        <v>0.02</v>
      </c>
      <c r="N6613">
        <v>16886.759999999998</v>
      </c>
      <c r="O6613">
        <v>85.63</v>
      </c>
      <c r="P6613">
        <v>483.95</v>
      </c>
      <c r="Q6613" s="2">
        <v>0.74</v>
      </c>
      <c r="R6613" t="s">
        <v>48</v>
      </c>
      <c r="S6613" t="s">
        <v>73</v>
      </c>
      <c r="T6613" t="s">
        <v>512</v>
      </c>
      <c r="U6613" t="s">
        <v>75</v>
      </c>
      <c r="V6613" t="s">
        <v>52</v>
      </c>
      <c r="W6613">
        <v>7867</v>
      </c>
      <c r="X6613" s="1">
        <v>42063</v>
      </c>
      <c r="Y6613" t="s">
        <v>53</v>
      </c>
      <c r="Z6613" t="e" vm="4">
        <v>#VALUE!</v>
      </c>
      <c r="AA6613">
        <v>94025</v>
      </c>
      <c r="AB6613" t="e" cm="1" vm="2">
        <f t="array" ref="AB6613">_FV(Table1[[#This Row],[State]],"Country/region",TRUE)</f>
        <v>#VALUE!</v>
      </c>
    </row>
    <row r="6614" spans="1:28" x14ac:dyDescent="0.35">
      <c r="A6614" t="s">
        <v>3504</v>
      </c>
      <c r="B6614">
        <v>62</v>
      </c>
      <c r="C6614" t="s">
        <v>2822</v>
      </c>
      <c r="D6614" t="s">
        <v>38</v>
      </c>
      <c r="E6614">
        <f>YEAR(Table1[[#This Row],[Order Date]])</f>
        <v>2015</v>
      </c>
      <c r="F6614">
        <v>1</v>
      </c>
      <c r="G6614">
        <f>MONTH(Table1[[#This Row],[Order Date]])</f>
        <v>2</v>
      </c>
      <c r="H6614" s="1">
        <v>42062</v>
      </c>
      <c r="I6614">
        <v>50721</v>
      </c>
      <c r="J6614" t="s">
        <v>28</v>
      </c>
      <c r="K6614">
        <v>33</v>
      </c>
      <c r="L6614">
        <v>304.99</v>
      </c>
      <c r="M6614" s="2">
        <v>0.04</v>
      </c>
      <c r="N6614">
        <v>9758.7000000000007</v>
      </c>
      <c r="O6614">
        <v>19.989999999999998</v>
      </c>
      <c r="P6614">
        <v>3793.703</v>
      </c>
      <c r="Q6614" s="2">
        <v>0.4</v>
      </c>
      <c r="R6614" t="s">
        <v>29</v>
      </c>
      <c r="S6614" t="s">
        <v>30</v>
      </c>
      <c r="T6614" t="s">
        <v>1790</v>
      </c>
      <c r="U6614" t="s">
        <v>67</v>
      </c>
      <c r="V6614" t="s">
        <v>68</v>
      </c>
      <c r="W6614">
        <v>7106</v>
      </c>
      <c r="X6614" s="1">
        <v>42063</v>
      </c>
      <c r="Y6614" t="s">
        <v>34</v>
      </c>
      <c r="Z6614" t="e" vm="13">
        <v>#VALUE!</v>
      </c>
      <c r="AA6614">
        <v>74012</v>
      </c>
      <c r="AB6614" t="e" cm="1" vm="2">
        <f t="array" ref="AB6614">_FV(Table1[[#This Row],[State]],"Country/region",TRUE)</f>
        <v>#VALUE!</v>
      </c>
    </row>
    <row r="6615" spans="1:28" x14ac:dyDescent="0.35">
      <c r="A6615" t="s">
        <v>3505</v>
      </c>
      <c r="B6615">
        <v>62</v>
      </c>
      <c r="C6615" t="s">
        <v>1585</v>
      </c>
      <c r="D6615" t="s">
        <v>38</v>
      </c>
      <c r="E6615">
        <f>YEAR(Table1[[#This Row],[Order Date]])</f>
        <v>2015</v>
      </c>
      <c r="F6615">
        <v>1</v>
      </c>
      <c r="G6615">
        <f>MONTH(Table1[[#This Row],[Order Date]])</f>
        <v>2</v>
      </c>
      <c r="H6615" s="1">
        <v>42062</v>
      </c>
      <c r="I6615">
        <v>1282</v>
      </c>
      <c r="J6615" t="s">
        <v>39</v>
      </c>
      <c r="K6615">
        <v>10</v>
      </c>
      <c r="L6615">
        <v>2.78</v>
      </c>
      <c r="M6615" s="2">
        <v>0.01</v>
      </c>
      <c r="N6615">
        <v>29.41</v>
      </c>
      <c r="O6615">
        <v>1.34</v>
      </c>
      <c r="P6615">
        <v>-2.06</v>
      </c>
      <c r="Q6615" s="2">
        <v>0.45</v>
      </c>
      <c r="R6615" t="s">
        <v>29</v>
      </c>
      <c r="S6615" t="s">
        <v>59</v>
      </c>
      <c r="T6615" t="s">
        <v>1804</v>
      </c>
      <c r="U6615" t="s">
        <v>88</v>
      </c>
      <c r="V6615" t="s">
        <v>68</v>
      </c>
      <c r="W6615">
        <v>192</v>
      </c>
      <c r="X6615" s="1">
        <v>42063</v>
      </c>
      <c r="Y6615" t="s">
        <v>34</v>
      </c>
      <c r="Z6615" t="e" vm="40">
        <v>#VALUE!</v>
      </c>
      <c r="AA6615">
        <v>66202</v>
      </c>
      <c r="AB6615" t="e" cm="1" vm="2">
        <f t="array" ref="AB6615">_FV(Table1[[#This Row],[State]],"Country/region",TRUE)</f>
        <v>#VALUE!</v>
      </c>
    </row>
    <row r="6616" spans="1:28" x14ac:dyDescent="0.35">
      <c r="A6616" t="s">
        <v>3505</v>
      </c>
      <c r="B6616">
        <v>62</v>
      </c>
      <c r="C6616" t="s">
        <v>1585</v>
      </c>
      <c r="D6616" t="s">
        <v>38</v>
      </c>
      <c r="E6616">
        <f>YEAR(Table1[[#This Row],[Order Date]])</f>
        <v>2015</v>
      </c>
      <c r="F6616">
        <v>1</v>
      </c>
      <c r="G6616">
        <f>MONTH(Table1[[#This Row],[Order Date]])</f>
        <v>2</v>
      </c>
      <c r="H6616" s="1">
        <v>42062</v>
      </c>
      <c r="I6616">
        <v>1282</v>
      </c>
      <c r="J6616" t="s">
        <v>39</v>
      </c>
      <c r="K6616">
        <v>26</v>
      </c>
      <c r="L6616">
        <v>31.78</v>
      </c>
      <c r="M6616" s="2">
        <v>0</v>
      </c>
      <c r="N6616">
        <v>892.38</v>
      </c>
      <c r="O6616">
        <v>1.99</v>
      </c>
      <c r="P6616">
        <v>366.48</v>
      </c>
      <c r="Q6616" s="2">
        <v>0.42</v>
      </c>
      <c r="R6616" t="s">
        <v>96</v>
      </c>
      <c r="S6616" t="s">
        <v>139</v>
      </c>
      <c r="T6616" t="s">
        <v>551</v>
      </c>
      <c r="U6616" t="s">
        <v>102</v>
      </c>
      <c r="V6616" t="s">
        <v>68</v>
      </c>
      <c r="W6616">
        <v>191</v>
      </c>
      <c r="X6616" s="1">
        <v>42063</v>
      </c>
      <c r="Y6616" t="s">
        <v>34</v>
      </c>
      <c r="Z6616" t="e" vm="40">
        <v>#VALUE!</v>
      </c>
      <c r="AA6616">
        <v>66202</v>
      </c>
      <c r="AB6616" t="e" cm="1" vm="2">
        <f t="array" ref="AB6616">_FV(Table1[[#This Row],[State]],"Country/region",TRUE)</f>
        <v>#VALUE!</v>
      </c>
    </row>
    <row r="6617" spans="1:28" x14ac:dyDescent="0.35">
      <c r="A6617" t="s">
        <v>1493</v>
      </c>
      <c r="B6617">
        <v>62</v>
      </c>
      <c r="C6617" t="s">
        <v>1494</v>
      </c>
      <c r="D6617" t="s">
        <v>38</v>
      </c>
      <c r="E6617">
        <f>YEAR(Table1[[#This Row],[Order Date]])</f>
        <v>2015</v>
      </c>
      <c r="F6617">
        <v>1</v>
      </c>
      <c r="G6617">
        <f>MONTH(Table1[[#This Row],[Order Date]])</f>
        <v>2</v>
      </c>
      <c r="H6617" s="1">
        <v>42062</v>
      </c>
      <c r="I6617">
        <v>49954</v>
      </c>
      <c r="J6617" t="s">
        <v>58</v>
      </c>
      <c r="K6617">
        <v>36</v>
      </c>
      <c r="L6617">
        <v>65.989999999999995</v>
      </c>
      <c r="M6617" s="2">
        <v>0.08</v>
      </c>
      <c r="N6617">
        <v>1921.1275000000001</v>
      </c>
      <c r="O6617">
        <v>8.99</v>
      </c>
      <c r="P6617">
        <v>248.58</v>
      </c>
      <c r="Q6617" s="2">
        <v>0.56000000000000005</v>
      </c>
      <c r="R6617" t="s">
        <v>96</v>
      </c>
      <c r="S6617" t="s">
        <v>30</v>
      </c>
      <c r="T6617" t="s">
        <v>1454</v>
      </c>
      <c r="U6617" t="s">
        <v>105</v>
      </c>
      <c r="V6617" t="s">
        <v>52</v>
      </c>
      <c r="W6617">
        <v>6994</v>
      </c>
      <c r="X6617" s="1">
        <v>42063</v>
      </c>
      <c r="Y6617" t="s">
        <v>34</v>
      </c>
      <c r="Z6617" t="e" vm="8">
        <v>#VALUE!</v>
      </c>
      <c r="AA6617">
        <v>97224</v>
      </c>
      <c r="AB6617" t="e" cm="1" vm="2">
        <f t="array" ref="AB6617">_FV(Table1[[#This Row],[State]],"Country/region",TRUE)</f>
        <v>#VALUE!</v>
      </c>
    </row>
    <row r="6618" spans="1:28" x14ac:dyDescent="0.35">
      <c r="A6618" t="s">
        <v>743</v>
      </c>
      <c r="B6618">
        <v>62</v>
      </c>
      <c r="C6618" t="s">
        <v>2252</v>
      </c>
      <c r="D6618" t="s">
        <v>27</v>
      </c>
      <c r="E6618">
        <f>YEAR(Table1[[#This Row],[Order Date]])</f>
        <v>2015</v>
      </c>
      <c r="F6618">
        <v>1</v>
      </c>
      <c r="G6618">
        <f>MONTH(Table1[[#This Row],[Order Date]])</f>
        <v>2</v>
      </c>
      <c r="H6618" s="1">
        <v>42062</v>
      </c>
      <c r="I6618">
        <v>36257</v>
      </c>
      <c r="J6618" t="s">
        <v>28</v>
      </c>
      <c r="K6618">
        <v>43</v>
      </c>
      <c r="L6618">
        <v>20.89</v>
      </c>
      <c r="M6618" s="2">
        <v>0.08</v>
      </c>
      <c r="N6618">
        <v>894.51</v>
      </c>
      <c r="O6618">
        <v>1.99</v>
      </c>
      <c r="P6618">
        <v>294.20999999999998</v>
      </c>
      <c r="Q6618" s="2">
        <v>0.48</v>
      </c>
      <c r="R6618" t="s">
        <v>96</v>
      </c>
      <c r="S6618" t="s">
        <v>139</v>
      </c>
      <c r="T6618" t="s">
        <v>2552</v>
      </c>
      <c r="U6618" t="s">
        <v>102</v>
      </c>
      <c r="V6618" t="s">
        <v>52</v>
      </c>
      <c r="W6618">
        <v>5085</v>
      </c>
      <c r="X6618" s="1">
        <v>42063</v>
      </c>
      <c r="Y6618" t="s">
        <v>34</v>
      </c>
      <c r="Z6618" t="e" vm="23">
        <v>#VALUE!</v>
      </c>
      <c r="AA6618">
        <v>98002</v>
      </c>
      <c r="AB6618" t="e" cm="1" vm="2">
        <f t="array" ref="AB6618">_FV(Table1[[#This Row],[State]],"Country/region",TRUE)</f>
        <v>#VALUE!</v>
      </c>
    </row>
    <row r="6619" spans="1:28" x14ac:dyDescent="0.35">
      <c r="A6619" t="s">
        <v>2464</v>
      </c>
      <c r="B6619">
        <v>62</v>
      </c>
      <c r="C6619" t="s">
        <v>3188</v>
      </c>
      <c r="D6619" t="s">
        <v>57</v>
      </c>
      <c r="E6619">
        <f>YEAR(Table1[[#This Row],[Order Date]])</f>
        <v>2015</v>
      </c>
      <c r="F6619">
        <v>1</v>
      </c>
      <c r="G6619">
        <f>MONTH(Table1[[#This Row],[Order Date]])</f>
        <v>2</v>
      </c>
      <c r="H6619" s="1">
        <v>42062</v>
      </c>
      <c r="I6619">
        <v>7653</v>
      </c>
      <c r="J6619" t="s">
        <v>131</v>
      </c>
      <c r="K6619">
        <v>32</v>
      </c>
      <c r="L6619">
        <v>48.04</v>
      </c>
      <c r="M6619" s="2">
        <v>0.1</v>
      </c>
      <c r="N6619">
        <v>1425.06</v>
      </c>
      <c r="O6619">
        <v>5.09</v>
      </c>
      <c r="P6619">
        <v>597.30999999999995</v>
      </c>
      <c r="Q6619" s="2">
        <v>0.37</v>
      </c>
      <c r="R6619" t="s">
        <v>29</v>
      </c>
      <c r="S6619" t="s">
        <v>30</v>
      </c>
      <c r="T6619" t="s">
        <v>314</v>
      </c>
      <c r="U6619" t="s">
        <v>61</v>
      </c>
      <c r="V6619" t="s">
        <v>76</v>
      </c>
      <c r="W6619">
        <v>1044</v>
      </c>
      <c r="X6619" s="1">
        <v>42064</v>
      </c>
      <c r="Y6619" t="s">
        <v>34</v>
      </c>
      <c r="Z6619" t="e" vm="14">
        <v>#VALUE!</v>
      </c>
      <c r="AA6619">
        <v>32720</v>
      </c>
      <c r="AB6619" t="e" cm="1" vm="2">
        <f t="array" ref="AB6619">_FV(Table1[[#This Row],[State]],"Country/region",TRUE)</f>
        <v>#VALUE!</v>
      </c>
    </row>
    <row r="6620" spans="1:28" x14ac:dyDescent="0.35">
      <c r="A6620" t="s">
        <v>3503</v>
      </c>
      <c r="B6620">
        <v>62</v>
      </c>
      <c r="C6620" t="s">
        <v>2081</v>
      </c>
      <c r="D6620" t="s">
        <v>27</v>
      </c>
      <c r="E6620">
        <f>YEAR(Table1[[#This Row],[Order Date]])</f>
        <v>2015</v>
      </c>
      <c r="F6620">
        <v>1</v>
      </c>
      <c r="G6620">
        <f>MONTH(Table1[[#This Row],[Order Date]])</f>
        <v>2</v>
      </c>
      <c r="H6620" s="1">
        <v>42062</v>
      </c>
      <c r="I6620">
        <v>18950</v>
      </c>
      <c r="J6620" t="s">
        <v>47</v>
      </c>
      <c r="K6620">
        <v>33</v>
      </c>
      <c r="L6620">
        <v>90.97</v>
      </c>
      <c r="M6620" s="2">
        <v>0.05</v>
      </c>
      <c r="N6620">
        <v>3008.5</v>
      </c>
      <c r="O6620">
        <v>14</v>
      </c>
      <c r="P6620">
        <v>1101.9000000000001</v>
      </c>
      <c r="Q6620" s="2">
        <v>0.36</v>
      </c>
      <c r="R6620" t="s">
        <v>96</v>
      </c>
      <c r="S6620" t="s">
        <v>49</v>
      </c>
      <c r="T6620" t="s">
        <v>867</v>
      </c>
      <c r="U6620" t="s">
        <v>98</v>
      </c>
      <c r="V6620" t="s">
        <v>33</v>
      </c>
      <c r="W6620">
        <v>2621</v>
      </c>
      <c r="X6620" s="1">
        <v>42067</v>
      </c>
      <c r="Y6620" t="s">
        <v>53</v>
      </c>
      <c r="Z6620" t="e" vm="3">
        <v>#VALUE!</v>
      </c>
      <c r="AA6620">
        <v>21234</v>
      </c>
      <c r="AB6620" t="e" cm="1" vm="2">
        <f t="array" ref="AB6620">_FV(Table1[[#This Row],[State]],"Country/region",TRUE)</f>
        <v>#VALUE!</v>
      </c>
    </row>
    <row r="6621" spans="1:28" x14ac:dyDescent="0.35">
      <c r="A6621" t="s">
        <v>1384</v>
      </c>
      <c r="B6621">
        <v>62</v>
      </c>
      <c r="C6621" t="s">
        <v>3116</v>
      </c>
      <c r="D6621" t="s">
        <v>38</v>
      </c>
      <c r="E6621">
        <f>YEAR(Table1[[#This Row],[Order Date]])</f>
        <v>2015</v>
      </c>
      <c r="F6621">
        <v>1</v>
      </c>
      <c r="G6621">
        <f>MONTH(Table1[[#This Row],[Order Date]])</f>
        <v>2</v>
      </c>
      <c r="H6621" s="1">
        <v>42063</v>
      </c>
      <c r="I6621">
        <v>59204</v>
      </c>
      <c r="J6621" t="s">
        <v>131</v>
      </c>
      <c r="K6621">
        <v>25</v>
      </c>
      <c r="L6621">
        <v>5.8</v>
      </c>
      <c r="M6621" s="2">
        <v>0.04</v>
      </c>
      <c r="N6621">
        <v>151.75</v>
      </c>
      <c r="O6621">
        <v>5.59</v>
      </c>
      <c r="P6621">
        <v>-66.239999999999995</v>
      </c>
      <c r="Q6621" s="2">
        <v>0.4</v>
      </c>
      <c r="R6621" t="s">
        <v>29</v>
      </c>
      <c r="S6621" t="s">
        <v>30</v>
      </c>
      <c r="T6621" t="s">
        <v>2681</v>
      </c>
      <c r="U6621" t="s">
        <v>67</v>
      </c>
      <c r="V6621" t="s">
        <v>76</v>
      </c>
      <c r="W6621">
        <v>8286</v>
      </c>
      <c r="X6621" s="1">
        <v>42064</v>
      </c>
      <c r="Y6621" t="s">
        <v>34</v>
      </c>
      <c r="Z6621" t="e" vm="35">
        <v>#VALUE!</v>
      </c>
      <c r="AA6621">
        <v>72143</v>
      </c>
      <c r="AB6621" t="e" cm="1" vm="2">
        <f t="array" ref="AB6621">_FV(Table1[[#This Row],[State]],"Country/region",TRUE)</f>
        <v>#VALUE!</v>
      </c>
    </row>
    <row r="6622" spans="1:28" x14ac:dyDescent="0.35">
      <c r="A6622" t="s">
        <v>1605</v>
      </c>
      <c r="B6622">
        <v>62</v>
      </c>
      <c r="C6622" t="s">
        <v>3116</v>
      </c>
      <c r="D6622" t="s">
        <v>38</v>
      </c>
      <c r="E6622">
        <f>YEAR(Table1[[#This Row],[Order Date]])</f>
        <v>2015</v>
      </c>
      <c r="F6622">
        <v>1</v>
      </c>
      <c r="G6622">
        <f>MONTH(Table1[[#This Row],[Order Date]])</f>
        <v>2</v>
      </c>
      <c r="H6622" s="1">
        <v>42063</v>
      </c>
      <c r="I6622">
        <v>59204</v>
      </c>
      <c r="J6622" t="s">
        <v>131</v>
      </c>
      <c r="K6622">
        <v>8</v>
      </c>
      <c r="L6622">
        <v>31.74</v>
      </c>
      <c r="M6622" s="2">
        <v>0.1</v>
      </c>
      <c r="N6622">
        <v>250.29</v>
      </c>
      <c r="O6622">
        <v>12.62</v>
      </c>
      <c r="P6622">
        <v>-9.3149999999999995</v>
      </c>
      <c r="Q6622" s="2">
        <v>0.37</v>
      </c>
      <c r="R6622" t="s">
        <v>29</v>
      </c>
      <c r="S6622" t="s">
        <v>30</v>
      </c>
      <c r="T6622" t="s">
        <v>1550</v>
      </c>
      <c r="U6622" t="s">
        <v>67</v>
      </c>
      <c r="V6622" t="s">
        <v>52</v>
      </c>
      <c r="W6622">
        <v>8284</v>
      </c>
      <c r="X6622" s="1">
        <v>42064</v>
      </c>
      <c r="Y6622" t="s">
        <v>34</v>
      </c>
      <c r="Z6622" t="e" vm="4">
        <v>#VALUE!</v>
      </c>
      <c r="AA6622">
        <v>92054</v>
      </c>
      <c r="AB6622" t="e" cm="1" vm="2">
        <f t="array" ref="AB6622">_FV(Table1[[#This Row],[State]],"Country/region",TRUE)</f>
        <v>#VALUE!</v>
      </c>
    </row>
    <row r="6623" spans="1:28" x14ac:dyDescent="0.35">
      <c r="A6623" t="s">
        <v>1605</v>
      </c>
      <c r="B6623">
        <v>62</v>
      </c>
      <c r="C6623" t="s">
        <v>3116</v>
      </c>
      <c r="D6623" t="s">
        <v>38</v>
      </c>
      <c r="E6623">
        <f>YEAR(Table1[[#This Row],[Order Date]])</f>
        <v>2015</v>
      </c>
      <c r="F6623">
        <v>1</v>
      </c>
      <c r="G6623">
        <f>MONTH(Table1[[#This Row],[Order Date]])</f>
        <v>2</v>
      </c>
      <c r="H6623" s="1">
        <v>42063</v>
      </c>
      <c r="I6623">
        <v>59204</v>
      </c>
      <c r="J6623" t="s">
        <v>131</v>
      </c>
      <c r="K6623">
        <v>7</v>
      </c>
      <c r="L6623">
        <v>37.94</v>
      </c>
      <c r="M6623" s="2">
        <v>0.09</v>
      </c>
      <c r="N6623">
        <v>251.59</v>
      </c>
      <c r="O6623">
        <v>5.08</v>
      </c>
      <c r="P6623">
        <v>39.229999999999997</v>
      </c>
      <c r="Q6623" s="2">
        <v>0.38</v>
      </c>
      <c r="R6623" t="s">
        <v>29</v>
      </c>
      <c r="S6623" t="s">
        <v>59</v>
      </c>
      <c r="T6623" t="s">
        <v>1176</v>
      </c>
      <c r="U6623" t="s">
        <v>61</v>
      </c>
      <c r="V6623" t="s">
        <v>52</v>
      </c>
      <c r="W6623">
        <v>8285</v>
      </c>
      <c r="X6623" s="1">
        <v>42064</v>
      </c>
      <c r="Y6623" t="s">
        <v>34</v>
      </c>
      <c r="Z6623" t="e" vm="4">
        <v>#VALUE!</v>
      </c>
      <c r="AA6623">
        <v>92054</v>
      </c>
      <c r="AB6623" t="e" cm="1" vm="2">
        <f t="array" ref="AB6623">_FV(Table1[[#This Row],[State]],"Country/region",TRUE)</f>
        <v>#VALUE!</v>
      </c>
    </row>
    <row r="6624" spans="1:28" x14ac:dyDescent="0.35">
      <c r="A6624" t="s">
        <v>3288</v>
      </c>
      <c r="B6624">
        <v>62</v>
      </c>
      <c r="C6624" t="s">
        <v>3292</v>
      </c>
      <c r="D6624" t="s">
        <v>57</v>
      </c>
      <c r="E6624">
        <f>YEAR(Table1[[#This Row],[Order Date]])</f>
        <v>2015</v>
      </c>
      <c r="F6624">
        <v>1</v>
      </c>
      <c r="G6624">
        <f>MONTH(Table1[[#This Row],[Order Date]])</f>
        <v>3</v>
      </c>
      <c r="H6624" s="1">
        <v>42064</v>
      </c>
      <c r="I6624">
        <v>56358</v>
      </c>
      <c r="J6624" t="s">
        <v>39</v>
      </c>
      <c r="K6624">
        <v>1</v>
      </c>
      <c r="L6624">
        <v>5.89</v>
      </c>
      <c r="M6624" s="2">
        <v>0</v>
      </c>
      <c r="N6624">
        <v>11.7</v>
      </c>
      <c r="O6624">
        <v>5.57</v>
      </c>
      <c r="P6624">
        <v>-8.06</v>
      </c>
      <c r="Q6624" s="2">
        <v>0.41</v>
      </c>
      <c r="R6624" t="s">
        <v>48</v>
      </c>
      <c r="S6624" t="s">
        <v>30</v>
      </c>
      <c r="T6624" t="s">
        <v>3233</v>
      </c>
      <c r="U6624" t="s">
        <v>82</v>
      </c>
      <c r="V6624" t="s">
        <v>52</v>
      </c>
      <c r="W6624">
        <v>7881</v>
      </c>
      <c r="X6624" s="1">
        <v>42066</v>
      </c>
      <c r="Y6624" t="s">
        <v>34</v>
      </c>
      <c r="Z6624" t="e" vm="4">
        <v>#VALUE!</v>
      </c>
      <c r="AA6624">
        <v>90660</v>
      </c>
      <c r="AB6624" t="e" cm="1" vm="2">
        <f t="array" ref="AB6624">_FV(Table1[[#This Row],[State]],"Country/region",TRUE)</f>
        <v>#VALUE!</v>
      </c>
    </row>
    <row r="6625" spans="1:28" x14ac:dyDescent="0.35">
      <c r="A6625" t="s">
        <v>2766</v>
      </c>
      <c r="B6625">
        <v>62</v>
      </c>
      <c r="C6625" t="s">
        <v>875</v>
      </c>
      <c r="D6625" t="s">
        <v>27</v>
      </c>
      <c r="E6625">
        <f>YEAR(Table1[[#This Row],[Order Date]])</f>
        <v>2015</v>
      </c>
      <c r="F6625">
        <v>1</v>
      </c>
      <c r="G6625">
        <f>MONTH(Table1[[#This Row],[Order Date]])</f>
        <v>3</v>
      </c>
      <c r="H6625" s="1">
        <v>42064</v>
      </c>
      <c r="I6625">
        <v>33606</v>
      </c>
      <c r="J6625" t="s">
        <v>28</v>
      </c>
      <c r="K6625">
        <v>46</v>
      </c>
      <c r="L6625">
        <v>8.75</v>
      </c>
      <c r="M6625" s="2">
        <v>0.05</v>
      </c>
      <c r="N6625">
        <v>410.03</v>
      </c>
      <c r="O6625">
        <v>8.5399999999999991</v>
      </c>
      <c r="P6625">
        <v>-138.38999999999999</v>
      </c>
      <c r="Q6625" s="2">
        <v>0.43</v>
      </c>
      <c r="R6625" t="s">
        <v>48</v>
      </c>
      <c r="S6625" t="s">
        <v>139</v>
      </c>
      <c r="T6625" t="s">
        <v>2250</v>
      </c>
      <c r="U6625" t="s">
        <v>82</v>
      </c>
      <c r="V6625" t="s">
        <v>33</v>
      </c>
      <c r="W6625">
        <v>4721</v>
      </c>
      <c r="X6625" s="1">
        <v>42066</v>
      </c>
      <c r="Y6625" t="s">
        <v>34</v>
      </c>
      <c r="Z6625" t="e" vm="15">
        <v>#VALUE!</v>
      </c>
      <c r="AA6625">
        <v>10573</v>
      </c>
      <c r="AB6625" t="e" cm="1" vm="2">
        <f t="array" ref="AB6625">_FV(Table1[[#This Row],[State]],"Country/region",TRUE)</f>
        <v>#VALUE!</v>
      </c>
    </row>
    <row r="6626" spans="1:28" x14ac:dyDescent="0.35">
      <c r="A6626" t="s">
        <v>3305</v>
      </c>
      <c r="B6626">
        <v>62</v>
      </c>
      <c r="C6626" t="s">
        <v>1127</v>
      </c>
      <c r="D6626" t="s">
        <v>46</v>
      </c>
      <c r="E6626">
        <f>YEAR(Table1[[#This Row],[Order Date]])</f>
        <v>2015</v>
      </c>
      <c r="F6626">
        <v>1</v>
      </c>
      <c r="G6626">
        <f>MONTH(Table1[[#This Row],[Order Date]])</f>
        <v>3</v>
      </c>
      <c r="H6626" s="1">
        <v>42064</v>
      </c>
      <c r="I6626">
        <v>8035</v>
      </c>
      <c r="J6626" t="s">
        <v>131</v>
      </c>
      <c r="K6626">
        <v>7</v>
      </c>
      <c r="L6626">
        <v>14.42</v>
      </c>
      <c r="M6626" s="2">
        <v>7.0000000000000007E-2</v>
      </c>
      <c r="N6626">
        <v>104.38</v>
      </c>
      <c r="O6626">
        <v>6.75</v>
      </c>
      <c r="P6626">
        <v>-24.2</v>
      </c>
      <c r="Q6626" s="2">
        <v>0.52</v>
      </c>
      <c r="R6626" t="s">
        <v>29</v>
      </c>
      <c r="S6626" t="s">
        <v>80</v>
      </c>
      <c r="T6626" t="s">
        <v>282</v>
      </c>
      <c r="U6626" t="s">
        <v>214</v>
      </c>
      <c r="V6626" t="s">
        <v>33</v>
      </c>
      <c r="W6626">
        <v>1096</v>
      </c>
      <c r="X6626" s="1">
        <v>42066</v>
      </c>
      <c r="Y6626" t="s">
        <v>34</v>
      </c>
      <c r="Z6626" t="e" vm="1">
        <v>#VALUE!</v>
      </c>
      <c r="AA6626">
        <v>15102</v>
      </c>
      <c r="AB6626" t="e" cm="1" vm="2">
        <f t="array" ref="AB6626">_FV(Table1[[#This Row],[State]],"Country/region",TRUE)</f>
        <v>#VALUE!</v>
      </c>
    </row>
    <row r="6627" spans="1:28" x14ac:dyDescent="0.35">
      <c r="A6627" t="s">
        <v>3271</v>
      </c>
      <c r="B6627">
        <v>62</v>
      </c>
      <c r="C6627" t="s">
        <v>904</v>
      </c>
      <c r="D6627" t="s">
        <v>27</v>
      </c>
      <c r="E6627">
        <f>YEAR(Table1[[#This Row],[Order Date]])</f>
        <v>2015</v>
      </c>
      <c r="F6627">
        <v>1</v>
      </c>
      <c r="G6627">
        <f>MONTH(Table1[[#This Row],[Order Date]])</f>
        <v>3</v>
      </c>
      <c r="H6627" s="1">
        <v>42064</v>
      </c>
      <c r="I6627">
        <v>45317</v>
      </c>
      <c r="J6627" t="s">
        <v>47</v>
      </c>
      <c r="K6627">
        <v>28</v>
      </c>
      <c r="L6627">
        <v>34.229999999999997</v>
      </c>
      <c r="M6627" s="2">
        <v>0.05</v>
      </c>
      <c r="N6627">
        <v>961.06</v>
      </c>
      <c r="O6627">
        <v>5.0199999999999996</v>
      </c>
      <c r="P6627">
        <v>361.82</v>
      </c>
      <c r="Q6627" s="2">
        <v>0.55000000000000004</v>
      </c>
      <c r="R6627" t="s">
        <v>48</v>
      </c>
      <c r="S6627" t="s">
        <v>30</v>
      </c>
      <c r="T6627" t="s">
        <v>798</v>
      </c>
      <c r="U6627" t="s">
        <v>82</v>
      </c>
      <c r="V6627" t="s">
        <v>68</v>
      </c>
      <c r="W6627">
        <v>6381</v>
      </c>
      <c r="X6627" s="1">
        <v>42071</v>
      </c>
      <c r="Y6627" t="s">
        <v>34</v>
      </c>
      <c r="Z6627" t="e" vm="26">
        <v>#VALUE!</v>
      </c>
      <c r="AA6627">
        <v>48239</v>
      </c>
      <c r="AB6627" t="e" cm="1" vm="2">
        <f t="array" ref="AB6627">_FV(Table1[[#This Row],[State]],"Country/region",TRUE)</f>
        <v>#VALUE!</v>
      </c>
    </row>
    <row r="6628" spans="1:28" x14ac:dyDescent="0.35">
      <c r="A6628" t="s">
        <v>3271</v>
      </c>
      <c r="B6628">
        <v>62</v>
      </c>
      <c r="C6628" t="s">
        <v>904</v>
      </c>
      <c r="D6628" t="s">
        <v>27</v>
      </c>
      <c r="E6628">
        <f>YEAR(Table1[[#This Row],[Order Date]])</f>
        <v>2015</v>
      </c>
      <c r="F6628">
        <v>1</v>
      </c>
      <c r="G6628">
        <f>MONTH(Table1[[#This Row],[Order Date]])</f>
        <v>3</v>
      </c>
      <c r="H6628" s="1">
        <v>42064</v>
      </c>
      <c r="I6628">
        <v>45317</v>
      </c>
      <c r="J6628" t="s">
        <v>47</v>
      </c>
      <c r="K6628">
        <v>36</v>
      </c>
      <c r="L6628">
        <v>39.24</v>
      </c>
      <c r="M6628" s="2">
        <v>0.05</v>
      </c>
      <c r="N6628">
        <v>1435.95</v>
      </c>
      <c r="O6628">
        <v>1.99</v>
      </c>
      <c r="P6628">
        <v>486.9</v>
      </c>
      <c r="Q6628" s="2">
        <v>0.51</v>
      </c>
      <c r="R6628" t="s">
        <v>96</v>
      </c>
      <c r="S6628" t="s">
        <v>139</v>
      </c>
      <c r="T6628" t="s">
        <v>285</v>
      </c>
      <c r="U6628" t="s">
        <v>102</v>
      </c>
      <c r="V6628" t="s">
        <v>68</v>
      </c>
      <c r="W6628">
        <v>6380</v>
      </c>
      <c r="X6628" s="1">
        <v>42071</v>
      </c>
      <c r="Y6628" t="s">
        <v>34</v>
      </c>
      <c r="Z6628" t="e" vm="26">
        <v>#VALUE!</v>
      </c>
      <c r="AA6628">
        <v>48239</v>
      </c>
      <c r="AB6628" t="e" cm="1" vm="2">
        <f t="array" ref="AB6628">_FV(Table1[[#This Row],[State]],"Country/region",TRUE)</f>
        <v>#VALUE!</v>
      </c>
    </row>
    <row r="6629" spans="1:28" x14ac:dyDescent="0.35">
      <c r="A6629" t="s">
        <v>2624</v>
      </c>
      <c r="B6629">
        <v>62</v>
      </c>
      <c r="C6629" t="s">
        <v>2327</v>
      </c>
      <c r="D6629" t="s">
        <v>27</v>
      </c>
      <c r="E6629">
        <f>YEAR(Table1[[#This Row],[Order Date]])</f>
        <v>2015</v>
      </c>
      <c r="F6629">
        <v>1</v>
      </c>
      <c r="G6629">
        <f>MONTH(Table1[[#This Row],[Order Date]])</f>
        <v>3</v>
      </c>
      <c r="H6629" s="1">
        <v>42065</v>
      </c>
      <c r="I6629">
        <v>58917</v>
      </c>
      <c r="J6629" t="s">
        <v>28</v>
      </c>
      <c r="K6629">
        <v>3</v>
      </c>
      <c r="L6629">
        <v>21.98</v>
      </c>
      <c r="M6629" s="2">
        <v>0.09</v>
      </c>
      <c r="N6629">
        <v>62.88</v>
      </c>
      <c r="O6629">
        <v>2.87</v>
      </c>
      <c r="P6629">
        <v>-25.96</v>
      </c>
      <c r="Q6629" s="2">
        <v>0.55000000000000004</v>
      </c>
      <c r="R6629" t="s">
        <v>29</v>
      </c>
      <c r="S6629" t="s">
        <v>139</v>
      </c>
      <c r="T6629" t="s">
        <v>1410</v>
      </c>
      <c r="U6629" t="s">
        <v>88</v>
      </c>
      <c r="V6629" t="s">
        <v>33</v>
      </c>
      <c r="W6629">
        <v>8244</v>
      </c>
      <c r="X6629" s="1">
        <v>42065</v>
      </c>
      <c r="Y6629" t="s">
        <v>34</v>
      </c>
      <c r="Z6629" t="e" vm="15">
        <v>#VALUE!</v>
      </c>
      <c r="AA6629">
        <v>11550</v>
      </c>
      <c r="AB6629" t="e" cm="1" vm="2">
        <f t="array" ref="AB6629">_FV(Table1[[#This Row],[State]],"Country/region",TRUE)</f>
        <v>#VALUE!</v>
      </c>
    </row>
    <row r="6630" spans="1:28" x14ac:dyDescent="0.35">
      <c r="A6630" t="s">
        <v>1464</v>
      </c>
      <c r="B6630">
        <v>62</v>
      </c>
      <c r="C6630" t="s">
        <v>260</v>
      </c>
      <c r="D6630" t="s">
        <v>38</v>
      </c>
      <c r="E6630">
        <f>YEAR(Table1[[#This Row],[Order Date]])</f>
        <v>2015</v>
      </c>
      <c r="F6630">
        <v>1</v>
      </c>
      <c r="G6630">
        <f>MONTH(Table1[[#This Row],[Order Date]])</f>
        <v>3</v>
      </c>
      <c r="H6630" s="1">
        <v>42065</v>
      </c>
      <c r="I6630">
        <v>47042</v>
      </c>
      <c r="J6630" t="s">
        <v>58</v>
      </c>
      <c r="K6630">
        <v>45</v>
      </c>
      <c r="L6630">
        <v>35.99</v>
      </c>
      <c r="M6630" s="2">
        <v>0.03</v>
      </c>
      <c r="N6630">
        <v>1375.3765000000001</v>
      </c>
      <c r="O6630">
        <v>3.3</v>
      </c>
      <c r="P6630">
        <v>592.21799999999996</v>
      </c>
      <c r="Q6630" s="2">
        <v>0.39</v>
      </c>
      <c r="R6630" t="s">
        <v>96</v>
      </c>
      <c r="S6630" t="s">
        <v>139</v>
      </c>
      <c r="T6630" t="s">
        <v>925</v>
      </c>
      <c r="U6630" t="s">
        <v>105</v>
      </c>
      <c r="V6630" t="s">
        <v>68</v>
      </c>
      <c r="W6630">
        <v>6613</v>
      </c>
      <c r="X6630" s="1">
        <v>42066</v>
      </c>
      <c r="Y6630" t="s">
        <v>34</v>
      </c>
      <c r="Z6630" t="e" vm="28">
        <v>#VALUE!</v>
      </c>
      <c r="AA6630">
        <v>64055</v>
      </c>
      <c r="AB6630" t="e" cm="1" vm="2">
        <f t="array" ref="AB6630">_FV(Table1[[#This Row],[State]],"Country/region",TRUE)</f>
        <v>#VALUE!</v>
      </c>
    </row>
    <row r="6631" spans="1:28" x14ac:dyDescent="0.35">
      <c r="A6631" t="s">
        <v>2624</v>
      </c>
      <c r="B6631">
        <v>62</v>
      </c>
      <c r="C6631" t="s">
        <v>2327</v>
      </c>
      <c r="D6631" t="s">
        <v>27</v>
      </c>
      <c r="E6631">
        <f>YEAR(Table1[[#This Row],[Order Date]])</f>
        <v>2015</v>
      </c>
      <c r="F6631">
        <v>1</v>
      </c>
      <c r="G6631">
        <f>MONTH(Table1[[#This Row],[Order Date]])</f>
        <v>3</v>
      </c>
      <c r="H6631" s="1">
        <v>42065</v>
      </c>
      <c r="I6631">
        <v>58917</v>
      </c>
      <c r="J6631" t="s">
        <v>28</v>
      </c>
      <c r="K6631">
        <v>27</v>
      </c>
      <c r="L6631">
        <v>499.99</v>
      </c>
      <c r="M6631" s="2">
        <v>0.01</v>
      </c>
      <c r="N6631">
        <v>14300.26</v>
      </c>
      <c r="O6631">
        <v>24.49</v>
      </c>
      <c r="P6631">
        <v>6279.18</v>
      </c>
      <c r="Q6631" s="2">
        <v>0.36</v>
      </c>
      <c r="R6631" t="s">
        <v>96</v>
      </c>
      <c r="S6631" t="s">
        <v>40</v>
      </c>
      <c r="T6631" t="s">
        <v>833</v>
      </c>
      <c r="U6631" t="s">
        <v>192</v>
      </c>
      <c r="V6631" t="s">
        <v>33</v>
      </c>
      <c r="W6631">
        <v>8243</v>
      </c>
      <c r="X6631" s="1">
        <v>42066</v>
      </c>
      <c r="Y6631" t="s">
        <v>34</v>
      </c>
      <c r="Z6631" t="e" vm="15">
        <v>#VALUE!</v>
      </c>
      <c r="AA6631">
        <v>11550</v>
      </c>
      <c r="AB6631" t="e" cm="1" vm="2">
        <f t="array" ref="AB6631">_FV(Table1[[#This Row],[State]],"Country/region",TRUE)</f>
        <v>#VALUE!</v>
      </c>
    </row>
    <row r="6632" spans="1:28" x14ac:dyDescent="0.35">
      <c r="A6632" t="s">
        <v>1112</v>
      </c>
      <c r="B6632">
        <v>62</v>
      </c>
      <c r="C6632" t="s">
        <v>843</v>
      </c>
      <c r="D6632" t="s">
        <v>38</v>
      </c>
      <c r="E6632">
        <f>YEAR(Table1[[#This Row],[Order Date]])</f>
        <v>2015</v>
      </c>
      <c r="F6632">
        <v>1</v>
      </c>
      <c r="G6632">
        <f>MONTH(Table1[[#This Row],[Order Date]])</f>
        <v>3</v>
      </c>
      <c r="H6632" s="1">
        <v>42065</v>
      </c>
      <c r="I6632">
        <v>21478</v>
      </c>
      <c r="J6632" t="s">
        <v>47</v>
      </c>
      <c r="K6632">
        <v>16</v>
      </c>
      <c r="L6632">
        <v>25.38</v>
      </c>
      <c r="M6632" s="2">
        <v>0.01</v>
      </c>
      <c r="N6632">
        <v>423.07</v>
      </c>
      <c r="O6632">
        <v>8.99</v>
      </c>
      <c r="P6632">
        <v>126.95</v>
      </c>
      <c r="Q6632" s="2">
        <v>0.5</v>
      </c>
      <c r="R6632" t="s">
        <v>48</v>
      </c>
      <c r="S6632" t="s">
        <v>139</v>
      </c>
      <c r="T6632" t="s">
        <v>1781</v>
      </c>
      <c r="U6632" t="s">
        <v>82</v>
      </c>
      <c r="V6632" t="s">
        <v>76</v>
      </c>
      <c r="W6632">
        <v>2974</v>
      </c>
      <c r="X6632" s="1">
        <v>42067</v>
      </c>
      <c r="Y6632" t="s">
        <v>34</v>
      </c>
      <c r="Z6632" t="e" vm="35">
        <v>#VALUE!</v>
      </c>
      <c r="AA6632">
        <v>72113</v>
      </c>
      <c r="AB6632" t="e" cm="1" vm="2">
        <f t="array" ref="AB6632">_FV(Table1[[#This Row],[State]],"Country/region",TRUE)</f>
        <v>#VALUE!</v>
      </c>
    </row>
    <row r="6633" spans="1:28" x14ac:dyDescent="0.35">
      <c r="A6633" t="s">
        <v>1382</v>
      </c>
      <c r="B6633">
        <v>62</v>
      </c>
      <c r="C6633" t="s">
        <v>997</v>
      </c>
      <c r="D6633" t="s">
        <v>38</v>
      </c>
      <c r="E6633">
        <f>YEAR(Table1[[#This Row],[Order Date]])</f>
        <v>2015</v>
      </c>
      <c r="F6633">
        <v>1</v>
      </c>
      <c r="G6633">
        <f>MONTH(Table1[[#This Row],[Order Date]])</f>
        <v>3</v>
      </c>
      <c r="H6633" s="1">
        <v>42065</v>
      </c>
      <c r="I6633">
        <v>50564</v>
      </c>
      <c r="J6633" t="s">
        <v>28</v>
      </c>
      <c r="K6633">
        <v>30</v>
      </c>
      <c r="L6633">
        <v>387.99</v>
      </c>
      <c r="M6633" s="2">
        <v>7.0000000000000007E-2</v>
      </c>
      <c r="N6633">
        <v>11041.42</v>
      </c>
      <c r="O6633">
        <v>19.989999999999998</v>
      </c>
      <c r="P6633">
        <v>4456.2524999999996</v>
      </c>
      <c r="Q6633" s="2">
        <v>0.38</v>
      </c>
      <c r="R6633" t="s">
        <v>29</v>
      </c>
      <c r="S6633" t="s">
        <v>30</v>
      </c>
      <c r="T6633" t="s">
        <v>2239</v>
      </c>
      <c r="U6633" t="s">
        <v>67</v>
      </c>
      <c r="V6633" t="s">
        <v>68</v>
      </c>
      <c r="W6633">
        <v>7086</v>
      </c>
      <c r="X6633" s="1">
        <v>42067</v>
      </c>
      <c r="Y6633" t="s">
        <v>34</v>
      </c>
      <c r="Z6633" t="e" vm="28">
        <v>#VALUE!</v>
      </c>
      <c r="AA6633">
        <v>63119</v>
      </c>
      <c r="AB6633" t="e" cm="1" vm="2">
        <f t="array" ref="AB6633">_FV(Table1[[#This Row],[State]],"Country/region",TRUE)</f>
        <v>#VALUE!</v>
      </c>
    </row>
    <row r="6634" spans="1:28" x14ac:dyDescent="0.35">
      <c r="A6634" t="s">
        <v>1112</v>
      </c>
      <c r="B6634">
        <v>62</v>
      </c>
      <c r="C6634" t="s">
        <v>843</v>
      </c>
      <c r="D6634" t="s">
        <v>38</v>
      </c>
      <c r="E6634">
        <f>YEAR(Table1[[#This Row],[Order Date]])</f>
        <v>2015</v>
      </c>
      <c r="F6634">
        <v>1</v>
      </c>
      <c r="G6634">
        <f>MONTH(Table1[[#This Row],[Order Date]])</f>
        <v>3</v>
      </c>
      <c r="H6634" s="1">
        <v>42065</v>
      </c>
      <c r="I6634">
        <v>21478</v>
      </c>
      <c r="J6634" t="s">
        <v>47</v>
      </c>
      <c r="K6634">
        <v>33</v>
      </c>
      <c r="L6634">
        <v>48.04</v>
      </c>
      <c r="M6634" s="2">
        <v>0.05</v>
      </c>
      <c r="N6634">
        <v>1602.21</v>
      </c>
      <c r="O6634">
        <v>5.79</v>
      </c>
      <c r="P6634">
        <v>728.49</v>
      </c>
      <c r="Q6634" s="2">
        <v>0.37</v>
      </c>
      <c r="R6634" t="s">
        <v>29</v>
      </c>
      <c r="S6634" t="s">
        <v>30</v>
      </c>
      <c r="T6634" t="s">
        <v>1699</v>
      </c>
      <c r="U6634" t="s">
        <v>61</v>
      </c>
      <c r="V6634" t="s">
        <v>76</v>
      </c>
      <c r="W6634">
        <v>2975</v>
      </c>
      <c r="X6634" s="1">
        <v>42069</v>
      </c>
      <c r="Y6634" t="s">
        <v>34</v>
      </c>
      <c r="Z6634" t="e" vm="35">
        <v>#VALUE!</v>
      </c>
      <c r="AA6634">
        <v>72113</v>
      </c>
      <c r="AB6634" t="e" cm="1" vm="2">
        <f t="array" ref="AB6634">_FV(Table1[[#This Row],[State]],"Country/region",TRUE)</f>
        <v>#VALUE!</v>
      </c>
    </row>
    <row r="6635" spans="1:28" x14ac:dyDescent="0.35">
      <c r="A6635" t="s">
        <v>2622</v>
      </c>
      <c r="B6635">
        <v>62</v>
      </c>
      <c r="C6635" t="s">
        <v>3054</v>
      </c>
      <c r="D6635" t="s">
        <v>46</v>
      </c>
      <c r="E6635">
        <f>YEAR(Table1[[#This Row],[Order Date]])</f>
        <v>2015</v>
      </c>
      <c r="F6635">
        <v>1</v>
      </c>
      <c r="G6635">
        <f>MONTH(Table1[[#This Row],[Order Date]])</f>
        <v>3</v>
      </c>
      <c r="H6635" s="1">
        <v>42065</v>
      </c>
      <c r="I6635">
        <v>384</v>
      </c>
      <c r="J6635" t="s">
        <v>47</v>
      </c>
      <c r="K6635">
        <v>50</v>
      </c>
      <c r="L6635">
        <v>146.05000000000001</v>
      </c>
      <c r="M6635" s="2">
        <v>0.02</v>
      </c>
      <c r="N6635">
        <v>7666.04</v>
      </c>
      <c r="O6635">
        <v>80.2</v>
      </c>
      <c r="P6635">
        <v>-1820.84</v>
      </c>
      <c r="Q6635" s="2">
        <v>0.71</v>
      </c>
      <c r="R6635" t="s">
        <v>48</v>
      </c>
      <c r="S6635" t="s">
        <v>73</v>
      </c>
      <c r="T6635" t="s">
        <v>595</v>
      </c>
      <c r="U6635" t="s">
        <v>75</v>
      </c>
      <c r="V6635" t="s">
        <v>52</v>
      </c>
      <c r="W6635">
        <v>65</v>
      </c>
      <c r="X6635" s="1">
        <v>42072</v>
      </c>
      <c r="Y6635" t="s">
        <v>53</v>
      </c>
      <c r="Z6635" t="e" vm="8">
        <v>#VALUE!</v>
      </c>
      <c r="AA6635">
        <v>97701</v>
      </c>
      <c r="AB6635" t="e" cm="1" vm="2">
        <f t="array" ref="AB6635">_FV(Table1[[#This Row],[State]],"Country/region",TRUE)</f>
        <v>#VALUE!</v>
      </c>
    </row>
    <row r="6636" spans="1:28" x14ac:dyDescent="0.35">
      <c r="A6636" t="s">
        <v>513</v>
      </c>
      <c r="B6636">
        <v>62</v>
      </c>
      <c r="C6636" t="s">
        <v>514</v>
      </c>
      <c r="D6636" t="s">
        <v>38</v>
      </c>
      <c r="E6636">
        <f>YEAR(Table1[[#This Row],[Order Date]])</f>
        <v>2015</v>
      </c>
      <c r="F6636">
        <v>1</v>
      </c>
      <c r="G6636">
        <f>MONTH(Table1[[#This Row],[Order Date]])</f>
        <v>3</v>
      </c>
      <c r="H6636" s="1">
        <v>42065</v>
      </c>
      <c r="I6636">
        <v>56967</v>
      </c>
      <c r="J6636" t="s">
        <v>47</v>
      </c>
      <c r="K6636">
        <v>17</v>
      </c>
      <c r="L6636">
        <v>83.1</v>
      </c>
      <c r="M6636" s="2">
        <v>0.05</v>
      </c>
      <c r="N6636">
        <v>1383.9</v>
      </c>
      <c r="O6636">
        <v>6.13</v>
      </c>
      <c r="P6636">
        <v>311.58</v>
      </c>
      <c r="Q6636" s="2">
        <v>0.45</v>
      </c>
      <c r="R6636" t="s">
        <v>96</v>
      </c>
      <c r="S6636" t="s">
        <v>30</v>
      </c>
      <c r="T6636" t="s">
        <v>587</v>
      </c>
      <c r="U6636" t="s">
        <v>102</v>
      </c>
      <c r="V6636" t="s">
        <v>33</v>
      </c>
      <c r="W6636">
        <v>7968</v>
      </c>
      <c r="X6636" s="1">
        <v>42072</v>
      </c>
      <c r="Y6636" t="s">
        <v>42</v>
      </c>
      <c r="Z6636" t="e" vm="1">
        <v>#VALUE!</v>
      </c>
      <c r="AA6636">
        <v>15228</v>
      </c>
      <c r="AB6636" t="e" cm="1" vm="2">
        <f t="array" ref="AB6636">_FV(Table1[[#This Row],[State]],"Country/region",TRUE)</f>
        <v>#VALUE!</v>
      </c>
    </row>
    <row r="6637" spans="1:28" x14ac:dyDescent="0.35">
      <c r="A6637" t="s">
        <v>2053</v>
      </c>
      <c r="B6637">
        <v>62</v>
      </c>
      <c r="C6637" t="s">
        <v>2926</v>
      </c>
      <c r="D6637" t="s">
        <v>46</v>
      </c>
      <c r="E6637">
        <f>YEAR(Table1[[#This Row],[Order Date]])</f>
        <v>2015</v>
      </c>
      <c r="F6637">
        <v>1</v>
      </c>
      <c r="G6637">
        <f>MONTH(Table1[[#This Row],[Order Date]])</f>
        <v>3</v>
      </c>
      <c r="H6637" s="1">
        <v>42065</v>
      </c>
      <c r="I6637">
        <v>27392</v>
      </c>
      <c r="J6637" t="s">
        <v>47</v>
      </c>
      <c r="K6637">
        <v>37</v>
      </c>
      <c r="L6637">
        <v>150.97999999999999</v>
      </c>
      <c r="M6637" s="2">
        <v>0</v>
      </c>
      <c r="N6637">
        <v>5753.85</v>
      </c>
      <c r="O6637">
        <v>13.99</v>
      </c>
      <c r="P6637">
        <v>2509.52</v>
      </c>
      <c r="Q6637" s="2">
        <v>0.38</v>
      </c>
      <c r="R6637" t="s">
        <v>96</v>
      </c>
      <c r="S6637" t="s">
        <v>80</v>
      </c>
      <c r="T6637" t="s">
        <v>509</v>
      </c>
      <c r="U6637" t="s">
        <v>98</v>
      </c>
      <c r="V6637" t="s">
        <v>68</v>
      </c>
      <c r="W6637">
        <v>3841</v>
      </c>
      <c r="X6637" s="1">
        <v>42074</v>
      </c>
      <c r="Y6637" t="s">
        <v>34</v>
      </c>
      <c r="Z6637" t="e" vm="16">
        <v>#VALUE!</v>
      </c>
      <c r="AA6637">
        <v>60623</v>
      </c>
      <c r="AB6637" t="e" cm="1" vm="2">
        <f t="array" ref="AB6637">_FV(Table1[[#This Row],[State]],"Country/region",TRUE)</f>
        <v>#VALUE!</v>
      </c>
    </row>
    <row r="6638" spans="1:28" x14ac:dyDescent="0.35">
      <c r="A6638" t="s">
        <v>1438</v>
      </c>
      <c r="B6638">
        <v>62</v>
      </c>
      <c r="C6638" t="s">
        <v>1625</v>
      </c>
      <c r="D6638" t="s">
        <v>46</v>
      </c>
      <c r="E6638">
        <f>YEAR(Table1[[#This Row],[Order Date]])</f>
        <v>2015</v>
      </c>
      <c r="F6638">
        <v>1</v>
      </c>
      <c r="G6638">
        <f>MONTH(Table1[[#This Row],[Order Date]])</f>
        <v>3</v>
      </c>
      <c r="H6638" s="1">
        <v>42066</v>
      </c>
      <c r="I6638">
        <v>51489</v>
      </c>
      <c r="J6638" t="s">
        <v>58</v>
      </c>
      <c r="K6638">
        <v>22</v>
      </c>
      <c r="L6638">
        <v>1.81</v>
      </c>
      <c r="M6638" s="2">
        <v>0.09</v>
      </c>
      <c r="N6638">
        <v>38.880000000000003</v>
      </c>
      <c r="O6638">
        <v>1.56</v>
      </c>
      <c r="P6638">
        <v>-18.57</v>
      </c>
      <c r="Q6638" s="2">
        <v>0.49</v>
      </c>
      <c r="R6638" t="s">
        <v>29</v>
      </c>
      <c r="S6638" t="s">
        <v>59</v>
      </c>
      <c r="T6638" t="s">
        <v>3024</v>
      </c>
      <c r="U6638" t="s">
        <v>232</v>
      </c>
      <c r="V6638" t="s">
        <v>52</v>
      </c>
      <c r="W6638">
        <v>7216</v>
      </c>
      <c r="X6638" s="1">
        <v>42066</v>
      </c>
      <c r="Y6638" t="s">
        <v>34</v>
      </c>
      <c r="Z6638" t="e" vm="4">
        <v>#VALUE!</v>
      </c>
      <c r="AA6638">
        <v>94601</v>
      </c>
      <c r="AB6638" t="e" cm="1" vm="2">
        <f t="array" ref="AB6638">_FV(Table1[[#This Row],[State]],"Country/region",TRUE)</f>
        <v>#VALUE!</v>
      </c>
    </row>
    <row r="6639" spans="1:28" x14ac:dyDescent="0.35">
      <c r="A6639" t="s">
        <v>1578</v>
      </c>
      <c r="B6639">
        <v>62</v>
      </c>
      <c r="C6639" t="s">
        <v>2069</v>
      </c>
      <c r="D6639" t="s">
        <v>46</v>
      </c>
      <c r="E6639">
        <f>YEAR(Table1[[#This Row],[Order Date]])</f>
        <v>2015</v>
      </c>
      <c r="F6639">
        <v>1</v>
      </c>
      <c r="G6639">
        <f>MONTH(Table1[[#This Row],[Order Date]])</f>
        <v>3</v>
      </c>
      <c r="H6639" s="1">
        <v>42066</v>
      </c>
      <c r="I6639">
        <v>25767</v>
      </c>
      <c r="J6639" t="s">
        <v>28</v>
      </c>
      <c r="K6639">
        <v>7</v>
      </c>
      <c r="L6639">
        <v>39.479999999999997</v>
      </c>
      <c r="M6639" s="2">
        <v>0.08</v>
      </c>
      <c r="N6639">
        <v>261.88</v>
      </c>
      <c r="O6639">
        <v>1.99</v>
      </c>
      <c r="P6639">
        <v>-59.2</v>
      </c>
      <c r="Q6639" s="2">
        <v>0.54</v>
      </c>
      <c r="R6639" t="s">
        <v>96</v>
      </c>
      <c r="S6639" t="s">
        <v>139</v>
      </c>
      <c r="T6639" t="s">
        <v>775</v>
      </c>
      <c r="U6639" t="s">
        <v>102</v>
      </c>
      <c r="V6639" t="s">
        <v>68</v>
      </c>
      <c r="W6639">
        <v>3604</v>
      </c>
      <c r="X6639" s="1">
        <v>42066</v>
      </c>
      <c r="Y6639" t="s">
        <v>34</v>
      </c>
      <c r="Z6639" t="e" vm="16">
        <v>#VALUE!</v>
      </c>
      <c r="AA6639">
        <v>60505</v>
      </c>
      <c r="AB6639" t="e" cm="1" vm="2">
        <f t="array" ref="AB6639">_FV(Table1[[#This Row],[State]],"Country/region",TRUE)</f>
        <v>#VALUE!</v>
      </c>
    </row>
    <row r="6640" spans="1:28" x14ac:dyDescent="0.35">
      <c r="A6640" t="s">
        <v>1665</v>
      </c>
      <c r="B6640">
        <v>62</v>
      </c>
      <c r="C6640" t="s">
        <v>1666</v>
      </c>
      <c r="D6640" t="s">
        <v>46</v>
      </c>
      <c r="E6640">
        <f>YEAR(Table1[[#This Row],[Order Date]])</f>
        <v>2015</v>
      </c>
      <c r="F6640">
        <v>1</v>
      </c>
      <c r="G6640">
        <f>MONTH(Table1[[#This Row],[Order Date]])</f>
        <v>3</v>
      </c>
      <c r="H6640" s="1">
        <v>42066</v>
      </c>
      <c r="I6640">
        <v>4230</v>
      </c>
      <c r="J6640" t="s">
        <v>58</v>
      </c>
      <c r="K6640">
        <v>18</v>
      </c>
      <c r="L6640">
        <v>22.72</v>
      </c>
      <c r="M6640" s="2">
        <v>0.05</v>
      </c>
      <c r="N6640">
        <v>409.16</v>
      </c>
      <c r="O6640">
        <v>8.99</v>
      </c>
      <c r="P6640">
        <v>21.96</v>
      </c>
      <c r="Q6640" s="2">
        <v>0.44</v>
      </c>
      <c r="R6640" t="s">
        <v>48</v>
      </c>
      <c r="S6640" t="s">
        <v>139</v>
      </c>
      <c r="T6640" t="s">
        <v>207</v>
      </c>
      <c r="U6640" t="s">
        <v>82</v>
      </c>
      <c r="V6640" t="s">
        <v>52</v>
      </c>
      <c r="W6640">
        <v>615</v>
      </c>
      <c r="X6640" s="1">
        <v>42067</v>
      </c>
      <c r="Y6640" t="s">
        <v>34</v>
      </c>
      <c r="Z6640" t="e" vm="4">
        <v>#VALUE!</v>
      </c>
      <c r="AA6640">
        <v>92277</v>
      </c>
      <c r="AB6640" t="e" cm="1" vm="2">
        <f t="array" ref="AB6640">_FV(Table1[[#This Row],[State]],"Country/region",TRUE)</f>
        <v>#VALUE!</v>
      </c>
    </row>
    <row r="6641" spans="1:28" x14ac:dyDescent="0.35">
      <c r="A6641" t="s">
        <v>3506</v>
      </c>
      <c r="B6641">
        <v>62</v>
      </c>
      <c r="C6641" t="s">
        <v>1212</v>
      </c>
      <c r="D6641" t="s">
        <v>38</v>
      </c>
      <c r="E6641">
        <f>YEAR(Table1[[#This Row],[Order Date]])</f>
        <v>2015</v>
      </c>
      <c r="F6641">
        <v>1</v>
      </c>
      <c r="G6641">
        <f>MONTH(Table1[[#This Row],[Order Date]])</f>
        <v>3</v>
      </c>
      <c r="H6641" s="1">
        <v>42066</v>
      </c>
      <c r="I6641">
        <v>32902</v>
      </c>
      <c r="J6641" t="s">
        <v>28</v>
      </c>
      <c r="K6641">
        <v>34</v>
      </c>
      <c r="L6641">
        <v>4.26</v>
      </c>
      <c r="M6641" s="2">
        <v>0.03</v>
      </c>
      <c r="N6641">
        <v>145.47999999999999</v>
      </c>
      <c r="O6641">
        <v>1.2</v>
      </c>
      <c r="P6641">
        <v>32.43</v>
      </c>
      <c r="Q6641" s="2">
        <v>0.44</v>
      </c>
      <c r="R6641" t="s">
        <v>29</v>
      </c>
      <c r="S6641" t="s">
        <v>59</v>
      </c>
      <c r="T6641" t="s">
        <v>87</v>
      </c>
      <c r="U6641" t="s">
        <v>88</v>
      </c>
      <c r="V6641" t="s">
        <v>33</v>
      </c>
      <c r="W6641">
        <v>4621</v>
      </c>
      <c r="X6641" s="1">
        <v>42067</v>
      </c>
      <c r="Y6641" t="s">
        <v>42</v>
      </c>
      <c r="Z6641" t="e" vm="24">
        <v>#VALUE!</v>
      </c>
      <c r="AA6641">
        <v>7010</v>
      </c>
      <c r="AB6641" t="e" cm="1" vm="2">
        <f t="array" ref="AB6641">_FV(Table1[[#This Row],[State]],"Country/region",TRUE)</f>
        <v>#VALUE!</v>
      </c>
    </row>
    <row r="6642" spans="1:28" x14ac:dyDescent="0.35">
      <c r="A6642" t="s">
        <v>1578</v>
      </c>
      <c r="B6642">
        <v>62</v>
      </c>
      <c r="C6642" t="s">
        <v>2069</v>
      </c>
      <c r="D6642" t="s">
        <v>46</v>
      </c>
      <c r="E6642">
        <f>YEAR(Table1[[#This Row],[Order Date]])</f>
        <v>2015</v>
      </c>
      <c r="F6642">
        <v>1</v>
      </c>
      <c r="G6642">
        <f>MONTH(Table1[[#This Row],[Order Date]])</f>
        <v>3</v>
      </c>
      <c r="H6642" s="1">
        <v>42066</v>
      </c>
      <c r="I6642">
        <v>25767</v>
      </c>
      <c r="J6642" t="s">
        <v>28</v>
      </c>
      <c r="K6642">
        <v>15</v>
      </c>
      <c r="L6642">
        <v>38.76</v>
      </c>
      <c r="M6642" s="2">
        <v>0.04</v>
      </c>
      <c r="N6642">
        <v>593.73</v>
      </c>
      <c r="O6642">
        <v>13.26</v>
      </c>
      <c r="P6642">
        <v>108.01</v>
      </c>
      <c r="Q6642" s="2">
        <v>0.36</v>
      </c>
      <c r="R6642" t="s">
        <v>29</v>
      </c>
      <c r="S6642" t="s">
        <v>30</v>
      </c>
      <c r="T6642" t="s">
        <v>2565</v>
      </c>
      <c r="U6642" t="s">
        <v>61</v>
      </c>
      <c r="V6642" t="s">
        <v>68</v>
      </c>
      <c r="W6642">
        <v>3605</v>
      </c>
      <c r="X6642" s="1">
        <v>42067</v>
      </c>
      <c r="Y6642" t="s">
        <v>34</v>
      </c>
      <c r="Z6642" t="e" vm="16">
        <v>#VALUE!</v>
      </c>
      <c r="AA6642">
        <v>60505</v>
      </c>
      <c r="AB6642" t="e" cm="1" vm="2">
        <f t="array" ref="AB6642">_FV(Table1[[#This Row],[State]],"Country/region",TRUE)</f>
        <v>#VALUE!</v>
      </c>
    </row>
    <row r="6643" spans="1:28" x14ac:dyDescent="0.35">
      <c r="A6643" t="s">
        <v>3373</v>
      </c>
      <c r="B6643">
        <v>62</v>
      </c>
      <c r="C6643" t="s">
        <v>79</v>
      </c>
      <c r="D6643" t="s">
        <v>46</v>
      </c>
      <c r="E6643">
        <f>YEAR(Table1[[#This Row],[Order Date]])</f>
        <v>2015</v>
      </c>
      <c r="F6643">
        <v>1</v>
      </c>
      <c r="G6643">
        <f>MONTH(Table1[[#This Row],[Order Date]])</f>
        <v>3</v>
      </c>
      <c r="H6643" s="1">
        <v>42066</v>
      </c>
      <c r="I6643">
        <v>43296</v>
      </c>
      <c r="J6643" t="s">
        <v>131</v>
      </c>
      <c r="K6643">
        <v>41</v>
      </c>
      <c r="L6643">
        <v>40.98</v>
      </c>
      <c r="M6643" s="2">
        <v>0.06</v>
      </c>
      <c r="N6643">
        <v>1665.81</v>
      </c>
      <c r="O6643">
        <v>7.47</v>
      </c>
      <c r="P6643">
        <v>557.52350000000001</v>
      </c>
      <c r="Q6643" s="2">
        <v>0.37</v>
      </c>
      <c r="R6643" t="s">
        <v>29</v>
      </c>
      <c r="S6643" t="s">
        <v>30</v>
      </c>
      <c r="T6643" t="s">
        <v>828</v>
      </c>
      <c r="U6643" t="s">
        <v>67</v>
      </c>
      <c r="V6643" t="s">
        <v>52</v>
      </c>
      <c r="W6643">
        <v>6110</v>
      </c>
      <c r="X6643" s="1">
        <v>42067</v>
      </c>
      <c r="Y6643" t="s">
        <v>34</v>
      </c>
      <c r="Z6643" t="e" vm="7">
        <v>#VALUE!</v>
      </c>
      <c r="AA6643">
        <v>84037</v>
      </c>
      <c r="AB6643" t="e" cm="1" vm="2">
        <f t="array" ref="AB6643">_FV(Table1[[#This Row],[State]],"Country/region",TRUE)</f>
        <v>#VALUE!</v>
      </c>
    </row>
    <row r="6644" spans="1:28" x14ac:dyDescent="0.35">
      <c r="A6644" t="s">
        <v>3507</v>
      </c>
      <c r="B6644">
        <v>62</v>
      </c>
      <c r="C6644" t="s">
        <v>152</v>
      </c>
      <c r="D6644" t="s">
        <v>27</v>
      </c>
      <c r="E6644">
        <f>YEAR(Table1[[#This Row],[Order Date]])</f>
        <v>2015</v>
      </c>
      <c r="F6644">
        <v>1</v>
      </c>
      <c r="G6644">
        <f>MONTH(Table1[[#This Row],[Order Date]])</f>
        <v>3</v>
      </c>
      <c r="H6644" s="1">
        <v>42066</v>
      </c>
      <c r="I6644">
        <v>41666</v>
      </c>
      <c r="J6644" t="s">
        <v>131</v>
      </c>
      <c r="K6644">
        <v>26</v>
      </c>
      <c r="L6644">
        <v>28.99</v>
      </c>
      <c r="M6644" s="2">
        <v>0.1</v>
      </c>
      <c r="N6644">
        <v>596.15599999999995</v>
      </c>
      <c r="O6644">
        <v>8.59</v>
      </c>
      <c r="P6644">
        <v>-97.921999999999997</v>
      </c>
      <c r="Q6644" s="2">
        <v>0.56000000000000005</v>
      </c>
      <c r="R6644" t="s">
        <v>96</v>
      </c>
      <c r="S6644" t="s">
        <v>80</v>
      </c>
      <c r="T6644" t="s">
        <v>1025</v>
      </c>
      <c r="U6644" t="s">
        <v>105</v>
      </c>
      <c r="V6644" t="s">
        <v>33</v>
      </c>
      <c r="W6644">
        <v>5874</v>
      </c>
      <c r="X6644" s="1">
        <v>42067</v>
      </c>
      <c r="Y6644" t="s">
        <v>42</v>
      </c>
      <c r="Z6644" t="e" vm="17">
        <v>#VALUE!</v>
      </c>
      <c r="AA6644">
        <v>6437</v>
      </c>
      <c r="AB6644" t="e" cm="1" vm="2">
        <f t="array" ref="AB6644">_FV(Table1[[#This Row],[State]],"Country/region",TRUE)</f>
        <v>#VALUE!</v>
      </c>
    </row>
    <row r="6645" spans="1:28" x14ac:dyDescent="0.35">
      <c r="A6645" t="s">
        <v>1438</v>
      </c>
      <c r="B6645">
        <v>62</v>
      </c>
      <c r="C6645" t="s">
        <v>1625</v>
      </c>
      <c r="D6645" t="s">
        <v>46</v>
      </c>
      <c r="E6645">
        <f>YEAR(Table1[[#This Row],[Order Date]])</f>
        <v>2015</v>
      </c>
      <c r="F6645">
        <v>1</v>
      </c>
      <c r="G6645">
        <f>MONTH(Table1[[#This Row],[Order Date]])</f>
        <v>3</v>
      </c>
      <c r="H6645" s="1">
        <v>42066</v>
      </c>
      <c r="I6645">
        <v>51489</v>
      </c>
      <c r="J6645" t="s">
        <v>58</v>
      </c>
      <c r="K6645">
        <v>42</v>
      </c>
      <c r="L6645">
        <v>110.98</v>
      </c>
      <c r="M6645" s="2">
        <v>0.04</v>
      </c>
      <c r="N6645">
        <v>4846.68</v>
      </c>
      <c r="O6645">
        <v>13.99</v>
      </c>
      <c r="P6645">
        <v>820.94</v>
      </c>
      <c r="Q6645" s="2">
        <v>0.69</v>
      </c>
      <c r="R6645" t="s">
        <v>48</v>
      </c>
      <c r="S6645" t="s">
        <v>80</v>
      </c>
      <c r="T6645" t="s">
        <v>372</v>
      </c>
      <c r="U6645" t="s">
        <v>82</v>
      </c>
      <c r="V6645" t="s">
        <v>52</v>
      </c>
      <c r="W6645">
        <v>7214</v>
      </c>
      <c r="X6645" s="1">
        <v>42068</v>
      </c>
      <c r="Y6645" t="s">
        <v>34</v>
      </c>
      <c r="Z6645" t="e" vm="4">
        <v>#VALUE!</v>
      </c>
      <c r="AA6645">
        <v>94601</v>
      </c>
      <c r="AB6645" t="e" cm="1" vm="2">
        <f t="array" ref="AB6645">_FV(Table1[[#This Row],[State]],"Country/region",TRUE)</f>
        <v>#VALUE!</v>
      </c>
    </row>
    <row r="6646" spans="1:28" x14ac:dyDescent="0.35">
      <c r="A6646" t="s">
        <v>1211</v>
      </c>
      <c r="B6646">
        <v>62</v>
      </c>
      <c r="C6646" t="s">
        <v>1212</v>
      </c>
      <c r="D6646" t="s">
        <v>38</v>
      </c>
      <c r="E6646">
        <f>YEAR(Table1[[#This Row],[Order Date]])</f>
        <v>2015</v>
      </c>
      <c r="F6646">
        <v>1</v>
      </c>
      <c r="G6646">
        <f>MONTH(Table1[[#This Row],[Order Date]])</f>
        <v>3</v>
      </c>
      <c r="H6646" s="1">
        <v>42066</v>
      </c>
      <c r="I6646">
        <v>32902</v>
      </c>
      <c r="J6646" t="s">
        <v>28</v>
      </c>
      <c r="K6646">
        <v>23</v>
      </c>
      <c r="L6646">
        <v>68.81</v>
      </c>
      <c r="M6646" s="2">
        <v>0.05</v>
      </c>
      <c r="N6646">
        <v>1638.67</v>
      </c>
      <c r="O6646">
        <v>60</v>
      </c>
      <c r="P6646">
        <v>-527.83000000000004</v>
      </c>
      <c r="Q6646" s="2">
        <v>0.41</v>
      </c>
      <c r="R6646" t="s">
        <v>29</v>
      </c>
      <c r="S6646" t="s">
        <v>49</v>
      </c>
      <c r="T6646" t="s">
        <v>987</v>
      </c>
      <c r="U6646" t="s">
        <v>214</v>
      </c>
      <c r="V6646" t="s">
        <v>52</v>
      </c>
      <c r="W6646">
        <v>4622</v>
      </c>
      <c r="X6646" s="1">
        <v>42068</v>
      </c>
      <c r="Y6646" t="s">
        <v>53</v>
      </c>
      <c r="Z6646" t="e" vm="4">
        <v>#VALUE!</v>
      </c>
      <c r="AA6646">
        <v>92691</v>
      </c>
      <c r="AB6646" t="e" cm="1" vm="2">
        <f t="array" ref="AB6646">_FV(Table1[[#This Row],[State]],"Country/region",TRUE)</f>
        <v>#VALUE!</v>
      </c>
    </row>
    <row r="6647" spans="1:28" x14ac:dyDescent="0.35">
      <c r="A6647" t="s">
        <v>1438</v>
      </c>
      <c r="B6647">
        <v>62</v>
      </c>
      <c r="C6647" t="s">
        <v>1625</v>
      </c>
      <c r="D6647" t="s">
        <v>46</v>
      </c>
      <c r="E6647">
        <f>YEAR(Table1[[#This Row],[Order Date]])</f>
        <v>2015</v>
      </c>
      <c r="F6647">
        <v>1</v>
      </c>
      <c r="G6647">
        <f>MONTH(Table1[[#This Row],[Order Date]])</f>
        <v>3</v>
      </c>
      <c r="H6647" s="1">
        <v>42066</v>
      </c>
      <c r="I6647">
        <v>51489</v>
      </c>
      <c r="J6647" t="s">
        <v>58</v>
      </c>
      <c r="K6647">
        <v>5</v>
      </c>
      <c r="L6647">
        <v>4.9800000000000004</v>
      </c>
      <c r="M6647" s="2">
        <v>0</v>
      </c>
      <c r="N6647">
        <v>32.69</v>
      </c>
      <c r="O6647">
        <v>7.54</v>
      </c>
      <c r="P6647">
        <v>-24.43</v>
      </c>
      <c r="Q6647" s="2">
        <v>0.38</v>
      </c>
      <c r="R6647" t="s">
        <v>29</v>
      </c>
      <c r="S6647" t="s">
        <v>30</v>
      </c>
      <c r="T6647" t="s">
        <v>932</v>
      </c>
      <c r="U6647" t="s">
        <v>61</v>
      </c>
      <c r="V6647" t="s">
        <v>52</v>
      </c>
      <c r="W6647">
        <v>7215</v>
      </c>
      <c r="X6647" s="1">
        <v>42068</v>
      </c>
      <c r="Y6647" t="s">
        <v>34</v>
      </c>
      <c r="Z6647" t="e" vm="4">
        <v>#VALUE!</v>
      </c>
      <c r="AA6647">
        <v>94601</v>
      </c>
      <c r="AB6647" t="e" cm="1" vm="2">
        <f t="array" ref="AB6647">_FV(Table1[[#This Row],[State]],"Country/region",TRUE)</f>
        <v>#VALUE!</v>
      </c>
    </row>
    <row r="6648" spans="1:28" x14ac:dyDescent="0.35">
      <c r="A6648" t="s">
        <v>3083</v>
      </c>
      <c r="B6648">
        <v>62</v>
      </c>
      <c r="C6648" t="s">
        <v>1028</v>
      </c>
      <c r="D6648" t="s">
        <v>46</v>
      </c>
      <c r="E6648">
        <f>YEAR(Table1[[#This Row],[Order Date]])</f>
        <v>2015</v>
      </c>
      <c r="F6648">
        <v>1</v>
      </c>
      <c r="G6648">
        <f>MONTH(Table1[[#This Row],[Order Date]])</f>
        <v>3</v>
      </c>
      <c r="H6648" s="1">
        <v>42066</v>
      </c>
      <c r="I6648">
        <v>35968</v>
      </c>
      <c r="J6648" t="s">
        <v>39</v>
      </c>
      <c r="K6648">
        <v>21</v>
      </c>
      <c r="L6648">
        <v>6.23</v>
      </c>
      <c r="M6648" s="2">
        <v>0.05</v>
      </c>
      <c r="N6648">
        <v>141.19999999999999</v>
      </c>
      <c r="O6648">
        <v>6.97</v>
      </c>
      <c r="P6648">
        <v>-74.439499999999995</v>
      </c>
      <c r="Q6648" s="2">
        <v>0.36</v>
      </c>
      <c r="R6648" t="s">
        <v>29</v>
      </c>
      <c r="S6648" t="s">
        <v>30</v>
      </c>
      <c r="T6648" t="s">
        <v>3293</v>
      </c>
      <c r="U6648" t="s">
        <v>67</v>
      </c>
      <c r="V6648" t="s">
        <v>52</v>
      </c>
      <c r="W6648">
        <v>5047</v>
      </c>
      <c r="X6648" s="1">
        <v>42068</v>
      </c>
      <c r="Y6648" t="s">
        <v>34</v>
      </c>
      <c r="Z6648" t="e" vm="4">
        <v>#VALUE!</v>
      </c>
      <c r="AA6648">
        <v>94404</v>
      </c>
      <c r="AB6648" t="e" cm="1" vm="2">
        <f t="array" ref="AB6648">_FV(Table1[[#This Row],[State]],"Country/region",TRUE)</f>
        <v>#VALUE!</v>
      </c>
    </row>
    <row r="6649" spans="1:28" x14ac:dyDescent="0.35">
      <c r="A6649" t="s">
        <v>1211</v>
      </c>
      <c r="B6649">
        <v>62</v>
      </c>
      <c r="C6649" t="s">
        <v>1212</v>
      </c>
      <c r="D6649" t="s">
        <v>38</v>
      </c>
      <c r="E6649">
        <f>YEAR(Table1[[#This Row],[Order Date]])</f>
        <v>2015</v>
      </c>
      <c r="F6649">
        <v>1</v>
      </c>
      <c r="G6649">
        <f>MONTH(Table1[[#This Row],[Order Date]])</f>
        <v>3</v>
      </c>
      <c r="H6649" s="1">
        <v>42066</v>
      </c>
      <c r="I6649">
        <v>32902</v>
      </c>
      <c r="J6649" t="s">
        <v>28</v>
      </c>
      <c r="K6649">
        <v>8</v>
      </c>
      <c r="L6649">
        <v>6.84</v>
      </c>
      <c r="M6649" s="2">
        <v>0.03</v>
      </c>
      <c r="N6649">
        <v>64.099999999999994</v>
      </c>
      <c r="O6649">
        <v>8.3699999999999992</v>
      </c>
      <c r="P6649">
        <v>-48.28</v>
      </c>
      <c r="Q6649" s="2">
        <v>0.57999999999999996</v>
      </c>
      <c r="R6649" t="s">
        <v>29</v>
      </c>
      <c r="S6649" t="s">
        <v>139</v>
      </c>
      <c r="T6649" t="s">
        <v>480</v>
      </c>
      <c r="U6649" t="s">
        <v>481</v>
      </c>
      <c r="V6649" t="s">
        <v>52</v>
      </c>
      <c r="W6649">
        <v>4623</v>
      </c>
      <c r="X6649" s="1">
        <v>42068</v>
      </c>
      <c r="Y6649" t="s">
        <v>34</v>
      </c>
      <c r="Z6649" t="e" vm="4">
        <v>#VALUE!</v>
      </c>
      <c r="AA6649">
        <v>92691</v>
      </c>
      <c r="AB6649" t="e" cm="1" vm="2">
        <f t="array" ref="AB6649">_FV(Table1[[#This Row],[State]],"Country/region",TRUE)</f>
        <v>#VALUE!</v>
      </c>
    </row>
    <row r="6650" spans="1:28" x14ac:dyDescent="0.35">
      <c r="A6650" t="s">
        <v>1665</v>
      </c>
      <c r="B6650">
        <v>62</v>
      </c>
      <c r="C6650" t="s">
        <v>1666</v>
      </c>
      <c r="D6650" t="s">
        <v>46</v>
      </c>
      <c r="E6650">
        <f>YEAR(Table1[[#This Row],[Order Date]])</f>
        <v>2015</v>
      </c>
      <c r="F6650">
        <v>1</v>
      </c>
      <c r="G6650">
        <f>MONTH(Table1[[#This Row],[Order Date]])</f>
        <v>3</v>
      </c>
      <c r="H6650" s="1">
        <v>42066</v>
      </c>
      <c r="I6650">
        <v>4230</v>
      </c>
      <c r="J6650" t="s">
        <v>58</v>
      </c>
      <c r="K6650">
        <v>46</v>
      </c>
      <c r="L6650">
        <v>65.989999999999995</v>
      </c>
      <c r="M6650" s="2">
        <v>7.0000000000000007E-2</v>
      </c>
      <c r="N6650">
        <v>2508.3159999999998</v>
      </c>
      <c r="O6650">
        <v>8.99</v>
      </c>
      <c r="P6650">
        <v>456.81299999999999</v>
      </c>
      <c r="Q6650" s="2">
        <v>0.56000000000000005</v>
      </c>
      <c r="R6650" t="s">
        <v>96</v>
      </c>
      <c r="S6650" t="s">
        <v>30</v>
      </c>
      <c r="T6650">
        <v>5180</v>
      </c>
      <c r="U6650" t="s">
        <v>105</v>
      </c>
      <c r="V6650" t="s">
        <v>52</v>
      </c>
      <c r="W6650">
        <v>616</v>
      </c>
      <c r="X6650" s="1">
        <v>42068</v>
      </c>
      <c r="Y6650" t="s">
        <v>42</v>
      </c>
      <c r="Z6650" t="e" vm="4">
        <v>#VALUE!</v>
      </c>
      <c r="AA6650">
        <v>92277</v>
      </c>
      <c r="AB6650" t="e" cm="1" vm="2">
        <f t="array" ref="AB6650">_FV(Table1[[#This Row],[State]],"Country/region",TRUE)</f>
        <v>#VALUE!</v>
      </c>
    </row>
    <row r="6651" spans="1:28" x14ac:dyDescent="0.35">
      <c r="A6651" t="s">
        <v>1927</v>
      </c>
      <c r="B6651">
        <v>62</v>
      </c>
      <c r="C6651" t="s">
        <v>800</v>
      </c>
      <c r="D6651" t="s">
        <v>46</v>
      </c>
      <c r="E6651">
        <f>YEAR(Table1[[#This Row],[Order Date]])</f>
        <v>2015</v>
      </c>
      <c r="F6651">
        <v>1</v>
      </c>
      <c r="G6651">
        <f>MONTH(Table1[[#This Row],[Order Date]])</f>
        <v>3</v>
      </c>
      <c r="H6651" s="1">
        <v>42067</v>
      </c>
      <c r="I6651">
        <v>1925</v>
      </c>
      <c r="J6651" t="s">
        <v>58</v>
      </c>
      <c r="K6651">
        <v>7</v>
      </c>
      <c r="L6651">
        <v>276.2</v>
      </c>
      <c r="M6651" s="2">
        <v>0.08</v>
      </c>
      <c r="N6651">
        <v>1874.37</v>
      </c>
      <c r="O6651">
        <v>24.49</v>
      </c>
      <c r="P6651">
        <v>67.84</v>
      </c>
      <c r="Q6651" s="2"/>
      <c r="R6651" t="s">
        <v>48</v>
      </c>
      <c r="S6651" t="s">
        <v>40</v>
      </c>
      <c r="T6651" t="s">
        <v>1436</v>
      </c>
      <c r="U6651" t="s">
        <v>51</v>
      </c>
      <c r="V6651" t="s">
        <v>68</v>
      </c>
      <c r="W6651">
        <v>280</v>
      </c>
      <c r="X6651" s="1">
        <v>42068</v>
      </c>
      <c r="Y6651" t="s">
        <v>34</v>
      </c>
      <c r="Z6651" t="e" vm="40">
        <v>#VALUE!</v>
      </c>
      <c r="AA6651">
        <v>67212</v>
      </c>
      <c r="AB6651" t="e" cm="1" vm="2">
        <f t="array" ref="AB6651">_FV(Table1[[#This Row],[State]],"Country/region",TRUE)</f>
        <v>#VALUE!</v>
      </c>
    </row>
    <row r="6652" spans="1:28" x14ac:dyDescent="0.35">
      <c r="A6652" t="s">
        <v>1969</v>
      </c>
      <c r="B6652">
        <v>62</v>
      </c>
      <c r="C6652" t="s">
        <v>967</v>
      </c>
      <c r="D6652" t="s">
        <v>38</v>
      </c>
      <c r="E6652">
        <f>YEAR(Table1[[#This Row],[Order Date]])</f>
        <v>2015</v>
      </c>
      <c r="F6652">
        <v>1</v>
      </c>
      <c r="G6652">
        <f>MONTH(Table1[[#This Row],[Order Date]])</f>
        <v>3</v>
      </c>
      <c r="H6652" s="1">
        <v>42067</v>
      </c>
      <c r="I6652">
        <v>37188</v>
      </c>
      <c r="J6652" t="s">
        <v>58</v>
      </c>
      <c r="K6652">
        <v>24</v>
      </c>
      <c r="L6652">
        <v>4.9800000000000004</v>
      </c>
      <c r="M6652" s="2">
        <v>0.04</v>
      </c>
      <c r="N6652">
        <v>132.02000000000001</v>
      </c>
      <c r="O6652">
        <v>8.33</v>
      </c>
      <c r="P6652">
        <v>-123.28</v>
      </c>
      <c r="Q6652" s="2">
        <v>0.38</v>
      </c>
      <c r="R6652" t="s">
        <v>29</v>
      </c>
      <c r="S6652" t="s">
        <v>30</v>
      </c>
      <c r="T6652" t="s">
        <v>2793</v>
      </c>
      <c r="U6652" t="s">
        <v>61</v>
      </c>
      <c r="V6652" t="s">
        <v>33</v>
      </c>
      <c r="W6652">
        <v>5224</v>
      </c>
      <c r="X6652" s="1">
        <v>42068</v>
      </c>
      <c r="Y6652" t="s">
        <v>42</v>
      </c>
      <c r="Z6652" t="e" vm="15">
        <v>#VALUE!</v>
      </c>
      <c r="AA6652">
        <v>14224</v>
      </c>
      <c r="AB6652" t="e" cm="1" vm="2">
        <f t="array" ref="AB6652">_FV(Table1[[#This Row],[State]],"Country/region",TRUE)</f>
        <v>#VALUE!</v>
      </c>
    </row>
    <row r="6653" spans="1:28" x14ac:dyDescent="0.35">
      <c r="A6653" t="s">
        <v>499</v>
      </c>
      <c r="B6653">
        <v>62</v>
      </c>
      <c r="C6653" t="s">
        <v>2047</v>
      </c>
      <c r="D6653" t="s">
        <v>57</v>
      </c>
      <c r="E6653">
        <f>YEAR(Table1[[#This Row],[Order Date]])</f>
        <v>2015</v>
      </c>
      <c r="F6653">
        <v>1</v>
      </c>
      <c r="G6653">
        <f>MONTH(Table1[[#This Row],[Order Date]])</f>
        <v>3</v>
      </c>
      <c r="H6653" s="1">
        <v>42067</v>
      </c>
      <c r="I6653">
        <v>48322</v>
      </c>
      <c r="J6653" t="s">
        <v>131</v>
      </c>
      <c r="K6653">
        <v>14</v>
      </c>
      <c r="L6653">
        <v>2.94</v>
      </c>
      <c r="M6653" s="2">
        <v>0.05</v>
      </c>
      <c r="N6653">
        <v>41.37</v>
      </c>
      <c r="O6653">
        <v>0.7</v>
      </c>
      <c r="P6653">
        <v>1.82</v>
      </c>
      <c r="Q6653" s="2">
        <v>0.57999999999999996</v>
      </c>
      <c r="R6653" t="s">
        <v>29</v>
      </c>
      <c r="S6653" t="s">
        <v>59</v>
      </c>
      <c r="T6653" t="s">
        <v>521</v>
      </c>
      <c r="U6653" t="s">
        <v>88</v>
      </c>
      <c r="V6653" t="s">
        <v>52</v>
      </c>
      <c r="W6653">
        <v>6785</v>
      </c>
      <c r="X6653" s="1">
        <v>42068</v>
      </c>
      <c r="Y6653" t="s">
        <v>34</v>
      </c>
      <c r="Z6653" t="e" vm="4">
        <v>#VALUE!</v>
      </c>
      <c r="AA6653">
        <v>94025</v>
      </c>
      <c r="AB6653" t="e" cm="1" vm="2">
        <f t="array" ref="AB6653">_FV(Table1[[#This Row],[State]],"Country/region",TRUE)</f>
        <v>#VALUE!</v>
      </c>
    </row>
    <row r="6654" spans="1:28" x14ac:dyDescent="0.35">
      <c r="A6654" t="s">
        <v>1954</v>
      </c>
      <c r="B6654">
        <v>62</v>
      </c>
      <c r="C6654" t="s">
        <v>1456</v>
      </c>
      <c r="D6654" t="s">
        <v>27</v>
      </c>
      <c r="E6654">
        <f>YEAR(Table1[[#This Row],[Order Date]])</f>
        <v>2015</v>
      </c>
      <c r="F6654">
        <v>1</v>
      </c>
      <c r="G6654">
        <f>MONTH(Table1[[#This Row],[Order Date]])</f>
        <v>3</v>
      </c>
      <c r="H6654" s="1">
        <v>42067</v>
      </c>
      <c r="I6654">
        <v>46404</v>
      </c>
      <c r="J6654" t="s">
        <v>58</v>
      </c>
      <c r="K6654">
        <v>50</v>
      </c>
      <c r="L6654">
        <v>45.99</v>
      </c>
      <c r="M6654" s="2">
        <v>0.05</v>
      </c>
      <c r="N6654">
        <v>1875.4145000000001</v>
      </c>
      <c r="O6654">
        <v>2.5</v>
      </c>
      <c r="P6654">
        <v>507.33</v>
      </c>
      <c r="Q6654" s="2">
        <v>0.56000000000000005</v>
      </c>
      <c r="R6654" t="s">
        <v>96</v>
      </c>
      <c r="S6654" t="s">
        <v>30</v>
      </c>
      <c r="T6654" t="s">
        <v>2808</v>
      </c>
      <c r="U6654" t="s">
        <v>105</v>
      </c>
      <c r="V6654" t="s">
        <v>33</v>
      </c>
      <c r="W6654">
        <v>6522</v>
      </c>
      <c r="X6654" s="1">
        <v>42068</v>
      </c>
      <c r="Y6654" t="s">
        <v>34</v>
      </c>
      <c r="Z6654" t="e" vm="22">
        <v>#VALUE!</v>
      </c>
      <c r="AA6654">
        <v>44240</v>
      </c>
      <c r="AB6654" t="e" cm="1" vm="2">
        <f t="array" ref="AB6654">_FV(Table1[[#This Row],[State]],"Country/region",TRUE)</f>
        <v>#VALUE!</v>
      </c>
    </row>
    <row r="6655" spans="1:28" x14ac:dyDescent="0.35">
      <c r="A6655" t="s">
        <v>2380</v>
      </c>
      <c r="B6655">
        <v>62</v>
      </c>
      <c r="C6655" t="s">
        <v>800</v>
      </c>
      <c r="D6655" t="s">
        <v>46</v>
      </c>
      <c r="E6655">
        <f>YEAR(Table1[[#This Row],[Order Date]])</f>
        <v>2015</v>
      </c>
      <c r="F6655">
        <v>1</v>
      </c>
      <c r="G6655">
        <f>MONTH(Table1[[#This Row],[Order Date]])</f>
        <v>3</v>
      </c>
      <c r="H6655" s="1">
        <v>42067</v>
      </c>
      <c r="I6655">
        <v>1925</v>
      </c>
      <c r="J6655" t="s">
        <v>58</v>
      </c>
      <c r="K6655">
        <v>40</v>
      </c>
      <c r="L6655">
        <v>22.98</v>
      </c>
      <c r="M6655" s="2">
        <v>0.02</v>
      </c>
      <c r="N6655">
        <v>909.82</v>
      </c>
      <c r="O6655">
        <v>1.99</v>
      </c>
      <c r="P6655">
        <v>292.49</v>
      </c>
      <c r="Q6655" s="2">
        <v>0.46</v>
      </c>
      <c r="R6655" t="s">
        <v>96</v>
      </c>
      <c r="S6655" t="s">
        <v>139</v>
      </c>
      <c r="T6655" t="s">
        <v>1303</v>
      </c>
      <c r="U6655" t="s">
        <v>102</v>
      </c>
      <c r="V6655" t="s">
        <v>76</v>
      </c>
      <c r="W6655">
        <v>279</v>
      </c>
      <c r="X6655" s="1">
        <v>42069</v>
      </c>
      <c r="Y6655" t="s">
        <v>34</v>
      </c>
      <c r="Z6655" t="e" vm="29">
        <v>#VALUE!</v>
      </c>
      <c r="AA6655">
        <v>42104</v>
      </c>
      <c r="AB6655" t="e" cm="1" vm="2">
        <f t="array" ref="AB6655">_FV(Table1[[#This Row],[State]],"Country/region",TRUE)</f>
        <v>#VALUE!</v>
      </c>
    </row>
    <row r="6656" spans="1:28" x14ac:dyDescent="0.35">
      <c r="A6656" t="s">
        <v>3043</v>
      </c>
      <c r="B6656">
        <v>62</v>
      </c>
      <c r="C6656" t="s">
        <v>1820</v>
      </c>
      <c r="D6656" t="s">
        <v>38</v>
      </c>
      <c r="E6656">
        <f>YEAR(Table1[[#This Row],[Order Date]])</f>
        <v>2015</v>
      </c>
      <c r="F6656">
        <v>1</v>
      </c>
      <c r="G6656">
        <f>MONTH(Table1[[#This Row],[Order Date]])</f>
        <v>3</v>
      </c>
      <c r="H6656" s="1">
        <v>42067</v>
      </c>
      <c r="I6656">
        <v>44199</v>
      </c>
      <c r="J6656" t="s">
        <v>47</v>
      </c>
      <c r="K6656">
        <v>12</v>
      </c>
      <c r="L6656">
        <v>3.95</v>
      </c>
      <c r="M6656" s="2">
        <v>0.04</v>
      </c>
      <c r="N6656">
        <v>50.69</v>
      </c>
      <c r="O6656">
        <v>2</v>
      </c>
      <c r="P6656">
        <v>-6.33</v>
      </c>
      <c r="Q6656" s="2">
        <v>0.53</v>
      </c>
      <c r="R6656" t="s">
        <v>29</v>
      </c>
      <c r="S6656" t="s">
        <v>59</v>
      </c>
      <c r="T6656" t="s">
        <v>2276</v>
      </c>
      <c r="U6656" t="s">
        <v>232</v>
      </c>
      <c r="V6656" t="s">
        <v>68</v>
      </c>
      <c r="W6656">
        <v>6239</v>
      </c>
      <c r="X6656" s="1">
        <v>42071</v>
      </c>
      <c r="Y6656" t="s">
        <v>34</v>
      </c>
      <c r="Z6656" t="e" vm="40">
        <v>#VALUE!</v>
      </c>
      <c r="AA6656">
        <v>67801</v>
      </c>
      <c r="AB6656" t="e" cm="1" vm="2">
        <f t="array" ref="AB6656">_FV(Table1[[#This Row],[State]],"Country/region",TRUE)</f>
        <v>#VALUE!</v>
      </c>
    </row>
    <row r="6657" spans="1:28" x14ac:dyDescent="0.35">
      <c r="A6657" t="s">
        <v>704</v>
      </c>
      <c r="B6657">
        <v>62</v>
      </c>
      <c r="C6657" t="s">
        <v>65</v>
      </c>
      <c r="D6657" t="s">
        <v>57</v>
      </c>
      <c r="E6657">
        <f>YEAR(Table1[[#This Row],[Order Date]])</f>
        <v>2015</v>
      </c>
      <c r="F6657">
        <v>1</v>
      </c>
      <c r="G6657">
        <f>MONTH(Table1[[#This Row],[Order Date]])</f>
        <v>3</v>
      </c>
      <c r="H6657" s="1">
        <v>42067</v>
      </c>
      <c r="I6657">
        <v>51559</v>
      </c>
      <c r="J6657" t="s">
        <v>47</v>
      </c>
      <c r="K6657">
        <v>34</v>
      </c>
      <c r="L6657">
        <v>25.98</v>
      </c>
      <c r="M6657" s="2">
        <v>0.09</v>
      </c>
      <c r="N6657">
        <v>823.98</v>
      </c>
      <c r="O6657">
        <v>4.08</v>
      </c>
      <c r="P6657">
        <v>129.81</v>
      </c>
      <c r="Q6657" s="2">
        <v>0.56999999999999995</v>
      </c>
      <c r="R6657" t="s">
        <v>29</v>
      </c>
      <c r="S6657" t="s">
        <v>139</v>
      </c>
      <c r="T6657" t="s">
        <v>1583</v>
      </c>
      <c r="U6657" t="s">
        <v>88</v>
      </c>
      <c r="V6657" t="s">
        <v>68</v>
      </c>
      <c r="W6657">
        <v>7234</v>
      </c>
      <c r="X6657" s="1">
        <v>42076</v>
      </c>
      <c r="Y6657" t="s">
        <v>34</v>
      </c>
      <c r="Z6657" t="e" vm="11">
        <v>#VALUE!</v>
      </c>
      <c r="AA6657">
        <v>75482</v>
      </c>
      <c r="AB6657" t="e" cm="1" vm="2">
        <f t="array" ref="AB6657">_FV(Table1[[#This Row],[State]],"Country/region",TRUE)</f>
        <v>#VALUE!</v>
      </c>
    </row>
    <row r="6658" spans="1:28" x14ac:dyDescent="0.35">
      <c r="A6658" t="s">
        <v>1205</v>
      </c>
      <c r="B6658">
        <v>62</v>
      </c>
      <c r="C6658" t="s">
        <v>2032</v>
      </c>
      <c r="D6658" t="s">
        <v>57</v>
      </c>
      <c r="E6658">
        <f>YEAR(Table1[[#This Row],[Order Date]])</f>
        <v>2015</v>
      </c>
      <c r="F6658">
        <v>1</v>
      </c>
      <c r="G6658">
        <f>MONTH(Table1[[#This Row],[Order Date]])</f>
        <v>3</v>
      </c>
      <c r="H6658" s="1">
        <v>42068</v>
      </c>
      <c r="I6658">
        <v>2240</v>
      </c>
      <c r="J6658" t="s">
        <v>39</v>
      </c>
      <c r="K6658">
        <v>17</v>
      </c>
      <c r="L6658">
        <v>10.64</v>
      </c>
      <c r="M6658" s="2">
        <v>0.01</v>
      </c>
      <c r="N6658">
        <v>186.02</v>
      </c>
      <c r="O6658">
        <v>5.16</v>
      </c>
      <c r="P6658">
        <v>16.48</v>
      </c>
      <c r="Q6658" s="2">
        <v>0.56999999999999995</v>
      </c>
      <c r="R6658" t="s">
        <v>48</v>
      </c>
      <c r="S6658" t="s">
        <v>30</v>
      </c>
      <c r="T6658" t="s">
        <v>1095</v>
      </c>
      <c r="U6658" t="s">
        <v>82</v>
      </c>
      <c r="V6658" t="s">
        <v>76</v>
      </c>
      <c r="W6658">
        <v>324</v>
      </c>
      <c r="X6658" s="1">
        <v>42069</v>
      </c>
      <c r="Y6658" t="s">
        <v>34</v>
      </c>
      <c r="Z6658" t="e" vm="31">
        <v>#VALUE!</v>
      </c>
      <c r="AA6658">
        <v>38401</v>
      </c>
      <c r="AB6658" t="e" cm="1" vm="2">
        <f t="array" ref="AB6658">_FV(Table1[[#This Row],[State]],"Country/region",TRUE)</f>
        <v>#VALUE!</v>
      </c>
    </row>
    <row r="6659" spans="1:28" x14ac:dyDescent="0.35">
      <c r="A6659" t="s">
        <v>1205</v>
      </c>
      <c r="B6659">
        <v>62</v>
      </c>
      <c r="C6659" t="s">
        <v>2032</v>
      </c>
      <c r="D6659" t="s">
        <v>57</v>
      </c>
      <c r="E6659">
        <f>YEAR(Table1[[#This Row],[Order Date]])</f>
        <v>2015</v>
      </c>
      <c r="F6659">
        <v>1</v>
      </c>
      <c r="G6659">
        <f>MONTH(Table1[[#This Row],[Order Date]])</f>
        <v>3</v>
      </c>
      <c r="H6659" s="1">
        <v>42068</v>
      </c>
      <c r="I6659">
        <v>2240</v>
      </c>
      <c r="J6659" t="s">
        <v>39</v>
      </c>
      <c r="K6659">
        <v>5</v>
      </c>
      <c r="L6659">
        <v>28.15</v>
      </c>
      <c r="M6659" s="2">
        <v>0.06</v>
      </c>
      <c r="N6659">
        <v>142.44</v>
      </c>
      <c r="O6659">
        <v>6.17</v>
      </c>
      <c r="P6659">
        <v>-22.12</v>
      </c>
      <c r="Q6659" s="2">
        <v>0.55000000000000004</v>
      </c>
      <c r="R6659" t="s">
        <v>29</v>
      </c>
      <c r="S6659" t="s">
        <v>139</v>
      </c>
      <c r="T6659" t="s">
        <v>388</v>
      </c>
      <c r="U6659" t="s">
        <v>88</v>
      </c>
      <c r="V6659" t="s">
        <v>76</v>
      </c>
      <c r="W6659">
        <v>325</v>
      </c>
      <c r="X6659" s="1">
        <v>42069</v>
      </c>
      <c r="Y6659" t="s">
        <v>34</v>
      </c>
      <c r="Z6659" t="e" vm="31">
        <v>#VALUE!</v>
      </c>
      <c r="AA6659">
        <v>38401</v>
      </c>
      <c r="AB6659" t="e" cm="1" vm="2">
        <f t="array" ref="AB6659">_FV(Table1[[#This Row],[State]],"Country/region",TRUE)</f>
        <v>#VALUE!</v>
      </c>
    </row>
    <row r="6660" spans="1:28" x14ac:dyDescent="0.35">
      <c r="A6660" t="s">
        <v>2587</v>
      </c>
      <c r="B6660">
        <v>62</v>
      </c>
      <c r="C6660" t="s">
        <v>2588</v>
      </c>
      <c r="D6660" t="s">
        <v>46</v>
      </c>
      <c r="E6660">
        <f>YEAR(Table1[[#This Row],[Order Date]])</f>
        <v>2015</v>
      </c>
      <c r="F6660">
        <v>1</v>
      </c>
      <c r="G6660">
        <f>MONTH(Table1[[#This Row],[Order Date]])</f>
        <v>3</v>
      </c>
      <c r="H6660" s="1">
        <v>42068</v>
      </c>
      <c r="I6660">
        <v>42437</v>
      </c>
      <c r="J6660" t="s">
        <v>58</v>
      </c>
      <c r="K6660">
        <v>14</v>
      </c>
      <c r="L6660">
        <v>21.38</v>
      </c>
      <c r="M6660" s="2">
        <v>0.03</v>
      </c>
      <c r="N6660">
        <v>313.85000000000002</v>
      </c>
      <c r="O6660">
        <v>8.99</v>
      </c>
      <c r="P6660">
        <v>-31.37</v>
      </c>
      <c r="Q6660" s="2">
        <v>0.59</v>
      </c>
      <c r="R6660" t="s">
        <v>29</v>
      </c>
      <c r="S6660" t="s">
        <v>139</v>
      </c>
      <c r="T6660" t="s">
        <v>994</v>
      </c>
      <c r="U6660" t="s">
        <v>88</v>
      </c>
      <c r="V6660" t="s">
        <v>76</v>
      </c>
      <c r="W6660">
        <v>5988</v>
      </c>
      <c r="X6660" s="1">
        <v>42069</v>
      </c>
      <c r="Y6660" t="s">
        <v>34</v>
      </c>
      <c r="Z6660" t="e" vm="14">
        <v>#VALUE!</v>
      </c>
      <c r="AA6660">
        <v>33430</v>
      </c>
      <c r="AB6660" t="e" cm="1" vm="2">
        <f t="array" ref="AB6660">_FV(Table1[[#This Row],[State]],"Country/region",TRUE)</f>
        <v>#VALUE!</v>
      </c>
    </row>
    <row r="6661" spans="1:28" x14ac:dyDescent="0.35">
      <c r="A6661" t="s">
        <v>2587</v>
      </c>
      <c r="B6661">
        <v>62</v>
      </c>
      <c r="C6661" t="s">
        <v>2588</v>
      </c>
      <c r="D6661" t="s">
        <v>46</v>
      </c>
      <c r="E6661">
        <f>YEAR(Table1[[#This Row],[Order Date]])</f>
        <v>2015</v>
      </c>
      <c r="F6661">
        <v>1</v>
      </c>
      <c r="G6661">
        <f>MONTH(Table1[[#This Row],[Order Date]])</f>
        <v>3</v>
      </c>
      <c r="H6661" s="1">
        <v>42068</v>
      </c>
      <c r="I6661">
        <v>42437</v>
      </c>
      <c r="J6661" t="s">
        <v>58</v>
      </c>
      <c r="K6661">
        <v>43</v>
      </c>
      <c r="L6661">
        <v>449.99</v>
      </c>
      <c r="M6661" s="2">
        <v>0.06</v>
      </c>
      <c r="N6661">
        <v>19461.8</v>
      </c>
      <c r="O6661">
        <v>49</v>
      </c>
      <c r="P6661">
        <v>7752.01</v>
      </c>
      <c r="Q6661" s="2">
        <v>0.38</v>
      </c>
      <c r="R6661" t="s">
        <v>96</v>
      </c>
      <c r="S6661" t="s">
        <v>49</v>
      </c>
      <c r="T6661" t="s">
        <v>1722</v>
      </c>
      <c r="U6661" t="s">
        <v>192</v>
      </c>
      <c r="V6661" t="s">
        <v>76</v>
      </c>
      <c r="W6661">
        <v>5987</v>
      </c>
      <c r="X6661" s="1">
        <v>42070</v>
      </c>
      <c r="Y6661" t="s">
        <v>53</v>
      </c>
      <c r="Z6661" t="e" vm="14">
        <v>#VALUE!</v>
      </c>
      <c r="AA6661">
        <v>33430</v>
      </c>
      <c r="AB6661" t="e" cm="1" vm="2">
        <f t="array" ref="AB6661">_FV(Table1[[#This Row],[State]],"Country/region",TRUE)</f>
        <v>#VALUE!</v>
      </c>
    </row>
    <row r="6662" spans="1:28" x14ac:dyDescent="0.35">
      <c r="A6662" t="s">
        <v>3379</v>
      </c>
      <c r="B6662">
        <v>62</v>
      </c>
      <c r="C6662" t="s">
        <v>2149</v>
      </c>
      <c r="D6662" t="s">
        <v>57</v>
      </c>
      <c r="E6662">
        <f>YEAR(Table1[[#This Row],[Order Date]])</f>
        <v>2015</v>
      </c>
      <c r="F6662">
        <v>1</v>
      </c>
      <c r="G6662">
        <f>MONTH(Table1[[#This Row],[Order Date]])</f>
        <v>3</v>
      </c>
      <c r="H6662" s="1">
        <v>42068</v>
      </c>
      <c r="I6662">
        <v>24677</v>
      </c>
      <c r="J6662" t="s">
        <v>47</v>
      </c>
      <c r="K6662">
        <v>44</v>
      </c>
      <c r="L6662">
        <v>8.5</v>
      </c>
      <c r="M6662" s="2">
        <v>0.05</v>
      </c>
      <c r="N6662">
        <v>364.4</v>
      </c>
      <c r="O6662">
        <v>1.99</v>
      </c>
      <c r="P6662">
        <v>51.08</v>
      </c>
      <c r="Q6662" s="2">
        <v>0.49</v>
      </c>
      <c r="R6662" t="s">
        <v>96</v>
      </c>
      <c r="S6662" t="s">
        <v>139</v>
      </c>
      <c r="T6662" t="s">
        <v>2151</v>
      </c>
      <c r="U6662" t="s">
        <v>102</v>
      </c>
      <c r="V6662" t="s">
        <v>52</v>
      </c>
      <c r="W6662">
        <v>3467</v>
      </c>
      <c r="X6662" s="1">
        <v>42070</v>
      </c>
      <c r="Y6662" t="s">
        <v>34</v>
      </c>
      <c r="Z6662" t="e" vm="4">
        <v>#VALUE!</v>
      </c>
      <c r="AA6662">
        <v>95376</v>
      </c>
      <c r="AB6662" t="e" cm="1" vm="2">
        <f t="array" ref="AB6662">_FV(Table1[[#This Row],[State]],"Country/region",TRUE)</f>
        <v>#VALUE!</v>
      </c>
    </row>
    <row r="6663" spans="1:28" x14ac:dyDescent="0.35">
      <c r="A6663" t="s">
        <v>226</v>
      </c>
      <c r="B6663">
        <v>62</v>
      </c>
      <c r="C6663" t="s">
        <v>227</v>
      </c>
      <c r="D6663" t="s">
        <v>46</v>
      </c>
      <c r="E6663">
        <f>YEAR(Table1[[#This Row],[Order Date]])</f>
        <v>2015</v>
      </c>
      <c r="F6663">
        <v>1</v>
      </c>
      <c r="G6663">
        <f>MONTH(Table1[[#This Row],[Order Date]])</f>
        <v>3</v>
      </c>
      <c r="H6663" s="1">
        <v>42069</v>
      </c>
      <c r="I6663">
        <v>13991</v>
      </c>
      <c r="J6663" t="s">
        <v>28</v>
      </c>
      <c r="K6663">
        <v>21</v>
      </c>
      <c r="L6663">
        <v>111.96</v>
      </c>
      <c r="M6663" s="2">
        <v>7.0000000000000007E-2</v>
      </c>
      <c r="N6663">
        <v>1839.4480000000001</v>
      </c>
      <c r="O6663">
        <v>69</v>
      </c>
      <c r="P6663">
        <v>-742.88</v>
      </c>
      <c r="Q6663" s="2">
        <v>0.63</v>
      </c>
      <c r="R6663" t="s">
        <v>48</v>
      </c>
      <c r="S6663" t="s">
        <v>40</v>
      </c>
      <c r="T6663" t="s">
        <v>3113</v>
      </c>
      <c r="U6663" t="s">
        <v>75</v>
      </c>
      <c r="V6663" t="s">
        <v>52</v>
      </c>
      <c r="W6663">
        <v>1958</v>
      </c>
      <c r="X6663" s="1">
        <v>42070</v>
      </c>
      <c r="Y6663" t="s">
        <v>34</v>
      </c>
      <c r="Z6663" t="e" vm="4">
        <v>#VALUE!</v>
      </c>
      <c r="AA6663">
        <v>95020</v>
      </c>
      <c r="AB6663" t="e" cm="1" vm="2">
        <f t="array" ref="AB6663">_FV(Table1[[#This Row],[State]],"Country/region",TRUE)</f>
        <v>#VALUE!</v>
      </c>
    </row>
    <row r="6664" spans="1:28" x14ac:dyDescent="0.35">
      <c r="A6664" t="s">
        <v>2705</v>
      </c>
      <c r="B6664">
        <v>62</v>
      </c>
      <c r="C6664" t="s">
        <v>172</v>
      </c>
      <c r="D6664" t="s">
        <v>57</v>
      </c>
      <c r="E6664">
        <f>YEAR(Table1[[#This Row],[Order Date]])</f>
        <v>2015</v>
      </c>
      <c r="F6664">
        <v>1</v>
      </c>
      <c r="G6664">
        <f>MONTH(Table1[[#This Row],[Order Date]])</f>
        <v>3</v>
      </c>
      <c r="H6664" s="1">
        <v>42069</v>
      </c>
      <c r="I6664">
        <v>51876</v>
      </c>
      <c r="J6664" t="s">
        <v>58</v>
      </c>
      <c r="K6664">
        <v>2</v>
      </c>
      <c r="L6664">
        <v>55.99</v>
      </c>
      <c r="M6664" s="2">
        <v>0.1</v>
      </c>
      <c r="N6664">
        <v>95.055499999999995</v>
      </c>
      <c r="O6664">
        <v>5</v>
      </c>
      <c r="P6664">
        <v>-298.166</v>
      </c>
      <c r="Q6664" s="2">
        <v>0.83</v>
      </c>
      <c r="R6664" t="s">
        <v>96</v>
      </c>
      <c r="S6664" t="s">
        <v>139</v>
      </c>
      <c r="T6664" t="s">
        <v>1160</v>
      </c>
      <c r="U6664" t="s">
        <v>105</v>
      </c>
      <c r="V6664" t="s">
        <v>76</v>
      </c>
      <c r="W6664">
        <v>7272</v>
      </c>
      <c r="X6664" s="1">
        <v>42070</v>
      </c>
      <c r="Y6664" t="s">
        <v>34</v>
      </c>
      <c r="Z6664" t="e" vm="14">
        <v>#VALUE!</v>
      </c>
      <c r="AA6664">
        <v>34769</v>
      </c>
      <c r="AB6664" t="e" cm="1" vm="2">
        <f t="array" ref="AB6664">_FV(Table1[[#This Row],[State]],"Country/region",TRUE)</f>
        <v>#VALUE!</v>
      </c>
    </row>
    <row r="6665" spans="1:28" x14ac:dyDescent="0.35">
      <c r="A6665" t="s">
        <v>226</v>
      </c>
      <c r="B6665">
        <v>62</v>
      </c>
      <c r="C6665" t="s">
        <v>227</v>
      </c>
      <c r="D6665" t="s">
        <v>46</v>
      </c>
      <c r="E6665">
        <f>YEAR(Table1[[#This Row],[Order Date]])</f>
        <v>2015</v>
      </c>
      <c r="F6665">
        <v>1</v>
      </c>
      <c r="G6665">
        <f>MONTH(Table1[[#This Row],[Order Date]])</f>
        <v>3</v>
      </c>
      <c r="H6665" s="1">
        <v>42069</v>
      </c>
      <c r="I6665">
        <v>13991</v>
      </c>
      <c r="J6665" t="s">
        <v>28</v>
      </c>
      <c r="K6665">
        <v>24</v>
      </c>
      <c r="L6665">
        <v>6.48</v>
      </c>
      <c r="M6665" s="2">
        <v>0</v>
      </c>
      <c r="N6665">
        <v>170.7</v>
      </c>
      <c r="O6665">
        <v>2.74</v>
      </c>
      <c r="P6665">
        <v>-37.880000000000003</v>
      </c>
      <c r="Q6665" s="2">
        <v>0.71</v>
      </c>
      <c r="R6665" t="s">
        <v>96</v>
      </c>
      <c r="S6665" t="s">
        <v>139</v>
      </c>
      <c r="T6665" t="s">
        <v>1468</v>
      </c>
      <c r="U6665" t="s">
        <v>102</v>
      </c>
      <c r="V6665" t="s">
        <v>52</v>
      </c>
      <c r="W6665">
        <v>1957</v>
      </c>
      <c r="X6665" s="1">
        <v>42071</v>
      </c>
      <c r="Y6665" t="s">
        <v>34</v>
      </c>
      <c r="Z6665" t="e" vm="4">
        <v>#VALUE!</v>
      </c>
      <c r="AA6665">
        <v>95020</v>
      </c>
      <c r="AB6665" t="e" cm="1" vm="2">
        <f t="array" ref="AB6665">_FV(Table1[[#This Row],[State]],"Country/region",TRUE)</f>
        <v>#VALUE!</v>
      </c>
    </row>
    <row r="6666" spans="1:28" x14ac:dyDescent="0.35">
      <c r="A6666" t="s">
        <v>577</v>
      </c>
      <c r="B6666">
        <v>62</v>
      </c>
      <c r="C6666" t="s">
        <v>414</v>
      </c>
      <c r="D6666" t="s">
        <v>46</v>
      </c>
      <c r="E6666">
        <f>YEAR(Table1[[#This Row],[Order Date]])</f>
        <v>2015</v>
      </c>
      <c r="F6666">
        <v>1</v>
      </c>
      <c r="G6666">
        <f>MONTH(Table1[[#This Row],[Order Date]])</f>
        <v>3</v>
      </c>
      <c r="H6666" s="1">
        <v>42069</v>
      </c>
      <c r="I6666">
        <v>15044</v>
      </c>
      <c r="J6666" t="s">
        <v>47</v>
      </c>
      <c r="K6666">
        <v>42</v>
      </c>
      <c r="L6666">
        <v>39.99</v>
      </c>
      <c r="M6666" s="2">
        <v>7.0000000000000007E-2</v>
      </c>
      <c r="N6666">
        <v>1681.6</v>
      </c>
      <c r="O6666">
        <v>10.25</v>
      </c>
      <c r="P6666">
        <v>167.37</v>
      </c>
      <c r="Q6666" s="2">
        <v>0.55000000000000004</v>
      </c>
      <c r="R6666" t="s">
        <v>96</v>
      </c>
      <c r="S6666" t="s">
        <v>30</v>
      </c>
      <c r="T6666" t="s">
        <v>2487</v>
      </c>
      <c r="U6666" t="s">
        <v>102</v>
      </c>
      <c r="V6666" t="s">
        <v>68</v>
      </c>
      <c r="W6666">
        <v>2104</v>
      </c>
      <c r="X6666" s="1">
        <v>42073</v>
      </c>
      <c r="Y6666" t="s">
        <v>34</v>
      </c>
      <c r="Z6666" t="e" vm="38">
        <v>#VALUE!</v>
      </c>
      <c r="AA6666">
        <v>46806</v>
      </c>
      <c r="AB6666" t="e" cm="1" vm="2">
        <f t="array" ref="AB6666">_FV(Table1[[#This Row],[State]],"Country/region",TRUE)</f>
        <v>#VALUE!</v>
      </c>
    </row>
    <row r="6667" spans="1:28" x14ac:dyDescent="0.35">
      <c r="A6667" t="s">
        <v>1931</v>
      </c>
      <c r="B6667">
        <v>62</v>
      </c>
      <c r="C6667" t="s">
        <v>2590</v>
      </c>
      <c r="D6667" t="s">
        <v>46</v>
      </c>
      <c r="E6667">
        <f>YEAR(Table1[[#This Row],[Order Date]])</f>
        <v>2015</v>
      </c>
      <c r="F6667">
        <v>1</v>
      </c>
      <c r="G6667">
        <f>MONTH(Table1[[#This Row],[Order Date]])</f>
        <v>3</v>
      </c>
      <c r="H6667" s="1">
        <v>42070</v>
      </c>
      <c r="I6667">
        <v>55651</v>
      </c>
      <c r="J6667" t="s">
        <v>131</v>
      </c>
      <c r="K6667">
        <v>2</v>
      </c>
      <c r="L6667">
        <v>27.75</v>
      </c>
      <c r="M6667" s="2">
        <v>0</v>
      </c>
      <c r="N6667">
        <v>79.930000000000007</v>
      </c>
      <c r="O6667">
        <v>19.989999999999998</v>
      </c>
      <c r="P6667">
        <v>-52.73</v>
      </c>
      <c r="Q6667" s="2">
        <v>0.67</v>
      </c>
      <c r="R6667" t="s">
        <v>29</v>
      </c>
      <c r="S6667" t="s">
        <v>30</v>
      </c>
      <c r="T6667" t="s">
        <v>294</v>
      </c>
      <c r="U6667" t="s">
        <v>32</v>
      </c>
      <c r="V6667" t="s">
        <v>76</v>
      </c>
      <c r="W6667">
        <v>7777</v>
      </c>
      <c r="X6667" s="1">
        <v>42071</v>
      </c>
      <c r="Y6667" t="s">
        <v>34</v>
      </c>
      <c r="Z6667" t="e" vm="14">
        <v>#VALUE!</v>
      </c>
      <c r="AA6667">
        <v>32137</v>
      </c>
      <c r="AB6667" t="e" cm="1" vm="2">
        <f t="array" ref="AB6667">_FV(Table1[[#This Row],[State]],"Country/region",TRUE)</f>
        <v>#VALUE!</v>
      </c>
    </row>
    <row r="6668" spans="1:28" x14ac:dyDescent="0.35">
      <c r="A6668" t="s">
        <v>3236</v>
      </c>
      <c r="B6668">
        <v>62</v>
      </c>
      <c r="C6668" t="s">
        <v>2590</v>
      </c>
      <c r="D6668" t="s">
        <v>46</v>
      </c>
      <c r="E6668">
        <f>YEAR(Table1[[#This Row],[Order Date]])</f>
        <v>2015</v>
      </c>
      <c r="F6668">
        <v>1</v>
      </c>
      <c r="G6668">
        <f>MONTH(Table1[[#This Row],[Order Date]])</f>
        <v>3</v>
      </c>
      <c r="H6668" s="1">
        <v>42070</v>
      </c>
      <c r="I6668">
        <v>55651</v>
      </c>
      <c r="J6668" t="s">
        <v>131</v>
      </c>
      <c r="K6668">
        <v>11</v>
      </c>
      <c r="L6668">
        <v>110.99</v>
      </c>
      <c r="M6668" s="2">
        <v>0.05</v>
      </c>
      <c r="N6668">
        <v>995.72400000000005</v>
      </c>
      <c r="O6668">
        <v>2.5</v>
      </c>
      <c r="P6668">
        <v>-117.61199999999999</v>
      </c>
      <c r="Q6668" s="2">
        <v>0.56999999999999995</v>
      </c>
      <c r="R6668" t="s">
        <v>96</v>
      </c>
      <c r="S6668" t="s">
        <v>30</v>
      </c>
      <c r="T6668" t="s">
        <v>104</v>
      </c>
      <c r="U6668" t="s">
        <v>105</v>
      </c>
      <c r="V6668" t="s">
        <v>52</v>
      </c>
      <c r="W6668">
        <v>7775</v>
      </c>
      <c r="X6668" s="1">
        <v>42071</v>
      </c>
      <c r="Y6668" t="s">
        <v>34</v>
      </c>
      <c r="Z6668" t="e" vm="4">
        <v>#VALUE!</v>
      </c>
      <c r="AA6668">
        <v>94044</v>
      </c>
      <c r="AB6668" t="e" cm="1" vm="2">
        <f t="array" ref="AB6668">_FV(Table1[[#This Row],[State]],"Country/region",TRUE)</f>
        <v>#VALUE!</v>
      </c>
    </row>
    <row r="6669" spans="1:28" x14ac:dyDescent="0.35">
      <c r="A6669" t="s">
        <v>1931</v>
      </c>
      <c r="B6669">
        <v>62</v>
      </c>
      <c r="C6669" t="s">
        <v>2590</v>
      </c>
      <c r="D6669" t="s">
        <v>46</v>
      </c>
      <c r="E6669">
        <f>YEAR(Table1[[#This Row],[Order Date]])</f>
        <v>2015</v>
      </c>
      <c r="F6669">
        <v>1</v>
      </c>
      <c r="G6669">
        <f>MONTH(Table1[[#This Row],[Order Date]])</f>
        <v>3</v>
      </c>
      <c r="H6669" s="1">
        <v>42070</v>
      </c>
      <c r="I6669">
        <v>55651</v>
      </c>
      <c r="J6669" t="s">
        <v>131</v>
      </c>
      <c r="K6669">
        <v>41</v>
      </c>
      <c r="L6669">
        <v>20.239999999999998</v>
      </c>
      <c r="M6669" s="2">
        <v>0.01</v>
      </c>
      <c r="N6669">
        <v>830.53</v>
      </c>
      <c r="O6669">
        <v>8.99</v>
      </c>
      <c r="P6669">
        <v>120.69</v>
      </c>
      <c r="Q6669" s="2">
        <v>0.46</v>
      </c>
      <c r="R6669" t="s">
        <v>48</v>
      </c>
      <c r="S6669" t="s">
        <v>139</v>
      </c>
      <c r="T6669" t="s">
        <v>3183</v>
      </c>
      <c r="U6669" t="s">
        <v>82</v>
      </c>
      <c r="V6669" t="s">
        <v>76</v>
      </c>
      <c r="W6669">
        <v>7776</v>
      </c>
      <c r="X6669" s="1">
        <v>42073</v>
      </c>
      <c r="Y6669" t="s">
        <v>34</v>
      </c>
      <c r="Z6669" t="e" vm="14">
        <v>#VALUE!</v>
      </c>
      <c r="AA6669">
        <v>32137</v>
      </c>
      <c r="AB6669" t="e" cm="1" vm="2">
        <f t="array" ref="AB6669">_FV(Table1[[#This Row],[State]],"Country/region",TRUE)</f>
        <v>#VALUE!</v>
      </c>
    </row>
    <row r="6670" spans="1:28" x14ac:dyDescent="0.35">
      <c r="A6670" t="s">
        <v>3255</v>
      </c>
      <c r="B6670">
        <v>62</v>
      </c>
      <c r="C6670" t="s">
        <v>1202</v>
      </c>
      <c r="D6670" t="s">
        <v>57</v>
      </c>
      <c r="E6670">
        <f>YEAR(Table1[[#This Row],[Order Date]])</f>
        <v>2015</v>
      </c>
      <c r="F6670">
        <v>1</v>
      </c>
      <c r="G6670">
        <f>MONTH(Table1[[#This Row],[Order Date]])</f>
        <v>3</v>
      </c>
      <c r="H6670" s="1">
        <v>42070</v>
      </c>
      <c r="I6670">
        <v>59586</v>
      </c>
      <c r="J6670" t="s">
        <v>47</v>
      </c>
      <c r="K6670">
        <v>25</v>
      </c>
      <c r="L6670">
        <v>6.68</v>
      </c>
      <c r="M6670" s="2">
        <v>0.05</v>
      </c>
      <c r="N6670">
        <v>167.23</v>
      </c>
      <c r="O6670">
        <v>5.41</v>
      </c>
      <c r="P6670">
        <v>-43.17</v>
      </c>
      <c r="Q6670" s="2">
        <v>0.37</v>
      </c>
      <c r="R6670" t="s">
        <v>29</v>
      </c>
      <c r="S6670" t="s">
        <v>30</v>
      </c>
      <c r="T6670" t="s">
        <v>1469</v>
      </c>
      <c r="U6670" t="s">
        <v>61</v>
      </c>
      <c r="V6670" t="s">
        <v>52</v>
      </c>
      <c r="W6670">
        <v>8338</v>
      </c>
      <c r="X6670" s="1">
        <v>42074</v>
      </c>
      <c r="Y6670" t="s">
        <v>34</v>
      </c>
      <c r="Z6670" t="e" vm="8">
        <v>#VALUE!</v>
      </c>
      <c r="AA6670">
        <v>97601</v>
      </c>
      <c r="AB6670" t="e" cm="1" vm="2">
        <f t="array" ref="AB6670">_FV(Table1[[#This Row],[State]],"Country/region",TRUE)</f>
        <v>#VALUE!</v>
      </c>
    </row>
    <row r="6671" spans="1:28" x14ac:dyDescent="0.35">
      <c r="A6671" t="s">
        <v>2457</v>
      </c>
      <c r="B6671">
        <v>62</v>
      </c>
      <c r="C6671" t="s">
        <v>871</v>
      </c>
      <c r="D6671" t="s">
        <v>46</v>
      </c>
      <c r="E6671">
        <f>YEAR(Table1[[#This Row],[Order Date]])</f>
        <v>2015</v>
      </c>
      <c r="F6671">
        <v>1</v>
      </c>
      <c r="G6671">
        <f>MONTH(Table1[[#This Row],[Order Date]])</f>
        <v>3</v>
      </c>
      <c r="H6671" s="1">
        <v>42070</v>
      </c>
      <c r="I6671">
        <v>52645</v>
      </c>
      <c r="J6671" t="s">
        <v>47</v>
      </c>
      <c r="K6671">
        <v>11</v>
      </c>
      <c r="L6671">
        <v>5.85</v>
      </c>
      <c r="M6671" s="2">
        <v>0.09</v>
      </c>
      <c r="N6671">
        <v>64.34</v>
      </c>
      <c r="O6671">
        <v>2.27</v>
      </c>
      <c r="P6671">
        <v>-8.3699999999999992</v>
      </c>
      <c r="Q6671" s="2">
        <v>0.56000000000000005</v>
      </c>
      <c r="R6671" t="s">
        <v>29</v>
      </c>
      <c r="S6671" t="s">
        <v>59</v>
      </c>
      <c r="T6671" t="s">
        <v>1633</v>
      </c>
      <c r="U6671" t="s">
        <v>88</v>
      </c>
      <c r="V6671" t="s">
        <v>68</v>
      </c>
      <c r="W6671">
        <v>7387</v>
      </c>
      <c r="X6671" s="1">
        <v>42075</v>
      </c>
      <c r="Y6671" t="s">
        <v>34</v>
      </c>
      <c r="Z6671" t="e" vm="11">
        <v>#VALUE!</v>
      </c>
      <c r="AA6671">
        <v>78664</v>
      </c>
      <c r="AB6671" t="e" cm="1" vm="2">
        <f t="array" ref="AB6671">_FV(Table1[[#This Row],[State]],"Country/region",TRUE)</f>
        <v>#VALUE!</v>
      </c>
    </row>
    <row r="6672" spans="1:28" x14ac:dyDescent="0.35">
      <c r="A6672" t="s">
        <v>3021</v>
      </c>
      <c r="B6672">
        <v>62</v>
      </c>
      <c r="C6672" t="s">
        <v>871</v>
      </c>
      <c r="D6672" t="s">
        <v>46</v>
      </c>
      <c r="E6672">
        <f>YEAR(Table1[[#This Row],[Order Date]])</f>
        <v>2015</v>
      </c>
      <c r="F6672">
        <v>1</v>
      </c>
      <c r="G6672">
        <f>MONTH(Table1[[#This Row],[Order Date]])</f>
        <v>3</v>
      </c>
      <c r="H6672" s="1">
        <v>42070</v>
      </c>
      <c r="I6672">
        <v>52645</v>
      </c>
      <c r="J6672" t="s">
        <v>47</v>
      </c>
      <c r="K6672">
        <v>10</v>
      </c>
      <c r="L6672">
        <v>70.97</v>
      </c>
      <c r="M6672" s="2">
        <v>7.0000000000000007E-2</v>
      </c>
      <c r="N6672">
        <v>693.02</v>
      </c>
      <c r="O6672">
        <v>3.5</v>
      </c>
      <c r="P6672">
        <v>97.36</v>
      </c>
      <c r="Q6672" s="2">
        <v>0.59</v>
      </c>
      <c r="R6672" t="s">
        <v>29</v>
      </c>
      <c r="S6672" t="s">
        <v>30</v>
      </c>
      <c r="T6672" t="s">
        <v>1301</v>
      </c>
      <c r="U6672" t="s">
        <v>214</v>
      </c>
      <c r="V6672" t="s">
        <v>68</v>
      </c>
      <c r="W6672">
        <v>7388</v>
      </c>
      <c r="X6672" s="1">
        <v>42079</v>
      </c>
      <c r="Y6672" t="s">
        <v>34</v>
      </c>
      <c r="Z6672" t="e" vm="11">
        <v>#VALUE!</v>
      </c>
      <c r="AA6672">
        <v>75088</v>
      </c>
      <c r="AB6672" t="e" cm="1" vm="2">
        <f t="array" ref="AB6672">_FV(Table1[[#This Row],[State]],"Country/region",TRUE)</f>
        <v>#VALUE!</v>
      </c>
    </row>
    <row r="6673" spans="1:28" x14ac:dyDescent="0.35">
      <c r="A6673" t="s">
        <v>1848</v>
      </c>
      <c r="B6673">
        <v>62</v>
      </c>
      <c r="C6673" t="s">
        <v>1849</v>
      </c>
      <c r="D6673" t="s">
        <v>38</v>
      </c>
      <c r="E6673">
        <f>YEAR(Table1[[#This Row],[Order Date]])</f>
        <v>2015</v>
      </c>
      <c r="F6673">
        <v>1</v>
      </c>
      <c r="G6673">
        <f>MONTH(Table1[[#This Row],[Order Date]])</f>
        <v>3</v>
      </c>
      <c r="H6673" s="1">
        <v>42071</v>
      </c>
      <c r="I6673">
        <v>49602</v>
      </c>
      <c r="J6673" t="s">
        <v>39</v>
      </c>
      <c r="K6673">
        <v>31</v>
      </c>
      <c r="L6673">
        <v>150.97999999999999</v>
      </c>
      <c r="M6673" s="2">
        <v>0.03</v>
      </c>
      <c r="N6673">
        <v>4878.6400000000003</v>
      </c>
      <c r="O6673">
        <v>66.27</v>
      </c>
      <c r="P6673">
        <v>-519.94000000000005</v>
      </c>
      <c r="Q6673" s="2">
        <v>0.65</v>
      </c>
      <c r="R6673" t="s">
        <v>48</v>
      </c>
      <c r="S6673" t="s">
        <v>73</v>
      </c>
      <c r="T6673" t="s">
        <v>1859</v>
      </c>
      <c r="U6673" t="s">
        <v>154</v>
      </c>
      <c r="V6673" t="s">
        <v>52</v>
      </c>
      <c r="W6673">
        <v>6945</v>
      </c>
      <c r="X6673" s="1">
        <v>42072</v>
      </c>
      <c r="Y6673" t="s">
        <v>53</v>
      </c>
      <c r="Z6673" t="e" vm="23">
        <v>#VALUE!</v>
      </c>
      <c r="AA6673">
        <v>99352</v>
      </c>
      <c r="AB6673" t="e" cm="1" vm="2">
        <f t="array" ref="AB6673">_FV(Table1[[#This Row],[State]],"Country/region",TRUE)</f>
        <v>#VALUE!</v>
      </c>
    </row>
    <row r="6674" spans="1:28" x14ac:dyDescent="0.35">
      <c r="A6674" t="s">
        <v>2313</v>
      </c>
      <c r="B6674">
        <v>62</v>
      </c>
      <c r="C6674" t="s">
        <v>2007</v>
      </c>
      <c r="D6674" t="s">
        <v>46</v>
      </c>
      <c r="E6674">
        <f>YEAR(Table1[[#This Row],[Order Date]])</f>
        <v>2015</v>
      </c>
      <c r="F6674">
        <v>1</v>
      </c>
      <c r="G6674">
        <f>MONTH(Table1[[#This Row],[Order Date]])</f>
        <v>3</v>
      </c>
      <c r="H6674" s="1">
        <v>42071</v>
      </c>
      <c r="I6674">
        <v>51620</v>
      </c>
      <c r="J6674" t="s">
        <v>131</v>
      </c>
      <c r="K6674">
        <v>12</v>
      </c>
      <c r="L6674">
        <v>13.48</v>
      </c>
      <c r="M6674" s="2">
        <v>0.03</v>
      </c>
      <c r="N6674">
        <v>173.97</v>
      </c>
      <c r="O6674">
        <v>4.51</v>
      </c>
      <c r="P6674">
        <v>-2.5499999999999998</v>
      </c>
      <c r="Q6674" s="2">
        <v>0.59</v>
      </c>
      <c r="R6674" t="s">
        <v>29</v>
      </c>
      <c r="S6674" t="s">
        <v>30</v>
      </c>
      <c r="T6674" t="s">
        <v>1046</v>
      </c>
      <c r="U6674" t="s">
        <v>32</v>
      </c>
      <c r="V6674" t="s">
        <v>33</v>
      </c>
      <c r="W6674">
        <v>7240</v>
      </c>
      <c r="X6674" s="1">
        <v>42072</v>
      </c>
      <c r="Y6674" t="s">
        <v>34</v>
      </c>
      <c r="Z6674" t="e" vm="48">
        <v>#VALUE!</v>
      </c>
      <c r="AA6674">
        <v>3101</v>
      </c>
      <c r="AB6674" t="e" cm="1" vm="2">
        <f t="array" ref="AB6674">_FV(Table1[[#This Row],[State]],"Country/region",TRUE)</f>
        <v>#VALUE!</v>
      </c>
    </row>
    <row r="6675" spans="1:28" x14ac:dyDescent="0.35">
      <c r="A6675" t="s">
        <v>2197</v>
      </c>
      <c r="B6675">
        <v>62</v>
      </c>
      <c r="C6675" t="s">
        <v>2748</v>
      </c>
      <c r="D6675" t="s">
        <v>38</v>
      </c>
      <c r="E6675">
        <f>YEAR(Table1[[#This Row],[Order Date]])</f>
        <v>2015</v>
      </c>
      <c r="F6675">
        <v>1</v>
      </c>
      <c r="G6675">
        <f>MONTH(Table1[[#This Row],[Order Date]])</f>
        <v>3</v>
      </c>
      <c r="H6675" s="1">
        <v>42071</v>
      </c>
      <c r="I6675">
        <v>31523</v>
      </c>
      <c r="J6675" t="s">
        <v>47</v>
      </c>
      <c r="K6675">
        <v>17</v>
      </c>
      <c r="L6675">
        <v>6.48</v>
      </c>
      <c r="M6675" s="2">
        <v>0.1</v>
      </c>
      <c r="N6675">
        <v>105.85</v>
      </c>
      <c r="O6675">
        <v>2.74</v>
      </c>
      <c r="P6675">
        <v>-44.86</v>
      </c>
      <c r="Q6675" s="2">
        <v>0.71</v>
      </c>
      <c r="R6675" t="s">
        <v>96</v>
      </c>
      <c r="S6675" t="s">
        <v>139</v>
      </c>
      <c r="T6675" t="s">
        <v>1468</v>
      </c>
      <c r="U6675" t="s">
        <v>102</v>
      </c>
      <c r="V6675" t="s">
        <v>68</v>
      </c>
      <c r="W6675">
        <v>4420</v>
      </c>
      <c r="X6675" s="1">
        <v>42073</v>
      </c>
      <c r="Y6675" t="s">
        <v>34</v>
      </c>
      <c r="Z6675" t="e" vm="11">
        <v>#VALUE!</v>
      </c>
      <c r="AA6675">
        <v>79701</v>
      </c>
      <c r="AB6675" t="e" cm="1" vm="2">
        <f t="array" ref="AB6675">_FV(Table1[[#This Row],[State]],"Country/region",TRUE)</f>
        <v>#VALUE!</v>
      </c>
    </row>
    <row r="6676" spans="1:28" x14ac:dyDescent="0.35">
      <c r="A6676" t="s">
        <v>2197</v>
      </c>
      <c r="B6676">
        <v>62</v>
      </c>
      <c r="C6676" t="s">
        <v>2748</v>
      </c>
      <c r="D6676" t="s">
        <v>38</v>
      </c>
      <c r="E6676">
        <f>YEAR(Table1[[#This Row],[Order Date]])</f>
        <v>2015</v>
      </c>
      <c r="F6676">
        <v>1</v>
      </c>
      <c r="G6676">
        <f>MONTH(Table1[[#This Row],[Order Date]])</f>
        <v>3</v>
      </c>
      <c r="H6676" s="1">
        <v>42071</v>
      </c>
      <c r="I6676">
        <v>31523</v>
      </c>
      <c r="J6676" t="s">
        <v>47</v>
      </c>
      <c r="K6676">
        <v>19</v>
      </c>
      <c r="L6676">
        <v>8.74</v>
      </c>
      <c r="M6676" s="2">
        <v>0</v>
      </c>
      <c r="N6676">
        <v>179.33</v>
      </c>
      <c r="O6676">
        <v>8.2899999999999991</v>
      </c>
      <c r="P6676">
        <v>-58.76</v>
      </c>
      <c r="Q6676" s="2">
        <v>0.38</v>
      </c>
      <c r="R6676" t="s">
        <v>29</v>
      </c>
      <c r="S6676" t="s">
        <v>30</v>
      </c>
      <c r="T6676" t="s">
        <v>307</v>
      </c>
      <c r="U6676" t="s">
        <v>267</v>
      </c>
      <c r="V6676" t="s">
        <v>68</v>
      </c>
      <c r="W6676">
        <v>4421</v>
      </c>
      <c r="X6676" s="1">
        <v>42076</v>
      </c>
      <c r="Y6676" t="s">
        <v>34</v>
      </c>
      <c r="Z6676" t="e" vm="11">
        <v>#VALUE!</v>
      </c>
      <c r="AA6676">
        <v>79701</v>
      </c>
      <c r="AB6676" t="e" cm="1" vm="2">
        <f t="array" ref="AB6676">_FV(Table1[[#This Row],[State]],"Country/region",TRUE)</f>
        <v>#VALUE!</v>
      </c>
    </row>
    <row r="6677" spans="1:28" x14ac:dyDescent="0.35">
      <c r="A6677" t="s">
        <v>2419</v>
      </c>
      <c r="B6677">
        <v>62</v>
      </c>
      <c r="C6677" t="s">
        <v>2420</v>
      </c>
      <c r="D6677" t="s">
        <v>38</v>
      </c>
      <c r="E6677">
        <f>YEAR(Table1[[#This Row],[Order Date]])</f>
        <v>2015</v>
      </c>
      <c r="F6677">
        <v>1</v>
      </c>
      <c r="G6677">
        <f>MONTH(Table1[[#This Row],[Order Date]])</f>
        <v>3</v>
      </c>
      <c r="H6677" s="1">
        <v>42072</v>
      </c>
      <c r="I6677">
        <v>22085</v>
      </c>
      <c r="J6677" t="s">
        <v>47</v>
      </c>
      <c r="K6677">
        <v>27</v>
      </c>
      <c r="L6677">
        <v>17.7</v>
      </c>
      <c r="M6677" s="2">
        <v>7.0000000000000007E-2</v>
      </c>
      <c r="N6677">
        <v>485.03</v>
      </c>
      <c r="O6677">
        <v>9.4700000000000006</v>
      </c>
      <c r="P6677">
        <v>-88.02</v>
      </c>
      <c r="Q6677" s="2">
        <v>0.59</v>
      </c>
      <c r="R6677" t="s">
        <v>29</v>
      </c>
      <c r="S6677" t="s">
        <v>30</v>
      </c>
      <c r="T6677" t="s">
        <v>649</v>
      </c>
      <c r="U6677" t="s">
        <v>32</v>
      </c>
      <c r="V6677" t="s">
        <v>76</v>
      </c>
      <c r="W6677">
        <v>3079</v>
      </c>
      <c r="X6677" s="1">
        <v>42072</v>
      </c>
      <c r="Y6677" t="s">
        <v>34</v>
      </c>
      <c r="Z6677" t="e" vm="14">
        <v>#VALUE!</v>
      </c>
      <c r="AA6677">
        <v>33511</v>
      </c>
      <c r="AB6677" t="e" cm="1" vm="2">
        <f t="array" ref="AB6677">_FV(Table1[[#This Row],[State]],"Country/region",TRUE)</f>
        <v>#VALUE!</v>
      </c>
    </row>
    <row r="6678" spans="1:28" x14ac:dyDescent="0.35">
      <c r="A6678" t="s">
        <v>3505</v>
      </c>
      <c r="B6678">
        <v>62</v>
      </c>
      <c r="C6678" t="s">
        <v>1585</v>
      </c>
      <c r="D6678" t="s">
        <v>38</v>
      </c>
      <c r="E6678">
        <f>YEAR(Table1[[#This Row],[Order Date]])</f>
        <v>2015</v>
      </c>
      <c r="F6678">
        <v>1</v>
      </c>
      <c r="G6678">
        <f>MONTH(Table1[[#This Row],[Order Date]])</f>
        <v>3</v>
      </c>
      <c r="H6678" s="1">
        <v>42072</v>
      </c>
      <c r="I6678">
        <v>2848</v>
      </c>
      <c r="J6678" t="s">
        <v>58</v>
      </c>
      <c r="K6678">
        <v>35</v>
      </c>
      <c r="L6678">
        <v>43.31</v>
      </c>
      <c r="M6678" s="2">
        <v>0.06</v>
      </c>
      <c r="N6678">
        <v>1476.39</v>
      </c>
      <c r="O6678">
        <v>15.9</v>
      </c>
      <c r="P6678">
        <v>-303.62</v>
      </c>
      <c r="Q6678" s="2">
        <v>0.75</v>
      </c>
      <c r="R6678" t="s">
        <v>48</v>
      </c>
      <c r="S6678" t="s">
        <v>80</v>
      </c>
      <c r="T6678" t="s">
        <v>3508</v>
      </c>
      <c r="U6678" t="s">
        <v>82</v>
      </c>
      <c r="V6678" t="s">
        <v>68</v>
      </c>
      <c r="W6678">
        <v>424</v>
      </c>
      <c r="X6678" s="1">
        <v>42074</v>
      </c>
      <c r="Y6678" t="s">
        <v>42</v>
      </c>
      <c r="Z6678" t="e" vm="40">
        <v>#VALUE!</v>
      </c>
      <c r="AA6678">
        <v>66202</v>
      </c>
      <c r="AB6678" t="e" cm="1" vm="2">
        <f t="array" ref="AB6678">_FV(Table1[[#This Row],[State]],"Country/region",TRUE)</f>
        <v>#VALUE!</v>
      </c>
    </row>
    <row r="6679" spans="1:28" x14ac:dyDescent="0.35">
      <c r="A6679" t="s">
        <v>2902</v>
      </c>
      <c r="B6679">
        <v>62</v>
      </c>
      <c r="C6679" t="s">
        <v>2216</v>
      </c>
      <c r="D6679" t="s">
        <v>57</v>
      </c>
      <c r="E6679">
        <f>YEAR(Table1[[#This Row],[Order Date]])</f>
        <v>2015</v>
      </c>
      <c r="F6679">
        <v>1</v>
      </c>
      <c r="G6679">
        <f>MONTH(Table1[[#This Row],[Order Date]])</f>
        <v>3</v>
      </c>
      <c r="H6679" s="1">
        <v>42072</v>
      </c>
      <c r="I6679">
        <v>42471</v>
      </c>
      <c r="J6679" t="s">
        <v>47</v>
      </c>
      <c r="K6679">
        <v>23</v>
      </c>
      <c r="L6679">
        <v>1.95</v>
      </c>
      <c r="M6679" s="2">
        <v>0.09</v>
      </c>
      <c r="N6679">
        <v>44.89</v>
      </c>
      <c r="O6679">
        <v>1.63</v>
      </c>
      <c r="P6679">
        <v>-17.13</v>
      </c>
      <c r="Q6679" s="2">
        <v>0.46</v>
      </c>
      <c r="R6679" t="s">
        <v>29</v>
      </c>
      <c r="S6679" t="s">
        <v>59</v>
      </c>
      <c r="T6679" t="s">
        <v>2796</v>
      </c>
      <c r="U6679" t="s">
        <v>88</v>
      </c>
      <c r="V6679" t="s">
        <v>33</v>
      </c>
      <c r="W6679">
        <v>5996</v>
      </c>
      <c r="X6679" s="1">
        <v>42074</v>
      </c>
      <c r="Y6679" t="s">
        <v>34</v>
      </c>
      <c r="Z6679" t="e" vm="24">
        <v>#VALUE!</v>
      </c>
      <c r="AA6679">
        <v>7652</v>
      </c>
      <c r="AB6679" t="e" cm="1" vm="2">
        <f t="array" ref="AB6679">_FV(Table1[[#This Row],[State]],"Country/region",TRUE)</f>
        <v>#VALUE!</v>
      </c>
    </row>
    <row r="6680" spans="1:28" x14ac:dyDescent="0.35">
      <c r="A6680" t="s">
        <v>2419</v>
      </c>
      <c r="B6680">
        <v>62</v>
      </c>
      <c r="C6680" t="s">
        <v>2420</v>
      </c>
      <c r="D6680" t="s">
        <v>38</v>
      </c>
      <c r="E6680">
        <f>YEAR(Table1[[#This Row],[Order Date]])</f>
        <v>2015</v>
      </c>
      <c r="F6680">
        <v>1</v>
      </c>
      <c r="G6680">
        <f>MONTH(Table1[[#This Row],[Order Date]])</f>
        <v>3</v>
      </c>
      <c r="H6680" s="1">
        <v>42072</v>
      </c>
      <c r="I6680">
        <v>22085</v>
      </c>
      <c r="J6680" t="s">
        <v>47</v>
      </c>
      <c r="K6680">
        <v>41</v>
      </c>
      <c r="L6680">
        <v>6.48</v>
      </c>
      <c r="M6680" s="2">
        <v>0.1</v>
      </c>
      <c r="N6680">
        <v>265.61</v>
      </c>
      <c r="O6680">
        <v>7.37</v>
      </c>
      <c r="P6680">
        <v>-147.82</v>
      </c>
      <c r="Q6680" s="2">
        <v>0.37</v>
      </c>
      <c r="R6680" t="s">
        <v>29</v>
      </c>
      <c r="S6680" t="s">
        <v>30</v>
      </c>
      <c r="T6680" t="s">
        <v>959</v>
      </c>
      <c r="U6680" t="s">
        <v>61</v>
      </c>
      <c r="V6680" t="s">
        <v>76</v>
      </c>
      <c r="W6680">
        <v>3078</v>
      </c>
      <c r="X6680" s="1">
        <v>42074</v>
      </c>
      <c r="Y6680" t="s">
        <v>34</v>
      </c>
      <c r="Z6680" t="e" vm="14">
        <v>#VALUE!</v>
      </c>
      <c r="AA6680">
        <v>33511</v>
      </c>
      <c r="AB6680" t="e" cm="1" vm="2">
        <f t="array" ref="AB6680">_FV(Table1[[#This Row],[State]],"Country/region",TRUE)</f>
        <v>#VALUE!</v>
      </c>
    </row>
    <row r="6681" spans="1:28" x14ac:dyDescent="0.35">
      <c r="A6681" t="s">
        <v>3505</v>
      </c>
      <c r="B6681">
        <v>62</v>
      </c>
      <c r="C6681" t="s">
        <v>1585</v>
      </c>
      <c r="D6681" t="s">
        <v>38</v>
      </c>
      <c r="E6681">
        <f>YEAR(Table1[[#This Row],[Order Date]])</f>
        <v>2015</v>
      </c>
      <c r="F6681">
        <v>1</v>
      </c>
      <c r="G6681">
        <f>MONTH(Table1[[#This Row],[Order Date]])</f>
        <v>3</v>
      </c>
      <c r="H6681" s="1">
        <v>42072</v>
      </c>
      <c r="I6681">
        <v>2848</v>
      </c>
      <c r="J6681" t="s">
        <v>58</v>
      </c>
      <c r="K6681">
        <v>8</v>
      </c>
      <c r="L6681">
        <v>125.99</v>
      </c>
      <c r="M6681" s="2">
        <v>0.04</v>
      </c>
      <c r="N6681">
        <v>863.58299999999997</v>
      </c>
      <c r="O6681">
        <v>8.99</v>
      </c>
      <c r="P6681">
        <v>-264.27499999999998</v>
      </c>
      <c r="Q6681" s="2">
        <v>0.55000000000000004</v>
      </c>
      <c r="R6681" t="s">
        <v>96</v>
      </c>
      <c r="S6681" t="s">
        <v>30</v>
      </c>
      <c r="T6681" t="s">
        <v>982</v>
      </c>
      <c r="U6681" t="s">
        <v>105</v>
      </c>
      <c r="V6681" t="s">
        <v>68</v>
      </c>
      <c r="W6681">
        <v>425</v>
      </c>
      <c r="X6681" s="1">
        <v>42074</v>
      </c>
      <c r="Y6681" t="s">
        <v>34</v>
      </c>
      <c r="Z6681" t="e" vm="40">
        <v>#VALUE!</v>
      </c>
      <c r="AA6681">
        <v>66202</v>
      </c>
      <c r="AB6681" t="e" cm="1" vm="2">
        <f t="array" ref="AB6681">_FV(Table1[[#This Row],[State]],"Country/region",TRUE)</f>
        <v>#VALUE!</v>
      </c>
    </row>
    <row r="6682" spans="1:28" x14ac:dyDescent="0.35">
      <c r="A6682" t="s">
        <v>2337</v>
      </c>
      <c r="B6682">
        <v>62</v>
      </c>
      <c r="C6682" t="s">
        <v>2338</v>
      </c>
      <c r="D6682" t="s">
        <v>38</v>
      </c>
      <c r="E6682">
        <f>YEAR(Table1[[#This Row],[Order Date]])</f>
        <v>2015</v>
      </c>
      <c r="F6682">
        <v>1</v>
      </c>
      <c r="G6682">
        <f>MONTH(Table1[[#This Row],[Order Date]])</f>
        <v>3</v>
      </c>
      <c r="H6682" s="1">
        <v>42073</v>
      </c>
      <c r="I6682">
        <v>55779</v>
      </c>
      <c r="J6682" t="s">
        <v>58</v>
      </c>
      <c r="K6682">
        <v>26</v>
      </c>
      <c r="L6682">
        <v>160.97999999999999</v>
      </c>
      <c r="M6682" s="2">
        <v>0.08</v>
      </c>
      <c r="N6682">
        <v>4073.17</v>
      </c>
      <c r="O6682">
        <v>30</v>
      </c>
      <c r="P6682">
        <v>376.21</v>
      </c>
      <c r="Q6682" s="2">
        <v>0.62</v>
      </c>
      <c r="R6682" t="s">
        <v>48</v>
      </c>
      <c r="S6682" t="s">
        <v>49</v>
      </c>
      <c r="T6682" t="s">
        <v>555</v>
      </c>
      <c r="U6682" t="s">
        <v>51</v>
      </c>
      <c r="V6682" t="s">
        <v>33</v>
      </c>
      <c r="W6682">
        <v>7798</v>
      </c>
      <c r="X6682" s="1">
        <v>42074</v>
      </c>
      <c r="Y6682" t="s">
        <v>53</v>
      </c>
      <c r="Z6682" t="e" vm="22">
        <v>#VALUE!</v>
      </c>
      <c r="AA6682">
        <v>45801</v>
      </c>
      <c r="AB6682" t="e" cm="1" vm="2">
        <f t="array" ref="AB6682">_FV(Table1[[#This Row],[State]],"Country/region",TRUE)</f>
        <v>#VALUE!</v>
      </c>
    </row>
    <row r="6683" spans="1:28" x14ac:dyDescent="0.35">
      <c r="A6683" t="s">
        <v>1126</v>
      </c>
      <c r="B6683">
        <v>62</v>
      </c>
      <c r="C6683" t="s">
        <v>1127</v>
      </c>
      <c r="D6683" t="s">
        <v>46</v>
      </c>
      <c r="E6683">
        <f>YEAR(Table1[[#This Row],[Order Date]])</f>
        <v>2015</v>
      </c>
      <c r="F6683">
        <v>1</v>
      </c>
      <c r="G6683">
        <f>MONTH(Table1[[#This Row],[Order Date]])</f>
        <v>3</v>
      </c>
      <c r="H6683" s="1">
        <v>42073</v>
      </c>
      <c r="I6683">
        <v>24707</v>
      </c>
      <c r="J6683" t="s">
        <v>131</v>
      </c>
      <c r="K6683">
        <v>14</v>
      </c>
      <c r="L6683">
        <v>136.97999999999999</v>
      </c>
      <c r="M6683" s="2">
        <v>0</v>
      </c>
      <c r="N6683">
        <v>1961.39</v>
      </c>
      <c r="O6683">
        <v>24.49</v>
      </c>
      <c r="P6683">
        <v>761.04</v>
      </c>
      <c r="Q6683" s="2">
        <v>0.59</v>
      </c>
      <c r="R6683" t="s">
        <v>48</v>
      </c>
      <c r="S6683" t="s">
        <v>40</v>
      </c>
      <c r="T6683" t="s">
        <v>1903</v>
      </c>
      <c r="U6683" t="s">
        <v>82</v>
      </c>
      <c r="V6683" t="s">
        <v>33</v>
      </c>
      <c r="W6683">
        <v>3471</v>
      </c>
      <c r="X6683" s="1">
        <v>42074</v>
      </c>
      <c r="Y6683" t="s">
        <v>34</v>
      </c>
      <c r="Z6683" t="e" vm="1">
        <v>#VALUE!</v>
      </c>
      <c r="AA6683">
        <v>18018</v>
      </c>
      <c r="AB6683" t="e" cm="1" vm="2">
        <f t="array" ref="AB6683">_FV(Table1[[#This Row],[State]],"Country/region",TRUE)</f>
        <v>#VALUE!</v>
      </c>
    </row>
    <row r="6684" spans="1:28" x14ac:dyDescent="0.35">
      <c r="A6684" t="s">
        <v>2700</v>
      </c>
      <c r="B6684">
        <v>62</v>
      </c>
      <c r="C6684" t="s">
        <v>2138</v>
      </c>
      <c r="D6684" t="s">
        <v>57</v>
      </c>
      <c r="E6684">
        <f>YEAR(Table1[[#This Row],[Order Date]])</f>
        <v>2015</v>
      </c>
      <c r="F6684">
        <v>1</v>
      </c>
      <c r="G6684">
        <f>MONTH(Table1[[#This Row],[Order Date]])</f>
        <v>3</v>
      </c>
      <c r="H6684" s="1">
        <v>42073</v>
      </c>
      <c r="I6684">
        <v>16804</v>
      </c>
      <c r="J6684" t="s">
        <v>28</v>
      </c>
      <c r="K6684">
        <v>36</v>
      </c>
      <c r="L6684">
        <v>5.78</v>
      </c>
      <c r="M6684" s="2">
        <v>0.05</v>
      </c>
      <c r="N6684">
        <v>218.6</v>
      </c>
      <c r="O6684">
        <v>4.96</v>
      </c>
      <c r="P6684">
        <v>-46.43</v>
      </c>
      <c r="Q6684" s="2">
        <v>0.36</v>
      </c>
      <c r="R6684" t="s">
        <v>29</v>
      </c>
      <c r="S6684" t="s">
        <v>30</v>
      </c>
      <c r="T6684" t="s">
        <v>2728</v>
      </c>
      <c r="U6684" t="s">
        <v>61</v>
      </c>
      <c r="V6684" t="s">
        <v>68</v>
      </c>
      <c r="W6684">
        <v>2332</v>
      </c>
      <c r="X6684" s="1">
        <v>42074</v>
      </c>
      <c r="Y6684" t="s">
        <v>42</v>
      </c>
      <c r="Z6684" t="e" vm="11">
        <v>#VALUE!</v>
      </c>
      <c r="AA6684">
        <v>75116</v>
      </c>
      <c r="AB6684" t="e" cm="1" vm="2">
        <f t="array" ref="AB6684">_FV(Table1[[#This Row],[State]],"Country/region",TRUE)</f>
        <v>#VALUE!</v>
      </c>
    </row>
    <row r="6685" spans="1:28" x14ac:dyDescent="0.35">
      <c r="A6685" t="s">
        <v>2470</v>
      </c>
      <c r="B6685">
        <v>62</v>
      </c>
      <c r="C6685" t="s">
        <v>3439</v>
      </c>
      <c r="D6685" t="s">
        <v>46</v>
      </c>
      <c r="E6685">
        <f>YEAR(Table1[[#This Row],[Order Date]])</f>
        <v>2015</v>
      </c>
      <c r="F6685">
        <v>1</v>
      </c>
      <c r="G6685">
        <f>MONTH(Table1[[#This Row],[Order Date]])</f>
        <v>3</v>
      </c>
      <c r="H6685" s="1">
        <v>42073</v>
      </c>
      <c r="I6685">
        <v>53156</v>
      </c>
      <c r="J6685" t="s">
        <v>39</v>
      </c>
      <c r="K6685">
        <v>47</v>
      </c>
      <c r="L6685">
        <v>4.13</v>
      </c>
      <c r="M6685" s="2">
        <v>7.0000000000000007E-2</v>
      </c>
      <c r="N6685">
        <v>186.93</v>
      </c>
      <c r="O6685">
        <v>0.99</v>
      </c>
      <c r="P6685">
        <v>56.44</v>
      </c>
      <c r="Q6685" s="2">
        <v>0.39</v>
      </c>
      <c r="R6685" t="s">
        <v>29</v>
      </c>
      <c r="S6685" t="s">
        <v>30</v>
      </c>
      <c r="T6685" t="s">
        <v>209</v>
      </c>
      <c r="U6685" t="s">
        <v>210</v>
      </c>
      <c r="V6685" t="s">
        <v>68</v>
      </c>
      <c r="W6685">
        <v>7453</v>
      </c>
      <c r="X6685" s="1">
        <v>42074</v>
      </c>
      <c r="Y6685" t="s">
        <v>34</v>
      </c>
      <c r="Z6685" t="e" vm="16">
        <v>#VALUE!</v>
      </c>
      <c r="AA6685">
        <v>61801</v>
      </c>
      <c r="AB6685" t="e" cm="1" vm="2">
        <f t="array" ref="AB6685">_FV(Table1[[#This Row],[State]],"Country/region",TRUE)</f>
        <v>#VALUE!</v>
      </c>
    </row>
    <row r="6686" spans="1:28" x14ac:dyDescent="0.35">
      <c r="A6686" t="s">
        <v>3294</v>
      </c>
      <c r="B6686">
        <v>62</v>
      </c>
      <c r="C6686" t="s">
        <v>2921</v>
      </c>
      <c r="D6686" t="s">
        <v>57</v>
      </c>
      <c r="E6686">
        <f>YEAR(Table1[[#This Row],[Order Date]])</f>
        <v>2015</v>
      </c>
      <c r="F6686">
        <v>1</v>
      </c>
      <c r="G6686">
        <f>MONTH(Table1[[#This Row],[Order Date]])</f>
        <v>3</v>
      </c>
      <c r="H6686" s="1">
        <v>42073</v>
      </c>
      <c r="I6686">
        <v>7174</v>
      </c>
      <c r="J6686" t="s">
        <v>39</v>
      </c>
      <c r="K6686">
        <v>10</v>
      </c>
      <c r="L6686">
        <v>13.73</v>
      </c>
      <c r="M6686" s="2">
        <v>0.06</v>
      </c>
      <c r="N6686">
        <v>141.91999999999999</v>
      </c>
      <c r="O6686">
        <v>8.99</v>
      </c>
      <c r="P6686">
        <v>12.2</v>
      </c>
      <c r="Q6686" s="2">
        <v>0.49</v>
      </c>
      <c r="R6686" t="s">
        <v>48</v>
      </c>
      <c r="S6686" t="s">
        <v>139</v>
      </c>
      <c r="T6686" t="s">
        <v>3509</v>
      </c>
      <c r="U6686" t="s">
        <v>82</v>
      </c>
      <c r="V6686" t="s">
        <v>52</v>
      </c>
      <c r="W6686">
        <v>996</v>
      </c>
      <c r="X6686" s="1">
        <v>42075</v>
      </c>
      <c r="Y6686" t="s">
        <v>34</v>
      </c>
      <c r="Z6686" t="e" vm="4">
        <v>#VALUE!</v>
      </c>
      <c r="AA6686">
        <v>92025</v>
      </c>
      <c r="AB6686" t="e" cm="1" vm="2">
        <f t="array" ref="AB6686">_FV(Table1[[#This Row],[State]],"Country/region",TRUE)</f>
        <v>#VALUE!</v>
      </c>
    </row>
    <row r="6687" spans="1:28" x14ac:dyDescent="0.35">
      <c r="A6687" t="s">
        <v>2700</v>
      </c>
      <c r="B6687">
        <v>62</v>
      </c>
      <c r="C6687" t="s">
        <v>2138</v>
      </c>
      <c r="D6687" t="s">
        <v>57</v>
      </c>
      <c r="E6687">
        <f>YEAR(Table1[[#This Row],[Order Date]])</f>
        <v>2015</v>
      </c>
      <c r="F6687">
        <v>1</v>
      </c>
      <c r="G6687">
        <f>MONTH(Table1[[#This Row],[Order Date]])</f>
        <v>3</v>
      </c>
      <c r="H6687" s="1">
        <v>42073</v>
      </c>
      <c r="I6687">
        <v>16804</v>
      </c>
      <c r="J6687" t="s">
        <v>28</v>
      </c>
      <c r="K6687">
        <v>46</v>
      </c>
      <c r="L6687">
        <v>55.98</v>
      </c>
      <c r="M6687" s="2">
        <v>0.08</v>
      </c>
      <c r="N6687">
        <v>2430.34</v>
      </c>
      <c r="O6687">
        <v>13.88</v>
      </c>
      <c r="P6687">
        <v>752.87</v>
      </c>
      <c r="Q6687" s="2">
        <v>0.36</v>
      </c>
      <c r="R6687" t="s">
        <v>29</v>
      </c>
      <c r="S6687" t="s">
        <v>30</v>
      </c>
      <c r="T6687" t="s">
        <v>1122</v>
      </c>
      <c r="U6687" t="s">
        <v>61</v>
      </c>
      <c r="V6687" t="s">
        <v>68</v>
      </c>
      <c r="W6687">
        <v>2331</v>
      </c>
      <c r="X6687" s="1">
        <v>42075</v>
      </c>
      <c r="Y6687" t="s">
        <v>34</v>
      </c>
      <c r="Z6687" t="e" vm="11">
        <v>#VALUE!</v>
      </c>
      <c r="AA6687">
        <v>75116</v>
      </c>
      <c r="AB6687" t="e" cm="1" vm="2">
        <f t="array" ref="AB6687">_FV(Table1[[#This Row],[State]],"Country/region",TRUE)</f>
        <v>#VALUE!</v>
      </c>
    </row>
    <row r="6688" spans="1:28" x14ac:dyDescent="0.35">
      <c r="A6688" t="s">
        <v>1126</v>
      </c>
      <c r="B6688">
        <v>62</v>
      </c>
      <c r="C6688" t="s">
        <v>1127</v>
      </c>
      <c r="D6688" t="s">
        <v>46</v>
      </c>
      <c r="E6688">
        <f>YEAR(Table1[[#This Row],[Order Date]])</f>
        <v>2015</v>
      </c>
      <c r="F6688">
        <v>1</v>
      </c>
      <c r="G6688">
        <f>MONTH(Table1[[#This Row],[Order Date]])</f>
        <v>3</v>
      </c>
      <c r="H6688" s="1">
        <v>42073</v>
      </c>
      <c r="I6688">
        <v>24707</v>
      </c>
      <c r="J6688" t="s">
        <v>131</v>
      </c>
      <c r="K6688">
        <v>3</v>
      </c>
      <c r="L6688">
        <v>1.48</v>
      </c>
      <c r="M6688" s="2">
        <v>0.1</v>
      </c>
      <c r="N6688">
        <v>4.9400000000000004</v>
      </c>
      <c r="O6688">
        <v>0.7</v>
      </c>
      <c r="P6688">
        <v>-1.76</v>
      </c>
      <c r="Q6688" s="2">
        <v>0.37</v>
      </c>
      <c r="R6688" t="s">
        <v>29</v>
      </c>
      <c r="S6688" t="s">
        <v>59</v>
      </c>
      <c r="T6688" t="s">
        <v>1863</v>
      </c>
      <c r="U6688" t="s">
        <v>232</v>
      </c>
      <c r="V6688" t="s">
        <v>33</v>
      </c>
      <c r="W6688">
        <v>3472</v>
      </c>
      <c r="X6688" s="1">
        <v>42075</v>
      </c>
      <c r="Y6688" t="s">
        <v>34</v>
      </c>
      <c r="Z6688" t="e" vm="1">
        <v>#VALUE!</v>
      </c>
      <c r="AA6688">
        <v>18018</v>
      </c>
      <c r="AB6688" t="e" cm="1" vm="2">
        <f t="array" ref="AB6688">_FV(Table1[[#This Row],[State]],"Country/region",TRUE)</f>
        <v>#VALUE!</v>
      </c>
    </row>
    <row r="6689" spans="1:28" x14ac:dyDescent="0.35">
      <c r="A6689" t="s">
        <v>1954</v>
      </c>
      <c r="B6689">
        <v>62</v>
      </c>
      <c r="C6689" t="s">
        <v>1456</v>
      </c>
      <c r="D6689" t="s">
        <v>27</v>
      </c>
      <c r="E6689">
        <f>YEAR(Table1[[#This Row],[Order Date]])</f>
        <v>2015</v>
      </c>
      <c r="F6689">
        <v>1</v>
      </c>
      <c r="G6689">
        <f>MONTH(Table1[[#This Row],[Order Date]])</f>
        <v>3</v>
      </c>
      <c r="H6689" s="1">
        <v>42073</v>
      </c>
      <c r="I6689">
        <v>51237</v>
      </c>
      <c r="J6689" t="s">
        <v>131</v>
      </c>
      <c r="K6689">
        <v>26</v>
      </c>
      <c r="L6689">
        <v>205.99</v>
      </c>
      <c r="M6689" s="2">
        <v>0.03</v>
      </c>
      <c r="N6689">
        <v>4769.0694999999996</v>
      </c>
      <c r="O6689">
        <v>5.99</v>
      </c>
      <c r="P6689">
        <v>1138.5809999999999</v>
      </c>
      <c r="Q6689" s="2">
        <v>0.59</v>
      </c>
      <c r="R6689" t="s">
        <v>96</v>
      </c>
      <c r="S6689" t="s">
        <v>30</v>
      </c>
      <c r="T6689">
        <v>3285</v>
      </c>
      <c r="U6689" t="s">
        <v>105</v>
      </c>
      <c r="V6689" t="s">
        <v>33</v>
      </c>
      <c r="W6689">
        <v>7180</v>
      </c>
      <c r="X6689" s="1">
        <v>42075</v>
      </c>
      <c r="Y6689" t="s">
        <v>34</v>
      </c>
      <c r="Z6689" t="e" vm="22">
        <v>#VALUE!</v>
      </c>
      <c r="AA6689">
        <v>44240</v>
      </c>
      <c r="AB6689" t="e" cm="1" vm="2">
        <f t="array" ref="AB6689">_FV(Table1[[#This Row],[State]],"Country/region",TRUE)</f>
        <v>#VALUE!</v>
      </c>
    </row>
    <row r="6690" spans="1:28" x14ac:dyDescent="0.35">
      <c r="A6690" t="s">
        <v>1599</v>
      </c>
      <c r="B6690">
        <v>62</v>
      </c>
      <c r="C6690" t="s">
        <v>1196</v>
      </c>
      <c r="D6690" t="s">
        <v>46</v>
      </c>
      <c r="E6690">
        <f>YEAR(Table1[[#This Row],[Order Date]])</f>
        <v>2015</v>
      </c>
      <c r="F6690">
        <v>1</v>
      </c>
      <c r="G6690">
        <f>MONTH(Table1[[#This Row],[Order Date]])</f>
        <v>3</v>
      </c>
      <c r="H6690" s="1">
        <v>42074</v>
      </c>
      <c r="I6690">
        <v>46631</v>
      </c>
      <c r="J6690" t="s">
        <v>39</v>
      </c>
      <c r="K6690">
        <v>39</v>
      </c>
      <c r="L6690">
        <v>22.84</v>
      </c>
      <c r="M6690" s="2">
        <v>0.05</v>
      </c>
      <c r="N6690">
        <v>930.84</v>
      </c>
      <c r="O6690">
        <v>16.920000000000002</v>
      </c>
      <c r="P6690">
        <v>-122.12</v>
      </c>
      <c r="Q6690" s="2">
        <v>0.39</v>
      </c>
      <c r="R6690" t="s">
        <v>29</v>
      </c>
      <c r="S6690" t="s">
        <v>30</v>
      </c>
      <c r="T6690" t="s">
        <v>2218</v>
      </c>
      <c r="U6690" t="s">
        <v>61</v>
      </c>
      <c r="V6690" t="s">
        <v>52</v>
      </c>
      <c r="W6690">
        <v>6561</v>
      </c>
      <c r="X6690" s="1">
        <v>42076</v>
      </c>
      <c r="Y6690" t="s">
        <v>34</v>
      </c>
      <c r="Z6690" t="e" vm="4">
        <v>#VALUE!</v>
      </c>
      <c r="AA6690">
        <v>96150</v>
      </c>
      <c r="AB6690" t="e" cm="1" vm="2">
        <f t="array" ref="AB6690">_FV(Table1[[#This Row],[State]],"Country/region",TRUE)</f>
        <v>#VALUE!</v>
      </c>
    </row>
    <row r="6691" spans="1:28" x14ac:dyDescent="0.35">
      <c r="A6691" t="s">
        <v>741</v>
      </c>
      <c r="B6691">
        <v>62</v>
      </c>
      <c r="C6691" t="s">
        <v>742</v>
      </c>
      <c r="D6691" t="s">
        <v>27</v>
      </c>
      <c r="E6691">
        <f>YEAR(Table1[[#This Row],[Order Date]])</f>
        <v>2015</v>
      </c>
      <c r="F6691">
        <v>1</v>
      </c>
      <c r="G6691">
        <f>MONTH(Table1[[#This Row],[Order Date]])</f>
        <v>3</v>
      </c>
      <c r="H6691" s="1">
        <v>42074</v>
      </c>
      <c r="I6691">
        <v>42243</v>
      </c>
      <c r="J6691" t="s">
        <v>131</v>
      </c>
      <c r="K6691">
        <v>42</v>
      </c>
      <c r="L6691">
        <v>43.41</v>
      </c>
      <c r="M6691" s="2">
        <v>0.02</v>
      </c>
      <c r="N6691">
        <v>1876.09</v>
      </c>
      <c r="O6691">
        <v>2.99</v>
      </c>
      <c r="P6691">
        <v>809.7355</v>
      </c>
      <c r="Q6691" s="2">
        <v>0.39</v>
      </c>
      <c r="R6691" t="s">
        <v>29</v>
      </c>
      <c r="S6691" t="s">
        <v>30</v>
      </c>
      <c r="T6691" t="s">
        <v>3321</v>
      </c>
      <c r="U6691" t="s">
        <v>67</v>
      </c>
      <c r="V6691" t="s">
        <v>76</v>
      </c>
      <c r="W6691">
        <v>5952</v>
      </c>
      <c r="X6691" s="1">
        <v>42076</v>
      </c>
      <c r="Y6691" t="s">
        <v>34</v>
      </c>
      <c r="Z6691" t="e" vm="14">
        <v>#VALUE!</v>
      </c>
      <c r="AA6691">
        <v>33952</v>
      </c>
      <c r="AB6691" t="e" cm="1" vm="2">
        <f t="array" ref="AB6691">_FV(Table1[[#This Row],[State]],"Country/region",TRUE)</f>
        <v>#VALUE!</v>
      </c>
    </row>
    <row r="6692" spans="1:28" x14ac:dyDescent="0.35">
      <c r="A6692" t="s">
        <v>741</v>
      </c>
      <c r="B6692">
        <v>62</v>
      </c>
      <c r="C6692" t="s">
        <v>742</v>
      </c>
      <c r="D6692" t="s">
        <v>27</v>
      </c>
      <c r="E6692">
        <f>YEAR(Table1[[#This Row],[Order Date]])</f>
        <v>2015</v>
      </c>
      <c r="F6692">
        <v>1</v>
      </c>
      <c r="G6692">
        <f>MONTH(Table1[[#This Row],[Order Date]])</f>
        <v>3</v>
      </c>
      <c r="H6692" s="1">
        <v>42074</v>
      </c>
      <c r="I6692">
        <v>42243</v>
      </c>
      <c r="J6692" t="s">
        <v>131</v>
      </c>
      <c r="K6692">
        <v>19</v>
      </c>
      <c r="L6692">
        <v>7.35</v>
      </c>
      <c r="M6692" s="2">
        <v>0.05</v>
      </c>
      <c r="N6692">
        <v>145.26</v>
      </c>
      <c r="O6692">
        <v>5.96</v>
      </c>
      <c r="P6692">
        <v>-35.75</v>
      </c>
      <c r="Q6692" s="2">
        <v>0.38</v>
      </c>
      <c r="R6692" t="s">
        <v>29</v>
      </c>
      <c r="S6692" t="s">
        <v>30</v>
      </c>
      <c r="T6692" t="s">
        <v>2414</v>
      </c>
      <c r="U6692" t="s">
        <v>61</v>
      </c>
      <c r="V6692" t="s">
        <v>76</v>
      </c>
      <c r="W6692">
        <v>5953</v>
      </c>
      <c r="X6692" s="1">
        <v>42076</v>
      </c>
      <c r="Y6692" t="s">
        <v>34</v>
      </c>
      <c r="Z6692" t="e" vm="14">
        <v>#VALUE!</v>
      </c>
      <c r="AA6692">
        <v>33952</v>
      </c>
      <c r="AB6692" t="e" cm="1" vm="2">
        <f t="array" ref="AB6692">_FV(Table1[[#This Row],[State]],"Country/region",TRUE)</f>
        <v>#VALUE!</v>
      </c>
    </row>
    <row r="6693" spans="1:28" x14ac:dyDescent="0.35">
      <c r="A6693" t="s">
        <v>1075</v>
      </c>
      <c r="B6693">
        <v>62</v>
      </c>
      <c r="C6693" t="s">
        <v>113</v>
      </c>
      <c r="D6693" t="s">
        <v>46</v>
      </c>
      <c r="E6693">
        <f>YEAR(Table1[[#This Row],[Order Date]])</f>
        <v>2015</v>
      </c>
      <c r="F6693">
        <v>1</v>
      </c>
      <c r="G6693">
        <f>MONTH(Table1[[#This Row],[Order Date]])</f>
        <v>3</v>
      </c>
      <c r="H6693" s="1">
        <v>42074</v>
      </c>
      <c r="I6693">
        <v>2912</v>
      </c>
      <c r="J6693" t="s">
        <v>47</v>
      </c>
      <c r="K6693">
        <v>7</v>
      </c>
      <c r="L6693">
        <v>2550.14</v>
      </c>
      <c r="M6693" s="2">
        <v>0.08</v>
      </c>
      <c r="N6693">
        <v>16587.13</v>
      </c>
      <c r="O6693">
        <v>29.7</v>
      </c>
      <c r="P6693">
        <v>-3476.8593000000001</v>
      </c>
      <c r="Q6693" s="2">
        <v>0.56999999999999995</v>
      </c>
      <c r="R6693" t="s">
        <v>96</v>
      </c>
      <c r="S6693" t="s">
        <v>49</v>
      </c>
      <c r="T6693" t="s">
        <v>1292</v>
      </c>
      <c r="U6693" t="s">
        <v>98</v>
      </c>
      <c r="V6693" t="s">
        <v>68</v>
      </c>
      <c r="W6693">
        <v>434</v>
      </c>
      <c r="X6693" s="1">
        <v>42076</v>
      </c>
      <c r="Y6693" t="s">
        <v>53</v>
      </c>
      <c r="Z6693" t="e" vm="11">
        <v>#VALUE!</v>
      </c>
      <c r="AA6693">
        <v>78660</v>
      </c>
      <c r="AB6693" t="e" cm="1" vm="2">
        <f t="array" ref="AB6693">_FV(Table1[[#This Row],[State]],"Country/region",TRUE)</f>
        <v>#VALUE!</v>
      </c>
    </row>
    <row r="6694" spans="1:28" x14ac:dyDescent="0.35">
      <c r="A6694" t="s">
        <v>1075</v>
      </c>
      <c r="B6694">
        <v>62</v>
      </c>
      <c r="C6694" t="s">
        <v>113</v>
      </c>
      <c r="D6694" t="s">
        <v>46</v>
      </c>
      <c r="E6694">
        <f>YEAR(Table1[[#This Row],[Order Date]])</f>
        <v>2015</v>
      </c>
      <c r="F6694">
        <v>1</v>
      </c>
      <c r="G6694">
        <f>MONTH(Table1[[#This Row],[Order Date]])</f>
        <v>3</v>
      </c>
      <c r="H6694" s="1">
        <v>42074</v>
      </c>
      <c r="I6694">
        <v>2912</v>
      </c>
      <c r="J6694" t="s">
        <v>47</v>
      </c>
      <c r="K6694">
        <v>9</v>
      </c>
      <c r="L6694">
        <v>55.98</v>
      </c>
      <c r="M6694" s="2">
        <v>0.05</v>
      </c>
      <c r="N6694">
        <v>507.98</v>
      </c>
      <c r="O6694">
        <v>4.8600000000000003</v>
      </c>
      <c r="P6694">
        <v>170.9</v>
      </c>
      <c r="Q6694" s="2">
        <v>0.36</v>
      </c>
      <c r="R6694" t="s">
        <v>29</v>
      </c>
      <c r="S6694" t="s">
        <v>30</v>
      </c>
      <c r="T6694" t="s">
        <v>1873</v>
      </c>
      <c r="U6694" t="s">
        <v>61</v>
      </c>
      <c r="V6694" t="s">
        <v>68</v>
      </c>
      <c r="W6694">
        <v>435</v>
      </c>
      <c r="X6694" s="1">
        <v>42081</v>
      </c>
      <c r="Y6694" t="s">
        <v>42</v>
      </c>
      <c r="Z6694" t="e" vm="11">
        <v>#VALUE!</v>
      </c>
      <c r="AA6694">
        <v>78660</v>
      </c>
      <c r="AB6694" t="e" cm="1" vm="2">
        <f t="array" ref="AB6694">_FV(Table1[[#This Row],[State]],"Country/region",TRUE)</f>
        <v>#VALUE!</v>
      </c>
    </row>
    <row r="6695" spans="1:28" x14ac:dyDescent="0.35">
      <c r="A6695" t="s">
        <v>3242</v>
      </c>
      <c r="B6695">
        <v>62</v>
      </c>
      <c r="C6695" t="s">
        <v>109</v>
      </c>
      <c r="D6695" t="s">
        <v>38</v>
      </c>
      <c r="E6695">
        <f>YEAR(Table1[[#This Row],[Order Date]])</f>
        <v>2015</v>
      </c>
      <c r="F6695">
        <v>1</v>
      </c>
      <c r="G6695">
        <f>MONTH(Table1[[#This Row],[Order Date]])</f>
        <v>3</v>
      </c>
      <c r="H6695" s="1">
        <v>42075</v>
      </c>
      <c r="I6695">
        <v>17152</v>
      </c>
      <c r="J6695" t="s">
        <v>28</v>
      </c>
      <c r="K6695">
        <v>32</v>
      </c>
      <c r="L6695">
        <v>6.98</v>
      </c>
      <c r="M6695" s="2">
        <v>0.06</v>
      </c>
      <c r="N6695">
        <v>236.45</v>
      </c>
      <c r="O6695">
        <v>9.69</v>
      </c>
      <c r="P6695">
        <v>-259.02</v>
      </c>
      <c r="Q6695" s="2">
        <v>0.83</v>
      </c>
      <c r="R6695" t="s">
        <v>29</v>
      </c>
      <c r="S6695" t="s">
        <v>30</v>
      </c>
      <c r="T6695" t="s">
        <v>2199</v>
      </c>
      <c r="U6695" t="s">
        <v>32</v>
      </c>
      <c r="V6695" t="s">
        <v>68</v>
      </c>
      <c r="W6695">
        <v>2367</v>
      </c>
      <c r="X6695" s="1">
        <v>42076</v>
      </c>
      <c r="Y6695" t="s">
        <v>34</v>
      </c>
      <c r="Z6695" t="e" vm="11">
        <v>#VALUE!</v>
      </c>
      <c r="AA6695">
        <v>78521</v>
      </c>
      <c r="AB6695" t="e" cm="1" vm="2">
        <f t="array" ref="AB6695">_FV(Table1[[#This Row],[State]],"Country/region",TRUE)</f>
        <v>#VALUE!</v>
      </c>
    </row>
    <row r="6696" spans="1:28" x14ac:dyDescent="0.35">
      <c r="A6696" t="s">
        <v>1850</v>
      </c>
      <c r="B6696">
        <v>62</v>
      </c>
      <c r="C6696" t="s">
        <v>629</v>
      </c>
      <c r="D6696" t="s">
        <v>27</v>
      </c>
      <c r="E6696">
        <f>YEAR(Table1[[#This Row],[Order Date]])</f>
        <v>2015</v>
      </c>
      <c r="F6696">
        <v>1</v>
      </c>
      <c r="G6696">
        <f>MONTH(Table1[[#This Row],[Order Date]])</f>
        <v>3</v>
      </c>
      <c r="H6696" s="1">
        <v>42075</v>
      </c>
      <c r="I6696">
        <v>32067</v>
      </c>
      <c r="J6696" t="s">
        <v>28</v>
      </c>
      <c r="K6696">
        <v>27</v>
      </c>
      <c r="L6696">
        <v>125.99</v>
      </c>
      <c r="M6696" s="2">
        <v>0.06</v>
      </c>
      <c r="N6696">
        <v>2853.8834999999999</v>
      </c>
      <c r="O6696">
        <v>7.69</v>
      </c>
      <c r="P6696">
        <v>492.23700000000002</v>
      </c>
      <c r="Q6696" s="2">
        <v>0.57999999999999996</v>
      </c>
      <c r="R6696" t="s">
        <v>96</v>
      </c>
      <c r="S6696" t="s">
        <v>30</v>
      </c>
      <c r="T6696" t="s">
        <v>653</v>
      </c>
      <c r="U6696" t="s">
        <v>105</v>
      </c>
      <c r="V6696" t="s">
        <v>68</v>
      </c>
      <c r="W6696">
        <v>4505</v>
      </c>
      <c r="X6696" s="1">
        <v>42076</v>
      </c>
      <c r="Y6696" t="s">
        <v>34</v>
      </c>
      <c r="Z6696" t="e" vm="28">
        <v>#VALUE!</v>
      </c>
      <c r="AA6696">
        <v>64133</v>
      </c>
      <c r="AB6696" t="e" cm="1" vm="2">
        <f t="array" ref="AB6696">_FV(Table1[[#This Row],[State]],"Country/region",TRUE)</f>
        <v>#VALUE!</v>
      </c>
    </row>
    <row r="6697" spans="1:28" x14ac:dyDescent="0.35">
      <c r="A6697" t="s">
        <v>44</v>
      </c>
      <c r="B6697">
        <v>62</v>
      </c>
      <c r="C6697" t="s">
        <v>45</v>
      </c>
      <c r="D6697" t="s">
        <v>46</v>
      </c>
      <c r="E6697">
        <f>YEAR(Table1[[#This Row],[Order Date]])</f>
        <v>2015</v>
      </c>
      <c r="F6697">
        <v>1</v>
      </c>
      <c r="G6697">
        <f>MONTH(Table1[[#This Row],[Order Date]])</f>
        <v>3</v>
      </c>
      <c r="H6697" s="1">
        <v>42075</v>
      </c>
      <c r="I6697">
        <v>44099</v>
      </c>
      <c r="J6697" t="s">
        <v>131</v>
      </c>
      <c r="K6697">
        <v>34</v>
      </c>
      <c r="L6697">
        <v>367.99</v>
      </c>
      <c r="M6697" s="2">
        <v>0.1</v>
      </c>
      <c r="N6697">
        <v>11823.52</v>
      </c>
      <c r="O6697">
        <v>19.989999999999998</v>
      </c>
      <c r="P6697">
        <v>4592.7370000000001</v>
      </c>
      <c r="Q6697" s="2">
        <v>0.4</v>
      </c>
      <c r="R6697" t="s">
        <v>29</v>
      </c>
      <c r="S6697" t="s">
        <v>30</v>
      </c>
      <c r="T6697" t="s">
        <v>2186</v>
      </c>
      <c r="U6697" t="s">
        <v>67</v>
      </c>
      <c r="V6697" t="s">
        <v>52</v>
      </c>
      <c r="W6697">
        <v>6229</v>
      </c>
      <c r="X6697" s="1">
        <v>42077</v>
      </c>
      <c r="Y6697" t="s">
        <v>34</v>
      </c>
      <c r="Z6697" t="e" vm="4">
        <v>#VALUE!</v>
      </c>
      <c r="AA6697">
        <v>94559</v>
      </c>
      <c r="AB6697" t="e" cm="1" vm="2">
        <f t="array" ref="AB6697">_FV(Table1[[#This Row],[State]],"Country/region",TRUE)</f>
        <v>#VALUE!</v>
      </c>
    </row>
    <row r="6698" spans="1:28" x14ac:dyDescent="0.35">
      <c r="A6698" t="s">
        <v>44</v>
      </c>
      <c r="B6698">
        <v>62</v>
      </c>
      <c r="C6698" t="s">
        <v>45</v>
      </c>
      <c r="D6698" t="s">
        <v>46</v>
      </c>
      <c r="E6698">
        <f>YEAR(Table1[[#This Row],[Order Date]])</f>
        <v>2015</v>
      </c>
      <c r="F6698">
        <v>1</v>
      </c>
      <c r="G6698">
        <f>MONTH(Table1[[#This Row],[Order Date]])</f>
        <v>3</v>
      </c>
      <c r="H6698" s="1">
        <v>42075</v>
      </c>
      <c r="I6698">
        <v>44099</v>
      </c>
      <c r="J6698" t="s">
        <v>131</v>
      </c>
      <c r="K6698">
        <v>19</v>
      </c>
      <c r="L6698">
        <v>4.24</v>
      </c>
      <c r="M6698" s="2">
        <v>0.1</v>
      </c>
      <c r="N6698">
        <v>80.81</v>
      </c>
      <c r="O6698">
        <v>5.41</v>
      </c>
      <c r="P6698">
        <v>-67.459000000000003</v>
      </c>
      <c r="Q6698" s="2">
        <v>0.35</v>
      </c>
      <c r="R6698" t="s">
        <v>29</v>
      </c>
      <c r="S6698" t="s">
        <v>30</v>
      </c>
      <c r="T6698" t="s">
        <v>1746</v>
      </c>
      <c r="U6698" t="s">
        <v>67</v>
      </c>
      <c r="V6698" t="s">
        <v>52</v>
      </c>
      <c r="W6698">
        <v>6230</v>
      </c>
      <c r="X6698" s="1">
        <v>42077</v>
      </c>
      <c r="Y6698" t="s">
        <v>34</v>
      </c>
      <c r="Z6698" t="e" vm="4">
        <v>#VALUE!</v>
      </c>
      <c r="AA6698">
        <v>94559</v>
      </c>
      <c r="AB6698" t="e" cm="1" vm="2">
        <f t="array" ref="AB6698">_FV(Table1[[#This Row],[State]],"Country/region",TRUE)</f>
        <v>#VALUE!</v>
      </c>
    </row>
    <row r="6699" spans="1:28" x14ac:dyDescent="0.35">
      <c r="A6699" t="s">
        <v>872</v>
      </c>
      <c r="B6699">
        <v>62</v>
      </c>
      <c r="C6699" t="s">
        <v>284</v>
      </c>
      <c r="D6699" t="s">
        <v>46</v>
      </c>
      <c r="E6699">
        <f>YEAR(Table1[[#This Row],[Order Date]])</f>
        <v>2015</v>
      </c>
      <c r="F6699">
        <v>1</v>
      </c>
      <c r="G6699">
        <f>MONTH(Table1[[#This Row],[Order Date]])</f>
        <v>3</v>
      </c>
      <c r="H6699" s="1">
        <v>42075</v>
      </c>
      <c r="I6699">
        <v>23584</v>
      </c>
      <c r="J6699" t="s">
        <v>58</v>
      </c>
      <c r="K6699">
        <v>14</v>
      </c>
      <c r="L6699">
        <v>200.97</v>
      </c>
      <c r="M6699" s="2">
        <v>0.06</v>
      </c>
      <c r="N6699">
        <v>2671.21</v>
      </c>
      <c r="O6699">
        <v>15.59</v>
      </c>
      <c r="P6699">
        <v>636.17999999999995</v>
      </c>
      <c r="Q6699" s="2">
        <v>0.36</v>
      </c>
      <c r="R6699" t="s">
        <v>96</v>
      </c>
      <c r="S6699" t="s">
        <v>49</v>
      </c>
      <c r="T6699" t="s">
        <v>2021</v>
      </c>
      <c r="U6699" t="s">
        <v>98</v>
      </c>
      <c r="V6699" t="s">
        <v>68</v>
      </c>
      <c r="W6699">
        <v>3300</v>
      </c>
      <c r="X6699" s="1">
        <v>42077</v>
      </c>
      <c r="Y6699" t="s">
        <v>53</v>
      </c>
      <c r="Z6699" t="e" vm="16">
        <v>#VALUE!</v>
      </c>
      <c r="AA6699">
        <v>60107</v>
      </c>
      <c r="AB6699" t="e" cm="1" vm="2">
        <f t="array" ref="AB6699">_FV(Table1[[#This Row],[State]],"Country/region",TRUE)</f>
        <v>#VALUE!</v>
      </c>
    </row>
    <row r="6700" spans="1:28" x14ac:dyDescent="0.35">
      <c r="A6700" t="s">
        <v>2191</v>
      </c>
      <c r="B6700">
        <v>62</v>
      </c>
      <c r="C6700" t="s">
        <v>2192</v>
      </c>
      <c r="D6700" t="s">
        <v>46</v>
      </c>
      <c r="E6700">
        <f>YEAR(Table1[[#This Row],[Order Date]])</f>
        <v>2015</v>
      </c>
      <c r="F6700">
        <v>1</v>
      </c>
      <c r="G6700">
        <f>MONTH(Table1[[#This Row],[Order Date]])</f>
        <v>3</v>
      </c>
      <c r="H6700" s="1">
        <v>42076</v>
      </c>
      <c r="I6700">
        <v>35173</v>
      </c>
      <c r="J6700" t="s">
        <v>39</v>
      </c>
      <c r="K6700">
        <v>29</v>
      </c>
      <c r="L6700">
        <v>240.98</v>
      </c>
      <c r="M6700" s="2">
        <v>0.09</v>
      </c>
      <c r="N6700">
        <v>6483.26</v>
      </c>
      <c r="O6700">
        <v>60.2</v>
      </c>
      <c r="P6700">
        <v>341.98</v>
      </c>
      <c r="Q6700" s="2">
        <v>0.56000000000000005</v>
      </c>
      <c r="R6700" t="s">
        <v>48</v>
      </c>
      <c r="S6700" t="s">
        <v>73</v>
      </c>
      <c r="T6700" t="s">
        <v>540</v>
      </c>
      <c r="U6700" t="s">
        <v>154</v>
      </c>
      <c r="V6700" t="s">
        <v>52</v>
      </c>
      <c r="W6700">
        <v>4947</v>
      </c>
      <c r="X6700" s="1">
        <v>42078</v>
      </c>
      <c r="Y6700" t="s">
        <v>53</v>
      </c>
      <c r="Z6700" t="e" vm="33">
        <v>#VALUE!</v>
      </c>
      <c r="AA6700">
        <v>83843</v>
      </c>
      <c r="AB6700" t="e" cm="1" vm="2">
        <f t="array" ref="AB6700">_FV(Table1[[#This Row],[State]],"Country/region",TRUE)</f>
        <v>#VALUE!</v>
      </c>
    </row>
    <row r="6701" spans="1:28" x14ac:dyDescent="0.35">
      <c r="A6701" t="s">
        <v>909</v>
      </c>
      <c r="B6701">
        <v>62</v>
      </c>
      <c r="C6701" t="s">
        <v>910</v>
      </c>
      <c r="D6701" t="s">
        <v>57</v>
      </c>
      <c r="E6701">
        <f>YEAR(Table1[[#This Row],[Order Date]])</f>
        <v>2015</v>
      </c>
      <c r="F6701">
        <v>1</v>
      </c>
      <c r="G6701">
        <f>MONTH(Table1[[#This Row],[Order Date]])</f>
        <v>3</v>
      </c>
      <c r="H6701" s="1">
        <v>42076</v>
      </c>
      <c r="I6701">
        <v>20194</v>
      </c>
      <c r="J6701" t="s">
        <v>28</v>
      </c>
      <c r="K6701">
        <v>10</v>
      </c>
      <c r="L6701">
        <v>20.239999999999998</v>
      </c>
      <c r="M6701" s="2">
        <v>0.1</v>
      </c>
      <c r="N6701">
        <v>194.29</v>
      </c>
      <c r="O6701">
        <v>6.67</v>
      </c>
      <c r="P6701">
        <v>68.89</v>
      </c>
      <c r="Q6701" s="2">
        <v>0.49</v>
      </c>
      <c r="R6701" t="s">
        <v>48</v>
      </c>
      <c r="S6701" t="s">
        <v>139</v>
      </c>
      <c r="T6701" t="s">
        <v>2875</v>
      </c>
      <c r="U6701" t="s">
        <v>82</v>
      </c>
      <c r="V6701" t="s">
        <v>68</v>
      </c>
      <c r="W6701">
        <v>2801</v>
      </c>
      <c r="X6701" s="1">
        <v>42078</v>
      </c>
      <c r="Y6701" t="s">
        <v>34</v>
      </c>
      <c r="Z6701" t="e" vm="40">
        <v>#VALUE!</v>
      </c>
      <c r="AA6701">
        <v>66762</v>
      </c>
      <c r="AB6701" t="e" cm="1" vm="2">
        <f t="array" ref="AB6701">_FV(Table1[[#This Row],[State]],"Country/region",TRUE)</f>
        <v>#VALUE!</v>
      </c>
    </row>
    <row r="6702" spans="1:28" x14ac:dyDescent="0.35">
      <c r="A6702" t="s">
        <v>513</v>
      </c>
      <c r="B6702">
        <v>62</v>
      </c>
      <c r="C6702" t="s">
        <v>514</v>
      </c>
      <c r="D6702" t="s">
        <v>38</v>
      </c>
      <c r="E6702">
        <f>YEAR(Table1[[#This Row],[Order Date]])</f>
        <v>2015</v>
      </c>
      <c r="F6702">
        <v>1</v>
      </c>
      <c r="G6702">
        <f>MONTH(Table1[[#This Row],[Order Date]])</f>
        <v>3</v>
      </c>
      <c r="H6702" s="1">
        <v>42076</v>
      </c>
      <c r="I6702">
        <v>29607</v>
      </c>
      <c r="J6702" t="s">
        <v>131</v>
      </c>
      <c r="K6702">
        <v>20</v>
      </c>
      <c r="L6702">
        <v>12.28</v>
      </c>
      <c r="M6702" s="2">
        <v>0.05</v>
      </c>
      <c r="N6702">
        <v>240.74</v>
      </c>
      <c r="O6702">
        <v>5.09</v>
      </c>
      <c r="P6702">
        <v>21.05</v>
      </c>
      <c r="Q6702" s="2">
        <v>0.38</v>
      </c>
      <c r="R6702" t="s">
        <v>29</v>
      </c>
      <c r="S6702" t="s">
        <v>30</v>
      </c>
      <c r="T6702" t="s">
        <v>2184</v>
      </c>
      <c r="U6702" t="s">
        <v>61</v>
      </c>
      <c r="V6702" t="s">
        <v>33</v>
      </c>
      <c r="W6702">
        <v>4174</v>
      </c>
      <c r="X6702" s="1">
        <v>42078</v>
      </c>
      <c r="Y6702" t="s">
        <v>34</v>
      </c>
      <c r="Z6702" t="e" vm="1">
        <v>#VALUE!</v>
      </c>
      <c r="AA6702">
        <v>15228</v>
      </c>
      <c r="AB6702" t="e" cm="1" vm="2">
        <f t="array" ref="AB6702">_FV(Table1[[#This Row],[State]],"Country/region",TRUE)</f>
        <v>#VALUE!</v>
      </c>
    </row>
    <row r="6703" spans="1:28" x14ac:dyDescent="0.35">
      <c r="A6703" t="s">
        <v>2191</v>
      </c>
      <c r="B6703">
        <v>62</v>
      </c>
      <c r="C6703" t="s">
        <v>2192</v>
      </c>
      <c r="D6703" t="s">
        <v>46</v>
      </c>
      <c r="E6703">
        <f>YEAR(Table1[[#This Row],[Order Date]])</f>
        <v>2015</v>
      </c>
      <c r="F6703">
        <v>1</v>
      </c>
      <c r="G6703">
        <f>MONTH(Table1[[#This Row],[Order Date]])</f>
        <v>3</v>
      </c>
      <c r="H6703" s="1">
        <v>42076</v>
      </c>
      <c r="I6703">
        <v>35173</v>
      </c>
      <c r="J6703" t="s">
        <v>39</v>
      </c>
      <c r="K6703">
        <v>13</v>
      </c>
      <c r="L6703">
        <v>125.99</v>
      </c>
      <c r="M6703" s="2">
        <v>0.02</v>
      </c>
      <c r="N6703">
        <v>1446.2070000000001</v>
      </c>
      <c r="O6703">
        <v>8.08</v>
      </c>
      <c r="P6703">
        <v>29.556000000000001</v>
      </c>
      <c r="Q6703" s="2">
        <v>0.56999999999999995</v>
      </c>
      <c r="R6703" t="s">
        <v>96</v>
      </c>
      <c r="S6703" t="s">
        <v>30</v>
      </c>
      <c r="T6703" t="s">
        <v>1797</v>
      </c>
      <c r="U6703" t="s">
        <v>105</v>
      </c>
      <c r="V6703" t="s">
        <v>52</v>
      </c>
      <c r="W6703">
        <v>4948</v>
      </c>
      <c r="X6703" s="1">
        <v>42078</v>
      </c>
      <c r="Y6703" t="s">
        <v>34</v>
      </c>
      <c r="Z6703" t="e" vm="33">
        <v>#VALUE!</v>
      </c>
      <c r="AA6703">
        <v>83843</v>
      </c>
      <c r="AB6703" t="e" cm="1" vm="2">
        <f t="array" ref="AB6703">_FV(Table1[[#This Row],[State]],"Country/region",TRUE)</f>
        <v>#VALUE!</v>
      </c>
    </row>
    <row r="6704" spans="1:28" x14ac:dyDescent="0.35">
      <c r="A6704" t="s">
        <v>2743</v>
      </c>
      <c r="B6704">
        <v>62</v>
      </c>
      <c r="C6704" t="s">
        <v>2744</v>
      </c>
      <c r="D6704" t="s">
        <v>27</v>
      </c>
      <c r="E6704">
        <f>YEAR(Table1[[#This Row],[Order Date]])</f>
        <v>2015</v>
      </c>
      <c r="F6704">
        <v>1</v>
      </c>
      <c r="G6704">
        <f>MONTH(Table1[[#This Row],[Order Date]])</f>
        <v>3</v>
      </c>
      <c r="H6704" s="1">
        <v>42077</v>
      </c>
      <c r="I6704">
        <v>14784</v>
      </c>
      <c r="J6704" t="s">
        <v>131</v>
      </c>
      <c r="K6704">
        <v>43</v>
      </c>
      <c r="L6704">
        <v>44.43</v>
      </c>
      <c r="M6704" s="2">
        <v>0.04</v>
      </c>
      <c r="N6704">
        <v>2009.05</v>
      </c>
      <c r="O6704">
        <v>46.59</v>
      </c>
      <c r="P6704">
        <v>33.988950000000003</v>
      </c>
      <c r="Q6704" s="2">
        <v>0.67</v>
      </c>
      <c r="R6704" t="s">
        <v>48</v>
      </c>
      <c r="S6704" t="s">
        <v>73</v>
      </c>
      <c r="T6704" t="s">
        <v>2951</v>
      </c>
      <c r="U6704" t="s">
        <v>75</v>
      </c>
      <c r="V6704" t="s">
        <v>33</v>
      </c>
      <c r="W6704">
        <v>2064</v>
      </c>
      <c r="X6704" s="1">
        <v>42078</v>
      </c>
      <c r="Y6704" t="s">
        <v>53</v>
      </c>
      <c r="Z6704" t="e" vm="15">
        <v>#VALUE!</v>
      </c>
      <c r="AA6704">
        <v>11704</v>
      </c>
      <c r="AB6704" t="e" cm="1" vm="2">
        <f t="array" ref="AB6704">_FV(Table1[[#This Row],[State]],"Country/region",TRUE)</f>
        <v>#VALUE!</v>
      </c>
    </row>
    <row r="6705" spans="1:28" x14ac:dyDescent="0.35">
      <c r="A6705" t="s">
        <v>3205</v>
      </c>
      <c r="B6705">
        <v>62</v>
      </c>
      <c r="C6705" t="s">
        <v>871</v>
      </c>
      <c r="D6705" t="s">
        <v>46</v>
      </c>
      <c r="E6705">
        <f>YEAR(Table1[[#This Row],[Order Date]])</f>
        <v>2015</v>
      </c>
      <c r="F6705">
        <v>1</v>
      </c>
      <c r="G6705">
        <f>MONTH(Table1[[#This Row],[Order Date]])</f>
        <v>3</v>
      </c>
      <c r="H6705" s="1">
        <v>42077</v>
      </c>
      <c r="I6705">
        <v>2022</v>
      </c>
      <c r="J6705" t="s">
        <v>58</v>
      </c>
      <c r="K6705">
        <v>45</v>
      </c>
      <c r="L6705">
        <v>3.95</v>
      </c>
      <c r="M6705" s="2">
        <v>0</v>
      </c>
      <c r="N6705">
        <v>186.44</v>
      </c>
      <c r="O6705">
        <v>5.13</v>
      </c>
      <c r="P6705">
        <v>-157.18</v>
      </c>
      <c r="Q6705" s="2">
        <v>0.59</v>
      </c>
      <c r="R6705" t="s">
        <v>29</v>
      </c>
      <c r="S6705" t="s">
        <v>30</v>
      </c>
      <c r="T6705" t="s">
        <v>2185</v>
      </c>
      <c r="U6705" t="s">
        <v>214</v>
      </c>
      <c r="V6705" t="s">
        <v>68</v>
      </c>
      <c r="W6705">
        <v>289</v>
      </c>
      <c r="X6705" s="1">
        <v>42078</v>
      </c>
      <c r="Y6705" t="s">
        <v>34</v>
      </c>
      <c r="Z6705" t="e" vm="11">
        <v>#VALUE!</v>
      </c>
      <c r="AA6705">
        <v>77642</v>
      </c>
      <c r="AB6705" t="e" cm="1" vm="2">
        <f t="array" ref="AB6705">_FV(Table1[[#This Row],[State]],"Country/region",TRUE)</f>
        <v>#VALUE!</v>
      </c>
    </row>
    <row r="6706" spans="1:28" x14ac:dyDescent="0.35">
      <c r="A6706" t="s">
        <v>309</v>
      </c>
      <c r="B6706">
        <v>62</v>
      </c>
      <c r="C6706" t="s">
        <v>37</v>
      </c>
      <c r="D6706" t="s">
        <v>38</v>
      </c>
      <c r="E6706">
        <f>YEAR(Table1[[#This Row],[Order Date]])</f>
        <v>2015</v>
      </c>
      <c r="F6706">
        <v>1</v>
      </c>
      <c r="G6706">
        <f>MONTH(Table1[[#This Row],[Order Date]])</f>
        <v>3</v>
      </c>
      <c r="H6706" s="1">
        <v>42077</v>
      </c>
      <c r="I6706">
        <v>43138</v>
      </c>
      <c r="J6706" t="s">
        <v>47</v>
      </c>
      <c r="K6706">
        <v>50</v>
      </c>
      <c r="L6706">
        <v>137.47999999999999</v>
      </c>
      <c r="M6706" s="2">
        <v>7.0000000000000007E-2</v>
      </c>
      <c r="N6706">
        <v>6552.86</v>
      </c>
      <c r="O6706">
        <v>32.18</v>
      </c>
      <c r="P6706">
        <v>-692.82</v>
      </c>
      <c r="Q6706" s="2">
        <v>0.78</v>
      </c>
      <c r="R6706" t="s">
        <v>48</v>
      </c>
      <c r="S6706" t="s">
        <v>73</v>
      </c>
      <c r="T6706" t="s">
        <v>1890</v>
      </c>
      <c r="U6706" t="s">
        <v>154</v>
      </c>
      <c r="V6706" t="s">
        <v>76</v>
      </c>
      <c r="W6706">
        <v>6090</v>
      </c>
      <c r="X6706" s="1">
        <v>42079</v>
      </c>
      <c r="Y6706" t="s">
        <v>53</v>
      </c>
      <c r="Z6706" t="e" vm="44">
        <v>#VALUE!</v>
      </c>
      <c r="AA6706">
        <v>30337</v>
      </c>
      <c r="AB6706" t="e" cm="1" vm="2">
        <f t="array" ref="AB6706">_FV(Table1[[#This Row],[State]],"Country/region",TRUE)</f>
        <v>#VALUE!</v>
      </c>
    </row>
    <row r="6707" spans="1:28" x14ac:dyDescent="0.35">
      <c r="A6707" t="s">
        <v>988</v>
      </c>
      <c r="B6707">
        <v>62</v>
      </c>
      <c r="C6707" t="s">
        <v>989</v>
      </c>
      <c r="D6707" t="s">
        <v>46</v>
      </c>
      <c r="E6707">
        <f>YEAR(Table1[[#This Row],[Order Date]])</f>
        <v>2015</v>
      </c>
      <c r="F6707">
        <v>1</v>
      </c>
      <c r="G6707">
        <f>MONTH(Table1[[#This Row],[Order Date]])</f>
        <v>3</v>
      </c>
      <c r="H6707" s="1">
        <v>42077</v>
      </c>
      <c r="I6707">
        <v>27490</v>
      </c>
      <c r="J6707" t="s">
        <v>39</v>
      </c>
      <c r="K6707">
        <v>18</v>
      </c>
      <c r="L6707">
        <v>31.74</v>
      </c>
      <c r="M6707" s="2">
        <v>0.02</v>
      </c>
      <c r="N6707">
        <v>611.71</v>
      </c>
      <c r="O6707">
        <v>12.62</v>
      </c>
      <c r="P6707">
        <v>93.227999999999994</v>
      </c>
      <c r="Q6707" s="2">
        <v>0.37</v>
      </c>
      <c r="R6707" t="s">
        <v>29</v>
      </c>
      <c r="S6707" t="s">
        <v>30</v>
      </c>
      <c r="T6707" t="s">
        <v>1550</v>
      </c>
      <c r="U6707" t="s">
        <v>67</v>
      </c>
      <c r="V6707" t="s">
        <v>68</v>
      </c>
      <c r="W6707">
        <v>3854</v>
      </c>
      <c r="X6707" s="1">
        <v>42079</v>
      </c>
      <c r="Y6707" t="s">
        <v>34</v>
      </c>
      <c r="Z6707" t="e" vm="13">
        <v>#VALUE!</v>
      </c>
      <c r="AA6707">
        <v>73064</v>
      </c>
      <c r="AB6707" t="e" cm="1" vm="2">
        <f t="array" ref="AB6707">_FV(Table1[[#This Row],[State]],"Country/region",TRUE)</f>
        <v>#VALUE!</v>
      </c>
    </row>
    <row r="6708" spans="1:28" x14ac:dyDescent="0.35">
      <c r="A6708" t="s">
        <v>309</v>
      </c>
      <c r="B6708">
        <v>62</v>
      </c>
      <c r="C6708" t="s">
        <v>37</v>
      </c>
      <c r="D6708" t="s">
        <v>38</v>
      </c>
      <c r="E6708">
        <f>YEAR(Table1[[#This Row],[Order Date]])</f>
        <v>2015</v>
      </c>
      <c r="F6708">
        <v>1</v>
      </c>
      <c r="G6708">
        <f>MONTH(Table1[[#This Row],[Order Date]])</f>
        <v>3</v>
      </c>
      <c r="H6708" s="1">
        <v>42077</v>
      </c>
      <c r="I6708">
        <v>43138</v>
      </c>
      <c r="J6708" t="s">
        <v>47</v>
      </c>
      <c r="K6708">
        <v>43</v>
      </c>
      <c r="L6708">
        <v>30.56</v>
      </c>
      <c r="M6708" s="2">
        <v>0.06</v>
      </c>
      <c r="N6708">
        <v>1334.05</v>
      </c>
      <c r="O6708">
        <v>2.99</v>
      </c>
      <c r="P6708">
        <v>581.76549999999997</v>
      </c>
      <c r="Q6708" s="2">
        <v>0.35</v>
      </c>
      <c r="R6708" t="s">
        <v>29</v>
      </c>
      <c r="S6708" t="s">
        <v>30</v>
      </c>
      <c r="T6708" t="s">
        <v>647</v>
      </c>
      <c r="U6708" t="s">
        <v>67</v>
      </c>
      <c r="V6708" t="s">
        <v>76</v>
      </c>
      <c r="W6708">
        <v>6089</v>
      </c>
      <c r="X6708" s="1">
        <v>42081</v>
      </c>
      <c r="Y6708" t="s">
        <v>34</v>
      </c>
      <c r="Z6708" t="e" vm="44">
        <v>#VALUE!</v>
      </c>
      <c r="AA6708">
        <v>30337</v>
      </c>
      <c r="AB6708" t="e" cm="1" vm="2">
        <f t="array" ref="AB6708">_FV(Table1[[#This Row],[State]],"Country/region",TRUE)</f>
        <v>#VALUE!</v>
      </c>
    </row>
    <row r="6709" spans="1:28" x14ac:dyDescent="0.35">
      <c r="A6709" t="s">
        <v>1705</v>
      </c>
      <c r="B6709">
        <v>62</v>
      </c>
      <c r="C6709" t="s">
        <v>1706</v>
      </c>
      <c r="D6709" t="s">
        <v>57</v>
      </c>
      <c r="E6709">
        <f>YEAR(Table1[[#This Row],[Order Date]])</f>
        <v>2015</v>
      </c>
      <c r="F6709">
        <v>1</v>
      </c>
      <c r="G6709">
        <f>MONTH(Table1[[#This Row],[Order Date]])</f>
        <v>3</v>
      </c>
      <c r="H6709" s="1">
        <v>42078</v>
      </c>
      <c r="I6709">
        <v>52995</v>
      </c>
      <c r="J6709" t="s">
        <v>39</v>
      </c>
      <c r="K6709">
        <v>8</v>
      </c>
      <c r="L6709">
        <v>3.36</v>
      </c>
      <c r="M6709" s="2">
        <v>0.03</v>
      </c>
      <c r="N6709">
        <v>33.39</v>
      </c>
      <c r="O6709">
        <v>6.27</v>
      </c>
      <c r="P6709">
        <v>-35.512</v>
      </c>
      <c r="Q6709" s="2">
        <v>0.4</v>
      </c>
      <c r="R6709" t="s">
        <v>29</v>
      </c>
      <c r="S6709" t="s">
        <v>30</v>
      </c>
      <c r="T6709" t="s">
        <v>114</v>
      </c>
      <c r="U6709" t="s">
        <v>67</v>
      </c>
      <c r="V6709" t="s">
        <v>68</v>
      </c>
      <c r="W6709">
        <v>7431</v>
      </c>
      <c r="X6709" s="1">
        <v>42078</v>
      </c>
      <c r="Y6709" t="s">
        <v>34</v>
      </c>
      <c r="Z6709" t="e" vm="13">
        <v>#VALUE!</v>
      </c>
      <c r="AA6709">
        <v>73160</v>
      </c>
      <c r="AB6709" t="e" cm="1" vm="2">
        <f t="array" ref="AB6709">_FV(Table1[[#This Row],[State]],"Country/region",TRUE)</f>
        <v>#VALUE!</v>
      </c>
    </row>
    <row r="6710" spans="1:28" x14ac:dyDescent="0.35">
      <c r="A6710" t="s">
        <v>3328</v>
      </c>
      <c r="B6710">
        <v>62</v>
      </c>
      <c r="C6710" t="s">
        <v>2532</v>
      </c>
      <c r="D6710" t="s">
        <v>57</v>
      </c>
      <c r="E6710">
        <f>YEAR(Table1[[#This Row],[Order Date]])</f>
        <v>2015</v>
      </c>
      <c r="F6710">
        <v>1</v>
      </c>
      <c r="G6710">
        <f>MONTH(Table1[[#This Row],[Order Date]])</f>
        <v>3</v>
      </c>
      <c r="H6710" s="1">
        <v>42078</v>
      </c>
      <c r="I6710">
        <v>21223</v>
      </c>
      <c r="J6710" t="s">
        <v>39</v>
      </c>
      <c r="K6710">
        <v>3</v>
      </c>
      <c r="L6710">
        <v>100.98</v>
      </c>
      <c r="M6710" s="2">
        <v>0.1</v>
      </c>
      <c r="N6710">
        <v>317.95</v>
      </c>
      <c r="O6710">
        <v>26.22</v>
      </c>
      <c r="P6710">
        <v>-144.43</v>
      </c>
      <c r="Q6710" s="2">
        <v>0.6</v>
      </c>
      <c r="R6710" t="s">
        <v>48</v>
      </c>
      <c r="S6710" t="s">
        <v>73</v>
      </c>
      <c r="T6710" t="s">
        <v>3166</v>
      </c>
      <c r="U6710" t="s">
        <v>154</v>
      </c>
      <c r="V6710" t="s">
        <v>68</v>
      </c>
      <c r="W6710">
        <v>2930</v>
      </c>
      <c r="X6710" s="1">
        <v>42079</v>
      </c>
      <c r="Y6710" t="s">
        <v>53</v>
      </c>
      <c r="Z6710" t="e" vm="38">
        <v>#VALUE!</v>
      </c>
      <c r="AA6710">
        <v>46226</v>
      </c>
      <c r="AB6710" t="e" cm="1" vm="2">
        <f t="array" ref="AB6710">_FV(Table1[[#This Row],[State]],"Country/region",TRUE)</f>
        <v>#VALUE!</v>
      </c>
    </row>
    <row r="6711" spans="1:28" x14ac:dyDescent="0.35">
      <c r="A6711" t="s">
        <v>3328</v>
      </c>
      <c r="B6711">
        <v>62</v>
      </c>
      <c r="C6711" t="s">
        <v>2532</v>
      </c>
      <c r="D6711" t="s">
        <v>57</v>
      </c>
      <c r="E6711">
        <f>YEAR(Table1[[#This Row],[Order Date]])</f>
        <v>2015</v>
      </c>
      <c r="F6711">
        <v>1</v>
      </c>
      <c r="G6711">
        <f>MONTH(Table1[[#This Row],[Order Date]])</f>
        <v>3</v>
      </c>
      <c r="H6711" s="1">
        <v>42078</v>
      </c>
      <c r="I6711">
        <v>21223</v>
      </c>
      <c r="J6711" t="s">
        <v>39</v>
      </c>
      <c r="K6711">
        <v>8</v>
      </c>
      <c r="L6711">
        <v>51.65</v>
      </c>
      <c r="M6711" s="2">
        <v>0.03</v>
      </c>
      <c r="N6711">
        <v>435.29</v>
      </c>
      <c r="O6711">
        <v>18.45</v>
      </c>
      <c r="P6711">
        <v>122.41</v>
      </c>
      <c r="Q6711" s="2">
        <v>0.65</v>
      </c>
      <c r="R6711" t="s">
        <v>48</v>
      </c>
      <c r="S6711" t="s">
        <v>80</v>
      </c>
      <c r="T6711" t="s">
        <v>1111</v>
      </c>
      <c r="U6711" t="s">
        <v>82</v>
      </c>
      <c r="V6711" t="s">
        <v>68</v>
      </c>
      <c r="W6711">
        <v>2931</v>
      </c>
      <c r="X6711" s="1">
        <v>42079</v>
      </c>
      <c r="Y6711" t="s">
        <v>34</v>
      </c>
      <c r="Z6711" t="e" vm="38">
        <v>#VALUE!</v>
      </c>
      <c r="AA6711">
        <v>46226</v>
      </c>
      <c r="AB6711" t="e" cm="1" vm="2">
        <f t="array" ref="AB6711">_FV(Table1[[#This Row],[State]],"Country/region",TRUE)</f>
        <v>#VALUE!</v>
      </c>
    </row>
    <row r="6712" spans="1:28" x14ac:dyDescent="0.35">
      <c r="A6712" t="s">
        <v>3294</v>
      </c>
      <c r="B6712">
        <v>62</v>
      </c>
      <c r="C6712" t="s">
        <v>2921</v>
      </c>
      <c r="D6712" t="s">
        <v>57</v>
      </c>
      <c r="E6712">
        <f>YEAR(Table1[[#This Row],[Order Date]])</f>
        <v>2015</v>
      </c>
      <c r="F6712">
        <v>1</v>
      </c>
      <c r="G6712">
        <f>MONTH(Table1[[#This Row],[Order Date]])</f>
        <v>3</v>
      </c>
      <c r="H6712" s="1">
        <v>42078</v>
      </c>
      <c r="I6712">
        <v>17571</v>
      </c>
      <c r="J6712" t="s">
        <v>39</v>
      </c>
      <c r="K6712">
        <v>32</v>
      </c>
      <c r="L6712">
        <v>2.98</v>
      </c>
      <c r="M6712" s="2">
        <v>0.01</v>
      </c>
      <c r="N6712">
        <v>102.59</v>
      </c>
      <c r="O6712">
        <v>1.58</v>
      </c>
      <c r="P6712">
        <v>8.8800000000000008</v>
      </c>
      <c r="Q6712" s="2">
        <v>0.39</v>
      </c>
      <c r="R6712" t="s">
        <v>29</v>
      </c>
      <c r="S6712" t="s">
        <v>59</v>
      </c>
      <c r="T6712" t="s">
        <v>713</v>
      </c>
      <c r="U6712" t="s">
        <v>232</v>
      </c>
      <c r="V6712" t="s">
        <v>52</v>
      </c>
      <c r="W6712">
        <v>2422</v>
      </c>
      <c r="X6712" s="1">
        <v>42079</v>
      </c>
      <c r="Y6712" t="s">
        <v>34</v>
      </c>
      <c r="Z6712" t="e" vm="4">
        <v>#VALUE!</v>
      </c>
      <c r="AA6712">
        <v>92025</v>
      </c>
      <c r="AB6712" t="e" cm="1" vm="2">
        <f t="array" ref="AB6712">_FV(Table1[[#This Row],[State]],"Country/region",TRUE)</f>
        <v>#VALUE!</v>
      </c>
    </row>
    <row r="6713" spans="1:28" x14ac:dyDescent="0.35">
      <c r="A6713" t="s">
        <v>1938</v>
      </c>
      <c r="B6713">
        <v>62</v>
      </c>
      <c r="C6713" t="s">
        <v>535</v>
      </c>
      <c r="D6713" t="s">
        <v>46</v>
      </c>
      <c r="E6713">
        <f>YEAR(Table1[[#This Row],[Order Date]])</f>
        <v>2015</v>
      </c>
      <c r="F6713">
        <v>1</v>
      </c>
      <c r="G6713">
        <f>MONTH(Table1[[#This Row],[Order Date]])</f>
        <v>3</v>
      </c>
      <c r="H6713" s="1">
        <v>42078</v>
      </c>
      <c r="I6713">
        <v>19207</v>
      </c>
      <c r="J6713" t="s">
        <v>39</v>
      </c>
      <c r="K6713">
        <v>11</v>
      </c>
      <c r="L6713">
        <v>1.26</v>
      </c>
      <c r="M6713" s="2">
        <v>0</v>
      </c>
      <c r="N6713">
        <v>15.53</v>
      </c>
      <c r="O6713">
        <v>0.7</v>
      </c>
      <c r="P6713">
        <v>-5.92</v>
      </c>
      <c r="Q6713" s="2">
        <v>0.81</v>
      </c>
      <c r="R6713" t="s">
        <v>29</v>
      </c>
      <c r="S6713" t="s">
        <v>59</v>
      </c>
      <c r="T6713" t="s">
        <v>1692</v>
      </c>
      <c r="U6713" t="s">
        <v>232</v>
      </c>
      <c r="V6713" t="s">
        <v>52</v>
      </c>
      <c r="W6713">
        <v>2660</v>
      </c>
      <c r="X6713" s="1">
        <v>42079</v>
      </c>
      <c r="Y6713" t="s">
        <v>34</v>
      </c>
      <c r="Z6713" t="e" vm="42">
        <v>#VALUE!</v>
      </c>
      <c r="AA6713">
        <v>85345</v>
      </c>
      <c r="AB6713" t="e" cm="1" vm="2">
        <f t="array" ref="AB6713">_FV(Table1[[#This Row],[State]],"Country/region",TRUE)</f>
        <v>#VALUE!</v>
      </c>
    </row>
    <row r="6714" spans="1:28" x14ac:dyDescent="0.35">
      <c r="A6714" t="s">
        <v>1938</v>
      </c>
      <c r="B6714">
        <v>62</v>
      </c>
      <c r="C6714" t="s">
        <v>535</v>
      </c>
      <c r="D6714" t="s">
        <v>46</v>
      </c>
      <c r="E6714">
        <f>YEAR(Table1[[#This Row],[Order Date]])</f>
        <v>2015</v>
      </c>
      <c r="F6714">
        <v>1</v>
      </c>
      <c r="G6714">
        <f>MONTH(Table1[[#This Row],[Order Date]])</f>
        <v>3</v>
      </c>
      <c r="H6714" s="1">
        <v>42078</v>
      </c>
      <c r="I6714">
        <v>19207</v>
      </c>
      <c r="J6714" t="s">
        <v>39</v>
      </c>
      <c r="K6714">
        <v>23</v>
      </c>
      <c r="L6714">
        <v>3.08</v>
      </c>
      <c r="M6714" s="2">
        <v>0.1</v>
      </c>
      <c r="N6714">
        <v>66.02</v>
      </c>
      <c r="O6714">
        <v>0.99</v>
      </c>
      <c r="P6714">
        <v>10.88</v>
      </c>
      <c r="Q6714" s="2">
        <v>0.37</v>
      </c>
      <c r="R6714" t="s">
        <v>29</v>
      </c>
      <c r="S6714" t="s">
        <v>30</v>
      </c>
      <c r="T6714" t="s">
        <v>2729</v>
      </c>
      <c r="U6714" t="s">
        <v>210</v>
      </c>
      <c r="V6714" t="s">
        <v>52</v>
      </c>
      <c r="W6714">
        <v>2659</v>
      </c>
      <c r="X6714" s="1">
        <v>42080</v>
      </c>
      <c r="Y6714" t="s">
        <v>34</v>
      </c>
      <c r="Z6714" t="e" vm="42">
        <v>#VALUE!</v>
      </c>
      <c r="AA6714">
        <v>85345</v>
      </c>
      <c r="AB6714" t="e" cm="1" vm="2">
        <f t="array" ref="AB6714">_FV(Table1[[#This Row],[State]],"Country/region",TRUE)</f>
        <v>#VALUE!</v>
      </c>
    </row>
    <row r="6715" spans="1:28" x14ac:dyDescent="0.35">
      <c r="A6715" t="s">
        <v>935</v>
      </c>
      <c r="B6715">
        <v>62</v>
      </c>
      <c r="C6715" t="s">
        <v>936</v>
      </c>
      <c r="D6715" t="s">
        <v>38</v>
      </c>
      <c r="E6715">
        <f>YEAR(Table1[[#This Row],[Order Date]])</f>
        <v>2015</v>
      </c>
      <c r="F6715">
        <v>1</v>
      </c>
      <c r="G6715">
        <f>MONTH(Table1[[#This Row],[Order Date]])</f>
        <v>3</v>
      </c>
      <c r="H6715" s="1">
        <v>42078</v>
      </c>
      <c r="I6715">
        <v>21607</v>
      </c>
      <c r="J6715" t="s">
        <v>39</v>
      </c>
      <c r="K6715">
        <v>17</v>
      </c>
      <c r="L6715">
        <v>36.549999999999997</v>
      </c>
      <c r="M6715" s="2">
        <v>0.09</v>
      </c>
      <c r="N6715">
        <v>618.9</v>
      </c>
      <c r="O6715">
        <v>13.89</v>
      </c>
      <c r="P6715">
        <v>54.92</v>
      </c>
      <c r="Q6715" s="2">
        <v>0.41</v>
      </c>
      <c r="R6715" t="s">
        <v>29</v>
      </c>
      <c r="S6715" t="s">
        <v>59</v>
      </c>
      <c r="T6715" t="s">
        <v>1194</v>
      </c>
      <c r="U6715" t="s">
        <v>88</v>
      </c>
      <c r="V6715" t="s">
        <v>68</v>
      </c>
      <c r="W6715">
        <v>2999</v>
      </c>
      <c r="X6715" s="1">
        <v>42080</v>
      </c>
      <c r="Y6715" t="s">
        <v>34</v>
      </c>
      <c r="Z6715" t="e" vm="16">
        <v>#VALUE!</v>
      </c>
      <c r="AA6715">
        <v>60016</v>
      </c>
      <c r="AB6715" t="e" cm="1" vm="2">
        <f t="array" ref="AB6715">_FV(Table1[[#This Row],[State]],"Country/region",TRUE)</f>
        <v>#VALUE!</v>
      </c>
    </row>
    <row r="6716" spans="1:28" x14ac:dyDescent="0.35">
      <c r="A6716" t="s">
        <v>2242</v>
      </c>
      <c r="B6716">
        <v>62</v>
      </c>
      <c r="C6716" t="s">
        <v>823</v>
      </c>
      <c r="D6716" t="s">
        <v>27</v>
      </c>
      <c r="E6716">
        <f>YEAR(Table1[[#This Row],[Order Date]])</f>
        <v>2015</v>
      </c>
      <c r="F6716">
        <v>1</v>
      </c>
      <c r="G6716">
        <f>MONTH(Table1[[#This Row],[Order Date]])</f>
        <v>3</v>
      </c>
      <c r="H6716" s="1">
        <v>42078</v>
      </c>
      <c r="I6716">
        <v>53571</v>
      </c>
      <c r="J6716" t="s">
        <v>39</v>
      </c>
      <c r="K6716">
        <v>21</v>
      </c>
      <c r="L6716">
        <v>10.91</v>
      </c>
      <c r="M6716" s="2">
        <v>0.05</v>
      </c>
      <c r="N6716">
        <v>238.06</v>
      </c>
      <c r="O6716">
        <v>2.99</v>
      </c>
      <c r="P6716">
        <v>56.4315</v>
      </c>
      <c r="Q6716" s="2">
        <v>0.38</v>
      </c>
      <c r="R6716" t="s">
        <v>29</v>
      </c>
      <c r="S6716" t="s">
        <v>30</v>
      </c>
      <c r="T6716" t="s">
        <v>895</v>
      </c>
      <c r="U6716" t="s">
        <v>67</v>
      </c>
      <c r="V6716" t="s">
        <v>52</v>
      </c>
      <c r="W6716">
        <v>7505</v>
      </c>
      <c r="X6716" s="1">
        <v>42080</v>
      </c>
      <c r="Y6716" t="s">
        <v>34</v>
      </c>
      <c r="Z6716" t="e" vm="4">
        <v>#VALUE!</v>
      </c>
      <c r="AA6716">
        <v>92345</v>
      </c>
      <c r="AB6716" t="e" cm="1" vm="2">
        <f t="array" ref="AB6716">_FV(Table1[[#This Row],[State]],"Country/region",TRUE)</f>
        <v>#VALUE!</v>
      </c>
    </row>
    <row r="6717" spans="1:28" x14ac:dyDescent="0.35">
      <c r="A6717" t="s">
        <v>1542</v>
      </c>
      <c r="B6717">
        <v>62</v>
      </c>
      <c r="C6717" t="s">
        <v>2921</v>
      </c>
      <c r="D6717" t="s">
        <v>57</v>
      </c>
      <c r="E6717">
        <f>YEAR(Table1[[#This Row],[Order Date]])</f>
        <v>2015</v>
      </c>
      <c r="F6717">
        <v>1</v>
      </c>
      <c r="G6717">
        <f>MONTH(Table1[[#This Row],[Order Date]])</f>
        <v>3</v>
      </c>
      <c r="H6717" s="1">
        <v>42078</v>
      </c>
      <c r="I6717">
        <v>17571</v>
      </c>
      <c r="J6717" t="s">
        <v>39</v>
      </c>
      <c r="K6717">
        <v>50</v>
      </c>
      <c r="L6717">
        <v>32.979999999999997</v>
      </c>
      <c r="M6717" s="2">
        <v>0.02</v>
      </c>
      <c r="N6717">
        <v>1695.65</v>
      </c>
      <c r="O6717">
        <v>5.5</v>
      </c>
      <c r="P6717">
        <v>51.98</v>
      </c>
      <c r="Q6717" s="2">
        <v>0.75</v>
      </c>
      <c r="R6717" t="s">
        <v>96</v>
      </c>
      <c r="S6717" t="s">
        <v>30</v>
      </c>
      <c r="T6717" t="s">
        <v>470</v>
      </c>
      <c r="U6717" t="s">
        <v>102</v>
      </c>
      <c r="V6717" t="s">
        <v>52</v>
      </c>
      <c r="W6717">
        <v>2423</v>
      </c>
      <c r="X6717" s="1">
        <v>42080</v>
      </c>
      <c r="Y6717" t="s">
        <v>42</v>
      </c>
      <c r="Z6717" t="e" vm="4">
        <v>#VALUE!</v>
      </c>
      <c r="AA6717">
        <v>95501</v>
      </c>
      <c r="AB6717" t="e" cm="1" vm="2">
        <f t="array" ref="AB6717">_FV(Table1[[#This Row],[State]],"Country/region",TRUE)</f>
        <v>#VALUE!</v>
      </c>
    </row>
    <row r="6718" spans="1:28" x14ac:dyDescent="0.35">
      <c r="A6718" t="s">
        <v>1736</v>
      </c>
      <c r="B6718">
        <v>62</v>
      </c>
      <c r="C6718" t="s">
        <v>1737</v>
      </c>
      <c r="D6718" t="s">
        <v>27</v>
      </c>
      <c r="E6718">
        <f>YEAR(Table1[[#This Row],[Order Date]])</f>
        <v>2015</v>
      </c>
      <c r="F6718">
        <v>1</v>
      </c>
      <c r="G6718">
        <f>MONTH(Table1[[#This Row],[Order Date]])</f>
        <v>3</v>
      </c>
      <c r="H6718" s="1">
        <v>42079</v>
      </c>
      <c r="I6718">
        <v>18112</v>
      </c>
      <c r="J6718" t="s">
        <v>39</v>
      </c>
      <c r="K6718">
        <v>13</v>
      </c>
      <c r="L6718">
        <v>6.45</v>
      </c>
      <c r="M6718" s="2">
        <v>0.06</v>
      </c>
      <c r="N6718">
        <v>83.31</v>
      </c>
      <c r="O6718">
        <v>1.34</v>
      </c>
      <c r="P6718">
        <v>22.8</v>
      </c>
      <c r="Q6718" s="2">
        <v>0.36</v>
      </c>
      <c r="R6718" t="s">
        <v>29</v>
      </c>
      <c r="S6718" t="s">
        <v>59</v>
      </c>
      <c r="T6718" t="s">
        <v>1916</v>
      </c>
      <c r="U6718" t="s">
        <v>61</v>
      </c>
      <c r="V6718" t="s">
        <v>68</v>
      </c>
      <c r="W6718">
        <v>2486</v>
      </c>
      <c r="X6718" s="1">
        <v>42080</v>
      </c>
      <c r="Y6718" t="s">
        <v>34</v>
      </c>
      <c r="Z6718" t="e" vm="11">
        <v>#VALUE!</v>
      </c>
      <c r="AA6718">
        <v>77840</v>
      </c>
      <c r="AB6718" t="e" cm="1" vm="2">
        <f t="array" ref="AB6718">_FV(Table1[[#This Row],[State]],"Country/region",TRUE)</f>
        <v>#VALUE!</v>
      </c>
    </row>
    <row r="6719" spans="1:28" x14ac:dyDescent="0.35">
      <c r="A6719" t="s">
        <v>1663</v>
      </c>
      <c r="B6719">
        <v>62</v>
      </c>
      <c r="C6719" t="s">
        <v>1664</v>
      </c>
      <c r="D6719" t="s">
        <v>57</v>
      </c>
      <c r="E6719">
        <f>YEAR(Table1[[#This Row],[Order Date]])</f>
        <v>2015</v>
      </c>
      <c r="F6719">
        <v>1</v>
      </c>
      <c r="G6719">
        <f>MONTH(Table1[[#This Row],[Order Date]])</f>
        <v>3</v>
      </c>
      <c r="H6719" s="1">
        <v>42079</v>
      </c>
      <c r="I6719">
        <v>4515</v>
      </c>
      <c r="J6719" t="s">
        <v>58</v>
      </c>
      <c r="K6719">
        <v>7</v>
      </c>
      <c r="L6719">
        <v>120.97</v>
      </c>
      <c r="M6719" s="2">
        <v>0.02</v>
      </c>
      <c r="N6719">
        <v>887.94</v>
      </c>
      <c r="O6719">
        <v>7.11</v>
      </c>
      <c r="P6719">
        <v>49.45</v>
      </c>
      <c r="Q6719" s="2">
        <v>0.36</v>
      </c>
      <c r="R6719" t="s">
        <v>96</v>
      </c>
      <c r="S6719" t="s">
        <v>80</v>
      </c>
      <c r="T6719" t="s">
        <v>2244</v>
      </c>
      <c r="U6719" t="s">
        <v>98</v>
      </c>
      <c r="V6719" t="s">
        <v>33</v>
      </c>
      <c r="W6719">
        <v>641</v>
      </c>
      <c r="X6719" s="1">
        <v>42080</v>
      </c>
      <c r="Y6719" t="s">
        <v>34</v>
      </c>
      <c r="Z6719" t="e" vm="3">
        <v>#VALUE!</v>
      </c>
      <c r="AA6719">
        <v>21113</v>
      </c>
      <c r="AB6719" t="e" cm="1" vm="2">
        <f t="array" ref="AB6719">_FV(Table1[[#This Row],[State]],"Country/region",TRUE)</f>
        <v>#VALUE!</v>
      </c>
    </row>
    <row r="6720" spans="1:28" x14ac:dyDescent="0.35">
      <c r="A6720" t="s">
        <v>2456</v>
      </c>
      <c r="B6720">
        <v>62</v>
      </c>
      <c r="C6720" t="s">
        <v>2455</v>
      </c>
      <c r="D6720" t="s">
        <v>38</v>
      </c>
      <c r="E6720">
        <f>YEAR(Table1[[#This Row],[Order Date]])</f>
        <v>2015</v>
      </c>
      <c r="F6720">
        <v>1</v>
      </c>
      <c r="G6720">
        <f>MONTH(Table1[[#This Row],[Order Date]])</f>
        <v>3</v>
      </c>
      <c r="H6720" s="1">
        <v>42079</v>
      </c>
      <c r="I6720">
        <v>55458</v>
      </c>
      <c r="J6720" t="s">
        <v>28</v>
      </c>
      <c r="K6720">
        <v>32</v>
      </c>
      <c r="L6720">
        <v>3.52</v>
      </c>
      <c r="M6720" s="2">
        <v>7.0000000000000007E-2</v>
      </c>
      <c r="N6720">
        <v>115.78</v>
      </c>
      <c r="O6720">
        <v>6.83</v>
      </c>
      <c r="P6720">
        <v>-167.417</v>
      </c>
      <c r="Q6720" s="2">
        <v>0.38</v>
      </c>
      <c r="R6720" t="s">
        <v>29</v>
      </c>
      <c r="S6720" t="s">
        <v>30</v>
      </c>
      <c r="T6720" t="s">
        <v>1888</v>
      </c>
      <c r="U6720" t="s">
        <v>67</v>
      </c>
      <c r="V6720" t="s">
        <v>68</v>
      </c>
      <c r="W6720">
        <v>7745</v>
      </c>
      <c r="X6720" s="1">
        <v>42081</v>
      </c>
      <c r="Y6720" t="s">
        <v>34</v>
      </c>
      <c r="Z6720" t="e" vm="25">
        <v>#VALUE!</v>
      </c>
      <c r="AA6720">
        <v>53081</v>
      </c>
      <c r="AB6720" t="e" cm="1" vm="2">
        <f t="array" ref="AB6720">_FV(Table1[[#This Row],[State]],"Country/region",TRUE)</f>
        <v>#VALUE!</v>
      </c>
    </row>
    <row r="6721" spans="1:28" x14ac:dyDescent="0.35">
      <c r="A6721" t="s">
        <v>2456</v>
      </c>
      <c r="B6721">
        <v>62</v>
      </c>
      <c r="C6721" t="s">
        <v>2455</v>
      </c>
      <c r="D6721" t="s">
        <v>38</v>
      </c>
      <c r="E6721">
        <f>YEAR(Table1[[#This Row],[Order Date]])</f>
        <v>2015</v>
      </c>
      <c r="F6721">
        <v>1</v>
      </c>
      <c r="G6721">
        <f>MONTH(Table1[[#This Row],[Order Date]])</f>
        <v>3</v>
      </c>
      <c r="H6721" s="1">
        <v>42079</v>
      </c>
      <c r="I6721">
        <v>55458</v>
      </c>
      <c r="J6721" t="s">
        <v>28</v>
      </c>
      <c r="K6721">
        <v>13</v>
      </c>
      <c r="L6721">
        <v>14.98</v>
      </c>
      <c r="M6721" s="2">
        <v>0</v>
      </c>
      <c r="N6721">
        <v>210.22</v>
      </c>
      <c r="O6721">
        <v>7.69</v>
      </c>
      <c r="P6721">
        <v>-30.71</v>
      </c>
      <c r="Q6721" s="2">
        <v>0.56999999999999995</v>
      </c>
      <c r="R6721" t="s">
        <v>29</v>
      </c>
      <c r="S6721" t="s">
        <v>30</v>
      </c>
      <c r="T6721" t="s">
        <v>1069</v>
      </c>
      <c r="U6721" t="s">
        <v>32</v>
      </c>
      <c r="V6721" t="s">
        <v>68</v>
      </c>
      <c r="W6721">
        <v>7746</v>
      </c>
      <c r="X6721" s="1">
        <v>42081</v>
      </c>
      <c r="Y6721" t="s">
        <v>34</v>
      </c>
      <c r="Z6721" t="e" vm="25">
        <v>#VALUE!</v>
      </c>
      <c r="AA6721">
        <v>53081</v>
      </c>
      <c r="AB6721" t="e" cm="1" vm="2">
        <f t="array" ref="AB6721">_FV(Table1[[#This Row],[State]],"Country/region",TRUE)</f>
        <v>#VALUE!</v>
      </c>
    </row>
    <row r="6722" spans="1:28" x14ac:dyDescent="0.35">
      <c r="A6722" t="s">
        <v>492</v>
      </c>
      <c r="B6722">
        <v>63</v>
      </c>
      <c r="C6722" t="s">
        <v>3163</v>
      </c>
      <c r="D6722" t="s">
        <v>38</v>
      </c>
      <c r="E6722">
        <f>YEAR(Table1[[#This Row],[Order Date]])</f>
        <v>2015</v>
      </c>
      <c r="F6722">
        <v>1</v>
      </c>
      <c r="G6722">
        <f>MONTH(Table1[[#This Row],[Order Date]])</f>
        <v>3</v>
      </c>
      <c r="H6722" s="1">
        <v>42080</v>
      </c>
      <c r="I6722">
        <v>49953</v>
      </c>
      <c r="J6722" t="s">
        <v>39</v>
      </c>
      <c r="K6722">
        <v>36</v>
      </c>
      <c r="L6722">
        <v>6.48</v>
      </c>
      <c r="M6722" s="2">
        <v>0.09</v>
      </c>
      <c r="N6722">
        <v>242.13</v>
      </c>
      <c r="O6722">
        <v>6.6</v>
      </c>
      <c r="P6722">
        <v>-94.74</v>
      </c>
      <c r="Q6722" s="2">
        <v>0.37</v>
      </c>
      <c r="R6722" t="s">
        <v>29</v>
      </c>
      <c r="S6722" t="s">
        <v>30</v>
      </c>
      <c r="T6722" t="s">
        <v>600</v>
      </c>
      <c r="U6722" t="s">
        <v>61</v>
      </c>
      <c r="V6722" t="s">
        <v>76</v>
      </c>
      <c r="W6722">
        <v>6993</v>
      </c>
      <c r="X6722" s="1">
        <v>42080</v>
      </c>
      <c r="Y6722" t="s">
        <v>42</v>
      </c>
      <c r="Z6722" t="e" vm="31">
        <v>#VALUE!</v>
      </c>
      <c r="AA6722">
        <v>37064</v>
      </c>
      <c r="AB6722" t="e" cm="1" vm="2">
        <f t="array" ref="AB6722">_FV(Table1[[#This Row],[State]],"Country/region",TRUE)</f>
        <v>#VALUE!</v>
      </c>
    </row>
    <row r="6723" spans="1:28" x14ac:dyDescent="0.35">
      <c r="A6723" t="s">
        <v>1033</v>
      </c>
      <c r="B6723">
        <v>62</v>
      </c>
      <c r="C6723" t="s">
        <v>1028</v>
      </c>
      <c r="D6723" t="s">
        <v>46</v>
      </c>
      <c r="E6723">
        <f>YEAR(Table1[[#This Row],[Order Date]])</f>
        <v>2015</v>
      </c>
      <c r="F6723">
        <v>1</v>
      </c>
      <c r="G6723">
        <f>MONTH(Table1[[#This Row],[Order Date]])</f>
        <v>3</v>
      </c>
      <c r="H6723" s="1">
        <v>42080</v>
      </c>
      <c r="I6723">
        <v>11202</v>
      </c>
      <c r="J6723" t="s">
        <v>131</v>
      </c>
      <c r="K6723">
        <v>8</v>
      </c>
      <c r="L6723">
        <v>43.41</v>
      </c>
      <c r="M6723" s="2">
        <v>0.05</v>
      </c>
      <c r="N6723">
        <v>339.81</v>
      </c>
      <c r="O6723">
        <v>2.99</v>
      </c>
      <c r="P6723">
        <v>79.585499999999996</v>
      </c>
      <c r="Q6723" s="2">
        <v>0.39</v>
      </c>
      <c r="R6723" t="s">
        <v>29</v>
      </c>
      <c r="S6723" t="s">
        <v>30</v>
      </c>
      <c r="T6723" t="s">
        <v>3321</v>
      </c>
      <c r="U6723" t="s">
        <v>67</v>
      </c>
      <c r="V6723" t="s">
        <v>68</v>
      </c>
      <c r="W6723">
        <v>1551</v>
      </c>
      <c r="X6723" s="1">
        <v>42081</v>
      </c>
      <c r="Y6723" t="s">
        <v>34</v>
      </c>
      <c r="Z6723" t="e" vm="16">
        <v>#VALUE!</v>
      </c>
      <c r="AA6723">
        <v>60130</v>
      </c>
      <c r="AB6723" t="e" cm="1" vm="2">
        <f t="array" ref="AB6723">_FV(Table1[[#This Row],[State]],"Country/region",TRUE)</f>
        <v>#VALUE!</v>
      </c>
    </row>
    <row r="6724" spans="1:28" x14ac:dyDescent="0.35">
      <c r="A6724" t="s">
        <v>2356</v>
      </c>
      <c r="B6724">
        <v>63</v>
      </c>
      <c r="C6724" t="s">
        <v>2554</v>
      </c>
      <c r="D6724" t="s">
        <v>38</v>
      </c>
      <c r="E6724">
        <f>YEAR(Table1[[#This Row],[Order Date]])</f>
        <v>2015</v>
      </c>
      <c r="F6724">
        <v>1</v>
      </c>
      <c r="G6724">
        <f>MONTH(Table1[[#This Row],[Order Date]])</f>
        <v>3</v>
      </c>
      <c r="H6724" s="1">
        <v>42080</v>
      </c>
      <c r="I6724">
        <v>55268</v>
      </c>
      <c r="J6724" t="s">
        <v>28</v>
      </c>
      <c r="K6724">
        <v>11</v>
      </c>
      <c r="L6724">
        <v>4.8899999999999997</v>
      </c>
      <c r="M6724" s="2">
        <v>0.08</v>
      </c>
      <c r="N6724">
        <v>61.46</v>
      </c>
      <c r="O6724">
        <v>4.93</v>
      </c>
      <c r="P6724">
        <v>-47.83</v>
      </c>
      <c r="Q6724" s="2">
        <v>0.66</v>
      </c>
      <c r="R6724" t="s">
        <v>96</v>
      </c>
      <c r="S6724" t="s">
        <v>139</v>
      </c>
      <c r="T6724" t="s">
        <v>1499</v>
      </c>
      <c r="U6724" t="s">
        <v>102</v>
      </c>
      <c r="V6724" t="s">
        <v>68</v>
      </c>
      <c r="W6724">
        <v>7710</v>
      </c>
      <c r="X6724" s="1">
        <v>42081</v>
      </c>
      <c r="Y6724" t="s">
        <v>42</v>
      </c>
      <c r="Z6724" t="e" vm="26">
        <v>#VALUE!</v>
      </c>
      <c r="AA6724">
        <v>49201</v>
      </c>
      <c r="AB6724" t="e" cm="1" vm="2">
        <f t="array" ref="AB6724">_FV(Table1[[#This Row],[State]],"Country/region",TRUE)</f>
        <v>#VALUE!</v>
      </c>
    </row>
    <row r="6725" spans="1:28" x14ac:dyDescent="0.35">
      <c r="A6725" t="s">
        <v>492</v>
      </c>
      <c r="B6725">
        <v>63</v>
      </c>
      <c r="C6725" t="s">
        <v>3163</v>
      </c>
      <c r="D6725" t="s">
        <v>38</v>
      </c>
      <c r="E6725">
        <f>YEAR(Table1[[#This Row],[Order Date]])</f>
        <v>2015</v>
      </c>
      <c r="F6725">
        <v>1</v>
      </c>
      <c r="G6725">
        <f>MONTH(Table1[[#This Row],[Order Date]])</f>
        <v>3</v>
      </c>
      <c r="H6725" s="1">
        <v>42080</v>
      </c>
      <c r="I6725">
        <v>49953</v>
      </c>
      <c r="J6725" t="s">
        <v>39</v>
      </c>
      <c r="K6725">
        <v>18</v>
      </c>
      <c r="L6725">
        <v>15.98</v>
      </c>
      <c r="M6725" s="2">
        <v>0.1</v>
      </c>
      <c r="N6725">
        <v>283.5</v>
      </c>
      <c r="O6725">
        <v>6.5</v>
      </c>
      <c r="P6725">
        <v>-51.47</v>
      </c>
      <c r="Q6725" s="2">
        <v>0.48</v>
      </c>
      <c r="R6725" t="s">
        <v>96</v>
      </c>
      <c r="S6725" t="s">
        <v>30</v>
      </c>
      <c r="T6725" t="s">
        <v>1062</v>
      </c>
      <c r="U6725" t="s">
        <v>102</v>
      </c>
      <c r="V6725" t="s">
        <v>76</v>
      </c>
      <c r="W6725">
        <v>6992</v>
      </c>
      <c r="X6725" s="1">
        <v>42081</v>
      </c>
      <c r="Y6725" t="s">
        <v>34</v>
      </c>
      <c r="Z6725" t="e" vm="31">
        <v>#VALUE!</v>
      </c>
      <c r="AA6725">
        <v>37064</v>
      </c>
      <c r="AB6725" t="e" cm="1" vm="2">
        <f t="array" ref="AB6725">_FV(Table1[[#This Row],[State]],"Country/region",TRUE)</f>
        <v>#VALUE!</v>
      </c>
    </row>
    <row r="6726" spans="1:28" x14ac:dyDescent="0.35">
      <c r="A6726" t="s">
        <v>1235</v>
      </c>
      <c r="B6726">
        <v>62</v>
      </c>
      <c r="C6726" t="s">
        <v>1236</v>
      </c>
      <c r="D6726" t="s">
        <v>57</v>
      </c>
      <c r="E6726">
        <f>YEAR(Table1[[#This Row],[Order Date]])</f>
        <v>2015</v>
      </c>
      <c r="F6726">
        <v>1</v>
      </c>
      <c r="G6726">
        <f>MONTH(Table1[[#This Row],[Order Date]])</f>
        <v>3</v>
      </c>
      <c r="H6726" s="1">
        <v>42080</v>
      </c>
      <c r="I6726">
        <v>24672</v>
      </c>
      <c r="J6726" t="s">
        <v>131</v>
      </c>
      <c r="K6726">
        <v>37</v>
      </c>
      <c r="L6726">
        <v>279.48</v>
      </c>
      <c r="M6726" s="2">
        <v>0.06</v>
      </c>
      <c r="N6726">
        <v>10532.94</v>
      </c>
      <c r="O6726">
        <v>35</v>
      </c>
      <c r="P6726">
        <v>406.37</v>
      </c>
      <c r="Q6726" s="2">
        <v>0.8</v>
      </c>
      <c r="R6726" t="s">
        <v>29</v>
      </c>
      <c r="S6726" t="s">
        <v>40</v>
      </c>
      <c r="T6726" t="s">
        <v>1519</v>
      </c>
      <c r="U6726" t="s">
        <v>32</v>
      </c>
      <c r="V6726" t="s">
        <v>33</v>
      </c>
      <c r="W6726">
        <v>3466</v>
      </c>
      <c r="X6726" s="1">
        <v>42082</v>
      </c>
      <c r="Y6726" t="s">
        <v>34</v>
      </c>
      <c r="Z6726" t="e" vm="15">
        <v>#VALUE!</v>
      </c>
      <c r="AA6726">
        <v>11967</v>
      </c>
      <c r="AB6726" t="e" cm="1" vm="2">
        <f t="array" ref="AB6726">_FV(Table1[[#This Row],[State]],"Country/region",TRUE)</f>
        <v>#VALUE!</v>
      </c>
    </row>
    <row r="6727" spans="1:28" x14ac:dyDescent="0.35">
      <c r="A6727" t="s">
        <v>1235</v>
      </c>
      <c r="B6727">
        <v>62</v>
      </c>
      <c r="C6727" t="s">
        <v>1236</v>
      </c>
      <c r="D6727" t="s">
        <v>57</v>
      </c>
      <c r="E6727">
        <f>YEAR(Table1[[#This Row],[Order Date]])</f>
        <v>2015</v>
      </c>
      <c r="F6727">
        <v>1</v>
      </c>
      <c r="G6727">
        <f>MONTH(Table1[[#This Row],[Order Date]])</f>
        <v>3</v>
      </c>
      <c r="H6727" s="1">
        <v>42080</v>
      </c>
      <c r="I6727">
        <v>24672</v>
      </c>
      <c r="J6727" t="s">
        <v>131</v>
      </c>
      <c r="K6727">
        <v>37</v>
      </c>
      <c r="L6727">
        <v>5.43</v>
      </c>
      <c r="M6727" s="2">
        <v>0.09</v>
      </c>
      <c r="N6727">
        <v>192.92</v>
      </c>
      <c r="O6727">
        <v>0.95</v>
      </c>
      <c r="P6727">
        <v>74.58</v>
      </c>
      <c r="Q6727" s="2">
        <v>0.36</v>
      </c>
      <c r="R6727" t="s">
        <v>29</v>
      </c>
      <c r="S6727" t="s">
        <v>59</v>
      </c>
      <c r="T6727" t="s">
        <v>1358</v>
      </c>
      <c r="U6727" t="s">
        <v>61</v>
      </c>
      <c r="V6727" t="s">
        <v>33</v>
      </c>
      <c r="W6727">
        <v>3465</v>
      </c>
      <c r="X6727" s="1">
        <v>42082</v>
      </c>
      <c r="Y6727" t="s">
        <v>34</v>
      </c>
      <c r="Z6727" t="e" vm="15">
        <v>#VALUE!</v>
      </c>
      <c r="AA6727">
        <v>11967</v>
      </c>
      <c r="AB6727" t="e" cm="1" vm="2">
        <f t="array" ref="AB6727">_FV(Table1[[#This Row],[State]],"Country/region",TRUE)</f>
        <v>#VALUE!</v>
      </c>
    </row>
    <row r="6728" spans="1:28" x14ac:dyDescent="0.35">
      <c r="A6728" t="s">
        <v>1235</v>
      </c>
      <c r="B6728">
        <v>62</v>
      </c>
      <c r="C6728" t="s">
        <v>1236</v>
      </c>
      <c r="D6728" t="s">
        <v>57</v>
      </c>
      <c r="E6728">
        <f>YEAR(Table1[[#This Row],[Order Date]])</f>
        <v>2015</v>
      </c>
      <c r="F6728">
        <v>1</v>
      </c>
      <c r="G6728">
        <f>MONTH(Table1[[#This Row],[Order Date]])</f>
        <v>3</v>
      </c>
      <c r="H6728" s="1">
        <v>42080</v>
      </c>
      <c r="I6728">
        <v>24672</v>
      </c>
      <c r="J6728" t="s">
        <v>131</v>
      </c>
      <c r="K6728">
        <v>5</v>
      </c>
      <c r="L6728">
        <v>7.59</v>
      </c>
      <c r="M6728" s="2">
        <v>0.02</v>
      </c>
      <c r="N6728">
        <v>44.17</v>
      </c>
      <c r="O6728">
        <v>4</v>
      </c>
      <c r="P6728">
        <v>23.41</v>
      </c>
      <c r="Q6728" s="2">
        <v>0.42</v>
      </c>
      <c r="R6728" t="s">
        <v>48</v>
      </c>
      <c r="S6728" t="s">
        <v>59</v>
      </c>
      <c r="T6728" t="s">
        <v>993</v>
      </c>
      <c r="U6728" t="s">
        <v>82</v>
      </c>
      <c r="V6728" t="s">
        <v>33</v>
      </c>
      <c r="W6728">
        <v>3464</v>
      </c>
      <c r="X6728" s="1">
        <v>42083</v>
      </c>
      <c r="Y6728" t="s">
        <v>34</v>
      </c>
      <c r="Z6728" t="e" vm="15">
        <v>#VALUE!</v>
      </c>
      <c r="AA6728">
        <v>11967</v>
      </c>
      <c r="AB6728" t="e" cm="1" vm="2">
        <f t="array" ref="AB6728">_FV(Table1[[#This Row],[State]],"Country/region",TRUE)</f>
        <v>#VALUE!</v>
      </c>
    </row>
    <row r="6729" spans="1:28" x14ac:dyDescent="0.35">
      <c r="A6729" t="s">
        <v>966</v>
      </c>
      <c r="B6729">
        <v>63</v>
      </c>
      <c r="C6729" t="s">
        <v>967</v>
      </c>
      <c r="D6729" t="s">
        <v>38</v>
      </c>
      <c r="E6729">
        <f>YEAR(Table1[[#This Row],[Order Date]])</f>
        <v>2015</v>
      </c>
      <c r="F6729">
        <v>1</v>
      </c>
      <c r="G6729">
        <f>MONTH(Table1[[#This Row],[Order Date]])</f>
        <v>3</v>
      </c>
      <c r="H6729" s="1">
        <v>42081</v>
      </c>
      <c r="I6729">
        <v>26660</v>
      </c>
      <c r="J6729" t="s">
        <v>131</v>
      </c>
      <c r="K6729">
        <v>1</v>
      </c>
      <c r="L6729">
        <v>8.9499999999999993</v>
      </c>
      <c r="M6729" s="2">
        <v>0.1</v>
      </c>
      <c r="N6729">
        <v>10.23</v>
      </c>
      <c r="O6729">
        <v>2.0099999999999998</v>
      </c>
      <c r="P6729">
        <v>-4.22</v>
      </c>
      <c r="Q6729" s="2">
        <v>0.39</v>
      </c>
      <c r="R6729" t="s">
        <v>29</v>
      </c>
      <c r="S6729" t="s">
        <v>59</v>
      </c>
      <c r="T6729" t="s">
        <v>1116</v>
      </c>
      <c r="U6729" t="s">
        <v>61</v>
      </c>
      <c r="V6729" t="s">
        <v>33</v>
      </c>
      <c r="W6729">
        <v>3730</v>
      </c>
      <c r="X6729" s="1">
        <v>42081</v>
      </c>
      <c r="Y6729" t="s">
        <v>34</v>
      </c>
      <c r="Z6729" t="e" vm="15">
        <v>#VALUE!</v>
      </c>
      <c r="AA6729">
        <v>11795</v>
      </c>
      <c r="AB6729" t="e" cm="1" vm="2">
        <f t="array" ref="AB6729">_FV(Table1[[#This Row],[State]],"Country/region",TRUE)</f>
        <v>#VALUE!</v>
      </c>
    </row>
    <row r="6730" spans="1:28" x14ac:dyDescent="0.35">
      <c r="A6730" t="s">
        <v>3462</v>
      </c>
      <c r="B6730">
        <v>63</v>
      </c>
      <c r="C6730" t="s">
        <v>340</v>
      </c>
      <c r="D6730" t="s">
        <v>46</v>
      </c>
      <c r="E6730">
        <f>YEAR(Table1[[#This Row],[Order Date]])</f>
        <v>2015</v>
      </c>
      <c r="F6730">
        <v>1</v>
      </c>
      <c r="G6730">
        <f>MONTH(Table1[[#This Row],[Order Date]])</f>
        <v>3</v>
      </c>
      <c r="H6730" s="1">
        <v>42081</v>
      </c>
      <c r="I6730">
        <v>322</v>
      </c>
      <c r="J6730" t="s">
        <v>58</v>
      </c>
      <c r="K6730">
        <v>46</v>
      </c>
      <c r="L6730">
        <v>6.48</v>
      </c>
      <c r="M6730" s="2">
        <v>0.1</v>
      </c>
      <c r="N6730">
        <v>281</v>
      </c>
      <c r="O6730">
        <v>10.050000000000001</v>
      </c>
      <c r="P6730">
        <v>-291.58999999999997</v>
      </c>
      <c r="Q6730" s="2">
        <v>0.37</v>
      </c>
      <c r="R6730" t="s">
        <v>29</v>
      </c>
      <c r="S6730" t="s">
        <v>30</v>
      </c>
      <c r="T6730" t="s">
        <v>724</v>
      </c>
      <c r="U6730" t="s">
        <v>61</v>
      </c>
      <c r="V6730" t="s">
        <v>68</v>
      </c>
      <c r="W6730">
        <v>53</v>
      </c>
      <c r="X6730" s="1">
        <v>42083</v>
      </c>
      <c r="Y6730" t="s">
        <v>34</v>
      </c>
      <c r="Z6730" t="e" vm="26">
        <v>#VALUE!</v>
      </c>
      <c r="AA6730">
        <v>48104</v>
      </c>
      <c r="AB6730" t="e" cm="1" vm="2">
        <f t="array" ref="AB6730">_FV(Table1[[#This Row],[State]],"Country/region",TRUE)</f>
        <v>#VALUE!</v>
      </c>
    </row>
    <row r="6731" spans="1:28" x14ac:dyDescent="0.35">
      <c r="A6731" t="s">
        <v>516</v>
      </c>
      <c r="B6731">
        <v>63</v>
      </c>
      <c r="C6731" t="s">
        <v>340</v>
      </c>
      <c r="D6731" t="s">
        <v>46</v>
      </c>
      <c r="E6731">
        <f>YEAR(Table1[[#This Row],[Order Date]])</f>
        <v>2015</v>
      </c>
      <c r="F6731">
        <v>1</v>
      </c>
      <c r="G6731">
        <f>MONTH(Table1[[#This Row],[Order Date]])</f>
        <v>3</v>
      </c>
      <c r="H6731" s="1">
        <v>42081</v>
      </c>
      <c r="I6731">
        <v>322</v>
      </c>
      <c r="J6731" t="s">
        <v>58</v>
      </c>
      <c r="K6731">
        <v>20</v>
      </c>
      <c r="L6731">
        <v>155.99</v>
      </c>
      <c r="M6731" s="2">
        <v>0.08</v>
      </c>
      <c r="N6731">
        <v>2634.8555000000001</v>
      </c>
      <c r="O6731">
        <v>8.08</v>
      </c>
      <c r="P6731">
        <v>257.76</v>
      </c>
      <c r="Q6731" s="2">
        <v>0.6</v>
      </c>
      <c r="R6731" t="s">
        <v>96</v>
      </c>
      <c r="S6731" t="s">
        <v>30</v>
      </c>
      <c r="T6731" t="s">
        <v>3484</v>
      </c>
      <c r="U6731" t="s">
        <v>105</v>
      </c>
      <c r="V6731" t="s">
        <v>68</v>
      </c>
      <c r="W6731">
        <v>52</v>
      </c>
      <c r="X6731" s="1">
        <v>42083</v>
      </c>
      <c r="Y6731" t="s">
        <v>34</v>
      </c>
      <c r="Z6731" t="e" vm="26">
        <v>#VALUE!</v>
      </c>
      <c r="AA6731">
        <v>48101</v>
      </c>
      <c r="AB6731" t="e" cm="1" vm="2">
        <f t="array" ref="AB6731">_FV(Table1[[#This Row],[State]],"Country/region",TRUE)</f>
        <v>#VALUE!</v>
      </c>
    </row>
    <row r="6732" spans="1:28" x14ac:dyDescent="0.35">
      <c r="A6732" t="s">
        <v>1449</v>
      </c>
      <c r="B6732">
        <v>63</v>
      </c>
      <c r="C6732" t="s">
        <v>1450</v>
      </c>
      <c r="D6732" t="s">
        <v>57</v>
      </c>
      <c r="E6732">
        <f>YEAR(Table1[[#This Row],[Order Date]])</f>
        <v>2015</v>
      </c>
      <c r="F6732">
        <v>1</v>
      </c>
      <c r="G6732">
        <f>MONTH(Table1[[#This Row],[Order Date]])</f>
        <v>3</v>
      </c>
      <c r="H6732" s="1">
        <v>42082</v>
      </c>
      <c r="I6732">
        <v>24865</v>
      </c>
      <c r="J6732" t="s">
        <v>28</v>
      </c>
      <c r="K6732">
        <v>46</v>
      </c>
      <c r="L6732">
        <v>3.69</v>
      </c>
      <c r="M6732" s="2">
        <v>0.04</v>
      </c>
      <c r="N6732">
        <v>175.23</v>
      </c>
      <c r="O6732">
        <v>2.5</v>
      </c>
      <c r="P6732">
        <v>-13.35</v>
      </c>
      <c r="Q6732" s="2">
        <v>0.39</v>
      </c>
      <c r="R6732" t="s">
        <v>29</v>
      </c>
      <c r="S6732" t="s">
        <v>30</v>
      </c>
      <c r="T6732" t="s">
        <v>1332</v>
      </c>
      <c r="U6732" t="s">
        <v>267</v>
      </c>
      <c r="V6732" t="s">
        <v>76</v>
      </c>
      <c r="W6732">
        <v>3489</v>
      </c>
      <c r="X6732" s="1">
        <v>42083</v>
      </c>
      <c r="Y6732" t="s">
        <v>34</v>
      </c>
      <c r="Z6732" t="e" vm="14">
        <v>#VALUE!</v>
      </c>
      <c r="AA6732">
        <v>33614</v>
      </c>
      <c r="AB6732" t="e" cm="1" vm="2">
        <f t="array" ref="AB6732">_FV(Table1[[#This Row],[State]],"Country/region",TRUE)</f>
        <v>#VALUE!</v>
      </c>
    </row>
    <row r="6733" spans="1:28" x14ac:dyDescent="0.35">
      <c r="A6733" t="s">
        <v>1972</v>
      </c>
      <c r="B6733">
        <v>63</v>
      </c>
      <c r="C6733" t="s">
        <v>2434</v>
      </c>
      <c r="D6733" t="s">
        <v>38</v>
      </c>
      <c r="E6733">
        <f>YEAR(Table1[[#This Row],[Order Date]])</f>
        <v>2015</v>
      </c>
      <c r="F6733">
        <v>1</v>
      </c>
      <c r="G6733">
        <f>MONTH(Table1[[#This Row],[Order Date]])</f>
        <v>3</v>
      </c>
      <c r="H6733" s="1">
        <v>42082</v>
      </c>
      <c r="I6733">
        <v>1856</v>
      </c>
      <c r="J6733" t="s">
        <v>39</v>
      </c>
      <c r="K6733">
        <v>43</v>
      </c>
      <c r="L6733">
        <v>125.99</v>
      </c>
      <c r="M6733" s="2">
        <v>0.05</v>
      </c>
      <c r="N6733">
        <v>4374.6864999999998</v>
      </c>
      <c r="O6733">
        <v>8.08</v>
      </c>
      <c r="P6733">
        <v>973.16099999999994</v>
      </c>
      <c r="Q6733" s="2">
        <v>0.56999999999999995</v>
      </c>
      <c r="R6733" t="s">
        <v>96</v>
      </c>
      <c r="S6733" t="s">
        <v>30</v>
      </c>
      <c r="T6733" t="s">
        <v>2831</v>
      </c>
      <c r="U6733" t="s">
        <v>105</v>
      </c>
      <c r="V6733" t="s">
        <v>68</v>
      </c>
      <c r="W6733">
        <v>268</v>
      </c>
      <c r="X6733" s="1">
        <v>42083</v>
      </c>
      <c r="Y6733" t="s">
        <v>34</v>
      </c>
      <c r="Z6733" t="e" vm="40">
        <v>#VALUE!</v>
      </c>
      <c r="AA6733">
        <v>66209</v>
      </c>
      <c r="AB6733" t="e" cm="1" vm="2">
        <f t="array" ref="AB6733">_FV(Table1[[#This Row],[State]],"Country/region",TRUE)</f>
        <v>#VALUE!</v>
      </c>
    </row>
    <row r="6734" spans="1:28" x14ac:dyDescent="0.35">
      <c r="A6734" t="s">
        <v>1972</v>
      </c>
      <c r="B6734">
        <v>63</v>
      </c>
      <c r="C6734" t="s">
        <v>2434</v>
      </c>
      <c r="D6734" t="s">
        <v>38</v>
      </c>
      <c r="E6734">
        <f>YEAR(Table1[[#This Row],[Order Date]])</f>
        <v>2015</v>
      </c>
      <c r="F6734">
        <v>1</v>
      </c>
      <c r="G6734">
        <f>MONTH(Table1[[#This Row],[Order Date]])</f>
        <v>3</v>
      </c>
      <c r="H6734" s="1">
        <v>42082</v>
      </c>
      <c r="I6734">
        <v>1856</v>
      </c>
      <c r="J6734" t="s">
        <v>39</v>
      </c>
      <c r="K6734">
        <v>44</v>
      </c>
      <c r="L6734">
        <v>125.99</v>
      </c>
      <c r="M6734" s="2">
        <v>0.1</v>
      </c>
      <c r="N6734">
        <v>4283.2349999999997</v>
      </c>
      <c r="O6734">
        <v>8.8000000000000007</v>
      </c>
      <c r="P6734">
        <v>676.125</v>
      </c>
      <c r="Q6734" s="2">
        <v>0.59</v>
      </c>
      <c r="R6734" t="s">
        <v>96</v>
      </c>
      <c r="S6734" t="s">
        <v>30</v>
      </c>
      <c r="T6734" t="s">
        <v>846</v>
      </c>
      <c r="U6734" t="s">
        <v>105</v>
      </c>
      <c r="V6734" t="s">
        <v>68</v>
      </c>
      <c r="W6734">
        <v>269</v>
      </c>
      <c r="X6734" s="1">
        <v>42083</v>
      </c>
      <c r="Y6734" t="s">
        <v>34</v>
      </c>
      <c r="Z6734" t="e" vm="40">
        <v>#VALUE!</v>
      </c>
      <c r="AA6734">
        <v>66209</v>
      </c>
      <c r="AB6734" t="e" cm="1" vm="2">
        <f t="array" ref="AB6734">_FV(Table1[[#This Row],[State]],"Country/region",TRUE)</f>
        <v>#VALUE!</v>
      </c>
    </row>
    <row r="6735" spans="1:28" x14ac:dyDescent="0.35">
      <c r="A6735" t="s">
        <v>1972</v>
      </c>
      <c r="B6735">
        <v>63</v>
      </c>
      <c r="C6735" t="s">
        <v>2434</v>
      </c>
      <c r="D6735" t="s">
        <v>38</v>
      </c>
      <c r="E6735">
        <f>YEAR(Table1[[#This Row],[Order Date]])</f>
        <v>2015</v>
      </c>
      <c r="F6735">
        <v>1</v>
      </c>
      <c r="G6735">
        <f>MONTH(Table1[[#This Row],[Order Date]])</f>
        <v>3</v>
      </c>
      <c r="H6735" s="1">
        <v>42082</v>
      </c>
      <c r="I6735">
        <v>1856</v>
      </c>
      <c r="J6735" t="s">
        <v>39</v>
      </c>
      <c r="K6735">
        <v>24</v>
      </c>
      <c r="L6735">
        <v>60.98</v>
      </c>
      <c r="M6735" s="2">
        <v>0.08</v>
      </c>
      <c r="N6735">
        <v>1449.3</v>
      </c>
      <c r="O6735">
        <v>49</v>
      </c>
      <c r="P6735">
        <v>-712.14</v>
      </c>
      <c r="Q6735" s="2">
        <v>0.59</v>
      </c>
      <c r="R6735" t="s">
        <v>29</v>
      </c>
      <c r="S6735" t="s">
        <v>40</v>
      </c>
      <c r="T6735" t="s">
        <v>681</v>
      </c>
      <c r="U6735" t="s">
        <v>214</v>
      </c>
      <c r="V6735" t="s">
        <v>68</v>
      </c>
      <c r="W6735">
        <v>267</v>
      </c>
      <c r="X6735" s="1">
        <v>42084</v>
      </c>
      <c r="Y6735" t="s">
        <v>34</v>
      </c>
      <c r="Z6735" t="e" vm="40">
        <v>#VALUE!</v>
      </c>
      <c r="AA6735">
        <v>66209</v>
      </c>
      <c r="AB6735" t="e" cm="1" vm="2">
        <f t="array" ref="AB6735">_FV(Table1[[#This Row],[State]],"Country/region",TRUE)</f>
        <v>#VALUE!</v>
      </c>
    </row>
    <row r="6736" spans="1:28" x14ac:dyDescent="0.35">
      <c r="A6736" t="s">
        <v>1612</v>
      </c>
      <c r="B6736">
        <v>63</v>
      </c>
      <c r="C6736" t="s">
        <v>1613</v>
      </c>
      <c r="D6736" t="s">
        <v>27</v>
      </c>
      <c r="E6736">
        <f>YEAR(Table1[[#This Row],[Order Date]])</f>
        <v>2015</v>
      </c>
      <c r="F6736">
        <v>1</v>
      </c>
      <c r="G6736">
        <f>MONTH(Table1[[#This Row],[Order Date]])</f>
        <v>3</v>
      </c>
      <c r="H6736" s="1">
        <v>42082</v>
      </c>
      <c r="I6736">
        <v>54534</v>
      </c>
      <c r="J6736" t="s">
        <v>39</v>
      </c>
      <c r="K6736">
        <v>16</v>
      </c>
      <c r="L6736">
        <v>7.35</v>
      </c>
      <c r="M6736" s="2">
        <v>0.01</v>
      </c>
      <c r="N6736">
        <v>124.71</v>
      </c>
      <c r="O6736">
        <v>5.96</v>
      </c>
      <c r="P6736">
        <v>-30.04</v>
      </c>
      <c r="Q6736" s="2">
        <v>0.38</v>
      </c>
      <c r="R6736" t="s">
        <v>29</v>
      </c>
      <c r="S6736" t="s">
        <v>30</v>
      </c>
      <c r="T6736" t="s">
        <v>2414</v>
      </c>
      <c r="U6736" t="s">
        <v>61</v>
      </c>
      <c r="V6736" t="s">
        <v>52</v>
      </c>
      <c r="W6736">
        <v>7623</v>
      </c>
      <c r="X6736" s="1">
        <v>42084</v>
      </c>
      <c r="Y6736" t="s">
        <v>34</v>
      </c>
      <c r="Z6736" t="e" vm="4">
        <v>#VALUE!</v>
      </c>
      <c r="AA6736">
        <v>95746</v>
      </c>
      <c r="AB6736" t="e" cm="1" vm="2">
        <f t="array" ref="AB6736">_FV(Table1[[#This Row],[State]],"Country/region",TRUE)</f>
        <v>#VALUE!</v>
      </c>
    </row>
    <row r="6737" spans="1:28" x14ac:dyDescent="0.35">
      <c r="A6737" t="s">
        <v>429</v>
      </c>
      <c r="B6737">
        <v>63</v>
      </c>
      <c r="C6737" t="s">
        <v>3258</v>
      </c>
      <c r="D6737" t="s">
        <v>27</v>
      </c>
      <c r="E6737">
        <f>YEAR(Table1[[#This Row],[Order Date]])</f>
        <v>2015</v>
      </c>
      <c r="F6737">
        <v>1</v>
      </c>
      <c r="G6737">
        <f>MONTH(Table1[[#This Row],[Order Date]])</f>
        <v>3</v>
      </c>
      <c r="H6737" s="1">
        <v>42082</v>
      </c>
      <c r="I6737">
        <v>324</v>
      </c>
      <c r="J6737" t="s">
        <v>58</v>
      </c>
      <c r="K6737">
        <v>25</v>
      </c>
      <c r="L6737">
        <v>179.99</v>
      </c>
      <c r="M6737" s="2">
        <v>0.02</v>
      </c>
      <c r="N6737">
        <v>3872.634</v>
      </c>
      <c r="O6737">
        <v>13.99</v>
      </c>
      <c r="P6737">
        <v>667.33199999999999</v>
      </c>
      <c r="Q6737" s="2">
        <v>0.56999999999999995</v>
      </c>
      <c r="R6737" t="s">
        <v>96</v>
      </c>
      <c r="S6737" t="s">
        <v>80</v>
      </c>
      <c r="T6737" t="s">
        <v>1899</v>
      </c>
      <c r="U6737" t="s">
        <v>105</v>
      </c>
      <c r="V6737" t="s">
        <v>76</v>
      </c>
      <c r="W6737">
        <v>56</v>
      </c>
      <c r="X6737" s="1">
        <v>42084</v>
      </c>
      <c r="Y6737" t="s">
        <v>34</v>
      </c>
      <c r="Z6737" t="e" vm="47">
        <v>#VALUE!</v>
      </c>
      <c r="AA6737">
        <v>27237</v>
      </c>
      <c r="AB6737" t="e" cm="1" vm="2">
        <f t="array" ref="AB6737">_FV(Table1[[#This Row],[State]],"Country/region",TRUE)</f>
        <v>#VALUE!</v>
      </c>
    </row>
    <row r="6738" spans="1:28" x14ac:dyDescent="0.35">
      <c r="A6738" t="s">
        <v>2249</v>
      </c>
      <c r="B6738">
        <v>63</v>
      </c>
      <c r="C6738" t="s">
        <v>1242</v>
      </c>
      <c r="D6738" t="s">
        <v>46</v>
      </c>
      <c r="E6738">
        <f>YEAR(Table1[[#This Row],[Order Date]])</f>
        <v>2015</v>
      </c>
      <c r="F6738">
        <v>1</v>
      </c>
      <c r="G6738">
        <f>MONTH(Table1[[#This Row],[Order Date]])</f>
        <v>3</v>
      </c>
      <c r="H6738" s="1">
        <v>42083</v>
      </c>
      <c r="I6738">
        <v>55073</v>
      </c>
      <c r="J6738" t="s">
        <v>47</v>
      </c>
      <c r="K6738">
        <v>40</v>
      </c>
      <c r="L6738">
        <v>65.989999999999995</v>
      </c>
      <c r="M6738" s="2">
        <v>0.01</v>
      </c>
      <c r="N6738">
        <v>2376.7105000000001</v>
      </c>
      <c r="O6738">
        <v>3.99</v>
      </c>
      <c r="P6738">
        <v>721.80899999999997</v>
      </c>
      <c r="Q6738" s="2">
        <v>0.56999999999999995</v>
      </c>
      <c r="R6738" t="s">
        <v>96</v>
      </c>
      <c r="S6738" t="s">
        <v>30</v>
      </c>
      <c r="T6738" t="s">
        <v>2761</v>
      </c>
      <c r="U6738" t="s">
        <v>105</v>
      </c>
      <c r="V6738" t="s">
        <v>68</v>
      </c>
      <c r="W6738">
        <v>7684</v>
      </c>
      <c r="X6738" s="1">
        <v>42083</v>
      </c>
      <c r="Y6738" t="s">
        <v>34</v>
      </c>
      <c r="Z6738" t="e" vm="11">
        <v>#VALUE!</v>
      </c>
      <c r="AA6738">
        <v>76051</v>
      </c>
      <c r="AB6738" t="e" cm="1" vm="2">
        <f t="array" ref="AB6738">_FV(Table1[[#This Row],[State]],"Country/region",TRUE)</f>
        <v>#VALUE!</v>
      </c>
    </row>
    <row r="6739" spans="1:28" x14ac:dyDescent="0.35">
      <c r="A6739" t="s">
        <v>436</v>
      </c>
      <c r="B6739">
        <v>63</v>
      </c>
      <c r="C6739" t="s">
        <v>2963</v>
      </c>
      <c r="D6739" t="s">
        <v>46</v>
      </c>
      <c r="E6739">
        <f>YEAR(Table1[[#This Row],[Order Date]])</f>
        <v>2015</v>
      </c>
      <c r="F6739">
        <v>1</v>
      </c>
      <c r="G6739">
        <f>MONTH(Table1[[#This Row],[Order Date]])</f>
        <v>3</v>
      </c>
      <c r="H6739" s="1">
        <v>42083</v>
      </c>
      <c r="I6739">
        <v>49510</v>
      </c>
      <c r="J6739" t="s">
        <v>58</v>
      </c>
      <c r="K6739">
        <v>16</v>
      </c>
      <c r="L6739">
        <v>2.58</v>
      </c>
      <c r="M6739" s="2">
        <v>0.04</v>
      </c>
      <c r="N6739">
        <v>44.1</v>
      </c>
      <c r="O6739">
        <v>1.3</v>
      </c>
      <c r="P6739">
        <v>-6.22</v>
      </c>
      <c r="Q6739" s="2">
        <v>0.59</v>
      </c>
      <c r="R6739" t="s">
        <v>29</v>
      </c>
      <c r="S6739" t="s">
        <v>59</v>
      </c>
      <c r="T6739" t="s">
        <v>2519</v>
      </c>
      <c r="U6739" t="s">
        <v>88</v>
      </c>
      <c r="V6739" t="s">
        <v>68</v>
      </c>
      <c r="W6739">
        <v>6938</v>
      </c>
      <c r="X6739" s="1">
        <v>42084</v>
      </c>
      <c r="Y6739" t="s">
        <v>34</v>
      </c>
      <c r="Z6739" t="e" vm="12">
        <v>#VALUE!</v>
      </c>
      <c r="AA6739">
        <v>50315</v>
      </c>
      <c r="AB6739" t="e" cm="1" vm="2">
        <f t="array" ref="AB6739">_FV(Table1[[#This Row],[State]],"Country/region",TRUE)</f>
        <v>#VALUE!</v>
      </c>
    </row>
    <row r="6740" spans="1:28" x14ac:dyDescent="0.35">
      <c r="A6740" t="s">
        <v>870</v>
      </c>
      <c r="B6740">
        <v>63</v>
      </c>
      <c r="C6740" t="s">
        <v>2668</v>
      </c>
      <c r="D6740" t="s">
        <v>38</v>
      </c>
      <c r="E6740">
        <f>YEAR(Table1[[#This Row],[Order Date]])</f>
        <v>2015</v>
      </c>
      <c r="F6740">
        <v>1</v>
      </c>
      <c r="G6740">
        <f>MONTH(Table1[[#This Row],[Order Date]])</f>
        <v>3</v>
      </c>
      <c r="H6740" s="1">
        <v>42083</v>
      </c>
      <c r="I6740">
        <v>30051</v>
      </c>
      <c r="J6740" t="s">
        <v>39</v>
      </c>
      <c r="K6740">
        <v>42</v>
      </c>
      <c r="L6740">
        <v>5.85</v>
      </c>
      <c r="M6740" s="2">
        <v>0.02</v>
      </c>
      <c r="N6740">
        <v>243.06</v>
      </c>
      <c r="O6740">
        <v>2.27</v>
      </c>
      <c r="P6740">
        <v>-1.57</v>
      </c>
      <c r="Q6740" s="2">
        <v>0.56000000000000005</v>
      </c>
      <c r="R6740" t="s">
        <v>29</v>
      </c>
      <c r="S6740" t="s">
        <v>59</v>
      </c>
      <c r="T6740" t="s">
        <v>1633</v>
      </c>
      <c r="U6740" t="s">
        <v>88</v>
      </c>
      <c r="V6740" t="s">
        <v>52</v>
      </c>
      <c r="W6740">
        <v>4230</v>
      </c>
      <c r="X6740" s="1">
        <v>42084</v>
      </c>
      <c r="Y6740" t="s">
        <v>34</v>
      </c>
      <c r="Z6740" t="e" vm="8">
        <v>#VALUE!</v>
      </c>
      <c r="AA6740">
        <v>97301</v>
      </c>
      <c r="AB6740" t="e" cm="1" vm="2">
        <f t="array" ref="AB6740">_FV(Table1[[#This Row],[State]],"Country/region",TRUE)</f>
        <v>#VALUE!</v>
      </c>
    </row>
    <row r="6741" spans="1:28" x14ac:dyDescent="0.35">
      <c r="A6741" t="s">
        <v>2763</v>
      </c>
      <c r="B6741">
        <v>63</v>
      </c>
      <c r="C6741" t="s">
        <v>2582</v>
      </c>
      <c r="D6741" t="s">
        <v>46</v>
      </c>
      <c r="E6741">
        <f>YEAR(Table1[[#This Row],[Order Date]])</f>
        <v>2015</v>
      </c>
      <c r="F6741">
        <v>1</v>
      </c>
      <c r="G6741">
        <f>MONTH(Table1[[#This Row],[Order Date]])</f>
        <v>3</v>
      </c>
      <c r="H6741" s="1">
        <v>42083</v>
      </c>
      <c r="I6741">
        <v>26535</v>
      </c>
      <c r="J6741" t="s">
        <v>39</v>
      </c>
      <c r="K6741">
        <v>33</v>
      </c>
      <c r="L6741">
        <v>3.98</v>
      </c>
      <c r="M6741" s="2">
        <v>0.02</v>
      </c>
      <c r="N6741">
        <v>141.69999999999999</v>
      </c>
      <c r="O6741">
        <v>5.26</v>
      </c>
      <c r="P6741">
        <v>-103.21250000000001</v>
      </c>
      <c r="Q6741" s="2">
        <v>0.38</v>
      </c>
      <c r="R6741" t="s">
        <v>29</v>
      </c>
      <c r="S6741" t="s">
        <v>30</v>
      </c>
      <c r="T6741" t="s">
        <v>1099</v>
      </c>
      <c r="U6741" t="s">
        <v>67</v>
      </c>
      <c r="V6741" t="s">
        <v>68</v>
      </c>
      <c r="W6741">
        <v>3717</v>
      </c>
      <c r="X6741" s="1">
        <v>42085</v>
      </c>
      <c r="Y6741" t="s">
        <v>34</v>
      </c>
      <c r="Z6741" t="e" vm="11">
        <v>#VALUE!</v>
      </c>
      <c r="AA6741">
        <v>78666</v>
      </c>
      <c r="AB6741" t="e" cm="1" vm="2">
        <f t="array" ref="AB6741">_FV(Table1[[#This Row],[State]],"Country/region",TRUE)</f>
        <v>#VALUE!</v>
      </c>
    </row>
    <row r="6742" spans="1:28" x14ac:dyDescent="0.35">
      <c r="A6742" t="s">
        <v>2771</v>
      </c>
      <c r="B6742">
        <v>63</v>
      </c>
      <c r="C6742" t="s">
        <v>126</v>
      </c>
      <c r="D6742" t="s">
        <v>46</v>
      </c>
      <c r="E6742">
        <f>YEAR(Table1[[#This Row],[Order Date]])</f>
        <v>2015</v>
      </c>
      <c r="F6742">
        <v>1</v>
      </c>
      <c r="G6742">
        <f>MONTH(Table1[[#This Row],[Order Date]])</f>
        <v>3</v>
      </c>
      <c r="H6742" s="1">
        <v>42083</v>
      </c>
      <c r="I6742">
        <v>58051</v>
      </c>
      <c r="J6742" t="s">
        <v>28</v>
      </c>
      <c r="K6742">
        <v>6</v>
      </c>
      <c r="L6742">
        <v>39.979999999999997</v>
      </c>
      <c r="M6742" s="2">
        <v>0</v>
      </c>
      <c r="N6742">
        <v>256.60000000000002</v>
      </c>
      <c r="O6742">
        <v>7.12</v>
      </c>
      <c r="P6742">
        <v>-106.76</v>
      </c>
      <c r="Q6742" s="2">
        <v>0.67</v>
      </c>
      <c r="R6742" t="s">
        <v>96</v>
      </c>
      <c r="S6742" t="s">
        <v>30</v>
      </c>
      <c r="T6742" t="s">
        <v>518</v>
      </c>
      <c r="U6742" t="s">
        <v>102</v>
      </c>
      <c r="V6742" t="s">
        <v>68</v>
      </c>
      <c r="W6742">
        <v>8121</v>
      </c>
      <c r="X6742" s="1">
        <v>42085</v>
      </c>
      <c r="Y6742" t="s">
        <v>34</v>
      </c>
      <c r="Z6742" t="e" vm="13">
        <v>#VALUE!</v>
      </c>
      <c r="AA6742">
        <v>73120</v>
      </c>
      <c r="AB6742" t="e" cm="1" vm="2">
        <f t="array" ref="AB6742">_FV(Table1[[#This Row],[State]],"Country/region",TRUE)</f>
        <v>#VALUE!</v>
      </c>
    </row>
    <row r="6743" spans="1:28" x14ac:dyDescent="0.35">
      <c r="A6743" t="s">
        <v>1844</v>
      </c>
      <c r="B6743">
        <v>63</v>
      </c>
      <c r="C6743" t="s">
        <v>3055</v>
      </c>
      <c r="D6743" t="s">
        <v>46</v>
      </c>
      <c r="E6743">
        <f>YEAR(Table1[[#This Row],[Order Date]])</f>
        <v>2015</v>
      </c>
      <c r="F6743">
        <v>1</v>
      </c>
      <c r="G6743">
        <f>MONTH(Table1[[#This Row],[Order Date]])</f>
        <v>3</v>
      </c>
      <c r="H6743" s="1">
        <v>42084</v>
      </c>
      <c r="I6743">
        <v>4705</v>
      </c>
      <c r="J6743" t="s">
        <v>39</v>
      </c>
      <c r="K6743">
        <v>16</v>
      </c>
      <c r="L6743">
        <v>7.98</v>
      </c>
      <c r="M6743" s="2">
        <v>0.09</v>
      </c>
      <c r="N6743">
        <v>123.85</v>
      </c>
      <c r="O6743">
        <v>6.5</v>
      </c>
      <c r="P6743">
        <v>-71.44</v>
      </c>
      <c r="Q6743" s="2">
        <v>0.59</v>
      </c>
      <c r="R6743" t="s">
        <v>29</v>
      </c>
      <c r="S6743" t="s">
        <v>80</v>
      </c>
      <c r="T6743" t="s">
        <v>1787</v>
      </c>
      <c r="U6743" t="s">
        <v>32</v>
      </c>
      <c r="V6743" t="s">
        <v>52</v>
      </c>
      <c r="W6743">
        <v>673</v>
      </c>
      <c r="X6743" s="1">
        <v>42086</v>
      </c>
      <c r="Y6743" t="s">
        <v>34</v>
      </c>
      <c r="Z6743" t="e" vm="23">
        <v>#VALUE!</v>
      </c>
      <c r="AA6743">
        <v>98221</v>
      </c>
      <c r="AB6743" t="e" cm="1" vm="2">
        <f t="array" ref="AB6743">_FV(Table1[[#This Row],[State]],"Country/region",TRUE)</f>
        <v>#VALUE!</v>
      </c>
    </row>
    <row r="6744" spans="1:28" x14ac:dyDescent="0.35">
      <c r="A6744" t="s">
        <v>346</v>
      </c>
      <c r="B6744">
        <v>63</v>
      </c>
      <c r="C6744" t="s">
        <v>347</v>
      </c>
      <c r="D6744" t="s">
        <v>38</v>
      </c>
      <c r="E6744">
        <f>YEAR(Table1[[#This Row],[Order Date]])</f>
        <v>2015</v>
      </c>
      <c r="F6744">
        <v>1</v>
      </c>
      <c r="G6744">
        <f>MONTH(Table1[[#This Row],[Order Date]])</f>
        <v>3</v>
      </c>
      <c r="H6744" s="1">
        <v>42084</v>
      </c>
      <c r="I6744">
        <v>31586</v>
      </c>
      <c r="J6744" t="s">
        <v>47</v>
      </c>
      <c r="K6744">
        <v>22</v>
      </c>
      <c r="L6744">
        <v>43.22</v>
      </c>
      <c r="M6744" s="2">
        <v>0.05</v>
      </c>
      <c r="N6744">
        <v>963.45</v>
      </c>
      <c r="O6744">
        <v>4</v>
      </c>
      <c r="P6744">
        <v>94.03</v>
      </c>
      <c r="Q6744" s="2">
        <v>0.64</v>
      </c>
      <c r="R6744" t="s">
        <v>96</v>
      </c>
      <c r="S6744" t="s">
        <v>30</v>
      </c>
      <c r="T6744" t="s">
        <v>101</v>
      </c>
      <c r="U6744" t="s">
        <v>102</v>
      </c>
      <c r="V6744" t="s">
        <v>76</v>
      </c>
      <c r="W6744">
        <v>4431</v>
      </c>
      <c r="X6744" s="1">
        <v>42088</v>
      </c>
      <c r="Y6744" t="s">
        <v>42</v>
      </c>
      <c r="Z6744" t="e" vm="31">
        <v>#VALUE!</v>
      </c>
      <c r="AA6744">
        <v>37918</v>
      </c>
      <c r="AB6744" t="e" cm="1" vm="2">
        <f t="array" ref="AB6744">_FV(Table1[[#This Row],[State]],"Country/region",TRUE)</f>
        <v>#VALUE!</v>
      </c>
    </row>
    <row r="6745" spans="1:28" x14ac:dyDescent="0.35">
      <c r="A6745" t="s">
        <v>346</v>
      </c>
      <c r="B6745">
        <v>63</v>
      </c>
      <c r="C6745" t="s">
        <v>347</v>
      </c>
      <c r="D6745" t="s">
        <v>38</v>
      </c>
      <c r="E6745">
        <f>YEAR(Table1[[#This Row],[Order Date]])</f>
        <v>2015</v>
      </c>
      <c r="F6745">
        <v>1</v>
      </c>
      <c r="G6745">
        <f>MONTH(Table1[[#This Row],[Order Date]])</f>
        <v>3</v>
      </c>
      <c r="H6745" s="1">
        <v>42084</v>
      </c>
      <c r="I6745">
        <v>31586</v>
      </c>
      <c r="J6745" t="s">
        <v>47</v>
      </c>
      <c r="K6745">
        <v>25</v>
      </c>
      <c r="L6745">
        <v>205.99</v>
      </c>
      <c r="M6745" s="2">
        <v>0</v>
      </c>
      <c r="N6745">
        <v>4390.0290000000005</v>
      </c>
      <c r="O6745">
        <v>5.26</v>
      </c>
      <c r="P6745">
        <v>1007.487</v>
      </c>
      <c r="Q6745" s="2">
        <v>0.56000000000000005</v>
      </c>
      <c r="R6745" t="s">
        <v>96</v>
      </c>
      <c r="S6745" t="s">
        <v>30</v>
      </c>
      <c r="T6745" t="s">
        <v>2209</v>
      </c>
      <c r="U6745" t="s">
        <v>105</v>
      </c>
      <c r="V6745" t="s">
        <v>76</v>
      </c>
      <c r="W6745">
        <v>4432</v>
      </c>
      <c r="X6745" s="1">
        <v>42093</v>
      </c>
      <c r="Y6745" t="s">
        <v>42</v>
      </c>
      <c r="Z6745" t="e" vm="31">
        <v>#VALUE!</v>
      </c>
      <c r="AA6745">
        <v>37918</v>
      </c>
      <c r="AB6745" t="e" cm="1" vm="2">
        <f t="array" ref="AB6745">_FV(Table1[[#This Row],[State]],"Country/region",TRUE)</f>
        <v>#VALUE!</v>
      </c>
    </row>
    <row r="6746" spans="1:28" x14ac:dyDescent="0.35">
      <c r="A6746" t="s">
        <v>1814</v>
      </c>
      <c r="B6746">
        <v>63</v>
      </c>
      <c r="C6746" t="s">
        <v>1815</v>
      </c>
      <c r="D6746" t="s">
        <v>57</v>
      </c>
      <c r="E6746">
        <f>YEAR(Table1[[#This Row],[Order Date]])</f>
        <v>2015</v>
      </c>
      <c r="F6746">
        <v>1</v>
      </c>
      <c r="G6746">
        <f>MONTH(Table1[[#This Row],[Order Date]])</f>
        <v>3</v>
      </c>
      <c r="H6746" s="1">
        <v>42085</v>
      </c>
      <c r="I6746">
        <v>11301</v>
      </c>
      <c r="J6746" t="s">
        <v>131</v>
      </c>
      <c r="K6746">
        <v>29</v>
      </c>
      <c r="L6746">
        <v>39.979999999999997</v>
      </c>
      <c r="M6746" s="2">
        <v>0.04</v>
      </c>
      <c r="N6746">
        <v>1194.96</v>
      </c>
      <c r="O6746">
        <v>4</v>
      </c>
      <c r="P6746">
        <v>107.45</v>
      </c>
      <c r="Q6746" s="2">
        <v>0.7</v>
      </c>
      <c r="R6746" t="s">
        <v>96</v>
      </c>
      <c r="S6746" t="s">
        <v>30</v>
      </c>
      <c r="T6746" t="s">
        <v>1158</v>
      </c>
      <c r="U6746" t="s">
        <v>102</v>
      </c>
      <c r="V6746" t="s">
        <v>68</v>
      </c>
      <c r="W6746">
        <v>1565</v>
      </c>
      <c r="X6746" s="1">
        <v>42085</v>
      </c>
      <c r="Y6746" t="s">
        <v>34</v>
      </c>
      <c r="Z6746" t="e" vm="26">
        <v>#VALUE!</v>
      </c>
      <c r="AA6746">
        <v>49221</v>
      </c>
      <c r="AB6746" t="e" cm="1" vm="2">
        <f t="array" ref="AB6746">_FV(Table1[[#This Row],[State]],"Country/region",TRUE)</f>
        <v>#VALUE!</v>
      </c>
    </row>
    <row r="6747" spans="1:28" x14ac:dyDescent="0.35">
      <c r="A6747" t="s">
        <v>3325</v>
      </c>
      <c r="B6747">
        <v>63</v>
      </c>
      <c r="C6747" t="s">
        <v>437</v>
      </c>
      <c r="D6747" t="s">
        <v>46</v>
      </c>
      <c r="E6747">
        <f>YEAR(Table1[[#This Row],[Order Date]])</f>
        <v>2015</v>
      </c>
      <c r="F6747">
        <v>1</v>
      </c>
      <c r="G6747">
        <f>MONTH(Table1[[#This Row],[Order Date]])</f>
        <v>3</v>
      </c>
      <c r="H6747" s="1">
        <v>42085</v>
      </c>
      <c r="I6747">
        <v>29926</v>
      </c>
      <c r="J6747" t="s">
        <v>131</v>
      </c>
      <c r="K6747">
        <v>9</v>
      </c>
      <c r="L6747">
        <v>2.08</v>
      </c>
      <c r="M6747" s="2">
        <v>0</v>
      </c>
      <c r="N6747">
        <v>20.21</v>
      </c>
      <c r="O6747">
        <v>1.49</v>
      </c>
      <c r="P6747">
        <v>-5.1405000000000003</v>
      </c>
      <c r="Q6747" s="2">
        <v>0.38</v>
      </c>
      <c r="R6747" t="s">
        <v>29</v>
      </c>
      <c r="S6747" t="s">
        <v>30</v>
      </c>
      <c r="T6747" t="s">
        <v>2924</v>
      </c>
      <c r="U6747" t="s">
        <v>67</v>
      </c>
      <c r="V6747" t="s">
        <v>52</v>
      </c>
      <c r="W6747">
        <v>4210</v>
      </c>
      <c r="X6747" s="1">
        <v>42087</v>
      </c>
      <c r="Y6747" t="s">
        <v>34</v>
      </c>
      <c r="Z6747" t="e" vm="23">
        <v>#VALUE!</v>
      </c>
      <c r="AA6747">
        <v>98146</v>
      </c>
      <c r="AB6747" t="e" cm="1" vm="2">
        <f t="array" ref="AB6747">_FV(Table1[[#This Row],[State]],"Country/region",TRUE)</f>
        <v>#VALUE!</v>
      </c>
    </row>
    <row r="6748" spans="1:28" x14ac:dyDescent="0.35">
      <c r="A6748" t="s">
        <v>1931</v>
      </c>
      <c r="B6748">
        <v>63</v>
      </c>
      <c r="C6748" t="s">
        <v>1932</v>
      </c>
      <c r="D6748" t="s">
        <v>57</v>
      </c>
      <c r="E6748">
        <f>YEAR(Table1[[#This Row],[Order Date]])</f>
        <v>2015</v>
      </c>
      <c r="F6748">
        <v>1</v>
      </c>
      <c r="G6748">
        <f>MONTH(Table1[[#This Row],[Order Date]])</f>
        <v>3</v>
      </c>
      <c r="H6748" s="1">
        <v>42085</v>
      </c>
      <c r="I6748">
        <v>9826</v>
      </c>
      <c r="J6748" t="s">
        <v>131</v>
      </c>
      <c r="K6748">
        <v>7</v>
      </c>
      <c r="L6748">
        <v>17.48</v>
      </c>
      <c r="M6748" s="2">
        <v>0.01</v>
      </c>
      <c r="N6748">
        <v>131.61000000000001</v>
      </c>
      <c r="O6748">
        <v>1.99</v>
      </c>
      <c r="P6748">
        <v>-7.3</v>
      </c>
      <c r="Q6748" s="2">
        <v>0.45</v>
      </c>
      <c r="R6748" t="s">
        <v>96</v>
      </c>
      <c r="S6748" t="s">
        <v>139</v>
      </c>
      <c r="T6748" t="s">
        <v>1856</v>
      </c>
      <c r="U6748" t="s">
        <v>102</v>
      </c>
      <c r="V6748" t="s">
        <v>76</v>
      </c>
      <c r="W6748">
        <v>1345</v>
      </c>
      <c r="X6748" s="1">
        <v>42087</v>
      </c>
      <c r="Y6748" t="s">
        <v>34</v>
      </c>
      <c r="Z6748" t="e" vm="14">
        <v>#VALUE!</v>
      </c>
      <c r="AA6748">
        <v>32137</v>
      </c>
      <c r="AB6748" t="e" cm="1" vm="2">
        <f t="array" ref="AB6748">_FV(Table1[[#This Row],[State]],"Country/region",TRUE)</f>
        <v>#VALUE!</v>
      </c>
    </row>
    <row r="6749" spans="1:28" x14ac:dyDescent="0.35">
      <c r="A6749" t="s">
        <v>2093</v>
      </c>
      <c r="B6749">
        <v>63</v>
      </c>
      <c r="C6749" t="s">
        <v>1284</v>
      </c>
      <c r="D6749" t="s">
        <v>46</v>
      </c>
      <c r="E6749">
        <f>YEAR(Table1[[#This Row],[Order Date]])</f>
        <v>2015</v>
      </c>
      <c r="F6749">
        <v>1</v>
      </c>
      <c r="G6749">
        <f>MONTH(Table1[[#This Row],[Order Date]])</f>
        <v>3</v>
      </c>
      <c r="H6749" s="1">
        <v>42086</v>
      </c>
      <c r="I6749">
        <v>39655</v>
      </c>
      <c r="J6749" t="s">
        <v>28</v>
      </c>
      <c r="K6749">
        <v>35</v>
      </c>
      <c r="L6749">
        <v>7.28</v>
      </c>
      <c r="M6749" s="2">
        <v>0.03</v>
      </c>
      <c r="N6749">
        <v>253.15</v>
      </c>
      <c r="O6749">
        <v>3.52</v>
      </c>
      <c r="P6749">
        <v>-72.430000000000007</v>
      </c>
      <c r="Q6749" s="2">
        <v>0.68</v>
      </c>
      <c r="R6749" t="s">
        <v>96</v>
      </c>
      <c r="S6749" t="s">
        <v>139</v>
      </c>
      <c r="T6749" t="s">
        <v>1704</v>
      </c>
      <c r="U6749" t="s">
        <v>102</v>
      </c>
      <c r="V6749" t="s">
        <v>68</v>
      </c>
      <c r="W6749">
        <v>5596</v>
      </c>
      <c r="X6749" s="1">
        <v>42086</v>
      </c>
      <c r="Y6749" t="s">
        <v>34</v>
      </c>
      <c r="Z6749" t="e" vm="40">
        <v>#VALUE!</v>
      </c>
      <c r="AA6749">
        <v>67601</v>
      </c>
      <c r="AB6749" t="e" cm="1" vm="2">
        <f t="array" ref="AB6749">_FV(Table1[[#This Row],[State]],"Country/region",TRUE)</f>
        <v>#VALUE!</v>
      </c>
    </row>
    <row r="6750" spans="1:28" x14ac:dyDescent="0.35">
      <c r="A6750" t="s">
        <v>1917</v>
      </c>
      <c r="B6750">
        <v>63</v>
      </c>
      <c r="C6750" t="s">
        <v>1400</v>
      </c>
      <c r="D6750" t="s">
        <v>57</v>
      </c>
      <c r="E6750">
        <f>YEAR(Table1[[#This Row],[Order Date]])</f>
        <v>2015</v>
      </c>
      <c r="F6750">
        <v>1</v>
      </c>
      <c r="G6750">
        <f>MONTH(Table1[[#This Row],[Order Date]])</f>
        <v>3</v>
      </c>
      <c r="H6750" s="1">
        <v>42086</v>
      </c>
      <c r="I6750">
        <v>49634</v>
      </c>
      <c r="J6750" t="s">
        <v>39</v>
      </c>
      <c r="K6750">
        <v>39</v>
      </c>
      <c r="L6750">
        <v>10.89</v>
      </c>
      <c r="M6750" s="2">
        <v>0.06</v>
      </c>
      <c r="N6750">
        <v>403.73</v>
      </c>
      <c r="O6750">
        <v>4.5</v>
      </c>
      <c r="P6750">
        <v>-44.13</v>
      </c>
      <c r="Q6750" s="2">
        <v>0.59</v>
      </c>
      <c r="R6750" t="s">
        <v>29</v>
      </c>
      <c r="S6750" t="s">
        <v>30</v>
      </c>
      <c r="T6750" t="s">
        <v>1766</v>
      </c>
      <c r="U6750" t="s">
        <v>214</v>
      </c>
      <c r="V6750" t="s">
        <v>68</v>
      </c>
      <c r="W6750">
        <v>6947</v>
      </c>
      <c r="X6750" s="1">
        <v>42087</v>
      </c>
      <c r="Y6750" t="s">
        <v>34</v>
      </c>
      <c r="Z6750" t="e" vm="26">
        <v>#VALUE!</v>
      </c>
      <c r="AA6750">
        <v>48071</v>
      </c>
      <c r="AB6750" t="e" cm="1" vm="2">
        <f t="array" ref="AB6750">_FV(Table1[[#This Row],[State]],"Country/region",TRUE)</f>
        <v>#VALUE!</v>
      </c>
    </row>
    <row r="6751" spans="1:28" x14ac:dyDescent="0.35">
      <c r="A6751" t="s">
        <v>2114</v>
      </c>
      <c r="B6751">
        <v>63</v>
      </c>
      <c r="C6751" t="s">
        <v>3502</v>
      </c>
      <c r="D6751" t="s">
        <v>46</v>
      </c>
      <c r="E6751">
        <f>YEAR(Table1[[#This Row],[Order Date]])</f>
        <v>2015</v>
      </c>
      <c r="F6751">
        <v>1</v>
      </c>
      <c r="G6751">
        <f>MONTH(Table1[[#This Row],[Order Date]])</f>
        <v>3</v>
      </c>
      <c r="H6751" s="1">
        <v>42086</v>
      </c>
      <c r="I6751">
        <v>12352</v>
      </c>
      <c r="J6751" t="s">
        <v>131</v>
      </c>
      <c r="K6751">
        <v>5</v>
      </c>
      <c r="L6751">
        <v>5.81</v>
      </c>
      <c r="M6751" s="2">
        <v>7.0000000000000007E-2</v>
      </c>
      <c r="N6751">
        <v>36.86</v>
      </c>
      <c r="O6751">
        <v>8.49</v>
      </c>
      <c r="P6751">
        <v>-32.820999999999998</v>
      </c>
      <c r="Q6751" s="2">
        <v>0.39</v>
      </c>
      <c r="R6751" t="s">
        <v>29</v>
      </c>
      <c r="S6751" t="s">
        <v>30</v>
      </c>
      <c r="T6751" t="s">
        <v>361</v>
      </c>
      <c r="U6751" t="s">
        <v>67</v>
      </c>
      <c r="V6751" t="s">
        <v>68</v>
      </c>
      <c r="W6751">
        <v>1718</v>
      </c>
      <c r="X6751" s="1">
        <v>42087</v>
      </c>
      <c r="Y6751" t="s">
        <v>34</v>
      </c>
      <c r="Z6751" t="e" vm="16">
        <v>#VALUE!</v>
      </c>
      <c r="AA6751">
        <v>60516</v>
      </c>
      <c r="AB6751" t="e" cm="1" vm="2">
        <f t="array" ref="AB6751">_FV(Table1[[#This Row],[State]],"Country/region",TRUE)</f>
        <v>#VALUE!</v>
      </c>
    </row>
    <row r="6752" spans="1:28" x14ac:dyDescent="0.35">
      <c r="A6752" t="s">
        <v>2382</v>
      </c>
      <c r="B6752">
        <v>63</v>
      </c>
      <c r="C6752" t="s">
        <v>2593</v>
      </c>
      <c r="D6752" t="s">
        <v>46</v>
      </c>
      <c r="E6752">
        <f>YEAR(Table1[[#This Row],[Order Date]])</f>
        <v>2015</v>
      </c>
      <c r="F6752">
        <v>1</v>
      </c>
      <c r="G6752">
        <f>MONTH(Table1[[#This Row],[Order Date]])</f>
        <v>3</v>
      </c>
      <c r="H6752" s="1">
        <v>42086</v>
      </c>
      <c r="I6752">
        <v>44261</v>
      </c>
      <c r="J6752" t="s">
        <v>28</v>
      </c>
      <c r="K6752">
        <v>1</v>
      </c>
      <c r="L6752">
        <v>3502.14</v>
      </c>
      <c r="M6752" s="2">
        <v>0.05</v>
      </c>
      <c r="N6752">
        <v>3360.3</v>
      </c>
      <c r="O6752">
        <v>8.73</v>
      </c>
      <c r="P6752">
        <v>-7961.4309000000003</v>
      </c>
      <c r="Q6752" s="2">
        <v>0.56999999999999995</v>
      </c>
      <c r="R6752" t="s">
        <v>96</v>
      </c>
      <c r="S6752" t="s">
        <v>73</v>
      </c>
      <c r="T6752" t="s">
        <v>1997</v>
      </c>
      <c r="U6752" t="s">
        <v>98</v>
      </c>
      <c r="V6752" t="s">
        <v>52</v>
      </c>
      <c r="W6752">
        <v>6251</v>
      </c>
      <c r="X6752" s="1">
        <v>42087</v>
      </c>
      <c r="Y6752" t="s">
        <v>53</v>
      </c>
      <c r="Z6752" t="e" vm="4">
        <v>#VALUE!</v>
      </c>
      <c r="AA6752">
        <v>94110</v>
      </c>
      <c r="AB6752" t="e" cm="1" vm="2">
        <f t="array" ref="AB6752">_FV(Table1[[#This Row],[State]],"Country/region",TRUE)</f>
        <v>#VALUE!</v>
      </c>
    </row>
    <row r="6753" spans="1:28" x14ac:dyDescent="0.35">
      <c r="A6753" t="s">
        <v>1914</v>
      </c>
      <c r="B6753">
        <v>63</v>
      </c>
      <c r="C6753" t="s">
        <v>1489</v>
      </c>
      <c r="D6753" t="s">
        <v>46</v>
      </c>
      <c r="E6753">
        <f>YEAR(Table1[[#This Row],[Order Date]])</f>
        <v>2015</v>
      </c>
      <c r="F6753">
        <v>1</v>
      </c>
      <c r="G6753">
        <f>MONTH(Table1[[#This Row],[Order Date]])</f>
        <v>3</v>
      </c>
      <c r="H6753" s="1">
        <v>42086</v>
      </c>
      <c r="I6753">
        <v>15616</v>
      </c>
      <c r="J6753" t="s">
        <v>58</v>
      </c>
      <c r="K6753">
        <v>12</v>
      </c>
      <c r="L6753">
        <v>30.98</v>
      </c>
      <c r="M6753" s="2">
        <v>0.01</v>
      </c>
      <c r="N6753">
        <v>386.71</v>
      </c>
      <c r="O6753">
        <v>6.5</v>
      </c>
      <c r="P6753">
        <v>-84.12</v>
      </c>
      <c r="Q6753" s="2">
        <v>0.64</v>
      </c>
      <c r="R6753" t="s">
        <v>96</v>
      </c>
      <c r="S6753" t="s">
        <v>30</v>
      </c>
      <c r="T6753" t="s">
        <v>1513</v>
      </c>
      <c r="U6753" t="s">
        <v>102</v>
      </c>
      <c r="V6753" t="s">
        <v>52</v>
      </c>
      <c r="W6753">
        <v>2162</v>
      </c>
      <c r="X6753" s="1">
        <v>42087</v>
      </c>
      <c r="Y6753" t="s">
        <v>42</v>
      </c>
      <c r="Z6753" t="e" vm="4">
        <v>#VALUE!</v>
      </c>
      <c r="AA6753">
        <v>91767</v>
      </c>
      <c r="AB6753" t="e" cm="1" vm="2">
        <f t="array" ref="AB6753">_FV(Table1[[#This Row],[State]],"Country/region",TRUE)</f>
        <v>#VALUE!</v>
      </c>
    </row>
    <row r="6754" spans="1:28" x14ac:dyDescent="0.35">
      <c r="A6754" t="s">
        <v>2382</v>
      </c>
      <c r="B6754">
        <v>63</v>
      </c>
      <c r="C6754" t="s">
        <v>2593</v>
      </c>
      <c r="D6754" t="s">
        <v>46</v>
      </c>
      <c r="E6754">
        <f>YEAR(Table1[[#This Row],[Order Date]])</f>
        <v>2015</v>
      </c>
      <c r="F6754">
        <v>1</v>
      </c>
      <c r="G6754">
        <f>MONTH(Table1[[#This Row],[Order Date]])</f>
        <v>3</v>
      </c>
      <c r="H6754" s="1">
        <v>42086</v>
      </c>
      <c r="I6754">
        <v>44261</v>
      </c>
      <c r="J6754" t="s">
        <v>28</v>
      </c>
      <c r="K6754">
        <v>34</v>
      </c>
      <c r="L6754">
        <v>140.97999999999999</v>
      </c>
      <c r="M6754" s="2">
        <v>0.05</v>
      </c>
      <c r="N6754">
        <v>4771.8900000000003</v>
      </c>
      <c r="O6754">
        <v>36.090000000000003</v>
      </c>
      <c r="P6754">
        <v>-427.99</v>
      </c>
      <c r="Q6754" s="2">
        <v>0.77</v>
      </c>
      <c r="R6754" t="s">
        <v>48</v>
      </c>
      <c r="S6754" t="s">
        <v>73</v>
      </c>
      <c r="T6754" t="s">
        <v>1370</v>
      </c>
      <c r="U6754" t="s">
        <v>154</v>
      </c>
      <c r="V6754" t="s">
        <v>52</v>
      </c>
      <c r="W6754">
        <v>6250</v>
      </c>
      <c r="X6754" s="1">
        <v>42088</v>
      </c>
      <c r="Y6754" t="s">
        <v>53</v>
      </c>
      <c r="Z6754" t="e" vm="4">
        <v>#VALUE!</v>
      </c>
      <c r="AA6754">
        <v>94110</v>
      </c>
      <c r="AB6754" t="e" cm="1" vm="2">
        <f t="array" ref="AB6754">_FV(Table1[[#This Row],[State]],"Country/region",TRUE)</f>
        <v>#VALUE!</v>
      </c>
    </row>
    <row r="6755" spans="1:28" x14ac:dyDescent="0.35">
      <c r="A6755" t="s">
        <v>643</v>
      </c>
      <c r="B6755">
        <v>63</v>
      </c>
      <c r="C6755" t="s">
        <v>1923</v>
      </c>
      <c r="D6755" t="s">
        <v>46</v>
      </c>
      <c r="E6755">
        <f>YEAR(Table1[[#This Row],[Order Date]])</f>
        <v>2015</v>
      </c>
      <c r="F6755">
        <v>1</v>
      </c>
      <c r="G6755">
        <f>MONTH(Table1[[#This Row],[Order Date]])</f>
        <v>3</v>
      </c>
      <c r="H6755" s="1">
        <v>42086</v>
      </c>
      <c r="I6755">
        <v>3973</v>
      </c>
      <c r="J6755" t="s">
        <v>39</v>
      </c>
      <c r="K6755">
        <v>21</v>
      </c>
      <c r="L6755">
        <v>15.68</v>
      </c>
      <c r="M6755" s="2">
        <v>0.06</v>
      </c>
      <c r="N6755">
        <v>316.35000000000002</v>
      </c>
      <c r="O6755">
        <v>3.73</v>
      </c>
      <c r="P6755">
        <v>117.91</v>
      </c>
      <c r="Q6755" s="2">
        <v>0.46</v>
      </c>
      <c r="R6755" t="s">
        <v>48</v>
      </c>
      <c r="S6755" t="s">
        <v>139</v>
      </c>
      <c r="T6755" t="s">
        <v>1653</v>
      </c>
      <c r="U6755" t="s">
        <v>82</v>
      </c>
      <c r="V6755" t="s">
        <v>68</v>
      </c>
      <c r="W6755">
        <v>583</v>
      </c>
      <c r="X6755" s="1">
        <v>42088</v>
      </c>
      <c r="Y6755" t="s">
        <v>34</v>
      </c>
      <c r="Z6755" t="e" vm="9">
        <v>#VALUE!</v>
      </c>
      <c r="AA6755">
        <v>68502</v>
      </c>
      <c r="AB6755" t="e" cm="1" vm="2">
        <f t="array" ref="AB6755">_FV(Table1[[#This Row],[State]],"Country/region",TRUE)</f>
        <v>#VALUE!</v>
      </c>
    </row>
    <row r="6756" spans="1:28" x14ac:dyDescent="0.35">
      <c r="A6756" t="s">
        <v>2382</v>
      </c>
      <c r="B6756">
        <v>63</v>
      </c>
      <c r="C6756" t="s">
        <v>2593</v>
      </c>
      <c r="D6756" t="s">
        <v>46</v>
      </c>
      <c r="E6756">
        <f>YEAR(Table1[[#This Row],[Order Date]])</f>
        <v>2015</v>
      </c>
      <c r="F6756">
        <v>1</v>
      </c>
      <c r="G6756">
        <f>MONTH(Table1[[#This Row],[Order Date]])</f>
        <v>3</v>
      </c>
      <c r="H6756" s="1">
        <v>42086</v>
      </c>
      <c r="I6756">
        <v>44261</v>
      </c>
      <c r="J6756" t="s">
        <v>28</v>
      </c>
      <c r="K6756">
        <v>31</v>
      </c>
      <c r="L6756">
        <v>420.98</v>
      </c>
      <c r="M6756" s="2">
        <v>0.01</v>
      </c>
      <c r="N6756">
        <v>13064.06</v>
      </c>
      <c r="O6756">
        <v>19.989999999999998</v>
      </c>
      <c r="P6756">
        <v>5979.5630000000001</v>
      </c>
      <c r="Q6756" s="2">
        <v>0.35</v>
      </c>
      <c r="R6756" t="s">
        <v>29</v>
      </c>
      <c r="S6756" t="s">
        <v>30</v>
      </c>
      <c r="T6756" t="s">
        <v>545</v>
      </c>
      <c r="U6756" t="s">
        <v>67</v>
      </c>
      <c r="V6756" t="s">
        <v>52</v>
      </c>
      <c r="W6756">
        <v>6249</v>
      </c>
      <c r="X6756" s="1">
        <v>42088</v>
      </c>
      <c r="Y6756" t="s">
        <v>42</v>
      </c>
      <c r="Z6756" t="e" vm="4">
        <v>#VALUE!</v>
      </c>
      <c r="AA6756">
        <v>94110</v>
      </c>
      <c r="AB6756" t="e" cm="1" vm="2">
        <f t="array" ref="AB6756">_FV(Table1[[#This Row],[State]],"Country/region",TRUE)</f>
        <v>#VALUE!</v>
      </c>
    </row>
    <row r="6757" spans="1:28" x14ac:dyDescent="0.35">
      <c r="A6757" t="s">
        <v>449</v>
      </c>
      <c r="B6757">
        <v>63</v>
      </c>
      <c r="C6757" t="s">
        <v>1400</v>
      </c>
      <c r="D6757" t="s">
        <v>57</v>
      </c>
      <c r="E6757">
        <f>YEAR(Table1[[#This Row],[Order Date]])</f>
        <v>2015</v>
      </c>
      <c r="F6757">
        <v>1</v>
      </c>
      <c r="G6757">
        <f>MONTH(Table1[[#This Row],[Order Date]])</f>
        <v>3</v>
      </c>
      <c r="H6757" s="1">
        <v>42086</v>
      </c>
      <c r="I6757">
        <v>49634</v>
      </c>
      <c r="J6757" t="s">
        <v>39</v>
      </c>
      <c r="K6757">
        <v>45</v>
      </c>
      <c r="L6757">
        <v>2.88</v>
      </c>
      <c r="M6757" s="2">
        <v>0.02</v>
      </c>
      <c r="N6757">
        <v>132.31</v>
      </c>
      <c r="O6757">
        <v>1.49</v>
      </c>
      <c r="P6757">
        <v>10.914</v>
      </c>
      <c r="Q6757" s="2">
        <v>0.36</v>
      </c>
      <c r="R6757" t="s">
        <v>29</v>
      </c>
      <c r="S6757" t="s">
        <v>30</v>
      </c>
      <c r="T6757" t="s">
        <v>1789</v>
      </c>
      <c r="U6757" t="s">
        <v>67</v>
      </c>
      <c r="V6757" t="s">
        <v>68</v>
      </c>
      <c r="W6757">
        <v>6949</v>
      </c>
      <c r="X6757" s="1">
        <v>42088</v>
      </c>
      <c r="Y6757" t="s">
        <v>34</v>
      </c>
      <c r="Z6757" t="e" vm="12">
        <v>#VALUE!</v>
      </c>
      <c r="AA6757">
        <v>51106</v>
      </c>
      <c r="AB6757" t="e" cm="1" vm="2">
        <f t="array" ref="AB6757">_FV(Table1[[#This Row],[State]],"Country/region",TRUE)</f>
        <v>#VALUE!</v>
      </c>
    </row>
    <row r="6758" spans="1:28" x14ac:dyDescent="0.35">
      <c r="A6758" t="s">
        <v>1914</v>
      </c>
      <c r="B6758">
        <v>63</v>
      </c>
      <c r="C6758" t="s">
        <v>1489</v>
      </c>
      <c r="D6758" t="s">
        <v>46</v>
      </c>
      <c r="E6758">
        <f>YEAR(Table1[[#This Row],[Order Date]])</f>
        <v>2015</v>
      </c>
      <c r="F6758">
        <v>1</v>
      </c>
      <c r="G6758">
        <f>MONTH(Table1[[#This Row],[Order Date]])</f>
        <v>3</v>
      </c>
      <c r="H6758" s="1">
        <v>42086</v>
      </c>
      <c r="I6758">
        <v>15616</v>
      </c>
      <c r="J6758" t="s">
        <v>58</v>
      </c>
      <c r="K6758">
        <v>34</v>
      </c>
      <c r="L6758">
        <v>4.13</v>
      </c>
      <c r="M6758" s="2">
        <v>0.09</v>
      </c>
      <c r="N6758">
        <v>134.06</v>
      </c>
      <c r="O6758">
        <v>1.17</v>
      </c>
      <c r="P6758">
        <v>5.98</v>
      </c>
      <c r="Q6758" s="2">
        <v>0.56999999999999995</v>
      </c>
      <c r="R6758" t="s">
        <v>29</v>
      </c>
      <c r="S6758" t="s">
        <v>59</v>
      </c>
      <c r="T6758" t="s">
        <v>1591</v>
      </c>
      <c r="U6758" t="s">
        <v>88</v>
      </c>
      <c r="V6758" t="s">
        <v>52</v>
      </c>
      <c r="W6758">
        <v>2163</v>
      </c>
      <c r="X6758" s="1">
        <v>42088</v>
      </c>
      <c r="Y6758" t="s">
        <v>34</v>
      </c>
      <c r="Z6758" t="e" vm="4">
        <v>#VALUE!</v>
      </c>
      <c r="AA6758">
        <v>91767</v>
      </c>
      <c r="AB6758" t="e" cm="1" vm="2">
        <f t="array" ref="AB6758">_FV(Table1[[#This Row],[State]],"Country/region",TRUE)</f>
        <v>#VALUE!</v>
      </c>
    </row>
    <row r="6759" spans="1:28" x14ac:dyDescent="0.35">
      <c r="A6759" t="s">
        <v>2549</v>
      </c>
      <c r="B6759">
        <v>63</v>
      </c>
      <c r="C6759" t="s">
        <v>602</v>
      </c>
      <c r="D6759" t="s">
        <v>27</v>
      </c>
      <c r="E6759">
        <f>YEAR(Table1[[#This Row],[Order Date]])</f>
        <v>2015</v>
      </c>
      <c r="F6759">
        <v>1</v>
      </c>
      <c r="G6759">
        <f>MONTH(Table1[[#This Row],[Order Date]])</f>
        <v>3</v>
      </c>
      <c r="H6759" s="1">
        <v>42086</v>
      </c>
      <c r="I6759">
        <v>29921</v>
      </c>
      <c r="J6759" t="s">
        <v>131</v>
      </c>
      <c r="K6759">
        <v>33</v>
      </c>
      <c r="L6759">
        <v>120.98</v>
      </c>
      <c r="M6759" s="2">
        <v>0.06</v>
      </c>
      <c r="N6759">
        <v>3977.97</v>
      </c>
      <c r="O6759">
        <v>9.07</v>
      </c>
      <c r="P6759">
        <v>1733.473</v>
      </c>
      <c r="Q6759" s="2">
        <v>0.35</v>
      </c>
      <c r="R6759" t="s">
        <v>29</v>
      </c>
      <c r="S6759" t="s">
        <v>30</v>
      </c>
      <c r="T6759" t="s">
        <v>857</v>
      </c>
      <c r="U6759" t="s">
        <v>67</v>
      </c>
      <c r="V6759" t="s">
        <v>68</v>
      </c>
      <c r="W6759">
        <v>4209</v>
      </c>
      <c r="X6759" s="1">
        <v>42088</v>
      </c>
      <c r="Y6759" t="s">
        <v>34</v>
      </c>
      <c r="Z6759" t="e" vm="40">
        <v>#VALUE!</v>
      </c>
      <c r="AA6759">
        <v>66048</v>
      </c>
      <c r="AB6759" t="e" cm="1" vm="2">
        <f t="array" ref="AB6759">_FV(Table1[[#This Row],[State]],"Country/region",TRUE)</f>
        <v>#VALUE!</v>
      </c>
    </row>
    <row r="6760" spans="1:28" x14ac:dyDescent="0.35">
      <c r="A6760" t="s">
        <v>1917</v>
      </c>
      <c r="B6760">
        <v>63</v>
      </c>
      <c r="C6760" t="s">
        <v>1400</v>
      </c>
      <c r="D6760" t="s">
        <v>57</v>
      </c>
      <c r="E6760">
        <f>YEAR(Table1[[#This Row],[Order Date]])</f>
        <v>2015</v>
      </c>
      <c r="F6760">
        <v>1</v>
      </c>
      <c r="G6760">
        <f>MONTH(Table1[[#This Row],[Order Date]])</f>
        <v>3</v>
      </c>
      <c r="H6760" s="1">
        <v>42086</v>
      </c>
      <c r="I6760">
        <v>49634</v>
      </c>
      <c r="J6760" t="s">
        <v>39</v>
      </c>
      <c r="K6760">
        <v>3</v>
      </c>
      <c r="L6760">
        <v>28.48</v>
      </c>
      <c r="M6760" s="2">
        <v>0.05</v>
      </c>
      <c r="N6760">
        <v>86.85</v>
      </c>
      <c r="O6760">
        <v>1.99</v>
      </c>
      <c r="P6760">
        <v>-67.22</v>
      </c>
      <c r="Q6760" s="2">
        <v>0.4</v>
      </c>
      <c r="R6760" t="s">
        <v>96</v>
      </c>
      <c r="S6760" t="s">
        <v>139</v>
      </c>
      <c r="T6760" t="s">
        <v>140</v>
      </c>
      <c r="U6760" t="s">
        <v>102</v>
      </c>
      <c r="V6760" t="s">
        <v>68</v>
      </c>
      <c r="W6760">
        <v>6948</v>
      </c>
      <c r="X6760" s="1">
        <v>42088</v>
      </c>
      <c r="Y6760" t="s">
        <v>34</v>
      </c>
      <c r="Z6760" t="e" vm="26">
        <v>#VALUE!</v>
      </c>
      <c r="AA6760">
        <v>48071</v>
      </c>
      <c r="AB6760" t="e" cm="1" vm="2">
        <f t="array" ref="AB6760">_FV(Table1[[#This Row],[State]],"Country/region",TRUE)</f>
        <v>#VALUE!</v>
      </c>
    </row>
    <row r="6761" spans="1:28" x14ac:dyDescent="0.35">
      <c r="A6761" t="s">
        <v>2382</v>
      </c>
      <c r="B6761">
        <v>63</v>
      </c>
      <c r="C6761" t="s">
        <v>2593</v>
      </c>
      <c r="D6761" t="s">
        <v>46</v>
      </c>
      <c r="E6761">
        <f>YEAR(Table1[[#This Row],[Order Date]])</f>
        <v>2015</v>
      </c>
      <c r="F6761">
        <v>1</v>
      </c>
      <c r="G6761">
        <f>MONTH(Table1[[#This Row],[Order Date]])</f>
        <v>3</v>
      </c>
      <c r="H6761" s="1">
        <v>42086</v>
      </c>
      <c r="I6761">
        <v>44261</v>
      </c>
      <c r="J6761" t="s">
        <v>28</v>
      </c>
      <c r="K6761">
        <v>10</v>
      </c>
      <c r="L6761">
        <v>35.99</v>
      </c>
      <c r="M6761" s="2">
        <v>7.0000000000000007E-2</v>
      </c>
      <c r="N6761">
        <v>306.66300000000001</v>
      </c>
      <c r="O6761">
        <v>5.99</v>
      </c>
      <c r="P6761">
        <v>-17.413</v>
      </c>
      <c r="Q6761" s="2">
        <v>0.38</v>
      </c>
      <c r="R6761" t="s">
        <v>96</v>
      </c>
      <c r="S6761" t="s">
        <v>59</v>
      </c>
      <c r="T6761" t="s">
        <v>836</v>
      </c>
      <c r="U6761" t="s">
        <v>105</v>
      </c>
      <c r="V6761" t="s">
        <v>52</v>
      </c>
      <c r="W6761">
        <v>6252</v>
      </c>
      <c r="X6761" s="1">
        <v>42089</v>
      </c>
      <c r="Y6761" t="s">
        <v>34</v>
      </c>
      <c r="Z6761" t="e" vm="4">
        <v>#VALUE!</v>
      </c>
      <c r="AA6761">
        <v>94110</v>
      </c>
      <c r="AB6761" t="e" cm="1" vm="2">
        <f t="array" ref="AB6761">_FV(Table1[[#This Row],[State]],"Country/region",TRUE)</f>
        <v>#VALUE!</v>
      </c>
    </row>
    <row r="6762" spans="1:28" x14ac:dyDescent="0.35">
      <c r="A6762" t="s">
        <v>1270</v>
      </c>
      <c r="B6762">
        <v>63</v>
      </c>
      <c r="C6762" t="s">
        <v>1271</v>
      </c>
      <c r="D6762" t="s">
        <v>38</v>
      </c>
      <c r="E6762">
        <f>YEAR(Table1[[#This Row],[Order Date]])</f>
        <v>2015</v>
      </c>
      <c r="F6762">
        <v>1</v>
      </c>
      <c r="G6762">
        <f>MONTH(Table1[[#This Row],[Order Date]])</f>
        <v>3</v>
      </c>
      <c r="H6762" s="1">
        <v>42086</v>
      </c>
      <c r="I6762">
        <v>38853</v>
      </c>
      <c r="J6762" t="s">
        <v>47</v>
      </c>
      <c r="K6762">
        <v>13</v>
      </c>
      <c r="L6762">
        <v>65.989999999999995</v>
      </c>
      <c r="M6762" s="2">
        <v>0.04</v>
      </c>
      <c r="N6762">
        <v>728.02499999999998</v>
      </c>
      <c r="O6762">
        <v>2.5</v>
      </c>
      <c r="P6762">
        <v>19.998000000000001</v>
      </c>
      <c r="Q6762" s="2">
        <v>0.55000000000000004</v>
      </c>
      <c r="R6762" t="s">
        <v>96</v>
      </c>
      <c r="S6762" t="s">
        <v>30</v>
      </c>
      <c r="T6762">
        <v>6000</v>
      </c>
      <c r="U6762" t="s">
        <v>105</v>
      </c>
      <c r="V6762" t="s">
        <v>68</v>
      </c>
      <c r="W6762">
        <v>5469</v>
      </c>
      <c r="X6762" s="1">
        <v>42090</v>
      </c>
      <c r="Y6762" t="s">
        <v>34</v>
      </c>
      <c r="Z6762" t="e" vm="9">
        <v>#VALUE!</v>
      </c>
      <c r="AA6762">
        <v>68046</v>
      </c>
      <c r="AB6762" t="e" cm="1" vm="2">
        <f t="array" ref="AB6762">_FV(Table1[[#This Row],[State]],"Country/region",TRUE)</f>
        <v>#VALUE!</v>
      </c>
    </row>
    <row r="6763" spans="1:28" x14ac:dyDescent="0.35">
      <c r="A6763" t="s">
        <v>1390</v>
      </c>
      <c r="B6763">
        <v>63</v>
      </c>
      <c r="C6763" t="s">
        <v>1391</v>
      </c>
      <c r="D6763" t="s">
        <v>46</v>
      </c>
      <c r="E6763">
        <f>YEAR(Table1[[#This Row],[Order Date]])</f>
        <v>2015</v>
      </c>
      <c r="F6763">
        <v>1</v>
      </c>
      <c r="G6763">
        <f>MONTH(Table1[[#This Row],[Order Date]])</f>
        <v>3</v>
      </c>
      <c r="H6763" s="1">
        <v>42086</v>
      </c>
      <c r="I6763">
        <v>7941</v>
      </c>
      <c r="J6763" t="s">
        <v>47</v>
      </c>
      <c r="K6763">
        <v>50</v>
      </c>
      <c r="L6763">
        <v>55.29</v>
      </c>
      <c r="M6763" s="2">
        <v>0.01</v>
      </c>
      <c r="N6763">
        <v>2796.67</v>
      </c>
      <c r="O6763">
        <v>5.08</v>
      </c>
      <c r="P6763">
        <v>801.04</v>
      </c>
      <c r="Q6763" s="2">
        <v>0.59</v>
      </c>
      <c r="R6763" t="s">
        <v>29</v>
      </c>
      <c r="S6763" t="s">
        <v>30</v>
      </c>
      <c r="T6763" t="s">
        <v>2880</v>
      </c>
      <c r="U6763" t="s">
        <v>32</v>
      </c>
      <c r="V6763" t="s">
        <v>76</v>
      </c>
      <c r="W6763">
        <v>1082</v>
      </c>
      <c r="X6763" s="1">
        <v>42093</v>
      </c>
      <c r="Y6763" t="s">
        <v>34</v>
      </c>
      <c r="Z6763" t="e" vm="47">
        <v>#VALUE!</v>
      </c>
      <c r="AA6763">
        <v>28144</v>
      </c>
      <c r="AB6763" t="e" cm="1" vm="2">
        <f t="array" ref="AB6763">_FV(Table1[[#This Row],[State]],"Country/region",TRUE)</f>
        <v>#VALUE!</v>
      </c>
    </row>
    <row r="6764" spans="1:28" x14ac:dyDescent="0.35">
      <c r="A6764" t="s">
        <v>3157</v>
      </c>
      <c r="B6764">
        <v>63</v>
      </c>
      <c r="C6764" t="s">
        <v>3156</v>
      </c>
      <c r="D6764" t="s">
        <v>38</v>
      </c>
      <c r="E6764">
        <f>YEAR(Table1[[#This Row],[Order Date]])</f>
        <v>2015</v>
      </c>
      <c r="F6764">
        <v>1</v>
      </c>
      <c r="G6764">
        <f>MONTH(Table1[[#This Row],[Order Date]])</f>
        <v>3</v>
      </c>
      <c r="H6764" s="1">
        <v>42087</v>
      </c>
      <c r="I6764">
        <v>59491</v>
      </c>
      <c r="J6764" t="s">
        <v>28</v>
      </c>
      <c r="K6764">
        <v>6</v>
      </c>
      <c r="L6764">
        <v>7.38</v>
      </c>
      <c r="M6764" s="2">
        <v>0.03</v>
      </c>
      <c r="N6764">
        <v>57.9</v>
      </c>
      <c r="O6764">
        <v>11.51</v>
      </c>
      <c r="P6764">
        <v>-48.139000000000003</v>
      </c>
      <c r="Q6764" s="2">
        <v>0.36</v>
      </c>
      <c r="R6764" t="s">
        <v>29</v>
      </c>
      <c r="S6764" t="s">
        <v>30</v>
      </c>
      <c r="T6764" t="s">
        <v>1183</v>
      </c>
      <c r="U6764" t="s">
        <v>67</v>
      </c>
      <c r="V6764" t="s">
        <v>76</v>
      </c>
      <c r="W6764">
        <v>8323</v>
      </c>
      <c r="X6764" s="1">
        <v>42087</v>
      </c>
      <c r="Y6764" t="s">
        <v>34</v>
      </c>
      <c r="Z6764" t="e" vm="47">
        <v>#VALUE!</v>
      </c>
      <c r="AA6764">
        <v>28031</v>
      </c>
      <c r="AB6764" t="e" cm="1" vm="2">
        <f t="array" ref="AB6764">_FV(Table1[[#This Row],[State]],"Country/region",TRUE)</f>
        <v>#VALUE!</v>
      </c>
    </row>
    <row r="6765" spans="1:28" x14ac:dyDescent="0.35">
      <c r="A6765" t="s">
        <v>790</v>
      </c>
      <c r="B6765">
        <v>63</v>
      </c>
      <c r="C6765" t="s">
        <v>1345</v>
      </c>
      <c r="D6765" t="s">
        <v>57</v>
      </c>
      <c r="E6765">
        <f>YEAR(Table1[[#This Row],[Order Date]])</f>
        <v>2015</v>
      </c>
      <c r="F6765">
        <v>1</v>
      </c>
      <c r="G6765">
        <f>MONTH(Table1[[#This Row],[Order Date]])</f>
        <v>3</v>
      </c>
      <c r="H6765" s="1">
        <v>42087</v>
      </c>
      <c r="I6765">
        <v>9794</v>
      </c>
      <c r="J6765" t="s">
        <v>39</v>
      </c>
      <c r="K6765">
        <v>25</v>
      </c>
      <c r="L6765">
        <v>5.68</v>
      </c>
      <c r="M6765" s="2">
        <v>0.1</v>
      </c>
      <c r="N6765">
        <v>135.22999999999999</v>
      </c>
      <c r="O6765">
        <v>3.6</v>
      </c>
      <c r="P6765">
        <v>-45.65</v>
      </c>
      <c r="Q6765" s="2">
        <v>0.56000000000000005</v>
      </c>
      <c r="R6765" t="s">
        <v>29</v>
      </c>
      <c r="S6765" t="s">
        <v>139</v>
      </c>
      <c r="T6765" t="s">
        <v>2045</v>
      </c>
      <c r="U6765" t="s">
        <v>481</v>
      </c>
      <c r="V6765" t="s">
        <v>52</v>
      </c>
      <c r="W6765">
        <v>1340</v>
      </c>
      <c r="X6765" s="1">
        <v>42088</v>
      </c>
      <c r="Y6765" t="s">
        <v>34</v>
      </c>
      <c r="Z6765" t="e" vm="32">
        <v>#VALUE!</v>
      </c>
      <c r="AA6765">
        <v>80027</v>
      </c>
      <c r="AB6765" t="e" cm="1" vm="2">
        <f t="array" ref="AB6765">_FV(Table1[[#This Row],[State]],"Country/region",TRUE)</f>
        <v>#VALUE!</v>
      </c>
    </row>
    <row r="6766" spans="1:28" x14ac:dyDescent="0.35">
      <c r="A6766" t="s">
        <v>3157</v>
      </c>
      <c r="B6766">
        <v>63</v>
      </c>
      <c r="C6766" t="s">
        <v>3156</v>
      </c>
      <c r="D6766" t="s">
        <v>38</v>
      </c>
      <c r="E6766">
        <f>YEAR(Table1[[#This Row],[Order Date]])</f>
        <v>2015</v>
      </c>
      <c r="F6766">
        <v>1</v>
      </c>
      <c r="G6766">
        <f>MONTH(Table1[[#This Row],[Order Date]])</f>
        <v>3</v>
      </c>
      <c r="H6766" s="1">
        <v>42087</v>
      </c>
      <c r="I6766">
        <v>59491</v>
      </c>
      <c r="J6766" t="s">
        <v>28</v>
      </c>
      <c r="K6766">
        <v>8</v>
      </c>
      <c r="L6766">
        <v>3.58</v>
      </c>
      <c r="M6766" s="2">
        <v>0.09</v>
      </c>
      <c r="N6766">
        <v>32.31</v>
      </c>
      <c r="O6766">
        <v>5.47</v>
      </c>
      <c r="P6766">
        <v>-33.591500000000003</v>
      </c>
      <c r="Q6766" s="2">
        <v>0.37</v>
      </c>
      <c r="R6766" t="s">
        <v>29</v>
      </c>
      <c r="S6766" t="s">
        <v>30</v>
      </c>
      <c r="T6766" t="s">
        <v>1822</v>
      </c>
      <c r="U6766" t="s">
        <v>67</v>
      </c>
      <c r="V6766" t="s">
        <v>76</v>
      </c>
      <c r="W6766">
        <v>8322</v>
      </c>
      <c r="X6766" s="1">
        <v>42088</v>
      </c>
      <c r="Y6766" t="s">
        <v>34</v>
      </c>
      <c r="Z6766" t="e" vm="47">
        <v>#VALUE!</v>
      </c>
      <c r="AA6766">
        <v>28031</v>
      </c>
      <c r="AB6766" t="e" cm="1" vm="2">
        <f t="array" ref="AB6766">_FV(Table1[[#This Row],[State]],"Country/region",TRUE)</f>
        <v>#VALUE!</v>
      </c>
    </row>
    <row r="6767" spans="1:28" x14ac:dyDescent="0.35">
      <c r="A6767" t="s">
        <v>952</v>
      </c>
      <c r="B6767">
        <v>63</v>
      </c>
      <c r="C6767" t="s">
        <v>953</v>
      </c>
      <c r="D6767" t="s">
        <v>27</v>
      </c>
      <c r="E6767">
        <f>YEAR(Table1[[#This Row],[Order Date]])</f>
        <v>2015</v>
      </c>
      <c r="F6767">
        <v>1</v>
      </c>
      <c r="G6767">
        <f>MONTH(Table1[[#This Row],[Order Date]])</f>
        <v>3</v>
      </c>
      <c r="H6767" s="1">
        <v>42087</v>
      </c>
      <c r="I6767">
        <v>46023</v>
      </c>
      <c r="J6767" t="s">
        <v>39</v>
      </c>
      <c r="K6767">
        <v>50</v>
      </c>
      <c r="L6767">
        <v>21.66</v>
      </c>
      <c r="M6767" s="2">
        <v>7.0000000000000007E-2</v>
      </c>
      <c r="N6767">
        <v>1101.76</v>
      </c>
      <c r="O6767">
        <v>13.99</v>
      </c>
      <c r="P6767">
        <v>-204.22</v>
      </c>
      <c r="Q6767" s="2">
        <v>0.52</v>
      </c>
      <c r="R6767" t="s">
        <v>29</v>
      </c>
      <c r="S6767" t="s">
        <v>80</v>
      </c>
      <c r="T6767" t="s">
        <v>1925</v>
      </c>
      <c r="U6767" t="s">
        <v>214</v>
      </c>
      <c r="V6767" t="s">
        <v>52</v>
      </c>
      <c r="W6767">
        <v>6465</v>
      </c>
      <c r="X6767" s="1">
        <v>42088</v>
      </c>
      <c r="Y6767" t="s">
        <v>34</v>
      </c>
      <c r="Z6767" t="e" vm="33">
        <v>#VALUE!</v>
      </c>
      <c r="AA6767">
        <v>83605</v>
      </c>
      <c r="AB6767" t="e" cm="1" vm="2">
        <f t="array" ref="AB6767">_FV(Table1[[#This Row],[State]],"Country/region",TRUE)</f>
        <v>#VALUE!</v>
      </c>
    </row>
    <row r="6768" spans="1:28" x14ac:dyDescent="0.35">
      <c r="A6768" t="s">
        <v>3157</v>
      </c>
      <c r="B6768">
        <v>63</v>
      </c>
      <c r="C6768" t="s">
        <v>3156</v>
      </c>
      <c r="D6768" t="s">
        <v>38</v>
      </c>
      <c r="E6768">
        <f>YEAR(Table1[[#This Row],[Order Date]])</f>
        <v>2015</v>
      </c>
      <c r="F6768">
        <v>1</v>
      </c>
      <c r="G6768">
        <f>MONTH(Table1[[#This Row],[Order Date]])</f>
        <v>3</v>
      </c>
      <c r="H6768" s="1">
        <v>42087</v>
      </c>
      <c r="I6768">
        <v>59491</v>
      </c>
      <c r="J6768" t="s">
        <v>28</v>
      </c>
      <c r="K6768">
        <v>46</v>
      </c>
      <c r="L6768">
        <v>12.22</v>
      </c>
      <c r="M6768" s="2">
        <v>0.06</v>
      </c>
      <c r="N6768">
        <v>562.95000000000005</v>
      </c>
      <c r="O6768">
        <v>2.85</v>
      </c>
      <c r="P6768">
        <v>147.12</v>
      </c>
      <c r="Q6768" s="2">
        <v>0.55000000000000004</v>
      </c>
      <c r="R6768" t="s">
        <v>48</v>
      </c>
      <c r="S6768" t="s">
        <v>139</v>
      </c>
      <c r="T6768" t="s">
        <v>679</v>
      </c>
      <c r="U6768" t="s">
        <v>82</v>
      </c>
      <c r="V6768" t="s">
        <v>76</v>
      </c>
      <c r="W6768">
        <v>8324</v>
      </c>
      <c r="X6768" s="1">
        <v>42089</v>
      </c>
      <c r="Y6768" t="s">
        <v>34</v>
      </c>
      <c r="Z6768" t="e" vm="47">
        <v>#VALUE!</v>
      </c>
      <c r="AA6768">
        <v>28031</v>
      </c>
      <c r="AB6768" t="e" cm="1" vm="2">
        <f t="array" ref="AB6768">_FV(Table1[[#This Row],[State]],"Country/region",TRUE)</f>
        <v>#VALUE!</v>
      </c>
    </row>
    <row r="6769" spans="1:28" x14ac:dyDescent="0.35">
      <c r="A6769" t="s">
        <v>774</v>
      </c>
      <c r="B6769">
        <v>63</v>
      </c>
      <c r="C6769" t="s">
        <v>754</v>
      </c>
      <c r="D6769" t="s">
        <v>57</v>
      </c>
      <c r="E6769">
        <f>YEAR(Table1[[#This Row],[Order Date]])</f>
        <v>2015</v>
      </c>
      <c r="F6769">
        <v>1</v>
      </c>
      <c r="G6769">
        <f>MONTH(Table1[[#This Row],[Order Date]])</f>
        <v>3</v>
      </c>
      <c r="H6769" s="1">
        <v>42087</v>
      </c>
      <c r="I6769">
        <v>16390</v>
      </c>
      <c r="J6769" t="s">
        <v>131</v>
      </c>
      <c r="K6769">
        <v>8</v>
      </c>
      <c r="L6769">
        <v>10.98</v>
      </c>
      <c r="M6769" s="2">
        <v>0.1</v>
      </c>
      <c r="N6769">
        <v>86.38</v>
      </c>
      <c r="O6769">
        <v>3.37</v>
      </c>
      <c r="P6769">
        <v>-12.61</v>
      </c>
      <c r="Q6769" s="2">
        <v>0.56999999999999995</v>
      </c>
      <c r="R6769" t="s">
        <v>29</v>
      </c>
      <c r="S6769" t="s">
        <v>139</v>
      </c>
      <c r="T6769" t="s">
        <v>1274</v>
      </c>
      <c r="U6769" t="s">
        <v>481</v>
      </c>
      <c r="V6769" t="s">
        <v>52</v>
      </c>
      <c r="W6769">
        <v>2277</v>
      </c>
      <c r="X6769" s="1">
        <v>42089</v>
      </c>
      <c r="Y6769" t="s">
        <v>34</v>
      </c>
      <c r="Z6769" t="e" vm="7">
        <v>#VALUE!</v>
      </c>
      <c r="AA6769">
        <v>84074</v>
      </c>
      <c r="AB6769" t="e" cm="1" vm="2">
        <f t="array" ref="AB6769">_FV(Table1[[#This Row],[State]],"Country/region",TRUE)</f>
        <v>#VALUE!</v>
      </c>
    </row>
    <row r="6770" spans="1:28" x14ac:dyDescent="0.35">
      <c r="A6770" t="s">
        <v>1323</v>
      </c>
      <c r="B6770">
        <v>63</v>
      </c>
      <c r="C6770" t="s">
        <v>3375</v>
      </c>
      <c r="D6770" t="s">
        <v>27</v>
      </c>
      <c r="E6770">
        <f>YEAR(Table1[[#This Row],[Order Date]])</f>
        <v>2015</v>
      </c>
      <c r="F6770">
        <v>1</v>
      </c>
      <c r="G6770">
        <f>MONTH(Table1[[#This Row],[Order Date]])</f>
        <v>3</v>
      </c>
      <c r="H6770" s="1">
        <v>42087</v>
      </c>
      <c r="I6770">
        <v>5473</v>
      </c>
      <c r="J6770" t="s">
        <v>39</v>
      </c>
      <c r="K6770">
        <v>42</v>
      </c>
      <c r="L6770">
        <v>8.74</v>
      </c>
      <c r="M6770" s="2">
        <v>0.09</v>
      </c>
      <c r="N6770">
        <v>355.69</v>
      </c>
      <c r="O6770">
        <v>8.2899999999999991</v>
      </c>
      <c r="P6770">
        <v>-149.46</v>
      </c>
      <c r="Q6770" s="2">
        <v>0.38</v>
      </c>
      <c r="R6770" t="s">
        <v>29</v>
      </c>
      <c r="S6770" t="s">
        <v>30</v>
      </c>
      <c r="T6770" t="s">
        <v>307</v>
      </c>
      <c r="U6770" t="s">
        <v>267</v>
      </c>
      <c r="V6770" t="s">
        <v>68</v>
      </c>
      <c r="W6770">
        <v>766</v>
      </c>
      <c r="X6770" s="1">
        <v>42089</v>
      </c>
      <c r="Y6770" t="s">
        <v>34</v>
      </c>
      <c r="Z6770" t="e" vm="26">
        <v>#VALUE!</v>
      </c>
      <c r="AA6770">
        <v>48858</v>
      </c>
      <c r="AB6770" t="e" cm="1" vm="2">
        <f t="array" ref="AB6770">_FV(Table1[[#This Row],[State]],"Country/region",TRUE)</f>
        <v>#VALUE!</v>
      </c>
    </row>
    <row r="6771" spans="1:28" x14ac:dyDescent="0.35">
      <c r="A6771" t="s">
        <v>3155</v>
      </c>
      <c r="B6771">
        <v>63</v>
      </c>
      <c r="C6771" t="s">
        <v>3156</v>
      </c>
      <c r="D6771" t="s">
        <v>38</v>
      </c>
      <c r="E6771">
        <f>YEAR(Table1[[#This Row],[Order Date]])</f>
        <v>2015</v>
      </c>
      <c r="F6771">
        <v>1</v>
      </c>
      <c r="G6771">
        <f>MONTH(Table1[[#This Row],[Order Date]])</f>
        <v>3</v>
      </c>
      <c r="H6771" s="1">
        <v>42087</v>
      </c>
      <c r="I6771">
        <v>59491</v>
      </c>
      <c r="J6771" t="s">
        <v>28</v>
      </c>
      <c r="K6771">
        <v>31</v>
      </c>
      <c r="L6771">
        <v>387.99</v>
      </c>
      <c r="M6771" s="2">
        <v>0.04</v>
      </c>
      <c r="N6771">
        <v>12470.31</v>
      </c>
      <c r="O6771">
        <v>19.989999999999998</v>
      </c>
      <c r="P6771">
        <v>5528.5020000000004</v>
      </c>
      <c r="Q6771" s="2">
        <v>0.38</v>
      </c>
      <c r="R6771" t="s">
        <v>29</v>
      </c>
      <c r="S6771" t="s">
        <v>30</v>
      </c>
      <c r="T6771" t="s">
        <v>2239</v>
      </c>
      <c r="U6771" t="s">
        <v>67</v>
      </c>
      <c r="V6771" t="s">
        <v>33</v>
      </c>
      <c r="W6771">
        <v>8325</v>
      </c>
      <c r="X6771" s="1">
        <v>42090</v>
      </c>
      <c r="Y6771" t="s">
        <v>34</v>
      </c>
      <c r="Z6771" t="e" vm="22">
        <v>#VALUE!</v>
      </c>
      <c r="AA6771">
        <v>44112</v>
      </c>
      <c r="AB6771" t="e" cm="1" vm="2">
        <f t="array" ref="AB6771">_FV(Table1[[#This Row],[State]],"Country/region",TRUE)</f>
        <v>#VALUE!</v>
      </c>
    </row>
    <row r="6772" spans="1:28" x14ac:dyDescent="0.35">
      <c r="A6772" t="s">
        <v>1805</v>
      </c>
      <c r="B6772">
        <v>63</v>
      </c>
      <c r="C6772" t="s">
        <v>2882</v>
      </c>
      <c r="D6772" t="s">
        <v>27</v>
      </c>
      <c r="E6772">
        <f>YEAR(Table1[[#This Row],[Order Date]])</f>
        <v>2015</v>
      </c>
      <c r="F6772">
        <v>1</v>
      </c>
      <c r="G6772">
        <f>MONTH(Table1[[#This Row],[Order Date]])</f>
        <v>3</v>
      </c>
      <c r="H6772" s="1">
        <v>42087</v>
      </c>
      <c r="I6772">
        <v>1764</v>
      </c>
      <c r="J6772" t="s">
        <v>58</v>
      </c>
      <c r="K6772">
        <v>7</v>
      </c>
      <c r="L6772">
        <v>8.34</v>
      </c>
      <c r="M6772" s="2">
        <v>0.1</v>
      </c>
      <c r="N6772">
        <v>59.99</v>
      </c>
      <c r="O6772">
        <v>4.82</v>
      </c>
      <c r="P6772">
        <v>-13.78</v>
      </c>
      <c r="Q6772" s="2">
        <v>0.4</v>
      </c>
      <c r="R6772" t="s">
        <v>29</v>
      </c>
      <c r="S6772" t="s">
        <v>30</v>
      </c>
      <c r="T6772" t="s">
        <v>613</v>
      </c>
      <c r="U6772" t="s">
        <v>61</v>
      </c>
      <c r="V6772" t="s">
        <v>52</v>
      </c>
      <c r="W6772">
        <v>254</v>
      </c>
      <c r="X6772" s="1">
        <v>42090</v>
      </c>
      <c r="Y6772" t="s">
        <v>34</v>
      </c>
      <c r="Z6772" t="e" vm="8">
        <v>#VALUE!</v>
      </c>
      <c r="AA6772">
        <v>97420</v>
      </c>
      <c r="AB6772" t="e" cm="1" vm="2">
        <f t="array" ref="AB6772">_FV(Table1[[#This Row],[State]],"Country/region",TRUE)</f>
        <v>#VALUE!</v>
      </c>
    </row>
    <row r="6773" spans="1:28" x14ac:dyDescent="0.35">
      <c r="A6773" t="s">
        <v>1578</v>
      </c>
      <c r="B6773">
        <v>63</v>
      </c>
      <c r="C6773" t="s">
        <v>1331</v>
      </c>
      <c r="D6773" t="s">
        <v>38</v>
      </c>
      <c r="E6773">
        <f>YEAR(Table1[[#This Row],[Order Date]])</f>
        <v>2015</v>
      </c>
      <c r="F6773">
        <v>1</v>
      </c>
      <c r="G6773">
        <f>MONTH(Table1[[#This Row],[Order Date]])</f>
        <v>3</v>
      </c>
      <c r="H6773" s="1">
        <v>42088</v>
      </c>
      <c r="I6773">
        <v>11045</v>
      </c>
      <c r="J6773" t="s">
        <v>131</v>
      </c>
      <c r="K6773">
        <v>35</v>
      </c>
      <c r="L6773">
        <v>19.98</v>
      </c>
      <c r="M6773" s="2">
        <v>0.04</v>
      </c>
      <c r="N6773">
        <v>710.86</v>
      </c>
      <c r="O6773">
        <v>5.97</v>
      </c>
      <c r="P6773">
        <v>196.22</v>
      </c>
      <c r="Q6773" s="2">
        <v>0.38</v>
      </c>
      <c r="R6773" t="s">
        <v>29</v>
      </c>
      <c r="S6773" t="s">
        <v>30</v>
      </c>
      <c r="T6773" t="s">
        <v>2293</v>
      </c>
      <c r="U6773" t="s">
        <v>61</v>
      </c>
      <c r="V6773" t="s">
        <v>52</v>
      </c>
      <c r="W6773">
        <v>1534</v>
      </c>
      <c r="X6773" s="1">
        <v>42089</v>
      </c>
      <c r="Y6773" t="s">
        <v>34</v>
      </c>
      <c r="Z6773" t="e" vm="32">
        <v>#VALUE!</v>
      </c>
      <c r="AA6773">
        <v>80013</v>
      </c>
      <c r="AB6773" t="e" cm="1" vm="2">
        <f t="array" ref="AB6773">_FV(Table1[[#This Row],[State]],"Country/region",TRUE)</f>
        <v>#VALUE!</v>
      </c>
    </row>
    <row r="6774" spans="1:28" x14ac:dyDescent="0.35">
      <c r="A6774" t="s">
        <v>898</v>
      </c>
      <c r="B6774">
        <v>63</v>
      </c>
      <c r="C6774" t="s">
        <v>899</v>
      </c>
      <c r="D6774" t="s">
        <v>38</v>
      </c>
      <c r="E6774">
        <f>YEAR(Table1[[#This Row],[Order Date]])</f>
        <v>2015</v>
      </c>
      <c r="F6774">
        <v>1</v>
      </c>
      <c r="G6774">
        <f>MONTH(Table1[[#This Row],[Order Date]])</f>
        <v>3</v>
      </c>
      <c r="H6774" s="1">
        <v>42089</v>
      </c>
      <c r="I6774">
        <v>3970</v>
      </c>
      <c r="J6774" t="s">
        <v>131</v>
      </c>
      <c r="K6774">
        <v>13</v>
      </c>
      <c r="L6774">
        <v>20.98</v>
      </c>
      <c r="M6774" s="2">
        <v>0.05</v>
      </c>
      <c r="N6774">
        <v>324.83</v>
      </c>
      <c r="O6774">
        <v>45</v>
      </c>
      <c r="P6774">
        <v>-426.54</v>
      </c>
      <c r="Q6774" s="2">
        <v>0.61</v>
      </c>
      <c r="R6774" t="s">
        <v>29</v>
      </c>
      <c r="S6774" t="s">
        <v>49</v>
      </c>
      <c r="T6774" t="s">
        <v>1670</v>
      </c>
      <c r="U6774" t="s">
        <v>32</v>
      </c>
      <c r="V6774" t="s">
        <v>76</v>
      </c>
      <c r="W6774">
        <v>582</v>
      </c>
      <c r="X6774" s="1">
        <v>42090</v>
      </c>
      <c r="Y6774" t="s">
        <v>53</v>
      </c>
      <c r="Z6774" t="e" vm="18">
        <v>#VALUE!</v>
      </c>
      <c r="AA6774">
        <v>22025</v>
      </c>
      <c r="AB6774" t="e" cm="1" vm="2">
        <f t="array" ref="AB6774">_FV(Table1[[#This Row],[State]],"Country/region",TRUE)</f>
        <v>#VALUE!</v>
      </c>
    </row>
    <row r="6775" spans="1:28" x14ac:dyDescent="0.35">
      <c r="A6775" t="s">
        <v>3510</v>
      </c>
      <c r="B6775">
        <v>63</v>
      </c>
      <c r="C6775" t="s">
        <v>1868</v>
      </c>
      <c r="D6775" t="s">
        <v>38</v>
      </c>
      <c r="E6775">
        <f>YEAR(Table1[[#This Row],[Order Date]])</f>
        <v>2015</v>
      </c>
      <c r="F6775">
        <v>1</v>
      </c>
      <c r="G6775">
        <f>MONTH(Table1[[#This Row],[Order Date]])</f>
        <v>3</v>
      </c>
      <c r="H6775" s="1">
        <v>42089</v>
      </c>
      <c r="I6775">
        <v>24546</v>
      </c>
      <c r="J6775" t="s">
        <v>58</v>
      </c>
      <c r="K6775">
        <v>7</v>
      </c>
      <c r="L6775">
        <v>10.98</v>
      </c>
      <c r="M6775" s="2">
        <v>0.04</v>
      </c>
      <c r="N6775">
        <v>81.58</v>
      </c>
      <c r="O6775">
        <v>3.37</v>
      </c>
      <c r="P6775">
        <v>-7.78</v>
      </c>
      <c r="Q6775" s="2">
        <v>0.56999999999999995</v>
      </c>
      <c r="R6775" t="s">
        <v>29</v>
      </c>
      <c r="S6775" t="s">
        <v>139</v>
      </c>
      <c r="T6775" t="s">
        <v>1274</v>
      </c>
      <c r="U6775" t="s">
        <v>481</v>
      </c>
      <c r="V6775" t="s">
        <v>68</v>
      </c>
      <c r="W6775">
        <v>3439</v>
      </c>
      <c r="X6775" s="1">
        <v>42090</v>
      </c>
      <c r="Y6775" t="s">
        <v>34</v>
      </c>
      <c r="Z6775" t="e" vm="11">
        <v>#VALUE!</v>
      </c>
      <c r="AA6775">
        <v>75701</v>
      </c>
      <c r="AB6775" t="e" cm="1" vm="2">
        <f t="array" ref="AB6775">_FV(Table1[[#This Row],[State]],"Country/region",TRUE)</f>
        <v>#VALUE!</v>
      </c>
    </row>
    <row r="6776" spans="1:28" x14ac:dyDescent="0.35">
      <c r="A6776" t="s">
        <v>2088</v>
      </c>
      <c r="B6776">
        <v>63</v>
      </c>
      <c r="C6776" t="s">
        <v>1739</v>
      </c>
      <c r="D6776" t="s">
        <v>38</v>
      </c>
      <c r="E6776">
        <f>YEAR(Table1[[#This Row],[Order Date]])</f>
        <v>2015</v>
      </c>
      <c r="F6776">
        <v>1</v>
      </c>
      <c r="G6776">
        <f>MONTH(Table1[[#This Row],[Order Date]])</f>
        <v>3</v>
      </c>
      <c r="H6776" s="1">
        <v>42089</v>
      </c>
      <c r="I6776">
        <v>6950</v>
      </c>
      <c r="J6776" t="s">
        <v>47</v>
      </c>
      <c r="K6776">
        <v>4</v>
      </c>
      <c r="L6776">
        <v>55.99</v>
      </c>
      <c r="M6776" s="2">
        <v>0.08</v>
      </c>
      <c r="N6776">
        <v>187.39949999999999</v>
      </c>
      <c r="O6776">
        <v>3.3</v>
      </c>
      <c r="P6776">
        <v>-225.30199999999999</v>
      </c>
      <c r="Q6776" s="2">
        <v>0.59</v>
      </c>
      <c r="R6776" t="s">
        <v>96</v>
      </c>
      <c r="S6776" t="s">
        <v>139</v>
      </c>
      <c r="T6776" t="s">
        <v>2054</v>
      </c>
      <c r="U6776" t="s">
        <v>105</v>
      </c>
      <c r="V6776" t="s">
        <v>33</v>
      </c>
      <c r="W6776">
        <v>960</v>
      </c>
      <c r="X6776" s="1">
        <v>42091</v>
      </c>
      <c r="Y6776" t="s">
        <v>34</v>
      </c>
      <c r="Z6776" t="e" vm="24">
        <v>#VALUE!</v>
      </c>
      <c r="AA6776">
        <v>7030</v>
      </c>
      <c r="AB6776" t="e" cm="1" vm="2">
        <f t="array" ref="AB6776">_FV(Table1[[#This Row],[State]],"Country/region",TRUE)</f>
        <v>#VALUE!</v>
      </c>
    </row>
    <row r="6777" spans="1:28" x14ac:dyDescent="0.35">
      <c r="A6777" t="s">
        <v>898</v>
      </c>
      <c r="B6777">
        <v>63</v>
      </c>
      <c r="C6777" t="s">
        <v>899</v>
      </c>
      <c r="D6777" t="s">
        <v>38</v>
      </c>
      <c r="E6777">
        <f>YEAR(Table1[[#This Row],[Order Date]])</f>
        <v>2015</v>
      </c>
      <c r="F6777">
        <v>1</v>
      </c>
      <c r="G6777">
        <f>MONTH(Table1[[#This Row],[Order Date]])</f>
        <v>3</v>
      </c>
      <c r="H6777" s="1">
        <v>42089</v>
      </c>
      <c r="I6777">
        <v>3970</v>
      </c>
      <c r="J6777" t="s">
        <v>131</v>
      </c>
      <c r="K6777">
        <v>39</v>
      </c>
      <c r="L6777">
        <v>28.48</v>
      </c>
      <c r="M6777" s="2">
        <v>7.0000000000000007E-2</v>
      </c>
      <c r="N6777">
        <v>1032.97</v>
      </c>
      <c r="O6777">
        <v>1.99</v>
      </c>
      <c r="P6777">
        <v>397.15</v>
      </c>
      <c r="Q6777" s="2">
        <v>0.4</v>
      </c>
      <c r="R6777" t="s">
        <v>96</v>
      </c>
      <c r="S6777" t="s">
        <v>139</v>
      </c>
      <c r="T6777" t="s">
        <v>140</v>
      </c>
      <c r="U6777" t="s">
        <v>102</v>
      </c>
      <c r="V6777" t="s">
        <v>76</v>
      </c>
      <c r="W6777">
        <v>581</v>
      </c>
      <c r="X6777" s="1">
        <v>42091</v>
      </c>
      <c r="Y6777" t="s">
        <v>34</v>
      </c>
      <c r="Z6777" t="e" vm="18">
        <v>#VALUE!</v>
      </c>
      <c r="AA6777">
        <v>22025</v>
      </c>
      <c r="AB6777" t="e" cm="1" vm="2">
        <f t="array" ref="AB6777">_FV(Table1[[#This Row],[State]],"Country/region",TRUE)</f>
        <v>#VALUE!</v>
      </c>
    </row>
    <row r="6778" spans="1:28" x14ac:dyDescent="0.35">
      <c r="A6778" t="s">
        <v>1096</v>
      </c>
      <c r="B6778">
        <v>63</v>
      </c>
      <c r="C6778" t="s">
        <v>1097</v>
      </c>
      <c r="D6778" t="s">
        <v>27</v>
      </c>
      <c r="E6778">
        <f>YEAR(Table1[[#This Row],[Order Date]])</f>
        <v>2015</v>
      </c>
      <c r="F6778">
        <v>1</v>
      </c>
      <c r="G6778">
        <f>MONTH(Table1[[#This Row],[Order Date]])</f>
        <v>3</v>
      </c>
      <c r="H6778" s="1">
        <v>42089</v>
      </c>
      <c r="I6778">
        <v>41056</v>
      </c>
      <c r="J6778" t="s">
        <v>58</v>
      </c>
      <c r="K6778">
        <v>4</v>
      </c>
      <c r="L6778">
        <v>34.979999999999997</v>
      </c>
      <c r="M6778" s="2">
        <v>0.08</v>
      </c>
      <c r="N6778">
        <v>137.54</v>
      </c>
      <c r="O6778">
        <v>7.53</v>
      </c>
      <c r="P6778">
        <v>-138.84</v>
      </c>
      <c r="Q6778" s="2">
        <v>0.76</v>
      </c>
      <c r="R6778" t="s">
        <v>96</v>
      </c>
      <c r="S6778" t="s">
        <v>30</v>
      </c>
      <c r="T6778" t="s">
        <v>897</v>
      </c>
      <c r="U6778" t="s">
        <v>102</v>
      </c>
      <c r="V6778" t="s">
        <v>52</v>
      </c>
      <c r="W6778">
        <v>5785</v>
      </c>
      <c r="X6778" s="1">
        <v>42092</v>
      </c>
      <c r="Y6778" t="s">
        <v>34</v>
      </c>
      <c r="Z6778" t="e" vm="42">
        <v>#VALUE!</v>
      </c>
      <c r="AA6778">
        <v>85254</v>
      </c>
      <c r="AB6778" t="e" cm="1" vm="2">
        <f t="array" ref="AB6778">_FV(Table1[[#This Row],[State]],"Country/region",TRUE)</f>
        <v>#VALUE!</v>
      </c>
    </row>
    <row r="6779" spans="1:28" x14ac:dyDescent="0.35">
      <c r="A6779" t="s">
        <v>825</v>
      </c>
      <c r="B6779">
        <v>63</v>
      </c>
      <c r="C6779" t="s">
        <v>826</v>
      </c>
      <c r="D6779" t="s">
        <v>57</v>
      </c>
      <c r="E6779">
        <f>YEAR(Table1[[#This Row],[Order Date]])</f>
        <v>2015</v>
      </c>
      <c r="F6779">
        <v>1</v>
      </c>
      <c r="G6779">
        <f>MONTH(Table1[[#This Row],[Order Date]])</f>
        <v>3</v>
      </c>
      <c r="H6779" s="1">
        <v>42090</v>
      </c>
      <c r="I6779">
        <v>20995</v>
      </c>
      <c r="J6779" t="s">
        <v>131</v>
      </c>
      <c r="K6779">
        <v>37</v>
      </c>
      <c r="L6779">
        <v>150.97999999999999</v>
      </c>
      <c r="M6779" s="2">
        <v>0.01</v>
      </c>
      <c r="N6779">
        <v>5817.88</v>
      </c>
      <c r="O6779">
        <v>66.27</v>
      </c>
      <c r="P6779">
        <v>-567.14</v>
      </c>
      <c r="Q6779" s="2">
        <v>0.65</v>
      </c>
      <c r="R6779" t="s">
        <v>48</v>
      </c>
      <c r="S6779" t="s">
        <v>73</v>
      </c>
      <c r="T6779" t="s">
        <v>1859</v>
      </c>
      <c r="U6779" t="s">
        <v>154</v>
      </c>
      <c r="V6779" t="s">
        <v>52</v>
      </c>
      <c r="W6779">
        <v>2911</v>
      </c>
      <c r="X6779" s="1">
        <v>42091</v>
      </c>
      <c r="Y6779" t="s">
        <v>53</v>
      </c>
      <c r="Z6779" t="e" vm="4">
        <v>#VALUE!</v>
      </c>
      <c r="AA6779">
        <v>92653</v>
      </c>
      <c r="AB6779" t="e" cm="1" vm="2">
        <f t="array" ref="AB6779">_FV(Table1[[#This Row],[State]],"Country/region",TRUE)</f>
        <v>#VALUE!</v>
      </c>
    </row>
    <row r="6780" spans="1:28" x14ac:dyDescent="0.35">
      <c r="A6780" t="s">
        <v>2382</v>
      </c>
      <c r="B6780">
        <v>63</v>
      </c>
      <c r="C6780" t="s">
        <v>2304</v>
      </c>
      <c r="D6780" t="s">
        <v>38</v>
      </c>
      <c r="E6780">
        <f>YEAR(Table1[[#This Row],[Order Date]])</f>
        <v>2015</v>
      </c>
      <c r="F6780">
        <v>1</v>
      </c>
      <c r="G6780">
        <f>MONTH(Table1[[#This Row],[Order Date]])</f>
        <v>3</v>
      </c>
      <c r="H6780" s="1">
        <v>42090</v>
      </c>
      <c r="I6780">
        <v>35814</v>
      </c>
      <c r="J6780" t="s">
        <v>28</v>
      </c>
      <c r="K6780">
        <v>11</v>
      </c>
      <c r="L6780">
        <v>29.18</v>
      </c>
      <c r="M6780" s="2">
        <v>0.08</v>
      </c>
      <c r="N6780">
        <v>324.52</v>
      </c>
      <c r="O6780">
        <v>8.5500000000000007</v>
      </c>
      <c r="P6780">
        <v>154.02000000000001</v>
      </c>
      <c r="Q6780" s="2">
        <v>0.42</v>
      </c>
      <c r="R6780" t="s">
        <v>48</v>
      </c>
      <c r="S6780" t="s">
        <v>30</v>
      </c>
      <c r="T6780" t="s">
        <v>271</v>
      </c>
      <c r="U6780" t="s">
        <v>82</v>
      </c>
      <c r="V6780" t="s">
        <v>52</v>
      </c>
      <c r="W6780">
        <v>5024</v>
      </c>
      <c r="X6780" s="1">
        <v>42091</v>
      </c>
      <c r="Y6780" t="s">
        <v>34</v>
      </c>
      <c r="Z6780" t="e" vm="4">
        <v>#VALUE!</v>
      </c>
      <c r="AA6780">
        <v>94110</v>
      </c>
      <c r="AB6780" t="e" cm="1" vm="2">
        <f t="array" ref="AB6780">_FV(Table1[[#This Row],[State]],"Country/region",TRUE)</f>
        <v>#VALUE!</v>
      </c>
    </row>
    <row r="6781" spans="1:28" x14ac:dyDescent="0.35">
      <c r="A6781" t="s">
        <v>3394</v>
      </c>
      <c r="B6781">
        <v>63</v>
      </c>
      <c r="C6781" t="s">
        <v>2202</v>
      </c>
      <c r="D6781" t="s">
        <v>38</v>
      </c>
      <c r="E6781">
        <f>YEAR(Table1[[#This Row],[Order Date]])</f>
        <v>2015</v>
      </c>
      <c r="F6781">
        <v>1</v>
      </c>
      <c r="G6781">
        <f>MONTH(Table1[[#This Row],[Order Date]])</f>
        <v>3</v>
      </c>
      <c r="H6781" s="1">
        <v>42090</v>
      </c>
      <c r="I6781">
        <v>55462</v>
      </c>
      <c r="J6781" t="s">
        <v>131</v>
      </c>
      <c r="K6781">
        <v>31</v>
      </c>
      <c r="L6781">
        <v>39.979999999999997</v>
      </c>
      <c r="M6781" s="2">
        <v>0.05</v>
      </c>
      <c r="N6781">
        <v>1184.53</v>
      </c>
      <c r="O6781">
        <v>7.12</v>
      </c>
      <c r="P6781">
        <v>-26.49</v>
      </c>
      <c r="Q6781" s="2">
        <v>0.67</v>
      </c>
      <c r="R6781" t="s">
        <v>96</v>
      </c>
      <c r="S6781" t="s">
        <v>30</v>
      </c>
      <c r="T6781" t="s">
        <v>518</v>
      </c>
      <c r="U6781" t="s">
        <v>102</v>
      </c>
      <c r="V6781" t="s">
        <v>68</v>
      </c>
      <c r="W6781">
        <v>7752</v>
      </c>
      <c r="X6781" s="1">
        <v>42091</v>
      </c>
      <c r="Y6781" t="s">
        <v>34</v>
      </c>
      <c r="Z6781" t="e" vm="5">
        <v>#VALUE!</v>
      </c>
      <c r="AA6781">
        <v>56560</v>
      </c>
      <c r="AB6781" t="e" cm="1" vm="2">
        <f t="array" ref="AB6781">_FV(Table1[[#This Row],[State]],"Country/region",TRUE)</f>
        <v>#VALUE!</v>
      </c>
    </row>
    <row r="6782" spans="1:28" x14ac:dyDescent="0.35">
      <c r="A6782" t="s">
        <v>3394</v>
      </c>
      <c r="B6782">
        <v>63</v>
      </c>
      <c r="C6782" t="s">
        <v>2202</v>
      </c>
      <c r="D6782" t="s">
        <v>38</v>
      </c>
      <c r="E6782">
        <f>YEAR(Table1[[#This Row],[Order Date]])</f>
        <v>2015</v>
      </c>
      <c r="F6782">
        <v>1</v>
      </c>
      <c r="G6782">
        <f>MONTH(Table1[[#This Row],[Order Date]])</f>
        <v>3</v>
      </c>
      <c r="H6782" s="1">
        <v>42090</v>
      </c>
      <c r="I6782">
        <v>55462</v>
      </c>
      <c r="J6782" t="s">
        <v>131</v>
      </c>
      <c r="K6782">
        <v>35</v>
      </c>
      <c r="L6782">
        <v>125.99</v>
      </c>
      <c r="M6782" s="2">
        <v>0.09</v>
      </c>
      <c r="N6782">
        <v>3683.73</v>
      </c>
      <c r="O6782">
        <v>8.99</v>
      </c>
      <c r="P6782">
        <v>708.75900000000001</v>
      </c>
      <c r="Q6782" s="2">
        <v>0.59</v>
      </c>
      <c r="R6782" t="s">
        <v>96</v>
      </c>
      <c r="S6782" t="s">
        <v>30</v>
      </c>
      <c r="T6782" t="s">
        <v>242</v>
      </c>
      <c r="U6782" t="s">
        <v>105</v>
      </c>
      <c r="V6782" t="s">
        <v>68</v>
      </c>
      <c r="W6782">
        <v>7753</v>
      </c>
      <c r="X6782" s="1">
        <v>42091</v>
      </c>
      <c r="Y6782" t="s">
        <v>34</v>
      </c>
      <c r="Z6782" t="e" vm="5">
        <v>#VALUE!</v>
      </c>
      <c r="AA6782">
        <v>56560</v>
      </c>
      <c r="AB6782" t="e" cm="1" vm="2">
        <f t="array" ref="AB6782">_FV(Table1[[#This Row],[State]],"Country/region",TRUE)</f>
        <v>#VALUE!</v>
      </c>
    </row>
    <row r="6783" spans="1:28" x14ac:dyDescent="0.35">
      <c r="A6783" t="s">
        <v>3394</v>
      </c>
      <c r="B6783">
        <v>63</v>
      </c>
      <c r="C6783" t="s">
        <v>2202</v>
      </c>
      <c r="D6783" t="s">
        <v>38</v>
      </c>
      <c r="E6783">
        <f>YEAR(Table1[[#This Row],[Order Date]])</f>
        <v>2015</v>
      </c>
      <c r="F6783">
        <v>1</v>
      </c>
      <c r="G6783">
        <f>MONTH(Table1[[#This Row],[Order Date]])</f>
        <v>3</v>
      </c>
      <c r="H6783" s="1">
        <v>42090</v>
      </c>
      <c r="I6783">
        <v>55462</v>
      </c>
      <c r="J6783" t="s">
        <v>131</v>
      </c>
      <c r="K6783">
        <v>13</v>
      </c>
      <c r="L6783">
        <v>5.58</v>
      </c>
      <c r="M6783" s="2">
        <v>0.06</v>
      </c>
      <c r="N6783">
        <v>75.27</v>
      </c>
      <c r="O6783">
        <v>2.99</v>
      </c>
      <c r="P6783">
        <v>-1.84</v>
      </c>
      <c r="Q6783" s="2">
        <v>0.37</v>
      </c>
      <c r="R6783" t="s">
        <v>29</v>
      </c>
      <c r="S6783" t="s">
        <v>30</v>
      </c>
      <c r="T6783" t="s">
        <v>84</v>
      </c>
      <c r="U6783" t="s">
        <v>67</v>
      </c>
      <c r="V6783" t="s">
        <v>68</v>
      </c>
      <c r="W6783">
        <v>7751</v>
      </c>
      <c r="X6783" s="1">
        <v>42092</v>
      </c>
      <c r="Y6783" t="s">
        <v>34</v>
      </c>
      <c r="Z6783" t="e" vm="5">
        <v>#VALUE!</v>
      </c>
      <c r="AA6783">
        <v>56560</v>
      </c>
      <c r="AB6783" t="e" cm="1" vm="2">
        <f t="array" ref="AB6783">_FV(Table1[[#This Row],[State]],"Country/region",TRUE)</f>
        <v>#VALUE!</v>
      </c>
    </row>
    <row r="6784" spans="1:28" x14ac:dyDescent="0.35">
      <c r="A6784" t="s">
        <v>3441</v>
      </c>
      <c r="B6784">
        <v>63</v>
      </c>
      <c r="C6784" t="s">
        <v>3442</v>
      </c>
      <c r="D6784" t="s">
        <v>27</v>
      </c>
      <c r="E6784">
        <f>YEAR(Table1[[#This Row],[Order Date]])</f>
        <v>2015</v>
      </c>
      <c r="F6784">
        <v>1</v>
      </c>
      <c r="G6784">
        <f>MONTH(Table1[[#This Row],[Order Date]])</f>
        <v>3</v>
      </c>
      <c r="H6784" s="1">
        <v>42091</v>
      </c>
      <c r="I6784">
        <v>18464</v>
      </c>
      <c r="J6784" t="s">
        <v>28</v>
      </c>
      <c r="K6784">
        <v>37</v>
      </c>
      <c r="L6784">
        <v>150.97999999999999</v>
      </c>
      <c r="M6784" s="2">
        <v>0.01</v>
      </c>
      <c r="N6784">
        <v>6039.1</v>
      </c>
      <c r="O6784">
        <v>66.27</v>
      </c>
      <c r="P6784">
        <v>-345.92</v>
      </c>
      <c r="Q6784" s="2">
        <v>0.65</v>
      </c>
      <c r="R6784" t="s">
        <v>48</v>
      </c>
      <c r="S6784" t="s">
        <v>73</v>
      </c>
      <c r="T6784" t="s">
        <v>1859</v>
      </c>
      <c r="U6784" t="s">
        <v>154</v>
      </c>
      <c r="V6784" t="s">
        <v>68</v>
      </c>
      <c r="W6784">
        <v>2545</v>
      </c>
      <c r="X6784" s="1">
        <v>42091</v>
      </c>
      <c r="Y6784" t="s">
        <v>53</v>
      </c>
      <c r="Z6784" t="e" vm="5">
        <v>#VALUE!</v>
      </c>
      <c r="AA6784">
        <v>55416</v>
      </c>
      <c r="AB6784" t="e" cm="1" vm="2">
        <f t="array" ref="AB6784">_FV(Table1[[#This Row],[State]],"Country/region",TRUE)</f>
        <v>#VALUE!</v>
      </c>
    </row>
    <row r="6785" spans="1:28" x14ac:dyDescent="0.35">
      <c r="A6785" t="s">
        <v>3492</v>
      </c>
      <c r="B6785">
        <v>63</v>
      </c>
      <c r="C6785" t="s">
        <v>2125</v>
      </c>
      <c r="D6785" t="s">
        <v>27</v>
      </c>
      <c r="E6785">
        <f>YEAR(Table1[[#This Row],[Order Date]])</f>
        <v>2015</v>
      </c>
      <c r="F6785">
        <v>1</v>
      </c>
      <c r="G6785">
        <f>MONTH(Table1[[#This Row],[Order Date]])</f>
        <v>3</v>
      </c>
      <c r="H6785" s="1">
        <v>42091</v>
      </c>
      <c r="I6785">
        <v>36512</v>
      </c>
      <c r="J6785" t="s">
        <v>39</v>
      </c>
      <c r="K6785">
        <v>30</v>
      </c>
      <c r="L6785">
        <v>355.98</v>
      </c>
      <c r="M6785" s="2">
        <v>0.04</v>
      </c>
      <c r="N6785">
        <v>10413.67</v>
      </c>
      <c r="O6785">
        <v>58.92</v>
      </c>
      <c r="P6785">
        <v>1099.29</v>
      </c>
      <c r="Q6785" s="2">
        <v>0.64</v>
      </c>
      <c r="R6785" t="s">
        <v>48</v>
      </c>
      <c r="S6785" t="s">
        <v>49</v>
      </c>
      <c r="T6785" t="s">
        <v>141</v>
      </c>
      <c r="U6785" t="s">
        <v>51</v>
      </c>
      <c r="V6785" t="s">
        <v>76</v>
      </c>
      <c r="W6785">
        <v>5126</v>
      </c>
      <c r="X6785" s="1">
        <v>42092</v>
      </c>
      <c r="Y6785" t="s">
        <v>53</v>
      </c>
      <c r="Z6785" t="e" vm="14">
        <v>#VALUE!</v>
      </c>
      <c r="AA6785">
        <v>33030</v>
      </c>
      <c r="AB6785" t="e" cm="1" vm="2">
        <f t="array" ref="AB6785">_FV(Table1[[#This Row],[State]],"Country/region",TRUE)</f>
        <v>#VALUE!</v>
      </c>
    </row>
    <row r="6786" spans="1:28" x14ac:dyDescent="0.35">
      <c r="A6786" t="s">
        <v>2763</v>
      </c>
      <c r="B6786">
        <v>63</v>
      </c>
      <c r="C6786" t="s">
        <v>2582</v>
      </c>
      <c r="D6786" t="s">
        <v>46</v>
      </c>
      <c r="E6786">
        <f>YEAR(Table1[[#This Row],[Order Date]])</f>
        <v>2015</v>
      </c>
      <c r="F6786">
        <v>1</v>
      </c>
      <c r="G6786">
        <f>MONTH(Table1[[#This Row],[Order Date]])</f>
        <v>3</v>
      </c>
      <c r="H6786" s="1">
        <v>42091</v>
      </c>
      <c r="I6786">
        <v>22373</v>
      </c>
      <c r="J6786" t="s">
        <v>28</v>
      </c>
      <c r="K6786">
        <v>26</v>
      </c>
      <c r="L6786">
        <v>8.74</v>
      </c>
      <c r="M6786" s="2">
        <v>0.05</v>
      </c>
      <c r="N6786">
        <v>233.03</v>
      </c>
      <c r="O6786">
        <v>8.2899999999999991</v>
      </c>
      <c r="P6786">
        <v>-86.34</v>
      </c>
      <c r="Q6786" s="2">
        <v>0.38</v>
      </c>
      <c r="R6786" t="s">
        <v>29</v>
      </c>
      <c r="S6786" t="s">
        <v>30</v>
      </c>
      <c r="T6786" t="s">
        <v>307</v>
      </c>
      <c r="U6786" t="s">
        <v>267</v>
      </c>
      <c r="V6786" t="s">
        <v>68</v>
      </c>
      <c r="W6786">
        <v>3115</v>
      </c>
      <c r="X6786" s="1">
        <v>42092</v>
      </c>
      <c r="Y6786" t="s">
        <v>42</v>
      </c>
      <c r="Z6786" t="e" vm="11">
        <v>#VALUE!</v>
      </c>
      <c r="AA6786">
        <v>78666</v>
      </c>
      <c r="AB6786" t="e" cm="1" vm="2">
        <f t="array" ref="AB6786">_FV(Table1[[#This Row],[State]],"Country/region",TRUE)</f>
        <v>#VALUE!</v>
      </c>
    </row>
    <row r="6787" spans="1:28" x14ac:dyDescent="0.35">
      <c r="A6787" t="s">
        <v>2816</v>
      </c>
      <c r="B6787">
        <v>63</v>
      </c>
      <c r="C6787" t="s">
        <v>907</v>
      </c>
      <c r="D6787" t="s">
        <v>57</v>
      </c>
      <c r="E6787">
        <f>YEAR(Table1[[#This Row],[Order Date]])</f>
        <v>2015</v>
      </c>
      <c r="F6787">
        <v>1</v>
      </c>
      <c r="G6787">
        <f>MONTH(Table1[[#This Row],[Order Date]])</f>
        <v>3</v>
      </c>
      <c r="H6787" s="1">
        <v>42091</v>
      </c>
      <c r="I6787">
        <v>10439</v>
      </c>
      <c r="J6787" t="s">
        <v>39</v>
      </c>
      <c r="K6787">
        <v>27</v>
      </c>
      <c r="L6787">
        <v>2.89</v>
      </c>
      <c r="M6787" s="2">
        <v>0.09</v>
      </c>
      <c r="N6787">
        <v>75.06</v>
      </c>
      <c r="O6787">
        <v>0.5</v>
      </c>
      <c r="P6787">
        <v>26.13</v>
      </c>
      <c r="Q6787" s="2">
        <v>0.38</v>
      </c>
      <c r="R6787" t="s">
        <v>29</v>
      </c>
      <c r="S6787" t="s">
        <v>30</v>
      </c>
      <c r="T6787" t="s">
        <v>475</v>
      </c>
      <c r="U6787" t="s">
        <v>210</v>
      </c>
      <c r="V6787" t="s">
        <v>52</v>
      </c>
      <c r="W6787">
        <v>1448</v>
      </c>
      <c r="X6787" s="1">
        <v>42092</v>
      </c>
      <c r="Y6787" t="s">
        <v>34</v>
      </c>
      <c r="Z6787" t="e" vm="23">
        <v>#VALUE!</v>
      </c>
      <c r="AA6787">
        <v>98006</v>
      </c>
      <c r="AB6787" t="e" cm="1" vm="2">
        <f t="array" ref="AB6787">_FV(Table1[[#This Row],[State]],"Country/region",TRUE)</f>
        <v>#VALUE!</v>
      </c>
    </row>
    <row r="6788" spans="1:28" x14ac:dyDescent="0.35">
      <c r="A6788" t="s">
        <v>2853</v>
      </c>
      <c r="B6788">
        <v>63</v>
      </c>
      <c r="C6788" t="s">
        <v>1561</v>
      </c>
      <c r="D6788" t="s">
        <v>27</v>
      </c>
      <c r="E6788">
        <f>YEAR(Table1[[#This Row],[Order Date]])</f>
        <v>2015</v>
      </c>
      <c r="F6788">
        <v>1</v>
      </c>
      <c r="G6788">
        <f>MONTH(Table1[[#This Row],[Order Date]])</f>
        <v>3</v>
      </c>
      <c r="H6788" s="1">
        <v>42091</v>
      </c>
      <c r="I6788">
        <v>29280</v>
      </c>
      <c r="J6788" t="s">
        <v>131</v>
      </c>
      <c r="K6788">
        <v>19</v>
      </c>
      <c r="L6788">
        <v>11.66</v>
      </c>
      <c r="M6788" s="2">
        <v>0</v>
      </c>
      <c r="N6788">
        <v>238.35</v>
      </c>
      <c r="O6788">
        <v>7.95</v>
      </c>
      <c r="P6788">
        <v>-64.510000000000005</v>
      </c>
      <c r="Q6788" s="2">
        <v>0.57999999999999996</v>
      </c>
      <c r="R6788" t="s">
        <v>29</v>
      </c>
      <c r="S6788" t="s">
        <v>139</v>
      </c>
      <c r="T6788" t="s">
        <v>2365</v>
      </c>
      <c r="U6788" t="s">
        <v>88</v>
      </c>
      <c r="V6788" t="s">
        <v>33</v>
      </c>
      <c r="W6788">
        <v>4113</v>
      </c>
      <c r="X6788" s="1">
        <v>42092</v>
      </c>
      <c r="Y6788" t="s">
        <v>34</v>
      </c>
      <c r="Z6788" t="e" vm="48">
        <v>#VALUE!</v>
      </c>
      <c r="AA6788">
        <v>3038</v>
      </c>
      <c r="AB6788" t="e" cm="1" vm="2">
        <f t="array" ref="AB6788">_FV(Table1[[#This Row],[State]],"Country/region",TRUE)</f>
        <v>#VALUE!</v>
      </c>
    </row>
    <row r="6789" spans="1:28" x14ac:dyDescent="0.35">
      <c r="A6789" t="s">
        <v>2101</v>
      </c>
      <c r="B6789">
        <v>63</v>
      </c>
      <c r="C6789" t="s">
        <v>1561</v>
      </c>
      <c r="D6789" t="s">
        <v>27</v>
      </c>
      <c r="E6789">
        <f>YEAR(Table1[[#This Row],[Order Date]])</f>
        <v>2015</v>
      </c>
      <c r="F6789">
        <v>1</v>
      </c>
      <c r="G6789">
        <f>MONTH(Table1[[#This Row],[Order Date]])</f>
        <v>3</v>
      </c>
      <c r="H6789" s="1">
        <v>42091</v>
      </c>
      <c r="I6789">
        <v>29280</v>
      </c>
      <c r="J6789" t="s">
        <v>131</v>
      </c>
      <c r="K6789">
        <v>30</v>
      </c>
      <c r="L6789">
        <v>28.38</v>
      </c>
      <c r="M6789" s="2">
        <v>0.06</v>
      </c>
      <c r="N6789">
        <v>856.34</v>
      </c>
      <c r="O6789">
        <v>1.99</v>
      </c>
      <c r="P6789">
        <v>248.91</v>
      </c>
      <c r="Q6789" s="2">
        <v>0.51</v>
      </c>
      <c r="R6789" t="s">
        <v>96</v>
      </c>
      <c r="S6789" t="s">
        <v>139</v>
      </c>
      <c r="T6789" t="s">
        <v>3132</v>
      </c>
      <c r="U6789" t="s">
        <v>102</v>
      </c>
      <c r="V6789" t="s">
        <v>33</v>
      </c>
      <c r="W6789">
        <v>4114</v>
      </c>
      <c r="X6789" s="1">
        <v>42092</v>
      </c>
      <c r="Y6789" t="s">
        <v>34</v>
      </c>
      <c r="Z6789" t="e" vm="21">
        <v>#VALUE!</v>
      </c>
      <c r="AA6789">
        <v>4901</v>
      </c>
      <c r="AB6789" t="e" cm="1" vm="2">
        <f t="array" ref="AB6789">_FV(Table1[[#This Row],[State]],"Country/region",TRUE)</f>
        <v>#VALUE!</v>
      </c>
    </row>
    <row r="6790" spans="1:28" x14ac:dyDescent="0.35">
      <c r="A6790" t="s">
        <v>3379</v>
      </c>
      <c r="B6790">
        <v>63</v>
      </c>
      <c r="C6790" t="s">
        <v>2149</v>
      </c>
      <c r="D6790" t="s">
        <v>57</v>
      </c>
      <c r="E6790">
        <f>YEAR(Table1[[#This Row],[Order Date]])</f>
        <v>2015</v>
      </c>
      <c r="F6790">
        <v>1</v>
      </c>
      <c r="G6790">
        <f>MONTH(Table1[[#This Row],[Order Date]])</f>
        <v>3</v>
      </c>
      <c r="H6790" s="1">
        <v>42091</v>
      </c>
      <c r="I6790">
        <v>34279</v>
      </c>
      <c r="J6790" t="s">
        <v>39</v>
      </c>
      <c r="K6790">
        <v>3</v>
      </c>
      <c r="L6790">
        <v>349.45</v>
      </c>
      <c r="M6790" s="2">
        <v>0.1</v>
      </c>
      <c r="N6790">
        <v>840.55200000000002</v>
      </c>
      <c r="O6790">
        <v>60</v>
      </c>
      <c r="P6790">
        <v>7.55</v>
      </c>
      <c r="Q6790" s="2"/>
      <c r="R6790" t="s">
        <v>48</v>
      </c>
      <c r="S6790" t="s">
        <v>49</v>
      </c>
      <c r="T6790" t="s">
        <v>1250</v>
      </c>
      <c r="U6790" t="s">
        <v>75</v>
      </c>
      <c r="V6790" t="s">
        <v>52</v>
      </c>
      <c r="W6790">
        <v>4825</v>
      </c>
      <c r="X6790" s="1">
        <v>42093</v>
      </c>
      <c r="Y6790" t="s">
        <v>53</v>
      </c>
      <c r="Z6790" t="e" vm="4">
        <v>#VALUE!</v>
      </c>
      <c r="AA6790">
        <v>95376</v>
      </c>
      <c r="AB6790" t="e" cm="1" vm="2">
        <f t="array" ref="AB6790">_FV(Table1[[#This Row],[State]],"Country/region",TRUE)</f>
        <v>#VALUE!</v>
      </c>
    </row>
    <row r="6791" spans="1:28" x14ac:dyDescent="0.35">
      <c r="A6791" t="s">
        <v>2816</v>
      </c>
      <c r="B6791">
        <v>63</v>
      </c>
      <c r="C6791" t="s">
        <v>907</v>
      </c>
      <c r="D6791" t="s">
        <v>57</v>
      </c>
      <c r="E6791">
        <f>YEAR(Table1[[#This Row],[Order Date]])</f>
        <v>2015</v>
      </c>
      <c r="F6791">
        <v>1</v>
      </c>
      <c r="G6791">
        <f>MONTH(Table1[[#This Row],[Order Date]])</f>
        <v>3</v>
      </c>
      <c r="H6791" s="1">
        <v>42091</v>
      </c>
      <c r="I6791">
        <v>10439</v>
      </c>
      <c r="J6791" t="s">
        <v>39</v>
      </c>
      <c r="K6791">
        <v>46</v>
      </c>
      <c r="L6791">
        <v>4.4800000000000004</v>
      </c>
      <c r="M6791" s="2">
        <v>0.01</v>
      </c>
      <c r="N6791">
        <v>225.13</v>
      </c>
      <c r="O6791">
        <v>7.24</v>
      </c>
      <c r="P6791">
        <v>-205.75</v>
      </c>
      <c r="Q6791" s="2">
        <v>0.54</v>
      </c>
      <c r="R6791" t="s">
        <v>48</v>
      </c>
      <c r="S6791" t="s">
        <v>30</v>
      </c>
      <c r="T6791" t="s">
        <v>3351</v>
      </c>
      <c r="U6791" t="s">
        <v>82</v>
      </c>
      <c r="V6791" t="s">
        <v>52</v>
      </c>
      <c r="W6791">
        <v>1449</v>
      </c>
      <c r="X6791" s="1">
        <v>42093</v>
      </c>
      <c r="Y6791" t="s">
        <v>42</v>
      </c>
      <c r="Z6791" t="e" vm="23">
        <v>#VALUE!</v>
      </c>
      <c r="AA6791">
        <v>98006</v>
      </c>
      <c r="AB6791" t="e" cm="1" vm="2">
        <f t="array" ref="AB6791">_FV(Table1[[#This Row],[State]],"Country/region",TRUE)</f>
        <v>#VALUE!</v>
      </c>
    </row>
    <row r="6792" spans="1:28" x14ac:dyDescent="0.35">
      <c r="A6792" t="s">
        <v>3441</v>
      </c>
      <c r="B6792">
        <v>63</v>
      </c>
      <c r="C6792" t="s">
        <v>3442</v>
      </c>
      <c r="D6792" t="s">
        <v>27</v>
      </c>
      <c r="E6792">
        <f>YEAR(Table1[[#This Row],[Order Date]])</f>
        <v>2015</v>
      </c>
      <c r="F6792">
        <v>1</v>
      </c>
      <c r="G6792">
        <f>MONTH(Table1[[#This Row],[Order Date]])</f>
        <v>3</v>
      </c>
      <c r="H6792" s="1">
        <v>42091</v>
      </c>
      <c r="I6792">
        <v>18464</v>
      </c>
      <c r="J6792" t="s">
        <v>28</v>
      </c>
      <c r="K6792">
        <v>27</v>
      </c>
      <c r="L6792">
        <v>180.98</v>
      </c>
      <c r="M6792" s="2">
        <v>0.02</v>
      </c>
      <c r="N6792">
        <v>4891.8599999999997</v>
      </c>
      <c r="O6792">
        <v>55.24</v>
      </c>
      <c r="P6792">
        <v>253.14</v>
      </c>
      <c r="Q6792" s="2">
        <v>0.56999999999999995</v>
      </c>
      <c r="R6792" t="s">
        <v>29</v>
      </c>
      <c r="S6792" t="s">
        <v>49</v>
      </c>
      <c r="T6792" t="s">
        <v>2666</v>
      </c>
      <c r="U6792" t="s">
        <v>214</v>
      </c>
      <c r="V6792" t="s">
        <v>68</v>
      </c>
      <c r="W6792">
        <v>2544</v>
      </c>
      <c r="X6792" s="1">
        <v>42093</v>
      </c>
      <c r="Y6792" t="s">
        <v>53</v>
      </c>
      <c r="Z6792" t="e" vm="5">
        <v>#VALUE!</v>
      </c>
      <c r="AA6792">
        <v>55416</v>
      </c>
      <c r="AB6792" t="e" cm="1" vm="2">
        <f t="array" ref="AB6792">_FV(Table1[[#This Row],[State]],"Country/region",TRUE)</f>
        <v>#VALUE!</v>
      </c>
    </row>
    <row r="6793" spans="1:28" x14ac:dyDescent="0.35">
      <c r="A6793" t="s">
        <v>834</v>
      </c>
      <c r="B6793">
        <v>63</v>
      </c>
      <c r="C6793" t="s">
        <v>835</v>
      </c>
      <c r="D6793" t="s">
        <v>38</v>
      </c>
      <c r="E6793">
        <f>YEAR(Table1[[#This Row],[Order Date]])</f>
        <v>2015</v>
      </c>
      <c r="F6793">
        <v>1</v>
      </c>
      <c r="G6793">
        <f>MONTH(Table1[[#This Row],[Order Date]])</f>
        <v>3</v>
      </c>
      <c r="H6793" s="1">
        <v>42091</v>
      </c>
      <c r="I6793">
        <v>40611</v>
      </c>
      <c r="J6793" t="s">
        <v>39</v>
      </c>
      <c r="K6793">
        <v>12</v>
      </c>
      <c r="L6793">
        <v>4.28</v>
      </c>
      <c r="M6793" s="2">
        <v>0.02</v>
      </c>
      <c r="N6793">
        <v>66.83</v>
      </c>
      <c r="O6793">
        <v>5.17</v>
      </c>
      <c r="P6793">
        <v>-24.31</v>
      </c>
      <c r="Q6793" s="2">
        <v>0.4</v>
      </c>
      <c r="R6793" t="s">
        <v>29</v>
      </c>
      <c r="S6793" t="s">
        <v>30</v>
      </c>
      <c r="T6793" t="s">
        <v>765</v>
      </c>
      <c r="U6793" t="s">
        <v>61</v>
      </c>
      <c r="V6793" t="s">
        <v>76</v>
      </c>
      <c r="W6793">
        <v>5725</v>
      </c>
      <c r="X6793" s="1">
        <v>42093</v>
      </c>
      <c r="Y6793" t="s">
        <v>42</v>
      </c>
      <c r="Z6793" t="e" vm="29">
        <v>#VALUE!</v>
      </c>
      <c r="AA6793">
        <v>42420</v>
      </c>
      <c r="AB6793" t="e" cm="1" vm="2">
        <f t="array" ref="AB6793">_FV(Table1[[#This Row],[State]],"Country/region",TRUE)</f>
        <v>#VALUE!</v>
      </c>
    </row>
    <row r="6794" spans="1:28" x14ac:dyDescent="0.35">
      <c r="A6794" t="s">
        <v>2816</v>
      </c>
      <c r="B6794">
        <v>63</v>
      </c>
      <c r="C6794" t="s">
        <v>907</v>
      </c>
      <c r="D6794" t="s">
        <v>57</v>
      </c>
      <c r="E6794">
        <f>YEAR(Table1[[#This Row],[Order Date]])</f>
        <v>2015</v>
      </c>
      <c r="F6794">
        <v>1</v>
      </c>
      <c r="G6794">
        <f>MONTH(Table1[[#This Row],[Order Date]])</f>
        <v>3</v>
      </c>
      <c r="H6794" s="1">
        <v>42091</v>
      </c>
      <c r="I6794">
        <v>10439</v>
      </c>
      <c r="J6794" t="s">
        <v>39</v>
      </c>
      <c r="K6794">
        <v>41</v>
      </c>
      <c r="L6794">
        <v>18.940000000000001</v>
      </c>
      <c r="M6794" s="2">
        <v>0</v>
      </c>
      <c r="N6794">
        <v>823.13</v>
      </c>
      <c r="O6794">
        <v>1.49</v>
      </c>
      <c r="P6794">
        <v>384.5145</v>
      </c>
      <c r="Q6794" s="2">
        <v>0.35</v>
      </c>
      <c r="R6794" t="s">
        <v>29</v>
      </c>
      <c r="S6794" t="s">
        <v>30</v>
      </c>
      <c r="T6794" t="s">
        <v>3059</v>
      </c>
      <c r="U6794" t="s">
        <v>67</v>
      </c>
      <c r="V6794" t="s">
        <v>52</v>
      </c>
      <c r="W6794">
        <v>1446</v>
      </c>
      <c r="X6794" s="1">
        <v>42093</v>
      </c>
      <c r="Y6794" t="s">
        <v>34</v>
      </c>
      <c r="Z6794" t="e" vm="23">
        <v>#VALUE!</v>
      </c>
      <c r="AA6794">
        <v>98006</v>
      </c>
      <c r="AB6794" t="e" cm="1" vm="2">
        <f t="array" ref="AB6794">_FV(Table1[[#This Row],[State]],"Country/region",TRUE)</f>
        <v>#VALUE!</v>
      </c>
    </row>
    <row r="6795" spans="1:28" x14ac:dyDescent="0.35">
      <c r="A6795" t="s">
        <v>3363</v>
      </c>
      <c r="B6795">
        <v>63</v>
      </c>
      <c r="C6795" t="s">
        <v>1684</v>
      </c>
      <c r="D6795" t="s">
        <v>46</v>
      </c>
      <c r="E6795">
        <f>YEAR(Table1[[#This Row],[Order Date]])</f>
        <v>2015</v>
      </c>
      <c r="F6795">
        <v>1</v>
      </c>
      <c r="G6795">
        <f>MONTH(Table1[[#This Row],[Order Date]])</f>
        <v>3</v>
      </c>
      <c r="H6795" s="1">
        <v>42091</v>
      </c>
      <c r="I6795">
        <v>26979</v>
      </c>
      <c r="J6795" t="s">
        <v>131</v>
      </c>
      <c r="K6795">
        <v>43</v>
      </c>
      <c r="L6795">
        <v>7.98</v>
      </c>
      <c r="M6795" s="2">
        <v>0.05</v>
      </c>
      <c r="N6795">
        <v>337.01</v>
      </c>
      <c r="O6795">
        <v>1.25</v>
      </c>
      <c r="P6795">
        <v>147.19999999999999</v>
      </c>
      <c r="Q6795" s="2">
        <v>0.35</v>
      </c>
      <c r="R6795" t="s">
        <v>29</v>
      </c>
      <c r="S6795" t="s">
        <v>59</v>
      </c>
      <c r="T6795" t="s">
        <v>739</v>
      </c>
      <c r="U6795" t="s">
        <v>61</v>
      </c>
      <c r="V6795" t="s">
        <v>52</v>
      </c>
      <c r="W6795">
        <v>3785</v>
      </c>
      <c r="X6795" s="1">
        <v>42093</v>
      </c>
      <c r="Y6795" t="s">
        <v>34</v>
      </c>
      <c r="Z6795" t="e" vm="8">
        <v>#VALUE!</v>
      </c>
      <c r="AA6795">
        <v>97405</v>
      </c>
      <c r="AB6795" t="e" cm="1" vm="2">
        <f t="array" ref="AB6795">_FV(Table1[[#This Row],[State]],"Country/region",TRUE)</f>
        <v>#VALUE!</v>
      </c>
    </row>
    <row r="6796" spans="1:28" x14ac:dyDescent="0.35">
      <c r="A6796" t="s">
        <v>3441</v>
      </c>
      <c r="B6796">
        <v>63</v>
      </c>
      <c r="C6796" t="s">
        <v>3442</v>
      </c>
      <c r="D6796" t="s">
        <v>27</v>
      </c>
      <c r="E6796">
        <f>YEAR(Table1[[#This Row],[Order Date]])</f>
        <v>2015</v>
      </c>
      <c r="F6796">
        <v>1</v>
      </c>
      <c r="G6796">
        <f>MONTH(Table1[[#This Row],[Order Date]])</f>
        <v>3</v>
      </c>
      <c r="H6796" s="1">
        <v>42091</v>
      </c>
      <c r="I6796">
        <v>18464</v>
      </c>
      <c r="J6796" t="s">
        <v>28</v>
      </c>
      <c r="K6796">
        <v>31</v>
      </c>
      <c r="L6796">
        <v>6.45</v>
      </c>
      <c r="M6796" s="2">
        <v>0.05</v>
      </c>
      <c r="N6796">
        <v>206.49</v>
      </c>
      <c r="O6796">
        <v>1.34</v>
      </c>
      <c r="P6796">
        <v>80.069999999999993</v>
      </c>
      <c r="Q6796" s="2">
        <v>0.36</v>
      </c>
      <c r="R6796" t="s">
        <v>29</v>
      </c>
      <c r="S6796" t="s">
        <v>59</v>
      </c>
      <c r="T6796" t="s">
        <v>1916</v>
      </c>
      <c r="U6796" t="s">
        <v>61</v>
      </c>
      <c r="V6796" t="s">
        <v>68</v>
      </c>
      <c r="W6796">
        <v>2546</v>
      </c>
      <c r="X6796" s="1">
        <v>42093</v>
      </c>
      <c r="Y6796" t="s">
        <v>34</v>
      </c>
      <c r="Z6796" t="e" vm="5">
        <v>#VALUE!</v>
      </c>
      <c r="AA6796">
        <v>55416</v>
      </c>
      <c r="AB6796" t="e" cm="1" vm="2">
        <f t="array" ref="AB6796">_FV(Table1[[#This Row],[State]],"Country/region",TRUE)</f>
        <v>#VALUE!</v>
      </c>
    </row>
    <row r="6797" spans="1:28" x14ac:dyDescent="0.35">
      <c r="A6797" t="s">
        <v>3441</v>
      </c>
      <c r="B6797">
        <v>63</v>
      </c>
      <c r="C6797" t="s">
        <v>3442</v>
      </c>
      <c r="D6797" t="s">
        <v>27</v>
      </c>
      <c r="E6797">
        <f>YEAR(Table1[[#This Row],[Order Date]])</f>
        <v>2015</v>
      </c>
      <c r="F6797">
        <v>1</v>
      </c>
      <c r="G6797">
        <f>MONTH(Table1[[#This Row],[Order Date]])</f>
        <v>3</v>
      </c>
      <c r="H6797" s="1">
        <v>42091</v>
      </c>
      <c r="I6797">
        <v>18464</v>
      </c>
      <c r="J6797" t="s">
        <v>28</v>
      </c>
      <c r="K6797">
        <v>41</v>
      </c>
      <c r="L6797">
        <v>1.89</v>
      </c>
      <c r="M6797" s="2">
        <v>0.01</v>
      </c>
      <c r="N6797">
        <v>80.540000000000006</v>
      </c>
      <c r="O6797">
        <v>0.76</v>
      </c>
      <c r="P6797">
        <v>-18.72</v>
      </c>
      <c r="Q6797" s="2">
        <v>0.83</v>
      </c>
      <c r="R6797" t="s">
        <v>29</v>
      </c>
      <c r="S6797" t="s">
        <v>59</v>
      </c>
      <c r="T6797" t="s">
        <v>2489</v>
      </c>
      <c r="U6797" t="s">
        <v>232</v>
      </c>
      <c r="V6797" t="s">
        <v>68</v>
      </c>
      <c r="W6797">
        <v>2547</v>
      </c>
      <c r="X6797" s="1">
        <v>42093</v>
      </c>
      <c r="Y6797" t="s">
        <v>34</v>
      </c>
      <c r="Z6797" t="e" vm="5">
        <v>#VALUE!</v>
      </c>
      <c r="AA6797">
        <v>55416</v>
      </c>
      <c r="AB6797" t="e" cm="1" vm="2">
        <f t="array" ref="AB6797">_FV(Table1[[#This Row],[State]],"Country/region",TRUE)</f>
        <v>#VALUE!</v>
      </c>
    </row>
    <row r="6798" spans="1:28" x14ac:dyDescent="0.35">
      <c r="A6798" t="s">
        <v>2816</v>
      </c>
      <c r="B6798">
        <v>63</v>
      </c>
      <c r="C6798" t="s">
        <v>907</v>
      </c>
      <c r="D6798" t="s">
        <v>57</v>
      </c>
      <c r="E6798">
        <f>YEAR(Table1[[#This Row],[Order Date]])</f>
        <v>2015</v>
      </c>
      <c r="F6798">
        <v>1</v>
      </c>
      <c r="G6798">
        <f>MONTH(Table1[[#This Row],[Order Date]])</f>
        <v>3</v>
      </c>
      <c r="H6798" s="1">
        <v>42091</v>
      </c>
      <c r="I6798">
        <v>10439</v>
      </c>
      <c r="J6798" t="s">
        <v>39</v>
      </c>
      <c r="K6798">
        <v>30</v>
      </c>
      <c r="L6798">
        <v>17.98</v>
      </c>
      <c r="M6798" s="2">
        <v>0.02</v>
      </c>
      <c r="N6798">
        <v>569.61</v>
      </c>
      <c r="O6798">
        <v>4</v>
      </c>
      <c r="P6798">
        <v>-48.44</v>
      </c>
      <c r="Q6798" s="2">
        <v>0.79</v>
      </c>
      <c r="R6798" t="s">
        <v>96</v>
      </c>
      <c r="S6798" t="s">
        <v>30</v>
      </c>
      <c r="T6798" t="s">
        <v>980</v>
      </c>
      <c r="U6798" t="s">
        <v>102</v>
      </c>
      <c r="V6798" t="s">
        <v>52</v>
      </c>
      <c r="W6798">
        <v>1447</v>
      </c>
      <c r="X6798" s="1">
        <v>42093</v>
      </c>
      <c r="Y6798" t="s">
        <v>34</v>
      </c>
      <c r="Z6798" t="e" vm="23">
        <v>#VALUE!</v>
      </c>
      <c r="AA6798">
        <v>98006</v>
      </c>
      <c r="AB6798" t="e" cm="1" vm="2">
        <f t="array" ref="AB6798">_FV(Table1[[#This Row],[State]],"Country/region",TRUE)</f>
        <v>#VALUE!</v>
      </c>
    </row>
    <row r="6799" spans="1:28" x14ac:dyDescent="0.35">
      <c r="A6799" t="s">
        <v>3363</v>
      </c>
      <c r="B6799">
        <v>63</v>
      </c>
      <c r="C6799" t="s">
        <v>1684</v>
      </c>
      <c r="D6799" t="s">
        <v>46</v>
      </c>
      <c r="E6799">
        <f>YEAR(Table1[[#This Row],[Order Date]])</f>
        <v>2015</v>
      </c>
      <c r="F6799">
        <v>1</v>
      </c>
      <c r="G6799">
        <f>MONTH(Table1[[#This Row],[Order Date]])</f>
        <v>3</v>
      </c>
      <c r="H6799" s="1">
        <v>42091</v>
      </c>
      <c r="I6799">
        <v>26979</v>
      </c>
      <c r="J6799" t="s">
        <v>131</v>
      </c>
      <c r="K6799">
        <v>50</v>
      </c>
      <c r="L6799">
        <v>155.99</v>
      </c>
      <c r="M6799" s="2">
        <v>0.09</v>
      </c>
      <c r="N6799">
        <v>6093.2420000000002</v>
      </c>
      <c r="O6799">
        <v>8.08</v>
      </c>
      <c r="P6799">
        <v>1174.383</v>
      </c>
      <c r="Q6799" s="2">
        <v>0.6</v>
      </c>
      <c r="R6799" t="s">
        <v>96</v>
      </c>
      <c r="S6799" t="s">
        <v>30</v>
      </c>
      <c r="T6799" t="s">
        <v>3484</v>
      </c>
      <c r="U6799" t="s">
        <v>105</v>
      </c>
      <c r="V6799" t="s">
        <v>52</v>
      </c>
      <c r="W6799">
        <v>3786</v>
      </c>
      <c r="X6799" s="1">
        <v>42093</v>
      </c>
      <c r="Y6799" t="s">
        <v>34</v>
      </c>
      <c r="Z6799" t="e" vm="8">
        <v>#VALUE!</v>
      </c>
      <c r="AA6799">
        <v>97405</v>
      </c>
      <c r="AB6799" t="e" cm="1" vm="2">
        <f t="array" ref="AB6799">_FV(Table1[[#This Row],[State]],"Country/region",TRUE)</f>
        <v>#VALUE!</v>
      </c>
    </row>
    <row r="6800" spans="1:28" x14ac:dyDescent="0.35">
      <c r="A6800" t="s">
        <v>834</v>
      </c>
      <c r="B6800">
        <v>63</v>
      </c>
      <c r="C6800" t="s">
        <v>835</v>
      </c>
      <c r="D6800" t="s">
        <v>38</v>
      </c>
      <c r="E6800">
        <f>YEAR(Table1[[#This Row],[Order Date]])</f>
        <v>2015</v>
      </c>
      <c r="F6800">
        <v>1</v>
      </c>
      <c r="G6800">
        <f>MONTH(Table1[[#This Row],[Order Date]])</f>
        <v>3</v>
      </c>
      <c r="H6800" s="1">
        <v>42091</v>
      </c>
      <c r="I6800">
        <v>40611</v>
      </c>
      <c r="J6800" t="s">
        <v>39</v>
      </c>
      <c r="K6800">
        <v>43</v>
      </c>
      <c r="L6800">
        <v>35.99</v>
      </c>
      <c r="M6800" s="2">
        <v>0</v>
      </c>
      <c r="N6800">
        <v>1407.5150000000001</v>
      </c>
      <c r="O6800">
        <v>3.3</v>
      </c>
      <c r="P6800">
        <v>657.45</v>
      </c>
      <c r="Q6800" s="2">
        <v>0.39</v>
      </c>
      <c r="R6800" t="s">
        <v>96</v>
      </c>
      <c r="S6800" t="s">
        <v>139</v>
      </c>
      <c r="T6800" t="s">
        <v>925</v>
      </c>
      <c r="U6800" t="s">
        <v>105</v>
      </c>
      <c r="V6800" t="s">
        <v>76</v>
      </c>
      <c r="W6800">
        <v>5726</v>
      </c>
      <c r="X6800" s="1">
        <v>42093</v>
      </c>
      <c r="Y6800" t="s">
        <v>34</v>
      </c>
      <c r="Z6800" t="e" vm="29">
        <v>#VALUE!</v>
      </c>
      <c r="AA6800">
        <v>42420</v>
      </c>
      <c r="AB6800" t="e" cm="1" vm="2">
        <f t="array" ref="AB6800">_FV(Table1[[#This Row],[State]],"Country/region",TRUE)</f>
        <v>#VALUE!</v>
      </c>
    </row>
    <row r="6801" spans="1:28" x14ac:dyDescent="0.35">
      <c r="A6801" t="s">
        <v>3492</v>
      </c>
      <c r="B6801">
        <v>63</v>
      </c>
      <c r="C6801" t="s">
        <v>2125</v>
      </c>
      <c r="D6801" t="s">
        <v>27</v>
      </c>
      <c r="E6801">
        <f>YEAR(Table1[[#This Row],[Order Date]])</f>
        <v>2015</v>
      </c>
      <c r="F6801">
        <v>1</v>
      </c>
      <c r="G6801">
        <f>MONTH(Table1[[#This Row],[Order Date]])</f>
        <v>3</v>
      </c>
      <c r="H6801" s="1">
        <v>42091</v>
      </c>
      <c r="I6801">
        <v>36512</v>
      </c>
      <c r="J6801" t="s">
        <v>39</v>
      </c>
      <c r="K6801">
        <v>3</v>
      </c>
      <c r="L6801">
        <v>19.989999999999998</v>
      </c>
      <c r="M6801" s="2">
        <v>0.06</v>
      </c>
      <c r="N6801">
        <v>71.489999999999995</v>
      </c>
      <c r="O6801">
        <v>11.17</v>
      </c>
      <c r="P6801">
        <v>41.98</v>
      </c>
      <c r="Q6801" s="2">
        <v>0.6</v>
      </c>
      <c r="R6801" t="s">
        <v>48</v>
      </c>
      <c r="S6801" t="s">
        <v>40</v>
      </c>
      <c r="T6801" t="s">
        <v>118</v>
      </c>
      <c r="U6801" t="s">
        <v>82</v>
      </c>
      <c r="V6801" t="s">
        <v>76</v>
      </c>
      <c r="W6801">
        <v>5127</v>
      </c>
      <c r="X6801" s="1">
        <v>42094</v>
      </c>
      <c r="Y6801" t="s">
        <v>34</v>
      </c>
      <c r="Z6801" t="e" vm="14">
        <v>#VALUE!</v>
      </c>
      <c r="AA6801">
        <v>33030</v>
      </c>
      <c r="AB6801" t="e" cm="1" vm="2">
        <f t="array" ref="AB6801">_FV(Table1[[#This Row],[State]],"Country/region",TRUE)</f>
        <v>#VALUE!</v>
      </c>
    </row>
    <row r="6802" spans="1:28" x14ac:dyDescent="0.35">
      <c r="A6802" t="s">
        <v>1665</v>
      </c>
      <c r="B6802">
        <v>63</v>
      </c>
      <c r="C6802" t="s">
        <v>1666</v>
      </c>
      <c r="D6802" t="s">
        <v>46</v>
      </c>
      <c r="E6802">
        <f>YEAR(Table1[[#This Row],[Order Date]])</f>
        <v>2015</v>
      </c>
      <c r="F6802">
        <v>1</v>
      </c>
      <c r="G6802">
        <f>MONTH(Table1[[#This Row],[Order Date]])</f>
        <v>3</v>
      </c>
      <c r="H6802" s="1">
        <v>42091</v>
      </c>
      <c r="I6802">
        <v>22466</v>
      </c>
      <c r="J6802" t="s">
        <v>47</v>
      </c>
      <c r="K6802">
        <v>31</v>
      </c>
      <c r="L6802">
        <v>180.98</v>
      </c>
      <c r="M6802" s="2">
        <v>7.0000000000000007E-2</v>
      </c>
      <c r="N6802">
        <v>5404.18</v>
      </c>
      <c r="O6802">
        <v>30</v>
      </c>
      <c r="P6802">
        <v>241.06</v>
      </c>
      <c r="Q6802" s="2">
        <v>0.69</v>
      </c>
      <c r="R6802" t="s">
        <v>48</v>
      </c>
      <c r="S6802" t="s">
        <v>49</v>
      </c>
      <c r="T6802" t="s">
        <v>2025</v>
      </c>
      <c r="U6802" t="s">
        <v>51</v>
      </c>
      <c r="V6802" t="s">
        <v>52</v>
      </c>
      <c r="W6802">
        <v>3128</v>
      </c>
      <c r="X6802" s="1">
        <v>42098</v>
      </c>
      <c r="Y6802" t="s">
        <v>53</v>
      </c>
      <c r="Z6802" t="e" vm="4">
        <v>#VALUE!</v>
      </c>
      <c r="AA6802">
        <v>92277</v>
      </c>
      <c r="AB6802" t="e" cm="1" vm="2">
        <f t="array" ref="AB6802">_FV(Table1[[#This Row],[State]],"Country/region",TRUE)</f>
        <v>#VALUE!</v>
      </c>
    </row>
    <row r="6803" spans="1:28" x14ac:dyDescent="0.35">
      <c r="A6803" t="s">
        <v>1665</v>
      </c>
      <c r="B6803">
        <v>63</v>
      </c>
      <c r="C6803" t="s">
        <v>1666</v>
      </c>
      <c r="D6803" t="s">
        <v>46</v>
      </c>
      <c r="E6803">
        <f>YEAR(Table1[[#This Row],[Order Date]])</f>
        <v>2015</v>
      </c>
      <c r="F6803">
        <v>1</v>
      </c>
      <c r="G6803">
        <f>MONTH(Table1[[#This Row],[Order Date]])</f>
        <v>3</v>
      </c>
      <c r="H6803" s="1">
        <v>42091</v>
      </c>
      <c r="I6803">
        <v>22466</v>
      </c>
      <c r="J6803" t="s">
        <v>47</v>
      </c>
      <c r="K6803">
        <v>40</v>
      </c>
      <c r="L6803">
        <v>10.31</v>
      </c>
      <c r="M6803" s="2">
        <v>0.02</v>
      </c>
      <c r="N6803">
        <v>430.19</v>
      </c>
      <c r="O6803">
        <v>1.79</v>
      </c>
      <c r="P6803">
        <v>181.26</v>
      </c>
      <c r="Q6803" s="2">
        <v>0.38</v>
      </c>
      <c r="R6803" t="s">
        <v>29</v>
      </c>
      <c r="S6803" t="s">
        <v>59</v>
      </c>
      <c r="T6803" t="s">
        <v>2017</v>
      </c>
      <c r="U6803" t="s">
        <v>61</v>
      </c>
      <c r="V6803" t="s">
        <v>52</v>
      </c>
      <c r="W6803">
        <v>3129</v>
      </c>
      <c r="X6803" s="1">
        <v>42098</v>
      </c>
      <c r="Y6803" t="s">
        <v>34</v>
      </c>
      <c r="Z6803" t="e" vm="4">
        <v>#VALUE!</v>
      </c>
      <c r="AA6803">
        <v>92277</v>
      </c>
      <c r="AB6803" t="e" cm="1" vm="2">
        <f t="array" ref="AB6803">_FV(Table1[[#This Row],[State]],"Country/region",TRUE)</f>
        <v>#VALUE!</v>
      </c>
    </row>
    <row r="6804" spans="1:28" x14ac:dyDescent="0.35">
      <c r="A6804" t="s">
        <v>1740</v>
      </c>
      <c r="B6804">
        <v>63</v>
      </c>
      <c r="C6804" t="s">
        <v>1741</v>
      </c>
      <c r="D6804" t="s">
        <v>38</v>
      </c>
      <c r="E6804">
        <f>YEAR(Table1[[#This Row],[Order Date]])</f>
        <v>2015</v>
      </c>
      <c r="F6804">
        <v>1</v>
      </c>
      <c r="G6804">
        <f>MONTH(Table1[[#This Row],[Order Date]])</f>
        <v>3</v>
      </c>
      <c r="H6804" s="1">
        <v>42092</v>
      </c>
      <c r="I6804">
        <v>10567</v>
      </c>
      <c r="J6804" t="s">
        <v>28</v>
      </c>
      <c r="K6804">
        <v>10</v>
      </c>
      <c r="L6804">
        <v>146.34</v>
      </c>
      <c r="M6804" s="2">
        <v>0.09</v>
      </c>
      <c r="N6804">
        <v>1111.008</v>
      </c>
      <c r="O6804">
        <v>43.75</v>
      </c>
      <c r="P6804">
        <v>-146.29</v>
      </c>
      <c r="Q6804" s="2">
        <v>0.65</v>
      </c>
      <c r="R6804" t="s">
        <v>48</v>
      </c>
      <c r="S6804" t="s">
        <v>73</v>
      </c>
      <c r="T6804" t="s">
        <v>1857</v>
      </c>
      <c r="U6804" t="s">
        <v>75</v>
      </c>
      <c r="V6804" t="s">
        <v>76</v>
      </c>
      <c r="W6804">
        <v>1467</v>
      </c>
      <c r="X6804" s="1">
        <v>42093</v>
      </c>
      <c r="Y6804" t="s">
        <v>53</v>
      </c>
      <c r="Z6804" t="e" vm="10">
        <v>#VALUE!</v>
      </c>
      <c r="AA6804">
        <v>70117</v>
      </c>
      <c r="AB6804" t="e" cm="1" vm="2">
        <f t="array" ref="AB6804">_FV(Table1[[#This Row],[State]],"Country/region",TRUE)</f>
        <v>#VALUE!</v>
      </c>
    </row>
    <row r="6805" spans="1:28" x14ac:dyDescent="0.35">
      <c r="A6805" t="s">
        <v>2160</v>
      </c>
      <c r="B6805">
        <v>63</v>
      </c>
      <c r="C6805" t="s">
        <v>1479</v>
      </c>
      <c r="D6805" t="s">
        <v>27</v>
      </c>
      <c r="E6805">
        <f>YEAR(Table1[[#This Row],[Order Date]])</f>
        <v>2015</v>
      </c>
      <c r="F6805">
        <v>1</v>
      </c>
      <c r="G6805">
        <f>MONTH(Table1[[#This Row],[Order Date]])</f>
        <v>3</v>
      </c>
      <c r="H6805" s="1">
        <v>42092</v>
      </c>
      <c r="I6805">
        <v>29831</v>
      </c>
      <c r="J6805" t="s">
        <v>58</v>
      </c>
      <c r="K6805">
        <v>29</v>
      </c>
      <c r="L6805">
        <v>68.81</v>
      </c>
      <c r="M6805" s="2">
        <v>0</v>
      </c>
      <c r="N6805">
        <v>2175.2199999999998</v>
      </c>
      <c r="O6805">
        <v>60</v>
      </c>
      <c r="P6805">
        <v>-520.54999999999995</v>
      </c>
      <c r="Q6805" s="2">
        <v>0.41</v>
      </c>
      <c r="R6805" t="s">
        <v>29</v>
      </c>
      <c r="S6805" t="s">
        <v>49</v>
      </c>
      <c r="T6805" t="s">
        <v>987</v>
      </c>
      <c r="U6805" t="s">
        <v>214</v>
      </c>
      <c r="V6805" t="s">
        <v>52</v>
      </c>
      <c r="W6805">
        <v>4198</v>
      </c>
      <c r="X6805" s="1">
        <v>42093</v>
      </c>
      <c r="Y6805" t="s">
        <v>53</v>
      </c>
      <c r="Z6805" t="e" vm="4">
        <v>#VALUE!</v>
      </c>
      <c r="AA6805">
        <v>95630</v>
      </c>
      <c r="AB6805" t="e" cm="1" vm="2">
        <f t="array" ref="AB6805">_FV(Table1[[#This Row],[State]],"Country/region",TRUE)</f>
        <v>#VALUE!</v>
      </c>
    </row>
    <row r="6806" spans="1:28" x14ac:dyDescent="0.35">
      <c r="A6806" t="s">
        <v>2718</v>
      </c>
      <c r="B6806">
        <v>63</v>
      </c>
      <c r="C6806" t="s">
        <v>2719</v>
      </c>
      <c r="D6806" t="s">
        <v>46</v>
      </c>
      <c r="E6806">
        <f>YEAR(Table1[[#This Row],[Order Date]])</f>
        <v>2015</v>
      </c>
      <c r="F6806">
        <v>1</v>
      </c>
      <c r="G6806">
        <f>MONTH(Table1[[#This Row],[Order Date]])</f>
        <v>3</v>
      </c>
      <c r="H6806" s="1">
        <v>42092</v>
      </c>
      <c r="I6806">
        <v>46787</v>
      </c>
      <c r="J6806" t="s">
        <v>131</v>
      </c>
      <c r="K6806">
        <v>28</v>
      </c>
      <c r="L6806">
        <v>6.48</v>
      </c>
      <c r="M6806" s="2">
        <v>0.1</v>
      </c>
      <c r="N6806">
        <v>174.1</v>
      </c>
      <c r="O6806">
        <v>9.17</v>
      </c>
      <c r="P6806">
        <v>-162.75</v>
      </c>
      <c r="Q6806" s="2">
        <v>0.37</v>
      </c>
      <c r="R6806" t="s">
        <v>29</v>
      </c>
      <c r="S6806" t="s">
        <v>30</v>
      </c>
      <c r="T6806" t="s">
        <v>250</v>
      </c>
      <c r="U6806" t="s">
        <v>61</v>
      </c>
      <c r="V6806" t="s">
        <v>33</v>
      </c>
      <c r="W6806">
        <v>6575</v>
      </c>
      <c r="X6806" s="1">
        <v>42094</v>
      </c>
      <c r="Y6806" t="s">
        <v>34</v>
      </c>
      <c r="Z6806" t="e" vm="15">
        <v>#VALUE!</v>
      </c>
      <c r="AA6806">
        <v>10701</v>
      </c>
      <c r="AB6806" t="e" cm="1" vm="2">
        <f t="array" ref="AB6806">_FV(Table1[[#This Row],[State]],"Country/region",TRUE)</f>
        <v>#VALUE!</v>
      </c>
    </row>
    <row r="6807" spans="1:28" x14ac:dyDescent="0.35">
      <c r="A6807" t="s">
        <v>2718</v>
      </c>
      <c r="B6807">
        <v>63</v>
      </c>
      <c r="C6807" t="s">
        <v>2719</v>
      </c>
      <c r="D6807" t="s">
        <v>46</v>
      </c>
      <c r="E6807">
        <f>YEAR(Table1[[#This Row],[Order Date]])</f>
        <v>2015</v>
      </c>
      <c r="F6807">
        <v>1</v>
      </c>
      <c r="G6807">
        <f>MONTH(Table1[[#This Row],[Order Date]])</f>
        <v>3</v>
      </c>
      <c r="H6807" s="1">
        <v>42092</v>
      </c>
      <c r="I6807">
        <v>46787</v>
      </c>
      <c r="J6807" t="s">
        <v>131</v>
      </c>
      <c r="K6807">
        <v>32</v>
      </c>
      <c r="L6807">
        <v>22.99</v>
      </c>
      <c r="M6807" s="2">
        <v>7.0000000000000007E-2</v>
      </c>
      <c r="N6807">
        <v>693.17</v>
      </c>
      <c r="O6807">
        <v>8.99</v>
      </c>
      <c r="P6807">
        <v>-59.83</v>
      </c>
      <c r="Q6807" s="2">
        <v>0.56999999999999995</v>
      </c>
      <c r="R6807" t="s">
        <v>29</v>
      </c>
      <c r="S6807" t="s">
        <v>139</v>
      </c>
      <c r="T6807" t="s">
        <v>1347</v>
      </c>
      <c r="U6807" t="s">
        <v>88</v>
      </c>
      <c r="V6807" t="s">
        <v>33</v>
      </c>
      <c r="W6807">
        <v>6576</v>
      </c>
      <c r="X6807" s="1">
        <v>42094</v>
      </c>
      <c r="Y6807" t="s">
        <v>34</v>
      </c>
      <c r="Z6807" t="e" vm="15">
        <v>#VALUE!</v>
      </c>
      <c r="AA6807">
        <v>10701</v>
      </c>
      <c r="AB6807" t="e" cm="1" vm="2">
        <f t="array" ref="AB6807">_FV(Table1[[#This Row],[State]],"Country/region",TRUE)</f>
        <v>#VALUE!</v>
      </c>
    </row>
    <row r="6808" spans="1:28" x14ac:dyDescent="0.35">
      <c r="A6808" t="s">
        <v>3114</v>
      </c>
      <c r="B6808">
        <v>63</v>
      </c>
      <c r="C6808" t="s">
        <v>117</v>
      </c>
      <c r="D6808" t="s">
        <v>46</v>
      </c>
      <c r="E6808">
        <f>YEAR(Table1[[#This Row],[Order Date]])</f>
        <v>2015</v>
      </c>
      <c r="F6808">
        <v>1</v>
      </c>
      <c r="G6808">
        <f>MONTH(Table1[[#This Row],[Order Date]])</f>
        <v>3</v>
      </c>
      <c r="H6808" s="1">
        <v>42092</v>
      </c>
      <c r="I6808">
        <v>32642</v>
      </c>
      <c r="J6808" t="s">
        <v>131</v>
      </c>
      <c r="K6808">
        <v>50</v>
      </c>
      <c r="L6808">
        <v>28.48</v>
      </c>
      <c r="M6808" s="2">
        <v>0.02</v>
      </c>
      <c r="N6808">
        <v>1507.16</v>
      </c>
      <c r="O6808">
        <v>1.99</v>
      </c>
      <c r="P6808">
        <v>724.14</v>
      </c>
      <c r="Q6808" s="2">
        <v>0.4</v>
      </c>
      <c r="R6808" t="s">
        <v>96</v>
      </c>
      <c r="S6808" t="s">
        <v>139</v>
      </c>
      <c r="T6808" t="s">
        <v>140</v>
      </c>
      <c r="U6808" t="s">
        <v>102</v>
      </c>
      <c r="V6808" t="s">
        <v>68</v>
      </c>
      <c r="W6808">
        <v>4590</v>
      </c>
      <c r="X6808" s="1">
        <v>42094</v>
      </c>
      <c r="Y6808" t="s">
        <v>34</v>
      </c>
      <c r="Z6808" t="e" vm="11">
        <v>#VALUE!</v>
      </c>
      <c r="AA6808">
        <v>78745</v>
      </c>
      <c r="AB6808" t="e" cm="1" vm="2">
        <f t="array" ref="AB6808">_FV(Table1[[#This Row],[State]],"Country/region",TRUE)</f>
        <v>#VALUE!</v>
      </c>
    </row>
    <row r="6809" spans="1:28" x14ac:dyDescent="0.35">
      <c r="A6809" t="s">
        <v>952</v>
      </c>
      <c r="B6809">
        <v>63</v>
      </c>
      <c r="C6809" t="s">
        <v>953</v>
      </c>
      <c r="D6809" t="s">
        <v>27</v>
      </c>
      <c r="E6809">
        <f>YEAR(Table1[[#This Row],[Order Date]])</f>
        <v>2015</v>
      </c>
      <c r="F6809">
        <v>1</v>
      </c>
      <c r="G6809">
        <f>MONTH(Table1[[#This Row],[Order Date]])</f>
        <v>3</v>
      </c>
      <c r="H6809" s="1">
        <v>42092</v>
      </c>
      <c r="I6809">
        <v>15104</v>
      </c>
      <c r="J6809" t="s">
        <v>131</v>
      </c>
      <c r="K6809">
        <v>23</v>
      </c>
      <c r="L6809">
        <v>4.82</v>
      </c>
      <c r="M6809" s="2">
        <v>0.09</v>
      </c>
      <c r="N6809">
        <v>109.43</v>
      </c>
      <c r="O6809">
        <v>1.49</v>
      </c>
      <c r="P6809">
        <v>21.7685</v>
      </c>
      <c r="Q6809" s="2">
        <v>0.36</v>
      </c>
      <c r="R6809" t="s">
        <v>29</v>
      </c>
      <c r="S6809" t="s">
        <v>30</v>
      </c>
      <c r="T6809" t="s">
        <v>3297</v>
      </c>
      <c r="U6809" t="s">
        <v>67</v>
      </c>
      <c r="V6809" t="s">
        <v>52</v>
      </c>
      <c r="W6809">
        <v>2112</v>
      </c>
      <c r="X6809" s="1">
        <v>42095</v>
      </c>
      <c r="Y6809" t="s">
        <v>34</v>
      </c>
      <c r="Z6809" t="e" vm="33">
        <v>#VALUE!</v>
      </c>
      <c r="AA6809">
        <v>83605</v>
      </c>
      <c r="AB6809" t="e" cm="1" vm="2">
        <f t="array" ref="AB6809">_FV(Table1[[#This Row],[State]],"Country/region",TRUE)</f>
        <v>#VALUE!</v>
      </c>
    </row>
    <row r="6810" spans="1:28" x14ac:dyDescent="0.35">
      <c r="A6810" t="s">
        <v>3451</v>
      </c>
      <c r="B6810">
        <v>63</v>
      </c>
      <c r="C6810" t="s">
        <v>889</v>
      </c>
      <c r="D6810" t="s">
        <v>46</v>
      </c>
      <c r="E6810">
        <f>YEAR(Table1[[#This Row],[Order Date]])</f>
        <v>2015</v>
      </c>
      <c r="F6810">
        <v>1</v>
      </c>
      <c r="G6810">
        <f>MONTH(Table1[[#This Row],[Order Date]])</f>
        <v>3</v>
      </c>
      <c r="H6810" s="1">
        <v>42093</v>
      </c>
      <c r="I6810">
        <v>55299</v>
      </c>
      <c r="J6810" t="s">
        <v>47</v>
      </c>
      <c r="K6810">
        <v>20</v>
      </c>
      <c r="L6810">
        <v>1.1399999999999999</v>
      </c>
      <c r="M6810" s="2">
        <v>0.09</v>
      </c>
      <c r="N6810">
        <v>22.28</v>
      </c>
      <c r="O6810">
        <v>0.7</v>
      </c>
      <c r="P6810">
        <v>-2.66</v>
      </c>
      <c r="Q6810" s="2">
        <v>0.38</v>
      </c>
      <c r="R6810" t="s">
        <v>29</v>
      </c>
      <c r="S6810" t="s">
        <v>59</v>
      </c>
      <c r="T6810" t="s">
        <v>527</v>
      </c>
      <c r="U6810" t="s">
        <v>232</v>
      </c>
      <c r="V6810" t="s">
        <v>52</v>
      </c>
      <c r="W6810">
        <v>7717</v>
      </c>
      <c r="X6810" s="1">
        <v>42093</v>
      </c>
      <c r="Y6810" t="s">
        <v>34</v>
      </c>
      <c r="Z6810" t="e" vm="42">
        <v>#VALUE!</v>
      </c>
      <c r="AA6810">
        <v>85704</v>
      </c>
      <c r="AB6810" t="e" cm="1" vm="2">
        <f t="array" ref="AB6810">_FV(Table1[[#This Row],[State]],"Country/region",TRUE)</f>
        <v>#VALUE!</v>
      </c>
    </row>
    <row r="6811" spans="1:28" x14ac:dyDescent="0.35">
      <c r="A6811" t="s">
        <v>2901</v>
      </c>
      <c r="B6811">
        <v>63</v>
      </c>
      <c r="C6811" t="s">
        <v>3337</v>
      </c>
      <c r="D6811" t="s">
        <v>27</v>
      </c>
      <c r="E6811">
        <f>YEAR(Table1[[#This Row],[Order Date]])</f>
        <v>2015</v>
      </c>
      <c r="F6811">
        <v>1</v>
      </c>
      <c r="G6811">
        <f>MONTH(Table1[[#This Row],[Order Date]])</f>
        <v>3</v>
      </c>
      <c r="H6811" s="1">
        <v>42093</v>
      </c>
      <c r="I6811">
        <v>15782</v>
      </c>
      <c r="J6811" t="s">
        <v>28</v>
      </c>
      <c r="K6811">
        <v>35</v>
      </c>
      <c r="L6811">
        <v>71.37</v>
      </c>
      <c r="M6811" s="2">
        <v>0.1</v>
      </c>
      <c r="N6811">
        <v>2339.64</v>
      </c>
      <c r="O6811">
        <v>69</v>
      </c>
      <c r="P6811">
        <v>-1916.71</v>
      </c>
      <c r="Q6811" s="2">
        <v>0.68</v>
      </c>
      <c r="R6811" t="s">
        <v>48</v>
      </c>
      <c r="S6811" t="s">
        <v>40</v>
      </c>
      <c r="T6811" t="s">
        <v>637</v>
      </c>
      <c r="U6811" t="s">
        <v>75</v>
      </c>
      <c r="V6811" t="s">
        <v>52</v>
      </c>
      <c r="W6811">
        <v>2192</v>
      </c>
      <c r="X6811" s="1">
        <v>42095</v>
      </c>
      <c r="Y6811" t="s">
        <v>34</v>
      </c>
      <c r="Z6811" t="e" vm="23">
        <v>#VALUE!</v>
      </c>
      <c r="AA6811">
        <v>98072</v>
      </c>
      <c r="AB6811" t="e" cm="1" vm="2">
        <f t="array" ref="AB6811">_FV(Table1[[#This Row],[State]],"Country/region",TRUE)</f>
        <v>#VALUE!</v>
      </c>
    </row>
    <row r="6812" spans="1:28" x14ac:dyDescent="0.35">
      <c r="A6812" t="s">
        <v>467</v>
      </c>
      <c r="B6812">
        <v>63</v>
      </c>
      <c r="C6812" t="s">
        <v>2126</v>
      </c>
      <c r="D6812" t="s">
        <v>57</v>
      </c>
      <c r="E6812">
        <f>YEAR(Table1[[#This Row],[Order Date]])</f>
        <v>2015</v>
      </c>
      <c r="F6812">
        <v>1</v>
      </c>
      <c r="G6812">
        <f>MONTH(Table1[[#This Row],[Order Date]])</f>
        <v>3</v>
      </c>
      <c r="H6812" s="1">
        <v>42093</v>
      </c>
      <c r="I6812">
        <v>20964</v>
      </c>
      <c r="J6812" t="s">
        <v>58</v>
      </c>
      <c r="K6812">
        <v>11</v>
      </c>
      <c r="L6812">
        <v>65.989999999999995</v>
      </c>
      <c r="M6812" s="2">
        <v>0.04</v>
      </c>
      <c r="N6812">
        <v>629.5865</v>
      </c>
      <c r="O6812">
        <v>8.99</v>
      </c>
      <c r="P6812">
        <v>-120.087</v>
      </c>
      <c r="Q6812" s="2">
        <v>0.57999999999999996</v>
      </c>
      <c r="R6812" t="s">
        <v>96</v>
      </c>
      <c r="S6812" t="s">
        <v>30</v>
      </c>
      <c r="T6812" t="s">
        <v>1792</v>
      </c>
      <c r="U6812" t="s">
        <v>105</v>
      </c>
      <c r="V6812" t="s">
        <v>76</v>
      </c>
      <c r="W6812">
        <v>2903</v>
      </c>
      <c r="X6812" s="1">
        <v>42095</v>
      </c>
      <c r="Y6812" t="s">
        <v>34</v>
      </c>
      <c r="Z6812" t="e" vm="6">
        <v>#VALUE!</v>
      </c>
      <c r="AA6812">
        <v>36608</v>
      </c>
      <c r="AB6812" t="e" cm="1" vm="2">
        <f t="array" ref="AB6812">_FV(Table1[[#This Row],[State]],"Country/region",TRUE)</f>
        <v>#VALUE!</v>
      </c>
    </row>
    <row r="6813" spans="1:28" x14ac:dyDescent="0.35">
      <c r="A6813" t="s">
        <v>3155</v>
      </c>
      <c r="B6813">
        <v>63</v>
      </c>
      <c r="C6813" t="s">
        <v>3362</v>
      </c>
      <c r="D6813" t="s">
        <v>46</v>
      </c>
      <c r="E6813">
        <f>YEAR(Table1[[#This Row],[Order Date]])</f>
        <v>2015</v>
      </c>
      <c r="F6813">
        <v>1</v>
      </c>
      <c r="G6813">
        <f>MONTH(Table1[[#This Row],[Order Date]])</f>
        <v>3</v>
      </c>
      <c r="H6813" s="1">
        <v>42093</v>
      </c>
      <c r="I6813">
        <v>11173</v>
      </c>
      <c r="J6813" t="s">
        <v>58</v>
      </c>
      <c r="K6813">
        <v>37</v>
      </c>
      <c r="L6813">
        <v>5.98</v>
      </c>
      <c r="M6813" s="2">
        <v>0.08</v>
      </c>
      <c r="N6813">
        <v>221.66</v>
      </c>
      <c r="O6813">
        <v>3.85</v>
      </c>
      <c r="P6813">
        <v>-95.17</v>
      </c>
      <c r="Q6813" s="2">
        <v>0.68</v>
      </c>
      <c r="R6813" t="s">
        <v>96</v>
      </c>
      <c r="S6813" t="s">
        <v>139</v>
      </c>
      <c r="T6813" t="s">
        <v>2056</v>
      </c>
      <c r="U6813" t="s">
        <v>102</v>
      </c>
      <c r="V6813" t="s">
        <v>33</v>
      </c>
      <c r="W6813">
        <v>1549</v>
      </c>
      <c r="X6813" s="1">
        <v>42095</v>
      </c>
      <c r="Y6813" t="s">
        <v>34</v>
      </c>
      <c r="Z6813" t="e" vm="22">
        <v>#VALUE!</v>
      </c>
      <c r="AA6813">
        <v>44112</v>
      </c>
      <c r="AB6813" t="e" cm="1" vm="2">
        <f t="array" ref="AB6813">_FV(Table1[[#This Row],[State]],"Country/region",TRUE)</f>
        <v>#VALUE!</v>
      </c>
    </row>
    <row r="6814" spans="1:28" x14ac:dyDescent="0.35">
      <c r="A6814" t="s">
        <v>1642</v>
      </c>
      <c r="B6814">
        <v>63</v>
      </c>
      <c r="C6814" t="s">
        <v>202</v>
      </c>
      <c r="D6814" t="s">
        <v>46</v>
      </c>
      <c r="E6814">
        <f>YEAR(Table1[[#This Row],[Order Date]])</f>
        <v>2015</v>
      </c>
      <c r="F6814">
        <v>1</v>
      </c>
      <c r="G6814">
        <f>MONTH(Table1[[#This Row],[Order Date]])</f>
        <v>3</v>
      </c>
      <c r="H6814" s="1">
        <v>42093</v>
      </c>
      <c r="I6814">
        <v>37124</v>
      </c>
      <c r="J6814" t="s">
        <v>47</v>
      </c>
      <c r="K6814">
        <v>33</v>
      </c>
      <c r="L6814">
        <v>699.99</v>
      </c>
      <c r="M6814" s="2">
        <v>0.1</v>
      </c>
      <c r="N6814">
        <v>21205.5</v>
      </c>
      <c r="O6814">
        <v>24.49</v>
      </c>
      <c r="P6814">
        <v>241.3</v>
      </c>
      <c r="Q6814" s="2">
        <v>0.41</v>
      </c>
      <c r="R6814" t="s">
        <v>96</v>
      </c>
      <c r="S6814" t="s">
        <v>40</v>
      </c>
      <c r="T6814" t="s">
        <v>191</v>
      </c>
      <c r="U6814" t="s">
        <v>192</v>
      </c>
      <c r="V6814" t="s">
        <v>76</v>
      </c>
      <c r="W6814">
        <v>5216</v>
      </c>
      <c r="X6814" s="1">
        <v>42095</v>
      </c>
      <c r="Y6814" t="s">
        <v>34</v>
      </c>
      <c r="Z6814" t="e" vm="14">
        <v>#VALUE!</v>
      </c>
      <c r="AA6814">
        <v>34698</v>
      </c>
      <c r="AB6814" t="e" cm="1" vm="2">
        <f t="array" ref="AB6814">_FV(Table1[[#This Row],[State]],"Country/region",TRUE)</f>
        <v>#VALUE!</v>
      </c>
    </row>
    <row r="6815" spans="1:28" x14ac:dyDescent="0.35">
      <c r="A6815" t="s">
        <v>2080</v>
      </c>
      <c r="B6815">
        <v>63</v>
      </c>
      <c r="C6815" t="s">
        <v>2081</v>
      </c>
      <c r="D6815" t="s">
        <v>27</v>
      </c>
      <c r="E6815">
        <f>YEAR(Table1[[#This Row],[Order Date]])</f>
        <v>2015</v>
      </c>
      <c r="F6815">
        <v>1</v>
      </c>
      <c r="G6815">
        <f>MONTH(Table1[[#This Row],[Order Date]])</f>
        <v>3</v>
      </c>
      <c r="H6815" s="1">
        <v>42093</v>
      </c>
      <c r="I6815">
        <v>37895</v>
      </c>
      <c r="J6815" t="s">
        <v>58</v>
      </c>
      <c r="K6815">
        <v>14</v>
      </c>
      <c r="L6815">
        <v>21.98</v>
      </c>
      <c r="M6815" s="2">
        <v>0.1</v>
      </c>
      <c r="N6815">
        <v>304.64999999999998</v>
      </c>
      <c r="O6815">
        <v>8.32</v>
      </c>
      <c r="P6815">
        <v>24.2</v>
      </c>
      <c r="Q6815" s="2">
        <v>0.39</v>
      </c>
      <c r="R6815" t="s">
        <v>29</v>
      </c>
      <c r="S6815" t="s">
        <v>59</v>
      </c>
      <c r="T6815" t="s">
        <v>3057</v>
      </c>
      <c r="U6815" t="s">
        <v>61</v>
      </c>
      <c r="V6815" t="s">
        <v>33</v>
      </c>
      <c r="W6815">
        <v>5335</v>
      </c>
      <c r="X6815" s="1">
        <v>42096</v>
      </c>
      <c r="Y6815" t="s">
        <v>34</v>
      </c>
      <c r="Z6815" t="e" vm="3">
        <v>#VALUE!</v>
      </c>
      <c r="AA6815">
        <v>21208</v>
      </c>
      <c r="AB6815" t="e" cm="1" vm="2">
        <f t="array" ref="AB6815">_FV(Table1[[#This Row],[State]],"Country/region",TRUE)</f>
        <v>#VALUE!</v>
      </c>
    </row>
    <row r="6816" spans="1:28" x14ac:dyDescent="0.35">
      <c r="A6816" t="s">
        <v>1447</v>
      </c>
      <c r="B6816">
        <v>63</v>
      </c>
      <c r="C6816" t="s">
        <v>270</v>
      </c>
      <c r="D6816" t="s">
        <v>46</v>
      </c>
      <c r="E6816">
        <f>YEAR(Table1[[#This Row],[Order Date]])</f>
        <v>2015</v>
      </c>
      <c r="F6816">
        <v>1</v>
      </c>
      <c r="G6816">
        <f>MONTH(Table1[[#This Row],[Order Date]])</f>
        <v>3</v>
      </c>
      <c r="H6816" s="1">
        <v>42093</v>
      </c>
      <c r="I6816">
        <v>49351</v>
      </c>
      <c r="J6816" t="s">
        <v>47</v>
      </c>
      <c r="K6816">
        <v>27</v>
      </c>
      <c r="L6816">
        <v>3.98</v>
      </c>
      <c r="M6816" s="2">
        <v>0.06</v>
      </c>
      <c r="N6816">
        <v>109.92</v>
      </c>
      <c r="O6816">
        <v>0.83</v>
      </c>
      <c r="P6816">
        <v>24.75</v>
      </c>
      <c r="Q6816" s="2">
        <v>0.51</v>
      </c>
      <c r="R6816" t="s">
        <v>29</v>
      </c>
      <c r="S6816" t="s">
        <v>59</v>
      </c>
      <c r="T6816" t="s">
        <v>1773</v>
      </c>
      <c r="U6816" t="s">
        <v>88</v>
      </c>
      <c r="V6816" t="s">
        <v>76</v>
      </c>
      <c r="W6816">
        <v>6922</v>
      </c>
      <c r="X6816" s="1">
        <v>42097</v>
      </c>
      <c r="Y6816" t="s">
        <v>34</v>
      </c>
      <c r="Z6816" t="e" vm="29">
        <v>#VALUE!</v>
      </c>
      <c r="AA6816">
        <v>40475</v>
      </c>
      <c r="AB6816" t="e" cm="1" vm="2">
        <f t="array" ref="AB6816">_FV(Table1[[#This Row],[State]],"Country/region",TRUE)</f>
        <v>#VALUE!</v>
      </c>
    </row>
    <row r="6817" spans="1:28" x14ac:dyDescent="0.35">
      <c r="A6817" t="s">
        <v>1392</v>
      </c>
      <c r="B6817">
        <v>63</v>
      </c>
      <c r="C6817" t="s">
        <v>473</v>
      </c>
      <c r="D6817" t="s">
        <v>46</v>
      </c>
      <c r="E6817">
        <f>YEAR(Table1[[#This Row],[Order Date]])</f>
        <v>2015</v>
      </c>
      <c r="F6817">
        <v>1</v>
      </c>
      <c r="G6817">
        <f>MONTH(Table1[[#This Row],[Order Date]])</f>
        <v>3</v>
      </c>
      <c r="H6817" s="1">
        <v>42094</v>
      </c>
      <c r="I6817">
        <v>40839</v>
      </c>
      <c r="J6817" t="s">
        <v>131</v>
      </c>
      <c r="K6817">
        <v>23</v>
      </c>
      <c r="L6817">
        <v>119.99</v>
      </c>
      <c r="M6817" s="2">
        <v>0.04</v>
      </c>
      <c r="N6817">
        <v>2732.01</v>
      </c>
      <c r="O6817">
        <v>56.14</v>
      </c>
      <c r="P6817">
        <v>-100.4676</v>
      </c>
      <c r="Q6817" s="2">
        <v>0.39</v>
      </c>
      <c r="R6817" t="s">
        <v>96</v>
      </c>
      <c r="S6817" t="s">
        <v>73</v>
      </c>
      <c r="T6817" t="s">
        <v>423</v>
      </c>
      <c r="U6817" t="s">
        <v>98</v>
      </c>
      <c r="V6817" t="s">
        <v>33</v>
      </c>
      <c r="W6817">
        <v>5755</v>
      </c>
      <c r="X6817" s="1">
        <v>42095</v>
      </c>
      <c r="Y6817" t="s">
        <v>53</v>
      </c>
      <c r="Z6817" t="e" vm="22">
        <v>#VALUE!</v>
      </c>
      <c r="AA6817">
        <v>44117</v>
      </c>
      <c r="AB6817" t="e" cm="1" vm="2">
        <f t="array" ref="AB6817">_FV(Table1[[#This Row],[State]],"Country/region",TRUE)</f>
        <v>#VALUE!</v>
      </c>
    </row>
    <row r="6818" spans="1:28" x14ac:dyDescent="0.35">
      <c r="A6818" t="s">
        <v>1013</v>
      </c>
      <c r="B6818">
        <v>63</v>
      </c>
      <c r="C6818" t="s">
        <v>1769</v>
      </c>
      <c r="D6818" t="s">
        <v>46</v>
      </c>
      <c r="E6818">
        <f>YEAR(Table1[[#This Row],[Order Date]])</f>
        <v>2015</v>
      </c>
      <c r="F6818">
        <v>1</v>
      </c>
      <c r="G6818">
        <f>MONTH(Table1[[#This Row],[Order Date]])</f>
        <v>3</v>
      </c>
      <c r="H6818" s="1">
        <v>42094</v>
      </c>
      <c r="I6818">
        <v>33284</v>
      </c>
      <c r="J6818" t="s">
        <v>47</v>
      </c>
      <c r="K6818">
        <v>21</v>
      </c>
      <c r="L6818">
        <v>22.23</v>
      </c>
      <c r="M6818" s="2">
        <v>0.01</v>
      </c>
      <c r="N6818">
        <v>480.39</v>
      </c>
      <c r="O6818">
        <v>8.99</v>
      </c>
      <c r="P6818">
        <v>144.66</v>
      </c>
      <c r="Q6818" s="2">
        <v>0.41</v>
      </c>
      <c r="R6818" t="s">
        <v>48</v>
      </c>
      <c r="S6818" t="s">
        <v>139</v>
      </c>
      <c r="T6818" t="s">
        <v>2670</v>
      </c>
      <c r="U6818" t="s">
        <v>82</v>
      </c>
      <c r="V6818" t="s">
        <v>68</v>
      </c>
      <c r="W6818">
        <v>4678</v>
      </c>
      <c r="X6818" s="1">
        <v>42096</v>
      </c>
      <c r="Y6818" t="s">
        <v>34</v>
      </c>
      <c r="Z6818" t="e" vm="26">
        <v>#VALUE!</v>
      </c>
      <c r="AA6818">
        <v>48310</v>
      </c>
      <c r="AB6818" t="e" cm="1" vm="2">
        <f t="array" ref="AB6818">_FV(Table1[[#This Row],[State]],"Country/region",TRUE)</f>
        <v>#VALUE!</v>
      </c>
    </row>
    <row r="6819" spans="1:28" x14ac:dyDescent="0.35">
      <c r="A6819" t="s">
        <v>1679</v>
      </c>
      <c r="B6819">
        <v>63</v>
      </c>
      <c r="C6819" t="s">
        <v>1680</v>
      </c>
      <c r="D6819" t="s">
        <v>46</v>
      </c>
      <c r="E6819">
        <f>YEAR(Table1[[#This Row],[Order Date]])</f>
        <v>2015</v>
      </c>
      <c r="F6819">
        <v>1</v>
      </c>
      <c r="G6819">
        <f>MONTH(Table1[[#This Row],[Order Date]])</f>
        <v>3</v>
      </c>
      <c r="H6819" s="1">
        <v>42094</v>
      </c>
      <c r="I6819">
        <v>50978</v>
      </c>
      <c r="J6819" t="s">
        <v>28</v>
      </c>
      <c r="K6819">
        <v>4</v>
      </c>
      <c r="L6819">
        <v>210.55</v>
      </c>
      <c r="M6819" s="2">
        <v>0.05</v>
      </c>
      <c r="N6819">
        <v>816.09</v>
      </c>
      <c r="O6819">
        <v>9.99</v>
      </c>
      <c r="P6819">
        <v>-150.29</v>
      </c>
      <c r="Q6819" s="2">
        <v>0.6</v>
      </c>
      <c r="R6819" t="s">
        <v>29</v>
      </c>
      <c r="S6819" t="s">
        <v>30</v>
      </c>
      <c r="T6819" t="s">
        <v>2866</v>
      </c>
      <c r="U6819" t="s">
        <v>32</v>
      </c>
      <c r="V6819" t="s">
        <v>52</v>
      </c>
      <c r="W6819">
        <v>7144</v>
      </c>
      <c r="X6819" s="1">
        <v>42096</v>
      </c>
      <c r="Y6819" t="s">
        <v>34</v>
      </c>
      <c r="Z6819" t="e" vm="42">
        <v>#VALUE!</v>
      </c>
      <c r="AA6819">
        <v>86314</v>
      </c>
      <c r="AB6819" t="e" cm="1" vm="2">
        <f t="array" ref="AB6819">_FV(Table1[[#This Row],[State]],"Country/region",TRUE)</f>
        <v>#VALUE!</v>
      </c>
    </row>
    <row r="6820" spans="1:28" x14ac:dyDescent="0.35">
      <c r="A6820" t="s">
        <v>1182</v>
      </c>
      <c r="B6820">
        <v>63</v>
      </c>
      <c r="C6820" t="s">
        <v>742</v>
      </c>
      <c r="D6820" t="s">
        <v>27</v>
      </c>
      <c r="E6820">
        <f>YEAR(Table1[[#This Row],[Order Date]])</f>
        <v>2015</v>
      </c>
      <c r="F6820">
        <v>1</v>
      </c>
      <c r="G6820">
        <f>MONTH(Table1[[#This Row],[Order Date]])</f>
        <v>3</v>
      </c>
      <c r="H6820" s="1">
        <v>42094</v>
      </c>
      <c r="I6820">
        <v>28835</v>
      </c>
      <c r="J6820" t="s">
        <v>39</v>
      </c>
      <c r="K6820">
        <v>1</v>
      </c>
      <c r="L6820">
        <v>178.47</v>
      </c>
      <c r="M6820" s="2">
        <v>0.08</v>
      </c>
      <c r="N6820">
        <v>184.18</v>
      </c>
      <c r="O6820">
        <v>19.989999999999998</v>
      </c>
      <c r="P6820">
        <v>-112.44</v>
      </c>
      <c r="Q6820" s="2">
        <v>0.55000000000000004</v>
      </c>
      <c r="R6820" t="s">
        <v>29</v>
      </c>
      <c r="S6820" t="s">
        <v>30</v>
      </c>
      <c r="T6820" t="s">
        <v>628</v>
      </c>
      <c r="U6820" t="s">
        <v>32</v>
      </c>
      <c r="V6820" t="s">
        <v>33</v>
      </c>
      <c r="W6820">
        <v>4041</v>
      </c>
      <c r="X6820" s="1">
        <v>42096</v>
      </c>
      <c r="Y6820" t="s">
        <v>34</v>
      </c>
      <c r="Z6820" t="e" vm="15">
        <v>#VALUE!</v>
      </c>
      <c r="AA6820">
        <v>11803</v>
      </c>
      <c r="AB6820" t="e" cm="1" vm="2">
        <f t="array" ref="AB6820">_FV(Table1[[#This Row],[State]],"Country/region",TRUE)</f>
        <v>#VALUE!</v>
      </c>
    </row>
    <row r="6821" spans="1:28" x14ac:dyDescent="0.35">
      <c r="A6821" t="s">
        <v>3246</v>
      </c>
      <c r="B6821">
        <v>63</v>
      </c>
      <c r="C6821" t="s">
        <v>2388</v>
      </c>
      <c r="D6821" t="s">
        <v>38</v>
      </c>
      <c r="E6821">
        <f>YEAR(Table1[[#This Row],[Order Date]])</f>
        <v>2015</v>
      </c>
      <c r="F6821">
        <v>1</v>
      </c>
      <c r="G6821">
        <f>MONTH(Table1[[#This Row],[Order Date]])</f>
        <v>4</v>
      </c>
      <c r="H6821" s="1">
        <v>42095</v>
      </c>
      <c r="I6821">
        <v>21604</v>
      </c>
      <c r="J6821" t="s">
        <v>131</v>
      </c>
      <c r="K6821">
        <v>6</v>
      </c>
      <c r="L6821">
        <v>387.99</v>
      </c>
      <c r="M6821" s="2">
        <v>0.02</v>
      </c>
      <c r="N6821">
        <v>2478.88</v>
      </c>
      <c r="O6821">
        <v>19.989999999999998</v>
      </c>
      <c r="P6821">
        <v>593.58900000000006</v>
      </c>
      <c r="Q6821" s="2">
        <v>0.38</v>
      </c>
      <c r="R6821" t="s">
        <v>29</v>
      </c>
      <c r="S6821" t="s">
        <v>30</v>
      </c>
      <c r="T6821" t="s">
        <v>2239</v>
      </c>
      <c r="U6821" t="s">
        <v>67</v>
      </c>
      <c r="V6821" t="s">
        <v>68</v>
      </c>
      <c r="W6821">
        <v>2994</v>
      </c>
      <c r="X6821" s="1">
        <v>42097</v>
      </c>
      <c r="Y6821" t="s">
        <v>42</v>
      </c>
      <c r="Z6821" t="e" vm="11">
        <v>#VALUE!</v>
      </c>
      <c r="AA6821">
        <v>76117</v>
      </c>
      <c r="AB6821" t="e" cm="1" vm="2">
        <f t="array" ref="AB6821">_FV(Table1[[#This Row],[State]],"Country/region",TRUE)</f>
        <v>#VALUE!</v>
      </c>
    </row>
    <row r="6822" spans="1:28" x14ac:dyDescent="0.35">
      <c r="A6822" t="s">
        <v>1251</v>
      </c>
      <c r="B6822">
        <v>63</v>
      </c>
      <c r="C6822" t="s">
        <v>1252</v>
      </c>
      <c r="D6822" t="s">
        <v>46</v>
      </c>
      <c r="E6822">
        <f>YEAR(Table1[[#This Row],[Order Date]])</f>
        <v>2015</v>
      </c>
      <c r="F6822">
        <v>1</v>
      </c>
      <c r="G6822">
        <f>MONTH(Table1[[#This Row],[Order Date]])</f>
        <v>4</v>
      </c>
      <c r="H6822" s="1">
        <v>42095</v>
      </c>
      <c r="I6822">
        <v>18208</v>
      </c>
      <c r="J6822" t="s">
        <v>39</v>
      </c>
      <c r="K6822">
        <v>34</v>
      </c>
      <c r="L6822">
        <v>5.68</v>
      </c>
      <c r="M6822" s="2">
        <v>0.06</v>
      </c>
      <c r="N6822">
        <v>197.45</v>
      </c>
      <c r="O6822">
        <v>1.39</v>
      </c>
      <c r="P6822">
        <v>65.44</v>
      </c>
      <c r="Q6822" s="2">
        <v>0.38</v>
      </c>
      <c r="R6822" t="s">
        <v>29</v>
      </c>
      <c r="S6822" t="s">
        <v>30</v>
      </c>
      <c r="T6822" t="s">
        <v>748</v>
      </c>
      <c r="U6822" t="s">
        <v>267</v>
      </c>
      <c r="V6822" t="s">
        <v>76</v>
      </c>
      <c r="W6822">
        <v>2504</v>
      </c>
      <c r="X6822" s="1">
        <v>42097</v>
      </c>
      <c r="Y6822" t="s">
        <v>34</v>
      </c>
      <c r="Z6822" t="e" vm="31">
        <v>#VALUE!</v>
      </c>
      <c r="AA6822">
        <v>38017</v>
      </c>
      <c r="AB6822" t="e" cm="1" vm="2">
        <f t="array" ref="AB6822">_FV(Table1[[#This Row],[State]],"Country/region",TRUE)</f>
        <v>#VALUE!</v>
      </c>
    </row>
    <row r="6823" spans="1:28" x14ac:dyDescent="0.35">
      <c r="A6823" t="s">
        <v>1251</v>
      </c>
      <c r="B6823">
        <v>63</v>
      </c>
      <c r="C6823" t="s">
        <v>1252</v>
      </c>
      <c r="D6823" t="s">
        <v>46</v>
      </c>
      <c r="E6823">
        <f>YEAR(Table1[[#This Row],[Order Date]])</f>
        <v>2015</v>
      </c>
      <c r="F6823">
        <v>1</v>
      </c>
      <c r="G6823">
        <f>MONTH(Table1[[#This Row],[Order Date]])</f>
        <v>4</v>
      </c>
      <c r="H6823" s="1">
        <v>42095</v>
      </c>
      <c r="I6823">
        <v>18208</v>
      </c>
      <c r="J6823" t="s">
        <v>39</v>
      </c>
      <c r="K6823">
        <v>36</v>
      </c>
      <c r="L6823">
        <v>2.2799999999999998</v>
      </c>
      <c r="M6823" s="2">
        <v>0.08</v>
      </c>
      <c r="N6823">
        <v>82.98</v>
      </c>
      <c r="O6823">
        <v>5.2</v>
      </c>
      <c r="P6823">
        <v>-137.87</v>
      </c>
      <c r="Q6823" s="2">
        <v>0.41</v>
      </c>
      <c r="R6823" t="s">
        <v>29</v>
      </c>
      <c r="S6823" t="s">
        <v>59</v>
      </c>
      <c r="T6823" t="s">
        <v>2530</v>
      </c>
      <c r="U6823" t="s">
        <v>88</v>
      </c>
      <c r="V6823" t="s">
        <v>76</v>
      </c>
      <c r="W6823">
        <v>2505</v>
      </c>
      <c r="X6823" s="1">
        <v>42097</v>
      </c>
      <c r="Y6823" t="s">
        <v>34</v>
      </c>
      <c r="Z6823" t="e" vm="31">
        <v>#VALUE!</v>
      </c>
      <c r="AA6823">
        <v>38017</v>
      </c>
      <c r="AB6823" t="e" cm="1" vm="2">
        <f t="array" ref="AB6823">_FV(Table1[[#This Row],[State]],"Country/region",TRUE)</f>
        <v>#VALUE!</v>
      </c>
    </row>
    <row r="6824" spans="1:28" x14ac:dyDescent="0.35">
      <c r="A6824" t="s">
        <v>432</v>
      </c>
      <c r="B6824">
        <v>63</v>
      </c>
      <c r="C6824" t="s">
        <v>433</v>
      </c>
      <c r="D6824" t="s">
        <v>38</v>
      </c>
      <c r="E6824">
        <f>YEAR(Table1[[#This Row],[Order Date]])</f>
        <v>2015</v>
      </c>
      <c r="F6824">
        <v>1</v>
      </c>
      <c r="G6824">
        <f>MONTH(Table1[[#This Row],[Order Date]])</f>
        <v>4</v>
      </c>
      <c r="H6824" s="1">
        <v>42095</v>
      </c>
      <c r="I6824">
        <v>47041</v>
      </c>
      <c r="J6824" t="s">
        <v>39</v>
      </c>
      <c r="K6824">
        <v>35</v>
      </c>
      <c r="L6824">
        <v>4.63</v>
      </c>
      <c r="M6824" s="2">
        <v>0.08</v>
      </c>
      <c r="N6824">
        <v>154</v>
      </c>
      <c r="O6824">
        <v>1.93</v>
      </c>
      <c r="P6824">
        <v>-7.08</v>
      </c>
      <c r="Q6824" s="2">
        <v>0.52</v>
      </c>
      <c r="R6824" t="s">
        <v>29</v>
      </c>
      <c r="S6824" t="s">
        <v>59</v>
      </c>
      <c r="T6824" t="s">
        <v>2974</v>
      </c>
      <c r="U6824" t="s">
        <v>88</v>
      </c>
      <c r="V6824" t="s">
        <v>68</v>
      </c>
      <c r="W6824">
        <v>6612</v>
      </c>
      <c r="X6824" s="1">
        <v>42097</v>
      </c>
      <c r="Y6824" t="s">
        <v>34</v>
      </c>
      <c r="Z6824" t="e" vm="11">
        <v>#VALUE!</v>
      </c>
      <c r="AA6824">
        <v>75002</v>
      </c>
      <c r="AB6824" t="e" cm="1" vm="2">
        <f t="array" ref="AB6824">_FV(Table1[[#This Row],[State]],"Country/region",TRUE)</f>
        <v>#VALUE!</v>
      </c>
    </row>
    <row r="6825" spans="1:28" x14ac:dyDescent="0.35">
      <c r="A6825" t="s">
        <v>3243</v>
      </c>
      <c r="B6825">
        <v>63</v>
      </c>
      <c r="C6825" t="s">
        <v>933</v>
      </c>
      <c r="D6825" t="s">
        <v>27</v>
      </c>
      <c r="E6825">
        <f>YEAR(Table1[[#This Row],[Order Date]])</f>
        <v>2015</v>
      </c>
      <c r="F6825">
        <v>1</v>
      </c>
      <c r="G6825">
        <f>MONTH(Table1[[#This Row],[Order Date]])</f>
        <v>4</v>
      </c>
      <c r="H6825" s="1">
        <v>42095</v>
      </c>
      <c r="I6825">
        <v>8546</v>
      </c>
      <c r="J6825" t="s">
        <v>28</v>
      </c>
      <c r="K6825">
        <v>4</v>
      </c>
      <c r="L6825">
        <v>10.01</v>
      </c>
      <c r="M6825" s="2">
        <v>0.03</v>
      </c>
      <c r="N6825">
        <v>51.94</v>
      </c>
      <c r="O6825">
        <v>1.99</v>
      </c>
      <c r="P6825">
        <v>-12.48</v>
      </c>
      <c r="Q6825" s="2">
        <v>0.41</v>
      </c>
      <c r="R6825" t="s">
        <v>96</v>
      </c>
      <c r="S6825" t="s">
        <v>139</v>
      </c>
      <c r="T6825" t="s">
        <v>1905</v>
      </c>
      <c r="U6825" t="s">
        <v>102</v>
      </c>
      <c r="V6825" t="s">
        <v>76</v>
      </c>
      <c r="W6825">
        <v>1170</v>
      </c>
      <c r="X6825" s="1">
        <v>42097</v>
      </c>
      <c r="Y6825" t="s">
        <v>42</v>
      </c>
      <c r="Z6825" t="e" vm="18">
        <v>#VALUE!</v>
      </c>
      <c r="AA6825">
        <v>24017</v>
      </c>
      <c r="AB6825" t="e" cm="1" vm="2">
        <f t="array" ref="AB6825">_FV(Table1[[#This Row],[State]],"Country/region",TRUE)</f>
        <v>#VALUE!</v>
      </c>
    </row>
    <row r="6826" spans="1:28" x14ac:dyDescent="0.35">
      <c r="A6826" t="s">
        <v>2587</v>
      </c>
      <c r="B6826">
        <v>63</v>
      </c>
      <c r="C6826" t="s">
        <v>1901</v>
      </c>
      <c r="D6826" t="s">
        <v>27</v>
      </c>
      <c r="E6826">
        <f>YEAR(Table1[[#This Row],[Order Date]])</f>
        <v>2015</v>
      </c>
      <c r="F6826">
        <v>1</v>
      </c>
      <c r="G6826">
        <f>MONTH(Table1[[#This Row],[Order Date]])</f>
        <v>4</v>
      </c>
      <c r="H6826" s="1">
        <v>42096</v>
      </c>
      <c r="I6826">
        <v>35045</v>
      </c>
      <c r="J6826" t="s">
        <v>131</v>
      </c>
      <c r="K6826">
        <v>44</v>
      </c>
      <c r="L6826">
        <v>13.48</v>
      </c>
      <c r="M6826" s="2">
        <v>0.1</v>
      </c>
      <c r="N6826">
        <v>565.01</v>
      </c>
      <c r="O6826">
        <v>4.51</v>
      </c>
      <c r="P6826">
        <v>-10.33</v>
      </c>
      <c r="Q6826" s="2">
        <v>0.59</v>
      </c>
      <c r="R6826" t="s">
        <v>29</v>
      </c>
      <c r="S6826" t="s">
        <v>30</v>
      </c>
      <c r="T6826" t="s">
        <v>1046</v>
      </c>
      <c r="U6826" t="s">
        <v>32</v>
      </c>
      <c r="V6826" t="s">
        <v>76</v>
      </c>
      <c r="W6826">
        <v>4925</v>
      </c>
      <c r="X6826" s="1">
        <v>42098</v>
      </c>
      <c r="Y6826" t="s">
        <v>34</v>
      </c>
      <c r="Z6826" t="e" vm="14">
        <v>#VALUE!</v>
      </c>
      <c r="AA6826">
        <v>33430</v>
      </c>
      <c r="AB6826" t="e" cm="1" vm="2">
        <f t="array" ref="AB6826">_FV(Table1[[#This Row],[State]],"Country/region",TRUE)</f>
        <v>#VALUE!</v>
      </c>
    </row>
    <row r="6827" spans="1:28" x14ac:dyDescent="0.35">
      <c r="A6827" t="s">
        <v>3205</v>
      </c>
      <c r="B6827">
        <v>63</v>
      </c>
      <c r="C6827" t="s">
        <v>871</v>
      </c>
      <c r="D6827" t="s">
        <v>46</v>
      </c>
      <c r="E6827">
        <f>YEAR(Table1[[#This Row],[Order Date]])</f>
        <v>2015</v>
      </c>
      <c r="F6827">
        <v>1</v>
      </c>
      <c r="G6827">
        <f>MONTH(Table1[[#This Row],[Order Date]])</f>
        <v>4</v>
      </c>
      <c r="H6827" s="1">
        <v>42097</v>
      </c>
      <c r="I6827">
        <v>13633</v>
      </c>
      <c r="J6827" t="s">
        <v>39</v>
      </c>
      <c r="K6827">
        <v>18</v>
      </c>
      <c r="L6827">
        <v>150.97999999999999</v>
      </c>
      <c r="M6827" s="2">
        <v>0.09</v>
      </c>
      <c r="N6827">
        <v>2703.37</v>
      </c>
      <c r="O6827">
        <v>57.2</v>
      </c>
      <c r="P6827">
        <v>-231.6</v>
      </c>
      <c r="Q6827" s="2">
        <v>0.59</v>
      </c>
      <c r="R6827" t="s">
        <v>48</v>
      </c>
      <c r="S6827" t="s">
        <v>49</v>
      </c>
      <c r="T6827" t="s">
        <v>3511</v>
      </c>
      <c r="U6827" t="s">
        <v>51</v>
      </c>
      <c r="V6827" t="s">
        <v>68</v>
      </c>
      <c r="W6827">
        <v>1903</v>
      </c>
      <c r="X6827" s="1">
        <v>42098</v>
      </c>
      <c r="Y6827" t="s">
        <v>53</v>
      </c>
      <c r="Z6827" t="e" vm="11">
        <v>#VALUE!</v>
      </c>
      <c r="AA6827">
        <v>77642</v>
      </c>
      <c r="AB6827" t="e" cm="1" vm="2">
        <f t="array" ref="AB6827">_FV(Table1[[#This Row],[State]],"Country/region",TRUE)</f>
        <v>#VALUE!</v>
      </c>
    </row>
    <row r="6828" spans="1:28" x14ac:dyDescent="0.35">
      <c r="A6828" t="s">
        <v>3205</v>
      </c>
      <c r="B6828">
        <v>63</v>
      </c>
      <c r="C6828" t="s">
        <v>871</v>
      </c>
      <c r="D6828" t="s">
        <v>46</v>
      </c>
      <c r="E6828">
        <f>YEAR(Table1[[#This Row],[Order Date]])</f>
        <v>2015</v>
      </c>
      <c r="F6828">
        <v>1</v>
      </c>
      <c r="G6828">
        <f>MONTH(Table1[[#This Row],[Order Date]])</f>
        <v>4</v>
      </c>
      <c r="H6828" s="1">
        <v>42097</v>
      </c>
      <c r="I6828">
        <v>13633</v>
      </c>
      <c r="J6828" t="s">
        <v>39</v>
      </c>
      <c r="K6828">
        <v>39</v>
      </c>
      <c r="L6828">
        <v>38.94</v>
      </c>
      <c r="M6828" s="2">
        <v>0.02</v>
      </c>
      <c r="N6828">
        <v>1538.17</v>
      </c>
      <c r="O6828">
        <v>35</v>
      </c>
      <c r="P6828">
        <v>-1119.6400000000001</v>
      </c>
      <c r="Q6828" s="2">
        <v>0.8</v>
      </c>
      <c r="R6828" t="s">
        <v>29</v>
      </c>
      <c r="S6828" t="s">
        <v>40</v>
      </c>
      <c r="T6828" t="s">
        <v>3196</v>
      </c>
      <c r="U6828" t="s">
        <v>32</v>
      </c>
      <c r="V6828" t="s">
        <v>68</v>
      </c>
      <c r="W6828">
        <v>1904</v>
      </c>
      <c r="X6828" s="1">
        <v>42098</v>
      </c>
      <c r="Y6828" t="s">
        <v>34</v>
      </c>
      <c r="Z6828" t="e" vm="11">
        <v>#VALUE!</v>
      </c>
      <c r="AA6828">
        <v>77642</v>
      </c>
      <c r="AB6828" t="e" cm="1" vm="2">
        <f t="array" ref="AB6828">_FV(Table1[[#This Row],[State]],"Country/region",TRUE)</f>
        <v>#VALUE!</v>
      </c>
    </row>
    <row r="6829" spans="1:28" x14ac:dyDescent="0.35">
      <c r="A6829" t="s">
        <v>215</v>
      </c>
      <c r="B6829">
        <v>63</v>
      </c>
      <c r="C6829" t="s">
        <v>437</v>
      </c>
      <c r="D6829" t="s">
        <v>57</v>
      </c>
      <c r="E6829">
        <f>YEAR(Table1[[#This Row],[Order Date]])</f>
        <v>2015</v>
      </c>
      <c r="F6829">
        <v>1</v>
      </c>
      <c r="G6829">
        <f>MONTH(Table1[[#This Row],[Order Date]])</f>
        <v>4</v>
      </c>
      <c r="H6829" s="1">
        <v>42097</v>
      </c>
      <c r="I6829">
        <v>52518</v>
      </c>
      <c r="J6829" t="s">
        <v>58</v>
      </c>
      <c r="K6829">
        <v>8</v>
      </c>
      <c r="L6829">
        <v>20.95</v>
      </c>
      <c r="M6829" s="2">
        <v>0.08</v>
      </c>
      <c r="N6829">
        <v>168.99</v>
      </c>
      <c r="O6829">
        <v>4</v>
      </c>
      <c r="P6829">
        <v>-47.37</v>
      </c>
      <c r="Q6829" s="2">
        <v>0.6</v>
      </c>
      <c r="R6829" t="s">
        <v>96</v>
      </c>
      <c r="S6829" t="s">
        <v>30</v>
      </c>
      <c r="T6829" t="s">
        <v>1768</v>
      </c>
      <c r="U6829" t="s">
        <v>102</v>
      </c>
      <c r="V6829" t="s">
        <v>52</v>
      </c>
      <c r="W6829">
        <v>7371</v>
      </c>
      <c r="X6829" s="1">
        <v>42098</v>
      </c>
      <c r="Y6829" t="s">
        <v>34</v>
      </c>
      <c r="Z6829" t="e" vm="23">
        <v>#VALUE!</v>
      </c>
      <c r="AA6829">
        <v>98026</v>
      </c>
      <c r="AB6829" t="e" cm="1" vm="2">
        <f t="array" ref="AB6829">_FV(Table1[[#This Row],[State]],"Country/region",TRUE)</f>
        <v>#VALUE!</v>
      </c>
    </row>
    <row r="6830" spans="1:28" x14ac:dyDescent="0.35">
      <c r="A6830" t="s">
        <v>568</v>
      </c>
      <c r="B6830">
        <v>63</v>
      </c>
      <c r="C6830" t="s">
        <v>400</v>
      </c>
      <c r="D6830" t="s">
        <v>46</v>
      </c>
      <c r="E6830">
        <f>YEAR(Table1[[#This Row],[Order Date]])</f>
        <v>2015</v>
      </c>
      <c r="F6830">
        <v>1</v>
      </c>
      <c r="G6830">
        <f>MONTH(Table1[[#This Row],[Order Date]])</f>
        <v>4</v>
      </c>
      <c r="H6830" s="1">
        <v>42097</v>
      </c>
      <c r="I6830">
        <v>33605</v>
      </c>
      <c r="J6830" t="s">
        <v>58</v>
      </c>
      <c r="K6830">
        <v>42</v>
      </c>
      <c r="L6830">
        <v>3.52</v>
      </c>
      <c r="M6830" s="2">
        <v>0.04</v>
      </c>
      <c r="N6830">
        <v>153.01</v>
      </c>
      <c r="O6830">
        <v>6.83</v>
      </c>
      <c r="P6830">
        <v>-218.53450000000001</v>
      </c>
      <c r="Q6830" s="2">
        <v>0.38</v>
      </c>
      <c r="R6830" t="s">
        <v>29</v>
      </c>
      <c r="S6830" t="s">
        <v>30</v>
      </c>
      <c r="T6830" t="s">
        <v>1888</v>
      </c>
      <c r="U6830" t="s">
        <v>67</v>
      </c>
      <c r="V6830" t="s">
        <v>76</v>
      </c>
      <c r="W6830">
        <v>4720</v>
      </c>
      <c r="X6830" s="1">
        <v>42099</v>
      </c>
      <c r="Y6830" t="s">
        <v>34</v>
      </c>
      <c r="Z6830" t="e" vm="35">
        <v>#VALUE!</v>
      </c>
      <c r="AA6830">
        <v>72401</v>
      </c>
      <c r="AB6830" t="e" cm="1" vm="2">
        <f t="array" ref="AB6830">_FV(Table1[[#This Row],[State]],"Country/region",TRUE)</f>
        <v>#VALUE!</v>
      </c>
    </row>
    <row r="6831" spans="1:28" x14ac:dyDescent="0.35">
      <c r="A6831" t="s">
        <v>1100</v>
      </c>
      <c r="B6831">
        <v>63</v>
      </c>
      <c r="C6831" t="s">
        <v>337</v>
      </c>
      <c r="D6831" t="s">
        <v>38</v>
      </c>
      <c r="E6831">
        <f>YEAR(Table1[[#This Row],[Order Date]])</f>
        <v>2015</v>
      </c>
      <c r="F6831">
        <v>1</v>
      </c>
      <c r="G6831">
        <f>MONTH(Table1[[#This Row],[Order Date]])</f>
        <v>4</v>
      </c>
      <c r="H6831" s="1">
        <v>42097</v>
      </c>
      <c r="I6831">
        <v>57894</v>
      </c>
      <c r="J6831" t="s">
        <v>47</v>
      </c>
      <c r="K6831">
        <v>47</v>
      </c>
      <c r="L6831">
        <v>306.14</v>
      </c>
      <c r="M6831" s="2">
        <v>0.09</v>
      </c>
      <c r="N6831">
        <v>13382.01</v>
      </c>
      <c r="O6831">
        <v>26.53</v>
      </c>
      <c r="P6831">
        <v>2852.94</v>
      </c>
      <c r="Q6831" s="2">
        <v>0.56000000000000005</v>
      </c>
      <c r="R6831" t="s">
        <v>96</v>
      </c>
      <c r="S6831" t="s">
        <v>49</v>
      </c>
      <c r="T6831" t="s">
        <v>326</v>
      </c>
      <c r="U6831" t="s">
        <v>98</v>
      </c>
      <c r="V6831" t="s">
        <v>33</v>
      </c>
      <c r="W6831">
        <v>8111</v>
      </c>
      <c r="X6831" s="1">
        <v>42099</v>
      </c>
      <c r="Y6831" t="s">
        <v>53</v>
      </c>
      <c r="Z6831" t="e" vm="48">
        <v>#VALUE!</v>
      </c>
      <c r="AA6831">
        <v>3801</v>
      </c>
      <c r="AB6831" t="e" cm="1" vm="2">
        <f t="array" ref="AB6831">_FV(Table1[[#This Row],[State]],"Country/region",TRUE)</f>
        <v>#VALUE!</v>
      </c>
    </row>
    <row r="6832" spans="1:28" x14ac:dyDescent="0.35">
      <c r="A6832" t="s">
        <v>2978</v>
      </c>
      <c r="B6832">
        <v>63</v>
      </c>
      <c r="C6832" t="s">
        <v>2304</v>
      </c>
      <c r="D6832" t="s">
        <v>46</v>
      </c>
      <c r="E6832">
        <f>YEAR(Table1[[#This Row],[Order Date]])</f>
        <v>2015</v>
      </c>
      <c r="F6832">
        <v>1</v>
      </c>
      <c r="G6832">
        <f>MONTH(Table1[[#This Row],[Order Date]])</f>
        <v>4</v>
      </c>
      <c r="H6832" s="1">
        <v>42098</v>
      </c>
      <c r="I6832">
        <v>7458</v>
      </c>
      <c r="J6832" t="s">
        <v>58</v>
      </c>
      <c r="K6832">
        <v>46</v>
      </c>
      <c r="L6832">
        <v>10.97</v>
      </c>
      <c r="M6832" s="2">
        <v>0.01</v>
      </c>
      <c r="N6832">
        <v>511.07</v>
      </c>
      <c r="O6832">
        <v>6.5</v>
      </c>
      <c r="P6832">
        <v>-165.74</v>
      </c>
      <c r="Q6832" s="2">
        <v>0.64</v>
      </c>
      <c r="R6832" t="s">
        <v>96</v>
      </c>
      <c r="S6832" t="s">
        <v>30</v>
      </c>
      <c r="T6832" t="s">
        <v>2445</v>
      </c>
      <c r="U6832" t="s">
        <v>102</v>
      </c>
      <c r="V6832" t="s">
        <v>33</v>
      </c>
      <c r="W6832">
        <v>1022</v>
      </c>
      <c r="X6832" s="1">
        <v>42099</v>
      </c>
      <c r="Y6832" t="s">
        <v>34</v>
      </c>
      <c r="Z6832" t="e" vm="30">
        <v>#VALUE!</v>
      </c>
      <c r="AA6832">
        <v>2334</v>
      </c>
      <c r="AB6832" t="e" cm="1" vm="2">
        <f t="array" ref="AB6832">_FV(Table1[[#This Row],[State]],"Country/region",TRUE)</f>
        <v>#VALUE!</v>
      </c>
    </row>
    <row r="6833" spans="1:28" x14ac:dyDescent="0.35">
      <c r="A6833" t="s">
        <v>2262</v>
      </c>
      <c r="B6833">
        <v>63</v>
      </c>
      <c r="C6833" t="s">
        <v>562</v>
      </c>
      <c r="D6833" t="s">
        <v>46</v>
      </c>
      <c r="E6833">
        <f>YEAR(Table1[[#This Row],[Order Date]])</f>
        <v>2015</v>
      </c>
      <c r="F6833">
        <v>1</v>
      </c>
      <c r="G6833">
        <f>MONTH(Table1[[#This Row],[Order Date]])</f>
        <v>4</v>
      </c>
      <c r="H6833" s="1">
        <v>42098</v>
      </c>
      <c r="I6833">
        <v>194</v>
      </c>
      <c r="J6833" t="s">
        <v>131</v>
      </c>
      <c r="K6833">
        <v>49</v>
      </c>
      <c r="L6833">
        <v>7.28</v>
      </c>
      <c r="M6833" s="2">
        <v>0.1</v>
      </c>
      <c r="N6833">
        <v>329.03</v>
      </c>
      <c r="O6833">
        <v>7.98</v>
      </c>
      <c r="P6833">
        <v>-197.25</v>
      </c>
      <c r="Q6833" s="2">
        <v>0.42</v>
      </c>
      <c r="R6833" t="s">
        <v>48</v>
      </c>
      <c r="S6833" t="s">
        <v>59</v>
      </c>
      <c r="T6833" t="s">
        <v>1558</v>
      </c>
      <c r="U6833" t="s">
        <v>82</v>
      </c>
      <c r="V6833" t="s">
        <v>52</v>
      </c>
      <c r="W6833">
        <v>28</v>
      </c>
      <c r="X6833" s="1">
        <v>42100</v>
      </c>
      <c r="Y6833" t="s">
        <v>34</v>
      </c>
      <c r="Z6833" t="e" vm="8">
        <v>#VALUE!</v>
      </c>
      <c r="AA6833">
        <v>97068</v>
      </c>
      <c r="AB6833" t="e" cm="1" vm="2">
        <f t="array" ref="AB6833">_FV(Table1[[#This Row],[State]],"Country/region",TRUE)</f>
        <v>#VALUE!</v>
      </c>
    </row>
    <row r="6834" spans="1:28" x14ac:dyDescent="0.35">
      <c r="A6834" t="s">
        <v>1999</v>
      </c>
      <c r="B6834">
        <v>63</v>
      </c>
      <c r="C6834" t="s">
        <v>1621</v>
      </c>
      <c r="D6834" t="s">
        <v>46</v>
      </c>
      <c r="E6834">
        <f>YEAR(Table1[[#This Row],[Order Date]])</f>
        <v>2015</v>
      </c>
      <c r="F6834">
        <v>1</v>
      </c>
      <c r="G6834">
        <f>MONTH(Table1[[#This Row],[Order Date]])</f>
        <v>4</v>
      </c>
      <c r="H6834" s="1">
        <v>42098</v>
      </c>
      <c r="I6834">
        <v>15142</v>
      </c>
      <c r="J6834" t="s">
        <v>39</v>
      </c>
      <c r="K6834">
        <v>21</v>
      </c>
      <c r="L6834">
        <v>15.28</v>
      </c>
      <c r="M6834" s="2">
        <v>7.0000000000000007E-2</v>
      </c>
      <c r="N6834">
        <v>330.22</v>
      </c>
      <c r="O6834">
        <v>10.91</v>
      </c>
      <c r="P6834">
        <v>-51.715499999999999</v>
      </c>
      <c r="Q6834" s="2">
        <v>0.36</v>
      </c>
      <c r="R6834" t="s">
        <v>29</v>
      </c>
      <c r="S6834" t="s">
        <v>30</v>
      </c>
      <c r="T6834" t="s">
        <v>1968</v>
      </c>
      <c r="U6834" t="s">
        <v>67</v>
      </c>
      <c r="V6834" t="s">
        <v>68</v>
      </c>
      <c r="W6834">
        <v>2126</v>
      </c>
      <c r="X6834" s="1">
        <v>42100</v>
      </c>
      <c r="Y6834" t="s">
        <v>34</v>
      </c>
      <c r="Z6834" t="e" vm="28">
        <v>#VALUE!</v>
      </c>
      <c r="AA6834">
        <v>64130</v>
      </c>
      <c r="AB6834" t="e" cm="1" vm="2">
        <f t="array" ref="AB6834">_FV(Table1[[#This Row],[State]],"Country/region",TRUE)</f>
        <v>#VALUE!</v>
      </c>
    </row>
    <row r="6835" spans="1:28" x14ac:dyDescent="0.35">
      <c r="A6835" t="s">
        <v>3200</v>
      </c>
      <c r="B6835">
        <v>63</v>
      </c>
      <c r="C6835" t="s">
        <v>2304</v>
      </c>
      <c r="D6835" t="s">
        <v>46</v>
      </c>
      <c r="E6835">
        <f>YEAR(Table1[[#This Row],[Order Date]])</f>
        <v>2015</v>
      </c>
      <c r="F6835">
        <v>1</v>
      </c>
      <c r="G6835">
        <f>MONTH(Table1[[#This Row],[Order Date]])</f>
        <v>4</v>
      </c>
      <c r="H6835" s="1">
        <v>42098</v>
      </c>
      <c r="I6835">
        <v>7458</v>
      </c>
      <c r="J6835" t="s">
        <v>58</v>
      </c>
      <c r="K6835">
        <v>16</v>
      </c>
      <c r="L6835">
        <v>14.45</v>
      </c>
      <c r="M6835" s="2">
        <v>0.05</v>
      </c>
      <c r="N6835">
        <v>226.81</v>
      </c>
      <c r="O6835">
        <v>7.17</v>
      </c>
      <c r="P6835">
        <v>-5.3704999999999998</v>
      </c>
      <c r="Q6835" s="2">
        <v>0.38</v>
      </c>
      <c r="R6835" t="s">
        <v>29</v>
      </c>
      <c r="S6835" t="s">
        <v>30</v>
      </c>
      <c r="T6835" t="s">
        <v>2398</v>
      </c>
      <c r="U6835" t="s">
        <v>67</v>
      </c>
      <c r="V6835" t="s">
        <v>33</v>
      </c>
      <c r="W6835">
        <v>1021</v>
      </c>
      <c r="X6835" s="1">
        <v>42100</v>
      </c>
      <c r="Y6835" t="s">
        <v>34</v>
      </c>
      <c r="Z6835" t="e" vm="30">
        <v>#VALUE!</v>
      </c>
      <c r="AA6835">
        <v>1810</v>
      </c>
      <c r="AB6835" t="e" cm="1" vm="2">
        <f t="array" ref="AB6835">_FV(Table1[[#This Row],[State]],"Country/region",TRUE)</f>
        <v>#VALUE!</v>
      </c>
    </row>
    <row r="6836" spans="1:28" x14ac:dyDescent="0.35">
      <c r="A6836" t="s">
        <v>2262</v>
      </c>
      <c r="B6836">
        <v>63</v>
      </c>
      <c r="C6836" t="s">
        <v>562</v>
      </c>
      <c r="D6836" t="s">
        <v>46</v>
      </c>
      <c r="E6836">
        <f>YEAR(Table1[[#This Row],[Order Date]])</f>
        <v>2015</v>
      </c>
      <c r="F6836">
        <v>1</v>
      </c>
      <c r="G6836">
        <f>MONTH(Table1[[#This Row],[Order Date]])</f>
        <v>4</v>
      </c>
      <c r="H6836" s="1">
        <v>42098</v>
      </c>
      <c r="I6836">
        <v>194</v>
      </c>
      <c r="J6836" t="s">
        <v>131</v>
      </c>
      <c r="K6836">
        <v>6</v>
      </c>
      <c r="L6836">
        <v>3.14</v>
      </c>
      <c r="M6836" s="2">
        <v>0.04</v>
      </c>
      <c r="N6836">
        <v>20.190000000000001</v>
      </c>
      <c r="O6836">
        <v>1.92</v>
      </c>
      <c r="P6836">
        <v>-13.44</v>
      </c>
      <c r="Q6836" s="2">
        <v>0.84</v>
      </c>
      <c r="R6836" t="s">
        <v>29</v>
      </c>
      <c r="S6836" t="s">
        <v>59</v>
      </c>
      <c r="T6836" t="s">
        <v>2169</v>
      </c>
      <c r="U6836" t="s">
        <v>481</v>
      </c>
      <c r="V6836" t="s">
        <v>52</v>
      </c>
      <c r="W6836">
        <v>29</v>
      </c>
      <c r="X6836" s="1">
        <v>42100</v>
      </c>
      <c r="Y6836" t="s">
        <v>34</v>
      </c>
      <c r="Z6836" t="e" vm="8">
        <v>#VALUE!</v>
      </c>
      <c r="AA6836">
        <v>97068</v>
      </c>
      <c r="AB6836" t="e" cm="1" vm="2">
        <f t="array" ref="AB6836">_FV(Table1[[#This Row],[State]],"Country/region",TRUE)</f>
        <v>#VALUE!</v>
      </c>
    </row>
    <row r="6837" spans="1:28" x14ac:dyDescent="0.35">
      <c r="A6837" t="s">
        <v>2382</v>
      </c>
      <c r="B6837">
        <v>63</v>
      </c>
      <c r="C6837" t="s">
        <v>2304</v>
      </c>
      <c r="D6837" t="s">
        <v>46</v>
      </c>
      <c r="E6837">
        <f>YEAR(Table1[[#This Row],[Order Date]])</f>
        <v>2015</v>
      </c>
      <c r="F6837">
        <v>1</v>
      </c>
      <c r="G6837">
        <f>MONTH(Table1[[#This Row],[Order Date]])</f>
        <v>4</v>
      </c>
      <c r="H6837" s="1">
        <v>42098</v>
      </c>
      <c r="I6837">
        <v>7458</v>
      </c>
      <c r="J6837" t="s">
        <v>58</v>
      </c>
      <c r="K6837">
        <v>9</v>
      </c>
      <c r="L6837">
        <v>39.479999999999997</v>
      </c>
      <c r="M6837" s="2">
        <v>0.06</v>
      </c>
      <c r="N6837">
        <v>337.34</v>
      </c>
      <c r="O6837">
        <v>1.99</v>
      </c>
      <c r="P6837">
        <v>-69.84</v>
      </c>
      <c r="Q6837" s="2">
        <v>0.54</v>
      </c>
      <c r="R6837" t="s">
        <v>96</v>
      </c>
      <c r="S6837" t="s">
        <v>139</v>
      </c>
      <c r="T6837" t="s">
        <v>775</v>
      </c>
      <c r="U6837" t="s">
        <v>102</v>
      </c>
      <c r="V6837" t="s">
        <v>52</v>
      </c>
      <c r="W6837">
        <v>1023</v>
      </c>
      <c r="X6837" s="1">
        <v>42100</v>
      </c>
      <c r="Y6837" t="s">
        <v>34</v>
      </c>
      <c r="Z6837" t="e" vm="4">
        <v>#VALUE!</v>
      </c>
      <c r="AA6837">
        <v>94110</v>
      </c>
      <c r="AB6837" t="e" cm="1" vm="2">
        <f t="array" ref="AB6837">_FV(Table1[[#This Row],[State]],"Country/region",TRUE)</f>
        <v>#VALUE!</v>
      </c>
    </row>
    <row r="6838" spans="1:28" x14ac:dyDescent="0.35">
      <c r="A6838" t="s">
        <v>1999</v>
      </c>
      <c r="B6838">
        <v>63</v>
      </c>
      <c r="C6838" t="s">
        <v>602</v>
      </c>
      <c r="D6838" t="s">
        <v>46</v>
      </c>
      <c r="E6838">
        <f>YEAR(Table1[[#This Row],[Order Date]])</f>
        <v>2015</v>
      </c>
      <c r="F6838">
        <v>1</v>
      </c>
      <c r="G6838">
        <f>MONTH(Table1[[#This Row],[Order Date]])</f>
        <v>4</v>
      </c>
      <c r="H6838" s="1">
        <v>42099</v>
      </c>
      <c r="I6838">
        <v>21856</v>
      </c>
      <c r="J6838" t="s">
        <v>39</v>
      </c>
      <c r="K6838">
        <v>26</v>
      </c>
      <c r="L6838">
        <v>3.14</v>
      </c>
      <c r="M6838" s="2">
        <v>0.08</v>
      </c>
      <c r="N6838">
        <v>77.03</v>
      </c>
      <c r="O6838">
        <v>1.92</v>
      </c>
      <c r="P6838">
        <v>-47.75</v>
      </c>
      <c r="Q6838" s="2">
        <v>0.84</v>
      </c>
      <c r="R6838" t="s">
        <v>29</v>
      </c>
      <c r="S6838" t="s">
        <v>59</v>
      </c>
      <c r="T6838" t="s">
        <v>2169</v>
      </c>
      <c r="U6838" t="s">
        <v>481</v>
      </c>
      <c r="V6838" t="s">
        <v>68</v>
      </c>
      <c r="W6838">
        <v>3043</v>
      </c>
      <c r="X6838" s="1">
        <v>42099</v>
      </c>
      <c r="Y6838" t="s">
        <v>34</v>
      </c>
      <c r="Z6838" t="e" vm="40">
        <v>#VALUE!</v>
      </c>
      <c r="AA6838">
        <v>66104</v>
      </c>
      <c r="AB6838" t="e" cm="1" vm="2">
        <f t="array" ref="AB6838">_FV(Table1[[#This Row],[State]],"Country/region",TRUE)</f>
        <v>#VALUE!</v>
      </c>
    </row>
    <row r="6839" spans="1:28" x14ac:dyDescent="0.35">
      <c r="A6839" t="s">
        <v>2317</v>
      </c>
      <c r="B6839">
        <v>64</v>
      </c>
      <c r="C6839" t="s">
        <v>2318</v>
      </c>
      <c r="D6839" t="s">
        <v>27</v>
      </c>
      <c r="E6839">
        <f>YEAR(Table1[[#This Row],[Order Date]])</f>
        <v>2015</v>
      </c>
      <c r="F6839">
        <v>1</v>
      </c>
      <c r="G6839">
        <f>MONTH(Table1[[#This Row],[Order Date]])</f>
        <v>4</v>
      </c>
      <c r="H6839" s="1">
        <v>42099</v>
      </c>
      <c r="I6839">
        <v>28868</v>
      </c>
      <c r="J6839" t="s">
        <v>28</v>
      </c>
      <c r="K6839">
        <v>30</v>
      </c>
      <c r="L6839">
        <v>6.48</v>
      </c>
      <c r="M6839" s="2">
        <v>0.05</v>
      </c>
      <c r="N6839">
        <v>204.49</v>
      </c>
      <c r="O6839">
        <v>8.73</v>
      </c>
      <c r="P6839">
        <v>-142.30000000000001</v>
      </c>
      <c r="Q6839" s="2">
        <v>0.37</v>
      </c>
      <c r="R6839" t="s">
        <v>29</v>
      </c>
      <c r="S6839" t="s">
        <v>30</v>
      </c>
      <c r="T6839" t="s">
        <v>179</v>
      </c>
      <c r="U6839" t="s">
        <v>61</v>
      </c>
      <c r="V6839" t="s">
        <v>68</v>
      </c>
      <c r="W6839">
        <v>4048</v>
      </c>
      <c r="X6839" s="1">
        <v>42100</v>
      </c>
      <c r="Y6839" t="s">
        <v>34</v>
      </c>
      <c r="Z6839" t="e" vm="40">
        <v>#VALUE!</v>
      </c>
      <c r="AA6839">
        <v>66212</v>
      </c>
      <c r="AB6839" t="e" cm="1" vm="2">
        <f t="array" ref="AB6839">_FV(Table1[[#This Row],[State]],"Country/region",TRUE)</f>
        <v>#VALUE!</v>
      </c>
    </row>
    <row r="6840" spans="1:28" x14ac:dyDescent="0.35">
      <c r="A6840" t="s">
        <v>1999</v>
      </c>
      <c r="B6840">
        <v>63</v>
      </c>
      <c r="C6840" t="s">
        <v>602</v>
      </c>
      <c r="D6840" t="s">
        <v>46</v>
      </c>
      <c r="E6840">
        <f>YEAR(Table1[[#This Row],[Order Date]])</f>
        <v>2015</v>
      </c>
      <c r="F6840">
        <v>1</v>
      </c>
      <c r="G6840">
        <f>MONTH(Table1[[#This Row],[Order Date]])</f>
        <v>4</v>
      </c>
      <c r="H6840" s="1">
        <v>42099</v>
      </c>
      <c r="I6840">
        <v>21856</v>
      </c>
      <c r="J6840" t="s">
        <v>39</v>
      </c>
      <c r="K6840">
        <v>47</v>
      </c>
      <c r="L6840">
        <v>3.69</v>
      </c>
      <c r="M6840" s="2">
        <v>0.05</v>
      </c>
      <c r="N6840">
        <v>168.55</v>
      </c>
      <c r="O6840">
        <v>0.5</v>
      </c>
      <c r="P6840">
        <v>71.77</v>
      </c>
      <c r="Q6840" s="2">
        <v>0.38</v>
      </c>
      <c r="R6840" t="s">
        <v>29</v>
      </c>
      <c r="S6840" t="s">
        <v>30</v>
      </c>
      <c r="T6840" t="s">
        <v>2296</v>
      </c>
      <c r="U6840" t="s">
        <v>210</v>
      </c>
      <c r="V6840" t="s">
        <v>68</v>
      </c>
      <c r="W6840">
        <v>3042</v>
      </c>
      <c r="X6840" s="1">
        <v>42101</v>
      </c>
      <c r="Y6840" t="s">
        <v>34</v>
      </c>
      <c r="Z6840" t="e" vm="40">
        <v>#VALUE!</v>
      </c>
      <c r="AA6840">
        <v>66104</v>
      </c>
      <c r="AB6840" t="e" cm="1" vm="2">
        <f t="array" ref="AB6840">_FV(Table1[[#This Row],[State]],"Country/region",TRUE)</f>
        <v>#VALUE!</v>
      </c>
    </row>
    <row r="6841" spans="1:28" x14ac:dyDescent="0.35">
      <c r="A6841" t="s">
        <v>195</v>
      </c>
      <c r="B6841">
        <v>63</v>
      </c>
      <c r="C6841" t="s">
        <v>196</v>
      </c>
      <c r="D6841" t="s">
        <v>27</v>
      </c>
      <c r="E6841">
        <f>YEAR(Table1[[#This Row],[Order Date]])</f>
        <v>2015</v>
      </c>
      <c r="F6841">
        <v>1</v>
      </c>
      <c r="G6841">
        <f>MONTH(Table1[[#This Row],[Order Date]])</f>
        <v>4</v>
      </c>
      <c r="H6841" s="1">
        <v>42099</v>
      </c>
      <c r="I6841">
        <v>17986</v>
      </c>
      <c r="J6841" t="s">
        <v>39</v>
      </c>
      <c r="K6841">
        <v>43</v>
      </c>
      <c r="L6841">
        <v>2.08</v>
      </c>
      <c r="M6841" s="2">
        <v>0.05</v>
      </c>
      <c r="N6841">
        <v>87.31</v>
      </c>
      <c r="O6841">
        <v>1.49</v>
      </c>
      <c r="P6841">
        <v>-15.087999999999999</v>
      </c>
      <c r="Q6841" s="2">
        <v>0.36</v>
      </c>
      <c r="R6841" t="s">
        <v>29</v>
      </c>
      <c r="S6841" t="s">
        <v>30</v>
      </c>
      <c r="T6841" t="s">
        <v>1566</v>
      </c>
      <c r="U6841" t="s">
        <v>67</v>
      </c>
      <c r="V6841" t="s">
        <v>68</v>
      </c>
      <c r="W6841">
        <v>2476</v>
      </c>
      <c r="X6841" s="1">
        <v>42101</v>
      </c>
      <c r="Y6841" t="s">
        <v>34</v>
      </c>
      <c r="Z6841" t="e" vm="11">
        <v>#VALUE!</v>
      </c>
      <c r="AA6841">
        <v>79424</v>
      </c>
      <c r="AB6841" t="e" cm="1" vm="2">
        <f t="array" ref="AB6841">_FV(Table1[[#This Row],[State]],"Country/region",TRUE)</f>
        <v>#VALUE!</v>
      </c>
    </row>
    <row r="6842" spans="1:28" x14ac:dyDescent="0.35">
      <c r="A6842" t="s">
        <v>1655</v>
      </c>
      <c r="B6842">
        <v>63</v>
      </c>
      <c r="C6842" t="s">
        <v>939</v>
      </c>
      <c r="D6842" t="s">
        <v>27</v>
      </c>
      <c r="E6842">
        <f>YEAR(Table1[[#This Row],[Order Date]])</f>
        <v>2015</v>
      </c>
      <c r="F6842">
        <v>1</v>
      </c>
      <c r="G6842">
        <f>MONTH(Table1[[#This Row],[Order Date]])</f>
        <v>4</v>
      </c>
      <c r="H6842" s="1">
        <v>42099</v>
      </c>
      <c r="I6842">
        <v>8005</v>
      </c>
      <c r="J6842" t="s">
        <v>58</v>
      </c>
      <c r="K6842">
        <v>24</v>
      </c>
      <c r="L6842">
        <v>34.54</v>
      </c>
      <c r="M6842" s="2">
        <v>0.1</v>
      </c>
      <c r="N6842">
        <v>790.63</v>
      </c>
      <c r="O6842">
        <v>14.72</v>
      </c>
      <c r="P6842">
        <v>52.317500000000003</v>
      </c>
      <c r="Q6842" s="2">
        <v>0.37</v>
      </c>
      <c r="R6842" t="s">
        <v>29</v>
      </c>
      <c r="S6842" t="s">
        <v>30</v>
      </c>
      <c r="T6842" t="s">
        <v>2482</v>
      </c>
      <c r="U6842" t="s">
        <v>67</v>
      </c>
      <c r="V6842" t="s">
        <v>52</v>
      </c>
      <c r="W6842">
        <v>1088</v>
      </c>
      <c r="X6842" s="1">
        <v>42101</v>
      </c>
      <c r="Y6842" t="s">
        <v>34</v>
      </c>
      <c r="Z6842" t="e" vm="7">
        <v>#VALUE!</v>
      </c>
      <c r="AA6842">
        <v>84067</v>
      </c>
      <c r="AB6842" t="e" cm="1" vm="2">
        <f t="array" ref="AB6842">_FV(Table1[[#This Row],[State]],"Country/region",TRUE)</f>
        <v>#VALUE!</v>
      </c>
    </row>
    <row r="6843" spans="1:28" x14ac:dyDescent="0.35">
      <c r="A6843" t="s">
        <v>2891</v>
      </c>
      <c r="B6843">
        <v>64</v>
      </c>
      <c r="C6843" t="s">
        <v>2892</v>
      </c>
      <c r="D6843" t="s">
        <v>57</v>
      </c>
      <c r="E6843">
        <f>YEAR(Table1[[#This Row],[Order Date]])</f>
        <v>2015</v>
      </c>
      <c r="F6843">
        <v>1</v>
      </c>
      <c r="G6843">
        <f>MONTH(Table1[[#This Row],[Order Date]])</f>
        <v>4</v>
      </c>
      <c r="H6843" s="1">
        <v>42100</v>
      </c>
      <c r="I6843">
        <v>39143</v>
      </c>
      <c r="J6843" t="s">
        <v>39</v>
      </c>
      <c r="K6843">
        <v>46</v>
      </c>
      <c r="L6843">
        <v>150.97999999999999</v>
      </c>
      <c r="M6843" s="2">
        <v>0.05</v>
      </c>
      <c r="N6843">
        <v>6730.07</v>
      </c>
      <c r="O6843">
        <v>66.27</v>
      </c>
      <c r="P6843">
        <v>-1134.6099999999999</v>
      </c>
      <c r="Q6843" s="2">
        <v>0.65</v>
      </c>
      <c r="R6843" t="s">
        <v>48</v>
      </c>
      <c r="S6843" t="s">
        <v>73</v>
      </c>
      <c r="T6843" t="s">
        <v>1859</v>
      </c>
      <c r="U6843" t="s">
        <v>154</v>
      </c>
      <c r="V6843" t="s">
        <v>76</v>
      </c>
      <c r="W6843">
        <v>5526</v>
      </c>
      <c r="X6843" s="1">
        <v>42100</v>
      </c>
      <c r="Y6843" t="s">
        <v>53</v>
      </c>
      <c r="Z6843" t="e" vm="10">
        <v>#VALUE!</v>
      </c>
      <c r="AA6843">
        <v>70072</v>
      </c>
      <c r="AB6843" t="e" cm="1" vm="2">
        <f t="array" ref="AB6843">_FV(Table1[[#This Row],[State]],"Country/region",TRUE)</f>
        <v>#VALUE!</v>
      </c>
    </row>
    <row r="6844" spans="1:28" x14ac:dyDescent="0.35">
      <c r="A6844" t="s">
        <v>2104</v>
      </c>
      <c r="B6844">
        <v>64</v>
      </c>
      <c r="C6844" t="s">
        <v>974</v>
      </c>
      <c r="D6844" t="s">
        <v>46</v>
      </c>
      <c r="E6844">
        <f>YEAR(Table1[[#This Row],[Order Date]])</f>
        <v>2015</v>
      </c>
      <c r="F6844">
        <v>1</v>
      </c>
      <c r="G6844">
        <f>MONTH(Table1[[#This Row],[Order Date]])</f>
        <v>4</v>
      </c>
      <c r="H6844" s="1">
        <v>42100</v>
      </c>
      <c r="I6844">
        <v>29411</v>
      </c>
      <c r="J6844" t="s">
        <v>28</v>
      </c>
      <c r="K6844">
        <v>38</v>
      </c>
      <c r="L6844">
        <v>400.97</v>
      </c>
      <c r="M6844" s="2">
        <v>0.02</v>
      </c>
      <c r="N6844">
        <v>15174.95</v>
      </c>
      <c r="O6844">
        <v>48.26</v>
      </c>
      <c r="P6844">
        <v>7251.92</v>
      </c>
      <c r="Q6844" s="2">
        <v>0.36</v>
      </c>
      <c r="R6844" t="s">
        <v>96</v>
      </c>
      <c r="S6844" t="s">
        <v>73</v>
      </c>
      <c r="T6844" t="s">
        <v>929</v>
      </c>
      <c r="U6844" t="s">
        <v>98</v>
      </c>
      <c r="V6844" t="s">
        <v>68</v>
      </c>
      <c r="W6844">
        <v>4149</v>
      </c>
      <c r="X6844" s="1">
        <v>42100</v>
      </c>
      <c r="Y6844" t="s">
        <v>53</v>
      </c>
      <c r="Z6844" t="e" vm="11">
        <v>#VALUE!</v>
      </c>
      <c r="AA6844">
        <v>76248</v>
      </c>
      <c r="AB6844" t="e" cm="1" vm="2">
        <f t="array" ref="AB6844">_FV(Table1[[#This Row],[State]],"Country/region",TRUE)</f>
        <v>#VALUE!</v>
      </c>
    </row>
    <row r="6845" spans="1:28" x14ac:dyDescent="0.35">
      <c r="A6845" t="s">
        <v>2104</v>
      </c>
      <c r="B6845">
        <v>64</v>
      </c>
      <c r="C6845" t="s">
        <v>974</v>
      </c>
      <c r="D6845" t="s">
        <v>46</v>
      </c>
      <c r="E6845">
        <f>YEAR(Table1[[#This Row],[Order Date]])</f>
        <v>2015</v>
      </c>
      <c r="F6845">
        <v>1</v>
      </c>
      <c r="G6845">
        <f>MONTH(Table1[[#This Row],[Order Date]])</f>
        <v>4</v>
      </c>
      <c r="H6845" s="1">
        <v>42100</v>
      </c>
      <c r="I6845">
        <v>29411</v>
      </c>
      <c r="J6845" t="s">
        <v>28</v>
      </c>
      <c r="K6845">
        <v>45</v>
      </c>
      <c r="L6845">
        <v>23.99</v>
      </c>
      <c r="M6845" s="2">
        <v>0.04</v>
      </c>
      <c r="N6845">
        <v>1084.1199999999999</v>
      </c>
      <c r="O6845">
        <v>6.3</v>
      </c>
      <c r="P6845">
        <v>294.43</v>
      </c>
      <c r="Q6845" s="2">
        <v>0.38</v>
      </c>
      <c r="R6845" t="s">
        <v>96</v>
      </c>
      <c r="S6845" t="s">
        <v>80</v>
      </c>
      <c r="T6845" t="s">
        <v>1637</v>
      </c>
      <c r="U6845" t="s">
        <v>98</v>
      </c>
      <c r="V6845" t="s">
        <v>68</v>
      </c>
      <c r="W6845">
        <v>4150</v>
      </c>
      <c r="X6845" s="1">
        <v>42100</v>
      </c>
      <c r="Y6845" t="s">
        <v>34</v>
      </c>
      <c r="Z6845" t="e" vm="11">
        <v>#VALUE!</v>
      </c>
      <c r="AA6845">
        <v>76248</v>
      </c>
      <c r="AB6845" t="e" cm="1" vm="2">
        <f t="array" ref="AB6845">_FV(Table1[[#This Row],[State]],"Country/region",TRUE)</f>
        <v>#VALUE!</v>
      </c>
    </row>
    <row r="6846" spans="1:28" x14ac:dyDescent="0.35">
      <c r="A6846" t="s">
        <v>2104</v>
      </c>
      <c r="B6846">
        <v>64</v>
      </c>
      <c r="C6846" t="s">
        <v>974</v>
      </c>
      <c r="D6846" t="s">
        <v>46</v>
      </c>
      <c r="E6846">
        <f>YEAR(Table1[[#This Row],[Order Date]])</f>
        <v>2015</v>
      </c>
      <c r="F6846">
        <v>1</v>
      </c>
      <c r="G6846">
        <f>MONTH(Table1[[#This Row],[Order Date]])</f>
        <v>4</v>
      </c>
      <c r="H6846" s="1">
        <v>42100</v>
      </c>
      <c r="I6846">
        <v>29411</v>
      </c>
      <c r="J6846" t="s">
        <v>28</v>
      </c>
      <c r="K6846">
        <v>29</v>
      </c>
      <c r="L6846">
        <v>2.2200000000000002</v>
      </c>
      <c r="M6846" s="2">
        <v>7.0000000000000007E-2</v>
      </c>
      <c r="N6846">
        <v>67.87</v>
      </c>
      <c r="O6846">
        <v>5</v>
      </c>
      <c r="P6846">
        <v>-112.54</v>
      </c>
      <c r="Q6846" s="2">
        <v>0.55000000000000004</v>
      </c>
      <c r="R6846" t="s">
        <v>29</v>
      </c>
      <c r="S6846" t="s">
        <v>30</v>
      </c>
      <c r="T6846" t="s">
        <v>2329</v>
      </c>
      <c r="U6846" t="s">
        <v>214</v>
      </c>
      <c r="V6846" t="s">
        <v>68</v>
      </c>
      <c r="W6846">
        <v>4147</v>
      </c>
      <c r="X6846" s="1">
        <v>42101</v>
      </c>
      <c r="Y6846" t="s">
        <v>34</v>
      </c>
      <c r="Z6846" t="e" vm="11">
        <v>#VALUE!</v>
      </c>
      <c r="AA6846">
        <v>76248</v>
      </c>
      <c r="AB6846" t="e" cm="1" vm="2">
        <f t="array" ref="AB6846">_FV(Table1[[#This Row],[State]],"Country/region",TRUE)</f>
        <v>#VALUE!</v>
      </c>
    </row>
    <row r="6847" spans="1:28" x14ac:dyDescent="0.35">
      <c r="A6847" t="s">
        <v>2104</v>
      </c>
      <c r="B6847">
        <v>64</v>
      </c>
      <c r="C6847" t="s">
        <v>974</v>
      </c>
      <c r="D6847" t="s">
        <v>46</v>
      </c>
      <c r="E6847">
        <f>YEAR(Table1[[#This Row],[Order Date]])</f>
        <v>2015</v>
      </c>
      <c r="F6847">
        <v>1</v>
      </c>
      <c r="G6847">
        <f>MONTH(Table1[[#This Row],[Order Date]])</f>
        <v>4</v>
      </c>
      <c r="H6847" s="1">
        <v>42100</v>
      </c>
      <c r="I6847">
        <v>29411</v>
      </c>
      <c r="J6847" t="s">
        <v>28</v>
      </c>
      <c r="K6847">
        <v>33</v>
      </c>
      <c r="L6847">
        <v>15.67</v>
      </c>
      <c r="M6847" s="2">
        <v>0.02</v>
      </c>
      <c r="N6847">
        <v>542.24</v>
      </c>
      <c r="O6847">
        <v>1.39</v>
      </c>
      <c r="P6847">
        <v>268.52999999999997</v>
      </c>
      <c r="Q6847" s="2">
        <v>0.38</v>
      </c>
      <c r="R6847" t="s">
        <v>29</v>
      </c>
      <c r="S6847" t="s">
        <v>30</v>
      </c>
      <c r="T6847" t="s">
        <v>1476</v>
      </c>
      <c r="U6847" t="s">
        <v>267</v>
      </c>
      <c r="V6847" t="s">
        <v>68</v>
      </c>
      <c r="W6847">
        <v>4148</v>
      </c>
      <c r="X6847" s="1">
        <v>42101</v>
      </c>
      <c r="Y6847" t="s">
        <v>34</v>
      </c>
      <c r="Z6847" t="e" vm="11">
        <v>#VALUE!</v>
      </c>
      <c r="AA6847">
        <v>76248</v>
      </c>
      <c r="AB6847" t="e" cm="1" vm="2">
        <f t="array" ref="AB6847">_FV(Table1[[#This Row],[State]],"Country/region",TRUE)</f>
        <v>#VALUE!</v>
      </c>
    </row>
    <row r="6848" spans="1:28" x14ac:dyDescent="0.35">
      <c r="A6848" t="s">
        <v>1279</v>
      </c>
      <c r="B6848">
        <v>64</v>
      </c>
      <c r="C6848" t="s">
        <v>1280</v>
      </c>
      <c r="D6848" t="s">
        <v>38</v>
      </c>
      <c r="E6848">
        <f>YEAR(Table1[[#This Row],[Order Date]])</f>
        <v>2015</v>
      </c>
      <c r="F6848">
        <v>1</v>
      </c>
      <c r="G6848">
        <f>MONTH(Table1[[#This Row],[Order Date]])</f>
        <v>4</v>
      </c>
      <c r="H6848" s="1">
        <v>42101</v>
      </c>
      <c r="I6848">
        <v>4738</v>
      </c>
      <c r="J6848" t="s">
        <v>28</v>
      </c>
      <c r="K6848">
        <v>2</v>
      </c>
      <c r="L6848">
        <v>4.71</v>
      </c>
      <c r="M6848" s="2">
        <v>0.02</v>
      </c>
      <c r="N6848">
        <v>10.39</v>
      </c>
      <c r="O6848">
        <v>0.7</v>
      </c>
      <c r="P6848">
        <v>-7.97</v>
      </c>
      <c r="Q6848" s="2">
        <v>0.8</v>
      </c>
      <c r="R6848" t="s">
        <v>29</v>
      </c>
      <c r="S6848" t="s">
        <v>59</v>
      </c>
      <c r="T6848" t="s">
        <v>1646</v>
      </c>
      <c r="U6848" t="s">
        <v>232</v>
      </c>
      <c r="V6848" t="s">
        <v>52</v>
      </c>
      <c r="W6848">
        <v>677</v>
      </c>
      <c r="X6848" s="1">
        <v>42102</v>
      </c>
      <c r="Y6848" t="s">
        <v>34</v>
      </c>
      <c r="Z6848" t="e" vm="4">
        <v>#VALUE!</v>
      </c>
      <c r="AA6848">
        <v>95070</v>
      </c>
      <c r="AB6848" t="e" cm="1" vm="2">
        <f t="array" ref="AB6848">_FV(Table1[[#This Row],[State]],"Country/region",TRUE)</f>
        <v>#VALUE!</v>
      </c>
    </row>
    <row r="6849" spans="1:28" x14ac:dyDescent="0.35">
      <c r="A6849" t="s">
        <v>787</v>
      </c>
      <c r="B6849">
        <v>64</v>
      </c>
      <c r="C6849" t="s">
        <v>1302</v>
      </c>
      <c r="D6849" t="s">
        <v>57</v>
      </c>
      <c r="E6849">
        <f>YEAR(Table1[[#This Row],[Order Date]])</f>
        <v>2015</v>
      </c>
      <c r="F6849">
        <v>1</v>
      </c>
      <c r="G6849">
        <f>MONTH(Table1[[#This Row],[Order Date]])</f>
        <v>4</v>
      </c>
      <c r="H6849" s="1">
        <v>42101</v>
      </c>
      <c r="I6849">
        <v>25793</v>
      </c>
      <c r="J6849" t="s">
        <v>47</v>
      </c>
      <c r="K6849">
        <v>27</v>
      </c>
      <c r="L6849">
        <v>155.99</v>
      </c>
      <c r="M6849" s="2">
        <v>0.04</v>
      </c>
      <c r="N6849">
        <v>3436.7710000000002</v>
      </c>
      <c r="O6849">
        <v>8.99</v>
      </c>
      <c r="P6849">
        <v>520.00199999999995</v>
      </c>
      <c r="Q6849" s="2">
        <v>0.57999999999999996</v>
      </c>
      <c r="R6849" t="s">
        <v>96</v>
      </c>
      <c r="S6849" t="s">
        <v>30</v>
      </c>
      <c r="T6849" t="s">
        <v>2828</v>
      </c>
      <c r="U6849" t="s">
        <v>105</v>
      </c>
      <c r="V6849" t="s">
        <v>76</v>
      </c>
      <c r="W6849">
        <v>3606</v>
      </c>
      <c r="X6849" s="1">
        <v>42103</v>
      </c>
      <c r="Y6849" t="s">
        <v>34</v>
      </c>
      <c r="Z6849" t="e" vm="18">
        <v>#VALUE!</v>
      </c>
      <c r="AA6849">
        <v>22204</v>
      </c>
      <c r="AB6849" t="e" cm="1" vm="2">
        <f t="array" ref="AB6849">_FV(Table1[[#This Row],[State]],"Country/region",TRUE)</f>
        <v>#VALUE!</v>
      </c>
    </row>
    <row r="6850" spans="1:28" x14ac:dyDescent="0.35">
      <c r="A6850" t="s">
        <v>1640</v>
      </c>
      <c r="B6850">
        <v>64</v>
      </c>
      <c r="C6850" t="s">
        <v>147</v>
      </c>
      <c r="D6850" t="s">
        <v>46</v>
      </c>
      <c r="E6850">
        <f>YEAR(Table1[[#This Row],[Order Date]])</f>
        <v>2015</v>
      </c>
      <c r="F6850">
        <v>1</v>
      </c>
      <c r="G6850">
        <f>MONTH(Table1[[#This Row],[Order Date]])</f>
        <v>4</v>
      </c>
      <c r="H6850" s="1">
        <v>42101</v>
      </c>
      <c r="I6850">
        <v>43364</v>
      </c>
      <c r="J6850" t="s">
        <v>28</v>
      </c>
      <c r="K6850">
        <v>21</v>
      </c>
      <c r="L6850">
        <v>23.99</v>
      </c>
      <c r="M6850" s="2">
        <v>0.04</v>
      </c>
      <c r="N6850">
        <v>524.20000000000005</v>
      </c>
      <c r="O6850">
        <v>6.71</v>
      </c>
      <c r="P6850">
        <v>158.97999999999999</v>
      </c>
      <c r="Q6850" s="2">
        <v>0.35</v>
      </c>
      <c r="R6850" t="s">
        <v>29</v>
      </c>
      <c r="S6850" t="s">
        <v>30</v>
      </c>
      <c r="T6850" t="s">
        <v>1872</v>
      </c>
      <c r="U6850" t="s">
        <v>267</v>
      </c>
      <c r="V6850" t="s">
        <v>68</v>
      </c>
      <c r="W6850">
        <v>6125</v>
      </c>
      <c r="X6850" s="1">
        <v>42104</v>
      </c>
      <c r="Y6850" t="s">
        <v>34</v>
      </c>
      <c r="Z6850" t="e" vm="16">
        <v>#VALUE!</v>
      </c>
      <c r="AA6850">
        <v>61265</v>
      </c>
      <c r="AB6850" t="e" cm="1" vm="2">
        <f t="array" ref="AB6850">_FV(Table1[[#This Row],[State]],"Country/region",TRUE)</f>
        <v>#VALUE!</v>
      </c>
    </row>
    <row r="6851" spans="1:28" x14ac:dyDescent="0.35">
      <c r="A6851" t="s">
        <v>3305</v>
      </c>
      <c r="B6851">
        <v>64</v>
      </c>
      <c r="C6851" t="s">
        <v>2588</v>
      </c>
      <c r="D6851" t="s">
        <v>46</v>
      </c>
      <c r="E6851">
        <f>YEAR(Table1[[#This Row],[Order Date]])</f>
        <v>2015</v>
      </c>
      <c r="F6851">
        <v>1</v>
      </c>
      <c r="G6851">
        <f>MONTH(Table1[[#This Row],[Order Date]])</f>
        <v>4</v>
      </c>
      <c r="H6851" s="1">
        <v>42101</v>
      </c>
      <c r="I6851">
        <v>45635</v>
      </c>
      <c r="J6851" t="s">
        <v>47</v>
      </c>
      <c r="K6851">
        <v>50</v>
      </c>
      <c r="L6851">
        <v>43.98</v>
      </c>
      <c r="M6851" s="2">
        <v>0.1</v>
      </c>
      <c r="N6851">
        <v>2018.68</v>
      </c>
      <c r="O6851">
        <v>1.99</v>
      </c>
      <c r="P6851">
        <v>731.72</v>
      </c>
      <c r="Q6851" s="2">
        <v>0.44</v>
      </c>
      <c r="R6851" t="s">
        <v>96</v>
      </c>
      <c r="S6851" t="s">
        <v>139</v>
      </c>
      <c r="T6851" t="s">
        <v>1958</v>
      </c>
      <c r="U6851" t="s">
        <v>102</v>
      </c>
      <c r="V6851" t="s">
        <v>33</v>
      </c>
      <c r="W6851">
        <v>6422</v>
      </c>
      <c r="X6851" s="1">
        <v>42110</v>
      </c>
      <c r="Y6851" t="s">
        <v>34</v>
      </c>
      <c r="Z6851" t="e" vm="1">
        <v>#VALUE!</v>
      </c>
      <c r="AA6851">
        <v>15102</v>
      </c>
      <c r="AB6851" t="e" cm="1" vm="2">
        <f t="array" ref="AB6851">_FV(Table1[[#This Row],[State]],"Country/region",TRUE)</f>
        <v>#VALUE!</v>
      </c>
    </row>
    <row r="6852" spans="1:28" x14ac:dyDescent="0.35">
      <c r="A6852" t="s">
        <v>957</v>
      </c>
      <c r="B6852">
        <v>64</v>
      </c>
      <c r="C6852" t="s">
        <v>958</v>
      </c>
      <c r="D6852" t="s">
        <v>46</v>
      </c>
      <c r="E6852">
        <f>YEAR(Table1[[#This Row],[Order Date]])</f>
        <v>2015</v>
      </c>
      <c r="F6852">
        <v>1</v>
      </c>
      <c r="G6852">
        <f>MONTH(Table1[[#This Row],[Order Date]])</f>
        <v>4</v>
      </c>
      <c r="H6852" s="1">
        <v>42102</v>
      </c>
      <c r="I6852">
        <v>54370</v>
      </c>
      <c r="J6852" t="s">
        <v>39</v>
      </c>
      <c r="K6852">
        <v>49</v>
      </c>
      <c r="L6852">
        <v>99.99</v>
      </c>
      <c r="M6852" s="2">
        <v>0</v>
      </c>
      <c r="N6852">
        <v>4968.5</v>
      </c>
      <c r="O6852">
        <v>19.989999999999998</v>
      </c>
      <c r="P6852">
        <v>1041.28</v>
      </c>
      <c r="Q6852" s="2">
        <v>0.52</v>
      </c>
      <c r="R6852" t="s">
        <v>96</v>
      </c>
      <c r="S6852" t="s">
        <v>30</v>
      </c>
      <c r="T6852" t="s">
        <v>941</v>
      </c>
      <c r="U6852" t="s">
        <v>102</v>
      </c>
      <c r="V6852" t="s">
        <v>33</v>
      </c>
      <c r="W6852">
        <v>7600</v>
      </c>
      <c r="X6852" s="1">
        <v>42102</v>
      </c>
      <c r="Y6852" t="s">
        <v>34</v>
      </c>
      <c r="Z6852" t="e" vm="3">
        <v>#VALUE!</v>
      </c>
      <c r="AA6852">
        <v>21136</v>
      </c>
      <c r="AB6852" t="e" cm="1" vm="2">
        <f t="array" ref="AB6852">_FV(Table1[[#This Row],[State]],"Country/region",TRUE)</f>
        <v>#VALUE!</v>
      </c>
    </row>
    <row r="6853" spans="1:28" x14ac:dyDescent="0.35">
      <c r="A6853" t="s">
        <v>968</v>
      </c>
      <c r="B6853">
        <v>64</v>
      </c>
      <c r="C6853" t="s">
        <v>2473</v>
      </c>
      <c r="D6853" t="s">
        <v>27</v>
      </c>
      <c r="E6853">
        <f>YEAR(Table1[[#This Row],[Order Date]])</f>
        <v>2015</v>
      </c>
      <c r="F6853">
        <v>1</v>
      </c>
      <c r="G6853">
        <f>MONTH(Table1[[#This Row],[Order Date]])</f>
        <v>4</v>
      </c>
      <c r="H6853" s="1">
        <v>42102</v>
      </c>
      <c r="I6853">
        <v>21605</v>
      </c>
      <c r="J6853" t="s">
        <v>28</v>
      </c>
      <c r="K6853">
        <v>32</v>
      </c>
      <c r="L6853">
        <v>60.98</v>
      </c>
      <c r="M6853" s="2">
        <v>0.08</v>
      </c>
      <c r="N6853">
        <v>1932.97</v>
      </c>
      <c r="O6853">
        <v>30</v>
      </c>
      <c r="P6853">
        <v>-514.94000000000005</v>
      </c>
      <c r="Q6853" s="2">
        <v>0.7</v>
      </c>
      <c r="R6853" t="s">
        <v>48</v>
      </c>
      <c r="S6853" t="s">
        <v>49</v>
      </c>
      <c r="T6853" t="s">
        <v>1162</v>
      </c>
      <c r="U6853" t="s">
        <v>51</v>
      </c>
      <c r="V6853" t="s">
        <v>76</v>
      </c>
      <c r="W6853">
        <v>2995</v>
      </c>
      <c r="X6853" s="1">
        <v>42104</v>
      </c>
      <c r="Y6853" t="s">
        <v>53</v>
      </c>
      <c r="Z6853" t="e" vm="31">
        <v>#VALUE!</v>
      </c>
      <c r="AA6853">
        <v>37814</v>
      </c>
      <c r="AB6853" t="e" cm="1" vm="2">
        <f t="array" ref="AB6853">_FV(Table1[[#This Row],[State]],"Country/region",TRUE)</f>
        <v>#VALUE!</v>
      </c>
    </row>
    <row r="6854" spans="1:28" x14ac:dyDescent="0.35">
      <c r="A6854" t="s">
        <v>375</v>
      </c>
      <c r="B6854">
        <v>64</v>
      </c>
      <c r="C6854" t="s">
        <v>2473</v>
      </c>
      <c r="D6854" t="s">
        <v>27</v>
      </c>
      <c r="E6854">
        <f>YEAR(Table1[[#This Row],[Order Date]])</f>
        <v>2015</v>
      </c>
      <c r="F6854">
        <v>1</v>
      </c>
      <c r="G6854">
        <f>MONTH(Table1[[#This Row],[Order Date]])</f>
        <v>4</v>
      </c>
      <c r="H6854" s="1">
        <v>42102</v>
      </c>
      <c r="I6854">
        <v>21605</v>
      </c>
      <c r="J6854" t="s">
        <v>28</v>
      </c>
      <c r="K6854">
        <v>46</v>
      </c>
      <c r="L6854">
        <v>10.64</v>
      </c>
      <c r="M6854" s="2">
        <v>0.1</v>
      </c>
      <c r="N6854">
        <v>476.49</v>
      </c>
      <c r="O6854">
        <v>5.16</v>
      </c>
      <c r="P6854">
        <v>-18.57</v>
      </c>
      <c r="Q6854" s="2">
        <v>0.56999999999999995</v>
      </c>
      <c r="R6854" t="s">
        <v>48</v>
      </c>
      <c r="S6854" t="s">
        <v>30</v>
      </c>
      <c r="T6854" t="s">
        <v>1095</v>
      </c>
      <c r="U6854" t="s">
        <v>82</v>
      </c>
      <c r="V6854" t="s">
        <v>76</v>
      </c>
      <c r="W6854">
        <v>2996</v>
      </c>
      <c r="X6854" s="1">
        <v>42104</v>
      </c>
      <c r="Y6854" t="s">
        <v>34</v>
      </c>
      <c r="Z6854" t="e" vm="31">
        <v>#VALUE!</v>
      </c>
      <c r="AA6854">
        <v>37130</v>
      </c>
      <c r="AB6854" t="e" cm="1" vm="2">
        <f t="array" ref="AB6854">_FV(Table1[[#This Row],[State]],"Country/region",TRUE)</f>
        <v>#VALUE!</v>
      </c>
    </row>
    <row r="6855" spans="1:28" x14ac:dyDescent="0.35">
      <c r="A6855" t="s">
        <v>2274</v>
      </c>
      <c r="B6855">
        <v>64</v>
      </c>
      <c r="C6855" t="s">
        <v>1175</v>
      </c>
      <c r="D6855" t="s">
        <v>46</v>
      </c>
      <c r="E6855">
        <f>YEAR(Table1[[#This Row],[Order Date]])</f>
        <v>2015</v>
      </c>
      <c r="F6855">
        <v>1</v>
      </c>
      <c r="G6855">
        <f>MONTH(Table1[[#This Row],[Order Date]])</f>
        <v>4</v>
      </c>
      <c r="H6855" s="1">
        <v>42103</v>
      </c>
      <c r="I6855">
        <v>53574</v>
      </c>
      <c r="J6855" t="s">
        <v>131</v>
      </c>
      <c r="K6855">
        <v>8</v>
      </c>
      <c r="L6855">
        <v>80.98</v>
      </c>
      <c r="M6855" s="2">
        <v>0.03</v>
      </c>
      <c r="N6855">
        <v>669.69</v>
      </c>
      <c r="O6855">
        <v>35</v>
      </c>
      <c r="P6855">
        <v>-297.02</v>
      </c>
      <c r="Q6855" s="2">
        <v>0.81</v>
      </c>
      <c r="R6855" t="s">
        <v>29</v>
      </c>
      <c r="S6855" t="s">
        <v>40</v>
      </c>
      <c r="T6855" t="s">
        <v>1874</v>
      </c>
      <c r="U6855" t="s">
        <v>32</v>
      </c>
      <c r="V6855" t="s">
        <v>68</v>
      </c>
      <c r="W6855">
        <v>7508</v>
      </c>
      <c r="X6855" s="1">
        <v>42104</v>
      </c>
      <c r="Y6855" t="s">
        <v>34</v>
      </c>
      <c r="Z6855" t="e" vm="25">
        <v>#VALUE!</v>
      </c>
      <c r="AA6855">
        <v>54956</v>
      </c>
      <c r="AB6855" t="e" cm="1" vm="2">
        <f t="array" ref="AB6855">_FV(Table1[[#This Row],[State]],"Country/region",TRUE)</f>
        <v>#VALUE!</v>
      </c>
    </row>
    <row r="6856" spans="1:28" x14ac:dyDescent="0.35">
      <c r="A6856" t="s">
        <v>850</v>
      </c>
      <c r="B6856">
        <v>64</v>
      </c>
      <c r="C6856" t="s">
        <v>851</v>
      </c>
      <c r="D6856" t="s">
        <v>46</v>
      </c>
      <c r="E6856">
        <f>YEAR(Table1[[#This Row],[Order Date]])</f>
        <v>2015</v>
      </c>
      <c r="F6856">
        <v>1</v>
      </c>
      <c r="G6856">
        <f>MONTH(Table1[[#This Row],[Order Date]])</f>
        <v>4</v>
      </c>
      <c r="H6856" s="1">
        <v>42103</v>
      </c>
      <c r="I6856">
        <v>48293</v>
      </c>
      <c r="J6856" t="s">
        <v>58</v>
      </c>
      <c r="K6856">
        <v>47</v>
      </c>
      <c r="L6856">
        <v>7.64</v>
      </c>
      <c r="M6856" s="2">
        <v>0.03</v>
      </c>
      <c r="N6856">
        <v>370.6</v>
      </c>
      <c r="O6856">
        <v>1.39</v>
      </c>
      <c r="P6856">
        <v>160.72</v>
      </c>
      <c r="Q6856" s="2">
        <v>0.36</v>
      </c>
      <c r="R6856" t="s">
        <v>29</v>
      </c>
      <c r="S6856" t="s">
        <v>30</v>
      </c>
      <c r="T6856" t="s">
        <v>928</v>
      </c>
      <c r="U6856" t="s">
        <v>267</v>
      </c>
      <c r="V6856" t="s">
        <v>52</v>
      </c>
      <c r="W6856">
        <v>6781</v>
      </c>
      <c r="X6856" s="1">
        <v>42104</v>
      </c>
      <c r="Y6856" t="s">
        <v>34</v>
      </c>
      <c r="Z6856" t="e" vm="4">
        <v>#VALUE!</v>
      </c>
      <c r="AA6856">
        <v>93010</v>
      </c>
      <c r="AB6856" t="e" cm="1" vm="2">
        <f t="array" ref="AB6856">_FV(Table1[[#This Row],[State]],"Country/region",TRUE)</f>
        <v>#VALUE!</v>
      </c>
    </row>
    <row r="6857" spans="1:28" x14ac:dyDescent="0.35">
      <c r="A6857" t="s">
        <v>2957</v>
      </c>
      <c r="B6857">
        <v>64</v>
      </c>
      <c r="C6857" t="s">
        <v>720</v>
      </c>
      <c r="D6857" t="s">
        <v>38</v>
      </c>
      <c r="E6857">
        <f>YEAR(Table1[[#This Row],[Order Date]])</f>
        <v>2015</v>
      </c>
      <c r="F6857">
        <v>1</v>
      </c>
      <c r="G6857">
        <f>MONTH(Table1[[#This Row],[Order Date]])</f>
        <v>4</v>
      </c>
      <c r="H6857" s="1">
        <v>42103</v>
      </c>
      <c r="I6857">
        <v>15236</v>
      </c>
      <c r="J6857" t="s">
        <v>39</v>
      </c>
      <c r="K6857">
        <v>33</v>
      </c>
      <c r="L6857">
        <v>10.91</v>
      </c>
      <c r="M6857" s="2">
        <v>0.06</v>
      </c>
      <c r="N6857">
        <v>341.42</v>
      </c>
      <c r="O6857">
        <v>2.99</v>
      </c>
      <c r="P6857">
        <v>71.501999999999995</v>
      </c>
      <c r="Q6857" s="2">
        <v>0.38</v>
      </c>
      <c r="R6857" t="s">
        <v>29</v>
      </c>
      <c r="S6857" t="s">
        <v>30</v>
      </c>
      <c r="T6857" t="s">
        <v>895</v>
      </c>
      <c r="U6857" t="s">
        <v>67</v>
      </c>
      <c r="V6857" t="s">
        <v>33</v>
      </c>
      <c r="W6857">
        <v>2134</v>
      </c>
      <c r="X6857" s="1">
        <v>42104</v>
      </c>
      <c r="Y6857" t="s">
        <v>34</v>
      </c>
      <c r="Z6857" t="e" vm="1">
        <v>#VALUE!</v>
      </c>
      <c r="AA6857">
        <v>19401</v>
      </c>
      <c r="AB6857" t="e" cm="1" vm="2">
        <f t="array" ref="AB6857">_FV(Table1[[#This Row],[State]],"Country/region",TRUE)</f>
        <v>#VALUE!</v>
      </c>
    </row>
    <row r="6858" spans="1:28" x14ac:dyDescent="0.35">
      <c r="A6858" t="s">
        <v>3472</v>
      </c>
      <c r="B6858">
        <v>64</v>
      </c>
      <c r="C6858" t="s">
        <v>2154</v>
      </c>
      <c r="D6858" t="s">
        <v>38</v>
      </c>
      <c r="E6858">
        <f>YEAR(Table1[[#This Row],[Order Date]])</f>
        <v>2015</v>
      </c>
      <c r="F6858">
        <v>1</v>
      </c>
      <c r="G6858">
        <f>MONTH(Table1[[#This Row],[Order Date]])</f>
        <v>4</v>
      </c>
      <c r="H6858" s="1">
        <v>42103</v>
      </c>
      <c r="I6858">
        <v>46566</v>
      </c>
      <c r="J6858" t="s">
        <v>131</v>
      </c>
      <c r="K6858">
        <v>49</v>
      </c>
      <c r="L6858">
        <v>31.11</v>
      </c>
      <c r="M6858" s="2">
        <v>7.0000000000000007E-2</v>
      </c>
      <c r="N6858">
        <v>1534.7</v>
      </c>
      <c r="O6858">
        <v>3.6</v>
      </c>
      <c r="P6858">
        <v>258.25</v>
      </c>
      <c r="Q6858" s="2">
        <v>0.64</v>
      </c>
      <c r="R6858" t="s">
        <v>96</v>
      </c>
      <c r="S6858" t="s">
        <v>139</v>
      </c>
      <c r="T6858" t="s">
        <v>3414</v>
      </c>
      <c r="U6858" t="s">
        <v>102</v>
      </c>
      <c r="V6858" t="s">
        <v>68</v>
      </c>
      <c r="W6858">
        <v>6551</v>
      </c>
      <c r="X6858" s="1">
        <v>42104</v>
      </c>
      <c r="Y6858" t="s">
        <v>34</v>
      </c>
      <c r="Z6858" t="e" vm="25">
        <v>#VALUE!</v>
      </c>
      <c r="AA6858">
        <v>53051</v>
      </c>
      <c r="AB6858" t="e" cm="1" vm="2">
        <f t="array" ref="AB6858">_FV(Table1[[#This Row],[State]],"Country/region",TRUE)</f>
        <v>#VALUE!</v>
      </c>
    </row>
    <row r="6859" spans="1:28" x14ac:dyDescent="0.35">
      <c r="A6859" t="s">
        <v>2768</v>
      </c>
      <c r="B6859">
        <v>64</v>
      </c>
      <c r="C6859" t="s">
        <v>720</v>
      </c>
      <c r="D6859" t="s">
        <v>38</v>
      </c>
      <c r="E6859">
        <f>YEAR(Table1[[#This Row],[Order Date]])</f>
        <v>2015</v>
      </c>
      <c r="F6859">
        <v>1</v>
      </c>
      <c r="G6859">
        <f>MONTH(Table1[[#This Row],[Order Date]])</f>
        <v>4</v>
      </c>
      <c r="H6859" s="1">
        <v>42103</v>
      </c>
      <c r="I6859">
        <v>15236</v>
      </c>
      <c r="J6859" t="s">
        <v>39</v>
      </c>
      <c r="K6859">
        <v>30</v>
      </c>
      <c r="L6859">
        <v>12.07</v>
      </c>
      <c r="M6859" s="2">
        <v>0.01</v>
      </c>
      <c r="N6859">
        <v>381.39</v>
      </c>
      <c r="O6859">
        <v>6.2</v>
      </c>
      <c r="P6859">
        <v>31.24</v>
      </c>
      <c r="Q6859" s="2">
        <v>0.52</v>
      </c>
      <c r="R6859" t="s">
        <v>48</v>
      </c>
      <c r="S6859" t="s">
        <v>59</v>
      </c>
      <c r="T6859" t="s">
        <v>2980</v>
      </c>
      <c r="U6859" t="s">
        <v>82</v>
      </c>
      <c r="V6859" t="s">
        <v>33</v>
      </c>
      <c r="W6859">
        <v>2135</v>
      </c>
      <c r="X6859" s="1">
        <v>42105</v>
      </c>
      <c r="Y6859" t="s">
        <v>42</v>
      </c>
      <c r="Z6859" t="e" vm="1">
        <v>#VALUE!</v>
      </c>
      <c r="AA6859">
        <v>15235</v>
      </c>
      <c r="AB6859" t="e" cm="1" vm="2">
        <f t="array" ref="AB6859">_FV(Table1[[#This Row],[State]],"Country/region",TRUE)</f>
        <v>#VALUE!</v>
      </c>
    </row>
    <row r="6860" spans="1:28" x14ac:dyDescent="0.35">
      <c r="A6860" t="s">
        <v>2053</v>
      </c>
      <c r="B6860">
        <v>64</v>
      </c>
      <c r="C6860" t="s">
        <v>2926</v>
      </c>
      <c r="D6860" t="s">
        <v>46</v>
      </c>
      <c r="E6860">
        <f>YEAR(Table1[[#This Row],[Order Date]])</f>
        <v>2015</v>
      </c>
      <c r="F6860">
        <v>1</v>
      </c>
      <c r="G6860">
        <f>MONTH(Table1[[#This Row],[Order Date]])</f>
        <v>4</v>
      </c>
      <c r="H6860" s="1">
        <v>42103</v>
      </c>
      <c r="I6860">
        <v>16193</v>
      </c>
      <c r="J6860" t="s">
        <v>39</v>
      </c>
      <c r="K6860">
        <v>8</v>
      </c>
      <c r="L6860">
        <v>34.76</v>
      </c>
      <c r="M6860" s="2">
        <v>0</v>
      </c>
      <c r="N6860">
        <v>300.2</v>
      </c>
      <c r="O6860">
        <v>8.2200000000000006</v>
      </c>
      <c r="P6860">
        <v>6.41</v>
      </c>
      <c r="Q6860" s="2">
        <v>0.56999999999999995</v>
      </c>
      <c r="R6860" t="s">
        <v>29</v>
      </c>
      <c r="S6860" t="s">
        <v>30</v>
      </c>
      <c r="T6860" t="s">
        <v>2106</v>
      </c>
      <c r="U6860" t="s">
        <v>32</v>
      </c>
      <c r="V6860" t="s">
        <v>68</v>
      </c>
      <c r="W6860">
        <v>2246</v>
      </c>
      <c r="X6860" s="1">
        <v>42105</v>
      </c>
      <c r="Y6860" t="s">
        <v>34</v>
      </c>
      <c r="Z6860" t="e" vm="16">
        <v>#VALUE!</v>
      </c>
      <c r="AA6860">
        <v>60623</v>
      </c>
      <c r="AB6860" t="e" cm="1" vm="2">
        <f t="array" ref="AB6860">_FV(Table1[[#This Row],[State]],"Country/region",TRUE)</f>
        <v>#VALUE!</v>
      </c>
    </row>
    <row r="6861" spans="1:28" x14ac:dyDescent="0.35">
      <c r="A6861" t="s">
        <v>3015</v>
      </c>
      <c r="B6861">
        <v>64</v>
      </c>
      <c r="C6861" t="s">
        <v>2527</v>
      </c>
      <c r="D6861" t="s">
        <v>38</v>
      </c>
      <c r="E6861">
        <f>YEAR(Table1[[#This Row],[Order Date]])</f>
        <v>2015</v>
      </c>
      <c r="F6861">
        <v>1</v>
      </c>
      <c r="G6861">
        <f>MONTH(Table1[[#This Row],[Order Date]])</f>
        <v>4</v>
      </c>
      <c r="H6861" s="1">
        <v>42103</v>
      </c>
      <c r="I6861">
        <v>44386</v>
      </c>
      <c r="J6861" t="s">
        <v>131</v>
      </c>
      <c r="K6861">
        <v>27</v>
      </c>
      <c r="L6861">
        <v>4.91</v>
      </c>
      <c r="M6861" s="2">
        <v>0.1</v>
      </c>
      <c r="N6861">
        <v>129.06</v>
      </c>
      <c r="O6861">
        <v>4.97</v>
      </c>
      <c r="P6861">
        <v>-75.129499999999993</v>
      </c>
      <c r="Q6861" s="2">
        <v>0.38</v>
      </c>
      <c r="R6861" t="s">
        <v>29</v>
      </c>
      <c r="S6861" t="s">
        <v>30</v>
      </c>
      <c r="T6861" t="s">
        <v>1921</v>
      </c>
      <c r="U6861" t="s">
        <v>67</v>
      </c>
      <c r="V6861" t="s">
        <v>68</v>
      </c>
      <c r="W6861">
        <v>6268</v>
      </c>
      <c r="X6861" s="1">
        <v>42105</v>
      </c>
      <c r="Y6861" t="s">
        <v>34</v>
      </c>
      <c r="Z6861" t="e" vm="11">
        <v>#VALUE!</v>
      </c>
      <c r="AA6861">
        <v>77373</v>
      </c>
      <c r="AB6861" t="e" cm="1" vm="2">
        <f t="array" ref="AB6861">_FV(Table1[[#This Row],[State]],"Country/region",TRUE)</f>
        <v>#VALUE!</v>
      </c>
    </row>
    <row r="6862" spans="1:28" x14ac:dyDescent="0.35">
      <c r="A6862" t="s">
        <v>2053</v>
      </c>
      <c r="B6862">
        <v>64</v>
      </c>
      <c r="C6862" t="s">
        <v>2926</v>
      </c>
      <c r="D6862" t="s">
        <v>46</v>
      </c>
      <c r="E6862">
        <f>YEAR(Table1[[#This Row],[Order Date]])</f>
        <v>2015</v>
      </c>
      <c r="F6862">
        <v>1</v>
      </c>
      <c r="G6862">
        <f>MONTH(Table1[[#This Row],[Order Date]])</f>
        <v>4</v>
      </c>
      <c r="H6862" s="1">
        <v>42103</v>
      </c>
      <c r="I6862">
        <v>16193</v>
      </c>
      <c r="J6862" t="s">
        <v>39</v>
      </c>
      <c r="K6862">
        <v>29</v>
      </c>
      <c r="L6862">
        <v>55.99</v>
      </c>
      <c r="M6862" s="2">
        <v>7.0000000000000007E-2</v>
      </c>
      <c r="N6862">
        <v>1364.8025</v>
      </c>
      <c r="O6862">
        <v>5</v>
      </c>
      <c r="P6862">
        <v>-183.678</v>
      </c>
      <c r="Q6862" s="2">
        <v>0.83</v>
      </c>
      <c r="R6862" t="s">
        <v>96</v>
      </c>
      <c r="S6862" t="s">
        <v>139</v>
      </c>
      <c r="T6862" t="s">
        <v>1160</v>
      </c>
      <c r="U6862" t="s">
        <v>105</v>
      </c>
      <c r="V6862" t="s">
        <v>68</v>
      </c>
      <c r="W6862">
        <v>2247</v>
      </c>
      <c r="X6862" s="1">
        <v>42105</v>
      </c>
      <c r="Y6862" t="s">
        <v>34</v>
      </c>
      <c r="Z6862" t="e" vm="16">
        <v>#VALUE!</v>
      </c>
      <c r="AA6862">
        <v>60623</v>
      </c>
      <c r="AB6862" t="e" cm="1" vm="2">
        <f t="array" ref="AB6862">_FV(Table1[[#This Row],[State]],"Country/region",TRUE)</f>
        <v>#VALUE!</v>
      </c>
    </row>
    <row r="6863" spans="1:28" x14ac:dyDescent="0.35">
      <c r="A6863" t="s">
        <v>3015</v>
      </c>
      <c r="B6863">
        <v>64</v>
      </c>
      <c r="C6863" t="s">
        <v>2527</v>
      </c>
      <c r="D6863" t="s">
        <v>38</v>
      </c>
      <c r="E6863">
        <f>YEAR(Table1[[#This Row],[Order Date]])</f>
        <v>2015</v>
      </c>
      <c r="F6863">
        <v>1</v>
      </c>
      <c r="G6863">
        <f>MONTH(Table1[[#This Row],[Order Date]])</f>
        <v>4</v>
      </c>
      <c r="H6863" s="1">
        <v>42103</v>
      </c>
      <c r="I6863">
        <v>44386</v>
      </c>
      <c r="J6863" t="s">
        <v>131</v>
      </c>
      <c r="K6863">
        <v>43</v>
      </c>
      <c r="L6863">
        <v>28.48</v>
      </c>
      <c r="M6863" s="2">
        <v>0.01</v>
      </c>
      <c r="N6863">
        <v>1236.6400000000001</v>
      </c>
      <c r="O6863">
        <v>1.99</v>
      </c>
      <c r="P6863">
        <v>518.80999999999995</v>
      </c>
      <c r="Q6863" s="2">
        <v>0.4</v>
      </c>
      <c r="R6863" t="s">
        <v>96</v>
      </c>
      <c r="S6863" t="s">
        <v>139</v>
      </c>
      <c r="T6863" t="s">
        <v>140</v>
      </c>
      <c r="U6863" t="s">
        <v>102</v>
      </c>
      <c r="V6863" t="s">
        <v>68</v>
      </c>
      <c r="W6863">
        <v>6269</v>
      </c>
      <c r="X6863" s="1">
        <v>42105</v>
      </c>
      <c r="Y6863" t="s">
        <v>34</v>
      </c>
      <c r="Z6863" t="e" vm="11">
        <v>#VALUE!</v>
      </c>
      <c r="AA6863">
        <v>77373</v>
      </c>
      <c r="AB6863" t="e" cm="1" vm="2">
        <f t="array" ref="AB6863">_FV(Table1[[#This Row],[State]],"Country/region",TRUE)</f>
        <v>#VALUE!</v>
      </c>
    </row>
    <row r="6864" spans="1:28" x14ac:dyDescent="0.35">
      <c r="A6864" t="s">
        <v>3512</v>
      </c>
      <c r="B6864">
        <v>64</v>
      </c>
      <c r="C6864" t="s">
        <v>200</v>
      </c>
      <c r="D6864" t="s">
        <v>27</v>
      </c>
      <c r="E6864">
        <f>YEAR(Table1[[#This Row],[Order Date]])</f>
        <v>2015</v>
      </c>
      <c r="F6864">
        <v>1</v>
      </c>
      <c r="G6864">
        <f>MONTH(Table1[[#This Row],[Order Date]])</f>
        <v>4</v>
      </c>
      <c r="H6864" s="1">
        <v>42103</v>
      </c>
      <c r="I6864">
        <v>15687</v>
      </c>
      <c r="J6864" t="s">
        <v>58</v>
      </c>
      <c r="K6864">
        <v>48</v>
      </c>
      <c r="L6864">
        <v>70.98</v>
      </c>
      <c r="M6864" s="2">
        <v>0.08</v>
      </c>
      <c r="N6864">
        <v>3400.63</v>
      </c>
      <c r="O6864">
        <v>46.74</v>
      </c>
      <c r="P6864">
        <v>-892.79</v>
      </c>
      <c r="Q6864" s="2">
        <v>0.56000000000000005</v>
      </c>
      <c r="R6864" t="s">
        <v>48</v>
      </c>
      <c r="S6864" t="s">
        <v>73</v>
      </c>
      <c r="T6864" t="s">
        <v>245</v>
      </c>
      <c r="U6864" t="s">
        <v>154</v>
      </c>
      <c r="V6864" t="s">
        <v>33</v>
      </c>
      <c r="W6864">
        <v>2178</v>
      </c>
      <c r="X6864" s="1">
        <v>42106</v>
      </c>
      <c r="Y6864" t="s">
        <v>53</v>
      </c>
      <c r="Z6864" t="e" vm="37">
        <v>#VALUE!</v>
      </c>
      <c r="AA6864">
        <v>2886</v>
      </c>
      <c r="AB6864" t="e" cm="1" vm="2">
        <f t="array" ref="AB6864">_FV(Table1[[#This Row],[State]],"Country/region",TRUE)</f>
        <v>#VALUE!</v>
      </c>
    </row>
    <row r="6865" spans="1:28" x14ac:dyDescent="0.35">
      <c r="A6865" t="s">
        <v>3100</v>
      </c>
      <c r="B6865">
        <v>64</v>
      </c>
      <c r="C6865" t="s">
        <v>2882</v>
      </c>
      <c r="D6865" t="s">
        <v>38</v>
      </c>
      <c r="E6865">
        <f>YEAR(Table1[[#This Row],[Order Date]])</f>
        <v>2015</v>
      </c>
      <c r="F6865">
        <v>1</v>
      </c>
      <c r="G6865">
        <f>MONTH(Table1[[#This Row],[Order Date]])</f>
        <v>4</v>
      </c>
      <c r="H6865" s="1">
        <v>42103</v>
      </c>
      <c r="I6865">
        <v>36132</v>
      </c>
      <c r="J6865" t="s">
        <v>47</v>
      </c>
      <c r="K6865">
        <v>3</v>
      </c>
      <c r="L6865">
        <v>236.97</v>
      </c>
      <c r="M6865" s="2">
        <v>0.03</v>
      </c>
      <c r="N6865">
        <v>604.57600000000002</v>
      </c>
      <c r="O6865">
        <v>59.24</v>
      </c>
      <c r="P6865">
        <v>-572.68539899999996</v>
      </c>
      <c r="Q6865" s="2">
        <v>0.61</v>
      </c>
      <c r="R6865" t="s">
        <v>48</v>
      </c>
      <c r="S6865" t="s">
        <v>73</v>
      </c>
      <c r="T6865" t="s">
        <v>727</v>
      </c>
      <c r="U6865" t="s">
        <v>75</v>
      </c>
      <c r="V6865" t="s">
        <v>33</v>
      </c>
      <c r="W6865">
        <v>5072</v>
      </c>
      <c r="X6865" s="1">
        <v>42108</v>
      </c>
      <c r="Y6865" t="s">
        <v>53</v>
      </c>
      <c r="Z6865" t="e" vm="1">
        <v>#VALUE!</v>
      </c>
      <c r="AA6865">
        <v>16509</v>
      </c>
      <c r="AB6865" t="e" cm="1" vm="2">
        <f t="array" ref="AB6865">_FV(Table1[[#This Row],[State]],"Country/region",TRUE)</f>
        <v>#VALUE!</v>
      </c>
    </row>
    <row r="6866" spans="1:28" x14ac:dyDescent="0.35">
      <c r="A6866" t="s">
        <v>707</v>
      </c>
      <c r="B6866">
        <v>64</v>
      </c>
      <c r="C6866" t="s">
        <v>2387</v>
      </c>
      <c r="D6866" t="s">
        <v>57</v>
      </c>
      <c r="E6866">
        <f>YEAR(Table1[[#This Row],[Order Date]])</f>
        <v>2015</v>
      </c>
      <c r="F6866">
        <v>1</v>
      </c>
      <c r="G6866">
        <f>MONTH(Table1[[#This Row],[Order Date]])</f>
        <v>4</v>
      </c>
      <c r="H6866" s="1">
        <v>42104</v>
      </c>
      <c r="I6866">
        <v>3205</v>
      </c>
      <c r="J6866" t="s">
        <v>47</v>
      </c>
      <c r="K6866">
        <v>8</v>
      </c>
      <c r="L6866">
        <v>15.68</v>
      </c>
      <c r="M6866" s="2">
        <v>0.01</v>
      </c>
      <c r="N6866">
        <v>136.61000000000001</v>
      </c>
      <c r="O6866">
        <v>3.73</v>
      </c>
      <c r="P6866">
        <v>80.430000000000007</v>
      </c>
      <c r="Q6866" s="2">
        <v>0.46</v>
      </c>
      <c r="R6866" t="s">
        <v>48</v>
      </c>
      <c r="S6866" t="s">
        <v>139</v>
      </c>
      <c r="T6866" t="s">
        <v>1653</v>
      </c>
      <c r="U6866" t="s">
        <v>82</v>
      </c>
      <c r="V6866" t="s">
        <v>33</v>
      </c>
      <c r="W6866">
        <v>469</v>
      </c>
      <c r="X6866" s="1">
        <v>42104</v>
      </c>
      <c r="Y6866" t="s">
        <v>34</v>
      </c>
      <c r="Z6866" t="e" vm="15">
        <v>#VALUE!</v>
      </c>
      <c r="AA6866">
        <v>13210</v>
      </c>
      <c r="AB6866" t="e" cm="1" vm="2">
        <f t="array" ref="AB6866">_FV(Table1[[#This Row],[State]],"Country/region",TRUE)</f>
        <v>#VALUE!</v>
      </c>
    </row>
    <row r="6867" spans="1:28" x14ac:dyDescent="0.35">
      <c r="A6867" t="s">
        <v>916</v>
      </c>
      <c r="B6867">
        <v>64</v>
      </c>
      <c r="C6867" t="s">
        <v>917</v>
      </c>
      <c r="D6867" t="s">
        <v>38</v>
      </c>
      <c r="E6867">
        <f>YEAR(Table1[[#This Row],[Order Date]])</f>
        <v>2015</v>
      </c>
      <c r="F6867">
        <v>1</v>
      </c>
      <c r="G6867">
        <f>MONTH(Table1[[#This Row],[Order Date]])</f>
        <v>4</v>
      </c>
      <c r="H6867" s="1">
        <v>42104</v>
      </c>
      <c r="I6867">
        <v>13894</v>
      </c>
      <c r="J6867" t="s">
        <v>131</v>
      </c>
      <c r="K6867">
        <v>31</v>
      </c>
      <c r="L6867">
        <v>2.94</v>
      </c>
      <c r="M6867" s="2">
        <v>0.04</v>
      </c>
      <c r="N6867">
        <v>89.18</v>
      </c>
      <c r="O6867">
        <v>0.81</v>
      </c>
      <c r="P6867">
        <v>21.73</v>
      </c>
      <c r="Q6867" s="2">
        <v>0.4</v>
      </c>
      <c r="R6867" t="s">
        <v>29</v>
      </c>
      <c r="S6867" t="s">
        <v>59</v>
      </c>
      <c r="T6867" t="s">
        <v>2349</v>
      </c>
      <c r="U6867" t="s">
        <v>88</v>
      </c>
      <c r="V6867" t="s">
        <v>68</v>
      </c>
      <c r="W6867">
        <v>1938</v>
      </c>
      <c r="X6867" s="1">
        <v>42105</v>
      </c>
      <c r="Y6867" t="s">
        <v>34</v>
      </c>
      <c r="Z6867" t="e" vm="13">
        <v>#VALUE!</v>
      </c>
      <c r="AA6867">
        <v>74133</v>
      </c>
      <c r="AB6867" t="e" cm="1" vm="2">
        <f t="array" ref="AB6867">_FV(Table1[[#This Row],[State]],"Country/region",TRUE)</f>
        <v>#VALUE!</v>
      </c>
    </row>
    <row r="6868" spans="1:28" x14ac:dyDescent="0.35">
      <c r="A6868" t="s">
        <v>916</v>
      </c>
      <c r="B6868">
        <v>64</v>
      </c>
      <c r="C6868" t="s">
        <v>917</v>
      </c>
      <c r="D6868" t="s">
        <v>38</v>
      </c>
      <c r="E6868">
        <f>YEAR(Table1[[#This Row],[Order Date]])</f>
        <v>2015</v>
      </c>
      <c r="F6868">
        <v>1</v>
      </c>
      <c r="G6868">
        <f>MONTH(Table1[[#This Row],[Order Date]])</f>
        <v>4</v>
      </c>
      <c r="H6868" s="1">
        <v>42104</v>
      </c>
      <c r="I6868">
        <v>13894</v>
      </c>
      <c r="J6868" t="s">
        <v>131</v>
      </c>
      <c r="K6868">
        <v>50</v>
      </c>
      <c r="L6868">
        <v>35.99</v>
      </c>
      <c r="M6868" s="2">
        <v>0.05</v>
      </c>
      <c r="N6868">
        <v>1540.2850000000001</v>
      </c>
      <c r="O6868">
        <v>1.25</v>
      </c>
      <c r="P6868">
        <v>829.64700000000005</v>
      </c>
      <c r="Q6868" s="2">
        <v>0.36</v>
      </c>
      <c r="R6868" t="s">
        <v>96</v>
      </c>
      <c r="S6868" t="s">
        <v>139</v>
      </c>
      <c r="T6868" t="s">
        <v>2006</v>
      </c>
      <c r="U6868" t="s">
        <v>105</v>
      </c>
      <c r="V6868" t="s">
        <v>68</v>
      </c>
      <c r="W6868">
        <v>1939</v>
      </c>
      <c r="X6868" s="1">
        <v>42105</v>
      </c>
      <c r="Y6868" t="s">
        <v>34</v>
      </c>
      <c r="Z6868" t="e" vm="13">
        <v>#VALUE!</v>
      </c>
      <c r="AA6868">
        <v>74133</v>
      </c>
      <c r="AB6868" t="e" cm="1" vm="2">
        <f t="array" ref="AB6868">_FV(Table1[[#This Row],[State]],"Country/region",TRUE)</f>
        <v>#VALUE!</v>
      </c>
    </row>
    <row r="6869" spans="1:28" x14ac:dyDescent="0.35">
      <c r="A6869" t="s">
        <v>845</v>
      </c>
      <c r="B6869">
        <v>64</v>
      </c>
      <c r="C6869" t="s">
        <v>3011</v>
      </c>
      <c r="D6869" t="s">
        <v>46</v>
      </c>
      <c r="E6869">
        <f>YEAR(Table1[[#This Row],[Order Date]])</f>
        <v>2015</v>
      </c>
      <c r="F6869">
        <v>1</v>
      </c>
      <c r="G6869">
        <f>MONTH(Table1[[#This Row],[Order Date]])</f>
        <v>4</v>
      </c>
      <c r="H6869" s="1">
        <v>42104</v>
      </c>
      <c r="I6869">
        <v>27939</v>
      </c>
      <c r="J6869" t="s">
        <v>131</v>
      </c>
      <c r="K6869">
        <v>8</v>
      </c>
      <c r="L6869">
        <v>6.68</v>
      </c>
      <c r="M6869" s="2">
        <v>0</v>
      </c>
      <c r="N6869">
        <v>60.17</v>
      </c>
      <c r="O6869">
        <v>5.66</v>
      </c>
      <c r="P6869">
        <v>-18.239999999999998</v>
      </c>
      <c r="Q6869" s="2">
        <v>0.37</v>
      </c>
      <c r="R6869" t="s">
        <v>29</v>
      </c>
      <c r="S6869" t="s">
        <v>30</v>
      </c>
      <c r="T6869" t="s">
        <v>650</v>
      </c>
      <c r="U6869" t="s">
        <v>61</v>
      </c>
      <c r="V6869" t="s">
        <v>52</v>
      </c>
      <c r="W6869">
        <v>3919</v>
      </c>
      <c r="X6869" s="1">
        <v>42106</v>
      </c>
      <c r="Y6869" t="s">
        <v>34</v>
      </c>
      <c r="Z6869" t="e" vm="7">
        <v>#VALUE!</v>
      </c>
      <c r="AA6869">
        <v>84062</v>
      </c>
      <c r="AB6869" t="e" cm="1" vm="2">
        <f t="array" ref="AB6869">_FV(Table1[[#This Row],[State]],"Country/region",TRUE)</f>
        <v>#VALUE!</v>
      </c>
    </row>
    <row r="6870" spans="1:28" x14ac:dyDescent="0.35">
      <c r="A6870" t="s">
        <v>707</v>
      </c>
      <c r="B6870">
        <v>64</v>
      </c>
      <c r="C6870" t="s">
        <v>2387</v>
      </c>
      <c r="D6870" t="s">
        <v>57</v>
      </c>
      <c r="E6870">
        <f>YEAR(Table1[[#This Row],[Order Date]])</f>
        <v>2015</v>
      </c>
      <c r="F6870">
        <v>1</v>
      </c>
      <c r="G6870">
        <f>MONTH(Table1[[#This Row],[Order Date]])</f>
        <v>4</v>
      </c>
      <c r="H6870" s="1">
        <v>42104</v>
      </c>
      <c r="I6870">
        <v>3205</v>
      </c>
      <c r="J6870" t="s">
        <v>47</v>
      </c>
      <c r="K6870">
        <v>42</v>
      </c>
      <c r="L6870">
        <v>71.37</v>
      </c>
      <c r="M6870" s="2">
        <v>0.04</v>
      </c>
      <c r="N6870">
        <v>2907.63</v>
      </c>
      <c r="O6870">
        <v>69</v>
      </c>
      <c r="P6870">
        <v>54.598050000000001</v>
      </c>
      <c r="Q6870" s="2">
        <v>0.68</v>
      </c>
      <c r="R6870" t="s">
        <v>48</v>
      </c>
      <c r="S6870" t="s">
        <v>40</v>
      </c>
      <c r="T6870" t="s">
        <v>637</v>
      </c>
      <c r="U6870" t="s">
        <v>75</v>
      </c>
      <c r="V6870" t="s">
        <v>33</v>
      </c>
      <c r="W6870">
        <v>470</v>
      </c>
      <c r="X6870" s="1">
        <v>42108</v>
      </c>
      <c r="Y6870" t="s">
        <v>42</v>
      </c>
      <c r="Z6870" t="e" vm="15">
        <v>#VALUE!</v>
      </c>
      <c r="AA6870">
        <v>13210</v>
      </c>
      <c r="AB6870" t="e" cm="1" vm="2">
        <f t="array" ref="AB6870">_FV(Table1[[#This Row],[State]],"Country/region",TRUE)</f>
        <v>#VALUE!</v>
      </c>
    </row>
    <row r="6871" spans="1:28" x14ac:dyDescent="0.35">
      <c r="A6871" t="s">
        <v>2241</v>
      </c>
      <c r="B6871">
        <v>64</v>
      </c>
      <c r="C6871" t="s">
        <v>2388</v>
      </c>
      <c r="D6871" t="s">
        <v>38</v>
      </c>
      <c r="E6871">
        <f>YEAR(Table1[[#This Row],[Order Date]])</f>
        <v>2015</v>
      </c>
      <c r="F6871">
        <v>1</v>
      </c>
      <c r="G6871">
        <f>MONTH(Table1[[#This Row],[Order Date]])</f>
        <v>4</v>
      </c>
      <c r="H6871" s="1">
        <v>42105</v>
      </c>
      <c r="I6871">
        <v>59589</v>
      </c>
      <c r="J6871" t="s">
        <v>131</v>
      </c>
      <c r="K6871">
        <v>25</v>
      </c>
      <c r="L6871">
        <v>64.98</v>
      </c>
      <c r="M6871" s="2">
        <v>0.06</v>
      </c>
      <c r="N6871">
        <v>1610.26</v>
      </c>
      <c r="O6871">
        <v>6.88</v>
      </c>
      <c r="P6871">
        <v>122.42</v>
      </c>
      <c r="Q6871" s="2">
        <v>0.73</v>
      </c>
      <c r="R6871" t="s">
        <v>29</v>
      </c>
      <c r="S6871" t="s">
        <v>30</v>
      </c>
      <c r="T6871" t="s">
        <v>2753</v>
      </c>
      <c r="U6871" t="s">
        <v>32</v>
      </c>
      <c r="V6871" t="s">
        <v>68</v>
      </c>
      <c r="W6871">
        <v>8339</v>
      </c>
      <c r="X6871" s="1">
        <v>42105</v>
      </c>
      <c r="Y6871" t="s">
        <v>34</v>
      </c>
      <c r="Z6871" t="e" vm="11">
        <v>#VALUE!</v>
      </c>
      <c r="AA6871">
        <v>76543</v>
      </c>
      <c r="AB6871" t="e" cm="1" vm="2">
        <f t="array" ref="AB6871">_FV(Table1[[#This Row],[State]],"Country/region",TRUE)</f>
        <v>#VALUE!</v>
      </c>
    </row>
    <row r="6872" spans="1:28" x14ac:dyDescent="0.35">
      <c r="A6872" t="s">
        <v>283</v>
      </c>
      <c r="B6872">
        <v>64</v>
      </c>
      <c r="C6872" t="s">
        <v>1159</v>
      </c>
      <c r="D6872" t="s">
        <v>46</v>
      </c>
      <c r="E6872">
        <f>YEAR(Table1[[#This Row],[Order Date]])</f>
        <v>2015</v>
      </c>
      <c r="F6872">
        <v>1</v>
      </c>
      <c r="G6872">
        <f>MONTH(Table1[[#This Row],[Order Date]])</f>
        <v>4</v>
      </c>
      <c r="H6872" s="1">
        <v>42105</v>
      </c>
      <c r="I6872">
        <v>56453</v>
      </c>
      <c r="J6872" t="s">
        <v>58</v>
      </c>
      <c r="K6872">
        <v>1</v>
      </c>
      <c r="L6872">
        <v>2550.14</v>
      </c>
      <c r="M6872" s="2">
        <v>0</v>
      </c>
      <c r="N6872">
        <v>2728.65</v>
      </c>
      <c r="O6872">
        <v>29.7</v>
      </c>
      <c r="P6872">
        <v>-5572.3935000000001</v>
      </c>
      <c r="Q6872" s="2">
        <v>0.56999999999999995</v>
      </c>
      <c r="R6872" t="s">
        <v>96</v>
      </c>
      <c r="S6872" t="s">
        <v>49</v>
      </c>
      <c r="T6872" t="s">
        <v>1292</v>
      </c>
      <c r="U6872" t="s">
        <v>98</v>
      </c>
      <c r="V6872" t="s">
        <v>68</v>
      </c>
      <c r="W6872">
        <v>7894</v>
      </c>
      <c r="X6872" s="1">
        <v>42106</v>
      </c>
      <c r="Y6872" t="s">
        <v>53</v>
      </c>
      <c r="Z6872" t="e" vm="16">
        <v>#VALUE!</v>
      </c>
      <c r="AA6872">
        <v>62701</v>
      </c>
      <c r="AB6872" t="e" cm="1" vm="2">
        <f t="array" ref="AB6872">_FV(Table1[[#This Row],[State]],"Country/region",TRUE)</f>
        <v>#VALUE!</v>
      </c>
    </row>
    <row r="6873" spans="1:28" x14ac:dyDescent="0.35">
      <c r="A6873" t="s">
        <v>163</v>
      </c>
      <c r="B6873">
        <v>64</v>
      </c>
      <c r="C6873" t="s">
        <v>501</v>
      </c>
      <c r="D6873" t="s">
        <v>57</v>
      </c>
      <c r="E6873">
        <f>YEAR(Table1[[#This Row],[Order Date]])</f>
        <v>2015</v>
      </c>
      <c r="F6873">
        <v>1</v>
      </c>
      <c r="G6873">
        <f>MONTH(Table1[[#This Row],[Order Date]])</f>
        <v>4</v>
      </c>
      <c r="H6873" s="1">
        <v>42105</v>
      </c>
      <c r="I6873">
        <v>48128</v>
      </c>
      <c r="J6873" t="s">
        <v>131</v>
      </c>
      <c r="K6873">
        <v>5</v>
      </c>
      <c r="L6873">
        <v>499.99</v>
      </c>
      <c r="M6873" s="2">
        <v>0.03</v>
      </c>
      <c r="N6873">
        <v>2600.44</v>
      </c>
      <c r="O6873">
        <v>24.49</v>
      </c>
      <c r="P6873">
        <v>-921.94</v>
      </c>
      <c r="Q6873" s="2">
        <v>0.36</v>
      </c>
      <c r="R6873" t="s">
        <v>96</v>
      </c>
      <c r="S6873" t="s">
        <v>40</v>
      </c>
      <c r="T6873" t="s">
        <v>833</v>
      </c>
      <c r="U6873" t="s">
        <v>192</v>
      </c>
      <c r="V6873" t="s">
        <v>76</v>
      </c>
      <c r="W6873">
        <v>6755</v>
      </c>
      <c r="X6873" s="1">
        <v>42106</v>
      </c>
      <c r="Y6873" t="s">
        <v>42</v>
      </c>
      <c r="Z6873" t="e" vm="19">
        <v>#VALUE!</v>
      </c>
      <c r="AA6873">
        <v>29915</v>
      </c>
      <c r="AB6873" t="e" cm="1" vm="2">
        <f t="array" ref="AB6873">_FV(Table1[[#This Row],[State]],"Country/region",TRUE)</f>
        <v>#VALUE!</v>
      </c>
    </row>
    <row r="6874" spans="1:28" x14ac:dyDescent="0.35">
      <c r="A6874" t="s">
        <v>1917</v>
      </c>
      <c r="B6874">
        <v>64</v>
      </c>
      <c r="C6874" t="s">
        <v>1918</v>
      </c>
      <c r="D6874" t="s">
        <v>46</v>
      </c>
      <c r="E6874">
        <f>YEAR(Table1[[#This Row],[Order Date]])</f>
        <v>2015</v>
      </c>
      <c r="F6874">
        <v>1</v>
      </c>
      <c r="G6874">
        <f>MONTH(Table1[[#This Row],[Order Date]])</f>
        <v>4</v>
      </c>
      <c r="H6874" s="1">
        <v>42105</v>
      </c>
      <c r="I6874">
        <v>19044</v>
      </c>
      <c r="J6874" t="s">
        <v>47</v>
      </c>
      <c r="K6874">
        <v>32</v>
      </c>
      <c r="L6874">
        <v>150.97999999999999</v>
      </c>
      <c r="M6874" s="2">
        <v>0.08</v>
      </c>
      <c r="N6874">
        <v>4800.4399999999996</v>
      </c>
      <c r="O6874">
        <v>13.99</v>
      </c>
      <c r="P6874">
        <v>1912.92</v>
      </c>
      <c r="Q6874" s="2">
        <v>0.38</v>
      </c>
      <c r="R6874" t="s">
        <v>96</v>
      </c>
      <c r="S6874" t="s">
        <v>80</v>
      </c>
      <c r="T6874" t="s">
        <v>509</v>
      </c>
      <c r="U6874" t="s">
        <v>98</v>
      </c>
      <c r="V6874" t="s">
        <v>68</v>
      </c>
      <c r="W6874">
        <v>2629</v>
      </c>
      <c r="X6874" s="1">
        <v>42107</v>
      </c>
      <c r="Y6874" t="s">
        <v>34</v>
      </c>
      <c r="Z6874" t="e" vm="26">
        <v>#VALUE!</v>
      </c>
      <c r="AA6874">
        <v>48071</v>
      </c>
      <c r="AB6874" t="e" cm="1" vm="2">
        <f t="array" ref="AB6874">_FV(Table1[[#This Row],[State]],"Country/region",TRUE)</f>
        <v>#VALUE!</v>
      </c>
    </row>
    <row r="6875" spans="1:28" x14ac:dyDescent="0.35">
      <c r="A6875" t="s">
        <v>1102</v>
      </c>
      <c r="B6875">
        <v>64</v>
      </c>
      <c r="C6875" t="s">
        <v>1103</v>
      </c>
      <c r="D6875" t="s">
        <v>46</v>
      </c>
      <c r="E6875">
        <f>YEAR(Table1[[#This Row],[Order Date]])</f>
        <v>2015</v>
      </c>
      <c r="F6875">
        <v>1</v>
      </c>
      <c r="G6875">
        <f>MONTH(Table1[[#This Row],[Order Date]])</f>
        <v>4</v>
      </c>
      <c r="H6875" s="1">
        <v>42105</v>
      </c>
      <c r="I6875">
        <v>57767</v>
      </c>
      <c r="J6875" t="s">
        <v>58</v>
      </c>
      <c r="K6875">
        <v>34</v>
      </c>
      <c r="L6875">
        <v>110.99</v>
      </c>
      <c r="M6875" s="2">
        <v>0.01</v>
      </c>
      <c r="N6875">
        <v>3373.7094999999999</v>
      </c>
      <c r="O6875">
        <v>8.99</v>
      </c>
      <c r="P6875">
        <v>861.72299999999996</v>
      </c>
      <c r="Q6875" s="2">
        <v>0.56999999999999995</v>
      </c>
      <c r="R6875" t="s">
        <v>96</v>
      </c>
      <c r="S6875" t="s">
        <v>30</v>
      </c>
      <c r="T6875" t="s">
        <v>1992</v>
      </c>
      <c r="U6875" t="s">
        <v>105</v>
      </c>
      <c r="V6875" t="s">
        <v>76</v>
      </c>
      <c r="W6875">
        <v>8098</v>
      </c>
      <c r="X6875" s="1">
        <v>42107</v>
      </c>
      <c r="Y6875" t="s">
        <v>34</v>
      </c>
      <c r="Z6875" t="e" vm="47">
        <v>#VALUE!</v>
      </c>
      <c r="AA6875">
        <v>28079</v>
      </c>
      <c r="AB6875" t="e" cm="1" vm="2">
        <f t="array" ref="AB6875">_FV(Table1[[#This Row],[State]],"Country/region",TRUE)</f>
        <v>#VALUE!</v>
      </c>
    </row>
    <row r="6876" spans="1:28" x14ac:dyDescent="0.35">
      <c r="A6876" t="s">
        <v>1917</v>
      </c>
      <c r="B6876">
        <v>64</v>
      </c>
      <c r="C6876" t="s">
        <v>1918</v>
      </c>
      <c r="D6876" t="s">
        <v>46</v>
      </c>
      <c r="E6876">
        <f>YEAR(Table1[[#This Row],[Order Date]])</f>
        <v>2015</v>
      </c>
      <c r="F6876">
        <v>1</v>
      </c>
      <c r="G6876">
        <f>MONTH(Table1[[#This Row],[Order Date]])</f>
        <v>4</v>
      </c>
      <c r="H6876" s="1">
        <v>42105</v>
      </c>
      <c r="I6876">
        <v>19044</v>
      </c>
      <c r="J6876" t="s">
        <v>47</v>
      </c>
      <c r="K6876">
        <v>29</v>
      </c>
      <c r="L6876">
        <v>9.7100000000000009</v>
      </c>
      <c r="M6876" s="2">
        <v>7.0000000000000007E-2</v>
      </c>
      <c r="N6876">
        <v>271.33</v>
      </c>
      <c r="O6876">
        <v>9.4499999999999993</v>
      </c>
      <c r="P6876">
        <v>-191.09</v>
      </c>
      <c r="Q6876" s="2">
        <v>0.6</v>
      </c>
      <c r="R6876" t="s">
        <v>29</v>
      </c>
      <c r="S6876" t="s">
        <v>30</v>
      </c>
      <c r="T6876" t="s">
        <v>745</v>
      </c>
      <c r="U6876" t="s">
        <v>32</v>
      </c>
      <c r="V6876" t="s">
        <v>68</v>
      </c>
      <c r="W6876">
        <v>2630</v>
      </c>
      <c r="X6876" s="1">
        <v>42112</v>
      </c>
      <c r="Y6876" t="s">
        <v>34</v>
      </c>
      <c r="Z6876" t="e" vm="26">
        <v>#VALUE!</v>
      </c>
      <c r="AA6876">
        <v>48071</v>
      </c>
      <c r="AB6876" t="e" cm="1" vm="2">
        <f t="array" ref="AB6876">_FV(Table1[[#This Row],[State]],"Country/region",TRUE)</f>
        <v>#VALUE!</v>
      </c>
    </row>
    <row r="6877" spans="1:28" x14ac:dyDescent="0.35">
      <c r="A6877" t="s">
        <v>3310</v>
      </c>
      <c r="B6877">
        <v>64</v>
      </c>
      <c r="C6877" t="s">
        <v>652</v>
      </c>
      <c r="D6877" t="s">
        <v>38</v>
      </c>
      <c r="E6877">
        <f>YEAR(Table1[[#This Row],[Order Date]])</f>
        <v>2015</v>
      </c>
      <c r="F6877">
        <v>1</v>
      </c>
      <c r="G6877">
        <f>MONTH(Table1[[#This Row],[Order Date]])</f>
        <v>4</v>
      </c>
      <c r="H6877" s="1">
        <v>42105</v>
      </c>
      <c r="I6877">
        <v>49062</v>
      </c>
      <c r="J6877" t="s">
        <v>47</v>
      </c>
      <c r="K6877">
        <v>33</v>
      </c>
      <c r="L6877">
        <v>2.98</v>
      </c>
      <c r="M6877" s="2">
        <v>0</v>
      </c>
      <c r="N6877">
        <v>103.32</v>
      </c>
      <c r="O6877">
        <v>2.0299999999999998</v>
      </c>
      <c r="P6877">
        <v>-25.68</v>
      </c>
      <c r="Q6877" s="2">
        <v>0.56999999999999995</v>
      </c>
      <c r="R6877" t="s">
        <v>29</v>
      </c>
      <c r="S6877" t="s">
        <v>59</v>
      </c>
      <c r="T6877" t="s">
        <v>358</v>
      </c>
      <c r="U6877" t="s">
        <v>88</v>
      </c>
      <c r="V6877" t="s">
        <v>76</v>
      </c>
      <c r="W6877">
        <v>6884</v>
      </c>
      <c r="X6877" s="1">
        <v>42112</v>
      </c>
      <c r="Y6877" t="s">
        <v>34</v>
      </c>
      <c r="Z6877" t="e" vm="35">
        <v>#VALUE!</v>
      </c>
      <c r="AA6877">
        <v>72714</v>
      </c>
      <c r="AB6877" t="e" cm="1" vm="2">
        <f t="array" ref="AB6877">_FV(Table1[[#This Row],[State]],"Country/region",TRUE)</f>
        <v>#VALUE!</v>
      </c>
    </row>
    <row r="6878" spans="1:28" x14ac:dyDescent="0.35">
      <c r="A6878" t="s">
        <v>3513</v>
      </c>
      <c r="B6878">
        <v>64</v>
      </c>
      <c r="C6878" t="s">
        <v>3173</v>
      </c>
      <c r="D6878" t="s">
        <v>46</v>
      </c>
      <c r="E6878">
        <f>YEAR(Table1[[#This Row],[Order Date]])</f>
        <v>2015</v>
      </c>
      <c r="F6878">
        <v>1</v>
      </c>
      <c r="G6878">
        <f>MONTH(Table1[[#This Row],[Order Date]])</f>
        <v>4</v>
      </c>
      <c r="H6878" s="1">
        <v>42106</v>
      </c>
      <c r="I6878">
        <v>18373</v>
      </c>
      <c r="J6878" t="s">
        <v>58</v>
      </c>
      <c r="K6878">
        <v>35</v>
      </c>
      <c r="L6878">
        <v>207.48</v>
      </c>
      <c r="M6878" s="2">
        <v>0.09</v>
      </c>
      <c r="N6878">
        <v>6608.24</v>
      </c>
      <c r="O6878">
        <v>0.99</v>
      </c>
      <c r="P6878">
        <v>2164.64</v>
      </c>
      <c r="Q6878" s="2">
        <v>0.55000000000000004</v>
      </c>
      <c r="R6878" t="s">
        <v>29</v>
      </c>
      <c r="S6878" t="s">
        <v>30</v>
      </c>
      <c r="T6878" t="s">
        <v>426</v>
      </c>
      <c r="U6878" t="s">
        <v>214</v>
      </c>
      <c r="V6878" t="s">
        <v>33</v>
      </c>
      <c r="W6878">
        <v>2532</v>
      </c>
      <c r="X6878" s="1">
        <v>42106</v>
      </c>
      <c r="Y6878" t="s">
        <v>34</v>
      </c>
      <c r="Z6878" t="e" vm="24">
        <v>#VALUE!</v>
      </c>
      <c r="AA6878">
        <v>7094</v>
      </c>
      <c r="AB6878" t="e" cm="1" vm="2">
        <f t="array" ref="AB6878">_FV(Table1[[#This Row],[State]],"Country/region",TRUE)</f>
        <v>#VALUE!</v>
      </c>
    </row>
    <row r="6879" spans="1:28" x14ac:dyDescent="0.35">
      <c r="A6879" t="s">
        <v>2424</v>
      </c>
      <c r="B6879">
        <v>64</v>
      </c>
      <c r="C6879" t="s">
        <v>1009</v>
      </c>
      <c r="D6879" t="s">
        <v>27</v>
      </c>
      <c r="E6879">
        <f>YEAR(Table1[[#This Row],[Order Date]])</f>
        <v>2015</v>
      </c>
      <c r="F6879">
        <v>1</v>
      </c>
      <c r="G6879">
        <f>MONTH(Table1[[#This Row],[Order Date]])</f>
        <v>4</v>
      </c>
      <c r="H6879" s="1">
        <v>42106</v>
      </c>
      <c r="I6879">
        <v>45575</v>
      </c>
      <c r="J6879" t="s">
        <v>58</v>
      </c>
      <c r="K6879">
        <v>46</v>
      </c>
      <c r="L6879">
        <v>83.98</v>
      </c>
      <c r="M6879" s="2">
        <v>0.06</v>
      </c>
      <c r="N6879">
        <v>3849.17</v>
      </c>
      <c r="O6879">
        <v>5.01</v>
      </c>
      <c r="P6879">
        <v>1982.78</v>
      </c>
      <c r="Q6879" s="2">
        <v>0.38</v>
      </c>
      <c r="R6879" t="s">
        <v>29</v>
      </c>
      <c r="S6879" t="s">
        <v>30</v>
      </c>
      <c r="T6879" t="s">
        <v>2641</v>
      </c>
      <c r="U6879" t="s">
        <v>267</v>
      </c>
      <c r="V6879" t="s">
        <v>76</v>
      </c>
      <c r="W6879">
        <v>6416</v>
      </c>
      <c r="X6879" s="1">
        <v>42106</v>
      </c>
      <c r="Y6879" t="s">
        <v>34</v>
      </c>
      <c r="Z6879" t="e" vm="14">
        <v>#VALUE!</v>
      </c>
      <c r="AA6879">
        <v>34142</v>
      </c>
      <c r="AB6879" t="e" cm="1" vm="2">
        <f t="array" ref="AB6879">_FV(Table1[[#This Row],[State]],"Country/region",TRUE)</f>
        <v>#VALUE!</v>
      </c>
    </row>
    <row r="6880" spans="1:28" x14ac:dyDescent="0.35">
      <c r="A6880" t="s">
        <v>820</v>
      </c>
      <c r="B6880">
        <v>64</v>
      </c>
      <c r="C6880" t="s">
        <v>821</v>
      </c>
      <c r="D6880" t="s">
        <v>46</v>
      </c>
      <c r="E6880">
        <f>YEAR(Table1[[#This Row],[Order Date]])</f>
        <v>2015</v>
      </c>
      <c r="F6880">
        <v>1</v>
      </c>
      <c r="G6880">
        <f>MONTH(Table1[[#This Row],[Order Date]])</f>
        <v>4</v>
      </c>
      <c r="H6880" s="1">
        <v>42106</v>
      </c>
      <c r="I6880">
        <v>52225</v>
      </c>
      <c r="J6880" t="s">
        <v>58</v>
      </c>
      <c r="K6880">
        <v>10</v>
      </c>
      <c r="L6880">
        <v>12.22</v>
      </c>
      <c r="M6880" s="2">
        <v>0.01</v>
      </c>
      <c r="N6880">
        <v>131.09</v>
      </c>
      <c r="O6880">
        <v>2.85</v>
      </c>
      <c r="P6880">
        <v>10.94</v>
      </c>
      <c r="Q6880" s="2">
        <v>0.55000000000000004</v>
      </c>
      <c r="R6880" t="s">
        <v>48</v>
      </c>
      <c r="S6880" t="s">
        <v>139</v>
      </c>
      <c r="T6880" t="s">
        <v>679</v>
      </c>
      <c r="U6880" t="s">
        <v>82</v>
      </c>
      <c r="V6880" t="s">
        <v>68</v>
      </c>
      <c r="W6880">
        <v>7328</v>
      </c>
      <c r="X6880" s="1">
        <v>42107</v>
      </c>
      <c r="Y6880" t="s">
        <v>34</v>
      </c>
      <c r="Z6880" t="e" vm="5">
        <v>#VALUE!</v>
      </c>
      <c r="AA6880">
        <v>55126</v>
      </c>
      <c r="AB6880" t="e" cm="1" vm="2">
        <f t="array" ref="AB6880">_FV(Table1[[#This Row],[State]],"Country/region",TRUE)</f>
        <v>#VALUE!</v>
      </c>
    </row>
    <row r="6881" spans="1:28" x14ac:dyDescent="0.35">
      <c r="A6881" t="s">
        <v>820</v>
      </c>
      <c r="B6881">
        <v>64</v>
      </c>
      <c r="C6881" t="s">
        <v>821</v>
      </c>
      <c r="D6881" t="s">
        <v>46</v>
      </c>
      <c r="E6881">
        <f>YEAR(Table1[[#This Row],[Order Date]])</f>
        <v>2015</v>
      </c>
      <c r="F6881">
        <v>1</v>
      </c>
      <c r="G6881">
        <f>MONTH(Table1[[#This Row],[Order Date]])</f>
        <v>4</v>
      </c>
      <c r="H6881" s="1">
        <v>42106</v>
      </c>
      <c r="I6881">
        <v>52225</v>
      </c>
      <c r="J6881" t="s">
        <v>58</v>
      </c>
      <c r="K6881">
        <v>33</v>
      </c>
      <c r="L6881">
        <v>54.96</v>
      </c>
      <c r="M6881" s="2">
        <v>0.06</v>
      </c>
      <c r="N6881">
        <v>1817.9</v>
      </c>
      <c r="O6881">
        <v>10.75</v>
      </c>
      <c r="P6881">
        <v>700.31</v>
      </c>
      <c r="Q6881" s="2">
        <v>0.36</v>
      </c>
      <c r="R6881" t="s">
        <v>29</v>
      </c>
      <c r="S6881" t="s">
        <v>30</v>
      </c>
      <c r="T6881" t="s">
        <v>2613</v>
      </c>
      <c r="U6881" t="s">
        <v>61</v>
      </c>
      <c r="V6881" t="s">
        <v>68</v>
      </c>
      <c r="W6881">
        <v>7329</v>
      </c>
      <c r="X6881" s="1">
        <v>42107</v>
      </c>
      <c r="Y6881" t="s">
        <v>34</v>
      </c>
      <c r="Z6881" t="e" vm="5">
        <v>#VALUE!</v>
      </c>
      <c r="AA6881">
        <v>55126</v>
      </c>
      <c r="AB6881" t="e" cm="1" vm="2">
        <f t="array" ref="AB6881">_FV(Table1[[#This Row],[State]],"Country/region",TRUE)</f>
        <v>#VALUE!</v>
      </c>
    </row>
    <row r="6882" spans="1:28" x14ac:dyDescent="0.35">
      <c r="A6882" t="s">
        <v>1954</v>
      </c>
      <c r="B6882">
        <v>64</v>
      </c>
      <c r="C6882" t="s">
        <v>1456</v>
      </c>
      <c r="D6882" t="s">
        <v>46</v>
      </c>
      <c r="E6882">
        <f>YEAR(Table1[[#This Row],[Order Date]])</f>
        <v>2015</v>
      </c>
      <c r="F6882">
        <v>1</v>
      </c>
      <c r="G6882">
        <f>MONTH(Table1[[#This Row],[Order Date]])</f>
        <v>4</v>
      </c>
      <c r="H6882" s="1">
        <v>42106</v>
      </c>
      <c r="I6882">
        <v>56418</v>
      </c>
      <c r="J6882" t="s">
        <v>58</v>
      </c>
      <c r="K6882">
        <v>47</v>
      </c>
      <c r="L6882">
        <v>34.76</v>
      </c>
      <c r="M6882" s="2">
        <v>0.09</v>
      </c>
      <c r="N6882">
        <v>1613.84</v>
      </c>
      <c r="O6882">
        <v>8.2200000000000006</v>
      </c>
      <c r="P6882">
        <v>226.76</v>
      </c>
      <c r="Q6882" s="2">
        <v>0.56999999999999995</v>
      </c>
      <c r="R6882" t="s">
        <v>29</v>
      </c>
      <c r="S6882" t="s">
        <v>30</v>
      </c>
      <c r="T6882" t="s">
        <v>2106</v>
      </c>
      <c r="U6882" t="s">
        <v>32</v>
      </c>
      <c r="V6882" t="s">
        <v>33</v>
      </c>
      <c r="W6882">
        <v>7886</v>
      </c>
      <c r="X6882" s="1">
        <v>42107</v>
      </c>
      <c r="Y6882" t="s">
        <v>34</v>
      </c>
      <c r="Z6882" t="e" vm="22">
        <v>#VALUE!</v>
      </c>
      <c r="AA6882">
        <v>44240</v>
      </c>
      <c r="AB6882" t="e" cm="1" vm="2">
        <f t="array" ref="AB6882">_FV(Table1[[#This Row],[State]],"Country/region",TRUE)</f>
        <v>#VALUE!</v>
      </c>
    </row>
    <row r="6883" spans="1:28" x14ac:dyDescent="0.35">
      <c r="A6883" t="s">
        <v>622</v>
      </c>
      <c r="B6883">
        <v>64</v>
      </c>
      <c r="C6883" t="s">
        <v>3225</v>
      </c>
      <c r="D6883" t="s">
        <v>27</v>
      </c>
      <c r="E6883">
        <f>YEAR(Table1[[#This Row],[Order Date]])</f>
        <v>2015</v>
      </c>
      <c r="F6883">
        <v>1</v>
      </c>
      <c r="G6883">
        <f>MONTH(Table1[[#This Row],[Order Date]])</f>
        <v>4</v>
      </c>
      <c r="H6883" s="1">
        <v>42106</v>
      </c>
      <c r="I6883">
        <v>2052</v>
      </c>
      <c r="J6883" t="s">
        <v>28</v>
      </c>
      <c r="K6883">
        <v>23</v>
      </c>
      <c r="L6883">
        <v>4.13</v>
      </c>
      <c r="M6883" s="2">
        <v>0</v>
      </c>
      <c r="N6883">
        <v>107.93</v>
      </c>
      <c r="O6883">
        <v>5.34</v>
      </c>
      <c r="P6883">
        <v>-68.137500000000003</v>
      </c>
      <c r="Q6883" s="2">
        <v>0.38</v>
      </c>
      <c r="R6883" t="s">
        <v>29</v>
      </c>
      <c r="S6883" t="s">
        <v>30</v>
      </c>
      <c r="T6883" t="s">
        <v>1764</v>
      </c>
      <c r="U6883" t="s">
        <v>67</v>
      </c>
      <c r="V6883" t="s">
        <v>52</v>
      </c>
      <c r="W6883">
        <v>296</v>
      </c>
      <c r="X6883" s="1">
        <v>42108</v>
      </c>
      <c r="Y6883" t="s">
        <v>34</v>
      </c>
      <c r="Z6883" t="e" vm="4">
        <v>#VALUE!</v>
      </c>
      <c r="AA6883">
        <v>90022</v>
      </c>
      <c r="AB6883" t="e" cm="1" vm="2">
        <f t="array" ref="AB6883">_FV(Table1[[#This Row],[State]],"Country/region",TRUE)</f>
        <v>#VALUE!</v>
      </c>
    </row>
    <row r="6884" spans="1:28" x14ac:dyDescent="0.35">
      <c r="A6884" t="s">
        <v>1601</v>
      </c>
      <c r="B6884">
        <v>64</v>
      </c>
      <c r="C6884" t="s">
        <v>2235</v>
      </c>
      <c r="D6884" t="s">
        <v>38</v>
      </c>
      <c r="E6884">
        <f>YEAR(Table1[[#This Row],[Order Date]])</f>
        <v>2015</v>
      </c>
      <c r="F6884">
        <v>1</v>
      </c>
      <c r="G6884">
        <f>MONTH(Table1[[#This Row],[Order Date]])</f>
        <v>4</v>
      </c>
      <c r="H6884" s="1">
        <v>42107</v>
      </c>
      <c r="I6884">
        <v>17702</v>
      </c>
      <c r="J6884" t="s">
        <v>28</v>
      </c>
      <c r="K6884">
        <v>9</v>
      </c>
      <c r="L6884">
        <v>27.48</v>
      </c>
      <c r="M6884" s="2">
        <v>0.02</v>
      </c>
      <c r="N6884">
        <v>264.63</v>
      </c>
      <c r="O6884">
        <v>4</v>
      </c>
      <c r="P6884">
        <v>-66.78</v>
      </c>
      <c r="Q6884" s="2">
        <v>0.75</v>
      </c>
      <c r="R6884" t="s">
        <v>96</v>
      </c>
      <c r="S6884" t="s">
        <v>30</v>
      </c>
      <c r="T6884" t="s">
        <v>1460</v>
      </c>
      <c r="U6884" t="s">
        <v>102</v>
      </c>
      <c r="V6884" t="s">
        <v>68</v>
      </c>
      <c r="W6884">
        <v>2442</v>
      </c>
      <c r="X6884" s="1">
        <v>42107</v>
      </c>
      <c r="Y6884" t="s">
        <v>42</v>
      </c>
      <c r="Z6884" t="e" vm="26">
        <v>#VALUE!</v>
      </c>
      <c r="AA6884">
        <v>48098</v>
      </c>
      <c r="AB6884" t="e" cm="1" vm="2">
        <f t="array" ref="AB6884">_FV(Table1[[#This Row],[State]],"Country/region",TRUE)</f>
        <v>#VALUE!</v>
      </c>
    </row>
    <row r="6885" spans="1:28" x14ac:dyDescent="0.35">
      <c r="A6885" t="s">
        <v>2492</v>
      </c>
      <c r="B6885">
        <v>64</v>
      </c>
      <c r="C6885" t="s">
        <v>2235</v>
      </c>
      <c r="D6885" t="s">
        <v>38</v>
      </c>
      <c r="E6885">
        <f>YEAR(Table1[[#This Row],[Order Date]])</f>
        <v>2015</v>
      </c>
      <c r="F6885">
        <v>1</v>
      </c>
      <c r="G6885">
        <f>MONTH(Table1[[#This Row],[Order Date]])</f>
        <v>4</v>
      </c>
      <c r="H6885" s="1">
        <v>42107</v>
      </c>
      <c r="I6885">
        <v>17702</v>
      </c>
      <c r="J6885" t="s">
        <v>28</v>
      </c>
      <c r="K6885">
        <v>48</v>
      </c>
      <c r="L6885">
        <v>7.77</v>
      </c>
      <c r="M6885" s="2">
        <v>0.09</v>
      </c>
      <c r="N6885">
        <v>368.99</v>
      </c>
      <c r="O6885">
        <v>9.23</v>
      </c>
      <c r="P6885">
        <v>-305.91000000000003</v>
      </c>
      <c r="Q6885" s="2">
        <v>0.57999999999999996</v>
      </c>
      <c r="R6885" t="s">
        <v>29</v>
      </c>
      <c r="S6885" t="s">
        <v>30</v>
      </c>
      <c r="T6885" t="s">
        <v>335</v>
      </c>
      <c r="U6885" t="s">
        <v>214</v>
      </c>
      <c r="V6885" t="s">
        <v>33</v>
      </c>
      <c r="W6885">
        <v>2441</v>
      </c>
      <c r="X6885" s="1">
        <v>42108</v>
      </c>
      <c r="Y6885" t="s">
        <v>34</v>
      </c>
      <c r="Z6885" t="e" vm="1">
        <v>#VALUE!</v>
      </c>
      <c r="AA6885">
        <v>16146</v>
      </c>
      <c r="AB6885" t="e" cm="1" vm="2">
        <f t="array" ref="AB6885">_FV(Table1[[#This Row],[State]],"Country/region",TRUE)</f>
        <v>#VALUE!</v>
      </c>
    </row>
    <row r="6886" spans="1:28" x14ac:dyDescent="0.35">
      <c r="A6886" t="s">
        <v>1330</v>
      </c>
      <c r="B6886">
        <v>64</v>
      </c>
      <c r="C6886" t="s">
        <v>1710</v>
      </c>
      <c r="D6886" t="s">
        <v>38</v>
      </c>
      <c r="E6886">
        <f>YEAR(Table1[[#This Row],[Order Date]])</f>
        <v>2015</v>
      </c>
      <c r="F6886">
        <v>1</v>
      </c>
      <c r="G6886">
        <f>MONTH(Table1[[#This Row],[Order Date]])</f>
        <v>4</v>
      </c>
      <c r="H6886" s="1">
        <v>42107</v>
      </c>
      <c r="I6886">
        <v>8450</v>
      </c>
      <c r="J6886" t="s">
        <v>39</v>
      </c>
      <c r="K6886">
        <v>22</v>
      </c>
      <c r="L6886">
        <v>1.88</v>
      </c>
      <c r="M6886" s="2">
        <v>0.09</v>
      </c>
      <c r="N6886">
        <v>41.39</v>
      </c>
      <c r="O6886">
        <v>1.49</v>
      </c>
      <c r="P6886">
        <v>-12.0175</v>
      </c>
      <c r="Q6886" s="2">
        <v>0.37</v>
      </c>
      <c r="R6886" t="s">
        <v>29</v>
      </c>
      <c r="S6886" t="s">
        <v>30</v>
      </c>
      <c r="T6886" t="s">
        <v>1294</v>
      </c>
      <c r="U6886" t="s">
        <v>67</v>
      </c>
      <c r="V6886" t="s">
        <v>76</v>
      </c>
      <c r="W6886">
        <v>1161</v>
      </c>
      <c r="X6886" s="1">
        <v>42108</v>
      </c>
      <c r="Y6886" t="s">
        <v>34</v>
      </c>
      <c r="Z6886" t="e" vm="29">
        <v>#VALUE!</v>
      </c>
      <c r="AA6886">
        <v>40422</v>
      </c>
      <c r="AB6886" t="e" cm="1" vm="2">
        <f t="array" ref="AB6886">_FV(Table1[[#This Row],[State]],"Country/region",TRUE)</f>
        <v>#VALUE!</v>
      </c>
    </row>
    <row r="6887" spans="1:28" x14ac:dyDescent="0.35">
      <c r="A6887" t="s">
        <v>1696</v>
      </c>
      <c r="B6887">
        <v>64</v>
      </c>
      <c r="C6887" t="s">
        <v>1374</v>
      </c>
      <c r="D6887" t="s">
        <v>27</v>
      </c>
      <c r="E6887">
        <f>YEAR(Table1[[#This Row],[Order Date]])</f>
        <v>2015</v>
      </c>
      <c r="F6887">
        <v>1</v>
      </c>
      <c r="G6887">
        <f>MONTH(Table1[[#This Row],[Order Date]])</f>
        <v>4</v>
      </c>
      <c r="H6887" s="1">
        <v>42107</v>
      </c>
      <c r="I6887">
        <v>51202</v>
      </c>
      <c r="J6887" t="s">
        <v>28</v>
      </c>
      <c r="K6887">
        <v>34</v>
      </c>
      <c r="L6887">
        <v>5.28</v>
      </c>
      <c r="M6887" s="2">
        <v>0.1</v>
      </c>
      <c r="N6887">
        <v>170.46</v>
      </c>
      <c r="O6887">
        <v>5.66</v>
      </c>
      <c r="P6887">
        <v>-104.35</v>
      </c>
      <c r="Q6887" s="2">
        <v>0.4</v>
      </c>
      <c r="R6887" t="s">
        <v>29</v>
      </c>
      <c r="S6887" t="s">
        <v>30</v>
      </c>
      <c r="T6887" t="s">
        <v>92</v>
      </c>
      <c r="U6887" t="s">
        <v>61</v>
      </c>
      <c r="V6887" t="s">
        <v>76</v>
      </c>
      <c r="W6887">
        <v>7175</v>
      </c>
      <c r="X6887" s="1">
        <v>42108</v>
      </c>
      <c r="Y6887" t="s">
        <v>34</v>
      </c>
      <c r="Z6887" t="e" vm="18">
        <v>#VALUE!</v>
      </c>
      <c r="AA6887">
        <v>22901</v>
      </c>
      <c r="AB6887" t="e" cm="1" vm="2">
        <f t="array" ref="AB6887">_FV(Table1[[#This Row],[State]],"Country/region",TRUE)</f>
        <v>#VALUE!</v>
      </c>
    </row>
    <row r="6888" spans="1:28" x14ac:dyDescent="0.35">
      <c r="A6888" t="s">
        <v>3187</v>
      </c>
      <c r="B6888">
        <v>64</v>
      </c>
      <c r="C6888" t="s">
        <v>3188</v>
      </c>
      <c r="D6888" t="s">
        <v>57</v>
      </c>
      <c r="E6888">
        <f>YEAR(Table1[[#This Row],[Order Date]])</f>
        <v>2015</v>
      </c>
      <c r="F6888">
        <v>1</v>
      </c>
      <c r="G6888">
        <f>MONTH(Table1[[#This Row],[Order Date]])</f>
        <v>4</v>
      </c>
      <c r="H6888" s="1">
        <v>42107</v>
      </c>
      <c r="I6888">
        <v>39876</v>
      </c>
      <c r="J6888" t="s">
        <v>28</v>
      </c>
      <c r="K6888">
        <v>41</v>
      </c>
      <c r="L6888">
        <v>124.49</v>
      </c>
      <c r="M6888" s="2">
        <v>0.04</v>
      </c>
      <c r="N6888">
        <v>5000.87</v>
      </c>
      <c r="O6888">
        <v>51.94</v>
      </c>
      <c r="P6888">
        <v>-593.23</v>
      </c>
      <c r="Q6888" s="2">
        <v>0.63</v>
      </c>
      <c r="R6888" t="s">
        <v>48</v>
      </c>
      <c r="S6888" t="s">
        <v>73</v>
      </c>
      <c r="T6888" t="s">
        <v>2074</v>
      </c>
      <c r="U6888" t="s">
        <v>75</v>
      </c>
      <c r="V6888" t="s">
        <v>76</v>
      </c>
      <c r="W6888">
        <v>5636</v>
      </c>
      <c r="X6888" s="1">
        <v>42109</v>
      </c>
      <c r="Y6888" t="s">
        <v>53</v>
      </c>
      <c r="Z6888" t="e" vm="14">
        <v>#VALUE!</v>
      </c>
      <c r="AA6888">
        <v>33445</v>
      </c>
      <c r="AB6888" t="e" cm="1" vm="2">
        <f t="array" ref="AB6888">_FV(Table1[[#This Row],[State]],"Country/region",TRUE)</f>
        <v>#VALUE!</v>
      </c>
    </row>
    <row r="6889" spans="1:28" x14ac:dyDescent="0.35">
      <c r="A6889" t="s">
        <v>2419</v>
      </c>
      <c r="B6889">
        <v>64</v>
      </c>
      <c r="C6889" t="s">
        <v>2420</v>
      </c>
      <c r="D6889" t="s">
        <v>38</v>
      </c>
      <c r="E6889">
        <f>YEAR(Table1[[#This Row],[Order Date]])</f>
        <v>2015</v>
      </c>
      <c r="F6889">
        <v>1</v>
      </c>
      <c r="G6889">
        <f>MONTH(Table1[[#This Row],[Order Date]])</f>
        <v>4</v>
      </c>
      <c r="H6889" s="1">
        <v>42107</v>
      </c>
      <c r="I6889">
        <v>24066</v>
      </c>
      <c r="J6889" t="s">
        <v>28</v>
      </c>
      <c r="K6889">
        <v>30</v>
      </c>
      <c r="L6889">
        <v>150.97999999999999</v>
      </c>
      <c r="M6889" s="2">
        <v>7.0000000000000007E-2</v>
      </c>
      <c r="N6889">
        <v>4278.6099999999997</v>
      </c>
      <c r="O6889">
        <v>66.27</v>
      </c>
      <c r="P6889">
        <v>-955.56</v>
      </c>
      <c r="Q6889" s="2">
        <v>0.65</v>
      </c>
      <c r="R6889" t="s">
        <v>48</v>
      </c>
      <c r="S6889" t="s">
        <v>73</v>
      </c>
      <c r="T6889" t="s">
        <v>1859</v>
      </c>
      <c r="U6889" t="s">
        <v>154</v>
      </c>
      <c r="V6889" t="s">
        <v>76</v>
      </c>
      <c r="W6889">
        <v>3363</v>
      </c>
      <c r="X6889" s="1">
        <v>42109</v>
      </c>
      <c r="Y6889" t="s">
        <v>53</v>
      </c>
      <c r="Z6889" t="e" vm="14">
        <v>#VALUE!</v>
      </c>
      <c r="AA6889">
        <v>33511</v>
      </c>
      <c r="AB6889" t="e" cm="1" vm="2">
        <f t="array" ref="AB6889">_FV(Table1[[#This Row],[State]],"Country/region",TRUE)</f>
        <v>#VALUE!</v>
      </c>
    </row>
    <row r="6890" spans="1:28" x14ac:dyDescent="0.35">
      <c r="A6890" t="s">
        <v>3187</v>
      </c>
      <c r="B6890">
        <v>64</v>
      </c>
      <c r="C6890" t="s">
        <v>3188</v>
      </c>
      <c r="D6890" t="s">
        <v>57</v>
      </c>
      <c r="E6890">
        <f>YEAR(Table1[[#This Row],[Order Date]])</f>
        <v>2015</v>
      </c>
      <c r="F6890">
        <v>1</v>
      </c>
      <c r="G6890">
        <f>MONTH(Table1[[#This Row],[Order Date]])</f>
        <v>4</v>
      </c>
      <c r="H6890" s="1">
        <v>42107</v>
      </c>
      <c r="I6890">
        <v>39876</v>
      </c>
      <c r="J6890" t="s">
        <v>28</v>
      </c>
      <c r="K6890">
        <v>43</v>
      </c>
      <c r="L6890">
        <v>387.99</v>
      </c>
      <c r="M6890" s="2">
        <v>0.08</v>
      </c>
      <c r="N6890">
        <v>16269.82</v>
      </c>
      <c r="O6890">
        <v>19.989999999999998</v>
      </c>
      <c r="P6890">
        <v>7050.3334999999997</v>
      </c>
      <c r="Q6890" s="2">
        <v>0.38</v>
      </c>
      <c r="R6890" t="s">
        <v>29</v>
      </c>
      <c r="S6890" t="s">
        <v>30</v>
      </c>
      <c r="T6890" t="s">
        <v>2239</v>
      </c>
      <c r="U6890" t="s">
        <v>67</v>
      </c>
      <c r="V6890" t="s">
        <v>76</v>
      </c>
      <c r="W6890">
        <v>5634</v>
      </c>
      <c r="X6890" s="1">
        <v>42109</v>
      </c>
      <c r="Y6890" t="s">
        <v>34</v>
      </c>
      <c r="Z6890" t="e" vm="14">
        <v>#VALUE!</v>
      </c>
      <c r="AA6890">
        <v>33445</v>
      </c>
      <c r="AB6890" t="e" cm="1" vm="2">
        <f t="array" ref="AB6890">_FV(Table1[[#This Row],[State]],"Country/region",TRUE)</f>
        <v>#VALUE!</v>
      </c>
    </row>
    <row r="6891" spans="1:28" x14ac:dyDescent="0.35">
      <c r="A6891" t="s">
        <v>3187</v>
      </c>
      <c r="B6891">
        <v>64</v>
      </c>
      <c r="C6891" t="s">
        <v>3188</v>
      </c>
      <c r="D6891" t="s">
        <v>57</v>
      </c>
      <c r="E6891">
        <f>YEAR(Table1[[#This Row],[Order Date]])</f>
        <v>2015</v>
      </c>
      <c r="F6891">
        <v>1</v>
      </c>
      <c r="G6891">
        <f>MONTH(Table1[[#This Row],[Order Date]])</f>
        <v>4</v>
      </c>
      <c r="H6891" s="1">
        <v>42107</v>
      </c>
      <c r="I6891">
        <v>39876</v>
      </c>
      <c r="J6891" t="s">
        <v>28</v>
      </c>
      <c r="K6891">
        <v>46</v>
      </c>
      <c r="L6891">
        <v>18.989999999999998</v>
      </c>
      <c r="M6891" s="2">
        <v>0.05</v>
      </c>
      <c r="N6891">
        <v>876.59</v>
      </c>
      <c r="O6891">
        <v>5.23</v>
      </c>
      <c r="P6891">
        <v>233.59700000000001</v>
      </c>
      <c r="Q6891" s="2">
        <v>0.37</v>
      </c>
      <c r="R6891" t="s">
        <v>29</v>
      </c>
      <c r="S6891" t="s">
        <v>30</v>
      </c>
      <c r="T6891" t="s">
        <v>3126</v>
      </c>
      <c r="U6891" t="s">
        <v>67</v>
      </c>
      <c r="V6891" t="s">
        <v>76</v>
      </c>
      <c r="W6891">
        <v>5635</v>
      </c>
      <c r="X6891" s="1">
        <v>42109</v>
      </c>
      <c r="Y6891" t="s">
        <v>34</v>
      </c>
      <c r="Z6891" t="e" vm="14">
        <v>#VALUE!</v>
      </c>
      <c r="AA6891">
        <v>33445</v>
      </c>
      <c r="AB6891" t="e" cm="1" vm="2">
        <f t="array" ref="AB6891">_FV(Table1[[#This Row],[State]],"Country/region",TRUE)</f>
        <v>#VALUE!</v>
      </c>
    </row>
    <row r="6892" spans="1:28" x14ac:dyDescent="0.35">
      <c r="A6892" t="s">
        <v>741</v>
      </c>
      <c r="B6892">
        <v>64</v>
      </c>
      <c r="C6892" t="s">
        <v>678</v>
      </c>
      <c r="D6892" t="s">
        <v>46</v>
      </c>
      <c r="E6892">
        <f>YEAR(Table1[[#This Row],[Order Date]])</f>
        <v>2015</v>
      </c>
      <c r="F6892">
        <v>1</v>
      </c>
      <c r="G6892">
        <f>MONTH(Table1[[#This Row],[Order Date]])</f>
        <v>4</v>
      </c>
      <c r="H6892" s="1">
        <v>42107</v>
      </c>
      <c r="I6892">
        <v>44422</v>
      </c>
      <c r="J6892" t="s">
        <v>131</v>
      </c>
      <c r="K6892">
        <v>1</v>
      </c>
      <c r="L6892">
        <v>10.89</v>
      </c>
      <c r="M6892" s="2">
        <v>0</v>
      </c>
      <c r="N6892">
        <v>15.72</v>
      </c>
      <c r="O6892">
        <v>4.5</v>
      </c>
      <c r="P6892">
        <v>-6.1</v>
      </c>
      <c r="Q6892" s="2">
        <v>0.59</v>
      </c>
      <c r="R6892" t="s">
        <v>29</v>
      </c>
      <c r="S6892" t="s">
        <v>30</v>
      </c>
      <c r="T6892" t="s">
        <v>1766</v>
      </c>
      <c r="U6892" t="s">
        <v>214</v>
      </c>
      <c r="V6892" t="s">
        <v>76</v>
      </c>
      <c r="W6892">
        <v>6274</v>
      </c>
      <c r="X6892" s="1">
        <v>42109</v>
      </c>
      <c r="Y6892" t="s">
        <v>34</v>
      </c>
      <c r="Z6892" t="e" vm="14">
        <v>#VALUE!</v>
      </c>
      <c r="AA6892">
        <v>33952</v>
      </c>
      <c r="AB6892" t="e" cm="1" vm="2">
        <f t="array" ref="AB6892">_FV(Table1[[#This Row],[State]],"Country/region",TRUE)</f>
        <v>#VALUE!</v>
      </c>
    </row>
    <row r="6893" spans="1:28" x14ac:dyDescent="0.35">
      <c r="A6893" t="s">
        <v>741</v>
      </c>
      <c r="B6893">
        <v>64</v>
      </c>
      <c r="C6893" t="s">
        <v>678</v>
      </c>
      <c r="D6893" t="s">
        <v>46</v>
      </c>
      <c r="E6893">
        <f>YEAR(Table1[[#This Row],[Order Date]])</f>
        <v>2015</v>
      </c>
      <c r="F6893">
        <v>1</v>
      </c>
      <c r="G6893">
        <f>MONTH(Table1[[#This Row],[Order Date]])</f>
        <v>4</v>
      </c>
      <c r="H6893" s="1">
        <v>42107</v>
      </c>
      <c r="I6893">
        <v>44422</v>
      </c>
      <c r="J6893" t="s">
        <v>131</v>
      </c>
      <c r="K6893">
        <v>36</v>
      </c>
      <c r="L6893">
        <v>8.69</v>
      </c>
      <c r="M6893" s="2">
        <v>0.08</v>
      </c>
      <c r="N6893">
        <v>313.83</v>
      </c>
      <c r="O6893">
        <v>2.99</v>
      </c>
      <c r="P6893">
        <v>56.78</v>
      </c>
      <c r="Q6893" s="2">
        <v>0.39</v>
      </c>
      <c r="R6893" t="s">
        <v>29</v>
      </c>
      <c r="S6893" t="s">
        <v>30</v>
      </c>
      <c r="T6893" t="s">
        <v>2691</v>
      </c>
      <c r="U6893" t="s">
        <v>67</v>
      </c>
      <c r="V6893" t="s">
        <v>76</v>
      </c>
      <c r="W6893">
        <v>6275</v>
      </c>
      <c r="X6893" s="1">
        <v>42109</v>
      </c>
      <c r="Y6893" t="s">
        <v>34</v>
      </c>
      <c r="Z6893" t="e" vm="14">
        <v>#VALUE!</v>
      </c>
      <c r="AA6893">
        <v>33952</v>
      </c>
      <c r="AB6893" t="e" cm="1" vm="2">
        <f t="array" ref="AB6893">_FV(Table1[[#This Row],[State]],"Country/region",TRUE)</f>
        <v>#VALUE!</v>
      </c>
    </row>
    <row r="6894" spans="1:28" x14ac:dyDescent="0.35">
      <c r="A6894" t="s">
        <v>1330</v>
      </c>
      <c r="B6894">
        <v>64</v>
      </c>
      <c r="C6894" t="s">
        <v>1710</v>
      </c>
      <c r="D6894" t="s">
        <v>38</v>
      </c>
      <c r="E6894">
        <f>YEAR(Table1[[#This Row],[Order Date]])</f>
        <v>2015</v>
      </c>
      <c r="F6894">
        <v>1</v>
      </c>
      <c r="G6894">
        <f>MONTH(Table1[[#This Row],[Order Date]])</f>
        <v>4</v>
      </c>
      <c r="H6894" s="1">
        <v>42107</v>
      </c>
      <c r="I6894">
        <v>8450</v>
      </c>
      <c r="J6894" t="s">
        <v>39</v>
      </c>
      <c r="K6894">
        <v>24</v>
      </c>
      <c r="L6894">
        <v>54.48</v>
      </c>
      <c r="M6894" s="2">
        <v>0.02</v>
      </c>
      <c r="N6894">
        <v>1307</v>
      </c>
      <c r="O6894">
        <v>0.99</v>
      </c>
      <c r="P6894">
        <v>428.99</v>
      </c>
      <c r="Q6894" s="2">
        <v>0.56999999999999995</v>
      </c>
      <c r="R6894" t="s">
        <v>29</v>
      </c>
      <c r="S6894" t="s">
        <v>30</v>
      </c>
      <c r="T6894" t="s">
        <v>3218</v>
      </c>
      <c r="U6894" t="s">
        <v>214</v>
      </c>
      <c r="V6894" t="s">
        <v>76</v>
      </c>
      <c r="W6894">
        <v>1160</v>
      </c>
      <c r="X6894" s="1">
        <v>42109</v>
      </c>
      <c r="Y6894" t="s">
        <v>34</v>
      </c>
      <c r="Z6894" t="e" vm="29">
        <v>#VALUE!</v>
      </c>
      <c r="AA6894">
        <v>40422</v>
      </c>
      <c r="AB6894" t="e" cm="1" vm="2">
        <f t="array" ref="AB6894">_FV(Table1[[#This Row],[State]],"Country/region",TRUE)</f>
        <v>#VALUE!</v>
      </c>
    </row>
    <row r="6895" spans="1:28" x14ac:dyDescent="0.35">
      <c r="A6895" t="s">
        <v>1696</v>
      </c>
      <c r="B6895">
        <v>64</v>
      </c>
      <c r="C6895" t="s">
        <v>1374</v>
      </c>
      <c r="D6895" t="s">
        <v>27</v>
      </c>
      <c r="E6895">
        <f>YEAR(Table1[[#This Row],[Order Date]])</f>
        <v>2015</v>
      </c>
      <c r="F6895">
        <v>1</v>
      </c>
      <c r="G6895">
        <f>MONTH(Table1[[#This Row],[Order Date]])</f>
        <v>4</v>
      </c>
      <c r="H6895" s="1">
        <v>42107</v>
      </c>
      <c r="I6895">
        <v>51202</v>
      </c>
      <c r="J6895" t="s">
        <v>28</v>
      </c>
      <c r="K6895">
        <v>4</v>
      </c>
      <c r="L6895">
        <v>5.78</v>
      </c>
      <c r="M6895" s="2">
        <v>0.06</v>
      </c>
      <c r="N6895">
        <v>30.89</v>
      </c>
      <c r="O6895">
        <v>7.64</v>
      </c>
      <c r="P6895">
        <v>-19.55</v>
      </c>
      <c r="Q6895" s="2">
        <v>0.36</v>
      </c>
      <c r="R6895" t="s">
        <v>29</v>
      </c>
      <c r="S6895" t="s">
        <v>30</v>
      </c>
      <c r="T6895" t="s">
        <v>1145</v>
      </c>
      <c r="U6895" t="s">
        <v>61</v>
      </c>
      <c r="V6895" t="s">
        <v>76</v>
      </c>
      <c r="W6895">
        <v>7174</v>
      </c>
      <c r="X6895" s="1">
        <v>42109</v>
      </c>
      <c r="Y6895" t="s">
        <v>34</v>
      </c>
      <c r="Z6895" t="e" vm="18">
        <v>#VALUE!</v>
      </c>
      <c r="AA6895">
        <v>22901</v>
      </c>
      <c r="AB6895" t="e" cm="1" vm="2">
        <f t="array" ref="AB6895">_FV(Table1[[#This Row],[State]],"Country/region",TRUE)</f>
        <v>#VALUE!</v>
      </c>
    </row>
    <row r="6896" spans="1:28" x14ac:dyDescent="0.35">
      <c r="A6896" t="s">
        <v>741</v>
      </c>
      <c r="B6896">
        <v>64</v>
      </c>
      <c r="C6896" t="s">
        <v>678</v>
      </c>
      <c r="D6896" t="s">
        <v>46</v>
      </c>
      <c r="E6896">
        <f>YEAR(Table1[[#This Row],[Order Date]])</f>
        <v>2015</v>
      </c>
      <c r="F6896">
        <v>1</v>
      </c>
      <c r="G6896">
        <f>MONTH(Table1[[#This Row],[Order Date]])</f>
        <v>4</v>
      </c>
      <c r="H6896" s="1">
        <v>42107</v>
      </c>
      <c r="I6896">
        <v>44422</v>
      </c>
      <c r="J6896" t="s">
        <v>131</v>
      </c>
      <c r="K6896">
        <v>11</v>
      </c>
      <c r="L6896">
        <v>20.99</v>
      </c>
      <c r="M6896" s="2">
        <v>0.04</v>
      </c>
      <c r="N6896">
        <v>201.59450000000001</v>
      </c>
      <c r="O6896">
        <v>0.99</v>
      </c>
      <c r="P6896">
        <v>32.31</v>
      </c>
      <c r="Q6896" s="2">
        <v>0.37</v>
      </c>
      <c r="R6896" t="s">
        <v>96</v>
      </c>
      <c r="S6896" t="s">
        <v>59</v>
      </c>
      <c r="T6896" t="s">
        <v>2275</v>
      </c>
      <c r="U6896" t="s">
        <v>105</v>
      </c>
      <c r="V6896" t="s">
        <v>76</v>
      </c>
      <c r="W6896">
        <v>6276</v>
      </c>
      <c r="X6896" s="1">
        <v>42109</v>
      </c>
      <c r="Y6896" t="s">
        <v>34</v>
      </c>
      <c r="Z6896" t="e" vm="14">
        <v>#VALUE!</v>
      </c>
      <c r="AA6896">
        <v>33952</v>
      </c>
      <c r="AB6896" t="e" cm="1" vm="2">
        <f t="array" ref="AB6896">_FV(Table1[[#This Row],[State]],"Country/region",TRUE)</f>
        <v>#VALUE!</v>
      </c>
    </row>
    <row r="6897" spans="1:28" x14ac:dyDescent="0.35">
      <c r="A6897" t="s">
        <v>1954</v>
      </c>
      <c r="B6897">
        <v>64</v>
      </c>
      <c r="C6897" t="s">
        <v>1456</v>
      </c>
      <c r="D6897" t="s">
        <v>27</v>
      </c>
      <c r="E6897">
        <f>YEAR(Table1[[#This Row],[Order Date]])</f>
        <v>2015</v>
      </c>
      <c r="F6897">
        <v>1</v>
      </c>
      <c r="G6897">
        <f>MONTH(Table1[[#This Row],[Order Date]])</f>
        <v>4</v>
      </c>
      <c r="H6897" s="1">
        <v>42107</v>
      </c>
      <c r="I6897">
        <v>52164</v>
      </c>
      <c r="J6897" t="s">
        <v>39</v>
      </c>
      <c r="K6897">
        <v>30</v>
      </c>
      <c r="L6897">
        <v>65.989999999999995</v>
      </c>
      <c r="M6897" s="2">
        <v>0</v>
      </c>
      <c r="N6897">
        <v>1824.848</v>
      </c>
      <c r="O6897">
        <v>8.8000000000000007</v>
      </c>
      <c r="P6897">
        <v>364.23</v>
      </c>
      <c r="Q6897" s="2">
        <v>0.57999999999999996</v>
      </c>
      <c r="R6897" t="s">
        <v>96</v>
      </c>
      <c r="S6897" t="s">
        <v>30</v>
      </c>
      <c r="T6897">
        <v>6120</v>
      </c>
      <c r="U6897" t="s">
        <v>105</v>
      </c>
      <c r="V6897" t="s">
        <v>33</v>
      </c>
      <c r="W6897">
        <v>7317</v>
      </c>
      <c r="X6897" s="1">
        <v>42109</v>
      </c>
      <c r="Y6897" t="s">
        <v>34</v>
      </c>
      <c r="Z6897" t="e" vm="22">
        <v>#VALUE!</v>
      </c>
      <c r="AA6897">
        <v>44240</v>
      </c>
      <c r="AB6897" t="e" cm="1" vm="2">
        <f t="array" ref="AB6897">_FV(Table1[[#This Row],[State]],"Country/region",TRUE)</f>
        <v>#VALUE!</v>
      </c>
    </row>
    <row r="6898" spans="1:28" x14ac:dyDescent="0.35">
      <c r="A6898" t="s">
        <v>580</v>
      </c>
      <c r="B6898">
        <v>64</v>
      </c>
      <c r="C6898" t="s">
        <v>581</v>
      </c>
      <c r="D6898" t="s">
        <v>57</v>
      </c>
      <c r="E6898">
        <f>YEAR(Table1[[#This Row],[Order Date]])</f>
        <v>2015</v>
      </c>
      <c r="F6898">
        <v>1</v>
      </c>
      <c r="G6898">
        <f>MONTH(Table1[[#This Row],[Order Date]])</f>
        <v>4</v>
      </c>
      <c r="H6898" s="1">
        <v>42108</v>
      </c>
      <c r="I6898">
        <v>52007</v>
      </c>
      <c r="J6898" t="s">
        <v>131</v>
      </c>
      <c r="K6898">
        <v>25</v>
      </c>
      <c r="L6898">
        <v>2.88</v>
      </c>
      <c r="M6898" s="2">
        <v>0.1</v>
      </c>
      <c r="N6898">
        <v>68.540000000000006</v>
      </c>
      <c r="O6898">
        <v>0.5</v>
      </c>
      <c r="P6898">
        <v>22.2</v>
      </c>
      <c r="Q6898" s="2">
        <v>0.39</v>
      </c>
      <c r="R6898" t="s">
        <v>29</v>
      </c>
      <c r="S6898" t="s">
        <v>30</v>
      </c>
      <c r="T6898" t="s">
        <v>1366</v>
      </c>
      <c r="U6898" t="s">
        <v>210</v>
      </c>
      <c r="V6898" t="s">
        <v>33</v>
      </c>
      <c r="W6898">
        <v>7296</v>
      </c>
      <c r="X6898" s="1">
        <v>42108</v>
      </c>
      <c r="Y6898" t="s">
        <v>34</v>
      </c>
      <c r="Z6898" t="e" vm="22">
        <v>#VALUE!</v>
      </c>
      <c r="AA6898">
        <v>45231</v>
      </c>
      <c r="AB6898" t="e" cm="1" vm="2">
        <f t="array" ref="AB6898">_FV(Table1[[#This Row],[State]],"Country/region",TRUE)</f>
        <v>#VALUE!</v>
      </c>
    </row>
    <row r="6899" spans="1:28" x14ac:dyDescent="0.35">
      <c r="A6899" t="s">
        <v>645</v>
      </c>
      <c r="B6899">
        <v>64</v>
      </c>
      <c r="C6899" t="s">
        <v>581</v>
      </c>
      <c r="D6899" t="s">
        <v>57</v>
      </c>
      <c r="E6899">
        <f>YEAR(Table1[[#This Row],[Order Date]])</f>
        <v>2015</v>
      </c>
      <c r="F6899">
        <v>1</v>
      </c>
      <c r="G6899">
        <f>MONTH(Table1[[#This Row],[Order Date]])</f>
        <v>4</v>
      </c>
      <c r="H6899" s="1">
        <v>42108</v>
      </c>
      <c r="I6899">
        <v>52007</v>
      </c>
      <c r="J6899" t="s">
        <v>131</v>
      </c>
      <c r="K6899">
        <v>19</v>
      </c>
      <c r="L6899">
        <v>550.98</v>
      </c>
      <c r="M6899" s="2">
        <v>0.08</v>
      </c>
      <c r="N6899">
        <v>10351.01</v>
      </c>
      <c r="O6899">
        <v>45.7</v>
      </c>
      <c r="P6899">
        <v>-1331.5533660000001</v>
      </c>
      <c r="Q6899" s="2">
        <v>0.71</v>
      </c>
      <c r="R6899" t="s">
        <v>48</v>
      </c>
      <c r="S6899" t="s">
        <v>73</v>
      </c>
      <c r="T6899" t="s">
        <v>2601</v>
      </c>
      <c r="U6899" t="s">
        <v>75</v>
      </c>
      <c r="V6899" t="s">
        <v>33</v>
      </c>
      <c r="W6899">
        <v>7297</v>
      </c>
      <c r="X6899" s="1">
        <v>42109</v>
      </c>
      <c r="Y6899" t="s">
        <v>53</v>
      </c>
      <c r="Z6899" t="e" vm="22">
        <v>#VALUE!</v>
      </c>
      <c r="AA6899">
        <v>44105</v>
      </c>
      <c r="AB6899" t="e" cm="1" vm="2">
        <f t="array" ref="AB6899">_FV(Table1[[#This Row],[State]],"Country/region",TRUE)</f>
        <v>#VALUE!</v>
      </c>
    </row>
    <row r="6900" spans="1:28" x14ac:dyDescent="0.35">
      <c r="A6900" t="s">
        <v>3505</v>
      </c>
      <c r="B6900">
        <v>64</v>
      </c>
      <c r="C6900" t="s">
        <v>2121</v>
      </c>
      <c r="D6900" t="s">
        <v>27</v>
      </c>
      <c r="E6900">
        <f>YEAR(Table1[[#This Row],[Order Date]])</f>
        <v>2015</v>
      </c>
      <c r="F6900">
        <v>1</v>
      </c>
      <c r="G6900">
        <f>MONTH(Table1[[#This Row],[Order Date]])</f>
        <v>4</v>
      </c>
      <c r="H6900" s="1">
        <v>42108</v>
      </c>
      <c r="I6900">
        <v>59905</v>
      </c>
      <c r="J6900" t="s">
        <v>28</v>
      </c>
      <c r="K6900">
        <v>5</v>
      </c>
      <c r="L6900">
        <v>4.26</v>
      </c>
      <c r="M6900" s="2">
        <v>0.01</v>
      </c>
      <c r="N6900">
        <v>26.5</v>
      </c>
      <c r="O6900">
        <v>1.2</v>
      </c>
      <c r="P6900">
        <v>2.61</v>
      </c>
      <c r="Q6900" s="2">
        <v>0.44</v>
      </c>
      <c r="R6900" t="s">
        <v>29</v>
      </c>
      <c r="S6900" t="s">
        <v>59</v>
      </c>
      <c r="T6900" t="s">
        <v>87</v>
      </c>
      <c r="U6900" t="s">
        <v>88</v>
      </c>
      <c r="V6900" t="s">
        <v>68</v>
      </c>
      <c r="W6900">
        <v>8384</v>
      </c>
      <c r="X6900" s="1">
        <v>42109</v>
      </c>
      <c r="Y6900" t="s">
        <v>42</v>
      </c>
      <c r="Z6900" t="e" vm="40">
        <v>#VALUE!</v>
      </c>
      <c r="AA6900">
        <v>66202</v>
      </c>
      <c r="AB6900" t="e" cm="1" vm="2">
        <f t="array" ref="AB6900">_FV(Table1[[#This Row],[State]],"Country/region",TRUE)</f>
        <v>#VALUE!</v>
      </c>
    </row>
    <row r="6901" spans="1:28" x14ac:dyDescent="0.35">
      <c r="A6901" t="s">
        <v>2669</v>
      </c>
      <c r="B6901">
        <v>64</v>
      </c>
      <c r="C6901" t="s">
        <v>437</v>
      </c>
      <c r="D6901" t="s">
        <v>46</v>
      </c>
      <c r="E6901">
        <f>YEAR(Table1[[#This Row],[Order Date]])</f>
        <v>2015</v>
      </c>
      <c r="F6901">
        <v>1</v>
      </c>
      <c r="G6901">
        <f>MONTH(Table1[[#This Row],[Order Date]])</f>
        <v>4</v>
      </c>
      <c r="H6901" s="1">
        <v>42108</v>
      </c>
      <c r="I6901">
        <v>8609</v>
      </c>
      <c r="J6901" t="s">
        <v>58</v>
      </c>
      <c r="K6901">
        <v>4</v>
      </c>
      <c r="L6901">
        <v>20.99</v>
      </c>
      <c r="M6901" s="2">
        <v>0.04</v>
      </c>
      <c r="N6901">
        <v>72.003500000000003</v>
      </c>
      <c r="O6901">
        <v>2.5</v>
      </c>
      <c r="P6901">
        <v>-108.075</v>
      </c>
      <c r="Q6901" s="2">
        <v>0.81</v>
      </c>
      <c r="R6901" t="s">
        <v>96</v>
      </c>
      <c r="S6901" t="s">
        <v>59</v>
      </c>
      <c r="T6901" t="s">
        <v>1615</v>
      </c>
      <c r="U6901" t="s">
        <v>105</v>
      </c>
      <c r="V6901" t="s">
        <v>52</v>
      </c>
      <c r="W6901">
        <v>1178</v>
      </c>
      <c r="X6901" s="1">
        <v>42109</v>
      </c>
      <c r="Y6901" t="s">
        <v>34</v>
      </c>
      <c r="Z6901" t="e" vm="23">
        <v>#VALUE!</v>
      </c>
      <c r="AA6901">
        <v>98310</v>
      </c>
      <c r="AB6901" t="e" cm="1" vm="2">
        <f t="array" ref="AB6901">_FV(Table1[[#This Row],[State]],"Country/region",TRUE)</f>
        <v>#VALUE!</v>
      </c>
    </row>
    <row r="6902" spans="1:28" x14ac:dyDescent="0.35">
      <c r="A6902" t="s">
        <v>1213</v>
      </c>
      <c r="B6902">
        <v>64</v>
      </c>
      <c r="C6902" t="s">
        <v>532</v>
      </c>
      <c r="D6902" t="s">
        <v>46</v>
      </c>
      <c r="E6902">
        <f>YEAR(Table1[[#This Row],[Order Date]])</f>
        <v>2015</v>
      </c>
      <c r="F6902">
        <v>1</v>
      </c>
      <c r="G6902">
        <f>MONTH(Table1[[#This Row],[Order Date]])</f>
        <v>4</v>
      </c>
      <c r="H6902" s="1">
        <v>42108</v>
      </c>
      <c r="I6902">
        <v>43043</v>
      </c>
      <c r="J6902" t="s">
        <v>58</v>
      </c>
      <c r="K6902">
        <v>4</v>
      </c>
      <c r="L6902">
        <v>225.04</v>
      </c>
      <c r="M6902" s="2">
        <v>7.0000000000000007E-2</v>
      </c>
      <c r="N6902">
        <v>904.12</v>
      </c>
      <c r="O6902">
        <v>11.79</v>
      </c>
      <c r="P6902">
        <v>28.81</v>
      </c>
      <c r="Q6902" s="2">
        <v>0.42</v>
      </c>
      <c r="R6902" t="s">
        <v>29</v>
      </c>
      <c r="S6902" t="s">
        <v>80</v>
      </c>
      <c r="T6902" t="s">
        <v>1101</v>
      </c>
      <c r="U6902" t="s">
        <v>214</v>
      </c>
      <c r="V6902" t="s">
        <v>52</v>
      </c>
      <c r="W6902">
        <v>6074</v>
      </c>
      <c r="X6902" s="1">
        <v>42110</v>
      </c>
      <c r="Y6902" t="s">
        <v>34</v>
      </c>
      <c r="Z6902" t="e" vm="4">
        <v>#VALUE!</v>
      </c>
      <c r="AA6902">
        <v>93534</v>
      </c>
      <c r="AB6902" t="e" cm="1" vm="2">
        <f t="array" ref="AB6902">_FV(Table1[[#This Row],[State]],"Country/region",TRUE)</f>
        <v>#VALUE!</v>
      </c>
    </row>
    <row r="6903" spans="1:28" x14ac:dyDescent="0.35">
      <c r="A6903" t="s">
        <v>3505</v>
      </c>
      <c r="B6903">
        <v>64</v>
      </c>
      <c r="C6903" t="s">
        <v>2121</v>
      </c>
      <c r="D6903" t="s">
        <v>27</v>
      </c>
      <c r="E6903">
        <f>YEAR(Table1[[#This Row],[Order Date]])</f>
        <v>2015</v>
      </c>
      <c r="F6903">
        <v>1</v>
      </c>
      <c r="G6903">
        <f>MONTH(Table1[[#This Row],[Order Date]])</f>
        <v>4</v>
      </c>
      <c r="H6903" s="1">
        <v>42108</v>
      </c>
      <c r="I6903">
        <v>59905</v>
      </c>
      <c r="J6903" t="s">
        <v>28</v>
      </c>
      <c r="K6903">
        <v>6</v>
      </c>
      <c r="L6903">
        <v>7.4</v>
      </c>
      <c r="M6903" s="2">
        <v>0</v>
      </c>
      <c r="N6903">
        <v>48.77</v>
      </c>
      <c r="O6903">
        <v>1.71</v>
      </c>
      <c r="P6903">
        <v>5.95</v>
      </c>
      <c r="Q6903" s="2">
        <v>0.4</v>
      </c>
      <c r="R6903" t="s">
        <v>29</v>
      </c>
      <c r="S6903" t="s">
        <v>59</v>
      </c>
      <c r="T6903" t="s">
        <v>3003</v>
      </c>
      <c r="U6903" t="s">
        <v>61</v>
      </c>
      <c r="V6903" t="s">
        <v>68</v>
      </c>
      <c r="W6903">
        <v>8383</v>
      </c>
      <c r="X6903" s="1">
        <v>42110</v>
      </c>
      <c r="Y6903" t="s">
        <v>34</v>
      </c>
      <c r="Z6903" t="e" vm="40">
        <v>#VALUE!</v>
      </c>
      <c r="AA6903">
        <v>66202</v>
      </c>
      <c r="AB6903" t="e" cm="1" vm="2">
        <f t="array" ref="AB6903">_FV(Table1[[#This Row],[State]],"Country/region",TRUE)</f>
        <v>#VALUE!</v>
      </c>
    </row>
    <row r="6904" spans="1:28" x14ac:dyDescent="0.35">
      <c r="A6904" t="s">
        <v>3310</v>
      </c>
      <c r="B6904">
        <v>64</v>
      </c>
      <c r="C6904" t="s">
        <v>652</v>
      </c>
      <c r="D6904" t="s">
        <v>38</v>
      </c>
      <c r="E6904">
        <f>YEAR(Table1[[#This Row],[Order Date]])</f>
        <v>2015</v>
      </c>
      <c r="F6904">
        <v>1</v>
      </c>
      <c r="G6904">
        <f>MONTH(Table1[[#This Row],[Order Date]])</f>
        <v>4</v>
      </c>
      <c r="H6904" s="1">
        <v>42108</v>
      </c>
      <c r="I6904">
        <v>56161</v>
      </c>
      <c r="J6904" t="s">
        <v>28</v>
      </c>
      <c r="K6904">
        <v>38</v>
      </c>
      <c r="L6904">
        <v>39.99</v>
      </c>
      <c r="M6904" s="2">
        <v>0.02</v>
      </c>
      <c r="N6904">
        <v>1504.22</v>
      </c>
      <c r="O6904">
        <v>10.25</v>
      </c>
      <c r="P6904">
        <v>118.97</v>
      </c>
      <c r="Q6904" s="2">
        <v>0.55000000000000004</v>
      </c>
      <c r="R6904" t="s">
        <v>96</v>
      </c>
      <c r="S6904" t="s">
        <v>30</v>
      </c>
      <c r="T6904" t="s">
        <v>2487</v>
      </c>
      <c r="U6904" t="s">
        <v>102</v>
      </c>
      <c r="V6904" t="s">
        <v>76</v>
      </c>
      <c r="W6904">
        <v>7854</v>
      </c>
      <c r="X6904" s="1">
        <v>42110</v>
      </c>
      <c r="Y6904" t="s">
        <v>42</v>
      </c>
      <c r="Z6904" t="e" vm="35">
        <v>#VALUE!</v>
      </c>
      <c r="AA6904">
        <v>72714</v>
      </c>
      <c r="AB6904" t="e" cm="1" vm="2">
        <f t="array" ref="AB6904">_FV(Table1[[#This Row],[State]],"Country/region",TRUE)</f>
        <v>#VALUE!</v>
      </c>
    </row>
    <row r="6905" spans="1:28" x14ac:dyDescent="0.35">
      <c r="A6905" t="s">
        <v>3505</v>
      </c>
      <c r="B6905">
        <v>64</v>
      </c>
      <c r="C6905" t="s">
        <v>2121</v>
      </c>
      <c r="D6905" t="s">
        <v>27</v>
      </c>
      <c r="E6905">
        <f>YEAR(Table1[[#This Row],[Order Date]])</f>
        <v>2015</v>
      </c>
      <c r="F6905">
        <v>1</v>
      </c>
      <c r="G6905">
        <f>MONTH(Table1[[#This Row],[Order Date]])</f>
        <v>4</v>
      </c>
      <c r="H6905" s="1">
        <v>42108</v>
      </c>
      <c r="I6905">
        <v>59905</v>
      </c>
      <c r="J6905" t="s">
        <v>28</v>
      </c>
      <c r="K6905">
        <v>19</v>
      </c>
      <c r="L6905">
        <v>8.5</v>
      </c>
      <c r="M6905" s="2">
        <v>0.09</v>
      </c>
      <c r="N6905">
        <v>159.24</v>
      </c>
      <c r="O6905">
        <v>1.99</v>
      </c>
      <c r="P6905">
        <v>8.3000000000000007</v>
      </c>
      <c r="Q6905" s="2">
        <v>0.49</v>
      </c>
      <c r="R6905" t="s">
        <v>96</v>
      </c>
      <c r="S6905" t="s">
        <v>139</v>
      </c>
      <c r="T6905" t="s">
        <v>2151</v>
      </c>
      <c r="U6905" t="s">
        <v>102</v>
      </c>
      <c r="V6905" t="s">
        <v>68</v>
      </c>
      <c r="W6905">
        <v>8382</v>
      </c>
      <c r="X6905" s="1">
        <v>42110</v>
      </c>
      <c r="Y6905" t="s">
        <v>34</v>
      </c>
      <c r="Z6905" t="e" vm="40">
        <v>#VALUE!</v>
      </c>
      <c r="AA6905">
        <v>66202</v>
      </c>
      <c r="AB6905" t="e" cm="1" vm="2">
        <f t="array" ref="AB6905">_FV(Table1[[#This Row],[State]],"Country/region",TRUE)</f>
        <v>#VALUE!</v>
      </c>
    </row>
    <row r="6906" spans="1:28" x14ac:dyDescent="0.35">
      <c r="A6906" t="s">
        <v>1447</v>
      </c>
      <c r="B6906">
        <v>64</v>
      </c>
      <c r="C6906" t="s">
        <v>2616</v>
      </c>
      <c r="D6906" t="s">
        <v>46</v>
      </c>
      <c r="E6906">
        <f>YEAR(Table1[[#This Row],[Order Date]])</f>
        <v>2015</v>
      </c>
      <c r="F6906">
        <v>1</v>
      </c>
      <c r="G6906">
        <f>MONTH(Table1[[#This Row],[Order Date]])</f>
        <v>4</v>
      </c>
      <c r="H6906" s="1">
        <v>42108</v>
      </c>
      <c r="I6906">
        <v>38310</v>
      </c>
      <c r="J6906" t="s">
        <v>28</v>
      </c>
      <c r="K6906">
        <v>4</v>
      </c>
      <c r="L6906">
        <v>3.48</v>
      </c>
      <c r="M6906" s="2">
        <v>0.08</v>
      </c>
      <c r="N6906">
        <v>62.45</v>
      </c>
      <c r="O6906">
        <v>49</v>
      </c>
      <c r="P6906">
        <v>-141.76</v>
      </c>
      <c r="Q6906" s="2">
        <v>0.59</v>
      </c>
      <c r="R6906" t="s">
        <v>29</v>
      </c>
      <c r="S6906" t="s">
        <v>40</v>
      </c>
      <c r="T6906" t="s">
        <v>2870</v>
      </c>
      <c r="U6906" t="s">
        <v>214</v>
      </c>
      <c r="V6906" t="s">
        <v>68</v>
      </c>
      <c r="W6906">
        <v>5387</v>
      </c>
      <c r="X6906" s="1">
        <v>42111</v>
      </c>
      <c r="Y6906" t="s">
        <v>34</v>
      </c>
      <c r="Z6906" t="e" vm="38">
        <v>#VALUE!</v>
      </c>
      <c r="AA6906">
        <v>47374</v>
      </c>
      <c r="AB6906" t="e" cm="1" vm="2">
        <f t="array" ref="AB6906">_FV(Table1[[#This Row],[State]],"Country/region",TRUE)</f>
        <v>#VALUE!</v>
      </c>
    </row>
    <row r="6907" spans="1:28" x14ac:dyDescent="0.35">
      <c r="A6907" t="s">
        <v>1638</v>
      </c>
      <c r="B6907">
        <v>64</v>
      </c>
      <c r="C6907" t="s">
        <v>1639</v>
      </c>
      <c r="D6907" t="s">
        <v>27</v>
      </c>
      <c r="E6907">
        <f>YEAR(Table1[[#This Row],[Order Date]])</f>
        <v>2015</v>
      </c>
      <c r="F6907">
        <v>1</v>
      </c>
      <c r="G6907">
        <f>MONTH(Table1[[#This Row],[Order Date]])</f>
        <v>4</v>
      </c>
      <c r="H6907" s="1">
        <v>42109</v>
      </c>
      <c r="I6907">
        <v>28871</v>
      </c>
      <c r="J6907" t="s">
        <v>28</v>
      </c>
      <c r="K6907">
        <v>10</v>
      </c>
      <c r="L6907">
        <v>5.0199999999999996</v>
      </c>
      <c r="M6907" s="2">
        <v>0.08</v>
      </c>
      <c r="N6907">
        <v>55.02</v>
      </c>
      <c r="O6907">
        <v>5.14</v>
      </c>
      <c r="P6907">
        <v>-56.12</v>
      </c>
      <c r="Q6907" s="2">
        <v>0.79</v>
      </c>
      <c r="R6907" t="s">
        <v>96</v>
      </c>
      <c r="S6907" t="s">
        <v>139</v>
      </c>
      <c r="T6907" t="s">
        <v>253</v>
      </c>
      <c r="U6907" t="s">
        <v>102</v>
      </c>
      <c r="V6907" t="s">
        <v>68</v>
      </c>
      <c r="W6907">
        <v>4051</v>
      </c>
      <c r="X6907" s="1">
        <v>42109</v>
      </c>
      <c r="Y6907" t="s">
        <v>34</v>
      </c>
      <c r="Z6907" t="e" vm="16">
        <v>#VALUE!</v>
      </c>
      <c r="AA6907">
        <v>62301</v>
      </c>
      <c r="AB6907" t="e" cm="1" vm="2">
        <f t="array" ref="AB6907">_FV(Table1[[#This Row],[State]],"Country/region",TRUE)</f>
        <v>#VALUE!</v>
      </c>
    </row>
    <row r="6908" spans="1:28" x14ac:dyDescent="0.35">
      <c r="A6908" t="s">
        <v>3180</v>
      </c>
      <c r="B6908">
        <v>64</v>
      </c>
      <c r="C6908" t="s">
        <v>1498</v>
      </c>
      <c r="D6908" t="s">
        <v>38</v>
      </c>
      <c r="E6908">
        <f>YEAR(Table1[[#This Row],[Order Date]])</f>
        <v>2015</v>
      </c>
      <c r="F6908">
        <v>1</v>
      </c>
      <c r="G6908">
        <f>MONTH(Table1[[#This Row],[Order Date]])</f>
        <v>4</v>
      </c>
      <c r="H6908" s="1">
        <v>42109</v>
      </c>
      <c r="I6908">
        <v>20615</v>
      </c>
      <c r="J6908" t="s">
        <v>131</v>
      </c>
      <c r="K6908">
        <v>29</v>
      </c>
      <c r="L6908">
        <v>4.76</v>
      </c>
      <c r="M6908" s="2">
        <v>0.02</v>
      </c>
      <c r="N6908">
        <v>151.09</v>
      </c>
      <c r="O6908">
        <v>3.01</v>
      </c>
      <c r="P6908">
        <v>4.59</v>
      </c>
      <c r="Q6908" s="2">
        <v>0.36</v>
      </c>
      <c r="R6908" t="s">
        <v>29</v>
      </c>
      <c r="S6908" t="s">
        <v>59</v>
      </c>
      <c r="T6908" t="s">
        <v>2555</v>
      </c>
      <c r="U6908" t="s">
        <v>61</v>
      </c>
      <c r="V6908" t="s">
        <v>52</v>
      </c>
      <c r="W6908">
        <v>2859</v>
      </c>
      <c r="X6908" s="1">
        <v>42110</v>
      </c>
      <c r="Y6908" t="s">
        <v>42</v>
      </c>
      <c r="Z6908" t="e" vm="42">
        <v>#VALUE!</v>
      </c>
      <c r="AA6908">
        <v>85338</v>
      </c>
      <c r="AB6908" t="e" cm="1" vm="2">
        <f t="array" ref="AB6908">_FV(Table1[[#This Row],[State]],"Country/region",TRUE)</f>
        <v>#VALUE!</v>
      </c>
    </row>
    <row r="6909" spans="1:28" x14ac:dyDescent="0.35">
      <c r="A6909" t="s">
        <v>1596</v>
      </c>
      <c r="B6909">
        <v>64</v>
      </c>
      <c r="C6909" t="s">
        <v>3348</v>
      </c>
      <c r="D6909" t="s">
        <v>46</v>
      </c>
      <c r="E6909">
        <f>YEAR(Table1[[#This Row],[Order Date]])</f>
        <v>2015</v>
      </c>
      <c r="F6909">
        <v>1</v>
      </c>
      <c r="G6909">
        <f>MONTH(Table1[[#This Row],[Order Date]])</f>
        <v>4</v>
      </c>
      <c r="H6909" s="1">
        <v>42109</v>
      </c>
      <c r="I6909">
        <v>54183</v>
      </c>
      <c r="J6909" t="s">
        <v>58</v>
      </c>
      <c r="K6909">
        <v>9</v>
      </c>
      <c r="L6909">
        <v>11.66</v>
      </c>
      <c r="M6909" s="2">
        <v>0.02</v>
      </c>
      <c r="N6909">
        <v>113.89</v>
      </c>
      <c r="O6909">
        <v>8.99</v>
      </c>
      <c r="P6909">
        <v>-52.25</v>
      </c>
      <c r="Q6909" s="2">
        <v>0.59</v>
      </c>
      <c r="R6909" t="s">
        <v>29</v>
      </c>
      <c r="S6909" t="s">
        <v>139</v>
      </c>
      <c r="T6909" t="s">
        <v>228</v>
      </c>
      <c r="U6909" t="s">
        <v>88</v>
      </c>
      <c r="V6909" t="s">
        <v>68</v>
      </c>
      <c r="W6909">
        <v>7578</v>
      </c>
      <c r="X6909" s="1">
        <v>42110</v>
      </c>
      <c r="Y6909" t="s">
        <v>34</v>
      </c>
      <c r="Z6909" t="e" vm="11">
        <v>#VALUE!</v>
      </c>
      <c r="AA6909">
        <v>77340</v>
      </c>
      <c r="AB6909" t="e" cm="1" vm="2">
        <f t="array" ref="AB6909">_FV(Table1[[#This Row],[State]],"Country/region",TRUE)</f>
        <v>#VALUE!</v>
      </c>
    </row>
    <row r="6910" spans="1:28" x14ac:dyDescent="0.35">
      <c r="A6910" t="s">
        <v>2053</v>
      </c>
      <c r="B6910">
        <v>64</v>
      </c>
      <c r="C6910" t="s">
        <v>2926</v>
      </c>
      <c r="D6910" t="s">
        <v>46</v>
      </c>
      <c r="E6910">
        <f>YEAR(Table1[[#This Row],[Order Date]])</f>
        <v>2015</v>
      </c>
      <c r="F6910">
        <v>1</v>
      </c>
      <c r="G6910">
        <f>MONTH(Table1[[#This Row],[Order Date]])</f>
        <v>4</v>
      </c>
      <c r="H6910" s="1">
        <v>42109</v>
      </c>
      <c r="I6910">
        <v>44071</v>
      </c>
      <c r="J6910" t="s">
        <v>39</v>
      </c>
      <c r="K6910">
        <v>19</v>
      </c>
      <c r="L6910">
        <v>5.99</v>
      </c>
      <c r="M6910" s="2">
        <v>0.08</v>
      </c>
      <c r="N6910">
        <v>110.67</v>
      </c>
      <c r="O6910">
        <v>4.92</v>
      </c>
      <c r="P6910">
        <v>-43.746000000000002</v>
      </c>
      <c r="Q6910" s="2">
        <v>0.38</v>
      </c>
      <c r="R6910" t="s">
        <v>29</v>
      </c>
      <c r="S6910" t="s">
        <v>30</v>
      </c>
      <c r="T6910" t="s">
        <v>3376</v>
      </c>
      <c r="U6910" t="s">
        <v>67</v>
      </c>
      <c r="V6910" t="s">
        <v>68</v>
      </c>
      <c r="W6910">
        <v>6226</v>
      </c>
      <c r="X6910" s="1">
        <v>42110</v>
      </c>
      <c r="Y6910" t="s">
        <v>34</v>
      </c>
      <c r="Z6910" t="e" vm="16">
        <v>#VALUE!</v>
      </c>
      <c r="AA6910">
        <v>60623</v>
      </c>
      <c r="AB6910" t="e" cm="1" vm="2">
        <f t="array" ref="AB6910">_FV(Table1[[#This Row],[State]],"Country/region",TRUE)</f>
        <v>#VALUE!</v>
      </c>
    </row>
    <row r="6911" spans="1:28" x14ac:dyDescent="0.35">
      <c r="A6911" t="s">
        <v>1926</v>
      </c>
      <c r="B6911">
        <v>64</v>
      </c>
      <c r="C6911" t="s">
        <v>147</v>
      </c>
      <c r="D6911" t="s">
        <v>46</v>
      </c>
      <c r="E6911">
        <f>YEAR(Table1[[#This Row],[Order Date]])</f>
        <v>2015</v>
      </c>
      <c r="F6911">
        <v>1</v>
      </c>
      <c r="G6911">
        <f>MONTH(Table1[[#This Row],[Order Date]])</f>
        <v>4</v>
      </c>
      <c r="H6911" s="1">
        <v>42109</v>
      </c>
      <c r="I6911">
        <v>1826</v>
      </c>
      <c r="J6911" t="s">
        <v>39</v>
      </c>
      <c r="K6911">
        <v>5</v>
      </c>
      <c r="L6911">
        <v>4.9800000000000004</v>
      </c>
      <c r="M6911" s="2">
        <v>0.09</v>
      </c>
      <c r="N6911">
        <v>28.32</v>
      </c>
      <c r="O6911">
        <v>4.75</v>
      </c>
      <c r="P6911">
        <v>-14.35</v>
      </c>
      <c r="Q6911" s="2">
        <v>0.36</v>
      </c>
      <c r="R6911" t="s">
        <v>29</v>
      </c>
      <c r="S6911" t="s">
        <v>30</v>
      </c>
      <c r="T6911" t="s">
        <v>354</v>
      </c>
      <c r="U6911" t="s">
        <v>61</v>
      </c>
      <c r="V6911" t="s">
        <v>68</v>
      </c>
      <c r="W6911">
        <v>264</v>
      </c>
      <c r="X6911" s="1">
        <v>42110</v>
      </c>
      <c r="Y6911" t="s">
        <v>34</v>
      </c>
      <c r="Z6911" t="e" vm="41">
        <v>#VALUE!</v>
      </c>
      <c r="AA6911">
        <v>58554</v>
      </c>
      <c r="AB6911" t="e" cm="1" vm="2">
        <f t="array" ref="AB6911">_FV(Table1[[#This Row],[State]],"Country/region",TRUE)</f>
        <v>#VALUE!</v>
      </c>
    </row>
    <row r="6912" spans="1:28" x14ac:dyDescent="0.35">
      <c r="A6912" t="s">
        <v>2053</v>
      </c>
      <c r="B6912">
        <v>64</v>
      </c>
      <c r="C6912" t="s">
        <v>2926</v>
      </c>
      <c r="D6912" t="s">
        <v>46</v>
      </c>
      <c r="E6912">
        <f>YEAR(Table1[[#This Row],[Order Date]])</f>
        <v>2015</v>
      </c>
      <c r="F6912">
        <v>1</v>
      </c>
      <c r="G6912">
        <f>MONTH(Table1[[#This Row],[Order Date]])</f>
        <v>4</v>
      </c>
      <c r="H6912" s="1">
        <v>42109</v>
      </c>
      <c r="I6912">
        <v>44071</v>
      </c>
      <c r="J6912" t="s">
        <v>39</v>
      </c>
      <c r="K6912">
        <v>20</v>
      </c>
      <c r="L6912">
        <v>65.989999999999995</v>
      </c>
      <c r="M6912" s="2">
        <v>0</v>
      </c>
      <c r="N6912">
        <v>1163.123</v>
      </c>
      <c r="O6912">
        <v>8.99</v>
      </c>
      <c r="P6912">
        <v>83.834999999999994</v>
      </c>
      <c r="Q6912" s="2">
        <v>0.57999999999999996</v>
      </c>
      <c r="R6912" t="s">
        <v>96</v>
      </c>
      <c r="S6912" t="s">
        <v>30</v>
      </c>
      <c r="T6912">
        <v>8260</v>
      </c>
      <c r="U6912" t="s">
        <v>105</v>
      </c>
      <c r="V6912" t="s">
        <v>68</v>
      </c>
      <c r="W6912">
        <v>6227</v>
      </c>
      <c r="X6912" s="1">
        <v>42110</v>
      </c>
      <c r="Y6912" t="s">
        <v>34</v>
      </c>
      <c r="Z6912" t="e" vm="16">
        <v>#VALUE!</v>
      </c>
      <c r="AA6912">
        <v>60623</v>
      </c>
      <c r="AB6912" t="e" cm="1" vm="2">
        <f t="array" ref="AB6912">_FV(Table1[[#This Row],[State]],"Country/region",TRUE)</f>
        <v>#VALUE!</v>
      </c>
    </row>
    <row r="6913" spans="1:28" x14ac:dyDescent="0.35">
      <c r="A6913" t="s">
        <v>1596</v>
      </c>
      <c r="B6913">
        <v>64</v>
      </c>
      <c r="C6913" t="s">
        <v>3348</v>
      </c>
      <c r="D6913" t="s">
        <v>46</v>
      </c>
      <c r="E6913">
        <f>YEAR(Table1[[#This Row],[Order Date]])</f>
        <v>2015</v>
      </c>
      <c r="F6913">
        <v>1</v>
      </c>
      <c r="G6913">
        <f>MONTH(Table1[[#This Row],[Order Date]])</f>
        <v>4</v>
      </c>
      <c r="H6913" s="1">
        <v>42109</v>
      </c>
      <c r="I6913">
        <v>54183</v>
      </c>
      <c r="J6913" t="s">
        <v>58</v>
      </c>
      <c r="K6913">
        <v>32</v>
      </c>
      <c r="L6913">
        <v>82.99</v>
      </c>
      <c r="M6913" s="2">
        <v>0.02</v>
      </c>
      <c r="N6913">
        <v>2773.71</v>
      </c>
      <c r="O6913">
        <v>5.5</v>
      </c>
      <c r="P6913">
        <v>1097.25</v>
      </c>
      <c r="Q6913" s="2">
        <v>0.44</v>
      </c>
      <c r="R6913" t="s">
        <v>96</v>
      </c>
      <c r="S6913" t="s">
        <v>30</v>
      </c>
      <c r="T6913" t="s">
        <v>587</v>
      </c>
      <c r="U6913" t="s">
        <v>102</v>
      </c>
      <c r="V6913" t="s">
        <v>68</v>
      </c>
      <c r="W6913">
        <v>7577</v>
      </c>
      <c r="X6913" s="1">
        <v>42111</v>
      </c>
      <c r="Y6913" t="s">
        <v>42</v>
      </c>
      <c r="Z6913" t="e" vm="11">
        <v>#VALUE!</v>
      </c>
      <c r="AA6913">
        <v>77340</v>
      </c>
      <c r="AB6913" t="e" cm="1" vm="2">
        <f t="array" ref="AB6913">_FV(Table1[[#This Row],[State]],"Country/region",TRUE)</f>
        <v>#VALUE!</v>
      </c>
    </row>
    <row r="6914" spans="1:28" x14ac:dyDescent="0.35">
      <c r="A6914" t="s">
        <v>880</v>
      </c>
      <c r="B6914">
        <v>64</v>
      </c>
      <c r="C6914" t="s">
        <v>881</v>
      </c>
      <c r="D6914" t="s">
        <v>46</v>
      </c>
      <c r="E6914">
        <f>YEAR(Table1[[#This Row],[Order Date]])</f>
        <v>2015</v>
      </c>
      <c r="F6914">
        <v>1</v>
      </c>
      <c r="G6914">
        <f>MONTH(Table1[[#This Row],[Order Date]])</f>
        <v>4</v>
      </c>
      <c r="H6914" s="1">
        <v>42109</v>
      </c>
      <c r="I6914">
        <v>1344</v>
      </c>
      <c r="J6914" t="s">
        <v>47</v>
      </c>
      <c r="K6914">
        <v>18</v>
      </c>
      <c r="L6914">
        <v>155.99</v>
      </c>
      <c r="M6914" s="2">
        <v>0.01</v>
      </c>
      <c r="N6914">
        <v>2480.9205000000002</v>
      </c>
      <c r="O6914">
        <v>8.99</v>
      </c>
      <c r="P6914">
        <v>313.57799999999997</v>
      </c>
      <c r="Q6914" s="2">
        <v>0.57999999999999996</v>
      </c>
      <c r="R6914" t="s">
        <v>96</v>
      </c>
      <c r="S6914" t="s">
        <v>30</v>
      </c>
      <c r="T6914" t="s">
        <v>2828</v>
      </c>
      <c r="U6914" t="s">
        <v>105</v>
      </c>
      <c r="V6914" t="s">
        <v>68</v>
      </c>
      <c r="W6914">
        <v>204</v>
      </c>
      <c r="X6914" s="1">
        <v>42113</v>
      </c>
      <c r="Y6914" t="s">
        <v>34</v>
      </c>
      <c r="Z6914" t="e" vm="16">
        <v>#VALUE!</v>
      </c>
      <c r="AA6914">
        <v>60123</v>
      </c>
      <c r="AB6914" t="e" cm="1" vm="2">
        <f t="array" ref="AB6914">_FV(Table1[[#This Row],[State]],"Country/region",TRUE)</f>
        <v>#VALUE!</v>
      </c>
    </row>
    <row r="6915" spans="1:28" x14ac:dyDescent="0.35">
      <c r="A6915" t="s">
        <v>880</v>
      </c>
      <c r="B6915">
        <v>64</v>
      </c>
      <c r="C6915" t="s">
        <v>881</v>
      </c>
      <c r="D6915" t="s">
        <v>46</v>
      </c>
      <c r="E6915">
        <f>YEAR(Table1[[#This Row],[Order Date]])</f>
        <v>2015</v>
      </c>
      <c r="F6915">
        <v>1</v>
      </c>
      <c r="G6915">
        <f>MONTH(Table1[[#This Row],[Order Date]])</f>
        <v>4</v>
      </c>
      <c r="H6915" s="1">
        <v>42109</v>
      </c>
      <c r="I6915">
        <v>1344</v>
      </c>
      <c r="J6915" t="s">
        <v>47</v>
      </c>
      <c r="K6915">
        <v>15</v>
      </c>
      <c r="L6915">
        <v>65.989999999999995</v>
      </c>
      <c r="M6915" s="2">
        <v>0.06</v>
      </c>
      <c r="N6915">
        <v>834.904</v>
      </c>
      <c r="O6915">
        <v>5.26</v>
      </c>
      <c r="P6915">
        <v>-11.682</v>
      </c>
      <c r="Q6915" s="2">
        <v>0.59</v>
      </c>
      <c r="R6915" t="s">
        <v>96</v>
      </c>
      <c r="S6915" t="s">
        <v>30</v>
      </c>
      <c r="T6915" t="s">
        <v>1230</v>
      </c>
      <c r="U6915" t="s">
        <v>105</v>
      </c>
      <c r="V6915" t="s">
        <v>68</v>
      </c>
      <c r="W6915">
        <v>203</v>
      </c>
      <c r="X6915" s="1">
        <v>42116</v>
      </c>
      <c r="Y6915" t="s">
        <v>34</v>
      </c>
      <c r="Z6915" t="e" vm="16">
        <v>#VALUE!</v>
      </c>
      <c r="AA6915">
        <v>60123</v>
      </c>
      <c r="AB6915" t="e" cm="1" vm="2">
        <f t="array" ref="AB6915">_FV(Table1[[#This Row],[State]],"Country/region",TRUE)</f>
        <v>#VALUE!</v>
      </c>
    </row>
    <row r="6916" spans="1:28" x14ac:dyDescent="0.35">
      <c r="A6916" t="s">
        <v>3398</v>
      </c>
      <c r="B6916">
        <v>64</v>
      </c>
      <c r="C6916" t="s">
        <v>3514</v>
      </c>
      <c r="D6916" t="s">
        <v>57</v>
      </c>
      <c r="E6916">
        <f>YEAR(Table1[[#This Row],[Order Date]])</f>
        <v>2015</v>
      </c>
      <c r="F6916">
        <v>1</v>
      </c>
      <c r="G6916">
        <f>MONTH(Table1[[#This Row],[Order Date]])</f>
        <v>4</v>
      </c>
      <c r="H6916" s="1">
        <v>42110</v>
      </c>
      <c r="I6916">
        <v>50982</v>
      </c>
      <c r="J6916" t="s">
        <v>28</v>
      </c>
      <c r="K6916">
        <v>23</v>
      </c>
      <c r="L6916">
        <v>3.75</v>
      </c>
      <c r="M6916" s="2">
        <v>0.05</v>
      </c>
      <c r="N6916">
        <v>86.53</v>
      </c>
      <c r="O6916">
        <v>0.5</v>
      </c>
      <c r="P6916">
        <v>35.619999999999997</v>
      </c>
      <c r="Q6916" s="2">
        <v>0.37</v>
      </c>
      <c r="R6916" t="s">
        <v>29</v>
      </c>
      <c r="S6916" t="s">
        <v>30</v>
      </c>
      <c r="T6916" t="s">
        <v>780</v>
      </c>
      <c r="U6916" t="s">
        <v>210</v>
      </c>
      <c r="V6916" t="s">
        <v>33</v>
      </c>
      <c r="W6916">
        <v>7146</v>
      </c>
      <c r="X6916" s="1">
        <v>42111</v>
      </c>
      <c r="Y6916" t="s">
        <v>34</v>
      </c>
      <c r="Z6916" t="e" vm="15">
        <v>#VALUE!</v>
      </c>
      <c r="AA6916">
        <v>11226</v>
      </c>
      <c r="AB6916" t="e" cm="1" vm="2">
        <f t="array" ref="AB6916">_FV(Table1[[#This Row],[State]],"Country/region",TRUE)</f>
        <v>#VALUE!</v>
      </c>
    </row>
    <row r="6917" spans="1:28" x14ac:dyDescent="0.35">
      <c r="A6917" t="s">
        <v>2618</v>
      </c>
      <c r="B6917">
        <v>64</v>
      </c>
      <c r="C6917" t="s">
        <v>2619</v>
      </c>
      <c r="D6917" t="s">
        <v>27</v>
      </c>
      <c r="E6917">
        <f>YEAR(Table1[[#This Row],[Order Date]])</f>
        <v>2015</v>
      </c>
      <c r="F6917">
        <v>1</v>
      </c>
      <c r="G6917">
        <f>MONTH(Table1[[#This Row],[Order Date]])</f>
        <v>4</v>
      </c>
      <c r="H6917" s="1">
        <v>42110</v>
      </c>
      <c r="I6917">
        <v>21638</v>
      </c>
      <c r="J6917" t="s">
        <v>28</v>
      </c>
      <c r="K6917">
        <v>13</v>
      </c>
      <c r="L6917">
        <v>30.98</v>
      </c>
      <c r="M6917" s="2">
        <v>0.03</v>
      </c>
      <c r="N6917">
        <v>418.93</v>
      </c>
      <c r="O6917">
        <v>8.74</v>
      </c>
      <c r="P6917">
        <v>82.25</v>
      </c>
      <c r="Q6917" s="2">
        <v>0.4</v>
      </c>
      <c r="R6917" t="s">
        <v>29</v>
      </c>
      <c r="S6917" t="s">
        <v>30</v>
      </c>
      <c r="T6917" t="s">
        <v>855</v>
      </c>
      <c r="U6917" t="s">
        <v>61</v>
      </c>
      <c r="V6917" t="s">
        <v>76</v>
      </c>
      <c r="W6917">
        <v>3007</v>
      </c>
      <c r="X6917" s="1">
        <v>42111</v>
      </c>
      <c r="Y6917" t="s">
        <v>34</v>
      </c>
      <c r="Z6917" t="e" vm="10">
        <v>#VALUE!</v>
      </c>
      <c r="AA6917">
        <v>71109</v>
      </c>
      <c r="AB6917" t="e" cm="1" vm="2">
        <f t="array" ref="AB6917">_FV(Table1[[#This Row],[State]],"Country/region",TRUE)</f>
        <v>#VALUE!</v>
      </c>
    </row>
    <row r="6918" spans="1:28" x14ac:dyDescent="0.35">
      <c r="A6918" t="s">
        <v>2447</v>
      </c>
      <c r="B6918">
        <v>64</v>
      </c>
      <c r="C6918" t="s">
        <v>2448</v>
      </c>
      <c r="D6918" t="s">
        <v>46</v>
      </c>
      <c r="E6918">
        <f>YEAR(Table1[[#This Row],[Order Date]])</f>
        <v>2015</v>
      </c>
      <c r="F6918">
        <v>1</v>
      </c>
      <c r="G6918">
        <f>MONTH(Table1[[#This Row],[Order Date]])</f>
        <v>4</v>
      </c>
      <c r="H6918" s="1">
        <v>42110</v>
      </c>
      <c r="I6918">
        <v>5028</v>
      </c>
      <c r="J6918" t="s">
        <v>28</v>
      </c>
      <c r="K6918">
        <v>10</v>
      </c>
      <c r="L6918">
        <v>7.7</v>
      </c>
      <c r="M6918" s="2">
        <v>0.06</v>
      </c>
      <c r="N6918">
        <v>79.680000000000007</v>
      </c>
      <c r="O6918">
        <v>3.68</v>
      </c>
      <c r="P6918">
        <v>18.239999999999998</v>
      </c>
      <c r="Q6918" s="2">
        <v>0.52</v>
      </c>
      <c r="R6918" t="s">
        <v>48</v>
      </c>
      <c r="S6918" t="s">
        <v>59</v>
      </c>
      <c r="T6918" t="s">
        <v>2401</v>
      </c>
      <c r="U6918" t="s">
        <v>82</v>
      </c>
      <c r="V6918" t="s">
        <v>52</v>
      </c>
      <c r="W6918">
        <v>711</v>
      </c>
      <c r="X6918" s="1">
        <v>42112</v>
      </c>
      <c r="Y6918" t="s">
        <v>34</v>
      </c>
      <c r="Z6918" t="e" vm="32">
        <v>#VALUE!</v>
      </c>
      <c r="AA6918">
        <v>80122</v>
      </c>
      <c r="AB6918" t="e" cm="1" vm="2">
        <f t="array" ref="AB6918">_FV(Table1[[#This Row],[State]],"Country/region",TRUE)</f>
        <v>#VALUE!</v>
      </c>
    </row>
    <row r="6919" spans="1:28" x14ac:dyDescent="0.35">
      <c r="A6919" t="s">
        <v>743</v>
      </c>
      <c r="B6919">
        <v>64</v>
      </c>
      <c r="C6919" t="s">
        <v>2238</v>
      </c>
      <c r="D6919" t="s">
        <v>27</v>
      </c>
      <c r="E6919">
        <f>YEAR(Table1[[#This Row],[Order Date]])</f>
        <v>2015</v>
      </c>
      <c r="F6919">
        <v>1</v>
      </c>
      <c r="G6919">
        <f>MONTH(Table1[[#This Row],[Order Date]])</f>
        <v>4</v>
      </c>
      <c r="H6919" s="1">
        <v>42111</v>
      </c>
      <c r="I6919">
        <v>24098</v>
      </c>
      <c r="J6919" t="s">
        <v>58</v>
      </c>
      <c r="K6919">
        <v>42</v>
      </c>
      <c r="L6919">
        <v>4.82</v>
      </c>
      <c r="M6919" s="2">
        <v>0.05</v>
      </c>
      <c r="N6919">
        <v>199.58</v>
      </c>
      <c r="O6919">
        <v>1.49</v>
      </c>
      <c r="P6919">
        <v>46.308</v>
      </c>
      <c r="Q6919" s="2">
        <v>0.36</v>
      </c>
      <c r="R6919" t="s">
        <v>29</v>
      </c>
      <c r="S6919" t="s">
        <v>30</v>
      </c>
      <c r="T6919" t="s">
        <v>3297</v>
      </c>
      <c r="U6919" t="s">
        <v>67</v>
      </c>
      <c r="V6919" t="s">
        <v>76</v>
      </c>
      <c r="W6919">
        <v>3374</v>
      </c>
      <c r="X6919" s="1">
        <v>42112</v>
      </c>
      <c r="Y6919" t="s">
        <v>34</v>
      </c>
      <c r="Z6919" t="e" vm="6">
        <v>#VALUE!</v>
      </c>
      <c r="AA6919">
        <v>36830</v>
      </c>
      <c r="AB6919" t="e" cm="1" vm="2">
        <f t="array" ref="AB6919">_FV(Table1[[#This Row],[State]],"Country/region",TRUE)</f>
        <v>#VALUE!</v>
      </c>
    </row>
    <row r="6920" spans="1:28" x14ac:dyDescent="0.35">
      <c r="A6920" t="s">
        <v>2901</v>
      </c>
      <c r="B6920">
        <v>64</v>
      </c>
      <c r="C6920" t="s">
        <v>3337</v>
      </c>
      <c r="D6920" t="s">
        <v>27</v>
      </c>
      <c r="E6920">
        <f>YEAR(Table1[[#This Row],[Order Date]])</f>
        <v>2015</v>
      </c>
      <c r="F6920">
        <v>1</v>
      </c>
      <c r="G6920">
        <f>MONTH(Table1[[#This Row],[Order Date]])</f>
        <v>4</v>
      </c>
      <c r="H6920" s="1">
        <v>42111</v>
      </c>
      <c r="I6920">
        <v>21253</v>
      </c>
      <c r="J6920" t="s">
        <v>131</v>
      </c>
      <c r="K6920">
        <v>5</v>
      </c>
      <c r="L6920">
        <v>83.93</v>
      </c>
      <c r="M6920" s="2">
        <v>0.04</v>
      </c>
      <c r="N6920">
        <v>455.08</v>
      </c>
      <c r="O6920">
        <v>19.989999999999998</v>
      </c>
      <c r="P6920">
        <v>27.8</v>
      </c>
      <c r="Q6920" s="2">
        <v>0.38</v>
      </c>
      <c r="R6920" t="s">
        <v>29</v>
      </c>
      <c r="S6920" t="s">
        <v>30</v>
      </c>
      <c r="T6920" t="s">
        <v>2722</v>
      </c>
      <c r="U6920" t="s">
        <v>267</v>
      </c>
      <c r="V6920" t="s">
        <v>52</v>
      </c>
      <c r="W6920">
        <v>2934</v>
      </c>
      <c r="X6920" s="1">
        <v>42112</v>
      </c>
      <c r="Y6920" t="s">
        <v>34</v>
      </c>
      <c r="Z6920" t="e" vm="23">
        <v>#VALUE!</v>
      </c>
      <c r="AA6920">
        <v>98072</v>
      </c>
      <c r="AB6920" t="e" cm="1" vm="2">
        <f t="array" ref="AB6920">_FV(Table1[[#This Row],[State]],"Country/region",TRUE)</f>
        <v>#VALUE!</v>
      </c>
    </row>
    <row r="6921" spans="1:28" x14ac:dyDescent="0.35">
      <c r="A6921" t="s">
        <v>719</v>
      </c>
      <c r="B6921">
        <v>64</v>
      </c>
      <c r="C6921" t="s">
        <v>3032</v>
      </c>
      <c r="D6921" t="s">
        <v>46</v>
      </c>
      <c r="E6921">
        <f>YEAR(Table1[[#This Row],[Order Date]])</f>
        <v>2015</v>
      </c>
      <c r="F6921">
        <v>1</v>
      </c>
      <c r="G6921">
        <f>MONTH(Table1[[#This Row],[Order Date]])</f>
        <v>4</v>
      </c>
      <c r="H6921" s="1">
        <v>42111</v>
      </c>
      <c r="I6921">
        <v>22688</v>
      </c>
      <c r="J6921" t="s">
        <v>131</v>
      </c>
      <c r="K6921">
        <v>40</v>
      </c>
      <c r="L6921">
        <v>65.989999999999995</v>
      </c>
      <c r="M6921" s="2">
        <v>0.1</v>
      </c>
      <c r="N6921">
        <v>2044.2755</v>
      </c>
      <c r="O6921">
        <v>5.63</v>
      </c>
      <c r="P6921">
        <v>334.53</v>
      </c>
      <c r="Q6921" s="2">
        <v>0.56000000000000005</v>
      </c>
      <c r="R6921" t="s">
        <v>96</v>
      </c>
      <c r="S6921" t="s">
        <v>30</v>
      </c>
      <c r="T6921">
        <v>2190</v>
      </c>
      <c r="U6921" t="s">
        <v>105</v>
      </c>
      <c r="V6921" t="s">
        <v>33</v>
      </c>
      <c r="W6921">
        <v>3161</v>
      </c>
      <c r="X6921" s="1">
        <v>42112</v>
      </c>
      <c r="Y6921" t="s">
        <v>34</v>
      </c>
      <c r="Z6921" t="e" vm="1">
        <v>#VALUE!</v>
      </c>
      <c r="AA6921">
        <v>15239</v>
      </c>
      <c r="AB6921" t="e" cm="1" vm="2">
        <f t="array" ref="AB6921">_FV(Table1[[#This Row],[State]],"Country/region",TRUE)</f>
        <v>#VALUE!</v>
      </c>
    </row>
    <row r="6922" spans="1:28" x14ac:dyDescent="0.35">
      <c r="A6922" t="s">
        <v>743</v>
      </c>
      <c r="B6922">
        <v>64</v>
      </c>
      <c r="C6922" t="s">
        <v>2238</v>
      </c>
      <c r="D6922" t="s">
        <v>27</v>
      </c>
      <c r="E6922">
        <f>YEAR(Table1[[#This Row],[Order Date]])</f>
        <v>2015</v>
      </c>
      <c r="F6922">
        <v>1</v>
      </c>
      <c r="G6922">
        <f>MONTH(Table1[[#This Row],[Order Date]])</f>
        <v>4</v>
      </c>
      <c r="H6922" s="1">
        <v>42111</v>
      </c>
      <c r="I6922">
        <v>24098</v>
      </c>
      <c r="J6922" t="s">
        <v>58</v>
      </c>
      <c r="K6922">
        <v>32</v>
      </c>
      <c r="L6922">
        <v>155.99</v>
      </c>
      <c r="M6922" s="2">
        <v>0.02</v>
      </c>
      <c r="N6922">
        <v>4158.0725000000002</v>
      </c>
      <c r="O6922">
        <v>8.99</v>
      </c>
      <c r="P6922">
        <v>836.14499999999998</v>
      </c>
      <c r="Q6922" s="2">
        <v>0.57999999999999996</v>
      </c>
      <c r="R6922" t="s">
        <v>96</v>
      </c>
      <c r="S6922" t="s">
        <v>30</v>
      </c>
      <c r="T6922" t="s">
        <v>2828</v>
      </c>
      <c r="U6922" t="s">
        <v>105</v>
      </c>
      <c r="V6922" t="s">
        <v>76</v>
      </c>
      <c r="W6922">
        <v>3376</v>
      </c>
      <c r="X6922" s="1">
        <v>42112</v>
      </c>
      <c r="Y6922" t="s">
        <v>34</v>
      </c>
      <c r="Z6922" t="e" vm="6">
        <v>#VALUE!</v>
      </c>
      <c r="AA6922">
        <v>36830</v>
      </c>
      <c r="AB6922" t="e" cm="1" vm="2">
        <f t="array" ref="AB6922">_FV(Table1[[#This Row],[State]],"Country/region",TRUE)</f>
        <v>#VALUE!</v>
      </c>
    </row>
    <row r="6923" spans="1:28" x14ac:dyDescent="0.35">
      <c r="A6923" t="s">
        <v>1700</v>
      </c>
      <c r="B6923">
        <v>64</v>
      </c>
      <c r="C6923" t="s">
        <v>2495</v>
      </c>
      <c r="D6923" t="s">
        <v>57</v>
      </c>
      <c r="E6923">
        <f>YEAR(Table1[[#This Row],[Order Date]])</f>
        <v>2015</v>
      </c>
      <c r="F6923">
        <v>1</v>
      </c>
      <c r="G6923">
        <f>MONTH(Table1[[#This Row],[Order Date]])</f>
        <v>4</v>
      </c>
      <c r="H6923" s="1">
        <v>42111</v>
      </c>
      <c r="I6923">
        <v>48742</v>
      </c>
      <c r="J6923" t="s">
        <v>39</v>
      </c>
      <c r="K6923">
        <v>42</v>
      </c>
      <c r="L6923">
        <v>18.940000000000001</v>
      </c>
      <c r="M6923" s="2">
        <v>0.03</v>
      </c>
      <c r="N6923">
        <v>825.63</v>
      </c>
      <c r="O6923">
        <v>1.49</v>
      </c>
      <c r="P6923">
        <v>379.73750000000001</v>
      </c>
      <c r="Q6923" s="2">
        <v>0.35</v>
      </c>
      <c r="R6923" t="s">
        <v>29</v>
      </c>
      <c r="S6923" t="s">
        <v>30</v>
      </c>
      <c r="T6923" t="s">
        <v>3059</v>
      </c>
      <c r="U6923" t="s">
        <v>67</v>
      </c>
      <c r="V6923" t="s">
        <v>52</v>
      </c>
      <c r="W6923">
        <v>6843</v>
      </c>
      <c r="X6923" s="1">
        <v>42113</v>
      </c>
      <c r="Y6923" t="s">
        <v>34</v>
      </c>
      <c r="Z6923" t="e" vm="33">
        <v>#VALUE!</v>
      </c>
      <c r="AA6923">
        <v>83701</v>
      </c>
      <c r="AB6923" t="e" cm="1" vm="2">
        <f t="array" ref="AB6923">_FV(Table1[[#This Row],[State]],"Country/region",TRUE)</f>
        <v>#VALUE!</v>
      </c>
    </row>
    <row r="6924" spans="1:28" x14ac:dyDescent="0.35">
      <c r="A6924" t="s">
        <v>743</v>
      </c>
      <c r="B6924">
        <v>64</v>
      </c>
      <c r="C6924" t="s">
        <v>2238</v>
      </c>
      <c r="D6924" t="s">
        <v>27</v>
      </c>
      <c r="E6924">
        <f>YEAR(Table1[[#This Row],[Order Date]])</f>
        <v>2015</v>
      </c>
      <c r="F6924">
        <v>1</v>
      </c>
      <c r="G6924">
        <f>MONTH(Table1[[#This Row],[Order Date]])</f>
        <v>4</v>
      </c>
      <c r="H6924" s="1">
        <v>42111</v>
      </c>
      <c r="I6924">
        <v>24098</v>
      </c>
      <c r="J6924" t="s">
        <v>58</v>
      </c>
      <c r="K6924">
        <v>10</v>
      </c>
      <c r="L6924">
        <v>7.64</v>
      </c>
      <c r="M6924" s="2">
        <v>0.05</v>
      </c>
      <c r="N6924">
        <v>80.59</v>
      </c>
      <c r="O6924">
        <v>5.83</v>
      </c>
      <c r="P6924">
        <v>-20.49</v>
      </c>
      <c r="Q6924" s="2">
        <v>0.36</v>
      </c>
      <c r="R6924" t="s">
        <v>29</v>
      </c>
      <c r="S6924" t="s">
        <v>59</v>
      </c>
      <c r="T6924" t="s">
        <v>135</v>
      </c>
      <c r="U6924" t="s">
        <v>61</v>
      </c>
      <c r="V6924" t="s">
        <v>76</v>
      </c>
      <c r="W6924">
        <v>3375</v>
      </c>
      <c r="X6924" s="1">
        <v>42113</v>
      </c>
      <c r="Y6924" t="s">
        <v>34</v>
      </c>
      <c r="Z6924" t="e" vm="6">
        <v>#VALUE!</v>
      </c>
      <c r="AA6924">
        <v>36830</v>
      </c>
      <c r="AB6924" t="e" cm="1" vm="2">
        <f t="array" ref="AB6924">_FV(Table1[[#This Row],[State]],"Country/region",TRUE)</f>
        <v>#VALUE!</v>
      </c>
    </row>
    <row r="6925" spans="1:28" x14ac:dyDescent="0.35">
      <c r="A6925" t="s">
        <v>2763</v>
      </c>
      <c r="B6925">
        <v>64</v>
      </c>
      <c r="C6925" t="s">
        <v>2582</v>
      </c>
      <c r="D6925" t="s">
        <v>46</v>
      </c>
      <c r="E6925">
        <f>YEAR(Table1[[#This Row],[Order Date]])</f>
        <v>2015</v>
      </c>
      <c r="F6925">
        <v>1</v>
      </c>
      <c r="G6925">
        <f>MONTH(Table1[[#This Row],[Order Date]])</f>
        <v>4</v>
      </c>
      <c r="H6925" s="1">
        <v>42111</v>
      </c>
      <c r="I6925">
        <v>25895</v>
      </c>
      <c r="J6925" t="s">
        <v>131</v>
      </c>
      <c r="K6925">
        <v>37</v>
      </c>
      <c r="L6925">
        <v>19.350000000000001</v>
      </c>
      <c r="M6925" s="2">
        <v>0.09</v>
      </c>
      <c r="N6925">
        <v>709.91</v>
      </c>
      <c r="O6925">
        <v>12.79</v>
      </c>
      <c r="P6925">
        <v>-93.426000000000002</v>
      </c>
      <c r="Q6925" s="2">
        <v>0.39</v>
      </c>
      <c r="R6925" t="s">
        <v>29</v>
      </c>
      <c r="S6925" t="s">
        <v>30</v>
      </c>
      <c r="T6925" t="s">
        <v>3207</v>
      </c>
      <c r="U6925" t="s">
        <v>67</v>
      </c>
      <c r="V6925" t="s">
        <v>68</v>
      </c>
      <c r="W6925">
        <v>3626</v>
      </c>
      <c r="X6925" s="1">
        <v>42114</v>
      </c>
      <c r="Y6925" t="s">
        <v>34</v>
      </c>
      <c r="Z6925" t="e" vm="11">
        <v>#VALUE!</v>
      </c>
      <c r="AA6925">
        <v>78666</v>
      </c>
      <c r="AB6925" t="e" cm="1" vm="2">
        <f t="array" ref="AB6925">_FV(Table1[[#This Row],[State]],"Country/region",TRUE)</f>
        <v>#VALUE!</v>
      </c>
    </row>
    <row r="6926" spans="1:28" x14ac:dyDescent="0.35">
      <c r="A6926" t="s">
        <v>3515</v>
      </c>
      <c r="B6926">
        <v>64</v>
      </c>
      <c r="C6926" t="s">
        <v>1769</v>
      </c>
      <c r="D6926" t="s">
        <v>46</v>
      </c>
      <c r="E6926">
        <f>YEAR(Table1[[#This Row],[Order Date]])</f>
        <v>2015</v>
      </c>
      <c r="F6926">
        <v>1</v>
      </c>
      <c r="G6926">
        <f>MONTH(Table1[[#This Row],[Order Date]])</f>
        <v>4</v>
      </c>
      <c r="H6926" s="1">
        <v>42112</v>
      </c>
      <c r="I6926">
        <v>1221</v>
      </c>
      <c r="J6926" t="s">
        <v>39</v>
      </c>
      <c r="K6926">
        <v>1</v>
      </c>
      <c r="L6926">
        <v>8.6</v>
      </c>
      <c r="M6926" s="2">
        <v>0.06</v>
      </c>
      <c r="N6926">
        <v>14.68</v>
      </c>
      <c r="O6926">
        <v>6.19</v>
      </c>
      <c r="P6926">
        <v>-13.776999999999999</v>
      </c>
      <c r="Q6926" s="2">
        <v>0.38</v>
      </c>
      <c r="R6926" t="s">
        <v>29</v>
      </c>
      <c r="S6926" t="s">
        <v>30</v>
      </c>
      <c r="T6926" t="s">
        <v>341</v>
      </c>
      <c r="U6926" t="s">
        <v>67</v>
      </c>
      <c r="V6926" t="s">
        <v>68</v>
      </c>
      <c r="W6926">
        <v>185</v>
      </c>
      <c r="X6926" s="1">
        <v>42112</v>
      </c>
      <c r="Y6926" t="s">
        <v>34</v>
      </c>
      <c r="Z6926" t="e" vm="26">
        <v>#VALUE!</v>
      </c>
      <c r="AA6926">
        <v>49455</v>
      </c>
      <c r="AB6926" t="e" cm="1" vm="2">
        <f t="array" ref="AB6926">_FV(Table1[[#This Row],[State]],"Country/region",TRUE)</f>
        <v>#VALUE!</v>
      </c>
    </row>
    <row r="6927" spans="1:28" x14ac:dyDescent="0.35">
      <c r="A6927" t="s">
        <v>1497</v>
      </c>
      <c r="B6927">
        <v>64</v>
      </c>
      <c r="C6927" t="s">
        <v>1151</v>
      </c>
      <c r="D6927" t="s">
        <v>38</v>
      </c>
      <c r="E6927">
        <f>YEAR(Table1[[#This Row],[Order Date]])</f>
        <v>2015</v>
      </c>
      <c r="F6927">
        <v>1</v>
      </c>
      <c r="G6927">
        <f>MONTH(Table1[[#This Row],[Order Date]])</f>
        <v>4</v>
      </c>
      <c r="H6927" s="1">
        <v>42112</v>
      </c>
      <c r="I6927">
        <v>45476</v>
      </c>
      <c r="J6927" t="s">
        <v>58</v>
      </c>
      <c r="K6927">
        <v>48</v>
      </c>
      <c r="L6927">
        <v>21.78</v>
      </c>
      <c r="M6927" s="2">
        <v>7.0000000000000007E-2</v>
      </c>
      <c r="N6927">
        <v>1055.98</v>
      </c>
      <c r="O6927">
        <v>5.94</v>
      </c>
      <c r="P6927">
        <v>204.58</v>
      </c>
      <c r="Q6927" s="2">
        <v>0.5</v>
      </c>
      <c r="R6927" t="s">
        <v>29</v>
      </c>
      <c r="S6927" t="s">
        <v>80</v>
      </c>
      <c r="T6927" t="s">
        <v>1884</v>
      </c>
      <c r="U6927" t="s">
        <v>214</v>
      </c>
      <c r="V6927" t="s">
        <v>52</v>
      </c>
      <c r="W6927">
        <v>6403</v>
      </c>
      <c r="X6927" s="1">
        <v>42112</v>
      </c>
      <c r="Y6927" t="s">
        <v>34</v>
      </c>
      <c r="Z6927" t="e" vm="42">
        <v>#VALUE!</v>
      </c>
      <c r="AA6927">
        <v>85301</v>
      </c>
      <c r="AB6927" t="e" cm="1" vm="2">
        <f t="array" ref="AB6927">_FV(Table1[[#This Row],[State]],"Country/region",TRUE)</f>
        <v>#VALUE!</v>
      </c>
    </row>
    <row r="6928" spans="1:28" x14ac:dyDescent="0.35">
      <c r="A6928" t="s">
        <v>3516</v>
      </c>
      <c r="B6928">
        <v>64</v>
      </c>
      <c r="C6928" t="s">
        <v>1769</v>
      </c>
      <c r="D6928" t="s">
        <v>46</v>
      </c>
      <c r="E6928">
        <f>YEAR(Table1[[#This Row],[Order Date]])</f>
        <v>2015</v>
      </c>
      <c r="F6928">
        <v>1</v>
      </c>
      <c r="G6928">
        <f>MONTH(Table1[[#This Row],[Order Date]])</f>
        <v>4</v>
      </c>
      <c r="H6928" s="1">
        <v>42112</v>
      </c>
      <c r="I6928">
        <v>1221</v>
      </c>
      <c r="J6928" t="s">
        <v>39</v>
      </c>
      <c r="K6928">
        <v>11</v>
      </c>
      <c r="L6928">
        <v>896.99</v>
      </c>
      <c r="M6928" s="2">
        <v>0.03</v>
      </c>
      <c r="N6928">
        <v>10145.14</v>
      </c>
      <c r="O6928">
        <v>19.989999999999998</v>
      </c>
      <c r="P6928">
        <v>3724.5725000000002</v>
      </c>
      <c r="Q6928" s="2">
        <v>0.38</v>
      </c>
      <c r="R6928" t="s">
        <v>29</v>
      </c>
      <c r="S6928" t="s">
        <v>30</v>
      </c>
      <c r="T6928" t="s">
        <v>217</v>
      </c>
      <c r="U6928" t="s">
        <v>67</v>
      </c>
      <c r="V6928" t="s">
        <v>68</v>
      </c>
      <c r="W6928">
        <v>186</v>
      </c>
      <c r="X6928" s="1">
        <v>42114</v>
      </c>
      <c r="Y6928" t="s">
        <v>34</v>
      </c>
      <c r="Z6928" t="e" vm="26">
        <v>#VALUE!</v>
      </c>
      <c r="AA6928">
        <v>48034</v>
      </c>
      <c r="AB6928" t="e" cm="1" vm="2">
        <f t="array" ref="AB6928">_FV(Table1[[#This Row],[State]],"Country/region",TRUE)</f>
        <v>#VALUE!</v>
      </c>
    </row>
    <row r="6929" spans="1:28" x14ac:dyDescent="0.35">
      <c r="A6929" t="s">
        <v>3516</v>
      </c>
      <c r="B6929">
        <v>64</v>
      </c>
      <c r="C6929" t="s">
        <v>1769</v>
      </c>
      <c r="D6929" t="s">
        <v>46</v>
      </c>
      <c r="E6929">
        <f>YEAR(Table1[[#This Row],[Order Date]])</f>
        <v>2015</v>
      </c>
      <c r="F6929">
        <v>1</v>
      </c>
      <c r="G6929">
        <f>MONTH(Table1[[#This Row],[Order Date]])</f>
        <v>4</v>
      </c>
      <c r="H6929" s="1">
        <v>42112</v>
      </c>
      <c r="I6929">
        <v>1221</v>
      </c>
      <c r="J6929" t="s">
        <v>39</v>
      </c>
      <c r="K6929">
        <v>16</v>
      </c>
      <c r="L6929">
        <v>4.24</v>
      </c>
      <c r="M6929" s="2">
        <v>0.08</v>
      </c>
      <c r="N6929">
        <v>68.45</v>
      </c>
      <c r="O6929">
        <v>5.41</v>
      </c>
      <c r="P6929">
        <v>-57.8795</v>
      </c>
      <c r="Q6929" s="2">
        <v>0.35</v>
      </c>
      <c r="R6929" t="s">
        <v>29</v>
      </c>
      <c r="S6929" t="s">
        <v>30</v>
      </c>
      <c r="T6929" t="s">
        <v>1746</v>
      </c>
      <c r="U6929" t="s">
        <v>67</v>
      </c>
      <c r="V6929" t="s">
        <v>68</v>
      </c>
      <c r="W6929">
        <v>187</v>
      </c>
      <c r="X6929" s="1">
        <v>42114</v>
      </c>
      <c r="Y6929" t="s">
        <v>34</v>
      </c>
      <c r="Z6929" t="e" vm="26">
        <v>#VALUE!</v>
      </c>
      <c r="AA6929">
        <v>48034</v>
      </c>
      <c r="AB6929" t="e" cm="1" vm="2">
        <f t="array" ref="AB6929">_FV(Table1[[#This Row],[State]],"Country/region",TRUE)</f>
        <v>#VALUE!</v>
      </c>
    </row>
    <row r="6930" spans="1:28" x14ac:dyDescent="0.35">
      <c r="A6930" t="s">
        <v>1041</v>
      </c>
      <c r="B6930">
        <v>64</v>
      </c>
      <c r="C6930" t="s">
        <v>1042</v>
      </c>
      <c r="D6930" t="s">
        <v>38</v>
      </c>
      <c r="E6930">
        <f>YEAR(Table1[[#This Row],[Order Date]])</f>
        <v>2015</v>
      </c>
      <c r="F6930">
        <v>1</v>
      </c>
      <c r="G6930">
        <f>MONTH(Table1[[#This Row],[Order Date]])</f>
        <v>4</v>
      </c>
      <c r="H6930" s="1">
        <v>42112</v>
      </c>
      <c r="I6930">
        <v>32386</v>
      </c>
      <c r="J6930" t="s">
        <v>58</v>
      </c>
      <c r="K6930">
        <v>1</v>
      </c>
      <c r="L6930">
        <v>1938.02</v>
      </c>
      <c r="M6930" s="2">
        <v>0</v>
      </c>
      <c r="N6930">
        <v>1996.16</v>
      </c>
      <c r="O6930">
        <v>13.99</v>
      </c>
      <c r="P6930">
        <v>-3974.4558000000002</v>
      </c>
      <c r="Q6930" s="2">
        <v>0.38</v>
      </c>
      <c r="R6930" t="s">
        <v>96</v>
      </c>
      <c r="S6930" t="s">
        <v>80</v>
      </c>
      <c r="T6930" t="s">
        <v>761</v>
      </c>
      <c r="U6930" t="s">
        <v>98</v>
      </c>
      <c r="V6930" t="s">
        <v>52</v>
      </c>
      <c r="W6930">
        <v>4551</v>
      </c>
      <c r="X6930" s="1">
        <v>42114</v>
      </c>
      <c r="Y6930" t="s">
        <v>34</v>
      </c>
      <c r="Z6930" t="e" vm="23">
        <v>#VALUE!</v>
      </c>
      <c r="AA6930">
        <v>98408</v>
      </c>
      <c r="AB6930" t="e" cm="1" vm="2">
        <f t="array" ref="AB6930">_FV(Table1[[#This Row],[State]],"Country/region",TRUE)</f>
        <v>#VALUE!</v>
      </c>
    </row>
    <row r="6931" spans="1:28" x14ac:dyDescent="0.35">
      <c r="A6931" t="s">
        <v>1006</v>
      </c>
      <c r="B6931">
        <v>64</v>
      </c>
      <c r="C6931" t="s">
        <v>1051</v>
      </c>
      <c r="D6931" t="s">
        <v>38</v>
      </c>
      <c r="E6931">
        <f>YEAR(Table1[[#This Row],[Order Date]])</f>
        <v>2015</v>
      </c>
      <c r="F6931">
        <v>1</v>
      </c>
      <c r="G6931">
        <f>MONTH(Table1[[#This Row],[Order Date]])</f>
        <v>4</v>
      </c>
      <c r="H6931" s="1">
        <v>42112</v>
      </c>
      <c r="I6931">
        <v>35040</v>
      </c>
      <c r="J6931" t="s">
        <v>39</v>
      </c>
      <c r="K6931">
        <v>44</v>
      </c>
      <c r="L6931">
        <v>10.9</v>
      </c>
      <c r="M6931" s="2">
        <v>0.03</v>
      </c>
      <c r="N6931">
        <v>486.63</v>
      </c>
      <c r="O6931">
        <v>7.46</v>
      </c>
      <c r="P6931">
        <v>-146.37</v>
      </c>
      <c r="Q6931" s="2">
        <v>0.59</v>
      </c>
      <c r="R6931" t="s">
        <v>29</v>
      </c>
      <c r="S6931" t="s">
        <v>30</v>
      </c>
      <c r="T6931" t="s">
        <v>2213</v>
      </c>
      <c r="U6931" t="s">
        <v>32</v>
      </c>
      <c r="V6931" t="s">
        <v>76</v>
      </c>
      <c r="W6931">
        <v>4920</v>
      </c>
      <c r="X6931" s="1">
        <v>42115</v>
      </c>
      <c r="Y6931" t="s">
        <v>34</v>
      </c>
      <c r="Z6931" t="e" vm="34">
        <v>#VALUE!</v>
      </c>
      <c r="AA6931">
        <v>39056</v>
      </c>
      <c r="AB6931" t="e" cm="1" vm="2">
        <f t="array" ref="AB6931">_FV(Table1[[#This Row],[State]],"Country/region",TRUE)</f>
        <v>#VALUE!</v>
      </c>
    </row>
    <row r="6932" spans="1:28" x14ac:dyDescent="0.35">
      <c r="A6932" t="s">
        <v>1377</v>
      </c>
      <c r="B6932">
        <v>64</v>
      </c>
      <c r="C6932" t="s">
        <v>1900</v>
      </c>
      <c r="D6932" t="s">
        <v>46</v>
      </c>
      <c r="E6932">
        <f>YEAR(Table1[[#This Row],[Order Date]])</f>
        <v>2015</v>
      </c>
      <c r="F6932">
        <v>1</v>
      </c>
      <c r="G6932">
        <f>MONTH(Table1[[#This Row],[Order Date]])</f>
        <v>4</v>
      </c>
      <c r="H6932" s="1">
        <v>42112</v>
      </c>
      <c r="I6932">
        <v>832</v>
      </c>
      <c r="J6932" t="s">
        <v>47</v>
      </c>
      <c r="K6932">
        <v>7</v>
      </c>
      <c r="L6932">
        <v>6.48</v>
      </c>
      <c r="M6932" s="2">
        <v>0.02</v>
      </c>
      <c r="N6932">
        <v>53.46</v>
      </c>
      <c r="O6932">
        <v>5.9</v>
      </c>
      <c r="P6932">
        <v>-17.579999999999998</v>
      </c>
      <c r="Q6932" s="2">
        <v>0.37</v>
      </c>
      <c r="R6932" t="s">
        <v>29</v>
      </c>
      <c r="S6932" t="s">
        <v>30</v>
      </c>
      <c r="T6932" t="s">
        <v>2268</v>
      </c>
      <c r="U6932" t="s">
        <v>61</v>
      </c>
      <c r="V6932" t="s">
        <v>52</v>
      </c>
      <c r="W6932">
        <v>129</v>
      </c>
      <c r="X6932" s="1">
        <v>42116</v>
      </c>
      <c r="Y6932" t="s">
        <v>34</v>
      </c>
      <c r="Z6932" t="e" vm="7">
        <v>#VALUE!</v>
      </c>
      <c r="AA6932">
        <v>84118</v>
      </c>
      <c r="AB6932" t="e" cm="1" vm="2">
        <f t="array" ref="AB6932">_FV(Table1[[#This Row],[State]],"Country/region",TRUE)</f>
        <v>#VALUE!</v>
      </c>
    </row>
    <row r="6933" spans="1:28" x14ac:dyDescent="0.35">
      <c r="A6933" t="s">
        <v>1608</v>
      </c>
      <c r="B6933">
        <v>64</v>
      </c>
      <c r="C6933" t="s">
        <v>797</v>
      </c>
      <c r="D6933" t="s">
        <v>57</v>
      </c>
      <c r="E6933">
        <f>YEAR(Table1[[#This Row],[Order Date]])</f>
        <v>2015</v>
      </c>
      <c r="F6933">
        <v>1</v>
      </c>
      <c r="G6933">
        <f>MONTH(Table1[[#This Row],[Order Date]])</f>
        <v>4</v>
      </c>
      <c r="H6933" s="1">
        <v>42114</v>
      </c>
      <c r="I6933">
        <v>45315</v>
      </c>
      <c r="J6933" t="s">
        <v>131</v>
      </c>
      <c r="K6933">
        <v>32</v>
      </c>
      <c r="L6933">
        <v>34.76</v>
      </c>
      <c r="M6933" s="2">
        <v>0.02</v>
      </c>
      <c r="N6933">
        <v>1141.9000000000001</v>
      </c>
      <c r="O6933">
        <v>8.2200000000000006</v>
      </c>
      <c r="P6933">
        <v>175.32</v>
      </c>
      <c r="Q6933" s="2">
        <v>0.56999999999999995</v>
      </c>
      <c r="R6933" t="s">
        <v>29</v>
      </c>
      <c r="S6933" t="s">
        <v>30</v>
      </c>
      <c r="T6933" t="s">
        <v>2106</v>
      </c>
      <c r="U6933" t="s">
        <v>32</v>
      </c>
      <c r="V6933" t="s">
        <v>52</v>
      </c>
      <c r="W6933">
        <v>6379</v>
      </c>
      <c r="X6933" s="1">
        <v>42115</v>
      </c>
      <c r="Y6933" t="s">
        <v>34</v>
      </c>
      <c r="Z6933" t="e" vm="4">
        <v>#VALUE!</v>
      </c>
      <c r="AA6933">
        <v>93309</v>
      </c>
      <c r="AB6933" t="e" cm="1" vm="2">
        <f t="array" ref="AB6933">_FV(Table1[[#This Row],[State]],"Country/region",TRUE)</f>
        <v>#VALUE!</v>
      </c>
    </row>
    <row r="6934" spans="1:28" x14ac:dyDescent="0.35">
      <c r="A6934" t="s">
        <v>2885</v>
      </c>
      <c r="B6934">
        <v>64</v>
      </c>
      <c r="C6934" t="s">
        <v>490</v>
      </c>
      <c r="D6934" t="s">
        <v>27</v>
      </c>
      <c r="E6934">
        <f>YEAR(Table1[[#This Row],[Order Date]])</f>
        <v>2015</v>
      </c>
      <c r="F6934">
        <v>1</v>
      </c>
      <c r="G6934">
        <f>MONTH(Table1[[#This Row],[Order Date]])</f>
        <v>4</v>
      </c>
      <c r="H6934" s="1">
        <v>42115</v>
      </c>
      <c r="I6934">
        <v>5986</v>
      </c>
      <c r="J6934" t="s">
        <v>28</v>
      </c>
      <c r="K6934">
        <v>48</v>
      </c>
      <c r="L6934">
        <v>120.98</v>
      </c>
      <c r="M6934" s="2">
        <v>0.08</v>
      </c>
      <c r="N6934">
        <v>5556.18</v>
      </c>
      <c r="O6934">
        <v>3.99</v>
      </c>
      <c r="P6934">
        <v>1638.48</v>
      </c>
      <c r="Q6934" s="2">
        <v>0.6</v>
      </c>
      <c r="R6934" t="s">
        <v>29</v>
      </c>
      <c r="S6934" t="s">
        <v>30</v>
      </c>
      <c r="T6934" t="s">
        <v>1432</v>
      </c>
      <c r="U6934" t="s">
        <v>214</v>
      </c>
      <c r="V6934" t="s">
        <v>33</v>
      </c>
      <c r="W6934">
        <v>832</v>
      </c>
      <c r="X6934" s="1">
        <v>42115</v>
      </c>
      <c r="Y6934" t="s">
        <v>34</v>
      </c>
      <c r="Z6934" t="e" vm="1">
        <v>#VALUE!</v>
      </c>
      <c r="AA6934">
        <v>15241</v>
      </c>
      <c r="AB6934" t="e" cm="1" vm="2">
        <f t="array" ref="AB6934">_FV(Table1[[#This Row],[State]],"Country/region",TRUE)</f>
        <v>#VALUE!</v>
      </c>
    </row>
    <row r="6935" spans="1:28" x14ac:dyDescent="0.35">
      <c r="A6935" t="s">
        <v>3505</v>
      </c>
      <c r="B6935">
        <v>64</v>
      </c>
      <c r="C6935" t="s">
        <v>1585</v>
      </c>
      <c r="D6935" t="s">
        <v>38</v>
      </c>
      <c r="E6935">
        <f>YEAR(Table1[[#This Row],[Order Date]])</f>
        <v>2015</v>
      </c>
      <c r="F6935">
        <v>1</v>
      </c>
      <c r="G6935">
        <f>MONTH(Table1[[#This Row],[Order Date]])</f>
        <v>4</v>
      </c>
      <c r="H6935" s="1">
        <v>42115</v>
      </c>
      <c r="I6935">
        <v>8390</v>
      </c>
      <c r="J6935" t="s">
        <v>131</v>
      </c>
      <c r="K6935">
        <v>24</v>
      </c>
      <c r="L6935">
        <v>30.98</v>
      </c>
      <c r="M6935" s="2">
        <v>0.08</v>
      </c>
      <c r="N6935">
        <v>715.4</v>
      </c>
      <c r="O6935">
        <v>4</v>
      </c>
      <c r="P6935">
        <v>-99.34</v>
      </c>
      <c r="Q6935" s="2">
        <v>0.8</v>
      </c>
      <c r="R6935" t="s">
        <v>96</v>
      </c>
      <c r="S6935" t="s">
        <v>30</v>
      </c>
      <c r="T6935" t="s">
        <v>1735</v>
      </c>
      <c r="U6935" t="s">
        <v>102</v>
      </c>
      <c r="V6935" t="s">
        <v>68</v>
      </c>
      <c r="W6935">
        <v>1153</v>
      </c>
      <c r="X6935" s="1">
        <v>42115</v>
      </c>
      <c r="Y6935" t="s">
        <v>34</v>
      </c>
      <c r="Z6935" t="e" vm="40">
        <v>#VALUE!</v>
      </c>
      <c r="AA6935">
        <v>66202</v>
      </c>
      <c r="AB6935" t="e" cm="1" vm="2">
        <f t="array" ref="AB6935">_FV(Table1[[#This Row],[State]],"Country/region",TRUE)</f>
        <v>#VALUE!</v>
      </c>
    </row>
    <row r="6936" spans="1:28" x14ac:dyDescent="0.35">
      <c r="A6936" t="s">
        <v>2885</v>
      </c>
      <c r="B6936">
        <v>64</v>
      </c>
      <c r="C6936" t="s">
        <v>490</v>
      </c>
      <c r="D6936" t="s">
        <v>27</v>
      </c>
      <c r="E6936">
        <f>YEAR(Table1[[#This Row],[Order Date]])</f>
        <v>2015</v>
      </c>
      <c r="F6936">
        <v>1</v>
      </c>
      <c r="G6936">
        <f>MONTH(Table1[[#This Row],[Order Date]])</f>
        <v>4</v>
      </c>
      <c r="H6936" s="1">
        <v>42115</v>
      </c>
      <c r="I6936">
        <v>5986</v>
      </c>
      <c r="J6936" t="s">
        <v>28</v>
      </c>
      <c r="K6936">
        <v>20</v>
      </c>
      <c r="L6936">
        <v>50.98</v>
      </c>
      <c r="M6936" s="2">
        <v>0.05</v>
      </c>
      <c r="N6936">
        <v>1021.55</v>
      </c>
      <c r="O6936">
        <v>14.19</v>
      </c>
      <c r="P6936">
        <v>64.81</v>
      </c>
      <c r="Q6936" s="2">
        <v>0.56000000000000005</v>
      </c>
      <c r="R6936" t="s">
        <v>48</v>
      </c>
      <c r="S6936" t="s">
        <v>49</v>
      </c>
      <c r="T6936" t="s">
        <v>2838</v>
      </c>
      <c r="U6936" t="s">
        <v>51</v>
      </c>
      <c r="V6936" t="s">
        <v>33</v>
      </c>
      <c r="W6936">
        <v>833</v>
      </c>
      <c r="X6936" s="1">
        <v>42116</v>
      </c>
      <c r="Y6936" t="s">
        <v>53</v>
      </c>
      <c r="Z6936" t="e" vm="1">
        <v>#VALUE!</v>
      </c>
      <c r="AA6936">
        <v>15241</v>
      </c>
      <c r="AB6936" t="e" cm="1" vm="2">
        <f t="array" ref="AB6936">_FV(Table1[[#This Row],[State]],"Country/region",TRUE)</f>
        <v>#VALUE!</v>
      </c>
    </row>
    <row r="6937" spans="1:28" x14ac:dyDescent="0.35">
      <c r="A6937" t="s">
        <v>2105</v>
      </c>
      <c r="B6937">
        <v>64</v>
      </c>
      <c r="C6937" t="s">
        <v>2193</v>
      </c>
      <c r="D6937" t="s">
        <v>46</v>
      </c>
      <c r="E6937">
        <f>YEAR(Table1[[#This Row],[Order Date]])</f>
        <v>2015</v>
      </c>
      <c r="F6937">
        <v>1</v>
      </c>
      <c r="G6937">
        <f>MONTH(Table1[[#This Row],[Order Date]])</f>
        <v>4</v>
      </c>
      <c r="H6937" s="1">
        <v>42115</v>
      </c>
      <c r="I6937">
        <v>5095</v>
      </c>
      <c r="J6937" t="s">
        <v>28</v>
      </c>
      <c r="K6937">
        <v>7</v>
      </c>
      <c r="L6937">
        <v>125.99</v>
      </c>
      <c r="M6937" s="2">
        <v>0.01</v>
      </c>
      <c r="N6937">
        <v>786.67499999999995</v>
      </c>
      <c r="O6937">
        <v>8.8000000000000007</v>
      </c>
      <c r="P6937">
        <v>-315.029</v>
      </c>
      <c r="Q6937" s="2">
        <v>0.59</v>
      </c>
      <c r="R6937" t="s">
        <v>96</v>
      </c>
      <c r="S6937" t="s">
        <v>30</v>
      </c>
      <c r="T6937" t="s">
        <v>846</v>
      </c>
      <c r="U6937" t="s">
        <v>105</v>
      </c>
      <c r="V6937" t="s">
        <v>52</v>
      </c>
      <c r="W6937">
        <v>717</v>
      </c>
      <c r="X6937" s="1">
        <v>42116</v>
      </c>
      <c r="Y6937" t="s">
        <v>34</v>
      </c>
      <c r="Z6937" t="e" vm="32">
        <v>#VALUE!</v>
      </c>
      <c r="AA6937">
        <v>81301</v>
      </c>
      <c r="AB6937" t="e" cm="1" vm="2">
        <f t="array" ref="AB6937">_FV(Table1[[#This Row],[State]],"Country/region",TRUE)</f>
        <v>#VALUE!</v>
      </c>
    </row>
    <row r="6938" spans="1:28" x14ac:dyDescent="0.35">
      <c r="A6938" t="s">
        <v>2885</v>
      </c>
      <c r="B6938">
        <v>64</v>
      </c>
      <c r="C6938" t="s">
        <v>490</v>
      </c>
      <c r="D6938" t="s">
        <v>27</v>
      </c>
      <c r="E6938">
        <f>YEAR(Table1[[#This Row],[Order Date]])</f>
        <v>2015</v>
      </c>
      <c r="F6938">
        <v>1</v>
      </c>
      <c r="G6938">
        <f>MONTH(Table1[[#This Row],[Order Date]])</f>
        <v>4</v>
      </c>
      <c r="H6938" s="1">
        <v>42115</v>
      </c>
      <c r="I6938">
        <v>5986</v>
      </c>
      <c r="J6938" t="s">
        <v>28</v>
      </c>
      <c r="K6938">
        <v>41</v>
      </c>
      <c r="L6938">
        <v>4.8899999999999997</v>
      </c>
      <c r="M6938" s="2">
        <v>0.03</v>
      </c>
      <c r="N6938">
        <v>205.24</v>
      </c>
      <c r="O6938">
        <v>4.93</v>
      </c>
      <c r="P6938">
        <v>-148.77000000000001</v>
      </c>
      <c r="Q6938" s="2">
        <v>0.66</v>
      </c>
      <c r="R6938" t="s">
        <v>96</v>
      </c>
      <c r="S6938" t="s">
        <v>139</v>
      </c>
      <c r="T6938" t="s">
        <v>1499</v>
      </c>
      <c r="U6938" t="s">
        <v>102</v>
      </c>
      <c r="V6938" t="s">
        <v>33</v>
      </c>
      <c r="W6938">
        <v>834</v>
      </c>
      <c r="X6938" s="1">
        <v>42116</v>
      </c>
      <c r="Y6938" t="s">
        <v>34</v>
      </c>
      <c r="Z6938" t="e" vm="1">
        <v>#VALUE!</v>
      </c>
      <c r="AA6938">
        <v>15241</v>
      </c>
      <c r="AB6938" t="e" cm="1" vm="2">
        <f t="array" ref="AB6938">_FV(Table1[[#This Row],[State]],"Country/region",TRUE)</f>
        <v>#VALUE!</v>
      </c>
    </row>
    <row r="6939" spans="1:28" x14ac:dyDescent="0.35">
      <c r="A6939" t="s">
        <v>90</v>
      </c>
      <c r="B6939">
        <v>64</v>
      </c>
      <c r="C6939" t="s">
        <v>91</v>
      </c>
      <c r="D6939" t="s">
        <v>27</v>
      </c>
      <c r="E6939">
        <f>YEAR(Table1[[#This Row],[Order Date]])</f>
        <v>2015</v>
      </c>
      <c r="F6939">
        <v>1</v>
      </c>
      <c r="G6939">
        <f>MONTH(Table1[[#This Row],[Order Date]])</f>
        <v>4</v>
      </c>
      <c r="H6939" s="1">
        <v>42116</v>
      </c>
      <c r="I6939">
        <v>35104</v>
      </c>
      <c r="J6939" t="s">
        <v>28</v>
      </c>
      <c r="K6939">
        <v>18</v>
      </c>
      <c r="L6939">
        <v>19.940000000000001</v>
      </c>
      <c r="M6939" s="2">
        <v>0</v>
      </c>
      <c r="N6939">
        <v>388.15</v>
      </c>
      <c r="O6939">
        <v>14.87</v>
      </c>
      <c r="P6939">
        <v>-44.21</v>
      </c>
      <c r="Q6939" s="2">
        <v>0.56999999999999995</v>
      </c>
      <c r="R6939" t="s">
        <v>48</v>
      </c>
      <c r="S6939" t="s">
        <v>40</v>
      </c>
      <c r="T6939" t="s">
        <v>2697</v>
      </c>
      <c r="U6939" t="s">
        <v>82</v>
      </c>
      <c r="V6939" t="s">
        <v>68</v>
      </c>
      <c r="W6939">
        <v>4934</v>
      </c>
      <c r="X6939" s="1">
        <v>42118</v>
      </c>
      <c r="Y6939" t="s">
        <v>34</v>
      </c>
      <c r="Z6939" t="e" vm="9">
        <v>#VALUE!</v>
      </c>
      <c r="AA6939">
        <v>68847</v>
      </c>
      <c r="AB6939" t="e" cm="1" vm="2">
        <f t="array" ref="AB6939">_FV(Table1[[#This Row],[State]],"Country/region",TRUE)</f>
        <v>#VALUE!</v>
      </c>
    </row>
    <row r="6940" spans="1:28" x14ac:dyDescent="0.35">
      <c r="A6940" t="s">
        <v>3426</v>
      </c>
      <c r="B6940">
        <v>64</v>
      </c>
      <c r="C6940" t="s">
        <v>2848</v>
      </c>
      <c r="D6940" t="s">
        <v>27</v>
      </c>
      <c r="E6940">
        <f>YEAR(Table1[[#This Row],[Order Date]])</f>
        <v>2015</v>
      </c>
      <c r="F6940">
        <v>1</v>
      </c>
      <c r="G6940">
        <f>MONTH(Table1[[#This Row],[Order Date]])</f>
        <v>4</v>
      </c>
      <c r="H6940" s="1">
        <v>42116</v>
      </c>
      <c r="I6940">
        <v>59395</v>
      </c>
      <c r="J6940" t="s">
        <v>58</v>
      </c>
      <c r="K6940">
        <v>20</v>
      </c>
      <c r="L6940">
        <v>48.04</v>
      </c>
      <c r="M6940" s="2">
        <v>0.06</v>
      </c>
      <c r="N6940">
        <v>963.3</v>
      </c>
      <c r="O6940">
        <v>7.23</v>
      </c>
      <c r="P6940">
        <v>367.12</v>
      </c>
      <c r="Q6940" s="2">
        <v>0.37</v>
      </c>
      <c r="R6940" t="s">
        <v>29</v>
      </c>
      <c r="S6940" t="s">
        <v>30</v>
      </c>
      <c r="T6940" t="s">
        <v>2840</v>
      </c>
      <c r="U6940" t="s">
        <v>61</v>
      </c>
      <c r="V6940" t="s">
        <v>68</v>
      </c>
      <c r="W6940">
        <v>8314</v>
      </c>
      <c r="X6940" s="1">
        <v>42118</v>
      </c>
      <c r="Y6940" t="s">
        <v>42</v>
      </c>
      <c r="Z6940" t="e" vm="16">
        <v>#VALUE!</v>
      </c>
      <c r="AA6940">
        <v>60068</v>
      </c>
      <c r="AB6940" t="e" cm="1" vm="2">
        <f t="array" ref="AB6940">_FV(Table1[[#This Row],[State]],"Country/region",TRUE)</f>
        <v>#VALUE!</v>
      </c>
    </row>
    <row r="6941" spans="1:28" x14ac:dyDescent="0.35">
      <c r="A6941" t="s">
        <v>2313</v>
      </c>
      <c r="B6941">
        <v>64</v>
      </c>
      <c r="C6941" t="s">
        <v>1368</v>
      </c>
      <c r="D6941" t="s">
        <v>57</v>
      </c>
      <c r="E6941">
        <f>YEAR(Table1[[#This Row],[Order Date]])</f>
        <v>2015</v>
      </c>
      <c r="F6941">
        <v>1</v>
      </c>
      <c r="G6941">
        <f>MONTH(Table1[[#This Row],[Order Date]])</f>
        <v>4</v>
      </c>
      <c r="H6941" s="1">
        <v>42116</v>
      </c>
      <c r="I6941">
        <v>57638</v>
      </c>
      <c r="J6941" t="s">
        <v>47</v>
      </c>
      <c r="K6941">
        <v>49</v>
      </c>
      <c r="L6941">
        <v>11.48</v>
      </c>
      <c r="M6941" s="2">
        <v>7.0000000000000007E-2</v>
      </c>
      <c r="N6941">
        <v>570.42999999999995</v>
      </c>
      <c r="O6941">
        <v>5.43</v>
      </c>
      <c r="P6941">
        <v>78.89</v>
      </c>
      <c r="Q6941" s="2">
        <v>0.36</v>
      </c>
      <c r="R6941" t="s">
        <v>29</v>
      </c>
      <c r="S6941" t="s">
        <v>30</v>
      </c>
      <c r="T6941" t="s">
        <v>2348</v>
      </c>
      <c r="U6941" t="s">
        <v>61</v>
      </c>
      <c r="V6941" t="s">
        <v>33</v>
      </c>
      <c r="W6941">
        <v>8080</v>
      </c>
      <c r="X6941" s="1">
        <v>42118</v>
      </c>
      <c r="Y6941" t="s">
        <v>34</v>
      </c>
      <c r="Z6941" t="e" vm="17">
        <v>#VALUE!</v>
      </c>
      <c r="AA6941">
        <v>6040</v>
      </c>
      <c r="AB6941" t="e" cm="1" vm="2">
        <f t="array" ref="AB6941">_FV(Table1[[#This Row],[State]],"Country/region",TRUE)</f>
        <v>#VALUE!</v>
      </c>
    </row>
    <row r="6942" spans="1:28" x14ac:dyDescent="0.35">
      <c r="A6942" t="s">
        <v>2603</v>
      </c>
      <c r="B6942">
        <v>64</v>
      </c>
      <c r="C6942" t="s">
        <v>1368</v>
      </c>
      <c r="D6942" t="s">
        <v>57</v>
      </c>
      <c r="E6942">
        <f>YEAR(Table1[[#This Row],[Order Date]])</f>
        <v>2015</v>
      </c>
      <c r="F6942">
        <v>1</v>
      </c>
      <c r="G6942">
        <f>MONTH(Table1[[#This Row],[Order Date]])</f>
        <v>4</v>
      </c>
      <c r="H6942" s="1">
        <v>42116</v>
      </c>
      <c r="I6942">
        <v>57638</v>
      </c>
      <c r="J6942" t="s">
        <v>47</v>
      </c>
      <c r="K6942">
        <v>49</v>
      </c>
      <c r="L6942">
        <v>2.08</v>
      </c>
      <c r="M6942" s="2">
        <v>0.08</v>
      </c>
      <c r="N6942">
        <v>100.08</v>
      </c>
      <c r="O6942">
        <v>2.56</v>
      </c>
      <c r="P6942">
        <v>-85.58</v>
      </c>
      <c r="Q6942" s="2">
        <v>0.55000000000000004</v>
      </c>
      <c r="R6942" t="s">
        <v>29</v>
      </c>
      <c r="S6942" t="s">
        <v>139</v>
      </c>
      <c r="T6942" t="s">
        <v>769</v>
      </c>
      <c r="U6942" t="s">
        <v>481</v>
      </c>
      <c r="V6942" t="s">
        <v>33</v>
      </c>
      <c r="W6942">
        <v>8081</v>
      </c>
      <c r="X6942" s="1">
        <v>42118</v>
      </c>
      <c r="Y6942" t="s">
        <v>34</v>
      </c>
      <c r="Z6942" t="e" vm="17">
        <v>#VALUE!</v>
      </c>
      <c r="AA6942">
        <v>6850</v>
      </c>
      <c r="AB6942" t="e" cm="1" vm="2">
        <f t="array" ref="AB6942">_FV(Table1[[#This Row],[State]],"Country/region",TRUE)</f>
        <v>#VALUE!</v>
      </c>
    </row>
    <row r="6943" spans="1:28" x14ac:dyDescent="0.35">
      <c r="A6943" t="s">
        <v>3517</v>
      </c>
      <c r="B6943">
        <v>64</v>
      </c>
      <c r="C6943" t="s">
        <v>2936</v>
      </c>
      <c r="D6943" t="s">
        <v>38</v>
      </c>
      <c r="E6943">
        <f>YEAR(Table1[[#This Row],[Order Date]])</f>
        <v>2015</v>
      </c>
      <c r="F6943">
        <v>1</v>
      </c>
      <c r="G6943">
        <f>MONTH(Table1[[#This Row],[Order Date]])</f>
        <v>4</v>
      </c>
      <c r="H6943" s="1">
        <v>42116</v>
      </c>
      <c r="I6943">
        <v>39300</v>
      </c>
      <c r="J6943" t="s">
        <v>28</v>
      </c>
      <c r="K6943">
        <v>9</v>
      </c>
      <c r="L6943">
        <v>4.0599999999999996</v>
      </c>
      <c r="M6943" s="2">
        <v>0.01</v>
      </c>
      <c r="N6943">
        <v>44.51</v>
      </c>
      <c r="O6943">
        <v>6.89</v>
      </c>
      <c r="P6943">
        <v>-43.48</v>
      </c>
      <c r="Q6943" s="2">
        <v>0.6</v>
      </c>
      <c r="R6943" t="s">
        <v>29</v>
      </c>
      <c r="S6943" t="s">
        <v>30</v>
      </c>
      <c r="T6943" t="s">
        <v>784</v>
      </c>
      <c r="U6943" t="s">
        <v>214</v>
      </c>
      <c r="V6943" t="s">
        <v>33</v>
      </c>
      <c r="W6943">
        <v>5549</v>
      </c>
      <c r="X6943" s="1">
        <v>42118</v>
      </c>
      <c r="Y6943" t="s">
        <v>34</v>
      </c>
      <c r="Z6943" t="e" vm="30">
        <v>#VALUE!</v>
      </c>
      <c r="AA6943">
        <v>2040</v>
      </c>
      <c r="AB6943" t="e" cm="1" vm="2">
        <f t="array" ref="AB6943">_FV(Table1[[#This Row],[State]],"Country/region",TRUE)</f>
        <v>#VALUE!</v>
      </c>
    </row>
    <row r="6944" spans="1:28" x14ac:dyDescent="0.35">
      <c r="A6944" t="s">
        <v>90</v>
      </c>
      <c r="B6944">
        <v>64</v>
      </c>
      <c r="C6944" t="s">
        <v>91</v>
      </c>
      <c r="D6944" t="s">
        <v>27</v>
      </c>
      <c r="E6944">
        <f>YEAR(Table1[[#This Row],[Order Date]])</f>
        <v>2015</v>
      </c>
      <c r="F6944">
        <v>1</v>
      </c>
      <c r="G6944">
        <f>MONTH(Table1[[#This Row],[Order Date]])</f>
        <v>4</v>
      </c>
      <c r="H6944" s="1">
        <v>42116</v>
      </c>
      <c r="I6944">
        <v>35104</v>
      </c>
      <c r="J6944" t="s">
        <v>28</v>
      </c>
      <c r="K6944">
        <v>1</v>
      </c>
      <c r="L6944">
        <v>29.99</v>
      </c>
      <c r="M6944" s="2">
        <v>0.04</v>
      </c>
      <c r="N6944">
        <v>36.31</v>
      </c>
      <c r="O6944">
        <v>5.5</v>
      </c>
      <c r="P6944">
        <v>-74.45</v>
      </c>
      <c r="Q6944" s="2">
        <v>0.51</v>
      </c>
      <c r="R6944" t="s">
        <v>96</v>
      </c>
      <c r="S6944" t="s">
        <v>30</v>
      </c>
      <c r="T6944" t="s">
        <v>2983</v>
      </c>
      <c r="U6944" t="s">
        <v>102</v>
      </c>
      <c r="V6944" t="s">
        <v>68</v>
      </c>
      <c r="W6944">
        <v>4933</v>
      </c>
      <c r="X6944" s="1">
        <v>42119</v>
      </c>
      <c r="Y6944" t="s">
        <v>34</v>
      </c>
      <c r="Z6944" t="e" vm="9">
        <v>#VALUE!</v>
      </c>
      <c r="AA6944">
        <v>68847</v>
      </c>
      <c r="AB6944" t="e" cm="1" vm="2">
        <f t="array" ref="AB6944">_FV(Table1[[#This Row],[State]],"Country/region",TRUE)</f>
        <v>#VALUE!</v>
      </c>
    </row>
    <row r="6945" spans="1:28" x14ac:dyDescent="0.35">
      <c r="A6945" t="s">
        <v>1147</v>
      </c>
      <c r="B6945">
        <v>64</v>
      </c>
      <c r="C6945" t="s">
        <v>1368</v>
      </c>
      <c r="D6945" t="s">
        <v>57</v>
      </c>
      <c r="E6945">
        <f>YEAR(Table1[[#This Row],[Order Date]])</f>
        <v>2015</v>
      </c>
      <c r="F6945">
        <v>1</v>
      </c>
      <c r="G6945">
        <f>MONTH(Table1[[#This Row],[Order Date]])</f>
        <v>4</v>
      </c>
      <c r="H6945" s="1">
        <v>42116</v>
      </c>
      <c r="I6945">
        <v>57638</v>
      </c>
      <c r="J6945" t="s">
        <v>47</v>
      </c>
      <c r="K6945">
        <v>35</v>
      </c>
      <c r="L6945">
        <v>217.85</v>
      </c>
      <c r="M6945" s="2">
        <v>0.09</v>
      </c>
      <c r="N6945">
        <v>5740.6239999999998</v>
      </c>
      <c r="O6945">
        <v>29.1</v>
      </c>
      <c r="P6945">
        <v>-526.47809500000005</v>
      </c>
      <c r="Q6945" s="2">
        <v>0.68</v>
      </c>
      <c r="R6945" t="s">
        <v>48</v>
      </c>
      <c r="S6945" t="s">
        <v>73</v>
      </c>
      <c r="T6945" t="s">
        <v>466</v>
      </c>
      <c r="U6945" t="s">
        <v>75</v>
      </c>
      <c r="V6945" t="s">
        <v>33</v>
      </c>
      <c r="W6945">
        <v>8079</v>
      </c>
      <c r="X6945" s="1">
        <v>42121</v>
      </c>
      <c r="Y6945" t="s">
        <v>53</v>
      </c>
      <c r="Z6945" t="e" vm="21">
        <v>#VALUE!</v>
      </c>
      <c r="AA6945">
        <v>4401</v>
      </c>
      <c r="AB6945" t="e" cm="1" vm="2">
        <f t="array" ref="AB6945">_FV(Table1[[#This Row],[State]],"Country/region",TRUE)</f>
        <v>#VALUE!</v>
      </c>
    </row>
    <row r="6946" spans="1:28" x14ac:dyDescent="0.35">
      <c r="A6946" t="s">
        <v>2972</v>
      </c>
      <c r="B6946">
        <v>64</v>
      </c>
      <c r="C6946" t="s">
        <v>2973</v>
      </c>
      <c r="D6946" t="s">
        <v>57</v>
      </c>
      <c r="E6946">
        <f>YEAR(Table1[[#This Row],[Order Date]])</f>
        <v>2015</v>
      </c>
      <c r="F6946">
        <v>1</v>
      </c>
      <c r="G6946">
        <f>MONTH(Table1[[#This Row],[Order Date]])</f>
        <v>4</v>
      </c>
      <c r="H6946" s="1">
        <v>42117</v>
      </c>
      <c r="I6946">
        <v>51872</v>
      </c>
      <c r="J6946" t="s">
        <v>131</v>
      </c>
      <c r="K6946">
        <v>10</v>
      </c>
      <c r="L6946">
        <v>238.4</v>
      </c>
      <c r="M6946" s="2">
        <v>0.09</v>
      </c>
      <c r="N6946">
        <v>2193.9299999999998</v>
      </c>
      <c r="O6946">
        <v>24.49</v>
      </c>
      <c r="P6946">
        <v>41.83</v>
      </c>
      <c r="Q6946" s="2"/>
      <c r="R6946" t="s">
        <v>48</v>
      </c>
      <c r="S6946" t="s">
        <v>40</v>
      </c>
      <c r="T6946" t="s">
        <v>491</v>
      </c>
      <c r="U6946" t="s">
        <v>51</v>
      </c>
      <c r="V6946" t="s">
        <v>52</v>
      </c>
      <c r="W6946">
        <v>7268</v>
      </c>
      <c r="X6946" s="1">
        <v>42118</v>
      </c>
      <c r="Y6946" t="s">
        <v>34</v>
      </c>
      <c r="Z6946" t="e" vm="23">
        <v>#VALUE!</v>
      </c>
      <c r="AA6946">
        <v>99336</v>
      </c>
      <c r="AB6946" t="e" cm="1" vm="2">
        <f t="array" ref="AB6946">_FV(Table1[[#This Row],[State]],"Country/region",TRUE)</f>
        <v>#VALUE!</v>
      </c>
    </row>
    <row r="6947" spans="1:28" x14ac:dyDescent="0.35">
      <c r="A6947" t="s">
        <v>1548</v>
      </c>
      <c r="B6947">
        <v>64</v>
      </c>
      <c r="C6947" t="s">
        <v>2196</v>
      </c>
      <c r="D6947" t="s">
        <v>46</v>
      </c>
      <c r="E6947">
        <f>YEAR(Table1[[#This Row],[Order Date]])</f>
        <v>2015</v>
      </c>
      <c r="F6947">
        <v>1</v>
      </c>
      <c r="G6947">
        <f>MONTH(Table1[[#This Row],[Order Date]])</f>
        <v>4</v>
      </c>
      <c r="H6947" s="1">
        <v>42117</v>
      </c>
      <c r="I6947">
        <v>22183</v>
      </c>
      <c r="J6947" t="s">
        <v>131</v>
      </c>
      <c r="K6947">
        <v>30</v>
      </c>
      <c r="L6947">
        <v>5.84</v>
      </c>
      <c r="M6947" s="2">
        <v>0.06</v>
      </c>
      <c r="N6947">
        <v>177.22</v>
      </c>
      <c r="O6947">
        <v>1</v>
      </c>
      <c r="P6947">
        <v>68.959999999999994</v>
      </c>
      <c r="Q6947" s="2">
        <v>0.38</v>
      </c>
      <c r="R6947" t="s">
        <v>29</v>
      </c>
      <c r="S6947" t="s">
        <v>59</v>
      </c>
      <c r="T6947" t="s">
        <v>2631</v>
      </c>
      <c r="U6947" t="s">
        <v>88</v>
      </c>
      <c r="V6947" t="s">
        <v>33</v>
      </c>
      <c r="W6947">
        <v>3095</v>
      </c>
      <c r="X6947" s="1">
        <v>42118</v>
      </c>
      <c r="Y6947" t="s">
        <v>34</v>
      </c>
      <c r="Z6947" t="e" vm="24">
        <v>#VALUE!</v>
      </c>
      <c r="AA6947">
        <v>7501</v>
      </c>
      <c r="AB6947" t="e" cm="1" vm="2">
        <f t="array" ref="AB6947">_FV(Table1[[#This Row],[State]],"Country/region",TRUE)</f>
        <v>#VALUE!</v>
      </c>
    </row>
    <row r="6948" spans="1:28" x14ac:dyDescent="0.35">
      <c r="A6948" t="s">
        <v>2264</v>
      </c>
      <c r="B6948">
        <v>64</v>
      </c>
      <c r="C6948" t="s">
        <v>3365</v>
      </c>
      <c r="D6948" t="s">
        <v>27</v>
      </c>
      <c r="E6948">
        <f>YEAR(Table1[[#This Row],[Order Date]])</f>
        <v>2015</v>
      </c>
      <c r="F6948">
        <v>1</v>
      </c>
      <c r="G6948">
        <f>MONTH(Table1[[#This Row],[Order Date]])</f>
        <v>4</v>
      </c>
      <c r="H6948" s="1">
        <v>42117</v>
      </c>
      <c r="I6948">
        <v>45698</v>
      </c>
      <c r="J6948" t="s">
        <v>28</v>
      </c>
      <c r="K6948">
        <v>40</v>
      </c>
      <c r="L6948">
        <v>172.99</v>
      </c>
      <c r="M6948" s="2">
        <v>0.1</v>
      </c>
      <c r="N6948">
        <v>6559.01</v>
      </c>
      <c r="O6948">
        <v>19.989999999999998</v>
      </c>
      <c r="P6948">
        <v>2307.5715</v>
      </c>
      <c r="Q6948" s="2">
        <v>0.39</v>
      </c>
      <c r="R6948" t="s">
        <v>29</v>
      </c>
      <c r="S6948" t="s">
        <v>30</v>
      </c>
      <c r="T6948" t="s">
        <v>1547</v>
      </c>
      <c r="U6948" t="s">
        <v>67</v>
      </c>
      <c r="V6948" t="s">
        <v>33</v>
      </c>
      <c r="W6948">
        <v>6427</v>
      </c>
      <c r="X6948" s="1">
        <v>42119</v>
      </c>
      <c r="Y6948" t="s">
        <v>34</v>
      </c>
      <c r="Z6948" t="e" vm="22">
        <v>#VALUE!</v>
      </c>
      <c r="AA6948">
        <v>45324</v>
      </c>
      <c r="AB6948" t="e" cm="1" vm="2">
        <f t="array" ref="AB6948">_FV(Table1[[#This Row],[State]],"Country/region",TRUE)</f>
        <v>#VALUE!</v>
      </c>
    </row>
    <row r="6949" spans="1:28" x14ac:dyDescent="0.35">
      <c r="A6949" t="s">
        <v>2972</v>
      </c>
      <c r="B6949">
        <v>64</v>
      </c>
      <c r="C6949" t="s">
        <v>2973</v>
      </c>
      <c r="D6949" t="s">
        <v>57</v>
      </c>
      <c r="E6949">
        <f>YEAR(Table1[[#This Row],[Order Date]])</f>
        <v>2015</v>
      </c>
      <c r="F6949">
        <v>1</v>
      </c>
      <c r="G6949">
        <f>MONTH(Table1[[#This Row],[Order Date]])</f>
        <v>4</v>
      </c>
      <c r="H6949" s="1">
        <v>42117</v>
      </c>
      <c r="I6949">
        <v>51872</v>
      </c>
      <c r="J6949" t="s">
        <v>131</v>
      </c>
      <c r="K6949">
        <v>11</v>
      </c>
      <c r="L6949">
        <v>85.99</v>
      </c>
      <c r="M6949" s="2">
        <v>0</v>
      </c>
      <c r="N6949">
        <v>812.49800000000005</v>
      </c>
      <c r="O6949">
        <v>1.25</v>
      </c>
      <c r="P6949">
        <v>128.952</v>
      </c>
      <c r="Q6949" s="2">
        <v>0.39</v>
      </c>
      <c r="R6949" t="s">
        <v>96</v>
      </c>
      <c r="S6949" t="s">
        <v>139</v>
      </c>
      <c r="T6949" t="s">
        <v>3017</v>
      </c>
      <c r="U6949" t="s">
        <v>105</v>
      </c>
      <c r="V6949" t="s">
        <v>52</v>
      </c>
      <c r="W6949">
        <v>7269</v>
      </c>
      <c r="X6949" s="1">
        <v>42119</v>
      </c>
      <c r="Y6949" t="s">
        <v>42</v>
      </c>
      <c r="Z6949" t="e" vm="23">
        <v>#VALUE!</v>
      </c>
      <c r="AA6949">
        <v>99336</v>
      </c>
      <c r="AB6949" t="e" cm="1" vm="2">
        <f t="array" ref="AB6949">_FV(Table1[[#This Row],[State]],"Country/region",TRUE)</f>
        <v>#VALUE!</v>
      </c>
    </row>
    <row r="6950" spans="1:28" x14ac:dyDescent="0.35">
      <c r="A6950" t="s">
        <v>2264</v>
      </c>
      <c r="B6950">
        <v>64</v>
      </c>
      <c r="C6950" t="s">
        <v>3365</v>
      </c>
      <c r="D6950" t="s">
        <v>27</v>
      </c>
      <c r="E6950">
        <f>YEAR(Table1[[#This Row],[Order Date]])</f>
        <v>2015</v>
      </c>
      <c r="F6950">
        <v>1</v>
      </c>
      <c r="G6950">
        <f>MONTH(Table1[[#This Row],[Order Date]])</f>
        <v>4</v>
      </c>
      <c r="H6950" s="1">
        <v>42117</v>
      </c>
      <c r="I6950">
        <v>45698</v>
      </c>
      <c r="J6950" t="s">
        <v>28</v>
      </c>
      <c r="K6950">
        <v>36</v>
      </c>
      <c r="L6950">
        <v>7.28</v>
      </c>
      <c r="M6950" s="2">
        <v>0.04</v>
      </c>
      <c r="N6950">
        <v>263.37</v>
      </c>
      <c r="O6950">
        <v>4.2300000000000004</v>
      </c>
      <c r="P6950">
        <v>-5.68</v>
      </c>
      <c r="Q6950" s="2">
        <v>0.39</v>
      </c>
      <c r="R6950" t="s">
        <v>29</v>
      </c>
      <c r="S6950" t="s">
        <v>59</v>
      </c>
      <c r="T6950" t="s">
        <v>3400</v>
      </c>
      <c r="U6950" t="s">
        <v>61</v>
      </c>
      <c r="V6950" t="s">
        <v>33</v>
      </c>
      <c r="W6950">
        <v>6428</v>
      </c>
      <c r="X6950" s="1">
        <v>42120</v>
      </c>
      <c r="Y6950" t="s">
        <v>34</v>
      </c>
      <c r="Z6950" t="e" vm="22">
        <v>#VALUE!</v>
      </c>
      <c r="AA6950">
        <v>45324</v>
      </c>
      <c r="AB6950" t="e" cm="1" vm="2">
        <f t="array" ref="AB6950">_FV(Table1[[#This Row],[State]],"Country/region",TRUE)</f>
        <v>#VALUE!</v>
      </c>
    </row>
    <row r="6951" spans="1:28" x14ac:dyDescent="0.35">
      <c r="A6951" t="s">
        <v>1954</v>
      </c>
      <c r="B6951">
        <v>64</v>
      </c>
      <c r="C6951" t="s">
        <v>2973</v>
      </c>
      <c r="D6951" t="s">
        <v>57</v>
      </c>
      <c r="E6951">
        <f>YEAR(Table1[[#This Row],[Order Date]])</f>
        <v>2015</v>
      </c>
      <c r="F6951">
        <v>1</v>
      </c>
      <c r="G6951">
        <f>MONTH(Table1[[#This Row],[Order Date]])</f>
        <v>4</v>
      </c>
      <c r="H6951" s="1">
        <v>42117</v>
      </c>
      <c r="I6951">
        <v>51872</v>
      </c>
      <c r="J6951" t="s">
        <v>131</v>
      </c>
      <c r="K6951">
        <v>37</v>
      </c>
      <c r="L6951">
        <v>155.99</v>
      </c>
      <c r="M6951" s="2">
        <v>0.06</v>
      </c>
      <c r="N6951">
        <v>4657.6514999999999</v>
      </c>
      <c r="O6951">
        <v>3.9</v>
      </c>
      <c r="P6951">
        <v>1242.846</v>
      </c>
      <c r="Q6951" s="2">
        <v>0.55000000000000004</v>
      </c>
      <c r="R6951" t="s">
        <v>96</v>
      </c>
      <c r="S6951" t="s">
        <v>30</v>
      </c>
      <c r="T6951" t="s">
        <v>1321</v>
      </c>
      <c r="U6951" t="s">
        <v>105</v>
      </c>
      <c r="V6951" t="s">
        <v>52</v>
      </c>
      <c r="W6951">
        <v>7270</v>
      </c>
      <c r="X6951" s="1">
        <v>42120</v>
      </c>
      <c r="Y6951" t="s">
        <v>34</v>
      </c>
      <c r="Z6951" t="e" vm="23">
        <v>#VALUE!</v>
      </c>
      <c r="AA6951">
        <v>98031</v>
      </c>
      <c r="AB6951" t="e" cm="1" vm="2">
        <f t="array" ref="AB6951">_FV(Table1[[#This Row],[State]],"Country/region",TRUE)</f>
        <v>#VALUE!</v>
      </c>
    </row>
    <row r="6952" spans="1:28" x14ac:dyDescent="0.35">
      <c r="A6952" t="s">
        <v>2264</v>
      </c>
      <c r="B6952">
        <v>64</v>
      </c>
      <c r="C6952" t="s">
        <v>1430</v>
      </c>
      <c r="D6952" t="s">
        <v>57</v>
      </c>
      <c r="E6952">
        <f>YEAR(Table1[[#This Row],[Order Date]])</f>
        <v>2015</v>
      </c>
      <c r="F6952">
        <v>1</v>
      </c>
      <c r="G6952">
        <f>MONTH(Table1[[#This Row],[Order Date]])</f>
        <v>4</v>
      </c>
      <c r="H6952" s="1">
        <v>42118</v>
      </c>
      <c r="I6952">
        <v>25478</v>
      </c>
      <c r="J6952" t="s">
        <v>58</v>
      </c>
      <c r="K6952">
        <v>47</v>
      </c>
      <c r="L6952">
        <v>115.99</v>
      </c>
      <c r="M6952" s="2">
        <v>0.01</v>
      </c>
      <c r="N6952">
        <v>4725.0905000000002</v>
      </c>
      <c r="O6952">
        <v>2.5</v>
      </c>
      <c r="P6952">
        <v>1578.6990000000001</v>
      </c>
      <c r="Q6952" s="2">
        <v>0.56999999999999995</v>
      </c>
      <c r="R6952" t="s">
        <v>96</v>
      </c>
      <c r="S6952" t="s">
        <v>30</v>
      </c>
      <c r="T6952" t="s">
        <v>3249</v>
      </c>
      <c r="U6952" t="s">
        <v>105</v>
      </c>
      <c r="V6952" t="s">
        <v>33</v>
      </c>
      <c r="W6952">
        <v>3576</v>
      </c>
      <c r="X6952" s="1">
        <v>42118</v>
      </c>
      <c r="Y6952" t="s">
        <v>34</v>
      </c>
      <c r="Z6952" t="e" vm="22">
        <v>#VALUE!</v>
      </c>
      <c r="AA6952">
        <v>45324</v>
      </c>
      <c r="AB6952" t="e" cm="1" vm="2">
        <f t="array" ref="AB6952">_FV(Table1[[#This Row],[State]],"Country/region",TRUE)</f>
        <v>#VALUE!</v>
      </c>
    </row>
    <row r="6953" spans="1:28" x14ac:dyDescent="0.35">
      <c r="A6953" t="s">
        <v>1299</v>
      </c>
      <c r="B6953">
        <v>64</v>
      </c>
      <c r="C6953" t="s">
        <v>2809</v>
      </c>
      <c r="D6953" t="s">
        <v>38</v>
      </c>
      <c r="E6953">
        <f>YEAR(Table1[[#This Row],[Order Date]])</f>
        <v>2015</v>
      </c>
      <c r="F6953">
        <v>1</v>
      </c>
      <c r="G6953">
        <f>MONTH(Table1[[#This Row],[Order Date]])</f>
        <v>4</v>
      </c>
      <c r="H6953" s="1">
        <v>42118</v>
      </c>
      <c r="I6953">
        <v>12931</v>
      </c>
      <c r="J6953" t="s">
        <v>131</v>
      </c>
      <c r="K6953">
        <v>11</v>
      </c>
      <c r="L6953">
        <v>59.76</v>
      </c>
      <c r="M6953" s="2">
        <v>0.02</v>
      </c>
      <c r="N6953">
        <v>653.91999999999996</v>
      </c>
      <c r="O6953">
        <v>9.7100000000000009</v>
      </c>
      <c r="P6953">
        <v>52.89</v>
      </c>
      <c r="Q6953" s="2">
        <v>0.56999999999999995</v>
      </c>
      <c r="R6953" t="s">
        <v>29</v>
      </c>
      <c r="S6953" t="s">
        <v>30</v>
      </c>
      <c r="T6953" t="s">
        <v>1184</v>
      </c>
      <c r="U6953" t="s">
        <v>32</v>
      </c>
      <c r="V6953" t="s">
        <v>33</v>
      </c>
      <c r="W6953">
        <v>1809</v>
      </c>
      <c r="X6953" s="1">
        <v>42119</v>
      </c>
      <c r="Y6953" t="s">
        <v>34</v>
      </c>
      <c r="Z6953" t="e" vm="24">
        <v>#VALUE!</v>
      </c>
      <c r="AA6953">
        <v>7646</v>
      </c>
      <c r="AB6953" t="e" cm="1" vm="2">
        <f t="array" ref="AB6953">_FV(Table1[[#This Row],[State]],"Country/region",TRUE)</f>
        <v>#VALUE!</v>
      </c>
    </row>
    <row r="6954" spans="1:28" x14ac:dyDescent="0.35">
      <c r="A6954" t="s">
        <v>492</v>
      </c>
      <c r="B6954">
        <v>64</v>
      </c>
      <c r="C6954" t="s">
        <v>1217</v>
      </c>
      <c r="D6954" t="s">
        <v>27</v>
      </c>
      <c r="E6954">
        <f>YEAR(Table1[[#This Row],[Order Date]])</f>
        <v>2015</v>
      </c>
      <c r="F6954">
        <v>1</v>
      </c>
      <c r="G6954">
        <f>MONTH(Table1[[#This Row],[Order Date]])</f>
        <v>4</v>
      </c>
      <c r="H6954" s="1">
        <v>42118</v>
      </c>
      <c r="I6954">
        <v>8033</v>
      </c>
      <c r="J6954" t="s">
        <v>28</v>
      </c>
      <c r="K6954">
        <v>27</v>
      </c>
      <c r="L6954">
        <v>4.0599999999999996</v>
      </c>
      <c r="M6954" s="2">
        <v>0.06</v>
      </c>
      <c r="N6954">
        <v>118.18</v>
      </c>
      <c r="O6954">
        <v>6.89</v>
      </c>
      <c r="P6954">
        <v>-133.62</v>
      </c>
      <c r="Q6954" s="2">
        <v>0.6</v>
      </c>
      <c r="R6954" t="s">
        <v>29</v>
      </c>
      <c r="S6954" t="s">
        <v>30</v>
      </c>
      <c r="T6954" t="s">
        <v>784</v>
      </c>
      <c r="U6954" t="s">
        <v>214</v>
      </c>
      <c r="V6954" t="s">
        <v>68</v>
      </c>
      <c r="W6954">
        <v>1092</v>
      </c>
      <c r="X6954" s="1">
        <v>42119</v>
      </c>
      <c r="Y6954" t="s">
        <v>34</v>
      </c>
      <c r="Z6954" t="e" vm="25">
        <v>#VALUE!</v>
      </c>
      <c r="AA6954">
        <v>53132</v>
      </c>
      <c r="AB6954" t="e" cm="1" vm="2">
        <f t="array" ref="AB6954">_FV(Table1[[#This Row],[State]],"Country/region",TRUE)</f>
        <v>#VALUE!</v>
      </c>
    </row>
    <row r="6955" spans="1:28" x14ac:dyDescent="0.35">
      <c r="A6955" t="s">
        <v>1429</v>
      </c>
      <c r="B6955">
        <v>64</v>
      </c>
      <c r="C6955" t="s">
        <v>1430</v>
      </c>
      <c r="D6955" t="s">
        <v>57</v>
      </c>
      <c r="E6955">
        <f>YEAR(Table1[[#This Row],[Order Date]])</f>
        <v>2015</v>
      </c>
      <c r="F6955">
        <v>1</v>
      </c>
      <c r="G6955">
        <f>MONTH(Table1[[#This Row],[Order Date]])</f>
        <v>4</v>
      </c>
      <c r="H6955" s="1">
        <v>42118</v>
      </c>
      <c r="I6955">
        <v>25478</v>
      </c>
      <c r="J6955" t="s">
        <v>58</v>
      </c>
      <c r="K6955">
        <v>50</v>
      </c>
      <c r="L6955">
        <v>6.08</v>
      </c>
      <c r="M6955" s="2">
        <v>0.09</v>
      </c>
      <c r="N6955">
        <v>286.76</v>
      </c>
      <c r="O6955">
        <v>1.82</v>
      </c>
      <c r="P6955">
        <v>77.2</v>
      </c>
      <c r="Q6955" s="2">
        <v>0.35</v>
      </c>
      <c r="R6955" t="s">
        <v>29</v>
      </c>
      <c r="S6955" t="s">
        <v>59</v>
      </c>
      <c r="T6955" t="s">
        <v>3437</v>
      </c>
      <c r="U6955" t="s">
        <v>232</v>
      </c>
      <c r="V6955" t="s">
        <v>33</v>
      </c>
      <c r="W6955">
        <v>3577</v>
      </c>
      <c r="X6955" s="1">
        <v>42120</v>
      </c>
      <c r="Y6955" t="s">
        <v>34</v>
      </c>
      <c r="Z6955" t="e" vm="22">
        <v>#VALUE!</v>
      </c>
      <c r="AA6955">
        <v>45014</v>
      </c>
      <c r="AB6955" t="e" cm="1" vm="2">
        <f t="array" ref="AB6955">_FV(Table1[[#This Row],[State]],"Country/region",TRUE)</f>
        <v>#VALUE!</v>
      </c>
    </row>
    <row r="6956" spans="1:28" x14ac:dyDescent="0.35">
      <c r="A6956" t="s">
        <v>2960</v>
      </c>
      <c r="B6956">
        <v>64</v>
      </c>
      <c r="C6956" t="s">
        <v>227</v>
      </c>
      <c r="D6956" t="s">
        <v>46</v>
      </c>
      <c r="E6956">
        <f>YEAR(Table1[[#This Row],[Order Date]])</f>
        <v>2015</v>
      </c>
      <c r="F6956">
        <v>1</v>
      </c>
      <c r="G6956">
        <f>MONTH(Table1[[#This Row],[Order Date]])</f>
        <v>4</v>
      </c>
      <c r="H6956" s="1">
        <v>42118</v>
      </c>
      <c r="I6956">
        <v>46368</v>
      </c>
      <c r="J6956" t="s">
        <v>28</v>
      </c>
      <c r="K6956">
        <v>48</v>
      </c>
      <c r="L6956">
        <v>3.28</v>
      </c>
      <c r="M6956" s="2">
        <v>0</v>
      </c>
      <c r="N6956">
        <v>166.13</v>
      </c>
      <c r="O6956">
        <v>3.97</v>
      </c>
      <c r="P6956">
        <v>-119.16</v>
      </c>
      <c r="Q6956" s="2">
        <v>0.56000000000000005</v>
      </c>
      <c r="R6956" t="s">
        <v>29</v>
      </c>
      <c r="S6956" t="s">
        <v>59</v>
      </c>
      <c r="T6956" t="s">
        <v>221</v>
      </c>
      <c r="U6956" t="s">
        <v>88</v>
      </c>
      <c r="V6956" t="s">
        <v>33</v>
      </c>
      <c r="W6956">
        <v>6513</v>
      </c>
      <c r="X6956" s="1">
        <v>42120</v>
      </c>
      <c r="Y6956" t="s">
        <v>34</v>
      </c>
      <c r="Z6956" t="e" vm="24">
        <v>#VALUE!</v>
      </c>
      <c r="AA6956">
        <v>8002</v>
      </c>
      <c r="AB6956" t="e" cm="1" vm="2">
        <f t="array" ref="AB6956">_FV(Table1[[#This Row],[State]],"Country/region",TRUE)</f>
        <v>#VALUE!</v>
      </c>
    </row>
    <row r="6957" spans="1:28" x14ac:dyDescent="0.35">
      <c r="A6957" t="s">
        <v>1044</v>
      </c>
      <c r="B6957">
        <v>64</v>
      </c>
      <c r="C6957" t="s">
        <v>1045</v>
      </c>
      <c r="D6957" t="s">
        <v>27</v>
      </c>
      <c r="E6957">
        <f>YEAR(Table1[[#This Row],[Order Date]])</f>
        <v>2015</v>
      </c>
      <c r="F6957">
        <v>1</v>
      </c>
      <c r="G6957">
        <f>MONTH(Table1[[#This Row],[Order Date]])</f>
        <v>4</v>
      </c>
      <c r="H6957" s="1">
        <v>42118</v>
      </c>
      <c r="I6957">
        <v>4805</v>
      </c>
      <c r="J6957" t="s">
        <v>39</v>
      </c>
      <c r="K6957">
        <v>7</v>
      </c>
      <c r="L6957">
        <v>6.48</v>
      </c>
      <c r="M6957" s="2">
        <v>0.02</v>
      </c>
      <c r="N6957">
        <v>55.38</v>
      </c>
      <c r="O6957">
        <v>7.37</v>
      </c>
      <c r="P6957">
        <v>-25.95</v>
      </c>
      <c r="Q6957" s="2">
        <v>0.37</v>
      </c>
      <c r="R6957" t="s">
        <v>29</v>
      </c>
      <c r="S6957" t="s">
        <v>30</v>
      </c>
      <c r="T6957" t="s">
        <v>959</v>
      </c>
      <c r="U6957" t="s">
        <v>61</v>
      </c>
      <c r="V6957" t="s">
        <v>52</v>
      </c>
      <c r="W6957">
        <v>692</v>
      </c>
      <c r="X6957" s="1">
        <v>42121</v>
      </c>
      <c r="Y6957" t="s">
        <v>34</v>
      </c>
      <c r="Z6957" t="e" vm="23">
        <v>#VALUE!</v>
      </c>
      <c r="AA6957">
        <v>98273</v>
      </c>
      <c r="AB6957" t="e" cm="1" vm="2">
        <f t="array" ref="AB6957">_FV(Table1[[#This Row],[State]],"Country/region",TRUE)</f>
        <v>#VALUE!</v>
      </c>
    </row>
    <row r="6958" spans="1:28" x14ac:dyDescent="0.35">
      <c r="A6958" t="s">
        <v>1260</v>
      </c>
      <c r="B6958">
        <v>64</v>
      </c>
      <c r="C6958" t="s">
        <v>86</v>
      </c>
      <c r="D6958" t="s">
        <v>38</v>
      </c>
      <c r="E6958">
        <f>YEAR(Table1[[#This Row],[Order Date]])</f>
        <v>2015</v>
      </c>
      <c r="F6958">
        <v>1</v>
      </c>
      <c r="G6958">
        <f>MONTH(Table1[[#This Row],[Order Date]])</f>
        <v>4</v>
      </c>
      <c r="H6958" s="1">
        <v>42118</v>
      </c>
      <c r="I6958">
        <v>23172</v>
      </c>
      <c r="J6958" t="s">
        <v>47</v>
      </c>
      <c r="K6958">
        <v>13</v>
      </c>
      <c r="L6958">
        <v>96.45</v>
      </c>
      <c r="M6958" s="2">
        <v>7.0000000000000007E-2</v>
      </c>
      <c r="N6958">
        <v>1191.73</v>
      </c>
      <c r="O6958">
        <v>13.99</v>
      </c>
      <c r="P6958">
        <v>147.6</v>
      </c>
      <c r="Q6958" s="2">
        <v>0.38</v>
      </c>
      <c r="R6958" t="s">
        <v>96</v>
      </c>
      <c r="S6958" t="s">
        <v>80</v>
      </c>
      <c r="T6958" t="s">
        <v>3221</v>
      </c>
      <c r="U6958" t="s">
        <v>98</v>
      </c>
      <c r="V6958" t="s">
        <v>52</v>
      </c>
      <c r="W6958">
        <v>3230</v>
      </c>
      <c r="X6958" s="1">
        <v>42123</v>
      </c>
      <c r="Y6958" t="s">
        <v>34</v>
      </c>
      <c r="Z6958" t="e" vm="8">
        <v>#VALUE!</v>
      </c>
      <c r="AA6958">
        <v>97128</v>
      </c>
      <c r="AB6958" t="e" cm="1" vm="2">
        <f t="array" ref="AB6958">_FV(Table1[[#This Row],[State]],"Country/region",TRUE)</f>
        <v>#VALUE!</v>
      </c>
    </row>
    <row r="6959" spans="1:28" x14ac:dyDescent="0.35">
      <c r="A6959" t="s">
        <v>1954</v>
      </c>
      <c r="B6959">
        <v>64</v>
      </c>
      <c r="C6959" t="s">
        <v>832</v>
      </c>
      <c r="D6959" t="s">
        <v>57</v>
      </c>
      <c r="E6959">
        <f>YEAR(Table1[[#This Row],[Order Date]])</f>
        <v>2015</v>
      </c>
      <c r="F6959">
        <v>1</v>
      </c>
      <c r="G6959">
        <f>MONTH(Table1[[#This Row],[Order Date]])</f>
        <v>4</v>
      </c>
      <c r="H6959" s="1">
        <v>42119</v>
      </c>
      <c r="I6959">
        <v>3845</v>
      </c>
      <c r="J6959" t="s">
        <v>58</v>
      </c>
      <c r="K6959">
        <v>9</v>
      </c>
      <c r="L6959">
        <v>363.25</v>
      </c>
      <c r="M6959" s="2">
        <v>0.09</v>
      </c>
      <c r="N6959">
        <v>3064.27</v>
      </c>
      <c r="O6959">
        <v>19.989999999999998</v>
      </c>
      <c r="P6959">
        <v>294.39</v>
      </c>
      <c r="Q6959" s="2">
        <v>0.56999999999999995</v>
      </c>
      <c r="R6959" t="s">
        <v>29</v>
      </c>
      <c r="S6959" t="s">
        <v>30</v>
      </c>
      <c r="T6959" t="s">
        <v>1341</v>
      </c>
      <c r="U6959" t="s">
        <v>214</v>
      </c>
      <c r="V6959" t="s">
        <v>52</v>
      </c>
      <c r="W6959">
        <v>569</v>
      </c>
      <c r="X6959" s="1">
        <v>42119</v>
      </c>
      <c r="Y6959" t="s">
        <v>34</v>
      </c>
      <c r="Z6959" t="e" vm="23">
        <v>#VALUE!</v>
      </c>
      <c r="AA6959">
        <v>98031</v>
      </c>
      <c r="AB6959" t="e" cm="1" vm="2">
        <f t="array" ref="AB6959">_FV(Table1[[#This Row],[State]],"Country/region",TRUE)</f>
        <v>#VALUE!</v>
      </c>
    </row>
    <row r="6960" spans="1:28" x14ac:dyDescent="0.35">
      <c r="A6960" t="s">
        <v>1565</v>
      </c>
      <c r="B6960">
        <v>64</v>
      </c>
      <c r="C6960" t="s">
        <v>1363</v>
      </c>
      <c r="D6960" t="s">
        <v>38</v>
      </c>
      <c r="E6960">
        <f>YEAR(Table1[[#This Row],[Order Date]])</f>
        <v>2015</v>
      </c>
      <c r="F6960">
        <v>1</v>
      </c>
      <c r="G6960">
        <f>MONTH(Table1[[#This Row],[Order Date]])</f>
        <v>4</v>
      </c>
      <c r="H6960" s="1">
        <v>42119</v>
      </c>
      <c r="I6960">
        <v>52999</v>
      </c>
      <c r="J6960" t="s">
        <v>39</v>
      </c>
      <c r="K6960">
        <v>7</v>
      </c>
      <c r="L6960">
        <v>5.78</v>
      </c>
      <c r="M6960" s="2">
        <v>0.1</v>
      </c>
      <c r="N6960">
        <v>44.63</v>
      </c>
      <c r="O6960">
        <v>5.67</v>
      </c>
      <c r="P6960">
        <v>-21.19</v>
      </c>
      <c r="Q6960" s="2">
        <v>0.36</v>
      </c>
      <c r="R6960" t="s">
        <v>29</v>
      </c>
      <c r="S6960" t="s">
        <v>30</v>
      </c>
      <c r="T6960" t="s">
        <v>1933</v>
      </c>
      <c r="U6960" t="s">
        <v>61</v>
      </c>
      <c r="V6960" t="s">
        <v>68</v>
      </c>
      <c r="W6960">
        <v>7434</v>
      </c>
      <c r="X6960" s="1">
        <v>42119</v>
      </c>
      <c r="Y6960" t="s">
        <v>34</v>
      </c>
      <c r="Z6960" t="e" vm="11">
        <v>#VALUE!</v>
      </c>
      <c r="AA6960">
        <v>77530</v>
      </c>
      <c r="AB6960" t="e" cm="1" vm="2">
        <f t="array" ref="AB6960">_FV(Table1[[#This Row],[State]],"Country/region",TRUE)</f>
        <v>#VALUE!</v>
      </c>
    </row>
    <row r="6961" spans="1:28" x14ac:dyDescent="0.35">
      <c r="A6961" t="s">
        <v>1954</v>
      </c>
      <c r="B6961">
        <v>64</v>
      </c>
      <c r="C6961" t="s">
        <v>832</v>
      </c>
      <c r="D6961" t="s">
        <v>57</v>
      </c>
      <c r="E6961">
        <f>YEAR(Table1[[#This Row],[Order Date]])</f>
        <v>2015</v>
      </c>
      <c r="F6961">
        <v>1</v>
      </c>
      <c r="G6961">
        <f>MONTH(Table1[[#This Row],[Order Date]])</f>
        <v>4</v>
      </c>
      <c r="H6961" s="1">
        <v>42119</v>
      </c>
      <c r="I6961">
        <v>3845</v>
      </c>
      <c r="J6961" t="s">
        <v>58</v>
      </c>
      <c r="K6961">
        <v>15</v>
      </c>
      <c r="L6961">
        <v>8.34</v>
      </c>
      <c r="M6961" s="2">
        <v>0.09</v>
      </c>
      <c r="N6961">
        <v>123.91</v>
      </c>
      <c r="O6961">
        <v>0.96</v>
      </c>
      <c r="P6961">
        <v>39.04</v>
      </c>
      <c r="Q6961" s="2">
        <v>0.43</v>
      </c>
      <c r="R6961" t="s">
        <v>48</v>
      </c>
      <c r="S6961" t="s">
        <v>59</v>
      </c>
      <c r="T6961" t="s">
        <v>258</v>
      </c>
      <c r="U6961" t="s">
        <v>82</v>
      </c>
      <c r="V6961" t="s">
        <v>52</v>
      </c>
      <c r="W6961">
        <v>571</v>
      </c>
      <c r="X6961" s="1">
        <v>42120</v>
      </c>
      <c r="Y6961" t="s">
        <v>34</v>
      </c>
      <c r="Z6961" t="e" vm="23">
        <v>#VALUE!</v>
      </c>
      <c r="AA6961">
        <v>98031</v>
      </c>
      <c r="AB6961" t="e" cm="1" vm="2">
        <f t="array" ref="AB6961">_FV(Table1[[#This Row],[State]],"Country/region",TRUE)</f>
        <v>#VALUE!</v>
      </c>
    </row>
    <row r="6962" spans="1:28" x14ac:dyDescent="0.35">
      <c r="A6962" t="s">
        <v>2833</v>
      </c>
      <c r="B6962">
        <v>64</v>
      </c>
      <c r="C6962" t="s">
        <v>1285</v>
      </c>
      <c r="D6962" t="s">
        <v>27</v>
      </c>
      <c r="E6962">
        <f>YEAR(Table1[[#This Row],[Order Date]])</f>
        <v>2015</v>
      </c>
      <c r="F6962">
        <v>1</v>
      </c>
      <c r="G6962">
        <f>MONTH(Table1[[#This Row],[Order Date]])</f>
        <v>4</v>
      </c>
      <c r="H6962" s="1">
        <v>42119</v>
      </c>
      <c r="I6962">
        <v>29861</v>
      </c>
      <c r="J6962" t="s">
        <v>58</v>
      </c>
      <c r="K6962">
        <v>11</v>
      </c>
      <c r="L6962">
        <v>3.08</v>
      </c>
      <c r="M6962" s="2">
        <v>0.03</v>
      </c>
      <c r="N6962">
        <v>35.17</v>
      </c>
      <c r="O6962">
        <v>0.99</v>
      </c>
      <c r="P6962">
        <v>5.58</v>
      </c>
      <c r="Q6962" s="2">
        <v>0.37</v>
      </c>
      <c r="R6962" t="s">
        <v>29</v>
      </c>
      <c r="S6962" t="s">
        <v>30</v>
      </c>
      <c r="T6962" t="s">
        <v>1774</v>
      </c>
      <c r="U6962" t="s">
        <v>210</v>
      </c>
      <c r="V6962" t="s">
        <v>68</v>
      </c>
      <c r="W6962">
        <v>4202</v>
      </c>
      <c r="X6962" s="1">
        <v>42120</v>
      </c>
      <c r="Y6962" t="s">
        <v>34</v>
      </c>
      <c r="Z6962" t="e" vm="16">
        <v>#VALUE!</v>
      </c>
      <c r="AA6962">
        <v>60477</v>
      </c>
      <c r="AB6962" t="e" cm="1" vm="2">
        <f t="array" ref="AB6962">_FV(Table1[[#This Row],[State]],"Country/region",TRUE)</f>
        <v>#VALUE!</v>
      </c>
    </row>
    <row r="6963" spans="1:28" x14ac:dyDescent="0.35">
      <c r="A6963" t="s">
        <v>143</v>
      </c>
      <c r="B6963">
        <v>64</v>
      </c>
      <c r="C6963" t="s">
        <v>2210</v>
      </c>
      <c r="D6963" t="s">
        <v>46</v>
      </c>
      <c r="E6963">
        <f>YEAR(Table1[[#This Row],[Order Date]])</f>
        <v>2015</v>
      </c>
      <c r="F6963">
        <v>1</v>
      </c>
      <c r="G6963">
        <f>MONTH(Table1[[#This Row],[Order Date]])</f>
        <v>4</v>
      </c>
      <c r="H6963" s="1">
        <v>42119</v>
      </c>
      <c r="I6963">
        <v>1217</v>
      </c>
      <c r="J6963" t="s">
        <v>39</v>
      </c>
      <c r="K6963">
        <v>25</v>
      </c>
      <c r="L6963">
        <v>28.48</v>
      </c>
      <c r="M6963" s="2">
        <v>7.0000000000000007E-2</v>
      </c>
      <c r="N6963">
        <v>662.16</v>
      </c>
      <c r="O6963">
        <v>1.99</v>
      </c>
      <c r="P6963">
        <v>185.21</v>
      </c>
      <c r="Q6963" s="2">
        <v>0.4</v>
      </c>
      <c r="R6963" t="s">
        <v>96</v>
      </c>
      <c r="S6963" t="s">
        <v>139</v>
      </c>
      <c r="T6963" t="s">
        <v>140</v>
      </c>
      <c r="U6963" t="s">
        <v>102</v>
      </c>
      <c r="V6963" t="s">
        <v>76</v>
      </c>
      <c r="W6963">
        <v>183</v>
      </c>
      <c r="X6963" s="1">
        <v>42120</v>
      </c>
      <c r="Y6963" t="s">
        <v>34</v>
      </c>
      <c r="Z6963" t="e" vm="10">
        <v>#VALUE!</v>
      </c>
      <c r="AA6963">
        <v>71203</v>
      </c>
      <c r="AB6963" t="e" cm="1" vm="2">
        <f t="array" ref="AB6963">_FV(Table1[[#This Row],[State]],"Country/region",TRUE)</f>
        <v>#VALUE!</v>
      </c>
    </row>
    <row r="6964" spans="1:28" x14ac:dyDescent="0.35">
      <c r="A6964" t="s">
        <v>3305</v>
      </c>
      <c r="B6964">
        <v>64</v>
      </c>
      <c r="C6964" t="s">
        <v>1127</v>
      </c>
      <c r="D6964" t="s">
        <v>46</v>
      </c>
      <c r="E6964">
        <f>YEAR(Table1[[#This Row],[Order Date]])</f>
        <v>2015</v>
      </c>
      <c r="F6964">
        <v>1</v>
      </c>
      <c r="G6964">
        <f>MONTH(Table1[[#This Row],[Order Date]])</f>
        <v>4</v>
      </c>
      <c r="H6964" s="1">
        <v>42119</v>
      </c>
      <c r="I6964">
        <v>21573</v>
      </c>
      <c r="J6964" t="s">
        <v>58</v>
      </c>
      <c r="K6964">
        <v>3</v>
      </c>
      <c r="L6964">
        <v>70.89</v>
      </c>
      <c r="M6964" s="2">
        <v>0.04</v>
      </c>
      <c r="N6964">
        <v>234.768</v>
      </c>
      <c r="O6964">
        <v>89.3</v>
      </c>
      <c r="P6964">
        <v>54.230849999999997</v>
      </c>
      <c r="Q6964" s="2">
        <v>0.69</v>
      </c>
      <c r="R6964" t="s">
        <v>48</v>
      </c>
      <c r="S6964" t="s">
        <v>73</v>
      </c>
      <c r="T6964" t="s">
        <v>1810</v>
      </c>
      <c r="U6964" t="s">
        <v>75</v>
      </c>
      <c r="V6964" t="s">
        <v>33</v>
      </c>
      <c r="W6964">
        <v>2989</v>
      </c>
      <c r="X6964" s="1">
        <v>42121</v>
      </c>
      <c r="Y6964" t="s">
        <v>53</v>
      </c>
      <c r="Z6964" t="e" vm="1">
        <v>#VALUE!</v>
      </c>
      <c r="AA6964">
        <v>15102</v>
      </c>
      <c r="AB6964" t="e" cm="1" vm="2">
        <f t="array" ref="AB6964">_FV(Table1[[#This Row],[State]],"Country/region",TRUE)</f>
        <v>#VALUE!</v>
      </c>
    </row>
    <row r="6965" spans="1:28" x14ac:dyDescent="0.35">
      <c r="A6965" t="s">
        <v>1565</v>
      </c>
      <c r="B6965">
        <v>64</v>
      </c>
      <c r="C6965" t="s">
        <v>1363</v>
      </c>
      <c r="D6965" t="s">
        <v>38</v>
      </c>
      <c r="E6965">
        <f>YEAR(Table1[[#This Row],[Order Date]])</f>
        <v>2015</v>
      </c>
      <c r="F6965">
        <v>1</v>
      </c>
      <c r="G6965">
        <f>MONTH(Table1[[#This Row],[Order Date]])</f>
        <v>4</v>
      </c>
      <c r="H6965" s="1">
        <v>42119</v>
      </c>
      <c r="I6965">
        <v>52999</v>
      </c>
      <c r="J6965" t="s">
        <v>39</v>
      </c>
      <c r="K6965">
        <v>5</v>
      </c>
      <c r="L6965">
        <v>7.59</v>
      </c>
      <c r="M6965" s="2">
        <v>0.04</v>
      </c>
      <c r="N6965">
        <v>43.61</v>
      </c>
      <c r="O6965">
        <v>4</v>
      </c>
      <c r="P6965">
        <v>22.85</v>
      </c>
      <c r="Q6965" s="2">
        <v>0.42</v>
      </c>
      <c r="R6965" t="s">
        <v>48</v>
      </c>
      <c r="S6965" t="s">
        <v>59</v>
      </c>
      <c r="T6965" t="s">
        <v>993</v>
      </c>
      <c r="U6965" t="s">
        <v>82</v>
      </c>
      <c r="V6965" t="s">
        <v>68</v>
      </c>
      <c r="W6965">
        <v>7432</v>
      </c>
      <c r="X6965" s="1">
        <v>42121</v>
      </c>
      <c r="Y6965" t="s">
        <v>42</v>
      </c>
      <c r="Z6965" t="e" vm="11">
        <v>#VALUE!</v>
      </c>
      <c r="AA6965">
        <v>77530</v>
      </c>
      <c r="AB6965" t="e" cm="1" vm="2">
        <f t="array" ref="AB6965">_FV(Table1[[#This Row],[State]],"Country/region",TRUE)</f>
        <v>#VALUE!</v>
      </c>
    </row>
    <row r="6966" spans="1:28" x14ac:dyDescent="0.35">
      <c r="A6966" t="s">
        <v>1954</v>
      </c>
      <c r="B6966">
        <v>64</v>
      </c>
      <c r="C6966" t="s">
        <v>832</v>
      </c>
      <c r="D6966" t="s">
        <v>57</v>
      </c>
      <c r="E6966">
        <f>YEAR(Table1[[#This Row],[Order Date]])</f>
        <v>2015</v>
      </c>
      <c r="F6966">
        <v>1</v>
      </c>
      <c r="G6966">
        <f>MONTH(Table1[[#This Row],[Order Date]])</f>
        <v>4</v>
      </c>
      <c r="H6966" s="1">
        <v>42119</v>
      </c>
      <c r="I6966">
        <v>3845</v>
      </c>
      <c r="J6966" t="s">
        <v>58</v>
      </c>
      <c r="K6966">
        <v>22</v>
      </c>
      <c r="L6966">
        <v>19.98</v>
      </c>
      <c r="M6966" s="2">
        <v>0.02</v>
      </c>
      <c r="N6966">
        <v>475.72</v>
      </c>
      <c r="O6966">
        <v>10.49</v>
      </c>
      <c r="P6966">
        <v>-10.4</v>
      </c>
      <c r="Q6966" s="2">
        <v>0.49</v>
      </c>
      <c r="R6966" t="s">
        <v>48</v>
      </c>
      <c r="S6966" t="s">
        <v>30</v>
      </c>
      <c r="T6966" t="s">
        <v>1306</v>
      </c>
      <c r="U6966" t="s">
        <v>82</v>
      </c>
      <c r="V6966" t="s">
        <v>52</v>
      </c>
      <c r="W6966">
        <v>570</v>
      </c>
      <c r="X6966" s="1">
        <v>42121</v>
      </c>
      <c r="Y6966" t="s">
        <v>34</v>
      </c>
      <c r="Z6966" t="e" vm="23">
        <v>#VALUE!</v>
      </c>
      <c r="AA6966">
        <v>98031</v>
      </c>
      <c r="AB6966" t="e" cm="1" vm="2">
        <f t="array" ref="AB6966">_FV(Table1[[#This Row],[State]],"Country/region",TRUE)</f>
        <v>#VALUE!</v>
      </c>
    </row>
    <row r="6967" spans="1:28" x14ac:dyDescent="0.35">
      <c r="A6967" t="s">
        <v>3305</v>
      </c>
      <c r="B6967">
        <v>64</v>
      </c>
      <c r="C6967" t="s">
        <v>1127</v>
      </c>
      <c r="D6967" t="s">
        <v>46</v>
      </c>
      <c r="E6967">
        <f>YEAR(Table1[[#This Row],[Order Date]])</f>
        <v>2015</v>
      </c>
      <c r="F6967">
        <v>1</v>
      </c>
      <c r="G6967">
        <f>MONTH(Table1[[#This Row],[Order Date]])</f>
        <v>4</v>
      </c>
      <c r="H6967" s="1">
        <v>42119</v>
      </c>
      <c r="I6967">
        <v>21573</v>
      </c>
      <c r="J6967" t="s">
        <v>58</v>
      </c>
      <c r="K6967">
        <v>7</v>
      </c>
      <c r="L6967">
        <v>9.48</v>
      </c>
      <c r="M6967" s="2">
        <v>0</v>
      </c>
      <c r="N6967">
        <v>70.08</v>
      </c>
      <c r="O6967">
        <v>3.72</v>
      </c>
      <c r="P6967">
        <v>8.02</v>
      </c>
      <c r="Q6967" s="2">
        <v>0.4</v>
      </c>
      <c r="R6967" t="s">
        <v>48</v>
      </c>
      <c r="S6967" t="s">
        <v>139</v>
      </c>
      <c r="T6967" t="s">
        <v>2731</v>
      </c>
      <c r="U6967" t="s">
        <v>82</v>
      </c>
      <c r="V6967" t="s">
        <v>33</v>
      </c>
      <c r="W6967">
        <v>2988</v>
      </c>
      <c r="X6967" s="1">
        <v>42121</v>
      </c>
      <c r="Y6967" t="s">
        <v>34</v>
      </c>
      <c r="Z6967" t="e" vm="1">
        <v>#VALUE!</v>
      </c>
      <c r="AA6967">
        <v>15102</v>
      </c>
      <c r="AB6967" t="e" cm="1" vm="2">
        <f t="array" ref="AB6967">_FV(Table1[[#This Row],[State]],"Country/region",TRUE)</f>
        <v>#VALUE!</v>
      </c>
    </row>
    <row r="6968" spans="1:28" x14ac:dyDescent="0.35">
      <c r="A6968" t="s">
        <v>3305</v>
      </c>
      <c r="B6968">
        <v>64</v>
      </c>
      <c r="C6968" t="s">
        <v>1127</v>
      </c>
      <c r="D6968" t="s">
        <v>46</v>
      </c>
      <c r="E6968">
        <f>YEAR(Table1[[#This Row],[Order Date]])</f>
        <v>2015</v>
      </c>
      <c r="F6968">
        <v>1</v>
      </c>
      <c r="G6968">
        <f>MONTH(Table1[[#This Row],[Order Date]])</f>
        <v>4</v>
      </c>
      <c r="H6968" s="1">
        <v>42119</v>
      </c>
      <c r="I6968">
        <v>21573</v>
      </c>
      <c r="J6968" t="s">
        <v>58</v>
      </c>
      <c r="K6968">
        <v>31</v>
      </c>
      <c r="L6968">
        <v>3.08</v>
      </c>
      <c r="M6968" s="2">
        <v>0.05</v>
      </c>
      <c r="N6968">
        <v>96.23</v>
      </c>
      <c r="O6968">
        <v>0.99</v>
      </c>
      <c r="P6968">
        <v>24.05</v>
      </c>
      <c r="Q6968" s="2">
        <v>0.37</v>
      </c>
      <c r="R6968" t="s">
        <v>29</v>
      </c>
      <c r="S6968" t="s">
        <v>30</v>
      </c>
      <c r="T6968" t="s">
        <v>2729</v>
      </c>
      <c r="U6968" t="s">
        <v>210</v>
      </c>
      <c r="V6968" t="s">
        <v>33</v>
      </c>
      <c r="W6968">
        <v>2987</v>
      </c>
      <c r="X6968" s="1">
        <v>42121</v>
      </c>
      <c r="Y6968" t="s">
        <v>34</v>
      </c>
      <c r="Z6968" t="e" vm="1">
        <v>#VALUE!</v>
      </c>
      <c r="AA6968">
        <v>15102</v>
      </c>
      <c r="AB6968" t="e" cm="1" vm="2">
        <f t="array" ref="AB6968">_FV(Table1[[#This Row],[State]],"Country/region",TRUE)</f>
        <v>#VALUE!</v>
      </c>
    </row>
    <row r="6969" spans="1:28" x14ac:dyDescent="0.35">
      <c r="A6969" t="s">
        <v>1565</v>
      </c>
      <c r="B6969">
        <v>64</v>
      </c>
      <c r="C6969" t="s">
        <v>1363</v>
      </c>
      <c r="D6969" t="s">
        <v>38</v>
      </c>
      <c r="E6969">
        <f>YEAR(Table1[[#This Row],[Order Date]])</f>
        <v>2015</v>
      </c>
      <c r="F6969">
        <v>1</v>
      </c>
      <c r="G6969">
        <f>MONTH(Table1[[#This Row],[Order Date]])</f>
        <v>4</v>
      </c>
      <c r="H6969" s="1">
        <v>42119</v>
      </c>
      <c r="I6969">
        <v>52999</v>
      </c>
      <c r="J6969" t="s">
        <v>39</v>
      </c>
      <c r="K6969">
        <v>39</v>
      </c>
      <c r="L6969">
        <v>9.11</v>
      </c>
      <c r="M6969" s="2">
        <v>0.05</v>
      </c>
      <c r="N6969">
        <v>343.05</v>
      </c>
      <c r="O6969">
        <v>2.15</v>
      </c>
      <c r="P6969">
        <v>98.86</v>
      </c>
      <c r="Q6969" s="2">
        <v>0.4</v>
      </c>
      <c r="R6969" t="s">
        <v>29</v>
      </c>
      <c r="S6969" t="s">
        <v>59</v>
      </c>
      <c r="T6969" t="s">
        <v>63</v>
      </c>
      <c r="U6969" t="s">
        <v>61</v>
      </c>
      <c r="V6969" t="s">
        <v>68</v>
      </c>
      <c r="W6969">
        <v>7433</v>
      </c>
      <c r="X6969" s="1">
        <v>42121</v>
      </c>
      <c r="Y6969" t="s">
        <v>34</v>
      </c>
      <c r="Z6969" t="e" vm="11">
        <v>#VALUE!</v>
      </c>
      <c r="AA6969">
        <v>77530</v>
      </c>
      <c r="AB6969" t="e" cm="1" vm="2">
        <f t="array" ref="AB6969">_FV(Table1[[#This Row],[State]],"Country/region",TRUE)</f>
        <v>#VALUE!</v>
      </c>
    </row>
    <row r="6970" spans="1:28" x14ac:dyDescent="0.35">
      <c r="A6970" t="s">
        <v>2230</v>
      </c>
      <c r="B6970">
        <v>64</v>
      </c>
      <c r="C6970" t="s">
        <v>2231</v>
      </c>
      <c r="D6970" t="s">
        <v>27</v>
      </c>
      <c r="E6970">
        <f>YEAR(Table1[[#This Row],[Order Date]])</f>
        <v>2015</v>
      </c>
      <c r="F6970">
        <v>1</v>
      </c>
      <c r="G6970">
        <f>MONTH(Table1[[#This Row],[Order Date]])</f>
        <v>4</v>
      </c>
      <c r="H6970" s="1">
        <v>42119</v>
      </c>
      <c r="I6970">
        <v>16711</v>
      </c>
      <c r="J6970" t="s">
        <v>39</v>
      </c>
      <c r="K6970">
        <v>3</v>
      </c>
      <c r="L6970">
        <v>1.1399999999999999</v>
      </c>
      <c r="M6970" s="2">
        <v>0.1</v>
      </c>
      <c r="N6970">
        <v>3.96</v>
      </c>
      <c r="O6970">
        <v>0.7</v>
      </c>
      <c r="P6970">
        <v>-1.72</v>
      </c>
      <c r="Q6970" s="2">
        <v>0.38</v>
      </c>
      <c r="R6970" t="s">
        <v>29</v>
      </c>
      <c r="S6970" t="s">
        <v>59</v>
      </c>
      <c r="T6970" t="s">
        <v>527</v>
      </c>
      <c r="U6970" t="s">
        <v>232</v>
      </c>
      <c r="V6970" t="s">
        <v>33</v>
      </c>
      <c r="W6970">
        <v>2321</v>
      </c>
      <c r="X6970" s="1">
        <v>42121</v>
      </c>
      <c r="Y6970" t="s">
        <v>34</v>
      </c>
      <c r="Z6970" t="e" vm="15">
        <v>#VALUE!</v>
      </c>
      <c r="AA6970">
        <v>11714</v>
      </c>
      <c r="AB6970" t="e" cm="1" vm="2">
        <f t="array" ref="AB6970">_FV(Table1[[#This Row],[State]],"Country/region",TRUE)</f>
        <v>#VALUE!</v>
      </c>
    </row>
    <row r="6971" spans="1:28" x14ac:dyDescent="0.35">
      <c r="A6971" t="s">
        <v>1700</v>
      </c>
      <c r="B6971">
        <v>64</v>
      </c>
      <c r="C6971" t="s">
        <v>2703</v>
      </c>
      <c r="D6971" t="s">
        <v>38</v>
      </c>
      <c r="E6971">
        <f>YEAR(Table1[[#This Row],[Order Date]])</f>
        <v>2015</v>
      </c>
      <c r="F6971">
        <v>1</v>
      </c>
      <c r="G6971">
        <f>MONTH(Table1[[#This Row],[Order Date]])</f>
        <v>4</v>
      </c>
      <c r="H6971" s="1">
        <v>42120</v>
      </c>
      <c r="I6971">
        <v>48673</v>
      </c>
      <c r="J6971" t="s">
        <v>39</v>
      </c>
      <c r="K6971">
        <v>36</v>
      </c>
      <c r="L6971">
        <v>15.31</v>
      </c>
      <c r="M6971" s="2">
        <v>0.03</v>
      </c>
      <c r="N6971">
        <v>570.14</v>
      </c>
      <c r="O6971">
        <v>8.7799999999999994</v>
      </c>
      <c r="P6971">
        <v>-90.72</v>
      </c>
      <c r="Q6971" s="2">
        <v>0.56999999999999995</v>
      </c>
      <c r="R6971" t="s">
        <v>29</v>
      </c>
      <c r="S6971" t="s">
        <v>30</v>
      </c>
      <c r="T6971" t="s">
        <v>1648</v>
      </c>
      <c r="U6971" t="s">
        <v>32</v>
      </c>
      <c r="V6971" t="s">
        <v>52</v>
      </c>
      <c r="W6971">
        <v>6837</v>
      </c>
      <c r="X6971" s="1">
        <v>42121</v>
      </c>
      <c r="Y6971" t="s">
        <v>34</v>
      </c>
      <c r="Z6971" t="e" vm="33">
        <v>#VALUE!</v>
      </c>
      <c r="AA6971">
        <v>83701</v>
      </c>
      <c r="AB6971" t="e" cm="1" vm="2">
        <f t="array" ref="AB6971">_FV(Table1[[#This Row],[State]],"Country/region",TRUE)</f>
        <v>#VALUE!</v>
      </c>
    </row>
    <row r="6972" spans="1:28" x14ac:dyDescent="0.35">
      <c r="A6972" t="s">
        <v>2750</v>
      </c>
      <c r="B6972">
        <v>64</v>
      </c>
      <c r="C6972" t="s">
        <v>2751</v>
      </c>
      <c r="D6972" t="s">
        <v>46</v>
      </c>
      <c r="E6972">
        <f>YEAR(Table1[[#This Row],[Order Date]])</f>
        <v>2015</v>
      </c>
      <c r="F6972">
        <v>1</v>
      </c>
      <c r="G6972">
        <f>MONTH(Table1[[#This Row],[Order Date]])</f>
        <v>4</v>
      </c>
      <c r="H6972" s="1">
        <v>42120</v>
      </c>
      <c r="I6972">
        <v>42246</v>
      </c>
      <c r="J6972" t="s">
        <v>39</v>
      </c>
      <c r="K6972">
        <v>40</v>
      </c>
      <c r="L6972">
        <v>77.510000000000005</v>
      </c>
      <c r="M6972" s="2">
        <v>7.0000000000000007E-2</v>
      </c>
      <c r="N6972">
        <v>3060.37</v>
      </c>
      <c r="O6972">
        <v>4</v>
      </c>
      <c r="P6972">
        <v>234.03</v>
      </c>
      <c r="Q6972" s="2">
        <v>0.76</v>
      </c>
      <c r="R6972" t="s">
        <v>96</v>
      </c>
      <c r="S6972" t="s">
        <v>30</v>
      </c>
      <c r="T6972" t="s">
        <v>1594</v>
      </c>
      <c r="U6972" t="s">
        <v>102</v>
      </c>
      <c r="V6972" t="s">
        <v>68</v>
      </c>
      <c r="W6972">
        <v>5954</v>
      </c>
      <c r="X6972" s="1">
        <v>42121</v>
      </c>
      <c r="Y6972" t="s">
        <v>34</v>
      </c>
      <c r="Z6972" t="e" vm="11">
        <v>#VALUE!</v>
      </c>
      <c r="AA6972">
        <v>75023</v>
      </c>
      <c r="AB6972" t="e" cm="1" vm="2">
        <f t="array" ref="AB6972">_FV(Table1[[#This Row],[State]],"Country/region",TRUE)</f>
        <v>#VALUE!</v>
      </c>
    </row>
    <row r="6973" spans="1:28" x14ac:dyDescent="0.35">
      <c r="A6973" t="s">
        <v>2750</v>
      </c>
      <c r="B6973">
        <v>64</v>
      </c>
      <c r="C6973" t="s">
        <v>2751</v>
      </c>
      <c r="D6973" t="s">
        <v>46</v>
      </c>
      <c r="E6973">
        <f>YEAR(Table1[[#This Row],[Order Date]])</f>
        <v>2015</v>
      </c>
      <c r="F6973">
        <v>1</v>
      </c>
      <c r="G6973">
        <f>MONTH(Table1[[#This Row],[Order Date]])</f>
        <v>4</v>
      </c>
      <c r="H6973" s="1">
        <v>42120</v>
      </c>
      <c r="I6973">
        <v>42246</v>
      </c>
      <c r="J6973" t="s">
        <v>39</v>
      </c>
      <c r="K6973">
        <v>5</v>
      </c>
      <c r="L6973">
        <v>4.84</v>
      </c>
      <c r="M6973" s="2">
        <v>0.05</v>
      </c>
      <c r="N6973">
        <v>25.31</v>
      </c>
      <c r="O6973">
        <v>0.71</v>
      </c>
      <c r="P6973">
        <v>-0.5</v>
      </c>
      <c r="Q6973" s="2">
        <v>0.52</v>
      </c>
      <c r="R6973" t="s">
        <v>29</v>
      </c>
      <c r="S6973" t="s">
        <v>59</v>
      </c>
      <c r="T6973" t="s">
        <v>1064</v>
      </c>
      <c r="U6973" t="s">
        <v>88</v>
      </c>
      <c r="V6973" t="s">
        <v>68</v>
      </c>
      <c r="W6973">
        <v>5955</v>
      </c>
      <c r="X6973" s="1">
        <v>42122</v>
      </c>
      <c r="Y6973" t="s">
        <v>34</v>
      </c>
      <c r="Z6973" t="e" vm="11">
        <v>#VALUE!</v>
      </c>
      <c r="AA6973">
        <v>75023</v>
      </c>
      <c r="AB6973" t="e" cm="1" vm="2">
        <f t="array" ref="AB6973">_FV(Table1[[#This Row],[State]],"Country/region",TRUE)</f>
        <v>#VALUE!</v>
      </c>
    </row>
    <row r="6974" spans="1:28" x14ac:dyDescent="0.35">
      <c r="A6974" t="s">
        <v>274</v>
      </c>
      <c r="B6974">
        <v>64</v>
      </c>
      <c r="C6974" t="s">
        <v>931</v>
      </c>
      <c r="D6974" t="s">
        <v>57</v>
      </c>
      <c r="E6974">
        <f>YEAR(Table1[[#This Row],[Order Date]])</f>
        <v>2015</v>
      </c>
      <c r="F6974">
        <v>1</v>
      </c>
      <c r="G6974">
        <f>MONTH(Table1[[#This Row],[Order Date]])</f>
        <v>4</v>
      </c>
      <c r="H6974" s="1">
        <v>42120</v>
      </c>
      <c r="I6974">
        <v>30310</v>
      </c>
      <c r="J6974" t="s">
        <v>131</v>
      </c>
      <c r="K6974">
        <v>21</v>
      </c>
      <c r="L6974">
        <v>125.99</v>
      </c>
      <c r="M6974" s="2">
        <v>0.1</v>
      </c>
      <c r="N6974">
        <v>2024.0284999999999</v>
      </c>
      <c r="O6974">
        <v>8.8000000000000007</v>
      </c>
      <c r="P6974">
        <v>4.8959999999999999</v>
      </c>
      <c r="Q6974" s="2">
        <v>0.59</v>
      </c>
      <c r="R6974" t="s">
        <v>96</v>
      </c>
      <c r="S6974" t="s">
        <v>30</v>
      </c>
      <c r="T6974" t="s">
        <v>846</v>
      </c>
      <c r="U6974" t="s">
        <v>105</v>
      </c>
      <c r="V6974" t="s">
        <v>68</v>
      </c>
      <c r="W6974">
        <v>4257</v>
      </c>
      <c r="X6974" s="1">
        <v>42122</v>
      </c>
      <c r="Y6974" t="s">
        <v>34</v>
      </c>
      <c r="Z6974" t="e" vm="26">
        <v>#VALUE!</v>
      </c>
      <c r="AA6974">
        <v>48183</v>
      </c>
      <c r="AB6974" t="e" cm="1" vm="2">
        <f t="array" ref="AB6974">_FV(Table1[[#This Row],[State]],"Country/region",TRUE)</f>
        <v>#VALUE!</v>
      </c>
    </row>
    <row r="6975" spans="1:28" x14ac:dyDescent="0.35">
      <c r="A6975" t="s">
        <v>1399</v>
      </c>
      <c r="B6975">
        <v>64</v>
      </c>
      <c r="C6975" t="s">
        <v>252</v>
      </c>
      <c r="D6975" t="s">
        <v>57</v>
      </c>
      <c r="E6975">
        <f>YEAR(Table1[[#This Row],[Order Date]])</f>
        <v>2015</v>
      </c>
      <c r="F6975">
        <v>1</v>
      </c>
      <c r="G6975">
        <f>MONTH(Table1[[#This Row],[Order Date]])</f>
        <v>4</v>
      </c>
      <c r="H6975" s="1">
        <v>42121</v>
      </c>
      <c r="I6975">
        <v>15329</v>
      </c>
      <c r="J6975" t="s">
        <v>28</v>
      </c>
      <c r="K6975">
        <v>34</v>
      </c>
      <c r="L6975">
        <v>29.89</v>
      </c>
      <c r="M6975" s="2">
        <v>0.04</v>
      </c>
      <c r="N6975">
        <v>1014.87</v>
      </c>
      <c r="O6975">
        <v>1.99</v>
      </c>
      <c r="P6975">
        <v>319.52</v>
      </c>
      <c r="Q6975" s="2">
        <v>0.5</v>
      </c>
      <c r="R6975" t="s">
        <v>96</v>
      </c>
      <c r="S6975" t="s">
        <v>139</v>
      </c>
      <c r="T6975" t="s">
        <v>617</v>
      </c>
      <c r="U6975" t="s">
        <v>102</v>
      </c>
      <c r="V6975" t="s">
        <v>68</v>
      </c>
      <c r="W6975">
        <v>2145</v>
      </c>
      <c r="X6975" s="1">
        <v>42121</v>
      </c>
      <c r="Y6975" t="s">
        <v>42</v>
      </c>
      <c r="Z6975" t="e" vm="12">
        <v>#VALUE!</v>
      </c>
      <c r="AA6975">
        <v>50401</v>
      </c>
      <c r="AB6975" t="e" cm="1" vm="2">
        <f t="array" ref="AB6975">_FV(Table1[[#This Row],[State]],"Country/region",TRUE)</f>
        <v>#VALUE!</v>
      </c>
    </row>
    <row r="6976" spans="1:28" x14ac:dyDescent="0.35">
      <c r="A6976" t="s">
        <v>2437</v>
      </c>
      <c r="B6976">
        <v>64</v>
      </c>
      <c r="C6976" t="s">
        <v>1960</v>
      </c>
      <c r="D6976" t="s">
        <v>57</v>
      </c>
      <c r="E6976">
        <f>YEAR(Table1[[#This Row],[Order Date]])</f>
        <v>2015</v>
      </c>
      <c r="F6976">
        <v>1</v>
      </c>
      <c r="G6976">
        <f>MONTH(Table1[[#This Row],[Order Date]])</f>
        <v>4</v>
      </c>
      <c r="H6976" s="1">
        <v>42121</v>
      </c>
      <c r="I6976">
        <v>33378</v>
      </c>
      <c r="J6976" t="s">
        <v>28</v>
      </c>
      <c r="K6976">
        <v>25</v>
      </c>
      <c r="L6976">
        <v>39.979999999999997</v>
      </c>
      <c r="M6976" s="2">
        <v>0.1</v>
      </c>
      <c r="N6976">
        <v>945.36</v>
      </c>
      <c r="O6976">
        <v>9.83</v>
      </c>
      <c r="P6976">
        <v>219.85</v>
      </c>
      <c r="Q6976" s="2">
        <v>0.4</v>
      </c>
      <c r="R6976" t="s">
        <v>29</v>
      </c>
      <c r="S6976" t="s">
        <v>30</v>
      </c>
      <c r="T6976" t="s">
        <v>2723</v>
      </c>
      <c r="U6976" t="s">
        <v>267</v>
      </c>
      <c r="V6976" t="s">
        <v>68</v>
      </c>
      <c r="W6976">
        <v>4689</v>
      </c>
      <c r="X6976" s="1">
        <v>42122</v>
      </c>
      <c r="Y6976" t="s">
        <v>34</v>
      </c>
      <c r="Z6976" t="e" vm="28">
        <v>#VALUE!</v>
      </c>
      <c r="AA6976">
        <v>63141</v>
      </c>
      <c r="AB6976" t="e" cm="1" vm="2">
        <f t="array" ref="AB6976">_FV(Table1[[#This Row],[State]],"Country/region",TRUE)</f>
        <v>#VALUE!</v>
      </c>
    </row>
    <row r="6977" spans="1:28" x14ac:dyDescent="0.35">
      <c r="A6977" t="s">
        <v>2818</v>
      </c>
      <c r="B6977">
        <v>64</v>
      </c>
      <c r="C6977" t="s">
        <v>619</v>
      </c>
      <c r="D6977" t="s">
        <v>38</v>
      </c>
      <c r="E6977">
        <f>YEAR(Table1[[#This Row],[Order Date]])</f>
        <v>2015</v>
      </c>
      <c r="F6977">
        <v>1</v>
      </c>
      <c r="G6977">
        <f>MONTH(Table1[[#This Row],[Order Date]])</f>
        <v>4</v>
      </c>
      <c r="H6977" s="1">
        <v>42121</v>
      </c>
      <c r="I6977">
        <v>33670</v>
      </c>
      <c r="J6977" t="s">
        <v>28</v>
      </c>
      <c r="K6977">
        <v>4</v>
      </c>
      <c r="L6977">
        <v>3.28</v>
      </c>
      <c r="M6977" s="2">
        <v>0.06</v>
      </c>
      <c r="N6977">
        <v>17.329999999999998</v>
      </c>
      <c r="O6977">
        <v>5</v>
      </c>
      <c r="P6977">
        <v>-16.579999999999998</v>
      </c>
      <c r="Q6977" s="2">
        <v>0.56000000000000005</v>
      </c>
      <c r="R6977" t="s">
        <v>29</v>
      </c>
      <c r="S6977" t="s">
        <v>59</v>
      </c>
      <c r="T6977" t="s">
        <v>2660</v>
      </c>
      <c r="U6977" t="s">
        <v>88</v>
      </c>
      <c r="V6977" t="s">
        <v>76</v>
      </c>
      <c r="W6977">
        <v>4730</v>
      </c>
      <c r="X6977" s="1">
        <v>42122</v>
      </c>
      <c r="Y6977" t="s">
        <v>34</v>
      </c>
      <c r="Z6977" t="e" vm="14">
        <v>#VALUE!</v>
      </c>
      <c r="AA6977">
        <v>34982</v>
      </c>
      <c r="AB6977" t="e" cm="1" vm="2">
        <f t="array" ref="AB6977">_FV(Table1[[#This Row],[State]],"Country/region",TRUE)</f>
        <v>#VALUE!</v>
      </c>
    </row>
    <row r="6978" spans="1:28" x14ac:dyDescent="0.35">
      <c r="A6978" t="s">
        <v>704</v>
      </c>
      <c r="B6978">
        <v>64</v>
      </c>
      <c r="C6978" t="s">
        <v>705</v>
      </c>
      <c r="D6978" t="s">
        <v>38</v>
      </c>
      <c r="E6978">
        <f>YEAR(Table1[[#This Row],[Order Date]])</f>
        <v>2015</v>
      </c>
      <c r="F6978">
        <v>1</v>
      </c>
      <c r="G6978">
        <f>MONTH(Table1[[#This Row],[Order Date]])</f>
        <v>4</v>
      </c>
      <c r="H6978" s="1">
        <v>42121</v>
      </c>
      <c r="I6978">
        <v>13892</v>
      </c>
      <c r="J6978" t="s">
        <v>28</v>
      </c>
      <c r="K6978">
        <v>47</v>
      </c>
      <c r="L6978">
        <v>29.89</v>
      </c>
      <c r="M6978" s="2">
        <v>0</v>
      </c>
      <c r="N6978">
        <v>1446.97</v>
      </c>
      <c r="O6978">
        <v>1.99</v>
      </c>
      <c r="P6978">
        <v>531.47</v>
      </c>
      <c r="Q6978" s="2">
        <v>0.5</v>
      </c>
      <c r="R6978" t="s">
        <v>96</v>
      </c>
      <c r="S6978" t="s">
        <v>139</v>
      </c>
      <c r="T6978" t="s">
        <v>617</v>
      </c>
      <c r="U6978" t="s">
        <v>102</v>
      </c>
      <c r="V6978" t="s">
        <v>68</v>
      </c>
      <c r="W6978">
        <v>1937</v>
      </c>
      <c r="X6978" s="1">
        <v>42122</v>
      </c>
      <c r="Y6978" t="s">
        <v>34</v>
      </c>
      <c r="Z6978" t="e" vm="11">
        <v>#VALUE!</v>
      </c>
      <c r="AA6978">
        <v>75482</v>
      </c>
      <c r="AB6978" t="e" cm="1" vm="2">
        <f t="array" ref="AB6978">_FV(Table1[[#This Row],[State]],"Country/region",TRUE)</f>
        <v>#VALUE!</v>
      </c>
    </row>
    <row r="6979" spans="1:28" x14ac:dyDescent="0.35">
      <c r="A6979" t="s">
        <v>2818</v>
      </c>
      <c r="B6979">
        <v>64</v>
      </c>
      <c r="C6979" t="s">
        <v>619</v>
      </c>
      <c r="D6979" t="s">
        <v>38</v>
      </c>
      <c r="E6979">
        <f>YEAR(Table1[[#This Row],[Order Date]])</f>
        <v>2015</v>
      </c>
      <c r="F6979">
        <v>1</v>
      </c>
      <c r="G6979">
        <f>MONTH(Table1[[#This Row],[Order Date]])</f>
        <v>4</v>
      </c>
      <c r="H6979" s="1">
        <v>42121</v>
      </c>
      <c r="I6979">
        <v>33670</v>
      </c>
      <c r="J6979" t="s">
        <v>28</v>
      </c>
      <c r="K6979">
        <v>50</v>
      </c>
      <c r="L6979">
        <v>4.13</v>
      </c>
      <c r="M6979" s="2">
        <v>0.03</v>
      </c>
      <c r="N6979">
        <v>207.54</v>
      </c>
      <c r="O6979">
        <v>1.23</v>
      </c>
      <c r="P6979">
        <v>24.21</v>
      </c>
      <c r="Q6979" s="2">
        <v>0.55000000000000004</v>
      </c>
      <c r="R6979" t="s">
        <v>29</v>
      </c>
      <c r="S6979" t="s">
        <v>59</v>
      </c>
      <c r="T6979" t="s">
        <v>3145</v>
      </c>
      <c r="U6979" t="s">
        <v>88</v>
      </c>
      <c r="V6979" t="s">
        <v>76</v>
      </c>
      <c r="W6979">
        <v>4729</v>
      </c>
      <c r="X6979" s="1">
        <v>42123</v>
      </c>
      <c r="Y6979" t="s">
        <v>34</v>
      </c>
      <c r="Z6979" t="e" vm="14">
        <v>#VALUE!</v>
      </c>
      <c r="AA6979">
        <v>34982</v>
      </c>
      <c r="AB6979" t="e" cm="1" vm="2">
        <f t="array" ref="AB6979">_FV(Table1[[#This Row],[State]],"Country/region",TRUE)</f>
        <v>#VALUE!</v>
      </c>
    </row>
    <row r="6980" spans="1:28" x14ac:dyDescent="0.35">
      <c r="A6980" t="s">
        <v>849</v>
      </c>
      <c r="B6980">
        <v>64</v>
      </c>
      <c r="C6980" t="s">
        <v>293</v>
      </c>
      <c r="D6980" t="s">
        <v>46</v>
      </c>
      <c r="E6980">
        <f>YEAR(Table1[[#This Row],[Order Date]])</f>
        <v>2015</v>
      </c>
      <c r="F6980">
        <v>1</v>
      </c>
      <c r="G6980">
        <f>MONTH(Table1[[#This Row],[Order Date]])</f>
        <v>4</v>
      </c>
      <c r="H6980" s="1">
        <v>42121</v>
      </c>
      <c r="I6980">
        <v>33159</v>
      </c>
      <c r="J6980" t="s">
        <v>131</v>
      </c>
      <c r="K6980">
        <v>3</v>
      </c>
      <c r="L6980">
        <v>20.99</v>
      </c>
      <c r="M6980" s="2">
        <v>0.01</v>
      </c>
      <c r="N6980">
        <v>56.695</v>
      </c>
      <c r="O6980">
        <v>0.99</v>
      </c>
      <c r="P6980">
        <v>-70.971999999999994</v>
      </c>
      <c r="Q6980" s="2">
        <v>0.37</v>
      </c>
      <c r="R6980" t="s">
        <v>96</v>
      </c>
      <c r="S6980" t="s">
        <v>59</v>
      </c>
      <c r="T6980" t="s">
        <v>2275</v>
      </c>
      <c r="U6980" t="s">
        <v>105</v>
      </c>
      <c r="V6980" t="s">
        <v>68</v>
      </c>
      <c r="W6980">
        <v>4656</v>
      </c>
      <c r="X6980" s="1">
        <v>42123</v>
      </c>
      <c r="Y6980" t="s">
        <v>34</v>
      </c>
      <c r="Z6980" t="e" vm="16">
        <v>#VALUE!</v>
      </c>
      <c r="AA6980">
        <v>60423</v>
      </c>
      <c r="AB6980" t="e" cm="1" vm="2">
        <f t="array" ref="AB6980">_FV(Table1[[#This Row],[State]],"Country/region",TRUE)</f>
        <v>#VALUE!</v>
      </c>
    </row>
    <row r="6981" spans="1:28" x14ac:dyDescent="0.35">
      <c r="A6981" t="s">
        <v>2321</v>
      </c>
      <c r="B6981">
        <v>64</v>
      </c>
      <c r="C6981" t="s">
        <v>1146</v>
      </c>
      <c r="D6981" t="s">
        <v>46</v>
      </c>
      <c r="E6981">
        <f>YEAR(Table1[[#This Row],[Order Date]])</f>
        <v>2015</v>
      </c>
      <c r="F6981">
        <v>1</v>
      </c>
      <c r="G6981">
        <f>MONTH(Table1[[#This Row],[Order Date]])</f>
        <v>4</v>
      </c>
      <c r="H6981" s="1">
        <v>42121</v>
      </c>
      <c r="I6981">
        <v>38498</v>
      </c>
      <c r="J6981" t="s">
        <v>58</v>
      </c>
      <c r="K6981">
        <v>30</v>
      </c>
      <c r="L6981">
        <v>115.79</v>
      </c>
      <c r="M6981" s="2">
        <v>7.0000000000000007E-2</v>
      </c>
      <c r="N6981">
        <v>3295.15</v>
      </c>
      <c r="O6981">
        <v>1.99</v>
      </c>
      <c r="P6981">
        <v>1070.18</v>
      </c>
      <c r="Q6981" s="2">
        <v>0.49</v>
      </c>
      <c r="R6981" t="s">
        <v>96</v>
      </c>
      <c r="S6981" t="s">
        <v>139</v>
      </c>
      <c r="T6981" t="s">
        <v>1939</v>
      </c>
      <c r="U6981" t="s">
        <v>102</v>
      </c>
      <c r="V6981" t="s">
        <v>33</v>
      </c>
      <c r="W6981">
        <v>5413</v>
      </c>
      <c r="X6981" s="1">
        <v>42123</v>
      </c>
      <c r="Y6981" t="s">
        <v>34</v>
      </c>
      <c r="Z6981" t="e" vm="43">
        <v>#VALUE!</v>
      </c>
      <c r="AA6981">
        <v>26554</v>
      </c>
      <c r="AB6981" t="e" cm="1" vm="2">
        <f t="array" ref="AB6981">_FV(Table1[[#This Row],[State]],"Country/region",TRUE)</f>
        <v>#VALUE!</v>
      </c>
    </row>
    <row r="6982" spans="1:28" x14ac:dyDescent="0.35">
      <c r="A6982" t="s">
        <v>2321</v>
      </c>
      <c r="B6982">
        <v>64</v>
      </c>
      <c r="C6982" t="s">
        <v>1146</v>
      </c>
      <c r="D6982" t="s">
        <v>46</v>
      </c>
      <c r="E6982">
        <f>YEAR(Table1[[#This Row],[Order Date]])</f>
        <v>2015</v>
      </c>
      <c r="F6982">
        <v>1</v>
      </c>
      <c r="G6982">
        <f>MONTH(Table1[[#This Row],[Order Date]])</f>
        <v>4</v>
      </c>
      <c r="H6982" s="1">
        <v>42121</v>
      </c>
      <c r="I6982">
        <v>38498</v>
      </c>
      <c r="J6982" t="s">
        <v>58</v>
      </c>
      <c r="K6982">
        <v>1</v>
      </c>
      <c r="L6982">
        <v>37.44</v>
      </c>
      <c r="M6982" s="2">
        <v>0.02</v>
      </c>
      <c r="N6982">
        <v>43.9</v>
      </c>
      <c r="O6982">
        <v>4.2699999999999996</v>
      </c>
      <c r="P6982">
        <v>-15.03</v>
      </c>
      <c r="Q6982" s="2">
        <v>0.46</v>
      </c>
      <c r="R6982" t="s">
        <v>29</v>
      </c>
      <c r="S6982" t="s">
        <v>59</v>
      </c>
      <c r="T6982" t="s">
        <v>2787</v>
      </c>
      <c r="U6982" t="s">
        <v>88</v>
      </c>
      <c r="V6982" t="s">
        <v>33</v>
      </c>
      <c r="W6982">
        <v>5414</v>
      </c>
      <c r="X6982" s="1">
        <v>42124</v>
      </c>
      <c r="Y6982" t="s">
        <v>34</v>
      </c>
      <c r="Z6982" t="e" vm="43">
        <v>#VALUE!</v>
      </c>
      <c r="AA6982">
        <v>26554</v>
      </c>
      <c r="AB6982" t="e" cm="1" vm="2">
        <f t="array" ref="AB6982">_FV(Table1[[#This Row],[State]],"Country/region",TRUE)</f>
        <v>#VALUE!</v>
      </c>
    </row>
    <row r="6983" spans="1:28" x14ac:dyDescent="0.35">
      <c r="A6983" t="s">
        <v>3518</v>
      </c>
      <c r="B6983">
        <v>64</v>
      </c>
      <c r="C6983" t="s">
        <v>1443</v>
      </c>
      <c r="D6983" t="s">
        <v>38</v>
      </c>
      <c r="E6983">
        <f>YEAR(Table1[[#This Row],[Order Date]])</f>
        <v>2015</v>
      </c>
      <c r="F6983">
        <v>1</v>
      </c>
      <c r="G6983">
        <f>MONTH(Table1[[#This Row],[Order Date]])</f>
        <v>4</v>
      </c>
      <c r="H6983" s="1">
        <v>42121</v>
      </c>
      <c r="I6983">
        <v>26912</v>
      </c>
      <c r="J6983" t="s">
        <v>47</v>
      </c>
      <c r="K6983">
        <v>18</v>
      </c>
      <c r="L6983">
        <v>205.99</v>
      </c>
      <c r="M6983" s="2">
        <v>7.0000000000000007E-2</v>
      </c>
      <c r="N6983">
        <v>3136.2024999999999</v>
      </c>
      <c r="O6983">
        <v>5.26</v>
      </c>
      <c r="P6983">
        <v>439.77600000000001</v>
      </c>
      <c r="Q6983" s="2">
        <v>0.56000000000000005</v>
      </c>
      <c r="R6983" t="s">
        <v>96</v>
      </c>
      <c r="S6983" t="s">
        <v>30</v>
      </c>
      <c r="T6983" t="s">
        <v>2209</v>
      </c>
      <c r="U6983" t="s">
        <v>105</v>
      </c>
      <c r="V6983" t="s">
        <v>33</v>
      </c>
      <c r="W6983">
        <v>3765</v>
      </c>
      <c r="X6983" s="1">
        <v>42125</v>
      </c>
      <c r="Y6983" t="s">
        <v>34</v>
      </c>
      <c r="Z6983" t="e" vm="24">
        <v>#VALUE!</v>
      </c>
      <c r="AA6983">
        <v>7740</v>
      </c>
      <c r="AB6983" t="e" cm="1" vm="2">
        <f t="array" ref="AB6983">_FV(Table1[[#This Row],[State]],"Country/region",TRUE)</f>
        <v>#VALUE!</v>
      </c>
    </row>
    <row r="6984" spans="1:28" x14ac:dyDescent="0.35">
      <c r="A6984" t="s">
        <v>1861</v>
      </c>
      <c r="B6984">
        <v>64</v>
      </c>
      <c r="C6984" t="s">
        <v>1862</v>
      </c>
      <c r="D6984" t="s">
        <v>46</v>
      </c>
      <c r="E6984">
        <f>YEAR(Table1[[#This Row],[Order Date]])</f>
        <v>2015</v>
      </c>
      <c r="F6984">
        <v>1</v>
      </c>
      <c r="G6984">
        <f>MONTH(Table1[[#This Row],[Order Date]])</f>
        <v>4</v>
      </c>
      <c r="H6984" s="1">
        <v>42121</v>
      </c>
      <c r="I6984">
        <v>46337</v>
      </c>
      <c r="J6984" t="s">
        <v>47</v>
      </c>
      <c r="K6984">
        <v>34</v>
      </c>
      <c r="L6984">
        <v>1.76</v>
      </c>
      <c r="M6984" s="2">
        <v>0.06</v>
      </c>
      <c r="N6984">
        <v>61.45</v>
      </c>
      <c r="O6984">
        <v>0.7</v>
      </c>
      <c r="P6984">
        <v>0.62</v>
      </c>
      <c r="Q6984" s="2">
        <v>0.56000000000000005</v>
      </c>
      <c r="R6984" t="s">
        <v>29</v>
      </c>
      <c r="S6984" t="s">
        <v>59</v>
      </c>
      <c r="T6984" t="s">
        <v>1265</v>
      </c>
      <c r="U6984" t="s">
        <v>88</v>
      </c>
      <c r="V6984" t="s">
        <v>33</v>
      </c>
      <c r="W6984">
        <v>6511</v>
      </c>
      <c r="X6984" s="1">
        <v>42126</v>
      </c>
      <c r="Y6984" t="s">
        <v>34</v>
      </c>
      <c r="Z6984" t="e" vm="15">
        <v>#VALUE!</v>
      </c>
      <c r="AA6984">
        <v>14853</v>
      </c>
      <c r="AB6984" t="e" cm="1" vm="2">
        <f t="array" ref="AB6984">_FV(Table1[[#This Row],[State]],"Country/region",TRUE)</f>
        <v>#VALUE!</v>
      </c>
    </row>
    <row r="6985" spans="1:28" x14ac:dyDescent="0.35">
      <c r="A6985" t="s">
        <v>3217</v>
      </c>
      <c r="B6985">
        <v>64</v>
      </c>
      <c r="C6985" t="s">
        <v>1443</v>
      </c>
      <c r="D6985" t="s">
        <v>38</v>
      </c>
      <c r="E6985">
        <f>YEAR(Table1[[#This Row],[Order Date]])</f>
        <v>2015</v>
      </c>
      <c r="F6985">
        <v>1</v>
      </c>
      <c r="G6985">
        <f>MONTH(Table1[[#This Row],[Order Date]])</f>
        <v>4</v>
      </c>
      <c r="H6985" s="1">
        <v>42121</v>
      </c>
      <c r="I6985">
        <v>26912</v>
      </c>
      <c r="J6985" t="s">
        <v>47</v>
      </c>
      <c r="K6985">
        <v>21</v>
      </c>
      <c r="L6985">
        <v>53.98</v>
      </c>
      <c r="M6985" s="2">
        <v>0.08</v>
      </c>
      <c r="N6985">
        <v>1090.1099999999999</v>
      </c>
      <c r="O6985">
        <v>5.5</v>
      </c>
      <c r="P6985">
        <v>55.87</v>
      </c>
      <c r="Q6985" s="2">
        <v>0.62</v>
      </c>
      <c r="R6985" t="s">
        <v>96</v>
      </c>
      <c r="S6985" t="s">
        <v>30</v>
      </c>
      <c r="T6985" t="s">
        <v>2150</v>
      </c>
      <c r="U6985" t="s">
        <v>102</v>
      </c>
      <c r="V6985" t="s">
        <v>33</v>
      </c>
      <c r="W6985">
        <v>3766</v>
      </c>
      <c r="X6985" s="1">
        <v>42130</v>
      </c>
      <c r="Y6985" t="s">
        <v>34</v>
      </c>
      <c r="Z6985" t="e" vm="30">
        <v>#VALUE!</v>
      </c>
      <c r="AA6985">
        <v>1463</v>
      </c>
      <c r="AB6985" t="e" cm="1" vm="2">
        <f t="array" ref="AB6985">_FV(Table1[[#This Row],[State]],"Country/region",TRUE)</f>
        <v>#VALUE!</v>
      </c>
    </row>
    <row r="6986" spans="1:28" x14ac:dyDescent="0.35">
      <c r="A6986" t="s">
        <v>1946</v>
      </c>
      <c r="B6986">
        <v>64</v>
      </c>
      <c r="C6986" t="s">
        <v>2475</v>
      </c>
      <c r="D6986" t="s">
        <v>57</v>
      </c>
      <c r="E6986">
        <f>YEAR(Table1[[#This Row],[Order Date]])</f>
        <v>2015</v>
      </c>
      <c r="F6986">
        <v>1</v>
      </c>
      <c r="G6986">
        <f>MONTH(Table1[[#This Row],[Order Date]])</f>
        <v>4</v>
      </c>
      <c r="H6986" s="1">
        <v>42122</v>
      </c>
      <c r="I6986">
        <v>21860</v>
      </c>
      <c r="J6986" t="s">
        <v>58</v>
      </c>
      <c r="K6986">
        <v>9</v>
      </c>
      <c r="L6986">
        <v>7.59</v>
      </c>
      <c r="M6986" s="2">
        <v>0.06</v>
      </c>
      <c r="N6986">
        <v>73.7</v>
      </c>
      <c r="O6986">
        <v>4</v>
      </c>
      <c r="P6986">
        <v>1.42</v>
      </c>
      <c r="Q6986" s="2">
        <v>0.42</v>
      </c>
      <c r="R6986" t="s">
        <v>48</v>
      </c>
      <c r="S6986" t="s">
        <v>59</v>
      </c>
      <c r="T6986" t="s">
        <v>993</v>
      </c>
      <c r="U6986" t="s">
        <v>82</v>
      </c>
      <c r="V6986" t="s">
        <v>76</v>
      </c>
      <c r="W6986">
        <v>3045</v>
      </c>
      <c r="X6986" s="1">
        <v>42123</v>
      </c>
      <c r="Y6986" t="s">
        <v>42</v>
      </c>
      <c r="Z6986" t="e" vm="19">
        <v>#VALUE!</v>
      </c>
      <c r="AA6986">
        <v>29651</v>
      </c>
      <c r="AB6986" t="e" cm="1" vm="2">
        <f t="array" ref="AB6986">_FV(Table1[[#This Row],[State]],"Country/region",TRUE)</f>
        <v>#VALUE!</v>
      </c>
    </row>
    <row r="6987" spans="1:28" x14ac:dyDescent="0.35">
      <c r="A6987" t="s">
        <v>324</v>
      </c>
      <c r="B6987">
        <v>64</v>
      </c>
      <c r="C6987" t="s">
        <v>325</v>
      </c>
      <c r="D6987" t="s">
        <v>27</v>
      </c>
      <c r="E6987">
        <f>YEAR(Table1[[#This Row],[Order Date]])</f>
        <v>2015</v>
      </c>
      <c r="F6987">
        <v>1</v>
      </c>
      <c r="G6987">
        <f>MONTH(Table1[[#This Row],[Order Date]])</f>
        <v>4</v>
      </c>
      <c r="H6987" s="1">
        <v>42122</v>
      </c>
      <c r="I6987">
        <v>26982</v>
      </c>
      <c r="J6987" t="s">
        <v>39</v>
      </c>
      <c r="K6987">
        <v>37</v>
      </c>
      <c r="L6987">
        <v>55.48</v>
      </c>
      <c r="M6987" s="2">
        <v>0.05</v>
      </c>
      <c r="N6987">
        <v>1984.61</v>
      </c>
      <c r="O6987">
        <v>14.3</v>
      </c>
      <c r="P6987">
        <v>585.03</v>
      </c>
      <c r="Q6987" s="2">
        <v>0.37</v>
      </c>
      <c r="R6987" t="s">
        <v>29</v>
      </c>
      <c r="S6987" t="s">
        <v>30</v>
      </c>
      <c r="T6987" t="s">
        <v>533</v>
      </c>
      <c r="U6987" t="s">
        <v>61</v>
      </c>
      <c r="V6987" t="s">
        <v>33</v>
      </c>
      <c r="W6987">
        <v>3789</v>
      </c>
      <c r="X6987" s="1">
        <v>42123</v>
      </c>
      <c r="Y6987" t="s">
        <v>42</v>
      </c>
      <c r="Z6987" t="e" vm="1">
        <v>#VALUE!</v>
      </c>
      <c r="AA6987">
        <v>18103</v>
      </c>
      <c r="AB6987" t="e" cm="1" vm="2">
        <f t="array" ref="AB6987">_FV(Table1[[#This Row],[State]],"Country/region",TRUE)</f>
        <v>#VALUE!</v>
      </c>
    </row>
    <row r="6988" spans="1:28" x14ac:dyDescent="0.35">
      <c r="A6988" t="s">
        <v>3346</v>
      </c>
      <c r="B6988">
        <v>64</v>
      </c>
      <c r="C6988" t="s">
        <v>26</v>
      </c>
      <c r="D6988" t="s">
        <v>27</v>
      </c>
      <c r="E6988">
        <f>YEAR(Table1[[#This Row],[Order Date]])</f>
        <v>2015</v>
      </c>
      <c r="F6988">
        <v>1</v>
      </c>
      <c r="G6988">
        <f>MONTH(Table1[[#This Row],[Order Date]])</f>
        <v>4</v>
      </c>
      <c r="H6988" s="1">
        <v>42122</v>
      </c>
      <c r="I6988">
        <v>5767</v>
      </c>
      <c r="J6988" t="s">
        <v>28</v>
      </c>
      <c r="K6988">
        <v>36</v>
      </c>
      <c r="L6988">
        <v>4.13</v>
      </c>
      <c r="M6988" s="2">
        <v>0.03</v>
      </c>
      <c r="N6988">
        <v>163.54</v>
      </c>
      <c r="O6988">
        <v>5.04</v>
      </c>
      <c r="P6988">
        <v>-95.058999999999997</v>
      </c>
      <c r="Q6988" s="2">
        <v>0.38</v>
      </c>
      <c r="R6988" t="s">
        <v>29</v>
      </c>
      <c r="S6988" t="s">
        <v>30</v>
      </c>
      <c r="T6988" t="s">
        <v>962</v>
      </c>
      <c r="U6988" t="s">
        <v>67</v>
      </c>
      <c r="V6988" t="s">
        <v>52</v>
      </c>
      <c r="W6988">
        <v>805</v>
      </c>
      <c r="X6988" s="1">
        <v>42123</v>
      </c>
      <c r="Y6988" t="s">
        <v>42</v>
      </c>
      <c r="Z6988" t="e" vm="46">
        <v>#VALUE!</v>
      </c>
      <c r="AA6988">
        <v>82070</v>
      </c>
      <c r="AB6988" t="e" cm="1" vm="2">
        <f t="array" ref="AB6988">_FV(Table1[[#This Row],[State]],"Country/region",TRUE)</f>
        <v>#VALUE!</v>
      </c>
    </row>
    <row r="6989" spans="1:28" x14ac:dyDescent="0.35">
      <c r="A6989" t="s">
        <v>199</v>
      </c>
      <c r="B6989">
        <v>64</v>
      </c>
      <c r="C6989" t="s">
        <v>1011</v>
      </c>
      <c r="D6989" t="s">
        <v>46</v>
      </c>
      <c r="E6989">
        <f>YEAR(Table1[[#This Row],[Order Date]])</f>
        <v>2015</v>
      </c>
      <c r="F6989">
        <v>1</v>
      </c>
      <c r="G6989">
        <f>MONTH(Table1[[#This Row],[Order Date]])</f>
        <v>4</v>
      </c>
      <c r="H6989" s="1">
        <v>42122</v>
      </c>
      <c r="I6989">
        <v>22497</v>
      </c>
      <c r="J6989" t="s">
        <v>131</v>
      </c>
      <c r="K6989">
        <v>37</v>
      </c>
      <c r="L6989">
        <v>90.97</v>
      </c>
      <c r="M6989" s="2">
        <v>0.04</v>
      </c>
      <c r="N6989">
        <v>3259.25</v>
      </c>
      <c r="O6989">
        <v>28</v>
      </c>
      <c r="P6989">
        <v>580.33000000000004</v>
      </c>
      <c r="Q6989" s="2">
        <v>0.38</v>
      </c>
      <c r="R6989" t="s">
        <v>96</v>
      </c>
      <c r="S6989" t="s">
        <v>49</v>
      </c>
      <c r="T6989" t="s">
        <v>1902</v>
      </c>
      <c r="U6989" t="s">
        <v>98</v>
      </c>
      <c r="V6989" t="s">
        <v>52</v>
      </c>
      <c r="W6989">
        <v>3136</v>
      </c>
      <c r="X6989" s="1">
        <v>42123</v>
      </c>
      <c r="Y6989" t="s">
        <v>53</v>
      </c>
      <c r="Z6989" t="e" vm="4">
        <v>#VALUE!</v>
      </c>
      <c r="AA6989">
        <v>93727</v>
      </c>
      <c r="AB6989" t="e" cm="1" vm="2">
        <f t="array" ref="AB6989">_FV(Table1[[#This Row],[State]],"Country/region",TRUE)</f>
        <v>#VALUE!</v>
      </c>
    </row>
    <row r="6990" spans="1:28" x14ac:dyDescent="0.35">
      <c r="A6990" t="s">
        <v>3346</v>
      </c>
      <c r="B6990">
        <v>64</v>
      </c>
      <c r="C6990" t="s">
        <v>26</v>
      </c>
      <c r="D6990" t="s">
        <v>27</v>
      </c>
      <c r="E6990">
        <f>YEAR(Table1[[#This Row],[Order Date]])</f>
        <v>2015</v>
      </c>
      <c r="F6990">
        <v>1</v>
      </c>
      <c r="G6990">
        <f>MONTH(Table1[[#This Row],[Order Date]])</f>
        <v>4</v>
      </c>
      <c r="H6990" s="1">
        <v>42122</v>
      </c>
      <c r="I6990">
        <v>5767</v>
      </c>
      <c r="J6990" t="s">
        <v>28</v>
      </c>
      <c r="K6990">
        <v>31</v>
      </c>
      <c r="L6990">
        <v>82.99</v>
      </c>
      <c r="M6990" s="2">
        <v>0.08</v>
      </c>
      <c r="N6990">
        <v>2390.54</v>
      </c>
      <c r="O6990">
        <v>5.5</v>
      </c>
      <c r="P6990">
        <v>756.1</v>
      </c>
      <c r="Q6990" s="2">
        <v>0.44</v>
      </c>
      <c r="R6990" t="s">
        <v>96</v>
      </c>
      <c r="S6990" t="s">
        <v>30</v>
      </c>
      <c r="T6990" t="s">
        <v>587</v>
      </c>
      <c r="U6990" t="s">
        <v>102</v>
      </c>
      <c r="V6990" t="s">
        <v>52</v>
      </c>
      <c r="W6990">
        <v>806</v>
      </c>
      <c r="X6990" s="1">
        <v>42124</v>
      </c>
      <c r="Y6990" t="s">
        <v>34</v>
      </c>
      <c r="Z6990" t="e" vm="46">
        <v>#VALUE!</v>
      </c>
      <c r="AA6990">
        <v>82070</v>
      </c>
      <c r="AB6990" t="e" cm="1" vm="2">
        <f t="array" ref="AB6990">_FV(Table1[[#This Row],[State]],"Country/region",TRUE)</f>
        <v>#VALUE!</v>
      </c>
    </row>
    <row r="6991" spans="1:28" x14ac:dyDescent="0.35">
      <c r="A6991" t="s">
        <v>2062</v>
      </c>
      <c r="B6991">
        <v>64</v>
      </c>
      <c r="C6991" t="s">
        <v>1593</v>
      </c>
      <c r="D6991" t="s">
        <v>38</v>
      </c>
      <c r="E6991">
        <f>YEAR(Table1[[#This Row],[Order Date]])</f>
        <v>2015</v>
      </c>
      <c r="F6991">
        <v>1</v>
      </c>
      <c r="G6991">
        <f>MONTH(Table1[[#This Row],[Order Date]])</f>
        <v>4</v>
      </c>
      <c r="H6991" s="1">
        <v>42122</v>
      </c>
      <c r="I6991">
        <v>30405</v>
      </c>
      <c r="J6991" t="s">
        <v>47</v>
      </c>
      <c r="K6991">
        <v>7</v>
      </c>
      <c r="L6991">
        <v>400.98</v>
      </c>
      <c r="M6991" s="2">
        <v>0.05</v>
      </c>
      <c r="N6991">
        <v>2789.03</v>
      </c>
      <c r="O6991">
        <v>42.52</v>
      </c>
      <c r="P6991">
        <v>-303.44</v>
      </c>
      <c r="Q6991" s="2">
        <v>0.71</v>
      </c>
      <c r="R6991" t="s">
        <v>48</v>
      </c>
      <c r="S6991" t="s">
        <v>73</v>
      </c>
      <c r="T6991" t="s">
        <v>1281</v>
      </c>
      <c r="U6991" t="s">
        <v>75</v>
      </c>
      <c r="V6991" t="s">
        <v>76</v>
      </c>
      <c r="W6991">
        <v>4274</v>
      </c>
      <c r="X6991" s="1">
        <v>42127</v>
      </c>
      <c r="Y6991" t="s">
        <v>53</v>
      </c>
      <c r="Z6991" t="e" vm="34">
        <v>#VALUE!</v>
      </c>
      <c r="AA6991">
        <v>39208</v>
      </c>
      <c r="AB6991" t="e" cm="1" vm="2">
        <f t="array" ref="AB6991">_FV(Table1[[#This Row],[State]],"Country/region",TRUE)</f>
        <v>#VALUE!</v>
      </c>
    </row>
    <row r="6992" spans="1:28" x14ac:dyDescent="0.35">
      <c r="A6992" t="s">
        <v>2208</v>
      </c>
      <c r="B6992">
        <v>65</v>
      </c>
      <c r="C6992" t="s">
        <v>1731</v>
      </c>
      <c r="D6992" t="s">
        <v>46</v>
      </c>
      <c r="E6992">
        <f>YEAR(Table1[[#This Row],[Order Date]])</f>
        <v>2015</v>
      </c>
      <c r="F6992">
        <v>1</v>
      </c>
      <c r="G6992">
        <f>MONTH(Table1[[#This Row],[Order Date]])</f>
        <v>4</v>
      </c>
      <c r="H6992" s="1">
        <v>42123</v>
      </c>
      <c r="I6992">
        <v>28742</v>
      </c>
      <c r="J6992" t="s">
        <v>47</v>
      </c>
      <c r="K6992">
        <v>35</v>
      </c>
      <c r="L6992">
        <v>16.91</v>
      </c>
      <c r="M6992" s="2">
        <v>0.09</v>
      </c>
      <c r="N6992">
        <v>587.91999999999996</v>
      </c>
      <c r="O6992">
        <v>6.25</v>
      </c>
      <c r="P6992">
        <v>-7.92</v>
      </c>
      <c r="Q6992" s="2">
        <v>0.57999999999999996</v>
      </c>
      <c r="R6992" t="s">
        <v>29</v>
      </c>
      <c r="S6992" t="s">
        <v>30</v>
      </c>
      <c r="T6992" t="s">
        <v>2507</v>
      </c>
      <c r="U6992" t="s">
        <v>32</v>
      </c>
      <c r="V6992" t="s">
        <v>76</v>
      </c>
      <c r="W6992">
        <v>4025</v>
      </c>
      <c r="X6992" s="1">
        <v>42123</v>
      </c>
      <c r="Y6992" t="s">
        <v>34</v>
      </c>
      <c r="Z6992" t="e" vm="44">
        <v>#VALUE!</v>
      </c>
      <c r="AA6992">
        <v>30338</v>
      </c>
      <c r="AB6992" t="e" cm="1" vm="2">
        <f t="array" ref="AB6992">_FV(Table1[[#This Row],[State]],"Country/region",TRUE)</f>
        <v>#VALUE!</v>
      </c>
    </row>
    <row r="6993" spans="1:28" x14ac:dyDescent="0.35">
      <c r="A6993" t="s">
        <v>3363</v>
      </c>
      <c r="B6993">
        <v>65</v>
      </c>
      <c r="C6993" t="s">
        <v>1684</v>
      </c>
      <c r="D6993" t="s">
        <v>46</v>
      </c>
      <c r="E6993">
        <f>YEAR(Table1[[#This Row],[Order Date]])</f>
        <v>2015</v>
      </c>
      <c r="F6993">
        <v>1</v>
      </c>
      <c r="G6993">
        <f>MONTH(Table1[[#This Row],[Order Date]])</f>
        <v>4</v>
      </c>
      <c r="H6993" s="1">
        <v>42123</v>
      </c>
      <c r="I6993">
        <v>38279</v>
      </c>
      <c r="J6993" t="s">
        <v>131</v>
      </c>
      <c r="K6993">
        <v>1</v>
      </c>
      <c r="L6993">
        <v>7.59</v>
      </c>
      <c r="M6993" s="2">
        <v>0.05</v>
      </c>
      <c r="N6993">
        <v>11.64</v>
      </c>
      <c r="O6993">
        <v>4</v>
      </c>
      <c r="P6993">
        <v>-10.73</v>
      </c>
      <c r="Q6993" s="2">
        <v>0.42</v>
      </c>
      <c r="R6993" t="s">
        <v>48</v>
      </c>
      <c r="S6993" t="s">
        <v>59</v>
      </c>
      <c r="T6993" t="s">
        <v>993</v>
      </c>
      <c r="U6993" t="s">
        <v>82</v>
      </c>
      <c r="V6993" t="s">
        <v>52</v>
      </c>
      <c r="W6993">
        <v>5384</v>
      </c>
      <c r="X6993" s="1">
        <v>42125</v>
      </c>
      <c r="Y6993" t="s">
        <v>34</v>
      </c>
      <c r="Z6993" t="e" vm="8">
        <v>#VALUE!</v>
      </c>
      <c r="AA6993">
        <v>97405</v>
      </c>
      <c r="AB6993" t="e" cm="1" vm="2">
        <f t="array" ref="AB6993">_FV(Table1[[#This Row],[State]],"Country/region",TRUE)</f>
        <v>#VALUE!</v>
      </c>
    </row>
    <row r="6994" spans="1:28" x14ac:dyDescent="0.35">
      <c r="A6994" t="s">
        <v>1596</v>
      </c>
      <c r="B6994">
        <v>65</v>
      </c>
      <c r="C6994" t="s">
        <v>462</v>
      </c>
      <c r="D6994" t="s">
        <v>38</v>
      </c>
      <c r="E6994">
        <f>YEAR(Table1[[#This Row],[Order Date]])</f>
        <v>2015</v>
      </c>
      <c r="F6994">
        <v>1</v>
      </c>
      <c r="G6994">
        <f>MONTH(Table1[[#This Row],[Order Date]])</f>
        <v>4</v>
      </c>
      <c r="H6994" s="1">
        <v>42123</v>
      </c>
      <c r="I6994">
        <v>36103</v>
      </c>
      <c r="J6994" t="s">
        <v>58</v>
      </c>
      <c r="K6994">
        <v>10</v>
      </c>
      <c r="L6994">
        <v>4.82</v>
      </c>
      <c r="M6994" s="2">
        <v>0.01</v>
      </c>
      <c r="N6994">
        <v>55.82</v>
      </c>
      <c r="O6994">
        <v>5.72</v>
      </c>
      <c r="P6994">
        <v>-28.85</v>
      </c>
      <c r="Q6994" s="2">
        <v>0.47</v>
      </c>
      <c r="R6994" t="s">
        <v>48</v>
      </c>
      <c r="S6994" t="s">
        <v>139</v>
      </c>
      <c r="T6994" t="s">
        <v>2297</v>
      </c>
      <c r="U6994" t="s">
        <v>82</v>
      </c>
      <c r="V6994" t="s">
        <v>76</v>
      </c>
      <c r="W6994">
        <v>5066</v>
      </c>
      <c r="X6994" s="1">
        <v>42125</v>
      </c>
      <c r="Y6994" t="s">
        <v>34</v>
      </c>
      <c r="Z6994" t="e" vm="6">
        <v>#VALUE!</v>
      </c>
      <c r="AA6994">
        <v>35810</v>
      </c>
      <c r="AB6994" t="e" cm="1" vm="2">
        <f t="array" ref="AB6994">_FV(Table1[[#This Row],[State]],"Country/region",TRUE)</f>
        <v>#VALUE!</v>
      </c>
    </row>
    <row r="6995" spans="1:28" x14ac:dyDescent="0.35">
      <c r="A6995" t="s">
        <v>887</v>
      </c>
      <c r="B6995">
        <v>65</v>
      </c>
      <c r="C6995" t="s">
        <v>744</v>
      </c>
      <c r="D6995" t="s">
        <v>46</v>
      </c>
      <c r="E6995">
        <f>YEAR(Table1[[#This Row],[Order Date]])</f>
        <v>2015</v>
      </c>
      <c r="F6995">
        <v>1</v>
      </c>
      <c r="G6995">
        <f>MONTH(Table1[[#This Row],[Order Date]])</f>
        <v>4</v>
      </c>
      <c r="H6995" s="1">
        <v>42123</v>
      </c>
      <c r="I6995">
        <v>52519</v>
      </c>
      <c r="J6995" t="s">
        <v>28</v>
      </c>
      <c r="K6995">
        <v>6</v>
      </c>
      <c r="L6995">
        <v>20.48</v>
      </c>
      <c r="M6995" s="2">
        <v>0.09</v>
      </c>
      <c r="N6995">
        <v>120.38</v>
      </c>
      <c r="O6995">
        <v>6.32</v>
      </c>
      <c r="P6995">
        <v>-29.77</v>
      </c>
      <c r="Q6995" s="2">
        <v>0.57999999999999996</v>
      </c>
      <c r="R6995" t="s">
        <v>29</v>
      </c>
      <c r="S6995" t="s">
        <v>30</v>
      </c>
      <c r="T6995" t="s">
        <v>1553</v>
      </c>
      <c r="U6995" t="s">
        <v>214</v>
      </c>
      <c r="V6995" t="s">
        <v>33</v>
      </c>
      <c r="W6995">
        <v>7372</v>
      </c>
      <c r="X6995" s="1">
        <v>42125</v>
      </c>
      <c r="Y6995" t="s">
        <v>34</v>
      </c>
      <c r="Z6995" t="e" vm="15">
        <v>#VALUE!</v>
      </c>
      <c r="AA6995">
        <v>13905</v>
      </c>
      <c r="AB6995" t="e" cm="1" vm="2">
        <f t="array" ref="AB6995">_FV(Table1[[#This Row],[State]],"Country/region",TRUE)</f>
        <v>#VALUE!</v>
      </c>
    </row>
    <row r="6996" spans="1:28" x14ac:dyDescent="0.35">
      <c r="A6996" t="s">
        <v>1705</v>
      </c>
      <c r="B6996">
        <v>65</v>
      </c>
      <c r="C6996" t="s">
        <v>1706</v>
      </c>
      <c r="D6996" t="s">
        <v>57</v>
      </c>
      <c r="E6996">
        <f>YEAR(Table1[[#This Row],[Order Date]])</f>
        <v>2015</v>
      </c>
      <c r="F6996">
        <v>1</v>
      </c>
      <c r="G6996">
        <f>MONTH(Table1[[#This Row],[Order Date]])</f>
        <v>4</v>
      </c>
      <c r="H6996" s="1">
        <v>42123</v>
      </c>
      <c r="I6996">
        <v>34086</v>
      </c>
      <c r="J6996" t="s">
        <v>28</v>
      </c>
      <c r="K6996">
        <v>41</v>
      </c>
      <c r="L6996">
        <v>65.989999999999995</v>
      </c>
      <c r="M6996" s="2">
        <v>0.04</v>
      </c>
      <c r="N6996">
        <v>2251.9135000000001</v>
      </c>
      <c r="O6996">
        <v>2.5</v>
      </c>
      <c r="P6996">
        <v>655.91099999999994</v>
      </c>
      <c r="Q6996" s="2">
        <v>0.55000000000000004</v>
      </c>
      <c r="R6996" t="s">
        <v>96</v>
      </c>
      <c r="S6996" t="s">
        <v>30</v>
      </c>
      <c r="T6996">
        <v>6190</v>
      </c>
      <c r="U6996" t="s">
        <v>105</v>
      </c>
      <c r="V6996" t="s">
        <v>68</v>
      </c>
      <c r="W6996">
        <v>4797</v>
      </c>
      <c r="X6996" s="1">
        <v>42125</v>
      </c>
      <c r="Y6996" t="s">
        <v>34</v>
      </c>
      <c r="Z6996" t="e" vm="13">
        <v>#VALUE!</v>
      </c>
      <c r="AA6996">
        <v>73160</v>
      </c>
      <c r="AB6996" t="e" cm="1" vm="2">
        <f t="array" ref="AB6996">_FV(Table1[[#This Row],[State]],"Country/region",TRUE)</f>
        <v>#VALUE!</v>
      </c>
    </row>
    <row r="6997" spans="1:28" x14ac:dyDescent="0.35">
      <c r="A6997" t="s">
        <v>884</v>
      </c>
      <c r="B6997">
        <v>65</v>
      </c>
      <c r="C6997" t="s">
        <v>2245</v>
      </c>
      <c r="D6997" t="s">
        <v>46</v>
      </c>
      <c r="E6997">
        <f>YEAR(Table1[[#This Row],[Order Date]])</f>
        <v>2015</v>
      </c>
      <c r="F6997">
        <v>1</v>
      </c>
      <c r="G6997">
        <f>MONTH(Table1[[#This Row],[Order Date]])</f>
        <v>4</v>
      </c>
      <c r="H6997" s="1">
        <v>42123</v>
      </c>
      <c r="I6997">
        <v>24643</v>
      </c>
      <c r="J6997" t="s">
        <v>131</v>
      </c>
      <c r="K6997">
        <v>30</v>
      </c>
      <c r="L6997">
        <v>85.99</v>
      </c>
      <c r="M6997" s="2">
        <v>0</v>
      </c>
      <c r="N6997">
        <v>2368.1680000000001</v>
      </c>
      <c r="O6997">
        <v>1.25</v>
      </c>
      <c r="P6997">
        <v>1181.2950000000001</v>
      </c>
      <c r="Q6997" s="2">
        <v>0.39</v>
      </c>
      <c r="R6997" t="s">
        <v>96</v>
      </c>
      <c r="S6997" t="s">
        <v>139</v>
      </c>
      <c r="T6997" t="s">
        <v>3017</v>
      </c>
      <c r="U6997" t="s">
        <v>105</v>
      </c>
      <c r="V6997" t="s">
        <v>33</v>
      </c>
      <c r="W6997">
        <v>3457</v>
      </c>
      <c r="X6997" s="1">
        <v>42125</v>
      </c>
      <c r="Y6997" t="s">
        <v>34</v>
      </c>
      <c r="Z6997" t="e" vm="22">
        <v>#VALUE!</v>
      </c>
      <c r="AA6997">
        <v>43229</v>
      </c>
      <c r="AB6997" t="e" cm="1" vm="2">
        <f t="array" ref="AB6997">_FV(Table1[[#This Row],[State]],"Country/region",TRUE)</f>
        <v>#VALUE!</v>
      </c>
    </row>
    <row r="6998" spans="1:28" x14ac:dyDescent="0.35">
      <c r="A6998" t="s">
        <v>1596</v>
      </c>
      <c r="B6998">
        <v>65</v>
      </c>
      <c r="C6998" t="s">
        <v>462</v>
      </c>
      <c r="D6998" t="s">
        <v>38</v>
      </c>
      <c r="E6998">
        <f>YEAR(Table1[[#This Row],[Order Date]])</f>
        <v>2015</v>
      </c>
      <c r="F6998">
        <v>1</v>
      </c>
      <c r="G6998">
        <f>MONTH(Table1[[#This Row],[Order Date]])</f>
        <v>4</v>
      </c>
      <c r="H6998" s="1">
        <v>42123</v>
      </c>
      <c r="I6998">
        <v>36103</v>
      </c>
      <c r="J6998" t="s">
        <v>58</v>
      </c>
      <c r="K6998">
        <v>45</v>
      </c>
      <c r="L6998">
        <v>35.99</v>
      </c>
      <c r="M6998" s="2">
        <v>0.03</v>
      </c>
      <c r="N6998">
        <v>1335.316</v>
      </c>
      <c r="O6998">
        <v>0.99</v>
      </c>
      <c r="P6998">
        <v>701.65800000000002</v>
      </c>
      <c r="Q6998" s="2">
        <v>0.35</v>
      </c>
      <c r="R6998" t="s">
        <v>96</v>
      </c>
      <c r="S6998" t="s">
        <v>139</v>
      </c>
      <c r="T6998" t="s">
        <v>1187</v>
      </c>
      <c r="U6998" t="s">
        <v>105</v>
      </c>
      <c r="V6998" t="s">
        <v>76</v>
      </c>
      <c r="W6998">
        <v>5067</v>
      </c>
      <c r="X6998" s="1">
        <v>42125</v>
      </c>
      <c r="Y6998" t="s">
        <v>34</v>
      </c>
      <c r="Z6998" t="e" vm="6">
        <v>#VALUE!</v>
      </c>
      <c r="AA6998">
        <v>35810</v>
      </c>
      <c r="AB6998" t="e" cm="1" vm="2">
        <f t="array" ref="AB6998">_FV(Table1[[#This Row],[State]],"Country/region",TRUE)</f>
        <v>#VALUE!</v>
      </c>
    </row>
    <row r="6999" spans="1:28" x14ac:dyDescent="0.35">
      <c r="A6999" t="s">
        <v>2208</v>
      </c>
      <c r="B6999">
        <v>65</v>
      </c>
      <c r="C6999" t="s">
        <v>1731</v>
      </c>
      <c r="D6999" t="s">
        <v>46</v>
      </c>
      <c r="E6999">
        <f>YEAR(Table1[[#This Row],[Order Date]])</f>
        <v>2015</v>
      </c>
      <c r="F6999">
        <v>1</v>
      </c>
      <c r="G6999">
        <f>MONTH(Table1[[#This Row],[Order Date]])</f>
        <v>4</v>
      </c>
      <c r="H6999" s="1">
        <v>42123</v>
      </c>
      <c r="I6999">
        <v>28742</v>
      </c>
      <c r="J6999" t="s">
        <v>47</v>
      </c>
      <c r="K6999">
        <v>7</v>
      </c>
      <c r="L6999">
        <v>376.13</v>
      </c>
      <c r="M6999" s="2">
        <v>0.04</v>
      </c>
      <c r="N6999">
        <v>2171.4639999999999</v>
      </c>
      <c r="O6999">
        <v>85.63</v>
      </c>
      <c r="P6999">
        <v>-209.56</v>
      </c>
      <c r="Q6999" s="2">
        <v>0.74</v>
      </c>
      <c r="R6999" t="s">
        <v>48</v>
      </c>
      <c r="S6999" t="s">
        <v>73</v>
      </c>
      <c r="T6999" t="s">
        <v>512</v>
      </c>
      <c r="U6999" t="s">
        <v>75</v>
      </c>
      <c r="V6999" t="s">
        <v>76</v>
      </c>
      <c r="W6999">
        <v>4026</v>
      </c>
      <c r="X6999" s="1">
        <v>42130</v>
      </c>
      <c r="Y6999" t="s">
        <v>53</v>
      </c>
      <c r="Z6999" t="e" vm="44">
        <v>#VALUE!</v>
      </c>
      <c r="AA6999">
        <v>30338</v>
      </c>
      <c r="AB6999" t="e" cm="1" vm="2">
        <f t="array" ref="AB6999">_FV(Table1[[#This Row],[State]],"Country/region",TRUE)</f>
        <v>#VALUE!</v>
      </c>
    </row>
    <row r="7000" spans="1:28" x14ac:dyDescent="0.35">
      <c r="A7000" t="s">
        <v>112</v>
      </c>
      <c r="B7000">
        <v>64</v>
      </c>
      <c r="C7000" t="s">
        <v>2751</v>
      </c>
      <c r="D7000" t="s">
        <v>46</v>
      </c>
      <c r="E7000">
        <f>YEAR(Table1[[#This Row],[Order Date]])</f>
        <v>2015</v>
      </c>
      <c r="F7000">
        <v>1</v>
      </c>
      <c r="G7000">
        <f>MONTH(Table1[[#This Row],[Order Date]])</f>
        <v>4</v>
      </c>
      <c r="H7000" s="1">
        <v>42123</v>
      </c>
      <c r="I7000">
        <v>2691</v>
      </c>
      <c r="J7000" t="s">
        <v>47</v>
      </c>
      <c r="K7000">
        <v>14</v>
      </c>
      <c r="L7000">
        <v>260.98</v>
      </c>
      <c r="M7000" s="2">
        <v>0.1</v>
      </c>
      <c r="N7000">
        <v>3363.14</v>
      </c>
      <c r="O7000">
        <v>41.91</v>
      </c>
      <c r="P7000">
        <v>98.75</v>
      </c>
      <c r="Q7000" s="2">
        <v>0.59</v>
      </c>
      <c r="R7000" t="s">
        <v>48</v>
      </c>
      <c r="S7000" t="s">
        <v>73</v>
      </c>
      <c r="T7000" t="s">
        <v>1908</v>
      </c>
      <c r="U7000" t="s">
        <v>154</v>
      </c>
      <c r="V7000" t="s">
        <v>68</v>
      </c>
      <c r="W7000">
        <v>392</v>
      </c>
      <c r="X7000" s="1">
        <v>42132</v>
      </c>
      <c r="Y7000" t="s">
        <v>53</v>
      </c>
      <c r="Z7000" t="e" vm="11">
        <v>#VALUE!</v>
      </c>
      <c r="AA7000">
        <v>78577</v>
      </c>
      <c r="AB7000" t="e" cm="1" vm="2">
        <f t="array" ref="AB7000">_FV(Table1[[#This Row],[State]],"Country/region",TRUE)</f>
        <v>#VALUE!</v>
      </c>
    </row>
    <row r="7001" spans="1:28" x14ac:dyDescent="0.35">
      <c r="A7001" t="s">
        <v>743</v>
      </c>
      <c r="B7001">
        <v>65</v>
      </c>
      <c r="C7001" t="s">
        <v>744</v>
      </c>
      <c r="D7001" t="s">
        <v>46</v>
      </c>
      <c r="E7001">
        <f>YEAR(Table1[[#This Row],[Order Date]])</f>
        <v>2015</v>
      </c>
      <c r="F7001">
        <v>1</v>
      </c>
      <c r="G7001">
        <f>MONTH(Table1[[#This Row],[Order Date]])</f>
        <v>4</v>
      </c>
      <c r="H7001" s="1">
        <v>42124</v>
      </c>
      <c r="I7001">
        <v>644</v>
      </c>
      <c r="J7001" t="s">
        <v>58</v>
      </c>
      <c r="K7001">
        <v>5</v>
      </c>
      <c r="L7001">
        <v>320.98</v>
      </c>
      <c r="M7001" s="2">
        <v>0.01</v>
      </c>
      <c r="N7001">
        <v>1679.58</v>
      </c>
      <c r="O7001">
        <v>58.95</v>
      </c>
      <c r="P7001">
        <v>-171.92</v>
      </c>
      <c r="Q7001" s="2">
        <v>0.56999999999999995</v>
      </c>
      <c r="R7001" t="s">
        <v>48</v>
      </c>
      <c r="S7001" t="s">
        <v>49</v>
      </c>
      <c r="T7001" t="s">
        <v>332</v>
      </c>
      <c r="U7001" t="s">
        <v>51</v>
      </c>
      <c r="V7001" t="s">
        <v>33</v>
      </c>
      <c r="W7001">
        <v>104</v>
      </c>
      <c r="X7001" s="1">
        <v>42125</v>
      </c>
      <c r="Y7001" t="s">
        <v>53</v>
      </c>
      <c r="Z7001" t="e" vm="15">
        <v>#VALUE!</v>
      </c>
      <c r="AA7001">
        <v>13021</v>
      </c>
      <c r="AB7001" t="e" cm="1" vm="2">
        <f t="array" ref="AB7001">_FV(Table1[[#This Row],[State]],"Country/region",TRUE)</f>
        <v>#VALUE!</v>
      </c>
    </row>
    <row r="7002" spans="1:28" x14ac:dyDescent="0.35">
      <c r="A7002" t="s">
        <v>2696</v>
      </c>
      <c r="B7002">
        <v>65</v>
      </c>
      <c r="C7002" t="s">
        <v>493</v>
      </c>
      <c r="D7002" t="s">
        <v>38</v>
      </c>
      <c r="E7002">
        <f>YEAR(Table1[[#This Row],[Order Date]])</f>
        <v>2015</v>
      </c>
      <c r="F7002">
        <v>1</v>
      </c>
      <c r="G7002">
        <f>MONTH(Table1[[#This Row],[Order Date]])</f>
        <v>4</v>
      </c>
      <c r="H7002" s="1">
        <v>42124</v>
      </c>
      <c r="I7002">
        <v>134</v>
      </c>
      <c r="J7002" t="s">
        <v>39</v>
      </c>
      <c r="K7002">
        <v>11</v>
      </c>
      <c r="L7002">
        <v>95.99</v>
      </c>
      <c r="M7002" s="2">
        <v>0.01</v>
      </c>
      <c r="N7002">
        <v>1132.5999999999999</v>
      </c>
      <c r="O7002">
        <v>35</v>
      </c>
      <c r="P7002">
        <v>-310.20999999999998</v>
      </c>
      <c r="Q7002" s="2"/>
      <c r="R7002" t="s">
        <v>29</v>
      </c>
      <c r="S7002" t="s">
        <v>40</v>
      </c>
      <c r="T7002" t="s">
        <v>41</v>
      </c>
      <c r="U7002" t="s">
        <v>32</v>
      </c>
      <c r="V7002" t="s">
        <v>68</v>
      </c>
      <c r="W7002">
        <v>24</v>
      </c>
      <c r="X7002" s="1">
        <v>42126</v>
      </c>
      <c r="Y7002" t="s">
        <v>34</v>
      </c>
      <c r="Z7002" t="e" vm="25">
        <v>#VALUE!</v>
      </c>
      <c r="AA7002">
        <v>53005</v>
      </c>
      <c r="AB7002" t="e" cm="1" vm="2">
        <f t="array" ref="AB7002">_FV(Table1[[#This Row],[State]],"Country/region",TRUE)</f>
        <v>#VALUE!</v>
      </c>
    </row>
    <row r="7003" spans="1:28" x14ac:dyDescent="0.35">
      <c r="A7003" t="s">
        <v>659</v>
      </c>
      <c r="B7003">
        <v>65</v>
      </c>
      <c r="C7003" t="s">
        <v>951</v>
      </c>
      <c r="D7003" t="s">
        <v>46</v>
      </c>
      <c r="E7003">
        <f>YEAR(Table1[[#This Row],[Order Date]])</f>
        <v>2015</v>
      </c>
      <c r="F7003">
        <v>1</v>
      </c>
      <c r="G7003">
        <f>MONTH(Table1[[#This Row],[Order Date]])</f>
        <v>5</v>
      </c>
      <c r="H7003" s="1">
        <v>42125</v>
      </c>
      <c r="I7003">
        <v>21410</v>
      </c>
      <c r="J7003" t="s">
        <v>58</v>
      </c>
      <c r="K7003">
        <v>16</v>
      </c>
      <c r="L7003">
        <v>123.38</v>
      </c>
      <c r="M7003" s="2">
        <v>0.01</v>
      </c>
      <c r="N7003">
        <v>2101.59</v>
      </c>
      <c r="O7003">
        <v>24.49</v>
      </c>
      <c r="P7003">
        <v>554.91</v>
      </c>
      <c r="Q7003" s="2">
        <v>0.46</v>
      </c>
      <c r="R7003" t="s">
        <v>29</v>
      </c>
      <c r="S7003" t="s">
        <v>40</v>
      </c>
      <c r="T7003" t="s">
        <v>3298</v>
      </c>
      <c r="U7003" t="s">
        <v>214</v>
      </c>
      <c r="V7003" t="s">
        <v>52</v>
      </c>
      <c r="W7003">
        <v>2957</v>
      </c>
      <c r="X7003" s="1">
        <v>42127</v>
      </c>
      <c r="Y7003" t="s">
        <v>42</v>
      </c>
      <c r="Z7003" t="e" vm="45">
        <v>#VALUE!</v>
      </c>
      <c r="AA7003">
        <v>59715</v>
      </c>
      <c r="AB7003" t="e" cm="1" vm="2">
        <f t="array" ref="AB7003">_FV(Table1[[#This Row],[State]],"Country/region",TRUE)</f>
        <v>#VALUE!</v>
      </c>
    </row>
    <row r="7004" spans="1:28" x14ac:dyDescent="0.35">
      <c r="A7004" t="s">
        <v>177</v>
      </c>
      <c r="B7004">
        <v>65</v>
      </c>
      <c r="C7004" t="s">
        <v>1733</v>
      </c>
      <c r="D7004" t="s">
        <v>38</v>
      </c>
      <c r="E7004">
        <f>YEAR(Table1[[#This Row],[Order Date]])</f>
        <v>2015</v>
      </c>
      <c r="F7004">
        <v>1</v>
      </c>
      <c r="G7004">
        <f>MONTH(Table1[[#This Row],[Order Date]])</f>
        <v>5</v>
      </c>
      <c r="H7004" s="1">
        <v>42125</v>
      </c>
      <c r="I7004">
        <v>9952</v>
      </c>
      <c r="J7004" t="s">
        <v>28</v>
      </c>
      <c r="K7004">
        <v>47</v>
      </c>
      <c r="L7004">
        <v>167.27</v>
      </c>
      <c r="M7004" s="2">
        <v>0.01</v>
      </c>
      <c r="N7004">
        <v>7890.89</v>
      </c>
      <c r="O7004">
        <v>35</v>
      </c>
      <c r="P7004">
        <v>-771.09</v>
      </c>
      <c r="Q7004" s="2">
        <v>0.85</v>
      </c>
      <c r="R7004" t="s">
        <v>29</v>
      </c>
      <c r="S7004" t="s">
        <v>40</v>
      </c>
      <c r="T7004" t="s">
        <v>2431</v>
      </c>
      <c r="U7004" t="s">
        <v>32</v>
      </c>
      <c r="V7004" t="s">
        <v>76</v>
      </c>
      <c r="W7004">
        <v>1373</v>
      </c>
      <c r="X7004" s="1">
        <v>42127</v>
      </c>
      <c r="Y7004" t="s">
        <v>42</v>
      </c>
      <c r="Z7004" t="e" vm="18">
        <v>#VALUE!</v>
      </c>
      <c r="AA7004">
        <v>20151</v>
      </c>
      <c r="AB7004" t="e" cm="1" vm="2">
        <f t="array" ref="AB7004">_FV(Table1[[#This Row],[State]],"Country/region",TRUE)</f>
        <v>#VALUE!</v>
      </c>
    </row>
    <row r="7005" spans="1:28" x14ac:dyDescent="0.35">
      <c r="A7005" t="s">
        <v>254</v>
      </c>
      <c r="B7005">
        <v>65</v>
      </c>
      <c r="C7005" t="s">
        <v>2174</v>
      </c>
      <c r="D7005" t="s">
        <v>38</v>
      </c>
      <c r="E7005">
        <f>YEAR(Table1[[#This Row],[Order Date]])</f>
        <v>2015</v>
      </c>
      <c r="F7005">
        <v>1</v>
      </c>
      <c r="G7005">
        <f>MONTH(Table1[[#This Row],[Order Date]])</f>
        <v>5</v>
      </c>
      <c r="H7005" s="1">
        <v>42126</v>
      </c>
      <c r="I7005">
        <v>40131</v>
      </c>
      <c r="J7005" t="s">
        <v>47</v>
      </c>
      <c r="K7005">
        <v>24</v>
      </c>
      <c r="L7005">
        <v>9.06</v>
      </c>
      <c r="M7005" s="2">
        <v>0.06</v>
      </c>
      <c r="N7005">
        <v>222.43</v>
      </c>
      <c r="O7005">
        <v>9.86</v>
      </c>
      <c r="P7005">
        <v>-119.31</v>
      </c>
      <c r="Q7005" s="2">
        <v>0.4</v>
      </c>
      <c r="R7005" t="s">
        <v>29</v>
      </c>
      <c r="S7005" t="s">
        <v>30</v>
      </c>
      <c r="T7005" t="s">
        <v>1373</v>
      </c>
      <c r="U7005" t="s">
        <v>61</v>
      </c>
      <c r="V7005" t="s">
        <v>33</v>
      </c>
      <c r="W7005">
        <v>5674</v>
      </c>
      <c r="X7005" s="1">
        <v>42126</v>
      </c>
      <c r="Y7005" t="s">
        <v>34</v>
      </c>
      <c r="Z7005" t="e" vm="27">
        <v>#VALUE!</v>
      </c>
      <c r="AA7005">
        <v>5451</v>
      </c>
      <c r="AB7005" t="e" cm="1" vm="2">
        <f t="array" ref="AB7005">_FV(Table1[[#This Row],[State]],"Country/region",TRUE)</f>
        <v>#VALUE!</v>
      </c>
    </row>
    <row r="7006" spans="1:28" x14ac:dyDescent="0.35">
      <c r="A7006" t="s">
        <v>762</v>
      </c>
      <c r="B7006">
        <v>65</v>
      </c>
      <c r="C7006" t="s">
        <v>763</v>
      </c>
      <c r="D7006" t="s">
        <v>27</v>
      </c>
      <c r="E7006">
        <f>YEAR(Table1[[#This Row],[Order Date]])</f>
        <v>2015</v>
      </c>
      <c r="F7006">
        <v>1</v>
      </c>
      <c r="G7006">
        <f>MONTH(Table1[[#This Row],[Order Date]])</f>
        <v>5</v>
      </c>
      <c r="H7006" s="1">
        <v>42126</v>
      </c>
      <c r="I7006">
        <v>3524</v>
      </c>
      <c r="J7006" t="s">
        <v>28</v>
      </c>
      <c r="K7006">
        <v>21</v>
      </c>
      <c r="L7006">
        <v>18.97</v>
      </c>
      <c r="M7006" s="2">
        <v>0</v>
      </c>
      <c r="N7006">
        <v>427.32</v>
      </c>
      <c r="O7006">
        <v>9.0299999999999994</v>
      </c>
      <c r="P7006">
        <v>52.35</v>
      </c>
      <c r="Q7006" s="2">
        <v>0.37</v>
      </c>
      <c r="R7006" t="s">
        <v>29</v>
      </c>
      <c r="S7006" t="s">
        <v>30</v>
      </c>
      <c r="T7006" t="s">
        <v>428</v>
      </c>
      <c r="U7006" t="s">
        <v>61</v>
      </c>
      <c r="V7006" t="s">
        <v>68</v>
      </c>
      <c r="W7006">
        <v>513</v>
      </c>
      <c r="X7006" s="1">
        <v>42127</v>
      </c>
      <c r="Y7006" t="s">
        <v>34</v>
      </c>
      <c r="Z7006" t="e" vm="16">
        <v>#VALUE!</v>
      </c>
      <c r="AA7006">
        <v>60901</v>
      </c>
      <c r="AB7006" t="e" cm="1" vm="2">
        <f t="array" ref="AB7006">_FV(Table1[[#This Row],[State]],"Country/region",TRUE)</f>
        <v>#VALUE!</v>
      </c>
    </row>
    <row r="7007" spans="1:28" x14ac:dyDescent="0.35">
      <c r="A7007" t="s">
        <v>3021</v>
      </c>
      <c r="B7007">
        <v>65</v>
      </c>
      <c r="C7007" t="s">
        <v>871</v>
      </c>
      <c r="D7007" t="s">
        <v>46</v>
      </c>
      <c r="E7007">
        <f>YEAR(Table1[[#This Row],[Order Date]])</f>
        <v>2015</v>
      </c>
      <c r="F7007">
        <v>1</v>
      </c>
      <c r="G7007">
        <f>MONTH(Table1[[#This Row],[Order Date]])</f>
        <v>5</v>
      </c>
      <c r="H7007" s="1">
        <v>42126</v>
      </c>
      <c r="I7007">
        <v>54339</v>
      </c>
      <c r="J7007" t="s">
        <v>47</v>
      </c>
      <c r="K7007">
        <v>41</v>
      </c>
      <c r="L7007">
        <v>65.989999999999995</v>
      </c>
      <c r="M7007" s="2">
        <v>0.06</v>
      </c>
      <c r="N7007">
        <v>2209.5155</v>
      </c>
      <c r="O7007">
        <v>5.31</v>
      </c>
      <c r="P7007">
        <v>458.62200000000001</v>
      </c>
      <c r="Q7007" s="2">
        <v>0.56999999999999995</v>
      </c>
      <c r="R7007" t="s">
        <v>96</v>
      </c>
      <c r="S7007" t="s">
        <v>30</v>
      </c>
      <c r="T7007">
        <v>3390</v>
      </c>
      <c r="U7007" t="s">
        <v>105</v>
      </c>
      <c r="V7007" t="s">
        <v>68</v>
      </c>
      <c r="W7007">
        <v>7593</v>
      </c>
      <c r="X7007" s="1">
        <v>42131</v>
      </c>
      <c r="Y7007" t="s">
        <v>34</v>
      </c>
      <c r="Z7007" t="e" vm="11">
        <v>#VALUE!</v>
      </c>
      <c r="AA7007">
        <v>75088</v>
      </c>
      <c r="AB7007" t="e" cm="1" vm="2">
        <f t="array" ref="AB7007">_FV(Table1[[#This Row],[State]],"Country/region",TRUE)</f>
        <v>#VALUE!</v>
      </c>
    </row>
    <row r="7008" spans="1:28" x14ac:dyDescent="0.35">
      <c r="A7008" t="s">
        <v>3021</v>
      </c>
      <c r="B7008">
        <v>65</v>
      </c>
      <c r="C7008" t="s">
        <v>871</v>
      </c>
      <c r="D7008" t="s">
        <v>46</v>
      </c>
      <c r="E7008">
        <f>YEAR(Table1[[#This Row],[Order Date]])</f>
        <v>2015</v>
      </c>
      <c r="F7008">
        <v>1</v>
      </c>
      <c r="G7008">
        <f>MONTH(Table1[[#This Row],[Order Date]])</f>
        <v>5</v>
      </c>
      <c r="H7008" s="1">
        <v>42126</v>
      </c>
      <c r="I7008">
        <v>54339</v>
      </c>
      <c r="J7008" t="s">
        <v>47</v>
      </c>
      <c r="K7008">
        <v>48</v>
      </c>
      <c r="L7008">
        <v>59.98</v>
      </c>
      <c r="M7008" s="2">
        <v>0.02</v>
      </c>
      <c r="N7008">
        <v>3005.74</v>
      </c>
      <c r="O7008">
        <v>3.99</v>
      </c>
      <c r="P7008">
        <v>1053.21</v>
      </c>
      <c r="Q7008" s="2">
        <v>0.56999999999999995</v>
      </c>
      <c r="R7008" t="s">
        <v>29</v>
      </c>
      <c r="S7008" t="s">
        <v>30</v>
      </c>
      <c r="T7008" t="s">
        <v>306</v>
      </c>
      <c r="U7008" t="s">
        <v>214</v>
      </c>
      <c r="V7008" t="s">
        <v>68</v>
      </c>
      <c r="W7008">
        <v>7592</v>
      </c>
      <c r="X7008" s="1">
        <v>42133</v>
      </c>
      <c r="Y7008" t="s">
        <v>42</v>
      </c>
      <c r="Z7008" t="e" vm="11">
        <v>#VALUE!</v>
      </c>
      <c r="AA7008">
        <v>75088</v>
      </c>
      <c r="AB7008" t="e" cm="1" vm="2">
        <f t="array" ref="AB7008">_FV(Table1[[#This Row],[State]],"Country/region",TRUE)</f>
        <v>#VALUE!</v>
      </c>
    </row>
    <row r="7009" spans="1:28" x14ac:dyDescent="0.35">
      <c r="A7009" t="s">
        <v>1427</v>
      </c>
      <c r="B7009">
        <v>65</v>
      </c>
      <c r="C7009" t="s">
        <v>2343</v>
      </c>
      <c r="D7009" t="s">
        <v>27</v>
      </c>
      <c r="E7009">
        <f>YEAR(Table1[[#This Row],[Order Date]])</f>
        <v>2015</v>
      </c>
      <c r="F7009">
        <v>1</v>
      </c>
      <c r="G7009">
        <f>MONTH(Table1[[#This Row],[Order Date]])</f>
        <v>5</v>
      </c>
      <c r="H7009" s="1">
        <v>42126</v>
      </c>
      <c r="I7009">
        <v>57093</v>
      </c>
      <c r="J7009" t="s">
        <v>47</v>
      </c>
      <c r="K7009">
        <v>3</v>
      </c>
      <c r="L7009">
        <v>5.34</v>
      </c>
      <c r="M7009" s="2">
        <v>0.05</v>
      </c>
      <c r="N7009">
        <v>18.97</v>
      </c>
      <c r="O7009">
        <v>2.99</v>
      </c>
      <c r="P7009">
        <v>-7.7854999999999999</v>
      </c>
      <c r="Q7009" s="2">
        <v>0.38</v>
      </c>
      <c r="R7009" t="s">
        <v>29</v>
      </c>
      <c r="S7009" t="s">
        <v>30</v>
      </c>
      <c r="T7009" t="s">
        <v>755</v>
      </c>
      <c r="U7009" t="s">
        <v>67</v>
      </c>
      <c r="V7009" t="s">
        <v>52</v>
      </c>
      <c r="W7009">
        <v>7986</v>
      </c>
      <c r="X7009" s="1">
        <v>42133</v>
      </c>
      <c r="Y7009" t="s">
        <v>34</v>
      </c>
      <c r="Z7009" t="e" vm="39">
        <v>#VALUE!</v>
      </c>
      <c r="AA7009">
        <v>88310</v>
      </c>
      <c r="AB7009" t="e" cm="1" vm="2">
        <f t="array" ref="AB7009">_FV(Table1[[#This Row],[State]],"Country/region",TRUE)</f>
        <v>#VALUE!</v>
      </c>
    </row>
    <row r="7010" spans="1:28" x14ac:dyDescent="0.35">
      <c r="A7010" t="s">
        <v>1427</v>
      </c>
      <c r="B7010">
        <v>65</v>
      </c>
      <c r="C7010" t="s">
        <v>2343</v>
      </c>
      <c r="D7010" t="s">
        <v>27</v>
      </c>
      <c r="E7010">
        <f>YEAR(Table1[[#This Row],[Order Date]])</f>
        <v>2015</v>
      </c>
      <c r="F7010">
        <v>1</v>
      </c>
      <c r="G7010">
        <f>MONTH(Table1[[#This Row],[Order Date]])</f>
        <v>5</v>
      </c>
      <c r="H7010" s="1">
        <v>42126</v>
      </c>
      <c r="I7010">
        <v>57093</v>
      </c>
      <c r="J7010" t="s">
        <v>47</v>
      </c>
      <c r="K7010">
        <v>47</v>
      </c>
      <c r="L7010">
        <v>15.42</v>
      </c>
      <c r="M7010" s="2">
        <v>0</v>
      </c>
      <c r="N7010">
        <v>744.64</v>
      </c>
      <c r="O7010">
        <v>5.41</v>
      </c>
      <c r="P7010">
        <v>31.93</v>
      </c>
      <c r="Q7010" s="2">
        <v>0.59</v>
      </c>
      <c r="R7010" t="s">
        <v>29</v>
      </c>
      <c r="S7010" t="s">
        <v>30</v>
      </c>
      <c r="T7010" t="s">
        <v>1077</v>
      </c>
      <c r="U7010" t="s">
        <v>32</v>
      </c>
      <c r="V7010" t="s">
        <v>52</v>
      </c>
      <c r="W7010">
        <v>7987</v>
      </c>
      <c r="X7010" s="1">
        <v>42133</v>
      </c>
      <c r="Y7010" t="s">
        <v>34</v>
      </c>
      <c r="Z7010" t="e" vm="39">
        <v>#VALUE!</v>
      </c>
      <c r="AA7010">
        <v>88310</v>
      </c>
      <c r="AB7010" t="e" cm="1" vm="2">
        <f t="array" ref="AB7010">_FV(Table1[[#This Row],[State]],"Country/region",TRUE)</f>
        <v>#VALUE!</v>
      </c>
    </row>
    <row r="7011" spans="1:28" x14ac:dyDescent="0.35">
      <c r="A7011" t="s">
        <v>2768</v>
      </c>
      <c r="B7011">
        <v>65</v>
      </c>
      <c r="C7011" t="s">
        <v>720</v>
      </c>
      <c r="D7011" t="s">
        <v>46</v>
      </c>
      <c r="E7011">
        <f>YEAR(Table1[[#This Row],[Order Date]])</f>
        <v>2015</v>
      </c>
      <c r="F7011">
        <v>1</v>
      </c>
      <c r="G7011">
        <f>MONTH(Table1[[#This Row],[Order Date]])</f>
        <v>5</v>
      </c>
      <c r="H7011" s="1">
        <v>42127</v>
      </c>
      <c r="I7011">
        <v>22951</v>
      </c>
      <c r="J7011" t="s">
        <v>131</v>
      </c>
      <c r="K7011">
        <v>24</v>
      </c>
      <c r="L7011">
        <v>65.989999999999995</v>
      </c>
      <c r="M7011" s="2">
        <v>0.1</v>
      </c>
      <c r="N7011">
        <v>1304.0274999999999</v>
      </c>
      <c r="O7011">
        <v>8.99</v>
      </c>
      <c r="P7011">
        <v>34.362000000000002</v>
      </c>
      <c r="Q7011" s="2">
        <v>0.6</v>
      </c>
      <c r="R7011" t="s">
        <v>96</v>
      </c>
      <c r="S7011" t="s">
        <v>30</v>
      </c>
      <c r="T7011" t="s">
        <v>2300</v>
      </c>
      <c r="U7011" t="s">
        <v>105</v>
      </c>
      <c r="V7011" t="s">
        <v>33</v>
      </c>
      <c r="W7011">
        <v>3202</v>
      </c>
      <c r="X7011" s="1">
        <v>42127</v>
      </c>
      <c r="Y7011" t="s">
        <v>34</v>
      </c>
      <c r="Z7011" t="e" vm="1">
        <v>#VALUE!</v>
      </c>
      <c r="AA7011">
        <v>15235</v>
      </c>
      <c r="AB7011" t="e" cm="1" vm="2">
        <f t="array" ref="AB7011">_FV(Table1[[#This Row],[State]],"Country/region",TRUE)</f>
        <v>#VALUE!</v>
      </c>
    </row>
    <row r="7012" spans="1:28" x14ac:dyDescent="0.35">
      <c r="A7012" t="s">
        <v>2705</v>
      </c>
      <c r="B7012">
        <v>65</v>
      </c>
      <c r="C7012" t="s">
        <v>1812</v>
      </c>
      <c r="D7012" t="s">
        <v>46</v>
      </c>
      <c r="E7012">
        <f>YEAR(Table1[[#This Row],[Order Date]])</f>
        <v>2015</v>
      </c>
      <c r="F7012">
        <v>1</v>
      </c>
      <c r="G7012">
        <f>MONTH(Table1[[#This Row],[Order Date]])</f>
        <v>5</v>
      </c>
      <c r="H7012" s="1">
        <v>42127</v>
      </c>
      <c r="I7012">
        <v>55749</v>
      </c>
      <c r="J7012" t="s">
        <v>58</v>
      </c>
      <c r="K7012">
        <v>42</v>
      </c>
      <c r="L7012">
        <v>8.74</v>
      </c>
      <c r="M7012" s="2">
        <v>0.01</v>
      </c>
      <c r="N7012">
        <v>364.8</v>
      </c>
      <c r="O7012">
        <v>1.39</v>
      </c>
      <c r="P7012">
        <v>149.44999999999999</v>
      </c>
      <c r="Q7012" s="2">
        <v>0.38</v>
      </c>
      <c r="R7012" t="s">
        <v>29</v>
      </c>
      <c r="S7012" t="s">
        <v>30</v>
      </c>
      <c r="T7012" t="s">
        <v>307</v>
      </c>
      <c r="U7012" t="s">
        <v>267</v>
      </c>
      <c r="V7012" t="s">
        <v>68</v>
      </c>
      <c r="W7012">
        <v>7793</v>
      </c>
      <c r="X7012" s="1">
        <v>42128</v>
      </c>
      <c r="Y7012" t="s">
        <v>34</v>
      </c>
      <c r="Z7012" t="e" vm="5">
        <v>#VALUE!</v>
      </c>
      <c r="AA7012">
        <v>56301</v>
      </c>
      <c r="AB7012" t="e" cm="1" vm="2">
        <f t="array" ref="AB7012">_FV(Table1[[#This Row],[State]],"Country/region",TRUE)</f>
        <v>#VALUE!</v>
      </c>
    </row>
    <row r="7013" spans="1:28" x14ac:dyDescent="0.35">
      <c r="A7013" t="s">
        <v>1408</v>
      </c>
      <c r="B7013">
        <v>65</v>
      </c>
      <c r="C7013" t="s">
        <v>2167</v>
      </c>
      <c r="D7013" t="s">
        <v>46</v>
      </c>
      <c r="E7013">
        <f>YEAR(Table1[[#This Row],[Order Date]])</f>
        <v>2015</v>
      </c>
      <c r="F7013">
        <v>1</v>
      </c>
      <c r="G7013">
        <f>MONTH(Table1[[#This Row],[Order Date]])</f>
        <v>5</v>
      </c>
      <c r="H7013" s="1">
        <v>42127</v>
      </c>
      <c r="I7013">
        <v>7488</v>
      </c>
      <c r="J7013" t="s">
        <v>58</v>
      </c>
      <c r="K7013">
        <v>9</v>
      </c>
      <c r="L7013">
        <v>2.84</v>
      </c>
      <c r="M7013" s="2">
        <v>0.08</v>
      </c>
      <c r="N7013">
        <v>26.09</v>
      </c>
      <c r="O7013">
        <v>0.93</v>
      </c>
      <c r="P7013">
        <v>-1.76</v>
      </c>
      <c r="Q7013" s="2">
        <v>0.54</v>
      </c>
      <c r="R7013" t="s">
        <v>29</v>
      </c>
      <c r="S7013" t="s">
        <v>59</v>
      </c>
      <c r="T7013" t="s">
        <v>1688</v>
      </c>
      <c r="U7013" t="s">
        <v>88</v>
      </c>
      <c r="V7013" t="s">
        <v>52</v>
      </c>
      <c r="W7013">
        <v>1028</v>
      </c>
      <c r="X7013" s="1">
        <v>42128</v>
      </c>
      <c r="Y7013" t="s">
        <v>34</v>
      </c>
      <c r="Z7013" t="e" vm="20">
        <v>#VALUE!</v>
      </c>
      <c r="AA7013">
        <v>89031</v>
      </c>
      <c r="AB7013" t="e" cm="1" vm="2">
        <f t="array" ref="AB7013">_FV(Table1[[#This Row],[State]],"Country/region",TRUE)</f>
        <v>#VALUE!</v>
      </c>
    </row>
    <row r="7014" spans="1:28" x14ac:dyDescent="0.35">
      <c r="A7014" t="s">
        <v>1889</v>
      </c>
      <c r="B7014">
        <v>65</v>
      </c>
      <c r="C7014" t="s">
        <v>1458</v>
      </c>
      <c r="D7014" t="s">
        <v>27</v>
      </c>
      <c r="E7014">
        <f>YEAR(Table1[[#This Row],[Order Date]])</f>
        <v>2015</v>
      </c>
      <c r="F7014">
        <v>1</v>
      </c>
      <c r="G7014">
        <f>MONTH(Table1[[#This Row],[Order Date]])</f>
        <v>5</v>
      </c>
      <c r="H7014" s="1">
        <v>42127</v>
      </c>
      <c r="I7014">
        <v>18917</v>
      </c>
      <c r="J7014" t="s">
        <v>58</v>
      </c>
      <c r="K7014">
        <v>14</v>
      </c>
      <c r="L7014">
        <v>2.08</v>
      </c>
      <c r="M7014" s="2">
        <v>0.08</v>
      </c>
      <c r="N7014">
        <v>28.82</v>
      </c>
      <c r="O7014">
        <v>1.49</v>
      </c>
      <c r="P7014">
        <v>-8.3605</v>
      </c>
      <c r="Q7014" s="2">
        <v>0.38</v>
      </c>
      <c r="R7014" t="s">
        <v>29</v>
      </c>
      <c r="S7014" t="s">
        <v>30</v>
      </c>
      <c r="T7014" t="s">
        <v>2924</v>
      </c>
      <c r="U7014" t="s">
        <v>67</v>
      </c>
      <c r="V7014" t="s">
        <v>33</v>
      </c>
      <c r="W7014">
        <v>2616</v>
      </c>
      <c r="X7014" s="1">
        <v>42129</v>
      </c>
      <c r="Y7014" t="s">
        <v>34</v>
      </c>
      <c r="Z7014" t="e" vm="22">
        <v>#VALUE!</v>
      </c>
      <c r="AA7014">
        <v>44224</v>
      </c>
      <c r="AB7014" t="e" cm="1" vm="2">
        <f t="array" ref="AB7014">_FV(Table1[[#This Row],[State]],"Country/region",TRUE)</f>
        <v>#VALUE!</v>
      </c>
    </row>
    <row r="7015" spans="1:28" x14ac:dyDescent="0.35">
      <c r="A7015" t="s">
        <v>1359</v>
      </c>
      <c r="B7015">
        <v>65</v>
      </c>
      <c r="C7015" t="s">
        <v>376</v>
      </c>
      <c r="D7015" t="s">
        <v>46</v>
      </c>
      <c r="E7015">
        <f>YEAR(Table1[[#This Row],[Order Date]])</f>
        <v>2015</v>
      </c>
      <c r="F7015">
        <v>1</v>
      </c>
      <c r="G7015">
        <f>MONTH(Table1[[#This Row],[Order Date]])</f>
        <v>5</v>
      </c>
      <c r="H7015" s="1">
        <v>42127</v>
      </c>
      <c r="I7015">
        <v>30375</v>
      </c>
      <c r="J7015" t="s">
        <v>47</v>
      </c>
      <c r="K7015">
        <v>20</v>
      </c>
      <c r="L7015">
        <v>3.36</v>
      </c>
      <c r="M7015" s="2">
        <v>0.03</v>
      </c>
      <c r="N7015">
        <v>71.45</v>
      </c>
      <c r="O7015">
        <v>6.27</v>
      </c>
      <c r="P7015">
        <v>-92.954499999999996</v>
      </c>
      <c r="Q7015" s="2">
        <v>0.4</v>
      </c>
      <c r="R7015" t="s">
        <v>29</v>
      </c>
      <c r="S7015" t="s">
        <v>30</v>
      </c>
      <c r="T7015" t="s">
        <v>114</v>
      </c>
      <c r="U7015" t="s">
        <v>67</v>
      </c>
      <c r="V7015" t="s">
        <v>76</v>
      </c>
      <c r="W7015">
        <v>4270</v>
      </c>
      <c r="X7015" s="1">
        <v>42131</v>
      </c>
      <c r="Y7015" t="s">
        <v>34</v>
      </c>
      <c r="Z7015" t="e" vm="31">
        <v>#VALUE!</v>
      </c>
      <c r="AA7015">
        <v>37211</v>
      </c>
      <c r="AB7015" t="e" cm="1" vm="2">
        <f t="array" ref="AB7015">_FV(Table1[[#This Row],[State]],"Country/region",TRUE)</f>
        <v>#VALUE!</v>
      </c>
    </row>
    <row r="7016" spans="1:28" x14ac:dyDescent="0.35">
      <c r="A7016" t="s">
        <v>2975</v>
      </c>
      <c r="B7016">
        <v>65</v>
      </c>
      <c r="C7016" t="s">
        <v>1212</v>
      </c>
      <c r="D7016" t="s">
        <v>38</v>
      </c>
      <c r="E7016">
        <f>YEAR(Table1[[#This Row],[Order Date]])</f>
        <v>2015</v>
      </c>
      <c r="F7016">
        <v>1</v>
      </c>
      <c r="G7016">
        <f>MONTH(Table1[[#This Row],[Order Date]])</f>
        <v>5</v>
      </c>
      <c r="H7016" s="1">
        <v>42127</v>
      </c>
      <c r="I7016">
        <v>51267</v>
      </c>
      <c r="J7016" t="s">
        <v>47</v>
      </c>
      <c r="K7016">
        <v>46</v>
      </c>
      <c r="L7016">
        <v>100.98</v>
      </c>
      <c r="M7016" s="2">
        <v>0.08</v>
      </c>
      <c r="N7016">
        <v>4394.78</v>
      </c>
      <c r="O7016">
        <v>35.840000000000003</v>
      </c>
      <c r="P7016">
        <v>-335.77</v>
      </c>
      <c r="Q7016" s="2">
        <v>0.62</v>
      </c>
      <c r="R7016" t="s">
        <v>48</v>
      </c>
      <c r="S7016" t="s">
        <v>73</v>
      </c>
      <c r="T7016" t="s">
        <v>153</v>
      </c>
      <c r="U7016" t="s">
        <v>154</v>
      </c>
      <c r="V7016" t="s">
        <v>52</v>
      </c>
      <c r="W7016">
        <v>7186</v>
      </c>
      <c r="X7016" s="1">
        <v>42132</v>
      </c>
      <c r="Y7016" t="s">
        <v>53</v>
      </c>
      <c r="Z7016" t="e" vm="4">
        <v>#VALUE!</v>
      </c>
      <c r="AA7016">
        <v>95351</v>
      </c>
      <c r="AB7016" t="e" cm="1" vm="2">
        <f t="array" ref="AB7016">_FV(Table1[[#This Row],[State]],"Country/region",TRUE)</f>
        <v>#VALUE!</v>
      </c>
    </row>
    <row r="7017" spans="1:28" x14ac:dyDescent="0.35">
      <c r="A7017" t="s">
        <v>963</v>
      </c>
      <c r="B7017">
        <v>65</v>
      </c>
      <c r="C7017" t="s">
        <v>473</v>
      </c>
      <c r="D7017" t="s">
        <v>46</v>
      </c>
      <c r="E7017">
        <f>YEAR(Table1[[#This Row],[Order Date]])</f>
        <v>2015</v>
      </c>
      <c r="F7017">
        <v>1</v>
      </c>
      <c r="G7017">
        <f>MONTH(Table1[[#This Row],[Order Date]])</f>
        <v>5</v>
      </c>
      <c r="H7017" s="1">
        <v>42128</v>
      </c>
      <c r="I7017">
        <v>10470</v>
      </c>
      <c r="J7017" t="s">
        <v>47</v>
      </c>
      <c r="K7017">
        <v>40</v>
      </c>
      <c r="L7017">
        <v>44.01</v>
      </c>
      <c r="M7017" s="2">
        <v>0.02</v>
      </c>
      <c r="N7017">
        <v>1757.43</v>
      </c>
      <c r="O7017">
        <v>3.5</v>
      </c>
      <c r="P7017">
        <v>490.77</v>
      </c>
      <c r="Q7017" s="2">
        <v>0.59</v>
      </c>
      <c r="R7017" t="s">
        <v>29</v>
      </c>
      <c r="S7017" t="s">
        <v>30</v>
      </c>
      <c r="T7017" t="s">
        <v>1691</v>
      </c>
      <c r="U7017" t="s">
        <v>214</v>
      </c>
      <c r="V7017" t="s">
        <v>33</v>
      </c>
      <c r="W7017">
        <v>1452</v>
      </c>
      <c r="X7017" s="1">
        <v>42130</v>
      </c>
      <c r="Y7017" t="s">
        <v>42</v>
      </c>
      <c r="Z7017" t="e" vm="22">
        <v>#VALUE!</v>
      </c>
      <c r="AA7017">
        <v>43017</v>
      </c>
      <c r="AB7017" t="e" cm="1" vm="2">
        <f t="array" ref="AB7017">_FV(Table1[[#This Row],[State]],"Country/region",TRUE)</f>
        <v>#VALUE!</v>
      </c>
    </row>
    <row r="7018" spans="1:28" x14ac:dyDescent="0.35">
      <c r="A7018" t="s">
        <v>1910</v>
      </c>
      <c r="B7018">
        <v>65</v>
      </c>
      <c r="C7018" t="s">
        <v>1450</v>
      </c>
      <c r="D7018" t="s">
        <v>57</v>
      </c>
      <c r="E7018">
        <f>YEAR(Table1[[#This Row],[Order Date]])</f>
        <v>2015</v>
      </c>
      <c r="F7018">
        <v>1</v>
      </c>
      <c r="G7018">
        <f>MONTH(Table1[[#This Row],[Order Date]])</f>
        <v>5</v>
      </c>
      <c r="H7018" s="1">
        <v>42128</v>
      </c>
      <c r="I7018">
        <v>39652</v>
      </c>
      <c r="J7018" t="s">
        <v>47</v>
      </c>
      <c r="K7018">
        <v>5</v>
      </c>
      <c r="L7018">
        <v>2.88</v>
      </c>
      <c r="M7018" s="2">
        <v>0.03</v>
      </c>
      <c r="N7018">
        <v>14.61</v>
      </c>
      <c r="O7018">
        <v>0.5</v>
      </c>
      <c r="P7018">
        <v>1.17</v>
      </c>
      <c r="Q7018" s="2">
        <v>0.36</v>
      </c>
      <c r="R7018" t="s">
        <v>29</v>
      </c>
      <c r="S7018" t="s">
        <v>30</v>
      </c>
      <c r="T7018" t="s">
        <v>3174</v>
      </c>
      <c r="U7018" t="s">
        <v>210</v>
      </c>
      <c r="V7018" t="s">
        <v>52</v>
      </c>
      <c r="W7018">
        <v>5593</v>
      </c>
      <c r="X7018" s="1">
        <v>42130</v>
      </c>
      <c r="Y7018" t="s">
        <v>34</v>
      </c>
      <c r="Z7018" t="e" vm="8">
        <v>#VALUE!</v>
      </c>
      <c r="AA7018">
        <v>97060</v>
      </c>
      <c r="AB7018" t="e" cm="1" vm="2">
        <f t="array" ref="AB7018">_FV(Table1[[#This Row],[State]],"Country/region",TRUE)</f>
        <v>#VALUE!</v>
      </c>
    </row>
    <row r="7019" spans="1:28" x14ac:dyDescent="0.35">
      <c r="A7019" t="s">
        <v>483</v>
      </c>
      <c r="B7019">
        <v>65</v>
      </c>
      <c r="C7019" t="s">
        <v>479</v>
      </c>
      <c r="D7019" t="s">
        <v>57</v>
      </c>
      <c r="E7019">
        <f>YEAR(Table1[[#This Row],[Order Date]])</f>
        <v>2015</v>
      </c>
      <c r="F7019">
        <v>1</v>
      </c>
      <c r="G7019">
        <f>MONTH(Table1[[#This Row],[Order Date]])</f>
        <v>5</v>
      </c>
      <c r="H7019" s="1">
        <v>42128</v>
      </c>
      <c r="I7019">
        <v>49380</v>
      </c>
      <c r="J7019" t="s">
        <v>131</v>
      </c>
      <c r="K7019">
        <v>11</v>
      </c>
      <c r="L7019">
        <v>1938.02</v>
      </c>
      <c r="M7019" s="2">
        <v>0.02</v>
      </c>
      <c r="N7019">
        <v>22145.37</v>
      </c>
      <c r="O7019">
        <v>13.99</v>
      </c>
      <c r="P7019">
        <v>6138.48</v>
      </c>
      <c r="Q7019" s="2">
        <v>0.38</v>
      </c>
      <c r="R7019" t="s">
        <v>96</v>
      </c>
      <c r="S7019" t="s">
        <v>80</v>
      </c>
      <c r="T7019" t="s">
        <v>761</v>
      </c>
      <c r="U7019" t="s">
        <v>98</v>
      </c>
      <c r="V7019" t="s">
        <v>76</v>
      </c>
      <c r="W7019">
        <v>6923</v>
      </c>
      <c r="X7019" s="1">
        <v>42130</v>
      </c>
      <c r="Y7019" t="s">
        <v>34</v>
      </c>
      <c r="Z7019" t="e" vm="18">
        <v>#VALUE!</v>
      </c>
      <c r="AA7019">
        <v>20190</v>
      </c>
      <c r="AB7019" t="e" cm="1" vm="2">
        <f t="array" ref="AB7019">_FV(Table1[[#This Row],[State]],"Country/region",TRUE)</f>
        <v>#VALUE!</v>
      </c>
    </row>
    <row r="7020" spans="1:28" x14ac:dyDescent="0.35">
      <c r="A7020" t="s">
        <v>963</v>
      </c>
      <c r="B7020">
        <v>65</v>
      </c>
      <c r="C7020" t="s">
        <v>473</v>
      </c>
      <c r="D7020" t="s">
        <v>46</v>
      </c>
      <c r="E7020">
        <f>YEAR(Table1[[#This Row],[Order Date]])</f>
        <v>2015</v>
      </c>
      <c r="F7020">
        <v>1</v>
      </c>
      <c r="G7020">
        <f>MONTH(Table1[[#This Row],[Order Date]])</f>
        <v>5</v>
      </c>
      <c r="H7020" s="1">
        <v>42128</v>
      </c>
      <c r="I7020">
        <v>10470</v>
      </c>
      <c r="J7020" t="s">
        <v>47</v>
      </c>
      <c r="K7020">
        <v>20</v>
      </c>
      <c r="L7020">
        <v>175.99</v>
      </c>
      <c r="M7020" s="2">
        <v>0.09</v>
      </c>
      <c r="N7020">
        <v>2913.1455000000001</v>
      </c>
      <c r="O7020">
        <v>4.99</v>
      </c>
      <c r="P7020">
        <v>333.72</v>
      </c>
      <c r="Q7020" s="2">
        <v>0.59</v>
      </c>
      <c r="R7020" t="s">
        <v>96</v>
      </c>
      <c r="S7020" t="s">
        <v>30</v>
      </c>
      <c r="T7020">
        <v>5165</v>
      </c>
      <c r="U7020" t="s">
        <v>105</v>
      </c>
      <c r="V7020" t="s">
        <v>33</v>
      </c>
      <c r="W7020">
        <v>1454</v>
      </c>
      <c r="X7020" s="1">
        <v>42130</v>
      </c>
      <c r="Y7020" t="s">
        <v>34</v>
      </c>
      <c r="Z7020" t="e" vm="22">
        <v>#VALUE!</v>
      </c>
      <c r="AA7020">
        <v>43017</v>
      </c>
      <c r="AB7020" t="e" cm="1" vm="2">
        <f t="array" ref="AB7020">_FV(Table1[[#This Row],[State]],"Country/region",TRUE)</f>
        <v>#VALUE!</v>
      </c>
    </row>
    <row r="7021" spans="1:28" x14ac:dyDescent="0.35">
      <c r="A7021" t="s">
        <v>762</v>
      </c>
      <c r="B7021">
        <v>65</v>
      </c>
      <c r="C7021" t="s">
        <v>763</v>
      </c>
      <c r="D7021" t="s">
        <v>27</v>
      </c>
      <c r="E7021">
        <f>YEAR(Table1[[#This Row],[Order Date]])</f>
        <v>2015</v>
      </c>
      <c r="F7021">
        <v>1</v>
      </c>
      <c r="G7021">
        <f>MONTH(Table1[[#This Row],[Order Date]])</f>
        <v>5</v>
      </c>
      <c r="H7021" s="1">
        <v>42128</v>
      </c>
      <c r="I7021">
        <v>8833</v>
      </c>
      <c r="J7021" t="s">
        <v>47</v>
      </c>
      <c r="K7021">
        <v>40</v>
      </c>
      <c r="L7021">
        <v>80.98</v>
      </c>
      <c r="M7021" s="2">
        <v>0</v>
      </c>
      <c r="N7021">
        <v>3338.98</v>
      </c>
      <c r="O7021">
        <v>35</v>
      </c>
      <c r="P7021">
        <v>-846.73</v>
      </c>
      <c r="Q7021" s="2">
        <v>0.81</v>
      </c>
      <c r="R7021" t="s">
        <v>29</v>
      </c>
      <c r="S7021" t="s">
        <v>40</v>
      </c>
      <c r="T7021" t="s">
        <v>1874</v>
      </c>
      <c r="U7021" t="s">
        <v>32</v>
      </c>
      <c r="V7021" t="s">
        <v>68</v>
      </c>
      <c r="W7021">
        <v>1205</v>
      </c>
      <c r="X7021" s="1">
        <v>42132</v>
      </c>
      <c r="Y7021" t="s">
        <v>34</v>
      </c>
      <c r="Z7021" t="e" vm="16">
        <v>#VALUE!</v>
      </c>
      <c r="AA7021">
        <v>60901</v>
      </c>
      <c r="AB7021" t="e" cm="1" vm="2">
        <f t="array" ref="AB7021">_FV(Table1[[#This Row],[State]],"Country/region",TRUE)</f>
        <v>#VALUE!</v>
      </c>
    </row>
    <row r="7022" spans="1:28" x14ac:dyDescent="0.35">
      <c r="A7022" t="s">
        <v>3275</v>
      </c>
      <c r="B7022">
        <v>65</v>
      </c>
      <c r="C7022" t="s">
        <v>459</v>
      </c>
      <c r="D7022" t="s">
        <v>46</v>
      </c>
      <c r="E7022">
        <f>YEAR(Table1[[#This Row],[Order Date]])</f>
        <v>2015</v>
      </c>
      <c r="F7022">
        <v>1</v>
      </c>
      <c r="G7022">
        <f>MONTH(Table1[[#This Row],[Order Date]])</f>
        <v>5</v>
      </c>
      <c r="H7022" s="1">
        <v>42128</v>
      </c>
      <c r="I7022">
        <v>10470</v>
      </c>
      <c r="J7022" t="s">
        <v>58</v>
      </c>
      <c r="K7022">
        <v>35</v>
      </c>
      <c r="L7022">
        <v>7.38</v>
      </c>
      <c r="M7022" s="2">
        <v>0.1</v>
      </c>
      <c r="N7022">
        <v>246.98</v>
      </c>
      <c r="O7022">
        <v>5.21</v>
      </c>
      <c r="P7022">
        <v>-94.78</v>
      </c>
      <c r="Q7022" s="2">
        <v>0.56000000000000005</v>
      </c>
      <c r="R7022" t="s">
        <v>48</v>
      </c>
      <c r="S7022" t="s">
        <v>30</v>
      </c>
      <c r="T7022" t="s">
        <v>1756</v>
      </c>
      <c r="U7022" t="s">
        <v>82</v>
      </c>
      <c r="V7022" t="s">
        <v>68</v>
      </c>
      <c r="W7022">
        <v>1455</v>
      </c>
      <c r="X7022" s="1">
        <v>42133</v>
      </c>
      <c r="Y7022" t="s">
        <v>34</v>
      </c>
      <c r="Z7022" t="e" vm="26">
        <v>#VALUE!</v>
      </c>
      <c r="AA7022">
        <v>48073</v>
      </c>
      <c r="AB7022" t="e" cm="1" vm="2">
        <f t="array" ref="AB7022">_FV(Table1[[#This Row],[State]],"Country/region",TRUE)</f>
        <v>#VALUE!</v>
      </c>
    </row>
    <row r="7023" spans="1:28" x14ac:dyDescent="0.35">
      <c r="A7023" t="s">
        <v>1910</v>
      </c>
      <c r="B7023">
        <v>65</v>
      </c>
      <c r="C7023" t="s">
        <v>1450</v>
      </c>
      <c r="D7023" t="s">
        <v>57</v>
      </c>
      <c r="E7023">
        <f>YEAR(Table1[[#This Row],[Order Date]])</f>
        <v>2015</v>
      </c>
      <c r="F7023">
        <v>1</v>
      </c>
      <c r="G7023">
        <f>MONTH(Table1[[#This Row],[Order Date]])</f>
        <v>5</v>
      </c>
      <c r="H7023" s="1">
        <v>42128</v>
      </c>
      <c r="I7023">
        <v>39652</v>
      </c>
      <c r="J7023" t="s">
        <v>47</v>
      </c>
      <c r="K7023">
        <v>4</v>
      </c>
      <c r="L7023">
        <v>195.99</v>
      </c>
      <c r="M7023" s="2">
        <v>0.03</v>
      </c>
      <c r="N7023">
        <v>665.76250000000005</v>
      </c>
      <c r="O7023">
        <v>8.99</v>
      </c>
      <c r="P7023">
        <v>-773.34400000000005</v>
      </c>
      <c r="Q7023" s="2">
        <v>0.6</v>
      </c>
      <c r="R7023" t="s">
        <v>96</v>
      </c>
      <c r="S7023" t="s">
        <v>30</v>
      </c>
      <c r="T7023" t="s">
        <v>839</v>
      </c>
      <c r="U7023" t="s">
        <v>105</v>
      </c>
      <c r="V7023" t="s">
        <v>52</v>
      </c>
      <c r="W7023">
        <v>5594</v>
      </c>
      <c r="X7023" s="1">
        <v>42133</v>
      </c>
      <c r="Y7023" t="s">
        <v>34</v>
      </c>
      <c r="Z7023" t="e" vm="8">
        <v>#VALUE!</v>
      </c>
      <c r="AA7023">
        <v>97060</v>
      </c>
      <c r="AB7023" t="e" cm="1" vm="2">
        <f t="array" ref="AB7023">_FV(Table1[[#This Row],[State]],"Country/region",TRUE)</f>
        <v>#VALUE!</v>
      </c>
    </row>
    <row r="7024" spans="1:28" x14ac:dyDescent="0.35">
      <c r="A7024" t="s">
        <v>963</v>
      </c>
      <c r="B7024">
        <v>65</v>
      </c>
      <c r="C7024" t="s">
        <v>473</v>
      </c>
      <c r="D7024" t="s">
        <v>46</v>
      </c>
      <c r="E7024">
        <f>YEAR(Table1[[#This Row],[Order Date]])</f>
        <v>2015</v>
      </c>
      <c r="F7024">
        <v>1</v>
      </c>
      <c r="G7024">
        <f>MONTH(Table1[[#This Row],[Order Date]])</f>
        <v>5</v>
      </c>
      <c r="H7024" s="1">
        <v>42128</v>
      </c>
      <c r="I7024">
        <v>10470</v>
      </c>
      <c r="J7024" t="s">
        <v>47</v>
      </c>
      <c r="K7024">
        <v>8</v>
      </c>
      <c r="L7024">
        <v>15.99</v>
      </c>
      <c r="M7024" s="2">
        <v>0.03</v>
      </c>
      <c r="N7024">
        <v>137.26</v>
      </c>
      <c r="O7024">
        <v>13.18</v>
      </c>
      <c r="P7024">
        <v>-54.613500000000002</v>
      </c>
      <c r="Q7024" s="2">
        <v>0.37</v>
      </c>
      <c r="R7024" t="s">
        <v>29</v>
      </c>
      <c r="S7024" t="s">
        <v>30</v>
      </c>
      <c r="T7024" t="s">
        <v>186</v>
      </c>
      <c r="U7024" t="s">
        <v>67</v>
      </c>
      <c r="V7024" t="s">
        <v>33</v>
      </c>
      <c r="W7024">
        <v>1453</v>
      </c>
      <c r="X7024" s="1">
        <v>42135</v>
      </c>
      <c r="Y7024" t="s">
        <v>34</v>
      </c>
      <c r="Z7024" t="e" vm="22">
        <v>#VALUE!</v>
      </c>
      <c r="AA7024">
        <v>43017</v>
      </c>
      <c r="AB7024" t="e" cm="1" vm="2">
        <f t="array" ref="AB7024">_FV(Table1[[#This Row],[State]],"Country/region",TRUE)</f>
        <v>#VALUE!</v>
      </c>
    </row>
    <row r="7025" spans="1:28" x14ac:dyDescent="0.35">
      <c r="A7025" t="s">
        <v>2689</v>
      </c>
      <c r="B7025">
        <v>65</v>
      </c>
      <c r="C7025" t="s">
        <v>2690</v>
      </c>
      <c r="D7025" t="s">
        <v>38</v>
      </c>
      <c r="E7025">
        <f>YEAR(Table1[[#This Row],[Order Date]])</f>
        <v>2015</v>
      </c>
      <c r="F7025">
        <v>1</v>
      </c>
      <c r="G7025">
        <f>MONTH(Table1[[#This Row],[Order Date]])</f>
        <v>5</v>
      </c>
      <c r="H7025" s="1">
        <v>42129</v>
      </c>
      <c r="I7025">
        <v>2023</v>
      </c>
      <c r="J7025" t="s">
        <v>47</v>
      </c>
      <c r="K7025">
        <v>4</v>
      </c>
      <c r="L7025">
        <v>73.98</v>
      </c>
      <c r="M7025" s="2">
        <v>0.09</v>
      </c>
      <c r="N7025">
        <v>294.89</v>
      </c>
      <c r="O7025">
        <v>12.14</v>
      </c>
      <c r="P7025">
        <v>-321.83999999999997</v>
      </c>
      <c r="Q7025" s="2">
        <v>0.67</v>
      </c>
      <c r="R7025" t="s">
        <v>96</v>
      </c>
      <c r="S7025" t="s">
        <v>30</v>
      </c>
      <c r="T7025" t="s">
        <v>486</v>
      </c>
      <c r="U7025" t="s">
        <v>102</v>
      </c>
      <c r="V7025" t="s">
        <v>76</v>
      </c>
      <c r="W7025">
        <v>290</v>
      </c>
      <c r="X7025" s="1">
        <v>42129</v>
      </c>
      <c r="Y7025" t="s">
        <v>34</v>
      </c>
      <c r="Z7025" t="e" vm="44">
        <v>#VALUE!</v>
      </c>
      <c r="AA7025">
        <v>30809</v>
      </c>
      <c r="AB7025" t="e" cm="1" vm="2">
        <f t="array" ref="AB7025">_FV(Table1[[#This Row],[State]],"Country/region",TRUE)</f>
        <v>#VALUE!</v>
      </c>
    </row>
    <row r="7026" spans="1:28" x14ac:dyDescent="0.35">
      <c r="A7026" t="s">
        <v>574</v>
      </c>
      <c r="B7026">
        <v>65</v>
      </c>
      <c r="C7026" t="s">
        <v>575</v>
      </c>
      <c r="D7026" t="s">
        <v>46</v>
      </c>
      <c r="E7026">
        <f>YEAR(Table1[[#This Row],[Order Date]])</f>
        <v>2015</v>
      </c>
      <c r="F7026">
        <v>1</v>
      </c>
      <c r="G7026">
        <f>MONTH(Table1[[#This Row],[Order Date]])</f>
        <v>5</v>
      </c>
      <c r="H7026" s="1">
        <v>42129</v>
      </c>
      <c r="I7026">
        <v>53477</v>
      </c>
      <c r="J7026" t="s">
        <v>28</v>
      </c>
      <c r="K7026">
        <v>27</v>
      </c>
      <c r="L7026">
        <v>300.98</v>
      </c>
      <c r="M7026" s="2">
        <v>0.06</v>
      </c>
      <c r="N7026">
        <v>8161.93</v>
      </c>
      <c r="O7026">
        <v>64.73</v>
      </c>
      <c r="P7026">
        <v>1261.44</v>
      </c>
      <c r="Q7026" s="2">
        <v>0.56000000000000005</v>
      </c>
      <c r="R7026" t="s">
        <v>48</v>
      </c>
      <c r="S7026" t="s">
        <v>49</v>
      </c>
      <c r="T7026" t="s">
        <v>811</v>
      </c>
      <c r="U7026" t="s">
        <v>51</v>
      </c>
      <c r="V7026" t="s">
        <v>68</v>
      </c>
      <c r="W7026">
        <v>7494</v>
      </c>
      <c r="X7026" s="1">
        <v>42130</v>
      </c>
      <c r="Y7026" t="s">
        <v>53</v>
      </c>
      <c r="Z7026" t="e" vm="38">
        <v>#VALUE!</v>
      </c>
      <c r="AA7026">
        <v>47906</v>
      </c>
      <c r="AB7026" t="e" cm="1" vm="2">
        <f t="array" ref="AB7026">_FV(Table1[[#This Row],[State]],"Country/region",TRUE)</f>
        <v>#VALUE!</v>
      </c>
    </row>
    <row r="7027" spans="1:28" x14ac:dyDescent="0.35">
      <c r="A7027" t="s">
        <v>1114</v>
      </c>
      <c r="B7027">
        <v>65</v>
      </c>
      <c r="C7027" t="s">
        <v>2039</v>
      </c>
      <c r="D7027" t="s">
        <v>38</v>
      </c>
      <c r="E7027">
        <f>YEAR(Table1[[#This Row],[Order Date]])</f>
        <v>2015</v>
      </c>
      <c r="F7027">
        <v>1</v>
      </c>
      <c r="G7027">
        <f>MONTH(Table1[[#This Row],[Order Date]])</f>
        <v>5</v>
      </c>
      <c r="H7027" s="1">
        <v>42129</v>
      </c>
      <c r="I7027">
        <v>16257</v>
      </c>
      <c r="J7027" t="s">
        <v>39</v>
      </c>
      <c r="K7027">
        <v>16</v>
      </c>
      <c r="L7027">
        <v>5.98</v>
      </c>
      <c r="M7027" s="2">
        <v>0.03</v>
      </c>
      <c r="N7027">
        <v>102.73</v>
      </c>
      <c r="O7027">
        <v>2.5</v>
      </c>
      <c r="P7027">
        <v>16.329999999999998</v>
      </c>
      <c r="Q7027" s="2">
        <v>0.36</v>
      </c>
      <c r="R7027" t="s">
        <v>29</v>
      </c>
      <c r="S7027" t="s">
        <v>30</v>
      </c>
      <c r="T7027" t="s">
        <v>1338</v>
      </c>
      <c r="U7027" t="s">
        <v>267</v>
      </c>
      <c r="V7027" t="s">
        <v>68</v>
      </c>
      <c r="W7027">
        <v>2261</v>
      </c>
      <c r="X7027" s="1">
        <v>42130</v>
      </c>
      <c r="Y7027" t="s">
        <v>34</v>
      </c>
      <c r="Z7027" t="e" vm="26">
        <v>#VALUE!</v>
      </c>
      <c r="AA7027">
        <v>48708</v>
      </c>
      <c r="AB7027" t="e" cm="1" vm="2">
        <f t="array" ref="AB7027">_FV(Table1[[#This Row],[State]],"Country/region",TRUE)</f>
        <v>#VALUE!</v>
      </c>
    </row>
    <row r="7028" spans="1:28" x14ac:dyDescent="0.35">
      <c r="A7028" t="s">
        <v>574</v>
      </c>
      <c r="B7028">
        <v>65</v>
      </c>
      <c r="C7028" t="s">
        <v>575</v>
      </c>
      <c r="D7028" t="s">
        <v>46</v>
      </c>
      <c r="E7028">
        <f>YEAR(Table1[[#This Row],[Order Date]])</f>
        <v>2015</v>
      </c>
      <c r="F7028">
        <v>1</v>
      </c>
      <c r="G7028">
        <f>MONTH(Table1[[#This Row],[Order Date]])</f>
        <v>5</v>
      </c>
      <c r="H7028" s="1">
        <v>42129</v>
      </c>
      <c r="I7028">
        <v>53477</v>
      </c>
      <c r="J7028" t="s">
        <v>28</v>
      </c>
      <c r="K7028">
        <v>32</v>
      </c>
      <c r="L7028">
        <v>95.95</v>
      </c>
      <c r="M7028" s="2">
        <v>0.01</v>
      </c>
      <c r="N7028">
        <v>3114.05</v>
      </c>
      <c r="O7028">
        <v>74.349999999999994</v>
      </c>
      <c r="P7028">
        <v>-1207.18</v>
      </c>
      <c r="Q7028" s="2">
        <v>0.56999999999999995</v>
      </c>
      <c r="R7028" t="s">
        <v>48</v>
      </c>
      <c r="S7028" t="s">
        <v>49</v>
      </c>
      <c r="T7028" t="s">
        <v>2415</v>
      </c>
      <c r="U7028" t="s">
        <v>51</v>
      </c>
      <c r="V7028" t="s">
        <v>68</v>
      </c>
      <c r="W7028">
        <v>7493</v>
      </c>
      <c r="X7028" s="1">
        <v>42131</v>
      </c>
      <c r="Y7028" t="s">
        <v>53</v>
      </c>
      <c r="Z7028" t="e" vm="38">
        <v>#VALUE!</v>
      </c>
      <c r="AA7028">
        <v>47906</v>
      </c>
      <c r="AB7028" t="e" cm="1" vm="2">
        <f t="array" ref="AB7028">_FV(Table1[[#This Row],[State]],"Country/region",TRUE)</f>
        <v>#VALUE!</v>
      </c>
    </row>
    <row r="7029" spans="1:28" x14ac:dyDescent="0.35">
      <c r="A7029" t="s">
        <v>1762</v>
      </c>
      <c r="B7029">
        <v>65</v>
      </c>
      <c r="C7029" t="s">
        <v>791</v>
      </c>
      <c r="D7029" t="s">
        <v>57</v>
      </c>
      <c r="E7029">
        <f>YEAR(Table1[[#This Row],[Order Date]])</f>
        <v>2015</v>
      </c>
      <c r="F7029">
        <v>1</v>
      </c>
      <c r="G7029">
        <f>MONTH(Table1[[#This Row],[Order Date]])</f>
        <v>5</v>
      </c>
      <c r="H7029" s="1">
        <v>42129</v>
      </c>
      <c r="I7029">
        <v>48197</v>
      </c>
      <c r="J7029" t="s">
        <v>39</v>
      </c>
      <c r="K7029">
        <v>32</v>
      </c>
      <c r="L7029">
        <v>40.97</v>
      </c>
      <c r="M7029" s="2">
        <v>7.0000000000000007E-2</v>
      </c>
      <c r="N7029">
        <v>1282.49</v>
      </c>
      <c r="O7029">
        <v>14.45</v>
      </c>
      <c r="P7029">
        <v>154.74</v>
      </c>
      <c r="Q7029" s="2">
        <v>0.56999999999999995</v>
      </c>
      <c r="R7029" t="s">
        <v>48</v>
      </c>
      <c r="S7029" t="s">
        <v>40</v>
      </c>
      <c r="T7029" t="s">
        <v>2862</v>
      </c>
      <c r="U7029" t="s">
        <v>82</v>
      </c>
      <c r="V7029" t="s">
        <v>68</v>
      </c>
      <c r="W7029">
        <v>6769</v>
      </c>
      <c r="X7029" s="1">
        <v>42131</v>
      </c>
      <c r="Y7029" t="s">
        <v>34</v>
      </c>
      <c r="Z7029" t="e" vm="40">
        <v>#VALUE!</v>
      </c>
      <c r="AA7029">
        <v>66203</v>
      </c>
      <c r="AB7029" t="e" cm="1" vm="2">
        <f t="array" ref="AB7029">_FV(Table1[[#This Row],[State]],"Country/region",TRUE)</f>
        <v>#VALUE!</v>
      </c>
    </row>
    <row r="7030" spans="1:28" x14ac:dyDescent="0.35">
      <c r="A7030" t="s">
        <v>574</v>
      </c>
      <c r="B7030">
        <v>65</v>
      </c>
      <c r="C7030" t="s">
        <v>575</v>
      </c>
      <c r="D7030" t="s">
        <v>46</v>
      </c>
      <c r="E7030">
        <f>YEAR(Table1[[#This Row],[Order Date]])</f>
        <v>2015</v>
      </c>
      <c r="F7030">
        <v>1</v>
      </c>
      <c r="G7030">
        <f>MONTH(Table1[[#This Row],[Order Date]])</f>
        <v>5</v>
      </c>
      <c r="H7030" s="1">
        <v>42129</v>
      </c>
      <c r="I7030">
        <v>53477</v>
      </c>
      <c r="J7030" t="s">
        <v>28</v>
      </c>
      <c r="K7030">
        <v>28</v>
      </c>
      <c r="L7030">
        <v>161.55000000000001</v>
      </c>
      <c r="M7030" s="2">
        <v>7.0000000000000007E-2</v>
      </c>
      <c r="N7030">
        <v>4479.16</v>
      </c>
      <c r="O7030">
        <v>19.989999999999998</v>
      </c>
      <c r="P7030">
        <v>610.9</v>
      </c>
      <c r="Q7030" s="2">
        <v>0.66</v>
      </c>
      <c r="R7030" t="s">
        <v>29</v>
      </c>
      <c r="S7030" t="s">
        <v>30</v>
      </c>
      <c r="T7030" t="s">
        <v>261</v>
      </c>
      <c r="U7030" t="s">
        <v>32</v>
      </c>
      <c r="V7030" t="s">
        <v>68</v>
      </c>
      <c r="W7030">
        <v>7496</v>
      </c>
      <c r="X7030" s="1">
        <v>42131</v>
      </c>
      <c r="Y7030" t="s">
        <v>34</v>
      </c>
      <c r="Z7030" t="e" vm="38">
        <v>#VALUE!</v>
      </c>
      <c r="AA7030">
        <v>47906</v>
      </c>
      <c r="AB7030" t="e" cm="1" vm="2">
        <f t="array" ref="AB7030">_FV(Table1[[#This Row],[State]],"Country/region",TRUE)</f>
        <v>#VALUE!</v>
      </c>
    </row>
    <row r="7031" spans="1:28" x14ac:dyDescent="0.35">
      <c r="A7031" t="s">
        <v>574</v>
      </c>
      <c r="B7031">
        <v>65</v>
      </c>
      <c r="C7031" t="s">
        <v>575</v>
      </c>
      <c r="D7031" t="s">
        <v>46</v>
      </c>
      <c r="E7031">
        <f>YEAR(Table1[[#This Row],[Order Date]])</f>
        <v>2015</v>
      </c>
      <c r="F7031">
        <v>1</v>
      </c>
      <c r="G7031">
        <f>MONTH(Table1[[#This Row],[Order Date]])</f>
        <v>5</v>
      </c>
      <c r="H7031" s="1">
        <v>42129</v>
      </c>
      <c r="I7031">
        <v>53477</v>
      </c>
      <c r="J7031" t="s">
        <v>28</v>
      </c>
      <c r="K7031">
        <v>36</v>
      </c>
      <c r="L7031">
        <v>37.94</v>
      </c>
      <c r="M7031" s="2">
        <v>0.06</v>
      </c>
      <c r="N7031">
        <v>1314.65</v>
      </c>
      <c r="O7031">
        <v>5.08</v>
      </c>
      <c r="P7031">
        <v>536.87</v>
      </c>
      <c r="Q7031" s="2">
        <v>0.38</v>
      </c>
      <c r="R7031" t="s">
        <v>29</v>
      </c>
      <c r="S7031" t="s">
        <v>59</v>
      </c>
      <c r="T7031" t="s">
        <v>1176</v>
      </c>
      <c r="U7031" t="s">
        <v>61</v>
      </c>
      <c r="V7031" t="s">
        <v>68</v>
      </c>
      <c r="W7031">
        <v>7495</v>
      </c>
      <c r="X7031" s="1">
        <v>42131</v>
      </c>
      <c r="Y7031" t="s">
        <v>34</v>
      </c>
      <c r="Z7031" t="e" vm="38">
        <v>#VALUE!</v>
      </c>
      <c r="AA7031">
        <v>47906</v>
      </c>
      <c r="AB7031" t="e" cm="1" vm="2">
        <f t="array" ref="AB7031">_FV(Table1[[#This Row],[State]],"Country/region",TRUE)</f>
        <v>#VALUE!</v>
      </c>
    </row>
    <row r="7032" spans="1:28" x14ac:dyDescent="0.35">
      <c r="A7032" t="s">
        <v>2689</v>
      </c>
      <c r="B7032">
        <v>65</v>
      </c>
      <c r="C7032" t="s">
        <v>2690</v>
      </c>
      <c r="D7032" t="s">
        <v>38</v>
      </c>
      <c r="E7032">
        <f>YEAR(Table1[[#This Row],[Order Date]])</f>
        <v>2015</v>
      </c>
      <c r="F7032">
        <v>1</v>
      </c>
      <c r="G7032">
        <f>MONTH(Table1[[#This Row],[Order Date]])</f>
        <v>5</v>
      </c>
      <c r="H7032" s="1">
        <v>42129</v>
      </c>
      <c r="I7032">
        <v>2023</v>
      </c>
      <c r="J7032" t="s">
        <v>47</v>
      </c>
      <c r="K7032">
        <v>50</v>
      </c>
      <c r="L7032">
        <v>4.9800000000000004</v>
      </c>
      <c r="M7032" s="2">
        <v>0.06</v>
      </c>
      <c r="N7032">
        <v>246.57</v>
      </c>
      <c r="O7032">
        <v>5.49</v>
      </c>
      <c r="P7032">
        <v>-132.51</v>
      </c>
      <c r="Q7032" s="2">
        <v>0.38</v>
      </c>
      <c r="R7032" t="s">
        <v>29</v>
      </c>
      <c r="S7032" t="s">
        <v>30</v>
      </c>
      <c r="T7032" t="s">
        <v>1505</v>
      </c>
      <c r="U7032" t="s">
        <v>61</v>
      </c>
      <c r="V7032" t="s">
        <v>76</v>
      </c>
      <c r="W7032">
        <v>291</v>
      </c>
      <c r="X7032" s="1">
        <v>42131</v>
      </c>
      <c r="Y7032" t="s">
        <v>34</v>
      </c>
      <c r="Z7032" t="e" vm="44">
        <v>#VALUE!</v>
      </c>
      <c r="AA7032">
        <v>30809</v>
      </c>
      <c r="AB7032" t="e" cm="1" vm="2">
        <f t="array" ref="AB7032">_FV(Table1[[#This Row],[State]],"Country/region",TRUE)</f>
        <v>#VALUE!</v>
      </c>
    </row>
    <row r="7033" spans="1:28" x14ac:dyDescent="0.35">
      <c r="A7033" t="s">
        <v>3271</v>
      </c>
      <c r="B7033">
        <v>65</v>
      </c>
      <c r="C7033" t="s">
        <v>723</v>
      </c>
      <c r="D7033" t="s">
        <v>38</v>
      </c>
      <c r="E7033">
        <f>YEAR(Table1[[#This Row],[Order Date]])</f>
        <v>2015</v>
      </c>
      <c r="F7033">
        <v>1</v>
      </c>
      <c r="G7033">
        <f>MONTH(Table1[[#This Row],[Order Date]])</f>
        <v>5</v>
      </c>
      <c r="H7033" s="1">
        <v>42129</v>
      </c>
      <c r="I7033">
        <v>9409</v>
      </c>
      <c r="J7033" t="s">
        <v>58</v>
      </c>
      <c r="K7033">
        <v>12</v>
      </c>
      <c r="L7033">
        <v>152.47999999999999</v>
      </c>
      <c r="M7033" s="2">
        <v>0.1</v>
      </c>
      <c r="N7033">
        <v>1712.66</v>
      </c>
      <c r="O7033">
        <v>4</v>
      </c>
      <c r="P7033">
        <v>-390.77</v>
      </c>
      <c r="Q7033" s="2">
        <v>0.79</v>
      </c>
      <c r="R7033" t="s">
        <v>96</v>
      </c>
      <c r="S7033" t="s">
        <v>30</v>
      </c>
      <c r="T7033" t="s">
        <v>1057</v>
      </c>
      <c r="U7033" t="s">
        <v>102</v>
      </c>
      <c r="V7033" t="s">
        <v>68</v>
      </c>
      <c r="W7033">
        <v>1288</v>
      </c>
      <c r="X7033" s="1">
        <v>42131</v>
      </c>
      <c r="Y7033" t="s">
        <v>34</v>
      </c>
      <c r="Z7033" t="e" vm="26">
        <v>#VALUE!</v>
      </c>
      <c r="AA7033">
        <v>48239</v>
      </c>
      <c r="AB7033" t="e" cm="1" vm="2">
        <f t="array" ref="AB7033">_FV(Table1[[#This Row],[State]],"Country/region",TRUE)</f>
        <v>#VALUE!</v>
      </c>
    </row>
    <row r="7034" spans="1:28" x14ac:dyDescent="0.35">
      <c r="A7034" t="s">
        <v>375</v>
      </c>
      <c r="B7034">
        <v>65</v>
      </c>
      <c r="C7034" t="s">
        <v>376</v>
      </c>
      <c r="D7034" t="s">
        <v>46</v>
      </c>
      <c r="E7034">
        <f>YEAR(Table1[[#This Row],[Order Date]])</f>
        <v>2015</v>
      </c>
      <c r="F7034">
        <v>1</v>
      </c>
      <c r="G7034">
        <f>MONTH(Table1[[#This Row],[Order Date]])</f>
        <v>5</v>
      </c>
      <c r="H7034" s="1">
        <v>42130</v>
      </c>
      <c r="I7034">
        <v>27265</v>
      </c>
      <c r="J7034" t="s">
        <v>58</v>
      </c>
      <c r="K7034">
        <v>49</v>
      </c>
      <c r="L7034">
        <v>299.99</v>
      </c>
      <c r="M7034" s="2">
        <v>0.02</v>
      </c>
      <c r="N7034">
        <v>14981.74</v>
      </c>
      <c r="O7034">
        <v>11.64</v>
      </c>
      <c r="P7034">
        <v>-1791.5</v>
      </c>
      <c r="Q7034" s="2">
        <v>0.5</v>
      </c>
      <c r="R7034" t="s">
        <v>96</v>
      </c>
      <c r="S7034" t="s">
        <v>40</v>
      </c>
      <c r="T7034" t="s">
        <v>2263</v>
      </c>
      <c r="U7034" t="s">
        <v>192</v>
      </c>
      <c r="V7034" t="s">
        <v>76</v>
      </c>
      <c r="W7034">
        <v>3822</v>
      </c>
      <c r="X7034" s="1">
        <v>42130</v>
      </c>
      <c r="Y7034" t="s">
        <v>34</v>
      </c>
      <c r="Z7034" t="e" vm="31">
        <v>#VALUE!</v>
      </c>
      <c r="AA7034">
        <v>37130</v>
      </c>
      <c r="AB7034" t="e" cm="1" vm="2">
        <f t="array" ref="AB7034">_FV(Table1[[#This Row],[State]],"Country/region",TRUE)</f>
        <v>#VALUE!</v>
      </c>
    </row>
    <row r="7035" spans="1:28" x14ac:dyDescent="0.35">
      <c r="A7035" t="s">
        <v>1601</v>
      </c>
      <c r="B7035">
        <v>65</v>
      </c>
      <c r="C7035" t="s">
        <v>702</v>
      </c>
      <c r="D7035" t="s">
        <v>38</v>
      </c>
      <c r="E7035">
        <f>YEAR(Table1[[#This Row],[Order Date]])</f>
        <v>2015</v>
      </c>
      <c r="F7035">
        <v>1</v>
      </c>
      <c r="G7035">
        <f>MONTH(Table1[[#This Row],[Order Date]])</f>
        <v>5</v>
      </c>
      <c r="H7035" s="1">
        <v>42130</v>
      </c>
      <c r="I7035">
        <v>21796</v>
      </c>
      <c r="J7035" t="s">
        <v>47</v>
      </c>
      <c r="K7035">
        <v>2</v>
      </c>
      <c r="L7035">
        <v>20.99</v>
      </c>
      <c r="M7035" s="2">
        <v>0.01</v>
      </c>
      <c r="N7035">
        <v>40.825499999999998</v>
      </c>
      <c r="O7035">
        <v>4.8099999999999996</v>
      </c>
      <c r="P7035">
        <v>-99.978999999999999</v>
      </c>
      <c r="Q7035" s="2">
        <v>0.57999999999999996</v>
      </c>
      <c r="R7035" t="s">
        <v>96</v>
      </c>
      <c r="S7035" t="s">
        <v>80</v>
      </c>
      <c r="T7035" t="s">
        <v>1004</v>
      </c>
      <c r="U7035" t="s">
        <v>105</v>
      </c>
      <c r="V7035" t="s">
        <v>33</v>
      </c>
      <c r="W7035">
        <v>3033</v>
      </c>
      <c r="X7035" s="1">
        <v>42130</v>
      </c>
      <c r="Y7035" t="s">
        <v>34</v>
      </c>
      <c r="Z7035" t="e" vm="22">
        <v>#VALUE!</v>
      </c>
      <c r="AA7035">
        <v>45373</v>
      </c>
      <c r="AB7035" t="e" cm="1" vm="2">
        <f t="array" ref="AB7035">_FV(Table1[[#This Row],[State]],"Country/region",TRUE)</f>
        <v>#VALUE!</v>
      </c>
    </row>
    <row r="7036" spans="1:28" x14ac:dyDescent="0.35">
      <c r="A7036" t="s">
        <v>1359</v>
      </c>
      <c r="B7036">
        <v>65</v>
      </c>
      <c r="C7036" t="s">
        <v>376</v>
      </c>
      <c r="D7036" t="s">
        <v>46</v>
      </c>
      <c r="E7036">
        <f>YEAR(Table1[[#This Row],[Order Date]])</f>
        <v>2015</v>
      </c>
      <c r="F7036">
        <v>1</v>
      </c>
      <c r="G7036">
        <f>MONTH(Table1[[#This Row],[Order Date]])</f>
        <v>5</v>
      </c>
      <c r="H7036" s="1">
        <v>42130</v>
      </c>
      <c r="I7036">
        <v>27265</v>
      </c>
      <c r="J7036" t="s">
        <v>58</v>
      </c>
      <c r="K7036">
        <v>36</v>
      </c>
      <c r="L7036">
        <v>162.93</v>
      </c>
      <c r="M7036" s="2">
        <v>0.05</v>
      </c>
      <c r="N7036">
        <v>5587.2</v>
      </c>
      <c r="O7036">
        <v>19.989999999999998</v>
      </c>
      <c r="P7036">
        <v>2254.16</v>
      </c>
      <c r="Q7036" s="2">
        <v>0.39</v>
      </c>
      <c r="R7036" t="s">
        <v>29</v>
      </c>
      <c r="S7036" t="s">
        <v>30</v>
      </c>
      <c r="T7036" t="s">
        <v>266</v>
      </c>
      <c r="U7036" t="s">
        <v>267</v>
      </c>
      <c r="V7036" t="s">
        <v>76</v>
      </c>
      <c r="W7036">
        <v>3823</v>
      </c>
      <c r="X7036" s="1">
        <v>42131</v>
      </c>
      <c r="Y7036" t="s">
        <v>42</v>
      </c>
      <c r="Z7036" t="e" vm="31">
        <v>#VALUE!</v>
      </c>
      <c r="AA7036">
        <v>37211</v>
      </c>
      <c r="AB7036" t="e" cm="1" vm="2">
        <f t="array" ref="AB7036">_FV(Table1[[#This Row],[State]],"Country/region",TRUE)</f>
        <v>#VALUE!</v>
      </c>
    </row>
    <row r="7037" spans="1:28" x14ac:dyDescent="0.35">
      <c r="A7037" t="s">
        <v>1408</v>
      </c>
      <c r="B7037">
        <v>65</v>
      </c>
      <c r="C7037" t="s">
        <v>2769</v>
      </c>
      <c r="D7037" t="s">
        <v>38</v>
      </c>
      <c r="E7037">
        <f>YEAR(Table1[[#This Row],[Order Date]])</f>
        <v>2015</v>
      </c>
      <c r="F7037">
        <v>1</v>
      </c>
      <c r="G7037">
        <f>MONTH(Table1[[#This Row],[Order Date]])</f>
        <v>5</v>
      </c>
      <c r="H7037" s="1">
        <v>42130</v>
      </c>
      <c r="I7037">
        <v>8679</v>
      </c>
      <c r="J7037" t="s">
        <v>131</v>
      </c>
      <c r="K7037">
        <v>46</v>
      </c>
      <c r="L7037">
        <v>9.11</v>
      </c>
      <c r="M7037" s="2">
        <v>0.01</v>
      </c>
      <c r="N7037">
        <v>446.06</v>
      </c>
      <c r="O7037">
        <v>2.15</v>
      </c>
      <c r="P7037">
        <v>161.32</v>
      </c>
      <c r="Q7037" s="2">
        <v>0.4</v>
      </c>
      <c r="R7037" t="s">
        <v>29</v>
      </c>
      <c r="S7037" t="s">
        <v>59</v>
      </c>
      <c r="T7037" t="s">
        <v>63</v>
      </c>
      <c r="U7037" t="s">
        <v>61</v>
      </c>
      <c r="V7037" t="s">
        <v>52</v>
      </c>
      <c r="W7037">
        <v>1188</v>
      </c>
      <c r="X7037" s="1">
        <v>42131</v>
      </c>
      <c r="Y7037" t="s">
        <v>34</v>
      </c>
      <c r="Z7037" t="e" vm="20">
        <v>#VALUE!</v>
      </c>
      <c r="AA7037">
        <v>89031</v>
      </c>
      <c r="AB7037" t="e" cm="1" vm="2">
        <f t="array" ref="AB7037">_FV(Table1[[#This Row],[State]],"Country/region",TRUE)</f>
        <v>#VALUE!</v>
      </c>
    </row>
    <row r="7038" spans="1:28" x14ac:dyDescent="0.35">
      <c r="A7038" t="s">
        <v>1359</v>
      </c>
      <c r="B7038">
        <v>65</v>
      </c>
      <c r="C7038" t="s">
        <v>376</v>
      </c>
      <c r="D7038" t="s">
        <v>46</v>
      </c>
      <c r="E7038">
        <f>YEAR(Table1[[#This Row],[Order Date]])</f>
        <v>2015</v>
      </c>
      <c r="F7038">
        <v>1</v>
      </c>
      <c r="G7038">
        <f>MONTH(Table1[[#This Row],[Order Date]])</f>
        <v>5</v>
      </c>
      <c r="H7038" s="1">
        <v>42130</v>
      </c>
      <c r="I7038">
        <v>27265</v>
      </c>
      <c r="J7038" t="s">
        <v>58</v>
      </c>
      <c r="K7038">
        <v>49</v>
      </c>
      <c r="L7038">
        <v>8.34</v>
      </c>
      <c r="M7038" s="2">
        <v>0.03</v>
      </c>
      <c r="N7038">
        <v>401.39</v>
      </c>
      <c r="O7038">
        <v>0.96</v>
      </c>
      <c r="P7038">
        <v>161.94999999999999</v>
      </c>
      <c r="Q7038" s="2">
        <v>0.43</v>
      </c>
      <c r="R7038" t="s">
        <v>48</v>
      </c>
      <c r="S7038" t="s">
        <v>59</v>
      </c>
      <c r="T7038" t="s">
        <v>258</v>
      </c>
      <c r="U7038" t="s">
        <v>82</v>
      </c>
      <c r="V7038" t="s">
        <v>76</v>
      </c>
      <c r="W7038">
        <v>3824</v>
      </c>
      <c r="X7038" s="1">
        <v>42132</v>
      </c>
      <c r="Y7038" t="s">
        <v>42</v>
      </c>
      <c r="Z7038" t="e" vm="31">
        <v>#VALUE!</v>
      </c>
      <c r="AA7038">
        <v>37211</v>
      </c>
      <c r="AB7038" t="e" cm="1" vm="2">
        <f t="array" ref="AB7038">_FV(Table1[[#This Row],[State]],"Country/region",TRUE)</f>
        <v>#VALUE!</v>
      </c>
    </row>
    <row r="7039" spans="1:28" x14ac:dyDescent="0.35">
      <c r="A7039" t="s">
        <v>3133</v>
      </c>
      <c r="B7039">
        <v>65</v>
      </c>
      <c r="C7039" t="s">
        <v>462</v>
      </c>
      <c r="D7039" t="s">
        <v>38</v>
      </c>
      <c r="E7039">
        <f>YEAR(Table1[[#This Row],[Order Date]])</f>
        <v>2015</v>
      </c>
      <c r="F7039">
        <v>1</v>
      </c>
      <c r="G7039">
        <f>MONTH(Table1[[#This Row],[Order Date]])</f>
        <v>5</v>
      </c>
      <c r="H7039" s="1">
        <v>42130</v>
      </c>
      <c r="I7039">
        <v>6785</v>
      </c>
      <c r="J7039" t="s">
        <v>131</v>
      </c>
      <c r="K7039">
        <v>7</v>
      </c>
      <c r="L7039">
        <v>25.38</v>
      </c>
      <c r="M7039" s="2">
        <v>0.03</v>
      </c>
      <c r="N7039">
        <v>181.32</v>
      </c>
      <c r="O7039">
        <v>8.99</v>
      </c>
      <c r="P7039">
        <v>80.319999999999993</v>
      </c>
      <c r="Q7039" s="2">
        <v>0.5</v>
      </c>
      <c r="R7039" t="s">
        <v>48</v>
      </c>
      <c r="S7039" t="s">
        <v>139</v>
      </c>
      <c r="T7039" t="s">
        <v>1781</v>
      </c>
      <c r="U7039" t="s">
        <v>82</v>
      </c>
      <c r="V7039" t="s">
        <v>76</v>
      </c>
      <c r="W7039">
        <v>936</v>
      </c>
      <c r="X7039" s="1">
        <v>42132</v>
      </c>
      <c r="Y7039" t="s">
        <v>34</v>
      </c>
      <c r="Z7039" t="e" vm="6">
        <v>#VALUE!</v>
      </c>
      <c r="AA7039">
        <v>35209</v>
      </c>
      <c r="AB7039" t="e" cm="1" vm="2">
        <f t="array" ref="AB7039">_FV(Table1[[#This Row],[State]],"Country/region",TRUE)</f>
        <v>#VALUE!</v>
      </c>
    </row>
    <row r="7040" spans="1:28" x14ac:dyDescent="0.35">
      <c r="A7040" t="s">
        <v>3519</v>
      </c>
      <c r="B7040">
        <v>65</v>
      </c>
      <c r="C7040" t="s">
        <v>1868</v>
      </c>
      <c r="D7040" t="s">
        <v>38</v>
      </c>
      <c r="E7040">
        <f>YEAR(Table1[[#This Row],[Order Date]])</f>
        <v>2015</v>
      </c>
      <c r="F7040">
        <v>1</v>
      </c>
      <c r="G7040">
        <f>MONTH(Table1[[#This Row],[Order Date]])</f>
        <v>5</v>
      </c>
      <c r="H7040" s="1">
        <v>42130</v>
      </c>
      <c r="I7040">
        <v>22272</v>
      </c>
      <c r="J7040" t="s">
        <v>28</v>
      </c>
      <c r="K7040">
        <v>37</v>
      </c>
      <c r="L7040">
        <v>152.47999999999999</v>
      </c>
      <c r="M7040" s="2">
        <v>0.1</v>
      </c>
      <c r="N7040">
        <v>5382.24</v>
      </c>
      <c r="O7040">
        <v>4</v>
      </c>
      <c r="P7040">
        <v>14.85</v>
      </c>
      <c r="Q7040" s="2">
        <v>0.79</v>
      </c>
      <c r="R7040" t="s">
        <v>96</v>
      </c>
      <c r="S7040" t="s">
        <v>30</v>
      </c>
      <c r="T7040" t="s">
        <v>1057</v>
      </c>
      <c r="U7040" t="s">
        <v>102</v>
      </c>
      <c r="V7040" t="s">
        <v>68</v>
      </c>
      <c r="W7040">
        <v>3104</v>
      </c>
      <c r="X7040" s="1">
        <v>42132</v>
      </c>
      <c r="Y7040" t="s">
        <v>34</v>
      </c>
      <c r="Z7040" t="e" vm="11">
        <v>#VALUE!</v>
      </c>
      <c r="AA7040">
        <v>77381</v>
      </c>
      <c r="AB7040" t="e" cm="1" vm="2">
        <f t="array" ref="AB7040">_FV(Table1[[#This Row],[State]],"Country/region",TRUE)</f>
        <v>#VALUE!</v>
      </c>
    </row>
    <row r="7041" spans="1:28" x14ac:dyDescent="0.35">
      <c r="A7041" t="s">
        <v>3519</v>
      </c>
      <c r="B7041">
        <v>65</v>
      </c>
      <c r="C7041" t="s">
        <v>1868</v>
      </c>
      <c r="D7041" t="s">
        <v>38</v>
      </c>
      <c r="E7041">
        <f>YEAR(Table1[[#This Row],[Order Date]])</f>
        <v>2015</v>
      </c>
      <c r="F7041">
        <v>1</v>
      </c>
      <c r="G7041">
        <f>MONTH(Table1[[#This Row],[Order Date]])</f>
        <v>5</v>
      </c>
      <c r="H7041" s="1">
        <v>42130</v>
      </c>
      <c r="I7041">
        <v>22272</v>
      </c>
      <c r="J7041" t="s">
        <v>28</v>
      </c>
      <c r="K7041">
        <v>30</v>
      </c>
      <c r="L7041">
        <v>35.409999999999997</v>
      </c>
      <c r="M7041" s="2">
        <v>0.08</v>
      </c>
      <c r="N7041">
        <v>1035.95</v>
      </c>
      <c r="O7041">
        <v>1.99</v>
      </c>
      <c r="P7041">
        <v>342.41</v>
      </c>
      <c r="Q7041" s="2">
        <v>0.43</v>
      </c>
      <c r="R7041" t="s">
        <v>96</v>
      </c>
      <c r="S7041" t="s">
        <v>139</v>
      </c>
      <c r="T7041" t="s">
        <v>1375</v>
      </c>
      <c r="U7041" t="s">
        <v>102</v>
      </c>
      <c r="V7041" t="s">
        <v>68</v>
      </c>
      <c r="W7041">
        <v>3105</v>
      </c>
      <c r="X7041" s="1">
        <v>42132</v>
      </c>
      <c r="Y7041" t="s">
        <v>34</v>
      </c>
      <c r="Z7041" t="e" vm="11">
        <v>#VALUE!</v>
      </c>
      <c r="AA7041">
        <v>77381</v>
      </c>
      <c r="AB7041" t="e" cm="1" vm="2">
        <f t="array" ref="AB7041">_FV(Table1[[#This Row],[State]],"Country/region",TRUE)</f>
        <v>#VALUE!</v>
      </c>
    </row>
    <row r="7042" spans="1:28" x14ac:dyDescent="0.35">
      <c r="A7042" t="s">
        <v>1601</v>
      </c>
      <c r="B7042">
        <v>65</v>
      </c>
      <c r="C7042" t="s">
        <v>702</v>
      </c>
      <c r="D7042" t="s">
        <v>38</v>
      </c>
      <c r="E7042">
        <f>YEAR(Table1[[#This Row],[Order Date]])</f>
        <v>2015</v>
      </c>
      <c r="F7042">
        <v>1</v>
      </c>
      <c r="G7042">
        <f>MONTH(Table1[[#This Row],[Order Date]])</f>
        <v>5</v>
      </c>
      <c r="H7042" s="1">
        <v>42130</v>
      </c>
      <c r="I7042">
        <v>21796</v>
      </c>
      <c r="J7042" t="s">
        <v>47</v>
      </c>
      <c r="K7042">
        <v>46</v>
      </c>
      <c r="L7042">
        <v>99.99</v>
      </c>
      <c r="M7042" s="2">
        <v>0.04</v>
      </c>
      <c r="N7042">
        <v>4744.6400000000003</v>
      </c>
      <c r="O7042">
        <v>19.989999999999998</v>
      </c>
      <c r="P7042">
        <v>1033.3800000000001</v>
      </c>
      <c r="Q7042" s="2">
        <v>0.52</v>
      </c>
      <c r="R7042" t="s">
        <v>96</v>
      </c>
      <c r="S7042" t="s">
        <v>30</v>
      </c>
      <c r="T7042" t="s">
        <v>941</v>
      </c>
      <c r="U7042" t="s">
        <v>102</v>
      </c>
      <c r="V7042" t="s">
        <v>33</v>
      </c>
      <c r="W7042">
        <v>3032</v>
      </c>
      <c r="X7042" s="1">
        <v>42134</v>
      </c>
      <c r="Y7042" t="s">
        <v>34</v>
      </c>
      <c r="Z7042" t="e" vm="22">
        <v>#VALUE!</v>
      </c>
      <c r="AA7042">
        <v>45373</v>
      </c>
      <c r="AB7042" t="e" cm="1" vm="2">
        <f t="array" ref="AB7042">_FV(Table1[[#This Row],[State]],"Country/region",TRUE)</f>
        <v>#VALUE!</v>
      </c>
    </row>
    <row r="7043" spans="1:28" x14ac:dyDescent="0.35">
      <c r="A7043" t="s">
        <v>2425</v>
      </c>
      <c r="B7043">
        <v>65</v>
      </c>
      <c r="C7043" t="s">
        <v>702</v>
      </c>
      <c r="D7043" t="s">
        <v>38</v>
      </c>
      <c r="E7043">
        <f>YEAR(Table1[[#This Row],[Order Date]])</f>
        <v>2015</v>
      </c>
      <c r="F7043">
        <v>1</v>
      </c>
      <c r="G7043">
        <f>MONTH(Table1[[#This Row],[Order Date]])</f>
        <v>5</v>
      </c>
      <c r="H7043" s="1">
        <v>42130</v>
      </c>
      <c r="I7043">
        <v>21796</v>
      </c>
      <c r="J7043" t="s">
        <v>47</v>
      </c>
      <c r="K7043">
        <v>31</v>
      </c>
      <c r="L7043">
        <v>1.1399999999999999</v>
      </c>
      <c r="M7043" s="2">
        <v>7.0000000000000007E-2</v>
      </c>
      <c r="N7043">
        <v>34.22</v>
      </c>
      <c r="O7043">
        <v>0.7</v>
      </c>
      <c r="P7043">
        <v>-3.19</v>
      </c>
      <c r="Q7043" s="2">
        <v>0.38</v>
      </c>
      <c r="R7043" t="s">
        <v>29</v>
      </c>
      <c r="S7043" t="s">
        <v>59</v>
      </c>
      <c r="T7043" t="s">
        <v>527</v>
      </c>
      <c r="U7043" t="s">
        <v>232</v>
      </c>
      <c r="V7043" t="s">
        <v>33</v>
      </c>
      <c r="W7043">
        <v>3035</v>
      </c>
      <c r="X7043" s="1">
        <v>42135</v>
      </c>
      <c r="Y7043" t="s">
        <v>34</v>
      </c>
      <c r="Z7043" t="e" vm="22">
        <v>#VALUE!</v>
      </c>
      <c r="AA7043">
        <v>43221</v>
      </c>
      <c r="AB7043" t="e" cm="1" vm="2">
        <f t="array" ref="AB7043">_FV(Table1[[#This Row],[State]],"Country/region",TRUE)</f>
        <v>#VALUE!</v>
      </c>
    </row>
    <row r="7044" spans="1:28" x14ac:dyDescent="0.35">
      <c r="A7044" t="s">
        <v>2425</v>
      </c>
      <c r="B7044">
        <v>65</v>
      </c>
      <c r="C7044" t="s">
        <v>702</v>
      </c>
      <c r="D7044" t="s">
        <v>38</v>
      </c>
      <c r="E7044">
        <f>YEAR(Table1[[#This Row],[Order Date]])</f>
        <v>2015</v>
      </c>
      <c r="F7044">
        <v>1</v>
      </c>
      <c r="G7044">
        <f>MONTH(Table1[[#This Row],[Order Date]])</f>
        <v>5</v>
      </c>
      <c r="H7044" s="1">
        <v>42130</v>
      </c>
      <c r="I7044">
        <v>21796</v>
      </c>
      <c r="J7044" t="s">
        <v>47</v>
      </c>
      <c r="K7044">
        <v>41</v>
      </c>
      <c r="L7044">
        <v>15.67</v>
      </c>
      <c r="M7044" s="2">
        <v>0.1</v>
      </c>
      <c r="N7044">
        <v>607.13</v>
      </c>
      <c r="O7044">
        <v>1.39</v>
      </c>
      <c r="P7044">
        <v>274.66000000000003</v>
      </c>
      <c r="Q7044" s="2">
        <v>0.38</v>
      </c>
      <c r="R7044" t="s">
        <v>29</v>
      </c>
      <c r="S7044" t="s">
        <v>30</v>
      </c>
      <c r="T7044" t="s">
        <v>1476</v>
      </c>
      <c r="U7044" t="s">
        <v>267</v>
      </c>
      <c r="V7044" t="s">
        <v>33</v>
      </c>
      <c r="W7044">
        <v>3034</v>
      </c>
      <c r="X7044" s="1">
        <v>42137</v>
      </c>
      <c r="Y7044" t="s">
        <v>34</v>
      </c>
      <c r="Z7044" t="e" vm="22">
        <v>#VALUE!</v>
      </c>
      <c r="AA7044">
        <v>43221</v>
      </c>
      <c r="AB7044" t="e" cm="1" vm="2">
        <f t="array" ref="AB7044">_FV(Table1[[#This Row],[State]],"Country/region",TRUE)</f>
        <v>#VALUE!</v>
      </c>
    </row>
    <row r="7045" spans="1:28" x14ac:dyDescent="0.35">
      <c r="A7045" t="s">
        <v>645</v>
      </c>
      <c r="B7045">
        <v>65</v>
      </c>
      <c r="C7045" t="s">
        <v>1252</v>
      </c>
      <c r="D7045" t="s">
        <v>46</v>
      </c>
      <c r="E7045">
        <f>YEAR(Table1[[#This Row],[Order Date]])</f>
        <v>2015</v>
      </c>
      <c r="F7045">
        <v>1</v>
      </c>
      <c r="G7045">
        <f>MONTH(Table1[[#This Row],[Order Date]])</f>
        <v>5</v>
      </c>
      <c r="H7045" s="1">
        <v>42131</v>
      </c>
      <c r="I7045">
        <v>130</v>
      </c>
      <c r="J7045" t="s">
        <v>28</v>
      </c>
      <c r="K7045">
        <v>29</v>
      </c>
      <c r="L7045">
        <v>18.97</v>
      </c>
      <c r="M7045" s="2">
        <v>0.02</v>
      </c>
      <c r="N7045">
        <v>575.11</v>
      </c>
      <c r="O7045">
        <v>9.0299999999999994</v>
      </c>
      <c r="P7045">
        <v>71.75</v>
      </c>
      <c r="Q7045" s="2">
        <v>0.37</v>
      </c>
      <c r="R7045" t="s">
        <v>29</v>
      </c>
      <c r="S7045" t="s">
        <v>30</v>
      </c>
      <c r="T7045" t="s">
        <v>428</v>
      </c>
      <c r="U7045" t="s">
        <v>61</v>
      </c>
      <c r="V7045" t="s">
        <v>76</v>
      </c>
      <c r="W7045">
        <v>20</v>
      </c>
      <c r="X7045" s="1">
        <v>42132</v>
      </c>
      <c r="Y7045" t="s">
        <v>34</v>
      </c>
      <c r="Z7045" t="e" vm="31">
        <v>#VALUE!</v>
      </c>
      <c r="AA7045">
        <v>37311</v>
      </c>
      <c r="AB7045" t="e" cm="1" vm="2">
        <f t="array" ref="AB7045">_FV(Table1[[#This Row],[State]],"Country/region",TRUE)</f>
        <v>#VALUE!</v>
      </c>
    </row>
    <row r="7046" spans="1:28" x14ac:dyDescent="0.35">
      <c r="A7046" t="s">
        <v>1153</v>
      </c>
      <c r="B7046">
        <v>65</v>
      </c>
      <c r="C7046" t="s">
        <v>1154</v>
      </c>
      <c r="D7046" t="s">
        <v>27</v>
      </c>
      <c r="E7046">
        <f>YEAR(Table1[[#This Row],[Order Date]])</f>
        <v>2015</v>
      </c>
      <c r="F7046">
        <v>1</v>
      </c>
      <c r="G7046">
        <f>MONTH(Table1[[#This Row],[Order Date]])</f>
        <v>5</v>
      </c>
      <c r="H7046" s="1">
        <v>42131</v>
      </c>
      <c r="I7046">
        <v>30784</v>
      </c>
      <c r="J7046" t="s">
        <v>131</v>
      </c>
      <c r="K7046">
        <v>48</v>
      </c>
      <c r="L7046">
        <v>6.7</v>
      </c>
      <c r="M7046" s="2">
        <v>0.02</v>
      </c>
      <c r="N7046">
        <v>335.64</v>
      </c>
      <c r="O7046">
        <v>1.56</v>
      </c>
      <c r="P7046">
        <v>80.13</v>
      </c>
      <c r="Q7046" s="2">
        <v>0.52</v>
      </c>
      <c r="R7046" t="s">
        <v>29</v>
      </c>
      <c r="S7046" t="s">
        <v>59</v>
      </c>
      <c r="T7046" t="s">
        <v>698</v>
      </c>
      <c r="U7046" t="s">
        <v>88</v>
      </c>
      <c r="V7046" t="s">
        <v>33</v>
      </c>
      <c r="W7046">
        <v>4320</v>
      </c>
      <c r="X7046" s="1">
        <v>42132</v>
      </c>
      <c r="Y7046" t="s">
        <v>34</v>
      </c>
      <c r="Z7046" t="e" vm="15">
        <v>#VALUE!</v>
      </c>
      <c r="AA7046">
        <v>12306</v>
      </c>
      <c r="AB7046" t="e" cm="1" vm="2">
        <f t="array" ref="AB7046">_FV(Table1[[#This Row],[State]],"Country/region",TRUE)</f>
        <v>#VALUE!</v>
      </c>
    </row>
    <row r="7047" spans="1:28" x14ac:dyDescent="0.35">
      <c r="A7047" t="s">
        <v>1390</v>
      </c>
      <c r="B7047">
        <v>65</v>
      </c>
      <c r="C7047" t="s">
        <v>1391</v>
      </c>
      <c r="D7047" t="s">
        <v>46</v>
      </c>
      <c r="E7047">
        <f>YEAR(Table1[[#This Row],[Order Date]])</f>
        <v>2015</v>
      </c>
      <c r="F7047">
        <v>1</v>
      </c>
      <c r="G7047">
        <f>MONTH(Table1[[#This Row],[Order Date]])</f>
        <v>5</v>
      </c>
      <c r="H7047" s="1">
        <v>42131</v>
      </c>
      <c r="I7047">
        <v>17862</v>
      </c>
      <c r="J7047" t="s">
        <v>39</v>
      </c>
      <c r="K7047">
        <v>1</v>
      </c>
      <c r="L7047">
        <v>20.97</v>
      </c>
      <c r="M7047" s="2">
        <v>0</v>
      </c>
      <c r="N7047">
        <v>28.73</v>
      </c>
      <c r="O7047">
        <v>6.5</v>
      </c>
      <c r="P7047">
        <v>-57.04</v>
      </c>
      <c r="Q7047" s="2">
        <v>0.78</v>
      </c>
      <c r="R7047" t="s">
        <v>96</v>
      </c>
      <c r="S7047" t="s">
        <v>30</v>
      </c>
      <c r="T7047" t="s">
        <v>2662</v>
      </c>
      <c r="U7047" t="s">
        <v>102</v>
      </c>
      <c r="V7047" t="s">
        <v>76</v>
      </c>
      <c r="W7047">
        <v>2460</v>
      </c>
      <c r="X7047" s="1">
        <v>42132</v>
      </c>
      <c r="Y7047" t="s">
        <v>34</v>
      </c>
      <c r="Z7047" t="e" vm="47">
        <v>#VALUE!</v>
      </c>
      <c r="AA7047">
        <v>28144</v>
      </c>
      <c r="AB7047" t="e" cm="1" vm="2">
        <f t="array" ref="AB7047">_FV(Table1[[#This Row],[State]],"Country/region",TRUE)</f>
        <v>#VALUE!</v>
      </c>
    </row>
    <row r="7048" spans="1:28" x14ac:dyDescent="0.35">
      <c r="A7048" t="s">
        <v>1153</v>
      </c>
      <c r="B7048">
        <v>65</v>
      </c>
      <c r="C7048" t="s">
        <v>1154</v>
      </c>
      <c r="D7048" t="s">
        <v>27</v>
      </c>
      <c r="E7048">
        <f>YEAR(Table1[[#This Row],[Order Date]])</f>
        <v>2015</v>
      </c>
      <c r="F7048">
        <v>1</v>
      </c>
      <c r="G7048">
        <f>MONTH(Table1[[#This Row],[Order Date]])</f>
        <v>5</v>
      </c>
      <c r="H7048" s="1">
        <v>42131</v>
      </c>
      <c r="I7048">
        <v>30784</v>
      </c>
      <c r="J7048" t="s">
        <v>131</v>
      </c>
      <c r="K7048">
        <v>10</v>
      </c>
      <c r="L7048">
        <v>70.98</v>
      </c>
      <c r="M7048" s="2">
        <v>0.06</v>
      </c>
      <c r="N7048">
        <v>707.3</v>
      </c>
      <c r="O7048">
        <v>26.74</v>
      </c>
      <c r="P7048">
        <v>-127.94</v>
      </c>
      <c r="Q7048" s="2">
        <v>0.6</v>
      </c>
      <c r="R7048" t="s">
        <v>48</v>
      </c>
      <c r="S7048" t="s">
        <v>73</v>
      </c>
      <c r="T7048" t="s">
        <v>2351</v>
      </c>
      <c r="U7048" t="s">
        <v>154</v>
      </c>
      <c r="V7048" t="s">
        <v>33</v>
      </c>
      <c r="W7048">
        <v>4319</v>
      </c>
      <c r="X7048" s="1">
        <v>42133</v>
      </c>
      <c r="Y7048" t="s">
        <v>53</v>
      </c>
      <c r="Z7048" t="e" vm="15">
        <v>#VALUE!</v>
      </c>
      <c r="AA7048">
        <v>12306</v>
      </c>
      <c r="AB7048" t="e" cm="1" vm="2">
        <f t="array" ref="AB7048">_FV(Table1[[#This Row],[State]],"Country/region",TRUE)</f>
        <v>#VALUE!</v>
      </c>
    </row>
    <row r="7049" spans="1:28" x14ac:dyDescent="0.35">
      <c r="A7049" t="s">
        <v>1390</v>
      </c>
      <c r="B7049">
        <v>65</v>
      </c>
      <c r="C7049" t="s">
        <v>1391</v>
      </c>
      <c r="D7049" t="s">
        <v>46</v>
      </c>
      <c r="E7049">
        <f>YEAR(Table1[[#This Row],[Order Date]])</f>
        <v>2015</v>
      </c>
      <c r="F7049">
        <v>1</v>
      </c>
      <c r="G7049">
        <f>MONTH(Table1[[#This Row],[Order Date]])</f>
        <v>5</v>
      </c>
      <c r="H7049" s="1">
        <v>42131</v>
      </c>
      <c r="I7049">
        <v>17862</v>
      </c>
      <c r="J7049" t="s">
        <v>39</v>
      </c>
      <c r="K7049">
        <v>31</v>
      </c>
      <c r="L7049">
        <v>2.1</v>
      </c>
      <c r="M7049" s="2">
        <v>0.08</v>
      </c>
      <c r="N7049">
        <v>67.88</v>
      </c>
      <c r="O7049">
        <v>0.7</v>
      </c>
      <c r="P7049">
        <v>4.87</v>
      </c>
      <c r="Q7049" s="2">
        <v>0.56999999999999995</v>
      </c>
      <c r="R7049" t="s">
        <v>29</v>
      </c>
      <c r="S7049" t="s">
        <v>59</v>
      </c>
      <c r="T7049" t="s">
        <v>161</v>
      </c>
      <c r="U7049" t="s">
        <v>88</v>
      </c>
      <c r="V7049" t="s">
        <v>76</v>
      </c>
      <c r="W7049">
        <v>2461</v>
      </c>
      <c r="X7049" s="1">
        <v>42133</v>
      </c>
      <c r="Y7049" t="s">
        <v>42</v>
      </c>
      <c r="Z7049" t="e" vm="47">
        <v>#VALUE!</v>
      </c>
      <c r="AA7049">
        <v>28144</v>
      </c>
      <c r="AB7049" t="e" cm="1" vm="2">
        <f t="array" ref="AB7049">_FV(Table1[[#This Row],[State]],"Country/region",TRUE)</f>
        <v>#VALUE!</v>
      </c>
    </row>
    <row r="7050" spans="1:28" x14ac:dyDescent="0.35">
      <c r="A7050" t="s">
        <v>1540</v>
      </c>
      <c r="B7050">
        <v>65</v>
      </c>
      <c r="C7050" t="s">
        <v>3148</v>
      </c>
      <c r="D7050" t="s">
        <v>57</v>
      </c>
      <c r="E7050">
        <f>YEAR(Table1[[#This Row],[Order Date]])</f>
        <v>2015</v>
      </c>
      <c r="F7050">
        <v>1</v>
      </c>
      <c r="G7050">
        <f>MONTH(Table1[[#This Row],[Order Date]])</f>
        <v>5</v>
      </c>
      <c r="H7050" s="1">
        <v>42131</v>
      </c>
      <c r="I7050">
        <v>46977</v>
      </c>
      <c r="J7050" t="s">
        <v>131</v>
      </c>
      <c r="K7050">
        <v>10</v>
      </c>
      <c r="L7050">
        <v>4.82</v>
      </c>
      <c r="M7050" s="2">
        <v>0.06</v>
      </c>
      <c r="N7050">
        <v>50.42</v>
      </c>
      <c r="O7050">
        <v>1.49</v>
      </c>
      <c r="P7050">
        <v>7.2504999999999997</v>
      </c>
      <c r="Q7050" s="2">
        <v>0.36</v>
      </c>
      <c r="R7050" t="s">
        <v>29</v>
      </c>
      <c r="S7050" t="s">
        <v>30</v>
      </c>
      <c r="T7050" t="s">
        <v>3297</v>
      </c>
      <c r="U7050" t="s">
        <v>67</v>
      </c>
      <c r="V7050" t="s">
        <v>68</v>
      </c>
      <c r="W7050">
        <v>6599</v>
      </c>
      <c r="X7050" s="1">
        <v>42133</v>
      </c>
      <c r="Y7050" t="s">
        <v>34</v>
      </c>
      <c r="Z7050" t="e" vm="11">
        <v>#VALUE!</v>
      </c>
      <c r="AA7050">
        <v>78207</v>
      </c>
      <c r="AB7050" t="e" cm="1" vm="2">
        <f t="array" ref="AB7050">_FV(Table1[[#This Row],[State]],"Country/region",TRUE)</f>
        <v>#VALUE!</v>
      </c>
    </row>
    <row r="7051" spans="1:28" x14ac:dyDescent="0.35">
      <c r="A7051" t="s">
        <v>884</v>
      </c>
      <c r="B7051">
        <v>65</v>
      </c>
      <c r="C7051" t="s">
        <v>447</v>
      </c>
      <c r="D7051" t="s">
        <v>38</v>
      </c>
      <c r="E7051">
        <f>YEAR(Table1[[#This Row],[Order Date]])</f>
        <v>2015</v>
      </c>
      <c r="F7051">
        <v>1</v>
      </c>
      <c r="G7051">
        <f>MONTH(Table1[[#This Row],[Order Date]])</f>
        <v>5</v>
      </c>
      <c r="H7051" s="1">
        <v>42131</v>
      </c>
      <c r="I7051">
        <v>58435</v>
      </c>
      <c r="J7051" t="s">
        <v>47</v>
      </c>
      <c r="K7051">
        <v>11</v>
      </c>
      <c r="L7051">
        <v>22.38</v>
      </c>
      <c r="M7051" s="2">
        <v>0.01</v>
      </c>
      <c r="N7051">
        <v>273.44</v>
      </c>
      <c r="O7051">
        <v>15.1</v>
      </c>
      <c r="P7051">
        <v>-35.615499999999997</v>
      </c>
      <c r="Q7051" s="2">
        <v>0.38</v>
      </c>
      <c r="R7051" t="s">
        <v>29</v>
      </c>
      <c r="S7051" t="s">
        <v>30</v>
      </c>
      <c r="T7051" t="s">
        <v>1190</v>
      </c>
      <c r="U7051" t="s">
        <v>67</v>
      </c>
      <c r="V7051" t="s">
        <v>33</v>
      </c>
      <c r="W7051">
        <v>8177</v>
      </c>
      <c r="X7051" s="1">
        <v>42133</v>
      </c>
      <c r="Y7051" t="s">
        <v>34</v>
      </c>
      <c r="Z7051" t="e" vm="22">
        <v>#VALUE!</v>
      </c>
      <c r="AA7051">
        <v>43229</v>
      </c>
      <c r="AB7051" t="e" cm="1" vm="2">
        <f t="array" ref="AB7051">_FV(Table1[[#This Row],[State]],"Country/region",TRUE)</f>
        <v>#VALUE!</v>
      </c>
    </row>
    <row r="7052" spans="1:28" x14ac:dyDescent="0.35">
      <c r="A7052" t="s">
        <v>645</v>
      </c>
      <c r="B7052">
        <v>65</v>
      </c>
      <c r="C7052" t="s">
        <v>1252</v>
      </c>
      <c r="D7052" t="s">
        <v>46</v>
      </c>
      <c r="E7052">
        <f>YEAR(Table1[[#This Row],[Order Date]])</f>
        <v>2015</v>
      </c>
      <c r="F7052">
        <v>1</v>
      </c>
      <c r="G7052">
        <f>MONTH(Table1[[#This Row],[Order Date]])</f>
        <v>5</v>
      </c>
      <c r="H7052" s="1">
        <v>42131</v>
      </c>
      <c r="I7052">
        <v>130</v>
      </c>
      <c r="J7052" t="s">
        <v>28</v>
      </c>
      <c r="K7052">
        <v>3</v>
      </c>
      <c r="L7052">
        <v>150.97999999999999</v>
      </c>
      <c r="M7052" s="2">
        <v>0.05</v>
      </c>
      <c r="N7052">
        <v>461.89</v>
      </c>
      <c r="O7052">
        <v>13.99</v>
      </c>
      <c r="P7052">
        <v>-309.82440000000003</v>
      </c>
      <c r="Q7052" s="2">
        <v>0.38</v>
      </c>
      <c r="R7052" t="s">
        <v>96</v>
      </c>
      <c r="S7052" t="s">
        <v>80</v>
      </c>
      <c r="T7052" t="s">
        <v>509</v>
      </c>
      <c r="U7052" t="s">
        <v>98</v>
      </c>
      <c r="V7052" t="s">
        <v>76</v>
      </c>
      <c r="W7052">
        <v>19</v>
      </c>
      <c r="X7052" s="1">
        <v>42133</v>
      </c>
      <c r="Y7052" t="s">
        <v>42</v>
      </c>
      <c r="Z7052" t="e" vm="31">
        <v>#VALUE!</v>
      </c>
      <c r="AA7052">
        <v>37311</v>
      </c>
      <c r="AB7052" t="e" cm="1" vm="2">
        <f t="array" ref="AB7052">_FV(Table1[[#This Row],[State]],"Country/region",TRUE)</f>
        <v>#VALUE!</v>
      </c>
    </row>
    <row r="7053" spans="1:28" x14ac:dyDescent="0.35">
      <c r="A7053" t="s">
        <v>1540</v>
      </c>
      <c r="B7053">
        <v>65</v>
      </c>
      <c r="C7053" t="s">
        <v>3148</v>
      </c>
      <c r="D7053" t="s">
        <v>57</v>
      </c>
      <c r="E7053">
        <f>YEAR(Table1[[#This Row],[Order Date]])</f>
        <v>2015</v>
      </c>
      <c r="F7053">
        <v>1</v>
      </c>
      <c r="G7053">
        <f>MONTH(Table1[[#This Row],[Order Date]])</f>
        <v>5</v>
      </c>
      <c r="H7053" s="1">
        <v>42131</v>
      </c>
      <c r="I7053">
        <v>46977</v>
      </c>
      <c r="J7053" t="s">
        <v>131</v>
      </c>
      <c r="K7053">
        <v>19</v>
      </c>
      <c r="L7053">
        <v>175.99</v>
      </c>
      <c r="M7053" s="2">
        <v>0.02</v>
      </c>
      <c r="N7053">
        <v>2980.3719999999998</v>
      </c>
      <c r="O7053">
        <v>8.99</v>
      </c>
      <c r="P7053">
        <v>494.63099999999997</v>
      </c>
      <c r="Q7053" s="2">
        <v>0.56999999999999995</v>
      </c>
      <c r="R7053" t="s">
        <v>96</v>
      </c>
      <c r="S7053" t="s">
        <v>30</v>
      </c>
      <c r="T7053">
        <v>2180</v>
      </c>
      <c r="U7053" t="s">
        <v>105</v>
      </c>
      <c r="V7053" t="s">
        <v>68</v>
      </c>
      <c r="W7053">
        <v>6600</v>
      </c>
      <c r="X7053" s="1">
        <v>42133</v>
      </c>
      <c r="Y7053" t="s">
        <v>34</v>
      </c>
      <c r="Z7053" t="e" vm="11">
        <v>#VALUE!</v>
      </c>
      <c r="AA7053">
        <v>78207</v>
      </c>
      <c r="AB7053" t="e" cm="1" vm="2">
        <f t="array" ref="AB7053">_FV(Table1[[#This Row],[State]],"Country/region",TRUE)</f>
        <v>#VALUE!</v>
      </c>
    </row>
    <row r="7054" spans="1:28" x14ac:dyDescent="0.35">
      <c r="A7054" t="s">
        <v>645</v>
      </c>
      <c r="B7054">
        <v>65</v>
      </c>
      <c r="C7054" t="s">
        <v>1252</v>
      </c>
      <c r="D7054" t="s">
        <v>46</v>
      </c>
      <c r="E7054">
        <f>YEAR(Table1[[#This Row],[Order Date]])</f>
        <v>2015</v>
      </c>
      <c r="F7054">
        <v>1</v>
      </c>
      <c r="G7054">
        <f>MONTH(Table1[[#This Row],[Order Date]])</f>
        <v>5</v>
      </c>
      <c r="H7054" s="1">
        <v>42131</v>
      </c>
      <c r="I7054">
        <v>130</v>
      </c>
      <c r="J7054" t="s">
        <v>28</v>
      </c>
      <c r="K7054">
        <v>23</v>
      </c>
      <c r="L7054">
        <v>9.7100000000000009</v>
      </c>
      <c r="M7054" s="2">
        <v>0.05</v>
      </c>
      <c r="N7054">
        <v>236.46</v>
      </c>
      <c r="O7054">
        <v>9.4499999999999993</v>
      </c>
      <c r="P7054">
        <v>-134.31</v>
      </c>
      <c r="Q7054" s="2">
        <v>0.6</v>
      </c>
      <c r="R7054" t="s">
        <v>29</v>
      </c>
      <c r="S7054" t="s">
        <v>30</v>
      </c>
      <c r="T7054" t="s">
        <v>745</v>
      </c>
      <c r="U7054" t="s">
        <v>32</v>
      </c>
      <c r="V7054" t="s">
        <v>76</v>
      </c>
      <c r="W7054">
        <v>21</v>
      </c>
      <c r="X7054" s="1">
        <v>42134</v>
      </c>
      <c r="Y7054" t="s">
        <v>34</v>
      </c>
      <c r="Z7054" t="e" vm="31">
        <v>#VALUE!</v>
      </c>
      <c r="AA7054">
        <v>37311</v>
      </c>
      <c r="AB7054" t="e" cm="1" vm="2">
        <f t="array" ref="AB7054">_FV(Table1[[#This Row],[State]],"Country/region",TRUE)</f>
        <v>#VALUE!</v>
      </c>
    </row>
    <row r="7055" spans="1:28" x14ac:dyDescent="0.35">
      <c r="A7055" t="s">
        <v>1260</v>
      </c>
      <c r="B7055">
        <v>65</v>
      </c>
      <c r="C7055" t="s">
        <v>2844</v>
      </c>
      <c r="D7055" t="s">
        <v>46</v>
      </c>
      <c r="E7055">
        <f>YEAR(Table1[[#This Row],[Order Date]])</f>
        <v>2015</v>
      </c>
      <c r="F7055">
        <v>1</v>
      </c>
      <c r="G7055">
        <f>MONTH(Table1[[#This Row],[Order Date]])</f>
        <v>5</v>
      </c>
      <c r="H7055" s="1">
        <v>42132</v>
      </c>
      <c r="I7055">
        <v>21510</v>
      </c>
      <c r="J7055" t="s">
        <v>28</v>
      </c>
      <c r="K7055">
        <v>16</v>
      </c>
      <c r="L7055">
        <v>22.24</v>
      </c>
      <c r="M7055" s="2">
        <v>0.04</v>
      </c>
      <c r="N7055">
        <v>372.09</v>
      </c>
      <c r="O7055">
        <v>1.99</v>
      </c>
      <c r="P7055">
        <v>98.28</v>
      </c>
      <c r="Q7055" s="2">
        <v>0.43</v>
      </c>
      <c r="R7055" t="s">
        <v>96</v>
      </c>
      <c r="S7055" t="s">
        <v>139</v>
      </c>
      <c r="T7055" t="s">
        <v>2629</v>
      </c>
      <c r="U7055" t="s">
        <v>102</v>
      </c>
      <c r="V7055" t="s">
        <v>52</v>
      </c>
      <c r="W7055">
        <v>2979</v>
      </c>
      <c r="X7055" s="1">
        <v>42132</v>
      </c>
      <c r="Y7055" t="s">
        <v>42</v>
      </c>
      <c r="Z7055" t="e" vm="8">
        <v>#VALUE!</v>
      </c>
      <c r="AA7055">
        <v>97128</v>
      </c>
      <c r="AB7055" t="e" cm="1" vm="2">
        <f t="array" ref="AB7055">_FV(Table1[[#This Row],[State]],"Country/region",TRUE)</f>
        <v>#VALUE!</v>
      </c>
    </row>
    <row r="7056" spans="1:28" x14ac:dyDescent="0.35">
      <c r="A7056" t="s">
        <v>2497</v>
      </c>
      <c r="B7056">
        <v>65</v>
      </c>
      <c r="C7056" t="s">
        <v>433</v>
      </c>
      <c r="D7056" t="s">
        <v>27</v>
      </c>
      <c r="E7056">
        <f>YEAR(Table1[[#This Row],[Order Date]])</f>
        <v>2015</v>
      </c>
      <c r="F7056">
        <v>1</v>
      </c>
      <c r="G7056">
        <f>MONTH(Table1[[#This Row],[Order Date]])</f>
        <v>5</v>
      </c>
      <c r="H7056" s="1">
        <v>42132</v>
      </c>
      <c r="I7056">
        <v>38437</v>
      </c>
      <c r="J7056" t="s">
        <v>58</v>
      </c>
      <c r="K7056">
        <v>19</v>
      </c>
      <c r="L7056">
        <v>212.6</v>
      </c>
      <c r="M7056" s="2">
        <v>0.04</v>
      </c>
      <c r="N7056">
        <v>4201.47</v>
      </c>
      <c r="O7056">
        <v>52.2</v>
      </c>
      <c r="P7056">
        <v>199.25</v>
      </c>
      <c r="Q7056" s="2">
        <v>0.64</v>
      </c>
      <c r="R7056" t="s">
        <v>48</v>
      </c>
      <c r="S7056" t="s">
        <v>73</v>
      </c>
      <c r="T7056" t="s">
        <v>74</v>
      </c>
      <c r="U7056" t="s">
        <v>75</v>
      </c>
      <c r="V7056" t="s">
        <v>68</v>
      </c>
      <c r="W7056">
        <v>5405</v>
      </c>
      <c r="X7056" s="1">
        <v>42133</v>
      </c>
      <c r="Y7056" t="s">
        <v>53</v>
      </c>
      <c r="Z7056" t="e" vm="11">
        <v>#VALUE!</v>
      </c>
      <c r="AA7056">
        <v>79605</v>
      </c>
      <c r="AB7056" t="e" cm="1" vm="2">
        <f t="array" ref="AB7056">_FV(Table1[[#This Row],[State]],"Country/region",TRUE)</f>
        <v>#VALUE!</v>
      </c>
    </row>
    <row r="7057" spans="1:28" x14ac:dyDescent="0.35">
      <c r="A7057" t="s">
        <v>432</v>
      </c>
      <c r="B7057">
        <v>65</v>
      </c>
      <c r="C7057" t="s">
        <v>433</v>
      </c>
      <c r="D7057" t="s">
        <v>27</v>
      </c>
      <c r="E7057">
        <f>YEAR(Table1[[#This Row],[Order Date]])</f>
        <v>2015</v>
      </c>
      <c r="F7057">
        <v>1</v>
      </c>
      <c r="G7057">
        <f>MONTH(Table1[[#This Row],[Order Date]])</f>
        <v>5</v>
      </c>
      <c r="H7057" s="1">
        <v>42132</v>
      </c>
      <c r="I7057">
        <v>38437</v>
      </c>
      <c r="J7057" t="s">
        <v>58</v>
      </c>
      <c r="K7057">
        <v>17</v>
      </c>
      <c r="L7057">
        <v>3.28</v>
      </c>
      <c r="M7057" s="2">
        <v>0.08</v>
      </c>
      <c r="N7057">
        <v>55.66</v>
      </c>
      <c r="O7057">
        <v>2.31</v>
      </c>
      <c r="P7057">
        <v>-21.4</v>
      </c>
      <c r="Q7057" s="2">
        <v>0.56000000000000005</v>
      </c>
      <c r="R7057" t="s">
        <v>29</v>
      </c>
      <c r="S7057" t="s">
        <v>59</v>
      </c>
      <c r="T7057" t="s">
        <v>1484</v>
      </c>
      <c r="U7057" t="s">
        <v>88</v>
      </c>
      <c r="V7057" t="s">
        <v>68</v>
      </c>
      <c r="W7057">
        <v>5406</v>
      </c>
      <c r="X7057" s="1">
        <v>42133</v>
      </c>
      <c r="Y7057" t="s">
        <v>34</v>
      </c>
      <c r="Z7057" t="e" vm="11">
        <v>#VALUE!</v>
      </c>
      <c r="AA7057">
        <v>75002</v>
      </c>
      <c r="AB7057" t="e" cm="1" vm="2">
        <f t="array" ref="AB7057">_FV(Table1[[#This Row],[State]],"Country/region",TRUE)</f>
        <v>#VALUE!</v>
      </c>
    </row>
    <row r="7058" spans="1:28" x14ac:dyDescent="0.35">
      <c r="A7058" t="s">
        <v>1624</v>
      </c>
      <c r="B7058">
        <v>65</v>
      </c>
      <c r="C7058" t="s">
        <v>216</v>
      </c>
      <c r="D7058" t="s">
        <v>46</v>
      </c>
      <c r="E7058">
        <f>YEAR(Table1[[#This Row],[Order Date]])</f>
        <v>2015</v>
      </c>
      <c r="F7058">
        <v>1</v>
      </c>
      <c r="G7058">
        <f>MONTH(Table1[[#This Row],[Order Date]])</f>
        <v>5</v>
      </c>
      <c r="H7058" s="1">
        <v>42132</v>
      </c>
      <c r="I7058">
        <v>52673</v>
      </c>
      <c r="J7058" t="s">
        <v>131</v>
      </c>
      <c r="K7058">
        <v>14</v>
      </c>
      <c r="L7058">
        <v>175.99</v>
      </c>
      <c r="M7058" s="2">
        <v>7.0000000000000007E-2</v>
      </c>
      <c r="N7058">
        <v>2045.066</v>
      </c>
      <c r="O7058">
        <v>8.99</v>
      </c>
      <c r="P7058">
        <v>-4.6749999999999998</v>
      </c>
      <c r="Q7058" s="2">
        <v>0.56999999999999995</v>
      </c>
      <c r="R7058" t="s">
        <v>96</v>
      </c>
      <c r="S7058" t="s">
        <v>30</v>
      </c>
      <c r="T7058">
        <v>2180</v>
      </c>
      <c r="U7058" t="s">
        <v>105</v>
      </c>
      <c r="V7058" t="s">
        <v>52</v>
      </c>
      <c r="W7058">
        <v>7390</v>
      </c>
      <c r="X7058" s="1">
        <v>42133</v>
      </c>
      <c r="Y7058" t="s">
        <v>34</v>
      </c>
      <c r="Z7058" t="e" vm="23">
        <v>#VALUE!</v>
      </c>
      <c r="AA7058">
        <v>98208</v>
      </c>
      <c r="AB7058" t="e" cm="1" vm="2">
        <f t="array" ref="AB7058">_FV(Table1[[#This Row],[State]],"Country/region",TRUE)</f>
        <v>#VALUE!</v>
      </c>
    </row>
    <row r="7059" spans="1:28" x14ac:dyDescent="0.35">
      <c r="A7059" t="s">
        <v>3095</v>
      </c>
      <c r="B7059">
        <v>65</v>
      </c>
      <c r="C7059" t="s">
        <v>216</v>
      </c>
      <c r="D7059" t="s">
        <v>46</v>
      </c>
      <c r="E7059">
        <f>YEAR(Table1[[#This Row],[Order Date]])</f>
        <v>2015</v>
      </c>
      <c r="F7059">
        <v>1</v>
      </c>
      <c r="G7059">
        <f>MONTH(Table1[[#This Row],[Order Date]])</f>
        <v>5</v>
      </c>
      <c r="H7059" s="1">
        <v>42132</v>
      </c>
      <c r="I7059">
        <v>52673</v>
      </c>
      <c r="J7059" t="s">
        <v>131</v>
      </c>
      <c r="K7059">
        <v>4</v>
      </c>
      <c r="L7059">
        <v>5.18</v>
      </c>
      <c r="M7059" s="2">
        <v>0.05</v>
      </c>
      <c r="N7059">
        <v>26.41</v>
      </c>
      <c r="O7059">
        <v>5.74</v>
      </c>
      <c r="P7059">
        <v>-16.525500000000001</v>
      </c>
      <c r="Q7059" s="2">
        <v>0.36</v>
      </c>
      <c r="R7059" t="s">
        <v>29</v>
      </c>
      <c r="S7059" t="s">
        <v>30</v>
      </c>
      <c r="T7059" t="s">
        <v>536</v>
      </c>
      <c r="U7059" t="s">
        <v>67</v>
      </c>
      <c r="V7059" t="s">
        <v>52</v>
      </c>
      <c r="W7059">
        <v>7391</v>
      </c>
      <c r="X7059" s="1">
        <v>42134</v>
      </c>
      <c r="Y7059" t="s">
        <v>34</v>
      </c>
      <c r="Z7059" t="e" vm="23">
        <v>#VALUE!</v>
      </c>
      <c r="AA7059">
        <v>98023</v>
      </c>
      <c r="AB7059" t="e" cm="1" vm="2">
        <f t="array" ref="AB7059">_FV(Table1[[#This Row],[State]],"Country/region",TRUE)</f>
        <v>#VALUE!</v>
      </c>
    </row>
    <row r="7060" spans="1:28" x14ac:dyDescent="0.35">
      <c r="A7060" t="s">
        <v>3520</v>
      </c>
      <c r="B7060">
        <v>65</v>
      </c>
      <c r="C7060" t="s">
        <v>2291</v>
      </c>
      <c r="D7060" t="s">
        <v>46</v>
      </c>
      <c r="E7060">
        <f>YEAR(Table1[[#This Row],[Order Date]])</f>
        <v>2015</v>
      </c>
      <c r="F7060">
        <v>1</v>
      </c>
      <c r="G7060">
        <f>MONTH(Table1[[#This Row],[Order Date]])</f>
        <v>5</v>
      </c>
      <c r="H7060" s="1">
        <v>42133</v>
      </c>
      <c r="I7060">
        <v>57058</v>
      </c>
      <c r="J7060" t="s">
        <v>131</v>
      </c>
      <c r="K7060">
        <v>28</v>
      </c>
      <c r="L7060">
        <v>6.54</v>
      </c>
      <c r="M7060" s="2">
        <v>0</v>
      </c>
      <c r="N7060">
        <v>205.43</v>
      </c>
      <c r="O7060">
        <v>5.27</v>
      </c>
      <c r="P7060">
        <v>-24.299499999999998</v>
      </c>
      <c r="Q7060" s="2">
        <v>0.36</v>
      </c>
      <c r="R7060" t="s">
        <v>29</v>
      </c>
      <c r="S7060" t="s">
        <v>30</v>
      </c>
      <c r="T7060" t="s">
        <v>2302</v>
      </c>
      <c r="U7060" t="s">
        <v>67</v>
      </c>
      <c r="V7060" t="s">
        <v>76</v>
      </c>
      <c r="W7060">
        <v>7975</v>
      </c>
      <c r="X7060" s="1">
        <v>42133</v>
      </c>
      <c r="Y7060" t="s">
        <v>42</v>
      </c>
      <c r="Z7060" t="e" vm="14">
        <v>#VALUE!</v>
      </c>
      <c r="AA7060">
        <v>32114</v>
      </c>
      <c r="AB7060" t="e" cm="1" vm="2">
        <f t="array" ref="AB7060">_FV(Table1[[#This Row],[State]],"Country/region",TRUE)</f>
        <v>#VALUE!</v>
      </c>
    </row>
    <row r="7061" spans="1:28" x14ac:dyDescent="0.35">
      <c r="A7061" t="s">
        <v>3520</v>
      </c>
      <c r="B7061">
        <v>65</v>
      </c>
      <c r="C7061" t="s">
        <v>2291</v>
      </c>
      <c r="D7061" t="s">
        <v>46</v>
      </c>
      <c r="E7061">
        <f>YEAR(Table1[[#This Row],[Order Date]])</f>
        <v>2015</v>
      </c>
      <c r="F7061">
        <v>1</v>
      </c>
      <c r="G7061">
        <f>MONTH(Table1[[#This Row],[Order Date]])</f>
        <v>5</v>
      </c>
      <c r="H7061" s="1">
        <v>42133</v>
      </c>
      <c r="I7061">
        <v>57058</v>
      </c>
      <c r="J7061" t="s">
        <v>131</v>
      </c>
      <c r="K7061">
        <v>27</v>
      </c>
      <c r="L7061">
        <v>35.770000000000003</v>
      </c>
      <c r="M7061" s="2">
        <v>7.0000000000000007E-2</v>
      </c>
      <c r="N7061">
        <v>979.06</v>
      </c>
      <c r="O7061">
        <v>9.02</v>
      </c>
      <c r="P7061">
        <v>-131.9</v>
      </c>
      <c r="Q7061" s="2">
        <v>0.75</v>
      </c>
      <c r="R7061" t="s">
        <v>96</v>
      </c>
      <c r="S7061" t="s">
        <v>30</v>
      </c>
      <c r="T7061" t="s">
        <v>2702</v>
      </c>
      <c r="U7061" t="s">
        <v>102</v>
      </c>
      <c r="V7061" t="s">
        <v>76</v>
      </c>
      <c r="W7061">
        <v>7976</v>
      </c>
      <c r="X7061" s="1">
        <v>42134</v>
      </c>
      <c r="Y7061" t="s">
        <v>34</v>
      </c>
      <c r="Z7061" t="e" vm="14">
        <v>#VALUE!</v>
      </c>
      <c r="AA7061">
        <v>32114</v>
      </c>
      <c r="AB7061" t="e" cm="1" vm="2">
        <f t="array" ref="AB7061">_FV(Table1[[#This Row],[State]],"Country/region",TRUE)</f>
        <v>#VALUE!</v>
      </c>
    </row>
    <row r="7062" spans="1:28" x14ac:dyDescent="0.35">
      <c r="A7062" t="s">
        <v>1139</v>
      </c>
      <c r="B7062">
        <v>65</v>
      </c>
      <c r="C7062" t="s">
        <v>1140</v>
      </c>
      <c r="D7062" t="s">
        <v>27</v>
      </c>
      <c r="E7062">
        <f>YEAR(Table1[[#This Row],[Order Date]])</f>
        <v>2015</v>
      </c>
      <c r="F7062">
        <v>1</v>
      </c>
      <c r="G7062">
        <f>MONTH(Table1[[#This Row],[Order Date]])</f>
        <v>5</v>
      </c>
      <c r="H7062" s="1">
        <v>42133</v>
      </c>
      <c r="I7062">
        <v>25348</v>
      </c>
      <c r="J7062" t="s">
        <v>58</v>
      </c>
      <c r="K7062">
        <v>6</v>
      </c>
      <c r="L7062">
        <v>56.96</v>
      </c>
      <c r="M7062" s="2">
        <v>0.08</v>
      </c>
      <c r="N7062">
        <v>343.36</v>
      </c>
      <c r="O7062">
        <v>13.22</v>
      </c>
      <c r="P7062">
        <v>-41.27</v>
      </c>
      <c r="Q7062" s="2">
        <v>0.56000000000000005</v>
      </c>
      <c r="R7062" t="s">
        <v>29</v>
      </c>
      <c r="S7062" t="s">
        <v>30</v>
      </c>
      <c r="T7062" t="s">
        <v>2694</v>
      </c>
      <c r="U7062" t="s">
        <v>214</v>
      </c>
      <c r="V7062" t="s">
        <v>76</v>
      </c>
      <c r="W7062">
        <v>3555</v>
      </c>
      <c r="X7062" s="1">
        <v>42135</v>
      </c>
      <c r="Y7062" t="s">
        <v>34</v>
      </c>
      <c r="Z7062" t="e" vm="14">
        <v>#VALUE!</v>
      </c>
      <c r="AA7062">
        <v>33160</v>
      </c>
      <c r="AB7062" t="e" cm="1" vm="2">
        <f t="array" ref="AB7062">_FV(Table1[[#This Row],[State]],"Country/region",TRUE)</f>
        <v>#VALUE!</v>
      </c>
    </row>
    <row r="7063" spans="1:28" x14ac:dyDescent="0.35">
      <c r="A7063" t="s">
        <v>1139</v>
      </c>
      <c r="B7063">
        <v>65</v>
      </c>
      <c r="C7063" t="s">
        <v>1140</v>
      </c>
      <c r="D7063" t="s">
        <v>27</v>
      </c>
      <c r="E7063">
        <f>YEAR(Table1[[#This Row],[Order Date]])</f>
        <v>2015</v>
      </c>
      <c r="F7063">
        <v>1</v>
      </c>
      <c r="G7063">
        <f>MONTH(Table1[[#This Row],[Order Date]])</f>
        <v>5</v>
      </c>
      <c r="H7063" s="1">
        <v>42133</v>
      </c>
      <c r="I7063">
        <v>25348</v>
      </c>
      <c r="J7063" t="s">
        <v>58</v>
      </c>
      <c r="K7063">
        <v>7</v>
      </c>
      <c r="L7063">
        <v>55.99</v>
      </c>
      <c r="M7063" s="2">
        <v>0.09</v>
      </c>
      <c r="N7063">
        <v>309.22149999999999</v>
      </c>
      <c r="O7063">
        <v>1.25</v>
      </c>
      <c r="P7063">
        <v>-68.299000000000007</v>
      </c>
      <c r="Q7063" s="2">
        <v>0.35</v>
      </c>
      <c r="R7063" t="s">
        <v>96</v>
      </c>
      <c r="S7063" t="s">
        <v>139</v>
      </c>
      <c r="T7063" t="s">
        <v>1649</v>
      </c>
      <c r="U7063" t="s">
        <v>105</v>
      </c>
      <c r="V7063" t="s">
        <v>76</v>
      </c>
      <c r="W7063">
        <v>3556</v>
      </c>
      <c r="X7063" s="1">
        <v>42135</v>
      </c>
      <c r="Y7063" t="s">
        <v>34</v>
      </c>
      <c r="Z7063" t="e" vm="14">
        <v>#VALUE!</v>
      </c>
      <c r="AA7063">
        <v>33160</v>
      </c>
      <c r="AB7063" t="e" cm="1" vm="2">
        <f t="array" ref="AB7063">_FV(Table1[[#This Row],[State]],"Country/region",TRUE)</f>
        <v>#VALUE!</v>
      </c>
    </row>
    <row r="7064" spans="1:28" x14ac:dyDescent="0.35">
      <c r="A7064" t="s">
        <v>3325</v>
      </c>
      <c r="B7064">
        <v>65</v>
      </c>
      <c r="C7064" t="s">
        <v>437</v>
      </c>
      <c r="D7064" t="s">
        <v>46</v>
      </c>
      <c r="E7064">
        <f>YEAR(Table1[[#This Row],[Order Date]])</f>
        <v>2015</v>
      </c>
      <c r="F7064">
        <v>1</v>
      </c>
      <c r="G7064">
        <f>MONTH(Table1[[#This Row],[Order Date]])</f>
        <v>5</v>
      </c>
      <c r="H7064" s="1">
        <v>42133</v>
      </c>
      <c r="I7064">
        <v>13282</v>
      </c>
      <c r="J7064" t="s">
        <v>47</v>
      </c>
      <c r="K7064">
        <v>2</v>
      </c>
      <c r="L7064">
        <v>6.3</v>
      </c>
      <c r="M7064" s="2">
        <v>0.02</v>
      </c>
      <c r="N7064">
        <v>12.59</v>
      </c>
      <c r="O7064">
        <v>0.5</v>
      </c>
      <c r="P7064">
        <v>-5.92</v>
      </c>
      <c r="Q7064" s="2">
        <v>0.39</v>
      </c>
      <c r="R7064" t="s">
        <v>29</v>
      </c>
      <c r="S7064" t="s">
        <v>30</v>
      </c>
      <c r="T7064" t="s">
        <v>556</v>
      </c>
      <c r="U7064" t="s">
        <v>210</v>
      </c>
      <c r="V7064" t="s">
        <v>52</v>
      </c>
      <c r="W7064">
        <v>1845</v>
      </c>
      <c r="X7064" s="1">
        <v>42137</v>
      </c>
      <c r="Y7064" t="s">
        <v>34</v>
      </c>
      <c r="Z7064" t="e" vm="23">
        <v>#VALUE!</v>
      </c>
      <c r="AA7064">
        <v>98146</v>
      </c>
      <c r="AB7064" t="e" cm="1" vm="2">
        <f t="array" ref="AB7064">_FV(Table1[[#This Row],[State]],"Country/region",TRUE)</f>
        <v>#VALUE!</v>
      </c>
    </row>
    <row r="7065" spans="1:28" x14ac:dyDescent="0.35">
      <c r="A7065" t="s">
        <v>3325</v>
      </c>
      <c r="B7065">
        <v>65</v>
      </c>
      <c r="C7065" t="s">
        <v>437</v>
      </c>
      <c r="D7065" t="s">
        <v>46</v>
      </c>
      <c r="E7065">
        <f>YEAR(Table1[[#This Row],[Order Date]])</f>
        <v>2015</v>
      </c>
      <c r="F7065">
        <v>1</v>
      </c>
      <c r="G7065">
        <f>MONTH(Table1[[#This Row],[Order Date]])</f>
        <v>5</v>
      </c>
      <c r="H7065" s="1">
        <v>42133</v>
      </c>
      <c r="I7065">
        <v>13282</v>
      </c>
      <c r="J7065" t="s">
        <v>47</v>
      </c>
      <c r="K7065">
        <v>22</v>
      </c>
      <c r="L7065">
        <v>34.979999999999997</v>
      </c>
      <c r="M7065" s="2">
        <v>0.09</v>
      </c>
      <c r="N7065">
        <v>763.85</v>
      </c>
      <c r="O7065">
        <v>7.53</v>
      </c>
      <c r="P7065">
        <v>-126.6</v>
      </c>
      <c r="Q7065" s="2">
        <v>0.76</v>
      </c>
      <c r="R7065" t="s">
        <v>96</v>
      </c>
      <c r="S7065" t="s">
        <v>30</v>
      </c>
      <c r="T7065" t="s">
        <v>897</v>
      </c>
      <c r="U7065" t="s">
        <v>102</v>
      </c>
      <c r="V7065" t="s">
        <v>52</v>
      </c>
      <c r="W7065">
        <v>1844</v>
      </c>
      <c r="X7065" s="1">
        <v>42138</v>
      </c>
      <c r="Y7065" t="s">
        <v>34</v>
      </c>
      <c r="Z7065" t="e" vm="23">
        <v>#VALUE!</v>
      </c>
      <c r="AA7065">
        <v>98146</v>
      </c>
      <c r="AB7065" t="e" cm="1" vm="2">
        <f t="array" ref="AB7065">_FV(Table1[[#This Row],[State]],"Country/region",TRUE)</f>
        <v>#VALUE!</v>
      </c>
    </row>
    <row r="7066" spans="1:28" x14ac:dyDescent="0.35">
      <c r="A7066" t="s">
        <v>3462</v>
      </c>
      <c r="B7066">
        <v>65</v>
      </c>
      <c r="C7066" t="s">
        <v>340</v>
      </c>
      <c r="D7066" t="s">
        <v>38</v>
      </c>
      <c r="E7066">
        <f>YEAR(Table1[[#This Row],[Order Date]])</f>
        <v>2015</v>
      </c>
      <c r="F7066">
        <v>1</v>
      </c>
      <c r="G7066">
        <f>MONTH(Table1[[#This Row],[Order Date]])</f>
        <v>5</v>
      </c>
      <c r="H7066" s="1">
        <v>42134</v>
      </c>
      <c r="I7066">
        <v>26756</v>
      </c>
      <c r="J7066" t="s">
        <v>131</v>
      </c>
      <c r="K7066">
        <v>25</v>
      </c>
      <c r="L7066">
        <v>30.97</v>
      </c>
      <c r="M7066" s="2">
        <v>7.0000000000000007E-2</v>
      </c>
      <c r="N7066">
        <v>767.26</v>
      </c>
      <c r="O7066">
        <v>4</v>
      </c>
      <c r="P7066">
        <v>-29.56</v>
      </c>
      <c r="Q7066" s="2">
        <v>0.74</v>
      </c>
      <c r="R7066" t="s">
        <v>96</v>
      </c>
      <c r="S7066" t="s">
        <v>30</v>
      </c>
      <c r="T7066" t="s">
        <v>2368</v>
      </c>
      <c r="U7066" t="s">
        <v>102</v>
      </c>
      <c r="V7066" t="s">
        <v>68</v>
      </c>
      <c r="W7066">
        <v>3743</v>
      </c>
      <c r="X7066" s="1">
        <v>42134</v>
      </c>
      <c r="Y7066" t="s">
        <v>34</v>
      </c>
      <c r="Z7066" t="e" vm="26">
        <v>#VALUE!</v>
      </c>
      <c r="AA7066">
        <v>48104</v>
      </c>
      <c r="AB7066" t="e" cm="1" vm="2">
        <f t="array" ref="AB7066">_FV(Table1[[#This Row],[State]],"Country/region",TRUE)</f>
        <v>#VALUE!</v>
      </c>
    </row>
    <row r="7067" spans="1:28" x14ac:dyDescent="0.35">
      <c r="A7067" t="s">
        <v>3397</v>
      </c>
      <c r="B7067">
        <v>65</v>
      </c>
      <c r="C7067" t="s">
        <v>2342</v>
      </c>
      <c r="D7067" t="s">
        <v>46</v>
      </c>
      <c r="E7067">
        <f>YEAR(Table1[[#This Row],[Order Date]])</f>
        <v>2015</v>
      </c>
      <c r="F7067">
        <v>1</v>
      </c>
      <c r="G7067">
        <f>MONTH(Table1[[#This Row],[Order Date]])</f>
        <v>5</v>
      </c>
      <c r="H7067" s="1">
        <v>42134</v>
      </c>
      <c r="I7067">
        <v>43493</v>
      </c>
      <c r="J7067" t="s">
        <v>28</v>
      </c>
      <c r="K7067">
        <v>22</v>
      </c>
      <c r="L7067">
        <v>6.48</v>
      </c>
      <c r="M7067" s="2">
        <v>0.03</v>
      </c>
      <c r="N7067">
        <v>152.52000000000001</v>
      </c>
      <c r="O7067">
        <v>5.94</v>
      </c>
      <c r="P7067">
        <v>-43.87</v>
      </c>
      <c r="Q7067" s="2">
        <v>0.37</v>
      </c>
      <c r="R7067" t="s">
        <v>29</v>
      </c>
      <c r="S7067" t="s">
        <v>30</v>
      </c>
      <c r="T7067" t="s">
        <v>2747</v>
      </c>
      <c r="U7067" t="s">
        <v>61</v>
      </c>
      <c r="V7067" t="s">
        <v>76</v>
      </c>
      <c r="W7067">
        <v>6143</v>
      </c>
      <c r="X7067" s="1">
        <v>42135</v>
      </c>
      <c r="Y7067" t="s">
        <v>34</v>
      </c>
      <c r="Z7067" t="e" vm="10">
        <v>#VALUE!</v>
      </c>
      <c r="AA7067">
        <v>70065</v>
      </c>
      <c r="AB7067" t="e" cm="1" vm="2">
        <f t="array" ref="AB7067">_FV(Table1[[#This Row],[State]],"Country/region",TRUE)</f>
        <v>#VALUE!</v>
      </c>
    </row>
    <row r="7068" spans="1:28" x14ac:dyDescent="0.35">
      <c r="A7068" t="s">
        <v>2356</v>
      </c>
      <c r="B7068">
        <v>65</v>
      </c>
      <c r="C7068" t="s">
        <v>1778</v>
      </c>
      <c r="D7068" t="s">
        <v>46</v>
      </c>
      <c r="E7068">
        <f>YEAR(Table1[[#This Row],[Order Date]])</f>
        <v>2015</v>
      </c>
      <c r="F7068">
        <v>1</v>
      </c>
      <c r="G7068">
        <f>MONTH(Table1[[#This Row],[Order Date]])</f>
        <v>5</v>
      </c>
      <c r="H7068" s="1">
        <v>42134</v>
      </c>
      <c r="I7068">
        <v>5121</v>
      </c>
      <c r="J7068" t="s">
        <v>39</v>
      </c>
      <c r="K7068">
        <v>45</v>
      </c>
      <c r="L7068">
        <v>55.99</v>
      </c>
      <c r="M7068" s="2">
        <v>7.0000000000000007E-2</v>
      </c>
      <c r="N7068">
        <v>1991.703</v>
      </c>
      <c r="O7068">
        <v>1.25</v>
      </c>
      <c r="P7068">
        <v>559.10699999999997</v>
      </c>
      <c r="Q7068" s="2">
        <v>0.55000000000000004</v>
      </c>
      <c r="R7068" t="s">
        <v>96</v>
      </c>
      <c r="S7068" t="s">
        <v>139</v>
      </c>
      <c r="T7068" t="s">
        <v>1480</v>
      </c>
      <c r="U7068" t="s">
        <v>105</v>
      </c>
      <c r="V7068" t="s">
        <v>68</v>
      </c>
      <c r="W7068">
        <v>718</v>
      </c>
      <c r="X7068" s="1">
        <v>42135</v>
      </c>
      <c r="Y7068" t="s">
        <v>34</v>
      </c>
      <c r="Z7068" t="e" vm="26">
        <v>#VALUE!</v>
      </c>
      <c r="AA7068">
        <v>49201</v>
      </c>
      <c r="AB7068" t="e" cm="1" vm="2">
        <f t="array" ref="AB7068">_FV(Table1[[#This Row],[State]],"Country/region",TRUE)</f>
        <v>#VALUE!</v>
      </c>
    </row>
    <row r="7069" spans="1:28" x14ac:dyDescent="0.35">
      <c r="A7069" t="s">
        <v>3397</v>
      </c>
      <c r="B7069">
        <v>65</v>
      </c>
      <c r="C7069" t="s">
        <v>2342</v>
      </c>
      <c r="D7069" t="s">
        <v>46</v>
      </c>
      <c r="E7069">
        <f>YEAR(Table1[[#This Row],[Order Date]])</f>
        <v>2015</v>
      </c>
      <c r="F7069">
        <v>1</v>
      </c>
      <c r="G7069">
        <f>MONTH(Table1[[#This Row],[Order Date]])</f>
        <v>5</v>
      </c>
      <c r="H7069" s="1">
        <v>42134</v>
      </c>
      <c r="I7069">
        <v>43493</v>
      </c>
      <c r="J7069" t="s">
        <v>28</v>
      </c>
      <c r="K7069">
        <v>14</v>
      </c>
      <c r="L7069">
        <v>4.9800000000000004</v>
      </c>
      <c r="M7069" s="2">
        <v>0.05</v>
      </c>
      <c r="N7069">
        <v>71.599999999999994</v>
      </c>
      <c r="O7069">
        <v>4.7</v>
      </c>
      <c r="P7069">
        <v>-30.65</v>
      </c>
      <c r="Q7069" s="2">
        <v>0.38</v>
      </c>
      <c r="R7069" t="s">
        <v>29</v>
      </c>
      <c r="S7069" t="s">
        <v>30</v>
      </c>
      <c r="T7069" t="s">
        <v>2099</v>
      </c>
      <c r="U7069" t="s">
        <v>61</v>
      </c>
      <c r="V7069" t="s">
        <v>76</v>
      </c>
      <c r="W7069">
        <v>6144</v>
      </c>
      <c r="X7069" s="1">
        <v>42136</v>
      </c>
      <c r="Y7069" t="s">
        <v>34</v>
      </c>
      <c r="Z7069" t="e" vm="10">
        <v>#VALUE!</v>
      </c>
      <c r="AA7069">
        <v>70065</v>
      </c>
      <c r="AB7069" t="e" cm="1" vm="2">
        <f t="array" ref="AB7069">_FV(Table1[[#This Row],[State]],"Country/region",TRUE)</f>
        <v>#VALUE!</v>
      </c>
    </row>
    <row r="7070" spans="1:28" x14ac:dyDescent="0.35">
      <c r="A7070" t="s">
        <v>2201</v>
      </c>
      <c r="B7070">
        <v>65</v>
      </c>
      <c r="C7070" t="s">
        <v>2202</v>
      </c>
      <c r="D7070" t="s">
        <v>38</v>
      </c>
      <c r="E7070">
        <f>YEAR(Table1[[#This Row],[Order Date]])</f>
        <v>2015</v>
      </c>
      <c r="F7070">
        <v>1</v>
      </c>
      <c r="G7070">
        <f>MONTH(Table1[[#This Row],[Order Date]])</f>
        <v>5</v>
      </c>
      <c r="H7070" s="1">
        <v>42134</v>
      </c>
      <c r="I7070">
        <v>7106</v>
      </c>
      <c r="J7070" t="s">
        <v>47</v>
      </c>
      <c r="K7070">
        <v>8</v>
      </c>
      <c r="L7070">
        <v>14.27</v>
      </c>
      <c r="M7070" s="2">
        <v>0.05</v>
      </c>
      <c r="N7070">
        <v>118.98</v>
      </c>
      <c r="O7070">
        <v>7.27</v>
      </c>
      <c r="P7070">
        <v>-12.765000000000001</v>
      </c>
      <c r="Q7070" s="2">
        <v>0.38</v>
      </c>
      <c r="R7070" t="s">
        <v>29</v>
      </c>
      <c r="S7070" t="s">
        <v>30</v>
      </c>
      <c r="T7070" t="s">
        <v>709</v>
      </c>
      <c r="U7070" t="s">
        <v>67</v>
      </c>
      <c r="V7070" t="s">
        <v>68</v>
      </c>
      <c r="W7070">
        <v>982</v>
      </c>
      <c r="X7070" s="1">
        <v>42136</v>
      </c>
      <c r="Y7070" t="s">
        <v>34</v>
      </c>
      <c r="Z7070" t="e" vm="5">
        <v>#VALUE!</v>
      </c>
      <c r="AA7070">
        <v>55343</v>
      </c>
      <c r="AB7070" t="e" cm="1" vm="2">
        <f t="array" ref="AB7070">_FV(Table1[[#This Row],[State]],"Country/region",TRUE)</f>
        <v>#VALUE!</v>
      </c>
    </row>
    <row r="7071" spans="1:28" x14ac:dyDescent="0.35">
      <c r="A7071" t="s">
        <v>2201</v>
      </c>
      <c r="B7071">
        <v>65</v>
      </c>
      <c r="C7071" t="s">
        <v>2202</v>
      </c>
      <c r="D7071" t="s">
        <v>38</v>
      </c>
      <c r="E7071">
        <f>YEAR(Table1[[#This Row],[Order Date]])</f>
        <v>2015</v>
      </c>
      <c r="F7071">
        <v>1</v>
      </c>
      <c r="G7071">
        <f>MONTH(Table1[[#This Row],[Order Date]])</f>
        <v>5</v>
      </c>
      <c r="H7071" s="1">
        <v>42134</v>
      </c>
      <c r="I7071">
        <v>7106</v>
      </c>
      <c r="J7071" t="s">
        <v>47</v>
      </c>
      <c r="K7071">
        <v>36</v>
      </c>
      <c r="L7071">
        <v>27.75</v>
      </c>
      <c r="M7071" s="2">
        <v>0.01</v>
      </c>
      <c r="N7071">
        <v>1058.45</v>
      </c>
      <c r="O7071">
        <v>19.989999999999998</v>
      </c>
      <c r="P7071">
        <v>-386.02</v>
      </c>
      <c r="Q7071" s="2">
        <v>0.67</v>
      </c>
      <c r="R7071" t="s">
        <v>29</v>
      </c>
      <c r="S7071" t="s">
        <v>30</v>
      </c>
      <c r="T7071" t="s">
        <v>294</v>
      </c>
      <c r="U7071" t="s">
        <v>32</v>
      </c>
      <c r="V7071" t="s">
        <v>68</v>
      </c>
      <c r="W7071">
        <v>984</v>
      </c>
      <c r="X7071" s="1">
        <v>42136</v>
      </c>
      <c r="Y7071" t="s">
        <v>34</v>
      </c>
      <c r="Z7071" t="e" vm="5">
        <v>#VALUE!</v>
      </c>
      <c r="AA7071">
        <v>55343</v>
      </c>
      <c r="AB7071" t="e" cm="1" vm="2">
        <f t="array" ref="AB7071">_FV(Table1[[#This Row],[State]],"Country/region",TRUE)</f>
        <v>#VALUE!</v>
      </c>
    </row>
    <row r="7072" spans="1:28" x14ac:dyDescent="0.35">
      <c r="A7072" t="s">
        <v>3462</v>
      </c>
      <c r="B7072">
        <v>65</v>
      </c>
      <c r="C7072" t="s">
        <v>340</v>
      </c>
      <c r="D7072" t="s">
        <v>38</v>
      </c>
      <c r="E7072">
        <f>YEAR(Table1[[#This Row],[Order Date]])</f>
        <v>2015</v>
      </c>
      <c r="F7072">
        <v>1</v>
      </c>
      <c r="G7072">
        <f>MONTH(Table1[[#This Row],[Order Date]])</f>
        <v>5</v>
      </c>
      <c r="H7072" s="1">
        <v>42134</v>
      </c>
      <c r="I7072">
        <v>26756</v>
      </c>
      <c r="J7072" t="s">
        <v>131</v>
      </c>
      <c r="K7072">
        <v>40</v>
      </c>
      <c r="L7072">
        <v>6.48</v>
      </c>
      <c r="M7072" s="2">
        <v>0.09</v>
      </c>
      <c r="N7072">
        <v>253.89</v>
      </c>
      <c r="O7072">
        <v>6.22</v>
      </c>
      <c r="P7072">
        <v>-103.77</v>
      </c>
      <c r="Q7072" s="2">
        <v>0.37</v>
      </c>
      <c r="R7072" t="s">
        <v>29</v>
      </c>
      <c r="S7072" t="s">
        <v>30</v>
      </c>
      <c r="T7072" t="s">
        <v>1393</v>
      </c>
      <c r="U7072" t="s">
        <v>61</v>
      </c>
      <c r="V7072" t="s">
        <v>68</v>
      </c>
      <c r="W7072">
        <v>3744</v>
      </c>
      <c r="X7072" s="1">
        <v>42136</v>
      </c>
      <c r="Y7072" t="s">
        <v>34</v>
      </c>
      <c r="Z7072" t="e" vm="26">
        <v>#VALUE!</v>
      </c>
      <c r="AA7072">
        <v>48104</v>
      </c>
      <c r="AB7072" t="e" cm="1" vm="2">
        <f t="array" ref="AB7072">_FV(Table1[[#This Row],[State]],"Country/region",TRUE)</f>
        <v>#VALUE!</v>
      </c>
    </row>
    <row r="7073" spans="1:28" x14ac:dyDescent="0.35">
      <c r="A7073" t="s">
        <v>3462</v>
      </c>
      <c r="B7073">
        <v>65</v>
      </c>
      <c r="C7073" t="s">
        <v>340</v>
      </c>
      <c r="D7073" t="s">
        <v>38</v>
      </c>
      <c r="E7073">
        <f>YEAR(Table1[[#This Row],[Order Date]])</f>
        <v>2015</v>
      </c>
      <c r="F7073">
        <v>1</v>
      </c>
      <c r="G7073">
        <f>MONTH(Table1[[#This Row],[Order Date]])</f>
        <v>5</v>
      </c>
      <c r="H7073" s="1">
        <v>42134</v>
      </c>
      <c r="I7073">
        <v>26756</v>
      </c>
      <c r="J7073" t="s">
        <v>131</v>
      </c>
      <c r="K7073">
        <v>20</v>
      </c>
      <c r="L7073">
        <v>6.48</v>
      </c>
      <c r="M7073" s="2">
        <v>7.0000000000000007E-2</v>
      </c>
      <c r="N7073">
        <v>127.9</v>
      </c>
      <c r="O7073">
        <v>7.37</v>
      </c>
      <c r="P7073">
        <v>-80.41</v>
      </c>
      <c r="Q7073" s="2">
        <v>0.37</v>
      </c>
      <c r="R7073" t="s">
        <v>29</v>
      </c>
      <c r="S7073" t="s">
        <v>30</v>
      </c>
      <c r="T7073" t="s">
        <v>959</v>
      </c>
      <c r="U7073" t="s">
        <v>61</v>
      </c>
      <c r="V7073" t="s">
        <v>68</v>
      </c>
      <c r="W7073">
        <v>3745</v>
      </c>
      <c r="X7073" s="1">
        <v>42136</v>
      </c>
      <c r="Y7073" t="s">
        <v>34</v>
      </c>
      <c r="Z7073" t="e" vm="26">
        <v>#VALUE!</v>
      </c>
      <c r="AA7073">
        <v>48104</v>
      </c>
      <c r="AB7073" t="e" cm="1" vm="2">
        <f t="array" ref="AB7073">_FV(Table1[[#This Row],[State]],"Country/region",TRUE)</f>
        <v>#VALUE!</v>
      </c>
    </row>
    <row r="7074" spans="1:28" x14ac:dyDescent="0.35">
      <c r="A7074" t="s">
        <v>2201</v>
      </c>
      <c r="B7074">
        <v>65</v>
      </c>
      <c r="C7074" t="s">
        <v>2202</v>
      </c>
      <c r="D7074" t="s">
        <v>38</v>
      </c>
      <c r="E7074">
        <f>YEAR(Table1[[#This Row],[Order Date]])</f>
        <v>2015</v>
      </c>
      <c r="F7074">
        <v>1</v>
      </c>
      <c r="G7074">
        <f>MONTH(Table1[[#This Row],[Order Date]])</f>
        <v>5</v>
      </c>
      <c r="H7074" s="1">
        <v>42134</v>
      </c>
      <c r="I7074">
        <v>7106</v>
      </c>
      <c r="J7074" t="s">
        <v>47</v>
      </c>
      <c r="K7074">
        <v>31</v>
      </c>
      <c r="L7074">
        <v>159.99</v>
      </c>
      <c r="M7074" s="2">
        <v>0.01</v>
      </c>
      <c r="N7074">
        <v>4910.09</v>
      </c>
      <c r="O7074">
        <v>5.5</v>
      </c>
      <c r="P7074">
        <v>1669.38</v>
      </c>
      <c r="Q7074" s="2">
        <v>0.49</v>
      </c>
      <c r="R7074" t="s">
        <v>96</v>
      </c>
      <c r="S7074" t="s">
        <v>30</v>
      </c>
      <c r="T7074" t="s">
        <v>740</v>
      </c>
      <c r="U7074" t="s">
        <v>102</v>
      </c>
      <c r="V7074" t="s">
        <v>68</v>
      </c>
      <c r="W7074">
        <v>983</v>
      </c>
      <c r="X7074" s="1">
        <v>42136</v>
      </c>
      <c r="Y7074" t="s">
        <v>34</v>
      </c>
      <c r="Z7074" t="e" vm="5">
        <v>#VALUE!</v>
      </c>
      <c r="AA7074">
        <v>55343</v>
      </c>
      <c r="AB7074" t="e" cm="1" vm="2">
        <f t="array" ref="AB7074">_FV(Table1[[#This Row],[State]],"Country/region",TRUE)</f>
        <v>#VALUE!</v>
      </c>
    </row>
    <row r="7075" spans="1:28" x14ac:dyDescent="0.35">
      <c r="A7075" t="s">
        <v>3397</v>
      </c>
      <c r="B7075">
        <v>65</v>
      </c>
      <c r="C7075" t="s">
        <v>2342</v>
      </c>
      <c r="D7075" t="s">
        <v>46</v>
      </c>
      <c r="E7075">
        <f>YEAR(Table1[[#This Row],[Order Date]])</f>
        <v>2015</v>
      </c>
      <c r="F7075">
        <v>1</v>
      </c>
      <c r="G7075">
        <f>MONTH(Table1[[#This Row],[Order Date]])</f>
        <v>5</v>
      </c>
      <c r="H7075" s="1">
        <v>42134</v>
      </c>
      <c r="I7075">
        <v>43493</v>
      </c>
      <c r="J7075" t="s">
        <v>28</v>
      </c>
      <c r="K7075">
        <v>37</v>
      </c>
      <c r="L7075">
        <v>55.99</v>
      </c>
      <c r="M7075" s="2">
        <v>0.1</v>
      </c>
      <c r="N7075">
        <v>1699.9829999999999</v>
      </c>
      <c r="O7075">
        <v>5</v>
      </c>
      <c r="P7075">
        <v>-202.86199999999999</v>
      </c>
      <c r="Q7075" s="2">
        <v>0.83</v>
      </c>
      <c r="R7075" t="s">
        <v>96</v>
      </c>
      <c r="S7075" t="s">
        <v>139</v>
      </c>
      <c r="T7075" t="s">
        <v>1160</v>
      </c>
      <c r="U7075" t="s">
        <v>105</v>
      </c>
      <c r="V7075" t="s">
        <v>76</v>
      </c>
      <c r="W7075">
        <v>6145</v>
      </c>
      <c r="X7075" s="1">
        <v>42137</v>
      </c>
      <c r="Y7075" t="s">
        <v>34</v>
      </c>
      <c r="Z7075" t="e" vm="10">
        <v>#VALUE!</v>
      </c>
      <c r="AA7075">
        <v>70065</v>
      </c>
      <c r="AB7075" t="e" cm="1" vm="2">
        <f t="array" ref="AB7075">_FV(Table1[[#This Row],[State]],"Country/region",TRUE)</f>
        <v>#VALUE!</v>
      </c>
    </row>
    <row r="7076" spans="1:28" x14ac:dyDescent="0.35">
      <c r="A7076" t="s">
        <v>2391</v>
      </c>
      <c r="B7076">
        <v>65</v>
      </c>
      <c r="C7076" t="s">
        <v>2527</v>
      </c>
      <c r="D7076" t="s">
        <v>38</v>
      </c>
      <c r="E7076">
        <f>YEAR(Table1[[#This Row],[Order Date]])</f>
        <v>2015</v>
      </c>
      <c r="F7076">
        <v>1</v>
      </c>
      <c r="G7076">
        <f>MONTH(Table1[[#This Row],[Order Date]])</f>
        <v>5</v>
      </c>
      <c r="H7076" s="1">
        <v>42135</v>
      </c>
      <c r="I7076">
        <v>16454</v>
      </c>
      <c r="J7076" t="s">
        <v>131</v>
      </c>
      <c r="K7076">
        <v>12</v>
      </c>
      <c r="L7076">
        <v>7.1</v>
      </c>
      <c r="M7076" s="2">
        <v>0.04</v>
      </c>
      <c r="N7076">
        <v>94.39</v>
      </c>
      <c r="O7076">
        <v>6.05</v>
      </c>
      <c r="P7076">
        <v>-29.486000000000001</v>
      </c>
      <c r="Q7076" s="2">
        <v>0.39</v>
      </c>
      <c r="R7076" t="s">
        <v>29</v>
      </c>
      <c r="S7076" t="s">
        <v>30</v>
      </c>
      <c r="T7076" t="s">
        <v>703</v>
      </c>
      <c r="U7076" t="s">
        <v>67</v>
      </c>
      <c r="V7076" t="s">
        <v>33</v>
      </c>
      <c r="W7076">
        <v>2285</v>
      </c>
      <c r="X7076" s="1">
        <v>42135</v>
      </c>
      <c r="Y7076" t="s">
        <v>34</v>
      </c>
      <c r="Z7076" t="e" vm="22">
        <v>#VALUE!</v>
      </c>
      <c r="AA7076">
        <v>43952</v>
      </c>
      <c r="AB7076" t="e" cm="1" vm="2">
        <f t="array" ref="AB7076">_FV(Table1[[#This Row],[State]],"Country/region",TRUE)</f>
        <v>#VALUE!</v>
      </c>
    </row>
    <row r="7077" spans="1:28" x14ac:dyDescent="0.35">
      <c r="A7077" t="s">
        <v>849</v>
      </c>
      <c r="B7077">
        <v>65</v>
      </c>
      <c r="C7077" t="s">
        <v>293</v>
      </c>
      <c r="D7077" t="s">
        <v>46</v>
      </c>
      <c r="E7077">
        <f>YEAR(Table1[[#This Row],[Order Date]])</f>
        <v>2015</v>
      </c>
      <c r="F7077">
        <v>1</v>
      </c>
      <c r="G7077">
        <f>MONTH(Table1[[#This Row],[Order Date]])</f>
        <v>5</v>
      </c>
      <c r="H7077" s="1">
        <v>42135</v>
      </c>
      <c r="I7077">
        <v>31393</v>
      </c>
      <c r="J7077" t="s">
        <v>58</v>
      </c>
      <c r="K7077">
        <v>4</v>
      </c>
      <c r="L7077">
        <v>19.940000000000001</v>
      </c>
      <c r="M7077" s="2">
        <v>0.04</v>
      </c>
      <c r="N7077">
        <v>97.57</v>
      </c>
      <c r="O7077">
        <v>14.87</v>
      </c>
      <c r="P7077">
        <v>-27.31</v>
      </c>
      <c r="Q7077" s="2">
        <v>0.56999999999999995</v>
      </c>
      <c r="R7077" t="s">
        <v>48</v>
      </c>
      <c r="S7077" t="s">
        <v>40</v>
      </c>
      <c r="T7077" t="s">
        <v>2697</v>
      </c>
      <c r="U7077" t="s">
        <v>82</v>
      </c>
      <c r="V7077" t="s">
        <v>68</v>
      </c>
      <c r="W7077">
        <v>4404</v>
      </c>
      <c r="X7077" s="1">
        <v>42136</v>
      </c>
      <c r="Y7077" t="s">
        <v>34</v>
      </c>
      <c r="Z7077" t="e" vm="16">
        <v>#VALUE!</v>
      </c>
      <c r="AA7077">
        <v>60423</v>
      </c>
      <c r="AB7077" t="e" cm="1" vm="2">
        <f t="array" ref="AB7077">_FV(Table1[[#This Row],[State]],"Country/region",TRUE)</f>
        <v>#VALUE!</v>
      </c>
    </row>
    <row r="7078" spans="1:28" x14ac:dyDescent="0.35">
      <c r="A7078" t="s">
        <v>912</v>
      </c>
      <c r="B7078">
        <v>65</v>
      </c>
      <c r="C7078" t="s">
        <v>913</v>
      </c>
      <c r="D7078" t="s">
        <v>57</v>
      </c>
      <c r="E7078">
        <f>YEAR(Table1[[#This Row],[Order Date]])</f>
        <v>2015</v>
      </c>
      <c r="F7078">
        <v>1</v>
      </c>
      <c r="G7078">
        <f>MONTH(Table1[[#This Row],[Order Date]])</f>
        <v>5</v>
      </c>
      <c r="H7078" s="1">
        <v>42135</v>
      </c>
      <c r="I7078">
        <v>15524</v>
      </c>
      <c r="J7078" t="s">
        <v>131</v>
      </c>
      <c r="K7078">
        <v>27</v>
      </c>
      <c r="L7078">
        <v>5.68</v>
      </c>
      <c r="M7078" s="2">
        <v>0.03</v>
      </c>
      <c r="N7078">
        <v>156.82</v>
      </c>
      <c r="O7078">
        <v>3.6</v>
      </c>
      <c r="P7078">
        <v>-37.619999999999997</v>
      </c>
      <c r="Q7078" s="2">
        <v>0.56000000000000005</v>
      </c>
      <c r="R7078" t="s">
        <v>29</v>
      </c>
      <c r="S7078" t="s">
        <v>139</v>
      </c>
      <c r="T7078" t="s">
        <v>2045</v>
      </c>
      <c r="U7078" t="s">
        <v>481</v>
      </c>
      <c r="V7078" t="s">
        <v>76</v>
      </c>
      <c r="W7078">
        <v>2160</v>
      </c>
      <c r="X7078" s="1">
        <v>42136</v>
      </c>
      <c r="Y7078" t="s">
        <v>34</v>
      </c>
      <c r="Z7078" t="e" vm="47">
        <v>#VALUE!</v>
      </c>
      <c r="AA7078">
        <v>27529</v>
      </c>
      <c r="AB7078" t="e" cm="1" vm="2">
        <f t="array" ref="AB7078">_FV(Table1[[#This Row],[State]],"Country/region",TRUE)</f>
        <v>#VALUE!</v>
      </c>
    </row>
    <row r="7079" spans="1:28" x14ac:dyDescent="0.35">
      <c r="A7079" t="s">
        <v>2382</v>
      </c>
      <c r="B7079">
        <v>65</v>
      </c>
      <c r="C7079" t="s">
        <v>2593</v>
      </c>
      <c r="D7079" t="s">
        <v>46</v>
      </c>
      <c r="E7079">
        <f>YEAR(Table1[[#This Row],[Order Date]])</f>
        <v>2015</v>
      </c>
      <c r="F7079">
        <v>1</v>
      </c>
      <c r="G7079">
        <f>MONTH(Table1[[#This Row],[Order Date]])</f>
        <v>5</v>
      </c>
      <c r="H7079" s="1">
        <v>42135</v>
      </c>
      <c r="I7079">
        <v>14851</v>
      </c>
      <c r="J7079" t="s">
        <v>39</v>
      </c>
      <c r="K7079">
        <v>6</v>
      </c>
      <c r="L7079">
        <v>599.99</v>
      </c>
      <c r="M7079" s="2">
        <v>0.08</v>
      </c>
      <c r="N7079">
        <v>3378.18</v>
      </c>
      <c r="O7079">
        <v>24.49</v>
      </c>
      <c r="P7079">
        <v>-1352.68</v>
      </c>
      <c r="Q7079" s="2">
        <v>0.44</v>
      </c>
      <c r="R7079" t="s">
        <v>96</v>
      </c>
      <c r="S7079" t="s">
        <v>40</v>
      </c>
      <c r="T7079" t="s">
        <v>2617</v>
      </c>
      <c r="U7079" t="s">
        <v>192</v>
      </c>
      <c r="V7079" t="s">
        <v>52</v>
      </c>
      <c r="W7079">
        <v>2075</v>
      </c>
      <c r="X7079" s="1">
        <v>42136</v>
      </c>
      <c r="Y7079" t="s">
        <v>34</v>
      </c>
      <c r="Z7079" t="e" vm="4">
        <v>#VALUE!</v>
      </c>
      <c r="AA7079">
        <v>94110</v>
      </c>
      <c r="AB7079" t="e" cm="1" vm="2">
        <f t="array" ref="AB7079">_FV(Table1[[#This Row],[State]],"Country/region",TRUE)</f>
        <v>#VALUE!</v>
      </c>
    </row>
    <row r="7080" spans="1:28" x14ac:dyDescent="0.35">
      <c r="A7080" t="s">
        <v>849</v>
      </c>
      <c r="B7080">
        <v>65</v>
      </c>
      <c r="C7080" t="s">
        <v>293</v>
      </c>
      <c r="D7080" t="s">
        <v>46</v>
      </c>
      <c r="E7080">
        <f>YEAR(Table1[[#This Row],[Order Date]])</f>
        <v>2015</v>
      </c>
      <c r="F7080">
        <v>1</v>
      </c>
      <c r="G7080">
        <f>MONTH(Table1[[#This Row],[Order Date]])</f>
        <v>5</v>
      </c>
      <c r="H7080" s="1">
        <v>42135</v>
      </c>
      <c r="I7080">
        <v>31393</v>
      </c>
      <c r="J7080" t="s">
        <v>58</v>
      </c>
      <c r="K7080">
        <v>31</v>
      </c>
      <c r="L7080">
        <v>3.68</v>
      </c>
      <c r="M7080" s="2">
        <v>0.09</v>
      </c>
      <c r="N7080">
        <v>110.32</v>
      </c>
      <c r="O7080">
        <v>1.32</v>
      </c>
      <c r="P7080">
        <v>-32.65</v>
      </c>
      <c r="Q7080" s="2">
        <v>0.83</v>
      </c>
      <c r="R7080" t="s">
        <v>29</v>
      </c>
      <c r="S7080" t="s">
        <v>59</v>
      </c>
      <c r="T7080" t="s">
        <v>1516</v>
      </c>
      <c r="U7080" t="s">
        <v>481</v>
      </c>
      <c r="V7080" t="s">
        <v>68</v>
      </c>
      <c r="W7080">
        <v>4405</v>
      </c>
      <c r="X7080" s="1">
        <v>42137</v>
      </c>
      <c r="Y7080" t="s">
        <v>34</v>
      </c>
      <c r="Z7080" t="e" vm="16">
        <v>#VALUE!</v>
      </c>
      <c r="AA7080">
        <v>60423</v>
      </c>
      <c r="AB7080" t="e" cm="1" vm="2">
        <f t="array" ref="AB7080">_FV(Table1[[#This Row],[State]],"Country/region",TRUE)</f>
        <v>#VALUE!</v>
      </c>
    </row>
    <row r="7081" spans="1:28" x14ac:dyDescent="0.35">
      <c r="A7081" t="s">
        <v>2382</v>
      </c>
      <c r="B7081">
        <v>65</v>
      </c>
      <c r="C7081" t="s">
        <v>2593</v>
      </c>
      <c r="D7081" t="s">
        <v>46</v>
      </c>
      <c r="E7081">
        <f>YEAR(Table1[[#This Row],[Order Date]])</f>
        <v>2015</v>
      </c>
      <c r="F7081">
        <v>1</v>
      </c>
      <c r="G7081">
        <f>MONTH(Table1[[#This Row],[Order Date]])</f>
        <v>5</v>
      </c>
      <c r="H7081" s="1">
        <v>42135</v>
      </c>
      <c r="I7081">
        <v>14851</v>
      </c>
      <c r="J7081" t="s">
        <v>39</v>
      </c>
      <c r="K7081">
        <v>26</v>
      </c>
      <c r="L7081">
        <v>65.989999999999995</v>
      </c>
      <c r="M7081" s="2">
        <v>0.08</v>
      </c>
      <c r="N7081">
        <v>1443.2660000000001</v>
      </c>
      <c r="O7081">
        <v>8.99</v>
      </c>
      <c r="P7081">
        <v>156.114</v>
      </c>
      <c r="Q7081" s="2">
        <v>0.56000000000000005</v>
      </c>
      <c r="R7081" t="s">
        <v>96</v>
      </c>
      <c r="S7081" t="s">
        <v>30</v>
      </c>
      <c r="T7081" t="s">
        <v>1454</v>
      </c>
      <c r="U7081" t="s">
        <v>105</v>
      </c>
      <c r="V7081" t="s">
        <v>52</v>
      </c>
      <c r="W7081">
        <v>2076</v>
      </c>
      <c r="X7081" s="1">
        <v>42137</v>
      </c>
      <c r="Y7081" t="s">
        <v>34</v>
      </c>
      <c r="Z7081" t="e" vm="4">
        <v>#VALUE!</v>
      </c>
      <c r="AA7081">
        <v>94110</v>
      </c>
      <c r="AB7081" t="e" cm="1" vm="2">
        <f t="array" ref="AB7081">_FV(Table1[[#This Row],[State]],"Country/region",TRUE)</f>
        <v>#VALUE!</v>
      </c>
    </row>
    <row r="7082" spans="1:28" x14ac:dyDescent="0.35">
      <c r="A7082" t="s">
        <v>2661</v>
      </c>
      <c r="B7082">
        <v>65</v>
      </c>
      <c r="C7082" t="s">
        <v>1196</v>
      </c>
      <c r="D7082" t="s">
        <v>57</v>
      </c>
      <c r="E7082">
        <f>YEAR(Table1[[#This Row],[Order Date]])</f>
        <v>2015</v>
      </c>
      <c r="F7082">
        <v>1</v>
      </c>
      <c r="G7082">
        <f>MONTH(Table1[[#This Row],[Order Date]])</f>
        <v>5</v>
      </c>
      <c r="H7082" s="1">
        <v>42136</v>
      </c>
      <c r="I7082">
        <v>4069</v>
      </c>
      <c r="J7082" t="s">
        <v>131</v>
      </c>
      <c r="K7082">
        <v>47</v>
      </c>
      <c r="L7082">
        <v>2.78</v>
      </c>
      <c r="M7082" s="2">
        <v>0.1</v>
      </c>
      <c r="N7082">
        <v>124.94</v>
      </c>
      <c r="O7082">
        <v>1.34</v>
      </c>
      <c r="P7082">
        <v>-2.4</v>
      </c>
      <c r="Q7082" s="2">
        <v>0.45</v>
      </c>
      <c r="R7082" t="s">
        <v>29</v>
      </c>
      <c r="S7082" t="s">
        <v>59</v>
      </c>
      <c r="T7082" t="s">
        <v>1804</v>
      </c>
      <c r="U7082" t="s">
        <v>88</v>
      </c>
      <c r="V7082" t="s">
        <v>52</v>
      </c>
      <c r="W7082">
        <v>596</v>
      </c>
      <c r="X7082" s="1">
        <v>42136</v>
      </c>
      <c r="Y7082" t="s">
        <v>42</v>
      </c>
      <c r="Z7082" t="e" vm="8">
        <v>#VALUE!</v>
      </c>
      <c r="AA7082">
        <v>97801</v>
      </c>
      <c r="AB7082" t="e" cm="1" vm="2">
        <f t="array" ref="AB7082">_FV(Table1[[#This Row],[State]],"Country/region",TRUE)</f>
        <v>#VALUE!</v>
      </c>
    </row>
    <row r="7083" spans="1:28" x14ac:dyDescent="0.35">
      <c r="A7083" t="s">
        <v>2877</v>
      </c>
      <c r="B7083">
        <v>65</v>
      </c>
      <c r="C7083" t="s">
        <v>2876</v>
      </c>
      <c r="D7083" t="s">
        <v>46</v>
      </c>
      <c r="E7083">
        <f>YEAR(Table1[[#This Row],[Order Date]])</f>
        <v>2015</v>
      </c>
      <c r="F7083">
        <v>1</v>
      </c>
      <c r="G7083">
        <f>MONTH(Table1[[#This Row],[Order Date]])</f>
        <v>5</v>
      </c>
      <c r="H7083" s="1">
        <v>42136</v>
      </c>
      <c r="I7083">
        <v>53024</v>
      </c>
      <c r="J7083" t="s">
        <v>39</v>
      </c>
      <c r="K7083">
        <v>9</v>
      </c>
      <c r="L7083">
        <v>20.28</v>
      </c>
      <c r="M7083" s="2">
        <v>0.09</v>
      </c>
      <c r="N7083">
        <v>187.13</v>
      </c>
      <c r="O7083">
        <v>14.39</v>
      </c>
      <c r="P7083">
        <v>12.4</v>
      </c>
      <c r="Q7083" s="2">
        <v>0.47</v>
      </c>
      <c r="R7083" t="s">
        <v>48</v>
      </c>
      <c r="S7083" t="s">
        <v>30</v>
      </c>
      <c r="T7083" t="s">
        <v>460</v>
      </c>
      <c r="U7083" t="s">
        <v>82</v>
      </c>
      <c r="V7083" t="s">
        <v>68</v>
      </c>
      <c r="W7083">
        <v>7435</v>
      </c>
      <c r="X7083" s="1">
        <v>42137</v>
      </c>
      <c r="Y7083" t="s">
        <v>34</v>
      </c>
      <c r="Z7083" t="e" vm="13">
        <v>#VALUE!</v>
      </c>
      <c r="AA7083">
        <v>74074</v>
      </c>
      <c r="AB7083" t="e" cm="1" vm="2">
        <f t="array" ref="AB7083">_FV(Table1[[#This Row],[State]],"Country/region",TRUE)</f>
        <v>#VALUE!</v>
      </c>
    </row>
    <row r="7084" spans="1:28" x14ac:dyDescent="0.35">
      <c r="A7084" t="s">
        <v>1661</v>
      </c>
      <c r="B7084">
        <v>65</v>
      </c>
      <c r="C7084" t="s">
        <v>2713</v>
      </c>
      <c r="D7084" t="s">
        <v>46</v>
      </c>
      <c r="E7084">
        <f>YEAR(Table1[[#This Row],[Order Date]])</f>
        <v>2015</v>
      </c>
      <c r="F7084">
        <v>1</v>
      </c>
      <c r="G7084">
        <f>MONTH(Table1[[#This Row],[Order Date]])</f>
        <v>5</v>
      </c>
      <c r="H7084" s="1">
        <v>42136</v>
      </c>
      <c r="I7084">
        <v>10688</v>
      </c>
      <c r="J7084" t="s">
        <v>131</v>
      </c>
      <c r="K7084">
        <v>14</v>
      </c>
      <c r="L7084">
        <v>41.47</v>
      </c>
      <c r="M7084" s="2">
        <v>0.05</v>
      </c>
      <c r="N7084">
        <v>618.84</v>
      </c>
      <c r="O7084">
        <v>34.200000000000003</v>
      </c>
      <c r="P7084">
        <v>-200.84</v>
      </c>
      <c r="Q7084" s="2">
        <v>0.73</v>
      </c>
      <c r="R7084" t="s">
        <v>48</v>
      </c>
      <c r="S7084" t="s">
        <v>59</v>
      </c>
      <c r="T7084" t="s">
        <v>757</v>
      </c>
      <c r="U7084" t="s">
        <v>82</v>
      </c>
      <c r="V7084" t="s">
        <v>33</v>
      </c>
      <c r="W7084">
        <v>1485</v>
      </c>
      <c r="X7084" s="1">
        <v>42137</v>
      </c>
      <c r="Y7084" t="s">
        <v>34</v>
      </c>
      <c r="Z7084" t="e" vm="17">
        <v>#VALUE!</v>
      </c>
      <c r="AA7084">
        <v>6415</v>
      </c>
      <c r="AB7084" t="e" cm="1" vm="2">
        <f t="array" ref="AB7084">_FV(Table1[[#This Row],[State]],"Country/region",TRUE)</f>
        <v>#VALUE!</v>
      </c>
    </row>
    <row r="7085" spans="1:28" x14ac:dyDescent="0.35">
      <c r="A7085" t="s">
        <v>3398</v>
      </c>
      <c r="B7085">
        <v>65</v>
      </c>
      <c r="C7085" t="s">
        <v>3514</v>
      </c>
      <c r="D7085" t="s">
        <v>57</v>
      </c>
      <c r="E7085">
        <f>YEAR(Table1[[#This Row],[Order Date]])</f>
        <v>2015</v>
      </c>
      <c r="F7085">
        <v>1</v>
      </c>
      <c r="G7085">
        <f>MONTH(Table1[[#This Row],[Order Date]])</f>
        <v>5</v>
      </c>
      <c r="H7085" s="1">
        <v>42136</v>
      </c>
      <c r="I7085">
        <v>56672</v>
      </c>
      <c r="J7085" t="s">
        <v>28</v>
      </c>
      <c r="K7085">
        <v>34</v>
      </c>
      <c r="L7085">
        <v>36.549999999999997</v>
      </c>
      <c r="M7085" s="2">
        <v>0.1</v>
      </c>
      <c r="N7085">
        <v>1132.32</v>
      </c>
      <c r="O7085">
        <v>13.89</v>
      </c>
      <c r="P7085">
        <v>77.45</v>
      </c>
      <c r="Q7085" s="2">
        <v>0.41</v>
      </c>
      <c r="R7085" t="s">
        <v>29</v>
      </c>
      <c r="S7085" t="s">
        <v>59</v>
      </c>
      <c r="T7085" t="s">
        <v>1194</v>
      </c>
      <c r="U7085" t="s">
        <v>88</v>
      </c>
      <c r="V7085" t="s">
        <v>33</v>
      </c>
      <c r="W7085">
        <v>7928</v>
      </c>
      <c r="X7085" s="1">
        <v>42137</v>
      </c>
      <c r="Y7085" t="s">
        <v>34</v>
      </c>
      <c r="Z7085" t="e" vm="15">
        <v>#VALUE!</v>
      </c>
      <c r="AA7085">
        <v>11226</v>
      </c>
      <c r="AB7085" t="e" cm="1" vm="2">
        <f t="array" ref="AB7085">_FV(Table1[[#This Row],[State]],"Country/region",TRUE)</f>
        <v>#VALUE!</v>
      </c>
    </row>
    <row r="7086" spans="1:28" x14ac:dyDescent="0.35">
      <c r="A7086" t="s">
        <v>377</v>
      </c>
      <c r="B7086">
        <v>65</v>
      </c>
      <c r="C7086" t="s">
        <v>378</v>
      </c>
      <c r="D7086" t="s">
        <v>46</v>
      </c>
      <c r="E7086">
        <f>YEAR(Table1[[#This Row],[Order Date]])</f>
        <v>2015</v>
      </c>
      <c r="F7086">
        <v>1</v>
      </c>
      <c r="G7086">
        <f>MONTH(Table1[[#This Row],[Order Date]])</f>
        <v>5</v>
      </c>
      <c r="H7086" s="1">
        <v>42136</v>
      </c>
      <c r="I7086">
        <v>50403</v>
      </c>
      <c r="J7086" t="s">
        <v>39</v>
      </c>
      <c r="K7086">
        <v>22</v>
      </c>
      <c r="L7086">
        <v>6.98</v>
      </c>
      <c r="M7086" s="2">
        <v>0.08</v>
      </c>
      <c r="N7086">
        <v>142.88</v>
      </c>
      <c r="O7086">
        <v>1.6</v>
      </c>
      <c r="P7086">
        <v>35.369999999999997</v>
      </c>
      <c r="Q7086" s="2">
        <v>0.38</v>
      </c>
      <c r="R7086" t="s">
        <v>29</v>
      </c>
      <c r="S7086" t="s">
        <v>59</v>
      </c>
      <c r="T7086" t="s">
        <v>563</v>
      </c>
      <c r="U7086" t="s">
        <v>61</v>
      </c>
      <c r="V7086" t="s">
        <v>76</v>
      </c>
      <c r="W7086">
        <v>7061</v>
      </c>
      <c r="X7086" s="1">
        <v>42137</v>
      </c>
      <c r="Y7086" t="s">
        <v>34</v>
      </c>
      <c r="Z7086" t="e" vm="14">
        <v>#VALUE!</v>
      </c>
      <c r="AA7086">
        <v>33403</v>
      </c>
      <c r="AB7086" t="e" cm="1" vm="2">
        <f t="array" ref="AB7086">_FV(Table1[[#This Row],[State]],"Country/region",TRUE)</f>
        <v>#VALUE!</v>
      </c>
    </row>
    <row r="7087" spans="1:28" x14ac:dyDescent="0.35">
      <c r="A7087" t="s">
        <v>2877</v>
      </c>
      <c r="B7087">
        <v>65</v>
      </c>
      <c r="C7087" t="s">
        <v>2876</v>
      </c>
      <c r="D7087" t="s">
        <v>46</v>
      </c>
      <c r="E7087">
        <f>YEAR(Table1[[#This Row],[Order Date]])</f>
        <v>2015</v>
      </c>
      <c r="F7087">
        <v>1</v>
      </c>
      <c r="G7087">
        <f>MONTH(Table1[[#This Row],[Order Date]])</f>
        <v>5</v>
      </c>
      <c r="H7087" s="1">
        <v>42136</v>
      </c>
      <c r="I7087">
        <v>53024</v>
      </c>
      <c r="J7087" t="s">
        <v>39</v>
      </c>
      <c r="K7087">
        <v>46</v>
      </c>
      <c r="L7087">
        <v>55.99</v>
      </c>
      <c r="M7087" s="2">
        <v>0.03</v>
      </c>
      <c r="N7087">
        <v>2255.1945000000001</v>
      </c>
      <c r="O7087">
        <v>5</v>
      </c>
      <c r="P7087">
        <v>74.510999999999996</v>
      </c>
      <c r="Q7087" s="2">
        <v>0.8</v>
      </c>
      <c r="R7087" t="s">
        <v>96</v>
      </c>
      <c r="S7087" t="s">
        <v>139</v>
      </c>
      <c r="T7087" t="s">
        <v>1155</v>
      </c>
      <c r="U7087" t="s">
        <v>105</v>
      </c>
      <c r="V7087" t="s">
        <v>68</v>
      </c>
      <c r="W7087">
        <v>7436</v>
      </c>
      <c r="X7087" s="1">
        <v>42137</v>
      </c>
      <c r="Y7087" t="s">
        <v>34</v>
      </c>
      <c r="Z7087" t="e" vm="13">
        <v>#VALUE!</v>
      </c>
      <c r="AA7087">
        <v>74074</v>
      </c>
      <c r="AB7087" t="e" cm="1" vm="2">
        <f t="array" ref="AB7087">_FV(Table1[[#This Row],[State]],"Country/region",TRUE)</f>
        <v>#VALUE!</v>
      </c>
    </row>
    <row r="7088" spans="1:28" x14ac:dyDescent="0.35">
      <c r="A7088" t="s">
        <v>2992</v>
      </c>
      <c r="B7088">
        <v>65</v>
      </c>
      <c r="C7088" t="s">
        <v>3514</v>
      </c>
      <c r="D7088" t="s">
        <v>57</v>
      </c>
      <c r="E7088">
        <f>YEAR(Table1[[#This Row],[Order Date]])</f>
        <v>2015</v>
      </c>
      <c r="F7088">
        <v>1</v>
      </c>
      <c r="G7088">
        <f>MONTH(Table1[[#This Row],[Order Date]])</f>
        <v>5</v>
      </c>
      <c r="H7088" s="1">
        <v>42136</v>
      </c>
      <c r="I7088">
        <v>56672</v>
      </c>
      <c r="J7088" t="s">
        <v>28</v>
      </c>
      <c r="K7088">
        <v>8</v>
      </c>
      <c r="L7088">
        <v>85.29</v>
      </c>
      <c r="M7088" s="2">
        <v>0.02</v>
      </c>
      <c r="N7088">
        <v>593.64</v>
      </c>
      <c r="O7088">
        <v>60</v>
      </c>
      <c r="P7088">
        <v>65.246849999999995</v>
      </c>
      <c r="Q7088" s="2">
        <v>0.56000000000000005</v>
      </c>
      <c r="R7088" t="s">
        <v>48</v>
      </c>
      <c r="S7088" t="s">
        <v>49</v>
      </c>
      <c r="T7088" t="s">
        <v>2874</v>
      </c>
      <c r="U7088" t="s">
        <v>75</v>
      </c>
      <c r="V7088" t="s">
        <v>33</v>
      </c>
      <c r="W7088">
        <v>7929</v>
      </c>
      <c r="X7088" s="1">
        <v>42138</v>
      </c>
      <c r="Y7088" t="s">
        <v>53</v>
      </c>
      <c r="Z7088" t="e" vm="15">
        <v>#VALUE!</v>
      </c>
      <c r="AA7088">
        <v>14215</v>
      </c>
      <c r="AB7088" t="e" cm="1" vm="2">
        <f t="array" ref="AB7088">_FV(Table1[[#This Row],[State]],"Country/region",TRUE)</f>
        <v>#VALUE!</v>
      </c>
    </row>
    <row r="7089" spans="1:28" x14ac:dyDescent="0.35">
      <c r="A7089" t="s">
        <v>2661</v>
      </c>
      <c r="B7089">
        <v>65</v>
      </c>
      <c r="C7089" t="s">
        <v>1196</v>
      </c>
      <c r="D7089" t="s">
        <v>57</v>
      </c>
      <c r="E7089">
        <f>YEAR(Table1[[#This Row],[Order Date]])</f>
        <v>2015</v>
      </c>
      <c r="F7089">
        <v>1</v>
      </c>
      <c r="G7089">
        <f>MONTH(Table1[[#This Row],[Order Date]])</f>
        <v>5</v>
      </c>
      <c r="H7089" s="1">
        <v>42136</v>
      </c>
      <c r="I7089">
        <v>4069</v>
      </c>
      <c r="J7089" t="s">
        <v>131</v>
      </c>
      <c r="K7089">
        <v>8</v>
      </c>
      <c r="L7089">
        <v>6.48</v>
      </c>
      <c r="M7089" s="2">
        <v>0.08</v>
      </c>
      <c r="N7089">
        <v>54.43</v>
      </c>
      <c r="O7089">
        <v>6.74</v>
      </c>
      <c r="P7089">
        <v>-31.63</v>
      </c>
      <c r="Q7089" s="2">
        <v>0.37</v>
      </c>
      <c r="R7089" t="s">
        <v>29</v>
      </c>
      <c r="S7089" t="s">
        <v>30</v>
      </c>
      <c r="T7089" t="s">
        <v>3487</v>
      </c>
      <c r="U7089" t="s">
        <v>61</v>
      </c>
      <c r="V7089" t="s">
        <v>52</v>
      </c>
      <c r="W7089">
        <v>595</v>
      </c>
      <c r="X7089" s="1">
        <v>42138</v>
      </c>
      <c r="Y7089" t="s">
        <v>34</v>
      </c>
      <c r="Z7089" t="e" vm="8">
        <v>#VALUE!</v>
      </c>
      <c r="AA7089">
        <v>97801</v>
      </c>
      <c r="AB7089" t="e" cm="1" vm="2">
        <f t="array" ref="AB7089">_FV(Table1[[#This Row],[State]],"Country/region",TRUE)</f>
        <v>#VALUE!</v>
      </c>
    </row>
    <row r="7090" spans="1:28" x14ac:dyDescent="0.35">
      <c r="A7090" t="s">
        <v>3213</v>
      </c>
      <c r="B7090">
        <v>65</v>
      </c>
      <c r="C7090" t="s">
        <v>378</v>
      </c>
      <c r="D7090" t="s">
        <v>46</v>
      </c>
      <c r="E7090">
        <f>YEAR(Table1[[#This Row],[Order Date]])</f>
        <v>2015</v>
      </c>
      <c r="F7090">
        <v>1</v>
      </c>
      <c r="G7090">
        <f>MONTH(Table1[[#This Row],[Order Date]])</f>
        <v>5</v>
      </c>
      <c r="H7090" s="1">
        <v>42136</v>
      </c>
      <c r="I7090">
        <v>50403</v>
      </c>
      <c r="J7090" t="s">
        <v>39</v>
      </c>
      <c r="K7090">
        <v>38</v>
      </c>
      <c r="L7090">
        <v>7.1</v>
      </c>
      <c r="M7090" s="2">
        <v>0.05</v>
      </c>
      <c r="N7090">
        <v>264.92</v>
      </c>
      <c r="O7090">
        <v>6.05</v>
      </c>
      <c r="P7090">
        <v>-97.06</v>
      </c>
      <c r="Q7090" s="2">
        <v>0.39</v>
      </c>
      <c r="R7090" t="s">
        <v>29</v>
      </c>
      <c r="S7090" t="s">
        <v>30</v>
      </c>
      <c r="T7090" t="s">
        <v>703</v>
      </c>
      <c r="U7090" t="s">
        <v>67</v>
      </c>
      <c r="V7090" t="s">
        <v>52</v>
      </c>
      <c r="W7090">
        <v>7062</v>
      </c>
      <c r="X7090" s="1">
        <v>42138</v>
      </c>
      <c r="Y7090" t="s">
        <v>34</v>
      </c>
      <c r="Z7090" t="e" vm="4">
        <v>#VALUE!</v>
      </c>
      <c r="AA7090">
        <v>94306</v>
      </c>
      <c r="AB7090" t="e" cm="1" vm="2">
        <f t="array" ref="AB7090">_FV(Table1[[#This Row],[State]],"Country/region",TRUE)</f>
        <v>#VALUE!</v>
      </c>
    </row>
    <row r="7091" spans="1:28" x14ac:dyDescent="0.35">
      <c r="A7091" t="s">
        <v>2992</v>
      </c>
      <c r="B7091">
        <v>65</v>
      </c>
      <c r="C7091" t="s">
        <v>3514</v>
      </c>
      <c r="D7091" t="s">
        <v>57</v>
      </c>
      <c r="E7091">
        <f>YEAR(Table1[[#This Row],[Order Date]])</f>
        <v>2015</v>
      </c>
      <c r="F7091">
        <v>1</v>
      </c>
      <c r="G7091">
        <f>MONTH(Table1[[#This Row],[Order Date]])</f>
        <v>5</v>
      </c>
      <c r="H7091" s="1">
        <v>42136</v>
      </c>
      <c r="I7091">
        <v>56672</v>
      </c>
      <c r="J7091" t="s">
        <v>28</v>
      </c>
      <c r="K7091">
        <v>45</v>
      </c>
      <c r="L7091">
        <v>65.989999999999995</v>
      </c>
      <c r="M7091" s="2">
        <v>0.1</v>
      </c>
      <c r="N7091">
        <v>2438.3694999999998</v>
      </c>
      <c r="O7091">
        <v>8.99</v>
      </c>
      <c r="P7091">
        <v>317.19600000000003</v>
      </c>
      <c r="Q7091" s="2">
        <v>0.6</v>
      </c>
      <c r="R7091" t="s">
        <v>96</v>
      </c>
      <c r="S7091" t="s">
        <v>30</v>
      </c>
      <c r="T7091" t="s">
        <v>2300</v>
      </c>
      <c r="U7091" t="s">
        <v>105</v>
      </c>
      <c r="V7091" t="s">
        <v>33</v>
      </c>
      <c r="W7091">
        <v>7930</v>
      </c>
      <c r="X7091" s="1">
        <v>42138</v>
      </c>
      <c r="Y7091" t="s">
        <v>34</v>
      </c>
      <c r="Z7091" t="e" vm="15">
        <v>#VALUE!</v>
      </c>
      <c r="AA7091">
        <v>14215</v>
      </c>
      <c r="AB7091" t="e" cm="1" vm="2">
        <f t="array" ref="AB7091">_FV(Table1[[#This Row],[State]],"Country/region",TRUE)</f>
        <v>#VALUE!</v>
      </c>
    </row>
    <row r="7092" spans="1:28" x14ac:dyDescent="0.35">
      <c r="A7092" t="s">
        <v>2661</v>
      </c>
      <c r="B7092">
        <v>65</v>
      </c>
      <c r="C7092" t="s">
        <v>1196</v>
      </c>
      <c r="D7092" t="s">
        <v>57</v>
      </c>
      <c r="E7092">
        <f>YEAR(Table1[[#This Row],[Order Date]])</f>
        <v>2015</v>
      </c>
      <c r="F7092">
        <v>1</v>
      </c>
      <c r="G7092">
        <f>MONTH(Table1[[#This Row],[Order Date]])</f>
        <v>5</v>
      </c>
      <c r="H7092" s="1">
        <v>42136</v>
      </c>
      <c r="I7092">
        <v>4069</v>
      </c>
      <c r="J7092" t="s">
        <v>131</v>
      </c>
      <c r="K7092">
        <v>30</v>
      </c>
      <c r="L7092">
        <v>2.62</v>
      </c>
      <c r="M7092" s="2">
        <v>0.05</v>
      </c>
      <c r="N7092">
        <v>78.459999999999994</v>
      </c>
      <c r="O7092">
        <v>0.8</v>
      </c>
      <c r="P7092">
        <v>18.57</v>
      </c>
      <c r="Q7092" s="2">
        <v>0.39</v>
      </c>
      <c r="R7092" t="s">
        <v>29</v>
      </c>
      <c r="S7092" t="s">
        <v>59</v>
      </c>
      <c r="T7092" t="s">
        <v>1491</v>
      </c>
      <c r="U7092" t="s">
        <v>232</v>
      </c>
      <c r="V7092" t="s">
        <v>52</v>
      </c>
      <c r="W7092">
        <v>597</v>
      </c>
      <c r="X7092" s="1">
        <v>42139</v>
      </c>
      <c r="Y7092" t="s">
        <v>34</v>
      </c>
      <c r="Z7092" t="e" vm="8">
        <v>#VALUE!</v>
      </c>
      <c r="AA7092">
        <v>97801</v>
      </c>
      <c r="AB7092" t="e" cm="1" vm="2">
        <f t="array" ref="AB7092">_FV(Table1[[#This Row],[State]],"Country/region",TRUE)</f>
        <v>#VALUE!</v>
      </c>
    </row>
    <row r="7093" spans="1:28" x14ac:dyDescent="0.35">
      <c r="A7093" t="s">
        <v>3216</v>
      </c>
      <c r="B7093">
        <v>65</v>
      </c>
      <c r="C7093" t="s">
        <v>2488</v>
      </c>
      <c r="D7093" t="s">
        <v>57</v>
      </c>
      <c r="E7093">
        <f>YEAR(Table1[[#This Row],[Order Date]])</f>
        <v>2015</v>
      </c>
      <c r="F7093">
        <v>1</v>
      </c>
      <c r="G7093">
        <f>MONTH(Table1[[#This Row],[Order Date]])</f>
        <v>5</v>
      </c>
      <c r="H7093" s="1">
        <v>42136</v>
      </c>
      <c r="I7093">
        <v>30886</v>
      </c>
      <c r="J7093" t="s">
        <v>47</v>
      </c>
      <c r="K7093">
        <v>28</v>
      </c>
      <c r="L7093">
        <v>193.17</v>
      </c>
      <c r="M7093" s="2">
        <v>0.02</v>
      </c>
      <c r="N7093">
        <v>5320.57</v>
      </c>
      <c r="O7093">
        <v>19.989999999999998</v>
      </c>
      <c r="P7093">
        <v>534.29</v>
      </c>
      <c r="Q7093" s="2">
        <v>0.71</v>
      </c>
      <c r="R7093" t="s">
        <v>29</v>
      </c>
      <c r="S7093" t="s">
        <v>30</v>
      </c>
      <c r="T7093" t="s">
        <v>940</v>
      </c>
      <c r="U7093" t="s">
        <v>32</v>
      </c>
      <c r="V7093" t="s">
        <v>76</v>
      </c>
      <c r="W7093">
        <v>4335</v>
      </c>
      <c r="X7093" s="1">
        <v>42141</v>
      </c>
      <c r="Y7093" t="s">
        <v>34</v>
      </c>
      <c r="Z7093" t="e" vm="14">
        <v>#VALUE!</v>
      </c>
      <c r="AA7093">
        <v>32905</v>
      </c>
      <c r="AB7093" t="e" cm="1" vm="2">
        <f t="array" ref="AB7093">_FV(Table1[[#This Row],[State]],"Country/region",TRUE)</f>
        <v>#VALUE!</v>
      </c>
    </row>
    <row r="7094" spans="1:28" x14ac:dyDescent="0.35">
      <c r="A7094" t="s">
        <v>546</v>
      </c>
      <c r="B7094">
        <v>65</v>
      </c>
      <c r="C7094" t="s">
        <v>547</v>
      </c>
      <c r="D7094" t="s">
        <v>38</v>
      </c>
      <c r="E7094">
        <f>YEAR(Table1[[#This Row],[Order Date]])</f>
        <v>2015</v>
      </c>
      <c r="F7094">
        <v>1</v>
      </c>
      <c r="G7094">
        <f>MONTH(Table1[[#This Row],[Order Date]])</f>
        <v>5</v>
      </c>
      <c r="H7094" s="1">
        <v>42136</v>
      </c>
      <c r="I7094">
        <v>25733</v>
      </c>
      <c r="J7094" t="s">
        <v>47</v>
      </c>
      <c r="K7094">
        <v>24</v>
      </c>
      <c r="L7094">
        <v>24.92</v>
      </c>
      <c r="M7094" s="2">
        <v>0.09</v>
      </c>
      <c r="N7094">
        <v>557.23</v>
      </c>
      <c r="O7094">
        <v>12.98</v>
      </c>
      <c r="P7094">
        <v>-42.987000000000002</v>
      </c>
      <c r="Q7094" s="2">
        <v>0.39</v>
      </c>
      <c r="R7094" t="s">
        <v>29</v>
      </c>
      <c r="S7094" t="s">
        <v>30</v>
      </c>
      <c r="T7094" t="s">
        <v>1021</v>
      </c>
      <c r="U7094" t="s">
        <v>67</v>
      </c>
      <c r="V7094" t="s">
        <v>68</v>
      </c>
      <c r="W7094">
        <v>3602</v>
      </c>
      <c r="X7094" s="1">
        <v>42141</v>
      </c>
      <c r="Y7094" t="s">
        <v>34</v>
      </c>
      <c r="Z7094" t="e" vm="16">
        <v>#VALUE!</v>
      </c>
      <c r="AA7094">
        <v>61821</v>
      </c>
      <c r="AB7094" t="e" cm="1" vm="2">
        <f t="array" ref="AB7094">_FV(Table1[[#This Row],[State]],"Country/region",TRUE)</f>
        <v>#VALUE!</v>
      </c>
    </row>
    <row r="7095" spans="1:28" x14ac:dyDescent="0.35">
      <c r="A7095" t="s">
        <v>2490</v>
      </c>
      <c r="B7095">
        <v>65</v>
      </c>
      <c r="C7095" t="s">
        <v>223</v>
      </c>
      <c r="D7095" t="s">
        <v>38</v>
      </c>
      <c r="E7095">
        <f>YEAR(Table1[[#This Row],[Order Date]])</f>
        <v>2015</v>
      </c>
      <c r="F7095">
        <v>1</v>
      </c>
      <c r="G7095">
        <f>MONTH(Table1[[#This Row],[Order Date]])</f>
        <v>5</v>
      </c>
      <c r="H7095" s="1">
        <v>42136</v>
      </c>
      <c r="I7095">
        <v>52932</v>
      </c>
      <c r="J7095" t="s">
        <v>47</v>
      </c>
      <c r="K7095">
        <v>3</v>
      </c>
      <c r="L7095">
        <v>6.48</v>
      </c>
      <c r="M7095" s="2">
        <v>0</v>
      </c>
      <c r="N7095">
        <v>26.23</v>
      </c>
      <c r="O7095">
        <v>6.6</v>
      </c>
      <c r="P7095">
        <v>-13.72</v>
      </c>
      <c r="Q7095" s="2">
        <v>0.37</v>
      </c>
      <c r="R7095" t="s">
        <v>29</v>
      </c>
      <c r="S7095" t="s">
        <v>30</v>
      </c>
      <c r="T7095" t="s">
        <v>600</v>
      </c>
      <c r="U7095" t="s">
        <v>61</v>
      </c>
      <c r="V7095" t="s">
        <v>68</v>
      </c>
      <c r="W7095">
        <v>7427</v>
      </c>
      <c r="X7095" s="1">
        <v>42141</v>
      </c>
      <c r="Y7095" t="s">
        <v>34</v>
      </c>
      <c r="Z7095" t="e" vm="13">
        <v>#VALUE!</v>
      </c>
      <c r="AA7095">
        <v>73110</v>
      </c>
      <c r="AB7095" t="e" cm="1" vm="2">
        <f t="array" ref="AB7095">_FV(Table1[[#This Row],[State]],"Country/region",TRUE)</f>
        <v>#VALUE!</v>
      </c>
    </row>
    <row r="7096" spans="1:28" x14ac:dyDescent="0.35">
      <c r="A7096" t="s">
        <v>3269</v>
      </c>
      <c r="B7096">
        <v>65</v>
      </c>
      <c r="C7096" t="s">
        <v>1363</v>
      </c>
      <c r="D7096" t="s">
        <v>38</v>
      </c>
      <c r="E7096">
        <f>YEAR(Table1[[#This Row],[Order Date]])</f>
        <v>2015</v>
      </c>
      <c r="F7096">
        <v>1</v>
      </c>
      <c r="G7096">
        <f>MONTH(Table1[[#This Row],[Order Date]])</f>
        <v>5</v>
      </c>
      <c r="H7096" s="1">
        <v>42137</v>
      </c>
      <c r="I7096">
        <v>58853</v>
      </c>
      <c r="J7096" t="s">
        <v>58</v>
      </c>
      <c r="K7096">
        <v>27</v>
      </c>
      <c r="L7096">
        <v>200.98</v>
      </c>
      <c r="M7096" s="2">
        <v>0.09</v>
      </c>
      <c r="N7096">
        <v>5307.5</v>
      </c>
      <c r="O7096">
        <v>23.76</v>
      </c>
      <c r="P7096">
        <v>1116.67</v>
      </c>
      <c r="Q7096" s="2">
        <v>0.57999999999999996</v>
      </c>
      <c r="R7096" t="s">
        <v>48</v>
      </c>
      <c r="S7096" t="s">
        <v>49</v>
      </c>
      <c r="T7096" t="s">
        <v>965</v>
      </c>
      <c r="U7096" t="s">
        <v>51</v>
      </c>
      <c r="V7096" t="s">
        <v>68</v>
      </c>
      <c r="W7096">
        <v>8233</v>
      </c>
      <c r="X7096" s="1">
        <v>42138</v>
      </c>
      <c r="Y7096" t="s">
        <v>53</v>
      </c>
      <c r="Z7096" t="e" vm="11">
        <v>#VALUE!</v>
      </c>
      <c r="AA7096">
        <v>76031</v>
      </c>
      <c r="AB7096" t="e" cm="1" vm="2">
        <f t="array" ref="AB7096">_FV(Table1[[#This Row],[State]],"Country/region",TRUE)</f>
        <v>#VALUE!</v>
      </c>
    </row>
    <row r="7097" spans="1:28" x14ac:dyDescent="0.35">
      <c r="A7097" t="s">
        <v>2101</v>
      </c>
      <c r="B7097">
        <v>65</v>
      </c>
      <c r="C7097" t="s">
        <v>2164</v>
      </c>
      <c r="D7097" t="s">
        <v>46</v>
      </c>
      <c r="E7097">
        <f>YEAR(Table1[[#This Row],[Order Date]])</f>
        <v>2015</v>
      </c>
      <c r="F7097">
        <v>1</v>
      </c>
      <c r="G7097">
        <f>MONTH(Table1[[#This Row],[Order Date]])</f>
        <v>5</v>
      </c>
      <c r="H7097" s="1">
        <v>42137</v>
      </c>
      <c r="I7097">
        <v>17698</v>
      </c>
      <c r="J7097" t="s">
        <v>28</v>
      </c>
      <c r="K7097">
        <v>40</v>
      </c>
      <c r="L7097">
        <v>15.28</v>
      </c>
      <c r="M7097" s="2">
        <v>0.04</v>
      </c>
      <c r="N7097">
        <v>609.4</v>
      </c>
      <c r="O7097">
        <v>10.91</v>
      </c>
      <c r="P7097">
        <v>-89.228499999999997</v>
      </c>
      <c r="Q7097" s="2">
        <v>0.36</v>
      </c>
      <c r="R7097" t="s">
        <v>29</v>
      </c>
      <c r="S7097" t="s">
        <v>30</v>
      </c>
      <c r="T7097" t="s">
        <v>1968</v>
      </c>
      <c r="U7097" t="s">
        <v>67</v>
      </c>
      <c r="V7097" t="s">
        <v>33</v>
      </c>
      <c r="W7097">
        <v>2438</v>
      </c>
      <c r="X7097" s="1">
        <v>42138</v>
      </c>
      <c r="Y7097" t="s">
        <v>34</v>
      </c>
      <c r="Z7097" t="e" vm="21">
        <v>#VALUE!</v>
      </c>
      <c r="AA7097">
        <v>4901</v>
      </c>
      <c r="AB7097" t="e" cm="1" vm="2">
        <f t="array" ref="AB7097">_FV(Table1[[#This Row],[State]],"Country/region",TRUE)</f>
        <v>#VALUE!</v>
      </c>
    </row>
    <row r="7098" spans="1:28" x14ac:dyDescent="0.35">
      <c r="A7098" t="s">
        <v>3366</v>
      </c>
      <c r="B7098">
        <v>65</v>
      </c>
      <c r="C7098" t="s">
        <v>2956</v>
      </c>
      <c r="D7098" t="s">
        <v>27</v>
      </c>
      <c r="E7098">
        <f>YEAR(Table1[[#This Row],[Order Date]])</f>
        <v>2015</v>
      </c>
      <c r="F7098">
        <v>1</v>
      </c>
      <c r="G7098">
        <f>MONTH(Table1[[#This Row],[Order Date]])</f>
        <v>5</v>
      </c>
      <c r="H7098" s="1">
        <v>42137</v>
      </c>
      <c r="I7098">
        <v>11011</v>
      </c>
      <c r="J7098" t="s">
        <v>28</v>
      </c>
      <c r="K7098">
        <v>36</v>
      </c>
      <c r="L7098">
        <v>8.74</v>
      </c>
      <c r="M7098" s="2">
        <v>0.1</v>
      </c>
      <c r="N7098">
        <v>305.62</v>
      </c>
      <c r="O7098">
        <v>8.2899999999999991</v>
      </c>
      <c r="P7098">
        <v>-129.86000000000001</v>
      </c>
      <c r="Q7098" s="2">
        <v>0.38</v>
      </c>
      <c r="R7098" t="s">
        <v>29</v>
      </c>
      <c r="S7098" t="s">
        <v>30</v>
      </c>
      <c r="T7098" t="s">
        <v>307</v>
      </c>
      <c r="U7098" t="s">
        <v>267</v>
      </c>
      <c r="V7098" t="s">
        <v>33</v>
      </c>
      <c r="W7098">
        <v>1528</v>
      </c>
      <c r="X7098" s="1">
        <v>42138</v>
      </c>
      <c r="Y7098" t="s">
        <v>34</v>
      </c>
      <c r="Z7098" t="e" vm="30">
        <v>#VALUE!</v>
      </c>
      <c r="AA7098">
        <v>2744</v>
      </c>
      <c r="AB7098" t="e" cm="1" vm="2">
        <f t="array" ref="AB7098">_FV(Table1[[#This Row],[State]],"Country/region",TRUE)</f>
        <v>#VALUE!</v>
      </c>
    </row>
    <row r="7099" spans="1:28" x14ac:dyDescent="0.35">
      <c r="A7099" t="s">
        <v>3008</v>
      </c>
      <c r="B7099">
        <v>65</v>
      </c>
      <c r="C7099" t="s">
        <v>2956</v>
      </c>
      <c r="D7099" t="s">
        <v>27</v>
      </c>
      <c r="E7099">
        <f>YEAR(Table1[[#This Row],[Order Date]])</f>
        <v>2015</v>
      </c>
      <c r="F7099">
        <v>1</v>
      </c>
      <c r="G7099">
        <f>MONTH(Table1[[#This Row],[Order Date]])</f>
        <v>5</v>
      </c>
      <c r="H7099" s="1">
        <v>42137</v>
      </c>
      <c r="I7099">
        <v>11011</v>
      </c>
      <c r="J7099" t="s">
        <v>28</v>
      </c>
      <c r="K7099">
        <v>36</v>
      </c>
      <c r="L7099">
        <v>7.31</v>
      </c>
      <c r="M7099" s="2">
        <v>0.1</v>
      </c>
      <c r="N7099">
        <v>251.05</v>
      </c>
      <c r="O7099">
        <v>0.49</v>
      </c>
      <c r="P7099">
        <v>118.79</v>
      </c>
      <c r="Q7099" s="2">
        <v>0.38</v>
      </c>
      <c r="R7099" t="s">
        <v>29</v>
      </c>
      <c r="S7099" t="s">
        <v>30</v>
      </c>
      <c r="T7099" t="s">
        <v>714</v>
      </c>
      <c r="U7099" t="s">
        <v>210</v>
      </c>
      <c r="V7099" t="s">
        <v>33</v>
      </c>
      <c r="W7099">
        <v>1527</v>
      </c>
      <c r="X7099" s="1">
        <v>42138</v>
      </c>
      <c r="Y7099" t="s">
        <v>34</v>
      </c>
      <c r="Z7099" t="e" vm="24">
        <v>#VALUE!</v>
      </c>
      <c r="AA7099">
        <v>7026</v>
      </c>
      <c r="AB7099" t="e" cm="1" vm="2">
        <f t="array" ref="AB7099">_FV(Table1[[#This Row],[State]],"Country/region",TRUE)</f>
        <v>#VALUE!</v>
      </c>
    </row>
    <row r="7100" spans="1:28" x14ac:dyDescent="0.35">
      <c r="A7100" t="s">
        <v>1998</v>
      </c>
      <c r="B7100">
        <v>65</v>
      </c>
      <c r="C7100" t="s">
        <v>200</v>
      </c>
      <c r="D7100" t="s">
        <v>27</v>
      </c>
      <c r="E7100">
        <f>YEAR(Table1[[#This Row],[Order Date]])</f>
        <v>2015</v>
      </c>
      <c r="F7100">
        <v>1</v>
      </c>
      <c r="G7100">
        <f>MONTH(Table1[[#This Row],[Order Date]])</f>
        <v>5</v>
      </c>
      <c r="H7100" s="1">
        <v>42137</v>
      </c>
      <c r="I7100">
        <v>15399</v>
      </c>
      <c r="J7100" t="s">
        <v>58</v>
      </c>
      <c r="K7100">
        <v>46</v>
      </c>
      <c r="L7100">
        <v>65.989999999999995</v>
      </c>
      <c r="M7100" s="2">
        <v>0.04</v>
      </c>
      <c r="N7100">
        <v>2514.5124999999998</v>
      </c>
      <c r="O7100">
        <v>4.99</v>
      </c>
      <c r="P7100">
        <v>601.65</v>
      </c>
      <c r="Q7100" s="2">
        <v>0.56999999999999995</v>
      </c>
      <c r="R7100" t="s">
        <v>96</v>
      </c>
      <c r="S7100" t="s">
        <v>30</v>
      </c>
      <c r="T7100" t="s">
        <v>1801</v>
      </c>
      <c r="U7100" t="s">
        <v>105</v>
      </c>
      <c r="V7100" t="s">
        <v>33</v>
      </c>
      <c r="W7100">
        <v>2153</v>
      </c>
      <c r="X7100" s="1">
        <v>42138</v>
      </c>
      <c r="Y7100" t="s">
        <v>42</v>
      </c>
      <c r="Z7100" t="e" vm="21">
        <v>#VALUE!</v>
      </c>
      <c r="AA7100">
        <v>4072</v>
      </c>
      <c r="AB7100" t="e" cm="1" vm="2">
        <f t="array" ref="AB7100">_FV(Table1[[#This Row],[State]],"Country/region",TRUE)</f>
        <v>#VALUE!</v>
      </c>
    </row>
    <row r="7101" spans="1:28" x14ac:dyDescent="0.35">
      <c r="A7101" t="s">
        <v>2453</v>
      </c>
      <c r="B7101">
        <v>65</v>
      </c>
      <c r="C7101" t="s">
        <v>1159</v>
      </c>
      <c r="D7101" t="s">
        <v>46</v>
      </c>
      <c r="E7101">
        <f>YEAR(Table1[[#This Row],[Order Date]])</f>
        <v>2015</v>
      </c>
      <c r="F7101">
        <v>1</v>
      </c>
      <c r="G7101">
        <f>MONTH(Table1[[#This Row],[Order Date]])</f>
        <v>5</v>
      </c>
      <c r="H7101" s="1">
        <v>42137</v>
      </c>
      <c r="I7101">
        <v>36644</v>
      </c>
      <c r="J7101" t="s">
        <v>28</v>
      </c>
      <c r="K7101">
        <v>24</v>
      </c>
      <c r="L7101">
        <v>99.99</v>
      </c>
      <c r="M7101" s="2">
        <v>0.06</v>
      </c>
      <c r="N7101">
        <v>2298.3200000000002</v>
      </c>
      <c r="O7101">
        <v>19.989999999999998</v>
      </c>
      <c r="P7101">
        <v>218.72</v>
      </c>
      <c r="Q7101" s="2">
        <v>0.5</v>
      </c>
      <c r="R7101" t="s">
        <v>96</v>
      </c>
      <c r="S7101" t="s">
        <v>30</v>
      </c>
      <c r="T7101" t="s">
        <v>2867</v>
      </c>
      <c r="U7101" t="s">
        <v>102</v>
      </c>
      <c r="V7101" t="s">
        <v>68</v>
      </c>
      <c r="W7101">
        <v>5138</v>
      </c>
      <c r="X7101" s="1">
        <v>42138</v>
      </c>
      <c r="Y7101" t="s">
        <v>34</v>
      </c>
      <c r="Z7101" t="e" vm="16">
        <v>#VALUE!</v>
      </c>
      <c r="AA7101">
        <v>60174</v>
      </c>
      <c r="AB7101" t="e" cm="1" vm="2">
        <f t="array" ref="AB7101">_FV(Table1[[#This Row],[State]],"Country/region",TRUE)</f>
        <v>#VALUE!</v>
      </c>
    </row>
    <row r="7102" spans="1:28" x14ac:dyDescent="0.35">
      <c r="A7102" t="s">
        <v>3521</v>
      </c>
      <c r="B7102">
        <v>65</v>
      </c>
      <c r="C7102" t="s">
        <v>200</v>
      </c>
      <c r="D7102" t="s">
        <v>27</v>
      </c>
      <c r="E7102">
        <f>YEAR(Table1[[#This Row],[Order Date]])</f>
        <v>2015</v>
      </c>
      <c r="F7102">
        <v>1</v>
      </c>
      <c r="G7102">
        <f>MONTH(Table1[[#This Row],[Order Date]])</f>
        <v>5</v>
      </c>
      <c r="H7102" s="1">
        <v>42137</v>
      </c>
      <c r="I7102">
        <v>15399</v>
      </c>
      <c r="J7102" t="s">
        <v>58</v>
      </c>
      <c r="K7102">
        <v>7</v>
      </c>
      <c r="L7102">
        <v>284.98</v>
      </c>
      <c r="M7102" s="2">
        <v>0.01</v>
      </c>
      <c r="N7102">
        <v>2202.4499999999998</v>
      </c>
      <c r="O7102">
        <v>69.55</v>
      </c>
      <c r="P7102">
        <v>-51.28</v>
      </c>
      <c r="Q7102" s="2">
        <v>0.6</v>
      </c>
      <c r="R7102" t="s">
        <v>48</v>
      </c>
      <c r="S7102" t="s">
        <v>49</v>
      </c>
      <c r="T7102" t="s">
        <v>1697</v>
      </c>
      <c r="U7102" t="s">
        <v>51</v>
      </c>
      <c r="V7102" t="s">
        <v>33</v>
      </c>
      <c r="W7102">
        <v>2152</v>
      </c>
      <c r="X7102" s="1">
        <v>42139</v>
      </c>
      <c r="Y7102" t="s">
        <v>53</v>
      </c>
      <c r="Z7102" t="e" vm="24">
        <v>#VALUE!</v>
      </c>
      <c r="AA7102">
        <v>7071</v>
      </c>
      <c r="AB7102" t="e" cm="1" vm="2">
        <f t="array" ref="AB7102">_FV(Table1[[#This Row],[State]],"Country/region",TRUE)</f>
        <v>#VALUE!</v>
      </c>
    </row>
    <row r="7103" spans="1:28" x14ac:dyDescent="0.35">
      <c r="A7103" t="s">
        <v>1738</v>
      </c>
      <c r="B7103">
        <v>65</v>
      </c>
      <c r="C7103" t="s">
        <v>2956</v>
      </c>
      <c r="D7103" t="s">
        <v>27</v>
      </c>
      <c r="E7103">
        <f>YEAR(Table1[[#This Row],[Order Date]])</f>
        <v>2015</v>
      </c>
      <c r="F7103">
        <v>1</v>
      </c>
      <c r="G7103">
        <f>MONTH(Table1[[#This Row],[Order Date]])</f>
        <v>5</v>
      </c>
      <c r="H7103" s="1">
        <v>42137</v>
      </c>
      <c r="I7103">
        <v>11011</v>
      </c>
      <c r="J7103" t="s">
        <v>28</v>
      </c>
      <c r="K7103">
        <v>33</v>
      </c>
      <c r="L7103">
        <v>240.98</v>
      </c>
      <c r="M7103" s="2">
        <v>0.04</v>
      </c>
      <c r="N7103">
        <v>8305.19</v>
      </c>
      <c r="O7103">
        <v>60.2</v>
      </c>
      <c r="P7103">
        <v>1383.32</v>
      </c>
      <c r="Q7103" s="2">
        <v>0.56000000000000005</v>
      </c>
      <c r="R7103" t="s">
        <v>48</v>
      </c>
      <c r="S7103" t="s">
        <v>73</v>
      </c>
      <c r="T7103" t="s">
        <v>540</v>
      </c>
      <c r="U7103" t="s">
        <v>154</v>
      </c>
      <c r="V7103" t="s">
        <v>33</v>
      </c>
      <c r="W7103">
        <v>1526</v>
      </c>
      <c r="X7103" s="1">
        <v>42139</v>
      </c>
      <c r="Y7103" t="s">
        <v>53</v>
      </c>
      <c r="Z7103" t="e" vm="27">
        <v>#VALUE!</v>
      </c>
      <c r="AA7103">
        <v>5201</v>
      </c>
      <c r="AB7103" t="e" cm="1" vm="2">
        <f t="array" ref="AB7103">_FV(Table1[[#This Row],[State]],"Country/region",TRUE)</f>
        <v>#VALUE!</v>
      </c>
    </row>
    <row r="7104" spans="1:28" x14ac:dyDescent="0.35">
      <c r="A7104" t="s">
        <v>2044</v>
      </c>
      <c r="B7104">
        <v>65</v>
      </c>
      <c r="C7104" t="s">
        <v>1676</v>
      </c>
      <c r="D7104" t="s">
        <v>27</v>
      </c>
      <c r="E7104">
        <f>YEAR(Table1[[#This Row],[Order Date]])</f>
        <v>2015</v>
      </c>
      <c r="F7104">
        <v>1</v>
      </c>
      <c r="G7104">
        <f>MONTH(Table1[[#This Row],[Order Date]])</f>
        <v>5</v>
      </c>
      <c r="H7104" s="1">
        <v>42137</v>
      </c>
      <c r="I7104">
        <v>47014</v>
      </c>
      <c r="J7104" t="s">
        <v>58</v>
      </c>
      <c r="K7104">
        <v>33</v>
      </c>
      <c r="L7104">
        <v>25.98</v>
      </c>
      <c r="M7104" s="2">
        <v>0.08</v>
      </c>
      <c r="N7104">
        <v>803.11</v>
      </c>
      <c r="O7104">
        <v>14.36</v>
      </c>
      <c r="P7104">
        <v>-237.13</v>
      </c>
      <c r="Q7104" s="2">
        <v>0.6</v>
      </c>
      <c r="R7104" t="s">
        <v>48</v>
      </c>
      <c r="S7104" t="s">
        <v>49</v>
      </c>
      <c r="T7104" t="s">
        <v>503</v>
      </c>
      <c r="U7104" t="s">
        <v>51</v>
      </c>
      <c r="V7104" t="s">
        <v>76</v>
      </c>
      <c r="W7104">
        <v>6609</v>
      </c>
      <c r="X7104" s="1">
        <v>42139</v>
      </c>
      <c r="Y7104" t="s">
        <v>53</v>
      </c>
      <c r="Z7104" t="e" vm="19">
        <v>#VALUE!</v>
      </c>
      <c r="AA7104">
        <v>29662</v>
      </c>
      <c r="AB7104" t="e" cm="1" vm="2">
        <f t="array" ref="AB7104">_FV(Table1[[#This Row],[State]],"Country/region",TRUE)</f>
        <v>#VALUE!</v>
      </c>
    </row>
    <row r="7105" spans="1:28" x14ac:dyDescent="0.35">
      <c r="A7105" t="s">
        <v>2889</v>
      </c>
      <c r="B7105">
        <v>65</v>
      </c>
      <c r="C7105" t="s">
        <v>2890</v>
      </c>
      <c r="D7105" t="s">
        <v>57</v>
      </c>
      <c r="E7105">
        <f>YEAR(Table1[[#This Row],[Order Date]])</f>
        <v>2015</v>
      </c>
      <c r="F7105">
        <v>1</v>
      </c>
      <c r="G7105">
        <f>MONTH(Table1[[#This Row],[Order Date]])</f>
        <v>5</v>
      </c>
      <c r="H7105" s="1">
        <v>42137</v>
      </c>
      <c r="I7105">
        <v>8130</v>
      </c>
      <c r="J7105" t="s">
        <v>58</v>
      </c>
      <c r="K7105">
        <v>15</v>
      </c>
      <c r="L7105">
        <v>4.13</v>
      </c>
      <c r="M7105" s="2">
        <v>0.03</v>
      </c>
      <c r="N7105">
        <v>66.33</v>
      </c>
      <c r="O7105">
        <v>5.04</v>
      </c>
      <c r="P7105">
        <v>-47.230499999999999</v>
      </c>
      <c r="Q7105" s="2">
        <v>0.38</v>
      </c>
      <c r="R7105" t="s">
        <v>29</v>
      </c>
      <c r="S7105" t="s">
        <v>30</v>
      </c>
      <c r="T7105" t="s">
        <v>962</v>
      </c>
      <c r="U7105" t="s">
        <v>67</v>
      </c>
      <c r="V7105" t="s">
        <v>76</v>
      </c>
      <c r="W7105">
        <v>1105</v>
      </c>
      <c r="X7105" s="1">
        <v>42139</v>
      </c>
      <c r="Y7105" t="s">
        <v>34</v>
      </c>
      <c r="Z7105" t="e" vm="14">
        <v>#VALUE!</v>
      </c>
      <c r="AA7105">
        <v>34759</v>
      </c>
      <c r="AB7105" t="e" cm="1" vm="2">
        <f t="array" ref="AB7105">_FV(Table1[[#This Row],[State]],"Country/region",TRUE)</f>
        <v>#VALUE!</v>
      </c>
    </row>
    <row r="7106" spans="1:28" x14ac:dyDescent="0.35">
      <c r="A7106" t="s">
        <v>2598</v>
      </c>
      <c r="B7106">
        <v>65</v>
      </c>
      <c r="C7106" t="s">
        <v>2164</v>
      </c>
      <c r="D7106" t="s">
        <v>46</v>
      </c>
      <c r="E7106">
        <f>YEAR(Table1[[#This Row],[Order Date]])</f>
        <v>2015</v>
      </c>
      <c r="F7106">
        <v>1</v>
      </c>
      <c r="G7106">
        <f>MONTH(Table1[[#This Row],[Order Date]])</f>
        <v>5</v>
      </c>
      <c r="H7106" s="1">
        <v>42137</v>
      </c>
      <c r="I7106">
        <v>17698</v>
      </c>
      <c r="J7106" t="s">
        <v>28</v>
      </c>
      <c r="K7106">
        <v>43</v>
      </c>
      <c r="L7106">
        <v>44.01</v>
      </c>
      <c r="M7106" s="2">
        <v>0.08</v>
      </c>
      <c r="N7106">
        <v>1883.82</v>
      </c>
      <c r="O7106">
        <v>3.5</v>
      </c>
      <c r="P7106">
        <v>528.77</v>
      </c>
      <c r="Q7106" s="2">
        <v>0.59</v>
      </c>
      <c r="R7106" t="s">
        <v>29</v>
      </c>
      <c r="S7106" t="s">
        <v>30</v>
      </c>
      <c r="T7106" t="s">
        <v>1691</v>
      </c>
      <c r="U7106" t="s">
        <v>214</v>
      </c>
      <c r="V7106" t="s">
        <v>33</v>
      </c>
      <c r="W7106">
        <v>2436</v>
      </c>
      <c r="X7106" s="1">
        <v>42139</v>
      </c>
      <c r="Y7106" t="s">
        <v>34</v>
      </c>
      <c r="Z7106" t="e" vm="24">
        <v>#VALUE!</v>
      </c>
      <c r="AA7106">
        <v>7040</v>
      </c>
      <c r="AB7106" t="e" cm="1" vm="2">
        <f t="array" ref="AB7106">_FV(Table1[[#This Row],[State]],"Country/region",TRUE)</f>
        <v>#VALUE!</v>
      </c>
    </row>
    <row r="7107" spans="1:28" x14ac:dyDescent="0.35">
      <c r="A7107" t="s">
        <v>1693</v>
      </c>
      <c r="B7107">
        <v>65</v>
      </c>
      <c r="C7107" t="s">
        <v>2164</v>
      </c>
      <c r="D7107" t="s">
        <v>46</v>
      </c>
      <c r="E7107">
        <f>YEAR(Table1[[#This Row],[Order Date]])</f>
        <v>2015</v>
      </c>
      <c r="F7107">
        <v>1</v>
      </c>
      <c r="G7107">
        <f>MONTH(Table1[[#This Row],[Order Date]])</f>
        <v>5</v>
      </c>
      <c r="H7107" s="1">
        <v>42137</v>
      </c>
      <c r="I7107">
        <v>17698</v>
      </c>
      <c r="J7107" t="s">
        <v>28</v>
      </c>
      <c r="K7107">
        <v>22</v>
      </c>
      <c r="L7107">
        <v>65.989999999999995</v>
      </c>
      <c r="M7107" s="2">
        <v>0.1</v>
      </c>
      <c r="N7107">
        <v>1118.2515000000001</v>
      </c>
      <c r="O7107">
        <v>8.99</v>
      </c>
      <c r="P7107">
        <v>-59.587000000000003</v>
      </c>
      <c r="Q7107" s="2">
        <v>0.57999999999999996</v>
      </c>
      <c r="R7107" t="s">
        <v>96</v>
      </c>
      <c r="S7107" t="s">
        <v>30</v>
      </c>
      <c r="T7107">
        <v>8260</v>
      </c>
      <c r="U7107" t="s">
        <v>105</v>
      </c>
      <c r="V7107" t="s">
        <v>33</v>
      </c>
      <c r="W7107">
        <v>2437</v>
      </c>
      <c r="X7107" s="1">
        <v>42139</v>
      </c>
      <c r="Y7107" t="s">
        <v>34</v>
      </c>
      <c r="Z7107" t="e" vm="21">
        <v>#VALUE!</v>
      </c>
      <c r="AA7107">
        <v>4101</v>
      </c>
      <c r="AB7107" t="e" cm="1" vm="2">
        <f t="array" ref="AB7107">_FV(Table1[[#This Row],[State]],"Country/region",TRUE)</f>
        <v>#VALUE!</v>
      </c>
    </row>
    <row r="7108" spans="1:28" x14ac:dyDescent="0.35">
      <c r="A7108" t="s">
        <v>3522</v>
      </c>
      <c r="B7108">
        <v>65</v>
      </c>
      <c r="C7108" t="s">
        <v>200</v>
      </c>
      <c r="D7108" t="s">
        <v>27</v>
      </c>
      <c r="E7108">
        <f>YEAR(Table1[[#This Row],[Order Date]])</f>
        <v>2015</v>
      </c>
      <c r="F7108">
        <v>1</v>
      </c>
      <c r="G7108">
        <f>MONTH(Table1[[#This Row],[Order Date]])</f>
        <v>5</v>
      </c>
      <c r="H7108" s="1">
        <v>42137</v>
      </c>
      <c r="I7108">
        <v>15399</v>
      </c>
      <c r="J7108" t="s">
        <v>58</v>
      </c>
      <c r="K7108">
        <v>38</v>
      </c>
      <c r="L7108">
        <v>125.99</v>
      </c>
      <c r="M7108" s="2">
        <v>0.02</v>
      </c>
      <c r="N7108">
        <v>3988.0895</v>
      </c>
      <c r="O7108">
        <v>4.2</v>
      </c>
      <c r="P7108">
        <v>969.85799999999995</v>
      </c>
      <c r="Q7108" s="2">
        <v>0.59</v>
      </c>
      <c r="R7108" t="s">
        <v>96</v>
      </c>
      <c r="S7108" t="s">
        <v>30</v>
      </c>
      <c r="T7108" t="s">
        <v>852</v>
      </c>
      <c r="U7108" t="s">
        <v>105</v>
      </c>
      <c r="V7108" t="s">
        <v>33</v>
      </c>
      <c r="W7108">
        <v>2151</v>
      </c>
      <c r="X7108" s="1">
        <v>42139</v>
      </c>
      <c r="Y7108" t="s">
        <v>34</v>
      </c>
      <c r="Z7108" t="e" vm="37">
        <v>#VALUE!</v>
      </c>
      <c r="AA7108">
        <v>2816</v>
      </c>
      <c r="AB7108" t="e" cm="1" vm="2">
        <f t="array" ref="AB7108">_FV(Table1[[#This Row],[State]],"Country/region",TRUE)</f>
        <v>#VALUE!</v>
      </c>
    </row>
    <row r="7109" spans="1:28" x14ac:dyDescent="0.35">
      <c r="A7109" t="s">
        <v>2515</v>
      </c>
      <c r="B7109">
        <v>65</v>
      </c>
      <c r="C7109" t="s">
        <v>663</v>
      </c>
      <c r="D7109" t="s">
        <v>57</v>
      </c>
      <c r="E7109">
        <f>YEAR(Table1[[#This Row],[Order Date]])</f>
        <v>2015</v>
      </c>
      <c r="F7109">
        <v>1</v>
      </c>
      <c r="G7109">
        <f>MONTH(Table1[[#This Row],[Order Date]])</f>
        <v>5</v>
      </c>
      <c r="H7109" s="1">
        <v>42138</v>
      </c>
      <c r="I7109">
        <v>16359</v>
      </c>
      <c r="J7109" t="s">
        <v>58</v>
      </c>
      <c r="K7109">
        <v>8</v>
      </c>
      <c r="L7109">
        <v>3.34</v>
      </c>
      <c r="M7109" s="2">
        <v>0</v>
      </c>
      <c r="N7109">
        <v>35.28</v>
      </c>
      <c r="O7109">
        <v>7.49</v>
      </c>
      <c r="P7109">
        <v>-39.07</v>
      </c>
      <c r="Q7109" s="2">
        <v>0.54</v>
      </c>
      <c r="R7109" t="s">
        <v>29</v>
      </c>
      <c r="S7109" t="s">
        <v>59</v>
      </c>
      <c r="T7109" t="s">
        <v>1396</v>
      </c>
      <c r="U7109" t="s">
        <v>88</v>
      </c>
      <c r="V7109" t="s">
        <v>33</v>
      </c>
      <c r="W7109">
        <v>2276</v>
      </c>
      <c r="X7109" s="1">
        <v>42138</v>
      </c>
      <c r="Y7109" t="s">
        <v>34</v>
      </c>
      <c r="Z7109" t="e" vm="43">
        <v>#VALUE!</v>
      </c>
      <c r="AA7109">
        <v>25314</v>
      </c>
      <c r="AB7109" t="e" cm="1" vm="2">
        <f t="array" ref="AB7109">_FV(Table1[[#This Row],[State]],"Country/region",TRUE)</f>
        <v>#VALUE!</v>
      </c>
    </row>
    <row r="7110" spans="1:28" x14ac:dyDescent="0.35">
      <c r="A7110" t="s">
        <v>2515</v>
      </c>
      <c r="B7110">
        <v>65</v>
      </c>
      <c r="C7110" t="s">
        <v>663</v>
      </c>
      <c r="D7110" t="s">
        <v>57</v>
      </c>
      <c r="E7110">
        <f>YEAR(Table1[[#This Row],[Order Date]])</f>
        <v>2015</v>
      </c>
      <c r="F7110">
        <v>1</v>
      </c>
      <c r="G7110">
        <f>MONTH(Table1[[#This Row],[Order Date]])</f>
        <v>5</v>
      </c>
      <c r="H7110" s="1">
        <v>42138</v>
      </c>
      <c r="I7110">
        <v>16359</v>
      </c>
      <c r="J7110" t="s">
        <v>58</v>
      </c>
      <c r="K7110">
        <v>39</v>
      </c>
      <c r="L7110">
        <v>35.89</v>
      </c>
      <c r="M7110" s="2">
        <v>0.06</v>
      </c>
      <c r="N7110">
        <v>1343.6</v>
      </c>
      <c r="O7110">
        <v>14.72</v>
      </c>
      <c r="P7110">
        <v>137.86000000000001</v>
      </c>
      <c r="Q7110" s="2">
        <v>0.4</v>
      </c>
      <c r="R7110" t="s">
        <v>29</v>
      </c>
      <c r="S7110" t="s">
        <v>30</v>
      </c>
      <c r="T7110" t="s">
        <v>2350</v>
      </c>
      <c r="U7110" t="s">
        <v>267</v>
      </c>
      <c r="V7110" t="s">
        <v>33</v>
      </c>
      <c r="W7110">
        <v>2275</v>
      </c>
      <c r="X7110" s="1">
        <v>42139</v>
      </c>
      <c r="Y7110" t="s">
        <v>34</v>
      </c>
      <c r="Z7110" t="e" vm="43">
        <v>#VALUE!</v>
      </c>
      <c r="AA7110">
        <v>25314</v>
      </c>
      <c r="AB7110" t="e" cm="1" vm="2">
        <f t="array" ref="AB7110">_FV(Table1[[#This Row],[State]],"Country/region",TRUE)</f>
        <v>#VALUE!</v>
      </c>
    </row>
    <row r="7111" spans="1:28" x14ac:dyDescent="0.35">
      <c r="A7111" t="s">
        <v>432</v>
      </c>
      <c r="B7111">
        <v>65</v>
      </c>
      <c r="C7111" t="s">
        <v>433</v>
      </c>
      <c r="D7111" t="s">
        <v>27</v>
      </c>
      <c r="E7111">
        <f>YEAR(Table1[[#This Row],[Order Date]])</f>
        <v>2015</v>
      </c>
      <c r="F7111">
        <v>1</v>
      </c>
      <c r="G7111">
        <f>MONTH(Table1[[#This Row],[Order Date]])</f>
        <v>5</v>
      </c>
      <c r="H7111" s="1">
        <v>42138</v>
      </c>
      <c r="I7111">
        <v>39365</v>
      </c>
      <c r="J7111" t="s">
        <v>28</v>
      </c>
      <c r="K7111">
        <v>32</v>
      </c>
      <c r="L7111">
        <v>29.89</v>
      </c>
      <c r="M7111" s="2">
        <v>0.1</v>
      </c>
      <c r="N7111">
        <v>931.08</v>
      </c>
      <c r="O7111">
        <v>1.99</v>
      </c>
      <c r="P7111">
        <v>269.60000000000002</v>
      </c>
      <c r="Q7111" s="2">
        <v>0.5</v>
      </c>
      <c r="R7111" t="s">
        <v>96</v>
      </c>
      <c r="S7111" t="s">
        <v>139</v>
      </c>
      <c r="T7111" t="s">
        <v>617</v>
      </c>
      <c r="U7111" t="s">
        <v>102</v>
      </c>
      <c r="V7111" t="s">
        <v>68</v>
      </c>
      <c r="W7111">
        <v>5561</v>
      </c>
      <c r="X7111" s="1">
        <v>42141</v>
      </c>
      <c r="Y7111" t="s">
        <v>42</v>
      </c>
      <c r="Z7111" t="e" vm="11">
        <v>#VALUE!</v>
      </c>
      <c r="AA7111">
        <v>75002</v>
      </c>
      <c r="AB7111" t="e" cm="1" vm="2">
        <f t="array" ref="AB7111">_FV(Table1[[#This Row],[State]],"Country/region",TRUE)</f>
        <v>#VALUE!</v>
      </c>
    </row>
    <row r="7112" spans="1:28" x14ac:dyDescent="0.35">
      <c r="A7112" t="s">
        <v>995</v>
      </c>
      <c r="B7112">
        <v>65</v>
      </c>
      <c r="C7112" t="s">
        <v>117</v>
      </c>
      <c r="D7112" t="s">
        <v>46</v>
      </c>
      <c r="E7112">
        <f>YEAR(Table1[[#This Row],[Order Date]])</f>
        <v>2015</v>
      </c>
      <c r="F7112">
        <v>1</v>
      </c>
      <c r="G7112">
        <f>MONTH(Table1[[#This Row],[Order Date]])</f>
        <v>5</v>
      </c>
      <c r="H7112" s="1">
        <v>42140</v>
      </c>
      <c r="I7112">
        <v>58145</v>
      </c>
      <c r="J7112" t="s">
        <v>131</v>
      </c>
      <c r="K7112">
        <v>33</v>
      </c>
      <c r="L7112">
        <v>5.84</v>
      </c>
      <c r="M7112" s="2">
        <v>0</v>
      </c>
      <c r="N7112">
        <v>203.49</v>
      </c>
      <c r="O7112">
        <v>1.2</v>
      </c>
      <c r="P7112">
        <v>46.21</v>
      </c>
      <c r="Q7112" s="2">
        <v>0.74</v>
      </c>
      <c r="R7112" t="s">
        <v>48</v>
      </c>
      <c r="S7112" t="s">
        <v>80</v>
      </c>
      <c r="T7112" t="s">
        <v>515</v>
      </c>
      <c r="U7112" t="s">
        <v>82</v>
      </c>
      <c r="V7112" t="s">
        <v>33</v>
      </c>
      <c r="W7112">
        <v>8134</v>
      </c>
      <c r="X7112" s="1">
        <v>42140</v>
      </c>
      <c r="Y7112" t="s">
        <v>42</v>
      </c>
      <c r="Z7112" t="e" vm="3">
        <v>#VALUE!</v>
      </c>
      <c r="AA7112">
        <v>20746</v>
      </c>
      <c r="AB7112" t="e" cm="1" vm="2">
        <f t="array" ref="AB7112">_FV(Table1[[#This Row],[State]],"Country/region",TRUE)</f>
        <v>#VALUE!</v>
      </c>
    </row>
    <row r="7113" spans="1:28" x14ac:dyDescent="0.35">
      <c r="A7113" t="s">
        <v>3333</v>
      </c>
      <c r="B7113">
        <v>65</v>
      </c>
      <c r="C7113" t="s">
        <v>3334</v>
      </c>
      <c r="D7113" t="s">
        <v>38</v>
      </c>
      <c r="E7113">
        <f>YEAR(Table1[[#This Row],[Order Date]])</f>
        <v>2015</v>
      </c>
      <c r="F7113">
        <v>1</v>
      </c>
      <c r="G7113">
        <f>MONTH(Table1[[#This Row],[Order Date]])</f>
        <v>5</v>
      </c>
      <c r="H7113" s="1">
        <v>42140</v>
      </c>
      <c r="I7113">
        <v>16039</v>
      </c>
      <c r="J7113" t="s">
        <v>28</v>
      </c>
      <c r="K7113">
        <v>3</v>
      </c>
      <c r="L7113">
        <v>43.98</v>
      </c>
      <c r="M7113" s="2">
        <v>0.1</v>
      </c>
      <c r="N7113">
        <v>121.12</v>
      </c>
      <c r="O7113">
        <v>1.99</v>
      </c>
      <c r="P7113">
        <v>-118.82</v>
      </c>
      <c r="Q7113" s="2">
        <v>0.44</v>
      </c>
      <c r="R7113" t="s">
        <v>96</v>
      </c>
      <c r="S7113" t="s">
        <v>139</v>
      </c>
      <c r="T7113" t="s">
        <v>1958</v>
      </c>
      <c r="U7113" t="s">
        <v>102</v>
      </c>
      <c r="V7113" t="s">
        <v>68</v>
      </c>
      <c r="W7113">
        <v>2221</v>
      </c>
      <c r="X7113" s="1">
        <v>42141</v>
      </c>
      <c r="Y7113" t="s">
        <v>34</v>
      </c>
      <c r="Z7113" t="e" vm="16">
        <v>#VALUE!</v>
      </c>
      <c r="AA7113">
        <v>60139</v>
      </c>
      <c r="AB7113" t="e" cm="1" vm="2">
        <f t="array" ref="AB7113">_FV(Table1[[#This Row],[State]],"Country/region",TRUE)</f>
        <v>#VALUE!</v>
      </c>
    </row>
    <row r="7114" spans="1:28" x14ac:dyDescent="0.35">
      <c r="A7114" t="s">
        <v>2173</v>
      </c>
      <c r="B7114">
        <v>65</v>
      </c>
      <c r="C7114" t="s">
        <v>2436</v>
      </c>
      <c r="D7114" t="s">
        <v>38</v>
      </c>
      <c r="E7114">
        <f>YEAR(Table1[[#This Row],[Order Date]])</f>
        <v>2015</v>
      </c>
      <c r="F7114">
        <v>1</v>
      </c>
      <c r="G7114">
        <f>MONTH(Table1[[#This Row],[Order Date]])</f>
        <v>5</v>
      </c>
      <c r="H7114" s="1">
        <v>42141</v>
      </c>
      <c r="I7114">
        <v>13572</v>
      </c>
      <c r="J7114" t="s">
        <v>58</v>
      </c>
      <c r="K7114">
        <v>7</v>
      </c>
      <c r="L7114">
        <v>5.0199999999999996</v>
      </c>
      <c r="M7114" s="2">
        <v>7.0000000000000007E-2</v>
      </c>
      <c r="N7114">
        <v>40.11</v>
      </c>
      <c r="O7114">
        <v>5.14</v>
      </c>
      <c r="P7114">
        <v>-43.71</v>
      </c>
      <c r="Q7114" s="2">
        <v>0.79</v>
      </c>
      <c r="R7114" t="s">
        <v>96</v>
      </c>
      <c r="S7114" t="s">
        <v>139</v>
      </c>
      <c r="T7114" t="s">
        <v>253</v>
      </c>
      <c r="U7114" t="s">
        <v>102</v>
      </c>
      <c r="V7114" t="s">
        <v>33</v>
      </c>
      <c r="W7114">
        <v>1891</v>
      </c>
      <c r="X7114" s="1">
        <v>42142</v>
      </c>
      <c r="Y7114" t="s">
        <v>34</v>
      </c>
      <c r="Z7114" t="e" vm="24">
        <v>#VALUE!</v>
      </c>
      <c r="AA7114">
        <v>7036</v>
      </c>
      <c r="AB7114" t="e" cm="1" vm="2">
        <f t="array" ref="AB7114">_FV(Table1[[#This Row],[State]],"Country/region",TRUE)</f>
        <v>#VALUE!</v>
      </c>
    </row>
    <row r="7115" spans="1:28" x14ac:dyDescent="0.35">
      <c r="A7115" t="s">
        <v>1650</v>
      </c>
      <c r="B7115">
        <v>65</v>
      </c>
      <c r="C7115" t="s">
        <v>1651</v>
      </c>
      <c r="D7115" t="s">
        <v>57</v>
      </c>
      <c r="E7115">
        <f>YEAR(Table1[[#This Row],[Order Date]])</f>
        <v>2015</v>
      </c>
      <c r="F7115">
        <v>1</v>
      </c>
      <c r="G7115">
        <f>MONTH(Table1[[#This Row],[Order Date]])</f>
        <v>5</v>
      </c>
      <c r="H7115" s="1">
        <v>42141</v>
      </c>
      <c r="I7115">
        <v>53667</v>
      </c>
      <c r="J7115" t="s">
        <v>131</v>
      </c>
      <c r="K7115">
        <v>33</v>
      </c>
      <c r="L7115">
        <v>3.36</v>
      </c>
      <c r="M7115" s="2">
        <v>0.08</v>
      </c>
      <c r="N7115">
        <v>112.36</v>
      </c>
      <c r="O7115">
        <v>6.27</v>
      </c>
      <c r="P7115">
        <v>-159.73500000000001</v>
      </c>
      <c r="Q7115" s="2">
        <v>0.4</v>
      </c>
      <c r="R7115" t="s">
        <v>29</v>
      </c>
      <c r="S7115" t="s">
        <v>30</v>
      </c>
      <c r="T7115" t="s">
        <v>114</v>
      </c>
      <c r="U7115" t="s">
        <v>67</v>
      </c>
      <c r="V7115" t="s">
        <v>68</v>
      </c>
      <c r="W7115">
        <v>7515</v>
      </c>
      <c r="X7115" s="1">
        <v>42143</v>
      </c>
      <c r="Y7115" t="s">
        <v>34</v>
      </c>
      <c r="Z7115" t="e" vm="5">
        <v>#VALUE!</v>
      </c>
      <c r="AA7115">
        <v>55128</v>
      </c>
      <c r="AB7115" t="e" cm="1" vm="2">
        <f t="array" ref="AB7115">_FV(Table1[[#This Row],[State]],"Country/region",TRUE)</f>
        <v>#VALUE!</v>
      </c>
    </row>
    <row r="7116" spans="1:28" x14ac:dyDescent="0.35">
      <c r="A7116" t="s">
        <v>3120</v>
      </c>
      <c r="B7116">
        <v>65</v>
      </c>
      <c r="C7116" t="s">
        <v>535</v>
      </c>
      <c r="D7116" t="s">
        <v>46</v>
      </c>
      <c r="E7116">
        <f>YEAR(Table1[[#This Row],[Order Date]])</f>
        <v>2015</v>
      </c>
      <c r="F7116">
        <v>1</v>
      </c>
      <c r="G7116">
        <f>MONTH(Table1[[#This Row],[Order Date]])</f>
        <v>5</v>
      </c>
      <c r="H7116" s="1">
        <v>42141</v>
      </c>
      <c r="I7116">
        <v>53120</v>
      </c>
      <c r="J7116" t="s">
        <v>39</v>
      </c>
      <c r="K7116">
        <v>5</v>
      </c>
      <c r="L7116">
        <v>4.76</v>
      </c>
      <c r="M7116" s="2">
        <v>0.09</v>
      </c>
      <c r="N7116">
        <v>22.75</v>
      </c>
      <c r="O7116">
        <v>0.88</v>
      </c>
      <c r="P7116">
        <v>-0.45</v>
      </c>
      <c r="Q7116" s="2">
        <v>0.39</v>
      </c>
      <c r="R7116" t="s">
        <v>29</v>
      </c>
      <c r="S7116" t="s">
        <v>59</v>
      </c>
      <c r="T7116" t="s">
        <v>1453</v>
      </c>
      <c r="U7116" t="s">
        <v>61</v>
      </c>
      <c r="V7116" t="s">
        <v>52</v>
      </c>
      <c r="W7116">
        <v>7444</v>
      </c>
      <c r="X7116" s="1">
        <v>42143</v>
      </c>
      <c r="Y7116" t="s">
        <v>34</v>
      </c>
      <c r="Z7116" t="e" vm="42">
        <v>#VALUE!</v>
      </c>
      <c r="AA7116">
        <v>85023</v>
      </c>
      <c r="AB7116" t="e" cm="1" vm="2">
        <f t="array" ref="AB7116">_FV(Table1[[#This Row],[State]],"Country/region",TRUE)</f>
        <v>#VALUE!</v>
      </c>
    </row>
    <row r="7117" spans="1:28" x14ac:dyDescent="0.35">
      <c r="A7117" t="s">
        <v>865</v>
      </c>
      <c r="B7117">
        <v>65</v>
      </c>
      <c r="C7117" t="s">
        <v>866</v>
      </c>
      <c r="D7117" t="s">
        <v>38</v>
      </c>
      <c r="E7117">
        <f>YEAR(Table1[[#This Row],[Order Date]])</f>
        <v>2015</v>
      </c>
      <c r="F7117">
        <v>1</v>
      </c>
      <c r="G7117">
        <f>MONTH(Table1[[#This Row],[Order Date]])</f>
        <v>5</v>
      </c>
      <c r="H7117" s="1">
        <v>42141</v>
      </c>
      <c r="I7117">
        <v>39168</v>
      </c>
      <c r="J7117" t="s">
        <v>28</v>
      </c>
      <c r="K7117">
        <v>50</v>
      </c>
      <c r="L7117">
        <v>19.98</v>
      </c>
      <c r="M7117" s="2">
        <v>0</v>
      </c>
      <c r="N7117">
        <v>1027.6600000000001</v>
      </c>
      <c r="O7117">
        <v>8.68</v>
      </c>
      <c r="P7117">
        <v>184.07</v>
      </c>
      <c r="Q7117" s="2">
        <v>0.37</v>
      </c>
      <c r="R7117" t="s">
        <v>29</v>
      </c>
      <c r="S7117" t="s">
        <v>30</v>
      </c>
      <c r="T7117" t="s">
        <v>442</v>
      </c>
      <c r="U7117" t="s">
        <v>61</v>
      </c>
      <c r="V7117" t="s">
        <v>68</v>
      </c>
      <c r="W7117">
        <v>5528</v>
      </c>
      <c r="X7117" s="1">
        <v>42143</v>
      </c>
      <c r="Y7117" t="s">
        <v>34</v>
      </c>
      <c r="Z7117" t="e" vm="25">
        <v>#VALUE!</v>
      </c>
      <c r="AA7117">
        <v>53150</v>
      </c>
      <c r="AB7117" t="e" cm="1" vm="2">
        <f t="array" ref="AB7117">_FV(Table1[[#This Row],[State]],"Country/region",TRUE)</f>
        <v>#VALUE!</v>
      </c>
    </row>
    <row r="7118" spans="1:28" x14ac:dyDescent="0.35">
      <c r="A7118" t="s">
        <v>865</v>
      </c>
      <c r="B7118">
        <v>65</v>
      </c>
      <c r="C7118" t="s">
        <v>866</v>
      </c>
      <c r="D7118" t="s">
        <v>38</v>
      </c>
      <c r="E7118">
        <f>YEAR(Table1[[#This Row],[Order Date]])</f>
        <v>2015</v>
      </c>
      <c r="F7118">
        <v>1</v>
      </c>
      <c r="G7118">
        <f>MONTH(Table1[[#This Row],[Order Date]])</f>
        <v>5</v>
      </c>
      <c r="H7118" s="1">
        <v>42141</v>
      </c>
      <c r="I7118">
        <v>39168</v>
      </c>
      <c r="J7118" t="s">
        <v>28</v>
      </c>
      <c r="K7118">
        <v>30</v>
      </c>
      <c r="L7118">
        <v>10.48</v>
      </c>
      <c r="M7118" s="2">
        <v>0.06</v>
      </c>
      <c r="N7118">
        <v>301.38</v>
      </c>
      <c r="O7118">
        <v>2.89</v>
      </c>
      <c r="P7118">
        <v>5.08</v>
      </c>
      <c r="Q7118" s="2">
        <v>0.6</v>
      </c>
      <c r="R7118" t="s">
        <v>29</v>
      </c>
      <c r="S7118" t="s">
        <v>139</v>
      </c>
      <c r="T7118" t="s">
        <v>1770</v>
      </c>
      <c r="U7118" t="s">
        <v>88</v>
      </c>
      <c r="V7118" t="s">
        <v>68</v>
      </c>
      <c r="W7118">
        <v>5529</v>
      </c>
      <c r="X7118" s="1">
        <v>42143</v>
      </c>
      <c r="Y7118" t="s">
        <v>34</v>
      </c>
      <c r="Z7118" t="e" vm="25">
        <v>#VALUE!</v>
      </c>
      <c r="AA7118">
        <v>53150</v>
      </c>
      <c r="AB7118" t="e" cm="1" vm="2">
        <f t="array" ref="AB7118">_FV(Table1[[#This Row],[State]],"Country/region",TRUE)</f>
        <v>#VALUE!</v>
      </c>
    </row>
    <row r="7119" spans="1:28" x14ac:dyDescent="0.35">
      <c r="A7119" t="s">
        <v>1650</v>
      </c>
      <c r="B7119">
        <v>65</v>
      </c>
      <c r="C7119" t="s">
        <v>1651</v>
      </c>
      <c r="D7119" t="s">
        <v>57</v>
      </c>
      <c r="E7119">
        <f>YEAR(Table1[[#This Row],[Order Date]])</f>
        <v>2015</v>
      </c>
      <c r="F7119">
        <v>1</v>
      </c>
      <c r="G7119">
        <f>MONTH(Table1[[#This Row],[Order Date]])</f>
        <v>5</v>
      </c>
      <c r="H7119" s="1">
        <v>42141</v>
      </c>
      <c r="I7119">
        <v>53667</v>
      </c>
      <c r="J7119" t="s">
        <v>131</v>
      </c>
      <c r="K7119">
        <v>16</v>
      </c>
      <c r="L7119">
        <v>35.99</v>
      </c>
      <c r="M7119" s="2">
        <v>0.09</v>
      </c>
      <c r="N7119">
        <v>481.04899999999998</v>
      </c>
      <c r="O7119">
        <v>1.1000000000000001</v>
      </c>
      <c r="P7119">
        <v>46.512</v>
      </c>
      <c r="Q7119" s="2">
        <v>0.55000000000000004</v>
      </c>
      <c r="R7119" t="s">
        <v>96</v>
      </c>
      <c r="S7119" t="s">
        <v>30</v>
      </c>
      <c r="T7119" t="s">
        <v>165</v>
      </c>
      <c r="U7119" t="s">
        <v>105</v>
      </c>
      <c r="V7119" t="s">
        <v>68</v>
      </c>
      <c r="W7119">
        <v>7516</v>
      </c>
      <c r="X7119" s="1">
        <v>42143</v>
      </c>
      <c r="Y7119" t="s">
        <v>34</v>
      </c>
      <c r="Z7119" t="e" vm="5">
        <v>#VALUE!</v>
      </c>
      <c r="AA7119">
        <v>55128</v>
      </c>
      <c r="AB7119" t="e" cm="1" vm="2">
        <f t="array" ref="AB7119">_FV(Table1[[#This Row],[State]],"Country/region",TRUE)</f>
        <v>#VALUE!</v>
      </c>
    </row>
    <row r="7120" spans="1:28" x14ac:dyDescent="0.35">
      <c r="A7120" t="s">
        <v>893</v>
      </c>
      <c r="B7120">
        <v>65</v>
      </c>
      <c r="C7120" t="s">
        <v>3124</v>
      </c>
      <c r="D7120" t="s">
        <v>38</v>
      </c>
      <c r="E7120">
        <f>YEAR(Table1[[#This Row],[Order Date]])</f>
        <v>2015</v>
      </c>
      <c r="F7120">
        <v>1</v>
      </c>
      <c r="G7120">
        <f>MONTH(Table1[[#This Row],[Order Date]])</f>
        <v>5</v>
      </c>
      <c r="H7120" s="1">
        <v>42141</v>
      </c>
      <c r="I7120">
        <v>59425</v>
      </c>
      <c r="J7120" t="s">
        <v>131</v>
      </c>
      <c r="K7120">
        <v>24</v>
      </c>
      <c r="L7120">
        <v>83.1</v>
      </c>
      <c r="M7120" s="2">
        <v>0</v>
      </c>
      <c r="N7120">
        <v>2094.12</v>
      </c>
      <c r="O7120">
        <v>6.13</v>
      </c>
      <c r="P7120">
        <v>717.12</v>
      </c>
      <c r="Q7120" s="2">
        <v>0.45</v>
      </c>
      <c r="R7120" t="s">
        <v>96</v>
      </c>
      <c r="S7120" t="s">
        <v>30</v>
      </c>
      <c r="T7120" t="s">
        <v>587</v>
      </c>
      <c r="U7120" t="s">
        <v>102</v>
      </c>
      <c r="V7120" t="s">
        <v>68</v>
      </c>
      <c r="W7120">
        <v>8316</v>
      </c>
      <c r="X7120" s="1">
        <v>42143</v>
      </c>
      <c r="Y7120" t="s">
        <v>34</v>
      </c>
      <c r="Z7120" t="e" vm="38">
        <v>#VALUE!</v>
      </c>
      <c r="AA7120">
        <v>46203</v>
      </c>
      <c r="AB7120" t="e" cm="1" vm="2">
        <f t="array" ref="AB7120">_FV(Table1[[#This Row],[State]],"Country/region",TRUE)</f>
        <v>#VALUE!</v>
      </c>
    </row>
    <row r="7121" spans="1:28" x14ac:dyDescent="0.35">
      <c r="A7121" t="s">
        <v>865</v>
      </c>
      <c r="B7121">
        <v>65</v>
      </c>
      <c r="C7121" t="s">
        <v>866</v>
      </c>
      <c r="D7121" t="s">
        <v>38</v>
      </c>
      <c r="E7121">
        <f>YEAR(Table1[[#This Row],[Order Date]])</f>
        <v>2015</v>
      </c>
      <c r="F7121">
        <v>1</v>
      </c>
      <c r="G7121">
        <f>MONTH(Table1[[#This Row],[Order Date]])</f>
        <v>5</v>
      </c>
      <c r="H7121" s="1">
        <v>42141</v>
      </c>
      <c r="I7121">
        <v>39168</v>
      </c>
      <c r="J7121" t="s">
        <v>28</v>
      </c>
      <c r="K7121">
        <v>22</v>
      </c>
      <c r="L7121">
        <v>37.700000000000003</v>
      </c>
      <c r="M7121" s="2">
        <v>7.0000000000000007E-2</v>
      </c>
      <c r="N7121">
        <v>809.91</v>
      </c>
      <c r="O7121">
        <v>2.99</v>
      </c>
      <c r="P7121">
        <v>321.67399999999998</v>
      </c>
      <c r="Q7121" s="2">
        <v>0.35</v>
      </c>
      <c r="R7121" t="s">
        <v>29</v>
      </c>
      <c r="S7121" t="s">
        <v>30</v>
      </c>
      <c r="T7121" t="s">
        <v>1512</v>
      </c>
      <c r="U7121" t="s">
        <v>67</v>
      </c>
      <c r="V7121" t="s">
        <v>68</v>
      </c>
      <c r="W7121">
        <v>5527</v>
      </c>
      <c r="X7121" s="1">
        <v>42144</v>
      </c>
      <c r="Y7121" t="s">
        <v>34</v>
      </c>
      <c r="Z7121" t="e" vm="25">
        <v>#VALUE!</v>
      </c>
      <c r="AA7121">
        <v>53150</v>
      </c>
      <c r="AB7121" t="e" cm="1" vm="2">
        <f t="array" ref="AB7121">_FV(Table1[[#This Row],[State]],"Country/region",TRUE)</f>
        <v>#VALUE!</v>
      </c>
    </row>
    <row r="7122" spans="1:28" x14ac:dyDescent="0.35">
      <c r="A7122" t="s">
        <v>893</v>
      </c>
      <c r="B7122">
        <v>65</v>
      </c>
      <c r="C7122" t="s">
        <v>3124</v>
      </c>
      <c r="D7122" t="s">
        <v>38</v>
      </c>
      <c r="E7122">
        <f>YEAR(Table1[[#This Row],[Order Date]])</f>
        <v>2015</v>
      </c>
      <c r="F7122">
        <v>1</v>
      </c>
      <c r="G7122">
        <f>MONTH(Table1[[#This Row],[Order Date]])</f>
        <v>5</v>
      </c>
      <c r="H7122" s="1">
        <v>42141</v>
      </c>
      <c r="I7122">
        <v>59425</v>
      </c>
      <c r="J7122" t="s">
        <v>131</v>
      </c>
      <c r="K7122">
        <v>46</v>
      </c>
      <c r="L7122">
        <v>37.94</v>
      </c>
      <c r="M7122" s="2">
        <v>0.04</v>
      </c>
      <c r="N7122">
        <v>1714.02</v>
      </c>
      <c r="O7122">
        <v>5.08</v>
      </c>
      <c r="P7122">
        <v>741.27</v>
      </c>
      <c r="Q7122" s="2">
        <v>0.38</v>
      </c>
      <c r="R7122" t="s">
        <v>29</v>
      </c>
      <c r="S7122" t="s">
        <v>59</v>
      </c>
      <c r="T7122" t="s">
        <v>1176</v>
      </c>
      <c r="U7122" t="s">
        <v>61</v>
      </c>
      <c r="V7122" t="s">
        <v>68</v>
      </c>
      <c r="W7122">
        <v>8317</v>
      </c>
      <c r="X7122" s="1">
        <v>42144</v>
      </c>
      <c r="Y7122" t="s">
        <v>34</v>
      </c>
      <c r="Z7122" t="e" vm="38">
        <v>#VALUE!</v>
      </c>
      <c r="AA7122">
        <v>46203</v>
      </c>
      <c r="AB7122" t="e" cm="1" vm="2">
        <f t="array" ref="AB7122">_FV(Table1[[#This Row],[State]],"Country/region",TRUE)</f>
        <v>#VALUE!</v>
      </c>
    </row>
    <row r="7123" spans="1:28" x14ac:dyDescent="0.35">
      <c r="A7123" t="s">
        <v>3234</v>
      </c>
      <c r="B7123">
        <v>65</v>
      </c>
      <c r="C7123" t="s">
        <v>2418</v>
      </c>
      <c r="D7123" t="s">
        <v>57</v>
      </c>
      <c r="E7123">
        <f>YEAR(Table1[[#This Row],[Order Date]])</f>
        <v>2015</v>
      </c>
      <c r="F7123">
        <v>1</v>
      </c>
      <c r="G7123">
        <f>MONTH(Table1[[#This Row],[Order Date]])</f>
        <v>5</v>
      </c>
      <c r="H7123" s="1">
        <v>42141</v>
      </c>
      <c r="I7123">
        <v>57602</v>
      </c>
      <c r="J7123" t="s">
        <v>47</v>
      </c>
      <c r="K7123">
        <v>43</v>
      </c>
      <c r="L7123">
        <v>2.88</v>
      </c>
      <c r="M7123" s="2">
        <v>0.02</v>
      </c>
      <c r="N7123">
        <v>130.36000000000001</v>
      </c>
      <c r="O7123">
        <v>0.5</v>
      </c>
      <c r="P7123">
        <v>58.52</v>
      </c>
      <c r="Q7123" s="2">
        <v>0.36</v>
      </c>
      <c r="R7123" t="s">
        <v>29</v>
      </c>
      <c r="S7123" t="s">
        <v>30</v>
      </c>
      <c r="T7123" t="s">
        <v>2764</v>
      </c>
      <c r="U7123" t="s">
        <v>210</v>
      </c>
      <c r="V7123" t="s">
        <v>76</v>
      </c>
      <c r="W7123">
        <v>8076</v>
      </c>
      <c r="X7123" s="1">
        <v>42150</v>
      </c>
      <c r="Y7123" t="s">
        <v>34</v>
      </c>
      <c r="Z7123" t="e" vm="14">
        <v>#VALUE!</v>
      </c>
      <c r="AA7123">
        <v>33566</v>
      </c>
      <c r="AB7123" t="e" cm="1" vm="2">
        <f t="array" ref="AB7123">_FV(Table1[[#This Row],[State]],"Country/region",TRUE)</f>
        <v>#VALUE!</v>
      </c>
    </row>
    <row r="7124" spans="1:28" x14ac:dyDescent="0.35">
      <c r="A7124" t="s">
        <v>3121</v>
      </c>
      <c r="B7124">
        <v>65</v>
      </c>
      <c r="C7124" t="s">
        <v>3122</v>
      </c>
      <c r="D7124" t="s">
        <v>38</v>
      </c>
      <c r="E7124">
        <f>YEAR(Table1[[#This Row],[Order Date]])</f>
        <v>2015</v>
      </c>
      <c r="F7124">
        <v>1</v>
      </c>
      <c r="G7124">
        <f>MONTH(Table1[[#This Row],[Order Date]])</f>
        <v>5</v>
      </c>
      <c r="H7124" s="1">
        <v>42142</v>
      </c>
      <c r="I7124">
        <v>9312</v>
      </c>
      <c r="J7124" t="s">
        <v>39</v>
      </c>
      <c r="K7124">
        <v>43</v>
      </c>
      <c r="L7124">
        <v>25.98</v>
      </c>
      <c r="M7124" s="2">
        <v>0.05</v>
      </c>
      <c r="N7124">
        <v>1160.55</v>
      </c>
      <c r="O7124">
        <v>14.36</v>
      </c>
      <c r="P7124">
        <v>-179.17</v>
      </c>
      <c r="Q7124" s="2">
        <v>0.6</v>
      </c>
      <c r="R7124" t="s">
        <v>48</v>
      </c>
      <c r="S7124" t="s">
        <v>49</v>
      </c>
      <c r="T7124" t="s">
        <v>503</v>
      </c>
      <c r="U7124" t="s">
        <v>51</v>
      </c>
      <c r="V7124" t="s">
        <v>76</v>
      </c>
      <c r="W7124">
        <v>1281</v>
      </c>
      <c r="X7124" s="1">
        <v>42143</v>
      </c>
      <c r="Y7124" t="s">
        <v>53</v>
      </c>
      <c r="Z7124" t="e" vm="14">
        <v>#VALUE!</v>
      </c>
      <c r="AA7124">
        <v>34239</v>
      </c>
      <c r="AB7124" t="e" cm="1" vm="2">
        <f t="array" ref="AB7124">_FV(Table1[[#This Row],[State]],"Country/region",TRUE)</f>
        <v>#VALUE!</v>
      </c>
    </row>
    <row r="7125" spans="1:28" x14ac:dyDescent="0.35">
      <c r="A7125" t="s">
        <v>2700</v>
      </c>
      <c r="B7125">
        <v>65</v>
      </c>
      <c r="C7125" t="s">
        <v>2138</v>
      </c>
      <c r="D7125" t="s">
        <v>57</v>
      </c>
      <c r="E7125">
        <f>YEAR(Table1[[#This Row],[Order Date]])</f>
        <v>2015</v>
      </c>
      <c r="F7125">
        <v>1</v>
      </c>
      <c r="G7125">
        <f>MONTH(Table1[[#This Row],[Order Date]])</f>
        <v>5</v>
      </c>
      <c r="H7125" s="1">
        <v>42142</v>
      </c>
      <c r="I7125">
        <v>1701</v>
      </c>
      <c r="J7125" t="s">
        <v>28</v>
      </c>
      <c r="K7125">
        <v>1</v>
      </c>
      <c r="L7125">
        <v>40.97</v>
      </c>
      <c r="M7125" s="2">
        <v>0.02</v>
      </c>
      <c r="N7125">
        <v>56.61</v>
      </c>
      <c r="O7125">
        <v>14.45</v>
      </c>
      <c r="P7125">
        <v>-22.16</v>
      </c>
      <c r="Q7125" s="2">
        <v>0.56999999999999995</v>
      </c>
      <c r="R7125" t="s">
        <v>48</v>
      </c>
      <c r="S7125" t="s">
        <v>40</v>
      </c>
      <c r="T7125" t="s">
        <v>2862</v>
      </c>
      <c r="U7125" t="s">
        <v>82</v>
      </c>
      <c r="V7125" t="s">
        <v>68</v>
      </c>
      <c r="W7125">
        <v>248</v>
      </c>
      <c r="X7125" s="1">
        <v>42144</v>
      </c>
      <c r="Y7125" t="s">
        <v>34</v>
      </c>
      <c r="Z7125" t="e" vm="11">
        <v>#VALUE!</v>
      </c>
      <c r="AA7125">
        <v>75116</v>
      </c>
      <c r="AB7125" t="e" cm="1" vm="2">
        <f t="array" ref="AB7125">_FV(Table1[[#This Row],[State]],"Country/region",TRUE)</f>
        <v>#VALUE!</v>
      </c>
    </row>
    <row r="7126" spans="1:28" x14ac:dyDescent="0.35">
      <c r="A7126" t="s">
        <v>2754</v>
      </c>
      <c r="B7126">
        <v>65</v>
      </c>
      <c r="C7126" t="s">
        <v>589</v>
      </c>
      <c r="D7126" t="s">
        <v>38</v>
      </c>
      <c r="E7126">
        <f>YEAR(Table1[[#This Row],[Order Date]])</f>
        <v>2015</v>
      </c>
      <c r="F7126">
        <v>1</v>
      </c>
      <c r="G7126">
        <f>MONTH(Table1[[#This Row],[Order Date]])</f>
        <v>5</v>
      </c>
      <c r="H7126" s="1">
        <v>42142</v>
      </c>
      <c r="I7126">
        <v>17447</v>
      </c>
      <c r="J7126" t="s">
        <v>47</v>
      </c>
      <c r="K7126">
        <v>42</v>
      </c>
      <c r="L7126">
        <v>18.97</v>
      </c>
      <c r="M7126" s="2">
        <v>0.01</v>
      </c>
      <c r="N7126">
        <v>861.41</v>
      </c>
      <c r="O7126">
        <v>9.5399999999999991</v>
      </c>
      <c r="P7126">
        <v>128</v>
      </c>
      <c r="Q7126" s="2">
        <v>0.37</v>
      </c>
      <c r="R7126" t="s">
        <v>29</v>
      </c>
      <c r="S7126" t="s">
        <v>30</v>
      </c>
      <c r="T7126" t="s">
        <v>334</v>
      </c>
      <c r="U7126" t="s">
        <v>61</v>
      </c>
      <c r="V7126" t="s">
        <v>52</v>
      </c>
      <c r="W7126">
        <v>2409</v>
      </c>
      <c r="X7126" s="1">
        <v>42144</v>
      </c>
      <c r="Y7126" t="s">
        <v>34</v>
      </c>
      <c r="Z7126" t="e" vm="32">
        <v>#VALUE!</v>
      </c>
      <c r="AA7126">
        <v>80134</v>
      </c>
      <c r="AB7126" t="e" cm="1" vm="2">
        <f t="array" ref="AB7126">_FV(Table1[[#This Row],[State]],"Country/region",TRUE)</f>
        <v>#VALUE!</v>
      </c>
    </row>
    <row r="7127" spans="1:28" x14ac:dyDescent="0.35">
      <c r="A7127" t="s">
        <v>2978</v>
      </c>
      <c r="B7127">
        <v>65</v>
      </c>
      <c r="C7127" t="s">
        <v>1271</v>
      </c>
      <c r="D7127" t="s">
        <v>38</v>
      </c>
      <c r="E7127">
        <f>YEAR(Table1[[#This Row],[Order Date]])</f>
        <v>2015</v>
      </c>
      <c r="F7127">
        <v>1</v>
      </c>
      <c r="G7127">
        <f>MONTH(Table1[[#This Row],[Order Date]])</f>
        <v>5</v>
      </c>
      <c r="H7127" s="1">
        <v>42142</v>
      </c>
      <c r="I7127">
        <v>54181</v>
      </c>
      <c r="J7127" t="s">
        <v>28</v>
      </c>
      <c r="K7127">
        <v>12</v>
      </c>
      <c r="L7127">
        <v>213.45</v>
      </c>
      <c r="M7127" s="2">
        <v>0.03</v>
      </c>
      <c r="N7127">
        <v>2608.79</v>
      </c>
      <c r="O7127">
        <v>14.7</v>
      </c>
      <c r="P7127">
        <v>67.36</v>
      </c>
      <c r="Q7127" s="2">
        <v>0.59</v>
      </c>
      <c r="R7127" t="s">
        <v>96</v>
      </c>
      <c r="S7127" t="s">
        <v>49</v>
      </c>
      <c r="T7127" t="s">
        <v>97</v>
      </c>
      <c r="U7127" t="s">
        <v>98</v>
      </c>
      <c r="V7127" t="s">
        <v>33</v>
      </c>
      <c r="W7127">
        <v>7576</v>
      </c>
      <c r="X7127" s="1">
        <v>42144</v>
      </c>
      <c r="Y7127" t="s">
        <v>53</v>
      </c>
      <c r="Z7127" t="e" vm="1">
        <v>#VALUE!</v>
      </c>
      <c r="AA7127">
        <v>18040</v>
      </c>
      <c r="AB7127" t="e" cm="1" vm="2">
        <f t="array" ref="AB7127">_FV(Table1[[#This Row],[State]],"Country/region",TRUE)</f>
        <v>#VALUE!</v>
      </c>
    </row>
    <row r="7128" spans="1:28" x14ac:dyDescent="0.35">
      <c r="A7128" t="s">
        <v>2700</v>
      </c>
      <c r="B7128">
        <v>65</v>
      </c>
      <c r="C7128" t="s">
        <v>2138</v>
      </c>
      <c r="D7128" t="s">
        <v>57</v>
      </c>
      <c r="E7128">
        <f>YEAR(Table1[[#This Row],[Order Date]])</f>
        <v>2015</v>
      </c>
      <c r="F7128">
        <v>1</v>
      </c>
      <c r="G7128">
        <f>MONTH(Table1[[#This Row],[Order Date]])</f>
        <v>5</v>
      </c>
      <c r="H7128" s="1">
        <v>42142</v>
      </c>
      <c r="I7128">
        <v>1701</v>
      </c>
      <c r="J7128" t="s">
        <v>28</v>
      </c>
      <c r="K7128">
        <v>49</v>
      </c>
      <c r="L7128">
        <v>40.98</v>
      </c>
      <c r="M7128" s="2">
        <v>0.01</v>
      </c>
      <c r="N7128">
        <v>2047.58</v>
      </c>
      <c r="O7128">
        <v>1.99</v>
      </c>
      <c r="P7128">
        <v>902.62</v>
      </c>
      <c r="Q7128" s="2">
        <v>0.44</v>
      </c>
      <c r="R7128" t="s">
        <v>96</v>
      </c>
      <c r="S7128" t="s">
        <v>139</v>
      </c>
      <c r="T7128" t="s">
        <v>3195</v>
      </c>
      <c r="U7128" t="s">
        <v>102</v>
      </c>
      <c r="V7128" t="s">
        <v>68</v>
      </c>
      <c r="W7128">
        <v>247</v>
      </c>
      <c r="X7128" s="1">
        <v>42144</v>
      </c>
      <c r="Y7128" t="s">
        <v>34</v>
      </c>
      <c r="Z7128" t="e" vm="11">
        <v>#VALUE!</v>
      </c>
      <c r="AA7128">
        <v>75116</v>
      </c>
      <c r="AB7128" t="e" cm="1" vm="2">
        <f t="array" ref="AB7128">_FV(Table1[[#This Row],[State]],"Country/region",TRUE)</f>
        <v>#VALUE!</v>
      </c>
    </row>
    <row r="7129" spans="1:28" x14ac:dyDescent="0.35">
      <c r="A7129" t="s">
        <v>3367</v>
      </c>
      <c r="B7129">
        <v>65</v>
      </c>
      <c r="C7129" t="s">
        <v>3368</v>
      </c>
      <c r="D7129" t="s">
        <v>57</v>
      </c>
      <c r="E7129">
        <f>YEAR(Table1[[#This Row],[Order Date]])</f>
        <v>2015</v>
      </c>
      <c r="F7129">
        <v>1</v>
      </c>
      <c r="G7129">
        <f>MONTH(Table1[[#This Row],[Order Date]])</f>
        <v>5</v>
      </c>
      <c r="H7129" s="1">
        <v>42143</v>
      </c>
      <c r="I7129">
        <v>20642</v>
      </c>
      <c r="J7129" t="s">
        <v>28</v>
      </c>
      <c r="K7129">
        <v>47</v>
      </c>
      <c r="L7129">
        <v>20.98</v>
      </c>
      <c r="M7129" s="2">
        <v>0.02</v>
      </c>
      <c r="N7129">
        <v>1078.98</v>
      </c>
      <c r="O7129">
        <v>45</v>
      </c>
      <c r="P7129">
        <v>-1637.52</v>
      </c>
      <c r="Q7129" s="2">
        <v>0.61</v>
      </c>
      <c r="R7129" t="s">
        <v>29</v>
      </c>
      <c r="S7129" t="s">
        <v>49</v>
      </c>
      <c r="T7129" t="s">
        <v>1670</v>
      </c>
      <c r="U7129" t="s">
        <v>32</v>
      </c>
      <c r="V7129" t="s">
        <v>52</v>
      </c>
      <c r="W7129">
        <v>2861</v>
      </c>
      <c r="X7129" s="1">
        <v>42143</v>
      </c>
      <c r="Y7129" t="s">
        <v>53</v>
      </c>
      <c r="Z7129" t="e" vm="20">
        <v>#VALUE!</v>
      </c>
      <c r="AA7129">
        <v>89431</v>
      </c>
      <c r="AB7129" t="e" cm="1" vm="2">
        <f t="array" ref="AB7129">_FV(Table1[[#This Row],[State]],"Country/region",TRUE)</f>
        <v>#VALUE!</v>
      </c>
    </row>
    <row r="7130" spans="1:28" x14ac:dyDescent="0.35">
      <c r="A7130" t="s">
        <v>64</v>
      </c>
      <c r="B7130">
        <v>65</v>
      </c>
      <c r="C7130" t="s">
        <v>3368</v>
      </c>
      <c r="D7130" t="s">
        <v>57</v>
      </c>
      <c r="E7130">
        <f>YEAR(Table1[[#This Row],[Order Date]])</f>
        <v>2015</v>
      </c>
      <c r="F7130">
        <v>1</v>
      </c>
      <c r="G7130">
        <f>MONTH(Table1[[#This Row],[Order Date]])</f>
        <v>5</v>
      </c>
      <c r="H7130" s="1">
        <v>42143</v>
      </c>
      <c r="I7130">
        <v>20642</v>
      </c>
      <c r="J7130" t="s">
        <v>28</v>
      </c>
      <c r="K7130">
        <v>32</v>
      </c>
      <c r="L7130">
        <v>4.13</v>
      </c>
      <c r="M7130" s="2">
        <v>0.02</v>
      </c>
      <c r="N7130">
        <v>135.19999999999999</v>
      </c>
      <c r="O7130">
        <v>0.5</v>
      </c>
      <c r="P7130">
        <v>59.4</v>
      </c>
      <c r="Q7130" s="2">
        <v>0.39</v>
      </c>
      <c r="R7130" t="s">
        <v>29</v>
      </c>
      <c r="S7130" t="s">
        <v>30</v>
      </c>
      <c r="T7130" t="s">
        <v>2426</v>
      </c>
      <c r="U7130" t="s">
        <v>210</v>
      </c>
      <c r="V7130" t="s">
        <v>68</v>
      </c>
      <c r="W7130">
        <v>2860</v>
      </c>
      <c r="X7130" s="1">
        <v>42144</v>
      </c>
      <c r="Y7130" t="s">
        <v>34</v>
      </c>
      <c r="Z7130" t="e" vm="5">
        <v>#VALUE!</v>
      </c>
      <c r="AA7130">
        <v>55372</v>
      </c>
      <c r="AB7130" t="e" cm="1" vm="2">
        <f t="array" ref="AB7130">_FV(Table1[[#This Row],[State]],"Country/region",TRUE)</f>
        <v>#VALUE!</v>
      </c>
    </row>
    <row r="7131" spans="1:28" x14ac:dyDescent="0.35">
      <c r="A7131" t="s">
        <v>1213</v>
      </c>
      <c r="B7131">
        <v>65</v>
      </c>
      <c r="C7131" t="s">
        <v>1202</v>
      </c>
      <c r="D7131" t="s">
        <v>57</v>
      </c>
      <c r="E7131">
        <f>YEAR(Table1[[#This Row],[Order Date]])</f>
        <v>2015</v>
      </c>
      <c r="F7131">
        <v>1</v>
      </c>
      <c r="G7131">
        <f>MONTH(Table1[[#This Row],[Order Date]])</f>
        <v>5</v>
      </c>
      <c r="H7131" s="1">
        <v>42143</v>
      </c>
      <c r="I7131">
        <v>23681</v>
      </c>
      <c r="J7131" t="s">
        <v>28</v>
      </c>
      <c r="K7131">
        <v>42</v>
      </c>
      <c r="L7131">
        <v>95.99</v>
      </c>
      <c r="M7131" s="2">
        <v>0</v>
      </c>
      <c r="N7131">
        <v>4182.5200000000004</v>
      </c>
      <c r="O7131">
        <v>35</v>
      </c>
      <c r="P7131">
        <v>-785.36</v>
      </c>
      <c r="Q7131" s="2"/>
      <c r="R7131" t="s">
        <v>29</v>
      </c>
      <c r="S7131" t="s">
        <v>40</v>
      </c>
      <c r="T7131" t="s">
        <v>41</v>
      </c>
      <c r="U7131" t="s">
        <v>32</v>
      </c>
      <c r="V7131" t="s">
        <v>33</v>
      </c>
      <c r="W7131">
        <v>3315</v>
      </c>
      <c r="X7131" s="1">
        <v>42145</v>
      </c>
      <c r="Y7131" t="s">
        <v>42</v>
      </c>
      <c r="Z7131" t="e" vm="1">
        <v>#VALUE!</v>
      </c>
      <c r="AA7131">
        <v>17602</v>
      </c>
      <c r="AB7131" t="e" cm="1" vm="2">
        <f t="array" ref="AB7131">_FV(Table1[[#This Row],[State]],"Country/region",TRUE)</f>
        <v>#VALUE!</v>
      </c>
    </row>
    <row r="7132" spans="1:28" x14ac:dyDescent="0.35">
      <c r="A7132" t="s">
        <v>1946</v>
      </c>
      <c r="B7132">
        <v>65</v>
      </c>
      <c r="C7132" t="s">
        <v>633</v>
      </c>
      <c r="D7132" t="s">
        <v>38</v>
      </c>
      <c r="E7132">
        <f>YEAR(Table1[[#This Row],[Order Date]])</f>
        <v>2015</v>
      </c>
      <c r="F7132">
        <v>1</v>
      </c>
      <c r="G7132">
        <f>MONTH(Table1[[#This Row],[Order Date]])</f>
        <v>5</v>
      </c>
      <c r="H7132" s="1">
        <v>42144</v>
      </c>
      <c r="I7132">
        <v>37350</v>
      </c>
      <c r="J7132" t="s">
        <v>58</v>
      </c>
      <c r="K7132">
        <v>7</v>
      </c>
      <c r="L7132">
        <v>22.99</v>
      </c>
      <c r="M7132" s="2">
        <v>7.0000000000000007E-2</v>
      </c>
      <c r="N7132">
        <v>163.13999999999999</v>
      </c>
      <c r="O7132">
        <v>8.99</v>
      </c>
      <c r="P7132">
        <v>-37.5</v>
      </c>
      <c r="Q7132" s="2">
        <v>0.56999999999999995</v>
      </c>
      <c r="R7132" t="s">
        <v>29</v>
      </c>
      <c r="S7132" t="s">
        <v>139</v>
      </c>
      <c r="T7132" t="s">
        <v>1347</v>
      </c>
      <c r="U7132" t="s">
        <v>88</v>
      </c>
      <c r="V7132" t="s">
        <v>76</v>
      </c>
      <c r="W7132">
        <v>5251</v>
      </c>
      <c r="X7132" s="1">
        <v>42145</v>
      </c>
      <c r="Y7132" t="s">
        <v>34</v>
      </c>
      <c r="Z7132" t="e" vm="19">
        <v>#VALUE!</v>
      </c>
      <c r="AA7132">
        <v>29651</v>
      </c>
      <c r="AB7132" t="e" cm="1" vm="2">
        <f t="array" ref="AB7132">_FV(Table1[[#This Row],[State]],"Country/region",TRUE)</f>
        <v>#VALUE!</v>
      </c>
    </row>
    <row r="7133" spans="1:28" x14ac:dyDescent="0.35">
      <c r="A7133" t="s">
        <v>1910</v>
      </c>
      <c r="B7133">
        <v>65</v>
      </c>
      <c r="C7133" t="s">
        <v>1450</v>
      </c>
      <c r="D7133" t="s">
        <v>57</v>
      </c>
      <c r="E7133">
        <f>YEAR(Table1[[#This Row],[Order Date]])</f>
        <v>2015</v>
      </c>
      <c r="F7133">
        <v>1</v>
      </c>
      <c r="G7133">
        <f>MONTH(Table1[[#This Row],[Order Date]])</f>
        <v>5</v>
      </c>
      <c r="H7133" s="1">
        <v>42144</v>
      </c>
      <c r="I7133">
        <v>38817</v>
      </c>
      <c r="J7133" t="s">
        <v>39</v>
      </c>
      <c r="K7133">
        <v>1</v>
      </c>
      <c r="L7133">
        <v>4.9800000000000004</v>
      </c>
      <c r="M7133" s="2">
        <v>0.02</v>
      </c>
      <c r="N7133">
        <v>9.6999999999999993</v>
      </c>
      <c r="O7133">
        <v>4.62</v>
      </c>
      <c r="P7133">
        <v>-18.03</v>
      </c>
      <c r="Q7133" s="2">
        <v>0.64</v>
      </c>
      <c r="R7133" t="s">
        <v>96</v>
      </c>
      <c r="S7133" t="s">
        <v>139</v>
      </c>
      <c r="T7133" t="s">
        <v>751</v>
      </c>
      <c r="U7133" t="s">
        <v>102</v>
      </c>
      <c r="V7133" t="s">
        <v>52</v>
      </c>
      <c r="W7133">
        <v>5464</v>
      </c>
      <c r="X7133" s="1">
        <v>42145</v>
      </c>
      <c r="Y7133" t="s">
        <v>34</v>
      </c>
      <c r="Z7133" t="e" vm="8">
        <v>#VALUE!</v>
      </c>
      <c r="AA7133">
        <v>97060</v>
      </c>
      <c r="AB7133" t="e" cm="1" vm="2">
        <f t="array" ref="AB7133">_FV(Table1[[#This Row],[State]],"Country/region",TRUE)</f>
        <v>#VALUE!</v>
      </c>
    </row>
    <row r="7134" spans="1:28" x14ac:dyDescent="0.35">
      <c r="A7134" t="s">
        <v>2508</v>
      </c>
      <c r="B7134">
        <v>65</v>
      </c>
      <c r="C7134" t="s">
        <v>117</v>
      </c>
      <c r="D7134" t="s">
        <v>57</v>
      </c>
      <c r="E7134">
        <f>YEAR(Table1[[#This Row],[Order Date]])</f>
        <v>2015</v>
      </c>
      <c r="F7134">
        <v>1</v>
      </c>
      <c r="G7134">
        <f>MONTH(Table1[[#This Row],[Order Date]])</f>
        <v>5</v>
      </c>
      <c r="H7134" s="1">
        <v>42144</v>
      </c>
      <c r="I7134">
        <v>7841</v>
      </c>
      <c r="J7134" t="s">
        <v>39</v>
      </c>
      <c r="K7134">
        <v>21</v>
      </c>
      <c r="L7134">
        <v>49.34</v>
      </c>
      <c r="M7134" s="2">
        <v>7.0000000000000007E-2</v>
      </c>
      <c r="N7134">
        <v>1002.77</v>
      </c>
      <c r="O7134">
        <v>10.25</v>
      </c>
      <c r="P7134">
        <v>295.60000000000002</v>
      </c>
      <c r="Q7134" s="2">
        <v>0.56999999999999995</v>
      </c>
      <c r="R7134" t="s">
        <v>48</v>
      </c>
      <c r="S7134" t="s">
        <v>40</v>
      </c>
      <c r="T7134" t="s">
        <v>1431</v>
      </c>
      <c r="U7134" t="s">
        <v>82</v>
      </c>
      <c r="V7134" t="s">
        <v>68</v>
      </c>
      <c r="W7134">
        <v>1060</v>
      </c>
      <c r="X7134" s="1">
        <v>42146</v>
      </c>
      <c r="Y7134" t="s">
        <v>34</v>
      </c>
      <c r="Z7134" t="e" vm="11">
        <v>#VALUE!</v>
      </c>
      <c r="AA7134">
        <v>79109</v>
      </c>
      <c r="AB7134" t="e" cm="1" vm="2">
        <f t="array" ref="AB7134">_FV(Table1[[#This Row],[State]],"Country/region",TRUE)</f>
        <v>#VALUE!</v>
      </c>
    </row>
    <row r="7135" spans="1:28" x14ac:dyDescent="0.35">
      <c r="A7135" t="s">
        <v>2508</v>
      </c>
      <c r="B7135">
        <v>65</v>
      </c>
      <c r="C7135" t="s">
        <v>117</v>
      </c>
      <c r="D7135" t="s">
        <v>57</v>
      </c>
      <c r="E7135">
        <f>YEAR(Table1[[#This Row],[Order Date]])</f>
        <v>2015</v>
      </c>
      <c r="F7135">
        <v>1</v>
      </c>
      <c r="G7135">
        <f>MONTH(Table1[[#This Row],[Order Date]])</f>
        <v>5</v>
      </c>
      <c r="H7135" s="1">
        <v>42144</v>
      </c>
      <c r="I7135">
        <v>7841</v>
      </c>
      <c r="J7135" t="s">
        <v>39</v>
      </c>
      <c r="K7135">
        <v>17</v>
      </c>
      <c r="L7135">
        <v>10.06</v>
      </c>
      <c r="M7135" s="2">
        <v>0.01</v>
      </c>
      <c r="N7135">
        <v>178.14</v>
      </c>
      <c r="O7135">
        <v>2.06</v>
      </c>
      <c r="P7135">
        <v>56.3</v>
      </c>
      <c r="Q7135" s="2">
        <v>0.46</v>
      </c>
      <c r="R7135" t="s">
        <v>48</v>
      </c>
      <c r="S7135" t="s">
        <v>59</v>
      </c>
      <c r="T7135" t="s">
        <v>985</v>
      </c>
      <c r="U7135" t="s">
        <v>82</v>
      </c>
      <c r="V7135" t="s">
        <v>68</v>
      </c>
      <c r="W7135">
        <v>1061</v>
      </c>
      <c r="X7135" s="1">
        <v>42146</v>
      </c>
      <c r="Y7135" t="s">
        <v>34</v>
      </c>
      <c r="Z7135" t="e" vm="11">
        <v>#VALUE!</v>
      </c>
      <c r="AA7135">
        <v>79109</v>
      </c>
      <c r="AB7135" t="e" cm="1" vm="2">
        <f t="array" ref="AB7135">_FV(Table1[[#This Row],[State]],"Country/region",TRUE)</f>
        <v>#VALUE!</v>
      </c>
    </row>
    <row r="7136" spans="1:28" x14ac:dyDescent="0.35">
      <c r="A7136" t="s">
        <v>1201</v>
      </c>
      <c r="B7136">
        <v>65</v>
      </c>
      <c r="C7136" t="s">
        <v>1971</v>
      </c>
      <c r="D7136" t="s">
        <v>46</v>
      </c>
      <c r="E7136">
        <f>YEAR(Table1[[#This Row],[Order Date]])</f>
        <v>2015</v>
      </c>
      <c r="F7136">
        <v>1</v>
      </c>
      <c r="G7136">
        <f>MONTH(Table1[[#This Row],[Order Date]])</f>
        <v>5</v>
      </c>
      <c r="H7136" s="1">
        <v>42144</v>
      </c>
      <c r="I7136">
        <v>49029</v>
      </c>
      <c r="J7136" t="s">
        <v>28</v>
      </c>
      <c r="K7136">
        <v>49</v>
      </c>
      <c r="L7136">
        <v>195.99</v>
      </c>
      <c r="M7136" s="2">
        <v>0.06</v>
      </c>
      <c r="N7136">
        <v>8223.07</v>
      </c>
      <c r="O7136">
        <v>3.99</v>
      </c>
      <c r="P7136">
        <v>2549.4029999999998</v>
      </c>
      <c r="Q7136" s="2">
        <v>0.59</v>
      </c>
      <c r="R7136" t="s">
        <v>96</v>
      </c>
      <c r="S7136" t="s">
        <v>30</v>
      </c>
      <c r="T7136" t="s">
        <v>3241</v>
      </c>
      <c r="U7136" t="s">
        <v>105</v>
      </c>
      <c r="V7136" t="s">
        <v>68</v>
      </c>
      <c r="W7136">
        <v>6879</v>
      </c>
      <c r="X7136" s="1">
        <v>42146</v>
      </c>
      <c r="Y7136" t="s">
        <v>42</v>
      </c>
      <c r="Z7136" t="e" vm="38">
        <v>#VALUE!</v>
      </c>
      <c r="AA7136">
        <v>46322</v>
      </c>
      <c r="AB7136" t="e" cm="1" vm="2">
        <f t="array" ref="AB7136">_FV(Table1[[#This Row],[State]],"Country/region",TRUE)</f>
        <v>#VALUE!</v>
      </c>
    </row>
    <row r="7137" spans="1:28" x14ac:dyDescent="0.35">
      <c r="A7137" t="s">
        <v>659</v>
      </c>
      <c r="B7137">
        <v>65</v>
      </c>
      <c r="C7137" t="s">
        <v>2378</v>
      </c>
      <c r="D7137" t="s">
        <v>38</v>
      </c>
      <c r="E7137">
        <f>YEAR(Table1[[#This Row],[Order Date]])</f>
        <v>2015</v>
      </c>
      <c r="F7137">
        <v>1</v>
      </c>
      <c r="G7137">
        <f>MONTH(Table1[[#This Row],[Order Date]])</f>
        <v>5</v>
      </c>
      <c r="H7137" s="1">
        <v>42144</v>
      </c>
      <c r="I7137">
        <v>22563</v>
      </c>
      <c r="J7137" t="s">
        <v>58</v>
      </c>
      <c r="K7137">
        <v>32</v>
      </c>
      <c r="L7137">
        <v>7.7</v>
      </c>
      <c r="M7137" s="2">
        <v>0.06</v>
      </c>
      <c r="N7137">
        <v>251.51</v>
      </c>
      <c r="O7137">
        <v>3.68</v>
      </c>
      <c r="P7137">
        <v>-9.7799999999999994</v>
      </c>
      <c r="Q7137" s="2">
        <v>0.52</v>
      </c>
      <c r="R7137" t="s">
        <v>48</v>
      </c>
      <c r="S7137" t="s">
        <v>59</v>
      </c>
      <c r="T7137" t="s">
        <v>2401</v>
      </c>
      <c r="U7137" t="s">
        <v>82</v>
      </c>
      <c r="V7137" t="s">
        <v>52</v>
      </c>
      <c r="W7137">
        <v>3148</v>
      </c>
      <c r="X7137" s="1">
        <v>42147</v>
      </c>
      <c r="Y7137" t="s">
        <v>34</v>
      </c>
      <c r="Z7137" t="e" vm="45">
        <v>#VALUE!</v>
      </c>
      <c r="AA7137">
        <v>59715</v>
      </c>
      <c r="AB7137" t="e" cm="1" vm="2">
        <f t="array" ref="AB7137">_FV(Table1[[#This Row],[State]],"Country/region",TRUE)</f>
        <v>#VALUE!</v>
      </c>
    </row>
    <row r="7138" spans="1:28" x14ac:dyDescent="0.35">
      <c r="A7138" t="s">
        <v>3444</v>
      </c>
      <c r="B7138">
        <v>65</v>
      </c>
      <c r="C7138" t="s">
        <v>3014</v>
      </c>
      <c r="D7138" t="s">
        <v>27</v>
      </c>
      <c r="E7138">
        <f>YEAR(Table1[[#This Row],[Order Date]])</f>
        <v>2015</v>
      </c>
      <c r="F7138">
        <v>1</v>
      </c>
      <c r="G7138">
        <f>MONTH(Table1[[#This Row],[Order Date]])</f>
        <v>5</v>
      </c>
      <c r="H7138" s="1">
        <v>42144</v>
      </c>
      <c r="I7138">
        <v>14497</v>
      </c>
      <c r="J7138" t="s">
        <v>131</v>
      </c>
      <c r="K7138">
        <v>34</v>
      </c>
      <c r="L7138">
        <v>5.78</v>
      </c>
      <c r="M7138" s="2">
        <v>0.02</v>
      </c>
      <c r="N7138">
        <v>214.03</v>
      </c>
      <c r="O7138">
        <v>7.96</v>
      </c>
      <c r="P7138">
        <v>-138.91999999999999</v>
      </c>
      <c r="Q7138" s="2">
        <v>0.36</v>
      </c>
      <c r="R7138" t="s">
        <v>29</v>
      </c>
      <c r="S7138" t="s">
        <v>30</v>
      </c>
      <c r="T7138" t="s">
        <v>1821</v>
      </c>
      <c r="U7138" t="s">
        <v>61</v>
      </c>
      <c r="V7138" t="s">
        <v>52</v>
      </c>
      <c r="W7138">
        <v>2031</v>
      </c>
      <c r="X7138" s="1">
        <v>42147</v>
      </c>
      <c r="Y7138" t="s">
        <v>34</v>
      </c>
      <c r="Z7138" t="e" vm="33">
        <v>#VALUE!</v>
      </c>
      <c r="AA7138">
        <v>83201</v>
      </c>
      <c r="AB7138" t="e" cm="1" vm="2">
        <f t="array" ref="AB7138">_FV(Table1[[#This Row],[State]],"Country/region",TRUE)</f>
        <v>#VALUE!</v>
      </c>
    </row>
    <row r="7139" spans="1:28" x14ac:dyDescent="0.35">
      <c r="A7139" t="s">
        <v>2224</v>
      </c>
      <c r="B7139">
        <v>65</v>
      </c>
      <c r="C7139" t="s">
        <v>160</v>
      </c>
      <c r="D7139" t="s">
        <v>57</v>
      </c>
      <c r="E7139">
        <f>YEAR(Table1[[#This Row],[Order Date]])</f>
        <v>2015</v>
      </c>
      <c r="F7139">
        <v>1</v>
      </c>
      <c r="G7139">
        <f>MONTH(Table1[[#This Row],[Order Date]])</f>
        <v>5</v>
      </c>
      <c r="H7139" s="1">
        <v>42144</v>
      </c>
      <c r="I7139">
        <v>1088</v>
      </c>
      <c r="J7139" t="s">
        <v>47</v>
      </c>
      <c r="K7139">
        <v>13</v>
      </c>
      <c r="L7139">
        <v>20.97</v>
      </c>
      <c r="M7139" s="2">
        <v>0.1</v>
      </c>
      <c r="N7139">
        <v>269.02</v>
      </c>
      <c r="O7139">
        <v>6.5</v>
      </c>
      <c r="P7139">
        <v>-112</v>
      </c>
      <c r="Q7139" s="2">
        <v>0.78</v>
      </c>
      <c r="R7139" t="s">
        <v>96</v>
      </c>
      <c r="S7139" t="s">
        <v>30</v>
      </c>
      <c r="T7139" t="s">
        <v>2662</v>
      </c>
      <c r="U7139" t="s">
        <v>102</v>
      </c>
      <c r="V7139" t="s">
        <v>76</v>
      </c>
      <c r="W7139">
        <v>172</v>
      </c>
      <c r="X7139" s="1">
        <v>42151</v>
      </c>
      <c r="Y7139" t="s">
        <v>34</v>
      </c>
      <c r="Z7139" t="e" vm="18">
        <v>#VALUE!</v>
      </c>
      <c r="AA7139">
        <v>22124</v>
      </c>
      <c r="AB7139" t="e" cm="1" vm="2">
        <f t="array" ref="AB7139">_FV(Table1[[#This Row],[State]],"Country/region",TRUE)</f>
        <v>#VALUE!</v>
      </c>
    </row>
    <row r="7140" spans="1:28" x14ac:dyDescent="0.35">
      <c r="A7140" t="s">
        <v>2159</v>
      </c>
      <c r="B7140">
        <v>65</v>
      </c>
      <c r="C7140" t="s">
        <v>2035</v>
      </c>
      <c r="D7140" t="s">
        <v>46</v>
      </c>
      <c r="E7140">
        <f>YEAR(Table1[[#This Row],[Order Date]])</f>
        <v>2015</v>
      </c>
      <c r="F7140">
        <v>1</v>
      </c>
      <c r="G7140">
        <f>MONTH(Table1[[#This Row],[Order Date]])</f>
        <v>5</v>
      </c>
      <c r="H7140" s="1">
        <v>42145</v>
      </c>
      <c r="I7140">
        <v>18466</v>
      </c>
      <c r="J7140" t="s">
        <v>47</v>
      </c>
      <c r="K7140">
        <v>24</v>
      </c>
      <c r="L7140">
        <v>120.97</v>
      </c>
      <c r="M7140" s="2">
        <v>0.08</v>
      </c>
      <c r="N7140">
        <v>2694.01</v>
      </c>
      <c r="O7140">
        <v>7.11</v>
      </c>
      <c r="P7140">
        <v>994.31</v>
      </c>
      <c r="Q7140" s="2">
        <v>0.36</v>
      </c>
      <c r="R7140" t="s">
        <v>96</v>
      </c>
      <c r="S7140" t="s">
        <v>80</v>
      </c>
      <c r="T7140" t="s">
        <v>2244</v>
      </c>
      <c r="U7140" t="s">
        <v>98</v>
      </c>
      <c r="V7140" t="s">
        <v>52</v>
      </c>
      <c r="W7140">
        <v>2550</v>
      </c>
      <c r="X7140" s="1">
        <v>42145</v>
      </c>
      <c r="Y7140" t="s">
        <v>42</v>
      </c>
      <c r="Z7140" t="e" vm="4">
        <v>#VALUE!</v>
      </c>
      <c r="AA7140">
        <v>92503</v>
      </c>
      <c r="AB7140" t="e" cm="1" vm="2">
        <f t="array" ref="AB7140">_FV(Table1[[#This Row],[State]],"Country/region",TRUE)</f>
        <v>#VALUE!</v>
      </c>
    </row>
    <row r="7141" spans="1:28" x14ac:dyDescent="0.35">
      <c r="A7141" t="s">
        <v>1986</v>
      </c>
      <c r="B7141">
        <v>65</v>
      </c>
      <c r="C7141" t="s">
        <v>1987</v>
      </c>
      <c r="D7141" t="s">
        <v>46</v>
      </c>
      <c r="E7141">
        <f>YEAR(Table1[[#This Row],[Order Date]])</f>
        <v>2015</v>
      </c>
      <c r="F7141">
        <v>1</v>
      </c>
      <c r="G7141">
        <f>MONTH(Table1[[#This Row],[Order Date]])</f>
        <v>5</v>
      </c>
      <c r="H7141" s="1">
        <v>42145</v>
      </c>
      <c r="I7141">
        <v>37634</v>
      </c>
      <c r="J7141" t="s">
        <v>131</v>
      </c>
      <c r="K7141">
        <v>32</v>
      </c>
      <c r="L7141">
        <v>12.21</v>
      </c>
      <c r="M7141" s="2">
        <v>7.0000000000000007E-2</v>
      </c>
      <c r="N7141">
        <v>368.18</v>
      </c>
      <c r="O7141">
        <v>4.8099999999999996</v>
      </c>
      <c r="P7141">
        <v>-36.78</v>
      </c>
      <c r="Q7141" s="2">
        <v>0.57999999999999996</v>
      </c>
      <c r="R7141" t="s">
        <v>29</v>
      </c>
      <c r="S7141" t="s">
        <v>30</v>
      </c>
      <c r="T7141" t="s">
        <v>2692</v>
      </c>
      <c r="U7141" t="s">
        <v>32</v>
      </c>
      <c r="V7141" t="s">
        <v>68</v>
      </c>
      <c r="W7141">
        <v>5286</v>
      </c>
      <c r="X7141" s="1">
        <v>42146</v>
      </c>
      <c r="Y7141" t="s">
        <v>34</v>
      </c>
      <c r="Z7141" t="e" vm="16">
        <v>#VALUE!</v>
      </c>
      <c r="AA7141">
        <v>60543</v>
      </c>
      <c r="AB7141" t="e" cm="1" vm="2">
        <f t="array" ref="AB7141">_FV(Table1[[#This Row],[State]],"Country/region",TRUE)</f>
        <v>#VALUE!</v>
      </c>
    </row>
    <row r="7142" spans="1:28" x14ac:dyDescent="0.35">
      <c r="A7142" t="s">
        <v>1276</v>
      </c>
      <c r="B7142">
        <v>65</v>
      </c>
      <c r="C7142" t="s">
        <v>1277</v>
      </c>
      <c r="D7142" t="s">
        <v>38</v>
      </c>
      <c r="E7142">
        <f>YEAR(Table1[[#This Row],[Order Date]])</f>
        <v>2015</v>
      </c>
      <c r="F7142">
        <v>1</v>
      </c>
      <c r="G7142">
        <f>MONTH(Table1[[#This Row],[Order Date]])</f>
        <v>5</v>
      </c>
      <c r="H7142" s="1">
        <v>42145</v>
      </c>
      <c r="I7142">
        <v>17701</v>
      </c>
      <c r="J7142" t="s">
        <v>58</v>
      </c>
      <c r="K7142">
        <v>21</v>
      </c>
      <c r="L7142">
        <v>3.74</v>
      </c>
      <c r="M7142" s="2">
        <v>0.09</v>
      </c>
      <c r="N7142">
        <v>80.45</v>
      </c>
      <c r="O7142">
        <v>4.6900000000000004</v>
      </c>
      <c r="P7142">
        <v>-60.961500000000001</v>
      </c>
      <c r="Q7142" s="2">
        <v>0.35</v>
      </c>
      <c r="R7142" t="s">
        <v>29</v>
      </c>
      <c r="S7142" t="s">
        <v>30</v>
      </c>
      <c r="T7142" t="s">
        <v>2767</v>
      </c>
      <c r="U7142" t="s">
        <v>67</v>
      </c>
      <c r="V7142" t="s">
        <v>52</v>
      </c>
      <c r="W7142">
        <v>2440</v>
      </c>
      <c r="X7142" s="1">
        <v>42146</v>
      </c>
      <c r="Y7142" t="s">
        <v>34</v>
      </c>
      <c r="Z7142" t="e" vm="4">
        <v>#VALUE!</v>
      </c>
      <c r="AA7142">
        <v>94024</v>
      </c>
      <c r="AB7142" t="e" cm="1" vm="2">
        <f t="array" ref="AB7142">_FV(Table1[[#This Row],[State]],"Country/region",TRUE)</f>
        <v>#VALUE!</v>
      </c>
    </row>
    <row r="7143" spans="1:28" x14ac:dyDescent="0.35">
      <c r="A7143" t="s">
        <v>1532</v>
      </c>
      <c r="B7143">
        <v>65</v>
      </c>
      <c r="C7143" t="s">
        <v>3339</v>
      </c>
      <c r="D7143" t="s">
        <v>46</v>
      </c>
      <c r="E7143">
        <f>YEAR(Table1[[#This Row],[Order Date]])</f>
        <v>2015</v>
      </c>
      <c r="F7143">
        <v>1</v>
      </c>
      <c r="G7143">
        <f>MONTH(Table1[[#This Row],[Order Date]])</f>
        <v>5</v>
      </c>
      <c r="H7143" s="1">
        <v>42145</v>
      </c>
      <c r="I7143">
        <v>30343</v>
      </c>
      <c r="J7143" t="s">
        <v>58</v>
      </c>
      <c r="K7143">
        <v>48</v>
      </c>
      <c r="L7143">
        <v>30.42</v>
      </c>
      <c r="M7143" s="2">
        <v>0</v>
      </c>
      <c r="N7143">
        <v>1556.42</v>
      </c>
      <c r="O7143">
        <v>8.65</v>
      </c>
      <c r="P7143">
        <v>-60.98</v>
      </c>
      <c r="Q7143" s="2">
        <v>0.74</v>
      </c>
      <c r="R7143" t="s">
        <v>96</v>
      </c>
      <c r="S7143" t="s">
        <v>30</v>
      </c>
      <c r="T7143" t="s">
        <v>268</v>
      </c>
      <c r="U7143" t="s">
        <v>102</v>
      </c>
      <c r="V7143" t="s">
        <v>52</v>
      </c>
      <c r="W7143">
        <v>4262</v>
      </c>
      <c r="X7143" s="1">
        <v>42146</v>
      </c>
      <c r="Y7143" t="s">
        <v>34</v>
      </c>
      <c r="Z7143" t="e" vm="7">
        <v>#VALUE!</v>
      </c>
      <c r="AA7143">
        <v>84107</v>
      </c>
      <c r="AB7143" t="e" cm="1" vm="2">
        <f t="array" ref="AB7143">_FV(Table1[[#This Row],[State]],"Country/region",TRUE)</f>
        <v>#VALUE!</v>
      </c>
    </row>
    <row r="7144" spans="1:28" x14ac:dyDescent="0.35">
      <c r="A7144" t="s">
        <v>3452</v>
      </c>
      <c r="B7144">
        <v>65</v>
      </c>
      <c r="C7144" t="s">
        <v>3339</v>
      </c>
      <c r="D7144" t="s">
        <v>46</v>
      </c>
      <c r="E7144">
        <f>YEAR(Table1[[#This Row],[Order Date]])</f>
        <v>2015</v>
      </c>
      <c r="F7144">
        <v>1</v>
      </c>
      <c r="G7144">
        <f>MONTH(Table1[[#This Row],[Order Date]])</f>
        <v>5</v>
      </c>
      <c r="H7144" s="1">
        <v>42145</v>
      </c>
      <c r="I7144">
        <v>30343</v>
      </c>
      <c r="J7144" t="s">
        <v>58</v>
      </c>
      <c r="K7144">
        <v>28</v>
      </c>
      <c r="L7144">
        <v>4.91</v>
      </c>
      <c r="M7144" s="2">
        <v>0.08</v>
      </c>
      <c r="N7144">
        <v>130.28</v>
      </c>
      <c r="O7144">
        <v>0.5</v>
      </c>
      <c r="P7144">
        <v>56.97</v>
      </c>
      <c r="Q7144" s="2">
        <v>0.36</v>
      </c>
      <c r="R7144" t="s">
        <v>29</v>
      </c>
      <c r="S7144" t="s">
        <v>30</v>
      </c>
      <c r="T7144" t="s">
        <v>2468</v>
      </c>
      <c r="U7144" t="s">
        <v>210</v>
      </c>
      <c r="V7144" t="s">
        <v>52</v>
      </c>
      <c r="W7144">
        <v>4263</v>
      </c>
      <c r="X7144" s="1">
        <v>42147</v>
      </c>
      <c r="Y7144" t="s">
        <v>34</v>
      </c>
      <c r="Z7144" t="e" vm="7">
        <v>#VALUE!</v>
      </c>
      <c r="AA7144">
        <v>84404</v>
      </c>
      <c r="AB7144" t="e" cm="1" vm="2">
        <f t="array" ref="AB7144">_FV(Table1[[#This Row],[State]],"Country/region",TRUE)</f>
        <v>#VALUE!</v>
      </c>
    </row>
    <row r="7145" spans="1:28" x14ac:dyDescent="0.35">
      <c r="A7145" t="s">
        <v>2248</v>
      </c>
      <c r="B7145">
        <v>65</v>
      </c>
      <c r="C7145" t="s">
        <v>3523</v>
      </c>
      <c r="D7145" t="s">
        <v>46</v>
      </c>
      <c r="E7145">
        <f>YEAR(Table1[[#This Row],[Order Date]])</f>
        <v>2015</v>
      </c>
      <c r="F7145">
        <v>1</v>
      </c>
      <c r="G7145">
        <f>MONTH(Table1[[#This Row],[Order Date]])</f>
        <v>5</v>
      </c>
      <c r="H7145" s="1">
        <v>42145</v>
      </c>
      <c r="I7145">
        <v>30343</v>
      </c>
      <c r="J7145" t="s">
        <v>58</v>
      </c>
      <c r="K7145">
        <v>8</v>
      </c>
      <c r="L7145">
        <v>6783.02</v>
      </c>
      <c r="M7145" s="2">
        <v>0.09</v>
      </c>
      <c r="N7145">
        <v>41343.21</v>
      </c>
      <c r="O7145">
        <v>24.49</v>
      </c>
      <c r="P7145">
        <v>3852.19</v>
      </c>
      <c r="Q7145" s="2">
        <v>0.39</v>
      </c>
      <c r="R7145" t="s">
        <v>96</v>
      </c>
      <c r="S7145" t="s">
        <v>40</v>
      </c>
      <c r="T7145" t="s">
        <v>193</v>
      </c>
      <c r="U7145" t="s">
        <v>98</v>
      </c>
      <c r="V7145" t="s">
        <v>76</v>
      </c>
      <c r="W7145">
        <v>4264</v>
      </c>
      <c r="X7145" s="1">
        <v>42147</v>
      </c>
      <c r="Y7145" t="s">
        <v>34</v>
      </c>
      <c r="Z7145" t="e" vm="47">
        <v>#VALUE!</v>
      </c>
      <c r="AA7145">
        <v>27502</v>
      </c>
      <c r="AB7145" t="e" cm="1" vm="2">
        <f t="array" ref="AB7145">_FV(Table1[[#This Row],[State]],"Country/region",TRUE)</f>
        <v>#VALUE!</v>
      </c>
    </row>
    <row r="7146" spans="1:28" x14ac:dyDescent="0.35">
      <c r="A7146" t="s">
        <v>2299</v>
      </c>
      <c r="B7146">
        <v>65</v>
      </c>
      <c r="C7146" t="s">
        <v>947</v>
      </c>
      <c r="D7146" t="s">
        <v>27</v>
      </c>
      <c r="E7146">
        <f>YEAR(Table1[[#This Row],[Order Date]])</f>
        <v>2015</v>
      </c>
      <c r="F7146">
        <v>1</v>
      </c>
      <c r="G7146">
        <f>MONTH(Table1[[#This Row],[Order Date]])</f>
        <v>5</v>
      </c>
      <c r="H7146" s="1">
        <v>42145</v>
      </c>
      <c r="I7146">
        <v>52290</v>
      </c>
      <c r="J7146" t="s">
        <v>47</v>
      </c>
      <c r="K7146">
        <v>7</v>
      </c>
      <c r="L7146">
        <v>172.99</v>
      </c>
      <c r="M7146" s="2">
        <v>0.08</v>
      </c>
      <c r="N7146">
        <v>1134.05</v>
      </c>
      <c r="O7146">
        <v>19.989999999999998</v>
      </c>
      <c r="P7146">
        <v>149.49799999999999</v>
      </c>
      <c r="Q7146" s="2">
        <v>0.39</v>
      </c>
      <c r="R7146" t="s">
        <v>29</v>
      </c>
      <c r="S7146" t="s">
        <v>30</v>
      </c>
      <c r="T7146" t="s">
        <v>1547</v>
      </c>
      <c r="U7146" t="s">
        <v>67</v>
      </c>
      <c r="V7146" t="s">
        <v>33</v>
      </c>
      <c r="W7146">
        <v>7336</v>
      </c>
      <c r="X7146" s="1">
        <v>42149</v>
      </c>
      <c r="Y7146" t="s">
        <v>34</v>
      </c>
      <c r="Z7146" t="e" vm="15">
        <v>#VALUE!</v>
      </c>
      <c r="AA7146">
        <v>11725</v>
      </c>
      <c r="AB7146" t="e" cm="1" vm="2">
        <f t="array" ref="AB7146">_FV(Table1[[#This Row],[State]],"Country/region",TRUE)</f>
        <v>#VALUE!</v>
      </c>
    </row>
    <row r="7147" spans="1:28" x14ac:dyDescent="0.35">
      <c r="A7147" t="s">
        <v>2159</v>
      </c>
      <c r="B7147">
        <v>65</v>
      </c>
      <c r="C7147" t="s">
        <v>2035</v>
      </c>
      <c r="D7147" t="s">
        <v>46</v>
      </c>
      <c r="E7147">
        <f>YEAR(Table1[[#This Row],[Order Date]])</f>
        <v>2015</v>
      </c>
      <c r="F7147">
        <v>1</v>
      </c>
      <c r="G7147">
        <f>MONTH(Table1[[#This Row],[Order Date]])</f>
        <v>5</v>
      </c>
      <c r="H7147" s="1">
        <v>42145</v>
      </c>
      <c r="I7147">
        <v>18466</v>
      </c>
      <c r="J7147" t="s">
        <v>47</v>
      </c>
      <c r="K7147">
        <v>25</v>
      </c>
      <c r="L7147">
        <v>11.09</v>
      </c>
      <c r="M7147" s="2">
        <v>0.09</v>
      </c>
      <c r="N7147">
        <v>270.16000000000003</v>
      </c>
      <c r="O7147">
        <v>5.25</v>
      </c>
      <c r="P7147">
        <v>16.920000000000002</v>
      </c>
      <c r="Q7147" s="2">
        <v>0.36</v>
      </c>
      <c r="R7147" t="s">
        <v>29</v>
      </c>
      <c r="S7147" t="s">
        <v>30</v>
      </c>
      <c r="T7147" t="s">
        <v>2943</v>
      </c>
      <c r="U7147" t="s">
        <v>267</v>
      </c>
      <c r="V7147" t="s">
        <v>52</v>
      </c>
      <c r="W7147">
        <v>2549</v>
      </c>
      <c r="X7147" s="1">
        <v>42154</v>
      </c>
      <c r="Y7147" t="s">
        <v>34</v>
      </c>
      <c r="Z7147" t="e" vm="4">
        <v>#VALUE!</v>
      </c>
      <c r="AA7147">
        <v>92503</v>
      </c>
      <c r="AB7147" t="e" cm="1" vm="2">
        <f t="array" ref="AB7147">_FV(Table1[[#This Row],[State]],"Country/region",TRUE)</f>
        <v>#VALUE!</v>
      </c>
    </row>
    <row r="7148" spans="1:28" x14ac:dyDescent="0.35">
      <c r="A7148" t="s">
        <v>2299</v>
      </c>
      <c r="B7148">
        <v>65</v>
      </c>
      <c r="C7148" t="s">
        <v>947</v>
      </c>
      <c r="D7148" t="s">
        <v>27</v>
      </c>
      <c r="E7148">
        <f>YEAR(Table1[[#This Row],[Order Date]])</f>
        <v>2015</v>
      </c>
      <c r="F7148">
        <v>1</v>
      </c>
      <c r="G7148">
        <f>MONTH(Table1[[#This Row],[Order Date]])</f>
        <v>5</v>
      </c>
      <c r="H7148" s="1">
        <v>42145</v>
      </c>
      <c r="I7148">
        <v>52290</v>
      </c>
      <c r="J7148" t="s">
        <v>47</v>
      </c>
      <c r="K7148">
        <v>28</v>
      </c>
      <c r="L7148">
        <v>65.989999999999995</v>
      </c>
      <c r="M7148" s="2">
        <v>0.1</v>
      </c>
      <c r="N7148">
        <v>1470.0495000000001</v>
      </c>
      <c r="O7148">
        <v>4.99</v>
      </c>
      <c r="P7148">
        <v>185.94</v>
      </c>
      <c r="Q7148" s="2">
        <v>0.56999999999999995</v>
      </c>
      <c r="R7148" t="s">
        <v>96</v>
      </c>
      <c r="S7148" t="s">
        <v>30</v>
      </c>
      <c r="T7148" t="s">
        <v>1801</v>
      </c>
      <c r="U7148" t="s">
        <v>105</v>
      </c>
      <c r="V7148" t="s">
        <v>33</v>
      </c>
      <c r="W7148">
        <v>7337</v>
      </c>
      <c r="X7148" s="1">
        <v>42154</v>
      </c>
      <c r="Y7148" t="s">
        <v>34</v>
      </c>
      <c r="Z7148" t="e" vm="15">
        <v>#VALUE!</v>
      </c>
      <c r="AA7148">
        <v>11725</v>
      </c>
      <c r="AB7148" t="e" cm="1" vm="2">
        <f t="array" ref="AB7148">_FV(Table1[[#This Row],[State]],"Country/region",TRUE)</f>
        <v>#VALUE!</v>
      </c>
    </row>
    <row r="7149" spans="1:28" x14ac:dyDescent="0.35">
      <c r="A7149" t="s">
        <v>386</v>
      </c>
      <c r="B7149">
        <v>65</v>
      </c>
      <c r="C7149" t="s">
        <v>387</v>
      </c>
      <c r="D7149" t="s">
        <v>38</v>
      </c>
      <c r="E7149">
        <f>YEAR(Table1[[#This Row],[Order Date]])</f>
        <v>2015</v>
      </c>
      <c r="F7149">
        <v>1</v>
      </c>
      <c r="G7149">
        <f>MONTH(Table1[[#This Row],[Order Date]])</f>
        <v>5</v>
      </c>
      <c r="H7149" s="1">
        <v>42146</v>
      </c>
      <c r="I7149">
        <v>38182</v>
      </c>
      <c r="J7149" t="s">
        <v>28</v>
      </c>
      <c r="K7149">
        <v>45</v>
      </c>
      <c r="L7149">
        <v>64.650000000000006</v>
      </c>
      <c r="M7149" s="2">
        <v>7.0000000000000007E-2</v>
      </c>
      <c r="N7149">
        <v>2848.83</v>
      </c>
      <c r="O7149">
        <v>35</v>
      </c>
      <c r="P7149">
        <v>-1182.8699999999999</v>
      </c>
      <c r="Q7149" s="2">
        <v>0.8</v>
      </c>
      <c r="R7149" t="s">
        <v>29</v>
      </c>
      <c r="S7149" t="s">
        <v>40</v>
      </c>
      <c r="T7149" t="s">
        <v>1656</v>
      </c>
      <c r="U7149" t="s">
        <v>32</v>
      </c>
      <c r="V7149" t="s">
        <v>76</v>
      </c>
      <c r="W7149">
        <v>5371</v>
      </c>
      <c r="X7149" s="1">
        <v>42146</v>
      </c>
      <c r="Y7149" t="s">
        <v>34</v>
      </c>
      <c r="Z7149" t="e" vm="31">
        <v>#VALUE!</v>
      </c>
      <c r="AA7149">
        <v>37042</v>
      </c>
      <c r="AB7149" t="e" cm="1" vm="2">
        <f t="array" ref="AB7149">_FV(Table1[[#This Row],[State]],"Country/region",TRUE)</f>
        <v>#VALUE!</v>
      </c>
    </row>
    <row r="7150" spans="1:28" x14ac:dyDescent="0.35">
      <c r="A7150" t="s">
        <v>2922</v>
      </c>
      <c r="B7150">
        <v>65</v>
      </c>
      <c r="C7150" t="s">
        <v>951</v>
      </c>
      <c r="D7150" t="s">
        <v>46</v>
      </c>
      <c r="E7150">
        <f>YEAR(Table1[[#This Row],[Order Date]])</f>
        <v>2015</v>
      </c>
      <c r="F7150">
        <v>1</v>
      </c>
      <c r="G7150">
        <f>MONTH(Table1[[#This Row],[Order Date]])</f>
        <v>5</v>
      </c>
      <c r="H7150" s="1">
        <v>42146</v>
      </c>
      <c r="I7150">
        <v>28294</v>
      </c>
      <c r="J7150" t="s">
        <v>28</v>
      </c>
      <c r="K7150">
        <v>47</v>
      </c>
      <c r="L7150">
        <v>1.26</v>
      </c>
      <c r="M7150" s="2">
        <v>0</v>
      </c>
      <c r="N7150">
        <v>63.47</v>
      </c>
      <c r="O7150">
        <v>0.7</v>
      </c>
      <c r="P7150">
        <v>-19.920000000000002</v>
      </c>
      <c r="Q7150" s="2">
        <v>0.81</v>
      </c>
      <c r="R7150" t="s">
        <v>29</v>
      </c>
      <c r="S7150" t="s">
        <v>59</v>
      </c>
      <c r="T7150" t="s">
        <v>1692</v>
      </c>
      <c r="U7150" t="s">
        <v>232</v>
      </c>
      <c r="V7150" t="s">
        <v>76</v>
      </c>
      <c r="W7150">
        <v>3967</v>
      </c>
      <c r="X7150" s="1">
        <v>42147</v>
      </c>
      <c r="Y7150" t="s">
        <v>34</v>
      </c>
      <c r="Z7150" t="e" vm="47">
        <v>#VALUE!</v>
      </c>
      <c r="AA7150">
        <v>28352</v>
      </c>
      <c r="AB7150" t="e" cm="1" vm="2">
        <f t="array" ref="AB7150">_FV(Table1[[#This Row],[State]],"Country/region",TRUE)</f>
        <v>#VALUE!</v>
      </c>
    </row>
    <row r="7151" spans="1:28" x14ac:dyDescent="0.35">
      <c r="A7151" t="s">
        <v>1308</v>
      </c>
      <c r="B7151">
        <v>65</v>
      </c>
      <c r="C7151" t="s">
        <v>2158</v>
      </c>
      <c r="D7151" t="s">
        <v>57</v>
      </c>
      <c r="E7151">
        <f>YEAR(Table1[[#This Row],[Order Date]])</f>
        <v>2015</v>
      </c>
      <c r="F7151">
        <v>1</v>
      </c>
      <c r="G7151">
        <f>MONTH(Table1[[#This Row],[Order Date]])</f>
        <v>5</v>
      </c>
      <c r="H7151" s="1">
        <v>42146</v>
      </c>
      <c r="I7151">
        <v>18757</v>
      </c>
      <c r="J7151" t="s">
        <v>47</v>
      </c>
      <c r="K7151">
        <v>9</v>
      </c>
      <c r="L7151">
        <v>22.38</v>
      </c>
      <c r="M7151" s="2">
        <v>0.03</v>
      </c>
      <c r="N7151">
        <v>222.2</v>
      </c>
      <c r="O7151">
        <v>15.1</v>
      </c>
      <c r="P7151">
        <v>-40.25</v>
      </c>
      <c r="Q7151" s="2">
        <v>0.38</v>
      </c>
      <c r="R7151" t="s">
        <v>29</v>
      </c>
      <c r="S7151" t="s">
        <v>30</v>
      </c>
      <c r="T7151" t="s">
        <v>1190</v>
      </c>
      <c r="U7151" t="s">
        <v>67</v>
      </c>
      <c r="V7151" t="s">
        <v>68</v>
      </c>
      <c r="W7151">
        <v>2596</v>
      </c>
      <c r="X7151" s="1">
        <v>42148</v>
      </c>
      <c r="Y7151" t="s">
        <v>34</v>
      </c>
      <c r="Z7151" t="e" vm="25">
        <v>#VALUE!</v>
      </c>
      <c r="AA7151">
        <v>53094</v>
      </c>
      <c r="AB7151" t="e" cm="1" vm="2">
        <f t="array" ref="AB7151">_FV(Table1[[#This Row],[State]],"Country/region",TRUE)</f>
        <v>#VALUE!</v>
      </c>
    </row>
    <row r="7152" spans="1:28" x14ac:dyDescent="0.35">
      <c r="A7152" t="s">
        <v>2380</v>
      </c>
      <c r="B7152">
        <v>65</v>
      </c>
      <c r="C7152" t="s">
        <v>357</v>
      </c>
      <c r="D7152" t="s">
        <v>46</v>
      </c>
      <c r="E7152">
        <f>YEAR(Table1[[#This Row],[Order Date]])</f>
        <v>2015</v>
      </c>
      <c r="F7152">
        <v>1</v>
      </c>
      <c r="G7152">
        <f>MONTH(Table1[[#This Row],[Order Date]])</f>
        <v>5</v>
      </c>
      <c r="H7152" s="1">
        <v>42146</v>
      </c>
      <c r="I7152">
        <v>32608</v>
      </c>
      <c r="J7152" t="s">
        <v>28</v>
      </c>
      <c r="K7152">
        <v>20</v>
      </c>
      <c r="L7152">
        <v>70.97</v>
      </c>
      <c r="M7152" s="2">
        <v>0.05</v>
      </c>
      <c r="N7152">
        <v>1361.91</v>
      </c>
      <c r="O7152">
        <v>3.5</v>
      </c>
      <c r="P7152">
        <v>312.52</v>
      </c>
      <c r="Q7152" s="2">
        <v>0.59</v>
      </c>
      <c r="R7152" t="s">
        <v>29</v>
      </c>
      <c r="S7152" t="s">
        <v>30</v>
      </c>
      <c r="T7152" t="s">
        <v>1301</v>
      </c>
      <c r="U7152" t="s">
        <v>214</v>
      </c>
      <c r="V7152" t="s">
        <v>33</v>
      </c>
      <c r="W7152">
        <v>4577</v>
      </c>
      <c r="X7152" s="1">
        <v>42148</v>
      </c>
      <c r="Y7152" t="s">
        <v>34</v>
      </c>
      <c r="Z7152" t="e" vm="22">
        <v>#VALUE!</v>
      </c>
      <c r="AA7152">
        <v>43402</v>
      </c>
      <c r="AB7152" t="e" cm="1" vm="2">
        <f t="array" ref="AB7152">_FV(Table1[[#This Row],[State]],"Country/region",TRUE)</f>
        <v>#VALUE!</v>
      </c>
    </row>
    <row r="7153" spans="1:28" x14ac:dyDescent="0.35">
      <c r="A7153" t="s">
        <v>1308</v>
      </c>
      <c r="B7153">
        <v>65</v>
      </c>
      <c r="C7153" t="s">
        <v>2158</v>
      </c>
      <c r="D7153" t="s">
        <v>57</v>
      </c>
      <c r="E7153">
        <f>YEAR(Table1[[#This Row],[Order Date]])</f>
        <v>2015</v>
      </c>
      <c r="F7153">
        <v>1</v>
      </c>
      <c r="G7153">
        <f>MONTH(Table1[[#This Row],[Order Date]])</f>
        <v>5</v>
      </c>
      <c r="H7153" s="1">
        <v>42146</v>
      </c>
      <c r="I7153">
        <v>18757</v>
      </c>
      <c r="J7153" t="s">
        <v>47</v>
      </c>
      <c r="K7153">
        <v>5</v>
      </c>
      <c r="L7153">
        <v>5.94</v>
      </c>
      <c r="M7153" s="2">
        <v>0.02</v>
      </c>
      <c r="N7153">
        <v>39.9</v>
      </c>
      <c r="O7153">
        <v>9.92</v>
      </c>
      <c r="P7153">
        <v>-37.8005</v>
      </c>
      <c r="Q7153" s="2">
        <v>0.38</v>
      </c>
      <c r="R7153" t="s">
        <v>29</v>
      </c>
      <c r="S7153" t="s">
        <v>30</v>
      </c>
      <c r="T7153" t="s">
        <v>1555</v>
      </c>
      <c r="U7153" t="s">
        <v>67</v>
      </c>
      <c r="V7153" t="s">
        <v>68</v>
      </c>
      <c r="W7153">
        <v>2597</v>
      </c>
      <c r="X7153" s="1">
        <v>42151</v>
      </c>
      <c r="Y7153" t="s">
        <v>34</v>
      </c>
      <c r="Z7153" t="e" vm="25">
        <v>#VALUE!</v>
      </c>
      <c r="AA7153">
        <v>53094</v>
      </c>
      <c r="AB7153" t="e" cm="1" vm="2">
        <f t="array" ref="AB7153">_FV(Table1[[#This Row],[State]],"Country/region",TRUE)</f>
        <v>#VALUE!</v>
      </c>
    </row>
    <row r="7154" spans="1:28" x14ac:dyDescent="0.35">
      <c r="A7154" t="s">
        <v>2157</v>
      </c>
      <c r="B7154">
        <v>65</v>
      </c>
      <c r="C7154" t="s">
        <v>2158</v>
      </c>
      <c r="D7154" t="s">
        <v>57</v>
      </c>
      <c r="E7154">
        <f>YEAR(Table1[[#This Row],[Order Date]])</f>
        <v>2015</v>
      </c>
      <c r="F7154">
        <v>1</v>
      </c>
      <c r="G7154">
        <f>MONTH(Table1[[#This Row],[Order Date]])</f>
        <v>5</v>
      </c>
      <c r="H7154" s="1">
        <v>42146</v>
      </c>
      <c r="I7154">
        <v>18757</v>
      </c>
      <c r="J7154" t="s">
        <v>47</v>
      </c>
      <c r="K7154">
        <v>43</v>
      </c>
      <c r="L7154">
        <v>6.98</v>
      </c>
      <c r="M7154" s="2">
        <v>0.01</v>
      </c>
      <c r="N7154">
        <v>319.95999999999998</v>
      </c>
      <c r="O7154">
        <v>1.6</v>
      </c>
      <c r="P7154">
        <v>123.15</v>
      </c>
      <c r="Q7154" s="2">
        <v>0.38</v>
      </c>
      <c r="R7154" t="s">
        <v>29</v>
      </c>
      <c r="S7154" t="s">
        <v>59</v>
      </c>
      <c r="T7154" t="s">
        <v>563</v>
      </c>
      <c r="U7154" t="s">
        <v>61</v>
      </c>
      <c r="V7154" t="s">
        <v>76</v>
      </c>
      <c r="W7154">
        <v>2598</v>
      </c>
      <c r="X7154" s="1">
        <v>42153</v>
      </c>
      <c r="Y7154" t="s">
        <v>42</v>
      </c>
      <c r="Z7154" t="e" vm="14">
        <v>#VALUE!</v>
      </c>
      <c r="AA7154">
        <v>34787</v>
      </c>
      <c r="AB7154" t="e" cm="1" vm="2">
        <f t="array" ref="AB7154">_FV(Table1[[#This Row],[State]],"Country/region",TRUE)</f>
        <v>#VALUE!</v>
      </c>
    </row>
    <row r="7155" spans="1:28" x14ac:dyDescent="0.35">
      <c r="A7155" t="s">
        <v>1418</v>
      </c>
      <c r="B7155">
        <v>65</v>
      </c>
      <c r="C7155" t="s">
        <v>387</v>
      </c>
      <c r="D7155" t="s">
        <v>46</v>
      </c>
      <c r="E7155">
        <f>YEAR(Table1[[#This Row],[Order Date]])</f>
        <v>2015</v>
      </c>
      <c r="F7155">
        <v>1</v>
      </c>
      <c r="G7155">
        <f>MONTH(Table1[[#This Row],[Order Date]])</f>
        <v>5</v>
      </c>
      <c r="H7155" s="1">
        <v>42147</v>
      </c>
      <c r="I7155">
        <v>25447</v>
      </c>
      <c r="J7155" t="s">
        <v>39</v>
      </c>
      <c r="K7155">
        <v>25</v>
      </c>
      <c r="L7155">
        <v>22.72</v>
      </c>
      <c r="M7155" s="2">
        <v>0.09</v>
      </c>
      <c r="N7155">
        <v>536.21</v>
      </c>
      <c r="O7155">
        <v>8.99</v>
      </c>
      <c r="P7155">
        <v>106.98</v>
      </c>
      <c r="Q7155" s="2">
        <v>0.44</v>
      </c>
      <c r="R7155" t="s">
        <v>48</v>
      </c>
      <c r="S7155" t="s">
        <v>139</v>
      </c>
      <c r="T7155" t="s">
        <v>207</v>
      </c>
      <c r="U7155" t="s">
        <v>82</v>
      </c>
      <c r="V7155" t="s">
        <v>76</v>
      </c>
      <c r="W7155">
        <v>3568</v>
      </c>
      <c r="X7155" s="1">
        <v>42148</v>
      </c>
      <c r="Y7155" t="s">
        <v>34</v>
      </c>
      <c r="Z7155" t="e" vm="31">
        <v>#VALUE!</v>
      </c>
      <c r="AA7155">
        <v>37421</v>
      </c>
      <c r="AB7155" t="e" cm="1" vm="2">
        <f t="array" ref="AB7155">_FV(Table1[[#This Row],[State]],"Country/region",TRUE)</f>
        <v>#VALUE!</v>
      </c>
    </row>
    <row r="7156" spans="1:28" x14ac:dyDescent="0.35">
      <c r="A7156" t="s">
        <v>2317</v>
      </c>
      <c r="B7156">
        <v>65</v>
      </c>
      <c r="C7156" t="s">
        <v>2318</v>
      </c>
      <c r="D7156" t="s">
        <v>27</v>
      </c>
      <c r="E7156">
        <f>YEAR(Table1[[#This Row],[Order Date]])</f>
        <v>2015</v>
      </c>
      <c r="F7156">
        <v>1</v>
      </c>
      <c r="G7156">
        <f>MONTH(Table1[[#This Row],[Order Date]])</f>
        <v>5</v>
      </c>
      <c r="H7156" s="1">
        <v>42147</v>
      </c>
      <c r="I7156">
        <v>43523</v>
      </c>
      <c r="J7156" t="s">
        <v>131</v>
      </c>
      <c r="K7156">
        <v>50</v>
      </c>
      <c r="L7156">
        <v>5.98</v>
      </c>
      <c r="M7156" s="2">
        <v>0.04</v>
      </c>
      <c r="N7156">
        <v>295.37</v>
      </c>
      <c r="O7156">
        <v>5.46</v>
      </c>
      <c r="P7156">
        <v>-97.23</v>
      </c>
      <c r="Q7156" s="2">
        <v>0.36</v>
      </c>
      <c r="R7156" t="s">
        <v>29</v>
      </c>
      <c r="S7156" t="s">
        <v>30</v>
      </c>
      <c r="T7156" t="s">
        <v>768</v>
      </c>
      <c r="U7156" t="s">
        <v>61</v>
      </c>
      <c r="V7156" t="s">
        <v>68</v>
      </c>
      <c r="W7156">
        <v>6147</v>
      </c>
      <c r="X7156" s="1">
        <v>42149</v>
      </c>
      <c r="Y7156" t="s">
        <v>34</v>
      </c>
      <c r="Z7156" t="e" vm="40">
        <v>#VALUE!</v>
      </c>
      <c r="AA7156">
        <v>66212</v>
      </c>
      <c r="AB7156" t="e" cm="1" vm="2">
        <f t="array" ref="AB7156">_FV(Table1[[#This Row],[State]],"Country/region",TRUE)</f>
        <v>#VALUE!</v>
      </c>
    </row>
    <row r="7157" spans="1:28" x14ac:dyDescent="0.35">
      <c r="A7157" t="s">
        <v>1936</v>
      </c>
      <c r="B7157">
        <v>65</v>
      </c>
      <c r="C7157" t="s">
        <v>1937</v>
      </c>
      <c r="D7157" t="s">
        <v>46</v>
      </c>
      <c r="E7157">
        <f>YEAR(Table1[[#This Row],[Order Date]])</f>
        <v>2015</v>
      </c>
      <c r="F7157">
        <v>1</v>
      </c>
      <c r="G7157">
        <f>MONTH(Table1[[#This Row],[Order Date]])</f>
        <v>5</v>
      </c>
      <c r="H7157" s="1">
        <v>42147</v>
      </c>
      <c r="I7157">
        <v>32100</v>
      </c>
      <c r="J7157" t="s">
        <v>131</v>
      </c>
      <c r="K7157">
        <v>29</v>
      </c>
      <c r="L7157">
        <v>40.98</v>
      </c>
      <c r="M7157" s="2">
        <v>0.08</v>
      </c>
      <c r="N7157">
        <v>1104.28</v>
      </c>
      <c r="O7157">
        <v>1.99</v>
      </c>
      <c r="P7157">
        <v>359.75</v>
      </c>
      <c r="Q7157" s="2">
        <v>0.44</v>
      </c>
      <c r="R7157" t="s">
        <v>96</v>
      </c>
      <c r="S7157" t="s">
        <v>139</v>
      </c>
      <c r="T7157" t="s">
        <v>3195</v>
      </c>
      <c r="U7157" t="s">
        <v>102</v>
      </c>
      <c r="V7157" t="s">
        <v>76</v>
      </c>
      <c r="W7157">
        <v>4510</v>
      </c>
      <c r="X7157" s="1">
        <v>42149</v>
      </c>
      <c r="Y7157" t="s">
        <v>34</v>
      </c>
      <c r="Z7157" t="e" vm="47">
        <v>#VALUE!</v>
      </c>
      <c r="AA7157">
        <v>27260</v>
      </c>
      <c r="AB7157" t="e" cm="1" vm="2">
        <f t="array" ref="AB7157">_FV(Table1[[#This Row],[State]],"Country/region",TRUE)</f>
        <v>#VALUE!</v>
      </c>
    </row>
    <row r="7158" spans="1:28" x14ac:dyDescent="0.35">
      <c r="A7158" t="s">
        <v>1418</v>
      </c>
      <c r="B7158">
        <v>65</v>
      </c>
      <c r="C7158" t="s">
        <v>387</v>
      </c>
      <c r="D7158" t="s">
        <v>46</v>
      </c>
      <c r="E7158">
        <f>YEAR(Table1[[#This Row],[Order Date]])</f>
        <v>2015</v>
      </c>
      <c r="F7158">
        <v>1</v>
      </c>
      <c r="G7158">
        <f>MONTH(Table1[[#This Row],[Order Date]])</f>
        <v>5</v>
      </c>
      <c r="H7158" s="1">
        <v>42147</v>
      </c>
      <c r="I7158">
        <v>25447</v>
      </c>
      <c r="J7158" t="s">
        <v>39</v>
      </c>
      <c r="K7158">
        <v>18</v>
      </c>
      <c r="L7158">
        <v>296.18</v>
      </c>
      <c r="M7158" s="2">
        <v>0.03</v>
      </c>
      <c r="N7158">
        <v>4428.5600000000004</v>
      </c>
      <c r="O7158">
        <v>54.12</v>
      </c>
      <c r="P7158">
        <v>213.62</v>
      </c>
      <c r="Q7158" s="2">
        <v>0.76</v>
      </c>
      <c r="R7158" t="s">
        <v>48</v>
      </c>
      <c r="S7158" t="s">
        <v>73</v>
      </c>
      <c r="T7158" t="s">
        <v>900</v>
      </c>
      <c r="U7158" t="s">
        <v>75</v>
      </c>
      <c r="V7158" t="s">
        <v>76</v>
      </c>
      <c r="W7158">
        <v>3569</v>
      </c>
      <c r="X7158" s="1">
        <v>42150</v>
      </c>
      <c r="Y7158" t="s">
        <v>53</v>
      </c>
      <c r="Z7158" t="e" vm="31">
        <v>#VALUE!</v>
      </c>
      <c r="AA7158">
        <v>37421</v>
      </c>
      <c r="AB7158" t="e" cm="1" vm="2">
        <f t="array" ref="AB7158">_FV(Table1[[#This Row],[State]],"Country/region",TRUE)</f>
        <v>#VALUE!</v>
      </c>
    </row>
    <row r="7159" spans="1:28" x14ac:dyDescent="0.35">
      <c r="A7159" t="s">
        <v>564</v>
      </c>
      <c r="B7159">
        <v>65</v>
      </c>
      <c r="C7159" t="s">
        <v>565</v>
      </c>
      <c r="D7159" t="s">
        <v>38</v>
      </c>
      <c r="E7159">
        <f>YEAR(Table1[[#This Row],[Order Date]])</f>
        <v>2015</v>
      </c>
      <c r="F7159">
        <v>1</v>
      </c>
      <c r="G7159">
        <f>MONTH(Table1[[#This Row],[Order Date]])</f>
        <v>5</v>
      </c>
      <c r="H7159" s="1">
        <v>42147</v>
      </c>
      <c r="I7159">
        <v>13670</v>
      </c>
      <c r="J7159" t="s">
        <v>58</v>
      </c>
      <c r="K7159">
        <v>27</v>
      </c>
      <c r="L7159">
        <v>3.69</v>
      </c>
      <c r="M7159" s="2">
        <v>0.04</v>
      </c>
      <c r="N7159">
        <v>116.37</v>
      </c>
      <c r="O7159">
        <v>0.5</v>
      </c>
      <c r="P7159">
        <v>57.63</v>
      </c>
      <c r="Q7159" s="2">
        <v>0.38</v>
      </c>
      <c r="R7159" t="s">
        <v>29</v>
      </c>
      <c r="S7159" t="s">
        <v>30</v>
      </c>
      <c r="T7159" t="s">
        <v>877</v>
      </c>
      <c r="U7159" t="s">
        <v>210</v>
      </c>
      <c r="V7159" t="s">
        <v>33</v>
      </c>
      <c r="W7159">
        <v>1912</v>
      </c>
      <c r="X7159" s="1">
        <v>42150</v>
      </c>
      <c r="Y7159" t="s">
        <v>42</v>
      </c>
      <c r="Z7159" t="e" vm="1">
        <v>#VALUE!</v>
      </c>
      <c r="AA7159">
        <v>17331</v>
      </c>
      <c r="AB7159" t="e" cm="1" vm="2">
        <f t="array" ref="AB7159">_FV(Table1[[#This Row],[State]],"Country/region",TRUE)</f>
        <v>#VALUE!</v>
      </c>
    </row>
    <row r="7160" spans="1:28" x14ac:dyDescent="0.35">
      <c r="A7160" t="s">
        <v>2997</v>
      </c>
      <c r="B7160">
        <v>65</v>
      </c>
      <c r="C7160" t="s">
        <v>1559</v>
      </c>
      <c r="D7160" t="s">
        <v>46</v>
      </c>
      <c r="E7160">
        <f>YEAR(Table1[[#This Row],[Order Date]])</f>
        <v>2015</v>
      </c>
      <c r="F7160">
        <v>1</v>
      </c>
      <c r="G7160">
        <f>MONTH(Table1[[#This Row],[Order Date]])</f>
        <v>5</v>
      </c>
      <c r="H7160" s="1">
        <v>42148</v>
      </c>
      <c r="I7160">
        <v>6693</v>
      </c>
      <c r="J7160" t="s">
        <v>58</v>
      </c>
      <c r="K7160">
        <v>16</v>
      </c>
      <c r="L7160">
        <v>2.62</v>
      </c>
      <c r="M7160" s="2">
        <v>0.09</v>
      </c>
      <c r="N7160">
        <v>40.85</v>
      </c>
      <c r="O7160">
        <v>0.8</v>
      </c>
      <c r="P7160">
        <v>6.46</v>
      </c>
      <c r="Q7160" s="2">
        <v>0.39</v>
      </c>
      <c r="R7160" t="s">
        <v>29</v>
      </c>
      <c r="S7160" t="s">
        <v>59</v>
      </c>
      <c r="T7160" t="s">
        <v>1491</v>
      </c>
      <c r="U7160" t="s">
        <v>232</v>
      </c>
      <c r="V7160" t="s">
        <v>52</v>
      </c>
      <c r="W7160">
        <v>925</v>
      </c>
      <c r="X7160" s="1">
        <v>42150</v>
      </c>
      <c r="Y7160" t="s">
        <v>34</v>
      </c>
      <c r="Z7160" t="e" vm="4">
        <v>#VALUE!</v>
      </c>
      <c r="AA7160">
        <v>95123</v>
      </c>
      <c r="AB7160" t="e" cm="1" vm="2">
        <f t="array" ref="AB7160">_FV(Table1[[#This Row],[State]],"Country/region",TRUE)</f>
        <v>#VALUE!</v>
      </c>
    </row>
    <row r="7161" spans="1:28" x14ac:dyDescent="0.35">
      <c r="A7161" t="s">
        <v>1576</v>
      </c>
      <c r="B7161">
        <v>65</v>
      </c>
      <c r="C7161" t="s">
        <v>1189</v>
      </c>
      <c r="D7161" t="s">
        <v>38</v>
      </c>
      <c r="E7161">
        <f>YEAR(Table1[[#This Row],[Order Date]])</f>
        <v>2015</v>
      </c>
      <c r="F7161">
        <v>1</v>
      </c>
      <c r="G7161">
        <f>MONTH(Table1[[#This Row],[Order Date]])</f>
        <v>5</v>
      </c>
      <c r="H7161" s="1">
        <v>42148</v>
      </c>
      <c r="I7161">
        <v>53285</v>
      </c>
      <c r="J7161" t="s">
        <v>58</v>
      </c>
      <c r="K7161">
        <v>6</v>
      </c>
      <c r="L7161">
        <v>165.98</v>
      </c>
      <c r="M7161" s="2">
        <v>0.04</v>
      </c>
      <c r="N7161">
        <v>1042.96</v>
      </c>
      <c r="O7161">
        <v>19.989999999999998</v>
      </c>
      <c r="P7161">
        <v>163.80350000000001</v>
      </c>
      <c r="Q7161" s="2">
        <v>0.4</v>
      </c>
      <c r="R7161" t="s">
        <v>29</v>
      </c>
      <c r="S7161" t="s">
        <v>30</v>
      </c>
      <c r="T7161" t="s">
        <v>1282</v>
      </c>
      <c r="U7161" t="s">
        <v>67</v>
      </c>
      <c r="V7161" t="s">
        <v>68</v>
      </c>
      <c r="W7161">
        <v>7466</v>
      </c>
      <c r="X7161" s="1">
        <v>42150</v>
      </c>
      <c r="Y7161" t="s">
        <v>34</v>
      </c>
      <c r="Z7161" t="e" vm="11">
        <v>#VALUE!</v>
      </c>
      <c r="AA7161">
        <v>75057</v>
      </c>
      <c r="AB7161" t="e" cm="1" vm="2">
        <f t="array" ref="AB7161">_FV(Table1[[#This Row],[State]],"Country/region",TRUE)</f>
        <v>#VALUE!</v>
      </c>
    </row>
    <row r="7162" spans="1:28" x14ac:dyDescent="0.35">
      <c r="A7162" t="s">
        <v>1740</v>
      </c>
      <c r="B7162">
        <v>65</v>
      </c>
      <c r="C7162" t="s">
        <v>1741</v>
      </c>
      <c r="D7162" t="s">
        <v>38</v>
      </c>
      <c r="E7162">
        <f>YEAR(Table1[[#This Row],[Order Date]])</f>
        <v>2015</v>
      </c>
      <c r="F7162">
        <v>1</v>
      </c>
      <c r="G7162">
        <f>MONTH(Table1[[#This Row],[Order Date]])</f>
        <v>5</v>
      </c>
      <c r="H7162" s="1">
        <v>42148</v>
      </c>
      <c r="I7162">
        <v>35842</v>
      </c>
      <c r="J7162" t="s">
        <v>28</v>
      </c>
      <c r="K7162">
        <v>18</v>
      </c>
      <c r="L7162">
        <v>2.88</v>
      </c>
      <c r="M7162" s="2">
        <v>0.03</v>
      </c>
      <c r="N7162">
        <v>53.79</v>
      </c>
      <c r="O7162">
        <v>0.99</v>
      </c>
      <c r="P7162">
        <v>11.55</v>
      </c>
      <c r="Q7162" s="2">
        <v>0.36</v>
      </c>
      <c r="R7162" t="s">
        <v>29</v>
      </c>
      <c r="S7162" t="s">
        <v>30</v>
      </c>
      <c r="T7162" t="s">
        <v>2967</v>
      </c>
      <c r="U7162" t="s">
        <v>210</v>
      </c>
      <c r="V7162" t="s">
        <v>76</v>
      </c>
      <c r="W7162">
        <v>5029</v>
      </c>
      <c r="X7162" s="1">
        <v>42150</v>
      </c>
      <c r="Y7162" t="s">
        <v>34</v>
      </c>
      <c r="Z7162" t="e" vm="10">
        <v>#VALUE!</v>
      </c>
      <c r="AA7162">
        <v>70117</v>
      </c>
      <c r="AB7162" t="e" cm="1" vm="2">
        <f t="array" ref="AB7162">_FV(Table1[[#This Row],[State]],"Country/region",TRUE)</f>
        <v>#VALUE!</v>
      </c>
    </row>
    <row r="7163" spans="1:28" x14ac:dyDescent="0.35">
      <c r="A7163" t="s">
        <v>167</v>
      </c>
      <c r="B7163">
        <v>65</v>
      </c>
      <c r="C7163" t="s">
        <v>168</v>
      </c>
      <c r="D7163" t="s">
        <v>57</v>
      </c>
      <c r="E7163">
        <f>YEAR(Table1[[#This Row],[Order Date]])</f>
        <v>2015</v>
      </c>
      <c r="F7163">
        <v>1</v>
      </c>
      <c r="G7163">
        <f>MONTH(Table1[[#This Row],[Order Date]])</f>
        <v>5</v>
      </c>
      <c r="H7163" s="1">
        <v>42149</v>
      </c>
      <c r="I7163">
        <v>17543</v>
      </c>
      <c r="J7163" t="s">
        <v>58</v>
      </c>
      <c r="K7163">
        <v>1</v>
      </c>
      <c r="L7163">
        <v>6.48</v>
      </c>
      <c r="M7163" s="2">
        <v>0.09</v>
      </c>
      <c r="N7163">
        <v>15.73</v>
      </c>
      <c r="O7163">
        <v>9.5399999999999991</v>
      </c>
      <c r="P7163">
        <v>-9.17</v>
      </c>
      <c r="Q7163" s="2">
        <v>0.37</v>
      </c>
      <c r="R7163" t="s">
        <v>29</v>
      </c>
      <c r="S7163" t="s">
        <v>30</v>
      </c>
      <c r="T7163" t="s">
        <v>1751</v>
      </c>
      <c r="U7163" t="s">
        <v>61</v>
      </c>
      <c r="V7163" t="s">
        <v>76</v>
      </c>
      <c r="W7163">
        <v>2418</v>
      </c>
      <c r="X7163" s="1">
        <v>42149</v>
      </c>
      <c r="Y7163" t="s">
        <v>34</v>
      </c>
      <c r="Z7163" t="e" vm="18">
        <v>#VALUE!</v>
      </c>
      <c r="AA7163">
        <v>20170</v>
      </c>
      <c r="AB7163" t="e" cm="1" vm="2">
        <f t="array" ref="AB7163">_FV(Table1[[#This Row],[State]],"Country/region",TRUE)</f>
        <v>#VALUE!</v>
      </c>
    </row>
    <row r="7164" spans="1:28" x14ac:dyDescent="0.35">
      <c r="A7164" t="s">
        <v>2217</v>
      </c>
      <c r="B7164">
        <v>65</v>
      </c>
      <c r="C7164" t="s">
        <v>350</v>
      </c>
      <c r="D7164" t="s">
        <v>27</v>
      </c>
      <c r="E7164">
        <f>YEAR(Table1[[#This Row],[Order Date]])</f>
        <v>2015</v>
      </c>
      <c r="F7164">
        <v>1</v>
      </c>
      <c r="G7164">
        <f>MONTH(Table1[[#This Row],[Order Date]])</f>
        <v>5</v>
      </c>
      <c r="H7164" s="1">
        <v>42149</v>
      </c>
      <c r="I7164">
        <v>36929</v>
      </c>
      <c r="J7164" t="s">
        <v>47</v>
      </c>
      <c r="K7164">
        <v>45</v>
      </c>
      <c r="L7164">
        <v>80.98</v>
      </c>
      <c r="M7164" s="2">
        <v>0.04</v>
      </c>
      <c r="N7164">
        <v>3638.27</v>
      </c>
      <c r="O7164">
        <v>4.5</v>
      </c>
      <c r="P7164">
        <v>1123.79</v>
      </c>
      <c r="Q7164" s="2">
        <v>0.59</v>
      </c>
      <c r="R7164" t="s">
        <v>29</v>
      </c>
      <c r="S7164" t="s">
        <v>30</v>
      </c>
      <c r="T7164" t="s">
        <v>2804</v>
      </c>
      <c r="U7164" t="s">
        <v>214</v>
      </c>
      <c r="V7164" t="s">
        <v>68</v>
      </c>
      <c r="W7164">
        <v>5194</v>
      </c>
      <c r="X7164" s="1">
        <v>42149</v>
      </c>
      <c r="Y7164" t="s">
        <v>34</v>
      </c>
      <c r="Z7164" t="e" vm="11">
        <v>#VALUE!</v>
      </c>
      <c r="AA7164">
        <v>76148</v>
      </c>
      <c r="AB7164" t="e" cm="1" vm="2">
        <f t="array" ref="AB7164">_FV(Table1[[#This Row],[State]],"Country/region",TRUE)</f>
        <v>#VALUE!</v>
      </c>
    </row>
    <row r="7165" spans="1:28" x14ac:dyDescent="0.35">
      <c r="A7165" t="s">
        <v>2501</v>
      </c>
      <c r="B7165">
        <v>65</v>
      </c>
      <c r="C7165" t="s">
        <v>583</v>
      </c>
      <c r="D7165" t="s">
        <v>46</v>
      </c>
      <c r="E7165">
        <f>YEAR(Table1[[#This Row],[Order Date]])</f>
        <v>2015</v>
      </c>
      <c r="F7165">
        <v>1</v>
      </c>
      <c r="G7165">
        <f>MONTH(Table1[[#This Row],[Order Date]])</f>
        <v>5</v>
      </c>
      <c r="H7165" s="1">
        <v>42149</v>
      </c>
      <c r="I7165">
        <v>20451</v>
      </c>
      <c r="J7165" t="s">
        <v>58</v>
      </c>
      <c r="K7165">
        <v>17</v>
      </c>
      <c r="L7165">
        <v>550.98</v>
      </c>
      <c r="M7165" s="2">
        <v>0.1</v>
      </c>
      <c r="N7165">
        <v>9150.09</v>
      </c>
      <c r="O7165">
        <v>45.7</v>
      </c>
      <c r="P7165">
        <v>-1331.5533660000001</v>
      </c>
      <c r="Q7165" s="2">
        <v>0.71</v>
      </c>
      <c r="R7165" t="s">
        <v>48</v>
      </c>
      <c r="S7165" t="s">
        <v>73</v>
      </c>
      <c r="T7165" t="s">
        <v>2601</v>
      </c>
      <c r="U7165" t="s">
        <v>75</v>
      </c>
      <c r="V7165" t="s">
        <v>33</v>
      </c>
      <c r="W7165">
        <v>2836</v>
      </c>
      <c r="X7165" s="1">
        <v>42151</v>
      </c>
      <c r="Y7165" t="s">
        <v>53</v>
      </c>
      <c r="Z7165" t="e" vm="22">
        <v>#VALUE!</v>
      </c>
      <c r="AA7165">
        <v>45406</v>
      </c>
      <c r="AB7165" t="e" cm="1" vm="2">
        <f t="array" ref="AB7165">_FV(Table1[[#This Row],[State]],"Country/region",TRUE)</f>
        <v>#VALUE!</v>
      </c>
    </row>
    <row r="7166" spans="1:28" x14ac:dyDescent="0.35">
      <c r="A7166" t="s">
        <v>2257</v>
      </c>
      <c r="B7166">
        <v>65</v>
      </c>
      <c r="C7166" t="s">
        <v>2524</v>
      </c>
      <c r="D7166" t="s">
        <v>38</v>
      </c>
      <c r="E7166">
        <f>YEAR(Table1[[#This Row],[Order Date]])</f>
        <v>2015</v>
      </c>
      <c r="F7166">
        <v>1</v>
      </c>
      <c r="G7166">
        <f>MONTH(Table1[[#This Row],[Order Date]])</f>
        <v>5</v>
      </c>
      <c r="H7166" s="1">
        <v>42149</v>
      </c>
      <c r="I7166">
        <v>12804</v>
      </c>
      <c r="J7166" t="s">
        <v>131</v>
      </c>
      <c r="K7166">
        <v>34</v>
      </c>
      <c r="L7166">
        <v>16.059999999999999</v>
      </c>
      <c r="M7166" s="2">
        <v>0.02</v>
      </c>
      <c r="N7166">
        <v>592.91999999999996</v>
      </c>
      <c r="O7166">
        <v>8.34</v>
      </c>
      <c r="P7166">
        <v>-44.92</v>
      </c>
      <c r="Q7166" s="2">
        <v>0.59</v>
      </c>
      <c r="R7166" t="s">
        <v>29</v>
      </c>
      <c r="S7166" t="s">
        <v>30</v>
      </c>
      <c r="T7166" t="s">
        <v>1119</v>
      </c>
      <c r="U7166" t="s">
        <v>32</v>
      </c>
      <c r="V7166" t="s">
        <v>76</v>
      </c>
      <c r="W7166">
        <v>1790</v>
      </c>
      <c r="X7166" s="1">
        <v>42151</v>
      </c>
      <c r="Y7166" t="s">
        <v>42</v>
      </c>
      <c r="Z7166" t="e" vm="31">
        <v>#VALUE!</v>
      </c>
      <c r="AA7166">
        <v>37027</v>
      </c>
      <c r="AB7166" t="e" cm="1" vm="2">
        <f t="array" ref="AB7166">_FV(Table1[[#This Row],[State]],"Country/region",TRUE)</f>
        <v>#VALUE!</v>
      </c>
    </row>
    <row r="7167" spans="1:28" x14ac:dyDescent="0.35">
      <c r="A7167" t="s">
        <v>167</v>
      </c>
      <c r="B7167">
        <v>65</v>
      </c>
      <c r="C7167" t="s">
        <v>168</v>
      </c>
      <c r="D7167" t="s">
        <v>57</v>
      </c>
      <c r="E7167">
        <f>YEAR(Table1[[#This Row],[Order Date]])</f>
        <v>2015</v>
      </c>
      <c r="F7167">
        <v>1</v>
      </c>
      <c r="G7167">
        <f>MONTH(Table1[[#This Row],[Order Date]])</f>
        <v>5</v>
      </c>
      <c r="H7167" s="1">
        <v>42149</v>
      </c>
      <c r="I7167">
        <v>17543</v>
      </c>
      <c r="J7167" t="s">
        <v>58</v>
      </c>
      <c r="K7167">
        <v>35</v>
      </c>
      <c r="L7167">
        <v>30.98</v>
      </c>
      <c r="M7167" s="2">
        <v>0.1</v>
      </c>
      <c r="N7167">
        <v>1041.74</v>
      </c>
      <c r="O7167">
        <v>17.079999999999998</v>
      </c>
      <c r="P7167">
        <v>-51.74</v>
      </c>
      <c r="Q7167" s="2">
        <v>0.4</v>
      </c>
      <c r="R7167" t="s">
        <v>29</v>
      </c>
      <c r="S7167" t="s">
        <v>30</v>
      </c>
      <c r="T7167" t="s">
        <v>2625</v>
      </c>
      <c r="U7167" t="s">
        <v>61</v>
      </c>
      <c r="V7167" t="s">
        <v>76</v>
      </c>
      <c r="W7167">
        <v>2419</v>
      </c>
      <c r="X7167" s="1">
        <v>42151</v>
      </c>
      <c r="Y7167" t="s">
        <v>34</v>
      </c>
      <c r="Z7167" t="e" vm="18">
        <v>#VALUE!</v>
      </c>
      <c r="AA7167">
        <v>20170</v>
      </c>
      <c r="AB7167" t="e" cm="1" vm="2">
        <f t="array" ref="AB7167">_FV(Table1[[#This Row],[State]],"Country/region",TRUE)</f>
        <v>#VALUE!</v>
      </c>
    </row>
    <row r="7168" spans="1:28" x14ac:dyDescent="0.35">
      <c r="A7168" t="s">
        <v>2501</v>
      </c>
      <c r="B7168">
        <v>65</v>
      </c>
      <c r="C7168" t="s">
        <v>583</v>
      </c>
      <c r="D7168" t="s">
        <v>46</v>
      </c>
      <c r="E7168">
        <f>YEAR(Table1[[#This Row],[Order Date]])</f>
        <v>2015</v>
      </c>
      <c r="F7168">
        <v>1</v>
      </c>
      <c r="G7168">
        <f>MONTH(Table1[[#This Row],[Order Date]])</f>
        <v>5</v>
      </c>
      <c r="H7168" s="1">
        <v>42149</v>
      </c>
      <c r="I7168">
        <v>20451</v>
      </c>
      <c r="J7168" t="s">
        <v>58</v>
      </c>
      <c r="K7168">
        <v>33</v>
      </c>
      <c r="L7168">
        <v>55.29</v>
      </c>
      <c r="M7168" s="2">
        <v>0.04</v>
      </c>
      <c r="N7168">
        <v>1809.21</v>
      </c>
      <c r="O7168">
        <v>5.08</v>
      </c>
      <c r="P7168">
        <v>454.49</v>
      </c>
      <c r="Q7168" s="2">
        <v>0.59</v>
      </c>
      <c r="R7168" t="s">
        <v>29</v>
      </c>
      <c r="S7168" t="s">
        <v>30</v>
      </c>
      <c r="T7168" t="s">
        <v>2880</v>
      </c>
      <c r="U7168" t="s">
        <v>32</v>
      </c>
      <c r="V7168" t="s">
        <v>33</v>
      </c>
      <c r="W7168">
        <v>2835</v>
      </c>
      <c r="X7168" s="1">
        <v>42151</v>
      </c>
      <c r="Y7168" t="s">
        <v>34</v>
      </c>
      <c r="Z7168" t="e" vm="22">
        <v>#VALUE!</v>
      </c>
      <c r="AA7168">
        <v>45406</v>
      </c>
      <c r="AB7168" t="e" cm="1" vm="2">
        <f t="array" ref="AB7168">_FV(Table1[[#This Row],[State]],"Country/region",TRUE)</f>
        <v>#VALUE!</v>
      </c>
    </row>
    <row r="7169" spans="1:28" x14ac:dyDescent="0.35">
      <c r="A7169" t="s">
        <v>582</v>
      </c>
      <c r="B7169">
        <v>65</v>
      </c>
      <c r="C7169" t="s">
        <v>583</v>
      </c>
      <c r="D7169" t="s">
        <v>46</v>
      </c>
      <c r="E7169">
        <f>YEAR(Table1[[#This Row],[Order Date]])</f>
        <v>2015</v>
      </c>
      <c r="F7169">
        <v>1</v>
      </c>
      <c r="G7169">
        <f>MONTH(Table1[[#This Row],[Order Date]])</f>
        <v>5</v>
      </c>
      <c r="H7169" s="1">
        <v>42149</v>
      </c>
      <c r="I7169">
        <v>20451</v>
      </c>
      <c r="J7169" t="s">
        <v>58</v>
      </c>
      <c r="K7169">
        <v>6</v>
      </c>
      <c r="L7169">
        <v>8.9499999999999993</v>
      </c>
      <c r="M7169" s="2">
        <v>0.1</v>
      </c>
      <c r="N7169">
        <v>53.72</v>
      </c>
      <c r="O7169">
        <v>2.0099999999999998</v>
      </c>
      <c r="P7169">
        <v>2.82</v>
      </c>
      <c r="Q7169" s="2">
        <v>0.39</v>
      </c>
      <c r="R7169" t="s">
        <v>29</v>
      </c>
      <c r="S7169" t="s">
        <v>59</v>
      </c>
      <c r="T7169" t="s">
        <v>1116</v>
      </c>
      <c r="U7169" t="s">
        <v>61</v>
      </c>
      <c r="V7169" t="s">
        <v>33</v>
      </c>
      <c r="W7169">
        <v>2834</v>
      </c>
      <c r="X7169" s="1">
        <v>42151</v>
      </c>
      <c r="Y7169" t="s">
        <v>34</v>
      </c>
      <c r="Z7169" t="e" vm="22">
        <v>#VALUE!</v>
      </c>
      <c r="AA7169">
        <v>44221</v>
      </c>
      <c r="AB7169" t="e" cm="1" vm="2">
        <f t="array" ref="AB7169">_FV(Table1[[#This Row],[State]],"Country/region",TRUE)</f>
        <v>#VALUE!</v>
      </c>
    </row>
    <row r="7170" spans="1:28" x14ac:dyDescent="0.35">
      <c r="A7170" t="s">
        <v>2257</v>
      </c>
      <c r="B7170">
        <v>65</v>
      </c>
      <c r="C7170" t="s">
        <v>2524</v>
      </c>
      <c r="D7170" t="s">
        <v>38</v>
      </c>
      <c r="E7170">
        <f>YEAR(Table1[[#This Row],[Order Date]])</f>
        <v>2015</v>
      </c>
      <c r="F7170">
        <v>1</v>
      </c>
      <c r="G7170">
        <f>MONTH(Table1[[#This Row],[Order Date]])</f>
        <v>5</v>
      </c>
      <c r="H7170" s="1">
        <v>42149</v>
      </c>
      <c r="I7170">
        <v>12804</v>
      </c>
      <c r="J7170" t="s">
        <v>131</v>
      </c>
      <c r="K7170">
        <v>50</v>
      </c>
      <c r="L7170">
        <v>1.81</v>
      </c>
      <c r="M7170" s="2">
        <v>0.08</v>
      </c>
      <c r="N7170">
        <v>84.01</v>
      </c>
      <c r="O7170">
        <v>0.75</v>
      </c>
      <c r="P7170">
        <v>-4.17</v>
      </c>
      <c r="Q7170" s="2">
        <v>0.52</v>
      </c>
      <c r="R7170" t="s">
        <v>29</v>
      </c>
      <c r="S7170" t="s">
        <v>59</v>
      </c>
      <c r="T7170" t="s">
        <v>362</v>
      </c>
      <c r="U7170" t="s">
        <v>232</v>
      </c>
      <c r="V7170" t="s">
        <v>76</v>
      </c>
      <c r="W7170">
        <v>1789</v>
      </c>
      <c r="X7170" s="1">
        <v>42151</v>
      </c>
      <c r="Y7170" t="s">
        <v>34</v>
      </c>
      <c r="Z7170" t="e" vm="31">
        <v>#VALUE!</v>
      </c>
      <c r="AA7170">
        <v>37027</v>
      </c>
      <c r="AB7170" t="e" cm="1" vm="2">
        <f t="array" ref="AB7170">_FV(Table1[[#This Row],[State]],"Country/region",TRUE)</f>
        <v>#VALUE!</v>
      </c>
    </row>
    <row r="7171" spans="1:28" x14ac:dyDescent="0.35">
      <c r="A7171" t="s">
        <v>167</v>
      </c>
      <c r="B7171">
        <v>65</v>
      </c>
      <c r="C7171" t="s">
        <v>168</v>
      </c>
      <c r="D7171" t="s">
        <v>57</v>
      </c>
      <c r="E7171">
        <f>YEAR(Table1[[#This Row],[Order Date]])</f>
        <v>2015</v>
      </c>
      <c r="F7171">
        <v>1</v>
      </c>
      <c r="G7171">
        <f>MONTH(Table1[[#This Row],[Order Date]])</f>
        <v>5</v>
      </c>
      <c r="H7171" s="1">
        <v>42149</v>
      </c>
      <c r="I7171">
        <v>17543</v>
      </c>
      <c r="J7171" t="s">
        <v>58</v>
      </c>
      <c r="K7171">
        <v>26</v>
      </c>
      <c r="L7171">
        <v>200.99</v>
      </c>
      <c r="M7171" s="2">
        <v>0.06</v>
      </c>
      <c r="N7171">
        <v>4300.6260000000002</v>
      </c>
      <c r="O7171">
        <v>8.08</v>
      </c>
      <c r="P7171">
        <v>685.20600000000002</v>
      </c>
      <c r="Q7171" s="2">
        <v>0.59</v>
      </c>
      <c r="R7171" t="s">
        <v>96</v>
      </c>
      <c r="S7171" t="s">
        <v>30</v>
      </c>
      <c r="T7171">
        <v>5125</v>
      </c>
      <c r="U7171" t="s">
        <v>105</v>
      </c>
      <c r="V7171" t="s">
        <v>76</v>
      </c>
      <c r="W7171">
        <v>2420</v>
      </c>
      <c r="X7171" s="1">
        <v>42151</v>
      </c>
      <c r="Y7171" t="s">
        <v>34</v>
      </c>
      <c r="Z7171" t="e" vm="18">
        <v>#VALUE!</v>
      </c>
      <c r="AA7171">
        <v>20170</v>
      </c>
      <c r="AB7171" t="e" cm="1" vm="2">
        <f t="array" ref="AB7171">_FV(Table1[[#This Row],[State]],"Country/region",TRUE)</f>
        <v>#VALUE!</v>
      </c>
    </row>
    <row r="7172" spans="1:28" x14ac:dyDescent="0.35">
      <c r="A7172" t="s">
        <v>2257</v>
      </c>
      <c r="B7172">
        <v>65</v>
      </c>
      <c r="C7172" t="s">
        <v>2524</v>
      </c>
      <c r="D7172" t="s">
        <v>38</v>
      </c>
      <c r="E7172">
        <f>YEAR(Table1[[#This Row],[Order Date]])</f>
        <v>2015</v>
      </c>
      <c r="F7172">
        <v>1</v>
      </c>
      <c r="G7172">
        <f>MONTH(Table1[[#This Row],[Order Date]])</f>
        <v>5</v>
      </c>
      <c r="H7172" s="1">
        <v>42149</v>
      </c>
      <c r="I7172">
        <v>12804</v>
      </c>
      <c r="J7172" t="s">
        <v>131</v>
      </c>
      <c r="K7172">
        <v>21</v>
      </c>
      <c r="L7172">
        <v>3.08</v>
      </c>
      <c r="M7172" s="2">
        <v>0</v>
      </c>
      <c r="N7172">
        <v>69.06</v>
      </c>
      <c r="O7172">
        <v>0.5</v>
      </c>
      <c r="P7172">
        <v>28.47</v>
      </c>
      <c r="Q7172" s="2">
        <v>0.37</v>
      </c>
      <c r="R7172" t="s">
        <v>29</v>
      </c>
      <c r="S7172" t="s">
        <v>30</v>
      </c>
      <c r="T7172" t="s">
        <v>578</v>
      </c>
      <c r="U7172" t="s">
        <v>210</v>
      </c>
      <c r="V7172" t="s">
        <v>76</v>
      </c>
      <c r="W7172">
        <v>1788</v>
      </c>
      <c r="X7172" s="1">
        <v>42152</v>
      </c>
      <c r="Y7172" t="s">
        <v>34</v>
      </c>
      <c r="Z7172" t="e" vm="31">
        <v>#VALUE!</v>
      </c>
      <c r="AA7172">
        <v>37027</v>
      </c>
      <c r="AB7172" t="e" cm="1" vm="2">
        <f t="array" ref="AB7172">_FV(Table1[[#This Row],[State]],"Country/region",TRUE)</f>
        <v>#VALUE!</v>
      </c>
    </row>
    <row r="7173" spans="1:28" x14ac:dyDescent="0.35">
      <c r="A7173" t="s">
        <v>2217</v>
      </c>
      <c r="B7173">
        <v>65</v>
      </c>
      <c r="C7173" t="s">
        <v>350</v>
      </c>
      <c r="D7173" t="s">
        <v>27</v>
      </c>
      <c r="E7173">
        <f>YEAR(Table1[[#This Row],[Order Date]])</f>
        <v>2015</v>
      </c>
      <c r="F7173">
        <v>1</v>
      </c>
      <c r="G7173">
        <f>MONTH(Table1[[#This Row],[Order Date]])</f>
        <v>5</v>
      </c>
      <c r="H7173" s="1">
        <v>42149</v>
      </c>
      <c r="I7173">
        <v>36929</v>
      </c>
      <c r="J7173" t="s">
        <v>47</v>
      </c>
      <c r="K7173">
        <v>37</v>
      </c>
      <c r="L7173">
        <v>33.29</v>
      </c>
      <c r="M7173" s="2">
        <v>0</v>
      </c>
      <c r="N7173">
        <v>1326.69</v>
      </c>
      <c r="O7173">
        <v>8.74</v>
      </c>
      <c r="P7173">
        <v>185.37</v>
      </c>
      <c r="Q7173" s="2">
        <v>0.61</v>
      </c>
      <c r="R7173" t="s">
        <v>29</v>
      </c>
      <c r="S7173" t="s">
        <v>30</v>
      </c>
      <c r="T7173" t="s">
        <v>804</v>
      </c>
      <c r="U7173" t="s">
        <v>32</v>
      </c>
      <c r="V7173" t="s">
        <v>68</v>
      </c>
      <c r="W7173">
        <v>5195</v>
      </c>
      <c r="X7173" s="1">
        <v>42153</v>
      </c>
      <c r="Y7173" t="s">
        <v>34</v>
      </c>
      <c r="Z7173" t="e" vm="11">
        <v>#VALUE!</v>
      </c>
      <c r="AA7173">
        <v>76148</v>
      </c>
      <c r="AB7173" t="e" cm="1" vm="2">
        <f t="array" ref="AB7173">_FV(Table1[[#This Row],[State]],"Country/region",TRUE)</f>
        <v>#VALUE!</v>
      </c>
    </row>
    <row r="7174" spans="1:28" x14ac:dyDescent="0.35">
      <c r="A7174" t="s">
        <v>2492</v>
      </c>
      <c r="B7174">
        <v>65</v>
      </c>
      <c r="C7174" t="s">
        <v>2235</v>
      </c>
      <c r="D7174" t="s">
        <v>46</v>
      </c>
      <c r="E7174">
        <f>YEAR(Table1[[#This Row],[Order Date]])</f>
        <v>2015</v>
      </c>
      <c r="F7174">
        <v>1</v>
      </c>
      <c r="G7174">
        <f>MONTH(Table1[[#This Row],[Order Date]])</f>
        <v>5</v>
      </c>
      <c r="H7174" s="1">
        <v>42150</v>
      </c>
      <c r="I7174">
        <v>44768</v>
      </c>
      <c r="J7174" t="s">
        <v>39</v>
      </c>
      <c r="K7174">
        <v>45</v>
      </c>
      <c r="L7174">
        <v>355.98</v>
      </c>
      <c r="M7174" s="2">
        <v>0.02</v>
      </c>
      <c r="N7174">
        <v>16699.560000000001</v>
      </c>
      <c r="O7174">
        <v>58.92</v>
      </c>
      <c r="P7174">
        <v>3083.98</v>
      </c>
      <c r="Q7174" s="2">
        <v>0.64</v>
      </c>
      <c r="R7174" t="s">
        <v>48</v>
      </c>
      <c r="S7174" t="s">
        <v>49</v>
      </c>
      <c r="T7174" t="s">
        <v>141</v>
      </c>
      <c r="U7174" t="s">
        <v>51</v>
      </c>
      <c r="V7174" t="s">
        <v>33</v>
      </c>
      <c r="W7174">
        <v>6323</v>
      </c>
      <c r="X7174" s="1">
        <v>42151</v>
      </c>
      <c r="Y7174" t="s">
        <v>53</v>
      </c>
      <c r="Z7174" t="e" vm="1">
        <v>#VALUE!</v>
      </c>
      <c r="AA7174">
        <v>16146</v>
      </c>
      <c r="AB7174" t="e" cm="1" vm="2">
        <f t="array" ref="AB7174">_FV(Table1[[#This Row],[State]],"Country/region",TRUE)</f>
        <v>#VALUE!</v>
      </c>
    </row>
    <row r="7175" spans="1:28" x14ac:dyDescent="0.35">
      <c r="A7175" t="s">
        <v>458</v>
      </c>
      <c r="B7175">
        <v>65</v>
      </c>
      <c r="C7175" t="s">
        <v>1849</v>
      </c>
      <c r="D7175" t="s">
        <v>27</v>
      </c>
      <c r="E7175">
        <f>YEAR(Table1[[#This Row],[Order Date]])</f>
        <v>2015</v>
      </c>
      <c r="F7175">
        <v>1</v>
      </c>
      <c r="G7175">
        <f>MONTH(Table1[[#This Row],[Order Date]])</f>
        <v>5</v>
      </c>
      <c r="H7175" s="1">
        <v>42150</v>
      </c>
      <c r="I7175">
        <v>59015</v>
      </c>
      <c r="J7175" t="s">
        <v>131</v>
      </c>
      <c r="K7175">
        <v>32</v>
      </c>
      <c r="L7175">
        <v>8.34</v>
      </c>
      <c r="M7175" s="2">
        <v>0.02</v>
      </c>
      <c r="N7175">
        <v>278.19</v>
      </c>
      <c r="O7175">
        <v>0.96</v>
      </c>
      <c r="P7175">
        <v>149.38999999999999</v>
      </c>
      <c r="Q7175" s="2">
        <v>0.43</v>
      </c>
      <c r="R7175" t="s">
        <v>48</v>
      </c>
      <c r="S7175" t="s">
        <v>59</v>
      </c>
      <c r="T7175" t="s">
        <v>258</v>
      </c>
      <c r="U7175" t="s">
        <v>82</v>
      </c>
      <c r="V7175" t="s">
        <v>68</v>
      </c>
      <c r="W7175">
        <v>8253</v>
      </c>
      <c r="X7175" s="1">
        <v>42151</v>
      </c>
      <c r="Y7175" t="s">
        <v>34</v>
      </c>
      <c r="Z7175" t="e" vm="11">
        <v>#VALUE!</v>
      </c>
      <c r="AA7175">
        <v>76131</v>
      </c>
      <c r="AB7175" t="e" cm="1" vm="2">
        <f t="array" ref="AB7175">_FV(Table1[[#This Row],[State]],"Country/region",TRUE)</f>
        <v>#VALUE!</v>
      </c>
    </row>
    <row r="7176" spans="1:28" x14ac:dyDescent="0.35">
      <c r="A7176" t="s">
        <v>2410</v>
      </c>
      <c r="B7176">
        <v>65</v>
      </c>
      <c r="C7176" t="s">
        <v>72</v>
      </c>
      <c r="D7176" t="s">
        <v>38</v>
      </c>
      <c r="E7176">
        <f>YEAR(Table1[[#This Row],[Order Date]])</f>
        <v>2015</v>
      </c>
      <c r="F7176">
        <v>1</v>
      </c>
      <c r="G7176">
        <f>MONTH(Table1[[#This Row],[Order Date]])</f>
        <v>5</v>
      </c>
      <c r="H7176" s="1">
        <v>42150</v>
      </c>
      <c r="I7176">
        <v>55460</v>
      </c>
      <c r="J7176" t="s">
        <v>28</v>
      </c>
      <c r="K7176">
        <v>12</v>
      </c>
      <c r="L7176">
        <v>5.34</v>
      </c>
      <c r="M7176" s="2">
        <v>0.1</v>
      </c>
      <c r="N7176">
        <v>61.82</v>
      </c>
      <c r="O7176">
        <v>2.99</v>
      </c>
      <c r="P7176">
        <v>-10.4535</v>
      </c>
      <c r="Q7176" s="2">
        <v>0.38</v>
      </c>
      <c r="R7176" t="s">
        <v>29</v>
      </c>
      <c r="S7176" t="s">
        <v>30</v>
      </c>
      <c r="T7176" t="s">
        <v>755</v>
      </c>
      <c r="U7176" t="s">
        <v>67</v>
      </c>
      <c r="V7176" t="s">
        <v>76</v>
      </c>
      <c r="W7176">
        <v>7749</v>
      </c>
      <c r="X7176" s="1">
        <v>42151</v>
      </c>
      <c r="Y7176" t="s">
        <v>34</v>
      </c>
      <c r="Z7176" t="e" vm="6">
        <v>#VALUE!</v>
      </c>
      <c r="AA7176">
        <v>36067</v>
      </c>
      <c r="AB7176" t="e" cm="1" vm="2">
        <f t="array" ref="AB7176">_FV(Table1[[#This Row],[State]],"Country/region",TRUE)</f>
        <v>#VALUE!</v>
      </c>
    </row>
    <row r="7177" spans="1:28" x14ac:dyDescent="0.35">
      <c r="A7177" t="s">
        <v>3180</v>
      </c>
      <c r="B7177">
        <v>65</v>
      </c>
      <c r="C7177" t="s">
        <v>1498</v>
      </c>
      <c r="D7177" t="s">
        <v>38</v>
      </c>
      <c r="E7177">
        <f>YEAR(Table1[[#This Row],[Order Date]])</f>
        <v>2015</v>
      </c>
      <c r="F7177">
        <v>1</v>
      </c>
      <c r="G7177">
        <f>MONTH(Table1[[#This Row],[Order Date]])</f>
        <v>5</v>
      </c>
      <c r="H7177" s="1">
        <v>42150</v>
      </c>
      <c r="I7177">
        <v>26336</v>
      </c>
      <c r="J7177" t="s">
        <v>28</v>
      </c>
      <c r="K7177">
        <v>45</v>
      </c>
      <c r="L7177">
        <v>62.18</v>
      </c>
      <c r="M7177" s="2">
        <v>0.04</v>
      </c>
      <c r="N7177">
        <v>2752.68</v>
      </c>
      <c r="O7177">
        <v>12.78</v>
      </c>
      <c r="P7177">
        <v>430.32</v>
      </c>
      <c r="Q7177" s="2">
        <v>0.57999999999999996</v>
      </c>
      <c r="R7177" t="s">
        <v>29</v>
      </c>
      <c r="S7177" t="s">
        <v>30</v>
      </c>
      <c r="T7177" t="s">
        <v>3524</v>
      </c>
      <c r="U7177" t="s">
        <v>32</v>
      </c>
      <c r="V7177" t="s">
        <v>52</v>
      </c>
      <c r="W7177">
        <v>3681</v>
      </c>
      <c r="X7177" s="1">
        <v>42151</v>
      </c>
      <c r="Y7177" t="s">
        <v>34</v>
      </c>
      <c r="Z7177" t="e" vm="42">
        <v>#VALUE!</v>
      </c>
      <c r="AA7177">
        <v>85338</v>
      </c>
      <c r="AB7177" t="e" cm="1" vm="2">
        <f t="array" ref="AB7177">_FV(Table1[[#This Row],[State]],"Country/region",TRUE)</f>
        <v>#VALUE!</v>
      </c>
    </row>
    <row r="7178" spans="1:28" x14ac:dyDescent="0.35">
      <c r="A7178" t="s">
        <v>458</v>
      </c>
      <c r="B7178">
        <v>65</v>
      </c>
      <c r="C7178" t="s">
        <v>1849</v>
      </c>
      <c r="D7178" t="s">
        <v>27</v>
      </c>
      <c r="E7178">
        <f>YEAR(Table1[[#This Row],[Order Date]])</f>
        <v>2015</v>
      </c>
      <c r="F7178">
        <v>1</v>
      </c>
      <c r="G7178">
        <f>MONTH(Table1[[#This Row],[Order Date]])</f>
        <v>5</v>
      </c>
      <c r="H7178" s="1">
        <v>42150</v>
      </c>
      <c r="I7178">
        <v>59015</v>
      </c>
      <c r="J7178" t="s">
        <v>131</v>
      </c>
      <c r="K7178">
        <v>32</v>
      </c>
      <c r="L7178">
        <v>8.5</v>
      </c>
      <c r="M7178" s="2">
        <v>0.09</v>
      </c>
      <c r="N7178">
        <v>254.46</v>
      </c>
      <c r="O7178">
        <v>1.99</v>
      </c>
      <c r="P7178">
        <v>23.5</v>
      </c>
      <c r="Q7178" s="2">
        <v>0.49</v>
      </c>
      <c r="R7178" t="s">
        <v>96</v>
      </c>
      <c r="S7178" t="s">
        <v>139</v>
      </c>
      <c r="T7178" t="s">
        <v>2151</v>
      </c>
      <c r="U7178" t="s">
        <v>102</v>
      </c>
      <c r="V7178" t="s">
        <v>68</v>
      </c>
      <c r="W7178">
        <v>8252</v>
      </c>
      <c r="X7178" s="1">
        <v>42151</v>
      </c>
      <c r="Y7178" t="s">
        <v>34</v>
      </c>
      <c r="Z7178" t="e" vm="11">
        <v>#VALUE!</v>
      </c>
      <c r="AA7178">
        <v>76131</v>
      </c>
      <c r="AB7178" t="e" cm="1" vm="2">
        <f t="array" ref="AB7178">_FV(Table1[[#This Row],[State]],"Country/region",TRUE)</f>
        <v>#VALUE!</v>
      </c>
    </row>
    <row r="7179" spans="1:28" x14ac:dyDescent="0.35">
      <c r="A7179" t="s">
        <v>2410</v>
      </c>
      <c r="B7179">
        <v>65</v>
      </c>
      <c r="C7179" t="s">
        <v>72</v>
      </c>
      <c r="D7179" t="s">
        <v>38</v>
      </c>
      <c r="E7179">
        <f>YEAR(Table1[[#This Row],[Order Date]])</f>
        <v>2015</v>
      </c>
      <c r="F7179">
        <v>1</v>
      </c>
      <c r="G7179">
        <f>MONTH(Table1[[#This Row],[Order Date]])</f>
        <v>5</v>
      </c>
      <c r="H7179" s="1">
        <v>42150</v>
      </c>
      <c r="I7179">
        <v>55460</v>
      </c>
      <c r="J7179" t="s">
        <v>28</v>
      </c>
      <c r="K7179">
        <v>49</v>
      </c>
      <c r="L7179">
        <v>41.71</v>
      </c>
      <c r="M7179" s="2">
        <v>0.06</v>
      </c>
      <c r="N7179">
        <v>1944.87</v>
      </c>
      <c r="O7179">
        <v>4.5</v>
      </c>
      <c r="P7179">
        <v>496.43</v>
      </c>
      <c r="Q7179" s="2">
        <v>0.56000000000000005</v>
      </c>
      <c r="R7179" t="s">
        <v>29</v>
      </c>
      <c r="S7179" t="s">
        <v>30</v>
      </c>
      <c r="T7179" t="s">
        <v>3226</v>
      </c>
      <c r="U7179" t="s">
        <v>214</v>
      </c>
      <c r="V7179" t="s">
        <v>76</v>
      </c>
      <c r="W7179">
        <v>7748</v>
      </c>
      <c r="X7179" s="1">
        <v>42152</v>
      </c>
      <c r="Y7179" t="s">
        <v>34</v>
      </c>
      <c r="Z7179" t="e" vm="6">
        <v>#VALUE!</v>
      </c>
      <c r="AA7179">
        <v>36067</v>
      </c>
      <c r="AB7179" t="e" cm="1" vm="2">
        <f t="array" ref="AB7179">_FV(Table1[[#This Row],[State]],"Country/region",TRUE)</f>
        <v>#VALUE!</v>
      </c>
    </row>
    <row r="7180" spans="1:28" x14ac:dyDescent="0.35">
      <c r="A7180" t="s">
        <v>458</v>
      </c>
      <c r="B7180">
        <v>65</v>
      </c>
      <c r="C7180" t="s">
        <v>1849</v>
      </c>
      <c r="D7180" t="s">
        <v>27</v>
      </c>
      <c r="E7180">
        <f>YEAR(Table1[[#This Row],[Order Date]])</f>
        <v>2015</v>
      </c>
      <c r="F7180">
        <v>1</v>
      </c>
      <c r="G7180">
        <f>MONTH(Table1[[#This Row],[Order Date]])</f>
        <v>5</v>
      </c>
      <c r="H7180" s="1">
        <v>42150</v>
      </c>
      <c r="I7180">
        <v>59015</v>
      </c>
      <c r="J7180" t="s">
        <v>131</v>
      </c>
      <c r="K7180">
        <v>32</v>
      </c>
      <c r="L7180">
        <v>48.91</v>
      </c>
      <c r="M7180" s="2">
        <v>0.02</v>
      </c>
      <c r="N7180">
        <v>1662.33</v>
      </c>
      <c r="O7180">
        <v>5.81</v>
      </c>
      <c r="P7180">
        <v>783.84</v>
      </c>
      <c r="Q7180" s="2">
        <v>0.38</v>
      </c>
      <c r="R7180" t="s">
        <v>29</v>
      </c>
      <c r="S7180" t="s">
        <v>30</v>
      </c>
      <c r="T7180" t="s">
        <v>408</v>
      </c>
      <c r="U7180" t="s">
        <v>61</v>
      </c>
      <c r="V7180" t="s">
        <v>68</v>
      </c>
      <c r="W7180">
        <v>8254</v>
      </c>
      <c r="X7180" s="1">
        <v>42152</v>
      </c>
      <c r="Y7180" t="s">
        <v>34</v>
      </c>
      <c r="Z7180" t="e" vm="11">
        <v>#VALUE!</v>
      </c>
      <c r="AA7180">
        <v>76131</v>
      </c>
      <c r="AB7180" t="e" cm="1" vm="2">
        <f t="array" ref="AB7180">_FV(Table1[[#This Row],[State]],"Country/region",TRUE)</f>
        <v>#VALUE!</v>
      </c>
    </row>
    <row r="7181" spans="1:28" x14ac:dyDescent="0.35">
      <c r="A7181" t="s">
        <v>3180</v>
      </c>
      <c r="B7181">
        <v>65</v>
      </c>
      <c r="C7181" t="s">
        <v>1498</v>
      </c>
      <c r="D7181" t="s">
        <v>38</v>
      </c>
      <c r="E7181">
        <f>YEAR(Table1[[#This Row],[Order Date]])</f>
        <v>2015</v>
      </c>
      <c r="F7181">
        <v>1</v>
      </c>
      <c r="G7181">
        <f>MONTH(Table1[[#This Row],[Order Date]])</f>
        <v>5</v>
      </c>
      <c r="H7181" s="1">
        <v>42150</v>
      </c>
      <c r="I7181">
        <v>26336</v>
      </c>
      <c r="J7181" t="s">
        <v>28</v>
      </c>
      <c r="K7181">
        <v>39</v>
      </c>
      <c r="L7181">
        <v>40.98</v>
      </c>
      <c r="M7181" s="2">
        <v>0.1</v>
      </c>
      <c r="N7181">
        <v>1516.82</v>
      </c>
      <c r="O7181">
        <v>6.5</v>
      </c>
      <c r="P7181">
        <v>-83.28</v>
      </c>
      <c r="Q7181" s="2">
        <v>0.74</v>
      </c>
      <c r="R7181" t="s">
        <v>96</v>
      </c>
      <c r="S7181" t="s">
        <v>30</v>
      </c>
      <c r="T7181" t="s">
        <v>304</v>
      </c>
      <c r="U7181" t="s">
        <v>102</v>
      </c>
      <c r="V7181" t="s">
        <v>52</v>
      </c>
      <c r="W7181">
        <v>3680</v>
      </c>
      <c r="X7181" s="1">
        <v>42152</v>
      </c>
      <c r="Y7181" t="s">
        <v>34</v>
      </c>
      <c r="Z7181" t="e" vm="42">
        <v>#VALUE!</v>
      </c>
      <c r="AA7181">
        <v>85338</v>
      </c>
      <c r="AB7181" t="e" cm="1" vm="2">
        <f t="array" ref="AB7181">_FV(Table1[[#This Row],[State]],"Country/region",TRUE)</f>
        <v>#VALUE!</v>
      </c>
    </row>
    <row r="7182" spans="1:28" x14ac:dyDescent="0.35">
      <c r="A7182" t="s">
        <v>2341</v>
      </c>
      <c r="B7182">
        <v>65</v>
      </c>
      <c r="C7182" t="s">
        <v>2532</v>
      </c>
      <c r="D7182" t="s">
        <v>38</v>
      </c>
      <c r="E7182">
        <f>YEAR(Table1[[#This Row],[Order Date]])</f>
        <v>2015</v>
      </c>
      <c r="F7182">
        <v>1</v>
      </c>
      <c r="G7182">
        <f>MONTH(Table1[[#This Row],[Order Date]])</f>
        <v>5</v>
      </c>
      <c r="H7182" s="1">
        <v>42150</v>
      </c>
      <c r="I7182">
        <v>11269</v>
      </c>
      <c r="J7182" t="s">
        <v>47</v>
      </c>
      <c r="K7182">
        <v>39</v>
      </c>
      <c r="L7182">
        <v>65.989999999999995</v>
      </c>
      <c r="M7182" s="2">
        <v>0.09</v>
      </c>
      <c r="N7182">
        <v>2083.0524999999998</v>
      </c>
      <c r="O7182">
        <v>5.99</v>
      </c>
      <c r="P7182">
        <v>354.96</v>
      </c>
      <c r="Q7182" s="2">
        <v>0.57999999999999996</v>
      </c>
      <c r="R7182" t="s">
        <v>96</v>
      </c>
      <c r="S7182" t="s">
        <v>30</v>
      </c>
      <c r="T7182" t="s">
        <v>194</v>
      </c>
      <c r="U7182" t="s">
        <v>105</v>
      </c>
      <c r="V7182" t="s">
        <v>68</v>
      </c>
      <c r="W7182">
        <v>1560</v>
      </c>
      <c r="X7182" s="1">
        <v>42154</v>
      </c>
      <c r="Y7182" t="s">
        <v>42</v>
      </c>
      <c r="Z7182" t="e" vm="38">
        <v>#VALUE!</v>
      </c>
      <c r="AA7182">
        <v>47905</v>
      </c>
      <c r="AB7182" t="e" cm="1" vm="2">
        <f t="array" ref="AB7182">_FV(Table1[[#This Row],[State]],"Country/region",TRUE)</f>
        <v>#VALUE!</v>
      </c>
    </row>
    <row r="7183" spans="1:28" x14ac:dyDescent="0.35">
      <c r="A7183" t="s">
        <v>3328</v>
      </c>
      <c r="B7183">
        <v>65</v>
      </c>
      <c r="C7183" t="s">
        <v>2532</v>
      </c>
      <c r="D7183" t="s">
        <v>38</v>
      </c>
      <c r="E7183">
        <f>YEAR(Table1[[#This Row],[Order Date]])</f>
        <v>2015</v>
      </c>
      <c r="F7183">
        <v>1</v>
      </c>
      <c r="G7183">
        <f>MONTH(Table1[[#This Row],[Order Date]])</f>
        <v>5</v>
      </c>
      <c r="H7183" s="1">
        <v>42150</v>
      </c>
      <c r="I7183">
        <v>11269</v>
      </c>
      <c r="J7183" t="s">
        <v>47</v>
      </c>
      <c r="K7183">
        <v>49</v>
      </c>
      <c r="L7183">
        <v>4.91</v>
      </c>
      <c r="M7183" s="2">
        <v>0.04</v>
      </c>
      <c r="N7183">
        <v>233.28</v>
      </c>
      <c r="O7183">
        <v>0.5</v>
      </c>
      <c r="P7183">
        <v>112.35</v>
      </c>
      <c r="Q7183" s="2">
        <v>0.36</v>
      </c>
      <c r="R7183" t="s">
        <v>29</v>
      </c>
      <c r="S7183" t="s">
        <v>30</v>
      </c>
      <c r="T7183" t="s">
        <v>610</v>
      </c>
      <c r="U7183" t="s">
        <v>210</v>
      </c>
      <c r="V7183" t="s">
        <v>68</v>
      </c>
      <c r="W7183">
        <v>1561</v>
      </c>
      <c r="X7183" s="1">
        <v>42157</v>
      </c>
      <c r="Y7183" t="s">
        <v>34</v>
      </c>
      <c r="Z7183" t="e" vm="38">
        <v>#VALUE!</v>
      </c>
      <c r="AA7183">
        <v>46226</v>
      </c>
      <c r="AB7183" t="e" cm="1" vm="2">
        <f t="array" ref="AB7183">_FV(Table1[[#This Row],[State]],"Country/region",TRUE)</f>
        <v>#VALUE!</v>
      </c>
    </row>
    <row r="7184" spans="1:28" x14ac:dyDescent="0.35">
      <c r="A7184" t="s">
        <v>3328</v>
      </c>
      <c r="B7184">
        <v>65</v>
      </c>
      <c r="C7184" t="s">
        <v>2532</v>
      </c>
      <c r="D7184" t="s">
        <v>38</v>
      </c>
      <c r="E7184">
        <f>YEAR(Table1[[#This Row],[Order Date]])</f>
        <v>2015</v>
      </c>
      <c r="F7184">
        <v>1</v>
      </c>
      <c r="G7184">
        <f>MONTH(Table1[[#This Row],[Order Date]])</f>
        <v>5</v>
      </c>
      <c r="H7184" s="1">
        <v>42150</v>
      </c>
      <c r="I7184">
        <v>11269</v>
      </c>
      <c r="J7184" t="s">
        <v>47</v>
      </c>
      <c r="K7184">
        <v>1</v>
      </c>
      <c r="L7184">
        <v>27.75</v>
      </c>
      <c r="M7184" s="2">
        <v>0.09</v>
      </c>
      <c r="N7184">
        <v>47.01</v>
      </c>
      <c r="O7184">
        <v>19.989999999999998</v>
      </c>
      <c r="P7184">
        <v>-19.32</v>
      </c>
      <c r="Q7184" s="2">
        <v>0.67</v>
      </c>
      <c r="R7184" t="s">
        <v>29</v>
      </c>
      <c r="S7184" t="s">
        <v>30</v>
      </c>
      <c r="T7184" t="s">
        <v>294</v>
      </c>
      <c r="U7184" t="s">
        <v>32</v>
      </c>
      <c r="V7184" t="s">
        <v>68</v>
      </c>
      <c r="W7184">
        <v>1562</v>
      </c>
      <c r="X7184" s="1">
        <v>42157</v>
      </c>
      <c r="Y7184" t="s">
        <v>34</v>
      </c>
      <c r="Z7184" t="e" vm="38">
        <v>#VALUE!</v>
      </c>
      <c r="AA7184">
        <v>46226</v>
      </c>
      <c r="AB7184" t="e" cm="1" vm="2">
        <f t="array" ref="AB7184">_FV(Table1[[#This Row],[State]],"Country/region",TRUE)</f>
        <v>#VALUE!</v>
      </c>
    </row>
    <row r="7185" spans="1:28" x14ac:dyDescent="0.35">
      <c r="A7185" t="s">
        <v>2958</v>
      </c>
      <c r="B7185">
        <v>65</v>
      </c>
      <c r="C7185" t="s">
        <v>1009</v>
      </c>
      <c r="D7185" t="s">
        <v>27</v>
      </c>
      <c r="E7185">
        <f>YEAR(Table1[[#This Row],[Order Date]])</f>
        <v>2015</v>
      </c>
      <c r="F7185">
        <v>1</v>
      </c>
      <c r="G7185">
        <f>MONTH(Table1[[#This Row],[Order Date]])</f>
        <v>5</v>
      </c>
      <c r="H7185" s="1">
        <v>42151</v>
      </c>
      <c r="I7185">
        <v>17216</v>
      </c>
      <c r="J7185" t="s">
        <v>131</v>
      </c>
      <c r="K7185">
        <v>7</v>
      </c>
      <c r="L7185">
        <v>320.98</v>
      </c>
      <c r="M7185" s="2">
        <v>0.05</v>
      </c>
      <c r="N7185">
        <v>2236.16</v>
      </c>
      <c r="O7185">
        <v>58.95</v>
      </c>
      <c r="P7185">
        <v>-99.16</v>
      </c>
      <c r="Q7185" s="2">
        <v>0.56999999999999995</v>
      </c>
      <c r="R7185" t="s">
        <v>48</v>
      </c>
      <c r="S7185" t="s">
        <v>49</v>
      </c>
      <c r="T7185" t="s">
        <v>332</v>
      </c>
      <c r="U7185" t="s">
        <v>51</v>
      </c>
      <c r="V7185" t="s">
        <v>33</v>
      </c>
      <c r="W7185">
        <v>2374</v>
      </c>
      <c r="X7185" s="1">
        <v>42152</v>
      </c>
      <c r="Y7185" t="s">
        <v>53</v>
      </c>
      <c r="Z7185" t="e" vm="24">
        <v>#VALUE!</v>
      </c>
      <c r="AA7185">
        <v>7843</v>
      </c>
      <c r="AB7185" t="e" cm="1" vm="2">
        <f t="array" ref="AB7185">_FV(Table1[[#This Row],[State]],"Country/region",TRUE)</f>
        <v>#VALUE!</v>
      </c>
    </row>
    <row r="7186" spans="1:28" x14ac:dyDescent="0.35">
      <c r="A7186" t="s">
        <v>3255</v>
      </c>
      <c r="B7186">
        <v>65</v>
      </c>
      <c r="C7186" t="s">
        <v>1202</v>
      </c>
      <c r="D7186" t="s">
        <v>57</v>
      </c>
      <c r="E7186">
        <f>YEAR(Table1[[#This Row],[Order Date]])</f>
        <v>2015</v>
      </c>
      <c r="F7186">
        <v>1</v>
      </c>
      <c r="G7186">
        <f>MONTH(Table1[[#This Row],[Order Date]])</f>
        <v>5</v>
      </c>
      <c r="H7186" s="1">
        <v>42151</v>
      </c>
      <c r="I7186">
        <v>40933</v>
      </c>
      <c r="J7186" t="s">
        <v>28</v>
      </c>
      <c r="K7186">
        <v>37</v>
      </c>
      <c r="L7186">
        <v>2.52</v>
      </c>
      <c r="M7186" s="2">
        <v>0.06</v>
      </c>
      <c r="N7186">
        <v>95.43</v>
      </c>
      <c r="O7186">
        <v>4.28</v>
      </c>
      <c r="P7186">
        <v>-103.96</v>
      </c>
      <c r="Q7186" s="2">
        <v>0.44</v>
      </c>
      <c r="R7186" t="s">
        <v>29</v>
      </c>
      <c r="S7186" t="s">
        <v>59</v>
      </c>
      <c r="T7186" t="s">
        <v>3214</v>
      </c>
      <c r="U7186" t="s">
        <v>88</v>
      </c>
      <c r="V7186" t="s">
        <v>52</v>
      </c>
      <c r="W7186">
        <v>5766</v>
      </c>
      <c r="X7186" s="1">
        <v>42152</v>
      </c>
      <c r="Y7186" t="s">
        <v>34</v>
      </c>
      <c r="Z7186" t="e" vm="8">
        <v>#VALUE!</v>
      </c>
      <c r="AA7186">
        <v>97601</v>
      </c>
      <c r="AB7186" t="e" cm="1" vm="2">
        <f t="array" ref="AB7186">_FV(Table1[[#This Row],[State]],"Country/region",TRUE)</f>
        <v>#VALUE!</v>
      </c>
    </row>
    <row r="7187" spans="1:28" x14ac:dyDescent="0.35">
      <c r="A7187" t="s">
        <v>2248</v>
      </c>
      <c r="B7187">
        <v>65</v>
      </c>
      <c r="C7187" t="s">
        <v>863</v>
      </c>
      <c r="D7187" t="s">
        <v>38</v>
      </c>
      <c r="E7187">
        <f>YEAR(Table1[[#This Row],[Order Date]])</f>
        <v>2015</v>
      </c>
      <c r="F7187">
        <v>1</v>
      </c>
      <c r="G7187">
        <f>MONTH(Table1[[#This Row],[Order Date]])</f>
        <v>5</v>
      </c>
      <c r="H7187" s="1">
        <v>42151</v>
      </c>
      <c r="I7187">
        <v>3650</v>
      </c>
      <c r="J7187" t="s">
        <v>39</v>
      </c>
      <c r="K7187">
        <v>24</v>
      </c>
      <c r="L7187">
        <v>216.6</v>
      </c>
      <c r="M7187" s="2">
        <v>0.03</v>
      </c>
      <c r="N7187">
        <v>5207.5</v>
      </c>
      <c r="O7187">
        <v>64.2</v>
      </c>
      <c r="P7187">
        <v>166.44</v>
      </c>
      <c r="Q7187" s="2">
        <v>0.59</v>
      </c>
      <c r="R7187" t="s">
        <v>48</v>
      </c>
      <c r="S7187" t="s">
        <v>49</v>
      </c>
      <c r="T7187" t="s">
        <v>3154</v>
      </c>
      <c r="U7187" t="s">
        <v>51</v>
      </c>
      <c r="V7187" t="s">
        <v>76</v>
      </c>
      <c r="W7187">
        <v>539</v>
      </c>
      <c r="X7187" s="1">
        <v>42153</v>
      </c>
      <c r="Y7187" t="s">
        <v>53</v>
      </c>
      <c r="Z7187" t="e" vm="47">
        <v>#VALUE!</v>
      </c>
      <c r="AA7187">
        <v>27502</v>
      </c>
      <c r="AB7187" t="e" cm="1" vm="2">
        <f t="array" ref="AB7187">_FV(Table1[[#This Row],[State]],"Country/region",TRUE)</f>
        <v>#VALUE!</v>
      </c>
    </row>
    <row r="7188" spans="1:28" x14ac:dyDescent="0.35">
      <c r="A7188" t="s">
        <v>2248</v>
      </c>
      <c r="B7188">
        <v>65</v>
      </c>
      <c r="C7188" t="s">
        <v>863</v>
      </c>
      <c r="D7188" t="s">
        <v>38</v>
      </c>
      <c r="E7188">
        <f>YEAR(Table1[[#This Row],[Order Date]])</f>
        <v>2015</v>
      </c>
      <c r="F7188">
        <v>1</v>
      </c>
      <c r="G7188">
        <f>MONTH(Table1[[#This Row],[Order Date]])</f>
        <v>5</v>
      </c>
      <c r="H7188" s="1">
        <v>42151</v>
      </c>
      <c r="I7188">
        <v>3650</v>
      </c>
      <c r="J7188" t="s">
        <v>39</v>
      </c>
      <c r="K7188">
        <v>36</v>
      </c>
      <c r="L7188">
        <v>3.58</v>
      </c>
      <c r="M7188" s="2">
        <v>0.04</v>
      </c>
      <c r="N7188">
        <v>139.94999999999999</v>
      </c>
      <c r="O7188">
        <v>5.47</v>
      </c>
      <c r="P7188">
        <v>-128.59299999999999</v>
      </c>
      <c r="Q7188" s="2">
        <v>0.37</v>
      </c>
      <c r="R7188" t="s">
        <v>29</v>
      </c>
      <c r="S7188" t="s">
        <v>30</v>
      </c>
      <c r="T7188" t="s">
        <v>1822</v>
      </c>
      <c r="U7188" t="s">
        <v>67</v>
      </c>
      <c r="V7188" t="s">
        <v>76</v>
      </c>
      <c r="W7188">
        <v>538</v>
      </c>
      <c r="X7188" s="1">
        <v>42153</v>
      </c>
      <c r="Y7188" t="s">
        <v>42</v>
      </c>
      <c r="Z7188" t="e" vm="47">
        <v>#VALUE!</v>
      </c>
      <c r="AA7188">
        <v>27502</v>
      </c>
      <c r="AB7188" t="e" cm="1" vm="2">
        <f t="array" ref="AB7188">_FV(Table1[[#This Row],[State]],"Country/region",TRUE)</f>
        <v>#VALUE!</v>
      </c>
    </row>
    <row r="7189" spans="1:28" x14ac:dyDescent="0.35">
      <c r="A7189" t="s">
        <v>1188</v>
      </c>
      <c r="B7189">
        <v>65</v>
      </c>
      <c r="C7189" t="s">
        <v>2962</v>
      </c>
      <c r="D7189" t="s">
        <v>38</v>
      </c>
      <c r="E7189">
        <f>YEAR(Table1[[#This Row],[Order Date]])</f>
        <v>2015</v>
      </c>
      <c r="F7189">
        <v>1</v>
      </c>
      <c r="G7189">
        <f>MONTH(Table1[[#This Row],[Order Date]])</f>
        <v>5</v>
      </c>
      <c r="H7189" s="1">
        <v>42152</v>
      </c>
      <c r="I7189">
        <v>45125</v>
      </c>
      <c r="J7189" t="s">
        <v>58</v>
      </c>
      <c r="K7189">
        <v>6</v>
      </c>
      <c r="L7189">
        <v>160.97999999999999</v>
      </c>
      <c r="M7189" s="2">
        <v>0.09</v>
      </c>
      <c r="N7189">
        <v>975.5</v>
      </c>
      <c r="O7189">
        <v>35.020000000000003</v>
      </c>
      <c r="P7189">
        <v>-252.01</v>
      </c>
      <c r="Q7189" s="2">
        <v>0.72</v>
      </c>
      <c r="R7189" t="s">
        <v>48</v>
      </c>
      <c r="S7189" t="s">
        <v>73</v>
      </c>
      <c r="T7189" t="s">
        <v>1039</v>
      </c>
      <c r="U7189" t="s">
        <v>154</v>
      </c>
      <c r="V7189" t="s">
        <v>68</v>
      </c>
      <c r="W7189">
        <v>6359</v>
      </c>
      <c r="X7189" s="1">
        <v>42153</v>
      </c>
      <c r="Y7189" t="s">
        <v>53</v>
      </c>
      <c r="Z7189" t="e" vm="11">
        <v>#VALUE!</v>
      </c>
      <c r="AA7189">
        <v>78641</v>
      </c>
      <c r="AB7189" t="e" cm="1" vm="2">
        <f t="array" ref="AB7189">_FV(Table1[[#This Row],[State]],"Country/region",TRUE)</f>
        <v>#VALUE!</v>
      </c>
    </row>
    <row r="7190" spans="1:28" x14ac:dyDescent="0.35">
      <c r="A7190" t="s">
        <v>3118</v>
      </c>
      <c r="B7190">
        <v>65</v>
      </c>
      <c r="C7190" t="s">
        <v>2041</v>
      </c>
      <c r="D7190" t="s">
        <v>46</v>
      </c>
      <c r="E7190">
        <f>YEAR(Table1[[#This Row],[Order Date]])</f>
        <v>2015</v>
      </c>
      <c r="F7190">
        <v>1</v>
      </c>
      <c r="G7190">
        <f>MONTH(Table1[[#This Row],[Order Date]])</f>
        <v>5</v>
      </c>
      <c r="H7190" s="1">
        <v>42152</v>
      </c>
      <c r="I7190">
        <v>59878</v>
      </c>
      <c r="J7190" t="s">
        <v>28</v>
      </c>
      <c r="K7190">
        <v>23</v>
      </c>
      <c r="L7190">
        <v>10.9</v>
      </c>
      <c r="M7190" s="2">
        <v>0.08</v>
      </c>
      <c r="N7190">
        <v>249.64</v>
      </c>
      <c r="O7190">
        <v>7.46</v>
      </c>
      <c r="P7190">
        <v>-91.65</v>
      </c>
      <c r="Q7190" s="2">
        <v>0.59</v>
      </c>
      <c r="R7190" t="s">
        <v>29</v>
      </c>
      <c r="S7190" t="s">
        <v>30</v>
      </c>
      <c r="T7190" t="s">
        <v>2213</v>
      </c>
      <c r="U7190" t="s">
        <v>32</v>
      </c>
      <c r="V7190" t="s">
        <v>68</v>
      </c>
      <c r="W7190">
        <v>8380</v>
      </c>
      <c r="X7190" s="1">
        <v>42153</v>
      </c>
      <c r="Y7190" t="s">
        <v>34</v>
      </c>
      <c r="Z7190" t="e" vm="28">
        <v>#VALUE!</v>
      </c>
      <c r="AA7190">
        <v>63385</v>
      </c>
      <c r="AB7190" t="e" cm="1" vm="2">
        <f t="array" ref="AB7190">_FV(Table1[[#This Row],[State]],"Country/region",TRUE)</f>
        <v>#VALUE!</v>
      </c>
    </row>
    <row r="7191" spans="1:28" x14ac:dyDescent="0.35">
      <c r="A7191" t="s">
        <v>3118</v>
      </c>
      <c r="B7191">
        <v>65</v>
      </c>
      <c r="C7191" t="s">
        <v>2041</v>
      </c>
      <c r="D7191" t="s">
        <v>46</v>
      </c>
      <c r="E7191">
        <f>YEAR(Table1[[#This Row],[Order Date]])</f>
        <v>2015</v>
      </c>
      <c r="F7191">
        <v>1</v>
      </c>
      <c r="G7191">
        <f>MONTH(Table1[[#This Row],[Order Date]])</f>
        <v>5</v>
      </c>
      <c r="H7191" s="1">
        <v>42152</v>
      </c>
      <c r="I7191">
        <v>59878</v>
      </c>
      <c r="J7191" t="s">
        <v>28</v>
      </c>
      <c r="K7191">
        <v>6</v>
      </c>
      <c r="L7191">
        <v>17.98</v>
      </c>
      <c r="M7191" s="2">
        <v>0.1</v>
      </c>
      <c r="N7191">
        <v>112.4</v>
      </c>
      <c r="O7191">
        <v>8.51</v>
      </c>
      <c r="P7191">
        <v>-46.745100000000001</v>
      </c>
      <c r="Q7191" s="2">
        <v>0.4</v>
      </c>
      <c r="R7191" t="s">
        <v>96</v>
      </c>
      <c r="S7191" t="s">
        <v>80</v>
      </c>
      <c r="T7191" t="s">
        <v>1121</v>
      </c>
      <c r="U7191" t="s">
        <v>98</v>
      </c>
      <c r="V7191" t="s">
        <v>68</v>
      </c>
      <c r="W7191">
        <v>8379</v>
      </c>
      <c r="X7191" s="1">
        <v>42153</v>
      </c>
      <c r="Y7191" t="s">
        <v>34</v>
      </c>
      <c r="Z7191" t="e" vm="28">
        <v>#VALUE!</v>
      </c>
      <c r="AA7191">
        <v>63385</v>
      </c>
      <c r="AB7191" t="e" cm="1" vm="2">
        <f t="array" ref="AB7191">_FV(Table1[[#This Row],[State]],"Country/region",TRUE)</f>
        <v>#VALUE!</v>
      </c>
    </row>
    <row r="7192" spans="1:28" x14ac:dyDescent="0.35">
      <c r="A7192" t="s">
        <v>1188</v>
      </c>
      <c r="B7192">
        <v>65</v>
      </c>
      <c r="C7192" t="s">
        <v>2962</v>
      </c>
      <c r="D7192" t="s">
        <v>38</v>
      </c>
      <c r="E7192">
        <f>YEAR(Table1[[#This Row],[Order Date]])</f>
        <v>2015</v>
      </c>
      <c r="F7192">
        <v>1</v>
      </c>
      <c r="G7192">
        <f>MONTH(Table1[[#This Row],[Order Date]])</f>
        <v>5</v>
      </c>
      <c r="H7192" s="1">
        <v>42152</v>
      </c>
      <c r="I7192">
        <v>45125</v>
      </c>
      <c r="J7192" t="s">
        <v>58</v>
      </c>
      <c r="K7192">
        <v>32</v>
      </c>
      <c r="L7192">
        <v>175.99</v>
      </c>
      <c r="M7192" s="2">
        <v>0</v>
      </c>
      <c r="N7192">
        <v>4834.8</v>
      </c>
      <c r="O7192">
        <v>4.99</v>
      </c>
      <c r="P7192">
        <v>1193.1120000000001</v>
      </c>
      <c r="Q7192" s="2">
        <v>0.59</v>
      </c>
      <c r="R7192" t="s">
        <v>96</v>
      </c>
      <c r="S7192" t="s">
        <v>30</v>
      </c>
      <c r="T7192">
        <v>5165</v>
      </c>
      <c r="U7192" t="s">
        <v>105</v>
      </c>
      <c r="V7192" t="s">
        <v>68</v>
      </c>
      <c r="W7192">
        <v>6360</v>
      </c>
      <c r="X7192" s="1">
        <v>42153</v>
      </c>
      <c r="Y7192" t="s">
        <v>34</v>
      </c>
      <c r="Z7192" t="e" vm="11">
        <v>#VALUE!</v>
      </c>
      <c r="AA7192">
        <v>78641</v>
      </c>
      <c r="AB7192" t="e" cm="1" vm="2">
        <f t="array" ref="AB7192">_FV(Table1[[#This Row],[State]],"Country/region",TRUE)</f>
        <v>#VALUE!</v>
      </c>
    </row>
    <row r="7193" spans="1:28" x14ac:dyDescent="0.35">
      <c r="A7193" t="s">
        <v>1904</v>
      </c>
      <c r="B7193">
        <v>65</v>
      </c>
      <c r="C7193" t="s">
        <v>3138</v>
      </c>
      <c r="D7193" t="s">
        <v>27</v>
      </c>
      <c r="E7193">
        <f>YEAR(Table1[[#This Row],[Order Date]])</f>
        <v>2015</v>
      </c>
      <c r="F7193">
        <v>1</v>
      </c>
      <c r="G7193">
        <f>MONTH(Table1[[#This Row],[Order Date]])</f>
        <v>5</v>
      </c>
      <c r="H7193" s="1">
        <v>42152</v>
      </c>
      <c r="I7193">
        <v>34757</v>
      </c>
      <c r="J7193" t="s">
        <v>28</v>
      </c>
      <c r="K7193">
        <v>40</v>
      </c>
      <c r="L7193">
        <v>6.48</v>
      </c>
      <c r="M7193" s="2">
        <v>0.1</v>
      </c>
      <c r="N7193">
        <v>250.6</v>
      </c>
      <c r="O7193">
        <v>6.22</v>
      </c>
      <c r="P7193">
        <v>-107.06</v>
      </c>
      <c r="Q7193" s="2">
        <v>0.37</v>
      </c>
      <c r="R7193" t="s">
        <v>29</v>
      </c>
      <c r="S7193" t="s">
        <v>30</v>
      </c>
      <c r="T7193" t="s">
        <v>1393</v>
      </c>
      <c r="U7193" t="s">
        <v>61</v>
      </c>
      <c r="V7193" t="s">
        <v>76</v>
      </c>
      <c r="W7193">
        <v>4887</v>
      </c>
      <c r="X7193" s="1">
        <v>42154</v>
      </c>
      <c r="Y7193" t="s">
        <v>42</v>
      </c>
      <c r="Z7193" t="e" vm="44">
        <v>#VALUE!</v>
      </c>
      <c r="AA7193">
        <v>30080</v>
      </c>
      <c r="AB7193" t="e" cm="1" vm="2">
        <f t="array" ref="AB7193">_FV(Table1[[#This Row],[State]],"Country/region",TRUE)</f>
        <v>#VALUE!</v>
      </c>
    </row>
    <row r="7194" spans="1:28" x14ac:dyDescent="0.35">
      <c r="A7194" t="s">
        <v>1745</v>
      </c>
      <c r="B7194">
        <v>65</v>
      </c>
      <c r="C7194" t="s">
        <v>3465</v>
      </c>
      <c r="D7194" t="s">
        <v>27</v>
      </c>
      <c r="E7194">
        <f>YEAR(Table1[[#This Row],[Order Date]])</f>
        <v>2015</v>
      </c>
      <c r="F7194">
        <v>1</v>
      </c>
      <c r="G7194">
        <f>MONTH(Table1[[#This Row],[Order Date]])</f>
        <v>5</v>
      </c>
      <c r="H7194" s="1">
        <v>42152</v>
      </c>
      <c r="I7194">
        <v>21763</v>
      </c>
      <c r="J7194" t="s">
        <v>47</v>
      </c>
      <c r="K7194">
        <v>22</v>
      </c>
      <c r="L7194">
        <v>65.989999999999995</v>
      </c>
      <c r="M7194" s="2">
        <v>7.0000000000000007E-2</v>
      </c>
      <c r="N7194">
        <v>1239.4445000000001</v>
      </c>
      <c r="O7194">
        <v>3.99</v>
      </c>
      <c r="P7194">
        <v>165.501</v>
      </c>
      <c r="Q7194" s="2">
        <v>0.59</v>
      </c>
      <c r="R7194" t="s">
        <v>96</v>
      </c>
      <c r="S7194" t="s">
        <v>30</v>
      </c>
      <c r="T7194" t="s">
        <v>644</v>
      </c>
      <c r="U7194" t="s">
        <v>105</v>
      </c>
      <c r="V7194" t="s">
        <v>52</v>
      </c>
      <c r="W7194">
        <v>3026</v>
      </c>
      <c r="X7194" s="1">
        <v>42157</v>
      </c>
      <c r="Y7194" t="s">
        <v>34</v>
      </c>
      <c r="Z7194" t="e" vm="8">
        <v>#VALUE!</v>
      </c>
      <c r="AA7194">
        <v>97030</v>
      </c>
      <c r="AB7194" t="e" cm="1" vm="2">
        <f t="array" ref="AB7194">_FV(Table1[[#This Row],[State]],"Country/region",TRUE)</f>
        <v>#VALUE!</v>
      </c>
    </row>
    <row r="7195" spans="1:28" x14ac:dyDescent="0.35">
      <c r="A7195" t="s">
        <v>1995</v>
      </c>
      <c r="B7195">
        <v>65</v>
      </c>
      <c r="C7195" t="s">
        <v>1849</v>
      </c>
      <c r="D7195" t="s">
        <v>38</v>
      </c>
      <c r="E7195">
        <f>YEAR(Table1[[#This Row],[Order Date]])</f>
        <v>2015</v>
      </c>
      <c r="F7195">
        <v>1</v>
      </c>
      <c r="G7195">
        <f>MONTH(Table1[[#This Row],[Order Date]])</f>
        <v>5</v>
      </c>
      <c r="H7195" s="1">
        <v>42153</v>
      </c>
      <c r="I7195">
        <v>29218</v>
      </c>
      <c r="J7195" t="s">
        <v>47</v>
      </c>
      <c r="K7195">
        <v>19</v>
      </c>
      <c r="L7195">
        <v>92.23</v>
      </c>
      <c r="M7195" s="2">
        <v>0.04</v>
      </c>
      <c r="N7195">
        <v>1823.02</v>
      </c>
      <c r="O7195">
        <v>39.61</v>
      </c>
      <c r="P7195">
        <v>80.8</v>
      </c>
      <c r="Q7195" s="2">
        <v>0.67</v>
      </c>
      <c r="R7195" t="s">
        <v>48</v>
      </c>
      <c r="S7195" t="s">
        <v>80</v>
      </c>
      <c r="T7195" t="s">
        <v>468</v>
      </c>
      <c r="U7195" t="s">
        <v>82</v>
      </c>
      <c r="V7195" t="s">
        <v>52</v>
      </c>
      <c r="W7195">
        <v>4102</v>
      </c>
      <c r="X7195" s="1">
        <v>42153</v>
      </c>
      <c r="Y7195" t="s">
        <v>42</v>
      </c>
      <c r="Z7195" t="e" vm="23">
        <v>#VALUE!</v>
      </c>
      <c r="AA7195">
        <v>98052</v>
      </c>
      <c r="AB7195" t="e" cm="1" vm="2">
        <f t="array" ref="AB7195">_FV(Table1[[#This Row],[State]],"Country/region",TRUE)</f>
        <v>#VALUE!</v>
      </c>
    </row>
    <row r="7196" spans="1:28" x14ac:dyDescent="0.35">
      <c r="A7196" t="s">
        <v>1995</v>
      </c>
      <c r="B7196">
        <v>65</v>
      </c>
      <c r="C7196" t="s">
        <v>1849</v>
      </c>
      <c r="D7196" t="s">
        <v>38</v>
      </c>
      <c r="E7196">
        <f>YEAR(Table1[[#This Row],[Order Date]])</f>
        <v>2015</v>
      </c>
      <c r="F7196">
        <v>1</v>
      </c>
      <c r="G7196">
        <f>MONTH(Table1[[#This Row],[Order Date]])</f>
        <v>5</v>
      </c>
      <c r="H7196" s="1">
        <v>42153</v>
      </c>
      <c r="I7196">
        <v>29218</v>
      </c>
      <c r="J7196" t="s">
        <v>47</v>
      </c>
      <c r="K7196">
        <v>26</v>
      </c>
      <c r="L7196">
        <v>2.88</v>
      </c>
      <c r="M7196" s="2">
        <v>0.04</v>
      </c>
      <c r="N7196">
        <v>74.02</v>
      </c>
      <c r="O7196">
        <v>0.7</v>
      </c>
      <c r="P7196">
        <v>8.1300000000000008</v>
      </c>
      <c r="Q7196" s="2">
        <v>0.56000000000000005</v>
      </c>
      <c r="R7196" t="s">
        <v>29</v>
      </c>
      <c r="S7196" t="s">
        <v>59</v>
      </c>
      <c r="T7196" t="s">
        <v>419</v>
      </c>
      <c r="U7196" t="s">
        <v>88</v>
      </c>
      <c r="V7196" t="s">
        <v>52</v>
      </c>
      <c r="W7196">
        <v>4103</v>
      </c>
      <c r="X7196" s="1">
        <v>42153</v>
      </c>
      <c r="Y7196" t="s">
        <v>34</v>
      </c>
      <c r="Z7196" t="e" vm="23">
        <v>#VALUE!</v>
      </c>
      <c r="AA7196">
        <v>98052</v>
      </c>
      <c r="AB7196" t="e" cm="1" vm="2">
        <f t="array" ref="AB7196">_FV(Table1[[#This Row],[State]],"Country/region",TRUE)</f>
        <v>#VALUE!</v>
      </c>
    </row>
    <row r="7197" spans="1:28" x14ac:dyDescent="0.35">
      <c r="A7197" t="s">
        <v>2197</v>
      </c>
      <c r="B7197">
        <v>65</v>
      </c>
      <c r="C7197" t="s">
        <v>1400</v>
      </c>
      <c r="D7197" t="s">
        <v>46</v>
      </c>
      <c r="E7197">
        <f>YEAR(Table1[[#This Row],[Order Date]])</f>
        <v>2015</v>
      </c>
      <c r="F7197">
        <v>1</v>
      </c>
      <c r="G7197">
        <f>MONTH(Table1[[#This Row],[Order Date]])</f>
        <v>5</v>
      </c>
      <c r="H7197" s="1">
        <v>42153</v>
      </c>
      <c r="I7197">
        <v>25635</v>
      </c>
      <c r="J7197" t="s">
        <v>58</v>
      </c>
      <c r="K7197">
        <v>22</v>
      </c>
      <c r="L7197">
        <v>5.08</v>
      </c>
      <c r="M7197" s="2">
        <v>0.09</v>
      </c>
      <c r="N7197">
        <v>110.42</v>
      </c>
      <c r="O7197">
        <v>3.63</v>
      </c>
      <c r="P7197">
        <v>-36.6</v>
      </c>
      <c r="Q7197" s="2">
        <v>0.51</v>
      </c>
      <c r="R7197" t="s">
        <v>48</v>
      </c>
      <c r="S7197" t="s">
        <v>59</v>
      </c>
      <c r="T7197" t="s">
        <v>590</v>
      </c>
      <c r="U7197" t="s">
        <v>82</v>
      </c>
      <c r="V7197" t="s">
        <v>68</v>
      </c>
      <c r="W7197">
        <v>3594</v>
      </c>
      <c r="X7197" s="1">
        <v>42154</v>
      </c>
      <c r="Y7197" t="s">
        <v>34</v>
      </c>
      <c r="Z7197" t="e" vm="26">
        <v>#VALUE!</v>
      </c>
      <c r="AA7197">
        <v>48640</v>
      </c>
      <c r="AB7197" t="e" cm="1" vm="2">
        <f t="array" ref="AB7197">_FV(Table1[[#This Row],[State]],"Country/region",TRUE)</f>
        <v>#VALUE!</v>
      </c>
    </row>
    <row r="7198" spans="1:28" x14ac:dyDescent="0.35">
      <c r="A7198" t="s">
        <v>1917</v>
      </c>
      <c r="B7198">
        <v>65</v>
      </c>
      <c r="C7198" t="s">
        <v>1400</v>
      </c>
      <c r="D7198" t="s">
        <v>46</v>
      </c>
      <c r="E7198">
        <f>YEAR(Table1[[#This Row],[Order Date]])</f>
        <v>2015</v>
      </c>
      <c r="F7198">
        <v>1</v>
      </c>
      <c r="G7198">
        <f>MONTH(Table1[[#This Row],[Order Date]])</f>
        <v>5</v>
      </c>
      <c r="H7198" s="1">
        <v>42153</v>
      </c>
      <c r="I7198">
        <v>25635</v>
      </c>
      <c r="J7198" t="s">
        <v>58</v>
      </c>
      <c r="K7198">
        <v>14</v>
      </c>
      <c r="L7198">
        <v>42.98</v>
      </c>
      <c r="M7198" s="2">
        <v>0.04</v>
      </c>
      <c r="N7198">
        <v>633.08000000000004</v>
      </c>
      <c r="O7198">
        <v>4.62</v>
      </c>
      <c r="P7198">
        <v>145.47999999999999</v>
      </c>
      <c r="Q7198" s="2">
        <v>0.56000000000000005</v>
      </c>
      <c r="R7198" t="s">
        <v>29</v>
      </c>
      <c r="S7198" t="s">
        <v>30</v>
      </c>
      <c r="T7198" t="s">
        <v>1243</v>
      </c>
      <c r="U7198" t="s">
        <v>214</v>
      </c>
      <c r="V7198" t="s">
        <v>68</v>
      </c>
      <c r="W7198">
        <v>3593</v>
      </c>
      <c r="X7198" s="1">
        <v>42154</v>
      </c>
      <c r="Y7198" t="s">
        <v>42</v>
      </c>
      <c r="Z7198" t="e" vm="26">
        <v>#VALUE!</v>
      </c>
      <c r="AA7198">
        <v>48071</v>
      </c>
      <c r="AB7198" t="e" cm="1" vm="2">
        <f t="array" ref="AB7198">_FV(Table1[[#This Row],[State]],"Country/region",TRUE)</f>
        <v>#VALUE!</v>
      </c>
    </row>
    <row r="7199" spans="1:28" x14ac:dyDescent="0.35">
      <c r="A7199" t="s">
        <v>1665</v>
      </c>
      <c r="B7199">
        <v>65</v>
      </c>
      <c r="C7199" t="s">
        <v>3369</v>
      </c>
      <c r="D7199" t="s">
        <v>38</v>
      </c>
      <c r="E7199">
        <f>YEAR(Table1[[#This Row],[Order Date]])</f>
        <v>2015</v>
      </c>
      <c r="F7199">
        <v>1</v>
      </c>
      <c r="G7199">
        <f>MONTH(Table1[[#This Row],[Order Date]])</f>
        <v>5</v>
      </c>
      <c r="H7199" s="1">
        <v>42153</v>
      </c>
      <c r="I7199">
        <v>56802</v>
      </c>
      <c r="J7199" t="s">
        <v>28</v>
      </c>
      <c r="K7199">
        <v>50</v>
      </c>
      <c r="L7199">
        <v>1.68</v>
      </c>
      <c r="M7199" s="2">
        <v>0.09</v>
      </c>
      <c r="N7199">
        <v>78.2</v>
      </c>
      <c r="O7199">
        <v>1</v>
      </c>
      <c r="P7199">
        <v>-4.5599999999999996</v>
      </c>
      <c r="Q7199" s="2">
        <v>0.35</v>
      </c>
      <c r="R7199" t="s">
        <v>29</v>
      </c>
      <c r="S7199" t="s">
        <v>59</v>
      </c>
      <c r="T7199" t="s">
        <v>301</v>
      </c>
      <c r="U7199" t="s">
        <v>88</v>
      </c>
      <c r="V7199" t="s">
        <v>52</v>
      </c>
      <c r="W7199">
        <v>7948</v>
      </c>
      <c r="X7199" s="1">
        <v>42154</v>
      </c>
      <c r="Y7199" t="s">
        <v>34</v>
      </c>
      <c r="Z7199" t="e" vm="4">
        <v>#VALUE!</v>
      </c>
      <c r="AA7199">
        <v>92277</v>
      </c>
      <c r="AB7199" t="e" cm="1" vm="2">
        <f t="array" ref="AB7199">_FV(Table1[[#This Row],[State]],"Country/region",TRUE)</f>
        <v>#VALUE!</v>
      </c>
    </row>
    <row r="7200" spans="1:28" x14ac:dyDescent="0.35">
      <c r="A7200" t="s">
        <v>3223</v>
      </c>
      <c r="B7200">
        <v>65</v>
      </c>
      <c r="C7200" t="s">
        <v>1849</v>
      </c>
      <c r="D7200" t="s">
        <v>38</v>
      </c>
      <c r="E7200">
        <f>YEAR(Table1[[#This Row],[Order Date]])</f>
        <v>2015</v>
      </c>
      <c r="F7200">
        <v>1</v>
      </c>
      <c r="G7200">
        <f>MONTH(Table1[[#This Row],[Order Date]])</f>
        <v>5</v>
      </c>
      <c r="H7200" s="1">
        <v>42153</v>
      </c>
      <c r="I7200">
        <v>29218</v>
      </c>
      <c r="J7200" t="s">
        <v>47</v>
      </c>
      <c r="K7200">
        <v>13</v>
      </c>
      <c r="L7200">
        <v>205.99</v>
      </c>
      <c r="M7200" s="2">
        <v>0.02</v>
      </c>
      <c r="N7200">
        <v>2252.9760000000001</v>
      </c>
      <c r="O7200">
        <v>8.99</v>
      </c>
      <c r="P7200">
        <v>-54.362000000000002</v>
      </c>
      <c r="Q7200" s="2">
        <v>0.57999999999999996</v>
      </c>
      <c r="R7200" t="s">
        <v>96</v>
      </c>
      <c r="S7200" t="s">
        <v>30</v>
      </c>
      <c r="T7200" t="s">
        <v>684</v>
      </c>
      <c r="U7200" t="s">
        <v>105</v>
      </c>
      <c r="V7200" t="s">
        <v>52</v>
      </c>
      <c r="W7200">
        <v>4104</v>
      </c>
      <c r="X7200" s="1">
        <v>42155</v>
      </c>
      <c r="Y7200" t="s">
        <v>34</v>
      </c>
      <c r="Z7200" t="e" vm="23">
        <v>#VALUE!</v>
      </c>
      <c r="AA7200">
        <v>98059</v>
      </c>
      <c r="AB7200" t="e" cm="1" vm="2">
        <f t="array" ref="AB7200">_FV(Table1[[#This Row],[State]],"Country/region",TRUE)</f>
        <v>#VALUE!</v>
      </c>
    </row>
    <row r="7201" spans="1:28" x14ac:dyDescent="0.35">
      <c r="A7201" t="s">
        <v>1477</v>
      </c>
      <c r="B7201">
        <v>65</v>
      </c>
      <c r="C7201" t="s">
        <v>1245</v>
      </c>
      <c r="D7201" t="s">
        <v>57</v>
      </c>
      <c r="E7201">
        <f>YEAR(Table1[[#This Row],[Order Date]])</f>
        <v>2015</v>
      </c>
      <c r="F7201">
        <v>1</v>
      </c>
      <c r="G7201">
        <f>MONTH(Table1[[#This Row],[Order Date]])</f>
        <v>5</v>
      </c>
      <c r="H7201" s="1">
        <v>42153</v>
      </c>
      <c r="I7201">
        <v>29221</v>
      </c>
      <c r="J7201" t="s">
        <v>28</v>
      </c>
      <c r="K7201">
        <v>41</v>
      </c>
      <c r="L7201">
        <v>7.64</v>
      </c>
      <c r="M7201" s="2">
        <v>0</v>
      </c>
      <c r="N7201">
        <v>325.33</v>
      </c>
      <c r="O7201">
        <v>5.83</v>
      </c>
      <c r="P7201">
        <v>-41.75</v>
      </c>
      <c r="Q7201" s="2">
        <v>0.36</v>
      </c>
      <c r="R7201" t="s">
        <v>29</v>
      </c>
      <c r="S7201" t="s">
        <v>59</v>
      </c>
      <c r="T7201" t="s">
        <v>135</v>
      </c>
      <c r="U7201" t="s">
        <v>61</v>
      </c>
      <c r="V7201" t="s">
        <v>52</v>
      </c>
      <c r="W7201">
        <v>4107</v>
      </c>
      <c r="X7201" s="1">
        <v>42156</v>
      </c>
      <c r="Y7201" t="s">
        <v>34</v>
      </c>
      <c r="Z7201" t="e" vm="4">
        <v>#VALUE!</v>
      </c>
      <c r="AA7201">
        <v>95823</v>
      </c>
      <c r="AB7201" t="e" cm="1" vm="2">
        <f t="array" ref="AB7201">_FV(Table1[[#This Row],[State]],"Country/region",TRUE)</f>
        <v>#VALUE!</v>
      </c>
    </row>
    <row r="7202" spans="1:28" x14ac:dyDescent="0.35">
      <c r="A7202" t="s">
        <v>386</v>
      </c>
      <c r="B7202">
        <v>65</v>
      </c>
      <c r="C7202" t="s">
        <v>646</v>
      </c>
      <c r="D7202" t="s">
        <v>46</v>
      </c>
      <c r="E7202">
        <f>YEAR(Table1[[#This Row],[Order Date]])</f>
        <v>2015</v>
      </c>
      <c r="F7202">
        <v>1</v>
      </c>
      <c r="G7202">
        <f>MONTH(Table1[[#This Row],[Order Date]])</f>
        <v>5</v>
      </c>
      <c r="H7202" s="1">
        <v>42153</v>
      </c>
      <c r="I7202">
        <v>23363</v>
      </c>
      <c r="J7202" t="s">
        <v>47</v>
      </c>
      <c r="K7202">
        <v>46</v>
      </c>
      <c r="L7202">
        <v>4.91</v>
      </c>
      <c r="M7202" s="2">
        <v>0.02</v>
      </c>
      <c r="N7202">
        <v>241.81</v>
      </c>
      <c r="O7202">
        <v>4.97</v>
      </c>
      <c r="P7202">
        <v>-94.828999999999994</v>
      </c>
      <c r="Q7202" s="2">
        <v>0.38</v>
      </c>
      <c r="R7202" t="s">
        <v>29</v>
      </c>
      <c r="S7202" t="s">
        <v>30</v>
      </c>
      <c r="T7202" t="s">
        <v>1921</v>
      </c>
      <c r="U7202" t="s">
        <v>67</v>
      </c>
      <c r="V7202" t="s">
        <v>76</v>
      </c>
      <c r="W7202">
        <v>3267</v>
      </c>
      <c r="X7202" s="1">
        <v>42160</v>
      </c>
      <c r="Y7202" t="s">
        <v>34</v>
      </c>
      <c r="Z7202" t="e" vm="31">
        <v>#VALUE!</v>
      </c>
      <c r="AA7202">
        <v>37042</v>
      </c>
      <c r="AB7202" t="e" cm="1" vm="2">
        <f t="array" ref="AB7202">_FV(Table1[[#This Row],[State]],"Country/region",TRUE)</f>
        <v>#VALUE!</v>
      </c>
    </row>
    <row r="7203" spans="1:28" x14ac:dyDescent="0.35">
      <c r="A7203" t="s">
        <v>1185</v>
      </c>
      <c r="B7203">
        <v>65</v>
      </c>
      <c r="C7203" t="s">
        <v>1186</v>
      </c>
      <c r="D7203" t="s">
        <v>27</v>
      </c>
      <c r="E7203">
        <f>YEAR(Table1[[#This Row],[Order Date]])</f>
        <v>2015</v>
      </c>
      <c r="F7203">
        <v>1</v>
      </c>
      <c r="G7203">
        <f>MONTH(Table1[[#This Row],[Order Date]])</f>
        <v>5</v>
      </c>
      <c r="H7203" s="1">
        <v>42154</v>
      </c>
      <c r="I7203">
        <v>50181</v>
      </c>
      <c r="J7203" t="s">
        <v>28</v>
      </c>
      <c r="K7203">
        <v>2</v>
      </c>
      <c r="L7203">
        <v>135.99</v>
      </c>
      <c r="M7203" s="2">
        <v>0.04</v>
      </c>
      <c r="N7203">
        <v>289.73</v>
      </c>
      <c r="O7203">
        <v>28.63</v>
      </c>
      <c r="P7203">
        <v>-246.21</v>
      </c>
      <c r="Q7203" s="2">
        <v>0.76</v>
      </c>
      <c r="R7203" t="s">
        <v>48</v>
      </c>
      <c r="S7203" t="s">
        <v>49</v>
      </c>
      <c r="T7203" t="s">
        <v>2842</v>
      </c>
      <c r="U7203" t="s">
        <v>51</v>
      </c>
      <c r="V7203" t="s">
        <v>33</v>
      </c>
      <c r="W7203">
        <v>7030</v>
      </c>
      <c r="X7203" s="1">
        <v>42155</v>
      </c>
      <c r="Y7203" t="s">
        <v>53</v>
      </c>
      <c r="Z7203" t="e" vm="1">
        <v>#VALUE!</v>
      </c>
      <c r="AA7203">
        <v>17403</v>
      </c>
      <c r="AB7203" t="e" cm="1" vm="2">
        <f t="array" ref="AB7203">_FV(Table1[[#This Row],[State]],"Country/region",TRUE)</f>
        <v>#VALUE!</v>
      </c>
    </row>
    <row r="7204" spans="1:28" x14ac:dyDescent="0.35">
      <c r="A7204" t="s">
        <v>85</v>
      </c>
      <c r="B7204">
        <v>65</v>
      </c>
      <c r="C7204" t="s">
        <v>2844</v>
      </c>
      <c r="D7204" t="s">
        <v>46</v>
      </c>
      <c r="E7204">
        <f>YEAR(Table1[[#This Row],[Order Date]])</f>
        <v>2015</v>
      </c>
      <c r="F7204">
        <v>1</v>
      </c>
      <c r="G7204">
        <f>MONTH(Table1[[#This Row],[Order Date]])</f>
        <v>5</v>
      </c>
      <c r="H7204" s="1">
        <v>42154</v>
      </c>
      <c r="I7204">
        <v>38914</v>
      </c>
      <c r="J7204" t="s">
        <v>131</v>
      </c>
      <c r="K7204">
        <v>43</v>
      </c>
      <c r="L7204">
        <v>10.64</v>
      </c>
      <c r="M7204" s="2">
        <v>0.08</v>
      </c>
      <c r="N7204">
        <v>447.12</v>
      </c>
      <c r="O7204">
        <v>5.16</v>
      </c>
      <c r="P7204">
        <v>-14.27</v>
      </c>
      <c r="Q7204" s="2">
        <v>0.56999999999999995</v>
      </c>
      <c r="R7204" t="s">
        <v>48</v>
      </c>
      <c r="S7204" t="s">
        <v>30</v>
      </c>
      <c r="T7204" t="s">
        <v>1095</v>
      </c>
      <c r="U7204" t="s">
        <v>82</v>
      </c>
      <c r="V7204" t="s">
        <v>52</v>
      </c>
      <c r="W7204">
        <v>5480</v>
      </c>
      <c r="X7204" s="1">
        <v>42155</v>
      </c>
      <c r="Y7204" t="s">
        <v>34</v>
      </c>
      <c r="Z7204" t="e" vm="8">
        <v>#VALUE!</v>
      </c>
      <c r="AA7204">
        <v>97035</v>
      </c>
      <c r="AB7204" t="e" cm="1" vm="2">
        <f t="array" ref="AB7204">_FV(Table1[[#This Row],[State]],"Country/region",TRUE)</f>
        <v>#VALUE!</v>
      </c>
    </row>
    <row r="7205" spans="1:28" x14ac:dyDescent="0.35">
      <c r="A7205" t="s">
        <v>3374</v>
      </c>
      <c r="B7205">
        <v>65</v>
      </c>
      <c r="C7205" t="s">
        <v>3375</v>
      </c>
      <c r="D7205" t="s">
        <v>27</v>
      </c>
      <c r="E7205">
        <f>YEAR(Table1[[#This Row],[Order Date]])</f>
        <v>2015</v>
      </c>
      <c r="F7205">
        <v>1</v>
      </c>
      <c r="G7205">
        <f>MONTH(Table1[[#This Row],[Order Date]])</f>
        <v>5</v>
      </c>
      <c r="H7205" s="1">
        <v>42154</v>
      </c>
      <c r="I7205">
        <v>42177</v>
      </c>
      <c r="J7205" t="s">
        <v>39</v>
      </c>
      <c r="K7205">
        <v>49</v>
      </c>
      <c r="L7205">
        <v>28.99</v>
      </c>
      <c r="M7205" s="2">
        <v>0.03</v>
      </c>
      <c r="N7205">
        <v>1201.934</v>
      </c>
      <c r="O7205">
        <v>8.59</v>
      </c>
      <c r="P7205">
        <v>47.420999999999999</v>
      </c>
      <c r="Q7205" s="2">
        <v>0.56000000000000005</v>
      </c>
      <c r="R7205" t="s">
        <v>96</v>
      </c>
      <c r="S7205" t="s">
        <v>80</v>
      </c>
      <c r="T7205" t="s">
        <v>1025</v>
      </c>
      <c r="U7205" t="s">
        <v>105</v>
      </c>
      <c r="V7205" t="s">
        <v>68</v>
      </c>
      <c r="W7205">
        <v>5942</v>
      </c>
      <c r="X7205" s="1">
        <v>42155</v>
      </c>
      <c r="Y7205" t="s">
        <v>34</v>
      </c>
      <c r="Z7205" t="e" vm="26">
        <v>#VALUE!</v>
      </c>
      <c r="AA7205">
        <v>49442</v>
      </c>
      <c r="AB7205" t="e" cm="1" vm="2">
        <f t="array" ref="AB7205">_FV(Table1[[#This Row],[State]],"Country/region",TRUE)</f>
        <v>#VALUE!</v>
      </c>
    </row>
    <row r="7206" spans="1:28" x14ac:dyDescent="0.35">
      <c r="A7206" t="s">
        <v>528</v>
      </c>
      <c r="B7206">
        <v>65</v>
      </c>
      <c r="C7206" t="s">
        <v>529</v>
      </c>
      <c r="D7206" t="s">
        <v>38</v>
      </c>
      <c r="E7206">
        <f>YEAR(Table1[[#This Row],[Order Date]])</f>
        <v>2015</v>
      </c>
      <c r="F7206">
        <v>1</v>
      </c>
      <c r="G7206">
        <f>MONTH(Table1[[#This Row],[Order Date]])</f>
        <v>5</v>
      </c>
      <c r="H7206" s="1">
        <v>42154</v>
      </c>
      <c r="I7206">
        <v>27138</v>
      </c>
      <c r="J7206" t="s">
        <v>28</v>
      </c>
      <c r="K7206">
        <v>31</v>
      </c>
      <c r="L7206">
        <v>100.98</v>
      </c>
      <c r="M7206" s="2">
        <v>7.0000000000000007E-2</v>
      </c>
      <c r="N7206">
        <v>2976.21</v>
      </c>
      <c r="O7206">
        <v>35.840000000000003</v>
      </c>
      <c r="P7206">
        <v>-277.63</v>
      </c>
      <c r="Q7206" s="2">
        <v>0.62</v>
      </c>
      <c r="R7206" t="s">
        <v>48</v>
      </c>
      <c r="S7206" t="s">
        <v>73</v>
      </c>
      <c r="T7206" t="s">
        <v>153</v>
      </c>
      <c r="U7206" t="s">
        <v>154</v>
      </c>
      <c r="V7206" t="s">
        <v>52</v>
      </c>
      <c r="W7206">
        <v>3810</v>
      </c>
      <c r="X7206" s="1">
        <v>42156</v>
      </c>
      <c r="Y7206" t="s">
        <v>53</v>
      </c>
      <c r="Z7206" t="e" vm="7">
        <v>#VALUE!</v>
      </c>
      <c r="AA7206">
        <v>84604</v>
      </c>
      <c r="AB7206" t="e" cm="1" vm="2">
        <f t="array" ref="AB7206">_FV(Table1[[#This Row],[State]],"Country/region",TRUE)</f>
        <v>#VALUE!</v>
      </c>
    </row>
    <row r="7207" spans="1:28" x14ac:dyDescent="0.35">
      <c r="A7207" t="s">
        <v>528</v>
      </c>
      <c r="B7207">
        <v>65</v>
      </c>
      <c r="C7207" t="s">
        <v>529</v>
      </c>
      <c r="D7207" t="s">
        <v>38</v>
      </c>
      <c r="E7207">
        <f>YEAR(Table1[[#This Row],[Order Date]])</f>
        <v>2015</v>
      </c>
      <c r="F7207">
        <v>1</v>
      </c>
      <c r="G7207">
        <f>MONTH(Table1[[#This Row],[Order Date]])</f>
        <v>5</v>
      </c>
      <c r="H7207" s="1">
        <v>42154</v>
      </c>
      <c r="I7207">
        <v>27138</v>
      </c>
      <c r="J7207" t="s">
        <v>28</v>
      </c>
      <c r="K7207">
        <v>37</v>
      </c>
      <c r="L7207">
        <v>65.989999999999995</v>
      </c>
      <c r="M7207" s="2">
        <v>0.1</v>
      </c>
      <c r="N7207">
        <v>1894.1655000000001</v>
      </c>
      <c r="O7207">
        <v>8.99</v>
      </c>
      <c r="P7207">
        <v>134.72999999999999</v>
      </c>
      <c r="Q7207" s="2">
        <v>0.57999999999999996</v>
      </c>
      <c r="R7207" t="s">
        <v>96</v>
      </c>
      <c r="S7207" t="s">
        <v>30</v>
      </c>
      <c r="T7207" t="s">
        <v>1792</v>
      </c>
      <c r="U7207" t="s">
        <v>105</v>
      </c>
      <c r="V7207" t="s">
        <v>52</v>
      </c>
      <c r="W7207">
        <v>3811</v>
      </c>
      <c r="X7207" s="1">
        <v>42156</v>
      </c>
      <c r="Y7207" t="s">
        <v>34</v>
      </c>
      <c r="Z7207" t="e" vm="7">
        <v>#VALUE!</v>
      </c>
      <c r="AA7207">
        <v>84604</v>
      </c>
      <c r="AB7207" t="e" cm="1" vm="2">
        <f t="array" ref="AB7207">_FV(Table1[[#This Row],[State]],"Country/region",TRUE)</f>
        <v>#VALUE!</v>
      </c>
    </row>
    <row r="7208" spans="1:28" x14ac:dyDescent="0.35">
      <c r="A7208" t="s">
        <v>3284</v>
      </c>
      <c r="B7208">
        <v>65</v>
      </c>
      <c r="C7208" t="s">
        <v>3375</v>
      </c>
      <c r="D7208" t="s">
        <v>27</v>
      </c>
      <c r="E7208">
        <f>YEAR(Table1[[#This Row],[Order Date]])</f>
        <v>2015</v>
      </c>
      <c r="F7208">
        <v>1</v>
      </c>
      <c r="G7208">
        <f>MONTH(Table1[[#This Row],[Order Date]])</f>
        <v>5</v>
      </c>
      <c r="H7208" s="1">
        <v>42154</v>
      </c>
      <c r="I7208">
        <v>42177</v>
      </c>
      <c r="J7208" t="s">
        <v>39</v>
      </c>
      <c r="K7208">
        <v>38</v>
      </c>
      <c r="L7208">
        <v>9.77</v>
      </c>
      <c r="M7208" s="2">
        <v>0</v>
      </c>
      <c r="N7208">
        <v>395.84</v>
      </c>
      <c r="O7208">
        <v>6.02</v>
      </c>
      <c r="P7208">
        <v>8.42</v>
      </c>
      <c r="Q7208" s="2">
        <v>0.48</v>
      </c>
      <c r="R7208" t="s">
        <v>48</v>
      </c>
      <c r="S7208" t="s">
        <v>80</v>
      </c>
      <c r="T7208" t="s">
        <v>1253</v>
      </c>
      <c r="U7208" t="s">
        <v>82</v>
      </c>
      <c r="V7208" t="s">
        <v>68</v>
      </c>
      <c r="W7208">
        <v>5943</v>
      </c>
      <c r="X7208" s="1">
        <v>42157</v>
      </c>
      <c r="Y7208" t="s">
        <v>34</v>
      </c>
      <c r="Z7208" t="e" vm="26">
        <v>#VALUE!</v>
      </c>
      <c r="AA7208">
        <v>48375</v>
      </c>
      <c r="AB7208" t="e" cm="1" vm="2">
        <f t="array" ref="AB7208">_FV(Table1[[#This Row],[State]],"Country/region",TRUE)</f>
        <v>#VALUE!</v>
      </c>
    </row>
    <row r="7209" spans="1:28" x14ac:dyDescent="0.35">
      <c r="A7209" t="s">
        <v>476</v>
      </c>
      <c r="B7209">
        <v>65</v>
      </c>
      <c r="C7209" t="s">
        <v>477</v>
      </c>
      <c r="D7209" t="s">
        <v>46</v>
      </c>
      <c r="E7209">
        <f>YEAR(Table1[[#This Row],[Order Date]])</f>
        <v>2015</v>
      </c>
      <c r="F7209">
        <v>1</v>
      </c>
      <c r="G7209">
        <f>MONTH(Table1[[#This Row],[Order Date]])</f>
        <v>5</v>
      </c>
      <c r="H7209" s="1">
        <v>42155</v>
      </c>
      <c r="I7209">
        <v>1285</v>
      </c>
      <c r="J7209" t="s">
        <v>58</v>
      </c>
      <c r="K7209">
        <v>27</v>
      </c>
      <c r="L7209">
        <v>130.97999999999999</v>
      </c>
      <c r="M7209" s="2">
        <v>0</v>
      </c>
      <c r="N7209">
        <v>3874.12</v>
      </c>
      <c r="O7209">
        <v>54.74</v>
      </c>
      <c r="P7209">
        <v>-305.98</v>
      </c>
      <c r="Q7209" s="2">
        <v>0.69</v>
      </c>
      <c r="R7209" t="s">
        <v>48</v>
      </c>
      <c r="S7209" t="s">
        <v>73</v>
      </c>
      <c r="T7209" t="s">
        <v>848</v>
      </c>
      <c r="U7209" t="s">
        <v>154</v>
      </c>
      <c r="V7209" t="s">
        <v>68</v>
      </c>
      <c r="W7209">
        <v>193</v>
      </c>
      <c r="X7209" s="1">
        <v>42155</v>
      </c>
      <c r="Y7209" t="s">
        <v>53</v>
      </c>
      <c r="Z7209" t="e" vm="5">
        <v>#VALUE!</v>
      </c>
      <c r="AA7209">
        <v>56001</v>
      </c>
      <c r="AB7209" t="e" cm="1" vm="2">
        <f t="array" ref="AB7209">_FV(Table1[[#This Row],[State]],"Country/region",TRUE)</f>
        <v>#VALUE!</v>
      </c>
    </row>
    <row r="7210" spans="1:28" x14ac:dyDescent="0.35">
      <c r="A7210" t="s">
        <v>2889</v>
      </c>
      <c r="B7210">
        <v>65</v>
      </c>
      <c r="C7210" t="s">
        <v>2890</v>
      </c>
      <c r="D7210" t="s">
        <v>57</v>
      </c>
      <c r="E7210">
        <f>YEAR(Table1[[#This Row],[Order Date]])</f>
        <v>2015</v>
      </c>
      <c r="F7210">
        <v>1</v>
      </c>
      <c r="G7210">
        <f>MONTH(Table1[[#This Row],[Order Date]])</f>
        <v>5</v>
      </c>
      <c r="H7210" s="1">
        <v>42155</v>
      </c>
      <c r="I7210">
        <v>48993</v>
      </c>
      <c r="J7210" t="s">
        <v>47</v>
      </c>
      <c r="K7210">
        <v>17</v>
      </c>
      <c r="L7210">
        <v>6.48</v>
      </c>
      <c r="M7210" s="2">
        <v>0.08</v>
      </c>
      <c r="N7210">
        <v>122.42</v>
      </c>
      <c r="O7210">
        <v>6.22</v>
      </c>
      <c r="P7210">
        <v>-37.04</v>
      </c>
      <c r="Q7210" s="2">
        <v>0.37</v>
      </c>
      <c r="R7210" t="s">
        <v>29</v>
      </c>
      <c r="S7210" t="s">
        <v>30</v>
      </c>
      <c r="T7210" t="s">
        <v>1393</v>
      </c>
      <c r="U7210" t="s">
        <v>61</v>
      </c>
      <c r="V7210" t="s">
        <v>76</v>
      </c>
      <c r="W7210">
        <v>6874</v>
      </c>
      <c r="X7210" s="1">
        <v>42155</v>
      </c>
      <c r="Y7210" t="s">
        <v>42</v>
      </c>
      <c r="Z7210" t="e" vm="14">
        <v>#VALUE!</v>
      </c>
      <c r="AA7210">
        <v>34759</v>
      </c>
      <c r="AB7210" t="e" cm="1" vm="2">
        <f t="array" ref="AB7210">_FV(Table1[[#This Row],[State]],"Country/region",TRUE)</f>
        <v>#VALUE!</v>
      </c>
    </row>
    <row r="7211" spans="1:28" x14ac:dyDescent="0.35">
      <c r="A7211" t="s">
        <v>461</v>
      </c>
      <c r="B7211">
        <v>65</v>
      </c>
      <c r="C7211" t="s">
        <v>462</v>
      </c>
      <c r="D7211" t="s">
        <v>46</v>
      </c>
      <c r="E7211">
        <f>YEAR(Table1[[#This Row],[Order Date]])</f>
        <v>2015</v>
      </c>
      <c r="F7211">
        <v>1</v>
      </c>
      <c r="G7211">
        <f>MONTH(Table1[[#This Row],[Order Date]])</f>
        <v>5</v>
      </c>
      <c r="H7211" s="1">
        <v>42155</v>
      </c>
      <c r="I7211">
        <v>48614</v>
      </c>
      <c r="J7211" t="s">
        <v>58</v>
      </c>
      <c r="K7211">
        <v>46</v>
      </c>
      <c r="L7211">
        <v>195.99</v>
      </c>
      <c r="M7211" s="2">
        <v>0.01</v>
      </c>
      <c r="N7211">
        <v>7965.9025000000001</v>
      </c>
      <c r="O7211">
        <v>8.99</v>
      </c>
      <c r="P7211">
        <v>2311.9560000000001</v>
      </c>
      <c r="Q7211" s="2">
        <v>0.6</v>
      </c>
      <c r="R7211" t="s">
        <v>96</v>
      </c>
      <c r="S7211" t="s">
        <v>30</v>
      </c>
      <c r="T7211" t="s">
        <v>839</v>
      </c>
      <c r="U7211" t="s">
        <v>105</v>
      </c>
      <c r="V7211" t="s">
        <v>68</v>
      </c>
      <c r="W7211">
        <v>6825</v>
      </c>
      <c r="X7211" s="1">
        <v>42155</v>
      </c>
      <c r="Y7211" t="s">
        <v>34</v>
      </c>
      <c r="Z7211" t="e" vm="5">
        <v>#VALUE!</v>
      </c>
      <c r="AA7211">
        <v>55014</v>
      </c>
      <c r="AB7211" t="e" cm="1" vm="2">
        <f t="array" ref="AB7211">_FV(Table1[[#This Row],[State]],"Country/region",TRUE)</f>
        <v>#VALUE!</v>
      </c>
    </row>
    <row r="7212" spans="1:28" x14ac:dyDescent="0.35">
      <c r="A7212" t="s">
        <v>476</v>
      </c>
      <c r="B7212">
        <v>65</v>
      </c>
      <c r="C7212" t="s">
        <v>477</v>
      </c>
      <c r="D7212" t="s">
        <v>46</v>
      </c>
      <c r="E7212">
        <f>YEAR(Table1[[#This Row],[Order Date]])</f>
        <v>2015</v>
      </c>
      <c r="F7212">
        <v>1</v>
      </c>
      <c r="G7212">
        <f>MONTH(Table1[[#This Row],[Order Date]])</f>
        <v>5</v>
      </c>
      <c r="H7212" s="1">
        <v>42155</v>
      </c>
      <c r="I7212">
        <v>1285</v>
      </c>
      <c r="J7212" t="s">
        <v>58</v>
      </c>
      <c r="K7212">
        <v>8</v>
      </c>
      <c r="L7212">
        <v>218.75</v>
      </c>
      <c r="M7212" s="2">
        <v>0.05</v>
      </c>
      <c r="N7212">
        <v>1452.2159999999999</v>
      </c>
      <c r="O7212">
        <v>69.64</v>
      </c>
      <c r="P7212">
        <v>-277.29000000000002</v>
      </c>
      <c r="Q7212" s="2">
        <v>0.77</v>
      </c>
      <c r="R7212" t="s">
        <v>48</v>
      </c>
      <c r="S7212" t="s">
        <v>73</v>
      </c>
      <c r="T7212" t="s">
        <v>559</v>
      </c>
      <c r="U7212" t="s">
        <v>75</v>
      </c>
      <c r="V7212" t="s">
        <v>68</v>
      </c>
      <c r="W7212">
        <v>194</v>
      </c>
      <c r="X7212" s="1">
        <v>42156</v>
      </c>
      <c r="Y7212" t="s">
        <v>53</v>
      </c>
      <c r="Z7212" t="e" vm="5">
        <v>#VALUE!</v>
      </c>
      <c r="AA7212">
        <v>56001</v>
      </c>
      <c r="AB7212" t="e" cm="1" vm="2">
        <f t="array" ref="AB7212">_FV(Table1[[#This Row],[State]],"Country/region",TRUE)</f>
        <v>#VALUE!</v>
      </c>
    </row>
    <row r="7213" spans="1:28" x14ac:dyDescent="0.35">
      <c r="A7213" t="s">
        <v>1786</v>
      </c>
      <c r="B7213">
        <v>65</v>
      </c>
      <c r="C7213" t="s">
        <v>1345</v>
      </c>
      <c r="D7213" t="s">
        <v>57</v>
      </c>
      <c r="E7213">
        <f>YEAR(Table1[[#This Row],[Order Date]])</f>
        <v>2015</v>
      </c>
      <c r="F7213">
        <v>1</v>
      </c>
      <c r="G7213">
        <f>MONTH(Table1[[#This Row],[Order Date]])</f>
        <v>5</v>
      </c>
      <c r="H7213" s="1">
        <v>42155</v>
      </c>
      <c r="I7213">
        <v>33029</v>
      </c>
      <c r="J7213" t="s">
        <v>28</v>
      </c>
      <c r="K7213">
        <v>8</v>
      </c>
      <c r="L7213">
        <v>115.99</v>
      </c>
      <c r="M7213" s="2">
        <v>0.1</v>
      </c>
      <c r="N7213">
        <v>738.25049999999999</v>
      </c>
      <c r="O7213">
        <v>2.5</v>
      </c>
      <c r="P7213">
        <v>-286.363</v>
      </c>
      <c r="Q7213" s="2">
        <v>0.56999999999999995</v>
      </c>
      <c r="R7213" t="s">
        <v>96</v>
      </c>
      <c r="S7213" t="s">
        <v>30</v>
      </c>
      <c r="T7213">
        <v>6160</v>
      </c>
      <c r="U7213" t="s">
        <v>105</v>
      </c>
      <c r="V7213" t="s">
        <v>33</v>
      </c>
      <c r="W7213">
        <v>4641</v>
      </c>
      <c r="X7213" s="1">
        <v>42156</v>
      </c>
      <c r="Y7213" t="s">
        <v>34</v>
      </c>
      <c r="Z7213" t="e" vm="3">
        <v>#VALUE!</v>
      </c>
      <c r="AA7213">
        <v>21220</v>
      </c>
      <c r="AB7213" t="e" cm="1" vm="2">
        <f t="array" ref="AB7213">_FV(Table1[[#This Row],[State]],"Country/region",TRUE)</f>
        <v>#VALUE!</v>
      </c>
    </row>
    <row r="7214" spans="1:28" x14ac:dyDescent="0.35">
      <c r="A7214" t="s">
        <v>1786</v>
      </c>
      <c r="B7214">
        <v>65</v>
      </c>
      <c r="C7214" t="s">
        <v>1345</v>
      </c>
      <c r="D7214" t="s">
        <v>57</v>
      </c>
      <c r="E7214">
        <f>YEAR(Table1[[#This Row],[Order Date]])</f>
        <v>2015</v>
      </c>
      <c r="F7214">
        <v>1</v>
      </c>
      <c r="G7214">
        <f>MONTH(Table1[[#This Row],[Order Date]])</f>
        <v>5</v>
      </c>
      <c r="H7214" s="1">
        <v>42155</v>
      </c>
      <c r="I7214">
        <v>33029</v>
      </c>
      <c r="J7214" t="s">
        <v>28</v>
      </c>
      <c r="K7214">
        <v>39</v>
      </c>
      <c r="L7214">
        <v>417.4</v>
      </c>
      <c r="M7214" s="2">
        <v>0.02</v>
      </c>
      <c r="N7214">
        <v>16028.26</v>
      </c>
      <c r="O7214">
        <v>75.23</v>
      </c>
      <c r="P7214">
        <v>-1008.73058</v>
      </c>
      <c r="Q7214" s="2">
        <v>0.79</v>
      </c>
      <c r="R7214" t="s">
        <v>48</v>
      </c>
      <c r="S7214" t="s">
        <v>73</v>
      </c>
      <c r="T7214" t="s">
        <v>734</v>
      </c>
      <c r="U7214" t="s">
        <v>75</v>
      </c>
      <c r="V7214" t="s">
        <v>33</v>
      </c>
      <c r="W7214">
        <v>4640</v>
      </c>
      <c r="X7214" s="1">
        <v>42157</v>
      </c>
      <c r="Y7214" t="s">
        <v>53</v>
      </c>
      <c r="Z7214" t="e" vm="3">
        <v>#VALUE!</v>
      </c>
      <c r="AA7214">
        <v>21220</v>
      </c>
      <c r="AB7214" t="e" cm="1" vm="2">
        <f t="array" ref="AB7214">_FV(Table1[[#This Row],[State]],"Country/region",TRUE)</f>
        <v>#VALUE!</v>
      </c>
    </row>
    <row r="7215" spans="1:28" x14ac:dyDescent="0.35">
      <c r="A7215" t="s">
        <v>3452</v>
      </c>
      <c r="B7215">
        <v>65</v>
      </c>
      <c r="C7215" t="s">
        <v>3339</v>
      </c>
      <c r="D7215" t="s">
        <v>46</v>
      </c>
      <c r="E7215">
        <f>YEAR(Table1[[#This Row],[Order Date]])</f>
        <v>2015</v>
      </c>
      <c r="F7215">
        <v>1</v>
      </c>
      <c r="G7215">
        <f>MONTH(Table1[[#This Row],[Order Date]])</f>
        <v>5</v>
      </c>
      <c r="H7215" s="1">
        <v>42155</v>
      </c>
      <c r="I7215">
        <v>47456</v>
      </c>
      <c r="J7215" t="s">
        <v>47</v>
      </c>
      <c r="K7215">
        <v>43</v>
      </c>
      <c r="L7215">
        <v>6.48</v>
      </c>
      <c r="M7215" s="2">
        <v>0.08</v>
      </c>
      <c r="N7215">
        <v>277.08</v>
      </c>
      <c r="O7215">
        <v>7.91</v>
      </c>
      <c r="P7215">
        <v>-179.11</v>
      </c>
      <c r="Q7215" s="2">
        <v>0.37</v>
      </c>
      <c r="R7215" t="s">
        <v>29</v>
      </c>
      <c r="S7215" t="s">
        <v>30</v>
      </c>
      <c r="T7215" t="s">
        <v>1635</v>
      </c>
      <c r="U7215" t="s">
        <v>61</v>
      </c>
      <c r="V7215" t="s">
        <v>52</v>
      </c>
      <c r="W7215">
        <v>6662</v>
      </c>
      <c r="X7215" s="1">
        <v>42162</v>
      </c>
      <c r="Y7215" t="s">
        <v>34</v>
      </c>
      <c r="Z7215" t="e" vm="7">
        <v>#VALUE!</v>
      </c>
      <c r="AA7215">
        <v>84404</v>
      </c>
      <c r="AB7215" t="e" cm="1" vm="2">
        <f t="array" ref="AB7215">_FV(Table1[[#This Row],[State]],"Country/region",TRUE)</f>
        <v>#VALUE!</v>
      </c>
    </row>
    <row r="7216" spans="1:28" x14ac:dyDescent="0.35">
      <c r="A7216" t="s">
        <v>2771</v>
      </c>
      <c r="B7216">
        <v>66</v>
      </c>
      <c r="C7216" t="s">
        <v>126</v>
      </c>
      <c r="D7216" t="s">
        <v>46</v>
      </c>
      <c r="E7216">
        <f>YEAR(Table1[[#This Row],[Order Date]])</f>
        <v>2015</v>
      </c>
      <c r="F7216">
        <v>1</v>
      </c>
      <c r="G7216">
        <f>MONTH(Table1[[#This Row],[Order Date]])</f>
        <v>6</v>
      </c>
      <c r="H7216" s="1">
        <v>42156</v>
      </c>
      <c r="I7216">
        <v>50883</v>
      </c>
      <c r="J7216" t="s">
        <v>47</v>
      </c>
      <c r="K7216">
        <v>35</v>
      </c>
      <c r="L7216">
        <v>180.98</v>
      </c>
      <c r="M7216" s="2">
        <v>0.01</v>
      </c>
      <c r="N7216">
        <v>6739.92</v>
      </c>
      <c r="O7216">
        <v>30</v>
      </c>
      <c r="P7216">
        <v>957.29</v>
      </c>
      <c r="Q7216" s="2">
        <v>0.69</v>
      </c>
      <c r="R7216" t="s">
        <v>48</v>
      </c>
      <c r="S7216" t="s">
        <v>49</v>
      </c>
      <c r="T7216" t="s">
        <v>2025</v>
      </c>
      <c r="U7216" t="s">
        <v>51</v>
      </c>
      <c r="V7216" t="s">
        <v>68</v>
      </c>
      <c r="W7216">
        <v>7135</v>
      </c>
      <c r="X7216" s="1">
        <v>42156</v>
      </c>
      <c r="Y7216" t="s">
        <v>53</v>
      </c>
      <c r="Z7216" t="e" vm="13">
        <v>#VALUE!</v>
      </c>
      <c r="AA7216">
        <v>73120</v>
      </c>
      <c r="AB7216" t="e" cm="1" vm="2">
        <f t="array" ref="AB7216">_FV(Table1[[#This Row],[State]],"Country/region",TRUE)</f>
        <v>#VALUE!</v>
      </c>
    </row>
    <row r="7217" spans="1:28" x14ac:dyDescent="0.35">
      <c r="A7217" t="s">
        <v>1041</v>
      </c>
      <c r="B7217">
        <v>65</v>
      </c>
      <c r="C7217" t="s">
        <v>1042</v>
      </c>
      <c r="D7217" t="s">
        <v>38</v>
      </c>
      <c r="E7217">
        <f>YEAR(Table1[[#This Row],[Order Date]])</f>
        <v>2015</v>
      </c>
      <c r="F7217">
        <v>1</v>
      </c>
      <c r="G7217">
        <f>MONTH(Table1[[#This Row],[Order Date]])</f>
        <v>6</v>
      </c>
      <c r="H7217" s="1">
        <v>42156</v>
      </c>
      <c r="I7217">
        <v>23911</v>
      </c>
      <c r="J7217" t="s">
        <v>58</v>
      </c>
      <c r="K7217">
        <v>21</v>
      </c>
      <c r="L7217">
        <v>122.99</v>
      </c>
      <c r="M7217" s="2">
        <v>0.1</v>
      </c>
      <c r="N7217">
        <v>2580.67</v>
      </c>
      <c r="O7217">
        <v>70.2</v>
      </c>
      <c r="P7217">
        <v>-1050.77</v>
      </c>
      <c r="Q7217" s="2">
        <v>0.74</v>
      </c>
      <c r="R7217" t="s">
        <v>48</v>
      </c>
      <c r="S7217" t="s">
        <v>49</v>
      </c>
      <c r="T7217" t="s">
        <v>586</v>
      </c>
      <c r="U7217" t="s">
        <v>51</v>
      </c>
      <c r="V7217" t="s">
        <v>52</v>
      </c>
      <c r="W7217">
        <v>3342</v>
      </c>
      <c r="X7217" s="1">
        <v>42157</v>
      </c>
      <c r="Y7217" t="s">
        <v>53</v>
      </c>
      <c r="Z7217" t="e" vm="23">
        <v>#VALUE!</v>
      </c>
      <c r="AA7217">
        <v>98408</v>
      </c>
      <c r="AB7217" t="e" cm="1" vm="2">
        <f t="array" ref="AB7217">_FV(Table1[[#This Row],[State]],"Country/region",TRUE)</f>
        <v>#VALUE!</v>
      </c>
    </row>
    <row r="7218" spans="1:28" x14ac:dyDescent="0.35">
      <c r="A7218" t="s">
        <v>3227</v>
      </c>
      <c r="B7218">
        <v>66</v>
      </c>
      <c r="C7218" t="s">
        <v>3228</v>
      </c>
      <c r="D7218" t="s">
        <v>57</v>
      </c>
      <c r="E7218">
        <f>YEAR(Table1[[#This Row],[Order Date]])</f>
        <v>2015</v>
      </c>
      <c r="F7218">
        <v>1</v>
      </c>
      <c r="G7218">
        <f>MONTH(Table1[[#This Row],[Order Date]])</f>
        <v>6</v>
      </c>
      <c r="H7218" s="1">
        <v>42156</v>
      </c>
      <c r="I7218">
        <v>53762</v>
      </c>
      <c r="J7218" t="s">
        <v>58</v>
      </c>
      <c r="K7218">
        <v>28</v>
      </c>
      <c r="L7218">
        <v>4.9800000000000004</v>
      </c>
      <c r="M7218" s="2">
        <v>7.0000000000000007E-2</v>
      </c>
      <c r="N7218">
        <v>136.16</v>
      </c>
      <c r="O7218">
        <v>0.49</v>
      </c>
      <c r="P7218">
        <v>58.1</v>
      </c>
      <c r="Q7218" s="2">
        <v>0.39</v>
      </c>
      <c r="R7218" t="s">
        <v>29</v>
      </c>
      <c r="S7218" t="s">
        <v>30</v>
      </c>
      <c r="T7218" t="s">
        <v>2065</v>
      </c>
      <c r="U7218" t="s">
        <v>210</v>
      </c>
      <c r="V7218" t="s">
        <v>52</v>
      </c>
      <c r="W7218">
        <v>7525</v>
      </c>
      <c r="X7218" s="1">
        <v>42157</v>
      </c>
      <c r="Y7218" t="s">
        <v>34</v>
      </c>
      <c r="Z7218" t="e" vm="4">
        <v>#VALUE!</v>
      </c>
      <c r="AA7218">
        <v>92253</v>
      </c>
      <c r="AB7218" t="e" cm="1" vm="2">
        <f t="array" ref="AB7218">_FV(Table1[[#This Row],[State]],"Country/region",TRUE)</f>
        <v>#VALUE!</v>
      </c>
    </row>
    <row r="7219" spans="1:28" x14ac:dyDescent="0.35">
      <c r="A7219" t="s">
        <v>1041</v>
      </c>
      <c r="B7219">
        <v>65</v>
      </c>
      <c r="C7219" t="s">
        <v>1042</v>
      </c>
      <c r="D7219" t="s">
        <v>38</v>
      </c>
      <c r="E7219">
        <f>YEAR(Table1[[#This Row],[Order Date]])</f>
        <v>2015</v>
      </c>
      <c r="F7219">
        <v>1</v>
      </c>
      <c r="G7219">
        <f>MONTH(Table1[[#This Row],[Order Date]])</f>
        <v>6</v>
      </c>
      <c r="H7219" s="1">
        <v>42156</v>
      </c>
      <c r="I7219">
        <v>23911</v>
      </c>
      <c r="J7219" t="s">
        <v>58</v>
      </c>
      <c r="K7219">
        <v>3</v>
      </c>
      <c r="L7219">
        <v>35.44</v>
      </c>
      <c r="M7219" s="2">
        <v>0</v>
      </c>
      <c r="N7219">
        <v>121.26</v>
      </c>
      <c r="O7219">
        <v>7.5</v>
      </c>
      <c r="P7219">
        <v>-12.52</v>
      </c>
      <c r="Q7219" s="2">
        <v>0.38</v>
      </c>
      <c r="R7219" t="s">
        <v>29</v>
      </c>
      <c r="S7219" t="s">
        <v>30</v>
      </c>
      <c r="T7219" t="s">
        <v>1729</v>
      </c>
      <c r="U7219" t="s">
        <v>61</v>
      </c>
      <c r="V7219" t="s">
        <v>52</v>
      </c>
      <c r="W7219">
        <v>3344</v>
      </c>
      <c r="X7219" s="1">
        <v>42157</v>
      </c>
      <c r="Y7219" t="s">
        <v>34</v>
      </c>
      <c r="Z7219" t="e" vm="23">
        <v>#VALUE!</v>
      </c>
      <c r="AA7219">
        <v>98408</v>
      </c>
      <c r="AB7219" t="e" cm="1" vm="2">
        <f t="array" ref="AB7219">_FV(Table1[[#This Row],[State]],"Country/region",TRUE)</f>
        <v>#VALUE!</v>
      </c>
    </row>
    <row r="7220" spans="1:28" x14ac:dyDescent="0.35">
      <c r="A7220" t="s">
        <v>1041</v>
      </c>
      <c r="B7220">
        <v>65</v>
      </c>
      <c r="C7220" t="s">
        <v>1042</v>
      </c>
      <c r="D7220" t="s">
        <v>38</v>
      </c>
      <c r="E7220">
        <f>YEAR(Table1[[#This Row],[Order Date]])</f>
        <v>2015</v>
      </c>
      <c r="F7220">
        <v>1</v>
      </c>
      <c r="G7220">
        <f>MONTH(Table1[[#This Row],[Order Date]])</f>
        <v>6</v>
      </c>
      <c r="H7220" s="1">
        <v>42156</v>
      </c>
      <c r="I7220">
        <v>23911</v>
      </c>
      <c r="J7220" t="s">
        <v>58</v>
      </c>
      <c r="K7220">
        <v>19</v>
      </c>
      <c r="L7220">
        <v>50.98</v>
      </c>
      <c r="M7220" s="2">
        <v>0.03</v>
      </c>
      <c r="N7220">
        <v>955.46</v>
      </c>
      <c r="O7220">
        <v>6.5</v>
      </c>
      <c r="P7220">
        <v>-79.05</v>
      </c>
      <c r="Q7220" s="2">
        <v>0.73</v>
      </c>
      <c r="R7220" t="s">
        <v>96</v>
      </c>
      <c r="S7220" t="s">
        <v>30</v>
      </c>
      <c r="T7220" t="s">
        <v>2289</v>
      </c>
      <c r="U7220" t="s">
        <v>102</v>
      </c>
      <c r="V7220" t="s">
        <v>52</v>
      </c>
      <c r="W7220">
        <v>3343</v>
      </c>
      <c r="X7220" s="1">
        <v>42157</v>
      </c>
      <c r="Y7220" t="s">
        <v>34</v>
      </c>
      <c r="Z7220" t="e" vm="23">
        <v>#VALUE!</v>
      </c>
      <c r="AA7220">
        <v>98408</v>
      </c>
      <c r="AB7220" t="e" cm="1" vm="2">
        <f t="array" ref="AB7220">_FV(Table1[[#This Row],[State]],"Country/region",TRUE)</f>
        <v>#VALUE!</v>
      </c>
    </row>
    <row r="7221" spans="1:28" x14ac:dyDescent="0.35">
      <c r="A7221" t="s">
        <v>2935</v>
      </c>
      <c r="B7221">
        <v>66</v>
      </c>
      <c r="C7221" t="s">
        <v>1796</v>
      </c>
      <c r="D7221" t="s">
        <v>27</v>
      </c>
      <c r="E7221">
        <f>YEAR(Table1[[#This Row],[Order Date]])</f>
        <v>2015</v>
      </c>
      <c r="F7221">
        <v>1</v>
      </c>
      <c r="G7221">
        <f>MONTH(Table1[[#This Row],[Order Date]])</f>
        <v>6</v>
      </c>
      <c r="H7221" s="1">
        <v>42156</v>
      </c>
      <c r="I7221">
        <v>36832</v>
      </c>
      <c r="J7221" t="s">
        <v>47</v>
      </c>
      <c r="K7221">
        <v>24</v>
      </c>
      <c r="L7221">
        <v>2.12</v>
      </c>
      <c r="M7221" s="2">
        <v>0.06</v>
      </c>
      <c r="N7221">
        <v>60.69</v>
      </c>
      <c r="O7221">
        <v>1.99</v>
      </c>
      <c r="P7221">
        <v>-25.65</v>
      </c>
      <c r="Q7221" s="2">
        <v>0.55000000000000004</v>
      </c>
      <c r="R7221" t="s">
        <v>96</v>
      </c>
      <c r="S7221" t="s">
        <v>139</v>
      </c>
      <c r="T7221" t="s">
        <v>1261</v>
      </c>
      <c r="U7221" t="s">
        <v>102</v>
      </c>
      <c r="V7221" t="s">
        <v>52</v>
      </c>
      <c r="W7221">
        <v>5178</v>
      </c>
      <c r="X7221" s="1">
        <v>42161</v>
      </c>
      <c r="Y7221" t="s">
        <v>42</v>
      </c>
      <c r="Z7221" t="e" vm="4">
        <v>#VALUE!</v>
      </c>
      <c r="AA7221">
        <v>94583</v>
      </c>
      <c r="AB7221" t="e" cm="1" vm="2">
        <f t="array" ref="AB7221">_FV(Table1[[#This Row],[State]],"Country/region",TRUE)</f>
        <v>#VALUE!</v>
      </c>
    </row>
    <row r="7222" spans="1:28" x14ac:dyDescent="0.35">
      <c r="A7222" t="s">
        <v>2935</v>
      </c>
      <c r="B7222">
        <v>65</v>
      </c>
      <c r="C7222" t="s">
        <v>1796</v>
      </c>
      <c r="D7222" t="s">
        <v>27</v>
      </c>
      <c r="E7222">
        <f>YEAR(Table1[[#This Row],[Order Date]])</f>
        <v>2015</v>
      </c>
      <c r="F7222">
        <v>1</v>
      </c>
      <c r="G7222">
        <f>MONTH(Table1[[#This Row],[Order Date]])</f>
        <v>6</v>
      </c>
      <c r="H7222" s="1">
        <v>42156</v>
      </c>
      <c r="I7222">
        <v>36832</v>
      </c>
      <c r="J7222" t="s">
        <v>47</v>
      </c>
      <c r="K7222">
        <v>43</v>
      </c>
      <c r="L7222">
        <v>12.97</v>
      </c>
      <c r="M7222" s="2">
        <v>0.09</v>
      </c>
      <c r="N7222">
        <v>532.89</v>
      </c>
      <c r="O7222">
        <v>1.49</v>
      </c>
      <c r="P7222">
        <v>210.52799999999999</v>
      </c>
      <c r="Q7222" s="2">
        <v>0.35</v>
      </c>
      <c r="R7222" t="s">
        <v>29</v>
      </c>
      <c r="S7222" t="s">
        <v>30</v>
      </c>
      <c r="T7222" t="s">
        <v>608</v>
      </c>
      <c r="U7222" t="s">
        <v>67</v>
      </c>
      <c r="V7222" t="s">
        <v>52</v>
      </c>
      <c r="W7222">
        <v>5177</v>
      </c>
      <c r="X7222" s="1">
        <v>42163</v>
      </c>
      <c r="Y7222" t="s">
        <v>34</v>
      </c>
      <c r="Z7222" t="e" vm="4">
        <v>#VALUE!</v>
      </c>
      <c r="AA7222">
        <v>94583</v>
      </c>
      <c r="AB7222" t="e" cm="1" vm="2">
        <f t="array" ref="AB7222">_FV(Table1[[#This Row],[State]],"Country/region",TRUE)</f>
        <v>#VALUE!</v>
      </c>
    </row>
    <row r="7223" spans="1:28" x14ac:dyDescent="0.35">
      <c r="A7223" t="s">
        <v>1638</v>
      </c>
      <c r="B7223">
        <v>66</v>
      </c>
      <c r="C7223" t="s">
        <v>1748</v>
      </c>
      <c r="D7223" t="s">
        <v>46</v>
      </c>
      <c r="E7223">
        <f>YEAR(Table1[[#This Row],[Order Date]])</f>
        <v>2015</v>
      </c>
      <c r="F7223">
        <v>1</v>
      </c>
      <c r="G7223">
        <f>MONTH(Table1[[#This Row],[Order Date]])</f>
        <v>6</v>
      </c>
      <c r="H7223" s="1">
        <v>42157</v>
      </c>
      <c r="I7223">
        <v>3654</v>
      </c>
      <c r="J7223" t="s">
        <v>47</v>
      </c>
      <c r="K7223">
        <v>47</v>
      </c>
      <c r="L7223">
        <v>279.81</v>
      </c>
      <c r="M7223" s="2">
        <v>0.1</v>
      </c>
      <c r="N7223">
        <v>12569.31</v>
      </c>
      <c r="O7223">
        <v>23.19</v>
      </c>
      <c r="P7223">
        <v>3160.63</v>
      </c>
      <c r="Q7223" s="2">
        <v>0.59</v>
      </c>
      <c r="R7223" t="s">
        <v>29</v>
      </c>
      <c r="S7223" t="s">
        <v>49</v>
      </c>
      <c r="T7223" t="s">
        <v>439</v>
      </c>
      <c r="U7223" t="s">
        <v>214</v>
      </c>
      <c r="V7223" t="s">
        <v>33</v>
      </c>
      <c r="W7223">
        <v>543</v>
      </c>
      <c r="X7223" s="1">
        <v>42157</v>
      </c>
      <c r="Y7223" t="s">
        <v>53</v>
      </c>
      <c r="Z7223" t="e" vm="30">
        <v>#VALUE!</v>
      </c>
      <c r="AA7223">
        <v>2169</v>
      </c>
      <c r="AB7223" t="e" cm="1" vm="2">
        <f t="array" ref="AB7223">_FV(Table1[[#This Row],[State]],"Country/region",TRUE)</f>
        <v>#VALUE!</v>
      </c>
    </row>
    <row r="7224" spans="1:28" x14ac:dyDescent="0.35">
      <c r="A7224" t="s">
        <v>2040</v>
      </c>
      <c r="B7224">
        <v>66</v>
      </c>
      <c r="C7224" t="s">
        <v>2346</v>
      </c>
      <c r="D7224" t="s">
        <v>57</v>
      </c>
      <c r="E7224">
        <f>YEAR(Table1[[#This Row],[Order Date]])</f>
        <v>2015</v>
      </c>
      <c r="F7224">
        <v>1</v>
      </c>
      <c r="G7224">
        <f>MONTH(Table1[[#This Row],[Order Date]])</f>
        <v>6</v>
      </c>
      <c r="H7224" s="1">
        <v>42157</v>
      </c>
      <c r="I7224">
        <v>12292</v>
      </c>
      <c r="J7224" t="s">
        <v>39</v>
      </c>
      <c r="K7224">
        <v>32</v>
      </c>
      <c r="L7224">
        <v>26.31</v>
      </c>
      <c r="M7224" s="2">
        <v>0.1</v>
      </c>
      <c r="N7224">
        <v>824.24</v>
      </c>
      <c r="O7224">
        <v>5.89</v>
      </c>
      <c r="P7224">
        <v>-127.23</v>
      </c>
      <c r="Q7224" s="2">
        <v>0.75</v>
      </c>
      <c r="R7224" t="s">
        <v>96</v>
      </c>
      <c r="S7224" t="s">
        <v>30</v>
      </c>
      <c r="T7224" t="s">
        <v>2466</v>
      </c>
      <c r="U7224" t="s">
        <v>102</v>
      </c>
      <c r="V7224" t="s">
        <v>68</v>
      </c>
      <c r="W7224">
        <v>1711</v>
      </c>
      <c r="X7224" s="1">
        <v>42157</v>
      </c>
      <c r="Y7224" t="s">
        <v>34</v>
      </c>
      <c r="Z7224" t="e" vm="28">
        <v>#VALUE!</v>
      </c>
      <c r="AA7224">
        <v>63130</v>
      </c>
      <c r="AB7224" t="e" cm="1" vm="2">
        <f t="array" ref="AB7224">_FV(Table1[[#This Row],[State]],"Country/region",TRUE)</f>
        <v>#VALUE!</v>
      </c>
    </row>
    <row r="7225" spans="1:28" x14ac:dyDescent="0.35">
      <c r="A7225" t="s">
        <v>3525</v>
      </c>
      <c r="B7225">
        <v>66</v>
      </c>
      <c r="C7225" t="s">
        <v>2174</v>
      </c>
      <c r="D7225" t="s">
        <v>38</v>
      </c>
      <c r="E7225">
        <f>YEAR(Table1[[#This Row],[Order Date]])</f>
        <v>2015</v>
      </c>
      <c r="F7225">
        <v>1</v>
      </c>
      <c r="G7225">
        <f>MONTH(Table1[[#This Row],[Order Date]])</f>
        <v>6</v>
      </c>
      <c r="H7225" s="1">
        <v>42157</v>
      </c>
      <c r="I7225">
        <v>9024</v>
      </c>
      <c r="J7225" t="s">
        <v>131</v>
      </c>
      <c r="K7225">
        <v>44</v>
      </c>
      <c r="L7225">
        <v>65.989999999999995</v>
      </c>
      <c r="M7225" s="2">
        <v>7.0000000000000007E-2</v>
      </c>
      <c r="N7225">
        <v>2318.2134999999998</v>
      </c>
      <c r="O7225">
        <v>2.79</v>
      </c>
      <c r="P7225">
        <v>583.74900000000002</v>
      </c>
      <c r="Q7225" s="2">
        <v>0.56000000000000005</v>
      </c>
      <c r="R7225" t="s">
        <v>96</v>
      </c>
      <c r="S7225" t="s">
        <v>30</v>
      </c>
      <c r="T7225" t="s">
        <v>2869</v>
      </c>
      <c r="U7225" t="s">
        <v>105</v>
      </c>
      <c r="V7225" t="s">
        <v>33</v>
      </c>
      <c r="W7225">
        <v>1239</v>
      </c>
      <c r="X7225" s="1">
        <v>42157</v>
      </c>
      <c r="Y7225" t="s">
        <v>34</v>
      </c>
      <c r="Z7225" t="e" vm="30">
        <v>#VALUE!</v>
      </c>
      <c r="AA7225">
        <v>1519</v>
      </c>
      <c r="AB7225" t="e" cm="1" vm="2">
        <f t="array" ref="AB7225">_FV(Table1[[#This Row],[State]],"Country/region",TRUE)</f>
        <v>#VALUE!</v>
      </c>
    </row>
    <row r="7226" spans="1:28" x14ac:dyDescent="0.35">
      <c r="A7226" t="s">
        <v>318</v>
      </c>
      <c r="B7226">
        <v>66</v>
      </c>
      <c r="C7226" t="s">
        <v>319</v>
      </c>
      <c r="D7226" t="s">
        <v>46</v>
      </c>
      <c r="E7226">
        <f>YEAR(Table1[[#This Row],[Order Date]])</f>
        <v>2015</v>
      </c>
      <c r="F7226">
        <v>1</v>
      </c>
      <c r="G7226">
        <f>MONTH(Table1[[#This Row],[Order Date]])</f>
        <v>6</v>
      </c>
      <c r="H7226" s="1">
        <v>42157</v>
      </c>
      <c r="I7226">
        <v>19652</v>
      </c>
      <c r="J7226" t="s">
        <v>58</v>
      </c>
      <c r="K7226">
        <v>28</v>
      </c>
      <c r="L7226">
        <v>89.99</v>
      </c>
      <c r="M7226" s="2">
        <v>0.01</v>
      </c>
      <c r="N7226">
        <v>2711.14</v>
      </c>
      <c r="O7226">
        <v>42</v>
      </c>
      <c r="P7226">
        <v>-307.86</v>
      </c>
      <c r="Q7226" s="2">
        <v>0.66</v>
      </c>
      <c r="R7226" t="s">
        <v>48</v>
      </c>
      <c r="S7226" t="s">
        <v>49</v>
      </c>
      <c r="T7226" t="s">
        <v>1317</v>
      </c>
      <c r="U7226" t="s">
        <v>51</v>
      </c>
      <c r="V7226" t="s">
        <v>52</v>
      </c>
      <c r="W7226">
        <v>2722</v>
      </c>
      <c r="X7226" s="1">
        <v>42158</v>
      </c>
      <c r="Y7226" t="s">
        <v>53</v>
      </c>
      <c r="Z7226" t="e" vm="33">
        <v>#VALUE!</v>
      </c>
      <c r="AA7226">
        <v>83854</v>
      </c>
      <c r="AB7226" t="e" cm="1" vm="2">
        <f t="array" ref="AB7226">_FV(Table1[[#This Row],[State]],"Country/region",TRUE)</f>
        <v>#VALUE!</v>
      </c>
    </row>
    <row r="7227" spans="1:28" x14ac:dyDescent="0.35">
      <c r="A7227" t="s">
        <v>116</v>
      </c>
      <c r="B7227">
        <v>66</v>
      </c>
      <c r="C7227" t="s">
        <v>2174</v>
      </c>
      <c r="D7227" t="s">
        <v>38</v>
      </c>
      <c r="E7227">
        <f>YEAR(Table1[[#This Row],[Order Date]])</f>
        <v>2015</v>
      </c>
      <c r="F7227">
        <v>1</v>
      </c>
      <c r="G7227">
        <f>MONTH(Table1[[#This Row],[Order Date]])</f>
        <v>6</v>
      </c>
      <c r="H7227" s="1">
        <v>42157</v>
      </c>
      <c r="I7227">
        <v>9024</v>
      </c>
      <c r="J7227" t="s">
        <v>131</v>
      </c>
      <c r="K7227">
        <v>2</v>
      </c>
      <c r="L7227">
        <v>5.43</v>
      </c>
      <c r="M7227" s="2">
        <v>0.03</v>
      </c>
      <c r="N7227">
        <v>12.12</v>
      </c>
      <c r="O7227">
        <v>0.95</v>
      </c>
      <c r="P7227">
        <v>-4.55</v>
      </c>
      <c r="Q7227" s="2">
        <v>0.36</v>
      </c>
      <c r="R7227" t="s">
        <v>29</v>
      </c>
      <c r="S7227" t="s">
        <v>59</v>
      </c>
      <c r="T7227" t="s">
        <v>1358</v>
      </c>
      <c r="U7227" t="s">
        <v>61</v>
      </c>
      <c r="V7227" t="s">
        <v>33</v>
      </c>
      <c r="W7227">
        <v>1238</v>
      </c>
      <c r="X7227" s="1">
        <v>42158</v>
      </c>
      <c r="Y7227" t="s">
        <v>34</v>
      </c>
      <c r="Z7227" t="e" vm="48">
        <v>#VALUE!</v>
      </c>
      <c r="AA7227">
        <v>3110</v>
      </c>
      <c r="AB7227" t="e" cm="1" vm="2">
        <f t="array" ref="AB7227">_FV(Table1[[#This Row],[State]],"Country/region",TRUE)</f>
        <v>#VALUE!</v>
      </c>
    </row>
    <row r="7228" spans="1:28" x14ac:dyDescent="0.35">
      <c r="A7228" t="s">
        <v>1805</v>
      </c>
      <c r="B7228">
        <v>66</v>
      </c>
      <c r="C7228" t="s">
        <v>2882</v>
      </c>
      <c r="D7228" t="s">
        <v>38</v>
      </c>
      <c r="E7228">
        <f>YEAR(Table1[[#This Row],[Order Date]])</f>
        <v>2015</v>
      </c>
      <c r="F7228">
        <v>1</v>
      </c>
      <c r="G7228">
        <f>MONTH(Table1[[#This Row],[Order Date]])</f>
        <v>6</v>
      </c>
      <c r="H7228" s="1">
        <v>42157</v>
      </c>
      <c r="I7228">
        <v>1027</v>
      </c>
      <c r="J7228" t="s">
        <v>131</v>
      </c>
      <c r="K7228">
        <v>19</v>
      </c>
      <c r="L7228">
        <v>70.98</v>
      </c>
      <c r="M7228" s="2">
        <v>0.04</v>
      </c>
      <c r="N7228">
        <v>1406.15</v>
      </c>
      <c r="O7228">
        <v>46.74</v>
      </c>
      <c r="P7228">
        <v>-379.1</v>
      </c>
      <c r="Q7228" s="2">
        <v>0.56000000000000005</v>
      </c>
      <c r="R7228" t="s">
        <v>48</v>
      </c>
      <c r="S7228" t="s">
        <v>73</v>
      </c>
      <c r="T7228" t="s">
        <v>245</v>
      </c>
      <c r="U7228" t="s">
        <v>154</v>
      </c>
      <c r="V7228" t="s">
        <v>52</v>
      </c>
      <c r="W7228">
        <v>163</v>
      </c>
      <c r="X7228" s="1">
        <v>42159</v>
      </c>
      <c r="Y7228" t="s">
        <v>53</v>
      </c>
      <c r="Z7228" t="e" vm="8">
        <v>#VALUE!</v>
      </c>
      <c r="AA7228">
        <v>97420</v>
      </c>
      <c r="AB7228" t="e" cm="1" vm="2">
        <f t="array" ref="AB7228">_FV(Table1[[#This Row],[State]],"Country/region",TRUE)</f>
        <v>#VALUE!</v>
      </c>
    </row>
    <row r="7229" spans="1:28" x14ac:dyDescent="0.35">
      <c r="A7229" t="s">
        <v>1839</v>
      </c>
      <c r="B7229">
        <v>66</v>
      </c>
      <c r="C7229" t="s">
        <v>572</v>
      </c>
      <c r="D7229" t="s">
        <v>57</v>
      </c>
      <c r="E7229">
        <f>YEAR(Table1[[#This Row],[Order Date]])</f>
        <v>2015</v>
      </c>
      <c r="F7229">
        <v>1</v>
      </c>
      <c r="G7229">
        <f>MONTH(Table1[[#This Row],[Order Date]])</f>
        <v>6</v>
      </c>
      <c r="H7229" s="1">
        <v>42157</v>
      </c>
      <c r="I7229">
        <v>46055</v>
      </c>
      <c r="J7229" t="s">
        <v>131</v>
      </c>
      <c r="K7229">
        <v>25</v>
      </c>
      <c r="L7229">
        <v>50.98</v>
      </c>
      <c r="M7229" s="2">
        <v>0.04</v>
      </c>
      <c r="N7229">
        <v>1291.2</v>
      </c>
      <c r="O7229">
        <v>6.5</v>
      </c>
      <c r="P7229">
        <v>-5.6</v>
      </c>
      <c r="Q7229" s="2">
        <v>0.73</v>
      </c>
      <c r="R7229" t="s">
        <v>96</v>
      </c>
      <c r="S7229" t="s">
        <v>30</v>
      </c>
      <c r="T7229" t="s">
        <v>2289</v>
      </c>
      <c r="U7229" t="s">
        <v>102</v>
      </c>
      <c r="V7229" t="s">
        <v>76</v>
      </c>
      <c r="W7229">
        <v>6475</v>
      </c>
      <c r="X7229" s="1">
        <v>42159</v>
      </c>
      <c r="Y7229" t="s">
        <v>34</v>
      </c>
      <c r="Z7229" t="e" vm="35">
        <v>#VALUE!</v>
      </c>
      <c r="AA7229">
        <v>72301</v>
      </c>
      <c r="AB7229" t="e" cm="1" vm="2">
        <f t="array" ref="AB7229">_FV(Table1[[#This Row],[State]],"Country/region",TRUE)</f>
        <v>#VALUE!</v>
      </c>
    </row>
    <row r="7230" spans="1:28" x14ac:dyDescent="0.35">
      <c r="A7230" t="s">
        <v>921</v>
      </c>
      <c r="B7230">
        <v>66</v>
      </c>
      <c r="C7230" t="s">
        <v>2563</v>
      </c>
      <c r="D7230" t="s">
        <v>57</v>
      </c>
      <c r="E7230">
        <f>YEAR(Table1[[#This Row],[Order Date]])</f>
        <v>2015</v>
      </c>
      <c r="F7230">
        <v>1</v>
      </c>
      <c r="G7230">
        <f>MONTH(Table1[[#This Row],[Order Date]])</f>
        <v>6</v>
      </c>
      <c r="H7230" s="1">
        <v>42157</v>
      </c>
      <c r="I7230">
        <v>3172</v>
      </c>
      <c r="J7230" t="s">
        <v>39</v>
      </c>
      <c r="K7230">
        <v>33</v>
      </c>
      <c r="L7230">
        <v>20.99</v>
      </c>
      <c r="M7230" s="2">
        <v>0.05</v>
      </c>
      <c r="N7230">
        <v>584.51099999999997</v>
      </c>
      <c r="O7230">
        <v>3.3</v>
      </c>
      <c r="P7230">
        <v>-95.974999999999994</v>
      </c>
      <c r="Q7230" s="2">
        <v>0.81</v>
      </c>
      <c r="R7230" t="s">
        <v>96</v>
      </c>
      <c r="S7230" t="s">
        <v>139</v>
      </c>
      <c r="T7230" t="s">
        <v>937</v>
      </c>
      <c r="U7230" t="s">
        <v>105</v>
      </c>
      <c r="V7230" t="s">
        <v>52</v>
      </c>
      <c r="W7230">
        <v>466</v>
      </c>
      <c r="X7230" s="1">
        <v>42159</v>
      </c>
      <c r="Y7230" t="s">
        <v>34</v>
      </c>
      <c r="Z7230" t="e" vm="7">
        <v>#VALUE!</v>
      </c>
      <c r="AA7230">
        <v>84321</v>
      </c>
      <c r="AB7230" t="e" cm="1" vm="2">
        <f t="array" ref="AB7230">_FV(Table1[[#This Row],[State]],"Country/region",TRUE)</f>
        <v>#VALUE!</v>
      </c>
    </row>
    <row r="7231" spans="1:28" x14ac:dyDescent="0.35">
      <c r="A7231" t="s">
        <v>318</v>
      </c>
      <c r="B7231">
        <v>66</v>
      </c>
      <c r="C7231" t="s">
        <v>319</v>
      </c>
      <c r="D7231" t="s">
        <v>46</v>
      </c>
      <c r="E7231">
        <f>YEAR(Table1[[#This Row],[Order Date]])</f>
        <v>2015</v>
      </c>
      <c r="F7231">
        <v>1</v>
      </c>
      <c r="G7231">
        <f>MONTH(Table1[[#This Row],[Order Date]])</f>
        <v>6</v>
      </c>
      <c r="H7231" s="1">
        <v>42157</v>
      </c>
      <c r="I7231">
        <v>19652</v>
      </c>
      <c r="J7231" t="s">
        <v>58</v>
      </c>
      <c r="K7231">
        <v>34</v>
      </c>
      <c r="L7231">
        <v>65.989999999999995</v>
      </c>
      <c r="M7231" s="2">
        <v>0.05</v>
      </c>
      <c r="N7231">
        <v>1829.8715</v>
      </c>
      <c r="O7231">
        <v>3.99</v>
      </c>
      <c r="P7231">
        <v>367.46100000000001</v>
      </c>
      <c r="Q7231" s="2">
        <v>0.56999999999999995</v>
      </c>
      <c r="R7231" t="s">
        <v>96</v>
      </c>
      <c r="S7231" t="s">
        <v>30</v>
      </c>
      <c r="T7231" t="s">
        <v>2761</v>
      </c>
      <c r="U7231" t="s">
        <v>105</v>
      </c>
      <c r="V7231" t="s">
        <v>52</v>
      </c>
      <c r="W7231">
        <v>2723</v>
      </c>
      <c r="X7231" s="1">
        <v>42159</v>
      </c>
      <c r="Y7231" t="s">
        <v>34</v>
      </c>
      <c r="Z7231" t="e" vm="33">
        <v>#VALUE!</v>
      </c>
      <c r="AA7231">
        <v>83854</v>
      </c>
      <c r="AB7231" t="e" cm="1" vm="2">
        <f t="array" ref="AB7231">_FV(Table1[[#This Row],[State]],"Country/region",TRUE)</f>
        <v>#VALUE!</v>
      </c>
    </row>
    <row r="7232" spans="1:28" x14ac:dyDescent="0.35">
      <c r="A7232" t="s">
        <v>2091</v>
      </c>
      <c r="B7232">
        <v>66</v>
      </c>
      <c r="C7232" t="s">
        <v>2174</v>
      </c>
      <c r="D7232" t="s">
        <v>38</v>
      </c>
      <c r="E7232">
        <f>YEAR(Table1[[#This Row],[Order Date]])</f>
        <v>2015</v>
      </c>
      <c r="F7232">
        <v>1</v>
      </c>
      <c r="G7232">
        <f>MONTH(Table1[[#This Row],[Order Date]])</f>
        <v>6</v>
      </c>
      <c r="H7232" s="1">
        <v>42157</v>
      </c>
      <c r="I7232">
        <v>9024</v>
      </c>
      <c r="J7232" t="s">
        <v>131</v>
      </c>
      <c r="K7232">
        <v>30</v>
      </c>
      <c r="L7232">
        <v>40.98</v>
      </c>
      <c r="M7232" s="2">
        <v>0.09</v>
      </c>
      <c r="N7232">
        <v>1136.44</v>
      </c>
      <c r="O7232">
        <v>6.5</v>
      </c>
      <c r="P7232">
        <v>-9.3000000000000007</v>
      </c>
      <c r="Q7232" s="2">
        <v>0.64</v>
      </c>
      <c r="R7232" t="s">
        <v>96</v>
      </c>
      <c r="S7232" t="s">
        <v>30</v>
      </c>
      <c r="T7232" t="s">
        <v>3456</v>
      </c>
      <c r="U7232" t="s">
        <v>102</v>
      </c>
      <c r="V7232" t="s">
        <v>33</v>
      </c>
      <c r="W7232">
        <v>1240</v>
      </c>
      <c r="X7232" s="1">
        <v>42159</v>
      </c>
      <c r="Y7232" t="s">
        <v>34</v>
      </c>
      <c r="Z7232" t="e" vm="24">
        <v>#VALUE!</v>
      </c>
      <c r="AA7232">
        <v>7203</v>
      </c>
      <c r="AB7232" t="e" cm="1" vm="2">
        <f t="array" ref="AB7232">_FV(Table1[[#This Row],[State]],"Country/region",TRUE)</f>
        <v>#VALUE!</v>
      </c>
    </row>
    <row r="7233" spans="1:28" x14ac:dyDescent="0.35">
      <c r="A7233" t="s">
        <v>2261</v>
      </c>
      <c r="B7233">
        <v>66</v>
      </c>
      <c r="C7233" t="s">
        <v>1748</v>
      </c>
      <c r="D7233" t="s">
        <v>46</v>
      </c>
      <c r="E7233">
        <f>YEAR(Table1[[#This Row],[Order Date]])</f>
        <v>2015</v>
      </c>
      <c r="F7233">
        <v>1</v>
      </c>
      <c r="G7233">
        <f>MONTH(Table1[[#This Row],[Order Date]])</f>
        <v>6</v>
      </c>
      <c r="H7233" s="1">
        <v>42157</v>
      </c>
      <c r="I7233">
        <v>3654</v>
      </c>
      <c r="J7233" t="s">
        <v>47</v>
      </c>
      <c r="K7233">
        <v>41</v>
      </c>
      <c r="L7233">
        <v>2.08</v>
      </c>
      <c r="M7233" s="2">
        <v>0</v>
      </c>
      <c r="N7233">
        <v>95.73</v>
      </c>
      <c r="O7233">
        <v>5.33</v>
      </c>
      <c r="P7233">
        <v>-151.15</v>
      </c>
      <c r="Q7233" s="2">
        <v>0.43</v>
      </c>
      <c r="R7233" t="s">
        <v>48</v>
      </c>
      <c r="S7233" t="s">
        <v>30</v>
      </c>
      <c r="T7233" t="s">
        <v>311</v>
      </c>
      <c r="U7233" t="s">
        <v>82</v>
      </c>
      <c r="V7233" t="s">
        <v>52</v>
      </c>
      <c r="W7233">
        <v>541</v>
      </c>
      <c r="X7233" s="1">
        <v>42162</v>
      </c>
      <c r="Y7233" t="s">
        <v>34</v>
      </c>
      <c r="Z7233" t="e" vm="4">
        <v>#VALUE!</v>
      </c>
      <c r="AA7233">
        <v>92008</v>
      </c>
      <c r="AB7233" t="e" cm="1" vm="2">
        <f t="array" ref="AB7233">_FV(Table1[[#This Row],[State]],"Country/region",TRUE)</f>
        <v>#VALUE!</v>
      </c>
    </row>
    <row r="7234" spans="1:28" x14ac:dyDescent="0.35">
      <c r="A7234" t="s">
        <v>3526</v>
      </c>
      <c r="B7234">
        <v>66</v>
      </c>
      <c r="C7234" t="s">
        <v>1748</v>
      </c>
      <c r="D7234" t="s">
        <v>46</v>
      </c>
      <c r="E7234">
        <f>YEAR(Table1[[#This Row],[Order Date]])</f>
        <v>2015</v>
      </c>
      <c r="F7234">
        <v>1</v>
      </c>
      <c r="G7234">
        <f>MONTH(Table1[[#This Row],[Order Date]])</f>
        <v>6</v>
      </c>
      <c r="H7234" s="1">
        <v>42157</v>
      </c>
      <c r="I7234">
        <v>3654</v>
      </c>
      <c r="J7234" t="s">
        <v>47</v>
      </c>
      <c r="K7234">
        <v>39</v>
      </c>
      <c r="L7234">
        <v>204.1</v>
      </c>
      <c r="M7234" s="2">
        <v>0.03</v>
      </c>
      <c r="N7234">
        <v>7338.79</v>
      </c>
      <c r="O7234">
        <v>13.99</v>
      </c>
      <c r="P7234">
        <v>4031.62</v>
      </c>
      <c r="Q7234" s="2">
        <v>0.37</v>
      </c>
      <c r="R7234" t="s">
        <v>96</v>
      </c>
      <c r="S7234" t="s">
        <v>80</v>
      </c>
      <c r="T7234" t="s">
        <v>2505</v>
      </c>
      <c r="U7234" t="s">
        <v>98</v>
      </c>
      <c r="V7234" t="s">
        <v>33</v>
      </c>
      <c r="W7234">
        <v>542</v>
      </c>
      <c r="X7234" s="1">
        <v>42162</v>
      </c>
      <c r="Y7234" t="s">
        <v>34</v>
      </c>
      <c r="Z7234" t="e" vm="30">
        <v>#VALUE!</v>
      </c>
      <c r="AA7234">
        <v>1826</v>
      </c>
      <c r="AB7234" t="e" cm="1" vm="2">
        <f t="array" ref="AB7234">_FV(Table1[[#This Row],[State]],"Country/region",TRUE)</f>
        <v>#VALUE!</v>
      </c>
    </row>
    <row r="7235" spans="1:28" x14ac:dyDescent="0.35">
      <c r="A7235" t="s">
        <v>764</v>
      </c>
      <c r="B7235">
        <v>66</v>
      </c>
      <c r="C7235" t="s">
        <v>497</v>
      </c>
      <c r="D7235" t="s">
        <v>27</v>
      </c>
      <c r="E7235">
        <f>YEAR(Table1[[#This Row],[Order Date]])</f>
        <v>2015</v>
      </c>
      <c r="F7235">
        <v>1</v>
      </c>
      <c r="G7235">
        <f>MONTH(Table1[[#This Row],[Order Date]])</f>
        <v>6</v>
      </c>
      <c r="H7235" s="1">
        <v>42158</v>
      </c>
      <c r="I7235">
        <v>44679</v>
      </c>
      <c r="J7235" t="s">
        <v>131</v>
      </c>
      <c r="K7235">
        <v>22</v>
      </c>
      <c r="L7235">
        <v>5.98</v>
      </c>
      <c r="M7235" s="2">
        <v>7.0000000000000007E-2</v>
      </c>
      <c r="N7235">
        <v>127.51</v>
      </c>
      <c r="O7235">
        <v>1.49</v>
      </c>
      <c r="P7235">
        <v>26.741</v>
      </c>
      <c r="Q7235" s="2">
        <v>0.39</v>
      </c>
      <c r="R7235" t="s">
        <v>29</v>
      </c>
      <c r="S7235" t="s">
        <v>30</v>
      </c>
      <c r="T7235" t="s">
        <v>1749</v>
      </c>
      <c r="U7235" t="s">
        <v>67</v>
      </c>
      <c r="V7235" t="s">
        <v>52</v>
      </c>
      <c r="W7235">
        <v>6315</v>
      </c>
      <c r="X7235" s="1">
        <v>42159</v>
      </c>
      <c r="Y7235" t="s">
        <v>34</v>
      </c>
      <c r="Z7235" t="e" vm="4">
        <v>#VALUE!</v>
      </c>
      <c r="AA7235">
        <v>93030</v>
      </c>
      <c r="AB7235" t="e" cm="1" vm="2">
        <f t="array" ref="AB7235">_FV(Table1[[#This Row],[State]],"Country/region",TRUE)</f>
        <v>#VALUE!</v>
      </c>
    </row>
    <row r="7236" spans="1:28" x14ac:dyDescent="0.35">
      <c r="A7236" t="s">
        <v>764</v>
      </c>
      <c r="B7236">
        <v>66</v>
      </c>
      <c r="C7236" t="s">
        <v>497</v>
      </c>
      <c r="D7236" t="s">
        <v>27</v>
      </c>
      <c r="E7236">
        <f>YEAR(Table1[[#This Row],[Order Date]])</f>
        <v>2015</v>
      </c>
      <c r="F7236">
        <v>1</v>
      </c>
      <c r="G7236">
        <f>MONTH(Table1[[#This Row],[Order Date]])</f>
        <v>6</v>
      </c>
      <c r="H7236" s="1">
        <v>42158</v>
      </c>
      <c r="I7236">
        <v>44679</v>
      </c>
      <c r="J7236" t="s">
        <v>131</v>
      </c>
      <c r="K7236">
        <v>35</v>
      </c>
      <c r="L7236">
        <v>60.65</v>
      </c>
      <c r="M7236" s="2">
        <v>0.08</v>
      </c>
      <c r="N7236">
        <v>2004.22</v>
      </c>
      <c r="O7236">
        <v>12.23</v>
      </c>
      <c r="P7236">
        <v>338.91</v>
      </c>
      <c r="Q7236" s="2">
        <v>0.64</v>
      </c>
      <c r="R7236" t="s">
        <v>48</v>
      </c>
      <c r="S7236" t="s">
        <v>80</v>
      </c>
      <c r="T7236" t="s">
        <v>732</v>
      </c>
      <c r="U7236" t="s">
        <v>82</v>
      </c>
      <c r="V7236" t="s">
        <v>52</v>
      </c>
      <c r="W7236">
        <v>6316</v>
      </c>
      <c r="X7236" s="1">
        <v>42160</v>
      </c>
      <c r="Y7236" t="s">
        <v>34</v>
      </c>
      <c r="Z7236" t="e" vm="4">
        <v>#VALUE!</v>
      </c>
      <c r="AA7236">
        <v>93030</v>
      </c>
      <c r="AB7236" t="e" cm="1" vm="2">
        <f t="array" ref="AB7236">_FV(Table1[[#This Row],[State]],"Country/region",TRUE)</f>
        <v>#VALUE!</v>
      </c>
    </row>
    <row r="7237" spans="1:28" x14ac:dyDescent="0.35">
      <c r="A7237" t="s">
        <v>71</v>
      </c>
      <c r="B7237">
        <v>66</v>
      </c>
      <c r="C7237" t="s">
        <v>72</v>
      </c>
      <c r="D7237" t="s">
        <v>38</v>
      </c>
      <c r="E7237">
        <f>YEAR(Table1[[#This Row],[Order Date]])</f>
        <v>2015</v>
      </c>
      <c r="F7237">
        <v>1</v>
      </c>
      <c r="G7237">
        <f>MONTH(Table1[[#This Row],[Order Date]])</f>
        <v>6</v>
      </c>
      <c r="H7237" s="1">
        <v>42159</v>
      </c>
      <c r="I7237">
        <v>34754</v>
      </c>
      <c r="J7237" t="s">
        <v>58</v>
      </c>
      <c r="K7237">
        <v>16</v>
      </c>
      <c r="L7237">
        <v>37.94</v>
      </c>
      <c r="M7237" s="2">
        <v>0.03</v>
      </c>
      <c r="N7237">
        <v>623.35</v>
      </c>
      <c r="O7237">
        <v>5.08</v>
      </c>
      <c r="P7237">
        <v>235.51</v>
      </c>
      <c r="Q7237" s="2">
        <v>0.38</v>
      </c>
      <c r="R7237" t="s">
        <v>29</v>
      </c>
      <c r="S7237" t="s">
        <v>59</v>
      </c>
      <c r="T7237" t="s">
        <v>1176</v>
      </c>
      <c r="U7237" t="s">
        <v>61</v>
      </c>
      <c r="V7237" t="s">
        <v>76</v>
      </c>
      <c r="W7237">
        <v>4886</v>
      </c>
      <c r="X7237" s="1">
        <v>42161</v>
      </c>
      <c r="Y7237" t="s">
        <v>34</v>
      </c>
      <c r="Z7237" t="e" vm="6">
        <v>#VALUE!</v>
      </c>
      <c r="AA7237">
        <v>36869</v>
      </c>
      <c r="AB7237" t="e" cm="1" vm="2">
        <f t="array" ref="AB7237">_FV(Table1[[#This Row],[State]],"Country/region",TRUE)</f>
        <v>#VALUE!</v>
      </c>
    </row>
    <row r="7238" spans="1:28" x14ac:dyDescent="0.35">
      <c r="A7238" t="s">
        <v>283</v>
      </c>
      <c r="B7238">
        <v>66</v>
      </c>
      <c r="C7238" t="s">
        <v>933</v>
      </c>
      <c r="D7238" t="s">
        <v>38</v>
      </c>
      <c r="E7238">
        <f>YEAR(Table1[[#This Row],[Order Date]])</f>
        <v>2015</v>
      </c>
      <c r="F7238">
        <v>1</v>
      </c>
      <c r="G7238">
        <f>MONTH(Table1[[#This Row],[Order Date]])</f>
        <v>6</v>
      </c>
      <c r="H7238" s="1">
        <v>42159</v>
      </c>
      <c r="I7238">
        <v>23809</v>
      </c>
      <c r="J7238" t="s">
        <v>39</v>
      </c>
      <c r="K7238">
        <v>7</v>
      </c>
      <c r="L7238">
        <v>12.97</v>
      </c>
      <c r="M7238" s="2">
        <v>0.1</v>
      </c>
      <c r="N7238">
        <v>86.61</v>
      </c>
      <c r="O7238">
        <v>1.49</v>
      </c>
      <c r="P7238">
        <v>15.691000000000001</v>
      </c>
      <c r="Q7238" s="2">
        <v>0.35</v>
      </c>
      <c r="R7238" t="s">
        <v>29</v>
      </c>
      <c r="S7238" t="s">
        <v>30</v>
      </c>
      <c r="T7238" t="s">
        <v>608</v>
      </c>
      <c r="U7238" t="s">
        <v>67</v>
      </c>
      <c r="V7238" t="s">
        <v>76</v>
      </c>
      <c r="W7238">
        <v>3331</v>
      </c>
      <c r="X7238" s="1">
        <v>42161</v>
      </c>
      <c r="Y7238" t="s">
        <v>34</v>
      </c>
      <c r="Z7238" t="e" vm="18">
        <v>#VALUE!</v>
      </c>
      <c r="AA7238">
        <v>22153</v>
      </c>
      <c r="AB7238" t="e" cm="1" vm="2">
        <f t="array" ref="AB7238">_FV(Table1[[#This Row],[State]],"Country/region",TRUE)</f>
        <v>#VALUE!</v>
      </c>
    </row>
    <row r="7239" spans="1:28" x14ac:dyDescent="0.35">
      <c r="A7239" t="s">
        <v>2933</v>
      </c>
      <c r="B7239">
        <v>66</v>
      </c>
      <c r="C7239" t="s">
        <v>2412</v>
      </c>
      <c r="D7239" t="s">
        <v>27</v>
      </c>
      <c r="E7239">
        <f>YEAR(Table1[[#This Row],[Order Date]])</f>
        <v>2015</v>
      </c>
      <c r="F7239">
        <v>1</v>
      </c>
      <c r="G7239">
        <f>MONTH(Table1[[#This Row],[Order Date]])</f>
        <v>6</v>
      </c>
      <c r="H7239" s="1">
        <v>42160</v>
      </c>
      <c r="I7239">
        <v>56805</v>
      </c>
      <c r="J7239" t="s">
        <v>28</v>
      </c>
      <c r="K7239">
        <v>38</v>
      </c>
      <c r="L7239">
        <v>370.98</v>
      </c>
      <c r="M7239" s="2">
        <v>0.01</v>
      </c>
      <c r="N7239">
        <v>14753.08</v>
      </c>
      <c r="O7239">
        <v>99</v>
      </c>
      <c r="P7239">
        <v>1085.9100000000001</v>
      </c>
      <c r="Q7239" s="2">
        <v>0.65</v>
      </c>
      <c r="R7239" t="s">
        <v>29</v>
      </c>
      <c r="S7239" t="s">
        <v>49</v>
      </c>
      <c r="T7239" t="s">
        <v>2335</v>
      </c>
      <c r="U7239" t="s">
        <v>32</v>
      </c>
      <c r="V7239" t="s">
        <v>76</v>
      </c>
      <c r="W7239">
        <v>7952</v>
      </c>
      <c r="X7239" s="1">
        <v>42161</v>
      </c>
      <c r="Y7239" t="s">
        <v>53</v>
      </c>
      <c r="Z7239" t="e" vm="31">
        <v>#VALUE!</v>
      </c>
      <c r="AA7239">
        <v>37830</v>
      </c>
      <c r="AB7239" t="e" cm="1" vm="2">
        <f t="array" ref="AB7239">_FV(Table1[[#This Row],[State]],"Country/region",TRUE)</f>
        <v>#VALUE!</v>
      </c>
    </row>
    <row r="7240" spans="1:28" x14ac:dyDescent="0.35">
      <c r="A7240" t="s">
        <v>2450</v>
      </c>
      <c r="B7240">
        <v>66</v>
      </c>
      <c r="C7240" t="s">
        <v>594</v>
      </c>
      <c r="D7240" t="s">
        <v>38</v>
      </c>
      <c r="E7240">
        <f>YEAR(Table1[[#This Row],[Order Date]])</f>
        <v>2015</v>
      </c>
      <c r="F7240">
        <v>1</v>
      </c>
      <c r="G7240">
        <f>MONTH(Table1[[#This Row],[Order Date]])</f>
        <v>6</v>
      </c>
      <c r="H7240" s="1">
        <v>42160</v>
      </c>
      <c r="I7240">
        <v>36354</v>
      </c>
      <c r="J7240" t="s">
        <v>131</v>
      </c>
      <c r="K7240">
        <v>13</v>
      </c>
      <c r="L7240">
        <v>363.25</v>
      </c>
      <c r="M7240" s="2">
        <v>7.0000000000000007E-2</v>
      </c>
      <c r="N7240">
        <v>4567.3599999999997</v>
      </c>
      <c r="O7240">
        <v>19.989999999999998</v>
      </c>
      <c r="P7240">
        <v>889.31</v>
      </c>
      <c r="Q7240" s="2">
        <v>0.56999999999999995</v>
      </c>
      <c r="R7240" t="s">
        <v>29</v>
      </c>
      <c r="S7240" t="s">
        <v>30</v>
      </c>
      <c r="T7240" t="s">
        <v>1341</v>
      </c>
      <c r="U7240" t="s">
        <v>214</v>
      </c>
      <c r="V7240" t="s">
        <v>76</v>
      </c>
      <c r="W7240">
        <v>5096</v>
      </c>
      <c r="X7240" s="1">
        <v>42162</v>
      </c>
      <c r="Y7240" t="s">
        <v>34</v>
      </c>
      <c r="Z7240" t="e" vm="14">
        <v>#VALUE!</v>
      </c>
      <c r="AA7240">
        <v>33065</v>
      </c>
      <c r="AB7240" t="e" cm="1" vm="2">
        <f t="array" ref="AB7240">_FV(Table1[[#This Row],[State]],"Country/region",TRUE)</f>
        <v>#VALUE!</v>
      </c>
    </row>
    <row r="7241" spans="1:28" x14ac:dyDescent="0.35">
      <c r="A7241" t="s">
        <v>436</v>
      </c>
      <c r="B7241">
        <v>66</v>
      </c>
      <c r="C7241" t="s">
        <v>2963</v>
      </c>
      <c r="D7241" t="s">
        <v>46</v>
      </c>
      <c r="E7241">
        <f>YEAR(Table1[[#This Row],[Order Date]])</f>
        <v>2015</v>
      </c>
      <c r="F7241">
        <v>1</v>
      </c>
      <c r="G7241">
        <f>MONTH(Table1[[#This Row],[Order Date]])</f>
        <v>6</v>
      </c>
      <c r="H7241" s="1">
        <v>42160</v>
      </c>
      <c r="I7241">
        <v>37315</v>
      </c>
      <c r="J7241" t="s">
        <v>47</v>
      </c>
      <c r="K7241">
        <v>43</v>
      </c>
      <c r="L7241">
        <v>4.28</v>
      </c>
      <c r="M7241" s="2">
        <v>0.1</v>
      </c>
      <c r="N7241">
        <v>170.81</v>
      </c>
      <c r="O7241">
        <v>5.17</v>
      </c>
      <c r="P7241">
        <v>-133.68</v>
      </c>
      <c r="Q7241" s="2">
        <v>0.4</v>
      </c>
      <c r="R7241" t="s">
        <v>29</v>
      </c>
      <c r="S7241" t="s">
        <v>30</v>
      </c>
      <c r="T7241" t="s">
        <v>765</v>
      </c>
      <c r="U7241" t="s">
        <v>61</v>
      </c>
      <c r="V7241" t="s">
        <v>68</v>
      </c>
      <c r="W7241">
        <v>5245</v>
      </c>
      <c r="X7241" s="1">
        <v>42167</v>
      </c>
      <c r="Y7241" t="s">
        <v>34</v>
      </c>
      <c r="Z7241" t="e" vm="12">
        <v>#VALUE!</v>
      </c>
      <c r="AA7241">
        <v>50315</v>
      </c>
      <c r="AB7241" t="e" cm="1" vm="2">
        <f t="array" ref="AB7241">_FV(Table1[[#This Row],[State]],"Country/region",TRUE)</f>
        <v>#VALUE!</v>
      </c>
    </row>
    <row r="7242" spans="1:28" x14ac:dyDescent="0.35">
      <c r="A7242" t="s">
        <v>436</v>
      </c>
      <c r="B7242">
        <v>66</v>
      </c>
      <c r="C7242" t="s">
        <v>2963</v>
      </c>
      <c r="D7242" t="s">
        <v>46</v>
      </c>
      <c r="E7242">
        <f>YEAR(Table1[[#This Row],[Order Date]])</f>
        <v>2015</v>
      </c>
      <c r="F7242">
        <v>1</v>
      </c>
      <c r="G7242">
        <f>MONTH(Table1[[#This Row],[Order Date]])</f>
        <v>6</v>
      </c>
      <c r="H7242" s="1">
        <v>42160</v>
      </c>
      <c r="I7242">
        <v>37315</v>
      </c>
      <c r="J7242" t="s">
        <v>47</v>
      </c>
      <c r="K7242">
        <v>31</v>
      </c>
      <c r="L7242">
        <v>175.99</v>
      </c>
      <c r="M7242" s="2">
        <v>0.05</v>
      </c>
      <c r="N7242">
        <v>4726.5950000000003</v>
      </c>
      <c r="O7242">
        <v>4.99</v>
      </c>
      <c r="P7242">
        <v>1176.48</v>
      </c>
      <c r="Q7242" s="2">
        <v>0.59</v>
      </c>
      <c r="R7242" t="s">
        <v>96</v>
      </c>
      <c r="S7242" t="s">
        <v>30</v>
      </c>
      <c r="T7242">
        <v>5165</v>
      </c>
      <c r="U7242" t="s">
        <v>105</v>
      </c>
      <c r="V7242" t="s">
        <v>68</v>
      </c>
      <c r="W7242">
        <v>5246</v>
      </c>
      <c r="X7242" s="1">
        <v>42167</v>
      </c>
      <c r="Y7242" t="s">
        <v>42</v>
      </c>
      <c r="Z7242" t="e" vm="12">
        <v>#VALUE!</v>
      </c>
      <c r="AA7242">
        <v>50315</v>
      </c>
      <c r="AB7242" t="e" cm="1" vm="2">
        <f t="array" ref="AB7242">_FV(Table1[[#This Row],[State]],"Country/region",TRUE)</f>
        <v>#VALUE!</v>
      </c>
    </row>
    <row r="7243" spans="1:28" x14ac:dyDescent="0.35">
      <c r="A7243" t="s">
        <v>2794</v>
      </c>
      <c r="B7243">
        <v>66</v>
      </c>
      <c r="C7243" t="s">
        <v>2795</v>
      </c>
      <c r="D7243" t="s">
        <v>27</v>
      </c>
      <c r="E7243">
        <f>YEAR(Table1[[#This Row],[Order Date]])</f>
        <v>2015</v>
      </c>
      <c r="F7243">
        <v>1</v>
      </c>
      <c r="G7243">
        <f>MONTH(Table1[[#This Row],[Order Date]])</f>
        <v>6</v>
      </c>
      <c r="H7243" s="1">
        <v>42161</v>
      </c>
      <c r="I7243">
        <v>37762</v>
      </c>
      <c r="J7243" t="s">
        <v>131</v>
      </c>
      <c r="K7243">
        <v>20</v>
      </c>
      <c r="L7243">
        <v>6.48</v>
      </c>
      <c r="M7243" s="2">
        <v>0.02</v>
      </c>
      <c r="N7243">
        <v>135.02000000000001</v>
      </c>
      <c r="O7243">
        <v>6.74</v>
      </c>
      <c r="P7243">
        <v>-60.69</v>
      </c>
      <c r="Q7243" s="2">
        <v>0.37</v>
      </c>
      <c r="R7243" t="s">
        <v>29</v>
      </c>
      <c r="S7243" t="s">
        <v>30</v>
      </c>
      <c r="T7243" t="s">
        <v>3487</v>
      </c>
      <c r="U7243" t="s">
        <v>61</v>
      </c>
      <c r="V7243" t="s">
        <v>76</v>
      </c>
      <c r="W7243">
        <v>5304</v>
      </c>
      <c r="X7243" s="1">
        <v>42162</v>
      </c>
      <c r="Y7243" t="s">
        <v>34</v>
      </c>
      <c r="Z7243" t="e" vm="18">
        <v>#VALUE!</v>
      </c>
      <c r="AA7243">
        <v>23834</v>
      </c>
      <c r="AB7243" t="e" cm="1" vm="2">
        <f t="array" ref="AB7243">_FV(Table1[[#This Row],[State]],"Country/region",TRUE)</f>
        <v>#VALUE!</v>
      </c>
    </row>
    <row r="7244" spans="1:28" x14ac:dyDescent="0.35">
      <c r="A7244" t="s">
        <v>2833</v>
      </c>
      <c r="B7244">
        <v>66</v>
      </c>
      <c r="C7244" t="s">
        <v>1285</v>
      </c>
      <c r="D7244" t="s">
        <v>27</v>
      </c>
      <c r="E7244">
        <f>YEAR(Table1[[#This Row],[Order Date]])</f>
        <v>2015</v>
      </c>
      <c r="F7244">
        <v>1</v>
      </c>
      <c r="G7244">
        <f>MONTH(Table1[[#This Row],[Order Date]])</f>
        <v>6</v>
      </c>
      <c r="H7244" s="1">
        <v>42161</v>
      </c>
      <c r="I7244">
        <v>15591</v>
      </c>
      <c r="J7244" t="s">
        <v>58</v>
      </c>
      <c r="K7244">
        <v>31</v>
      </c>
      <c r="L7244">
        <v>12.58</v>
      </c>
      <c r="M7244" s="2">
        <v>0</v>
      </c>
      <c r="N7244">
        <v>426.34</v>
      </c>
      <c r="O7244">
        <v>5.16</v>
      </c>
      <c r="P7244">
        <v>73.53</v>
      </c>
      <c r="Q7244" s="2">
        <v>0.43</v>
      </c>
      <c r="R7244" t="s">
        <v>48</v>
      </c>
      <c r="S7244" t="s">
        <v>30</v>
      </c>
      <c r="T7244" t="s">
        <v>2067</v>
      </c>
      <c r="U7244" t="s">
        <v>82</v>
      </c>
      <c r="V7244" t="s">
        <v>68</v>
      </c>
      <c r="W7244">
        <v>2161</v>
      </c>
      <c r="X7244" s="1">
        <v>42163</v>
      </c>
      <c r="Y7244" t="s">
        <v>34</v>
      </c>
      <c r="Z7244" t="e" vm="16">
        <v>#VALUE!</v>
      </c>
      <c r="AA7244">
        <v>60477</v>
      </c>
      <c r="AB7244" t="e" cm="1" vm="2">
        <f t="array" ref="AB7244">_FV(Table1[[#This Row],[State]],"Country/region",TRUE)</f>
        <v>#VALUE!</v>
      </c>
    </row>
    <row r="7245" spans="1:28" x14ac:dyDescent="0.35">
      <c r="A7245" t="s">
        <v>1213</v>
      </c>
      <c r="B7245">
        <v>66</v>
      </c>
      <c r="C7245" t="s">
        <v>2338</v>
      </c>
      <c r="D7245" t="s">
        <v>38</v>
      </c>
      <c r="E7245">
        <f>YEAR(Table1[[#This Row],[Order Date]])</f>
        <v>2015</v>
      </c>
      <c r="F7245">
        <v>1</v>
      </c>
      <c r="G7245">
        <f>MONTH(Table1[[#This Row],[Order Date]])</f>
        <v>6</v>
      </c>
      <c r="H7245" s="1">
        <v>42161</v>
      </c>
      <c r="I7245">
        <v>24390</v>
      </c>
      <c r="J7245" t="s">
        <v>47</v>
      </c>
      <c r="K7245">
        <v>2</v>
      </c>
      <c r="L7245">
        <v>50.98</v>
      </c>
      <c r="M7245" s="2">
        <v>0.1</v>
      </c>
      <c r="N7245">
        <v>107.67</v>
      </c>
      <c r="O7245">
        <v>6.5</v>
      </c>
      <c r="P7245">
        <v>-234.66</v>
      </c>
      <c r="Q7245" s="2">
        <v>0.73</v>
      </c>
      <c r="R7245" t="s">
        <v>96</v>
      </c>
      <c r="S7245" t="s">
        <v>30</v>
      </c>
      <c r="T7245" t="s">
        <v>2289</v>
      </c>
      <c r="U7245" t="s">
        <v>102</v>
      </c>
      <c r="V7245" t="s">
        <v>33</v>
      </c>
      <c r="W7245">
        <v>3421</v>
      </c>
      <c r="X7245" s="1">
        <v>42163</v>
      </c>
      <c r="Y7245" t="s">
        <v>42</v>
      </c>
      <c r="Z7245" t="e" vm="22">
        <v>#VALUE!</v>
      </c>
      <c r="AA7245">
        <v>43130</v>
      </c>
      <c r="AB7245" t="e" cm="1" vm="2">
        <f t="array" ref="AB7245">_FV(Table1[[#This Row],[State]],"Country/region",TRUE)</f>
        <v>#VALUE!</v>
      </c>
    </row>
    <row r="7246" spans="1:28" x14ac:dyDescent="0.35">
      <c r="A7246" t="s">
        <v>1793</v>
      </c>
      <c r="B7246">
        <v>66</v>
      </c>
      <c r="C7246" t="s">
        <v>493</v>
      </c>
      <c r="D7246" t="s">
        <v>38</v>
      </c>
      <c r="E7246">
        <f>YEAR(Table1[[#This Row],[Order Date]])</f>
        <v>2015</v>
      </c>
      <c r="F7246">
        <v>1</v>
      </c>
      <c r="G7246">
        <f>MONTH(Table1[[#This Row],[Order Date]])</f>
        <v>6</v>
      </c>
      <c r="H7246" s="1">
        <v>42162</v>
      </c>
      <c r="I7246">
        <v>50144</v>
      </c>
      <c r="J7246" t="s">
        <v>58</v>
      </c>
      <c r="K7246">
        <v>36</v>
      </c>
      <c r="L7246">
        <v>120.98</v>
      </c>
      <c r="M7246" s="2">
        <v>0.1</v>
      </c>
      <c r="N7246">
        <v>4169.93</v>
      </c>
      <c r="O7246">
        <v>9.07</v>
      </c>
      <c r="P7246">
        <v>1765.5350000000001</v>
      </c>
      <c r="Q7246" s="2">
        <v>0.35</v>
      </c>
      <c r="R7246" t="s">
        <v>29</v>
      </c>
      <c r="S7246" t="s">
        <v>30</v>
      </c>
      <c r="T7246" t="s">
        <v>857</v>
      </c>
      <c r="U7246" t="s">
        <v>67</v>
      </c>
      <c r="V7246" t="s">
        <v>33</v>
      </c>
      <c r="W7246">
        <v>7023</v>
      </c>
      <c r="X7246" s="1">
        <v>42162</v>
      </c>
      <c r="Y7246" t="s">
        <v>42</v>
      </c>
      <c r="Z7246" t="e" vm="1">
        <v>#VALUE!</v>
      </c>
      <c r="AA7246">
        <v>15601</v>
      </c>
      <c r="AB7246" t="e" cm="1" vm="2">
        <f t="array" ref="AB7246">_FV(Table1[[#This Row],[State]],"Country/region",TRUE)</f>
        <v>#VALUE!</v>
      </c>
    </row>
    <row r="7247" spans="1:28" x14ac:dyDescent="0.35">
      <c r="A7247" t="s">
        <v>3036</v>
      </c>
      <c r="B7247">
        <v>66</v>
      </c>
      <c r="C7247" t="s">
        <v>683</v>
      </c>
      <c r="D7247" t="s">
        <v>57</v>
      </c>
      <c r="E7247">
        <f>YEAR(Table1[[#This Row],[Order Date]])</f>
        <v>2015</v>
      </c>
      <c r="F7247">
        <v>1</v>
      </c>
      <c r="G7247">
        <f>MONTH(Table1[[#This Row],[Order Date]])</f>
        <v>6</v>
      </c>
      <c r="H7247" s="1">
        <v>42162</v>
      </c>
      <c r="I7247">
        <v>39943</v>
      </c>
      <c r="J7247" t="s">
        <v>28</v>
      </c>
      <c r="K7247">
        <v>16</v>
      </c>
      <c r="L7247">
        <v>1.7</v>
      </c>
      <c r="M7247" s="2">
        <v>0.02</v>
      </c>
      <c r="N7247">
        <v>28.65</v>
      </c>
      <c r="O7247">
        <v>1.99</v>
      </c>
      <c r="P7247">
        <v>-23.86</v>
      </c>
      <c r="Q7247" s="2">
        <v>0.51</v>
      </c>
      <c r="R7247" t="s">
        <v>96</v>
      </c>
      <c r="S7247" t="s">
        <v>139</v>
      </c>
      <c r="T7247" t="s">
        <v>169</v>
      </c>
      <c r="U7247" t="s">
        <v>102</v>
      </c>
      <c r="V7247" t="s">
        <v>68</v>
      </c>
      <c r="W7247">
        <v>5646</v>
      </c>
      <c r="X7247" s="1">
        <v>42163</v>
      </c>
      <c r="Y7247" t="s">
        <v>34</v>
      </c>
      <c r="Z7247" t="e" vm="41">
        <v>#VALUE!</v>
      </c>
      <c r="AA7247">
        <v>58501</v>
      </c>
      <c r="AB7247" t="e" cm="1" vm="2">
        <f t="array" ref="AB7247">_FV(Table1[[#This Row],[State]],"Country/region",TRUE)</f>
        <v>#VALUE!</v>
      </c>
    </row>
    <row r="7248" spans="1:28" x14ac:dyDescent="0.35">
      <c r="A7248" t="s">
        <v>483</v>
      </c>
      <c r="B7248">
        <v>66</v>
      </c>
      <c r="C7248" t="s">
        <v>2717</v>
      </c>
      <c r="D7248" t="s">
        <v>57</v>
      </c>
      <c r="E7248">
        <f>YEAR(Table1[[#This Row],[Order Date]])</f>
        <v>2015</v>
      </c>
      <c r="F7248">
        <v>1</v>
      </c>
      <c r="G7248">
        <f>MONTH(Table1[[#This Row],[Order Date]])</f>
        <v>6</v>
      </c>
      <c r="H7248" s="1">
        <v>42162</v>
      </c>
      <c r="I7248">
        <v>2054</v>
      </c>
      <c r="J7248" t="s">
        <v>39</v>
      </c>
      <c r="K7248">
        <v>34</v>
      </c>
      <c r="L7248">
        <v>22.98</v>
      </c>
      <c r="M7248" s="2">
        <v>0.03</v>
      </c>
      <c r="N7248">
        <v>826.09</v>
      </c>
      <c r="O7248">
        <v>7.58</v>
      </c>
      <c r="P7248">
        <v>215.86</v>
      </c>
      <c r="Q7248" s="2">
        <v>0.51</v>
      </c>
      <c r="R7248" t="s">
        <v>48</v>
      </c>
      <c r="S7248" t="s">
        <v>30</v>
      </c>
      <c r="T7248" t="s">
        <v>2894</v>
      </c>
      <c r="U7248" t="s">
        <v>82</v>
      </c>
      <c r="V7248" t="s">
        <v>76</v>
      </c>
      <c r="W7248">
        <v>300</v>
      </c>
      <c r="X7248" s="1">
        <v>42164</v>
      </c>
      <c r="Y7248" t="s">
        <v>34</v>
      </c>
      <c r="Z7248" t="e" vm="18">
        <v>#VALUE!</v>
      </c>
      <c r="AA7248">
        <v>20190</v>
      </c>
      <c r="AB7248" t="e" cm="1" vm="2">
        <f t="array" ref="AB7248">_FV(Table1[[#This Row],[State]],"Country/region",TRUE)</f>
        <v>#VALUE!</v>
      </c>
    </row>
    <row r="7249" spans="1:28" x14ac:dyDescent="0.35">
      <c r="A7249" t="s">
        <v>1131</v>
      </c>
      <c r="B7249">
        <v>66</v>
      </c>
      <c r="C7249" t="s">
        <v>2061</v>
      </c>
      <c r="D7249" t="s">
        <v>57</v>
      </c>
      <c r="E7249">
        <f>YEAR(Table1[[#This Row],[Order Date]])</f>
        <v>2015</v>
      </c>
      <c r="F7249">
        <v>1</v>
      </c>
      <c r="G7249">
        <f>MONTH(Table1[[#This Row],[Order Date]])</f>
        <v>6</v>
      </c>
      <c r="H7249" s="1">
        <v>42162</v>
      </c>
      <c r="I7249">
        <v>21028</v>
      </c>
      <c r="J7249" t="s">
        <v>58</v>
      </c>
      <c r="K7249">
        <v>38</v>
      </c>
      <c r="L7249">
        <v>11.58</v>
      </c>
      <c r="M7249" s="2">
        <v>0.04</v>
      </c>
      <c r="N7249">
        <v>437.86</v>
      </c>
      <c r="O7249">
        <v>6.97</v>
      </c>
      <c r="P7249">
        <v>-4.17</v>
      </c>
      <c r="Q7249" s="2">
        <v>0.35</v>
      </c>
      <c r="R7249" t="s">
        <v>29</v>
      </c>
      <c r="S7249" t="s">
        <v>30</v>
      </c>
      <c r="T7249" t="s">
        <v>409</v>
      </c>
      <c r="U7249" t="s">
        <v>267</v>
      </c>
      <c r="V7249" t="s">
        <v>68</v>
      </c>
      <c r="W7249">
        <v>2914</v>
      </c>
      <c r="X7249" s="1">
        <v>42164</v>
      </c>
      <c r="Y7249" t="s">
        <v>34</v>
      </c>
      <c r="Z7249" t="e" vm="11">
        <v>#VALUE!</v>
      </c>
      <c r="AA7249">
        <v>76086</v>
      </c>
      <c r="AB7249" t="e" cm="1" vm="2">
        <f t="array" ref="AB7249">_FV(Table1[[#This Row],[State]],"Country/region",TRUE)</f>
        <v>#VALUE!</v>
      </c>
    </row>
    <row r="7250" spans="1:28" x14ac:dyDescent="0.35">
      <c r="A7250" t="s">
        <v>3036</v>
      </c>
      <c r="B7250">
        <v>66</v>
      </c>
      <c r="C7250" t="s">
        <v>683</v>
      </c>
      <c r="D7250" t="s">
        <v>57</v>
      </c>
      <c r="E7250">
        <f>YEAR(Table1[[#This Row],[Order Date]])</f>
        <v>2015</v>
      </c>
      <c r="F7250">
        <v>1</v>
      </c>
      <c r="G7250">
        <f>MONTH(Table1[[#This Row],[Order Date]])</f>
        <v>6</v>
      </c>
      <c r="H7250" s="1">
        <v>42162</v>
      </c>
      <c r="I7250">
        <v>39943</v>
      </c>
      <c r="J7250" t="s">
        <v>28</v>
      </c>
      <c r="K7250">
        <v>12</v>
      </c>
      <c r="L7250">
        <v>20.99</v>
      </c>
      <c r="M7250" s="2">
        <v>0.09</v>
      </c>
      <c r="N7250">
        <v>201.535</v>
      </c>
      <c r="O7250">
        <v>3.3</v>
      </c>
      <c r="P7250">
        <v>-122.617</v>
      </c>
      <c r="Q7250" s="2">
        <v>0.81</v>
      </c>
      <c r="R7250" t="s">
        <v>96</v>
      </c>
      <c r="S7250" t="s">
        <v>139</v>
      </c>
      <c r="T7250" t="s">
        <v>937</v>
      </c>
      <c r="U7250" t="s">
        <v>105</v>
      </c>
      <c r="V7250" t="s">
        <v>68</v>
      </c>
      <c r="W7250">
        <v>5647</v>
      </c>
      <c r="X7250" s="1">
        <v>42164</v>
      </c>
      <c r="Y7250" t="s">
        <v>34</v>
      </c>
      <c r="Z7250" t="e" vm="41">
        <v>#VALUE!</v>
      </c>
      <c r="AA7250">
        <v>58501</v>
      </c>
      <c r="AB7250" t="e" cm="1" vm="2">
        <f t="array" ref="AB7250">_FV(Table1[[#This Row],[State]],"Country/region",TRUE)</f>
        <v>#VALUE!</v>
      </c>
    </row>
    <row r="7251" spans="1:28" x14ac:dyDescent="0.35">
      <c r="A7251" t="s">
        <v>2105</v>
      </c>
      <c r="B7251">
        <v>66</v>
      </c>
      <c r="C7251" t="s">
        <v>1733</v>
      </c>
      <c r="D7251" t="s">
        <v>38</v>
      </c>
      <c r="E7251">
        <f>YEAR(Table1[[#This Row],[Order Date]])</f>
        <v>2015</v>
      </c>
      <c r="F7251">
        <v>1</v>
      </c>
      <c r="G7251">
        <f>MONTH(Table1[[#This Row],[Order Date]])</f>
        <v>6</v>
      </c>
      <c r="H7251" s="1">
        <v>42162</v>
      </c>
      <c r="I7251">
        <v>9505</v>
      </c>
      <c r="J7251" t="s">
        <v>28</v>
      </c>
      <c r="K7251">
        <v>2</v>
      </c>
      <c r="L7251">
        <v>152.47999999999999</v>
      </c>
      <c r="M7251" s="2">
        <v>0.03</v>
      </c>
      <c r="N7251">
        <v>316.52</v>
      </c>
      <c r="O7251">
        <v>4</v>
      </c>
      <c r="P7251">
        <v>-542.32000000000005</v>
      </c>
      <c r="Q7251" s="2">
        <v>0.79</v>
      </c>
      <c r="R7251" t="s">
        <v>96</v>
      </c>
      <c r="S7251" t="s">
        <v>30</v>
      </c>
      <c r="T7251" t="s">
        <v>1057</v>
      </c>
      <c r="U7251" t="s">
        <v>102</v>
      </c>
      <c r="V7251" t="s">
        <v>52</v>
      </c>
      <c r="W7251">
        <v>1297</v>
      </c>
      <c r="X7251" s="1">
        <v>42164</v>
      </c>
      <c r="Y7251" t="s">
        <v>34</v>
      </c>
      <c r="Z7251" t="e" vm="32">
        <v>#VALUE!</v>
      </c>
      <c r="AA7251">
        <v>81301</v>
      </c>
      <c r="AB7251" t="e" cm="1" vm="2">
        <f t="array" ref="AB7251">_FV(Table1[[#This Row],[State]],"Country/region",TRUE)</f>
        <v>#VALUE!</v>
      </c>
    </row>
    <row r="7252" spans="1:28" x14ac:dyDescent="0.35">
      <c r="A7252" t="s">
        <v>483</v>
      </c>
      <c r="B7252">
        <v>66</v>
      </c>
      <c r="C7252" t="s">
        <v>2717</v>
      </c>
      <c r="D7252" t="s">
        <v>57</v>
      </c>
      <c r="E7252">
        <f>YEAR(Table1[[#This Row],[Order Date]])</f>
        <v>2015</v>
      </c>
      <c r="F7252">
        <v>1</v>
      </c>
      <c r="G7252">
        <f>MONTH(Table1[[#This Row],[Order Date]])</f>
        <v>6</v>
      </c>
      <c r="H7252" s="1">
        <v>42162</v>
      </c>
      <c r="I7252">
        <v>2054</v>
      </c>
      <c r="J7252" t="s">
        <v>39</v>
      </c>
      <c r="K7252">
        <v>1</v>
      </c>
      <c r="L7252">
        <v>363.25</v>
      </c>
      <c r="M7252" s="2">
        <v>0.09</v>
      </c>
      <c r="N7252">
        <v>343.78</v>
      </c>
      <c r="O7252">
        <v>19.989999999999998</v>
      </c>
      <c r="P7252">
        <v>-246.51</v>
      </c>
      <c r="Q7252" s="2">
        <v>0.56999999999999995</v>
      </c>
      <c r="R7252" t="s">
        <v>29</v>
      </c>
      <c r="S7252" t="s">
        <v>30</v>
      </c>
      <c r="T7252" t="s">
        <v>1341</v>
      </c>
      <c r="U7252" t="s">
        <v>214</v>
      </c>
      <c r="V7252" t="s">
        <v>76</v>
      </c>
      <c r="W7252">
        <v>299</v>
      </c>
      <c r="X7252" s="1">
        <v>42165</v>
      </c>
      <c r="Y7252" t="s">
        <v>34</v>
      </c>
      <c r="Z7252" t="e" vm="18">
        <v>#VALUE!</v>
      </c>
      <c r="AA7252">
        <v>20190</v>
      </c>
      <c r="AB7252" t="e" cm="1" vm="2">
        <f t="array" ref="AB7252">_FV(Table1[[#This Row],[State]],"Country/region",TRUE)</f>
        <v>#VALUE!</v>
      </c>
    </row>
    <row r="7253" spans="1:28" x14ac:dyDescent="0.35">
      <c r="A7253" t="s">
        <v>2105</v>
      </c>
      <c r="B7253">
        <v>66</v>
      </c>
      <c r="C7253" t="s">
        <v>1733</v>
      </c>
      <c r="D7253" t="s">
        <v>38</v>
      </c>
      <c r="E7253">
        <f>YEAR(Table1[[#This Row],[Order Date]])</f>
        <v>2015</v>
      </c>
      <c r="F7253">
        <v>1</v>
      </c>
      <c r="G7253">
        <f>MONTH(Table1[[#This Row],[Order Date]])</f>
        <v>6</v>
      </c>
      <c r="H7253" s="1">
        <v>42162</v>
      </c>
      <c r="I7253">
        <v>9505</v>
      </c>
      <c r="J7253" t="s">
        <v>28</v>
      </c>
      <c r="K7253">
        <v>5</v>
      </c>
      <c r="L7253">
        <v>32.979999999999997</v>
      </c>
      <c r="M7253" s="2">
        <v>0.1</v>
      </c>
      <c r="N7253">
        <v>155.38999999999999</v>
      </c>
      <c r="O7253">
        <v>5.5</v>
      </c>
      <c r="P7253">
        <v>-127.7</v>
      </c>
      <c r="Q7253" s="2">
        <v>0.75</v>
      </c>
      <c r="R7253" t="s">
        <v>96</v>
      </c>
      <c r="S7253" t="s">
        <v>30</v>
      </c>
      <c r="T7253" t="s">
        <v>470</v>
      </c>
      <c r="U7253" t="s">
        <v>102</v>
      </c>
      <c r="V7253" t="s">
        <v>52</v>
      </c>
      <c r="W7253">
        <v>1298</v>
      </c>
      <c r="X7253" s="1">
        <v>42165</v>
      </c>
      <c r="Y7253" t="s">
        <v>34</v>
      </c>
      <c r="Z7253" t="e" vm="32">
        <v>#VALUE!</v>
      </c>
      <c r="AA7253">
        <v>81301</v>
      </c>
      <c r="AB7253" t="e" cm="1" vm="2">
        <f t="array" ref="AB7253">_FV(Table1[[#This Row],[State]],"Country/region",TRUE)</f>
        <v>#VALUE!</v>
      </c>
    </row>
    <row r="7254" spans="1:28" x14ac:dyDescent="0.35">
      <c r="A7254" t="s">
        <v>1002</v>
      </c>
      <c r="B7254">
        <v>66</v>
      </c>
      <c r="C7254" t="s">
        <v>1003</v>
      </c>
      <c r="D7254" t="s">
        <v>46</v>
      </c>
      <c r="E7254">
        <f>YEAR(Table1[[#This Row],[Order Date]])</f>
        <v>2015</v>
      </c>
      <c r="F7254">
        <v>1</v>
      </c>
      <c r="G7254">
        <f>MONTH(Table1[[#This Row],[Order Date]])</f>
        <v>6</v>
      </c>
      <c r="H7254" s="1">
        <v>42163</v>
      </c>
      <c r="I7254">
        <v>35012</v>
      </c>
      <c r="J7254" t="s">
        <v>131</v>
      </c>
      <c r="K7254">
        <v>10</v>
      </c>
      <c r="L7254">
        <v>11.97</v>
      </c>
      <c r="M7254" s="2">
        <v>0.04</v>
      </c>
      <c r="N7254">
        <v>126.79</v>
      </c>
      <c r="O7254">
        <v>4.9800000000000004</v>
      </c>
      <c r="P7254">
        <v>-16.38</v>
      </c>
      <c r="Q7254" s="2">
        <v>0.57999999999999996</v>
      </c>
      <c r="R7254" t="s">
        <v>29</v>
      </c>
      <c r="S7254" t="s">
        <v>30</v>
      </c>
      <c r="T7254" t="s">
        <v>1123</v>
      </c>
      <c r="U7254" t="s">
        <v>214</v>
      </c>
      <c r="V7254" t="s">
        <v>68</v>
      </c>
      <c r="W7254">
        <v>4918</v>
      </c>
      <c r="X7254" s="1">
        <v>42163</v>
      </c>
      <c r="Y7254" t="s">
        <v>34</v>
      </c>
      <c r="Z7254" t="e" vm="25">
        <v>#VALUE!</v>
      </c>
      <c r="AA7254">
        <v>54481</v>
      </c>
      <c r="AB7254" t="e" cm="1" vm="2">
        <f t="array" ref="AB7254">_FV(Table1[[#This Row],[State]],"Country/region",TRUE)</f>
        <v>#VALUE!</v>
      </c>
    </row>
    <row r="7255" spans="1:28" x14ac:dyDescent="0.35">
      <c r="A7255" t="s">
        <v>2523</v>
      </c>
      <c r="B7255">
        <v>66</v>
      </c>
      <c r="C7255" t="s">
        <v>2524</v>
      </c>
      <c r="D7255" t="s">
        <v>38</v>
      </c>
      <c r="E7255">
        <f>YEAR(Table1[[#This Row],[Order Date]])</f>
        <v>2015</v>
      </c>
      <c r="F7255">
        <v>1</v>
      </c>
      <c r="G7255">
        <f>MONTH(Table1[[#This Row],[Order Date]])</f>
        <v>6</v>
      </c>
      <c r="H7255" s="1">
        <v>42163</v>
      </c>
      <c r="I7255">
        <v>39686</v>
      </c>
      <c r="J7255" t="s">
        <v>39</v>
      </c>
      <c r="K7255">
        <v>2</v>
      </c>
      <c r="L7255">
        <v>328.14</v>
      </c>
      <c r="M7255" s="2">
        <v>0.06</v>
      </c>
      <c r="N7255">
        <v>738.8</v>
      </c>
      <c r="O7255">
        <v>91.05</v>
      </c>
      <c r="P7255">
        <v>-473.66</v>
      </c>
      <c r="Q7255" s="2">
        <v>0.56999999999999995</v>
      </c>
      <c r="R7255" t="s">
        <v>29</v>
      </c>
      <c r="S7255" t="s">
        <v>49</v>
      </c>
      <c r="T7255" t="s">
        <v>390</v>
      </c>
      <c r="U7255" t="s">
        <v>214</v>
      </c>
      <c r="V7255" t="s">
        <v>33</v>
      </c>
      <c r="W7255">
        <v>5602</v>
      </c>
      <c r="X7255" s="1">
        <v>42164</v>
      </c>
      <c r="Y7255" t="s">
        <v>53</v>
      </c>
      <c r="Z7255" t="e" vm="43">
        <v>#VALUE!</v>
      </c>
      <c r="AA7255">
        <v>26301</v>
      </c>
      <c r="AB7255" t="e" cm="1" vm="2">
        <f t="array" ref="AB7255">_FV(Table1[[#This Row],[State]],"Country/region",TRUE)</f>
        <v>#VALUE!</v>
      </c>
    </row>
    <row r="7256" spans="1:28" x14ac:dyDescent="0.35">
      <c r="A7256" t="s">
        <v>1738</v>
      </c>
      <c r="B7256">
        <v>66</v>
      </c>
      <c r="C7256" t="s">
        <v>3089</v>
      </c>
      <c r="D7256" t="s">
        <v>46</v>
      </c>
      <c r="E7256">
        <f>YEAR(Table1[[#This Row],[Order Date]])</f>
        <v>2015</v>
      </c>
      <c r="F7256">
        <v>1</v>
      </c>
      <c r="G7256">
        <f>MONTH(Table1[[#This Row],[Order Date]])</f>
        <v>6</v>
      </c>
      <c r="H7256" s="1">
        <v>42163</v>
      </c>
      <c r="I7256">
        <v>55431</v>
      </c>
      <c r="J7256" t="s">
        <v>39</v>
      </c>
      <c r="K7256">
        <v>13</v>
      </c>
      <c r="L7256">
        <v>289.52999999999997</v>
      </c>
      <c r="M7256" s="2">
        <v>0.03</v>
      </c>
      <c r="N7256">
        <v>3723.99</v>
      </c>
      <c r="O7256">
        <v>19.989999999999998</v>
      </c>
      <c r="P7256">
        <v>777.28</v>
      </c>
      <c r="Q7256" s="2">
        <v>0.56000000000000005</v>
      </c>
      <c r="R7256" t="s">
        <v>29</v>
      </c>
      <c r="S7256" t="s">
        <v>30</v>
      </c>
      <c r="T7256" t="s">
        <v>2646</v>
      </c>
      <c r="U7256" t="s">
        <v>214</v>
      </c>
      <c r="V7256" t="s">
        <v>33</v>
      </c>
      <c r="W7256">
        <v>7743</v>
      </c>
      <c r="X7256" s="1">
        <v>42164</v>
      </c>
      <c r="Y7256" t="s">
        <v>34</v>
      </c>
      <c r="Z7256" t="e" vm="27">
        <v>#VALUE!</v>
      </c>
      <c r="AA7256">
        <v>5201</v>
      </c>
      <c r="AB7256" t="e" cm="1" vm="2">
        <f t="array" ref="AB7256">_FV(Table1[[#This Row],[State]],"Country/region",TRUE)</f>
        <v>#VALUE!</v>
      </c>
    </row>
    <row r="7257" spans="1:28" x14ac:dyDescent="0.35">
      <c r="A7257" t="s">
        <v>3088</v>
      </c>
      <c r="B7257">
        <v>66</v>
      </c>
      <c r="C7257" t="s">
        <v>3089</v>
      </c>
      <c r="D7257" t="s">
        <v>46</v>
      </c>
      <c r="E7257">
        <f>YEAR(Table1[[#This Row],[Order Date]])</f>
        <v>2015</v>
      </c>
      <c r="F7257">
        <v>1</v>
      </c>
      <c r="G7257">
        <f>MONTH(Table1[[#This Row],[Order Date]])</f>
        <v>6</v>
      </c>
      <c r="H7257" s="1">
        <v>42163</v>
      </c>
      <c r="I7257">
        <v>55431</v>
      </c>
      <c r="J7257" t="s">
        <v>39</v>
      </c>
      <c r="K7257">
        <v>39</v>
      </c>
      <c r="L7257">
        <v>1.6</v>
      </c>
      <c r="M7257" s="2">
        <v>0.1</v>
      </c>
      <c r="N7257">
        <v>61.94</v>
      </c>
      <c r="O7257">
        <v>1.29</v>
      </c>
      <c r="P7257">
        <v>-17.78</v>
      </c>
      <c r="Q7257" s="2">
        <v>0.42</v>
      </c>
      <c r="R7257" t="s">
        <v>29</v>
      </c>
      <c r="S7257" t="s">
        <v>59</v>
      </c>
      <c r="T7257" t="s">
        <v>2416</v>
      </c>
      <c r="U7257" t="s">
        <v>88</v>
      </c>
      <c r="V7257" t="s">
        <v>52</v>
      </c>
      <c r="W7257">
        <v>7744</v>
      </c>
      <c r="X7257" s="1">
        <v>42164</v>
      </c>
      <c r="Y7257" t="s">
        <v>34</v>
      </c>
      <c r="Z7257" t="e" vm="4">
        <v>#VALUE!</v>
      </c>
      <c r="AA7257">
        <v>95969</v>
      </c>
      <c r="AB7257" t="e" cm="1" vm="2">
        <f t="array" ref="AB7257">_FV(Table1[[#This Row],[State]],"Country/region",TRUE)</f>
        <v>#VALUE!</v>
      </c>
    </row>
    <row r="7258" spans="1:28" x14ac:dyDescent="0.35">
      <c r="A7258" t="s">
        <v>3426</v>
      </c>
      <c r="B7258">
        <v>66</v>
      </c>
      <c r="C7258" t="s">
        <v>961</v>
      </c>
      <c r="D7258" t="s">
        <v>38</v>
      </c>
      <c r="E7258">
        <f>YEAR(Table1[[#This Row],[Order Date]])</f>
        <v>2015</v>
      </c>
      <c r="F7258">
        <v>1</v>
      </c>
      <c r="G7258">
        <f>MONTH(Table1[[#This Row],[Order Date]])</f>
        <v>6</v>
      </c>
      <c r="H7258" s="1">
        <v>42163</v>
      </c>
      <c r="I7258">
        <v>868</v>
      </c>
      <c r="J7258" t="s">
        <v>39</v>
      </c>
      <c r="K7258">
        <v>32</v>
      </c>
      <c r="L7258">
        <v>21.78</v>
      </c>
      <c r="M7258" s="2">
        <v>0</v>
      </c>
      <c r="N7258">
        <v>716.84</v>
      </c>
      <c r="O7258">
        <v>5.94</v>
      </c>
      <c r="P7258">
        <v>134.72</v>
      </c>
      <c r="Q7258" s="2">
        <v>0.5</v>
      </c>
      <c r="R7258" t="s">
        <v>29</v>
      </c>
      <c r="S7258" t="s">
        <v>80</v>
      </c>
      <c r="T7258" t="s">
        <v>1884</v>
      </c>
      <c r="U7258" t="s">
        <v>214</v>
      </c>
      <c r="V7258" t="s">
        <v>68</v>
      </c>
      <c r="W7258">
        <v>134</v>
      </c>
      <c r="X7258" s="1">
        <v>42164</v>
      </c>
      <c r="Y7258" t="s">
        <v>34</v>
      </c>
      <c r="Z7258" t="e" vm="16">
        <v>#VALUE!</v>
      </c>
      <c r="AA7258">
        <v>60068</v>
      </c>
      <c r="AB7258" t="e" cm="1" vm="2">
        <f t="array" ref="AB7258">_FV(Table1[[#This Row],[State]],"Country/region",TRUE)</f>
        <v>#VALUE!</v>
      </c>
    </row>
    <row r="7259" spans="1:28" x14ac:dyDescent="0.35">
      <c r="A7259" t="s">
        <v>2344</v>
      </c>
      <c r="B7259">
        <v>66</v>
      </c>
      <c r="C7259" t="s">
        <v>1575</v>
      </c>
      <c r="D7259" t="s">
        <v>27</v>
      </c>
      <c r="E7259">
        <f>YEAR(Table1[[#This Row],[Order Date]])</f>
        <v>2015</v>
      </c>
      <c r="F7259">
        <v>1</v>
      </c>
      <c r="G7259">
        <f>MONTH(Table1[[#This Row],[Order Date]])</f>
        <v>6</v>
      </c>
      <c r="H7259" s="1">
        <v>42163</v>
      </c>
      <c r="I7259">
        <v>19874</v>
      </c>
      <c r="J7259" t="s">
        <v>28</v>
      </c>
      <c r="K7259">
        <v>31</v>
      </c>
      <c r="L7259">
        <v>9.7100000000000009</v>
      </c>
      <c r="M7259" s="2">
        <v>0</v>
      </c>
      <c r="N7259">
        <v>310.45999999999998</v>
      </c>
      <c r="O7259">
        <v>9.4499999999999993</v>
      </c>
      <c r="P7259">
        <v>-182.52</v>
      </c>
      <c r="Q7259" s="2">
        <v>0.6</v>
      </c>
      <c r="R7259" t="s">
        <v>29</v>
      </c>
      <c r="S7259" t="s">
        <v>30</v>
      </c>
      <c r="T7259" t="s">
        <v>745</v>
      </c>
      <c r="U7259" t="s">
        <v>32</v>
      </c>
      <c r="V7259" t="s">
        <v>33</v>
      </c>
      <c r="W7259">
        <v>2752</v>
      </c>
      <c r="X7259" s="1">
        <v>42164</v>
      </c>
      <c r="Y7259" t="s">
        <v>34</v>
      </c>
      <c r="Z7259" t="e" vm="15">
        <v>#VALUE!</v>
      </c>
      <c r="AA7259">
        <v>14701</v>
      </c>
      <c r="AB7259" t="e" cm="1" vm="2">
        <f t="array" ref="AB7259">_FV(Table1[[#This Row],[State]],"Country/region",TRUE)</f>
        <v>#VALUE!</v>
      </c>
    </row>
    <row r="7260" spans="1:28" x14ac:dyDescent="0.35">
      <c r="A7260" t="s">
        <v>1163</v>
      </c>
      <c r="B7260">
        <v>66</v>
      </c>
      <c r="C7260" t="s">
        <v>1003</v>
      </c>
      <c r="D7260" t="s">
        <v>46</v>
      </c>
      <c r="E7260">
        <f>YEAR(Table1[[#This Row],[Order Date]])</f>
        <v>2015</v>
      </c>
      <c r="F7260">
        <v>1</v>
      </c>
      <c r="G7260">
        <f>MONTH(Table1[[#This Row],[Order Date]])</f>
        <v>6</v>
      </c>
      <c r="H7260" s="1">
        <v>42163</v>
      </c>
      <c r="I7260">
        <v>35012</v>
      </c>
      <c r="J7260" t="s">
        <v>131</v>
      </c>
      <c r="K7260">
        <v>11</v>
      </c>
      <c r="L7260">
        <v>195.99</v>
      </c>
      <c r="M7260" s="2">
        <v>0.08</v>
      </c>
      <c r="N7260">
        <v>1770.2014999999999</v>
      </c>
      <c r="O7260">
        <v>4.2</v>
      </c>
      <c r="P7260">
        <v>-165.946</v>
      </c>
      <c r="Q7260" s="2">
        <v>0.56000000000000005</v>
      </c>
      <c r="R7260" t="s">
        <v>96</v>
      </c>
      <c r="S7260" t="s">
        <v>30</v>
      </c>
      <c r="T7260" t="s">
        <v>2566</v>
      </c>
      <c r="U7260" t="s">
        <v>105</v>
      </c>
      <c r="V7260" t="s">
        <v>68</v>
      </c>
      <c r="W7260">
        <v>4919</v>
      </c>
      <c r="X7260" s="1">
        <v>42164</v>
      </c>
      <c r="Y7260" t="s">
        <v>34</v>
      </c>
      <c r="Z7260" t="e" vm="25">
        <v>#VALUE!</v>
      </c>
      <c r="AA7260">
        <v>53590</v>
      </c>
      <c r="AB7260" t="e" cm="1" vm="2">
        <f t="array" ref="AB7260">_FV(Table1[[#This Row],[State]],"Country/region",TRUE)</f>
        <v>#VALUE!</v>
      </c>
    </row>
    <row r="7261" spans="1:28" x14ac:dyDescent="0.35">
      <c r="A7261" t="s">
        <v>2523</v>
      </c>
      <c r="B7261">
        <v>66</v>
      </c>
      <c r="C7261" t="s">
        <v>2524</v>
      </c>
      <c r="D7261" t="s">
        <v>38</v>
      </c>
      <c r="E7261">
        <f>YEAR(Table1[[#This Row],[Order Date]])</f>
        <v>2015</v>
      </c>
      <c r="F7261">
        <v>1</v>
      </c>
      <c r="G7261">
        <f>MONTH(Table1[[#This Row],[Order Date]])</f>
        <v>6</v>
      </c>
      <c r="H7261" s="1">
        <v>42163</v>
      </c>
      <c r="I7261">
        <v>39686</v>
      </c>
      <c r="J7261" t="s">
        <v>39</v>
      </c>
      <c r="K7261">
        <v>48</v>
      </c>
      <c r="L7261">
        <v>65.989999999999995</v>
      </c>
      <c r="M7261" s="2">
        <v>0</v>
      </c>
      <c r="N7261">
        <v>2750.7105000000001</v>
      </c>
      <c r="O7261">
        <v>5.26</v>
      </c>
      <c r="P7261">
        <v>791.90099999999995</v>
      </c>
      <c r="Q7261" s="2">
        <v>0.56000000000000005</v>
      </c>
      <c r="R7261" t="s">
        <v>96</v>
      </c>
      <c r="S7261" t="s">
        <v>30</v>
      </c>
      <c r="T7261">
        <v>8860</v>
      </c>
      <c r="U7261" t="s">
        <v>105</v>
      </c>
      <c r="V7261" t="s">
        <v>33</v>
      </c>
      <c r="W7261">
        <v>5603</v>
      </c>
      <c r="X7261" s="1">
        <v>42164</v>
      </c>
      <c r="Y7261" t="s">
        <v>34</v>
      </c>
      <c r="Z7261" t="e" vm="43">
        <v>#VALUE!</v>
      </c>
      <c r="AA7261">
        <v>26301</v>
      </c>
      <c r="AB7261" t="e" cm="1" vm="2">
        <f t="array" ref="AB7261">_FV(Table1[[#This Row],[State]],"Country/region",TRUE)</f>
        <v>#VALUE!</v>
      </c>
    </row>
    <row r="7262" spans="1:28" x14ac:dyDescent="0.35">
      <c r="A7262" t="s">
        <v>3426</v>
      </c>
      <c r="B7262">
        <v>66</v>
      </c>
      <c r="C7262" t="s">
        <v>961</v>
      </c>
      <c r="D7262" t="s">
        <v>38</v>
      </c>
      <c r="E7262">
        <f>YEAR(Table1[[#This Row],[Order Date]])</f>
        <v>2015</v>
      </c>
      <c r="F7262">
        <v>1</v>
      </c>
      <c r="G7262">
        <f>MONTH(Table1[[#This Row],[Order Date]])</f>
        <v>6</v>
      </c>
      <c r="H7262" s="1">
        <v>42163</v>
      </c>
      <c r="I7262">
        <v>868</v>
      </c>
      <c r="J7262" t="s">
        <v>39</v>
      </c>
      <c r="K7262">
        <v>31</v>
      </c>
      <c r="L7262">
        <v>47.98</v>
      </c>
      <c r="M7262" s="2">
        <v>0.04</v>
      </c>
      <c r="N7262">
        <v>1474.33</v>
      </c>
      <c r="O7262">
        <v>3.61</v>
      </c>
      <c r="P7262">
        <v>114.46</v>
      </c>
      <c r="Q7262" s="2">
        <v>0.71</v>
      </c>
      <c r="R7262" t="s">
        <v>96</v>
      </c>
      <c r="S7262" t="s">
        <v>139</v>
      </c>
      <c r="T7262" t="s">
        <v>945</v>
      </c>
      <c r="U7262" t="s">
        <v>102</v>
      </c>
      <c r="V7262" t="s">
        <v>68</v>
      </c>
      <c r="W7262">
        <v>135</v>
      </c>
      <c r="X7262" s="1">
        <v>42165</v>
      </c>
      <c r="Y7262" t="s">
        <v>34</v>
      </c>
      <c r="Z7262" t="e" vm="16">
        <v>#VALUE!</v>
      </c>
      <c r="AA7262">
        <v>60068</v>
      </c>
      <c r="AB7262" t="e" cm="1" vm="2">
        <f t="array" ref="AB7262">_FV(Table1[[#This Row],[State]],"Country/region",TRUE)</f>
        <v>#VALUE!</v>
      </c>
    </row>
    <row r="7263" spans="1:28" x14ac:dyDescent="0.35">
      <c r="A7263" t="s">
        <v>2760</v>
      </c>
      <c r="B7263">
        <v>66</v>
      </c>
      <c r="C7263" t="s">
        <v>2569</v>
      </c>
      <c r="D7263" t="s">
        <v>57</v>
      </c>
      <c r="E7263">
        <f>YEAR(Table1[[#This Row],[Order Date]])</f>
        <v>2015</v>
      </c>
      <c r="F7263">
        <v>1</v>
      </c>
      <c r="G7263">
        <f>MONTH(Table1[[#This Row],[Order Date]])</f>
        <v>6</v>
      </c>
      <c r="H7263" s="1">
        <v>42163</v>
      </c>
      <c r="I7263">
        <v>29856</v>
      </c>
      <c r="J7263" t="s">
        <v>131</v>
      </c>
      <c r="K7263">
        <v>24</v>
      </c>
      <c r="L7263">
        <v>4.9800000000000004</v>
      </c>
      <c r="M7263" s="2">
        <v>0.04</v>
      </c>
      <c r="N7263">
        <v>115.54</v>
      </c>
      <c r="O7263">
        <v>0.8</v>
      </c>
      <c r="P7263">
        <v>43.35</v>
      </c>
      <c r="Q7263" s="2">
        <v>0.36</v>
      </c>
      <c r="R7263" t="s">
        <v>29</v>
      </c>
      <c r="S7263" t="s">
        <v>59</v>
      </c>
      <c r="T7263" t="s">
        <v>570</v>
      </c>
      <c r="U7263" t="s">
        <v>61</v>
      </c>
      <c r="V7263" t="s">
        <v>68</v>
      </c>
      <c r="W7263">
        <v>4199</v>
      </c>
      <c r="X7263" s="1">
        <v>42166</v>
      </c>
      <c r="Y7263" t="s">
        <v>34</v>
      </c>
      <c r="Z7263" t="e" vm="36">
        <v>#VALUE!</v>
      </c>
      <c r="AA7263">
        <v>57006</v>
      </c>
      <c r="AB7263" t="e" cm="1" vm="2">
        <f t="array" ref="AB7263">_FV(Table1[[#This Row],[State]],"Country/region",TRUE)</f>
        <v>#VALUE!</v>
      </c>
    </row>
    <row r="7264" spans="1:28" x14ac:dyDescent="0.35">
      <c r="A7264" t="s">
        <v>2383</v>
      </c>
      <c r="B7264">
        <v>66</v>
      </c>
      <c r="C7264" t="s">
        <v>2304</v>
      </c>
      <c r="D7264" t="s">
        <v>38</v>
      </c>
      <c r="E7264">
        <f>YEAR(Table1[[#This Row],[Order Date]])</f>
        <v>2015</v>
      </c>
      <c r="F7264">
        <v>1</v>
      </c>
      <c r="G7264">
        <f>MONTH(Table1[[#This Row],[Order Date]])</f>
        <v>6</v>
      </c>
      <c r="H7264" s="1">
        <v>42164</v>
      </c>
      <c r="I7264">
        <v>45664</v>
      </c>
      <c r="J7264" t="s">
        <v>39</v>
      </c>
      <c r="K7264">
        <v>24</v>
      </c>
      <c r="L7264">
        <v>19.98</v>
      </c>
      <c r="M7264" s="2">
        <v>0.09</v>
      </c>
      <c r="N7264">
        <v>473.03</v>
      </c>
      <c r="O7264">
        <v>10.49</v>
      </c>
      <c r="P7264">
        <v>26.27</v>
      </c>
      <c r="Q7264" s="2">
        <v>0.49</v>
      </c>
      <c r="R7264" t="s">
        <v>48</v>
      </c>
      <c r="S7264" t="s">
        <v>30</v>
      </c>
      <c r="T7264" t="s">
        <v>1306</v>
      </c>
      <c r="U7264" t="s">
        <v>82</v>
      </c>
      <c r="V7264" t="s">
        <v>52</v>
      </c>
      <c r="W7264">
        <v>6423</v>
      </c>
      <c r="X7264" s="1">
        <v>42165</v>
      </c>
      <c r="Y7264" t="s">
        <v>34</v>
      </c>
      <c r="Z7264" t="e" vm="4">
        <v>#VALUE!</v>
      </c>
      <c r="AA7264">
        <v>91776</v>
      </c>
      <c r="AB7264" t="e" cm="1" vm="2">
        <f t="array" ref="AB7264">_FV(Table1[[#This Row],[State]],"Country/region",TRUE)</f>
        <v>#VALUE!</v>
      </c>
    </row>
    <row r="7265" spans="1:28" x14ac:dyDescent="0.35">
      <c r="A7265" t="s">
        <v>781</v>
      </c>
      <c r="B7265">
        <v>66</v>
      </c>
      <c r="C7265" t="s">
        <v>168</v>
      </c>
      <c r="D7265" t="s">
        <v>57</v>
      </c>
      <c r="E7265">
        <f>YEAR(Table1[[#This Row],[Order Date]])</f>
        <v>2015</v>
      </c>
      <c r="F7265">
        <v>1</v>
      </c>
      <c r="G7265">
        <f>MONTH(Table1[[#This Row],[Order Date]])</f>
        <v>6</v>
      </c>
      <c r="H7265" s="1">
        <v>42165</v>
      </c>
      <c r="I7265">
        <v>42887</v>
      </c>
      <c r="J7265" t="s">
        <v>131</v>
      </c>
      <c r="K7265">
        <v>3</v>
      </c>
      <c r="L7265">
        <v>9.7799999999999994</v>
      </c>
      <c r="M7265" s="2">
        <v>0.01</v>
      </c>
      <c r="N7265">
        <v>35.68</v>
      </c>
      <c r="O7265">
        <v>5.76</v>
      </c>
      <c r="P7265">
        <v>-11.43</v>
      </c>
      <c r="Q7265" s="2">
        <v>0.35</v>
      </c>
      <c r="R7265" t="s">
        <v>29</v>
      </c>
      <c r="S7265" t="s">
        <v>30</v>
      </c>
      <c r="T7265" t="s">
        <v>894</v>
      </c>
      <c r="U7265" t="s">
        <v>267</v>
      </c>
      <c r="V7265" t="s">
        <v>76</v>
      </c>
      <c r="W7265">
        <v>6051</v>
      </c>
      <c r="X7265" s="1">
        <v>42166</v>
      </c>
      <c r="Y7265" t="s">
        <v>34</v>
      </c>
      <c r="Z7265" t="e" vm="14">
        <v>#VALUE!</v>
      </c>
      <c r="AA7265">
        <v>34741</v>
      </c>
      <c r="AB7265" t="e" cm="1" vm="2">
        <f t="array" ref="AB7265">_FV(Table1[[#This Row],[State]],"Country/region",TRUE)</f>
        <v>#VALUE!</v>
      </c>
    </row>
    <row r="7266" spans="1:28" x14ac:dyDescent="0.35">
      <c r="A7266" t="s">
        <v>2850</v>
      </c>
      <c r="B7266">
        <v>66</v>
      </c>
      <c r="C7266" t="s">
        <v>1277</v>
      </c>
      <c r="D7266" t="s">
        <v>46</v>
      </c>
      <c r="E7266">
        <f>YEAR(Table1[[#This Row],[Order Date]])</f>
        <v>2015</v>
      </c>
      <c r="F7266">
        <v>1</v>
      </c>
      <c r="G7266">
        <f>MONTH(Table1[[#This Row],[Order Date]])</f>
        <v>6</v>
      </c>
      <c r="H7266" s="1">
        <v>42165</v>
      </c>
      <c r="I7266">
        <v>38851</v>
      </c>
      <c r="J7266" t="s">
        <v>58</v>
      </c>
      <c r="K7266">
        <v>1</v>
      </c>
      <c r="L7266">
        <v>3.74</v>
      </c>
      <c r="M7266" s="2">
        <v>0.06</v>
      </c>
      <c r="N7266">
        <v>8.49</v>
      </c>
      <c r="O7266">
        <v>4.6900000000000004</v>
      </c>
      <c r="P7266">
        <v>-5.7385000000000002</v>
      </c>
      <c r="Q7266" s="2">
        <v>0.35</v>
      </c>
      <c r="R7266" t="s">
        <v>29</v>
      </c>
      <c r="S7266" t="s">
        <v>30</v>
      </c>
      <c r="T7266" t="s">
        <v>2767</v>
      </c>
      <c r="U7266" t="s">
        <v>67</v>
      </c>
      <c r="V7266" t="s">
        <v>33</v>
      </c>
      <c r="W7266">
        <v>5467</v>
      </c>
      <c r="X7266" s="1">
        <v>42166</v>
      </c>
      <c r="Y7266" t="s">
        <v>34</v>
      </c>
      <c r="Z7266" t="e" vm="21">
        <v>#VALUE!</v>
      </c>
      <c r="AA7266">
        <v>4092</v>
      </c>
      <c r="AB7266" t="e" cm="1" vm="2">
        <f t="array" ref="AB7266">_FV(Table1[[#This Row],[State]],"Country/region",TRUE)</f>
        <v>#VALUE!</v>
      </c>
    </row>
    <row r="7267" spans="1:28" x14ac:dyDescent="0.35">
      <c r="A7267" t="s">
        <v>3120</v>
      </c>
      <c r="B7267">
        <v>66</v>
      </c>
      <c r="C7267" t="s">
        <v>535</v>
      </c>
      <c r="D7267" t="s">
        <v>46</v>
      </c>
      <c r="E7267">
        <f>YEAR(Table1[[#This Row],[Order Date]])</f>
        <v>2015</v>
      </c>
      <c r="F7267">
        <v>1</v>
      </c>
      <c r="G7267">
        <f>MONTH(Table1[[#This Row],[Order Date]])</f>
        <v>6</v>
      </c>
      <c r="H7267" s="1">
        <v>42165</v>
      </c>
      <c r="I7267">
        <v>39938</v>
      </c>
      <c r="J7267" t="s">
        <v>28</v>
      </c>
      <c r="K7267">
        <v>5</v>
      </c>
      <c r="L7267">
        <v>34.58</v>
      </c>
      <c r="M7267" s="2">
        <v>0.1</v>
      </c>
      <c r="N7267">
        <v>169.27</v>
      </c>
      <c r="O7267">
        <v>8.99</v>
      </c>
      <c r="P7267">
        <v>-41.66</v>
      </c>
      <c r="Q7267" s="2">
        <v>0.56000000000000005</v>
      </c>
      <c r="R7267" t="s">
        <v>29</v>
      </c>
      <c r="S7267" t="s">
        <v>139</v>
      </c>
      <c r="T7267" t="s">
        <v>2483</v>
      </c>
      <c r="U7267" t="s">
        <v>88</v>
      </c>
      <c r="V7267" t="s">
        <v>52</v>
      </c>
      <c r="W7267">
        <v>5645</v>
      </c>
      <c r="X7267" s="1">
        <v>42166</v>
      </c>
      <c r="Y7267" t="s">
        <v>34</v>
      </c>
      <c r="Z7267" t="e" vm="42">
        <v>#VALUE!</v>
      </c>
      <c r="AA7267">
        <v>85023</v>
      </c>
      <c r="AB7267" t="e" cm="1" vm="2">
        <f t="array" ref="AB7267">_FV(Table1[[#This Row],[State]],"Country/region",TRUE)</f>
        <v>#VALUE!</v>
      </c>
    </row>
    <row r="7268" spans="1:28" x14ac:dyDescent="0.35">
      <c r="A7268" t="s">
        <v>1336</v>
      </c>
      <c r="B7268">
        <v>66</v>
      </c>
      <c r="C7268" t="s">
        <v>2363</v>
      </c>
      <c r="D7268" t="s">
        <v>38</v>
      </c>
      <c r="E7268">
        <f>YEAR(Table1[[#This Row],[Order Date]])</f>
        <v>2015</v>
      </c>
      <c r="F7268">
        <v>1</v>
      </c>
      <c r="G7268">
        <f>MONTH(Table1[[#This Row],[Order Date]])</f>
        <v>6</v>
      </c>
      <c r="H7268" s="1">
        <v>42165</v>
      </c>
      <c r="I7268">
        <v>43874</v>
      </c>
      <c r="J7268" t="s">
        <v>28</v>
      </c>
      <c r="K7268">
        <v>46</v>
      </c>
      <c r="L7268">
        <v>3.28</v>
      </c>
      <c r="M7268" s="2">
        <v>0.09</v>
      </c>
      <c r="N7268">
        <v>153.28</v>
      </c>
      <c r="O7268">
        <v>5</v>
      </c>
      <c r="P7268">
        <v>-161.21</v>
      </c>
      <c r="Q7268" s="2">
        <v>0.56000000000000005</v>
      </c>
      <c r="R7268" t="s">
        <v>29</v>
      </c>
      <c r="S7268" t="s">
        <v>59</v>
      </c>
      <c r="T7268" t="s">
        <v>2660</v>
      </c>
      <c r="U7268" t="s">
        <v>88</v>
      </c>
      <c r="V7268" t="s">
        <v>33</v>
      </c>
      <c r="W7268">
        <v>6188</v>
      </c>
      <c r="X7268" s="1">
        <v>42166</v>
      </c>
      <c r="Y7268" t="s">
        <v>34</v>
      </c>
      <c r="Z7268" t="e" vm="22">
        <v>#VALUE!</v>
      </c>
      <c r="AA7268">
        <v>44256</v>
      </c>
      <c r="AB7268" t="e" cm="1" vm="2">
        <f t="array" ref="AB7268">_FV(Table1[[#This Row],[State]],"Country/region",TRUE)</f>
        <v>#VALUE!</v>
      </c>
    </row>
    <row r="7269" spans="1:28" x14ac:dyDescent="0.35">
      <c r="A7269" t="s">
        <v>781</v>
      </c>
      <c r="B7269">
        <v>66</v>
      </c>
      <c r="C7269" t="s">
        <v>168</v>
      </c>
      <c r="D7269" t="s">
        <v>57</v>
      </c>
      <c r="E7269">
        <f>YEAR(Table1[[#This Row],[Order Date]])</f>
        <v>2015</v>
      </c>
      <c r="F7269">
        <v>1</v>
      </c>
      <c r="G7269">
        <f>MONTH(Table1[[#This Row],[Order Date]])</f>
        <v>6</v>
      </c>
      <c r="H7269" s="1">
        <v>42165</v>
      </c>
      <c r="I7269">
        <v>42887</v>
      </c>
      <c r="J7269" t="s">
        <v>131</v>
      </c>
      <c r="K7269">
        <v>3</v>
      </c>
      <c r="L7269">
        <v>145.97999999999999</v>
      </c>
      <c r="M7269" s="2">
        <v>0.01</v>
      </c>
      <c r="N7269">
        <v>498.49</v>
      </c>
      <c r="O7269">
        <v>51.92</v>
      </c>
      <c r="P7269">
        <v>-251.41</v>
      </c>
      <c r="Q7269" s="2">
        <v>0.69</v>
      </c>
      <c r="R7269" t="s">
        <v>48</v>
      </c>
      <c r="S7269" t="s">
        <v>73</v>
      </c>
      <c r="T7269" t="s">
        <v>1667</v>
      </c>
      <c r="U7269" t="s">
        <v>75</v>
      </c>
      <c r="V7269" t="s">
        <v>76</v>
      </c>
      <c r="W7269">
        <v>6053</v>
      </c>
      <c r="X7269" s="1">
        <v>42167</v>
      </c>
      <c r="Y7269" t="s">
        <v>53</v>
      </c>
      <c r="Z7269" t="e" vm="14">
        <v>#VALUE!</v>
      </c>
      <c r="AA7269">
        <v>34741</v>
      </c>
      <c r="AB7269" t="e" cm="1" vm="2">
        <f t="array" ref="AB7269">_FV(Table1[[#This Row],[State]],"Country/region",TRUE)</f>
        <v>#VALUE!</v>
      </c>
    </row>
    <row r="7270" spans="1:28" x14ac:dyDescent="0.35">
      <c r="A7270" t="s">
        <v>781</v>
      </c>
      <c r="B7270">
        <v>66</v>
      </c>
      <c r="C7270" t="s">
        <v>168</v>
      </c>
      <c r="D7270" t="s">
        <v>57</v>
      </c>
      <c r="E7270">
        <f>YEAR(Table1[[#This Row],[Order Date]])</f>
        <v>2015</v>
      </c>
      <c r="F7270">
        <v>1</v>
      </c>
      <c r="G7270">
        <f>MONTH(Table1[[#This Row],[Order Date]])</f>
        <v>6</v>
      </c>
      <c r="H7270" s="1">
        <v>42165</v>
      </c>
      <c r="I7270">
        <v>42887</v>
      </c>
      <c r="J7270" t="s">
        <v>131</v>
      </c>
      <c r="K7270">
        <v>11</v>
      </c>
      <c r="L7270">
        <v>21.38</v>
      </c>
      <c r="M7270" s="2">
        <v>0.04</v>
      </c>
      <c r="N7270">
        <v>234.76</v>
      </c>
      <c r="O7270">
        <v>8.99</v>
      </c>
      <c r="P7270">
        <v>-45.65</v>
      </c>
      <c r="Q7270" s="2">
        <v>0.59</v>
      </c>
      <c r="R7270" t="s">
        <v>29</v>
      </c>
      <c r="S7270" t="s">
        <v>139</v>
      </c>
      <c r="T7270" t="s">
        <v>994</v>
      </c>
      <c r="U7270" t="s">
        <v>88</v>
      </c>
      <c r="V7270" t="s">
        <v>76</v>
      </c>
      <c r="W7270">
        <v>6052</v>
      </c>
      <c r="X7270" s="1">
        <v>42167</v>
      </c>
      <c r="Y7270" t="s">
        <v>34</v>
      </c>
      <c r="Z7270" t="e" vm="14">
        <v>#VALUE!</v>
      </c>
      <c r="AA7270">
        <v>34741</v>
      </c>
      <c r="AB7270" t="e" cm="1" vm="2">
        <f t="array" ref="AB7270">_FV(Table1[[#This Row],[State]],"Country/region",TRUE)</f>
        <v>#VALUE!</v>
      </c>
    </row>
    <row r="7271" spans="1:28" x14ac:dyDescent="0.35">
      <c r="A7271" t="s">
        <v>1542</v>
      </c>
      <c r="B7271">
        <v>66</v>
      </c>
      <c r="C7271" t="s">
        <v>2921</v>
      </c>
      <c r="D7271" t="s">
        <v>57</v>
      </c>
      <c r="E7271">
        <f>YEAR(Table1[[#This Row],[Order Date]])</f>
        <v>2015</v>
      </c>
      <c r="F7271">
        <v>1</v>
      </c>
      <c r="G7271">
        <f>MONTH(Table1[[#This Row],[Order Date]])</f>
        <v>6</v>
      </c>
      <c r="H7271" s="1">
        <v>42166</v>
      </c>
      <c r="I7271">
        <v>50977</v>
      </c>
      <c r="J7271" t="s">
        <v>47</v>
      </c>
      <c r="K7271">
        <v>1</v>
      </c>
      <c r="L7271">
        <v>18.97</v>
      </c>
      <c r="M7271" s="2">
        <v>0.05</v>
      </c>
      <c r="N7271">
        <v>34.090000000000003</v>
      </c>
      <c r="O7271">
        <v>9.0299999999999994</v>
      </c>
      <c r="P7271">
        <v>-19.899999999999999</v>
      </c>
      <c r="Q7271" s="2">
        <v>0.37</v>
      </c>
      <c r="R7271" t="s">
        <v>29</v>
      </c>
      <c r="S7271" t="s">
        <v>30</v>
      </c>
      <c r="T7271" t="s">
        <v>428</v>
      </c>
      <c r="U7271" t="s">
        <v>61</v>
      </c>
      <c r="V7271" t="s">
        <v>52</v>
      </c>
      <c r="W7271">
        <v>7143</v>
      </c>
      <c r="X7271" s="1">
        <v>42166</v>
      </c>
      <c r="Y7271" t="s">
        <v>42</v>
      </c>
      <c r="Z7271" t="e" vm="4">
        <v>#VALUE!</v>
      </c>
      <c r="AA7271">
        <v>95501</v>
      </c>
      <c r="AB7271" t="e" cm="1" vm="2">
        <f t="array" ref="AB7271">_FV(Table1[[#This Row],[State]],"Country/region",TRUE)</f>
        <v>#VALUE!</v>
      </c>
    </row>
    <row r="7272" spans="1:28" x14ac:dyDescent="0.35">
      <c r="A7272" t="s">
        <v>2912</v>
      </c>
      <c r="B7272">
        <v>66</v>
      </c>
      <c r="C7272" t="s">
        <v>1953</v>
      </c>
      <c r="D7272" t="s">
        <v>57</v>
      </c>
      <c r="E7272">
        <f>YEAR(Table1[[#This Row],[Order Date]])</f>
        <v>2015</v>
      </c>
      <c r="F7272">
        <v>1</v>
      </c>
      <c r="G7272">
        <f>MONTH(Table1[[#This Row],[Order Date]])</f>
        <v>6</v>
      </c>
      <c r="H7272" s="1">
        <v>42166</v>
      </c>
      <c r="I7272">
        <v>58658</v>
      </c>
      <c r="J7272" t="s">
        <v>131</v>
      </c>
      <c r="K7272">
        <v>7</v>
      </c>
      <c r="L7272">
        <v>120.98</v>
      </c>
      <c r="M7272" s="2">
        <v>0.09</v>
      </c>
      <c r="N7272">
        <v>883.23</v>
      </c>
      <c r="O7272">
        <v>58.64</v>
      </c>
      <c r="P7272">
        <v>-404.36</v>
      </c>
      <c r="Q7272" s="2">
        <v>0.75</v>
      </c>
      <c r="R7272" t="s">
        <v>48</v>
      </c>
      <c r="S7272" t="s">
        <v>73</v>
      </c>
      <c r="T7272" t="s">
        <v>721</v>
      </c>
      <c r="U7272" t="s">
        <v>154</v>
      </c>
      <c r="V7272" t="s">
        <v>52</v>
      </c>
      <c r="W7272">
        <v>8204</v>
      </c>
      <c r="X7272" s="1">
        <v>42167</v>
      </c>
      <c r="Y7272" t="s">
        <v>53</v>
      </c>
      <c r="Z7272" t="e" vm="45">
        <v>#VALUE!</v>
      </c>
      <c r="AA7272">
        <v>59102</v>
      </c>
      <c r="AB7272" t="e" cm="1" vm="2">
        <f t="array" ref="AB7272">_FV(Table1[[#This Row],[State]],"Country/region",TRUE)</f>
        <v>#VALUE!</v>
      </c>
    </row>
    <row r="7273" spans="1:28" x14ac:dyDescent="0.35">
      <c r="A7273" t="s">
        <v>3527</v>
      </c>
      <c r="B7273">
        <v>66</v>
      </c>
      <c r="C7273" t="s">
        <v>1559</v>
      </c>
      <c r="D7273" t="s">
        <v>46</v>
      </c>
      <c r="E7273">
        <f>YEAR(Table1[[#This Row],[Order Date]])</f>
        <v>2015</v>
      </c>
      <c r="F7273">
        <v>1</v>
      </c>
      <c r="G7273">
        <f>MONTH(Table1[[#This Row],[Order Date]])</f>
        <v>6</v>
      </c>
      <c r="H7273" s="1">
        <v>42166</v>
      </c>
      <c r="I7273">
        <v>43460</v>
      </c>
      <c r="J7273" t="s">
        <v>131</v>
      </c>
      <c r="K7273">
        <v>2</v>
      </c>
      <c r="L7273">
        <v>8.0399999999999991</v>
      </c>
      <c r="M7273" s="2">
        <v>7.0000000000000007E-2</v>
      </c>
      <c r="N7273">
        <v>25.09</v>
      </c>
      <c r="O7273">
        <v>8.94</v>
      </c>
      <c r="P7273">
        <v>-17.594999999999999</v>
      </c>
      <c r="Q7273" s="2">
        <v>0.4</v>
      </c>
      <c r="R7273" t="s">
        <v>29</v>
      </c>
      <c r="S7273" t="s">
        <v>30</v>
      </c>
      <c r="T7273" t="s">
        <v>1289</v>
      </c>
      <c r="U7273" t="s">
        <v>67</v>
      </c>
      <c r="V7273" t="s">
        <v>33</v>
      </c>
      <c r="W7273">
        <v>6137</v>
      </c>
      <c r="X7273" s="1">
        <v>42167</v>
      </c>
      <c r="Y7273" t="s">
        <v>34</v>
      </c>
      <c r="Z7273" t="e" vm="17">
        <v>#VALUE!</v>
      </c>
      <c r="AA7273">
        <v>6226</v>
      </c>
      <c r="AB7273" t="e" cm="1" vm="2">
        <f t="array" ref="AB7273">_FV(Table1[[#This Row],[State]],"Country/region",TRUE)</f>
        <v>#VALUE!</v>
      </c>
    </row>
    <row r="7274" spans="1:28" x14ac:dyDescent="0.35">
      <c r="A7274" t="s">
        <v>3271</v>
      </c>
      <c r="B7274">
        <v>66</v>
      </c>
      <c r="C7274" t="s">
        <v>904</v>
      </c>
      <c r="D7274" t="s">
        <v>27</v>
      </c>
      <c r="E7274">
        <f>YEAR(Table1[[#This Row],[Order Date]])</f>
        <v>2015</v>
      </c>
      <c r="F7274">
        <v>1</v>
      </c>
      <c r="G7274">
        <f>MONTH(Table1[[#This Row],[Order Date]])</f>
        <v>6</v>
      </c>
      <c r="H7274" s="1">
        <v>42166</v>
      </c>
      <c r="I7274">
        <v>28901</v>
      </c>
      <c r="J7274" t="s">
        <v>28</v>
      </c>
      <c r="K7274">
        <v>23</v>
      </c>
      <c r="L7274">
        <v>40.99</v>
      </c>
      <c r="M7274" s="2">
        <v>0.1</v>
      </c>
      <c r="N7274">
        <v>871.32</v>
      </c>
      <c r="O7274">
        <v>5.86</v>
      </c>
      <c r="P7274">
        <v>315.16000000000003</v>
      </c>
      <c r="Q7274" s="2">
        <v>0.36</v>
      </c>
      <c r="R7274" t="s">
        <v>29</v>
      </c>
      <c r="S7274" t="s">
        <v>30</v>
      </c>
      <c r="T7274" t="s">
        <v>3044</v>
      </c>
      <c r="U7274" t="s">
        <v>61</v>
      </c>
      <c r="V7274" t="s">
        <v>68</v>
      </c>
      <c r="W7274">
        <v>4056</v>
      </c>
      <c r="X7274" s="1">
        <v>42167</v>
      </c>
      <c r="Y7274" t="s">
        <v>34</v>
      </c>
      <c r="Z7274" t="e" vm="26">
        <v>#VALUE!</v>
      </c>
      <c r="AA7274">
        <v>48239</v>
      </c>
      <c r="AB7274" t="e" cm="1" vm="2">
        <f t="array" ref="AB7274">_FV(Table1[[#This Row],[State]],"Country/region",TRUE)</f>
        <v>#VALUE!</v>
      </c>
    </row>
    <row r="7275" spans="1:28" x14ac:dyDescent="0.35">
      <c r="A7275" t="s">
        <v>2912</v>
      </c>
      <c r="B7275">
        <v>66</v>
      </c>
      <c r="C7275" t="s">
        <v>1953</v>
      </c>
      <c r="D7275" t="s">
        <v>57</v>
      </c>
      <c r="E7275">
        <f>YEAR(Table1[[#This Row],[Order Date]])</f>
        <v>2015</v>
      </c>
      <c r="F7275">
        <v>1</v>
      </c>
      <c r="G7275">
        <f>MONTH(Table1[[#This Row],[Order Date]])</f>
        <v>6</v>
      </c>
      <c r="H7275" s="1">
        <v>42166</v>
      </c>
      <c r="I7275">
        <v>58658</v>
      </c>
      <c r="J7275" t="s">
        <v>131</v>
      </c>
      <c r="K7275">
        <v>41</v>
      </c>
      <c r="L7275">
        <v>20.97</v>
      </c>
      <c r="M7275" s="2">
        <v>0.01</v>
      </c>
      <c r="N7275">
        <v>917.25</v>
      </c>
      <c r="O7275">
        <v>6.5</v>
      </c>
      <c r="P7275">
        <v>-103.75</v>
      </c>
      <c r="Q7275" s="2">
        <v>0.78</v>
      </c>
      <c r="R7275" t="s">
        <v>96</v>
      </c>
      <c r="S7275" t="s">
        <v>30</v>
      </c>
      <c r="T7275" t="s">
        <v>2662</v>
      </c>
      <c r="U7275" t="s">
        <v>102</v>
      </c>
      <c r="V7275" t="s">
        <v>52</v>
      </c>
      <c r="W7275">
        <v>8205</v>
      </c>
      <c r="X7275" s="1">
        <v>42167</v>
      </c>
      <c r="Y7275" t="s">
        <v>34</v>
      </c>
      <c r="Z7275" t="e" vm="45">
        <v>#VALUE!</v>
      </c>
      <c r="AA7275">
        <v>59102</v>
      </c>
      <c r="AB7275" t="e" cm="1" vm="2">
        <f t="array" ref="AB7275">_FV(Table1[[#This Row],[State]],"Country/region",TRUE)</f>
        <v>#VALUE!</v>
      </c>
    </row>
    <row r="7276" spans="1:28" x14ac:dyDescent="0.35">
      <c r="A7276" t="s">
        <v>156</v>
      </c>
      <c r="B7276">
        <v>66</v>
      </c>
      <c r="C7276" t="s">
        <v>157</v>
      </c>
      <c r="D7276" t="s">
        <v>57</v>
      </c>
      <c r="E7276">
        <f>YEAR(Table1[[#This Row],[Order Date]])</f>
        <v>2015</v>
      </c>
      <c r="F7276">
        <v>1</v>
      </c>
      <c r="G7276">
        <f>MONTH(Table1[[#This Row],[Order Date]])</f>
        <v>6</v>
      </c>
      <c r="H7276" s="1">
        <v>42166</v>
      </c>
      <c r="I7276">
        <v>44839</v>
      </c>
      <c r="J7276" t="s">
        <v>58</v>
      </c>
      <c r="K7276">
        <v>27</v>
      </c>
      <c r="L7276">
        <v>33.979999999999997</v>
      </c>
      <c r="M7276" s="2">
        <v>0.09</v>
      </c>
      <c r="N7276">
        <v>899.97</v>
      </c>
      <c r="O7276">
        <v>19.989999999999998</v>
      </c>
      <c r="P7276">
        <v>-246.3</v>
      </c>
      <c r="Q7276" s="2">
        <v>0.55000000000000004</v>
      </c>
      <c r="R7276" t="s">
        <v>48</v>
      </c>
      <c r="S7276" t="s">
        <v>30</v>
      </c>
      <c r="T7276" t="s">
        <v>2223</v>
      </c>
      <c r="U7276" t="s">
        <v>82</v>
      </c>
      <c r="V7276" t="s">
        <v>68</v>
      </c>
      <c r="W7276">
        <v>6330</v>
      </c>
      <c r="X7276" s="1">
        <v>42168</v>
      </c>
      <c r="Y7276" t="s">
        <v>42</v>
      </c>
      <c r="Z7276" t="e" vm="16">
        <v>#VALUE!</v>
      </c>
      <c r="AA7276">
        <v>61401</v>
      </c>
      <c r="AB7276" t="e" cm="1" vm="2">
        <f t="array" ref="AB7276">_FV(Table1[[#This Row],[State]],"Country/region",TRUE)</f>
        <v>#VALUE!</v>
      </c>
    </row>
    <row r="7277" spans="1:28" x14ac:dyDescent="0.35">
      <c r="A7277" t="s">
        <v>2912</v>
      </c>
      <c r="B7277">
        <v>66</v>
      </c>
      <c r="C7277" t="s">
        <v>1953</v>
      </c>
      <c r="D7277" t="s">
        <v>57</v>
      </c>
      <c r="E7277">
        <f>YEAR(Table1[[#This Row],[Order Date]])</f>
        <v>2015</v>
      </c>
      <c r="F7277">
        <v>1</v>
      </c>
      <c r="G7277">
        <f>MONTH(Table1[[#This Row],[Order Date]])</f>
        <v>6</v>
      </c>
      <c r="H7277" s="1">
        <v>42166</v>
      </c>
      <c r="I7277">
        <v>58658</v>
      </c>
      <c r="J7277" t="s">
        <v>131</v>
      </c>
      <c r="K7277">
        <v>46</v>
      </c>
      <c r="L7277">
        <v>20.99</v>
      </c>
      <c r="M7277" s="2">
        <v>0.1</v>
      </c>
      <c r="N7277">
        <v>760.80100000000004</v>
      </c>
      <c r="O7277">
        <v>0.99</v>
      </c>
      <c r="P7277">
        <v>348.58800000000002</v>
      </c>
      <c r="Q7277" s="2">
        <v>0.37</v>
      </c>
      <c r="R7277" t="s">
        <v>96</v>
      </c>
      <c r="S7277" t="s">
        <v>59</v>
      </c>
      <c r="T7277" t="s">
        <v>2275</v>
      </c>
      <c r="U7277" t="s">
        <v>105</v>
      </c>
      <c r="V7277" t="s">
        <v>52</v>
      </c>
      <c r="W7277">
        <v>8206</v>
      </c>
      <c r="X7277" s="1">
        <v>42168</v>
      </c>
      <c r="Y7277" t="s">
        <v>34</v>
      </c>
      <c r="Z7277" t="e" vm="45">
        <v>#VALUE!</v>
      </c>
      <c r="AA7277">
        <v>59102</v>
      </c>
      <c r="AB7277" t="e" cm="1" vm="2">
        <f t="array" ref="AB7277">_FV(Table1[[#This Row],[State]],"Country/region",TRUE)</f>
        <v>#VALUE!</v>
      </c>
    </row>
    <row r="7278" spans="1:28" x14ac:dyDescent="0.35">
      <c r="A7278" t="s">
        <v>195</v>
      </c>
      <c r="B7278">
        <v>66</v>
      </c>
      <c r="C7278" t="s">
        <v>196</v>
      </c>
      <c r="D7278" t="s">
        <v>27</v>
      </c>
      <c r="E7278">
        <f>YEAR(Table1[[#This Row],[Order Date]])</f>
        <v>2015</v>
      </c>
      <c r="F7278">
        <v>1</v>
      </c>
      <c r="G7278">
        <f>MONTH(Table1[[#This Row],[Order Date]])</f>
        <v>6</v>
      </c>
      <c r="H7278" s="1">
        <v>42166</v>
      </c>
      <c r="I7278">
        <v>12551</v>
      </c>
      <c r="J7278" t="s">
        <v>47</v>
      </c>
      <c r="K7278">
        <v>46</v>
      </c>
      <c r="L7278">
        <v>125.99</v>
      </c>
      <c r="M7278" s="2">
        <v>0.01</v>
      </c>
      <c r="N7278">
        <v>5023.2534999999998</v>
      </c>
      <c r="O7278">
        <v>5.26</v>
      </c>
      <c r="P7278">
        <v>1665.2249999999999</v>
      </c>
      <c r="Q7278" s="2">
        <v>0.55000000000000004</v>
      </c>
      <c r="R7278" t="s">
        <v>96</v>
      </c>
      <c r="S7278" t="s">
        <v>30</v>
      </c>
      <c r="T7278">
        <v>232</v>
      </c>
      <c r="U7278" t="s">
        <v>105</v>
      </c>
      <c r="V7278" t="s">
        <v>68</v>
      </c>
      <c r="W7278">
        <v>1752</v>
      </c>
      <c r="X7278" s="1">
        <v>42173</v>
      </c>
      <c r="Y7278" t="s">
        <v>34</v>
      </c>
      <c r="Z7278" t="e" vm="11">
        <v>#VALUE!</v>
      </c>
      <c r="AA7278">
        <v>79424</v>
      </c>
      <c r="AB7278" t="e" cm="1" vm="2">
        <f t="array" ref="AB7278">_FV(Table1[[#This Row],[State]],"Country/region",TRUE)</f>
        <v>#VALUE!</v>
      </c>
    </row>
    <row r="7279" spans="1:28" x14ac:dyDescent="0.35">
      <c r="A7279" t="s">
        <v>693</v>
      </c>
      <c r="B7279">
        <v>66</v>
      </c>
      <c r="C7279" t="s">
        <v>1769</v>
      </c>
      <c r="D7279" t="s">
        <v>46</v>
      </c>
      <c r="E7279">
        <f>YEAR(Table1[[#This Row],[Order Date]])</f>
        <v>2015</v>
      </c>
      <c r="F7279">
        <v>1</v>
      </c>
      <c r="G7279">
        <f>MONTH(Table1[[#This Row],[Order Date]])</f>
        <v>6</v>
      </c>
      <c r="H7279" s="1">
        <v>42167</v>
      </c>
      <c r="I7279">
        <v>17507</v>
      </c>
      <c r="J7279" t="s">
        <v>131</v>
      </c>
      <c r="K7279">
        <v>27</v>
      </c>
      <c r="L7279">
        <v>14.56</v>
      </c>
      <c r="M7279" s="2">
        <v>0.04</v>
      </c>
      <c r="N7279">
        <v>399.76</v>
      </c>
      <c r="O7279">
        <v>3.5</v>
      </c>
      <c r="P7279">
        <v>48.13</v>
      </c>
      <c r="Q7279" s="2">
        <v>0.57999999999999996</v>
      </c>
      <c r="R7279" t="s">
        <v>29</v>
      </c>
      <c r="S7279" t="s">
        <v>30</v>
      </c>
      <c r="T7279" t="s">
        <v>213</v>
      </c>
      <c r="U7279" t="s">
        <v>214</v>
      </c>
      <c r="V7279" t="s">
        <v>68</v>
      </c>
      <c r="W7279">
        <v>2411</v>
      </c>
      <c r="X7279" s="1">
        <v>42167</v>
      </c>
      <c r="Y7279" t="s">
        <v>34</v>
      </c>
      <c r="Z7279" t="e" vm="26">
        <v>#VALUE!</v>
      </c>
      <c r="AA7279">
        <v>48195</v>
      </c>
      <c r="AB7279" t="e" cm="1" vm="2">
        <f t="array" ref="AB7279">_FV(Table1[[#This Row],[State]],"Country/region",TRUE)</f>
        <v>#VALUE!</v>
      </c>
    </row>
    <row r="7280" spans="1:28" x14ac:dyDescent="0.35">
      <c r="A7280" t="s">
        <v>2127</v>
      </c>
      <c r="B7280">
        <v>66</v>
      </c>
      <c r="C7280" t="s">
        <v>657</v>
      </c>
      <c r="D7280" t="s">
        <v>38</v>
      </c>
      <c r="E7280">
        <f>YEAR(Table1[[#This Row],[Order Date]])</f>
        <v>2015</v>
      </c>
      <c r="F7280">
        <v>1</v>
      </c>
      <c r="G7280">
        <f>MONTH(Table1[[#This Row],[Order Date]])</f>
        <v>6</v>
      </c>
      <c r="H7280" s="1">
        <v>42167</v>
      </c>
      <c r="I7280">
        <v>10823</v>
      </c>
      <c r="J7280" t="s">
        <v>47</v>
      </c>
      <c r="K7280">
        <v>3</v>
      </c>
      <c r="L7280">
        <v>43.41</v>
      </c>
      <c r="M7280" s="2">
        <v>0.03</v>
      </c>
      <c r="N7280">
        <v>133.9</v>
      </c>
      <c r="O7280">
        <v>2.99</v>
      </c>
      <c r="P7280">
        <v>-14.582000000000001</v>
      </c>
      <c r="Q7280" s="2">
        <v>0.39</v>
      </c>
      <c r="R7280" t="s">
        <v>29</v>
      </c>
      <c r="S7280" t="s">
        <v>30</v>
      </c>
      <c r="T7280" t="s">
        <v>3321</v>
      </c>
      <c r="U7280" t="s">
        <v>67</v>
      </c>
      <c r="V7280" t="s">
        <v>33</v>
      </c>
      <c r="W7280">
        <v>1500</v>
      </c>
      <c r="X7280" s="1">
        <v>42167</v>
      </c>
      <c r="Y7280" t="s">
        <v>34</v>
      </c>
      <c r="Z7280" t="e" vm="3">
        <v>#VALUE!</v>
      </c>
      <c r="AA7280">
        <v>21222</v>
      </c>
      <c r="AB7280" t="e" cm="1" vm="2">
        <f t="array" ref="AB7280">_FV(Table1[[#This Row],[State]],"Country/region",TRUE)</f>
        <v>#VALUE!</v>
      </c>
    </row>
    <row r="7281" spans="1:28" x14ac:dyDescent="0.35">
      <c r="A7281" t="s">
        <v>3356</v>
      </c>
      <c r="B7281">
        <v>66</v>
      </c>
      <c r="C7281" t="s">
        <v>45</v>
      </c>
      <c r="D7281" t="s">
        <v>46</v>
      </c>
      <c r="E7281">
        <f>YEAR(Table1[[#This Row],[Order Date]])</f>
        <v>2015</v>
      </c>
      <c r="F7281">
        <v>1</v>
      </c>
      <c r="G7281">
        <f>MONTH(Table1[[#This Row],[Order Date]])</f>
        <v>6</v>
      </c>
      <c r="H7281" s="1">
        <v>42167</v>
      </c>
      <c r="I7281">
        <v>26274</v>
      </c>
      <c r="J7281" t="s">
        <v>39</v>
      </c>
      <c r="K7281">
        <v>41</v>
      </c>
      <c r="L7281">
        <v>9.11</v>
      </c>
      <c r="M7281" s="2">
        <v>0.06</v>
      </c>
      <c r="N7281">
        <v>377.83</v>
      </c>
      <c r="O7281">
        <v>2.15</v>
      </c>
      <c r="P7281">
        <v>122.06</v>
      </c>
      <c r="Q7281" s="2">
        <v>0.4</v>
      </c>
      <c r="R7281" t="s">
        <v>29</v>
      </c>
      <c r="S7281" t="s">
        <v>59</v>
      </c>
      <c r="T7281" t="s">
        <v>63</v>
      </c>
      <c r="U7281" t="s">
        <v>61</v>
      </c>
      <c r="V7281" t="s">
        <v>52</v>
      </c>
      <c r="W7281">
        <v>3667</v>
      </c>
      <c r="X7281" s="1">
        <v>42168</v>
      </c>
      <c r="Y7281" t="s">
        <v>34</v>
      </c>
      <c r="Z7281" t="e" vm="4">
        <v>#VALUE!</v>
      </c>
      <c r="AA7281">
        <v>92563</v>
      </c>
      <c r="AB7281" t="e" cm="1" vm="2">
        <f t="array" ref="AB7281">_FV(Table1[[#This Row],[State]],"Country/region",TRUE)</f>
        <v>#VALUE!</v>
      </c>
    </row>
    <row r="7282" spans="1:28" x14ac:dyDescent="0.35">
      <c r="A7282" t="s">
        <v>1013</v>
      </c>
      <c r="B7282">
        <v>66</v>
      </c>
      <c r="C7282" t="s">
        <v>1769</v>
      </c>
      <c r="D7282" t="s">
        <v>46</v>
      </c>
      <c r="E7282">
        <f>YEAR(Table1[[#This Row],[Order Date]])</f>
        <v>2015</v>
      </c>
      <c r="F7282">
        <v>1</v>
      </c>
      <c r="G7282">
        <f>MONTH(Table1[[#This Row],[Order Date]])</f>
        <v>6</v>
      </c>
      <c r="H7282" s="1">
        <v>42167</v>
      </c>
      <c r="I7282">
        <v>17507</v>
      </c>
      <c r="J7282" t="s">
        <v>131</v>
      </c>
      <c r="K7282">
        <v>22</v>
      </c>
      <c r="L7282">
        <v>270.97000000000003</v>
      </c>
      <c r="M7282" s="2">
        <v>0.1</v>
      </c>
      <c r="N7282">
        <v>5393.27</v>
      </c>
      <c r="O7282">
        <v>28.06</v>
      </c>
      <c r="P7282">
        <v>353.72</v>
      </c>
      <c r="Q7282" s="2">
        <v>0.56000000000000005</v>
      </c>
      <c r="R7282" t="s">
        <v>96</v>
      </c>
      <c r="S7282" t="s">
        <v>49</v>
      </c>
      <c r="T7282" t="s">
        <v>1023</v>
      </c>
      <c r="U7282" t="s">
        <v>98</v>
      </c>
      <c r="V7282" t="s">
        <v>68</v>
      </c>
      <c r="W7282">
        <v>2412</v>
      </c>
      <c r="X7282" s="1">
        <v>42169</v>
      </c>
      <c r="Y7282" t="s">
        <v>53</v>
      </c>
      <c r="Z7282" t="e" vm="26">
        <v>#VALUE!</v>
      </c>
      <c r="AA7282">
        <v>48310</v>
      </c>
      <c r="AB7282" t="e" cm="1" vm="2">
        <f t="array" ref="AB7282">_FV(Table1[[#This Row],[State]],"Country/region",TRUE)</f>
        <v>#VALUE!</v>
      </c>
    </row>
    <row r="7283" spans="1:28" x14ac:dyDescent="0.35">
      <c r="A7283" t="s">
        <v>1984</v>
      </c>
      <c r="B7283">
        <v>66</v>
      </c>
      <c r="C7283" t="s">
        <v>3055</v>
      </c>
      <c r="D7283" t="s">
        <v>46</v>
      </c>
      <c r="E7283">
        <f>YEAR(Table1[[#This Row],[Order Date]])</f>
        <v>2015</v>
      </c>
      <c r="F7283">
        <v>1</v>
      </c>
      <c r="G7283">
        <f>MONTH(Table1[[#This Row],[Order Date]])</f>
        <v>6</v>
      </c>
      <c r="H7283" s="1">
        <v>42167</v>
      </c>
      <c r="I7283">
        <v>6535</v>
      </c>
      <c r="J7283" t="s">
        <v>58</v>
      </c>
      <c r="K7283">
        <v>11</v>
      </c>
      <c r="L7283">
        <v>28.15</v>
      </c>
      <c r="M7283" s="2">
        <v>7.0000000000000007E-2</v>
      </c>
      <c r="N7283">
        <v>312.36</v>
      </c>
      <c r="O7283">
        <v>8.99</v>
      </c>
      <c r="P7283">
        <v>-19.329999999999998</v>
      </c>
      <c r="Q7283" s="2">
        <v>0.56999999999999995</v>
      </c>
      <c r="R7283" t="s">
        <v>29</v>
      </c>
      <c r="S7283" t="s">
        <v>139</v>
      </c>
      <c r="T7283" t="s">
        <v>3389</v>
      </c>
      <c r="U7283" t="s">
        <v>88</v>
      </c>
      <c r="V7283" t="s">
        <v>68</v>
      </c>
      <c r="W7283">
        <v>911</v>
      </c>
      <c r="X7283" s="1">
        <v>42170</v>
      </c>
      <c r="Y7283" t="s">
        <v>42</v>
      </c>
      <c r="Z7283" t="e" vm="16">
        <v>#VALUE!</v>
      </c>
      <c r="AA7283">
        <v>62002</v>
      </c>
      <c r="AB7283" t="e" cm="1" vm="2">
        <f t="array" ref="AB7283">_FV(Table1[[#This Row],[State]],"Country/region",TRUE)</f>
        <v>#VALUE!</v>
      </c>
    </row>
    <row r="7284" spans="1:28" x14ac:dyDescent="0.35">
      <c r="A7284" t="s">
        <v>1221</v>
      </c>
      <c r="B7284">
        <v>66</v>
      </c>
      <c r="C7284" t="s">
        <v>465</v>
      </c>
      <c r="D7284" t="s">
        <v>27</v>
      </c>
      <c r="E7284">
        <f>YEAR(Table1[[#This Row],[Order Date]])</f>
        <v>2015</v>
      </c>
      <c r="F7284">
        <v>1</v>
      </c>
      <c r="G7284">
        <f>MONTH(Table1[[#This Row],[Order Date]])</f>
        <v>6</v>
      </c>
      <c r="H7284" s="1">
        <v>42167</v>
      </c>
      <c r="I7284">
        <v>26853</v>
      </c>
      <c r="J7284" t="s">
        <v>47</v>
      </c>
      <c r="K7284">
        <v>21</v>
      </c>
      <c r="L7284">
        <v>2.66</v>
      </c>
      <c r="M7284" s="2">
        <v>0</v>
      </c>
      <c r="N7284">
        <v>64.44</v>
      </c>
      <c r="O7284">
        <v>6.35</v>
      </c>
      <c r="P7284">
        <v>-89.02</v>
      </c>
      <c r="Q7284" s="2">
        <v>0.36</v>
      </c>
      <c r="R7284" t="s">
        <v>29</v>
      </c>
      <c r="S7284" t="s">
        <v>30</v>
      </c>
      <c r="T7284" t="s">
        <v>2254</v>
      </c>
      <c r="U7284" t="s">
        <v>267</v>
      </c>
      <c r="V7284" t="s">
        <v>68</v>
      </c>
      <c r="W7284">
        <v>3759</v>
      </c>
      <c r="X7284" s="1">
        <v>42171</v>
      </c>
      <c r="Y7284" t="s">
        <v>34</v>
      </c>
      <c r="Z7284" t="e" vm="9">
        <v>#VALUE!</v>
      </c>
      <c r="AA7284">
        <v>68128</v>
      </c>
      <c r="AB7284" t="e" cm="1" vm="2">
        <f t="array" ref="AB7284">_FV(Table1[[#This Row],[State]],"Country/region",TRUE)</f>
        <v>#VALUE!</v>
      </c>
    </row>
    <row r="7285" spans="1:28" x14ac:dyDescent="0.35">
      <c r="A7285" t="s">
        <v>1584</v>
      </c>
      <c r="B7285">
        <v>66</v>
      </c>
      <c r="C7285" t="s">
        <v>1585</v>
      </c>
      <c r="D7285" t="s">
        <v>38</v>
      </c>
      <c r="E7285">
        <f>YEAR(Table1[[#This Row],[Order Date]])</f>
        <v>2015</v>
      </c>
      <c r="F7285">
        <v>1</v>
      </c>
      <c r="G7285">
        <f>MONTH(Table1[[#This Row],[Order Date]])</f>
        <v>6</v>
      </c>
      <c r="H7285" s="1">
        <v>42168</v>
      </c>
      <c r="I7285">
        <v>9573</v>
      </c>
      <c r="J7285" t="s">
        <v>131</v>
      </c>
      <c r="K7285">
        <v>21</v>
      </c>
      <c r="L7285">
        <v>6.35</v>
      </c>
      <c r="M7285" s="2">
        <v>0.01</v>
      </c>
      <c r="N7285">
        <v>146.25</v>
      </c>
      <c r="O7285">
        <v>1.02</v>
      </c>
      <c r="P7285">
        <v>60.12</v>
      </c>
      <c r="Q7285" s="2">
        <v>0.39</v>
      </c>
      <c r="R7285" t="s">
        <v>29</v>
      </c>
      <c r="S7285" t="s">
        <v>59</v>
      </c>
      <c r="T7285" t="s">
        <v>355</v>
      </c>
      <c r="U7285" t="s">
        <v>61</v>
      </c>
      <c r="V7285" t="s">
        <v>52</v>
      </c>
      <c r="W7285">
        <v>1306</v>
      </c>
      <c r="X7285" s="1">
        <v>42169</v>
      </c>
      <c r="Y7285" t="s">
        <v>42</v>
      </c>
      <c r="Z7285" t="e" vm="7">
        <v>#VALUE!</v>
      </c>
      <c r="AA7285">
        <v>84660</v>
      </c>
      <c r="AB7285" t="e" cm="1" vm="2">
        <f t="array" ref="AB7285">_FV(Table1[[#This Row],[State]],"Country/region",TRUE)</f>
        <v>#VALUE!</v>
      </c>
    </row>
    <row r="7286" spans="1:28" x14ac:dyDescent="0.35">
      <c r="A7286" t="s">
        <v>3505</v>
      </c>
      <c r="B7286">
        <v>66</v>
      </c>
      <c r="C7286" t="s">
        <v>1585</v>
      </c>
      <c r="D7286" t="s">
        <v>38</v>
      </c>
      <c r="E7286">
        <f>YEAR(Table1[[#This Row],[Order Date]])</f>
        <v>2015</v>
      </c>
      <c r="F7286">
        <v>1</v>
      </c>
      <c r="G7286">
        <f>MONTH(Table1[[#This Row],[Order Date]])</f>
        <v>6</v>
      </c>
      <c r="H7286" s="1">
        <v>42168</v>
      </c>
      <c r="I7286">
        <v>9573</v>
      </c>
      <c r="J7286" t="s">
        <v>131</v>
      </c>
      <c r="K7286">
        <v>41</v>
      </c>
      <c r="L7286">
        <v>3.14</v>
      </c>
      <c r="M7286" s="2">
        <v>0</v>
      </c>
      <c r="N7286">
        <v>133.22999999999999</v>
      </c>
      <c r="O7286">
        <v>1.92</v>
      </c>
      <c r="P7286">
        <v>-59.91</v>
      </c>
      <c r="Q7286" s="2">
        <v>0.84</v>
      </c>
      <c r="R7286" t="s">
        <v>29</v>
      </c>
      <c r="S7286" t="s">
        <v>59</v>
      </c>
      <c r="T7286" t="s">
        <v>2169</v>
      </c>
      <c r="U7286" t="s">
        <v>481</v>
      </c>
      <c r="V7286" t="s">
        <v>68</v>
      </c>
      <c r="W7286">
        <v>1305</v>
      </c>
      <c r="X7286" s="1">
        <v>42169</v>
      </c>
      <c r="Y7286" t="s">
        <v>34</v>
      </c>
      <c r="Z7286" t="e" vm="40">
        <v>#VALUE!</v>
      </c>
      <c r="AA7286">
        <v>66202</v>
      </c>
      <c r="AB7286" t="e" cm="1" vm="2">
        <f t="array" ref="AB7286">_FV(Table1[[#This Row],[State]],"Country/region",TRUE)</f>
        <v>#VALUE!</v>
      </c>
    </row>
    <row r="7287" spans="1:28" x14ac:dyDescent="0.35">
      <c r="A7287" t="s">
        <v>1605</v>
      </c>
      <c r="B7287">
        <v>66</v>
      </c>
      <c r="C7287" t="s">
        <v>3116</v>
      </c>
      <c r="D7287" t="s">
        <v>38</v>
      </c>
      <c r="E7287">
        <f>YEAR(Table1[[#This Row],[Order Date]])</f>
        <v>2015</v>
      </c>
      <c r="F7287">
        <v>1</v>
      </c>
      <c r="G7287">
        <f>MONTH(Table1[[#This Row],[Order Date]])</f>
        <v>6</v>
      </c>
      <c r="H7287" s="1">
        <v>42168</v>
      </c>
      <c r="I7287">
        <v>43815</v>
      </c>
      <c r="J7287" t="s">
        <v>39</v>
      </c>
      <c r="K7287">
        <v>45</v>
      </c>
      <c r="L7287">
        <v>78.8</v>
      </c>
      <c r="M7287" s="2">
        <v>0.03</v>
      </c>
      <c r="N7287">
        <v>3577.81</v>
      </c>
      <c r="O7287">
        <v>35</v>
      </c>
      <c r="P7287">
        <v>-1097.97</v>
      </c>
      <c r="Q7287" s="2">
        <v>0.83</v>
      </c>
      <c r="R7287" t="s">
        <v>29</v>
      </c>
      <c r="S7287" t="s">
        <v>40</v>
      </c>
      <c r="T7287" t="s">
        <v>2379</v>
      </c>
      <c r="U7287" t="s">
        <v>32</v>
      </c>
      <c r="V7287" t="s">
        <v>52</v>
      </c>
      <c r="W7287">
        <v>6185</v>
      </c>
      <c r="X7287" s="1">
        <v>42169</v>
      </c>
      <c r="Y7287" t="s">
        <v>34</v>
      </c>
      <c r="Z7287" t="e" vm="4">
        <v>#VALUE!</v>
      </c>
      <c r="AA7287">
        <v>92054</v>
      </c>
      <c r="AB7287" t="e" cm="1" vm="2">
        <f t="array" ref="AB7287">_FV(Table1[[#This Row],[State]],"Country/region",TRUE)</f>
        <v>#VALUE!</v>
      </c>
    </row>
    <row r="7288" spans="1:28" x14ac:dyDescent="0.35">
      <c r="A7288" t="s">
        <v>1605</v>
      </c>
      <c r="B7288">
        <v>66</v>
      </c>
      <c r="C7288" t="s">
        <v>3116</v>
      </c>
      <c r="D7288" t="s">
        <v>38</v>
      </c>
      <c r="E7288">
        <f>YEAR(Table1[[#This Row],[Order Date]])</f>
        <v>2015</v>
      </c>
      <c r="F7288">
        <v>1</v>
      </c>
      <c r="G7288">
        <f>MONTH(Table1[[#This Row],[Order Date]])</f>
        <v>6</v>
      </c>
      <c r="H7288" s="1">
        <v>42168</v>
      </c>
      <c r="I7288">
        <v>43815</v>
      </c>
      <c r="J7288" t="s">
        <v>39</v>
      </c>
      <c r="K7288">
        <v>40</v>
      </c>
      <c r="L7288">
        <v>16.510000000000002</v>
      </c>
      <c r="M7288" s="2">
        <v>7.0000000000000007E-2</v>
      </c>
      <c r="N7288">
        <v>635.59</v>
      </c>
      <c r="O7288">
        <v>2.99</v>
      </c>
      <c r="P7288">
        <v>202.827</v>
      </c>
      <c r="Q7288" s="2">
        <v>0.37</v>
      </c>
      <c r="R7288" t="s">
        <v>29</v>
      </c>
      <c r="S7288" t="s">
        <v>30</v>
      </c>
      <c r="T7288" t="s">
        <v>3357</v>
      </c>
      <c r="U7288" t="s">
        <v>67</v>
      </c>
      <c r="V7288" t="s">
        <v>52</v>
      </c>
      <c r="W7288">
        <v>6183</v>
      </c>
      <c r="X7288" s="1">
        <v>42169</v>
      </c>
      <c r="Y7288" t="s">
        <v>34</v>
      </c>
      <c r="Z7288" t="e" vm="4">
        <v>#VALUE!</v>
      </c>
      <c r="AA7288">
        <v>92054</v>
      </c>
      <c r="AB7288" t="e" cm="1" vm="2">
        <f t="array" ref="AB7288">_FV(Table1[[#This Row],[State]],"Country/region",TRUE)</f>
        <v>#VALUE!</v>
      </c>
    </row>
    <row r="7289" spans="1:28" x14ac:dyDescent="0.35">
      <c r="A7289" t="s">
        <v>1605</v>
      </c>
      <c r="B7289">
        <v>66</v>
      </c>
      <c r="C7289" t="s">
        <v>3116</v>
      </c>
      <c r="D7289" t="s">
        <v>38</v>
      </c>
      <c r="E7289">
        <f>YEAR(Table1[[#This Row],[Order Date]])</f>
        <v>2015</v>
      </c>
      <c r="F7289">
        <v>1</v>
      </c>
      <c r="G7289">
        <f>MONTH(Table1[[#This Row],[Order Date]])</f>
        <v>6</v>
      </c>
      <c r="H7289" s="1">
        <v>42168</v>
      </c>
      <c r="I7289">
        <v>43815</v>
      </c>
      <c r="J7289" t="s">
        <v>39</v>
      </c>
      <c r="K7289">
        <v>22</v>
      </c>
      <c r="L7289">
        <v>55.48</v>
      </c>
      <c r="M7289" s="2">
        <v>0.01</v>
      </c>
      <c r="N7289">
        <v>1251.4000000000001</v>
      </c>
      <c r="O7289">
        <v>6.79</v>
      </c>
      <c r="P7289">
        <v>539.45000000000005</v>
      </c>
      <c r="Q7289" s="2">
        <v>0.37</v>
      </c>
      <c r="R7289" t="s">
        <v>29</v>
      </c>
      <c r="S7289" t="s">
        <v>30</v>
      </c>
      <c r="T7289" t="s">
        <v>838</v>
      </c>
      <c r="U7289" t="s">
        <v>61</v>
      </c>
      <c r="V7289" t="s">
        <v>52</v>
      </c>
      <c r="W7289">
        <v>6184</v>
      </c>
      <c r="X7289" s="1">
        <v>42169</v>
      </c>
      <c r="Y7289" t="s">
        <v>34</v>
      </c>
      <c r="Z7289" t="e" vm="4">
        <v>#VALUE!</v>
      </c>
      <c r="AA7289">
        <v>92054</v>
      </c>
      <c r="AB7289" t="e" cm="1" vm="2">
        <f t="array" ref="AB7289">_FV(Table1[[#This Row],[State]],"Country/region",TRUE)</f>
        <v>#VALUE!</v>
      </c>
    </row>
    <row r="7290" spans="1:28" x14ac:dyDescent="0.35">
      <c r="A7290" t="s">
        <v>682</v>
      </c>
      <c r="B7290">
        <v>66</v>
      </c>
      <c r="C7290" t="s">
        <v>2873</v>
      </c>
      <c r="D7290" t="s">
        <v>46</v>
      </c>
      <c r="E7290">
        <f>YEAR(Table1[[#This Row],[Order Date]])</f>
        <v>2015</v>
      </c>
      <c r="F7290">
        <v>1</v>
      </c>
      <c r="G7290">
        <f>MONTH(Table1[[#This Row],[Order Date]])</f>
        <v>6</v>
      </c>
      <c r="H7290" s="1">
        <v>42168</v>
      </c>
      <c r="I7290">
        <v>48868</v>
      </c>
      <c r="J7290" t="s">
        <v>39</v>
      </c>
      <c r="K7290">
        <v>43</v>
      </c>
      <c r="L7290">
        <v>195.99</v>
      </c>
      <c r="M7290" s="2">
        <v>7.0000000000000007E-2</v>
      </c>
      <c r="N7290">
        <v>6861.8545000000004</v>
      </c>
      <c r="O7290">
        <v>3.99</v>
      </c>
      <c r="P7290">
        <v>1754.0820000000001</v>
      </c>
      <c r="Q7290" s="2">
        <v>0.59</v>
      </c>
      <c r="R7290" t="s">
        <v>96</v>
      </c>
      <c r="S7290" t="s">
        <v>30</v>
      </c>
      <c r="T7290" t="s">
        <v>3241</v>
      </c>
      <c r="U7290" t="s">
        <v>105</v>
      </c>
      <c r="V7290" t="s">
        <v>76</v>
      </c>
      <c r="W7290">
        <v>6860</v>
      </c>
      <c r="X7290" s="1">
        <v>42169</v>
      </c>
      <c r="Y7290" t="s">
        <v>34</v>
      </c>
      <c r="Z7290" t="e" vm="47">
        <v>#VALUE!</v>
      </c>
      <c r="AA7290">
        <v>28403</v>
      </c>
      <c r="AB7290" t="e" cm="1" vm="2">
        <f t="array" ref="AB7290">_FV(Table1[[#This Row],[State]],"Country/region",TRUE)</f>
        <v>#VALUE!</v>
      </c>
    </row>
    <row r="7291" spans="1:28" x14ac:dyDescent="0.35">
      <c r="A7291" t="s">
        <v>682</v>
      </c>
      <c r="B7291">
        <v>66</v>
      </c>
      <c r="C7291" t="s">
        <v>2873</v>
      </c>
      <c r="D7291" t="s">
        <v>46</v>
      </c>
      <c r="E7291">
        <f>YEAR(Table1[[#This Row],[Order Date]])</f>
        <v>2015</v>
      </c>
      <c r="F7291">
        <v>1</v>
      </c>
      <c r="G7291">
        <f>MONTH(Table1[[#This Row],[Order Date]])</f>
        <v>6</v>
      </c>
      <c r="H7291" s="1">
        <v>42168</v>
      </c>
      <c r="I7291">
        <v>48868</v>
      </c>
      <c r="J7291" t="s">
        <v>39</v>
      </c>
      <c r="K7291">
        <v>47</v>
      </c>
      <c r="L7291">
        <v>167.27</v>
      </c>
      <c r="M7291" s="2">
        <v>0.05</v>
      </c>
      <c r="N7291">
        <v>7647.97</v>
      </c>
      <c r="O7291">
        <v>35</v>
      </c>
      <c r="P7291">
        <v>-1014.01</v>
      </c>
      <c r="Q7291" s="2">
        <v>0.85</v>
      </c>
      <c r="R7291" t="s">
        <v>29</v>
      </c>
      <c r="S7291" t="s">
        <v>40</v>
      </c>
      <c r="T7291" t="s">
        <v>2431</v>
      </c>
      <c r="U7291" t="s">
        <v>32</v>
      </c>
      <c r="V7291" t="s">
        <v>76</v>
      </c>
      <c r="W7291">
        <v>6859</v>
      </c>
      <c r="X7291" s="1">
        <v>42170</v>
      </c>
      <c r="Y7291" t="s">
        <v>42</v>
      </c>
      <c r="Z7291" t="e" vm="47">
        <v>#VALUE!</v>
      </c>
      <c r="AA7291">
        <v>28403</v>
      </c>
      <c r="AB7291" t="e" cm="1" vm="2">
        <f t="array" ref="AB7291">_FV(Table1[[#This Row],[State]],"Country/region",TRUE)</f>
        <v>#VALUE!</v>
      </c>
    </row>
    <row r="7292" spans="1:28" x14ac:dyDescent="0.35">
      <c r="A7292" t="s">
        <v>1471</v>
      </c>
      <c r="B7292">
        <v>66</v>
      </c>
      <c r="C7292" t="s">
        <v>1391</v>
      </c>
      <c r="D7292" t="s">
        <v>46</v>
      </c>
      <c r="E7292">
        <f>YEAR(Table1[[#This Row],[Order Date]])</f>
        <v>2015</v>
      </c>
      <c r="F7292">
        <v>1</v>
      </c>
      <c r="G7292">
        <f>MONTH(Table1[[#This Row],[Order Date]])</f>
        <v>6</v>
      </c>
      <c r="H7292" s="1">
        <v>42169</v>
      </c>
      <c r="I7292">
        <v>43045</v>
      </c>
      <c r="J7292" t="s">
        <v>131</v>
      </c>
      <c r="K7292">
        <v>12</v>
      </c>
      <c r="L7292">
        <v>31.76</v>
      </c>
      <c r="M7292" s="2">
        <v>0.05</v>
      </c>
      <c r="N7292">
        <v>418.44</v>
      </c>
      <c r="O7292">
        <v>45.51</v>
      </c>
      <c r="P7292">
        <v>-407.17</v>
      </c>
      <c r="Q7292" s="2">
        <v>0.65</v>
      </c>
      <c r="R7292" t="s">
        <v>48</v>
      </c>
      <c r="S7292" t="s">
        <v>73</v>
      </c>
      <c r="T7292" t="s">
        <v>448</v>
      </c>
      <c r="U7292" t="s">
        <v>75</v>
      </c>
      <c r="V7292" t="s">
        <v>76</v>
      </c>
      <c r="W7292">
        <v>6078</v>
      </c>
      <c r="X7292" s="1">
        <v>42169</v>
      </c>
      <c r="Y7292" t="s">
        <v>53</v>
      </c>
      <c r="Z7292" t="e" vm="47">
        <v>#VALUE!</v>
      </c>
      <c r="AA7292">
        <v>27360</v>
      </c>
      <c r="AB7292" t="e" cm="1" vm="2">
        <f t="array" ref="AB7292">_FV(Table1[[#This Row],[State]],"Country/region",TRUE)</f>
        <v>#VALUE!</v>
      </c>
    </row>
    <row r="7293" spans="1:28" x14ac:dyDescent="0.35">
      <c r="A7293" t="s">
        <v>2076</v>
      </c>
      <c r="B7293">
        <v>66</v>
      </c>
      <c r="C7293" t="s">
        <v>2077</v>
      </c>
      <c r="D7293" t="s">
        <v>38</v>
      </c>
      <c r="E7293">
        <f>YEAR(Table1[[#This Row],[Order Date]])</f>
        <v>2015</v>
      </c>
      <c r="F7293">
        <v>1</v>
      </c>
      <c r="G7293">
        <f>MONTH(Table1[[#This Row],[Order Date]])</f>
        <v>6</v>
      </c>
      <c r="H7293" s="1">
        <v>42169</v>
      </c>
      <c r="I7293">
        <v>14241</v>
      </c>
      <c r="J7293" t="s">
        <v>58</v>
      </c>
      <c r="K7293">
        <v>22</v>
      </c>
      <c r="L7293">
        <v>11.55</v>
      </c>
      <c r="M7293" s="2">
        <v>0.03</v>
      </c>
      <c r="N7293">
        <v>263.63</v>
      </c>
      <c r="O7293">
        <v>2.36</v>
      </c>
      <c r="P7293">
        <v>48.86</v>
      </c>
      <c r="Q7293" s="2">
        <v>0.55000000000000004</v>
      </c>
      <c r="R7293" t="s">
        <v>29</v>
      </c>
      <c r="S7293" t="s">
        <v>59</v>
      </c>
      <c r="T7293" t="s">
        <v>263</v>
      </c>
      <c r="U7293" t="s">
        <v>88</v>
      </c>
      <c r="V7293" t="s">
        <v>76</v>
      </c>
      <c r="W7293">
        <v>1996</v>
      </c>
      <c r="X7293" s="1">
        <v>42170</v>
      </c>
      <c r="Y7293" t="s">
        <v>34</v>
      </c>
      <c r="Z7293" t="e" vm="47">
        <v>#VALUE!</v>
      </c>
      <c r="AA7293">
        <v>28115</v>
      </c>
      <c r="AB7293" t="e" cm="1" vm="2">
        <f t="array" ref="AB7293">_FV(Table1[[#This Row],[State]],"Country/region",TRUE)</f>
        <v>#VALUE!</v>
      </c>
    </row>
    <row r="7294" spans="1:28" x14ac:dyDescent="0.35">
      <c r="A7294" t="s">
        <v>1471</v>
      </c>
      <c r="B7294">
        <v>66</v>
      </c>
      <c r="C7294" t="s">
        <v>1391</v>
      </c>
      <c r="D7294" t="s">
        <v>46</v>
      </c>
      <c r="E7294">
        <f>YEAR(Table1[[#This Row],[Order Date]])</f>
        <v>2015</v>
      </c>
      <c r="F7294">
        <v>1</v>
      </c>
      <c r="G7294">
        <f>MONTH(Table1[[#This Row],[Order Date]])</f>
        <v>6</v>
      </c>
      <c r="H7294" s="1">
        <v>42169</v>
      </c>
      <c r="I7294">
        <v>43045</v>
      </c>
      <c r="J7294" t="s">
        <v>131</v>
      </c>
      <c r="K7294">
        <v>47</v>
      </c>
      <c r="L7294">
        <v>105.29</v>
      </c>
      <c r="M7294" s="2">
        <v>0.01</v>
      </c>
      <c r="N7294">
        <v>5301.2</v>
      </c>
      <c r="O7294">
        <v>10.119999999999999</v>
      </c>
      <c r="P7294">
        <v>1126.72</v>
      </c>
      <c r="Q7294" s="2">
        <v>0.79</v>
      </c>
      <c r="R7294" t="s">
        <v>48</v>
      </c>
      <c r="S7294" t="s">
        <v>40</v>
      </c>
      <c r="T7294" t="s">
        <v>1726</v>
      </c>
      <c r="U7294" t="s">
        <v>82</v>
      </c>
      <c r="V7294" t="s">
        <v>76</v>
      </c>
      <c r="W7294">
        <v>6077</v>
      </c>
      <c r="X7294" s="1">
        <v>42171</v>
      </c>
      <c r="Y7294" t="s">
        <v>34</v>
      </c>
      <c r="Z7294" t="e" vm="47">
        <v>#VALUE!</v>
      </c>
      <c r="AA7294">
        <v>27360</v>
      </c>
      <c r="AB7294" t="e" cm="1" vm="2">
        <f t="array" ref="AB7294">_FV(Table1[[#This Row],[State]],"Country/region",TRUE)</f>
        <v>#VALUE!</v>
      </c>
    </row>
    <row r="7295" spans="1:28" x14ac:dyDescent="0.35">
      <c r="A7295" t="s">
        <v>3268</v>
      </c>
      <c r="B7295">
        <v>66</v>
      </c>
      <c r="C7295" t="s">
        <v>729</v>
      </c>
      <c r="D7295" t="s">
        <v>57</v>
      </c>
      <c r="E7295">
        <f>YEAR(Table1[[#This Row],[Order Date]])</f>
        <v>2015</v>
      </c>
      <c r="F7295">
        <v>1</v>
      </c>
      <c r="G7295">
        <f>MONTH(Table1[[#This Row],[Order Date]])</f>
        <v>6</v>
      </c>
      <c r="H7295" s="1">
        <v>42169</v>
      </c>
      <c r="I7295">
        <v>28899</v>
      </c>
      <c r="J7295" t="s">
        <v>47</v>
      </c>
      <c r="K7295">
        <v>27</v>
      </c>
      <c r="L7295">
        <v>205.99</v>
      </c>
      <c r="M7295" s="2">
        <v>0.06</v>
      </c>
      <c r="N7295">
        <v>4488.2635</v>
      </c>
      <c r="O7295">
        <v>5</v>
      </c>
      <c r="P7295">
        <v>750.54600000000005</v>
      </c>
      <c r="Q7295" s="2">
        <v>0.59</v>
      </c>
      <c r="R7295" t="s">
        <v>96</v>
      </c>
      <c r="S7295" t="s">
        <v>30</v>
      </c>
      <c r="T7295" t="s">
        <v>2512</v>
      </c>
      <c r="U7295" t="s">
        <v>105</v>
      </c>
      <c r="V7295" t="s">
        <v>76</v>
      </c>
      <c r="W7295">
        <v>4055</v>
      </c>
      <c r="X7295" s="1">
        <v>42171</v>
      </c>
      <c r="Y7295" t="s">
        <v>34</v>
      </c>
      <c r="Z7295" t="e" vm="47">
        <v>#VALUE!</v>
      </c>
      <c r="AA7295">
        <v>28307</v>
      </c>
      <c r="AB7295" t="e" cm="1" vm="2">
        <f t="array" ref="AB7295">_FV(Table1[[#This Row],[State]],"Country/region",TRUE)</f>
        <v>#VALUE!</v>
      </c>
    </row>
    <row r="7296" spans="1:28" x14ac:dyDescent="0.35">
      <c r="A7296" t="s">
        <v>671</v>
      </c>
      <c r="B7296">
        <v>66</v>
      </c>
      <c r="C7296" t="s">
        <v>672</v>
      </c>
      <c r="D7296" t="s">
        <v>27</v>
      </c>
      <c r="E7296">
        <f>YEAR(Table1[[#This Row],[Order Date]])</f>
        <v>2015</v>
      </c>
      <c r="F7296">
        <v>1</v>
      </c>
      <c r="G7296">
        <f>MONTH(Table1[[#This Row],[Order Date]])</f>
        <v>6</v>
      </c>
      <c r="H7296" s="1">
        <v>42170</v>
      </c>
      <c r="I7296">
        <v>6183</v>
      </c>
      <c r="J7296" t="s">
        <v>131</v>
      </c>
      <c r="K7296">
        <v>41</v>
      </c>
      <c r="L7296">
        <v>48.94</v>
      </c>
      <c r="M7296" s="2">
        <v>0.02</v>
      </c>
      <c r="N7296">
        <v>1991.93</v>
      </c>
      <c r="O7296">
        <v>5.86</v>
      </c>
      <c r="P7296">
        <v>951.5</v>
      </c>
      <c r="Q7296" s="2">
        <v>0.35</v>
      </c>
      <c r="R7296" t="s">
        <v>29</v>
      </c>
      <c r="S7296" t="s">
        <v>30</v>
      </c>
      <c r="T7296" t="s">
        <v>2576</v>
      </c>
      <c r="U7296" t="s">
        <v>61</v>
      </c>
      <c r="V7296" t="s">
        <v>76</v>
      </c>
      <c r="W7296">
        <v>865</v>
      </c>
      <c r="X7296" s="1">
        <v>42171</v>
      </c>
      <c r="Y7296" t="s">
        <v>34</v>
      </c>
      <c r="Z7296" t="e" vm="6">
        <v>#VALUE!</v>
      </c>
      <c r="AA7296">
        <v>35211</v>
      </c>
      <c r="AB7296" t="e" cm="1" vm="2">
        <f t="array" ref="AB7296">_FV(Table1[[#This Row],[State]],"Country/region",TRUE)</f>
        <v>#VALUE!</v>
      </c>
    </row>
    <row r="7297" spans="1:28" x14ac:dyDescent="0.35">
      <c r="A7297" t="s">
        <v>1024</v>
      </c>
      <c r="B7297">
        <v>66</v>
      </c>
      <c r="C7297" t="s">
        <v>779</v>
      </c>
      <c r="D7297" t="s">
        <v>57</v>
      </c>
      <c r="E7297">
        <f>YEAR(Table1[[#This Row],[Order Date]])</f>
        <v>2015</v>
      </c>
      <c r="F7297">
        <v>1</v>
      </c>
      <c r="G7297">
        <f>MONTH(Table1[[#This Row],[Order Date]])</f>
        <v>6</v>
      </c>
      <c r="H7297" s="1">
        <v>42170</v>
      </c>
      <c r="I7297">
        <v>16897</v>
      </c>
      <c r="J7297" t="s">
        <v>39</v>
      </c>
      <c r="K7297">
        <v>1</v>
      </c>
      <c r="L7297">
        <v>320.98</v>
      </c>
      <c r="M7297" s="2">
        <v>0.02</v>
      </c>
      <c r="N7297">
        <v>379.8</v>
      </c>
      <c r="O7297">
        <v>58.95</v>
      </c>
      <c r="P7297">
        <v>-183.09</v>
      </c>
      <c r="Q7297" s="2">
        <v>0.56999999999999995</v>
      </c>
      <c r="R7297" t="s">
        <v>48</v>
      </c>
      <c r="S7297" t="s">
        <v>49</v>
      </c>
      <c r="T7297" t="s">
        <v>332</v>
      </c>
      <c r="U7297" t="s">
        <v>51</v>
      </c>
      <c r="V7297" t="s">
        <v>33</v>
      </c>
      <c r="W7297">
        <v>2344</v>
      </c>
      <c r="X7297" s="1">
        <v>42172</v>
      </c>
      <c r="Y7297" t="s">
        <v>53</v>
      </c>
      <c r="Z7297" t="e" vm="22">
        <v>#VALUE!</v>
      </c>
      <c r="AA7297">
        <v>44039</v>
      </c>
      <c r="AB7297" t="e" cm="1" vm="2">
        <f t="array" ref="AB7297">_FV(Table1[[#This Row],[State]],"Country/region",TRUE)</f>
        <v>#VALUE!</v>
      </c>
    </row>
    <row r="7298" spans="1:28" x14ac:dyDescent="0.35">
      <c r="A7298" t="s">
        <v>1213</v>
      </c>
      <c r="B7298">
        <v>66</v>
      </c>
      <c r="C7298" t="s">
        <v>1549</v>
      </c>
      <c r="D7298" t="s">
        <v>57</v>
      </c>
      <c r="E7298">
        <f>YEAR(Table1[[#This Row],[Order Date]])</f>
        <v>2015</v>
      </c>
      <c r="F7298">
        <v>1</v>
      </c>
      <c r="G7298">
        <f>MONTH(Table1[[#This Row],[Order Date]])</f>
        <v>6</v>
      </c>
      <c r="H7298" s="1">
        <v>42170</v>
      </c>
      <c r="I7298">
        <v>13383</v>
      </c>
      <c r="J7298" t="s">
        <v>39</v>
      </c>
      <c r="K7298">
        <v>35</v>
      </c>
      <c r="L7298">
        <v>20.34</v>
      </c>
      <c r="M7298" s="2">
        <v>7.0000000000000007E-2</v>
      </c>
      <c r="N7298">
        <v>750.03</v>
      </c>
      <c r="O7298">
        <v>35</v>
      </c>
      <c r="P7298">
        <v>-1072.97</v>
      </c>
      <c r="Q7298" s="2">
        <v>0.84</v>
      </c>
      <c r="R7298" t="s">
        <v>29</v>
      </c>
      <c r="S7298" t="s">
        <v>40</v>
      </c>
      <c r="T7298" t="s">
        <v>183</v>
      </c>
      <c r="U7298" t="s">
        <v>32</v>
      </c>
      <c r="V7298" t="s">
        <v>68</v>
      </c>
      <c r="W7298">
        <v>1862</v>
      </c>
      <c r="X7298" s="1">
        <v>42172</v>
      </c>
      <c r="Y7298" t="s">
        <v>34</v>
      </c>
      <c r="Z7298" t="e" vm="11">
        <v>#VALUE!</v>
      </c>
      <c r="AA7298">
        <v>75146</v>
      </c>
      <c r="AB7298" t="e" cm="1" vm="2">
        <f t="array" ref="AB7298">_FV(Table1[[#This Row],[State]],"Country/region",TRUE)</f>
        <v>#VALUE!</v>
      </c>
    </row>
    <row r="7299" spans="1:28" x14ac:dyDescent="0.35">
      <c r="A7299" t="s">
        <v>1024</v>
      </c>
      <c r="B7299">
        <v>66</v>
      </c>
      <c r="C7299" t="s">
        <v>779</v>
      </c>
      <c r="D7299" t="s">
        <v>57</v>
      </c>
      <c r="E7299">
        <f>YEAR(Table1[[#This Row],[Order Date]])</f>
        <v>2015</v>
      </c>
      <c r="F7299">
        <v>1</v>
      </c>
      <c r="G7299">
        <f>MONTH(Table1[[#This Row],[Order Date]])</f>
        <v>6</v>
      </c>
      <c r="H7299" s="1">
        <v>42170</v>
      </c>
      <c r="I7299">
        <v>16897</v>
      </c>
      <c r="J7299" t="s">
        <v>39</v>
      </c>
      <c r="K7299">
        <v>48</v>
      </c>
      <c r="L7299">
        <v>2.21</v>
      </c>
      <c r="M7299" s="2">
        <v>0.06</v>
      </c>
      <c r="N7299">
        <v>107.7</v>
      </c>
      <c r="O7299">
        <v>1</v>
      </c>
      <c r="P7299">
        <v>14.97</v>
      </c>
      <c r="Q7299" s="2">
        <v>0.38</v>
      </c>
      <c r="R7299" t="s">
        <v>29</v>
      </c>
      <c r="S7299" t="s">
        <v>59</v>
      </c>
      <c r="T7299" t="s">
        <v>2179</v>
      </c>
      <c r="U7299" t="s">
        <v>88</v>
      </c>
      <c r="V7299" t="s">
        <v>33</v>
      </c>
      <c r="W7299">
        <v>2345</v>
      </c>
      <c r="X7299" s="1">
        <v>42172</v>
      </c>
      <c r="Y7299" t="s">
        <v>34</v>
      </c>
      <c r="Z7299" t="e" vm="22">
        <v>#VALUE!</v>
      </c>
      <c r="AA7299">
        <v>44039</v>
      </c>
      <c r="AB7299" t="e" cm="1" vm="2">
        <f t="array" ref="AB7299">_FV(Table1[[#This Row],[State]],"Country/region",TRUE)</f>
        <v>#VALUE!</v>
      </c>
    </row>
    <row r="7300" spans="1:28" x14ac:dyDescent="0.35">
      <c r="A7300" t="s">
        <v>814</v>
      </c>
      <c r="B7300">
        <v>66</v>
      </c>
      <c r="C7300" t="s">
        <v>2746</v>
      </c>
      <c r="D7300" t="s">
        <v>27</v>
      </c>
      <c r="E7300">
        <f>YEAR(Table1[[#This Row],[Order Date]])</f>
        <v>2015</v>
      </c>
      <c r="F7300">
        <v>1</v>
      </c>
      <c r="G7300">
        <f>MONTH(Table1[[#This Row],[Order Date]])</f>
        <v>6</v>
      </c>
      <c r="H7300" s="1">
        <v>42171</v>
      </c>
      <c r="I7300">
        <v>29893</v>
      </c>
      <c r="J7300" t="s">
        <v>131</v>
      </c>
      <c r="K7300">
        <v>24</v>
      </c>
      <c r="L7300">
        <v>225.02</v>
      </c>
      <c r="M7300" s="2">
        <v>7.0000000000000007E-2</v>
      </c>
      <c r="N7300">
        <v>5452.9</v>
      </c>
      <c r="O7300">
        <v>28.66</v>
      </c>
      <c r="P7300">
        <v>426.67</v>
      </c>
      <c r="Q7300" s="2">
        <v>0.72</v>
      </c>
      <c r="R7300" t="s">
        <v>29</v>
      </c>
      <c r="S7300" t="s">
        <v>49</v>
      </c>
      <c r="T7300" t="s">
        <v>2116</v>
      </c>
      <c r="U7300" t="s">
        <v>32</v>
      </c>
      <c r="V7300" t="s">
        <v>33</v>
      </c>
      <c r="W7300">
        <v>4205</v>
      </c>
      <c r="X7300" s="1">
        <v>42172</v>
      </c>
      <c r="Y7300" t="s">
        <v>53</v>
      </c>
      <c r="Z7300" t="e" vm="21">
        <v>#VALUE!</v>
      </c>
      <c r="AA7300">
        <v>4038</v>
      </c>
      <c r="AB7300" t="e" cm="1" vm="2">
        <f t="array" ref="AB7300">_FV(Table1[[#This Row],[State]],"Country/region",TRUE)</f>
        <v>#VALUE!</v>
      </c>
    </row>
    <row r="7301" spans="1:28" x14ac:dyDescent="0.35">
      <c r="A7301" t="s">
        <v>3359</v>
      </c>
      <c r="B7301">
        <v>66</v>
      </c>
      <c r="C7301" t="s">
        <v>1076</v>
      </c>
      <c r="D7301" t="s">
        <v>57</v>
      </c>
      <c r="E7301">
        <f>YEAR(Table1[[#This Row],[Order Date]])</f>
        <v>2015</v>
      </c>
      <c r="F7301">
        <v>1</v>
      </c>
      <c r="G7301">
        <f>MONTH(Table1[[#This Row],[Order Date]])</f>
        <v>6</v>
      </c>
      <c r="H7301" s="1">
        <v>42171</v>
      </c>
      <c r="I7301">
        <v>53698</v>
      </c>
      <c r="J7301" t="s">
        <v>131</v>
      </c>
      <c r="K7301">
        <v>10</v>
      </c>
      <c r="L7301">
        <v>4.84</v>
      </c>
      <c r="M7301" s="2">
        <v>0</v>
      </c>
      <c r="N7301">
        <v>55.33</v>
      </c>
      <c r="O7301">
        <v>0.71</v>
      </c>
      <c r="P7301">
        <v>13.38</v>
      </c>
      <c r="Q7301" s="2">
        <v>0.52</v>
      </c>
      <c r="R7301" t="s">
        <v>29</v>
      </c>
      <c r="S7301" t="s">
        <v>59</v>
      </c>
      <c r="T7301" t="s">
        <v>1064</v>
      </c>
      <c r="U7301" t="s">
        <v>88</v>
      </c>
      <c r="V7301" t="s">
        <v>68</v>
      </c>
      <c r="W7301">
        <v>7521</v>
      </c>
      <c r="X7301" s="1">
        <v>42172</v>
      </c>
      <c r="Y7301" t="s">
        <v>42</v>
      </c>
      <c r="Z7301" t="e" vm="11">
        <v>#VALUE!</v>
      </c>
      <c r="AA7301">
        <v>77581</v>
      </c>
      <c r="AB7301" t="e" cm="1" vm="2">
        <f t="array" ref="AB7301">_FV(Table1[[#This Row],[State]],"Country/region",TRUE)</f>
        <v>#VALUE!</v>
      </c>
    </row>
    <row r="7302" spans="1:28" x14ac:dyDescent="0.35">
      <c r="A7302" t="s">
        <v>2016</v>
      </c>
      <c r="B7302">
        <v>66</v>
      </c>
      <c r="C7302" t="s">
        <v>303</v>
      </c>
      <c r="D7302" t="s">
        <v>46</v>
      </c>
      <c r="E7302">
        <f>YEAR(Table1[[#This Row],[Order Date]])</f>
        <v>2015</v>
      </c>
      <c r="F7302">
        <v>1</v>
      </c>
      <c r="G7302">
        <f>MONTH(Table1[[#This Row],[Order Date]])</f>
        <v>6</v>
      </c>
      <c r="H7302" s="1">
        <v>42171</v>
      </c>
      <c r="I7302">
        <v>19972</v>
      </c>
      <c r="J7302" t="s">
        <v>58</v>
      </c>
      <c r="K7302">
        <v>6</v>
      </c>
      <c r="L7302">
        <v>14.98</v>
      </c>
      <c r="M7302" s="2">
        <v>0.04</v>
      </c>
      <c r="N7302">
        <v>97.86</v>
      </c>
      <c r="O7302">
        <v>8.99</v>
      </c>
      <c r="P7302">
        <v>-21.09</v>
      </c>
      <c r="Q7302" s="2">
        <v>0.39</v>
      </c>
      <c r="R7302" t="s">
        <v>48</v>
      </c>
      <c r="S7302" t="s">
        <v>139</v>
      </c>
      <c r="T7302" t="s">
        <v>2182</v>
      </c>
      <c r="U7302" t="s">
        <v>82</v>
      </c>
      <c r="V7302" t="s">
        <v>68</v>
      </c>
      <c r="W7302">
        <v>2761</v>
      </c>
      <c r="X7302" s="1">
        <v>42173</v>
      </c>
      <c r="Y7302" t="s">
        <v>34</v>
      </c>
      <c r="Z7302" t="e" vm="26">
        <v>#VALUE!</v>
      </c>
      <c r="AA7302">
        <v>48505</v>
      </c>
      <c r="AB7302" t="e" cm="1" vm="2">
        <f t="array" ref="AB7302">_FV(Table1[[#This Row],[State]],"Country/region",TRUE)</f>
        <v>#VALUE!</v>
      </c>
    </row>
    <row r="7303" spans="1:28" x14ac:dyDescent="0.35">
      <c r="A7303" t="s">
        <v>1727</v>
      </c>
      <c r="B7303">
        <v>66</v>
      </c>
      <c r="C7303" t="s">
        <v>1728</v>
      </c>
      <c r="D7303" t="s">
        <v>46</v>
      </c>
      <c r="E7303">
        <f>YEAR(Table1[[#This Row],[Order Date]])</f>
        <v>2015</v>
      </c>
      <c r="F7303">
        <v>1</v>
      </c>
      <c r="G7303">
        <f>MONTH(Table1[[#This Row],[Order Date]])</f>
        <v>6</v>
      </c>
      <c r="H7303" s="1">
        <v>42172</v>
      </c>
      <c r="I7303">
        <v>1346</v>
      </c>
      <c r="J7303" t="s">
        <v>28</v>
      </c>
      <c r="K7303">
        <v>48</v>
      </c>
      <c r="L7303">
        <v>100.98</v>
      </c>
      <c r="M7303" s="2">
        <v>0.09</v>
      </c>
      <c r="N7303">
        <v>4789.8900000000003</v>
      </c>
      <c r="O7303">
        <v>26.22</v>
      </c>
      <c r="P7303">
        <v>421.15</v>
      </c>
      <c r="Q7303" s="2">
        <v>0.6</v>
      </c>
      <c r="R7303" t="s">
        <v>48</v>
      </c>
      <c r="S7303" t="s">
        <v>73</v>
      </c>
      <c r="T7303" t="s">
        <v>3166</v>
      </c>
      <c r="U7303" t="s">
        <v>154</v>
      </c>
      <c r="V7303" t="s">
        <v>68</v>
      </c>
      <c r="W7303">
        <v>206</v>
      </c>
      <c r="X7303" s="1">
        <v>42174</v>
      </c>
      <c r="Y7303" t="s">
        <v>53</v>
      </c>
      <c r="Z7303" t="e" vm="5">
        <v>#VALUE!</v>
      </c>
      <c r="AA7303">
        <v>55060</v>
      </c>
      <c r="AB7303" t="e" cm="1" vm="2">
        <f t="array" ref="AB7303">_FV(Table1[[#This Row],[State]],"Country/region",TRUE)</f>
        <v>#VALUE!</v>
      </c>
    </row>
    <row r="7304" spans="1:28" x14ac:dyDescent="0.35">
      <c r="A7304" t="s">
        <v>693</v>
      </c>
      <c r="B7304">
        <v>66</v>
      </c>
      <c r="C7304" t="s">
        <v>694</v>
      </c>
      <c r="D7304" t="s">
        <v>57</v>
      </c>
      <c r="E7304">
        <f>YEAR(Table1[[#This Row],[Order Date]])</f>
        <v>2015</v>
      </c>
      <c r="F7304">
        <v>1</v>
      </c>
      <c r="G7304">
        <f>MONTH(Table1[[#This Row],[Order Date]])</f>
        <v>6</v>
      </c>
      <c r="H7304" s="1">
        <v>42172</v>
      </c>
      <c r="I7304">
        <v>30147</v>
      </c>
      <c r="J7304" t="s">
        <v>39</v>
      </c>
      <c r="K7304">
        <v>37</v>
      </c>
      <c r="L7304">
        <v>19.98</v>
      </c>
      <c r="M7304" s="2">
        <v>0.06</v>
      </c>
      <c r="N7304">
        <v>740.14</v>
      </c>
      <c r="O7304">
        <v>10.49</v>
      </c>
      <c r="P7304">
        <v>29.73</v>
      </c>
      <c r="Q7304" s="2">
        <v>0.49</v>
      </c>
      <c r="R7304" t="s">
        <v>48</v>
      </c>
      <c r="S7304" t="s">
        <v>30</v>
      </c>
      <c r="T7304" t="s">
        <v>1306</v>
      </c>
      <c r="U7304" t="s">
        <v>82</v>
      </c>
      <c r="V7304" t="s">
        <v>68</v>
      </c>
      <c r="W7304">
        <v>4237</v>
      </c>
      <c r="X7304" s="1">
        <v>42174</v>
      </c>
      <c r="Y7304" t="s">
        <v>34</v>
      </c>
      <c r="Z7304" t="e" vm="26">
        <v>#VALUE!</v>
      </c>
      <c r="AA7304">
        <v>48195</v>
      </c>
      <c r="AB7304" t="e" cm="1" vm="2">
        <f t="array" ref="AB7304">_FV(Table1[[#This Row],[State]],"Country/region",TRUE)</f>
        <v>#VALUE!</v>
      </c>
    </row>
    <row r="7305" spans="1:28" x14ac:dyDescent="0.35">
      <c r="A7305" t="s">
        <v>1006</v>
      </c>
      <c r="B7305">
        <v>66</v>
      </c>
      <c r="C7305" t="s">
        <v>310</v>
      </c>
      <c r="D7305" t="s">
        <v>38</v>
      </c>
      <c r="E7305">
        <f>YEAR(Table1[[#This Row],[Order Date]])</f>
        <v>2015</v>
      </c>
      <c r="F7305">
        <v>1</v>
      </c>
      <c r="G7305">
        <f>MONTH(Table1[[#This Row],[Order Date]])</f>
        <v>6</v>
      </c>
      <c r="H7305" s="1">
        <v>42173</v>
      </c>
      <c r="I7305">
        <v>43488</v>
      </c>
      <c r="J7305" t="s">
        <v>58</v>
      </c>
      <c r="K7305">
        <v>28</v>
      </c>
      <c r="L7305">
        <v>20.239999999999998</v>
      </c>
      <c r="M7305" s="2">
        <v>0.1</v>
      </c>
      <c r="N7305">
        <v>547.32000000000005</v>
      </c>
      <c r="O7305">
        <v>6.67</v>
      </c>
      <c r="P7305">
        <v>42.39</v>
      </c>
      <c r="Q7305" s="2">
        <v>0.49</v>
      </c>
      <c r="R7305" t="s">
        <v>48</v>
      </c>
      <c r="S7305" t="s">
        <v>139</v>
      </c>
      <c r="T7305" t="s">
        <v>2875</v>
      </c>
      <c r="U7305" t="s">
        <v>82</v>
      </c>
      <c r="V7305" t="s">
        <v>33</v>
      </c>
      <c r="W7305">
        <v>6140</v>
      </c>
      <c r="X7305" s="1">
        <v>42174</v>
      </c>
      <c r="Y7305" t="s">
        <v>34</v>
      </c>
      <c r="Z7305" t="e" vm="3">
        <v>#VALUE!</v>
      </c>
      <c r="AA7305">
        <v>20735</v>
      </c>
      <c r="AB7305" t="e" cm="1" vm="2">
        <f t="array" ref="AB7305">_FV(Table1[[#This Row],[State]],"Country/region",TRUE)</f>
        <v>#VALUE!</v>
      </c>
    </row>
    <row r="7306" spans="1:28" x14ac:dyDescent="0.35">
      <c r="A7306" t="s">
        <v>1006</v>
      </c>
      <c r="B7306">
        <v>66</v>
      </c>
      <c r="C7306" t="s">
        <v>310</v>
      </c>
      <c r="D7306" t="s">
        <v>38</v>
      </c>
      <c r="E7306">
        <f>YEAR(Table1[[#This Row],[Order Date]])</f>
        <v>2015</v>
      </c>
      <c r="F7306">
        <v>1</v>
      </c>
      <c r="G7306">
        <f>MONTH(Table1[[#This Row],[Order Date]])</f>
        <v>6</v>
      </c>
      <c r="H7306" s="1">
        <v>42173</v>
      </c>
      <c r="I7306">
        <v>43488</v>
      </c>
      <c r="J7306" t="s">
        <v>58</v>
      </c>
      <c r="K7306">
        <v>46</v>
      </c>
      <c r="L7306">
        <v>48.92</v>
      </c>
      <c r="M7306" s="2">
        <v>0.08</v>
      </c>
      <c r="N7306">
        <v>2116.1999999999998</v>
      </c>
      <c r="O7306">
        <v>4.5</v>
      </c>
      <c r="P7306">
        <v>483.67</v>
      </c>
      <c r="Q7306" s="2">
        <v>0.59</v>
      </c>
      <c r="R7306" t="s">
        <v>29</v>
      </c>
      <c r="S7306" t="s">
        <v>30</v>
      </c>
      <c r="T7306" t="s">
        <v>2735</v>
      </c>
      <c r="U7306" t="s">
        <v>214</v>
      </c>
      <c r="V7306" t="s">
        <v>33</v>
      </c>
      <c r="W7306">
        <v>6138</v>
      </c>
      <c r="X7306" s="1">
        <v>42174</v>
      </c>
      <c r="Y7306" t="s">
        <v>34</v>
      </c>
      <c r="Z7306" t="e" vm="3">
        <v>#VALUE!</v>
      </c>
      <c r="AA7306">
        <v>20735</v>
      </c>
      <c r="AB7306" t="e" cm="1" vm="2">
        <f t="array" ref="AB7306">_FV(Table1[[#This Row],[State]],"Country/region",TRUE)</f>
        <v>#VALUE!</v>
      </c>
    </row>
    <row r="7307" spans="1:28" x14ac:dyDescent="0.35">
      <c r="A7307" t="s">
        <v>1006</v>
      </c>
      <c r="B7307">
        <v>66</v>
      </c>
      <c r="C7307" t="s">
        <v>310</v>
      </c>
      <c r="D7307" t="s">
        <v>38</v>
      </c>
      <c r="E7307">
        <f>YEAR(Table1[[#This Row],[Order Date]])</f>
        <v>2015</v>
      </c>
      <c r="F7307">
        <v>1</v>
      </c>
      <c r="G7307">
        <f>MONTH(Table1[[#This Row],[Order Date]])</f>
        <v>6</v>
      </c>
      <c r="H7307" s="1">
        <v>42173</v>
      </c>
      <c r="I7307">
        <v>43488</v>
      </c>
      <c r="J7307" t="s">
        <v>58</v>
      </c>
      <c r="K7307">
        <v>46</v>
      </c>
      <c r="L7307">
        <v>15.57</v>
      </c>
      <c r="M7307" s="2">
        <v>0</v>
      </c>
      <c r="N7307">
        <v>766.36</v>
      </c>
      <c r="O7307">
        <v>1.39</v>
      </c>
      <c r="P7307">
        <v>399.12</v>
      </c>
      <c r="Q7307" s="2">
        <v>0.38</v>
      </c>
      <c r="R7307" t="s">
        <v>29</v>
      </c>
      <c r="S7307" t="s">
        <v>30</v>
      </c>
      <c r="T7307" t="s">
        <v>990</v>
      </c>
      <c r="U7307" t="s">
        <v>267</v>
      </c>
      <c r="V7307" t="s">
        <v>33</v>
      </c>
      <c r="W7307">
        <v>6139</v>
      </c>
      <c r="X7307" s="1">
        <v>42174</v>
      </c>
      <c r="Y7307" t="s">
        <v>34</v>
      </c>
      <c r="Z7307" t="e" vm="3">
        <v>#VALUE!</v>
      </c>
      <c r="AA7307">
        <v>20735</v>
      </c>
      <c r="AB7307" t="e" cm="1" vm="2">
        <f t="array" ref="AB7307">_FV(Table1[[#This Row],[State]],"Country/region",TRUE)</f>
        <v>#VALUE!</v>
      </c>
    </row>
    <row r="7308" spans="1:28" x14ac:dyDescent="0.35">
      <c r="A7308" t="s">
        <v>1330</v>
      </c>
      <c r="B7308">
        <v>66</v>
      </c>
      <c r="C7308" t="s">
        <v>542</v>
      </c>
      <c r="D7308" t="s">
        <v>57</v>
      </c>
      <c r="E7308">
        <f>YEAR(Table1[[#This Row],[Order Date]])</f>
        <v>2015</v>
      </c>
      <c r="F7308">
        <v>1</v>
      </c>
      <c r="G7308">
        <f>MONTH(Table1[[#This Row],[Order Date]])</f>
        <v>6</v>
      </c>
      <c r="H7308" s="1">
        <v>42173</v>
      </c>
      <c r="I7308">
        <v>59680</v>
      </c>
      <c r="J7308" t="s">
        <v>58</v>
      </c>
      <c r="K7308">
        <v>15</v>
      </c>
      <c r="L7308">
        <v>0.99</v>
      </c>
      <c r="M7308" s="2">
        <v>0.05</v>
      </c>
      <c r="N7308">
        <v>17.77</v>
      </c>
      <c r="O7308">
        <v>2.96</v>
      </c>
      <c r="P7308">
        <v>-37.67</v>
      </c>
      <c r="Q7308" s="2">
        <v>0.61</v>
      </c>
      <c r="R7308" t="s">
        <v>96</v>
      </c>
      <c r="S7308" t="s">
        <v>139</v>
      </c>
      <c r="T7308" t="s">
        <v>3239</v>
      </c>
      <c r="U7308" t="s">
        <v>102</v>
      </c>
      <c r="V7308" t="s">
        <v>76</v>
      </c>
      <c r="W7308">
        <v>8347</v>
      </c>
      <c r="X7308" s="1">
        <v>42174</v>
      </c>
      <c r="Y7308" t="s">
        <v>34</v>
      </c>
      <c r="Z7308" t="e" vm="18">
        <v>#VALUE!</v>
      </c>
      <c r="AA7308">
        <v>24541</v>
      </c>
      <c r="AB7308" t="e" cm="1" vm="2">
        <f t="array" ref="AB7308">_FV(Table1[[#This Row],[State]],"Country/region",TRUE)</f>
        <v>#VALUE!</v>
      </c>
    </row>
    <row r="7309" spans="1:28" x14ac:dyDescent="0.35">
      <c r="A7309" t="s">
        <v>309</v>
      </c>
      <c r="B7309">
        <v>66</v>
      </c>
      <c r="C7309" t="s">
        <v>310</v>
      </c>
      <c r="D7309" t="s">
        <v>38</v>
      </c>
      <c r="E7309">
        <f>YEAR(Table1[[#This Row],[Order Date]])</f>
        <v>2015</v>
      </c>
      <c r="F7309">
        <v>1</v>
      </c>
      <c r="G7309">
        <f>MONTH(Table1[[#This Row],[Order Date]])</f>
        <v>6</v>
      </c>
      <c r="H7309" s="1">
        <v>42173</v>
      </c>
      <c r="I7309">
        <v>43488</v>
      </c>
      <c r="J7309" t="s">
        <v>58</v>
      </c>
      <c r="K7309">
        <v>13</v>
      </c>
      <c r="L7309">
        <v>14.48</v>
      </c>
      <c r="M7309" s="2">
        <v>0.05</v>
      </c>
      <c r="N7309">
        <v>192.44</v>
      </c>
      <c r="O7309">
        <v>6.46</v>
      </c>
      <c r="P7309">
        <v>6.7744999999999997</v>
      </c>
      <c r="Q7309" s="2">
        <v>0.38</v>
      </c>
      <c r="R7309" t="s">
        <v>29</v>
      </c>
      <c r="S7309" t="s">
        <v>30</v>
      </c>
      <c r="T7309" t="s">
        <v>603</v>
      </c>
      <c r="U7309" t="s">
        <v>67</v>
      </c>
      <c r="V7309" t="s">
        <v>33</v>
      </c>
      <c r="W7309">
        <v>6141</v>
      </c>
      <c r="X7309" s="1">
        <v>42175</v>
      </c>
      <c r="Y7309" t="s">
        <v>34</v>
      </c>
      <c r="Z7309" t="e" vm="3">
        <v>#VALUE!</v>
      </c>
      <c r="AA7309">
        <v>20740</v>
      </c>
      <c r="AB7309" t="e" cm="1" vm="2">
        <f t="array" ref="AB7309">_FV(Table1[[#This Row],[State]],"Country/region",TRUE)</f>
        <v>#VALUE!</v>
      </c>
    </row>
    <row r="7310" spans="1:28" x14ac:dyDescent="0.35">
      <c r="A7310" t="s">
        <v>309</v>
      </c>
      <c r="B7310">
        <v>66</v>
      </c>
      <c r="C7310" t="s">
        <v>310</v>
      </c>
      <c r="D7310" t="s">
        <v>38</v>
      </c>
      <c r="E7310">
        <f>YEAR(Table1[[#This Row],[Order Date]])</f>
        <v>2015</v>
      </c>
      <c r="F7310">
        <v>1</v>
      </c>
      <c r="G7310">
        <f>MONTH(Table1[[#This Row],[Order Date]])</f>
        <v>6</v>
      </c>
      <c r="H7310" s="1">
        <v>42173</v>
      </c>
      <c r="I7310">
        <v>43488</v>
      </c>
      <c r="J7310" t="s">
        <v>58</v>
      </c>
      <c r="K7310">
        <v>3</v>
      </c>
      <c r="L7310">
        <v>449.99</v>
      </c>
      <c r="M7310" s="2">
        <v>0.06</v>
      </c>
      <c r="N7310">
        <v>1294.3499999999999</v>
      </c>
      <c r="O7310">
        <v>24.49</v>
      </c>
      <c r="P7310">
        <v>-1569.06</v>
      </c>
      <c r="Q7310" s="2">
        <v>0.4</v>
      </c>
      <c r="R7310" t="s">
        <v>96</v>
      </c>
      <c r="S7310" t="s">
        <v>40</v>
      </c>
      <c r="T7310" t="s">
        <v>3528</v>
      </c>
      <c r="U7310" t="s">
        <v>192</v>
      </c>
      <c r="V7310" t="s">
        <v>33</v>
      </c>
      <c r="W7310">
        <v>6142</v>
      </c>
      <c r="X7310" s="1">
        <v>42175</v>
      </c>
      <c r="Y7310" t="s">
        <v>34</v>
      </c>
      <c r="Z7310" t="e" vm="3">
        <v>#VALUE!</v>
      </c>
      <c r="AA7310">
        <v>20740</v>
      </c>
      <c r="AB7310" t="e" cm="1" vm="2">
        <f t="array" ref="AB7310">_FV(Table1[[#This Row],[State]],"Country/region",TRUE)</f>
        <v>#VALUE!</v>
      </c>
    </row>
    <row r="7311" spans="1:28" x14ac:dyDescent="0.35">
      <c r="A7311" t="s">
        <v>2819</v>
      </c>
      <c r="B7311">
        <v>66</v>
      </c>
      <c r="C7311" t="s">
        <v>1456</v>
      </c>
      <c r="D7311" t="s">
        <v>27</v>
      </c>
      <c r="E7311">
        <f>YEAR(Table1[[#This Row],[Order Date]])</f>
        <v>2015</v>
      </c>
      <c r="F7311">
        <v>1</v>
      </c>
      <c r="G7311">
        <f>MONTH(Table1[[#This Row],[Order Date]])</f>
        <v>6</v>
      </c>
      <c r="H7311" s="1">
        <v>42174</v>
      </c>
      <c r="I7311">
        <v>33541</v>
      </c>
      <c r="J7311" t="s">
        <v>58</v>
      </c>
      <c r="K7311">
        <v>43</v>
      </c>
      <c r="L7311">
        <v>12.2</v>
      </c>
      <c r="M7311" s="2">
        <v>0.08</v>
      </c>
      <c r="N7311">
        <v>512.78</v>
      </c>
      <c r="O7311">
        <v>6.02</v>
      </c>
      <c r="P7311">
        <v>16.14</v>
      </c>
      <c r="Q7311" s="2">
        <v>0.43</v>
      </c>
      <c r="R7311" t="s">
        <v>48</v>
      </c>
      <c r="S7311" t="s">
        <v>139</v>
      </c>
      <c r="T7311" t="s">
        <v>2367</v>
      </c>
      <c r="U7311" t="s">
        <v>82</v>
      </c>
      <c r="V7311" t="s">
        <v>33</v>
      </c>
      <c r="W7311">
        <v>4709</v>
      </c>
      <c r="X7311" s="1">
        <v>42174</v>
      </c>
      <c r="Y7311" t="s">
        <v>34</v>
      </c>
      <c r="Z7311" t="e" vm="22">
        <v>#VALUE!</v>
      </c>
      <c r="AA7311">
        <v>45424</v>
      </c>
      <c r="AB7311" t="e" cm="1" vm="2">
        <f t="array" ref="AB7311">_FV(Table1[[#This Row],[State]],"Country/region",TRUE)</f>
        <v>#VALUE!</v>
      </c>
    </row>
    <row r="7312" spans="1:28" x14ac:dyDescent="0.35">
      <c r="A7312" t="s">
        <v>1998</v>
      </c>
      <c r="B7312">
        <v>66</v>
      </c>
      <c r="C7312" t="s">
        <v>2373</v>
      </c>
      <c r="D7312" t="s">
        <v>46</v>
      </c>
      <c r="E7312">
        <f>YEAR(Table1[[#This Row],[Order Date]])</f>
        <v>2015</v>
      </c>
      <c r="F7312">
        <v>1</v>
      </c>
      <c r="G7312">
        <f>MONTH(Table1[[#This Row],[Order Date]])</f>
        <v>6</v>
      </c>
      <c r="H7312" s="1">
        <v>42174</v>
      </c>
      <c r="I7312">
        <v>6885</v>
      </c>
      <c r="J7312" t="s">
        <v>47</v>
      </c>
      <c r="K7312">
        <v>40</v>
      </c>
      <c r="L7312">
        <v>23.99</v>
      </c>
      <c r="M7312" s="2">
        <v>0.09</v>
      </c>
      <c r="N7312">
        <v>879.54</v>
      </c>
      <c r="O7312">
        <v>6.3</v>
      </c>
      <c r="P7312">
        <v>166.93</v>
      </c>
      <c r="Q7312" s="2">
        <v>0.38</v>
      </c>
      <c r="R7312" t="s">
        <v>96</v>
      </c>
      <c r="S7312" t="s">
        <v>80</v>
      </c>
      <c r="T7312" t="s">
        <v>1637</v>
      </c>
      <c r="U7312" t="s">
        <v>98</v>
      </c>
      <c r="V7312" t="s">
        <v>33</v>
      </c>
      <c r="W7312">
        <v>953</v>
      </c>
      <c r="X7312" s="1">
        <v>42174</v>
      </c>
      <c r="Y7312" t="s">
        <v>34</v>
      </c>
      <c r="Z7312" t="e" vm="21">
        <v>#VALUE!</v>
      </c>
      <c r="AA7312">
        <v>4072</v>
      </c>
      <c r="AB7312" t="e" cm="1" vm="2">
        <f t="array" ref="AB7312">_FV(Table1[[#This Row],[State]],"Country/region",TRUE)</f>
        <v>#VALUE!</v>
      </c>
    </row>
    <row r="7313" spans="1:28" x14ac:dyDescent="0.35">
      <c r="A7313" t="s">
        <v>730</v>
      </c>
      <c r="B7313">
        <v>66</v>
      </c>
      <c r="C7313" t="s">
        <v>691</v>
      </c>
      <c r="D7313" t="s">
        <v>38</v>
      </c>
      <c r="E7313">
        <f>YEAR(Table1[[#This Row],[Order Date]])</f>
        <v>2015</v>
      </c>
      <c r="F7313">
        <v>1</v>
      </c>
      <c r="G7313">
        <f>MONTH(Table1[[#This Row],[Order Date]])</f>
        <v>6</v>
      </c>
      <c r="H7313" s="1">
        <v>42174</v>
      </c>
      <c r="I7313">
        <v>33222</v>
      </c>
      <c r="J7313" t="s">
        <v>131</v>
      </c>
      <c r="K7313">
        <v>30</v>
      </c>
      <c r="L7313">
        <v>60.98</v>
      </c>
      <c r="M7313" s="2">
        <v>0.1</v>
      </c>
      <c r="N7313">
        <v>1676.46</v>
      </c>
      <c r="O7313">
        <v>30</v>
      </c>
      <c r="P7313">
        <v>-626.08000000000004</v>
      </c>
      <c r="Q7313" s="2">
        <v>0.7</v>
      </c>
      <c r="R7313" t="s">
        <v>48</v>
      </c>
      <c r="S7313" t="s">
        <v>49</v>
      </c>
      <c r="T7313" t="s">
        <v>1162</v>
      </c>
      <c r="U7313" t="s">
        <v>51</v>
      </c>
      <c r="V7313" t="s">
        <v>52</v>
      </c>
      <c r="W7313">
        <v>4670</v>
      </c>
      <c r="X7313" s="1">
        <v>42175</v>
      </c>
      <c r="Y7313" t="s">
        <v>53</v>
      </c>
      <c r="Z7313" t="e" vm="4">
        <v>#VALUE!</v>
      </c>
      <c r="AA7313">
        <v>92627</v>
      </c>
      <c r="AB7313" t="e" cm="1" vm="2">
        <f t="array" ref="AB7313">_FV(Table1[[#This Row],[State]],"Country/region",TRUE)</f>
        <v>#VALUE!</v>
      </c>
    </row>
    <row r="7314" spans="1:28" x14ac:dyDescent="0.35">
      <c r="A7314" t="s">
        <v>3184</v>
      </c>
      <c r="B7314">
        <v>66</v>
      </c>
      <c r="C7314" t="s">
        <v>3185</v>
      </c>
      <c r="D7314" t="s">
        <v>46</v>
      </c>
      <c r="E7314">
        <f>YEAR(Table1[[#This Row],[Order Date]])</f>
        <v>2015</v>
      </c>
      <c r="F7314">
        <v>1</v>
      </c>
      <c r="G7314">
        <f>MONTH(Table1[[#This Row],[Order Date]])</f>
        <v>6</v>
      </c>
      <c r="H7314" s="1">
        <v>42174</v>
      </c>
      <c r="I7314">
        <v>46497</v>
      </c>
      <c r="J7314" t="s">
        <v>28</v>
      </c>
      <c r="K7314">
        <v>30</v>
      </c>
      <c r="L7314">
        <v>20.149999999999999</v>
      </c>
      <c r="M7314" s="2">
        <v>0.03</v>
      </c>
      <c r="N7314">
        <v>630.54</v>
      </c>
      <c r="O7314">
        <v>8.99</v>
      </c>
      <c r="P7314">
        <v>-30.07</v>
      </c>
      <c r="Q7314" s="2">
        <v>0.57999999999999996</v>
      </c>
      <c r="R7314" t="s">
        <v>29</v>
      </c>
      <c r="S7314" t="s">
        <v>139</v>
      </c>
      <c r="T7314" t="s">
        <v>3049</v>
      </c>
      <c r="U7314" t="s">
        <v>88</v>
      </c>
      <c r="V7314" t="s">
        <v>33</v>
      </c>
      <c r="W7314">
        <v>6533</v>
      </c>
      <c r="X7314" s="1">
        <v>42175</v>
      </c>
      <c r="Y7314" t="s">
        <v>34</v>
      </c>
      <c r="Z7314" t="e" vm="22">
        <v>#VALUE!</v>
      </c>
      <c r="AA7314">
        <v>45385</v>
      </c>
      <c r="AB7314" t="e" cm="1" vm="2">
        <f t="array" ref="AB7314">_FV(Table1[[#This Row],[State]],"Country/region",TRUE)</f>
        <v>#VALUE!</v>
      </c>
    </row>
    <row r="7315" spans="1:28" x14ac:dyDescent="0.35">
      <c r="A7315" t="s">
        <v>3093</v>
      </c>
      <c r="B7315">
        <v>66</v>
      </c>
      <c r="C7315" t="s">
        <v>1546</v>
      </c>
      <c r="D7315" t="s">
        <v>38</v>
      </c>
      <c r="E7315">
        <f>YEAR(Table1[[#This Row],[Order Date]])</f>
        <v>2015</v>
      </c>
      <c r="F7315">
        <v>1</v>
      </c>
      <c r="G7315">
        <f>MONTH(Table1[[#This Row],[Order Date]])</f>
        <v>6</v>
      </c>
      <c r="H7315" s="1">
        <v>42174</v>
      </c>
      <c r="I7315">
        <v>26407</v>
      </c>
      <c r="J7315" t="s">
        <v>58</v>
      </c>
      <c r="K7315">
        <v>16</v>
      </c>
      <c r="L7315">
        <v>155.99</v>
      </c>
      <c r="M7315" s="2">
        <v>0.1</v>
      </c>
      <c r="N7315">
        <v>1985.6935000000001</v>
      </c>
      <c r="O7315">
        <v>8.99</v>
      </c>
      <c r="P7315">
        <v>35.649000000000001</v>
      </c>
      <c r="Q7315" s="2">
        <v>0.55000000000000004</v>
      </c>
      <c r="R7315" t="s">
        <v>96</v>
      </c>
      <c r="S7315" t="s">
        <v>30</v>
      </c>
      <c r="T7315" t="s">
        <v>3238</v>
      </c>
      <c r="U7315" t="s">
        <v>105</v>
      </c>
      <c r="V7315" t="s">
        <v>33</v>
      </c>
      <c r="W7315">
        <v>3696</v>
      </c>
      <c r="X7315" s="1">
        <v>42175</v>
      </c>
      <c r="Y7315" t="s">
        <v>34</v>
      </c>
      <c r="Z7315" t="e" vm="15">
        <v>#VALUE!</v>
      </c>
      <c r="AA7315">
        <v>11741</v>
      </c>
      <c r="AB7315" t="e" cm="1" vm="2">
        <f t="array" ref="AB7315">_FV(Table1[[#This Row],[State]],"Country/region",TRUE)</f>
        <v>#VALUE!</v>
      </c>
    </row>
    <row r="7316" spans="1:28" x14ac:dyDescent="0.35">
      <c r="A7316" t="s">
        <v>3529</v>
      </c>
      <c r="B7316">
        <v>66</v>
      </c>
      <c r="C7316" t="s">
        <v>2373</v>
      </c>
      <c r="D7316" t="s">
        <v>46</v>
      </c>
      <c r="E7316">
        <f>YEAR(Table1[[#This Row],[Order Date]])</f>
        <v>2015</v>
      </c>
      <c r="F7316">
        <v>1</v>
      </c>
      <c r="G7316">
        <f>MONTH(Table1[[#This Row],[Order Date]])</f>
        <v>6</v>
      </c>
      <c r="H7316" s="1">
        <v>42174</v>
      </c>
      <c r="I7316">
        <v>6885</v>
      </c>
      <c r="J7316" t="s">
        <v>47</v>
      </c>
      <c r="K7316">
        <v>4</v>
      </c>
      <c r="L7316">
        <v>113.98</v>
      </c>
      <c r="M7316" s="2">
        <v>0.02</v>
      </c>
      <c r="N7316">
        <v>481.27</v>
      </c>
      <c r="O7316">
        <v>30</v>
      </c>
      <c r="P7316">
        <v>-181.27</v>
      </c>
      <c r="Q7316" s="2">
        <v>0.69</v>
      </c>
      <c r="R7316" t="s">
        <v>48</v>
      </c>
      <c r="S7316" t="s">
        <v>49</v>
      </c>
      <c r="T7316" t="s">
        <v>905</v>
      </c>
      <c r="U7316" t="s">
        <v>51</v>
      </c>
      <c r="V7316" t="s">
        <v>33</v>
      </c>
      <c r="W7316">
        <v>952</v>
      </c>
      <c r="X7316" s="1">
        <v>42176</v>
      </c>
      <c r="Y7316" t="s">
        <v>53</v>
      </c>
      <c r="Z7316" t="e" vm="30">
        <v>#VALUE!</v>
      </c>
      <c r="AA7316">
        <v>1060</v>
      </c>
      <c r="AB7316" t="e" cm="1" vm="2">
        <f t="array" ref="AB7316">_FV(Table1[[#This Row],[State]],"Country/region",TRUE)</f>
        <v>#VALUE!</v>
      </c>
    </row>
    <row r="7317" spans="1:28" x14ac:dyDescent="0.35">
      <c r="A7317" t="s">
        <v>3093</v>
      </c>
      <c r="B7317">
        <v>66</v>
      </c>
      <c r="C7317" t="s">
        <v>1546</v>
      </c>
      <c r="D7317" t="s">
        <v>38</v>
      </c>
      <c r="E7317">
        <f>YEAR(Table1[[#This Row],[Order Date]])</f>
        <v>2015</v>
      </c>
      <c r="F7317">
        <v>1</v>
      </c>
      <c r="G7317">
        <f>MONTH(Table1[[#This Row],[Order Date]])</f>
        <v>6</v>
      </c>
      <c r="H7317" s="1">
        <v>42174</v>
      </c>
      <c r="I7317">
        <v>26407</v>
      </c>
      <c r="J7317" t="s">
        <v>58</v>
      </c>
      <c r="K7317">
        <v>34</v>
      </c>
      <c r="L7317">
        <v>279.48</v>
      </c>
      <c r="M7317" s="2">
        <v>0.04</v>
      </c>
      <c r="N7317">
        <v>9522.1200000000008</v>
      </c>
      <c r="O7317">
        <v>35</v>
      </c>
      <c r="P7317">
        <v>171.3</v>
      </c>
      <c r="Q7317" s="2">
        <v>0.8</v>
      </c>
      <c r="R7317" t="s">
        <v>29</v>
      </c>
      <c r="S7317" t="s">
        <v>40</v>
      </c>
      <c r="T7317" t="s">
        <v>1519</v>
      </c>
      <c r="U7317" t="s">
        <v>32</v>
      </c>
      <c r="V7317" t="s">
        <v>33</v>
      </c>
      <c r="W7317">
        <v>3695</v>
      </c>
      <c r="X7317" s="1">
        <v>42176</v>
      </c>
      <c r="Y7317" t="s">
        <v>34</v>
      </c>
      <c r="Z7317" t="e" vm="15">
        <v>#VALUE!</v>
      </c>
      <c r="AA7317">
        <v>11741</v>
      </c>
      <c r="AB7317" t="e" cm="1" vm="2">
        <f t="array" ref="AB7317">_FV(Table1[[#This Row],[State]],"Country/region",TRUE)</f>
        <v>#VALUE!</v>
      </c>
    </row>
    <row r="7318" spans="1:28" x14ac:dyDescent="0.35">
      <c r="A7318" t="s">
        <v>730</v>
      </c>
      <c r="B7318">
        <v>66</v>
      </c>
      <c r="C7318" t="s">
        <v>691</v>
      </c>
      <c r="D7318" t="s">
        <v>38</v>
      </c>
      <c r="E7318">
        <f>YEAR(Table1[[#This Row],[Order Date]])</f>
        <v>2015</v>
      </c>
      <c r="F7318">
        <v>1</v>
      </c>
      <c r="G7318">
        <f>MONTH(Table1[[#This Row],[Order Date]])</f>
        <v>6</v>
      </c>
      <c r="H7318" s="1">
        <v>42174</v>
      </c>
      <c r="I7318">
        <v>33222</v>
      </c>
      <c r="J7318" t="s">
        <v>131</v>
      </c>
      <c r="K7318">
        <v>18</v>
      </c>
      <c r="L7318">
        <v>22.38</v>
      </c>
      <c r="M7318" s="2">
        <v>0.05</v>
      </c>
      <c r="N7318">
        <v>420.76</v>
      </c>
      <c r="O7318">
        <v>15.1</v>
      </c>
      <c r="P7318">
        <v>-56.212000000000003</v>
      </c>
      <c r="Q7318" s="2">
        <v>0.38</v>
      </c>
      <c r="R7318" t="s">
        <v>29</v>
      </c>
      <c r="S7318" t="s">
        <v>30</v>
      </c>
      <c r="T7318" t="s">
        <v>1190</v>
      </c>
      <c r="U7318" t="s">
        <v>67</v>
      </c>
      <c r="V7318" t="s">
        <v>52</v>
      </c>
      <c r="W7318">
        <v>4669</v>
      </c>
      <c r="X7318" s="1">
        <v>42176</v>
      </c>
      <c r="Y7318" t="s">
        <v>34</v>
      </c>
      <c r="Z7318" t="e" vm="4">
        <v>#VALUE!</v>
      </c>
      <c r="AA7318">
        <v>92627</v>
      </c>
      <c r="AB7318" t="e" cm="1" vm="2">
        <f t="array" ref="AB7318">_FV(Table1[[#This Row],[State]],"Country/region",TRUE)</f>
        <v>#VALUE!</v>
      </c>
    </row>
    <row r="7319" spans="1:28" x14ac:dyDescent="0.35">
      <c r="A7319" t="s">
        <v>730</v>
      </c>
      <c r="B7319">
        <v>66</v>
      </c>
      <c r="C7319" t="s">
        <v>691</v>
      </c>
      <c r="D7319" t="s">
        <v>38</v>
      </c>
      <c r="E7319">
        <f>YEAR(Table1[[#This Row],[Order Date]])</f>
        <v>2015</v>
      </c>
      <c r="F7319">
        <v>1</v>
      </c>
      <c r="G7319">
        <f>MONTH(Table1[[#This Row],[Order Date]])</f>
        <v>6</v>
      </c>
      <c r="H7319" s="1">
        <v>42174</v>
      </c>
      <c r="I7319">
        <v>33222</v>
      </c>
      <c r="J7319" t="s">
        <v>131</v>
      </c>
      <c r="K7319">
        <v>48</v>
      </c>
      <c r="L7319">
        <v>2.88</v>
      </c>
      <c r="M7319" s="2">
        <v>0.02</v>
      </c>
      <c r="N7319">
        <v>145.66</v>
      </c>
      <c r="O7319">
        <v>0.7</v>
      </c>
      <c r="P7319">
        <v>28.89</v>
      </c>
      <c r="Q7319" s="2">
        <v>0.56000000000000005</v>
      </c>
      <c r="R7319" t="s">
        <v>29</v>
      </c>
      <c r="S7319" t="s">
        <v>59</v>
      </c>
      <c r="T7319" t="s">
        <v>348</v>
      </c>
      <c r="U7319" t="s">
        <v>88</v>
      </c>
      <c r="V7319" t="s">
        <v>52</v>
      </c>
      <c r="W7319">
        <v>4671</v>
      </c>
      <c r="X7319" s="1">
        <v>42176</v>
      </c>
      <c r="Y7319" t="s">
        <v>34</v>
      </c>
      <c r="Z7319" t="e" vm="4">
        <v>#VALUE!</v>
      </c>
      <c r="AA7319">
        <v>92627</v>
      </c>
      <c r="AB7319" t="e" cm="1" vm="2">
        <f t="array" ref="AB7319">_FV(Table1[[#This Row],[State]],"Country/region",TRUE)</f>
        <v>#VALUE!</v>
      </c>
    </row>
    <row r="7320" spans="1:28" x14ac:dyDescent="0.35">
      <c r="A7320" t="s">
        <v>2649</v>
      </c>
      <c r="B7320">
        <v>66</v>
      </c>
      <c r="C7320" t="s">
        <v>2758</v>
      </c>
      <c r="D7320" t="s">
        <v>57</v>
      </c>
      <c r="E7320">
        <f>YEAR(Table1[[#This Row],[Order Date]])</f>
        <v>2015</v>
      </c>
      <c r="F7320">
        <v>1</v>
      </c>
      <c r="G7320">
        <f>MONTH(Table1[[#This Row],[Order Date]])</f>
        <v>6</v>
      </c>
      <c r="H7320" s="1">
        <v>42175</v>
      </c>
      <c r="I7320">
        <v>967</v>
      </c>
      <c r="J7320" t="s">
        <v>131</v>
      </c>
      <c r="K7320">
        <v>42</v>
      </c>
      <c r="L7320">
        <v>37.74</v>
      </c>
      <c r="M7320" s="2">
        <v>0.01</v>
      </c>
      <c r="N7320">
        <v>1634.9</v>
      </c>
      <c r="O7320">
        <v>2.9</v>
      </c>
      <c r="P7320">
        <v>502.42</v>
      </c>
      <c r="Q7320" s="2">
        <v>0.59</v>
      </c>
      <c r="R7320" t="s">
        <v>29</v>
      </c>
      <c r="S7320" t="s">
        <v>139</v>
      </c>
      <c r="T7320" t="s">
        <v>3306</v>
      </c>
      <c r="U7320" t="s">
        <v>88</v>
      </c>
      <c r="V7320" t="s">
        <v>52</v>
      </c>
      <c r="W7320">
        <v>157</v>
      </c>
      <c r="X7320" s="1">
        <v>42176</v>
      </c>
      <c r="Y7320" t="s">
        <v>34</v>
      </c>
      <c r="Z7320" t="e" vm="4">
        <v>#VALUE!</v>
      </c>
      <c r="AA7320">
        <v>91911</v>
      </c>
      <c r="AB7320" t="e" cm="1" vm="2">
        <f t="array" ref="AB7320">_FV(Table1[[#This Row],[State]],"Country/region",TRUE)</f>
        <v>#VALUE!</v>
      </c>
    </row>
    <row r="7321" spans="1:28" x14ac:dyDescent="0.35">
      <c r="A7321" t="s">
        <v>2688</v>
      </c>
      <c r="B7321">
        <v>66</v>
      </c>
      <c r="C7321" t="s">
        <v>2420</v>
      </c>
      <c r="D7321" t="s">
        <v>38</v>
      </c>
      <c r="E7321">
        <f>YEAR(Table1[[#This Row],[Order Date]])</f>
        <v>2015</v>
      </c>
      <c r="F7321">
        <v>1</v>
      </c>
      <c r="G7321">
        <f>MONTH(Table1[[#This Row],[Order Date]])</f>
        <v>6</v>
      </c>
      <c r="H7321" s="1">
        <v>42175</v>
      </c>
      <c r="I7321">
        <v>8294</v>
      </c>
      <c r="J7321" t="s">
        <v>131</v>
      </c>
      <c r="K7321">
        <v>28</v>
      </c>
      <c r="L7321">
        <v>7.99</v>
      </c>
      <c r="M7321" s="2">
        <v>0.05</v>
      </c>
      <c r="N7321">
        <v>197.57400000000001</v>
      </c>
      <c r="O7321">
        <v>5.03</v>
      </c>
      <c r="P7321">
        <v>-90.837999999999994</v>
      </c>
      <c r="Q7321" s="2">
        <v>0.6</v>
      </c>
      <c r="R7321" t="s">
        <v>96</v>
      </c>
      <c r="S7321" t="s">
        <v>80</v>
      </c>
      <c r="T7321" t="s">
        <v>1909</v>
      </c>
      <c r="U7321" t="s">
        <v>105</v>
      </c>
      <c r="V7321" t="s">
        <v>76</v>
      </c>
      <c r="W7321">
        <v>1138</v>
      </c>
      <c r="X7321" s="1">
        <v>42176</v>
      </c>
      <c r="Y7321" t="s">
        <v>34</v>
      </c>
      <c r="Z7321" t="e" vm="14">
        <v>#VALUE!</v>
      </c>
      <c r="AA7321">
        <v>34210</v>
      </c>
      <c r="AB7321" t="e" cm="1" vm="2">
        <f t="array" ref="AB7321">_FV(Table1[[#This Row],[State]],"Country/region",TRUE)</f>
        <v>#VALUE!</v>
      </c>
    </row>
    <row r="7322" spans="1:28" x14ac:dyDescent="0.35">
      <c r="A7322" t="s">
        <v>2649</v>
      </c>
      <c r="B7322">
        <v>66</v>
      </c>
      <c r="C7322" t="s">
        <v>2758</v>
      </c>
      <c r="D7322" t="s">
        <v>57</v>
      </c>
      <c r="E7322">
        <f>YEAR(Table1[[#This Row],[Order Date]])</f>
        <v>2015</v>
      </c>
      <c r="F7322">
        <v>1</v>
      </c>
      <c r="G7322">
        <f>MONTH(Table1[[#This Row],[Order Date]])</f>
        <v>6</v>
      </c>
      <c r="H7322" s="1">
        <v>42175</v>
      </c>
      <c r="I7322">
        <v>967</v>
      </c>
      <c r="J7322" t="s">
        <v>131</v>
      </c>
      <c r="K7322">
        <v>6</v>
      </c>
      <c r="L7322">
        <v>13.99</v>
      </c>
      <c r="M7322" s="2">
        <v>0.03</v>
      </c>
      <c r="N7322">
        <v>90.56</v>
      </c>
      <c r="O7322">
        <v>7.51</v>
      </c>
      <c r="P7322">
        <v>-37.584000000000003</v>
      </c>
      <c r="Q7322" s="2">
        <v>0.39</v>
      </c>
      <c r="R7322" t="s">
        <v>96</v>
      </c>
      <c r="S7322" t="s">
        <v>80</v>
      </c>
      <c r="T7322" t="s">
        <v>675</v>
      </c>
      <c r="U7322" t="s">
        <v>98</v>
      </c>
      <c r="V7322" t="s">
        <v>52</v>
      </c>
      <c r="W7322">
        <v>156</v>
      </c>
      <c r="X7322" s="1">
        <v>42177</v>
      </c>
      <c r="Y7322" t="s">
        <v>34</v>
      </c>
      <c r="Z7322" t="e" vm="4">
        <v>#VALUE!</v>
      </c>
      <c r="AA7322">
        <v>91911</v>
      </c>
      <c r="AB7322" t="e" cm="1" vm="2">
        <f t="array" ref="AB7322">_FV(Table1[[#This Row],[State]],"Country/region",TRUE)</f>
        <v>#VALUE!</v>
      </c>
    </row>
    <row r="7323" spans="1:28" x14ac:dyDescent="0.35">
      <c r="A7323" t="s">
        <v>2649</v>
      </c>
      <c r="B7323">
        <v>66</v>
      </c>
      <c r="C7323" t="s">
        <v>2758</v>
      </c>
      <c r="D7323" t="s">
        <v>57</v>
      </c>
      <c r="E7323">
        <f>YEAR(Table1[[#This Row],[Order Date]])</f>
        <v>2015</v>
      </c>
      <c r="F7323">
        <v>1</v>
      </c>
      <c r="G7323">
        <f>MONTH(Table1[[#This Row],[Order Date]])</f>
        <v>6</v>
      </c>
      <c r="H7323" s="1">
        <v>42175</v>
      </c>
      <c r="I7323">
        <v>967</v>
      </c>
      <c r="J7323" t="s">
        <v>131</v>
      </c>
      <c r="K7323">
        <v>48</v>
      </c>
      <c r="L7323">
        <v>227.55</v>
      </c>
      <c r="M7323" s="2">
        <v>0.01</v>
      </c>
      <c r="N7323">
        <v>11278.18</v>
      </c>
      <c r="O7323">
        <v>32.479999999999997</v>
      </c>
      <c r="P7323">
        <v>1836.81</v>
      </c>
      <c r="Q7323" s="2">
        <v>0.68</v>
      </c>
      <c r="R7323" t="s">
        <v>48</v>
      </c>
      <c r="S7323" t="s">
        <v>73</v>
      </c>
      <c r="T7323" t="s">
        <v>1475</v>
      </c>
      <c r="U7323" t="s">
        <v>75</v>
      </c>
      <c r="V7323" t="s">
        <v>52</v>
      </c>
      <c r="W7323">
        <v>158</v>
      </c>
      <c r="X7323" s="1">
        <v>42178</v>
      </c>
      <c r="Y7323" t="s">
        <v>53</v>
      </c>
      <c r="Z7323" t="e" vm="4">
        <v>#VALUE!</v>
      </c>
      <c r="AA7323">
        <v>91911</v>
      </c>
      <c r="AB7323" t="e" cm="1" vm="2">
        <f t="array" ref="AB7323">_FV(Table1[[#This Row],[State]],"Country/region",TRUE)</f>
        <v>#VALUE!</v>
      </c>
    </row>
    <row r="7324" spans="1:28" x14ac:dyDescent="0.35">
      <c r="A7324" t="s">
        <v>914</v>
      </c>
      <c r="B7324">
        <v>66</v>
      </c>
      <c r="C7324" t="s">
        <v>915</v>
      </c>
      <c r="D7324" t="s">
        <v>27</v>
      </c>
      <c r="E7324">
        <f>YEAR(Table1[[#This Row],[Order Date]])</f>
        <v>2015</v>
      </c>
      <c r="F7324">
        <v>1</v>
      </c>
      <c r="G7324">
        <f>MONTH(Table1[[#This Row],[Order Date]])</f>
        <v>6</v>
      </c>
      <c r="H7324" s="1">
        <v>42175</v>
      </c>
      <c r="I7324">
        <v>41667</v>
      </c>
      <c r="J7324" t="s">
        <v>28</v>
      </c>
      <c r="K7324">
        <v>18</v>
      </c>
      <c r="L7324">
        <v>65.989999999999995</v>
      </c>
      <c r="M7324" s="2">
        <v>0.03</v>
      </c>
      <c r="N7324">
        <v>1062.2194999999999</v>
      </c>
      <c r="O7324">
        <v>5.31</v>
      </c>
      <c r="P7324">
        <v>132.37200000000001</v>
      </c>
      <c r="Q7324" s="2">
        <v>0.56999999999999995</v>
      </c>
      <c r="R7324" t="s">
        <v>96</v>
      </c>
      <c r="S7324" t="s">
        <v>30</v>
      </c>
      <c r="T7324">
        <v>3390</v>
      </c>
      <c r="U7324" t="s">
        <v>105</v>
      </c>
      <c r="V7324" t="s">
        <v>76</v>
      </c>
      <c r="W7324">
        <v>5875</v>
      </c>
      <c r="X7324" s="1">
        <v>42178</v>
      </c>
      <c r="Y7324" t="s">
        <v>34</v>
      </c>
      <c r="Z7324" t="e" vm="18">
        <v>#VALUE!</v>
      </c>
      <c r="AA7324">
        <v>22980</v>
      </c>
      <c r="AB7324" t="e" cm="1" vm="2">
        <f t="array" ref="AB7324">_FV(Table1[[#This Row],[State]],"Country/region",TRUE)</f>
        <v>#VALUE!</v>
      </c>
    </row>
    <row r="7325" spans="1:28" x14ac:dyDescent="0.35">
      <c r="A7325" t="s">
        <v>2492</v>
      </c>
      <c r="B7325">
        <v>66</v>
      </c>
      <c r="C7325" t="s">
        <v>2235</v>
      </c>
      <c r="D7325" t="s">
        <v>46</v>
      </c>
      <c r="E7325">
        <f>YEAR(Table1[[#This Row],[Order Date]])</f>
        <v>2015</v>
      </c>
      <c r="F7325">
        <v>1</v>
      </c>
      <c r="G7325">
        <f>MONTH(Table1[[#This Row],[Order Date]])</f>
        <v>6</v>
      </c>
      <c r="H7325" s="1">
        <v>42177</v>
      </c>
      <c r="I7325">
        <v>49255</v>
      </c>
      <c r="J7325" t="s">
        <v>28</v>
      </c>
      <c r="K7325">
        <v>20</v>
      </c>
      <c r="L7325">
        <v>70.98</v>
      </c>
      <c r="M7325" s="2">
        <v>0.09</v>
      </c>
      <c r="N7325">
        <v>1357.44</v>
      </c>
      <c r="O7325">
        <v>26.85</v>
      </c>
      <c r="P7325">
        <v>-102.3</v>
      </c>
      <c r="Q7325" s="2"/>
      <c r="R7325" t="s">
        <v>48</v>
      </c>
      <c r="S7325" t="s">
        <v>73</v>
      </c>
      <c r="T7325" t="s">
        <v>2082</v>
      </c>
      <c r="U7325" t="s">
        <v>154</v>
      </c>
      <c r="V7325" t="s">
        <v>33</v>
      </c>
      <c r="W7325">
        <v>6907</v>
      </c>
      <c r="X7325" s="1">
        <v>42178</v>
      </c>
      <c r="Y7325" t="s">
        <v>53</v>
      </c>
      <c r="Z7325" t="e" vm="1">
        <v>#VALUE!</v>
      </c>
      <c r="AA7325">
        <v>16146</v>
      </c>
      <c r="AB7325" t="e" cm="1" vm="2">
        <f t="array" ref="AB7325">_FV(Table1[[#This Row],[State]],"Country/region",TRUE)</f>
        <v>#VALUE!</v>
      </c>
    </row>
    <row r="7326" spans="1:28" x14ac:dyDescent="0.35">
      <c r="A7326" t="s">
        <v>2720</v>
      </c>
      <c r="B7326">
        <v>66</v>
      </c>
      <c r="C7326" t="s">
        <v>2952</v>
      </c>
      <c r="D7326" t="s">
        <v>57</v>
      </c>
      <c r="E7326">
        <f>YEAR(Table1[[#This Row],[Order Date]])</f>
        <v>2015</v>
      </c>
      <c r="F7326">
        <v>1</v>
      </c>
      <c r="G7326">
        <f>MONTH(Table1[[#This Row],[Order Date]])</f>
        <v>6</v>
      </c>
      <c r="H7326" s="1">
        <v>42177</v>
      </c>
      <c r="I7326">
        <v>25986</v>
      </c>
      <c r="J7326" t="s">
        <v>131</v>
      </c>
      <c r="K7326">
        <v>48</v>
      </c>
      <c r="L7326">
        <v>5.78</v>
      </c>
      <c r="M7326" s="2">
        <v>0.08</v>
      </c>
      <c r="N7326">
        <v>278.07</v>
      </c>
      <c r="O7326">
        <v>4.96</v>
      </c>
      <c r="P7326">
        <v>-71.45</v>
      </c>
      <c r="Q7326" s="2">
        <v>0.36</v>
      </c>
      <c r="R7326" t="s">
        <v>29</v>
      </c>
      <c r="S7326" t="s">
        <v>30</v>
      </c>
      <c r="T7326" t="s">
        <v>2728</v>
      </c>
      <c r="U7326" t="s">
        <v>61</v>
      </c>
      <c r="V7326" t="s">
        <v>52</v>
      </c>
      <c r="W7326">
        <v>3637</v>
      </c>
      <c r="X7326" s="1">
        <v>42178</v>
      </c>
      <c r="Y7326" t="s">
        <v>34</v>
      </c>
      <c r="Z7326" t="e" vm="4">
        <v>#VALUE!</v>
      </c>
      <c r="AA7326">
        <v>90260</v>
      </c>
      <c r="AB7326" t="e" cm="1" vm="2">
        <f t="array" ref="AB7326">_FV(Table1[[#This Row],[State]],"Country/region",TRUE)</f>
        <v>#VALUE!</v>
      </c>
    </row>
    <row r="7327" spans="1:28" x14ac:dyDescent="0.35">
      <c r="A7327" t="s">
        <v>1601</v>
      </c>
      <c r="B7327">
        <v>66</v>
      </c>
      <c r="C7327" t="s">
        <v>2235</v>
      </c>
      <c r="D7327" t="s">
        <v>46</v>
      </c>
      <c r="E7327">
        <f>YEAR(Table1[[#This Row],[Order Date]])</f>
        <v>2015</v>
      </c>
      <c r="F7327">
        <v>1</v>
      </c>
      <c r="G7327">
        <f>MONTH(Table1[[#This Row],[Order Date]])</f>
        <v>6</v>
      </c>
      <c r="H7327" s="1">
        <v>42178</v>
      </c>
      <c r="I7327">
        <v>24580</v>
      </c>
      <c r="J7327" t="s">
        <v>28</v>
      </c>
      <c r="K7327">
        <v>25</v>
      </c>
      <c r="L7327">
        <v>43.98</v>
      </c>
      <c r="M7327" s="2">
        <v>0.08</v>
      </c>
      <c r="N7327">
        <v>1081.22</v>
      </c>
      <c r="O7327">
        <v>8.99</v>
      </c>
      <c r="P7327">
        <v>130.80000000000001</v>
      </c>
      <c r="Q7327" s="2">
        <v>0.57999999999999996</v>
      </c>
      <c r="R7327" t="s">
        <v>29</v>
      </c>
      <c r="S7327" t="s">
        <v>139</v>
      </c>
      <c r="T7327" t="s">
        <v>526</v>
      </c>
      <c r="U7327" t="s">
        <v>88</v>
      </c>
      <c r="V7327" t="s">
        <v>68</v>
      </c>
      <c r="W7327">
        <v>3446</v>
      </c>
      <c r="X7327" s="1">
        <v>42179</v>
      </c>
      <c r="Y7327" t="s">
        <v>34</v>
      </c>
      <c r="Z7327" t="e" vm="26">
        <v>#VALUE!</v>
      </c>
      <c r="AA7327">
        <v>48098</v>
      </c>
      <c r="AB7327" t="e" cm="1" vm="2">
        <f t="array" ref="AB7327">_FV(Table1[[#This Row],[State]],"Country/region",TRUE)</f>
        <v>#VALUE!</v>
      </c>
    </row>
    <row r="7328" spans="1:28" x14ac:dyDescent="0.35">
      <c r="A7328" t="s">
        <v>2234</v>
      </c>
      <c r="B7328">
        <v>66</v>
      </c>
      <c r="C7328" t="s">
        <v>2235</v>
      </c>
      <c r="D7328" t="s">
        <v>46</v>
      </c>
      <c r="E7328">
        <f>YEAR(Table1[[#This Row],[Order Date]])</f>
        <v>2015</v>
      </c>
      <c r="F7328">
        <v>1</v>
      </c>
      <c r="G7328">
        <f>MONTH(Table1[[#This Row],[Order Date]])</f>
        <v>6</v>
      </c>
      <c r="H7328" s="1">
        <v>42178</v>
      </c>
      <c r="I7328">
        <v>24580</v>
      </c>
      <c r="J7328" t="s">
        <v>28</v>
      </c>
      <c r="K7328">
        <v>14</v>
      </c>
      <c r="L7328">
        <v>2.23</v>
      </c>
      <c r="M7328" s="2">
        <v>0.01</v>
      </c>
      <c r="N7328">
        <v>36.409999999999997</v>
      </c>
      <c r="O7328">
        <v>4.57</v>
      </c>
      <c r="P7328">
        <v>-31.45</v>
      </c>
      <c r="Q7328" s="2">
        <v>0.41</v>
      </c>
      <c r="R7328" t="s">
        <v>48</v>
      </c>
      <c r="S7328" t="s">
        <v>139</v>
      </c>
      <c r="T7328" t="s">
        <v>1417</v>
      </c>
      <c r="U7328" t="s">
        <v>82</v>
      </c>
      <c r="V7328" t="s">
        <v>68</v>
      </c>
      <c r="W7328">
        <v>3447</v>
      </c>
      <c r="X7328" s="1">
        <v>42180</v>
      </c>
      <c r="Y7328" t="s">
        <v>34</v>
      </c>
      <c r="Z7328" t="e" vm="26">
        <v>#VALUE!</v>
      </c>
      <c r="AA7328">
        <v>48093</v>
      </c>
      <c r="AB7328" t="e" cm="1" vm="2">
        <f t="array" ref="AB7328">_FV(Table1[[#This Row],[State]],"Country/region",TRUE)</f>
        <v>#VALUE!</v>
      </c>
    </row>
    <row r="7329" spans="1:28" x14ac:dyDescent="0.35">
      <c r="A7329" t="s">
        <v>3286</v>
      </c>
      <c r="B7329">
        <v>66</v>
      </c>
      <c r="C7329" t="s">
        <v>1395</v>
      </c>
      <c r="D7329" t="s">
        <v>38</v>
      </c>
      <c r="E7329">
        <f>YEAR(Table1[[#This Row],[Order Date]])</f>
        <v>2015</v>
      </c>
      <c r="F7329">
        <v>1</v>
      </c>
      <c r="G7329">
        <f>MONTH(Table1[[#This Row],[Order Date]])</f>
        <v>6</v>
      </c>
      <c r="H7329" s="1">
        <v>42179</v>
      </c>
      <c r="I7329">
        <v>11044</v>
      </c>
      <c r="J7329" t="s">
        <v>131</v>
      </c>
      <c r="K7329">
        <v>3</v>
      </c>
      <c r="L7329">
        <v>3.28</v>
      </c>
      <c r="M7329" s="2">
        <v>0.09</v>
      </c>
      <c r="N7329">
        <v>14.49</v>
      </c>
      <c r="O7329">
        <v>5</v>
      </c>
      <c r="P7329">
        <v>-12.58</v>
      </c>
      <c r="Q7329" s="2">
        <v>0.56000000000000005</v>
      </c>
      <c r="R7329" t="s">
        <v>29</v>
      </c>
      <c r="S7329" t="s">
        <v>59</v>
      </c>
      <c r="T7329" t="s">
        <v>2660</v>
      </c>
      <c r="U7329" t="s">
        <v>88</v>
      </c>
      <c r="V7329" t="s">
        <v>68</v>
      </c>
      <c r="W7329">
        <v>1533</v>
      </c>
      <c r="X7329" s="1">
        <v>42180</v>
      </c>
      <c r="Y7329" t="s">
        <v>34</v>
      </c>
      <c r="Z7329" t="e" vm="41">
        <v>#VALUE!</v>
      </c>
      <c r="AA7329">
        <v>58103</v>
      </c>
      <c r="AB7329" t="e" cm="1" vm="2">
        <f t="array" ref="AB7329">_FV(Table1[[#This Row],[State]],"Country/region",TRUE)</f>
        <v>#VALUE!</v>
      </c>
    </row>
    <row r="7330" spans="1:28" x14ac:dyDescent="0.35">
      <c r="A7330" t="s">
        <v>764</v>
      </c>
      <c r="B7330">
        <v>66</v>
      </c>
      <c r="C7330" t="s">
        <v>497</v>
      </c>
      <c r="D7330" t="s">
        <v>27</v>
      </c>
      <c r="E7330">
        <f>YEAR(Table1[[#This Row],[Order Date]])</f>
        <v>2015</v>
      </c>
      <c r="F7330">
        <v>1</v>
      </c>
      <c r="G7330">
        <f>MONTH(Table1[[#This Row],[Order Date]])</f>
        <v>6</v>
      </c>
      <c r="H7330" s="1">
        <v>42179</v>
      </c>
      <c r="I7330">
        <v>46691</v>
      </c>
      <c r="J7330" t="s">
        <v>58</v>
      </c>
      <c r="K7330">
        <v>47</v>
      </c>
      <c r="L7330">
        <v>36.65</v>
      </c>
      <c r="M7330" s="2">
        <v>0.04</v>
      </c>
      <c r="N7330">
        <v>1676.25</v>
      </c>
      <c r="O7330">
        <v>22.6</v>
      </c>
      <c r="P7330">
        <v>-458.33</v>
      </c>
      <c r="Q7330" s="2">
        <v>0.57999999999999996</v>
      </c>
      <c r="R7330" t="s">
        <v>48</v>
      </c>
      <c r="S7330" t="s">
        <v>40</v>
      </c>
      <c r="T7330" t="s">
        <v>3530</v>
      </c>
      <c r="U7330" t="s">
        <v>82</v>
      </c>
      <c r="V7330" t="s">
        <v>52</v>
      </c>
      <c r="W7330">
        <v>6566</v>
      </c>
      <c r="X7330" s="1">
        <v>42181</v>
      </c>
      <c r="Y7330" t="s">
        <v>34</v>
      </c>
      <c r="Z7330" t="e" vm="4">
        <v>#VALUE!</v>
      </c>
      <c r="AA7330">
        <v>93030</v>
      </c>
      <c r="AB7330" t="e" cm="1" vm="2">
        <f t="array" ref="AB7330">_FV(Table1[[#This Row],[State]],"Country/region",TRUE)</f>
        <v>#VALUE!</v>
      </c>
    </row>
    <row r="7331" spans="1:28" x14ac:dyDescent="0.35">
      <c r="A7331" t="s">
        <v>1481</v>
      </c>
      <c r="B7331">
        <v>66</v>
      </c>
      <c r="C7331" t="s">
        <v>2384</v>
      </c>
      <c r="D7331" t="s">
        <v>38</v>
      </c>
      <c r="E7331">
        <f>YEAR(Table1[[#This Row],[Order Date]])</f>
        <v>2015</v>
      </c>
      <c r="F7331">
        <v>1</v>
      </c>
      <c r="G7331">
        <f>MONTH(Table1[[#This Row],[Order Date]])</f>
        <v>6</v>
      </c>
      <c r="H7331" s="1">
        <v>42179</v>
      </c>
      <c r="I7331">
        <v>12005</v>
      </c>
      <c r="J7331" t="s">
        <v>39</v>
      </c>
      <c r="K7331">
        <v>4</v>
      </c>
      <c r="L7331">
        <v>415.88</v>
      </c>
      <c r="M7331" s="2">
        <v>0.04</v>
      </c>
      <c r="N7331">
        <v>1660.86</v>
      </c>
      <c r="O7331">
        <v>11.37</v>
      </c>
      <c r="P7331">
        <v>-164.59</v>
      </c>
      <c r="Q7331" s="2">
        <v>0.56999999999999995</v>
      </c>
      <c r="R7331" t="s">
        <v>29</v>
      </c>
      <c r="S7331" t="s">
        <v>30</v>
      </c>
      <c r="T7331" t="s">
        <v>1413</v>
      </c>
      <c r="U7331" t="s">
        <v>32</v>
      </c>
      <c r="V7331" t="s">
        <v>33</v>
      </c>
      <c r="W7331">
        <v>1665</v>
      </c>
      <c r="X7331" s="1">
        <v>42181</v>
      </c>
      <c r="Y7331" t="s">
        <v>34</v>
      </c>
      <c r="Z7331" t="e" vm="30">
        <v>#VALUE!</v>
      </c>
      <c r="AA7331">
        <v>2108</v>
      </c>
      <c r="AB7331" t="e" cm="1" vm="2">
        <f t="array" ref="AB7331">_FV(Table1[[#This Row],[State]],"Country/region",TRUE)</f>
        <v>#VALUE!</v>
      </c>
    </row>
    <row r="7332" spans="1:28" x14ac:dyDescent="0.35">
      <c r="A7332" t="s">
        <v>171</v>
      </c>
      <c r="B7332">
        <v>66</v>
      </c>
      <c r="C7332" t="s">
        <v>172</v>
      </c>
      <c r="D7332" t="s">
        <v>57</v>
      </c>
      <c r="E7332">
        <f>YEAR(Table1[[#This Row],[Order Date]])</f>
        <v>2015</v>
      </c>
      <c r="F7332">
        <v>1</v>
      </c>
      <c r="G7332">
        <f>MONTH(Table1[[#This Row],[Order Date]])</f>
        <v>6</v>
      </c>
      <c r="H7332" s="1">
        <v>42179</v>
      </c>
      <c r="I7332">
        <v>19718</v>
      </c>
      <c r="J7332" t="s">
        <v>47</v>
      </c>
      <c r="K7332">
        <v>6</v>
      </c>
      <c r="L7332">
        <v>13.99</v>
      </c>
      <c r="M7332" s="2">
        <v>0.03</v>
      </c>
      <c r="N7332">
        <v>89.75</v>
      </c>
      <c r="O7332">
        <v>7.51</v>
      </c>
      <c r="P7332">
        <v>-38.288699999999999</v>
      </c>
      <c r="Q7332" s="2">
        <v>0.39</v>
      </c>
      <c r="R7332" t="s">
        <v>96</v>
      </c>
      <c r="S7332" t="s">
        <v>80</v>
      </c>
      <c r="T7332" t="s">
        <v>675</v>
      </c>
      <c r="U7332" t="s">
        <v>98</v>
      </c>
      <c r="V7332" t="s">
        <v>76</v>
      </c>
      <c r="W7332">
        <v>2732</v>
      </c>
      <c r="X7332" s="1">
        <v>42184</v>
      </c>
      <c r="Y7332" t="s">
        <v>34</v>
      </c>
      <c r="Z7332" t="e" vm="14">
        <v>#VALUE!</v>
      </c>
      <c r="AA7332">
        <v>33411</v>
      </c>
      <c r="AB7332" t="e" cm="1" vm="2">
        <f t="array" ref="AB7332">_FV(Table1[[#This Row],[State]],"Country/region",TRUE)</f>
        <v>#VALUE!</v>
      </c>
    </row>
    <row r="7333" spans="1:28" x14ac:dyDescent="0.35">
      <c r="A7333" t="s">
        <v>735</v>
      </c>
      <c r="B7333">
        <v>66</v>
      </c>
      <c r="C7333" t="s">
        <v>986</v>
      </c>
      <c r="D7333" t="s">
        <v>27</v>
      </c>
      <c r="E7333">
        <f>YEAR(Table1[[#This Row],[Order Date]])</f>
        <v>2015</v>
      </c>
      <c r="F7333">
        <v>1</v>
      </c>
      <c r="G7333">
        <f>MONTH(Table1[[#This Row],[Order Date]])</f>
        <v>6</v>
      </c>
      <c r="H7333" s="1">
        <v>42180</v>
      </c>
      <c r="I7333">
        <v>55494</v>
      </c>
      <c r="J7333" t="s">
        <v>39</v>
      </c>
      <c r="K7333">
        <v>49</v>
      </c>
      <c r="L7333">
        <v>11.97</v>
      </c>
      <c r="M7333" s="2">
        <v>0.09</v>
      </c>
      <c r="N7333">
        <v>544.89</v>
      </c>
      <c r="O7333">
        <v>5.81</v>
      </c>
      <c r="P7333">
        <v>-115.66</v>
      </c>
      <c r="Q7333" s="2">
        <v>0.6</v>
      </c>
      <c r="R7333" t="s">
        <v>29</v>
      </c>
      <c r="S7333" t="s">
        <v>139</v>
      </c>
      <c r="T7333" t="s">
        <v>1070</v>
      </c>
      <c r="U7333" t="s">
        <v>88</v>
      </c>
      <c r="V7333" t="s">
        <v>52</v>
      </c>
      <c r="W7333">
        <v>7757</v>
      </c>
      <c r="X7333" s="1">
        <v>42181</v>
      </c>
      <c r="Y7333" t="s">
        <v>34</v>
      </c>
      <c r="Z7333" t="e" vm="4">
        <v>#VALUE!</v>
      </c>
      <c r="AA7333">
        <v>92236</v>
      </c>
      <c r="AB7333" t="e" cm="1" vm="2">
        <f t="array" ref="AB7333">_FV(Table1[[#This Row],[State]],"Country/region",TRUE)</f>
        <v>#VALUE!</v>
      </c>
    </row>
    <row r="7334" spans="1:28" x14ac:dyDescent="0.35">
      <c r="A7334" t="s">
        <v>1999</v>
      </c>
      <c r="B7334">
        <v>66</v>
      </c>
      <c r="C7334" t="s">
        <v>602</v>
      </c>
      <c r="D7334" t="s">
        <v>46</v>
      </c>
      <c r="E7334">
        <f>YEAR(Table1[[#This Row],[Order Date]])</f>
        <v>2015</v>
      </c>
      <c r="F7334">
        <v>1</v>
      </c>
      <c r="G7334">
        <f>MONTH(Table1[[#This Row],[Order Date]])</f>
        <v>6</v>
      </c>
      <c r="H7334" s="1">
        <v>42180</v>
      </c>
      <c r="I7334">
        <v>19074</v>
      </c>
      <c r="J7334" t="s">
        <v>58</v>
      </c>
      <c r="K7334">
        <v>17</v>
      </c>
      <c r="L7334">
        <v>208.16</v>
      </c>
      <c r="M7334" s="2">
        <v>0.01</v>
      </c>
      <c r="N7334">
        <v>3816.59</v>
      </c>
      <c r="O7334">
        <v>68.02</v>
      </c>
      <c r="P7334">
        <v>191.47</v>
      </c>
      <c r="Q7334" s="2">
        <v>0.57999999999999996</v>
      </c>
      <c r="R7334" t="s">
        <v>29</v>
      </c>
      <c r="S7334" t="s">
        <v>49</v>
      </c>
      <c r="T7334" t="s">
        <v>323</v>
      </c>
      <c r="U7334" t="s">
        <v>214</v>
      </c>
      <c r="V7334" t="s">
        <v>68</v>
      </c>
      <c r="W7334">
        <v>2635</v>
      </c>
      <c r="X7334" s="1">
        <v>42182</v>
      </c>
      <c r="Y7334" t="s">
        <v>53</v>
      </c>
      <c r="Z7334" t="e" vm="40">
        <v>#VALUE!</v>
      </c>
      <c r="AA7334">
        <v>66104</v>
      </c>
      <c r="AB7334" t="e" cm="1" vm="2">
        <f t="array" ref="AB7334">_FV(Table1[[#This Row],[State]],"Country/region",TRUE)</f>
        <v>#VALUE!</v>
      </c>
    </row>
    <row r="7335" spans="1:28" x14ac:dyDescent="0.35">
      <c r="A7335" t="s">
        <v>735</v>
      </c>
      <c r="B7335">
        <v>66</v>
      </c>
      <c r="C7335" t="s">
        <v>986</v>
      </c>
      <c r="D7335" t="s">
        <v>27</v>
      </c>
      <c r="E7335">
        <f>YEAR(Table1[[#This Row],[Order Date]])</f>
        <v>2015</v>
      </c>
      <c r="F7335">
        <v>1</v>
      </c>
      <c r="G7335">
        <f>MONTH(Table1[[#This Row],[Order Date]])</f>
        <v>6</v>
      </c>
      <c r="H7335" s="1">
        <v>42180</v>
      </c>
      <c r="I7335">
        <v>55494</v>
      </c>
      <c r="J7335" t="s">
        <v>39</v>
      </c>
      <c r="K7335">
        <v>4</v>
      </c>
      <c r="L7335">
        <v>10.98</v>
      </c>
      <c r="M7335" s="2">
        <v>0.08</v>
      </c>
      <c r="N7335">
        <v>57.82</v>
      </c>
      <c r="O7335">
        <v>4.8</v>
      </c>
      <c r="P7335">
        <v>0.85</v>
      </c>
      <c r="Q7335" s="2">
        <v>0.36</v>
      </c>
      <c r="R7335" t="s">
        <v>29</v>
      </c>
      <c r="S7335" t="s">
        <v>30</v>
      </c>
      <c r="T7335" t="s">
        <v>1776</v>
      </c>
      <c r="U7335" t="s">
        <v>267</v>
      </c>
      <c r="V7335" t="s">
        <v>52</v>
      </c>
      <c r="W7335">
        <v>7756</v>
      </c>
      <c r="X7335" s="1">
        <v>42182</v>
      </c>
      <c r="Y7335" t="s">
        <v>42</v>
      </c>
      <c r="Z7335" t="e" vm="4">
        <v>#VALUE!</v>
      </c>
      <c r="AA7335">
        <v>92236</v>
      </c>
      <c r="AB7335" t="e" cm="1" vm="2">
        <f t="array" ref="AB7335">_FV(Table1[[#This Row],[State]],"Country/region",TRUE)</f>
        <v>#VALUE!</v>
      </c>
    </row>
    <row r="7336" spans="1:28" x14ac:dyDescent="0.35">
      <c r="A7336" t="s">
        <v>3142</v>
      </c>
      <c r="B7336">
        <v>66</v>
      </c>
      <c r="C7336" t="s">
        <v>2394</v>
      </c>
      <c r="D7336" t="s">
        <v>46</v>
      </c>
      <c r="E7336">
        <f>YEAR(Table1[[#This Row],[Order Date]])</f>
        <v>2015</v>
      </c>
      <c r="F7336">
        <v>1</v>
      </c>
      <c r="G7336">
        <f>MONTH(Table1[[#This Row],[Order Date]])</f>
        <v>6</v>
      </c>
      <c r="H7336" s="1">
        <v>42181</v>
      </c>
      <c r="I7336">
        <v>24386</v>
      </c>
      <c r="J7336" t="s">
        <v>28</v>
      </c>
      <c r="K7336">
        <v>15</v>
      </c>
      <c r="L7336">
        <v>4.13</v>
      </c>
      <c r="M7336" s="2">
        <v>0</v>
      </c>
      <c r="N7336">
        <v>76.94</v>
      </c>
      <c r="O7336">
        <v>0.99</v>
      </c>
      <c r="P7336">
        <v>29.67</v>
      </c>
      <c r="Q7336" s="2">
        <v>0.39</v>
      </c>
      <c r="R7336" t="s">
        <v>29</v>
      </c>
      <c r="S7336" t="s">
        <v>30</v>
      </c>
      <c r="T7336" t="s">
        <v>209</v>
      </c>
      <c r="U7336" t="s">
        <v>210</v>
      </c>
      <c r="V7336" t="s">
        <v>68</v>
      </c>
      <c r="W7336">
        <v>3417</v>
      </c>
      <c r="X7336" s="1">
        <v>42182</v>
      </c>
      <c r="Y7336" t="s">
        <v>42</v>
      </c>
      <c r="Z7336" t="e" vm="28">
        <v>#VALUE!</v>
      </c>
      <c r="AA7336">
        <v>63043</v>
      </c>
      <c r="AB7336" t="e" cm="1" vm="2">
        <f t="array" ref="AB7336">_FV(Table1[[#This Row],[State]],"Country/region",TRUE)</f>
        <v>#VALUE!</v>
      </c>
    </row>
    <row r="7337" spans="1:28" x14ac:dyDescent="0.35">
      <c r="A7337" t="s">
        <v>2938</v>
      </c>
      <c r="B7337">
        <v>66</v>
      </c>
      <c r="C7337" t="s">
        <v>2939</v>
      </c>
      <c r="D7337" t="s">
        <v>46</v>
      </c>
      <c r="E7337">
        <f>YEAR(Table1[[#This Row],[Order Date]])</f>
        <v>2015</v>
      </c>
      <c r="F7337">
        <v>1</v>
      </c>
      <c r="G7337">
        <f>MONTH(Table1[[#This Row],[Order Date]])</f>
        <v>6</v>
      </c>
      <c r="H7337" s="1">
        <v>42181</v>
      </c>
      <c r="I7337">
        <v>57025</v>
      </c>
      <c r="J7337" t="s">
        <v>131</v>
      </c>
      <c r="K7337">
        <v>8</v>
      </c>
      <c r="L7337">
        <v>8.69</v>
      </c>
      <c r="M7337" s="2">
        <v>0.03</v>
      </c>
      <c r="N7337">
        <v>71.099999999999994</v>
      </c>
      <c r="O7337">
        <v>2.99</v>
      </c>
      <c r="P7337">
        <v>2.2865000000000002</v>
      </c>
      <c r="Q7337" s="2">
        <v>0.39</v>
      </c>
      <c r="R7337" t="s">
        <v>29</v>
      </c>
      <c r="S7337" t="s">
        <v>30</v>
      </c>
      <c r="T7337" t="s">
        <v>2691</v>
      </c>
      <c r="U7337" t="s">
        <v>67</v>
      </c>
      <c r="V7337" t="s">
        <v>33</v>
      </c>
      <c r="W7337">
        <v>7971</v>
      </c>
      <c r="X7337" s="1">
        <v>42183</v>
      </c>
      <c r="Y7337" t="s">
        <v>34</v>
      </c>
      <c r="Z7337" t="e" vm="15">
        <v>#VALUE!</v>
      </c>
      <c r="AA7337">
        <v>11554</v>
      </c>
      <c r="AB7337" t="e" cm="1" vm="2">
        <f t="array" ref="AB7337">_FV(Table1[[#This Row],[State]],"Country/region",TRUE)</f>
        <v>#VALUE!</v>
      </c>
    </row>
    <row r="7338" spans="1:28" x14ac:dyDescent="0.35">
      <c r="A7338" t="s">
        <v>3142</v>
      </c>
      <c r="B7338">
        <v>66</v>
      </c>
      <c r="C7338" t="s">
        <v>2394</v>
      </c>
      <c r="D7338" t="s">
        <v>46</v>
      </c>
      <c r="E7338">
        <f>YEAR(Table1[[#This Row],[Order Date]])</f>
        <v>2015</v>
      </c>
      <c r="F7338">
        <v>1</v>
      </c>
      <c r="G7338">
        <f>MONTH(Table1[[#This Row],[Order Date]])</f>
        <v>6</v>
      </c>
      <c r="H7338" s="1">
        <v>42181</v>
      </c>
      <c r="I7338">
        <v>24386</v>
      </c>
      <c r="J7338" t="s">
        <v>28</v>
      </c>
      <c r="K7338">
        <v>41</v>
      </c>
      <c r="L7338">
        <v>100.97</v>
      </c>
      <c r="M7338" s="2">
        <v>0.03</v>
      </c>
      <c r="N7338">
        <v>4256.51</v>
      </c>
      <c r="O7338">
        <v>7.18</v>
      </c>
      <c r="P7338">
        <v>1653.96</v>
      </c>
      <c r="Q7338" s="2">
        <v>0.46</v>
      </c>
      <c r="R7338" t="s">
        <v>96</v>
      </c>
      <c r="S7338" t="s">
        <v>30</v>
      </c>
      <c r="T7338" t="s">
        <v>1167</v>
      </c>
      <c r="U7338" t="s">
        <v>102</v>
      </c>
      <c r="V7338" t="s">
        <v>68</v>
      </c>
      <c r="W7338">
        <v>3415</v>
      </c>
      <c r="X7338" s="1">
        <v>42183</v>
      </c>
      <c r="Y7338" t="s">
        <v>34</v>
      </c>
      <c r="Z7338" t="e" vm="28">
        <v>#VALUE!</v>
      </c>
      <c r="AA7338">
        <v>63043</v>
      </c>
      <c r="AB7338" t="e" cm="1" vm="2">
        <f t="array" ref="AB7338">_FV(Table1[[#This Row],[State]],"Country/region",TRUE)</f>
        <v>#VALUE!</v>
      </c>
    </row>
    <row r="7339" spans="1:28" x14ac:dyDescent="0.35">
      <c r="A7339" t="s">
        <v>3142</v>
      </c>
      <c r="B7339">
        <v>66</v>
      </c>
      <c r="C7339" t="s">
        <v>2394</v>
      </c>
      <c r="D7339" t="s">
        <v>46</v>
      </c>
      <c r="E7339">
        <f>YEAR(Table1[[#This Row],[Order Date]])</f>
        <v>2015</v>
      </c>
      <c r="F7339">
        <v>1</v>
      </c>
      <c r="G7339">
        <f>MONTH(Table1[[#This Row],[Order Date]])</f>
        <v>6</v>
      </c>
      <c r="H7339" s="1">
        <v>42181</v>
      </c>
      <c r="I7339">
        <v>24386</v>
      </c>
      <c r="J7339" t="s">
        <v>28</v>
      </c>
      <c r="K7339">
        <v>12</v>
      </c>
      <c r="L7339">
        <v>40.98</v>
      </c>
      <c r="M7339" s="2">
        <v>0.01</v>
      </c>
      <c r="N7339">
        <v>503.08</v>
      </c>
      <c r="O7339">
        <v>6.5</v>
      </c>
      <c r="P7339">
        <v>-102.74</v>
      </c>
      <c r="Q7339" s="2">
        <v>0.74</v>
      </c>
      <c r="R7339" t="s">
        <v>96</v>
      </c>
      <c r="S7339" t="s">
        <v>30</v>
      </c>
      <c r="T7339" t="s">
        <v>304</v>
      </c>
      <c r="U7339" t="s">
        <v>102</v>
      </c>
      <c r="V7339" t="s">
        <v>68</v>
      </c>
      <c r="W7339">
        <v>3416</v>
      </c>
      <c r="X7339" s="1">
        <v>42183</v>
      </c>
      <c r="Y7339" t="s">
        <v>34</v>
      </c>
      <c r="Z7339" t="e" vm="28">
        <v>#VALUE!</v>
      </c>
      <c r="AA7339">
        <v>63043</v>
      </c>
      <c r="AB7339" t="e" cm="1" vm="2">
        <f t="array" ref="AB7339">_FV(Table1[[#This Row],[State]],"Country/region",TRUE)</f>
        <v>#VALUE!</v>
      </c>
    </row>
    <row r="7340" spans="1:28" x14ac:dyDescent="0.35">
      <c r="A7340" t="s">
        <v>2127</v>
      </c>
      <c r="B7340">
        <v>66</v>
      </c>
      <c r="C7340" t="s">
        <v>657</v>
      </c>
      <c r="D7340" t="s">
        <v>38</v>
      </c>
      <c r="E7340">
        <f>YEAR(Table1[[#This Row],[Order Date]])</f>
        <v>2015</v>
      </c>
      <c r="F7340">
        <v>1</v>
      </c>
      <c r="G7340">
        <f>MONTH(Table1[[#This Row],[Order Date]])</f>
        <v>6</v>
      </c>
      <c r="H7340" s="1">
        <v>42181</v>
      </c>
      <c r="I7340">
        <v>14210</v>
      </c>
      <c r="J7340" t="s">
        <v>39</v>
      </c>
      <c r="K7340">
        <v>19</v>
      </c>
      <c r="L7340">
        <v>33.29</v>
      </c>
      <c r="M7340" s="2">
        <v>0</v>
      </c>
      <c r="N7340">
        <v>676.79</v>
      </c>
      <c r="O7340">
        <v>1.99</v>
      </c>
      <c r="P7340">
        <v>213.2</v>
      </c>
      <c r="Q7340" s="2">
        <v>0.41</v>
      </c>
      <c r="R7340" t="s">
        <v>96</v>
      </c>
      <c r="S7340" t="s">
        <v>139</v>
      </c>
      <c r="T7340" t="s">
        <v>3038</v>
      </c>
      <c r="U7340" t="s">
        <v>102</v>
      </c>
      <c r="V7340" t="s">
        <v>33</v>
      </c>
      <c r="W7340">
        <v>1989</v>
      </c>
      <c r="X7340" s="1">
        <v>42183</v>
      </c>
      <c r="Y7340" t="s">
        <v>34</v>
      </c>
      <c r="Z7340" t="e" vm="3">
        <v>#VALUE!</v>
      </c>
      <c r="AA7340">
        <v>21222</v>
      </c>
      <c r="AB7340" t="e" cm="1" vm="2">
        <f t="array" ref="AB7340">_FV(Table1[[#This Row],[State]],"Country/region",TRUE)</f>
        <v>#VALUE!</v>
      </c>
    </row>
    <row r="7341" spans="1:28" x14ac:dyDescent="0.35">
      <c r="A7341" t="s">
        <v>1638</v>
      </c>
      <c r="B7341">
        <v>66</v>
      </c>
      <c r="C7341" t="s">
        <v>3065</v>
      </c>
      <c r="D7341" t="s">
        <v>46</v>
      </c>
      <c r="E7341">
        <f>YEAR(Table1[[#This Row],[Order Date]])</f>
        <v>2015</v>
      </c>
      <c r="F7341">
        <v>1</v>
      </c>
      <c r="G7341">
        <f>MONTH(Table1[[#This Row],[Order Date]])</f>
        <v>6</v>
      </c>
      <c r="H7341" s="1">
        <v>42181</v>
      </c>
      <c r="I7341">
        <v>47620</v>
      </c>
      <c r="J7341" t="s">
        <v>47</v>
      </c>
      <c r="K7341">
        <v>27</v>
      </c>
      <c r="L7341">
        <v>10.98</v>
      </c>
      <c r="M7341" s="2">
        <v>0.04</v>
      </c>
      <c r="N7341">
        <v>302.2</v>
      </c>
      <c r="O7341">
        <v>3.37</v>
      </c>
      <c r="P7341">
        <v>20.27</v>
      </c>
      <c r="Q7341" s="2">
        <v>0.56999999999999995</v>
      </c>
      <c r="R7341" t="s">
        <v>29</v>
      </c>
      <c r="S7341" t="s">
        <v>139</v>
      </c>
      <c r="T7341" t="s">
        <v>1274</v>
      </c>
      <c r="U7341" t="s">
        <v>481</v>
      </c>
      <c r="V7341" t="s">
        <v>68</v>
      </c>
      <c r="W7341">
        <v>6692</v>
      </c>
      <c r="X7341" s="1">
        <v>42190</v>
      </c>
      <c r="Y7341" t="s">
        <v>34</v>
      </c>
      <c r="Z7341" t="e" vm="16">
        <v>#VALUE!</v>
      </c>
      <c r="AA7341">
        <v>62301</v>
      </c>
      <c r="AB7341" t="e" cm="1" vm="2">
        <f t="array" ref="AB7341">_FV(Table1[[#This Row],[State]],"Country/region",TRUE)</f>
        <v>#VALUE!</v>
      </c>
    </row>
    <row r="7342" spans="1:28" x14ac:dyDescent="0.35">
      <c r="A7342" t="s">
        <v>1504</v>
      </c>
      <c r="B7342">
        <v>66</v>
      </c>
      <c r="C7342" t="s">
        <v>404</v>
      </c>
      <c r="D7342" t="s">
        <v>46</v>
      </c>
      <c r="E7342">
        <f>YEAR(Table1[[#This Row],[Order Date]])</f>
        <v>2015</v>
      </c>
      <c r="F7342">
        <v>1</v>
      </c>
      <c r="G7342">
        <f>MONTH(Table1[[#This Row],[Order Date]])</f>
        <v>6</v>
      </c>
      <c r="H7342" s="1">
        <v>42182</v>
      </c>
      <c r="I7342">
        <v>6695</v>
      </c>
      <c r="J7342" t="s">
        <v>47</v>
      </c>
      <c r="K7342">
        <v>49</v>
      </c>
      <c r="L7342">
        <v>5.81</v>
      </c>
      <c r="M7342" s="2">
        <v>0.08</v>
      </c>
      <c r="N7342">
        <v>295.24</v>
      </c>
      <c r="O7342">
        <v>8.49</v>
      </c>
      <c r="P7342">
        <v>-279.93299999999999</v>
      </c>
      <c r="Q7342" s="2">
        <v>0.39</v>
      </c>
      <c r="R7342" t="s">
        <v>29</v>
      </c>
      <c r="S7342" t="s">
        <v>30</v>
      </c>
      <c r="T7342" t="s">
        <v>361</v>
      </c>
      <c r="U7342" t="s">
        <v>67</v>
      </c>
      <c r="V7342" t="s">
        <v>33</v>
      </c>
      <c r="W7342">
        <v>926</v>
      </c>
      <c r="X7342" s="1">
        <v>42182</v>
      </c>
      <c r="Y7342" t="s">
        <v>42</v>
      </c>
      <c r="Z7342" t="e" vm="30">
        <v>#VALUE!</v>
      </c>
      <c r="AA7342">
        <v>2457</v>
      </c>
      <c r="AB7342" t="e" cm="1" vm="2">
        <f t="array" ref="AB7342">_FV(Table1[[#This Row],[State]],"Country/region",TRUE)</f>
        <v>#VALUE!</v>
      </c>
    </row>
    <row r="7343" spans="1:28" x14ac:dyDescent="0.35">
      <c r="A7343" t="s">
        <v>3101</v>
      </c>
      <c r="B7343">
        <v>66</v>
      </c>
      <c r="C7343" t="s">
        <v>1017</v>
      </c>
      <c r="D7343" t="s">
        <v>46</v>
      </c>
      <c r="E7343">
        <f>YEAR(Table1[[#This Row],[Order Date]])</f>
        <v>2015</v>
      </c>
      <c r="F7343">
        <v>1</v>
      </c>
      <c r="G7343">
        <f>MONTH(Table1[[#This Row],[Order Date]])</f>
        <v>6</v>
      </c>
      <c r="H7343" s="1">
        <v>42182</v>
      </c>
      <c r="I7343">
        <v>16706</v>
      </c>
      <c r="J7343" t="s">
        <v>28</v>
      </c>
      <c r="K7343">
        <v>47</v>
      </c>
      <c r="L7343">
        <v>41.47</v>
      </c>
      <c r="M7343" s="2">
        <v>0.03</v>
      </c>
      <c r="N7343">
        <v>1943.72</v>
      </c>
      <c r="O7343">
        <v>34.200000000000003</v>
      </c>
      <c r="P7343">
        <v>-1003.58</v>
      </c>
      <c r="Q7343" s="2">
        <v>0.73</v>
      </c>
      <c r="R7343" t="s">
        <v>48</v>
      </c>
      <c r="S7343" t="s">
        <v>59</v>
      </c>
      <c r="T7343" t="s">
        <v>757</v>
      </c>
      <c r="U7343" t="s">
        <v>82</v>
      </c>
      <c r="V7343" t="s">
        <v>68</v>
      </c>
      <c r="W7343">
        <v>2316</v>
      </c>
      <c r="X7343" s="1">
        <v>42183</v>
      </c>
      <c r="Y7343" t="s">
        <v>34</v>
      </c>
      <c r="Z7343" t="e" vm="16">
        <v>#VALUE!</v>
      </c>
      <c r="AA7343">
        <v>61008</v>
      </c>
      <c r="AB7343" t="e" cm="1" vm="2">
        <f t="array" ref="AB7343">_FV(Table1[[#This Row],[State]],"Country/region",TRUE)</f>
        <v>#VALUE!</v>
      </c>
    </row>
    <row r="7344" spans="1:28" x14ac:dyDescent="0.35">
      <c r="A7344" t="s">
        <v>3101</v>
      </c>
      <c r="B7344">
        <v>66</v>
      </c>
      <c r="C7344" t="s">
        <v>1017</v>
      </c>
      <c r="D7344" t="s">
        <v>46</v>
      </c>
      <c r="E7344">
        <f>YEAR(Table1[[#This Row],[Order Date]])</f>
        <v>2015</v>
      </c>
      <c r="F7344">
        <v>1</v>
      </c>
      <c r="G7344">
        <f>MONTH(Table1[[#This Row],[Order Date]])</f>
        <v>6</v>
      </c>
      <c r="H7344" s="1">
        <v>42182</v>
      </c>
      <c r="I7344">
        <v>16706</v>
      </c>
      <c r="J7344" t="s">
        <v>28</v>
      </c>
      <c r="K7344">
        <v>6</v>
      </c>
      <c r="L7344">
        <v>2.78</v>
      </c>
      <c r="M7344" s="2">
        <v>0.01</v>
      </c>
      <c r="N7344">
        <v>18.37</v>
      </c>
      <c r="O7344">
        <v>1.2</v>
      </c>
      <c r="P7344">
        <v>-4.0599999999999996</v>
      </c>
      <c r="Q7344" s="2">
        <v>0.57999999999999996</v>
      </c>
      <c r="R7344" t="s">
        <v>29</v>
      </c>
      <c r="S7344" t="s">
        <v>59</v>
      </c>
      <c r="T7344" t="s">
        <v>1804</v>
      </c>
      <c r="U7344" t="s">
        <v>88</v>
      </c>
      <c r="V7344" t="s">
        <v>68</v>
      </c>
      <c r="W7344">
        <v>2317</v>
      </c>
      <c r="X7344" s="1">
        <v>42183</v>
      </c>
      <c r="Y7344" t="s">
        <v>34</v>
      </c>
      <c r="Z7344" t="e" vm="16">
        <v>#VALUE!</v>
      </c>
      <c r="AA7344">
        <v>61008</v>
      </c>
      <c r="AB7344" t="e" cm="1" vm="2">
        <f t="array" ref="AB7344">_FV(Table1[[#This Row],[State]],"Country/region",TRUE)</f>
        <v>#VALUE!</v>
      </c>
    </row>
    <row r="7345" spans="1:28" x14ac:dyDescent="0.35">
      <c r="A7345" t="s">
        <v>392</v>
      </c>
      <c r="B7345">
        <v>66</v>
      </c>
      <c r="C7345" t="s">
        <v>393</v>
      </c>
      <c r="D7345" t="s">
        <v>38</v>
      </c>
      <c r="E7345">
        <f>YEAR(Table1[[#This Row],[Order Date]])</f>
        <v>2015</v>
      </c>
      <c r="F7345">
        <v>1</v>
      </c>
      <c r="G7345">
        <f>MONTH(Table1[[#This Row],[Order Date]])</f>
        <v>6</v>
      </c>
      <c r="H7345" s="1">
        <v>42182</v>
      </c>
      <c r="I7345">
        <v>33793</v>
      </c>
      <c r="J7345" t="s">
        <v>58</v>
      </c>
      <c r="K7345">
        <v>17</v>
      </c>
      <c r="L7345">
        <v>15.16</v>
      </c>
      <c r="M7345" s="2">
        <v>0.03</v>
      </c>
      <c r="N7345">
        <v>267.58</v>
      </c>
      <c r="O7345">
        <v>15.09</v>
      </c>
      <c r="P7345">
        <v>-137.74700000000001</v>
      </c>
      <c r="Q7345" s="2">
        <v>0.39</v>
      </c>
      <c r="R7345" t="s">
        <v>29</v>
      </c>
      <c r="S7345" t="s">
        <v>30</v>
      </c>
      <c r="T7345" t="s">
        <v>658</v>
      </c>
      <c r="U7345" t="s">
        <v>67</v>
      </c>
      <c r="V7345" t="s">
        <v>76</v>
      </c>
      <c r="W7345">
        <v>4752</v>
      </c>
      <c r="X7345" s="1">
        <v>42183</v>
      </c>
      <c r="Y7345" t="s">
        <v>34</v>
      </c>
      <c r="Z7345" t="e" vm="34">
        <v>#VALUE!</v>
      </c>
      <c r="AA7345">
        <v>39301</v>
      </c>
      <c r="AB7345" t="e" cm="1" vm="2">
        <f t="array" ref="AB7345">_FV(Table1[[#This Row],[State]],"Country/region",TRUE)</f>
        <v>#VALUE!</v>
      </c>
    </row>
    <row r="7346" spans="1:28" x14ac:dyDescent="0.35">
      <c r="A7346" t="s">
        <v>2312</v>
      </c>
      <c r="B7346">
        <v>66</v>
      </c>
      <c r="C7346" t="s">
        <v>1284</v>
      </c>
      <c r="D7346" t="s">
        <v>46</v>
      </c>
      <c r="E7346">
        <f>YEAR(Table1[[#This Row],[Order Date]])</f>
        <v>2015</v>
      </c>
      <c r="F7346">
        <v>1</v>
      </c>
      <c r="G7346">
        <f>MONTH(Table1[[#This Row],[Order Date]])</f>
        <v>6</v>
      </c>
      <c r="H7346" s="1">
        <v>42182</v>
      </c>
      <c r="I7346">
        <v>17508</v>
      </c>
      <c r="J7346" t="s">
        <v>47</v>
      </c>
      <c r="K7346">
        <v>50</v>
      </c>
      <c r="L7346">
        <v>1.76</v>
      </c>
      <c r="M7346" s="2">
        <v>0.01</v>
      </c>
      <c r="N7346">
        <v>99.08</v>
      </c>
      <c r="O7346">
        <v>0.7</v>
      </c>
      <c r="P7346">
        <v>11.28</v>
      </c>
      <c r="Q7346" s="2">
        <v>0.56000000000000005</v>
      </c>
      <c r="R7346" t="s">
        <v>29</v>
      </c>
      <c r="S7346" t="s">
        <v>59</v>
      </c>
      <c r="T7346" t="s">
        <v>203</v>
      </c>
      <c r="U7346" t="s">
        <v>88</v>
      </c>
      <c r="V7346" t="s">
        <v>76</v>
      </c>
      <c r="W7346">
        <v>2413</v>
      </c>
      <c r="X7346" s="1">
        <v>42184</v>
      </c>
      <c r="Y7346" t="s">
        <v>42</v>
      </c>
      <c r="Z7346" t="e" vm="14">
        <v>#VALUE!</v>
      </c>
      <c r="AA7346">
        <v>32601</v>
      </c>
      <c r="AB7346" t="e" cm="1" vm="2">
        <f t="array" ref="AB7346">_FV(Table1[[#This Row],[State]],"Country/region",TRUE)</f>
        <v>#VALUE!</v>
      </c>
    </row>
    <row r="7347" spans="1:28" x14ac:dyDescent="0.35">
      <c r="A7347" t="s">
        <v>1661</v>
      </c>
      <c r="B7347">
        <v>66</v>
      </c>
      <c r="C7347" t="s">
        <v>2164</v>
      </c>
      <c r="D7347" t="s">
        <v>46</v>
      </c>
      <c r="E7347">
        <f>YEAR(Table1[[#This Row],[Order Date]])</f>
        <v>2015</v>
      </c>
      <c r="F7347">
        <v>1</v>
      </c>
      <c r="G7347">
        <f>MONTH(Table1[[#This Row],[Order Date]])</f>
        <v>6</v>
      </c>
      <c r="H7347" s="1">
        <v>42182</v>
      </c>
      <c r="I7347">
        <v>43751</v>
      </c>
      <c r="J7347" t="s">
        <v>28</v>
      </c>
      <c r="K7347">
        <v>43</v>
      </c>
      <c r="L7347">
        <v>15.14</v>
      </c>
      <c r="M7347" s="2">
        <v>0.08</v>
      </c>
      <c r="N7347">
        <v>621.44000000000005</v>
      </c>
      <c r="O7347">
        <v>4.53</v>
      </c>
      <c r="P7347">
        <v>-130.96</v>
      </c>
      <c r="Q7347" s="2">
        <v>0.81</v>
      </c>
      <c r="R7347" t="s">
        <v>29</v>
      </c>
      <c r="S7347" t="s">
        <v>30</v>
      </c>
      <c r="T7347" t="s">
        <v>1052</v>
      </c>
      <c r="U7347" t="s">
        <v>32</v>
      </c>
      <c r="V7347" t="s">
        <v>33</v>
      </c>
      <c r="W7347">
        <v>6174</v>
      </c>
      <c r="X7347" s="1">
        <v>42184</v>
      </c>
      <c r="Y7347" t="s">
        <v>34</v>
      </c>
      <c r="Z7347" t="e" vm="27">
        <v>#VALUE!</v>
      </c>
      <c r="AA7347">
        <v>5439</v>
      </c>
      <c r="AB7347" t="e" cm="1" vm="2">
        <f t="array" ref="AB7347">_FV(Table1[[#This Row],[State]],"Country/region",TRUE)</f>
        <v>#VALUE!</v>
      </c>
    </row>
    <row r="7348" spans="1:28" x14ac:dyDescent="0.35">
      <c r="A7348" t="s">
        <v>3101</v>
      </c>
      <c r="B7348">
        <v>66</v>
      </c>
      <c r="C7348" t="s">
        <v>1017</v>
      </c>
      <c r="D7348" t="s">
        <v>46</v>
      </c>
      <c r="E7348">
        <f>YEAR(Table1[[#This Row],[Order Date]])</f>
        <v>2015</v>
      </c>
      <c r="F7348">
        <v>1</v>
      </c>
      <c r="G7348">
        <f>MONTH(Table1[[#This Row],[Order Date]])</f>
        <v>6</v>
      </c>
      <c r="H7348" s="1">
        <v>42182</v>
      </c>
      <c r="I7348">
        <v>16706</v>
      </c>
      <c r="J7348" t="s">
        <v>28</v>
      </c>
      <c r="K7348">
        <v>49</v>
      </c>
      <c r="L7348">
        <v>155.99</v>
      </c>
      <c r="M7348" s="2">
        <v>7.0000000000000007E-2</v>
      </c>
      <c r="N7348">
        <v>6175.777</v>
      </c>
      <c r="O7348">
        <v>3.9</v>
      </c>
      <c r="P7348">
        <v>1881.576</v>
      </c>
      <c r="Q7348" s="2">
        <v>0.55000000000000004</v>
      </c>
      <c r="R7348" t="s">
        <v>96</v>
      </c>
      <c r="S7348" t="s">
        <v>30</v>
      </c>
      <c r="T7348" t="s">
        <v>1321</v>
      </c>
      <c r="U7348" t="s">
        <v>105</v>
      </c>
      <c r="V7348" t="s">
        <v>68</v>
      </c>
      <c r="W7348">
        <v>2318</v>
      </c>
      <c r="X7348" s="1">
        <v>42184</v>
      </c>
      <c r="Y7348" t="s">
        <v>42</v>
      </c>
      <c r="Z7348" t="e" vm="16">
        <v>#VALUE!</v>
      </c>
      <c r="AA7348">
        <v>61008</v>
      </c>
      <c r="AB7348" t="e" cm="1" vm="2">
        <f t="array" ref="AB7348">_FV(Table1[[#This Row],[State]],"Country/region",TRUE)</f>
        <v>#VALUE!</v>
      </c>
    </row>
    <row r="7349" spans="1:28" x14ac:dyDescent="0.35">
      <c r="A7349" t="s">
        <v>3246</v>
      </c>
      <c r="B7349">
        <v>66</v>
      </c>
      <c r="C7349" t="s">
        <v>2388</v>
      </c>
      <c r="D7349" t="s">
        <v>38</v>
      </c>
      <c r="E7349">
        <f>YEAR(Table1[[#This Row],[Order Date]])</f>
        <v>2015</v>
      </c>
      <c r="F7349">
        <v>1</v>
      </c>
      <c r="G7349">
        <f>MONTH(Table1[[#This Row],[Order Date]])</f>
        <v>6</v>
      </c>
      <c r="H7349" s="1">
        <v>42182</v>
      </c>
      <c r="I7349">
        <v>46626</v>
      </c>
      <c r="J7349" t="s">
        <v>47</v>
      </c>
      <c r="K7349">
        <v>8</v>
      </c>
      <c r="L7349">
        <v>95.98</v>
      </c>
      <c r="M7349" s="2">
        <v>0.01</v>
      </c>
      <c r="N7349">
        <v>825.96</v>
      </c>
      <c r="O7349">
        <v>58.2</v>
      </c>
      <c r="P7349">
        <v>-276.95</v>
      </c>
      <c r="Q7349" s="2">
        <v>0.57999999999999996</v>
      </c>
      <c r="R7349" t="s">
        <v>48</v>
      </c>
      <c r="S7349" t="s">
        <v>49</v>
      </c>
      <c r="T7349" t="s">
        <v>2839</v>
      </c>
      <c r="U7349" t="s">
        <v>51</v>
      </c>
      <c r="V7349" t="s">
        <v>68</v>
      </c>
      <c r="W7349">
        <v>6558</v>
      </c>
      <c r="X7349" s="1">
        <v>42186</v>
      </c>
      <c r="Y7349" t="s">
        <v>53</v>
      </c>
      <c r="Z7349" t="e" vm="11">
        <v>#VALUE!</v>
      </c>
      <c r="AA7349">
        <v>76117</v>
      </c>
      <c r="AB7349" t="e" cm="1" vm="2">
        <f t="array" ref="AB7349">_FV(Table1[[#This Row],[State]],"Country/region",TRUE)</f>
        <v>#VALUE!</v>
      </c>
    </row>
    <row r="7350" spans="1:28" x14ac:dyDescent="0.35">
      <c r="A7350" t="s">
        <v>2904</v>
      </c>
      <c r="B7350">
        <v>66</v>
      </c>
      <c r="C7350" t="s">
        <v>2703</v>
      </c>
      <c r="D7350" t="s">
        <v>38</v>
      </c>
      <c r="E7350">
        <f>YEAR(Table1[[#This Row],[Order Date]])</f>
        <v>2015</v>
      </c>
      <c r="F7350">
        <v>1</v>
      </c>
      <c r="G7350">
        <f>MONTH(Table1[[#This Row],[Order Date]])</f>
        <v>6</v>
      </c>
      <c r="H7350" s="1">
        <v>42183</v>
      </c>
      <c r="I7350">
        <v>29191</v>
      </c>
      <c r="J7350" t="s">
        <v>131</v>
      </c>
      <c r="K7350">
        <v>26</v>
      </c>
      <c r="L7350">
        <v>296.18</v>
      </c>
      <c r="M7350" s="2">
        <v>0.09</v>
      </c>
      <c r="N7350">
        <v>7201.89</v>
      </c>
      <c r="O7350">
        <v>54.12</v>
      </c>
      <c r="P7350">
        <v>-650.11</v>
      </c>
      <c r="Q7350" s="2">
        <v>0.76</v>
      </c>
      <c r="R7350" t="s">
        <v>48</v>
      </c>
      <c r="S7350" t="s">
        <v>73</v>
      </c>
      <c r="T7350" t="s">
        <v>900</v>
      </c>
      <c r="U7350" t="s">
        <v>75</v>
      </c>
      <c r="V7350" t="s">
        <v>76</v>
      </c>
      <c r="W7350">
        <v>4099</v>
      </c>
      <c r="X7350" s="1">
        <v>42184</v>
      </c>
      <c r="Y7350" t="s">
        <v>53</v>
      </c>
      <c r="Z7350" t="e" vm="14">
        <v>#VALUE!</v>
      </c>
      <c r="AA7350">
        <v>33023</v>
      </c>
      <c r="AB7350" t="e" cm="1" vm="2">
        <f t="array" ref="AB7350">_FV(Table1[[#This Row],[State]],"Country/region",TRUE)</f>
        <v>#VALUE!</v>
      </c>
    </row>
    <row r="7351" spans="1:28" x14ac:dyDescent="0.35">
      <c r="A7351" t="s">
        <v>1412</v>
      </c>
      <c r="B7351">
        <v>66</v>
      </c>
      <c r="C7351" t="s">
        <v>381</v>
      </c>
      <c r="D7351" t="s">
        <v>57</v>
      </c>
      <c r="E7351">
        <f>YEAR(Table1[[#This Row],[Order Date]])</f>
        <v>2015</v>
      </c>
      <c r="F7351">
        <v>1</v>
      </c>
      <c r="G7351">
        <f>MONTH(Table1[[#This Row],[Order Date]])</f>
        <v>6</v>
      </c>
      <c r="H7351" s="1">
        <v>42183</v>
      </c>
      <c r="I7351">
        <v>44037</v>
      </c>
      <c r="J7351" t="s">
        <v>28</v>
      </c>
      <c r="K7351">
        <v>39</v>
      </c>
      <c r="L7351">
        <v>22.23</v>
      </c>
      <c r="M7351" s="2">
        <v>7.0000000000000007E-2</v>
      </c>
      <c r="N7351">
        <v>835.55</v>
      </c>
      <c r="O7351">
        <v>5.08</v>
      </c>
      <c r="P7351">
        <v>326.43</v>
      </c>
      <c r="Q7351" s="2">
        <v>0.41</v>
      </c>
      <c r="R7351" t="s">
        <v>48</v>
      </c>
      <c r="S7351" t="s">
        <v>139</v>
      </c>
      <c r="T7351" t="s">
        <v>3251</v>
      </c>
      <c r="U7351" t="s">
        <v>82</v>
      </c>
      <c r="V7351" t="s">
        <v>68</v>
      </c>
      <c r="W7351">
        <v>6219</v>
      </c>
      <c r="X7351" s="1">
        <v>42185</v>
      </c>
      <c r="Y7351" t="s">
        <v>34</v>
      </c>
      <c r="Z7351" t="e" vm="38">
        <v>#VALUE!</v>
      </c>
      <c r="AA7351">
        <v>47401</v>
      </c>
      <c r="AB7351" t="e" cm="1" vm="2">
        <f t="array" ref="AB7351">_FV(Table1[[#This Row],[State]],"Country/region",TRUE)</f>
        <v>#VALUE!</v>
      </c>
    </row>
    <row r="7352" spans="1:28" x14ac:dyDescent="0.35">
      <c r="A7352" t="s">
        <v>3385</v>
      </c>
      <c r="B7352">
        <v>66</v>
      </c>
      <c r="C7352" t="s">
        <v>3386</v>
      </c>
      <c r="D7352" t="s">
        <v>38</v>
      </c>
      <c r="E7352">
        <f>YEAR(Table1[[#This Row],[Order Date]])</f>
        <v>2015</v>
      </c>
      <c r="F7352">
        <v>1</v>
      </c>
      <c r="G7352">
        <f>MONTH(Table1[[#This Row],[Order Date]])</f>
        <v>6</v>
      </c>
      <c r="H7352" s="1">
        <v>42183</v>
      </c>
      <c r="I7352">
        <v>50466</v>
      </c>
      <c r="J7352" t="s">
        <v>58</v>
      </c>
      <c r="K7352">
        <v>32</v>
      </c>
      <c r="L7352">
        <v>223.98</v>
      </c>
      <c r="M7352" s="2">
        <v>0.05</v>
      </c>
      <c r="N7352">
        <v>6892.07</v>
      </c>
      <c r="O7352">
        <v>15.01</v>
      </c>
      <c r="P7352">
        <v>2754.1615000000002</v>
      </c>
      <c r="Q7352" s="2">
        <v>0.38</v>
      </c>
      <c r="R7352" t="s">
        <v>29</v>
      </c>
      <c r="S7352" t="s">
        <v>30</v>
      </c>
      <c r="T7352" t="s">
        <v>2463</v>
      </c>
      <c r="U7352" t="s">
        <v>67</v>
      </c>
      <c r="V7352" t="s">
        <v>76</v>
      </c>
      <c r="W7352">
        <v>7071</v>
      </c>
      <c r="X7352" s="1">
        <v>42185</v>
      </c>
      <c r="Y7352" t="s">
        <v>42</v>
      </c>
      <c r="Z7352" t="e" vm="44">
        <v>#VALUE!</v>
      </c>
      <c r="AA7352">
        <v>31313</v>
      </c>
      <c r="AB7352" t="e" cm="1" vm="2">
        <f t="array" ref="AB7352">_FV(Table1[[#This Row],[State]],"Country/region",TRUE)</f>
        <v>#VALUE!</v>
      </c>
    </row>
    <row r="7353" spans="1:28" x14ac:dyDescent="0.35">
      <c r="A7353" t="s">
        <v>1412</v>
      </c>
      <c r="B7353">
        <v>66</v>
      </c>
      <c r="C7353" t="s">
        <v>381</v>
      </c>
      <c r="D7353" t="s">
        <v>57</v>
      </c>
      <c r="E7353">
        <f>YEAR(Table1[[#This Row],[Order Date]])</f>
        <v>2015</v>
      </c>
      <c r="F7353">
        <v>1</v>
      </c>
      <c r="G7353">
        <f>MONTH(Table1[[#This Row],[Order Date]])</f>
        <v>6</v>
      </c>
      <c r="H7353" s="1">
        <v>42183</v>
      </c>
      <c r="I7353">
        <v>44037</v>
      </c>
      <c r="J7353" t="s">
        <v>28</v>
      </c>
      <c r="K7353">
        <v>38</v>
      </c>
      <c r="L7353">
        <v>55.99</v>
      </c>
      <c r="M7353" s="2">
        <v>7.0000000000000007E-2</v>
      </c>
      <c r="N7353">
        <v>1799.6115</v>
      </c>
      <c r="O7353">
        <v>1.25</v>
      </c>
      <c r="P7353">
        <v>557.59500000000003</v>
      </c>
      <c r="Q7353" s="2">
        <v>0.55000000000000004</v>
      </c>
      <c r="R7353" t="s">
        <v>96</v>
      </c>
      <c r="S7353" t="s">
        <v>139</v>
      </c>
      <c r="T7353" t="s">
        <v>1480</v>
      </c>
      <c r="U7353" t="s">
        <v>105</v>
      </c>
      <c r="V7353" t="s">
        <v>68</v>
      </c>
      <c r="W7353">
        <v>6220</v>
      </c>
      <c r="X7353" s="1">
        <v>42185</v>
      </c>
      <c r="Y7353" t="s">
        <v>34</v>
      </c>
      <c r="Z7353" t="e" vm="38">
        <v>#VALUE!</v>
      </c>
      <c r="AA7353">
        <v>47401</v>
      </c>
      <c r="AB7353" t="e" cm="1" vm="2">
        <f t="array" ref="AB7353">_FV(Table1[[#This Row],[State]],"Country/region",TRUE)</f>
        <v>#VALUE!</v>
      </c>
    </row>
    <row r="7354" spans="1:28" x14ac:dyDescent="0.35">
      <c r="A7354" t="s">
        <v>1785</v>
      </c>
      <c r="B7354">
        <v>66</v>
      </c>
      <c r="C7354" t="s">
        <v>360</v>
      </c>
      <c r="D7354" t="s">
        <v>46</v>
      </c>
      <c r="E7354">
        <f>YEAR(Table1[[#This Row],[Order Date]])</f>
        <v>2015</v>
      </c>
      <c r="F7354">
        <v>1</v>
      </c>
      <c r="G7354">
        <f>MONTH(Table1[[#This Row],[Order Date]])</f>
        <v>6</v>
      </c>
      <c r="H7354" s="1">
        <v>42183</v>
      </c>
      <c r="I7354">
        <v>24743</v>
      </c>
      <c r="J7354" t="s">
        <v>47</v>
      </c>
      <c r="K7354">
        <v>26</v>
      </c>
      <c r="L7354">
        <v>140.81</v>
      </c>
      <c r="M7354" s="2">
        <v>0</v>
      </c>
      <c r="N7354">
        <v>3758.77</v>
      </c>
      <c r="O7354">
        <v>24.49</v>
      </c>
      <c r="P7354">
        <v>753.61</v>
      </c>
      <c r="Q7354" s="2">
        <v>0.56999999999999995</v>
      </c>
      <c r="R7354" t="s">
        <v>48</v>
      </c>
      <c r="S7354" t="s">
        <v>40</v>
      </c>
      <c r="T7354" t="s">
        <v>2551</v>
      </c>
      <c r="U7354" t="s">
        <v>51</v>
      </c>
      <c r="V7354" t="s">
        <v>68</v>
      </c>
      <c r="W7354">
        <v>3479</v>
      </c>
      <c r="X7354" s="1">
        <v>42188</v>
      </c>
      <c r="Y7354" t="s">
        <v>34</v>
      </c>
      <c r="Z7354" t="e" vm="16">
        <v>#VALUE!</v>
      </c>
      <c r="AA7354">
        <v>60060</v>
      </c>
      <c r="AB7354" t="e" cm="1" vm="2">
        <f t="array" ref="AB7354">_FV(Table1[[#This Row],[State]],"Country/region",TRUE)</f>
        <v>#VALUE!</v>
      </c>
    </row>
    <row r="7355" spans="1:28" x14ac:dyDescent="0.35">
      <c r="A7355" t="s">
        <v>1785</v>
      </c>
      <c r="B7355">
        <v>66</v>
      </c>
      <c r="C7355" t="s">
        <v>360</v>
      </c>
      <c r="D7355" t="s">
        <v>46</v>
      </c>
      <c r="E7355">
        <f>YEAR(Table1[[#This Row],[Order Date]])</f>
        <v>2015</v>
      </c>
      <c r="F7355">
        <v>1</v>
      </c>
      <c r="G7355">
        <f>MONTH(Table1[[#This Row],[Order Date]])</f>
        <v>6</v>
      </c>
      <c r="H7355" s="1">
        <v>42183</v>
      </c>
      <c r="I7355">
        <v>24743</v>
      </c>
      <c r="J7355" t="s">
        <v>47</v>
      </c>
      <c r="K7355">
        <v>47</v>
      </c>
      <c r="L7355">
        <v>216.6</v>
      </c>
      <c r="M7355" s="2">
        <v>0.06</v>
      </c>
      <c r="N7355">
        <v>9633.59</v>
      </c>
      <c r="O7355">
        <v>64.2</v>
      </c>
      <c r="P7355">
        <v>176.67</v>
      </c>
      <c r="Q7355" s="2">
        <v>0.59</v>
      </c>
      <c r="R7355" t="s">
        <v>48</v>
      </c>
      <c r="S7355" t="s">
        <v>49</v>
      </c>
      <c r="T7355" t="s">
        <v>3154</v>
      </c>
      <c r="U7355" t="s">
        <v>51</v>
      </c>
      <c r="V7355" t="s">
        <v>68</v>
      </c>
      <c r="W7355">
        <v>3478</v>
      </c>
      <c r="X7355" s="1">
        <v>42190</v>
      </c>
      <c r="Y7355" t="s">
        <v>53</v>
      </c>
      <c r="Z7355" t="e" vm="16">
        <v>#VALUE!</v>
      </c>
      <c r="AA7355">
        <v>60060</v>
      </c>
      <c r="AB7355" t="e" cm="1" vm="2">
        <f t="array" ref="AB7355">_FV(Table1[[#This Row],[State]],"Country/region",TRUE)</f>
        <v>#VALUE!</v>
      </c>
    </row>
    <row r="7356" spans="1:28" x14ac:dyDescent="0.35">
      <c r="A7356" t="s">
        <v>2510</v>
      </c>
      <c r="B7356">
        <v>66</v>
      </c>
      <c r="C7356" t="s">
        <v>2511</v>
      </c>
      <c r="D7356" t="s">
        <v>27</v>
      </c>
      <c r="E7356">
        <f>YEAR(Table1[[#This Row],[Order Date]])</f>
        <v>2015</v>
      </c>
      <c r="F7356">
        <v>1</v>
      </c>
      <c r="G7356">
        <f>MONTH(Table1[[#This Row],[Order Date]])</f>
        <v>6</v>
      </c>
      <c r="H7356" s="1">
        <v>42184</v>
      </c>
      <c r="I7356">
        <v>48067</v>
      </c>
      <c r="J7356" t="s">
        <v>47</v>
      </c>
      <c r="K7356">
        <v>24</v>
      </c>
      <c r="L7356">
        <v>195.99</v>
      </c>
      <c r="M7356" s="2">
        <v>0</v>
      </c>
      <c r="N7356">
        <v>4010.9375</v>
      </c>
      <c r="O7356">
        <v>8.99</v>
      </c>
      <c r="P7356">
        <v>630.702</v>
      </c>
      <c r="Q7356" s="2">
        <v>0.6</v>
      </c>
      <c r="R7356" t="s">
        <v>96</v>
      </c>
      <c r="S7356" t="s">
        <v>30</v>
      </c>
      <c r="T7356" t="s">
        <v>839</v>
      </c>
      <c r="U7356" t="s">
        <v>105</v>
      </c>
      <c r="V7356" t="s">
        <v>68</v>
      </c>
      <c r="W7356">
        <v>6750</v>
      </c>
      <c r="X7356" s="1">
        <v>42184</v>
      </c>
      <c r="Y7356" t="s">
        <v>42</v>
      </c>
      <c r="Z7356" t="e" vm="38">
        <v>#VALUE!</v>
      </c>
      <c r="AA7356">
        <v>46375</v>
      </c>
      <c r="AB7356" t="e" cm="1" vm="2">
        <f t="array" ref="AB7356">_FV(Table1[[#This Row],[State]],"Country/region",TRUE)</f>
        <v>#VALUE!</v>
      </c>
    </row>
    <row r="7357" spans="1:28" x14ac:dyDescent="0.35">
      <c r="A7357" t="s">
        <v>3100</v>
      </c>
      <c r="B7357">
        <v>66</v>
      </c>
      <c r="C7357" t="s">
        <v>2882</v>
      </c>
      <c r="D7357" t="s">
        <v>27</v>
      </c>
      <c r="E7357">
        <f>YEAR(Table1[[#This Row],[Order Date]])</f>
        <v>2015</v>
      </c>
      <c r="F7357">
        <v>1</v>
      </c>
      <c r="G7357">
        <f>MONTH(Table1[[#This Row],[Order Date]])</f>
        <v>6</v>
      </c>
      <c r="H7357" s="1">
        <v>42184</v>
      </c>
      <c r="I7357">
        <v>52324</v>
      </c>
      <c r="J7357" t="s">
        <v>39</v>
      </c>
      <c r="K7357">
        <v>4</v>
      </c>
      <c r="L7357">
        <v>180.98</v>
      </c>
      <c r="M7357" s="2">
        <v>7.0000000000000007E-2</v>
      </c>
      <c r="N7357">
        <v>757.11</v>
      </c>
      <c r="O7357">
        <v>30</v>
      </c>
      <c r="P7357">
        <v>-224.35</v>
      </c>
      <c r="Q7357" s="2">
        <v>0.69</v>
      </c>
      <c r="R7357" t="s">
        <v>48</v>
      </c>
      <c r="S7357" t="s">
        <v>49</v>
      </c>
      <c r="T7357" t="s">
        <v>2025</v>
      </c>
      <c r="U7357" t="s">
        <v>51</v>
      </c>
      <c r="V7357" t="s">
        <v>33</v>
      </c>
      <c r="W7357">
        <v>7346</v>
      </c>
      <c r="X7357" s="1">
        <v>42185</v>
      </c>
      <c r="Y7357" t="s">
        <v>53</v>
      </c>
      <c r="Z7357" t="e" vm="1">
        <v>#VALUE!</v>
      </c>
      <c r="AA7357">
        <v>16509</v>
      </c>
      <c r="AB7357" t="e" cm="1" vm="2">
        <f t="array" ref="AB7357">_FV(Table1[[#This Row],[State]],"Country/region",TRUE)</f>
        <v>#VALUE!</v>
      </c>
    </row>
    <row r="7358" spans="1:28" x14ac:dyDescent="0.35">
      <c r="A7358" t="s">
        <v>2811</v>
      </c>
      <c r="B7358">
        <v>66</v>
      </c>
      <c r="C7358" t="s">
        <v>2758</v>
      </c>
      <c r="D7358" t="s">
        <v>57</v>
      </c>
      <c r="E7358">
        <f>YEAR(Table1[[#This Row],[Order Date]])</f>
        <v>2015</v>
      </c>
      <c r="F7358">
        <v>1</v>
      </c>
      <c r="G7358">
        <f>MONTH(Table1[[#This Row],[Order Date]])</f>
        <v>6</v>
      </c>
      <c r="H7358" s="1">
        <v>42184</v>
      </c>
      <c r="I7358">
        <v>28387</v>
      </c>
      <c r="J7358" t="s">
        <v>39</v>
      </c>
      <c r="K7358">
        <v>37</v>
      </c>
      <c r="L7358">
        <v>83.93</v>
      </c>
      <c r="M7358" s="2">
        <v>0.03</v>
      </c>
      <c r="N7358">
        <v>3212.97</v>
      </c>
      <c r="O7358">
        <v>19.989999999999998</v>
      </c>
      <c r="P7358">
        <v>1125.42</v>
      </c>
      <c r="Q7358" s="2">
        <v>0.38</v>
      </c>
      <c r="R7358" t="s">
        <v>29</v>
      </c>
      <c r="S7358" t="s">
        <v>30</v>
      </c>
      <c r="T7358" t="s">
        <v>2722</v>
      </c>
      <c r="U7358" t="s">
        <v>267</v>
      </c>
      <c r="V7358" t="s">
        <v>52</v>
      </c>
      <c r="W7358">
        <v>3973</v>
      </c>
      <c r="X7358" s="1">
        <v>42185</v>
      </c>
      <c r="Y7358" t="s">
        <v>34</v>
      </c>
      <c r="Z7358" t="e" vm="4">
        <v>#VALUE!</v>
      </c>
      <c r="AA7358">
        <v>91711</v>
      </c>
      <c r="AB7358" t="e" cm="1" vm="2">
        <f t="array" ref="AB7358">_FV(Table1[[#This Row],[State]],"Country/region",TRUE)</f>
        <v>#VALUE!</v>
      </c>
    </row>
    <row r="7359" spans="1:28" x14ac:dyDescent="0.35">
      <c r="A7359" t="s">
        <v>2811</v>
      </c>
      <c r="B7359">
        <v>66</v>
      </c>
      <c r="C7359" t="s">
        <v>2758</v>
      </c>
      <c r="D7359" t="s">
        <v>57</v>
      </c>
      <c r="E7359">
        <f>YEAR(Table1[[#This Row],[Order Date]])</f>
        <v>2015</v>
      </c>
      <c r="F7359">
        <v>1</v>
      </c>
      <c r="G7359">
        <f>MONTH(Table1[[#This Row],[Order Date]])</f>
        <v>6</v>
      </c>
      <c r="H7359" s="1">
        <v>42184</v>
      </c>
      <c r="I7359">
        <v>28387</v>
      </c>
      <c r="J7359" t="s">
        <v>39</v>
      </c>
      <c r="K7359">
        <v>13</v>
      </c>
      <c r="L7359">
        <v>22.84</v>
      </c>
      <c r="M7359" s="2">
        <v>0.06</v>
      </c>
      <c r="N7359">
        <v>292.95</v>
      </c>
      <c r="O7359">
        <v>5.47</v>
      </c>
      <c r="P7359">
        <v>60.36</v>
      </c>
      <c r="Q7359" s="2">
        <v>0.39</v>
      </c>
      <c r="R7359" t="s">
        <v>29</v>
      </c>
      <c r="S7359" t="s">
        <v>30</v>
      </c>
      <c r="T7359" t="s">
        <v>2595</v>
      </c>
      <c r="U7359" t="s">
        <v>61</v>
      </c>
      <c r="V7359" t="s">
        <v>52</v>
      </c>
      <c r="W7359">
        <v>3974</v>
      </c>
      <c r="X7359" s="1">
        <v>42185</v>
      </c>
      <c r="Y7359" t="s">
        <v>34</v>
      </c>
      <c r="Z7359" t="e" vm="4">
        <v>#VALUE!</v>
      </c>
      <c r="AA7359">
        <v>91711</v>
      </c>
      <c r="AB7359" t="e" cm="1" vm="2">
        <f t="array" ref="AB7359">_FV(Table1[[#This Row],[State]],"Country/region",TRUE)</f>
        <v>#VALUE!</v>
      </c>
    </row>
    <row r="7360" spans="1:28" x14ac:dyDescent="0.35">
      <c r="A7360" t="s">
        <v>487</v>
      </c>
      <c r="B7360">
        <v>66</v>
      </c>
      <c r="C7360" t="s">
        <v>488</v>
      </c>
      <c r="D7360" t="s">
        <v>46</v>
      </c>
      <c r="E7360">
        <f>YEAR(Table1[[#This Row],[Order Date]])</f>
        <v>2015</v>
      </c>
      <c r="F7360">
        <v>1</v>
      </c>
      <c r="G7360">
        <f>MONTH(Table1[[#This Row],[Order Date]])</f>
        <v>6</v>
      </c>
      <c r="H7360" s="1">
        <v>42184</v>
      </c>
      <c r="I7360">
        <v>23685</v>
      </c>
      <c r="J7360" t="s">
        <v>39</v>
      </c>
      <c r="K7360">
        <v>46</v>
      </c>
      <c r="L7360">
        <v>205.99</v>
      </c>
      <c r="M7360" s="2">
        <v>0.08</v>
      </c>
      <c r="N7360">
        <v>7928.5619999999999</v>
      </c>
      <c r="O7360">
        <v>5</v>
      </c>
      <c r="P7360">
        <v>2229.48</v>
      </c>
      <c r="Q7360" s="2">
        <v>0.59</v>
      </c>
      <c r="R7360" t="s">
        <v>96</v>
      </c>
      <c r="S7360" t="s">
        <v>30</v>
      </c>
      <c r="T7360" t="s">
        <v>2512</v>
      </c>
      <c r="U7360" t="s">
        <v>105</v>
      </c>
      <c r="V7360" t="s">
        <v>52</v>
      </c>
      <c r="W7360">
        <v>3316</v>
      </c>
      <c r="X7360" s="1">
        <v>42185</v>
      </c>
      <c r="Y7360" t="s">
        <v>34</v>
      </c>
      <c r="Z7360" t="e" vm="32">
        <v>#VALUE!</v>
      </c>
      <c r="AA7360">
        <v>80033</v>
      </c>
      <c r="AB7360" t="e" cm="1" vm="2">
        <f t="array" ref="AB7360">_FV(Table1[[#This Row],[State]],"Country/region",TRUE)</f>
        <v>#VALUE!</v>
      </c>
    </row>
    <row r="7361" spans="1:28" x14ac:dyDescent="0.35">
      <c r="A7361" t="s">
        <v>3435</v>
      </c>
      <c r="B7361">
        <v>66</v>
      </c>
      <c r="C7361" t="s">
        <v>2338</v>
      </c>
      <c r="D7361" t="s">
        <v>46</v>
      </c>
      <c r="E7361">
        <f>YEAR(Table1[[#This Row],[Order Date]])</f>
        <v>2015</v>
      </c>
      <c r="F7361">
        <v>1</v>
      </c>
      <c r="G7361">
        <f>MONTH(Table1[[#This Row],[Order Date]])</f>
        <v>6</v>
      </c>
      <c r="H7361" s="1">
        <v>42184</v>
      </c>
      <c r="I7361">
        <v>17414</v>
      </c>
      <c r="J7361" t="s">
        <v>28</v>
      </c>
      <c r="K7361">
        <v>32</v>
      </c>
      <c r="L7361">
        <v>11.34</v>
      </c>
      <c r="M7361" s="2">
        <v>0.1</v>
      </c>
      <c r="N7361">
        <v>347.93</v>
      </c>
      <c r="O7361">
        <v>5.01</v>
      </c>
      <c r="P7361">
        <v>34.29</v>
      </c>
      <c r="Q7361" s="2">
        <v>0.36</v>
      </c>
      <c r="R7361" t="s">
        <v>29</v>
      </c>
      <c r="S7361" t="s">
        <v>30</v>
      </c>
      <c r="T7361" t="s">
        <v>276</v>
      </c>
      <c r="U7361" t="s">
        <v>61</v>
      </c>
      <c r="V7361" t="s">
        <v>33</v>
      </c>
      <c r="W7361">
        <v>2406</v>
      </c>
      <c r="X7361" s="1">
        <v>42186</v>
      </c>
      <c r="Y7361" t="s">
        <v>34</v>
      </c>
      <c r="Z7361" t="e" vm="15">
        <v>#VALUE!</v>
      </c>
      <c r="AA7361">
        <v>14217</v>
      </c>
      <c r="AB7361" t="e" cm="1" vm="2">
        <f t="array" ref="AB7361">_FV(Table1[[#This Row],[State]],"Country/region",TRUE)</f>
        <v>#VALUE!</v>
      </c>
    </row>
    <row r="7362" spans="1:28" x14ac:dyDescent="0.35">
      <c r="A7362" t="s">
        <v>2510</v>
      </c>
      <c r="B7362">
        <v>66</v>
      </c>
      <c r="C7362" t="s">
        <v>2511</v>
      </c>
      <c r="D7362" t="s">
        <v>27</v>
      </c>
      <c r="E7362">
        <f>YEAR(Table1[[#This Row],[Order Date]])</f>
        <v>2015</v>
      </c>
      <c r="F7362">
        <v>1</v>
      </c>
      <c r="G7362">
        <f>MONTH(Table1[[#This Row],[Order Date]])</f>
        <v>6</v>
      </c>
      <c r="H7362" s="1">
        <v>42184</v>
      </c>
      <c r="I7362">
        <v>48067</v>
      </c>
      <c r="J7362" t="s">
        <v>47</v>
      </c>
      <c r="K7362">
        <v>31</v>
      </c>
      <c r="L7362">
        <v>125.99</v>
      </c>
      <c r="M7362" s="2">
        <v>0.05</v>
      </c>
      <c r="N7362">
        <v>3229.66</v>
      </c>
      <c r="O7362">
        <v>3</v>
      </c>
      <c r="P7362">
        <v>695.06100000000004</v>
      </c>
      <c r="Q7362" s="2">
        <v>0.59</v>
      </c>
      <c r="R7362" t="s">
        <v>96</v>
      </c>
      <c r="S7362" t="s">
        <v>30</v>
      </c>
      <c r="T7362" t="s">
        <v>1618</v>
      </c>
      <c r="U7362" t="s">
        <v>105</v>
      </c>
      <c r="V7362" t="s">
        <v>68</v>
      </c>
      <c r="W7362">
        <v>6749</v>
      </c>
      <c r="X7362" s="1">
        <v>42186</v>
      </c>
      <c r="Y7362" t="s">
        <v>42</v>
      </c>
      <c r="Z7362" t="e" vm="38">
        <v>#VALUE!</v>
      </c>
      <c r="AA7362">
        <v>46375</v>
      </c>
      <c r="AB7362" t="e" cm="1" vm="2">
        <f t="array" ref="AB7362">_FV(Table1[[#This Row],[State]],"Country/region",TRUE)</f>
        <v>#VALUE!</v>
      </c>
    </row>
    <row r="7363" spans="1:28" x14ac:dyDescent="0.35">
      <c r="A7363" t="s">
        <v>3435</v>
      </c>
      <c r="B7363">
        <v>66</v>
      </c>
      <c r="C7363" t="s">
        <v>2338</v>
      </c>
      <c r="D7363" t="s">
        <v>46</v>
      </c>
      <c r="E7363">
        <f>YEAR(Table1[[#This Row],[Order Date]])</f>
        <v>2015</v>
      </c>
      <c r="F7363">
        <v>1</v>
      </c>
      <c r="G7363">
        <f>MONTH(Table1[[#This Row],[Order Date]])</f>
        <v>6</v>
      </c>
      <c r="H7363" s="1">
        <v>42184</v>
      </c>
      <c r="I7363">
        <v>17414</v>
      </c>
      <c r="J7363" t="s">
        <v>28</v>
      </c>
      <c r="K7363">
        <v>39</v>
      </c>
      <c r="L7363">
        <v>99.99</v>
      </c>
      <c r="M7363" s="2">
        <v>7.0000000000000007E-2</v>
      </c>
      <c r="N7363">
        <v>3755.43</v>
      </c>
      <c r="O7363">
        <v>19.989999999999998</v>
      </c>
      <c r="P7363">
        <v>448.07</v>
      </c>
      <c r="Q7363" s="2">
        <v>0.52</v>
      </c>
      <c r="R7363" t="s">
        <v>96</v>
      </c>
      <c r="S7363" t="s">
        <v>30</v>
      </c>
      <c r="T7363" t="s">
        <v>941</v>
      </c>
      <c r="U7363" t="s">
        <v>102</v>
      </c>
      <c r="V7363" t="s">
        <v>33</v>
      </c>
      <c r="W7363">
        <v>2405</v>
      </c>
      <c r="X7363" s="1">
        <v>42186</v>
      </c>
      <c r="Y7363" t="s">
        <v>34</v>
      </c>
      <c r="Z7363" t="e" vm="15">
        <v>#VALUE!</v>
      </c>
      <c r="AA7363">
        <v>14217</v>
      </c>
      <c r="AB7363" t="e" cm="1" vm="2">
        <f t="array" ref="AB7363">_FV(Table1[[#This Row],[State]],"Country/region",TRUE)</f>
        <v>#VALUE!</v>
      </c>
    </row>
    <row r="7364" spans="1:28" x14ac:dyDescent="0.35">
      <c r="A7364" t="s">
        <v>577</v>
      </c>
      <c r="B7364">
        <v>66</v>
      </c>
      <c r="C7364" t="s">
        <v>414</v>
      </c>
      <c r="D7364" t="s">
        <v>46</v>
      </c>
      <c r="E7364">
        <f>YEAR(Table1[[#This Row],[Order Date]])</f>
        <v>2015</v>
      </c>
      <c r="F7364">
        <v>1</v>
      </c>
      <c r="G7364">
        <f>MONTH(Table1[[#This Row],[Order Date]])</f>
        <v>6</v>
      </c>
      <c r="H7364" s="1">
        <v>42184</v>
      </c>
      <c r="I7364">
        <v>4416</v>
      </c>
      <c r="J7364" t="s">
        <v>47</v>
      </c>
      <c r="K7364">
        <v>46</v>
      </c>
      <c r="L7364">
        <v>165.98</v>
      </c>
      <c r="M7364" s="2">
        <v>0.1</v>
      </c>
      <c r="N7364">
        <v>7441.29</v>
      </c>
      <c r="O7364">
        <v>19.989999999999998</v>
      </c>
      <c r="P7364">
        <v>2665.3960000000002</v>
      </c>
      <c r="Q7364" s="2">
        <v>0.4</v>
      </c>
      <c r="R7364" t="s">
        <v>29</v>
      </c>
      <c r="S7364" t="s">
        <v>30</v>
      </c>
      <c r="T7364" t="s">
        <v>1282</v>
      </c>
      <c r="U7364" t="s">
        <v>67</v>
      </c>
      <c r="V7364" t="s">
        <v>68</v>
      </c>
      <c r="W7364">
        <v>632</v>
      </c>
      <c r="X7364" s="1">
        <v>42188</v>
      </c>
      <c r="Y7364" t="s">
        <v>34</v>
      </c>
      <c r="Z7364" t="e" vm="38">
        <v>#VALUE!</v>
      </c>
      <c r="AA7364">
        <v>46806</v>
      </c>
      <c r="AB7364" t="e" cm="1" vm="2">
        <f t="array" ref="AB7364">_FV(Table1[[#This Row],[State]],"Country/region",TRUE)</f>
        <v>#VALUE!</v>
      </c>
    </row>
    <row r="7365" spans="1:28" x14ac:dyDescent="0.35">
      <c r="A7365" t="s">
        <v>3426</v>
      </c>
      <c r="B7365">
        <v>66</v>
      </c>
      <c r="C7365" t="s">
        <v>961</v>
      </c>
      <c r="D7365" t="s">
        <v>38</v>
      </c>
      <c r="E7365">
        <f>YEAR(Table1[[#This Row],[Order Date]])</f>
        <v>2015</v>
      </c>
      <c r="F7365">
        <v>1</v>
      </c>
      <c r="G7365">
        <f>MONTH(Table1[[#This Row],[Order Date]])</f>
        <v>6</v>
      </c>
      <c r="H7365" s="1">
        <v>42184</v>
      </c>
      <c r="I7365">
        <v>26272</v>
      </c>
      <c r="J7365" t="s">
        <v>47</v>
      </c>
      <c r="K7365">
        <v>6</v>
      </c>
      <c r="L7365">
        <v>140.81</v>
      </c>
      <c r="M7365" s="2">
        <v>0.04</v>
      </c>
      <c r="N7365">
        <v>905.94</v>
      </c>
      <c r="O7365">
        <v>24.49</v>
      </c>
      <c r="P7365">
        <v>-4.1900000000000004</v>
      </c>
      <c r="Q7365" s="2">
        <v>0.56999999999999995</v>
      </c>
      <c r="R7365" t="s">
        <v>48</v>
      </c>
      <c r="S7365" t="s">
        <v>40</v>
      </c>
      <c r="T7365" t="s">
        <v>2551</v>
      </c>
      <c r="U7365" t="s">
        <v>51</v>
      </c>
      <c r="V7365" t="s">
        <v>68</v>
      </c>
      <c r="W7365">
        <v>3666</v>
      </c>
      <c r="X7365" s="1">
        <v>42193</v>
      </c>
      <c r="Y7365" t="s">
        <v>42</v>
      </c>
      <c r="Z7365" t="e" vm="16">
        <v>#VALUE!</v>
      </c>
      <c r="AA7365">
        <v>60068</v>
      </c>
      <c r="AB7365" t="e" cm="1" vm="2">
        <f t="array" ref="AB7365">_FV(Table1[[#This Row],[State]],"Country/region",TRUE)</f>
        <v>#VALUE!</v>
      </c>
    </row>
    <row r="7366" spans="1:28" x14ac:dyDescent="0.35">
      <c r="A7366" t="s">
        <v>901</v>
      </c>
      <c r="B7366">
        <v>66</v>
      </c>
      <c r="C7366" t="s">
        <v>902</v>
      </c>
      <c r="D7366" t="s">
        <v>38</v>
      </c>
      <c r="E7366">
        <f>YEAR(Table1[[#This Row],[Order Date]])</f>
        <v>2015</v>
      </c>
      <c r="F7366">
        <v>1</v>
      </c>
      <c r="G7366">
        <f>MONTH(Table1[[#This Row],[Order Date]])</f>
        <v>6</v>
      </c>
      <c r="H7366" s="1">
        <v>42185</v>
      </c>
      <c r="I7366">
        <v>46912</v>
      </c>
      <c r="J7366" t="s">
        <v>47</v>
      </c>
      <c r="K7366">
        <v>5</v>
      </c>
      <c r="L7366">
        <v>54.74</v>
      </c>
      <c r="M7366" s="2">
        <v>0</v>
      </c>
      <c r="N7366">
        <v>294</v>
      </c>
      <c r="O7366">
        <v>14.83</v>
      </c>
      <c r="P7366">
        <v>181.53</v>
      </c>
      <c r="Q7366" s="2">
        <v>0.54</v>
      </c>
      <c r="R7366" t="s">
        <v>48</v>
      </c>
      <c r="S7366" t="s">
        <v>30</v>
      </c>
      <c r="T7366" t="s">
        <v>3160</v>
      </c>
      <c r="U7366" t="s">
        <v>82</v>
      </c>
      <c r="V7366" t="s">
        <v>68</v>
      </c>
      <c r="W7366">
        <v>6591</v>
      </c>
      <c r="X7366" s="1">
        <v>42185</v>
      </c>
      <c r="Y7366" t="s">
        <v>34</v>
      </c>
      <c r="Z7366" t="e" vm="16">
        <v>#VALUE!</v>
      </c>
      <c r="AA7366">
        <v>61032</v>
      </c>
      <c r="AB7366" t="e" cm="1" vm="2">
        <f t="array" ref="AB7366">_FV(Table1[[#This Row],[State]],"Country/region",TRUE)</f>
        <v>#VALUE!</v>
      </c>
    </row>
    <row r="7367" spans="1:28" x14ac:dyDescent="0.35">
      <c r="A7367" t="s">
        <v>2734</v>
      </c>
      <c r="B7367">
        <v>66</v>
      </c>
      <c r="C7367" t="s">
        <v>2278</v>
      </c>
      <c r="D7367" t="s">
        <v>38</v>
      </c>
      <c r="E7367">
        <f>YEAR(Table1[[#This Row],[Order Date]])</f>
        <v>2015</v>
      </c>
      <c r="F7367">
        <v>1</v>
      </c>
      <c r="G7367">
        <f>MONTH(Table1[[#This Row],[Order Date]])</f>
        <v>6</v>
      </c>
      <c r="H7367" s="1">
        <v>42185</v>
      </c>
      <c r="I7367">
        <v>17826</v>
      </c>
      <c r="J7367" t="s">
        <v>28</v>
      </c>
      <c r="K7367">
        <v>18</v>
      </c>
      <c r="L7367">
        <v>3.89</v>
      </c>
      <c r="M7367" s="2">
        <v>0.04</v>
      </c>
      <c r="N7367">
        <v>78.930000000000007</v>
      </c>
      <c r="O7367">
        <v>7.01</v>
      </c>
      <c r="P7367">
        <v>-88.607500000000002</v>
      </c>
      <c r="Q7367" s="2">
        <v>0.37</v>
      </c>
      <c r="R7367" t="s">
        <v>29</v>
      </c>
      <c r="S7367" t="s">
        <v>30</v>
      </c>
      <c r="T7367" t="s">
        <v>1963</v>
      </c>
      <c r="U7367" t="s">
        <v>67</v>
      </c>
      <c r="V7367" t="s">
        <v>68</v>
      </c>
      <c r="W7367">
        <v>2452</v>
      </c>
      <c r="X7367" s="1">
        <v>42186</v>
      </c>
      <c r="Y7367" t="s">
        <v>34</v>
      </c>
      <c r="Z7367" t="e" vm="12">
        <v>#VALUE!</v>
      </c>
      <c r="AA7367">
        <v>52240</v>
      </c>
      <c r="AB7367" t="e" cm="1" vm="2">
        <f t="array" ref="AB7367">_FV(Table1[[#This Row],[State]],"Country/region",TRUE)</f>
        <v>#VALUE!</v>
      </c>
    </row>
    <row r="7368" spans="1:28" x14ac:dyDescent="0.35">
      <c r="A7368" t="s">
        <v>1323</v>
      </c>
      <c r="B7368">
        <v>66</v>
      </c>
      <c r="C7368" t="s">
        <v>2198</v>
      </c>
      <c r="D7368" t="s">
        <v>46</v>
      </c>
      <c r="E7368">
        <f>YEAR(Table1[[#This Row],[Order Date]])</f>
        <v>2015</v>
      </c>
      <c r="F7368">
        <v>1</v>
      </c>
      <c r="G7368">
        <f>MONTH(Table1[[#This Row],[Order Date]])</f>
        <v>7</v>
      </c>
      <c r="H7368" s="1">
        <v>42186</v>
      </c>
      <c r="I7368">
        <v>40801</v>
      </c>
      <c r="J7368" t="s">
        <v>39</v>
      </c>
      <c r="K7368">
        <v>20</v>
      </c>
      <c r="L7368">
        <v>6.48</v>
      </c>
      <c r="M7368" s="2">
        <v>7.0000000000000007E-2</v>
      </c>
      <c r="N7368">
        <v>129.16</v>
      </c>
      <c r="O7368">
        <v>6.22</v>
      </c>
      <c r="P7368">
        <v>-56.15</v>
      </c>
      <c r="Q7368" s="2">
        <v>0.37</v>
      </c>
      <c r="R7368" t="s">
        <v>29</v>
      </c>
      <c r="S7368" t="s">
        <v>30</v>
      </c>
      <c r="T7368" t="s">
        <v>1393</v>
      </c>
      <c r="U7368" t="s">
        <v>61</v>
      </c>
      <c r="V7368" t="s">
        <v>68</v>
      </c>
      <c r="W7368">
        <v>5742</v>
      </c>
      <c r="X7368" s="1">
        <v>42186</v>
      </c>
      <c r="Y7368" t="s">
        <v>34</v>
      </c>
      <c r="Z7368" t="e" vm="26">
        <v>#VALUE!</v>
      </c>
      <c r="AA7368">
        <v>48858</v>
      </c>
      <c r="AB7368" t="e" cm="1" vm="2">
        <f t="array" ref="AB7368">_FV(Table1[[#This Row],[State]],"Country/region",TRUE)</f>
        <v>#VALUE!</v>
      </c>
    </row>
    <row r="7369" spans="1:28" x14ac:dyDescent="0.35">
      <c r="A7369" t="s">
        <v>544</v>
      </c>
      <c r="B7369">
        <v>66</v>
      </c>
      <c r="C7369" t="s">
        <v>539</v>
      </c>
      <c r="D7369" t="s">
        <v>46</v>
      </c>
      <c r="E7369">
        <f>YEAR(Table1[[#This Row],[Order Date]])</f>
        <v>2015</v>
      </c>
      <c r="F7369">
        <v>1</v>
      </c>
      <c r="G7369">
        <f>MONTH(Table1[[#This Row],[Order Date]])</f>
        <v>7</v>
      </c>
      <c r="H7369" s="1">
        <v>42187</v>
      </c>
      <c r="I7369">
        <v>37313</v>
      </c>
      <c r="J7369" t="s">
        <v>39</v>
      </c>
      <c r="K7369">
        <v>44</v>
      </c>
      <c r="L7369">
        <v>70.709999999999994</v>
      </c>
      <c r="M7369" s="2">
        <v>0</v>
      </c>
      <c r="N7369">
        <v>3304.38</v>
      </c>
      <c r="O7369">
        <v>37.58</v>
      </c>
      <c r="P7369">
        <v>-634.49</v>
      </c>
      <c r="Q7369" s="2">
        <v>0.78</v>
      </c>
      <c r="R7369" t="s">
        <v>48</v>
      </c>
      <c r="S7369" t="s">
        <v>59</v>
      </c>
      <c r="T7369" t="s">
        <v>2550</v>
      </c>
      <c r="U7369" t="s">
        <v>82</v>
      </c>
      <c r="V7369" t="s">
        <v>76</v>
      </c>
      <c r="W7369">
        <v>5242</v>
      </c>
      <c r="X7369" s="1">
        <v>42188</v>
      </c>
      <c r="Y7369" t="s">
        <v>34</v>
      </c>
      <c r="Z7369" t="e" vm="18">
        <v>#VALUE!</v>
      </c>
      <c r="AA7369">
        <v>23111</v>
      </c>
      <c r="AB7369" t="e" cm="1" vm="2">
        <f t="array" ref="AB7369">_FV(Table1[[#This Row],[State]],"Country/region",TRUE)</f>
        <v>#VALUE!</v>
      </c>
    </row>
    <row r="7370" spans="1:28" x14ac:dyDescent="0.35">
      <c r="A7370" t="s">
        <v>3531</v>
      </c>
      <c r="B7370">
        <v>66</v>
      </c>
      <c r="C7370" t="s">
        <v>220</v>
      </c>
      <c r="D7370" t="s">
        <v>27</v>
      </c>
      <c r="E7370">
        <f>YEAR(Table1[[#This Row],[Order Date]])</f>
        <v>2015</v>
      </c>
      <c r="F7370">
        <v>1</v>
      </c>
      <c r="G7370">
        <f>MONTH(Table1[[#This Row],[Order Date]])</f>
        <v>7</v>
      </c>
      <c r="H7370" s="1">
        <v>42187</v>
      </c>
      <c r="I7370">
        <v>55938</v>
      </c>
      <c r="J7370" t="s">
        <v>39</v>
      </c>
      <c r="K7370">
        <v>18</v>
      </c>
      <c r="L7370">
        <v>95.99</v>
      </c>
      <c r="M7370" s="2">
        <v>0.05</v>
      </c>
      <c r="N7370">
        <v>1769.9</v>
      </c>
      <c r="O7370">
        <v>35</v>
      </c>
      <c r="P7370">
        <v>-468.89</v>
      </c>
      <c r="Q7370" s="2"/>
      <c r="R7370" t="s">
        <v>29</v>
      </c>
      <c r="S7370" t="s">
        <v>40</v>
      </c>
      <c r="T7370" t="s">
        <v>41</v>
      </c>
      <c r="U7370" t="s">
        <v>32</v>
      </c>
      <c r="V7370" t="s">
        <v>33</v>
      </c>
      <c r="W7370">
        <v>7826</v>
      </c>
      <c r="X7370" s="1">
        <v>42188</v>
      </c>
      <c r="Y7370" t="s">
        <v>42</v>
      </c>
      <c r="Z7370" t="e" vm="30">
        <v>#VALUE!</v>
      </c>
      <c r="AA7370">
        <v>2018</v>
      </c>
      <c r="AB7370" t="e" cm="1" vm="2">
        <f t="array" ref="AB7370">_FV(Table1[[#This Row],[State]],"Country/region",TRUE)</f>
        <v>#VALUE!</v>
      </c>
    </row>
    <row r="7371" spans="1:28" x14ac:dyDescent="0.35">
      <c r="A7371" t="s">
        <v>2442</v>
      </c>
      <c r="B7371">
        <v>66</v>
      </c>
      <c r="C7371" t="s">
        <v>220</v>
      </c>
      <c r="D7371" t="s">
        <v>27</v>
      </c>
      <c r="E7371">
        <f>YEAR(Table1[[#This Row],[Order Date]])</f>
        <v>2015</v>
      </c>
      <c r="F7371">
        <v>1</v>
      </c>
      <c r="G7371">
        <f>MONTH(Table1[[#This Row],[Order Date]])</f>
        <v>7</v>
      </c>
      <c r="H7371" s="1">
        <v>42187</v>
      </c>
      <c r="I7371">
        <v>55938</v>
      </c>
      <c r="J7371" t="s">
        <v>39</v>
      </c>
      <c r="K7371">
        <v>42</v>
      </c>
      <c r="L7371">
        <v>19.98</v>
      </c>
      <c r="M7371" s="2">
        <v>0.08</v>
      </c>
      <c r="N7371">
        <v>802.46</v>
      </c>
      <c r="O7371">
        <v>5.97</v>
      </c>
      <c r="P7371">
        <v>192.88</v>
      </c>
      <c r="Q7371" s="2">
        <v>0.38</v>
      </c>
      <c r="R7371" t="s">
        <v>29</v>
      </c>
      <c r="S7371" t="s">
        <v>30</v>
      </c>
      <c r="T7371" t="s">
        <v>2293</v>
      </c>
      <c r="U7371" t="s">
        <v>61</v>
      </c>
      <c r="V7371" t="s">
        <v>33</v>
      </c>
      <c r="W7371">
        <v>7825</v>
      </c>
      <c r="X7371" s="1">
        <v>42188</v>
      </c>
      <c r="Y7371" t="s">
        <v>42</v>
      </c>
      <c r="Z7371" t="e" vm="24">
        <v>#VALUE!</v>
      </c>
      <c r="AA7371">
        <v>7011</v>
      </c>
      <c r="AB7371" t="e" cm="1" vm="2">
        <f t="array" ref="AB7371">_FV(Table1[[#This Row],[State]],"Country/region",TRUE)</f>
        <v>#VALUE!</v>
      </c>
    </row>
    <row r="7372" spans="1:28" x14ac:dyDescent="0.35">
      <c r="A7372" t="s">
        <v>2040</v>
      </c>
      <c r="B7372">
        <v>66</v>
      </c>
      <c r="C7372" t="s">
        <v>305</v>
      </c>
      <c r="D7372" t="s">
        <v>46</v>
      </c>
      <c r="E7372">
        <f>YEAR(Table1[[#This Row],[Order Date]])</f>
        <v>2015</v>
      </c>
      <c r="F7372">
        <v>1</v>
      </c>
      <c r="G7372">
        <f>MONTH(Table1[[#This Row],[Order Date]])</f>
        <v>7</v>
      </c>
      <c r="H7372" s="1">
        <v>42187</v>
      </c>
      <c r="I7372">
        <v>55526</v>
      </c>
      <c r="J7372" t="s">
        <v>28</v>
      </c>
      <c r="K7372">
        <v>23</v>
      </c>
      <c r="L7372">
        <v>18.97</v>
      </c>
      <c r="M7372" s="2">
        <v>0.02</v>
      </c>
      <c r="N7372">
        <v>445.17</v>
      </c>
      <c r="O7372">
        <v>9.0299999999999994</v>
      </c>
      <c r="P7372">
        <v>38.11</v>
      </c>
      <c r="Q7372" s="2">
        <v>0.37</v>
      </c>
      <c r="R7372" t="s">
        <v>29</v>
      </c>
      <c r="S7372" t="s">
        <v>30</v>
      </c>
      <c r="T7372" t="s">
        <v>428</v>
      </c>
      <c r="U7372" t="s">
        <v>61</v>
      </c>
      <c r="V7372" t="s">
        <v>68</v>
      </c>
      <c r="W7372">
        <v>7760</v>
      </c>
      <c r="X7372" s="1">
        <v>42188</v>
      </c>
      <c r="Y7372" t="s">
        <v>34</v>
      </c>
      <c r="Z7372" t="e" vm="28">
        <v>#VALUE!</v>
      </c>
      <c r="AA7372">
        <v>63130</v>
      </c>
      <c r="AB7372" t="e" cm="1" vm="2">
        <f t="array" ref="AB7372">_FV(Table1[[#This Row],[State]],"Country/region",TRUE)</f>
        <v>#VALUE!</v>
      </c>
    </row>
    <row r="7373" spans="1:28" x14ac:dyDescent="0.35">
      <c r="A7373" t="s">
        <v>743</v>
      </c>
      <c r="B7373">
        <v>66</v>
      </c>
      <c r="C7373" t="s">
        <v>744</v>
      </c>
      <c r="D7373" t="s">
        <v>46</v>
      </c>
      <c r="E7373">
        <f>YEAR(Table1[[#This Row],[Order Date]])</f>
        <v>2015</v>
      </c>
      <c r="F7373">
        <v>1</v>
      </c>
      <c r="G7373">
        <f>MONTH(Table1[[#This Row],[Order Date]])</f>
        <v>7</v>
      </c>
      <c r="H7373" s="1">
        <v>42187</v>
      </c>
      <c r="I7373">
        <v>4096</v>
      </c>
      <c r="J7373" t="s">
        <v>39</v>
      </c>
      <c r="K7373">
        <v>21</v>
      </c>
      <c r="L7373">
        <v>6.3</v>
      </c>
      <c r="M7373" s="2">
        <v>0.04</v>
      </c>
      <c r="N7373">
        <v>128.28</v>
      </c>
      <c r="O7373">
        <v>0.5</v>
      </c>
      <c r="P7373">
        <v>53.58</v>
      </c>
      <c r="Q7373" s="2">
        <v>0.39</v>
      </c>
      <c r="R7373" t="s">
        <v>29</v>
      </c>
      <c r="S7373" t="s">
        <v>30</v>
      </c>
      <c r="T7373" t="s">
        <v>556</v>
      </c>
      <c r="U7373" t="s">
        <v>210</v>
      </c>
      <c r="V7373" t="s">
        <v>33</v>
      </c>
      <c r="W7373">
        <v>599</v>
      </c>
      <c r="X7373" s="1">
        <v>42188</v>
      </c>
      <c r="Y7373" t="s">
        <v>34</v>
      </c>
      <c r="Z7373" t="e" vm="15">
        <v>#VALUE!</v>
      </c>
      <c r="AA7373">
        <v>13021</v>
      </c>
      <c r="AB7373" t="e" cm="1" vm="2">
        <f t="array" ref="AB7373">_FV(Table1[[#This Row],[State]],"Country/region",TRUE)</f>
        <v>#VALUE!</v>
      </c>
    </row>
    <row r="7374" spans="1:28" x14ac:dyDescent="0.35">
      <c r="A7374" t="s">
        <v>3347</v>
      </c>
      <c r="B7374">
        <v>66</v>
      </c>
      <c r="C7374" t="s">
        <v>532</v>
      </c>
      <c r="D7374" t="s">
        <v>46</v>
      </c>
      <c r="E7374">
        <f>YEAR(Table1[[#This Row],[Order Date]])</f>
        <v>2015</v>
      </c>
      <c r="F7374">
        <v>1</v>
      </c>
      <c r="G7374">
        <f>MONTH(Table1[[#This Row],[Order Date]])</f>
        <v>7</v>
      </c>
      <c r="H7374" s="1">
        <v>42187</v>
      </c>
      <c r="I7374">
        <v>23297</v>
      </c>
      <c r="J7374" t="s">
        <v>58</v>
      </c>
      <c r="K7374">
        <v>20</v>
      </c>
      <c r="L7374">
        <v>25.98</v>
      </c>
      <c r="M7374" s="2">
        <v>0.06</v>
      </c>
      <c r="N7374">
        <v>498.68</v>
      </c>
      <c r="O7374">
        <v>5.37</v>
      </c>
      <c r="P7374">
        <v>79.52</v>
      </c>
      <c r="Q7374" s="2">
        <v>0.5</v>
      </c>
      <c r="R7374" t="s">
        <v>29</v>
      </c>
      <c r="S7374" t="s">
        <v>80</v>
      </c>
      <c r="T7374" t="s">
        <v>2376</v>
      </c>
      <c r="U7374" t="s">
        <v>214</v>
      </c>
      <c r="V7374" t="s">
        <v>52</v>
      </c>
      <c r="W7374">
        <v>3251</v>
      </c>
      <c r="X7374" s="1">
        <v>42189</v>
      </c>
      <c r="Y7374" t="s">
        <v>34</v>
      </c>
      <c r="Z7374" t="e" vm="4">
        <v>#VALUE!</v>
      </c>
      <c r="AA7374">
        <v>92530</v>
      </c>
      <c r="AB7374" t="e" cm="1" vm="2">
        <f t="array" ref="AB7374">_FV(Table1[[#This Row],[State]],"Country/region",TRUE)</f>
        <v>#VALUE!</v>
      </c>
    </row>
    <row r="7375" spans="1:28" x14ac:dyDescent="0.35">
      <c r="A7375" t="s">
        <v>3347</v>
      </c>
      <c r="B7375">
        <v>66</v>
      </c>
      <c r="C7375" t="s">
        <v>532</v>
      </c>
      <c r="D7375" t="s">
        <v>46</v>
      </c>
      <c r="E7375">
        <f>YEAR(Table1[[#This Row],[Order Date]])</f>
        <v>2015</v>
      </c>
      <c r="F7375">
        <v>1</v>
      </c>
      <c r="G7375">
        <f>MONTH(Table1[[#This Row],[Order Date]])</f>
        <v>7</v>
      </c>
      <c r="H7375" s="1">
        <v>42187</v>
      </c>
      <c r="I7375">
        <v>23297</v>
      </c>
      <c r="J7375" t="s">
        <v>58</v>
      </c>
      <c r="K7375">
        <v>34</v>
      </c>
      <c r="L7375">
        <v>155.06</v>
      </c>
      <c r="M7375" s="2">
        <v>0.05</v>
      </c>
      <c r="N7375">
        <v>5208.78</v>
      </c>
      <c r="O7375">
        <v>7.07</v>
      </c>
      <c r="P7375">
        <v>1547.78</v>
      </c>
      <c r="Q7375" s="2">
        <v>0.59</v>
      </c>
      <c r="R7375" t="s">
        <v>29</v>
      </c>
      <c r="S7375" t="s">
        <v>30</v>
      </c>
      <c r="T7375" t="s">
        <v>70</v>
      </c>
      <c r="U7375" t="s">
        <v>32</v>
      </c>
      <c r="V7375" t="s">
        <v>52</v>
      </c>
      <c r="W7375">
        <v>3252</v>
      </c>
      <c r="X7375" s="1">
        <v>42189</v>
      </c>
      <c r="Y7375" t="s">
        <v>34</v>
      </c>
      <c r="Z7375" t="e" vm="4">
        <v>#VALUE!</v>
      </c>
      <c r="AA7375">
        <v>92530</v>
      </c>
      <c r="AB7375" t="e" cm="1" vm="2">
        <f t="array" ref="AB7375">_FV(Table1[[#This Row],[State]],"Country/region",TRUE)</f>
        <v>#VALUE!</v>
      </c>
    </row>
    <row r="7376" spans="1:28" x14ac:dyDescent="0.35">
      <c r="A7376" t="s">
        <v>544</v>
      </c>
      <c r="B7376">
        <v>66</v>
      </c>
      <c r="C7376" t="s">
        <v>539</v>
      </c>
      <c r="D7376" t="s">
        <v>46</v>
      </c>
      <c r="E7376">
        <f>YEAR(Table1[[#This Row],[Order Date]])</f>
        <v>2015</v>
      </c>
      <c r="F7376">
        <v>1</v>
      </c>
      <c r="G7376">
        <f>MONTH(Table1[[#This Row],[Order Date]])</f>
        <v>7</v>
      </c>
      <c r="H7376" s="1">
        <v>42187</v>
      </c>
      <c r="I7376">
        <v>37313</v>
      </c>
      <c r="J7376" t="s">
        <v>39</v>
      </c>
      <c r="K7376">
        <v>17</v>
      </c>
      <c r="L7376">
        <v>65.989999999999995</v>
      </c>
      <c r="M7376" s="2">
        <v>7.0000000000000007E-2</v>
      </c>
      <c r="N7376">
        <v>908.41200000000003</v>
      </c>
      <c r="O7376">
        <v>8.99</v>
      </c>
      <c r="P7376">
        <v>-71.191999999999993</v>
      </c>
      <c r="Q7376" s="2">
        <v>0.57999999999999996</v>
      </c>
      <c r="R7376" t="s">
        <v>96</v>
      </c>
      <c r="S7376" t="s">
        <v>30</v>
      </c>
      <c r="T7376" t="s">
        <v>1792</v>
      </c>
      <c r="U7376" t="s">
        <v>105</v>
      </c>
      <c r="V7376" t="s">
        <v>76</v>
      </c>
      <c r="W7376">
        <v>5243</v>
      </c>
      <c r="X7376" s="1">
        <v>42189</v>
      </c>
      <c r="Y7376" t="s">
        <v>42</v>
      </c>
      <c r="Z7376" t="e" vm="18">
        <v>#VALUE!</v>
      </c>
      <c r="AA7376">
        <v>23111</v>
      </c>
      <c r="AB7376" t="e" cm="1" vm="2">
        <f t="array" ref="AB7376">_FV(Table1[[#This Row],[State]],"Country/region",TRUE)</f>
        <v>#VALUE!</v>
      </c>
    </row>
    <row r="7377" spans="1:28" x14ac:dyDescent="0.35">
      <c r="A7377" t="s">
        <v>2944</v>
      </c>
      <c r="B7377">
        <v>66</v>
      </c>
      <c r="C7377" t="s">
        <v>1610</v>
      </c>
      <c r="D7377" t="s">
        <v>38</v>
      </c>
      <c r="E7377">
        <f>YEAR(Table1[[#This Row],[Order Date]])</f>
        <v>2015</v>
      </c>
      <c r="F7377">
        <v>1</v>
      </c>
      <c r="G7377">
        <f>MONTH(Table1[[#This Row],[Order Date]])</f>
        <v>7</v>
      </c>
      <c r="H7377" s="1">
        <v>42187</v>
      </c>
      <c r="I7377">
        <v>4103</v>
      </c>
      <c r="J7377" t="s">
        <v>47</v>
      </c>
      <c r="K7377">
        <v>3</v>
      </c>
      <c r="L7377">
        <v>11.66</v>
      </c>
      <c r="M7377" s="2">
        <v>7.0000000000000007E-2</v>
      </c>
      <c r="N7377">
        <v>42.5</v>
      </c>
      <c r="O7377">
        <v>8.99</v>
      </c>
      <c r="P7377">
        <v>-28.43</v>
      </c>
      <c r="Q7377" s="2">
        <v>0.59</v>
      </c>
      <c r="R7377" t="s">
        <v>29</v>
      </c>
      <c r="S7377" t="s">
        <v>139</v>
      </c>
      <c r="T7377" t="s">
        <v>228</v>
      </c>
      <c r="U7377" t="s">
        <v>88</v>
      </c>
      <c r="V7377" t="s">
        <v>33</v>
      </c>
      <c r="W7377">
        <v>604</v>
      </c>
      <c r="X7377" s="1">
        <v>42191</v>
      </c>
      <c r="Y7377" t="s">
        <v>34</v>
      </c>
      <c r="Z7377" t="e" vm="24">
        <v>#VALUE!</v>
      </c>
      <c r="AA7377">
        <v>7712</v>
      </c>
      <c r="AB7377" t="e" cm="1" vm="2">
        <f t="array" ref="AB7377">_FV(Table1[[#This Row],[State]],"Country/region",TRUE)</f>
        <v>#VALUE!</v>
      </c>
    </row>
    <row r="7378" spans="1:28" x14ac:dyDescent="0.35">
      <c r="A7378" t="s">
        <v>1938</v>
      </c>
      <c r="B7378">
        <v>66</v>
      </c>
      <c r="C7378" t="s">
        <v>961</v>
      </c>
      <c r="D7378" t="s">
        <v>46</v>
      </c>
      <c r="E7378">
        <f>YEAR(Table1[[#This Row],[Order Date]])</f>
        <v>2015</v>
      </c>
      <c r="F7378">
        <v>1</v>
      </c>
      <c r="G7378">
        <f>MONTH(Table1[[#This Row],[Order Date]])</f>
        <v>7</v>
      </c>
      <c r="H7378" s="1">
        <v>42188</v>
      </c>
      <c r="I7378">
        <v>50914</v>
      </c>
      <c r="J7378" t="s">
        <v>58</v>
      </c>
      <c r="K7378">
        <v>49</v>
      </c>
      <c r="L7378">
        <v>195.99</v>
      </c>
      <c r="M7378" s="2">
        <v>0.03</v>
      </c>
      <c r="N7378">
        <v>8551.5439999999999</v>
      </c>
      <c r="O7378">
        <v>8.99</v>
      </c>
      <c r="P7378">
        <v>2763.1260000000002</v>
      </c>
      <c r="Q7378" s="2">
        <v>0.57999999999999996</v>
      </c>
      <c r="R7378" t="s">
        <v>96</v>
      </c>
      <c r="S7378" t="s">
        <v>30</v>
      </c>
      <c r="T7378" t="s">
        <v>1975</v>
      </c>
      <c r="U7378" t="s">
        <v>105</v>
      </c>
      <c r="V7378" t="s">
        <v>68</v>
      </c>
      <c r="W7378">
        <v>7136</v>
      </c>
      <c r="X7378" s="1">
        <v>42188</v>
      </c>
      <c r="Y7378" t="s">
        <v>34</v>
      </c>
      <c r="Z7378" t="e" vm="16">
        <v>#VALUE!</v>
      </c>
      <c r="AA7378">
        <v>61604</v>
      </c>
      <c r="AB7378" t="e" cm="1" vm="2">
        <f t="array" ref="AB7378">_FV(Table1[[#This Row],[State]],"Country/region",TRUE)</f>
        <v>#VALUE!</v>
      </c>
    </row>
    <row r="7379" spans="1:28" x14ac:dyDescent="0.35">
      <c r="A7379" t="s">
        <v>659</v>
      </c>
      <c r="B7379">
        <v>66</v>
      </c>
      <c r="C7379" t="s">
        <v>1885</v>
      </c>
      <c r="D7379" t="s">
        <v>46</v>
      </c>
      <c r="E7379">
        <f>YEAR(Table1[[#This Row],[Order Date]])</f>
        <v>2015</v>
      </c>
      <c r="F7379">
        <v>1</v>
      </c>
      <c r="G7379">
        <f>MONTH(Table1[[#This Row],[Order Date]])</f>
        <v>7</v>
      </c>
      <c r="H7379" s="1">
        <v>42188</v>
      </c>
      <c r="I7379">
        <v>29761</v>
      </c>
      <c r="J7379" t="s">
        <v>131</v>
      </c>
      <c r="K7379">
        <v>48</v>
      </c>
      <c r="L7379">
        <v>35.99</v>
      </c>
      <c r="M7379" s="2">
        <v>0.06</v>
      </c>
      <c r="N7379">
        <v>1463.105</v>
      </c>
      <c r="O7379">
        <v>1.25</v>
      </c>
      <c r="P7379">
        <v>446.99400000000003</v>
      </c>
      <c r="Q7379" s="2">
        <v>0.56999999999999995</v>
      </c>
      <c r="R7379" t="s">
        <v>96</v>
      </c>
      <c r="S7379" t="s">
        <v>139</v>
      </c>
      <c r="T7379" t="s">
        <v>2932</v>
      </c>
      <c r="U7379" t="s">
        <v>105</v>
      </c>
      <c r="V7379" t="s">
        <v>52</v>
      </c>
      <c r="W7379">
        <v>4184</v>
      </c>
      <c r="X7379" s="1">
        <v>42189</v>
      </c>
      <c r="Y7379" t="s">
        <v>34</v>
      </c>
      <c r="Z7379" t="e" vm="45">
        <v>#VALUE!</v>
      </c>
      <c r="AA7379">
        <v>59715</v>
      </c>
      <c r="AB7379" t="e" cm="1" vm="2">
        <f t="array" ref="AB7379">_FV(Table1[[#This Row],[State]],"Country/region",TRUE)</f>
        <v>#VALUE!</v>
      </c>
    </row>
    <row r="7380" spans="1:28" x14ac:dyDescent="0.35">
      <c r="A7380" t="s">
        <v>1556</v>
      </c>
      <c r="B7380">
        <v>66</v>
      </c>
      <c r="C7380" t="s">
        <v>1885</v>
      </c>
      <c r="D7380" t="s">
        <v>46</v>
      </c>
      <c r="E7380">
        <f>YEAR(Table1[[#This Row],[Order Date]])</f>
        <v>2015</v>
      </c>
      <c r="F7380">
        <v>1</v>
      </c>
      <c r="G7380">
        <f>MONTH(Table1[[#This Row],[Order Date]])</f>
        <v>7</v>
      </c>
      <c r="H7380" s="1">
        <v>42188</v>
      </c>
      <c r="I7380">
        <v>29761</v>
      </c>
      <c r="J7380" t="s">
        <v>131</v>
      </c>
      <c r="K7380">
        <v>19</v>
      </c>
      <c r="L7380">
        <v>6.24</v>
      </c>
      <c r="M7380" s="2">
        <v>0.03</v>
      </c>
      <c r="N7380">
        <v>123.67</v>
      </c>
      <c r="O7380">
        <v>5.22</v>
      </c>
      <c r="P7380">
        <v>-34.17</v>
      </c>
      <c r="Q7380" s="2">
        <v>0.6</v>
      </c>
      <c r="R7380" t="s">
        <v>48</v>
      </c>
      <c r="S7380" t="s">
        <v>30</v>
      </c>
      <c r="T7380" t="s">
        <v>1907</v>
      </c>
      <c r="U7380" t="s">
        <v>82</v>
      </c>
      <c r="V7380" t="s">
        <v>52</v>
      </c>
      <c r="W7380">
        <v>4186</v>
      </c>
      <c r="X7380" s="1">
        <v>42190</v>
      </c>
      <c r="Y7380" t="s">
        <v>34</v>
      </c>
      <c r="Z7380" t="e" vm="45">
        <v>#VALUE!</v>
      </c>
      <c r="AA7380">
        <v>59750</v>
      </c>
      <c r="AB7380" t="e" cm="1" vm="2">
        <f t="array" ref="AB7380">_FV(Table1[[#This Row],[State]],"Country/region",TRUE)</f>
        <v>#VALUE!</v>
      </c>
    </row>
    <row r="7381" spans="1:28" x14ac:dyDescent="0.35">
      <c r="A7381" t="s">
        <v>909</v>
      </c>
      <c r="B7381">
        <v>66</v>
      </c>
      <c r="C7381" t="s">
        <v>910</v>
      </c>
      <c r="D7381" t="s">
        <v>57</v>
      </c>
      <c r="E7381">
        <f>YEAR(Table1[[#This Row],[Order Date]])</f>
        <v>2015</v>
      </c>
      <c r="F7381">
        <v>1</v>
      </c>
      <c r="G7381">
        <f>MONTH(Table1[[#This Row],[Order Date]])</f>
        <v>7</v>
      </c>
      <c r="H7381" s="1">
        <v>42188</v>
      </c>
      <c r="I7381">
        <v>21509</v>
      </c>
      <c r="J7381" t="s">
        <v>28</v>
      </c>
      <c r="K7381">
        <v>13</v>
      </c>
      <c r="L7381">
        <v>3.69</v>
      </c>
      <c r="M7381" s="2">
        <v>0.04</v>
      </c>
      <c r="N7381">
        <v>47.93</v>
      </c>
      <c r="O7381">
        <v>0.5</v>
      </c>
      <c r="P7381">
        <v>15.82</v>
      </c>
      <c r="Q7381" s="2">
        <v>0.38</v>
      </c>
      <c r="R7381" t="s">
        <v>29</v>
      </c>
      <c r="S7381" t="s">
        <v>30</v>
      </c>
      <c r="T7381" t="s">
        <v>2296</v>
      </c>
      <c r="U7381" t="s">
        <v>210</v>
      </c>
      <c r="V7381" t="s">
        <v>68</v>
      </c>
      <c r="W7381">
        <v>2978</v>
      </c>
      <c r="X7381" s="1">
        <v>42190</v>
      </c>
      <c r="Y7381" t="s">
        <v>34</v>
      </c>
      <c r="Z7381" t="e" vm="40">
        <v>#VALUE!</v>
      </c>
      <c r="AA7381">
        <v>66762</v>
      </c>
      <c r="AB7381" t="e" cm="1" vm="2">
        <f t="array" ref="AB7381">_FV(Table1[[#This Row],[State]],"Country/region",TRUE)</f>
        <v>#VALUE!</v>
      </c>
    </row>
    <row r="7382" spans="1:28" x14ac:dyDescent="0.35">
      <c r="A7382" t="s">
        <v>2479</v>
      </c>
      <c r="B7382">
        <v>66</v>
      </c>
      <c r="C7382" t="s">
        <v>2210</v>
      </c>
      <c r="D7382" t="s">
        <v>46</v>
      </c>
      <c r="E7382">
        <f>YEAR(Table1[[#This Row],[Order Date]])</f>
        <v>2015</v>
      </c>
      <c r="F7382">
        <v>1</v>
      </c>
      <c r="G7382">
        <f>MONTH(Table1[[#This Row],[Order Date]])</f>
        <v>7</v>
      </c>
      <c r="H7382" s="1">
        <v>42188</v>
      </c>
      <c r="I7382">
        <v>43555</v>
      </c>
      <c r="J7382" t="s">
        <v>131</v>
      </c>
      <c r="K7382">
        <v>34</v>
      </c>
      <c r="L7382">
        <v>1.26</v>
      </c>
      <c r="M7382" s="2">
        <v>0</v>
      </c>
      <c r="N7382">
        <v>43.54</v>
      </c>
      <c r="O7382">
        <v>0.7</v>
      </c>
      <c r="P7382">
        <v>-17.48</v>
      </c>
      <c r="Q7382" s="2">
        <v>0.81</v>
      </c>
      <c r="R7382" t="s">
        <v>29</v>
      </c>
      <c r="S7382" t="s">
        <v>59</v>
      </c>
      <c r="T7382" t="s">
        <v>1692</v>
      </c>
      <c r="U7382" t="s">
        <v>232</v>
      </c>
      <c r="V7382" t="s">
        <v>76</v>
      </c>
      <c r="W7382">
        <v>6152</v>
      </c>
      <c r="X7382" s="1">
        <v>42190</v>
      </c>
      <c r="Y7382" t="s">
        <v>34</v>
      </c>
      <c r="Z7382" t="e" vm="10">
        <v>#VALUE!</v>
      </c>
      <c r="AA7382">
        <v>70560</v>
      </c>
      <c r="AB7382" t="e" cm="1" vm="2">
        <f t="array" ref="AB7382">_FV(Table1[[#This Row],[State]],"Country/region",TRUE)</f>
        <v>#VALUE!</v>
      </c>
    </row>
    <row r="7383" spans="1:28" x14ac:dyDescent="0.35">
      <c r="A7383" t="s">
        <v>1556</v>
      </c>
      <c r="B7383">
        <v>66</v>
      </c>
      <c r="C7383" t="s">
        <v>1885</v>
      </c>
      <c r="D7383" t="s">
        <v>46</v>
      </c>
      <c r="E7383">
        <f>YEAR(Table1[[#This Row],[Order Date]])</f>
        <v>2015</v>
      </c>
      <c r="F7383">
        <v>1</v>
      </c>
      <c r="G7383">
        <f>MONTH(Table1[[#This Row],[Order Date]])</f>
        <v>7</v>
      </c>
      <c r="H7383" s="1">
        <v>42188</v>
      </c>
      <c r="I7383">
        <v>29761</v>
      </c>
      <c r="J7383" t="s">
        <v>131</v>
      </c>
      <c r="K7383">
        <v>42</v>
      </c>
      <c r="L7383">
        <v>25.98</v>
      </c>
      <c r="M7383" s="2">
        <v>0.02</v>
      </c>
      <c r="N7383">
        <v>1085.4000000000001</v>
      </c>
      <c r="O7383">
        <v>5.37</v>
      </c>
      <c r="P7383">
        <v>262.32</v>
      </c>
      <c r="Q7383" s="2">
        <v>0.5</v>
      </c>
      <c r="R7383" t="s">
        <v>29</v>
      </c>
      <c r="S7383" t="s">
        <v>80</v>
      </c>
      <c r="T7383" t="s">
        <v>2376</v>
      </c>
      <c r="U7383" t="s">
        <v>214</v>
      </c>
      <c r="V7383" t="s">
        <v>52</v>
      </c>
      <c r="W7383">
        <v>4185</v>
      </c>
      <c r="X7383" s="1">
        <v>42191</v>
      </c>
      <c r="Y7383" t="s">
        <v>34</v>
      </c>
      <c r="Z7383" t="e" vm="45">
        <v>#VALUE!</v>
      </c>
      <c r="AA7383">
        <v>59750</v>
      </c>
      <c r="AB7383" t="e" cm="1" vm="2">
        <f t="array" ref="AB7383">_FV(Table1[[#This Row],[State]],"Country/region",TRUE)</f>
        <v>#VALUE!</v>
      </c>
    </row>
    <row r="7384" spans="1:28" x14ac:dyDescent="0.35">
      <c r="A7384" t="s">
        <v>1999</v>
      </c>
      <c r="B7384">
        <v>66</v>
      </c>
      <c r="C7384" t="s">
        <v>1621</v>
      </c>
      <c r="D7384" t="s">
        <v>27</v>
      </c>
      <c r="E7384">
        <f>YEAR(Table1[[#This Row],[Order Date]])</f>
        <v>2015</v>
      </c>
      <c r="F7384">
        <v>1</v>
      </c>
      <c r="G7384">
        <f>MONTH(Table1[[#This Row],[Order Date]])</f>
        <v>7</v>
      </c>
      <c r="H7384" s="1">
        <v>42190</v>
      </c>
      <c r="I7384">
        <v>46726</v>
      </c>
      <c r="J7384" t="s">
        <v>39</v>
      </c>
      <c r="K7384">
        <v>46</v>
      </c>
      <c r="L7384">
        <v>6.84</v>
      </c>
      <c r="M7384" s="2">
        <v>0.02</v>
      </c>
      <c r="N7384">
        <v>325.97000000000003</v>
      </c>
      <c r="O7384">
        <v>8.3699999999999992</v>
      </c>
      <c r="P7384">
        <v>-255.22</v>
      </c>
      <c r="Q7384" s="2">
        <v>0.57999999999999996</v>
      </c>
      <c r="R7384" t="s">
        <v>29</v>
      </c>
      <c r="S7384" t="s">
        <v>139</v>
      </c>
      <c r="T7384" t="s">
        <v>480</v>
      </c>
      <c r="U7384" t="s">
        <v>481</v>
      </c>
      <c r="V7384" t="s">
        <v>68</v>
      </c>
      <c r="W7384">
        <v>6572</v>
      </c>
      <c r="X7384" s="1">
        <v>42190</v>
      </c>
      <c r="Y7384" t="s">
        <v>34</v>
      </c>
      <c r="Z7384" t="e" vm="28">
        <v>#VALUE!</v>
      </c>
      <c r="AA7384">
        <v>64130</v>
      </c>
      <c r="AB7384" t="e" cm="1" vm="2">
        <f t="array" ref="AB7384">_FV(Table1[[#This Row],[State]],"Country/region",TRUE)</f>
        <v>#VALUE!</v>
      </c>
    </row>
    <row r="7385" spans="1:28" x14ac:dyDescent="0.35">
      <c r="A7385" t="s">
        <v>884</v>
      </c>
      <c r="B7385">
        <v>66</v>
      </c>
      <c r="C7385" t="s">
        <v>1716</v>
      </c>
      <c r="D7385" t="s">
        <v>27</v>
      </c>
      <c r="E7385">
        <f>YEAR(Table1[[#This Row],[Order Date]])</f>
        <v>2015</v>
      </c>
      <c r="F7385">
        <v>1</v>
      </c>
      <c r="G7385">
        <f>MONTH(Table1[[#This Row],[Order Date]])</f>
        <v>7</v>
      </c>
      <c r="H7385" s="1">
        <v>42190</v>
      </c>
      <c r="I7385">
        <v>51747</v>
      </c>
      <c r="J7385" t="s">
        <v>131</v>
      </c>
      <c r="K7385">
        <v>3</v>
      </c>
      <c r="L7385">
        <v>3.69</v>
      </c>
      <c r="M7385" s="2">
        <v>0.02</v>
      </c>
      <c r="N7385">
        <v>12.11</v>
      </c>
      <c r="O7385">
        <v>0.5</v>
      </c>
      <c r="P7385">
        <v>-0.98</v>
      </c>
      <c r="Q7385" s="2">
        <v>0.38</v>
      </c>
      <c r="R7385" t="s">
        <v>29</v>
      </c>
      <c r="S7385" t="s">
        <v>30</v>
      </c>
      <c r="T7385" t="s">
        <v>2835</v>
      </c>
      <c r="U7385" t="s">
        <v>210</v>
      </c>
      <c r="V7385" t="s">
        <v>68</v>
      </c>
      <c r="W7385">
        <v>7252</v>
      </c>
      <c r="X7385" s="1">
        <v>42191</v>
      </c>
      <c r="Y7385" t="s">
        <v>34</v>
      </c>
      <c r="Z7385" t="e" vm="9">
        <v>#VALUE!</v>
      </c>
      <c r="AA7385">
        <v>68601</v>
      </c>
      <c r="AB7385" t="e" cm="1" vm="2">
        <f t="array" ref="AB7385">_FV(Table1[[#This Row],[State]],"Country/region",TRUE)</f>
        <v>#VALUE!</v>
      </c>
    </row>
    <row r="7386" spans="1:28" x14ac:dyDescent="0.35">
      <c r="A7386" t="s">
        <v>1620</v>
      </c>
      <c r="B7386">
        <v>66</v>
      </c>
      <c r="C7386" t="s">
        <v>1621</v>
      </c>
      <c r="D7386" t="s">
        <v>27</v>
      </c>
      <c r="E7386">
        <f>YEAR(Table1[[#This Row],[Order Date]])</f>
        <v>2015</v>
      </c>
      <c r="F7386">
        <v>1</v>
      </c>
      <c r="G7386">
        <f>MONTH(Table1[[#This Row],[Order Date]])</f>
        <v>7</v>
      </c>
      <c r="H7386" s="1">
        <v>42190</v>
      </c>
      <c r="I7386">
        <v>46726</v>
      </c>
      <c r="J7386" t="s">
        <v>39</v>
      </c>
      <c r="K7386">
        <v>10</v>
      </c>
      <c r="L7386">
        <v>4.55</v>
      </c>
      <c r="M7386" s="2">
        <v>0.02</v>
      </c>
      <c r="N7386">
        <v>49.65</v>
      </c>
      <c r="O7386">
        <v>1.49</v>
      </c>
      <c r="P7386">
        <v>8.2705000000000002</v>
      </c>
      <c r="Q7386" s="2">
        <v>0.35</v>
      </c>
      <c r="R7386" t="s">
        <v>29</v>
      </c>
      <c r="S7386" t="s">
        <v>30</v>
      </c>
      <c r="T7386" t="s">
        <v>1068</v>
      </c>
      <c r="U7386" t="s">
        <v>67</v>
      </c>
      <c r="V7386" t="s">
        <v>68</v>
      </c>
      <c r="W7386">
        <v>6573</v>
      </c>
      <c r="X7386" s="1">
        <v>42192</v>
      </c>
      <c r="Y7386" t="s">
        <v>34</v>
      </c>
      <c r="Z7386" t="e" vm="28">
        <v>#VALUE!</v>
      </c>
      <c r="AA7386">
        <v>63122</v>
      </c>
      <c r="AB7386" t="e" cm="1" vm="2">
        <f t="array" ref="AB7386">_FV(Table1[[#This Row],[State]],"Country/region",TRUE)</f>
        <v>#VALUE!</v>
      </c>
    </row>
    <row r="7387" spans="1:28" x14ac:dyDescent="0.35">
      <c r="A7387" t="s">
        <v>790</v>
      </c>
      <c r="B7387">
        <v>66</v>
      </c>
      <c r="C7387" t="s">
        <v>791</v>
      </c>
      <c r="D7387" t="s">
        <v>57</v>
      </c>
      <c r="E7387">
        <f>YEAR(Table1[[#This Row],[Order Date]])</f>
        <v>2015</v>
      </c>
      <c r="F7387">
        <v>1</v>
      </c>
      <c r="G7387">
        <f>MONTH(Table1[[#This Row],[Order Date]])</f>
        <v>7</v>
      </c>
      <c r="H7387" s="1">
        <v>42191</v>
      </c>
      <c r="I7387">
        <v>4741</v>
      </c>
      <c r="J7387" t="s">
        <v>39</v>
      </c>
      <c r="K7387">
        <v>40</v>
      </c>
      <c r="L7387">
        <v>8.75</v>
      </c>
      <c r="M7387" s="2">
        <v>0.09</v>
      </c>
      <c r="N7387">
        <v>342.97</v>
      </c>
      <c r="O7387">
        <v>8.5399999999999991</v>
      </c>
      <c r="P7387">
        <v>-131.63</v>
      </c>
      <c r="Q7387" s="2">
        <v>0.43</v>
      </c>
      <c r="R7387" t="s">
        <v>48</v>
      </c>
      <c r="S7387" t="s">
        <v>139</v>
      </c>
      <c r="T7387" t="s">
        <v>2250</v>
      </c>
      <c r="U7387" t="s">
        <v>82</v>
      </c>
      <c r="V7387" t="s">
        <v>52</v>
      </c>
      <c r="W7387">
        <v>679</v>
      </c>
      <c r="X7387" s="1">
        <v>42192</v>
      </c>
      <c r="Y7387" t="s">
        <v>34</v>
      </c>
      <c r="Z7387" t="e" vm="32">
        <v>#VALUE!</v>
      </c>
      <c r="AA7387">
        <v>80027</v>
      </c>
      <c r="AB7387" t="e" cm="1" vm="2">
        <f t="array" ref="AB7387">_FV(Table1[[#This Row],[State]],"Country/region",TRUE)</f>
        <v>#VALUE!</v>
      </c>
    </row>
    <row r="7388" spans="1:28" x14ac:dyDescent="0.35">
      <c r="A7388" t="s">
        <v>3112</v>
      </c>
      <c r="B7388">
        <v>66</v>
      </c>
      <c r="C7388" t="s">
        <v>117</v>
      </c>
      <c r="D7388" t="s">
        <v>57</v>
      </c>
      <c r="E7388">
        <f>YEAR(Table1[[#This Row],[Order Date]])</f>
        <v>2015</v>
      </c>
      <c r="F7388">
        <v>1</v>
      </c>
      <c r="G7388">
        <f>MONTH(Table1[[#This Row],[Order Date]])</f>
        <v>7</v>
      </c>
      <c r="H7388" s="1">
        <v>42192</v>
      </c>
      <c r="I7388">
        <v>41120</v>
      </c>
      <c r="J7388" t="s">
        <v>47</v>
      </c>
      <c r="K7388">
        <v>35</v>
      </c>
      <c r="L7388">
        <v>26.64</v>
      </c>
      <c r="M7388" s="2">
        <v>0.09</v>
      </c>
      <c r="N7388">
        <v>870.75</v>
      </c>
      <c r="O7388">
        <v>5.3</v>
      </c>
      <c r="P7388">
        <v>100.5</v>
      </c>
      <c r="Q7388" s="2"/>
      <c r="R7388" t="s">
        <v>48</v>
      </c>
      <c r="S7388" t="s">
        <v>80</v>
      </c>
      <c r="T7388" t="s">
        <v>3186</v>
      </c>
      <c r="U7388" t="s">
        <v>51</v>
      </c>
      <c r="V7388" t="s">
        <v>68</v>
      </c>
      <c r="W7388">
        <v>5796</v>
      </c>
      <c r="X7388" s="1">
        <v>42194</v>
      </c>
      <c r="Y7388" t="s">
        <v>34</v>
      </c>
      <c r="Z7388" t="e" vm="11">
        <v>#VALUE!</v>
      </c>
      <c r="AA7388">
        <v>77520</v>
      </c>
      <c r="AB7388" t="e" cm="1" vm="2">
        <f t="array" ref="AB7388">_FV(Table1[[#This Row],[State]],"Country/region",TRUE)</f>
        <v>#VALUE!</v>
      </c>
    </row>
    <row r="7389" spans="1:28" x14ac:dyDescent="0.35">
      <c r="A7389" t="s">
        <v>3112</v>
      </c>
      <c r="B7389">
        <v>66</v>
      </c>
      <c r="C7389" t="s">
        <v>117</v>
      </c>
      <c r="D7389" t="s">
        <v>57</v>
      </c>
      <c r="E7389">
        <f>YEAR(Table1[[#This Row],[Order Date]])</f>
        <v>2015</v>
      </c>
      <c r="F7389">
        <v>1</v>
      </c>
      <c r="G7389">
        <f>MONTH(Table1[[#This Row],[Order Date]])</f>
        <v>7</v>
      </c>
      <c r="H7389" s="1">
        <v>42192</v>
      </c>
      <c r="I7389">
        <v>41120</v>
      </c>
      <c r="J7389" t="s">
        <v>47</v>
      </c>
      <c r="K7389">
        <v>13</v>
      </c>
      <c r="L7389">
        <v>3.08</v>
      </c>
      <c r="M7389" s="2">
        <v>0.02</v>
      </c>
      <c r="N7389">
        <v>43.37</v>
      </c>
      <c r="O7389">
        <v>0.99</v>
      </c>
      <c r="P7389">
        <v>9.5299999999999994</v>
      </c>
      <c r="Q7389" s="2">
        <v>0.48</v>
      </c>
      <c r="R7389" t="s">
        <v>48</v>
      </c>
      <c r="S7389" t="s">
        <v>80</v>
      </c>
      <c r="T7389" t="s">
        <v>1253</v>
      </c>
      <c r="U7389" t="s">
        <v>82</v>
      </c>
      <c r="V7389" t="s">
        <v>68</v>
      </c>
      <c r="W7389">
        <v>5797</v>
      </c>
      <c r="X7389" s="1">
        <v>42194</v>
      </c>
      <c r="Y7389" t="s">
        <v>34</v>
      </c>
      <c r="Z7389" t="e" vm="11">
        <v>#VALUE!</v>
      </c>
      <c r="AA7389">
        <v>77520</v>
      </c>
      <c r="AB7389" t="e" cm="1" vm="2">
        <f t="array" ref="AB7389">_FV(Table1[[#This Row],[State]],"Country/region",TRUE)</f>
        <v>#VALUE!</v>
      </c>
    </row>
    <row r="7390" spans="1:28" x14ac:dyDescent="0.35">
      <c r="A7390" t="s">
        <v>574</v>
      </c>
      <c r="B7390">
        <v>66</v>
      </c>
      <c r="C7390" t="s">
        <v>575</v>
      </c>
      <c r="D7390" t="s">
        <v>46</v>
      </c>
      <c r="E7390">
        <f>YEAR(Table1[[#This Row],[Order Date]])</f>
        <v>2015</v>
      </c>
      <c r="F7390">
        <v>1</v>
      </c>
      <c r="G7390">
        <f>MONTH(Table1[[#This Row],[Order Date]])</f>
        <v>7</v>
      </c>
      <c r="H7390" s="1">
        <v>42192</v>
      </c>
      <c r="I7390">
        <v>32835</v>
      </c>
      <c r="J7390" t="s">
        <v>131</v>
      </c>
      <c r="K7390">
        <v>15</v>
      </c>
      <c r="L7390">
        <v>45.99</v>
      </c>
      <c r="M7390" s="2">
        <v>0.05</v>
      </c>
      <c r="N7390">
        <v>572.4325</v>
      </c>
      <c r="O7390">
        <v>4.99</v>
      </c>
      <c r="P7390">
        <v>-19.437000000000001</v>
      </c>
      <c r="Q7390" s="2">
        <v>0.56000000000000005</v>
      </c>
      <c r="R7390" t="s">
        <v>96</v>
      </c>
      <c r="S7390" t="s">
        <v>30</v>
      </c>
      <c r="T7390" t="s">
        <v>864</v>
      </c>
      <c r="U7390" t="s">
        <v>105</v>
      </c>
      <c r="V7390" t="s">
        <v>68</v>
      </c>
      <c r="W7390">
        <v>4611</v>
      </c>
      <c r="X7390" s="1">
        <v>42194</v>
      </c>
      <c r="Y7390" t="s">
        <v>34</v>
      </c>
      <c r="Z7390" t="e" vm="38">
        <v>#VALUE!</v>
      </c>
      <c r="AA7390">
        <v>47906</v>
      </c>
      <c r="AB7390" t="e" cm="1" vm="2">
        <f t="array" ref="AB7390">_FV(Table1[[#This Row],[State]],"Country/region",TRUE)</f>
        <v>#VALUE!</v>
      </c>
    </row>
    <row r="7391" spans="1:28" x14ac:dyDescent="0.35">
      <c r="A7391" t="s">
        <v>3242</v>
      </c>
      <c r="B7391">
        <v>66</v>
      </c>
      <c r="C7391" t="s">
        <v>109</v>
      </c>
      <c r="D7391" t="s">
        <v>46</v>
      </c>
      <c r="E7391">
        <f>YEAR(Table1[[#This Row],[Order Date]])</f>
        <v>2015</v>
      </c>
      <c r="F7391">
        <v>1</v>
      </c>
      <c r="G7391">
        <f>MONTH(Table1[[#This Row],[Order Date]])</f>
        <v>7</v>
      </c>
      <c r="H7391" s="1">
        <v>42192</v>
      </c>
      <c r="I7391">
        <v>30436</v>
      </c>
      <c r="J7391" t="s">
        <v>47</v>
      </c>
      <c r="K7391">
        <v>30</v>
      </c>
      <c r="L7391">
        <v>3.89</v>
      </c>
      <c r="M7391" s="2">
        <v>0.09</v>
      </c>
      <c r="N7391">
        <v>121.19</v>
      </c>
      <c r="O7391">
        <v>7.01</v>
      </c>
      <c r="P7391">
        <v>-152.1335</v>
      </c>
      <c r="Q7391" s="2">
        <v>0.37</v>
      </c>
      <c r="R7391" t="s">
        <v>29</v>
      </c>
      <c r="S7391" t="s">
        <v>30</v>
      </c>
      <c r="T7391" t="s">
        <v>1963</v>
      </c>
      <c r="U7391" t="s">
        <v>67</v>
      </c>
      <c r="V7391" t="s">
        <v>68</v>
      </c>
      <c r="W7391">
        <v>4277</v>
      </c>
      <c r="X7391" s="1">
        <v>42197</v>
      </c>
      <c r="Y7391" t="s">
        <v>42</v>
      </c>
      <c r="Z7391" t="e" vm="11">
        <v>#VALUE!</v>
      </c>
      <c r="AA7391">
        <v>78521</v>
      </c>
      <c r="AB7391" t="e" cm="1" vm="2">
        <f t="array" ref="AB7391">_FV(Table1[[#This Row],[State]],"Country/region",TRUE)</f>
        <v>#VALUE!</v>
      </c>
    </row>
    <row r="7392" spans="1:28" x14ac:dyDescent="0.35">
      <c r="A7392" t="s">
        <v>3500</v>
      </c>
      <c r="B7392">
        <v>66</v>
      </c>
      <c r="C7392" t="s">
        <v>652</v>
      </c>
      <c r="D7392" t="s">
        <v>38</v>
      </c>
      <c r="E7392">
        <f>YEAR(Table1[[#This Row],[Order Date]])</f>
        <v>2015</v>
      </c>
      <c r="F7392">
        <v>1</v>
      </c>
      <c r="G7392">
        <f>MONTH(Table1[[#This Row],[Order Date]])</f>
        <v>7</v>
      </c>
      <c r="H7392" s="1">
        <v>42193</v>
      </c>
      <c r="I7392">
        <v>13923</v>
      </c>
      <c r="J7392" t="s">
        <v>28</v>
      </c>
      <c r="K7392">
        <v>49</v>
      </c>
      <c r="L7392">
        <v>22.84</v>
      </c>
      <c r="M7392" s="2">
        <v>0</v>
      </c>
      <c r="N7392">
        <v>1220.23</v>
      </c>
      <c r="O7392">
        <v>11.54</v>
      </c>
      <c r="P7392">
        <v>172.62</v>
      </c>
      <c r="Q7392" s="2">
        <v>0.39</v>
      </c>
      <c r="R7392" t="s">
        <v>29</v>
      </c>
      <c r="S7392" t="s">
        <v>30</v>
      </c>
      <c r="T7392" t="s">
        <v>1098</v>
      </c>
      <c r="U7392" t="s">
        <v>61</v>
      </c>
      <c r="V7392" t="s">
        <v>52</v>
      </c>
      <c r="W7392">
        <v>1945</v>
      </c>
      <c r="X7392" s="1">
        <v>42194</v>
      </c>
      <c r="Y7392" t="s">
        <v>34</v>
      </c>
      <c r="Z7392" t="e" vm="42">
        <v>#VALUE!</v>
      </c>
      <c r="AA7392">
        <v>85281</v>
      </c>
      <c r="AB7392" t="e" cm="1" vm="2">
        <f t="array" ref="AB7392">_FV(Table1[[#This Row],[State]],"Country/region",TRUE)</f>
        <v>#VALUE!</v>
      </c>
    </row>
    <row r="7393" spans="1:28" x14ac:dyDescent="0.35">
      <c r="A7393" t="s">
        <v>3500</v>
      </c>
      <c r="B7393">
        <v>66</v>
      </c>
      <c r="C7393" t="s">
        <v>652</v>
      </c>
      <c r="D7393" t="s">
        <v>38</v>
      </c>
      <c r="E7393">
        <f>YEAR(Table1[[#This Row],[Order Date]])</f>
        <v>2015</v>
      </c>
      <c r="F7393">
        <v>1</v>
      </c>
      <c r="G7393">
        <f>MONTH(Table1[[#This Row],[Order Date]])</f>
        <v>7</v>
      </c>
      <c r="H7393" s="1">
        <v>42193</v>
      </c>
      <c r="I7393">
        <v>13923</v>
      </c>
      <c r="J7393" t="s">
        <v>28</v>
      </c>
      <c r="K7393">
        <v>27</v>
      </c>
      <c r="L7393">
        <v>225.02</v>
      </c>
      <c r="M7393" s="2">
        <v>0.04</v>
      </c>
      <c r="N7393">
        <v>6152.8</v>
      </c>
      <c r="O7393">
        <v>28.66</v>
      </c>
      <c r="P7393">
        <v>554.54999999999995</v>
      </c>
      <c r="Q7393" s="2">
        <v>0.72</v>
      </c>
      <c r="R7393" t="s">
        <v>29</v>
      </c>
      <c r="S7393" t="s">
        <v>49</v>
      </c>
      <c r="T7393" t="s">
        <v>2116</v>
      </c>
      <c r="U7393" t="s">
        <v>32</v>
      </c>
      <c r="V7393" t="s">
        <v>52</v>
      </c>
      <c r="W7393">
        <v>1946</v>
      </c>
      <c r="X7393" s="1">
        <v>42195</v>
      </c>
      <c r="Y7393" t="s">
        <v>53</v>
      </c>
      <c r="Z7393" t="e" vm="42">
        <v>#VALUE!</v>
      </c>
      <c r="AA7393">
        <v>85281</v>
      </c>
      <c r="AB7393" t="e" cm="1" vm="2">
        <f t="array" ref="AB7393">_FV(Table1[[#This Row],[State]],"Country/region",TRUE)</f>
        <v>#VALUE!</v>
      </c>
    </row>
    <row r="7394" spans="1:28" x14ac:dyDescent="0.35">
      <c r="A7394" t="s">
        <v>1205</v>
      </c>
      <c r="B7394">
        <v>66</v>
      </c>
      <c r="C7394" t="s">
        <v>1252</v>
      </c>
      <c r="D7394" t="s">
        <v>46</v>
      </c>
      <c r="E7394">
        <f>YEAR(Table1[[#This Row],[Order Date]])</f>
        <v>2015</v>
      </c>
      <c r="F7394">
        <v>1</v>
      </c>
      <c r="G7394">
        <f>MONTH(Table1[[#This Row],[Order Date]])</f>
        <v>7</v>
      </c>
      <c r="H7394" s="1">
        <v>42193</v>
      </c>
      <c r="I7394">
        <v>48577</v>
      </c>
      <c r="J7394" t="s">
        <v>131</v>
      </c>
      <c r="K7394">
        <v>6</v>
      </c>
      <c r="L7394">
        <v>30.98</v>
      </c>
      <c r="M7394" s="2">
        <v>0.02</v>
      </c>
      <c r="N7394">
        <v>201.83</v>
      </c>
      <c r="O7394">
        <v>5.09</v>
      </c>
      <c r="P7394">
        <v>34.979999999999997</v>
      </c>
      <c r="Q7394" s="2">
        <v>0.4</v>
      </c>
      <c r="R7394" t="s">
        <v>29</v>
      </c>
      <c r="S7394" t="s">
        <v>30</v>
      </c>
      <c r="T7394" t="s">
        <v>176</v>
      </c>
      <c r="U7394" t="s">
        <v>61</v>
      </c>
      <c r="V7394" t="s">
        <v>76</v>
      </c>
      <c r="W7394">
        <v>6822</v>
      </c>
      <c r="X7394" s="1">
        <v>42195</v>
      </c>
      <c r="Y7394" t="s">
        <v>34</v>
      </c>
      <c r="Z7394" t="e" vm="31">
        <v>#VALUE!</v>
      </c>
      <c r="AA7394">
        <v>38401</v>
      </c>
      <c r="AB7394" t="e" cm="1" vm="2">
        <f t="array" ref="AB7394">_FV(Table1[[#This Row],[State]],"Country/region",TRUE)</f>
        <v>#VALUE!</v>
      </c>
    </row>
    <row r="7395" spans="1:28" x14ac:dyDescent="0.35">
      <c r="A7395" t="s">
        <v>3500</v>
      </c>
      <c r="B7395">
        <v>66</v>
      </c>
      <c r="C7395" t="s">
        <v>652</v>
      </c>
      <c r="D7395" t="s">
        <v>38</v>
      </c>
      <c r="E7395">
        <f>YEAR(Table1[[#This Row],[Order Date]])</f>
        <v>2015</v>
      </c>
      <c r="F7395">
        <v>1</v>
      </c>
      <c r="G7395">
        <f>MONTH(Table1[[#This Row],[Order Date]])</f>
        <v>7</v>
      </c>
      <c r="H7395" s="1">
        <v>42193</v>
      </c>
      <c r="I7395">
        <v>13923</v>
      </c>
      <c r="J7395" t="s">
        <v>28</v>
      </c>
      <c r="K7395">
        <v>39</v>
      </c>
      <c r="L7395">
        <v>4.4800000000000004</v>
      </c>
      <c r="M7395" s="2">
        <v>0.04</v>
      </c>
      <c r="N7395">
        <v>220.09</v>
      </c>
      <c r="O7395">
        <v>49</v>
      </c>
      <c r="P7395">
        <v>-1795.74</v>
      </c>
      <c r="Q7395" s="2">
        <v>0.6</v>
      </c>
      <c r="R7395" t="s">
        <v>29</v>
      </c>
      <c r="S7395" t="s">
        <v>40</v>
      </c>
      <c r="T7395" t="s">
        <v>1259</v>
      </c>
      <c r="U7395" t="s">
        <v>214</v>
      </c>
      <c r="V7395" t="s">
        <v>52</v>
      </c>
      <c r="W7395">
        <v>1944</v>
      </c>
      <c r="X7395" s="1">
        <v>42195</v>
      </c>
      <c r="Y7395" t="s">
        <v>34</v>
      </c>
      <c r="Z7395" t="e" vm="42">
        <v>#VALUE!</v>
      </c>
      <c r="AA7395">
        <v>85281</v>
      </c>
      <c r="AB7395" t="e" cm="1" vm="2">
        <f t="array" ref="AB7395">_FV(Table1[[#This Row],[State]],"Country/region",TRUE)</f>
        <v>#VALUE!</v>
      </c>
    </row>
    <row r="7396" spans="1:28" x14ac:dyDescent="0.35">
      <c r="A7396" t="s">
        <v>651</v>
      </c>
      <c r="B7396">
        <v>66</v>
      </c>
      <c r="C7396" t="s">
        <v>652</v>
      </c>
      <c r="D7396" t="s">
        <v>38</v>
      </c>
      <c r="E7396">
        <f>YEAR(Table1[[#This Row],[Order Date]])</f>
        <v>2015</v>
      </c>
      <c r="F7396">
        <v>1</v>
      </c>
      <c r="G7396">
        <f>MONTH(Table1[[#This Row],[Order Date]])</f>
        <v>7</v>
      </c>
      <c r="H7396" s="1">
        <v>42193</v>
      </c>
      <c r="I7396">
        <v>13923</v>
      </c>
      <c r="J7396" t="s">
        <v>28</v>
      </c>
      <c r="K7396">
        <v>28</v>
      </c>
      <c r="L7396">
        <v>200.97</v>
      </c>
      <c r="M7396" s="2">
        <v>0.08</v>
      </c>
      <c r="N7396">
        <v>4332.3</v>
      </c>
      <c r="O7396">
        <v>15.59</v>
      </c>
      <c r="P7396">
        <v>2066.12</v>
      </c>
      <c r="Q7396" s="2">
        <v>0.36</v>
      </c>
      <c r="R7396" t="s">
        <v>96</v>
      </c>
      <c r="S7396" t="s">
        <v>49</v>
      </c>
      <c r="T7396" t="s">
        <v>2021</v>
      </c>
      <c r="U7396" t="s">
        <v>98</v>
      </c>
      <c r="V7396" t="s">
        <v>52</v>
      </c>
      <c r="W7396">
        <v>1943</v>
      </c>
      <c r="X7396" s="1">
        <v>42195</v>
      </c>
      <c r="Y7396" t="s">
        <v>53</v>
      </c>
      <c r="Z7396" t="e" vm="4">
        <v>#VALUE!</v>
      </c>
      <c r="AA7396">
        <v>92592</v>
      </c>
      <c r="AB7396" t="e" cm="1" vm="2">
        <f t="array" ref="AB7396">_FV(Table1[[#This Row],[State]],"Country/region",TRUE)</f>
        <v>#VALUE!</v>
      </c>
    </row>
    <row r="7397" spans="1:28" x14ac:dyDescent="0.35">
      <c r="A7397" t="s">
        <v>2976</v>
      </c>
      <c r="B7397">
        <v>66</v>
      </c>
      <c r="C7397" t="s">
        <v>2308</v>
      </c>
      <c r="D7397" t="s">
        <v>46</v>
      </c>
      <c r="E7397">
        <f>YEAR(Table1[[#This Row],[Order Date]])</f>
        <v>2015</v>
      </c>
      <c r="F7397">
        <v>1</v>
      </c>
      <c r="G7397">
        <f>MONTH(Table1[[#This Row],[Order Date]])</f>
        <v>7</v>
      </c>
      <c r="H7397" s="1">
        <v>42194</v>
      </c>
      <c r="I7397">
        <v>58368</v>
      </c>
      <c r="J7397" t="s">
        <v>28</v>
      </c>
      <c r="K7397">
        <v>5</v>
      </c>
      <c r="L7397">
        <v>64.98</v>
      </c>
      <c r="M7397" s="2">
        <v>0.09</v>
      </c>
      <c r="N7397">
        <v>325.43</v>
      </c>
      <c r="O7397">
        <v>6.88</v>
      </c>
      <c r="P7397">
        <v>-76.11</v>
      </c>
      <c r="Q7397" s="2">
        <v>0.73</v>
      </c>
      <c r="R7397" t="s">
        <v>29</v>
      </c>
      <c r="S7397" t="s">
        <v>30</v>
      </c>
      <c r="T7397" t="s">
        <v>2753</v>
      </c>
      <c r="U7397" t="s">
        <v>32</v>
      </c>
      <c r="V7397" t="s">
        <v>68</v>
      </c>
      <c r="W7397">
        <v>8164</v>
      </c>
      <c r="X7397" s="1">
        <v>42194</v>
      </c>
      <c r="Y7397" t="s">
        <v>42</v>
      </c>
      <c r="Z7397" t="e" vm="16">
        <v>#VALUE!</v>
      </c>
      <c r="AA7397">
        <v>60076</v>
      </c>
      <c r="AB7397" t="e" cm="1" vm="2">
        <f t="array" ref="AB7397">_FV(Table1[[#This Row],[State]],"Country/region",TRUE)</f>
        <v>#VALUE!</v>
      </c>
    </row>
    <row r="7398" spans="1:28" x14ac:dyDescent="0.35">
      <c r="A7398" t="s">
        <v>3047</v>
      </c>
      <c r="B7398">
        <v>66</v>
      </c>
      <c r="C7398" t="s">
        <v>3172</v>
      </c>
      <c r="D7398" t="s">
        <v>57</v>
      </c>
      <c r="E7398">
        <f>YEAR(Table1[[#This Row],[Order Date]])</f>
        <v>2015</v>
      </c>
      <c r="F7398">
        <v>1</v>
      </c>
      <c r="G7398">
        <f>MONTH(Table1[[#This Row],[Order Date]])</f>
        <v>7</v>
      </c>
      <c r="H7398" s="1">
        <v>42194</v>
      </c>
      <c r="I7398">
        <v>2209</v>
      </c>
      <c r="J7398" t="s">
        <v>28</v>
      </c>
      <c r="K7398">
        <v>42</v>
      </c>
      <c r="L7398">
        <v>4.28</v>
      </c>
      <c r="M7398" s="2">
        <v>0.08</v>
      </c>
      <c r="N7398">
        <v>174.59</v>
      </c>
      <c r="O7398">
        <v>0.94</v>
      </c>
      <c r="P7398">
        <v>25.88</v>
      </c>
      <c r="Q7398" s="2">
        <v>0.56000000000000005</v>
      </c>
      <c r="R7398" t="s">
        <v>29</v>
      </c>
      <c r="S7398" t="s">
        <v>59</v>
      </c>
      <c r="T7398" t="s">
        <v>329</v>
      </c>
      <c r="U7398" t="s">
        <v>88</v>
      </c>
      <c r="V7398" t="s">
        <v>68</v>
      </c>
      <c r="W7398">
        <v>318</v>
      </c>
      <c r="X7398" s="1">
        <v>42194</v>
      </c>
      <c r="Y7398" t="s">
        <v>34</v>
      </c>
      <c r="Z7398" t="e" vm="13">
        <v>#VALUE!</v>
      </c>
      <c r="AA7398">
        <v>74055</v>
      </c>
      <c r="AB7398" t="e" cm="1" vm="2">
        <f t="array" ref="AB7398">_FV(Table1[[#This Row],[State]],"Country/region",TRUE)</f>
        <v>#VALUE!</v>
      </c>
    </row>
    <row r="7399" spans="1:28" x14ac:dyDescent="0.35">
      <c r="A7399" t="s">
        <v>3047</v>
      </c>
      <c r="B7399">
        <v>66</v>
      </c>
      <c r="C7399" t="s">
        <v>3172</v>
      </c>
      <c r="D7399" t="s">
        <v>57</v>
      </c>
      <c r="E7399">
        <f>YEAR(Table1[[#This Row],[Order Date]])</f>
        <v>2015</v>
      </c>
      <c r="F7399">
        <v>1</v>
      </c>
      <c r="G7399">
        <f>MONTH(Table1[[#This Row],[Order Date]])</f>
        <v>7</v>
      </c>
      <c r="H7399" s="1">
        <v>42194</v>
      </c>
      <c r="I7399">
        <v>2209</v>
      </c>
      <c r="J7399" t="s">
        <v>28</v>
      </c>
      <c r="K7399">
        <v>1</v>
      </c>
      <c r="L7399">
        <v>4.76</v>
      </c>
      <c r="M7399" s="2">
        <v>0.02</v>
      </c>
      <c r="N7399">
        <v>5.68</v>
      </c>
      <c r="O7399">
        <v>0.88</v>
      </c>
      <c r="P7399">
        <v>-1.82</v>
      </c>
      <c r="Q7399" s="2">
        <v>0.39</v>
      </c>
      <c r="R7399" t="s">
        <v>29</v>
      </c>
      <c r="S7399" t="s">
        <v>59</v>
      </c>
      <c r="T7399" t="s">
        <v>1453</v>
      </c>
      <c r="U7399" t="s">
        <v>61</v>
      </c>
      <c r="V7399" t="s">
        <v>68</v>
      </c>
      <c r="W7399">
        <v>317</v>
      </c>
      <c r="X7399" s="1">
        <v>42195</v>
      </c>
      <c r="Y7399" t="s">
        <v>34</v>
      </c>
      <c r="Z7399" t="e" vm="13">
        <v>#VALUE!</v>
      </c>
      <c r="AA7399">
        <v>74055</v>
      </c>
      <c r="AB7399" t="e" cm="1" vm="2">
        <f t="array" ref="AB7399">_FV(Table1[[#This Row],[State]],"Country/region",TRUE)</f>
        <v>#VALUE!</v>
      </c>
    </row>
    <row r="7400" spans="1:28" x14ac:dyDescent="0.35">
      <c r="A7400" t="s">
        <v>2453</v>
      </c>
      <c r="B7400">
        <v>66</v>
      </c>
      <c r="C7400" t="s">
        <v>2308</v>
      </c>
      <c r="D7400" t="s">
        <v>46</v>
      </c>
      <c r="E7400">
        <f>YEAR(Table1[[#This Row],[Order Date]])</f>
        <v>2015</v>
      </c>
      <c r="F7400">
        <v>1</v>
      </c>
      <c r="G7400">
        <f>MONTH(Table1[[#This Row],[Order Date]])</f>
        <v>7</v>
      </c>
      <c r="H7400" s="1">
        <v>42194</v>
      </c>
      <c r="I7400">
        <v>58368</v>
      </c>
      <c r="J7400" t="s">
        <v>28</v>
      </c>
      <c r="K7400">
        <v>39</v>
      </c>
      <c r="L7400">
        <v>6.48</v>
      </c>
      <c r="M7400" s="2">
        <v>0.02</v>
      </c>
      <c r="N7400">
        <v>272.07</v>
      </c>
      <c r="O7400">
        <v>9.5399999999999991</v>
      </c>
      <c r="P7400">
        <v>-206.46</v>
      </c>
      <c r="Q7400" s="2">
        <v>0.37</v>
      </c>
      <c r="R7400" t="s">
        <v>29</v>
      </c>
      <c r="S7400" t="s">
        <v>30</v>
      </c>
      <c r="T7400" t="s">
        <v>1751</v>
      </c>
      <c r="U7400" t="s">
        <v>61</v>
      </c>
      <c r="V7400" t="s">
        <v>68</v>
      </c>
      <c r="W7400">
        <v>8163</v>
      </c>
      <c r="X7400" s="1">
        <v>42195</v>
      </c>
      <c r="Y7400" t="s">
        <v>34</v>
      </c>
      <c r="Z7400" t="e" vm="16">
        <v>#VALUE!</v>
      </c>
      <c r="AA7400">
        <v>60174</v>
      </c>
      <c r="AB7400" t="e" cm="1" vm="2">
        <f t="array" ref="AB7400">_FV(Table1[[#This Row],[State]],"Country/region",TRUE)</f>
        <v>#VALUE!</v>
      </c>
    </row>
    <row r="7401" spans="1:28" x14ac:dyDescent="0.35">
      <c r="A7401" t="s">
        <v>3047</v>
      </c>
      <c r="B7401">
        <v>66</v>
      </c>
      <c r="C7401" t="s">
        <v>3172</v>
      </c>
      <c r="D7401" t="s">
        <v>57</v>
      </c>
      <c r="E7401">
        <f>YEAR(Table1[[#This Row],[Order Date]])</f>
        <v>2015</v>
      </c>
      <c r="F7401">
        <v>1</v>
      </c>
      <c r="G7401">
        <f>MONTH(Table1[[#This Row],[Order Date]])</f>
        <v>7</v>
      </c>
      <c r="H7401" s="1">
        <v>42194</v>
      </c>
      <c r="I7401">
        <v>2209</v>
      </c>
      <c r="J7401" t="s">
        <v>28</v>
      </c>
      <c r="K7401">
        <v>13</v>
      </c>
      <c r="L7401">
        <v>125.99</v>
      </c>
      <c r="M7401" s="2">
        <v>0.1</v>
      </c>
      <c r="N7401">
        <v>1265.4970000000001</v>
      </c>
      <c r="O7401">
        <v>3</v>
      </c>
      <c r="P7401">
        <v>-161.11699999999999</v>
      </c>
      <c r="Q7401" s="2">
        <v>0.59</v>
      </c>
      <c r="R7401" t="s">
        <v>96</v>
      </c>
      <c r="S7401" t="s">
        <v>30</v>
      </c>
      <c r="T7401" t="s">
        <v>1618</v>
      </c>
      <c r="U7401" t="s">
        <v>105</v>
      </c>
      <c r="V7401" t="s">
        <v>68</v>
      </c>
      <c r="W7401">
        <v>319</v>
      </c>
      <c r="X7401" s="1">
        <v>42195</v>
      </c>
      <c r="Y7401" t="s">
        <v>34</v>
      </c>
      <c r="Z7401" t="e" vm="13">
        <v>#VALUE!</v>
      </c>
      <c r="AA7401">
        <v>74055</v>
      </c>
      <c r="AB7401" t="e" cm="1" vm="2">
        <f t="array" ref="AB7401">_FV(Table1[[#This Row],[State]],"Country/region",TRUE)</f>
        <v>#VALUE!</v>
      </c>
    </row>
    <row r="7402" spans="1:28" x14ac:dyDescent="0.35">
      <c r="A7402" t="s">
        <v>3047</v>
      </c>
      <c r="B7402">
        <v>66</v>
      </c>
      <c r="C7402" t="s">
        <v>3172</v>
      </c>
      <c r="D7402" t="s">
        <v>57</v>
      </c>
      <c r="E7402">
        <f>YEAR(Table1[[#This Row],[Order Date]])</f>
        <v>2015</v>
      </c>
      <c r="F7402">
        <v>1</v>
      </c>
      <c r="G7402">
        <f>MONTH(Table1[[#This Row],[Order Date]])</f>
        <v>7</v>
      </c>
      <c r="H7402" s="1">
        <v>42194</v>
      </c>
      <c r="I7402">
        <v>2209</v>
      </c>
      <c r="J7402" t="s">
        <v>28</v>
      </c>
      <c r="K7402">
        <v>27</v>
      </c>
      <c r="L7402">
        <v>320.98</v>
      </c>
      <c r="M7402" s="2">
        <v>0</v>
      </c>
      <c r="N7402">
        <v>9418.73</v>
      </c>
      <c r="O7402">
        <v>58.95</v>
      </c>
      <c r="P7402">
        <v>2245.2399999999998</v>
      </c>
      <c r="Q7402" s="2">
        <v>0.56999999999999995</v>
      </c>
      <c r="R7402" t="s">
        <v>48</v>
      </c>
      <c r="S7402" t="s">
        <v>49</v>
      </c>
      <c r="T7402" t="s">
        <v>332</v>
      </c>
      <c r="U7402" t="s">
        <v>51</v>
      </c>
      <c r="V7402" t="s">
        <v>68</v>
      </c>
      <c r="W7402">
        <v>316</v>
      </c>
      <c r="X7402" s="1">
        <v>42196</v>
      </c>
      <c r="Y7402" t="s">
        <v>53</v>
      </c>
      <c r="Z7402" t="e" vm="13">
        <v>#VALUE!</v>
      </c>
      <c r="AA7402">
        <v>74055</v>
      </c>
      <c r="AB7402" t="e" cm="1" vm="2">
        <f t="array" ref="AB7402">_FV(Table1[[#This Row],[State]],"Country/region",TRUE)</f>
        <v>#VALUE!</v>
      </c>
    </row>
    <row r="7403" spans="1:28" x14ac:dyDescent="0.35">
      <c r="A7403" t="s">
        <v>2453</v>
      </c>
      <c r="B7403">
        <v>66</v>
      </c>
      <c r="C7403" t="s">
        <v>2308</v>
      </c>
      <c r="D7403" t="s">
        <v>46</v>
      </c>
      <c r="E7403">
        <f>YEAR(Table1[[#This Row],[Order Date]])</f>
        <v>2015</v>
      </c>
      <c r="F7403">
        <v>1</v>
      </c>
      <c r="G7403">
        <f>MONTH(Table1[[#This Row],[Order Date]])</f>
        <v>7</v>
      </c>
      <c r="H7403" s="1">
        <v>42194</v>
      </c>
      <c r="I7403">
        <v>58368</v>
      </c>
      <c r="J7403" t="s">
        <v>28</v>
      </c>
      <c r="K7403">
        <v>4</v>
      </c>
      <c r="L7403">
        <v>2.08</v>
      </c>
      <c r="M7403" s="2">
        <v>0</v>
      </c>
      <c r="N7403">
        <v>14.23</v>
      </c>
      <c r="O7403">
        <v>5.33</v>
      </c>
      <c r="P7403">
        <v>-4.43</v>
      </c>
      <c r="Q7403" s="2">
        <v>0.43</v>
      </c>
      <c r="R7403" t="s">
        <v>48</v>
      </c>
      <c r="S7403" t="s">
        <v>30</v>
      </c>
      <c r="T7403" t="s">
        <v>311</v>
      </c>
      <c r="U7403" t="s">
        <v>82</v>
      </c>
      <c r="V7403" t="s">
        <v>68</v>
      </c>
      <c r="W7403">
        <v>8162</v>
      </c>
      <c r="X7403" s="1">
        <v>42196</v>
      </c>
      <c r="Y7403" t="s">
        <v>34</v>
      </c>
      <c r="Z7403" t="e" vm="16">
        <v>#VALUE!</v>
      </c>
      <c r="AA7403">
        <v>60174</v>
      </c>
      <c r="AB7403" t="e" cm="1" vm="2">
        <f t="array" ref="AB7403">_FV(Table1[[#This Row],[State]],"Country/region",TRUE)</f>
        <v>#VALUE!</v>
      </c>
    </row>
    <row r="7404" spans="1:28" x14ac:dyDescent="0.35">
      <c r="A7404" t="s">
        <v>2271</v>
      </c>
      <c r="B7404">
        <v>66</v>
      </c>
      <c r="C7404" t="s">
        <v>244</v>
      </c>
      <c r="D7404" t="s">
        <v>57</v>
      </c>
      <c r="E7404">
        <f>YEAR(Table1[[#This Row],[Order Date]])</f>
        <v>2015</v>
      </c>
      <c r="F7404">
        <v>1</v>
      </c>
      <c r="G7404">
        <f>MONTH(Table1[[#This Row],[Order Date]])</f>
        <v>7</v>
      </c>
      <c r="H7404" s="1">
        <v>42194</v>
      </c>
      <c r="I7404">
        <v>24450</v>
      </c>
      <c r="J7404" t="s">
        <v>58</v>
      </c>
      <c r="K7404">
        <v>37</v>
      </c>
      <c r="L7404">
        <v>11.97</v>
      </c>
      <c r="M7404" s="2">
        <v>0.02</v>
      </c>
      <c r="N7404">
        <v>443.35</v>
      </c>
      <c r="O7404">
        <v>4.9800000000000004</v>
      </c>
      <c r="P7404">
        <v>-21.73</v>
      </c>
      <c r="Q7404" s="2">
        <v>0.57999999999999996</v>
      </c>
      <c r="R7404" t="s">
        <v>29</v>
      </c>
      <c r="S7404" t="s">
        <v>30</v>
      </c>
      <c r="T7404" t="s">
        <v>1123</v>
      </c>
      <c r="U7404" t="s">
        <v>214</v>
      </c>
      <c r="V7404" t="s">
        <v>68</v>
      </c>
      <c r="W7404">
        <v>3425</v>
      </c>
      <c r="X7404" s="1">
        <v>42196</v>
      </c>
      <c r="Y7404" t="s">
        <v>34</v>
      </c>
      <c r="Z7404" t="e" vm="26">
        <v>#VALUE!</v>
      </c>
      <c r="AA7404">
        <v>48227</v>
      </c>
      <c r="AB7404" t="e" cm="1" vm="2">
        <f t="array" ref="AB7404">_FV(Table1[[#This Row],[State]],"Country/region",TRUE)</f>
        <v>#VALUE!</v>
      </c>
    </row>
    <row r="7405" spans="1:28" x14ac:dyDescent="0.35">
      <c r="A7405" t="s">
        <v>2271</v>
      </c>
      <c r="B7405">
        <v>66</v>
      </c>
      <c r="C7405" t="s">
        <v>244</v>
      </c>
      <c r="D7405" t="s">
        <v>57</v>
      </c>
      <c r="E7405">
        <f>YEAR(Table1[[#This Row],[Order Date]])</f>
        <v>2015</v>
      </c>
      <c r="F7405">
        <v>1</v>
      </c>
      <c r="G7405">
        <f>MONTH(Table1[[#This Row],[Order Date]])</f>
        <v>7</v>
      </c>
      <c r="H7405" s="1">
        <v>42194</v>
      </c>
      <c r="I7405">
        <v>24450</v>
      </c>
      <c r="J7405" t="s">
        <v>58</v>
      </c>
      <c r="K7405">
        <v>4</v>
      </c>
      <c r="L7405">
        <v>5.98</v>
      </c>
      <c r="M7405" s="2">
        <v>0.03</v>
      </c>
      <c r="N7405">
        <v>30.85</v>
      </c>
      <c r="O7405">
        <v>5.79</v>
      </c>
      <c r="P7405">
        <v>-12.88</v>
      </c>
      <c r="Q7405" s="2">
        <v>0.36</v>
      </c>
      <c r="R7405" t="s">
        <v>29</v>
      </c>
      <c r="S7405" t="s">
        <v>30</v>
      </c>
      <c r="T7405" t="s">
        <v>317</v>
      </c>
      <c r="U7405" t="s">
        <v>61</v>
      </c>
      <c r="V7405" t="s">
        <v>68</v>
      </c>
      <c r="W7405">
        <v>3427</v>
      </c>
      <c r="X7405" s="1">
        <v>42196</v>
      </c>
      <c r="Y7405" t="s">
        <v>34</v>
      </c>
      <c r="Z7405" t="e" vm="26">
        <v>#VALUE!</v>
      </c>
      <c r="AA7405">
        <v>48227</v>
      </c>
      <c r="AB7405" t="e" cm="1" vm="2">
        <f t="array" ref="AB7405">_FV(Table1[[#This Row],[State]],"Country/region",TRUE)</f>
        <v>#VALUE!</v>
      </c>
    </row>
    <row r="7406" spans="1:28" x14ac:dyDescent="0.35">
      <c r="A7406" t="s">
        <v>1330</v>
      </c>
      <c r="B7406">
        <v>66</v>
      </c>
      <c r="C7406" t="s">
        <v>1146</v>
      </c>
      <c r="D7406" t="s">
        <v>46</v>
      </c>
      <c r="E7406">
        <f>YEAR(Table1[[#This Row],[Order Date]])</f>
        <v>2015</v>
      </c>
      <c r="F7406">
        <v>1</v>
      </c>
      <c r="G7406">
        <f>MONTH(Table1[[#This Row],[Order Date]])</f>
        <v>7</v>
      </c>
      <c r="H7406" s="1">
        <v>42194</v>
      </c>
      <c r="I7406">
        <v>28165</v>
      </c>
      <c r="J7406" t="s">
        <v>39</v>
      </c>
      <c r="K7406">
        <v>2</v>
      </c>
      <c r="L7406">
        <v>10.91</v>
      </c>
      <c r="M7406" s="2">
        <v>0.05</v>
      </c>
      <c r="N7406">
        <v>24.96</v>
      </c>
      <c r="O7406">
        <v>2.99</v>
      </c>
      <c r="P7406">
        <v>-12.7995</v>
      </c>
      <c r="Q7406" s="2">
        <v>0.38</v>
      </c>
      <c r="R7406" t="s">
        <v>29</v>
      </c>
      <c r="S7406" t="s">
        <v>30</v>
      </c>
      <c r="T7406" t="s">
        <v>895</v>
      </c>
      <c r="U7406" t="s">
        <v>67</v>
      </c>
      <c r="V7406" t="s">
        <v>68</v>
      </c>
      <c r="W7406">
        <v>3952</v>
      </c>
      <c r="X7406" s="1">
        <v>42196</v>
      </c>
      <c r="Y7406" t="s">
        <v>34</v>
      </c>
      <c r="Z7406" t="e" vm="16">
        <v>#VALUE!</v>
      </c>
      <c r="AA7406">
        <v>61832</v>
      </c>
      <c r="AB7406" t="e" cm="1" vm="2">
        <f t="array" ref="AB7406">_FV(Table1[[#This Row],[State]],"Country/region",TRUE)</f>
        <v>#VALUE!</v>
      </c>
    </row>
    <row r="7407" spans="1:28" x14ac:dyDescent="0.35">
      <c r="A7407" t="s">
        <v>1619</v>
      </c>
      <c r="B7407">
        <v>66</v>
      </c>
      <c r="C7407" t="s">
        <v>2845</v>
      </c>
      <c r="D7407" t="s">
        <v>27</v>
      </c>
      <c r="E7407">
        <f>YEAR(Table1[[#This Row],[Order Date]])</f>
        <v>2015</v>
      </c>
      <c r="F7407">
        <v>1</v>
      </c>
      <c r="G7407">
        <f>MONTH(Table1[[#This Row],[Order Date]])</f>
        <v>7</v>
      </c>
      <c r="H7407" s="1">
        <v>42194</v>
      </c>
      <c r="I7407">
        <v>25569</v>
      </c>
      <c r="J7407" t="s">
        <v>28</v>
      </c>
      <c r="K7407">
        <v>27</v>
      </c>
      <c r="L7407">
        <v>12.28</v>
      </c>
      <c r="M7407" s="2">
        <v>0.09</v>
      </c>
      <c r="N7407">
        <v>311.20999999999998</v>
      </c>
      <c r="O7407">
        <v>6.47</v>
      </c>
      <c r="P7407">
        <v>-14.03</v>
      </c>
      <c r="Q7407" s="2">
        <v>0.38</v>
      </c>
      <c r="R7407" t="s">
        <v>29</v>
      </c>
      <c r="S7407" t="s">
        <v>30</v>
      </c>
      <c r="T7407" t="s">
        <v>2480</v>
      </c>
      <c r="U7407" t="s">
        <v>61</v>
      </c>
      <c r="V7407" t="s">
        <v>68</v>
      </c>
      <c r="W7407">
        <v>3584</v>
      </c>
      <c r="X7407" s="1">
        <v>42196</v>
      </c>
      <c r="Y7407" t="s">
        <v>34</v>
      </c>
      <c r="Z7407" t="e" vm="11">
        <v>#VALUE!</v>
      </c>
      <c r="AA7407">
        <v>75601</v>
      </c>
      <c r="AB7407" t="e" cm="1" vm="2">
        <f t="array" ref="AB7407">_FV(Table1[[#This Row],[State]],"Country/region",TRUE)</f>
        <v>#VALUE!</v>
      </c>
    </row>
    <row r="7408" spans="1:28" x14ac:dyDescent="0.35">
      <c r="A7408" t="s">
        <v>2271</v>
      </c>
      <c r="B7408">
        <v>66</v>
      </c>
      <c r="C7408" t="s">
        <v>244</v>
      </c>
      <c r="D7408" t="s">
        <v>57</v>
      </c>
      <c r="E7408">
        <f>YEAR(Table1[[#This Row],[Order Date]])</f>
        <v>2015</v>
      </c>
      <c r="F7408">
        <v>1</v>
      </c>
      <c r="G7408">
        <f>MONTH(Table1[[#This Row],[Order Date]])</f>
        <v>7</v>
      </c>
      <c r="H7408" s="1">
        <v>42194</v>
      </c>
      <c r="I7408">
        <v>24450</v>
      </c>
      <c r="J7408" t="s">
        <v>58</v>
      </c>
      <c r="K7408">
        <v>41</v>
      </c>
      <c r="L7408">
        <v>9.48</v>
      </c>
      <c r="M7408" s="2">
        <v>0.08</v>
      </c>
      <c r="N7408">
        <v>392.61</v>
      </c>
      <c r="O7408">
        <v>7.29</v>
      </c>
      <c r="P7408">
        <v>-100.15</v>
      </c>
      <c r="Q7408" s="2">
        <v>0.45</v>
      </c>
      <c r="R7408" t="s">
        <v>48</v>
      </c>
      <c r="S7408" t="s">
        <v>139</v>
      </c>
      <c r="T7408" t="s">
        <v>333</v>
      </c>
      <c r="U7408" t="s">
        <v>82</v>
      </c>
      <c r="V7408" t="s">
        <v>68</v>
      </c>
      <c r="W7408">
        <v>3426</v>
      </c>
      <c r="X7408" s="1">
        <v>42197</v>
      </c>
      <c r="Y7408" t="s">
        <v>42</v>
      </c>
      <c r="Z7408" t="e" vm="26">
        <v>#VALUE!</v>
      </c>
      <c r="AA7408">
        <v>48227</v>
      </c>
      <c r="AB7408" t="e" cm="1" vm="2">
        <f t="array" ref="AB7408">_FV(Table1[[#This Row],[State]],"Country/region",TRUE)</f>
        <v>#VALUE!</v>
      </c>
    </row>
    <row r="7409" spans="1:28" x14ac:dyDescent="0.35">
      <c r="A7409" t="s">
        <v>579</v>
      </c>
      <c r="B7409">
        <v>66</v>
      </c>
      <c r="C7409" t="s">
        <v>1703</v>
      </c>
      <c r="D7409" t="s">
        <v>27</v>
      </c>
      <c r="E7409">
        <f>YEAR(Table1[[#This Row],[Order Date]])</f>
        <v>2015</v>
      </c>
      <c r="F7409">
        <v>1</v>
      </c>
      <c r="G7409">
        <f>MONTH(Table1[[#This Row],[Order Date]])</f>
        <v>7</v>
      </c>
      <c r="H7409" s="1">
        <v>42194</v>
      </c>
      <c r="I7409">
        <v>44486</v>
      </c>
      <c r="J7409" t="s">
        <v>58</v>
      </c>
      <c r="K7409">
        <v>36</v>
      </c>
      <c r="L7409">
        <v>5.78</v>
      </c>
      <c r="M7409" s="2">
        <v>0.09</v>
      </c>
      <c r="N7409">
        <v>198.1</v>
      </c>
      <c r="O7409">
        <v>4.96</v>
      </c>
      <c r="P7409">
        <v>-66.930000000000007</v>
      </c>
      <c r="Q7409" s="2">
        <v>0.36</v>
      </c>
      <c r="R7409" t="s">
        <v>29</v>
      </c>
      <c r="S7409" t="s">
        <v>30</v>
      </c>
      <c r="T7409" t="s">
        <v>2728</v>
      </c>
      <c r="U7409" t="s">
        <v>61</v>
      </c>
      <c r="V7409" t="s">
        <v>52</v>
      </c>
      <c r="W7409">
        <v>6285</v>
      </c>
      <c r="X7409" s="1">
        <v>42197</v>
      </c>
      <c r="Y7409" t="s">
        <v>34</v>
      </c>
      <c r="Z7409" t="e" vm="33">
        <v>#VALUE!</v>
      </c>
      <c r="AA7409">
        <v>83616</v>
      </c>
      <c r="AB7409" t="e" cm="1" vm="2">
        <f t="array" ref="AB7409">_FV(Table1[[#This Row],[State]],"Country/region",TRUE)</f>
        <v>#VALUE!</v>
      </c>
    </row>
    <row r="7410" spans="1:28" x14ac:dyDescent="0.35">
      <c r="A7410" t="s">
        <v>3361</v>
      </c>
      <c r="B7410">
        <v>66</v>
      </c>
      <c r="C7410" t="s">
        <v>3229</v>
      </c>
      <c r="D7410" t="s">
        <v>46</v>
      </c>
      <c r="E7410">
        <f>YEAR(Table1[[#This Row],[Order Date]])</f>
        <v>2015</v>
      </c>
      <c r="F7410">
        <v>1</v>
      </c>
      <c r="G7410">
        <f>MONTH(Table1[[#This Row],[Order Date]])</f>
        <v>7</v>
      </c>
      <c r="H7410" s="1">
        <v>42194</v>
      </c>
      <c r="I7410">
        <v>52706</v>
      </c>
      <c r="J7410" t="s">
        <v>47</v>
      </c>
      <c r="K7410">
        <v>34</v>
      </c>
      <c r="L7410">
        <v>28.53</v>
      </c>
      <c r="M7410" s="2">
        <v>0.02</v>
      </c>
      <c r="N7410">
        <v>1041.6600000000001</v>
      </c>
      <c r="O7410">
        <v>1.49</v>
      </c>
      <c r="P7410">
        <v>480.53050000000002</v>
      </c>
      <c r="Q7410" s="2">
        <v>0.38</v>
      </c>
      <c r="R7410" t="s">
        <v>29</v>
      </c>
      <c r="S7410" t="s">
        <v>30</v>
      </c>
      <c r="T7410" t="s">
        <v>1124</v>
      </c>
      <c r="U7410" t="s">
        <v>67</v>
      </c>
      <c r="V7410" t="s">
        <v>52</v>
      </c>
      <c r="W7410">
        <v>7396</v>
      </c>
      <c r="X7410" s="1">
        <v>42201</v>
      </c>
      <c r="Y7410" t="s">
        <v>42</v>
      </c>
      <c r="Z7410" t="e" vm="46">
        <v>#VALUE!</v>
      </c>
      <c r="AA7410">
        <v>82716</v>
      </c>
      <c r="AB7410" t="e" cm="1" vm="2">
        <f t="array" ref="AB7410">_FV(Table1[[#This Row],[State]],"Country/region",TRUE)</f>
        <v>#VALUE!</v>
      </c>
    </row>
    <row r="7411" spans="1:28" x14ac:dyDescent="0.35">
      <c r="A7411" t="s">
        <v>476</v>
      </c>
      <c r="B7411">
        <v>66</v>
      </c>
      <c r="C7411" t="s">
        <v>2283</v>
      </c>
      <c r="D7411" t="s">
        <v>27</v>
      </c>
      <c r="E7411">
        <f>YEAR(Table1[[#This Row],[Order Date]])</f>
        <v>2015</v>
      </c>
      <c r="F7411">
        <v>1</v>
      </c>
      <c r="G7411">
        <f>MONTH(Table1[[#This Row],[Order Date]])</f>
        <v>7</v>
      </c>
      <c r="H7411" s="1">
        <v>42195</v>
      </c>
      <c r="I7411">
        <v>53600</v>
      </c>
      <c r="J7411" t="s">
        <v>131</v>
      </c>
      <c r="K7411">
        <v>8</v>
      </c>
      <c r="L7411">
        <v>5.18</v>
      </c>
      <c r="M7411" s="2">
        <v>0.03</v>
      </c>
      <c r="N7411">
        <v>55.59</v>
      </c>
      <c r="O7411">
        <v>5.74</v>
      </c>
      <c r="P7411">
        <v>-17.951499999999999</v>
      </c>
      <c r="Q7411" s="2">
        <v>0.36</v>
      </c>
      <c r="R7411" t="s">
        <v>29</v>
      </c>
      <c r="S7411" t="s">
        <v>30</v>
      </c>
      <c r="T7411" t="s">
        <v>536</v>
      </c>
      <c r="U7411" t="s">
        <v>67</v>
      </c>
      <c r="V7411" t="s">
        <v>68</v>
      </c>
      <c r="W7411">
        <v>7509</v>
      </c>
      <c r="X7411" s="1">
        <v>42196</v>
      </c>
      <c r="Y7411" t="s">
        <v>42</v>
      </c>
      <c r="Z7411" t="e" vm="5">
        <v>#VALUE!</v>
      </c>
      <c r="AA7411">
        <v>56001</v>
      </c>
      <c r="AB7411" t="e" cm="1" vm="2">
        <f t="array" ref="AB7411">_FV(Table1[[#This Row],[State]],"Country/region",TRUE)</f>
        <v>#VALUE!</v>
      </c>
    </row>
    <row r="7412" spans="1:28" x14ac:dyDescent="0.35">
      <c r="A7412" t="s">
        <v>1826</v>
      </c>
      <c r="B7412">
        <v>66</v>
      </c>
      <c r="C7412" t="s">
        <v>1585</v>
      </c>
      <c r="D7412" t="s">
        <v>38</v>
      </c>
      <c r="E7412">
        <f>YEAR(Table1[[#This Row],[Order Date]])</f>
        <v>2015</v>
      </c>
      <c r="F7412">
        <v>1</v>
      </c>
      <c r="G7412">
        <f>MONTH(Table1[[#This Row],[Order Date]])</f>
        <v>7</v>
      </c>
      <c r="H7412" s="1">
        <v>42195</v>
      </c>
      <c r="I7412">
        <v>30403</v>
      </c>
      <c r="J7412" t="s">
        <v>28</v>
      </c>
      <c r="K7412">
        <v>24</v>
      </c>
      <c r="L7412">
        <v>161.55000000000001</v>
      </c>
      <c r="M7412" s="2">
        <v>0.09</v>
      </c>
      <c r="N7412">
        <v>3583.52</v>
      </c>
      <c r="O7412">
        <v>19.989999999999998</v>
      </c>
      <c r="P7412">
        <v>221.71</v>
      </c>
      <c r="Q7412" s="2">
        <v>0.66</v>
      </c>
      <c r="R7412" t="s">
        <v>29</v>
      </c>
      <c r="S7412" t="s">
        <v>30</v>
      </c>
      <c r="T7412" t="s">
        <v>261</v>
      </c>
      <c r="U7412" t="s">
        <v>32</v>
      </c>
      <c r="V7412" t="s">
        <v>52</v>
      </c>
      <c r="W7412">
        <v>4273</v>
      </c>
      <c r="X7412" s="1">
        <v>42196</v>
      </c>
      <c r="Y7412" t="s">
        <v>34</v>
      </c>
      <c r="Z7412" t="e" vm="7">
        <v>#VALUE!</v>
      </c>
      <c r="AA7412">
        <v>84663</v>
      </c>
      <c r="AB7412" t="e" cm="1" vm="2">
        <f t="array" ref="AB7412">_FV(Table1[[#This Row],[State]],"Country/region",TRUE)</f>
        <v>#VALUE!</v>
      </c>
    </row>
    <row r="7413" spans="1:28" x14ac:dyDescent="0.35">
      <c r="A7413" t="s">
        <v>2931</v>
      </c>
      <c r="B7413">
        <v>66</v>
      </c>
      <c r="C7413" t="s">
        <v>1828</v>
      </c>
      <c r="D7413" t="s">
        <v>57</v>
      </c>
      <c r="E7413">
        <f>YEAR(Table1[[#This Row],[Order Date]])</f>
        <v>2015</v>
      </c>
      <c r="F7413">
        <v>1</v>
      </c>
      <c r="G7413">
        <f>MONTH(Table1[[#This Row],[Order Date]])</f>
        <v>7</v>
      </c>
      <c r="H7413" s="1">
        <v>42195</v>
      </c>
      <c r="I7413">
        <v>34822</v>
      </c>
      <c r="J7413" t="s">
        <v>39</v>
      </c>
      <c r="K7413">
        <v>23</v>
      </c>
      <c r="L7413">
        <v>43.98</v>
      </c>
      <c r="M7413" s="2">
        <v>0.04</v>
      </c>
      <c r="N7413">
        <v>990.5</v>
      </c>
      <c r="O7413">
        <v>1.99</v>
      </c>
      <c r="P7413">
        <v>323.73</v>
      </c>
      <c r="Q7413" s="2">
        <v>0.44</v>
      </c>
      <c r="R7413" t="s">
        <v>96</v>
      </c>
      <c r="S7413" t="s">
        <v>139</v>
      </c>
      <c r="T7413" t="s">
        <v>1958</v>
      </c>
      <c r="U7413" t="s">
        <v>102</v>
      </c>
      <c r="V7413" t="s">
        <v>68</v>
      </c>
      <c r="W7413">
        <v>4895</v>
      </c>
      <c r="X7413" s="1">
        <v>42196</v>
      </c>
      <c r="Y7413" t="s">
        <v>34</v>
      </c>
      <c r="Z7413" t="e" vm="5">
        <v>#VALUE!</v>
      </c>
      <c r="AA7413">
        <v>55343</v>
      </c>
      <c r="AB7413" t="e" cm="1" vm="2">
        <f t="array" ref="AB7413">_FV(Table1[[#This Row],[State]],"Country/region",TRUE)</f>
        <v>#VALUE!</v>
      </c>
    </row>
    <row r="7414" spans="1:28" x14ac:dyDescent="0.35">
      <c r="A7414" t="s">
        <v>1601</v>
      </c>
      <c r="B7414">
        <v>66</v>
      </c>
      <c r="C7414" t="s">
        <v>702</v>
      </c>
      <c r="D7414" t="s">
        <v>38</v>
      </c>
      <c r="E7414">
        <f>YEAR(Table1[[#This Row],[Order Date]])</f>
        <v>2015</v>
      </c>
      <c r="F7414">
        <v>1</v>
      </c>
      <c r="G7414">
        <f>MONTH(Table1[[#This Row],[Order Date]])</f>
        <v>7</v>
      </c>
      <c r="H7414" s="1">
        <v>42195</v>
      </c>
      <c r="I7414">
        <v>17797</v>
      </c>
      <c r="J7414" t="s">
        <v>47</v>
      </c>
      <c r="K7414">
        <v>10</v>
      </c>
      <c r="L7414">
        <v>100.98</v>
      </c>
      <c r="M7414" s="2">
        <v>0</v>
      </c>
      <c r="N7414">
        <v>1077.28</v>
      </c>
      <c r="O7414">
        <v>57.38</v>
      </c>
      <c r="P7414">
        <v>-486.12</v>
      </c>
      <c r="Q7414" s="2">
        <v>0.78</v>
      </c>
      <c r="R7414" t="s">
        <v>48</v>
      </c>
      <c r="S7414" t="s">
        <v>73</v>
      </c>
      <c r="T7414" t="s">
        <v>944</v>
      </c>
      <c r="U7414" t="s">
        <v>154</v>
      </c>
      <c r="V7414" t="s">
        <v>33</v>
      </c>
      <c r="W7414">
        <v>2448</v>
      </c>
      <c r="X7414" s="1">
        <v>42197</v>
      </c>
      <c r="Y7414" t="s">
        <v>53</v>
      </c>
      <c r="Z7414" t="e" vm="22">
        <v>#VALUE!</v>
      </c>
      <c r="AA7414">
        <v>45373</v>
      </c>
      <c r="AB7414" t="e" cm="1" vm="2">
        <f t="array" ref="AB7414">_FV(Table1[[#This Row],[State]],"Country/region",TRUE)</f>
        <v>#VALUE!</v>
      </c>
    </row>
    <row r="7415" spans="1:28" x14ac:dyDescent="0.35">
      <c r="A7415" t="s">
        <v>2341</v>
      </c>
      <c r="B7415">
        <v>66</v>
      </c>
      <c r="C7415" t="s">
        <v>2342</v>
      </c>
      <c r="D7415" t="s">
        <v>46</v>
      </c>
      <c r="E7415">
        <f>YEAR(Table1[[#This Row],[Order Date]])</f>
        <v>2015</v>
      </c>
      <c r="F7415">
        <v>1</v>
      </c>
      <c r="G7415">
        <f>MONTH(Table1[[#This Row],[Order Date]])</f>
        <v>7</v>
      </c>
      <c r="H7415" s="1">
        <v>42195</v>
      </c>
      <c r="I7415">
        <v>45767</v>
      </c>
      <c r="J7415" t="s">
        <v>28</v>
      </c>
      <c r="K7415">
        <v>49</v>
      </c>
      <c r="L7415">
        <v>16.91</v>
      </c>
      <c r="M7415" s="2">
        <v>0.05</v>
      </c>
      <c r="N7415">
        <v>841.51</v>
      </c>
      <c r="O7415">
        <v>6.25</v>
      </c>
      <c r="P7415">
        <v>20.86</v>
      </c>
      <c r="Q7415" s="2">
        <v>0.57999999999999996</v>
      </c>
      <c r="R7415" t="s">
        <v>29</v>
      </c>
      <c r="S7415" t="s">
        <v>30</v>
      </c>
      <c r="T7415" t="s">
        <v>2507</v>
      </c>
      <c r="U7415" t="s">
        <v>32</v>
      </c>
      <c r="V7415" t="s">
        <v>76</v>
      </c>
      <c r="W7415">
        <v>6441</v>
      </c>
      <c r="X7415" s="1">
        <v>42197</v>
      </c>
      <c r="Y7415" t="s">
        <v>42</v>
      </c>
      <c r="Z7415" t="e" vm="10">
        <v>#VALUE!</v>
      </c>
      <c r="AA7415">
        <v>70506</v>
      </c>
      <c r="AB7415" t="e" cm="1" vm="2">
        <f t="array" ref="AB7415">_FV(Table1[[#This Row],[State]],"Country/region",TRUE)</f>
        <v>#VALUE!</v>
      </c>
    </row>
    <row r="7416" spans="1:28" x14ac:dyDescent="0.35">
      <c r="A7416" t="s">
        <v>1826</v>
      </c>
      <c r="B7416">
        <v>66</v>
      </c>
      <c r="C7416" t="s">
        <v>1585</v>
      </c>
      <c r="D7416" t="s">
        <v>38</v>
      </c>
      <c r="E7416">
        <f>YEAR(Table1[[#This Row],[Order Date]])</f>
        <v>2015</v>
      </c>
      <c r="F7416">
        <v>1</v>
      </c>
      <c r="G7416">
        <f>MONTH(Table1[[#This Row],[Order Date]])</f>
        <v>7</v>
      </c>
      <c r="H7416" s="1">
        <v>42195</v>
      </c>
      <c r="I7416">
        <v>30403</v>
      </c>
      <c r="J7416" t="s">
        <v>28</v>
      </c>
      <c r="K7416">
        <v>41</v>
      </c>
      <c r="L7416">
        <v>7.3</v>
      </c>
      <c r="M7416" s="2">
        <v>0.05</v>
      </c>
      <c r="N7416">
        <v>305.01</v>
      </c>
      <c r="O7416">
        <v>7.72</v>
      </c>
      <c r="P7416">
        <v>-160.816</v>
      </c>
      <c r="Q7416" s="2">
        <v>0.38</v>
      </c>
      <c r="R7416" t="s">
        <v>29</v>
      </c>
      <c r="S7416" t="s">
        <v>30</v>
      </c>
      <c r="T7416" t="s">
        <v>2233</v>
      </c>
      <c r="U7416" t="s">
        <v>67</v>
      </c>
      <c r="V7416" t="s">
        <v>52</v>
      </c>
      <c r="W7416">
        <v>4272</v>
      </c>
      <c r="X7416" s="1">
        <v>42197</v>
      </c>
      <c r="Y7416" t="s">
        <v>42</v>
      </c>
      <c r="Z7416" t="e" vm="7">
        <v>#VALUE!</v>
      </c>
      <c r="AA7416">
        <v>84663</v>
      </c>
      <c r="AB7416" t="e" cm="1" vm="2">
        <f t="array" ref="AB7416">_FV(Table1[[#This Row],[State]],"Country/region",TRUE)</f>
        <v>#VALUE!</v>
      </c>
    </row>
    <row r="7417" spans="1:28" x14ac:dyDescent="0.35">
      <c r="A7417" t="s">
        <v>1601</v>
      </c>
      <c r="B7417">
        <v>66</v>
      </c>
      <c r="C7417" t="s">
        <v>702</v>
      </c>
      <c r="D7417" t="s">
        <v>38</v>
      </c>
      <c r="E7417">
        <f>YEAR(Table1[[#This Row],[Order Date]])</f>
        <v>2015</v>
      </c>
      <c r="F7417">
        <v>1</v>
      </c>
      <c r="G7417">
        <f>MONTH(Table1[[#This Row],[Order Date]])</f>
        <v>7</v>
      </c>
      <c r="H7417" s="1">
        <v>42195</v>
      </c>
      <c r="I7417">
        <v>17797</v>
      </c>
      <c r="J7417" t="s">
        <v>47</v>
      </c>
      <c r="K7417">
        <v>16</v>
      </c>
      <c r="L7417">
        <v>3.69</v>
      </c>
      <c r="M7417" s="2">
        <v>0.02</v>
      </c>
      <c r="N7417">
        <v>61.52</v>
      </c>
      <c r="O7417">
        <v>2.5</v>
      </c>
      <c r="P7417">
        <v>-8.89</v>
      </c>
      <c r="Q7417" s="2">
        <v>0.39</v>
      </c>
      <c r="R7417" t="s">
        <v>29</v>
      </c>
      <c r="S7417" t="s">
        <v>30</v>
      </c>
      <c r="T7417" t="s">
        <v>1332</v>
      </c>
      <c r="U7417" t="s">
        <v>267</v>
      </c>
      <c r="V7417" t="s">
        <v>33</v>
      </c>
      <c r="W7417">
        <v>2449</v>
      </c>
      <c r="X7417" s="1">
        <v>42199</v>
      </c>
      <c r="Y7417" t="s">
        <v>34</v>
      </c>
      <c r="Z7417" t="e" vm="22">
        <v>#VALUE!</v>
      </c>
      <c r="AA7417">
        <v>45373</v>
      </c>
      <c r="AB7417" t="e" cm="1" vm="2">
        <f t="array" ref="AB7417">_FV(Table1[[#This Row],[State]],"Country/region",TRUE)</f>
        <v>#VALUE!</v>
      </c>
    </row>
    <row r="7418" spans="1:28" x14ac:dyDescent="0.35">
      <c r="A7418" t="s">
        <v>3504</v>
      </c>
      <c r="B7418">
        <v>66</v>
      </c>
      <c r="C7418" t="s">
        <v>223</v>
      </c>
      <c r="D7418" t="s">
        <v>38</v>
      </c>
      <c r="E7418">
        <f>YEAR(Table1[[#This Row],[Order Date]])</f>
        <v>2015</v>
      </c>
      <c r="F7418">
        <v>1</v>
      </c>
      <c r="G7418">
        <f>MONTH(Table1[[#This Row],[Order Date]])</f>
        <v>7</v>
      </c>
      <c r="H7418" s="1">
        <v>42196</v>
      </c>
      <c r="I7418">
        <v>1793</v>
      </c>
      <c r="J7418" t="s">
        <v>39</v>
      </c>
      <c r="K7418">
        <v>36</v>
      </c>
      <c r="L7418">
        <v>6.28</v>
      </c>
      <c r="M7418" s="2">
        <v>0.03</v>
      </c>
      <c r="N7418">
        <v>233.43</v>
      </c>
      <c r="O7418">
        <v>5.36</v>
      </c>
      <c r="P7418">
        <v>-71.897999999999996</v>
      </c>
      <c r="Q7418" s="2">
        <v>0.4</v>
      </c>
      <c r="R7418" t="s">
        <v>29</v>
      </c>
      <c r="S7418" t="s">
        <v>30</v>
      </c>
      <c r="T7418" t="s">
        <v>1945</v>
      </c>
      <c r="U7418" t="s">
        <v>67</v>
      </c>
      <c r="V7418" t="s">
        <v>68</v>
      </c>
      <c r="W7418">
        <v>257</v>
      </c>
      <c r="X7418" s="1">
        <v>42196</v>
      </c>
      <c r="Y7418" t="s">
        <v>34</v>
      </c>
      <c r="Z7418" t="e" vm="13">
        <v>#VALUE!</v>
      </c>
      <c r="AA7418">
        <v>74012</v>
      </c>
      <c r="AB7418" t="e" cm="1" vm="2">
        <f t="array" ref="AB7418">_FV(Table1[[#This Row],[State]],"Country/region",TRUE)</f>
        <v>#VALUE!</v>
      </c>
    </row>
    <row r="7419" spans="1:28" x14ac:dyDescent="0.35">
      <c r="A7419" t="s">
        <v>458</v>
      </c>
      <c r="B7419">
        <v>66</v>
      </c>
      <c r="C7419" t="s">
        <v>459</v>
      </c>
      <c r="D7419" t="s">
        <v>46</v>
      </c>
      <c r="E7419">
        <f>YEAR(Table1[[#This Row],[Order Date]])</f>
        <v>2015</v>
      </c>
      <c r="F7419">
        <v>1</v>
      </c>
      <c r="G7419">
        <f>MONTH(Table1[[#This Row],[Order Date]])</f>
        <v>7</v>
      </c>
      <c r="H7419" s="1">
        <v>42196</v>
      </c>
      <c r="I7419">
        <v>29985</v>
      </c>
      <c r="J7419" t="s">
        <v>58</v>
      </c>
      <c r="K7419">
        <v>22</v>
      </c>
      <c r="L7419">
        <v>7.96</v>
      </c>
      <c r="M7419" s="2">
        <v>0.03</v>
      </c>
      <c r="N7419">
        <v>196.75</v>
      </c>
      <c r="O7419">
        <v>4.95</v>
      </c>
      <c r="P7419">
        <v>0.13</v>
      </c>
      <c r="Q7419" s="2">
        <v>0.41</v>
      </c>
      <c r="R7419" t="s">
        <v>48</v>
      </c>
      <c r="S7419" t="s">
        <v>30</v>
      </c>
      <c r="T7419" t="s">
        <v>1759</v>
      </c>
      <c r="U7419" t="s">
        <v>82</v>
      </c>
      <c r="V7419" t="s">
        <v>68</v>
      </c>
      <c r="W7419">
        <v>4219</v>
      </c>
      <c r="X7419" s="1">
        <v>42197</v>
      </c>
      <c r="Y7419" t="s">
        <v>42</v>
      </c>
      <c r="Z7419" t="e" vm="26">
        <v>#VALUE!</v>
      </c>
      <c r="AA7419">
        <v>48601</v>
      </c>
      <c r="AB7419" t="e" cm="1" vm="2">
        <f t="array" ref="AB7419">_FV(Table1[[#This Row],[State]],"Country/region",TRUE)</f>
        <v>#VALUE!</v>
      </c>
    </row>
    <row r="7420" spans="1:28" x14ac:dyDescent="0.35">
      <c r="A7420" t="s">
        <v>1675</v>
      </c>
      <c r="B7420">
        <v>66</v>
      </c>
      <c r="C7420" t="s">
        <v>1676</v>
      </c>
      <c r="D7420" t="s">
        <v>27</v>
      </c>
      <c r="E7420">
        <f>YEAR(Table1[[#This Row],[Order Date]])</f>
        <v>2015</v>
      </c>
      <c r="F7420">
        <v>1</v>
      </c>
      <c r="G7420">
        <f>MONTH(Table1[[#This Row],[Order Date]])</f>
        <v>7</v>
      </c>
      <c r="H7420" s="1">
        <v>42196</v>
      </c>
      <c r="I7420">
        <v>28228</v>
      </c>
      <c r="J7420" t="s">
        <v>39</v>
      </c>
      <c r="K7420">
        <v>5</v>
      </c>
      <c r="L7420">
        <v>60.98</v>
      </c>
      <c r="M7420" s="2">
        <v>0</v>
      </c>
      <c r="N7420">
        <v>346.23</v>
      </c>
      <c r="O7420">
        <v>19.989999999999998</v>
      </c>
      <c r="P7420">
        <v>8.4600000000000009</v>
      </c>
      <c r="Q7420" s="2">
        <v>0.38</v>
      </c>
      <c r="R7420" t="s">
        <v>29</v>
      </c>
      <c r="S7420" t="s">
        <v>30</v>
      </c>
      <c r="T7420" t="s">
        <v>2139</v>
      </c>
      <c r="U7420" t="s">
        <v>267</v>
      </c>
      <c r="V7420" t="s">
        <v>76</v>
      </c>
      <c r="W7420">
        <v>3957</v>
      </c>
      <c r="X7420" s="1">
        <v>42197</v>
      </c>
      <c r="Y7420" t="s">
        <v>34</v>
      </c>
      <c r="Z7420" t="e" vm="14">
        <v>#VALUE!</v>
      </c>
      <c r="AA7420">
        <v>34639</v>
      </c>
      <c r="AB7420" t="e" cm="1" vm="2">
        <f t="array" ref="AB7420">_FV(Table1[[#This Row],[State]],"Country/region",TRUE)</f>
        <v>#VALUE!</v>
      </c>
    </row>
    <row r="7421" spans="1:28" x14ac:dyDescent="0.35">
      <c r="A7421" t="s">
        <v>3363</v>
      </c>
      <c r="B7421">
        <v>66</v>
      </c>
      <c r="C7421" t="s">
        <v>1684</v>
      </c>
      <c r="D7421" t="s">
        <v>46</v>
      </c>
      <c r="E7421">
        <f>YEAR(Table1[[#This Row],[Order Date]])</f>
        <v>2015</v>
      </c>
      <c r="F7421">
        <v>1</v>
      </c>
      <c r="G7421">
        <f>MONTH(Table1[[#This Row],[Order Date]])</f>
        <v>7</v>
      </c>
      <c r="H7421" s="1">
        <v>42196</v>
      </c>
      <c r="I7421">
        <v>14016</v>
      </c>
      <c r="J7421" t="s">
        <v>47</v>
      </c>
      <c r="K7421">
        <v>9</v>
      </c>
      <c r="L7421">
        <v>124.49</v>
      </c>
      <c r="M7421" s="2">
        <v>0.05</v>
      </c>
      <c r="N7421">
        <v>1137.6199999999999</v>
      </c>
      <c r="O7421">
        <v>51.94</v>
      </c>
      <c r="P7421">
        <v>-284.68</v>
      </c>
      <c r="Q7421" s="2">
        <v>0.63</v>
      </c>
      <c r="R7421" t="s">
        <v>48</v>
      </c>
      <c r="S7421" t="s">
        <v>73</v>
      </c>
      <c r="T7421" t="s">
        <v>2074</v>
      </c>
      <c r="U7421" t="s">
        <v>75</v>
      </c>
      <c r="V7421" t="s">
        <v>52</v>
      </c>
      <c r="W7421">
        <v>1959</v>
      </c>
      <c r="X7421" s="1">
        <v>42198</v>
      </c>
      <c r="Y7421" t="s">
        <v>53</v>
      </c>
      <c r="Z7421" t="e" vm="8">
        <v>#VALUE!</v>
      </c>
      <c r="AA7421">
        <v>97405</v>
      </c>
      <c r="AB7421" t="e" cm="1" vm="2">
        <f t="array" ref="AB7421">_FV(Table1[[#This Row],[State]],"Country/region",TRUE)</f>
        <v>#VALUE!</v>
      </c>
    </row>
    <row r="7422" spans="1:28" x14ac:dyDescent="0.35">
      <c r="A7422" t="s">
        <v>472</v>
      </c>
      <c r="B7422">
        <v>66</v>
      </c>
      <c r="C7422" t="s">
        <v>473</v>
      </c>
      <c r="D7422" t="s">
        <v>46</v>
      </c>
      <c r="E7422">
        <f>YEAR(Table1[[#This Row],[Order Date]])</f>
        <v>2015</v>
      </c>
      <c r="F7422">
        <v>1</v>
      </c>
      <c r="G7422">
        <f>MONTH(Table1[[#This Row],[Order Date]])</f>
        <v>7</v>
      </c>
      <c r="H7422" s="1">
        <v>42196</v>
      </c>
      <c r="I7422">
        <v>29985</v>
      </c>
      <c r="J7422" t="s">
        <v>58</v>
      </c>
      <c r="K7422">
        <v>2</v>
      </c>
      <c r="L7422">
        <v>8.0399999999999991</v>
      </c>
      <c r="M7422" s="2">
        <v>0.06</v>
      </c>
      <c r="N7422">
        <v>24.51</v>
      </c>
      <c r="O7422">
        <v>8.94</v>
      </c>
      <c r="P7422">
        <v>-18.262</v>
      </c>
      <c r="Q7422" s="2">
        <v>0.4</v>
      </c>
      <c r="R7422" t="s">
        <v>29</v>
      </c>
      <c r="S7422" t="s">
        <v>30</v>
      </c>
      <c r="T7422" t="s">
        <v>1289</v>
      </c>
      <c r="U7422" t="s">
        <v>67</v>
      </c>
      <c r="V7422" t="s">
        <v>33</v>
      </c>
      <c r="W7422">
        <v>4218</v>
      </c>
      <c r="X7422" s="1">
        <v>42198</v>
      </c>
      <c r="Y7422" t="s">
        <v>34</v>
      </c>
      <c r="Z7422" t="e" vm="22">
        <v>#VALUE!</v>
      </c>
      <c r="AA7422">
        <v>44035</v>
      </c>
      <c r="AB7422" t="e" cm="1" vm="2">
        <f t="array" ref="AB7422">_FV(Table1[[#This Row],[State]],"Country/region",TRUE)</f>
        <v>#VALUE!</v>
      </c>
    </row>
    <row r="7423" spans="1:28" x14ac:dyDescent="0.35">
      <c r="A7423" t="s">
        <v>1834</v>
      </c>
      <c r="B7423">
        <v>66</v>
      </c>
      <c r="C7423" t="s">
        <v>444</v>
      </c>
      <c r="D7423" t="s">
        <v>38</v>
      </c>
      <c r="E7423">
        <f>YEAR(Table1[[#This Row],[Order Date]])</f>
        <v>2015</v>
      </c>
      <c r="F7423">
        <v>1</v>
      </c>
      <c r="G7423">
        <f>MONTH(Table1[[#This Row],[Order Date]])</f>
        <v>7</v>
      </c>
      <c r="H7423" s="1">
        <v>42196</v>
      </c>
      <c r="I7423">
        <v>36833</v>
      </c>
      <c r="J7423" t="s">
        <v>47</v>
      </c>
      <c r="K7423">
        <v>25</v>
      </c>
      <c r="L7423">
        <v>6.68</v>
      </c>
      <c r="M7423" s="2">
        <v>0</v>
      </c>
      <c r="N7423">
        <v>184.32</v>
      </c>
      <c r="O7423">
        <v>7.3</v>
      </c>
      <c r="P7423">
        <v>-73.33</v>
      </c>
      <c r="Q7423" s="2">
        <v>0.37</v>
      </c>
      <c r="R7423" t="s">
        <v>29</v>
      </c>
      <c r="S7423" t="s">
        <v>30</v>
      </c>
      <c r="T7423" t="s">
        <v>2655</v>
      </c>
      <c r="U7423" t="s">
        <v>61</v>
      </c>
      <c r="V7423" t="s">
        <v>33</v>
      </c>
      <c r="W7423">
        <v>5179</v>
      </c>
      <c r="X7423" s="1">
        <v>42203</v>
      </c>
      <c r="Y7423" t="s">
        <v>34</v>
      </c>
      <c r="Z7423" t="e" vm="22">
        <v>#VALUE!</v>
      </c>
      <c r="AA7423">
        <v>44145</v>
      </c>
      <c r="AB7423" t="e" cm="1" vm="2">
        <f t="array" ref="AB7423">_FV(Table1[[#This Row],[State]],"Country/region",TRUE)</f>
        <v>#VALUE!</v>
      </c>
    </row>
    <row r="7424" spans="1:28" x14ac:dyDescent="0.35">
      <c r="A7424" t="s">
        <v>3247</v>
      </c>
      <c r="B7424">
        <v>66</v>
      </c>
      <c r="C7424" t="s">
        <v>514</v>
      </c>
      <c r="D7424" t="s">
        <v>57</v>
      </c>
      <c r="E7424">
        <f>YEAR(Table1[[#This Row],[Order Date]])</f>
        <v>2015</v>
      </c>
      <c r="F7424">
        <v>1</v>
      </c>
      <c r="G7424">
        <f>MONTH(Table1[[#This Row],[Order Date]])</f>
        <v>7</v>
      </c>
      <c r="H7424" s="1">
        <v>42197</v>
      </c>
      <c r="I7424">
        <v>549</v>
      </c>
      <c r="J7424" t="s">
        <v>58</v>
      </c>
      <c r="K7424">
        <v>30</v>
      </c>
      <c r="L7424">
        <v>38.94</v>
      </c>
      <c r="M7424" s="2">
        <v>0.05</v>
      </c>
      <c r="N7424">
        <v>1150.8800000000001</v>
      </c>
      <c r="O7424">
        <v>35</v>
      </c>
      <c r="P7424">
        <v>-911.56</v>
      </c>
      <c r="Q7424" s="2">
        <v>0.8</v>
      </c>
      <c r="R7424" t="s">
        <v>29</v>
      </c>
      <c r="S7424" t="s">
        <v>40</v>
      </c>
      <c r="T7424" t="s">
        <v>3196</v>
      </c>
      <c r="U7424" t="s">
        <v>32</v>
      </c>
      <c r="V7424" t="s">
        <v>33</v>
      </c>
      <c r="W7424">
        <v>92</v>
      </c>
      <c r="X7424" s="1">
        <v>42197</v>
      </c>
      <c r="Y7424" t="s">
        <v>42</v>
      </c>
      <c r="Z7424" t="e" vm="1">
        <v>#VALUE!</v>
      </c>
      <c r="AA7424">
        <v>15146</v>
      </c>
      <c r="AB7424" t="e" cm="1" vm="2">
        <f t="array" ref="AB7424">_FV(Table1[[#This Row],[State]],"Country/region",TRUE)</f>
        <v>#VALUE!</v>
      </c>
    </row>
    <row r="7425" spans="1:28" x14ac:dyDescent="0.35">
      <c r="A7425" t="s">
        <v>3247</v>
      </c>
      <c r="B7425">
        <v>66</v>
      </c>
      <c r="C7425" t="s">
        <v>514</v>
      </c>
      <c r="D7425" t="s">
        <v>57</v>
      </c>
      <c r="E7425">
        <f>YEAR(Table1[[#This Row],[Order Date]])</f>
        <v>2015</v>
      </c>
      <c r="F7425">
        <v>1</v>
      </c>
      <c r="G7425">
        <f>MONTH(Table1[[#This Row],[Order Date]])</f>
        <v>7</v>
      </c>
      <c r="H7425" s="1">
        <v>42197</v>
      </c>
      <c r="I7425">
        <v>549</v>
      </c>
      <c r="J7425" t="s">
        <v>58</v>
      </c>
      <c r="K7425">
        <v>13</v>
      </c>
      <c r="L7425">
        <v>4.9800000000000004</v>
      </c>
      <c r="M7425" s="2">
        <v>0.03</v>
      </c>
      <c r="N7425">
        <v>70.239999999999995</v>
      </c>
      <c r="O7425">
        <v>7.44</v>
      </c>
      <c r="P7425">
        <v>-59.75</v>
      </c>
      <c r="Q7425" s="2">
        <v>0.36</v>
      </c>
      <c r="R7425" t="s">
        <v>29</v>
      </c>
      <c r="S7425" t="s">
        <v>30</v>
      </c>
      <c r="T7425" t="s">
        <v>1419</v>
      </c>
      <c r="U7425" t="s">
        <v>61</v>
      </c>
      <c r="V7425" t="s">
        <v>33</v>
      </c>
      <c r="W7425">
        <v>90</v>
      </c>
      <c r="X7425" s="1">
        <v>42198</v>
      </c>
      <c r="Y7425" t="s">
        <v>34</v>
      </c>
      <c r="Z7425" t="e" vm="1">
        <v>#VALUE!</v>
      </c>
      <c r="AA7425">
        <v>15146</v>
      </c>
      <c r="AB7425" t="e" cm="1" vm="2">
        <f t="array" ref="AB7425">_FV(Table1[[#This Row],[State]],"Country/region",TRUE)</f>
        <v>#VALUE!</v>
      </c>
    </row>
    <row r="7426" spans="1:28" x14ac:dyDescent="0.35">
      <c r="A7426" t="s">
        <v>3247</v>
      </c>
      <c r="B7426">
        <v>66</v>
      </c>
      <c r="C7426" t="s">
        <v>514</v>
      </c>
      <c r="D7426" t="s">
        <v>57</v>
      </c>
      <c r="E7426">
        <f>YEAR(Table1[[#This Row],[Order Date]])</f>
        <v>2015</v>
      </c>
      <c r="F7426">
        <v>1</v>
      </c>
      <c r="G7426">
        <f>MONTH(Table1[[#This Row],[Order Date]])</f>
        <v>7</v>
      </c>
      <c r="H7426" s="1">
        <v>42197</v>
      </c>
      <c r="I7426">
        <v>549</v>
      </c>
      <c r="J7426" t="s">
        <v>58</v>
      </c>
      <c r="K7426">
        <v>5</v>
      </c>
      <c r="L7426">
        <v>6.48</v>
      </c>
      <c r="M7426" s="2">
        <v>0.05</v>
      </c>
      <c r="N7426">
        <v>40.75</v>
      </c>
      <c r="O7426">
        <v>8.74</v>
      </c>
      <c r="P7426">
        <v>-27.57</v>
      </c>
      <c r="Q7426" s="2">
        <v>0.36</v>
      </c>
      <c r="R7426" t="s">
        <v>29</v>
      </c>
      <c r="S7426" t="s">
        <v>30</v>
      </c>
      <c r="T7426" t="s">
        <v>2541</v>
      </c>
      <c r="U7426" t="s">
        <v>61</v>
      </c>
      <c r="V7426" t="s">
        <v>33</v>
      </c>
      <c r="W7426">
        <v>91</v>
      </c>
      <c r="X7426" s="1">
        <v>42198</v>
      </c>
      <c r="Y7426" t="s">
        <v>34</v>
      </c>
      <c r="Z7426" t="e" vm="1">
        <v>#VALUE!</v>
      </c>
      <c r="AA7426">
        <v>15146</v>
      </c>
      <c r="AB7426" t="e" cm="1" vm="2">
        <f t="array" ref="AB7426">_FV(Table1[[#This Row],[State]],"Country/region",TRUE)</f>
        <v>#VALUE!</v>
      </c>
    </row>
    <row r="7427" spans="1:28" x14ac:dyDescent="0.35">
      <c r="A7427" t="s">
        <v>2877</v>
      </c>
      <c r="B7427">
        <v>66</v>
      </c>
      <c r="C7427" t="s">
        <v>2876</v>
      </c>
      <c r="D7427" t="s">
        <v>46</v>
      </c>
      <c r="E7427">
        <f>YEAR(Table1[[#This Row],[Order Date]])</f>
        <v>2015</v>
      </c>
      <c r="F7427">
        <v>1</v>
      </c>
      <c r="G7427">
        <f>MONTH(Table1[[#This Row],[Order Date]])</f>
        <v>7</v>
      </c>
      <c r="H7427" s="1">
        <v>42197</v>
      </c>
      <c r="I7427">
        <v>50758</v>
      </c>
      <c r="J7427" t="s">
        <v>131</v>
      </c>
      <c r="K7427">
        <v>17</v>
      </c>
      <c r="L7427">
        <v>6.68</v>
      </c>
      <c r="M7427" s="2">
        <v>0.02</v>
      </c>
      <c r="N7427">
        <v>128.5</v>
      </c>
      <c r="O7427">
        <v>6.93</v>
      </c>
      <c r="P7427">
        <v>-44.69</v>
      </c>
      <c r="Q7427" s="2">
        <v>0.37</v>
      </c>
      <c r="R7427" t="s">
        <v>29</v>
      </c>
      <c r="S7427" t="s">
        <v>30</v>
      </c>
      <c r="T7427" t="s">
        <v>611</v>
      </c>
      <c r="U7427" t="s">
        <v>61</v>
      </c>
      <c r="V7427" t="s">
        <v>68</v>
      </c>
      <c r="W7427">
        <v>7114</v>
      </c>
      <c r="X7427" s="1">
        <v>42199</v>
      </c>
      <c r="Y7427" t="s">
        <v>42</v>
      </c>
      <c r="Z7427" t="e" vm="13">
        <v>#VALUE!</v>
      </c>
      <c r="AA7427">
        <v>74074</v>
      </c>
      <c r="AB7427" t="e" cm="1" vm="2">
        <f t="array" ref="AB7427">_FV(Table1[[#This Row],[State]],"Country/region",TRUE)</f>
        <v>#VALUE!</v>
      </c>
    </row>
    <row r="7428" spans="1:28" x14ac:dyDescent="0.35">
      <c r="A7428" t="s">
        <v>71</v>
      </c>
      <c r="B7428">
        <v>66</v>
      </c>
      <c r="C7428" t="s">
        <v>72</v>
      </c>
      <c r="D7428" t="s">
        <v>38</v>
      </c>
      <c r="E7428">
        <f>YEAR(Table1[[#This Row],[Order Date]])</f>
        <v>2015</v>
      </c>
      <c r="F7428">
        <v>1</v>
      </c>
      <c r="G7428">
        <f>MONTH(Table1[[#This Row],[Order Date]])</f>
        <v>7</v>
      </c>
      <c r="H7428" s="1">
        <v>42197</v>
      </c>
      <c r="I7428">
        <v>21925</v>
      </c>
      <c r="J7428" t="s">
        <v>39</v>
      </c>
      <c r="K7428">
        <v>3</v>
      </c>
      <c r="L7428">
        <v>77.510000000000005</v>
      </c>
      <c r="M7428" s="2">
        <v>0.03</v>
      </c>
      <c r="N7428">
        <v>236.32</v>
      </c>
      <c r="O7428">
        <v>4</v>
      </c>
      <c r="P7428">
        <v>-339.95</v>
      </c>
      <c r="Q7428" s="2">
        <v>0.76</v>
      </c>
      <c r="R7428" t="s">
        <v>96</v>
      </c>
      <c r="S7428" t="s">
        <v>30</v>
      </c>
      <c r="T7428" t="s">
        <v>1594</v>
      </c>
      <c r="U7428" t="s">
        <v>102</v>
      </c>
      <c r="V7428" t="s">
        <v>76</v>
      </c>
      <c r="W7428">
        <v>3062</v>
      </c>
      <c r="X7428" s="1">
        <v>42199</v>
      </c>
      <c r="Y7428" t="s">
        <v>34</v>
      </c>
      <c r="Z7428" t="e" vm="6">
        <v>#VALUE!</v>
      </c>
      <c r="AA7428">
        <v>36869</v>
      </c>
      <c r="AB7428" t="e" cm="1" vm="2">
        <f t="array" ref="AB7428">_FV(Table1[[#This Row],[State]],"Country/region",TRUE)</f>
        <v>#VALUE!</v>
      </c>
    </row>
    <row r="7429" spans="1:28" x14ac:dyDescent="0.35">
      <c r="A7429" t="s">
        <v>2700</v>
      </c>
      <c r="B7429">
        <v>66</v>
      </c>
      <c r="C7429" t="s">
        <v>2138</v>
      </c>
      <c r="D7429" t="s">
        <v>57</v>
      </c>
      <c r="E7429">
        <f>YEAR(Table1[[#This Row],[Order Date]])</f>
        <v>2015</v>
      </c>
      <c r="F7429">
        <v>1</v>
      </c>
      <c r="G7429">
        <f>MONTH(Table1[[#This Row],[Order Date]])</f>
        <v>7</v>
      </c>
      <c r="H7429" s="1">
        <v>42197</v>
      </c>
      <c r="I7429">
        <v>17735</v>
      </c>
      <c r="J7429" t="s">
        <v>47</v>
      </c>
      <c r="K7429">
        <v>45</v>
      </c>
      <c r="L7429">
        <v>6.81</v>
      </c>
      <c r="M7429" s="2">
        <v>0.03</v>
      </c>
      <c r="N7429">
        <v>311.64999999999998</v>
      </c>
      <c r="O7429">
        <v>5.48</v>
      </c>
      <c r="P7429">
        <v>-71.254000000000005</v>
      </c>
      <c r="Q7429" s="2">
        <v>0.37</v>
      </c>
      <c r="R7429" t="s">
        <v>29</v>
      </c>
      <c r="S7429" t="s">
        <v>30</v>
      </c>
      <c r="T7429" t="s">
        <v>3061</v>
      </c>
      <c r="U7429" t="s">
        <v>67</v>
      </c>
      <c r="V7429" t="s">
        <v>68</v>
      </c>
      <c r="W7429">
        <v>2443</v>
      </c>
      <c r="X7429" s="1">
        <v>42202</v>
      </c>
      <c r="Y7429" t="s">
        <v>34</v>
      </c>
      <c r="Z7429" t="e" vm="11">
        <v>#VALUE!</v>
      </c>
      <c r="AA7429">
        <v>75116</v>
      </c>
      <c r="AB7429" t="e" cm="1" vm="2">
        <f t="array" ref="AB7429">_FV(Table1[[#This Row],[State]],"Country/region",TRUE)</f>
        <v>#VALUE!</v>
      </c>
    </row>
    <row r="7430" spans="1:28" x14ac:dyDescent="0.35">
      <c r="A7430" t="s">
        <v>2700</v>
      </c>
      <c r="B7430">
        <v>66</v>
      </c>
      <c r="C7430" t="s">
        <v>2138</v>
      </c>
      <c r="D7430" t="s">
        <v>57</v>
      </c>
      <c r="E7430">
        <f>YEAR(Table1[[#This Row],[Order Date]])</f>
        <v>2015</v>
      </c>
      <c r="F7430">
        <v>1</v>
      </c>
      <c r="G7430">
        <f>MONTH(Table1[[#This Row],[Order Date]])</f>
        <v>7</v>
      </c>
      <c r="H7430" s="1">
        <v>42197</v>
      </c>
      <c r="I7430">
        <v>17735</v>
      </c>
      <c r="J7430" t="s">
        <v>47</v>
      </c>
      <c r="K7430">
        <v>28</v>
      </c>
      <c r="L7430">
        <v>3.78</v>
      </c>
      <c r="M7430" s="2">
        <v>0.06</v>
      </c>
      <c r="N7430">
        <v>101.19</v>
      </c>
      <c r="O7430">
        <v>0.71</v>
      </c>
      <c r="P7430">
        <v>32.47</v>
      </c>
      <c r="Q7430" s="2">
        <v>0.39</v>
      </c>
      <c r="R7430" t="s">
        <v>29</v>
      </c>
      <c r="S7430" t="s">
        <v>59</v>
      </c>
      <c r="T7430" t="s">
        <v>2526</v>
      </c>
      <c r="U7430" t="s">
        <v>232</v>
      </c>
      <c r="V7430" t="s">
        <v>68</v>
      </c>
      <c r="W7430">
        <v>2444</v>
      </c>
      <c r="X7430" s="1">
        <v>42202</v>
      </c>
      <c r="Y7430" t="s">
        <v>34</v>
      </c>
      <c r="Z7430" t="e" vm="11">
        <v>#VALUE!</v>
      </c>
      <c r="AA7430">
        <v>75116</v>
      </c>
      <c r="AB7430" t="e" cm="1" vm="2">
        <f t="array" ref="AB7430">_FV(Table1[[#This Row],[State]],"Country/region",TRUE)</f>
        <v>#VALUE!</v>
      </c>
    </row>
    <row r="7431" spans="1:28" x14ac:dyDescent="0.35">
      <c r="A7431" t="s">
        <v>2273</v>
      </c>
      <c r="B7431">
        <v>66</v>
      </c>
      <c r="C7431" t="s">
        <v>1415</v>
      </c>
      <c r="D7431" t="s">
        <v>46</v>
      </c>
      <c r="E7431">
        <f>YEAR(Table1[[#This Row],[Order Date]])</f>
        <v>2015</v>
      </c>
      <c r="F7431">
        <v>1</v>
      </c>
      <c r="G7431">
        <f>MONTH(Table1[[#This Row],[Order Date]])</f>
        <v>7</v>
      </c>
      <c r="H7431" s="1">
        <v>42198</v>
      </c>
      <c r="I7431">
        <v>53378</v>
      </c>
      <c r="J7431" t="s">
        <v>131</v>
      </c>
      <c r="K7431">
        <v>38</v>
      </c>
      <c r="L7431">
        <v>33.979999999999997</v>
      </c>
      <c r="M7431" s="2">
        <v>0.06</v>
      </c>
      <c r="N7431">
        <v>1233.76</v>
      </c>
      <c r="O7431">
        <v>19.989999999999998</v>
      </c>
      <c r="P7431">
        <v>-168.08</v>
      </c>
      <c r="Q7431" s="2">
        <v>0.55000000000000004</v>
      </c>
      <c r="R7431" t="s">
        <v>48</v>
      </c>
      <c r="S7431" t="s">
        <v>30</v>
      </c>
      <c r="T7431" t="s">
        <v>2223</v>
      </c>
      <c r="U7431" t="s">
        <v>82</v>
      </c>
      <c r="V7431" t="s">
        <v>76</v>
      </c>
      <c r="W7431">
        <v>7475</v>
      </c>
      <c r="X7431" s="1">
        <v>42199</v>
      </c>
      <c r="Y7431" t="s">
        <v>34</v>
      </c>
      <c r="Z7431" t="e" vm="44">
        <v>#VALUE!</v>
      </c>
      <c r="AA7431">
        <v>31401</v>
      </c>
      <c r="AB7431" t="e" cm="1" vm="2">
        <f t="array" ref="AB7431">_FV(Table1[[#This Row],[State]],"Country/region",TRUE)</f>
        <v>#VALUE!</v>
      </c>
    </row>
    <row r="7432" spans="1:28" x14ac:dyDescent="0.35">
      <c r="A7432" t="s">
        <v>236</v>
      </c>
      <c r="B7432">
        <v>66</v>
      </c>
      <c r="C7432" t="s">
        <v>1748</v>
      </c>
      <c r="D7432" t="s">
        <v>38</v>
      </c>
      <c r="E7432">
        <f>YEAR(Table1[[#This Row],[Order Date]])</f>
        <v>2015</v>
      </c>
      <c r="F7432">
        <v>1</v>
      </c>
      <c r="G7432">
        <f>MONTH(Table1[[#This Row],[Order Date]])</f>
        <v>7</v>
      </c>
      <c r="H7432" s="1">
        <v>42198</v>
      </c>
      <c r="I7432">
        <v>14215</v>
      </c>
      <c r="J7432" t="s">
        <v>131</v>
      </c>
      <c r="K7432">
        <v>44</v>
      </c>
      <c r="L7432">
        <v>55.48</v>
      </c>
      <c r="M7432" s="2">
        <v>7.0000000000000007E-2</v>
      </c>
      <c r="N7432">
        <v>2277.0300000000002</v>
      </c>
      <c r="O7432">
        <v>6.79</v>
      </c>
      <c r="P7432">
        <v>964.1</v>
      </c>
      <c r="Q7432" s="2">
        <v>0.37</v>
      </c>
      <c r="R7432" t="s">
        <v>29</v>
      </c>
      <c r="S7432" t="s">
        <v>30</v>
      </c>
      <c r="T7432" t="s">
        <v>838</v>
      </c>
      <c r="U7432" t="s">
        <v>61</v>
      </c>
      <c r="V7432" t="s">
        <v>33</v>
      </c>
      <c r="W7432">
        <v>1994</v>
      </c>
      <c r="X7432" s="1">
        <v>42199</v>
      </c>
      <c r="Y7432" t="s">
        <v>34</v>
      </c>
      <c r="Z7432" t="e" vm="17">
        <v>#VALUE!</v>
      </c>
      <c r="AA7432">
        <v>6443</v>
      </c>
      <c r="AB7432" t="e" cm="1" vm="2">
        <f t="array" ref="AB7432">_FV(Table1[[#This Row],[State]],"Country/region",TRUE)</f>
        <v>#VALUE!</v>
      </c>
    </row>
    <row r="7433" spans="1:28" x14ac:dyDescent="0.35">
      <c r="A7433" t="s">
        <v>2273</v>
      </c>
      <c r="B7433">
        <v>66</v>
      </c>
      <c r="C7433" t="s">
        <v>1415</v>
      </c>
      <c r="D7433" t="s">
        <v>46</v>
      </c>
      <c r="E7433">
        <f>YEAR(Table1[[#This Row],[Order Date]])</f>
        <v>2015</v>
      </c>
      <c r="F7433">
        <v>1</v>
      </c>
      <c r="G7433">
        <f>MONTH(Table1[[#This Row],[Order Date]])</f>
        <v>7</v>
      </c>
      <c r="H7433" s="1">
        <v>42198</v>
      </c>
      <c r="I7433">
        <v>53378</v>
      </c>
      <c r="J7433" t="s">
        <v>131</v>
      </c>
      <c r="K7433">
        <v>50</v>
      </c>
      <c r="L7433">
        <v>299.99</v>
      </c>
      <c r="M7433" s="2">
        <v>0.1</v>
      </c>
      <c r="N7433">
        <v>13934.53</v>
      </c>
      <c r="O7433">
        <v>11.64</v>
      </c>
      <c r="P7433">
        <v>4352.83</v>
      </c>
      <c r="Q7433" s="2">
        <v>0.5</v>
      </c>
      <c r="R7433" t="s">
        <v>96</v>
      </c>
      <c r="S7433" t="s">
        <v>40</v>
      </c>
      <c r="T7433" t="s">
        <v>2263</v>
      </c>
      <c r="U7433" t="s">
        <v>192</v>
      </c>
      <c r="V7433" t="s">
        <v>76</v>
      </c>
      <c r="W7433">
        <v>7474</v>
      </c>
      <c r="X7433" s="1">
        <v>42199</v>
      </c>
      <c r="Y7433" t="s">
        <v>42</v>
      </c>
      <c r="Z7433" t="e" vm="44">
        <v>#VALUE!</v>
      </c>
      <c r="AA7433">
        <v>31401</v>
      </c>
      <c r="AB7433" t="e" cm="1" vm="2">
        <f t="array" ref="AB7433">_FV(Table1[[#This Row],[State]],"Country/region",TRUE)</f>
        <v>#VALUE!</v>
      </c>
    </row>
    <row r="7434" spans="1:28" x14ac:dyDescent="0.35">
      <c r="A7434" t="s">
        <v>2273</v>
      </c>
      <c r="B7434">
        <v>66</v>
      </c>
      <c r="C7434" t="s">
        <v>1415</v>
      </c>
      <c r="D7434" t="s">
        <v>46</v>
      </c>
      <c r="E7434">
        <f>YEAR(Table1[[#This Row],[Order Date]])</f>
        <v>2015</v>
      </c>
      <c r="F7434">
        <v>1</v>
      </c>
      <c r="G7434">
        <f>MONTH(Table1[[#This Row],[Order Date]])</f>
        <v>7</v>
      </c>
      <c r="H7434" s="1">
        <v>42198</v>
      </c>
      <c r="I7434">
        <v>53378</v>
      </c>
      <c r="J7434" t="s">
        <v>131</v>
      </c>
      <c r="K7434">
        <v>49</v>
      </c>
      <c r="L7434">
        <v>55.99</v>
      </c>
      <c r="M7434" s="2">
        <v>0.04</v>
      </c>
      <c r="N7434">
        <v>2377.2800000000002</v>
      </c>
      <c r="O7434">
        <v>5</v>
      </c>
      <c r="P7434">
        <v>-5.7859999999999996</v>
      </c>
      <c r="Q7434" s="2">
        <v>0.83</v>
      </c>
      <c r="R7434" t="s">
        <v>96</v>
      </c>
      <c r="S7434" t="s">
        <v>139</v>
      </c>
      <c r="T7434" t="s">
        <v>1160</v>
      </c>
      <c r="U7434" t="s">
        <v>105</v>
      </c>
      <c r="V7434" t="s">
        <v>76</v>
      </c>
      <c r="W7434">
        <v>7476</v>
      </c>
      <c r="X7434" s="1">
        <v>42199</v>
      </c>
      <c r="Y7434" t="s">
        <v>34</v>
      </c>
      <c r="Z7434" t="e" vm="44">
        <v>#VALUE!</v>
      </c>
      <c r="AA7434">
        <v>31401</v>
      </c>
      <c r="AB7434" t="e" cm="1" vm="2">
        <f t="array" ref="AB7434">_FV(Table1[[#This Row],[State]],"Country/region",TRUE)</f>
        <v>#VALUE!</v>
      </c>
    </row>
    <row r="7435" spans="1:28" x14ac:dyDescent="0.35">
      <c r="A7435" t="s">
        <v>2797</v>
      </c>
      <c r="B7435">
        <v>66</v>
      </c>
      <c r="C7435" t="s">
        <v>2623</v>
      </c>
      <c r="D7435" t="s">
        <v>27</v>
      </c>
      <c r="E7435">
        <f>YEAR(Table1[[#This Row],[Order Date]])</f>
        <v>2015</v>
      </c>
      <c r="F7435">
        <v>1</v>
      </c>
      <c r="G7435">
        <f>MONTH(Table1[[#This Row],[Order Date]])</f>
        <v>7</v>
      </c>
      <c r="H7435" s="1">
        <v>42198</v>
      </c>
      <c r="I7435">
        <v>5858</v>
      </c>
      <c r="J7435" t="s">
        <v>39</v>
      </c>
      <c r="K7435">
        <v>48</v>
      </c>
      <c r="L7435">
        <v>50.98</v>
      </c>
      <c r="M7435" s="2">
        <v>0.02</v>
      </c>
      <c r="N7435">
        <v>2531.66</v>
      </c>
      <c r="O7435">
        <v>13.66</v>
      </c>
      <c r="P7435">
        <v>354.74</v>
      </c>
      <c r="Q7435" s="2">
        <v>0.57999999999999996</v>
      </c>
      <c r="R7435" t="s">
        <v>29</v>
      </c>
      <c r="S7435" t="s">
        <v>30</v>
      </c>
      <c r="T7435" t="s">
        <v>1965</v>
      </c>
      <c r="U7435" t="s">
        <v>214</v>
      </c>
      <c r="V7435" t="s">
        <v>52</v>
      </c>
      <c r="W7435">
        <v>811</v>
      </c>
      <c r="X7435" s="1">
        <v>42200</v>
      </c>
      <c r="Y7435" t="s">
        <v>34</v>
      </c>
      <c r="Z7435" t="e" vm="8">
        <v>#VALUE!</v>
      </c>
      <c r="AA7435">
        <v>97321</v>
      </c>
      <c r="AB7435" t="e" cm="1" vm="2">
        <f t="array" ref="AB7435">_FV(Table1[[#This Row],[State]],"Country/region",TRUE)</f>
        <v>#VALUE!</v>
      </c>
    </row>
    <row r="7436" spans="1:28" x14ac:dyDescent="0.35">
      <c r="A7436" t="s">
        <v>3250</v>
      </c>
      <c r="B7436">
        <v>66</v>
      </c>
      <c r="C7436" t="s">
        <v>2623</v>
      </c>
      <c r="D7436" t="s">
        <v>27</v>
      </c>
      <c r="E7436">
        <f>YEAR(Table1[[#This Row],[Order Date]])</f>
        <v>2015</v>
      </c>
      <c r="F7436">
        <v>1</v>
      </c>
      <c r="G7436">
        <f>MONTH(Table1[[#This Row],[Order Date]])</f>
        <v>7</v>
      </c>
      <c r="H7436" s="1">
        <v>42198</v>
      </c>
      <c r="I7436">
        <v>5858</v>
      </c>
      <c r="J7436" t="s">
        <v>39</v>
      </c>
      <c r="K7436">
        <v>29</v>
      </c>
      <c r="L7436">
        <v>205.99</v>
      </c>
      <c r="M7436" s="2">
        <v>0</v>
      </c>
      <c r="N7436">
        <v>5382.3104999999996</v>
      </c>
      <c r="O7436">
        <v>8.99</v>
      </c>
      <c r="P7436">
        <v>1419.048</v>
      </c>
      <c r="Q7436" s="2">
        <v>0.57999999999999996</v>
      </c>
      <c r="R7436" t="s">
        <v>96</v>
      </c>
      <c r="S7436" t="s">
        <v>30</v>
      </c>
      <c r="T7436" t="s">
        <v>684</v>
      </c>
      <c r="U7436" t="s">
        <v>105</v>
      </c>
      <c r="V7436" t="s">
        <v>52</v>
      </c>
      <c r="W7436">
        <v>812</v>
      </c>
      <c r="X7436" s="1">
        <v>42200</v>
      </c>
      <c r="Y7436" t="s">
        <v>34</v>
      </c>
      <c r="Z7436" t="e" vm="8">
        <v>#VALUE!</v>
      </c>
      <c r="AA7436">
        <v>97007</v>
      </c>
      <c r="AB7436" t="e" cm="1" vm="2">
        <f t="array" ref="AB7436">_FV(Table1[[#This Row],[State]],"Country/region",TRUE)</f>
        <v>#VALUE!</v>
      </c>
    </row>
    <row r="7437" spans="1:28" x14ac:dyDescent="0.35">
      <c r="A7437" t="s">
        <v>592</v>
      </c>
      <c r="B7437">
        <v>66</v>
      </c>
      <c r="C7437" t="s">
        <v>554</v>
      </c>
      <c r="D7437" t="s">
        <v>38</v>
      </c>
      <c r="E7437">
        <f>YEAR(Table1[[#This Row],[Order Date]])</f>
        <v>2015</v>
      </c>
      <c r="F7437">
        <v>1</v>
      </c>
      <c r="G7437">
        <f>MONTH(Table1[[#This Row],[Order Date]])</f>
        <v>7</v>
      </c>
      <c r="H7437" s="1">
        <v>42198</v>
      </c>
      <c r="I7437">
        <v>41927</v>
      </c>
      <c r="J7437" t="s">
        <v>39</v>
      </c>
      <c r="K7437">
        <v>46</v>
      </c>
      <c r="L7437">
        <v>48.04</v>
      </c>
      <c r="M7437" s="2">
        <v>0.02</v>
      </c>
      <c r="N7437">
        <v>2332.23</v>
      </c>
      <c r="O7437">
        <v>7.23</v>
      </c>
      <c r="P7437">
        <v>1085.93</v>
      </c>
      <c r="Q7437" s="2">
        <v>0.37</v>
      </c>
      <c r="R7437" t="s">
        <v>29</v>
      </c>
      <c r="S7437" t="s">
        <v>30</v>
      </c>
      <c r="T7437" t="s">
        <v>2840</v>
      </c>
      <c r="U7437" t="s">
        <v>61</v>
      </c>
      <c r="V7437" t="s">
        <v>68</v>
      </c>
      <c r="W7437">
        <v>5915</v>
      </c>
      <c r="X7437" s="1">
        <v>42201</v>
      </c>
      <c r="Y7437" t="s">
        <v>42</v>
      </c>
      <c r="Z7437" t="e" vm="5">
        <v>#VALUE!</v>
      </c>
      <c r="AA7437">
        <v>55445</v>
      </c>
      <c r="AB7437" t="e" cm="1" vm="2">
        <f t="array" ref="AB7437">_FV(Table1[[#This Row],[State]],"Country/region",TRUE)</f>
        <v>#VALUE!</v>
      </c>
    </row>
    <row r="7438" spans="1:28" x14ac:dyDescent="0.35">
      <c r="A7438" t="s">
        <v>2621</v>
      </c>
      <c r="B7438">
        <v>66</v>
      </c>
      <c r="C7438" t="s">
        <v>2215</v>
      </c>
      <c r="D7438" t="s">
        <v>46</v>
      </c>
      <c r="E7438">
        <f>YEAR(Table1[[#This Row],[Order Date]])</f>
        <v>2015</v>
      </c>
      <c r="F7438">
        <v>1</v>
      </c>
      <c r="G7438">
        <f>MONTH(Table1[[#This Row],[Order Date]])</f>
        <v>7</v>
      </c>
      <c r="H7438" s="1">
        <v>42199</v>
      </c>
      <c r="I7438">
        <v>52325</v>
      </c>
      <c r="J7438" t="s">
        <v>39</v>
      </c>
      <c r="K7438">
        <v>23</v>
      </c>
      <c r="L7438">
        <v>223.98</v>
      </c>
      <c r="M7438" s="2">
        <v>7.0000000000000007E-2</v>
      </c>
      <c r="N7438">
        <v>5126.3</v>
      </c>
      <c r="O7438">
        <v>15.01</v>
      </c>
      <c r="P7438">
        <v>2019.192</v>
      </c>
      <c r="Q7438" s="2">
        <v>0.38</v>
      </c>
      <c r="R7438" t="s">
        <v>29</v>
      </c>
      <c r="S7438" t="s">
        <v>30</v>
      </c>
      <c r="T7438" t="s">
        <v>2463</v>
      </c>
      <c r="U7438" t="s">
        <v>67</v>
      </c>
      <c r="V7438" t="s">
        <v>68</v>
      </c>
      <c r="W7438">
        <v>7347</v>
      </c>
      <c r="X7438" s="1">
        <v>42199</v>
      </c>
      <c r="Y7438" t="s">
        <v>34</v>
      </c>
      <c r="Z7438" t="e" vm="36">
        <v>#VALUE!</v>
      </c>
      <c r="AA7438">
        <v>57401</v>
      </c>
      <c r="AB7438" t="e" cm="1" vm="2">
        <f t="array" ref="AB7438">_FV(Table1[[#This Row],[State]],"Country/region",TRUE)</f>
        <v>#VALUE!</v>
      </c>
    </row>
    <row r="7439" spans="1:28" x14ac:dyDescent="0.35">
      <c r="A7439" t="s">
        <v>2836</v>
      </c>
      <c r="B7439">
        <v>66</v>
      </c>
      <c r="C7439" t="s">
        <v>2837</v>
      </c>
      <c r="D7439" t="s">
        <v>57</v>
      </c>
      <c r="E7439">
        <f>YEAR(Table1[[#This Row],[Order Date]])</f>
        <v>2015</v>
      </c>
      <c r="F7439">
        <v>1</v>
      </c>
      <c r="G7439">
        <f>MONTH(Table1[[#This Row],[Order Date]])</f>
        <v>7</v>
      </c>
      <c r="H7439" s="1">
        <v>42199</v>
      </c>
      <c r="I7439">
        <v>14980</v>
      </c>
      <c r="J7439" t="s">
        <v>58</v>
      </c>
      <c r="K7439">
        <v>27</v>
      </c>
      <c r="L7439">
        <v>31.78</v>
      </c>
      <c r="M7439" s="2">
        <v>0.03</v>
      </c>
      <c r="N7439">
        <v>898.9</v>
      </c>
      <c r="O7439">
        <v>1.99</v>
      </c>
      <c r="P7439">
        <v>325.88</v>
      </c>
      <c r="Q7439" s="2">
        <v>0.42</v>
      </c>
      <c r="R7439" t="s">
        <v>96</v>
      </c>
      <c r="S7439" t="s">
        <v>139</v>
      </c>
      <c r="T7439" t="s">
        <v>551</v>
      </c>
      <c r="U7439" t="s">
        <v>102</v>
      </c>
      <c r="V7439" t="s">
        <v>76</v>
      </c>
      <c r="W7439">
        <v>2094</v>
      </c>
      <c r="X7439" s="1">
        <v>42200</v>
      </c>
      <c r="Y7439" t="s">
        <v>34</v>
      </c>
      <c r="Z7439" t="e" vm="6">
        <v>#VALUE!</v>
      </c>
      <c r="AA7439">
        <v>35904</v>
      </c>
      <c r="AB7439" t="e" cm="1" vm="2">
        <f t="array" ref="AB7439">_FV(Table1[[#This Row],[State]],"Country/region",TRUE)</f>
        <v>#VALUE!</v>
      </c>
    </row>
    <row r="7440" spans="1:28" x14ac:dyDescent="0.35">
      <c r="A7440" t="s">
        <v>3091</v>
      </c>
      <c r="B7440">
        <v>66</v>
      </c>
      <c r="C7440" t="s">
        <v>3092</v>
      </c>
      <c r="D7440" t="s">
        <v>46</v>
      </c>
      <c r="E7440">
        <f>YEAR(Table1[[#This Row],[Order Date]])</f>
        <v>2015</v>
      </c>
      <c r="F7440">
        <v>1</v>
      </c>
      <c r="G7440">
        <f>MONTH(Table1[[#This Row],[Order Date]])</f>
        <v>7</v>
      </c>
      <c r="H7440" s="1">
        <v>42199</v>
      </c>
      <c r="I7440">
        <v>53223</v>
      </c>
      <c r="J7440" t="s">
        <v>47</v>
      </c>
      <c r="K7440">
        <v>2</v>
      </c>
      <c r="L7440">
        <v>4.24</v>
      </c>
      <c r="M7440" s="2">
        <v>0.08</v>
      </c>
      <c r="N7440">
        <v>13.29</v>
      </c>
      <c r="O7440">
        <v>5.41</v>
      </c>
      <c r="P7440">
        <v>-10.327</v>
      </c>
      <c r="Q7440" s="2">
        <v>0.35</v>
      </c>
      <c r="R7440" t="s">
        <v>29</v>
      </c>
      <c r="S7440" t="s">
        <v>30</v>
      </c>
      <c r="T7440" t="s">
        <v>1746</v>
      </c>
      <c r="U7440" t="s">
        <v>67</v>
      </c>
      <c r="V7440" t="s">
        <v>33</v>
      </c>
      <c r="W7440">
        <v>7461</v>
      </c>
      <c r="X7440" s="1">
        <v>42206</v>
      </c>
      <c r="Y7440" t="s">
        <v>34</v>
      </c>
      <c r="Z7440" t="e" vm="15">
        <v>#VALUE!</v>
      </c>
      <c r="AA7440">
        <v>12306</v>
      </c>
      <c r="AB7440" t="e" cm="1" vm="2">
        <f t="array" ref="AB7440">_FV(Table1[[#This Row],[State]],"Country/region",TRUE)</f>
        <v>#VALUE!</v>
      </c>
    </row>
    <row r="7441" spans="1:28" x14ac:dyDescent="0.35">
      <c r="A7441" t="s">
        <v>2044</v>
      </c>
      <c r="B7441">
        <v>66</v>
      </c>
      <c r="C7441" t="s">
        <v>1676</v>
      </c>
      <c r="D7441" t="s">
        <v>27</v>
      </c>
      <c r="E7441">
        <f>YEAR(Table1[[#This Row],[Order Date]])</f>
        <v>2015</v>
      </c>
      <c r="F7441">
        <v>1</v>
      </c>
      <c r="G7441">
        <f>MONTH(Table1[[#This Row],[Order Date]])</f>
        <v>7</v>
      </c>
      <c r="H7441" s="1">
        <v>42200</v>
      </c>
      <c r="I7441">
        <v>55683</v>
      </c>
      <c r="J7441" t="s">
        <v>28</v>
      </c>
      <c r="K7441">
        <v>23</v>
      </c>
      <c r="L7441">
        <v>51.75</v>
      </c>
      <c r="M7441" s="2">
        <v>0.02</v>
      </c>
      <c r="N7441">
        <v>1198.0999999999999</v>
      </c>
      <c r="O7441">
        <v>19.989999999999998</v>
      </c>
      <c r="P7441">
        <v>187.19</v>
      </c>
      <c r="Q7441" s="2">
        <v>0.55000000000000004</v>
      </c>
      <c r="R7441" t="s">
        <v>48</v>
      </c>
      <c r="S7441" t="s">
        <v>30</v>
      </c>
      <c r="T7441" t="s">
        <v>1765</v>
      </c>
      <c r="U7441" t="s">
        <v>82</v>
      </c>
      <c r="V7441" t="s">
        <v>76</v>
      </c>
      <c r="W7441">
        <v>7782</v>
      </c>
      <c r="X7441" s="1">
        <v>42201</v>
      </c>
      <c r="Y7441" t="s">
        <v>34</v>
      </c>
      <c r="Z7441" t="e" vm="19">
        <v>#VALUE!</v>
      </c>
      <c r="AA7441">
        <v>29662</v>
      </c>
      <c r="AB7441" t="e" cm="1" vm="2">
        <f t="array" ref="AB7441">_FV(Table1[[#This Row],[State]],"Country/region",TRUE)</f>
        <v>#VALUE!</v>
      </c>
    </row>
    <row r="7442" spans="1:28" x14ac:dyDescent="0.35">
      <c r="A7442" t="s">
        <v>1308</v>
      </c>
      <c r="B7442">
        <v>66</v>
      </c>
      <c r="C7442" t="s">
        <v>562</v>
      </c>
      <c r="D7442" t="s">
        <v>46</v>
      </c>
      <c r="E7442">
        <f>YEAR(Table1[[#This Row],[Order Date]])</f>
        <v>2015</v>
      </c>
      <c r="F7442">
        <v>1</v>
      </c>
      <c r="G7442">
        <f>MONTH(Table1[[#This Row],[Order Date]])</f>
        <v>7</v>
      </c>
      <c r="H7442" s="1">
        <v>42200</v>
      </c>
      <c r="I7442">
        <v>16103</v>
      </c>
      <c r="J7442" t="s">
        <v>39</v>
      </c>
      <c r="K7442">
        <v>31</v>
      </c>
      <c r="L7442">
        <v>6.48</v>
      </c>
      <c r="M7442" s="2">
        <v>0</v>
      </c>
      <c r="N7442">
        <v>217.14</v>
      </c>
      <c r="O7442">
        <v>6.22</v>
      </c>
      <c r="P7442">
        <v>-62.97</v>
      </c>
      <c r="Q7442" s="2">
        <v>0.37</v>
      </c>
      <c r="R7442" t="s">
        <v>29</v>
      </c>
      <c r="S7442" t="s">
        <v>30</v>
      </c>
      <c r="T7442" t="s">
        <v>1393</v>
      </c>
      <c r="U7442" t="s">
        <v>61</v>
      </c>
      <c r="V7442" t="s">
        <v>68</v>
      </c>
      <c r="W7442">
        <v>2229</v>
      </c>
      <c r="X7442" s="1">
        <v>42202</v>
      </c>
      <c r="Y7442" t="s">
        <v>34</v>
      </c>
      <c r="Z7442" t="e" vm="25">
        <v>#VALUE!</v>
      </c>
      <c r="AA7442">
        <v>53094</v>
      </c>
      <c r="AB7442" t="e" cm="1" vm="2">
        <f t="array" ref="AB7442">_FV(Table1[[#This Row],[State]],"Country/region",TRUE)</f>
        <v>#VALUE!</v>
      </c>
    </row>
    <row r="7443" spans="1:28" x14ac:dyDescent="0.35">
      <c r="A7443" t="s">
        <v>561</v>
      </c>
      <c r="B7443">
        <v>66</v>
      </c>
      <c r="C7443" t="s">
        <v>562</v>
      </c>
      <c r="D7443" t="s">
        <v>46</v>
      </c>
      <c r="E7443">
        <f>YEAR(Table1[[#This Row],[Order Date]])</f>
        <v>2015</v>
      </c>
      <c r="F7443">
        <v>1</v>
      </c>
      <c r="G7443">
        <f>MONTH(Table1[[#This Row],[Order Date]])</f>
        <v>7</v>
      </c>
      <c r="H7443" s="1">
        <v>42200</v>
      </c>
      <c r="I7443">
        <v>16103</v>
      </c>
      <c r="J7443" t="s">
        <v>39</v>
      </c>
      <c r="K7443">
        <v>22</v>
      </c>
      <c r="L7443">
        <v>19.84</v>
      </c>
      <c r="M7443" s="2">
        <v>0.06</v>
      </c>
      <c r="N7443">
        <v>426.7</v>
      </c>
      <c r="O7443">
        <v>4.0999999999999996</v>
      </c>
      <c r="P7443">
        <v>104.77</v>
      </c>
      <c r="Q7443" s="2">
        <v>0.44</v>
      </c>
      <c r="R7443" t="s">
        <v>29</v>
      </c>
      <c r="S7443" t="s">
        <v>59</v>
      </c>
      <c r="T7443" t="s">
        <v>1530</v>
      </c>
      <c r="U7443" t="s">
        <v>88</v>
      </c>
      <c r="V7443" t="s">
        <v>76</v>
      </c>
      <c r="W7443">
        <v>2230</v>
      </c>
      <c r="X7443" s="1">
        <v>42202</v>
      </c>
      <c r="Y7443" t="s">
        <v>34</v>
      </c>
      <c r="Z7443" t="e" vm="14">
        <v>#VALUE!</v>
      </c>
      <c r="AA7443">
        <v>33407</v>
      </c>
      <c r="AB7443" t="e" cm="1" vm="2">
        <f t="array" ref="AB7443">_FV(Table1[[#This Row],[State]],"Country/region",TRUE)</f>
        <v>#VALUE!</v>
      </c>
    </row>
    <row r="7444" spans="1:28" x14ac:dyDescent="0.35">
      <c r="A7444" t="s">
        <v>2817</v>
      </c>
      <c r="B7444">
        <v>66</v>
      </c>
      <c r="C7444" t="s">
        <v>1676</v>
      </c>
      <c r="D7444" t="s">
        <v>27</v>
      </c>
      <c r="E7444">
        <f>YEAR(Table1[[#This Row],[Order Date]])</f>
        <v>2015</v>
      </c>
      <c r="F7444">
        <v>1</v>
      </c>
      <c r="G7444">
        <f>MONTH(Table1[[#This Row],[Order Date]])</f>
        <v>7</v>
      </c>
      <c r="H7444" s="1">
        <v>42200</v>
      </c>
      <c r="I7444">
        <v>55683</v>
      </c>
      <c r="J7444" t="s">
        <v>28</v>
      </c>
      <c r="K7444">
        <v>50</v>
      </c>
      <c r="L7444">
        <v>3.29</v>
      </c>
      <c r="M7444" s="2">
        <v>0.02</v>
      </c>
      <c r="N7444">
        <v>172.23</v>
      </c>
      <c r="O7444">
        <v>1.35</v>
      </c>
      <c r="P7444">
        <v>32.35</v>
      </c>
      <c r="Q7444" s="2">
        <v>0.4</v>
      </c>
      <c r="R7444" t="s">
        <v>29</v>
      </c>
      <c r="S7444" t="s">
        <v>59</v>
      </c>
      <c r="T7444" t="s">
        <v>231</v>
      </c>
      <c r="U7444" t="s">
        <v>232</v>
      </c>
      <c r="V7444" t="s">
        <v>76</v>
      </c>
      <c r="W7444">
        <v>7781</v>
      </c>
      <c r="X7444" s="1">
        <v>42202</v>
      </c>
      <c r="Y7444" t="s">
        <v>34</v>
      </c>
      <c r="Z7444" t="e" vm="34">
        <v>#VALUE!</v>
      </c>
      <c r="AA7444">
        <v>39560</v>
      </c>
      <c r="AB7444" t="e" cm="1" vm="2">
        <f t="array" ref="AB7444">_FV(Table1[[#This Row],[State]],"Country/region",TRUE)</f>
        <v>#VALUE!</v>
      </c>
    </row>
    <row r="7445" spans="1:28" x14ac:dyDescent="0.35">
      <c r="A7445" t="s">
        <v>1634</v>
      </c>
      <c r="B7445">
        <v>66</v>
      </c>
      <c r="C7445" t="s">
        <v>889</v>
      </c>
      <c r="D7445" t="s">
        <v>27</v>
      </c>
      <c r="E7445">
        <f>YEAR(Table1[[#This Row],[Order Date]])</f>
        <v>2015</v>
      </c>
      <c r="F7445">
        <v>1</v>
      </c>
      <c r="G7445">
        <f>MONTH(Table1[[#This Row],[Order Date]])</f>
        <v>7</v>
      </c>
      <c r="H7445" s="1">
        <v>42201</v>
      </c>
      <c r="I7445">
        <v>30786</v>
      </c>
      <c r="J7445" t="s">
        <v>131</v>
      </c>
      <c r="K7445">
        <v>23</v>
      </c>
      <c r="L7445">
        <v>2.78</v>
      </c>
      <c r="M7445" s="2">
        <v>0.01</v>
      </c>
      <c r="N7445">
        <v>65.91</v>
      </c>
      <c r="O7445">
        <v>1.34</v>
      </c>
      <c r="P7445">
        <v>0.76</v>
      </c>
      <c r="Q7445" s="2">
        <v>0.45</v>
      </c>
      <c r="R7445" t="s">
        <v>29</v>
      </c>
      <c r="S7445" t="s">
        <v>59</v>
      </c>
      <c r="T7445" t="s">
        <v>1804</v>
      </c>
      <c r="U7445" t="s">
        <v>88</v>
      </c>
      <c r="V7445" t="s">
        <v>52</v>
      </c>
      <c r="W7445">
        <v>4323</v>
      </c>
      <c r="X7445" s="1">
        <v>42201</v>
      </c>
      <c r="Y7445" t="s">
        <v>34</v>
      </c>
      <c r="Z7445" t="e" vm="39">
        <v>#VALUE!</v>
      </c>
      <c r="AA7445">
        <v>88201</v>
      </c>
      <c r="AB7445" t="e" cm="1" vm="2">
        <f t="array" ref="AB7445">_FV(Table1[[#This Row],[State]],"Country/region",TRUE)</f>
        <v>#VALUE!</v>
      </c>
    </row>
    <row r="7446" spans="1:28" x14ac:dyDescent="0.35">
      <c r="A7446" t="s">
        <v>3170</v>
      </c>
      <c r="B7446">
        <v>66</v>
      </c>
      <c r="C7446" t="s">
        <v>2981</v>
      </c>
      <c r="D7446" t="s">
        <v>38</v>
      </c>
      <c r="E7446">
        <f>YEAR(Table1[[#This Row],[Order Date]])</f>
        <v>2015</v>
      </c>
      <c r="F7446">
        <v>1</v>
      </c>
      <c r="G7446">
        <f>MONTH(Table1[[#This Row],[Order Date]])</f>
        <v>7</v>
      </c>
      <c r="H7446" s="1">
        <v>42201</v>
      </c>
      <c r="I7446">
        <v>30208</v>
      </c>
      <c r="J7446" t="s">
        <v>47</v>
      </c>
      <c r="K7446">
        <v>46</v>
      </c>
      <c r="L7446">
        <v>45.99</v>
      </c>
      <c r="M7446" s="2">
        <v>0.1</v>
      </c>
      <c r="N7446">
        <v>1752.0965000000001</v>
      </c>
      <c r="O7446">
        <v>4.99</v>
      </c>
      <c r="P7446">
        <v>356.346</v>
      </c>
      <c r="Q7446" s="2">
        <v>0.56999999999999995</v>
      </c>
      <c r="R7446" t="s">
        <v>96</v>
      </c>
      <c r="S7446" t="s">
        <v>30</v>
      </c>
      <c r="T7446" t="s">
        <v>1214</v>
      </c>
      <c r="U7446" t="s">
        <v>105</v>
      </c>
      <c r="V7446" t="s">
        <v>33</v>
      </c>
      <c r="W7446">
        <v>4244</v>
      </c>
      <c r="X7446" s="1">
        <v>42201</v>
      </c>
      <c r="Y7446" t="s">
        <v>34</v>
      </c>
      <c r="Z7446" t="e" vm="22">
        <v>#VALUE!</v>
      </c>
      <c r="AA7446">
        <v>45040</v>
      </c>
      <c r="AB7446" t="e" cm="1" vm="2">
        <f t="array" ref="AB7446">_FV(Table1[[#This Row],[State]],"Country/region",TRUE)</f>
        <v>#VALUE!</v>
      </c>
    </row>
    <row r="7447" spans="1:28" x14ac:dyDescent="0.35">
      <c r="A7447" t="s">
        <v>1055</v>
      </c>
      <c r="B7447">
        <v>66</v>
      </c>
      <c r="C7447" t="s">
        <v>1056</v>
      </c>
      <c r="D7447" t="s">
        <v>46</v>
      </c>
      <c r="E7447">
        <f>YEAR(Table1[[#This Row],[Order Date]])</f>
        <v>2015</v>
      </c>
      <c r="F7447">
        <v>1</v>
      </c>
      <c r="G7447">
        <f>MONTH(Table1[[#This Row],[Order Date]])</f>
        <v>7</v>
      </c>
      <c r="H7447" s="1">
        <v>42201</v>
      </c>
      <c r="I7447">
        <v>9892</v>
      </c>
      <c r="J7447" t="s">
        <v>131</v>
      </c>
      <c r="K7447">
        <v>50</v>
      </c>
      <c r="L7447">
        <v>27.18</v>
      </c>
      <c r="M7447" s="2">
        <v>0.02</v>
      </c>
      <c r="N7447">
        <v>1406.64</v>
      </c>
      <c r="O7447">
        <v>8.23</v>
      </c>
      <c r="P7447">
        <v>424.36</v>
      </c>
      <c r="Q7447" s="2">
        <v>0.38</v>
      </c>
      <c r="R7447" t="s">
        <v>29</v>
      </c>
      <c r="S7447" t="s">
        <v>30</v>
      </c>
      <c r="T7447" t="s">
        <v>1609</v>
      </c>
      <c r="U7447" t="s">
        <v>267</v>
      </c>
      <c r="V7447" t="s">
        <v>68</v>
      </c>
      <c r="W7447">
        <v>1356</v>
      </c>
      <c r="X7447" s="1">
        <v>42202</v>
      </c>
      <c r="Y7447" t="s">
        <v>34</v>
      </c>
      <c r="Z7447" t="e" vm="40">
        <v>#VALUE!</v>
      </c>
      <c r="AA7447">
        <v>66801</v>
      </c>
      <c r="AB7447" t="e" cm="1" vm="2">
        <f t="array" ref="AB7447">_FV(Table1[[#This Row],[State]],"Country/region",TRUE)</f>
        <v>#VALUE!</v>
      </c>
    </row>
    <row r="7448" spans="1:28" x14ac:dyDescent="0.35">
      <c r="A7448" t="s">
        <v>1634</v>
      </c>
      <c r="B7448">
        <v>66</v>
      </c>
      <c r="C7448" t="s">
        <v>889</v>
      </c>
      <c r="D7448" t="s">
        <v>27</v>
      </c>
      <c r="E7448">
        <f>YEAR(Table1[[#This Row],[Order Date]])</f>
        <v>2015</v>
      </c>
      <c r="F7448">
        <v>1</v>
      </c>
      <c r="G7448">
        <f>MONTH(Table1[[#This Row],[Order Date]])</f>
        <v>7</v>
      </c>
      <c r="H7448" s="1">
        <v>42201</v>
      </c>
      <c r="I7448">
        <v>30786</v>
      </c>
      <c r="J7448" t="s">
        <v>131</v>
      </c>
      <c r="K7448">
        <v>4</v>
      </c>
      <c r="L7448">
        <v>15.42</v>
      </c>
      <c r="M7448" s="2">
        <v>0.06</v>
      </c>
      <c r="N7448">
        <v>72.72</v>
      </c>
      <c r="O7448">
        <v>10.68</v>
      </c>
      <c r="P7448">
        <v>-36.61</v>
      </c>
      <c r="Q7448" s="2">
        <v>0.57999999999999996</v>
      </c>
      <c r="R7448" t="s">
        <v>29</v>
      </c>
      <c r="S7448" t="s">
        <v>30</v>
      </c>
      <c r="T7448" t="s">
        <v>1352</v>
      </c>
      <c r="U7448" t="s">
        <v>32</v>
      </c>
      <c r="V7448" t="s">
        <v>52</v>
      </c>
      <c r="W7448">
        <v>4324</v>
      </c>
      <c r="X7448" s="1">
        <v>42202</v>
      </c>
      <c r="Y7448" t="s">
        <v>34</v>
      </c>
      <c r="Z7448" t="e" vm="39">
        <v>#VALUE!</v>
      </c>
      <c r="AA7448">
        <v>88201</v>
      </c>
      <c r="AB7448" t="e" cm="1" vm="2">
        <f t="array" ref="AB7448">_FV(Table1[[#This Row],[State]],"Country/region",TRUE)</f>
        <v>#VALUE!</v>
      </c>
    </row>
    <row r="7449" spans="1:28" x14ac:dyDescent="0.35">
      <c r="A7449" t="s">
        <v>2766</v>
      </c>
      <c r="B7449">
        <v>66</v>
      </c>
      <c r="C7449" t="s">
        <v>875</v>
      </c>
      <c r="D7449" t="s">
        <v>38</v>
      </c>
      <c r="E7449">
        <f>YEAR(Table1[[#This Row],[Order Date]])</f>
        <v>2015</v>
      </c>
      <c r="F7449">
        <v>1</v>
      </c>
      <c r="G7449">
        <f>MONTH(Table1[[#This Row],[Order Date]])</f>
        <v>7</v>
      </c>
      <c r="H7449" s="1">
        <v>42201</v>
      </c>
      <c r="I7449">
        <v>33666</v>
      </c>
      <c r="J7449" t="s">
        <v>39</v>
      </c>
      <c r="K7449">
        <v>17</v>
      </c>
      <c r="L7449">
        <v>209.37</v>
      </c>
      <c r="M7449" s="2">
        <v>0.02</v>
      </c>
      <c r="N7449">
        <v>3801.27</v>
      </c>
      <c r="O7449">
        <v>69</v>
      </c>
      <c r="P7449">
        <v>-861.30330000000004</v>
      </c>
      <c r="Q7449" s="2">
        <v>0.79</v>
      </c>
      <c r="R7449" t="s">
        <v>48</v>
      </c>
      <c r="S7449" t="s">
        <v>40</v>
      </c>
      <c r="T7449" t="s">
        <v>2097</v>
      </c>
      <c r="U7449" t="s">
        <v>75</v>
      </c>
      <c r="V7449" t="s">
        <v>33</v>
      </c>
      <c r="W7449">
        <v>4728</v>
      </c>
      <c r="X7449" s="1">
        <v>42203</v>
      </c>
      <c r="Y7449" t="s">
        <v>34</v>
      </c>
      <c r="Z7449" t="e" vm="15">
        <v>#VALUE!</v>
      </c>
      <c r="AA7449">
        <v>10573</v>
      </c>
      <c r="AB7449" t="e" cm="1" vm="2">
        <f t="array" ref="AB7449">_FV(Table1[[#This Row],[State]],"Country/region",TRUE)</f>
        <v>#VALUE!</v>
      </c>
    </row>
    <row r="7450" spans="1:28" x14ac:dyDescent="0.35">
      <c r="A7450" t="s">
        <v>99</v>
      </c>
      <c r="B7450">
        <v>66</v>
      </c>
      <c r="C7450" t="s">
        <v>1474</v>
      </c>
      <c r="D7450" t="s">
        <v>57</v>
      </c>
      <c r="E7450">
        <f>YEAR(Table1[[#This Row],[Order Date]])</f>
        <v>2015</v>
      </c>
      <c r="F7450">
        <v>1</v>
      </c>
      <c r="G7450">
        <f>MONTH(Table1[[#This Row],[Order Date]])</f>
        <v>7</v>
      </c>
      <c r="H7450" s="1">
        <v>42201</v>
      </c>
      <c r="I7450">
        <v>46979</v>
      </c>
      <c r="J7450" t="s">
        <v>47</v>
      </c>
      <c r="K7450">
        <v>30</v>
      </c>
      <c r="L7450">
        <v>306.14</v>
      </c>
      <c r="M7450" s="2">
        <v>0.09</v>
      </c>
      <c r="N7450">
        <v>8718.4599999999991</v>
      </c>
      <c r="O7450">
        <v>26.53</v>
      </c>
      <c r="P7450">
        <v>1554.85</v>
      </c>
      <c r="Q7450" s="2">
        <v>0.56000000000000005</v>
      </c>
      <c r="R7450" t="s">
        <v>96</v>
      </c>
      <c r="S7450" t="s">
        <v>49</v>
      </c>
      <c r="T7450" t="s">
        <v>326</v>
      </c>
      <c r="U7450" t="s">
        <v>98</v>
      </c>
      <c r="V7450" t="s">
        <v>76</v>
      </c>
      <c r="W7450">
        <v>6601</v>
      </c>
      <c r="X7450" s="1">
        <v>42203</v>
      </c>
      <c r="Y7450" t="s">
        <v>53</v>
      </c>
      <c r="Z7450" t="e" vm="10">
        <v>#VALUE!</v>
      </c>
      <c r="AA7450">
        <v>70802</v>
      </c>
      <c r="AB7450" t="e" cm="1" vm="2">
        <f t="array" ref="AB7450">_FV(Table1[[#This Row],[State]],"Country/region",TRUE)</f>
        <v>#VALUE!</v>
      </c>
    </row>
    <row r="7451" spans="1:28" x14ac:dyDescent="0.35">
      <c r="A7451" t="s">
        <v>3168</v>
      </c>
      <c r="B7451">
        <v>66</v>
      </c>
      <c r="C7451" t="s">
        <v>2451</v>
      </c>
      <c r="D7451" t="s">
        <v>27</v>
      </c>
      <c r="E7451">
        <f>YEAR(Table1[[#This Row],[Order Date]])</f>
        <v>2015</v>
      </c>
      <c r="F7451">
        <v>1</v>
      </c>
      <c r="G7451">
        <f>MONTH(Table1[[#This Row],[Order Date]])</f>
        <v>7</v>
      </c>
      <c r="H7451" s="1">
        <v>42201</v>
      </c>
      <c r="I7451">
        <v>59558</v>
      </c>
      <c r="J7451" t="s">
        <v>39</v>
      </c>
      <c r="K7451">
        <v>34</v>
      </c>
      <c r="L7451">
        <v>2.61</v>
      </c>
      <c r="M7451" s="2">
        <v>0</v>
      </c>
      <c r="N7451">
        <v>94.56</v>
      </c>
      <c r="O7451">
        <v>0.5</v>
      </c>
      <c r="P7451">
        <v>37.729999999999997</v>
      </c>
      <c r="Q7451" s="2">
        <v>0.39</v>
      </c>
      <c r="R7451" t="s">
        <v>29</v>
      </c>
      <c r="S7451" t="s">
        <v>30</v>
      </c>
      <c r="T7451" t="s">
        <v>1036</v>
      </c>
      <c r="U7451" t="s">
        <v>210</v>
      </c>
      <c r="V7451" t="s">
        <v>68</v>
      </c>
      <c r="W7451">
        <v>8333</v>
      </c>
      <c r="X7451" s="1">
        <v>42204</v>
      </c>
      <c r="Y7451" t="s">
        <v>34</v>
      </c>
      <c r="Z7451" t="e" vm="16">
        <v>#VALUE!</v>
      </c>
      <c r="AA7451">
        <v>60478</v>
      </c>
      <c r="AB7451" t="e" cm="1" vm="2">
        <f t="array" ref="AB7451">_FV(Table1[[#This Row],[State]],"Country/region",TRUE)</f>
        <v>#VALUE!</v>
      </c>
    </row>
    <row r="7452" spans="1:28" x14ac:dyDescent="0.35">
      <c r="A7452" t="s">
        <v>99</v>
      </c>
      <c r="B7452">
        <v>66</v>
      </c>
      <c r="C7452" t="s">
        <v>1474</v>
      </c>
      <c r="D7452" t="s">
        <v>57</v>
      </c>
      <c r="E7452">
        <f>YEAR(Table1[[#This Row],[Order Date]])</f>
        <v>2015</v>
      </c>
      <c r="F7452">
        <v>1</v>
      </c>
      <c r="G7452">
        <f>MONTH(Table1[[#This Row],[Order Date]])</f>
        <v>7</v>
      </c>
      <c r="H7452" s="1">
        <v>42201</v>
      </c>
      <c r="I7452">
        <v>46979</v>
      </c>
      <c r="J7452" t="s">
        <v>47</v>
      </c>
      <c r="K7452">
        <v>26</v>
      </c>
      <c r="L7452">
        <v>4.9800000000000004</v>
      </c>
      <c r="M7452" s="2">
        <v>0.05</v>
      </c>
      <c r="N7452">
        <v>135.88</v>
      </c>
      <c r="O7452">
        <v>5.49</v>
      </c>
      <c r="P7452">
        <v>-66.02</v>
      </c>
      <c r="Q7452" s="2">
        <v>0.38</v>
      </c>
      <c r="R7452" t="s">
        <v>29</v>
      </c>
      <c r="S7452" t="s">
        <v>30</v>
      </c>
      <c r="T7452" t="s">
        <v>1505</v>
      </c>
      <c r="U7452" t="s">
        <v>61</v>
      </c>
      <c r="V7452" t="s">
        <v>76</v>
      </c>
      <c r="W7452">
        <v>6602</v>
      </c>
      <c r="X7452" s="1">
        <v>42210</v>
      </c>
      <c r="Y7452" t="s">
        <v>34</v>
      </c>
      <c r="Z7452" t="e" vm="10">
        <v>#VALUE!</v>
      </c>
      <c r="AA7452">
        <v>70802</v>
      </c>
      <c r="AB7452" t="e" cm="1" vm="2">
        <f t="array" ref="AB7452">_FV(Table1[[#This Row],[State]],"Country/region",TRUE)</f>
        <v>#VALUE!</v>
      </c>
    </row>
    <row r="7453" spans="1:28" x14ac:dyDescent="0.35">
      <c r="A7453" t="s">
        <v>901</v>
      </c>
      <c r="B7453">
        <v>66</v>
      </c>
      <c r="C7453" t="s">
        <v>189</v>
      </c>
      <c r="D7453" t="s">
        <v>38</v>
      </c>
      <c r="E7453">
        <f>YEAR(Table1[[#This Row],[Order Date]])</f>
        <v>2015</v>
      </c>
      <c r="F7453">
        <v>1</v>
      </c>
      <c r="G7453">
        <f>MONTH(Table1[[#This Row],[Order Date]])</f>
        <v>7</v>
      </c>
      <c r="H7453" s="1">
        <v>42201</v>
      </c>
      <c r="I7453">
        <v>24613</v>
      </c>
      <c r="J7453" t="s">
        <v>47</v>
      </c>
      <c r="K7453">
        <v>36</v>
      </c>
      <c r="L7453">
        <v>6.48</v>
      </c>
      <c r="M7453" s="2">
        <v>0.01</v>
      </c>
      <c r="N7453">
        <v>246.79</v>
      </c>
      <c r="O7453">
        <v>6.6</v>
      </c>
      <c r="P7453">
        <v>-90.08</v>
      </c>
      <c r="Q7453" s="2">
        <v>0.37</v>
      </c>
      <c r="R7453" t="s">
        <v>29</v>
      </c>
      <c r="S7453" t="s">
        <v>30</v>
      </c>
      <c r="T7453" t="s">
        <v>600</v>
      </c>
      <c r="U7453" t="s">
        <v>61</v>
      </c>
      <c r="V7453" t="s">
        <v>33</v>
      </c>
      <c r="W7453">
        <v>3453</v>
      </c>
      <c r="X7453" s="1">
        <v>42210</v>
      </c>
      <c r="Y7453" t="s">
        <v>34</v>
      </c>
      <c r="Z7453" t="e" vm="15">
        <v>#VALUE!</v>
      </c>
      <c r="AA7453">
        <v>11520</v>
      </c>
      <c r="AB7453" t="e" cm="1" vm="2">
        <f t="array" ref="AB7453">_FV(Table1[[#This Row],[State]],"Country/region",TRUE)</f>
        <v>#VALUE!</v>
      </c>
    </row>
    <row r="7454" spans="1:28" x14ac:dyDescent="0.35">
      <c r="A7454" t="s">
        <v>901</v>
      </c>
      <c r="B7454">
        <v>66</v>
      </c>
      <c r="C7454" t="s">
        <v>189</v>
      </c>
      <c r="D7454" t="s">
        <v>38</v>
      </c>
      <c r="E7454">
        <f>YEAR(Table1[[#This Row],[Order Date]])</f>
        <v>2015</v>
      </c>
      <c r="F7454">
        <v>1</v>
      </c>
      <c r="G7454">
        <f>MONTH(Table1[[#This Row],[Order Date]])</f>
        <v>7</v>
      </c>
      <c r="H7454" s="1">
        <v>42201</v>
      </c>
      <c r="I7454">
        <v>24613</v>
      </c>
      <c r="J7454" t="s">
        <v>47</v>
      </c>
      <c r="K7454">
        <v>39</v>
      </c>
      <c r="L7454">
        <v>19.84</v>
      </c>
      <c r="M7454" s="2">
        <v>0.01</v>
      </c>
      <c r="N7454">
        <v>777.78</v>
      </c>
      <c r="O7454">
        <v>4.0999999999999996</v>
      </c>
      <c r="P7454">
        <v>237.75</v>
      </c>
      <c r="Q7454" s="2">
        <v>0.44</v>
      </c>
      <c r="R7454" t="s">
        <v>29</v>
      </c>
      <c r="S7454" t="s">
        <v>59</v>
      </c>
      <c r="T7454" t="s">
        <v>1530</v>
      </c>
      <c r="U7454" t="s">
        <v>88</v>
      </c>
      <c r="V7454" t="s">
        <v>33</v>
      </c>
      <c r="W7454">
        <v>3454</v>
      </c>
      <c r="X7454" s="1">
        <v>42210</v>
      </c>
      <c r="Y7454" t="s">
        <v>34</v>
      </c>
      <c r="Z7454" t="e" vm="15">
        <v>#VALUE!</v>
      </c>
      <c r="AA7454">
        <v>11520</v>
      </c>
      <c r="AB7454" t="e" cm="1" vm="2">
        <f t="array" ref="AB7454">_FV(Table1[[#This Row],[State]],"Country/region",TRUE)</f>
        <v>#VALUE!</v>
      </c>
    </row>
    <row r="7455" spans="1:28" x14ac:dyDescent="0.35">
      <c r="A7455" t="s">
        <v>901</v>
      </c>
      <c r="B7455">
        <v>66</v>
      </c>
      <c r="C7455" t="s">
        <v>189</v>
      </c>
      <c r="D7455" t="s">
        <v>38</v>
      </c>
      <c r="E7455">
        <f>YEAR(Table1[[#This Row],[Order Date]])</f>
        <v>2015</v>
      </c>
      <c r="F7455">
        <v>1</v>
      </c>
      <c r="G7455">
        <f>MONTH(Table1[[#This Row],[Order Date]])</f>
        <v>7</v>
      </c>
      <c r="H7455" s="1">
        <v>42201</v>
      </c>
      <c r="I7455">
        <v>24613</v>
      </c>
      <c r="J7455" t="s">
        <v>47</v>
      </c>
      <c r="K7455">
        <v>16</v>
      </c>
      <c r="L7455">
        <v>599.99</v>
      </c>
      <c r="M7455" s="2">
        <v>0</v>
      </c>
      <c r="N7455">
        <v>9695.84</v>
      </c>
      <c r="O7455">
        <v>24.49</v>
      </c>
      <c r="P7455">
        <v>2752.11</v>
      </c>
      <c r="Q7455" s="2">
        <v>0.37</v>
      </c>
      <c r="R7455" t="s">
        <v>96</v>
      </c>
      <c r="S7455" t="s">
        <v>40</v>
      </c>
      <c r="T7455" t="s">
        <v>2635</v>
      </c>
      <c r="U7455" t="s">
        <v>192</v>
      </c>
      <c r="V7455" t="s">
        <v>33</v>
      </c>
      <c r="W7455">
        <v>3452</v>
      </c>
      <c r="X7455" s="1">
        <v>42210</v>
      </c>
      <c r="Y7455" t="s">
        <v>34</v>
      </c>
      <c r="Z7455" t="e" vm="15">
        <v>#VALUE!</v>
      </c>
      <c r="AA7455">
        <v>11520</v>
      </c>
      <c r="AB7455" t="e" cm="1" vm="2">
        <f t="array" ref="AB7455">_FV(Table1[[#This Row],[State]],"Country/region",TRUE)</f>
        <v>#VALUE!</v>
      </c>
    </row>
    <row r="7456" spans="1:28" x14ac:dyDescent="0.35">
      <c r="A7456" t="s">
        <v>690</v>
      </c>
      <c r="B7456">
        <v>66</v>
      </c>
      <c r="C7456" t="s">
        <v>2640</v>
      </c>
      <c r="D7456" t="s">
        <v>46</v>
      </c>
      <c r="E7456">
        <f>YEAR(Table1[[#This Row],[Order Date]])</f>
        <v>2015</v>
      </c>
      <c r="F7456">
        <v>1</v>
      </c>
      <c r="G7456">
        <f>MONTH(Table1[[#This Row],[Order Date]])</f>
        <v>7</v>
      </c>
      <c r="H7456" s="1">
        <v>42202</v>
      </c>
      <c r="I7456">
        <v>42374</v>
      </c>
      <c r="J7456" t="s">
        <v>58</v>
      </c>
      <c r="K7456">
        <v>21</v>
      </c>
      <c r="L7456">
        <v>10.01</v>
      </c>
      <c r="M7456" s="2">
        <v>0.08</v>
      </c>
      <c r="N7456">
        <v>205.32</v>
      </c>
      <c r="O7456">
        <v>1.99</v>
      </c>
      <c r="P7456">
        <v>37.299999999999997</v>
      </c>
      <c r="Q7456" s="2">
        <v>0.41</v>
      </c>
      <c r="R7456" t="s">
        <v>96</v>
      </c>
      <c r="S7456" t="s">
        <v>139</v>
      </c>
      <c r="T7456" t="s">
        <v>1905</v>
      </c>
      <c r="U7456" t="s">
        <v>102</v>
      </c>
      <c r="V7456" t="s">
        <v>76</v>
      </c>
      <c r="W7456">
        <v>5977</v>
      </c>
      <c r="X7456" s="1">
        <v>42202</v>
      </c>
      <c r="Y7456" t="s">
        <v>42</v>
      </c>
      <c r="Z7456" t="e" vm="47">
        <v>#VALUE!</v>
      </c>
      <c r="AA7456">
        <v>28027</v>
      </c>
      <c r="AB7456" t="e" cm="1" vm="2">
        <f t="array" ref="AB7456">_FV(Table1[[#This Row],[State]],"Country/region",TRUE)</f>
        <v>#VALUE!</v>
      </c>
    </row>
    <row r="7457" spans="1:28" x14ac:dyDescent="0.35">
      <c r="A7457" t="s">
        <v>3475</v>
      </c>
      <c r="B7457">
        <v>67</v>
      </c>
      <c r="C7457" t="s">
        <v>2640</v>
      </c>
      <c r="D7457" t="s">
        <v>46</v>
      </c>
      <c r="E7457">
        <f>YEAR(Table1[[#This Row],[Order Date]])</f>
        <v>2015</v>
      </c>
      <c r="F7457">
        <v>1</v>
      </c>
      <c r="G7457">
        <f>MONTH(Table1[[#This Row],[Order Date]])</f>
        <v>7</v>
      </c>
      <c r="H7457" s="1">
        <v>42202</v>
      </c>
      <c r="I7457">
        <v>42374</v>
      </c>
      <c r="J7457" t="s">
        <v>58</v>
      </c>
      <c r="K7457">
        <v>47</v>
      </c>
      <c r="L7457">
        <v>16.739999999999998</v>
      </c>
      <c r="M7457" s="2">
        <v>0</v>
      </c>
      <c r="N7457">
        <v>807.6</v>
      </c>
      <c r="O7457">
        <v>5.08</v>
      </c>
      <c r="P7457">
        <v>214.30199999999999</v>
      </c>
      <c r="Q7457" s="2">
        <v>0.36</v>
      </c>
      <c r="R7457" t="s">
        <v>29</v>
      </c>
      <c r="S7457" t="s">
        <v>30</v>
      </c>
      <c r="T7457" t="s">
        <v>3285</v>
      </c>
      <c r="U7457" t="s">
        <v>67</v>
      </c>
      <c r="V7457" t="s">
        <v>76</v>
      </c>
      <c r="W7457">
        <v>5978</v>
      </c>
      <c r="X7457" s="1">
        <v>42203</v>
      </c>
      <c r="Y7457" t="s">
        <v>34</v>
      </c>
      <c r="Z7457" t="e" vm="47">
        <v>#VALUE!</v>
      </c>
      <c r="AA7457">
        <v>27707</v>
      </c>
      <c r="AB7457" t="e" cm="1" vm="2">
        <f t="array" ref="AB7457">_FV(Table1[[#This Row],[State]],"Country/region",TRUE)</f>
        <v>#VALUE!</v>
      </c>
    </row>
    <row r="7458" spans="1:28" x14ac:dyDescent="0.35">
      <c r="A7458" t="s">
        <v>3350</v>
      </c>
      <c r="B7458">
        <v>67</v>
      </c>
      <c r="C7458" t="s">
        <v>347</v>
      </c>
      <c r="D7458" t="s">
        <v>57</v>
      </c>
      <c r="E7458">
        <f>YEAR(Table1[[#This Row],[Order Date]])</f>
        <v>2015</v>
      </c>
      <c r="F7458">
        <v>1</v>
      </c>
      <c r="G7458">
        <f>MONTH(Table1[[#This Row],[Order Date]])</f>
        <v>7</v>
      </c>
      <c r="H7458" s="1">
        <v>42202</v>
      </c>
      <c r="I7458">
        <v>45734</v>
      </c>
      <c r="J7458" t="s">
        <v>58</v>
      </c>
      <c r="K7458">
        <v>47</v>
      </c>
      <c r="L7458">
        <v>11.66</v>
      </c>
      <c r="M7458" s="2">
        <v>0.03</v>
      </c>
      <c r="N7458">
        <v>557.52</v>
      </c>
      <c r="O7458">
        <v>7.95</v>
      </c>
      <c r="P7458">
        <v>-157.30000000000001</v>
      </c>
      <c r="Q7458" s="2">
        <v>0.57999999999999996</v>
      </c>
      <c r="R7458" t="s">
        <v>29</v>
      </c>
      <c r="S7458" t="s">
        <v>139</v>
      </c>
      <c r="T7458" t="s">
        <v>2365</v>
      </c>
      <c r="U7458" t="s">
        <v>88</v>
      </c>
      <c r="V7458" t="s">
        <v>76</v>
      </c>
      <c r="W7458">
        <v>6436</v>
      </c>
      <c r="X7458" s="1">
        <v>42204</v>
      </c>
      <c r="Y7458" t="s">
        <v>42</v>
      </c>
      <c r="Z7458" t="e" vm="31">
        <v>#VALUE!</v>
      </c>
      <c r="AA7458">
        <v>37086</v>
      </c>
      <c r="AB7458" t="e" cm="1" vm="2">
        <f t="array" ref="AB7458">_FV(Table1[[#This Row],[State]],"Country/region",TRUE)</f>
        <v>#VALUE!</v>
      </c>
    </row>
    <row r="7459" spans="1:28" x14ac:dyDescent="0.35">
      <c r="A7459" t="s">
        <v>2656</v>
      </c>
      <c r="B7459">
        <v>66</v>
      </c>
      <c r="C7459" t="s">
        <v>2657</v>
      </c>
      <c r="D7459" t="s">
        <v>46</v>
      </c>
      <c r="E7459">
        <f>YEAR(Table1[[#This Row],[Order Date]])</f>
        <v>2015</v>
      </c>
      <c r="F7459">
        <v>1</v>
      </c>
      <c r="G7459">
        <f>MONTH(Table1[[#This Row],[Order Date]])</f>
        <v>7</v>
      </c>
      <c r="H7459" s="1">
        <v>42202</v>
      </c>
      <c r="I7459">
        <v>38532</v>
      </c>
      <c r="J7459" t="s">
        <v>28</v>
      </c>
      <c r="K7459">
        <v>44</v>
      </c>
      <c r="L7459">
        <v>2.94</v>
      </c>
      <c r="M7459" s="2">
        <v>7.0000000000000007E-2</v>
      </c>
      <c r="N7459">
        <v>128.22</v>
      </c>
      <c r="O7459">
        <v>0.7</v>
      </c>
      <c r="P7459">
        <v>16.510000000000002</v>
      </c>
      <c r="Q7459" s="2">
        <v>0.57999999999999996</v>
      </c>
      <c r="R7459" t="s">
        <v>29</v>
      </c>
      <c r="S7459" t="s">
        <v>59</v>
      </c>
      <c r="T7459" t="s">
        <v>521</v>
      </c>
      <c r="U7459" t="s">
        <v>88</v>
      </c>
      <c r="V7459" t="s">
        <v>33</v>
      </c>
      <c r="W7459">
        <v>5425</v>
      </c>
      <c r="X7459" s="1">
        <v>42204</v>
      </c>
      <c r="Y7459" t="s">
        <v>34</v>
      </c>
      <c r="Z7459" t="e" vm="22">
        <v>#VALUE!</v>
      </c>
      <c r="AA7459">
        <v>44060</v>
      </c>
      <c r="AB7459" t="e" cm="1" vm="2">
        <f t="array" ref="AB7459">_FV(Table1[[#This Row],[State]],"Country/region",TRUE)</f>
        <v>#VALUE!</v>
      </c>
    </row>
    <row r="7460" spans="1:28" x14ac:dyDescent="0.35">
      <c r="A7460" t="s">
        <v>3475</v>
      </c>
      <c r="B7460">
        <v>67</v>
      </c>
      <c r="C7460" t="s">
        <v>2640</v>
      </c>
      <c r="D7460" t="s">
        <v>46</v>
      </c>
      <c r="E7460">
        <f>YEAR(Table1[[#This Row],[Order Date]])</f>
        <v>2015</v>
      </c>
      <c r="F7460">
        <v>1</v>
      </c>
      <c r="G7460">
        <f>MONTH(Table1[[#This Row],[Order Date]])</f>
        <v>7</v>
      </c>
      <c r="H7460" s="1">
        <v>42202</v>
      </c>
      <c r="I7460">
        <v>42374</v>
      </c>
      <c r="J7460" t="s">
        <v>58</v>
      </c>
      <c r="K7460">
        <v>11</v>
      </c>
      <c r="L7460">
        <v>59.78</v>
      </c>
      <c r="M7460" s="2">
        <v>0</v>
      </c>
      <c r="N7460">
        <v>694.17</v>
      </c>
      <c r="O7460">
        <v>10.29</v>
      </c>
      <c r="P7460">
        <v>174.21600000000001</v>
      </c>
      <c r="Q7460" s="2">
        <v>0.39</v>
      </c>
      <c r="R7460" t="s">
        <v>29</v>
      </c>
      <c r="S7460" t="s">
        <v>30</v>
      </c>
      <c r="T7460" t="s">
        <v>2471</v>
      </c>
      <c r="U7460" t="s">
        <v>67</v>
      </c>
      <c r="V7460" t="s">
        <v>76</v>
      </c>
      <c r="W7460">
        <v>5979</v>
      </c>
      <c r="X7460" s="1">
        <v>42204</v>
      </c>
      <c r="Y7460" t="s">
        <v>34</v>
      </c>
      <c r="Z7460" t="e" vm="47">
        <v>#VALUE!</v>
      </c>
      <c r="AA7460">
        <v>27707</v>
      </c>
      <c r="AB7460" t="e" cm="1" vm="2">
        <f t="array" ref="AB7460">_FV(Table1[[#This Row],[State]],"Country/region",TRUE)</f>
        <v>#VALUE!</v>
      </c>
    </row>
    <row r="7461" spans="1:28" x14ac:dyDescent="0.35">
      <c r="A7461" t="s">
        <v>264</v>
      </c>
      <c r="B7461">
        <v>66</v>
      </c>
      <c r="C7461" t="s">
        <v>265</v>
      </c>
      <c r="D7461" t="s">
        <v>46</v>
      </c>
      <c r="E7461">
        <f>YEAR(Table1[[#This Row],[Order Date]])</f>
        <v>2015</v>
      </c>
      <c r="F7461">
        <v>1</v>
      </c>
      <c r="G7461">
        <f>MONTH(Table1[[#This Row],[Order Date]])</f>
        <v>7</v>
      </c>
      <c r="H7461" s="1">
        <v>42202</v>
      </c>
      <c r="I7461">
        <v>24039</v>
      </c>
      <c r="J7461" t="s">
        <v>39</v>
      </c>
      <c r="K7461">
        <v>5</v>
      </c>
      <c r="L7461">
        <v>40.98</v>
      </c>
      <c r="M7461" s="2">
        <v>0.1</v>
      </c>
      <c r="N7461">
        <v>199.16</v>
      </c>
      <c r="O7461">
        <v>1.99</v>
      </c>
      <c r="P7461">
        <v>-64.87</v>
      </c>
      <c r="Q7461" s="2">
        <v>0.44</v>
      </c>
      <c r="R7461" t="s">
        <v>96</v>
      </c>
      <c r="S7461" t="s">
        <v>139</v>
      </c>
      <c r="T7461" t="s">
        <v>3195</v>
      </c>
      <c r="U7461" t="s">
        <v>102</v>
      </c>
      <c r="V7461" t="s">
        <v>68</v>
      </c>
      <c r="W7461">
        <v>3361</v>
      </c>
      <c r="X7461" s="1">
        <v>42204</v>
      </c>
      <c r="Y7461" t="s">
        <v>34</v>
      </c>
      <c r="Z7461" t="e" vm="5">
        <v>#VALUE!</v>
      </c>
      <c r="AA7461">
        <v>55345</v>
      </c>
      <c r="AB7461" t="e" cm="1" vm="2">
        <f t="array" ref="AB7461">_FV(Table1[[#This Row],[State]],"Country/region",TRUE)</f>
        <v>#VALUE!</v>
      </c>
    </row>
    <row r="7462" spans="1:28" x14ac:dyDescent="0.35">
      <c r="A7462" t="s">
        <v>1881</v>
      </c>
      <c r="B7462">
        <v>67</v>
      </c>
      <c r="C7462" t="s">
        <v>1882</v>
      </c>
      <c r="D7462" t="s">
        <v>46</v>
      </c>
      <c r="E7462">
        <f>YEAR(Table1[[#This Row],[Order Date]])</f>
        <v>2015</v>
      </c>
      <c r="F7462">
        <v>1</v>
      </c>
      <c r="G7462">
        <f>MONTH(Table1[[#This Row],[Order Date]])</f>
        <v>7</v>
      </c>
      <c r="H7462" s="1">
        <v>42203</v>
      </c>
      <c r="I7462">
        <v>43907</v>
      </c>
      <c r="J7462" t="s">
        <v>58</v>
      </c>
      <c r="K7462">
        <v>42</v>
      </c>
      <c r="L7462">
        <v>31.76</v>
      </c>
      <c r="M7462" s="2">
        <v>0</v>
      </c>
      <c r="N7462">
        <v>1392.77</v>
      </c>
      <c r="O7462">
        <v>45.51</v>
      </c>
      <c r="P7462">
        <v>-1981.5509999999999</v>
      </c>
      <c r="Q7462" s="2">
        <v>0.65</v>
      </c>
      <c r="R7462" t="s">
        <v>48</v>
      </c>
      <c r="S7462" t="s">
        <v>73</v>
      </c>
      <c r="T7462" t="s">
        <v>448</v>
      </c>
      <c r="U7462" t="s">
        <v>75</v>
      </c>
      <c r="V7462" t="s">
        <v>33</v>
      </c>
      <c r="W7462">
        <v>6198</v>
      </c>
      <c r="X7462" s="1">
        <v>42205</v>
      </c>
      <c r="Y7462" t="s">
        <v>53</v>
      </c>
      <c r="Z7462" t="e" vm="15">
        <v>#VALUE!</v>
      </c>
      <c r="AA7462">
        <v>13501</v>
      </c>
      <c r="AB7462" t="e" cm="1" vm="2">
        <f t="array" ref="AB7462">_FV(Table1[[#This Row],[State]],"Country/region",TRUE)</f>
        <v>#VALUE!</v>
      </c>
    </row>
    <row r="7463" spans="1:28" x14ac:dyDescent="0.35">
      <c r="A7463" t="s">
        <v>963</v>
      </c>
      <c r="B7463">
        <v>67</v>
      </c>
      <c r="C7463" t="s">
        <v>1295</v>
      </c>
      <c r="D7463" t="s">
        <v>27</v>
      </c>
      <c r="E7463">
        <f>YEAR(Table1[[#This Row],[Order Date]])</f>
        <v>2015</v>
      </c>
      <c r="F7463">
        <v>1</v>
      </c>
      <c r="G7463">
        <f>MONTH(Table1[[#This Row],[Order Date]])</f>
        <v>7</v>
      </c>
      <c r="H7463" s="1">
        <v>42203</v>
      </c>
      <c r="I7463">
        <v>53635</v>
      </c>
      <c r="J7463" t="s">
        <v>39</v>
      </c>
      <c r="K7463">
        <v>33</v>
      </c>
      <c r="L7463">
        <v>3.14</v>
      </c>
      <c r="M7463" s="2">
        <v>0.08</v>
      </c>
      <c r="N7463">
        <v>103.92</v>
      </c>
      <c r="O7463">
        <v>1.92</v>
      </c>
      <c r="P7463">
        <v>-52.76</v>
      </c>
      <c r="Q7463" s="2">
        <v>0.84</v>
      </c>
      <c r="R7463" t="s">
        <v>29</v>
      </c>
      <c r="S7463" t="s">
        <v>59</v>
      </c>
      <c r="T7463" t="s">
        <v>2169</v>
      </c>
      <c r="U7463" t="s">
        <v>481</v>
      </c>
      <c r="V7463" t="s">
        <v>52</v>
      </c>
      <c r="W7463">
        <v>7513</v>
      </c>
      <c r="X7463" s="1">
        <v>42205</v>
      </c>
      <c r="Y7463" t="s">
        <v>34</v>
      </c>
      <c r="Z7463" t="e" vm="4">
        <v>#VALUE!</v>
      </c>
      <c r="AA7463">
        <v>94568</v>
      </c>
      <c r="AB7463" t="e" cm="1" vm="2">
        <f t="array" ref="AB7463">_FV(Table1[[#This Row],[State]],"Country/region",TRUE)</f>
        <v>#VALUE!</v>
      </c>
    </row>
    <row r="7464" spans="1:28" x14ac:dyDescent="0.35">
      <c r="A7464" t="s">
        <v>2596</v>
      </c>
      <c r="B7464">
        <v>67</v>
      </c>
      <c r="C7464" t="s">
        <v>1879</v>
      </c>
      <c r="D7464" t="s">
        <v>46</v>
      </c>
      <c r="E7464">
        <f>YEAR(Table1[[#This Row],[Order Date]])</f>
        <v>2015</v>
      </c>
      <c r="F7464">
        <v>1</v>
      </c>
      <c r="G7464">
        <f>MONTH(Table1[[#This Row],[Order Date]])</f>
        <v>7</v>
      </c>
      <c r="H7464" s="1">
        <v>42204</v>
      </c>
      <c r="I7464">
        <v>25825</v>
      </c>
      <c r="J7464" t="s">
        <v>39</v>
      </c>
      <c r="K7464">
        <v>27</v>
      </c>
      <c r="L7464">
        <v>5.85</v>
      </c>
      <c r="M7464" s="2">
        <v>0.06</v>
      </c>
      <c r="N7464">
        <v>159.65</v>
      </c>
      <c r="O7464">
        <v>2.27</v>
      </c>
      <c r="P7464">
        <v>-1.79</v>
      </c>
      <c r="Q7464" s="2">
        <v>0.56000000000000005</v>
      </c>
      <c r="R7464" t="s">
        <v>29</v>
      </c>
      <c r="S7464" t="s">
        <v>59</v>
      </c>
      <c r="T7464" t="s">
        <v>1633</v>
      </c>
      <c r="U7464" t="s">
        <v>88</v>
      </c>
      <c r="V7464" t="s">
        <v>68</v>
      </c>
      <c r="W7464">
        <v>3614</v>
      </c>
      <c r="X7464" s="1">
        <v>42204</v>
      </c>
      <c r="Y7464" t="s">
        <v>34</v>
      </c>
      <c r="Z7464" t="e" vm="5">
        <v>#VALUE!</v>
      </c>
      <c r="AA7464">
        <v>55016</v>
      </c>
      <c r="AB7464" t="e" cm="1" vm="2">
        <f t="array" ref="AB7464">_FV(Table1[[#This Row],[State]],"Country/region",TRUE)</f>
        <v>#VALUE!</v>
      </c>
    </row>
    <row r="7465" spans="1:28" x14ac:dyDescent="0.35">
      <c r="A7465" t="s">
        <v>429</v>
      </c>
      <c r="B7465">
        <v>67</v>
      </c>
      <c r="C7465" t="s">
        <v>1796</v>
      </c>
      <c r="D7465" t="s">
        <v>27</v>
      </c>
      <c r="E7465">
        <f>YEAR(Table1[[#This Row],[Order Date]])</f>
        <v>2015</v>
      </c>
      <c r="F7465">
        <v>1</v>
      </c>
      <c r="G7465">
        <f>MONTH(Table1[[#This Row],[Order Date]])</f>
        <v>7</v>
      </c>
      <c r="H7465" s="1">
        <v>42204</v>
      </c>
      <c r="I7465">
        <v>14727</v>
      </c>
      <c r="J7465" t="s">
        <v>131</v>
      </c>
      <c r="K7465">
        <v>33</v>
      </c>
      <c r="L7465">
        <v>70.97</v>
      </c>
      <c r="M7465" s="2">
        <v>0.05</v>
      </c>
      <c r="N7465">
        <v>2269.41</v>
      </c>
      <c r="O7465">
        <v>3.5</v>
      </c>
      <c r="P7465">
        <v>630.17999999999995</v>
      </c>
      <c r="Q7465" s="2">
        <v>0.59</v>
      </c>
      <c r="R7465" t="s">
        <v>29</v>
      </c>
      <c r="S7465" t="s">
        <v>30</v>
      </c>
      <c r="T7465" t="s">
        <v>1301</v>
      </c>
      <c r="U7465" t="s">
        <v>214</v>
      </c>
      <c r="V7465" t="s">
        <v>33</v>
      </c>
      <c r="W7465">
        <v>2060</v>
      </c>
      <c r="X7465" s="1">
        <v>42205</v>
      </c>
      <c r="Y7465" t="s">
        <v>34</v>
      </c>
      <c r="Z7465" t="e" vm="21">
        <v>#VALUE!</v>
      </c>
      <c r="AA7465">
        <v>4073</v>
      </c>
      <c r="AB7465" t="e" cm="1" vm="2">
        <f t="array" ref="AB7465">_FV(Table1[[#This Row],[State]],"Country/region",TRUE)</f>
        <v>#VALUE!</v>
      </c>
    </row>
    <row r="7466" spans="1:28" x14ac:dyDescent="0.35">
      <c r="A7466" t="s">
        <v>1548</v>
      </c>
      <c r="B7466">
        <v>67</v>
      </c>
      <c r="C7466" t="s">
        <v>1199</v>
      </c>
      <c r="D7466" t="s">
        <v>27</v>
      </c>
      <c r="E7466">
        <f>YEAR(Table1[[#This Row],[Order Date]])</f>
        <v>2015</v>
      </c>
      <c r="F7466">
        <v>1</v>
      </c>
      <c r="G7466">
        <f>MONTH(Table1[[#This Row],[Order Date]])</f>
        <v>7</v>
      </c>
      <c r="H7466" s="1">
        <v>42204</v>
      </c>
      <c r="I7466">
        <v>34595</v>
      </c>
      <c r="J7466" t="s">
        <v>131</v>
      </c>
      <c r="K7466">
        <v>12</v>
      </c>
      <c r="L7466">
        <v>40.99</v>
      </c>
      <c r="M7466" s="2">
        <v>7.0000000000000007E-2</v>
      </c>
      <c r="N7466">
        <v>488.65</v>
      </c>
      <c r="O7466">
        <v>17.48</v>
      </c>
      <c r="P7466">
        <v>19.829999999999998</v>
      </c>
      <c r="Q7466" s="2">
        <v>0.36</v>
      </c>
      <c r="R7466" t="s">
        <v>29</v>
      </c>
      <c r="S7466" t="s">
        <v>30</v>
      </c>
      <c r="T7466" t="s">
        <v>1344</v>
      </c>
      <c r="U7466" t="s">
        <v>61</v>
      </c>
      <c r="V7466" t="s">
        <v>33</v>
      </c>
      <c r="W7466">
        <v>4859</v>
      </c>
      <c r="X7466" s="1">
        <v>42205</v>
      </c>
      <c r="Y7466" t="s">
        <v>34</v>
      </c>
      <c r="Z7466" t="e" vm="24">
        <v>#VALUE!</v>
      </c>
      <c r="AA7466">
        <v>7501</v>
      </c>
      <c r="AB7466" t="e" cm="1" vm="2">
        <f t="array" ref="AB7466">_FV(Table1[[#This Row],[State]],"Country/region",TRUE)</f>
        <v>#VALUE!</v>
      </c>
    </row>
    <row r="7467" spans="1:28" x14ac:dyDescent="0.35">
      <c r="A7467" t="s">
        <v>3127</v>
      </c>
      <c r="B7467">
        <v>67</v>
      </c>
      <c r="C7467" t="s">
        <v>2235</v>
      </c>
      <c r="D7467" t="s">
        <v>38</v>
      </c>
      <c r="E7467">
        <f>YEAR(Table1[[#This Row],[Order Date]])</f>
        <v>2015</v>
      </c>
      <c r="F7467">
        <v>1</v>
      </c>
      <c r="G7467">
        <f>MONTH(Table1[[#This Row],[Order Date]])</f>
        <v>7</v>
      </c>
      <c r="H7467" s="1">
        <v>42204</v>
      </c>
      <c r="I7467">
        <v>11745</v>
      </c>
      <c r="J7467" t="s">
        <v>28</v>
      </c>
      <c r="K7467">
        <v>17</v>
      </c>
      <c r="L7467">
        <v>40.479999999999997</v>
      </c>
      <c r="M7467" s="2">
        <v>0.06</v>
      </c>
      <c r="N7467">
        <v>686.27</v>
      </c>
      <c r="O7467">
        <v>19.989999999999998</v>
      </c>
      <c r="P7467">
        <v>-345.36</v>
      </c>
      <c r="Q7467" s="2">
        <v>0.77</v>
      </c>
      <c r="R7467" t="s">
        <v>96</v>
      </c>
      <c r="S7467" t="s">
        <v>30</v>
      </c>
      <c r="T7467" t="s">
        <v>1231</v>
      </c>
      <c r="U7467" t="s">
        <v>102</v>
      </c>
      <c r="V7467" t="s">
        <v>68</v>
      </c>
      <c r="W7467">
        <v>1623</v>
      </c>
      <c r="X7467" s="1">
        <v>42205</v>
      </c>
      <c r="Y7467" t="s">
        <v>34</v>
      </c>
      <c r="Z7467" t="e" vm="26">
        <v>#VALUE!</v>
      </c>
      <c r="AA7467">
        <v>48180</v>
      </c>
      <c r="AB7467" t="e" cm="1" vm="2">
        <f t="array" ref="AB7467">_FV(Table1[[#This Row],[State]],"Country/region",TRUE)</f>
        <v>#VALUE!</v>
      </c>
    </row>
    <row r="7468" spans="1:28" x14ac:dyDescent="0.35">
      <c r="A7468" t="s">
        <v>3532</v>
      </c>
      <c r="B7468">
        <v>67</v>
      </c>
      <c r="C7468" t="s">
        <v>1796</v>
      </c>
      <c r="D7468" t="s">
        <v>27</v>
      </c>
      <c r="E7468">
        <f>YEAR(Table1[[#This Row],[Order Date]])</f>
        <v>2015</v>
      </c>
      <c r="F7468">
        <v>1</v>
      </c>
      <c r="G7468">
        <f>MONTH(Table1[[#This Row],[Order Date]])</f>
        <v>7</v>
      </c>
      <c r="H7468" s="1">
        <v>42204</v>
      </c>
      <c r="I7468">
        <v>14727</v>
      </c>
      <c r="J7468" t="s">
        <v>131</v>
      </c>
      <c r="K7468">
        <v>50</v>
      </c>
      <c r="L7468">
        <v>212.6</v>
      </c>
      <c r="M7468" s="2">
        <v>0.04</v>
      </c>
      <c r="N7468">
        <v>8532.152</v>
      </c>
      <c r="O7468">
        <v>52.2</v>
      </c>
      <c r="P7468">
        <v>-513.79042000000004</v>
      </c>
      <c r="Q7468" s="2">
        <v>0.64</v>
      </c>
      <c r="R7468" t="s">
        <v>48</v>
      </c>
      <c r="S7468" t="s">
        <v>73</v>
      </c>
      <c r="T7468" t="s">
        <v>74</v>
      </c>
      <c r="U7468" t="s">
        <v>75</v>
      </c>
      <c r="V7468" t="s">
        <v>33</v>
      </c>
      <c r="W7468">
        <v>2059</v>
      </c>
      <c r="X7468" s="1">
        <v>42207</v>
      </c>
      <c r="Y7468" t="s">
        <v>53</v>
      </c>
      <c r="Z7468" t="e" vm="17">
        <v>#VALUE!</v>
      </c>
      <c r="AA7468">
        <v>6108</v>
      </c>
      <c r="AB7468" t="e" cm="1" vm="2">
        <f t="array" ref="AB7468">_FV(Table1[[#This Row],[State]],"Country/region",TRUE)</f>
        <v>#VALUE!</v>
      </c>
    </row>
    <row r="7469" spans="1:28" x14ac:dyDescent="0.35">
      <c r="A7469" t="s">
        <v>2596</v>
      </c>
      <c r="B7469">
        <v>67</v>
      </c>
      <c r="C7469" t="s">
        <v>1879</v>
      </c>
      <c r="D7469" t="s">
        <v>46</v>
      </c>
      <c r="E7469">
        <f>YEAR(Table1[[#This Row],[Order Date]])</f>
        <v>2015</v>
      </c>
      <c r="F7469">
        <v>1</v>
      </c>
      <c r="G7469">
        <f>MONTH(Table1[[#This Row],[Order Date]])</f>
        <v>7</v>
      </c>
      <c r="H7469" s="1">
        <v>42204</v>
      </c>
      <c r="I7469">
        <v>25825</v>
      </c>
      <c r="J7469" t="s">
        <v>39</v>
      </c>
      <c r="K7469">
        <v>45</v>
      </c>
      <c r="L7469">
        <v>10.31</v>
      </c>
      <c r="M7469" s="2">
        <v>0.02</v>
      </c>
      <c r="N7469">
        <v>483.74</v>
      </c>
      <c r="O7469">
        <v>1.79</v>
      </c>
      <c r="P7469">
        <v>206.27</v>
      </c>
      <c r="Q7469" s="2">
        <v>0.38</v>
      </c>
      <c r="R7469" t="s">
        <v>29</v>
      </c>
      <c r="S7469" t="s">
        <v>59</v>
      </c>
      <c r="T7469" t="s">
        <v>2017</v>
      </c>
      <c r="U7469" t="s">
        <v>61</v>
      </c>
      <c r="V7469" t="s">
        <v>68</v>
      </c>
      <c r="W7469">
        <v>3613</v>
      </c>
      <c r="X7469" s="1">
        <v>42207</v>
      </c>
      <c r="Y7469" t="s">
        <v>34</v>
      </c>
      <c r="Z7469" t="e" vm="5">
        <v>#VALUE!</v>
      </c>
      <c r="AA7469">
        <v>55016</v>
      </c>
      <c r="AB7469" t="e" cm="1" vm="2">
        <f t="array" ref="AB7469">_FV(Table1[[#This Row],[State]],"Country/region",TRUE)</f>
        <v>#VALUE!</v>
      </c>
    </row>
    <row r="7470" spans="1:28" x14ac:dyDescent="0.35">
      <c r="A7470" t="s">
        <v>2282</v>
      </c>
      <c r="B7470">
        <v>67</v>
      </c>
      <c r="C7470" t="s">
        <v>1239</v>
      </c>
      <c r="D7470" t="s">
        <v>38</v>
      </c>
      <c r="E7470">
        <f>YEAR(Table1[[#This Row],[Order Date]])</f>
        <v>2015</v>
      </c>
      <c r="F7470">
        <v>1</v>
      </c>
      <c r="G7470">
        <f>MONTH(Table1[[#This Row],[Order Date]])</f>
        <v>7</v>
      </c>
      <c r="H7470" s="1">
        <v>42205</v>
      </c>
      <c r="I7470">
        <v>49927</v>
      </c>
      <c r="J7470" t="s">
        <v>39</v>
      </c>
      <c r="K7470">
        <v>26</v>
      </c>
      <c r="L7470">
        <v>4.9800000000000004</v>
      </c>
      <c r="M7470" s="2">
        <v>0.01</v>
      </c>
      <c r="N7470">
        <v>139.54</v>
      </c>
      <c r="O7470">
        <v>4.95</v>
      </c>
      <c r="P7470">
        <v>-54.084499999999998</v>
      </c>
      <c r="Q7470" s="2">
        <v>0.37</v>
      </c>
      <c r="R7470" t="s">
        <v>29</v>
      </c>
      <c r="S7470" t="s">
        <v>30</v>
      </c>
      <c r="T7470" t="s">
        <v>1582</v>
      </c>
      <c r="U7470" t="s">
        <v>67</v>
      </c>
      <c r="V7470" t="s">
        <v>68</v>
      </c>
      <c r="W7470">
        <v>6988</v>
      </c>
      <c r="X7470" s="1">
        <v>42205</v>
      </c>
      <c r="Y7470" t="s">
        <v>34</v>
      </c>
      <c r="Z7470" t="e" vm="5">
        <v>#VALUE!</v>
      </c>
      <c r="AA7470">
        <v>55076</v>
      </c>
      <c r="AB7470" t="e" cm="1" vm="2">
        <f t="array" ref="AB7470">_FV(Table1[[#This Row],[State]],"Country/region",TRUE)</f>
        <v>#VALUE!</v>
      </c>
    </row>
    <row r="7471" spans="1:28" x14ac:dyDescent="0.35">
      <c r="A7471" t="s">
        <v>2282</v>
      </c>
      <c r="B7471">
        <v>67</v>
      </c>
      <c r="C7471" t="s">
        <v>1239</v>
      </c>
      <c r="D7471" t="s">
        <v>38</v>
      </c>
      <c r="E7471">
        <f>YEAR(Table1[[#This Row],[Order Date]])</f>
        <v>2015</v>
      </c>
      <c r="F7471">
        <v>1</v>
      </c>
      <c r="G7471">
        <f>MONTH(Table1[[#This Row],[Order Date]])</f>
        <v>7</v>
      </c>
      <c r="H7471" s="1">
        <v>42205</v>
      </c>
      <c r="I7471">
        <v>49927</v>
      </c>
      <c r="J7471" t="s">
        <v>39</v>
      </c>
      <c r="K7471">
        <v>39</v>
      </c>
      <c r="L7471">
        <v>2.1800000000000002</v>
      </c>
      <c r="M7471" s="2">
        <v>0.04</v>
      </c>
      <c r="N7471">
        <v>85.66</v>
      </c>
      <c r="O7471">
        <v>0.78</v>
      </c>
      <c r="P7471">
        <v>6.67</v>
      </c>
      <c r="Q7471" s="2">
        <v>0.52</v>
      </c>
      <c r="R7471" t="s">
        <v>29</v>
      </c>
      <c r="S7471" t="s">
        <v>59</v>
      </c>
      <c r="T7471" t="s">
        <v>374</v>
      </c>
      <c r="U7471" t="s">
        <v>232</v>
      </c>
      <c r="V7471" t="s">
        <v>68</v>
      </c>
      <c r="W7471">
        <v>6990</v>
      </c>
      <c r="X7471" s="1">
        <v>42206</v>
      </c>
      <c r="Y7471" t="s">
        <v>34</v>
      </c>
      <c r="Z7471" t="e" vm="5">
        <v>#VALUE!</v>
      </c>
      <c r="AA7471">
        <v>55076</v>
      </c>
      <c r="AB7471" t="e" cm="1" vm="2">
        <f t="array" ref="AB7471">_FV(Table1[[#This Row],[State]],"Country/region",TRUE)</f>
        <v>#VALUE!</v>
      </c>
    </row>
    <row r="7472" spans="1:28" x14ac:dyDescent="0.35">
      <c r="A7472" t="s">
        <v>2282</v>
      </c>
      <c r="B7472">
        <v>67</v>
      </c>
      <c r="C7472" t="s">
        <v>1239</v>
      </c>
      <c r="D7472" t="s">
        <v>38</v>
      </c>
      <c r="E7472">
        <f>YEAR(Table1[[#This Row],[Order Date]])</f>
        <v>2015</v>
      </c>
      <c r="F7472">
        <v>1</v>
      </c>
      <c r="G7472">
        <f>MONTH(Table1[[#This Row],[Order Date]])</f>
        <v>7</v>
      </c>
      <c r="H7472" s="1">
        <v>42205</v>
      </c>
      <c r="I7472">
        <v>49927</v>
      </c>
      <c r="J7472" t="s">
        <v>39</v>
      </c>
      <c r="K7472">
        <v>28</v>
      </c>
      <c r="L7472">
        <v>7.59</v>
      </c>
      <c r="M7472" s="2">
        <v>0.08</v>
      </c>
      <c r="N7472">
        <v>199.52</v>
      </c>
      <c r="O7472">
        <v>4</v>
      </c>
      <c r="P7472">
        <v>13.44</v>
      </c>
      <c r="Q7472" s="2">
        <v>0.42</v>
      </c>
      <c r="R7472" t="s">
        <v>48</v>
      </c>
      <c r="S7472" t="s">
        <v>59</v>
      </c>
      <c r="T7472" t="s">
        <v>993</v>
      </c>
      <c r="U7472" t="s">
        <v>82</v>
      </c>
      <c r="V7472" t="s">
        <v>68</v>
      </c>
      <c r="W7472">
        <v>6989</v>
      </c>
      <c r="X7472" s="1">
        <v>42207</v>
      </c>
      <c r="Y7472" t="s">
        <v>34</v>
      </c>
      <c r="Z7472" t="e" vm="5">
        <v>#VALUE!</v>
      </c>
      <c r="AA7472">
        <v>55076</v>
      </c>
      <c r="AB7472" t="e" cm="1" vm="2">
        <f t="array" ref="AB7472">_FV(Table1[[#This Row],[State]],"Country/region",TRUE)</f>
        <v>#VALUE!</v>
      </c>
    </row>
    <row r="7473" spans="1:28" x14ac:dyDescent="0.35">
      <c r="A7473" t="s">
        <v>3329</v>
      </c>
      <c r="B7473">
        <v>67</v>
      </c>
      <c r="C7473" t="s">
        <v>641</v>
      </c>
      <c r="D7473" t="s">
        <v>27</v>
      </c>
      <c r="E7473">
        <f>YEAR(Table1[[#This Row],[Order Date]])</f>
        <v>2015</v>
      </c>
      <c r="F7473">
        <v>1</v>
      </c>
      <c r="G7473">
        <f>MONTH(Table1[[#This Row],[Order Date]])</f>
        <v>7</v>
      </c>
      <c r="H7473" s="1">
        <v>42205</v>
      </c>
      <c r="I7473">
        <v>5408</v>
      </c>
      <c r="J7473" t="s">
        <v>47</v>
      </c>
      <c r="K7473">
        <v>20</v>
      </c>
      <c r="L7473">
        <v>4.13</v>
      </c>
      <c r="M7473" s="2">
        <v>0.01</v>
      </c>
      <c r="N7473">
        <v>88.82</v>
      </c>
      <c r="O7473">
        <v>0.5</v>
      </c>
      <c r="P7473">
        <v>38.35</v>
      </c>
      <c r="Q7473" s="2">
        <v>0.39</v>
      </c>
      <c r="R7473" t="s">
        <v>29</v>
      </c>
      <c r="S7473" t="s">
        <v>30</v>
      </c>
      <c r="T7473" t="s">
        <v>2426</v>
      </c>
      <c r="U7473" t="s">
        <v>210</v>
      </c>
      <c r="V7473" t="s">
        <v>52</v>
      </c>
      <c r="W7473">
        <v>753</v>
      </c>
      <c r="X7473" s="1">
        <v>42212</v>
      </c>
      <c r="Y7473" t="s">
        <v>34</v>
      </c>
      <c r="Z7473" t="e" vm="4">
        <v>#VALUE!</v>
      </c>
      <c r="AA7473">
        <v>93405</v>
      </c>
      <c r="AB7473" t="e" cm="1" vm="2">
        <f t="array" ref="AB7473">_FV(Table1[[#This Row],[State]],"Country/region",TRUE)</f>
        <v>#VALUE!</v>
      </c>
    </row>
    <row r="7474" spans="1:28" x14ac:dyDescent="0.35">
      <c r="A7474" t="s">
        <v>3329</v>
      </c>
      <c r="B7474">
        <v>67</v>
      </c>
      <c r="C7474" t="s">
        <v>641</v>
      </c>
      <c r="D7474" t="s">
        <v>27</v>
      </c>
      <c r="E7474">
        <f>YEAR(Table1[[#This Row],[Order Date]])</f>
        <v>2015</v>
      </c>
      <c r="F7474">
        <v>1</v>
      </c>
      <c r="G7474">
        <f>MONTH(Table1[[#This Row],[Order Date]])</f>
        <v>7</v>
      </c>
      <c r="H7474" s="1">
        <v>42205</v>
      </c>
      <c r="I7474">
        <v>5408</v>
      </c>
      <c r="J7474" t="s">
        <v>47</v>
      </c>
      <c r="K7474">
        <v>11</v>
      </c>
      <c r="L7474">
        <v>209.84</v>
      </c>
      <c r="M7474" s="2">
        <v>0.04</v>
      </c>
      <c r="N7474">
        <v>2392.23</v>
      </c>
      <c r="O7474">
        <v>21.21</v>
      </c>
      <c r="P7474">
        <v>1216.74</v>
      </c>
      <c r="Q7474" s="2">
        <v>0.59</v>
      </c>
      <c r="R7474" t="s">
        <v>48</v>
      </c>
      <c r="S7474" t="s">
        <v>40</v>
      </c>
      <c r="T7474" t="s">
        <v>127</v>
      </c>
      <c r="U7474" t="s">
        <v>82</v>
      </c>
      <c r="V7474" t="s">
        <v>52</v>
      </c>
      <c r="W7474">
        <v>754</v>
      </c>
      <c r="X7474" s="1">
        <v>42214</v>
      </c>
      <c r="Y7474" t="s">
        <v>34</v>
      </c>
      <c r="Z7474" t="e" vm="4">
        <v>#VALUE!</v>
      </c>
      <c r="AA7474">
        <v>93405</v>
      </c>
      <c r="AB7474" t="e" cm="1" vm="2">
        <f t="array" ref="AB7474">_FV(Table1[[#This Row],[State]],"Country/region",TRUE)</f>
        <v>#VALUE!</v>
      </c>
    </row>
    <row r="7475" spans="1:28" x14ac:dyDescent="0.35">
      <c r="A7475" t="s">
        <v>3382</v>
      </c>
      <c r="B7475">
        <v>67</v>
      </c>
      <c r="C7475" t="s">
        <v>871</v>
      </c>
      <c r="D7475" t="s">
        <v>46</v>
      </c>
      <c r="E7475">
        <f>YEAR(Table1[[#This Row],[Order Date]])</f>
        <v>2015</v>
      </c>
      <c r="F7475">
        <v>1</v>
      </c>
      <c r="G7475">
        <f>MONTH(Table1[[#This Row],[Order Date]])</f>
        <v>7</v>
      </c>
      <c r="H7475" s="1">
        <v>42206</v>
      </c>
      <c r="I7475">
        <v>17634</v>
      </c>
      <c r="J7475" t="s">
        <v>28</v>
      </c>
      <c r="K7475">
        <v>5</v>
      </c>
      <c r="L7475">
        <v>89.99</v>
      </c>
      <c r="M7475" s="2">
        <v>0.08</v>
      </c>
      <c r="N7475">
        <v>489.07</v>
      </c>
      <c r="O7475">
        <v>42</v>
      </c>
      <c r="P7475">
        <v>-197.88</v>
      </c>
      <c r="Q7475" s="2">
        <v>0.66</v>
      </c>
      <c r="R7475" t="s">
        <v>48</v>
      </c>
      <c r="S7475" t="s">
        <v>49</v>
      </c>
      <c r="T7475" t="s">
        <v>1317</v>
      </c>
      <c r="U7475" t="s">
        <v>51</v>
      </c>
      <c r="V7475" t="s">
        <v>68</v>
      </c>
      <c r="W7475">
        <v>2427</v>
      </c>
      <c r="X7475" s="1">
        <v>42206</v>
      </c>
      <c r="Y7475" t="s">
        <v>53</v>
      </c>
      <c r="Z7475" t="e" vm="11">
        <v>#VALUE!</v>
      </c>
      <c r="AA7475">
        <v>75080</v>
      </c>
      <c r="AB7475" t="e" cm="1" vm="2">
        <f t="array" ref="AB7475">_FV(Table1[[#This Row],[State]],"Country/region",TRUE)</f>
        <v>#VALUE!</v>
      </c>
    </row>
    <row r="7476" spans="1:28" x14ac:dyDescent="0.35">
      <c r="A7476" t="s">
        <v>1665</v>
      </c>
      <c r="B7476">
        <v>67</v>
      </c>
      <c r="C7476" t="s">
        <v>3369</v>
      </c>
      <c r="D7476" t="s">
        <v>38</v>
      </c>
      <c r="E7476">
        <f>YEAR(Table1[[#This Row],[Order Date]])</f>
        <v>2015</v>
      </c>
      <c r="F7476">
        <v>1</v>
      </c>
      <c r="G7476">
        <f>MONTH(Table1[[#This Row],[Order Date]])</f>
        <v>7</v>
      </c>
      <c r="H7476" s="1">
        <v>42206</v>
      </c>
      <c r="I7476">
        <v>22465</v>
      </c>
      <c r="J7476" t="s">
        <v>39</v>
      </c>
      <c r="K7476">
        <v>4</v>
      </c>
      <c r="L7476">
        <v>270.98</v>
      </c>
      <c r="M7476" s="2">
        <v>0.04</v>
      </c>
      <c r="N7476">
        <v>1121.78</v>
      </c>
      <c r="O7476">
        <v>50</v>
      </c>
      <c r="P7476">
        <v>-454.8</v>
      </c>
      <c r="Q7476" s="2">
        <v>0.77</v>
      </c>
      <c r="R7476" t="s">
        <v>48</v>
      </c>
      <c r="S7476" t="s">
        <v>49</v>
      </c>
      <c r="T7476" t="s">
        <v>689</v>
      </c>
      <c r="U7476" t="s">
        <v>51</v>
      </c>
      <c r="V7476" t="s">
        <v>52</v>
      </c>
      <c r="W7476">
        <v>3127</v>
      </c>
      <c r="X7476" s="1">
        <v>42207</v>
      </c>
      <c r="Y7476" t="s">
        <v>53</v>
      </c>
      <c r="Z7476" t="e" vm="4">
        <v>#VALUE!</v>
      </c>
      <c r="AA7476">
        <v>92277</v>
      </c>
      <c r="AB7476" t="e" cm="1" vm="2">
        <f t="array" ref="AB7476">_FV(Table1[[#This Row],[State]],"Country/region",TRUE)</f>
        <v>#VALUE!</v>
      </c>
    </row>
    <row r="7477" spans="1:28" x14ac:dyDescent="0.35">
      <c r="A7477" t="s">
        <v>1805</v>
      </c>
      <c r="B7477">
        <v>67</v>
      </c>
      <c r="C7477" t="s">
        <v>1838</v>
      </c>
      <c r="D7477" t="s">
        <v>27</v>
      </c>
      <c r="E7477">
        <f>YEAR(Table1[[#This Row],[Order Date]])</f>
        <v>2015</v>
      </c>
      <c r="F7477">
        <v>1</v>
      </c>
      <c r="G7477">
        <f>MONTH(Table1[[#This Row],[Order Date]])</f>
        <v>7</v>
      </c>
      <c r="H7477" s="1">
        <v>42206</v>
      </c>
      <c r="I7477">
        <v>33568</v>
      </c>
      <c r="J7477" t="s">
        <v>131</v>
      </c>
      <c r="K7477">
        <v>10</v>
      </c>
      <c r="L7477">
        <v>55.5</v>
      </c>
      <c r="M7477" s="2">
        <v>0.02</v>
      </c>
      <c r="N7477">
        <v>628.73</v>
      </c>
      <c r="O7477">
        <v>52.2</v>
      </c>
      <c r="P7477">
        <v>-181.87</v>
      </c>
      <c r="Q7477" s="2">
        <v>0.72</v>
      </c>
      <c r="R7477" t="s">
        <v>48</v>
      </c>
      <c r="S7477" t="s">
        <v>80</v>
      </c>
      <c r="T7477" t="s">
        <v>1495</v>
      </c>
      <c r="U7477" t="s">
        <v>82</v>
      </c>
      <c r="V7477" t="s">
        <v>52</v>
      </c>
      <c r="W7477">
        <v>4710</v>
      </c>
      <c r="X7477" s="1">
        <v>42207</v>
      </c>
      <c r="Y7477" t="s">
        <v>34</v>
      </c>
      <c r="Z7477" t="e" vm="8">
        <v>#VALUE!</v>
      </c>
      <c r="AA7477">
        <v>97420</v>
      </c>
      <c r="AB7477" t="e" cm="1" vm="2">
        <f t="array" ref="AB7477">_FV(Table1[[#This Row],[State]],"Country/region",TRUE)</f>
        <v>#VALUE!</v>
      </c>
    </row>
    <row r="7478" spans="1:28" x14ac:dyDescent="0.35">
      <c r="A7478" t="s">
        <v>1805</v>
      </c>
      <c r="B7478">
        <v>67</v>
      </c>
      <c r="C7478" t="s">
        <v>1838</v>
      </c>
      <c r="D7478" t="s">
        <v>27</v>
      </c>
      <c r="E7478">
        <f>YEAR(Table1[[#This Row],[Order Date]])</f>
        <v>2015</v>
      </c>
      <c r="F7478">
        <v>1</v>
      </c>
      <c r="G7478">
        <f>MONTH(Table1[[#This Row],[Order Date]])</f>
        <v>7</v>
      </c>
      <c r="H7478" s="1">
        <v>42206</v>
      </c>
      <c r="I7478">
        <v>33568</v>
      </c>
      <c r="J7478" t="s">
        <v>131</v>
      </c>
      <c r="K7478">
        <v>23</v>
      </c>
      <c r="L7478">
        <v>15.51</v>
      </c>
      <c r="M7478" s="2">
        <v>0.01</v>
      </c>
      <c r="N7478">
        <v>385.81</v>
      </c>
      <c r="O7478">
        <v>5.8</v>
      </c>
      <c r="P7478">
        <v>7.35</v>
      </c>
      <c r="Q7478" s="2">
        <v>0.6</v>
      </c>
      <c r="R7478" t="s">
        <v>29</v>
      </c>
      <c r="S7478" t="s">
        <v>30</v>
      </c>
      <c r="T7478" t="s">
        <v>3391</v>
      </c>
      <c r="U7478" t="s">
        <v>32</v>
      </c>
      <c r="V7478" t="s">
        <v>52</v>
      </c>
      <c r="W7478">
        <v>4711</v>
      </c>
      <c r="X7478" s="1">
        <v>42207</v>
      </c>
      <c r="Y7478" t="s">
        <v>42</v>
      </c>
      <c r="Z7478" t="e" vm="8">
        <v>#VALUE!</v>
      </c>
      <c r="AA7478">
        <v>97420</v>
      </c>
      <c r="AB7478" t="e" cm="1" vm="2">
        <f t="array" ref="AB7478">_FV(Table1[[#This Row],[State]],"Country/region",TRUE)</f>
        <v>#VALUE!</v>
      </c>
    </row>
    <row r="7479" spans="1:28" x14ac:dyDescent="0.35">
      <c r="A7479" t="s">
        <v>1798</v>
      </c>
      <c r="B7479">
        <v>67</v>
      </c>
      <c r="C7479" t="s">
        <v>1337</v>
      </c>
      <c r="D7479" t="s">
        <v>46</v>
      </c>
      <c r="E7479">
        <f>YEAR(Table1[[#This Row],[Order Date]])</f>
        <v>2015</v>
      </c>
      <c r="F7479">
        <v>1</v>
      </c>
      <c r="G7479">
        <f>MONTH(Table1[[#This Row],[Order Date]])</f>
        <v>7</v>
      </c>
      <c r="H7479" s="1">
        <v>42206</v>
      </c>
      <c r="I7479">
        <v>11396</v>
      </c>
      <c r="J7479" t="s">
        <v>58</v>
      </c>
      <c r="K7479">
        <v>42</v>
      </c>
      <c r="L7479">
        <v>304.99</v>
      </c>
      <c r="M7479" s="2">
        <v>7.0000000000000007E-2</v>
      </c>
      <c r="N7479">
        <v>12270.3</v>
      </c>
      <c r="O7479">
        <v>19.989999999999998</v>
      </c>
      <c r="P7479">
        <v>4842.3734999999997</v>
      </c>
      <c r="Q7479" s="2">
        <v>0.4</v>
      </c>
      <c r="R7479" t="s">
        <v>29</v>
      </c>
      <c r="S7479" t="s">
        <v>30</v>
      </c>
      <c r="T7479" t="s">
        <v>1790</v>
      </c>
      <c r="U7479" t="s">
        <v>67</v>
      </c>
      <c r="V7479" t="s">
        <v>33</v>
      </c>
      <c r="W7479">
        <v>1576</v>
      </c>
      <c r="X7479" s="1">
        <v>42207</v>
      </c>
      <c r="Y7479" t="s">
        <v>34</v>
      </c>
      <c r="Z7479" t="e" vm="22">
        <v>#VALUE!</v>
      </c>
      <c r="AA7479">
        <v>44646</v>
      </c>
      <c r="AB7479" t="e" cm="1" vm="2">
        <f t="array" ref="AB7479">_FV(Table1[[#This Row],[State]],"Country/region",TRUE)</f>
        <v>#VALUE!</v>
      </c>
    </row>
    <row r="7480" spans="1:28" x14ac:dyDescent="0.35">
      <c r="A7480" t="s">
        <v>3387</v>
      </c>
      <c r="B7480">
        <v>67</v>
      </c>
      <c r="C7480" t="s">
        <v>3270</v>
      </c>
      <c r="D7480" t="s">
        <v>46</v>
      </c>
      <c r="E7480">
        <f>YEAR(Table1[[#This Row],[Order Date]])</f>
        <v>2015</v>
      </c>
      <c r="F7480">
        <v>1</v>
      </c>
      <c r="G7480">
        <f>MONTH(Table1[[#This Row],[Order Date]])</f>
        <v>7</v>
      </c>
      <c r="H7480" s="1">
        <v>42206</v>
      </c>
      <c r="I7480">
        <v>41831</v>
      </c>
      <c r="J7480" t="s">
        <v>39</v>
      </c>
      <c r="K7480">
        <v>38</v>
      </c>
      <c r="L7480">
        <v>5.28</v>
      </c>
      <c r="M7480" s="2">
        <v>0.05</v>
      </c>
      <c r="N7480">
        <v>209.61</v>
      </c>
      <c r="O7480">
        <v>5.66</v>
      </c>
      <c r="P7480">
        <v>-96.29</v>
      </c>
      <c r="Q7480" s="2">
        <v>0.4</v>
      </c>
      <c r="R7480" t="s">
        <v>29</v>
      </c>
      <c r="S7480" t="s">
        <v>30</v>
      </c>
      <c r="T7480" t="s">
        <v>92</v>
      </c>
      <c r="U7480" t="s">
        <v>61</v>
      </c>
      <c r="V7480" t="s">
        <v>52</v>
      </c>
      <c r="W7480">
        <v>5903</v>
      </c>
      <c r="X7480" s="1">
        <v>42207</v>
      </c>
      <c r="Y7480" t="s">
        <v>34</v>
      </c>
      <c r="Z7480" t="e" vm="4">
        <v>#VALUE!</v>
      </c>
      <c r="AA7480">
        <v>92804</v>
      </c>
      <c r="AB7480" t="e" cm="1" vm="2">
        <f t="array" ref="AB7480">_FV(Table1[[#This Row],[State]],"Country/region",TRUE)</f>
        <v>#VALUE!</v>
      </c>
    </row>
    <row r="7481" spans="1:28" x14ac:dyDescent="0.35">
      <c r="A7481" t="s">
        <v>1826</v>
      </c>
      <c r="B7481">
        <v>67</v>
      </c>
      <c r="C7481" t="s">
        <v>1585</v>
      </c>
      <c r="D7481" t="s">
        <v>38</v>
      </c>
      <c r="E7481">
        <f>YEAR(Table1[[#This Row],[Order Date]])</f>
        <v>2015</v>
      </c>
      <c r="F7481">
        <v>1</v>
      </c>
      <c r="G7481">
        <f>MONTH(Table1[[#This Row],[Order Date]])</f>
        <v>7</v>
      </c>
      <c r="H7481" s="1">
        <v>42206</v>
      </c>
      <c r="I7481">
        <v>40357</v>
      </c>
      <c r="J7481" t="s">
        <v>39</v>
      </c>
      <c r="K7481">
        <v>4</v>
      </c>
      <c r="L7481">
        <v>56.96</v>
      </c>
      <c r="M7481" s="2">
        <v>0.05</v>
      </c>
      <c r="N7481">
        <v>240.49</v>
      </c>
      <c r="O7481">
        <v>13.22</v>
      </c>
      <c r="P7481">
        <v>-53.9</v>
      </c>
      <c r="Q7481" s="2">
        <v>0.56000000000000005</v>
      </c>
      <c r="R7481" t="s">
        <v>29</v>
      </c>
      <c r="S7481" t="s">
        <v>30</v>
      </c>
      <c r="T7481" t="s">
        <v>2694</v>
      </c>
      <c r="U7481" t="s">
        <v>214</v>
      </c>
      <c r="V7481" t="s">
        <v>52</v>
      </c>
      <c r="W7481">
        <v>5707</v>
      </c>
      <c r="X7481" s="1">
        <v>42207</v>
      </c>
      <c r="Y7481" t="s">
        <v>34</v>
      </c>
      <c r="Z7481" t="e" vm="7">
        <v>#VALUE!</v>
      </c>
      <c r="AA7481">
        <v>84663</v>
      </c>
      <c r="AB7481" t="e" cm="1" vm="2">
        <f t="array" ref="AB7481">_FV(Table1[[#This Row],[State]],"Country/region",TRUE)</f>
        <v>#VALUE!</v>
      </c>
    </row>
    <row r="7482" spans="1:28" x14ac:dyDescent="0.35">
      <c r="A7482" t="s">
        <v>2230</v>
      </c>
      <c r="B7482">
        <v>67</v>
      </c>
      <c r="C7482" t="s">
        <v>2038</v>
      </c>
      <c r="D7482" t="s">
        <v>57</v>
      </c>
      <c r="E7482">
        <f>YEAR(Table1[[#This Row],[Order Date]])</f>
        <v>2015</v>
      </c>
      <c r="F7482">
        <v>1</v>
      </c>
      <c r="G7482">
        <f>MONTH(Table1[[#This Row],[Order Date]])</f>
        <v>7</v>
      </c>
      <c r="H7482" s="1">
        <v>42206</v>
      </c>
      <c r="I7482">
        <v>20807</v>
      </c>
      <c r="J7482" t="s">
        <v>39</v>
      </c>
      <c r="K7482">
        <v>16</v>
      </c>
      <c r="L7482">
        <v>35.99</v>
      </c>
      <c r="M7482" s="2">
        <v>0.1</v>
      </c>
      <c r="N7482">
        <v>466.94749999999999</v>
      </c>
      <c r="O7482">
        <v>3.3</v>
      </c>
      <c r="P7482">
        <v>82.817999999999998</v>
      </c>
      <c r="Q7482" s="2">
        <v>0.39</v>
      </c>
      <c r="R7482" t="s">
        <v>96</v>
      </c>
      <c r="S7482" t="s">
        <v>139</v>
      </c>
      <c r="T7482" t="s">
        <v>925</v>
      </c>
      <c r="U7482" t="s">
        <v>105</v>
      </c>
      <c r="V7482" t="s">
        <v>33</v>
      </c>
      <c r="W7482">
        <v>2886</v>
      </c>
      <c r="X7482" s="1">
        <v>42207</v>
      </c>
      <c r="Y7482" t="s">
        <v>34</v>
      </c>
      <c r="Z7482" t="e" vm="15">
        <v>#VALUE!</v>
      </c>
      <c r="AA7482">
        <v>11714</v>
      </c>
      <c r="AB7482" t="e" cm="1" vm="2">
        <f t="array" ref="AB7482">_FV(Table1[[#This Row],[State]],"Country/region",TRUE)</f>
        <v>#VALUE!</v>
      </c>
    </row>
    <row r="7483" spans="1:28" x14ac:dyDescent="0.35">
      <c r="A7483" t="s">
        <v>2485</v>
      </c>
      <c r="B7483">
        <v>67</v>
      </c>
      <c r="C7483" t="s">
        <v>2478</v>
      </c>
      <c r="D7483" t="s">
        <v>27</v>
      </c>
      <c r="E7483">
        <f>YEAR(Table1[[#This Row],[Order Date]])</f>
        <v>2015</v>
      </c>
      <c r="F7483">
        <v>1</v>
      </c>
      <c r="G7483">
        <f>MONTH(Table1[[#This Row],[Order Date]])</f>
        <v>7</v>
      </c>
      <c r="H7483" s="1">
        <v>42206</v>
      </c>
      <c r="I7483">
        <v>17091</v>
      </c>
      <c r="J7483" t="s">
        <v>131</v>
      </c>
      <c r="K7483">
        <v>45</v>
      </c>
      <c r="L7483">
        <v>65.989999999999995</v>
      </c>
      <c r="M7483" s="2">
        <v>0</v>
      </c>
      <c r="N7483">
        <v>2604.3150000000001</v>
      </c>
      <c r="O7483">
        <v>5.26</v>
      </c>
      <c r="P7483">
        <v>750.87</v>
      </c>
      <c r="Q7483" s="2">
        <v>0.56000000000000005</v>
      </c>
      <c r="R7483" t="s">
        <v>96</v>
      </c>
      <c r="S7483" t="s">
        <v>30</v>
      </c>
      <c r="T7483">
        <v>8860</v>
      </c>
      <c r="U7483" t="s">
        <v>105</v>
      </c>
      <c r="V7483" t="s">
        <v>33</v>
      </c>
      <c r="W7483">
        <v>2364</v>
      </c>
      <c r="X7483" s="1">
        <v>42207</v>
      </c>
      <c r="Y7483" t="s">
        <v>34</v>
      </c>
      <c r="Z7483" t="e" vm="22">
        <v>#VALUE!</v>
      </c>
      <c r="AA7483">
        <v>44052</v>
      </c>
      <c r="AB7483" t="e" cm="1" vm="2">
        <f t="array" ref="AB7483">_FV(Table1[[#This Row],[State]],"Country/region",TRUE)</f>
        <v>#VALUE!</v>
      </c>
    </row>
    <row r="7484" spans="1:28" x14ac:dyDescent="0.35">
      <c r="A7484" t="s">
        <v>972</v>
      </c>
      <c r="B7484">
        <v>67</v>
      </c>
      <c r="C7484" t="s">
        <v>2038</v>
      </c>
      <c r="D7484" t="s">
        <v>57</v>
      </c>
      <c r="E7484">
        <f>YEAR(Table1[[#This Row],[Order Date]])</f>
        <v>2015</v>
      </c>
      <c r="F7484">
        <v>1</v>
      </c>
      <c r="G7484">
        <f>MONTH(Table1[[#This Row],[Order Date]])</f>
        <v>7</v>
      </c>
      <c r="H7484" s="1">
        <v>42206</v>
      </c>
      <c r="I7484">
        <v>20807</v>
      </c>
      <c r="J7484" t="s">
        <v>39</v>
      </c>
      <c r="K7484">
        <v>39</v>
      </c>
      <c r="L7484">
        <v>160.97999999999999</v>
      </c>
      <c r="M7484" s="2">
        <v>0.08</v>
      </c>
      <c r="N7484">
        <v>6152.52</v>
      </c>
      <c r="O7484">
        <v>30</v>
      </c>
      <c r="P7484">
        <v>768.06</v>
      </c>
      <c r="Q7484" s="2">
        <v>0.62</v>
      </c>
      <c r="R7484" t="s">
        <v>48</v>
      </c>
      <c r="S7484" t="s">
        <v>49</v>
      </c>
      <c r="T7484" t="s">
        <v>555</v>
      </c>
      <c r="U7484" t="s">
        <v>51</v>
      </c>
      <c r="V7484" t="s">
        <v>68</v>
      </c>
      <c r="W7484">
        <v>2887</v>
      </c>
      <c r="X7484" s="1">
        <v>42208</v>
      </c>
      <c r="Y7484" t="s">
        <v>53</v>
      </c>
      <c r="Z7484" t="e" vm="26">
        <v>#VALUE!</v>
      </c>
      <c r="AA7484">
        <v>48187</v>
      </c>
      <c r="AB7484" t="e" cm="1" vm="2">
        <f t="array" ref="AB7484">_FV(Table1[[#This Row],[State]],"Country/region",TRUE)</f>
        <v>#VALUE!</v>
      </c>
    </row>
    <row r="7485" spans="1:28" x14ac:dyDescent="0.35">
      <c r="A7485" t="s">
        <v>1185</v>
      </c>
      <c r="B7485">
        <v>67</v>
      </c>
      <c r="C7485" t="s">
        <v>2801</v>
      </c>
      <c r="D7485" t="s">
        <v>38</v>
      </c>
      <c r="E7485">
        <f>YEAR(Table1[[#This Row],[Order Date]])</f>
        <v>2015</v>
      </c>
      <c r="F7485">
        <v>1</v>
      </c>
      <c r="G7485">
        <f>MONTH(Table1[[#This Row],[Order Date]])</f>
        <v>7</v>
      </c>
      <c r="H7485" s="1">
        <v>42206</v>
      </c>
      <c r="I7485">
        <v>16098</v>
      </c>
      <c r="J7485" t="s">
        <v>47</v>
      </c>
      <c r="K7485">
        <v>44</v>
      </c>
      <c r="L7485">
        <v>24.95</v>
      </c>
      <c r="M7485" s="2">
        <v>0.09</v>
      </c>
      <c r="N7485">
        <v>1001.99</v>
      </c>
      <c r="O7485">
        <v>2.99</v>
      </c>
      <c r="P7485">
        <v>333.53149999999999</v>
      </c>
      <c r="Q7485" s="2">
        <v>0.39</v>
      </c>
      <c r="R7485" t="s">
        <v>29</v>
      </c>
      <c r="S7485" t="s">
        <v>30</v>
      </c>
      <c r="T7485" t="s">
        <v>1951</v>
      </c>
      <c r="U7485" t="s">
        <v>67</v>
      </c>
      <c r="V7485" t="s">
        <v>33</v>
      </c>
      <c r="W7485">
        <v>2226</v>
      </c>
      <c r="X7485" s="1">
        <v>42208</v>
      </c>
      <c r="Y7485" t="s">
        <v>34</v>
      </c>
      <c r="Z7485" t="e" vm="1">
        <v>#VALUE!</v>
      </c>
      <c r="AA7485">
        <v>17403</v>
      </c>
      <c r="AB7485" t="e" cm="1" vm="2">
        <f t="array" ref="AB7485">_FV(Table1[[#This Row],[State]],"Country/region",TRUE)</f>
        <v>#VALUE!</v>
      </c>
    </row>
    <row r="7486" spans="1:28" x14ac:dyDescent="0.35">
      <c r="A7486" t="s">
        <v>3387</v>
      </c>
      <c r="B7486">
        <v>67</v>
      </c>
      <c r="C7486" t="s">
        <v>3270</v>
      </c>
      <c r="D7486" t="s">
        <v>46</v>
      </c>
      <c r="E7486">
        <f>YEAR(Table1[[#This Row],[Order Date]])</f>
        <v>2015</v>
      </c>
      <c r="F7486">
        <v>1</v>
      </c>
      <c r="G7486">
        <f>MONTH(Table1[[#This Row],[Order Date]])</f>
        <v>7</v>
      </c>
      <c r="H7486" s="1">
        <v>42206</v>
      </c>
      <c r="I7486">
        <v>41831</v>
      </c>
      <c r="J7486" t="s">
        <v>39</v>
      </c>
      <c r="K7486">
        <v>43</v>
      </c>
      <c r="L7486">
        <v>80.97</v>
      </c>
      <c r="M7486" s="2">
        <v>0.03</v>
      </c>
      <c r="N7486">
        <v>3441.09</v>
      </c>
      <c r="O7486">
        <v>30.06</v>
      </c>
      <c r="P7486">
        <v>431.95</v>
      </c>
      <c r="Q7486" s="2">
        <v>0.4</v>
      </c>
      <c r="R7486" t="s">
        <v>96</v>
      </c>
      <c r="S7486" t="s">
        <v>73</v>
      </c>
      <c r="T7486" t="s">
        <v>718</v>
      </c>
      <c r="U7486" t="s">
        <v>98</v>
      </c>
      <c r="V7486" t="s">
        <v>52</v>
      </c>
      <c r="W7486">
        <v>5902</v>
      </c>
      <c r="X7486" s="1">
        <v>42208</v>
      </c>
      <c r="Y7486" t="s">
        <v>53</v>
      </c>
      <c r="Z7486" t="e" vm="4">
        <v>#VALUE!</v>
      </c>
      <c r="AA7486">
        <v>92804</v>
      </c>
      <c r="AB7486" t="e" cm="1" vm="2">
        <f t="array" ref="AB7486">_FV(Table1[[#This Row],[State]],"Country/region",TRUE)</f>
        <v>#VALUE!</v>
      </c>
    </row>
    <row r="7487" spans="1:28" x14ac:dyDescent="0.35">
      <c r="A7487" t="s">
        <v>865</v>
      </c>
      <c r="B7487">
        <v>67</v>
      </c>
      <c r="C7487" t="s">
        <v>2801</v>
      </c>
      <c r="D7487" t="s">
        <v>38</v>
      </c>
      <c r="E7487">
        <f>YEAR(Table1[[#This Row],[Order Date]])</f>
        <v>2015</v>
      </c>
      <c r="F7487">
        <v>1</v>
      </c>
      <c r="G7487">
        <f>MONTH(Table1[[#This Row],[Order Date]])</f>
        <v>7</v>
      </c>
      <c r="H7487" s="1">
        <v>42206</v>
      </c>
      <c r="I7487">
        <v>16098</v>
      </c>
      <c r="J7487" t="s">
        <v>47</v>
      </c>
      <c r="K7487">
        <v>31</v>
      </c>
      <c r="L7487">
        <v>14.98</v>
      </c>
      <c r="M7487" s="2">
        <v>0.06</v>
      </c>
      <c r="N7487">
        <v>480.43</v>
      </c>
      <c r="O7487">
        <v>8.99</v>
      </c>
      <c r="P7487">
        <v>50.59</v>
      </c>
      <c r="Q7487" s="2">
        <v>0.39</v>
      </c>
      <c r="R7487" t="s">
        <v>48</v>
      </c>
      <c r="S7487" t="s">
        <v>139</v>
      </c>
      <c r="T7487" t="s">
        <v>2182</v>
      </c>
      <c r="U7487" t="s">
        <v>82</v>
      </c>
      <c r="V7487" t="s">
        <v>68</v>
      </c>
      <c r="W7487">
        <v>2225</v>
      </c>
      <c r="X7487" s="1">
        <v>42210</v>
      </c>
      <c r="Y7487" t="s">
        <v>34</v>
      </c>
      <c r="Z7487" t="e" vm="25">
        <v>#VALUE!</v>
      </c>
      <c r="AA7487">
        <v>53150</v>
      </c>
      <c r="AB7487" t="e" cm="1" vm="2">
        <f t="array" ref="AB7487">_FV(Table1[[#This Row],[State]],"Country/region",TRUE)</f>
        <v>#VALUE!</v>
      </c>
    </row>
    <row r="7488" spans="1:28" x14ac:dyDescent="0.35">
      <c r="A7488" t="s">
        <v>3415</v>
      </c>
      <c r="B7488">
        <v>67</v>
      </c>
      <c r="C7488" t="s">
        <v>1146</v>
      </c>
      <c r="D7488" t="s">
        <v>46</v>
      </c>
      <c r="E7488">
        <f>YEAR(Table1[[#This Row],[Order Date]])</f>
        <v>2015</v>
      </c>
      <c r="F7488">
        <v>1</v>
      </c>
      <c r="G7488">
        <f>MONTH(Table1[[#This Row],[Order Date]])</f>
        <v>7</v>
      </c>
      <c r="H7488" s="1">
        <v>42206</v>
      </c>
      <c r="I7488">
        <v>6182</v>
      </c>
      <c r="J7488" t="s">
        <v>47</v>
      </c>
      <c r="K7488">
        <v>18</v>
      </c>
      <c r="L7488">
        <v>6.48</v>
      </c>
      <c r="M7488" s="2">
        <v>0.04</v>
      </c>
      <c r="N7488">
        <v>130.32</v>
      </c>
      <c r="O7488">
        <v>7.86</v>
      </c>
      <c r="P7488">
        <v>-67.28</v>
      </c>
      <c r="Q7488" s="2">
        <v>0.37</v>
      </c>
      <c r="R7488" t="s">
        <v>29</v>
      </c>
      <c r="S7488" t="s">
        <v>30</v>
      </c>
      <c r="T7488" t="s">
        <v>1483</v>
      </c>
      <c r="U7488" t="s">
        <v>61</v>
      </c>
      <c r="V7488" t="s">
        <v>68</v>
      </c>
      <c r="W7488">
        <v>864</v>
      </c>
      <c r="X7488" s="1">
        <v>42210</v>
      </c>
      <c r="Y7488" t="s">
        <v>42</v>
      </c>
      <c r="Z7488" t="e" vm="16">
        <v>#VALUE!</v>
      </c>
      <c r="AA7488">
        <v>60014</v>
      </c>
      <c r="AB7488" t="e" cm="1" vm="2">
        <f t="array" ref="AB7488">_FV(Table1[[#This Row],[State]],"Country/region",TRUE)</f>
        <v>#VALUE!</v>
      </c>
    </row>
    <row r="7489" spans="1:28" x14ac:dyDescent="0.35">
      <c r="A7489" t="s">
        <v>3415</v>
      </c>
      <c r="B7489">
        <v>67</v>
      </c>
      <c r="C7489" t="s">
        <v>1146</v>
      </c>
      <c r="D7489" t="s">
        <v>46</v>
      </c>
      <c r="E7489">
        <f>YEAR(Table1[[#This Row],[Order Date]])</f>
        <v>2015</v>
      </c>
      <c r="F7489">
        <v>1</v>
      </c>
      <c r="G7489">
        <f>MONTH(Table1[[#This Row],[Order Date]])</f>
        <v>7</v>
      </c>
      <c r="H7489" s="1">
        <v>42206</v>
      </c>
      <c r="I7489">
        <v>6182</v>
      </c>
      <c r="J7489" t="s">
        <v>47</v>
      </c>
      <c r="K7489">
        <v>40</v>
      </c>
      <c r="L7489">
        <v>6.48</v>
      </c>
      <c r="M7489" s="2">
        <v>0.04</v>
      </c>
      <c r="N7489">
        <v>255.48</v>
      </c>
      <c r="O7489">
        <v>6.65</v>
      </c>
      <c r="P7489">
        <v>-116.79</v>
      </c>
      <c r="Q7489" s="2">
        <v>0.36</v>
      </c>
      <c r="R7489" t="s">
        <v>29</v>
      </c>
      <c r="S7489" t="s">
        <v>30</v>
      </c>
      <c r="T7489" t="s">
        <v>2895</v>
      </c>
      <c r="U7489" t="s">
        <v>61</v>
      </c>
      <c r="V7489" t="s">
        <v>68</v>
      </c>
      <c r="W7489">
        <v>863</v>
      </c>
      <c r="X7489" s="1">
        <v>42213</v>
      </c>
      <c r="Y7489" t="s">
        <v>34</v>
      </c>
      <c r="Z7489" t="e" vm="16">
        <v>#VALUE!</v>
      </c>
      <c r="AA7489">
        <v>60014</v>
      </c>
      <c r="AB7489" t="e" cm="1" vm="2">
        <f t="array" ref="AB7489">_FV(Table1[[#This Row],[State]],"Country/region",TRUE)</f>
        <v>#VALUE!</v>
      </c>
    </row>
    <row r="7490" spans="1:28" x14ac:dyDescent="0.35">
      <c r="A7490" t="s">
        <v>2953</v>
      </c>
      <c r="B7490">
        <v>67</v>
      </c>
      <c r="C7490" t="s">
        <v>2081</v>
      </c>
      <c r="D7490" t="s">
        <v>27</v>
      </c>
      <c r="E7490">
        <f>YEAR(Table1[[#This Row],[Order Date]])</f>
        <v>2015</v>
      </c>
      <c r="F7490">
        <v>1</v>
      </c>
      <c r="G7490">
        <f>MONTH(Table1[[#This Row],[Order Date]])</f>
        <v>7</v>
      </c>
      <c r="H7490" s="1">
        <v>42207</v>
      </c>
      <c r="I7490">
        <v>29764</v>
      </c>
      <c r="J7490" t="s">
        <v>58</v>
      </c>
      <c r="K7490">
        <v>10</v>
      </c>
      <c r="L7490">
        <v>15.01</v>
      </c>
      <c r="M7490" s="2">
        <v>0</v>
      </c>
      <c r="N7490">
        <v>165.09</v>
      </c>
      <c r="O7490">
        <v>8.4</v>
      </c>
      <c r="P7490">
        <v>-8.5905000000000005</v>
      </c>
      <c r="Q7490" s="2">
        <v>0.39</v>
      </c>
      <c r="R7490" t="s">
        <v>29</v>
      </c>
      <c r="S7490" t="s">
        <v>30</v>
      </c>
      <c r="T7490" t="s">
        <v>1818</v>
      </c>
      <c r="U7490" t="s">
        <v>67</v>
      </c>
      <c r="V7490" t="s">
        <v>33</v>
      </c>
      <c r="W7490">
        <v>4189</v>
      </c>
      <c r="X7490" s="1">
        <v>42208</v>
      </c>
      <c r="Y7490" t="s">
        <v>42</v>
      </c>
      <c r="Z7490" t="e" vm="3">
        <v>#VALUE!</v>
      </c>
      <c r="AA7490">
        <v>21128</v>
      </c>
      <c r="AB7490" t="e" cm="1" vm="2">
        <f t="array" ref="AB7490">_FV(Table1[[#This Row],[State]],"Country/region",TRUE)</f>
        <v>#VALUE!</v>
      </c>
    </row>
    <row r="7491" spans="1:28" x14ac:dyDescent="0.35">
      <c r="A7491" t="s">
        <v>3189</v>
      </c>
      <c r="B7491">
        <v>67</v>
      </c>
      <c r="C7491" t="s">
        <v>2498</v>
      </c>
      <c r="D7491" t="s">
        <v>27</v>
      </c>
      <c r="E7491">
        <f>YEAR(Table1[[#This Row],[Order Date]])</f>
        <v>2015</v>
      </c>
      <c r="F7491">
        <v>1</v>
      </c>
      <c r="G7491">
        <f>MONTH(Table1[[#This Row],[Order Date]])</f>
        <v>7</v>
      </c>
      <c r="H7491" s="1">
        <v>42207</v>
      </c>
      <c r="I7491">
        <v>54023</v>
      </c>
      <c r="J7491" t="s">
        <v>39</v>
      </c>
      <c r="K7491">
        <v>45</v>
      </c>
      <c r="L7491">
        <v>8.85</v>
      </c>
      <c r="M7491" s="2">
        <v>7.0000000000000007E-2</v>
      </c>
      <c r="N7491">
        <v>405.6</v>
      </c>
      <c r="O7491">
        <v>5.6</v>
      </c>
      <c r="P7491">
        <v>-8.5905000000000005</v>
      </c>
      <c r="Q7491" s="2">
        <v>0.36</v>
      </c>
      <c r="R7491" t="s">
        <v>29</v>
      </c>
      <c r="S7491" t="s">
        <v>30</v>
      </c>
      <c r="T7491" t="s">
        <v>1707</v>
      </c>
      <c r="U7491" t="s">
        <v>67</v>
      </c>
      <c r="V7491" t="s">
        <v>68</v>
      </c>
      <c r="W7491">
        <v>7552</v>
      </c>
      <c r="X7491" s="1">
        <v>42208</v>
      </c>
      <c r="Y7491" t="s">
        <v>34</v>
      </c>
      <c r="Z7491" t="e" vm="25">
        <v>#VALUE!</v>
      </c>
      <c r="AA7491">
        <v>54901</v>
      </c>
      <c r="AB7491" t="e" cm="1" vm="2">
        <f t="array" ref="AB7491">_FV(Table1[[#This Row],[State]],"Country/region",TRUE)</f>
        <v>#VALUE!</v>
      </c>
    </row>
    <row r="7492" spans="1:28" x14ac:dyDescent="0.35">
      <c r="A7492" t="s">
        <v>2229</v>
      </c>
      <c r="B7492">
        <v>67</v>
      </c>
      <c r="C7492" t="s">
        <v>2516</v>
      </c>
      <c r="D7492" t="s">
        <v>57</v>
      </c>
      <c r="E7492">
        <f>YEAR(Table1[[#This Row],[Order Date]])</f>
        <v>2015</v>
      </c>
      <c r="F7492">
        <v>1</v>
      </c>
      <c r="G7492">
        <f>MONTH(Table1[[#This Row],[Order Date]])</f>
        <v>7</v>
      </c>
      <c r="H7492" s="1">
        <v>42207</v>
      </c>
      <c r="I7492">
        <v>43556</v>
      </c>
      <c r="J7492" t="s">
        <v>47</v>
      </c>
      <c r="K7492">
        <v>31</v>
      </c>
      <c r="L7492">
        <v>15.04</v>
      </c>
      <c r="M7492" s="2">
        <v>0.02</v>
      </c>
      <c r="N7492">
        <v>477.16</v>
      </c>
      <c r="O7492">
        <v>1.97</v>
      </c>
      <c r="P7492">
        <v>204.18</v>
      </c>
      <c r="Q7492" s="2">
        <v>0.39</v>
      </c>
      <c r="R7492" t="s">
        <v>29</v>
      </c>
      <c r="S7492" t="s">
        <v>59</v>
      </c>
      <c r="T7492" t="s">
        <v>60</v>
      </c>
      <c r="U7492" t="s">
        <v>61</v>
      </c>
      <c r="V7492" t="s">
        <v>76</v>
      </c>
      <c r="W7492">
        <v>6153</v>
      </c>
      <c r="X7492" s="1">
        <v>42212</v>
      </c>
      <c r="Y7492" t="s">
        <v>34</v>
      </c>
      <c r="Z7492" t="e" vm="19">
        <v>#VALUE!</v>
      </c>
      <c r="AA7492">
        <v>29624</v>
      </c>
      <c r="AB7492" t="e" cm="1" vm="2">
        <f t="array" ref="AB7492">_FV(Table1[[#This Row],[State]],"Country/region",TRUE)</f>
        <v>#VALUE!</v>
      </c>
    </row>
    <row r="7493" spans="1:28" x14ac:dyDescent="0.35">
      <c r="A7493" t="s">
        <v>2889</v>
      </c>
      <c r="B7493">
        <v>67</v>
      </c>
      <c r="C7493" t="s">
        <v>2890</v>
      </c>
      <c r="D7493" t="s">
        <v>57</v>
      </c>
      <c r="E7493">
        <f>YEAR(Table1[[#This Row],[Order Date]])</f>
        <v>2015</v>
      </c>
      <c r="F7493">
        <v>1</v>
      </c>
      <c r="G7493">
        <f>MONTH(Table1[[#This Row],[Order Date]])</f>
        <v>7</v>
      </c>
      <c r="H7493" s="1">
        <v>42208</v>
      </c>
      <c r="I7493">
        <v>57574</v>
      </c>
      <c r="J7493" t="s">
        <v>58</v>
      </c>
      <c r="K7493">
        <v>20</v>
      </c>
      <c r="L7493">
        <v>23.99</v>
      </c>
      <c r="M7493" s="2">
        <v>7.0000000000000007E-2</v>
      </c>
      <c r="N7493">
        <v>466.36</v>
      </c>
      <c r="O7493">
        <v>15.68</v>
      </c>
      <c r="P7493">
        <v>-192.7</v>
      </c>
      <c r="Q7493" s="2">
        <v>0.62</v>
      </c>
      <c r="R7493" t="s">
        <v>48</v>
      </c>
      <c r="S7493" t="s">
        <v>49</v>
      </c>
      <c r="T7493" t="s">
        <v>1446</v>
      </c>
      <c r="U7493" t="s">
        <v>82</v>
      </c>
      <c r="V7493" t="s">
        <v>76</v>
      </c>
      <c r="W7493">
        <v>8072</v>
      </c>
      <c r="X7493" s="1">
        <v>42209</v>
      </c>
      <c r="Y7493" t="s">
        <v>53</v>
      </c>
      <c r="Z7493" t="e" vm="14">
        <v>#VALUE!</v>
      </c>
      <c r="AA7493">
        <v>34759</v>
      </c>
      <c r="AB7493" t="e" cm="1" vm="2">
        <f t="array" ref="AB7493">_FV(Table1[[#This Row],[State]],"Country/region",TRUE)</f>
        <v>#VALUE!</v>
      </c>
    </row>
    <row r="7494" spans="1:28" x14ac:dyDescent="0.35">
      <c r="A7494" t="s">
        <v>3398</v>
      </c>
      <c r="B7494">
        <v>67</v>
      </c>
      <c r="C7494" t="s">
        <v>3514</v>
      </c>
      <c r="D7494" t="s">
        <v>57</v>
      </c>
      <c r="E7494">
        <f>YEAR(Table1[[#This Row],[Order Date]])</f>
        <v>2015</v>
      </c>
      <c r="F7494">
        <v>1</v>
      </c>
      <c r="G7494">
        <f>MONTH(Table1[[#This Row],[Order Date]])</f>
        <v>7</v>
      </c>
      <c r="H7494" s="1">
        <v>42208</v>
      </c>
      <c r="I7494">
        <v>17218</v>
      </c>
      <c r="J7494" t="s">
        <v>58</v>
      </c>
      <c r="K7494">
        <v>32</v>
      </c>
      <c r="L7494">
        <v>5.18</v>
      </c>
      <c r="M7494" s="2">
        <v>0.06</v>
      </c>
      <c r="N7494">
        <v>157.85</v>
      </c>
      <c r="O7494">
        <v>2.04</v>
      </c>
      <c r="P7494">
        <v>22.54</v>
      </c>
      <c r="Q7494" s="2">
        <v>0.36</v>
      </c>
      <c r="R7494" t="s">
        <v>29</v>
      </c>
      <c r="S7494" t="s">
        <v>59</v>
      </c>
      <c r="T7494" t="s">
        <v>1573</v>
      </c>
      <c r="U7494" t="s">
        <v>61</v>
      </c>
      <c r="V7494" t="s">
        <v>33</v>
      </c>
      <c r="W7494">
        <v>2375</v>
      </c>
      <c r="X7494" s="1">
        <v>42210</v>
      </c>
      <c r="Y7494" t="s">
        <v>34</v>
      </c>
      <c r="Z7494" t="e" vm="15">
        <v>#VALUE!</v>
      </c>
      <c r="AA7494">
        <v>11226</v>
      </c>
      <c r="AB7494" t="e" cm="1" vm="2">
        <f t="array" ref="AB7494">_FV(Table1[[#This Row],[State]],"Country/region",TRUE)</f>
        <v>#VALUE!</v>
      </c>
    </row>
    <row r="7495" spans="1:28" x14ac:dyDescent="0.35">
      <c r="A7495" t="s">
        <v>3272</v>
      </c>
      <c r="B7495">
        <v>67</v>
      </c>
      <c r="C7495" t="s">
        <v>212</v>
      </c>
      <c r="D7495" t="s">
        <v>38</v>
      </c>
      <c r="E7495">
        <f>YEAR(Table1[[#This Row],[Order Date]])</f>
        <v>2015</v>
      </c>
      <c r="F7495">
        <v>1</v>
      </c>
      <c r="G7495">
        <f>MONTH(Table1[[#This Row],[Order Date]])</f>
        <v>7</v>
      </c>
      <c r="H7495" s="1">
        <v>42209</v>
      </c>
      <c r="I7495">
        <v>40388</v>
      </c>
      <c r="J7495" t="s">
        <v>58</v>
      </c>
      <c r="K7495">
        <v>17</v>
      </c>
      <c r="L7495">
        <v>4.28</v>
      </c>
      <c r="M7495" s="2">
        <v>0.1</v>
      </c>
      <c r="N7495">
        <v>67.73</v>
      </c>
      <c r="O7495">
        <v>0.94</v>
      </c>
      <c r="P7495">
        <v>2.44</v>
      </c>
      <c r="Q7495" s="2">
        <v>0.56000000000000005</v>
      </c>
      <c r="R7495" t="s">
        <v>29</v>
      </c>
      <c r="S7495" t="s">
        <v>59</v>
      </c>
      <c r="T7495" t="s">
        <v>329</v>
      </c>
      <c r="U7495" t="s">
        <v>88</v>
      </c>
      <c r="V7495" t="s">
        <v>76</v>
      </c>
      <c r="W7495">
        <v>5709</v>
      </c>
      <c r="X7495" s="1">
        <v>42211</v>
      </c>
      <c r="Y7495" t="s">
        <v>34</v>
      </c>
      <c r="Z7495" t="e" vm="19">
        <v>#VALUE!</v>
      </c>
      <c r="AA7495">
        <v>29406</v>
      </c>
      <c r="AB7495" t="e" cm="1" vm="2">
        <f t="array" ref="AB7495">_FV(Table1[[#This Row],[State]],"Country/region",TRUE)</f>
        <v>#VALUE!</v>
      </c>
    </row>
    <row r="7496" spans="1:28" x14ac:dyDescent="0.35">
      <c r="A7496" t="s">
        <v>1174</v>
      </c>
      <c r="B7496">
        <v>67</v>
      </c>
      <c r="C7496" t="s">
        <v>1175</v>
      </c>
      <c r="D7496" t="s">
        <v>46</v>
      </c>
      <c r="E7496">
        <f>YEAR(Table1[[#This Row],[Order Date]])</f>
        <v>2015</v>
      </c>
      <c r="F7496">
        <v>1</v>
      </c>
      <c r="G7496">
        <f>MONTH(Table1[[#This Row],[Order Date]])</f>
        <v>7</v>
      </c>
      <c r="H7496" s="1">
        <v>42210</v>
      </c>
      <c r="I7496">
        <v>27201</v>
      </c>
      <c r="J7496" t="s">
        <v>28</v>
      </c>
      <c r="K7496">
        <v>45</v>
      </c>
      <c r="L7496">
        <v>70.89</v>
      </c>
      <c r="M7496" s="2">
        <v>0.01</v>
      </c>
      <c r="N7496">
        <v>3500.1</v>
      </c>
      <c r="O7496">
        <v>89.3</v>
      </c>
      <c r="P7496">
        <v>-2661.3180000000002</v>
      </c>
      <c r="Q7496" s="2">
        <v>0.72</v>
      </c>
      <c r="R7496" t="s">
        <v>48</v>
      </c>
      <c r="S7496" t="s">
        <v>73</v>
      </c>
      <c r="T7496" t="s">
        <v>1810</v>
      </c>
      <c r="U7496" t="s">
        <v>75</v>
      </c>
      <c r="V7496" t="s">
        <v>68</v>
      </c>
      <c r="W7496">
        <v>3817</v>
      </c>
      <c r="X7496" s="1">
        <v>42210</v>
      </c>
      <c r="Y7496" t="s">
        <v>53</v>
      </c>
      <c r="Z7496" t="e" vm="25">
        <v>#VALUE!</v>
      </c>
      <c r="AA7496">
        <v>53209</v>
      </c>
      <c r="AB7496" t="e" cm="1" vm="2">
        <f t="array" ref="AB7496">_FV(Table1[[#This Row],[State]],"Country/region",TRUE)</f>
        <v>#VALUE!</v>
      </c>
    </row>
    <row r="7497" spans="1:28" x14ac:dyDescent="0.35">
      <c r="A7497" t="s">
        <v>1174</v>
      </c>
      <c r="B7497">
        <v>67</v>
      </c>
      <c r="C7497" t="s">
        <v>1175</v>
      </c>
      <c r="D7497" t="s">
        <v>46</v>
      </c>
      <c r="E7497">
        <f>YEAR(Table1[[#This Row],[Order Date]])</f>
        <v>2015</v>
      </c>
      <c r="F7497">
        <v>1</v>
      </c>
      <c r="G7497">
        <f>MONTH(Table1[[#This Row],[Order Date]])</f>
        <v>7</v>
      </c>
      <c r="H7497" s="1">
        <v>42210</v>
      </c>
      <c r="I7497">
        <v>27201</v>
      </c>
      <c r="J7497" t="s">
        <v>28</v>
      </c>
      <c r="K7497">
        <v>10</v>
      </c>
      <c r="L7497">
        <v>500.98</v>
      </c>
      <c r="M7497" s="2">
        <v>0.02</v>
      </c>
      <c r="N7497">
        <v>5056.8900000000003</v>
      </c>
      <c r="O7497">
        <v>26</v>
      </c>
      <c r="P7497">
        <v>789.05</v>
      </c>
      <c r="Q7497" s="2">
        <v>0.6</v>
      </c>
      <c r="R7497" t="s">
        <v>48</v>
      </c>
      <c r="S7497" t="s">
        <v>49</v>
      </c>
      <c r="T7497" t="s">
        <v>1979</v>
      </c>
      <c r="U7497" t="s">
        <v>51</v>
      </c>
      <c r="V7497" t="s">
        <v>68</v>
      </c>
      <c r="W7497">
        <v>3816</v>
      </c>
      <c r="X7497" s="1">
        <v>42210</v>
      </c>
      <c r="Y7497" t="s">
        <v>53</v>
      </c>
      <c r="Z7497" t="e" vm="25">
        <v>#VALUE!</v>
      </c>
      <c r="AA7497">
        <v>53209</v>
      </c>
      <c r="AB7497" t="e" cm="1" vm="2">
        <f t="array" ref="AB7497">_FV(Table1[[#This Row],[State]],"Country/region",TRUE)</f>
        <v>#VALUE!</v>
      </c>
    </row>
    <row r="7498" spans="1:28" x14ac:dyDescent="0.35">
      <c r="A7498" t="s">
        <v>860</v>
      </c>
      <c r="B7498">
        <v>67</v>
      </c>
      <c r="C7498" t="s">
        <v>2478</v>
      </c>
      <c r="D7498" t="s">
        <v>27</v>
      </c>
      <c r="E7498">
        <f>YEAR(Table1[[#This Row],[Order Date]])</f>
        <v>2015</v>
      </c>
      <c r="F7498">
        <v>1</v>
      </c>
      <c r="G7498">
        <f>MONTH(Table1[[#This Row],[Order Date]])</f>
        <v>7</v>
      </c>
      <c r="H7498" s="1">
        <v>42210</v>
      </c>
      <c r="I7498">
        <v>30727</v>
      </c>
      <c r="J7498" t="s">
        <v>131</v>
      </c>
      <c r="K7498">
        <v>28</v>
      </c>
      <c r="L7498">
        <v>41.71</v>
      </c>
      <c r="M7498" s="2">
        <v>7.0000000000000007E-2</v>
      </c>
      <c r="N7498">
        <v>1166.29</v>
      </c>
      <c r="O7498">
        <v>4.5</v>
      </c>
      <c r="P7498">
        <v>302.86</v>
      </c>
      <c r="Q7498" s="2">
        <v>0.56000000000000005</v>
      </c>
      <c r="R7498" t="s">
        <v>29</v>
      </c>
      <c r="S7498" t="s">
        <v>30</v>
      </c>
      <c r="T7498" t="s">
        <v>3226</v>
      </c>
      <c r="U7498" t="s">
        <v>214</v>
      </c>
      <c r="V7498" t="s">
        <v>33</v>
      </c>
      <c r="W7498">
        <v>4314</v>
      </c>
      <c r="X7498" s="1">
        <v>42212</v>
      </c>
      <c r="Y7498" t="s">
        <v>42</v>
      </c>
      <c r="Z7498" t="e" vm="22">
        <v>#VALUE!</v>
      </c>
      <c r="AA7498">
        <v>44903</v>
      </c>
      <c r="AB7498" t="e" cm="1" vm="2">
        <f t="array" ref="AB7498">_FV(Table1[[#This Row],[State]],"Country/region",TRUE)</f>
        <v>#VALUE!</v>
      </c>
    </row>
    <row r="7499" spans="1:28" x14ac:dyDescent="0.35">
      <c r="A7499" t="s">
        <v>3385</v>
      </c>
      <c r="B7499">
        <v>67</v>
      </c>
      <c r="C7499" t="s">
        <v>1066</v>
      </c>
      <c r="D7499" t="s">
        <v>46</v>
      </c>
      <c r="E7499">
        <f>YEAR(Table1[[#This Row],[Order Date]])</f>
        <v>2015</v>
      </c>
      <c r="F7499">
        <v>1</v>
      </c>
      <c r="G7499">
        <f>MONTH(Table1[[#This Row],[Order Date]])</f>
        <v>7</v>
      </c>
      <c r="H7499" s="1">
        <v>42210</v>
      </c>
      <c r="I7499">
        <v>5254</v>
      </c>
      <c r="J7499" t="s">
        <v>39</v>
      </c>
      <c r="K7499">
        <v>31</v>
      </c>
      <c r="L7499">
        <v>65.989999999999995</v>
      </c>
      <c r="M7499" s="2">
        <v>0.08</v>
      </c>
      <c r="N7499">
        <v>1735.3515</v>
      </c>
      <c r="O7499">
        <v>8.99</v>
      </c>
      <c r="P7499">
        <v>258.62400000000002</v>
      </c>
      <c r="Q7499" s="2">
        <v>0.56000000000000005</v>
      </c>
      <c r="R7499" t="s">
        <v>96</v>
      </c>
      <c r="S7499" t="s">
        <v>30</v>
      </c>
      <c r="T7499">
        <v>5180</v>
      </c>
      <c r="U7499" t="s">
        <v>105</v>
      </c>
      <c r="V7499" t="s">
        <v>76</v>
      </c>
      <c r="W7499">
        <v>730</v>
      </c>
      <c r="X7499" s="1">
        <v>42212</v>
      </c>
      <c r="Y7499" t="s">
        <v>34</v>
      </c>
      <c r="Z7499" t="e" vm="44">
        <v>#VALUE!</v>
      </c>
      <c r="AA7499">
        <v>31313</v>
      </c>
      <c r="AB7499" t="e" cm="1" vm="2">
        <f t="array" ref="AB7499">_FV(Table1[[#This Row],[State]],"Country/region",TRUE)</f>
        <v>#VALUE!</v>
      </c>
    </row>
    <row r="7500" spans="1:28" x14ac:dyDescent="0.35">
      <c r="A7500" t="s">
        <v>3360</v>
      </c>
      <c r="B7500">
        <v>67</v>
      </c>
      <c r="C7500" t="s">
        <v>3034</v>
      </c>
      <c r="D7500" t="s">
        <v>57</v>
      </c>
      <c r="E7500">
        <f>YEAR(Table1[[#This Row],[Order Date]])</f>
        <v>2015</v>
      </c>
      <c r="F7500">
        <v>1</v>
      </c>
      <c r="G7500">
        <f>MONTH(Table1[[#This Row],[Order Date]])</f>
        <v>7</v>
      </c>
      <c r="H7500" s="1">
        <v>42211</v>
      </c>
      <c r="I7500">
        <v>23174</v>
      </c>
      <c r="J7500" t="s">
        <v>47</v>
      </c>
      <c r="K7500">
        <v>16</v>
      </c>
      <c r="L7500">
        <v>216.6</v>
      </c>
      <c r="M7500" s="2">
        <v>0.06</v>
      </c>
      <c r="N7500">
        <v>3549.9</v>
      </c>
      <c r="O7500">
        <v>64.2</v>
      </c>
      <c r="P7500">
        <v>44.8</v>
      </c>
      <c r="Q7500" s="2">
        <v>0.59</v>
      </c>
      <c r="R7500" t="s">
        <v>48</v>
      </c>
      <c r="S7500" t="s">
        <v>49</v>
      </c>
      <c r="T7500" t="s">
        <v>3154</v>
      </c>
      <c r="U7500" t="s">
        <v>51</v>
      </c>
      <c r="V7500" t="s">
        <v>68</v>
      </c>
      <c r="W7500">
        <v>3231</v>
      </c>
      <c r="X7500" s="1">
        <v>42213</v>
      </c>
      <c r="Y7500" t="s">
        <v>53</v>
      </c>
      <c r="Z7500" t="e" vm="25">
        <v>#VALUE!</v>
      </c>
      <c r="AA7500">
        <v>53110</v>
      </c>
      <c r="AB7500" t="e" cm="1" vm="2">
        <f t="array" ref="AB7500">_FV(Table1[[#This Row],[State]],"Country/region",TRUE)</f>
        <v>#VALUE!</v>
      </c>
    </row>
    <row r="7501" spans="1:28" x14ac:dyDescent="0.35">
      <c r="A7501" t="s">
        <v>3319</v>
      </c>
      <c r="B7501">
        <v>67</v>
      </c>
      <c r="C7501" t="s">
        <v>227</v>
      </c>
      <c r="D7501" t="s">
        <v>46</v>
      </c>
      <c r="E7501">
        <f>YEAR(Table1[[#This Row],[Order Date]])</f>
        <v>2015</v>
      </c>
      <c r="F7501">
        <v>1</v>
      </c>
      <c r="G7501">
        <f>MONTH(Table1[[#This Row],[Order Date]])</f>
        <v>7</v>
      </c>
      <c r="H7501" s="1">
        <v>42211</v>
      </c>
      <c r="I7501">
        <v>37831</v>
      </c>
      <c r="J7501" t="s">
        <v>39</v>
      </c>
      <c r="K7501">
        <v>30</v>
      </c>
      <c r="L7501">
        <v>15.98</v>
      </c>
      <c r="M7501" s="2">
        <v>0.08</v>
      </c>
      <c r="N7501">
        <v>453.87</v>
      </c>
      <c r="O7501">
        <v>4</v>
      </c>
      <c r="P7501">
        <v>76.59</v>
      </c>
      <c r="Q7501" s="2">
        <v>0.37</v>
      </c>
      <c r="R7501" t="s">
        <v>96</v>
      </c>
      <c r="S7501" t="s">
        <v>30</v>
      </c>
      <c r="T7501" t="s">
        <v>1062</v>
      </c>
      <c r="U7501" t="s">
        <v>102</v>
      </c>
      <c r="V7501" t="s">
        <v>33</v>
      </c>
      <c r="W7501">
        <v>5323</v>
      </c>
      <c r="X7501" s="1">
        <v>42213</v>
      </c>
      <c r="Y7501" t="s">
        <v>34</v>
      </c>
      <c r="Z7501" t="e" vm="17">
        <v>#VALUE!</v>
      </c>
      <c r="AA7501">
        <v>6512</v>
      </c>
      <c r="AB7501" t="e" cm="1" vm="2">
        <f t="array" ref="AB7501">_FV(Table1[[#This Row],[State]],"Country/region",TRUE)</f>
        <v>#VALUE!</v>
      </c>
    </row>
    <row r="7502" spans="1:28" x14ac:dyDescent="0.35">
      <c r="A7502" t="s">
        <v>3360</v>
      </c>
      <c r="B7502">
        <v>67</v>
      </c>
      <c r="C7502" t="s">
        <v>3034</v>
      </c>
      <c r="D7502" t="s">
        <v>57</v>
      </c>
      <c r="E7502">
        <f>YEAR(Table1[[#This Row],[Order Date]])</f>
        <v>2015</v>
      </c>
      <c r="F7502">
        <v>1</v>
      </c>
      <c r="G7502">
        <f>MONTH(Table1[[#This Row],[Order Date]])</f>
        <v>7</v>
      </c>
      <c r="H7502" s="1">
        <v>42211</v>
      </c>
      <c r="I7502">
        <v>23174</v>
      </c>
      <c r="J7502" t="s">
        <v>47</v>
      </c>
      <c r="K7502">
        <v>8</v>
      </c>
      <c r="L7502">
        <v>16.739999999999998</v>
      </c>
      <c r="M7502" s="2">
        <v>0.03</v>
      </c>
      <c r="N7502">
        <v>138.24</v>
      </c>
      <c r="O7502">
        <v>7.04</v>
      </c>
      <c r="P7502">
        <v>-60.04</v>
      </c>
      <c r="Q7502" s="2">
        <v>0.81</v>
      </c>
      <c r="R7502" t="s">
        <v>29</v>
      </c>
      <c r="S7502" t="s">
        <v>30</v>
      </c>
      <c r="T7502" t="s">
        <v>1983</v>
      </c>
      <c r="U7502" t="s">
        <v>32</v>
      </c>
      <c r="V7502" t="s">
        <v>68</v>
      </c>
      <c r="W7502">
        <v>3232</v>
      </c>
      <c r="X7502" s="1">
        <v>42218</v>
      </c>
      <c r="Y7502" t="s">
        <v>34</v>
      </c>
      <c r="Z7502" t="e" vm="25">
        <v>#VALUE!</v>
      </c>
      <c r="AA7502">
        <v>53110</v>
      </c>
      <c r="AB7502" t="e" cm="1" vm="2">
        <f t="array" ref="AB7502">_FV(Table1[[#This Row],[State]],"Country/region",TRUE)</f>
        <v>#VALUE!</v>
      </c>
    </row>
    <row r="7503" spans="1:28" x14ac:dyDescent="0.35">
      <c r="A7503" t="s">
        <v>2878</v>
      </c>
      <c r="B7503">
        <v>67</v>
      </c>
      <c r="C7503" t="s">
        <v>2121</v>
      </c>
      <c r="D7503" t="s">
        <v>27</v>
      </c>
      <c r="E7503">
        <f>YEAR(Table1[[#This Row],[Order Date]])</f>
        <v>2015</v>
      </c>
      <c r="F7503">
        <v>1</v>
      </c>
      <c r="G7503">
        <f>MONTH(Table1[[#This Row],[Order Date]])</f>
        <v>7</v>
      </c>
      <c r="H7503" s="1">
        <v>42211</v>
      </c>
      <c r="I7503">
        <v>32903</v>
      </c>
      <c r="J7503" t="s">
        <v>47</v>
      </c>
      <c r="K7503">
        <v>31</v>
      </c>
      <c r="L7503">
        <v>15.31</v>
      </c>
      <c r="M7503" s="2">
        <v>7.0000000000000007E-2</v>
      </c>
      <c r="N7503">
        <v>454.58</v>
      </c>
      <c r="O7503">
        <v>8.7799999999999994</v>
      </c>
      <c r="P7503">
        <v>-118.75</v>
      </c>
      <c r="Q7503" s="2">
        <v>0.56999999999999995</v>
      </c>
      <c r="R7503" t="s">
        <v>29</v>
      </c>
      <c r="S7503" t="s">
        <v>30</v>
      </c>
      <c r="T7503" t="s">
        <v>1648</v>
      </c>
      <c r="U7503" t="s">
        <v>32</v>
      </c>
      <c r="V7503" t="s">
        <v>33</v>
      </c>
      <c r="W7503">
        <v>4624</v>
      </c>
      <c r="X7503" s="1">
        <v>42218</v>
      </c>
      <c r="Y7503" t="s">
        <v>34</v>
      </c>
      <c r="Z7503" t="e" vm="15">
        <v>#VALUE!</v>
      </c>
      <c r="AA7503">
        <v>11575</v>
      </c>
      <c r="AB7503" t="e" cm="1" vm="2">
        <f t="array" ref="AB7503">_FV(Table1[[#This Row],[State]],"Country/region",TRUE)</f>
        <v>#VALUE!</v>
      </c>
    </row>
    <row r="7504" spans="1:28" x14ac:dyDescent="0.35">
      <c r="A7504" t="s">
        <v>3385</v>
      </c>
      <c r="B7504">
        <v>67</v>
      </c>
      <c r="C7504" t="s">
        <v>3386</v>
      </c>
      <c r="D7504" t="s">
        <v>38</v>
      </c>
      <c r="E7504">
        <f>YEAR(Table1[[#This Row],[Order Date]])</f>
        <v>2015</v>
      </c>
      <c r="F7504">
        <v>1</v>
      </c>
      <c r="G7504">
        <f>MONTH(Table1[[#This Row],[Order Date]])</f>
        <v>7</v>
      </c>
      <c r="H7504" s="1">
        <v>42212</v>
      </c>
      <c r="I7504">
        <v>23812</v>
      </c>
      <c r="J7504" t="s">
        <v>58</v>
      </c>
      <c r="K7504">
        <v>32</v>
      </c>
      <c r="L7504">
        <v>200.97</v>
      </c>
      <c r="M7504" s="2">
        <v>0.1</v>
      </c>
      <c r="N7504">
        <v>5845.82</v>
      </c>
      <c r="O7504">
        <v>15.59</v>
      </c>
      <c r="P7504">
        <v>2227.89</v>
      </c>
      <c r="Q7504" s="2">
        <v>0.36</v>
      </c>
      <c r="R7504" t="s">
        <v>96</v>
      </c>
      <c r="S7504" t="s">
        <v>49</v>
      </c>
      <c r="T7504" t="s">
        <v>2021</v>
      </c>
      <c r="U7504" t="s">
        <v>98</v>
      </c>
      <c r="V7504" t="s">
        <v>76</v>
      </c>
      <c r="W7504">
        <v>3332</v>
      </c>
      <c r="X7504" s="1">
        <v>42212</v>
      </c>
      <c r="Y7504" t="s">
        <v>53</v>
      </c>
      <c r="Z7504" t="e" vm="44">
        <v>#VALUE!</v>
      </c>
      <c r="AA7504">
        <v>31313</v>
      </c>
      <c r="AB7504" t="e" cm="1" vm="2">
        <f t="array" ref="AB7504">_FV(Table1[[#This Row],[State]],"Country/region",TRUE)</f>
        <v>#VALUE!</v>
      </c>
    </row>
    <row r="7505" spans="1:28" x14ac:dyDescent="0.35">
      <c r="A7505" t="s">
        <v>1213</v>
      </c>
      <c r="B7505">
        <v>67</v>
      </c>
      <c r="C7505" t="s">
        <v>1202</v>
      </c>
      <c r="D7505" t="s">
        <v>57</v>
      </c>
      <c r="E7505">
        <f>YEAR(Table1[[#This Row],[Order Date]])</f>
        <v>2015</v>
      </c>
      <c r="F7505">
        <v>1</v>
      </c>
      <c r="G7505">
        <f>MONTH(Table1[[#This Row],[Order Date]])</f>
        <v>7</v>
      </c>
      <c r="H7505" s="1">
        <v>42212</v>
      </c>
      <c r="I7505">
        <v>11684</v>
      </c>
      <c r="J7505" t="s">
        <v>28</v>
      </c>
      <c r="K7505">
        <v>8</v>
      </c>
      <c r="L7505">
        <v>140.81</v>
      </c>
      <c r="M7505" s="2">
        <v>0</v>
      </c>
      <c r="N7505">
        <v>1173.5</v>
      </c>
      <c r="O7505">
        <v>24.49</v>
      </c>
      <c r="P7505">
        <v>53.87</v>
      </c>
      <c r="Q7505" s="2">
        <v>0.56999999999999995</v>
      </c>
      <c r="R7505" t="s">
        <v>48</v>
      </c>
      <c r="S7505" t="s">
        <v>40</v>
      </c>
      <c r="T7505" t="s">
        <v>2551</v>
      </c>
      <c r="U7505" t="s">
        <v>51</v>
      </c>
      <c r="V7505" t="s">
        <v>33</v>
      </c>
      <c r="W7505">
        <v>1614</v>
      </c>
      <c r="X7505" s="1">
        <v>42214</v>
      </c>
      <c r="Y7505" t="s">
        <v>34</v>
      </c>
      <c r="Z7505" t="e" vm="1">
        <v>#VALUE!</v>
      </c>
      <c r="AA7505">
        <v>17602</v>
      </c>
      <c r="AB7505" t="e" cm="1" vm="2">
        <f t="array" ref="AB7505">_FV(Table1[[#This Row],[State]],"Country/region",TRUE)</f>
        <v>#VALUE!</v>
      </c>
    </row>
    <row r="7506" spans="1:28" x14ac:dyDescent="0.35">
      <c r="A7506" t="s">
        <v>1514</v>
      </c>
      <c r="B7506">
        <v>67</v>
      </c>
      <c r="C7506" t="s">
        <v>1515</v>
      </c>
      <c r="D7506" t="s">
        <v>57</v>
      </c>
      <c r="E7506">
        <f>YEAR(Table1[[#This Row],[Order Date]])</f>
        <v>2015</v>
      </c>
      <c r="F7506">
        <v>1</v>
      </c>
      <c r="G7506">
        <f>MONTH(Table1[[#This Row],[Order Date]])</f>
        <v>7</v>
      </c>
      <c r="H7506" s="1">
        <v>42212</v>
      </c>
      <c r="I7506">
        <v>42982</v>
      </c>
      <c r="J7506" t="s">
        <v>47</v>
      </c>
      <c r="K7506">
        <v>42</v>
      </c>
      <c r="L7506">
        <v>39.89</v>
      </c>
      <c r="M7506" s="2">
        <v>0.08</v>
      </c>
      <c r="N7506">
        <v>1587.59</v>
      </c>
      <c r="O7506">
        <v>3.04</v>
      </c>
      <c r="P7506">
        <v>651.74</v>
      </c>
      <c r="Q7506" s="2">
        <v>0.53</v>
      </c>
      <c r="R7506" t="s">
        <v>48</v>
      </c>
      <c r="S7506" t="s">
        <v>59</v>
      </c>
      <c r="T7506" t="s">
        <v>1324</v>
      </c>
      <c r="U7506" t="s">
        <v>82</v>
      </c>
      <c r="V7506" t="s">
        <v>52</v>
      </c>
      <c r="W7506">
        <v>6069</v>
      </c>
      <c r="X7506" s="1">
        <v>42217</v>
      </c>
      <c r="Y7506" t="s">
        <v>34</v>
      </c>
      <c r="Z7506" t="e" vm="23">
        <v>#VALUE!</v>
      </c>
      <c r="AA7506">
        <v>98115</v>
      </c>
      <c r="AB7506" t="e" cm="1" vm="2">
        <f t="array" ref="AB7506">_FV(Table1[[#This Row],[State]],"Country/region",TRUE)</f>
        <v>#VALUE!</v>
      </c>
    </row>
    <row r="7507" spans="1:28" x14ac:dyDescent="0.35">
      <c r="A7507" t="s">
        <v>1351</v>
      </c>
      <c r="B7507">
        <v>67</v>
      </c>
      <c r="C7507" t="s">
        <v>1515</v>
      </c>
      <c r="D7507" t="s">
        <v>57</v>
      </c>
      <c r="E7507">
        <f>YEAR(Table1[[#This Row],[Order Date]])</f>
        <v>2015</v>
      </c>
      <c r="F7507">
        <v>1</v>
      </c>
      <c r="G7507">
        <f>MONTH(Table1[[#This Row],[Order Date]])</f>
        <v>7</v>
      </c>
      <c r="H7507" s="1">
        <v>42212</v>
      </c>
      <c r="I7507">
        <v>42982</v>
      </c>
      <c r="J7507" t="s">
        <v>47</v>
      </c>
      <c r="K7507">
        <v>12</v>
      </c>
      <c r="L7507">
        <v>105.34</v>
      </c>
      <c r="M7507" s="2">
        <v>0.02</v>
      </c>
      <c r="N7507">
        <v>1318.34</v>
      </c>
      <c r="O7507">
        <v>24.49</v>
      </c>
      <c r="P7507">
        <v>464.05</v>
      </c>
      <c r="Q7507" s="2">
        <v>0.61</v>
      </c>
      <c r="R7507" t="s">
        <v>48</v>
      </c>
      <c r="S7507" t="s">
        <v>40</v>
      </c>
      <c r="T7507" t="s">
        <v>438</v>
      </c>
      <c r="U7507" t="s">
        <v>82</v>
      </c>
      <c r="V7507" t="s">
        <v>76</v>
      </c>
      <c r="W7507">
        <v>6068</v>
      </c>
      <c r="X7507" s="1">
        <v>42221</v>
      </c>
      <c r="Y7507" t="s">
        <v>42</v>
      </c>
      <c r="Z7507" t="e" vm="18">
        <v>#VALUE!</v>
      </c>
      <c r="AA7507">
        <v>24281</v>
      </c>
      <c r="AB7507" t="e" cm="1" vm="2">
        <f t="array" ref="AB7507">_FV(Table1[[#This Row],[State]],"Country/region",TRUE)</f>
        <v>#VALUE!</v>
      </c>
    </row>
    <row r="7508" spans="1:28" x14ac:dyDescent="0.35">
      <c r="A7508" t="s">
        <v>1927</v>
      </c>
      <c r="B7508">
        <v>67</v>
      </c>
      <c r="C7508" t="s">
        <v>1763</v>
      </c>
      <c r="D7508" t="s">
        <v>27</v>
      </c>
      <c r="E7508">
        <f>YEAR(Table1[[#This Row],[Order Date]])</f>
        <v>2015</v>
      </c>
      <c r="F7508">
        <v>1</v>
      </c>
      <c r="G7508">
        <f>MONTH(Table1[[#This Row],[Order Date]])</f>
        <v>7</v>
      </c>
      <c r="H7508" s="1">
        <v>42213</v>
      </c>
      <c r="I7508">
        <v>49153</v>
      </c>
      <c r="J7508" t="s">
        <v>131</v>
      </c>
      <c r="K7508">
        <v>31</v>
      </c>
      <c r="L7508">
        <v>70.98</v>
      </c>
      <c r="M7508" s="2">
        <v>0.05</v>
      </c>
      <c r="N7508">
        <v>2245.7800000000002</v>
      </c>
      <c r="O7508">
        <v>30</v>
      </c>
      <c r="P7508">
        <v>-432.46</v>
      </c>
      <c r="Q7508" s="2">
        <v>0.73</v>
      </c>
      <c r="R7508" t="s">
        <v>48</v>
      </c>
      <c r="S7508" t="s">
        <v>49</v>
      </c>
      <c r="T7508" t="s">
        <v>2279</v>
      </c>
      <c r="U7508" t="s">
        <v>51</v>
      </c>
      <c r="V7508" t="s">
        <v>68</v>
      </c>
      <c r="W7508">
        <v>6893</v>
      </c>
      <c r="X7508" s="1">
        <v>42213</v>
      </c>
      <c r="Y7508" t="s">
        <v>53</v>
      </c>
      <c r="Z7508" t="e" vm="40">
        <v>#VALUE!</v>
      </c>
      <c r="AA7508">
        <v>67212</v>
      </c>
      <c r="AB7508" t="e" cm="1" vm="2">
        <f t="array" ref="AB7508">_FV(Table1[[#This Row],[State]],"Country/region",TRUE)</f>
        <v>#VALUE!</v>
      </c>
    </row>
    <row r="7509" spans="1:28" x14ac:dyDescent="0.35">
      <c r="A7509" t="s">
        <v>579</v>
      </c>
      <c r="B7509">
        <v>67</v>
      </c>
      <c r="C7509" t="s">
        <v>248</v>
      </c>
      <c r="D7509" t="s">
        <v>46</v>
      </c>
      <c r="E7509">
        <f>YEAR(Table1[[#This Row],[Order Date]])</f>
        <v>2015</v>
      </c>
      <c r="F7509">
        <v>1</v>
      </c>
      <c r="G7509">
        <f>MONTH(Table1[[#This Row],[Order Date]])</f>
        <v>7</v>
      </c>
      <c r="H7509" s="1">
        <v>42213</v>
      </c>
      <c r="I7509">
        <v>55813</v>
      </c>
      <c r="J7509" t="s">
        <v>47</v>
      </c>
      <c r="K7509">
        <v>39</v>
      </c>
      <c r="L7509">
        <v>70.709999999999994</v>
      </c>
      <c r="M7509" s="2">
        <v>0.08</v>
      </c>
      <c r="N7509">
        <v>2650.77</v>
      </c>
      <c r="O7509">
        <v>37.58</v>
      </c>
      <c r="P7509">
        <v>-824.43</v>
      </c>
      <c r="Q7509" s="2">
        <v>0.78</v>
      </c>
      <c r="R7509" t="s">
        <v>48</v>
      </c>
      <c r="S7509" t="s">
        <v>59</v>
      </c>
      <c r="T7509" t="s">
        <v>2550</v>
      </c>
      <c r="U7509" t="s">
        <v>82</v>
      </c>
      <c r="V7509" t="s">
        <v>52</v>
      </c>
      <c r="W7509">
        <v>7802</v>
      </c>
      <c r="X7509" s="1">
        <v>42213</v>
      </c>
      <c r="Y7509" t="s">
        <v>34</v>
      </c>
      <c r="Z7509" t="e" vm="33">
        <v>#VALUE!</v>
      </c>
      <c r="AA7509">
        <v>83616</v>
      </c>
      <c r="AB7509" t="e" cm="1" vm="2">
        <f t="array" ref="AB7509">_FV(Table1[[#This Row],[State]],"Country/region",TRUE)</f>
        <v>#VALUE!</v>
      </c>
    </row>
    <row r="7510" spans="1:28" x14ac:dyDescent="0.35">
      <c r="A7510" t="s">
        <v>1552</v>
      </c>
      <c r="B7510">
        <v>67</v>
      </c>
      <c r="C7510" t="s">
        <v>244</v>
      </c>
      <c r="D7510" t="s">
        <v>57</v>
      </c>
      <c r="E7510">
        <f>YEAR(Table1[[#This Row],[Order Date]])</f>
        <v>2015</v>
      </c>
      <c r="F7510">
        <v>1</v>
      </c>
      <c r="G7510">
        <f>MONTH(Table1[[#This Row],[Order Date]])</f>
        <v>7</v>
      </c>
      <c r="H7510" s="1">
        <v>42213</v>
      </c>
      <c r="I7510">
        <v>16161</v>
      </c>
      <c r="J7510" t="s">
        <v>131</v>
      </c>
      <c r="K7510">
        <v>49</v>
      </c>
      <c r="L7510">
        <v>65.989999999999995</v>
      </c>
      <c r="M7510" s="2">
        <v>0.03</v>
      </c>
      <c r="N7510">
        <v>2692.6895</v>
      </c>
      <c r="O7510">
        <v>4.2</v>
      </c>
      <c r="P7510">
        <v>768.32100000000003</v>
      </c>
      <c r="Q7510" s="2">
        <v>0.55000000000000004</v>
      </c>
      <c r="R7510" t="s">
        <v>96</v>
      </c>
      <c r="S7510" t="s">
        <v>30</v>
      </c>
      <c r="T7510" t="s">
        <v>3450</v>
      </c>
      <c r="U7510" t="s">
        <v>105</v>
      </c>
      <c r="V7510" t="s">
        <v>68</v>
      </c>
      <c r="W7510">
        <v>2237</v>
      </c>
      <c r="X7510" s="1">
        <v>42214</v>
      </c>
      <c r="Y7510" t="s">
        <v>34</v>
      </c>
      <c r="Z7510" t="e" vm="26">
        <v>#VALUE!</v>
      </c>
      <c r="AA7510">
        <v>48127</v>
      </c>
      <c r="AB7510" t="e" cm="1" vm="2">
        <f t="array" ref="AB7510">_FV(Table1[[#This Row],[State]],"Country/region",TRUE)</f>
        <v>#VALUE!</v>
      </c>
    </row>
    <row r="7511" spans="1:28" x14ac:dyDescent="0.35">
      <c r="A7511" t="s">
        <v>2271</v>
      </c>
      <c r="B7511">
        <v>67</v>
      </c>
      <c r="C7511" t="s">
        <v>244</v>
      </c>
      <c r="D7511" t="s">
        <v>57</v>
      </c>
      <c r="E7511">
        <f>YEAR(Table1[[#This Row],[Order Date]])</f>
        <v>2015</v>
      </c>
      <c r="F7511">
        <v>1</v>
      </c>
      <c r="G7511">
        <f>MONTH(Table1[[#This Row],[Order Date]])</f>
        <v>7</v>
      </c>
      <c r="H7511" s="1">
        <v>42213</v>
      </c>
      <c r="I7511">
        <v>16161</v>
      </c>
      <c r="J7511" t="s">
        <v>131</v>
      </c>
      <c r="K7511">
        <v>38</v>
      </c>
      <c r="L7511">
        <v>3.78</v>
      </c>
      <c r="M7511" s="2">
        <v>0.03</v>
      </c>
      <c r="N7511">
        <v>151.19</v>
      </c>
      <c r="O7511">
        <v>0.71</v>
      </c>
      <c r="P7511">
        <v>60.63</v>
      </c>
      <c r="Q7511" s="2">
        <v>0.39</v>
      </c>
      <c r="R7511" t="s">
        <v>29</v>
      </c>
      <c r="S7511" t="s">
        <v>59</v>
      </c>
      <c r="T7511" t="s">
        <v>2526</v>
      </c>
      <c r="U7511" t="s">
        <v>232</v>
      </c>
      <c r="V7511" t="s">
        <v>68</v>
      </c>
      <c r="W7511">
        <v>2238</v>
      </c>
      <c r="X7511" s="1">
        <v>42215</v>
      </c>
      <c r="Y7511" t="s">
        <v>34</v>
      </c>
      <c r="Z7511" t="e" vm="26">
        <v>#VALUE!</v>
      </c>
      <c r="AA7511">
        <v>48227</v>
      </c>
      <c r="AB7511" t="e" cm="1" vm="2">
        <f t="array" ref="AB7511">_FV(Table1[[#This Row],[State]],"Country/region",TRUE)</f>
        <v>#VALUE!</v>
      </c>
    </row>
    <row r="7512" spans="1:28" x14ac:dyDescent="0.35">
      <c r="A7512" t="s">
        <v>119</v>
      </c>
      <c r="B7512">
        <v>67</v>
      </c>
      <c r="C7512" t="s">
        <v>120</v>
      </c>
      <c r="D7512" t="s">
        <v>46</v>
      </c>
      <c r="E7512">
        <f>YEAR(Table1[[#This Row],[Order Date]])</f>
        <v>2015</v>
      </c>
      <c r="F7512">
        <v>1</v>
      </c>
      <c r="G7512">
        <f>MONTH(Table1[[#This Row],[Order Date]])</f>
        <v>7</v>
      </c>
      <c r="H7512" s="1">
        <v>42213</v>
      </c>
      <c r="I7512">
        <v>11782</v>
      </c>
      <c r="J7512" t="s">
        <v>47</v>
      </c>
      <c r="K7512">
        <v>46</v>
      </c>
      <c r="L7512">
        <v>4.9800000000000004</v>
      </c>
      <c r="M7512" s="2">
        <v>0.02</v>
      </c>
      <c r="N7512">
        <v>247.21</v>
      </c>
      <c r="O7512">
        <v>4.75</v>
      </c>
      <c r="P7512">
        <v>-63.72</v>
      </c>
      <c r="Q7512" s="2">
        <v>0.36</v>
      </c>
      <c r="R7512" t="s">
        <v>29</v>
      </c>
      <c r="S7512" t="s">
        <v>30</v>
      </c>
      <c r="T7512" t="s">
        <v>354</v>
      </c>
      <c r="U7512" t="s">
        <v>61</v>
      </c>
      <c r="V7512" t="s">
        <v>68</v>
      </c>
      <c r="W7512">
        <v>1631</v>
      </c>
      <c r="X7512" s="1">
        <v>42218</v>
      </c>
      <c r="Y7512" t="s">
        <v>34</v>
      </c>
      <c r="Z7512" t="e" vm="12">
        <v>#VALUE!</v>
      </c>
      <c r="AA7512">
        <v>52001</v>
      </c>
      <c r="AB7512" t="e" cm="1" vm="2">
        <f t="array" ref="AB7512">_FV(Table1[[#This Row],[State]],"Country/region",TRUE)</f>
        <v>#VALUE!</v>
      </c>
    </row>
    <row r="7513" spans="1:28" x14ac:dyDescent="0.35">
      <c r="A7513" t="s">
        <v>119</v>
      </c>
      <c r="B7513">
        <v>67</v>
      </c>
      <c r="C7513" t="s">
        <v>120</v>
      </c>
      <c r="D7513" t="s">
        <v>46</v>
      </c>
      <c r="E7513">
        <f>YEAR(Table1[[#This Row],[Order Date]])</f>
        <v>2015</v>
      </c>
      <c r="F7513">
        <v>1</v>
      </c>
      <c r="G7513">
        <f>MONTH(Table1[[#This Row],[Order Date]])</f>
        <v>7</v>
      </c>
      <c r="H7513" s="1">
        <v>42213</v>
      </c>
      <c r="I7513">
        <v>11782</v>
      </c>
      <c r="J7513" t="s">
        <v>47</v>
      </c>
      <c r="K7513">
        <v>27</v>
      </c>
      <c r="L7513">
        <v>66.989999999999995</v>
      </c>
      <c r="M7513" s="2">
        <v>7.0000000000000007E-2</v>
      </c>
      <c r="N7513">
        <v>1541.7809999999999</v>
      </c>
      <c r="O7513">
        <v>13.99</v>
      </c>
      <c r="P7513">
        <v>14.346</v>
      </c>
      <c r="Q7513" s="2">
        <v>0.6</v>
      </c>
      <c r="R7513" t="s">
        <v>96</v>
      </c>
      <c r="S7513" t="s">
        <v>80</v>
      </c>
      <c r="T7513" t="s">
        <v>3282</v>
      </c>
      <c r="U7513" t="s">
        <v>105</v>
      </c>
      <c r="V7513" t="s">
        <v>68</v>
      </c>
      <c r="W7513">
        <v>1632</v>
      </c>
      <c r="X7513" s="1">
        <v>42220</v>
      </c>
      <c r="Y7513" t="s">
        <v>34</v>
      </c>
      <c r="Z7513" t="e" vm="12">
        <v>#VALUE!</v>
      </c>
      <c r="AA7513">
        <v>52001</v>
      </c>
      <c r="AB7513" t="e" cm="1" vm="2">
        <f t="array" ref="AB7513">_FV(Table1[[#This Row],[State]],"Country/region",TRUE)</f>
        <v>#VALUE!</v>
      </c>
    </row>
    <row r="7514" spans="1:28" x14ac:dyDescent="0.35">
      <c r="A7514" t="s">
        <v>427</v>
      </c>
      <c r="B7514">
        <v>67</v>
      </c>
      <c r="C7514" t="s">
        <v>2503</v>
      </c>
      <c r="D7514" t="s">
        <v>46</v>
      </c>
      <c r="E7514">
        <f>YEAR(Table1[[#This Row],[Order Date]])</f>
        <v>2015</v>
      </c>
      <c r="F7514">
        <v>1</v>
      </c>
      <c r="G7514">
        <f>MONTH(Table1[[#This Row],[Order Date]])</f>
        <v>7</v>
      </c>
      <c r="H7514" s="1">
        <v>42214</v>
      </c>
      <c r="I7514">
        <v>44423</v>
      </c>
      <c r="J7514" t="s">
        <v>58</v>
      </c>
      <c r="K7514">
        <v>39</v>
      </c>
      <c r="L7514">
        <v>6.28</v>
      </c>
      <c r="M7514" s="2">
        <v>0.08</v>
      </c>
      <c r="N7514">
        <v>248.64</v>
      </c>
      <c r="O7514">
        <v>5.29</v>
      </c>
      <c r="P7514">
        <v>-69.27</v>
      </c>
      <c r="Q7514" s="2">
        <v>0.43</v>
      </c>
      <c r="R7514" t="s">
        <v>48</v>
      </c>
      <c r="S7514" t="s">
        <v>30</v>
      </c>
      <c r="T7514" t="s">
        <v>1435</v>
      </c>
      <c r="U7514" t="s">
        <v>82</v>
      </c>
      <c r="V7514" t="s">
        <v>76</v>
      </c>
      <c r="W7514">
        <v>6277</v>
      </c>
      <c r="X7514" s="1">
        <v>42215</v>
      </c>
      <c r="Y7514" t="s">
        <v>34</v>
      </c>
      <c r="Z7514" t="e" vm="6">
        <v>#VALUE!</v>
      </c>
      <c r="AA7514">
        <v>36203</v>
      </c>
      <c r="AB7514" t="e" cm="1" vm="2">
        <f t="array" ref="AB7514">_FV(Table1[[#This Row],[State]],"Country/region",TRUE)</f>
        <v>#VALUE!</v>
      </c>
    </row>
    <row r="7515" spans="1:28" x14ac:dyDescent="0.35">
      <c r="A7515" t="s">
        <v>99</v>
      </c>
      <c r="B7515">
        <v>67</v>
      </c>
      <c r="C7515" t="s">
        <v>1474</v>
      </c>
      <c r="D7515" t="s">
        <v>46</v>
      </c>
      <c r="E7515">
        <f>YEAR(Table1[[#This Row],[Order Date]])</f>
        <v>2015</v>
      </c>
      <c r="F7515">
        <v>1</v>
      </c>
      <c r="G7515">
        <f>MONTH(Table1[[#This Row],[Order Date]])</f>
        <v>7</v>
      </c>
      <c r="H7515" s="1">
        <v>42214</v>
      </c>
      <c r="I7515">
        <v>26310</v>
      </c>
      <c r="J7515" t="s">
        <v>39</v>
      </c>
      <c r="K7515">
        <v>19</v>
      </c>
      <c r="L7515">
        <v>5.98</v>
      </c>
      <c r="M7515" s="2">
        <v>0.09</v>
      </c>
      <c r="N7515">
        <v>112.67</v>
      </c>
      <c r="O7515">
        <v>5.14</v>
      </c>
      <c r="P7515">
        <v>-37.85</v>
      </c>
      <c r="Q7515" s="2">
        <v>0.36</v>
      </c>
      <c r="R7515" t="s">
        <v>29</v>
      </c>
      <c r="S7515" t="s">
        <v>30</v>
      </c>
      <c r="T7515" t="s">
        <v>1015</v>
      </c>
      <c r="U7515" t="s">
        <v>61</v>
      </c>
      <c r="V7515" t="s">
        <v>76</v>
      </c>
      <c r="W7515">
        <v>3679</v>
      </c>
      <c r="X7515" s="1">
        <v>42215</v>
      </c>
      <c r="Y7515" t="s">
        <v>34</v>
      </c>
      <c r="Z7515" t="e" vm="10">
        <v>#VALUE!</v>
      </c>
      <c r="AA7515">
        <v>70802</v>
      </c>
      <c r="AB7515" t="e" cm="1" vm="2">
        <f t="array" ref="AB7515">_FV(Table1[[#This Row],[State]],"Country/region",TRUE)</f>
        <v>#VALUE!</v>
      </c>
    </row>
    <row r="7516" spans="1:28" x14ac:dyDescent="0.35">
      <c r="A7516" t="s">
        <v>632</v>
      </c>
      <c r="B7516">
        <v>67</v>
      </c>
      <c r="C7516" t="s">
        <v>1134</v>
      </c>
      <c r="D7516" t="s">
        <v>46</v>
      </c>
      <c r="E7516">
        <f>YEAR(Table1[[#This Row],[Order Date]])</f>
        <v>2015</v>
      </c>
      <c r="F7516">
        <v>1</v>
      </c>
      <c r="G7516">
        <f>MONTH(Table1[[#This Row],[Order Date]])</f>
        <v>7</v>
      </c>
      <c r="H7516" s="1">
        <v>42214</v>
      </c>
      <c r="I7516">
        <v>52678</v>
      </c>
      <c r="J7516" t="s">
        <v>28</v>
      </c>
      <c r="K7516">
        <v>3</v>
      </c>
      <c r="L7516">
        <v>20.98</v>
      </c>
      <c r="M7516" s="2">
        <v>0.06</v>
      </c>
      <c r="N7516">
        <v>112.79</v>
      </c>
      <c r="O7516">
        <v>53.03</v>
      </c>
      <c r="P7516">
        <v>-95.39</v>
      </c>
      <c r="Q7516" s="2">
        <v>0.78</v>
      </c>
      <c r="R7516" t="s">
        <v>29</v>
      </c>
      <c r="S7516" t="s">
        <v>49</v>
      </c>
      <c r="T7516" t="s">
        <v>801</v>
      </c>
      <c r="U7516" t="s">
        <v>32</v>
      </c>
      <c r="V7516" t="s">
        <v>76</v>
      </c>
      <c r="W7516">
        <v>7395</v>
      </c>
      <c r="X7516" s="1">
        <v>42216</v>
      </c>
      <c r="Y7516" t="s">
        <v>53</v>
      </c>
      <c r="Z7516" t="e" vm="47">
        <v>#VALUE!</v>
      </c>
      <c r="AA7516">
        <v>27834</v>
      </c>
      <c r="AB7516" t="e" cm="1" vm="2">
        <f t="array" ref="AB7516">_FV(Table1[[#This Row],[State]],"Country/region",TRUE)</f>
        <v>#VALUE!</v>
      </c>
    </row>
    <row r="7517" spans="1:28" x14ac:dyDescent="0.35">
      <c r="A7517" t="s">
        <v>99</v>
      </c>
      <c r="B7517">
        <v>67</v>
      </c>
      <c r="C7517" t="s">
        <v>1474</v>
      </c>
      <c r="D7517" t="s">
        <v>46</v>
      </c>
      <c r="E7517">
        <f>YEAR(Table1[[#This Row],[Order Date]])</f>
        <v>2015</v>
      </c>
      <c r="F7517">
        <v>1</v>
      </c>
      <c r="G7517">
        <f>MONTH(Table1[[#This Row],[Order Date]])</f>
        <v>7</v>
      </c>
      <c r="H7517" s="1">
        <v>42214</v>
      </c>
      <c r="I7517">
        <v>26310</v>
      </c>
      <c r="J7517" t="s">
        <v>39</v>
      </c>
      <c r="K7517">
        <v>5</v>
      </c>
      <c r="L7517">
        <v>15.67</v>
      </c>
      <c r="M7517" s="2">
        <v>0.05</v>
      </c>
      <c r="N7517">
        <v>77.41</v>
      </c>
      <c r="O7517">
        <v>1.39</v>
      </c>
      <c r="P7517">
        <v>9.35</v>
      </c>
      <c r="Q7517" s="2">
        <v>0.38</v>
      </c>
      <c r="R7517" t="s">
        <v>29</v>
      </c>
      <c r="S7517" t="s">
        <v>30</v>
      </c>
      <c r="T7517" t="s">
        <v>1476</v>
      </c>
      <c r="U7517" t="s">
        <v>267</v>
      </c>
      <c r="V7517" t="s">
        <v>76</v>
      </c>
      <c r="W7517">
        <v>3678</v>
      </c>
      <c r="X7517" s="1">
        <v>42216</v>
      </c>
      <c r="Y7517" t="s">
        <v>34</v>
      </c>
      <c r="Z7517" t="e" vm="10">
        <v>#VALUE!</v>
      </c>
      <c r="AA7517">
        <v>70802</v>
      </c>
      <c r="AB7517" t="e" cm="1" vm="2">
        <f t="array" ref="AB7517">_FV(Table1[[#This Row],[State]],"Country/region",TRUE)</f>
        <v>#VALUE!</v>
      </c>
    </row>
    <row r="7518" spans="1:28" x14ac:dyDescent="0.35">
      <c r="A7518" t="s">
        <v>2031</v>
      </c>
      <c r="B7518">
        <v>67</v>
      </c>
      <c r="C7518" t="s">
        <v>3163</v>
      </c>
      <c r="D7518" t="s">
        <v>38</v>
      </c>
      <c r="E7518">
        <f>YEAR(Table1[[#This Row],[Order Date]])</f>
        <v>2015</v>
      </c>
      <c r="F7518">
        <v>1</v>
      </c>
      <c r="G7518">
        <f>MONTH(Table1[[#This Row],[Order Date]])</f>
        <v>7</v>
      </c>
      <c r="H7518" s="1">
        <v>42214</v>
      </c>
      <c r="I7518">
        <v>36864</v>
      </c>
      <c r="J7518" t="s">
        <v>47</v>
      </c>
      <c r="K7518">
        <v>9</v>
      </c>
      <c r="L7518">
        <v>6.08</v>
      </c>
      <c r="M7518" s="2">
        <v>0.05</v>
      </c>
      <c r="N7518">
        <v>55.49</v>
      </c>
      <c r="O7518">
        <v>0.91</v>
      </c>
      <c r="P7518">
        <v>7.23</v>
      </c>
      <c r="Q7518" s="2">
        <v>0.51</v>
      </c>
      <c r="R7518" t="s">
        <v>29</v>
      </c>
      <c r="S7518" t="s">
        <v>59</v>
      </c>
      <c r="T7518" t="s">
        <v>2206</v>
      </c>
      <c r="U7518" t="s">
        <v>88</v>
      </c>
      <c r="V7518" t="s">
        <v>33</v>
      </c>
      <c r="W7518">
        <v>5186</v>
      </c>
      <c r="X7518" s="1">
        <v>42216</v>
      </c>
      <c r="Y7518" t="s">
        <v>34</v>
      </c>
      <c r="Z7518" t="e" vm="15">
        <v>#VALUE!</v>
      </c>
      <c r="AA7518">
        <v>14043</v>
      </c>
      <c r="AB7518" t="e" cm="1" vm="2">
        <f t="array" ref="AB7518">_FV(Table1[[#This Row],[State]],"Country/region",TRUE)</f>
        <v>#VALUE!</v>
      </c>
    </row>
    <row r="7519" spans="1:28" x14ac:dyDescent="0.35">
      <c r="A7519" t="s">
        <v>3209</v>
      </c>
      <c r="B7519">
        <v>67</v>
      </c>
      <c r="C7519" t="s">
        <v>1295</v>
      </c>
      <c r="D7519" t="s">
        <v>27</v>
      </c>
      <c r="E7519">
        <f>YEAR(Table1[[#This Row],[Order Date]])</f>
        <v>2015</v>
      </c>
      <c r="F7519">
        <v>1</v>
      </c>
      <c r="G7519">
        <f>MONTH(Table1[[#This Row],[Order Date]])</f>
        <v>7</v>
      </c>
      <c r="H7519" s="1">
        <v>42214</v>
      </c>
      <c r="I7519">
        <v>20932</v>
      </c>
      <c r="J7519" t="s">
        <v>28</v>
      </c>
      <c r="K7519">
        <v>38</v>
      </c>
      <c r="L7519">
        <v>3.26</v>
      </c>
      <c r="M7519" s="2">
        <v>0.02</v>
      </c>
      <c r="N7519">
        <v>123.26</v>
      </c>
      <c r="O7519">
        <v>1.86</v>
      </c>
      <c r="P7519">
        <v>-4.7300000000000004</v>
      </c>
      <c r="Q7519" s="2">
        <v>0.41</v>
      </c>
      <c r="R7519" t="s">
        <v>29</v>
      </c>
      <c r="S7519" t="s">
        <v>59</v>
      </c>
      <c r="T7519" t="s">
        <v>2440</v>
      </c>
      <c r="U7519" t="s">
        <v>88</v>
      </c>
      <c r="V7519" t="s">
        <v>33</v>
      </c>
      <c r="W7519">
        <v>2898</v>
      </c>
      <c r="X7519" s="1">
        <v>42216</v>
      </c>
      <c r="Y7519" t="s">
        <v>34</v>
      </c>
      <c r="Z7519" t="e" vm="30">
        <v>#VALUE!</v>
      </c>
      <c r="AA7519">
        <v>1757</v>
      </c>
      <c r="AB7519" t="e" cm="1" vm="2">
        <f t="array" ref="AB7519">_FV(Table1[[#This Row],[State]],"Country/region",TRUE)</f>
        <v>#VALUE!</v>
      </c>
    </row>
    <row r="7520" spans="1:28" x14ac:dyDescent="0.35">
      <c r="A7520" t="s">
        <v>3533</v>
      </c>
      <c r="B7520">
        <v>67</v>
      </c>
      <c r="C7520" t="s">
        <v>835</v>
      </c>
      <c r="D7520" t="s">
        <v>38</v>
      </c>
      <c r="E7520">
        <f>YEAR(Table1[[#This Row],[Order Date]])</f>
        <v>2015</v>
      </c>
      <c r="F7520">
        <v>1</v>
      </c>
      <c r="G7520">
        <f>MONTH(Table1[[#This Row],[Order Date]])</f>
        <v>7</v>
      </c>
      <c r="H7520" s="1">
        <v>42214</v>
      </c>
      <c r="I7520">
        <v>40901</v>
      </c>
      <c r="J7520" t="s">
        <v>131</v>
      </c>
      <c r="K7520">
        <v>22</v>
      </c>
      <c r="L7520">
        <v>155.99</v>
      </c>
      <c r="M7520" s="2">
        <v>0.02</v>
      </c>
      <c r="N7520">
        <v>3100.1115</v>
      </c>
      <c r="O7520">
        <v>8.08</v>
      </c>
      <c r="P7520">
        <v>567.36900000000003</v>
      </c>
      <c r="Q7520" s="2">
        <v>0.6</v>
      </c>
      <c r="R7520" t="s">
        <v>96</v>
      </c>
      <c r="S7520" t="s">
        <v>30</v>
      </c>
      <c r="T7520" t="s">
        <v>2187</v>
      </c>
      <c r="U7520" t="s">
        <v>105</v>
      </c>
      <c r="V7520" t="s">
        <v>76</v>
      </c>
      <c r="W7520">
        <v>5763</v>
      </c>
      <c r="X7520" s="1">
        <v>42216</v>
      </c>
      <c r="Y7520" t="s">
        <v>42</v>
      </c>
      <c r="Z7520" t="e" vm="29">
        <v>#VALUE!</v>
      </c>
      <c r="AA7520">
        <v>42240</v>
      </c>
      <c r="AB7520" t="e" cm="1" vm="2">
        <f t="array" ref="AB7520">_FV(Table1[[#This Row],[State]],"Country/region",TRUE)</f>
        <v>#VALUE!</v>
      </c>
    </row>
    <row r="7521" spans="1:28" x14ac:dyDescent="0.35">
      <c r="A7521" t="s">
        <v>3533</v>
      </c>
      <c r="B7521">
        <v>67</v>
      </c>
      <c r="C7521" t="s">
        <v>835</v>
      </c>
      <c r="D7521" t="s">
        <v>38</v>
      </c>
      <c r="E7521">
        <f>YEAR(Table1[[#This Row],[Order Date]])</f>
        <v>2015</v>
      </c>
      <c r="F7521">
        <v>1</v>
      </c>
      <c r="G7521">
        <f>MONTH(Table1[[#This Row],[Order Date]])</f>
        <v>7</v>
      </c>
      <c r="H7521" s="1">
        <v>42214</v>
      </c>
      <c r="I7521">
        <v>40901</v>
      </c>
      <c r="J7521" t="s">
        <v>131</v>
      </c>
      <c r="K7521">
        <v>40</v>
      </c>
      <c r="L7521">
        <v>6.6</v>
      </c>
      <c r="M7521" s="2">
        <v>0.02</v>
      </c>
      <c r="N7521">
        <v>273.14</v>
      </c>
      <c r="O7521">
        <v>4.07</v>
      </c>
      <c r="P7521">
        <v>-96.9</v>
      </c>
      <c r="Q7521" s="2">
        <v>0.66</v>
      </c>
      <c r="R7521" t="s">
        <v>96</v>
      </c>
      <c r="S7521" t="s">
        <v>139</v>
      </c>
      <c r="T7521" t="s">
        <v>3119</v>
      </c>
      <c r="U7521" t="s">
        <v>102</v>
      </c>
      <c r="V7521" t="s">
        <v>76</v>
      </c>
      <c r="W7521">
        <v>5762</v>
      </c>
      <c r="X7521" s="1">
        <v>42216</v>
      </c>
      <c r="Y7521" t="s">
        <v>34</v>
      </c>
      <c r="Z7521" t="e" vm="29">
        <v>#VALUE!</v>
      </c>
      <c r="AA7521">
        <v>42240</v>
      </c>
      <c r="AB7521" t="e" cm="1" vm="2">
        <f t="array" ref="AB7521">_FV(Table1[[#This Row],[State]],"Country/region",TRUE)</f>
        <v>#VALUE!</v>
      </c>
    </row>
    <row r="7522" spans="1:28" x14ac:dyDescent="0.35">
      <c r="A7522" t="s">
        <v>3097</v>
      </c>
      <c r="B7522">
        <v>67</v>
      </c>
      <c r="C7522" t="s">
        <v>3334</v>
      </c>
      <c r="D7522" t="s">
        <v>46</v>
      </c>
      <c r="E7522">
        <f>YEAR(Table1[[#This Row],[Order Date]])</f>
        <v>2015</v>
      </c>
      <c r="F7522">
        <v>1</v>
      </c>
      <c r="G7522">
        <f>MONTH(Table1[[#This Row],[Order Date]])</f>
        <v>7</v>
      </c>
      <c r="H7522" s="1">
        <v>42214</v>
      </c>
      <c r="I7522">
        <v>59234</v>
      </c>
      <c r="J7522" t="s">
        <v>47</v>
      </c>
      <c r="K7522">
        <v>32</v>
      </c>
      <c r="L7522">
        <v>177.98</v>
      </c>
      <c r="M7522" s="2">
        <v>0.04</v>
      </c>
      <c r="N7522">
        <v>5686.25</v>
      </c>
      <c r="O7522">
        <v>0.99</v>
      </c>
      <c r="P7522">
        <v>2109.21</v>
      </c>
      <c r="Q7522" s="2">
        <v>0.56000000000000005</v>
      </c>
      <c r="R7522" t="s">
        <v>29</v>
      </c>
      <c r="S7522" t="s">
        <v>30</v>
      </c>
      <c r="T7522" t="s">
        <v>1732</v>
      </c>
      <c r="U7522" t="s">
        <v>214</v>
      </c>
      <c r="V7522" t="s">
        <v>68</v>
      </c>
      <c r="W7522">
        <v>8294</v>
      </c>
      <c r="X7522" s="1">
        <v>42218</v>
      </c>
      <c r="Y7522" t="s">
        <v>34</v>
      </c>
      <c r="Z7522" t="e" vm="16">
        <v>#VALUE!</v>
      </c>
      <c r="AA7522">
        <v>60025</v>
      </c>
      <c r="AB7522" t="e" cm="1" vm="2">
        <f t="array" ref="AB7522">_FV(Table1[[#This Row],[State]],"Country/region",TRUE)</f>
        <v>#VALUE!</v>
      </c>
    </row>
    <row r="7523" spans="1:28" x14ac:dyDescent="0.35">
      <c r="A7523" t="s">
        <v>3097</v>
      </c>
      <c r="B7523">
        <v>67</v>
      </c>
      <c r="C7523" t="s">
        <v>3334</v>
      </c>
      <c r="D7523" t="s">
        <v>46</v>
      </c>
      <c r="E7523">
        <f>YEAR(Table1[[#This Row],[Order Date]])</f>
        <v>2015</v>
      </c>
      <c r="F7523">
        <v>1</v>
      </c>
      <c r="G7523">
        <f>MONTH(Table1[[#This Row],[Order Date]])</f>
        <v>7</v>
      </c>
      <c r="H7523" s="1">
        <v>42214</v>
      </c>
      <c r="I7523">
        <v>59234</v>
      </c>
      <c r="J7523" t="s">
        <v>47</v>
      </c>
      <c r="K7523">
        <v>16</v>
      </c>
      <c r="L7523">
        <v>50.98</v>
      </c>
      <c r="M7523" s="2">
        <v>0.04</v>
      </c>
      <c r="N7523">
        <v>797.24</v>
      </c>
      <c r="O7523">
        <v>14.19</v>
      </c>
      <c r="P7523">
        <v>11.46</v>
      </c>
      <c r="Q7523" s="2">
        <v>0.56000000000000005</v>
      </c>
      <c r="R7523" t="s">
        <v>48</v>
      </c>
      <c r="S7523" t="s">
        <v>49</v>
      </c>
      <c r="T7523" t="s">
        <v>2838</v>
      </c>
      <c r="U7523" t="s">
        <v>51</v>
      </c>
      <c r="V7523" t="s">
        <v>68</v>
      </c>
      <c r="W7523">
        <v>8295</v>
      </c>
      <c r="X7523" s="1">
        <v>42219</v>
      </c>
      <c r="Y7523" t="s">
        <v>53</v>
      </c>
      <c r="Z7523" t="e" vm="16">
        <v>#VALUE!</v>
      </c>
      <c r="AA7523">
        <v>60025</v>
      </c>
      <c r="AB7523" t="e" cm="1" vm="2">
        <f t="array" ref="AB7523">_FV(Table1[[#This Row],[State]],"Country/region",TRUE)</f>
        <v>#VALUE!</v>
      </c>
    </row>
    <row r="7524" spans="1:28" x14ac:dyDescent="0.35">
      <c r="A7524" t="s">
        <v>2494</v>
      </c>
      <c r="B7524">
        <v>67</v>
      </c>
      <c r="C7524" t="s">
        <v>2498</v>
      </c>
      <c r="D7524" t="s">
        <v>27</v>
      </c>
      <c r="E7524">
        <f>YEAR(Table1[[#This Row],[Order Date]])</f>
        <v>2015</v>
      </c>
      <c r="F7524">
        <v>1</v>
      </c>
      <c r="G7524">
        <f>MONTH(Table1[[#This Row],[Order Date]])</f>
        <v>7</v>
      </c>
      <c r="H7524" s="1">
        <v>42214</v>
      </c>
      <c r="I7524">
        <v>5699</v>
      </c>
      <c r="J7524" t="s">
        <v>47</v>
      </c>
      <c r="K7524">
        <v>41</v>
      </c>
      <c r="L7524">
        <v>14.98</v>
      </c>
      <c r="M7524" s="2">
        <v>0.09</v>
      </c>
      <c r="N7524">
        <v>573.89</v>
      </c>
      <c r="O7524">
        <v>7.69</v>
      </c>
      <c r="P7524">
        <v>-121.44</v>
      </c>
      <c r="Q7524" s="2">
        <v>0.56999999999999995</v>
      </c>
      <c r="R7524" t="s">
        <v>29</v>
      </c>
      <c r="S7524" t="s">
        <v>30</v>
      </c>
      <c r="T7524" t="s">
        <v>1069</v>
      </c>
      <c r="U7524" t="s">
        <v>32</v>
      </c>
      <c r="V7524" t="s">
        <v>68</v>
      </c>
      <c r="W7524">
        <v>798</v>
      </c>
      <c r="X7524" s="1">
        <v>42219</v>
      </c>
      <c r="Y7524" t="s">
        <v>42</v>
      </c>
      <c r="Z7524" t="e" vm="25">
        <v>#VALUE!</v>
      </c>
      <c r="AA7524">
        <v>53154</v>
      </c>
      <c r="AB7524" t="e" cm="1" vm="2">
        <f t="array" ref="AB7524">_FV(Table1[[#This Row],[State]],"Country/region",TRUE)</f>
        <v>#VALUE!</v>
      </c>
    </row>
    <row r="7525" spans="1:28" x14ac:dyDescent="0.35">
      <c r="A7525" t="s">
        <v>2494</v>
      </c>
      <c r="B7525">
        <v>67</v>
      </c>
      <c r="C7525" t="s">
        <v>2498</v>
      </c>
      <c r="D7525" t="s">
        <v>27</v>
      </c>
      <c r="E7525">
        <f>YEAR(Table1[[#This Row],[Order Date]])</f>
        <v>2015</v>
      </c>
      <c r="F7525">
        <v>1</v>
      </c>
      <c r="G7525">
        <f>MONTH(Table1[[#This Row],[Order Date]])</f>
        <v>7</v>
      </c>
      <c r="H7525" s="1">
        <v>42214</v>
      </c>
      <c r="I7525">
        <v>5699</v>
      </c>
      <c r="J7525" t="s">
        <v>47</v>
      </c>
      <c r="K7525">
        <v>2</v>
      </c>
      <c r="L7525">
        <v>4.13</v>
      </c>
      <c r="M7525" s="2">
        <v>0.01</v>
      </c>
      <c r="N7525">
        <v>9.25</v>
      </c>
      <c r="O7525">
        <v>0.99</v>
      </c>
      <c r="P7525">
        <v>-4.21</v>
      </c>
      <c r="Q7525" s="2">
        <v>0.39</v>
      </c>
      <c r="R7525" t="s">
        <v>29</v>
      </c>
      <c r="S7525" t="s">
        <v>30</v>
      </c>
      <c r="T7525" t="s">
        <v>209</v>
      </c>
      <c r="U7525" t="s">
        <v>210</v>
      </c>
      <c r="V7525" t="s">
        <v>68</v>
      </c>
      <c r="W7525">
        <v>797</v>
      </c>
      <c r="X7525" s="1">
        <v>42219</v>
      </c>
      <c r="Y7525" t="s">
        <v>34</v>
      </c>
      <c r="Z7525" t="e" vm="25">
        <v>#VALUE!</v>
      </c>
      <c r="AA7525">
        <v>53154</v>
      </c>
      <c r="AB7525" t="e" cm="1" vm="2">
        <f t="array" ref="AB7525">_FV(Table1[[#This Row],[State]],"Country/region",TRUE)</f>
        <v>#VALUE!</v>
      </c>
    </row>
    <row r="7526" spans="1:28" x14ac:dyDescent="0.35">
      <c r="A7526" t="s">
        <v>446</v>
      </c>
      <c r="B7526">
        <v>67</v>
      </c>
      <c r="C7526" t="s">
        <v>447</v>
      </c>
      <c r="D7526" t="s">
        <v>38</v>
      </c>
      <c r="E7526">
        <f>YEAR(Table1[[#This Row],[Order Date]])</f>
        <v>2015</v>
      </c>
      <c r="F7526">
        <v>1</v>
      </c>
      <c r="G7526">
        <f>MONTH(Table1[[#This Row],[Order Date]])</f>
        <v>7</v>
      </c>
      <c r="H7526" s="1">
        <v>42215</v>
      </c>
      <c r="I7526">
        <v>26469</v>
      </c>
      <c r="J7526" t="s">
        <v>131</v>
      </c>
      <c r="K7526">
        <v>50</v>
      </c>
      <c r="L7526">
        <v>6.68</v>
      </c>
      <c r="M7526" s="2">
        <v>0.04</v>
      </c>
      <c r="N7526">
        <v>350.01</v>
      </c>
      <c r="O7526">
        <v>6.93</v>
      </c>
      <c r="P7526">
        <v>-133.43</v>
      </c>
      <c r="Q7526" s="2">
        <v>0.37</v>
      </c>
      <c r="R7526" t="s">
        <v>29</v>
      </c>
      <c r="S7526" t="s">
        <v>30</v>
      </c>
      <c r="T7526" t="s">
        <v>611</v>
      </c>
      <c r="U7526" t="s">
        <v>61</v>
      </c>
      <c r="V7526" t="s">
        <v>33</v>
      </c>
      <c r="W7526">
        <v>3709</v>
      </c>
      <c r="X7526" s="1">
        <v>42216</v>
      </c>
      <c r="Y7526" t="s">
        <v>34</v>
      </c>
      <c r="Z7526" t="e" vm="22">
        <v>#VALUE!</v>
      </c>
      <c r="AA7526">
        <v>44106</v>
      </c>
      <c r="AB7526" t="e" cm="1" vm="2">
        <f t="array" ref="AB7526">_FV(Table1[[#This Row],[State]],"Country/region",TRUE)</f>
        <v>#VALUE!</v>
      </c>
    </row>
    <row r="7527" spans="1:28" x14ac:dyDescent="0.35">
      <c r="A7527" t="s">
        <v>1044</v>
      </c>
      <c r="B7527">
        <v>67</v>
      </c>
      <c r="C7527" t="s">
        <v>1817</v>
      </c>
      <c r="D7527" t="s">
        <v>46</v>
      </c>
      <c r="E7527">
        <f>YEAR(Table1[[#This Row],[Order Date]])</f>
        <v>2015</v>
      </c>
      <c r="F7527">
        <v>1</v>
      </c>
      <c r="G7527">
        <f>MONTH(Table1[[#This Row],[Order Date]])</f>
        <v>7</v>
      </c>
      <c r="H7527" s="1">
        <v>42215</v>
      </c>
      <c r="I7527">
        <v>16352</v>
      </c>
      <c r="J7527" t="s">
        <v>131</v>
      </c>
      <c r="K7527">
        <v>16</v>
      </c>
      <c r="L7527">
        <v>6.48</v>
      </c>
      <c r="M7527" s="2">
        <v>0.03</v>
      </c>
      <c r="N7527">
        <v>113.25</v>
      </c>
      <c r="O7527">
        <v>6.65</v>
      </c>
      <c r="P7527">
        <v>-43.43</v>
      </c>
      <c r="Q7527" s="2">
        <v>0.36</v>
      </c>
      <c r="R7527" t="s">
        <v>29</v>
      </c>
      <c r="S7527" t="s">
        <v>30</v>
      </c>
      <c r="T7527" t="s">
        <v>2895</v>
      </c>
      <c r="U7527" t="s">
        <v>61</v>
      </c>
      <c r="V7527" t="s">
        <v>33</v>
      </c>
      <c r="W7527">
        <v>2273</v>
      </c>
      <c r="X7527" s="1">
        <v>42217</v>
      </c>
      <c r="Y7527" t="s">
        <v>34</v>
      </c>
      <c r="Z7527" t="e" vm="15">
        <v>#VALUE!</v>
      </c>
      <c r="AA7527">
        <v>10550</v>
      </c>
      <c r="AB7527" t="e" cm="1" vm="2">
        <f t="array" ref="AB7527">_FV(Table1[[#This Row],[State]],"Country/region",TRUE)</f>
        <v>#VALUE!</v>
      </c>
    </row>
    <row r="7528" spans="1:28" x14ac:dyDescent="0.35">
      <c r="A7528" t="s">
        <v>446</v>
      </c>
      <c r="B7528">
        <v>67</v>
      </c>
      <c r="C7528" t="s">
        <v>447</v>
      </c>
      <c r="D7528" t="s">
        <v>38</v>
      </c>
      <c r="E7528">
        <f>YEAR(Table1[[#This Row],[Order Date]])</f>
        <v>2015</v>
      </c>
      <c r="F7528">
        <v>1</v>
      </c>
      <c r="G7528">
        <f>MONTH(Table1[[#This Row],[Order Date]])</f>
        <v>7</v>
      </c>
      <c r="H7528" s="1">
        <v>42215</v>
      </c>
      <c r="I7528">
        <v>26469</v>
      </c>
      <c r="J7528" t="s">
        <v>131</v>
      </c>
      <c r="K7528">
        <v>4</v>
      </c>
      <c r="L7528">
        <v>1889.99</v>
      </c>
      <c r="M7528" s="2">
        <v>0.03</v>
      </c>
      <c r="N7528">
        <v>7406.49</v>
      </c>
      <c r="O7528">
        <v>19.989999999999998</v>
      </c>
      <c r="P7528">
        <v>701.21600000000001</v>
      </c>
      <c r="Q7528" s="2">
        <v>0.36</v>
      </c>
      <c r="R7528" t="s">
        <v>29</v>
      </c>
      <c r="S7528" t="s">
        <v>30</v>
      </c>
      <c r="T7528" t="s">
        <v>1947</v>
      </c>
      <c r="U7528" t="s">
        <v>67</v>
      </c>
      <c r="V7528" t="s">
        <v>33</v>
      </c>
      <c r="W7528">
        <v>3708</v>
      </c>
      <c r="X7528" s="1">
        <v>42217</v>
      </c>
      <c r="Y7528" t="s">
        <v>34</v>
      </c>
      <c r="Z7528" t="e" vm="22">
        <v>#VALUE!</v>
      </c>
      <c r="AA7528">
        <v>44106</v>
      </c>
      <c r="AB7528" t="e" cm="1" vm="2">
        <f t="array" ref="AB7528">_FV(Table1[[#This Row],[State]],"Country/region",TRUE)</f>
        <v>#VALUE!</v>
      </c>
    </row>
    <row r="7529" spans="1:28" x14ac:dyDescent="0.35">
      <c r="A7529" t="s">
        <v>1740</v>
      </c>
      <c r="B7529">
        <v>67</v>
      </c>
      <c r="C7529" t="s">
        <v>1741</v>
      </c>
      <c r="D7529" t="s">
        <v>38</v>
      </c>
      <c r="E7529">
        <f>YEAR(Table1[[#This Row],[Order Date]])</f>
        <v>2015</v>
      </c>
      <c r="F7529">
        <v>1</v>
      </c>
      <c r="G7529">
        <f>MONTH(Table1[[#This Row],[Order Date]])</f>
        <v>7</v>
      </c>
      <c r="H7529" s="1">
        <v>42215</v>
      </c>
      <c r="I7529">
        <v>27616</v>
      </c>
      <c r="J7529" t="s">
        <v>47</v>
      </c>
      <c r="K7529">
        <v>3</v>
      </c>
      <c r="L7529">
        <v>199.99</v>
      </c>
      <c r="M7529" s="2">
        <v>0.09</v>
      </c>
      <c r="N7529">
        <v>614.14</v>
      </c>
      <c r="O7529">
        <v>24.49</v>
      </c>
      <c r="P7529">
        <v>-735.27</v>
      </c>
      <c r="Q7529" s="2">
        <v>0.46</v>
      </c>
      <c r="R7529" t="s">
        <v>96</v>
      </c>
      <c r="S7529" t="s">
        <v>40</v>
      </c>
      <c r="T7529" t="s">
        <v>495</v>
      </c>
      <c r="U7529" t="s">
        <v>192</v>
      </c>
      <c r="V7529" t="s">
        <v>76</v>
      </c>
      <c r="W7529">
        <v>3870</v>
      </c>
      <c r="X7529" s="1">
        <v>42217</v>
      </c>
      <c r="Y7529" t="s">
        <v>34</v>
      </c>
      <c r="Z7529" t="e" vm="10">
        <v>#VALUE!</v>
      </c>
      <c r="AA7529">
        <v>70117</v>
      </c>
      <c r="AB7529" t="e" cm="1" vm="2">
        <f t="array" ref="AB7529">_FV(Table1[[#This Row],[State]],"Country/region",TRUE)</f>
        <v>#VALUE!</v>
      </c>
    </row>
    <row r="7530" spans="1:28" x14ac:dyDescent="0.35">
      <c r="A7530" t="s">
        <v>1044</v>
      </c>
      <c r="B7530">
        <v>67</v>
      </c>
      <c r="C7530" t="s">
        <v>3173</v>
      </c>
      <c r="D7530" t="s">
        <v>46</v>
      </c>
      <c r="E7530">
        <f>YEAR(Table1[[#This Row],[Order Date]])</f>
        <v>2015</v>
      </c>
      <c r="F7530">
        <v>1</v>
      </c>
      <c r="G7530">
        <f>MONTH(Table1[[#This Row],[Order Date]])</f>
        <v>7</v>
      </c>
      <c r="H7530" s="1">
        <v>42216</v>
      </c>
      <c r="I7530">
        <v>11808</v>
      </c>
      <c r="J7530" t="s">
        <v>39</v>
      </c>
      <c r="K7530">
        <v>1</v>
      </c>
      <c r="L7530">
        <v>150.97999999999999</v>
      </c>
      <c r="M7530" s="2">
        <v>0.06</v>
      </c>
      <c r="N7530">
        <v>148.34399999999999</v>
      </c>
      <c r="O7530">
        <v>39.25</v>
      </c>
      <c r="P7530">
        <v>25.20675</v>
      </c>
      <c r="Q7530" s="2">
        <v>0.75</v>
      </c>
      <c r="R7530" t="s">
        <v>48</v>
      </c>
      <c r="S7530" t="s">
        <v>73</v>
      </c>
      <c r="T7530" t="s">
        <v>123</v>
      </c>
      <c r="U7530" t="s">
        <v>75</v>
      </c>
      <c r="V7530" t="s">
        <v>33</v>
      </c>
      <c r="W7530">
        <v>1633</v>
      </c>
      <c r="X7530" s="1">
        <v>42217</v>
      </c>
      <c r="Y7530" t="s">
        <v>53</v>
      </c>
      <c r="Z7530" t="e" vm="22">
        <v>#VALUE!</v>
      </c>
      <c r="AA7530">
        <v>43050</v>
      </c>
      <c r="AB7530" t="e" cm="1" vm="2">
        <f t="array" ref="AB7530">_FV(Table1[[#This Row],[State]],"Country/region",TRUE)</f>
        <v>#VALUE!</v>
      </c>
    </row>
    <row r="7531" spans="1:28" x14ac:dyDescent="0.35">
      <c r="A7531" t="s">
        <v>534</v>
      </c>
      <c r="B7531">
        <v>67</v>
      </c>
      <c r="C7531" t="s">
        <v>535</v>
      </c>
      <c r="D7531" t="s">
        <v>57</v>
      </c>
      <c r="E7531">
        <f>YEAR(Table1[[#This Row],[Order Date]])</f>
        <v>2015</v>
      </c>
      <c r="F7531">
        <v>1</v>
      </c>
      <c r="G7531">
        <f>MONTH(Table1[[#This Row],[Order Date]])</f>
        <v>7</v>
      </c>
      <c r="H7531" s="1">
        <v>42216</v>
      </c>
      <c r="I7531">
        <v>2562</v>
      </c>
      <c r="J7531" t="s">
        <v>58</v>
      </c>
      <c r="K7531">
        <v>17</v>
      </c>
      <c r="L7531">
        <v>48.91</v>
      </c>
      <c r="M7531" s="2">
        <v>0.04</v>
      </c>
      <c r="N7531">
        <v>821.18</v>
      </c>
      <c r="O7531">
        <v>5.81</v>
      </c>
      <c r="P7531">
        <v>308.63</v>
      </c>
      <c r="Q7531" s="2">
        <v>0.38</v>
      </c>
      <c r="R7531" t="s">
        <v>29</v>
      </c>
      <c r="S7531" t="s">
        <v>30</v>
      </c>
      <c r="T7531" t="s">
        <v>408</v>
      </c>
      <c r="U7531" t="s">
        <v>61</v>
      </c>
      <c r="V7531" t="s">
        <v>52</v>
      </c>
      <c r="W7531">
        <v>369</v>
      </c>
      <c r="X7531" s="1">
        <v>42217</v>
      </c>
      <c r="Y7531" t="s">
        <v>42</v>
      </c>
      <c r="Z7531" t="e" vm="42">
        <v>#VALUE!</v>
      </c>
      <c r="AA7531">
        <v>85737</v>
      </c>
      <c r="AB7531" t="e" cm="1" vm="2">
        <f t="array" ref="AB7531">_FV(Table1[[#This Row],[State]],"Country/region",TRUE)</f>
        <v>#VALUE!</v>
      </c>
    </row>
    <row r="7532" spans="1:28" x14ac:dyDescent="0.35">
      <c r="A7532" t="s">
        <v>3405</v>
      </c>
      <c r="B7532">
        <v>67</v>
      </c>
      <c r="C7532" t="s">
        <v>2390</v>
      </c>
      <c r="D7532" t="s">
        <v>27</v>
      </c>
      <c r="E7532">
        <f>YEAR(Table1[[#This Row],[Order Date]])</f>
        <v>2015</v>
      </c>
      <c r="F7532">
        <v>1</v>
      </c>
      <c r="G7532">
        <f>MONTH(Table1[[#This Row],[Order Date]])</f>
        <v>7</v>
      </c>
      <c r="H7532" s="1">
        <v>42216</v>
      </c>
      <c r="I7532">
        <v>56384</v>
      </c>
      <c r="J7532" t="s">
        <v>58</v>
      </c>
      <c r="K7532">
        <v>47</v>
      </c>
      <c r="L7532">
        <v>4.4800000000000004</v>
      </c>
      <c r="M7532" s="2">
        <v>0.04</v>
      </c>
      <c r="N7532">
        <v>257.2</v>
      </c>
      <c r="O7532">
        <v>49</v>
      </c>
      <c r="P7532">
        <v>-2172.14</v>
      </c>
      <c r="Q7532" s="2">
        <v>0.6</v>
      </c>
      <c r="R7532" t="s">
        <v>29</v>
      </c>
      <c r="S7532" t="s">
        <v>40</v>
      </c>
      <c r="T7532" t="s">
        <v>1259</v>
      </c>
      <c r="U7532" t="s">
        <v>214</v>
      </c>
      <c r="V7532" t="s">
        <v>33</v>
      </c>
      <c r="W7532">
        <v>7882</v>
      </c>
      <c r="X7532" s="1">
        <v>42217</v>
      </c>
      <c r="Y7532" t="s">
        <v>34</v>
      </c>
      <c r="Z7532" t="e" vm="1">
        <v>#VALUE!</v>
      </c>
      <c r="AA7532">
        <v>16148</v>
      </c>
      <c r="AB7532" t="e" cm="1" vm="2">
        <f t="array" ref="AB7532">_FV(Table1[[#This Row],[State]],"Country/region",TRUE)</f>
        <v>#VALUE!</v>
      </c>
    </row>
    <row r="7533" spans="1:28" x14ac:dyDescent="0.35">
      <c r="A7533" t="s">
        <v>3405</v>
      </c>
      <c r="B7533">
        <v>67</v>
      </c>
      <c r="C7533" t="s">
        <v>2390</v>
      </c>
      <c r="D7533" t="s">
        <v>27</v>
      </c>
      <c r="E7533">
        <f>YEAR(Table1[[#This Row],[Order Date]])</f>
        <v>2015</v>
      </c>
      <c r="F7533">
        <v>1</v>
      </c>
      <c r="G7533">
        <f>MONTH(Table1[[#This Row],[Order Date]])</f>
        <v>7</v>
      </c>
      <c r="H7533" s="1">
        <v>42216</v>
      </c>
      <c r="I7533">
        <v>56384</v>
      </c>
      <c r="J7533" t="s">
        <v>58</v>
      </c>
      <c r="K7533">
        <v>29</v>
      </c>
      <c r="L7533">
        <v>218.75</v>
      </c>
      <c r="M7533" s="2">
        <v>0.08</v>
      </c>
      <c r="N7533">
        <v>6139.34</v>
      </c>
      <c r="O7533">
        <v>69.64</v>
      </c>
      <c r="P7533">
        <v>-528.65312500000005</v>
      </c>
      <c r="Q7533" s="2">
        <v>0.77</v>
      </c>
      <c r="R7533" t="s">
        <v>48</v>
      </c>
      <c r="S7533" t="s">
        <v>73</v>
      </c>
      <c r="T7533" t="s">
        <v>559</v>
      </c>
      <c r="U7533" t="s">
        <v>75</v>
      </c>
      <c r="V7533" t="s">
        <v>33</v>
      </c>
      <c r="W7533">
        <v>7883</v>
      </c>
      <c r="X7533" s="1">
        <v>42218</v>
      </c>
      <c r="Y7533" t="s">
        <v>53</v>
      </c>
      <c r="Z7533" t="e" vm="1">
        <v>#VALUE!</v>
      </c>
      <c r="AA7533">
        <v>16148</v>
      </c>
      <c r="AB7533" t="e" cm="1" vm="2">
        <f t="array" ref="AB7533">_FV(Table1[[#This Row],[State]],"Country/region",TRUE)</f>
        <v>#VALUE!</v>
      </c>
    </row>
    <row r="7534" spans="1:28" x14ac:dyDescent="0.35">
      <c r="A7534" t="s">
        <v>534</v>
      </c>
      <c r="B7534">
        <v>67</v>
      </c>
      <c r="C7534" t="s">
        <v>535</v>
      </c>
      <c r="D7534" t="s">
        <v>57</v>
      </c>
      <c r="E7534">
        <f>YEAR(Table1[[#This Row],[Order Date]])</f>
        <v>2015</v>
      </c>
      <c r="F7534">
        <v>1</v>
      </c>
      <c r="G7534">
        <f>MONTH(Table1[[#This Row],[Order Date]])</f>
        <v>7</v>
      </c>
      <c r="H7534" s="1">
        <v>42216</v>
      </c>
      <c r="I7534">
        <v>2562</v>
      </c>
      <c r="J7534" t="s">
        <v>58</v>
      </c>
      <c r="K7534">
        <v>6</v>
      </c>
      <c r="L7534">
        <v>11.34</v>
      </c>
      <c r="M7534" s="2">
        <v>0.08</v>
      </c>
      <c r="N7534">
        <v>77.599999999999994</v>
      </c>
      <c r="O7534">
        <v>11.25</v>
      </c>
      <c r="P7534">
        <v>-37.07</v>
      </c>
      <c r="Q7534" s="2">
        <v>0.36</v>
      </c>
      <c r="R7534" t="s">
        <v>29</v>
      </c>
      <c r="S7534" t="s">
        <v>30</v>
      </c>
      <c r="T7534" t="s">
        <v>861</v>
      </c>
      <c r="U7534" t="s">
        <v>61</v>
      </c>
      <c r="V7534" t="s">
        <v>52</v>
      </c>
      <c r="W7534">
        <v>368</v>
      </c>
      <c r="X7534" s="1">
        <v>42218</v>
      </c>
      <c r="Y7534" t="s">
        <v>34</v>
      </c>
      <c r="Z7534" t="e" vm="42">
        <v>#VALUE!</v>
      </c>
      <c r="AA7534">
        <v>85737</v>
      </c>
      <c r="AB7534" t="e" cm="1" vm="2">
        <f t="array" ref="AB7534">_FV(Table1[[#This Row],[State]],"Country/region",TRUE)</f>
        <v>#VALUE!</v>
      </c>
    </row>
    <row r="7535" spans="1:28" x14ac:dyDescent="0.35">
      <c r="A7535" t="s">
        <v>534</v>
      </c>
      <c r="B7535">
        <v>67</v>
      </c>
      <c r="C7535" t="s">
        <v>535</v>
      </c>
      <c r="D7535" t="s">
        <v>57</v>
      </c>
      <c r="E7535">
        <f>YEAR(Table1[[#This Row],[Order Date]])</f>
        <v>2015</v>
      </c>
      <c r="F7535">
        <v>1</v>
      </c>
      <c r="G7535">
        <f>MONTH(Table1[[#This Row],[Order Date]])</f>
        <v>7</v>
      </c>
      <c r="H7535" s="1">
        <v>42216</v>
      </c>
      <c r="I7535">
        <v>2562</v>
      </c>
      <c r="J7535" t="s">
        <v>58</v>
      </c>
      <c r="K7535">
        <v>28</v>
      </c>
      <c r="L7535">
        <v>2.12</v>
      </c>
      <c r="M7535" s="2">
        <v>0.02</v>
      </c>
      <c r="N7535">
        <v>64.819999999999993</v>
      </c>
      <c r="O7535">
        <v>1.99</v>
      </c>
      <c r="P7535">
        <v>-32.03</v>
      </c>
      <c r="Q7535" s="2">
        <v>0.55000000000000004</v>
      </c>
      <c r="R7535" t="s">
        <v>96</v>
      </c>
      <c r="S7535" t="s">
        <v>139</v>
      </c>
      <c r="T7535" t="s">
        <v>1261</v>
      </c>
      <c r="U7535" t="s">
        <v>102</v>
      </c>
      <c r="V7535" t="s">
        <v>52</v>
      </c>
      <c r="W7535">
        <v>367</v>
      </c>
      <c r="X7535" s="1">
        <v>42219</v>
      </c>
      <c r="Y7535" t="s">
        <v>34</v>
      </c>
      <c r="Z7535" t="e" vm="42">
        <v>#VALUE!</v>
      </c>
      <c r="AA7535">
        <v>85737</v>
      </c>
      <c r="AB7535" t="e" cm="1" vm="2">
        <f t="array" ref="AB7535">_FV(Table1[[#This Row],[State]],"Country/region",TRUE)</f>
        <v>#VALUE!</v>
      </c>
    </row>
    <row r="7536" spans="1:28" x14ac:dyDescent="0.35">
      <c r="A7536" t="s">
        <v>3434</v>
      </c>
      <c r="B7536">
        <v>67</v>
      </c>
      <c r="C7536" t="s">
        <v>3235</v>
      </c>
      <c r="D7536" t="s">
        <v>57</v>
      </c>
      <c r="E7536">
        <f>YEAR(Table1[[#This Row],[Order Date]])</f>
        <v>2015</v>
      </c>
      <c r="F7536">
        <v>1</v>
      </c>
      <c r="G7536">
        <f>MONTH(Table1[[#This Row],[Order Date]])</f>
        <v>8</v>
      </c>
      <c r="H7536" s="1">
        <v>42217</v>
      </c>
      <c r="I7536">
        <v>47399</v>
      </c>
      <c r="J7536" t="s">
        <v>47</v>
      </c>
      <c r="K7536">
        <v>26</v>
      </c>
      <c r="L7536">
        <v>5.28</v>
      </c>
      <c r="M7536" s="2">
        <v>0</v>
      </c>
      <c r="N7536">
        <v>145.76</v>
      </c>
      <c r="O7536">
        <v>2.99</v>
      </c>
      <c r="P7536">
        <v>5.6695000000000002</v>
      </c>
      <c r="Q7536" s="2">
        <v>0.37</v>
      </c>
      <c r="R7536" t="s">
        <v>29</v>
      </c>
      <c r="S7536" t="s">
        <v>30</v>
      </c>
      <c r="T7536" t="s">
        <v>2765</v>
      </c>
      <c r="U7536" t="s">
        <v>67</v>
      </c>
      <c r="V7536" t="s">
        <v>76</v>
      </c>
      <c r="W7536">
        <v>6661</v>
      </c>
      <c r="X7536" s="1">
        <v>42217</v>
      </c>
      <c r="Y7536" t="s">
        <v>34</v>
      </c>
      <c r="Z7536" t="e" vm="14">
        <v>#VALUE!</v>
      </c>
      <c r="AA7536">
        <v>33317</v>
      </c>
      <c r="AB7536" t="e" cm="1" vm="2">
        <f t="array" ref="AB7536">_FV(Table1[[#This Row],[State]],"Country/region",TRUE)</f>
        <v>#VALUE!</v>
      </c>
    </row>
    <row r="7537" spans="1:28" x14ac:dyDescent="0.35">
      <c r="A7537" t="s">
        <v>143</v>
      </c>
      <c r="B7537">
        <v>67</v>
      </c>
      <c r="C7537" t="s">
        <v>2077</v>
      </c>
      <c r="D7537" t="s">
        <v>38</v>
      </c>
      <c r="E7537">
        <f>YEAR(Table1[[#This Row],[Order Date]])</f>
        <v>2015</v>
      </c>
      <c r="F7537">
        <v>1</v>
      </c>
      <c r="G7537">
        <f>MONTH(Table1[[#This Row],[Order Date]])</f>
        <v>8</v>
      </c>
      <c r="H7537" s="1">
        <v>42217</v>
      </c>
      <c r="I7537">
        <v>13988</v>
      </c>
      <c r="J7537" t="s">
        <v>39</v>
      </c>
      <c r="K7537">
        <v>34</v>
      </c>
      <c r="L7537">
        <v>4.95</v>
      </c>
      <c r="M7537" s="2">
        <v>0.01</v>
      </c>
      <c r="N7537">
        <v>180.27</v>
      </c>
      <c r="O7537">
        <v>5.32</v>
      </c>
      <c r="P7537">
        <v>-59.71</v>
      </c>
      <c r="Q7537" s="2">
        <v>0.41</v>
      </c>
      <c r="R7537" t="s">
        <v>48</v>
      </c>
      <c r="S7537" t="s">
        <v>30</v>
      </c>
      <c r="T7537" t="s">
        <v>3467</v>
      </c>
      <c r="U7537" t="s">
        <v>82</v>
      </c>
      <c r="V7537" t="s">
        <v>76</v>
      </c>
      <c r="W7537">
        <v>1954</v>
      </c>
      <c r="X7537" s="1">
        <v>42218</v>
      </c>
      <c r="Y7537" t="s">
        <v>34</v>
      </c>
      <c r="Z7537" t="e" vm="47">
        <v>#VALUE!</v>
      </c>
      <c r="AA7537">
        <v>28110</v>
      </c>
      <c r="AB7537" t="e" cm="1" vm="2">
        <f t="array" ref="AB7537">_FV(Table1[[#This Row],[State]],"Country/region",TRUE)</f>
        <v>#VALUE!</v>
      </c>
    </row>
    <row r="7538" spans="1:28" x14ac:dyDescent="0.35">
      <c r="A7538" t="s">
        <v>2076</v>
      </c>
      <c r="B7538">
        <v>67</v>
      </c>
      <c r="C7538" t="s">
        <v>2077</v>
      </c>
      <c r="D7538" t="s">
        <v>38</v>
      </c>
      <c r="E7538">
        <f>YEAR(Table1[[#This Row],[Order Date]])</f>
        <v>2015</v>
      </c>
      <c r="F7538">
        <v>1</v>
      </c>
      <c r="G7538">
        <f>MONTH(Table1[[#This Row],[Order Date]])</f>
        <v>8</v>
      </c>
      <c r="H7538" s="1">
        <v>42217</v>
      </c>
      <c r="I7538">
        <v>13988</v>
      </c>
      <c r="J7538" t="s">
        <v>39</v>
      </c>
      <c r="K7538">
        <v>18</v>
      </c>
      <c r="L7538">
        <v>11.97</v>
      </c>
      <c r="M7538" s="2">
        <v>0.04</v>
      </c>
      <c r="N7538">
        <v>236.31</v>
      </c>
      <c r="O7538">
        <v>4.9800000000000004</v>
      </c>
      <c r="P7538">
        <v>-2.2400000000000002</v>
      </c>
      <c r="Q7538" s="2">
        <v>0.57999999999999996</v>
      </c>
      <c r="R7538" t="s">
        <v>29</v>
      </c>
      <c r="S7538" t="s">
        <v>30</v>
      </c>
      <c r="T7538" t="s">
        <v>1123</v>
      </c>
      <c r="U7538" t="s">
        <v>214</v>
      </c>
      <c r="V7538" t="s">
        <v>76</v>
      </c>
      <c r="W7538">
        <v>1956</v>
      </c>
      <c r="X7538" s="1">
        <v>42218</v>
      </c>
      <c r="Y7538" t="s">
        <v>42</v>
      </c>
      <c r="Z7538" t="e" vm="47">
        <v>#VALUE!</v>
      </c>
      <c r="AA7538">
        <v>28115</v>
      </c>
      <c r="AB7538" t="e" cm="1" vm="2">
        <f t="array" ref="AB7538">_FV(Table1[[#This Row],[State]],"Country/region",TRUE)</f>
        <v>#VALUE!</v>
      </c>
    </row>
    <row r="7539" spans="1:28" x14ac:dyDescent="0.35">
      <c r="A7539" t="s">
        <v>143</v>
      </c>
      <c r="B7539">
        <v>67</v>
      </c>
      <c r="C7539" t="s">
        <v>2077</v>
      </c>
      <c r="D7539" t="s">
        <v>38</v>
      </c>
      <c r="E7539">
        <f>YEAR(Table1[[#This Row],[Order Date]])</f>
        <v>2015</v>
      </c>
      <c r="F7539">
        <v>1</v>
      </c>
      <c r="G7539">
        <f>MONTH(Table1[[#This Row],[Order Date]])</f>
        <v>8</v>
      </c>
      <c r="H7539" s="1">
        <v>42217</v>
      </c>
      <c r="I7539">
        <v>13988</v>
      </c>
      <c r="J7539" t="s">
        <v>39</v>
      </c>
      <c r="K7539">
        <v>39</v>
      </c>
      <c r="L7539">
        <v>14.98</v>
      </c>
      <c r="M7539" s="2">
        <v>0</v>
      </c>
      <c r="N7539">
        <v>626.96</v>
      </c>
      <c r="O7539">
        <v>7.69</v>
      </c>
      <c r="P7539">
        <v>-35.92</v>
      </c>
      <c r="Q7539" s="2">
        <v>0.56999999999999995</v>
      </c>
      <c r="R7539" t="s">
        <v>29</v>
      </c>
      <c r="S7539" t="s">
        <v>30</v>
      </c>
      <c r="T7539" t="s">
        <v>1069</v>
      </c>
      <c r="U7539" t="s">
        <v>32</v>
      </c>
      <c r="V7539" t="s">
        <v>76</v>
      </c>
      <c r="W7539">
        <v>1955</v>
      </c>
      <c r="X7539" s="1">
        <v>42218</v>
      </c>
      <c r="Y7539" t="s">
        <v>34</v>
      </c>
      <c r="Z7539" t="e" vm="47">
        <v>#VALUE!</v>
      </c>
      <c r="AA7539">
        <v>28110</v>
      </c>
      <c r="AB7539" t="e" cm="1" vm="2">
        <f t="array" ref="AB7539">_FV(Table1[[#This Row],[State]],"Country/region",TRUE)</f>
        <v>#VALUE!</v>
      </c>
    </row>
    <row r="7540" spans="1:28" x14ac:dyDescent="0.35">
      <c r="A7540" t="s">
        <v>2226</v>
      </c>
      <c r="B7540">
        <v>67</v>
      </c>
      <c r="C7540" t="s">
        <v>2227</v>
      </c>
      <c r="D7540" t="s">
        <v>27</v>
      </c>
      <c r="E7540">
        <f>YEAR(Table1[[#This Row],[Order Date]])</f>
        <v>2015</v>
      </c>
      <c r="F7540">
        <v>1</v>
      </c>
      <c r="G7540">
        <f>MONTH(Table1[[#This Row],[Order Date]])</f>
        <v>8</v>
      </c>
      <c r="H7540" s="1">
        <v>42217</v>
      </c>
      <c r="I7540">
        <v>11431</v>
      </c>
      <c r="J7540" t="s">
        <v>28</v>
      </c>
      <c r="K7540">
        <v>8</v>
      </c>
      <c r="L7540">
        <v>205.99</v>
      </c>
      <c r="M7540" s="2">
        <v>0.1</v>
      </c>
      <c r="N7540">
        <v>1273.2660000000001</v>
      </c>
      <c r="O7540">
        <v>8.99</v>
      </c>
      <c r="P7540">
        <v>-615.66999999999996</v>
      </c>
      <c r="Q7540" s="2">
        <v>0.57999999999999996</v>
      </c>
      <c r="R7540" t="s">
        <v>96</v>
      </c>
      <c r="S7540" t="s">
        <v>30</v>
      </c>
      <c r="T7540" t="s">
        <v>684</v>
      </c>
      <c r="U7540" t="s">
        <v>105</v>
      </c>
      <c r="V7540" t="s">
        <v>76</v>
      </c>
      <c r="W7540">
        <v>1588</v>
      </c>
      <c r="X7540" s="1">
        <v>42218</v>
      </c>
      <c r="Y7540" t="s">
        <v>34</v>
      </c>
      <c r="Z7540" t="e" vm="14">
        <v>#VALUE!</v>
      </c>
      <c r="AA7540">
        <v>32712</v>
      </c>
      <c r="AB7540" t="e" cm="1" vm="2">
        <f t="array" ref="AB7540">_FV(Table1[[#This Row],[State]],"Country/region",TRUE)</f>
        <v>#VALUE!</v>
      </c>
    </row>
    <row r="7541" spans="1:28" x14ac:dyDescent="0.35">
      <c r="A7541" t="s">
        <v>2226</v>
      </c>
      <c r="B7541">
        <v>67</v>
      </c>
      <c r="C7541" t="s">
        <v>2227</v>
      </c>
      <c r="D7541" t="s">
        <v>27</v>
      </c>
      <c r="E7541">
        <f>YEAR(Table1[[#This Row],[Order Date]])</f>
        <v>2015</v>
      </c>
      <c r="F7541">
        <v>1</v>
      </c>
      <c r="G7541">
        <f>MONTH(Table1[[#This Row],[Order Date]])</f>
        <v>8</v>
      </c>
      <c r="H7541" s="1">
        <v>42217</v>
      </c>
      <c r="I7541">
        <v>11431</v>
      </c>
      <c r="J7541" t="s">
        <v>28</v>
      </c>
      <c r="K7541">
        <v>5</v>
      </c>
      <c r="L7541">
        <v>8.01</v>
      </c>
      <c r="M7541" s="2">
        <v>0.09</v>
      </c>
      <c r="N7541">
        <v>39.68</v>
      </c>
      <c r="O7541">
        <v>2.87</v>
      </c>
      <c r="P7541">
        <v>-6.71</v>
      </c>
      <c r="Q7541" s="2">
        <v>0.4</v>
      </c>
      <c r="R7541" t="s">
        <v>29</v>
      </c>
      <c r="S7541" t="s">
        <v>59</v>
      </c>
      <c r="T7541" t="s">
        <v>373</v>
      </c>
      <c r="U7541" t="s">
        <v>61</v>
      </c>
      <c r="V7541" t="s">
        <v>76</v>
      </c>
      <c r="W7541">
        <v>1587</v>
      </c>
      <c r="X7541" s="1">
        <v>42219</v>
      </c>
      <c r="Y7541" t="s">
        <v>34</v>
      </c>
      <c r="Z7541" t="e" vm="14">
        <v>#VALUE!</v>
      </c>
      <c r="AA7541">
        <v>32712</v>
      </c>
      <c r="AB7541" t="e" cm="1" vm="2">
        <f t="array" ref="AB7541">_FV(Table1[[#This Row],[State]],"Country/region",TRUE)</f>
        <v>#VALUE!</v>
      </c>
    </row>
    <row r="7542" spans="1:28" x14ac:dyDescent="0.35">
      <c r="A7542" t="s">
        <v>2403</v>
      </c>
      <c r="B7542">
        <v>67</v>
      </c>
      <c r="C7542" t="s">
        <v>2404</v>
      </c>
      <c r="D7542" t="s">
        <v>27</v>
      </c>
      <c r="E7542">
        <f>YEAR(Table1[[#This Row],[Order Date]])</f>
        <v>2015</v>
      </c>
      <c r="F7542">
        <v>1</v>
      </c>
      <c r="G7542">
        <f>MONTH(Table1[[#This Row],[Order Date]])</f>
        <v>8</v>
      </c>
      <c r="H7542" s="1">
        <v>42217</v>
      </c>
      <c r="I7542">
        <v>2247</v>
      </c>
      <c r="J7542" t="s">
        <v>39</v>
      </c>
      <c r="K7542">
        <v>6</v>
      </c>
      <c r="L7542">
        <v>3502.14</v>
      </c>
      <c r="M7542" s="2">
        <v>0.06</v>
      </c>
      <c r="N7542">
        <v>21134.71</v>
      </c>
      <c r="O7542">
        <v>8.73</v>
      </c>
      <c r="P7542">
        <v>-4266.0884999999998</v>
      </c>
      <c r="Q7542" s="2">
        <v>0.56999999999999995</v>
      </c>
      <c r="R7542" t="s">
        <v>96</v>
      </c>
      <c r="S7542" t="s">
        <v>73</v>
      </c>
      <c r="T7542" t="s">
        <v>1997</v>
      </c>
      <c r="U7542" t="s">
        <v>98</v>
      </c>
      <c r="V7542" t="s">
        <v>52</v>
      </c>
      <c r="W7542">
        <v>328</v>
      </c>
      <c r="X7542" s="1">
        <v>42219</v>
      </c>
      <c r="Y7542" t="s">
        <v>53</v>
      </c>
      <c r="Z7542" t="e" vm="23">
        <v>#VALUE!</v>
      </c>
      <c r="AA7542">
        <v>98661</v>
      </c>
      <c r="AB7542" t="e" cm="1" vm="2">
        <f t="array" ref="AB7542">_FV(Table1[[#This Row],[State]],"Country/region",TRUE)</f>
        <v>#VALUE!</v>
      </c>
    </row>
    <row r="7543" spans="1:28" x14ac:dyDescent="0.35">
      <c r="A7543" t="s">
        <v>2052</v>
      </c>
      <c r="B7543">
        <v>67</v>
      </c>
      <c r="C7543" t="s">
        <v>1374</v>
      </c>
      <c r="D7543" t="s">
        <v>27</v>
      </c>
      <c r="E7543">
        <f>YEAR(Table1[[#This Row],[Order Date]])</f>
        <v>2015</v>
      </c>
      <c r="F7543">
        <v>1</v>
      </c>
      <c r="G7543">
        <f>MONTH(Table1[[#This Row],[Order Date]])</f>
        <v>8</v>
      </c>
      <c r="H7543" s="1">
        <v>42217</v>
      </c>
      <c r="I7543">
        <v>31302</v>
      </c>
      <c r="J7543" t="s">
        <v>28</v>
      </c>
      <c r="K7543">
        <v>41</v>
      </c>
      <c r="L7543">
        <v>115.79</v>
      </c>
      <c r="M7543" s="2">
        <v>0.04</v>
      </c>
      <c r="N7543">
        <v>4648.6400000000003</v>
      </c>
      <c r="O7543">
        <v>1.99</v>
      </c>
      <c r="P7543">
        <v>1777.67</v>
      </c>
      <c r="Q7543" s="2">
        <v>0.49</v>
      </c>
      <c r="R7543" t="s">
        <v>96</v>
      </c>
      <c r="S7543" t="s">
        <v>139</v>
      </c>
      <c r="T7543" t="s">
        <v>1939</v>
      </c>
      <c r="U7543" t="s">
        <v>102</v>
      </c>
      <c r="V7543" t="s">
        <v>76</v>
      </c>
      <c r="W7543">
        <v>4397</v>
      </c>
      <c r="X7543" s="1">
        <v>42219</v>
      </c>
      <c r="Y7543" t="s">
        <v>34</v>
      </c>
      <c r="Z7543" t="e" vm="18">
        <v>#VALUE!</v>
      </c>
      <c r="AA7543">
        <v>22015</v>
      </c>
      <c r="AB7543" t="e" cm="1" vm="2">
        <f t="array" ref="AB7543">_FV(Table1[[#This Row],[State]],"Country/region",TRUE)</f>
        <v>#VALUE!</v>
      </c>
    </row>
    <row r="7544" spans="1:28" x14ac:dyDescent="0.35">
      <c r="A7544" t="s">
        <v>2382</v>
      </c>
      <c r="B7544">
        <v>67</v>
      </c>
      <c r="C7544" t="s">
        <v>2593</v>
      </c>
      <c r="D7544" t="s">
        <v>27</v>
      </c>
      <c r="E7544">
        <f>YEAR(Table1[[#This Row],[Order Date]])</f>
        <v>2015</v>
      </c>
      <c r="F7544">
        <v>1</v>
      </c>
      <c r="G7544">
        <f>MONTH(Table1[[#This Row],[Order Date]])</f>
        <v>8</v>
      </c>
      <c r="H7544" s="1">
        <v>42218</v>
      </c>
      <c r="I7544">
        <v>33445</v>
      </c>
      <c r="J7544" t="s">
        <v>47</v>
      </c>
      <c r="K7544">
        <v>16</v>
      </c>
      <c r="L7544">
        <v>182.55</v>
      </c>
      <c r="M7544" s="2">
        <v>0.05</v>
      </c>
      <c r="N7544">
        <v>2982.5</v>
      </c>
      <c r="O7544">
        <v>69</v>
      </c>
      <c r="P7544">
        <v>-589.58000000000004</v>
      </c>
      <c r="Q7544" s="2">
        <v>0.72</v>
      </c>
      <c r="R7544" t="s">
        <v>48</v>
      </c>
      <c r="S7544" t="s">
        <v>40</v>
      </c>
      <c r="T7544" t="s">
        <v>3332</v>
      </c>
      <c r="U7544" t="s">
        <v>75</v>
      </c>
      <c r="V7544" t="s">
        <v>52</v>
      </c>
      <c r="W7544">
        <v>4695</v>
      </c>
      <c r="X7544" s="1">
        <v>42220</v>
      </c>
      <c r="Y7544" t="s">
        <v>34</v>
      </c>
      <c r="Z7544" t="e" vm="4">
        <v>#VALUE!</v>
      </c>
      <c r="AA7544">
        <v>94110</v>
      </c>
      <c r="AB7544" t="e" cm="1" vm="2">
        <f t="array" ref="AB7544">_FV(Table1[[#This Row],[State]],"Country/region",TRUE)</f>
        <v>#VALUE!</v>
      </c>
    </row>
    <row r="7545" spans="1:28" x14ac:dyDescent="0.35">
      <c r="A7545" t="s">
        <v>2658</v>
      </c>
      <c r="B7545">
        <v>67</v>
      </c>
      <c r="C7545" t="s">
        <v>2659</v>
      </c>
      <c r="D7545" t="s">
        <v>46</v>
      </c>
      <c r="E7545">
        <f>YEAR(Table1[[#This Row],[Order Date]])</f>
        <v>2015</v>
      </c>
      <c r="F7545">
        <v>1</v>
      </c>
      <c r="G7545">
        <f>MONTH(Table1[[#This Row],[Order Date]])</f>
        <v>8</v>
      </c>
      <c r="H7545" s="1">
        <v>42218</v>
      </c>
      <c r="I7545">
        <v>52039</v>
      </c>
      <c r="J7545" t="s">
        <v>58</v>
      </c>
      <c r="K7545">
        <v>48</v>
      </c>
      <c r="L7545">
        <v>40.98</v>
      </c>
      <c r="M7545" s="2">
        <v>0</v>
      </c>
      <c r="N7545">
        <v>2006.38</v>
      </c>
      <c r="O7545">
        <v>1.99</v>
      </c>
      <c r="P7545">
        <v>840.46</v>
      </c>
      <c r="Q7545" s="2">
        <v>0.44</v>
      </c>
      <c r="R7545" t="s">
        <v>96</v>
      </c>
      <c r="S7545" t="s">
        <v>139</v>
      </c>
      <c r="T7545" t="s">
        <v>3195</v>
      </c>
      <c r="U7545" t="s">
        <v>102</v>
      </c>
      <c r="V7545" t="s">
        <v>33</v>
      </c>
      <c r="W7545">
        <v>7299</v>
      </c>
      <c r="X7545" s="1">
        <v>42220</v>
      </c>
      <c r="Y7545" t="s">
        <v>34</v>
      </c>
      <c r="Z7545" t="e" vm="15">
        <v>#VALUE!</v>
      </c>
      <c r="AA7545">
        <v>11801</v>
      </c>
      <c r="AB7545" t="e" cm="1" vm="2">
        <f t="array" ref="AB7545">_FV(Table1[[#This Row],[State]],"Country/region",TRUE)</f>
        <v>#VALUE!</v>
      </c>
    </row>
    <row r="7546" spans="1:28" x14ac:dyDescent="0.35">
      <c r="A7546" t="s">
        <v>2382</v>
      </c>
      <c r="B7546">
        <v>67</v>
      </c>
      <c r="C7546" t="s">
        <v>2593</v>
      </c>
      <c r="D7546" t="s">
        <v>27</v>
      </c>
      <c r="E7546">
        <f>YEAR(Table1[[#This Row],[Order Date]])</f>
        <v>2015</v>
      </c>
      <c r="F7546">
        <v>1</v>
      </c>
      <c r="G7546">
        <f>MONTH(Table1[[#This Row],[Order Date]])</f>
        <v>8</v>
      </c>
      <c r="H7546" s="1">
        <v>42218</v>
      </c>
      <c r="I7546">
        <v>33445</v>
      </c>
      <c r="J7546" t="s">
        <v>47</v>
      </c>
      <c r="K7546">
        <v>18</v>
      </c>
      <c r="L7546">
        <v>100.98</v>
      </c>
      <c r="M7546" s="2">
        <v>7.0000000000000007E-2</v>
      </c>
      <c r="N7546">
        <v>1776.96</v>
      </c>
      <c r="O7546">
        <v>35.840000000000003</v>
      </c>
      <c r="P7546">
        <v>-197.06</v>
      </c>
      <c r="Q7546" s="2">
        <v>0.62</v>
      </c>
      <c r="R7546" t="s">
        <v>48</v>
      </c>
      <c r="S7546" t="s">
        <v>73</v>
      </c>
      <c r="T7546" t="s">
        <v>153</v>
      </c>
      <c r="U7546" t="s">
        <v>154</v>
      </c>
      <c r="V7546" t="s">
        <v>52</v>
      </c>
      <c r="W7546">
        <v>4693</v>
      </c>
      <c r="X7546" s="1">
        <v>42223</v>
      </c>
      <c r="Y7546" t="s">
        <v>53</v>
      </c>
      <c r="Z7546" t="e" vm="4">
        <v>#VALUE!</v>
      </c>
      <c r="AA7546">
        <v>94110</v>
      </c>
      <c r="AB7546" t="e" cm="1" vm="2">
        <f t="array" ref="AB7546">_FV(Table1[[#This Row],[State]],"Country/region",TRUE)</f>
        <v>#VALUE!</v>
      </c>
    </row>
    <row r="7547" spans="1:28" x14ac:dyDescent="0.35">
      <c r="A7547" t="s">
        <v>2382</v>
      </c>
      <c r="B7547">
        <v>67</v>
      </c>
      <c r="C7547" t="s">
        <v>2593</v>
      </c>
      <c r="D7547" t="s">
        <v>27</v>
      </c>
      <c r="E7547">
        <f>YEAR(Table1[[#This Row],[Order Date]])</f>
        <v>2015</v>
      </c>
      <c r="F7547">
        <v>1</v>
      </c>
      <c r="G7547">
        <f>MONTH(Table1[[#This Row],[Order Date]])</f>
        <v>8</v>
      </c>
      <c r="H7547" s="1">
        <v>42218</v>
      </c>
      <c r="I7547">
        <v>33445</v>
      </c>
      <c r="J7547" t="s">
        <v>47</v>
      </c>
      <c r="K7547">
        <v>49</v>
      </c>
      <c r="L7547">
        <v>70.98</v>
      </c>
      <c r="M7547" s="2">
        <v>0.01</v>
      </c>
      <c r="N7547">
        <v>3642.14</v>
      </c>
      <c r="O7547">
        <v>26.74</v>
      </c>
      <c r="P7547">
        <v>103.11</v>
      </c>
      <c r="Q7547" s="2">
        <v>0.6</v>
      </c>
      <c r="R7547" t="s">
        <v>48</v>
      </c>
      <c r="S7547" t="s">
        <v>73</v>
      </c>
      <c r="T7547" t="s">
        <v>2351</v>
      </c>
      <c r="U7547" t="s">
        <v>154</v>
      </c>
      <c r="V7547" t="s">
        <v>52</v>
      </c>
      <c r="W7547">
        <v>4694</v>
      </c>
      <c r="X7547" s="1">
        <v>42223</v>
      </c>
      <c r="Y7547" t="s">
        <v>53</v>
      </c>
      <c r="Z7547" t="e" vm="4">
        <v>#VALUE!</v>
      </c>
      <c r="AA7547">
        <v>94110</v>
      </c>
      <c r="AB7547" t="e" cm="1" vm="2">
        <f t="array" ref="AB7547">_FV(Table1[[#This Row],[State]],"Country/region",TRUE)</f>
        <v>#VALUE!</v>
      </c>
    </row>
    <row r="7548" spans="1:28" x14ac:dyDescent="0.35">
      <c r="A7548" t="s">
        <v>1205</v>
      </c>
      <c r="B7548">
        <v>67</v>
      </c>
      <c r="C7548" t="s">
        <v>2775</v>
      </c>
      <c r="D7548" t="s">
        <v>46</v>
      </c>
      <c r="E7548">
        <f>YEAR(Table1[[#This Row],[Order Date]])</f>
        <v>2015</v>
      </c>
      <c r="F7548">
        <v>1</v>
      </c>
      <c r="G7548">
        <f>MONTH(Table1[[#This Row],[Order Date]])</f>
        <v>8</v>
      </c>
      <c r="H7548" s="1">
        <v>42219</v>
      </c>
      <c r="I7548">
        <v>26691</v>
      </c>
      <c r="J7548" t="s">
        <v>39</v>
      </c>
      <c r="K7548">
        <v>37</v>
      </c>
      <c r="L7548">
        <v>7.68</v>
      </c>
      <c r="M7548" s="2">
        <v>7.0000000000000007E-2</v>
      </c>
      <c r="N7548">
        <v>270.43</v>
      </c>
      <c r="O7548">
        <v>6.16</v>
      </c>
      <c r="P7548">
        <v>-83.156499999999994</v>
      </c>
      <c r="Q7548" s="2">
        <v>0.35</v>
      </c>
      <c r="R7548" t="s">
        <v>29</v>
      </c>
      <c r="S7548" t="s">
        <v>30</v>
      </c>
      <c r="T7548" t="s">
        <v>174</v>
      </c>
      <c r="U7548" t="s">
        <v>67</v>
      </c>
      <c r="V7548" t="s">
        <v>68</v>
      </c>
      <c r="W7548">
        <v>3735</v>
      </c>
      <c r="X7548" s="1">
        <v>42220</v>
      </c>
      <c r="Y7548" t="s">
        <v>34</v>
      </c>
      <c r="Z7548" t="e" vm="28">
        <v>#VALUE!</v>
      </c>
      <c r="AA7548">
        <v>65203</v>
      </c>
      <c r="AB7548" t="e" cm="1" vm="2">
        <f t="array" ref="AB7548">_FV(Table1[[#This Row],[State]],"Country/region",TRUE)</f>
        <v>#VALUE!</v>
      </c>
    </row>
    <row r="7549" spans="1:28" x14ac:dyDescent="0.35">
      <c r="A7549" t="s">
        <v>1650</v>
      </c>
      <c r="B7549">
        <v>67</v>
      </c>
      <c r="C7549" t="s">
        <v>1651</v>
      </c>
      <c r="D7549" t="s">
        <v>57</v>
      </c>
      <c r="E7549">
        <f>YEAR(Table1[[#This Row],[Order Date]])</f>
        <v>2015</v>
      </c>
      <c r="F7549">
        <v>1</v>
      </c>
      <c r="G7549">
        <f>MONTH(Table1[[#This Row],[Order Date]])</f>
        <v>8</v>
      </c>
      <c r="H7549" s="1">
        <v>42219</v>
      </c>
      <c r="I7549">
        <v>37412</v>
      </c>
      <c r="J7549" t="s">
        <v>28</v>
      </c>
      <c r="K7549">
        <v>17</v>
      </c>
      <c r="L7549">
        <v>10.98</v>
      </c>
      <c r="M7549" s="2">
        <v>0.03</v>
      </c>
      <c r="N7549">
        <v>191.67</v>
      </c>
      <c r="O7549">
        <v>3.37</v>
      </c>
      <c r="P7549">
        <v>6.02</v>
      </c>
      <c r="Q7549" s="2">
        <v>0.56999999999999995</v>
      </c>
      <c r="R7549" t="s">
        <v>29</v>
      </c>
      <c r="S7549" t="s">
        <v>139</v>
      </c>
      <c r="T7549" t="s">
        <v>1274</v>
      </c>
      <c r="U7549" t="s">
        <v>481</v>
      </c>
      <c r="V7549" t="s">
        <v>68</v>
      </c>
      <c r="W7549">
        <v>5256</v>
      </c>
      <c r="X7549" s="1">
        <v>42221</v>
      </c>
      <c r="Y7549" t="s">
        <v>34</v>
      </c>
      <c r="Z7549" t="e" vm="5">
        <v>#VALUE!</v>
      </c>
      <c r="AA7549">
        <v>55128</v>
      </c>
      <c r="AB7549" t="e" cm="1" vm="2">
        <f t="array" ref="AB7549">_FV(Table1[[#This Row],[State]],"Country/region",TRUE)</f>
        <v>#VALUE!</v>
      </c>
    </row>
    <row r="7550" spans="1:28" x14ac:dyDescent="0.35">
      <c r="A7550" t="s">
        <v>1638</v>
      </c>
      <c r="B7550">
        <v>67</v>
      </c>
      <c r="C7550" t="s">
        <v>1639</v>
      </c>
      <c r="D7550" t="s">
        <v>27</v>
      </c>
      <c r="E7550">
        <f>YEAR(Table1[[#This Row],[Order Date]])</f>
        <v>2015</v>
      </c>
      <c r="F7550">
        <v>1</v>
      </c>
      <c r="G7550">
        <f>MONTH(Table1[[#This Row],[Order Date]])</f>
        <v>8</v>
      </c>
      <c r="H7550" s="1">
        <v>42220</v>
      </c>
      <c r="I7550">
        <v>933</v>
      </c>
      <c r="J7550" t="s">
        <v>39</v>
      </c>
      <c r="K7550">
        <v>15</v>
      </c>
      <c r="L7550">
        <v>5.28</v>
      </c>
      <c r="M7550" s="2">
        <v>0.02</v>
      </c>
      <c r="N7550">
        <v>80.61</v>
      </c>
      <c r="O7550">
        <v>2.99</v>
      </c>
      <c r="P7550">
        <v>-4.7149999999999999</v>
      </c>
      <c r="Q7550" s="2">
        <v>0.37</v>
      </c>
      <c r="R7550" t="s">
        <v>29</v>
      </c>
      <c r="S7550" t="s">
        <v>30</v>
      </c>
      <c r="T7550" t="s">
        <v>2765</v>
      </c>
      <c r="U7550" t="s">
        <v>67</v>
      </c>
      <c r="V7550" t="s">
        <v>68</v>
      </c>
      <c r="W7550">
        <v>149</v>
      </c>
      <c r="X7550" s="1">
        <v>42220</v>
      </c>
      <c r="Y7550" t="s">
        <v>34</v>
      </c>
      <c r="Z7550" t="e" vm="16">
        <v>#VALUE!</v>
      </c>
      <c r="AA7550">
        <v>62301</v>
      </c>
      <c r="AB7550" t="e" cm="1" vm="2">
        <f t="array" ref="AB7550">_FV(Table1[[#This Row],[State]],"Country/region",TRUE)</f>
        <v>#VALUE!</v>
      </c>
    </row>
    <row r="7551" spans="1:28" x14ac:dyDescent="0.35">
      <c r="A7551" t="s">
        <v>764</v>
      </c>
      <c r="B7551">
        <v>67</v>
      </c>
      <c r="C7551" t="s">
        <v>2446</v>
      </c>
      <c r="D7551" t="s">
        <v>27</v>
      </c>
      <c r="E7551">
        <f>YEAR(Table1[[#This Row],[Order Date]])</f>
        <v>2015</v>
      </c>
      <c r="F7551">
        <v>1</v>
      </c>
      <c r="G7551">
        <f>MONTH(Table1[[#This Row],[Order Date]])</f>
        <v>8</v>
      </c>
      <c r="H7551" s="1">
        <v>42220</v>
      </c>
      <c r="I7551">
        <v>54886</v>
      </c>
      <c r="J7551" t="s">
        <v>58</v>
      </c>
      <c r="K7551">
        <v>39</v>
      </c>
      <c r="L7551">
        <v>10.64</v>
      </c>
      <c r="M7551" s="2">
        <v>0.02</v>
      </c>
      <c r="N7551">
        <v>419.95</v>
      </c>
      <c r="O7551">
        <v>5.16</v>
      </c>
      <c r="P7551">
        <v>-39.1</v>
      </c>
      <c r="Q7551" s="2">
        <v>0.56999999999999995</v>
      </c>
      <c r="R7551" t="s">
        <v>48</v>
      </c>
      <c r="S7551" t="s">
        <v>30</v>
      </c>
      <c r="T7551" t="s">
        <v>1095</v>
      </c>
      <c r="U7551" t="s">
        <v>82</v>
      </c>
      <c r="V7551" t="s">
        <v>52</v>
      </c>
      <c r="W7551">
        <v>7656</v>
      </c>
      <c r="X7551" s="1">
        <v>42221</v>
      </c>
      <c r="Y7551" t="s">
        <v>34</v>
      </c>
      <c r="Z7551" t="e" vm="4">
        <v>#VALUE!</v>
      </c>
      <c r="AA7551">
        <v>93030</v>
      </c>
      <c r="AB7551" t="e" cm="1" vm="2">
        <f t="array" ref="AB7551">_FV(Table1[[#This Row],[State]],"Country/region",TRUE)</f>
        <v>#VALUE!</v>
      </c>
    </row>
    <row r="7552" spans="1:28" x14ac:dyDescent="0.35">
      <c r="A7552" t="s">
        <v>926</v>
      </c>
      <c r="B7552">
        <v>67</v>
      </c>
      <c r="C7552" t="s">
        <v>927</v>
      </c>
      <c r="D7552" t="s">
        <v>46</v>
      </c>
      <c r="E7552">
        <f>YEAR(Table1[[#This Row],[Order Date]])</f>
        <v>2015</v>
      </c>
      <c r="F7552">
        <v>1</v>
      </c>
      <c r="G7552">
        <f>MONTH(Table1[[#This Row],[Order Date]])</f>
        <v>8</v>
      </c>
      <c r="H7552" s="1">
        <v>42220</v>
      </c>
      <c r="I7552">
        <v>52197</v>
      </c>
      <c r="J7552" t="s">
        <v>58</v>
      </c>
      <c r="K7552">
        <v>23</v>
      </c>
      <c r="L7552">
        <v>3.95</v>
      </c>
      <c r="M7552" s="2">
        <v>0.01</v>
      </c>
      <c r="N7552">
        <v>91.94</v>
      </c>
      <c r="O7552">
        <v>2</v>
      </c>
      <c r="P7552">
        <v>-10.11</v>
      </c>
      <c r="Q7552" s="2">
        <v>0.53</v>
      </c>
      <c r="R7552" t="s">
        <v>29</v>
      </c>
      <c r="S7552" t="s">
        <v>59</v>
      </c>
      <c r="T7552" t="s">
        <v>2276</v>
      </c>
      <c r="U7552" t="s">
        <v>232</v>
      </c>
      <c r="V7552" t="s">
        <v>76</v>
      </c>
      <c r="W7552">
        <v>7325</v>
      </c>
      <c r="X7552" s="1">
        <v>42221</v>
      </c>
      <c r="Y7552" t="s">
        <v>34</v>
      </c>
      <c r="Z7552" t="e" vm="47">
        <v>#VALUE!</v>
      </c>
      <c r="AA7552">
        <v>27801</v>
      </c>
      <c r="AB7552" t="e" cm="1" vm="2">
        <f t="array" ref="AB7552">_FV(Table1[[#This Row],[State]],"Country/region",TRUE)</f>
        <v>#VALUE!</v>
      </c>
    </row>
    <row r="7553" spans="1:28" x14ac:dyDescent="0.35">
      <c r="A7553" t="s">
        <v>2783</v>
      </c>
      <c r="B7553">
        <v>67</v>
      </c>
      <c r="C7553" t="s">
        <v>2436</v>
      </c>
      <c r="D7553" t="s">
        <v>38</v>
      </c>
      <c r="E7553">
        <f>YEAR(Table1[[#This Row],[Order Date]])</f>
        <v>2015</v>
      </c>
      <c r="F7553">
        <v>1</v>
      </c>
      <c r="G7553">
        <f>MONTH(Table1[[#This Row],[Order Date]])</f>
        <v>8</v>
      </c>
      <c r="H7553" s="1">
        <v>42220</v>
      </c>
      <c r="I7553">
        <v>33761</v>
      </c>
      <c r="J7553" t="s">
        <v>28</v>
      </c>
      <c r="K7553">
        <v>45</v>
      </c>
      <c r="L7553">
        <v>10.48</v>
      </c>
      <c r="M7553" s="2">
        <v>0.06</v>
      </c>
      <c r="N7553">
        <v>463.93</v>
      </c>
      <c r="O7553">
        <v>2.89</v>
      </c>
      <c r="P7553">
        <v>29.96</v>
      </c>
      <c r="Q7553" s="2">
        <v>0.6</v>
      </c>
      <c r="R7553" t="s">
        <v>29</v>
      </c>
      <c r="S7553" t="s">
        <v>139</v>
      </c>
      <c r="T7553" t="s">
        <v>1770</v>
      </c>
      <c r="U7553" t="s">
        <v>88</v>
      </c>
      <c r="V7553" t="s">
        <v>33</v>
      </c>
      <c r="W7553">
        <v>4747</v>
      </c>
      <c r="X7553" s="1">
        <v>42221</v>
      </c>
      <c r="Y7553" t="s">
        <v>34</v>
      </c>
      <c r="Z7553" t="e" vm="24">
        <v>#VALUE!</v>
      </c>
      <c r="AA7553">
        <v>7110</v>
      </c>
      <c r="AB7553" t="e" cm="1" vm="2">
        <f t="array" ref="AB7553">_FV(Table1[[#This Row],[State]],"Country/region",TRUE)</f>
        <v>#VALUE!</v>
      </c>
    </row>
    <row r="7554" spans="1:28" x14ac:dyDescent="0.35">
      <c r="A7554" t="s">
        <v>1906</v>
      </c>
      <c r="B7554">
        <v>67</v>
      </c>
      <c r="C7554" t="s">
        <v>1778</v>
      </c>
      <c r="D7554" t="s">
        <v>46</v>
      </c>
      <c r="E7554">
        <f>YEAR(Table1[[#This Row],[Order Date]])</f>
        <v>2015</v>
      </c>
      <c r="F7554">
        <v>1</v>
      </c>
      <c r="G7554">
        <f>MONTH(Table1[[#This Row],[Order Date]])</f>
        <v>8</v>
      </c>
      <c r="H7554" s="1">
        <v>42220</v>
      </c>
      <c r="I7554">
        <v>36803</v>
      </c>
      <c r="J7554" t="s">
        <v>39</v>
      </c>
      <c r="K7554">
        <v>2</v>
      </c>
      <c r="L7554">
        <v>2.08</v>
      </c>
      <c r="M7554" s="2">
        <v>0.05</v>
      </c>
      <c r="N7554">
        <v>19.02</v>
      </c>
      <c r="O7554">
        <v>5.33</v>
      </c>
      <c r="P7554">
        <v>10.73</v>
      </c>
      <c r="Q7554" s="2">
        <v>0.43</v>
      </c>
      <c r="R7554" t="s">
        <v>48</v>
      </c>
      <c r="S7554" t="s">
        <v>30</v>
      </c>
      <c r="T7554" t="s">
        <v>311</v>
      </c>
      <c r="U7554" t="s">
        <v>82</v>
      </c>
      <c r="V7554" t="s">
        <v>68</v>
      </c>
      <c r="W7554">
        <v>5172</v>
      </c>
      <c r="X7554" s="1">
        <v>42222</v>
      </c>
      <c r="Y7554" t="s">
        <v>42</v>
      </c>
      <c r="Z7554" t="e" vm="26">
        <v>#VALUE!</v>
      </c>
      <c r="AA7554">
        <v>48911</v>
      </c>
      <c r="AB7554" t="e" cm="1" vm="2">
        <f t="array" ref="AB7554">_FV(Table1[[#This Row],[State]],"Country/region",TRUE)</f>
        <v>#VALUE!</v>
      </c>
    </row>
    <row r="7555" spans="1:28" x14ac:dyDescent="0.35">
      <c r="A7555" t="s">
        <v>1906</v>
      </c>
      <c r="B7555">
        <v>67</v>
      </c>
      <c r="C7555" t="s">
        <v>1778</v>
      </c>
      <c r="D7555" t="s">
        <v>46</v>
      </c>
      <c r="E7555">
        <f>YEAR(Table1[[#This Row],[Order Date]])</f>
        <v>2015</v>
      </c>
      <c r="F7555">
        <v>1</v>
      </c>
      <c r="G7555">
        <f>MONTH(Table1[[#This Row],[Order Date]])</f>
        <v>8</v>
      </c>
      <c r="H7555" s="1">
        <v>42220</v>
      </c>
      <c r="I7555">
        <v>36803</v>
      </c>
      <c r="J7555" t="s">
        <v>39</v>
      </c>
      <c r="K7555">
        <v>42</v>
      </c>
      <c r="L7555">
        <v>2.88</v>
      </c>
      <c r="M7555" s="2">
        <v>0.05</v>
      </c>
      <c r="N7555">
        <v>121.65</v>
      </c>
      <c r="O7555">
        <v>0.99</v>
      </c>
      <c r="P7555">
        <v>30.76</v>
      </c>
      <c r="Q7555" s="2">
        <v>0.36</v>
      </c>
      <c r="R7555" t="s">
        <v>29</v>
      </c>
      <c r="S7555" t="s">
        <v>30</v>
      </c>
      <c r="T7555" t="s">
        <v>1876</v>
      </c>
      <c r="U7555" t="s">
        <v>210</v>
      </c>
      <c r="V7555" t="s">
        <v>68</v>
      </c>
      <c r="W7555">
        <v>5171</v>
      </c>
      <c r="X7555" s="1">
        <v>42222</v>
      </c>
      <c r="Y7555" t="s">
        <v>34</v>
      </c>
      <c r="Z7555" t="e" vm="26">
        <v>#VALUE!</v>
      </c>
      <c r="AA7555">
        <v>48911</v>
      </c>
      <c r="AB7555" t="e" cm="1" vm="2">
        <f t="array" ref="AB7555">_FV(Table1[[#This Row],[State]],"Country/region",TRUE)</f>
        <v>#VALUE!</v>
      </c>
    </row>
    <row r="7556" spans="1:28" x14ac:dyDescent="0.35">
      <c r="A7556" t="s">
        <v>926</v>
      </c>
      <c r="B7556">
        <v>67</v>
      </c>
      <c r="C7556" t="s">
        <v>927</v>
      </c>
      <c r="D7556" t="s">
        <v>46</v>
      </c>
      <c r="E7556">
        <f>YEAR(Table1[[#This Row],[Order Date]])</f>
        <v>2015</v>
      </c>
      <c r="F7556">
        <v>1</v>
      </c>
      <c r="G7556">
        <f>MONTH(Table1[[#This Row],[Order Date]])</f>
        <v>8</v>
      </c>
      <c r="H7556" s="1">
        <v>42220</v>
      </c>
      <c r="I7556">
        <v>52197</v>
      </c>
      <c r="J7556" t="s">
        <v>58</v>
      </c>
      <c r="K7556">
        <v>6</v>
      </c>
      <c r="L7556">
        <v>64.98</v>
      </c>
      <c r="M7556" s="2">
        <v>0.06</v>
      </c>
      <c r="N7556">
        <v>377.03</v>
      </c>
      <c r="O7556">
        <v>6.88</v>
      </c>
      <c r="P7556">
        <v>-78.819999999999993</v>
      </c>
      <c r="Q7556" s="2">
        <v>0.73</v>
      </c>
      <c r="R7556" t="s">
        <v>29</v>
      </c>
      <c r="S7556" t="s">
        <v>30</v>
      </c>
      <c r="T7556" t="s">
        <v>2753</v>
      </c>
      <c r="U7556" t="s">
        <v>32</v>
      </c>
      <c r="V7556" t="s">
        <v>76</v>
      </c>
      <c r="W7556">
        <v>7326</v>
      </c>
      <c r="X7556" s="1">
        <v>42222</v>
      </c>
      <c r="Y7556" t="s">
        <v>34</v>
      </c>
      <c r="Z7556" t="e" vm="47">
        <v>#VALUE!</v>
      </c>
      <c r="AA7556">
        <v>27801</v>
      </c>
      <c r="AB7556" t="e" cm="1" vm="2">
        <f t="array" ref="AB7556">_FV(Table1[[#This Row],[State]],"Country/region",TRUE)</f>
        <v>#VALUE!</v>
      </c>
    </row>
    <row r="7557" spans="1:28" x14ac:dyDescent="0.35">
      <c r="A7557" t="s">
        <v>2236</v>
      </c>
      <c r="B7557">
        <v>67</v>
      </c>
      <c r="C7557" t="s">
        <v>2237</v>
      </c>
      <c r="D7557" t="s">
        <v>38</v>
      </c>
      <c r="E7557">
        <f>YEAR(Table1[[#This Row],[Order Date]])</f>
        <v>2015</v>
      </c>
      <c r="F7557">
        <v>1</v>
      </c>
      <c r="G7557">
        <f>MONTH(Table1[[#This Row],[Order Date]])</f>
        <v>8</v>
      </c>
      <c r="H7557" s="1">
        <v>42220</v>
      </c>
      <c r="I7557">
        <v>1540</v>
      </c>
      <c r="J7557" t="s">
        <v>28</v>
      </c>
      <c r="K7557">
        <v>30</v>
      </c>
      <c r="L7557">
        <v>2.88</v>
      </c>
      <c r="M7557" s="2">
        <v>0.09</v>
      </c>
      <c r="N7557">
        <v>80.900000000000006</v>
      </c>
      <c r="O7557">
        <v>0.7</v>
      </c>
      <c r="P7557">
        <v>5.76</v>
      </c>
      <c r="Q7557" s="2">
        <v>0.56000000000000005</v>
      </c>
      <c r="R7557" t="s">
        <v>29</v>
      </c>
      <c r="S7557" t="s">
        <v>59</v>
      </c>
      <c r="T7557" t="s">
        <v>348</v>
      </c>
      <c r="U7557" t="s">
        <v>88</v>
      </c>
      <c r="V7557" t="s">
        <v>68</v>
      </c>
      <c r="W7557">
        <v>231</v>
      </c>
      <c r="X7557" s="1">
        <v>42222</v>
      </c>
      <c r="Y7557" t="s">
        <v>34</v>
      </c>
      <c r="Z7557" t="e" vm="16">
        <v>#VALUE!</v>
      </c>
      <c r="AA7557">
        <v>60409</v>
      </c>
      <c r="AB7557" t="e" cm="1" vm="2">
        <f t="array" ref="AB7557">_FV(Table1[[#This Row],[State]],"Country/region",TRUE)</f>
        <v>#VALUE!</v>
      </c>
    </row>
    <row r="7558" spans="1:28" x14ac:dyDescent="0.35">
      <c r="A7558" t="s">
        <v>2901</v>
      </c>
      <c r="B7558">
        <v>67</v>
      </c>
      <c r="C7558" t="s">
        <v>3337</v>
      </c>
      <c r="D7558" t="s">
        <v>27</v>
      </c>
      <c r="E7558">
        <f>YEAR(Table1[[#This Row],[Order Date]])</f>
        <v>2015</v>
      </c>
      <c r="F7558">
        <v>1</v>
      </c>
      <c r="G7558">
        <f>MONTH(Table1[[#This Row],[Order Date]])</f>
        <v>8</v>
      </c>
      <c r="H7558" s="1">
        <v>42220</v>
      </c>
      <c r="I7558">
        <v>8167</v>
      </c>
      <c r="J7558" t="s">
        <v>58</v>
      </c>
      <c r="K7558">
        <v>4</v>
      </c>
      <c r="L7558">
        <v>6.48</v>
      </c>
      <c r="M7558" s="2">
        <v>0.1</v>
      </c>
      <c r="N7558">
        <v>30.95</v>
      </c>
      <c r="O7558">
        <v>6.22</v>
      </c>
      <c r="P7558">
        <v>-16.48</v>
      </c>
      <c r="Q7558" s="2">
        <v>0.37</v>
      </c>
      <c r="R7558" t="s">
        <v>29</v>
      </c>
      <c r="S7558" t="s">
        <v>30</v>
      </c>
      <c r="T7558" t="s">
        <v>1393</v>
      </c>
      <c r="U7558" t="s">
        <v>61</v>
      </c>
      <c r="V7558" t="s">
        <v>52</v>
      </c>
      <c r="W7558">
        <v>1116</v>
      </c>
      <c r="X7558" s="1">
        <v>42222</v>
      </c>
      <c r="Y7558" t="s">
        <v>34</v>
      </c>
      <c r="Z7558" t="e" vm="23">
        <v>#VALUE!</v>
      </c>
      <c r="AA7558">
        <v>98072</v>
      </c>
      <c r="AB7558" t="e" cm="1" vm="2">
        <f t="array" ref="AB7558">_FV(Table1[[#This Row],[State]],"Country/region",TRUE)</f>
        <v>#VALUE!</v>
      </c>
    </row>
    <row r="7559" spans="1:28" x14ac:dyDescent="0.35">
      <c r="A7559" t="s">
        <v>1906</v>
      </c>
      <c r="B7559">
        <v>67</v>
      </c>
      <c r="C7559" t="s">
        <v>1778</v>
      </c>
      <c r="D7559" t="s">
        <v>46</v>
      </c>
      <c r="E7559">
        <f>YEAR(Table1[[#This Row],[Order Date]])</f>
        <v>2015</v>
      </c>
      <c r="F7559">
        <v>1</v>
      </c>
      <c r="G7559">
        <f>MONTH(Table1[[#This Row],[Order Date]])</f>
        <v>8</v>
      </c>
      <c r="H7559" s="1">
        <v>42220</v>
      </c>
      <c r="I7559">
        <v>36803</v>
      </c>
      <c r="J7559" t="s">
        <v>39</v>
      </c>
      <c r="K7559">
        <v>2</v>
      </c>
      <c r="L7559">
        <v>65.989999999999995</v>
      </c>
      <c r="M7559" s="2">
        <v>0.09</v>
      </c>
      <c r="N7559">
        <v>103.105</v>
      </c>
      <c r="O7559">
        <v>2.5</v>
      </c>
      <c r="P7559">
        <v>-316.31599999999997</v>
      </c>
      <c r="Q7559" s="2">
        <v>0.56000000000000005</v>
      </c>
      <c r="R7559" t="s">
        <v>96</v>
      </c>
      <c r="S7559" t="s">
        <v>30</v>
      </c>
      <c r="T7559" t="s">
        <v>3068</v>
      </c>
      <c r="U7559" t="s">
        <v>105</v>
      </c>
      <c r="V7559" t="s">
        <v>68</v>
      </c>
      <c r="W7559">
        <v>5173</v>
      </c>
      <c r="X7559" s="1">
        <v>42222</v>
      </c>
      <c r="Y7559" t="s">
        <v>34</v>
      </c>
      <c r="Z7559" t="e" vm="26">
        <v>#VALUE!</v>
      </c>
      <c r="AA7559">
        <v>48911</v>
      </c>
      <c r="AB7559" t="e" cm="1" vm="2">
        <f t="array" ref="AB7559">_FV(Table1[[#This Row],[State]],"Country/region",TRUE)</f>
        <v>#VALUE!</v>
      </c>
    </row>
    <row r="7560" spans="1:28" x14ac:dyDescent="0.35">
      <c r="A7560" t="s">
        <v>2901</v>
      </c>
      <c r="B7560">
        <v>67</v>
      </c>
      <c r="C7560" t="s">
        <v>3337</v>
      </c>
      <c r="D7560" t="s">
        <v>27</v>
      </c>
      <c r="E7560">
        <f>YEAR(Table1[[#This Row],[Order Date]])</f>
        <v>2015</v>
      </c>
      <c r="F7560">
        <v>1</v>
      </c>
      <c r="G7560">
        <f>MONTH(Table1[[#This Row],[Order Date]])</f>
        <v>8</v>
      </c>
      <c r="H7560" s="1">
        <v>42220</v>
      </c>
      <c r="I7560">
        <v>8167</v>
      </c>
      <c r="J7560" t="s">
        <v>58</v>
      </c>
      <c r="K7560">
        <v>48</v>
      </c>
      <c r="L7560">
        <v>35.99</v>
      </c>
      <c r="M7560" s="2">
        <v>0.06</v>
      </c>
      <c r="N7560">
        <v>1449.3009999999999</v>
      </c>
      <c r="O7560">
        <v>1.25</v>
      </c>
      <c r="P7560">
        <v>432.37799999999999</v>
      </c>
      <c r="Q7560" s="2">
        <v>0.56999999999999995</v>
      </c>
      <c r="R7560" t="s">
        <v>96</v>
      </c>
      <c r="S7560" t="s">
        <v>139</v>
      </c>
      <c r="T7560" t="s">
        <v>2932</v>
      </c>
      <c r="U7560" t="s">
        <v>105</v>
      </c>
      <c r="V7560" t="s">
        <v>52</v>
      </c>
      <c r="W7560">
        <v>1117</v>
      </c>
      <c r="X7560" s="1">
        <v>42222</v>
      </c>
      <c r="Y7560" t="s">
        <v>34</v>
      </c>
      <c r="Z7560" t="e" vm="23">
        <v>#VALUE!</v>
      </c>
      <c r="AA7560">
        <v>98072</v>
      </c>
      <c r="AB7560" t="e" cm="1" vm="2">
        <f t="array" ref="AB7560">_FV(Table1[[#This Row],[State]],"Country/region",TRUE)</f>
        <v>#VALUE!</v>
      </c>
    </row>
    <row r="7561" spans="1:28" x14ac:dyDescent="0.35">
      <c r="A7561" t="s">
        <v>3328</v>
      </c>
      <c r="B7561">
        <v>67</v>
      </c>
      <c r="C7561" t="s">
        <v>2035</v>
      </c>
      <c r="D7561" t="s">
        <v>46</v>
      </c>
      <c r="E7561">
        <f>YEAR(Table1[[#This Row],[Order Date]])</f>
        <v>2015</v>
      </c>
      <c r="F7561">
        <v>1</v>
      </c>
      <c r="G7561">
        <f>MONTH(Table1[[#This Row],[Order Date]])</f>
        <v>8</v>
      </c>
      <c r="H7561" s="1">
        <v>42221</v>
      </c>
      <c r="I7561">
        <v>18849</v>
      </c>
      <c r="J7561" t="s">
        <v>28</v>
      </c>
      <c r="K7561">
        <v>6</v>
      </c>
      <c r="L7561">
        <v>131.12</v>
      </c>
      <c r="M7561" s="2">
        <v>0.09</v>
      </c>
      <c r="N7561">
        <v>751.71</v>
      </c>
      <c r="O7561">
        <v>0.99</v>
      </c>
      <c r="P7561">
        <v>50.83</v>
      </c>
      <c r="Q7561" s="2">
        <v>0.55000000000000004</v>
      </c>
      <c r="R7561" t="s">
        <v>29</v>
      </c>
      <c r="S7561" t="s">
        <v>30</v>
      </c>
      <c r="T7561" t="s">
        <v>2883</v>
      </c>
      <c r="U7561" t="s">
        <v>214</v>
      </c>
      <c r="V7561" t="s">
        <v>33</v>
      </c>
      <c r="W7561">
        <v>2606</v>
      </c>
      <c r="X7561" s="1">
        <v>42221</v>
      </c>
      <c r="Y7561" t="s">
        <v>34</v>
      </c>
      <c r="Z7561" t="e" vm="30">
        <v>#VALUE!</v>
      </c>
      <c r="AA7561">
        <v>1841</v>
      </c>
      <c r="AB7561" t="e" cm="1" vm="2">
        <f t="array" ref="AB7561">_FV(Table1[[#This Row],[State]],"Country/region",TRUE)</f>
        <v>#VALUE!</v>
      </c>
    </row>
    <row r="7562" spans="1:28" x14ac:dyDescent="0.35">
      <c r="A7562" t="s">
        <v>2159</v>
      </c>
      <c r="B7562">
        <v>67</v>
      </c>
      <c r="C7562" t="s">
        <v>2035</v>
      </c>
      <c r="D7562" t="s">
        <v>46</v>
      </c>
      <c r="E7562">
        <f>YEAR(Table1[[#This Row],[Order Date]])</f>
        <v>2015</v>
      </c>
      <c r="F7562">
        <v>1</v>
      </c>
      <c r="G7562">
        <f>MONTH(Table1[[#This Row],[Order Date]])</f>
        <v>8</v>
      </c>
      <c r="H7562" s="1">
        <v>42221</v>
      </c>
      <c r="I7562">
        <v>18849</v>
      </c>
      <c r="J7562" t="s">
        <v>28</v>
      </c>
      <c r="K7562">
        <v>43</v>
      </c>
      <c r="L7562">
        <v>11.09</v>
      </c>
      <c r="M7562" s="2">
        <v>0.05</v>
      </c>
      <c r="N7562">
        <v>471.87</v>
      </c>
      <c r="O7562">
        <v>5.25</v>
      </c>
      <c r="P7562">
        <v>52.27</v>
      </c>
      <c r="Q7562" s="2">
        <v>0.36</v>
      </c>
      <c r="R7562" t="s">
        <v>29</v>
      </c>
      <c r="S7562" t="s">
        <v>30</v>
      </c>
      <c r="T7562" t="s">
        <v>2943</v>
      </c>
      <c r="U7562" t="s">
        <v>267</v>
      </c>
      <c r="V7562" t="s">
        <v>52</v>
      </c>
      <c r="W7562">
        <v>2607</v>
      </c>
      <c r="X7562" s="1">
        <v>42221</v>
      </c>
      <c r="Y7562" t="s">
        <v>34</v>
      </c>
      <c r="Z7562" t="e" vm="4">
        <v>#VALUE!</v>
      </c>
      <c r="AA7562">
        <v>92503</v>
      </c>
      <c r="AB7562" t="e" cm="1" vm="2">
        <f t="array" ref="AB7562">_FV(Table1[[#This Row],[State]],"Country/region",TRUE)</f>
        <v>#VALUE!</v>
      </c>
    </row>
    <row r="7563" spans="1:28" x14ac:dyDescent="0.35">
      <c r="A7563" t="s">
        <v>2615</v>
      </c>
      <c r="B7563">
        <v>67</v>
      </c>
      <c r="C7563" t="s">
        <v>1217</v>
      </c>
      <c r="D7563" t="s">
        <v>57</v>
      </c>
      <c r="E7563">
        <f>YEAR(Table1[[#This Row],[Order Date]])</f>
        <v>2015</v>
      </c>
      <c r="F7563">
        <v>1</v>
      </c>
      <c r="G7563">
        <f>MONTH(Table1[[#This Row],[Order Date]])</f>
        <v>8</v>
      </c>
      <c r="H7563" s="1">
        <v>42221</v>
      </c>
      <c r="I7563">
        <v>30597</v>
      </c>
      <c r="J7563" t="s">
        <v>28</v>
      </c>
      <c r="K7563">
        <v>42</v>
      </c>
      <c r="L7563">
        <v>15.14</v>
      </c>
      <c r="M7563" s="2">
        <v>0.03</v>
      </c>
      <c r="N7563">
        <v>639.84</v>
      </c>
      <c r="O7563">
        <v>4.53</v>
      </c>
      <c r="P7563">
        <v>-95.76</v>
      </c>
      <c r="Q7563" s="2">
        <v>0.81</v>
      </c>
      <c r="R7563" t="s">
        <v>29</v>
      </c>
      <c r="S7563" t="s">
        <v>30</v>
      </c>
      <c r="T7563" t="s">
        <v>1052</v>
      </c>
      <c r="U7563" t="s">
        <v>32</v>
      </c>
      <c r="V7563" t="s">
        <v>68</v>
      </c>
      <c r="W7563">
        <v>4298</v>
      </c>
      <c r="X7563" s="1">
        <v>42222</v>
      </c>
      <c r="Y7563" t="s">
        <v>34</v>
      </c>
      <c r="Z7563" t="e" vm="25">
        <v>#VALUE!</v>
      </c>
      <c r="AA7563">
        <v>54302</v>
      </c>
      <c r="AB7563" t="e" cm="1" vm="2">
        <f t="array" ref="AB7563">_FV(Table1[[#This Row],[State]],"Country/region",TRUE)</f>
        <v>#VALUE!</v>
      </c>
    </row>
    <row r="7564" spans="1:28" x14ac:dyDescent="0.35">
      <c r="A7564" t="s">
        <v>2615</v>
      </c>
      <c r="B7564">
        <v>67</v>
      </c>
      <c r="C7564" t="s">
        <v>1217</v>
      </c>
      <c r="D7564" t="s">
        <v>57</v>
      </c>
      <c r="E7564">
        <f>YEAR(Table1[[#This Row],[Order Date]])</f>
        <v>2015</v>
      </c>
      <c r="F7564">
        <v>1</v>
      </c>
      <c r="G7564">
        <f>MONTH(Table1[[#This Row],[Order Date]])</f>
        <v>8</v>
      </c>
      <c r="H7564" s="1">
        <v>42221</v>
      </c>
      <c r="I7564">
        <v>30597</v>
      </c>
      <c r="J7564" t="s">
        <v>28</v>
      </c>
      <c r="K7564">
        <v>18</v>
      </c>
      <c r="L7564">
        <v>5.08</v>
      </c>
      <c r="M7564" s="2">
        <v>7.0000000000000007E-2</v>
      </c>
      <c r="N7564">
        <v>93.02</v>
      </c>
      <c r="O7564">
        <v>2.0299999999999998</v>
      </c>
      <c r="P7564">
        <v>20.010000000000002</v>
      </c>
      <c r="Q7564" s="2">
        <v>0.51</v>
      </c>
      <c r="R7564" t="s">
        <v>48</v>
      </c>
      <c r="S7564" t="s">
        <v>59</v>
      </c>
      <c r="T7564" t="s">
        <v>1891</v>
      </c>
      <c r="U7564" t="s">
        <v>82</v>
      </c>
      <c r="V7564" t="s">
        <v>68</v>
      </c>
      <c r="W7564">
        <v>4297</v>
      </c>
      <c r="X7564" s="1">
        <v>42223</v>
      </c>
      <c r="Y7564" t="s">
        <v>34</v>
      </c>
      <c r="Z7564" t="e" vm="25">
        <v>#VALUE!</v>
      </c>
      <c r="AA7564">
        <v>54302</v>
      </c>
      <c r="AB7564" t="e" cm="1" vm="2">
        <f t="array" ref="AB7564">_FV(Table1[[#This Row],[State]],"Country/region",TRUE)</f>
        <v>#VALUE!</v>
      </c>
    </row>
    <row r="7565" spans="1:28" x14ac:dyDescent="0.35">
      <c r="A7565" t="s">
        <v>2310</v>
      </c>
      <c r="B7565">
        <v>67</v>
      </c>
      <c r="C7565" t="s">
        <v>1862</v>
      </c>
      <c r="D7565" t="s">
        <v>46</v>
      </c>
      <c r="E7565">
        <f>YEAR(Table1[[#This Row],[Order Date]])</f>
        <v>2015</v>
      </c>
      <c r="F7565">
        <v>1</v>
      </c>
      <c r="G7565">
        <f>MONTH(Table1[[#This Row],[Order Date]])</f>
        <v>8</v>
      </c>
      <c r="H7565" s="1">
        <v>42221</v>
      </c>
      <c r="I7565">
        <v>27299</v>
      </c>
      <c r="J7565" t="s">
        <v>58</v>
      </c>
      <c r="K7565">
        <v>41</v>
      </c>
      <c r="L7565">
        <v>19.940000000000001</v>
      </c>
      <c r="M7565" s="2">
        <v>0.1</v>
      </c>
      <c r="N7565">
        <v>802.16</v>
      </c>
      <c r="O7565">
        <v>14.87</v>
      </c>
      <c r="P7565">
        <v>-293.45</v>
      </c>
      <c r="Q7565" s="2">
        <v>0.56999999999999995</v>
      </c>
      <c r="R7565" t="s">
        <v>48</v>
      </c>
      <c r="S7565" t="s">
        <v>40</v>
      </c>
      <c r="T7565" t="s">
        <v>2697</v>
      </c>
      <c r="U7565" t="s">
        <v>82</v>
      </c>
      <c r="V7565" t="s">
        <v>33</v>
      </c>
      <c r="W7565">
        <v>3829</v>
      </c>
      <c r="X7565" s="1">
        <v>42223</v>
      </c>
      <c r="Y7565" t="s">
        <v>34</v>
      </c>
      <c r="Z7565" t="e" vm="22">
        <v>#VALUE!</v>
      </c>
      <c r="AA7565">
        <v>44236</v>
      </c>
      <c r="AB7565" t="e" cm="1" vm="2">
        <f t="array" ref="AB7565">_FV(Table1[[#This Row],[State]],"Country/region",TRUE)</f>
        <v>#VALUE!</v>
      </c>
    </row>
    <row r="7566" spans="1:28" x14ac:dyDescent="0.35">
      <c r="A7566" t="s">
        <v>3327</v>
      </c>
      <c r="B7566">
        <v>67</v>
      </c>
      <c r="C7566" t="s">
        <v>2035</v>
      </c>
      <c r="D7566" t="s">
        <v>46</v>
      </c>
      <c r="E7566">
        <f>YEAR(Table1[[#This Row],[Order Date]])</f>
        <v>2015</v>
      </c>
      <c r="F7566">
        <v>1</v>
      </c>
      <c r="G7566">
        <f>MONTH(Table1[[#This Row],[Order Date]])</f>
        <v>8</v>
      </c>
      <c r="H7566" s="1">
        <v>42221</v>
      </c>
      <c r="I7566">
        <v>18849</v>
      </c>
      <c r="J7566" t="s">
        <v>28</v>
      </c>
      <c r="K7566">
        <v>39</v>
      </c>
      <c r="L7566">
        <v>13.79</v>
      </c>
      <c r="M7566" s="2">
        <v>0.06</v>
      </c>
      <c r="N7566">
        <v>539.6</v>
      </c>
      <c r="O7566">
        <v>8.7799999999999994</v>
      </c>
      <c r="P7566">
        <v>-6.5</v>
      </c>
      <c r="Q7566" s="2">
        <v>0.43</v>
      </c>
      <c r="R7566" t="s">
        <v>48</v>
      </c>
      <c r="S7566" t="s">
        <v>30</v>
      </c>
      <c r="T7566" t="s">
        <v>808</v>
      </c>
      <c r="U7566" t="s">
        <v>82</v>
      </c>
      <c r="V7566" t="s">
        <v>52</v>
      </c>
      <c r="W7566">
        <v>2608</v>
      </c>
      <c r="X7566" s="1">
        <v>42223</v>
      </c>
      <c r="Y7566" t="s">
        <v>34</v>
      </c>
      <c r="Z7566" t="e" vm="4">
        <v>#VALUE!</v>
      </c>
      <c r="AA7566">
        <v>95677</v>
      </c>
      <c r="AB7566" t="e" cm="1" vm="2">
        <f t="array" ref="AB7566">_FV(Table1[[#This Row],[State]],"Country/region",TRUE)</f>
        <v>#VALUE!</v>
      </c>
    </row>
    <row r="7567" spans="1:28" x14ac:dyDescent="0.35">
      <c r="A7567" t="s">
        <v>2470</v>
      </c>
      <c r="B7567">
        <v>67</v>
      </c>
      <c r="C7567" t="s">
        <v>3439</v>
      </c>
      <c r="D7567" t="s">
        <v>46</v>
      </c>
      <c r="E7567">
        <f>YEAR(Table1[[#This Row],[Order Date]])</f>
        <v>2015</v>
      </c>
      <c r="F7567">
        <v>1</v>
      </c>
      <c r="G7567">
        <f>MONTH(Table1[[#This Row],[Order Date]])</f>
        <v>8</v>
      </c>
      <c r="H7567" s="1">
        <v>42221</v>
      </c>
      <c r="I7567">
        <v>16423</v>
      </c>
      <c r="J7567" t="s">
        <v>131</v>
      </c>
      <c r="K7567">
        <v>19</v>
      </c>
      <c r="L7567">
        <v>6.48</v>
      </c>
      <c r="M7567" s="2">
        <v>0.05</v>
      </c>
      <c r="N7567">
        <v>128.21</v>
      </c>
      <c r="O7567">
        <v>6.57</v>
      </c>
      <c r="P7567">
        <v>-55.13</v>
      </c>
      <c r="Q7567" s="2">
        <v>0.37</v>
      </c>
      <c r="R7567" t="s">
        <v>29</v>
      </c>
      <c r="S7567" t="s">
        <v>30</v>
      </c>
      <c r="T7567" t="s">
        <v>2155</v>
      </c>
      <c r="U7567" t="s">
        <v>61</v>
      </c>
      <c r="V7567" t="s">
        <v>68</v>
      </c>
      <c r="W7567">
        <v>2281</v>
      </c>
      <c r="X7567" s="1">
        <v>42223</v>
      </c>
      <c r="Y7567" t="s">
        <v>34</v>
      </c>
      <c r="Z7567" t="e" vm="16">
        <v>#VALUE!</v>
      </c>
      <c r="AA7567">
        <v>61801</v>
      </c>
      <c r="AB7567" t="e" cm="1" vm="2">
        <f t="array" ref="AB7567">_FV(Table1[[#This Row],[State]],"Country/region",TRUE)</f>
        <v>#VALUE!</v>
      </c>
    </row>
    <row r="7568" spans="1:28" x14ac:dyDescent="0.35">
      <c r="A7568" t="s">
        <v>3534</v>
      </c>
      <c r="B7568">
        <v>67</v>
      </c>
      <c r="C7568" t="s">
        <v>629</v>
      </c>
      <c r="D7568" t="s">
        <v>27</v>
      </c>
      <c r="E7568">
        <f>YEAR(Table1[[#This Row],[Order Date]])</f>
        <v>2015</v>
      </c>
      <c r="F7568">
        <v>1</v>
      </c>
      <c r="G7568">
        <f>MONTH(Table1[[#This Row],[Order Date]])</f>
        <v>8</v>
      </c>
      <c r="H7568" s="1">
        <v>42221</v>
      </c>
      <c r="I7568">
        <v>59909</v>
      </c>
      <c r="J7568" t="s">
        <v>47</v>
      </c>
      <c r="K7568">
        <v>11</v>
      </c>
      <c r="L7568">
        <v>115.99</v>
      </c>
      <c r="M7568" s="2">
        <v>0.06</v>
      </c>
      <c r="N7568">
        <v>1255.48</v>
      </c>
      <c r="O7568">
        <v>56.14</v>
      </c>
      <c r="P7568">
        <v>-292.6506</v>
      </c>
      <c r="Q7568" s="2">
        <v>0.4</v>
      </c>
      <c r="R7568" t="s">
        <v>96</v>
      </c>
      <c r="S7568" t="s">
        <v>49</v>
      </c>
      <c r="T7568" t="s">
        <v>338</v>
      </c>
      <c r="U7568" t="s">
        <v>98</v>
      </c>
      <c r="V7568" t="s">
        <v>68</v>
      </c>
      <c r="W7568">
        <v>8386</v>
      </c>
      <c r="X7568" s="1">
        <v>42223</v>
      </c>
      <c r="Y7568" t="s">
        <v>53</v>
      </c>
      <c r="Z7568" t="e" vm="28">
        <v>#VALUE!</v>
      </c>
      <c r="AA7568">
        <v>64506</v>
      </c>
      <c r="AB7568" t="e" cm="1" vm="2">
        <f t="array" ref="AB7568">_FV(Table1[[#This Row],[State]],"Country/region",TRUE)</f>
        <v>#VALUE!</v>
      </c>
    </row>
    <row r="7569" spans="1:28" x14ac:dyDescent="0.35">
      <c r="A7569" t="s">
        <v>3534</v>
      </c>
      <c r="B7569">
        <v>67</v>
      </c>
      <c r="C7569" t="s">
        <v>629</v>
      </c>
      <c r="D7569" t="s">
        <v>27</v>
      </c>
      <c r="E7569">
        <f>YEAR(Table1[[#This Row],[Order Date]])</f>
        <v>2015</v>
      </c>
      <c r="F7569">
        <v>1</v>
      </c>
      <c r="G7569">
        <f>MONTH(Table1[[#This Row],[Order Date]])</f>
        <v>8</v>
      </c>
      <c r="H7569" s="1">
        <v>42221</v>
      </c>
      <c r="I7569">
        <v>59909</v>
      </c>
      <c r="J7569" t="s">
        <v>47</v>
      </c>
      <c r="K7569">
        <v>46</v>
      </c>
      <c r="L7569">
        <v>9.3800000000000008</v>
      </c>
      <c r="M7569" s="2">
        <v>0.09</v>
      </c>
      <c r="N7569">
        <v>411.56</v>
      </c>
      <c r="O7569">
        <v>7.28</v>
      </c>
      <c r="P7569">
        <v>-188.02</v>
      </c>
      <c r="Q7569" s="2">
        <v>0.56999999999999995</v>
      </c>
      <c r="R7569" t="s">
        <v>29</v>
      </c>
      <c r="S7569" t="s">
        <v>30</v>
      </c>
      <c r="T7569" t="s">
        <v>3064</v>
      </c>
      <c r="U7569" t="s">
        <v>32</v>
      </c>
      <c r="V7569" t="s">
        <v>68</v>
      </c>
      <c r="W7569">
        <v>8387</v>
      </c>
      <c r="X7569" s="1">
        <v>42228</v>
      </c>
      <c r="Y7569" t="s">
        <v>42</v>
      </c>
      <c r="Z7569" t="e" vm="28">
        <v>#VALUE!</v>
      </c>
      <c r="AA7569">
        <v>64506</v>
      </c>
      <c r="AB7569" t="e" cm="1" vm="2">
        <f t="array" ref="AB7569">_FV(Table1[[#This Row],[State]],"Country/region",TRUE)</f>
        <v>#VALUE!</v>
      </c>
    </row>
    <row r="7570" spans="1:28" x14ac:dyDescent="0.35">
      <c r="A7570" t="s">
        <v>525</v>
      </c>
      <c r="B7570">
        <v>67</v>
      </c>
      <c r="C7570" t="s">
        <v>520</v>
      </c>
      <c r="D7570" t="s">
        <v>46</v>
      </c>
      <c r="E7570">
        <f>YEAR(Table1[[#This Row],[Order Date]])</f>
        <v>2015</v>
      </c>
      <c r="F7570">
        <v>1</v>
      </c>
      <c r="G7570">
        <f>MONTH(Table1[[#This Row],[Order Date]])</f>
        <v>8</v>
      </c>
      <c r="H7570" s="1">
        <v>42222</v>
      </c>
      <c r="I7570">
        <v>28454</v>
      </c>
      <c r="J7570" t="s">
        <v>131</v>
      </c>
      <c r="K7570">
        <v>25</v>
      </c>
      <c r="L7570">
        <v>6.48</v>
      </c>
      <c r="M7570" s="2">
        <v>7.0000000000000007E-2</v>
      </c>
      <c r="N7570">
        <v>157.4</v>
      </c>
      <c r="O7570">
        <v>6.74</v>
      </c>
      <c r="P7570">
        <v>-84</v>
      </c>
      <c r="Q7570" s="2">
        <v>0.37</v>
      </c>
      <c r="R7570" t="s">
        <v>29</v>
      </c>
      <c r="S7570" t="s">
        <v>30</v>
      </c>
      <c r="T7570" t="s">
        <v>3487</v>
      </c>
      <c r="U7570" t="s">
        <v>61</v>
      </c>
      <c r="V7570" t="s">
        <v>33</v>
      </c>
      <c r="W7570">
        <v>3985</v>
      </c>
      <c r="X7570" s="1">
        <v>42223</v>
      </c>
      <c r="Y7570" t="s">
        <v>34</v>
      </c>
      <c r="Z7570" t="e" vm="22">
        <v>#VALUE!</v>
      </c>
      <c r="AA7570">
        <v>44870</v>
      </c>
      <c r="AB7570" t="e" cm="1" vm="2">
        <f t="array" ref="AB7570">_FV(Table1[[#This Row],[State]],"Country/region",TRUE)</f>
        <v>#VALUE!</v>
      </c>
    </row>
    <row r="7571" spans="1:28" x14ac:dyDescent="0.35">
      <c r="A7571" t="s">
        <v>1589</v>
      </c>
      <c r="B7571">
        <v>67</v>
      </c>
      <c r="C7571" t="s">
        <v>1590</v>
      </c>
      <c r="D7571" t="s">
        <v>38</v>
      </c>
      <c r="E7571">
        <f>YEAR(Table1[[#This Row],[Order Date]])</f>
        <v>2015</v>
      </c>
      <c r="F7571">
        <v>1</v>
      </c>
      <c r="G7571">
        <f>MONTH(Table1[[#This Row],[Order Date]])</f>
        <v>8</v>
      </c>
      <c r="H7571" s="1">
        <v>42222</v>
      </c>
      <c r="I7571">
        <v>11398</v>
      </c>
      <c r="J7571" t="s">
        <v>28</v>
      </c>
      <c r="K7571">
        <v>16</v>
      </c>
      <c r="L7571">
        <v>5.98</v>
      </c>
      <c r="M7571" s="2">
        <v>0.03</v>
      </c>
      <c r="N7571">
        <v>109.7</v>
      </c>
      <c r="O7571">
        <v>10.39</v>
      </c>
      <c r="P7571">
        <v>-106.77</v>
      </c>
      <c r="Q7571" s="2">
        <v>0.4</v>
      </c>
      <c r="R7571" t="s">
        <v>29</v>
      </c>
      <c r="S7571" t="s">
        <v>30</v>
      </c>
      <c r="T7571" t="s">
        <v>3108</v>
      </c>
      <c r="U7571" t="s">
        <v>61</v>
      </c>
      <c r="V7571" t="s">
        <v>68</v>
      </c>
      <c r="W7571">
        <v>1577</v>
      </c>
      <c r="X7571" s="1">
        <v>42223</v>
      </c>
      <c r="Y7571" t="s">
        <v>34</v>
      </c>
      <c r="Z7571" t="e" vm="25">
        <v>#VALUE!</v>
      </c>
      <c r="AA7571">
        <v>53545</v>
      </c>
      <c r="AB7571" t="e" cm="1" vm="2">
        <f t="array" ref="AB7571">_FV(Table1[[#This Row],[State]],"Country/region",TRUE)</f>
        <v>#VALUE!</v>
      </c>
    </row>
    <row r="7572" spans="1:28" x14ac:dyDescent="0.35">
      <c r="A7572" t="s">
        <v>1589</v>
      </c>
      <c r="B7572">
        <v>67</v>
      </c>
      <c r="C7572" t="s">
        <v>1590</v>
      </c>
      <c r="D7572" t="s">
        <v>38</v>
      </c>
      <c r="E7572">
        <f>YEAR(Table1[[#This Row],[Order Date]])</f>
        <v>2015</v>
      </c>
      <c r="F7572">
        <v>1</v>
      </c>
      <c r="G7572">
        <f>MONTH(Table1[[#This Row],[Order Date]])</f>
        <v>8</v>
      </c>
      <c r="H7572" s="1">
        <v>42222</v>
      </c>
      <c r="I7572">
        <v>11398</v>
      </c>
      <c r="J7572" t="s">
        <v>28</v>
      </c>
      <c r="K7572">
        <v>26</v>
      </c>
      <c r="L7572">
        <v>2.94</v>
      </c>
      <c r="M7572" s="2">
        <v>0.03</v>
      </c>
      <c r="N7572">
        <v>80.89</v>
      </c>
      <c r="O7572">
        <v>0.81</v>
      </c>
      <c r="P7572">
        <v>23.37</v>
      </c>
      <c r="Q7572" s="2">
        <v>0.4</v>
      </c>
      <c r="R7572" t="s">
        <v>29</v>
      </c>
      <c r="S7572" t="s">
        <v>59</v>
      </c>
      <c r="T7572" t="s">
        <v>2349</v>
      </c>
      <c r="U7572" t="s">
        <v>88</v>
      </c>
      <c r="V7572" t="s">
        <v>68</v>
      </c>
      <c r="W7572">
        <v>1578</v>
      </c>
      <c r="X7572" s="1">
        <v>42224</v>
      </c>
      <c r="Y7572" t="s">
        <v>34</v>
      </c>
      <c r="Z7572" t="e" vm="25">
        <v>#VALUE!</v>
      </c>
      <c r="AA7572">
        <v>53545</v>
      </c>
      <c r="AB7572" t="e" cm="1" vm="2">
        <f t="array" ref="AB7572">_FV(Table1[[#This Row],[State]],"Country/region",TRUE)</f>
        <v>#VALUE!</v>
      </c>
    </row>
    <row r="7573" spans="1:28" x14ac:dyDescent="0.35">
      <c r="A7573" t="s">
        <v>3372</v>
      </c>
      <c r="B7573">
        <v>67</v>
      </c>
      <c r="C7573" t="s">
        <v>1728</v>
      </c>
      <c r="D7573" t="s">
        <v>46</v>
      </c>
      <c r="E7573">
        <f>YEAR(Table1[[#This Row],[Order Date]])</f>
        <v>2015</v>
      </c>
      <c r="F7573">
        <v>1</v>
      </c>
      <c r="G7573">
        <f>MONTH(Table1[[#This Row],[Order Date]])</f>
        <v>8</v>
      </c>
      <c r="H7573" s="1">
        <v>42223</v>
      </c>
      <c r="I7573">
        <v>51365</v>
      </c>
      <c r="J7573" t="s">
        <v>28</v>
      </c>
      <c r="K7573">
        <v>35</v>
      </c>
      <c r="L7573">
        <v>124.49</v>
      </c>
      <c r="M7573" s="2">
        <v>0.1</v>
      </c>
      <c r="N7573">
        <v>4051.8</v>
      </c>
      <c r="O7573">
        <v>51.94</v>
      </c>
      <c r="P7573">
        <v>-684.072</v>
      </c>
      <c r="Q7573" s="2">
        <v>0.63</v>
      </c>
      <c r="R7573" t="s">
        <v>48</v>
      </c>
      <c r="S7573" t="s">
        <v>73</v>
      </c>
      <c r="T7573" t="s">
        <v>2074</v>
      </c>
      <c r="U7573" t="s">
        <v>75</v>
      </c>
      <c r="V7573" t="s">
        <v>68</v>
      </c>
      <c r="W7573">
        <v>7202</v>
      </c>
      <c r="X7573" s="1">
        <v>42224</v>
      </c>
      <c r="Y7573" t="s">
        <v>53</v>
      </c>
      <c r="Z7573" t="e" vm="5">
        <v>#VALUE!</v>
      </c>
      <c r="AA7573">
        <v>55441</v>
      </c>
      <c r="AB7573" t="e" cm="1" vm="2">
        <f t="array" ref="AB7573">_FV(Table1[[#This Row],[State]],"Country/region",TRUE)</f>
        <v>#VALUE!</v>
      </c>
    </row>
    <row r="7574" spans="1:28" x14ac:dyDescent="0.35">
      <c r="A7574" t="s">
        <v>1693</v>
      </c>
      <c r="B7574">
        <v>67</v>
      </c>
      <c r="C7574" t="s">
        <v>2609</v>
      </c>
      <c r="D7574" t="s">
        <v>27</v>
      </c>
      <c r="E7574">
        <f>YEAR(Table1[[#This Row],[Order Date]])</f>
        <v>2015</v>
      </c>
      <c r="F7574">
        <v>1</v>
      </c>
      <c r="G7574">
        <f>MONTH(Table1[[#This Row],[Order Date]])</f>
        <v>8</v>
      </c>
      <c r="H7574" s="1">
        <v>42223</v>
      </c>
      <c r="I7574">
        <v>25861</v>
      </c>
      <c r="J7574" t="s">
        <v>28</v>
      </c>
      <c r="K7574">
        <v>44</v>
      </c>
      <c r="L7574">
        <v>535.64</v>
      </c>
      <c r="M7574" s="2">
        <v>0.03</v>
      </c>
      <c r="N7574">
        <v>23775.56</v>
      </c>
      <c r="O7574">
        <v>14.7</v>
      </c>
      <c r="P7574">
        <v>7080.99</v>
      </c>
      <c r="Q7574" s="2">
        <v>0.59</v>
      </c>
      <c r="R7574" t="s">
        <v>96</v>
      </c>
      <c r="S7574" t="s">
        <v>49</v>
      </c>
      <c r="T7574" t="s">
        <v>2176</v>
      </c>
      <c r="U7574" t="s">
        <v>98</v>
      </c>
      <c r="V7574" t="s">
        <v>52</v>
      </c>
      <c r="W7574">
        <v>3623</v>
      </c>
      <c r="X7574" s="1">
        <v>42224</v>
      </c>
      <c r="Y7574" t="s">
        <v>53</v>
      </c>
      <c r="Z7574" t="e" vm="8">
        <v>#VALUE!</v>
      </c>
      <c r="AA7574">
        <v>97206</v>
      </c>
      <c r="AB7574" t="e" cm="1" vm="2">
        <f t="array" ref="AB7574">_FV(Table1[[#This Row],[State]],"Country/region",TRUE)</f>
        <v>#VALUE!</v>
      </c>
    </row>
    <row r="7575" spans="1:28" x14ac:dyDescent="0.35">
      <c r="A7575" t="s">
        <v>3372</v>
      </c>
      <c r="B7575">
        <v>67</v>
      </c>
      <c r="C7575" t="s">
        <v>1728</v>
      </c>
      <c r="D7575" t="s">
        <v>46</v>
      </c>
      <c r="E7575">
        <f>YEAR(Table1[[#This Row],[Order Date]])</f>
        <v>2015</v>
      </c>
      <c r="F7575">
        <v>1</v>
      </c>
      <c r="G7575">
        <f>MONTH(Table1[[#This Row],[Order Date]])</f>
        <v>8</v>
      </c>
      <c r="H7575" s="1">
        <v>42223</v>
      </c>
      <c r="I7575">
        <v>51365</v>
      </c>
      <c r="J7575" t="s">
        <v>28</v>
      </c>
      <c r="K7575">
        <v>35</v>
      </c>
      <c r="L7575">
        <v>5.89</v>
      </c>
      <c r="M7575" s="2">
        <v>0.08</v>
      </c>
      <c r="N7575">
        <v>195.23</v>
      </c>
      <c r="O7575">
        <v>5.57</v>
      </c>
      <c r="P7575">
        <v>-72.459999999999994</v>
      </c>
      <c r="Q7575" s="2">
        <v>0.41</v>
      </c>
      <c r="R7575" t="s">
        <v>48</v>
      </c>
      <c r="S7575" t="s">
        <v>30</v>
      </c>
      <c r="T7575" t="s">
        <v>3233</v>
      </c>
      <c r="U7575" t="s">
        <v>82</v>
      </c>
      <c r="V7575" t="s">
        <v>68</v>
      </c>
      <c r="W7575">
        <v>7201</v>
      </c>
      <c r="X7575" s="1">
        <v>42225</v>
      </c>
      <c r="Y7575" t="s">
        <v>34</v>
      </c>
      <c r="Z7575" t="e" vm="5">
        <v>#VALUE!</v>
      </c>
      <c r="AA7575">
        <v>55441</v>
      </c>
      <c r="AB7575" t="e" cm="1" vm="2">
        <f t="array" ref="AB7575">_FV(Table1[[#This Row],[State]],"Country/region",TRUE)</f>
        <v>#VALUE!</v>
      </c>
    </row>
    <row r="7576" spans="1:28" x14ac:dyDescent="0.35">
      <c r="A7576" t="s">
        <v>2219</v>
      </c>
      <c r="B7576">
        <v>67</v>
      </c>
      <c r="C7576" t="s">
        <v>2220</v>
      </c>
      <c r="D7576" t="s">
        <v>46</v>
      </c>
      <c r="E7576">
        <f>YEAR(Table1[[#This Row],[Order Date]])</f>
        <v>2015</v>
      </c>
      <c r="F7576">
        <v>1</v>
      </c>
      <c r="G7576">
        <f>MONTH(Table1[[#This Row],[Order Date]])</f>
        <v>8</v>
      </c>
      <c r="H7576" s="1">
        <v>42223</v>
      </c>
      <c r="I7576">
        <v>15296</v>
      </c>
      <c r="J7576" t="s">
        <v>39</v>
      </c>
      <c r="K7576">
        <v>38</v>
      </c>
      <c r="L7576">
        <v>161.55000000000001</v>
      </c>
      <c r="M7576" s="2">
        <v>0.02</v>
      </c>
      <c r="N7576">
        <v>6216.6</v>
      </c>
      <c r="O7576">
        <v>19.989999999999998</v>
      </c>
      <c r="P7576">
        <v>1082.21</v>
      </c>
      <c r="Q7576" s="2">
        <v>0.66</v>
      </c>
      <c r="R7576" t="s">
        <v>29</v>
      </c>
      <c r="S7576" t="s">
        <v>30</v>
      </c>
      <c r="T7576" t="s">
        <v>261</v>
      </c>
      <c r="U7576" t="s">
        <v>32</v>
      </c>
      <c r="V7576" t="s">
        <v>76</v>
      </c>
      <c r="W7576">
        <v>2141</v>
      </c>
      <c r="X7576" s="1">
        <v>42225</v>
      </c>
      <c r="Y7576" t="s">
        <v>34</v>
      </c>
      <c r="Z7576" t="e" vm="14">
        <v>#VALUE!</v>
      </c>
      <c r="AA7576">
        <v>33881</v>
      </c>
      <c r="AB7576" t="e" cm="1" vm="2">
        <f t="array" ref="AB7576">_FV(Table1[[#This Row],[State]],"Country/region",TRUE)</f>
        <v>#VALUE!</v>
      </c>
    </row>
    <row r="7577" spans="1:28" x14ac:dyDescent="0.35">
      <c r="A7577" t="s">
        <v>3083</v>
      </c>
      <c r="B7577">
        <v>67</v>
      </c>
      <c r="C7577" t="s">
        <v>1028</v>
      </c>
      <c r="D7577" t="s">
        <v>46</v>
      </c>
      <c r="E7577">
        <f>YEAR(Table1[[#This Row],[Order Date]])</f>
        <v>2015</v>
      </c>
      <c r="F7577">
        <v>1</v>
      </c>
      <c r="G7577">
        <f>MONTH(Table1[[#This Row],[Order Date]])</f>
        <v>8</v>
      </c>
      <c r="H7577" s="1">
        <v>42223</v>
      </c>
      <c r="I7577">
        <v>44323</v>
      </c>
      <c r="J7577" t="s">
        <v>131</v>
      </c>
      <c r="K7577">
        <v>27</v>
      </c>
      <c r="L7577">
        <v>810.98</v>
      </c>
      <c r="M7577" s="2">
        <v>0.09</v>
      </c>
      <c r="N7577">
        <v>21320.58</v>
      </c>
      <c r="O7577">
        <v>16.059999999999999</v>
      </c>
      <c r="P7577">
        <v>5381.02</v>
      </c>
      <c r="Q7577" s="2">
        <v>0.56000000000000005</v>
      </c>
      <c r="R7577" t="s">
        <v>96</v>
      </c>
      <c r="S7577" t="s">
        <v>49</v>
      </c>
      <c r="T7577" t="s">
        <v>3206</v>
      </c>
      <c r="U7577" t="s">
        <v>98</v>
      </c>
      <c r="V7577" t="s">
        <v>52</v>
      </c>
      <c r="W7577">
        <v>6263</v>
      </c>
      <c r="X7577" s="1">
        <v>42225</v>
      </c>
      <c r="Y7577" t="s">
        <v>53</v>
      </c>
      <c r="Z7577" t="e" vm="4">
        <v>#VALUE!</v>
      </c>
      <c r="AA7577">
        <v>94404</v>
      </c>
      <c r="AB7577" t="e" cm="1" vm="2">
        <f t="array" ref="AB7577">_FV(Table1[[#This Row],[State]],"Country/region",TRUE)</f>
        <v>#VALUE!</v>
      </c>
    </row>
    <row r="7578" spans="1:28" x14ac:dyDescent="0.35">
      <c r="A7578" t="s">
        <v>1207</v>
      </c>
      <c r="B7578">
        <v>67</v>
      </c>
      <c r="C7578" t="s">
        <v>2604</v>
      </c>
      <c r="D7578" t="s">
        <v>46</v>
      </c>
      <c r="E7578">
        <f>YEAR(Table1[[#This Row],[Order Date]])</f>
        <v>2015</v>
      </c>
      <c r="F7578">
        <v>1</v>
      </c>
      <c r="G7578">
        <f>MONTH(Table1[[#This Row],[Order Date]])</f>
        <v>8</v>
      </c>
      <c r="H7578" s="1">
        <v>42223</v>
      </c>
      <c r="I7578">
        <v>45670</v>
      </c>
      <c r="J7578" t="s">
        <v>47</v>
      </c>
      <c r="K7578">
        <v>2</v>
      </c>
      <c r="L7578">
        <v>6.48</v>
      </c>
      <c r="M7578" s="2">
        <v>0.06</v>
      </c>
      <c r="N7578">
        <v>20.16</v>
      </c>
      <c r="O7578">
        <v>7.86</v>
      </c>
      <c r="P7578">
        <v>-13.32</v>
      </c>
      <c r="Q7578" s="2">
        <v>0.37</v>
      </c>
      <c r="R7578" t="s">
        <v>29</v>
      </c>
      <c r="S7578" t="s">
        <v>30</v>
      </c>
      <c r="T7578" t="s">
        <v>1483</v>
      </c>
      <c r="U7578" t="s">
        <v>61</v>
      </c>
      <c r="V7578" t="s">
        <v>33</v>
      </c>
      <c r="W7578">
        <v>6425</v>
      </c>
      <c r="X7578" s="1">
        <v>42227</v>
      </c>
      <c r="Y7578" t="s">
        <v>34</v>
      </c>
      <c r="Z7578" t="e" vm="48">
        <v>#VALUE!</v>
      </c>
      <c r="AA7578">
        <v>3820</v>
      </c>
      <c r="AB7578" t="e" cm="1" vm="2">
        <f t="array" ref="AB7578">_FV(Table1[[#This Row],[State]],"Country/region",TRUE)</f>
        <v>#VALUE!</v>
      </c>
    </row>
    <row r="7579" spans="1:28" x14ac:dyDescent="0.35">
      <c r="A7579" t="s">
        <v>1920</v>
      </c>
      <c r="B7579">
        <v>67</v>
      </c>
      <c r="C7579" t="s">
        <v>414</v>
      </c>
      <c r="D7579" t="s">
        <v>27</v>
      </c>
      <c r="E7579">
        <f>YEAR(Table1[[#This Row],[Order Date]])</f>
        <v>2015</v>
      </c>
      <c r="F7579">
        <v>1</v>
      </c>
      <c r="G7579">
        <f>MONTH(Table1[[#This Row],[Order Date]])</f>
        <v>8</v>
      </c>
      <c r="H7579" s="1">
        <v>42223</v>
      </c>
      <c r="I7579">
        <v>32327</v>
      </c>
      <c r="J7579" t="s">
        <v>47</v>
      </c>
      <c r="K7579">
        <v>45</v>
      </c>
      <c r="L7579">
        <v>550.98</v>
      </c>
      <c r="M7579" s="2">
        <v>0.02</v>
      </c>
      <c r="N7579">
        <v>20333.815999999999</v>
      </c>
      <c r="O7579">
        <v>147.12</v>
      </c>
      <c r="P7579">
        <v>-1430.451</v>
      </c>
      <c r="Q7579" s="2">
        <v>0.8</v>
      </c>
      <c r="R7579" t="s">
        <v>48</v>
      </c>
      <c r="S7579" t="s">
        <v>73</v>
      </c>
      <c r="T7579" t="s">
        <v>3261</v>
      </c>
      <c r="U7579" t="s">
        <v>75</v>
      </c>
      <c r="V7579" t="s">
        <v>68</v>
      </c>
      <c r="W7579">
        <v>4546</v>
      </c>
      <c r="X7579" s="1">
        <v>42230</v>
      </c>
      <c r="Y7579" t="s">
        <v>53</v>
      </c>
      <c r="Z7579" t="e" vm="38">
        <v>#VALUE!</v>
      </c>
      <c r="AA7579">
        <v>46404</v>
      </c>
      <c r="AB7579" t="e" cm="1" vm="2">
        <f t="array" ref="AB7579">_FV(Table1[[#This Row],[State]],"Country/region",TRUE)</f>
        <v>#VALUE!</v>
      </c>
    </row>
    <row r="7580" spans="1:28" x14ac:dyDescent="0.35">
      <c r="A7580" t="s">
        <v>99</v>
      </c>
      <c r="B7580">
        <v>67</v>
      </c>
      <c r="C7580" t="s">
        <v>100</v>
      </c>
      <c r="D7580" t="s">
        <v>46</v>
      </c>
      <c r="E7580">
        <f>YEAR(Table1[[#This Row],[Order Date]])</f>
        <v>2015</v>
      </c>
      <c r="F7580">
        <v>1</v>
      </c>
      <c r="G7580">
        <f>MONTH(Table1[[#This Row],[Order Date]])</f>
        <v>8</v>
      </c>
      <c r="H7580" s="1">
        <v>42224</v>
      </c>
      <c r="I7580">
        <v>13543</v>
      </c>
      <c r="J7580" t="s">
        <v>131</v>
      </c>
      <c r="K7580">
        <v>2</v>
      </c>
      <c r="L7580">
        <v>9.7100000000000009</v>
      </c>
      <c r="M7580" s="2">
        <v>0.09</v>
      </c>
      <c r="N7580">
        <v>27.83</v>
      </c>
      <c r="O7580">
        <v>9.4499999999999993</v>
      </c>
      <c r="P7580">
        <v>-22.14</v>
      </c>
      <c r="Q7580" s="2">
        <v>0.6</v>
      </c>
      <c r="R7580" t="s">
        <v>29</v>
      </c>
      <c r="S7580" t="s">
        <v>30</v>
      </c>
      <c r="T7580" t="s">
        <v>745</v>
      </c>
      <c r="U7580" t="s">
        <v>32</v>
      </c>
      <c r="V7580" t="s">
        <v>76</v>
      </c>
      <c r="W7580">
        <v>1886</v>
      </c>
      <c r="X7580" s="1">
        <v>42224</v>
      </c>
      <c r="Y7580" t="s">
        <v>34</v>
      </c>
      <c r="Z7580" t="e" vm="10">
        <v>#VALUE!</v>
      </c>
      <c r="AA7580">
        <v>70802</v>
      </c>
      <c r="AB7580" t="e" cm="1" vm="2">
        <f t="array" ref="AB7580">_FV(Table1[[#This Row],[State]],"Country/region",TRUE)</f>
        <v>#VALUE!</v>
      </c>
    </row>
    <row r="7581" spans="1:28" x14ac:dyDescent="0.35">
      <c r="A7581" t="s">
        <v>3010</v>
      </c>
      <c r="B7581">
        <v>67</v>
      </c>
      <c r="C7581" t="s">
        <v>3339</v>
      </c>
      <c r="D7581" t="s">
        <v>46</v>
      </c>
      <c r="E7581">
        <f>YEAR(Table1[[#This Row],[Order Date]])</f>
        <v>2015</v>
      </c>
      <c r="F7581">
        <v>1</v>
      </c>
      <c r="G7581">
        <f>MONTH(Table1[[#This Row],[Order Date]])</f>
        <v>8</v>
      </c>
      <c r="H7581" s="1">
        <v>42225</v>
      </c>
      <c r="I7581">
        <v>49442</v>
      </c>
      <c r="J7581" t="s">
        <v>28</v>
      </c>
      <c r="K7581">
        <v>11</v>
      </c>
      <c r="L7581">
        <v>11.5</v>
      </c>
      <c r="M7581" s="2">
        <v>0.03</v>
      </c>
      <c r="N7581">
        <v>131.12</v>
      </c>
      <c r="O7581">
        <v>7.19</v>
      </c>
      <c r="P7581">
        <v>-24.805499999999999</v>
      </c>
      <c r="Q7581" s="2">
        <v>0.4</v>
      </c>
      <c r="R7581" t="s">
        <v>29</v>
      </c>
      <c r="S7581" t="s">
        <v>30</v>
      </c>
      <c r="T7581" t="s">
        <v>1164</v>
      </c>
      <c r="U7581" t="s">
        <v>67</v>
      </c>
      <c r="V7581" t="s">
        <v>52</v>
      </c>
      <c r="W7581">
        <v>6928</v>
      </c>
      <c r="X7581" s="1">
        <v>42225</v>
      </c>
      <c r="Y7581" t="s">
        <v>34</v>
      </c>
      <c r="Z7581" t="e" vm="7">
        <v>#VALUE!</v>
      </c>
      <c r="AA7581">
        <v>84057</v>
      </c>
      <c r="AB7581" t="e" cm="1" vm="2">
        <f t="array" ref="AB7581">_FV(Table1[[#This Row],[State]],"Country/region",TRUE)</f>
        <v>#VALUE!</v>
      </c>
    </row>
    <row r="7582" spans="1:28" x14ac:dyDescent="0.35">
      <c r="A7582" t="s">
        <v>1693</v>
      </c>
      <c r="B7582">
        <v>67</v>
      </c>
      <c r="C7582" t="s">
        <v>1434</v>
      </c>
      <c r="D7582" t="s">
        <v>46</v>
      </c>
      <c r="E7582">
        <f>YEAR(Table1[[#This Row],[Order Date]])</f>
        <v>2015</v>
      </c>
      <c r="F7582">
        <v>1</v>
      </c>
      <c r="G7582">
        <f>MONTH(Table1[[#This Row],[Order Date]])</f>
        <v>8</v>
      </c>
      <c r="H7582" s="1">
        <v>42225</v>
      </c>
      <c r="I7582">
        <v>42436</v>
      </c>
      <c r="J7582" t="s">
        <v>58</v>
      </c>
      <c r="K7582">
        <v>30</v>
      </c>
      <c r="L7582">
        <v>400.97</v>
      </c>
      <c r="M7582" s="2">
        <v>0.09</v>
      </c>
      <c r="N7582">
        <v>10994.74</v>
      </c>
      <c r="O7582">
        <v>48.26</v>
      </c>
      <c r="P7582">
        <v>3612.58</v>
      </c>
      <c r="Q7582" s="2">
        <v>0.36</v>
      </c>
      <c r="R7582" t="s">
        <v>96</v>
      </c>
      <c r="S7582" t="s">
        <v>73</v>
      </c>
      <c r="T7582" t="s">
        <v>929</v>
      </c>
      <c r="U7582" t="s">
        <v>98</v>
      </c>
      <c r="V7582" t="s">
        <v>52</v>
      </c>
      <c r="W7582">
        <v>5986</v>
      </c>
      <c r="X7582" s="1">
        <v>42226</v>
      </c>
      <c r="Y7582" t="s">
        <v>53</v>
      </c>
      <c r="Z7582" t="e" vm="8">
        <v>#VALUE!</v>
      </c>
      <c r="AA7582">
        <v>97206</v>
      </c>
      <c r="AB7582" t="e" cm="1" vm="2">
        <f t="array" ref="AB7582">_FV(Table1[[#This Row],[State]],"Country/region",TRUE)</f>
        <v>#VALUE!</v>
      </c>
    </row>
    <row r="7583" spans="1:28" x14ac:dyDescent="0.35">
      <c r="A7583" t="s">
        <v>3097</v>
      </c>
      <c r="B7583">
        <v>67</v>
      </c>
      <c r="C7583" t="s">
        <v>3334</v>
      </c>
      <c r="D7583" t="s">
        <v>46</v>
      </c>
      <c r="E7583">
        <f>YEAR(Table1[[#This Row],[Order Date]])</f>
        <v>2015</v>
      </c>
      <c r="F7583">
        <v>1</v>
      </c>
      <c r="G7583">
        <f>MONTH(Table1[[#This Row],[Order Date]])</f>
        <v>8</v>
      </c>
      <c r="H7583" s="1">
        <v>42225</v>
      </c>
      <c r="I7583">
        <v>45440</v>
      </c>
      <c r="J7583" t="s">
        <v>58</v>
      </c>
      <c r="K7583">
        <v>5</v>
      </c>
      <c r="L7583">
        <v>135.99</v>
      </c>
      <c r="M7583" s="2">
        <v>0.02</v>
      </c>
      <c r="N7583">
        <v>748.29</v>
      </c>
      <c r="O7583">
        <v>28.63</v>
      </c>
      <c r="P7583">
        <v>-183.6</v>
      </c>
      <c r="Q7583" s="2">
        <v>0.76</v>
      </c>
      <c r="R7583" t="s">
        <v>48</v>
      </c>
      <c r="S7583" t="s">
        <v>49</v>
      </c>
      <c r="T7583" t="s">
        <v>2842</v>
      </c>
      <c r="U7583" t="s">
        <v>51</v>
      </c>
      <c r="V7583" t="s">
        <v>68</v>
      </c>
      <c r="W7583">
        <v>6402</v>
      </c>
      <c r="X7583" s="1">
        <v>42227</v>
      </c>
      <c r="Y7583" t="s">
        <v>53</v>
      </c>
      <c r="Z7583" t="e" vm="16">
        <v>#VALUE!</v>
      </c>
      <c r="AA7583">
        <v>60025</v>
      </c>
      <c r="AB7583" t="e" cm="1" vm="2">
        <f t="array" ref="AB7583">_FV(Table1[[#This Row],[State]],"Country/region",TRUE)</f>
        <v>#VALUE!</v>
      </c>
    </row>
    <row r="7584" spans="1:28" x14ac:dyDescent="0.35">
      <c r="A7584" t="s">
        <v>2766</v>
      </c>
      <c r="B7584">
        <v>67</v>
      </c>
      <c r="C7584" t="s">
        <v>1073</v>
      </c>
      <c r="D7584" t="s">
        <v>27</v>
      </c>
      <c r="E7584">
        <f>YEAR(Table1[[#This Row],[Order Date]])</f>
        <v>2015</v>
      </c>
      <c r="F7584">
        <v>1</v>
      </c>
      <c r="G7584">
        <f>MONTH(Table1[[#This Row],[Order Date]])</f>
        <v>8</v>
      </c>
      <c r="H7584" s="1">
        <v>42225</v>
      </c>
      <c r="I7584">
        <v>48774</v>
      </c>
      <c r="J7584" t="s">
        <v>28</v>
      </c>
      <c r="K7584">
        <v>31</v>
      </c>
      <c r="L7584">
        <v>243.98</v>
      </c>
      <c r="M7584" s="2">
        <v>0.04</v>
      </c>
      <c r="N7584">
        <v>7323.78</v>
      </c>
      <c r="O7584">
        <v>62.94</v>
      </c>
      <c r="P7584">
        <v>573.54999999999995</v>
      </c>
      <c r="Q7584" s="2">
        <v>0.56999999999999995</v>
      </c>
      <c r="R7584" t="s">
        <v>48</v>
      </c>
      <c r="S7584" t="s">
        <v>49</v>
      </c>
      <c r="T7584" t="s">
        <v>2301</v>
      </c>
      <c r="U7584" t="s">
        <v>51</v>
      </c>
      <c r="V7584" t="s">
        <v>33</v>
      </c>
      <c r="W7584">
        <v>6850</v>
      </c>
      <c r="X7584" s="1">
        <v>42227</v>
      </c>
      <c r="Y7584" t="s">
        <v>53</v>
      </c>
      <c r="Z7584" t="e" vm="15">
        <v>#VALUE!</v>
      </c>
      <c r="AA7584">
        <v>10573</v>
      </c>
      <c r="AB7584" t="e" cm="1" vm="2">
        <f t="array" ref="AB7584">_FV(Table1[[#This Row],[State]],"Country/region",TRUE)</f>
        <v>#VALUE!</v>
      </c>
    </row>
    <row r="7585" spans="1:28" x14ac:dyDescent="0.35">
      <c r="A7585" t="s">
        <v>3123</v>
      </c>
      <c r="B7585">
        <v>67</v>
      </c>
      <c r="C7585" t="s">
        <v>3124</v>
      </c>
      <c r="D7585" t="s">
        <v>38</v>
      </c>
      <c r="E7585">
        <f>YEAR(Table1[[#This Row],[Order Date]])</f>
        <v>2015</v>
      </c>
      <c r="F7585">
        <v>1</v>
      </c>
      <c r="G7585">
        <f>MONTH(Table1[[#This Row],[Order Date]])</f>
        <v>8</v>
      </c>
      <c r="H7585" s="1">
        <v>42225</v>
      </c>
      <c r="I7585">
        <v>42400</v>
      </c>
      <c r="J7585" t="s">
        <v>47</v>
      </c>
      <c r="K7585">
        <v>44</v>
      </c>
      <c r="L7585">
        <v>19.98</v>
      </c>
      <c r="M7585" s="2">
        <v>0.03</v>
      </c>
      <c r="N7585">
        <v>865.27</v>
      </c>
      <c r="O7585">
        <v>4</v>
      </c>
      <c r="P7585">
        <v>11.55</v>
      </c>
      <c r="Q7585" s="2">
        <v>0.68</v>
      </c>
      <c r="R7585" t="s">
        <v>96</v>
      </c>
      <c r="S7585" t="s">
        <v>30</v>
      </c>
      <c r="T7585" t="s">
        <v>1029</v>
      </c>
      <c r="U7585" t="s">
        <v>102</v>
      </c>
      <c r="V7585" t="s">
        <v>68</v>
      </c>
      <c r="W7585">
        <v>5981</v>
      </c>
      <c r="X7585" s="1">
        <v>42227</v>
      </c>
      <c r="Y7585" t="s">
        <v>34</v>
      </c>
      <c r="Z7585" t="e" vm="38">
        <v>#VALUE!</v>
      </c>
      <c r="AA7585">
        <v>46342</v>
      </c>
      <c r="AB7585" t="e" cm="1" vm="2">
        <f t="array" ref="AB7585">_FV(Table1[[#This Row],[State]],"Country/region",TRUE)</f>
        <v>#VALUE!</v>
      </c>
    </row>
    <row r="7586" spans="1:28" x14ac:dyDescent="0.35">
      <c r="A7586" t="s">
        <v>893</v>
      </c>
      <c r="B7586">
        <v>67</v>
      </c>
      <c r="C7586" t="s">
        <v>3124</v>
      </c>
      <c r="D7586" t="s">
        <v>38</v>
      </c>
      <c r="E7586">
        <f>YEAR(Table1[[#This Row],[Order Date]])</f>
        <v>2015</v>
      </c>
      <c r="F7586">
        <v>1</v>
      </c>
      <c r="G7586">
        <f>MONTH(Table1[[#This Row],[Order Date]])</f>
        <v>8</v>
      </c>
      <c r="H7586" s="1">
        <v>42225</v>
      </c>
      <c r="I7586">
        <v>42400</v>
      </c>
      <c r="J7586" t="s">
        <v>47</v>
      </c>
      <c r="K7586">
        <v>41</v>
      </c>
      <c r="L7586">
        <v>10.97</v>
      </c>
      <c r="M7586" s="2">
        <v>0.06</v>
      </c>
      <c r="N7586">
        <v>429.28</v>
      </c>
      <c r="O7586">
        <v>6.5</v>
      </c>
      <c r="P7586">
        <v>-168.95</v>
      </c>
      <c r="Q7586" s="2">
        <v>0.64</v>
      </c>
      <c r="R7586" t="s">
        <v>96</v>
      </c>
      <c r="S7586" t="s">
        <v>30</v>
      </c>
      <c r="T7586" t="s">
        <v>2445</v>
      </c>
      <c r="U7586" t="s">
        <v>102</v>
      </c>
      <c r="V7586" t="s">
        <v>68</v>
      </c>
      <c r="W7586">
        <v>5982</v>
      </c>
      <c r="X7586" s="1">
        <v>42230</v>
      </c>
      <c r="Y7586" t="s">
        <v>34</v>
      </c>
      <c r="Z7586" t="e" vm="38">
        <v>#VALUE!</v>
      </c>
      <c r="AA7586">
        <v>46203</v>
      </c>
      <c r="AB7586" t="e" cm="1" vm="2">
        <f t="array" ref="AB7586">_FV(Table1[[#This Row],[State]],"Country/region",TRUE)</f>
        <v>#VALUE!</v>
      </c>
    </row>
    <row r="7587" spans="1:28" x14ac:dyDescent="0.35">
      <c r="A7587" t="s">
        <v>2606</v>
      </c>
      <c r="B7587">
        <v>67</v>
      </c>
      <c r="C7587" t="s">
        <v>2306</v>
      </c>
      <c r="D7587" t="s">
        <v>46</v>
      </c>
      <c r="E7587">
        <f>YEAR(Table1[[#This Row],[Order Date]])</f>
        <v>2015</v>
      </c>
      <c r="F7587">
        <v>1</v>
      </c>
      <c r="G7587">
        <f>MONTH(Table1[[#This Row],[Order Date]])</f>
        <v>8</v>
      </c>
      <c r="H7587" s="1">
        <v>42225</v>
      </c>
      <c r="I7587">
        <v>9347</v>
      </c>
      <c r="J7587" t="s">
        <v>47</v>
      </c>
      <c r="K7587">
        <v>31</v>
      </c>
      <c r="L7587">
        <v>3.95</v>
      </c>
      <c r="M7587" s="2">
        <v>0.01</v>
      </c>
      <c r="N7587">
        <v>131.19999999999999</v>
      </c>
      <c r="O7587">
        <v>5.13</v>
      </c>
      <c r="P7587">
        <v>-107.98</v>
      </c>
      <c r="Q7587" s="2">
        <v>0.59</v>
      </c>
      <c r="R7587" t="s">
        <v>29</v>
      </c>
      <c r="S7587" t="s">
        <v>30</v>
      </c>
      <c r="T7587" t="s">
        <v>2185</v>
      </c>
      <c r="U7587" t="s">
        <v>214</v>
      </c>
      <c r="V7587" t="s">
        <v>33</v>
      </c>
      <c r="W7587">
        <v>1284</v>
      </c>
      <c r="X7587" s="1">
        <v>42234</v>
      </c>
      <c r="Y7587" t="s">
        <v>34</v>
      </c>
      <c r="Z7587" t="e" vm="3">
        <v>#VALUE!</v>
      </c>
      <c r="AA7587">
        <v>21501</v>
      </c>
      <c r="AB7587" t="e" cm="1" vm="2">
        <f t="array" ref="AB7587">_FV(Table1[[#This Row],[State]],"Country/region",TRUE)</f>
        <v>#VALUE!</v>
      </c>
    </row>
    <row r="7588" spans="1:28" x14ac:dyDescent="0.35">
      <c r="A7588" t="s">
        <v>64</v>
      </c>
      <c r="B7588">
        <v>67</v>
      </c>
      <c r="C7588" t="s">
        <v>1935</v>
      </c>
      <c r="D7588" t="s">
        <v>57</v>
      </c>
      <c r="E7588">
        <f>YEAR(Table1[[#This Row],[Order Date]])</f>
        <v>2015</v>
      </c>
      <c r="F7588">
        <v>1</v>
      </c>
      <c r="G7588">
        <f>MONTH(Table1[[#This Row],[Order Date]])</f>
        <v>8</v>
      </c>
      <c r="H7588" s="1">
        <v>42226</v>
      </c>
      <c r="I7588">
        <v>38656</v>
      </c>
      <c r="J7588" t="s">
        <v>47</v>
      </c>
      <c r="K7588">
        <v>13</v>
      </c>
      <c r="L7588">
        <v>4.91</v>
      </c>
      <c r="M7588" s="2">
        <v>0.01</v>
      </c>
      <c r="N7588">
        <v>64.459999999999994</v>
      </c>
      <c r="O7588">
        <v>0.5</v>
      </c>
      <c r="P7588">
        <v>25.16</v>
      </c>
      <c r="Q7588" s="2">
        <v>0.36</v>
      </c>
      <c r="R7588" t="s">
        <v>29</v>
      </c>
      <c r="S7588" t="s">
        <v>30</v>
      </c>
      <c r="T7588" t="s">
        <v>2468</v>
      </c>
      <c r="U7588" t="s">
        <v>210</v>
      </c>
      <c r="V7588" t="s">
        <v>68</v>
      </c>
      <c r="W7588">
        <v>5443</v>
      </c>
      <c r="X7588" s="1">
        <v>42226</v>
      </c>
      <c r="Y7588" t="s">
        <v>34</v>
      </c>
      <c r="Z7588" t="e" vm="5">
        <v>#VALUE!</v>
      </c>
      <c r="AA7588">
        <v>55372</v>
      </c>
      <c r="AB7588" t="e" cm="1" vm="2">
        <f t="array" ref="AB7588">_FV(Table1[[#This Row],[State]],"Country/region",TRUE)</f>
        <v>#VALUE!</v>
      </c>
    </row>
    <row r="7589" spans="1:28" x14ac:dyDescent="0.35">
      <c r="A7589" t="s">
        <v>283</v>
      </c>
      <c r="B7589">
        <v>67</v>
      </c>
      <c r="C7589" t="s">
        <v>933</v>
      </c>
      <c r="D7589" t="s">
        <v>27</v>
      </c>
      <c r="E7589">
        <f>YEAR(Table1[[#This Row],[Order Date]])</f>
        <v>2015</v>
      </c>
      <c r="F7589">
        <v>1</v>
      </c>
      <c r="G7589">
        <f>MONTH(Table1[[#This Row],[Order Date]])</f>
        <v>8</v>
      </c>
      <c r="H7589" s="1">
        <v>42226</v>
      </c>
      <c r="I7589">
        <v>28738</v>
      </c>
      <c r="J7589" t="s">
        <v>131</v>
      </c>
      <c r="K7589">
        <v>10</v>
      </c>
      <c r="L7589">
        <v>165.2</v>
      </c>
      <c r="M7589" s="2">
        <v>0.08</v>
      </c>
      <c r="N7589">
        <v>1539.83</v>
      </c>
      <c r="O7589">
        <v>19.989999999999998</v>
      </c>
      <c r="P7589">
        <v>34.85</v>
      </c>
      <c r="Q7589" s="2">
        <v>0.59</v>
      </c>
      <c r="R7589" t="s">
        <v>29</v>
      </c>
      <c r="S7589" t="s">
        <v>30</v>
      </c>
      <c r="T7589" t="s">
        <v>1870</v>
      </c>
      <c r="U7589" t="s">
        <v>32</v>
      </c>
      <c r="V7589" t="s">
        <v>76</v>
      </c>
      <c r="W7589">
        <v>4022</v>
      </c>
      <c r="X7589" s="1">
        <v>42227</v>
      </c>
      <c r="Y7589" t="s">
        <v>34</v>
      </c>
      <c r="Z7589" t="e" vm="18">
        <v>#VALUE!</v>
      </c>
      <c r="AA7589">
        <v>22153</v>
      </c>
      <c r="AB7589" t="e" cm="1" vm="2">
        <f t="array" ref="AB7589">_FV(Table1[[#This Row],[State]],"Country/region",TRUE)</f>
        <v>#VALUE!</v>
      </c>
    </row>
    <row r="7590" spans="1:28" x14ac:dyDescent="0.35">
      <c r="A7590" t="s">
        <v>973</v>
      </c>
      <c r="B7590">
        <v>67</v>
      </c>
      <c r="C7590" t="s">
        <v>974</v>
      </c>
      <c r="D7590" t="s">
        <v>27</v>
      </c>
      <c r="E7590">
        <f>YEAR(Table1[[#This Row],[Order Date]])</f>
        <v>2015</v>
      </c>
      <c r="F7590">
        <v>1</v>
      </c>
      <c r="G7590">
        <f>MONTH(Table1[[#This Row],[Order Date]])</f>
        <v>8</v>
      </c>
      <c r="H7590" s="1">
        <v>42226</v>
      </c>
      <c r="I7590">
        <v>23748</v>
      </c>
      <c r="J7590" t="s">
        <v>28</v>
      </c>
      <c r="K7590">
        <v>26</v>
      </c>
      <c r="L7590">
        <v>225.02</v>
      </c>
      <c r="M7590" s="2">
        <v>0.02</v>
      </c>
      <c r="N7590">
        <v>6163.52</v>
      </c>
      <c r="O7590">
        <v>28.66</v>
      </c>
      <c r="P7590">
        <v>755.95</v>
      </c>
      <c r="Q7590" s="2">
        <v>0.72</v>
      </c>
      <c r="R7590" t="s">
        <v>29</v>
      </c>
      <c r="S7590" t="s">
        <v>49</v>
      </c>
      <c r="T7590" t="s">
        <v>2116</v>
      </c>
      <c r="U7590" t="s">
        <v>32</v>
      </c>
      <c r="V7590" t="s">
        <v>68</v>
      </c>
      <c r="W7590">
        <v>3322</v>
      </c>
      <c r="X7590" s="1">
        <v>42228</v>
      </c>
      <c r="Y7590" t="s">
        <v>53</v>
      </c>
      <c r="Z7590" t="e" vm="11">
        <v>#VALUE!</v>
      </c>
      <c r="AA7590">
        <v>75061</v>
      </c>
      <c r="AB7590" t="e" cm="1" vm="2">
        <f t="array" ref="AB7590">_FV(Table1[[#This Row],[State]],"Country/region",TRUE)</f>
        <v>#VALUE!</v>
      </c>
    </row>
    <row r="7591" spans="1:28" x14ac:dyDescent="0.35">
      <c r="A7591" t="s">
        <v>283</v>
      </c>
      <c r="B7591">
        <v>67</v>
      </c>
      <c r="C7591" t="s">
        <v>933</v>
      </c>
      <c r="D7591" t="s">
        <v>27</v>
      </c>
      <c r="E7591">
        <f>YEAR(Table1[[#This Row],[Order Date]])</f>
        <v>2015</v>
      </c>
      <c r="F7591">
        <v>1</v>
      </c>
      <c r="G7591">
        <f>MONTH(Table1[[#This Row],[Order Date]])</f>
        <v>8</v>
      </c>
      <c r="H7591" s="1">
        <v>42226</v>
      </c>
      <c r="I7591">
        <v>28738</v>
      </c>
      <c r="J7591" t="s">
        <v>131</v>
      </c>
      <c r="K7591">
        <v>2</v>
      </c>
      <c r="L7591">
        <v>8.6</v>
      </c>
      <c r="M7591" s="2">
        <v>0.03</v>
      </c>
      <c r="N7591">
        <v>23.54</v>
      </c>
      <c r="O7591">
        <v>6.19</v>
      </c>
      <c r="P7591">
        <v>-14.467000000000001</v>
      </c>
      <c r="Q7591" s="2">
        <v>0.38</v>
      </c>
      <c r="R7591" t="s">
        <v>29</v>
      </c>
      <c r="S7591" t="s">
        <v>30</v>
      </c>
      <c r="T7591" t="s">
        <v>341</v>
      </c>
      <c r="U7591" t="s">
        <v>67</v>
      </c>
      <c r="V7591" t="s">
        <v>76</v>
      </c>
      <c r="W7591">
        <v>4021</v>
      </c>
      <c r="X7591" s="1">
        <v>42228</v>
      </c>
      <c r="Y7591" t="s">
        <v>34</v>
      </c>
      <c r="Z7591" t="e" vm="18">
        <v>#VALUE!</v>
      </c>
      <c r="AA7591">
        <v>22153</v>
      </c>
      <c r="AB7591" t="e" cm="1" vm="2">
        <f t="array" ref="AB7591">_FV(Table1[[#This Row],[State]],"Country/region",TRUE)</f>
        <v>#VALUE!</v>
      </c>
    </row>
    <row r="7592" spans="1:28" x14ac:dyDescent="0.35">
      <c r="A7592" t="s">
        <v>274</v>
      </c>
      <c r="B7592">
        <v>67</v>
      </c>
      <c r="C7592" t="s">
        <v>931</v>
      </c>
      <c r="D7592" t="s">
        <v>57</v>
      </c>
      <c r="E7592">
        <f>YEAR(Table1[[#This Row],[Order Date]])</f>
        <v>2015</v>
      </c>
      <c r="F7592">
        <v>1</v>
      </c>
      <c r="G7592">
        <f>MONTH(Table1[[#This Row],[Order Date]])</f>
        <v>8</v>
      </c>
      <c r="H7592" s="1">
        <v>42226</v>
      </c>
      <c r="I7592">
        <v>8801</v>
      </c>
      <c r="J7592" t="s">
        <v>47</v>
      </c>
      <c r="K7592">
        <v>25</v>
      </c>
      <c r="L7592">
        <v>125.99</v>
      </c>
      <c r="M7592" s="2">
        <v>0.06</v>
      </c>
      <c r="N7592">
        <v>2529.3960000000002</v>
      </c>
      <c r="O7592">
        <v>3</v>
      </c>
      <c r="P7592">
        <v>371.214</v>
      </c>
      <c r="Q7592" s="2">
        <v>0.59</v>
      </c>
      <c r="R7592" t="s">
        <v>96</v>
      </c>
      <c r="S7592" t="s">
        <v>30</v>
      </c>
      <c r="T7592" t="s">
        <v>1618</v>
      </c>
      <c r="U7592" t="s">
        <v>105</v>
      </c>
      <c r="V7592" t="s">
        <v>68</v>
      </c>
      <c r="W7592">
        <v>1198</v>
      </c>
      <c r="X7592" s="1">
        <v>42228</v>
      </c>
      <c r="Y7592" t="s">
        <v>42</v>
      </c>
      <c r="Z7592" t="e" vm="26">
        <v>#VALUE!</v>
      </c>
      <c r="AA7592">
        <v>48183</v>
      </c>
      <c r="AB7592" t="e" cm="1" vm="2">
        <f t="array" ref="AB7592">_FV(Table1[[#This Row],[State]],"Country/region",TRUE)</f>
        <v>#VALUE!</v>
      </c>
    </row>
    <row r="7593" spans="1:28" x14ac:dyDescent="0.35">
      <c r="A7593" t="s">
        <v>3407</v>
      </c>
      <c r="B7593">
        <v>67</v>
      </c>
      <c r="C7593" t="s">
        <v>1754</v>
      </c>
      <c r="D7593" t="s">
        <v>46</v>
      </c>
      <c r="E7593">
        <f>YEAR(Table1[[#This Row],[Order Date]])</f>
        <v>2015</v>
      </c>
      <c r="F7593">
        <v>1</v>
      </c>
      <c r="G7593">
        <f>MONTH(Table1[[#This Row],[Order Date]])</f>
        <v>8</v>
      </c>
      <c r="H7593" s="1">
        <v>42226</v>
      </c>
      <c r="I7593">
        <v>35299</v>
      </c>
      <c r="J7593" t="s">
        <v>39</v>
      </c>
      <c r="K7593">
        <v>41</v>
      </c>
      <c r="L7593">
        <v>99.99</v>
      </c>
      <c r="M7593" s="2">
        <v>0.02</v>
      </c>
      <c r="N7593">
        <v>4359</v>
      </c>
      <c r="O7593">
        <v>19.989999999999998</v>
      </c>
      <c r="P7593">
        <v>907.67</v>
      </c>
      <c r="Q7593" s="2">
        <v>0.52</v>
      </c>
      <c r="R7593" t="s">
        <v>96</v>
      </c>
      <c r="S7593" t="s">
        <v>30</v>
      </c>
      <c r="T7593" t="s">
        <v>941</v>
      </c>
      <c r="U7593" t="s">
        <v>102</v>
      </c>
      <c r="V7593" t="s">
        <v>76</v>
      </c>
      <c r="W7593">
        <v>4961</v>
      </c>
      <c r="X7593" s="1">
        <v>42228</v>
      </c>
      <c r="Y7593" t="s">
        <v>34</v>
      </c>
      <c r="Z7593" t="e" vm="44">
        <v>#VALUE!</v>
      </c>
      <c r="AA7593">
        <v>30135</v>
      </c>
      <c r="AB7593" t="e" cm="1" vm="2">
        <f t="array" ref="AB7593">_FV(Table1[[#This Row],[State]],"Country/region",TRUE)</f>
        <v>#VALUE!</v>
      </c>
    </row>
    <row r="7594" spans="1:28" x14ac:dyDescent="0.35">
      <c r="A7594" t="s">
        <v>625</v>
      </c>
      <c r="B7594">
        <v>67</v>
      </c>
      <c r="C7594" t="s">
        <v>1823</v>
      </c>
      <c r="D7594" t="s">
        <v>38</v>
      </c>
      <c r="E7594">
        <f>YEAR(Table1[[#This Row],[Order Date]])</f>
        <v>2015</v>
      </c>
      <c r="F7594">
        <v>1</v>
      </c>
      <c r="G7594">
        <f>MONTH(Table1[[#This Row],[Order Date]])</f>
        <v>8</v>
      </c>
      <c r="H7594" s="1">
        <v>42226</v>
      </c>
      <c r="I7594">
        <v>54630</v>
      </c>
      <c r="J7594" t="s">
        <v>47</v>
      </c>
      <c r="K7594">
        <v>11</v>
      </c>
      <c r="L7594">
        <v>6.48</v>
      </c>
      <c r="M7594" s="2">
        <v>0.06</v>
      </c>
      <c r="N7594">
        <v>73.22</v>
      </c>
      <c r="O7594">
        <v>6.22</v>
      </c>
      <c r="P7594">
        <v>-34.53</v>
      </c>
      <c r="Q7594" s="2">
        <v>0.37</v>
      </c>
      <c r="R7594" t="s">
        <v>29</v>
      </c>
      <c r="S7594" t="s">
        <v>30</v>
      </c>
      <c r="T7594" t="s">
        <v>1393</v>
      </c>
      <c r="U7594" t="s">
        <v>61</v>
      </c>
      <c r="V7594" t="s">
        <v>52</v>
      </c>
      <c r="W7594">
        <v>7634</v>
      </c>
      <c r="X7594" s="1">
        <v>42230</v>
      </c>
      <c r="Y7594" t="s">
        <v>34</v>
      </c>
      <c r="Z7594" t="e" vm="42">
        <v>#VALUE!</v>
      </c>
      <c r="AA7594">
        <v>85224</v>
      </c>
      <c r="AB7594" t="e" cm="1" vm="2">
        <f t="array" ref="AB7594">_FV(Table1[[#This Row],[State]],"Country/region",TRUE)</f>
        <v>#VALUE!</v>
      </c>
    </row>
    <row r="7595" spans="1:28" x14ac:dyDescent="0.35">
      <c r="A7595" t="s">
        <v>1195</v>
      </c>
      <c r="B7595">
        <v>67</v>
      </c>
      <c r="C7595" t="s">
        <v>368</v>
      </c>
      <c r="D7595" t="s">
        <v>27</v>
      </c>
      <c r="E7595">
        <f>YEAR(Table1[[#This Row],[Order Date]])</f>
        <v>2015</v>
      </c>
      <c r="F7595">
        <v>1</v>
      </c>
      <c r="G7595">
        <f>MONTH(Table1[[#This Row],[Order Date]])</f>
        <v>8</v>
      </c>
      <c r="H7595" s="1">
        <v>42226</v>
      </c>
      <c r="I7595">
        <v>8293</v>
      </c>
      <c r="J7595" t="s">
        <v>47</v>
      </c>
      <c r="K7595">
        <v>22</v>
      </c>
      <c r="L7595">
        <v>3.14</v>
      </c>
      <c r="M7595" s="2">
        <v>0.02</v>
      </c>
      <c r="N7595">
        <v>75.03</v>
      </c>
      <c r="O7595">
        <v>1.92</v>
      </c>
      <c r="P7595">
        <v>-31.52</v>
      </c>
      <c r="Q7595" s="2">
        <v>0.84</v>
      </c>
      <c r="R7595" t="s">
        <v>29</v>
      </c>
      <c r="S7595" t="s">
        <v>59</v>
      </c>
      <c r="T7595" t="s">
        <v>2169</v>
      </c>
      <c r="U7595" t="s">
        <v>481</v>
      </c>
      <c r="V7595" t="s">
        <v>76</v>
      </c>
      <c r="W7595">
        <v>1136</v>
      </c>
      <c r="X7595" s="1">
        <v>42230</v>
      </c>
      <c r="Y7595" t="s">
        <v>34</v>
      </c>
      <c r="Z7595" t="e" vm="19">
        <v>#VALUE!</v>
      </c>
      <c r="AA7595">
        <v>29687</v>
      </c>
      <c r="AB7595" t="e" cm="1" vm="2">
        <f t="array" ref="AB7595">_FV(Table1[[#This Row],[State]],"Country/region",TRUE)</f>
        <v>#VALUE!</v>
      </c>
    </row>
    <row r="7596" spans="1:28" x14ac:dyDescent="0.35">
      <c r="A7596" t="s">
        <v>1948</v>
      </c>
      <c r="B7596">
        <v>67</v>
      </c>
      <c r="C7596" t="s">
        <v>1935</v>
      </c>
      <c r="D7596" t="s">
        <v>57</v>
      </c>
      <c r="E7596">
        <f>YEAR(Table1[[#This Row],[Order Date]])</f>
        <v>2015</v>
      </c>
      <c r="F7596">
        <v>1</v>
      </c>
      <c r="G7596">
        <f>MONTH(Table1[[#This Row],[Order Date]])</f>
        <v>8</v>
      </c>
      <c r="H7596" s="1">
        <v>42226</v>
      </c>
      <c r="I7596">
        <v>38656</v>
      </c>
      <c r="J7596" t="s">
        <v>47</v>
      </c>
      <c r="K7596">
        <v>3</v>
      </c>
      <c r="L7596">
        <v>180.98</v>
      </c>
      <c r="M7596" s="2">
        <v>7.0000000000000007E-2</v>
      </c>
      <c r="N7596">
        <v>561.42999999999995</v>
      </c>
      <c r="O7596">
        <v>26.2</v>
      </c>
      <c r="P7596">
        <v>-199.46</v>
      </c>
      <c r="Q7596" s="2">
        <v>0.59</v>
      </c>
      <c r="R7596" t="s">
        <v>48</v>
      </c>
      <c r="S7596" t="s">
        <v>49</v>
      </c>
      <c r="T7596" t="s">
        <v>1383</v>
      </c>
      <c r="U7596" t="s">
        <v>51</v>
      </c>
      <c r="V7596" t="s">
        <v>33</v>
      </c>
      <c r="W7596">
        <v>5442</v>
      </c>
      <c r="X7596" s="1">
        <v>42231</v>
      </c>
      <c r="Y7596" t="s">
        <v>53</v>
      </c>
      <c r="Z7596" t="e" vm="1">
        <v>#VALUE!</v>
      </c>
      <c r="AA7596">
        <v>19464</v>
      </c>
      <c r="AB7596" t="e" cm="1" vm="2">
        <f t="array" ref="AB7596">_FV(Table1[[#This Row],[State]],"Country/region",TRUE)</f>
        <v>#VALUE!</v>
      </c>
    </row>
    <row r="7597" spans="1:28" x14ac:dyDescent="0.35">
      <c r="A7597" t="s">
        <v>274</v>
      </c>
      <c r="B7597">
        <v>67</v>
      </c>
      <c r="C7597" t="s">
        <v>931</v>
      </c>
      <c r="D7597" t="s">
        <v>57</v>
      </c>
      <c r="E7597">
        <f>YEAR(Table1[[#This Row],[Order Date]])</f>
        <v>2015</v>
      </c>
      <c r="F7597">
        <v>1</v>
      </c>
      <c r="G7597">
        <f>MONTH(Table1[[#This Row],[Order Date]])</f>
        <v>8</v>
      </c>
      <c r="H7597" s="1">
        <v>42226</v>
      </c>
      <c r="I7597">
        <v>8801</v>
      </c>
      <c r="J7597" t="s">
        <v>47</v>
      </c>
      <c r="K7597">
        <v>32</v>
      </c>
      <c r="L7597">
        <v>79.52</v>
      </c>
      <c r="M7597" s="2">
        <v>0</v>
      </c>
      <c r="N7597">
        <v>2593.08</v>
      </c>
      <c r="O7597">
        <v>48.2</v>
      </c>
      <c r="P7597">
        <v>-673.31</v>
      </c>
      <c r="Q7597" s="2">
        <v>0.74</v>
      </c>
      <c r="R7597" t="s">
        <v>48</v>
      </c>
      <c r="S7597" t="s">
        <v>80</v>
      </c>
      <c r="T7597" t="s">
        <v>1329</v>
      </c>
      <c r="U7597" t="s">
        <v>82</v>
      </c>
      <c r="V7597" t="s">
        <v>68</v>
      </c>
      <c r="W7597">
        <v>1197</v>
      </c>
      <c r="X7597" s="1">
        <v>42231</v>
      </c>
      <c r="Y7597" t="s">
        <v>42</v>
      </c>
      <c r="Z7597" t="e" vm="26">
        <v>#VALUE!</v>
      </c>
      <c r="AA7597">
        <v>48183</v>
      </c>
      <c r="AB7597" t="e" cm="1" vm="2">
        <f t="array" ref="AB7597">_FV(Table1[[#This Row],[State]],"Country/region",TRUE)</f>
        <v>#VALUE!</v>
      </c>
    </row>
    <row r="7598" spans="1:28" x14ac:dyDescent="0.35">
      <c r="A7598" t="s">
        <v>2361</v>
      </c>
      <c r="B7598">
        <v>67</v>
      </c>
      <c r="C7598" t="s">
        <v>368</v>
      </c>
      <c r="D7598" t="s">
        <v>27</v>
      </c>
      <c r="E7598">
        <f>YEAR(Table1[[#This Row],[Order Date]])</f>
        <v>2015</v>
      </c>
      <c r="F7598">
        <v>1</v>
      </c>
      <c r="G7598">
        <f>MONTH(Table1[[#This Row],[Order Date]])</f>
        <v>8</v>
      </c>
      <c r="H7598" s="1">
        <v>42226</v>
      </c>
      <c r="I7598">
        <v>8293</v>
      </c>
      <c r="J7598" t="s">
        <v>47</v>
      </c>
      <c r="K7598">
        <v>50</v>
      </c>
      <c r="L7598">
        <v>35.99</v>
      </c>
      <c r="M7598" s="2">
        <v>0.04</v>
      </c>
      <c r="N7598">
        <v>1497.7594999999999</v>
      </c>
      <c r="O7598">
        <v>1.1000000000000001</v>
      </c>
      <c r="P7598">
        <v>483.66</v>
      </c>
      <c r="Q7598" s="2">
        <v>0.55000000000000004</v>
      </c>
      <c r="R7598" t="s">
        <v>96</v>
      </c>
      <c r="S7598" t="s">
        <v>30</v>
      </c>
      <c r="T7598" t="s">
        <v>165</v>
      </c>
      <c r="U7598" t="s">
        <v>105</v>
      </c>
      <c r="V7598" t="s">
        <v>33</v>
      </c>
      <c r="W7598">
        <v>1137</v>
      </c>
      <c r="X7598" s="1">
        <v>42231</v>
      </c>
      <c r="Y7598" t="s">
        <v>34</v>
      </c>
      <c r="Z7598" t="e" vm="3">
        <v>#VALUE!</v>
      </c>
      <c r="AA7598">
        <v>20601</v>
      </c>
      <c r="AB7598" t="e" cm="1" vm="2">
        <f t="array" ref="AB7598">_FV(Table1[[#This Row],[State]],"Country/region",TRUE)</f>
        <v>#VALUE!</v>
      </c>
    </row>
    <row r="7599" spans="1:28" x14ac:dyDescent="0.35">
      <c r="A7599" t="s">
        <v>1948</v>
      </c>
      <c r="B7599">
        <v>67</v>
      </c>
      <c r="C7599" t="s">
        <v>1935</v>
      </c>
      <c r="D7599" t="s">
        <v>57</v>
      </c>
      <c r="E7599">
        <f>YEAR(Table1[[#This Row],[Order Date]])</f>
        <v>2015</v>
      </c>
      <c r="F7599">
        <v>1</v>
      </c>
      <c r="G7599">
        <f>MONTH(Table1[[#This Row],[Order Date]])</f>
        <v>8</v>
      </c>
      <c r="H7599" s="1">
        <v>42226</v>
      </c>
      <c r="I7599">
        <v>38656</v>
      </c>
      <c r="J7599" t="s">
        <v>47</v>
      </c>
      <c r="K7599">
        <v>41</v>
      </c>
      <c r="L7599">
        <v>4.13</v>
      </c>
      <c r="M7599" s="2">
        <v>0.09</v>
      </c>
      <c r="N7599">
        <v>162.51</v>
      </c>
      <c r="O7599">
        <v>5.34</v>
      </c>
      <c r="P7599">
        <v>-148.39599999999999</v>
      </c>
      <c r="Q7599" s="2">
        <v>0.38</v>
      </c>
      <c r="R7599" t="s">
        <v>29</v>
      </c>
      <c r="S7599" t="s">
        <v>30</v>
      </c>
      <c r="T7599" t="s">
        <v>1764</v>
      </c>
      <c r="U7599" t="s">
        <v>67</v>
      </c>
      <c r="V7599" t="s">
        <v>33</v>
      </c>
      <c r="W7599">
        <v>5441</v>
      </c>
      <c r="X7599" s="1">
        <v>42233</v>
      </c>
      <c r="Y7599" t="s">
        <v>34</v>
      </c>
      <c r="Z7599" t="e" vm="1">
        <v>#VALUE!</v>
      </c>
      <c r="AA7599">
        <v>19464</v>
      </c>
      <c r="AB7599" t="e" cm="1" vm="2">
        <f t="array" ref="AB7599">_FV(Table1[[#This Row],[State]],"Country/region",TRUE)</f>
        <v>#VALUE!</v>
      </c>
    </row>
    <row r="7600" spans="1:28" x14ac:dyDescent="0.35">
      <c r="A7600" t="s">
        <v>2610</v>
      </c>
      <c r="B7600">
        <v>67</v>
      </c>
      <c r="C7600" t="s">
        <v>2611</v>
      </c>
      <c r="D7600" t="s">
        <v>46</v>
      </c>
      <c r="E7600">
        <f>YEAR(Table1[[#This Row],[Order Date]])</f>
        <v>2015</v>
      </c>
      <c r="F7600">
        <v>1</v>
      </c>
      <c r="G7600">
        <f>MONTH(Table1[[#This Row],[Order Date]])</f>
        <v>8</v>
      </c>
      <c r="H7600" s="1">
        <v>42227</v>
      </c>
      <c r="I7600">
        <v>47846</v>
      </c>
      <c r="J7600" t="s">
        <v>28</v>
      </c>
      <c r="K7600">
        <v>50</v>
      </c>
      <c r="L7600">
        <v>105.98</v>
      </c>
      <c r="M7600" s="2">
        <v>0.03</v>
      </c>
      <c r="N7600">
        <v>5513.82</v>
      </c>
      <c r="O7600">
        <v>13.99</v>
      </c>
      <c r="P7600">
        <v>1581.93</v>
      </c>
      <c r="Q7600" s="2">
        <v>0.65</v>
      </c>
      <c r="R7600" t="s">
        <v>48</v>
      </c>
      <c r="S7600" t="s">
        <v>80</v>
      </c>
      <c r="T7600" t="s">
        <v>664</v>
      </c>
      <c r="U7600" t="s">
        <v>82</v>
      </c>
      <c r="V7600" t="s">
        <v>68</v>
      </c>
      <c r="W7600">
        <v>6717</v>
      </c>
      <c r="X7600" s="1">
        <v>42228</v>
      </c>
      <c r="Y7600" t="s">
        <v>34</v>
      </c>
      <c r="Z7600" t="e" vm="38">
        <v>#VALUE!</v>
      </c>
      <c r="AA7600">
        <v>47302</v>
      </c>
      <c r="AB7600" t="e" cm="1" vm="2">
        <f t="array" ref="AB7600">_FV(Table1[[#This Row],[State]],"Country/region",TRUE)</f>
        <v>#VALUE!</v>
      </c>
    </row>
    <row r="7601" spans="1:28" x14ac:dyDescent="0.35">
      <c r="A7601" t="s">
        <v>2610</v>
      </c>
      <c r="B7601">
        <v>67</v>
      </c>
      <c r="C7601" t="s">
        <v>2611</v>
      </c>
      <c r="D7601" t="s">
        <v>46</v>
      </c>
      <c r="E7601">
        <f>YEAR(Table1[[#This Row],[Order Date]])</f>
        <v>2015</v>
      </c>
      <c r="F7601">
        <v>1</v>
      </c>
      <c r="G7601">
        <f>MONTH(Table1[[#This Row],[Order Date]])</f>
        <v>8</v>
      </c>
      <c r="H7601" s="1">
        <v>42227</v>
      </c>
      <c r="I7601">
        <v>47846</v>
      </c>
      <c r="J7601" t="s">
        <v>28</v>
      </c>
      <c r="K7601">
        <v>37</v>
      </c>
      <c r="L7601">
        <v>6.68</v>
      </c>
      <c r="M7601" s="2">
        <v>0.08</v>
      </c>
      <c r="N7601">
        <v>241.14</v>
      </c>
      <c r="O7601">
        <v>6.93</v>
      </c>
      <c r="P7601">
        <v>-120.08</v>
      </c>
      <c r="Q7601" s="2">
        <v>0.37</v>
      </c>
      <c r="R7601" t="s">
        <v>29</v>
      </c>
      <c r="S7601" t="s">
        <v>30</v>
      </c>
      <c r="T7601" t="s">
        <v>611</v>
      </c>
      <c r="U7601" t="s">
        <v>61</v>
      </c>
      <c r="V7601" t="s">
        <v>68</v>
      </c>
      <c r="W7601">
        <v>6718</v>
      </c>
      <c r="X7601" s="1">
        <v>42228</v>
      </c>
      <c r="Y7601" t="s">
        <v>34</v>
      </c>
      <c r="Z7601" t="e" vm="38">
        <v>#VALUE!</v>
      </c>
      <c r="AA7601">
        <v>47302</v>
      </c>
      <c r="AB7601" t="e" cm="1" vm="2">
        <f t="array" ref="AB7601">_FV(Table1[[#This Row],[State]],"Country/region",TRUE)</f>
        <v>#VALUE!</v>
      </c>
    </row>
    <row r="7602" spans="1:28" x14ac:dyDescent="0.35">
      <c r="A7602" t="s">
        <v>2610</v>
      </c>
      <c r="B7602">
        <v>67</v>
      </c>
      <c r="C7602" t="s">
        <v>2611</v>
      </c>
      <c r="D7602" t="s">
        <v>46</v>
      </c>
      <c r="E7602">
        <f>YEAR(Table1[[#This Row],[Order Date]])</f>
        <v>2015</v>
      </c>
      <c r="F7602">
        <v>1</v>
      </c>
      <c r="G7602">
        <f>MONTH(Table1[[#This Row],[Order Date]])</f>
        <v>8</v>
      </c>
      <c r="H7602" s="1">
        <v>42227</v>
      </c>
      <c r="I7602">
        <v>47846</v>
      </c>
      <c r="J7602" t="s">
        <v>28</v>
      </c>
      <c r="K7602">
        <v>5</v>
      </c>
      <c r="L7602">
        <v>10.68</v>
      </c>
      <c r="M7602" s="2">
        <v>0.01</v>
      </c>
      <c r="N7602">
        <v>66.430000000000007</v>
      </c>
      <c r="O7602">
        <v>13.04</v>
      </c>
      <c r="P7602">
        <v>-9.4499999999999993</v>
      </c>
      <c r="Q7602" s="2">
        <v>0.6</v>
      </c>
      <c r="R7602" t="s">
        <v>48</v>
      </c>
      <c r="S7602" t="s">
        <v>40</v>
      </c>
      <c r="T7602" t="s">
        <v>783</v>
      </c>
      <c r="U7602" t="s">
        <v>82</v>
      </c>
      <c r="V7602" t="s">
        <v>68</v>
      </c>
      <c r="W7602">
        <v>6715</v>
      </c>
      <c r="X7602" s="1">
        <v>42229</v>
      </c>
      <c r="Y7602" t="s">
        <v>34</v>
      </c>
      <c r="Z7602" t="e" vm="38">
        <v>#VALUE!</v>
      </c>
      <c r="AA7602">
        <v>47302</v>
      </c>
      <c r="AB7602" t="e" cm="1" vm="2">
        <f t="array" ref="AB7602">_FV(Table1[[#This Row],[State]],"Country/region",TRUE)</f>
        <v>#VALUE!</v>
      </c>
    </row>
    <row r="7603" spans="1:28" x14ac:dyDescent="0.35">
      <c r="A7603" t="s">
        <v>2610</v>
      </c>
      <c r="B7603">
        <v>67</v>
      </c>
      <c r="C7603" t="s">
        <v>2611</v>
      </c>
      <c r="D7603" t="s">
        <v>46</v>
      </c>
      <c r="E7603">
        <f>YEAR(Table1[[#This Row],[Order Date]])</f>
        <v>2015</v>
      </c>
      <c r="F7603">
        <v>1</v>
      </c>
      <c r="G7603">
        <f>MONTH(Table1[[#This Row],[Order Date]])</f>
        <v>8</v>
      </c>
      <c r="H7603" s="1">
        <v>42227</v>
      </c>
      <c r="I7603">
        <v>47846</v>
      </c>
      <c r="J7603" t="s">
        <v>28</v>
      </c>
      <c r="K7603">
        <v>25</v>
      </c>
      <c r="L7603">
        <v>110.98</v>
      </c>
      <c r="M7603" s="2">
        <v>0.06</v>
      </c>
      <c r="N7603">
        <v>2674.18</v>
      </c>
      <c r="O7603">
        <v>13.99</v>
      </c>
      <c r="P7603">
        <v>631.99</v>
      </c>
      <c r="Q7603" s="2">
        <v>0.69</v>
      </c>
      <c r="R7603" t="s">
        <v>48</v>
      </c>
      <c r="S7603" t="s">
        <v>80</v>
      </c>
      <c r="T7603" t="s">
        <v>372</v>
      </c>
      <c r="U7603" t="s">
        <v>82</v>
      </c>
      <c r="V7603" t="s">
        <v>68</v>
      </c>
      <c r="W7603">
        <v>6716</v>
      </c>
      <c r="X7603" s="1">
        <v>42229</v>
      </c>
      <c r="Y7603" t="s">
        <v>34</v>
      </c>
      <c r="Z7603" t="e" vm="38">
        <v>#VALUE!</v>
      </c>
      <c r="AA7603">
        <v>47302</v>
      </c>
      <c r="AB7603" t="e" cm="1" vm="2">
        <f t="array" ref="AB7603">_FV(Table1[[#This Row],[State]],"Country/region",TRUE)</f>
        <v>#VALUE!</v>
      </c>
    </row>
    <row r="7604" spans="1:28" x14ac:dyDescent="0.35">
      <c r="A7604" t="s">
        <v>292</v>
      </c>
      <c r="B7604">
        <v>67</v>
      </c>
      <c r="C7604" t="s">
        <v>1166</v>
      </c>
      <c r="D7604" t="s">
        <v>57</v>
      </c>
      <c r="E7604">
        <f>YEAR(Table1[[#This Row],[Order Date]])</f>
        <v>2015</v>
      </c>
      <c r="F7604">
        <v>1</v>
      </c>
      <c r="G7604">
        <f>MONTH(Table1[[#This Row],[Order Date]])</f>
        <v>8</v>
      </c>
      <c r="H7604" s="1">
        <v>42227</v>
      </c>
      <c r="I7604">
        <v>29376</v>
      </c>
      <c r="J7604" t="s">
        <v>58</v>
      </c>
      <c r="K7604">
        <v>20</v>
      </c>
      <c r="L7604">
        <v>155.06</v>
      </c>
      <c r="M7604" s="2">
        <v>0.09</v>
      </c>
      <c r="N7604">
        <v>2850.31</v>
      </c>
      <c r="O7604">
        <v>7.07</v>
      </c>
      <c r="P7604">
        <v>569.08000000000004</v>
      </c>
      <c r="Q7604" s="2">
        <v>0.59</v>
      </c>
      <c r="R7604" t="s">
        <v>29</v>
      </c>
      <c r="S7604" t="s">
        <v>30</v>
      </c>
      <c r="T7604" t="s">
        <v>70</v>
      </c>
      <c r="U7604" t="s">
        <v>32</v>
      </c>
      <c r="V7604" t="s">
        <v>76</v>
      </c>
      <c r="W7604">
        <v>4135</v>
      </c>
      <c r="X7604" s="1">
        <v>42229</v>
      </c>
      <c r="Y7604" t="s">
        <v>34</v>
      </c>
      <c r="Z7604" t="e" vm="6">
        <v>#VALUE!</v>
      </c>
      <c r="AA7604">
        <v>35630</v>
      </c>
      <c r="AB7604" t="e" cm="1" vm="2">
        <f t="array" ref="AB7604">_FV(Table1[[#This Row],[State]],"Country/region",TRUE)</f>
        <v>#VALUE!</v>
      </c>
    </row>
    <row r="7605" spans="1:28" x14ac:dyDescent="0.35">
      <c r="A7605" t="s">
        <v>2157</v>
      </c>
      <c r="B7605">
        <v>67</v>
      </c>
      <c r="C7605" t="s">
        <v>2158</v>
      </c>
      <c r="D7605" t="s">
        <v>57</v>
      </c>
      <c r="E7605">
        <f>YEAR(Table1[[#This Row],[Order Date]])</f>
        <v>2015</v>
      </c>
      <c r="F7605">
        <v>1</v>
      </c>
      <c r="G7605">
        <f>MONTH(Table1[[#This Row],[Order Date]])</f>
        <v>8</v>
      </c>
      <c r="H7605" s="1">
        <v>42228</v>
      </c>
      <c r="I7605">
        <v>45860</v>
      </c>
      <c r="J7605" t="s">
        <v>47</v>
      </c>
      <c r="K7605">
        <v>12</v>
      </c>
      <c r="L7605">
        <v>5.43</v>
      </c>
      <c r="M7605" s="2">
        <v>0.01</v>
      </c>
      <c r="N7605">
        <v>69.97</v>
      </c>
      <c r="O7605">
        <v>0.95</v>
      </c>
      <c r="P7605">
        <v>24.25</v>
      </c>
      <c r="Q7605" s="2">
        <v>0.36</v>
      </c>
      <c r="R7605" t="s">
        <v>29</v>
      </c>
      <c r="S7605" t="s">
        <v>59</v>
      </c>
      <c r="T7605" t="s">
        <v>1358</v>
      </c>
      <c r="U7605" t="s">
        <v>61</v>
      </c>
      <c r="V7605" t="s">
        <v>76</v>
      </c>
      <c r="W7605">
        <v>6445</v>
      </c>
      <c r="X7605" s="1">
        <v>42228</v>
      </c>
      <c r="Y7605" t="s">
        <v>34</v>
      </c>
      <c r="Z7605" t="e" vm="14">
        <v>#VALUE!</v>
      </c>
      <c r="AA7605">
        <v>34787</v>
      </c>
      <c r="AB7605" t="e" cm="1" vm="2">
        <f t="array" ref="AB7605">_FV(Table1[[#This Row],[State]],"Country/region",TRUE)</f>
        <v>#VALUE!</v>
      </c>
    </row>
    <row r="7606" spans="1:28" x14ac:dyDescent="0.35">
      <c r="A7606" t="s">
        <v>1497</v>
      </c>
      <c r="B7606">
        <v>67</v>
      </c>
      <c r="C7606" t="s">
        <v>1151</v>
      </c>
      <c r="D7606" t="s">
        <v>27</v>
      </c>
      <c r="E7606">
        <f>YEAR(Table1[[#This Row],[Order Date]])</f>
        <v>2015</v>
      </c>
      <c r="F7606">
        <v>1</v>
      </c>
      <c r="G7606">
        <f>MONTH(Table1[[#This Row],[Order Date]])</f>
        <v>8</v>
      </c>
      <c r="H7606" s="1">
        <v>42228</v>
      </c>
      <c r="I7606">
        <v>39490</v>
      </c>
      <c r="J7606" t="s">
        <v>47</v>
      </c>
      <c r="K7606">
        <v>38</v>
      </c>
      <c r="L7606">
        <v>11.97</v>
      </c>
      <c r="M7606" s="2">
        <v>0.02</v>
      </c>
      <c r="N7606">
        <v>456.03</v>
      </c>
      <c r="O7606">
        <v>5.81</v>
      </c>
      <c r="P7606">
        <v>-61.61</v>
      </c>
      <c r="Q7606" s="2">
        <v>0.6</v>
      </c>
      <c r="R7606" t="s">
        <v>29</v>
      </c>
      <c r="S7606" t="s">
        <v>139</v>
      </c>
      <c r="T7606" t="s">
        <v>1070</v>
      </c>
      <c r="U7606" t="s">
        <v>88</v>
      </c>
      <c r="V7606" t="s">
        <v>52</v>
      </c>
      <c r="W7606">
        <v>5573</v>
      </c>
      <c r="X7606" s="1">
        <v>42228</v>
      </c>
      <c r="Y7606" t="s">
        <v>34</v>
      </c>
      <c r="Z7606" t="e" vm="42">
        <v>#VALUE!</v>
      </c>
      <c r="AA7606">
        <v>85301</v>
      </c>
      <c r="AB7606" t="e" cm="1" vm="2">
        <f t="array" ref="AB7606">_FV(Table1[[#This Row],[State]],"Country/region",TRUE)</f>
        <v>#VALUE!</v>
      </c>
    </row>
    <row r="7607" spans="1:28" x14ac:dyDescent="0.35">
      <c r="A7607" t="s">
        <v>3493</v>
      </c>
      <c r="B7607">
        <v>67</v>
      </c>
      <c r="C7607" t="s">
        <v>3270</v>
      </c>
      <c r="D7607" t="s">
        <v>57</v>
      </c>
      <c r="E7607">
        <f>YEAR(Table1[[#This Row],[Order Date]])</f>
        <v>2015</v>
      </c>
      <c r="F7607">
        <v>1</v>
      </c>
      <c r="G7607">
        <f>MONTH(Table1[[#This Row],[Order Date]])</f>
        <v>8</v>
      </c>
      <c r="H7607" s="1">
        <v>42228</v>
      </c>
      <c r="I7607">
        <v>13284</v>
      </c>
      <c r="J7607" t="s">
        <v>28</v>
      </c>
      <c r="K7607">
        <v>22</v>
      </c>
      <c r="L7607">
        <v>420.98</v>
      </c>
      <c r="M7607" s="2">
        <v>0.05</v>
      </c>
      <c r="N7607">
        <v>9062.44</v>
      </c>
      <c r="O7607">
        <v>19.989999999999998</v>
      </c>
      <c r="P7607">
        <v>3858.2775000000001</v>
      </c>
      <c r="Q7607" s="2">
        <v>0.35</v>
      </c>
      <c r="R7607" t="s">
        <v>29</v>
      </c>
      <c r="S7607" t="s">
        <v>30</v>
      </c>
      <c r="T7607" t="s">
        <v>545</v>
      </c>
      <c r="U7607" t="s">
        <v>67</v>
      </c>
      <c r="V7607" t="s">
        <v>33</v>
      </c>
      <c r="W7607">
        <v>1846</v>
      </c>
      <c r="X7607" s="1">
        <v>42229</v>
      </c>
      <c r="Y7607" t="s">
        <v>34</v>
      </c>
      <c r="Z7607" t="e" vm="30">
        <v>#VALUE!</v>
      </c>
      <c r="AA7607">
        <v>2127</v>
      </c>
      <c r="AB7607" t="e" cm="1" vm="2">
        <f t="array" ref="AB7607">_FV(Table1[[#This Row],[State]],"Country/region",TRUE)</f>
        <v>#VALUE!</v>
      </c>
    </row>
    <row r="7608" spans="1:28" x14ac:dyDescent="0.35">
      <c r="A7608" t="s">
        <v>3535</v>
      </c>
      <c r="B7608">
        <v>67</v>
      </c>
      <c r="C7608" t="s">
        <v>3270</v>
      </c>
      <c r="D7608" t="s">
        <v>57</v>
      </c>
      <c r="E7608">
        <f>YEAR(Table1[[#This Row],[Order Date]])</f>
        <v>2015</v>
      </c>
      <c r="F7608">
        <v>1</v>
      </c>
      <c r="G7608">
        <f>MONTH(Table1[[#This Row],[Order Date]])</f>
        <v>8</v>
      </c>
      <c r="H7608" s="1">
        <v>42228</v>
      </c>
      <c r="I7608">
        <v>13284</v>
      </c>
      <c r="J7608" t="s">
        <v>28</v>
      </c>
      <c r="K7608">
        <v>49</v>
      </c>
      <c r="L7608">
        <v>37.700000000000003</v>
      </c>
      <c r="M7608" s="2">
        <v>0.1</v>
      </c>
      <c r="N7608">
        <v>1662.57</v>
      </c>
      <c r="O7608">
        <v>2.99</v>
      </c>
      <c r="P7608">
        <v>674.99350000000004</v>
      </c>
      <c r="Q7608" s="2">
        <v>0.35</v>
      </c>
      <c r="R7608" t="s">
        <v>29</v>
      </c>
      <c r="S7608" t="s">
        <v>30</v>
      </c>
      <c r="T7608" t="s">
        <v>1512</v>
      </c>
      <c r="U7608" t="s">
        <v>67</v>
      </c>
      <c r="V7608" t="s">
        <v>33</v>
      </c>
      <c r="W7608">
        <v>1847</v>
      </c>
      <c r="X7608" s="1">
        <v>42229</v>
      </c>
      <c r="Y7608" t="s">
        <v>34</v>
      </c>
      <c r="Z7608" t="e" vm="30">
        <v>#VALUE!</v>
      </c>
      <c r="AA7608">
        <v>2718</v>
      </c>
      <c r="AB7608" t="e" cm="1" vm="2">
        <f t="array" ref="AB7608">_FV(Table1[[#This Row],[State]],"Country/region",TRUE)</f>
        <v>#VALUE!</v>
      </c>
    </row>
    <row r="7609" spans="1:28" x14ac:dyDescent="0.35">
      <c r="A7609" t="s">
        <v>868</v>
      </c>
      <c r="B7609">
        <v>67</v>
      </c>
      <c r="C7609" t="s">
        <v>462</v>
      </c>
      <c r="D7609" t="s">
        <v>46</v>
      </c>
      <c r="E7609">
        <f>YEAR(Table1[[#This Row],[Order Date]])</f>
        <v>2015</v>
      </c>
      <c r="F7609">
        <v>1</v>
      </c>
      <c r="G7609">
        <f>MONTH(Table1[[#This Row],[Order Date]])</f>
        <v>8</v>
      </c>
      <c r="H7609" s="1">
        <v>42228</v>
      </c>
      <c r="I7609">
        <v>27078</v>
      </c>
      <c r="J7609" t="s">
        <v>39</v>
      </c>
      <c r="K7609">
        <v>22</v>
      </c>
      <c r="L7609">
        <v>6.48</v>
      </c>
      <c r="M7609" s="2">
        <v>0.03</v>
      </c>
      <c r="N7609">
        <v>152.44</v>
      </c>
      <c r="O7609">
        <v>5.86</v>
      </c>
      <c r="P7609">
        <v>-40.76</v>
      </c>
      <c r="Q7609" s="2">
        <v>0.36</v>
      </c>
      <c r="R7609" t="s">
        <v>29</v>
      </c>
      <c r="S7609" t="s">
        <v>30</v>
      </c>
      <c r="T7609" t="s">
        <v>3345</v>
      </c>
      <c r="U7609" t="s">
        <v>61</v>
      </c>
      <c r="V7609" t="s">
        <v>76</v>
      </c>
      <c r="W7609">
        <v>3797</v>
      </c>
      <c r="X7609" s="1">
        <v>42229</v>
      </c>
      <c r="Y7609" t="s">
        <v>34</v>
      </c>
      <c r="Z7609" t="e" vm="6">
        <v>#VALUE!</v>
      </c>
      <c r="AA7609">
        <v>35244</v>
      </c>
      <c r="AB7609" t="e" cm="1" vm="2">
        <f t="array" ref="AB7609">_FV(Table1[[#This Row],[State]],"Country/region",TRUE)</f>
        <v>#VALUE!</v>
      </c>
    </row>
    <row r="7610" spans="1:28" x14ac:dyDescent="0.35">
      <c r="A7610" t="s">
        <v>2990</v>
      </c>
      <c r="B7610">
        <v>67</v>
      </c>
      <c r="C7610" t="s">
        <v>1603</v>
      </c>
      <c r="D7610" t="s">
        <v>46</v>
      </c>
      <c r="E7610">
        <f>YEAR(Table1[[#This Row],[Order Date]])</f>
        <v>2015</v>
      </c>
      <c r="F7610">
        <v>1</v>
      </c>
      <c r="G7610">
        <f>MONTH(Table1[[#This Row],[Order Date]])</f>
        <v>8</v>
      </c>
      <c r="H7610" s="1">
        <v>42228</v>
      </c>
      <c r="I7610">
        <v>20002</v>
      </c>
      <c r="J7610" t="s">
        <v>131</v>
      </c>
      <c r="K7610">
        <v>9</v>
      </c>
      <c r="L7610">
        <v>4.7699999999999996</v>
      </c>
      <c r="M7610" s="2">
        <v>0.1</v>
      </c>
      <c r="N7610">
        <v>41.03</v>
      </c>
      <c r="O7610">
        <v>2.39</v>
      </c>
      <c r="P7610">
        <v>-30.47</v>
      </c>
      <c r="Q7610" s="2">
        <v>0.72</v>
      </c>
      <c r="R7610" t="s">
        <v>96</v>
      </c>
      <c r="S7610" t="s">
        <v>139</v>
      </c>
      <c r="T7610" t="s">
        <v>1339</v>
      </c>
      <c r="U7610" t="s">
        <v>102</v>
      </c>
      <c r="V7610" t="s">
        <v>52</v>
      </c>
      <c r="W7610">
        <v>2765</v>
      </c>
      <c r="X7610" s="1">
        <v>42229</v>
      </c>
      <c r="Y7610" t="s">
        <v>34</v>
      </c>
      <c r="Z7610" t="e" vm="42">
        <v>#VALUE!</v>
      </c>
      <c r="AA7610">
        <v>85351</v>
      </c>
      <c r="AB7610" t="e" cm="1" vm="2">
        <f t="array" ref="AB7610">_FV(Table1[[#This Row],[State]],"Country/region",TRUE)</f>
        <v>#VALUE!</v>
      </c>
    </row>
    <row r="7611" spans="1:28" x14ac:dyDescent="0.35">
      <c r="A7611" t="s">
        <v>553</v>
      </c>
      <c r="B7611">
        <v>67</v>
      </c>
      <c r="C7611" t="s">
        <v>554</v>
      </c>
      <c r="D7611" t="s">
        <v>38</v>
      </c>
      <c r="E7611">
        <f>YEAR(Table1[[#This Row],[Order Date]])</f>
        <v>2015</v>
      </c>
      <c r="F7611">
        <v>1</v>
      </c>
      <c r="G7611">
        <f>MONTH(Table1[[#This Row],[Order Date]])</f>
        <v>8</v>
      </c>
      <c r="H7611" s="1">
        <v>42228</v>
      </c>
      <c r="I7611">
        <v>19905</v>
      </c>
      <c r="J7611" t="s">
        <v>58</v>
      </c>
      <c r="K7611">
        <v>25</v>
      </c>
      <c r="L7611">
        <v>550.98</v>
      </c>
      <c r="M7611" s="2">
        <v>0.01</v>
      </c>
      <c r="N7611">
        <v>13701.35</v>
      </c>
      <c r="O7611">
        <v>64.59</v>
      </c>
      <c r="P7611">
        <v>-3687.6509999999998</v>
      </c>
      <c r="Q7611" s="2">
        <v>0.66</v>
      </c>
      <c r="R7611" t="s">
        <v>48</v>
      </c>
      <c r="S7611" t="s">
        <v>73</v>
      </c>
      <c r="T7611" t="s">
        <v>3261</v>
      </c>
      <c r="U7611" t="s">
        <v>75</v>
      </c>
      <c r="V7611" t="s">
        <v>68</v>
      </c>
      <c r="W7611">
        <v>2754</v>
      </c>
      <c r="X7611" s="1">
        <v>42230</v>
      </c>
      <c r="Y7611" t="s">
        <v>53</v>
      </c>
      <c r="Z7611" t="e" vm="5">
        <v>#VALUE!</v>
      </c>
      <c r="AA7611">
        <v>55429</v>
      </c>
      <c r="AB7611" t="e" cm="1" vm="2">
        <f t="array" ref="AB7611">_FV(Table1[[#This Row],[State]],"Country/region",TRUE)</f>
        <v>#VALUE!</v>
      </c>
    </row>
    <row r="7612" spans="1:28" x14ac:dyDescent="0.35">
      <c r="A7612" t="s">
        <v>429</v>
      </c>
      <c r="B7612">
        <v>67</v>
      </c>
      <c r="C7612" t="s">
        <v>430</v>
      </c>
      <c r="D7612" t="s">
        <v>46</v>
      </c>
      <c r="E7612">
        <f>YEAR(Table1[[#This Row],[Order Date]])</f>
        <v>2015</v>
      </c>
      <c r="F7612">
        <v>1</v>
      </c>
      <c r="G7612">
        <f>MONTH(Table1[[#This Row],[Order Date]])</f>
        <v>8</v>
      </c>
      <c r="H7612" s="1">
        <v>42228</v>
      </c>
      <c r="I7612">
        <v>29347</v>
      </c>
      <c r="J7612" t="s">
        <v>131</v>
      </c>
      <c r="K7612">
        <v>50</v>
      </c>
      <c r="L7612">
        <v>40.99</v>
      </c>
      <c r="M7612" s="2">
        <v>7.0000000000000007E-2</v>
      </c>
      <c r="N7612">
        <v>2040.39</v>
      </c>
      <c r="O7612">
        <v>19.989999999999998</v>
      </c>
      <c r="P7612">
        <v>221.09</v>
      </c>
      <c r="Q7612" s="2">
        <v>0.36</v>
      </c>
      <c r="R7612" t="s">
        <v>29</v>
      </c>
      <c r="S7612" t="s">
        <v>30</v>
      </c>
      <c r="T7612" t="s">
        <v>1517</v>
      </c>
      <c r="U7612" t="s">
        <v>61</v>
      </c>
      <c r="V7612" t="s">
        <v>76</v>
      </c>
      <c r="W7612">
        <v>4128</v>
      </c>
      <c r="X7612" s="1">
        <v>42230</v>
      </c>
      <c r="Y7612" t="s">
        <v>34</v>
      </c>
      <c r="Z7612" t="e" vm="14">
        <v>#VALUE!</v>
      </c>
      <c r="AA7612">
        <v>32771</v>
      </c>
      <c r="AB7612" t="e" cm="1" vm="2">
        <f t="array" ref="AB7612">_FV(Table1[[#This Row],[State]],"Country/region",TRUE)</f>
        <v>#VALUE!</v>
      </c>
    </row>
    <row r="7613" spans="1:28" x14ac:dyDescent="0.35">
      <c r="A7613" t="s">
        <v>553</v>
      </c>
      <c r="B7613">
        <v>67</v>
      </c>
      <c r="C7613" t="s">
        <v>554</v>
      </c>
      <c r="D7613" t="s">
        <v>38</v>
      </c>
      <c r="E7613">
        <f>YEAR(Table1[[#This Row],[Order Date]])</f>
        <v>2015</v>
      </c>
      <c r="F7613">
        <v>1</v>
      </c>
      <c r="G7613">
        <f>MONTH(Table1[[#This Row],[Order Date]])</f>
        <v>8</v>
      </c>
      <c r="H7613" s="1">
        <v>42228</v>
      </c>
      <c r="I7613">
        <v>19905</v>
      </c>
      <c r="J7613" t="s">
        <v>58</v>
      </c>
      <c r="K7613">
        <v>20</v>
      </c>
      <c r="L7613">
        <v>4.13</v>
      </c>
      <c r="M7613" s="2">
        <v>0.04</v>
      </c>
      <c r="N7613">
        <v>82.97</v>
      </c>
      <c r="O7613">
        <v>0.5</v>
      </c>
      <c r="P7613">
        <v>32.5</v>
      </c>
      <c r="Q7613" s="2">
        <v>0.39</v>
      </c>
      <c r="R7613" t="s">
        <v>29</v>
      </c>
      <c r="S7613" t="s">
        <v>30</v>
      </c>
      <c r="T7613" t="s">
        <v>2426</v>
      </c>
      <c r="U7613" t="s">
        <v>210</v>
      </c>
      <c r="V7613" t="s">
        <v>68</v>
      </c>
      <c r="W7613">
        <v>2753</v>
      </c>
      <c r="X7613" s="1">
        <v>42230</v>
      </c>
      <c r="Y7613" t="s">
        <v>34</v>
      </c>
      <c r="Z7613" t="e" vm="5">
        <v>#VALUE!</v>
      </c>
      <c r="AA7613">
        <v>55429</v>
      </c>
      <c r="AB7613" t="e" cm="1" vm="2">
        <f t="array" ref="AB7613">_FV(Table1[[#This Row],[State]],"Country/region",TRUE)</f>
        <v>#VALUE!</v>
      </c>
    </row>
    <row r="7614" spans="1:28" x14ac:dyDescent="0.35">
      <c r="A7614" t="s">
        <v>1497</v>
      </c>
      <c r="B7614">
        <v>67</v>
      </c>
      <c r="C7614" t="s">
        <v>1151</v>
      </c>
      <c r="D7614" t="s">
        <v>27</v>
      </c>
      <c r="E7614">
        <f>YEAR(Table1[[#This Row],[Order Date]])</f>
        <v>2015</v>
      </c>
      <c r="F7614">
        <v>1</v>
      </c>
      <c r="G7614">
        <f>MONTH(Table1[[#This Row],[Order Date]])</f>
        <v>8</v>
      </c>
      <c r="H7614" s="1">
        <v>42228</v>
      </c>
      <c r="I7614">
        <v>39490</v>
      </c>
      <c r="J7614" t="s">
        <v>47</v>
      </c>
      <c r="K7614">
        <v>17</v>
      </c>
      <c r="L7614">
        <v>159.31</v>
      </c>
      <c r="M7614" s="2">
        <v>0.03</v>
      </c>
      <c r="N7614">
        <v>2844.64</v>
      </c>
      <c r="O7614">
        <v>60</v>
      </c>
      <c r="P7614">
        <v>16.47</v>
      </c>
      <c r="Q7614" s="2">
        <v>0.55000000000000004</v>
      </c>
      <c r="R7614" t="s">
        <v>48</v>
      </c>
      <c r="S7614" t="s">
        <v>49</v>
      </c>
      <c r="T7614" t="s">
        <v>2493</v>
      </c>
      <c r="U7614" t="s">
        <v>75</v>
      </c>
      <c r="V7614" t="s">
        <v>52</v>
      </c>
      <c r="W7614">
        <v>5574</v>
      </c>
      <c r="X7614" s="1">
        <v>42232</v>
      </c>
      <c r="Y7614" t="s">
        <v>53</v>
      </c>
      <c r="Z7614" t="e" vm="42">
        <v>#VALUE!</v>
      </c>
      <c r="AA7614">
        <v>85301</v>
      </c>
      <c r="AB7614" t="e" cm="1" vm="2">
        <f t="array" ref="AB7614">_FV(Table1[[#This Row],[State]],"Country/region",TRUE)</f>
        <v>#VALUE!</v>
      </c>
    </row>
    <row r="7615" spans="1:28" x14ac:dyDescent="0.35">
      <c r="A7615" t="s">
        <v>1634</v>
      </c>
      <c r="B7615">
        <v>67</v>
      </c>
      <c r="C7615" t="s">
        <v>2089</v>
      </c>
      <c r="D7615" t="s">
        <v>46</v>
      </c>
      <c r="E7615">
        <f>YEAR(Table1[[#This Row],[Order Date]])</f>
        <v>2015</v>
      </c>
      <c r="F7615">
        <v>1</v>
      </c>
      <c r="G7615">
        <f>MONTH(Table1[[#This Row],[Order Date]])</f>
        <v>8</v>
      </c>
      <c r="H7615" s="1">
        <v>42228</v>
      </c>
      <c r="I7615">
        <v>58883</v>
      </c>
      <c r="J7615" t="s">
        <v>47</v>
      </c>
      <c r="K7615">
        <v>36</v>
      </c>
      <c r="L7615">
        <v>4.13</v>
      </c>
      <c r="M7615" s="2">
        <v>0</v>
      </c>
      <c r="N7615">
        <v>161.56</v>
      </c>
      <c r="O7615">
        <v>0.99</v>
      </c>
      <c r="P7615">
        <v>59.67</v>
      </c>
      <c r="Q7615" s="2">
        <v>0.39</v>
      </c>
      <c r="R7615" t="s">
        <v>29</v>
      </c>
      <c r="S7615" t="s">
        <v>30</v>
      </c>
      <c r="T7615" t="s">
        <v>209</v>
      </c>
      <c r="U7615" t="s">
        <v>210</v>
      </c>
      <c r="V7615" t="s">
        <v>76</v>
      </c>
      <c r="W7615">
        <v>8237</v>
      </c>
      <c r="X7615" s="1">
        <v>42233</v>
      </c>
      <c r="Y7615" t="s">
        <v>34</v>
      </c>
      <c r="Z7615" t="e" vm="44">
        <v>#VALUE!</v>
      </c>
      <c r="AA7615">
        <v>30076</v>
      </c>
      <c r="AB7615" t="e" cm="1" vm="2">
        <f t="array" ref="AB7615">_FV(Table1[[#This Row],[State]],"Country/region",TRUE)</f>
        <v>#VALUE!</v>
      </c>
    </row>
    <row r="7616" spans="1:28" x14ac:dyDescent="0.35">
      <c r="A7616" t="s">
        <v>822</v>
      </c>
      <c r="B7616">
        <v>67</v>
      </c>
      <c r="C7616" t="s">
        <v>823</v>
      </c>
      <c r="D7616" t="s">
        <v>46</v>
      </c>
      <c r="E7616">
        <f>YEAR(Table1[[#This Row],[Order Date]])</f>
        <v>2015</v>
      </c>
      <c r="F7616">
        <v>1</v>
      </c>
      <c r="G7616">
        <f>MONTH(Table1[[#This Row],[Order Date]])</f>
        <v>8</v>
      </c>
      <c r="H7616" s="1">
        <v>42229</v>
      </c>
      <c r="I7616">
        <v>10948</v>
      </c>
      <c r="J7616" t="s">
        <v>131</v>
      </c>
      <c r="K7616">
        <v>50</v>
      </c>
      <c r="L7616">
        <v>3.89</v>
      </c>
      <c r="M7616" s="2">
        <v>0.08</v>
      </c>
      <c r="N7616">
        <v>193.11</v>
      </c>
      <c r="O7616">
        <v>7.01</v>
      </c>
      <c r="P7616">
        <v>-263.76400000000001</v>
      </c>
      <c r="Q7616" s="2">
        <v>0.37</v>
      </c>
      <c r="R7616" t="s">
        <v>29</v>
      </c>
      <c r="S7616" t="s">
        <v>30</v>
      </c>
      <c r="T7616" t="s">
        <v>1963</v>
      </c>
      <c r="U7616" t="s">
        <v>67</v>
      </c>
      <c r="V7616" t="s">
        <v>52</v>
      </c>
      <c r="W7616">
        <v>1514</v>
      </c>
      <c r="X7616" s="1">
        <v>42229</v>
      </c>
      <c r="Y7616" t="s">
        <v>34</v>
      </c>
      <c r="Z7616" t="e" vm="4">
        <v>#VALUE!</v>
      </c>
      <c r="AA7616">
        <v>91745</v>
      </c>
      <c r="AB7616" t="e" cm="1" vm="2">
        <f t="array" ref="AB7616">_FV(Table1[[#This Row],[State]],"Country/region",TRUE)</f>
        <v>#VALUE!</v>
      </c>
    </row>
    <row r="7617" spans="1:28" x14ac:dyDescent="0.35">
      <c r="A7617" t="s">
        <v>2029</v>
      </c>
      <c r="B7617">
        <v>67</v>
      </c>
      <c r="C7617" t="s">
        <v>485</v>
      </c>
      <c r="D7617" t="s">
        <v>27</v>
      </c>
      <c r="E7617">
        <f>YEAR(Table1[[#This Row],[Order Date]])</f>
        <v>2015</v>
      </c>
      <c r="F7617">
        <v>1</v>
      </c>
      <c r="G7617">
        <f>MONTH(Table1[[#This Row],[Order Date]])</f>
        <v>8</v>
      </c>
      <c r="H7617" s="1">
        <v>42229</v>
      </c>
      <c r="I7617">
        <v>48000</v>
      </c>
      <c r="J7617" t="s">
        <v>28</v>
      </c>
      <c r="K7617">
        <v>12</v>
      </c>
      <c r="L7617">
        <v>17.48</v>
      </c>
      <c r="M7617" s="2">
        <v>0.06</v>
      </c>
      <c r="N7617">
        <v>214.94</v>
      </c>
      <c r="O7617">
        <v>1.99</v>
      </c>
      <c r="P7617">
        <v>26.75</v>
      </c>
      <c r="Q7617" s="2">
        <v>0.45</v>
      </c>
      <c r="R7617" t="s">
        <v>96</v>
      </c>
      <c r="S7617" t="s">
        <v>139</v>
      </c>
      <c r="T7617" t="s">
        <v>1856</v>
      </c>
      <c r="U7617" t="s">
        <v>102</v>
      </c>
      <c r="V7617" t="s">
        <v>52</v>
      </c>
      <c r="W7617">
        <v>6741</v>
      </c>
      <c r="X7617" s="1">
        <v>42230</v>
      </c>
      <c r="Y7617" t="s">
        <v>34</v>
      </c>
      <c r="Z7617" t="e" vm="23">
        <v>#VALUE!</v>
      </c>
      <c r="AA7617">
        <v>99301</v>
      </c>
      <c r="AB7617" t="e" cm="1" vm="2">
        <f t="array" ref="AB7617">_FV(Table1[[#This Row],[State]],"Country/region",TRUE)</f>
        <v>#VALUE!</v>
      </c>
    </row>
    <row r="7618" spans="1:28" x14ac:dyDescent="0.35">
      <c r="A7618" t="s">
        <v>541</v>
      </c>
      <c r="B7618">
        <v>67</v>
      </c>
      <c r="C7618" t="s">
        <v>542</v>
      </c>
      <c r="D7618" t="s">
        <v>57</v>
      </c>
      <c r="E7618">
        <f>YEAR(Table1[[#This Row],[Order Date]])</f>
        <v>2015</v>
      </c>
      <c r="F7618">
        <v>1</v>
      </c>
      <c r="G7618">
        <f>MONTH(Table1[[#This Row],[Order Date]])</f>
        <v>8</v>
      </c>
      <c r="H7618" s="1">
        <v>42230</v>
      </c>
      <c r="I7618">
        <v>51175</v>
      </c>
      <c r="J7618" t="s">
        <v>28</v>
      </c>
      <c r="K7618">
        <v>28</v>
      </c>
      <c r="L7618">
        <v>41.71</v>
      </c>
      <c r="M7618" s="2">
        <v>0.06</v>
      </c>
      <c r="N7618">
        <v>1135.24</v>
      </c>
      <c r="O7618">
        <v>4.5</v>
      </c>
      <c r="P7618">
        <v>271.81</v>
      </c>
      <c r="Q7618" s="2">
        <v>0.56000000000000005</v>
      </c>
      <c r="R7618" t="s">
        <v>29</v>
      </c>
      <c r="S7618" t="s">
        <v>30</v>
      </c>
      <c r="T7618" t="s">
        <v>3226</v>
      </c>
      <c r="U7618" t="s">
        <v>214</v>
      </c>
      <c r="V7618" t="s">
        <v>76</v>
      </c>
      <c r="W7618">
        <v>7170</v>
      </c>
      <c r="X7618" s="1">
        <v>42230</v>
      </c>
      <c r="Y7618" t="s">
        <v>34</v>
      </c>
      <c r="Z7618" t="e" vm="18">
        <v>#VALUE!</v>
      </c>
      <c r="AA7618">
        <v>23320</v>
      </c>
      <c r="AB7618" t="e" cm="1" vm="2">
        <f t="array" ref="AB7618">_FV(Table1[[#This Row],[State]],"Country/region",TRUE)</f>
        <v>#VALUE!</v>
      </c>
    </row>
    <row r="7619" spans="1:28" x14ac:dyDescent="0.35">
      <c r="A7619" t="s">
        <v>1581</v>
      </c>
      <c r="B7619">
        <v>67</v>
      </c>
      <c r="C7619" t="s">
        <v>889</v>
      </c>
      <c r="D7619" t="s">
        <v>38</v>
      </c>
      <c r="E7619">
        <f>YEAR(Table1[[#This Row],[Order Date]])</f>
        <v>2015</v>
      </c>
      <c r="F7619">
        <v>1</v>
      </c>
      <c r="G7619">
        <f>MONTH(Table1[[#This Row],[Order Date]])</f>
        <v>8</v>
      </c>
      <c r="H7619" s="1">
        <v>42230</v>
      </c>
      <c r="I7619">
        <v>24608</v>
      </c>
      <c r="J7619" t="s">
        <v>131</v>
      </c>
      <c r="K7619">
        <v>50</v>
      </c>
      <c r="L7619">
        <v>4.18</v>
      </c>
      <c r="M7619" s="2">
        <v>7.0000000000000007E-2</v>
      </c>
      <c r="N7619">
        <v>197.36</v>
      </c>
      <c r="O7619">
        <v>2.99</v>
      </c>
      <c r="P7619">
        <v>-43.5045</v>
      </c>
      <c r="Q7619" s="2">
        <v>0.37</v>
      </c>
      <c r="R7619" t="s">
        <v>29</v>
      </c>
      <c r="S7619" t="s">
        <v>30</v>
      </c>
      <c r="T7619" t="s">
        <v>2204</v>
      </c>
      <c r="U7619" t="s">
        <v>67</v>
      </c>
      <c r="V7619" t="s">
        <v>52</v>
      </c>
      <c r="W7619">
        <v>3450</v>
      </c>
      <c r="X7619" s="1">
        <v>42231</v>
      </c>
      <c r="Y7619" t="s">
        <v>34</v>
      </c>
      <c r="Z7619" t="e" vm="42">
        <v>#VALUE!</v>
      </c>
      <c r="AA7619">
        <v>86442</v>
      </c>
      <c r="AB7619" t="e" cm="1" vm="2">
        <f t="array" ref="AB7619">_FV(Table1[[#This Row],[State]],"Country/region",TRUE)</f>
        <v>#VALUE!</v>
      </c>
    </row>
    <row r="7620" spans="1:28" x14ac:dyDescent="0.35">
      <c r="A7620" t="s">
        <v>2851</v>
      </c>
      <c r="B7620">
        <v>67</v>
      </c>
      <c r="C7620" t="s">
        <v>915</v>
      </c>
      <c r="D7620" t="s">
        <v>27</v>
      </c>
      <c r="E7620">
        <f>YEAR(Table1[[#This Row],[Order Date]])</f>
        <v>2015</v>
      </c>
      <c r="F7620">
        <v>1</v>
      </c>
      <c r="G7620">
        <f>MONTH(Table1[[#This Row],[Order Date]])</f>
        <v>8</v>
      </c>
      <c r="H7620" s="1">
        <v>42230</v>
      </c>
      <c r="I7620">
        <v>50532</v>
      </c>
      <c r="J7620" t="s">
        <v>131</v>
      </c>
      <c r="K7620">
        <v>22</v>
      </c>
      <c r="L7620">
        <v>4</v>
      </c>
      <c r="M7620" s="2">
        <v>0.09</v>
      </c>
      <c r="N7620">
        <v>82.98</v>
      </c>
      <c r="O7620">
        <v>1.3</v>
      </c>
      <c r="P7620">
        <v>13.82</v>
      </c>
      <c r="Q7620" s="2">
        <v>0.37</v>
      </c>
      <c r="R7620" t="s">
        <v>29</v>
      </c>
      <c r="S7620" t="s">
        <v>59</v>
      </c>
      <c r="T7620" t="s">
        <v>950</v>
      </c>
      <c r="U7620" t="s">
        <v>61</v>
      </c>
      <c r="V7620" t="s">
        <v>76</v>
      </c>
      <c r="W7620">
        <v>7081</v>
      </c>
      <c r="X7620" s="1">
        <v>42231</v>
      </c>
      <c r="Y7620" t="s">
        <v>34</v>
      </c>
      <c r="Z7620" t="e" vm="19">
        <v>#VALUE!</v>
      </c>
      <c r="AA7620">
        <v>29801</v>
      </c>
      <c r="AB7620" t="e" cm="1" vm="2">
        <f t="array" ref="AB7620">_FV(Table1[[#This Row],[State]],"Country/region",TRUE)</f>
        <v>#VALUE!</v>
      </c>
    </row>
    <row r="7621" spans="1:28" x14ac:dyDescent="0.35">
      <c r="A7621" t="s">
        <v>3536</v>
      </c>
      <c r="B7621">
        <v>67</v>
      </c>
      <c r="C7621" t="s">
        <v>542</v>
      </c>
      <c r="D7621" t="s">
        <v>57</v>
      </c>
      <c r="E7621">
        <f>YEAR(Table1[[#This Row],[Order Date]])</f>
        <v>2015</v>
      </c>
      <c r="F7621">
        <v>1</v>
      </c>
      <c r="G7621">
        <f>MONTH(Table1[[#This Row],[Order Date]])</f>
        <v>8</v>
      </c>
      <c r="H7621" s="1">
        <v>42230</v>
      </c>
      <c r="I7621">
        <v>51175</v>
      </c>
      <c r="J7621" t="s">
        <v>28</v>
      </c>
      <c r="K7621">
        <v>3</v>
      </c>
      <c r="L7621">
        <v>699.99</v>
      </c>
      <c r="M7621" s="2">
        <v>0.04</v>
      </c>
      <c r="N7621">
        <v>2136.9299999999998</v>
      </c>
      <c r="O7621">
        <v>24.49</v>
      </c>
      <c r="P7621">
        <v>-2297.48</v>
      </c>
      <c r="Q7621" s="2">
        <v>0.41</v>
      </c>
      <c r="R7621" t="s">
        <v>96</v>
      </c>
      <c r="S7621" t="s">
        <v>40</v>
      </c>
      <c r="T7621" t="s">
        <v>191</v>
      </c>
      <c r="U7621" t="s">
        <v>192</v>
      </c>
      <c r="V7621" t="s">
        <v>76</v>
      </c>
      <c r="W7621">
        <v>7171</v>
      </c>
      <c r="X7621" s="1">
        <v>42231</v>
      </c>
      <c r="Y7621" t="s">
        <v>34</v>
      </c>
      <c r="Z7621" t="e" vm="18">
        <v>#VALUE!</v>
      </c>
      <c r="AA7621">
        <v>22193</v>
      </c>
      <c r="AB7621" t="e" cm="1" vm="2">
        <f t="array" ref="AB7621">_FV(Table1[[#This Row],[State]],"Country/region",TRUE)</f>
        <v>#VALUE!</v>
      </c>
    </row>
    <row r="7622" spans="1:28" x14ac:dyDescent="0.35">
      <c r="A7622" t="s">
        <v>1379</v>
      </c>
      <c r="B7622">
        <v>67</v>
      </c>
      <c r="C7622" t="s">
        <v>1380</v>
      </c>
      <c r="D7622" t="s">
        <v>27</v>
      </c>
      <c r="E7622">
        <f>YEAR(Table1[[#This Row],[Order Date]])</f>
        <v>2015</v>
      </c>
      <c r="F7622">
        <v>1</v>
      </c>
      <c r="G7622">
        <f>MONTH(Table1[[#This Row],[Order Date]])</f>
        <v>8</v>
      </c>
      <c r="H7622" s="1">
        <v>42230</v>
      </c>
      <c r="I7622">
        <v>4294</v>
      </c>
      <c r="J7622" t="s">
        <v>131</v>
      </c>
      <c r="K7622">
        <v>8</v>
      </c>
      <c r="L7622">
        <v>1.74</v>
      </c>
      <c r="M7622" s="2">
        <v>0.02</v>
      </c>
      <c r="N7622">
        <v>17.72</v>
      </c>
      <c r="O7622">
        <v>4.08</v>
      </c>
      <c r="P7622">
        <v>-15.34</v>
      </c>
      <c r="Q7622" s="2">
        <v>0.53</v>
      </c>
      <c r="R7622" t="s">
        <v>48</v>
      </c>
      <c r="S7622" t="s">
        <v>139</v>
      </c>
      <c r="T7622" t="s">
        <v>500</v>
      </c>
      <c r="U7622" t="s">
        <v>82</v>
      </c>
      <c r="V7622" t="s">
        <v>68</v>
      </c>
      <c r="W7622">
        <v>622</v>
      </c>
      <c r="X7622" s="1">
        <v>42232</v>
      </c>
      <c r="Y7622" t="s">
        <v>34</v>
      </c>
      <c r="Z7622" t="e" vm="26">
        <v>#VALUE!</v>
      </c>
      <c r="AA7622">
        <v>49505</v>
      </c>
      <c r="AB7622" t="e" cm="1" vm="2">
        <f t="array" ref="AB7622">_FV(Table1[[#This Row],[State]],"Country/region",TRUE)</f>
        <v>#VALUE!</v>
      </c>
    </row>
    <row r="7623" spans="1:28" x14ac:dyDescent="0.35">
      <c r="A7623" t="s">
        <v>1205</v>
      </c>
      <c r="B7623">
        <v>67</v>
      </c>
      <c r="C7623" t="s">
        <v>2775</v>
      </c>
      <c r="D7623" t="s">
        <v>46</v>
      </c>
      <c r="E7623">
        <f>YEAR(Table1[[#This Row],[Order Date]])</f>
        <v>2015</v>
      </c>
      <c r="F7623">
        <v>1</v>
      </c>
      <c r="G7623">
        <f>MONTH(Table1[[#This Row],[Order Date]])</f>
        <v>8</v>
      </c>
      <c r="H7623" s="1">
        <v>42230</v>
      </c>
      <c r="I7623">
        <v>42596</v>
      </c>
      <c r="J7623" t="s">
        <v>131</v>
      </c>
      <c r="K7623">
        <v>9</v>
      </c>
      <c r="L7623">
        <v>5.58</v>
      </c>
      <c r="M7623" s="2">
        <v>0.05</v>
      </c>
      <c r="N7623">
        <v>51.75</v>
      </c>
      <c r="O7623">
        <v>0.7</v>
      </c>
      <c r="P7623">
        <v>4.16</v>
      </c>
      <c r="Q7623" s="2">
        <v>0.6</v>
      </c>
      <c r="R7623" t="s">
        <v>29</v>
      </c>
      <c r="S7623" t="s">
        <v>59</v>
      </c>
      <c r="T7623" t="s">
        <v>3177</v>
      </c>
      <c r="U7623" t="s">
        <v>88</v>
      </c>
      <c r="V7623" t="s">
        <v>68</v>
      </c>
      <c r="W7623">
        <v>6012</v>
      </c>
      <c r="X7623" s="1">
        <v>42232</v>
      </c>
      <c r="Y7623" t="s">
        <v>34</v>
      </c>
      <c r="Z7623" t="e" vm="28">
        <v>#VALUE!</v>
      </c>
      <c r="AA7623">
        <v>65203</v>
      </c>
      <c r="AB7623" t="e" cm="1" vm="2">
        <f t="array" ref="AB7623">_FV(Table1[[#This Row],[State]],"Country/region",TRUE)</f>
        <v>#VALUE!</v>
      </c>
    </row>
    <row r="7624" spans="1:28" x14ac:dyDescent="0.35">
      <c r="A7624" t="s">
        <v>2851</v>
      </c>
      <c r="B7624">
        <v>67</v>
      </c>
      <c r="C7624" t="s">
        <v>915</v>
      </c>
      <c r="D7624" t="s">
        <v>27</v>
      </c>
      <c r="E7624">
        <f>YEAR(Table1[[#This Row],[Order Date]])</f>
        <v>2015</v>
      </c>
      <c r="F7624">
        <v>1</v>
      </c>
      <c r="G7624">
        <f>MONTH(Table1[[#This Row],[Order Date]])</f>
        <v>8</v>
      </c>
      <c r="H7624" s="1">
        <v>42230</v>
      </c>
      <c r="I7624">
        <v>50532</v>
      </c>
      <c r="J7624" t="s">
        <v>131</v>
      </c>
      <c r="K7624">
        <v>10</v>
      </c>
      <c r="L7624">
        <v>24.95</v>
      </c>
      <c r="M7624" s="2">
        <v>0.02</v>
      </c>
      <c r="N7624">
        <v>267.06</v>
      </c>
      <c r="O7624">
        <v>2.99</v>
      </c>
      <c r="P7624">
        <v>76.465999999999994</v>
      </c>
      <c r="Q7624" s="2">
        <v>0.39</v>
      </c>
      <c r="R7624" t="s">
        <v>29</v>
      </c>
      <c r="S7624" t="s">
        <v>30</v>
      </c>
      <c r="T7624" t="s">
        <v>1951</v>
      </c>
      <c r="U7624" t="s">
        <v>67</v>
      </c>
      <c r="V7624" t="s">
        <v>76</v>
      </c>
      <c r="W7624">
        <v>7080</v>
      </c>
      <c r="X7624" s="1">
        <v>42232</v>
      </c>
      <c r="Y7624" t="s">
        <v>34</v>
      </c>
      <c r="Z7624" t="e" vm="19">
        <v>#VALUE!</v>
      </c>
      <c r="AA7624">
        <v>29801</v>
      </c>
      <c r="AB7624" t="e" cm="1" vm="2">
        <f t="array" ref="AB7624">_FV(Table1[[#This Row],[State]],"Country/region",TRUE)</f>
        <v>#VALUE!</v>
      </c>
    </row>
    <row r="7625" spans="1:28" x14ac:dyDescent="0.35">
      <c r="A7625" t="s">
        <v>3329</v>
      </c>
      <c r="B7625">
        <v>67</v>
      </c>
      <c r="C7625" t="s">
        <v>641</v>
      </c>
      <c r="D7625" t="s">
        <v>27</v>
      </c>
      <c r="E7625">
        <f>YEAR(Table1[[#This Row],[Order Date]])</f>
        <v>2015</v>
      </c>
      <c r="F7625">
        <v>1</v>
      </c>
      <c r="G7625">
        <f>MONTH(Table1[[#This Row],[Order Date]])</f>
        <v>8</v>
      </c>
      <c r="H7625" s="1">
        <v>42230</v>
      </c>
      <c r="I7625">
        <v>2500</v>
      </c>
      <c r="J7625" t="s">
        <v>28</v>
      </c>
      <c r="K7625">
        <v>5</v>
      </c>
      <c r="L7625">
        <v>3.36</v>
      </c>
      <c r="M7625" s="2">
        <v>0.04</v>
      </c>
      <c r="N7625">
        <v>22.56</v>
      </c>
      <c r="O7625">
        <v>6.27</v>
      </c>
      <c r="P7625">
        <v>-25.564499999999999</v>
      </c>
      <c r="Q7625" s="2">
        <v>0.4</v>
      </c>
      <c r="R7625" t="s">
        <v>29</v>
      </c>
      <c r="S7625" t="s">
        <v>30</v>
      </c>
      <c r="T7625" t="s">
        <v>114</v>
      </c>
      <c r="U7625" t="s">
        <v>67</v>
      </c>
      <c r="V7625" t="s">
        <v>52</v>
      </c>
      <c r="W7625">
        <v>357</v>
      </c>
      <c r="X7625" s="1">
        <v>42232</v>
      </c>
      <c r="Y7625" t="s">
        <v>34</v>
      </c>
      <c r="Z7625" t="e" vm="4">
        <v>#VALUE!</v>
      </c>
      <c r="AA7625">
        <v>93405</v>
      </c>
      <c r="AB7625" t="e" cm="1" vm="2">
        <f t="array" ref="AB7625">_FV(Table1[[#This Row],[State]],"Country/region",TRUE)</f>
        <v>#VALUE!</v>
      </c>
    </row>
    <row r="7626" spans="1:28" x14ac:dyDescent="0.35">
      <c r="A7626" t="s">
        <v>2157</v>
      </c>
      <c r="B7626">
        <v>67</v>
      </c>
      <c r="C7626" t="s">
        <v>2220</v>
      </c>
      <c r="D7626" t="s">
        <v>46</v>
      </c>
      <c r="E7626">
        <f>YEAR(Table1[[#This Row],[Order Date]])</f>
        <v>2015</v>
      </c>
      <c r="F7626">
        <v>1</v>
      </c>
      <c r="G7626">
        <f>MONTH(Table1[[#This Row],[Order Date]])</f>
        <v>8</v>
      </c>
      <c r="H7626" s="1">
        <v>42231</v>
      </c>
      <c r="I7626">
        <v>5635</v>
      </c>
      <c r="J7626" t="s">
        <v>131</v>
      </c>
      <c r="K7626">
        <v>50</v>
      </c>
      <c r="L7626">
        <v>5.77</v>
      </c>
      <c r="M7626" s="2">
        <v>0.09</v>
      </c>
      <c r="N7626">
        <v>281.58</v>
      </c>
      <c r="O7626">
        <v>5.92</v>
      </c>
      <c r="P7626">
        <v>-161.56</v>
      </c>
      <c r="Q7626" s="2">
        <v>0.55000000000000004</v>
      </c>
      <c r="R7626" t="s">
        <v>48</v>
      </c>
      <c r="S7626" t="s">
        <v>80</v>
      </c>
      <c r="T7626" t="s">
        <v>1200</v>
      </c>
      <c r="U7626" t="s">
        <v>82</v>
      </c>
      <c r="V7626" t="s">
        <v>76</v>
      </c>
      <c r="W7626">
        <v>788</v>
      </c>
      <c r="X7626" s="1">
        <v>42233</v>
      </c>
      <c r="Y7626" t="s">
        <v>34</v>
      </c>
      <c r="Z7626" t="e" vm="14">
        <v>#VALUE!</v>
      </c>
      <c r="AA7626">
        <v>34787</v>
      </c>
      <c r="AB7626" t="e" cm="1" vm="2">
        <f t="array" ref="AB7626">_FV(Table1[[#This Row],[State]],"Country/region",TRUE)</f>
        <v>#VALUE!</v>
      </c>
    </row>
    <row r="7627" spans="1:28" x14ac:dyDescent="0.35">
      <c r="A7627" t="s">
        <v>2157</v>
      </c>
      <c r="B7627">
        <v>67</v>
      </c>
      <c r="C7627" t="s">
        <v>2220</v>
      </c>
      <c r="D7627" t="s">
        <v>46</v>
      </c>
      <c r="E7627">
        <f>YEAR(Table1[[#This Row],[Order Date]])</f>
        <v>2015</v>
      </c>
      <c r="F7627">
        <v>1</v>
      </c>
      <c r="G7627">
        <f>MONTH(Table1[[#This Row],[Order Date]])</f>
        <v>8</v>
      </c>
      <c r="H7627" s="1">
        <v>42231</v>
      </c>
      <c r="I7627">
        <v>5635</v>
      </c>
      <c r="J7627" t="s">
        <v>131</v>
      </c>
      <c r="K7627">
        <v>17</v>
      </c>
      <c r="L7627">
        <v>11.5</v>
      </c>
      <c r="M7627" s="2">
        <v>0.02</v>
      </c>
      <c r="N7627">
        <v>198.78</v>
      </c>
      <c r="O7627">
        <v>7.19</v>
      </c>
      <c r="P7627">
        <v>-28.3475</v>
      </c>
      <c r="Q7627" s="2">
        <v>0.4</v>
      </c>
      <c r="R7627" t="s">
        <v>29</v>
      </c>
      <c r="S7627" t="s">
        <v>30</v>
      </c>
      <c r="T7627" t="s">
        <v>1164</v>
      </c>
      <c r="U7627" t="s">
        <v>67</v>
      </c>
      <c r="V7627" t="s">
        <v>76</v>
      </c>
      <c r="W7627">
        <v>787</v>
      </c>
      <c r="X7627" s="1">
        <v>42233</v>
      </c>
      <c r="Y7627" t="s">
        <v>34</v>
      </c>
      <c r="Z7627" t="e" vm="14">
        <v>#VALUE!</v>
      </c>
      <c r="AA7627">
        <v>34787</v>
      </c>
      <c r="AB7627" t="e" cm="1" vm="2">
        <f t="array" ref="AB7627">_FV(Table1[[#This Row],[State]],"Country/region",TRUE)</f>
        <v>#VALUE!</v>
      </c>
    </row>
    <row r="7628" spans="1:28" x14ac:dyDescent="0.35">
      <c r="A7628" t="s">
        <v>446</v>
      </c>
      <c r="B7628">
        <v>67</v>
      </c>
      <c r="C7628" t="s">
        <v>447</v>
      </c>
      <c r="D7628" t="s">
        <v>38</v>
      </c>
      <c r="E7628">
        <f>YEAR(Table1[[#This Row],[Order Date]])</f>
        <v>2015</v>
      </c>
      <c r="F7628">
        <v>1</v>
      </c>
      <c r="G7628">
        <f>MONTH(Table1[[#This Row],[Order Date]])</f>
        <v>8</v>
      </c>
      <c r="H7628" s="1">
        <v>42231</v>
      </c>
      <c r="I7628">
        <v>54209</v>
      </c>
      <c r="J7628" t="s">
        <v>131</v>
      </c>
      <c r="K7628">
        <v>21</v>
      </c>
      <c r="L7628">
        <v>35.99</v>
      </c>
      <c r="M7628" s="2">
        <v>0.04</v>
      </c>
      <c r="N7628">
        <v>664.98900000000003</v>
      </c>
      <c r="O7628">
        <v>5.99</v>
      </c>
      <c r="P7628">
        <v>170.46</v>
      </c>
      <c r="Q7628" s="2">
        <v>0.38</v>
      </c>
      <c r="R7628" t="s">
        <v>96</v>
      </c>
      <c r="S7628" t="s">
        <v>59</v>
      </c>
      <c r="T7628" t="s">
        <v>836</v>
      </c>
      <c r="U7628" t="s">
        <v>105</v>
      </c>
      <c r="V7628" t="s">
        <v>33</v>
      </c>
      <c r="W7628">
        <v>7579</v>
      </c>
      <c r="X7628" s="1">
        <v>42233</v>
      </c>
      <c r="Y7628" t="s">
        <v>34</v>
      </c>
      <c r="Z7628" t="e" vm="22">
        <v>#VALUE!</v>
      </c>
      <c r="AA7628">
        <v>44106</v>
      </c>
      <c r="AB7628" t="e" cm="1" vm="2">
        <f t="array" ref="AB7628">_FV(Table1[[#This Row],[State]],"Country/region",TRUE)</f>
        <v>#VALUE!</v>
      </c>
    </row>
    <row r="7629" spans="1:28" x14ac:dyDescent="0.35">
      <c r="A7629" t="s">
        <v>3015</v>
      </c>
      <c r="B7629">
        <v>67</v>
      </c>
      <c r="C7629" t="s">
        <v>3016</v>
      </c>
      <c r="D7629" t="s">
        <v>27</v>
      </c>
      <c r="E7629">
        <f>YEAR(Table1[[#This Row],[Order Date]])</f>
        <v>2015</v>
      </c>
      <c r="F7629">
        <v>1</v>
      </c>
      <c r="G7629">
        <f>MONTH(Table1[[#This Row],[Order Date]])</f>
        <v>8</v>
      </c>
      <c r="H7629" s="1">
        <v>42231</v>
      </c>
      <c r="I7629">
        <v>8454</v>
      </c>
      <c r="J7629" t="s">
        <v>131</v>
      </c>
      <c r="K7629">
        <v>38</v>
      </c>
      <c r="L7629">
        <v>5.4</v>
      </c>
      <c r="M7629" s="2">
        <v>0.03</v>
      </c>
      <c r="N7629">
        <v>218.77</v>
      </c>
      <c r="O7629">
        <v>7.78</v>
      </c>
      <c r="P7629">
        <v>-188.1285</v>
      </c>
      <c r="Q7629" s="2">
        <v>0.37</v>
      </c>
      <c r="R7629" t="s">
        <v>29</v>
      </c>
      <c r="S7629" t="s">
        <v>30</v>
      </c>
      <c r="T7629" t="s">
        <v>1523</v>
      </c>
      <c r="U7629" t="s">
        <v>67</v>
      </c>
      <c r="V7629" t="s">
        <v>68</v>
      </c>
      <c r="W7629">
        <v>1162</v>
      </c>
      <c r="X7629" s="1">
        <v>42234</v>
      </c>
      <c r="Y7629" t="s">
        <v>34</v>
      </c>
      <c r="Z7629" t="e" vm="11">
        <v>#VALUE!</v>
      </c>
      <c r="AA7629">
        <v>77373</v>
      </c>
      <c r="AB7629" t="e" cm="1" vm="2">
        <f t="array" ref="AB7629">_FV(Table1[[#This Row],[State]],"Country/region",TRUE)</f>
        <v>#VALUE!</v>
      </c>
    </row>
    <row r="7630" spans="1:28" x14ac:dyDescent="0.35">
      <c r="A7630" t="s">
        <v>461</v>
      </c>
      <c r="B7630">
        <v>67</v>
      </c>
      <c r="C7630" t="s">
        <v>462</v>
      </c>
      <c r="D7630" t="s">
        <v>38</v>
      </c>
      <c r="E7630">
        <f>YEAR(Table1[[#This Row],[Order Date]])</f>
        <v>2015</v>
      </c>
      <c r="F7630">
        <v>1</v>
      </c>
      <c r="G7630">
        <f>MONTH(Table1[[#This Row],[Order Date]])</f>
        <v>8</v>
      </c>
      <c r="H7630" s="1">
        <v>42232</v>
      </c>
      <c r="I7630">
        <v>39877</v>
      </c>
      <c r="J7630" t="s">
        <v>58</v>
      </c>
      <c r="K7630">
        <v>41</v>
      </c>
      <c r="L7630">
        <v>2.1800000000000002</v>
      </c>
      <c r="M7630" s="2">
        <v>0.04</v>
      </c>
      <c r="N7630">
        <v>90.88</v>
      </c>
      <c r="O7630">
        <v>0.78</v>
      </c>
      <c r="P7630">
        <v>8.06</v>
      </c>
      <c r="Q7630" s="2">
        <v>0.52</v>
      </c>
      <c r="R7630" t="s">
        <v>29</v>
      </c>
      <c r="S7630" t="s">
        <v>59</v>
      </c>
      <c r="T7630" t="s">
        <v>374</v>
      </c>
      <c r="U7630" t="s">
        <v>232</v>
      </c>
      <c r="V7630" t="s">
        <v>68</v>
      </c>
      <c r="W7630">
        <v>5637</v>
      </c>
      <c r="X7630" s="1">
        <v>42234</v>
      </c>
      <c r="Y7630" t="s">
        <v>34</v>
      </c>
      <c r="Z7630" t="e" vm="5">
        <v>#VALUE!</v>
      </c>
      <c r="AA7630">
        <v>55014</v>
      </c>
      <c r="AB7630" t="e" cm="1" vm="2">
        <f t="array" ref="AB7630">_FV(Table1[[#This Row],[State]],"Country/region",TRUE)</f>
        <v>#VALUE!</v>
      </c>
    </row>
    <row r="7631" spans="1:28" x14ac:dyDescent="0.35">
      <c r="A7631" t="s">
        <v>1260</v>
      </c>
      <c r="B7631">
        <v>67</v>
      </c>
      <c r="C7631" t="s">
        <v>86</v>
      </c>
      <c r="D7631" t="s">
        <v>38</v>
      </c>
      <c r="E7631">
        <f>YEAR(Table1[[#This Row],[Order Date]])</f>
        <v>2015</v>
      </c>
      <c r="F7631">
        <v>1</v>
      </c>
      <c r="G7631">
        <f>MONTH(Table1[[#This Row],[Order Date]])</f>
        <v>8</v>
      </c>
      <c r="H7631" s="1">
        <v>42232</v>
      </c>
      <c r="I7631">
        <v>36038</v>
      </c>
      <c r="J7631" t="s">
        <v>28</v>
      </c>
      <c r="K7631">
        <v>26</v>
      </c>
      <c r="L7631">
        <v>3.28</v>
      </c>
      <c r="M7631" s="2">
        <v>0.02</v>
      </c>
      <c r="N7631">
        <v>95.26</v>
      </c>
      <c r="O7631">
        <v>5</v>
      </c>
      <c r="P7631">
        <v>-89.06</v>
      </c>
      <c r="Q7631" s="2">
        <v>0.56000000000000005</v>
      </c>
      <c r="R7631" t="s">
        <v>29</v>
      </c>
      <c r="S7631" t="s">
        <v>59</v>
      </c>
      <c r="T7631" t="s">
        <v>2660</v>
      </c>
      <c r="U7631" t="s">
        <v>88</v>
      </c>
      <c r="V7631" t="s">
        <v>52</v>
      </c>
      <c r="W7631">
        <v>5055</v>
      </c>
      <c r="X7631" s="1">
        <v>42234</v>
      </c>
      <c r="Y7631" t="s">
        <v>34</v>
      </c>
      <c r="Z7631" t="e" vm="8">
        <v>#VALUE!</v>
      </c>
      <c r="AA7631">
        <v>97128</v>
      </c>
      <c r="AB7631" t="e" cm="1" vm="2">
        <f t="array" ref="AB7631">_FV(Table1[[#This Row],[State]],"Country/region",TRUE)</f>
        <v>#VALUE!</v>
      </c>
    </row>
    <row r="7632" spans="1:28" x14ac:dyDescent="0.35">
      <c r="A7632" t="s">
        <v>1904</v>
      </c>
      <c r="B7632">
        <v>67</v>
      </c>
      <c r="C7632" t="s">
        <v>433</v>
      </c>
      <c r="D7632" t="s">
        <v>27</v>
      </c>
      <c r="E7632">
        <f>YEAR(Table1[[#This Row],[Order Date]])</f>
        <v>2015</v>
      </c>
      <c r="F7632">
        <v>1</v>
      </c>
      <c r="G7632">
        <f>MONTH(Table1[[#This Row],[Order Date]])</f>
        <v>8</v>
      </c>
      <c r="H7632" s="1">
        <v>42232</v>
      </c>
      <c r="I7632">
        <v>11108</v>
      </c>
      <c r="J7632" t="s">
        <v>39</v>
      </c>
      <c r="K7632">
        <v>20</v>
      </c>
      <c r="L7632">
        <v>6.48</v>
      </c>
      <c r="M7632" s="2">
        <v>0.1</v>
      </c>
      <c r="N7632">
        <v>131.71</v>
      </c>
      <c r="O7632">
        <v>5.74</v>
      </c>
      <c r="P7632">
        <v>-44</v>
      </c>
      <c r="Q7632" s="2">
        <v>0.37</v>
      </c>
      <c r="R7632" t="s">
        <v>29</v>
      </c>
      <c r="S7632" t="s">
        <v>30</v>
      </c>
      <c r="T7632" t="s">
        <v>2548</v>
      </c>
      <c r="U7632" t="s">
        <v>61</v>
      </c>
      <c r="V7632" t="s">
        <v>76</v>
      </c>
      <c r="W7632">
        <v>1540</v>
      </c>
      <c r="X7632" s="1">
        <v>42234</v>
      </c>
      <c r="Y7632" t="s">
        <v>34</v>
      </c>
      <c r="Z7632" t="e" vm="31">
        <v>#VALUE!</v>
      </c>
      <c r="AA7632">
        <v>37167</v>
      </c>
      <c r="AB7632" t="e" cm="1" vm="2">
        <f t="array" ref="AB7632">_FV(Table1[[#This Row],[State]],"Country/region",TRUE)</f>
        <v>#VALUE!</v>
      </c>
    </row>
    <row r="7633" spans="1:28" x14ac:dyDescent="0.35">
      <c r="A7633" t="s">
        <v>1634</v>
      </c>
      <c r="B7633">
        <v>67</v>
      </c>
      <c r="C7633" t="s">
        <v>1580</v>
      </c>
      <c r="D7633" t="s">
        <v>27</v>
      </c>
      <c r="E7633">
        <f>YEAR(Table1[[#This Row],[Order Date]])</f>
        <v>2015</v>
      </c>
      <c r="F7633">
        <v>1</v>
      </c>
      <c r="G7633">
        <f>MONTH(Table1[[#This Row],[Order Date]])</f>
        <v>8</v>
      </c>
      <c r="H7633" s="1">
        <v>42232</v>
      </c>
      <c r="I7633">
        <v>39425</v>
      </c>
      <c r="J7633" t="s">
        <v>58</v>
      </c>
      <c r="K7633">
        <v>23</v>
      </c>
      <c r="L7633">
        <v>65.989999999999995</v>
      </c>
      <c r="M7633" s="2">
        <v>0.05</v>
      </c>
      <c r="N7633">
        <v>1267.4604999999999</v>
      </c>
      <c r="O7633">
        <v>5.99</v>
      </c>
      <c r="P7633">
        <v>128.79</v>
      </c>
      <c r="Q7633" s="2">
        <v>0.57999999999999996</v>
      </c>
      <c r="R7633" t="s">
        <v>96</v>
      </c>
      <c r="S7633" t="s">
        <v>30</v>
      </c>
      <c r="T7633" t="s">
        <v>194</v>
      </c>
      <c r="U7633" t="s">
        <v>105</v>
      </c>
      <c r="V7633" t="s">
        <v>52</v>
      </c>
      <c r="W7633">
        <v>5566</v>
      </c>
      <c r="X7633" s="1">
        <v>42234</v>
      </c>
      <c r="Y7633" t="s">
        <v>34</v>
      </c>
      <c r="Z7633" t="e" vm="39">
        <v>#VALUE!</v>
      </c>
      <c r="AA7633">
        <v>88201</v>
      </c>
      <c r="AB7633" t="e" cm="1" vm="2">
        <f t="array" ref="AB7633">_FV(Table1[[#This Row],[State]],"Country/region",TRUE)</f>
        <v>#VALUE!</v>
      </c>
    </row>
    <row r="7634" spans="1:28" x14ac:dyDescent="0.35">
      <c r="A7634" t="s">
        <v>222</v>
      </c>
      <c r="B7634">
        <v>67</v>
      </c>
      <c r="C7634" t="s">
        <v>223</v>
      </c>
      <c r="D7634" t="s">
        <v>57</v>
      </c>
      <c r="E7634">
        <f>YEAR(Table1[[#This Row],[Order Date]])</f>
        <v>2015</v>
      </c>
      <c r="F7634">
        <v>1</v>
      </c>
      <c r="G7634">
        <f>MONTH(Table1[[#This Row],[Order Date]])</f>
        <v>8</v>
      </c>
      <c r="H7634" s="1">
        <v>42232</v>
      </c>
      <c r="I7634">
        <v>13601</v>
      </c>
      <c r="J7634" t="s">
        <v>47</v>
      </c>
      <c r="K7634">
        <v>17</v>
      </c>
      <c r="L7634">
        <v>49.43</v>
      </c>
      <c r="M7634" s="2">
        <v>0.09</v>
      </c>
      <c r="N7634">
        <v>822.91</v>
      </c>
      <c r="O7634">
        <v>19.989999999999998</v>
      </c>
      <c r="P7634">
        <v>-94.76</v>
      </c>
      <c r="Q7634" s="2">
        <v>0.56999999999999995</v>
      </c>
      <c r="R7634" t="s">
        <v>29</v>
      </c>
      <c r="S7634" t="s">
        <v>30</v>
      </c>
      <c r="T7634" t="s">
        <v>1974</v>
      </c>
      <c r="U7634" t="s">
        <v>214</v>
      </c>
      <c r="V7634" t="s">
        <v>68</v>
      </c>
      <c r="W7634">
        <v>1893</v>
      </c>
      <c r="X7634" s="1">
        <v>42236</v>
      </c>
      <c r="Y7634" t="s">
        <v>34</v>
      </c>
      <c r="Z7634" t="e" vm="13">
        <v>#VALUE!</v>
      </c>
      <c r="AA7634">
        <v>73505</v>
      </c>
      <c r="AB7634" t="e" cm="1" vm="2">
        <f t="array" ref="AB7634">_FV(Table1[[#This Row],[State]],"Country/region",TRUE)</f>
        <v>#VALUE!</v>
      </c>
    </row>
    <row r="7635" spans="1:28" x14ac:dyDescent="0.35">
      <c r="A7635" t="s">
        <v>1709</v>
      </c>
      <c r="B7635">
        <v>67</v>
      </c>
      <c r="C7635" t="s">
        <v>1710</v>
      </c>
      <c r="D7635" t="s">
        <v>38</v>
      </c>
      <c r="E7635">
        <f>YEAR(Table1[[#This Row],[Order Date]])</f>
        <v>2015</v>
      </c>
      <c r="F7635">
        <v>1</v>
      </c>
      <c r="G7635">
        <f>MONTH(Table1[[#This Row],[Order Date]])</f>
        <v>8</v>
      </c>
      <c r="H7635" s="1">
        <v>42233</v>
      </c>
      <c r="I7635">
        <v>56930</v>
      </c>
      <c r="J7635" t="s">
        <v>47</v>
      </c>
      <c r="K7635">
        <v>10</v>
      </c>
      <c r="L7635">
        <v>101.41</v>
      </c>
      <c r="M7635" s="2">
        <v>7.0000000000000007E-2</v>
      </c>
      <c r="N7635">
        <v>987.54</v>
      </c>
      <c r="O7635">
        <v>35</v>
      </c>
      <c r="P7635">
        <v>-396.84</v>
      </c>
      <c r="Q7635" s="2">
        <v>0.82</v>
      </c>
      <c r="R7635" t="s">
        <v>29</v>
      </c>
      <c r="S7635" t="s">
        <v>40</v>
      </c>
      <c r="T7635" t="s">
        <v>1967</v>
      </c>
      <c r="U7635" t="s">
        <v>32</v>
      </c>
      <c r="V7635" t="s">
        <v>68</v>
      </c>
      <c r="W7635">
        <v>7964</v>
      </c>
      <c r="X7635" s="1">
        <v>42233</v>
      </c>
      <c r="Y7635" t="s">
        <v>34</v>
      </c>
      <c r="Z7635" t="e" vm="13">
        <v>#VALUE!</v>
      </c>
      <c r="AA7635">
        <v>73521</v>
      </c>
      <c r="AB7635" t="e" cm="1" vm="2">
        <f t="array" ref="AB7635">_FV(Table1[[#This Row],[State]],"Country/region",TRUE)</f>
        <v>#VALUE!</v>
      </c>
    </row>
    <row r="7636" spans="1:28" x14ac:dyDescent="0.35">
      <c r="A7636" t="s">
        <v>1853</v>
      </c>
      <c r="B7636">
        <v>67</v>
      </c>
      <c r="C7636" t="s">
        <v>1854</v>
      </c>
      <c r="D7636" t="s">
        <v>57</v>
      </c>
      <c r="E7636">
        <f>YEAR(Table1[[#This Row],[Order Date]])</f>
        <v>2015</v>
      </c>
      <c r="F7636">
        <v>1</v>
      </c>
      <c r="G7636">
        <f>MONTH(Table1[[#This Row],[Order Date]])</f>
        <v>8</v>
      </c>
      <c r="H7636" s="1">
        <v>42233</v>
      </c>
      <c r="I7636">
        <v>38884</v>
      </c>
      <c r="J7636" t="s">
        <v>28</v>
      </c>
      <c r="K7636">
        <v>20</v>
      </c>
      <c r="L7636">
        <v>296.18</v>
      </c>
      <c r="M7636" s="2">
        <v>0.06</v>
      </c>
      <c r="N7636">
        <v>6067.76</v>
      </c>
      <c r="O7636">
        <v>54.12</v>
      </c>
      <c r="P7636">
        <v>-98.046000000000006</v>
      </c>
      <c r="Q7636" s="2">
        <v>0.76</v>
      </c>
      <c r="R7636" t="s">
        <v>48</v>
      </c>
      <c r="S7636" t="s">
        <v>73</v>
      </c>
      <c r="T7636" t="s">
        <v>900</v>
      </c>
      <c r="U7636" t="s">
        <v>75</v>
      </c>
      <c r="V7636" t="s">
        <v>68</v>
      </c>
      <c r="W7636">
        <v>5473</v>
      </c>
      <c r="X7636" s="1">
        <v>42234</v>
      </c>
      <c r="Y7636" t="s">
        <v>53</v>
      </c>
      <c r="Z7636" t="e" vm="16">
        <v>#VALUE!</v>
      </c>
      <c r="AA7636">
        <v>60188</v>
      </c>
      <c r="AB7636" t="e" cm="1" vm="2">
        <f t="array" ref="AB7636">_FV(Table1[[#This Row],[State]],"Country/region",TRUE)</f>
        <v>#VALUE!</v>
      </c>
    </row>
    <row r="7637" spans="1:28" x14ac:dyDescent="0.35">
      <c r="A7637" t="s">
        <v>1853</v>
      </c>
      <c r="B7637">
        <v>67</v>
      </c>
      <c r="C7637" t="s">
        <v>1854</v>
      </c>
      <c r="D7637" t="s">
        <v>57</v>
      </c>
      <c r="E7637">
        <f>YEAR(Table1[[#This Row],[Order Date]])</f>
        <v>2015</v>
      </c>
      <c r="F7637">
        <v>1</v>
      </c>
      <c r="G7637">
        <f>MONTH(Table1[[#This Row],[Order Date]])</f>
        <v>8</v>
      </c>
      <c r="H7637" s="1">
        <v>42233</v>
      </c>
      <c r="I7637">
        <v>38884</v>
      </c>
      <c r="J7637" t="s">
        <v>28</v>
      </c>
      <c r="K7637">
        <v>47</v>
      </c>
      <c r="L7637">
        <v>5.28</v>
      </c>
      <c r="M7637" s="2">
        <v>0.03</v>
      </c>
      <c r="N7637">
        <v>256</v>
      </c>
      <c r="O7637">
        <v>5.66</v>
      </c>
      <c r="P7637">
        <v>-119.84</v>
      </c>
      <c r="Q7637" s="2">
        <v>0.4</v>
      </c>
      <c r="R7637" t="s">
        <v>29</v>
      </c>
      <c r="S7637" t="s">
        <v>30</v>
      </c>
      <c r="T7637" t="s">
        <v>92</v>
      </c>
      <c r="U7637" t="s">
        <v>61</v>
      </c>
      <c r="V7637" t="s">
        <v>68</v>
      </c>
      <c r="W7637">
        <v>5472</v>
      </c>
      <c r="X7637" s="1">
        <v>42234</v>
      </c>
      <c r="Y7637" t="s">
        <v>34</v>
      </c>
      <c r="Z7637" t="e" vm="16">
        <v>#VALUE!</v>
      </c>
      <c r="AA7637">
        <v>60188</v>
      </c>
      <c r="AB7637" t="e" cm="1" vm="2">
        <f t="array" ref="AB7637">_FV(Table1[[#This Row],[State]],"Country/region",TRUE)</f>
        <v>#VALUE!</v>
      </c>
    </row>
    <row r="7638" spans="1:28" x14ac:dyDescent="0.35">
      <c r="A7638" t="s">
        <v>1835</v>
      </c>
      <c r="B7638">
        <v>67</v>
      </c>
      <c r="C7638" t="s">
        <v>130</v>
      </c>
      <c r="D7638" t="s">
        <v>46</v>
      </c>
      <c r="E7638">
        <f>YEAR(Table1[[#This Row],[Order Date]])</f>
        <v>2015</v>
      </c>
      <c r="F7638">
        <v>1</v>
      </c>
      <c r="G7638">
        <f>MONTH(Table1[[#This Row],[Order Date]])</f>
        <v>8</v>
      </c>
      <c r="H7638" s="1">
        <v>42233</v>
      </c>
      <c r="I7638">
        <v>487</v>
      </c>
      <c r="J7638" t="s">
        <v>58</v>
      </c>
      <c r="K7638">
        <v>19</v>
      </c>
      <c r="L7638">
        <v>10.89</v>
      </c>
      <c r="M7638" s="2">
        <v>7.0000000000000007E-2</v>
      </c>
      <c r="N7638">
        <v>210.4</v>
      </c>
      <c r="O7638">
        <v>4.5</v>
      </c>
      <c r="P7638">
        <v>-18.96</v>
      </c>
      <c r="Q7638" s="2">
        <v>0.59</v>
      </c>
      <c r="R7638" t="s">
        <v>29</v>
      </c>
      <c r="S7638" t="s">
        <v>30</v>
      </c>
      <c r="T7638" t="s">
        <v>1766</v>
      </c>
      <c r="U7638" t="s">
        <v>214</v>
      </c>
      <c r="V7638" t="s">
        <v>76</v>
      </c>
      <c r="W7638">
        <v>81</v>
      </c>
      <c r="X7638" s="1">
        <v>42234</v>
      </c>
      <c r="Y7638" t="s">
        <v>34</v>
      </c>
      <c r="Z7638" t="e" vm="14">
        <v>#VALUE!</v>
      </c>
      <c r="AA7638">
        <v>32839</v>
      </c>
      <c r="AB7638" t="e" cm="1" vm="2">
        <f t="array" ref="AB7638">_FV(Table1[[#This Row],[State]],"Country/region",TRUE)</f>
        <v>#VALUE!</v>
      </c>
    </row>
    <row r="7639" spans="1:28" x14ac:dyDescent="0.35">
      <c r="A7639" t="s">
        <v>1148</v>
      </c>
      <c r="B7639">
        <v>67</v>
      </c>
      <c r="C7639" t="s">
        <v>1710</v>
      </c>
      <c r="D7639" t="s">
        <v>38</v>
      </c>
      <c r="E7639">
        <f>YEAR(Table1[[#This Row],[Order Date]])</f>
        <v>2015</v>
      </c>
      <c r="F7639">
        <v>1</v>
      </c>
      <c r="G7639">
        <f>MONTH(Table1[[#This Row],[Order Date]])</f>
        <v>8</v>
      </c>
      <c r="H7639" s="1">
        <v>42233</v>
      </c>
      <c r="I7639">
        <v>56930</v>
      </c>
      <c r="J7639" t="s">
        <v>47</v>
      </c>
      <c r="K7639">
        <v>47</v>
      </c>
      <c r="L7639">
        <v>4.71</v>
      </c>
      <c r="M7639" s="2">
        <v>0.03</v>
      </c>
      <c r="N7639">
        <v>228.31</v>
      </c>
      <c r="O7639">
        <v>0.7</v>
      </c>
      <c r="P7639">
        <v>8.89</v>
      </c>
      <c r="Q7639" s="2">
        <v>0.8</v>
      </c>
      <c r="R7639" t="s">
        <v>29</v>
      </c>
      <c r="S7639" t="s">
        <v>59</v>
      </c>
      <c r="T7639" t="s">
        <v>1646</v>
      </c>
      <c r="U7639" t="s">
        <v>232</v>
      </c>
      <c r="V7639" t="s">
        <v>52</v>
      </c>
      <c r="W7639">
        <v>7965</v>
      </c>
      <c r="X7639" s="1">
        <v>42240</v>
      </c>
      <c r="Y7639" t="s">
        <v>34</v>
      </c>
      <c r="Z7639" t="e" vm="32">
        <v>#VALUE!</v>
      </c>
      <c r="AA7639">
        <v>80906</v>
      </c>
      <c r="AB7639" t="e" cm="1" vm="2">
        <f t="array" ref="AB7639">_FV(Table1[[#This Row],[State]],"Country/region",TRUE)</f>
        <v>#VALUE!</v>
      </c>
    </row>
    <row r="7640" spans="1:28" x14ac:dyDescent="0.35">
      <c r="A7640" t="s">
        <v>693</v>
      </c>
      <c r="B7640">
        <v>67</v>
      </c>
      <c r="C7640" t="s">
        <v>1087</v>
      </c>
      <c r="D7640" t="s">
        <v>27</v>
      </c>
      <c r="E7640">
        <f>YEAR(Table1[[#This Row],[Order Date]])</f>
        <v>2015</v>
      </c>
      <c r="F7640">
        <v>1</v>
      </c>
      <c r="G7640">
        <f>MONTH(Table1[[#This Row],[Order Date]])</f>
        <v>8</v>
      </c>
      <c r="H7640" s="1">
        <v>42234</v>
      </c>
      <c r="I7640">
        <v>3907</v>
      </c>
      <c r="J7640" t="s">
        <v>131</v>
      </c>
      <c r="K7640">
        <v>36</v>
      </c>
      <c r="L7640">
        <v>4.4800000000000004</v>
      </c>
      <c r="M7640" s="2">
        <v>0.02</v>
      </c>
      <c r="N7640">
        <v>218.12</v>
      </c>
      <c r="O7640">
        <v>49</v>
      </c>
      <c r="P7640">
        <v>-1642.65</v>
      </c>
      <c r="Q7640" s="2">
        <v>0.6</v>
      </c>
      <c r="R7640" t="s">
        <v>29</v>
      </c>
      <c r="S7640" t="s">
        <v>40</v>
      </c>
      <c r="T7640" t="s">
        <v>1259</v>
      </c>
      <c r="U7640" t="s">
        <v>214</v>
      </c>
      <c r="V7640" t="s">
        <v>68</v>
      </c>
      <c r="W7640">
        <v>574</v>
      </c>
      <c r="X7640" s="1">
        <v>42234</v>
      </c>
      <c r="Y7640" t="s">
        <v>34</v>
      </c>
      <c r="Z7640" t="e" vm="26">
        <v>#VALUE!</v>
      </c>
      <c r="AA7640">
        <v>48195</v>
      </c>
      <c r="AB7640" t="e" cm="1" vm="2">
        <f t="array" ref="AB7640">_FV(Table1[[#This Row],[State]],"Country/region",TRUE)</f>
        <v>#VALUE!</v>
      </c>
    </row>
    <row r="7641" spans="1:28" x14ac:dyDescent="0.35">
      <c r="A7641" t="s">
        <v>1086</v>
      </c>
      <c r="B7641">
        <v>67</v>
      </c>
      <c r="C7641" t="s">
        <v>1087</v>
      </c>
      <c r="D7641" t="s">
        <v>27</v>
      </c>
      <c r="E7641">
        <f>YEAR(Table1[[#This Row],[Order Date]])</f>
        <v>2015</v>
      </c>
      <c r="F7641">
        <v>1</v>
      </c>
      <c r="G7641">
        <f>MONTH(Table1[[#This Row],[Order Date]])</f>
        <v>8</v>
      </c>
      <c r="H7641" s="1">
        <v>42234</v>
      </c>
      <c r="I7641">
        <v>3907</v>
      </c>
      <c r="J7641" t="s">
        <v>131</v>
      </c>
      <c r="K7641">
        <v>36</v>
      </c>
      <c r="L7641">
        <v>29.99</v>
      </c>
      <c r="M7641" s="2">
        <v>0.03</v>
      </c>
      <c r="N7641">
        <v>1083.19</v>
      </c>
      <c r="O7641">
        <v>5.5</v>
      </c>
      <c r="P7641">
        <v>214.61</v>
      </c>
      <c r="Q7641" s="2">
        <v>0.51</v>
      </c>
      <c r="R7641" t="s">
        <v>96</v>
      </c>
      <c r="S7641" t="s">
        <v>30</v>
      </c>
      <c r="T7641" t="s">
        <v>2983</v>
      </c>
      <c r="U7641" t="s">
        <v>102</v>
      </c>
      <c r="V7641" t="s">
        <v>52</v>
      </c>
      <c r="W7641">
        <v>576</v>
      </c>
      <c r="X7641" s="1">
        <v>42235</v>
      </c>
      <c r="Y7641" t="s">
        <v>42</v>
      </c>
      <c r="Z7641" t="e" vm="32">
        <v>#VALUE!</v>
      </c>
      <c r="AA7641">
        <v>80229</v>
      </c>
      <c r="AB7641" t="e" cm="1" vm="2">
        <f t="array" ref="AB7641">_FV(Table1[[#This Row],[State]],"Country/region",TRUE)</f>
        <v>#VALUE!</v>
      </c>
    </row>
    <row r="7642" spans="1:28" x14ac:dyDescent="0.35">
      <c r="A7642" t="s">
        <v>2312</v>
      </c>
      <c r="B7642">
        <v>67</v>
      </c>
      <c r="C7642" t="s">
        <v>3386</v>
      </c>
      <c r="D7642" t="s">
        <v>38</v>
      </c>
      <c r="E7642">
        <f>YEAR(Table1[[#This Row],[Order Date]])</f>
        <v>2015</v>
      </c>
      <c r="F7642">
        <v>1</v>
      </c>
      <c r="G7642">
        <f>MONTH(Table1[[#This Row],[Order Date]])</f>
        <v>8</v>
      </c>
      <c r="H7642" s="1">
        <v>42234</v>
      </c>
      <c r="I7642">
        <v>6018</v>
      </c>
      <c r="J7642" t="s">
        <v>47</v>
      </c>
      <c r="K7642">
        <v>39</v>
      </c>
      <c r="L7642">
        <v>5.08</v>
      </c>
      <c r="M7642" s="2">
        <v>0</v>
      </c>
      <c r="N7642">
        <v>206.09</v>
      </c>
      <c r="O7642">
        <v>2.0299999999999998</v>
      </c>
      <c r="P7642">
        <v>36.04</v>
      </c>
      <c r="Q7642" s="2">
        <v>0.51</v>
      </c>
      <c r="R7642" t="s">
        <v>48</v>
      </c>
      <c r="S7642" t="s">
        <v>59</v>
      </c>
      <c r="T7642" t="s">
        <v>1891</v>
      </c>
      <c r="U7642" t="s">
        <v>82</v>
      </c>
      <c r="V7642" t="s">
        <v>76</v>
      </c>
      <c r="W7642">
        <v>840</v>
      </c>
      <c r="X7642" s="1">
        <v>42236</v>
      </c>
      <c r="Y7642" t="s">
        <v>34</v>
      </c>
      <c r="Z7642" t="e" vm="44">
        <v>#VALUE!</v>
      </c>
      <c r="AA7642">
        <v>30501</v>
      </c>
      <c r="AB7642" t="e" cm="1" vm="2">
        <f t="array" ref="AB7642">_FV(Table1[[#This Row],[State]],"Country/region",TRUE)</f>
        <v>#VALUE!</v>
      </c>
    </row>
    <row r="7643" spans="1:28" x14ac:dyDescent="0.35">
      <c r="A7643" t="s">
        <v>2277</v>
      </c>
      <c r="B7643">
        <v>67</v>
      </c>
      <c r="C7643" t="s">
        <v>694</v>
      </c>
      <c r="D7643" t="s">
        <v>57</v>
      </c>
      <c r="E7643">
        <f>YEAR(Table1[[#This Row],[Order Date]])</f>
        <v>2015</v>
      </c>
      <c r="F7643">
        <v>1</v>
      </c>
      <c r="G7643">
        <f>MONTH(Table1[[#This Row],[Order Date]])</f>
        <v>8</v>
      </c>
      <c r="H7643" s="1">
        <v>42234</v>
      </c>
      <c r="I7643">
        <v>25571</v>
      </c>
      <c r="J7643" t="s">
        <v>58</v>
      </c>
      <c r="K7643">
        <v>42</v>
      </c>
      <c r="L7643">
        <v>89.83</v>
      </c>
      <c r="M7643" s="2">
        <v>0.08</v>
      </c>
      <c r="N7643">
        <v>3749</v>
      </c>
      <c r="O7643">
        <v>35</v>
      </c>
      <c r="P7643">
        <v>-1032.1300000000001</v>
      </c>
      <c r="Q7643" s="2">
        <v>0.83</v>
      </c>
      <c r="R7643" t="s">
        <v>29</v>
      </c>
      <c r="S7643" t="s">
        <v>40</v>
      </c>
      <c r="T7643" t="s">
        <v>1218</v>
      </c>
      <c r="U7643" t="s">
        <v>32</v>
      </c>
      <c r="V7643" t="s">
        <v>52</v>
      </c>
      <c r="W7643">
        <v>3585</v>
      </c>
      <c r="X7643" s="1">
        <v>42236</v>
      </c>
      <c r="Y7643" t="s">
        <v>34</v>
      </c>
      <c r="Z7643" t="e" vm="32">
        <v>#VALUE!</v>
      </c>
      <c r="AA7643">
        <v>81007</v>
      </c>
      <c r="AB7643" t="e" cm="1" vm="2">
        <f t="array" ref="AB7643">_FV(Table1[[#This Row],[State]],"Country/region",TRUE)</f>
        <v>#VALUE!</v>
      </c>
    </row>
    <row r="7644" spans="1:28" x14ac:dyDescent="0.35">
      <c r="A7644" t="s">
        <v>1086</v>
      </c>
      <c r="B7644">
        <v>67</v>
      </c>
      <c r="C7644" t="s">
        <v>1087</v>
      </c>
      <c r="D7644" t="s">
        <v>27</v>
      </c>
      <c r="E7644">
        <f>YEAR(Table1[[#This Row],[Order Date]])</f>
        <v>2015</v>
      </c>
      <c r="F7644">
        <v>1</v>
      </c>
      <c r="G7644">
        <f>MONTH(Table1[[#This Row],[Order Date]])</f>
        <v>8</v>
      </c>
      <c r="H7644" s="1">
        <v>42234</v>
      </c>
      <c r="I7644">
        <v>3907</v>
      </c>
      <c r="J7644" t="s">
        <v>131</v>
      </c>
      <c r="K7644">
        <v>34</v>
      </c>
      <c r="L7644">
        <v>22.38</v>
      </c>
      <c r="M7644" s="2">
        <v>7.0000000000000007E-2</v>
      </c>
      <c r="N7644">
        <v>729.83</v>
      </c>
      <c r="O7644">
        <v>15.1</v>
      </c>
      <c r="P7644">
        <v>-135.102</v>
      </c>
      <c r="Q7644" s="2">
        <v>0.38</v>
      </c>
      <c r="R7644" t="s">
        <v>29</v>
      </c>
      <c r="S7644" t="s">
        <v>30</v>
      </c>
      <c r="T7644" t="s">
        <v>1190</v>
      </c>
      <c r="U7644" t="s">
        <v>67</v>
      </c>
      <c r="V7644" t="s">
        <v>52</v>
      </c>
      <c r="W7644">
        <v>575</v>
      </c>
      <c r="X7644" s="1">
        <v>42236</v>
      </c>
      <c r="Y7644" t="s">
        <v>34</v>
      </c>
      <c r="Z7644" t="e" vm="32">
        <v>#VALUE!</v>
      </c>
      <c r="AA7644">
        <v>80229</v>
      </c>
      <c r="AB7644" t="e" cm="1" vm="2">
        <f t="array" ref="AB7644">_FV(Table1[[#This Row],[State]],"Country/region",TRUE)</f>
        <v>#VALUE!</v>
      </c>
    </row>
    <row r="7645" spans="1:28" x14ac:dyDescent="0.35">
      <c r="A7645" t="s">
        <v>3385</v>
      </c>
      <c r="B7645">
        <v>67</v>
      </c>
      <c r="C7645" t="s">
        <v>3386</v>
      </c>
      <c r="D7645" t="s">
        <v>38</v>
      </c>
      <c r="E7645">
        <f>YEAR(Table1[[#This Row],[Order Date]])</f>
        <v>2015</v>
      </c>
      <c r="F7645">
        <v>1</v>
      </c>
      <c r="G7645">
        <f>MONTH(Table1[[#This Row],[Order Date]])</f>
        <v>8</v>
      </c>
      <c r="H7645" s="1">
        <v>42234</v>
      </c>
      <c r="I7645">
        <v>6018</v>
      </c>
      <c r="J7645" t="s">
        <v>47</v>
      </c>
      <c r="K7645">
        <v>2</v>
      </c>
      <c r="L7645">
        <v>55.98</v>
      </c>
      <c r="M7645" s="2">
        <v>7.0000000000000007E-2</v>
      </c>
      <c r="N7645">
        <v>124.25</v>
      </c>
      <c r="O7645">
        <v>13.88</v>
      </c>
      <c r="P7645">
        <v>-55.78</v>
      </c>
      <c r="Q7645" s="2">
        <v>0.36</v>
      </c>
      <c r="R7645" t="s">
        <v>29</v>
      </c>
      <c r="S7645" t="s">
        <v>30</v>
      </c>
      <c r="T7645" t="s">
        <v>1122</v>
      </c>
      <c r="U7645" t="s">
        <v>61</v>
      </c>
      <c r="V7645" t="s">
        <v>76</v>
      </c>
      <c r="W7645">
        <v>841</v>
      </c>
      <c r="X7645" s="1">
        <v>42239</v>
      </c>
      <c r="Y7645" t="s">
        <v>34</v>
      </c>
      <c r="Z7645" t="e" vm="44">
        <v>#VALUE!</v>
      </c>
      <c r="AA7645">
        <v>31313</v>
      </c>
      <c r="AB7645" t="e" cm="1" vm="2">
        <f t="array" ref="AB7645">_FV(Table1[[#This Row],[State]],"Country/region",TRUE)</f>
        <v>#VALUE!</v>
      </c>
    </row>
    <row r="7646" spans="1:28" x14ac:dyDescent="0.35">
      <c r="A7646" t="s">
        <v>976</v>
      </c>
      <c r="B7646">
        <v>67</v>
      </c>
      <c r="C7646" t="s">
        <v>977</v>
      </c>
      <c r="D7646" t="s">
        <v>46</v>
      </c>
      <c r="E7646">
        <f>YEAR(Table1[[#This Row],[Order Date]])</f>
        <v>2015</v>
      </c>
      <c r="F7646">
        <v>1</v>
      </c>
      <c r="G7646">
        <f>MONTH(Table1[[#This Row],[Order Date]])</f>
        <v>8</v>
      </c>
      <c r="H7646" s="1">
        <v>42234</v>
      </c>
      <c r="I7646">
        <v>31297</v>
      </c>
      <c r="J7646" t="s">
        <v>47</v>
      </c>
      <c r="K7646">
        <v>39</v>
      </c>
      <c r="L7646">
        <v>17.989999999999998</v>
      </c>
      <c r="M7646" s="2">
        <v>0.08</v>
      </c>
      <c r="N7646">
        <v>679.95</v>
      </c>
      <c r="O7646">
        <v>8.65</v>
      </c>
      <c r="P7646">
        <v>-93.3</v>
      </c>
      <c r="Q7646" s="2">
        <v>0.56999999999999995</v>
      </c>
      <c r="R7646" t="s">
        <v>29</v>
      </c>
      <c r="S7646" t="s">
        <v>30</v>
      </c>
      <c r="T7646" t="s">
        <v>2525</v>
      </c>
      <c r="U7646" t="s">
        <v>88</v>
      </c>
      <c r="V7646" t="s">
        <v>68</v>
      </c>
      <c r="W7646">
        <v>4394</v>
      </c>
      <c r="X7646" s="1">
        <v>42241</v>
      </c>
      <c r="Y7646" t="s">
        <v>34</v>
      </c>
      <c r="Z7646" t="e" vm="5">
        <v>#VALUE!</v>
      </c>
      <c r="AA7646">
        <v>55803</v>
      </c>
      <c r="AB7646" t="e" cm="1" vm="2">
        <f t="array" ref="AB7646">_FV(Table1[[#This Row],[State]],"Country/region",TRUE)</f>
        <v>#VALUE!</v>
      </c>
    </row>
    <row r="7647" spans="1:28" x14ac:dyDescent="0.35">
      <c r="A7647" t="s">
        <v>1836</v>
      </c>
      <c r="B7647">
        <v>67</v>
      </c>
      <c r="C7647" t="s">
        <v>779</v>
      </c>
      <c r="D7647" t="s">
        <v>57</v>
      </c>
      <c r="E7647">
        <f>YEAR(Table1[[#This Row],[Order Date]])</f>
        <v>2015</v>
      </c>
      <c r="F7647">
        <v>1</v>
      </c>
      <c r="G7647">
        <f>MONTH(Table1[[#This Row],[Order Date]])</f>
        <v>8</v>
      </c>
      <c r="H7647" s="1">
        <v>42234</v>
      </c>
      <c r="I7647">
        <v>31173</v>
      </c>
      <c r="J7647" t="s">
        <v>47</v>
      </c>
      <c r="K7647">
        <v>24</v>
      </c>
      <c r="L7647">
        <v>7.99</v>
      </c>
      <c r="M7647" s="2">
        <v>0.09</v>
      </c>
      <c r="N7647">
        <v>169.35400000000001</v>
      </c>
      <c r="O7647">
        <v>5.03</v>
      </c>
      <c r="P7647">
        <v>-84.138999999999996</v>
      </c>
      <c r="Q7647" s="2">
        <v>0.6</v>
      </c>
      <c r="R7647" t="s">
        <v>96</v>
      </c>
      <c r="S7647" t="s">
        <v>80</v>
      </c>
      <c r="T7647" t="s">
        <v>1909</v>
      </c>
      <c r="U7647" t="s">
        <v>105</v>
      </c>
      <c r="V7647" t="s">
        <v>33</v>
      </c>
      <c r="W7647">
        <v>4375</v>
      </c>
      <c r="X7647" s="1">
        <v>42241</v>
      </c>
      <c r="Y7647" t="s">
        <v>42</v>
      </c>
      <c r="Z7647" t="e" vm="22">
        <v>#VALUE!</v>
      </c>
      <c r="AA7647">
        <v>44133</v>
      </c>
      <c r="AB7647" t="e" cm="1" vm="2">
        <f t="array" ref="AB7647">_FV(Table1[[#This Row],[State]],"Country/region",TRUE)</f>
        <v>#VALUE!</v>
      </c>
    </row>
    <row r="7648" spans="1:28" x14ac:dyDescent="0.35">
      <c r="A7648" t="s">
        <v>2699</v>
      </c>
      <c r="B7648">
        <v>67</v>
      </c>
      <c r="C7648" t="s">
        <v>977</v>
      </c>
      <c r="D7648" t="s">
        <v>46</v>
      </c>
      <c r="E7648">
        <f>YEAR(Table1[[#This Row],[Order Date]])</f>
        <v>2015</v>
      </c>
      <c r="F7648">
        <v>1</v>
      </c>
      <c r="G7648">
        <f>MONTH(Table1[[#This Row],[Order Date]])</f>
        <v>8</v>
      </c>
      <c r="H7648" s="1">
        <v>42234</v>
      </c>
      <c r="I7648">
        <v>31297</v>
      </c>
      <c r="J7648" t="s">
        <v>47</v>
      </c>
      <c r="K7648">
        <v>44</v>
      </c>
      <c r="L7648">
        <v>35.44</v>
      </c>
      <c r="M7648" s="2">
        <v>0.01</v>
      </c>
      <c r="N7648">
        <v>1579.56</v>
      </c>
      <c r="O7648">
        <v>4.92</v>
      </c>
      <c r="P7648">
        <v>699.64</v>
      </c>
      <c r="Q7648" s="2">
        <v>0.38</v>
      </c>
      <c r="R7648" t="s">
        <v>29</v>
      </c>
      <c r="S7648" t="s">
        <v>30</v>
      </c>
      <c r="T7648" t="s">
        <v>2740</v>
      </c>
      <c r="U7648" t="s">
        <v>61</v>
      </c>
      <c r="V7648" t="s">
        <v>68</v>
      </c>
      <c r="W7648">
        <v>4395</v>
      </c>
      <c r="X7648" s="1">
        <v>42243</v>
      </c>
      <c r="Y7648" t="s">
        <v>34</v>
      </c>
      <c r="Z7648" t="e" vm="5">
        <v>#VALUE!</v>
      </c>
      <c r="AA7648">
        <v>55122</v>
      </c>
      <c r="AB7648" t="e" cm="1" vm="2">
        <f t="array" ref="AB7648">_FV(Table1[[#This Row],[State]],"Country/region",TRUE)</f>
        <v>#VALUE!</v>
      </c>
    </row>
    <row r="7649" spans="1:28" x14ac:dyDescent="0.35">
      <c r="A7649" t="s">
        <v>963</v>
      </c>
      <c r="B7649">
        <v>67</v>
      </c>
      <c r="C7649" t="s">
        <v>1295</v>
      </c>
      <c r="D7649" t="s">
        <v>27</v>
      </c>
      <c r="E7649">
        <f>YEAR(Table1[[#This Row],[Order Date]])</f>
        <v>2015</v>
      </c>
      <c r="F7649">
        <v>1</v>
      </c>
      <c r="G7649">
        <f>MONTH(Table1[[#This Row],[Order Date]])</f>
        <v>8</v>
      </c>
      <c r="H7649" s="1">
        <v>42235</v>
      </c>
      <c r="I7649">
        <v>58084</v>
      </c>
      <c r="J7649" t="s">
        <v>131</v>
      </c>
      <c r="K7649">
        <v>3</v>
      </c>
      <c r="L7649">
        <v>7.31</v>
      </c>
      <c r="M7649" s="2">
        <v>0.09</v>
      </c>
      <c r="N7649">
        <v>21.55</v>
      </c>
      <c r="O7649">
        <v>0.49</v>
      </c>
      <c r="P7649">
        <v>-2.87</v>
      </c>
      <c r="Q7649" s="2">
        <v>0.38</v>
      </c>
      <c r="R7649" t="s">
        <v>29</v>
      </c>
      <c r="S7649" t="s">
        <v>30</v>
      </c>
      <c r="T7649" t="s">
        <v>714</v>
      </c>
      <c r="U7649" t="s">
        <v>210</v>
      </c>
      <c r="V7649" t="s">
        <v>52</v>
      </c>
      <c r="W7649">
        <v>8125</v>
      </c>
      <c r="X7649" s="1">
        <v>42235</v>
      </c>
      <c r="Y7649" t="s">
        <v>34</v>
      </c>
      <c r="Z7649" t="e" vm="4">
        <v>#VALUE!</v>
      </c>
      <c r="AA7649">
        <v>94568</v>
      </c>
      <c r="AB7649" t="e" cm="1" vm="2">
        <f t="array" ref="AB7649">_FV(Table1[[#This Row],[State]],"Country/region",TRUE)</f>
        <v>#VALUE!</v>
      </c>
    </row>
    <row r="7650" spans="1:28" x14ac:dyDescent="0.35">
      <c r="A7650" t="s">
        <v>704</v>
      </c>
      <c r="B7650">
        <v>67</v>
      </c>
      <c r="C7650" t="s">
        <v>65</v>
      </c>
      <c r="D7650" t="s">
        <v>57</v>
      </c>
      <c r="E7650">
        <f>YEAR(Table1[[#This Row],[Order Date]])</f>
        <v>2015</v>
      </c>
      <c r="F7650">
        <v>1</v>
      </c>
      <c r="G7650">
        <f>MONTH(Table1[[#This Row],[Order Date]])</f>
        <v>8</v>
      </c>
      <c r="H7650" s="1">
        <v>42235</v>
      </c>
      <c r="I7650">
        <v>32230</v>
      </c>
      <c r="J7650" t="s">
        <v>28</v>
      </c>
      <c r="K7650">
        <v>46</v>
      </c>
      <c r="L7650">
        <v>39.979999999999997</v>
      </c>
      <c r="M7650" s="2">
        <v>7.0000000000000007E-2</v>
      </c>
      <c r="N7650">
        <v>1753.75</v>
      </c>
      <c r="O7650">
        <v>9.1999999999999993</v>
      </c>
      <c r="P7650">
        <v>215.11</v>
      </c>
      <c r="Q7650" s="2">
        <v>0.65</v>
      </c>
      <c r="R7650" t="s">
        <v>48</v>
      </c>
      <c r="S7650" t="s">
        <v>59</v>
      </c>
      <c r="T7650" t="s">
        <v>2247</v>
      </c>
      <c r="U7650" t="s">
        <v>82</v>
      </c>
      <c r="V7650" t="s">
        <v>68</v>
      </c>
      <c r="W7650">
        <v>4534</v>
      </c>
      <c r="X7650" s="1">
        <v>42236</v>
      </c>
      <c r="Y7650" t="s">
        <v>34</v>
      </c>
      <c r="Z7650" t="e" vm="11">
        <v>#VALUE!</v>
      </c>
      <c r="AA7650">
        <v>75482</v>
      </c>
      <c r="AB7650" t="e" cm="1" vm="2">
        <f t="array" ref="AB7650">_FV(Table1[[#This Row],[State]],"Country/region",TRUE)</f>
        <v>#VALUE!</v>
      </c>
    </row>
    <row r="7651" spans="1:28" x14ac:dyDescent="0.35">
      <c r="A7651" t="s">
        <v>2211</v>
      </c>
      <c r="B7651">
        <v>67</v>
      </c>
      <c r="C7651" t="s">
        <v>1404</v>
      </c>
      <c r="D7651" t="s">
        <v>57</v>
      </c>
      <c r="E7651">
        <f>YEAR(Table1[[#This Row],[Order Date]])</f>
        <v>2015</v>
      </c>
      <c r="F7651">
        <v>1</v>
      </c>
      <c r="G7651">
        <f>MONTH(Table1[[#This Row],[Order Date]])</f>
        <v>8</v>
      </c>
      <c r="H7651" s="1">
        <v>42235</v>
      </c>
      <c r="I7651">
        <v>32610</v>
      </c>
      <c r="J7651" t="s">
        <v>39</v>
      </c>
      <c r="K7651">
        <v>47</v>
      </c>
      <c r="L7651">
        <v>6.84</v>
      </c>
      <c r="M7651" s="2">
        <v>0.04</v>
      </c>
      <c r="N7651">
        <v>316.99</v>
      </c>
      <c r="O7651">
        <v>8.3699999999999992</v>
      </c>
      <c r="P7651">
        <v>-276.54000000000002</v>
      </c>
      <c r="Q7651" s="2">
        <v>0.57999999999999996</v>
      </c>
      <c r="R7651" t="s">
        <v>29</v>
      </c>
      <c r="S7651" t="s">
        <v>139</v>
      </c>
      <c r="T7651" t="s">
        <v>480</v>
      </c>
      <c r="U7651" t="s">
        <v>481</v>
      </c>
      <c r="V7651" t="s">
        <v>52</v>
      </c>
      <c r="W7651">
        <v>4578</v>
      </c>
      <c r="X7651" s="1">
        <v>42236</v>
      </c>
      <c r="Y7651" t="s">
        <v>34</v>
      </c>
      <c r="Z7651" t="e" vm="23">
        <v>#VALUE!</v>
      </c>
      <c r="AA7651">
        <v>98373</v>
      </c>
      <c r="AB7651" t="e" cm="1" vm="2">
        <f t="array" ref="AB7651">_FV(Table1[[#This Row],[State]],"Country/region",TRUE)</f>
        <v>#VALUE!</v>
      </c>
    </row>
    <row r="7652" spans="1:28" x14ac:dyDescent="0.35">
      <c r="A7652" t="s">
        <v>2183</v>
      </c>
      <c r="B7652">
        <v>67</v>
      </c>
      <c r="C7652" t="s">
        <v>744</v>
      </c>
      <c r="D7652" t="s">
        <v>46</v>
      </c>
      <c r="E7652">
        <f>YEAR(Table1[[#This Row],[Order Date]])</f>
        <v>2015</v>
      </c>
      <c r="F7652">
        <v>1</v>
      </c>
      <c r="G7652">
        <f>MONTH(Table1[[#This Row],[Order Date]])</f>
        <v>8</v>
      </c>
      <c r="H7652" s="1">
        <v>42235</v>
      </c>
      <c r="I7652">
        <v>40608</v>
      </c>
      <c r="J7652" t="s">
        <v>39</v>
      </c>
      <c r="K7652">
        <v>39</v>
      </c>
      <c r="L7652">
        <v>5.28</v>
      </c>
      <c r="M7652" s="2">
        <v>0.01</v>
      </c>
      <c r="N7652">
        <v>223.79</v>
      </c>
      <c r="O7652">
        <v>5.66</v>
      </c>
      <c r="P7652">
        <v>-89.88</v>
      </c>
      <c r="Q7652" s="2">
        <v>0.4</v>
      </c>
      <c r="R7652" t="s">
        <v>29</v>
      </c>
      <c r="S7652" t="s">
        <v>30</v>
      </c>
      <c r="T7652" t="s">
        <v>92</v>
      </c>
      <c r="U7652" t="s">
        <v>61</v>
      </c>
      <c r="V7652" t="s">
        <v>68</v>
      </c>
      <c r="W7652">
        <v>5724</v>
      </c>
      <c r="X7652" s="1">
        <v>42236</v>
      </c>
      <c r="Y7652" t="s">
        <v>34</v>
      </c>
      <c r="Z7652" t="e" vm="26">
        <v>#VALUE!</v>
      </c>
      <c r="AA7652">
        <v>48509</v>
      </c>
      <c r="AB7652" t="e" cm="1" vm="2">
        <f t="array" ref="AB7652">_FV(Table1[[#This Row],[State]],"Country/region",TRUE)</f>
        <v>#VALUE!</v>
      </c>
    </row>
    <row r="7653" spans="1:28" x14ac:dyDescent="0.35">
      <c r="A7653" t="s">
        <v>2211</v>
      </c>
      <c r="B7653">
        <v>67</v>
      </c>
      <c r="C7653" t="s">
        <v>1404</v>
      </c>
      <c r="D7653" t="s">
        <v>57</v>
      </c>
      <c r="E7653">
        <f>YEAR(Table1[[#This Row],[Order Date]])</f>
        <v>2015</v>
      </c>
      <c r="F7653">
        <v>1</v>
      </c>
      <c r="G7653">
        <f>MONTH(Table1[[#This Row],[Order Date]])</f>
        <v>8</v>
      </c>
      <c r="H7653" s="1">
        <v>42235</v>
      </c>
      <c r="I7653">
        <v>32610</v>
      </c>
      <c r="J7653" t="s">
        <v>39</v>
      </c>
      <c r="K7653">
        <v>20</v>
      </c>
      <c r="L7653">
        <v>125.99</v>
      </c>
      <c r="M7653" s="2">
        <v>7.0000000000000007E-2</v>
      </c>
      <c r="N7653">
        <v>1991.8985</v>
      </c>
      <c r="O7653">
        <v>7.69</v>
      </c>
      <c r="P7653">
        <v>88.361999999999995</v>
      </c>
      <c r="Q7653" s="2">
        <v>0.57999999999999996</v>
      </c>
      <c r="R7653" t="s">
        <v>96</v>
      </c>
      <c r="S7653" t="s">
        <v>30</v>
      </c>
      <c r="T7653" t="s">
        <v>653</v>
      </c>
      <c r="U7653" t="s">
        <v>105</v>
      </c>
      <c r="V7653" t="s">
        <v>52</v>
      </c>
      <c r="W7653">
        <v>4579</v>
      </c>
      <c r="X7653" s="1">
        <v>42236</v>
      </c>
      <c r="Y7653" t="s">
        <v>34</v>
      </c>
      <c r="Z7653" t="e" vm="23">
        <v>#VALUE!</v>
      </c>
      <c r="AA7653">
        <v>98373</v>
      </c>
      <c r="AB7653" t="e" cm="1" vm="2">
        <f t="array" ref="AB7653">_FV(Table1[[#This Row],[State]],"Country/region",TRUE)</f>
        <v>#VALUE!</v>
      </c>
    </row>
    <row r="7654" spans="1:28" x14ac:dyDescent="0.35">
      <c r="A7654" t="s">
        <v>2183</v>
      </c>
      <c r="B7654">
        <v>67</v>
      </c>
      <c r="C7654" t="s">
        <v>744</v>
      </c>
      <c r="D7654" t="s">
        <v>46</v>
      </c>
      <c r="E7654">
        <f>YEAR(Table1[[#This Row],[Order Date]])</f>
        <v>2015</v>
      </c>
      <c r="F7654">
        <v>1</v>
      </c>
      <c r="G7654">
        <f>MONTH(Table1[[#This Row],[Order Date]])</f>
        <v>8</v>
      </c>
      <c r="H7654" s="1">
        <v>42235</v>
      </c>
      <c r="I7654">
        <v>40608</v>
      </c>
      <c r="J7654" t="s">
        <v>39</v>
      </c>
      <c r="K7654">
        <v>29</v>
      </c>
      <c r="L7654">
        <v>18.97</v>
      </c>
      <c r="M7654" s="2">
        <v>0.05</v>
      </c>
      <c r="N7654">
        <v>573.97</v>
      </c>
      <c r="O7654">
        <v>9.5399999999999991</v>
      </c>
      <c r="P7654">
        <v>55.82</v>
      </c>
      <c r="Q7654" s="2">
        <v>0.37</v>
      </c>
      <c r="R7654" t="s">
        <v>29</v>
      </c>
      <c r="S7654" t="s">
        <v>30</v>
      </c>
      <c r="T7654" t="s">
        <v>334</v>
      </c>
      <c r="U7654" t="s">
        <v>61</v>
      </c>
      <c r="V7654" t="s">
        <v>68</v>
      </c>
      <c r="W7654">
        <v>5723</v>
      </c>
      <c r="X7654" s="1">
        <v>42237</v>
      </c>
      <c r="Y7654" t="s">
        <v>34</v>
      </c>
      <c r="Z7654" t="e" vm="26">
        <v>#VALUE!</v>
      </c>
      <c r="AA7654">
        <v>48509</v>
      </c>
      <c r="AB7654" t="e" cm="1" vm="2">
        <f t="array" ref="AB7654">_FV(Table1[[#This Row],[State]],"Country/region",TRUE)</f>
        <v>#VALUE!</v>
      </c>
    </row>
    <row r="7655" spans="1:28" x14ac:dyDescent="0.35">
      <c r="A7655" t="s">
        <v>963</v>
      </c>
      <c r="B7655">
        <v>67</v>
      </c>
      <c r="C7655" t="s">
        <v>1295</v>
      </c>
      <c r="D7655" t="s">
        <v>27</v>
      </c>
      <c r="E7655">
        <f>YEAR(Table1[[#This Row],[Order Date]])</f>
        <v>2015</v>
      </c>
      <c r="F7655">
        <v>1</v>
      </c>
      <c r="G7655">
        <f>MONTH(Table1[[#This Row],[Order Date]])</f>
        <v>8</v>
      </c>
      <c r="H7655" s="1">
        <v>42235</v>
      </c>
      <c r="I7655">
        <v>58084</v>
      </c>
      <c r="J7655" t="s">
        <v>131</v>
      </c>
      <c r="K7655">
        <v>36</v>
      </c>
      <c r="L7655">
        <v>7.28</v>
      </c>
      <c r="M7655" s="2">
        <v>0.03</v>
      </c>
      <c r="N7655">
        <v>266.16000000000003</v>
      </c>
      <c r="O7655">
        <v>1.77</v>
      </c>
      <c r="P7655">
        <v>90.91</v>
      </c>
      <c r="Q7655" s="2">
        <v>0.37</v>
      </c>
      <c r="R7655" t="s">
        <v>29</v>
      </c>
      <c r="S7655" t="s">
        <v>59</v>
      </c>
      <c r="T7655" t="s">
        <v>620</v>
      </c>
      <c r="U7655" t="s">
        <v>61</v>
      </c>
      <c r="V7655" t="s">
        <v>52</v>
      </c>
      <c r="W7655">
        <v>8126</v>
      </c>
      <c r="X7655" s="1">
        <v>42237</v>
      </c>
      <c r="Y7655" t="s">
        <v>34</v>
      </c>
      <c r="Z7655" t="e" vm="4">
        <v>#VALUE!</v>
      </c>
      <c r="AA7655">
        <v>94568</v>
      </c>
      <c r="AB7655" t="e" cm="1" vm="2">
        <f t="array" ref="AB7655">_FV(Table1[[#This Row],[State]],"Country/region",TRUE)</f>
        <v>#VALUE!</v>
      </c>
    </row>
    <row r="7656" spans="1:28" x14ac:dyDescent="0.35">
      <c r="A7656" t="s">
        <v>1608</v>
      </c>
      <c r="B7656">
        <v>67</v>
      </c>
      <c r="C7656" t="s">
        <v>797</v>
      </c>
      <c r="D7656" t="s">
        <v>57</v>
      </c>
      <c r="E7656">
        <f>YEAR(Table1[[#This Row],[Order Date]])</f>
        <v>2015</v>
      </c>
      <c r="F7656">
        <v>1</v>
      </c>
      <c r="G7656">
        <f>MONTH(Table1[[#This Row],[Order Date]])</f>
        <v>8</v>
      </c>
      <c r="H7656" s="1">
        <v>42235</v>
      </c>
      <c r="I7656">
        <v>20096</v>
      </c>
      <c r="J7656" t="s">
        <v>47</v>
      </c>
      <c r="K7656">
        <v>35</v>
      </c>
      <c r="L7656">
        <v>179.29</v>
      </c>
      <c r="M7656" s="2">
        <v>0.03</v>
      </c>
      <c r="N7656">
        <v>6116.11</v>
      </c>
      <c r="O7656">
        <v>29.21</v>
      </c>
      <c r="P7656">
        <v>91.57</v>
      </c>
      <c r="Q7656" s="2">
        <v>0.74</v>
      </c>
      <c r="R7656" t="s">
        <v>48</v>
      </c>
      <c r="S7656" t="s">
        <v>73</v>
      </c>
      <c r="T7656" t="s">
        <v>369</v>
      </c>
      <c r="U7656" t="s">
        <v>75</v>
      </c>
      <c r="V7656" t="s">
        <v>52</v>
      </c>
      <c r="W7656">
        <v>2783</v>
      </c>
      <c r="X7656" s="1">
        <v>42240</v>
      </c>
      <c r="Y7656" t="s">
        <v>53</v>
      </c>
      <c r="Z7656" t="e" vm="4">
        <v>#VALUE!</v>
      </c>
      <c r="AA7656">
        <v>93309</v>
      </c>
      <c r="AB7656" t="e" cm="1" vm="2">
        <f t="array" ref="AB7656">_FV(Table1[[#This Row],[State]],"Country/region",TRUE)</f>
        <v>#VALUE!</v>
      </c>
    </row>
    <row r="7657" spans="1:28" x14ac:dyDescent="0.35">
      <c r="A7657" t="s">
        <v>249</v>
      </c>
      <c r="B7657">
        <v>67</v>
      </c>
      <c r="C7657" t="s">
        <v>95</v>
      </c>
      <c r="D7657" t="s">
        <v>46</v>
      </c>
      <c r="E7657">
        <f>YEAR(Table1[[#This Row],[Order Date]])</f>
        <v>2015</v>
      </c>
      <c r="F7657">
        <v>1</v>
      </c>
      <c r="G7657">
        <f>MONTH(Table1[[#This Row],[Order Date]])</f>
        <v>8</v>
      </c>
      <c r="H7657" s="1">
        <v>42236</v>
      </c>
      <c r="I7657">
        <v>36101</v>
      </c>
      <c r="J7657" t="s">
        <v>28</v>
      </c>
      <c r="K7657">
        <v>3</v>
      </c>
      <c r="L7657">
        <v>140.97999999999999</v>
      </c>
      <c r="M7657" s="2">
        <v>0.09</v>
      </c>
      <c r="N7657">
        <v>446.05</v>
      </c>
      <c r="O7657">
        <v>53.48</v>
      </c>
      <c r="P7657">
        <v>-271.26</v>
      </c>
      <c r="Q7657" s="2">
        <v>0.65</v>
      </c>
      <c r="R7657" t="s">
        <v>48</v>
      </c>
      <c r="S7657" t="s">
        <v>73</v>
      </c>
      <c r="T7657" t="s">
        <v>434</v>
      </c>
      <c r="U7657" t="s">
        <v>154</v>
      </c>
      <c r="V7657" t="s">
        <v>52</v>
      </c>
      <c r="W7657">
        <v>5064</v>
      </c>
      <c r="X7657" s="1">
        <v>42237</v>
      </c>
      <c r="Y7657" t="s">
        <v>53</v>
      </c>
      <c r="Z7657" t="e" vm="7">
        <v>#VALUE!</v>
      </c>
      <c r="AA7657">
        <v>84043</v>
      </c>
      <c r="AB7657" t="e" cm="1" vm="2">
        <f t="array" ref="AB7657">_FV(Table1[[#This Row],[State]],"Country/region",TRUE)</f>
        <v>#VALUE!</v>
      </c>
    </row>
    <row r="7658" spans="1:28" x14ac:dyDescent="0.35">
      <c r="A7658" t="s">
        <v>3500</v>
      </c>
      <c r="B7658">
        <v>67</v>
      </c>
      <c r="C7658" t="s">
        <v>652</v>
      </c>
      <c r="D7658" t="s">
        <v>57</v>
      </c>
      <c r="E7658">
        <f>YEAR(Table1[[#This Row],[Order Date]])</f>
        <v>2015</v>
      </c>
      <c r="F7658">
        <v>1</v>
      </c>
      <c r="G7658">
        <f>MONTH(Table1[[#This Row],[Order Date]])</f>
        <v>8</v>
      </c>
      <c r="H7658" s="1">
        <v>42236</v>
      </c>
      <c r="I7658">
        <v>4099</v>
      </c>
      <c r="J7658" t="s">
        <v>58</v>
      </c>
      <c r="K7658">
        <v>4</v>
      </c>
      <c r="L7658">
        <v>9.48</v>
      </c>
      <c r="M7658" s="2">
        <v>0</v>
      </c>
      <c r="N7658">
        <v>47.86</v>
      </c>
      <c r="O7658">
        <v>7.29</v>
      </c>
      <c r="P7658">
        <v>-17.32</v>
      </c>
      <c r="Q7658" s="2">
        <v>0.45</v>
      </c>
      <c r="R7658" t="s">
        <v>48</v>
      </c>
      <c r="S7658" t="s">
        <v>139</v>
      </c>
      <c r="T7658" t="s">
        <v>333</v>
      </c>
      <c r="U7658" t="s">
        <v>82</v>
      </c>
      <c r="V7658" t="s">
        <v>52</v>
      </c>
      <c r="W7658">
        <v>602</v>
      </c>
      <c r="X7658" s="1">
        <v>42237</v>
      </c>
      <c r="Y7658" t="s">
        <v>34</v>
      </c>
      <c r="Z7658" t="e" vm="42">
        <v>#VALUE!</v>
      </c>
      <c r="AA7658">
        <v>85281</v>
      </c>
      <c r="AB7658" t="e" cm="1" vm="2">
        <f t="array" ref="AB7658">_FV(Table1[[#This Row],[State]],"Country/region",TRUE)</f>
        <v>#VALUE!</v>
      </c>
    </row>
    <row r="7659" spans="1:28" x14ac:dyDescent="0.35">
      <c r="A7659" t="s">
        <v>1602</v>
      </c>
      <c r="B7659">
        <v>67</v>
      </c>
      <c r="C7659" t="s">
        <v>652</v>
      </c>
      <c r="D7659" t="s">
        <v>57</v>
      </c>
      <c r="E7659">
        <f>YEAR(Table1[[#This Row],[Order Date]])</f>
        <v>2015</v>
      </c>
      <c r="F7659">
        <v>1</v>
      </c>
      <c r="G7659">
        <f>MONTH(Table1[[#This Row],[Order Date]])</f>
        <v>8</v>
      </c>
      <c r="H7659" s="1">
        <v>42236</v>
      </c>
      <c r="I7659">
        <v>4099</v>
      </c>
      <c r="J7659" t="s">
        <v>58</v>
      </c>
      <c r="K7659">
        <v>42</v>
      </c>
      <c r="L7659">
        <v>42.76</v>
      </c>
      <c r="M7659" s="2">
        <v>0.08</v>
      </c>
      <c r="N7659">
        <v>1691.51</v>
      </c>
      <c r="O7659">
        <v>6.22</v>
      </c>
      <c r="P7659">
        <v>285.16000000000003</v>
      </c>
      <c r="Q7659" s="2"/>
      <c r="R7659" t="s">
        <v>29</v>
      </c>
      <c r="S7659" t="s">
        <v>30</v>
      </c>
      <c r="T7659" t="s">
        <v>3039</v>
      </c>
      <c r="U7659" t="s">
        <v>32</v>
      </c>
      <c r="V7659" t="s">
        <v>52</v>
      </c>
      <c r="W7659">
        <v>600</v>
      </c>
      <c r="X7659" s="1">
        <v>42237</v>
      </c>
      <c r="Y7659" t="s">
        <v>34</v>
      </c>
      <c r="Z7659" t="e" vm="42">
        <v>#VALUE!</v>
      </c>
      <c r="AA7659">
        <v>85374</v>
      </c>
      <c r="AB7659" t="e" cm="1" vm="2">
        <f t="array" ref="AB7659">_FV(Table1[[#This Row],[State]],"Country/region",TRUE)</f>
        <v>#VALUE!</v>
      </c>
    </row>
    <row r="7660" spans="1:28" x14ac:dyDescent="0.35">
      <c r="A7660" t="s">
        <v>1323</v>
      </c>
      <c r="B7660">
        <v>67</v>
      </c>
      <c r="C7660" t="s">
        <v>3375</v>
      </c>
      <c r="D7660" t="s">
        <v>27</v>
      </c>
      <c r="E7660">
        <f>YEAR(Table1[[#This Row],[Order Date]])</f>
        <v>2015</v>
      </c>
      <c r="F7660">
        <v>1</v>
      </c>
      <c r="G7660">
        <f>MONTH(Table1[[#This Row],[Order Date]])</f>
        <v>8</v>
      </c>
      <c r="H7660" s="1">
        <v>42236</v>
      </c>
      <c r="I7660">
        <v>11875</v>
      </c>
      <c r="J7660" t="s">
        <v>131</v>
      </c>
      <c r="K7660">
        <v>19</v>
      </c>
      <c r="L7660">
        <v>12.44</v>
      </c>
      <c r="M7660" s="2">
        <v>0</v>
      </c>
      <c r="N7660">
        <v>242.63</v>
      </c>
      <c r="O7660">
        <v>6.27</v>
      </c>
      <c r="P7660">
        <v>-36.11</v>
      </c>
      <c r="Q7660" s="2">
        <v>0.56999999999999995</v>
      </c>
      <c r="R7660" t="s">
        <v>29</v>
      </c>
      <c r="S7660" t="s">
        <v>80</v>
      </c>
      <c r="T7660" t="s">
        <v>2476</v>
      </c>
      <c r="U7660" t="s">
        <v>32</v>
      </c>
      <c r="V7660" t="s">
        <v>68</v>
      </c>
      <c r="W7660">
        <v>1644</v>
      </c>
      <c r="X7660" s="1">
        <v>42237</v>
      </c>
      <c r="Y7660" t="s">
        <v>34</v>
      </c>
      <c r="Z7660" t="e" vm="26">
        <v>#VALUE!</v>
      </c>
      <c r="AA7660">
        <v>48858</v>
      </c>
      <c r="AB7660" t="e" cm="1" vm="2">
        <f t="array" ref="AB7660">_FV(Table1[[#This Row],[State]],"Country/region",TRUE)</f>
        <v>#VALUE!</v>
      </c>
    </row>
    <row r="7661" spans="1:28" x14ac:dyDescent="0.35">
      <c r="A7661" t="s">
        <v>295</v>
      </c>
      <c r="B7661">
        <v>67</v>
      </c>
      <c r="C7661" t="s">
        <v>1082</v>
      </c>
      <c r="D7661" t="s">
        <v>27</v>
      </c>
      <c r="E7661">
        <f>YEAR(Table1[[#This Row],[Order Date]])</f>
        <v>2015</v>
      </c>
      <c r="F7661">
        <v>1</v>
      </c>
      <c r="G7661">
        <f>MONTH(Table1[[#This Row],[Order Date]])</f>
        <v>8</v>
      </c>
      <c r="H7661" s="1">
        <v>42236</v>
      </c>
      <c r="I7661">
        <v>17953</v>
      </c>
      <c r="J7661" t="s">
        <v>28</v>
      </c>
      <c r="K7661">
        <v>21</v>
      </c>
      <c r="L7661">
        <v>68.81</v>
      </c>
      <c r="M7661" s="2">
        <v>0.01</v>
      </c>
      <c r="N7661">
        <v>1490.56</v>
      </c>
      <c r="O7661">
        <v>60</v>
      </c>
      <c r="P7661">
        <v>-499.51</v>
      </c>
      <c r="Q7661" s="2">
        <v>0.41</v>
      </c>
      <c r="R7661" t="s">
        <v>29</v>
      </c>
      <c r="S7661" t="s">
        <v>49</v>
      </c>
      <c r="T7661" t="s">
        <v>987</v>
      </c>
      <c r="U7661" t="s">
        <v>214</v>
      </c>
      <c r="V7661" t="s">
        <v>33</v>
      </c>
      <c r="W7661">
        <v>2467</v>
      </c>
      <c r="X7661" s="1">
        <v>42238</v>
      </c>
      <c r="Y7661" t="s">
        <v>53</v>
      </c>
      <c r="Z7661" t="e" vm="24">
        <v>#VALUE!</v>
      </c>
      <c r="AA7661">
        <v>7631</v>
      </c>
      <c r="AB7661" t="e" cm="1" vm="2">
        <f t="array" ref="AB7661">_FV(Table1[[#This Row],[State]],"Country/region",TRUE)</f>
        <v>#VALUE!</v>
      </c>
    </row>
    <row r="7662" spans="1:28" x14ac:dyDescent="0.35">
      <c r="A7662" t="s">
        <v>3537</v>
      </c>
      <c r="B7662">
        <v>67</v>
      </c>
      <c r="C7662" t="s">
        <v>230</v>
      </c>
      <c r="D7662" t="s">
        <v>46</v>
      </c>
      <c r="E7662">
        <f>YEAR(Table1[[#This Row],[Order Date]])</f>
        <v>2015</v>
      </c>
      <c r="F7662">
        <v>1</v>
      </c>
      <c r="G7662">
        <f>MONTH(Table1[[#This Row],[Order Date]])</f>
        <v>8</v>
      </c>
      <c r="H7662" s="1">
        <v>42236</v>
      </c>
      <c r="I7662">
        <v>36294</v>
      </c>
      <c r="J7662" t="s">
        <v>131</v>
      </c>
      <c r="K7662">
        <v>46</v>
      </c>
      <c r="L7662">
        <v>12.95</v>
      </c>
      <c r="M7662" s="2">
        <v>0.04</v>
      </c>
      <c r="N7662">
        <v>611.16</v>
      </c>
      <c r="O7662">
        <v>4.9800000000000004</v>
      </c>
      <c r="P7662">
        <v>100.215</v>
      </c>
      <c r="Q7662" s="2">
        <v>0.4</v>
      </c>
      <c r="R7662" t="s">
        <v>29</v>
      </c>
      <c r="S7662" t="s">
        <v>30</v>
      </c>
      <c r="T7662" t="s">
        <v>2533</v>
      </c>
      <c r="U7662" t="s">
        <v>67</v>
      </c>
      <c r="V7662" t="s">
        <v>33</v>
      </c>
      <c r="W7662">
        <v>5093</v>
      </c>
      <c r="X7662" s="1">
        <v>42238</v>
      </c>
      <c r="Y7662" t="s">
        <v>34</v>
      </c>
      <c r="Z7662" t="e" vm="17">
        <v>#VALUE!</v>
      </c>
      <c r="AA7662">
        <v>6820</v>
      </c>
      <c r="AB7662" t="e" cm="1" vm="2">
        <f t="array" ref="AB7662">_FV(Table1[[#This Row],[State]],"Country/region",TRUE)</f>
        <v>#VALUE!</v>
      </c>
    </row>
    <row r="7663" spans="1:28" x14ac:dyDescent="0.35">
      <c r="A7663" t="s">
        <v>1661</v>
      </c>
      <c r="B7663">
        <v>67</v>
      </c>
      <c r="C7663" t="s">
        <v>1082</v>
      </c>
      <c r="D7663" t="s">
        <v>27</v>
      </c>
      <c r="E7663">
        <f>YEAR(Table1[[#This Row],[Order Date]])</f>
        <v>2015</v>
      </c>
      <c r="F7663">
        <v>1</v>
      </c>
      <c r="G7663">
        <f>MONTH(Table1[[#This Row],[Order Date]])</f>
        <v>8</v>
      </c>
      <c r="H7663" s="1">
        <v>42236</v>
      </c>
      <c r="I7663">
        <v>17953</v>
      </c>
      <c r="J7663" t="s">
        <v>28</v>
      </c>
      <c r="K7663">
        <v>30</v>
      </c>
      <c r="L7663">
        <v>30.98</v>
      </c>
      <c r="M7663" s="2">
        <v>0.03</v>
      </c>
      <c r="N7663">
        <v>975.12</v>
      </c>
      <c r="O7663">
        <v>19.510000000000002</v>
      </c>
      <c r="P7663">
        <v>-6.72</v>
      </c>
      <c r="Q7663" s="2">
        <v>0.36</v>
      </c>
      <c r="R7663" t="s">
        <v>29</v>
      </c>
      <c r="S7663" t="s">
        <v>30</v>
      </c>
      <c r="T7663" t="s">
        <v>1433</v>
      </c>
      <c r="U7663" t="s">
        <v>267</v>
      </c>
      <c r="V7663" t="s">
        <v>33</v>
      </c>
      <c r="W7663">
        <v>2466</v>
      </c>
      <c r="X7663" s="1">
        <v>42238</v>
      </c>
      <c r="Y7663" t="s">
        <v>34</v>
      </c>
      <c r="Z7663" t="e" vm="27">
        <v>#VALUE!</v>
      </c>
      <c r="AA7663">
        <v>5439</v>
      </c>
      <c r="AB7663" t="e" cm="1" vm="2">
        <f t="array" ref="AB7663">_FV(Table1[[#This Row],[State]],"Country/region",TRUE)</f>
        <v>#VALUE!</v>
      </c>
    </row>
    <row r="7664" spans="1:28" x14ac:dyDescent="0.35">
      <c r="A7664" t="s">
        <v>3149</v>
      </c>
      <c r="B7664">
        <v>67</v>
      </c>
      <c r="C7664" t="s">
        <v>1082</v>
      </c>
      <c r="D7664" t="s">
        <v>27</v>
      </c>
      <c r="E7664">
        <f>YEAR(Table1[[#This Row],[Order Date]])</f>
        <v>2015</v>
      </c>
      <c r="F7664">
        <v>1</v>
      </c>
      <c r="G7664">
        <f>MONTH(Table1[[#This Row],[Order Date]])</f>
        <v>8</v>
      </c>
      <c r="H7664" s="1">
        <v>42236</v>
      </c>
      <c r="I7664">
        <v>17953</v>
      </c>
      <c r="J7664" t="s">
        <v>28</v>
      </c>
      <c r="K7664">
        <v>17</v>
      </c>
      <c r="L7664">
        <v>5.84</v>
      </c>
      <c r="M7664" s="2">
        <v>0</v>
      </c>
      <c r="N7664">
        <v>105.44</v>
      </c>
      <c r="O7664">
        <v>1.2</v>
      </c>
      <c r="P7664">
        <v>18.760000000000002</v>
      </c>
      <c r="Q7664" s="2">
        <v>0.55000000000000004</v>
      </c>
      <c r="R7664" t="s">
        <v>29</v>
      </c>
      <c r="S7664" t="s">
        <v>59</v>
      </c>
      <c r="T7664" t="s">
        <v>1846</v>
      </c>
      <c r="U7664" t="s">
        <v>88</v>
      </c>
      <c r="V7664" t="s">
        <v>33</v>
      </c>
      <c r="W7664">
        <v>2468</v>
      </c>
      <c r="X7664" s="1">
        <v>42238</v>
      </c>
      <c r="Y7664" t="s">
        <v>34</v>
      </c>
      <c r="Z7664" t="e" vm="24">
        <v>#VALUE!</v>
      </c>
      <c r="AA7664">
        <v>8873</v>
      </c>
      <c r="AB7664" t="e" cm="1" vm="2">
        <f t="array" ref="AB7664">_FV(Table1[[#This Row],[State]],"Country/region",TRUE)</f>
        <v>#VALUE!</v>
      </c>
    </row>
    <row r="7665" spans="1:28" x14ac:dyDescent="0.35">
      <c r="A7665" t="s">
        <v>3500</v>
      </c>
      <c r="B7665">
        <v>67</v>
      </c>
      <c r="C7665" t="s">
        <v>652</v>
      </c>
      <c r="D7665" t="s">
        <v>57</v>
      </c>
      <c r="E7665">
        <f>YEAR(Table1[[#This Row],[Order Date]])</f>
        <v>2015</v>
      </c>
      <c r="F7665">
        <v>1</v>
      </c>
      <c r="G7665">
        <f>MONTH(Table1[[#This Row],[Order Date]])</f>
        <v>8</v>
      </c>
      <c r="H7665" s="1">
        <v>42236</v>
      </c>
      <c r="I7665">
        <v>4099</v>
      </c>
      <c r="J7665" t="s">
        <v>58</v>
      </c>
      <c r="K7665">
        <v>39</v>
      </c>
      <c r="L7665">
        <v>110.99</v>
      </c>
      <c r="M7665" s="2">
        <v>0.05</v>
      </c>
      <c r="N7665">
        <v>3607.8505</v>
      </c>
      <c r="O7665">
        <v>8.99</v>
      </c>
      <c r="P7665">
        <v>784.49400000000003</v>
      </c>
      <c r="Q7665" s="2">
        <v>0.56999999999999995</v>
      </c>
      <c r="R7665" t="s">
        <v>96</v>
      </c>
      <c r="S7665" t="s">
        <v>30</v>
      </c>
      <c r="T7665" t="s">
        <v>1992</v>
      </c>
      <c r="U7665" t="s">
        <v>105</v>
      </c>
      <c r="V7665" t="s">
        <v>52</v>
      </c>
      <c r="W7665">
        <v>603</v>
      </c>
      <c r="X7665" s="1">
        <v>42238</v>
      </c>
      <c r="Y7665" t="s">
        <v>34</v>
      </c>
      <c r="Z7665" t="e" vm="42">
        <v>#VALUE!</v>
      </c>
      <c r="AA7665">
        <v>85281</v>
      </c>
      <c r="AB7665" t="e" cm="1" vm="2">
        <f t="array" ref="AB7665">_FV(Table1[[#This Row],[State]],"Country/region",TRUE)</f>
        <v>#VALUE!</v>
      </c>
    </row>
    <row r="7666" spans="1:28" x14ac:dyDescent="0.35">
      <c r="A7666" t="s">
        <v>3500</v>
      </c>
      <c r="B7666">
        <v>67</v>
      </c>
      <c r="C7666" t="s">
        <v>652</v>
      </c>
      <c r="D7666" t="s">
        <v>57</v>
      </c>
      <c r="E7666">
        <f>YEAR(Table1[[#This Row],[Order Date]])</f>
        <v>2015</v>
      </c>
      <c r="F7666">
        <v>1</v>
      </c>
      <c r="G7666">
        <f>MONTH(Table1[[#This Row],[Order Date]])</f>
        <v>8</v>
      </c>
      <c r="H7666" s="1">
        <v>42236</v>
      </c>
      <c r="I7666">
        <v>4099</v>
      </c>
      <c r="J7666" t="s">
        <v>58</v>
      </c>
      <c r="K7666">
        <v>12</v>
      </c>
      <c r="L7666">
        <v>9.7799999999999994</v>
      </c>
      <c r="M7666" s="2">
        <v>0.04</v>
      </c>
      <c r="N7666">
        <v>122.93</v>
      </c>
      <c r="O7666">
        <v>5.76</v>
      </c>
      <c r="P7666">
        <v>-6.83</v>
      </c>
      <c r="Q7666" s="2">
        <v>0.35</v>
      </c>
      <c r="R7666" t="s">
        <v>29</v>
      </c>
      <c r="S7666" t="s">
        <v>30</v>
      </c>
      <c r="T7666" t="s">
        <v>894</v>
      </c>
      <c r="U7666" t="s">
        <v>267</v>
      </c>
      <c r="V7666" t="s">
        <v>52</v>
      </c>
      <c r="W7666">
        <v>601</v>
      </c>
      <c r="X7666" s="1">
        <v>42239</v>
      </c>
      <c r="Y7666" t="s">
        <v>34</v>
      </c>
      <c r="Z7666" t="e" vm="42">
        <v>#VALUE!</v>
      </c>
      <c r="AA7666">
        <v>85281</v>
      </c>
      <c r="AB7666" t="e" cm="1" vm="2">
        <f t="array" ref="AB7666">_FV(Table1[[#This Row],[State]],"Country/region",TRUE)</f>
        <v>#VALUE!</v>
      </c>
    </row>
    <row r="7667" spans="1:28" x14ac:dyDescent="0.35">
      <c r="A7667" t="s">
        <v>3538</v>
      </c>
      <c r="B7667">
        <v>67</v>
      </c>
      <c r="C7667" t="s">
        <v>986</v>
      </c>
      <c r="D7667" t="s">
        <v>27</v>
      </c>
      <c r="E7667">
        <f>YEAR(Table1[[#This Row],[Order Date]])</f>
        <v>2015</v>
      </c>
      <c r="F7667">
        <v>1</v>
      </c>
      <c r="G7667">
        <f>MONTH(Table1[[#This Row],[Order Date]])</f>
        <v>8</v>
      </c>
      <c r="H7667" s="1">
        <v>42237</v>
      </c>
      <c r="I7667">
        <v>4896</v>
      </c>
      <c r="J7667" t="s">
        <v>58</v>
      </c>
      <c r="K7667">
        <v>25</v>
      </c>
      <c r="L7667">
        <v>35.409999999999997</v>
      </c>
      <c r="M7667" s="2">
        <v>7.0000000000000007E-2</v>
      </c>
      <c r="N7667">
        <v>831.52</v>
      </c>
      <c r="O7667">
        <v>1.99</v>
      </c>
      <c r="P7667">
        <v>259.47000000000003</v>
      </c>
      <c r="Q7667" s="2">
        <v>0.43</v>
      </c>
      <c r="R7667" t="s">
        <v>96</v>
      </c>
      <c r="S7667" t="s">
        <v>139</v>
      </c>
      <c r="T7667" t="s">
        <v>1375</v>
      </c>
      <c r="U7667" t="s">
        <v>102</v>
      </c>
      <c r="V7667" t="s">
        <v>33</v>
      </c>
      <c r="W7667">
        <v>699</v>
      </c>
      <c r="X7667" s="1">
        <v>42237</v>
      </c>
      <c r="Y7667" t="s">
        <v>34</v>
      </c>
      <c r="Z7667" t="e" vm="30">
        <v>#VALUE!</v>
      </c>
      <c r="AA7667">
        <v>1440</v>
      </c>
      <c r="AB7667" t="e" cm="1" vm="2">
        <f t="array" ref="AB7667">_FV(Table1[[#This Row],[State]],"Country/region",TRUE)</f>
        <v>#VALUE!</v>
      </c>
    </row>
    <row r="7668" spans="1:28" x14ac:dyDescent="0.35">
      <c r="A7668" t="s">
        <v>2766</v>
      </c>
      <c r="B7668">
        <v>67</v>
      </c>
      <c r="C7668" t="s">
        <v>875</v>
      </c>
      <c r="D7668" t="s">
        <v>27</v>
      </c>
      <c r="E7668">
        <f>YEAR(Table1[[#This Row],[Order Date]])</f>
        <v>2015</v>
      </c>
      <c r="F7668">
        <v>1</v>
      </c>
      <c r="G7668">
        <f>MONTH(Table1[[#This Row],[Order Date]])</f>
        <v>8</v>
      </c>
      <c r="H7668" s="1">
        <v>42237</v>
      </c>
      <c r="I7668">
        <v>34148</v>
      </c>
      <c r="J7668" t="s">
        <v>58</v>
      </c>
      <c r="K7668">
        <v>33</v>
      </c>
      <c r="L7668">
        <v>4.13</v>
      </c>
      <c r="M7668" s="2">
        <v>0.06</v>
      </c>
      <c r="N7668">
        <v>136.79</v>
      </c>
      <c r="O7668">
        <v>0.99</v>
      </c>
      <c r="P7668">
        <v>42.71</v>
      </c>
      <c r="Q7668" s="2">
        <v>0.39</v>
      </c>
      <c r="R7668" t="s">
        <v>29</v>
      </c>
      <c r="S7668" t="s">
        <v>30</v>
      </c>
      <c r="T7668" t="s">
        <v>209</v>
      </c>
      <c r="U7668" t="s">
        <v>210</v>
      </c>
      <c r="V7668" t="s">
        <v>33</v>
      </c>
      <c r="W7668">
        <v>4801</v>
      </c>
      <c r="X7668" s="1">
        <v>42238</v>
      </c>
      <c r="Y7668" t="s">
        <v>34</v>
      </c>
      <c r="Z7668" t="e" vm="15">
        <v>#VALUE!</v>
      </c>
      <c r="AA7668">
        <v>10573</v>
      </c>
      <c r="AB7668" t="e" cm="1" vm="2">
        <f t="array" ref="AB7668">_FV(Table1[[#This Row],[State]],"Country/region",TRUE)</f>
        <v>#VALUE!</v>
      </c>
    </row>
    <row r="7669" spans="1:28" x14ac:dyDescent="0.35">
      <c r="A7669" t="s">
        <v>1355</v>
      </c>
      <c r="B7669">
        <v>67</v>
      </c>
      <c r="C7669" t="s">
        <v>1748</v>
      </c>
      <c r="D7669" t="s">
        <v>46</v>
      </c>
      <c r="E7669">
        <f>YEAR(Table1[[#This Row],[Order Date]])</f>
        <v>2015</v>
      </c>
      <c r="F7669">
        <v>1</v>
      </c>
      <c r="G7669">
        <f>MONTH(Table1[[#This Row],[Order Date]])</f>
        <v>8</v>
      </c>
      <c r="H7669" s="1">
        <v>42237</v>
      </c>
      <c r="I7669">
        <v>25313</v>
      </c>
      <c r="J7669" t="s">
        <v>58</v>
      </c>
      <c r="K7669">
        <v>19</v>
      </c>
      <c r="L7669">
        <v>22.01</v>
      </c>
      <c r="M7669" s="2">
        <v>0.05</v>
      </c>
      <c r="N7669">
        <v>418.7</v>
      </c>
      <c r="O7669">
        <v>5.53</v>
      </c>
      <c r="P7669">
        <v>22.88</v>
      </c>
      <c r="Q7669" s="2">
        <v>0.59</v>
      </c>
      <c r="R7669" t="s">
        <v>29</v>
      </c>
      <c r="S7669" t="s">
        <v>139</v>
      </c>
      <c r="T7669" t="s">
        <v>1354</v>
      </c>
      <c r="U7669" t="s">
        <v>88</v>
      </c>
      <c r="V7669" t="s">
        <v>33</v>
      </c>
      <c r="W7669">
        <v>3547</v>
      </c>
      <c r="X7669" s="1">
        <v>42239</v>
      </c>
      <c r="Y7669" t="s">
        <v>34</v>
      </c>
      <c r="Z7669" t="e" vm="27">
        <v>#VALUE!</v>
      </c>
      <c r="AA7669">
        <v>5701</v>
      </c>
      <c r="AB7669" t="e" cm="1" vm="2">
        <f t="array" ref="AB7669">_FV(Table1[[#This Row],[State]],"Country/region",TRUE)</f>
        <v>#VALUE!</v>
      </c>
    </row>
    <row r="7670" spans="1:28" x14ac:dyDescent="0.35">
      <c r="A7670" t="s">
        <v>2843</v>
      </c>
      <c r="B7670">
        <v>67</v>
      </c>
      <c r="C7670" t="s">
        <v>986</v>
      </c>
      <c r="D7670" t="s">
        <v>27</v>
      </c>
      <c r="E7670">
        <f>YEAR(Table1[[#This Row],[Order Date]])</f>
        <v>2015</v>
      </c>
      <c r="F7670">
        <v>1</v>
      </c>
      <c r="G7670">
        <f>MONTH(Table1[[#This Row],[Order Date]])</f>
        <v>8</v>
      </c>
      <c r="H7670" s="1">
        <v>42237</v>
      </c>
      <c r="I7670">
        <v>4896</v>
      </c>
      <c r="J7670" t="s">
        <v>58</v>
      </c>
      <c r="K7670">
        <v>21</v>
      </c>
      <c r="L7670">
        <v>5.8</v>
      </c>
      <c r="M7670" s="2">
        <v>0.05</v>
      </c>
      <c r="N7670">
        <v>121.3</v>
      </c>
      <c r="O7670">
        <v>5.59</v>
      </c>
      <c r="P7670">
        <v>-64.871499999999997</v>
      </c>
      <c r="Q7670" s="2">
        <v>0.4</v>
      </c>
      <c r="R7670" t="s">
        <v>29</v>
      </c>
      <c r="S7670" t="s">
        <v>30</v>
      </c>
      <c r="T7670" t="s">
        <v>2681</v>
      </c>
      <c r="U7670" t="s">
        <v>67</v>
      </c>
      <c r="V7670" t="s">
        <v>33</v>
      </c>
      <c r="W7670">
        <v>701</v>
      </c>
      <c r="X7670" s="1">
        <v>42239</v>
      </c>
      <c r="Y7670" t="s">
        <v>34</v>
      </c>
      <c r="Z7670" t="e" vm="24">
        <v>#VALUE!</v>
      </c>
      <c r="AA7670">
        <v>7054</v>
      </c>
      <c r="AB7670" t="e" cm="1" vm="2">
        <f t="array" ref="AB7670">_FV(Table1[[#This Row],[State]],"Country/region",TRUE)</f>
        <v>#VALUE!</v>
      </c>
    </row>
    <row r="7671" spans="1:28" x14ac:dyDescent="0.35">
      <c r="A7671" t="s">
        <v>3539</v>
      </c>
      <c r="B7671">
        <v>67</v>
      </c>
      <c r="C7671" t="s">
        <v>986</v>
      </c>
      <c r="D7671" t="s">
        <v>27</v>
      </c>
      <c r="E7671">
        <f>YEAR(Table1[[#This Row],[Order Date]])</f>
        <v>2015</v>
      </c>
      <c r="F7671">
        <v>1</v>
      </c>
      <c r="G7671">
        <f>MONTH(Table1[[#This Row],[Order Date]])</f>
        <v>8</v>
      </c>
      <c r="H7671" s="1">
        <v>42237</v>
      </c>
      <c r="I7671">
        <v>4896</v>
      </c>
      <c r="J7671" t="s">
        <v>58</v>
      </c>
      <c r="K7671">
        <v>10</v>
      </c>
      <c r="L7671">
        <v>125.99</v>
      </c>
      <c r="M7671" s="2">
        <v>0.06</v>
      </c>
      <c r="N7671">
        <v>1089.8699999999999</v>
      </c>
      <c r="O7671">
        <v>5.99</v>
      </c>
      <c r="P7671">
        <v>-124.509</v>
      </c>
      <c r="Q7671" s="2">
        <v>0.56000000000000005</v>
      </c>
      <c r="R7671" t="s">
        <v>96</v>
      </c>
      <c r="S7671" t="s">
        <v>30</v>
      </c>
      <c r="T7671" t="s">
        <v>2959</v>
      </c>
      <c r="U7671" t="s">
        <v>105</v>
      </c>
      <c r="V7671" t="s">
        <v>33</v>
      </c>
      <c r="W7671">
        <v>700</v>
      </c>
      <c r="X7671" s="1">
        <v>42239</v>
      </c>
      <c r="Y7671" t="s">
        <v>42</v>
      </c>
      <c r="Z7671" t="e" vm="30">
        <v>#VALUE!</v>
      </c>
      <c r="AA7671">
        <v>2420</v>
      </c>
      <c r="AB7671" t="e" cm="1" vm="2">
        <f t="array" ref="AB7671">_FV(Table1[[#This Row],[State]],"Country/region",TRUE)</f>
        <v>#VALUE!</v>
      </c>
    </row>
    <row r="7672" spans="1:28" x14ac:dyDescent="0.35">
      <c r="A7672" t="s">
        <v>612</v>
      </c>
      <c r="B7672">
        <v>67</v>
      </c>
      <c r="C7672" t="s">
        <v>1879</v>
      </c>
      <c r="D7672" t="s">
        <v>46</v>
      </c>
      <c r="E7672">
        <f>YEAR(Table1[[#This Row],[Order Date]])</f>
        <v>2015</v>
      </c>
      <c r="F7672">
        <v>1</v>
      </c>
      <c r="G7672">
        <f>MONTH(Table1[[#This Row],[Order Date]])</f>
        <v>8</v>
      </c>
      <c r="H7672" s="1">
        <v>42238</v>
      </c>
      <c r="I7672">
        <v>3361</v>
      </c>
      <c r="J7672" t="s">
        <v>39</v>
      </c>
      <c r="K7672">
        <v>49</v>
      </c>
      <c r="L7672">
        <v>4.28</v>
      </c>
      <c r="M7672" s="2">
        <v>0.06</v>
      </c>
      <c r="N7672">
        <v>213.71</v>
      </c>
      <c r="O7672">
        <v>6.72</v>
      </c>
      <c r="P7672">
        <v>-208.02</v>
      </c>
      <c r="Q7672" s="2">
        <v>0.4</v>
      </c>
      <c r="R7672" t="s">
        <v>29</v>
      </c>
      <c r="S7672" t="s">
        <v>30</v>
      </c>
      <c r="T7672" t="s">
        <v>2815</v>
      </c>
      <c r="U7672" t="s">
        <v>61</v>
      </c>
      <c r="V7672" t="s">
        <v>68</v>
      </c>
      <c r="W7672">
        <v>483</v>
      </c>
      <c r="X7672" s="1">
        <v>42238</v>
      </c>
      <c r="Y7672" t="s">
        <v>34</v>
      </c>
      <c r="Z7672" t="e" vm="5">
        <v>#VALUE!</v>
      </c>
      <c r="AA7672">
        <v>55337</v>
      </c>
      <c r="AB7672" t="e" cm="1" vm="2">
        <f t="array" ref="AB7672">_FV(Table1[[#This Row],[State]],"Country/region",TRUE)</f>
        <v>#VALUE!</v>
      </c>
    </row>
    <row r="7673" spans="1:28" x14ac:dyDescent="0.35">
      <c r="A7673" t="s">
        <v>1492</v>
      </c>
      <c r="B7673">
        <v>67</v>
      </c>
      <c r="C7673" t="s">
        <v>3053</v>
      </c>
      <c r="D7673" t="s">
        <v>46</v>
      </c>
      <c r="E7673">
        <f>YEAR(Table1[[#This Row],[Order Date]])</f>
        <v>2015</v>
      </c>
      <c r="F7673">
        <v>1</v>
      </c>
      <c r="G7673">
        <f>MONTH(Table1[[#This Row],[Order Date]])</f>
        <v>8</v>
      </c>
      <c r="H7673" s="1">
        <v>42238</v>
      </c>
      <c r="I7673">
        <v>24067</v>
      </c>
      <c r="J7673" t="s">
        <v>28</v>
      </c>
      <c r="K7673">
        <v>19</v>
      </c>
      <c r="L7673">
        <v>5.98</v>
      </c>
      <c r="M7673" s="2">
        <v>7.0000000000000007E-2</v>
      </c>
      <c r="N7673">
        <v>120.56</v>
      </c>
      <c r="O7673">
        <v>7.5</v>
      </c>
      <c r="P7673">
        <v>-79.349999999999994</v>
      </c>
      <c r="Q7673" s="2">
        <v>0.4</v>
      </c>
      <c r="R7673" t="s">
        <v>29</v>
      </c>
      <c r="S7673" t="s">
        <v>30</v>
      </c>
      <c r="T7673" t="s">
        <v>2064</v>
      </c>
      <c r="U7673" t="s">
        <v>61</v>
      </c>
      <c r="V7673" t="s">
        <v>68</v>
      </c>
      <c r="W7673">
        <v>3365</v>
      </c>
      <c r="X7673" s="1">
        <v>42239</v>
      </c>
      <c r="Y7673" t="s">
        <v>34</v>
      </c>
      <c r="Z7673" t="e" vm="38">
        <v>#VALUE!</v>
      </c>
      <c r="AA7673">
        <v>47274</v>
      </c>
      <c r="AB7673" t="e" cm="1" vm="2">
        <f t="array" ref="AB7673">_FV(Table1[[#This Row],[State]],"Country/region",TRUE)</f>
        <v>#VALUE!</v>
      </c>
    </row>
    <row r="7674" spans="1:28" x14ac:dyDescent="0.35">
      <c r="A7674" t="s">
        <v>612</v>
      </c>
      <c r="B7674">
        <v>67</v>
      </c>
      <c r="C7674" t="s">
        <v>1879</v>
      </c>
      <c r="D7674" t="s">
        <v>46</v>
      </c>
      <c r="E7674">
        <f>YEAR(Table1[[#This Row],[Order Date]])</f>
        <v>2015</v>
      </c>
      <c r="F7674">
        <v>1</v>
      </c>
      <c r="G7674">
        <f>MONTH(Table1[[#This Row],[Order Date]])</f>
        <v>8</v>
      </c>
      <c r="H7674" s="1">
        <v>42238</v>
      </c>
      <c r="I7674">
        <v>3361</v>
      </c>
      <c r="J7674" t="s">
        <v>39</v>
      </c>
      <c r="K7674">
        <v>23</v>
      </c>
      <c r="L7674">
        <v>5.85</v>
      </c>
      <c r="M7674" s="2">
        <v>7.0000000000000007E-2</v>
      </c>
      <c r="N7674">
        <v>133.66</v>
      </c>
      <c r="O7674">
        <v>2.27</v>
      </c>
      <c r="P7674">
        <v>-5.6</v>
      </c>
      <c r="Q7674" s="2">
        <v>0.56000000000000005</v>
      </c>
      <c r="R7674" t="s">
        <v>29</v>
      </c>
      <c r="S7674" t="s">
        <v>59</v>
      </c>
      <c r="T7674" t="s">
        <v>1633</v>
      </c>
      <c r="U7674" t="s">
        <v>88</v>
      </c>
      <c r="V7674" t="s">
        <v>68</v>
      </c>
      <c r="W7674">
        <v>484</v>
      </c>
      <c r="X7674" s="1">
        <v>42239</v>
      </c>
      <c r="Y7674" t="s">
        <v>34</v>
      </c>
      <c r="Z7674" t="e" vm="5">
        <v>#VALUE!</v>
      </c>
      <c r="AA7674">
        <v>55337</v>
      </c>
      <c r="AB7674" t="e" cm="1" vm="2">
        <f t="array" ref="AB7674">_FV(Table1[[#This Row],[State]],"Country/region",TRUE)</f>
        <v>#VALUE!</v>
      </c>
    </row>
    <row r="7675" spans="1:28" x14ac:dyDescent="0.35">
      <c r="A7675" t="s">
        <v>1492</v>
      </c>
      <c r="B7675">
        <v>67</v>
      </c>
      <c r="C7675" t="s">
        <v>3053</v>
      </c>
      <c r="D7675" t="s">
        <v>46</v>
      </c>
      <c r="E7675">
        <f>YEAR(Table1[[#This Row],[Order Date]])</f>
        <v>2015</v>
      </c>
      <c r="F7675">
        <v>1</v>
      </c>
      <c r="G7675">
        <f>MONTH(Table1[[#This Row],[Order Date]])</f>
        <v>8</v>
      </c>
      <c r="H7675" s="1">
        <v>42238</v>
      </c>
      <c r="I7675">
        <v>24067</v>
      </c>
      <c r="J7675" t="s">
        <v>28</v>
      </c>
      <c r="K7675">
        <v>46</v>
      </c>
      <c r="L7675">
        <v>65.989999999999995</v>
      </c>
      <c r="M7675" s="2">
        <v>0.03</v>
      </c>
      <c r="N7675">
        <v>2640.6864999999998</v>
      </c>
      <c r="O7675">
        <v>5.92</v>
      </c>
      <c r="P7675">
        <v>751.38300000000004</v>
      </c>
      <c r="Q7675" s="2">
        <v>0.55000000000000004</v>
      </c>
      <c r="R7675" t="s">
        <v>96</v>
      </c>
      <c r="S7675" t="s">
        <v>30</v>
      </c>
      <c r="T7675">
        <v>252</v>
      </c>
      <c r="U7675" t="s">
        <v>105</v>
      </c>
      <c r="V7675" t="s">
        <v>68</v>
      </c>
      <c r="W7675">
        <v>3366</v>
      </c>
      <c r="X7675" s="1">
        <v>42239</v>
      </c>
      <c r="Y7675" t="s">
        <v>42</v>
      </c>
      <c r="Z7675" t="e" vm="38">
        <v>#VALUE!</v>
      </c>
      <c r="AA7675">
        <v>47274</v>
      </c>
      <c r="AB7675" t="e" cm="1" vm="2">
        <f t="array" ref="AB7675">_FV(Table1[[#This Row],[State]],"Country/region",TRUE)</f>
        <v>#VALUE!</v>
      </c>
    </row>
    <row r="7676" spans="1:28" x14ac:dyDescent="0.35">
      <c r="A7676" t="s">
        <v>2310</v>
      </c>
      <c r="B7676">
        <v>67</v>
      </c>
      <c r="C7676" t="s">
        <v>3053</v>
      </c>
      <c r="D7676" t="s">
        <v>46</v>
      </c>
      <c r="E7676">
        <f>YEAR(Table1[[#This Row],[Order Date]])</f>
        <v>2015</v>
      </c>
      <c r="F7676">
        <v>1</v>
      </c>
      <c r="G7676">
        <f>MONTH(Table1[[#This Row],[Order Date]])</f>
        <v>8</v>
      </c>
      <c r="H7676" s="1">
        <v>42238</v>
      </c>
      <c r="I7676">
        <v>24067</v>
      </c>
      <c r="J7676" t="s">
        <v>28</v>
      </c>
      <c r="K7676">
        <v>30</v>
      </c>
      <c r="L7676">
        <v>3.98</v>
      </c>
      <c r="M7676" s="2">
        <v>7.0000000000000007E-2</v>
      </c>
      <c r="N7676">
        <v>128.25</v>
      </c>
      <c r="O7676">
        <v>5.26</v>
      </c>
      <c r="P7676">
        <v>-95.311999999999998</v>
      </c>
      <c r="Q7676" s="2">
        <v>0.38</v>
      </c>
      <c r="R7676" t="s">
        <v>29</v>
      </c>
      <c r="S7676" t="s">
        <v>30</v>
      </c>
      <c r="T7676" t="s">
        <v>1099</v>
      </c>
      <c r="U7676" t="s">
        <v>67</v>
      </c>
      <c r="V7676" t="s">
        <v>33</v>
      </c>
      <c r="W7676">
        <v>3364</v>
      </c>
      <c r="X7676" s="1">
        <v>42240</v>
      </c>
      <c r="Y7676" t="s">
        <v>42</v>
      </c>
      <c r="Z7676" t="e" vm="30">
        <v>#VALUE!</v>
      </c>
      <c r="AA7676">
        <v>1749</v>
      </c>
      <c r="AB7676" t="e" cm="1" vm="2">
        <f t="array" ref="AB7676">_FV(Table1[[#This Row],[State]],"Country/region",TRUE)</f>
        <v>#VALUE!</v>
      </c>
    </row>
    <row r="7677" spans="1:28" x14ac:dyDescent="0.35">
      <c r="A7677" t="s">
        <v>1683</v>
      </c>
      <c r="B7677">
        <v>67</v>
      </c>
      <c r="C7677" t="s">
        <v>3054</v>
      </c>
      <c r="D7677" t="s">
        <v>46</v>
      </c>
      <c r="E7677">
        <f>YEAR(Table1[[#This Row],[Order Date]])</f>
        <v>2015</v>
      </c>
      <c r="F7677">
        <v>1</v>
      </c>
      <c r="G7677">
        <f>MONTH(Table1[[#This Row],[Order Date]])</f>
        <v>8</v>
      </c>
      <c r="H7677" s="1">
        <v>42238</v>
      </c>
      <c r="I7677">
        <v>44869</v>
      </c>
      <c r="J7677" t="s">
        <v>131</v>
      </c>
      <c r="K7677">
        <v>43</v>
      </c>
      <c r="L7677">
        <v>6.48</v>
      </c>
      <c r="M7677" s="2">
        <v>0.03</v>
      </c>
      <c r="N7677">
        <v>283.18</v>
      </c>
      <c r="O7677">
        <v>7.49</v>
      </c>
      <c r="P7677">
        <v>-154.94999999999999</v>
      </c>
      <c r="Q7677" s="2">
        <v>0.37</v>
      </c>
      <c r="R7677" t="s">
        <v>29</v>
      </c>
      <c r="S7677" t="s">
        <v>30</v>
      </c>
      <c r="T7677" t="s">
        <v>1181</v>
      </c>
      <c r="U7677" t="s">
        <v>61</v>
      </c>
      <c r="V7677" t="s">
        <v>52</v>
      </c>
      <c r="W7677">
        <v>6333</v>
      </c>
      <c r="X7677" s="1">
        <v>42240</v>
      </c>
      <c r="Y7677" t="s">
        <v>34</v>
      </c>
      <c r="Z7677" t="e" vm="8">
        <v>#VALUE!</v>
      </c>
      <c r="AA7677">
        <v>97330</v>
      </c>
      <c r="AB7677" t="e" cm="1" vm="2">
        <f t="array" ref="AB7677">_FV(Table1[[#This Row],[State]],"Country/region",TRUE)</f>
        <v>#VALUE!</v>
      </c>
    </row>
    <row r="7678" spans="1:28" x14ac:dyDescent="0.35">
      <c r="A7678" t="s">
        <v>948</v>
      </c>
      <c r="B7678">
        <v>67</v>
      </c>
      <c r="C7678" t="s">
        <v>949</v>
      </c>
      <c r="D7678" t="s">
        <v>27</v>
      </c>
      <c r="E7678">
        <f>YEAR(Table1[[#This Row],[Order Date]])</f>
        <v>2015</v>
      </c>
      <c r="F7678">
        <v>1</v>
      </c>
      <c r="G7678">
        <f>MONTH(Table1[[#This Row],[Order Date]])</f>
        <v>8</v>
      </c>
      <c r="H7678" s="1">
        <v>42238</v>
      </c>
      <c r="I7678">
        <v>49350</v>
      </c>
      <c r="J7678" t="s">
        <v>28</v>
      </c>
      <c r="K7678">
        <v>50</v>
      </c>
      <c r="L7678">
        <v>7.28</v>
      </c>
      <c r="M7678" s="2">
        <v>0.01</v>
      </c>
      <c r="N7678">
        <v>375.11</v>
      </c>
      <c r="O7678">
        <v>11.15</v>
      </c>
      <c r="P7678">
        <v>-331.63</v>
      </c>
      <c r="Q7678" s="2">
        <v>0.37</v>
      </c>
      <c r="R7678" t="s">
        <v>29</v>
      </c>
      <c r="S7678" t="s">
        <v>30</v>
      </c>
      <c r="T7678" t="s">
        <v>598</v>
      </c>
      <c r="U7678" t="s">
        <v>61</v>
      </c>
      <c r="V7678" t="s">
        <v>33</v>
      </c>
      <c r="W7678">
        <v>6921</v>
      </c>
      <c r="X7678" s="1">
        <v>42240</v>
      </c>
      <c r="Y7678" t="s">
        <v>34</v>
      </c>
      <c r="Z7678" t="e" vm="22">
        <v>#VALUE!</v>
      </c>
      <c r="AA7678">
        <v>43302</v>
      </c>
      <c r="AB7678" t="e" cm="1" vm="2">
        <f t="array" ref="AB7678">_FV(Table1[[#This Row],[State]],"Country/region",TRUE)</f>
        <v>#VALUE!</v>
      </c>
    </row>
    <row r="7679" spans="1:28" x14ac:dyDescent="0.35">
      <c r="A7679" t="s">
        <v>3493</v>
      </c>
      <c r="B7679">
        <v>67</v>
      </c>
      <c r="C7679" t="s">
        <v>1300</v>
      </c>
      <c r="D7679" t="s">
        <v>38</v>
      </c>
      <c r="E7679">
        <f>YEAR(Table1[[#This Row],[Order Date]])</f>
        <v>2015</v>
      </c>
      <c r="F7679">
        <v>1</v>
      </c>
      <c r="G7679">
        <f>MONTH(Table1[[#This Row],[Order Date]])</f>
        <v>8</v>
      </c>
      <c r="H7679" s="1">
        <v>42239</v>
      </c>
      <c r="I7679">
        <v>16452</v>
      </c>
      <c r="J7679" t="s">
        <v>131</v>
      </c>
      <c r="K7679">
        <v>46</v>
      </c>
      <c r="L7679">
        <v>2.88</v>
      </c>
      <c r="M7679" s="2">
        <v>0.05</v>
      </c>
      <c r="N7679">
        <v>134.41999999999999</v>
      </c>
      <c r="O7679">
        <v>1.01</v>
      </c>
      <c r="P7679">
        <v>9.34</v>
      </c>
      <c r="Q7679" s="2">
        <v>0.55000000000000004</v>
      </c>
      <c r="R7679" t="s">
        <v>29</v>
      </c>
      <c r="S7679" t="s">
        <v>59</v>
      </c>
      <c r="T7679" t="s">
        <v>630</v>
      </c>
      <c r="U7679" t="s">
        <v>88</v>
      </c>
      <c r="V7679" t="s">
        <v>33</v>
      </c>
      <c r="W7679">
        <v>2284</v>
      </c>
      <c r="X7679" s="1">
        <v>42240</v>
      </c>
      <c r="Y7679" t="s">
        <v>34</v>
      </c>
      <c r="Z7679" t="e" vm="30">
        <v>#VALUE!</v>
      </c>
      <c r="AA7679">
        <v>2127</v>
      </c>
      <c r="AB7679" t="e" cm="1" vm="2">
        <f t="array" ref="AB7679">_FV(Table1[[#This Row],[State]],"Country/region",TRUE)</f>
        <v>#VALUE!</v>
      </c>
    </row>
    <row r="7680" spans="1:28" x14ac:dyDescent="0.35">
      <c r="A7680" t="s">
        <v>1182</v>
      </c>
      <c r="B7680">
        <v>67</v>
      </c>
      <c r="C7680" t="s">
        <v>742</v>
      </c>
      <c r="D7680" t="s">
        <v>27</v>
      </c>
      <c r="E7680">
        <f>YEAR(Table1[[#This Row],[Order Date]])</f>
        <v>2015</v>
      </c>
      <c r="F7680">
        <v>1</v>
      </c>
      <c r="G7680">
        <f>MONTH(Table1[[#This Row],[Order Date]])</f>
        <v>8</v>
      </c>
      <c r="H7680" s="1">
        <v>42239</v>
      </c>
      <c r="I7680">
        <v>8039</v>
      </c>
      <c r="J7680" t="s">
        <v>131</v>
      </c>
      <c r="K7680">
        <v>37</v>
      </c>
      <c r="L7680">
        <v>30.98</v>
      </c>
      <c r="M7680" s="2">
        <v>0.01</v>
      </c>
      <c r="N7680">
        <v>1199.7</v>
      </c>
      <c r="O7680">
        <v>19.510000000000002</v>
      </c>
      <c r="P7680">
        <v>3.22</v>
      </c>
      <c r="Q7680" s="2">
        <v>0.36</v>
      </c>
      <c r="R7680" t="s">
        <v>29</v>
      </c>
      <c r="S7680" t="s">
        <v>30</v>
      </c>
      <c r="T7680" t="s">
        <v>1433</v>
      </c>
      <c r="U7680" t="s">
        <v>267</v>
      </c>
      <c r="V7680" t="s">
        <v>33</v>
      </c>
      <c r="W7680">
        <v>1097</v>
      </c>
      <c r="X7680" s="1">
        <v>42240</v>
      </c>
      <c r="Y7680" t="s">
        <v>34</v>
      </c>
      <c r="Z7680" t="e" vm="15">
        <v>#VALUE!</v>
      </c>
      <c r="AA7680">
        <v>11803</v>
      </c>
      <c r="AB7680" t="e" cm="1" vm="2">
        <f t="array" ref="AB7680">_FV(Table1[[#This Row],[State]],"Country/region",TRUE)</f>
        <v>#VALUE!</v>
      </c>
    </row>
    <row r="7681" spans="1:28" x14ac:dyDescent="0.35">
      <c r="A7681" t="s">
        <v>2521</v>
      </c>
      <c r="B7681">
        <v>67</v>
      </c>
      <c r="C7681" t="s">
        <v>1118</v>
      </c>
      <c r="D7681" t="s">
        <v>46</v>
      </c>
      <c r="E7681">
        <f>YEAR(Table1[[#This Row],[Order Date]])</f>
        <v>2015</v>
      </c>
      <c r="F7681">
        <v>1</v>
      </c>
      <c r="G7681">
        <f>MONTH(Table1[[#This Row],[Order Date]])</f>
        <v>8</v>
      </c>
      <c r="H7681" s="1">
        <v>42239</v>
      </c>
      <c r="I7681">
        <v>36709</v>
      </c>
      <c r="J7681" t="s">
        <v>58</v>
      </c>
      <c r="K7681">
        <v>42</v>
      </c>
      <c r="L7681">
        <v>65.989999999999995</v>
      </c>
      <c r="M7681" s="2">
        <v>0.05</v>
      </c>
      <c r="N7681">
        <v>2245.6914999999999</v>
      </c>
      <c r="O7681">
        <v>8.99</v>
      </c>
      <c r="P7681">
        <v>369.08100000000002</v>
      </c>
      <c r="Q7681" s="2">
        <v>0.55000000000000004</v>
      </c>
      <c r="R7681" t="s">
        <v>96</v>
      </c>
      <c r="S7681" t="s">
        <v>30</v>
      </c>
      <c r="T7681" t="s">
        <v>1470</v>
      </c>
      <c r="U7681" t="s">
        <v>105</v>
      </c>
      <c r="V7681" t="s">
        <v>76</v>
      </c>
      <c r="W7681">
        <v>5157</v>
      </c>
      <c r="X7681" s="1">
        <v>42241</v>
      </c>
      <c r="Y7681" t="s">
        <v>34</v>
      </c>
      <c r="Z7681" t="e" vm="31">
        <v>#VALUE!</v>
      </c>
      <c r="AA7681">
        <v>37743</v>
      </c>
      <c r="AB7681" t="e" cm="1" vm="2">
        <f t="array" ref="AB7681">_FV(Table1[[#This Row],[State]],"Country/region",TRUE)</f>
        <v>#VALUE!</v>
      </c>
    </row>
    <row r="7682" spans="1:28" x14ac:dyDescent="0.35">
      <c r="A7682" t="s">
        <v>2727</v>
      </c>
      <c r="B7682">
        <v>67</v>
      </c>
      <c r="C7682" t="s">
        <v>672</v>
      </c>
      <c r="D7682" t="s">
        <v>38</v>
      </c>
      <c r="E7682">
        <f>YEAR(Table1[[#This Row],[Order Date]])</f>
        <v>2015</v>
      </c>
      <c r="F7682">
        <v>1</v>
      </c>
      <c r="G7682">
        <f>MONTH(Table1[[#This Row],[Order Date]])</f>
        <v>8</v>
      </c>
      <c r="H7682" s="1">
        <v>42239</v>
      </c>
      <c r="I7682">
        <v>1185</v>
      </c>
      <c r="J7682" t="s">
        <v>47</v>
      </c>
      <c r="K7682">
        <v>7</v>
      </c>
      <c r="L7682">
        <v>55.48</v>
      </c>
      <c r="M7682" s="2">
        <v>0.09</v>
      </c>
      <c r="N7682">
        <v>374.78</v>
      </c>
      <c r="O7682">
        <v>14.3</v>
      </c>
      <c r="P7682">
        <v>20.03</v>
      </c>
      <c r="Q7682" s="2">
        <v>0.37</v>
      </c>
      <c r="R7682" t="s">
        <v>29</v>
      </c>
      <c r="S7682" t="s">
        <v>30</v>
      </c>
      <c r="T7682" t="s">
        <v>533</v>
      </c>
      <c r="U7682" t="s">
        <v>61</v>
      </c>
      <c r="V7682" t="s">
        <v>76</v>
      </c>
      <c r="W7682">
        <v>179</v>
      </c>
      <c r="X7682" s="1">
        <v>42243</v>
      </c>
      <c r="Y7682" t="s">
        <v>34</v>
      </c>
      <c r="Z7682" t="e" vm="6">
        <v>#VALUE!</v>
      </c>
      <c r="AA7682">
        <v>35020</v>
      </c>
      <c r="AB7682" t="e" cm="1" vm="2">
        <f t="array" ref="AB7682">_FV(Table1[[#This Row],[State]],"Country/region",TRUE)</f>
        <v>#VALUE!</v>
      </c>
    </row>
    <row r="7683" spans="1:28" x14ac:dyDescent="0.35">
      <c r="A7683" t="s">
        <v>3308</v>
      </c>
      <c r="B7683">
        <v>67</v>
      </c>
      <c r="C7683" t="s">
        <v>1045</v>
      </c>
      <c r="D7683" t="s">
        <v>38</v>
      </c>
      <c r="E7683">
        <f>YEAR(Table1[[#This Row],[Order Date]])</f>
        <v>2015</v>
      </c>
      <c r="F7683">
        <v>1</v>
      </c>
      <c r="G7683">
        <f>MONTH(Table1[[#This Row],[Order Date]])</f>
        <v>8</v>
      </c>
      <c r="H7683" s="1">
        <v>42240</v>
      </c>
      <c r="I7683">
        <v>33031</v>
      </c>
      <c r="J7683" t="s">
        <v>28</v>
      </c>
      <c r="K7683">
        <v>18</v>
      </c>
      <c r="L7683">
        <v>6.48</v>
      </c>
      <c r="M7683" s="2">
        <v>0.02</v>
      </c>
      <c r="N7683">
        <v>120.96</v>
      </c>
      <c r="O7683">
        <v>6.65</v>
      </c>
      <c r="P7683">
        <v>-53.69</v>
      </c>
      <c r="Q7683" s="2">
        <v>0.36</v>
      </c>
      <c r="R7683" t="s">
        <v>29</v>
      </c>
      <c r="S7683" t="s">
        <v>30</v>
      </c>
      <c r="T7683" t="s">
        <v>2895</v>
      </c>
      <c r="U7683" t="s">
        <v>61</v>
      </c>
      <c r="V7683" t="s">
        <v>33</v>
      </c>
      <c r="W7683">
        <v>4643</v>
      </c>
      <c r="X7683" s="1">
        <v>42241</v>
      </c>
      <c r="Y7683" t="s">
        <v>34</v>
      </c>
      <c r="Z7683" t="e" vm="15">
        <v>#VALUE!</v>
      </c>
      <c r="AA7683">
        <v>11703</v>
      </c>
      <c r="AB7683" t="e" cm="1" vm="2">
        <f t="array" ref="AB7683">_FV(Table1[[#This Row],[State]],"Country/region",TRUE)</f>
        <v>#VALUE!</v>
      </c>
    </row>
    <row r="7684" spans="1:28" x14ac:dyDescent="0.35">
      <c r="A7684" t="s">
        <v>3308</v>
      </c>
      <c r="B7684">
        <v>67</v>
      </c>
      <c r="C7684" t="s">
        <v>1045</v>
      </c>
      <c r="D7684" t="s">
        <v>38</v>
      </c>
      <c r="E7684">
        <f>YEAR(Table1[[#This Row],[Order Date]])</f>
        <v>2015</v>
      </c>
      <c r="F7684">
        <v>1</v>
      </c>
      <c r="G7684">
        <f>MONTH(Table1[[#This Row],[Order Date]])</f>
        <v>8</v>
      </c>
      <c r="H7684" s="1">
        <v>42240</v>
      </c>
      <c r="I7684">
        <v>33031</v>
      </c>
      <c r="J7684" t="s">
        <v>28</v>
      </c>
      <c r="K7684">
        <v>24</v>
      </c>
      <c r="L7684">
        <v>23.99</v>
      </c>
      <c r="M7684" s="2">
        <v>0.08</v>
      </c>
      <c r="N7684">
        <v>550.67999999999995</v>
      </c>
      <c r="O7684">
        <v>15.68</v>
      </c>
      <c r="P7684">
        <v>-134.63</v>
      </c>
      <c r="Q7684" s="2">
        <v>0.62</v>
      </c>
      <c r="R7684" t="s">
        <v>48</v>
      </c>
      <c r="S7684" t="s">
        <v>49</v>
      </c>
      <c r="T7684" t="s">
        <v>1446</v>
      </c>
      <c r="U7684" t="s">
        <v>82</v>
      </c>
      <c r="V7684" t="s">
        <v>33</v>
      </c>
      <c r="W7684">
        <v>4642</v>
      </c>
      <c r="X7684" s="1">
        <v>42242</v>
      </c>
      <c r="Y7684" t="s">
        <v>53</v>
      </c>
      <c r="Z7684" t="e" vm="15">
        <v>#VALUE!</v>
      </c>
      <c r="AA7684">
        <v>11703</v>
      </c>
      <c r="AB7684" t="e" cm="1" vm="2">
        <f t="array" ref="AB7684">_FV(Table1[[#This Row],[State]],"Country/region",TRUE)</f>
        <v>#VALUE!</v>
      </c>
    </row>
    <row r="7685" spans="1:28" x14ac:dyDescent="0.35">
      <c r="A7685" t="s">
        <v>2509</v>
      </c>
      <c r="B7685">
        <v>68</v>
      </c>
      <c r="C7685" t="s">
        <v>241</v>
      </c>
      <c r="D7685" t="s">
        <v>46</v>
      </c>
      <c r="E7685">
        <f>YEAR(Table1[[#This Row],[Order Date]])</f>
        <v>2015</v>
      </c>
      <c r="F7685">
        <v>1</v>
      </c>
      <c r="G7685">
        <f>MONTH(Table1[[#This Row],[Order Date]])</f>
        <v>8</v>
      </c>
      <c r="H7685" s="1">
        <v>42242</v>
      </c>
      <c r="I7685">
        <v>31460</v>
      </c>
      <c r="J7685" t="s">
        <v>28</v>
      </c>
      <c r="K7685">
        <v>9</v>
      </c>
      <c r="L7685">
        <v>110.98</v>
      </c>
      <c r="M7685" s="2">
        <v>0.08</v>
      </c>
      <c r="N7685">
        <v>990.67</v>
      </c>
      <c r="O7685">
        <v>35</v>
      </c>
      <c r="P7685">
        <v>-365.32</v>
      </c>
      <c r="Q7685" s="2">
        <v>0.82</v>
      </c>
      <c r="R7685" t="s">
        <v>29</v>
      </c>
      <c r="S7685" t="s">
        <v>40</v>
      </c>
      <c r="T7685" t="s">
        <v>3489</v>
      </c>
      <c r="U7685" t="s">
        <v>32</v>
      </c>
      <c r="V7685" t="s">
        <v>52</v>
      </c>
      <c r="W7685">
        <v>4409</v>
      </c>
      <c r="X7685" s="1">
        <v>42244</v>
      </c>
      <c r="Y7685" t="s">
        <v>34</v>
      </c>
      <c r="Z7685" t="e" vm="42">
        <v>#VALUE!</v>
      </c>
      <c r="AA7685">
        <v>86401</v>
      </c>
      <c r="AB7685" t="e" cm="1" vm="2">
        <f t="array" ref="AB7685">_FV(Table1[[#This Row],[State]],"Country/region",TRUE)</f>
        <v>#VALUE!</v>
      </c>
    </row>
    <row r="7686" spans="1:28" x14ac:dyDescent="0.35">
      <c r="A7686" t="s">
        <v>1931</v>
      </c>
      <c r="B7686">
        <v>68</v>
      </c>
      <c r="C7686" t="s">
        <v>688</v>
      </c>
      <c r="D7686" t="s">
        <v>46</v>
      </c>
      <c r="E7686">
        <f>YEAR(Table1[[#This Row],[Order Date]])</f>
        <v>2015</v>
      </c>
      <c r="F7686">
        <v>1</v>
      </c>
      <c r="G7686">
        <f>MONTH(Table1[[#This Row],[Order Date]])</f>
        <v>8</v>
      </c>
      <c r="H7686" s="1">
        <v>42242</v>
      </c>
      <c r="I7686">
        <v>2497</v>
      </c>
      <c r="J7686" t="s">
        <v>58</v>
      </c>
      <c r="K7686">
        <v>21</v>
      </c>
      <c r="L7686">
        <v>205.99</v>
      </c>
      <c r="M7686" s="2">
        <v>0.06</v>
      </c>
      <c r="N7686">
        <v>3629.1174999999998</v>
      </c>
      <c r="O7686">
        <v>5.26</v>
      </c>
      <c r="P7686">
        <v>636.03</v>
      </c>
      <c r="Q7686" s="2">
        <v>0.56000000000000005</v>
      </c>
      <c r="R7686" t="s">
        <v>96</v>
      </c>
      <c r="S7686" t="s">
        <v>30</v>
      </c>
      <c r="T7686" t="s">
        <v>2209</v>
      </c>
      <c r="U7686" t="s">
        <v>105</v>
      </c>
      <c r="V7686" t="s">
        <v>76</v>
      </c>
      <c r="W7686">
        <v>356</v>
      </c>
      <c r="X7686" s="1">
        <v>42244</v>
      </c>
      <c r="Y7686" t="s">
        <v>34</v>
      </c>
      <c r="Z7686" t="e" vm="14">
        <v>#VALUE!</v>
      </c>
      <c r="AA7686">
        <v>32137</v>
      </c>
      <c r="AB7686" t="e" cm="1" vm="2">
        <f t="array" ref="AB7686">_FV(Table1[[#This Row],[State]],"Country/region",TRUE)</f>
        <v>#VALUE!</v>
      </c>
    </row>
    <row r="7687" spans="1:28" x14ac:dyDescent="0.35">
      <c r="A7687" t="s">
        <v>870</v>
      </c>
      <c r="B7687">
        <v>68</v>
      </c>
      <c r="C7687" t="s">
        <v>871</v>
      </c>
      <c r="D7687" t="s">
        <v>46</v>
      </c>
      <c r="E7687">
        <f>YEAR(Table1[[#This Row],[Order Date]])</f>
        <v>2015</v>
      </c>
      <c r="F7687">
        <v>1</v>
      </c>
      <c r="G7687">
        <f>MONTH(Table1[[#This Row],[Order Date]])</f>
        <v>8</v>
      </c>
      <c r="H7687" s="1">
        <v>42242</v>
      </c>
      <c r="I7687">
        <v>20933</v>
      </c>
      <c r="J7687" t="s">
        <v>28</v>
      </c>
      <c r="K7687">
        <v>45</v>
      </c>
      <c r="L7687">
        <v>55.99</v>
      </c>
      <c r="M7687" s="2">
        <v>0.05</v>
      </c>
      <c r="N7687">
        <v>2079.4740000000002</v>
      </c>
      <c r="O7687">
        <v>5</v>
      </c>
      <c r="P7687">
        <v>-81.564999999999998</v>
      </c>
      <c r="Q7687" s="2">
        <v>0.8</v>
      </c>
      <c r="R7687" t="s">
        <v>96</v>
      </c>
      <c r="S7687" t="s">
        <v>139</v>
      </c>
      <c r="T7687" t="s">
        <v>1155</v>
      </c>
      <c r="U7687" t="s">
        <v>105</v>
      </c>
      <c r="V7687" t="s">
        <v>76</v>
      </c>
      <c r="W7687">
        <v>2899</v>
      </c>
      <c r="X7687" s="1">
        <v>42244</v>
      </c>
      <c r="Y7687" t="s">
        <v>34</v>
      </c>
      <c r="Z7687" t="e" vm="18">
        <v>#VALUE!</v>
      </c>
      <c r="AA7687">
        <v>24153</v>
      </c>
      <c r="AB7687" t="e" cm="1" vm="2">
        <f t="array" ref="AB7687">_FV(Table1[[#This Row],[State]],"Country/region",TRUE)</f>
        <v>#VALUE!</v>
      </c>
    </row>
    <row r="7688" spans="1:28" x14ac:dyDescent="0.35">
      <c r="A7688" t="s">
        <v>234</v>
      </c>
      <c r="B7688">
        <v>68</v>
      </c>
      <c r="C7688" t="s">
        <v>823</v>
      </c>
      <c r="D7688" t="s">
        <v>27</v>
      </c>
      <c r="E7688">
        <f>YEAR(Table1[[#This Row],[Order Date]])</f>
        <v>2015</v>
      </c>
      <c r="F7688">
        <v>1</v>
      </c>
      <c r="G7688">
        <f>MONTH(Table1[[#This Row],[Order Date]])</f>
        <v>8</v>
      </c>
      <c r="H7688" s="1">
        <v>42243</v>
      </c>
      <c r="I7688">
        <v>39266</v>
      </c>
      <c r="J7688" t="s">
        <v>28</v>
      </c>
      <c r="K7688">
        <v>4</v>
      </c>
      <c r="L7688">
        <v>15.57</v>
      </c>
      <c r="M7688" s="2">
        <v>0.02</v>
      </c>
      <c r="N7688">
        <v>64.09</v>
      </c>
      <c r="O7688">
        <v>1.39</v>
      </c>
      <c r="P7688">
        <v>3.72</v>
      </c>
      <c r="Q7688" s="2">
        <v>0.38</v>
      </c>
      <c r="R7688" t="s">
        <v>29</v>
      </c>
      <c r="S7688" t="s">
        <v>30</v>
      </c>
      <c r="T7688" t="s">
        <v>990</v>
      </c>
      <c r="U7688" t="s">
        <v>267</v>
      </c>
      <c r="V7688" t="s">
        <v>33</v>
      </c>
      <c r="W7688">
        <v>5540</v>
      </c>
      <c r="X7688" s="1">
        <v>42244</v>
      </c>
      <c r="Y7688" t="s">
        <v>34</v>
      </c>
      <c r="Z7688" t="e" vm="21">
        <v>#VALUE!</v>
      </c>
      <c r="AA7688">
        <v>4330</v>
      </c>
      <c r="AB7688" t="e" cm="1" vm="2">
        <f t="array" ref="AB7688">_FV(Table1[[#This Row],[State]],"Country/region",TRUE)</f>
        <v>#VALUE!</v>
      </c>
    </row>
    <row r="7689" spans="1:28" x14ac:dyDescent="0.35">
      <c r="A7689" t="s">
        <v>177</v>
      </c>
      <c r="B7689">
        <v>68</v>
      </c>
      <c r="C7689" t="s">
        <v>178</v>
      </c>
      <c r="D7689" t="s">
        <v>46</v>
      </c>
      <c r="E7689">
        <f>YEAR(Table1[[#This Row],[Order Date]])</f>
        <v>2015</v>
      </c>
      <c r="F7689">
        <v>1</v>
      </c>
      <c r="G7689">
        <f>MONTH(Table1[[#This Row],[Order Date]])</f>
        <v>8</v>
      </c>
      <c r="H7689" s="1">
        <v>42243</v>
      </c>
      <c r="I7689">
        <v>1504</v>
      </c>
      <c r="J7689" t="s">
        <v>131</v>
      </c>
      <c r="K7689">
        <v>31</v>
      </c>
      <c r="L7689">
        <v>10.01</v>
      </c>
      <c r="M7689" s="2">
        <v>0.08</v>
      </c>
      <c r="N7689">
        <v>293.18</v>
      </c>
      <c r="O7689">
        <v>1.99</v>
      </c>
      <c r="P7689">
        <v>64.22</v>
      </c>
      <c r="Q7689" s="2">
        <v>0.41</v>
      </c>
      <c r="R7689" t="s">
        <v>96</v>
      </c>
      <c r="S7689" t="s">
        <v>139</v>
      </c>
      <c r="T7689" t="s">
        <v>1905</v>
      </c>
      <c r="U7689" t="s">
        <v>102</v>
      </c>
      <c r="V7689" t="s">
        <v>76</v>
      </c>
      <c r="W7689">
        <v>225</v>
      </c>
      <c r="X7689" s="1">
        <v>42244</v>
      </c>
      <c r="Y7689" t="s">
        <v>34</v>
      </c>
      <c r="Z7689" t="e" vm="18">
        <v>#VALUE!</v>
      </c>
      <c r="AA7689">
        <v>20151</v>
      </c>
      <c r="AB7689" t="e" cm="1" vm="2">
        <f t="array" ref="AB7689">_FV(Table1[[#This Row],[State]],"Country/region",TRUE)</f>
        <v>#VALUE!</v>
      </c>
    </row>
    <row r="7690" spans="1:28" x14ac:dyDescent="0.35">
      <c r="A7690" t="s">
        <v>421</v>
      </c>
      <c r="B7690">
        <v>68</v>
      </c>
      <c r="C7690" t="s">
        <v>823</v>
      </c>
      <c r="D7690" t="s">
        <v>27</v>
      </c>
      <c r="E7690">
        <f>YEAR(Table1[[#This Row],[Order Date]])</f>
        <v>2015</v>
      </c>
      <c r="F7690">
        <v>1</v>
      </c>
      <c r="G7690">
        <f>MONTH(Table1[[#This Row],[Order Date]])</f>
        <v>8</v>
      </c>
      <c r="H7690" s="1">
        <v>42243</v>
      </c>
      <c r="I7690">
        <v>39266</v>
      </c>
      <c r="J7690" t="s">
        <v>28</v>
      </c>
      <c r="K7690">
        <v>16</v>
      </c>
      <c r="L7690">
        <v>60.98</v>
      </c>
      <c r="M7690" s="2">
        <v>0.09</v>
      </c>
      <c r="N7690">
        <v>981.26</v>
      </c>
      <c r="O7690">
        <v>49</v>
      </c>
      <c r="P7690">
        <v>-500.35</v>
      </c>
      <c r="Q7690" s="2">
        <v>0.59</v>
      </c>
      <c r="R7690" t="s">
        <v>29</v>
      </c>
      <c r="S7690" t="s">
        <v>40</v>
      </c>
      <c r="T7690" t="s">
        <v>681</v>
      </c>
      <c r="U7690" t="s">
        <v>214</v>
      </c>
      <c r="V7690" t="s">
        <v>33</v>
      </c>
      <c r="W7690">
        <v>5542</v>
      </c>
      <c r="X7690" s="1">
        <v>42245</v>
      </c>
      <c r="Y7690" t="s">
        <v>34</v>
      </c>
      <c r="Z7690" t="e" vm="27">
        <v>#VALUE!</v>
      </c>
      <c r="AA7690">
        <v>5403</v>
      </c>
      <c r="AB7690" t="e" cm="1" vm="2">
        <f t="array" ref="AB7690">_FV(Table1[[#This Row],[State]],"Country/region",TRUE)</f>
        <v>#VALUE!</v>
      </c>
    </row>
    <row r="7691" spans="1:28" x14ac:dyDescent="0.35">
      <c r="A7691" t="s">
        <v>1297</v>
      </c>
      <c r="B7691">
        <v>68</v>
      </c>
      <c r="C7691" t="s">
        <v>823</v>
      </c>
      <c r="D7691" t="s">
        <v>27</v>
      </c>
      <c r="E7691">
        <f>YEAR(Table1[[#This Row],[Order Date]])</f>
        <v>2015</v>
      </c>
      <c r="F7691">
        <v>1</v>
      </c>
      <c r="G7691">
        <f>MONTH(Table1[[#This Row],[Order Date]])</f>
        <v>8</v>
      </c>
      <c r="H7691" s="1">
        <v>42243</v>
      </c>
      <c r="I7691">
        <v>39266</v>
      </c>
      <c r="J7691" t="s">
        <v>28</v>
      </c>
      <c r="K7691">
        <v>14</v>
      </c>
      <c r="L7691">
        <v>2.61</v>
      </c>
      <c r="M7691" s="2">
        <v>0.09</v>
      </c>
      <c r="N7691">
        <v>36.409999999999997</v>
      </c>
      <c r="O7691">
        <v>0.5</v>
      </c>
      <c r="P7691">
        <v>9.94</v>
      </c>
      <c r="Q7691" s="2">
        <v>0.39</v>
      </c>
      <c r="R7691" t="s">
        <v>29</v>
      </c>
      <c r="S7691" t="s">
        <v>30</v>
      </c>
      <c r="T7691" t="s">
        <v>1586</v>
      </c>
      <c r="U7691" t="s">
        <v>210</v>
      </c>
      <c r="V7691" t="s">
        <v>33</v>
      </c>
      <c r="W7691">
        <v>5541</v>
      </c>
      <c r="X7691" s="1">
        <v>42245</v>
      </c>
      <c r="Y7691" t="s">
        <v>34</v>
      </c>
      <c r="Z7691" t="e" vm="48">
        <v>#VALUE!</v>
      </c>
      <c r="AA7691">
        <v>3045</v>
      </c>
      <c r="AB7691" t="e" cm="1" vm="2">
        <f t="array" ref="AB7691">_FV(Table1[[#This Row],[State]],"Country/region",TRUE)</f>
        <v>#VALUE!</v>
      </c>
    </row>
    <row r="7692" spans="1:28" x14ac:dyDescent="0.35">
      <c r="A7692" t="s">
        <v>2626</v>
      </c>
      <c r="B7692">
        <v>68</v>
      </c>
      <c r="C7692" t="s">
        <v>2627</v>
      </c>
      <c r="D7692" t="s">
        <v>46</v>
      </c>
      <c r="E7692">
        <f>YEAR(Table1[[#This Row],[Order Date]])</f>
        <v>2015</v>
      </c>
      <c r="F7692">
        <v>1</v>
      </c>
      <c r="G7692">
        <f>MONTH(Table1[[#This Row],[Order Date]])</f>
        <v>8</v>
      </c>
      <c r="H7692" s="1">
        <v>42243</v>
      </c>
      <c r="I7692">
        <v>43682</v>
      </c>
      <c r="J7692" t="s">
        <v>131</v>
      </c>
      <c r="K7692">
        <v>14</v>
      </c>
      <c r="L7692">
        <v>155.99</v>
      </c>
      <c r="M7692" s="2">
        <v>0.06</v>
      </c>
      <c r="N7692">
        <v>1849.6</v>
      </c>
      <c r="O7692">
        <v>8.99</v>
      </c>
      <c r="P7692">
        <v>62.162999999999997</v>
      </c>
      <c r="Q7692" s="2">
        <v>0.55000000000000004</v>
      </c>
      <c r="R7692" t="s">
        <v>96</v>
      </c>
      <c r="S7692" t="s">
        <v>30</v>
      </c>
      <c r="T7692" t="s">
        <v>3238</v>
      </c>
      <c r="U7692" t="s">
        <v>105</v>
      </c>
      <c r="V7692" t="s">
        <v>52</v>
      </c>
      <c r="W7692">
        <v>6165</v>
      </c>
      <c r="X7692" s="1">
        <v>42245</v>
      </c>
      <c r="Y7692" t="s">
        <v>34</v>
      </c>
      <c r="Z7692" t="e" vm="4">
        <v>#VALUE!</v>
      </c>
      <c r="AA7692">
        <v>90210</v>
      </c>
      <c r="AB7692" t="e" cm="1" vm="2">
        <f t="array" ref="AB7692">_FV(Table1[[#This Row],[State]],"Country/region",TRUE)</f>
        <v>#VALUE!</v>
      </c>
    </row>
    <row r="7693" spans="1:28" x14ac:dyDescent="0.35">
      <c r="A7693" t="s">
        <v>2224</v>
      </c>
      <c r="B7693">
        <v>68</v>
      </c>
      <c r="C7693" t="s">
        <v>160</v>
      </c>
      <c r="D7693" t="s">
        <v>57</v>
      </c>
      <c r="E7693">
        <f>YEAR(Table1[[#This Row],[Order Date]])</f>
        <v>2015</v>
      </c>
      <c r="F7693">
        <v>1</v>
      </c>
      <c r="G7693">
        <f>MONTH(Table1[[#This Row],[Order Date]])</f>
        <v>8</v>
      </c>
      <c r="H7693" s="1">
        <v>42244</v>
      </c>
      <c r="I7693">
        <v>7267</v>
      </c>
      <c r="J7693" t="s">
        <v>28</v>
      </c>
      <c r="K7693">
        <v>19</v>
      </c>
      <c r="L7693">
        <v>14.48</v>
      </c>
      <c r="M7693" s="2">
        <v>7.0000000000000007E-2</v>
      </c>
      <c r="N7693">
        <v>262.32</v>
      </c>
      <c r="O7693">
        <v>6.46</v>
      </c>
      <c r="P7693">
        <v>5.1595000000000004</v>
      </c>
      <c r="Q7693" s="2">
        <v>0.38</v>
      </c>
      <c r="R7693" t="s">
        <v>29</v>
      </c>
      <c r="S7693" t="s">
        <v>30</v>
      </c>
      <c r="T7693" t="s">
        <v>603</v>
      </c>
      <c r="U7693" t="s">
        <v>67</v>
      </c>
      <c r="V7693" t="s">
        <v>76</v>
      </c>
      <c r="W7693">
        <v>1000</v>
      </c>
      <c r="X7693" s="1">
        <v>42244</v>
      </c>
      <c r="Y7693" t="s">
        <v>34</v>
      </c>
      <c r="Z7693" t="e" vm="18">
        <v>#VALUE!</v>
      </c>
      <c r="AA7693">
        <v>22124</v>
      </c>
      <c r="AB7693" t="e" cm="1" vm="2">
        <f t="array" ref="AB7693">_FV(Table1[[#This Row],[State]],"Country/region",TRUE)</f>
        <v>#VALUE!</v>
      </c>
    </row>
    <row r="7694" spans="1:28" x14ac:dyDescent="0.35">
      <c r="A7694" t="s">
        <v>1762</v>
      </c>
      <c r="B7694">
        <v>68</v>
      </c>
      <c r="C7694" t="s">
        <v>2876</v>
      </c>
      <c r="D7694" t="s">
        <v>46</v>
      </c>
      <c r="E7694">
        <f>YEAR(Table1[[#This Row],[Order Date]])</f>
        <v>2015</v>
      </c>
      <c r="F7694">
        <v>1</v>
      </c>
      <c r="G7694">
        <f>MONTH(Table1[[#This Row],[Order Date]])</f>
        <v>8</v>
      </c>
      <c r="H7694" s="1">
        <v>42244</v>
      </c>
      <c r="I7694">
        <v>23489</v>
      </c>
      <c r="J7694" t="s">
        <v>28</v>
      </c>
      <c r="K7694">
        <v>42</v>
      </c>
      <c r="L7694">
        <v>47.98</v>
      </c>
      <c r="M7694" s="2">
        <v>0.02</v>
      </c>
      <c r="N7694">
        <v>2004.6</v>
      </c>
      <c r="O7694">
        <v>3.61</v>
      </c>
      <c r="P7694">
        <v>230.3</v>
      </c>
      <c r="Q7694" s="2">
        <v>0.71</v>
      </c>
      <c r="R7694" t="s">
        <v>96</v>
      </c>
      <c r="S7694" t="s">
        <v>139</v>
      </c>
      <c r="T7694" t="s">
        <v>945</v>
      </c>
      <c r="U7694" t="s">
        <v>102</v>
      </c>
      <c r="V7694" t="s">
        <v>68</v>
      </c>
      <c r="W7694">
        <v>3285</v>
      </c>
      <c r="X7694" s="1">
        <v>42244</v>
      </c>
      <c r="Y7694" t="s">
        <v>42</v>
      </c>
      <c r="Z7694" t="e" vm="13">
        <v>#VALUE!</v>
      </c>
      <c r="AA7694">
        <v>74801</v>
      </c>
      <c r="AB7694" t="e" cm="1" vm="2">
        <f t="array" ref="AB7694">_FV(Table1[[#This Row],[State]],"Country/region",TRUE)</f>
        <v>#VALUE!</v>
      </c>
    </row>
    <row r="7695" spans="1:28" x14ac:dyDescent="0.35">
      <c r="A7695" t="s">
        <v>254</v>
      </c>
      <c r="B7695">
        <v>68</v>
      </c>
      <c r="C7695" t="s">
        <v>1296</v>
      </c>
      <c r="D7695" t="s">
        <v>38</v>
      </c>
      <c r="E7695">
        <f>YEAR(Table1[[#This Row],[Order Date]])</f>
        <v>2015</v>
      </c>
      <c r="F7695">
        <v>1</v>
      </c>
      <c r="G7695">
        <f>MONTH(Table1[[#This Row],[Order Date]])</f>
        <v>8</v>
      </c>
      <c r="H7695" s="1">
        <v>42244</v>
      </c>
      <c r="I7695">
        <v>23616</v>
      </c>
      <c r="J7695" t="s">
        <v>39</v>
      </c>
      <c r="K7695">
        <v>47</v>
      </c>
      <c r="L7695">
        <v>199.99</v>
      </c>
      <c r="M7695" s="2">
        <v>0.09</v>
      </c>
      <c r="N7695">
        <v>9262.35</v>
      </c>
      <c r="O7695">
        <v>24.49</v>
      </c>
      <c r="P7695">
        <v>2787.59</v>
      </c>
      <c r="Q7695" s="2">
        <v>0.46</v>
      </c>
      <c r="R7695" t="s">
        <v>96</v>
      </c>
      <c r="S7695" t="s">
        <v>40</v>
      </c>
      <c r="T7695" t="s">
        <v>495</v>
      </c>
      <c r="U7695" t="s">
        <v>192</v>
      </c>
      <c r="V7695" t="s">
        <v>33</v>
      </c>
      <c r="W7695">
        <v>3303</v>
      </c>
      <c r="X7695" s="1">
        <v>42244</v>
      </c>
      <c r="Y7695" t="s">
        <v>34</v>
      </c>
      <c r="Z7695" t="e" vm="27">
        <v>#VALUE!</v>
      </c>
      <c r="AA7695">
        <v>5451</v>
      </c>
      <c r="AB7695" t="e" cm="1" vm="2">
        <f t="array" ref="AB7695">_FV(Table1[[#This Row],[State]],"Country/region",TRUE)</f>
        <v>#VALUE!</v>
      </c>
    </row>
    <row r="7696" spans="1:28" x14ac:dyDescent="0.35">
      <c r="A7696" t="s">
        <v>3153</v>
      </c>
      <c r="B7696">
        <v>68</v>
      </c>
      <c r="C7696" t="s">
        <v>2563</v>
      </c>
      <c r="D7696" t="s">
        <v>57</v>
      </c>
      <c r="E7696">
        <f>YEAR(Table1[[#This Row],[Order Date]])</f>
        <v>2015</v>
      </c>
      <c r="F7696">
        <v>1</v>
      </c>
      <c r="G7696">
        <f>MONTH(Table1[[#This Row],[Order Date]])</f>
        <v>8</v>
      </c>
      <c r="H7696" s="1">
        <v>42244</v>
      </c>
      <c r="I7696">
        <v>28544</v>
      </c>
      <c r="J7696" t="s">
        <v>58</v>
      </c>
      <c r="K7696">
        <v>24</v>
      </c>
      <c r="L7696">
        <v>2.78</v>
      </c>
      <c r="M7696" s="2">
        <v>7.0000000000000007E-2</v>
      </c>
      <c r="N7696">
        <v>68.5</v>
      </c>
      <c r="O7696">
        <v>1.49</v>
      </c>
      <c r="P7696">
        <v>2.6859999999999999</v>
      </c>
      <c r="Q7696" s="2">
        <v>0.36</v>
      </c>
      <c r="R7696" t="s">
        <v>29</v>
      </c>
      <c r="S7696" t="s">
        <v>30</v>
      </c>
      <c r="T7696" t="s">
        <v>1307</v>
      </c>
      <c r="U7696" t="s">
        <v>67</v>
      </c>
      <c r="V7696" t="s">
        <v>52</v>
      </c>
      <c r="W7696">
        <v>3999</v>
      </c>
      <c r="X7696" s="1">
        <v>42245</v>
      </c>
      <c r="Y7696" t="s">
        <v>34</v>
      </c>
      <c r="Z7696" t="e" vm="7">
        <v>#VALUE!</v>
      </c>
      <c r="AA7696">
        <v>84047</v>
      </c>
      <c r="AB7696" t="e" cm="1" vm="2">
        <f t="array" ref="AB7696">_FV(Table1[[#This Row],[State]],"Country/region",TRUE)</f>
        <v>#VALUE!</v>
      </c>
    </row>
    <row r="7697" spans="1:28" x14ac:dyDescent="0.35">
      <c r="A7697" t="s">
        <v>2374</v>
      </c>
      <c r="B7697">
        <v>68</v>
      </c>
      <c r="C7697" t="s">
        <v>2561</v>
      </c>
      <c r="D7697" t="s">
        <v>57</v>
      </c>
      <c r="E7697">
        <f>YEAR(Table1[[#This Row],[Order Date]])</f>
        <v>2015</v>
      </c>
      <c r="F7697">
        <v>1</v>
      </c>
      <c r="G7697">
        <f>MONTH(Table1[[#This Row],[Order Date]])</f>
        <v>8</v>
      </c>
      <c r="H7697" s="1">
        <v>42244</v>
      </c>
      <c r="I7697">
        <v>18113</v>
      </c>
      <c r="J7697" t="s">
        <v>39</v>
      </c>
      <c r="K7697">
        <v>27</v>
      </c>
      <c r="L7697">
        <v>130.97999999999999</v>
      </c>
      <c r="M7697" s="2">
        <v>0.08</v>
      </c>
      <c r="N7697">
        <v>3316.08</v>
      </c>
      <c r="O7697">
        <v>30</v>
      </c>
      <c r="P7697">
        <v>-514.32000000000005</v>
      </c>
      <c r="Q7697" s="2">
        <v>0.78</v>
      </c>
      <c r="R7697" t="s">
        <v>48</v>
      </c>
      <c r="S7697" t="s">
        <v>49</v>
      </c>
      <c r="T7697" t="s">
        <v>1318</v>
      </c>
      <c r="U7697" t="s">
        <v>51</v>
      </c>
      <c r="V7697" t="s">
        <v>68</v>
      </c>
      <c r="W7697">
        <v>2487</v>
      </c>
      <c r="X7697" s="1">
        <v>42246</v>
      </c>
      <c r="Y7697" t="s">
        <v>53</v>
      </c>
      <c r="Z7697" t="e" vm="16">
        <v>#VALUE!</v>
      </c>
      <c r="AA7697">
        <v>60510</v>
      </c>
      <c r="AB7697" t="e" cm="1" vm="2">
        <f t="array" ref="AB7697">_FV(Table1[[#This Row],[State]],"Country/region",TRUE)</f>
        <v>#VALUE!</v>
      </c>
    </row>
    <row r="7698" spans="1:28" x14ac:dyDescent="0.35">
      <c r="A7698" t="s">
        <v>3213</v>
      </c>
      <c r="B7698">
        <v>68</v>
      </c>
      <c r="C7698" t="s">
        <v>378</v>
      </c>
      <c r="D7698" t="s">
        <v>46</v>
      </c>
      <c r="E7698">
        <f>YEAR(Table1[[#This Row],[Order Date]])</f>
        <v>2015</v>
      </c>
      <c r="F7698">
        <v>1</v>
      </c>
      <c r="G7698">
        <f>MONTH(Table1[[#This Row],[Order Date]])</f>
        <v>8</v>
      </c>
      <c r="H7698" s="1">
        <v>42244</v>
      </c>
      <c r="I7698">
        <v>52580</v>
      </c>
      <c r="J7698" t="s">
        <v>28</v>
      </c>
      <c r="K7698">
        <v>23</v>
      </c>
      <c r="L7698">
        <v>5.68</v>
      </c>
      <c r="M7698" s="2">
        <v>0.02</v>
      </c>
      <c r="N7698">
        <v>139.66</v>
      </c>
      <c r="O7698">
        <v>1.39</v>
      </c>
      <c r="P7698">
        <v>46.69</v>
      </c>
      <c r="Q7698" s="2">
        <v>0.38</v>
      </c>
      <c r="R7698" t="s">
        <v>29</v>
      </c>
      <c r="S7698" t="s">
        <v>30</v>
      </c>
      <c r="T7698" t="s">
        <v>748</v>
      </c>
      <c r="U7698" t="s">
        <v>267</v>
      </c>
      <c r="V7698" t="s">
        <v>52</v>
      </c>
      <c r="W7698">
        <v>7377</v>
      </c>
      <c r="X7698" s="1">
        <v>42246</v>
      </c>
      <c r="Y7698" t="s">
        <v>34</v>
      </c>
      <c r="Z7698" t="e" vm="4">
        <v>#VALUE!</v>
      </c>
      <c r="AA7698">
        <v>94306</v>
      </c>
      <c r="AB7698" t="e" cm="1" vm="2">
        <f t="array" ref="AB7698">_FV(Table1[[#This Row],[State]],"Country/region",TRUE)</f>
        <v>#VALUE!</v>
      </c>
    </row>
    <row r="7699" spans="1:28" x14ac:dyDescent="0.35">
      <c r="A7699" t="s">
        <v>288</v>
      </c>
      <c r="B7699">
        <v>68</v>
      </c>
      <c r="C7699" t="s">
        <v>347</v>
      </c>
      <c r="D7699" t="s">
        <v>38</v>
      </c>
      <c r="E7699">
        <f>YEAR(Table1[[#This Row],[Order Date]])</f>
        <v>2015</v>
      </c>
      <c r="F7699">
        <v>1</v>
      </c>
      <c r="G7699">
        <f>MONTH(Table1[[#This Row],[Order Date]])</f>
        <v>8</v>
      </c>
      <c r="H7699" s="1">
        <v>42244</v>
      </c>
      <c r="I7699">
        <v>52676</v>
      </c>
      <c r="J7699" t="s">
        <v>28</v>
      </c>
      <c r="K7699">
        <v>46</v>
      </c>
      <c r="L7699">
        <v>19.98</v>
      </c>
      <c r="M7699" s="2">
        <v>0.01</v>
      </c>
      <c r="N7699">
        <v>979.44</v>
      </c>
      <c r="O7699">
        <v>5.86</v>
      </c>
      <c r="P7699">
        <v>320.67</v>
      </c>
      <c r="Q7699" s="2">
        <v>0.38</v>
      </c>
      <c r="R7699" t="s">
        <v>29</v>
      </c>
      <c r="S7699" t="s">
        <v>30</v>
      </c>
      <c r="T7699" t="s">
        <v>2807</v>
      </c>
      <c r="U7699" t="s">
        <v>61</v>
      </c>
      <c r="V7699" t="s">
        <v>76</v>
      </c>
      <c r="W7699">
        <v>7394</v>
      </c>
      <c r="X7699" s="1">
        <v>42246</v>
      </c>
      <c r="Y7699" t="s">
        <v>34</v>
      </c>
      <c r="Z7699" t="e" vm="31">
        <v>#VALUE!</v>
      </c>
      <c r="AA7699">
        <v>37087</v>
      </c>
      <c r="AB7699" t="e" cm="1" vm="2">
        <f t="array" ref="AB7699">_FV(Table1[[#This Row],[State]],"Country/region",TRUE)</f>
        <v>#VALUE!</v>
      </c>
    </row>
    <row r="7700" spans="1:28" x14ac:dyDescent="0.35">
      <c r="A7700" t="s">
        <v>2236</v>
      </c>
      <c r="B7700">
        <v>68</v>
      </c>
      <c r="C7700" t="s">
        <v>1962</v>
      </c>
      <c r="D7700" t="s">
        <v>46</v>
      </c>
      <c r="E7700">
        <f>YEAR(Table1[[#This Row],[Order Date]])</f>
        <v>2015</v>
      </c>
      <c r="F7700">
        <v>1</v>
      </c>
      <c r="G7700">
        <f>MONTH(Table1[[#This Row],[Order Date]])</f>
        <v>8</v>
      </c>
      <c r="H7700" s="1">
        <v>42244</v>
      </c>
      <c r="I7700">
        <v>33186</v>
      </c>
      <c r="J7700" t="s">
        <v>47</v>
      </c>
      <c r="K7700">
        <v>24</v>
      </c>
      <c r="L7700">
        <v>65.989999999999995</v>
      </c>
      <c r="M7700" s="2">
        <v>0.01</v>
      </c>
      <c r="N7700">
        <v>1350.5309999999999</v>
      </c>
      <c r="O7700">
        <v>5.26</v>
      </c>
      <c r="P7700">
        <v>221.184</v>
      </c>
      <c r="Q7700" s="2">
        <v>0.56000000000000005</v>
      </c>
      <c r="R7700" t="s">
        <v>96</v>
      </c>
      <c r="S7700" t="s">
        <v>30</v>
      </c>
      <c r="T7700">
        <v>8860</v>
      </c>
      <c r="U7700" t="s">
        <v>105</v>
      </c>
      <c r="V7700" t="s">
        <v>68</v>
      </c>
      <c r="W7700">
        <v>4659</v>
      </c>
      <c r="X7700" s="1">
        <v>42246</v>
      </c>
      <c r="Y7700" t="s">
        <v>34</v>
      </c>
      <c r="Z7700" t="e" vm="16">
        <v>#VALUE!</v>
      </c>
      <c r="AA7700">
        <v>60409</v>
      </c>
      <c r="AB7700" t="e" cm="1" vm="2">
        <f t="array" ref="AB7700">_FV(Table1[[#This Row],[State]],"Country/region",TRUE)</f>
        <v>#VALUE!</v>
      </c>
    </row>
    <row r="7701" spans="1:28" x14ac:dyDescent="0.35">
      <c r="A7701" t="s">
        <v>3213</v>
      </c>
      <c r="B7701">
        <v>68</v>
      </c>
      <c r="C7701" t="s">
        <v>378</v>
      </c>
      <c r="D7701" t="s">
        <v>46</v>
      </c>
      <c r="E7701">
        <f>YEAR(Table1[[#This Row],[Order Date]])</f>
        <v>2015</v>
      </c>
      <c r="F7701">
        <v>1</v>
      </c>
      <c r="G7701">
        <f>MONTH(Table1[[#This Row],[Order Date]])</f>
        <v>8</v>
      </c>
      <c r="H7701" s="1">
        <v>42244</v>
      </c>
      <c r="I7701">
        <v>52580</v>
      </c>
      <c r="J7701" t="s">
        <v>28</v>
      </c>
      <c r="K7701">
        <v>16</v>
      </c>
      <c r="L7701">
        <v>22.98</v>
      </c>
      <c r="M7701" s="2">
        <v>0.04</v>
      </c>
      <c r="N7701">
        <v>367.09</v>
      </c>
      <c r="O7701">
        <v>1.99</v>
      </c>
      <c r="P7701">
        <v>74.2</v>
      </c>
      <c r="Q7701" s="2">
        <v>0.46</v>
      </c>
      <c r="R7701" t="s">
        <v>96</v>
      </c>
      <c r="S7701" t="s">
        <v>139</v>
      </c>
      <c r="T7701" t="s">
        <v>1303</v>
      </c>
      <c r="U7701" t="s">
        <v>102</v>
      </c>
      <c r="V7701" t="s">
        <v>52</v>
      </c>
      <c r="W7701">
        <v>7376</v>
      </c>
      <c r="X7701" s="1">
        <v>42246</v>
      </c>
      <c r="Y7701" t="s">
        <v>34</v>
      </c>
      <c r="Z7701" t="e" vm="4">
        <v>#VALUE!</v>
      </c>
      <c r="AA7701">
        <v>94306</v>
      </c>
      <c r="AB7701" t="e" cm="1" vm="2">
        <f t="array" ref="AB7701">_FV(Table1[[#This Row],[State]],"Country/region",TRUE)</f>
        <v>#VALUE!</v>
      </c>
    </row>
    <row r="7702" spans="1:28" x14ac:dyDescent="0.35">
      <c r="A7702" t="s">
        <v>3020</v>
      </c>
      <c r="B7702">
        <v>68</v>
      </c>
      <c r="C7702" t="s">
        <v>2623</v>
      </c>
      <c r="D7702" t="s">
        <v>27</v>
      </c>
      <c r="E7702">
        <f>YEAR(Table1[[#This Row],[Order Date]])</f>
        <v>2015</v>
      </c>
      <c r="F7702">
        <v>1</v>
      </c>
      <c r="G7702">
        <f>MONTH(Table1[[#This Row],[Order Date]])</f>
        <v>8</v>
      </c>
      <c r="H7702" s="1">
        <v>42245</v>
      </c>
      <c r="I7702">
        <v>38178</v>
      </c>
      <c r="J7702" t="s">
        <v>131</v>
      </c>
      <c r="K7702">
        <v>32</v>
      </c>
      <c r="L7702">
        <v>4.91</v>
      </c>
      <c r="M7702" s="2">
        <v>0.02</v>
      </c>
      <c r="N7702">
        <v>153.97999999999999</v>
      </c>
      <c r="O7702">
        <v>0.5</v>
      </c>
      <c r="P7702">
        <v>71.599999999999994</v>
      </c>
      <c r="Q7702" s="2">
        <v>0.36</v>
      </c>
      <c r="R7702" t="s">
        <v>29</v>
      </c>
      <c r="S7702" t="s">
        <v>30</v>
      </c>
      <c r="T7702" t="s">
        <v>610</v>
      </c>
      <c r="U7702" t="s">
        <v>210</v>
      </c>
      <c r="V7702" t="s">
        <v>52</v>
      </c>
      <c r="W7702">
        <v>5370</v>
      </c>
      <c r="X7702" s="1">
        <v>42246</v>
      </c>
      <c r="Y7702" t="s">
        <v>34</v>
      </c>
      <c r="Z7702" t="e" vm="8">
        <v>#VALUE!</v>
      </c>
      <c r="AA7702">
        <v>97005</v>
      </c>
      <c r="AB7702" t="e" cm="1" vm="2">
        <f t="array" ref="AB7702">_FV(Table1[[#This Row],[State]],"Country/region",TRUE)</f>
        <v>#VALUE!</v>
      </c>
    </row>
    <row r="7703" spans="1:28" x14ac:dyDescent="0.35">
      <c r="A7703" t="s">
        <v>3021</v>
      </c>
      <c r="B7703">
        <v>68</v>
      </c>
      <c r="C7703" t="s">
        <v>3148</v>
      </c>
      <c r="D7703" t="s">
        <v>57</v>
      </c>
      <c r="E7703">
        <f>YEAR(Table1[[#This Row],[Order Date]])</f>
        <v>2015</v>
      </c>
      <c r="F7703">
        <v>1</v>
      </c>
      <c r="G7703">
        <f>MONTH(Table1[[#This Row],[Order Date]])</f>
        <v>8</v>
      </c>
      <c r="H7703" s="1">
        <v>42245</v>
      </c>
      <c r="I7703">
        <v>22434</v>
      </c>
      <c r="J7703" t="s">
        <v>58</v>
      </c>
      <c r="K7703">
        <v>3</v>
      </c>
      <c r="L7703">
        <v>4.54</v>
      </c>
      <c r="M7703" s="2">
        <v>0.1</v>
      </c>
      <c r="N7703">
        <v>18.7</v>
      </c>
      <c r="O7703">
        <v>5.83</v>
      </c>
      <c r="P7703">
        <v>-14.685499999999999</v>
      </c>
      <c r="Q7703" s="2">
        <v>0.36</v>
      </c>
      <c r="R7703" t="s">
        <v>29</v>
      </c>
      <c r="S7703" t="s">
        <v>30</v>
      </c>
      <c r="T7703" t="s">
        <v>3102</v>
      </c>
      <c r="U7703" t="s">
        <v>67</v>
      </c>
      <c r="V7703" t="s">
        <v>68</v>
      </c>
      <c r="W7703">
        <v>3125</v>
      </c>
      <c r="X7703" s="1">
        <v>42247</v>
      </c>
      <c r="Y7703" t="s">
        <v>34</v>
      </c>
      <c r="Z7703" t="e" vm="11">
        <v>#VALUE!</v>
      </c>
      <c r="AA7703">
        <v>75088</v>
      </c>
      <c r="AB7703" t="e" cm="1" vm="2">
        <f t="array" ref="AB7703">_FV(Table1[[#This Row],[State]],"Country/region",TRUE)</f>
        <v>#VALUE!</v>
      </c>
    </row>
    <row r="7704" spans="1:28" x14ac:dyDescent="0.35">
      <c r="A7704" t="s">
        <v>3147</v>
      </c>
      <c r="B7704">
        <v>68</v>
      </c>
      <c r="C7704" t="s">
        <v>3148</v>
      </c>
      <c r="D7704" t="s">
        <v>57</v>
      </c>
      <c r="E7704">
        <f>YEAR(Table1[[#This Row],[Order Date]])</f>
        <v>2015</v>
      </c>
      <c r="F7704">
        <v>1</v>
      </c>
      <c r="G7704">
        <f>MONTH(Table1[[#This Row],[Order Date]])</f>
        <v>8</v>
      </c>
      <c r="H7704" s="1">
        <v>42245</v>
      </c>
      <c r="I7704">
        <v>22434</v>
      </c>
      <c r="J7704" t="s">
        <v>58</v>
      </c>
      <c r="K7704">
        <v>39</v>
      </c>
      <c r="L7704">
        <v>3.28</v>
      </c>
      <c r="M7704" s="2">
        <v>0.01</v>
      </c>
      <c r="N7704">
        <v>140.74</v>
      </c>
      <c r="O7704">
        <v>3.97</v>
      </c>
      <c r="P7704">
        <v>-92.29</v>
      </c>
      <c r="Q7704" s="2">
        <v>0.56000000000000005</v>
      </c>
      <c r="R7704" t="s">
        <v>29</v>
      </c>
      <c r="S7704" t="s">
        <v>59</v>
      </c>
      <c r="T7704" t="s">
        <v>221</v>
      </c>
      <c r="U7704" t="s">
        <v>88</v>
      </c>
      <c r="V7704" t="s">
        <v>68</v>
      </c>
      <c r="W7704">
        <v>3126</v>
      </c>
      <c r="X7704" s="1">
        <v>42247</v>
      </c>
      <c r="Y7704" t="s">
        <v>34</v>
      </c>
      <c r="Z7704" t="e" vm="11">
        <v>#VALUE!</v>
      </c>
      <c r="AA7704">
        <v>76903</v>
      </c>
      <c r="AB7704" t="e" cm="1" vm="2">
        <f t="array" ref="AB7704">_FV(Table1[[#This Row],[State]],"Country/region",TRUE)</f>
        <v>#VALUE!</v>
      </c>
    </row>
    <row r="7705" spans="1:28" x14ac:dyDescent="0.35">
      <c r="A7705" t="s">
        <v>453</v>
      </c>
      <c r="B7705">
        <v>68</v>
      </c>
      <c r="C7705" t="s">
        <v>454</v>
      </c>
      <c r="D7705" t="s">
        <v>57</v>
      </c>
      <c r="E7705">
        <f>YEAR(Table1[[#This Row],[Order Date]])</f>
        <v>2015</v>
      </c>
      <c r="F7705">
        <v>1</v>
      </c>
      <c r="G7705">
        <f>MONTH(Table1[[#This Row],[Order Date]])</f>
        <v>8</v>
      </c>
      <c r="H7705" s="1">
        <v>42245</v>
      </c>
      <c r="I7705">
        <v>59361</v>
      </c>
      <c r="J7705" t="s">
        <v>28</v>
      </c>
      <c r="K7705">
        <v>45</v>
      </c>
      <c r="L7705">
        <v>23.99</v>
      </c>
      <c r="M7705" s="2">
        <v>0.09</v>
      </c>
      <c r="N7705">
        <v>1008.34</v>
      </c>
      <c r="O7705">
        <v>6.3</v>
      </c>
      <c r="P7705">
        <v>218.65</v>
      </c>
      <c r="Q7705" s="2">
        <v>0.38</v>
      </c>
      <c r="R7705" t="s">
        <v>96</v>
      </c>
      <c r="S7705" t="s">
        <v>80</v>
      </c>
      <c r="T7705" t="s">
        <v>1637</v>
      </c>
      <c r="U7705" t="s">
        <v>98</v>
      </c>
      <c r="V7705" t="s">
        <v>76</v>
      </c>
      <c r="W7705">
        <v>8308</v>
      </c>
      <c r="X7705" s="1">
        <v>42247</v>
      </c>
      <c r="Y7705" t="s">
        <v>34</v>
      </c>
      <c r="Z7705" t="e" vm="14">
        <v>#VALUE!</v>
      </c>
      <c r="AA7705">
        <v>33458</v>
      </c>
      <c r="AB7705" t="e" cm="1" vm="2">
        <f t="array" ref="AB7705">_FV(Table1[[#This Row],[State]],"Country/region",TRUE)</f>
        <v>#VALUE!</v>
      </c>
    </row>
    <row r="7706" spans="1:28" x14ac:dyDescent="0.35">
      <c r="A7706" t="s">
        <v>585</v>
      </c>
      <c r="B7706">
        <v>68</v>
      </c>
      <c r="C7706" t="s">
        <v>2560</v>
      </c>
      <c r="D7706" t="s">
        <v>38</v>
      </c>
      <c r="E7706">
        <f>YEAR(Table1[[#This Row],[Order Date]])</f>
        <v>2015</v>
      </c>
      <c r="F7706">
        <v>1</v>
      </c>
      <c r="G7706">
        <f>MONTH(Table1[[#This Row],[Order Date]])</f>
        <v>8</v>
      </c>
      <c r="H7706" s="1">
        <v>42245</v>
      </c>
      <c r="I7706">
        <v>31232</v>
      </c>
      <c r="J7706" t="s">
        <v>28</v>
      </c>
      <c r="K7706">
        <v>9</v>
      </c>
      <c r="L7706">
        <v>286.85000000000002</v>
      </c>
      <c r="M7706" s="2">
        <v>0.01</v>
      </c>
      <c r="N7706">
        <v>2643.15</v>
      </c>
      <c r="O7706">
        <v>61.76</v>
      </c>
      <c r="P7706">
        <v>-715.11440000000005</v>
      </c>
      <c r="Q7706" s="2">
        <v>0.78</v>
      </c>
      <c r="R7706" t="s">
        <v>48</v>
      </c>
      <c r="S7706" t="s">
        <v>73</v>
      </c>
      <c r="T7706" t="s">
        <v>2189</v>
      </c>
      <c r="U7706" t="s">
        <v>75</v>
      </c>
      <c r="V7706" t="s">
        <v>33</v>
      </c>
      <c r="W7706">
        <v>4381</v>
      </c>
      <c r="X7706" s="1">
        <v>42248</v>
      </c>
      <c r="Y7706" t="s">
        <v>53</v>
      </c>
      <c r="Z7706" t="e" vm="27">
        <v>#VALUE!</v>
      </c>
      <c r="AA7706">
        <v>5401</v>
      </c>
      <c r="AB7706" t="e" cm="1" vm="2">
        <f t="array" ref="AB7706">_FV(Table1[[#This Row],[State]],"Country/region",TRUE)</f>
        <v>#VALUE!</v>
      </c>
    </row>
    <row r="7707" spans="1:28" x14ac:dyDescent="0.35">
      <c r="A7707" t="s">
        <v>1904</v>
      </c>
      <c r="B7707">
        <v>68</v>
      </c>
      <c r="C7707" t="s">
        <v>433</v>
      </c>
      <c r="D7707" t="s">
        <v>27</v>
      </c>
      <c r="E7707">
        <f>YEAR(Table1[[#This Row],[Order Date]])</f>
        <v>2015</v>
      </c>
      <c r="F7707">
        <v>1</v>
      </c>
      <c r="G7707">
        <f>MONTH(Table1[[#This Row],[Order Date]])</f>
        <v>8</v>
      </c>
      <c r="H7707" s="1">
        <v>42245</v>
      </c>
      <c r="I7707">
        <v>13575</v>
      </c>
      <c r="J7707" t="s">
        <v>58</v>
      </c>
      <c r="K7707">
        <v>15</v>
      </c>
      <c r="L7707">
        <v>6.48</v>
      </c>
      <c r="M7707" s="2">
        <v>0.09</v>
      </c>
      <c r="N7707">
        <v>106.1</v>
      </c>
      <c r="O7707">
        <v>8.19</v>
      </c>
      <c r="P7707">
        <v>-65.67</v>
      </c>
      <c r="Q7707" s="2">
        <v>0.37</v>
      </c>
      <c r="R7707" t="s">
        <v>29</v>
      </c>
      <c r="S7707" t="s">
        <v>30</v>
      </c>
      <c r="T7707" t="s">
        <v>712</v>
      </c>
      <c r="U7707" t="s">
        <v>61</v>
      </c>
      <c r="V7707" t="s">
        <v>76</v>
      </c>
      <c r="W7707">
        <v>1892</v>
      </c>
      <c r="X7707" s="1">
        <v>42248</v>
      </c>
      <c r="Y7707" t="s">
        <v>42</v>
      </c>
      <c r="Z7707" t="e" vm="31">
        <v>#VALUE!</v>
      </c>
      <c r="AA7707">
        <v>37167</v>
      </c>
      <c r="AB7707" t="e" cm="1" vm="2">
        <f t="array" ref="AB7707">_FV(Table1[[#This Row],[State]],"Country/region",TRUE)</f>
        <v>#VALUE!</v>
      </c>
    </row>
    <row r="7708" spans="1:28" x14ac:dyDescent="0.35">
      <c r="A7708" t="s">
        <v>1534</v>
      </c>
      <c r="B7708">
        <v>68</v>
      </c>
      <c r="C7708" t="s">
        <v>360</v>
      </c>
      <c r="D7708" t="s">
        <v>46</v>
      </c>
      <c r="E7708">
        <f>YEAR(Table1[[#This Row],[Order Date]])</f>
        <v>2015</v>
      </c>
      <c r="F7708">
        <v>1</v>
      </c>
      <c r="G7708">
        <f>MONTH(Table1[[#This Row],[Order Date]])</f>
        <v>8</v>
      </c>
      <c r="H7708" s="1">
        <v>42246</v>
      </c>
      <c r="I7708">
        <v>50565</v>
      </c>
      <c r="J7708" t="s">
        <v>28</v>
      </c>
      <c r="K7708">
        <v>43</v>
      </c>
      <c r="L7708">
        <v>16.98</v>
      </c>
      <c r="M7708" s="2">
        <v>0.09</v>
      </c>
      <c r="N7708">
        <v>683.46</v>
      </c>
      <c r="O7708">
        <v>12.39</v>
      </c>
      <c r="P7708">
        <v>-138.82</v>
      </c>
      <c r="Q7708" s="2">
        <v>0.35</v>
      </c>
      <c r="R7708" t="s">
        <v>29</v>
      </c>
      <c r="S7708" t="s">
        <v>30</v>
      </c>
      <c r="T7708" t="s">
        <v>1466</v>
      </c>
      <c r="U7708" t="s">
        <v>267</v>
      </c>
      <c r="V7708" t="s">
        <v>68</v>
      </c>
      <c r="W7708">
        <v>7087</v>
      </c>
      <c r="X7708" s="1">
        <v>42246</v>
      </c>
      <c r="Y7708" t="s">
        <v>34</v>
      </c>
      <c r="Z7708" t="e" vm="16">
        <v>#VALUE!</v>
      </c>
      <c r="AA7708">
        <v>61761</v>
      </c>
      <c r="AB7708" t="e" cm="1" vm="2">
        <f t="array" ref="AB7708">_FV(Table1[[#This Row],[State]],"Country/region",TRUE)</f>
        <v>#VALUE!</v>
      </c>
    </row>
    <row r="7709" spans="1:28" x14ac:dyDescent="0.35">
      <c r="A7709" t="s">
        <v>2675</v>
      </c>
      <c r="B7709">
        <v>68</v>
      </c>
      <c r="C7709" t="s">
        <v>2354</v>
      </c>
      <c r="D7709" t="s">
        <v>38</v>
      </c>
      <c r="E7709">
        <f>YEAR(Table1[[#This Row],[Order Date]])</f>
        <v>2015</v>
      </c>
      <c r="F7709">
        <v>1</v>
      </c>
      <c r="G7709">
        <f>MONTH(Table1[[#This Row],[Order Date]])</f>
        <v>8</v>
      </c>
      <c r="H7709" s="1">
        <v>42246</v>
      </c>
      <c r="I7709">
        <v>58369</v>
      </c>
      <c r="J7709" t="s">
        <v>28</v>
      </c>
      <c r="K7709">
        <v>16</v>
      </c>
      <c r="L7709">
        <v>119.99</v>
      </c>
      <c r="M7709" s="2">
        <v>0.01</v>
      </c>
      <c r="N7709">
        <v>2013.8</v>
      </c>
      <c r="O7709">
        <v>56.14</v>
      </c>
      <c r="P7709">
        <v>-98.431799999999996</v>
      </c>
      <c r="Q7709" s="2">
        <v>0.39</v>
      </c>
      <c r="R7709" t="s">
        <v>96</v>
      </c>
      <c r="S7709" t="s">
        <v>73</v>
      </c>
      <c r="T7709" t="s">
        <v>423</v>
      </c>
      <c r="U7709" t="s">
        <v>98</v>
      </c>
      <c r="V7709" t="s">
        <v>52</v>
      </c>
      <c r="W7709">
        <v>8166</v>
      </c>
      <c r="X7709" s="1">
        <v>42246</v>
      </c>
      <c r="Y7709" t="s">
        <v>53</v>
      </c>
      <c r="Z7709" t="e" vm="4">
        <v>#VALUE!</v>
      </c>
      <c r="AA7709">
        <v>93277</v>
      </c>
      <c r="AB7709" t="e" cm="1" vm="2">
        <f t="array" ref="AB7709">_FV(Table1[[#This Row],[State]],"Country/region",TRUE)</f>
        <v>#VALUE!</v>
      </c>
    </row>
    <row r="7710" spans="1:28" x14ac:dyDescent="0.35">
      <c r="A7710" t="s">
        <v>722</v>
      </c>
      <c r="B7710">
        <v>68</v>
      </c>
      <c r="C7710" t="s">
        <v>723</v>
      </c>
      <c r="D7710" t="s">
        <v>38</v>
      </c>
      <c r="E7710">
        <f>YEAR(Table1[[#This Row],[Order Date]])</f>
        <v>2015</v>
      </c>
      <c r="F7710">
        <v>1</v>
      </c>
      <c r="G7710">
        <f>MONTH(Table1[[#This Row],[Order Date]])</f>
        <v>8</v>
      </c>
      <c r="H7710" s="1">
        <v>42246</v>
      </c>
      <c r="I7710">
        <v>26981</v>
      </c>
      <c r="J7710" t="s">
        <v>131</v>
      </c>
      <c r="K7710">
        <v>13</v>
      </c>
      <c r="L7710">
        <v>55.99</v>
      </c>
      <c r="M7710" s="2">
        <v>0.08</v>
      </c>
      <c r="N7710">
        <v>603.34699999999998</v>
      </c>
      <c r="O7710">
        <v>1.25</v>
      </c>
      <c r="P7710">
        <v>142.983</v>
      </c>
      <c r="Q7710" s="2">
        <v>0.35</v>
      </c>
      <c r="R7710" t="s">
        <v>96</v>
      </c>
      <c r="S7710" t="s">
        <v>139</v>
      </c>
      <c r="T7710" t="s">
        <v>1649</v>
      </c>
      <c r="U7710" t="s">
        <v>105</v>
      </c>
      <c r="V7710" t="s">
        <v>68</v>
      </c>
      <c r="W7710">
        <v>3787</v>
      </c>
      <c r="X7710" s="1">
        <v>42246</v>
      </c>
      <c r="Y7710" t="s">
        <v>34</v>
      </c>
      <c r="Z7710" t="e" vm="26">
        <v>#VALUE!</v>
      </c>
      <c r="AA7710">
        <v>48307</v>
      </c>
      <c r="AB7710" t="e" cm="1" vm="2">
        <f t="array" ref="AB7710">_FV(Table1[[#This Row],[State]],"Country/region",TRUE)</f>
        <v>#VALUE!</v>
      </c>
    </row>
    <row r="7711" spans="1:28" x14ac:dyDescent="0.35">
      <c r="A7711" t="s">
        <v>2040</v>
      </c>
      <c r="B7711">
        <v>68</v>
      </c>
      <c r="C7711" t="s">
        <v>2346</v>
      </c>
      <c r="D7711" t="s">
        <v>57</v>
      </c>
      <c r="E7711">
        <f>YEAR(Table1[[#This Row],[Order Date]])</f>
        <v>2015</v>
      </c>
      <c r="F7711">
        <v>1</v>
      </c>
      <c r="G7711">
        <f>MONTH(Table1[[#This Row],[Order Date]])</f>
        <v>8</v>
      </c>
      <c r="H7711" s="1">
        <v>42246</v>
      </c>
      <c r="I7711">
        <v>9155</v>
      </c>
      <c r="J7711" t="s">
        <v>58</v>
      </c>
      <c r="K7711">
        <v>17</v>
      </c>
      <c r="L7711">
        <v>30.98</v>
      </c>
      <c r="M7711" s="2">
        <v>0.1</v>
      </c>
      <c r="N7711">
        <v>518.79999999999995</v>
      </c>
      <c r="O7711">
        <v>11.63</v>
      </c>
      <c r="P7711">
        <v>54.6295</v>
      </c>
      <c r="Q7711" s="2">
        <v>0.37</v>
      </c>
      <c r="R7711" t="s">
        <v>29</v>
      </c>
      <c r="S7711" t="s">
        <v>30</v>
      </c>
      <c r="T7711" t="s">
        <v>3438</v>
      </c>
      <c r="U7711" t="s">
        <v>67</v>
      </c>
      <c r="V7711" t="s">
        <v>68</v>
      </c>
      <c r="W7711">
        <v>1261</v>
      </c>
      <c r="X7711" s="1">
        <v>42247</v>
      </c>
      <c r="Y7711" t="s">
        <v>34</v>
      </c>
      <c r="Z7711" t="e" vm="28">
        <v>#VALUE!</v>
      </c>
      <c r="AA7711">
        <v>63130</v>
      </c>
      <c r="AB7711" t="e" cm="1" vm="2">
        <f t="array" ref="AB7711">_FV(Table1[[#This Row],[State]],"Country/region",TRUE)</f>
        <v>#VALUE!</v>
      </c>
    </row>
    <row r="7712" spans="1:28" x14ac:dyDescent="0.35">
      <c r="A7712" t="s">
        <v>2212</v>
      </c>
      <c r="B7712">
        <v>68</v>
      </c>
      <c r="C7712" t="s">
        <v>1680</v>
      </c>
      <c r="D7712" t="s">
        <v>46</v>
      </c>
      <c r="E7712">
        <f>YEAR(Table1[[#This Row],[Order Date]])</f>
        <v>2015</v>
      </c>
      <c r="F7712">
        <v>1</v>
      </c>
      <c r="G7712">
        <f>MONTH(Table1[[#This Row],[Order Date]])</f>
        <v>8</v>
      </c>
      <c r="H7712" s="1">
        <v>42246</v>
      </c>
      <c r="I7712">
        <v>14439</v>
      </c>
      <c r="J7712" t="s">
        <v>28</v>
      </c>
      <c r="K7712">
        <v>27</v>
      </c>
      <c r="L7712">
        <v>54.96</v>
      </c>
      <c r="M7712" s="2">
        <v>0.09</v>
      </c>
      <c r="N7712">
        <v>1428.64</v>
      </c>
      <c r="O7712">
        <v>10.75</v>
      </c>
      <c r="P7712">
        <v>494.26</v>
      </c>
      <c r="Q7712" s="2">
        <v>0.36</v>
      </c>
      <c r="R7712" t="s">
        <v>29</v>
      </c>
      <c r="S7712" t="s">
        <v>30</v>
      </c>
      <c r="T7712" t="s">
        <v>2613</v>
      </c>
      <c r="U7712" t="s">
        <v>61</v>
      </c>
      <c r="V7712" t="s">
        <v>52</v>
      </c>
      <c r="W7712">
        <v>2028</v>
      </c>
      <c r="X7712" s="1">
        <v>42247</v>
      </c>
      <c r="Y7712" t="s">
        <v>34</v>
      </c>
      <c r="Z7712" t="e" vm="42">
        <v>#VALUE!</v>
      </c>
      <c r="AA7712">
        <v>86301</v>
      </c>
      <c r="AB7712" t="e" cm="1" vm="2">
        <f t="array" ref="AB7712">_FV(Table1[[#This Row],[State]],"Country/region",TRUE)</f>
        <v>#VALUE!</v>
      </c>
    </row>
    <row r="7713" spans="1:28" x14ac:dyDescent="0.35">
      <c r="A7713" t="s">
        <v>1811</v>
      </c>
      <c r="B7713">
        <v>68</v>
      </c>
      <c r="C7713" t="s">
        <v>723</v>
      </c>
      <c r="D7713" t="s">
        <v>38</v>
      </c>
      <c r="E7713">
        <f>YEAR(Table1[[#This Row],[Order Date]])</f>
        <v>2015</v>
      </c>
      <c r="F7713">
        <v>1</v>
      </c>
      <c r="G7713">
        <f>MONTH(Table1[[#This Row],[Order Date]])</f>
        <v>8</v>
      </c>
      <c r="H7713" s="1">
        <v>42246</v>
      </c>
      <c r="I7713">
        <v>26981</v>
      </c>
      <c r="J7713" t="s">
        <v>131</v>
      </c>
      <c r="K7713">
        <v>44</v>
      </c>
      <c r="L7713">
        <v>16.91</v>
      </c>
      <c r="M7713" s="2">
        <v>0.04</v>
      </c>
      <c r="N7713">
        <v>770.53</v>
      </c>
      <c r="O7713">
        <v>6.25</v>
      </c>
      <c r="P7713">
        <v>30.17</v>
      </c>
      <c r="Q7713" s="2">
        <v>0.57999999999999996</v>
      </c>
      <c r="R7713" t="s">
        <v>29</v>
      </c>
      <c r="S7713" t="s">
        <v>30</v>
      </c>
      <c r="T7713" t="s">
        <v>2507</v>
      </c>
      <c r="U7713" t="s">
        <v>32</v>
      </c>
      <c r="V7713" t="s">
        <v>68</v>
      </c>
      <c r="W7713">
        <v>3788</v>
      </c>
      <c r="X7713" s="1">
        <v>42247</v>
      </c>
      <c r="Y7713" t="s">
        <v>34</v>
      </c>
      <c r="Z7713" t="e" vm="26">
        <v>#VALUE!</v>
      </c>
      <c r="AA7713">
        <v>48066</v>
      </c>
      <c r="AB7713" t="e" cm="1" vm="2">
        <f t="array" ref="AB7713">_FV(Table1[[#This Row],[State]],"Country/region",TRUE)</f>
        <v>#VALUE!</v>
      </c>
    </row>
    <row r="7714" spans="1:28" x14ac:dyDescent="0.35">
      <c r="A7714" t="s">
        <v>2675</v>
      </c>
      <c r="B7714">
        <v>68</v>
      </c>
      <c r="C7714" t="s">
        <v>2354</v>
      </c>
      <c r="D7714" t="s">
        <v>38</v>
      </c>
      <c r="E7714">
        <f>YEAR(Table1[[#This Row],[Order Date]])</f>
        <v>2015</v>
      </c>
      <c r="F7714">
        <v>1</v>
      </c>
      <c r="G7714">
        <f>MONTH(Table1[[#This Row],[Order Date]])</f>
        <v>8</v>
      </c>
      <c r="H7714" s="1">
        <v>42246</v>
      </c>
      <c r="I7714">
        <v>58369</v>
      </c>
      <c r="J7714" t="s">
        <v>28</v>
      </c>
      <c r="K7714">
        <v>46</v>
      </c>
      <c r="L7714">
        <v>7.1</v>
      </c>
      <c r="M7714" s="2">
        <v>0.1</v>
      </c>
      <c r="N7714">
        <v>320.57</v>
      </c>
      <c r="O7714">
        <v>6.05</v>
      </c>
      <c r="P7714">
        <v>-114.19499999999999</v>
      </c>
      <c r="Q7714" s="2">
        <v>0.39</v>
      </c>
      <c r="R7714" t="s">
        <v>29</v>
      </c>
      <c r="S7714" t="s">
        <v>30</v>
      </c>
      <c r="T7714" t="s">
        <v>703</v>
      </c>
      <c r="U7714" t="s">
        <v>67</v>
      </c>
      <c r="V7714" t="s">
        <v>52</v>
      </c>
      <c r="W7714">
        <v>8165</v>
      </c>
      <c r="X7714" s="1">
        <v>42247</v>
      </c>
      <c r="Y7714" t="s">
        <v>34</v>
      </c>
      <c r="Z7714" t="e" vm="4">
        <v>#VALUE!</v>
      </c>
      <c r="AA7714">
        <v>93277</v>
      </c>
      <c r="AB7714" t="e" cm="1" vm="2">
        <f t="array" ref="AB7714">_FV(Table1[[#This Row],[State]],"Country/region",TRUE)</f>
        <v>#VALUE!</v>
      </c>
    </row>
    <row r="7715" spans="1:28" x14ac:dyDescent="0.35">
      <c r="A7715" t="s">
        <v>1995</v>
      </c>
      <c r="B7715">
        <v>68</v>
      </c>
      <c r="C7715" t="s">
        <v>2458</v>
      </c>
      <c r="D7715" t="s">
        <v>57</v>
      </c>
      <c r="E7715">
        <f>YEAR(Table1[[#This Row],[Order Date]])</f>
        <v>2015</v>
      </c>
      <c r="F7715">
        <v>1</v>
      </c>
      <c r="G7715">
        <f>MONTH(Table1[[#This Row],[Order Date]])</f>
        <v>8</v>
      </c>
      <c r="H7715" s="1">
        <v>42246</v>
      </c>
      <c r="I7715">
        <v>52230</v>
      </c>
      <c r="J7715" t="s">
        <v>58</v>
      </c>
      <c r="K7715">
        <v>29</v>
      </c>
      <c r="L7715">
        <v>95.98</v>
      </c>
      <c r="M7715" s="2">
        <v>0.06</v>
      </c>
      <c r="N7715">
        <v>2700.78</v>
      </c>
      <c r="O7715">
        <v>58.2</v>
      </c>
      <c r="P7715">
        <v>-793.36</v>
      </c>
      <c r="Q7715" s="2">
        <v>0.57999999999999996</v>
      </c>
      <c r="R7715" t="s">
        <v>48</v>
      </c>
      <c r="S7715" t="s">
        <v>49</v>
      </c>
      <c r="T7715" t="s">
        <v>2839</v>
      </c>
      <c r="U7715" t="s">
        <v>51</v>
      </c>
      <c r="V7715" t="s">
        <v>52</v>
      </c>
      <c r="W7715">
        <v>7331</v>
      </c>
      <c r="X7715" s="1">
        <v>42248</v>
      </c>
      <c r="Y7715" t="s">
        <v>53</v>
      </c>
      <c r="Z7715" t="e" vm="23">
        <v>#VALUE!</v>
      </c>
      <c r="AA7715">
        <v>98052</v>
      </c>
      <c r="AB7715" t="e" cm="1" vm="2">
        <f t="array" ref="AB7715">_FV(Table1[[#This Row],[State]],"Country/region",TRUE)</f>
        <v>#VALUE!</v>
      </c>
    </row>
    <row r="7716" spans="1:28" x14ac:dyDescent="0.35">
      <c r="A7716" t="s">
        <v>435</v>
      </c>
      <c r="B7716">
        <v>68</v>
      </c>
      <c r="C7716" t="s">
        <v>79</v>
      </c>
      <c r="D7716" t="s">
        <v>38</v>
      </c>
      <c r="E7716">
        <f>YEAR(Table1[[#This Row],[Order Date]])</f>
        <v>2015</v>
      </c>
      <c r="F7716">
        <v>1</v>
      </c>
      <c r="G7716">
        <f>MONTH(Table1[[#This Row],[Order Date]])</f>
        <v>8</v>
      </c>
      <c r="H7716" s="1">
        <v>42246</v>
      </c>
      <c r="I7716">
        <v>40007</v>
      </c>
      <c r="J7716" t="s">
        <v>39</v>
      </c>
      <c r="K7716">
        <v>45</v>
      </c>
      <c r="L7716">
        <v>4.13</v>
      </c>
      <c r="M7716" s="2">
        <v>0.02</v>
      </c>
      <c r="N7716">
        <v>188.77</v>
      </c>
      <c r="O7716">
        <v>1.17</v>
      </c>
      <c r="P7716">
        <v>21.93</v>
      </c>
      <c r="Q7716" s="2">
        <v>0.56999999999999995</v>
      </c>
      <c r="R7716" t="s">
        <v>29</v>
      </c>
      <c r="S7716" t="s">
        <v>59</v>
      </c>
      <c r="T7716" t="s">
        <v>1591</v>
      </c>
      <c r="U7716" t="s">
        <v>88</v>
      </c>
      <c r="V7716" t="s">
        <v>52</v>
      </c>
      <c r="W7716">
        <v>5656</v>
      </c>
      <c r="X7716" s="1">
        <v>42248</v>
      </c>
      <c r="Y7716" t="s">
        <v>34</v>
      </c>
      <c r="Z7716" t="e" vm="7">
        <v>#VALUE!</v>
      </c>
      <c r="AA7716">
        <v>84117</v>
      </c>
      <c r="AB7716" t="e" cm="1" vm="2">
        <f t="array" ref="AB7716">_FV(Table1[[#This Row],[State]],"Country/region",TRUE)</f>
        <v>#VALUE!</v>
      </c>
    </row>
    <row r="7717" spans="1:28" x14ac:dyDescent="0.35">
      <c r="A7717" t="s">
        <v>3338</v>
      </c>
      <c r="B7717">
        <v>68</v>
      </c>
      <c r="C7717" t="s">
        <v>2591</v>
      </c>
      <c r="D7717" t="s">
        <v>27</v>
      </c>
      <c r="E7717">
        <f>YEAR(Table1[[#This Row],[Order Date]])</f>
        <v>2015</v>
      </c>
      <c r="F7717">
        <v>1</v>
      </c>
      <c r="G7717">
        <f>MONTH(Table1[[#This Row],[Order Date]])</f>
        <v>9</v>
      </c>
      <c r="H7717" s="1">
        <v>42248</v>
      </c>
      <c r="I7717">
        <v>37253</v>
      </c>
      <c r="J7717" t="s">
        <v>28</v>
      </c>
      <c r="K7717">
        <v>46</v>
      </c>
      <c r="L7717">
        <v>26.31</v>
      </c>
      <c r="M7717" s="2">
        <v>0.09</v>
      </c>
      <c r="N7717">
        <v>1184.32</v>
      </c>
      <c r="O7717">
        <v>5.89</v>
      </c>
      <c r="P7717">
        <v>-99.55</v>
      </c>
      <c r="Q7717" s="2">
        <v>0.75</v>
      </c>
      <c r="R7717" t="s">
        <v>96</v>
      </c>
      <c r="S7717" t="s">
        <v>30</v>
      </c>
      <c r="T7717" t="s">
        <v>2466</v>
      </c>
      <c r="U7717" t="s">
        <v>102</v>
      </c>
      <c r="V7717" t="s">
        <v>68</v>
      </c>
      <c r="W7717">
        <v>5236</v>
      </c>
      <c r="X7717" s="1">
        <v>42248</v>
      </c>
      <c r="Y7717" t="s">
        <v>34</v>
      </c>
      <c r="Z7717" t="e" vm="16">
        <v>#VALUE!</v>
      </c>
      <c r="AA7717">
        <v>60194</v>
      </c>
      <c r="AB7717" t="e" cm="1" vm="2">
        <f t="array" ref="AB7717">_FV(Table1[[#This Row],[State]],"Country/region",TRUE)</f>
        <v>#VALUE!</v>
      </c>
    </row>
    <row r="7718" spans="1:28" x14ac:dyDescent="0.35">
      <c r="A7718" t="s">
        <v>1738</v>
      </c>
      <c r="B7718">
        <v>68</v>
      </c>
      <c r="C7718" t="s">
        <v>337</v>
      </c>
      <c r="D7718" t="s">
        <v>38</v>
      </c>
      <c r="E7718">
        <f>YEAR(Table1[[#This Row],[Order Date]])</f>
        <v>2015</v>
      </c>
      <c r="F7718">
        <v>1</v>
      </c>
      <c r="G7718">
        <f>MONTH(Table1[[#This Row],[Order Date]])</f>
        <v>9</v>
      </c>
      <c r="H7718" s="1">
        <v>42248</v>
      </c>
      <c r="I7718">
        <v>43588</v>
      </c>
      <c r="J7718" t="s">
        <v>131</v>
      </c>
      <c r="K7718">
        <v>6</v>
      </c>
      <c r="L7718">
        <v>3.38</v>
      </c>
      <c r="M7718" s="2">
        <v>0.09</v>
      </c>
      <c r="N7718">
        <v>20.47</v>
      </c>
      <c r="O7718">
        <v>1.0900000000000001</v>
      </c>
      <c r="P7718">
        <v>-0.74</v>
      </c>
      <c r="Q7718" s="2">
        <v>0.39</v>
      </c>
      <c r="R7718" t="s">
        <v>29</v>
      </c>
      <c r="S7718" t="s">
        <v>59</v>
      </c>
      <c r="T7718" t="s">
        <v>1001</v>
      </c>
      <c r="U7718" t="s">
        <v>61</v>
      </c>
      <c r="V7718" t="s">
        <v>33</v>
      </c>
      <c r="W7718">
        <v>6155</v>
      </c>
      <c r="X7718" s="1">
        <v>42249</v>
      </c>
      <c r="Y7718" t="s">
        <v>34</v>
      </c>
      <c r="Z7718" t="e" vm="27">
        <v>#VALUE!</v>
      </c>
      <c r="AA7718">
        <v>5201</v>
      </c>
      <c r="AB7718" t="e" cm="1" vm="2">
        <f t="array" ref="AB7718">_FV(Table1[[#This Row],[State]],"Country/region",TRUE)</f>
        <v>#VALUE!</v>
      </c>
    </row>
    <row r="7719" spans="1:28" x14ac:dyDescent="0.35">
      <c r="A7719" t="s">
        <v>972</v>
      </c>
      <c r="B7719">
        <v>68</v>
      </c>
      <c r="C7719" t="s">
        <v>581</v>
      </c>
      <c r="D7719" t="s">
        <v>46</v>
      </c>
      <c r="E7719">
        <f>YEAR(Table1[[#This Row],[Order Date]])</f>
        <v>2015</v>
      </c>
      <c r="F7719">
        <v>1</v>
      </c>
      <c r="G7719">
        <f>MONTH(Table1[[#This Row],[Order Date]])</f>
        <v>9</v>
      </c>
      <c r="H7719" s="1">
        <v>42248</v>
      </c>
      <c r="I7719">
        <v>30054</v>
      </c>
      <c r="J7719" t="s">
        <v>39</v>
      </c>
      <c r="K7719">
        <v>33</v>
      </c>
      <c r="L7719">
        <v>9.3800000000000008</v>
      </c>
      <c r="M7719" s="2">
        <v>0.03</v>
      </c>
      <c r="N7719">
        <v>311.19</v>
      </c>
      <c r="O7719">
        <v>4.93</v>
      </c>
      <c r="P7719">
        <v>-9.18</v>
      </c>
      <c r="Q7719" s="2">
        <v>0.56999999999999995</v>
      </c>
      <c r="R7719" t="s">
        <v>48</v>
      </c>
      <c r="S7719" t="s">
        <v>30</v>
      </c>
      <c r="T7719" t="s">
        <v>2322</v>
      </c>
      <c r="U7719" t="s">
        <v>82</v>
      </c>
      <c r="V7719" t="s">
        <v>33</v>
      </c>
      <c r="W7719">
        <v>4232</v>
      </c>
      <c r="X7719" s="1">
        <v>42250</v>
      </c>
      <c r="Y7719" t="s">
        <v>34</v>
      </c>
      <c r="Z7719" t="e" vm="22">
        <v>#VALUE!</v>
      </c>
      <c r="AA7719">
        <v>44708</v>
      </c>
      <c r="AB7719" t="e" cm="1" vm="2">
        <f t="array" ref="AB7719">_FV(Table1[[#This Row],[State]],"Country/region",TRUE)</f>
        <v>#VALUE!</v>
      </c>
    </row>
    <row r="7720" spans="1:28" x14ac:dyDescent="0.35">
      <c r="A7720" t="s">
        <v>2031</v>
      </c>
      <c r="B7720">
        <v>68</v>
      </c>
      <c r="C7720" t="s">
        <v>2032</v>
      </c>
      <c r="D7720" t="s">
        <v>57</v>
      </c>
      <c r="E7720">
        <f>YEAR(Table1[[#This Row],[Order Date]])</f>
        <v>2015</v>
      </c>
      <c r="F7720">
        <v>1</v>
      </c>
      <c r="G7720">
        <f>MONTH(Table1[[#This Row],[Order Date]])</f>
        <v>9</v>
      </c>
      <c r="H7720" s="1">
        <v>42248</v>
      </c>
      <c r="I7720">
        <v>43270</v>
      </c>
      <c r="J7720" t="s">
        <v>58</v>
      </c>
      <c r="K7720">
        <v>35</v>
      </c>
      <c r="L7720">
        <v>10.35</v>
      </c>
      <c r="M7720" s="2">
        <v>0.06</v>
      </c>
      <c r="N7720">
        <v>343.92</v>
      </c>
      <c r="O7720">
        <v>0.99</v>
      </c>
      <c r="P7720">
        <v>154.54</v>
      </c>
      <c r="Q7720" s="2">
        <v>0.37</v>
      </c>
      <c r="R7720" t="s">
        <v>29</v>
      </c>
      <c r="S7720" t="s">
        <v>30</v>
      </c>
      <c r="T7720" t="s">
        <v>2682</v>
      </c>
      <c r="U7720" t="s">
        <v>210</v>
      </c>
      <c r="V7720" t="s">
        <v>33</v>
      </c>
      <c r="W7720">
        <v>6108</v>
      </c>
      <c r="X7720" s="1">
        <v>42250</v>
      </c>
      <c r="Y7720" t="s">
        <v>34</v>
      </c>
      <c r="Z7720" t="e" vm="15">
        <v>#VALUE!</v>
      </c>
      <c r="AA7720">
        <v>14043</v>
      </c>
      <c r="AB7720" t="e" cm="1" vm="2">
        <f t="array" ref="AB7720">_FV(Table1[[#This Row],[State]],"Country/region",TRUE)</f>
        <v>#VALUE!</v>
      </c>
    </row>
    <row r="7721" spans="1:28" x14ac:dyDescent="0.35">
      <c r="A7721" t="s">
        <v>2987</v>
      </c>
      <c r="B7721">
        <v>68</v>
      </c>
      <c r="C7721" t="s">
        <v>772</v>
      </c>
      <c r="D7721" t="s">
        <v>46</v>
      </c>
      <c r="E7721">
        <f>YEAR(Table1[[#This Row],[Order Date]])</f>
        <v>2015</v>
      </c>
      <c r="F7721">
        <v>1</v>
      </c>
      <c r="G7721">
        <f>MONTH(Table1[[#This Row],[Order Date]])</f>
        <v>9</v>
      </c>
      <c r="H7721" s="1">
        <v>42248</v>
      </c>
      <c r="I7721">
        <v>25797</v>
      </c>
      <c r="J7721" t="s">
        <v>39</v>
      </c>
      <c r="K7721">
        <v>28</v>
      </c>
      <c r="L7721">
        <v>31.78</v>
      </c>
      <c r="M7721" s="2">
        <v>0</v>
      </c>
      <c r="N7721">
        <v>925.43</v>
      </c>
      <c r="O7721">
        <v>1.99</v>
      </c>
      <c r="P7721">
        <v>368.86</v>
      </c>
      <c r="Q7721" s="2">
        <v>0.42</v>
      </c>
      <c r="R7721" t="s">
        <v>96</v>
      </c>
      <c r="S7721" t="s">
        <v>139</v>
      </c>
      <c r="T7721" t="s">
        <v>551</v>
      </c>
      <c r="U7721" t="s">
        <v>102</v>
      </c>
      <c r="V7721" t="s">
        <v>52</v>
      </c>
      <c r="W7721">
        <v>3607</v>
      </c>
      <c r="X7721" s="1">
        <v>42250</v>
      </c>
      <c r="Y7721" t="s">
        <v>34</v>
      </c>
      <c r="Z7721" t="e" vm="4">
        <v>#VALUE!</v>
      </c>
      <c r="AA7721">
        <v>92020</v>
      </c>
      <c r="AB7721" t="e" cm="1" vm="2">
        <f t="array" ref="AB7721">_FV(Table1[[#This Row],[State]],"Country/region",TRUE)</f>
        <v>#VALUE!</v>
      </c>
    </row>
    <row r="7722" spans="1:28" x14ac:dyDescent="0.35">
      <c r="A7722" t="s">
        <v>2101</v>
      </c>
      <c r="B7722">
        <v>68</v>
      </c>
      <c r="C7722" t="s">
        <v>337</v>
      </c>
      <c r="D7722" t="s">
        <v>38</v>
      </c>
      <c r="E7722">
        <f>YEAR(Table1[[#This Row],[Order Date]])</f>
        <v>2015</v>
      </c>
      <c r="F7722">
        <v>1</v>
      </c>
      <c r="G7722">
        <f>MONTH(Table1[[#This Row],[Order Date]])</f>
        <v>9</v>
      </c>
      <c r="H7722" s="1">
        <v>42248</v>
      </c>
      <c r="I7722">
        <v>43588</v>
      </c>
      <c r="J7722" t="s">
        <v>131</v>
      </c>
      <c r="K7722">
        <v>16</v>
      </c>
      <c r="L7722">
        <v>236.97</v>
      </c>
      <c r="M7722" s="2">
        <v>0.04</v>
      </c>
      <c r="N7722">
        <v>3075.752</v>
      </c>
      <c r="O7722">
        <v>59.24</v>
      </c>
      <c r="P7722">
        <v>-572.68539899999996</v>
      </c>
      <c r="Q7722" s="2">
        <v>0.61</v>
      </c>
      <c r="R7722" t="s">
        <v>48</v>
      </c>
      <c r="S7722" t="s">
        <v>73</v>
      </c>
      <c r="T7722" t="s">
        <v>727</v>
      </c>
      <c r="U7722" t="s">
        <v>75</v>
      </c>
      <c r="V7722" t="s">
        <v>33</v>
      </c>
      <c r="W7722">
        <v>6156</v>
      </c>
      <c r="X7722" s="1">
        <v>42251</v>
      </c>
      <c r="Y7722" t="s">
        <v>53</v>
      </c>
      <c r="Z7722" t="e" vm="21">
        <v>#VALUE!</v>
      </c>
      <c r="AA7722">
        <v>4901</v>
      </c>
      <c r="AB7722" t="e" cm="1" vm="2">
        <f t="array" ref="AB7722">_FV(Table1[[#This Row],[State]],"Country/region",TRUE)</f>
        <v>#VALUE!</v>
      </c>
    </row>
    <row r="7723" spans="1:28" x14ac:dyDescent="0.35">
      <c r="A7723" t="s">
        <v>1738</v>
      </c>
      <c r="B7723">
        <v>68</v>
      </c>
      <c r="C7723" t="s">
        <v>2578</v>
      </c>
      <c r="D7723" t="s">
        <v>57</v>
      </c>
      <c r="E7723">
        <f>YEAR(Table1[[#This Row],[Order Date]])</f>
        <v>2015</v>
      </c>
      <c r="F7723">
        <v>1</v>
      </c>
      <c r="G7723">
        <f>MONTH(Table1[[#This Row],[Order Date]])</f>
        <v>9</v>
      </c>
      <c r="H7723" s="1">
        <v>42249</v>
      </c>
      <c r="I7723">
        <v>25666</v>
      </c>
      <c r="J7723" t="s">
        <v>58</v>
      </c>
      <c r="K7723">
        <v>23</v>
      </c>
      <c r="L7723">
        <v>12.21</v>
      </c>
      <c r="M7723" s="2">
        <v>0.1</v>
      </c>
      <c r="N7723">
        <v>260.08</v>
      </c>
      <c r="O7723">
        <v>4.8099999999999996</v>
      </c>
      <c r="P7723">
        <v>-37.85</v>
      </c>
      <c r="Q7723" s="2">
        <v>0.57999999999999996</v>
      </c>
      <c r="R7723" t="s">
        <v>29</v>
      </c>
      <c r="S7723" t="s">
        <v>30</v>
      </c>
      <c r="T7723" t="s">
        <v>2692</v>
      </c>
      <c r="U7723" t="s">
        <v>32</v>
      </c>
      <c r="V7723" t="s">
        <v>33</v>
      </c>
      <c r="W7723">
        <v>3598</v>
      </c>
      <c r="X7723" s="1">
        <v>42249</v>
      </c>
      <c r="Y7723" t="s">
        <v>34</v>
      </c>
      <c r="Z7723" t="e" vm="27">
        <v>#VALUE!</v>
      </c>
      <c r="AA7723">
        <v>5201</v>
      </c>
      <c r="AB7723" t="e" cm="1" vm="2">
        <f t="array" ref="AB7723">_FV(Table1[[#This Row],[State]],"Country/region",TRUE)</f>
        <v>#VALUE!</v>
      </c>
    </row>
    <row r="7724" spans="1:28" x14ac:dyDescent="0.35">
      <c r="A7724" t="s">
        <v>3260</v>
      </c>
      <c r="B7724">
        <v>68</v>
      </c>
      <c r="C7724" t="s">
        <v>91</v>
      </c>
      <c r="D7724" t="s">
        <v>46</v>
      </c>
      <c r="E7724">
        <f>YEAR(Table1[[#This Row],[Order Date]])</f>
        <v>2015</v>
      </c>
      <c r="F7724">
        <v>1</v>
      </c>
      <c r="G7724">
        <f>MONTH(Table1[[#This Row],[Order Date]])</f>
        <v>9</v>
      </c>
      <c r="H7724" s="1">
        <v>42249</v>
      </c>
      <c r="I7724">
        <v>13345</v>
      </c>
      <c r="J7724" t="s">
        <v>39</v>
      </c>
      <c r="K7724">
        <v>45</v>
      </c>
      <c r="L7724">
        <v>10.98</v>
      </c>
      <c r="M7724" s="2">
        <v>0.1</v>
      </c>
      <c r="N7724">
        <v>483.64</v>
      </c>
      <c r="O7724">
        <v>3.37</v>
      </c>
      <c r="P7724">
        <v>28.39</v>
      </c>
      <c r="Q7724" s="2">
        <v>0.56999999999999995</v>
      </c>
      <c r="R7724" t="s">
        <v>29</v>
      </c>
      <c r="S7724" t="s">
        <v>139</v>
      </c>
      <c r="T7724" t="s">
        <v>1274</v>
      </c>
      <c r="U7724" t="s">
        <v>481</v>
      </c>
      <c r="V7724" t="s">
        <v>68</v>
      </c>
      <c r="W7724">
        <v>1854</v>
      </c>
      <c r="X7724" s="1">
        <v>42249</v>
      </c>
      <c r="Y7724" t="s">
        <v>34</v>
      </c>
      <c r="Z7724" t="e" vm="9">
        <v>#VALUE!</v>
      </c>
      <c r="AA7724">
        <v>68025</v>
      </c>
      <c r="AB7724" t="e" cm="1" vm="2">
        <f t="array" ref="AB7724">_FV(Table1[[#This Row],[State]],"Country/region",TRUE)</f>
        <v>#VALUE!</v>
      </c>
    </row>
    <row r="7725" spans="1:28" x14ac:dyDescent="0.35">
      <c r="A7725" t="s">
        <v>1308</v>
      </c>
      <c r="B7725">
        <v>68</v>
      </c>
      <c r="C7725" t="s">
        <v>562</v>
      </c>
      <c r="D7725" t="s">
        <v>46</v>
      </c>
      <c r="E7725">
        <f>YEAR(Table1[[#This Row],[Order Date]])</f>
        <v>2015</v>
      </c>
      <c r="F7725">
        <v>1</v>
      </c>
      <c r="G7725">
        <f>MONTH(Table1[[#This Row],[Order Date]])</f>
        <v>9</v>
      </c>
      <c r="H7725" s="1">
        <v>42249</v>
      </c>
      <c r="I7725">
        <v>40193</v>
      </c>
      <c r="J7725" t="s">
        <v>28</v>
      </c>
      <c r="K7725">
        <v>34</v>
      </c>
      <c r="L7725">
        <v>115.99</v>
      </c>
      <c r="M7725" s="2">
        <v>7.0000000000000007E-2</v>
      </c>
      <c r="N7725">
        <v>3130.2015000000001</v>
      </c>
      <c r="O7725">
        <v>2.5</v>
      </c>
      <c r="P7725">
        <v>692.77499999999998</v>
      </c>
      <c r="Q7725" s="2">
        <v>0.56999999999999995</v>
      </c>
      <c r="R7725" t="s">
        <v>96</v>
      </c>
      <c r="S7725" t="s">
        <v>30</v>
      </c>
      <c r="T7725" t="s">
        <v>3249</v>
      </c>
      <c r="U7725" t="s">
        <v>105</v>
      </c>
      <c r="V7725" t="s">
        <v>68</v>
      </c>
      <c r="W7725">
        <v>5685</v>
      </c>
      <c r="X7725" s="1">
        <v>42249</v>
      </c>
      <c r="Y7725" t="s">
        <v>42</v>
      </c>
      <c r="Z7725" t="e" vm="25">
        <v>#VALUE!</v>
      </c>
      <c r="AA7725">
        <v>53094</v>
      </c>
      <c r="AB7725" t="e" cm="1" vm="2">
        <f t="array" ref="AB7725">_FV(Table1[[#This Row],[State]],"Country/region",TRUE)</f>
        <v>#VALUE!</v>
      </c>
    </row>
    <row r="7726" spans="1:28" x14ac:dyDescent="0.35">
      <c r="A7726" t="s">
        <v>3390</v>
      </c>
      <c r="B7726">
        <v>68</v>
      </c>
      <c r="C7726" t="s">
        <v>532</v>
      </c>
      <c r="D7726" t="s">
        <v>46</v>
      </c>
      <c r="E7726">
        <f>YEAR(Table1[[#This Row],[Order Date]])</f>
        <v>2015</v>
      </c>
      <c r="F7726">
        <v>1</v>
      </c>
      <c r="G7726">
        <f>MONTH(Table1[[#This Row],[Order Date]])</f>
        <v>9</v>
      </c>
      <c r="H7726" s="1">
        <v>42249</v>
      </c>
      <c r="I7726">
        <v>33702</v>
      </c>
      <c r="J7726" t="s">
        <v>39</v>
      </c>
      <c r="K7726">
        <v>14</v>
      </c>
      <c r="L7726">
        <v>2.89</v>
      </c>
      <c r="M7726" s="2">
        <v>0</v>
      </c>
      <c r="N7726">
        <v>56.26</v>
      </c>
      <c r="O7726">
        <v>0.5</v>
      </c>
      <c r="P7726">
        <v>28.11</v>
      </c>
      <c r="Q7726" s="2">
        <v>0.38</v>
      </c>
      <c r="R7726" t="s">
        <v>29</v>
      </c>
      <c r="S7726" t="s">
        <v>30</v>
      </c>
      <c r="T7726" t="s">
        <v>475</v>
      </c>
      <c r="U7726" t="s">
        <v>210</v>
      </c>
      <c r="V7726" t="s">
        <v>52</v>
      </c>
      <c r="W7726">
        <v>4737</v>
      </c>
      <c r="X7726" s="1">
        <v>42250</v>
      </c>
      <c r="Y7726" t="s">
        <v>42</v>
      </c>
      <c r="Z7726" t="e" vm="4">
        <v>#VALUE!</v>
      </c>
      <c r="AA7726">
        <v>92630</v>
      </c>
      <c r="AB7726" t="e" cm="1" vm="2">
        <f t="array" ref="AB7726">_FV(Table1[[#This Row],[State]],"Country/region",TRUE)</f>
        <v>#VALUE!</v>
      </c>
    </row>
    <row r="7727" spans="1:28" x14ac:dyDescent="0.35">
      <c r="A7727" t="s">
        <v>3540</v>
      </c>
      <c r="B7727">
        <v>68</v>
      </c>
      <c r="C7727" t="s">
        <v>2578</v>
      </c>
      <c r="D7727" t="s">
        <v>57</v>
      </c>
      <c r="E7727">
        <f>YEAR(Table1[[#This Row],[Order Date]])</f>
        <v>2015</v>
      </c>
      <c r="F7727">
        <v>1</v>
      </c>
      <c r="G7727">
        <f>MONTH(Table1[[#This Row],[Order Date]])</f>
        <v>9</v>
      </c>
      <c r="H7727" s="1">
        <v>42249</v>
      </c>
      <c r="I7727">
        <v>25666</v>
      </c>
      <c r="J7727" t="s">
        <v>58</v>
      </c>
      <c r="K7727">
        <v>36</v>
      </c>
      <c r="L7727">
        <v>140.85</v>
      </c>
      <c r="M7727" s="2">
        <v>0.06</v>
      </c>
      <c r="N7727">
        <v>5072.34</v>
      </c>
      <c r="O7727">
        <v>19.989999999999998</v>
      </c>
      <c r="P7727">
        <v>369.46</v>
      </c>
      <c r="Q7727" s="2">
        <v>0.73</v>
      </c>
      <c r="R7727" t="s">
        <v>29</v>
      </c>
      <c r="S7727" t="s">
        <v>30</v>
      </c>
      <c r="T7727" t="s">
        <v>2345</v>
      </c>
      <c r="U7727" t="s">
        <v>32</v>
      </c>
      <c r="V7727" t="s">
        <v>33</v>
      </c>
      <c r="W7727">
        <v>3599</v>
      </c>
      <c r="X7727" s="1">
        <v>42250</v>
      </c>
      <c r="Y7727" t="s">
        <v>34</v>
      </c>
      <c r="Z7727" t="e" vm="30">
        <v>#VALUE!</v>
      </c>
      <c r="AA7727">
        <v>1545</v>
      </c>
      <c r="AB7727" t="e" cm="1" vm="2">
        <f t="array" ref="AB7727">_FV(Table1[[#This Row],[State]],"Country/region",TRUE)</f>
        <v>#VALUE!</v>
      </c>
    </row>
    <row r="7728" spans="1:28" x14ac:dyDescent="0.35">
      <c r="A7728" t="s">
        <v>710</v>
      </c>
      <c r="B7728">
        <v>68</v>
      </c>
      <c r="C7728" t="s">
        <v>1010</v>
      </c>
      <c r="D7728" t="s">
        <v>38</v>
      </c>
      <c r="E7728">
        <f>YEAR(Table1[[#This Row],[Order Date]])</f>
        <v>2015</v>
      </c>
      <c r="F7728">
        <v>1</v>
      </c>
      <c r="G7728">
        <f>MONTH(Table1[[#This Row],[Order Date]])</f>
        <v>9</v>
      </c>
      <c r="H7728" s="1">
        <v>42249</v>
      </c>
      <c r="I7728">
        <v>20066</v>
      </c>
      <c r="J7728" t="s">
        <v>58</v>
      </c>
      <c r="K7728">
        <v>3</v>
      </c>
      <c r="L7728">
        <v>11.58</v>
      </c>
      <c r="M7728" s="2">
        <v>0.02</v>
      </c>
      <c r="N7728">
        <v>40.79</v>
      </c>
      <c r="O7728">
        <v>5.72</v>
      </c>
      <c r="P7728">
        <v>-11.69</v>
      </c>
      <c r="Q7728" s="2">
        <v>0.35</v>
      </c>
      <c r="R7728" t="s">
        <v>29</v>
      </c>
      <c r="S7728" t="s">
        <v>30</v>
      </c>
      <c r="T7728" t="s">
        <v>409</v>
      </c>
      <c r="U7728" t="s">
        <v>267</v>
      </c>
      <c r="V7728" t="s">
        <v>52</v>
      </c>
      <c r="W7728">
        <v>2778</v>
      </c>
      <c r="X7728" s="1">
        <v>42250</v>
      </c>
      <c r="Y7728" t="s">
        <v>34</v>
      </c>
      <c r="Z7728" t="e" vm="42">
        <v>#VALUE!</v>
      </c>
      <c r="AA7728">
        <v>85335</v>
      </c>
      <c r="AB7728" t="e" cm="1" vm="2">
        <f t="array" ref="AB7728">_FV(Table1[[#This Row],[State]],"Country/region",TRUE)</f>
        <v>#VALUE!</v>
      </c>
    </row>
    <row r="7729" spans="1:28" x14ac:dyDescent="0.35">
      <c r="A7729" t="s">
        <v>3260</v>
      </c>
      <c r="B7729">
        <v>68</v>
      </c>
      <c r="C7729" t="s">
        <v>91</v>
      </c>
      <c r="D7729" t="s">
        <v>46</v>
      </c>
      <c r="E7729">
        <f>YEAR(Table1[[#This Row],[Order Date]])</f>
        <v>2015</v>
      </c>
      <c r="F7729">
        <v>1</v>
      </c>
      <c r="G7729">
        <f>MONTH(Table1[[#This Row],[Order Date]])</f>
        <v>9</v>
      </c>
      <c r="H7729" s="1">
        <v>42249</v>
      </c>
      <c r="I7729">
        <v>13345</v>
      </c>
      <c r="J7729" t="s">
        <v>39</v>
      </c>
      <c r="K7729">
        <v>24</v>
      </c>
      <c r="L7729">
        <v>4.7699999999999996</v>
      </c>
      <c r="M7729" s="2">
        <v>0.02</v>
      </c>
      <c r="N7729">
        <v>116.82</v>
      </c>
      <c r="O7729">
        <v>2.39</v>
      </c>
      <c r="P7729">
        <v>-42.05</v>
      </c>
      <c r="Q7729" s="2">
        <v>0.72</v>
      </c>
      <c r="R7729" t="s">
        <v>96</v>
      </c>
      <c r="S7729" t="s">
        <v>139</v>
      </c>
      <c r="T7729" t="s">
        <v>1339</v>
      </c>
      <c r="U7729" t="s">
        <v>102</v>
      </c>
      <c r="V7729" t="s">
        <v>68</v>
      </c>
      <c r="W7729">
        <v>1853</v>
      </c>
      <c r="X7729" s="1">
        <v>42250</v>
      </c>
      <c r="Y7729" t="s">
        <v>34</v>
      </c>
      <c r="Z7729" t="e" vm="9">
        <v>#VALUE!</v>
      </c>
      <c r="AA7729">
        <v>68025</v>
      </c>
      <c r="AB7729" t="e" cm="1" vm="2">
        <f t="array" ref="AB7729">_FV(Table1[[#This Row],[State]],"Country/region",TRUE)</f>
        <v>#VALUE!</v>
      </c>
    </row>
    <row r="7730" spans="1:28" x14ac:dyDescent="0.35">
      <c r="A7730" t="s">
        <v>3308</v>
      </c>
      <c r="B7730">
        <v>68</v>
      </c>
      <c r="C7730" t="s">
        <v>1045</v>
      </c>
      <c r="D7730" t="s">
        <v>27</v>
      </c>
      <c r="E7730">
        <f>YEAR(Table1[[#This Row],[Order Date]])</f>
        <v>2015</v>
      </c>
      <c r="F7730">
        <v>1</v>
      </c>
      <c r="G7730">
        <f>MONTH(Table1[[#This Row],[Order Date]])</f>
        <v>9</v>
      </c>
      <c r="H7730" s="1">
        <v>42249</v>
      </c>
      <c r="I7730">
        <v>25985</v>
      </c>
      <c r="J7730" t="s">
        <v>47</v>
      </c>
      <c r="K7730">
        <v>50</v>
      </c>
      <c r="L7730">
        <v>4.91</v>
      </c>
      <c r="M7730" s="2">
        <v>0.1</v>
      </c>
      <c r="N7730">
        <v>230.63</v>
      </c>
      <c r="O7730">
        <v>3.05</v>
      </c>
      <c r="P7730">
        <v>-39.71</v>
      </c>
      <c r="Q7730" s="2">
        <v>0.52</v>
      </c>
      <c r="R7730" t="s">
        <v>48</v>
      </c>
      <c r="S7730" t="s">
        <v>139</v>
      </c>
      <c r="T7730" t="s">
        <v>2780</v>
      </c>
      <c r="U7730" t="s">
        <v>82</v>
      </c>
      <c r="V7730" t="s">
        <v>33</v>
      </c>
      <c r="W7730">
        <v>3635</v>
      </c>
      <c r="X7730" s="1">
        <v>42251</v>
      </c>
      <c r="Y7730" t="s">
        <v>34</v>
      </c>
      <c r="Z7730" t="e" vm="15">
        <v>#VALUE!</v>
      </c>
      <c r="AA7730">
        <v>11703</v>
      </c>
      <c r="AB7730" t="e" cm="1" vm="2">
        <f t="array" ref="AB7730">_FV(Table1[[#This Row],[State]],"Country/region",TRUE)</f>
        <v>#VALUE!</v>
      </c>
    </row>
    <row r="7731" spans="1:28" x14ac:dyDescent="0.35">
      <c r="A7731" t="s">
        <v>710</v>
      </c>
      <c r="B7731">
        <v>68</v>
      </c>
      <c r="C7731" t="s">
        <v>1010</v>
      </c>
      <c r="D7731" t="s">
        <v>38</v>
      </c>
      <c r="E7731">
        <f>YEAR(Table1[[#This Row],[Order Date]])</f>
        <v>2015</v>
      </c>
      <c r="F7731">
        <v>1</v>
      </c>
      <c r="G7731">
        <f>MONTH(Table1[[#This Row],[Order Date]])</f>
        <v>9</v>
      </c>
      <c r="H7731" s="1">
        <v>42249</v>
      </c>
      <c r="I7731">
        <v>20066</v>
      </c>
      <c r="J7731" t="s">
        <v>58</v>
      </c>
      <c r="K7731">
        <v>16</v>
      </c>
      <c r="L7731">
        <v>30.98</v>
      </c>
      <c r="M7731" s="2">
        <v>0</v>
      </c>
      <c r="N7731">
        <v>524.25</v>
      </c>
      <c r="O7731">
        <v>8.74</v>
      </c>
      <c r="P7731">
        <v>124.18</v>
      </c>
      <c r="Q7731" s="2">
        <v>0.4</v>
      </c>
      <c r="R7731" t="s">
        <v>29</v>
      </c>
      <c r="S7731" t="s">
        <v>30</v>
      </c>
      <c r="T7731" t="s">
        <v>855</v>
      </c>
      <c r="U7731" t="s">
        <v>61</v>
      </c>
      <c r="V7731" t="s">
        <v>52</v>
      </c>
      <c r="W7731">
        <v>2779</v>
      </c>
      <c r="X7731" s="1">
        <v>42251</v>
      </c>
      <c r="Y7731" t="s">
        <v>34</v>
      </c>
      <c r="Z7731" t="e" vm="42">
        <v>#VALUE!</v>
      </c>
      <c r="AA7731">
        <v>85335</v>
      </c>
      <c r="AB7731" t="e" cm="1" vm="2">
        <f t="array" ref="AB7731">_FV(Table1[[#This Row],[State]],"Country/region",TRUE)</f>
        <v>#VALUE!</v>
      </c>
    </row>
    <row r="7732" spans="1:28" x14ac:dyDescent="0.35">
      <c r="A7732" t="s">
        <v>3308</v>
      </c>
      <c r="B7732">
        <v>68</v>
      </c>
      <c r="C7732" t="s">
        <v>1045</v>
      </c>
      <c r="D7732" t="s">
        <v>27</v>
      </c>
      <c r="E7732">
        <f>YEAR(Table1[[#This Row],[Order Date]])</f>
        <v>2015</v>
      </c>
      <c r="F7732">
        <v>1</v>
      </c>
      <c r="G7732">
        <f>MONTH(Table1[[#This Row],[Order Date]])</f>
        <v>9</v>
      </c>
      <c r="H7732" s="1">
        <v>42249</v>
      </c>
      <c r="I7732">
        <v>25985</v>
      </c>
      <c r="J7732" t="s">
        <v>47</v>
      </c>
      <c r="K7732">
        <v>22</v>
      </c>
      <c r="L7732">
        <v>3.78</v>
      </c>
      <c r="M7732" s="2">
        <v>0.1</v>
      </c>
      <c r="N7732">
        <v>80.790000000000006</v>
      </c>
      <c r="O7732">
        <v>0.71</v>
      </c>
      <c r="P7732">
        <v>25.18</v>
      </c>
      <c r="Q7732" s="2">
        <v>0.39</v>
      </c>
      <c r="R7732" t="s">
        <v>29</v>
      </c>
      <c r="S7732" t="s">
        <v>59</v>
      </c>
      <c r="T7732" t="s">
        <v>2526</v>
      </c>
      <c r="U7732" t="s">
        <v>232</v>
      </c>
      <c r="V7732" t="s">
        <v>33</v>
      </c>
      <c r="W7732">
        <v>3636</v>
      </c>
      <c r="X7732" s="1">
        <v>42253</v>
      </c>
      <c r="Y7732" t="s">
        <v>34</v>
      </c>
      <c r="Z7732" t="e" vm="15">
        <v>#VALUE!</v>
      </c>
      <c r="AA7732">
        <v>11703</v>
      </c>
      <c r="AB7732" t="e" cm="1" vm="2">
        <f t="array" ref="AB7732">_FV(Table1[[#This Row],[State]],"Country/region",TRUE)</f>
        <v>#VALUE!</v>
      </c>
    </row>
    <row r="7733" spans="1:28" x14ac:dyDescent="0.35">
      <c r="A7733" t="s">
        <v>226</v>
      </c>
      <c r="B7733">
        <v>68</v>
      </c>
      <c r="C7733" t="s">
        <v>1011</v>
      </c>
      <c r="D7733" t="s">
        <v>46</v>
      </c>
      <c r="E7733">
        <f>YEAR(Table1[[#This Row],[Order Date]])</f>
        <v>2015</v>
      </c>
      <c r="F7733">
        <v>1</v>
      </c>
      <c r="G7733">
        <f>MONTH(Table1[[#This Row],[Order Date]])</f>
        <v>9</v>
      </c>
      <c r="H7733" s="1">
        <v>42249</v>
      </c>
      <c r="I7733">
        <v>39808</v>
      </c>
      <c r="J7733" t="s">
        <v>47</v>
      </c>
      <c r="K7733">
        <v>31</v>
      </c>
      <c r="L7733">
        <v>125.99</v>
      </c>
      <c r="M7733" s="2">
        <v>0.03</v>
      </c>
      <c r="N7733">
        <v>3413.4555</v>
      </c>
      <c r="O7733">
        <v>2.5</v>
      </c>
      <c r="P7733">
        <v>868.47299999999996</v>
      </c>
      <c r="Q7733" s="2">
        <v>0.6</v>
      </c>
      <c r="R7733" t="s">
        <v>96</v>
      </c>
      <c r="S7733" t="s">
        <v>30</v>
      </c>
      <c r="T7733" t="s">
        <v>956</v>
      </c>
      <c r="U7733" t="s">
        <v>105</v>
      </c>
      <c r="V7733" t="s">
        <v>52</v>
      </c>
      <c r="W7733">
        <v>5619</v>
      </c>
      <c r="X7733" s="1">
        <v>42253</v>
      </c>
      <c r="Y7733" t="s">
        <v>34</v>
      </c>
      <c r="Z7733" t="e" vm="4">
        <v>#VALUE!</v>
      </c>
      <c r="AA7733">
        <v>95020</v>
      </c>
      <c r="AB7733" t="e" cm="1" vm="2">
        <f t="array" ref="AB7733">_FV(Table1[[#This Row],[State]],"Country/region",TRUE)</f>
        <v>#VALUE!</v>
      </c>
    </row>
    <row r="7734" spans="1:28" x14ac:dyDescent="0.35">
      <c r="A7734" t="s">
        <v>226</v>
      </c>
      <c r="B7734">
        <v>68</v>
      </c>
      <c r="C7734" t="s">
        <v>1011</v>
      </c>
      <c r="D7734" t="s">
        <v>46</v>
      </c>
      <c r="E7734">
        <f>YEAR(Table1[[#This Row],[Order Date]])</f>
        <v>2015</v>
      </c>
      <c r="F7734">
        <v>1</v>
      </c>
      <c r="G7734">
        <f>MONTH(Table1[[#This Row],[Order Date]])</f>
        <v>9</v>
      </c>
      <c r="H7734" s="1">
        <v>42249</v>
      </c>
      <c r="I7734">
        <v>39808</v>
      </c>
      <c r="J7734" t="s">
        <v>47</v>
      </c>
      <c r="K7734">
        <v>50</v>
      </c>
      <c r="L7734">
        <v>39.979999999999997</v>
      </c>
      <c r="M7734" s="2">
        <v>0.03</v>
      </c>
      <c r="N7734">
        <v>2026.42</v>
      </c>
      <c r="O7734">
        <v>9.83</v>
      </c>
      <c r="P7734">
        <v>655.36</v>
      </c>
      <c r="Q7734" s="2">
        <v>0.4</v>
      </c>
      <c r="R7734" t="s">
        <v>29</v>
      </c>
      <c r="S7734" t="s">
        <v>30</v>
      </c>
      <c r="T7734" t="s">
        <v>2723</v>
      </c>
      <c r="U7734" t="s">
        <v>267</v>
      </c>
      <c r="V7734" t="s">
        <v>52</v>
      </c>
      <c r="W7734">
        <v>5618</v>
      </c>
      <c r="X7734" s="1">
        <v>42256</v>
      </c>
      <c r="Y7734" t="s">
        <v>34</v>
      </c>
      <c r="Z7734" t="e" vm="4">
        <v>#VALUE!</v>
      </c>
      <c r="AA7734">
        <v>95020</v>
      </c>
      <c r="AB7734" t="e" cm="1" vm="2">
        <f t="array" ref="AB7734">_FV(Table1[[#This Row],[State]],"Country/region",TRUE)</f>
        <v>#VALUE!</v>
      </c>
    </row>
    <row r="7735" spans="1:28" x14ac:dyDescent="0.35">
      <c r="A7735" t="s">
        <v>1041</v>
      </c>
      <c r="B7735">
        <v>68</v>
      </c>
      <c r="C7735" t="s">
        <v>1042</v>
      </c>
      <c r="D7735" t="s">
        <v>38</v>
      </c>
      <c r="E7735">
        <f>YEAR(Table1[[#This Row],[Order Date]])</f>
        <v>2015</v>
      </c>
      <c r="F7735">
        <v>1</v>
      </c>
      <c r="G7735">
        <f>MONTH(Table1[[#This Row],[Order Date]])</f>
        <v>9</v>
      </c>
      <c r="H7735" s="1">
        <v>42250</v>
      </c>
      <c r="I7735">
        <v>57152</v>
      </c>
      <c r="J7735" t="s">
        <v>47</v>
      </c>
      <c r="K7735">
        <v>6</v>
      </c>
      <c r="L7735">
        <v>3.8</v>
      </c>
      <c r="M7735" s="2">
        <v>0.08</v>
      </c>
      <c r="N7735">
        <v>22.89</v>
      </c>
      <c r="O7735">
        <v>1.49</v>
      </c>
      <c r="P7735">
        <v>-2.6564999999999999</v>
      </c>
      <c r="Q7735" s="2">
        <v>0.38</v>
      </c>
      <c r="R7735" t="s">
        <v>29</v>
      </c>
      <c r="S7735" t="s">
        <v>30</v>
      </c>
      <c r="T7735" t="s">
        <v>738</v>
      </c>
      <c r="U7735" t="s">
        <v>67</v>
      </c>
      <c r="V7735" t="s">
        <v>52</v>
      </c>
      <c r="W7735">
        <v>7994</v>
      </c>
      <c r="X7735" s="1">
        <v>42250</v>
      </c>
      <c r="Y7735" t="s">
        <v>34</v>
      </c>
      <c r="Z7735" t="e" vm="23">
        <v>#VALUE!</v>
      </c>
      <c r="AA7735">
        <v>98408</v>
      </c>
      <c r="AB7735" t="e" cm="1" vm="2">
        <f t="array" ref="AB7735">_FV(Table1[[#This Row],[State]],"Country/region",TRUE)</f>
        <v>#VALUE!</v>
      </c>
    </row>
    <row r="7736" spans="1:28" x14ac:dyDescent="0.35">
      <c r="A7736" t="s">
        <v>1044</v>
      </c>
      <c r="B7736">
        <v>68</v>
      </c>
      <c r="C7736" t="s">
        <v>1345</v>
      </c>
      <c r="D7736" t="s">
        <v>57</v>
      </c>
      <c r="E7736">
        <f>YEAR(Table1[[#This Row],[Order Date]])</f>
        <v>2015</v>
      </c>
      <c r="F7736">
        <v>1</v>
      </c>
      <c r="G7736">
        <f>MONTH(Table1[[#This Row],[Order Date]])</f>
        <v>9</v>
      </c>
      <c r="H7736" s="1">
        <v>42250</v>
      </c>
      <c r="I7736">
        <v>40802</v>
      </c>
      <c r="J7736" t="s">
        <v>28</v>
      </c>
      <c r="K7736">
        <v>28</v>
      </c>
      <c r="L7736">
        <v>115.99</v>
      </c>
      <c r="M7736" s="2">
        <v>0.04</v>
      </c>
      <c r="N7736">
        <v>3361.02</v>
      </c>
      <c r="O7736">
        <v>56.14</v>
      </c>
      <c r="P7736">
        <v>26.05</v>
      </c>
      <c r="Q7736" s="2">
        <v>0.4</v>
      </c>
      <c r="R7736" t="s">
        <v>96</v>
      </c>
      <c r="S7736" t="s">
        <v>49</v>
      </c>
      <c r="T7736" t="s">
        <v>338</v>
      </c>
      <c r="U7736" t="s">
        <v>98</v>
      </c>
      <c r="V7736" t="s">
        <v>33</v>
      </c>
      <c r="W7736">
        <v>5743</v>
      </c>
      <c r="X7736" s="1">
        <v>42251</v>
      </c>
      <c r="Y7736" t="s">
        <v>53</v>
      </c>
      <c r="Z7736" t="e" vm="22">
        <v>#VALUE!</v>
      </c>
      <c r="AA7736">
        <v>43050</v>
      </c>
      <c r="AB7736" t="e" cm="1" vm="2">
        <f t="array" ref="AB7736">_FV(Table1[[#This Row],[State]],"Country/region",TRUE)</f>
        <v>#VALUE!</v>
      </c>
    </row>
    <row r="7737" spans="1:28" x14ac:dyDescent="0.35">
      <c r="A7737" t="s">
        <v>151</v>
      </c>
      <c r="B7737">
        <v>68</v>
      </c>
      <c r="C7737" t="s">
        <v>1300</v>
      </c>
      <c r="D7737" t="s">
        <v>38</v>
      </c>
      <c r="E7737">
        <f>YEAR(Table1[[#This Row],[Order Date]])</f>
        <v>2015</v>
      </c>
      <c r="F7737">
        <v>1</v>
      </c>
      <c r="G7737">
        <f>MONTH(Table1[[#This Row],[Order Date]])</f>
        <v>9</v>
      </c>
      <c r="H7737" s="1">
        <v>42250</v>
      </c>
      <c r="I7737">
        <v>15781</v>
      </c>
      <c r="J7737" t="s">
        <v>28</v>
      </c>
      <c r="K7737">
        <v>29</v>
      </c>
      <c r="L7737">
        <v>27.48</v>
      </c>
      <c r="M7737" s="2">
        <v>0.01</v>
      </c>
      <c r="N7737">
        <v>824.51</v>
      </c>
      <c r="O7737">
        <v>4</v>
      </c>
      <c r="P7737">
        <v>0.9</v>
      </c>
      <c r="Q7737" s="2">
        <v>0.75</v>
      </c>
      <c r="R7737" t="s">
        <v>96</v>
      </c>
      <c r="S7737" t="s">
        <v>30</v>
      </c>
      <c r="T7737" t="s">
        <v>1460</v>
      </c>
      <c r="U7737" t="s">
        <v>102</v>
      </c>
      <c r="V7737" t="s">
        <v>33</v>
      </c>
      <c r="W7737">
        <v>2191</v>
      </c>
      <c r="X7737" s="1">
        <v>42251</v>
      </c>
      <c r="Y7737" t="s">
        <v>34</v>
      </c>
      <c r="Z7737" t="e" vm="17">
        <v>#VALUE!</v>
      </c>
      <c r="AA7737">
        <v>6010</v>
      </c>
      <c r="AB7737" t="e" cm="1" vm="2">
        <f t="array" ref="AB7737">_FV(Table1[[#This Row],[State]],"Country/region",TRUE)</f>
        <v>#VALUE!</v>
      </c>
    </row>
    <row r="7738" spans="1:28" x14ac:dyDescent="0.35">
      <c r="A7738" t="s">
        <v>1665</v>
      </c>
      <c r="B7738">
        <v>68</v>
      </c>
      <c r="C7738" t="s">
        <v>3369</v>
      </c>
      <c r="D7738" t="s">
        <v>38</v>
      </c>
      <c r="E7738">
        <f>YEAR(Table1[[#This Row],[Order Date]])</f>
        <v>2015</v>
      </c>
      <c r="F7738">
        <v>1</v>
      </c>
      <c r="G7738">
        <f>MONTH(Table1[[#This Row],[Order Date]])</f>
        <v>9</v>
      </c>
      <c r="H7738" s="1">
        <v>42250</v>
      </c>
      <c r="I7738">
        <v>4581</v>
      </c>
      <c r="J7738" t="s">
        <v>39</v>
      </c>
      <c r="K7738">
        <v>25</v>
      </c>
      <c r="L7738">
        <v>90.48</v>
      </c>
      <c r="M7738" s="2">
        <v>0.02</v>
      </c>
      <c r="N7738">
        <v>2325.42</v>
      </c>
      <c r="O7738">
        <v>19.989999999999998</v>
      </c>
      <c r="P7738">
        <v>739.91</v>
      </c>
      <c r="Q7738" s="2">
        <v>0.4</v>
      </c>
      <c r="R7738" t="s">
        <v>29</v>
      </c>
      <c r="S7738" t="s">
        <v>30</v>
      </c>
      <c r="T7738" t="s">
        <v>328</v>
      </c>
      <c r="U7738" t="s">
        <v>267</v>
      </c>
      <c r="V7738" t="s">
        <v>52</v>
      </c>
      <c r="W7738">
        <v>651</v>
      </c>
      <c r="X7738" s="1">
        <v>42252</v>
      </c>
      <c r="Y7738" t="s">
        <v>34</v>
      </c>
      <c r="Z7738" t="e" vm="4">
        <v>#VALUE!</v>
      </c>
      <c r="AA7738">
        <v>92277</v>
      </c>
      <c r="AB7738" t="e" cm="1" vm="2">
        <f t="array" ref="AB7738">_FV(Table1[[#This Row],[State]],"Country/region",TRUE)</f>
        <v>#VALUE!</v>
      </c>
    </row>
    <row r="7739" spans="1:28" x14ac:dyDescent="0.35">
      <c r="A7739" t="s">
        <v>2865</v>
      </c>
      <c r="B7739">
        <v>68</v>
      </c>
      <c r="C7739" t="s">
        <v>313</v>
      </c>
      <c r="D7739" t="s">
        <v>57</v>
      </c>
      <c r="E7739">
        <f>YEAR(Table1[[#This Row],[Order Date]])</f>
        <v>2015</v>
      </c>
      <c r="F7739">
        <v>1</v>
      </c>
      <c r="G7739">
        <f>MONTH(Table1[[#This Row],[Order Date]])</f>
        <v>9</v>
      </c>
      <c r="H7739" s="1">
        <v>42250</v>
      </c>
      <c r="I7739">
        <v>49094</v>
      </c>
      <c r="J7739" t="s">
        <v>58</v>
      </c>
      <c r="K7739">
        <v>31</v>
      </c>
      <c r="L7739">
        <v>27.48</v>
      </c>
      <c r="M7739" s="2">
        <v>0.03</v>
      </c>
      <c r="N7739">
        <v>846.85</v>
      </c>
      <c r="O7739">
        <v>4</v>
      </c>
      <c r="P7739">
        <v>-25.98</v>
      </c>
      <c r="Q7739" s="2">
        <v>0.75</v>
      </c>
      <c r="R7739" t="s">
        <v>96</v>
      </c>
      <c r="S7739" t="s">
        <v>30</v>
      </c>
      <c r="T7739" t="s">
        <v>1460</v>
      </c>
      <c r="U7739" t="s">
        <v>102</v>
      </c>
      <c r="V7739" t="s">
        <v>68</v>
      </c>
      <c r="W7739">
        <v>6888</v>
      </c>
      <c r="X7739" s="1">
        <v>42252</v>
      </c>
      <c r="Y7739" t="s">
        <v>34</v>
      </c>
      <c r="Z7739" t="e" vm="11">
        <v>#VALUE!</v>
      </c>
      <c r="AA7739">
        <v>76067</v>
      </c>
      <c r="AB7739" t="e" cm="1" vm="2">
        <f t="array" ref="AB7739">_FV(Table1[[#This Row],[State]],"Country/region",TRUE)</f>
        <v>#VALUE!</v>
      </c>
    </row>
    <row r="7740" spans="1:28" x14ac:dyDescent="0.35">
      <c r="A7740" t="s">
        <v>1041</v>
      </c>
      <c r="B7740">
        <v>68</v>
      </c>
      <c r="C7740" t="s">
        <v>1042</v>
      </c>
      <c r="D7740" t="s">
        <v>38</v>
      </c>
      <c r="E7740">
        <f>YEAR(Table1[[#This Row],[Order Date]])</f>
        <v>2015</v>
      </c>
      <c r="F7740">
        <v>1</v>
      </c>
      <c r="G7740">
        <f>MONTH(Table1[[#This Row],[Order Date]])</f>
        <v>9</v>
      </c>
      <c r="H7740" s="1">
        <v>42250</v>
      </c>
      <c r="I7740">
        <v>57152</v>
      </c>
      <c r="J7740" t="s">
        <v>47</v>
      </c>
      <c r="K7740">
        <v>18</v>
      </c>
      <c r="L7740">
        <v>15.57</v>
      </c>
      <c r="M7740" s="2">
        <v>0.03</v>
      </c>
      <c r="N7740">
        <v>271.85000000000002</v>
      </c>
      <c r="O7740">
        <v>1.39</v>
      </c>
      <c r="P7740">
        <v>109.19</v>
      </c>
      <c r="Q7740" s="2">
        <v>0.38</v>
      </c>
      <c r="R7740" t="s">
        <v>29</v>
      </c>
      <c r="S7740" t="s">
        <v>30</v>
      </c>
      <c r="T7740" t="s">
        <v>990</v>
      </c>
      <c r="U7740" t="s">
        <v>267</v>
      </c>
      <c r="V7740" t="s">
        <v>52</v>
      </c>
      <c r="W7740">
        <v>7995</v>
      </c>
      <c r="X7740" s="1">
        <v>42257</v>
      </c>
      <c r="Y7740" t="s">
        <v>34</v>
      </c>
      <c r="Z7740" t="e" vm="23">
        <v>#VALUE!</v>
      </c>
      <c r="AA7740">
        <v>98408</v>
      </c>
      <c r="AB7740" t="e" cm="1" vm="2">
        <f t="array" ref="AB7740">_FV(Table1[[#This Row],[State]],"Country/region",TRUE)</f>
        <v>#VALUE!</v>
      </c>
    </row>
    <row r="7741" spans="1:28" x14ac:dyDescent="0.35">
      <c r="A7741" t="s">
        <v>701</v>
      </c>
      <c r="B7741">
        <v>68</v>
      </c>
      <c r="C7741" t="s">
        <v>444</v>
      </c>
      <c r="D7741" t="s">
        <v>38</v>
      </c>
      <c r="E7741">
        <f>YEAR(Table1[[#This Row],[Order Date]])</f>
        <v>2015</v>
      </c>
      <c r="F7741">
        <v>1</v>
      </c>
      <c r="G7741">
        <f>MONTH(Table1[[#This Row],[Order Date]])</f>
        <v>9</v>
      </c>
      <c r="H7741" s="1">
        <v>42251</v>
      </c>
      <c r="I7741">
        <v>2560</v>
      </c>
      <c r="J7741" t="s">
        <v>58</v>
      </c>
      <c r="K7741">
        <v>32</v>
      </c>
      <c r="L7741">
        <v>20.97</v>
      </c>
      <c r="M7741" s="2">
        <v>0</v>
      </c>
      <c r="N7741">
        <v>731.22</v>
      </c>
      <c r="O7741">
        <v>6.5</v>
      </c>
      <c r="P7741">
        <v>-84.07</v>
      </c>
      <c r="Q7741" s="2">
        <v>0.78</v>
      </c>
      <c r="R7741" t="s">
        <v>96</v>
      </c>
      <c r="S7741" t="s">
        <v>30</v>
      </c>
      <c r="T7741" t="s">
        <v>2662</v>
      </c>
      <c r="U7741" t="s">
        <v>102</v>
      </c>
      <c r="V7741" t="s">
        <v>33</v>
      </c>
      <c r="W7741">
        <v>365</v>
      </c>
      <c r="X7741" s="1">
        <v>42252</v>
      </c>
      <c r="Y7741" t="s">
        <v>34</v>
      </c>
      <c r="Z7741" t="e" vm="22">
        <v>#VALUE!</v>
      </c>
      <c r="AA7741">
        <v>43081</v>
      </c>
      <c r="AB7741" t="e" cm="1" vm="2">
        <f t="array" ref="AB7741">_FV(Table1[[#This Row],[State]],"Country/region",TRUE)</f>
        <v>#VALUE!</v>
      </c>
    </row>
    <row r="7742" spans="1:28" x14ac:dyDescent="0.35">
      <c r="A7742" t="s">
        <v>701</v>
      </c>
      <c r="B7742">
        <v>68</v>
      </c>
      <c r="C7742" t="s">
        <v>444</v>
      </c>
      <c r="D7742" t="s">
        <v>38</v>
      </c>
      <c r="E7742">
        <f>YEAR(Table1[[#This Row],[Order Date]])</f>
        <v>2015</v>
      </c>
      <c r="F7742">
        <v>1</v>
      </c>
      <c r="G7742">
        <f>MONTH(Table1[[#This Row],[Order Date]])</f>
        <v>9</v>
      </c>
      <c r="H7742" s="1">
        <v>42251</v>
      </c>
      <c r="I7742">
        <v>2560</v>
      </c>
      <c r="J7742" t="s">
        <v>58</v>
      </c>
      <c r="K7742">
        <v>23</v>
      </c>
      <c r="L7742">
        <v>4.9800000000000004</v>
      </c>
      <c r="M7742" s="2">
        <v>7.0000000000000007E-2</v>
      </c>
      <c r="N7742">
        <v>114.14</v>
      </c>
      <c r="O7742">
        <v>5.49</v>
      </c>
      <c r="P7742">
        <v>-65.62</v>
      </c>
      <c r="Q7742" s="2">
        <v>0.38</v>
      </c>
      <c r="R7742" t="s">
        <v>29</v>
      </c>
      <c r="S7742" t="s">
        <v>30</v>
      </c>
      <c r="T7742" t="s">
        <v>1505</v>
      </c>
      <c r="U7742" t="s">
        <v>61</v>
      </c>
      <c r="V7742" t="s">
        <v>33</v>
      </c>
      <c r="W7742">
        <v>366</v>
      </c>
      <c r="X7742" s="1">
        <v>42253</v>
      </c>
      <c r="Y7742" t="s">
        <v>34</v>
      </c>
      <c r="Z7742" t="e" vm="22">
        <v>#VALUE!</v>
      </c>
      <c r="AA7742">
        <v>43081</v>
      </c>
      <c r="AB7742" t="e" cm="1" vm="2">
        <f t="array" ref="AB7742">_FV(Table1[[#This Row],[State]],"Country/region",TRUE)</f>
        <v>#VALUE!</v>
      </c>
    </row>
    <row r="7743" spans="1:28" x14ac:dyDescent="0.35">
      <c r="A7743" t="s">
        <v>1147</v>
      </c>
      <c r="B7743">
        <v>68</v>
      </c>
      <c r="C7743" t="s">
        <v>1143</v>
      </c>
      <c r="D7743" t="s">
        <v>57</v>
      </c>
      <c r="E7743">
        <f>YEAR(Table1[[#This Row],[Order Date]])</f>
        <v>2015</v>
      </c>
      <c r="F7743">
        <v>1</v>
      </c>
      <c r="G7743">
        <f>MONTH(Table1[[#This Row],[Order Date]])</f>
        <v>9</v>
      </c>
      <c r="H7743" s="1">
        <v>42251</v>
      </c>
      <c r="I7743">
        <v>16231</v>
      </c>
      <c r="J7743" t="s">
        <v>47</v>
      </c>
      <c r="K7743">
        <v>20</v>
      </c>
      <c r="L7743">
        <v>124.49</v>
      </c>
      <c r="M7743" s="2">
        <v>7.0000000000000007E-2</v>
      </c>
      <c r="N7743">
        <v>2506.38</v>
      </c>
      <c r="O7743">
        <v>51.94</v>
      </c>
      <c r="P7743">
        <v>-500.45710000000003</v>
      </c>
      <c r="Q7743" s="2">
        <v>0.63</v>
      </c>
      <c r="R7743" t="s">
        <v>48</v>
      </c>
      <c r="S7743" t="s">
        <v>73</v>
      </c>
      <c r="T7743" t="s">
        <v>2074</v>
      </c>
      <c r="U7743" t="s">
        <v>75</v>
      </c>
      <c r="V7743" t="s">
        <v>33</v>
      </c>
      <c r="W7743">
        <v>2260</v>
      </c>
      <c r="X7743" s="1">
        <v>42256</v>
      </c>
      <c r="Y7743" t="s">
        <v>53</v>
      </c>
      <c r="Z7743" t="e" vm="21">
        <v>#VALUE!</v>
      </c>
      <c r="AA7743">
        <v>4401</v>
      </c>
      <c r="AB7743" t="e" cm="1" vm="2">
        <f t="array" ref="AB7743">_FV(Table1[[#This Row],[State]],"Country/region",TRUE)</f>
        <v>#VALUE!</v>
      </c>
    </row>
    <row r="7744" spans="1:28" x14ac:dyDescent="0.35">
      <c r="A7744" t="s">
        <v>2104</v>
      </c>
      <c r="B7744">
        <v>68</v>
      </c>
      <c r="C7744" t="s">
        <v>974</v>
      </c>
      <c r="D7744" t="s">
        <v>46</v>
      </c>
      <c r="E7744">
        <f>YEAR(Table1[[#This Row],[Order Date]])</f>
        <v>2015</v>
      </c>
      <c r="F7744">
        <v>1</v>
      </c>
      <c r="G7744">
        <f>MONTH(Table1[[#This Row],[Order Date]])</f>
        <v>9</v>
      </c>
      <c r="H7744" s="1">
        <v>42251</v>
      </c>
      <c r="I7744">
        <v>39555</v>
      </c>
      <c r="J7744" t="s">
        <v>47</v>
      </c>
      <c r="K7744">
        <v>38</v>
      </c>
      <c r="L7744">
        <v>27.18</v>
      </c>
      <c r="M7744" s="2">
        <v>0.01</v>
      </c>
      <c r="N7744">
        <v>1112.54</v>
      </c>
      <c r="O7744">
        <v>8.23</v>
      </c>
      <c r="P7744">
        <v>352.96</v>
      </c>
      <c r="Q7744" s="2">
        <v>0.38</v>
      </c>
      <c r="R7744" t="s">
        <v>29</v>
      </c>
      <c r="S7744" t="s">
        <v>30</v>
      </c>
      <c r="T7744" t="s">
        <v>1609</v>
      </c>
      <c r="U7744" t="s">
        <v>267</v>
      </c>
      <c r="V7744" t="s">
        <v>68</v>
      </c>
      <c r="W7744">
        <v>5580</v>
      </c>
      <c r="X7744" s="1">
        <v>42256</v>
      </c>
      <c r="Y7744" t="s">
        <v>34</v>
      </c>
      <c r="Z7744" t="e" vm="11">
        <v>#VALUE!</v>
      </c>
      <c r="AA7744">
        <v>76248</v>
      </c>
      <c r="AB7744" t="e" cm="1" vm="2">
        <f t="array" ref="AB7744">_FV(Table1[[#This Row],[State]],"Country/region",TRUE)</f>
        <v>#VALUE!</v>
      </c>
    </row>
    <row r="7745" spans="1:28" x14ac:dyDescent="0.35">
      <c r="A7745" t="s">
        <v>133</v>
      </c>
      <c r="B7745">
        <v>68</v>
      </c>
      <c r="C7745" t="s">
        <v>3501</v>
      </c>
      <c r="D7745" t="s">
        <v>46</v>
      </c>
      <c r="E7745">
        <f>YEAR(Table1[[#This Row],[Order Date]])</f>
        <v>2015</v>
      </c>
      <c r="F7745">
        <v>1</v>
      </c>
      <c r="G7745">
        <f>MONTH(Table1[[#This Row],[Order Date]])</f>
        <v>9</v>
      </c>
      <c r="H7745" s="1">
        <v>42252</v>
      </c>
      <c r="I7745">
        <v>14695</v>
      </c>
      <c r="J7745" t="s">
        <v>28</v>
      </c>
      <c r="K7745">
        <v>40</v>
      </c>
      <c r="L7745">
        <v>48.58</v>
      </c>
      <c r="M7745" s="2">
        <v>0.05</v>
      </c>
      <c r="N7745">
        <v>1992.45</v>
      </c>
      <c r="O7745">
        <v>54.11</v>
      </c>
      <c r="P7745">
        <v>-1609.92</v>
      </c>
      <c r="Q7745" s="2">
        <v>0.69</v>
      </c>
      <c r="R7745" t="s">
        <v>48</v>
      </c>
      <c r="S7745" t="s">
        <v>73</v>
      </c>
      <c r="T7745" t="s">
        <v>3162</v>
      </c>
      <c r="U7745" t="s">
        <v>154</v>
      </c>
      <c r="V7745" t="s">
        <v>68</v>
      </c>
      <c r="W7745">
        <v>2057</v>
      </c>
      <c r="X7745" s="1">
        <v>42253</v>
      </c>
      <c r="Y7745" t="s">
        <v>53</v>
      </c>
      <c r="Z7745" t="e" vm="11">
        <v>#VALUE!</v>
      </c>
      <c r="AA7745">
        <v>77536</v>
      </c>
      <c r="AB7745" t="e" cm="1" vm="2">
        <f t="array" ref="AB7745">_FV(Table1[[#This Row],[State]],"Country/region",TRUE)</f>
        <v>#VALUE!</v>
      </c>
    </row>
    <row r="7746" spans="1:28" x14ac:dyDescent="0.35">
      <c r="A7746" t="s">
        <v>930</v>
      </c>
      <c r="B7746">
        <v>68</v>
      </c>
      <c r="C7746" t="s">
        <v>433</v>
      </c>
      <c r="D7746" t="s">
        <v>27</v>
      </c>
      <c r="E7746">
        <f>YEAR(Table1[[#This Row],[Order Date]])</f>
        <v>2015</v>
      </c>
      <c r="F7746">
        <v>1</v>
      </c>
      <c r="G7746">
        <f>MONTH(Table1[[#This Row],[Order Date]])</f>
        <v>9</v>
      </c>
      <c r="H7746" s="1">
        <v>42252</v>
      </c>
      <c r="I7746">
        <v>22182</v>
      </c>
      <c r="J7746" t="s">
        <v>131</v>
      </c>
      <c r="K7746">
        <v>4</v>
      </c>
      <c r="L7746">
        <v>12.53</v>
      </c>
      <c r="M7746" s="2">
        <v>0.09</v>
      </c>
      <c r="N7746">
        <v>55.97</v>
      </c>
      <c r="O7746">
        <v>7.17</v>
      </c>
      <c r="P7746">
        <v>-19.343</v>
      </c>
      <c r="Q7746" s="2">
        <v>0.38</v>
      </c>
      <c r="R7746" t="s">
        <v>29</v>
      </c>
      <c r="S7746" t="s">
        <v>30</v>
      </c>
      <c r="T7746" t="s">
        <v>700</v>
      </c>
      <c r="U7746" t="s">
        <v>67</v>
      </c>
      <c r="V7746" t="s">
        <v>76</v>
      </c>
      <c r="W7746">
        <v>3092</v>
      </c>
      <c r="X7746" s="1">
        <v>42253</v>
      </c>
      <c r="Y7746" t="s">
        <v>34</v>
      </c>
      <c r="Z7746" t="e" vm="31">
        <v>#VALUE!</v>
      </c>
      <c r="AA7746">
        <v>37174</v>
      </c>
      <c r="AB7746" t="e" cm="1" vm="2">
        <f t="array" ref="AB7746">_FV(Table1[[#This Row],[State]],"Country/region",TRUE)</f>
        <v>#VALUE!</v>
      </c>
    </row>
    <row r="7747" spans="1:28" x14ac:dyDescent="0.35">
      <c r="A7747" t="s">
        <v>2428</v>
      </c>
      <c r="B7747">
        <v>68</v>
      </c>
      <c r="C7747" t="s">
        <v>1541</v>
      </c>
      <c r="D7747" t="s">
        <v>46</v>
      </c>
      <c r="E7747">
        <f>YEAR(Table1[[#This Row],[Order Date]])</f>
        <v>2015</v>
      </c>
      <c r="F7747">
        <v>1</v>
      </c>
      <c r="G7747">
        <f>MONTH(Table1[[#This Row],[Order Date]])</f>
        <v>9</v>
      </c>
      <c r="H7747" s="1">
        <v>42252</v>
      </c>
      <c r="I7747">
        <v>23649</v>
      </c>
      <c r="J7747" t="s">
        <v>39</v>
      </c>
      <c r="K7747">
        <v>42</v>
      </c>
      <c r="L7747">
        <v>125.99</v>
      </c>
      <c r="M7747" s="2">
        <v>0.01</v>
      </c>
      <c r="N7747">
        <v>4541.924</v>
      </c>
      <c r="O7747">
        <v>8.08</v>
      </c>
      <c r="P7747">
        <v>1222.1369999999999</v>
      </c>
      <c r="Q7747" s="2">
        <v>0.56999999999999995</v>
      </c>
      <c r="R7747" t="s">
        <v>96</v>
      </c>
      <c r="S7747" t="s">
        <v>30</v>
      </c>
      <c r="T7747" t="s">
        <v>2831</v>
      </c>
      <c r="U7747" t="s">
        <v>105</v>
      </c>
      <c r="V7747" t="s">
        <v>68</v>
      </c>
      <c r="W7747">
        <v>3312</v>
      </c>
      <c r="X7747" s="1">
        <v>42253</v>
      </c>
      <c r="Y7747" t="s">
        <v>34</v>
      </c>
      <c r="Z7747" t="e" vm="11">
        <v>#VALUE!</v>
      </c>
      <c r="AA7747">
        <v>78589</v>
      </c>
      <c r="AB7747" t="e" cm="1" vm="2">
        <f t="array" ref="AB7747">_FV(Table1[[#This Row],[State]],"Country/region",TRUE)</f>
        <v>#VALUE!</v>
      </c>
    </row>
    <row r="7748" spans="1:28" x14ac:dyDescent="0.35">
      <c r="A7748" t="s">
        <v>1452</v>
      </c>
      <c r="B7748">
        <v>68</v>
      </c>
      <c r="C7748" t="s">
        <v>2619</v>
      </c>
      <c r="D7748" t="s">
        <v>27</v>
      </c>
      <c r="E7748">
        <f>YEAR(Table1[[#This Row],[Order Date]])</f>
        <v>2015</v>
      </c>
      <c r="F7748">
        <v>1</v>
      </c>
      <c r="G7748">
        <f>MONTH(Table1[[#This Row],[Order Date]])</f>
        <v>9</v>
      </c>
      <c r="H7748" s="1">
        <v>42252</v>
      </c>
      <c r="I7748">
        <v>56548</v>
      </c>
      <c r="J7748" t="s">
        <v>131</v>
      </c>
      <c r="K7748">
        <v>7</v>
      </c>
      <c r="L7748">
        <v>218.75</v>
      </c>
      <c r="M7748" s="2">
        <v>0.03</v>
      </c>
      <c r="N7748">
        <v>1339.0239999999999</v>
      </c>
      <c r="O7748">
        <v>69.64</v>
      </c>
      <c r="P7748">
        <v>-211.51</v>
      </c>
      <c r="Q7748" s="2">
        <v>0.77</v>
      </c>
      <c r="R7748" t="s">
        <v>48</v>
      </c>
      <c r="S7748" t="s">
        <v>73</v>
      </c>
      <c r="T7748" t="s">
        <v>559</v>
      </c>
      <c r="U7748" t="s">
        <v>75</v>
      </c>
      <c r="V7748" t="s">
        <v>76</v>
      </c>
      <c r="W7748">
        <v>7905</v>
      </c>
      <c r="X7748" s="1">
        <v>42254</v>
      </c>
      <c r="Y7748" t="s">
        <v>53</v>
      </c>
      <c r="Z7748" t="e" vm="10">
        <v>#VALUE!</v>
      </c>
      <c r="AA7748">
        <v>70458</v>
      </c>
      <c r="AB7748" t="e" cm="1" vm="2">
        <f t="array" ref="AB7748">_FV(Table1[[#This Row],[State]],"Country/region",TRUE)</f>
        <v>#VALUE!</v>
      </c>
    </row>
    <row r="7749" spans="1:28" x14ac:dyDescent="0.35">
      <c r="A7749" t="s">
        <v>930</v>
      </c>
      <c r="B7749">
        <v>68</v>
      </c>
      <c r="C7749" t="s">
        <v>433</v>
      </c>
      <c r="D7749" t="s">
        <v>27</v>
      </c>
      <c r="E7749">
        <f>YEAR(Table1[[#This Row],[Order Date]])</f>
        <v>2015</v>
      </c>
      <c r="F7749">
        <v>1</v>
      </c>
      <c r="G7749">
        <f>MONTH(Table1[[#This Row],[Order Date]])</f>
        <v>9</v>
      </c>
      <c r="H7749" s="1">
        <v>42252</v>
      </c>
      <c r="I7749">
        <v>22182</v>
      </c>
      <c r="J7749" t="s">
        <v>131</v>
      </c>
      <c r="K7749">
        <v>48</v>
      </c>
      <c r="L7749">
        <v>49.34</v>
      </c>
      <c r="M7749" s="2">
        <v>0.09</v>
      </c>
      <c r="N7749">
        <v>2271.37</v>
      </c>
      <c r="O7749">
        <v>10.25</v>
      </c>
      <c r="P7749">
        <v>528.11</v>
      </c>
      <c r="Q7749" s="2">
        <v>0.56999999999999995</v>
      </c>
      <c r="R7749" t="s">
        <v>48</v>
      </c>
      <c r="S7749" t="s">
        <v>40</v>
      </c>
      <c r="T7749" t="s">
        <v>1431</v>
      </c>
      <c r="U7749" t="s">
        <v>82</v>
      </c>
      <c r="V7749" t="s">
        <v>76</v>
      </c>
      <c r="W7749">
        <v>3094</v>
      </c>
      <c r="X7749" s="1">
        <v>42254</v>
      </c>
      <c r="Y7749" t="s">
        <v>42</v>
      </c>
      <c r="Z7749" t="e" vm="31">
        <v>#VALUE!</v>
      </c>
      <c r="AA7749">
        <v>37174</v>
      </c>
      <c r="AB7749" t="e" cm="1" vm="2">
        <f t="array" ref="AB7749">_FV(Table1[[#This Row],[State]],"Country/region",TRUE)</f>
        <v>#VALUE!</v>
      </c>
    </row>
    <row r="7750" spans="1:28" x14ac:dyDescent="0.35">
      <c r="A7750" t="s">
        <v>884</v>
      </c>
      <c r="B7750">
        <v>68</v>
      </c>
      <c r="C7750" t="s">
        <v>381</v>
      </c>
      <c r="D7750" t="s">
        <v>57</v>
      </c>
      <c r="E7750">
        <f>YEAR(Table1[[#This Row],[Order Date]])</f>
        <v>2015</v>
      </c>
      <c r="F7750">
        <v>1</v>
      </c>
      <c r="G7750">
        <f>MONTH(Table1[[#This Row],[Order Date]])</f>
        <v>9</v>
      </c>
      <c r="H7750" s="1">
        <v>42252</v>
      </c>
      <c r="I7750">
        <v>52130</v>
      </c>
      <c r="J7750" t="s">
        <v>47</v>
      </c>
      <c r="K7750">
        <v>36</v>
      </c>
      <c r="L7750">
        <v>40.89</v>
      </c>
      <c r="M7750" s="2">
        <v>0.1</v>
      </c>
      <c r="N7750">
        <v>1436.55</v>
      </c>
      <c r="O7750">
        <v>18.98</v>
      </c>
      <c r="P7750">
        <v>-4.01</v>
      </c>
      <c r="Q7750" s="2">
        <v>0.56999999999999995</v>
      </c>
      <c r="R7750" t="s">
        <v>48</v>
      </c>
      <c r="S7750" t="s">
        <v>30</v>
      </c>
      <c r="T7750" t="s">
        <v>1234</v>
      </c>
      <c r="U7750" t="s">
        <v>82</v>
      </c>
      <c r="V7750" t="s">
        <v>68</v>
      </c>
      <c r="W7750">
        <v>7311</v>
      </c>
      <c r="X7750" s="1">
        <v>42254</v>
      </c>
      <c r="Y7750" t="s">
        <v>34</v>
      </c>
      <c r="Z7750" t="e" vm="38">
        <v>#VALUE!</v>
      </c>
      <c r="AA7750">
        <v>47201</v>
      </c>
      <c r="AB7750" t="e" cm="1" vm="2">
        <f t="array" ref="AB7750">_FV(Table1[[#This Row],[State]],"Country/region",TRUE)</f>
        <v>#VALUE!</v>
      </c>
    </row>
    <row r="7751" spans="1:28" x14ac:dyDescent="0.35">
      <c r="A7751" t="s">
        <v>2881</v>
      </c>
      <c r="B7751">
        <v>68</v>
      </c>
      <c r="C7751" t="s">
        <v>2882</v>
      </c>
      <c r="D7751" t="s">
        <v>38</v>
      </c>
      <c r="E7751">
        <f>YEAR(Table1[[#This Row],[Order Date]])</f>
        <v>2015</v>
      </c>
      <c r="F7751">
        <v>1</v>
      </c>
      <c r="G7751">
        <f>MONTH(Table1[[#This Row],[Order Date]])</f>
        <v>9</v>
      </c>
      <c r="H7751" s="1">
        <v>42252</v>
      </c>
      <c r="I7751">
        <v>2147</v>
      </c>
      <c r="J7751" t="s">
        <v>39</v>
      </c>
      <c r="K7751">
        <v>15</v>
      </c>
      <c r="L7751">
        <v>40.98</v>
      </c>
      <c r="M7751" s="2">
        <v>0.04</v>
      </c>
      <c r="N7751">
        <v>605.1</v>
      </c>
      <c r="O7751">
        <v>5.33</v>
      </c>
      <c r="P7751">
        <v>92.81</v>
      </c>
      <c r="Q7751" s="2">
        <v>0.56999999999999995</v>
      </c>
      <c r="R7751" t="s">
        <v>29</v>
      </c>
      <c r="S7751" t="s">
        <v>30</v>
      </c>
      <c r="T7751" t="s">
        <v>3085</v>
      </c>
      <c r="U7751" t="s">
        <v>214</v>
      </c>
      <c r="V7751" t="s">
        <v>68</v>
      </c>
      <c r="W7751">
        <v>309</v>
      </c>
      <c r="X7751" s="1">
        <v>42254</v>
      </c>
      <c r="Y7751" t="s">
        <v>42</v>
      </c>
      <c r="Z7751" t="e" vm="28">
        <v>#VALUE!</v>
      </c>
      <c r="AA7751">
        <v>63135</v>
      </c>
      <c r="AB7751" t="e" cm="1" vm="2">
        <f t="array" ref="AB7751">_FV(Table1[[#This Row],[State]],"Country/region",TRUE)</f>
        <v>#VALUE!</v>
      </c>
    </row>
    <row r="7752" spans="1:28" x14ac:dyDescent="0.35">
      <c r="A7752" t="s">
        <v>884</v>
      </c>
      <c r="B7752">
        <v>68</v>
      </c>
      <c r="C7752" t="s">
        <v>381</v>
      </c>
      <c r="D7752" t="s">
        <v>57</v>
      </c>
      <c r="E7752">
        <f>YEAR(Table1[[#This Row],[Order Date]])</f>
        <v>2015</v>
      </c>
      <c r="F7752">
        <v>1</v>
      </c>
      <c r="G7752">
        <f>MONTH(Table1[[#This Row],[Order Date]])</f>
        <v>9</v>
      </c>
      <c r="H7752" s="1">
        <v>42252</v>
      </c>
      <c r="I7752">
        <v>52130</v>
      </c>
      <c r="J7752" t="s">
        <v>47</v>
      </c>
      <c r="K7752">
        <v>13</v>
      </c>
      <c r="L7752">
        <v>4.13</v>
      </c>
      <c r="M7752" s="2">
        <v>0</v>
      </c>
      <c r="N7752">
        <v>63.33</v>
      </c>
      <c r="O7752">
        <v>5.34</v>
      </c>
      <c r="P7752">
        <v>-39.962499999999999</v>
      </c>
      <c r="Q7752" s="2">
        <v>0.38</v>
      </c>
      <c r="R7752" t="s">
        <v>29</v>
      </c>
      <c r="S7752" t="s">
        <v>30</v>
      </c>
      <c r="T7752" t="s">
        <v>1764</v>
      </c>
      <c r="U7752" t="s">
        <v>67</v>
      </c>
      <c r="V7752" t="s">
        <v>68</v>
      </c>
      <c r="W7752">
        <v>7310</v>
      </c>
      <c r="X7752" s="1">
        <v>42254</v>
      </c>
      <c r="Y7752" t="s">
        <v>34</v>
      </c>
      <c r="Z7752" t="e" vm="38">
        <v>#VALUE!</v>
      </c>
      <c r="AA7752">
        <v>47201</v>
      </c>
      <c r="AB7752" t="e" cm="1" vm="2">
        <f t="array" ref="AB7752">_FV(Table1[[#This Row],[State]],"Country/region",TRUE)</f>
        <v>#VALUE!</v>
      </c>
    </row>
    <row r="7753" spans="1:28" x14ac:dyDescent="0.35">
      <c r="A7753" t="s">
        <v>2317</v>
      </c>
      <c r="B7753">
        <v>68</v>
      </c>
      <c r="C7753" t="s">
        <v>2318</v>
      </c>
      <c r="D7753" t="s">
        <v>27</v>
      </c>
      <c r="E7753">
        <f>YEAR(Table1[[#This Row],[Order Date]])</f>
        <v>2015</v>
      </c>
      <c r="F7753">
        <v>1</v>
      </c>
      <c r="G7753">
        <f>MONTH(Table1[[#This Row],[Order Date]])</f>
        <v>9</v>
      </c>
      <c r="H7753" s="1">
        <v>42252</v>
      </c>
      <c r="I7753">
        <v>30660</v>
      </c>
      <c r="J7753" t="s">
        <v>58</v>
      </c>
      <c r="K7753">
        <v>16</v>
      </c>
      <c r="L7753">
        <v>71.37</v>
      </c>
      <c r="M7753" s="2">
        <v>0.02</v>
      </c>
      <c r="N7753">
        <v>986.27200000000005</v>
      </c>
      <c r="O7753">
        <v>69</v>
      </c>
      <c r="P7753">
        <v>-647.13599999999997</v>
      </c>
      <c r="Q7753" s="2">
        <v>0.68</v>
      </c>
      <c r="R7753" t="s">
        <v>48</v>
      </c>
      <c r="S7753" t="s">
        <v>40</v>
      </c>
      <c r="T7753" t="s">
        <v>637</v>
      </c>
      <c r="U7753" t="s">
        <v>75</v>
      </c>
      <c r="V7753" t="s">
        <v>68</v>
      </c>
      <c r="W7753">
        <v>4308</v>
      </c>
      <c r="X7753" s="1">
        <v>42255</v>
      </c>
      <c r="Y7753" t="s">
        <v>34</v>
      </c>
      <c r="Z7753" t="e" vm="40">
        <v>#VALUE!</v>
      </c>
      <c r="AA7753">
        <v>66212</v>
      </c>
      <c r="AB7753" t="e" cm="1" vm="2">
        <f t="array" ref="AB7753">_FV(Table1[[#This Row],[State]],"Country/region",TRUE)</f>
        <v>#VALUE!</v>
      </c>
    </row>
    <row r="7754" spans="1:28" x14ac:dyDescent="0.35">
      <c r="A7754" t="s">
        <v>2428</v>
      </c>
      <c r="B7754">
        <v>68</v>
      </c>
      <c r="C7754" t="s">
        <v>1541</v>
      </c>
      <c r="D7754" t="s">
        <v>46</v>
      </c>
      <c r="E7754">
        <f>YEAR(Table1[[#This Row],[Order Date]])</f>
        <v>2015</v>
      </c>
      <c r="F7754">
        <v>1</v>
      </c>
      <c r="G7754">
        <f>MONTH(Table1[[#This Row],[Order Date]])</f>
        <v>9</v>
      </c>
      <c r="H7754" s="1">
        <v>42252</v>
      </c>
      <c r="I7754">
        <v>23649</v>
      </c>
      <c r="J7754" t="s">
        <v>39</v>
      </c>
      <c r="K7754">
        <v>30</v>
      </c>
      <c r="L7754">
        <v>195.99</v>
      </c>
      <c r="M7754" s="2">
        <v>0.1</v>
      </c>
      <c r="N7754">
        <v>4587.9260000000004</v>
      </c>
      <c r="O7754">
        <v>4.2</v>
      </c>
      <c r="P7754">
        <v>687.41099999999994</v>
      </c>
      <c r="Q7754" s="2">
        <v>0.6</v>
      </c>
      <c r="R7754" t="s">
        <v>96</v>
      </c>
      <c r="S7754" t="s">
        <v>30</v>
      </c>
      <c r="T7754">
        <v>688</v>
      </c>
      <c r="U7754" t="s">
        <v>105</v>
      </c>
      <c r="V7754" t="s">
        <v>68</v>
      </c>
      <c r="W7754">
        <v>3311</v>
      </c>
      <c r="X7754" s="1">
        <v>42255</v>
      </c>
      <c r="Y7754" t="s">
        <v>34</v>
      </c>
      <c r="Z7754" t="e" vm="11">
        <v>#VALUE!</v>
      </c>
      <c r="AA7754">
        <v>78589</v>
      </c>
      <c r="AB7754" t="e" cm="1" vm="2">
        <f t="array" ref="AB7754">_FV(Table1[[#This Row],[State]],"Country/region",TRUE)</f>
        <v>#VALUE!</v>
      </c>
    </row>
    <row r="7755" spans="1:28" x14ac:dyDescent="0.35">
      <c r="A7755" t="s">
        <v>930</v>
      </c>
      <c r="B7755">
        <v>68</v>
      </c>
      <c r="C7755" t="s">
        <v>433</v>
      </c>
      <c r="D7755" t="s">
        <v>27</v>
      </c>
      <c r="E7755">
        <f>YEAR(Table1[[#This Row],[Order Date]])</f>
        <v>2015</v>
      </c>
      <c r="F7755">
        <v>1</v>
      </c>
      <c r="G7755">
        <f>MONTH(Table1[[#This Row],[Order Date]])</f>
        <v>9</v>
      </c>
      <c r="H7755" s="1">
        <v>42252</v>
      </c>
      <c r="I7755">
        <v>22182</v>
      </c>
      <c r="J7755" t="s">
        <v>131</v>
      </c>
      <c r="K7755">
        <v>9</v>
      </c>
      <c r="L7755">
        <v>19.98</v>
      </c>
      <c r="M7755" s="2">
        <v>0.06</v>
      </c>
      <c r="N7755">
        <v>174.72</v>
      </c>
      <c r="O7755">
        <v>4</v>
      </c>
      <c r="P7755">
        <v>-63.48</v>
      </c>
      <c r="Q7755" s="2">
        <v>0.68</v>
      </c>
      <c r="R7755" t="s">
        <v>96</v>
      </c>
      <c r="S7755" t="s">
        <v>30</v>
      </c>
      <c r="T7755" t="s">
        <v>1029</v>
      </c>
      <c r="U7755" t="s">
        <v>102</v>
      </c>
      <c r="V7755" t="s">
        <v>76</v>
      </c>
      <c r="W7755">
        <v>3093</v>
      </c>
      <c r="X7755" s="1">
        <v>42255</v>
      </c>
      <c r="Y7755" t="s">
        <v>34</v>
      </c>
      <c r="Z7755" t="e" vm="31">
        <v>#VALUE!</v>
      </c>
      <c r="AA7755">
        <v>37174</v>
      </c>
      <c r="AB7755" t="e" cm="1" vm="2">
        <f t="array" ref="AB7755">_FV(Table1[[#This Row],[State]],"Country/region",TRUE)</f>
        <v>#VALUE!</v>
      </c>
    </row>
    <row r="7756" spans="1:28" x14ac:dyDescent="0.35">
      <c r="A7756" t="s">
        <v>2197</v>
      </c>
      <c r="B7756">
        <v>68</v>
      </c>
      <c r="C7756" t="s">
        <v>1918</v>
      </c>
      <c r="D7756" t="s">
        <v>46</v>
      </c>
      <c r="E7756">
        <f>YEAR(Table1[[#This Row],[Order Date]])</f>
        <v>2015</v>
      </c>
      <c r="F7756">
        <v>1</v>
      </c>
      <c r="G7756">
        <f>MONTH(Table1[[#This Row],[Order Date]])</f>
        <v>9</v>
      </c>
      <c r="H7756" s="1">
        <v>42252</v>
      </c>
      <c r="I7756">
        <v>34852</v>
      </c>
      <c r="J7756" t="s">
        <v>47</v>
      </c>
      <c r="K7756">
        <v>26</v>
      </c>
      <c r="L7756">
        <v>2.08</v>
      </c>
      <c r="M7756" s="2">
        <v>0.04</v>
      </c>
      <c r="N7756">
        <v>53.93</v>
      </c>
      <c r="O7756">
        <v>1.49</v>
      </c>
      <c r="P7756">
        <v>-10.948</v>
      </c>
      <c r="Q7756" s="2">
        <v>0.38</v>
      </c>
      <c r="R7756" t="s">
        <v>29</v>
      </c>
      <c r="S7756" t="s">
        <v>30</v>
      </c>
      <c r="T7756" t="s">
        <v>2924</v>
      </c>
      <c r="U7756" t="s">
        <v>67</v>
      </c>
      <c r="V7756" t="s">
        <v>68</v>
      </c>
      <c r="W7756">
        <v>4899</v>
      </c>
      <c r="X7756" s="1">
        <v>42256</v>
      </c>
      <c r="Y7756" t="s">
        <v>34</v>
      </c>
      <c r="Z7756" t="e" vm="26">
        <v>#VALUE!</v>
      </c>
      <c r="AA7756">
        <v>48640</v>
      </c>
      <c r="AB7756" t="e" cm="1" vm="2">
        <f t="array" ref="AB7756">_FV(Table1[[#This Row],[State]],"Country/region",TRUE)</f>
        <v>#VALUE!</v>
      </c>
    </row>
    <row r="7757" spans="1:28" x14ac:dyDescent="0.35">
      <c r="A7757" t="s">
        <v>349</v>
      </c>
      <c r="B7757">
        <v>68</v>
      </c>
      <c r="C7757" t="s">
        <v>2604</v>
      </c>
      <c r="D7757" t="s">
        <v>46</v>
      </c>
      <c r="E7757">
        <f>YEAR(Table1[[#This Row],[Order Date]])</f>
        <v>2015</v>
      </c>
      <c r="F7757">
        <v>1</v>
      </c>
      <c r="G7757">
        <f>MONTH(Table1[[#This Row],[Order Date]])</f>
        <v>9</v>
      </c>
      <c r="H7757" s="1">
        <v>42253</v>
      </c>
      <c r="I7757">
        <v>1991</v>
      </c>
      <c r="J7757" t="s">
        <v>39</v>
      </c>
      <c r="K7757">
        <v>27</v>
      </c>
      <c r="L7757">
        <v>136.97999999999999</v>
      </c>
      <c r="M7757" s="2">
        <v>0.09</v>
      </c>
      <c r="N7757">
        <v>3491.06</v>
      </c>
      <c r="O7757">
        <v>24.49</v>
      </c>
      <c r="P7757">
        <v>921.7</v>
      </c>
      <c r="Q7757" s="2">
        <v>0.59</v>
      </c>
      <c r="R7757" t="s">
        <v>48</v>
      </c>
      <c r="S7757" t="s">
        <v>40</v>
      </c>
      <c r="T7757" t="s">
        <v>1903</v>
      </c>
      <c r="U7757" t="s">
        <v>82</v>
      </c>
      <c r="V7757" t="s">
        <v>33</v>
      </c>
      <c r="W7757">
        <v>286</v>
      </c>
      <c r="X7757" s="1">
        <v>42253</v>
      </c>
      <c r="Y7757" t="s">
        <v>34</v>
      </c>
      <c r="Z7757" t="e" vm="1">
        <v>#VALUE!</v>
      </c>
      <c r="AA7757">
        <v>15122</v>
      </c>
      <c r="AB7757" t="e" cm="1" vm="2">
        <f t="array" ref="AB7757">_FV(Table1[[#This Row],[State]],"Country/region",TRUE)</f>
        <v>#VALUE!</v>
      </c>
    </row>
    <row r="7758" spans="1:28" x14ac:dyDescent="0.35">
      <c r="A7758" t="s">
        <v>349</v>
      </c>
      <c r="B7758">
        <v>68</v>
      </c>
      <c r="C7758" t="s">
        <v>2604</v>
      </c>
      <c r="D7758" t="s">
        <v>46</v>
      </c>
      <c r="E7758">
        <f>YEAR(Table1[[#This Row],[Order Date]])</f>
        <v>2015</v>
      </c>
      <c r="F7758">
        <v>1</v>
      </c>
      <c r="G7758">
        <f>MONTH(Table1[[#This Row],[Order Date]])</f>
        <v>9</v>
      </c>
      <c r="H7758" s="1">
        <v>42253</v>
      </c>
      <c r="I7758">
        <v>1991</v>
      </c>
      <c r="J7758" t="s">
        <v>39</v>
      </c>
      <c r="K7758">
        <v>37</v>
      </c>
      <c r="L7758">
        <v>399.98</v>
      </c>
      <c r="M7758" s="2">
        <v>0.01</v>
      </c>
      <c r="N7758">
        <v>14383.83</v>
      </c>
      <c r="O7758">
        <v>12.06</v>
      </c>
      <c r="P7758">
        <v>5050.1000000000004</v>
      </c>
      <c r="Q7758" s="2">
        <v>0.56000000000000005</v>
      </c>
      <c r="R7758" t="s">
        <v>96</v>
      </c>
      <c r="S7758" t="s">
        <v>73</v>
      </c>
      <c r="T7758" t="s">
        <v>290</v>
      </c>
      <c r="U7758" t="s">
        <v>98</v>
      </c>
      <c r="V7758" t="s">
        <v>33</v>
      </c>
      <c r="W7758">
        <v>287</v>
      </c>
      <c r="X7758" s="1">
        <v>42254</v>
      </c>
      <c r="Y7758" t="s">
        <v>53</v>
      </c>
      <c r="Z7758" t="e" vm="1">
        <v>#VALUE!</v>
      </c>
      <c r="AA7758">
        <v>15122</v>
      </c>
      <c r="AB7758" t="e" cm="1" vm="2">
        <f t="array" ref="AB7758">_FV(Table1[[#This Row],[State]],"Country/region",TRUE)</f>
        <v>#VALUE!</v>
      </c>
    </row>
    <row r="7759" spans="1:28" x14ac:dyDescent="0.35">
      <c r="A7759" t="s">
        <v>1207</v>
      </c>
      <c r="B7759">
        <v>68</v>
      </c>
      <c r="C7759" t="s">
        <v>2956</v>
      </c>
      <c r="D7759" t="s">
        <v>27</v>
      </c>
      <c r="E7759">
        <f>YEAR(Table1[[#This Row],[Order Date]])</f>
        <v>2015</v>
      </c>
      <c r="F7759">
        <v>1</v>
      </c>
      <c r="G7759">
        <f>MONTH(Table1[[#This Row],[Order Date]])</f>
        <v>9</v>
      </c>
      <c r="H7759" s="1">
        <v>42253</v>
      </c>
      <c r="I7759">
        <v>34309</v>
      </c>
      <c r="J7759" t="s">
        <v>28</v>
      </c>
      <c r="K7759">
        <v>16</v>
      </c>
      <c r="L7759">
        <v>4.37</v>
      </c>
      <c r="M7759" s="2">
        <v>0</v>
      </c>
      <c r="N7759">
        <v>75.77</v>
      </c>
      <c r="O7759">
        <v>5.15</v>
      </c>
      <c r="P7759">
        <v>-56.62</v>
      </c>
      <c r="Q7759" s="2">
        <v>0.59</v>
      </c>
      <c r="R7759" t="s">
        <v>29</v>
      </c>
      <c r="S7759" t="s">
        <v>30</v>
      </c>
      <c r="T7759" t="s">
        <v>2122</v>
      </c>
      <c r="U7759" t="s">
        <v>214</v>
      </c>
      <c r="V7759" t="s">
        <v>33</v>
      </c>
      <c r="W7759">
        <v>4826</v>
      </c>
      <c r="X7759" s="1">
        <v>42255</v>
      </c>
      <c r="Y7759" t="s">
        <v>34</v>
      </c>
      <c r="Z7759" t="e" vm="24">
        <v>#VALUE!</v>
      </c>
      <c r="AA7759">
        <v>7801</v>
      </c>
      <c r="AB7759" t="e" cm="1" vm="2">
        <f t="array" ref="AB7759">_FV(Table1[[#This Row],[State]],"Country/region",TRUE)</f>
        <v>#VALUE!</v>
      </c>
    </row>
    <row r="7760" spans="1:28" x14ac:dyDescent="0.35">
      <c r="A7760" t="s">
        <v>2315</v>
      </c>
      <c r="B7760">
        <v>68</v>
      </c>
      <c r="C7760" t="s">
        <v>1313</v>
      </c>
      <c r="D7760" t="s">
        <v>27</v>
      </c>
      <c r="E7760">
        <f>YEAR(Table1[[#This Row],[Order Date]])</f>
        <v>2015</v>
      </c>
      <c r="F7760">
        <v>1</v>
      </c>
      <c r="G7760">
        <f>MONTH(Table1[[#This Row],[Order Date]])</f>
        <v>9</v>
      </c>
      <c r="H7760" s="1">
        <v>42253</v>
      </c>
      <c r="I7760">
        <v>54086</v>
      </c>
      <c r="J7760" t="s">
        <v>47</v>
      </c>
      <c r="K7760">
        <v>23</v>
      </c>
      <c r="L7760">
        <v>270.97000000000003</v>
      </c>
      <c r="M7760" s="2">
        <v>0.06</v>
      </c>
      <c r="N7760">
        <v>5062.18</v>
      </c>
      <c r="O7760">
        <v>28.06</v>
      </c>
      <c r="P7760">
        <v>842.83</v>
      </c>
      <c r="Q7760" s="2">
        <v>0.56000000000000005</v>
      </c>
      <c r="R7760" t="s">
        <v>96</v>
      </c>
      <c r="S7760" t="s">
        <v>49</v>
      </c>
      <c r="T7760" t="s">
        <v>1023</v>
      </c>
      <c r="U7760" t="s">
        <v>98</v>
      </c>
      <c r="V7760" t="s">
        <v>52</v>
      </c>
      <c r="W7760">
        <v>7561</v>
      </c>
      <c r="X7760" s="1">
        <v>42255</v>
      </c>
      <c r="Y7760" t="s">
        <v>53</v>
      </c>
      <c r="Z7760" t="e" vm="4">
        <v>#VALUE!</v>
      </c>
      <c r="AA7760">
        <v>92399</v>
      </c>
      <c r="AB7760" t="e" cm="1" vm="2">
        <f t="array" ref="AB7760">_FV(Table1[[#This Row],[State]],"Country/region",TRUE)</f>
        <v>#VALUE!</v>
      </c>
    </row>
    <row r="7761" spans="1:28" x14ac:dyDescent="0.35">
      <c r="A7761" t="s">
        <v>3395</v>
      </c>
      <c r="B7761">
        <v>68</v>
      </c>
      <c r="C7761" t="s">
        <v>907</v>
      </c>
      <c r="D7761" t="s">
        <v>57</v>
      </c>
      <c r="E7761">
        <f>YEAR(Table1[[#This Row],[Order Date]])</f>
        <v>2015</v>
      </c>
      <c r="F7761">
        <v>1</v>
      </c>
      <c r="G7761">
        <f>MONTH(Table1[[#This Row],[Order Date]])</f>
        <v>9</v>
      </c>
      <c r="H7761" s="1">
        <v>42254</v>
      </c>
      <c r="I7761">
        <v>29536</v>
      </c>
      <c r="J7761" t="s">
        <v>131</v>
      </c>
      <c r="K7761">
        <v>11</v>
      </c>
      <c r="L7761">
        <v>220.98</v>
      </c>
      <c r="M7761" s="2">
        <v>7.0000000000000007E-2</v>
      </c>
      <c r="N7761">
        <v>2483.5300000000002</v>
      </c>
      <c r="O7761">
        <v>64.66</v>
      </c>
      <c r="P7761">
        <v>-176.77</v>
      </c>
      <c r="Q7761" s="2">
        <v>0.62</v>
      </c>
      <c r="R7761" t="s">
        <v>48</v>
      </c>
      <c r="S7761" t="s">
        <v>73</v>
      </c>
      <c r="T7761" t="s">
        <v>1005</v>
      </c>
      <c r="U7761" t="s">
        <v>154</v>
      </c>
      <c r="V7761" t="s">
        <v>52</v>
      </c>
      <c r="W7761">
        <v>4166</v>
      </c>
      <c r="X7761" s="1">
        <v>42256</v>
      </c>
      <c r="Y7761" t="s">
        <v>53</v>
      </c>
      <c r="Z7761" t="e" vm="23">
        <v>#VALUE!</v>
      </c>
      <c r="AA7761">
        <v>98011</v>
      </c>
      <c r="AB7761" t="e" cm="1" vm="2">
        <f t="array" ref="AB7761">_FV(Table1[[#This Row],[State]],"Country/region",TRUE)</f>
        <v>#VALUE!</v>
      </c>
    </row>
    <row r="7762" spans="1:28" x14ac:dyDescent="0.35">
      <c r="A7762" t="s">
        <v>3395</v>
      </c>
      <c r="B7762">
        <v>68</v>
      </c>
      <c r="C7762" t="s">
        <v>907</v>
      </c>
      <c r="D7762" t="s">
        <v>57</v>
      </c>
      <c r="E7762">
        <f>YEAR(Table1[[#This Row],[Order Date]])</f>
        <v>2015</v>
      </c>
      <c r="F7762">
        <v>1</v>
      </c>
      <c r="G7762">
        <f>MONTH(Table1[[#This Row],[Order Date]])</f>
        <v>9</v>
      </c>
      <c r="H7762" s="1">
        <v>42254</v>
      </c>
      <c r="I7762">
        <v>29536</v>
      </c>
      <c r="J7762" t="s">
        <v>131</v>
      </c>
      <c r="K7762">
        <v>5</v>
      </c>
      <c r="L7762">
        <v>100.98</v>
      </c>
      <c r="M7762" s="2">
        <v>0.05</v>
      </c>
      <c r="N7762">
        <v>495.32</v>
      </c>
      <c r="O7762">
        <v>15.66</v>
      </c>
      <c r="P7762">
        <v>-72.73</v>
      </c>
      <c r="Q7762" s="2">
        <v>0.56999999999999995</v>
      </c>
      <c r="R7762" t="s">
        <v>29</v>
      </c>
      <c r="S7762" t="s">
        <v>49</v>
      </c>
      <c r="T7762" t="s">
        <v>3259</v>
      </c>
      <c r="U7762" t="s">
        <v>214</v>
      </c>
      <c r="V7762" t="s">
        <v>52</v>
      </c>
      <c r="W7762">
        <v>4165</v>
      </c>
      <c r="X7762" s="1">
        <v>42256</v>
      </c>
      <c r="Y7762" t="s">
        <v>53</v>
      </c>
      <c r="Z7762" t="e" vm="23">
        <v>#VALUE!</v>
      </c>
      <c r="AA7762">
        <v>98011</v>
      </c>
      <c r="AB7762" t="e" cm="1" vm="2">
        <f t="array" ref="AB7762">_FV(Table1[[#This Row],[State]],"Country/region",TRUE)</f>
        <v>#VALUE!</v>
      </c>
    </row>
    <row r="7763" spans="1:28" x14ac:dyDescent="0.35">
      <c r="A7763" t="s">
        <v>3395</v>
      </c>
      <c r="B7763">
        <v>68</v>
      </c>
      <c r="C7763" t="s">
        <v>907</v>
      </c>
      <c r="D7763" t="s">
        <v>57</v>
      </c>
      <c r="E7763">
        <f>YEAR(Table1[[#This Row],[Order Date]])</f>
        <v>2015</v>
      </c>
      <c r="F7763">
        <v>1</v>
      </c>
      <c r="G7763">
        <f>MONTH(Table1[[#This Row],[Order Date]])</f>
        <v>9</v>
      </c>
      <c r="H7763" s="1">
        <v>42254</v>
      </c>
      <c r="I7763">
        <v>29536</v>
      </c>
      <c r="J7763" t="s">
        <v>131</v>
      </c>
      <c r="K7763">
        <v>26</v>
      </c>
      <c r="L7763">
        <v>35.44</v>
      </c>
      <c r="M7763" s="2">
        <v>0.03</v>
      </c>
      <c r="N7763">
        <v>967.41</v>
      </c>
      <c r="O7763">
        <v>19.989999999999998</v>
      </c>
      <c r="P7763">
        <v>26.64</v>
      </c>
      <c r="Q7763" s="2">
        <v>0.38</v>
      </c>
      <c r="R7763" t="s">
        <v>29</v>
      </c>
      <c r="S7763" t="s">
        <v>30</v>
      </c>
      <c r="T7763" t="s">
        <v>2395</v>
      </c>
      <c r="U7763" t="s">
        <v>61</v>
      </c>
      <c r="V7763" t="s">
        <v>52</v>
      </c>
      <c r="W7763">
        <v>4167</v>
      </c>
      <c r="X7763" s="1">
        <v>42256</v>
      </c>
      <c r="Y7763" t="s">
        <v>34</v>
      </c>
      <c r="Z7763" t="e" vm="23">
        <v>#VALUE!</v>
      </c>
      <c r="AA7763">
        <v>98011</v>
      </c>
      <c r="AB7763" t="e" cm="1" vm="2">
        <f t="array" ref="AB7763">_FV(Table1[[#This Row],[State]],"Country/region",TRUE)</f>
        <v>#VALUE!</v>
      </c>
    </row>
    <row r="7764" spans="1:28" x14ac:dyDescent="0.35">
      <c r="A7764" t="s">
        <v>1185</v>
      </c>
      <c r="B7764">
        <v>68</v>
      </c>
      <c r="C7764" t="s">
        <v>1186</v>
      </c>
      <c r="D7764" t="s">
        <v>27</v>
      </c>
      <c r="E7764">
        <f>YEAR(Table1[[#This Row],[Order Date]])</f>
        <v>2015</v>
      </c>
      <c r="F7764">
        <v>1</v>
      </c>
      <c r="G7764">
        <f>MONTH(Table1[[#This Row],[Order Date]])</f>
        <v>9</v>
      </c>
      <c r="H7764" s="1">
        <v>42254</v>
      </c>
      <c r="I7764">
        <v>43713</v>
      </c>
      <c r="J7764" t="s">
        <v>131</v>
      </c>
      <c r="K7764">
        <v>12</v>
      </c>
      <c r="L7764">
        <v>2.6</v>
      </c>
      <c r="M7764" s="2">
        <v>0.05</v>
      </c>
      <c r="N7764">
        <v>34.409999999999997</v>
      </c>
      <c r="O7764">
        <v>2.4</v>
      </c>
      <c r="P7764">
        <v>-17.690000000000001</v>
      </c>
      <c r="Q7764" s="2">
        <v>0.57999999999999996</v>
      </c>
      <c r="R7764" t="s">
        <v>29</v>
      </c>
      <c r="S7764" t="s">
        <v>59</v>
      </c>
      <c r="T7764" t="s">
        <v>238</v>
      </c>
      <c r="U7764" t="s">
        <v>88</v>
      </c>
      <c r="V7764" t="s">
        <v>33</v>
      </c>
      <c r="W7764">
        <v>6167</v>
      </c>
      <c r="X7764" s="1">
        <v>42256</v>
      </c>
      <c r="Y7764" t="s">
        <v>34</v>
      </c>
      <c r="Z7764" t="e" vm="1">
        <v>#VALUE!</v>
      </c>
      <c r="AA7764">
        <v>17403</v>
      </c>
      <c r="AB7764" t="e" cm="1" vm="2">
        <f t="array" ref="AB7764">_FV(Table1[[#This Row],[State]],"Country/region",TRUE)</f>
        <v>#VALUE!</v>
      </c>
    </row>
    <row r="7765" spans="1:28" x14ac:dyDescent="0.35">
      <c r="A7765" t="s">
        <v>3012</v>
      </c>
      <c r="B7765">
        <v>68</v>
      </c>
      <c r="C7765" t="s">
        <v>3013</v>
      </c>
      <c r="D7765" t="s">
        <v>57</v>
      </c>
      <c r="E7765">
        <f>YEAR(Table1[[#This Row],[Order Date]])</f>
        <v>2015</v>
      </c>
      <c r="F7765">
        <v>1</v>
      </c>
      <c r="G7765">
        <f>MONTH(Table1[[#This Row],[Order Date]])</f>
        <v>9</v>
      </c>
      <c r="H7765" s="1">
        <v>42255</v>
      </c>
      <c r="I7765">
        <v>59202</v>
      </c>
      <c r="J7765" t="s">
        <v>131</v>
      </c>
      <c r="K7765">
        <v>7</v>
      </c>
      <c r="L7765">
        <v>12.53</v>
      </c>
      <c r="M7765" s="2">
        <v>0.09</v>
      </c>
      <c r="N7765">
        <v>83.81</v>
      </c>
      <c r="O7765">
        <v>0.5</v>
      </c>
      <c r="P7765">
        <v>21.92</v>
      </c>
      <c r="Q7765" s="2">
        <v>0.38</v>
      </c>
      <c r="R7765" t="s">
        <v>29</v>
      </c>
      <c r="S7765" t="s">
        <v>30</v>
      </c>
      <c r="T7765" t="s">
        <v>1226</v>
      </c>
      <c r="U7765" t="s">
        <v>210</v>
      </c>
      <c r="V7765" t="s">
        <v>68</v>
      </c>
      <c r="W7765">
        <v>8282</v>
      </c>
      <c r="X7765" s="1">
        <v>42255</v>
      </c>
      <c r="Y7765" t="s">
        <v>34</v>
      </c>
      <c r="Z7765" t="e" vm="16">
        <v>#VALUE!</v>
      </c>
      <c r="AA7765">
        <v>60452</v>
      </c>
      <c r="AB7765" t="e" cm="1" vm="2">
        <f t="array" ref="AB7765">_FV(Table1[[#This Row],[State]],"Country/region",TRUE)</f>
        <v>#VALUE!</v>
      </c>
    </row>
    <row r="7766" spans="1:28" x14ac:dyDescent="0.35">
      <c r="A7766" t="s">
        <v>2535</v>
      </c>
      <c r="B7766">
        <v>68</v>
      </c>
      <c r="C7766" t="s">
        <v>2536</v>
      </c>
      <c r="D7766" t="s">
        <v>38</v>
      </c>
      <c r="E7766">
        <f>YEAR(Table1[[#This Row],[Order Date]])</f>
        <v>2015</v>
      </c>
      <c r="F7766">
        <v>1</v>
      </c>
      <c r="G7766">
        <f>MONTH(Table1[[#This Row],[Order Date]])</f>
        <v>9</v>
      </c>
      <c r="H7766" s="1">
        <v>42255</v>
      </c>
      <c r="I7766">
        <v>36743</v>
      </c>
      <c r="J7766" t="s">
        <v>58</v>
      </c>
      <c r="K7766">
        <v>3</v>
      </c>
      <c r="L7766">
        <v>7.59</v>
      </c>
      <c r="M7766" s="2">
        <v>0.1</v>
      </c>
      <c r="N7766">
        <v>26.13</v>
      </c>
      <c r="O7766">
        <v>4</v>
      </c>
      <c r="P7766">
        <v>-10.61</v>
      </c>
      <c r="Q7766" s="2">
        <v>0.42</v>
      </c>
      <c r="R7766" t="s">
        <v>48</v>
      </c>
      <c r="S7766" t="s">
        <v>59</v>
      </c>
      <c r="T7766" t="s">
        <v>993</v>
      </c>
      <c r="U7766" t="s">
        <v>82</v>
      </c>
      <c r="V7766" t="s">
        <v>33</v>
      </c>
      <c r="W7766">
        <v>5165</v>
      </c>
      <c r="X7766" s="1">
        <v>42256</v>
      </c>
      <c r="Y7766" t="s">
        <v>34</v>
      </c>
      <c r="Z7766" t="e" vm="15">
        <v>#VALUE!</v>
      </c>
      <c r="AA7766">
        <v>11758</v>
      </c>
      <c r="AB7766" t="e" cm="1" vm="2">
        <f t="array" ref="AB7766">_FV(Table1[[#This Row],[State]],"Country/region",TRUE)</f>
        <v>#VALUE!</v>
      </c>
    </row>
    <row r="7767" spans="1:28" x14ac:dyDescent="0.35">
      <c r="A7767" t="s">
        <v>3012</v>
      </c>
      <c r="B7767">
        <v>68</v>
      </c>
      <c r="C7767" t="s">
        <v>3013</v>
      </c>
      <c r="D7767" t="s">
        <v>57</v>
      </c>
      <c r="E7767">
        <f>YEAR(Table1[[#This Row],[Order Date]])</f>
        <v>2015</v>
      </c>
      <c r="F7767">
        <v>1</v>
      </c>
      <c r="G7767">
        <f>MONTH(Table1[[#This Row],[Order Date]])</f>
        <v>9</v>
      </c>
      <c r="H7767" s="1">
        <v>42255</v>
      </c>
      <c r="I7767">
        <v>59202</v>
      </c>
      <c r="J7767" t="s">
        <v>131</v>
      </c>
      <c r="K7767">
        <v>36</v>
      </c>
      <c r="L7767">
        <v>5.85</v>
      </c>
      <c r="M7767" s="2">
        <v>0.03</v>
      </c>
      <c r="N7767">
        <v>218.81</v>
      </c>
      <c r="O7767">
        <v>2.27</v>
      </c>
      <c r="P7767">
        <v>7.45</v>
      </c>
      <c r="Q7767" s="2">
        <v>0.56000000000000005</v>
      </c>
      <c r="R7767" t="s">
        <v>29</v>
      </c>
      <c r="S7767" t="s">
        <v>59</v>
      </c>
      <c r="T7767" t="s">
        <v>1633</v>
      </c>
      <c r="U7767" t="s">
        <v>88</v>
      </c>
      <c r="V7767" t="s">
        <v>68</v>
      </c>
      <c r="W7767">
        <v>8283</v>
      </c>
      <c r="X7767" s="1">
        <v>42256</v>
      </c>
      <c r="Y7767" t="s">
        <v>34</v>
      </c>
      <c r="Z7767" t="e" vm="16">
        <v>#VALUE!</v>
      </c>
      <c r="AA7767">
        <v>60452</v>
      </c>
      <c r="AB7767" t="e" cm="1" vm="2">
        <f t="array" ref="AB7767">_FV(Table1[[#This Row],[State]],"Country/region",TRUE)</f>
        <v>#VALUE!</v>
      </c>
    </row>
    <row r="7768" spans="1:28" x14ac:dyDescent="0.35">
      <c r="A7768" t="s">
        <v>2009</v>
      </c>
      <c r="B7768">
        <v>68</v>
      </c>
      <c r="C7768" t="s">
        <v>2010</v>
      </c>
      <c r="D7768" t="s">
        <v>46</v>
      </c>
      <c r="E7768">
        <f>YEAR(Table1[[#This Row],[Order Date]])</f>
        <v>2015</v>
      </c>
      <c r="F7768">
        <v>1</v>
      </c>
      <c r="G7768">
        <f>MONTH(Table1[[#This Row],[Order Date]])</f>
        <v>9</v>
      </c>
      <c r="H7768" s="1">
        <v>42255</v>
      </c>
      <c r="I7768">
        <v>18661</v>
      </c>
      <c r="J7768" t="s">
        <v>47</v>
      </c>
      <c r="K7768">
        <v>11</v>
      </c>
      <c r="L7768">
        <v>286.85000000000002</v>
      </c>
      <c r="M7768" s="2">
        <v>0.04</v>
      </c>
      <c r="N7768">
        <v>2618.1120000000001</v>
      </c>
      <c r="O7768">
        <v>61.76</v>
      </c>
      <c r="P7768">
        <v>-139.26599999999999</v>
      </c>
      <c r="Q7768" s="2">
        <v>0.78</v>
      </c>
      <c r="R7768" t="s">
        <v>48</v>
      </c>
      <c r="S7768" t="s">
        <v>73</v>
      </c>
      <c r="T7768" t="s">
        <v>2189</v>
      </c>
      <c r="U7768" t="s">
        <v>75</v>
      </c>
      <c r="V7768" t="s">
        <v>68</v>
      </c>
      <c r="W7768">
        <v>2585</v>
      </c>
      <c r="X7768" s="1">
        <v>42257</v>
      </c>
      <c r="Y7768" t="s">
        <v>53</v>
      </c>
      <c r="Z7768" t="e" vm="11">
        <v>#VALUE!</v>
      </c>
      <c r="AA7768">
        <v>75104</v>
      </c>
      <c r="AB7768" t="e" cm="1" vm="2">
        <f t="array" ref="AB7768">_FV(Table1[[#This Row],[State]],"Country/region",TRUE)</f>
        <v>#VALUE!</v>
      </c>
    </row>
    <row r="7769" spans="1:28" x14ac:dyDescent="0.35">
      <c r="A7769" t="s">
        <v>2009</v>
      </c>
      <c r="B7769">
        <v>68</v>
      </c>
      <c r="C7769" t="s">
        <v>2010</v>
      </c>
      <c r="D7769" t="s">
        <v>46</v>
      </c>
      <c r="E7769">
        <f>YEAR(Table1[[#This Row],[Order Date]])</f>
        <v>2015</v>
      </c>
      <c r="F7769">
        <v>1</v>
      </c>
      <c r="G7769">
        <f>MONTH(Table1[[#This Row],[Order Date]])</f>
        <v>9</v>
      </c>
      <c r="H7769" s="1">
        <v>42255</v>
      </c>
      <c r="I7769">
        <v>18661</v>
      </c>
      <c r="J7769" t="s">
        <v>47</v>
      </c>
      <c r="K7769">
        <v>12</v>
      </c>
      <c r="L7769">
        <v>95.98</v>
      </c>
      <c r="M7769" s="2">
        <v>0.05</v>
      </c>
      <c r="N7769">
        <v>1207.08</v>
      </c>
      <c r="O7769">
        <v>58.2</v>
      </c>
      <c r="P7769">
        <v>-351.3</v>
      </c>
      <c r="Q7769" s="2">
        <v>0.57999999999999996</v>
      </c>
      <c r="R7769" t="s">
        <v>48</v>
      </c>
      <c r="S7769" t="s">
        <v>49</v>
      </c>
      <c r="T7769" t="s">
        <v>2839</v>
      </c>
      <c r="U7769" t="s">
        <v>51</v>
      </c>
      <c r="V7769" t="s">
        <v>68</v>
      </c>
      <c r="W7769">
        <v>2584</v>
      </c>
      <c r="X7769" s="1">
        <v>42259</v>
      </c>
      <c r="Y7769" t="s">
        <v>53</v>
      </c>
      <c r="Z7769" t="e" vm="11">
        <v>#VALUE!</v>
      </c>
      <c r="AA7769">
        <v>75104</v>
      </c>
      <c r="AB7769" t="e" cm="1" vm="2">
        <f t="array" ref="AB7769">_FV(Table1[[#This Row],[State]],"Country/region",TRUE)</f>
        <v>#VALUE!</v>
      </c>
    </row>
    <row r="7770" spans="1:28" x14ac:dyDescent="0.35">
      <c r="A7770" t="s">
        <v>1044</v>
      </c>
      <c r="B7770">
        <v>68</v>
      </c>
      <c r="C7770" t="s">
        <v>3173</v>
      </c>
      <c r="D7770" t="s">
        <v>46</v>
      </c>
      <c r="E7770">
        <f>YEAR(Table1[[#This Row],[Order Date]])</f>
        <v>2015</v>
      </c>
      <c r="F7770">
        <v>1</v>
      </c>
      <c r="G7770">
        <f>MONTH(Table1[[#This Row],[Order Date]])</f>
        <v>9</v>
      </c>
      <c r="H7770" s="1">
        <v>42256</v>
      </c>
      <c r="I7770">
        <v>11874</v>
      </c>
      <c r="J7770" t="s">
        <v>131</v>
      </c>
      <c r="K7770">
        <v>20</v>
      </c>
      <c r="L7770">
        <v>39.979999999999997</v>
      </c>
      <c r="M7770" s="2">
        <v>7.0000000000000007E-2</v>
      </c>
      <c r="N7770">
        <v>775.77</v>
      </c>
      <c r="O7770">
        <v>9.83</v>
      </c>
      <c r="P7770">
        <v>179.37</v>
      </c>
      <c r="Q7770" s="2">
        <v>0.4</v>
      </c>
      <c r="R7770" t="s">
        <v>29</v>
      </c>
      <c r="S7770" t="s">
        <v>30</v>
      </c>
      <c r="T7770" t="s">
        <v>2723</v>
      </c>
      <c r="U7770" t="s">
        <v>267</v>
      </c>
      <c r="V7770" t="s">
        <v>33</v>
      </c>
      <c r="W7770">
        <v>1643</v>
      </c>
      <c r="X7770" s="1">
        <v>42256</v>
      </c>
      <c r="Y7770" t="s">
        <v>34</v>
      </c>
      <c r="Z7770" t="e" vm="22">
        <v>#VALUE!</v>
      </c>
      <c r="AA7770">
        <v>43050</v>
      </c>
      <c r="AB7770" t="e" cm="1" vm="2">
        <f t="array" ref="AB7770">_FV(Table1[[#This Row],[State]],"Country/region",TRUE)</f>
        <v>#VALUE!</v>
      </c>
    </row>
    <row r="7771" spans="1:28" x14ac:dyDescent="0.35">
      <c r="A7771" t="s">
        <v>2417</v>
      </c>
      <c r="B7771">
        <v>68</v>
      </c>
      <c r="C7771" t="s">
        <v>2418</v>
      </c>
      <c r="D7771" t="s">
        <v>57</v>
      </c>
      <c r="E7771">
        <f>YEAR(Table1[[#This Row],[Order Date]])</f>
        <v>2015</v>
      </c>
      <c r="F7771">
        <v>1</v>
      </c>
      <c r="G7771">
        <f>MONTH(Table1[[#This Row],[Order Date]])</f>
        <v>9</v>
      </c>
      <c r="H7771" s="1">
        <v>42256</v>
      </c>
      <c r="I7771">
        <v>31744</v>
      </c>
      <c r="J7771" t="s">
        <v>131</v>
      </c>
      <c r="K7771">
        <v>12</v>
      </c>
      <c r="L7771">
        <v>6.48</v>
      </c>
      <c r="M7771" s="2">
        <v>0</v>
      </c>
      <c r="N7771">
        <v>86.69</v>
      </c>
      <c r="O7771">
        <v>7.37</v>
      </c>
      <c r="P7771">
        <v>-43.48</v>
      </c>
      <c r="Q7771" s="2">
        <v>0.37</v>
      </c>
      <c r="R7771" t="s">
        <v>29</v>
      </c>
      <c r="S7771" t="s">
        <v>30</v>
      </c>
      <c r="T7771" t="s">
        <v>959</v>
      </c>
      <c r="U7771" t="s">
        <v>61</v>
      </c>
      <c r="V7771" t="s">
        <v>76</v>
      </c>
      <c r="W7771">
        <v>4454</v>
      </c>
      <c r="X7771" s="1">
        <v>42257</v>
      </c>
      <c r="Y7771" t="s">
        <v>34</v>
      </c>
      <c r="Z7771" t="e" vm="14">
        <v>#VALUE!</v>
      </c>
      <c r="AA7771">
        <v>32503</v>
      </c>
      <c r="AB7771" t="e" cm="1" vm="2">
        <f t="array" ref="AB7771">_FV(Table1[[#This Row],[State]],"Country/region",TRUE)</f>
        <v>#VALUE!</v>
      </c>
    </row>
    <row r="7772" spans="1:28" x14ac:dyDescent="0.35">
      <c r="A7772" t="s">
        <v>2444</v>
      </c>
      <c r="B7772">
        <v>68</v>
      </c>
      <c r="C7772" t="s">
        <v>2547</v>
      </c>
      <c r="D7772" t="s">
        <v>46</v>
      </c>
      <c r="E7772">
        <f>YEAR(Table1[[#This Row],[Order Date]])</f>
        <v>2015</v>
      </c>
      <c r="F7772">
        <v>1</v>
      </c>
      <c r="G7772">
        <f>MONTH(Table1[[#This Row],[Order Date]])</f>
        <v>9</v>
      </c>
      <c r="H7772" s="1">
        <v>42256</v>
      </c>
      <c r="I7772">
        <v>32804</v>
      </c>
      <c r="J7772" t="s">
        <v>131</v>
      </c>
      <c r="K7772">
        <v>49</v>
      </c>
      <c r="L7772">
        <v>3.75</v>
      </c>
      <c r="M7772" s="2">
        <v>7.0000000000000007E-2</v>
      </c>
      <c r="N7772">
        <v>174.81</v>
      </c>
      <c r="O7772">
        <v>0.5</v>
      </c>
      <c r="P7772">
        <v>74.819999999999993</v>
      </c>
      <c r="Q7772" s="2">
        <v>0.37</v>
      </c>
      <c r="R7772" t="s">
        <v>29</v>
      </c>
      <c r="S7772" t="s">
        <v>30</v>
      </c>
      <c r="T7772" t="s">
        <v>780</v>
      </c>
      <c r="U7772" t="s">
        <v>210</v>
      </c>
      <c r="V7772" t="s">
        <v>76</v>
      </c>
      <c r="W7772">
        <v>4605</v>
      </c>
      <c r="X7772" s="1">
        <v>42257</v>
      </c>
      <c r="Y7772" t="s">
        <v>34</v>
      </c>
      <c r="Z7772" t="e" vm="47">
        <v>#VALUE!</v>
      </c>
      <c r="AA7772">
        <v>28540</v>
      </c>
      <c r="AB7772" t="e" cm="1" vm="2">
        <f t="array" ref="AB7772">_FV(Table1[[#This Row],[State]],"Country/region",TRUE)</f>
        <v>#VALUE!</v>
      </c>
    </row>
    <row r="7773" spans="1:28" x14ac:dyDescent="0.35">
      <c r="A7773" t="s">
        <v>3194</v>
      </c>
      <c r="B7773">
        <v>68</v>
      </c>
      <c r="C7773" t="s">
        <v>2547</v>
      </c>
      <c r="D7773" t="s">
        <v>46</v>
      </c>
      <c r="E7773">
        <f>YEAR(Table1[[#This Row],[Order Date]])</f>
        <v>2015</v>
      </c>
      <c r="F7773">
        <v>1</v>
      </c>
      <c r="G7773">
        <f>MONTH(Table1[[#This Row],[Order Date]])</f>
        <v>9</v>
      </c>
      <c r="H7773" s="1">
        <v>42256</v>
      </c>
      <c r="I7773">
        <v>32804</v>
      </c>
      <c r="J7773" t="s">
        <v>131</v>
      </c>
      <c r="K7773">
        <v>20</v>
      </c>
      <c r="L7773">
        <v>3.98</v>
      </c>
      <c r="M7773" s="2">
        <v>0.02</v>
      </c>
      <c r="N7773">
        <v>89.51</v>
      </c>
      <c r="O7773">
        <v>5.26</v>
      </c>
      <c r="P7773">
        <v>-61.984999999999999</v>
      </c>
      <c r="Q7773" s="2">
        <v>0.38</v>
      </c>
      <c r="R7773" t="s">
        <v>29</v>
      </c>
      <c r="S7773" t="s">
        <v>30</v>
      </c>
      <c r="T7773" t="s">
        <v>1099</v>
      </c>
      <c r="U7773" t="s">
        <v>67</v>
      </c>
      <c r="V7773" t="s">
        <v>76</v>
      </c>
      <c r="W7773">
        <v>4606</v>
      </c>
      <c r="X7773" s="1">
        <v>42258</v>
      </c>
      <c r="Y7773" t="s">
        <v>34</v>
      </c>
      <c r="Z7773" t="e" vm="47">
        <v>#VALUE!</v>
      </c>
      <c r="AA7773">
        <v>28081</v>
      </c>
      <c r="AB7773" t="e" cm="1" vm="2">
        <f t="array" ref="AB7773">_FV(Table1[[#This Row],[State]],"Country/region",TRUE)</f>
        <v>#VALUE!</v>
      </c>
    </row>
    <row r="7774" spans="1:28" x14ac:dyDescent="0.35">
      <c r="A7774" t="s">
        <v>1044</v>
      </c>
      <c r="B7774">
        <v>68</v>
      </c>
      <c r="C7774" t="s">
        <v>3173</v>
      </c>
      <c r="D7774" t="s">
        <v>46</v>
      </c>
      <c r="E7774">
        <f>YEAR(Table1[[#This Row],[Order Date]])</f>
        <v>2015</v>
      </c>
      <c r="F7774">
        <v>1</v>
      </c>
      <c r="G7774">
        <f>MONTH(Table1[[#This Row],[Order Date]])</f>
        <v>9</v>
      </c>
      <c r="H7774" s="1">
        <v>42256</v>
      </c>
      <c r="I7774">
        <v>11874</v>
      </c>
      <c r="J7774" t="s">
        <v>131</v>
      </c>
      <c r="K7774">
        <v>1</v>
      </c>
      <c r="L7774">
        <v>30.42</v>
      </c>
      <c r="M7774" s="2">
        <v>0</v>
      </c>
      <c r="N7774">
        <v>40.29</v>
      </c>
      <c r="O7774">
        <v>8.65</v>
      </c>
      <c r="P7774">
        <v>-82.13</v>
      </c>
      <c r="Q7774" s="2">
        <v>0.74</v>
      </c>
      <c r="R7774" t="s">
        <v>96</v>
      </c>
      <c r="S7774" t="s">
        <v>30</v>
      </c>
      <c r="T7774" t="s">
        <v>268</v>
      </c>
      <c r="U7774" t="s">
        <v>102</v>
      </c>
      <c r="V7774" t="s">
        <v>33</v>
      </c>
      <c r="W7774">
        <v>1642</v>
      </c>
      <c r="X7774" s="1">
        <v>42258</v>
      </c>
      <c r="Y7774" t="s">
        <v>34</v>
      </c>
      <c r="Z7774" t="e" vm="22">
        <v>#VALUE!</v>
      </c>
      <c r="AA7774">
        <v>43050</v>
      </c>
      <c r="AB7774" t="e" cm="1" vm="2">
        <f t="array" ref="AB7774">_FV(Table1[[#This Row],[State]],"Country/region",TRUE)</f>
        <v>#VALUE!</v>
      </c>
    </row>
    <row r="7775" spans="1:28" x14ac:dyDescent="0.35">
      <c r="A7775" t="s">
        <v>3364</v>
      </c>
      <c r="B7775">
        <v>68</v>
      </c>
      <c r="C7775" t="s">
        <v>2809</v>
      </c>
      <c r="D7775" t="s">
        <v>38</v>
      </c>
      <c r="E7775">
        <f>YEAR(Table1[[#This Row],[Order Date]])</f>
        <v>2015</v>
      </c>
      <c r="F7775">
        <v>1</v>
      </c>
      <c r="G7775">
        <f>MONTH(Table1[[#This Row],[Order Date]])</f>
        <v>9</v>
      </c>
      <c r="H7775" s="1">
        <v>42256</v>
      </c>
      <c r="I7775">
        <v>17959</v>
      </c>
      <c r="J7775" t="s">
        <v>131</v>
      </c>
      <c r="K7775">
        <v>21</v>
      </c>
      <c r="L7775">
        <v>136.97999999999999</v>
      </c>
      <c r="M7775" s="2">
        <v>0.05</v>
      </c>
      <c r="N7775">
        <v>2784.57</v>
      </c>
      <c r="O7775">
        <v>24.49</v>
      </c>
      <c r="P7775">
        <v>847.06</v>
      </c>
      <c r="Q7775" s="2">
        <v>0.59</v>
      </c>
      <c r="R7775" t="s">
        <v>48</v>
      </c>
      <c r="S7775" t="s">
        <v>40</v>
      </c>
      <c r="T7775" t="s">
        <v>1903</v>
      </c>
      <c r="U7775" t="s">
        <v>82</v>
      </c>
      <c r="V7775" t="s">
        <v>33</v>
      </c>
      <c r="W7775">
        <v>2473</v>
      </c>
      <c r="X7775" s="1">
        <v>42259</v>
      </c>
      <c r="Y7775" t="s">
        <v>34</v>
      </c>
      <c r="Z7775" t="e" vm="24">
        <v>#VALUE!</v>
      </c>
      <c r="AA7775">
        <v>8817</v>
      </c>
      <c r="AB7775" t="e" cm="1" vm="2">
        <f t="array" ref="AB7775">_FV(Table1[[#This Row],[State]],"Country/region",TRUE)</f>
        <v>#VALUE!</v>
      </c>
    </row>
    <row r="7776" spans="1:28" x14ac:dyDescent="0.35">
      <c r="A7776" t="s">
        <v>3103</v>
      </c>
      <c r="B7776">
        <v>68</v>
      </c>
      <c r="C7776" t="s">
        <v>2809</v>
      </c>
      <c r="D7776" t="s">
        <v>38</v>
      </c>
      <c r="E7776">
        <f>YEAR(Table1[[#This Row],[Order Date]])</f>
        <v>2015</v>
      </c>
      <c r="F7776">
        <v>1</v>
      </c>
      <c r="G7776">
        <f>MONTH(Table1[[#This Row],[Order Date]])</f>
        <v>9</v>
      </c>
      <c r="H7776" s="1">
        <v>42256</v>
      </c>
      <c r="I7776">
        <v>17959</v>
      </c>
      <c r="J7776" t="s">
        <v>131</v>
      </c>
      <c r="K7776">
        <v>28</v>
      </c>
      <c r="L7776">
        <v>40.99</v>
      </c>
      <c r="M7776" s="2">
        <v>0.01</v>
      </c>
      <c r="N7776">
        <v>1201.68</v>
      </c>
      <c r="O7776">
        <v>19.989999999999998</v>
      </c>
      <c r="P7776">
        <v>146.80000000000001</v>
      </c>
      <c r="Q7776" s="2">
        <v>0.36</v>
      </c>
      <c r="R7776" t="s">
        <v>29</v>
      </c>
      <c r="S7776" t="s">
        <v>30</v>
      </c>
      <c r="T7776" t="s">
        <v>1517</v>
      </c>
      <c r="U7776" t="s">
        <v>61</v>
      </c>
      <c r="V7776" t="s">
        <v>33</v>
      </c>
      <c r="W7776">
        <v>2472</v>
      </c>
      <c r="X7776" s="1">
        <v>42259</v>
      </c>
      <c r="Y7776" t="s">
        <v>34</v>
      </c>
      <c r="Z7776" t="e" vm="24">
        <v>#VALUE!</v>
      </c>
      <c r="AA7776">
        <v>8816</v>
      </c>
      <c r="AB7776" t="e" cm="1" vm="2">
        <f t="array" ref="AB7776">_FV(Table1[[#This Row],[State]],"Country/region",TRUE)</f>
        <v>#VALUE!</v>
      </c>
    </row>
    <row r="7777" spans="1:28" x14ac:dyDescent="0.35">
      <c r="A7777" t="s">
        <v>3262</v>
      </c>
      <c r="B7777">
        <v>68</v>
      </c>
      <c r="C7777" t="s">
        <v>3263</v>
      </c>
      <c r="D7777" t="s">
        <v>38</v>
      </c>
      <c r="E7777">
        <f>YEAR(Table1[[#This Row],[Order Date]])</f>
        <v>2015</v>
      </c>
      <c r="F7777">
        <v>1</v>
      </c>
      <c r="G7777">
        <f>MONTH(Table1[[#This Row],[Order Date]])</f>
        <v>9</v>
      </c>
      <c r="H7777" s="1">
        <v>42257</v>
      </c>
      <c r="I7777">
        <v>43332</v>
      </c>
      <c r="J7777" t="s">
        <v>28</v>
      </c>
      <c r="K7777">
        <v>31</v>
      </c>
      <c r="L7777">
        <v>55.48</v>
      </c>
      <c r="M7777" s="2">
        <v>0.03</v>
      </c>
      <c r="N7777">
        <v>1750</v>
      </c>
      <c r="O7777">
        <v>14.3</v>
      </c>
      <c r="P7777">
        <v>559.38</v>
      </c>
      <c r="Q7777" s="2">
        <v>0.37</v>
      </c>
      <c r="R7777" t="s">
        <v>29</v>
      </c>
      <c r="S7777" t="s">
        <v>30</v>
      </c>
      <c r="T7777" t="s">
        <v>533</v>
      </c>
      <c r="U7777" t="s">
        <v>61</v>
      </c>
      <c r="V7777" t="s">
        <v>33</v>
      </c>
      <c r="W7777">
        <v>6120</v>
      </c>
      <c r="X7777" s="1">
        <v>42257</v>
      </c>
      <c r="Y7777" t="s">
        <v>42</v>
      </c>
      <c r="Z7777" t="e" vm="3">
        <v>#VALUE!</v>
      </c>
      <c r="AA7777">
        <v>20901</v>
      </c>
      <c r="AB7777" t="e" cm="1" vm="2">
        <f t="array" ref="AB7777">_FV(Table1[[#This Row],[State]],"Country/region",TRUE)</f>
        <v>#VALUE!</v>
      </c>
    </row>
    <row r="7778" spans="1:28" x14ac:dyDescent="0.35">
      <c r="A7778" t="s">
        <v>1816</v>
      </c>
      <c r="B7778">
        <v>68</v>
      </c>
      <c r="C7778" t="s">
        <v>1817</v>
      </c>
      <c r="D7778" t="s">
        <v>46</v>
      </c>
      <c r="E7778">
        <f>YEAR(Table1[[#This Row],[Order Date]])</f>
        <v>2015</v>
      </c>
      <c r="F7778">
        <v>1</v>
      </c>
      <c r="G7778">
        <f>MONTH(Table1[[#This Row],[Order Date]])</f>
        <v>9</v>
      </c>
      <c r="H7778" s="1">
        <v>42257</v>
      </c>
      <c r="I7778">
        <v>58278</v>
      </c>
      <c r="J7778" t="s">
        <v>28</v>
      </c>
      <c r="K7778">
        <v>37</v>
      </c>
      <c r="L7778">
        <v>99.23</v>
      </c>
      <c r="M7778" s="2">
        <v>0.08</v>
      </c>
      <c r="N7778">
        <v>3512.9</v>
      </c>
      <c r="O7778">
        <v>8.99</v>
      </c>
      <c r="P7778">
        <v>2093.6999999999998</v>
      </c>
      <c r="Q7778" s="2">
        <v>0.35</v>
      </c>
      <c r="R7778" t="s">
        <v>48</v>
      </c>
      <c r="S7778" t="s">
        <v>139</v>
      </c>
      <c r="T7778" t="s">
        <v>1851</v>
      </c>
      <c r="U7778" t="s">
        <v>82</v>
      </c>
      <c r="V7778" t="s">
        <v>68</v>
      </c>
      <c r="W7778">
        <v>8149</v>
      </c>
      <c r="X7778" s="1">
        <v>42259</v>
      </c>
      <c r="Y7778" t="s">
        <v>34</v>
      </c>
      <c r="Z7778" t="e" vm="38">
        <v>#VALUE!</v>
      </c>
      <c r="AA7778">
        <v>47362</v>
      </c>
      <c r="AB7778" t="e" cm="1" vm="2">
        <f t="array" ref="AB7778">_FV(Table1[[#This Row],[State]],"Country/region",TRUE)</f>
        <v>#VALUE!</v>
      </c>
    </row>
    <row r="7779" spans="1:28" x14ac:dyDescent="0.35">
      <c r="A7779" t="s">
        <v>2929</v>
      </c>
      <c r="B7779">
        <v>68</v>
      </c>
      <c r="C7779" t="s">
        <v>2611</v>
      </c>
      <c r="D7779" t="s">
        <v>46</v>
      </c>
      <c r="E7779">
        <f>YEAR(Table1[[#This Row],[Order Date]])</f>
        <v>2015</v>
      </c>
      <c r="F7779">
        <v>1</v>
      </c>
      <c r="G7779">
        <f>MONTH(Table1[[#This Row],[Order Date]])</f>
        <v>9</v>
      </c>
      <c r="H7779" s="1">
        <v>42257</v>
      </c>
      <c r="I7779">
        <v>11362</v>
      </c>
      <c r="J7779" t="s">
        <v>47</v>
      </c>
      <c r="K7779">
        <v>32</v>
      </c>
      <c r="L7779">
        <v>110.98</v>
      </c>
      <c r="M7779" s="2">
        <v>0.09</v>
      </c>
      <c r="N7779">
        <v>3245.73</v>
      </c>
      <c r="O7779">
        <v>13.99</v>
      </c>
      <c r="P7779">
        <v>569.57000000000005</v>
      </c>
      <c r="Q7779" s="2">
        <v>0.69</v>
      </c>
      <c r="R7779" t="s">
        <v>48</v>
      </c>
      <c r="S7779" t="s">
        <v>80</v>
      </c>
      <c r="T7779" t="s">
        <v>372</v>
      </c>
      <c r="U7779" t="s">
        <v>82</v>
      </c>
      <c r="V7779" t="s">
        <v>68</v>
      </c>
      <c r="W7779">
        <v>1571</v>
      </c>
      <c r="X7779" s="1">
        <v>42259</v>
      </c>
      <c r="Y7779" t="s">
        <v>34</v>
      </c>
      <c r="Z7779" t="e" vm="38">
        <v>#VALUE!</v>
      </c>
      <c r="AA7779">
        <v>46360</v>
      </c>
      <c r="AB7779" t="e" cm="1" vm="2">
        <f t="array" ref="AB7779">_FV(Table1[[#This Row],[State]],"Country/region",TRUE)</f>
        <v>#VALUE!</v>
      </c>
    </row>
    <row r="7780" spans="1:28" x14ac:dyDescent="0.35">
      <c r="A7780" t="s">
        <v>2929</v>
      </c>
      <c r="B7780">
        <v>68</v>
      </c>
      <c r="C7780" t="s">
        <v>2611</v>
      </c>
      <c r="D7780" t="s">
        <v>46</v>
      </c>
      <c r="E7780">
        <f>YEAR(Table1[[#This Row],[Order Date]])</f>
        <v>2015</v>
      </c>
      <c r="F7780">
        <v>1</v>
      </c>
      <c r="G7780">
        <f>MONTH(Table1[[#This Row],[Order Date]])</f>
        <v>9</v>
      </c>
      <c r="H7780" s="1">
        <v>42257</v>
      </c>
      <c r="I7780">
        <v>11362</v>
      </c>
      <c r="J7780" t="s">
        <v>47</v>
      </c>
      <c r="K7780">
        <v>27</v>
      </c>
      <c r="L7780">
        <v>2.1800000000000002</v>
      </c>
      <c r="M7780" s="2">
        <v>7.0000000000000007E-2</v>
      </c>
      <c r="N7780">
        <v>63.02</v>
      </c>
      <c r="O7780">
        <v>5</v>
      </c>
      <c r="P7780">
        <v>-119.66</v>
      </c>
      <c r="Q7780" s="2">
        <v>0.81</v>
      </c>
      <c r="R7780" t="s">
        <v>29</v>
      </c>
      <c r="S7780" t="s">
        <v>59</v>
      </c>
      <c r="T7780" t="s">
        <v>2314</v>
      </c>
      <c r="U7780" t="s">
        <v>481</v>
      </c>
      <c r="V7780" t="s">
        <v>68</v>
      </c>
      <c r="W7780">
        <v>1572</v>
      </c>
      <c r="X7780" s="1">
        <v>42259</v>
      </c>
      <c r="Y7780" t="s">
        <v>34</v>
      </c>
      <c r="Z7780" t="e" vm="38">
        <v>#VALUE!</v>
      </c>
      <c r="AA7780">
        <v>46360</v>
      </c>
      <c r="AB7780" t="e" cm="1" vm="2">
        <f t="array" ref="AB7780">_FV(Table1[[#This Row],[State]],"Country/region",TRUE)</f>
        <v>#VALUE!</v>
      </c>
    </row>
    <row r="7781" spans="1:28" x14ac:dyDescent="0.35">
      <c r="A7781" t="s">
        <v>1408</v>
      </c>
      <c r="B7781">
        <v>68</v>
      </c>
      <c r="C7781" t="s">
        <v>2167</v>
      </c>
      <c r="D7781" t="s">
        <v>46</v>
      </c>
      <c r="E7781">
        <f>YEAR(Table1[[#This Row],[Order Date]])</f>
        <v>2015</v>
      </c>
      <c r="F7781">
        <v>1</v>
      </c>
      <c r="G7781">
        <f>MONTH(Table1[[#This Row],[Order Date]])</f>
        <v>9</v>
      </c>
      <c r="H7781" s="1">
        <v>42257</v>
      </c>
      <c r="I7781">
        <v>7552</v>
      </c>
      <c r="J7781" t="s">
        <v>58</v>
      </c>
      <c r="K7781">
        <v>47</v>
      </c>
      <c r="L7781">
        <v>28.15</v>
      </c>
      <c r="M7781" s="2">
        <v>0.02</v>
      </c>
      <c r="N7781">
        <v>1406.49</v>
      </c>
      <c r="O7781">
        <v>6.17</v>
      </c>
      <c r="P7781">
        <v>332.52</v>
      </c>
      <c r="Q7781" s="2">
        <v>0.55000000000000004</v>
      </c>
      <c r="R7781" t="s">
        <v>29</v>
      </c>
      <c r="S7781" t="s">
        <v>139</v>
      </c>
      <c r="T7781" t="s">
        <v>388</v>
      </c>
      <c r="U7781" t="s">
        <v>88</v>
      </c>
      <c r="V7781" t="s">
        <v>52</v>
      </c>
      <c r="W7781">
        <v>1033</v>
      </c>
      <c r="X7781" s="1">
        <v>42259</v>
      </c>
      <c r="Y7781" t="s">
        <v>34</v>
      </c>
      <c r="Z7781" t="e" vm="20">
        <v>#VALUE!</v>
      </c>
      <c r="AA7781">
        <v>89031</v>
      </c>
      <c r="AB7781" t="e" cm="1" vm="2">
        <f t="array" ref="AB7781">_FV(Table1[[#This Row],[State]],"Country/region",TRUE)</f>
        <v>#VALUE!</v>
      </c>
    </row>
    <row r="7782" spans="1:28" x14ac:dyDescent="0.35">
      <c r="A7782" t="s">
        <v>1408</v>
      </c>
      <c r="B7782">
        <v>68</v>
      </c>
      <c r="C7782" t="s">
        <v>2167</v>
      </c>
      <c r="D7782" t="s">
        <v>46</v>
      </c>
      <c r="E7782">
        <f>YEAR(Table1[[#This Row],[Order Date]])</f>
        <v>2015</v>
      </c>
      <c r="F7782">
        <v>1</v>
      </c>
      <c r="G7782">
        <f>MONTH(Table1[[#This Row],[Order Date]])</f>
        <v>9</v>
      </c>
      <c r="H7782" s="1">
        <v>42257</v>
      </c>
      <c r="I7782">
        <v>7552</v>
      </c>
      <c r="J7782" t="s">
        <v>58</v>
      </c>
      <c r="K7782">
        <v>49</v>
      </c>
      <c r="L7782">
        <v>12.98</v>
      </c>
      <c r="M7782" s="2">
        <v>0.09</v>
      </c>
      <c r="N7782">
        <v>587.71</v>
      </c>
      <c r="O7782">
        <v>3.14</v>
      </c>
      <c r="P7782">
        <v>26.28</v>
      </c>
      <c r="Q7782" s="2">
        <v>0.6</v>
      </c>
      <c r="R7782" t="s">
        <v>29</v>
      </c>
      <c r="S7782" t="s">
        <v>139</v>
      </c>
      <c r="T7782" t="s">
        <v>1930</v>
      </c>
      <c r="U7782" t="s">
        <v>481</v>
      </c>
      <c r="V7782" t="s">
        <v>52</v>
      </c>
      <c r="W7782">
        <v>1034</v>
      </c>
      <c r="X7782" s="1">
        <v>42259</v>
      </c>
      <c r="Y7782" t="s">
        <v>34</v>
      </c>
      <c r="Z7782" t="e" vm="20">
        <v>#VALUE!</v>
      </c>
      <c r="AA7782">
        <v>89031</v>
      </c>
      <c r="AB7782" t="e" cm="1" vm="2">
        <f t="array" ref="AB7782">_FV(Table1[[#This Row],[State]],"Country/region",TRUE)</f>
        <v>#VALUE!</v>
      </c>
    </row>
    <row r="7783" spans="1:28" x14ac:dyDescent="0.35">
      <c r="A7783" t="s">
        <v>1816</v>
      </c>
      <c r="B7783">
        <v>68</v>
      </c>
      <c r="C7783" t="s">
        <v>1817</v>
      </c>
      <c r="D7783" t="s">
        <v>46</v>
      </c>
      <c r="E7783">
        <f>YEAR(Table1[[#This Row],[Order Date]])</f>
        <v>2015</v>
      </c>
      <c r="F7783">
        <v>1</v>
      </c>
      <c r="G7783">
        <f>MONTH(Table1[[#This Row],[Order Date]])</f>
        <v>9</v>
      </c>
      <c r="H7783" s="1">
        <v>42257</v>
      </c>
      <c r="I7783">
        <v>58278</v>
      </c>
      <c r="J7783" t="s">
        <v>28</v>
      </c>
      <c r="K7783">
        <v>4</v>
      </c>
      <c r="L7783">
        <v>85.99</v>
      </c>
      <c r="M7783" s="2">
        <v>0.1</v>
      </c>
      <c r="N7783">
        <v>281.5455</v>
      </c>
      <c r="O7783">
        <v>0.99</v>
      </c>
      <c r="P7783">
        <v>-434.55500000000001</v>
      </c>
      <c r="Q7783" s="2">
        <v>0.85</v>
      </c>
      <c r="R7783" t="s">
        <v>96</v>
      </c>
      <c r="S7783" t="s">
        <v>59</v>
      </c>
      <c r="T7783" t="s">
        <v>971</v>
      </c>
      <c r="U7783" t="s">
        <v>105</v>
      </c>
      <c r="V7783" t="s">
        <v>68</v>
      </c>
      <c r="W7783">
        <v>8150</v>
      </c>
      <c r="X7783" s="1">
        <v>42260</v>
      </c>
      <c r="Y7783" t="s">
        <v>34</v>
      </c>
      <c r="Z7783" t="e" vm="38">
        <v>#VALUE!</v>
      </c>
      <c r="AA7783">
        <v>47362</v>
      </c>
      <c r="AB7783" t="e" cm="1" vm="2">
        <f t="array" ref="AB7783">_FV(Table1[[#This Row],[State]],"Country/region",TRUE)</f>
        <v>#VALUE!</v>
      </c>
    </row>
    <row r="7784" spans="1:28" x14ac:dyDescent="0.35">
      <c r="A7784" t="s">
        <v>2937</v>
      </c>
      <c r="B7784">
        <v>68</v>
      </c>
      <c r="C7784" t="s">
        <v>2611</v>
      </c>
      <c r="D7784" t="s">
        <v>46</v>
      </c>
      <c r="E7784">
        <f>YEAR(Table1[[#This Row],[Order Date]])</f>
        <v>2015</v>
      </c>
      <c r="F7784">
        <v>1</v>
      </c>
      <c r="G7784">
        <f>MONTH(Table1[[#This Row],[Order Date]])</f>
        <v>9</v>
      </c>
      <c r="H7784" s="1">
        <v>42257</v>
      </c>
      <c r="I7784">
        <v>11362</v>
      </c>
      <c r="J7784" t="s">
        <v>47</v>
      </c>
      <c r="K7784">
        <v>25</v>
      </c>
      <c r="L7784">
        <v>110.99</v>
      </c>
      <c r="M7784" s="2">
        <v>0.04</v>
      </c>
      <c r="N7784">
        <v>2407.6930000000002</v>
      </c>
      <c r="O7784">
        <v>8.99</v>
      </c>
      <c r="P7784">
        <v>424.14299999999997</v>
      </c>
      <c r="Q7784" s="2">
        <v>0.56999999999999995</v>
      </c>
      <c r="R7784" t="s">
        <v>96</v>
      </c>
      <c r="S7784" t="s">
        <v>30</v>
      </c>
      <c r="T7784" t="s">
        <v>1992</v>
      </c>
      <c r="U7784" t="s">
        <v>105</v>
      </c>
      <c r="V7784" t="s">
        <v>68</v>
      </c>
      <c r="W7784">
        <v>1574</v>
      </c>
      <c r="X7784" s="1">
        <v>42261</v>
      </c>
      <c r="Y7784" t="s">
        <v>34</v>
      </c>
      <c r="Z7784" t="e" vm="38">
        <v>#VALUE!</v>
      </c>
      <c r="AA7784">
        <v>46544</v>
      </c>
      <c r="AB7784" t="e" cm="1" vm="2">
        <f t="array" ref="AB7784">_FV(Table1[[#This Row],[State]],"Country/region",TRUE)</f>
        <v>#VALUE!</v>
      </c>
    </row>
    <row r="7785" spans="1:28" x14ac:dyDescent="0.35">
      <c r="A7785" t="s">
        <v>2937</v>
      </c>
      <c r="B7785">
        <v>68</v>
      </c>
      <c r="C7785" t="s">
        <v>2611</v>
      </c>
      <c r="D7785" t="s">
        <v>46</v>
      </c>
      <c r="E7785">
        <f>YEAR(Table1[[#This Row],[Order Date]])</f>
        <v>2015</v>
      </c>
      <c r="F7785">
        <v>1</v>
      </c>
      <c r="G7785">
        <f>MONTH(Table1[[#This Row],[Order Date]])</f>
        <v>9</v>
      </c>
      <c r="H7785" s="1">
        <v>42257</v>
      </c>
      <c r="I7785">
        <v>11362</v>
      </c>
      <c r="J7785" t="s">
        <v>47</v>
      </c>
      <c r="K7785">
        <v>9</v>
      </c>
      <c r="L7785">
        <v>699.99</v>
      </c>
      <c r="M7785" s="2">
        <v>0.02</v>
      </c>
      <c r="N7785">
        <v>6420.87</v>
      </c>
      <c r="O7785">
        <v>24.49</v>
      </c>
      <c r="P7785">
        <v>-690.21</v>
      </c>
      <c r="Q7785" s="2">
        <v>0.41</v>
      </c>
      <c r="R7785" t="s">
        <v>96</v>
      </c>
      <c r="S7785" t="s">
        <v>40</v>
      </c>
      <c r="T7785" t="s">
        <v>191</v>
      </c>
      <c r="U7785" t="s">
        <v>192</v>
      </c>
      <c r="V7785" t="s">
        <v>68</v>
      </c>
      <c r="W7785">
        <v>1573</v>
      </c>
      <c r="X7785" s="1">
        <v>42262</v>
      </c>
      <c r="Y7785" t="s">
        <v>34</v>
      </c>
      <c r="Z7785" t="e" vm="38">
        <v>#VALUE!</v>
      </c>
      <c r="AA7785">
        <v>46544</v>
      </c>
      <c r="AB7785" t="e" cm="1" vm="2">
        <f t="array" ref="AB7785">_FV(Table1[[#This Row],[State]],"Country/region",TRUE)</f>
        <v>#VALUE!</v>
      </c>
    </row>
    <row r="7786" spans="1:28" x14ac:dyDescent="0.35">
      <c r="A7786" t="s">
        <v>3519</v>
      </c>
      <c r="B7786">
        <v>68</v>
      </c>
      <c r="C7786" t="s">
        <v>1868</v>
      </c>
      <c r="D7786" t="s">
        <v>38</v>
      </c>
      <c r="E7786">
        <f>YEAR(Table1[[#This Row],[Order Date]])</f>
        <v>2015</v>
      </c>
      <c r="F7786">
        <v>1</v>
      </c>
      <c r="G7786">
        <f>MONTH(Table1[[#This Row],[Order Date]])</f>
        <v>9</v>
      </c>
      <c r="H7786" s="1">
        <v>42258</v>
      </c>
      <c r="I7786">
        <v>19653</v>
      </c>
      <c r="J7786" t="s">
        <v>39</v>
      </c>
      <c r="K7786">
        <v>34</v>
      </c>
      <c r="L7786">
        <v>3.58</v>
      </c>
      <c r="M7786" s="2">
        <v>7.0000000000000007E-2</v>
      </c>
      <c r="N7786">
        <v>125.46</v>
      </c>
      <c r="O7786">
        <v>5.47</v>
      </c>
      <c r="P7786">
        <v>-129.62799999999999</v>
      </c>
      <c r="Q7786" s="2">
        <v>0.37</v>
      </c>
      <c r="R7786" t="s">
        <v>29</v>
      </c>
      <c r="S7786" t="s">
        <v>30</v>
      </c>
      <c r="T7786" t="s">
        <v>1822</v>
      </c>
      <c r="U7786" t="s">
        <v>67</v>
      </c>
      <c r="V7786" t="s">
        <v>68</v>
      </c>
      <c r="W7786">
        <v>2724</v>
      </c>
      <c r="X7786" s="1">
        <v>42258</v>
      </c>
      <c r="Y7786" t="s">
        <v>34</v>
      </c>
      <c r="Z7786" t="e" vm="11">
        <v>#VALUE!</v>
      </c>
      <c r="AA7786">
        <v>77381</v>
      </c>
      <c r="AB7786" t="e" cm="1" vm="2">
        <f t="array" ref="AB7786">_FV(Table1[[#This Row],[State]],"Country/region",TRUE)</f>
        <v>#VALUE!</v>
      </c>
    </row>
    <row r="7787" spans="1:28" x14ac:dyDescent="0.35">
      <c r="A7787" t="s">
        <v>690</v>
      </c>
      <c r="B7787">
        <v>68</v>
      </c>
      <c r="C7787" t="s">
        <v>1533</v>
      </c>
      <c r="D7787" t="s">
        <v>46</v>
      </c>
      <c r="E7787">
        <f>YEAR(Table1[[#This Row],[Order Date]])</f>
        <v>2015</v>
      </c>
      <c r="F7787">
        <v>1</v>
      </c>
      <c r="G7787">
        <f>MONTH(Table1[[#This Row],[Order Date]])</f>
        <v>9</v>
      </c>
      <c r="H7787" s="1">
        <v>42258</v>
      </c>
      <c r="I7787">
        <v>41766</v>
      </c>
      <c r="J7787" t="s">
        <v>58</v>
      </c>
      <c r="K7787">
        <v>7</v>
      </c>
      <c r="L7787">
        <v>34.54</v>
      </c>
      <c r="M7787" s="2">
        <v>0</v>
      </c>
      <c r="N7787">
        <v>273.42</v>
      </c>
      <c r="O7787">
        <v>14.72</v>
      </c>
      <c r="P7787">
        <v>10.064</v>
      </c>
      <c r="Q7787" s="2">
        <v>0.37</v>
      </c>
      <c r="R7787" t="s">
        <v>29</v>
      </c>
      <c r="S7787" t="s">
        <v>30</v>
      </c>
      <c r="T7787" t="s">
        <v>2482</v>
      </c>
      <c r="U7787" t="s">
        <v>67</v>
      </c>
      <c r="V7787" t="s">
        <v>33</v>
      </c>
      <c r="W7787">
        <v>5888</v>
      </c>
      <c r="X7787" s="1">
        <v>42259</v>
      </c>
      <c r="Y7787" t="s">
        <v>34</v>
      </c>
      <c r="Z7787" t="e" vm="30">
        <v>#VALUE!</v>
      </c>
      <c r="AA7787">
        <v>1742</v>
      </c>
      <c r="AB7787" t="e" cm="1" vm="2">
        <f t="array" ref="AB7787">_FV(Table1[[#This Row],[State]],"Country/region",TRUE)</f>
        <v>#VALUE!</v>
      </c>
    </row>
    <row r="7788" spans="1:28" x14ac:dyDescent="0.35">
      <c r="A7788" t="s">
        <v>1532</v>
      </c>
      <c r="B7788">
        <v>68</v>
      </c>
      <c r="C7788" t="s">
        <v>1533</v>
      </c>
      <c r="D7788" t="s">
        <v>46</v>
      </c>
      <c r="E7788">
        <f>YEAR(Table1[[#This Row],[Order Date]])</f>
        <v>2015</v>
      </c>
      <c r="F7788">
        <v>1</v>
      </c>
      <c r="G7788">
        <f>MONTH(Table1[[#This Row],[Order Date]])</f>
        <v>9</v>
      </c>
      <c r="H7788" s="1">
        <v>42258</v>
      </c>
      <c r="I7788">
        <v>41766</v>
      </c>
      <c r="J7788" t="s">
        <v>58</v>
      </c>
      <c r="K7788">
        <v>10</v>
      </c>
      <c r="L7788">
        <v>500.98</v>
      </c>
      <c r="M7788" s="2">
        <v>0.01</v>
      </c>
      <c r="N7788">
        <v>5158.09</v>
      </c>
      <c r="O7788">
        <v>28.14</v>
      </c>
      <c r="P7788">
        <v>969.05</v>
      </c>
      <c r="Q7788" s="2">
        <v>0.38</v>
      </c>
      <c r="R7788" t="s">
        <v>96</v>
      </c>
      <c r="S7788" t="s">
        <v>49</v>
      </c>
      <c r="T7788" t="s">
        <v>624</v>
      </c>
      <c r="U7788" t="s">
        <v>98</v>
      </c>
      <c r="V7788" t="s">
        <v>76</v>
      </c>
      <c r="W7788">
        <v>5889</v>
      </c>
      <c r="X7788" s="1">
        <v>42259</v>
      </c>
      <c r="Y7788" t="s">
        <v>53</v>
      </c>
      <c r="Z7788" t="e" vm="29">
        <v>#VALUE!</v>
      </c>
      <c r="AA7788">
        <v>42071</v>
      </c>
      <c r="AB7788" t="e" cm="1" vm="2">
        <f t="array" ref="AB7788">_FV(Table1[[#This Row],[State]],"Country/region",TRUE)</f>
        <v>#VALUE!</v>
      </c>
    </row>
    <row r="7789" spans="1:28" x14ac:dyDescent="0.35">
      <c r="A7789" t="s">
        <v>1627</v>
      </c>
      <c r="B7789">
        <v>68</v>
      </c>
      <c r="C7789" t="s">
        <v>2089</v>
      </c>
      <c r="D7789" t="s">
        <v>46</v>
      </c>
      <c r="E7789">
        <f>YEAR(Table1[[#This Row],[Order Date]])</f>
        <v>2015</v>
      </c>
      <c r="F7789">
        <v>1</v>
      </c>
      <c r="G7789">
        <f>MONTH(Table1[[#This Row],[Order Date]])</f>
        <v>9</v>
      </c>
      <c r="H7789" s="1">
        <v>42259</v>
      </c>
      <c r="I7789">
        <v>27302</v>
      </c>
      <c r="J7789" t="s">
        <v>47</v>
      </c>
      <c r="K7789">
        <v>16</v>
      </c>
      <c r="L7789">
        <v>13.79</v>
      </c>
      <c r="M7789" s="2">
        <v>0.04</v>
      </c>
      <c r="N7789">
        <v>237.54</v>
      </c>
      <c r="O7789">
        <v>8.7799999999999994</v>
      </c>
      <c r="P7789">
        <v>29.76</v>
      </c>
      <c r="Q7789" s="2">
        <v>0.43</v>
      </c>
      <c r="R7789" t="s">
        <v>48</v>
      </c>
      <c r="S7789" t="s">
        <v>30</v>
      </c>
      <c r="T7789" t="s">
        <v>808</v>
      </c>
      <c r="U7789" t="s">
        <v>82</v>
      </c>
      <c r="V7789" t="s">
        <v>76</v>
      </c>
      <c r="W7789">
        <v>3832</v>
      </c>
      <c r="X7789" s="1">
        <v>42259</v>
      </c>
      <c r="Y7789" t="s">
        <v>34</v>
      </c>
      <c r="Z7789" t="e" vm="44">
        <v>#VALUE!</v>
      </c>
      <c r="AA7789">
        <v>30161</v>
      </c>
      <c r="AB7789" t="e" cm="1" vm="2">
        <f t="array" ref="AB7789">_FV(Table1[[#This Row],[State]],"Country/region",TRUE)</f>
        <v>#VALUE!</v>
      </c>
    </row>
    <row r="7790" spans="1:28" x14ac:dyDescent="0.35">
      <c r="A7790" t="s">
        <v>1627</v>
      </c>
      <c r="B7790">
        <v>68</v>
      </c>
      <c r="C7790" t="s">
        <v>2089</v>
      </c>
      <c r="D7790" t="s">
        <v>46</v>
      </c>
      <c r="E7790">
        <f>YEAR(Table1[[#This Row],[Order Date]])</f>
        <v>2015</v>
      </c>
      <c r="F7790">
        <v>1</v>
      </c>
      <c r="G7790">
        <f>MONTH(Table1[[#This Row],[Order Date]])</f>
        <v>9</v>
      </c>
      <c r="H7790" s="1">
        <v>42259</v>
      </c>
      <c r="I7790">
        <v>27302</v>
      </c>
      <c r="J7790" t="s">
        <v>47</v>
      </c>
      <c r="K7790">
        <v>3</v>
      </c>
      <c r="L7790">
        <v>48.91</v>
      </c>
      <c r="M7790" s="2">
        <v>0.08</v>
      </c>
      <c r="N7790">
        <v>143.5</v>
      </c>
      <c r="O7790">
        <v>5.81</v>
      </c>
      <c r="P7790">
        <v>-27.51</v>
      </c>
      <c r="Q7790" s="2">
        <v>0.38</v>
      </c>
      <c r="R7790" t="s">
        <v>29</v>
      </c>
      <c r="S7790" t="s">
        <v>30</v>
      </c>
      <c r="T7790" t="s">
        <v>408</v>
      </c>
      <c r="U7790" t="s">
        <v>61</v>
      </c>
      <c r="V7790" t="s">
        <v>76</v>
      </c>
      <c r="W7790">
        <v>3833</v>
      </c>
      <c r="X7790" s="1">
        <v>42259</v>
      </c>
      <c r="Y7790" t="s">
        <v>34</v>
      </c>
      <c r="Z7790" t="e" vm="44">
        <v>#VALUE!</v>
      </c>
      <c r="AA7790">
        <v>30161</v>
      </c>
      <c r="AB7790" t="e" cm="1" vm="2">
        <f t="array" ref="AB7790">_FV(Table1[[#This Row],[State]],"Country/region",TRUE)</f>
        <v>#VALUE!</v>
      </c>
    </row>
    <row r="7791" spans="1:28" x14ac:dyDescent="0.35">
      <c r="A7791" t="s">
        <v>1808</v>
      </c>
      <c r="B7791">
        <v>68</v>
      </c>
      <c r="C7791" t="s">
        <v>1809</v>
      </c>
      <c r="D7791" t="s">
        <v>46</v>
      </c>
      <c r="E7791">
        <f>YEAR(Table1[[#This Row],[Order Date]])</f>
        <v>2015</v>
      </c>
      <c r="F7791">
        <v>1</v>
      </c>
      <c r="G7791">
        <f>MONTH(Table1[[#This Row],[Order Date]])</f>
        <v>9</v>
      </c>
      <c r="H7791" s="1">
        <v>42259</v>
      </c>
      <c r="I7791">
        <v>47622</v>
      </c>
      <c r="J7791" t="s">
        <v>39</v>
      </c>
      <c r="K7791">
        <v>41</v>
      </c>
      <c r="L7791">
        <v>204.1</v>
      </c>
      <c r="M7791" s="2">
        <v>0.05</v>
      </c>
      <c r="N7791">
        <v>8188.19</v>
      </c>
      <c r="O7791">
        <v>13.99</v>
      </c>
      <c r="P7791">
        <v>3702</v>
      </c>
      <c r="Q7791" s="2">
        <v>0.37</v>
      </c>
      <c r="R7791" t="s">
        <v>96</v>
      </c>
      <c r="S7791" t="s">
        <v>80</v>
      </c>
      <c r="T7791" t="s">
        <v>2505</v>
      </c>
      <c r="U7791" t="s">
        <v>98</v>
      </c>
      <c r="V7791" t="s">
        <v>76</v>
      </c>
      <c r="W7791">
        <v>6694</v>
      </c>
      <c r="X7791" s="1">
        <v>42260</v>
      </c>
      <c r="Y7791" t="s">
        <v>34</v>
      </c>
      <c r="Z7791" t="e" vm="35">
        <v>#VALUE!</v>
      </c>
      <c r="AA7791">
        <v>72756</v>
      </c>
      <c r="AB7791" t="e" cm="1" vm="2">
        <f t="array" ref="AB7791">_FV(Table1[[#This Row],[State]],"Country/region",TRUE)</f>
        <v>#VALUE!</v>
      </c>
    </row>
    <row r="7792" spans="1:28" x14ac:dyDescent="0.35">
      <c r="A7792" t="s">
        <v>2515</v>
      </c>
      <c r="B7792">
        <v>68</v>
      </c>
      <c r="C7792" t="s">
        <v>663</v>
      </c>
      <c r="D7792" t="s">
        <v>57</v>
      </c>
      <c r="E7792">
        <f>YEAR(Table1[[#This Row],[Order Date]])</f>
        <v>2015</v>
      </c>
      <c r="F7792">
        <v>1</v>
      </c>
      <c r="G7792">
        <f>MONTH(Table1[[#This Row],[Order Date]])</f>
        <v>9</v>
      </c>
      <c r="H7792" s="1">
        <v>42259</v>
      </c>
      <c r="I7792">
        <v>46212</v>
      </c>
      <c r="J7792" t="s">
        <v>39</v>
      </c>
      <c r="K7792">
        <v>7</v>
      </c>
      <c r="L7792">
        <v>550.98</v>
      </c>
      <c r="M7792" s="2">
        <v>0.08</v>
      </c>
      <c r="N7792">
        <v>3877.88</v>
      </c>
      <c r="O7792">
        <v>45.7</v>
      </c>
      <c r="P7792">
        <v>-1331.5533660000001</v>
      </c>
      <c r="Q7792" s="2">
        <v>0.71</v>
      </c>
      <c r="R7792" t="s">
        <v>48</v>
      </c>
      <c r="S7792" t="s">
        <v>73</v>
      </c>
      <c r="T7792" t="s">
        <v>2601</v>
      </c>
      <c r="U7792" t="s">
        <v>75</v>
      </c>
      <c r="V7792" t="s">
        <v>33</v>
      </c>
      <c r="W7792">
        <v>6491</v>
      </c>
      <c r="X7792" s="1">
        <v>42261</v>
      </c>
      <c r="Y7792" t="s">
        <v>53</v>
      </c>
      <c r="Z7792" t="e" vm="43">
        <v>#VALUE!</v>
      </c>
      <c r="AA7792">
        <v>25314</v>
      </c>
      <c r="AB7792" t="e" cm="1" vm="2">
        <f t="array" ref="AB7792">_FV(Table1[[#This Row],[State]],"Country/region",TRUE)</f>
        <v>#VALUE!</v>
      </c>
    </row>
    <row r="7793" spans="1:28" x14ac:dyDescent="0.35">
      <c r="A7793" t="s">
        <v>662</v>
      </c>
      <c r="B7793">
        <v>68</v>
      </c>
      <c r="C7793" t="s">
        <v>663</v>
      </c>
      <c r="D7793" t="s">
        <v>57</v>
      </c>
      <c r="E7793">
        <f>YEAR(Table1[[#This Row],[Order Date]])</f>
        <v>2015</v>
      </c>
      <c r="F7793">
        <v>1</v>
      </c>
      <c r="G7793">
        <f>MONTH(Table1[[#This Row],[Order Date]])</f>
        <v>9</v>
      </c>
      <c r="H7793" s="1">
        <v>42259</v>
      </c>
      <c r="I7793">
        <v>46212</v>
      </c>
      <c r="J7793" t="s">
        <v>39</v>
      </c>
      <c r="K7793">
        <v>43</v>
      </c>
      <c r="L7793">
        <v>7.78</v>
      </c>
      <c r="M7793" s="2">
        <v>0.09</v>
      </c>
      <c r="N7793">
        <v>322.47000000000003</v>
      </c>
      <c r="O7793">
        <v>2.5</v>
      </c>
      <c r="P7793">
        <v>72.28</v>
      </c>
      <c r="Q7793" s="2">
        <v>0.38</v>
      </c>
      <c r="R7793" t="s">
        <v>29</v>
      </c>
      <c r="S7793" t="s">
        <v>30</v>
      </c>
      <c r="T7793" t="s">
        <v>1647</v>
      </c>
      <c r="U7793" t="s">
        <v>267</v>
      </c>
      <c r="V7793" t="s">
        <v>52</v>
      </c>
      <c r="W7793">
        <v>6492</v>
      </c>
      <c r="X7793" s="1">
        <v>42261</v>
      </c>
      <c r="Y7793" t="s">
        <v>42</v>
      </c>
      <c r="Z7793" t="e" vm="46">
        <v>#VALUE!</v>
      </c>
      <c r="AA7793">
        <v>82001</v>
      </c>
      <c r="AB7793" t="e" cm="1" vm="2">
        <f t="array" ref="AB7793">_FV(Table1[[#This Row],[State]],"Country/region",TRUE)</f>
        <v>#VALUE!</v>
      </c>
    </row>
    <row r="7794" spans="1:28" x14ac:dyDescent="0.35">
      <c r="A7794" t="s">
        <v>2381</v>
      </c>
      <c r="B7794">
        <v>68</v>
      </c>
      <c r="C7794" t="s">
        <v>933</v>
      </c>
      <c r="D7794" t="s">
        <v>27</v>
      </c>
      <c r="E7794">
        <f>YEAR(Table1[[#This Row],[Order Date]])</f>
        <v>2015</v>
      </c>
      <c r="F7794">
        <v>1</v>
      </c>
      <c r="G7794">
        <f>MONTH(Table1[[#This Row],[Order Date]])</f>
        <v>9</v>
      </c>
      <c r="H7794" s="1">
        <v>42259</v>
      </c>
      <c r="I7794">
        <v>49862</v>
      </c>
      <c r="J7794" t="s">
        <v>39</v>
      </c>
      <c r="K7794">
        <v>24</v>
      </c>
      <c r="L7794">
        <v>3.15</v>
      </c>
      <c r="M7794" s="2">
        <v>7.0000000000000007E-2</v>
      </c>
      <c r="N7794">
        <v>75.73</v>
      </c>
      <c r="O7794">
        <v>0.5</v>
      </c>
      <c r="P7794">
        <v>29.46</v>
      </c>
      <c r="Q7794" s="2">
        <v>0.37</v>
      </c>
      <c r="R7794" t="s">
        <v>29</v>
      </c>
      <c r="S7794" t="s">
        <v>30</v>
      </c>
      <c r="T7794" t="s">
        <v>1880</v>
      </c>
      <c r="U7794" t="s">
        <v>210</v>
      </c>
      <c r="V7794" t="s">
        <v>76</v>
      </c>
      <c r="W7794">
        <v>6977</v>
      </c>
      <c r="X7794" s="1">
        <v>42261</v>
      </c>
      <c r="Y7794" t="s">
        <v>34</v>
      </c>
      <c r="Z7794" t="e" vm="18">
        <v>#VALUE!</v>
      </c>
      <c r="AA7794">
        <v>23464</v>
      </c>
      <c r="AB7794" t="e" cm="1" vm="2">
        <f t="array" ref="AB7794">_FV(Table1[[#This Row],[State]],"Country/region",TRUE)</f>
        <v>#VALUE!</v>
      </c>
    </row>
    <row r="7795" spans="1:28" x14ac:dyDescent="0.35">
      <c r="A7795" t="s">
        <v>817</v>
      </c>
      <c r="B7795">
        <v>68</v>
      </c>
      <c r="C7795" t="s">
        <v>1284</v>
      </c>
      <c r="D7795" t="s">
        <v>46</v>
      </c>
      <c r="E7795">
        <f>YEAR(Table1[[#This Row],[Order Date]])</f>
        <v>2015</v>
      </c>
      <c r="F7795">
        <v>1</v>
      </c>
      <c r="G7795">
        <f>MONTH(Table1[[#This Row],[Order Date]])</f>
        <v>9</v>
      </c>
      <c r="H7795" s="1">
        <v>42259</v>
      </c>
      <c r="I7795">
        <v>4578</v>
      </c>
      <c r="J7795" t="s">
        <v>47</v>
      </c>
      <c r="K7795">
        <v>45</v>
      </c>
      <c r="L7795">
        <v>6.48</v>
      </c>
      <c r="M7795" s="2">
        <v>0.09</v>
      </c>
      <c r="N7795">
        <v>282.70999999999998</v>
      </c>
      <c r="O7795">
        <v>6.74</v>
      </c>
      <c r="P7795">
        <v>-141.44</v>
      </c>
      <c r="Q7795" s="2">
        <v>0.37</v>
      </c>
      <c r="R7795" t="s">
        <v>29</v>
      </c>
      <c r="S7795" t="s">
        <v>30</v>
      </c>
      <c r="T7795" t="s">
        <v>3487</v>
      </c>
      <c r="U7795" t="s">
        <v>61</v>
      </c>
      <c r="V7795" t="s">
        <v>76</v>
      </c>
      <c r="W7795">
        <v>646</v>
      </c>
      <c r="X7795" s="1">
        <v>42264</v>
      </c>
      <c r="Y7795" t="s">
        <v>34</v>
      </c>
      <c r="Z7795" t="e" vm="14">
        <v>#VALUE!</v>
      </c>
      <c r="AA7795">
        <v>32259</v>
      </c>
      <c r="AB7795" t="e" cm="1" vm="2">
        <f t="array" ref="AB7795">_FV(Table1[[#This Row],[State]],"Country/region",TRUE)</f>
        <v>#VALUE!</v>
      </c>
    </row>
    <row r="7796" spans="1:28" x14ac:dyDescent="0.35">
      <c r="A7796" t="s">
        <v>2813</v>
      </c>
      <c r="B7796">
        <v>68</v>
      </c>
      <c r="C7796" t="s">
        <v>2192</v>
      </c>
      <c r="D7796" t="s">
        <v>27</v>
      </c>
      <c r="E7796">
        <f>YEAR(Table1[[#This Row],[Order Date]])</f>
        <v>2015</v>
      </c>
      <c r="F7796">
        <v>1</v>
      </c>
      <c r="G7796">
        <f>MONTH(Table1[[#This Row],[Order Date]])</f>
        <v>9</v>
      </c>
      <c r="H7796" s="1">
        <v>42259</v>
      </c>
      <c r="I7796">
        <v>42564</v>
      </c>
      <c r="J7796" t="s">
        <v>47</v>
      </c>
      <c r="K7796">
        <v>35</v>
      </c>
      <c r="L7796">
        <v>200.98</v>
      </c>
      <c r="M7796" s="2">
        <v>0.02</v>
      </c>
      <c r="N7796">
        <v>7468.86</v>
      </c>
      <c r="O7796">
        <v>23.76</v>
      </c>
      <c r="P7796">
        <v>2155.41</v>
      </c>
      <c r="Q7796" s="2">
        <v>0.57999999999999996</v>
      </c>
      <c r="R7796" t="s">
        <v>48</v>
      </c>
      <c r="S7796" t="s">
        <v>49</v>
      </c>
      <c r="T7796" t="s">
        <v>965</v>
      </c>
      <c r="U7796" t="s">
        <v>51</v>
      </c>
      <c r="V7796" t="s">
        <v>68</v>
      </c>
      <c r="W7796">
        <v>6009</v>
      </c>
      <c r="X7796" s="1">
        <v>42266</v>
      </c>
      <c r="Y7796" t="s">
        <v>53</v>
      </c>
      <c r="Z7796" t="e" vm="16">
        <v>#VALUE!</v>
      </c>
      <c r="AA7796">
        <v>60031</v>
      </c>
      <c r="AB7796" t="e" cm="1" vm="2">
        <f t="array" ref="AB7796">_FV(Table1[[#This Row],[State]],"Country/region",TRUE)</f>
        <v>#VALUE!</v>
      </c>
    </row>
    <row r="7797" spans="1:28" x14ac:dyDescent="0.35">
      <c r="A7797" t="s">
        <v>2312</v>
      </c>
      <c r="B7797">
        <v>68</v>
      </c>
      <c r="C7797" t="s">
        <v>1284</v>
      </c>
      <c r="D7797" t="s">
        <v>46</v>
      </c>
      <c r="E7797">
        <f>YEAR(Table1[[#This Row],[Order Date]])</f>
        <v>2015</v>
      </c>
      <c r="F7797">
        <v>1</v>
      </c>
      <c r="G7797">
        <f>MONTH(Table1[[#This Row],[Order Date]])</f>
        <v>9</v>
      </c>
      <c r="H7797" s="1">
        <v>42259</v>
      </c>
      <c r="I7797">
        <v>4578</v>
      </c>
      <c r="J7797" t="s">
        <v>47</v>
      </c>
      <c r="K7797">
        <v>15</v>
      </c>
      <c r="L7797">
        <v>20.239999999999998</v>
      </c>
      <c r="M7797" s="2">
        <v>7.0000000000000007E-2</v>
      </c>
      <c r="N7797">
        <v>294.66000000000003</v>
      </c>
      <c r="O7797">
        <v>6.67</v>
      </c>
      <c r="P7797">
        <v>86.33</v>
      </c>
      <c r="Q7797" s="2">
        <v>0.49</v>
      </c>
      <c r="R7797" t="s">
        <v>48</v>
      </c>
      <c r="S7797" t="s">
        <v>139</v>
      </c>
      <c r="T7797" t="s">
        <v>2875</v>
      </c>
      <c r="U7797" t="s">
        <v>82</v>
      </c>
      <c r="V7797" t="s">
        <v>76</v>
      </c>
      <c r="W7797">
        <v>648</v>
      </c>
      <c r="X7797" s="1">
        <v>42266</v>
      </c>
      <c r="Y7797" t="s">
        <v>34</v>
      </c>
      <c r="Z7797" t="e" vm="14">
        <v>#VALUE!</v>
      </c>
      <c r="AA7797">
        <v>32601</v>
      </c>
      <c r="AB7797" t="e" cm="1" vm="2">
        <f t="array" ref="AB7797">_FV(Table1[[#This Row],[State]],"Country/region",TRUE)</f>
        <v>#VALUE!</v>
      </c>
    </row>
    <row r="7798" spans="1:28" x14ac:dyDescent="0.35">
      <c r="A7798" t="s">
        <v>2312</v>
      </c>
      <c r="B7798">
        <v>68</v>
      </c>
      <c r="C7798" t="s">
        <v>1284</v>
      </c>
      <c r="D7798" t="s">
        <v>46</v>
      </c>
      <c r="E7798">
        <f>YEAR(Table1[[#This Row],[Order Date]])</f>
        <v>2015</v>
      </c>
      <c r="F7798">
        <v>1</v>
      </c>
      <c r="G7798">
        <f>MONTH(Table1[[#This Row],[Order Date]])</f>
        <v>9</v>
      </c>
      <c r="H7798" s="1">
        <v>42259</v>
      </c>
      <c r="I7798">
        <v>4578</v>
      </c>
      <c r="J7798" t="s">
        <v>47</v>
      </c>
      <c r="K7798">
        <v>48</v>
      </c>
      <c r="L7798">
        <v>14.81</v>
      </c>
      <c r="M7798" s="2">
        <v>0.01</v>
      </c>
      <c r="N7798">
        <v>724.13</v>
      </c>
      <c r="O7798">
        <v>13.32</v>
      </c>
      <c r="P7798">
        <v>-250.53</v>
      </c>
      <c r="Q7798" s="2">
        <v>0.43</v>
      </c>
      <c r="R7798" t="s">
        <v>29</v>
      </c>
      <c r="S7798" t="s">
        <v>30</v>
      </c>
      <c r="T7798" t="s">
        <v>402</v>
      </c>
      <c r="U7798" t="s">
        <v>214</v>
      </c>
      <c r="V7798" t="s">
        <v>76</v>
      </c>
      <c r="W7798">
        <v>647</v>
      </c>
      <c r="X7798" s="1">
        <v>42266</v>
      </c>
      <c r="Y7798" t="s">
        <v>34</v>
      </c>
      <c r="Z7798" t="e" vm="14">
        <v>#VALUE!</v>
      </c>
      <c r="AA7798">
        <v>32601</v>
      </c>
      <c r="AB7798" t="e" cm="1" vm="2">
        <f t="array" ref="AB7798">_FV(Table1[[#This Row],[State]],"Country/region",TRUE)</f>
        <v>#VALUE!</v>
      </c>
    </row>
    <row r="7799" spans="1:28" x14ac:dyDescent="0.35">
      <c r="A7799" t="s">
        <v>2262</v>
      </c>
      <c r="B7799">
        <v>68</v>
      </c>
      <c r="C7799" t="s">
        <v>2346</v>
      </c>
      <c r="D7799" t="s">
        <v>57</v>
      </c>
      <c r="E7799">
        <f>YEAR(Table1[[#This Row],[Order Date]])</f>
        <v>2015</v>
      </c>
      <c r="F7799">
        <v>1</v>
      </c>
      <c r="G7799">
        <f>MONTH(Table1[[#This Row],[Order Date]])</f>
        <v>9</v>
      </c>
      <c r="H7799" s="1">
        <v>42260</v>
      </c>
      <c r="I7799">
        <v>46053</v>
      </c>
      <c r="J7799" t="s">
        <v>28</v>
      </c>
      <c r="K7799">
        <v>25</v>
      </c>
      <c r="L7799">
        <v>60.22</v>
      </c>
      <c r="M7799" s="2">
        <v>0.05</v>
      </c>
      <c r="N7799">
        <v>1458.83</v>
      </c>
      <c r="O7799">
        <v>3.5</v>
      </c>
      <c r="P7799">
        <v>392.76</v>
      </c>
      <c r="Q7799" s="2">
        <v>0.56999999999999995</v>
      </c>
      <c r="R7799" t="s">
        <v>29</v>
      </c>
      <c r="S7799" t="s">
        <v>30</v>
      </c>
      <c r="T7799" t="s">
        <v>431</v>
      </c>
      <c r="U7799" t="s">
        <v>214</v>
      </c>
      <c r="V7799" t="s">
        <v>52</v>
      </c>
      <c r="W7799">
        <v>6474</v>
      </c>
      <c r="X7799" s="1">
        <v>42261</v>
      </c>
      <c r="Y7799" t="s">
        <v>34</v>
      </c>
      <c r="Z7799" t="e" vm="8">
        <v>#VALUE!</v>
      </c>
      <c r="AA7799">
        <v>97068</v>
      </c>
      <c r="AB7799" t="e" cm="1" vm="2">
        <f t="array" ref="AB7799">_FV(Table1[[#This Row],[State]],"Country/region",TRUE)</f>
        <v>#VALUE!</v>
      </c>
    </row>
    <row r="7800" spans="1:28" x14ac:dyDescent="0.35">
      <c r="A7800" t="s">
        <v>820</v>
      </c>
      <c r="B7800">
        <v>68</v>
      </c>
      <c r="C7800" t="s">
        <v>821</v>
      </c>
      <c r="D7800" t="s">
        <v>46</v>
      </c>
      <c r="E7800">
        <f>YEAR(Table1[[#This Row],[Order Date]])</f>
        <v>2015</v>
      </c>
      <c r="F7800">
        <v>1</v>
      </c>
      <c r="G7800">
        <f>MONTH(Table1[[#This Row],[Order Date]])</f>
        <v>9</v>
      </c>
      <c r="H7800" s="1">
        <v>42260</v>
      </c>
      <c r="I7800">
        <v>36901</v>
      </c>
      <c r="J7800" t="s">
        <v>58</v>
      </c>
      <c r="K7800">
        <v>30</v>
      </c>
      <c r="L7800">
        <v>6.68</v>
      </c>
      <c r="M7800" s="2">
        <v>0.08</v>
      </c>
      <c r="N7800">
        <v>201.09</v>
      </c>
      <c r="O7800">
        <v>5.66</v>
      </c>
      <c r="P7800">
        <v>-56.22</v>
      </c>
      <c r="Q7800" s="2">
        <v>0.37</v>
      </c>
      <c r="R7800" t="s">
        <v>29</v>
      </c>
      <c r="S7800" t="s">
        <v>30</v>
      </c>
      <c r="T7800" t="s">
        <v>650</v>
      </c>
      <c r="U7800" t="s">
        <v>61</v>
      </c>
      <c r="V7800" t="s">
        <v>68</v>
      </c>
      <c r="W7800">
        <v>5193</v>
      </c>
      <c r="X7800" s="1">
        <v>42261</v>
      </c>
      <c r="Y7800" t="s">
        <v>34</v>
      </c>
      <c r="Z7800" t="e" vm="5">
        <v>#VALUE!</v>
      </c>
      <c r="AA7800">
        <v>55126</v>
      </c>
      <c r="AB7800" t="e" cm="1" vm="2">
        <f t="array" ref="AB7800">_FV(Table1[[#This Row],[State]],"Country/region",TRUE)</f>
        <v>#VALUE!</v>
      </c>
    </row>
    <row r="7801" spans="1:28" x14ac:dyDescent="0.35">
      <c r="A7801" t="s">
        <v>2134</v>
      </c>
      <c r="B7801">
        <v>68</v>
      </c>
      <c r="C7801" t="s">
        <v>1918</v>
      </c>
      <c r="D7801" t="s">
        <v>46</v>
      </c>
      <c r="E7801">
        <f>YEAR(Table1[[#This Row],[Order Date]])</f>
        <v>2015</v>
      </c>
      <c r="F7801">
        <v>1</v>
      </c>
      <c r="G7801">
        <f>MONTH(Table1[[#This Row],[Order Date]])</f>
        <v>9</v>
      </c>
      <c r="H7801" s="1">
        <v>42260</v>
      </c>
      <c r="I7801">
        <v>4996</v>
      </c>
      <c r="J7801" t="s">
        <v>131</v>
      </c>
      <c r="K7801">
        <v>30</v>
      </c>
      <c r="L7801">
        <v>142.86000000000001</v>
      </c>
      <c r="M7801" s="2">
        <v>0</v>
      </c>
      <c r="N7801">
        <v>4305.79</v>
      </c>
      <c r="O7801">
        <v>19.989999999999998</v>
      </c>
      <c r="P7801">
        <v>1020.32</v>
      </c>
      <c r="Q7801" s="2">
        <v>0.56000000000000005</v>
      </c>
      <c r="R7801" t="s">
        <v>29</v>
      </c>
      <c r="S7801" t="s">
        <v>30</v>
      </c>
      <c r="T7801" t="s">
        <v>1376</v>
      </c>
      <c r="U7801" t="s">
        <v>32</v>
      </c>
      <c r="V7801" t="s">
        <v>68</v>
      </c>
      <c r="W7801">
        <v>710</v>
      </c>
      <c r="X7801" s="1">
        <v>42261</v>
      </c>
      <c r="Y7801" t="s">
        <v>34</v>
      </c>
      <c r="Z7801" t="e" vm="26">
        <v>#VALUE!</v>
      </c>
      <c r="AA7801">
        <v>48154</v>
      </c>
      <c r="AB7801" t="e" cm="1" vm="2">
        <f t="array" ref="AB7801">_FV(Table1[[#This Row],[State]],"Country/region",TRUE)</f>
        <v>#VALUE!</v>
      </c>
    </row>
    <row r="7802" spans="1:28" x14ac:dyDescent="0.35">
      <c r="A7802" t="s">
        <v>790</v>
      </c>
      <c r="B7802">
        <v>68</v>
      </c>
      <c r="C7802" t="s">
        <v>2346</v>
      </c>
      <c r="D7802" t="s">
        <v>57</v>
      </c>
      <c r="E7802">
        <f>YEAR(Table1[[#This Row],[Order Date]])</f>
        <v>2015</v>
      </c>
      <c r="F7802">
        <v>1</v>
      </c>
      <c r="G7802">
        <f>MONTH(Table1[[#This Row],[Order Date]])</f>
        <v>9</v>
      </c>
      <c r="H7802" s="1">
        <v>42260</v>
      </c>
      <c r="I7802">
        <v>46053</v>
      </c>
      <c r="J7802" t="s">
        <v>28</v>
      </c>
      <c r="K7802">
        <v>31</v>
      </c>
      <c r="L7802">
        <v>85.99</v>
      </c>
      <c r="M7802" s="2">
        <v>0</v>
      </c>
      <c r="N7802">
        <v>2447.1075000000001</v>
      </c>
      <c r="O7802">
        <v>0.99</v>
      </c>
      <c r="P7802">
        <v>856.96199999999999</v>
      </c>
      <c r="Q7802" s="2">
        <v>0.55000000000000004</v>
      </c>
      <c r="R7802" t="s">
        <v>96</v>
      </c>
      <c r="S7802" t="s">
        <v>59</v>
      </c>
      <c r="T7802" t="s">
        <v>1197</v>
      </c>
      <c r="U7802" t="s">
        <v>105</v>
      </c>
      <c r="V7802" t="s">
        <v>52</v>
      </c>
      <c r="W7802">
        <v>6473</v>
      </c>
      <c r="X7802" s="1">
        <v>42261</v>
      </c>
      <c r="Y7802" t="s">
        <v>34</v>
      </c>
      <c r="Z7802" t="e" vm="32">
        <v>#VALUE!</v>
      </c>
      <c r="AA7802">
        <v>80027</v>
      </c>
      <c r="AB7802" t="e" cm="1" vm="2">
        <f t="array" ref="AB7802">_FV(Table1[[#This Row],[State]],"Country/region",TRUE)</f>
        <v>#VALUE!</v>
      </c>
    </row>
    <row r="7803" spans="1:28" x14ac:dyDescent="0.35">
      <c r="A7803" t="s">
        <v>1798</v>
      </c>
      <c r="B7803">
        <v>68</v>
      </c>
      <c r="C7803" t="s">
        <v>2981</v>
      </c>
      <c r="D7803" t="s">
        <v>38</v>
      </c>
      <c r="E7803">
        <f>YEAR(Table1[[#This Row],[Order Date]])</f>
        <v>2015</v>
      </c>
      <c r="F7803">
        <v>1</v>
      </c>
      <c r="G7803">
        <f>MONTH(Table1[[#This Row],[Order Date]])</f>
        <v>9</v>
      </c>
      <c r="H7803" s="1">
        <v>42260</v>
      </c>
      <c r="I7803">
        <v>36130</v>
      </c>
      <c r="J7803" t="s">
        <v>58</v>
      </c>
      <c r="K7803">
        <v>23</v>
      </c>
      <c r="L7803">
        <v>17.98</v>
      </c>
      <c r="M7803" s="2">
        <v>0.1</v>
      </c>
      <c r="N7803">
        <v>394.8</v>
      </c>
      <c r="O7803">
        <v>4</v>
      </c>
      <c r="P7803">
        <v>-113.8</v>
      </c>
      <c r="Q7803" s="2">
        <v>0.79</v>
      </c>
      <c r="R7803" t="s">
        <v>96</v>
      </c>
      <c r="S7803" t="s">
        <v>30</v>
      </c>
      <c r="T7803" t="s">
        <v>980</v>
      </c>
      <c r="U7803" t="s">
        <v>102</v>
      </c>
      <c r="V7803" t="s">
        <v>33</v>
      </c>
      <c r="W7803">
        <v>5068</v>
      </c>
      <c r="X7803" s="1">
        <v>42261</v>
      </c>
      <c r="Y7803" t="s">
        <v>34</v>
      </c>
      <c r="Z7803" t="e" vm="22">
        <v>#VALUE!</v>
      </c>
      <c r="AA7803">
        <v>44646</v>
      </c>
      <c r="AB7803" t="e" cm="1" vm="2">
        <f t="array" ref="AB7803">_FV(Table1[[#This Row],[State]],"Country/region",TRUE)</f>
        <v>#VALUE!</v>
      </c>
    </row>
    <row r="7804" spans="1:28" x14ac:dyDescent="0.35">
      <c r="A7804" t="s">
        <v>1163</v>
      </c>
      <c r="B7804">
        <v>68</v>
      </c>
      <c r="C7804" t="s">
        <v>1950</v>
      </c>
      <c r="D7804" t="s">
        <v>27</v>
      </c>
      <c r="E7804">
        <f>YEAR(Table1[[#This Row],[Order Date]])</f>
        <v>2015</v>
      </c>
      <c r="F7804">
        <v>1</v>
      </c>
      <c r="G7804">
        <f>MONTH(Table1[[#This Row],[Order Date]])</f>
        <v>9</v>
      </c>
      <c r="H7804" s="1">
        <v>42260</v>
      </c>
      <c r="I7804">
        <v>2146</v>
      </c>
      <c r="J7804" t="s">
        <v>39</v>
      </c>
      <c r="K7804">
        <v>41</v>
      </c>
      <c r="L7804">
        <v>175.99</v>
      </c>
      <c r="M7804" s="2">
        <v>0.06</v>
      </c>
      <c r="N7804">
        <v>6111.1684999999998</v>
      </c>
      <c r="O7804">
        <v>4.99</v>
      </c>
      <c r="P7804">
        <v>1663.0830000000001</v>
      </c>
      <c r="Q7804" s="2">
        <v>0.59</v>
      </c>
      <c r="R7804" t="s">
        <v>96</v>
      </c>
      <c r="S7804" t="s">
        <v>30</v>
      </c>
      <c r="T7804">
        <v>5165</v>
      </c>
      <c r="U7804" t="s">
        <v>105</v>
      </c>
      <c r="V7804" t="s">
        <v>68</v>
      </c>
      <c r="W7804">
        <v>307</v>
      </c>
      <c r="X7804" s="1">
        <v>42261</v>
      </c>
      <c r="Y7804" t="s">
        <v>34</v>
      </c>
      <c r="Z7804" t="e" vm="25">
        <v>#VALUE!</v>
      </c>
      <c r="AA7804">
        <v>53590</v>
      </c>
      <c r="AB7804" t="e" cm="1" vm="2">
        <f t="array" ref="AB7804">_FV(Table1[[#This Row],[State]],"Country/region",TRUE)</f>
        <v>#VALUE!</v>
      </c>
    </row>
    <row r="7805" spans="1:28" x14ac:dyDescent="0.35">
      <c r="A7805" t="s">
        <v>2409</v>
      </c>
      <c r="B7805">
        <v>68</v>
      </c>
      <c r="C7805" t="s">
        <v>1031</v>
      </c>
      <c r="D7805" t="s">
        <v>38</v>
      </c>
      <c r="E7805">
        <f>YEAR(Table1[[#This Row],[Order Date]])</f>
        <v>2015</v>
      </c>
      <c r="F7805">
        <v>1</v>
      </c>
      <c r="G7805">
        <f>MONTH(Table1[[#This Row],[Order Date]])</f>
        <v>9</v>
      </c>
      <c r="H7805" s="1">
        <v>42260</v>
      </c>
      <c r="I7805">
        <v>32000</v>
      </c>
      <c r="J7805" t="s">
        <v>47</v>
      </c>
      <c r="K7805">
        <v>49</v>
      </c>
      <c r="L7805">
        <v>3.29</v>
      </c>
      <c r="M7805" s="2">
        <v>0.05</v>
      </c>
      <c r="N7805">
        <v>162.16</v>
      </c>
      <c r="O7805">
        <v>1.35</v>
      </c>
      <c r="P7805">
        <v>24.95</v>
      </c>
      <c r="Q7805" s="2">
        <v>0.4</v>
      </c>
      <c r="R7805" t="s">
        <v>29</v>
      </c>
      <c r="S7805" t="s">
        <v>59</v>
      </c>
      <c r="T7805" t="s">
        <v>231</v>
      </c>
      <c r="U7805" t="s">
        <v>232</v>
      </c>
      <c r="V7805" t="s">
        <v>68</v>
      </c>
      <c r="W7805">
        <v>4492</v>
      </c>
      <c r="X7805" s="1">
        <v>42262</v>
      </c>
      <c r="Y7805" t="s">
        <v>34</v>
      </c>
      <c r="Z7805" t="e" vm="25">
        <v>#VALUE!</v>
      </c>
      <c r="AA7805">
        <v>53213</v>
      </c>
      <c r="AB7805" t="e" cm="1" vm="2">
        <f t="array" ref="AB7805">_FV(Table1[[#This Row],[State]],"Country/region",TRUE)</f>
        <v>#VALUE!</v>
      </c>
    </row>
    <row r="7806" spans="1:28" x14ac:dyDescent="0.35">
      <c r="A7806" t="s">
        <v>1949</v>
      </c>
      <c r="B7806">
        <v>68</v>
      </c>
      <c r="C7806" t="s">
        <v>1950</v>
      </c>
      <c r="D7806" t="s">
        <v>27</v>
      </c>
      <c r="E7806">
        <f>YEAR(Table1[[#This Row],[Order Date]])</f>
        <v>2015</v>
      </c>
      <c r="F7806">
        <v>1</v>
      </c>
      <c r="G7806">
        <f>MONTH(Table1[[#This Row],[Order Date]])</f>
        <v>9</v>
      </c>
      <c r="H7806" s="1">
        <v>42260</v>
      </c>
      <c r="I7806">
        <v>2146</v>
      </c>
      <c r="J7806" t="s">
        <v>39</v>
      </c>
      <c r="K7806">
        <v>44</v>
      </c>
      <c r="L7806">
        <v>2.61</v>
      </c>
      <c r="M7806" s="2">
        <v>7.0000000000000007E-2</v>
      </c>
      <c r="N7806">
        <v>113.71</v>
      </c>
      <c r="O7806">
        <v>0.5</v>
      </c>
      <c r="P7806">
        <v>41.7</v>
      </c>
      <c r="Q7806" s="2">
        <v>0.39</v>
      </c>
      <c r="R7806" t="s">
        <v>29</v>
      </c>
      <c r="S7806" t="s">
        <v>30</v>
      </c>
      <c r="T7806" t="s">
        <v>1036</v>
      </c>
      <c r="U7806" t="s">
        <v>210</v>
      </c>
      <c r="V7806" t="s">
        <v>68</v>
      </c>
      <c r="W7806">
        <v>308</v>
      </c>
      <c r="X7806" s="1">
        <v>42262</v>
      </c>
      <c r="Y7806" t="s">
        <v>34</v>
      </c>
      <c r="Z7806" t="e" vm="25">
        <v>#VALUE!</v>
      </c>
      <c r="AA7806">
        <v>54880</v>
      </c>
      <c r="AB7806" t="e" cm="1" vm="2">
        <f t="array" ref="AB7806">_FV(Table1[[#This Row],[State]],"Country/region",TRUE)</f>
        <v>#VALUE!</v>
      </c>
    </row>
    <row r="7807" spans="1:28" x14ac:dyDescent="0.35">
      <c r="A7807" t="s">
        <v>2409</v>
      </c>
      <c r="B7807">
        <v>68</v>
      </c>
      <c r="C7807" t="s">
        <v>1031</v>
      </c>
      <c r="D7807" t="s">
        <v>38</v>
      </c>
      <c r="E7807">
        <f>YEAR(Table1[[#This Row],[Order Date]])</f>
        <v>2015</v>
      </c>
      <c r="F7807">
        <v>1</v>
      </c>
      <c r="G7807">
        <f>MONTH(Table1[[#This Row],[Order Date]])</f>
        <v>9</v>
      </c>
      <c r="H7807" s="1">
        <v>42260</v>
      </c>
      <c r="I7807">
        <v>32000</v>
      </c>
      <c r="J7807" t="s">
        <v>47</v>
      </c>
      <c r="K7807">
        <v>26</v>
      </c>
      <c r="L7807">
        <v>550.98</v>
      </c>
      <c r="M7807" s="2">
        <v>0.02</v>
      </c>
      <c r="N7807">
        <v>15168.82</v>
      </c>
      <c r="O7807">
        <v>147.12</v>
      </c>
      <c r="P7807">
        <v>-1096.7760000000001</v>
      </c>
      <c r="Q7807" s="2">
        <v>0.8</v>
      </c>
      <c r="R7807" t="s">
        <v>48</v>
      </c>
      <c r="S7807" t="s">
        <v>73</v>
      </c>
      <c r="T7807" t="s">
        <v>3261</v>
      </c>
      <c r="U7807" t="s">
        <v>75</v>
      </c>
      <c r="V7807" t="s">
        <v>68</v>
      </c>
      <c r="W7807">
        <v>4493</v>
      </c>
      <c r="X7807" s="1">
        <v>42267</v>
      </c>
      <c r="Y7807" t="s">
        <v>53</v>
      </c>
      <c r="Z7807" t="e" vm="25">
        <v>#VALUE!</v>
      </c>
      <c r="AA7807">
        <v>53213</v>
      </c>
      <c r="AB7807" t="e" cm="1" vm="2">
        <f t="array" ref="AB7807">_FV(Table1[[#This Row],[State]],"Country/region",TRUE)</f>
        <v>#VALUE!</v>
      </c>
    </row>
    <row r="7808" spans="1:28" x14ac:dyDescent="0.35">
      <c r="A7808" t="s">
        <v>283</v>
      </c>
      <c r="B7808">
        <v>68</v>
      </c>
      <c r="C7808" t="s">
        <v>520</v>
      </c>
      <c r="D7808" t="s">
        <v>46</v>
      </c>
      <c r="E7808">
        <f>YEAR(Table1[[#This Row],[Order Date]])</f>
        <v>2015</v>
      </c>
      <c r="F7808">
        <v>1</v>
      </c>
      <c r="G7808">
        <f>MONTH(Table1[[#This Row],[Order Date]])</f>
        <v>9</v>
      </c>
      <c r="H7808" s="1">
        <v>42261</v>
      </c>
      <c r="I7808">
        <v>51140</v>
      </c>
      <c r="J7808" t="s">
        <v>47</v>
      </c>
      <c r="K7808">
        <v>28</v>
      </c>
      <c r="L7808">
        <v>4.37</v>
      </c>
      <c r="M7808" s="2">
        <v>0.04</v>
      </c>
      <c r="N7808">
        <v>132.01</v>
      </c>
      <c r="O7808">
        <v>5.15</v>
      </c>
      <c r="P7808">
        <v>-93.12</v>
      </c>
      <c r="Q7808" s="2">
        <v>0.59</v>
      </c>
      <c r="R7808" t="s">
        <v>29</v>
      </c>
      <c r="S7808" t="s">
        <v>30</v>
      </c>
      <c r="T7808" t="s">
        <v>2122</v>
      </c>
      <c r="U7808" t="s">
        <v>214</v>
      </c>
      <c r="V7808" t="s">
        <v>33</v>
      </c>
      <c r="W7808">
        <v>7165</v>
      </c>
      <c r="X7808" s="1">
        <v>42261</v>
      </c>
      <c r="Y7808" t="s">
        <v>34</v>
      </c>
      <c r="Z7808" t="e" vm="22">
        <v>#VALUE!</v>
      </c>
      <c r="AA7808">
        <v>45503</v>
      </c>
      <c r="AB7808" t="e" cm="1" vm="2">
        <f t="array" ref="AB7808">_FV(Table1[[#This Row],[State]],"Country/region",TRUE)</f>
        <v>#VALUE!</v>
      </c>
    </row>
    <row r="7809" spans="1:28" x14ac:dyDescent="0.35">
      <c r="A7809" t="s">
        <v>1800</v>
      </c>
      <c r="B7809">
        <v>68</v>
      </c>
      <c r="C7809" t="s">
        <v>1134</v>
      </c>
      <c r="D7809" t="s">
        <v>46</v>
      </c>
      <c r="E7809">
        <f>YEAR(Table1[[#This Row],[Order Date]])</f>
        <v>2015</v>
      </c>
      <c r="F7809">
        <v>1</v>
      </c>
      <c r="G7809">
        <f>MONTH(Table1[[#This Row],[Order Date]])</f>
        <v>9</v>
      </c>
      <c r="H7809" s="1">
        <v>42261</v>
      </c>
      <c r="I7809">
        <v>44805</v>
      </c>
      <c r="J7809" t="s">
        <v>28</v>
      </c>
      <c r="K7809">
        <v>40</v>
      </c>
      <c r="L7809">
        <v>41.94</v>
      </c>
      <c r="M7809" s="2">
        <v>0.01</v>
      </c>
      <c r="N7809">
        <v>1710.65</v>
      </c>
      <c r="O7809">
        <v>2.99</v>
      </c>
      <c r="P7809">
        <v>782.00850000000003</v>
      </c>
      <c r="Q7809" s="2">
        <v>0.35</v>
      </c>
      <c r="R7809" t="s">
        <v>29</v>
      </c>
      <c r="S7809" t="s">
        <v>30</v>
      </c>
      <c r="T7809" t="s">
        <v>2050</v>
      </c>
      <c r="U7809" t="s">
        <v>67</v>
      </c>
      <c r="V7809" t="s">
        <v>76</v>
      </c>
      <c r="W7809">
        <v>6326</v>
      </c>
      <c r="X7809" s="1">
        <v>42262</v>
      </c>
      <c r="Y7809" t="s">
        <v>34</v>
      </c>
      <c r="Z7809" t="e" vm="47">
        <v>#VALUE!</v>
      </c>
      <c r="AA7809">
        <v>27405</v>
      </c>
      <c r="AB7809" t="e" cm="1" vm="2">
        <f t="array" ref="AB7809">_FV(Table1[[#This Row],[State]],"Country/region",TRUE)</f>
        <v>#VALUE!</v>
      </c>
    </row>
    <row r="7810" spans="1:28" x14ac:dyDescent="0.35">
      <c r="A7810" t="s">
        <v>860</v>
      </c>
      <c r="B7810">
        <v>68</v>
      </c>
      <c r="C7810" t="s">
        <v>2758</v>
      </c>
      <c r="D7810" t="s">
        <v>57</v>
      </c>
      <c r="E7810">
        <f>YEAR(Table1[[#This Row],[Order Date]])</f>
        <v>2015</v>
      </c>
      <c r="F7810">
        <v>1</v>
      </c>
      <c r="G7810">
        <f>MONTH(Table1[[#This Row],[Order Date]])</f>
        <v>9</v>
      </c>
      <c r="H7810" s="1">
        <v>42261</v>
      </c>
      <c r="I7810">
        <v>42306</v>
      </c>
      <c r="J7810" t="s">
        <v>28</v>
      </c>
      <c r="K7810">
        <v>19</v>
      </c>
      <c r="L7810">
        <v>40.98</v>
      </c>
      <c r="M7810" s="2">
        <v>0.06</v>
      </c>
      <c r="N7810">
        <v>773.83</v>
      </c>
      <c r="O7810">
        <v>5.33</v>
      </c>
      <c r="P7810">
        <v>146.79</v>
      </c>
      <c r="Q7810" s="2">
        <v>0.56999999999999995</v>
      </c>
      <c r="R7810" t="s">
        <v>29</v>
      </c>
      <c r="S7810" t="s">
        <v>30</v>
      </c>
      <c r="T7810" t="s">
        <v>3085</v>
      </c>
      <c r="U7810" t="s">
        <v>214</v>
      </c>
      <c r="V7810" t="s">
        <v>33</v>
      </c>
      <c r="W7810">
        <v>5960</v>
      </c>
      <c r="X7810" s="1">
        <v>42263</v>
      </c>
      <c r="Y7810" t="s">
        <v>34</v>
      </c>
      <c r="Z7810" t="e" vm="30">
        <v>#VALUE!</v>
      </c>
      <c r="AA7810">
        <v>2048</v>
      </c>
      <c r="AB7810" t="e" cm="1" vm="2">
        <f t="array" ref="AB7810">_FV(Table1[[#This Row],[State]],"Country/region",TRUE)</f>
        <v>#VALUE!</v>
      </c>
    </row>
    <row r="7811" spans="1:28" x14ac:dyDescent="0.35">
      <c r="A7811" t="s">
        <v>2605</v>
      </c>
      <c r="B7811">
        <v>68</v>
      </c>
      <c r="C7811" t="s">
        <v>2758</v>
      </c>
      <c r="D7811" t="s">
        <v>57</v>
      </c>
      <c r="E7811">
        <f>YEAR(Table1[[#This Row],[Order Date]])</f>
        <v>2015</v>
      </c>
      <c r="F7811">
        <v>1</v>
      </c>
      <c r="G7811">
        <f>MONTH(Table1[[#This Row],[Order Date]])</f>
        <v>9</v>
      </c>
      <c r="H7811" s="1">
        <v>42261</v>
      </c>
      <c r="I7811">
        <v>42306</v>
      </c>
      <c r="J7811" t="s">
        <v>28</v>
      </c>
      <c r="K7811">
        <v>18</v>
      </c>
      <c r="L7811">
        <v>2.2799999999999998</v>
      </c>
      <c r="M7811" s="2">
        <v>0.03</v>
      </c>
      <c r="N7811">
        <v>47.4</v>
      </c>
      <c r="O7811">
        <v>5.2</v>
      </c>
      <c r="P7811">
        <v>-63.03</v>
      </c>
      <c r="Q7811" s="2">
        <v>0.41</v>
      </c>
      <c r="R7811" t="s">
        <v>29</v>
      </c>
      <c r="S7811" t="s">
        <v>59</v>
      </c>
      <c r="T7811" t="s">
        <v>2530</v>
      </c>
      <c r="U7811" t="s">
        <v>88</v>
      </c>
      <c r="V7811" t="s">
        <v>33</v>
      </c>
      <c r="W7811">
        <v>5961</v>
      </c>
      <c r="X7811" s="1">
        <v>42263</v>
      </c>
      <c r="Y7811" t="s">
        <v>34</v>
      </c>
      <c r="Z7811" t="e" vm="17">
        <v>#VALUE!</v>
      </c>
      <c r="AA7811">
        <v>6360</v>
      </c>
      <c r="AB7811" t="e" cm="1" vm="2">
        <f t="array" ref="AB7811">_FV(Table1[[#This Row],[State]],"Country/region",TRUE)</f>
        <v>#VALUE!</v>
      </c>
    </row>
    <row r="7812" spans="1:28" x14ac:dyDescent="0.35">
      <c r="A7812" t="s">
        <v>2811</v>
      </c>
      <c r="B7812">
        <v>68</v>
      </c>
      <c r="C7812" t="s">
        <v>2758</v>
      </c>
      <c r="D7812" t="s">
        <v>57</v>
      </c>
      <c r="E7812">
        <f>YEAR(Table1[[#This Row],[Order Date]])</f>
        <v>2015</v>
      </c>
      <c r="F7812">
        <v>1</v>
      </c>
      <c r="G7812">
        <f>MONTH(Table1[[#This Row],[Order Date]])</f>
        <v>9</v>
      </c>
      <c r="H7812" s="1">
        <v>42261</v>
      </c>
      <c r="I7812">
        <v>42306</v>
      </c>
      <c r="J7812" t="s">
        <v>28</v>
      </c>
      <c r="K7812">
        <v>4</v>
      </c>
      <c r="L7812">
        <v>8.69</v>
      </c>
      <c r="M7812" s="2">
        <v>0.1</v>
      </c>
      <c r="N7812">
        <v>36.46</v>
      </c>
      <c r="O7812">
        <v>2.99</v>
      </c>
      <c r="P7812">
        <v>-7.4059999999999997</v>
      </c>
      <c r="Q7812" s="2">
        <v>0.39</v>
      </c>
      <c r="R7812" t="s">
        <v>29</v>
      </c>
      <c r="S7812" t="s">
        <v>30</v>
      </c>
      <c r="T7812" t="s">
        <v>2691</v>
      </c>
      <c r="U7812" t="s">
        <v>67</v>
      </c>
      <c r="V7812" t="s">
        <v>52</v>
      </c>
      <c r="W7812">
        <v>5959</v>
      </c>
      <c r="X7812" s="1">
        <v>42263</v>
      </c>
      <c r="Y7812" t="s">
        <v>34</v>
      </c>
      <c r="Z7812" t="e" vm="4">
        <v>#VALUE!</v>
      </c>
      <c r="AA7812">
        <v>91711</v>
      </c>
      <c r="AB7812" t="e" cm="1" vm="2">
        <f t="array" ref="AB7812">_FV(Table1[[#This Row],[State]],"Country/region",TRUE)</f>
        <v>#VALUE!</v>
      </c>
    </row>
    <row r="7813" spans="1:28" x14ac:dyDescent="0.35">
      <c r="A7813" t="s">
        <v>1521</v>
      </c>
      <c r="B7813">
        <v>68</v>
      </c>
      <c r="C7813" t="s">
        <v>2400</v>
      </c>
      <c r="D7813" t="s">
        <v>57</v>
      </c>
      <c r="E7813">
        <f>YEAR(Table1[[#This Row],[Order Date]])</f>
        <v>2015</v>
      </c>
      <c r="F7813">
        <v>1</v>
      </c>
      <c r="G7813">
        <f>MONTH(Table1[[#This Row],[Order Date]])</f>
        <v>9</v>
      </c>
      <c r="H7813" s="1">
        <v>42261</v>
      </c>
      <c r="I7813">
        <v>42054</v>
      </c>
      <c r="J7813" t="s">
        <v>131</v>
      </c>
      <c r="K7813">
        <v>32</v>
      </c>
      <c r="L7813">
        <v>2.88</v>
      </c>
      <c r="M7813" s="2">
        <v>0.01</v>
      </c>
      <c r="N7813">
        <v>94.55</v>
      </c>
      <c r="O7813">
        <v>1.49</v>
      </c>
      <c r="P7813">
        <v>6.7404999999999999</v>
      </c>
      <c r="Q7813" s="2">
        <v>0.36</v>
      </c>
      <c r="R7813" t="s">
        <v>29</v>
      </c>
      <c r="S7813" t="s">
        <v>30</v>
      </c>
      <c r="T7813" t="s">
        <v>1789</v>
      </c>
      <c r="U7813" t="s">
        <v>67</v>
      </c>
      <c r="V7813" t="s">
        <v>52</v>
      </c>
      <c r="W7813">
        <v>5927</v>
      </c>
      <c r="X7813" s="1">
        <v>42263</v>
      </c>
      <c r="Y7813" t="s">
        <v>34</v>
      </c>
      <c r="Z7813" t="e" vm="4">
        <v>#VALUE!</v>
      </c>
      <c r="AA7813">
        <v>95616</v>
      </c>
      <c r="AB7813" t="e" cm="1" vm="2">
        <f t="array" ref="AB7813">_FV(Table1[[#This Row],[State]],"Country/region",TRUE)</f>
        <v>#VALUE!</v>
      </c>
    </row>
    <row r="7814" spans="1:28" x14ac:dyDescent="0.35">
      <c r="A7814" t="s">
        <v>730</v>
      </c>
      <c r="B7814">
        <v>68</v>
      </c>
      <c r="C7814" t="s">
        <v>691</v>
      </c>
      <c r="D7814" t="s">
        <v>57</v>
      </c>
      <c r="E7814">
        <f>YEAR(Table1[[#This Row],[Order Date]])</f>
        <v>2015</v>
      </c>
      <c r="F7814">
        <v>1</v>
      </c>
      <c r="G7814">
        <f>MONTH(Table1[[#This Row],[Order Date]])</f>
        <v>9</v>
      </c>
      <c r="H7814" s="1">
        <v>42261</v>
      </c>
      <c r="I7814">
        <v>26021</v>
      </c>
      <c r="J7814" t="s">
        <v>58</v>
      </c>
      <c r="K7814">
        <v>17</v>
      </c>
      <c r="L7814">
        <v>20.99</v>
      </c>
      <c r="M7814" s="2">
        <v>0</v>
      </c>
      <c r="N7814">
        <v>328.62700000000001</v>
      </c>
      <c r="O7814">
        <v>4.8099999999999996</v>
      </c>
      <c r="P7814">
        <v>-7.766</v>
      </c>
      <c r="Q7814" s="2">
        <v>0.57999999999999996</v>
      </c>
      <c r="R7814" t="s">
        <v>96</v>
      </c>
      <c r="S7814" t="s">
        <v>80</v>
      </c>
      <c r="T7814" t="s">
        <v>1004</v>
      </c>
      <c r="U7814" t="s">
        <v>105</v>
      </c>
      <c r="V7814" t="s">
        <v>52</v>
      </c>
      <c r="W7814">
        <v>3640</v>
      </c>
      <c r="X7814" s="1">
        <v>42263</v>
      </c>
      <c r="Y7814" t="s">
        <v>34</v>
      </c>
      <c r="Z7814" t="e" vm="4">
        <v>#VALUE!</v>
      </c>
      <c r="AA7814">
        <v>92627</v>
      </c>
      <c r="AB7814" t="e" cm="1" vm="2">
        <f t="array" ref="AB7814">_FV(Table1[[#This Row],[State]],"Country/region",TRUE)</f>
        <v>#VALUE!</v>
      </c>
    </row>
    <row r="7815" spans="1:28" x14ac:dyDescent="0.35">
      <c r="A7815" t="s">
        <v>283</v>
      </c>
      <c r="B7815">
        <v>68</v>
      </c>
      <c r="C7815" t="s">
        <v>520</v>
      </c>
      <c r="D7815" t="s">
        <v>46</v>
      </c>
      <c r="E7815">
        <f>YEAR(Table1[[#This Row],[Order Date]])</f>
        <v>2015</v>
      </c>
      <c r="F7815">
        <v>1</v>
      </c>
      <c r="G7815">
        <f>MONTH(Table1[[#This Row],[Order Date]])</f>
        <v>9</v>
      </c>
      <c r="H7815" s="1">
        <v>42261</v>
      </c>
      <c r="I7815">
        <v>51140</v>
      </c>
      <c r="J7815" t="s">
        <v>47</v>
      </c>
      <c r="K7815">
        <v>14</v>
      </c>
      <c r="L7815">
        <v>45.19</v>
      </c>
      <c r="M7815" s="2">
        <v>0.01</v>
      </c>
      <c r="N7815">
        <v>626.33000000000004</v>
      </c>
      <c r="O7815">
        <v>1.99</v>
      </c>
      <c r="P7815">
        <v>24.56</v>
      </c>
      <c r="Q7815" s="2">
        <v>0.55000000000000004</v>
      </c>
      <c r="R7815" t="s">
        <v>96</v>
      </c>
      <c r="S7815" t="s">
        <v>139</v>
      </c>
      <c r="T7815" t="s">
        <v>576</v>
      </c>
      <c r="U7815" t="s">
        <v>102</v>
      </c>
      <c r="V7815" t="s">
        <v>33</v>
      </c>
      <c r="W7815">
        <v>7166</v>
      </c>
      <c r="X7815" s="1">
        <v>42265</v>
      </c>
      <c r="Y7815" t="s">
        <v>34</v>
      </c>
      <c r="Z7815" t="e" vm="22">
        <v>#VALUE!</v>
      </c>
      <c r="AA7815">
        <v>45503</v>
      </c>
      <c r="AB7815" t="e" cm="1" vm="2">
        <f t="array" ref="AB7815">_FV(Table1[[#This Row],[State]],"Country/region",TRUE)</f>
        <v>#VALUE!</v>
      </c>
    </row>
    <row r="7816" spans="1:28" x14ac:dyDescent="0.35">
      <c r="A7816" t="s">
        <v>283</v>
      </c>
      <c r="B7816">
        <v>68</v>
      </c>
      <c r="C7816" t="s">
        <v>520</v>
      </c>
      <c r="D7816" t="s">
        <v>46</v>
      </c>
      <c r="E7816">
        <f>YEAR(Table1[[#This Row],[Order Date]])</f>
        <v>2015</v>
      </c>
      <c r="F7816">
        <v>1</v>
      </c>
      <c r="G7816">
        <f>MONTH(Table1[[#This Row],[Order Date]])</f>
        <v>9</v>
      </c>
      <c r="H7816" s="1">
        <v>42261</v>
      </c>
      <c r="I7816">
        <v>51140</v>
      </c>
      <c r="J7816" t="s">
        <v>47</v>
      </c>
      <c r="K7816">
        <v>3</v>
      </c>
      <c r="L7816">
        <v>136.97999999999999</v>
      </c>
      <c r="M7816" s="2">
        <v>0.1</v>
      </c>
      <c r="N7816">
        <v>394.34</v>
      </c>
      <c r="O7816">
        <v>24.49</v>
      </c>
      <c r="P7816">
        <v>352.38</v>
      </c>
      <c r="Q7816" s="2">
        <v>0.59</v>
      </c>
      <c r="R7816" t="s">
        <v>48</v>
      </c>
      <c r="S7816" t="s">
        <v>40</v>
      </c>
      <c r="T7816" t="s">
        <v>1903</v>
      </c>
      <c r="U7816" t="s">
        <v>82</v>
      </c>
      <c r="V7816" t="s">
        <v>33</v>
      </c>
      <c r="W7816">
        <v>7167</v>
      </c>
      <c r="X7816" s="1">
        <v>42268</v>
      </c>
      <c r="Y7816" t="s">
        <v>34</v>
      </c>
      <c r="Z7816" t="e" vm="22">
        <v>#VALUE!</v>
      </c>
      <c r="AA7816">
        <v>45503</v>
      </c>
      <c r="AB7816" t="e" cm="1" vm="2">
        <f t="array" ref="AB7816">_FV(Table1[[#This Row],[State]],"Country/region",TRUE)</f>
        <v>#VALUE!</v>
      </c>
    </row>
    <row r="7817" spans="1:28" x14ac:dyDescent="0.35">
      <c r="A7817" t="s">
        <v>1976</v>
      </c>
      <c r="B7817">
        <v>68</v>
      </c>
      <c r="C7817" t="s">
        <v>1273</v>
      </c>
      <c r="D7817" t="s">
        <v>46</v>
      </c>
      <c r="E7817">
        <f>YEAR(Table1[[#This Row],[Order Date]])</f>
        <v>2015</v>
      </c>
      <c r="F7817">
        <v>1</v>
      </c>
      <c r="G7817">
        <f>MONTH(Table1[[#This Row],[Order Date]])</f>
        <v>9</v>
      </c>
      <c r="H7817" s="1">
        <v>42262</v>
      </c>
      <c r="I7817">
        <v>31874</v>
      </c>
      <c r="J7817" t="s">
        <v>28</v>
      </c>
      <c r="K7817">
        <v>39</v>
      </c>
      <c r="L7817">
        <v>348.21</v>
      </c>
      <c r="M7817" s="2">
        <v>0.05</v>
      </c>
      <c r="N7817">
        <v>13244.04</v>
      </c>
      <c r="O7817">
        <v>84.84</v>
      </c>
      <c r="P7817">
        <v>275.93</v>
      </c>
      <c r="Q7817" s="2">
        <v>0.66</v>
      </c>
      <c r="R7817" t="s">
        <v>48</v>
      </c>
      <c r="S7817" t="s">
        <v>73</v>
      </c>
      <c r="T7817" t="s">
        <v>731</v>
      </c>
      <c r="U7817" t="s">
        <v>75</v>
      </c>
      <c r="V7817" t="s">
        <v>68</v>
      </c>
      <c r="W7817">
        <v>4478</v>
      </c>
      <c r="X7817" s="1">
        <v>42262</v>
      </c>
      <c r="Y7817" t="s">
        <v>53</v>
      </c>
      <c r="Z7817" t="e" vm="26">
        <v>#VALUE!</v>
      </c>
      <c r="AA7817">
        <v>48342</v>
      </c>
      <c r="AB7817" t="e" cm="1" vm="2">
        <f t="array" ref="AB7817">_FV(Table1[[#This Row],[State]],"Country/region",TRUE)</f>
        <v>#VALUE!</v>
      </c>
    </row>
    <row r="7818" spans="1:28" x14ac:dyDescent="0.35">
      <c r="A7818" t="s">
        <v>1976</v>
      </c>
      <c r="B7818">
        <v>68</v>
      </c>
      <c r="C7818" t="s">
        <v>1273</v>
      </c>
      <c r="D7818" t="s">
        <v>46</v>
      </c>
      <c r="E7818">
        <f>YEAR(Table1[[#This Row],[Order Date]])</f>
        <v>2015</v>
      </c>
      <c r="F7818">
        <v>1</v>
      </c>
      <c r="G7818">
        <f>MONTH(Table1[[#This Row],[Order Date]])</f>
        <v>9</v>
      </c>
      <c r="H7818" s="1">
        <v>42262</v>
      </c>
      <c r="I7818">
        <v>31874</v>
      </c>
      <c r="J7818" t="s">
        <v>28</v>
      </c>
      <c r="K7818">
        <v>29</v>
      </c>
      <c r="L7818">
        <v>10.98</v>
      </c>
      <c r="M7818" s="2">
        <v>0.03</v>
      </c>
      <c r="N7818">
        <v>321.95</v>
      </c>
      <c r="O7818">
        <v>3.37</v>
      </c>
      <c r="P7818">
        <v>20.76</v>
      </c>
      <c r="Q7818" s="2">
        <v>0.56999999999999995</v>
      </c>
      <c r="R7818" t="s">
        <v>29</v>
      </c>
      <c r="S7818" t="s">
        <v>139</v>
      </c>
      <c r="T7818" t="s">
        <v>1274</v>
      </c>
      <c r="U7818" t="s">
        <v>481</v>
      </c>
      <c r="V7818" t="s">
        <v>68</v>
      </c>
      <c r="W7818">
        <v>4477</v>
      </c>
      <c r="X7818" s="1">
        <v>42262</v>
      </c>
      <c r="Y7818" t="s">
        <v>42</v>
      </c>
      <c r="Z7818" t="e" vm="26">
        <v>#VALUE!</v>
      </c>
      <c r="AA7818">
        <v>48342</v>
      </c>
      <c r="AB7818" t="e" cm="1" vm="2">
        <f t="array" ref="AB7818">_FV(Table1[[#This Row],[State]],"Country/region",TRUE)</f>
        <v>#VALUE!</v>
      </c>
    </row>
    <row r="7819" spans="1:28" x14ac:dyDescent="0.35">
      <c r="A7819" t="s">
        <v>3418</v>
      </c>
      <c r="B7819">
        <v>68</v>
      </c>
      <c r="C7819" t="s">
        <v>206</v>
      </c>
      <c r="D7819" t="s">
        <v>38</v>
      </c>
      <c r="E7819">
        <f>YEAR(Table1[[#This Row],[Order Date]])</f>
        <v>2015</v>
      </c>
      <c r="F7819">
        <v>1</v>
      </c>
      <c r="G7819">
        <f>MONTH(Table1[[#This Row],[Order Date]])</f>
        <v>9</v>
      </c>
      <c r="H7819" s="1">
        <v>42262</v>
      </c>
      <c r="I7819">
        <v>3333</v>
      </c>
      <c r="J7819" t="s">
        <v>39</v>
      </c>
      <c r="K7819">
        <v>9</v>
      </c>
      <c r="L7819">
        <v>6.48</v>
      </c>
      <c r="M7819" s="2">
        <v>0.08</v>
      </c>
      <c r="N7819">
        <v>59.05</v>
      </c>
      <c r="O7819">
        <v>5.4</v>
      </c>
      <c r="P7819">
        <v>-24.09</v>
      </c>
      <c r="Q7819" s="2">
        <v>0.37</v>
      </c>
      <c r="R7819" t="s">
        <v>29</v>
      </c>
      <c r="S7819" t="s">
        <v>30</v>
      </c>
      <c r="T7819" t="s">
        <v>1092</v>
      </c>
      <c r="U7819" t="s">
        <v>61</v>
      </c>
      <c r="V7819" t="s">
        <v>33</v>
      </c>
      <c r="W7819">
        <v>482</v>
      </c>
      <c r="X7819" s="1">
        <v>42262</v>
      </c>
      <c r="Y7819" t="s">
        <v>34</v>
      </c>
      <c r="Z7819" t="e" vm="22">
        <v>#VALUE!</v>
      </c>
      <c r="AA7819">
        <v>43230</v>
      </c>
      <c r="AB7819" t="e" cm="1" vm="2">
        <f t="array" ref="AB7819">_FV(Table1[[#This Row],[State]],"Country/region",TRUE)</f>
        <v>#VALUE!</v>
      </c>
    </row>
    <row r="7820" spans="1:28" x14ac:dyDescent="0.35">
      <c r="A7820" t="s">
        <v>2381</v>
      </c>
      <c r="B7820">
        <v>68</v>
      </c>
      <c r="C7820" t="s">
        <v>933</v>
      </c>
      <c r="D7820" t="s">
        <v>27</v>
      </c>
      <c r="E7820">
        <f>YEAR(Table1[[#This Row],[Order Date]])</f>
        <v>2015</v>
      </c>
      <c r="F7820">
        <v>1</v>
      </c>
      <c r="G7820">
        <f>MONTH(Table1[[#This Row],[Order Date]])</f>
        <v>9</v>
      </c>
      <c r="H7820" s="1">
        <v>42262</v>
      </c>
      <c r="I7820">
        <v>57798</v>
      </c>
      <c r="J7820" t="s">
        <v>28</v>
      </c>
      <c r="K7820">
        <v>20</v>
      </c>
      <c r="L7820">
        <v>140.97999999999999</v>
      </c>
      <c r="M7820" s="2">
        <v>0.01</v>
      </c>
      <c r="N7820">
        <v>3050.81</v>
      </c>
      <c r="O7820">
        <v>36.090000000000003</v>
      </c>
      <c r="P7820">
        <v>-124.04</v>
      </c>
      <c r="Q7820" s="2">
        <v>0.77</v>
      </c>
      <c r="R7820" t="s">
        <v>48</v>
      </c>
      <c r="S7820" t="s">
        <v>73</v>
      </c>
      <c r="T7820" t="s">
        <v>1370</v>
      </c>
      <c r="U7820" t="s">
        <v>154</v>
      </c>
      <c r="V7820" t="s">
        <v>76</v>
      </c>
      <c r="W7820">
        <v>8100</v>
      </c>
      <c r="X7820" s="1">
        <v>42263</v>
      </c>
      <c r="Y7820" t="s">
        <v>53</v>
      </c>
      <c r="Z7820" t="e" vm="18">
        <v>#VALUE!</v>
      </c>
      <c r="AA7820">
        <v>23464</v>
      </c>
      <c r="AB7820" t="e" cm="1" vm="2">
        <f t="array" ref="AB7820">_FV(Table1[[#This Row],[State]],"Country/region",TRUE)</f>
        <v>#VALUE!</v>
      </c>
    </row>
    <row r="7821" spans="1:28" x14ac:dyDescent="0.35">
      <c r="A7821" t="s">
        <v>1447</v>
      </c>
      <c r="B7821">
        <v>68</v>
      </c>
      <c r="C7821" t="s">
        <v>160</v>
      </c>
      <c r="D7821" t="s">
        <v>57</v>
      </c>
      <c r="E7821">
        <f>YEAR(Table1[[#This Row],[Order Date]])</f>
        <v>2015</v>
      </c>
      <c r="F7821">
        <v>1</v>
      </c>
      <c r="G7821">
        <f>MONTH(Table1[[#This Row],[Order Date]])</f>
        <v>9</v>
      </c>
      <c r="H7821" s="1">
        <v>42262</v>
      </c>
      <c r="I7821">
        <v>55335</v>
      </c>
      <c r="J7821" t="s">
        <v>39</v>
      </c>
      <c r="K7821">
        <v>30</v>
      </c>
      <c r="L7821">
        <v>280.98</v>
      </c>
      <c r="M7821" s="2">
        <v>0.05</v>
      </c>
      <c r="N7821">
        <v>8684.23</v>
      </c>
      <c r="O7821">
        <v>35.67</v>
      </c>
      <c r="P7821">
        <v>1488.77</v>
      </c>
      <c r="Q7821" s="2">
        <v>0.66</v>
      </c>
      <c r="R7821" t="s">
        <v>48</v>
      </c>
      <c r="S7821" t="s">
        <v>73</v>
      </c>
      <c r="T7821" t="s">
        <v>1535</v>
      </c>
      <c r="U7821" t="s">
        <v>75</v>
      </c>
      <c r="V7821" t="s">
        <v>76</v>
      </c>
      <c r="W7821">
        <v>7723</v>
      </c>
      <c r="X7821" s="1">
        <v>42264</v>
      </c>
      <c r="Y7821" t="s">
        <v>53</v>
      </c>
      <c r="Z7821" t="e" vm="18">
        <v>#VALUE!</v>
      </c>
      <c r="AA7821">
        <v>23223</v>
      </c>
      <c r="AB7821" t="e" cm="1" vm="2">
        <f t="array" ref="AB7821">_FV(Table1[[#This Row],[State]],"Country/region",TRUE)</f>
        <v>#VALUE!</v>
      </c>
    </row>
    <row r="7822" spans="1:28" x14ac:dyDescent="0.35">
      <c r="A7822" t="s">
        <v>3541</v>
      </c>
      <c r="B7822">
        <v>68</v>
      </c>
      <c r="C7822" t="s">
        <v>815</v>
      </c>
      <c r="D7822" t="s">
        <v>27</v>
      </c>
      <c r="E7822">
        <f>YEAR(Table1[[#This Row],[Order Date]])</f>
        <v>2015</v>
      </c>
      <c r="F7822">
        <v>1</v>
      </c>
      <c r="G7822">
        <f>MONTH(Table1[[#This Row],[Order Date]])</f>
        <v>9</v>
      </c>
      <c r="H7822" s="1">
        <v>42262</v>
      </c>
      <c r="I7822">
        <v>32640</v>
      </c>
      <c r="J7822" t="s">
        <v>28</v>
      </c>
      <c r="K7822">
        <v>12</v>
      </c>
      <c r="L7822">
        <v>12.28</v>
      </c>
      <c r="M7822" s="2">
        <v>0.04</v>
      </c>
      <c r="N7822">
        <v>162.11000000000001</v>
      </c>
      <c r="O7822">
        <v>6.47</v>
      </c>
      <c r="P7822">
        <v>3.91</v>
      </c>
      <c r="Q7822" s="2">
        <v>0.38</v>
      </c>
      <c r="R7822" t="s">
        <v>29</v>
      </c>
      <c r="S7822" t="s">
        <v>30</v>
      </c>
      <c r="T7822" t="s">
        <v>2480</v>
      </c>
      <c r="U7822" t="s">
        <v>61</v>
      </c>
      <c r="V7822" t="s">
        <v>33</v>
      </c>
      <c r="W7822">
        <v>4588</v>
      </c>
      <c r="X7822" s="1">
        <v>42264</v>
      </c>
      <c r="Y7822" t="s">
        <v>42</v>
      </c>
      <c r="Z7822" t="e" vm="24">
        <v>#VALUE!</v>
      </c>
      <c r="AA7822">
        <v>7076</v>
      </c>
      <c r="AB7822" t="e" cm="1" vm="2">
        <f t="array" ref="AB7822">_FV(Table1[[#This Row],[State]],"Country/region",TRUE)</f>
        <v>#VALUE!</v>
      </c>
    </row>
    <row r="7823" spans="1:28" x14ac:dyDescent="0.35">
      <c r="A7823" t="s">
        <v>3418</v>
      </c>
      <c r="B7823">
        <v>68</v>
      </c>
      <c r="C7823" t="s">
        <v>206</v>
      </c>
      <c r="D7823" t="s">
        <v>38</v>
      </c>
      <c r="E7823">
        <f>YEAR(Table1[[#This Row],[Order Date]])</f>
        <v>2015</v>
      </c>
      <c r="F7823">
        <v>1</v>
      </c>
      <c r="G7823">
        <f>MONTH(Table1[[#This Row],[Order Date]])</f>
        <v>9</v>
      </c>
      <c r="H7823" s="1">
        <v>42262</v>
      </c>
      <c r="I7823">
        <v>3333</v>
      </c>
      <c r="J7823" t="s">
        <v>39</v>
      </c>
      <c r="K7823">
        <v>42</v>
      </c>
      <c r="L7823">
        <v>22.98</v>
      </c>
      <c r="M7823" s="2">
        <v>0.08</v>
      </c>
      <c r="N7823">
        <v>927.97</v>
      </c>
      <c r="O7823">
        <v>4.5</v>
      </c>
      <c r="P7823">
        <v>162.16999999999999</v>
      </c>
      <c r="Q7823" s="2">
        <v>0.55000000000000004</v>
      </c>
      <c r="R7823" t="s">
        <v>29</v>
      </c>
      <c r="S7823" t="s">
        <v>30</v>
      </c>
      <c r="T7823" t="s">
        <v>3411</v>
      </c>
      <c r="U7823" t="s">
        <v>214</v>
      </c>
      <c r="V7823" t="s">
        <v>33</v>
      </c>
      <c r="W7823">
        <v>481</v>
      </c>
      <c r="X7823" s="1">
        <v>42264</v>
      </c>
      <c r="Y7823" t="s">
        <v>34</v>
      </c>
      <c r="Z7823" t="e" vm="22">
        <v>#VALUE!</v>
      </c>
      <c r="AA7823">
        <v>43230</v>
      </c>
      <c r="AB7823" t="e" cm="1" vm="2">
        <f t="array" ref="AB7823">_FV(Table1[[#This Row],[State]],"Country/region",TRUE)</f>
        <v>#VALUE!</v>
      </c>
    </row>
    <row r="7824" spans="1:28" x14ac:dyDescent="0.35">
      <c r="A7824" t="s">
        <v>3542</v>
      </c>
      <c r="B7824">
        <v>68</v>
      </c>
      <c r="C7824" t="s">
        <v>815</v>
      </c>
      <c r="D7824" t="s">
        <v>27</v>
      </c>
      <c r="E7824">
        <f>YEAR(Table1[[#This Row],[Order Date]])</f>
        <v>2015</v>
      </c>
      <c r="F7824">
        <v>1</v>
      </c>
      <c r="G7824">
        <f>MONTH(Table1[[#This Row],[Order Date]])</f>
        <v>9</v>
      </c>
      <c r="H7824" s="1">
        <v>42262</v>
      </c>
      <c r="I7824">
        <v>32640</v>
      </c>
      <c r="J7824" t="s">
        <v>28</v>
      </c>
      <c r="K7824">
        <v>18</v>
      </c>
      <c r="L7824">
        <v>6.81</v>
      </c>
      <c r="M7824" s="2">
        <v>0.04</v>
      </c>
      <c r="N7824">
        <v>126.69</v>
      </c>
      <c r="O7824">
        <v>5.48</v>
      </c>
      <c r="P7824">
        <v>-35.558</v>
      </c>
      <c r="Q7824" s="2">
        <v>0.37</v>
      </c>
      <c r="R7824" t="s">
        <v>29</v>
      </c>
      <c r="S7824" t="s">
        <v>30</v>
      </c>
      <c r="T7824" t="s">
        <v>3061</v>
      </c>
      <c r="U7824" t="s">
        <v>67</v>
      </c>
      <c r="V7824" t="s">
        <v>33</v>
      </c>
      <c r="W7824">
        <v>4587</v>
      </c>
      <c r="X7824" s="1">
        <v>42264</v>
      </c>
      <c r="Y7824" t="s">
        <v>34</v>
      </c>
      <c r="Z7824" t="e" vm="24">
        <v>#VALUE!</v>
      </c>
      <c r="AA7824">
        <v>8865</v>
      </c>
      <c r="AB7824" t="e" cm="1" vm="2">
        <f t="array" ref="AB7824">_FV(Table1[[#This Row],[State]],"Country/region",TRUE)</f>
        <v>#VALUE!</v>
      </c>
    </row>
    <row r="7825" spans="1:28" x14ac:dyDescent="0.35">
      <c r="A7825" t="s">
        <v>251</v>
      </c>
      <c r="B7825">
        <v>68</v>
      </c>
      <c r="C7825" t="s">
        <v>252</v>
      </c>
      <c r="D7825" t="s">
        <v>57</v>
      </c>
      <c r="E7825">
        <f>YEAR(Table1[[#This Row],[Order Date]])</f>
        <v>2015</v>
      </c>
      <c r="F7825">
        <v>1</v>
      </c>
      <c r="G7825">
        <f>MONTH(Table1[[#This Row],[Order Date]])</f>
        <v>9</v>
      </c>
      <c r="H7825" s="1">
        <v>42262</v>
      </c>
      <c r="I7825">
        <v>24263</v>
      </c>
      <c r="J7825" t="s">
        <v>47</v>
      </c>
      <c r="K7825">
        <v>16</v>
      </c>
      <c r="L7825">
        <v>33.94</v>
      </c>
      <c r="M7825" s="2">
        <v>0.1</v>
      </c>
      <c r="N7825">
        <v>512.80999999999995</v>
      </c>
      <c r="O7825">
        <v>19.190000000000001</v>
      </c>
      <c r="P7825">
        <v>-177.07</v>
      </c>
      <c r="Q7825" s="2">
        <v>0.57999999999999996</v>
      </c>
      <c r="R7825" t="s">
        <v>48</v>
      </c>
      <c r="S7825" t="s">
        <v>49</v>
      </c>
      <c r="T7825" t="s">
        <v>124</v>
      </c>
      <c r="U7825" t="s">
        <v>51</v>
      </c>
      <c r="V7825" t="s">
        <v>33</v>
      </c>
      <c r="W7825">
        <v>3405</v>
      </c>
      <c r="X7825" s="1">
        <v>42269</v>
      </c>
      <c r="Y7825" t="s">
        <v>53</v>
      </c>
      <c r="Z7825" t="e" vm="1">
        <v>#VALUE!</v>
      </c>
      <c r="AA7825">
        <v>15122</v>
      </c>
      <c r="AB7825" t="e" cm="1" vm="2">
        <f t="array" ref="AB7825">_FV(Table1[[#This Row],[State]],"Country/region",TRUE)</f>
        <v>#VALUE!</v>
      </c>
    </row>
    <row r="7826" spans="1:28" x14ac:dyDescent="0.35">
      <c r="A7826" t="s">
        <v>1047</v>
      </c>
      <c r="B7826">
        <v>68</v>
      </c>
      <c r="C7826" t="s">
        <v>1048</v>
      </c>
      <c r="D7826" t="s">
        <v>57</v>
      </c>
      <c r="E7826">
        <f>YEAR(Table1[[#This Row],[Order Date]])</f>
        <v>2015</v>
      </c>
      <c r="F7826">
        <v>1</v>
      </c>
      <c r="G7826">
        <f>MONTH(Table1[[#This Row],[Order Date]])</f>
        <v>9</v>
      </c>
      <c r="H7826" s="1">
        <v>42263</v>
      </c>
      <c r="I7826">
        <v>32994</v>
      </c>
      <c r="J7826" t="s">
        <v>58</v>
      </c>
      <c r="K7826">
        <v>34</v>
      </c>
      <c r="L7826">
        <v>6.48</v>
      </c>
      <c r="M7826" s="2">
        <v>0.05</v>
      </c>
      <c r="N7826">
        <v>226.41</v>
      </c>
      <c r="O7826">
        <v>8.73</v>
      </c>
      <c r="P7826">
        <v>-164.89</v>
      </c>
      <c r="Q7826" s="2">
        <v>0.37</v>
      </c>
      <c r="R7826" t="s">
        <v>29</v>
      </c>
      <c r="S7826" t="s">
        <v>30</v>
      </c>
      <c r="T7826" t="s">
        <v>179</v>
      </c>
      <c r="U7826" t="s">
        <v>61</v>
      </c>
      <c r="V7826" t="s">
        <v>52</v>
      </c>
      <c r="W7826">
        <v>4634</v>
      </c>
      <c r="X7826" s="1">
        <v>42263</v>
      </c>
      <c r="Y7826" t="s">
        <v>34</v>
      </c>
      <c r="Z7826" t="e" vm="23">
        <v>#VALUE!</v>
      </c>
      <c r="AA7826">
        <v>98037</v>
      </c>
      <c r="AB7826" t="e" cm="1" vm="2">
        <f t="array" ref="AB7826">_FV(Table1[[#This Row],[State]],"Country/region",TRUE)</f>
        <v>#VALUE!</v>
      </c>
    </row>
    <row r="7827" spans="1:28" x14ac:dyDescent="0.35">
      <c r="A7827" t="s">
        <v>2477</v>
      </c>
      <c r="B7827">
        <v>69</v>
      </c>
      <c r="C7827" t="s">
        <v>3165</v>
      </c>
      <c r="D7827" t="s">
        <v>38</v>
      </c>
      <c r="E7827">
        <f>YEAR(Table1[[#This Row],[Order Date]])</f>
        <v>2015</v>
      </c>
      <c r="F7827">
        <v>1</v>
      </c>
      <c r="G7827">
        <f>MONTH(Table1[[#This Row],[Order Date]])</f>
        <v>9</v>
      </c>
      <c r="H7827" s="1">
        <v>42263</v>
      </c>
      <c r="I7827">
        <v>41286</v>
      </c>
      <c r="J7827" t="s">
        <v>131</v>
      </c>
      <c r="K7827">
        <v>40</v>
      </c>
      <c r="L7827">
        <v>6.48</v>
      </c>
      <c r="M7827" s="2">
        <v>0.09</v>
      </c>
      <c r="N7827">
        <v>260.95999999999998</v>
      </c>
      <c r="O7827">
        <v>6.22</v>
      </c>
      <c r="P7827">
        <v>-96.7</v>
      </c>
      <c r="Q7827" s="2">
        <v>0.37</v>
      </c>
      <c r="R7827" t="s">
        <v>29</v>
      </c>
      <c r="S7827" t="s">
        <v>30</v>
      </c>
      <c r="T7827" t="s">
        <v>1393</v>
      </c>
      <c r="U7827" t="s">
        <v>61</v>
      </c>
      <c r="V7827" t="s">
        <v>68</v>
      </c>
      <c r="W7827">
        <v>5820</v>
      </c>
      <c r="X7827" s="1">
        <v>42264</v>
      </c>
      <c r="Y7827" t="s">
        <v>34</v>
      </c>
      <c r="Z7827" t="e" vm="26">
        <v>#VALUE!</v>
      </c>
      <c r="AA7827">
        <v>48021</v>
      </c>
      <c r="AB7827" t="e" cm="1" vm="2">
        <f t="array" ref="AB7827">_FV(Table1[[#This Row],[State]],"Country/region",TRUE)</f>
        <v>#VALUE!</v>
      </c>
    </row>
    <row r="7828" spans="1:28" x14ac:dyDescent="0.35">
      <c r="A7828" t="s">
        <v>1641</v>
      </c>
      <c r="B7828">
        <v>68</v>
      </c>
      <c r="C7828" t="s">
        <v>147</v>
      </c>
      <c r="D7828" t="s">
        <v>46</v>
      </c>
      <c r="E7828">
        <f>YEAR(Table1[[#This Row],[Order Date]])</f>
        <v>2015</v>
      </c>
      <c r="F7828">
        <v>1</v>
      </c>
      <c r="G7828">
        <f>MONTH(Table1[[#This Row],[Order Date]])</f>
        <v>9</v>
      </c>
      <c r="H7828" s="1">
        <v>42263</v>
      </c>
      <c r="I7828">
        <v>31684</v>
      </c>
      <c r="J7828" t="s">
        <v>58</v>
      </c>
      <c r="K7828">
        <v>28</v>
      </c>
      <c r="L7828">
        <v>15.51</v>
      </c>
      <c r="M7828" s="2">
        <v>0.04</v>
      </c>
      <c r="N7828">
        <v>456.91</v>
      </c>
      <c r="O7828">
        <v>17.78</v>
      </c>
      <c r="P7828">
        <v>-328.18</v>
      </c>
      <c r="Q7828" s="2">
        <v>0.59</v>
      </c>
      <c r="R7828" t="s">
        <v>29</v>
      </c>
      <c r="S7828" t="s">
        <v>30</v>
      </c>
      <c r="T7828" t="s">
        <v>410</v>
      </c>
      <c r="U7828" t="s">
        <v>32</v>
      </c>
      <c r="V7828" t="s">
        <v>68</v>
      </c>
      <c r="W7828">
        <v>4447</v>
      </c>
      <c r="X7828" s="1">
        <v>42265</v>
      </c>
      <c r="Y7828" t="s">
        <v>42</v>
      </c>
      <c r="Z7828" t="e" vm="16">
        <v>#VALUE!</v>
      </c>
      <c r="AA7828">
        <v>60160</v>
      </c>
      <c r="AB7828" t="e" cm="1" vm="2">
        <f t="array" ref="AB7828">_FV(Table1[[#This Row],[State]],"Country/region",TRUE)</f>
        <v>#VALUE!</v>
      </c>
    </row>
    <row r="7829" spans="1:28" x14ac:dyDescent="0.35">
      <c r="A7829" t="s">
        <v>2705</v>
      </c>
      <c r="B7829">
        <v>68</v>
      </c>
      <c r="C7829" t="s">
        <v>430</v>
      </c>
      <c r="D7829" t="s">
        <v>46</v>
      </c>
      <c r="E7829">
        <f>YEAR(Table1[[#This Row],[Order Date]])</f>
        <v>2015</v>
      </c>
      <c r="F7829">
        <v>1</v>
      </c>
      <c r="G7829">
        <f>MONTH(Table1[[#This Row],[Order Date]])</f>
        <v>9</v>
      </c>
      <c r="H7829" s="1">
        <v>42263</v>
      </c>
      <c r="I7829">
        <v>3810</v>
      </c>
      <c r="J7829" t="s">
        <v>58</v>
      </c>
      <c r="K7829">
        <v>25</v>
      </c>
      <c r="L7829">
        <v>2.61</v>
      </c>
      <c r="M7829" s="2">
        <v>0.04</v>
      </c>
      <c r="N7829">
        <v>78.260000000000005</v>
      </c>
      <c r="O7829">
        <v>0.5</v>
      </c>
      <c r="P7829">
        <v>35.090000000000003</v>
      </c>
      <c r="Q7829" s="2">
        <v>0.39</v>
      </c>
      <c r="R7829" t="s">
        <v>29</v>
      </c>
      <c r="S7829" t="s">
        <v>30</v>
      </c>
      <c r="T7829" t="s">
        <v>1036</v>
      </c>
      <c r="U7829" t="s">
        <v>210</v>
      </c>
      <c r="V7829" t="s">
        <v>76</v>
      </c>
      <c r="W7829">
        <v>564</v>
      </c>
      <c r="X7829" s="1">
        <v>42265</v>
      </c>
      <c r="Y7829" t="s">
        <v>42</v>
      </c>
      <c r="Z7829" t="e" vm="14">
        <v>#VALUE!</v>
      </c>
      <c r="AA7829">
        <v>34769</v>
      </c>
      <c r="AB7829" t="e" cm="1" vm="2">
        <f t="array" ref="AB7829">_FV(Table1[[#This Row],[State]],"Country/region",TRUE)</f>
        <v>#VALUE!</v>
      </c>
    </row>
    <row r="7830" spans="1:28" x14ac:dyDescent="0.35">
      <c r="A7830" t="s">
        <v>2802</v>
      </c>
      <c r="B7830">
        <v>68</v>
      </c>
      <c r="C7830" t="s">
        <v>2719</v>
      </c>
      <c r="D7830" t="s">
        <v>46</v>
      </c>
      <c r="E7830">
        <f>YEAR(Table1[[#This Row],[Order Date]])</f>
        <v>2015</v>
      </c>
      <c r="F7830">
        <v>1</v>
      </c>
      <c r="G7830">
        <f>MONTH(Table1[[#This Row],[Order Date]])</f>
        <v>9</v>
      </c>
      <c r="H7830" s="1">
        <v>42263</v>
      </c>
      <c r="I7830">
        <v>27841</v>
      </c>
      <c r="J7830" t="s">
        <v>28</v>
      </c>
      <c r="K7830">
        <v>33</v>
      </c>
      <c r="L7830">
        <v>2.1</v>
      </c>
      <c r="M7830" s="2">
        <v>0.05</v>
      </c>
      <c r="N7830">
        <v>67.849999999999994</v>
      </c>
      <c r="O7830">
        <v>0.7</v>
      </c>
      <c r="P7830">
        <v>1.05</v>
      </c>
      <c r="Q7830" s="2">
        <v>0.56999999999999995</v>
      </c>
      <c r="R7830" t="s">
        <v>29</v>
      </c>
      <c r="S7830" t="s">
        <v>59</v>
      </c>
      <c r="T7830" t="s">
        <v>161</v>
      </c>
      <c r="U7830" t="s">
        <v>88</v>
      </c>
      <c r="V7830" t="s">
        <v>33</v>
      </c>
      <c r="W7830">
        <v>3903</v>
      </c>
      <c r="X7830" s="1">
        <v>42265</v>
      </c>
      <c r="Y7830" t="s">
        <v>34</v>
      </c>
      <c r="Z7830" t="e" vm="15">
        <v>#VALUE!</v>
      </c>
      <c r="AA7830">
        <v>10605</v>
      </c>
      <c r="AB7830" t="e" cm="1" vm="2">
        <f t="array" ref="AB7830">_FV(Table1[[#This Row],[State]],"Country/region",TRUE)</f>
        <v>#VALUE!</v>
      </c>
    </row>
    <row r="7831" spans="1:28" x14ac:dyDescent="0.35">
      <c r="A7831" t="s">
        <v>2705</v>
      </c>
      <c r="B7831">
        <v>68</v>
      </c>
      <c r="C7831" t="s">
        <v>430</v>
      </c>
      <c r="D7831" t="s">
        <v>46</v>
      </c>
      <c r="E7831">
        <f>YEAR(Table1[[#This Row],[Order Date]])</f>
        <v>2015</v>
      </c>
      <c r="F7831">
        <v>1</v>
      </c>
      <c r="G7831">
        <f>MONTH(Table1[[#This Row],[Order Date]])</f>
        <v>9</v>
      </c>
      <c r="H7831" s="1">
        <v>42263</v>
      </c>
      <c r="I7831">
        <v>3810</v>
      </c>
      <c r="J7831" t="s">
        <v>58</v>
      </c>
      <c r="K7831">
        <v>40</v>
      </c>
      <c r="L7831">
        <v>4.4800000000000004</v>
      </c>
      <c r="M7831" s="2">
        <v>0.09</v>
      </c>
      <c r="N7831">
        <v>221.86</v>
      </c>
      <c r="O7831">
        <v>49</v>
      </c>
      <c r="P7831">
        <v>-1845.66</v>
      </c>
      <c r="Q7831" s="2">
        <v>0.6</v>
      </c>
      <c r="R7831" t="s">
        <v>29</v>
      </c>
      <c r="S7831" t="s">
        <v>40</v>
      </c>
      <c r="T7831" t="s">
        <v>1259</v>
      </c>
      <c r="U7831" t="s">
        <v>214</v>
      </c>
      <c r="V7831" t="s">
        <v>76</v>
      </c>
      <c r="W7831">
        <v>563</v>
      </c>
      <c r="X7831" s="1">
        <v>42265</v>
      </c>
      <c r="Y7831" t="s">
        <v>34</v>
      </c>
      <c r="Z7831" t="e" vm="14">
        <v>#VALUE!</v>
      </c>
      <c r="AA7831">
        <v>34769</v>
      </c>
      <c r="AB7831" t="e" cm="1" vm="2">
        <f t="array" ref="AB7831">_FV(Table1[[#This Row],[State]],"Country/region",TRUE)</f>
        <v>#VALUE!</v>
      </c>
    </row>
    <row r="7832" spans="1:28" x14ac:dyDescent="0.35">
      <c r="A7832" t="s">
        <v>2031</v>
      </c>
      <c r="B7832">
        <v>69</v>
      </c>
      <c r="C7832" t="s">
        <v>3163</v>
      </c>
      <c r="D7832" t="s">
        <v>38</v>
      </c>
      <c r="E7832">
        <f>YEAR(Table1[[#This Row],[Order Date]])</f>
        <v>2015</v>
      </c>
      <c r="F7832">
        <v>1</v>
      </c>
      <c r="G7832">
        <f>MONTH(Table1[[#This Row],[Order Date]])</f>
        <v>9</v>
      </c>
      <c r="H7832" s="1">
        <v>42263</v>
      </c>
      <c r="I7832">
        <v>42951</v>
      </c>
      <c r="J7832" t="s">
        <v>58</v>
      </c>
      <c r="K7832">
        <v>20</v>
      </c>
      <c r="L7832">
        <v>125.99</v>
      </c>
      <c r="M7832" s="2">
        <v>0.09</v>
      </c>
      <c r="N7832">
        <v>2104.991</v>
      </c>
      <c r="O7832">
        <v>8.8000000000000007</v>
      </c>
      <c r="P7832">
        <v>165.447</v>
      </c>
      <c r="Q7832" s="2">
        <v>0.59</v>
      </c>
      <c r="R7832" t="s">
        <v>96</v>
      </c>
      <c r="S7832" t="s">
        <v>30</v>
      </c>
      <c r="T7832" t="s">
        <v>846</v>
      </c>
      <c r="U7832" t="s">
        <v>105</v>
      </c>
      <c r="V7832" t="s">
        <v>33</v>
      </c>
      <c r="W7832">
        <v>6065</v>
      </c>
      <c r="X7832" s="1">
        <v>42265</v>
      </c>
      <c r="Y7832" t="s">
        <v>34</v>
      </c>
      <c r="Z7832" t="e" vm="15">
        <v>#VALUE!</v>
      </c>
      <c r="AA7832">
        <v>14043</v>
      </c>
      <c r="AB7832" t="e" cm="1" vm="2">
        <f t="array" ref="AB7832">_FV(Table1[[#This Row],[State]],"Country/region",TRUE)</f>
        <v>#VALUE!</v>
      </c>
    </row>
    <row r="7833" spans="1:28" x14ac:dyDescent="0.35">
      <c r="A7833" t="s">
        <v>1641</v>
      </c>
      <c r="B7833">
        <v>68</v>
      </c>
      <c r="C7833" t="s">
        <v>147</v>
      </c>
      <c r="D7833" t="s">
        <v>46</v>
      </c>
      <c r="E7833">
        <f>YEAR(Table1[[#This Row],[Order Date]])</f>
        <v>2015</v>
      </c>
      <c r="F7833">
        <v>1</v>
      </c>
      <c r="G7833">
        <f>MONTH(Table1[[#This Row],[Order Date]])</f>
        <v>9</v>
      </c>
      <c r="H7833" s="1">
        <v>42263</v>
      </c>
      <c r="I7833">
        <v>31684</v>
      </c>
      <c r="J7833" t="s">
        <v>58</v>
      </c>
      <c r="K7833">
        <v>15</v>
      </c>
      <c r="L7833">
        <v>5.68</v>
      </c>
      <c r="M7833" s="2">
        <v>0.02</v>
      </c>
      <c r="N7833">
        <v>89.97</v>
      </c>
      <c r="O7833">
        <v>1.46</v>
      </c>
      <c r="P7833">
        <v>23.48</v>
      </c>
      <c r="Q7833" s="2">
        <v>0.39</v>
      </c>
      <c r="R7833" t="s">
        <v>29</v>
      </c>
      <c r="S7833" t="s">
        <v>59</v>
      </c>
      <c r="T7833" t="s">
        <v>2180</v>
      </c>
      <c r="U7833" t="s">
        <v>61</v>
      </c>
      <c r="V7833" t="s">
        <v>68</v>
      </c>
      <c r="W7833">
        <v>4446</v>
      </c>
      <c r="X7833" s="1">
        <v>42266</v>
      </c>
      <c r="Y7833" t="s">
        <v>34</v>
      </c>
      <c r="Z7833" t="e" vm="16">
        <v>#VALUE!</v>
      </c>
      <c r="AA7833">
        <v>60160</v>
      </c>
      <c r="AB7833" t="e" cm="1" vm="2">
        <f t="array" ref="AB7833">_FV(Table1[[#This Row],[State]],"Country/region",TRUE)</f>
        <v>#VALUE!</v>
      </c>
    </row>
    <row r="7834" spans="1:28" x14ac:dyDescent="0.35">
      <c r="A7834" t="s">
        <v>1627</v>
      </c>
      <c r="B7834">
        <v>69</v>
      </c>
      <c r="C7834" t="s">
        <v>3495</v>
      </c>
      <c r="D7834" t="s">
        <v>46</v>
      </c>
      <c r="E7834">
        <f>YEAR(Table1[[#This Row],[Order Date]])</f>
        <v>2015</v>
      </c>
      <c r="F7834">
        <v>1</v>
      </c>
      <c r="G7834">
        <f>MONTH(Table1[[#This Row],[Order Date]])</f>
        <v>9</v>
      </c>
      <c r="H7834" s="1">
        <v>42264</v>
      </c>
      <c r="I7834">
        <v>56291</v>
      </c>
      <c r="J7834" t="s">
        <v>39</v>
      </c>
      <c r="K7834">
        <v>25</v>
      </c>
      <c r="L7834">
        <v>15.04</v>
      </c>
      <c r="M7834" s="2">
        <v>0.04</v>
      </c>
      <c r="N7834">
        <v>377.37</v>
      </c>
      <c r="O7834">
        <v>1.97</v>
      </c>
      <c r="P7834">
        <v>151.4</v>
      </c>
      <c r="Q7834" s="2">
        <v>0.39</v>
      </c>
      <c r="R7834" t="s">
        <v>29</v>
      </c>
      <c r="S7834" t="s">
        <v>59</v>
      </c>
      <c r="T7834" t="s">
        <v>60</v>
      </c>
      <c r="U7834" t="s">
        <v>61</v>
      </c>
      <c r="V7834" t="s">
        <v>33</v>
      </c>
      <c r="W7834">
        <v>7871</v>
      </c>
      <c r="X7834" s="1">
        <v>42264</v>
      </c>
      <c r="Y7834" t="s">
        <v>34</v>
      </c>
      <c r="Z7834" t="e" vm="15">
        <v>#VALUE!</v>
      </c>
      <c r="AA7834">
        <v>13440</v>
      </c>
      <c r="AB7834" t="e" cm="1" vm="2">
        <f t="array" ref="AB7834">_FV(Table1[[#This Row],[State]],"Country/region",TRUE)</f>
        <v>#VALUE!</v>
      </c>
    </row>
    <row r="7835" spans="1:28" x14ac:dyDescent="0.35">
      <c r="A7835" t="s">
        <v>1627</v>
      </c>
      <c r="B7835">
        <v>69</v>
      </c>
      <c r="C7835" t="s">
        <v>3495</v>
      </c>
      <c r="D7835" t="s">
        <v>46</v>
      </c>
      <c r="E7835">
        <f>YEAR(Table1[[#This Row],[Order Date]])</f>
        <v>2015</v>
      </c>
      <c r="F7835">
        <v>1</v>
      </c>
      <c r="G7835">
        <f>MONTH(Table1[[#This Row],[Order Date]])</f>
        <v>9</v>
      </c>
      <c r="H7835" s="1">
        <v>42264</v>
      </c>
      <c r="I7835">
        <v>56291</v>
      </c>
      <c r="J7835" t="s">
        <v>39</v>
      </c>
      <c r="K7835">
        <v>47</v>
      </c>
      <c r="L7835">
        <v>24.98</v>
      </c>
      <c r="M7835" s="2">
        <v>0.06</v>
      </c>
      <c r="N7835">
        <v>1200.7</v>
      </c>
      <c r="O7835">
        <v>8.7899999999999991</v>
      </c>
      <c r="P7835">
        <v>-37.270000000000003</v>
      </c>
      <c r="Q7835" s="2">
        <v>0.66</v>
      </c>
      <c r="R7835" t="s">
        <v>29</v>
      </c>
      <c r="S7835" t="s">
        <v>30</v>
      </c>
      <c r="T7835" t="s">
        <v>2422</v>
      </c>
      <c r="U7835" t="s">
        <v>32</v>
      </c>
      <c r="V7835" t="s">
        <v>33</v>
      </c>
      <c r="W7835">
        <v>7872</v>
      </c>
      <c r="X7835" s="1">
        <v>42265</v>
      </c>
      <c r="Y7835" t="s">
        <v>34</v>
      </c>
      <c r="Z7835" t="e" vm="15">
        <v>#VALUE!</v>
      </c>
      <c r="AA7835">
        <v>13440</v>
      </c>
      <c r="AB7835" t="e" cm="1" vm="2">
        <f t="array" ref="AB7835">_FV(Table1[[#This Row],[State]],"Country/region",TRUE)</f>
        <v>#VALUE!</v>
      </c>
    </row>
    <row r="7836" spans="1:28" x14ac:dyDescent="0.35">
      <c r="A7836" t="s">
        <v>3444</v>
      </c>
      <c r="B7836">
        <v>69</v>
      </c>
      <c r="C7836" t="s">
        <v>3014</v>
      </c>
      <c r="D7836" t="s">
        <v>27</v>
      </c>
      <c r="E7836">
        <f>YEAR(Table1[[#This Row],[Order Date]])</f>
        <v>2015</v>
      </c>
      <c r="F7836">
        <v>1</v>
      </c>
      <c r="G7836">
        <f>MONTH(Table1[[#This Row],[Order Date]])</f>
        <v>9</v>
      </c>
      <c r="H7836" s="1">
        <v>42264</v>
      </c>
      <c r="I7836">
        <v>24261</v>
      </c>
      <c r="J7836" t="s">
        <v>58</v>
      </c>
      <c r="K7836">
        <v>28</v>
      </c>
      <c r="L7836">
        <v>33.29</v>
      </c>
      <c r="M7836" s="2">
        <v>0.06</v>
      </c>
      <c r="N7836">
        <v>946.27</v>
      </c>
      <c r="O7836">
        <v>8.74</v>
      </c>
      <c r="P7836">
        <v>66.38</v>
      </c>
      <c r="Q7836" s="2">
        <v>0.61</v>
      </c>
      <c r="R7836" t="s">
        <v>29</v>
      </c>
      <c r="S7836" t="s">
        <v>30</v>
      </c>
      <c r="T7836" t="s">
        <v>804</v>
      </c>
      <c r="U7836" t="s">
        <v>32</v>
      </c>
      <c r="V7836" t="s">
        <v>52</v>
      </c>
      <c r="W7836">
        <v>3404</v>
      </c>
      <c r="X7836" s="1">
        <v>42266</v>
      </c>
      <c r="Y7836" t="s">
        <v>34</v>
      </c>
      <c r="Z7836" t="e" vm="33">
        <v>#VALUE!</v>
      </c>
      <c r="AA7836">
        <v>83201</v>
      </c>
      <c r="AB7836" t="e" cm="1" vm="2">
        <f t="array" ref="AB7836">_FV(Table1[[#This Row],[State]],"Country/region",TRUE)</f>
        <v>#VALUE!</v>
      </c>
    </row>
    <row r="7837" spans="1:28" x14ac:dyDescent="0.35">
      <c r="A7837" t="s">
        <v>1627</v>
      </c>
      <c r="B7837">
        <v>69</v>
      </c>
      <c r="C7837" t="s">
        <v>3495</v>
      </c>
      <c r="D7837" t="s">
        <v>46</v>
      </c>
      <c r="E7837">
        <f>YEAR(Table1[[#This Row],[Order Date]])</f>
        <v>2015</v>
      </c>
      <c r="F7837">
        <v>1</v>
      </c>
      <c r="G7837">
        <f>MONTH(Table1[[#This Row],[Order Date]])</f>
        <v>9</v>
      </c>
      <c r="H7837" s="1">
        <v>42264</v>
      </c>
      <c r="I7837">
        <v>56291</v>
      </c>
      <c r="J7837" t="s">
        <v>39</v>
      </c>
      <c r="K7837">
        <v>22</v>
      </c>
      <c r="L7837">
        <v>517.48</v>
      </c>
      <c r="M7837" s="2">
        <v>0.06</v>
      </c>
      <c r="N7837">
        <v>11022.53</v>
      </c>
      <c r="O7837">
        <v>16.63</v>
      </c>
      <c r="P7837">
        <v>1869.86</v>
      </c>
      <c r="Q7837" s="2">
        <v>0.59</v>
      </c>
      <c r="R7837" t="s">
        <v>96</v>
      </c>
      <c r="S7837" t="s">
        <v>73</v>
      </c>
      <c r="T7837" t="s">
        <v>911</v>
      </c>
      <c r="U7837" t="s">
        <v>98</v>
      </c>
      <c r="V7837" t="s">
        <v>33</v>
      </c>
      <c r="W7837">
        <v>7870</v>
      </c>
      <c r="X7837" s="1">
        <v>42266</v>
      </c>
      <c r="Y7837" t="s">
        <v>53</v>
      </c>
      <c r="Z7837" t="e" vm="15">
        <v>#VALUE!</v>
      </c>
      <c r="AA7837">
        <v>13440</v>
      </c>
      <c r="AB7837" t="e" cm="1" vm="2">
        <f t="array" ref="AB7837">_FV(Table1[[#This Row],[State]],"Country/region",TRUE)</f>
        <v>#VALUE!</v>
      </c>
    </row>
    <row r="7838" spans="1:28" x14ac:dyDescent="0.35">
      <c r="A7838" t="s">
        <v>2410</v>
      </c>
      <c r="B7838">
        <v>69</v>
      </c>
      <c r="C7838" t="s">
        <v>72</v>
      </c>
      <c r="D7838" t="s">
        <v>38</v>
      </c>
      <c r="E7838">
        <f>YEAR(Table1[[#This Row],[Order Date]])</f>
        <v>2015</v>
      </c>
      <c r="F7838">
        <v>1</v>
      </c>
      <c r="G7838">
        <f>MONTH(Table1[[#This Row],[Order Date]])</f>
        <v>9</v>
      </c>
      <c r="H7838" s="1">
        <v>42265</v>
      </c>
      <c r="I7838">
        <v>57537</v>
      </c>
      <c r="J7838" t="s">
        <v>131</v>
      </c>
      <c r="K7838">
        <v>4</v>
      </c>
      <c r="L7838">
        <v>3.98</v>
      </c>
      <c r="M7838" s="2">
        <v>0.09</v>
      </c>
      <c r="N7838">
        <v>18.329999999999998</v>
      </c>
      <c r="O7838">
        <v>2.97</v>
      </c>
      <c r="P7838">
        <v>-7.08</v>
      </c>
      <c r="Q7838" s="2">
        <v>0.35</v>
      </c>
      <c r="R7838" t="s">
        <v>29</v>
      </c>
      <c r="S7838" t="s">
        <v>59</v>
      </c>
      <c r="T7838" t="s">
        <v>2633</v>
      </c>
      <c r="U7838" t="s">
        <v>61</v>
      </c>
      <c r="V7838" t="s">
        <v>76</v>
      </c>
      <c r="W7838">
        <v>8064</v>
      </c>
      <c r="X7838" s="1">
        <v>42265</v>
      </c>
      <c r="Y7838" t="s">
        <v>34</v>
      </c>
      <c r="Z7838" t="e" vm="6">
        <v>#VALUE!</v>
      </c>
      <c r="AA7838">
        <v>36067</v>
      </c>
      <c r="AB7838" t="e" cm="1" vm="2">
        <f t="array" ref="AB7838">_FV(Table1[[#This Row],[State]],"Country/region",TRUE)</f>
        <v>#VALUE!</v>
      </c>
    </row>
    <row r="7839" spans="1:28" x14ac:dyDescent="0.35">
      <c r="A7839" t="s">
        <v>1447</v>
      </c>
      <c r="B7839">
        <v>69</v>
      </c>
      <c r="C7839" t="s">
        <v>933</v>
      </c>
      <c r="D7839" t="s">
        <v>38</v>
      </c>
      <c r="E7839">
        <f>YEAR(Table1[[#This Row],[Order Date]])</f>
        <v>2015</v>
      </c>
      <c r="F7839">
        <v>1</v>
      </c>
      <c r="G7839">
        <f>MONTH(Table1[[#This Row],[Order Date]])</f>
        <v>9</v>
      </c>
      <c r="H7839" s="1">
        <v>42265</v>
      </c>
      <c r="I7839">
        <v>2885</v>
      </c>
      <c r="J7839" t="s">
        <v>39</v>
      </c>
      <c r="K7839">
        <v>29</v>
      </c>
      <c r="L7839">
        <v>6.48</v>
      </c>
      <c r="M7839" s="2">
        <v>0.06</v>
      </c>
      <c r="N7839">
        <v>197.41</v>
      </c>
      <c r="O7839">
        <v>8.4</v>
      </c>
      <c r="P7839">
        <v>-128.68</v>
      </c>
      <c r="Q7839" s="2">
        <v>0.37</v>
      </c>
      <c r="R7839" t="s">
        <v>29</v>
      </c>
      <c r="S7839" t="s">
        <v>30</v>
      </c>
      <c r="T7839" t="s">
        <v>1451</v>
      </c>
      <c r="U7839" t="s">
        <v>61</v>
      </c>
      <c r="V7839" t="s">
        <v>76</v>
      </c>
      <c r="W7839">
        <v>432</v>
      </c>
      <c r="X7839" s="1">
        <v>42265</v>
      </c>
      <c r="Y7839" t="s">
        <v>34</v>
      </c>
      <c r="Z7839" t="e" vm="18">
        <v>#VALUE!</v>
      </c>
      <c r="AA7839">
        <v>23223</v>
      </c>
      <c r="AB7839" t="e" cm="1" vm="2">
        <f t="array" ref="AB7839">_FV(Table1[[#This Row],[State]],"Country/region",TRUE)</f>
        <v>#VALUE!</v>
      </c>
    </row>
    <row r="7840" spans="1:28" x14ac:dyDescent="0.35">
      <c r="A7840" t="s">
        <v>2410</v>
      </c>
      <c r="B7840">
        <v>69</v>
      </c>
      <c r="C7840" t="s">
        <v>72</v>
      </c>
      <c r="D7840" t="s">
        <v>38</v>
      </c>
      <c r="E7840">
        <f>YEAR(Table1[[#This Row],[Order Date]])</f>
        <v>2015</v>
      </c>
      <c r="F7840">
        <v>1</v>
      </c>
      <c r="G7840">
        <f>MONTH(Table1[[#This Row],[Order Date]])</f>
        <v>9</v>
      </c>
      <c r="H7840" s="1">
        <v>42265</v>
      </c>
      <c r="I7840">
        <v>57537</v>
      </c>
      <c r="J7840" t="s">
        <v>131</v>
      </c>
      <c r="K7840">
        <v>13</v>
      </c>
      <c r="L7840">
        <v>4.82</v>
      </c>
      <c r="M7840" s="2">
        <v>0.03</v>
      </c>
      <c r="N7840">
        <v>76.38</v>
      </c>
      <c r="O7840">
        <v>5.24</v>
      </c>
      <c r="P7840">
        <v>-29.693000000000001</v>
      </c>
      <c r="Q7840" s="2">
        <v>0.39</v>
      </c>
      <c r="R7840" t="s">
        <v>29</v>
      </c>
      <c r="S7840" t="s">
        <v>30</v>
      </c>
      <c r="T7840" t="s">
        <v>3164</v>
      </c>
      <c r="U7840" t="s">
        <v>67</v>
      </c>
      <c r="V7840" t="s">
        <v>76</v>
      </c>
      <c r="W7840">
        <v>8062</v>
      </c>
      <c r="X7840" s="1">
        <v>42266</v>
      </c>
      <c r="Y7840" t="s">
        <v>42</v>
      </c>
      <c r="Z7840" t="e" vm="6">
        <v>#VALUE!</v>
      </c>
      <c r="AA7840">
        <v>36067</v>
      </c>
      <c r="AB7840" t="e" cm="1" vm="2">
        <f t="array" ref="AB7840">_FV(Table1[[#This Row],[State]],"Country/region",TRUE)</f>
        <v>#VALUE!</v>
      </c>
    </row>
    <row r="7841" spans="1:28" x14ac:dyDescent="0.35">
      <c r="A7841" t="s">
        <v>292</v>
      </c>
      <c r="B7841">
        <v>69</v>
      </c>
      <c r="C7841" t="s">
        <v>1802</v>
      </c>
      <c r="D7841" t="s">
        <v>46</v>
      </c>
      <c r="E7841">
        <f>YEAR(Table1[[#This Row],[Order Date]])</f>
        <v>2015</v>
      </c>
      <c r="F7841">
        <v>1</v>
      </c>
      <c r="G7841">
        <f>MONTH(Table1[[#This Row],[Order Date]])</f>
        <v>9</v>
      </c>
      <c r="H7841" s="1">
        <v>42265</v>
      </c>
      <c r="I7841">
        <v>52419</v>
      </c>
      <c r="J7841" t="s">
        <v>28</v>
      </c>
      <c r="K7841">
        <v>32</v>
      </c>
      <c r="L7841">
        <v>111.03</v>
      </c>
      <c r="M7841" s="2">
        <v>0.09</v>
      </c>
      <c r="N7841">
        <v>3500.49</v>
      </c>
      <c r="O7841">
        <v>8.64</v>
      </c>
      <c r="P7841">
        <v>230.64</v>
      </c>
      <c r="Q7841" s="2">
        <v>0.78</v>
      </c>
      <c r="R7841" t="s">
        <v>29</v>
      </c>
      <c r="S7841" t="s">
        <v>30</v>
      </c>
      <c r="T7841" t="s">
        <v>2221</v>
      </c>
      <c r="U7841" t="s">
        <v>32</v>
      </c>
      <c r="V7841" t="s">
        <v>76</v>
      </c>
      <c r="W7841">
        <v>7358</v>
      </c>
      <c r="X7841" s="1">
        <v>42266</v>
      </c>
      <c r="Y7841" t="s">
        <v>34</v>
      </c>
      <c r="Z7841" t="e" vm="29">
        <v>#VALUE!</v>
      </c>
      <c r="AA7841">
        <v>41042</v>
      </c>
      <c r="AB7841" t="e" cm="1" vm="2">
        <f t="array" ref="AB7841">_FV(Table1[[#This Row],[State]],"Country/region",TRUE)</f>
        <v>#VALUE!</v>
      </c>
    </row>
    <row r="7842" spans="1:28" x14ac:dyDescent="0.35">
      <c r="A7842" t="s">
        <v>2410</v>
      </c>
      <c r="B7842">
        <v>69</v>
      </c>
      <c r="C7842" t="s">
        <v>72</v>
      </c>
      <c r="D7842" t="s">
        <v>38</v>
      </c>
      <c r="E7842">
        <f>YEAR(Table1[[#This Row],[Order Date]])</f>
        <v>2015</v>
      </c>
      <c r="F7842">
        <v>1</v>
      </c>
      <c r="G7842">
        <f>MONTH(Table1[[#This Row],[Order Date]])</f>
        <v>9</v>
      </c>
      <c r="H7842" s="1">
        <v>42265</v>
      </c>
      <c r="I7842">
        <v>57537</v>
      </c>
      <c r="J7842" t="s">
        <v>131</v>
      </c>
      <c r="K7842">
        <v>29</v>
      </c>
      <c r="L7842">
        <v>100.97</v>
      </c>
      <c r="M7842" s="2">
        <v>0.05</v>
      </c>
      <c r="N7842">
        <v>2948.63</v>
      </c>
      <c r="O7842">
        <v>7.18</v>
      </c>
      <c r="P7842">
        <v>888.62</v>
      </c>
      <c r="Q7842" s="2">
        <v>0.46</v>
      </c>
      <c r="R7842" t="s">
        <v>96</v>
      </c>
      <c r="S7842" t="s">
        <v>30</v>
      </c>
      <c r="T7842" t="s">
        <v>1167</v>
      </c>
      <c r="U7842" t="s">
        <v>102</v>
      </c>
      <c r="V7842" t="s">
        <v>76</v>
      </c>
      <c r="W7842">
        <v>8063</v>
      </c>
      <c r="X7842" s="1">
        <v>42266</v>
      </c>
      <c r="Y7842" t="s">
        <v>34</v>
      </c>
      <c r="Z7842" t="e" vm="6">
        <v>#VALUE!</v>
      </c>
      <c r="AA7842">
        <v>36067</v>
      </c>
      <c r="AB7842" t="e" cm="1" vm="2">
        <f t="array" ref="AB7842">_FV(Table1[[#This Row],[State]],"Country/region",TRUE)</f>
        <v>#VALUE!</v>
      </c>
    </row>
    <row r="7843" spans="1:28" x14ac:dyDescent="0.35">
      <c r="A7843" t="s">
        <v>2904</v>
      </c>
      <c r="B7843">
        <v>69</v>
      </c>
      <c r="C7843" t="s">
        <v>2703</v>
      </c>
      <c r="D7843" t="s">
        <v>38</v>
      </c>
      <c r="E7843">
        <f>YEAR(Table1[[#This Row],[Order Date]])</f>
        <v>2015</v>
      </c>
      <c r="F7843">
        <v>1</v>
      </c>
      <c r="G7843">
        <f>MONTH(Table1[[#This Row],[Order Date]])</f>
        <v>9</v>
      </c>
      <c r="H7843" s="1">
        <v>42265</v>
      </c>
      <c r="I7843">
        <v>33479</v>
      </c>
      <c r="J7843" t="s">
        <v>58</v>
      </c>
      <c r="K7843">
        <v>24</v>
      </c>
      <c r="L7843">
        <v>6.48</v>
      </c>
      <c r="M7843" s="2">
        <v>0.04</v>
      </c>
      <c r="N7843">
        <v>161.87</v>
      </c>
      <c r="O7843">
        <v>5.1100000000000003</v>
      </c>
      <c r="P7843">
        <v>-31.27</v>
      </c>
      <c r="Q7843" s="2">
        <v>0.37</v>
      </c>
      <c r="R7843" t="s">
        <v>29</v>
      </c>
      <c r="S7843" t="s">
        <v>30</v>
      </c>
      <c r="T7843" t="s">
        <v>1554</v>
      </c>
      <c r="U7843" t="s">
        <v>61</v>
      </c>
      <c r="V7843" t="s">
        <v>76</v>
      </c>
      <c r="W7843">
        <v>4701</v>
      </c>
      <c r="X7843" s="1">
        <v>42267</v>
      </c>
      <c r="Y7843" t="s">
        <v>34</v>
      </c>
      <c r="Z7843" t="e" vm="14">
        <v>#VALUE!</v>
      </c>
      <c r="AA7843">
        <v>33023</v>
      </c>
      <c r="AB7843" t="e" cm="1" vm="2">
        <f t="array" ref="AB7843">_FV(Table1[[#This Row],[State]],"Country/region",TRUE)</f>
        <v>#VALUE!</v>
      </c>
    </row>
    <row r="7844" spans="1:28" x14ac:dyDescent="0.35">
      <c r="A7844" t="s">
        <v>1447</v>
      </c>
      <c r="B7844">
        <v>69</v>
      </c>
      <c r="C7844" t="s">
        <v>933</v>
      </c>
      <c r="D7844" t="s">
        <v>38</v>
      </c>
      <c r="E7844">
        <f>YEAR(Table1[[#This Row],[Order Date]])</f>
        <v>2015</v>
      </c>
      <c r="F7844">
        <v>1</v>
      </c>
      <c r="G7844">
        <f>MONTH(Table1[[#This Row],[Order Date]])</f>
        <v>9</v>
      </c>
      <c r="H7844" s="1">
        <v>42265</v>
      </c>
      <c r="I7844">
        <v>2885</v>
      </c>
      <c r="J7844" t="s">
        <v>39</v>
      </c>
      <c r="K7844">
        <v>46</v>
      </c>
      <c r="L7844">
        <v>15.42</v>
      </c>
      <c r="M7844" s="2">
        <v>0.06</v>
      </c>
      <c r="N7844">
        <v>712.18</v>
      </c>
      <c r="O7844">
        <v>5.41</v>
      </c>
      <c r="P7844">
        <v>13.98</v>
      </c>
      <c r="Q7844" s="2">
        <v>0.59</v>
      </c>
      <c r="R7844" t="s">
        <v>29</v>
      </c>
      <c r="S7844" t="s">
        <v>30</v>
      </c>
      <c r="T7844" t="s">
        <v>1077</v>
      </c>
      <c r="U7844" t="s">
        <v>32</v>
      </c>
      <c r="V7844" t="s">
        <v>76</v>
      </c>
      <c r="W7844">
        <v>433</v>
      </c>
      <c r="X7844" s="1">
        <v>42267</v>
      </c>
      <c r="Y7844" t="s">
        <v>34</v>
      </c>
      <c r="Z7844" t="e" vm="18">
        <v>#VALUE!</v>
      </c>
      <c r="AA7844">
        <v>23223</v>
      </c>
      <c r="AB7844" t="e" cm="1" vm="2">
        <f t="array" ref="AB7844">_FV(Table1[[#This Row],[State]],"Country/region",TRUE)</f>
        <v>#VALUE!</v>
      </c>
    </row>
    <row r="7845" spans="1:28" x14ac:dyDescent="0.35">
      <c r="A7845" t="s">
        <v>1700</v>
      </c>
      <c r="B7845">
        <v>69</v>
      </c>
      <c r="C7845" t="s">
        <v>2703</v>
      </c>
      <c r="D7845" t="s">
        <v>38</v>
      </c>
      <c r="E7845">
        <f>YEAR(Table1[[#This Row],[Order Date]])</f>
        <v>2015</v>
      </c>
      <c r="F7845">
        <v>1</v>
      </c>
      <c r="G7845">
        <f>MONTH(Table1[[#This Row],[Order Date]])</f>
        <v>9</v>
      </c>
      <c r="H7845" s="1">
        <v>42265</v>
      </c>
      <c r="I7845">
        <v>33479</v>
      </c>
      <c r="J7845" t="s">
        <v>58</v>
      </c>
      <c r="K7845">
        <v>50</v>
      </c>
      <c r="L7845">
        <v>15.01</v>
      </c>
      <c r="M7845" s="2">
        <v>7.0000000000000007E-2</v>
      </c>
      <c r="N7845">
        <v>762.2</v>
      </c>
      <c r="O7845">
        <v>8.4</v>
      </c>
      <c r="P7845">
        <v>16.566500000000001</v>
      </c>
      <c r="Q7845" s="2">
        <v>0.39</v>
      </c>
      <c r="R7845" t="s">
        <v>29</v>
      </c>
      <c r="S7845" t="s">
        <v>30</v>
      </c>
      <c r="T7845" t="s">
        <v>1818</v>
      </c>
      <c r="U7845" t="s">
        <v>67</v>
      </c>
      <c r="V7845" t="s">
        <v>52</v>
      </c>
      <c r="W7845">
        <v>4699</v>
      </c>
      <c r="X7845" s="1">
        <v>42267</v>
      </c>
      <c r="Y7845" t="s">
        <v>34</v>
      </c>
      <c r="Z7845" t="e" vm="33">
        <v>#VALUE!</v>
      </c>
      <c r="AA7845">
        <v>83701</v>
      </c>
      <c r="AB7845" t="e" cm="1" vm="2">
        <f t="array" ref="AB7845">_FV(Table1[[#This Row],[State]],"Country/region",TRUE)</f>
        <v>#VALUE!</v>
      </c>
    </row>
    <row r="7846" spans="1:28" x14ac:dyDescent="0.35">
      <c r="A7846" t="s">
        <v>1700</v>
      </c>
      <c r="B7846">
        <v>69</v>
      </c>
      <c r="C7846" t="s">
        <v>2703</v>
      </c>
      <c r="D7846" t="s">
        <v>38</v>
      </c>
      <c r="E7846">
        <f>YEAR(Table1[[#This Row],[Order Date]])</f>
        <v>2015</v>
      </c>
      <c r="F7846">
        <v>1</v>
      </c>
      <c r="G7846">
        <f>MONTH(Table1[[#This Row],[Order Date]])</f>
        <v>9</v>
      </c>
      <c r="H7846" s="1">
        <v>42265</v>
      </c>
      <c r="I7846">
        <v>33479</v>
      </c>
      <c r="J7846" t="s">
        <v>58</v>
      </c>
      <c r="K7846">
        <v>27</v>
      </c>
      <c r="L7846">
        <v>8.56</v>
      </c>
      <c r="M7846" s="2">
        <v>0.06</v>
      </c>
      <c r="N7846">
        <v>235.45</v>
      </c>
      <c r="O7846">
        <v>5.16</v>
      </c>
      <c r="P7846">
        <v>-8.82</v>
      </c>
      <c r="Q7846" s="2">
        <v>0.38</v>
      </c>
      <c r="R7846" t="s">
        <v>29</v>
      </c>
      <c r="S7846" t="s">
        <v>59</v>
      </c>
      <c r="T7846" t="s">
        <v>3396</v>
      </c>
      <c r="U7846" t="s">
        <v>61</v>
      </c>
      <c r="V7846" t="s">
        <v>52</v>
      </c>
      <c r="W7846">
        <v>4700</v>
      </c>
      <c r="X7846" s="1">
        <v>42267</v>
      </c>
      <c r="Y7846" t="s">
        <v>34</v>
      </c>
      <c r="Z7846" t="e" vm="33">
        <v>#VALUE!</v>
      </c>
      <c r="AA7846">
        <v>83701</v>
      </c>
      <c r="AB7846" t="e" cm="1" vm="2">
        <f t="array" ref="AB7846">_FV(Table1[[#This Row],[State]],"Country/region",TRUE)</f>
        <v>#VALUE!</v>
      </c>
    </row>
    <row r="7847" spans="1:28" x14ac:dyDescent="0.35">
      <c r="A7847" t="s">
        <v>3443</v>
      </c>
      <c r="B7847">
        <v>69</v>
      </c>
      <c r="C7847" t="s">
        <v>3334</v>
      </c>
      <c r="D7847" t="s">
        <v>38</v>
      </c>
      <c r="E7847">
        <f>YEAR(Table1[[#This Row],[Order Date]])</f>
        <v>2015</v>
      </c>
      <c r="F7847">
        <v>1</v>
      </c>
      <c r="G7847">
        <f>MONTH(Table1[[#This Row],[Order Date]])</f>
        <v>9</v>
      </c>
      <c r="H7847" s="1">
        <v>42266</v>
      </c>
      <c r="I7847">
        <v>12096</v>
      </c>
      <c r="J7847" t="s">
        <v>131</v>
      </c>
      <c r="K7847">
        <v>46</v>
      </c>
      <c r="L7847">
        <v>200.99</v>
      </c>
      <c r="M7847" s="2">
        <v>0.02</v>
      </c>
      <c r="N7847">
        <v>8009.5924999999997</v>
      </c>
      <c r="O7847">
        <v>8.08</v>
      </c>
      <c r="P7847">
        <v>2332.395</v>
      </c>
      <c r="Q7847" s="2">
        <v>0.59</v>
      </c>
      <c r="R7847" t="s">
        <v>96</v>
      </c>
      <c r="S7847" t="s">
        <v>30</v>
      </c>
      <c r="T7847">
        <v>5125</v>
      </c>
      <c r="U7847" t="s">
        <v>105</v>
      </c>
      <c r="V7847" t="s">
        <v>68</v>
      </c>
      <c r="W7847">
        <v>1675</v>
      </c>
      <c r="X7847" s="1">
        <v>42266</v>
      </c>
      <c r="Y7847" t="s">
        <v>34</v>
      </c>
      <c r="Z7847" t="e" vm="16">
        <v>#VALUE!</v>
      </c>
      <c r="AA7847">
        <v>60137</v>
      </c>
      <c r="AB7847" t="e" cm="1" vm="2">
        <f t="array" ref="AB7847">_FV(Table1[[#This Row],[State]],"Country/region",TRUE)</f>
        <v>#VALUE!</v>
      </c>
    </row>
    <row r="7848" spans="1:28" x14ac:dyDescent="0.35">
      <c r="A7848" t="s">
        <v>456</v>
      </c>
      <c r="B7848">
        <v>69</v>
      </c>
      <c r="C7848" t="s">
        <v>1333</v>
      </c>
      <c r="D7848" t="s">
        <v>27</v>
      </c>
      <c r="E7848">
        <f>YEAR(Table1[[#This Row],[Order Date]])</f>
        <v>2015</v>
      </c>
      <c r="F7848">
        <v>1</v>
      </c>
      <c r="G7848">
        <f>MONTH(Table1[[#This Row],[Order Date]])</f>
        <v>9</v>
      </c>
      <c r="H7848" s="1">
        <v>42266</v>
      </c>
      <c r="I7848">
        <v>33729</v>
      </c>
      <c r="J7848" t="s">
        <v>39</v>
      </c>
      <c r="K7848">
        <v>26</v>
      </c>
      <c r="L7848">
        <v>279.48</v>
      </c>
      <c r="M7848" s="2">
        <v>7.0000000000000007E-2</v>
      </c>
      <c r="N7848">
        <v>6995.56</v>
      </c>
      <c r="O7848">
        <v>35</v>
      </c>
      <c r="P7848">
        <v>-286.58</v>
      </c>
      <c r="Q7848" s="2">
        <v>0.8</v>
      </c>
      <c r="R7848" t="s">
        <v>29</v>
      </c>
      <c r="S7848" t="s">
        <v>40</v>
      </c>
      <c r="T7848" t="s">
        <v>1519</v>
      </c>
      <c r="U7848" t="s">
        <v>32</v>
      </c>
      <c r="V7848" t="s">
        <v>52</v>
      </c>
      <c r="W7848">
        <v>4741</v>
      </c>
      <c r="X7848" s="1">
        <v>42267</v>
      </c>
      <c r="Y7848" t="s">
        <v>34</v>
      </c>
      <c r="Z7848" t="e" vm="32">
        <v>#VALUE!</v>
      </c>
      <c r="AA7848">
        <v>80817</v>
      </c>
      <c r="AB7848" t="e" cm="1" vm="2">
        <f t="array" ref="AB7848">_FV(Table1[[#This Row],[State]],"Country/region",TRUE)</f>
        <v>#VALUE!</v>
      </c>
    </row>
    <row r="7849" spans="1:28" x14ac:dyDescent="0.35">
      <c r="A7849" t="s">
        <v>3333</v>
      </c>
      <c r="B7849">
        <v>69</v>
      </c>
      <c r="C7849" t="s">
        <v>3334</v>
      </c>
      <c r="D7849" t="s">
        <v>38</v>
      </c>
      <c r="E7849">
        <f>YEAR(Table1[[#This Row],[Order Date]])</f>
        <v>2015</v>
      </c>
      <c r="F7849">
        <v>1</v>
      </c>
      <c r="G7849">
        <f>MONTH(Table1[[#This Row],[Order Date]])</f>
        <v>9</v>
      </c>
      <c r="H7849" s="1">
        <v>42266</v>
      </c>
      <c r="I7849">
        <v>12096</v>
      </c>
      <c r="J7849" t="s">
        <v>131</v>
      </c>
      <c r="K7849">
        <v>23</v>
      </c>
      <c r="L7849">
        <v>194.3</v>
      </c>
      <c r="M7849" s="2">
        <v>0.01</v>
      </c>
      <c r="N7849">
        <v>4689.66</v>
      </c>
      <c r="O7849">
        <v>11.54</v>
      </c>
      <c r="P7849">
        <v>2176.19</v>
      </c>
      <c r="Q7849" s="2">
        <v>0.59</v>
      </c>
      <c r="R7849" t="s">
        <v>48</v>
      </c>
      <c r="S7849" t="s">
        <v>40</v>
      </c>
      <c r="T7849" t="s">
        <v>142</v>
      </c>
      <c r="U7849" t="s">
        <v>82</v>
      </c>
      <c r="V7849" t="s">
        <v>68</v>
      </c>
      <c r="W7849">
        <v>1676</v>
      </c>
      <c r="X7849" s="1">
        <v>42268</v>
      </c>
      <c r="Y7849" t="s">
        <v>34</v>
      </c>
      <c r="Z7849" t="e" vm="16">
        <v>#VALUE!</v>
      </c>
      <c r="AA7849">
        <v>60139</v>
      </c>
      <c r="AB7849" t="e" cm="1" vm="2">
        <f t="array" ref="AB7849">_FV(Table1[[#This Row],[State]],"Country/region",TRUE)</f>
        <v>#VALUE!</v>
      </c>
    </row>
    <row r="7850" spans="1:28" x14ac:dyDescent="0.35">
      <c r="A7850" t="s">
        <v>2632</v>
      </c>
      <c r="B7850">
        <v>69</v>
      </c>
      <c r="C7850" t="s">
        <v>1817</v>
      </c>
      <c r="D7850" t="s">
        <v>46</v>
      </c>
      <c r="E7850">
        <f>YEAR(Table1[[#This Row],[Order Date]])</f>
        <v>2015</v>
      </c>
      <c r="F7850">
        <v>1</v>
      </c>
      <c r="G7850">
        <f>MONTH(Table1[[#This Row],[Order Date]])</f>
        <v>9</v>
      </c>
      <c r="H7850" s="1">
        <v>42266</v>
      </c>
      <c r="I7850">
        <v>20354</v>
      </c>
      <c r="J7850" t="s">
        <v>58</v>
      </c>
      <c r="K7850">
        <v>24</v>
      </c>
      <c r="L7850">
        <v>3.15</v>
      </c>
      <c r="M7850" s="2">
        <v>0.02</v>
      </c>
      <c r="N7850">
        <v>76.06</v>
      </c>
      <c r="O7850">
        <v>0.49</v>
      </c>
      <c r="P7850">
        <v>30.03</v>
      </c>
      <c r="Q7850" s="2">
        <v>0.37</v>
      </c>
      <c r="R7850" t="s">
        <v>29</v>
      </c>
      <c r="S7850" t="s">
        <v>30</v>
      </c>
      <c r="T7850" t="s">
        <v>1611</v>
      </c>
      <c r="U7850" t="s">
        <v>210</v>
      </c>
      <c r="V7850" t="s">
        <v>33</v>
      </c>
      <c r="W7850">
        <v>2820</v>
      </c>
      <c r="X7850" s="1">
        <v>42268</v>
      </c>
      <c r="Y7850" t="s">
        <v>34</v>
      </c>
      <c r="Z7850" t="e" vm="15">
        <v>#VALUE!</v>
      </c>
      <c r="AA7850">
        <v>10956</v>
      </c>
      <c r="AB7850" t="e" cm="1" vm="2">
        <f t="array" ref="AB7850">_FV(Table1[[#This Row],[State]],"Country/region",TRUE)</f>
        <v>#VALUE!</v>
      </c>
    </row>
    <row r="7851" spans="1:28" x14ac:dyDescent="0.35">
      <c r="A7851" t="s">
        <v>3532</v>
      </c>
      <c r="B7851">
        <v>69</v>
      </c>
      <c r="C7851" t="s">
        <v>1349</v>
      </c>
      <c r="D7851" t="s">
        <v>46</v>
      </c>
      <c r="E7851">
        <f>YEAR(Table1[[#This Row],[Order Date]])</f>
        <v>2015</v>
      </c>
      <c r="F7851">
        <v>1</v>
      </c>
      <c r="G7851">
        <f>MONTH(Table1[[#This Row],[Order Date]])</f>
        <v>9</v>
      </c>
      <c r="H7851" s="1">
        <v>42266</v>
      </c>
      <c r="I7851">
        <v>17157</v>
      </c>
      <c r="J7851" t="s">
        <v>47</v>
      </c>
      <c r="K7851">
        <v>31</v>
      </c>
      <c r="L7851">
        <v>125.99</v>
      </c>
      <c r="M7851" s="2">
        <v>0.09</v>
      </c>
      <c r="N7851">
        <v>3081.471</v>
      </c>
      <c r="O7851">
        <v>4.2</v>
      </c>
      <c r="P7851">
        <v>574.98299999999995</v>
      </c>
      <c r="Q7851" s="2">
        <v>0.56999999999999995</v>
      </c>
      <c r="R7851" t="s">
        <v>96</v>
      </c>
      <c r="S7851" t="s">
        <v>30</v>
      </c>
      <c r="T7851" t="s">
        <v>1911</v>
      </c>
      <c r="U7851" t="s">
        <v>105</v>
      </c>
      <c r="V7851" t="s">
        <v>33</v>
      </c>
      <c r="W7851">
        <v>2370</v>
      </c>
      <c r="X7851" s="1">
        <v>42270</v>
      </c>
      <c r="Y7851" t="s">
        <v>34</v>
      </c>
      <c r="Z7851" t="e" vm="17">
        <v>#VALUE!</v>
      </c>
      <c r="AA7851">
        <v>6108</v>
      </c>
      <c r="AB7851" t="e" cm="1" vm="2">
        <f t="array" ref="AB7851">_FV(Table1[[#This Row],[State]],"Country/region",TRUE)</f>
        <v>#VALUE!</v>
      </c>
    </row>
    <row r="7852" spans="1:28" x14ac:dyDescent="0.35">
      <c r="A7852" t="s">
        <v>2197</v>
      </c>
      <c r="B7852">
        <v>69</v>
      </c>
      <c r="C7852" t="s">
        <v>2748</v>
      </c>
      <c r="D7852" t="s">
        <v>38</v>
      </c>
      <c r="E7852">
        <f>YEAR(Table1[[#This Row],[Order Date]])</f>
        <v>2015</v>
      </c>
      <c r="F7852">
        <v>1</v>
      </c>
      <c r="G7852">
        <f>MONTH(Table1[[#This Row],[Order Date]])</f>
        <v>9</v>
      </c>
      <c r="H7852" s="1">
        <v>42266</v>
      </c>
      <c r="I7852">
        <v>29537</v>
      </c>
      <c r="J7852" t="s">
        <v>47</v>
      </c>
      <c r="K7852">
        <v>30</v>
      </c>
      <c r="L7852">
        <v>10.89</v>
      </c>
      <c r="M7852" s="2">
        <v>0.08</v>
      </c>
      <c r="N7852">
        <v>318.56</v>
      </c>
      <c r="O7852">
        <v>4.5</v>
      </c>
      <c r="P7852">
        <v>-30.97</v>
      </c>
      <c r="Q7852" s="2">
        <v>0.59</v>
      </c>
      <c r="R7852" t="s">
        <v>29</v>
      </c>
      <c r="S7852" t="s">
        <v>30</v>
      </c>
      <c r="T7852" t="s">
        <v>1766</v>
      </c>
      <c r="U7852" t="s">
        <v>214</v>
      </c>
      <c r="V7852" t="s">
        <v>68</v>
      </c>
      <c r="W7852">
        <v>4168</v>
      </c>
      <c r="X7852" s="1">
        <v>42275</v>
      </c>
      <c r="Y7852" t="s">
        <v>42</v>
      </c>
      <c r="Z7852" t="e" vm="11">
        <v>#VALUE!</v>
      </c>
      <c r="AA7852">
        <v>79701</v>
      </c>
      <c r="AB7852" t="e" cm="1" vm="2">
        <f t="array" ref="AB7852">_FV(Table1[[#This Row],[State]],"Country/region",TRUE)</f>
        <v>#VALUE!</v>
      </c>
    </row>
    <row r="7853" spans="1:28" x14ac:dyDescent="0.35">
      <c r="A7853" t="s">
        <v>2778</v>
      </c>
      <c r="B7853">
        <v>69</v>
      </c>
      <c r="C7853" t="s">
        <v>2599</v>
      </c>
      <c r="D7853" t="s">
        <v>57</v>
      </c>
      <c r="E7853">
        <f>YEAR(Table1[[#This Row],[Order Date]])</f>
        <v>2015</v>
      </c>
      <c r="F7853">
        <v>1</v>
      </c>
      <c r="G7853">
        <f>MONTH(Table1[[#This Row],[Order Date]])</f>
        <v>9</v>
      </c>
      <c r="H7853" s="1">
        <v>42267</v>
      </c>
      <c r="I7853">
        <v>33893</v>
      </c>
      <c r="J7853" t="s">
        <v>39</v>
      </c>
      <c r="K7853">
        <v>16</v>
      </c>
      <c r="L7853">
        <v>5.85</v>
      </c>
      <c r="M7853" s="2">
        <v>0.09</v>
      </c>
      <c r="N7853">
        <v>88.3</v>
      </c>
      <c r="O7853">
        <v>2.27</v>
      </c>
      <c r="P7853">
        <v>-12.14</v>
      </c>
      <c r="Q7853" s="2">
        <v>0.56000000000000005</v>
      </c>
      <c r="R7853" t="s">
        <v>29</v>
      </c>
      <c r="S7853" t="s">
        <v>59</v>
      </c>
      <c r="T7853" t="s">
        <v>1633</v>
      </c>
      <c r="U7853" t="s">
        <v>88</v>
      </c>
      <c r="V7853" t="s">
        <v>68</v>
      </c>
      <c r="W7853">
        <v>4771</v>
      </c>
      <c r="X7853" s="1">
        <v>42268</v>
      </c>
      <c r="Y7853" t="s">
        <v>34</v>
      </c>
      <c r="Z7853" t="e" vm="5">
        <v>#VALUE!</v>
      </c>
      <c r="AA7853">
        <v>55407</v>
      </c>
      <c r="AB7853" t="e" cm="1" vm="2">
        <f t="array" ref="AB7853">_FV(Table1[[#This Row],[State]],"Country/region",TRUE)</f>
        <v>#VALUE!</v>
      </c>
    </row>
    <row r="7854" spans="1:28" x14ac:dyDescent="0.35">
      <c r="A7854" t="s">
        <v>1035</v>
      </c>
      <c r="B7854">
        <v>69</v>
      </c>
      <c r="C7854" t="s">
        <v>1400</v>
      </c>
      <c r="D7854" t="s">
        <v>46</v>
      </c>
      <c r="E7854">
        <f>YEAR(Table1[[#This Row],[Order Date]])</f>
        <v>2015</v>
      </c>
      <c r="F7854">
        <v>1</v>
      </c>
      <c r="G7854">
        <f>MONTH(Table1[[#This Row],[Order Date]])</f>
        <v>9</v>
      </c>
      <c r="H7854" s="1">
        <v>42267</v>
      </c>
      <c r="I7854">
        <v>39783</v>
      </c>
      <c r="J7854" t="s">
        <v>39</v>
      </c>
      <c r="K7854">
        <v>29</v>
      </c>
      <c r="L7854">
        <v>3.15</v>
      </c>
      <c r="M7854" s="2">
        <v>0.02</v>
      </c>
      <c r="N7854">
        <v>94.5</v>
      </c>
      <c r="O7854">
        <v>0.5</v>
      </c>
      <c r="P7854">
        <v>39.9</v>
      </c>
      <c r="Q7854" s="2">
        <v>0.37</v>
      </c>
      <c r="R7854" t="s">
        <v>29</v>
      </c>
      <c r="S7854" t="s">
        <v>30</v>
      </c>
      <c r="T7854" t="s">
        <v>1880</v>
      </c>
      <c r="U7854" t="s">
        <v>210</v>
      </c>
      <c r="V7854" t="s">
        <v>68</v>
      </c>
      <c r="W7854">
        <v>5617</v>
      </c>
      <c r="X7854" s="1">
        <v>42268</v>
      </c>
      <c r="Y7854" t="s">
        <v>34</v>
      </c>
      <c r="Z7854" t="e" vm="12">
        <v>#VALUE!</v>
      </c>
      <c r="AA7854">
        <v>50158</v>
      </c>
      <c r="AB7854" t="e" cm="1" vm="2">
        <f t="array" ref="AB7854">_FV(Table1[[#This Row],[State]],"Country/region",TRUE)</f>
        <v>#VALUE!</v>
      </c>
    </row>
    <row r="7855" spans="1:28" x14ac:dyDescent="0.35">
      <c r="A7855" t="s">
        <v>1738</v>
      </c>
      <c r="B7855">
        <v>69</v>
      </c>
      <c r="C7855" t="s">
        <v>2436</v>
      </c>
      <c r="D7855" t="s">
        <v>38</v>
      </c>
      <c r="E7855">
        <f>YEAR(Table1[[#This Row],[Order Date]])</f>
        <v>2015</v>
      </c>
      <c r="F7855">
        <v>1</v>
      </c>
      <c r="G7855">
        <f>MONTH(Table1[[#This Row],[Order Date]])</f>
        <v>9</v>
      </c>
      <c r="H7855" s="1">
        <v>42267</v>
      </c>
      <c r="I7855">
        <v>38723</v>
      </c>
      <c r="J7855" t="s">
        <v>58</v>
      </c>
      <c r="K7855">
        <v>9</v>
      </c>
      <c r="L7855">
        <v>19.98</v>
      </c>
      <c r="M7855" s="2">
        <v>0.09</v>
      </c>
      <c r="N7855">
        <v>169.27</v>
      </c>
      <c r="O7855">
        <v>4</v>
      </c>
      <c r="P7855">
        <v>-68.930000000000007</v>
      </c>
      <c r="Q7855" s="2">
        <v>0.68</v>
      </c>
      <c r="R7855" t="s">
        <v>96</v>
      </c>
      <c r="S7855" t="s">
        <v>30</v>
      </c>
      <c r="T7855" t="s">
        <v>1029</v>
      </c>
      <c r="U7855" t="s">
        <v>102</v>
      </c>
      <c r="V7855" t="s">
        <v>33</v>
      </c>
      <c r="W7855">
        <v>5454</v>
      </c>
      <c r="X7855" s="1">
        <v>42268</v>
      </c>
      <c r="Y7855" t="s">
        <v>34</v>
      </c>
      <c r="Z7855" t="e" vm="27">
        <v>#VALUE!</v>
      </c>
      <c r="AA7855">
        <v>5201</v>
      </c>
      <c r="AB7855" t="e" cm="1" vm="2">
        <f t="array" ref="AB7855">_FV(Table1[[#This Row],[State]],"Country/region",TRUE)</f>
        <v>#VALUE!</v>
      </c>
    </row>
    <row r="7856" spans="1:28" x14ac:dyDescent="0.35">
      <c r="A7856" t="s">
        <v>1426</v>
      </c>
      <c r="B7856">
        <v>69</v>
      </c>
      <c r="C7856" t="s">
        <v>117</v>
      </c>
      <c r="D7856" t="s">
        <v>57</v>
      </c>
      <c r="E7856">
        <f>YEAR(Table1[[#This Row],[Order Date]])</f>
        <v>2015</v>
      </c>
      <c r="F7856">
        <v>1</v>
      </c>
      <c r="G7856">
        <f>MONTH(Table1[[#This Row],[Order Date]])</f>
        <v>9</v>
      </c>
      <c r="H7856" s="1">
        <v>42267</v>
      </c>
      <c r="I7856">
        <v>17799</v>
      </c>
      <c r="J7856" t="s">
        <v>131</v>
      </c>
      <c r="K7856">
        <v>8</v>
      </c>
      <c r="L7856">
        <v>16.98</v>
      </c>
      <c r="M7856" s="2">
        <v>0.02</v>
      </c>
      <c r="N7856">
        <v>149.51</v>
      </c>
      <c r="O7856">
        <v>12.39</v>
      </c>
      <c r="P7856">
        <v>-31.11</v>
      </c>
      <c r="Q7856" s="2">
        <v>0.61</v>
      </c>
      <c r="R7856" t="s">
        <v>48</v>
      </c>
      <c r="S7856" t="s">
        <v>40</v>
      </c>
      <c r="T7856" t="s">
        <v>438</v>
      </c>
      <c r="U7856" t="s">
        <v>82</v>
      </c>
      <c r="V7856" t="s">
        <v>52</v>
      </c>
      <c r="W7856">
        <v>2450</v>
      </c>
      <c r="X7856" s="1">
        <v>42269</v>
      </c>
      <c r="Y7856" t="s">
        <v>34</v>
      </c>
      <c r="Z7856" t="e" vm="4">
        <v>#VALUE!</v>
      </c>
      <c r="AA7856">
        <v>93422</v>
      </c>
      <c r="AB7856" t="e" cm="1" vm="2">
        <f t="array" ref="AB7856">_FV(Table1[[#This Row],[State]],"Country/region",TRUE)</f>
        <v>#VALUE!</v>
      </c>
    </row>
    <row r="7857" spans="1:28" x14ac:dyDescent="0.35">
      <c r="A7857" t="s">
        <v>2778</v>
      </c>
      <c r="B7857">
        <v>69</v>
      </c>
      <c r="C7857" t="s">
        <v>2599</v>
      </c>
      <c r="D7857" t="s">
        <v>57</v>
      </c>
      <c r="E7857">
        <f>YEAR(Table1[[#This Row],[Order Date]])</f>
        <v>2015</v>
      </c>
      <c r="F7857">
        <v>1</v>
      </c>
      <c r="G7857">
        <f>MONTH(Table1[[#This Row],[Order Date]])</f>
        <v>9</v>
      </c>
      <c r="H7857" s="1">
        <v>42267</v>
      </c>
      <c r="I7857">
        <v>33893</v>
      </c>
      <c r="J7857" t="s">
        <v>39</v>
      </c>
      <c r="K7857">
        <v>6</v>
      </c>
      <c r="L7857">
        <v>35.89</v>
      </c>
      <c r="M7857" s="2">
        <v>0</v>
      </c>
      <c r="N7857">
        <v>232.21</v>
      </c>
      <c r="O7857">
        <v>14.72</v>
      </c>
      <c r="P7857">
        <v>-14.03</v>
      </c>
      <c r="Q7857" s="2">
        <v>0.4</v>
      </c>
      <c r="R7857" t="s">
        <v>29</v>
      </c>
      <c r="S7857" t="s">
        <v>30</v>
      </c>
      <c r="T7857" t="s">
        <v>2350</v>
      </c>
      <c r="U7857" t="s">
        <v>267</v>
      </c>
      <c r="V7857" t="s">
        <v>68</v>
      </c>
      <c r="W7857">
        <v>4770</v>
      </c>
      <c r="X7857" s="1">
        <v>42269</v>
      </c>
      <c r="Y7857" t="s">
        <v>34</v>
      </c>
      <c r="Z7857" t="e" vm="5">
        <v>#VALUE!</v>
      </c>
      <c r="AA7857">
        <v>55407</v>
      </c>
      <c r="AB7857" t="e" cm="1" vm="2">
        <f t="array" ref="AB7857">_FV(Table1[[#This Row],[State]],"Country/region",TRUE)</f>
        <v>#VALUE!</v>
      </c>
    </row>
    <row r="7858" spans="1:28" x14ac:dyDescent="0.35">
      <c r="A7858" t="s">
        <v>1035</v>
      </c>
      <c r="B7858">
        <v>69</v>
      </c>
      <c r="C7858" t="s">
        <v>1400</v>
      </c>
      <c r="D7858" t="s">
        <v>46</v>
      </c>
      <c r="E7858">
        <f>YEAR(Table1[[#This Row],[Order Date]])</f>
        <v>2015</v>
      </c>
      <c r="F7858">
        <v>1</v>
      </c>
      <c r="G7858">
        <f>MONTH(Table1[[#This Row],[Order Date]])</f>
        <v>9</v>
      </c>
      <c r="H7858" s="1">
        <v>42267</v>
      </c>
      <c r="I7858">
        <v>39783</v>
      </c>
      <c r="J7858" t="s">
        <v>39</v>
      </c>
      <c r="K7858">
        <v>19</v>
      </c>
      <c r="L7858">
        <v>4.0599999999999996</v>
      </c>
      <c r="M7858" s="2">
        <v>0.04</v>
      </c>
      <c r="N7858">
        <v>82.43</v>
      </c>
      <c r="O7858">
        <v>6.89</v>
      </c>
      <c r="P7858">
        <v>-94.76</v>
      </c>
      <c r="Q7858" s="2">
        <v>0.6</v>
      </c>
      <c r="R7858" t="s">
        <v>29</v>
      </c>
      <c r="S7858" t="s">
        <v>30</v>
      </c>
      <c r="T7858" t="s">
        <v>784</v>
      </c>
      <c r="U7858" t="s">
        <v>214</v>
      </c>
      <c r="V7858" t="s">
        <v>68</v>
      </c>
      <c r="W7858">
        <v>5615</v>
      </c>
      <c r="X7858" s="1">
        <v>42269</v>
      </c>
      <c r="Y7858" t="s">
        <v>34</v>
      </c>
      <c r="Z7858" t="e" vm="12">
        <v>#VALUE!</v>
      </c>
      <c r="AA7858">
        <v>50158</v>
      </c>
      <c r="AB7858" t="e" cm="1" vm="2">
        <f t="array" ref="AB7858">_FV(Table1[[#This Row],[State]],"Country/region",TRUE)</f>
        <v>#VALUE!</v>
      </c>
    </row>
    <row r="7859" spans="1:28" x14ac:dyDescent="0.35">
      <c r="A7859" t="s">
        <v>1035</v>
      </c>
      <c r="B7859">
        <v>69</v>
      </c>
      <c r="C7859" t="s">
        <v>1400</v>
      </c>
      <c r="D7859" t="s">
        <v>46</v>
      </c>
      <c r="E7859">
        <f>YEAR(Table1[[#This Row],[Order Date]])</f>
        <v>2015</v>
      </c>
      <c r="F7859">
        <v>1</v>
      </c>
      <c r="G7859">
        <f>MONTH(Table1[[#This Row],[Order Date]])</f>
        <v>9</v>
      </c>
      <c r="H7859" s="1">
        <v>42267</v>
      </c>
      <c r="I7859">
        <v>39783</v>
      </c>
      <c r="J7859" t="s">
        <v>39</v>
      </c>
      <c r="K7859">
        <v>31</v>
      </c>
      <c r="L7859">
        <v>8.85</v>
      </c>
      <c r="M7859" s="2">
        <v>0.02</v>
      </c>
      <c r="N7859">
        <v>295.97000000000003</v>
      </c>
      <c r="O7859">
        <v>5.6</v>
      </c>
      <c r="P7859">
        <v>5.0149999999999997</v>
      </c>
      <c r="Q7859" s="2">
        <v>0.36</v>
      </c>
      <c r="R7859" t="s">
        <v>29</v>
      </c>
      <c r="S7859" t="s">
        <v>30</v>
      </c>
      <c r="T7859" t="s">
        <v>1707</v>
      </c>
      <c r="U7859" t="s">
        <v>67</v>
      </c>
      <c r="V7859" t="s">
        <v>68</v>
      </c>
      <c r="W7859">
        <v>5616</v>
      </c>
      <c r="X7859" s="1">
        <v>42269</v>
      </c>
      <c r="Y7859" t="s">
        <v>34</v>
      </c>
      <c r="Z7859" t="e" vm="12">
        <v>#VALUE!</v>
      </c>
      <c r="AA7859">
        <v>50158</v>
      </c>
      <c r="AB7859" t="e" cm="1" vm="2">
        <f t="array" ref="AB7859">_FV(Table1[[#This Row],[State]],"Country/region",TRUE)</f>
        <v>#VALUE!</v>
      </c>
    </row>
    <row r="7860" spans="1:28" x14ac:dyDescent="0.35">
      <c r="A7860" t="s">
        <v>743</v>
      </c>
      <c r="B7860">
        <v>69</v>
      </c>
      <c r="C7860" t="s">
        <v>2436</v>
      </c>
      <c r="D7860" t="s">
        <v>38</v>
      </c>
      <c r="E7860">
        <f>YEAR(Table1[[#This Row],[Order Date]])</f>
        <v>2015</v>
      </c>
      <c r="F7860">
        <v>1</v>
      </c>
      <c r="G7860">
        <f>MONTH(Table1[[#This Row],[Order Date]])</f>
        <v>9</v>
      </c>
      <c r="H7860" s="1">
        <v>42267</v>
      </c>
      <c r="I7860">
        <v>38723</v>
      </c>
      <c r="J7860" t="s">
        <v>58</v>
      </c>
      <c r="K7860">
        <v>39</v>
      </c>
      <c r="L7860">
        <v>64.98</v>
      </c>
      <c r="M7860" s="2">
        <v>0</v>
      </c>
      <c r="N7860">
        <v>2617.13</v>
      </c>
      <c r="O7860">
        <v>6.88</v>
      </c>
      <c r="P7860">
        <v>368.87</v>
      </c>
      <c r="Q7860" s="2">
        <v>0.73</v>
      </c>
      <c r="R7860" t="s">
        <v>29</v>
      </c>
      <c r="S7860" t="s">
        <v>30</v>
      </c>
      <c r="T7860" t="s">
        <v>2753</v>
      </c>
      <c r="U7860" t="s">
        <v>32</v>
      </c>
      <c r="V7860" t="s">
        <v>33</v>
      </c>
      <c r="W7860">
        <v>5453</v>
      </c>
      <c r="X7860" s="1">
        <v>42269</v>
      </c>
      <c r="Y7860" t="s">
        <v>34</v>
      </c>
      <c r="Z7860" t="e" vm="21">
        <v>#VALUE!</v>
      </c>
      <c r="AA7860">
        <v>4210</v>
      </c>
      <c r="AB7860" t="e" cm="1" vm="2">
        <f t="array" ref="AB7860">_FV(Table1[[#This Row],[State]],"Country/region",TRUE)</f>
        <v>#VALUE!</v>
      </c>
    </row>
    <row r="7861" spans="1:28" x14ac:dyDescent="0.35">
      <c r="A7861" t="s">
        <v>3472</v>
      </c>
      <c r="B7861">
        <v>69</v>
      </c>
      <c r="C7861" t="s">
        <v>2154</v>
      </c>
      <c r="D7861" t="s">
        <v>38</v>
      </c>
      <c r="E7861">
        <f>YEAR(Table1[[#This Row],[Order Date]])</f>
        <v>2015</v>
      </c>
      <c r="F7861">
        <v>1</v>
      </c>
      <c r="G7861">
        <f>MONTH(Table1[[#This Row],[Order Date]])</f>
        <v>9</v>
      </c>
      <c r="H7861" s="1">
        <v>42268</v>
      </c>
      <c r="I7861">
        <v>36229</v>
      </c>
      <c r="J7861" t="s">
        <v>39</v>
      </c>
      <c r="K7861">
        <v>24</v>
      </c>
      <c r="L7861">
        <v>146.34</v>
      </c>
      <c r="M7861" s="2">
        <v>0.01</v>
      </c>
      <c r="N7861">
        <v>3590.33</v>
      </c>
      <c r="O7861">
        <v>43.75</v>
      </c>
      <c r="P7861">
        <v>-31.725000000000001</v>
      </c>
      <c r="Q7861" s="2">
        <v>0.65</v>
      </c>
      <c r="R7861" t="s">
        <v>48</v>
      </c>
      <c r="S7861" t="s">
        <v>73</v>
      </c>
      <c r="T7861" t="s">
        <v>1857</v>
      </c>
      <c r="U7861" t="s">
        <v>75</v>
      </c>
      <c r="V7861" t="s">
        <v>68</v>
      </c>
      <c r="W7861">
        <v>5083</v>
      </c>
      <c r="X7861" s="1">
        <v>42270</v>
      </c>
      <c r="Y7861" t="s">
        <v>53</v>
      </c>
      <c r="Z7861" t="e" vm="25">
        <v>#VALUE!</v>
      </c>
      <c r="AA7861">
        <v>53051</v>
      </c>
      <c r="AB7861" t="e" cm="1" vm="2">
        <f t="array" ref="AB7861">_FV(Table1[[#This Row],[State]],"Country/region",TRUE)</f>
        <v>#VALUE!</v>
      </c>
    </row>
    <row r="7862" spans="1:28" x14ac:dyDescent="0.35">
      <c r="A7862" t="s">
        <v>909</v>
      </c>
      <c r="B7862">
        <v>69</v>
      </c>
      <c r="C7862" t="s">
        <v>910</v>
      </c>
      <c r="D7862" t="s">
        <v>27</v>
      </c>
      <c r="E7862">
        <f>YEAR(Table1[[#This Row],[Order Date]])</f>
        <v>2015</v>
      </c>
      <c r="F7862">
        <v>1</v>
      </c>
      <c r="G7862">
        <f>MONTH(Table1[[#This Row],[Order Date]])</f>
        <v>9</v>
      </c>
      <c r="H7862" s="1">
        <v>42268</v>
      </c>
      <c r="I7862">
        <v>55170</v>
      </c>
      <c r="J7862" t="s">
        <v>58</v>
      </c>
      <c r="K7862">
        <v>22</v>
      </c>
      <c r="L7862">
        <v>43.98</v>
      </c>
      <c r="M7862" s="2">
        <v>0.04</v>
      </c>
      <c r="N7862">
        <v>985.29</v>
      </c>
      <c r="O7862">
        <v>8.99</v>
      </c>
      <c r="P7862">
        <v>138.37</v>
      </c>
      <c r="Q7862" s="2">
        <v>0.57999999999999996</v>
      </c>
      <c r="R7862" t="s">
        <v>29</v>
      </c>
      <c r="S7862" t="s">
        <v>139</v>
      </c>
      <c r="T7862" t="s">
        <v>526</v>
      </c>
      <c r="U7862" t="s">
        <v>88</v>
      </c>
      <c r="V7862" t="s">
        <v>68</v>
      </c>
      <c r="W7862">
        <v>7694</v>
      </c>
      <c r="X7862" s="1">
        <v>42270</v>
      </c>
      <c r="Y7862" t="s">
        <v>42</v>
      </c>
      <c r="Z7862" t="e" vm="40">
        <v>#VALUE!</v>
      </c>
      <c r="AA7862">
        <v>66762</v>
      </c>
      <c r="AB7862" t="e" cm="1" vm="2">
        <f t="array" ref="AB7862">_FV(Table1[[#This Row],[State]],"Country/region",TRUE)</f>
        <v>#VALUE!</v>
      </c>
    </row>
    <row r="7863" spans="1:28" x14ac:dyDescent="0.35">
      <c r="A7863" t="s">
        <v>3472</v>
      </c>
      <c r="B7863">
        <v>69</v>
      </c>
      <c r="C7863" t="s">
        <v>2154</v>
      </c>
      <c r="D7863" t="s">
        <v>38</v>
      </c>
      <c r="E7863">
        <f>YEAR(Table1[[#This Row],[Order Date]])</f>
        <v>2015</v>
      </c>
      <c r="F7863">
        <v>1</v>
      </c>
      <c r="G7863">
        <f>MONTH(Table1[[#This Row],[Order Date]])</f>
        <v>9</v>
      </c>
      <c r="H7863" s="1">
        <v>42268</v>
      </c>
      <c r="I7863">
        <v>36229</v>
      </c>
      <c r="J7863" t="s">
        <v>39</v>
      </c>
      <c r="K7863">
        <v>12</v>
      </c>
      <c r="L7863">
        <v>120.97</v>
      </c>
      <c r="M7863" s="2">
        <v>0.02</v>
      </c>
      <c r="N7863">
        <v>1465.29</v>
      </c>
      <c r="O7863">
        <v>7.11</v>
      </c>
      <c r="P7863">
        <v>373.5</v>
      </c>
      <c r="Q7863" s="2">
        <v>0.36</v>
      </c>
      <c r="R7863" t="s">
        <v>96</v>
      </c>
      <c r="S7863" t="s">
        <v>80</v>
      </c>
      <c r="T7863" t="s">
        <v>2244</v>
      </c>
      <c r="U7863" t="s">
        <v>98</v>
      </c>
      <c r="V7863" t="s">
        <v>68</v>
      </c>
      <c r="W7863">
        <v>5082</v>
      </c>
      <c r="X7863" s="1">
        <v>42271</v>
      </c>
      <c r="Y7863" t="s">
        <v>34</v>
      </c>
      <c r="Z7863" t="e" vm="25">
        <v>#VALUE!</v>
      </c>
      <c r="AA7863">
        <v>53051</v>
      </c>
      <c r="AB7863" t="e" cm="1" vm="2">
        <f t="array" ref="AB7863">_FV(Table1[[#This Row],[State]],"Country/region",TRUE)</f>
        <v>#VALUE!</v>
      </c>
    </row>
    <row r="7864" spans="1:28" x14ac:dyDescent="0.35">
      <c r="A7864" t="s">
        <v>1998</v>
      </c>
      <c r="B7864">
        <v>69</v>
      </c>
      <c r="C7864" t="s">
        <v>1690</v>
      </c>
      <c r="D7864" t="s">
        <v>38</v>
      </c>
      <c r="E7864">
        <f>YEAR(Table1[[#This Row],[Order Date]])</f>
        <v>2015</v>
      </c>
      <c r="F7864">
        <v>1</v>
      </c>
      <c r="G7864">
        <f>MONTH(Table1[[#This Row],[Order Date]])</f>
        <v>9</v>
      </c>
      <c r="H7864" s="1">
        <v>42269</v>
      </c>
      <c r="I7864">
        <v>3556</v>
      </c>
      <c r="J7864" t="s">
        <v>39</v>
      </c>
      <c r="K7864">
        <v>41</v>
      </c>
      <c r="L7864">
        <v>128.24</v>
      </c>
      <c r="M7864" s="2">
        <v>0.1</v>
      </c>
      <c r="N7864">
        <v>4933.99</v>
      </c>
      <c r="O7864">
        <v>12.65</v>
      </c>
      <c r="P7864">
        <v>1161.8900000000001</v>
      </c>
      <c r="Q7864" s="2"/>
      <c r="R7864" t="s">
        <v>48</v>
      </c>
      <c r="S7864" t="s">
        <v>80</v>
      </c>
      <c r="T7864" t="s">
        <v>1482</v>
      </c>
      <c r="U7864" t="s">
        <v>51</v>
      </c>
      <c r="V7864" t="s">
        <v>33</v>
      </c>
      <c r="W7864">
        <v>519</v>
      </c>
      <c r="X7864" s="1">
        <v>42269</v>
      </c>
      <c r="Y7864" t="s">
        <v>34</v>
      </c>
      <c r="Z7864" t="e" vm="21">
        <v>#VALUE!</v>
      </c>
      <c r="AA7864">
        <v>4072</v>
      </c>
      <c r="AB7864" t="e" cm="1" vm="2">
        <f t="array" ref="AB7864">_FV(Table1[[#This Row],[State]],"Country/region",TRUE)</f>
        <v>#VALUE!</v>
      </c>
    </row>
    <row r="7865" spans="1:28" x14ac:dyDescent="0.35">
      <c r="A7865" t="s">
        <v>1714</v>
      </c>
      <c r="B7865">
        <v>69</v>
      </c>
      <c r="C7865" t="s">
        <v>683</v>
      </c>
      <c r="D7865" t="s">
        <v>46</v>
      </c>
      <c r="E7865">
        <f>YEAR(Table1[[#This Row],[Order Date]])</f>
        <v>2015</v>
      </c>
      <c r="F7865">
        <v>1</v>
      </c>
      <c r="G7865">
        <f>MONTH(Table1[[#This Row],[Order Date]])</f>
        <v>9</v>
      </c>
      <c r="H7865" s="1">
        <v>42269</v>
      </c>
      <c r="I7865">
        <v>25443</v>
      </c>
      <c r="J7865" t="s">
        <v>131</v>
      </c>
      <c r="K7865">
        <v>33</v>
      </c>
      <c r="L7865">
        <v>15.99</v>
      </c>
      <c r="M7865" s="2">
        <v>0.01</v>
      </c>
      <c r="N7865">
        <v>570.24</v>
      </c>
      <c r="O7865">
        <v>11.28</v>
      </c>
      <c r="P7865">
        <v>-57.828899999999997</v>
      </c>
      <c r="Q7865" s="2">
        <v>0.38</v>
      </c>
      <c r="R7865" t="s">
        <v>96</v>
      </c>
      <c r="S7865" t="s">
        <v>80</v>
      </c>
      <c r="T7865" t="s">
        <v>1278</v>
      </c>
      <c r="U7865" t="s">
        <v>98</v>
      </c>
      <c r="V7865" t="s">
        <v>76</v>
      </c>
      <c r="W7865">
        <v>3566</v>
      </c>
      <c r="X7865" s="1">
        <v>42269</v>
      </c>
      <c r="Y7865" t="s">
        <v>34</v>
      </c>
      <c r="Z7865" t="e" vm="47">
        <v>#VALUE!</v>
      </c>
      <c r="AA7865">
        <v>27893</v>
      </c>
      <c r="AB7865" t="e" cm="1" vm="2">
        <f t="array" ref="AB7865">_FV(Table1[[#This Row],[State]],"Country/region",TRUE)</f>
        <v>#VALUE!</v>
      </c>
    </row>
    <row r="7866" spans="1:28" x14ac:dyDescent="0.35">
      <c r="A7866" t="s">
        <v>3325</v>
      </c>
      <c r="B7866">
        <v>69</v>
      </c>
      <c r="C7866" t="s">
        <v>437</v>
      </c>
      <c r="D7866" t="s">
        <v>46</v>
      </c>
      <c r="E7866">
        <f>YEAR(Table1[[#This Row],[Order Date]])</f>
        <v>2015</v>
      </c>
      <c r="F7866">
        <v>1</v>
      </c>
      <c r="G7866">
        <f>MONTH(Table1[[#This Row],[Order Date]])</f>
        <v>9</v>
      </c>
      <c r="H7866" s="1">
        <v>42269</v>
      </c>
      <c r="I7866">
        <v>30913</v>
      </c>
      <c r="J7866" t="s">
        <v>131</v>
      </c>
      <c r="K7866">
        <v>23</v>
      </c>
      <c r="L7866">
        <v>5.98</v>
      </c>
      <c r="M7866" s="2">
        <v>0.01</v>
      </c>
      <c r="N7866">
        <v>143.1</v>
      </c>
      <c r="O7866">
        <v>1.49</v>
      </c>
      <c r="P7866">
        <v>36.7455</v>
      </c>
      <c r="Q7866" s="2">
        <v>0.39</v>
      </c>
      <c r="R7866" t="s">
        <v>29</v>
      </c>
      <c r="S7866" t="s">
        <v>30</v>
      </c>
      <c r="T7866" t="s">
        <v>1749</v>
      </c>
      <c r="U7866" t="s">
        <v>67</v>
      </c>
      <c r="V7866" t="s">
        <v>52</v>
      </c>
      <c r="W7866">
        <v>4337</v>
      </c>
      <c r="X7866" s="1">
        <v>42270</v>
      </c>
      <c r="Y7866" t="s">
        <v>34</v>
      </c>
      <c r="Z7866" t="e" vm="23">
        <v>#VALUE!</v>
      </c>
      <c r="AA7866">
        <v>98146</v>
      </c>
      <c r="AB7866" t="e" cm="1" vm="2">
        <f t="array" ref="AB7866">_FV(Table1[[#This Row],[State]],"Country/region",TRUE)</f>
        <v>#VALUE!</v>
      </c>
    </row>
    <row r="7867" spans="1:28" x14ac:dyDescent="0.35">
      <c r="A7867" t="s">
        <v>1853</v>
      </c>
      <c r="B7867">
        <v>69</v>
      </c>
      <c r="C7867" t="s">
        <v>1854</v>
      </c>
      <c r="D7867" t="s">
        <v>57</v>
      </c>
      <c r="E7867">
        <f>YEAR(Table1[[#This Row],[Order Date]])</f>
        <v>2015</v>
      </c>
      <c r="F7867">
        <v>1</v>
      </c>
      <c r="G7867">
        <f>MONTH(Table1[[#This Row],[Order Date]])</f>
        <v>9</v>
      </c>
      <c r="H7867" s="1">
        <v>42269</v>
      </c>
      <c r="I7867">
        <v>59585</v>
      </c>
      <c r="J7867" t="s">
        <v>28</v>
      </c>
      <c r="K7867">
        <v>45</v>
      </c>
      <c r="L7867">
        <v>15.99</v>
      </c>
      <c r="M7867" s="2">
        <v>7.0000000000000007E-2</v>
      </c>
      <c r="N7867">
        <v>712.04</v>
      </c>
      <c r="O7867">
        <v>9.4</v>
      </c>
      <c r="P7867">
        <v>-110.925</v>
      </c>
      <c r="Q7867" s="2">
        <v>0.49</v>
      </c>
      <c r="R7867" t="s">
        <v>96</v>
      </c>
      <c r="S7867" t="s">
        <v>30</v>
      </c>
      <c r="T7867" t="s">
        <v>412</v>
      </c>
      <c r="U7867" t="s">
        <v>98</v>
      </c>
      <c r="V7867" t="s">
        <v>68</v>
      </c>
      <c r="W7867">
        <v>8337</v>
      </c>
      <c r="X7867" s="1">
        <v>42270</v>
      </c>
      <c r="Y7867" t="s">
        <v>34</v>
      </c>
      <c r="Z7867" t="e" vm="16">
        <v>#VALUE!</v>
      </c>
      <c r="AA7867">
        <v>60188</v>
      </c>
      <c r="AB7867" t="e" cm="1" vm="2">
        <f t="array" ref="AB7867">_FV(Table1[[#This Row],[State]],"Country/region",TRUE)</f>
        <v>#VALUE!</v>
      </c>
    </row>
    <row r="7868" spans="1:28" x14ac:dyDescent="0.35">
      <c r="A7868" t="s">
        <v>436</v>
      </c>
      <c r="B7868">
        <v>69</v>
      </c>
      <c r="C7868" t="s">
        <v>437</v>
      </c>
      <c r="D7868" t="s">
        <v>46</v>
      </c>
      <c r="E7868">
        <f>YEAR(Table1[[#This Row],[Order Date]])</f>
        <v>2015</v>
      </c>
      <c r="F7868">
        <v>1</v>
      </c>
      <c r="G7868">
        <f>MONTH(Table1[[#This Row],[Order Date]])</f>
        <v>9</v>
      </c>
      <c r="H7868" s="1">
        <v>42269</v>
      </c>
      <c r="I7868">
        <v>30913</v>
      </c>
      <c r="J7868" t="s">
        <v>131</v>
      </c>
      <c r="K7868">
        <v>24</v>
      </c>
      <c r="L7868">
        <v>19.98</v>
      </c>
      <c r="M7868" s="2">
        <v>7.0000000000000007E-2</v>
      </c>
      <c r="N7868">
        <v>496.62</v>
      </c>
      <c r="O7868">
        <v>10.49</v>
      </c>
      <c r="P7868">
        <v>49.86</v>
      </c>
      <c r="Q7868" s="2">
        <v>0.49</v>
      </c>
      <c r="R7868" t="s">
        <v>48</v>
      </c>
      <c r="S7868" t="s">
        <v>30</v>
      </c>
      <c r="T7868" t="s">
        <v>1306</v>
      </c>
      <c r="U7868" t="s">
        <v>82</v>
      </c>
      <c r="V7868" t="s">
        <v>52</v>
      </c>
      <c r="W7868">
        <v>4340</v>
      </c>
      <c r="X7868" s="1">
        <v>42271</v>
      </c>
      <c r="Y7868" t="s">
        <v>42</v>
      </c>
      <c r="Z7868" t="e" vm="23">
        <v>#VALUE!</v>
      </c>
      <c r="AA7868">
        <v>98198</v>
      </c>
      <c r="AB7868" t="e" cm="1" vm="2">
        <f t="array" ref="AB7868">_FV(Table1[[#This Row],[State]],"Country/region",TRUE)</f>
        <v>#VALUE!</v>
      </c>
    </row>
    <row r="7869" spans="1:28" x14ac:dyDescent="0.35">
      <c r="A7869" t="s">
        <v>436</v>
      </c>
      <c r="B7869">
        <v>69</v>
      </c>
      <c r="C7869" t="s">
        <v>437</v>
      </c>
      <c r="D7869" t="s">
        <v>46</v>
      </c>
      <c r="E7869">
        <f>YEAR(Table1[[#This Row],[Order Date]])</f>
        <v>2015</v>
      </c>
      <c r="F7869">
        <v>1</v>
      </c>
      <c r="G7869">
        <f>MONTH(Table1[[#This Row],[Order Date]])</f>
        <v>9</v>
      </c>
      <c r="H7869" s="1">
        <v>42269</v>
      </c>
      <c r="I7869">
        <v>30913</v>
      </c>
      <c r="J7869" t="s">
        <v>131</v>
      </c>
      <c r="K7869">
        <v>44</v>
      </c>
      <c r="L7869">
        <v>2.89</v>
      </c>
      <c r="M7869" s="2">
        <v>0.02</v>
      </c>
      <c r="N7869">
        <v>126.36</v>
      </c>
      <c r="O7869">
        <v>0.5</v>
      </c>
      <c r="P7869">
        <v>50.26</v>
      </c>
      <c r="Q7869" s="2">
        <v>0.38</v>
      </c>
      <c r="R7869" t="s">
        <v>29</v>
      </c>
      <c r="S7869" t="s">
        <v>30</v>
      </c>
      <c r="T7869" t="s">
        <v>475</v>
      </c>
      <c r="U7869" t="s">
        <v>210</v>
      </c>
      <c r="V7869" t="s">
        <v>52</v>
      </c>
      <c r="W7869">
        <v>4339</v>
      </c>
      <c r="X7869" s="1">
        <v>42271</v>
      </c>
      <c r="Y7869" t="s">
        <v>34</v>
      </c>
      <c r="Z7869" t="e" vm="23">
        <v>#VALUE!</v>
      </c>
      <c r="AA7869">
        <v>98198</v>
      </c>
      <c r="AB7869" t="e" cm="1" vm="2">
        <f t="array" ref="AB7869">_FV(Table1[[#This Row],[State]],"Country/region",TRUE)</f>
        <v>#VALUE!</v>
      </c>
    </row>
    <row r="7870" spans="1:28" x14ac:dyDescent="0.35">
      <c r="A7870" t="s">
        <v>436</v>
      </c>
      <c r="B7870">
        <v>69</v>
      </c>
      <c r="C7870" t="s">
        <v>437</v>
      </c>
      <c r="D7870" t="s">
        <v>46</v>
      </c>
      <c r="E7870">
        <f>YEAR(Table1[[#This Row],[Order Date]])</f>
        <v>2015</v>
      </c>
      <c r="F7870">
        <v>1</v>
      </c>
      <c r="G7870">
        <f>MONTH(Table1[[#This Row],[Order Date]])</f>
        <v>9</v>
      </c>
      <c r="H7870" s="1">
        <v>42269</v>
      </c>
      <c r="I7870">
        <v>30913</v>
      </c>
      <c r="J7870" t="s">
        <v>131</v>
      </c>
      <c r="K7870">
        <v>36</v>
      </c>
      <c r="L7870">
        <v>22.24</v>
      </c>
      <c r="M7870" s="2">
        <v>0.08</v>
      </c>
      <c r="N7870">
        <v>795.52</v>
      </c>
      <c r="O7870">
        <v>1.99</v>
      </c>
      <c r="P7870">
        <v>290.64</v>
      </c>
      <c r="Q7870" s="2">
        <v>0.43</v>
      </c>
      <c r="R7870" t="s">
        <v>96</v>
      </c>
      <c r="S7870" t="s">
        <v>139</v>
      </c>
      <c r="T7870" t="s">
        <v>2629</v>
      </c>
      <c r="U7870" t="s">
        <v>102</v>
      </c>
      <c r="V7870" t="s">
        <v>52</v>
      </c>
      <c r="W7870">
        <v>4338</v>
      </c>
      <c r="X7870" s="1">
        <v>42271</v>
      </c>
      <c r="Y7870" t="s">
        <v>34</v>
      </c>
      <c r="Z7870" t="e" vm="23">
        <v>#VALUE!</v>
      </c>
      <c r="AA7870">
        <v>98198</v>
      </c>
      <c r="AB7870" t="e" cm="1" vm="2">
        <f t="array" ref="AB7870">_FV(Table1[[#This Row],[State]],"Country/region",TRUE)</f>
        <v>#VALUE!</v>
      </c>
    </row>
    <row r="7871" spans="1:28" x14ac:dyDescent="0.35">
      <c r="A7871" t="s">
        <v>3005</v>
      </c>
      <c r="B7871">
        <v>69</v>
      </c>
      <c r="C7871" t="s">
        <v>1690</v>
      </c>
      <c r="D7871" t="s">
        <v>38</v>
      </c>
      <c r="E7871">
        <f>YEAR(Table1[[#This Row],[Order Date]])</f>
        <v>2015</v>
      </c>
      <c r="F7871">
        <v>1</v>
      </c>
      <c r="G7871">
        <f>MONTH(Table1[[#This Row],[Order Date]])</f>
        <v>9</v>
      </c>
      <c r="H7871" s="1">
        <v>42269</v>
      </c>
      <c r="I7871">
        <v>3556</v>
      </c>
      <c r="J7871" t="s">
        <v>39</v>
      </c>
      <c r="K7871">
        <v>48</v>
      </c>
      <c r="L7871">
        <v>5.74</v>
      </c>
      <c r="M7871" s="2">
        <v>0.05</v>
      </c>
      <c r="N7871">
        <v>269.37</v>
      </c>
      <c r="O7871">
        <v>5.01</v>
      </c>
      <c r="P7871">
        <v>-103.54600000000001</v>
      </c>
      <c r="Q7871" s="2">
        <v>0.39</v>
      </c>
      <c r="R7871" t="s">
        <v>29</v>
      </c>
      <c r="S7871" t="s">
        <v>30</v>
      </c>
      <c r="T7871" t="s">
        <v>1855</v>
      </c>
      <c r="U7871" t="s">
        <v>67</v>
      </c>
      <c r="V7871" t="s">
        <v>33</v>
      </c>
      <c r="W7871">
        <v>518</v>
      </c>
      <c r="X7871" s="1">
        <v>42272</v>
      </c>
      <c r="Y7871" t="s">
        <v>34</v>
      </c>
      <c r="Z7871" t="e" vm="30">
        <v>#VALUE!</v>
      </c>
      <c r="AA7871">
        <v>2703</v>
      </c>
      <c r="AB7871" t="e" cm="1" vm="2">
        <f t="array" ref="AB7871">_FV(Table1[[#This Row],[State]],"Country/region",TRUE)</f>
        <v>#VALUE!</v>
      </c>
    </row>
    <row r="7872" spans="1:28" x14ac:dyDescent="0.35">
      <c r="A7872" t="s">
        <v>790</v>
      </c>
      <c r="B7872">
        <v>69</v>
      </c>
      <c r="C7872" t="s">
        <v>791</v>
      </c>
      <c r="D7872" t="s">
        <v>57</v>
      </c>
      <c r="E7872">
        <f>YEAR(Table1[[#This Row],[Order Date]])</f>
        <v>2015</v>
      </c>
      <c r="F7872">
        <v>1</v>
      </c>
      <c r="G7872">
        <f>MONTH(Table1[[#This Row],[Order Date]])</f>
        <v>9</v>
      </c>
      <c r="H7872" s="1">
        <v>42269</v>
      </c>
      <c r="I7872">
        <v>37158</v>
      </c>
      <c r="J7872" t="s">
        <v>47</v>
      </c>
      <c r="K7872">
        <v>25</v>
      </c>
      <c r="L7872">
        <v>6.48</v>
      </c>
      <c r="M7872" s="2">
        <v>0.05</v>
      </c>
      <c r="N7872">
        <v>172.04</v>
      </c>
      <c r="O7872">
        <v>7.37</v>
      </c>
      <c r="P7872">
        <v>-85.11</v>
      </c>
      <c r="Q7872" s="2">
        <v>0.37</v>
      </c>
      <c r="R7872" t="s">
        <v>29</v>
      </c>
      <c r="S7872" t="s">
        <v>30</v>
      </c>
      <c r="T7872" t="s">
        <v>959</v>
      </c>
      <c r="U7872" t="s">
        <v>61</v>
      </c>
      <c r="V7872" t="s">
        <v>52</v>
      </c>
      <c r="W7872">
        <v>5222</v>
      </c>
      <c r="X7872" s="1">
        <v>42274</v>
      </c>
      <c r="Y7872" t="s">
        <v>34</v>
      </c>
      <c r="Z7872" t="e" vm="32">
        <v>#VALUE!</v>
      </c>
      <c r="AA7872">
        <v>80027</v>
      </c>
      <c r="AB7872" t="e" cm="1" vm="2">
        <f t="array" ref="AB7872">_FV(Table1[[#This Row],[State]],"Country/region",TRUE)</f>
        <v>#VALUE!</v>
      </c>
    </row>
    <row r="7873" spans="1:28" x14ac:dyDescent="0.35">
      <c r="A7873" t="s">
        <v>3234</v>
      </c>
      <c r="B7873">
        <v>69</v>
      </c>
      <c r="C7873" t="s">
        <v>3235</v>
      </c>
      <c r="D7873" t="s">
        <v>57</v>
      </c>
      <c r="E7873">
        <f>YEAR(Table1[[#This Row],[Order Date]])</f>
        <v>2015</v>
      </c>
      <c r="F7873">
        <v>1</v>
      </c>
      <c r="G7873">
        <f>MONTH(Table1[[#This Row],[Order Date]])</f>
        <v>9</v>
      </c>
      <c r="H7873" s="1">
        <v>42270</v>
      </c>
      <c r="I7873">
        <v>45571</v>
      </c>
      <c r="J7873" t="s">
        <v>131</v>
      </c>
      <c r="K7873">
        <v>43</v>
      </c>
      <c r="L7873">
        <v>12.21</v>
      </c>
      <c r="M7873" s="2">
        <v>0.05</v>
      </c>
      <c r="N7873">
        <v>528.53</v>
      </c>
      <c r="O7873">
        <v>4.8099999999999996</v>
      </c>
      <c r="P7873">
        <v>-7.24</v>
      </c>
      <c r="Q7873" s="2">
        <v>0.57999999999999996</v>
      </c>
      <c r="R7873" t="s">
        <v>29</v>
      </c>
      <c r="S7873" t="s">
        <v>30</v>
      </c>
      <c r="T7873" t="s">
        <v>2692</v>
      </c>
      <c r="U7873" t="s">
        <v>32</v>
      </c>
      <c r="V7873" t="s">
        <v>76</v>
      </c>
      <c r="W7873">
        <v>6412</v>
      </c>
      <c r="X7873" s="1">
        <v>42271</v>
      </c>
      <c r="Y7873" t="s">
        <v>34</v>
      </c>
      <c r="Z7873" t="e" vm="14">
        <v>#VALUE!</v>
      </c>
      <c r="AA7873">
        <v>33566</v>
      </c>
      <c r="AB7873" t="e" cm="1" vm="2">
        <f t="array" ref="AB7873">_FV(Table1[[#This Row],[State]],"Country/region",TRUE)</f>
        <v>#VALUE!</v>
      </c>
    </row>
    <row r="7874" spans="1:28" x14ac:dyDescent="0.35">
      <c r="A7874" t="s">
        <v>3091</v>
      </c>
      <c r="B7874">
        <v>69</v>
      </c>
      <c r="C7874" t="s">
        <v>3092</v>
      </c>
      <c r="D7874" t="s">
        <v>46</v>
      </c>
      <c r="E7874">
        <f>YEAR(Table1[[#This Row],[Order Date]])</f>
        <v>2015</v>
      </c>
      <c r="F7874">
        <v>1</v>
      </c>
      <c r="G7874">
        <f>MONTH(Table1[[#This Row],[Order Date]])</f>
        <v>9</v>
      </c>
      <c r="H7874" s="1">
        <v>42270</v>
      </c>
      <c r="I7874">
        <v>22055</v>
      </c>
      <c r="J7874" t="s">
        <v>131</v>
      </c>
      <c r="K7874">
        <v>40</v>
      </c>
      <c r="L7874">
        <v>160.97999999999999</v>
      </c>
      <c r="M7874" s="2">
        <v>0.05</v>
      </c>
      <c r="N7874">
        <v>6147.24</v>
      </c>
      <c r="O7874">
        <v>30</v>
      </c>
      <c r="P7874">
        <v>632.98</v>
      </c>
      <c r="Q7874" s="2">
        <v>0.62</v>
      </c>
      <c r="R7874" t="s">
        <v>48</v>
      </c>
      <c r="S7874" t="s">
        <v>49</v>
      </c>
      <c r="T7874" t="s">
        <v>555</v>
      </c>
      <c r="U7874" t="s">
        <v>51</v>
      </c>
      <c r="V7874" t="s">
        <v>33</v>
      </c>
      <c r="W7874">
        <v>3076</v>
      </c>
      <c r="X7874" s="1">
        <v>42272</v>
      </c>
      <c r="Y7874" t="s">
        <v>53</v>
      </c>
      <c r="Z7874" t="e" vm="15">
        <v>#VALUE!</v>
      </c>
      <c r="AA7874">
        <v>12306</v>
      </c>
      <c r="AB7874" t="e" cm="1" vm="2">
        <f t="array" ref="AB7874">_FV(Table1[[#This Row],[State]],"Country/region",TRUE)</f>
        <v>#VALUE!</v>
      </c>
    </row>
    <row r="7875" spans="1:28" x14ac:dyDescent="0.35">
      <c r="A7875" t="s">
        <v>1195</v>
      </c>
      <c r="B7875">
        <v>69</v>
      </c>
      <c r="C7875" t="s">
        <v>1450</v>
      </c>
      <c r="D7875" t="s">
        <v>57</v>
      </c>
      <c r="E7875">
        <f>YEAR(Table1[[#This Row],[Order Date]])</f>
        <v>2015</v>
      </c>
      <c r="F7875">
        <v>1</v>
      </c>
      <c r="G7875">
        <f>MONTH(Table1[[#This Row],[Order Date]])</f>
        <v>9</v>
      </c>
      <c r="H7875" s="1">
        <v>42270</v>
      </c>
      <c r="I7875">
        <v>19361</v>
      </c>
      <c r="J7875" t="s">
        <v>47</v>
      </c>
      <c r="K7875">
        <v>21</v>
      </c>
      <c r="L7875">
        <v>25.38</v>
      </c>
      <c r="M7875" s="2">
        <v>0.05</v>
      </c>
      <c r="N7875">
        <v>535.57000000000005</v>
      </c>
      <c r="O7875">
        <v>8.99</v>
      </c>
      <c r="P7875">
        <v>131.05000000000001</v>
      </c>
      <c r="Q7875" s="2">
        <v>0.5</v>
      </c>
      <c r="R7875" t="s">
        <v>48</v>
      </c>
      <c r="S7875" t="s">
        <v>139</v>
      </c>
      <c r="T7875" t="s">
        <v>1781</v>
      </c>
      <c r="U7875" t="s">
        <v>82</v>
      </c>
      <c r="V7875" t="s">
        <v>76</v>
      </c>
      <c r="W7875">
        <v>2675</v>
      </c>
      <c r="X7875" s="1">
        <v>42272</v>
      </c>
      <c r="Y7875" t="s">
        <v>34</v>
      </c>
      <c r="Z7875" t="e" vm="19">
        <v>#VALUE!</v>
      </c>
      <c r="AA7875">
        <v>29687</v>
      </c>
      <c r="AB7875" t="e" cm="1" vm="2">
        <f t="array" ref="AB7875">_FV(Table1[[#This Row],[State]],"Country/region",TRUE)</f>
        <v>#VALUE!</v>
      </c>
    </row>
    <row r="7876" spans="1:28" x14ac:dyDescent="0.35">
      <c r="A7876" t="s">
        <v>2428</v>
      </c>
      <c r="B7876">
        <v>69</v>
      </c>
      <c r="C7876" t="s">
        <v>2429</v>
      </c>
      <c r="D7876" t="s">
        <v>46</v>
      </c>
      <c r="E7876">
        <f>YEAR(Table1[[#This Row],[Order Date]])</f>
        <v>2015</v>
      </c>
      <c r="F7876">
        <v>1</v>
      </c>
      <c r="G7876">
        <f>MONTH(Table1[[#This Row],[Order Date]])</f>
        <v>9</v>
      </c>
      <c r="H7876" s="1">
        <v>42270</v>
      </c>
      <c r="I7876">
        <v>17187</v>
      </c>
      <c r="J7876" t="s">
        <v>28</v>
      </c>
      <c r="K7876">
        <v>4</v>
      </c>
      <c r="L7876">
        <v>810.98</v>
      </c>
      <c r="M7876" s="2">
        <v>0.09</v>
      </c>
      <c r="N7876">
        <v>2951.97</v>
      </c>
      <c r="O7876">
        <v>16.059999999999999</v>
      </c>
      <c r="P7876">
        <v>-1890.3272999999999</v>
      </c>
      <c r="Q7876" s="2">
        <v>0.56000000000000005</v>
      </c>
      <c r="R7876" t="s">
        <v>96</v>
      </c>
      <c r="S7876" t="s">
        <v>49</v>
      </c>
      <c r="T7876" t="s">
        <v>3206</v>
      </c>
      <c r="U7876" t="s">
        <v>98</v>
      </c>
      <c r="V7876" t="s">
        <v>68</v>
      </c>
      <c r="W7876">
        <v>2373</v>
      </c>
      <c r="X7876" s="1">
        <v>42272</v>
      </c>
      <c r="Y7876" t="s">
        <v>53</v>
      </c>
      <c r="Z7876" t="e" vm="11">
        <v>#VALUE!</v>
      </c>
      <c r="AA7876">
        <v>78589</v>
      </c>
      <c r="AB7876" t="e" cm="1" vm="2">
        <f t="array" ref="AB7876">_FV(Table1[[#This Row],[State]],"Country/region",TRUE)</f>
        <v>#VALUE!</v>
      </c>
    </row>
    <row r="7877" spans="1:28" x14ac:dyDescent="0.35">
      <c r="A7877" t="s">
        <v>3434</v>
      </c>
      <c r="B7877">
        <v>69</v>
      </c>
      <c r="C7877" t="s">
        <v>3235</v>
      </c>
      <c r="D7877" t="s">
        <v>57</v>
      </c>
      <c r="E7877">
        <f>YEAR(Table1[[#This Row],[Order Date]])</f>
        <v>2015</v>
      </c>
      <c r="F7877">
        <v>1</v>
      </c>
      <c r="G7877">
        <f>MONTH(Table1[[#This Row],[Order Date]])</f>
        <v>9</v>
      </c>
      <c r="H7877" s="1">
        <v>42270</v>
      </c>
      <c r="I7877">
        <v>45571</v>
      </c>
      <c r="J7877" t="s">
        <v>131</v>
      </c>
      <c r="K7877">
        <v>44</v>
      </c>
      <c r="L7877">
        <v>17.98</v>
      </c>
      <c r="M7877" s="2">
        <v>0.1</v>
      </c>
      <c r="N7877">
        <v>720.52</v>
      </c>
      <c r="O7877">
        <v>8.51</v>
      </c>
      <c r="P7877">
        <v>-36.792299999999997</v>
      </c>
      <c r="Q7877" s="2">
        <v>0.4</v>
      </c>
      <c r="R7877" t="s">
        <v>96</v>
      </c>
      <c r="S7877" t="s">
        <v>80</v>
      </c>
      <c r="T7877" t="s">
        <v>1121</v>
      </c>
      <c r="U7877" t="s">
        <v>98</v>
      </c>
      <c r="V7877" t="s">
        <v>76</v>
      </c>
      <c r="W7877">
        <v>6414</v>
      </c>
      <c r="X7877" s="1">
        <v>42272</v>
      </c>
      <c r="Y7877" t="s">
        <v>34</v>
      </c>
      <c r="Z7877" t="e" vm="14">
        <v>#VALUE!</v>
      </c>
      <c r="AA7877">
        <v>33317</v>
      </c>
      <c r="AB7877" t="e" cm="1" vm="2">
        <f t="array" ref="AB7877">_FV(Table1[[#This Row],[State]],"Country/region",TRUE)</f>
        <v>#VALUE!</v>
      </c>
    </row>
    <row r="7878" spans="1:28" x14ac:dyDescent="0.35">
      <c r="A7878" t="s">
        <v>3234</v>
      </c>
      <c r="B7878">
        <v>69</v>
      </c>
      <c r="C7878" t="s">
        <v>3235</v>
      </c>
      <c r="D7878" t="s">
        <v>57</v>
      </c>
      <c r="E7878">
        <f>YEAR(Table1[[#This Row],[Order Date]])</f>
        <v>2015</v>
      </c>
      <c r="F7878">
        <v>1</v>
      </c>
      <c r="G7878">
        <f>MONTH(Table1[[#This Row],[Order Date]])</f>
        <v>9</v>
      </c>
      <c r="H7878" s="1">
        <v>42270</v>
      </c>
      <c r="I7878">
        <v>45571</v>
      </c>
      <c r="J7878" t="s">
        <v>131</v>
      </c>
      <c r="K7878">
        <v>47</v>
      </c>
      <c r="L7878">
        <v>155.99</v>
      </c>
      <c r="M7878" s="2">
        <v>0.06</v>
      </c>
      <c r="N7878">
        <v>5975.0495000000001</v>
      </c>
      <c r="O7878">
        <v>8.99</v>
      </c>
      <c r="P7878">
        <v>1417.23</v>
      </c>
      <c r="Q7878" s="2">
        <v>0.57999999999999996</v>
      </c>
      <c r="R7878" t="s">
        <v>96</v>
      </c>
      <c r="S7878" t="s">
        <v>30</v>
      </c>
      <c r="T7878" t="s">
        <v>2828</v>
      </c>
      <c r="U7878" t="s">
        <v>105</v>
      </c>
      <c r="V7878" t="s">
        <v>76</v>
      </c>
      <c r="W7878">
        <v>6413</v>
      </c>
      <c r="X7878" s="1">
        <v>42272</v>
      </c>
      <c r="Y7878" t="s">
        <v>34</v>
      </c>
      <c r="Z7878" t="e" vm="14">
        <v>#VALUE!</v>
      </c>
      <c r="AA7878">
        <v>33566</v>
      </c>
      <c r="AB7878" t="e" cm="1" vm="2">
        <f t="array" ref="AB7878">_FV(Table1[[#This Row],[State]],"Country/region",TRUE)</f>
        <v>#VALUE!</v>
      </c>
    </row>
    <row r="7879" spans="1:28" x14ac:dyDescent="0.35">
      <c r="A7879" t="s">
        <v>1449</v>
      </c>
      <c r="B7879">
        <v>69</v>
      </c>
      <c r="C7879" t="s">
        <v>1450</v>
      </c>
      <c r="D7879" t="s">
        <v>57</v>
      </c>
      <c r="E7879">
        <f>YEAR(Table1[[#This Row],[Order Date]])</f>
        <v>2015</v>
      </c>
      <c r="F7879">
        <v>1</v>
      </c>
      <c r="G7879">
        <f>MONTH(Table1[[#This Row],[Order Date]])</f>
        <v>9</v>
      </c>
      <c r="H7879" s="1">
        <v>42270</v>
      </c>
      <c r="I7879">
        <v>19361</v>
      </c>
      <c r="J7879" t="s">
        <v>47</v>
      </c>
      <c r="K7879">
        <v>43</v>
      </c>
      <c r="L7879">
        <v>8.56</v>
      </c>
      <c r="M7879" s="2">
        <v>7.0000000000000007E-2</v>
      </c>
      <c r="N7879">
        <v>364.59</v>
      </c>
      <c r="O7879">
        <v>5.16</v>
      </c>
      <c r="P7879">
        <v>-14.28</v>
      </c>
      <c r="Q7879" s="2">
        <v>0.38</v>
      </c>
      <c r="R7879" t="s">
        <v>29</v>
      </c>
      <c r="S7879" t="s">
        <v>59</v>
      </c>
      <c r="T7879" t="s">
        <v>3396</v>
      </c>
      <c r="U7879" t="s">
        <v>61</v>
      </c>
      <c r="V7879" t="s">
        <v>76</v>
      </c>
      <c r="W7879">
        <v>2674</v>
      </c>
      <c r="X7879" s="1">
        <v>42277</v>
      </c>
      <c r="Y7879" t="s">
        <v>34</v>
      </c>
      <c r="Z7879" t="e" vm="14">
        <v>#VALUE!</v>
      </c>
      <c r="AA7879">
        <v>33614</v>
      </c>
      <c r="AB7879" t="e" cm="1" vm="2">
        <f t="array" ref="AB7879">_FV(Table1[[#This Row],[State]],"Country/region",TRUE)</f>
        <v>#VALUE!</v>
      </c>
    </row>
    <row r="7880" spans="1:28" x14ac:dyDescent="0.35">
      <c r="A7880" t="s">
        <v>1449</v>
      </c>
      <c r="B7880">
        <v>69</v>
      </c>
      <c r="C7880" t="s">
        <v>1450</v>
      </c>
      <c r="D7880" t="s">
        <v>57</v>
      </c>
      <c r="E7880">
        <f>YEAR(Table1[[#This Row],[Order Date]])</f>
        <v>2015</v>
      </c>
      <c r="F7880">
        <v>1</v>
      </c>
      <c r="G7880">
        <f>MONTH(Table1[[#This Row],[Order Date]])</f>
        <v>9</v>
      </c>
      <c r="H7880" s="1">
        <v>42270</v>
      </c>
      <c r="I7880">
        <v>19361</v>
      </c>
      <c r="J7880" t="s">
        <v>47</v>
      </c>
      <c r="K7880">
        <v>21</v>
      </c>
      <c r="L7880">
        <v>37.700000000000003</v>
      </c>
      <c r="M7880" s="2">
        <v>0.06</v>
      </c>
      <c r="N7880">
        <v>788.85</v>
      </c>
      <c r="O7880">
        <v>2.99</v>
      </c>
      <c r="P7880">
        <v>317.53449999999998</v>
      </c>
      <c r="Q7880" s="2">
        <v>0.35</v>
      </c>
      <c r="R7880" t="s">
        <v>29</v>
      </c>
      <c r="S7880" t="s">
        <v>30</v>
      </c>
      <c r="T7880" t="s">
        <v>1512</v>
      </c>
      <c r="U7880" t="s">
        <v>67</v>
      </c>
      <c r="V7880" t="s">
        <v>76</v>
      </c>
      <c r="W7880">
        <v>2673</v>
      </c>
      <c r="X7880" s="1">
        <v>42279</v>
      </c>
      <c r="Y7880" t="s">
        <v>34</v>
      </c>
      <c r="Z7880" t="e" vm="14">
        <v>#VALUE!</v>
      </c>
      <c r="AA7880">
        <v>33614</v>
      </c>
      <c r="AB7880" t="e" cm="1" vm="2">
        <f t="array" ref="AB7880">_FV(Table1[[#This Row],[State]],"Country/region",TRUE)</f>
        <v>#VALUE!</v>
      </c>
    </row>
    <row r="7881" spans="1:28" x14ac:dyDescent="0.35">
      <c r="A7881" t="s">
        <v>3275</v>
      </c>
      <c r="B7881">
        <v>69</v>
      </c>
      <c r="C7881" t="s">
        <v>459</v>
      </c>
      <c r="D7881" t="s">
        <v>38</v>
      </c>
      <c r="E7881">
        <f>YEAR(Table1[[#This Row],[Order Date]])</f>
        <v>2015</v>
      </c>
      <c r="F7881">
        <v>1</v>
      </c>
      <c r="G7881">
        <f>MONTH(Table1[[#This Row],[Order Date]])</f>
        <v>9</v>
      </c>
      <c r="H7881" s="1">
        <v>42271</v>
      </c>
      <c r="I7881">
        <v>13984</v>
      </c>
      <c r="J7881" t="s">
        <v>58</v>
      </c>
      <c r="K7881">
        <v>30</v>
      </c>
      <c r="L7881">
        <v>70.709999999999994</v>
      </c>
      <c r="M7881" s="2">
        <v>0.05</v>
      </c>
      <c r="N7881">
        <v>2052.8200000000002</v>
      </c>
      <c r="O7881">
        <v>37.58</v>
      </c>
      <c r="P7881">
        <v>-870.61</v>
      </c>
      <c r="Q7881" s="2">
        <v>0.78</v>
      </c>
      <c r="R7881" t="s">
        <v>48</v>
      </c>
      <c r="S7881" t="s">
        <v>59</v>
      </c>
      <c r="T7881" t="s">
        <v>2550</v>
      </c>
      <c r="U7881" t="s">
        <v>82</v>
      </c>
      <c r="V7881" t="s">
        <v>68</v>
      </c>
      <c r="W7881">
        <v>1952</v>
      </c>
      <c r="X7881" s="1">
        <v>42271</v>
      </c>
      <c r="Y7881" t="s">
        <v>34</v>
      </c>
      <c r="Z7881" t="e" vm="26">
        <v>#VALUE!</v>
      </c>
      <c r="AA7881">
        <v>48073</v>
      </c>
      <c r="AB7881" t="e" cm="1" vm="2">
        <f t="array" ref="AB7881">_FV(Table1[[#This Row],[State]],"Country/region",TRUE)</f>
        <v>#VALUE!</v>
      </c>
    </row>
    <row r="7882" spans="1:28" x14ac:dyDescent="0.35">
      <c r="A7882" t="s">
        <v>2075</v>
      </c>
      <c r="B7882">
        <v>69</v>
      </c>
      <c r="C7882" t="s">
        <v>1937</v>
      </c>
      <c r="D7882" t="s">
        <v>46</v>
      </c>
      <c r="E7882">
        <f>YEAR(Table1[[#This Row],[Order Date]])</f>
        <v>2015</v>
      </c>
      <c r="F7882">
        <v>1</v>
      </c>
      <c r="G7882">
        <f>MONTH(Table1[[#This Row],[Order Date]])</f>
        <v>9</v>
      </c>
      <c r="H7882" s="1">
        <v>42271</v>
      </c>
      <c r="I7882">
        <v>23648</v>
      </c>
      <c r="J7882" t="s">
        <v>58</v>
      </c>
      <c r="K7882">
        <v>4</v>
      </c>
      <c r="L7882">
        <v>2.61</v>
      </c>
      <c r="M7882" s="2">
        <v>0.1</v>
      </c>
      <c r="N7882">
        <v>10.65</v>
      </c>
      <c r="O7882">
        <v>0.5</v>
      </c>
      <c r="P7882">
        <v>-0.64</v>
      </c>
      <c r="Q7882" s="2">
        <v>0.39</v>
      </c>
      <c r="R7882" t="s">
        <v>29</v>
      </c>
      <c r="S7882" t="s">
        <v>30</v>
      </c>
      <c r="T7882" t="s">
        <v>1586</v>
      </c>
      <c r="U7882" t="s">
        <v>210</v>
      </c>
      <c r="V7882" t="s">
        <v>76</v>
      </c>
      <c r="W7882">
        <v>3310</v>
      </c>
      <c r="X7882" s="1">
        <v>42272</v>
      </c>
      <c r="Y7882" t="s">
        <v>34</v>
      </c>
      <c r="Z7882" t="e" vm="47">
        <v>#VALUE!</v>
      </c>
      <c r="AA7882">
        <v>28601</v>
      </c>
      <c r="AB7882" t="e" cm="1" vm="2">
        <f t="array" ref="AB7882">_FV(Table1[[#This Row],[State]],"Country/region",TRUE)</f>
        <v>#VALUE!</v>
      </c>
    </row>
    <row r="7883" spans="1:28" x14ac:dyDescent="0.35">
      <c r="A7883" t="s">
        <v>870</v>
      </c>
      <c r="B7883">
        <v>69</v>
      </c>
      <c r="C7883" t="s">
        <v>3315</v>
      </c>
      <c r="D7883" t="s">
        <v>38</v>
      </c>
      <c r="E7883">
        <f>YEAR(Table1[[#This Row],[Order Date]])</f>
        <v>2015</v>
      </c>
      <c r="F7883">
        <v>1</v>
      </c>
      <c r="G7883">
        <f>MONTH(Table1[[#This Row],[Order Date]])</f>
        <v>9</v>
      </c>
      <c r="H7883" s="1">
        <v>42271</v>
      </c>
      <c r="I7883">
        <v>19425</v>
      </c>
      <c r="J7883" t="s">
        <v>39</v>
      </c>
      <c r="K7883">
        <v>34</v>
      </c>
      <c r="L7883">
        <v>5.68</v>
      </c>
      <c r="M7883" s="2">
        <v>0</v>
      </c>
      <c r="N7883">
        <v>210.24</v>
      </c>
      <c r="O7883">
        <v>3.6</v>
      </c>
      <c r="P7883">
        <v>-31.67</v>
      </c>
      <c r="Q7883" s="2">
        <v>0.56000000000000005</v>
      </c>
      <c r="R7883" t="s">
        <v>29</v>
      </c>
      <c r="S7883" t="s">
        <v>139</v>
      </c>
      <c r="T7883" t="s">
        <v>2045</v>
      </c>
      <c r="U7883" t="s">
        <v>481</v>
      </c>
      <c r="V7883" t="s">
        <v>52</v>
      </c>
      <c r="W7883">
        <v>2684</v>
      </c>
      <c r="X7883" s="1">
        <v>42272</v>
      </c>
      <c r="Y7883" t="s">
        <v>34</v>
      </c>
      <c r="Z7883" t="e" vm="8">
        <v>#VALUE!</v>
      </c>
      <c r="AA7883">
        <v>97301</v>
      </c>
      <c r="AB7883" t="e" cm="1" vm="2">
        <f t="array" ref="AB7883">_FV(Table1[[#This Row],[State]],"Country/region",TRUE)</f>
        <v>#VALUE!</v>
      </c>
    </row>
    <row r="7884" spans="1:28" x14ac:dyDescent="0.35">
      <c r="A7884" t="s">
        <v>2075</v>
      </c>
      <c r="B7884">
        <v>69</v>
      </c>
      <c r="C7884" t="s">
        <v>1937</v>
      </c>
      <c r="D7884" t="s">
        <v>46</v>
      </c>
      <c r="E7884">
        <f>YEAR(Table1[[#This Row],[Order Date]])</f>
        <v>2015</v>
      </c>
      <c r="F7884">
        <v>1</v>
      </c>
      <c r="G7884">
        <f>MONTH(Table1[[#This Row],[Order Date]])</f>
        <v>9</v>
      </c>
      <c r="H7884" s="1">
        <v>42271</v>
      </c>
      <c r="I7884">
        <v>23648</v>
      </c>
      <c r="J7884" t="s">
        <v>58</v>
      </c>
      <c r="K7884">
        <v>44</v>
      </c>
      <c r="L7884">
        <v>152.47999999999999</v>
      </c>
      <c r="M7884" s="2">
        <v>0.03</v>
      </c>
      <c r="N7884">
        <v>6768.16</v>
      </c>
      <c r="O7884">
        <v>6.5</v>
      </c>
      <c r="P7884">
        <v>907.49</v>
      </c>
      <c r="Q7884" s="2">
        <v>0.74</v>
      </c>
      <c r="R7884" t="s">
        <v>96</v>
      </c>
      <c r="S7884" t="s">
        <v>30</v>
      </c>
      <c r="T7884" t="s">
        <v>1057</v>
      </c>
      <c r="U7884" t="s">
        <v>102</v>
      </c>
      <c r="V7884" t="s">
        <v>76</v>
      </c>
      <c r="W7884">
        <v>3309</v>
      </c>
      <c r="X7884" s="1">
        <v>42272</v>
      </c>
      <c r="Y7884" t="s">
        <v>34</v>
      </c>
      <c r="Z7884" t="e" vm="47">
        <v>#VALUE!</v>
      </c>
      <c r="AA7884">
        <v>28601</v>
      </c>
      <c r="AB7884" t="e" cm="1" vm="2">
        <f t="array" ref="AB7884">_FV(Table1[[#This Row],[State]],"Country/region",TRUE)</f>
        <v>#VALUE!</v>
      </c>
    </row>
    <row r="7885" spans="1:28" x14ac:dyDescent="0.35">
      <c r="A7885" t="s">
        <v>2868</v>
      </c>
      <c r="B7885">
        <v>69</v>
      </c>
      <c r="C7885" t="s">
        <v>3280</v>
      </c>
      <c r="D7885" t="s">
        <v>38</v>
      </c>
      <c r="E7885">
        <f>YEAR(Table1[[#This Row],[Order Date]])</f>
        <v>2015</v>
      </c>
      <c r="F7885">
        <v>1</v>
      </c>
      <c r="G7885">
        <f>MONTH(Table1[[#This Row],[Order Date]])</f>
        <v>9</v>
      </c>
      <c r="H7885" s="1">
        <v>42271</v>
      </c>
      <c r="I7885">
        <v>11650</v>
      </c>
      <c r="J7885" t="s">
        <v>39</v>
      </c>
      <c r="K7885">
        <v>30</v>
      </c>
      <c r="L7885">
        <v>8.32</v>
      </c>
      <c r="M7885" s="2">
        <v>0.08</v>
      </c>
      <c r="N7885">
        <v>243.49</v>
      </c>
      <c r="O7885">
        <v>2.38</v>
      </c>
      <c r="P7885">
        <v>-45.89</v>
      </c>
      <c r="Q7885" s="2">
        <v>0.74</v>
      </c>
      <c r="R7885" t="s">
        <v>96</v>
      </c>
      <c r="S7885" t="s">
        <v>139</v>
      </c>
      <c r="T7885" t="s">
        <v>856</v>
      </c>
      <c r="U7885" t="s">
        <v>102</v>
      </c>
      <c r="V7885" t="s">
        <v>33</v>
      </c>
      <c r="W7885">
        <v>1604</v>
      </c>
      <c r="X7885" s="1">
        <v>42272</v>
      </c>
      <c r="Y7885" t="s">
        <v>34</v>
      </c>
      <c r="Z7885" t="e" vm="24">
        <v>#VALUE!</v>
      </c>
      <c r="AA7885">
        <v>7628</v>
      </c>
      <c r="AB7885" t="e" cm="1" vm="2">
        <f t="array" ref="AB7885">_FV(Table1[[#This Row],[State]],"Country/region",TRUE)</f>
        <v>#VALUE!</v>
      </c>
    </row>
    <row r="7886" spans="1:28" x14ac:dyDescent="0.35">
      <c r="A7886" t="s">
        <v>3112</v>
      </c>
      <c r="B7886">
        <v>69</v>
      </c>
      <c r="C7886" t="s">
        <v>117</v>
      </c>
      <c r="D7886" t="s">
        <v>57</v>
      </c>
      <c r="E7886">
        <f>YEAR(Table1[[#This Row],[Order Date]])</f>
        <v>2015</v>
      </c>
      <c r="F7886">
        <v>1</v>
      </c>
      <c r="G7886">
        <f>MONTH(Table1[[#This Row],[Order Date]])</f>
        <v>9</v>
      </c>
      <c r="H7886" s="1">
        <v>42271</v>
      </c>
      <c r="I7886">
        <v>35554</v>
      </c>
      <c r="J7886" t="s">
        <v>39</v>
      </c>
      <c r="K7886">
        <v>34</v>
      </c>
      <c r="L7886">
        <v>130.97999999999999</v>
      </c>
      <c r="M7886" s="2">
        <v>0.05</v>
      </c>
      <c r="N7886">
        <v>4581.54</v>
      </c>
      <c r="O7886">
        <v>54.74</v>
      </c>
      <c r="P7886">
        <v>-614.37</v>
      </c>
      <c r="Q7886" s="2">
        <v>0.69</v>
      </c>
      <c r="R7886" t="s">
        <v>48</v>
      </c>
      <c r="S7886" t="s">
        <v>73</v>
      </c>
      <c r="T7886" t="s">
        <v>848</v>
      </c>
      <c r="U7886" t="s">
        <v>154</v>
      </c>
      <c r="V7886" t="s">
        <v>68</v>
      </c>
      <c r="W7886">
        <v>4992</v>
      </c>
      <c r="X7886" s="1">
        <v>42273</v>
      </c>
      <c r="Y7886" t="s">
        <v>53</v>
      </c>
      <c r="Z7886" t="e" vm="11">
        <v>#VALUE!</v>
      </c>
      <c r="AA7886">
        <v>77520</v>
      </c>
      <c r="AB7886" t="e" cm="1" vm="2">
        <f t="array" ref="AB7886">_FV(Table1[[#This Row],[State]],"Country/region",TRUE)</f>
        <v>#VALUE!</v>
      </c>
    </row>
    <row r="7887" spans="1:28" x14ac:dyDescent="0.35">
      <c r="A7887" t="s">
        <v>2127</v>
      </c>
      <c r="B7887">
        <v>69</v>
      </c>
      <c r="C7887" t="s">
        <v>3280</v>
      </c>
      <c r="D7887" t="s">
        <v>38</v>
      </c>
      <c r="E7887">
        <f>YEAR(Table1[[#This Row],[Order Date]])</f>
        <v>2015</v>
      </c>
      <c r="F7887">
        <v>1</v>
      </c>
      <c r="G7887">
        <f>MONTH(Table1[[#This Row],[Order Date]])</f>
        <v>9</v>
      </c>
      <c r="H7887" s="1">
        <v>42271</v>
      </c>
      <c r="I7887">
        <v>11650</v>
      </c>
      <c r="J7887" t="s">
        <v>39</v>
      </c>
      <c r="K7887">
        <v>26</v>
      </c>
      <c r="L7887">
        <v>40.97</v>
      </c>
      <c r="M7887" s="2">
        <v>0.06</v>
      </c>
      <c r="N7887">
        <v>1090.4000000000001</v>
      </c>
      <c r="O7887">
        <v>8.99</v>
      </c>
      <c r="P7887">
        <v>146.24</v>
      </c>
      <c r="Q7887" s="2">
        <v>0.59</v>
      </c>
      <c r="R7887" t="s">
        <v>29</v>
      </c>
      <c r="S7887" t="s">
        <v>139</v>
      </c>
      <c r="T7887" t="s">
        <v>2258</v>
      </c>
      <c r="U7887" t="s">
        <v>88</v>
      </c>
      <c r="V7887" t="s">
        <v>33</v>
      </c>
      <c r="W7887">
        <v>1605</v>
      </c>
      <c r="X7887" s="1">
        <v>42273</v>
      </c>
      <c r="Y7887" t="s">
        <v>34</v>
      </c>
      <c r="Z7887" t="e" vm="3">
        <v>#VALUE!</v>
      </c>
      <c r="AA7887">
        <v>21222</v>
      </c>
      <c r="AB7887" t="e" cm="1" vm="2">
        <f t="array" ref="AB7887">_FV(Table1[[#This Row],[State]],"Country/region",TRUE)</f>
        <v>#VALUE!</v>
      </c>
    </row>
    <row r="7888" spans="1:28" x14ac:dyDescent="0.35">
      <c r="A7888" t="s">
        <v>3385</v>
      </c>
      <c r="B7888">
        <v>69</v>
      </c>
      <c r="C7888" t="s">
        <v>3386</v>
      </c>
      <c r="D7888" t="s">
        <v>38</v>
      </c>
      <c r="E7888">
        <f>YEAR(Table1[[#This Row],[Order Date]])</f>
        <v>2015</v>
      </c>
      <c r="F7888">
        <v>1</v>
      </c>
      <c r="G7888">
        <f>MONTH(Table1[[#This Row],[Order Date]])</f>
        <v>9</v>
      </c>
      <c r="H7888" s="1">
        <v>42271</v>
      </c>
      <c r="I7888">
        <v>55655</v>
      </c>
      <c r="J7888" t="s">
        <v>47</v>
      </c>
      <c r="K7888">
        <v>33</v>
      </c>
      <c r="L7888">
        <v>125.99</v>
      </c>
      <c r="M7888" s="2">
        <v>0.02</v>
      </c>
      <c r="N7888">
        <v>3671.1415000000002</v>
      </c>
      <c r="O7888">
        <v>8.99</v>
      </c>
      <c r="P7888">
        <v>995.08500000000004</v>
      </c>
      <c r="Q7888" s="2">
        <v>0.55000000000000004</v>
      </c>
      <c r="R7888" t="s">
        <v>96</v>
      </c>
      <c r="S7888" t="s">
        <v>30</v>
      </c>
      <c r="T7888" t="s">
        <v>2832</v>
      </c>
      <c r="U7888" t="s">
        <v>105</v>
      </c>
      <c r="V7888" t="s">
        <v>76</v>
      </c>
      <c r="W7888">
        <v>7780</v>
      </c>
      <c r="X7888" s="1">
        <v>42273</v>
      </c>
      <c r="Y7888" t="s">
        <v>34</v>
      </c>
      <c r="Z7888" t="e" vm="44">
        <v>#VALUE!</v>
      </c>
      <c r="AA7888">
        <v>31313</v>
      </c>
      <c r="AB7888" t="e" cm="1" vm="2">
        <f t="array" ref="AB7888">_FV(Table1[[#This Row],[State]],"Country/region",TRUE)</f>
        <v>#VALUE!</v>
      </c>
    </row>
    <row r="7889" spans="1:28" x14ac:dyDescent="0.35">
      <c r="A7889" t="s">
        <v>1408</v>
      </c>
      <c r="B7889">
        <v>69</v>
      </c>
      <c r="C7889" t="s">
        <v>2769</v>
      </c>
      <c r="D7889" t="s">
        <v>38</v>
      </c>
      <c r="E7889">
        <f>YEAR(Table1[[#This Row],[Order Date]])</f>
        <v>2015</v>
      </c>
      <c r="F7889">
        <v>1</v>
      </c>
      <c r="G7889">
        <f>MONTH(Table1[[#This Row],[Order Date]])</f>
        <v>9</v>
      </c>
      <c r="H7889" s="1">
        <v>42271</v>
      </c>
      <c r="I7889">
        <v>52320</v>
      </c>
      <c r="J7889" t="s">
        <v>47</v>
      </c>
      <c r="K7889">
        <v>41</v>
      </c>
      <c r="L7889">
        <v>2.88</v>
      </c>
      <c r="M7889" s="2">
        <v>0.1</v>
      </c>
      <c r="N7889">
        <v>112.6</v>
      </c>
      <c r="O7889">
        <v>1.01</v>
      </c>
      <c r="P7889">
        <v>0.49</v>
      </c>
      <c r="Q7889" s="2">
        <v>0.55000000000000004</v>
      </c>
      <c r="R7889" t="s">
        <v>29</v>
      </c>
      <c r="S7889" t="s">
        <v>59</v>
      </c>
      <c r="T7889" t="s">
        <v>630</v>
      </c>
      <c r="U7889" t="s">
        <v>88</v>
      </c>
      <c r="V7889" t="s">
        <v>52</v>
      </c>
      <c r="W7889">
        <v>7342</v>
      </c>
      <c r="X7889" s="1">
        <v>42275</v>
      </c>
      <c r="Y7889" t="s">
        <v>34</v>
      </c>
      <c r="Z7889" t="e" vm="20">
        <v>#VALUE!</v>
      </c>
      <c r="AA7889">
        <v>89031</v>
      </c>
      <c r="AB7889" t="e" cm="1" vm="2">
        <f t="array" ref="AB7889">_FV(Table1[[#This Row],[State]],"Country/region",TRUE)</f>
        <v>#VALUE!</v>
      </c>
    </row>
    <row r="7890" spans="1:28" x14ac:dyDescent="0.35">
      <c r="A7890" t="s">
        <v>1147</v>
      </c>
      <c r="B7890">
        <v>69</v>
      </c>
      <c r="C7890" t="s">
        <v>2034</v>
      </c>
      <c r="D7890" t="s">
        <v>46</v>
      </c>
      <c r="E7890">
        <f>YEAR(Table1[[#This Row],[Order Date]])</f>
        <v>2015</v>
      </c>
      <c r="F7890">
        <v>1</v>
      </c>
      <c r="G7890">
        <f>MONTH(Table1[[#This Row],[Order Date]])</f>
        <v>9</v>
      </c>
      <c r="H7890" s="1">
        <v>42272</v>
      </c>
      <c r="I7890">
        <v>51107</v>
      </c>
      <c r="J7890" t="s">
        <v>39</v>
      </c>
      <c r="K7890">
        <v>36</v>
      </c>
      <c r="L7890">
        <v>21.38</v>
      </c>
      <c r="M7890" s="2">
        <v>0</v>
      </c>
      <c r="N7890">
        <v>772.67</v>
      </c>
      <c r="O7890">
        <v>2.99</v>
      </c>
      <c r="P7890">
        <v>286.86649999999997</v>
      </c>
      <c r="Q7890" s="2">
        <v>0.37</v>
      </c>
      <c r="R7890" t="s">
        <v>29</v>
      </c>
      <c r="S7890" t="s">
        <v>30</v>
      </c>
      <c r="T7890" t="s">
        <v>3253</v>
      </c>
      <c r="U7890" t="s">
        <v>67</v>
      </c>
      <c r="V7890" t="s">
        <v>33</v>
      </c>
      <c r="W7890">
        <v>7162</v>
      </c>
      <c r="X7890" s="1">
        <v>42273</v>
      </c>
      <c r="Y7890" t="s">
        <v>34</v>
      </c>
      <c r="Z7890" t="e" vm="21">
        <v>#VALUE!</v>
      </c>
      <c r="AA7890">
        <v>4401</v>
      </c>
      <c r="AB7890" t="e" cm="1" vm="2">
        <f t="array" ref="AB7890">_FV(Table1[[#This Row],[State]],"Country/region",TRUE)</f>
        <v>#VALUE!</v>
      </c>
    </row>
    <row r="7891" spans="1:28" x14ac:dyDescent="0.35">
      <c r="A7891" t="s">
        <v>2405</v>
      </c>
      <c r="B7891">
        <v>69</v>
      </c>
      <c r="C7891" t="s">
        <v>1628</v>
      </c>
      <c r="D7891" t="s">
        <v>46</v>
      </c>
      <c r="E7891">
        <f>YEAR(Table1[[#This Row],[Order Date]])</f>
        <v>2015</v>
      </c>
      <c r="F7891">
        <v>1</v>
      </c>
      <c r="G7891">
        <f>MONTH(Table1[[#This Row],[Order Date]])</f>
        <v>9</v>
      </c>
      <c r="H7891" s="1">
        <v>42272</v>
      </c>
      <c r="I7891">
        <v>39972</v>
      </c>
      <c r="J7891" t="s">
        <v>39</v>
      </c>
      <c r="K7891">
        <v>35</v>
      </c>
      <c r="L7891">
        <v>6.3</v>
      </c>
      <c r="M7891" s="2">
        <v>0.03</v>
      </c>
      <c r="N7891">
        <v>224.58</v>
      </c>
      <c r="O7891">
        <v>0.5</v>
      </c>
      <c r="P7891">
        <v>108.49</v>
      </c>
      <c r="Q7891" s="2">
        <v>0.39</v>
      </c>
      <c r="R7891" t="s">
        <v>29</v>
      </c>
      <c r="S7891" t="s">
        <v>30</v>
      </c>
      <c r="T7891" t="s">
        <v>1314</v>
      </c>
      <c r="U7891" t="s">
        <v>210</v>
      </c>
      <c r="V7891" t="s">
        <v>33</v>
      </c>
      <c r="W7891">
        <v>5648</v>
      </c>
      <c r="X7891" s="1">
        <v>42273</v>
      </c>
      <c r="Y7891" t="s">
        <v>34</v>
      </c>
      <c r="Z7891" t="e" vm="15">
        <v>#VALUE!</v>
      </c>
      <c r="AA7891">
        <v>14609</v>
      </c>
      <c r="AB7891" t="e" cm="1" vm="2">
        <f t="array" ref="AB7891">_FV(Table1[[#This Row],[State]],"Country/region",TRUE)</f>
        <v>#VALUE!</v>
      </c>
    </row>
    <row r="7892" spans="1:28" x14ac:dyDescent="0.35">
      <c r="A7892" t="s">
        <v>1634</v>
      </c>
      <c r="B7892">
        <v>69</v>
      </c>
      <c r="C7892" t="s">
        <v>1701</v>
      </c>
      <c r="D7892" t="s">
        <v>57</v>
      </c>
      <c r="E7892">
        <f>YEAR(Table1[[#This Row],[Order Date]])</f>
        <v>2015</v>
      </c>
      <c r="F7892">
        <v>1</v>
      </c>
      <c r="G7892">
        <f>MONTH(Table1[[#This Row],[Order Date]])</f>
        <v>9</v>
      </c>
      <c r="H7892" s="1">
        <v>42272</v>
      </c>
      <c r="I7892">
        <v>21792</v>
      </c>
      <c r="J7892" t="s">
        <v>39</v>
      </c>
      <c r="K7892">
        <v>26</v>
      </c>
      <c r="L7892">
        <v>14.48</v>
      </c>
      <c r="M7892" s="2">
        <v>0.09</v>
      </c>
      <c r="N7892">
        <v>362.76</v>
      </c>
      <c r="O7892">
        <v>6.46</v>
      </c>
      <c r="P7892">
        <v>19.363</v>
      </c>
      <c r="Q7892" s="2">
        <v>0.38</v>
      </c>
      <c r="R7892" t="s">
        <v>29</v>
      </c>
      <c r="S7892" t="s">
        <v>30</v>
      </c>
      <c r="T7892" t="s">
        <v>603</v>
      </c>
      <c r="U7892" t="s">
        <v>67</v>
      </c>
      <c r="V7892" t="s">
        <v>52</v>
      </c>
      <c r="W7892">
        <v>3029</v>
      </c>
      <c r="X7892" s="1">
        <v>42274</v>
      </c>
      <c r="Y7892" t="s">
        <v>34</v>
      </c>
      <c r="Z7892" t="e" vm="39">
        <v>#VALUE!</v>
      </c>
      <c r="AA7892">
        <v>88201</v>
      </c>
      <c r="AB7892" t="e" cm="1" vm="2">
        <f t="array" ref="AB7892">_FV(Table1[[#This Row],[State]],"Country/region",TRUE)</f>
        <v>#VALUE!</v>
      </c>
    </row>
    <row r="7893" spans="1:28" x14ac:dyDescent="0.35">
      <c r="A7893" t="s">
        <v>2405</v>
      </c>
      <c r="B7893">
        <v>69</v>
      </c>
      <c r="C7893" t="s">
        <v>1628</v>
      </c>
      <c r="D7893" t="s">
        <v>46</v>
      </c>
      <c r="E7893">
        <f>YEAR(Table1[[#This Row],[Order Date]])</f>
        <v>2015</v>
      </c>
      <c r="F7893">
        <v>1</v>
      </c>
      <c r="G7893">
        <f>MONTH(Table1[[#This Row],[Order Date]])</f>
        <v>9</v>
      </c>
      <c r="H7893" s="1">
        <v>42272</v>
      </c>
      <c r="I7893">
        <v>39972</v>
      </c>
      <c r="J7893" t="s">
        <v>39</v>
      </c>
      <c r="K7893">
        <v>36</v>
      </c>
      <c r="L7893">
        <v>3.69</v>
      </c>
      <c r="M7893" s="2">
        <v>0.01</v>
      </c>
      <c r="N7893">
        <v>138.59</v>
      </c>
      <c r="O7893">
        <v>0.5</v>
      </c>
      <c r="P7893">
        <v>62.73</v>
      </c>
      <c r="Q7893" s="2">
        <v>0.38</v>
      </c>
      <c r="R7893" t="s">
        <v>29</v>
      </c>
      <c r="S7893" t="s">
        <v>30</v>
      </c>
      <c r="T7893" t="s">
        <v>877</v>
      </c>
      <c r="U7893" t="s">
        <v>210</v>
      </c>
      <c r="V7893" t="s">
        <v>33</v>
      </c>
      <c r="W7893">
        <v>5649</v>
      </c>
      <c r="X7893" s="1">
        <v>42274</v>
      </c>
      <c r="Y7893" t="s">
        <v>34</v>
      </c>
      <c r="Z7893" t="e" vm="15">
        <v>#VALUE!</v>
      </c>
      <c r="AA7893">
        <v>14609</v>
      </c>
      <c r="AB7893" t="e" cm="1" vm="2">
        <f t="array" ref="AB7893">_FV(Table1[[#This Row],[State]],"Country/region",TRUE)</f>
        <v>#VALUE!</v>
      </c>
    </row>
    <row r="7894" spans="1:28" x14ac:dyDescent="0.35">
      <c r="A7894" t="s">
        <v>1627</v>
      </c>
      <c r="B7894">
        <v>69</v>
      </c>
      <c r="C7894" t="s">
        <v>1628</v>
      </c>
      <c r="D7894" t="s">
        <v>46</v>
      </c>
      <c r="E7894">
        <f>YEAR(Table1[[#This Row],[Order Date]])</f>
        <v>2015</v>
      </c>
      <c r="F7894">
        <v>1</v>
      </c>
      <c r="G7894">
        <f>MONTH(Table1[[#This Row],[Order Date]])</f>
        <v>9</v>
      </c>
      <c r="H7894" s="1">
        <v>42272</v>
      </c>
      <c r="I7894">
        <v>39972</v>
      </c>
      <c r="J7894" t="s">
        <v>39</v>
      </c>
      <c r="K7894">
        <v>19</v>
      </c>
      <c r="L7894">
        <v>5.0599999999999996</v>
      </c>
      <c r="M7894" s="2">
        <v>0.05</v>
      </c>
      <c r="N7894">
        <v>97.06</v>
      </c>
      <c r="O7894">
        <v>2.99</v>
      </c>
      <c r="P7894">
        <v>-7.36</v>
      </c>
      <c r="Q7894" s="2">
        <v>0.38</v>
      </c>
      <c r="R7894" t="s">
        <v>29</v>
      </c>
      <c r="S7894" t="s">
        <v>30</v>
      </c>
      <c r="T7894" t="s">
        <v>3543</v>
      </c>
      <c r="U7894" t="s">
        <v>67</v>
      </c>
      <c r="V7894" t="s">
        <v>33</v>
      </c>
      <c r="W7894">
        <v>5650</v>
      </c>
      <c r="X7894" s="1">
        <v>42275</v>
      </c>
      <c r="Y7894" t="s">
        <v>34</v>
      </c>
      <c r="Z7894" t="e" vm="15">
        <v>#VALUE!</v>
      </c>
      <c r="AA7894">
        <v>13440</v>
      </c>
      <c r="AB7894" t="e" cm="1" vm="2">
        <f t="array" ref="AB7894">_FV(Table1[[#This Row],[State]],"Country/region",TRUE)</f>
        <v>#VALUE!</v>
      </c>
    </row>
    <row r="7895" spans="1:28" x14ac:dyDescent="0.35">
      <c r="A7895" t="s">
        <v>2101</v>
      </c>
      <c r="B7895">
        <v>69</v>
      </c>
      <c r="C7895" t="s">
        <v>1561</v>
      </c>
      <c r="D7895" t="s">
        <v>27</v>
      </c>
      <c r="E7895">
        <f>YEAR(Table1[[#This Row],[Order Date]])</f>
        <v>2015</v>
      </c>
      <c r="F7895">
        <v>1</v>
      </c>
      <c r="G7895">
        <f>MONTH(Table1[[#This Row],[Order Date]])</f>
        <v>9</v>
      </c>
      <c r="H7895" s="1">
        <v>42274</v>
      </c>
      <c r="I7895">
        <v>30720</v>
      </c>
      <c r="J7895" t="s">
        <v>47</v>
      </c>
      <c r="K7895">
        <v>27</v>
      </c>
      <c r="L7895">
        <v>95.46</v>
      </c>
      <c r="M7895" s="2">
        <v>0.09</v>
      </c>
      <c r="N7895">
        <v>2398.9</v>
      </c>
      <c r="O7895">
        <v>18.13</v>
      </c>
      <c r="P7895">
        <v>656.95</v>
      </c>
      <c r="Q7895" s="2">
        <v>0.56000000000000005</v>
      </c>
      <c r="R7895" t="s">
        <v>48</v>
      </c>
      <c r="S7895" t="s">
        <v>40</v>
      </c>
      <c r="T7895" t="s">
        <v>3079</v>
      </c>
      <c r="U7895" t="s">
        <v>82</v>
      </c>
      <c r="V7895" t="s">
        <v>33</v>
      </c>
      <c r="W7895">
        <v>4311</v>
      </c>
      <c r="X7895" s="1">
        <v>42279</v>
      </c>
      <c r="Y7895" t="s">
        <v>42</v>
      </c>
      <c r="Z7895" t="e" vm="21">
        <v>#VALUE!</v>
      </c>
      <c r="AA7895">
        <v>4901</v>
      </c>
      <c r="AB7895" t="e" cm="1" vm="2">
        <f t="array" ref="AB7895">_FV(Table1[[#This Row],[State]],"Country/region",TRUE)</f>
        <v>#VALUE!</v>
      </c>
    </row>
    <row r="7896" spans="1:28" x14ac:dyDescent="0.35">
      <c r="A7896" t="s">
        <v>2817</v>
      </c>
      <c r="B7896">
        <v>69</v>
      </c>
      <c r="C7896" t="s">
        <v>1561</v>
      </c>
      <c r="D7896" t="s">
        <v>27</v>
      </c>
      <c r="E7896">
        <f>YEAR(Table1[[#This Row],[Order Date]])</f>
        <v>2015</v>
      </c>
      <c r="F7896">
        <v>1</v>
      </c>
      <c r="G7896">
        <f>MONTH(Table1[[#This Row],[Order Date]])</f>
        <v>9</v>
      </c>
      <c r="H7896" s="1">
        <v>42274</v>
      </c>
      <c r="I7896">
        <v>30720</v>
      </c>
      <c r="J7896" t="s">
        <v>47</v>
      </c>
      <c r="K7896">
        <v>5</v>
      </c>
      <c r="L7896">
        <v>5.74</v>
      </c>
      <c r="M7896" s="2">
        <v>7.0000000000000007E-2</v>
      </c>
      <c r="N7896">
        <v>32.770000000000003</v>
      </c>
      <c r="O7896">
        <v>5.01</v>
      </c>
      <c r="P7896">
        <v>-17.192499999999999</v>
      </c>
      <c r="Q7896" s="2">
        <v>0.39</v>
      </c>
      <c r="R7896" t="s">
        <v>29</v>
      </c>
      <c r="S7896" t="s">
        <v>30</v>
      </c>
      <c r="T7896" t="s">
        <v>1855</v>
      </c>
      <c r="U7896" t="s">
        <v>67</v>
      </c>
      <c r="V7896" t="s">
        <v>52</v>
      </c>
      <c r="W7896">
        <v>4309</v>
      </c>
      <c r="X7896" s="1">
        <v>42281</v>
      </c>
      <c r="Y7896" t="s">
        <v>34</v>
      </c>
      <c r="Z7896" t="e" vm="4">
        <v>#VALUE!</v>
      </c>
      <c r="AA7896">
        <v>90805</v>
      </c>
      <c r="AB7896" t="e" cm="1" vm="2">
        <f t="array" ref="AB7896">_FV(Table1[[#This Row],[State]],"Country/region",TRUE)</f>
        <v>#VALUE!</v>
      </c>
    </row>
    <row r="7897" spans="1:28" x14ac:dyDescent="0.35">
      <c r="A7897" t="s">
        <v>2817</v>
      </c>
      <c r="B7897">
        <v>69</v>
      </c>
      <c r="C7897" t="s">
        <v>1561</v>
      </c>
      <c r="D7897" t="s">
        <v>27</v>
      </c>
      <c r="E7897">
        <f>YEAR(Table1[[#This Row],[Order Date]])</f>
        <v>2015</v>
      </c>
      <c r="F7897">
        <v>1</v>
      </c>
      <c r="G7897">
        <f>MONTH(Table1[[#This Row],[Order Date]])</f>
        <v>9</v>
      </c>
      <c r="H7897" s="1">
        <v>42274</v>
      </c>
      <c r="I7897">
        <v>30720</v>
      </c>
      <c r="J7897" t="s">
        <v>47</v>
      </c>
      <c r="K7897">
        <v>37</v>
      </c>
      <c r="L7897">
        <v>43.98</v>
      </c>
      <c r="M7897" s="2">
        <v>0.01</v>
      </c>
      <c r="N7897">
        <v>1701.53</v>
      </c>
      <c r="O7897">
        <v>1.99</v>
      </c>
      <c r="P7897">
        <v>735.99</v>
      </c>
      <c r="Q7897" s="2">
        <v>0.44</v>
      </c>
      <c r="R7897" t="s">
        <v>96</v>
      </c>
      <c r="S7897" t="s">
        <v>139</v>
      </c>
      <c r="T7897" t="s">
        <v>1958</v>
      </c>
      <c r="U7897" t="s">
        <v>102</v>
      </c>
      <c r="V7897" t="s">
        <v>52</v>
      </c>
      <c r="W7897">
        <v>4310</v>
      </c>
      <c r="X7897" s="1">
        <v>42281</v>
      </c>
      <c r="Y7897" t="s">
        <v>42</v>
      </c>
      <c r="Z7897" t="e" vm="4">
        <v>#VALUE!</v>
      </c>
      <c r="AA7897">
        <v>90805</v>
      </c>
      <c r="AB7897" t="e" cm="1" vm="2">
        <f t="array" ref="AB7897">_FV(Table1[[#This Row],[State]],"Country/region",TRUE)</f>
        <v>#VALUE!</v>
      </c>
    </row>
    <row r="7898" spans="1:28" x14ac:dyDescent="0.35">
      <c r="A7898" t="s">
        <v>2663</v>
      </c>
      <c r="B7898">
        <v>69</v>
      </c>
      <c r="C7898" t="s">
        <v>2887</v>
      </c>
      <c r="D7898" t="s">
        <v>38</v>
      </c>
      <c r="E7898">
        <f>YEAR(Table1[[#This Row],[Order Date]])</f>
        <v>2015</v>
      </c>
      <c r="F7898">
        <v>1</v>
      </c>
      <c r="G7898">
        <f>MONTH(Table1[[#This Row],[Order Date]])</f>
        <v>9</v>
      </c>
      <c r="H7898" s="1">
        <v>42275</v>
      </c>
      <c r="I7898">
        <v>34406</v>
      </c>
      <c r="J7898" t="s">
        <v>131</v>
      </c>
      <c r="K7898">
        <v>29</v>
      </c>
      <c r="L7898">
        <v>4.71</v>
      </c>
      <c r="M7898" s="2">
        <v>0.02</v>
      </c>
      <c r="N7898">
        <v>142.59</v>
      </c>
      <c r="O7898">
        <v>0.7</v>
      </c>
      <c r="P7898">
        <v>-3.23</v>
      </c>
      <c r="Q7898" s="2">
        <v>0.85</v>
      </c>
      <c r="R7898" t="s">
        <v>29</v>
      </c>
      <c r="S7898" t="s">
        <v>59</v>
      </c>
      <c r="T7898" t="s">
        <v>3025</v>
      </c>
      <c r="U7898" t="s">
        <v>232</v>
      </c>
      <c r="V7898" t="s">
        <v>52</v>
      </c>
      <c r="W7898">
        <v>4837</v>
      </c>
      <c r="X7898" s="1">
        <v>42276</v>
      </c>
      <c r="Y7898" t="s">
        <v>34</v>
      </c>
      <c r="Z7898" t="e" vm="4">
        <v>#VALUE!</v>
      </c>
      <c r="AA7898">
        <v>90301</v>
      </c>
      <c r="AB7898" t="e" cm="1" vm="2">
        <f t="array" ref="AB7898">_FV(Table1[[#This Row],[State]],"Country/region",TRUE)</f>
        <v>#VALUE!</v>
      </c>
    </row>
    <row r="7899" spans="1:28" x14ac:dyDescent="0.35">
      <c r="A7899" t="s">
        <v>988</v>
      </c>
      <c r="B7899">
        <v>69</v>
      </c>
      <c r="C7899" t="s">
        <v>989</v>
      </c>
      <c r="D7899" t="s">
        <v>46</v>
      </c>
      <c r="E7899">
        <f>YEAR(Table1[[#This Row],[Order Date]])</f>
        <v>2015</v>
      </c>
      <c r="F7899">
        <v>1</v>
      </c>
      <c r="G7899">
        <f>MONTH(Table1[[#This Row],[Order Date]])</f>
        <v>9</v>
      </c>
      <c r="H7899" s="1">
        <v>42275</v>
      </c>
      <c r="I7899">
        <v>57570</v>
      </c>
      <c r="J7899" t="s">
        <v>28</v>
      </c>
      <c r="K7899">
        <v>27</v>
      </c>
      <c r="L7899">
        <v>70.98</v>
      </c>
      <c r="M7899" s="2">
        <v>0.09</v>
      </c>
      <c r="N7899">
        <v>1823.04</v>
      </c>
      <c r="O7899">
        <v>26.74</v>
      </c>
      <c r="P7899">
        <v>-190.78</v>
      </c>
      <c r="Q7899" s="2">
        <v>0.6</v>
      </c>
      <c r="R7899" t="s">
        <v>48</v>
      </c>
      <c r="S7899" t="s">
        <v>73</v>
      </c>
      <c r="T7899" t="s">
        <v>2351</v>
      </c>
      <c r="U7899" t="s">
        <v>154</v>
      </c>
      <c r="V7899" t="s">
        <v>68</v>
      </c>
      <c r="W7899">
        <v>8068</v>
      </c>
      <c r="X7899" s="1">
        <v>42277</v>
      </c>
      <c r="Y7899" t="s">
        <v>53</v>
      </c>
      <c r="Z7899" t="e" vm="13">
        <v>#VALUE!</v>
      </c>
      <c r="AA7899">
        <v>73064</v>
      </c>
      <c r="AB7899" t="e" cm="1" vm="2">
        <f t="array" ref="AB7899">_FV(Table1[[#This Row],[State]],"Country/region",TRUE)</f>
        <v>#VALUE!</v>
      </c>
    </row>
    <row r="7900" spans="1:28" x14ac:dyDescent="0.35">
      <c r="A7900" t="s">
        <v>1355</v>
      </c>
      <c r="B7900">
        <v>70</v>
      </c>
      <c r="C7900" t="s">
        <v>989</v>
      </c>
      <c r="D7900" t="s">
        <v>46</v>
      </c>
      <c r="E7900">
        <f>YEAR(Table1[[#This Row],[Order Date]])</f>
        <v>2015</v>
      </c>
      <c r="F7900">
        <v>1</v>
      </c>
      <c r="G7900">
        <f>MONTH(Table1[[#This Row],[Order Date]])</f>
        <v>9</v>
      </c>
      <c r="H7900" s="1">
        <v>42275</v>
      </c>
      <c r="I7900">
        <v>57570</v>
      </c>
      <c r="J7900" t="s">
        <v>28</v>
      </c>
      <c r="K7900">
        <v>15</v>
      </c>
      <c r="L7900">
        <v>48.04</v>
      </c>
      <c r="M7900" s="2">
        <v>0.1</v>
      </c>
      <c r="N7900">
        <v>675.23</v>
      </c>
      <c r="O7900">
        <v>7.23</v>
      </c>
      <c r="P7900">
        <v>204.08</v>
      </c>
      <c r="Q7900" s="2">
        <v>0.37</v>
      </c>
      <c r="R7900" t="s">
        <v>29</v>
      </c>
      <c r="S7900" t="s">
        <v>30</v>
      </c>
      <c r="T7900" t="s">
        <v>2840</v>
      </c>
      <c r="U7900" t="s">
        <v>61</v>
      </c>
      <c r="V7900" t="s">
        <v>33</v>
      </c>
      <c r="W7900">
        <v>8069</v>
      </c>
      <c r="X7900" s="1">
        <v>42277</v>
      </c>
      <c r="Y7900" t="s">
        <v>34</v>
      </c>
      <c r="Z7900" t="e" vm="27">
        <v>#VALUE!</v>
      </c>
      <c r="AA7900">
        <v>5701</v>
      </c>
      <c r="AB7900" t="e" cm="1" vm="2">
        <f t="array" ref="AB7900">_FV(Table1[[#This Row],[State]],"Country/region",TRUE)</f>
        <v>#VALUE!</v>
      </c>
    </row>
    <row r="7901" spans="1:28" x14ac:dyDescent="0.35">
      <c r="A7901" t="s">
        <v>659</v>
      </c>
      <c r="B7901">
        <v>70</v>
      </c>
      <c r="C7901" t="s">
        <v>1885</v>
      </c>
      <c r="D7901" t="s">
        <v>46</v>
      </c>
      <c r="E7901">
        <f>YEAR(Table1[[#This Row],[Order Date]])</f>
        <v>2015</v>
      </c>
      <c r="F7901">
        <v>1</v>
      </c>
      <c r="G7901">
        <f>MONTH(Table1[[#This Row],[Order Date]])</f>
        <v>9</v>
      </c>
      <c r="H7901" s="1">
        <v>42276</v>
      </c>
      <c r="I7901">
        <v>16518</v>
      </c>
      <c r="J7901" t="s">
        <v>58</v>
      </c>
      <c r="K7901">
        <v>4</v>
      </c>
      <c r="L7901">
        <v>18.97</v>
      </c>
      <c r="M7901" s="2">
        <v>0.03</v>
      </c>
      <c r="N7901">
        <v>80.290000000000006</v>
      </c>
      <c r="O7901">
        <v>5.21</v>
      </c>
      <c r="P7901">
        <v>-6.57</v>
      </c>
      <c r="Q7901" s="2">
        <v>0.37</v>
      </c>
      <c r="R7901" t="s">
        <v>29</v>
      </c>
      <c r="S7901" t="s">
        <v>30</v>
      </c>
      <c r="T7901" t="s">
        <v>3104</v>
      </c>
      <c r="U7901" t="s">
        <v>61</v>
      </c>
      <c r="V7901" t="s">
        <v>52</v>
      </c>
      <c r="W7901">
        <v>2290</v>
      </c>
      <c r="X7901" s="1">
        <v>42277</v>
      </c>
      <c r="Y7901" t="s">
        <v>34</v>
      </c>
      <c r="Z7901" t="e" vm="45">
        <v>#VALUE!</v>
      </c>
      <c r="AA7901">
        <v>59715</v>
      </c>
      <c r="AB7901" t="e" cm="1" vm="2">
        <f t="array" ref="AB7901">_FV(Table1[[#This Row],[State]],"Country/region",TRUE)</f>
        <v>#VALUE!</v>
      </c>
    </row>
    <row r="7902" spans="1:28" x14ac:dyDescent="0.35">
      <c r="A7902" t="s">
        <v>666</v>
      </c>
      <c r="B7902">
        <v>70</v>
      </c>
      <c r="C7902" t="s">
        <v>667</v>
      </c>
      <c r="D7902" t="s">
        <v>46</v>
      </c>
      <c r="E7902">
        <f>YEAR(Table1[[#This Row],[Order Date]])</f>
        <v>2015</v>
      </c>
      <c r="F7902">
        <v>1</v>
      </c>
      <c r="G7902">
        <f>MONTH(Table1[[#This Row],[Order Date]])</f>
        <v>9</v>
      </c>
      <c r="H7902" s="1">
        <v>42276</v>
      </c>
      <c r="I7902">
        <v>36998</v>
      </c>
      <c r="J7902" t="s">
        <v>47</v>
      </c>
      <c r="K7902">
        <v>8</v>
      </c>
      <c r="L7902">
        <v>6.48</v>
      </c>
      <c r="M7902" s="2">
        <v>0.02</v>
      </c>
      <c r="N7902">
        <v>56.5</v>
      </c>
      <c r="O7902">
        <v>5.19</v>
      </c>
      <c r="P7902">
        <v>-17.16</v>
      </c>
      <c r="Q7902" s="2">
        <v>0.37</v>
      </c>
      <c r="R7902" t="s">
        <v>29</v>
      </c>
      <c r="S7902" t="s">
        <v>30</v>
      </c>
      <c r="T7902" t="s">
        <v>2046</v>
      </c>
      <c r="U7902" t="s">
        <v>61</v>
      </c>
      <c r="V7902" t="s">
        <v>52</v>
      </c>
      <c r="W7902">
        <v>5208</v>
      </c>
      <c r="X7902" s="1">
        <v>42278</v>
      </c>
      <c r="Y7902" t="s">
        <v>34</v>
      </c>
      <c r="Z7902" t="e" vm="23">
        <v>#VALUE!</v>
      </c>
      <c r="AA7902">
        <v>99207</v>
      </c>
      <c r="AB7902" t="e" cm="1" vm="2">
        <f t="array" ref="AB7902">_FV(Table1[[#This Row],[State]],"Country/region",TRUE)</f>
        <v>#VALUE!</v>
      </c>
    </row>
    <row r="7903" spans="1:28" x14ac:dyDescent="0.35">
      <c r="A7903" t="s">
        <v>1892</v>
      </c>
      <c r="B7903">
        <v>70</v>
      </c>
      <c r="C7903" t="s">
        <v>1893</v>
      </c>
      <c r="D7903" t="s">
        <v>38</v>
      </c>
      <c r="E7903">
        <f>YEAR(Table1[[#This Row],[Order Date]])</f>
        <v>2015</v>
      </c>
      <c r="F7903">
        <v>1</v>
      </c>
      <c r="G7903">
        <f>MONTH(Table1[[#This Row],[Order Date]])</f>
        <v>9</v>
      </c>
      <c r="H7903" s="1">
        <v>42276</v>
      </c>
      <c r="I7903">
        <v>26657</v>
      </c>
      <c r="J7903" t="s">
        <v>131</v>
      </c>
      <c r="K7903">
        <v>28</v>
      </c>
      <c r="L7903">
        <v>40.98</v>
      </c>
      <c r="M7903" s="2">
        <v>0.06</v>
      </c>
      <c r="N7903">
        <v>1107.6400000000001</v>
      </c>
      <c r="O7903">
        <v>7.47</v>
      </c>
      <c r="P7903">
        <v>333.17450000000002</v>
      </c>
      <c r="Q7903" s="2">
        <v>0.37</v>
      </c>
      <c r="R7903" t="s">
        <v>29</v>
      </c>
      <c r="S7903" t="s">
        <v>30</v>
      </c>
      <c r="T7903" t="s">
        <v>828</v>
      </c>
      <c r="U7903" t="s">
        <v>67</v>
      </c>
      <c r="V7903" t="s">
        <v>76</v>
      </c>
      <c r="W7903">
        <v>3728</v>
      </c>
      <c r="X7903" s="1">
        <v>42278</v>
      </c>
      <c r="Y7903" t="s">
        <v>34</v>
      </c>
      <c r="Z7903" t="e" vm="14">
        <v>#VALUE!</v>
      </c>
      <c r="AA7903">
        <v>33461</v>
      </c>
      <c r="AB7903" t="e" cm="1" vm="2">
        <f t="array" ref="AB7903">_FV(Table1[[#This Row],[State]],"Country/region",TRUE)</f>
        <v>#VALUE!</v>
      </c>
    </row>
    <row r="7904" spans="1:28" x14ac:dyDescent="0.35">
      <c r="A7904" t="s">
        <v>659</v>
      </c>
      <c r="B7904">
        <v>70</v>
      </c>
      <c r="C7904" t="s">
        <v>1885</v>
      </c>
      <c r="D7904" t="s">
        <v>46</v>
      </c>
      <c r="E7904">
        <f>YEAR(Table1[[#This Row],[Order Date]])</f>
        <v>2015</v>
      </c>
      <c r="F7904">
        <v>1</v>
      </c>
      <c r="G7904">
        <f>MONTH(Table1[[#This Row],[Order Date]])</f>
        <v>9</v>
      </c>
      <c r="H7904" s="1">
        <v>42276</v>
      </c>
      <c r="I7904">
        <v>16518</v>
      </c>
      <c r="J7904" t="s">
        <v>58</v>
      </c>
      <c r="K7904">
        <v>36</v>
      </c>
      <c r="L7904">
        <v>85.99</v>
      </c>
      <c r="M7904" s="2">
        <v>0.03</v>
      </c>
      <c r="N7904">
        <v>2628.9225000000001</v>
      </c>
      <c r="O7904">
        <v>0.99</v>
      </c>
      <c r="P7904">
        <v>832.19399999999996</v>
      </c>
      <c r="Q7904" s="2">
        <v>0.55000000000000004</v>
      </c>
      <c r="R7904" t="s">
        <v>96</v>
      </c>
      <c r="S7904" t="s">
        <v>59</v>
      </c>
      <c r="T7904" t="s">
        <v>1197</v>
      </c>
      <c r="U7904" t="s">
        <v>105</v>
      </c>
      <c r="V7904" t="s">
        <v>52</v>
      </c>
      <c r="W7904">
        <v>2291</v>
      </c>
      <c r="X7904" s="1">
        <v>42279</v>
      </c>
      <c r="Y7904" t="s">
        <v>34</v>
      </c>
      <c r="Z7904" t="e" vm="45">
        <v>#VALUE!</v>
      </c>
      <c r="AA7904">
        <v>59715</v>
      </c>
      <c r="AB7904" t="e" cm="1" vm="2">
        <f t="array" ref="AB7904">_FV(Table1[[#This Row],[State]],"Country/region",TRUE)</f>
        <v>#VALUE!</v>
      </c>
    </row>
    <row r="7905" spans="1:28" x14ac:dyDescent="0.35">
      <c r="A7905" t="s">
        <v>666</v>
      </c>
      <c r="B7905">
        <v>70</v>
      </c>
      <c r="C7905" t="s">
        <v>667</v>
      </c>
      <c r="D7905" t="s">
        <v>46</v>
      </c>
      <c r="E7905">
        <f>YEAR(Table1[[#This Row],[Order Date]])</f>
        <v>2015</v>
      </c>
      <c r="F7905">
        <v>1</v>
      </c>
      <c r="G7905">
        <f>MONTH(Table1[[#This Row],[Order Date]])</f>
        <v>9</v>
      </c>
      <c r="H7905" s="1">
        <v>42276</v>
      </c>
      <c r="I7905">
        <v>36998</v>
      </c>
      <c r="J7905" t="s">
        <v>47</v>
      </c>
      <c r="K7905">
        <v>50</v>
      </c>
      <c r="L7905">
        <v>9.98</v>
      </c>
      <c r="M7905" s="2">
        <v>7.0000000000000007E-2</v>
      </c>
      <c r="N7905">
        <v>481.23</v>
      </c>
      <c r="O7905">
        <v>12.52</v>
      </c>
      <c r="P7905">
        <v>-409.24</v>
      </c>
      <c r="Q7905" s="2">
        <v>0.56999999999999995</v>
      </c>
      <c r="R7905" t="s">
        <v>48</v>
      </c>
      <c r="S7905" t="s">
        <v>30</v>
      </c>
      <c r="T7905" t="s">
        <v>627</v>
      </c>
      <c r="U7905" t="s">
        <v>82</v>
      </c>
      <c r="V7905" t="s">
        <v>52</v>
      </c>
      <c r="W7905">
        <v>5206</v>
      </c>
      <c r="X7905" s="1">
        <v>42281</v>
      </c>
      <c r="Y7905" t="s">
        <v>34</v>
      </c>
      <c r="Z7905" t="e" vm="23">
        <v>#VALUE!</v>
      </c>
      <c r="AA7905">
        <v>99207</v>
      </c>
      <c r="AB7905" t="e" cm="1" vm="2">
        <f t="array" ref="AB7905">_FV(Table1[[#This Row],[State]],"Country/region",TRUE)</f>
        <v>#VALUE!</v>
      </c>
    </row>
    <row r="7906" spans="1:28" x14ac:dyDescent="0.35">
      <c r="A7906" t="s">
        <v>666</v>
      </c>
      <c r="B7906">
        <v>70</v>
      </c>
      <c r="C7906" t="s">
        <v>667</v>
      </c>
      <c r="D7906" t="s">
        <v>46</v>
      </c>
      <c r="E7906">
        <f>YEAR(Table1[[#This Row],[Order Date]])</f>
        <v>2015</v>
      </c>
      <c r="F7906">
        <v>1</v>
      </c>
      <c r="G7906">
        <f>MONTH(Table1[[#This Row],[Order Date]])</f>
        <v>9</v>
      </c>
      <c r="H7906" s="1">
        <v>42276</v>
      </c>
      <c r="I7906">
        <v>36998</v>
      </c>
      <c r="J7906" t="s">
        <v>47</v>
      </c>
      <c r="K7906">
        <v>41</v>
      </c>
      <c r="L7906">
        <v>6.48</v>
      </c>
      <c r="M7906" s="2">
        <v>0.1</v>
      </c>
      <c r="N7906">
        <v>265.39</v>
      </c>
      <c r="O7906">
        <v>9.5399999999999991</v>
      </c>
      <c r="P7906">
        <v>-237.01</v>
      </c>
      <c r="Q7906" s="2">
        <v>0.37</v>
      </c>
      <c r="R7906" t="s">
        <v>29</v>
      </c>
      <c r="S7906" t="s">
        <v>30</v>
      </c>
      <c r="T7906" t="s">
        <v>1751</v>
      </c>
      <c r="U7906" t="s">
        <v>61</v>
      </c>
      <c r="V7906" t="s">
        <v>52</v>
      </c>
      <c r="W7906">
        <v>5207</v>
      </c>
      <c r="X7906" s="1">
        <v>42283</v>
      </c>
      <c r="Y7906" t="s">
        <v>34</v>
      </c>
      <c r="Z7906" t="e" vm="23">
        <v>#VALUE!</v>
      </c>
      <c r="AA7906">
        <v>99207</v>
      </c>
      <c r="AB7906" t="e" cm="1" vm="2">
        <f t="array" ref="AB7906">_FV(Table1[[#This Row],[State]],"Country/region",TRUE)</f>
        <v>#VALUE!</v>
      </c>
    </row>
    <row r="7907" spans="1:28" x14ac:dyDescent="0.35">
      <c r="A7907" t="s">
        <v>1424</v>
      </c>
      <c r="B7907">
        <v>70</v>
      </c>
      <c r="C7907" t="s">
        <v>1425</v>
      </c>
      <c r="D7907" t="s">
        <v>57</v>
      </c>
      <c r="E7907">
        <f>YEAR(Table1[[#This Row],[Order Date]])</f>
        <v>2015</v>
      </c>
      <c r="F7907">
        <v>1</v>
      </c>
      <c r="G7907">
        <f>MONTH(Table1[[#This Row],[Order Date]])</f>
        <v>9</v>
      </c>
      <c r="H7907" s="1">
        <v>42277</v>
      </c>
      <c r="I7907">
        <v>27300</v>
      </c>
      <c r="J7907" t="s">
        <v>39</v>
      </c>
      <c r="K7907">
        <v>27</v>
      </c>
      <c r="L7907">
        <v>2.1</v>
      </c>
      <c r="M7907" s="2">
        <v>0.04</v>
      </c>
      <c r="N7907">
        <v>55.68</v>
      </c>
      <c r="O7907">
        <v>0.7</v>
      </c>
      <c r="P7907">
        <v>0.26</v>
      </c>
      <c r="Q7907" s="2">
        <v>0.56999999999999995</v>
      </c>
      <c r="R7907" t="s">
        <v>29</v>
      </c>
      <c r="S7907" t="s">
        <v>59</v>
      </c>
      <c r="T7907" t="s">
        <v>161</v>
      </c>
      <c r="U7907" t="s">
        <v>88</v>
      </c>
      <c r="V7907" t="s">
        <v>33</v>
      </c>
      <c r="W7907">
        <v>3831</v>
      </c>
      <c r="X7907" s="1">
        <v>42277</v>
      </c>
      <c r="Y7907" t="s">
        <v>34</v>
      </c>
      <c r="Z7907" t="e" vm="22">
        <v>#VALUE!</v>
      </c>
      <c r="AA7907">
        <v>44312</v>
      </c>
      <c r="AB7907" t="e" cm="1" vm="2">
        <f t="array" ref="AB7907">_FV(Table1[[#This Row],[State]],"Country/region",TRUE)</f>
        <v>#VALUE!</v>
      </c>
    </row>
    <row r="7908" spans="1:28" x14ac:dyDescent="0.35">
      <c r="A7908" t="s">
        <v>2677</v>
      </c>
      <c r="B7908">
        <v>70</v>
      </c>
      <c r="C7908" t="s">
        <v>1229</v>
      </c>
      <c r="D7908" t="s">
        <v>46</v>
      </c>
      <c r="E7908">
        <f>YEAR(Table1[[#This Row],[Order Date]])</f>
        <v>2015</v>
      </c>
      <c r="F7908">
        <v>1</v>
      </c>
      <c r="G7908">
        <f>MONTH(Table1[[#This Row],[Order Date]])</f>
        <v>9</v>
      </c>
      <c r="H7908" s="1">
        <v>42277</v>
      </c>
      <c r="I7908">
        <v>39654</v>
      </c>
      <c r="J7908" t="s">
        <v>131</v>
      </c>
      <c r="K7908">
        <v>39</v>
      </c>
      <c r="L7908">
        <v>21.38</v>
      </c>
      <c r="M7908" s="2">
        <v>0.03</v>
      </c>
      <c r="N7908">
        <v>856.15</v>
      </c>
      <c r="O7908">
        <v>2.99</v>
      </c>
      <c r="P7908">
        <v>330.02949999999998</v>
      </c>
      <c r="Q7908" s="2">
        <v>0.37</v>
      </c>
      <c r="R7908" t="s">
        <v>29</v>
      </c>
      <c r="S7908" t="s">
        <v>30</v>
      </c>
      <c r="T7908" t="s">
        <v>3253</v>
      </c>
      <c r="U7908" t="s">
        <v>67</v>
      </c>
      <c r="V7908" t="s">
        <v>52</v>
      </c>
      <c r="W7908">
        <v>5595</v>
      </c>
      <c r="X7908" s="1">
        <v>42278</v>
      </c>
      <c r="Y7908" t="s">
        <v>42</v>
      </c>
      <c r="Z7908" t="e" vm="4">
        <v>#VALUE!</v>
      </c>
      <c r="AA7908">
        <v>95037</v>
      </c>
      <c r="AB7908" t="e" cm="1" vm="2">
        <f t="array" ref="AB7908">_FV(Table1[[#This Row],[State]],"Country/region",TRUE)</f>
        <v>#VALUE!</v>
      </c>
    </row>
    <row r="7909" spans="1:28" x14ac:dyDescent="0.35">
      <c r="A7909" t="s">
        <v>2219</v>
      </c>
      <c r="B7909">
        <v>70</v>
      </c>
      <c r="C7909" t="s">
        <v>1225</v>
      </c>
      <c r="D7909" t="s">
        <v>46</v>
      </c>
      <c r="E7909">
        <f>YEAR(Table1[[#This Row],[Order Date]])</f>
        <v>2015</v>
      </c>
      <c r="F7909">
        <v>1</v>
      </c>
      <c r="G7909">
        <f>MONTH(Table1[[#This Row],[Order Date]])</f>
        <v>9</v>
      </c>
      <c r="H7909" s="1">
        <v>42277</v>
      </c>
      <c r="I7909">
        <v>18592</v>
      </c>
      <c r="J7909" t="s">
        <v>58</v>
      </c>
      <c r="K7909">
        <v>2</v>
      </c>
      <c r="L7909">
        <v>10.98</v>
      </c>
      <c r="M7909" s="2">
        <v>0.04</v>
      </c>
      <c r="N7909">
        <v>25.72</v>
      </c>
      <c r="O7909">
        <v>3.37</v>
      </c>
      <c r="P7909">
        <v>-15.5</v>
      </c>
      <c r="Q7909" s="2">
        <v>0.56999999999999995</v>
      </c>
      <c r="R7909" t="s">
        <v>29</v>
      </c>
      <c r="S7909" t="s">
        <v>139</v>
      </c>
      <c r="T7909" t="s">
        <v>1274</v>
      </c>
      <c r="U7909" t="s">
        <v>481</v>
      </c>
      <c r="V7909" t="s">
        <v>76</v>
      </c>
      <c r="W7909">
        <v>2573</v>
      </c>
      <c r="X7909" s="1">
        <v>42278</v>
      </c>
      <c r="Y7909" t="s">
        <v>34</v>
      </c>
      <c r="Z7909" t="e" vm="14">
        <v>#VALUE!</v>
      </c>
      <c r="AA7909">
        <v>33881</v>
      </c>
      <c r="AB7909" t="e" cm="1" vm="2">
        <f t="array" ref="AB7909">_FV(Table1[[#This Row],[State]],"Country/region",TRUE)</f>
        <v>#VALUE!</v>
      </c>
    </row>
    <row r="7910" spans="1:28" x14ac:dyDescent="0.35">
      <c r="A7910" t="s">
        <v>1424</v>
      </c>
      <c r="B7910">
        <v>70</v>
      </c>
      <c r="C7910" t="s">
        <v>1425</v>
      </c>
      <c r="D7910" t="s">
        <v>57</v>
      </c>
      <c r="E7910">
        <f>YEAR(Table1[[#This Row],[Order Date]])</f>
        <v>2015</v>
      </c>
      <c r="F7910">
        <v>1</v>
      </c>
      <c r="G7910">
        <f>MONTH(Table1[[#This Row],[Order Date]])</f>
        <v>9</v>
      </c>
      <c r="H7910" s="1">
        <v>42277</v>
      </c>
      <c r="I7910">
        <v>27300</v>
      </c>
      <c r="J7910" t="s">
        <v>39</v>
      </c>
      <c r="K7910">
        <v>50</v>
      </c>
      <c r="L7910">
        <v>73.98</v>
      </c>
      <c r="M7910" s="2">
        <v>0.1</v>
      </c>
      <c r="N7910">
        <v>3333.1</v>
      </c>
      <c r="O7910">
        <v>4</v>
      </c>
      <c r="P7910">
        <v>-85.03</v>
      </c>
      <c r="Q7910" s="2">
        <v>0.79</v>
      </c>
      <c r="R7910" t="s">
        <v>96</v>
      </c>
      <c r="S7910" t="s">
        <v>30</v>
      </c>
      <c r="T7910" t="s">
        <v>198</v>
      </c>
      <c r="U7910" t="s">
        <v>102</v>
      </c>
      <c r="V7910" t="s">
        <v>33</v>
      </c>
      <c r="W7910">
        <v>3830</v>
      </c>
      <c r="X7910" s="1">
        <v>42278</v>
      </c>
      <c r="Y7910" t="s">
        <v>34</v>
      </c>
      <c r="Z7910" t="e" vm="22">
        <v>#VALUE!</v>
      </c>
      <c r="AA7910">
        <v>44312</v>
      </c>
      <c r="AB7910" t="e" cm="1" vm="2">
        <f t="array" ref="AB7910">_FV(Table1[[#This Row],[State]],"Country/region",TRUE)</f>
        <v>#VALUE!</v>
      </c>
    </row>
    <row r="7911" spans="1:28" x14ac:dyDescent="0.35">
      <c r="A7911" t="s">
        <v>1473</v>
      </c>
      <c r="B7911">
        <v>70</v>
      </c>
      <c r="C7911" t="s">
        <v>2342</v>
      </c>
      <c r="D7911" t="s">
        <v>46</v>
      </c>
      <c r="E7911">
        <f>YEAR(Table1[[#This Row],[Order Date]])</f>
        <v>2015</v>
      </c>
      <c r="F7911">
        <v>1</v>
      </c>
      <c r="G7911">
        <f>MONTH(Table1[[#This Row],[Order Date]])</f>
        <v>9</v>
      </c>
      <c r="H7911" s="1">
        <v>42277</v>
      </c>
      <c r="I7911">
        <v>18374</v>
      </c>
      <c r="J7911" t="s">
        <v>47</v>
      </c>
      <c r="K7911">
        <v>21</v>
      </c>
      <c r="L7911">
        <v>7.28</v>
      </c>
      <c r="M7911" s="2">
        <v>0.09</v>
      </c>
      <c r="N7911">
        <v>150.16</v>
      </c>
      <c r="O7911">
        <v>5.47</v>
      </c>
      <c r="P7911">
        <v>-32.78</v>
      </c>
      <c r="Q7911" s="2">
        <v>0.35</v>
      </c>
      <c r="R7911" t="s">
        <v>29</v>
      </c>
      <c r="S7911" t="s">
        <v>30</v>
      </c>
      <c r="T7911" t="s">
        <v>716</v>
      </c>
      <c r="U7911" t="s">
        <v>61</v>
      </c>
      <c r="V7911" t="s">
        <v>76</v>
      </c>
      <c r="W7911">
        <v>2533</v>
      </c>
      <c r="X7911" s="1">
        <v>42279</v>
      </c>
      <c r="Y7911" t="s">
        <v>34</v>
      </c>
      <c r="Z7911" t="e" vm="10">
        <v>#VALUE!</v>
      </c>
      <c r="AA7911">
        <v>71111</v>
      </c>
      <c r="AB7911" t="e" cm="1" vm="2">
        <f t="array" ref="AB7911">_FV(Table1[[#This Row],[State]],"Country/region",TRUE)</f>
        <v>#VALUE!</v>
      </c>
    </row>
    <row r="7912" spans="1:28" x14ac:dyDescent="0.35">
      <c r="A7912" t="s">
        <v>1969</v>
      </c>
      <c r="B7912">
        <v>70</v>
      </c>
      <c r="C7912" t="s">
        <v>967</v>
      </c>
      <c r="D7912" t="s">
        <v>38</v>
      </c>
      <c r="E7912">
        <f>YEAR(Table1[[#This Row],[Order Date]])</f>
        <v>2015</v>
      </c>
      <c r="F7912">
        <v>1</v>
      </c>
      <c r="G7912">
        <f>MONTH(Table1[[#This Row],[Order Date]])</f>
        <v>9</v>
      </c>
      <c r="H7912" s="1">
        <v>42277</v>
      </c>
      <c r="I7912">
        <v>55968</v>
      </c>
      <c r="J7912" t="s">
        <v>47</v>
      </c>
      <c r="K7912">
        <v>40</v>
      </c>
      <c r="L7912">
        <v>1.82</v>
      </c>
      <c r="M7912" s="2">
        <v>0.05</v>
      </c>
      <c r="N7912">
        <v>73.62</v>
      </c>
      <c r="O7912">
        <v>1</v>
      </c>
      <c r="P7912">
        <v>0.86</v>
      </c>
      <c r="Q7912" s="2">
        <v>0.4</v>
      </c>
      <c r="R7912" t="s">
        <v>29</v>
      </c>
      <c r="S7912" t="s">
        <v>59</v>
      </c>
      <c r="T7912" t="s">
        <v>2920</v>
      </c>
      <c r="U7912" t="s">
        <v>88</v>
      </c>
      <c r="V7912" t="s">
        <v>33</v>
      </c>
      <c r="W7912">
        <v>7828</v>
      </c>
      <c r="X7912" s="1">
        <v>42279</v>
      </c>
      <c r="Y7912" t="s">
        <v>34</v>
      </c>
      <c r="Z7912" t="e" vm="15">
        <v>#VALUE!</v>
      </c>
      <c r="AA7912">
        <v>14224</v>
      </c>
      <c r="AB7912" t="e" cm="1" vm="2">
        <f t="array" ref="AB7912">_FV(Table1[[#This Row],[State]],"Country/region",TRUE)</f>
        <v>#VALUE!</v>
      </c>
    </row>
    <row r="7913" spans="1:28" x14ac:dyDescent="0.35">
      <c r="A7913" t="s">
        <v>2136</v>
      </c>
      <c r="B7913">
        <v>70</v>
      </c>
      <c r="C7913" t="s">
        <v>2710</v>
      </c>
      <c r="D7913" t="s">
        <v>57</v>
      </c>
      <c r="E7913">
        <f>YEAR(Table1[[#This Row],[Order Date]])</f>
        <v>2015</v>
      </c>
      <c r="F7913">
        <v>1</v>
      </c>
      <c r="G7913">
        <f>MONTH(Table1[[#This Row],[Order Date]])</f>
        <v>9</v>
      </c>
      <c r="H7913" s="1">
        <v>42277</v>
      </c>
      <c r="I7913">
        <v>8678</v>
      </c>
      <c r="J7913" t="s">
        <v>47</v>
      </c>
      <c r="K7913">
        <v>31</v>
      </c>
      <c r="L7913">
        <v>29.74</v>
      </c>
      <c r="M7913" s="2">
        <v>0</v>
      </c>
      <c r="N7913">
        <v>937.8</v>
      </c>
      <c r="O7913">
        <v>6.64</v>
      </c>
      <c r="P7913">
        <v>27.12</v>
      </c>
      <c r="Q7913" s="2">
        <v>0.7</v>
      </c>
      <c r="R7913" t="s">
        <v>29</v>
      </c>
      <c r="S7913" t="s">
        <v>30</v>
      </c>
      <c r="T7913" t="s">
        <v>1350</v>
      </c>
      <c r="U7913" t="s">
        <v>32</v>
      </c>
      <c r="V7913" t="s">
        <v>76</v>
      </c>
      <c r="W7913">
        <v>1187</v>
      </c>
      <c r="X7913" s="1">
        <v>42282</v>
      </c>
      <c r="Y7913" t="s">
        <v>34</v>
      </c>
      <c r="Z7913" t="e" vm="35">
        <v>#VALUE!</v>
      </c>
      <c r="AA7913">
        <v>71603</v>
      </c>
      <c r="AB7913" t="e" cm="1" vm="2">
        <f t="array" ref="AB7913">_FV(Table1[[#This Row],[State]],"Country/region",TRUE)</f>
        <v>#VALUE!</v>
      </c>
    </row>
    <row r="7914" spans="1:28" x14ac:dyDescent="0.35">
      <c r="A7914" t="s">
        <v>2833</v>
      </c>
      <c r="B7914">
        <v>70</v>
      </c>
      <c r="C7914" t="s">
        <v>2834</v>
      </c>
      <c r="D7914" t="s">
        <v>57</v>
      </c>
      <c r="E7914">
        <f>YEAR(Table1[[#This Row],[Order Date]])</f>
        <v>2015</v>
      </c>
      <c r="F7914">
        <v>1</v>
      </c>
      <c r="G7914">
        <f>MONTH(Table1[[#This Row],[Order Date]])</f>
        <v>10</v>
      </c>
      <c r="H7914" s="1">
        <v>42278</v>
      </c>
      <c r="I7914">
        <v>293</v>
      </c>
      <c r="J7914" t="s">
        <v>28</v>
      </c>
      <c r="K7914">
        <v>49</v>
      </c>
      <c r="L7914">
        <v>208.16</v>
      </c>
      <c r="M7914" s="2">
        <v>7.0000000000000007E-2</v>
      </c>
      <c r="N7914">
        <v>10123.02</v>
      </c>
      <c r="O7914">
        <v>68.02</v>
      </c>
      <c r="P7914">
        <v>457.81</v>
      </c>
      <c r="Q7914" s="2">
        <v>0.57999999999999996</v>
      </c>
      <c r="R7914" t="s">
        <v>29</v>
      </c>
      <c r="S7914" t="s">
        <v>49</v>
      </c>
      <c r="T7914" t="s">
        <v>323</v>
      </c>
      <c r="U7914" t="s">
        <v>214</v>
      </c>
      <c r="V7914" t="s">
        <v>68</v>
      </c>
      <c r="W7914">
        <v>49</v>
      </c>
      <c r="X7914" s="1">
        <v>42279</v>
      </c>
      <c r="Y7914" t="s">
        <v>53</v>
      </c>
      <c r="Z7914" t="e" vm="16">
        <v>#VALUE!</v>
      </c>
      <c r="AA7914">
        <v>60477</v>
      </c>
      <c r="AB7914" t="e" cm="1" vm="2">
        <f t="array" ref="AB7914">_FV(Table1[[#This Row],[State]],"Country/region",TRUE)</f>
        <v>#VALUE!</v>
      </c>
    </row>
    <row r="7915" spans="1:28" x14ac:dyDescent="0.35">
      <c r="A7915" t="s">
        <v>1399</v>
      </c>
      <c r="B7915">
        <v>70</v>
      </c>
      <c r="C7915" t="s">
        <v>252</v>
      </c>
      <c r="D7915" t="s">
        <v>57</v>
      </c>
      <c r="E7915">
        <f>YEAR(Table1[[#This Row],[Order Date]])</f>
        <v>2015</v>
      </c>
      <c r="F7915">
        <v>1</v>
      </c>
      <c r="G7915">
        <f>MONTH(Table1[[#This Row],[Order Date]])</f>
        <v>10</v>
      </c>
      <c r="H7915" s="1">
        <v>42278</v>
      </c>
      <c r="I7915">
        <v>22980</v>
      </c>
      <c r="J7915" t="s">
        <v>39</v>
      </c>
      <c r="K7915">
        <v>17</v>
      </c>
      <c r="L7915">
        <v>12.44</v>
      </c>
      <c r="M7915" s="2">
        <v>0</v>
      </c>
      <c r="N7915">
        <v>224.09</v>
      </c>
      <c r="O7915">
        <v>6.27</v>
      </c>
      <c r="P7915">
        <v>-27.92</v>
      </c>
      <c r="Q7915" s="2">
        <v>0.56999999999999995</v>
      </c>
      <c r="R7915" t="s">
        <v>29</v>
      </c>
      <c r="S7915" t="s">
        <v>80</v>
      </c>
      <c r="T7915" t="s">
        <v>2476</v>
      </c>
      <c r="U7915" t="s">
        <v>32</v>
      </c>
      <c r="V7915" t="s">
        <v>68</v>
      </c>
      <c r="W7915">
        <v>3204</v>
      </c>
      <c r="X7915" s="1">
        <v>42279</v>
      </c>
      <c r="Y7915" t="s">
        <v>34</v>
      </c>
      <c r="Z7915" t="e" vm="12">
        <v>#VALUE!</v>
      </c>
      <c r="AA7915">
        <v>50401</v>
      </c>
      <c r="AB7915" t="e" cm="1" vm="2">
        <f t="array" ref="AB7915">_FV(Table1[[#This Row],[State]],"Country/region",TRUE)</f>
        <v>#VALUE!</v>
      </c>
    </row>
    <row r="7916" spans="1:28" x14ac:dyDescent="0.35">
      <c r="A7916" t="s">
        <v>251</v>
      </c>
      <c r="B7916">
        <v>70</v>
      </c>
      <c r="C7916" t="s">
        <v>252</v>
      </c>
      <c r="D7916" t="s">
        <v>57</v>
      </c>
      <c r="E7916">
        <f>YEAR(Table1[[#This Row],[Order Date]])</f>
        <v>2015</v>
      </c>
      <c r="F7916">
        <v>1</v>
      </c>
      <c r="G7916">
        <f>MONTH(Table1[[#This Row],[Order Date]])</f>
        <v>10</v>
      </c>
      <c r="H7916" s="1">
        <v>42278</v>
      </c>
      <c r="I7916">
        <v>22980</v>
      </c>
      <c r="J7916" t="s">
        <v>39</v>
      </c>
      <c r="K7916">
        <v>10</v>
      </c>
      <c r="L7916">
        <v>4.9800000000000004</v>
      </c>
      <c r="M7916" s="2">
        <v>0.06</v>
      </c>
      <c r="N7916">
        <v>56.05</v>
      </c>
      <c r="O7916">
        <v>5.49</v>
      </c>
      <c r="P7916">
        <v>-27.73</v>
      </c>
      <c r="Q7916" s="2">
        <v>0.38</v>
      </c>
      <c r="R7916" t="s">
        <v>29</v>
      </c>
      <c r="S7916" t="s">
        <v>30</v>
      </c>
      <c r="T7916" t="s">
        <v>1505</v>
      </c>
      <c r="U7916" t="s">
        <v>61</v>
      </c>
      <c r="V7916" t="s">
        <v>33</v>
      </c>
      <c r="W7916">
        <v>3205</v>
      </c>
      <c r="X7916" s="1">
        <v>42279</v>
      </c>
      <c r="Y7916" t="s">
        <v>34</v>
      </c>
      <c r="Z7916" t="e" vm="1">
        <v>#VALUE!</v>
      </c>
      <c r="AA7916">
        <v>15122</v>
      </c>
      <c r="AB7916" t="e" cm="1" vm="2">
        <f t="array" ref="AB7916">_FV(Table1[[#This Row],[State]],"Country/region",TRUE)</f>
        <v>#VALUE!</v>
      </c>
    </row>
    <row r="7917" spans="1:28" x14ac:dyDescent="0.35">
      <c r="A7917" t="s">
        <v>2117</v>
      </c>
      <c r="B7917">
        <v>70</v>
      </c>
      <c r="C7917" t="s">
        <v>1580</v>
      </c>
      <c r="D7917" t="s">
        <v>27</v>
      </c>
      <c r="E7917">
        <f>YEAR(Table1[[#This Row],[Order Date]])</f>
        <v>2015</v>
      </c>
      <c r="F7917">
        <v>1</v>
      </c>
      <c r="G7917">
        <f>MONTH(Table1[[#This Row],[Order Date]])</f>
        <v>10</v>
      </c>
      <c r="H7917" s="1">
        <v>42278</v>
      </c>
      <c r="I7917">
        <v>6150</v>
      </c>
      <c r="J7917" t="s">
        <v>58</v>
      </c>
      <c r="K7917">
        <v>38</v>
      </c>
      <c r="L7917">
        <v>4.9800000000000004</v>
      </c>
      <c r="M7917" s="2">
        <v>0.06</v>
      </c>
      <c r="N7917">
        <v>191.14</v>
      </c>
      <c r="O7917">
        <v>0.8</v>
      </c>
      <c r="P7917">
        <v>82.65</v>
      </c>
      <c r="Q7917" s="2">
        <v>0.36</v>
      </c>
      <c r="R7917" t="s">
        <v>29</v>
      </c>
      <c r="S7917" t="s">
        <v>59</v>
      </c>
      <c r="T7917" t="s">
        <v>570</v>
      </c>
      <c r="U7917" t="s">
        <v>61</v>
      </c>
      <c r="V7917" t="s">
        <v>52</v>
      </c>
      <c r="W7917">
        <v>859</v>
      </c>
      <c r="X7917" s="1">
        <v>42279</v>
      </c>
      <c r="Y7917" t="s">
        <v>34</v>
      </c>
      <c r="Z7917" t="e" vm="39">
        <v>#VALUE!</v>
      </c>
      <c r="AA7917">
        <v>88240</v>
      </c>
      <c r="AB7917" t="e" cm="1" vm="2">
        <f t="array" ref="AB7917">_FV(Table1[[#This Row],[State]],"Country/region",TRUE)</f>
        <v>#VALUE!</v>
      </c>
    </row>
    <row r="7918" spans="1:28" x14ac:dyDescent="0.35">
      <c r="A7918" t="s">
        <v>2833</v>
      </c>
      <c r="B7918">
        <v>70</v>
      </c>
      <c r="C7918" t="s">
        <v>2834</v>
      </c>
      <c r="D7918" t="s">
        <v>57</v>
      </c>
      <c r="E7918">
        <f>YEAR(Table1[[#This Row],[Order Date]])</f>
        <v>2015</v>
      </c>
      <c r="F7918">
        <v>1</v>
      </c>
      <c r="G7918">
        <f>MONTH(Table1[[#This Row],[Order Date]])</f>
        <v>10</v>
      </c>
      <c r="H7918" s="1">
        <v>42278</v>
      </c>
      <c r="I7918">
        <v>293</v>
      </c>
      <c r="J7918" t="s">
        <v>28</v>
      </c>
      <c r="K7918">
        <v>27</v>
      </c>
      <c r="L7918">
        <v>8.69</v>
      </c>
      <c r="M7918" s="2">
        <v>0.01</v>
      </c>
      <c r="N7918">
        <v>244.57</v>
      </c>
      <c r="O7918">
        <v>2.99</v>
      </c>
      <c r="P7918">
        <v>46.707500000000003</v>
      </c>
      <c r="Q7918" s="2">
        <v>0.39</v>
      </c>
      <c r="R7918" t="s">
        <v>29</v>
      </c>
      <c r="S7918" t="s">
        <v>30</v>
      </c>
      <c r="T7918" t="s">
        <v>2691</v>
      </c>
      <c r="U7918" t="s">
        <v>67</v>
      </c>
      <c r="V7918" t="s">
        <v>68</v>
      </c>
      <c r="W7918">
        <v>50</v>
      </c>
      <c r="X7918" s="1">
        <v>42280</v>
      </c>
      <c r="Y7918" t="s">
        <v>34</v>
      </c>
      <c r="Z7918" t="e" vm="16">
        <v>#VALUE!</v>
      </c>
      <c r="AA7918">
        <v>60477</v>
      </c>
      <c r="AB7918" t="e" cm="1" vm="2">
        <f t="array" ref="AB7918">_FV(Table1[[#This Row],[State]],"Country/region",TRUE)</f>
        <v>#VALUE!</v>
      </c>
    </row>
    <row r="7919" spans="1:28" x14ac:dyDescent="0.35">
      <c r="A7919" t="s">
        <v>2033</v>
      </c>
      <c r="B7919">
        <v>70</v>
      </c>
      <c r="C7919" t="s">
        <v>2034</v>
      </c>
      <c r="D7919" t="s">
        <v>46</v>
      </c>
      <c r="E7919">
        <f>YEAR(Table1[[#This Row],[Order Date]])</f>
        <v>2015</v>
      </c>
      <c r="F7919">
        <v>1</v>
      </c>
      <c r="G7919">
        <f>MONTH(Table1[[#This Row],[Order Date]])</f>
        <v>10</v>
      </c>
      <c r="H7919" s="1">
        <v>42278</v>
      </c>
      <c r="I7919">
        <v>929</v>
      </c>
      <c r="J7919" t="s">
        <v>28</v>
      </c>
      <c r="K7919">
        <v>39</v>
      </c>
      <c r="L7919">
        <v>2.08</v>
      </c>
      <c r="M7919" s="2">
        <v>0.04</v>
      </c>
      <c r="N7919">
        <v>84.33</v>
      </c>
      <c r="O7919">
        <v>2.56</v>
      </c>
      <c r="P7919">
        <v>-64.290000000000006</v>
      </c>
      <c r="Q7919" s="2">
        <v>0.55000000000000004</v>
      </c>
      <c r="R7919" t="s">
        <v>29</v>
      </c>
      <c r="S7919" t="s">
        <v>139</v>
      </c>
      <c r="T7919" t="s">
        <v>769</v>
      </c>
      <c r="U7919" t="s">
        <v>481</v>
      </c>
      <c r="V7919" t="s">
        <v>52</v>
      </c>
      <c r="W7919">
        <v>146</v>
      </c>
      <c r="X7919" s="1">
        <v>42280</v>
      </c>
      <c r="Y7919" t="s">
        <v>34</v>
      </c>
      <c r="Z7919" t="e" vm="4">
        <v>#VALUE!</v>
      </c>
      <c r="AA7919">
        <v>95928</v>
      </c>
      <c r="AB7919" t="e" cm="1" vm="2">
        <f t="array" ref="AB7919">_FV(Table1[[#This Row],[State]],"Country/region",TRUE)</f>
        <v>#VALUE!</v>
      </c>
    </row>
    <row r="7920" spans="1:28" x14ac:dyDescent="0.35">
      <c r="A7920" t="s">
        <v>2033</v>
      </c>
      <c r="B7920">
        <v>70</v>
      </c>
      <c r="C7920" t="s">
        <v>2034</v>
      </c>
      <c r="D7920" t="s">
        <v>46</v>
      </c>
      <c r="E7920">
        <f>YEAR(Table1[[#This Row],[Order Date]])</f>
        <v>2015</v>
      </c>
      <c r="F7920">
        <v>1</v>
      </c>
      <c r="G7920">
        <f>MONTH(Table1[[#This Row],[Order Date]])</f>
        <v>10</v>
      </c>
      <c r="H7920" s="1">
        <v>42278</v>
      </c>
      <c r="I7920">
        <v>929</v>
      </c>
      <c r="J7920" t="s">
        <v>28</v>
      </c>
      <c r="K7920">
        <v>21</v>
      </c>
      <c r="L7920">
        <v>10.97</v>
      </c>
      <c r="M7920" s="2">
        <v>0.04</v>
      </c>
      <c r="N7920">
        <v>227.66</v>
      </c>
      <c r="O7920">
        <v>6.5</v>
      </c>
      <c r="P7920">
        <v>-100.16</v>
      </c>
      <c r="Q7920" s="2">
        <v>0.64</v>
      </c>
      <c r="R7920" t="s">
        <v>96</v>
      </c>
      <c r="S7920" t="s">
        <v>30</v>
      </c>
      <c r="T7920" t="s">
        <v>2445</v>
      </c>
      <c r="U7920" t="s">
        <v>102</v>
      </c>
      <c r="V7920" t="s">
        <v>52</v>
      </c>
      <c r="W7920">
        <v>145</v>
      </c>
      <c r="X7920" s="1">
        <v>42281</v>
      </c>
      <c r="Y7920" t="s">
        <v>34</v>
      </c>
      <c r="Z7920" t="e" vm="4">
        <v>#VALUE!</v>
      </c>
      <c r="AA7920">
        <v>95928</v>
      </c>
      <c r="AB7920" t="e" cm="1" vm="2">
        <f t="array" ref="AB7920">_FV(Table1[[#This Row],[State]],"Country/region",TRUE)</f>
        <v>#VALUE!</v>
      </c>
    </row>
    <row r="7921" spans="1:28" x14ac:dyDescent="0.35">
      <c r="A7921" t="s">
        <v>1304</v>
      </c>
      <c r="B7921">
        <v>70</v>
      </c>
      <c r="C7921" t="s">
        <v>1374</v>
      </c>
      <c r="D7921" t="s">
        <v>27</v>
      </c>
      <c r="E7921">
        <f>YEAR(Table1[[#This Row],[Order Date]])</f>
        <v>2015</v>
      </c>
      <c r="F7921">
        <v>1</v>
      </c>
      <c r="G7921">
        <f>MONTH(Table1[[#This Row],[Order Date]])</f>
        <v>10</v>
      </c>
      <c r="H7921" s="1">
        <v>42278</v>
      </c>
      <c r="I7921">
        <v>20579</v>
      </c>
      <c r="J7921" t="s">
        <v>131</v>
      </c>
      <c r="K7921">
        <v>16</v>
      </c>
      <c r="L7921">
        <v>110.99</v>
      </c>
      <c r="M7921" s="2">
        <v>0.1</v>
      </c>
      <c r="N7921">
        <v>1434.086</v>
      </c>
      <c r="O7921">
        <v>8.99</v>
      </c>
      <c r="P7921">
        <v>-26.245999999999999</v>
      </c>
      <c r="Q7921" s="2">
        <v>0.56999999999999995</v>
      </c>
      <c r="R7921" t="s">
        <v>96</v>
      </c>
      <c r="S7921" t="s">
        <v>30</v>
      </c>
      <c r="T7921" t="s">
        <v>1992</v>
      </c>
      <c r="U7921" t="s">
        <v>105</v>
      </c>
      <c r="V7921" t="s">
        <v>76</v>
      </c>
      <c r="W7921">
        <v>2857</v>
      </c>
      <c r="X7921" s="1">
        <v>42281</v>
      </c>
      <c r="Y7921" t="s">
        <v>34</v>
      </c>
      <c r="Z7921" t="e" vm="18">
        <v>#VALUE!</v>
      </c>
      <c r="AA7921">
        <v>24060</v>
      </c>
      <c r="AB7921" t="e" cm="1" vm="2">
        <f t="array" ref="AB7921">_FV(Table1[[#This Row],[State]],"Country/region",TRUE)</f>
        <v>#VALUE!</v>
      </c>
    </row>
    <row r="7922" spans="1:28" x14ac:dyDescent="0.35">
      <c r="A7922" t="s">
        <v>3516</v>
      </c>
      <c r="B7922">
        <v>70</v>
      </c>
      <c r="C7922" t="s">
        <v>1769</v>
      </c>
      <c r="D7922" t="s">
        <v>46</v>
      </c>
      <c r="E7922">
        <f>YEAR(Table1[[#This Row],[Order Date]])</f>
        <v>2015</v>
      </c>
      <c r="F7922">
        <v>1</v>
      </c>
      <c r="G7922">
        <f>MONTH(Table1[[#This Row],[Order Date]])</f>
        <v>10</v>
      </c>
      <c r="H7922" s="1">
        <v>42279</v>
      </c>
      <c r="I7922">
        <v>4261</v>
      </c>
      <c r="J7922" t="s">
        <v>58</v>
      </c>
      <c r="K7922">
        <v>22</v>
      </c>
      <c r="L7922">
        <v>68.81</v>
      </c>
      <c r="M7922" s="2">
        <v>0.04</v>
      </c>
      <c r="N7922">
        <v>1556.87</v>
      </c>
      <c r="O7922">
        <v>60</v>
      </c>
      <c r="P7922">
        <v>-521.41999999999996</v>
      </c>
      <c r="Q7922" s="2">
        <v>0.41</v>
      </c>
      <c r="R7922" t="s">
        <v>29</v>
      </c>
      <c r="S7922" t="s">
        <v>49</v>
      </c>
      <c r="T7922" t="s">
        <v>987</v>
      </c>
      <c r="U7922" t="s">
        <v>214</v>
      </c>
      <c r="V7922" t="s">
        <v>68</v>
      </c>
      <c r="W7922">
        <v>618</v>
      </c>
      <c r="X7922" s="1">
        <v>42280</v>
      </c>
      <c r="Y7922" t="s">
        <v>53</v>
      </c>
      <c r="Z7922" t="e" vm="26">
        <v>#VALUE!</v>
      </c>
      <c r="AA7922">
        <v>48034</v>
      </c>
      <c r="AB7922" t="e" cm="1" vm="2">
        <f t="array" ref="AB7922">_FV(Table1[[#This Row],[State]],"Country/region",TRUE)</f>
        <v>#VALUE!</v>
      </c>
    </row>
    <row r="7923" spans="1:28" x14ac:dyDescent="0.35">
      <c r="A7923" t="s">
        <v>822</v>
      </c>
      <c r="B7923">
        <v>70</v>
      </c>
      <c r="C7923" t="s">
        <v>3109</v>
      </c>
      <c r="D7923" t="s">
        <v>57</v>
      </c>
      <c r="E7923">
        <f>YEAR(Table1[[#This Row],[Order Date]])</f>
        <v>2015</v>
      </c>
      <c r="F7923">
        <v>1</v>
      </c>
      <c r="G7923">
        <f>MONTH(Table1[[#This Row],[Order Date]])</f>
        <v>10</v>
      </c>
      <c r="H7923" s="1">
        <v>42279</v>
      </c>
      <c r="I7923">
        <v>25476</v>
      </c>
      <c r="J7923" t="s">
        <v>39</v>
      </c>
      <c r="K7923">
        <v>4</v>
      </c>
      <c r="L7923">
        <v>3499.99</v>
      </c>
      <c r="M7923" s="2">
        <v>0.05</v>
      </c>
      <c r="N7923">
        <v>13698.96</v>
      </c>
      <c r="O7923">
        <v>24.49</v>
      </c>
      <c r="P7923">
        <v>-9078.94</v>
      </c>
      <c r="Q7923" s="2">
        <v>0.37</v>
      </c>
      <c r="R7923" t="s">
        <v>96</v>
      </c>
      <c r="S7923" t="s">
        <v>40</v>
      </c>
      <c r="T7923" t="s">
        <v>869</v>
      </c>
      <c r="U7923" t="s">
        <v>192</v>
      </c>
      <c r="V7923" t="s">
        <v>52</v>
      </c>
      <c r="W7923">
        <v>3575</v>
      </c>
      <c r="X7923" s="1">
        <v>42280</v>
      </c>
      <c r="Y7923" t="s">
        <v>34</v>
      </c>
      <c r="Z7923" t="e" vm="4">
        <v>#VALUE!</v>
      </c>
      <c r="AA7923">
        <v>91745</v>
      </c>
      <c r="AB7923" t="e" cm="1" vm="2">
        <f t="array" ref="AB7923">_FV(Table1[[#This Row],[State]],"Country/region",TRUE)</f>
        <v>#VALUE!</v>
      </c>
    </row>
    <row r="7924" spans="1:28" x14ac:dyDescent="0.35">
      <c r="A7924" t="s">
        <v>1509</v>
      </c>
      <c r="B7924">
        <v>70</v>
      </c>
      <c r="C7924" t="s">
        <v>1510</v>
      </c>
      <c r="D7924" t="s">
        <v>27</v>
      </c>
      <c r="E7924">
        <f>YEAR(Table1[[#This Row],[Order Date]])</f>
        <v>2015</v>
      </c>
      <c r="F7924">
        <v>1</v>
      </c>
      <c r="G7924">
        <f>MONTH(Table1[[#This Row],[Order Date]])</f>
        <v>10</v>
      </c>
      <c r="H7924" s="1">
        <v>42279</v>
      </c>
      <c r="I7924">
        <v>18596</v>
      </c>
      <c r="J7924" t="s">
        <v>47</v>
      </c>
      <c r="K7924">
        <v>42</v>
      </c>
      <c r="L7924">
        <v>110.98</v>
      </c>
      <c r="M7924" s="2">
        <v>0.02</v>
      </c>
      <c r="N7924">
        <v>4917.6899999999996</v>
      </c>
      <c r="O7924">
        <v>30</v>
      </c>
      <c r="P7924">
        <v>126.31</v>
      </c>
      <c r="Q7924" s="2">
        <v>0.71</v>
      </c>
      <c r="R7924" t="s">
        <v>48</v>
      </c>
      <c r="S7924" t="s">
        <v>49</v>
      </c>
      <c r="T7924" t="s">
        <v>3203</v>
      </c>
      <c r="U7924" t="s">
        <v>51</v>
      </c>
      <c r="V7924" t="s">
        <v>52</v>
      </c>
      <c r="W7924">
        <v>2578</v>
      </c>
      <c r="X7924" s="1">
        <v>42281</v>
      </c>
      <c r="Y7924" t="s">
        <v>53</v>
      </c>
      <c r="Z7924" t="e" vm="45">
        <v>#VALUE!</v>
      </c>
      <c r="AA7924">
        <v>59601</v>
      </c>
      <c r="AB7924" t="e" cm="1" vm="2">
        <f t="array" ref="AB7924">_FV(Table1[[#This Row],[State]],"Country/region",TRUE)</f>
        <v>#VALUE!</v>
      </c>
    </row>
    <row r="7925" spans="1:28" x14ac:dyDescent="0.35">
      <c r="A7925" t="s">
        <v>693</v>
      </c>
      <c r="B7925">
        <v>70</v>
      </c>
      <c r="C7925" t="s">
        <v>1769</v>
      </c>
      <c r="D7925" t="s">
        <v>46</v>
      </c>
      <c r="E7925">
        <f>YEAR(Table1[[#This Row],[Order Date]])</f>
        <v>2015</v>
      </c>
      <c r="F7925">
        <v>1</v>
      </c>
      <c r="G7925">
        <f>MONTH(Table1[[#This Row],[Order Date]])</f>
        <v>10</v>
      </c>
      <c r="H7925" s="1">
        <v>42279</v>
      </c>
      <c r="I7925">
        <v>4261</v>
      </c>
      <c r="J7925" t="s">
        <v>58</v>
      </c>
      <c r="K7925">
        <v>32</v>
      </c>
      <c r="L7925">
        <v>300.64999999999998</v>
      </c>
      <c r="M7925" s="2">
        <v>0.04</v>
      </c>
      <c r="N7925">
        <v>9235.9699999999993</v>
      </c>
      <c r="O7925">
        <v>24.49</v>
      </c>
      <c r="P7925">
        <v>2848.17</v>
      </c>
      <c r="Q7925" s="2">
        <v>0.52</v>
      </c>
      <c r="R7925" t="s">
        <v>29</v>
      </c>
      <c r="S7925" t="s">
        <v>40</v>
      </c>
      <c r="T7925" t="s">
        <v>2407</v>
      </c>
      <c r="U7925" t="s">
        <v>214</v>
      </c>
      <c r="V7925" t="s">
        <v>68</v>
      </c>
      <c r="W7925">
        <v>620</v>
      </c>
      <c r="X7925" s="1">
        <v>42281</v>
      </c>
      <c r="Y7925" t="s">
        <v>34</v>
      </c>
      <c r="Z7925" t="e" vm="26">
        <v>#VALUE!</v>
      </c>
      <c r="AA7925">
        <v>48195</v>
      </c>
      <c r="AB7925" t="e" cm="1" vm="2">
        <f t="array" ref="AB7925">_FV(Table1[[#This Row],[State]],"Country/region",TRUE)</f>
        <v>#VALUE!</v>
      </c>
    </row>
    <row r="7926" spans="1:28" x14ac:dyDescent="0.35">
      <c r="A7926" t="s">
        <v>3516</v>
      </c>
      <c r="B7926">
        <v>70</v>
      </c>
      <c r="C7926" t="s">
        <v>1769</v>
      </c>
      <c r="D7926" t="s">
        <v>46</v>
      </c>
      <c r="E7926">
        <f>YEAR(Table1[[#This Row],[Order Date]])</f>
        <v>2015</v>
      </c>
      <c r="F7926">
        <v>1</v>
      </c>
      <c r="G7926">
        <f>MONTH(Table1[[#This Row],[Order Date]])</f>
        <v>10</v>
      </c>
      <c r="H7926" s="1">
        <v>42279</v>
      </c>
      <c r="I7926">
        <v>4261</v>
      </c>
      <c r="J7926" t="s">
        <v>58</v>
      </c>
      <c r="K7926">
        <v>33</v>
      </c>
      <c r="L7926">
        <v>5.98</v>
      </c>
      <c r="M7926" s="2">
        <v>0.08</v>
      </c>
      <c r="N7926">
        <v>195.98</v>
      </c>
      <c r="O7926">
        <v>5.35</v>
      </c>
      <c r="P7926">
        <v>-71.47</v>
      </c>
      <c r="Q7926" s="2">
        <v>0.4</v>
      </c>
      <c r="R7926" t="s">
        <v>29</v>
      </c>
      <c r="S7926" t="s">
        <v>30</v>
      </c>
      <c r="T7926" t="s">
        <v>517</v>
      </c>
      <c r="U7926" t="s">
        <v>61</v>
      </c>
      <c r="V7926" t="s">
        <v>68</v>
      </c>
      <c r="W7926">
        <v>619</v>
      </c>
      <c r="X7926" s="1">
        <v>42281</v>
      </c>
      <c r="Y7926" t="s">
        <v>34</v>
      </c>
      <c r="Z7926" t="e" vm="26">
        <v>#VALUE!</v>
      </c>
      <c r="AA7926">
        <v>48034</v>
      </c>
      <c r="AB7926" t="e" cm="1" vm="2">
        <f t="array" ref="AB7926">_FV(Table1[[#This Row],[State]],"Country/region",TRUE)</f>
        <v>#VALUE!</v>
      </c>
    </row>
    <row r="7927" spans="1:28" x14ac:dyDescent="0.35">
      <c r="A7927" t="s">
        <v>693</v>
      </c>
      <c r="B7927">
        <v>70</v>
      </c>
      <c r="C7927" t="s">
        <v>1769</v>
      </c>
      <c r="D7927" t="s">
        <v>46</v>
      </c>
      <c r="E7927">
        <f>YEAR(Table1[[#This Row],[Order Date]])</f>
        <v>2015</v>
      </c>
      <c r="F7927">
        <v>1</v>
      </c>
      <c r="G7927">
        <f>MONTH(Table1[[#This Row],[Order Date]])</f>
        <v>10</v>
      </c>
      <c r="H7927" s="1">
        <v>42279</v>
      </c>
      <c r="I7927">
        <v>4261</v>
      </c>
      <c r="J7927" t="s">
        <v>58</v>
      </c>
      <c r="K7927">
        <v>48</v>
      </c>
      <c r="L7927">
        <v>5.78</v>
      </c>
      <c r="M7927" s="2">
        <v>0.04</v>
      </c>
      <c r="N7927">
        <v>274.38</v>
      </c>
      <c r="O7927">
        <v>5.37</v>
      </c>
      <c r="P7927">
        <v>-94.82</v>
      </c>
      <c r="Q7927" s="2">
        <v>0.36</v>
      </c>
      <c r="R7927" t="s">
        <v>29</v>
      </c>
      <c r="S7927" t="s">
        <v>30</v>
      </c>
      <c r="T7927" t="s">
        <v>2194</v>
      </c>
      <c r="U7927" t="s">
        <v>61</v>
      </c>
      <c r="V7927" t="s">
        <v>68</v>
      </c>
      <c r="W7927">
        <v>621</v>
      </c>
      <c r="X7927" s="1">
        <v>42281</v>
      </c>
      <c r="Y7927" t="s">
        <v>34</v>
      </c>
      <c r="Z7927" t="e" vm="26">
        <v>#VALUE!</v>
      </c>
      <c r="AA7927">
        <v>48195</v>
      </c>
      <c r="AB7927" t="e" cm="1" vm="2">
        <f t="array" ref="AB7927">_FV(Table1[[#This Row],[State]],"Country/region",TRUE)</f>
        <v>#VALUE!</v>
      </c>
    </row>
    <row r="7928" spans="1:28" x14ac:dyDescent="0.35">
      <c r="A7928" t="s">
        <v>1509</v>
      </c>
      <c r="B7928">
        <v>70</v>
      </c>
      <c r="C7928" t="s">
        <v>1510</v>
      </c>
      <c r="D7928" t="s">
        <v>27</v>
      </c>
      <c r="E7928">
        <f>YEAR(Table1[[#This Row],[Order Date]])</f>
        <v>2015</v>
      </c>
      <c r="F7928">
        <v>1</v>
      </c>
      <c r="G7928">
        <f>MONTH(Table1[[#This Row],[Order Date]])</f>
        <v>10</v>
      </c>
      <c r="H7928" s="1">
        <v>42279</v>
      </c>
      <c r="I7928">
        <v>18596</v>
      </c>
      <c r="J7928" t="s">
        <v>47</v>
      </c>
      <c r="K7928">
        <v>32</v>
      </c>
      <c r="L7928">
        <v>12.53</v>
      </c>
      <c r="M7928" s="2">
        <v>0.01</v>
      </c>
      <c r="N7928">
        <v>416.8</v>
      </c>
      <c r="O7928">
        <v>0.5</v>
      </c>
      <c r="P7928">
        <v>223.38</v>
      </c>
      <c r="Q7928" s="2">
        <v>0.38</v>
      </c>
      <c r="R7928" t="s">
        <v>29</v>
      </c>
      <c r="S7928" t="s">
        <v>30</v>
      </c>
      <c r="T7928" t="s">
        <v>1226</v>
      </c>
      <c r="U7928" t="s">
        <v>210</v>
      </c>
      <c r="V7928" t="s">
        <v>52</v>
      </c>
      <c r="W7928">
        <v>2579</v>
      </c>
      <c r="X7928" s="1">
        <v>42281</v>
      </c>
      <c r="Y7928" t="s">
        <v>34</v>
      </c>
      <c r="Z7928" t="e" vm="45">
        <v>#VALUE!</v>
      </c>
      <c r="AA7928">
        <v>59601</v>
      </c>
      <c r="AB7928" t="e" cm="1" vm="2">
        <f t="array" ref="AB7928">_FV(Table1[[#This Row],[State]],"Country/region",TRUE)</f>
        <v>#VALUE!</v>
      </c>
    </row>
    <row r="7929" spans="1:28" x14ac:dyDescent="0.35">
      <c r="A7929" t="s">
        <v>822</v>
      </c>
      <c r="B7929">
        <v>70</v>
      </c>
      <c r="C7929" t="s">
        <v>3109</v>
      </c>
      <c r="D7929" t="s">
        <v>57</v>
      </c>
      <c r="E7929">
        <f>YEAR(Table1[[#This Row],[Order Date]])</f>
        <v>2015</v>
      </c>
      <c r="F7929">
        <v>1</v>
      </c>
      <c r="G7929">
        <f>MONTH(Table1[[#This Row],[Order Date]])</f>
        <v>10</v>
      </c>
      <c r="H7929" s="1">
        <v>42279</v>
      </c>
      <c r="I7929">
        <v>25476</v>
      </c>
      <c r="J7929" t="s">
        <v>39</v>
      </c>
      <c r="K7929">
        <v>21</v>
      </c>
      <c r="L7929">
        <v>35.409999999999997</v>
      </c>
      <c r="M7929" s="2">
        <v>0.09</v>
      </c>
      <c r="N7929">
        <v>676.69</v>
      </c>
      <c r="O7929">
        <v>1.99</v>
      </c>
      <c r="P7929">
        <v>138.1</v>
      </c>
      <c r="Q7929" s="2">
        <v>0.43</v>
      </c>
      <c r="R7929" t="s">
        <v>96</v>
      </c>
      <c r="S7929" t="s">
        <v>139</v>
      </c>
      <c r="T7929" t="s">
        <v>1375</v>
      </c>
      <c r="U7929" t="s">
        <v>102</v>
      </c>
      <c r="V7929" t="s">
        <v>52</v>
      </c>
      <c r="W7929">
        <v>3574</v>
      </c>
      <c r="X7929" s="1">
        <v>42281</v>
      </c>
      <c r="Y7929" t="s">
        <v>34</v>
      </c>
      <c r="Z7929" t="e" vm="4">
        <v>#VALUE!</v>
      </c>
      <c r="AA7929">
        <v>91745</v>
      </c>
      <c r="AB7929" t="e" cm="1" vm="2">
        <f t="array" ref="AB7929">_FV(Table1[[#This Row],[State]],"Country/region",TRUE)</f>
        <v>#VALUE!</v>
      </c>
    </row>
    <row r="7930" spans="1:28" x14ac:dyDescent="0.35">
      <c r="A7930" t="s">
        <v>251</v>
      </c>
      <c r="B7930">
        <v>70</v>
      </c>
      <c r="C7930" t="s">
        <v>252</v>
      </c>
      <c r="D7930" t="s">
        <v>46</v>
      </c>
      <c r="E7930">
        <f>YEAR(Table1[[#This Row],[Order Date]])</f>
        <v>2015</v>
      </c>
      <c r="F7930">
        <v>1</v>
      </c>
      <c r="G7930">
        <f>MONTH(Table1[[#This Row],[Order Date]])</f>
        <v>10</v>
      </c>
      <c r="H7930" s="1">
        <v>42280</v>
      </c>
      <c r="I7930">
        <v>31266</v>
      </c>
      <c r="J7930" t="s">
        <v>28</v>
      </c>
      <c r="K7930">
        <v>16</v>
      </c>
      <c r="L7930">
        <v>399.98</v>
      </c>
      <c r="M7930" s="2">
        <v>0.04</v>
      </c>
      <c r="N7930">
        <v>6573.75</v>
      </c>
      <c r="O7930">
        <v>12.06</v>
      </c>
      <c r="P7930">
        <v>1197.05</v>
      </c>
      <c r="Q7930" s="2">
        <v>0.56000000000000005</v>
      </c>
      <c r="R7930" t="s">
        <v>96</v>
      </c>
      <c r="S7930" t="s">
        <v>73</v>
      </c>
      <c r="T7930" t="s">
        <v>290</v>
      </c>
      <c r="U7930" t="s">
        <v>98</v>
      </c>
      <c r="V7930" t="s">
        <v>33</v>
      </c>
      <c r="W7930">
        <v>4389</v>
      </c>
      <c r="X7930" s="1">
        <v>42281</v>
      </c>
      <c r="Y7930" t="s">
        <v>53</v>
      </c>
      <c r="Z7930" t="e" vm="1">
        <v>#VALUE!</v>
      </c>
      <c r="AA7930">
        <v>15122</v>
      </c>
      <c r="AB7930" t="e" cm="1" vm="2">
        <f t="array" ref="AB7930">_FV(Table1[[#This Row],[State]],"Country/region",TRUE)</f>
        <v>#VALUE!</v>
      </c>
    </row>
    <row r="7931" spans="1:28" x14ac:dyDescent="0.35">
      <c r="A7931" t="s">
        <v>1355</v>
      </c>
      <c r="B7931">
        <v>70</v>
      </c>
      <c r="C7931" t="s">
        <v>422</v>
      </c>
      <c r="D7931" t="s">
        <v>57</v>
      </c>
      <c r="E7931">
        <f>YEAR(Table1[[#This Row],[Order Date]])</f>
        <v>2015</v>
      </c>
      <c r="F7931">
        <v>1</v>
      </c>
      <c r="G7931">
        <f>MONTH(Table1[[#This Row],[Order Date]])</f>
        <v>10</v>
      </c>
      <c r="H7931" s="1">
        <v>42280</v>
      </c>
      <c r="I7931">
        <v>46534</v>
      </c>
      <c r="J7931" t="s">
        <v>28</v>
      </c>
      <c r="K7931">
        <v>13</v>
      </c>
      <c r="L7931">
        <v>99.99</v>
      </c>
      <c r="M7931" s="2">
        <v>0.05</v>
      </c>
      <c r="N7931">
        <v>1341.31</v>
      </c>
      <c r="O7931">
        <v>19.989999999999998</v>
      </c>
      <c r="P7931">
        <v>5.55</v>
      </c>
      <c r="Q7931" s="2">
        <v>0.52</v>
      </c>
      <c r="R7931" t="s">
        <v>96</v>
      </c>
      <c r="S7931" t="s">
        <v>30</v>
      </c>
      <c r="T7931" t="s">
        <v>934</v>
      </c>
      <c r="U7931" t="s">
        <v>98</v>
      </c>
      <c r="V7931" t="s">
        <v>33</v>
      </c>
      <c r="W7931">
        <v>6546</v>
      </c>
      <c r="X7931" s="1">
        <v>42282</v>
      </c>
      <c r="Y7931" t="s">
        <v>34</v>
      </c>
      <c r="Z7931" t="e" vm="27">
        <v>#VALUE!</v>
      </c>
      <c r="AA7931">
        <v>5701</v>
      </c>
      <c r="AB7931" t="e" cm="1" vm="2">
        <f t="array" ref="AB7931">_FV(Table1[[#This Row],[State]],"Country/region",TRUE)</f>
        <v>#VALUE!</v>
      </c>
    </row>
    <row r="7932" spans="1:28" x14ac:dyDescent="0.35">
      <c r="A7932" t="s">
        <v>3544</v>
      </c>
      <c r="B7932">
        <v>70</v>
      </c>
      <c r="C7932" t="s">
        <v>823</v>
      </c>
      <c r="D7932" t="s">
        <v>27</v>
      </c>
      <c r="E7932">
        <f>YEAR(Table1[[#This Row],[Order Date]])</f>
        <v>2015</v>
      </c>
      <c r="F7932">
        <v>1</v>
      </c>
      <c r="G7932">
        <f>MONTH(Table1[[#This Row],[Order Date]])</f>
        <v>10</v>
      </c>
      <c r="H7932" s="1">
        <v>42281</v>
      </c>
      <c r="I7932">
        <v>44000</v>
      </c>
      <c r="J7932" t="s">
        <v>39</v>
      </c>
      <c r="K7932">
        <v>15</v>
      </c>
      <c r="L7932">
        <v>30.98</v>
      </c>
      <c r="M7932" s="2">
        <v>0</v>
      </c>
      <c r="N7932">
        <v>502.8</v>
      </c>
      <c r="O7932">
        <v>19.510000000000002</v>
      </c>
      <c r="P7932">
        <v>-19.100000000000001</v>
      </c>
      <c r="Q7932" s="2">
        <v>0.36</v>
      </c>
      <c r="R7932" t="s">
        <v>29</v>
      </c>
      <c r="S7932" t="s">
        <v>30</v>
      </c>
      <c r="T7932" t="s">
        <v>1433</v>
      </c>
      <c r="U7932" t="s">
        <v>267</v>
      </c>
      <c r="V7932" t="s">
        <v>33</v>
      </c>
      <c r="W7932">
        <v>6211</v>
      </c>
      <c r="X7932" s="1">
        <v>42281</v>
      </c>
      <c r="Y7932" t="s">
        <v>34</v>
      </c>
      <c r="Z7932" t="e" vm="17">
        <v>#VALUE!</v>
      </c>
      <c r="AA7932">
        <v>6492</v>
      </c>
      <c r="AB7932" t="e" cm="1" vm="2">
        <f t="array" ref="AB7932">_FV(Table1[[#This Row],[State]],"Country/region",TRUE)</f>
        <v>#VALUE!</v>
      </c>
    </row>
    <row r="7933" spans="1:28" x14ac:dyDescent="0.35">
      <c r="A7933" t="s">
        <v>234</v>
      </c>
      <c r="B7933">
        <v>70</v>
      </c>
      <c r="C7933" t="s">
        <v>823</v>
      </c>
      <c r="D7933" t="s">
        <v>27</v>
      </c>
      <c r="E7933">
        <f>YEAR(Table1[[#This Row],[Order Date]])</f>
        <v>2015</v>
      </c>
      <c r="F7933">
        <v>1</v>
      </c>
      <c r="G7933">
        <f>MONTH(Table1[[#This Row],[Order Date]])</f>
        <v>10</v>
      </c>
      <c r="H7933" s="1">
        <v>42281</v>
      </c>
      <c r="I7933">
        <v>44000</v>
      </c>
      <c r="J7933" t="s">
        <v>39</v>
      </c>
      <c r="K7933">
        <v>18</v>
      </c>
      <c r="L7933">
        <v>4.28</v>
      </c>
      <c r="M7933" s="2">
        <v>0.05</v>
      </c>
      <c r="N7933">
        <v>85.03</v>
      </c>
      <c r="O7933">
        <v>6.72</v>
      </c>
      <c r="P7933">
        <v>-75.31</v>
      </c>
      <c r="Q7933" s="2">
        <v>0.4</v>
      </c>
      <c r="R7933" t="s">
        <v>29</v>
      </c>
      <c r="S7933" t="s">
        <v>30</v>
      </c>
      <c r="T7933" t="s">
        <v>2815</v>
      </c>
      <c r="U7933" t="s">
        <v>61</v>
      </c>
      <c r="V7933" t="s">
        <v>33</v>
      </c>
      <c r="W7933">
        <v>6208</v>
      </c>
      <c r="X7933" s="1">
        <v>42281</v>
      </c>
      <c r="Y7933" t="s">
        <v>34</v>
      </c>
      <c r="Z7933" t="e" vm="21">
        <v>#VALUE!</v>
      </c>
      <c r="AA7933">
        <v>4330</v>
      </c>
      <c r="AB7933" t="e" cm="1" vm="2">
        <f t="array" ref="AB7933">_FV(Table1[[#This Row],[State]],"Country/region",TRUE)</f>
        <v>#VALUE!</v>
      </c>
    </row>
    <row r="7934" spans="1:28" x14ac:dyDescent="0.35">
      <c r="A7934" t="s">
        <v>3545</v>
      </c>
      <c r="B7934">
        <v>70</v>
      </c>
      <c r="C7934" t="s">
        <v>823</v>
      </c>
      <c r="D7934" t="s">
        <v>27</v>
      </c>
      <c r="E7934">
        <f>YEAR(Table1[[#This Row],[Order Date]])</f>
        <v>2015</v>
      </c>
      <c r="F7934">
        <v>1</v>
      </c>
      <c r="G7934">
        <f>MONTH(Table1[[#This Row],[Order Date]])</f>
        <v>10</v>
      </c>
      <c r="H7934" s="1">
        <v>42281</v>
      </c>
      <c r="I7934">
        <v>44000</v>
      </c>
      <c r="J7934" t="s">
        <v>39</v>
      </c>
      <c r="K7934">
        <v>17</v>
      </c>
      <c r="L7934">
        <v>7.1</v>
      </c>
      <c r="M7934" s="2">
        <v>0.06</v>
      </c>
      <c r="N7934">
        <v>119.51</v>
      </c>
      <c r="O7934">
        <v>6.05</v>
      </c>
      <c r="P7934">
        <v>-51.301499999999997</v>
      </c>
      <c r="Q7934" s="2">
        <v>0.39</v>
      </c>
      <c r="R7934" t="s">
        <v>29</v>
      </c>
      <c r="S7934" t="s">
        <v>30</v>
      </c>
      <c r="T7934" t="s">
        <v>703</v>
      </c>
      <c r="U7934" t="s">
        <v>67</v>
      </c>
      <c r="V7934" t="s">
        <v>52</v>
      </c>
      <c r="W7934">
        <v>6209</v>
      </c>
      <c r="X7934" s="1">
        <v>42281</v>
      </c>
      <c r="Y7934" t="s">
        <v>34</v>
      </c>
      <c r="Z7934" t="e" vm="4">
        <v>#VALUE!</v>
      </c>
      <c r="AA7934">
        <v>92544</v>
      </c>
      <c r="AB7934" t="e" cm="1" vm="2">
        <f t="array" ref="AB7934">_FV(Table1[[#This Row],[State]],"Country/region",TRUE)</f>
        <v>#VALUE!</v>
      </c>
    </row>
    <row r="7935" spans="1:28" x14ac:dyDescent="0.35">
      <c r="A7935" t="s">
        <v>3545</v>
      </c>
      <c r="B7935">
        <v>70</v>
      </c>
      <c r="C7935" t="s">
        <v>823</v>
      </c>
      <c r="D7935" t="s">
        <v>27</v>
      </c>
      <c r="E7935">
        <f>YEAR(Table1[[#This Row],[Order Date]])</f>
        <v>2015</v>
      </c>
      <c r="F7935">
        <v>1</v>
      </c>
      <c r="G7935">
        <f>MONTH(Table1[[#This Row],[Order Date]])</f>
        <v>10</v>
      </c>
      <c r="H7935" s="1">
        <v>42281</v>
      </c>
      <c r="I7935">
        <v>44000</v>
      </c>
      <c r="J7935" t="s">
        <v>39</v>
      </c>
      <c r="K7935">
        <v>19</v>
      </c>
      <c r="L7935">
        <v>17.78</v>
      </c>
      <c r="M7935" s="2">
        <v>0.05</v>
      </c>
      <c r="N7935">
        <v>332.38</v>
      </c>
      <c r="O7935">
        <v>5.03</v>
      </c>
      <c r="P7935">
        <v>89.95</v>
      </c>
      <c r="Q7935" s="2">
        <v>0.54</v>
      </c>
      <c r="R7935" t="s">
        <v>48</v>
      </c>
      <c r="S7935" t="s">
        <v>30</v>
      </c>
      <c r="T7935" t="s">
        <v>2502</v>
      </c>
      <c r="U7935" t="s">
        <v>82</v>
      </c>
      <c r="V7935" t="s">
        <v>52</v>
      </c>
      <c r="W7935">
        <v>6210</v>
      </c>
      <c r="X7935" s="1">
        <v>42282</v>
      </c>
      <c r="Y7935" t="s">
        <v>34</v>
      </c>
      <c r="Z7935" t="e" vm="4">
        <v>#VALUE!</v>
      </c>
      <c r="AA7935">
        <v>92544</v>
      </c>
      <c r="AB7935" t="e" cm="1" vm="2">
        <f t="array" ref="AB7935">_FV(Table1[[#This Row],[State]],"Country/region",TRUE)</f>
        <v>#VALUE!</v>
      </c>
    </row>
    <row r="7936" spans="1:28" x14ac:dyDescent="0.35">
      <c r="A7936" t="s">
        <v>2794</v>
      </c>
      <c r="B7936">
        <v>70</v>
      </c>
      <c r="C7936" t="s">
        <v>2795</v>
      </c>
      <c r="D7936" t="s">
        <v>27</v>
      </c>
      <c r="E7936">
        <f>YEAR(Table1[[#This Row],[Order Date]])</f>
        <v>2015</v>
      </c>
      <c r="F7936">
        <v>1</v>
      </c>
      <c r="G7936">
        <f>MONTH(Table1[[#This Row],[Order Date]])</f>
        <v>10</v>
      </c>
      <c r="H7936" s="1">
        <v>42281</v>
      </c>
      <c r="I7936">
        <v>15651</v>
      </c>
      <c r="J7936" t="s">
        <v>58</v>
      </c>
      <c r="K7936">
        <v>8</v>
      </c>
      <c r="L7936">
        <v>179.29</v>
      </c>
      <c r="M7936" s="2">
        <v>7.0000000000000007E-2</v>
      </c>
      <c r="N7936">
        <v>1496.83</v>
      </c>
      <c r="O7936">
        <v>56.2</v>
      </c>
      <c r="P7936">
        <v>-329.72</v>
      </c>
      <c r="Q7936" s="2">
        <v>0.71</v>
      </c>
      <c r="R7936" t="s">
        <v>48</v>
      </c>
      <c r="S7936" t="s">
        <v>73</v>
      </c>
      <c r="T7936" t="s">
        <v>3546</v>
      </c>
      <c r="U7936" t="s">
        <v>75</v>
      </c>
      <c r="V7936" t="s">
        <v>76</v>
      </c>
      <c r="W7936">
        <v>2175</v>
      </c>
      <c r="X7936" s="1">
        <v>42283</v>
      </c>
      <c r="Y7936" t="s">
        <v>53</v>
      </c>
      <c r="Z7936" t="e" vm="18">
        <v>#VALUE!</v>
      </c>
      <c r="AA7936">
        <v>23834</v>
      </c>
      <c r="AB7936" t="e" cm="1" vm="2">
        <f t="array" ref="AB7936">_FV(Table1[[#This Row],[State]],"Country/region",TRUE)</f>
        <v>#VALUE!</v>
      </c>
    </row>
    <row r="7937" spans="1:28" x14ac:dyDescent="0.35">
      <c r="A7937" t="s">
        <v>3372</v>
      </c>
      <c r="B7937">
        <v>70</v>
      </c>
      <c r="C7937" t="s">
        <v>1728</v>
      </c>
      <c r="D7937" t="s">
        <v>46</v>
      </c>
      <c r="E7937">
        <f>YEAR(Table1[[#This Row],[Order Date]])</f>
        <v>2015</v>
      </c>
      <c r="F7937">
        <v>1</v>
      </c>
      <c r="G7937">
        <f>MONTH(Table1[[#This Row],[Order Date]])</f>
        <v>10</v>
      </c>
      <c r="H7937" s="1">
        <v>42281</v>
      </c>
      <c r="I7937">
        <v>51333</v>
      </c>
      <c r="J7937" t="s">
        <v>39</v>
      </c>
      <c r="K7937">
        <v>25</v>
      </c>
      <c r="L7937">
        <v>9.06</v>
      </c>
      <c r="M7937" s="2">
        <v>7.0000000000000007E-2</v>
      </c>
      <c r="N7937">
        <v>237.36</v>
      </c>
      <c r="O7937">
        <v>9.86</v>
      </c>
      <c r="P7937">
        <v>-117.86</v>
      </c>
      <c r="Q7937" s="2">
        <v>0.4</v>
      </c>
      <c r="R7937" t="s">
        <v>29</v>
      </c>
      <c r="S7937" t="s">
        <v>30</v>
      </c>
      <c r="T7937" t="s">
        <v>1373</v>
      </c>
      <c r="U7937" t="s">
        <v>61</v>
      </c>
      <c r="V7937" t="s">
        <v>68</v>
      </c>
      <c r="W7937">
        <v>7196</v>
      </c>
      <c r="X7937" s="1">
        <v>42283</v>
      </c>
      <c r="Y7937" t="s">
        <v>34</v>
      </c>
      <c r="Z7937" t="e" vm="5">
        <v>#VALUE!</v>
      </c>
      <c r="AA7937">
        <v>55441</v>
      </c>
      <c r="AB7937" t="e" cm="1" vm="2">
        <f t="array" ref="AB7937">_FV(Table1[[#This Row],[State]],"Country/region",TRUE)</f>
        <v>#VALUE!</v>
      </c>
    </row>
    <row r="7938" spans="1:28" x14ac:dyDescent="0.35">
      <c r="A7938" t="s">
        <v>3198</v>
      </c>
      <c r="B7938">
        <v>70</v>
      </c>
      <c r="C7938" t="s">
        <v>1978</v>
      </c>
      <c r="D7938" t="s">
        <v>38</v>
      </c>
      <c r="E7938">
        <f>YEAR(Table1[[#This Row],[Order Date]])</f>
        <v>2015</v>
      </c>
      <c r="F7938">
        <v>1</v>
      </c>
      <c r="G7938">
        <f>MONTH(Table1[[#This Row],[Order Date]])</f>
        <v>10</v>
      </c>
      <c r="H7938" s="1">
        <v>42281</v>
      </c>
      <c r="I7938">
        <v>5697</v>
      </c>
      <c r="J7938" t="s">
        <v>58</v>
      </c>
      <c r="K7938">
        <v>31</v>
      </c>
      <c r="L7938">
        <v>11.29</v>
      </c>
      <c r="M7938" s="2">
        <v>0.03</v>
      </c>
      <c r="N7938">
        <v>371.68</v>
      </c>
      <c r="O7938">
        <v>5.03</v>
      </c>
      <c r="P7938">
        <v>-13.32</v>
      </c>
      <c r="Q7938" s="2">
        <v>0.59</v>
      </c>
      <c r="R7938" t="s">
        <v>29</v>
      </c>
      <c r="S7938" t="s">
        <v>30</v>
      </c>
      <c r="T7938" t="s">
        <v>773</v>
      </c>
      <c r="U7938" t="s">
        <v>32</v>
      </c>
      <c r="V7938" t="s">
        <v>33</v>
      </c>
      <c r="W7938">
        <v>794</v>
      </c>
      <c r="X7938" s="1">
        <v>42283</v>
      </c>
      <c r="Y7938" t="s">
        <v>34</v>
      </c>
      <c r="Z7938" t="e" vm="1">
        <v>#VALUE!</v>
      </c>
      <c r="AA7938">
        <v>19601</v>
      </c>
      <c r="AB7938" t="e" cm="1" vm="2">
        <f t="array" ref="AB7938">_FV(Table1[[#This Row],[State]],"Country/region",TRUE)</f>
        <v>#VALUE!</v>
      </c>
    </row>
    <row r="7939" spans="1:28" x14ac:dyDescent="0.35">
      <c r="A7939" t="s">
        <v>2794</v>
      </c>
      <c r="B7939">
        <v>70</v>
      </c>
      <c r="C7939" t="s">
        <v>2795</v>
      </c>
      <c r="D7939" t="s">
        <v>27</v>
      </c>
      <c r="E7939">
        <f>YEAR(Table1[[#This Row],[Order Date]])</f>
        <v>2015</v>
      </c>
      <c r="F7939">
        <v>1</v>
      </c>
      <c r="G7939">
        <f>MONTH(Table1[[#This Row],[Order Date]])</f>
        <v>10</v>
      </c>
      <c r="H7939" s="1">
        <v>42281</v>
      </c>
      <c r="I7939">
        <v>15651</v>
      </c>
      <c r="J7939" t="s">
        <v>58</v>
      </c>
      <c r="K7939">
        <v>14</v>
      </c>
      <c r="L7939">
        <v>80.98</v>
      </c>
      <c r="M7939" s="2">
        <v>0.05</v>
      </c>
      <c r="N7939">
        <v>1144.3499999999999</v>
      </c>
      <c r="O7939">
        <v>35</v>
      </c>
      <c r="P7939">
        <v>-448.6</v>
      </c>
      <c r="Q7939" s="2">
        <v>0.83</v>
      </c>
      <c r="R7939" t="s">
        <v>29</v>
      </c>
      <c r="S7939" t="s">
        <v>40</v>
      </c>
      <c r="T7939" t="s">
        <v>474</v>
      </c>
      <c r="U7939" t="s">
        <v>32</v>
      </c>
      <c r="V7939" t="s">
        <v>76</v>
      </c>
      <c r="W7939">
        <v>2174</v>
      </c>
      <c r="X7939" s="1">
        <v>42283</v>
      </c>
      <c r="Y7939" t="s">
        <v>34</v>
      </c>
      <c r="Z7939" t="e" vm="18">
        <v>#VALUE!</v>
      </c>
      <c r="AA7939">
        <v>23834</v>
      </c>
      <c r="AB7939" t="e" cm="1" vm="2">
        <f t="array" ref="AB7939">_FV(Table1[[#This Row],[State]],"Country/region",TRUE)</f>
        <v>#VALUE!</v>
      </c>
    </row>
    <row r="7940" spans="1:28" x14ac:dyDescent="0.35">
      <c r="A7940" t="s">
        <v>3372</v>
      </c>
      <c r="B7940">
        <v>70</v>
      </c>
      <c r="C7940" t="s">
        <v>1728</v>
      </c>
      <c r="D7940" t="s">
        <v>46</v>
      </c>
      <c r="E7940">
        <f>YEAR(Table1[[#This Row],[Order Date]])</f>
        <v>2015</v>
      </c>
      <c r="F7940">
        <v>1</v>
      </c>
      <c r="G7940">
        <f>MONTH(Table1[[#This Row],[Order Date]])</f>
        <v>10</v>
      </c>
      <c r="H7940" s="1">
        <v>42281</v>
      </c>
      <c r="I7940">
        <v>51333</v>
      </c>
      <c r="J7940" t="s">
        <v>39</v>
      </c>
      <c r="K7940">
        <v>30</v>
      </c>
      <c r="L7940">
        <v>80.97</v>
      </c>
      <c r="M7940" s="2">
        <v>0.1</v>
      </c>
      <c r="N7940">
        <v>2219.79</v>
      </c>
      <c r="O7940">
        <v>33.6</v>
      </c>
      <c r="P7940">
        <v>-9.4481999999999999</v>
      </c>
      <c r="Q7940" s="2">
        <v>0.37</v>
      </c>
      <c r="R7940" t="s">
        <v>96</v>
      </c>
      <c r="S7940" t="s">
        <v>49</v>
      </c>
      <c r="T7940" t="s">
        <v>573</v>
      </c>
      <c r="U7940" t="s">
        <v>98</v>
      </c>
      <c r="V7940" t="s">
        <v>68</v>
      </c>
      <c r="W7940">
        <v>7195</v>
      </c>
      <c r="X7940" s="1">
        <v>42283</v>
      </c>
      <c r="Y7940" t="s">
        <v>53</v>
      </c>
      <c r="Z7940" t="e" vm="5">
        <v>#VALUE!</v>
      </c>
      <c r="AA7940">
        <v>55441</v>
      </c>
      <c r="AB7940" t="e" cm="1" vm="2">
        <f t="array" ref="AB7940">_FV(Table1[[#This Row],[State]],"Country/region",TRUE)</f>
        <v>#VALUE!</v>
      </c>
    </row>
    <row r="7941" spans="1:28" x14ac:dyDescent="0.35">
      <c r="A7941" t="s">
        <v>2794</v>
      </c>
      <c r="B7941">
        <v>70</v>
      </c>
      <c r="C7941" t="s">
        <v>2795</v>
      </c>
      <c r="D7941" t="s">
        <v>27</v>
      </c>
      <c r="E7941">
        <f>YEAR(Table1[[#This Row],[Order Date]])</f>
        <v>2015</v>
      </c>
      <c r="F7941">
        <v>1</v>
      </c>
      <c r="G7941">
        <f>MONTH(Table1[[#This Row],[Order Date]])</f>
        <v>10</v>
      </c>
      <c r="H7941" s="1">
        <v>42281</v>
      </c>
      <c r="I7941">
        <v>15651</v>
      </c>
      <c r="J7941" t="s">
        <v>58</v>
      </c>
      <c r="K7941">
        <v>40</v>
      </c>
      <c r="L7941">
        <v>60.22</v>
      </c>
      <c r="M7941" s="2">
        <v>0.1</v>
      </c>
      <c r="N7941">
        <v>2182.91</v>
      </c>
      <c r="O7941">
        <v>3.5</v>
      </c>
      <c r="P7941">
        <v>549.45000000000005</v>
      </c>
      <c r="Q7941" s="2">
        <v>0.56999999999999995</v>
      </c>
      <c r="R7941" t="s">
        <v>29</v>
      </c>
      <c r="S7941" t="s">
        <v>30</v>
      </c>
      <c r="T7941" t="s">
        <v>431</v>
      </c>
      <c r="U7941" t="s">
        <v>214</v>
      </c>
      <c r="V7941" t="s">
        <v>76</v>
      </c>
      <c r="W7941">
        <v>2173</v>
      </c>
      <c r="X7941" s="1">
        <v>42284</v>
      </c>
      <c r="Y7941" t="s">
        <v>42</v>
      </c>
      <c r="Z7941" t="e" vm="18">
        <v>#VALUE!</v>
      </c>
      <c r="AA7941">
        <v>23834</v>
      </c>
      <c r="AB7941" t="e" cm="1" vm="2">
        <f t="array" ref="AB7941">_FV(Table1[[#This Row],[State]],"Country/region",TRUE)</f>
        <v>#VALUE!</v>
      </c>
    </row>
    <row r="7942" spans="1:28" x14ac:dyDescent="0.35">
      <c r="A7942" t="s">
        <v>1377</v>
      </c>
      <c r="B7942">
        <v>70</v>
      </c>
      <c r="C7942" t="s">
        <v>79</v>
      </c>
      <c r="D7942" t="s">
        <v>38</v>
      </c>
      <c r="E7942">
        <f>YEAR(Table1[[#This Row],[Order Date]])</f>
        <v>2015</v>
      </c>
      <c r="F7942">
        <v>1</v>
      </c>
      <c r="G7942">
        <f>MONTH(Table1[[#This Row],[Order Date]])</f>
        <v>10</v>
      </c>
      <c r="H7942" s="1">
        <v>42281</v>
      </c>
      <c r="I7942">
        <v>50849</v>
      </c>
      <c r="J7942" t="s">
        <v>47</v>
      </c>
      <c r="K7942">
        <v>47</v>
      </c>
      <c r="L7942">
        <v>6.48</v>
      </c>
      <c r="M7942" s="2">
        <v>0.04</v>
      </c>
      <c r="N7942">
        <v>307.37</v>
      </c>
      <c r="O7942">
        <v>9.17</v>
      </c>
      <c r="P7942">
        <v>-249.27</v>
      </c>
      <c r="Q7942" s="2">
        <v>0.37</v>
      </c>
      <c r="R7942" t="s">
        <v>29</v>
      </c>
      <c r="S7942" t="s">
        <v>30</v>
      </c>
      <c r="T7942" t="s">
        <v>250</v>
      </c>
      <c r="U7942" t="s">
        <v>61</v>
      </c>
      <c r="V7942" t="s">
        <v>52</v>
      </c>
      <c r="W7942">
        <v>7127</v>
      </c>
      <c r="X7942" s="1">
        <v>42286</v>
      </c>
      <c r="Y7942" t="s">
        <v>42</v>
      </c>
      <c r="Z7942" t="e" vm="7">
        <v>#VALUE!</v>
      </c>
      <c r="AA7942">
        <v>84118</v>
      </c>
      <c r="AB7942" t="e" cm="1" vm="2">
        <f t="array" ref="AB7942">_FV(Table1[[#This Row],[State]],"Country/region",TRUE)</f>
        <v>#VALUE!</v>
      </c>
    </row>
    <row r="7943" spans="1:28" x14ac:dyDescent="0.35">
      <c r="A7943" t="s">
        <v>3056</v>
      </c>
      <c r="B7943">
        <v>70</v>
      </c>
      <c r="C7943" t="s">
        <v>1045</v>
      </c>
      <c r="D7943" t="s">
        <v>27</v>
      </c>
      <c r="E7943">
        <f>YEAR(Table1[[#This Row],[Order Date]])</f>
        <v>2015</v>
      </c>
      <c r="F7943">
        <v>1</v>
      </c>
      <c r="G7943">
        <f>MONTH(Table1[[#This Row],[Order Date]])</f>
        <v>10</v>
      </c>
      <c r="H7943" s="1">
        <v>42282</v>
      </c>
      <c r="I7943">
        <v>3655</v>
      </c>
      <c r="J7943" t="s">
        <v>58</v>
      </c>
      <c r="K7943">
        <v>3</v>
      </c>
      <c r="L7943">
        <v>15.99</v>
      </c>
      <c r="M7943" s="2">
        <v>0.02</v>
      </c>
      <c r="N7943">
        <v>62.54</v>
      </c>
      <c r="O7943">
        <v>13.18</v>
      </c>
      <c r="P7943">
        <v>-30.7395</v>
      </c>
      <c r="Q7943" s="2">
        <v>0.37</v>
      </c>
      <c r="R7943" t="s">
        <v>29</v>
      </c>
      <c r="S7943" t="s">
        <v>30</v>
      </c>
      <c r="T7943" t="s">
        <v>186</v>
      </c>
      <c r="U7943" t="s">
        <v>67</v>
      </c>
      <c r="V7943" t="s">
        <v>52</v>
      </c>
      <c r="W7943">
        <v>544</v>
      </c>
      <c r="X7943" s="1">
        <v>42282</v>
      </c>
      <c r="Y7943" t="s">
        <v>34</v>
      </c>
      <c r="Z7943" t="e" vm="23">
        <v>#VALUE!</v>
      </c>
      <c r="AA7943">
        <v>98270</v>
      </c>
      <c r="AB7943" t="e" cm="1" vm="2">
        <f t="array" ref="AB7943">_FV(Table1[[#This Row],[State]],"Country/region",TRUE)</f>
        <v>#VALUE!</v>
      </c>
    </row>
    <row r="7944" spans="1:28" x14ac:dyDescent="0.35">
      <c r="A7944" t="s">
        <v>3520</v>
      </c>
      <c r="B7944">
        <v>70</v>
      </c>
      <c r="C7944" t="s">
        <v>2291</v>
      </c>
      <c r="D7944" t="s">
        <v>46</v>
      </c>
      <c r="E7944">
        <f>YEAR(Table1[[#This Row],[Order Date]])</f>
        <v>2015</v>
      </c>
      <c r="F7944">
        <v>1</v>
      </c>
      <c r="G7944">
        <f>MONTH(Table1[[#This Row],[Order Date]])</f>
        <v>10</v>
      </c>
      <c r="H7944" s="1">
        <v>42282</v>
      </c>
      <c r="I7944">
        <v>55623</v>
      </c>
      <c r="J7944" t="s">
        <v>58</v>
      </c>
      <c r="K7944">
        <v>47</v>
      </c>
      <c r="L7944">
        <v>227.55</v>
      </c>
      <c r="M7944" s="2">
        <v>0.09</v>
      </c>
      <c r="N7944">
        <v>10348.73</v>
      </c>
      <c r="O7944">
        <v>32.479999999999997</v>
      </c>
      <c r="P7944">
        <v>1094.57</v>
      </c>
      <c r="Q7944" s="2">
        <v>0.68</v>
      </c>
      <c r="R7944" t="s">
        <v>48</v>
      </c>
      <c r="S7944" t="s">
        <v>73</v>
      </c>
      <c r="T7944" t="s">
        <v>1475</v>
      </c>
      <c r="U7944" t="s">
        <v>75</v>
      </c>
      <c r="V7944" t="s">
        <v>76</v>
      </c>
      <c r="W7944">
        <v>7772</v>
      </c>
      <c r="X7944" s="1">
        <v>42283</v>
      </c>
      <c r="Y7944" t="s">
        <v>53</v>
      </c>
      <c r="Z7944" t="e" vm="14">
        <v>#VALUE!</v>
      </c>
      <c r="AA7944">
        <v>32114</v>
      </c>
      <c r="AB7944" t="e" cm="1" vm="2">
        <f t="array" ref="AB7944">_FV(Table1[[#This Row],[State]],"Country/region",TRUE)</f>
        <v>#VALUE!</v>
      </c>
    </row>
    <row r="7945" spans="1:28" x14ac:dyDescent="0.35">
      <c r="A7945" t="s">
        <v>3134</v>
      </c>
      <c r="B7945">
        <v>70</v>
      </c>
      <c r="C7945" t="s">
        <v>2852</v>
      </c>
      <c r="D7945" t="s">
        <v>46</v>
      </c>
      <c r="E7945">
        <f>YEAR(Table1[[#This Row],[Order Date]])</f>
        <v>2015</v>
      </c>
      <c r="F7945">
        <v>1</v>
      </c>
      <c r="G7945">
        <f>MONTH(Table1[[#This Row],[Order Date]])</f>
        <v>10</v>
      </c>
      <c r="H7945" s="1">
        <v>42282</v>
      </c>
      <c r="I7945">
        <v>38336</v>
      </c>
      <c r="J7945" t="s">
        <v>58</v>
      </c>
      <c r="K7945">
        <v>14</v>
      </c>
      <c r="L7945">
        <v>6.75</v>
      </c>
      <c r="M7945" s="2">
        <v>7.0000000000000007E-2</v>
      </c>
      <c r="N7945">
        <v>91.75</v>
      </c>
      <c r="O7945">
        <v>2.99</v>
      </c>
      <c r="P7945">
        <v>2.8220000000000001</v>
      </c>
      <c r="Q7945" s="2">
        <v>0.35</v>
      </c>
      <c r="R7945" t="s">
        <v>29</v>
      </c>
      <c r="S7945" t="s">
        <v>30</v>
      </c>
      <c r="T7945" t="s">
        <v>1887</v>
      </c>
      <c r="U7945" t="s">
        <v>67</v>
      </c>
      <c r="V7945" t="s">
        <v>68</v>
      </c>
      <c r="W7945">
        <v>5389</v>
      </c>
      <c r="X7945" s="1">
        <v>42283</v>
      </c>
      <c r="Y7945" t="s">
        <v>34</v>
      </c>
      <c r="Z7945" t="e" vm="12">
        <v>#VALUE!</v>
      </c>
      <c r="AA7945">
        <v>50021</v>
      </c>
      <c r="AB7945" t="e" cm="1" vm="2">
        <f t="array" ref="AB7945">_FV(Table1[[#This Row],[State]],"Country/region",TRUE)</f>
        <v>#VALUE!</v>
      </c>
    </row>
    <row r="7946" spans="1:28" x14ac:dyDescent="0.35">
      <c r="A7946" t="s">
        <v>1319</v>
      </c>
      <c r="B7946">
        <v>70</v>
      </c>
      <c r="C7946" t="s">
        <v>2852</v>
      </c>
      <c r="D7946" t="s">
        <v>46</v>
      </c>
      <c r="E7946">
        <f>YEAR(Table1[[#This Row],[Order Date]])</f>
        <v>2015</v>
      </c>
      <c r="F7946">
        <v>1</v>
      </c>
      <c r="G7946">
        <f>MONTH(Table1[[#This Row],[Order Date]])</f>
        <v>10</v>
      </c>
      <c r="H7946" s="1">
        <v>42282</v>
      </c>
      <c r="I7946">
        <v>38336</v>
      </c>
      <c r="J7946" t="s">
        <v>58</v>
      </c>
      <c r="K7946">
        <v>31</v>
      </c>
      <c r="L7946">
        <v>10.97</v>
      </c>
      <c r="M7946" s="2">
        <v>0</v>
      </c>
      <c r="N7946">
        <v>346.57</v>
      </c>
      <c r="O7946">
        <v>6.5</v>
      </c>
      <c r="P7946">
        <v>-116.45</v>
      </c>
      <c r="Q7946" s="2">
        <v>0.64</v>
      </c>
      <c r="R7946" t="s">
        <v>96</v>
      </c>
      <c r="S7946" t="s">
        <v>30</v>
      </c>
      <c r="T7946" t="s">
        <v>2445</v>
      </c>
      <c r="U7946" t="s">
        <v>102</v>
      </c>
      <c r="V7946" t="s">
        <v>68</v>
      </c>
      <c r="W7946">
        <v>5390</v>
      </c>
      <c r="X7946" s="1">
        <v>42283</v>
      </c>
      <c r="Y7946" t="s">
        <v>34</v>
      </c>
      <c r="Z7946" t="e" vm="12">
        <v>#VALUE!</v>
      </c>
      <c r="AA7946">
        <v>52722</v>
      </c>
      <c r="AB7946" t="e" cm="1" vm="2">
        <f t="array" ref="AB7946">_FV(Table1[[#This Row],[State]],"Country/region",TRUE)</f>
        <v>#VALUE!</v>
      </c>
    </row>
    <row r="7947" spans="1:28" x14ac:dyDescent="0.35">
      <c r="A7947" t="s">
        <v>3056</v>
      </c>
      <c r="B7947">
        <v>70</v>
      </c>
      <c r="C7947" t="s">
        <v>1045</v>
      </c>
      <c r="D7947" t="s">
        <v>27</v>
      </c>
      <c r="E7947">
        <f>YEAR(Table1[[#This Row],[Order Date]])</f>
        <v>2015</v>
      </c>
      <c r="F7947">
        <v>1</v>
      </c>
      <c r="G7947">
        <f>MONTH(Table1[[#This Row],[Order Date]])</f>
        <v>10</v>
      </c>
      <c r="H7947" s="1">
        <v>42282</v>
      </c>
      <c r="I7947">
        <v>3655</v>
      </c>
      <c r="J7947" t="s">
        <v>58</v>
      </c>
      <c r="K7947">
        <v>24</v>
      </c>
      <c r="L7947">
        <v>125.99</v>
      </c>
      <c r="M7947" s="2">
        <v>0</v>
      </c>
      <c r="N7947">
        <v>2750.107</v>
      </c>
      <c r="O7947">
        <v>7.69</v>
      </c>
      <c r="P7947">
        <v>600.41700000000003</v>
      </c>
      <c r="Q7947" s="2">
        <v>0.57999999999999996</v>
      </c>
      <c r="R7947" t="s">
        <v>96</v>
      </c>
      <c r="S7947" t="s">
        <v>30</v>
      </c>
      <c r="T7947" t="s">
        <v>653</v>
      </c>
      <c r="U7947" t="s">
        <v>105</v>
      </c>
      <c r="V7947" t="s">
        <v>52</v>
      </c>
      <c r="W7947">
        <v>545</v>
      </c>
      <c r="X7947" s="1">
        <v>42283</v>
      </c>
      <c r="Y7947" t="s">
        <v>34</v>
      </c>
      <c r="Z7947" t="e" vm="23">
        <v>#VALUE!</v>
      </c>
      <c r="AA7947">
        <v>98270</v>
      </c>
      <c r="AB7947" t="e" cm="1" vm="2">
        <f t="array" ref="AB7947">_FV(Table1[[#This Row],[State]],"Country/region",TRUE)</f>
        <v>#VALUE!</v>
      </c>
    </row>
    <row r="7948" spans="1:28" x14ac:dyDescent="0.35">
      <c r="A7948" t="s">
        <v>1139</v>
      </c>
      <c r="B7948">
        <v>70</v>
      </c>
      <c r="C7948" t="s">
        <v>1140</v>
      </c>
      <c r="D7948" t="s">
        <v>27</v>
      </c>
      <c r="E7948">
        <f>YEAR(Table1[[#This Row],[Order Date]])</f>
        <v>2015</v>
      </c>
      <c r="F7948">
        <v>1</v>
      </c>
      <c r="G7948">
        <f>MONTH(Table1[[#This Row],[Order Date]])</f>
        <v>10</v>
      </c>
      <c r="H7948" s="1">
        <v>42282</v>
      </c>
      <c r="I7948">
        <v>29991</v>
      </c>
      <c r="J7948" t="s">
        <v>47</v>
      </c>
      <c r="K7948">
        <v>41</v>
      </c>
      <c r="L7948">
        <v>3.15</v>
      </c>
      <c r="M7948" s="2">
        <v>0.06</v>
      </c>
      <c r="N7948">
        <v>123.11</v>
      </c>
      <c r="O7948">
        <v>0.49</v>
      </c>
      <c r="P7948">
        <v>48.93</v>
      </c>
      <c r="Q7948" s="2">
        <v>0.37</v>
      </c>
      <c r="R7948" t="s">
        <v>29</v>
      </c>
      <c r="S7948" t="s">
        <v>30</v>
      </c>
      <c r="T7948" t="s">
        <v>1611</v>
      </c>
      <c r="U7948" t="s">
        <v>210</v>
      </c>
      <c r="V7948" t="s">
        <v>76</v>
      </c>
      <c r="W7948">
        <v>4222</v>
      </c>
      <c r="X7948" s="1">
        <v>42284</v>
      </c>
      <c r="Y7948" t="s">
        <v>34</v>
      </c>
      <c r="Z7948" t="e" vm="14">
        <v>#VALUE!</v>
      </c>
      <c r="AA7948">
        <v>33160</v>
      </c>
      <c r="AB7948" t="e" cm="1" vm="2">
        <f t="array" ref="AB7948">_FV(Table1[[#This Row],[State]],"Country/region",TRUE)</f>
        <v>#VALUE!</v>
      </c>
    </row>
    <row r="7949" spans="1:28" x14ac:dyDescent="0.35">
      <c r="A7949" t="s">
        <v>872</v>
      </c>
      <c r="B7949">
        <v>70</v>
      </c>
      <c r="C7949" t="s">
        <v>284</v>
      </c>
      <c r="D7949" t="s">
        <v>46</v>
      </c>
      <c r="E7949">
        <f>YEAR(Table1[[#This Row],[Order Date]])</f>
        <v>2015</v>
      </c>
      <c r="F7949">
        <v>1</v>
      </c>
      <c r="G7949">
        <f>MONTH(Table1[[#This Row],[Order Date]])</f>
        <v>10</v>
      </c>
      <c r="H7949" s="1">
        <v>42283</v>
      </c>
      <c r="I7949">
        <v>33444</v>
      </c>
      <c r="J7949" t="s">
        <v>131</v>
      </c>
      <c r="K7949">
        <v>11</v>
      </c>
      <c r="L7949">
        <v>2.6</v>
      </c>
      <c r="M7949" s="2">
        <v>0.09</v>
      </c>
      <c r="N7949">
        <v>30.51</v>
      </c>
      <c r="O7949">
        <v>2.4</v>
      </c>
      <c r="P7949">
        <v>-17.68</v>
      </c>
      <c r="Q7949" s="2">
        <v>0.57999999999999996</v>
      </c>
      <c r="R7949" t="s">
        <v>29</v>
      </c>
      <c r="S7949" t="s">
        <v>59</v>
      </c>
      <c r="T7949" t="s">
        <v>238</v>
      </c>
      <c r="U7949" t="s">
        <v>88</v>
      </c>
      <c r="V7949" t="s">
        <v>68</v>
      </c>
      <c r="W7949">
        <v>4691</v>
      </c>
      <c r="X7949" s="1">
        <v>42284</v>
      </c>
      <c r="Y7949" t="s">
        <v>34</v>
      </c>
      <c r="Z7949" t="e" vm="16">
        <v>#VALUE!</v>
      </c>
      <c r="AA7949">
        <v>60107</v>
      </c>
      <c r="AB7949" t="e" cm="1" vm="2">
        <f t="array" ref="AB7949">_FV(Table1[[#This Row],[State]],"Country/region",TRUE)</f>
        <v>#VALUE!</v>
      </c>
    </row>
    <row r="7950" spans="1:28" x14ac:dyDescent="0.35">
      <c r="A7950" t="s">
        <v>704</v>
      </c>
      <c r="B7950">
        <v>70</v>
      </c>
      <c r="C7950" t="s">
        <v>65</v>
      </c>
      <c r="D7950" t="s">
        <v>57</v>
      </c>
      <c r="E7950">
        <f>YEAR(Table1[[#This Row],[Order Date]])</f>
        <v>2015</v>
      </c>
      <c r="F7950">
        <v>1</v>
      </c>
      <c r="G7950">
        <f>MONTH(Table1[[#This Row],[Order Date]])</f>
        <v>10</v>
      </c>
      <c r="H7950" s="1">
        <v>42283</v>
      </c>
      <c r="I7950">
        <v>42848</v>
      </c>
      <c r="J7950" t="s">
        <v>39</v>
      </c>
      <c r="K7950">
        <v>50</v>
      </c>
      <c r="L7950">
        <v>7.64</v>
      </c>
      <c r="M7950" s="2">
        <v>0.01</v>
      </c>
      <c r="N7950">
        <v>387.79</v>
      </c>
      <c r="O7950">
        <v>5.83</v>
      </c>
      <c r="P7950">
        <v>-56.51</v>
      </c>
      <c r="Q7950" s="2">
        <v>0.36</v>
      </c>
      <c r="R7950" t="s">
        <v>29</v>
      </c>
      <c r="S7950" t="s">
        <v>59</v>
      </c>
      <c r="T7950" t="s">
        <v>135</v>
      </c>
      <c r="U7950" t="s">
        <v>61</v>
      </c>
      <c r="V7950" t="s">
        <v>68</v>
      </c>
      <c r="W7950">
        <v>6042</v>
      </c>
      <c r="X7950" s="1">
        <v>42285</v>
      </c>
      <c r="Y7950" t="s">
        <v>34</v>
      </c>
      <c r="Z7950" t="e" vm="11">
        <v>#VALUE!</v>
      </c>
      <c r="AA7950">
        <v>75482</v>
      </c>
      <c r="AB7950" t="e" cm="1" vm="2">
        <f t="array" ref="AB7950">_FV(Table1[[#This Row],[State]],"Country/region",TRUE)</f>
        <v>#VALUE!</v>
      </c>
    </row>
    <row r="7951" spans="1:28" x14ac:dyDescent="0.35">
      <c r="A7951" t="s">
        <v>3284</v>
      </c>
      <c r="B7951">
        <v>70</v>
      </c>
      <c r="C7951" t="s">
        <v>1273</v>
      </c>
      <c r="D7951" t="s">
        <v>46</v>
      </c>
      <c r="E7951">
        <f>YEAR(Table1[[#This Row],[Order Date]])</f>
        <v>2015</v>
      </c>
      <c r="F7951">
        <v>1</v>
      </c>
      <c r="G7951">
        <f>MONTH(Table1[[#This Row],[Order Date]])</f>
        <v>10</v>
      </c>
      <c r="H7951" s="1">
        <v>42283</v>
      </c>
      <c r="I7951">
        <v>4067</v>
      </c>
      <c r="J7951" t="s">
        <v>28</v>
      </c>
      <c r="K7951">
        <v>16</v>
      </c>
      <c r="L7951">
        <v>7.1</v>
      </c>
      <c r="M7951" s="2">
        <v>0.04</v>
      </c>
      <c r="N7951">
        <v>118.38</v>
      </c>
      <c r="O7951">
        <v>6.05</v>
      </c>
      <c r="P7951">
        <v>-42.457999999999998</v>
      </c>
      <c r="Q7951" s="2">
        <v>0.39</v>
      </c>
      <c r="R7951" t="s">
        <v>29</v>
      </c>
      <c r="S7951" t="s">
        <v>30</v>
      </c>
      <c r="T7951" t="s">
        <v>703</v>
      </c>
      <c r="U7951" t="s">
        <v>67</v>
      </c>
      <c r="V7951" t="s">
        <v>68</v>
      </c>
      <c r="W7951">
        <v>594</v>
      </c>
      <c r="X7951" s="1">
        <v>42285</v>
      </c>
      <c r="Y7951" t="s">
        <v>34</v>
      </c>
      <c r="Z7951" t="e" vm="26">
        <v>#VALUE!</v>
      </c>
      <c r="AA7951">
        <v>48375</v>
      </c>
      <c r="AB7951" t="e" cm="1" vm="2">
        <f t="array" ref="AB7951">_FV(Table1[[#This Row],[State]],"Country/region",TRUE)</f>
        <v>#VALUE!</v>
      </c>
    </row>
    <row r="7952" spans="1:28" x14ac:dyDescent="0.35">
      <c r="A7952" t="s">
        <v>872</v>
      </c>
      <c r="B7952">
        <v>70</v>
      </c>
      <c r="C7952" t="s">
        <v>284</v>
      </c>
      <c r="D7952" t="s">
        <v>46</v>
      </c>
      <c r="E7952">
        <f>YEAR(Table1[[#This Row],[Order Date]])</f>
        <v>2015</v>
      </c>
      <c r="F7952">
        <v>1</v>
      </c>
      <c r="G7952">
        <f>MONTH(Table1[[#This Row],[Order Date]])</f>
        <v>10</v>
      </c>
      <c r="H7952" s="1">
        <v>42283</v>
      </c>
      <c r="I7952">
        <v>33444</v>
      </c>
      <c r="J7952" t="s">
        <v>131</v>
      </c>
      <c r="K7952">
        <v>8</v>
      </c>
      <c r="L7952">
        <v>14.97</v>
      </c>
      <c r="M7952" s="2">
        <v>7.0000000000000007E-2</v>
      </c>
      <c r="N7952">
        <v>127.8</v>
      </c>
      <c r="O7952">
        <v>7.51</v>
      </c>
      <c r="P7952">
        <v>-30.48</v>
      </c>
      <c r="Q7952" s="2">
        <v>0.56999999999999995</v>
      </c>
      <c r="R7952" t="s">
        <v>29</v>
      </c>
      <c r="S7952" t="s">
        <v>30</v>
      </c>
      <c r="T7952" t="s">
        <v>1346</v>
      </c>
      <c r="U7952" t="s">
        <v>32</v>
      </c>
      <c r="V7952" t="s">
        <v>68</v>
      </c>
      <c r="W7952">
        <v>4692</v>
      </c>
      <c r="X7952" s="1">
        <v>42285</v>
      </c>
      <c r="Y7952" t="s">
        <v>34</v>
      </c>
      <c r="Z7952" t="e" vm="16">
        <v>#VALUE!</v>
      </c>
      <c r="AA7952">
        <v>60107</v>
      </c>
      <c r="AB7952" t="e" cm="1" vm="2">
        <f t="array" ref="AB7952">_FV(Table1[[#This Row],[State]],"Country/region",TRUE)</f>
        <v>#VALUE!</v>
      </c>
    </row>
    <row r="7953" spans="1:28" x14ac:dyDescent="0.35">
      <c r="A7953" t="s">
        <v>1371</v>
      </c>
      <c r="B7953">
        <v>70</v>
      </c>
      <c r="C7953" t="s">
        <v>255</v>
      </c>
      <c r="D7953" t="s">
        <v>27</v>
      </c>
      <c r="E7953">
        <f>YEAR(Table1[[#This Row],[Order Date]])</f>
        <v>2015</v>
      </c>
      <c r="F7953">
        <v>1</v>
      </c>
      <c r="G7953">
        <f>MONTH(Table1[[#This Row],[Order Date]])</f>
        <v>10</v>
      </c>
      <c r="H7953" s="1">
        <v>42283</v>
      </c>
      <c r="I7953">
        <v>16709</v>
      </c>
      <c r="J7953" t="s">
        <v>28</v>
      </c>
      <c r="K7953">
        <v>3</v>
      </c>
      <c r="L7953">
        <v>6.48</v>
      </c>
      <c r="M7953" s="2">
        <v>7.0000000000000007E-2</v>
      </c>
      <c r="N7953">
        <v>24.36</v>
      </c>
      <c r="O7953">
        <v>5.74</v>
      </c>
      <c r="P7953">
        <v>-13.01</v>
      </c>
      <c r="Q7953" s="2">
        <v>0.37</v>
      </c>
      <c r="R7953" t="s">
        <v>29</v>
      </c>
      <c r="S7953" t="s">
        <v>30</v>
      </c>
      <c r="T7953" t="s">
        <v>2548</v>
      </c>
      <c r="U7953" t="s">
        <v>61</v>
      </c>
      <c r="V7953" t="s">
        <v>52</v>
      </c>
      <c r="W7953">
        <v>2319</v>
      </c>
      <c r="X7953" s="1">
        <v>42285</v>
      </c>
      <c r="Y7953" t="s">
        <v>34</v>
      </c>
      <c r="Z7953" t="e" vm="4">
        <v>#VALUE!</v>
      </c>
      <c r="AA7953">
        <v>94086</v>
      </c>
      <c r="AB7953" t="e" cm="1" vm="2">
        <f t="array" ref="AB7953">_FV(Table1[[#This Row],[State]],"Country/region",TRUE)</f>
        <v>#VALUE!</v>
      </c>
    </row>
    <row r="7954" spans="1:28" x14ac:dyDescent="0.35">
      <c r="A7954" t="s">
        <v>635</v>
      </c>
      <c r="B7954">
        <v>70</v>
      </c>
      <c r="C7954" t="s">
        <v>3138</v>
      </c>
      <c r="D7954" t="s">
        <v>27</v>
      </c>
      <c r="E7954">
        <f>YEAR(Table1[[#This Row],[Order Date]])</f>
        <v>2015</v>
      </c>
      <c r="F7954">
        <v>1</v>
      </c>
      <c r="G7954">
        <f>MONTH(Table1[[#This Row],[Order Date]])</f>
        <v>10</v>
      </c>
      <c r="H7954" s="1">
        <v>42283</v>
      </c>
      <c r="I7954">
        <v>50818</v>
      </c>
      <c r="J7954" t="s">
        <v>131</v>
      </c>
      <c r="K7954">
        <v>34</v>
      </c>
      <c r="L7954">
        <v>205.99</v>
      </c>
      <c r="M7954" s="2">
        <v>0.1</v>
      </c>
      <c r="N7954">
        <v>5518.5315000000001</v>
      </c>
      <c r="O7954">
        <v>8.99</v>
      </c>
      <c r="P7954">
        <v>1111.2570000000001</v>
      </c>
      <c r="Q7954" s="2">
        <v>0.56000000000000005</v>
      </c>
      <c r="R7954" t="s">
        <v>96</v>
      </c>
      <c r="S7954" t="s">
        <v>30</v>
      </c>
      <c r="T7954" t="s">
        <v>686</v>
      </c>
      <c r="U7954" t="s">
        <v>105</v>
      </c>
      <c r="V7954" t="s">
        <v>76</v>
      </c>
      <c r="W7954">
        <v>7123</v>
      </c>
      <c r="X7954" s="1">
        <v>42285</v>
      </c>
      <c r="Y7954" t="s">
        <v>34</v>
      </c>
      <c r="Z7954" t="e" vm="44">
        <v>#VALUE!</v>
      </c>
      <c r="AA7954">
        <v>30458</v>
      </c>
      <c r="AB7954" t="e" cm="1" vm="2">
        <f t="array" ref="AB7954">_FV(Table1[[#This Row],[State]],"Country/region",TRUE)</f>
        <v>#VALUE!</v>
      </c>
    </row>
    <row r="7955" spans="1:28" x14ac:dyDescent="0.35">
      <c r="A7955" t="s">
        <v>302</v>
      </c>
      <c r="B7955">
        <v>70</v>
      </c>
      <c r="C7955" t="s">
        <v>303</v>
      </c>
      <c r="D7955" t="s">
        <v>46</v>
      </c>
      <c r="E7955">
        <f>YEAR(Table1[[#This Row],[Order Date]])</f>
        <v>2015</v>
      </c>
      <c r="F7955">
        <v>1</v>
      </c>
      <c r="G7955">
        <f>MONTH(Table1[[#This Row],[Order Date]])</f>
        <v>10</v>
      </c>
      <c r="H7955" s="1">
        <v>42284</v>
      </c>
      <c r="I7955">
        <v>45825</v>
      </c>
      <c r="J7955" t="s">
        <v>131</v>
      </c>
      <c r="K7955">
        <v>43</v>
      </c>
      <c r="L7955">
        <v>6.48</v>
      </c>
      <c r="M7955" s="2">
        <v>0.04</v>
      </c>
      <c r="N7955">
        <v>272.63</v>
      </c>
      <c r="O7955">
        <v>5.14</v>
      </c>
      <c r="P7955">
        <v>-64.45</v>
      </c>
      <c r="Q7955" s="2">
        <v>0.37</v>
      </c>
      <c r="R7955" t="s">
        <v>29</v>
      </c>
      <c r="S7955" t="s">
        <v>30</v>
      </c>
      <c r="T7955" t="s">
        <v>1681</v>
      </c>
      <c r="U7955" t="s">
        <v>61</v>
      </c>
      <c r="V7955" t="s">
        <v>76</v>
      </c>
      <c r="W7955">
        <v>6444</v>
      </c>
      <c r="X7955" s="1">
        <v>42284</v>
      </c>
      <c r="Y7955" t="s">
        <v>34</v>
      </c>
      <c r="Z7955" t="e" vm="29">
        <v>#VALUE!</v>
      </c>
      <c r="AA7955">
        <v>41075</v>
      </c>
      <c r="AB7955" t="e" cm="1" vm="2">
        <f t="array" ref="AB7955">_FV(Table1[[#This Row],[State]],"Country/region",TRUE)</f>
        <v>#VALUE!</v>
      </c>
    </row>
    <row r="7956" spans="1:28" x14ac:dyDescent="0.35">
      <c r="A7956" t="s">
        <v>3459</v>
      </c>
      <c r="B7956">
        <v>70</v>
      </c>
      <c r="C7956" t="s">
        <v>902</v>
      </c>
      <c r="D7956" t="s">
        <v>38</v>
      </c>
      <c r="E7956">
        <f>YEAR(Table1[[#This Row],[Order Date]])</f>
        <v>2015</v>
      </c>
      <c r="F7956">
        <v>1</v>
      </c>
      <c r="G7956">
        <f>MONTH(Table1[[#This Row],[Order Date]])</f>
        <v>10</v>
      </c>
      <c r="H7956" s="1">
        <v>42284</v>
      </c>
      <c r="I7956">
        <v>9509</v>
      </c>
      <c r="J7956" t="s">
        <v>39</v>
      </c>
      <c r="K7956">
        <v>32</v>
      </c>
      <c r="L7956">
        <v>48.91</v>
      </c>
      <c r="M7956" s="2">
        <v>0.02</v>
      </c>
      <c r="N7956">
        <v>1585.64</v>
      </c>
      <c r="O7956">
        <v>5.81</v>
      </c>
      <c r="P7956">
        <v>707.15</v>
      </c>
      <c r="Q7956" s="2">
        <v>0.38</v>
      </c>
      <c r="R7956" t="s">
        <v>29</v>
      </c>
      <c r="S7956" t="s">
        <v>30</v>
      </c>
      <c r="T7956" t="s">
        <v>408</v>
      </c>
      <c r="U7956" t="s">
        <v>61</v>
      </c>
      <c r="V7956" t="s">
        <v>68</v>
      </c>
      <c r="W7956">
        <v>1301</v>
      </c>
      <c r="X7956" s="1">
        <v>42284</v>
      </c>
      <c r="Y7956" t="s">
        <v>34</v>
      </c>
      <c r="Z7956" t="e" vm="16">
        <v>#VALUE!</v>
      </c>
      <c r="AA7956">
        <v>60126</v>
      </c>
      <c r="AB7956" t="e" cm="1" vm="2">
        <f t="array" ref="AB7956">_FV(Table1[[#This Row],[State]],"Country/region",TRUE)</f>
        <v>#VALUE!</v>
      </c>
    </row>
    <row r="7957" spans="1:28" x14ac:dyDescent="0.35">
      <c r="A7957" t="s">
        <v>3459</v>
      </c>
      <c r="B7957">
        <v>70</v>
      </c>
      <c r="C7957" t="s">
        <v>902</v>
      </c>
      <c r="D7957" t="s">
        <v>38</v>
      </c>
      <c r="E7957">
        <f>YEAR(Table1[[#This Row],[Order Date]])</f>
        <v>2015</v>
      </c>
      <c r="F7957">
        <v>1</v>
      </c>
      <c r="G7957">
        <f>MONTH(Table1[[#This Row],[Order Date]])</f>
        <v>10</v>
      </c>
      <c r="H7957" s="1">
        <v>42284</v>
      </c>
      <c r="I7957">
        <v>9509</v>
      </c>
      <c r="J7957" t="s">
        <v>39</v>
      </c>
      <c r="K7957">
        <v>36</v>
      </c>
      <c r="L7957">
        <v>320.98</v>
      </c>
      <c r="M7957" s="2">
        <v>0.02</v>
      </c>
      <c r="N7957">
        <v>12175.82</v>
      </c>
      <c r="O7957">
        <v>58.95</v>
      </c>
      <c r="P7957">
        <v>2825.15</v>
      </c>
      <c r="Q7957" s="2">
        <v>0.56999999999999995</v>
      </c>
      <c r="R7957" t="s">
        <v>48</v>
      </c>
      <c r="S7957" t="s">
        <v>49</v>
      </c>
      <c r="T7957" t="s">
        <v>332</v>
      </c>
      <c r="U7957" t="s">
        <v>51</v>
      </c>
      <c r="V7957" t="s">
        <v>68</v>
      </c>
      <c r="W7957">
        <v>1299</v>
      </c>
      <c r="X7957" s="1">
        <v>42285</v>
      </c>
      <c r="Y7957" t="s">
        <v>53</v>
      </c>
      <c r="Z7957" t="e" vm="16">
        <v>#VALUE!</v>
      </c>
      <c r="AA7957">
        <v>60126</v>
      </c>
      <c r="AB7957" t="e" cm="1" vm="2">
        <f t="array" ref="AB7957">_FV(Table1[[#This Row],[State]],"Country/region",TRUE)</f>
        <v>#VALUE!</v>
      </c>
    </row>
    <row r="7958" spans="1:28" x14ac:dyDescent="0.35">
      <c r="A7958" t="s">
        <v>3459</v>
      </c>
      <c r="B7958">
        <v>70</v>
      </c>
      <c r="C7958" t="s">
        <v>902</v>
      </c>
      <c r="D7958" t="s">
        <v>38</v>
      </c>
      <c r="E7958">
        <f>YEAR(Table1[[#This Row],[Order Date]])</f>
        <v>2015</v>
      </c>
      <c r="F7958">
        <v>1</v>
      </c>
      <c r="G7958">
        <f>MONTH(Table1[[#This Row],[Order Date]])</f>
        <v>10</v>
      </c>
      <c r="H7958" s="1">
        <v>42284</v>
      </c>
      <c r="I7958">
        <v>9509</v>
      </c>
      <c r="J7958" t="s">
        <v>39</v>
      </c>
      <c r="K7958">
        <v>5</v>
      </c>
      <c r="L7958">
        <v>18.97</v>
      </c>
      <c r="M7958" s="2">
        <v>0.1</v>
      </c>
      <c r="N7958">
        <v>101.21</v>
      </c>
      <c r="O7958">
        <v>5.21</v>
      </c>
      <c r="P7958">
        <v>2.13</v>
      </c>
      <c r="Q7958" s="2">
        <v>0.37</v>
      </c>
      <c r="R7958" t="s">
        <v>29</v>
      </c>
      <c r="S7958" t="s">
        <v>30</v>
      </c>
      <c r="T7958" t="s">
        <v>3104</v>
      </c>
      <c r="U7958" t="s">
        <v>61</v>
      </c>
      <c r="V7958" t="s">
        <v>68</v>
      </c>
      <c r="W7958">
        <v>1300</v>
      </c>
      <c r="X7958" s="1">
        <v>42285</v>
      </c>
      <c r="Y7958" t="s">
        <v>42</v>
      </c>
      <c r="Z7958" t="e" vm="16">
        <v>#VALUE!</v>
      </c>
      <c r="AA7958">
        <v>60126</v>
      </c>
      <c r="AB7958" t="e" cm="1" vm="2">
        <f t="array" ref="AB7958">_FV(Table1[[#This Row],[State]],"Country/region",TRUE)</f>
        <v>#VALUE!</v>
      </c>
    </row>
    <row r="7959" spans="1:28" x14ac:dyDescent="0.35">
      <c r="A7959" t="s">
        <v>2858</v>
      </c>
      <c r="B7959">
        <v>70</v>
      </c>
      <c r="C7959" t="s">
        <v>1149</v>
      </c>
      <c r="D7959" t="s">
        <v>38</v>
      </c>
      <c r="E7959">
        <f>YEAR(Table1[[#This Row],[Order Date]])</f>
        <v>2015</v>
      </c>
      <c r="F7959">
        <v>1</v>
      </c>
      <c r="G7959">
        <f>MONTH(Table1[[#This Row],[Order Date]])</f>
        <v>10</v>
      </c>
      <c r="H7959" s="1">
        <v>42284</v>
      </c>
      <c r="I7959">
        <v>42722</v>
      </c>
      <c r="J7959" t="s">
        <v>39</v>
      </c>
      <c r="K7959">
        <v>23</v>
      </c>
      <c r="L7959">
        <v>48.92</v>
      </c>
      <c r="M7959" s="2">
        <v>0</v>
      </c>
      <c r="N7959">
        <v>1152.1600000000001</v>
      </c>
      <c r="O7959">
        <v>4.5</v>
      </c>
      <c r="P7959">
        <v>286.98</v>
      </c>
      <c r="Q7959" s="2">
        <v>0.59</v>
      </c>
      <c r="R7959" t="s">
        <v>29</v>
      </c>
      <c r="S7959" t="s">
        <v>30</v>
      </c>
      <c r="T7959" t="s">
        <v>2735</v>
      </c>
      <c r="U7959" t="s">
        <v>214</v>
      </c>
      <c r="V7959" t="s">
        <v>52</v>
      </c>
      <c r="W7959">
        <v>6030</v>
      </c>
      <c r="X7959" s="1">
        <v>42285</v>
      </c>
      <c r="Y7959" t="s">
        <v>34</v>
      </c>
      <c r="Z7959" t="e" vm="32">
        <v>#VALUE!</v>
      </c>
      <c r="AA7959">
        <v>80219</v>
      </c>
      <c r="AB7959" t="e" cm="1" vm="2">
        <f t="array" ref="AB7959">_FV(Table1[[#This Row],[State]],"Country/region",TRUE)</f>
        <v>#VALUE!</v>
      </c>
    </row>
    <row r="7960" spans="1:28" x14ac:dyDescent="0.35">
      <c r="A7960" t="s">
        <v>2858</v>
      </c>
      <c r="B7960">
        <v>70</v>
      </c>
      <c r="C7960" t="s">
        <v>1149</v>
      </c>
      <c r="D7960" t="s">
        <v>38</v>
      </c>
      <c r="E7960">
        <f>YEAR(Table1[[#This Row],[Order Date]])</f>
        <v>2015</v>
      </c>
      <c r="F7960">
        <v>1</v>
      </c>
      <c r="G7960">
        <f>MONTH(Table1[[#This Row],[Order Date]])</f>
        <v>10</v>
      </c>
      <c r="H7960" s="1">
        <v>42284</v>
      </c>
      <c r="I7960">
        <v>42722</v>
      </c>
      <c r="J7960" t="s">
        <v>39</v>
      </c>
      <c r="K7960">
        <v>2</v>
      </c>
      <c r="L7960">
        <v>7.38</v>
      </c>
      <c r="M7960" s="2">
        <v>7.0000000000000007E-2</v>
      </c>
      <c r="N7960">
        <v>19.899999999999999</v>
      </c>
      <c r="O7960">
        <v>5.21</v>
      </c>
      <c r="P7960">
        <v>15.97</v>
      </c>
      <c r="Q7960" s="2">
        <v>0.56000000000000005</v>
      </c>
      <c r="R7960" t="s">
        <v>48</v>
      </c>
      <c r="S7960" t="s">
        <v>30</v>
      </c>
      <c r="T7960" t="s">
        <v>1756</v>
      </c>
      <c r="U7960" t="s">
        <v>82</v>
      </c>
      <c r="V7960" t="s">
        <v>52</v>
      </c>
      <c r="W7960">
        <v>6031</v>
      </c>
      <c r="X7960" s="1">
        <v>42286</v>
      </c>
      <c r="Y7960" t="s">
        <v>34</v>
      </c>
      <c r="Z7960" t="e" vm="32">
        <v>#VALUE!</v>
      </c>
      <c r="AA7960">
        <v>80219</v>
      </c>
      <c r="AB7960" t="e" cm="1" vm="2">
        <f t="array" ref="AB7960">_FV(Table1[[#This Row],[State]],"Country/region",TRUE)</f>
        <v>#VALUE!</v>
      </c>
    </row>
    <row r="7961" spans="1:28" x14ac:dyDescent="0.35">
      <c r="A7961" t="s">
        <v>2310</v>
      </c>
      <c r="B7961">
        <v>70</v>
      </c>
      <c r="C7961" t="s">
        <v>2196</v>
      </c>
      <c r="D7961" t="s">
        <v>46</v>
      </c>
      <c r="E7961">
        <f>YEAR(Table1[[#This Row],[Order Date]])</f>
        <v>2015</v>
      </c>
      <c r="F7961">
        <v>1</v>
      </c>
      <c r="G7961">
        <f>MONTH(Table1[[#This Row],[Order Date]])</f>
        <v>10</v>
      </c>
      <c r="H7961" s="1">
        <v>42284</v>
      </c>
      <c r="I7961">
        <v>8677</v>
      </c>
      <c r="J7961" t="s">
        <v>28</v>
      </c>
      <c r="K7961">
        <v>38</v>
      </c>
      <c r="L7961">
        <v>43.57</v>
      </c>
      <c r="M7961" s="2">
        <v>0.1</v>
      </c>
      <c r="N7961">
        <v>1610.76</v>
      </c>
      <c r="O7961">
        <v>16.36</v>
      </c>
      <c r="P7961">
        <v>-8.67</v>
      </c>
      <c r="Q7961" s="2">
        <v>0.55000000000000004</v>
      </c>
      <c r="R7961" t="s">
        <v>29</v>
      </c>
      <c r="S7961" t="s">
        <v>30</v>
      </c>
      <c r="T7961" t="s">
        <v>2522</v>
      </c>
      <c r="U7961" t="s">
        <v>32</v>
      </c>
      <c r="V7961" t="s">
        <v>33</v>
      </c>
      <c r="W7961">
        <v>1186</v>
      </c>
      <c r="X7961" s="1">
        <v>42286</v>
      </c>
      <c r="Y7961" t="s">
        <v>34</v>
      </c>
      <c r="Z7961" t="e" vm="48">
        <v>#VALUE!</v>
      </c>
      <c r="AA7961">
        <v>3051</v>
      </c>
      <c r="AB7961" t="e" cm="1" vm="2">
        <f t="array" ref="AB7961">_FV(Table1[[#This Row],[State]],"Country/region",TRUE)</f>
        <v>#VALUE!</v>
      </c>
    </row>
    <row r="7962" spans="1:28" x14ac:dyDescent="0.35">
      <c r="A7962" t="s">
        <v>991</v>
      </c>
      <c r="B7962">
        <v>70</v>
      </c>
      <c r="C7962" t="s">
        <v>1066</v>
      </c>
      <c r="D7962" t="s">
        <v>46</v>
      </c>
      <c r="E7962">
        <f>YEAR(Table1[[#This Row],[Order Date]])</f>
        <v>2015</v>
      </c>
      <c r="F7962">
        <v>1</v>
      </c>
      <c r="G7962">
        <f>MONTH(Table1[[#This Row],[Order Date]])</f>
        <v>10</v>
      </c>
      <c r="H7962" s="1">
        <v>42284</v>
      </c>
      <c r="I7962">
        <v>58181</v>
      </c>
      <c r="J7962" t="s">
        <v>39</v>
      </c>
      <c r="K7962">
        <v>5</v>
      </c>
      <c r="L7962">
        <v>5.98</v>
      </c>
      <c r="M7962" s="2">
        <v>0.04</v>
      </c>
      <c r="N7962">
        <v>36.43</v>
      </c>
      <c r="O7962">
        <v>7.15</v>
      </c>
      <c r="P7962">
        <v>-22.04</v>
      </c>
      <c r="Q7962" s="2">
        <v>0.36</v>
      </c>
      <c r="R7962" t="s">
        <v>29</v>
      </c>
      <c r="S7962" t="s">
        <v>30</v>
      </c>
      <c r="T7962" t="s">
        <v>1525</v>
      </c>
      <c r="U7962" t="s">
        <v>61</v>
      </c>
      <c r="V7962" t="s">
        <v>76</v>
      </c>
      <c r="W7962">
        <v>8140</v>
      </c>
      <c r="X7962" s="1">
        <v>42286</v>
      </c>
      <c r="Y7962" t="s">
        <v>34</v>
      </c>
      <c r="Z7962" t="e" vm="44">
        <v>#VALUE!</v>
      </c>
      <c r="AA7962">
        <v>30062</v>
      </c>
      <c r="AB7962" t="e" cm="1" vm="2">
        <f t="array" ref="AB7962">_FV(Table1[[#This Row],[State]],"Country/region",TRUE)</f>
        <v>#VALUE!</v>
      </c>
    </row>
    <row r="7963" spans="1:28" x14ac:dyDescent="0.35">
      <c r="A7963" t="s">
        <v>2564</v>
      </c>
      <c r="B7963">
        <v>70</v>
      </c>
      <c r="C7963" t="s">
        <v>565</v>
      </c>
      <c r="D7963" t="s">
        <v>38</v>
      </c>
      <c r="E7963">
        <f>YEAR(Table1[[#This Row],[Order Date]])</f>
        <v>2015</v>
      </c>
      <c r="F7963">
        <v>1</v>
      </c>
      <c r="G7963">
        <f>MONTH(Table1[[#This Row],[Order Date]])</f>
        <v>10</v>
      </c>
      <c r="H7963" s="1">
        <v>42284</v>
      </c>
      <c r="I7963">
        <v>481</v>
      </c>
      <c r="J7963" t="s">
        <v>28</v>
      </c>
      <c r="K7963">
        <v>44</v>
      </c>
      <c r="L7963">
        <v>115.99</v>
      </c>
      <c r="M7963" s="2">
        <v>0.01</v>
      </c>
      <c r="N7963">
        <v>4509.3774999999996</v>
      </c>
      <c r="O7963">
        <v>5.26</v>
      </c>
      <c r="P7963">
        <v>1426.2570000000001</v>
      </c>
      <c r="Q7963" s="2">
        <v>0.56999999999999995</v>
      </c>
      <c r="R7963" t="s">
        <v>96</v>
      </c>
      <c r="S7963" t="s">
        <v>30</v>
      </c>
      <c r="T7963">
        <v>636</v>
      </c>
      <c r="U7963" t="s">
        <v>105</v>
      </c>
      <c r="V7963" t="s">
        <v>52</v>
      </c>
      <c r="W7963">
        <v>79</v>
      </c>
      <c r="X7963" s="1">
        <v>42286</v>
      </c>
      <c r="Y7963" t="s">
        <v>34</v>
      </c>
      <c r="Z7963" t="e" vm="32">
        <v>#VALUE!</v>
      </c>
      <c r="AA7963">
        <v>80126</v>
      </c>
      <c r="AB7963" t="e" cm="1" vm="2">
        <f t="array" ref="AB7963">_FV(Table1[[#This Row],[State]],"Country/region",TRUE)</f>
        <v>#VALUE!</v>
      </c>
    </row>
    <row r="7964" spans="1:28" x14ac:dyDescent="0.35">
      <c r="A7964" t="s">
        <v>2432</v>
      </c>
      <c r="B7964">
        <v>70</v>
      </c>
      <c r="C7964" t="s">
        <v>1134</v>
      </c>
      <c r="D7964" t="s">
        <v>46</v>
      </c>
      <c r="E7964">
        <f>YEAR(Table1[[#This Row],[Order Date]])</f>
        <v>2015</v>
      </c>
      <c r="F7964">
        <v>1</v>
      </c>
      <c r="G7964">
        <f>MONTH(Table1[[#This Row],[Order Date]])</f>
        <v>10</v>
      </c>
      <c r="H7964" s="1">
        <v>42285</v>
      </c>
      <c r="I7964">
        <v>33731</v>
      </c>
      <c r="J7964" t="s">
        <v>28</v>
      </c>
      <c r="K7964">
        <v>32</v>
      </c>
      <c r="L7964">
        <v>3.58</v>
      </c>
      <c r="M7964" s="2">
        <v>0.09</v>
      </c>
      <c r="N7964">
        <v>109.01</v>
      </c>
      <c r="O7964">
        <v>1.63</v>
      </c>
      <c r="P7964">
        <v>8.4499999999999993</v>
      </c>
      <c r="Q7964" s="2">
        <v>0.36</v>
      </c>
      <c r="R7964" t="s">
        <v>29</v>
      </c>
      <c r="S7964" t="s">
        <v>59</v>
      </c>
      <c r="T7964" t="s">
        <v>1328</v>
      </c>
      <c r="U7964" t="s">
        <v>232</v>
      </c>
      <c r="V7964" t="s">
        <v>76</v>
      </c>
      <c r="W7964">
        <v>4743</v>
      </c>
      <c r="X7964" s="1">
        <v>42285</v>
      </c>
      <c r="Y7964" t="s">
        <v>34</v>
      </c>
      <c r="Z7964" t="e" vm="47">
        <v>#VALUE!</v>
      </c>
      <c r="AA7964">
        <v>27534</v>
      </c>
      <c r="AB7964" t="e" cm="1" vm="2">
        <f t="array" ref="AB7964">_FV(Table1[[#This Row],[State]],"Country/region",TRUE)</f>
        <v>#VALUE!</v>
      </c>
    </row>
    <row r="7965" spans="1:28" x14ac:dyDescent="0.35">
      <c r="A7965" t="s">
        <v>3224</v>
      </c>
      <c r="B7965">
        <v>70</v>
      </c>
      <c r="C7965" t="s">
        <v>3067</v>
      </c>
      <c r="D7965" t="s">
        <v>38</v>
      </c>
      <c r="E7965">
        <f>YEAR(Table1[[#This Row],[Order Date]])</f>
        <v>2015</v>
      </c>
      <c r="F7965">
        <v>1</v>
      </c>
      <c r="G7965">
        <f>MONTH(Table1[[#This Row],[Order Date]])</f>
        <v>10</v>
      </c>
      <c r="H7965" s="1">
        <v>42285</v>
      </c>
      <c r="I7965">
        <v>34241</v>
      </c>
      <c r="J7965" t="s">
        <v>47</v>
      </c>
      <c r="K7965">
        <v>4</v>
      </c>
      <c r="L7965">
        <v>52.71</v>
      </c>
      <c r="M7965" s="2">
        <v>0.08</v>
      </c>
      <c r="N7965">
        <v>207.55</v>
      </c>
      <c r="O7965">
        <v>2.5</v>
      </c>
      <c r="P7965">
        <v>16.23</v>
      </c>
      <c r="Q7965" s="2">
        <v>0.36</v>
      </c>
      <c r="R7965" t="s">
        <v>29</v>
      </c>
      <c r="S7965" t="s">
        <v>30</v>
      </c>
      <c r="T7965" t="s">
        <v>3547</v>
      </c>
      <c r="U7965" t="s">
        <v>267</v>
      </c>
      <c r="V7965" t="s">
        <v>68</v>
      </c>
      <c r="W7965">
        <v>4813</v>
      </c>
      <c r="X7965" s="1">
        <v>42285</v>
      </c>
      <c r="Y7965" t="s">
        <v>34</v>
      </c>
      <c r="Z7965" t="e" vm="12">
        <v>#VALUE!</v>
      </c>
      <c r="AA7965">
        <v>50701</v>
      </c>
      <c r="AB7965" t="e" cm="1" vm="2">
        <f t="array" ref="AB7965">_FV(Table1[[#This Row],[State]],"Country/region",TRUE)</f>
        <v>#VALUE!</v>
      </c>
    </row>
    <row r="7966" spans="1:28" x14ac:dyDescent="0.35">
      <c r="A7966" t="s">
        <v>2432</v>
      </c>
      <c r="B7966">
        <v>70</v>
      </c>
      <c r="C7966" t="s">
        <v>1134</v>
      </c>
      <c r="D7966" t="s">
        <v>46</v>
      </c>
      <c r="E7966">
        <f>YEAR(Table1[[#This Row],[Order Date]])</f>
        <v>2015</v>
      </c>
      <c r="F7966">
        <v>1</v>
      </c>
      <c r="G7966">
        <f>MONTH(Table1[[#This Row],[Order Date]])</f>
        <v>10</v>
      </c>
      <c r="H7966" s="1">
        <v>42285</v>
      </c>
      <c r="I7966">
        <v>33731</v>
      </c>
      <c r="J7966" t="s">
        <v>28</v>
      </c>
      <c r="K7966">
        <v>27</v>
      </c>
      <c r="L7966">
        <v>284.98</v>
      </c>
      <c r="M7966" s="2">
        <v>0.02</v>
      </c>
      <c r="N7966">
        <v>8213.3700000000008</v>
      </c>
      <c r="O7966">
        <v>69.55</v>
      </c>
      <c r="P7966">
        <v>1148.8800000000001</v>
      </c>
      <c r="Q7966" s="2">
        <v>0.6</v>
      </c>
      <c r="R7966" t="s">
        <v>48</v>
      </c>
      <c r="S7966" t="s">
        <v>49</v>
      </c>
      <c r="T7966" t="s">
        <v>1697</v>
      </c>
      <c r="U7966" t="s">
        <v>51</v>
      </c>
      <c r="V7966" t="s">
        <v>76</v>
      </c>
      <c r="W7966">
        <v>4742</v>
      </c>
      <c r="X7966" s="1">
        <v>42286</v>
      </c>
      <c r="Y7966" t="s">
        <v>53</v>
      </c>
      <c r="Z7966" t="e" vm="47">
        <v>#VALUE!</v>
      </c>
      <c r="AA7966">
        <v>27534</v>
      </c>
      <c r="AB7966" t="e" cm="1" vm="2">
        <f t="array" ref="AB7966">_FV(Table1[[#This Row],[State]],"Country/region",TRUE)</f>
        <v>#VALUE!</v>
      </c>
    </row>
    <row r="7967" spans="1:28" x14ac:dyDescent="0.35">
      <c r="A7967" t="s">
        <v>1800</v>
      </c>
      <c r="B7967">
        <v>70</v>
      </c>
      <c r="C7967" t="s">
        <v>1134</v>
      </c>
      <c r="D7967" t="s">
        <v>46</v>
      </c>
      <c r="E7967">
        <f>YEAR(Table1[[#This Row],[Order Date]])</f>
        <v>2015</v>
      </c>
      <c r="F7967">
        <v>1</v>
      </c>
      <c r="G7967">
        <f>MONTH(Table1[[#This Row],[Order Date]])</f>
        <v>10</v>
      </c>
      <c r="H7967" s="1">
        <v>42285</v>
      </c>
      <c r="I7967">
        <v>33731</v>
      </c>
      <c r="J7967" t="s">
        <v>28</v>
      </c>
      <c r="K7967">
        <v>12</v>
      </c>
      <c r="L7967">
        <v>11.29</v>
      </c>
      <c r="M7967" s="2">
        <v>0.05</v>
      </c>
      <c r="N7967">
        <v>138.88</v>
      </c>
      <c r="O7967">
        <v>5.03</v>
      </c>
      <c r="P7967">
        <v>-23.99</v>
      </c>
      <c r="Q7967" s="2">
        <v>0.59</v>
      </c>
      <c r="R7967" t="s">
        <v>29</v>
      </c>
      <c r="S7967" t="s">
        <v>30</v>
      </c>
      <c r="T7967" t="s">
        <v>773</v>
      </c>
      <c r="U7967" t="s">
        <v>32</v>
      </c>
      <c r="V7967" t="s">
        <v>76</v>
      </c>
      <c r="W7967">
        <v>4744</v>
      </c>
      <c r="X7967" s="1">
        <v>42287</v>
      </c>
      <c r="Y7967" t="s">
        <v>34</v>
      </c>
      <c r="Z7967" t="e" vm="47">
        <v>#VALUE!</v>
      </c>
      <c r="AA7967">
        <v>27405</v>
      </c>
      <c r="AB7967" t="e" cm="1" vm="2">
        <f t="array" ref="AB7967">_FV(Table1[[#This Row],[State]],"Country/region",TRUE)</f>
        <v>#VALUE!</v>
      </c>
    </row>
    <row r="7968" spans="1:28" x14ac:dyDescent="0.35">
      <c r="A7968" t="s">
        <v>2833</v>
      </c>
      <c r="B7968">
        <v>70</v>
      </c>
      <c r="C7968" t="s">
        <v>1285</v>
      </c>
      <c r="D7968" t="s">
        <v>27</v>
      </c>
      <c r="E7968">
        <f>YEAR(Table1[[#This Row],[Order Date]])</f>
        <v>2015</v>
      </c>
      <c r="F7968">
        <v>1</v>
      </c>
      <c r="G7968">
        <f>MONTH(Table1[[#This Row],[Order Date]])</f>
        <v>10</v>
      </c>
      <c r="H7968" s="1">
        <v>42285</v>
      </c>
      <c r="I7968">
        <v>3232</v>
      </c>
      <c r="J7968" t="s">
        <v>58</v>
      </c>
      <c r="K7968">
        <v>5</v>
      </c>
      <c r="L7968">
        <v>7.84</v>
      </c>
      <c r="M7968" s="2">
        <v>0.06</v>
      </c>
      <c r="N7968">
        <v>42.66</v>
      </c>
      <c r="O7968">
        <v>4.71</v>
      </c>
      <c r="P7968">
        <v>-11.833500000000001</v>
      </c>
      <c r="Q7968" s="2">
        <v>0.35</v>
      </c>
      <c r="R7968" t="s">
        <v>29</v>
      </c>
      <c r="S7968" t="s">
        <v>30</v>
      </c>
      <c r="T7968" t="s">
        <v>441</v>
      </c>
      <c r="U7968" t="s">
        <v>67</v>
      </c>
      <c r="V7968" t="s">
        <v>68</v>
      </c>
      <c r="W7968">
        <v>471</v>
      </c>
      <c r="X7968" s="1">
        <v>42287</v>
      </c>
      <c r="Y7968" t="s">
        <v>34</v>
      </c>
      <c r="Z7968" t="e" vm="16">
        <v>#VALUE!</v>
      </c>
      <c r="AA7968">
        <v>60477</v>
      </c>
      <c r="AB7968" t="e" cm="1" vm="2">
        <f t="array" ref="AB7968">_FV(Table1[[#This Row],[State]],"Country/region",TRUE)</f>
        <v>#VALUE!</v>
      </c>
    </row>
    <row r="7969" spans="1:28" x14ac:dyDescent="0.35">
      <c r="A7969" t="s">
        <v>1038</v>
      </c>
      <c r="B7969">
        <v>70</v>
      </c>
      <c r="C7969" t="s">
        <v>2950</v>
      </c>
      <c r="D7969" t="s">
        <v>38</v>
      </c>
      <c r="E7969">
        <f>YEAR(Table1[[#This Row],[Order Date]])</f>
        <v>2015</v>
      </c>
      <c r="F7969">
        <v>1</v>
      </c>
      <c r="G7969">
        <f>MONTH(Table1[[#This Row],[Order Date]])</f>
        <v>10</v>
      </c>
      <c r="H7969" s="1">
        <v>42286</v>
      </c>
      <c r="I7969">
        <v>43010</v>
      </c>
      <c r="J7969" t="s">
        <v>58</v>
      </c>
      <c r="K7969">
        <v>40</v>
      </c>
      <c r="L7969">
        <v>5.68</v>
      </c>
      <c r="M7969" s="2">
        <v>0</v>
      </c>
      <c r="N7969">
        <v>233.2</v>
      </c>
      <c r="O7969">
        <v>1.46</v>
      </c>
      <c r="P7969">
        <v>74.83</v>
      </c>
      <c r="Q7969" s="2">
        <v>0.39</v>
      </c>
      <c r="R7969" t="s">
        <v>29</v>
      </c>
      <c r="S7969" t="s">
        <v>59</v>
      </c>
      <c r="T7969" t="s">
        <v>2180</v>
      </c>
      <c r="U7969" t="s">
        <v>61</v>
      </c>
      <c r="V7969" t="s">
        <v>52</v>
      </c>
      <c r="W7969">
        <v>6070</v>
      </c>
      <c r="X7969" s="1">
        <v>42286</v>
      </c>
      <c r="Y7969" t="s">
        <v>34</v>
      </c>
      <c r="Z7969" t="e" vm="4">
        <v>#VALUE!</v>
      </c>
      <c r="AA7969">
        <v>95051</v>
      </c>
      <c r="AB7969" t="e" cm="1" vm="2">
        <f t="array" ref="AB7969">_FV(Table1[[#This Row],[State]],"Country/region",TRUE)</f>
        <v>#VALUE!</v>
      </c>
    </row>
    <row r="7970" spans="1:28" x14ac:dyDescent="0.35">
      <c r="A7970" t="s">
        <v>2851</v>
      </c>
      <c r="B7970">
        <v>70</v>
      </c>
      <c r="C7970" t="s">
        <v>2516</v>
      </c>
      <c r="D7970" t="s">
        <v>46</v>
      </c>
      <c r="E7970">
        <f>YEAR(Table1[[#This Row],[Order Date]])</f>
        <v>2015</v>
      </c>
      <c r="F7970">
        <v>1</v>
      </c>
      <c r="G7970">
        <f>MONTH(Table1[[#This Row],[Order Date]])</f>
        <v>10</v>
      </c>
      <c r="H7970" s="1">
        <v>42286</v>
      </c>
      <c r="I7970">
        <v>28929</v>
      </c>
      <c r="J7970" t="s">
        <v>131</v>
      </c>
      <c r="K7970">
        <v>37</v>
      </c>
      <c r="L7970">
        <v>6.48</v>
      </c>
      <c r="M7970" s="2">
        <v>0.08</v>
      </c>
      <c r="N7970">
        <v>230.97</v>
      </c>
      <c r="O7970">
        <v>8.19</v>
      </c>
      <c r="P7970">
        <v>-173.73</v>
      </c>
      <c r="Q7970" s="2">
        <v>0.37</v>
      </c>
      <c r="R7970" t="s">
        <v>29</v>
      </c>
      <c r="S7970" t="s">
        <v>30</v>
      </c>
      <c r="T7970" t="s">
        <v>712</v>
      </c>
      <c r="U7970" t="s">
        <v>61</v>
      </c>
      <c r="V7970" t="s">
        <v>76</v>
      </c>
      <c r="W7970">
        <v>4060</v>
      </c>
      <c r="X7970" s="1">
        <v>42287</v>
      </c>
      <c r="Y7970" t="s">
        <v>34</v>
      </c>
      <c r="Z7970" t="e" vm="19">
        <v>#VALUE!</v>
      </c>
      <c r="AA7970">
        <v>29801</v>
      </c>
      <c r="AB7970" t="e" cm="1" vm="2">
        <f t="array" ref="AB7970">_FV(Table1[[#This Row],[State]],"Country/region",TRUE)</f>
        <v>#VALUE!</v>
      </c>
    </row>
    <row r="7971" spans="1:28" x14ac:dyDescent="0.35">
      <c r="A7971" t="s">
        <v>2229</v>
      </c>
      <c r="B7971">
        <v>70</v>
      </c>
      <c r="C7971" t="s">
        <v>2516</v>
      </c>
      <c r="D7971" t="s">
        <v>46</v>
      </c>
      <c r="E7971">
        <f>YEAR(Table1[[#This Row],[Order Date]])</f>
        <v>2015</v>
      </c>
      <c r="F7971">
        <v>1</v>
      </c>
      <c r="G7971">
        <f>MONTH(Table1[[#This Row],[Order Date]])</f>
        <v>10</v>
      </c>
      <c r="H7971" s="1">
        <v>42286</v>
      </c>
      <c r="I7971">
        <v>28929</v>
      </c>
      <c r="J7971" t="s">
        <v>131</v>
      </c>
      <c r="K7971">
        <v>46</v>
      </c>
      <c r="L7971">
        <v>16.98</v>
      </c>
      <c r="M7971" s="2">
        <v>0.09</v>
      </c>
      <c r="N7971">
        <v>723.17</v>
      </c>
      <c r="O7971">
        <v>12.39</v>
      </c>
      <c r="P7971">
        <v>-154.11000000000001</v>
      </c>
      <c r="Q7971" s="2">
        <v>0.35</v>
      </c>
      <c r="R7971" t="s">
        <v>29</v>
      </c>
      <c r="S7971" t="s">
        <v>30</v>
      </c>
      <c r="T7971" t="s">
        <v>1466</v>
      </c>
      <c r="U7971" t="s">
        <v>267</v>
      </c>
      <c r="V7971" t="s">
        <v>76</v>
      </c>
      <c r="W7971">
        <v>4061</v>
      </c>
      <c r="X7971" s="1">
        <v>42288</v>
      </c>
      <c r="Y7971" t="s">
        <v>34</v>
      </c>
      <c r="Z7971" t="e" vm="19">
        <v>#VALUE!</v>
      </c>
      <c r="AA7971">
        <v>29624</v>
      </c>
      <c r="AB7971" t="e" cm="1" vm="2">
        <f t="array" ref="AB7971">_FV(Table1[[#This Row],[State]],"Country/region",TRUE)</f>
        <v>#VALUE!</v>
      </c>
    </row>
    <row r="7972" spans="1:28" x14ac:dyDescent="0.35">
      <c r="A7972" t="s">
        <v>1038</v>
      </c>
      <c r="B7972">
        <v>70</v>
      </c>
      <c r="C7972" t="s">
        <v>2950</v>
      </c>
      <c r="D7972" t="s">
        <v>38</v>
      </c>
      <c r="E7972">
        <f>YEAR(Table1[[#This Row],[Order Date]])</f>
        <v>2015</v>
      </c>
      <c r="F7972">
        <v>1</v>
      </c>
      <c r="G7972">
        <f>MONTH(Table1[[#This Row],[Order Date]])</f>
        <v>10</v>
      </c>
      <c r="H7972" s="1">
        <v>42286</v>
      </c>
      <c r="I7972">
        <v>43010</v>
      </c>
      <c r="J7972" t="s">
        <v>58</v>
      </c>
      <c r="K7972">
        <v>24</v>
      </c>
      <c r="L7972">
        <v>10.14</v>
      </c>
      <c r="M7972" s="2">
        <v>0.02</v>
      </c>
      <c r="N7972">
        <v>245.53</v>
      </c>
      <c r="O7972">
        <v>2.27</v>
      </c>
      <c r="P7972">
        <v>83.16</v>
      </c>
      <c r="Q7972" s="2">
        <v>0.36</v>
      </c>
      <c r="R7972" t="s">
        <v>29</v>
      </c>
      <c r="S7972" t="s">
        <v>59</v>
      </c>
      <c r="T7972" t="s">
        <v>106</v>
      </c>
      <c r="U7972" t="s">
        <v>61</v>
      </c>
      <c r="V7972" t="s">
        <v>52</v>
      </c>
      <c r="W7972">
        <v>6071</v>
      </c>
      <c r="X7972" s="1">
        <v>42288</v>
      </c>
      <c r="Y7972" t="s">
        <v>34</v>
      </c>
      <c r="Z7972" t="e" vm="4">
        <v>#VALUE!</v>
      </c>
      <c r="AA7972">
        <v>95051</v>
      </c>
      <c r="AB7972" t="e" cm="1" vm="2">
        <f t="array" ref="AB7972">_FV(Table1[[#This Row],[State]],"Country/region",TRUE)</f>
        <v>#VALUE!</v>
      </c>
    </row>
    <row r="7973" spans="1:28" x14ac:dyDescent="0.35">
      <c r="A7973" t="s">
        <v>229</v>
      </c>
      <c r="B7973">
        <v>70</v>
      </c>
      <c r="C7973" t="s">
        <v>2746</v>
      </c>
      <c r="D7973" t="s">
        <v>27</v>
      </c>
      <c r="E7973">
        <f>YEAR(Table1[[#This Row],[Order Date]])</f>
        <v>2015</v>
      </c>
      <c r="F7973">
        <v>1</v>
      </c>
      <c r="G7973">
        <f>MONTH(Table1[[#This Row],[Order Date]])</f>
        <v>10</v>
      </c>
      <c r="H7973" s="1">
        <v>42286</v>
      </c>
      <c r="I7973">
        <v>40994</v>
      </c>
      <c r="J7973" t="s">
        <v>28</v>
      </c>
      <c r="K7973">
        <v>42</v>
      </c>
      <c r="L7973">
        <v>20.98</v>
      </c>
      <c r="M7973" s="2">
        <v>0.1</v>
      </c>
      <c r="N7973">
        <v>793.04</v>
      </c>
      <c r="O7973">
        <v>1.49</v>
      </c>
      <c r="P7973">
        <v>323.07650000000001</v>
      </c>
      <c r="Q7973" s="2">
        <v>0.35</v>
      </c>
      <c r="R7973" t="s">
        <v>29</v>
      </c>
      <c r="S7973" t="s">
        <v>30</v>
      </c>
      <c r="T7973" t="s">
        <v>1286</v>
      </c>
      <c r="U7973" t="s">
        <v>67</v>
      </c>
      <c r="V7973" t="s">
        <v>33</v>
      </c>
      <c r="W7973">
        <v>5776</v>
      </c>
      <c r="X7973" s="1">
        <v>42288</v>
      </c>
      <c r="Y7973" t="s">
        <v>34</v>
      </c>
      <c r="Z7973" t="e" vm="17">
        <v>#VALUE!</v>
      </c>
      <c r="AA7973">
        <v>6374</v>
      </c>
      <c r="AB7973" t="e" cm="1" vm="2">
        <f t="array" ref="AB7973">_FV(Table1[[#This Row],[State]],"Country/region",TRUE)</f>
        <v>#VALUE!</v>
      </c>
    </row>
    <row r="7974" spans="1:28" x14ac:dyDescent="0.35">
      <c r="A7974" t="s">
        <v>790</v>
      </c>
      <c r="B7974">
        <v>70</v>
      </c>
      <c r="C7974" t="s">
        <v>2916</v>
      </c>
      <c r="D7974" t="s">
        <v>38</v>
      </c>
      <c r="E7974">
        <f>YEAR(Table1[[#This Row],[Order Date]])</f>
        <v>2015</v>
      </c>
      <c r="F7974">
        <v>1</v>
      </c>
      <c r="G7974">
        <f>MONTH(Table1[[#This Row],[Order Date]])</f>
        <v>10</v>
      </c>
      <c r="H7974" s="1">
        <v>42287</v>
      </c>
      <c r="I7974">
        <v>32356</v>
      </c>
      <c r="J7974" t="s">
        <v>39</v>
      </c>
      <c r="K7974">
        <v>12</v>
      </c>
      <c r="L7974">
        <v>67.28</v>
      </c>
      <c r="M7974" s="2">
        <v>0.1</v>
      </c>
      <c r="N7974">
        <v>768.41</v>
      </c>
      <c r="O7974">
        <v>19.989999999999998</v>
      </c>
      <c r="P7974">
        <v>60.375500000000002</v>
      </c>
      <c r="Q7974" s="2">
        <v>0.4</v>
      </c>
      <c r="R7974" t="s">
        <v>29</v>
      </c>
      <c r="S7974" t="s">
        <v>30</v>
      </c>
      <c r="T7974" t="s">
        <v>2311</v>
      </c>
      <c r="U7974" t="s">
        <v>67</v>
      </c>
      <c r="V7974" t="s">
        <v>76</v>
      </c>
      <c r="W7974">
        <v>4549</v>
      </c>
      <c r="X7974" s="1">
        <v>42288</v>
      </c>
      <c r="Y7974" t="s">
        <v>34</v>
      </c>
      <c r="Z7974" t="e" vm="29">
        <v>#VALUE!</v>
      </c>
      <c r="AA7974">
        <v>40214</v>
      </c>
      <c r="AB7974" t="e" cm="1" vm="2">
        <f t="array" ref="AB7974">_FV(Table1[[#This Row],[State]],"Country/region",TRUE)</f>
        <v>#VALUE!</v>
      </c>
    </row>
    <row r="7975" spans="1:28" x14ac:dyDescent="0.35">
      <c r="A7975" t="s">
        <v>2976</v>
      </c>
      <c r="B7975">
        <v>70</v>
      </c>
      <c r="C7975" t="s">
        <v>2308</v>
      </c>
      <c r="D7975" t="s">
        <v>46</v>
      </c>
      <c r="E7975">
        <f>YEAR(Table1[[#This Row],[Order Date]])</f>
        <v>2015</v>
      </c>
      <c r="F7975">
        <v>1</v>
      </c>
      <c r="G7975">
        <f>MONTH(Table1[[#This Row],[Order Date]])</f>
        <v>10</v>
      </c>
      <c r="H7975" s="1">
        <v>42287</v>
      </c>
      <c r="I7975">
        <v>55366</v>
      </c>
      <c r="J7975" t="s">
        <v>58</v>
      </c>
      <c r="K7975">
        <v>7</v>
      </c>
      <c r="L7975">
        <v>55.94</v>
      </c>
      <c r="M7975" s="2">
        <v>0.1</v>
      </c>
      <c r="N7975">
        <v>387.17</v>
      </c>
      <c r="O7975">
        <v>6.55</v>
      </c>
      <c r="P7975">
        <v>-204.65</v>
      </c>
      <c r="Q7975" s="2">
        <v>0.68</v>
      </c>
      <c r="R7975" t="s">
        <v>96</v>
      </c>
      <c r="S7975" t="s">
        <v>30</v>
      </c>
      <c r="T7975" t="s">
        <v>1049</v>
      </c>
      <c r="U7975" t="s">
        <v>102</v>
      </c>
      <c r="V7975" t="s">
        <v>68</v>
      </c>
      <c r="W7975">
        <v>7730</v>
      </c>
      <c r="X7975" s="1">
        <v>42288</v>
      </c>
      <c r="Y7975" t="s">
        <v>34</v>
      </c>
      <c r="Z7975" t="e" vm="16">
        <v>#VALUE!</v>
      </c>
      <c r="AA7975">
        <v>60076</v>
      </c>
      <c r="AB7975" t="e" cm="1" vm="2">
        <f t="array" ref="AB7975">_FV(Table1[[#This Row],[State]],"Country/region",TRUE)</f>
        <v>#VALUE!</v>
      </c>
    </row>
    <row r="7976" spans="1:28" x14ac:dyDescent="0.35">
      <c r="A7976" t="s">
        <v>790</v>
      </c>
      <c r="B7976">
        <v>70</v>
      </c>
      <c r="C7976" t="s">
        <v>2916</v>
      </c>
      <c r="D7976" t="s">
        <v>38</v>
      </c>
      <c r="E7976">
        <f>YEAR(Table1[[#This Row],[Order Date]])</f>
        <v>2015</v>
      </c>
      <c r="F7976">
        <v>1</v>
      </c>
      <c r="G7976">
        <f>MONTH(Table1[[#This Row],[Order Date]])</f>
        <v>10</v>
      </c>
      <c r="H7976" s="1">
        <v>42287</v>
      </c>
      <c r="I7976">
        <v>32356</v>
      </c>
      <c r="J7976" t="s">
        <v>39</v>
      </c>
      <c r="K7976">
        <v>47</v>
      </c>
      <c r="L7976">
        <v>145.97999999999999</v>
      </c>
      <c r="M7976" s="2">
        <v>0.08</v>
      </c>
      <c r="N7976">
        <v>5238.192</v>
      </c>
      <c r="O7976">
        <v>46.2</v>
      </c>
      <c r="P7976">
        <v>-503.77</v>
      </c>
      <c r="Q7976" s="2">
        <v>0.69</v>
      </c>
      <c r="R7976" t="s">
        <v>48</v>
      </c>
      <c r="S7976" t="s">
        <v>73</v>
      </c>
      <c r="T7976" t="s">
        <v>1667</v>
      </c>
      <c r="U7976" t="s">
        <v>75</v>
      </c>
      <c r="V7976" t="s">
        <v>76</v>
      </c>
      <c r="W7976">
        <v>4550</v>
      </c>
      <c r="X7976" s="1">
        <v>42289</v>
      </c>
      <c r="Y7976" t="s">
        <v>53</v>
      </c>
      <c r="Z7976" t="e" vm="29">
        <v>#VALUE!</v>
      </c>
      <c r="AA7976">
        <v>40214</v>
      </c>
      <c r="AB7976" t="e" cm="1" vm="2">
        <f t="array" ref="AB7976">_FV(Table1[[#This Row],[State]],"Country/region",TRUE)</f>
        <v>#VALUE!</v>
      </c>
    </row>
    <row r="7977" spans="1:28" x14ac:dyDescent="0.35">
      <c r="A7977" t="s">
        <v>2432</v>
      </c>
      <c r="B7977">
        <v>70</v>
      </c>
      <c r="C7977" t="s">
        <v>1134</v>
      </c>
      <c r="D7977" t="s">
        <v>46</v>
      </c>
      <c r="E7977">
        <f>YEAR(Table1[[#This Row],[Order Date]])</f>
        <v>2015</v>
      </c>
      <c r="F7977">
        <v>1</v>
      </c>
      <c r="G7977">
        <f>MONTH(Table1[[#This Row],[Order Date]])</f>
        <v>10</v>
      </c>
      <c r="H7977" s="1">
        <v>42288</v>
      </c>
      <c r="I7977">
        <v>9473</v>
      </c>
      <c r="J7977" t="s">
        <v>39</v>
      </c>
      <c r="K7977">
        <v>34</v>
      </c>
      <c r="L7977">
        <v>16.510000000000002</v>
      </c>
      <c r="M7977" s="2">
        <v>0.03</v>
      </c>
      <c r="N7977">
        <v>563.82000000000005</v>
      </c>
      <c r="O7977">
        <v>2.99</v>
      </c>
      <c r="P7977">
        <v>188.22399999999999</v>
      </c>
      <c r="Q7977" s="2">
        <v>0.37</v>
      </c>
      <c r="R7977" t="s">
        <v>29</v>
      </c>
      <c r="S7977" t="s">
        <v>30</v>
      </c>
      <c r="T7977" t="s">
        <v>3357</v>
      </c>
      <c r="U7977" t="s">
        <v>67</v>
      </c>
      <c r="V7977" t="s">
        <v>76</v>
      </c>
      <c r="W7977">
        <v>1291</v>
      </c>
      <c r="X7977" s="1">
        <v>42289</v>
      </c>
      <c r="Y7977" t="s">
        <v>34</v>
      </c>
      <c r="Z7977" t="e" vm="47">
        <v>#VALUE!</v>
      </c>
      <c r="AA7977">
        <v>27534</v>
      </c>
      <c r="AB7977" t="e" cm="1" vm="2">
        <f t="array" ref="AB7977">_FV(Table1[[#This Row],[State]],"Country/region",TRUE)</f>
        <v>#VALUE!</v>
      </c>
    </row>
    <row r="7978" spans="1:28" x14ac:dyDescent="0.35">
      <c r="A7978" t="s">
        <v>579</v>
      </c>
      <c r="B7978">
        <v>70</v>
      </c>
      <c r="C7978" t="s">
        <v>1703</v>
      </c>
      <c r="D7978" t="s">
        <v>27</v>
      </c>
      <c r="E7978">
        <f>YEAR(Table1[[#This Row],[Order Date]])</f>
        <v>2015</v>
      </c>
      <c r="F7978">
        <v>1</v>
      </c>
      <c r="G7978">
        <f>MONTH(Table1[[#This Row],[Order Date]])</f>
        <v>10</v>
      </c>
      <c r="H7978" s="1">
        <v>42288</v>
      </c>
      <c r="I7978">
        <v>58722</v>
      </c>
      <c r="J7978" t="s">
        <v>58</v>
      </c>
      <c r="K7978">
        <v>45</v>
      </c>
      <c r="L7978">
        <v>89.99</v>
      </c>
      <c r="M7978" s="2">
        <v>0.05</v>
      </c>
      <c r="N7978">
        <v>4042.96</v>
      </c>
      <c r="O7978">
        <v>42</v>
      </c>
      <c r="P7978">
        <v>-699.72</v>
      </c>
      <c r="Q7978" s="2">
        <v>0.66</v>
      </c>
      <c r="R7978" t="s">
        <v>48</v>
      </c>
      <c r="S7978" t="s">
        <v>49</v>
      </c>
      <c r="T7978" t="s">
        <v>1317</v>
      </c>
      <c r="U7978" t="s">
        <v>51</v>
      </c>
      <c r="V7978" t="s">
        <v>52</v>
      </c>
      <c r="W7978">
        <v>8213</v>
      </c>
      <c r="X7978" s="1">
        <v>42290</v>
      </c>
      <c r="Y7978" t="s">
        <v>53</v>
      </c>
      <c r="Z7978" t="e" vm="33">
        <v>#VALUE!</v>
      </c>
      <c r="AA7978">
        <v>83616</v>
      </c>
      <c r="AB7978" t="e" cm="1" vm="2">
        <f t="array" ref="AB7978">_FV(Table1[[#This Row],[State]],"Country/region",TRUE)</f>
        <v>#VALUE!</v>
      </c>
    </row>
    <row r="7979" spans="1:28" x14ac:dyDescent="0.35">
      <c r="A7979" t="s">
        <v>2432</v>
      </c>
      <c r="B7979">
        <v>70</v>
      </c>
      <c r="C7979" t="s">
        <v>1134</v>
      </c>
      <c r="D7979" t="s">
        <v>46</v>
      </c>
      <c r="E7979">
        <f>YEAR(Table1[[#This Row],[Order Date]])</f>
        <v>2015</v>
      </c>
      <c r="F7979">
        <v>1</v>
      </c>
      <c r="G7979">
        <f>MONTH(Table1[[#This Row],[Order Date]])</f>
        <v>10</v>
      </c>
      <c r="H7979" s="1">
        <v>42288</v>
      </c>
      <c r="I7979">
        <v>9473</v>
      </c>
      <c r="J7979" t="s">
        <v>39</v>
      </c>
      <c r="K7979">
        <v>3</v>
      </c>
      <c r="L7979">
        <v>8.0399999999999991</v>
      </c>
      <c r="M7979" s="2">
        <v>0.1</v>
      </c>
      <c r="N7979">
        <v>31.95</v>
      </c>
      <c r="O7979">
        <v>8.94</v>
      </c>
      <c r="P7979">
        <v>-23.69</v>
      </c>
      <c r="Q7979" s="2">
        <v>0.4</v>
      </c>
      <c r="R7979" t="s">
        <v>29</v>
      </c>
      <c r="S7979" t="s">
        <v>30</v>
      </c>
      <c r="T7979" t="s">
        <v>1289</v>
      </c>
      <c r="U7979" t="s">
        <v>67</v>
      </c>
      <c r="V7979" t="s">
        <v>76</v>
      </c>
      <c r="W7979">
        <v>1290</v>
      </c>
      <c r="X7979" s="1">
        <v>42290</v>
      </c>
      <c r="Y7979" t="s">
        <v>34</v>
      </c>
      <c r="Z7979" t="e" vm="47">
        <v>#VALUE!</v>
      </c>
      <c r="AA7979">
        <v>27534</v>
      </c>
      <c r="AB7979" t="e" cm="1" vm="2">
        <f t="array" ref="AB7979">_FV(Table1[[#This Row],[State]],"Country/region",TRUE)</f>
        <v>#VALUE!</v>
      </c>
    </row>
    <row r="7980" spans="1:28" x14ac:dyDescent="0.35">
      <c r="A7980" t="s">
        <v>2432</v>
      </c>
      <c r="B7980">
        <v>70</v>
      </c>
      <c r="C7980" t="s">
        <v>1134</v>
      </c>
      <c r="D7980" t="s">
        <v>46</v>
      </c>
      <c r="E7980">
        <f>YEAR(Table1[[#This Row],[Order Date]])</f>
        <v>2015</v>
      </c>
      <c r="F7980">
        <v>1</v>
      </c>
      <c r="G7980">
        <f>MONTH(Table1[[#This Row],[Order Date]])</f>
        <v>10</v>
      </c>
      <c r="H7980" s="1">
        <v>42288</v>
      </c>
      <c r="I7980">
        <v>9473</v>
      </c>
      <c r="J7980" t="s">
        <v>39</v>
      </c>
      <c r="K7980">
        <v>31</v>
      </c>
      <c r="L7980">
        <v>15.51</v>
      </c>
      <c r="M7980" s="2">
        <v>0.04</v>
      </c>
      <c r="N7980">
        <v>502.44</v>
      </c>
      <c r="O7980">
        <v>17.78</v>
      </c>
      <c r="P7980">
        <v>-363.44</v>
      </c>
      <c r="Q7980" s="2">
        <v>0.59</v>
      </c>
      <c r="R7980" t="s">
        <v>29</v>
      </c>
      <c r="S7980" t="s">
        <v>30</v>
      </c>
      <c r="T7980" t="s">
        <v>410</v>
      </c>
      <c r="U7980" t="s">
        <v>32</v>
      </c>
      <c r="V7980" t="s">
        <v>76</v>
      </c>
      <c r="W7980">
        <v>1292</v>
      </c>
      <c r="X7980" s="1">
        <v>42290</v>
      </c>
      <c r="Y7980" t="s">
        <v>34</v>
      </c>
      <c r="Z7980" t="e" vm="47">
        <v>#VALUE!</v>
      </c>
      <c r="AA7980">
        <v>27534</v>
      </c>
      <c r="AB7980" t="e" cm="1" vm="2">
        <f t="array" ref="AB7980">_FV(Table1[[#This Row],[State]],"Country/region",TRUE)</f>
        <v>#VALUE!</v>
      </c>
    </row>
    <row r="7981" spans="1:28" x14ac:dyDescent="0.35">
      <c r="A7981" t="s">
        <v>1793</v>
      </c>
      <c r="B7981">
        <v>70</v>
      </c>
      <c r="C7981" t="s">
        <v>493</v>
      </c>
      <c r="D7981" t="s">
        <v>38</v>
      </c>
      <c r="E7981">
        <f>YEAR(Table1[[#This Row],[Order Date]])</f>
        <v>2015</v>
      </c>
      <c r="F7981">
        <v>1</v>
      </c>
      <c r="G7981">
        <f>MONTH(Table1[[#This Row],[Order Date]])</f>
        <v>10</v>
      </c>
      <c r="H7981" s="1">
        <v>42288</v>
      </c>
      <c r="I7981">
        <v>47686</v>
      </c>
      <c r="J7981" t="s">
        <v>39</v>
      </c>
      <c r="K7981">
        <v>48</v>
      </c>
      <c r="L7981">
        <v>4.13</v>
      </c>
      <c r="M7981" s="2">
        <v>0.1</v>
      </c>
      <c r="N7981">
        <v>179.65</v>
      </c>
      <c r="O7981">
        <v>1.23</v>
      </c>
      <c r="P7981">
        <v>3.32</v>
      </c>
      <c r="Q7981" s="2">
        <v>0.55000000000000004</v>
      </c>
      <c r="R7981" t="s">
        <v>29</v>
      </c>
      <c r="S7981" t="s">
        <v>59</v>
      </c>
      <c r="T7981" t="s">
        <v>3145</v>
      </c>
      <c r="U7981" t="s">
        <v>88</v>
      </c>
      <c r="V7981" t="s">
        <v>33</v>
      </c>
      <c r="W7981">
        <v>6697</v>
      </c>
      <c r="X7981" s="1">
        <v>42290</v>
      </c>
      <c r="Y7981" t="s">
        <v>34</v>
      </c>
      <c r="Z7981" t="e" vm="1">
        <v>#VALUE!</v>
      </c>
      <c r="AA7981">
        <v>15601</v>
      </c>
      <c r="AB7981" t="e" cm="1" vm="2">
        <f t="array" ref="AB7981">_FV(Table1[[#This Row],[State]],"Country/region",TRUE)</f>
        <v>#VALUE!</v>
      </c>
    </row>
    <row r="7982" spans="1:28" x14ac:dyDescent="0.35">
      <c r="A7982" t="s">
        <v>1044</v>
      </c>
      <c r="B7982">
        <v>70</v>
      </c>
      <c r="C7982" t="s">
        <v>1045</v>
      </c>
      <c r="D7982" t="s">
        <v>38</v>
      </c>
      <c r="E7982">
        <f>YEAR(Table1[[#This Row],[Order Date]])</f>
        <v>2015</v>
      </c>
      <c r="F7982">
        <v>1</v>
      </c>
      <c r="G7982">
        <f>MONTH(Table1[[#This Row],[Order Date]])</f>
        <v>10</v>
      </c>
      <c r="H7982" s="1">
        <v>42289</v>
      </c>
      <c r="I7982">
        <v>6500</v>
      </c>
      <c r="J7982" t="s">
        <v>58</v>
      </c>
      <c r="K7982">
        <v>20</v>
      </c>
      <c r="L7982">
        <v>1.95</v>
      </c>
      <c r="M7982" s="2">
        <v>0.06</v>
      </c>
      <c r="N7982">
        <v>38.29</v>
      </c>
      <c r="O7982">
        <v>1.63</v>
      </c>
      <c r="P7982">
        <v>-16.149999999999999</v>
      </c>
      <c r="Q7982" s="2">
        <v>0.46</v>
      </c>
      <c r="R7982" t="s">
        <v>29</v>
      </c>
      <c r="S7982" t="s">
        <v>59</v>
      </c>
      <c r="T7982" t="s">
        <v>2796</v>
      </c>
      <c r="U7982" t="s">
        <v>88</v>
      </c>
      <c r="V7982" t="s">
        <v>52</v>
      </c>
      <c r="W7982">
        <v>903</v>
      </c>
      <c r="X7982" s="1">
        <v>42290</v>
      </c>
      <c r="Y7982" t="s">
        <v>34</v>
      </c>
      <c r="Z7982" t="e" vm="23">
        <v>#VALUE!</v>
      </c>
      <c r="AA7982">
        <v>98273</v>
      </c>
      <c r="AB7982" t="e" cm="1" vm="2">
        <f t="array" ref="AB7982">_FV(Table1[[#This Row],[State]],"Country/region",TRUE)</f>
        <v>#VALUE!</v>
      </c>
    </row>
    <row r="7983" spans="1:28" x14ac:dyDescent="0.35">
      <c r="A7983" t="s">
        <v>814</v>
      </c>
      <c r="B7983">
        <v>70</v>
      </c>
      <c r="C7983" t="s">
        <v>360</v>
      </c>
      <c r="D7983" t="s">
        <v>46</v>
      </c>
      <c r="E7983">
        <f>YEAR(Table1[[#This Row],[Order Date]])</f>
        <v>2015</v>
      </c>
      <c r="F7983">
        <v>1</v>
      </c>
      <c r="G7983">
        <f>MONTH(Table1[[#This Row],[Order Date]])</f>
        <v>10</v>
      </c>
      <c r="H7983" s="1">
        <v>42289</v>
      </c>
      <c r="I7983">
        <v>36390</v>
      </c>
      <c r="J7983" t="s">
        <v>28</v>
      </c>
      <c r="K7983">
        <v>3</v>
      </c>
      <c r="L7983">
        <v>125.99</v>
      </c>
      <c r="M7983" s="2">
        <v>0.05</v>
      </c>
      <c r="N7983">
        <v>329.63</v>
      </c>
      <c r="O7983">
        <v>8.99</v>
      </c>
      <c r="P7983">
        <v>-541.33199999999999</v>
      </c>
      <c r="Q7983" s="2">
        <v>0.59</v>
      </c>
      <c r="R7983" t="s">
        <v>96</v>
      </c>
      <c r="S7983" t="s">
        <v>30</v>
      </c>
      <c r="T7983" t="s">
        <v>242</v>
      </c>
      <c r="U7983" t="s">
        <v>105</v>
      </c>
      <c r="V7983" t="s">
        <v>33</v>
      </c>
      <c r="W7983">
        <v>5108</v>
      </c>
      <c r="X7983" s="1">
        <v>42291</v>
      </c>
      <c r="Y7983" t="s">
        <v>34</v>
      </c>
      <c r="Z7983" t="e" vm="21">
        <v>#VALUE!</v>
      </c>
      <c r="AA7983">
        <v>4038</v>
      </c>
      <c r="AB7983" t="e" cm="1" vm="2">
        <f t="array" ref="AB7983">_FV(Table1[[#This Row],[State]],"Country/region",TRUE)</f>
        <v>#VALUE!</v>
      </c>
    </row>
    <row r="7984" spans="1:28" x14ac:dyDescent="0.35">
      <c r="A7984" t="s">
        <v>1044</v>
      </c>
      <c r="B7984">
        <v>70</v>
      </c>
      <c r="C7984" t="s">
        <v>1045</v>
      </c>
      <c r="D7984" t="s">
        <v>38</v>
      </c>
      <c r="E7984">
        <f>YEAR(Table1[[#This Row],[Order Date]])</f>
        <v>2015</v>
      </c>
      <c r="F7984">
        <v>1</v>
      </c>
      <c r="G7984">
        <f>MONTH(Table1[[#This Row],[Order Date]])</f>
        <v>10</v>
      </c>
      <c r="H7984" s="1">
        <v>42289</v>
      </c>
      <c r="I7984">
        <v>6500</v>
      </c>
      <c r="J7984" t="s">
        <v>58</v>
      </c>
      <c r="K7984">
        <v>15</v>
      </c>
      <c r="L7984">
        <v>30.42</v>
      </c>
      <c r="M7984" s="2">
        <v>0.1</v>
      </c>
      <c r="N7984">
        <v>448.07</v>
      </c>
      <c r="O7984">
        <v>8.65</v>
      </c>
      <c r="P7984">
        <v>-141.02000000000001</v>
      </c>
      <c r="Q7984" s="2">
        <v>0.74</v>
      </c>
      <c r="R7984" t="s">
        <v>96</v>
      </c>
      <c r="S7984" t="s">
        <v>30</v>
      </c>
      <c r="T7984" t="s">
        <v>268</v>
      </c>
      <c r="U7984" t="s">
        <v>102</v>
      </c>
      <c r="V7984" t="s">
        <v>52</v>
      </c>
      <c r="W7984">
        <v>902</v>
      </c>
      <c r="X7984" s="1">
        <v>42291</v>
      </c>
      <c r="Y7984" t="s">
        <v>34</v>
      </c>
      <c r="Z7984" t="e" vm="23">
        <v>#VALUE!</v>
      </c>
      <c r="AA7984">
        <v>98273</v>
      </c>
      <c r="AB7984" t="e" cm="1" vm="2">
        <f t="array" ref="AB7984">_FV(Table1[[#This Row],[State]],"Country/region",TRUE)</f>
        <v>#VALUE!</v>
      </c>
    </row>
    <row r="7985" spans="1:28" x14ac:dyDescent="0.35">
      <c r="A7985" t="s">
        <v>916</v>
      </c>
      <c r="B7985">
        <v>70</v>
      </c>
      <c r="C7985" t="s">
        <v>917</v>
      </c>
      <c r="D7985" t="s">
        <v>38</v>
      </c>
      <c r="E7985">
        <f>YEAR(Table1[[#This Row],[Order Date]])</f>
        <v>2015</v>
      </c>
      <c r="F7985">
        <v>1</v>
      </c>
      <c r="G7985">
        <f>MONTH(Table1[[#This Row],[Order Date]])</f>
        <v>10</v>
      </c>
      <c r="H7985" s="1">
        <v>42289</v>
      </c>
      <c r="I7985">
        <v>9765</v>
      </c>
      <c r="J7985" t="s">
        <v>47</v>
      </c>
      <c r="K7985">
        <v>26</v>
      </c>
      <c r="L7985">
        <v>128.24</v>
      </c>
      <c r="M7985" s="2">
        <v>0.03</v>
      </c>
      <c r="N7985">
        <v>3505.6</v>
      </c>
      <c r="O7985">
        <v>12.65</v>
      </c>
      <c r="P7985">
        <v>1019.7</v>
      </c>
      <c r="Q7985" s="2"/>
      <c r="R7985" t="s">
        <v>48</v>
      </c>
      <c r="S7985" t="s">
        <v>80</v>
      </c>
      <c r="T7985" t="s">
        <v>1482</v>
      </c>
      <c r="U7985" t="s">
        <v>51</v>
      </c>
      <c r="V7985" t="s">
        <v>68</v>
      </c>
      <c r="W7985">
        <v>1338</v>
      </c>
      <c r="X7985" s="1">
        <v>42296</v>
      </c>
      <c r="Y7985" t="s">
        <v>34</v>
      </c>
      <c r="Z7985" t="e" vm="13">
        <v>#VALUE!</v>
      </c>
      <c r="AA7985">
        <v>74133</v>
      </c>
      <c r="AB7985" t="e" cm="1" vm="2">
        <f t="array" ref="AB7985">_FV(Table1[[#This Row],[State]],"Country/region",TRUE)</f>
        <v>#VALUE!</v>
      </c>
    </row>
    <row r="7986" spans="1:28" x14ac:dyDescent="0.35">
      <c r="A7986" t="s">
        <v>870</v>
      </c>
      <c r="B7986">
        <v>70</v>
      </c>
      <c r="C7986" t="s">
        <v>3315</v>
      </c>
      <c r="D7986" t="s">
        <v>38</v>
      </c>
      <c r="E7986">
        <f>YEAR(Table1[[#This Row],[Order Date]])</f>
        <v>2015</v>
      </c>
      <c r="F7986">
        <v>1</v>
      </c>
      <c r="G7986">
        <f>MONTH(Table1[[#This Row],[Order Date]])</f>
        <v>10</v>
      </c>
      <c r="H7986" s="1">
        <v>42290</v>
      </c>
      <c r="I7986">
        <v>48801</v>
      </c>
      <c r="J7986" t="s">
        <v>28</v>
      </c>
      <c r="K7986">
        <v>43</v>
      </c>
      <c r="L7986">
        <v>54.2</v>
      </c>
      <c r="M7986" s="2">
        <v>0.01</v>
      </c>
      <c r="N7986">
        <v>2387.61</v>
      </c>
      <c r="O7986">
        <v>11.1</v>
      </c>
      <c r="P7986">
        <v>527.13</v>
      </c>
      <c r="Q7986" s="2">
        <v>0.64</v>
      </c>
      <c r="R7986" t="s">
        <v>48</v>
      </c>
      <c r="S7986" t="s">
        <v>80</v>
      </c>
      <c r="T7986" t="s">
        <v>2228</v>
      </c>
      <c r="U7986" t="s">
        <v>82</v>
      </c>
      <c r="V7986" t="s">
        <v>52</v>
      </c>
      <c r="W7986">
        <v>6853</v>
      </c>
      <c r="X7986" s="1">
        <v>42290</v>
      </c>
      <c r="Y7986" t="s">
        <v>34</v>
      </c>
      <c r="Z7986" t="e" vm="8">
        <v>#VALUE!</v>
      </c>
      <c r="AA7986">
        <v>97301</v>
      </c>
      <c r="AB7986" t="e" cm="1" vm="2">
        <f t="array" ref="AB7986">_FV(Table1[[#This Row],[State]],"Country/region",TRUE)</f>
        <v>#VALUE!</v>
      </c>
    </row>
    <row r="7987" spans="1:28" x14ac:dyDescent="0.35">
      <c r="A7987" t="s">
        <v>3475</v>
      </c>
      <c r="B7987">
        <v>70</v>
      </c>
      <c r="C7987" t="s">
        <v>2640</v>
      </c>
      <c r="D7987" t="s">
        <v>27</v>
      </c>
      <c r="E7987">
        <f>YEAR(Table1[[#This Row],[Order Date]])</f>
        <v>2015</v>
      </c>
      <c r="F7987">
        <v>1</v>
      </c>
      <c r="G7987">
        <f>MONTH(Table1[[#This Row],[Order Date]])</f>
        <v>10</v>
      </c>
      <c r="H7987" s="1">
        <v>42290</v>
      </c>
      <c r="I7987">
        <v>44678</v>
      </c>
      <c r="J7987" t="s">
        <v>47</v>
      </c>
      <c r="K7987">
        <v>36</v>
      </c>
      <c r="L7987">
        <v>32.479999999999997</v>
      </c>
      <c r="M7987" s="2">
        <v>0.03</v>
      </c>
      <c r="N7987">
        <v>1152.6300000000001</v>
      </c>
      <c r="O7987">
        <v>7.09</v>
      </c>
      <c r="P7987">
        <v>389.4</v>
      </c>
      <c r="Q7987" s="2">
        <v>0.49</v>
      </c>
      <c r="R7987" t="s">
        <v>48</v>
      </c>
      <c r="S7987" t="s">
        <v>30</v>
      </c>
      <c r="T7987" t="s">
        <v>3416</v>
      </c>
      <c r="U7987" t="s">
        <v>82</v>
      </c>
      <c r="V7987" t="s">
        <v>76</v>
      </c>
      <c r="W7987">
        <v>6313</v>
      </c>
      <c r="X7987" s="1">
        <v>42290</v>
      </c>
      <c r="Y7987" t="s">
        <v>34</v>
      </c>
      <c r="Z7987" t="e" vm="47">
        <v>#VALUE!</v>
      </c>
      <c r="AA7987">
        <v>27707</v>
      </c>
      <c r="AB7987" t="e" cm="1" vm="2">
        <f t="array" ref="AB7987">_FV(Table1[[#This Row],[State]],"Country/region",TRUE)</f>
        <v>#VALUE!</v>
      </c>
    </row>
    <row r="7988" spans="1:28" x14ac:dyDescent="0.35">
      <c r="A7988" t="s">
        <v>643</v>
      </c>
      <c r="B7988">
        <v>70</v>
      </c>
      <c r="C7988" t="s">
        <v>91</v>
      </c>
      <c r="D7988" t="s">
        <v>27</v>
      </c>
      <c r="E7988">
        <f>YEAR(Table1[[#This Row],[Order Date]])</f>
        <v>2015</v>
      </c>
      <c r="F7988">
        <v>1</v>
      </c>
      <c r="G7988">
        <f>MONTH(Table1[[#This Row],[Order Date]])</f>
        <v>10</v>
      </c>
      <c r="H7988" s="1">
        <v>42290</v>
      </c>
      <c r="I7988">
        <v>59683</v>
      </c>
      <c r="J7988" t="s">
        <v>39</v>
      </c>
      <c r="K7988">
        <v>37</v>
      </c>
      <c r="L7988">
        <v>4.91</v>
      </c>
      <c r="M7988" s="2">
        <v>0.05</v>
      </c>
      <c r="N7988">
        <v>191.36</v>
      </c>
      <c r="O7988">
        <v>4.97</v>
      </c>
      <c r="P7988">
        <v>-82.087000000000003</v>
      </c>
      <c r="Q7988" s="2">
        <v>0.38</v>
      </c>
      <c r="R7988" t="s">
        <v>29</v>
      </c>
      <c r="S7988" t="s">
        <v>30</v>
      </c>
      <c r="T7988" t="s">
        <v>1921</v>
      </c>
      <c r="U7988" t="s">
        <v>67</v>
      </c>
      <c r="V7988" t="s">
        <v>68</v>
      </c>
      <c r="W7988">
        <v>8349</v>
      </c>
      <c r="X7988" s="1">
        <v>42291</v>
      </c>
      <c r="Y7988" t="s">
        <v>34</v>
      </c>
      <c r="Z7988" t="e" vm="9">
        <v>#VALUE!</v>
      </c>
      <c r="AA7988">
        <v>68502</v>
      </c>
      <c r="AB7988" t="e" cm="1" vm="2">
        <f t="array" ref="AB7988">_FV(Table1[[#This Row],[State]],"Country/region",TRUE)</f>
        <v>#VALUE!</v>
      </c>
    </row>
    <row r="7989" spans="1:28" x14ac:dyDescent="0.35">
      <c r="A7989" t="s">
        <v>3475</v>
      </c>
      <c r="B7989">
        <v>70</v>
      </c>
      <c r="C7989" t="s">
        <v>2640</v>
      </c>
      <c r="D7989" t="s">
        <v>27</v>
      </c>
      <c r="E7989">
        <f>YEAR(Table1[[#This Row],[Order Date]])</f>
        <v>2015</v>
      </c>
      <c r="F7989">
        <v>1</v>
      </c>
      <c r="G7989">
        <f>MONTH(Table1[[#This Row],[Order Date]])</f>
        <v>10</v>
      </c>
      <c r="H7989" s="1">
        <v>42290</v>
      </c>
      <c r="I7989">
        <v>44678</v>
      </c>
      <c r="J7989" t="s">
        <v>47</v>
      </c>
      <c r="K7989">
        <v>4</v>
      </c>
      <c r="L7989">
        <v>1.89</v>
      </c>
      <c r="M7989" s="2">
        <v>0.1</v>
      </c>
      <c r="N7989">
        <v>7.56</v>
      </c>
      <c r="O7989">
        <v>0.76</v>
      </c>
      <c r="P7989">
        <v>-5.53</v>
      </c>
      <c r="Q7989" s="2">
        <v>0.83</v>
      </c>
      <c r="R7989" t="s">
        <v>29</v>
      </c>
      <c r="S7989" t="s">
        <v>59</v>
      </c>
      <c r="T7989" t="s">
        <v>2489</v>
      </c>
      <c r="U7989" t="s">
        <v>232</v>
      </c>
      <c r="V7989" t="s">
        <v>76</v>
      </c>
      <c r="W7989">
        <v>6314</v>
      </c>
      <c r="X7989" s="1">
        <v>42292</v>
      </c>
      <c r="Y7989" t="s">
        <v>34</v>
      </c>
      <c r="Z7989" t="e" vm="47">
        <v>#VALUE!</v>
      </c>
      <c r="AA7989">
        <v>27707</v>
      </c>
      <c r="AB7989" t="e" cm="1" vm="2">
        <f t="array" ref="AB7989">_FV(Table1[[#This Row],[State]],"Country/region",TRUE)</f>
        <v>#VALUE!</v>
      </c>
    </row>
    <row r="7990" spans="1:28" x14ac:dyDescent="0.35">
      <c r="A7990" t="s">
        <v>2191</v>
      </c>
      <c r="B7990">
        <v>70</v>
      </c>
      <c r="C7990" t="s">
        <v>2343</v>
      </c>
      <c r="D7990" t="s">
        <v>27</v>
      </c>
      <c r="E7990">
        <f>YEAR(Table1[[#This Row],[Order Date]])</f>
        <v>2015</v>
      </c>
      <c r="F7990">
        <v>1</v>
      </c>
      <c r="G7990">
        <f>MONTH(Table1[[#This Row],[Order Date]])</f>
        <v>10</v>
      </c>
      <c r="H7990" s="1">
        <v>42291</v>
      </c>
      <c r="I7990">
        <v>32165</v>
      </c>
      <c r="J7990" t="s">
        <v>39</v>
      </c>
      <c r="K7990">
        <v>38</v>
      </c>
      <c r="L7990">
        <v>85.99</v>
      </c>
      <c r="M7990" s="2">
        <v>0.02</v>
      </c>
      <c r="N7990">
        <v>2939.6824999999999</v>
      </c>
      <c r="O7990">
        <v>0.99</v>
      </c>
      <c r="P7990">
        <v>192.06</v>
      </c>
      <c r="Q7990" s="2">
        <v>0.85</v>
      </c>
      <c r="R7990" t="s">
        <v>96</v>
      </c>
      <c r="S7990" t="s">
        <v>59</v>
      </c>
      <c r="T7990" t="s">
        <v>971</v>
      </c>
      <c r="U7990" t="s">
        <v>105</v>
      </c>
      <c r="V7990" t="s">
        <v>52</v>
      </c>
      <c r="W7990">
        <v>4522</v>
      </c>
      <c r="X7990" s="1">
        <v>42292</v>
      </c>
      <c r="Y7990" t="s">
        <v>34</v>
      </c>
      <c r="Z7990" t="e" vm="33">
        <v>#VALUE!</v>
      </c>
      <c r="AA7990">
        <v>83843</v>
      </c>
      <c r="AB7990" t="e" cm="1" vm="2">
        <f t="array" ref="AB7990">_FV(Table1[[#This Row],[State]],"Country/region",TRUE)</f>
        <v>#VALUE!</v>
      </c>
    </row>
    <row r="7991" spans="1:28" x14ac:dyDescent="0.35">
      <c r="A7991" t="s">
        <v>3314</v>
      </c>
      <c r="B7991">
        <v>70</v>
      </c>
      <c r="C7991" t="s">
        <v>1465</v>
      </c>
      <c r="D7991" t="s">
        <v>46</v>
      </c>
      <c r="E7991">
        <f>YEAR(Table1[[#This Row],[Order Date]])</f>
        <v>2015</v>
      </c>
      <c r="F7991">
        <v>1</v>
      </c>
      <c r="G7991">
        <f>MONTH(Table1[[#This Row],[Order Date]])</f>
        <v>10</v>
      </c>
      <c r="H7991" s="1">
        <v>42291</v>
      </c>
      <c r="I7991">
        <v>25473</v>
      </c>
      <c r="J7991" t="s">
        <v>28</v>
      </c>
      <c r="K7991">
        <v>36</v>
      </c>
      <c r="L7991">
        <v>500.98</v>
      </c>
      <c r="M7991" s="2">
        <v>0.05</v>
      </c>
      <c r="N7991">
        <v>17304.849999999999</v>
      </c>
      <c r="O7991">
        <v>28.14</v>
      </c>
      <c r="P7991">
        <v>7434.48</v>
      </c>
      <c r="Q7991" s="2">
        <v>0.38</v>
      </c>
      <c r="R7991" t="s">
        <v>96</v>
      </c>
      <c r="S7991" t="s">
        <v>49</v>
      </c>
      <c r="T7991" t="s">
        <v>624</v>
      </c>
      <c r="U7991" t="s">
        <v>98</v>
      </c>
      <c r="V7991" t="s">
        <v>68</v>
      </c>
      <c r="W7991">
        <v>3571</v>
      </c>
      <c r="X7991" s="1">
        <v>42293</v>
      </c>
      <c r="Y7991" t="s">
        <v>53</v>
      </c>
      <c r="Z7991" t="e" vm="28">
        <v>#VALUE!</v>
      </c>
      <c r="AA7991">
        <v>65109</v>
      </c>
      <c r="AB7991" t="e" cm="1" vm="2">
        <f t="array" ref="AB7991">_FV(Table1[[#This Row],[State]],"Country/region",TRUE)</f>
        <v>#VALUE!</v>
      </c>
    </row>
    <row r="7992" spans="1:28" x14ac:dyDescent="0.35">
      <c r="A7992" t="s">
        <v>2191</v>
      </c>
      <c r="B7992">
        <v>70</v>
      </c>
      <c r="C7992" t="s">
        <v>2343</v>
      </c>
      <c r="D7992" t="s">
        <v>27</v>
      </c>
      <c r="E7992">
        <f>YEAR(Table1[[#This Row],[Order Date]])</f>
        <v>2015</v>
      </c>
      <c r="F7992">
        <v>1</v>
      </c>
      <c r="G7992">
        <f>MONTH(Table1[[#This Row],[Order Date]])</f>
        <v>10</v>
      </c>
      <c r="H7992" s="1">
        <v>42291</v>
      </c>
      <c r="I7992">
        <v>32165</v>
      </c>
      <c r="J7992" t="s">
        <v>39</v>
      </c>
      <c r="K7992">
        <v>47</v>
      </c>
      <c r="L7992">
        <v>73.98</v>
      </c>
      <c r="M7992" s="2">
        <v>0.06</v>
      </c>
      <c r="N7992">
        <v>3413.69</v>
      </c>
      <c r="O7992">
        <v>14.52</v>
      </c>
      <c r="P7992">
        <v>175.24</v>
      </c>
      <c r="Q7992" s="2">
        <v>0.65</v>
      </c>
      <c r="R7992" t="s">
        <v>96</v>
      </c>
      <c r="S7992" t="s">
        <v>30</v>
      </c>
      <c r="T7992" t="s">
        <v>198</v>
      </c>
      <c r="U7992" t="s">
        <v>102</v>
      </c>
      <c r="V7992" t="s">
        <v>52</v>
      </c>
      <c r="W7992">
        <v>4521</v>
      </c>
      <c r="X7992" s="1">
        <v>42293</v>
      </c>
      <c r="Y7992" t="s">
        <v>34</v>
      </c>
      <c r="Z7992" t="e" vm="33">
        <v>#VALUE!</v>
      </c>
      <c r="AA7992">
        <v>83843</v>
      </c>
      <c r="AB7992" t="e" cm="1" vm="2">
        <f t="array" ref="AB7992">_FV(Table1[[#This Row],[State]],"Country/region",TRUE)</f>
        <v>#VALUE!</v>
      </c>
    </row>
    <row r="7993" spans="1:28" x14ac:dyDescent="0.35">
      <c r="A7993" t="s">
        <v>3314</v>
      </c>
      <c r="B7993">
        <v>70</v>
      </c>
      <c r="C7993" t="s">
        <v>1465</v>
      </c>
      <c r="D7993" t="s">
        <v>46</v>
      </c>
      <c r="E7993">
        <f>YEAR(Table1[[#This Row],[Order Date]])</f>
        <v>2015</v>
      </c>
      <c r="F7993">
        <v>1</v>
      </c>
      <c r="G7993">
        <f>MONTH(Table1[[#This Row],[Order Date]])</f>
        <v>10</v>
      </c>
      <c r="H7993" s="1">
        <v>42291</v>
      </c>
      <c r="I7993">
        <v>25473</v>
      </c>
      <c r="J7993" t="s">
        <v>28</v>
      </c>
      <c r="K7993">
        <v>20</v>
      </c>
      <c r="L7993">
        <v>40.99</v>
      </c>
      <c r="M7993" s="2">
        <v>0.08</v>
      </c>
      <c r="N7993">
        <v>794.32</v>
      </c>
      <c r="O7993">
        <v>17.48</v>
      </c>
      <c r="P7993">
        <v>67.61</v>
      </c>
      <c r="Q7993" s="2">
        <v>0.36</v>
      </c>
      <c r="R7993" t="s">
        <v>29</v>
      </c>
      <c r="S7993" t="s">
        <v>30</v>
      </c>
      <c r="T7993" t="s">
        <v>1344</v>
      </c>
      <c r="U7993" t="s">
        <v>61</v>
      </c>
      <c r="V7993" t="s">
        <v>68</v>
      </c>
      <c r="W7993">
        <v>3572</v>
      </c>
      <c r="X7993" s="1">
        <v>42294</v>
      </c>
      <c r="Y7993" t="s">
        <v>34</v>
      </c>
      <c r="Z7993" t="e" vm="28">
        <v>#VALUE!</v>
      </c>
      <c r="AA7993">
        <v>65109</v>
      </c>
      <c r="AB7993" t="e" cm="1" vm="2">
        <f t="array" ref="AB7993">_FV(Table1[[#This Row],[State]],"Country/region",TRUE)</f>
        <v>#VALUE!</v>
      </c>
    </row>
    <row r="7994" spans="1:28" x14ac:dyDescent="0.35">
      <c r="A7994" t="s">
        <v>3503</v>
      </c>
      <c r="B7994">
        <v>70</v>
      </c>
      <c r="C7994" t="s">
        <v>2081</v>
      </c>
      <c r="D7994" t="s">
        <v>57</v>
      </c>
      <c r="E7994">
        <f>YEAR(Table1[[#This Row],[Order Date]])</f>
        <v>2015</v>
      </c>
      <c r="F7994">
        <v>1</v>
      </c>
      <c r="G7994">
        <f>MONTH(Table1[[#This Row],[Order Date]])</f>
        <v>10</v>
      </c>
      <c r="H7994" s="1">
        <v>42291</v>
      </c>
      <c r="I7994">
        <v>1447</v>
      </c>
      <c r="J7994" t="s">
        <v>28</v>
      </c>
      <c r="K7994">
        <v>40</v>
      </c>
      <c r="L7994">
        <v>65.989999999999995</v>
      </c>
      <c r="M7994" s="2">
        <v>7.0000000000000007E-2</v>
      </c>
      <c r="N7994">
        <v>2135.9735000000001</v>
      </c>
      <c r="O7994">
        <v>8.99</v>
      </c>
      <c r="P7994">
        <v>239.4</v>
      </c>
      <c r="Q7994" s="2">
        <v>0.59</v>
      </c>
      <c r="R7994" t="s">
        <v>96</v>
      </c>
      <c r="S7994" t="s">
        <v>30</v>
      </c>
      <c r="T7994" t="s">
        <v>1672</v>
      </c>
      <c r="U7994" t="s">
        <v>105</v>
      </c>
      <c r="V7994" t="s">
        <v>33</v>
      </c>
      <c r="W7994">
        <v>224</v>
      </c>
      <c r="X7994" s="1">
        <v>42294</v>
      </c>
      <c r="Y7994" t="s">
        <v>34</v>
      </c>
      <c r="Z7994" t="e" vm="3">
        <v>#VALUE!</v>
      </c>
      <c r="AA7994">
        <v>21234</v>
      </c>
      <c r="AB7994" t="e" cm="1" vm="2">
        <f t="array" ref="AB7994">_FV(Table1[[#This Row],[State]],"Country/region",TRUE)</f>
        <v>#VALUE!</v>
      </c>
    </row>
    <row r="7995" spans="1:28" x14ac:dyDescent="0.35">
      <c r="A7995" t="s">
        <v>1693</v>
      </c>
      <c r="B7995">
        <v>70</v>
      </c>
      <c r="C7995" t="s">
        <v>1434</v>
      </c>
      <c r="D7995" t="s">
        <v>46</v>
      </c>
      <c r="E7995">
        <f>YEAR(Table1[[#This Row],[Order Date]])</f>
        <v>2015</v>
      </c>
      <c r="F7995">
        <v>1</v>
      </c>
      <c r="G7995">
        <f>MONTH(Table1[[#This Row],[Order Date]])</f>
        <v>10</v>
      </c>
      <c r="H7995" s="1">
        <v>42291</v>
      </c>
      <c r="I7995">
        <v>56069</v>
      </c>
      <c r="J7995" t="s">
        <v>47</v>
      </c>
      <c r="K7995">
        <v>10</v>
      </c>
      <c r="L7995">
        <v>5.68</v>
      </c>
      <c r="M7995" s="2">
        <v>0.09</v>
      </c>
      <c r="N7995">
        <v>55.66</v>
      </c>
      <c r="O7995">
        <v>1.39</v>
      </c>
      <c r="P7995">
        <v>8.82</v>
      </c>
      <c r="Q7995" s="2">
        <v>0.38</v>
      </c>
      <c r="R7995" t="s">
        <v>29</v>
      </c>
      <c r="S7995" t="s">
        <v>30</v>
      </c>
      <c r="T7995" t="s">
        <v>748</v>
      </c>
      <c r="U7995" t="s">
        <v>267</v>
      </c>
      <c r="V7995" t="s">
        <v>52</v>
      </c>
      <c r="W7995">
        <v>7842</v>
      </c>
      <c r="X7995" s="1">
        <v>42296</v>
      </c>
      <c r="Y7995" t="s">
        <v>34</v>
      </c>
      <c r="Z7995" t="e" vm="8">
        <v>#VALUE!</v>
      </c>
      <c r="AA7995">
        <v>97206</v>
      </c>
      <c r="AB7995" t="e" cm="1" vm="2">
        <f t="array" ref="AB7995">_FV(Table1[[#This Row],[State]],"Country/region",TRUE)</f>
        <v>#VALUE!</v>
      </c>
    </row>
    <row r="7996" spans="1:28" x14ac:dyDescent="0.35">
      <c r="A7996" t="s">
        <v>645</v>
      </c>
      <c r="B7996">
        <v>70</v>
      </c>
      <c r="C7996" t="s">
        <v>447</v>
      </c>
      <c r="D7996" t="s">
        <v>38</v>
      </c>
      <c r="E7996">
        <f>YEAR(Table1[[#This Row],[Order Date]])</f>
        <v>2015</v>
      </c>
      <c r="F7996">
        <v>1</v>
      </c>
      <c r="G7996">
        <f>MONTH(Table1[[#This Row],[Order Date]])</f>
        <v>10</v>
      </c>
      <c r="H7996" s="1">
        <v>42292</v>
      </c>
      <c r="I7996">
        <v>21665</v>
      </c>
      <c r="J7996" t="s">
        <v>28</v>
      </c>
      <c r="K7996">
        <v>5</v>
      </c>
      <c r="L7996">
        <v>115.99</v>
      </c>
      <c r="M7996" s="2">
        <v>0.09</v>
      </c>
      <c r="N7996">
        <v>474.79300000000001</v>
      </c>
      <c r="O7996">
        <v>2.5</v>
      </c>
      <c r="P7996">
        <v>-407.26400000000001</v>
      </c>
      <c r="Q7996" s="2">
        <v>0.57999999999999996</v>
      </c>
      <c r="R7996" t="s">
        <v>96</v>
      </c>
      <c r="S7996" t="s">
        <v>30</v>
      </c>
      <c r="T7996" t="s">
        <v>2597</v>
      </c>
      <c r="U7996" t="s">
        <v>105</v>
      </c>
      <c r="V7996" t="s">
        <v>33</v>
      </c>
      <c r="W7996">
        <v>3012</v>
      </c>
      <c r="X7996" s="1">
        <v>42293</v>
      </c>
      <c r="Y7996" t="s">
        <v>42</v>
      </c>
      <c r="Z7996" t="e" vm="22">
        <v>#VALUE!</v>
      </c>
      <c r="AA7996">
        <v>44105</v>
      </c>
      <c r="AB7996" t="e" cm="1" vm="2">
        <f t="array" ref="AB7996">_FV(Table1[[#This Row],[State]],"Country/region",TRUE)</f>
        <v>#VALUE!</v>
      </c>
    </row>
    <row r="7997" spans="1:28" x14ac:dyDescent="0.35">
      <c r="A7997" t="s">
        <v>1798</v>
      </c>
      <c r="B7997">
        <v>70</v>
      </c>
      <c r="C7997" t="s">
        <v>1337</v>
      </c>
      <c r="D7997" t="s">
        <v>46</v>
      </c>
      <c r="E7997">
        <f>YEAR(Table1[[#This Row],[Order Date]])</f>
        <v>2015</v>
      </c>
      <c r="F7997">
        <v>1</v>
      </c>
      <c r="G7997">
        <f>MONTH(Table1[[#This Row],[Order Date]])</f>
        <v>10</v>
      </c>
      <c r="H7997" s="1">
        <v>42292</v>
      </c>
      <c r="I7997">
        <v>25152</v>
      </c>
      <c r="J7997" t="s">
        <v>58</v>
      </c>
      <c r="K7997">
        <v>29</v>
      </c>
      <c r="L7997">
        <v>7.08</v>
      </c>
      <c r="M7997" s="2">
        <v>7.0000000000000007E-2</v>
      </c>
      <c r="N7997">
        <v>195.21</v>
      </c>
      <c r="O7997">
        <v>2.35</v>
      </c>
      <c r="P7997">
        <v>16.399999999999999</v>
      </c>
      <c r="Q7997" s="2">
        <v>0.47</v>
      </c>
      <c r="R7997" t="s">
        <v>29</v>
      </c>
      <c r="S7997" t="s">
        <v>59</v>
      </c>
      <c r="T7997" t="s">
        <v>1275</v>
      </c>
      <c r="U7997" t="s">
        <v>88</v>
      </c>
      <c r="V7997" t="s">
        <v>33</v>
      </c>
      <c r="W7997">
        <v>3532</v>
      </c>
      <c r="X7997" s="1">
        <v>42294</v>
      </c>
      <c r="Y7997" t="s">
        <v>34</v>
      </c>
      <c r="Z7997" t="e" vm="22">
        <v>#VALUE!</v>
      </c>
      <c r="AA7997">
        <v>44646</v>
      </c>
      <c r="AB7997" t="e" cm="1" vm="2">
        <f t="array" ref="AB7997">_FV(Table1[[#This Row],[State]],"Country/region",TRUE)</f>
        <v>#VALUE!</v>
      </c>
    </row>
    <row r="7998" spans="1:28" x14ac:dyDescent="0.35">
      <c r="A7998" t="s">
        <v>632</v>
      </c>
      <c r="B7998">
        <v>70</v>
      </c>
      <c r="C7998" t="s">
        <v>633</v>
      </c>
      <c r="D7998" t="s">
        <v>38</v>
      </c>
      <c r="E7998">
        <f>YEAR(Table1[[#This Row],[Order Date]])</f>
        <v>2015</v>
      </c>
      <c r="F7998">
        <v>1</v>
      </c>
      <c r="G7998">
        <f>MONTH(Table1[[#This Row],[Order Date]])</f>
        <v>10</v>
      </c>
      <c r="H7998" s="1">
        <v>42292</v>
      </c>
      <c r="I7998">
        <v>15715</v>
      </c>
      <c r="J7998" t="s">
        <v>58</v>
      </c>
      <c r="K7998">
        <v>43</v>
      </c>
      <c r="L7998">
        <v>47.9</v>
      </c>
      <c r="M7998" s="2">
        <v>0.03</v>
      </c>
      <c r="N7998">
        <v>2123.64</v>
      </c>
      <c r="O7998">
        <v>5.86</v>
      </c>
      <c r="P7998">
        <v>1013.77</v>
      </c>
      <c r="Q7998" s="2">
        <v>0.37</v>
      </c>
      <c r="R7998" t="s">
        <v>29</v>
      </c>
      <c r="S7998" t="s">
        <v>30</v>
      </c>
      <c r="T7998" t="s">
        <v>1178</v>
      </c>
      <c r="U7998" t="s">
        <v>61</v>
      </c>
      <c r="V7998" t="s">
        <v>76</v>
      </c>
      <c r="W7998">
        <v>2181</v>
      </c>
      <c r="X7998" s="1">
        <v>42295</v>
      </c>
      <c r="Y7998" t="s">
        <v>34</v>
      </c>
      <c r="Z7998" t="e" vm="19">
        <v>#VALUE!</v>
      </c>
      <c r="AA7998">
        <v>29611</v>
      </c>
      <c r="AB7998" t="e" cm="1" vm="2">
        <f t="array" ref="AB7998">_FV(Table1[[#This Row],[State]],"Country/region",TRUE)</f>
        <v>#VALUE!</v>
      </c>
    </row>
    <row r="7999" spans="1:28" x14ac:dyDescent="0.35">
      <c r="A7999" t="s">
        <v>3387</v>
      </c>
      <c r="B7999">
        <v>70</v>
      </c>
      <c r="C7999" t="s">
        <v>3270</v>
      </c>
      <c r="D7999" t="s">
        <v>46</v>
      </c>
      <c r="E7999">
        <f>YEAR(Table1[[#This Row],[Order Date]])</f>
        <v>2015</v>
      </c>
      <c r="F7999">
        <v>1</v>
      </c>
      <c r="G7999">
        <f>MONTH(Table1[[#This Row],[Order Date]])</f>
        <v>10</v>
      </c>
      <c r="H7999" s="1">
        <v>42293</v>
      </c>
      <c r="I7999">
        <v>14630</v>
      </c>
      <c r="J7999" t="s">
        <v>47</v>
      </c>
      <c r="K7999">
        <v>17</v>
      </c>
      <c r="L7999">
        <v>22.01</v>
      </c>
      <c r="M7999" s="2">
        <v>0.08</v>
      </c>
      <c r="N7999">
        <v>363.54</v>
      </c>
      <c r="O7999">
        <v>5.53</v>
      </c>
      <c r="P7999">
        <v>4.75</v>
      </c>
      <c r="Q7999" s="2">
        <v>0.59</v>
      </c>
      <c r="R7999" t="s">
        <v>29</v>
      </c>
      <c r="S7999" t="s">
        <v>139</v>
      </c>
      <c r="T7999" t="s">
        <v>1354</v>
      </c>
      <c r="U7999" t="s">
        <v>88</v>
      </c>
      <c r="V7999" t="s">
        <v>52</v>
      </c>
      <c r="W7999">
        <v>2050</v>
      </c>
      <c r="X7999" s="1">
        <v>42293</v>
      </c>
      <c r="Y7999" t="s">
        <v>34</v>
      </c>
      <c r="Z7999" t="e" vm="4">
        <v>#VALUE!</v>
      </c>
      <c r="AA7999">
        <v>92804</v>
      </c>
      <c r="AB7999" t="e" cm="1" vm="2">
        <f t="array" ref="AB7999">_FV(Table1[[#This Row],[State]],"Country/region",TRUE)</f>
        <v>#VALUE!</v>
      </c>
    </row>
    <row r="8000" spans="1:28" x14ac:dyDescent="0.35">
      <c r="A8000" t="s">
        <v>3398</v>
      </c>
      <c r="B8000">
        <v>70</v>
      </c>
      <c r="C8000" t="s">
        <v>3514</v>
      </c>
      <c r="D8000" t="s">
        <v>57</v>
      </c>
      <c r="E8000">
        <f>YEAR(Table1[[#This Row],[Order Date]])</f>
        <v>2015</v>
      </c>
      <c r="F8000">
        <v>1</v>
      </c>
      <c r="G8000">
        <f>MONTH(Table1[[#This Row],[Order Date]])</f>
        <v>10</v>
      </c>
      <c r="H8000" s="1">
        <v>42293</v>
      </c>
      <c r="I8000">
        <v>36034</v>
      </c>
      <c r="J8000" t="s">
        <v>28</v>
      </c>
      <c r="K8000">
        <v>10</v>
      </c>
      <c r="L8000">
        <v>1.76</v>
      </c>
      <c r="M8000" s="2">
        <v>0</v>
      </c>
      <c r="N8000">
        <v>19.36</v>
      </c>
      <c r="O8000">
        <v>0.7</v>
      </c>
      <c r="P8000">
        <v>-1.02</v>
      </c>
      <c r="Q8000" s="2">
        <v>0.56000000000000005</v>
      </c>
      <c r="R8000" t="s">
        <v>29</v>
      </c>
      <c r="S8000" t="s">
        <v>59</v>
      </c>
      <c r="T8000" t="s">
        <v>1265</v>
      </c>
      <c r="U8000" t="s">
        <v>88</v>
      </c>
      <c r="V8000" t="s">
        <v>33</v>
      </c>
      <c r="W8000">
        <v>5054</v>
      </c>
      <c r="X8000" s="1">
        <v>42295</v>
      </c>
      <c r="Y8000" t="s">
        <v>34</v>
      </c>
      <c r="Z8000" t="e" vm="15">
        <v>#VALUE!</v>
      </c>
      <c r="AA8000">
        <v>11226</v>
      </c>
      <c r="AB8000" t="e" cm="1" vm="2">
        <f t="array" ref="AB8000">_FV(Table1[[#This Row],[State]],"Country/region",TRUE)</f>
        <v>#VALUE!</v>
      </c>
    </row>
    <row r="8001" spans="1:28" x14ac:dyDescent="0.35">
      <c r="A8001" t="s">
        <v>1477</v>
      </c>
      <c r="B8001">
        <v>71</v>
      </c>
      <c r="C8001" t="s">
        <v>1245</v>
      </c>
      <c r="D8001" t="s">
        <v>57</v>
      </c>
      <c r="E8001">
        <f>YEAR(Table1[[#This Row],[Order Date]])</f>
        <v>2015</v>
      </c>
      <c r="F8001">
        <v>1</v>
      </c>
      <c r="G8001">
        <f>MONTH(Table1[[#This Row],[Order Date]])</f>
        <v>10</v>
      </c>
      <c r="H8001" s="1">
        <v>42293</v>
      </c>
      <c r="I8001">
        <v>56740</v>
      </c>
      <c r="J8001" t="s">
        <v>47</v>
      </c>
      <c r="K8001">
        <v>6</v>
      </c>
      <c r="L8001">
        <v>5.28</v>
      </c>
      <c r="M8001" s="2">
        <v>0.05</v>
      </c>
      <c r="N8001">
        <v>34.29</v>
      </c>
      <c r="O8001">
        <v>2.99</v>
      </c>
      <c r="P8001">
        <v>-6.8194999999999997</v>
      </c>
      <c r="Q8001" s="2">
        <v>0.37</v>
      </c>
      <c r="R8001" t="s">
        <v>29</v>
      </c>
      <c r="S8001" t="s">
        <v>30</v>
      </c>
      <c r="T8001" t="s">
        <v>2765</v>
      </c>
      <c r="U8001" t="s">
        <v>67</v>
      </c>
      <c r="V8001" t="s">
        <v>52</v>
      </c>
      <c r="W8001">
        <v>7941</v>
      </c>
      <c r="X8001" s="1">
        <v>42295</v>
      </c>
      <c r="Y8001" t="s">
        <v>34</v>
      </c>
      <c r="Z8001" t="e" vm="4">
        <v>#VALUE!</v>
      </c>
      <c r="AA8001">
        <v>95823</v>
      </c>
      <c r="AB8001" t="e" cm="1" vm="2">
        <f t="array" ref="AB8001">_FV(Table1[[#This Row],[State]],"Country/region",TRUE)</f>
        <v>#VALUE!</v>
      </c>
    </row>
    <row r="8002" spans="1:28" x14ac:dyDescent="0.35">
      <c r="A8002" t="s">
        <v>336</v>
      </c>
      <c r="B8002">
        <v>71</v>
      </c>
      <c r="C8002" t="s">
        <v>1245</v>
      </c>
      <c r="D8002" t="s">
        <v>57</v>
      </c>
      <c r="E8002">
        <f>YEAR(Table1[[#This Row],[Order Date]])</f>
        <v>2015</v>
      </c>
      <c r="F8002">
        <v>1</v>
      </c>
      <c r="G8002">
        <f>MONTH(Table1[[#This Row],[Order Date]])</f>
        <v>10</v>
      </c>
      <c r="H8002" s="1">
        <v>42293</v>
      </c>
      <c r="I8002">
        <v>56740</v>
      </c>
      <c r="J8002" t="s">
        <v>47</v>
      </c>
      <c r="K8002">
        <v>29</v>
      </c>
      <c r="L8002">
        <v>832.81</v>
      </c>
      <c r="M8002" s="2">
        <v>0.09</v>
      </c>
      <c r="N8002">
        <v>23516.31</v>
      </c>
      <c r="O8002">
        <v>24.49</v>
      </c>
      <c r="P8002">
        <v>1094.74</v>
      </c>
      <c r="Q8002" s="2">
        <v>0.83</v>
      </c>
      <c r="R8002" t="s">
        <v>29</v>
      </c>
      <c r="S8002" t="s">
        <v>80</v>
      </c>
      <c r="T8002" t="s">
        <v>3548</v>
      </c>
      <c r="U8002" t="s">
        <v>481</v>
      </c>
      <c r="V8002" t="s">
        <v>52</v>
      </c>
      <c r="W8002">
        <v>7942</v>
      </c>
      <c r="X8002" s="1">
        <v>42297</v>
      </c>
      <c r="Y8002" t="s">
        <v>34</v>
      </c>
      <c r="Z8002" t="e" vm="4">
        <v>#VALUE!</v>
      </c>
      <c r="AA8002">
        <v>93905</v>
      </c>
      <c r="AB8002" t="e" cm="1" vm="2">
        <f t="array" ref="AB8002">_FV(Table1[[#This Row],[State]],"Country/region",TRUE)</f>
        <v>#VALUE!</v>
      </c>
    </row>
    <row r="8003" spans="1:28" x14ac:dyDescent="0.35">
      <c r="A8003" t="s">
        <v>1309</v>
      </c>
      <c r="B8003">
        <v>70</v>
      </c>
      <c r="C8003" t="s">
        <v>1310</v>
      </c>
      <c r="D8003" t="s">
        <v>46</v>
      </c>
      <c r="E8003">
        <f>YEAR(Table1[[#This Row],[Order Date]])</f>
        <v>2015</v>
      </c>
      <c r="F8003">
        <v>1</v>
      </c>
      <c r="G8003">
        <f>MONTH(Table1[[#This Row],[Order Date]])</f>
        <v>10</v>
      </c>
      <c r="H8003" s="1">
        <v>42293</v>
      </c>
      <c r="I8003">
        <v>26084</v>
      </c>
      <c r="J8003" t="s">
        <v>47</v>
      </c>
      <c r="K8003">
        <v>33</v>
      </c>
      <c r="L8003">
        <v>6.68</v>
      </c>
      <c r="M8003" s="2">
        <v>0.03</v>
      </c>
      <c r="N8003">
        <v>228.82</v>
      </c>
      <c r="O8003">
        <v>7.3</v>
      </c>
      <c r="P8003">
        <v>-107</v>
      </c>
      <c r="Q8003" s="2">
        <v>0.37</v>
      </c>
      <c r="R8003" t="s">
        <v>29</v>
      </c>
      <c r="S8003" t="s">
        <v>30</v>
      </c>
      <c r="T8003" t="s">
        <v>2655</v>
      </c>
      <c r="U8003" t="s">
        <v>61</v>
      </c>
      <c r="V8003" t="s">
        <v>76</v>
      </c>
      <c r="W8003">
        <v>3648</v>
      </c>
      <c r="X8003" s="1">
        <v>42298</v>
      </c>
      <c r="Y8003" t="s">
        <v>42</v>
      </c>
      <c r="Z8003" t="e" vm="44">
        <v>#VALUE!</v>
      </c>
      <c r="AA8003">
        <v>30605</v>
      </c>
      <c r="AB8003" t="e" cm="1" vm="2">
        <f t="array" ref="AB8003">_FV(Table1[[#This Row],[State]],"Country/region",TRUE)</f>
        <v>#VALUE!</v>
      </c>
    </row>
    <row r="8004" spans="1:28" x14ac:dyDescent="0.35">
      <c r="A8004" t="s">
        <v>3515</v>
      </c>
      <c r="B8004">
        <v>71</v>
      </c>
      <c r="C8004" t="s">
        <v>459</v>
      </c>
      <c r="D8004" t="s">
        <v>57</v>
      </c>
      <c r="E8004">
        <f>YEAR(Table1[[#This Row],[Order Date]])</f>
        <v>2015</v>
      </c>
      <c r="F8004">
        <v>1</v>
      </c>
      <c r="G8004">
        <f>MONTH(Table1[[#This Row],[Order Date]])</f>
        <v>10</v>
      </c>
      <c r="H8004" s="1">
        <v>42293</v>
      </c>
      <c r="I8004">
        <v>56740</v>
      </c>
      <c r="J8004" t="s">
        <v>58</v>
      </c>
      <c r="K8004">
        <v>33</v>
      </c>
      <c r="L8004">
        <v>18.84</v>
      </c>
      <c r="M8004" s="2">
        <v>0.01</v>
      </c>
      <c r="N8004">
        <v>662.21</v>
      </c>
      <c r="O8004">
        <v>3.62</v>
      </c>
      <c r="P8004">
        <v>256.57</v>
      </c>
      <c r="Q8004" s="2">
        <v>0.43</v>
      </c>
      <c r="R8004" t="s">
        <v>48</v>
      </c>
      <c r="S8004" t="s">
        <v>59</v>
      </c>
      <c r="T8004" t="s">
        <v>2900</v>
      </c>
      <c r="U8004" t="s">
        <v>82</v>
      </c>
      <c r="V8004" t="s">
        <v>68</v>
      </c>
      <c r="W8004">
        <v>7943</v>
      </c>
      <c r="X8004" s="1">
        <v>42300</v>
      </c>
      <c r="Y8004" t="s">
        <v>34</v>
      </c>
      <c r="Z8004" t="e" vm="26">
        <v>#VALUE!</v>
      </c>
      <c r="AA8004">
        <v>49455</v>
      </c>
      <c r="AB8004" t="e" cm="1" vm="2">
        <f t="array" ref="AB8004">_FV(Table1[[#This Row],[State]],"Country/region",TRUE)</f>
        <v>#VALUE!</v>
      </c>
    </row>
    <row r="8005" spans="1:28" x14ac:dyDescent="0.35">
      <c r="A8005" t="s">
        <v>865</v>
      </c>
      <c r="B8005">
        <v>71</v>
      </c>
      <c r="C8005" t="s">
        <v>3167</v>
      </c>
      <c r="D8005" t="s">
        <v>46</v>
      </c>
      <c r="E8005">
        <f>YEAR(Table1[[#This Row],[Order Date]])</f>
        <v>2015</v>
      </c>
      <c r="F8005">
        <v>1</v>
      </c>
      <c r="G8005">
        <f>MONTH(Table1[[#This Row],[Order Date]])</f>
        <v>10</v>
      </c>
      <c r="H8005" s="1">
        <v>42294</v>
      </c>
      <c r="I8005">
        <v>35713</v>
      </c>
      <c r="J8005" t="s">
        <v>131</v>
      </c>
      <c r="K8005">
        <v>49</v>
      </c>
      <c r="L8005">
        <v>28.53</v>
      </c>
      <c r="M8005" s="2">
        <v>0.04</v>
      </c>
      <c r="N8005">
        <v>1355.47</v>
      </c>
      <c r="O8005">
        <v>1.49</v>
      </c>
      <c r="P8005">
        <v>590.04449999999997</v>
      </c>
      <c r="Q8005" s="2">
        <v>0.38</v>
      </c>
      <c r="R8005" t="s">
        <v>29</v>
      </c>
      <c r="S8005" t="s">
        <v>30</v>
      </c>
      <c r="T8005" t="s">
        <v>1124</v>
      </c>
      <c r="U8005" t="s">
        <v>67</v>
      </c>
      <c r="V8005" t="s">
        <v>68</v>
      </c>
      <c r="W8005">
        <v>5009</v>
      </c>
      <c r="X8005" s="1">
        <v>42294</v>
      </c>
      <c r="Y8005" t="s">
        <v>34</v>
      </c>
      <c r="Z8005" t="e" vm="25">
        <v>#VALUE!</v>
      </c>
      <c r="AA8005">
        <v>53150</v>
      </c>
      <c r="AB8005" t="e" cm="1" vm="2">
        <f t="array" ref="AB8005">_FV(Table1[[#This Row],[State]],"Country/region",TRUE)</f>
        <v>#VALUE!</v>
      </c>
    </row>
    <row r="8006" spans="1:28" x14ac:dyDescent="0.35">
      <c r="A8006" t="s">
        <v>2040</v>
      </c>
      <c r="B8006">
        <v>71</v>
      </c>
      <c r="C8006" t="s">
        <v>2041</v>
      </c>
      <c r="D8006" t="s">
        <v>46</v>
      </c>
      <c r="E8006">
        <f>YEAR(Table1[[#This Row],[Order Date]])</f>
        <v>2015</v>
      </c>
      <c r="F8006">
        <v>1</v>
      </c>
      <c r="G8006">
        <f>MONTH(Table1[[#This Row],[Order Date]])</f>
        <v>10</v>
      </c>
      <c r="H8006" s="1">
        <v>42294</v>
      </c>
      <c r="I8006">
        <v>51940</v>
      </c>
      <c r="J8006" t="s">
        <v>28</v>
      </c>
      <c r="K8006">
        <v>11</v>
      </c>
      <c r="L8006">
        <v>5.98</v>
      </c>
      <c r="M8006" s="2">
        <v>0.08</v>
      </c>
      <c r="N8006">
        <v>65.5</v>
      </c>
      <c r="O8006">
        <v>4.38</v>
      </c>
      <c r="P8006">
        <v>-55.94</v>
      </c>
      <c r="Q8006" s="2">
        <v>0.75</v>
      </c>
      <c r="R8006" t="s">
        <v>96</v>
      </c>
      <c r="S8006" t="s">
        <v>139</v>
      </c>
      <c r="T8006" t="s">
        <v>1487</v>
      </c>
      <c r="U8006" t="s">
        <v>102</v>
      </c>
      <c r="V8006" t="s">
        <v>68</v>
      </c>
      <c r="W8006">
        <v>7278</v>
      </c>
      <c r="X8006" s="1">
        <v>42295</v>
      </c>
      <c r="Y8006" t="s">
        <v>34</v>
      </c>
      <c r="Z8006" t="e" vm="28">
        <v>#VALUE!</v>
      </c>
      <c r="AA8006">
        <v>63130</v>
      </c>
      <c r="AB8006" t="e" cm="1" vm="2">
        <f t="array" ref="AB8006">_FV(Table1[[#This Row],[State]],"Country/region",TRUE)</f>
        <v>#VALUE!</v>
      </c>
    </row>
    <row r="8007" spans="1:28" x14ac:dyDescent="0.35">
      <c r="A8007" t="s">
        <v>3093</v>
      </c>
      <c r="B8007">
        <v>71</v>
      </c>
      <c r="C8007" t="s">
        <v>1546</v>
      </c>
      <c r="D8007" t="s">
        <v>38</v>
      </c>
      <c r="E8007">
        <f>YEAR(Table1[[#This Row],[Order Date]])</f>
        <v>2015</v>
      </c>
      <c r="F8007">
        <v>1</v>
      </c>
      <c r="G8007">
        <f>MONTH(Table1[[#This Row],[Order Date]])</f>
        <v>10</v>
      </c>
      <c r="H8007" s="1">
        <v>42294</v>
      </c>
      <c r="I8007">
        <v>34182</v>
      </c>
      <c r="J8007" t="s">
        <v>58</v>
      </c>
      <c r="K8007">
        <v>31</v>
      </c>
      <c r="L8007">
        <v>10.52</v>
      </c>
      <c r="M8007" s="2">
        <v>0.05</v>
      </c>
      <c r="N8007">
        <v>336.34</v>
      </c>
      <c r="O8007">
        <v>7.94</v>
      </c>
      <c r="P8007">
        <v>-89.9</v>
      </c>
      <c r="Q8007" s="2">
        <v>0.52</v>
      </c>
      <c r="R8007" t="s">
        <v>48</v>
      </c>
      <c r="S8007" t="s">
        <v>139</v>
      </c>
      <c r="T8007" t="s">
        <v>2063</v>
      </c>
      <c r="U8007" t="s">
        <v>82</v>
      </c>
      <c r="V8007" t="s">
        <v>33</v>
      </c>
      <c r="W8007">
        <v>4808</v>
      </c>
      <c r="X8007" s="1">
        <v>42296</v>
      </c>
      <c r="Y8007" t="s">
        <v>34</v>
      </c>
      <c r="Z8007" t="e" vm="15">
        <v>#VALUE!</v>
      </c>
      <c r="AA8007">
        <v>11741</v>
      </c>
      <c r="AB8007" t="e" cm="1" vm="2">
        <f t="array" ref="AB8007">_FV(Table1[[#This Row],[State]],"Country/region",TRUE)</f>
        <v>#VALUE!</v>
      </c>
    </row>
    <row r="8008" spans="1:28" x14ac:dyDescent="0.35">
      <c r="A8008" t="s">
        <v>1861</v>
      </c>
      <c r="B8008">
        <v>71</v>
      </c>
      <c r="C8008" t="s">
        <v>1862</v>
      </c>
      <c r="D8008" t="s">
        <v>46</v>
      </c>
      <c r="E8008">
        <f>YEAR(Table1[[#This Row],[Order Date]])</f>
        <v>2015</v>
      </c>
      <c r="F8008">
        <v>1</v>
      </c>
      <c r="G8008">
        <f>MONTH(Table1[[#This Row],[Order Date]])</f>
        <v>10</v>
      </c>
      <c r="H8008" s="1">
        <v>42295</v>
      </c>
      <c r="I8008">
        <v>54721</v>
      </c>
      <c r="J8008" t="s">
        <v>39</v>
      </c>
      <c r="K8008">
        <v>19</v>
      </c>
      <c r="L8008">
        <v>100.98</v>
      </c>
      <c r="M8008" s="2">
        <v>0</v>
      </c>
      <c r="N8008">
        <v>2002.4</v>
      </c>
      <c r="O8008">
        <v>26.22</v>
      </c>
      <c r="P8008">
        <v>151.09</v>
      </c>
      <c r="Q8008" s="2">
        <v>0.6</v>
      </c>
      <c r="R8008" t="s">
        <v>48</v>
      </c>
      <c r="S8008" t="s">
        <v>73</v>
      </c>
      <c r="T8008" t="s">
        <v>3166</v>
      </c>
      <c r="U8008" t="s">
        <v>154</v>
      </c>
      <c r="V8008" t="s">
        <v>33</v>
      </c>
      <c r="W8008">
        <v>7640</v>
      </c>
      <c r="X8008" s="1">
        <v>42296</v>
      </c>
      <c r="Y8008" t="s">
        <v>53</v>
      </c>
      <c r="Z8008" t="e" vm="15">
        <v>#VALUE!</v>
      </c>
      <c r="AA8008">
        <v>14853</v>
      </c>
      <c r="AB8008" t="e" cm="1" vm="2">
        <f t="array" ref="AB8008">_FV(Table1[[#This Row],[State]],"Country/region",TRUE)</f>
        <v>#VALUE!</v>
      </c>
    </row>
    <row r="8009" spans="1:28" x14ac:dyDescent="0.35">
      <c r="A8009" t="s">
        <v>2683</v>
      </c>
      <c r="B8009">
        <v>71</v>
      </c>
      <c r="C8009" t="s">
        <v>126</v>
      </c>
      <c r="D8009" t="s">
        <v>46</v>
      </c>
      <c r="E8009">
        <f>YEAR(Table1[[#This Row],[Order Date]])</f>
        <v>2015</v>
      </c>
      <c r="F8009">
        <v>1</v>
      </c>
      <c r="G8009">
        <f>MONTH(Table1[[#This Row],[Order Date]])</f>
        <v>10</v>
      </c>
      <c r="H8009" s="1">
        <v>42295</v>
      </c>
      <c r="I8009">
        <v>8231</v>
      </c>
      <c r="J8009" t="s">
        <v>58</v>
      </c>
      <c r="K8009">
        <v>5</v>
      </c>
      <c r="L8009">
        <v>19.98</v>
      </c>
      <c r="M8009" s="2">
        <v>0.06</v>
      </c>
      <c r="N8009">
        <v>110.03</v>
      </c>
      <c r="O8009">
        <v>10.49</v>
      </c>
      <c r="P8009">
        <v>-31.33</v>
      </c>
      <c r="Q8009" s="2">
        <v>0.49</v>
      </c>
      <c r="R8009" t="s">
        <v>48</v>
      </c>
      <c r="S8009" t="s">
        <v>30</v>
      </c>
      <c r="T8009" t="s">
        <v>1306</v>
      </c>
      <c r="U8009" t="s">
        <v>82</v>
      </c>
      <c r="V8009" t="s">
        <v>68</v>
      </c>
      <c r="W8009">
        <v>1126</v>
      </c>
      <c r="X8009" s="1">
        <v>42296</v>
      </c>
      <c r="Y8009" t="s">
        <v>34</v>
      </c>
      <c r="Z8009" t="e" vm="13">
        <v>#VALUE!</v>
      </c>
      <c r="AA8009">
        <v>74403</v>
      </c>
      <c r="AB8009" t="e" cm="1" vm="2">
        <f t="array" ref="AB8009">_FV(Table1[[#This Row],[State]],"Country/region",TRUE)</f>
        <v>#VALUE!</v>
      </c>
    </row>
    <row r="8010" spans="1:28" x14ac:dyDescent="0.35">
      <c r="A8010" t="s">
        <v>2683</v>
      </c>
      <c r="B8010">
        <v>71</v>
      </c>
      <c r="C8010" t="s">
        <v>126</v>
      </c>
      <c r="D8010" t="s">
        <v>46</v>
      </c>
      <c r="E8010">
        <f>YEAR(Table1[[#This Row],[Order Date]])</f>
        <v>2015</v>
      </c>
      <c r="F8010">
        <v>1</v>
      </c>
      <c r="G8010">
        <f>MONTH(Table1[[#This Row],[Order Date]])</f>
        <v>10</v>
      </c>
      <c r="H8010" s="1">
        <v>42295</v>
      </c>
      <c r="I8010">
        <v>8231</v>
      </c>
      <c r="J8010" t="s">
        <v>58</v>
      </c>
      <c r="K8010">
        <v>27</v>
      </c>
      <c r="L8010">
        <v>2.88</v>
      </c>
      <c r="M8010" s="2">
        <v>0.06</v>
      </c>
      <c r="N8010">
        <v>79.44</v>
      </c>
      <c r="O8010">
        <v>0.5</v>
      </c>
      <c r="P8010">
        <v>29.85</v>
      </c>
      <c r="Q8010" s="2">
        <v>0.39</v>
      </c>
      <c r="R8010" t="s">
        <v>29</v>
      </c>
      <c r="S8010" t="s">
        <v>30</v>
      </c>
      <c r="T8010" t="s">
        <v>1784</v>
      </c>
      <c r="U8010" t="s">
        <v>210</v>
      </c>
      <c r="V8010" t="s">
        <v>68</v>
      </c>
      <c r="W8010">
        <v>1125</v>
      </c>
      <c r="X8010" s="1">
        <v>42297</v>
      </c>
      <c r="Y8010" t="s">
        <v>34</v>
      </c>
      <c r="Z8010" t="e" vm="13">
        <v>#VALUE!</v>
      </c>
      <c r="AA8010">
        <v>74403</v>
      </c>
      <c r="AB8010" t="e" cm="1" vm="2">
        <f t="array" ref="AB8010">_FV(Table1[[#This Row],[State]],"Country/region",TRUE)</f>
        <v>#VALUE!</v>
      </c>
    </row>
    <row r="8011" spans="1:28" x14ac:dyDescent="0.35">
      <c r="A8011" t="s">
        <v>3363</v>
      </c>
      <c r="B8011">
        <v>71</v>
      </c>
      <c r="C8011" t="s">
        <v>1684</v>
      </c>
      <c r="D8011" t="s">
        <v>46</v>
      </c>
      <c r="E8011">
        <f>YEAR(Table1[[#This Row],[Order Date]])</f>
        <v>2015</v>
      </c>
      <c r="F8011">
        <v>1</v>
      </c>
      <c r="G8011">
        <f>MONTH(Table1[[#This Row],[Order Date]])</f>
        <v>10</v>
      </c>
      <c r="H8011" s="1">
        <v>42295</v>
      </c>
      <c r="I8011">
        <v>30401</v>
      </c>
      <c r="J8011" t="s">
        <v>131</v>
      </c>
      <c r="K8011">
        <v>39</v>
      </c>
      <c r="L8011">
        <v>5.98</v>
      </c>
      <c r="M8011" s="2">
        <v>7.0000000000000007E-2</v>
      </c>
      <c r="N8011">
        <v>239.4</v>
      </c>
      <c r="O8011">
        <v>5.15</v>
      </c>
      <c r="P8011">
        <v>-57.37</v>
      </c>
      <c r="Q8011" s="2">
        <v>0.36</v>
      </c>
      <c r="R8011" t="s">
        <v>29</v>
      </c>
      <c r="S8011" t="s">
        <v>30</v>
      </c>
      <c r="T8011" t="s">
        <v>1758</v>
      </c>
      <c r="U8011" t="s">
        <v>61</v>
      </c>
      <c r="V8011" t="s">
        <v>52</v>
      </c>
      <c r="W8011">
        <v>4271</v>
      </c>
      <c r="X8011" s="1">
        <v>42297</v>
      </c>
      <c r="Y8011" t="s">
        <v>34</v>
      </c>
      <c r="Z8011" t="e" vm="8">
        <v>#VALUE!</v>
      </c>
      <c r="AA8011">
        <v>97405</v>
      </c>
      <c r="AB8011" t="e" cm="1" vm="2">
        <f t="array" ref="AB8011">_FV(Table1[[#This Row],[State]],"Country/region",TRUE)</f>
        <v>#VALUE!</v>
      </c>
    </row>
    <row r="8012" spans="1:28" x14ac:dyDescent="0.35">
      <c r="A8012" t="s">
        <v>2607</v>
      </c>
      <c r="B8012">
        <v>71</v>
      </c>
      <c r="C8012" t="s">
        <v>2536</v>
      </c>
      <c r="D8012" t="s">
        <v>38</v>
      </c>
      <c r="E8012">
        <f>YEAR(Table1[[#This Row],[Order Date]])</f>
        <v>2015</v>
      </c>
      <c r="F8012">
        <v>1</v>
      </c>
      <c r="G8012">
        <f>MONTH(Table1[[#This Row],[Order Date]])</f>
        <v>10</v>
      </c>
      <c r="H8012" s="1">
        <v>42295</v>
      </c>
      <c r="I8012">
        <v>48643</v>
      </c>
      <c r="J8012" t="s">
        <v>131</v>
      </c>
      <c r="K8012">
        <v>6</v>
      </c>
      <c r="L8012">
        <v>2.88</v>
      </c>
      <c r="M8012" s="2">
        <v>0.06</v>
      </c>
      <c r="N8012">
        <v>18.05</v>
      </c>
      <c r="O8012">
        <v>0.99</v>
      </c>
      <c r="P8012">
        <v>0.13</v>
      </c>
      <c r="Q8012" s="2">
        <v>0.36</v>
      </c>
      <c r="R8012" t="s">
        <v>29</v>
      </c>
      <c r="S8012" t="s">
        <v>30</v>
      </c>
      <c r="T8012" t="s">
        <v>2967</v>
      </c>
      <c r="U8012" t="s">
        <v>210</v>
      </c>
      <c r="V8012" t="s">
        <v>76</v>
      </c>
      <c r="W8012">
        <v>6834</v>
      </c>
      <c r="X8012" s="1">
        <v>42297</v>
      </c>
      <c r="Y8012" t="s">
        <v>34</v>
      </c>
      <c r="Z8012" t="e" vm="18">
        <v>#VALUE!</v>
      </c>
      <c r="AA8012">
        <v>22801</v>
      </c>
      <c r="AB8012" t="e" cm="1" vm="2">
        <f t="array" ref="AB8012">_FV(Table1[[#This Row],[State]],"Country/region",TRUE)</f>
        <v>#VALUE!</v>
      </c>
    </row>
    <row r="8013" spans="1:28" x14ac:dyDescent="0.35">
      <c r="A8013" t="s">
        <v>632</v>
      </c>
      <c r="B8013">
        <v>71</v>
      </c>
      <c r="C8013" t="s">
        <v>1051</v>
      </c>
      <c r="D8013" t="s">
        <v>27</v>
      </c>
      <c r="E8013">
        <f>YEAR(Table1[[#This Row],[Order Date]])</f>
        <v>2015</v>
      </c>
      <c r="F8013">
        <v>1</v>
      </c>
      <c r="G8013">
        <f>MONTH(Table1[[#This Row],[Order Date]])</f>
        <v>10</v>
      </c>
      <c r="H8013" s="1">
        <v>42295</v>
      </c>
      <c r="I8013">
        <v>50055</v>
      </c>
      <c r="J8013" t="s">
        <v>131</v>
      </c>
      <c r="K8013">
        <v>1</v>
      </c>
      <c r="L8013">
        <v>5.4</v>
      </c>
      <c r="M8013" s="2">
        <v>0</v>
      </c>
      <c r="N8013">
        <v>13.45</v>
      </c>
      <c r="O8013">
        <v>7.78</v>
      </c>
      <c r="P8013">
        <v>-8.1995000000000005</v>
      </c>
      <c r="Q8013" s="2">
        <v>0.37</v>
      </c>
      <c r="R8013" t="s">
        <v>29</v>
      </c>
      <c r="S8013" t="s">
        <v>30</v>
      </c>
      <c r="T8013" t="s">
        <v>1523</v>
      </c>
      <c r="U8013" t="s">
        <v>67</v>
      </c>
      <c r="V8013" t="s">
        <v>76</v>
      </c>
      <c r="W8013">
        <v>7016</v>
      </c>
      <c r="X8013" s="1">
        <v>42297</v>
      </c>
      <c r="Y8013" t="s">
        <v>34</v>
      </c>
      <c r="Z8013" t="e" vm="34">
        <v>#VALUE!</v>
      </c>
      <c r="AA8013">
        <v>38701</v>
      </c>
      <c r="AB8013" t="e" cm="1" vm="2">
        <f t="array" ref="AB8013">_FV(Table1[[#This Row],[State]],"Country/region",TRUE)</f>
        <v>#VALUE!</v>
      </c>
    </row>
    <row r="8014" spans="1:28" x14ac:dyDescent="0.35">
      <c r="A8014" t="s">
        <v>632</v>
      </c>
      <c r="B8014">
        <v>71</v>
      </c>
      <c r="C8014" t="s">
        <v>1051</v>
      </c>
      <c r="D8014" t="s">
        <v>27</v>
      </c>
      <c r="E8014">
        <f>YEAR(Table1[[#This Row],[Order Date]])</f>
        <v>2015</v>
      </c>
      <c r="F8014">
        <v>1</v>
      </c>
      <c r="G8014">
        <f>MONTH(Table1[[#This Row],[Order Date]])</f>
        <v>10</v>
      </c>
      <c r="H8014" s="1">
        <v>42295</v>
      </c>
      <c r="I8014">
        <v>50055</v>
      </c>
      <c r="J8014" t="s">
        <v>131</v>
      </c>
      <c r="K8014">
        <v>11</v>
      </c>
      <c r="L8014">
        <v>6.68</v>
      </c>
      <c r="M8014" s="2">
        <v>0.09</v>
      </c>
      <c r="N8014">
        <v>75.790000000000006</v>
      </c>
      <c r="O8014">
        <v>4.91</v>
      </c>
      <c r="P8014">
        <v>-18.77</v>
      </c>
      <c r="Q8014" s="2">
        <v>0.37</v>
      </c>
      <c r="R8014" t="s">
        <v>29</v>
      </c>
      <c r="S8014" t="s">
        <v>30</v>
      </c>
      <c r="T8014" t="s">
        <v>1886</v>
      </c>
      <c r="U8014" t="s">
        <v>61</v>
      </c>
      <c r="V8014" t="s">
        <v>76</v>
      </c>
      <c r="W8014">
        <v>7017</v>
      </c>
      <c r="X8014" s="1">
        <v>42297</v>
      </c>
      <c r="Y8014" t="s">
        <v>34</v>
      </c>
      <c r="Z8014" t="e" vm="34">
        <v>#VALUE!</v>
      </c>
      <c r="AA8014">
        <v>38701</v>
      </c>
      <c r="AB8014" t="e" cm="1" vm="2">
        <f t="array" ref="AB8014">_FV(Table1[[#This Row],[State]],"Country/region",TRUE)</f>
        <v>#VALUE!</v>
      </c>
    </row>
    <row r="8015" spans="1:28" x14ac:dyDescent="0.35">
      <c r="A8015" t="s">
        <v>3227</v>
      </c>
      <c r="B8015">
        <v>71</v>
      </c>
      <c r="C8015" t="s">
        <v>3228</v>
      </c>
      <c r="D8015" t="s">
        <v>57</v>
      </c>
      <c r="E8015">
        <f>YEAR(Table1[[#This Row],[Order Date]])</f>
        <v>2015</v>
      </c>
      <c r="F8015">
        <v>1</v>
      </c>
      <c r="G8015">
        <f>MONTH(Table1[[#This Row],[Order Date]])</f>
        <v>10</v>
      </c>
      <c r="H8015" s="1">
        <v>42295</v>
      </c>
      <c r="I8015">
        <v>33924</v>
      </c>
      <c r="J8015" t="s">
        <v>39</v>
      </c>
      <c r="K8015">
        <v>12</v>
      </c>
      <c r="L8015">
        <v>500.98</v>
      </c>
      <c r="M8015" s="2">
        <v>0.05</v>
      </c>
      <c r="N8015">
        <v>6168.07</v>
      </c>
      <c r="O8015">
        <v>28.14</v>
      </c>
      <c r="P8015">
        <v>1542</v>
      </c>
      <c r="Q8015" s="2">
        <v>0.38</v>
      </c>
      <c r="R8015" t="s">
        <v>96</v>
      </c>
      <c r="S8015" t="s">
        <v>49</v>
      </c>
      <c r="T8015" t="s">
        <v>624</v>
      </c>
      <c r="U8015" t="s">
        <v>98</v>
      </c>
      <c r="V8015" t="s">
        <v>52</v>
      </c>
      <c r="W8015">
        <v>4779</v>
      </c>
      <c r="X8015" s="1">
        <v>42297</v>
      </c>
      <c r="Y8015" t="s">
        <v>53</v>
      </c>
      <c r="Z8015" t="e" vm="4">
        <v>#VALUE!</v>
      </c>
      <c r="AA8015">
        <v>92253</v>
      </c>
      <c r="AB8015" t="e" cm="1" vm="2">
        <f t="array" ref="AB8015">_FV(Table1[[#This Row],[State]],"Country/region",TRUE)</f>
        <v>#VALUE!</v>
      </c>
    </row>
    <row r="8016" spans="1:28" x14ac:dyDescent="0.35">
      <c r="A8016" t="s">
        <v>3219</v>
      </c>
      <c r="B8016">
        <v>71</v>
      </c>
      <c r="C8016" t="s">
        <v>2536</v>
      </c>
      <c r="D8016" t="s">
        <v>38</v>
      </c>
      <c r="E8016">
        <f>YEAR(Table1[[#This Row],[Order Date]])</f>
        <v>2015</v>
      </c>
      <c r="F8016">
        <v>1</v>
      </c>
      <c r="G8016">
        <f>MONTH(Table1[[#This Row],[Order Date]])</f>
        <v>10</v>
      </c>
      <c r="H8016" s="1">
        <v>42295</v>
      </c>
      <c r="I8016">
        <v>48643</v>
      </c>
      <c r="J8016" t="s">
        <v>131</v>
      </c>
      <c r="K8016">
        <v>14</v>
      </c>
      <c r="L8016">
        <v>808.49</v>
      </c>
      <c r="M8016" s="2">
        <v>0.06</v>
      </c>
      <c r="N8016">
        <v>9171.7099999999991</v>
      </c>
      <c r="O8016">
        <v>55.3</v>
      </c>
      <c r="P8016">
        <v>2636.01</v>
      </c>
      <c r="Q8016" s="2">
        <v>0.4</v>
      </c>
      <c r="R8016" t="s">
        <v>96</v>
      </c>
      <c r="S8016" t="s">
        <v>49</v>
      </c>
      <c r="T8016" t="s">
        <v>2013</v>
      </c>
      <c r="U8016" t="s">
        <v>98</v>
      </c>
      <c r="V8016" t="s">
        <v>76</v>
      </c>
      <c r="W8016">
        <v>6833</v>
      </c>
      <c r="X8016" s="1">
        <v>42297</v>
      </c>
      <c r="Y8016" t="s">
        <v>53</v>
      </c>
      <c r="Z8016" t="e" vm="18">
        <v>#VALUE!</v>
      </c>
      <c r="AA8016">
        <v>23666</v>
      </c>
      <c r="AB8016" t="e" cm="1" vm="2">
        <f t="array" ref="AB8016">_FV(Table1[[#This Row],[State]],"Country/region",TRUE)</f>
        <v>#VALUE!</v>
      </c>
    </row>
    <row r="8017" spans="1:28" x14ac:dyDescent="0.35">
      <c r="A8017" t="s">
        <v>2607</v>
      </c>
      <c r="B8017">
        <v>71</v>
      </c>
      <c r="C8017" t="s">
        <v>2536</v>
      </c>
      <c r="D8017" t="s">
        <v>38</v>
      </c>
      <c r="E8017">
        <f>YEAR(Table1[[#This Row],[Order Date]])</f>
        <v>2015</v>
      </c>
      <c r="F8017">
        <v>1</v>
      </c>
      <c r="G8017">
        <f>MONTH(Table1[[#This Row],[Order Date]])</f>
        <v>10</v>
      </c>
      <c r="H8017" s="1">
        <v>42295</v>
      </c>
      <c r="I8017">
        <v>48643</v>
      </c>
      <c r="J8017" t="s">
        <v>131</v>
      </c>
      <c r="K8017">
        <v>50</v>
      </c>
      <c r="L8017">
        <v>65.989999999999995</v>
      </c>
      <c r="M8017" s="2">
        <v>0</v>
      </c>
      <c r="N8017">
        <v>2896.3580000000002</v>
      </c>
      <c r="O8017">
        <v>8.99</v>
      </c>
      <c r="P8017">
        <v>583.49699999999996</v>
      </c>
      <c r="Q8017" s="2">
        <v>0.6</v>
      </c>
      <c r="R8017" t="s">
        <v>96</v>
      </c>
      <c r="S8017" t="s">
        <v>30</v>
      </c>
      <c r="T8017" t="s">
        <v>2300</v>
      </c>
      <c r="U8017" t="s">
        <v>105</v>
      </c>
      <c r="V8017" t="s">
        <v>76</v>
      </c>
      <c r="W8017">
        <v>6835</v>
      </c>
      <c r="X8017" s="1">
        <v>42297</v>
      </c>
      <c r="Y8017" t="s">
        <v>34</v>
      </c>
      <c r="Z8017" t="e" vm="18">
        <v>#VALUE!</v>
      </c>
      <c r="AA8017">
        <v>22801</v>
      </c>
      <c r="AB8017" t="e" cm="1" vm="2">
        <f t="array" ref="AB8017">_FV(Table1[[#This Row],[State]],"Country/region",TRUE)</f>
        <v>#VALUE!</v>
      </c>
    </row>
    <row r="8018" spans="1:28" x14ac:dyDescent="0.35">
      <c r="A8018" t="s">
        <v>1403</v>
      </c>
      <c r="B8018">
        <v>71</v>
      </c>
      <c r="C8018" t="s">
        <v>1404</v>
      </c>
      <c r="D8018" t="s">
        <v>57</v>
      </c>
      <c r="E8018">
        <f>YEAR(Table1[[#This Row],[Order Date]])</f>
        <v>2015</v>
      </c>
      <c r="F8018">
        <v>1</v>
      </c>
      <c r="G8018">
        <f>MONTH(Table1[[#This Row],[Order Date]])</f>
        <v>10</v>
      </c>
      <c r="H8018" s="1">
        <v>42295</v>
      </c>
      <c r="I8018">
        <v>12356</v>
      </c>
      <c r="J8018" t="s">
        <v>58</v>
      </c>
      <c r="K8018">
        <v>39</v>
      </c>
      <c r="L8018">
        <v>5.98</v>
      </c>
      <c r="M8018" s="2">
        <v>0.02</v>
      </c>
      <c r="N8018">
        <v>243.05</v>
      </c>
      <c r="O8018">
        <v>5.35</v>
      </c>
      <c r="P8018">
        <v>-70.849999999999994</v>
      </c>
      <c r="Q8018" s="2">
        <v>0.4</v>
      </c>
      <c r="R8018" t="s">
        <v>29</v>
      </c>
      <c r="S8018" t="s">
        <v>30</v>
      </c>
      <c r="T8018" t="s">
        <v>517</v>
      </c>
      <c r="U8018" t="s">
        <v>61</v>
      </c>
      <c r="V8018" t="s">
        <v>52</v>
      </c>
      <c r="W8018">
        <v>1722</v>
      </c>
      <c r="X8018" s="1">
        <v>42298</v>
      </c>
      <c r="Y8018" t="s">
        <v>34</v>
      </c>
      <c r="Z8018" t="e" vm="23">
        <v>#VALUE!</v>
      </c>
      <c r="AA8018">
        <v>99163</v>
      </c>
      <c r="AB8018" t="e" cm="1" vm="2">
        <f t="array" ref="AB8018">_FV(Table1[[#This Row],[State]],"Country/region",TRUE)</f>
        <v>#VALUE!</v>
      </c>
    </row>
    <row r="8019" spans="1:28" x14ac:dyDescent="0.35">
      <c r="A8019" t="s">
        <v>2358</v>
      </c>
      <c r="B8019">
        <v>71</v>
      </c>
      <c r="C8019" t="s">
        <v>2359</v>
      </c>
      <c r="D8019" t="s">
        <v>57</v>
      </c>
      <c r="E8019">
        <f>YEAR(Table1[[#This Row],[Order Date]])</f>
        <v>2015</v>
      </c>
      <c r="F8019">
        <v>1</v>
      </c>
      <c r="G8019">
        <f>MONTH(Table1[[#This Row],[Order Date]])</f>
        <v>10</v>
      </c>
      <c r="H8019" s="1">
        <v>42295</v>
      </c>
      <c r="I8019">
        <v>19782</v>
      </c>
      <c r="J8019" t="s">
        <v>47</v>
      </c>
      <c r="K8019">
        <v>18</v>
      </c>
      <c r="L8019">
        <v>1.81</v>
      </c>
      <c r="M8019" s="2">
        <v>0.06</v>
      </c>
      <c r="N8019">
        <v>33.21</v>
      </c>
      <c r="O8019">
        <v>0.75</v>
      </c>
      <c r="P8019">
        <v>-0.85</v>
      </c>
      <c r="Q8019" s="2">
        <v>0.52</v>
      </c>
      <c r="R8019" t="s">
        <v>29</v>
      </c>
      <c r="S8019" t="s">
        <v>59</v>
      </c>
      <c r="T8019" t="s">
        <v>362</v>
      </c>
      <c r="U8019" t="s">
        <v>232</v>
      </c>
      <c r="V8019" t="s">
        <v>68</v>
      </c>
      <c r="W8019">
        <v>2742</v>
      </c>
      <c r="X8019" s="1">
        <v>42299</v>
      </c>
      <c r="Y8019" t="s">
        <v>34</v>
      </c>
      <c r="Z8019" t="e" vm="11">
        <v>#VALUE!</v>
      </c>
      <c r="AA8019">
        <v>75028</v>
      </c>
      <c r="AB8019" t="e" cm="1" vm="2">
        <f t="array" ref="AB8019">_FV(Table1[[#This Row],[State]],"Country/region",TRUE)</f>
        <v>#VALUE!</v>
      </c>
    </row>
    <row r="8020" spans="1:28" x14ac:dyDescent="0.35">
      <c r="A8020" t="s">
        <v>1943</v>
      </c>
      <c r="B8020">
        <v>71</v>
      </c>
      <c r="C8020" t="s">
        <v>3501</v>
      </c>
      <c r="D8020" t="s">
        <v>46</v>
      </c>
      <c r="E8020">
        <f>YEAR(Table1[[#This Row],[Order Date]])</f>
        <v>2015</v>
      </c>
      <c r="F8020">
        <v>1</v>
      </c>
      <c r="G8020">
        <f>MONTH(Table1[[#This Row],[Order Date]])</f>
        <v>10</v>
      </c>
      <c r="H8020" s="1">
        <v>42295</v>
      </c>
      <c r="I8020">
        <v>55296</v>
      </c>
      <c r="J8020" t="s">
        <v>47</v>
      </c>
      <c r="K8020">
        <v>32</v>
      </c>
      <c r="L8020">
        <v>10.06</v>
      </c>
      <c r="M8020" s="2">
        <v>0.05</v>
      </c>
      <c r="N8020">
        <v>317.06</v>
      </c>
      <c r="O8020">
        <v>2.06</v>
      </c>
      <c r="P8020">
        <v>105.47</v>
      </c>
      <c r="Q8020" s="2">
        <v>0.39</v>
      </c>
      <c r="R8020" t="s">
        <v>29</v>
      </c>
      <c r="S8020" t="s">
        <v>59</v>
      </c>
      <c r="T8020" t="s">
        <v>1866</v>
      </c>
      <c r="U8020" t="s">
        <v>61</v>
      </c>
      <c r="V8020" t="s">
        <v>76</v>
      </c>
      <c r="W8020">
        <v>7714</v>
      </c>
      <c r="X8020" s="1">
        <v>42299</v>
      </c>
      <c r="Y8020" t="s">
        <v>34</v>
      </c>
      <c r="Z8020" t="e" vm="31">
        <v>#VALUE!</v>
      </c>
      <c r="AA8020">
        <v>37922</v>
      </c>
      <c r="AB8020" t="e" cm="1" vm="2">
        <f t="array" ref="AB8020">_FV(Table1[[#This Row],[State]],"Country/region",TRUE)</f>
        <v>#VALUE!</v>
      </c>
    </row>
    <row r="8021" spans="1:28" x14ac:dyDescent="0.35">
      <c r="A8021" t="s">
        <v>1861</v>
      </c>
      <c r="B8021">
        <v>71</v>
      </c>
      <c r="C8021" t="s">
        <v>1862</v>
      </c>
      <c r="D8021" t="s">
        <v>38</v>
      </c>
      <c r="E8021">
        <f>YEAR(Table1[[#This Row],[Order Date]])</f>
        <v>2015</v>
      </c>
      <c r="F8021">
        <v>1</v>
      </c>
      <c r="G8021">
        <f>MONTH(Table1[[#This Row],[Order Date]])</f>
        <v>10</v>
      </c>
      <c r="H8021" s="1">
        <v>42295</v>
      </c>
      <c r="I8021">
        <v>50308</v>
      </c>
      <c r="J8021" t="s">
        <v>47</v>
      </c>
      <c r="K8021">
        <v>19</v>
      </c>
      <c r="L8021">
        <v>4.91</v>
      </c>
      <c r="M8021" s="2">
        <v>0.1</v>
      </c>
      <c r="N8021">
        <v>86.48</v>
      </c>
      <c r="O8021">
        <v>0.5</v>
      </c>
      <c r="P8021">
        <v>33.58</v>
      </c>
      <c r="Q8021" s="2">
        <v>0.36</v>
      </c>
      <c r="R8021" t="s">
        <v>29</v>
      </c>
      <c r="S8021" t="s">
        <v>30</v>
      </c>
      <c r="T8021" t="s">
        <v>440</v>
      </c>
      <c r="U8021" t="s">
        <v>210</v>
      </c>
      <c r="V8021" t="s">
        <v>33</v>
      </c>
      <c r="W8021">
        <v>7049</v>
      </c>
      <c r="X8021" s="1">
        <v>42302</v>
      </c>
      <c r="Y8021" t="s">
        <v>34</v>
      </c>
      <c r="Z8021" t="e" vm="15">
        <v>#VALUE!</v>
      </c>
      <c r="AA8021">
        <v>14853</v>
      </c>
      <c r="AB8021" t="e" cm="1" vm="2">
        <f t="array" ref="AB8021">_FV(Table1[[#This Row],[State]],"Country/region",TRUE)</f>
        <v>#VALUE!</v>
      </c>
    </row>
    <row r="8022" spans="1:28" x14ac:dyDescent="0.35">
      <c r="A8022" t="s">
        <v>2683</v>
      </c>
      <c r="B8022">
        <v>71</v>
      </c>
      <c r="C8022" t="s">
        <v>126</v>
      </c>
      <c r="D8022" t="s">
        <v>46</v>
      </c>
      <c r="E8022">
        <f>YEAR(Table1[[#This Row],[Order Date]])</f>
        <v>2015</v>
      </c>
      <c r="F8022">
        <v>1</v>
      </c>
      <c r="G8022">
        <f>MONTH(Table1[[#This Row],[Order Date]])</f>
        <v>10</v>
      </c>
      <c r="H8022" s="1">
        <v>42296</v>
      </c>
      <c r="I8022">
        <v>19777</v>
      </c>
      <c r="J8022" t="s">
        <v>39</v>
      </c>
      <c r="K8022">
        <v>22</v>
      </c>
      <c r="L8022">
        <v>15.01</v>
      </c>
      <c r="M8022" s="2">
        <v>0.06</v>
      </c>
      <c r="N8022">
        <v>321.91000000000003</v>
      </c>
      <c r="O8022">
        <v>8.4</v>
      </c>
      <c r="P8022">
        <v>-24.954999999999998</v>
      </c>
      <c r="Q8022" s="2">
        <v>0.39</v>
      </c>
      <c r="R8022" t="s">
        <v>29</v>
      </c>
      <c r="S8022" t="s">
        <v>30</v>
      </c>
      <c r="T8022" t="s">
        <v>1818</v>
      </c>
      <c r="U8022" t="s">
        <v>67</v>
      </c>
      <c r="V8022" t="s">
        <v>68</v>
      </c>
      <c r="W8022">
        <v>2739</v>
      </c>
      <c r="X8022" s="1">
        <v>42296</v>
      </c>
      <c r="Y8022" t="s">
        <v>34</v>
      </c>
      <c r="Z8022" t="e" vm="13">
        <v>#VALUE!</v>
      </c>
      <c r="AA8022">
        <v>74403</v>
      </c>
      <c r="AB8022" t="e" cm="1" vm="2">
        <f t="array" ref="AB8022">_FV(Table1[[#This Row],[State]],"Country/region",TRUE)</f>
        <v>#VALUE!</v>
      </c>
    </row>
    <row r="8023" spans="1:28" x14ac:dyDescent="0.35">
      <c r="A8023" t="s">
        <v>2191</v>
      </c>
      <c r="B8023">
        <v>71</v>
      </c>
      <c r="C8023" t="s">
        <v>2343</v>
      </c>
      <c r="D8023" t="s">
        <v>27</v>
      </c>
      <c r="E8023">
        <f>YEAR(Table1[[#This Row],[Order Date]])</f>
        <v>2015</v>
      </c>
      <c r="F8023">
        <v>1</v>
      </c>
      <c r="G8023">
        <f>MONTH(Table1[[#This Row],[Order Date]])</f>
        <v>10</v>
      </c>
      <c r="H8023" s="1">
        <v>42296</v>
      </c>
      <c r="I8023">
        <v>27750</v>
      </c>
      <c r="J8023" t="s">
        <v>47</v>
      </c>
      <c r="K8023">
        <v>18</v>
      </c>
      <c r="L8023">
        <v>449.99</v>
      </c>
      <c r="M8023" s="2">
        <v>0.09</v>
      </c>
      <c r="N8023">
        <v>7370.84</v>
      </c>
      <c r="O8023">
        <v>49</v>
      </c>
      <c r="P8023">
        <v>999.86500000000001</v>
      </c>
      <c r="Q8023" s="2">
        <v>0.38</v>
      </c>
      <c r="R8023" t="s">
        <v>96</v>
      </c>
      <c r="S8023" t="s">
        <v>49</v>
      </c>
      <c r="T8023" t="s">
        <v>1722</v>
      </c>
      <c r="U8023" t="s">
        <v>192</v>
      </c>
      <c r="V8023" t="s">
        <v>52</v>
      </c>
      <c r="W8023">
        <v>3888</v>
      </c>
      <c r="X8023" s="1">
        <v>42296</v>
      </c>
      <c r="Y8023" t="s">
        <v>53</v>
      </c>
      <c r="Z8023" t="e" vm="33">
        <v>#VALUE!</v>
      </c>
      <c r="AA8023">
        <v>83843</v>
      </c>
      <c r="AB8023" t="e" cm="1" vm="2">
        <f t="array" ref="AB8023">_FV(Table1[[#This Row],[State]],"Country/region",TRUE)</f>
        <v>#VALUE!</v>
      </c>
    </row>
    <row r="8024" spans="1:28" x14ac:dyDescent="0.35">
      <c r="A8024" t="s">
        <v>2683</v>
      </c>
      <c r="B8024">
        <v>71</v>
      </c>
      <c r="C8024" t="s">
        <v>126</v>
      </c>
      <c r="D8024" t="s">
        <v>46</v>
      </c>
      <c r="E8024">
        <f>YEAR(Table1[[#This Row],[Order Date]])</f>
        <v>2015</v>
      </c>
      <c r="F8024">
        <v>1</v>
      </c>
      <c r="G8024">
        <f>MONTH(Table1[[#This Row],[Order Date]])</f>
        <v>10</v>
      </c>
      <c r="H8024" s="1">
        <v>42296</v>
      </c>
      <c r="I8024">
        <v>19777</v>
      </c>
      <c r="J8024" t="s">
        <v>39</v>
      </c>
      <c r="K8024">
        <v>2</v>
      </c>
      <c r="L8024">
        <v>59.78</v>
      </c>
      <c r="M8024" s="2">
        <v>0.05</v>
      </c>
      <c r="N8024">
        <v>132.96</v>
      </c>
      <c r="O8024">
        <v>10.29</v>
      </c>
      <c r="P8024">
        <v>-61.881500000000003</v>
      </c>
      <c r="Q8024" s="2">
        <v>0.39</v>
      </c>
      <c r="R8024" t="s">
        <v>29</v>
      </c>
      <c r="S8024" t="s">
        <v>30</v>
      </c>
      <c r="T8024" t="s">
        <v>2471</v>
      </c>
      <c r="U8024" t="s">
        <v>67</v>
      </c>
      <c r="V8024" t="s">
        <v>68</v>
      </c>
      <c r="W8024">
        <v>2740</v>
      </c>
      <c r="X8024" s="1">
        <v>42298</v>
      </c>
      <c r="Y8024" t="s">
        <v>34</v>
      </c>
      <c r="Z8024" t="e" vm="13">
        <v>#VALUE!</v>
      </c>
      <c r="AA8024">
        <v>74403</v>
      </c>
      <c r="AB8024" t="e" cm="1" vm="2">
        <f t="array" ref="AB8024">_FV(Table1[[#This Row],[State]],"Country/region",TRUE)</f>
        <v>#VALUE!</v>
      </c>
    </row>
    <row r="8025" spans="1:28" x14ac:dyDescent="0.35">
      <c r="A8025" t="s">
        <v>1825</v>
      </c>
      <c r="B8025">
        <v>71</v>
      </c>
      <c r="C8025" t="s">
        <v>1549</v>
      </c>
      <c r="D8025" t="s">
        <v>27</v>
      </c>
      <c r="E8025">
        <f>YEAR(Table1[[#This Row],[Order Date]])</f>
        <v>2015</v>
      </c>
      <c r="F8025">
        <v>1</v>
      </c>
      <c r="G8025">
        <f>MONTH(Table1[[#This Row],[Order Date]])</f>
        <v>10</v>
      </c>
      <c r="H8025" s="1">
        <v>42296</v>
      </c>
      <c r="I8025">
        <v>33477</v>
      </c>
      <c r="J8025" t="s">
        <v>28</v>
      </c>
      <c r="K8025">
        <v>28</v>
      </c>
      <c r="L8025">
        <v>10.35</v>
      </c>
      <c r="M8025" s="2">
        <v>0.08</v>
      </c>
      <c r="N8025">
        <v>269.27999999999997</v>
      </c>
      <c r="O8025">
        <v>0.99</v>
      </c>
      <c r="P8025">
        <v>113.63</v>
      </c>
      <c r="Q8025" s="2">
        <v>0.37</v>
      </c>
      <c r="R8025" t="s">
        <v>29</v>
      </c>
      <c r="S8025" t="s">
        <v>30</v>
      </c>
      <c r="T8025" t="s">
        <v>2682</v>
      </c>
      <c r="U8025" t="s">
        <v>210</v>
      </c>
      <c r="V8025" t="s">
        <v>68</v>
      </c>
      <c r="W8025">
        <v>4697</v>
      </c>
      <c r="X8025" s="1">
        <v>42298</v>
      </c>
      <c r="Y8025" t="s">
        <v>34</v>
      </c>
      <c r="Z8025" t="e" vm="11">
        <v>#VALUE!</v>
      </c>
      <c r="AA8025">
        <v>78041</v>
      </c>
      <c r="AB8025" t="e" cm="1" vm="2">
        <f t="array" ref="AB8025">_FV(Table1[[#This Row],[State]],"Country/region",TRUE)</f>
        <v>#VALUE!</v>
      </c>
    </row>
    <row r="8026" spans="1:28" x14ac:dyDescent="0.35">
      <c r="A8026" t="s">
        <v>125</v>
      </c>
      <c r="B8026">
        <v>71</v>
      </c>
      <c r="C8026" t="s">
        <v>126</v>
      </c>
      <c r="D8026" t="s">
        <v>46</v>
      </c>
      <c r="E8026">
        <f>YEAR(Table1[[#This Row],[Order Date]])</f>
        <v>2015</v>
      </c>
      <c r="F8026">
        <v>1</v>
      </c>
      <c r="G8026">
        <f>MONTH(Table1[[#This Row],[Order Date]])</f>
        <v>10</v>
      </c>
      <c r="H8026" s="1">
        <v>42296</v>
      </c>
      <c r="I8026">
        <v>19777</v>
      </c>
      <c r="J8026" t="s">
        <v>39</v>
      </c>
      <c r="K8026">
        <v>24</v>
      </c>
      <c r="L8026">
        <v>155.99</v>
      </c>
      <c r="M8026" s="2">
        <v>0.04</v>
      </c>
      <c r="N8026">
        <v>3268.7514999999999</v>
      </c>
      <c r="O8026">
        <v>8.08</v>
      </c>
      <c r="P8026">
        <v>562.91399999999999</v>
      </c>
      <c r="Q8026" s="2">
        <v>0.6</v>
      </c>
      <c r="R8026" t="s">
        <v>96</v>
      </c>
      <c r="S8026" t="s">
        <v>30</v>
      </c>
      <c r="T8026" t="s">
        <v>2187</v>
      </c>
      <c r="U8026" t="s">
        <v>105</v>
      </c>
      <c r="V8026" t="s">
        <v>68</v>
      </c>
      <c r="W8026">
        <v>2741</v>
      </c>
      <c r="X8026" s="1">
        <v>42298</v>
      </c>
      <c r="Y8026" t="s">
        <v>34</v>
      </c>
      <c r="Z8026" t="e" vm="13">
        <v>#VALUE!</v>
      </c>
      <c r="AA8026">
        <v>73071</v>
      </c>
      <c r="AB8026" t="e" cm="1" vm="2">
        <f t="array" ref="AB8026">_FV(Table1[[#This Row],[State]],"Country/region",TRUE)</f>
        <v>#VALUE!</v>
      </c>
    </row>
    <row r="8027" spans="1:28" x14ac:dyDescent="0.35">
      <c r="A8027" t="s">
        <v>2191</v>
      </c>
      <c r="B8027">
        <v>71</v>
      </c>
      <c r="C8027" t="s">
        <v>2343</v>
      </c>
      <c r="D8027" t="s">
        <v>27</v>
      </c>
      <c r="E8027">
        <f>YEAR(Table1[[#This Row],[Order Date]])</f>
        <v>2015</v>
      </c>
      <c r="F8027">
        <v>1</v>
      </c>
      <c r="G8027">
        <f>MONTH(Table1[[#This Row],[Order Date]])</f>
        <v>10</v>
      </c>
      <c r="H8027" s="1">
        <v>42296</v>
      </c>
      <c r="I8027">
        <v>27750</v>
      </c>
      <c r="J8027" t="s">
        <v>47</v>
      </c>
      <c r="K8027">
        <v>12</v>
      </c>
      <c r="L8027">
        <v>58.14</v>
      </c>
      <c r="M8027" s="2">
        <v>0</v>
      </c>
      <c r="N8027">
        <v>769.17</v>
      </c>
      <c r="O8027">
        <v>36.61</v>
      </c>
      <c r="P8027">
        <v>-212.01</v>
      </c>
      <c r="Q8027" s="2">
        <v>0.61</v>
      </c>
      <c r="R8027" t="s">
        <v>48</v>
      </c>
      <c r="S8027" t="s">
        <v>73</v>
      </c>
      <c r="T8027" t="s">
        <v>2309</v>
      </c>
      <c r="U8027" t="s">
        <v>154</v>
      </c>
      <c r="V8027" t="s">
        <v>52</v>
      </c>
      <c r="W8027">
        <v>3887</v>
      </c>
      <c r="X8027" s="1">
        <v>42300</v>
      </c>
      <c r="Y8027" t="s">
        <v>53</v>
      </c>
      <c r="Z8027" t="e" vm="33">
        <v>#VALUE!</v>
      </c>
      <c r="AA8027">
        <v>83843</v>
      </c>
      <c r="AB8027" t="e" cm="1" vm="2">
        <f t="array" ref="AB8027">_FV(Table1[[#This Row],[State]],"Country/region",TRUE)</f>
        <v>#VALUE!</v>
      </c>
    </row>
    <row r="8028" spans="1:28" x14ac:dyDescent="0.35">
      <c r="A8028" t="s">
        <v>2903</v>
      </c>
      <c r="B8028">
        <v>71</v>
      </c>
      <c r="C8028" t="s">
        <v>2118</v>
      </c>
      <c r="D8028" t="s">
        <v>27</v>
      </c>
      <c r="E8028">
        <f>YEAR(Table1[[#This Row],[Order Date]])</f>
        <v>2015</v>
      </c>
      <c r="F8028">
        <v>1</v>
      </c>
      <c r="G8028">
        <f>MONTH(Table1[[#This Row],[Order Date]])</f>
        <v>10</v>
      </c>
      <c r="H8028" s="1">
        <v>42297</v>
      </c>
      <c r="I8028">
        <v>27780</v>
      </c>
      <c r="J8028" t="s">
        <v>58</v>
      </c>
      <c r="K8028">
        <v>39</v>
      </c>
      <c r="L8028">
        <v>3.68</v>
      </c>
      <c r="M8028" s="2">
        <v>0</v>
      </c>
      <c r="N8028">
        <v>147.71</v>
      </c>
      <c r="O8028">
        <v>1.32</v>
      </c>
      <c r="P8028">
        <v>-30.25</v>
      </c>
      <c r="Q8028" s="2">
        <v>0.83</v>
      </c>
      <c r="R8028" t="s">
        <v>29</v>
      </c>
      <c r="S8028" t="s">
        <v>59</v>
      </c>
      <c r="T8028" t="s">
        <v>1516</v>
      </c>
      <c r="U8028" t="s">
        <v>481</v>
      </c>
      <c r="V8028" t="s">
        <v>52</v>
      </c>
      <c r="W8028">
        <v>3894</v>
      </c>
      <c r="X8028" s="1">
        <v>42297</v>
      </c>
      <c r="Y8028" t="s">
        <v>34</v>
      </c>
      <c r="Z8028" t="e" vm="39">
        <v>#VALUE!</v>
      </c>
      <c r="AA8028">
        <v>87401</v>
      </c>
      <c r="AB8028" t="e" cm="1" vm="2">
        <f t="array" ref="AB8028">_FV(Table1[[#This Row],[State]],"Country/region",TRUE)</f>
        <v>#VALUE!</v>
      </c>
    </row>
    <row r="8029" spans="1:28" x14ac:dyDescent="0.35">
      <c r="A8029" t="s">
        <v>2903</v>
      </c>
      <c r="B8029">
        <v>71</v>
      </c>
      <c r="C8029" t="s">
        <v>2118</v>
      </c>
      <c r="D8029" t="s">
        <v>27</v>
      </c>
      <c r="E8029">
        <f>YEAR(Table1[[#This Row],[Order Date]])</f>
        <v>2015</v>
      </c>
      <c r="F8029">
        <v>1</v>
      </c>
      <c r="G8029">
        <f>MONTH(Table1[[#This Row],[Order Date]])</f>
        <v>10</v>
      </c>
      <c r="H8029" s="1">
        <v>42297</v>
      </c>
      <c r="I8029">
        <v>27780</v>
      </c>
      <c r="J8029" t="s">
        <v>58</v>
      </c>
      <c r="K8029">
        <v>18</v>
      </c>
      <c r="L8029">
        <v>3.08</v>
      </c>
      <c r="M8029" s="2">
        <v>0.02</v>
      </c>
      <c r="N8029">
        <v>56.41</v>
      </c>
      <c r="O8029">
        <v>0.99</v>
      </c>
      <c r="P8029">
        <v>11.92</v>
      </c>
      <c r="Q8029" s="2">
        <v>0.37</v>
      </c>
      <c r="R8029" t="s">
        <v>29</v>
      </c>
      <c r="S8029" t="s">
        <v>30</v>
      </c>
      <c r="T8029" t="s">
        <v>1774</v>
      </c>
      <c r="U8029" t="s">
        <v>210</v>
      </c>
      <c r="V8029" t="s">
        <v>52</v>
      </c>
      <c r="W8029">
        <v>3893</v>
      </c>
      <c r="X8029" s="1">
        <v>42298</v>
      </c>
      <c r="Y8029" t="s">
        <v>34</v>
      </c>
      <c r="Z8029" t="e" vm="39">
        <v>#VALUE!</v>
      </c>
      <c r="AA8029">
        <v>87401</v>
      </c>
      <c r="AB8029" t="e" cm="1" vm="2">
        <f t="array" ref="AB8029">_FV(Table1[[#This Row],[State]],"Country/region",TRUE)</f>
        <v>#VALUE!</v>
      </c>
    </row>
    <row r="8030" spans="1:28" x14ac:dyDescent="0.35">
      <c r="A8030" t="s">
        <v>2117</v>
      </c>
      <c r="B8030">
        <v>71</v>
      </c>
      <c r="C8030" t="s">
        <v>2118</v>
      </c>
      <c r="D8030" t="s">
        <v>27</v>
      </c>
      <c r="E8030">
        <f>YEAR(Table1[[#This Row],[Order Date]])</f>
        <v>2015</v>
      </c>
      <c r="F8030">
        <v>1</v>
      </c>
      <c r="G8030">
        <f>MONTH(Table1[[#This Row],[Order Date]])</f>
        <v>10</v>
      </c>
      <c r="H8030" s="1">
        <v>42297</v>
      </c>
      <c r="I8030">
        <v>27780</v>
      </c>
      <c r="J8030" t="s">
        <v>58</v>
      </c>
      <c r="K8030">
        <v>39</v>
      </c>
      <c r="L8030">
        <v>43.98</v>
      </c>
      <c r="M8030" s="2">
        <v>0.05</v>
      </c>
      <c r="N8030">
        <v>1678.34</v>
      </c>
      <c r="O8030">
        <v>1.99</v>
      </c>
      <c r="P8030">
        <v>670.11</v>
      </c>
      <c r="Q8030" s="2">
        <v>0.44</v>
      </c>
      <c r="R8030" t="s">
        <v>96</v>
      </c>
      <c r="S8030" t="s">
        <v>139</v>
      </c>
      <c r="T8030" t="s">
        <v>1958</v>
      </c>
      <c r="U8030" t="s">
        <v>102</v>
      </c>
      <c r="V8030" t="s">
        <v>52</v>
      </c>
      <c r="W8030">
        <v>3895</v>
      </c>
      <c r="X8030" s="1">
        <v>42298</v>
      </c>
      <c r="Y8030" t="s">
        <v>34</v>
      </c>
      <c r="Z8030" t="e" vm="39">
        <v>#VALUE!</v>
      </c>
      <c r="AA8030">
        <v>88240</v>
      </c>
      <c r="AB8030" t="e" cm="1" vm="2">
        <f t="array" ref="AB8030">_FV(Table1[[#This Row],[State]],"Country/region",TRUE)</f>
        <v>#VALUE!</v>
      </c>
    </row>
    <row r="8031" spans="1:28" x14ac:dyDescent="0.35">
      <c r="A8031" t="s">
        <v>1192</v>
      </c>
      <c r="B8031">
        <v>71</v>
      </c>
      <c r="C8031" t="s">
        <v>1628</v>
      </c>
      <c r="D8031" t="s">
        <v>46</v>
      </c>
      <c r="E8031">
        <f>YEAR(Table1[[#This Row],[Order Date]])</f>
        <v>2015</v>
      </c>
      <c r="F8031">
        <v>1</v>
      </c>
      <c r="G8031">
        <f>MONTH(Table1[[#This Row],[Order Date]])</f>
        <v>10</v>
      </c>
      <c r="H8031" s="1">
        <v>42297</v>
      </c>
      <c r="I8031">
        <v>612</v>
      </c>
      <c r="J8031" t="s">
        <v>131</v>
      </c>
      <c r="K8031">
        <v>50</v>
      </c>
      <c r="L8031">
        <v>5.28</v>
      </c>
      <c r="M8031" s="2">
        <v>0.1</v>
      </c>
      <c r="N8031">
        <v>262.87</v>
      </c>
      <c r="O8031">
        <v>6.26</v>
      </c>
      <c r="P8031">
        <v>-166.29</v>
      </c>
      <c r="Q8031" s="2">
        <v>0.4</v>
      </c>
      <c r="R8031" t="s">
        <v>29</v>
      </c>
      <c r="S8031" t="s">
        <v>30</v>
      </c>
      <c r="T8031" t="s">
        <v>1711</v>
      </c>
      <c r="U8031" t="s">
        <v>61</v>
      </c>
      <c r="V8031" t="s">
        <v>76</v>
      </c>
      <c r="W8031">
        <v>95</v>
      </c>
      <c r="X8031" s="1">
        <v>42299</v>
      </c>
      <c r="Y8031" t="s">
        <v>34</v>
      </c>
      <c r="Z8031" t="e" vm="35">
        <v>#VALUE!</v>
      </c>
      <c r="AA8031">
        <v>72956</v>
      </c>
      <c r="AB8031" t="e" cm="1" vm="2">
        <f t="array" ref="AB8031">_FV(Table1[[#This Row],[State]],"Country/region",TRUE)</f>
        <v>#VALUE!</v>
      </c>
    </row>
    <row r="8032" spans="1:28" x14ac:dyDescent="0.35">
      <c r="A8032" t="s">
        <v>1192</v>
      </c>
      <c r="B8032">
        <v>71</v>
      </c>
      <c r="C8032" t="s">
        <v>1628</v>
      </c>
      <c r="D8032" t="s">
        <v>46</v>
      </c>
      <c r="E8032">
        <f>YEAR(Table1[[#This Row],[Order Date]])</f>
        <v>2015</v>
      </c>
      <c r="F8032">
        <v>1</v>
      </c>
      <c r="G8032">
        <f>MONTH(Table1[[#This Row],[Order Date]])</f>
        <v>10</v>
      </c>
      <c r="H8032" s="1">
        <v>42297</v>
      </c>
      <c r="I8032">
        <v>612</v>
      </c>
      <c r="J8032" t="s">
        <v>131</v>
      </c>
      <c r="K8032">
        <v>43</v>
      </c>
      <c r="L8032">
        <v>65.989999999999995</v>
      </c>
      <c r="M8032" s="2">
        <v>0.01</v>
      </c>
      <c r="N8032">
        <v>2531.0875000000001</v>
      </c>
      <c r="O8032">
        <v>2.5</v>
      </c>
      <c r="P8032">
        <v>881.67600000000004</v>
      </c>
      <c r="Q8032" s="2">
        <v>0.55000000000000004</v>
      </c>
      <c r="R8032" t="s">
        <v>96</v>
      </c>
      <c r="S8032" t="s">
        <v>30</v>
      </c>
      <c r="T8032">
        <v>6190</v>
      </c>
      <c r="U8032" t="s">
        <v>105</v>
      </c>
      <c r="V8032" t="s">
        <v>76</v>
      </c>
      <c r="W8032">
        <v>96</v>
      </c>
      <c r="X8032" s="1">
        <v>42299</v>
      </c>
      <c r="Y8032" t="s">
        <v>34</v>
      </c>
      <c r="Z8032" t="e" vm="35">
        <v>#VALUE!</v>
      </c>
      <c r="AA8032">
        <v>72956</v>
      </c>
      <c r="AB8032" t="e" cm="1" vm="2">
        <f t="array" ref="AB8032">_FV(Table1[[#This Row],[State]],"Country/region",TRUE)</f>
        <v>#VALUE!</v>
      </c>
    </row>
    <row r="8033" spans="1:28" x14ac:dyDescent="0.35">
      <c r="A8033" t="s">
        <v>3415</v>
      </c>
      <c r="B8033">
        <v>71</v>
      </c>
      <c r="C8033" t="s">
        <v>1146</v>
      </c>
      <c r="D8033" t="s">
        <v>27</v>
      </c>
      <c r="E8033">
        <f>YEAR(Table1[[#This Row],[Order Date]])</f>
        <v>2015</v>
      </c>
      <c r="F8033">
        <v>1</v>
      </c>
      <c r="G8033">
        <f>MONTH(Table1[[#This Row],[Order Date]])</f>
        <v>10</v>
      </c>
      <c r="H8033" s="1">
        <v>42298</v>
      </c>
      <c r="I8033">
        <v>2275</v>
      </c>
      <c r="J8033" t="s">
        <v>39</v>
      </c>
      <c r="K8033">
        <v>49</v>
      </c>
      <c r="L8033">
        <v>6.08</v>
      </c>
      <c r="M8033" s="2">
        <v>0.08</v>
      </c>
      <c r="N8033">
        <v>278</v>
      </c>
      <c r="O8033">
        <v>1.17</v>
      </c>
      <c r="P8033">
        <v>41.67</v>
      </c>
      <c r="Q8033" s="2">
        <v>0.56000000000000005</v>
      </c>
      <c r="R8033" t="s">
        <v>29</v>
      </c>
      <c r="S8033" t="s">
        <v>59</v>
      </c>
      <c r="T8033" t="s">
        <v>3245</v>
      </c>
      <c r="U8033" t="s">
        <v>88</v>
      </c>
      <c r="V8033" t="s">
        <v>68</v>
      </c>
      <c r="W8033">
        <v>330</v>
      </c>
      <c r="X8033" s="1">
        <v>42299</v>
      </c>
      <c r="Y8033" t="s">
        <v>34</v>
      </c>
      <c r="Z8033" t="e" vm="16">
        <v>#VALUE!</v>
      </c>
      <c r="AA8033">
        <v>60014</v>
      </c>
      <c r="AB8033" t="e" cm="1" vm="2">
        <f t="array" ref="AB8033">_FV(Table1[[#This Row],[State]],"Country/region",TRUE)</f>
        <v>#VALUE!</v>
      </c>
    </row>
    <row r="8034" spans="1:28" x14ac:dyDescent="0.35">
      <c r="A8034" t="s">
        <v>2111</v>
      </c>
      <c r="B8034">
        <v>71</v>
      </c>
      <c r="C8034" t="s">
        <v>2112</v>
      </c>
      <c r="D8034" t="s">
        <v>38</v>
      </c>
      <c r="E8034">
        <f>YEAR(Table1[[#This Row],[Order Date]])</f>
        <v>2015</v>
      </c>
      <c r="F8034">
        <v>1</v>
      </c>
      <c r="G8034">
        <f>MONTH(Table1[[#This Row],[Order Date]])</f>
        <v>10</v>
      </c>
      <c r="H8034" s="1">
        <v>42298</v>
      </c>
      <c r="I8034">
        <v>11168</v>
      </c>
      <c r="J8034" t="s">
        <v>58</v>
      </c>
      <c r="K8034">
        <v>35</v>
      </c>
      <c r="L8034">
        <v>4.82</v>
      </c>
      <c r="M8034" s="2">
        <v>0</v>
      </c>
      <c r="N8034">
        <v>182.86</v>
      </c>
      <c r="O8034">
        <v>5.72</v>
      </c>
      <c r="P8034">
        <v>-106.27</v>
      </c>
      <c r="Q8034" s="2">
        <v>0.47</v>
      </c>
      <c r="R8034" t="s">
        <v>48</v>
      </c>
      <c r="S8034" t="s">
        <v>139</v>
      </c>
      <c r="T8034" t="s">
        <v>2297</v>
      </c>
      <c r="U8034" t="s">
        <v>82</v>
      </c>
      <c r="V8034" t="s">
        <v>52</v>
      </c>
      <c r="W8034">
        <v>1545</v>
      </c>
      <c r="X8034" s="1">
        <v>42300</v>
      </c>
      <c r="Y8034" t="s">
        <v>34</v>
      </c>
      <c r="Z8034" t="e" vm="39">
        <v>#VALUE!</v>
      </c>
      <c r="AA8034">
        <v>87105</v>
      </c>
      <c r="AB8034" t="e" cm="1" vm="2">
        <f t="array" ref="AB8034">_FV(Table1[[#This Row],[State]],"Country/region",TRUE)</f>
        <v>#VALUE!</v>
      </c>
    </row>
    <row r="8035" spans="1:28" x14ac:dyDescent="0.35">
      <c r="A8035" t="s">
        <v>1348</v>
      </c>
      <c r="B8035">
        <v>71</v>
      </c>
      <c r="C8035" t="s">
        <v>497</v>
      </c>
      <c r="D8035" t="s">
        <v>27</v>
      </c>
      <c r="E8035">
        <f>YEAR(Table1[[#This Row],[Order Date]])</f>
        <v>2015</v>
      </c>
      <c r="F8035">
        <v>1</v>
      </c>
      <c r="G8035">
        <f>MONTH(Table1[[#This Row],[Order Date]])</f>
        <v>10</v>
      </c>
      <c r="H8035" s="1">
        <v>42298</v>
      </c>
      <c r="I8035">
        <v>8065</v>
      </c>
      <c r="J8035" t="s">
        <v>131</v>
      </c>
      <c r="K8035">
        <v>17</v>
      </c>
      <c r="L8035">
        <v>60.65</v>
      </c>
      <c r="M8035" s="2">
        <v>0</v>
      </c>
      <c r="N8035">
        <v>1125.76</v>
      </c>
      <c r="O8035">
        <v>12.23</v>
      </c>
      <c r="P8035">
        <v>379.28</v>
      </c>
      <c r="Q8035" s="2">
        <v>0.64</v>
      </c>
      <c r="R8035" t="s">
        <v>48</v>
      </c>
      <c r="S8035" t="s">
        <v>80</v>
      </c>
      <c r="T8035" t="s">
        <v>732</v>
      </c>
      <c r="U8035" t="s">
        <v>82</v>
      </c>
      <c r="V8035" t="s">
        <v>33</v>
      </c>
      <c r="W8035">
        <v>1099</v>
      </c>
      <c r="X8035" s="1">
        <v>42300</v>
      </c>
      <c r="Y8035" t="s">
        <v>34</v>
      </c>
      <c r="Z8035" t="e" vm="24">
        <v>#VALUE!</v>
      </c>
      <c r="AA8035">
        <v>7601</v>
      </c>
      <c r="AB8035" t="e" cm="1" vm="2">
        <f t="array" ref="AB8035">_FV(Table1[[#This Row],[State]],"Country/region",TRUE)</f>
        <v>#VALUE!</v>
      </c>
    </row>
    <row r="8036" spans="1:28" x14ac:dyDescent="0.35">
      <c r="A8036" t="s">
        <v>1481</v>
      </c>
      <c r="B8036">
        <v>71</v>
      </c>
      <c r="C8036" t="s">
        <v>2373</v>
      </c>
      <c r="D8036" t="s">
        <v>46</v>
      </c>
      <c r="E8036">
        <f>YEAR(Table1[[#This Row],[Order Date]])</f>
        <v>2015</v>
      </c>
      <c r="F8036">
        <v>1</v>
      </c>
      <c r="G8036">
        <f>MONTH(Table1[[#This Row],[Order Date]])</f>
        <v>10</v>
      </c>
      <c r="H8036" s="1">
        <v>42299</v>
      </c>
      <c r="I8036">
        <v>31845</v>
      </c>
      <c r="J8036" t="s">
        <v>47</v>
      </c>
      <c r="K8036">
        <v>36</v>
      </c>
      <c r="L8036">
        <v>100.98</v>
      </c>
      <c r="M8036" s="2">
        <v>0.04</v>
      </c>
      <c r="N8036">
        <v>3645.12</v>
      </c>
      <c r="O8036">
        <v>15.66</v>
      </c>
      <c r="P8036">
        <v>807.29</v>
      </c>
      <c r="Q8036" s="2">
        <v>0.56999999999999995</v>
      </c>
      <c r="R8036" t="s">
        <v>29</v>
      </c>
      <c r="S8036" t="s">
        <v>49</v>
      </c>
      <c r="T8036" t="s">
        <v>3259</v>
      </c>
      <c r="U8036" t="s">
        <v>214</v>
      </c>
      <c r="V8036" t="s">
        <v>33</v>
      </c>
      <c r="W8036">
        <v>4467</v>
      </c>
      <c r="X8036" s="1">
        <v>42299</v>
      </c>
      <c r="Y8036" t="s">
        <v>53</v>
      </c>
      <c r="Z8036" t="e" vm="30">
        <v>#VALUE!</v>
      </c>
      <c r="AA8036">
        <v>2210</v>
      </c>
      <c r="AB8036" t="e" cm="1" vm="2">
        <f t="array" ref="AB8036">_FV(Table1[[#This Row],[State]],"Country/region",TRUE)</f>
        <v>#VALUE!</v>
      </c>
    </row>
    <row r="8037" spans="1:28" x14ac:dyDescent="0.35">
      <c r="A8037" t="s">
        <v>1173</v>
      </c>
      <c r="B8037">
        <v>71</v>
      </c>
      <c r="C8037" t="s">
        <v>1137</v>
      </c>
      <c r="D8037" t="s">
        <v>38</v>
      </c>
      <c r="E8037">
        <f>YEAR(Table1[[#This Row],[Order Date]])</f>
        <v>2015</v>
      </c>
      <c r="F8037">
        <v>1</v>
      </c>
      <c r="G8037">
        <f>MONTH(Table1[[#This Row],[Order Date]])</f>
        <v>10</v>
      </c>
      <c r="H8037" s="1">
        <v>42299</v>
      </c>
      <c r="I8037">
        <v>55716</v>
      </c>
      <c r="J8037" t="s">
        <v>28</v>
      </c>
      <c r="K8037">
        <v>9</v>
      </c>
      <c r="L8037">
        <v>1637.53</v>
      </c>
      <c r="M8037" s="2">
        <v>7.0000000000000007E-2</v>
      </c>
      <c r="N8037">
        <v>14665.55</v>
      </c>
      <c r="O8037">
        <v>24.49</v>
      </c>
      <c r="P8037">
        <v>-767.51</v>
      </c>
      <c r="Q8037" s="2">
        <v>0.81</v>
      </c>
      <c r="R8037" t="s">
        <v>29</v>
      </c>
      <c r="S8037" t="s">
        <v>80</v>
      </c>
      <c r="T8037" t="s">
        <v>1034</v>
      </c>
      <c r="U8037" t="s">
        <v>481</v>
      </c>
      <c r="V8037" t="s">
        <v>68</v>
      </c>
      <c r="W8037">
        <v>7788</v>
      </c>
      <c r="X8037" s="1">
        <v>42300</v>
      </c>
      <c r="Y8037" t="s">
        <v>34</v>
      </c>
      <c r="Z8037" t="e" vm="11">
        <v>#VALUE!</v>
      </c>
      <c r="AA8037">
        <v>77566</v>
      </c>
      <c r="AB8037" t="e" cm="1" vm="2">
        <f t="array" ref="AB8037">_FV(Table1[[#This Row],[State]],"Country/region",TRUE)</f>
        <v>#VALUE!</v>
      </c>
    </row>
    <row r="8038" spans="1:28" x14ac:dyDescent="0.35">
      <c r="A8038" t="s">
        <v>825</v>
      </c>
      <c r="B8038">
        <v>71</v>
      </c>
      <c r="C8038" t="s">
        <v>826</v>
      </c>
      <c r="D8038" t="s">
        <v>57</v>
      </c>
      <c r="E8038">
        <f>YEAR(Table1[[#This Row],[Order Date]])</f>
        <v>2015</v>
      </c>
      <c r="F8038">
        <v>1</v>
      </c>
      <c r="G8038">
        <f>MONTH(Table1[[#This Row],[Order Date]])</f>
        <v>10</v>
      </c>
      <c r="H8038" s="1">
        <v>42299</v>
      </c>
      <c r="I8038">
        <v>54180</v>
      </c>
      <c r="J8038" t="s">
        <v>58</v>
      </c>
      <c r="K8038">
        <v>43</v>
      </c>
      <c r="L8038">
        <v>21.38</v>
      </c>
      <c r="M8038" s="2">
        <v>0.08</v>
      </c>
      <c r="N8038">
        <v>913.99</v>
      </c>
      <c r="O8038">
        <v>8.99</v>
      </c>
      <c r="P8038">
        <v>-57.75</v>
      </c>
      <c r="Q8038" s="2">
        <v>0.59</v>
      </c>
      <c r="R8038" t="s">
        <v>29</v>
      </c>
      <c r="S8038" t="s">
        <v>139</v>
      </c>
      <c r="T8038" t="s">
        <v>994</v>
      </c>
      <c r="U8038" t="s">
        <v>88</v>
      </c>
      <c r="V8038" t="s">
        <v>52</v>
      </c>
      <c r="W8038">
        <v>7575</v>
      </c>
      <c r="X8038" s="1">
        <v>42301</v>
      </c>
      <c r="Y8038" t="s">
        <v>34</v>
      </c>
      <c r="Z8038" t="e" vm="4">
        <v>#VALUE!</v>
      </c>
      <c r="AA8038">
        <v>92653</v>
      </c>
      <c r="AB8038" t="e" cm="1" vm="2">
        <f t="array" ref="AB8038">_FV(Table1[[#This Row],[State]],"Country/region",TRUE)</f>
        <v>#VALUE!</v>
      </c>
    </row>
    <row r="8039" spans="1:28" x14ac:dyDescent="0.35">
      <c r="A8039" t="s">
        <v>829</v>
      </c>
      <c r="B8039">
        <v>71</v>
      </c>
      <c r="C8039" t="s">
        <v>2373</v>
      </c>
      <c r="D8039" t="s">
        <v>46</v>
      </c>
      <c r="E8039">
        <f>YEAR(Table1[[#This Row],[Order Date]])</f>
        <v>2015</v>
      </c>
      <c r="F8039">
        <v>1</v>
      </c>
      <c r="G8039">
        <f>MONTH(Table1[[#This Row],[Order Date]])</f>
        <v>10</v>
      </c>
      <c r="H8039" s="1">
        <v>42299</v>
      </c>
      <c r="I8039">
        <v>31845</v>
      </c>
      <c r="J8039" t="s">
        <v>47</v>
      </c>
      <c r="K8039">
        <v>11</v>
      </c>
      <c r="L8039">
        <v>10.06</v>
      </c>
      <c r="M8039" s="2">
        <v>0.05</v>
      </c>
      <c r="N8039">
        <v>114.55</v>
      </c>
      <c r="O8039">
        <v>2.06</v>
      </c>
      <c r="P8039">
        <v>28.61</v>
      </c>
      <c r="Q8039" s="2">
        <v>0.39</v>
      </c>
      <c r="R8039" t="s">
        <v>29</v>
      </c>
      <c r="S8039" t="s">
        <v>59</v>
      </c>
      <c r="T8039" t="s">
        <v>1866</v>
      </c>
      <c r="U8039" t="s">
        <v>61</v>
      </c>
      <c r="V8039" t="s">
        <v>33</v>
      </c>
      <c r="W8039">
        <v>4468</v>
      </c>
      <c r="X8039" s="1">
        <v>42306</v>
      </c>
      <c r="Y8039" t="s">
        <v>34</v>
      </c>
      <c r="Z8039" t="e" vm="17">
        <v>#VALUE!</v>
      </c>
      <c r="AA8039">
        <v>6111</v>
      </c>
      <c r="AB8039" t="e" cm="1" vm="2">
        <f t="array" ref="AB8039">_FV(Table1[[#This Row],[State]],"Country/region",TRUE)</f>
        <v>#VALUE!</v>
      </c>
    </row>
    <row r="8040" spans="1:28" x14ac:dyDescent="0.35">
      <c r="A8040" t="s">
        <v>1457</v>
      </c>
      <c r="B8040">
        <v>71</v>
      </c>
      <c r="C8040" t="s">
        <v>1458</v>
      </c>
      <c r="D8040" t="s">
        <v>57</v>
      </c>
      <c r="E8040">
        <f>YEAR(Table1[[#This Row],[Order Date]])</f>
        <v>2015</v>
      </c>
      <c r="F8040">
        <v>1</v>
      </c>
      <c r="G8040">
        <f>MONTH(Table1[[#This Row],[Order Date]])</f>
        <v>10</v>
      </c>
      <c r="H8040" s="1">
        <v>42300</v>
      </c>
      <c r="I8040">
        <v>35712</v>
      </c>
      <c r="J8040" t="s">
        <v>28</v>
      </c>
      <c r="K8040">
        <v>24</v>
      </c>
      <c r="L8040">
        <v>5.28</v>
      </c>
      <c r="M8040" s="2">
        <v>0</v>
      </c>
      <c r="N8040">
        <v>134.88</v>
      </c>
      <c r="O8040">
        <v>8.16</v>
      </c>
      <c r="P8040">
        <v>-122.21</v>
      </c>
      <c r="Q8040" s="2">
        <v>0.4</v>
      </c>
      <c r="R8040" t="s">
        <v>29</v>
      </c>
      <c r="S8040" t="s">
        <v>30</v>
      </c>
      <c r="T8040" t="s">
        <v>3139</v>
      </c>
      <c r="U8040" t="s">
        <v>61</v>
      </c>
      <c r="V8040" t="s">
        <v>33</v>
      </c>
      <c r="W8040">
        <v>5008</v>
      </c>
      <c r="X8040" s="1">
        <v>42300</v>
      </c>
      <c r="Y8040" t="s">
        <v>34</v>
      </c>
      <c r="Z8040" t="e" vm="22">
        <v>#VALUE!</v>
      </c>
      <c r="AA8040">
        <v>44136</v>
      </c>
      <c r="AB8040" t="e" cm="1" vm="2">
        <f t="array" ref="AB8040">_FV(Table1[[#This Row],[State]],"Country/region",TRUE)</f>
        <v>#VALUE!</v>
      </c>
    </row>
    <row r="8041" spans="1:28" x14ac:dyDescent="0.35">
      <c r="A8041" t="s">
        <v>1227</v>
      </c>
      <c r="B8041">
        <v>71</v>
      </c>
      <c r="C8041" t="s">
        <v>1310</v>
      </c>
      <c r="D8041" t="s">
        <v>46</v>
      </c>
      <c r="E8041">
        <f>YEAR(Table1[[#This Row],[Order Date]])</f>
        <v>2015</v>
      </c>
      <c r="F8041">
        <v>1</v>
      </c>
      <c r="G8041">
        <f>MONTH(Table1[[#This Row],[Order Date]])</f>
        <v>10</v>
      </c>
      <c r="H8041" s="1">
        <v>42300</v>
      </c>
      <c r="I8041">
        <v>2630</v>
      </c>
      <c r="J8041" t="s">
        <v>47</v>
      </c>
      <c r="K8041">
        <v>31</v>
      </c>
      <c r="L8041">
        <v>4.7300000000000004</v>
      </c>
      <c r="M8041" s="2">
        <v>0.04</v>
      </c>
      <c r="N8041">
        <v>146.51</v>
      </c>
      <c r="O8041">
        <v>1.52</v>
      </c>
      <c r="P8041">
        <v>37.14</v>
      </c>
      <c r="Q8041" s="2">
        <v>0.36</v>
      </c>
      <c r="R8041" t="s">
        <v>29</v>
      </c>
      <c r="S8041" t="s">
        <v>59</v>
      </c>
      <c r="T8041" t="s">
        <v>2985</v>
      </c>
      <c r="U8041" t="s">
        <v>61</v>
      </c>
      <c r="V8041" t="s">
        <v>76</v>
      </c>
      <c r="W8041">
        <v>380</v>
      </c>
      <c r="X8041" s="1">
        <v>42300</v>
      </c>
      <c r="Y8041" t="s">
        <v>34</v>
      </c>
      <c r="Z8041" t="e" vm="14">
        <v>#VALUE!</v>
      </c>
      <c r="AA8041">
        <v>32708</v>
      </c>
      <c r="AB8041" t="e" cm="1" vm="2">
        <f t="array" ref="AB8041">_FV(Table1[[#This Row],[State]],"Country/region",TRUE)</f>
        <v>#VALUE!</v>
      </c>
    </row>
    <row r="8042" spans="1:28" x14ac:dyDescent="0.35">
      <c r="A8042" t="s">
        <v>1044</v>
      </c>
      <c r="B8042">
        <v>71</v>
      </c>
      <c r="C8042" t="s">
        <v>1817</v>
      </c>
      <c r="D8042" t="s">
        <v>46</v>
      </c>
      <c r="E8042">
        <f>YEAR(Table1[[#This Row],[Order Date]])</f>
        <v>2015</v>
      </c>
      <c r="F8042">
        <v>1</v>
      </c>
      <c r="G8042">
        <f>MONTH(Table1[[#This Row],[Order Date]])</f>
        <v>10</v>
      </c>
      <c r="H8042" s="1">
        <v>42300</v>
      </c>
      <c r="I8042">
        <v>3559</v>
      </c>
      <c r="J8042" t="s">
        <v>131</v>
      </c>
      <c r="K8042">
        <v>34</v>
      </c>
      <c r="L8042">
        <v>3.81</v>
      </c>
      <c r="M8042" s="2">
        <v>7.0000000000000007E-2</v>
      </c>
      <c r="N8042">
        <v>136.66999999999999</v>
      </c>
      <c r="O8042">
        <v>5.44</v>
      </c>
      <c r="P8042">
        <v>-117.92100000000001</v>
      </c>
      <c r="Q8042" s="2">
        <v>0.36</v>
      </c>
      <c r="R8042" t="s">
        <v>29</v>
      </c>
      <c r="S8042" t="s">
        <v>30</v>
      </c>
      <c r="T8042" t="s">
        <v>1896</v>
      </c>
      <c r="U8042" t="s">
        <v>67</v>
      </c>
      <c r="V8042" t="s">
        <v>33</v>
      </c>
      <c r="W8042">
        <v>520</v>
      </c>
      <c r="X8042" s="1">
        <v>42301</v>
      </c>
      <c r="Y8042" t="s">
        <v>42</v>
      </c>
      <c r="Z8042" t="e" vm="15">
        <v>#VALUE!</v>
      </c>
      <c r="AA8042">
        <v>10550</v>
      </c>
      <c r="AB8042" t="e" cm="1" vm="2">
        <f t="array" ref="AB8042">_FV(Table1[[#This Row],[State]],"Country/region",TRUE)</f>
        <v>#VALUE!</v>
      </c>
    </row>
    <row r="8043" spans="1:28" x14ac:dyDescent="0.35">
      <c r="A8043" t="s">
        <v>2382</v>
      </c>
      <c r="B8043">
        <v>71</v>
      </c>
      <c r="C8043" t="s">
        <v>2593</v>
      </c>
      <c r="D8043" t="s">
        <v>46</v>
      </c>
      <c r="E8043">
        <f>YEAR(Table1[[#This Row],[Order Date]])</f>
        <v>2015</v>
      </c>
      <c r="F8043">
        <v>1</v>
      </c>
      <c r="G8043">
        <f>MONTH(Table1[[#This Row],[Order Date]])</f>
        <v>10</v>
      </c>
      <c r="H8043" s="1">
        <v>42300</v>
      </c>
      <c r="I8043">
        <v>47522</v>
      </c>
      <c r="J8043" t="s">
        <v>28</v>
      </c>
      <c r="K8043">
        <v>5</v>
      </c>
      <c r="L8043">
        <v>15.67</v>
      </c>
      <c r="M8043" s="2">
        <v>0.03</v>
      </c>
      <c r="N8043">
        <v>80.56</v>
      </c>
      <c r="O8043">
        <v>1.39</v>
      </c>
      <c r="P8043">
        <v>12.5</v>
      </c>
      <c r="Q8043" s="2">
        <v>0.38</v>
      </c>
      <c r="R8043" t="s">
        <v>29</v>
      </c>
      <c r="S8043" t="s">
        <v>30</v>
      </c>
      <c r="T8043" t="s">
        <v>1476</v>
      </c>
      <c r="U8043" t="s">
        <v>267</v>
      </c>
      <c r="V8043" t="s">
        <v>52</v>
      </c>
      <c r="W8043">
        <v>6679</v>
      </c>
      <c r="X8043" s="1">
        <v>42301</v>
      </c>
      <c r="Y8043" t="s">
        <v>34</v>
      </c>
      <c r="Z8043" t="e" vm="4">
        <v>#VALUE!</v>
      </c>
      <c r="AA8043">
        <v>94110</v>
      </c>
      <c r="AB8043" t="e" cm="1" vm="2">
        <f t="array" ref="AB8043">_FV(Table1[[#This Row],[State]],"Country/region",TRUE)</f>
        <v>#VALUE!</v>
      </c>
    </row>
    <row r="8044" spans="1:28" x14ac:dyDescent="0.35">
      <c r="A8044" t="s">
        <v>1457</v>
      </c>
      <c r="B8044">
        <v>71</v>
      </c>
      <c r="C8044" t="s">
        <v>1458</v>
      </c>
      <c r="D8044" t="s">
        <v>57</v>
      </c>
      <c r="E8044">
        <f>YEAR(Table1[[#This Row],[Order Date]])</f>
        <v>2015</v>
      </c>
      <c r="F8044">
        <v>1</v>
      </c>
      <c r="G8044">
        <f>MONTH(Table1[[#This Row],[Order Date]])</f>
        <v>10</v>
      </c>
      <c r="H8044" s="1">
        <v>42300</v>
      </c>
      <c r="I8044">
        <v>35712</v>
      </c>
      <c r="J8044" t="s">
        <v>28</v>
      </c>
      <c r="K8044">
        <v>42</v>
      </c>
      <c r="L8044">
        <v>100.97</v>
      </c>
      <c r="M8044" s="2">
        <v>0.1</v>
      </c>
      <c r="N8044">
        <v>3931.17</v>
      </c>
      <c r="O8044">
        <v>7.18</v>
      </c>
      <c r="P8044">
        <v>1174.02</v>
      </c>
      <c r="Q8044" s="2">
        <v>0.46</v>
      </c>
      <c r="R8044" t="s">
        <v>96</v>
      </c>
      <c r="S8044" t="s">
        <v>30</v>
      </c>
      <c r="T8044" t="s">
        <v>1167</v>
      </c>
      <c r="U8044" t="s">
        <v>102</v>
      </c>
      <c r="V8044" t="s">
        <v>33</v>
      </c>
      <c r="W8044">
        <v>5007</v>
      </c>
      <c r="X8044" s="1">
        <v>42301</v>
      </c>
      <c r="Y8044" t="s">
        <v>34</v>
      </c>
      <c r="Z8044" t="e" vm="22">
        <v>#VALUE!</v>
      </c>
      <c r="AA8044">
        <v>44136</v>
      </c>
      <c r="AB8044" t="e" cm="1" vm="2">
        <f t="array" ref="AB8044">_FV(Table1[[#This Row],[State]],"Country/region",TRUE)</f>
        <v>#VALUE!</v>
      </c>
    </row>
    <row r="8045" spans="1:28" x14ac:dyDescent="0.35">
      <c r="A8045" t="s">
        <v>3101</v>
      </c>
      <c r="B8045">
        <v>71</v>
      </c>
      <c r="C8045" t="s">
        <v>1017</v>
      </c>
      <c r="D8045" t="s">
        <v>46</v>
      </c>
      <c r="E8045">
        <f>YEAR(Table1[[#This Row],[Order Date]])</f>
        <v>2015</v>
      </c>
      <c r="F8045">
        <v>1</v>
      </c>
      <c r="G8045">
        <f>MONTH(Table1[[#This Row],[Order Date]])</f>
        <v>10</v>
      </c>
      <c r="H8045" s="1">
        <v>42300</v>
      </c>
      <c r="I8045">
        <v>14372</v>
      </c>
      <c r="J8045" t="s">
        <v>58</v>
      </c>
      <c r="K8045">
        <v>34</v>
      </c>
      <c r="L8045">
        <v>170.98</v>
      </c>
      <c r="M8045" s="2">
        <v>0.09</v>
      </c>
      <c r="N8045">
        <v>5350.61</v>
      </c>
      <c r="O8045">
        <v>60.49</v>
      </c>
      <c r="P8045">
        <v>-1059.2</v>
      </c>
      <c r="Q8045" s="2">
        <v>0.69</v>
      </c>
      <c r="R8045" t="s">
        <v>48</v>
      </c>
      <c r="S8045" t="s">
        <v>73</v>
      </c>
      <c r="T8045" t="s">
        <v>3549</v>
      </c>
      <c r="U8045" t="s">
        <v>154</v>
      </c>
      <c r="V8045" t="s">
        <v>68</v>
      </c>
      <c r="W8045">
        <v>2013</v>
      </c>
      <c r="X8045" s="1">
        <v>42302</v>
      </c>
      <c r="Y8045" t="s">
        <v>53</v>
      </c>
      <c r="Z8045" t="e" vm="16">
        <v>#VALUE!</v>
      </c>
      <c r="AA8045">
        <v>61008</v>
      </c>
      <c r="AB8045" t="e" cm="1" vm="2">
        <f t="array" ref="AB8045">_FV(Table1[[#This Row],[State]],"Country/region",TRUE)</f>
        <v>#VALUE!</v>
      </c>
    </row>
    <row r="8046" spans="1:28" x14ac:dyDescent="0.35">
      <c r="A8046" t="s">
        <v>240</v>
      </c>
      <c r="B8046">
        <v>71</v>
      </c>
      <c r="C8046" t="s">
        <v>241</v>
      </c>
      <c r="D8046" t="s">
        <v>46</v>
      </c>
      <c r="E8046">
        <f>YEAR(Table1[[#This Row],[Order Date]])</f>
        <v>2015</v>
      </c>
      <c r="F8046">
        <v>1</v>
      </c>
      <c r="G8046">
        <f>MONTH(Table1[[#This Row],[Order Date]])</f>
        <v>10</v>
      </c>
      <c r="H8046" s="1">
        <v>42300</v>
      </c>
      <c r="I8046">
        <v>48902</v>
      </c>
      <c r="J8046" t="s">
        <v>131</v>
      </c>
      <c r="K8046">
        <v>7</v>
      </c>
      <c r="L8046">
        <v>6.48</v>
      </c>
      <c r="M8046" s="2">
        <v>0.01</v>
      </c>
      <c r="N8046">
        <v>53.29</v>
      </c>
      <c r="O8046">
        <v>7.49</v>
      </c>
      <c r="P8046">
        <v>-28.88</v>
      </c>
      <c r="Q8046" s="2">
        <v>0.37</v>
      </c>
      <c r="R8046" t="s">
        <v>29</v>
      </c>
      <c r="S8046" t="s">
        <v>30</v>
      </c>
      <c r="T8046" t="s">
        <v>1181</v>
      </c>
      <c r="U8046" t="s">
        <v>61</v>
      </c>
      <c r="V8046" t="s">
        <v>33</v>
      </c>
      <c r="W8046">
        <v>6864</v>
      </c>
      <c r="X8046" s="1">
        <v>42302</v>
      </c>
      <c r="Y8046" t="s">
        <v>34</v>
      </c>
      <c r="Z8046" t="e" vm="1">
        <v>#VALUE!</v>
      </c>
      <c r="AA8046">
        <v>19406</v>
      </c>
      <c r="AB8046" t="e" cm="1" vm="2">
        <f t="array" ref="AB8046">_FV(Table1[[#This Row],[State]],"Country/region",TRUE)</f>
        <v>#VALUE!</v>
      </c>
    </row>
    <row r="8047" spans="1:28" x14ac:dyDescent="0.35">
      <c r="A8047" t="s">
        <v>1006</v>
      </c>
      <c r="B8047">
        <v>71</v>
      </c>
      <c r="C8047" t="s">
        <v>1051</v>
      </c>
      <c r="D8047" t="s">
        <v>27</v>
      </c>
      <c r="E8047">
        <f>YEAR(Table1[[#This Row],[Order Date]])</f>
        <v>2015</v>
      </c>
      <c r="F8047">
        <v>1</v>
      </c>
      <c r="G8047">
        <f>MONTH(Table1[[#This Row],[Order Date]])</f>
        <v>10</v>
      </c>
      <c r="H8047" s="1">
        <v>42301</v>
      </c>
      <c r="I8047">
        <v>30976</v>
      </c>
      <c r="J8047" t="s">
        <v>28</v>
      </c>
      <c r="K8047">
        <v>10</v>
      </c>
      <c r="L8047">
        <v>40.97</v>
      </c>
      <c r="M8047" s="2">
        <v>7.0000000000000007E-2</v>
      </c>
      <c r="N8047">
        <v>403.88</v>
      </c>
      <c r="O8047">
        <v>1.99</v>
      </c>
      <c r="P8047">
        <v>48.03</v>
      </c>
      <c r="Q8047" s="2">
        <v>0.42</v>
      </c>
      <c r="R8047" t="s">
        <v>96</v>
      </c>
      <c r="S8047" t="s">
        <v>139</v>
      </c>
      <c r="T8047" t="s">
        <v>1246</v>
      </c>
      <c r="U8047" t="s">
        <v>102</v>
      </c>
      <c r="V8047" t="s">
        <v>76</v>
      </c>
      <c r="W8047">
        <v>4348</v>
      </c>
      <c r="X8047" s="1">
        <v>42301</v>
      </c>
      <c r="Y8047" t="s">
        <v>34</v>
      </c>
      <c r="Z8047" t="e" vm="34">
        <v>#VALUE!</v>
      </c>
      <c r="AA8047">
        <v>39056</v>
      </c>
      <c r="AB8047" t="e" cm="1" vm="2">
        <f t="array" ref="AB8047">_FV(Table1[[#This Row],[State]],"Country/region",TRUE)</f>
        <v>#VALUE!</v>
      </c>
    </row>
    <row r="8048" spans="1:28" x14ac:dyDescent="0.35">
      <c r="A8048" t="s">
        <v>1351</v>
      </c>
      <c r="B8048">
        <v>71</v>
      </c>
      <c r="C8048" t="s">
        <v>667</v>
      </c>
      <c r="D8048" t="s">
        <v>46</v>
      </c>
      <c r="E8048">
        <f>YEAR(Table1[[#This Row],[Order Date]])</f>
        <v>2015</v>
      </c>
      <c r="F8048">
        <v>1</v>
      </c>
      <c r="G8048">
        <f>MONTH(Table1[[#This Row],[Order Date]])</f>
        <v>10</v>
      </c>
      <c r="H8048" s="1">
        <v>42301</v>
      </c>
      <c r="I8048">
        <v>5378</v>
      </c>
      <c r="J8048" t="s">
        <v>58</v>
      </c>
      <c r="K8048">
        <v>6</v>
      </c>
      <c r="L8048">
        <v>6.24</v>
      </c>
      <c r="M8048" s="2">
        <v>0.01</v>
      </c>
      <c r="N8048">
        <v>54.28</v>
      </c>
      <c r="O8048">
        <v>5.22</v>
      </c>
      <c r="P8048">
        <v>-11.98</v>
      </c>
      <c r="Q8048" s="2">
        <v>0.6</v>
      </c>
      <c r="R8048" t="s">
        <v>48</v>
      </c>
      <c r="S8048" t="s">
        <v>30</v>
      </c>
      <c r="T8048" t="s">
        <v>1907</v>
      </c>
      <c r="U8048" t="s">
        <v>82</v>
      </c>
      <c r="V8048" t="s">
        <v>76</v>
      </c>
      <c r="W8048">
        <v>749</v>
      </c>
      <c r="X8048" s="1">
        <v>42303</v>
      </c>
      <c r="Y8048" t="s">
        <v>42</v>
      </c>
      <c r="Z8048" t="e" vm="18">
        <v>#VALUE!</v>
      </c>
      <c r="AA8048">
        <v>24281</v>
      </c>
      <c r="AB8048" t="e" cm="1" vm="2">
        <f t="array" ref="AB8048">_FV(Table1[[#This Row],[State]],"Country/region",TRUE)</f>
        <v>#VALUE!</v>
      </c>
    </row>
    <row r="8049" spans="1:28" x14ac:dyDescent="0.35">
      <c r="A8049" t="s">
        <v>1185</v>
      </c>
      <c r="B8049">
        <v>71</v>
      </c>
      <c r="C8049" t="s">
        <v>1186</v>
      </c>
      <c r="D8049" t="s">
        <v>27</v>
      </c>
      <c r="E8049">
        <f>YEAR(Table1[[#This Row],[Order Date]])</f>
        <v>2015</v>
      </c>
      <c r="F8049">
        <v>1</v>
      </c>
      <c r="G8049">
        <f>MONTH(Table1[[#This Row],[Order Date]])</f>
        <v>10</v>
      </c>
      <c r="H8049" s="1">
        <v>42301</v>
      </c>
      <c r="I8049">
        <v>53445</v>
      </c>
      <c r="J8049" t="s">
        <v>28</v>
      </c>
      <c r="K8049">
        <v>8</v>
      </c>
      <c r="L8049">
        <v>11.66</v>
      </c>
      <c r="M8049" s="2">
        <v>0.01</v>
      </c>
      <c r="N8049">
        <v>105.95</v>
      </c>
      <c r="O8049">
        <v>8.99</v>
      </c>
      <c r="P8049">
        <v>-44.33</v>
      </c>
      <c r="Q8049" s="2">
        <v>0.59</v>
      </c>
      <c r="R8049" t="s">
        <v>29</v>
      </c>
      <c r="S8049" t="s">
        <v>139</v>
      </c>
      <c r="T8049" t="s">
        <v>228</v>
      </c>
      <c r="U8049" t="s">
        <v>88</v>
      </c>
      <c r="V8049" t="s">
        <v>33</v>
      </c>
      <c r="W8049">
        <v>7487</v>
      </c>
      <c r="X8049" s="1">
        <v>42303</v>
      </c>
      <c r="Y8049" t="s">
        <v>34</v>
      </c>
      <c r="Z8049" t="e" vm="1">
        <v>#VALUE!</v>
      </c>
      <c r="AA8049">
        <v>17403</v>
      </c>
      <c r="AB8049" t="e" cm="1" vm="2">
        <f t="array" ref="AB8049">_FV(Table1[[#This Row],[State]],"Country/region",TRUE)</f>
        <v>#VALUE!</v>
      </c>
    </row>
    <row r="8050" spans="1:28" x14ac:dyDescent="0.35">
      <c r="A8050" t="s">
        <v>1185</v>
      </c>
      <c r="B8050">
        <v>71</v>
      </c>
      <c r="C8050" t="s">
        <v>1186</v>
      </c>
      <c r="D8050" t="s">
        <v>27</v>
      </c>
      <c r="E8050">
        <f>YEAR(Table1[[#This Row],[Order Date]])</f>
        <v>2015</v>
      </c>
      <c r="F8050">
        <v>1</v>
      </c>
      <c r="G8050">
        <f>MONTH(Table1[[#This Row],[Order Date]])</f>
        <v>10</v>
      </c>
      <c r="H8050" s="1">
        <v>42301</v>
      </c>
      <c r="I8050">
        <v>53445</v>
      </c>
      <c r="J8050" t="s">
        <v>28</v>
      </c>
      <c r="K8050">
        <v>21</v>
      </c>
      <c r="L8050">
        <v>3.29</v>
      </c>
      <c r="M8050" s="2">
        <v>0.02</v>
      </c>
      <c r="N8050">
        <v>73.8</v>
      </c>
      <c r="O8050">
        <v>1.35</v>
      </c>
      <c r="P8050">
        <v>11.23</v>
      </c>
      <c r="Q8050" s="2">
        <v>0.4</v>
      </c>
      <c r="R8050" t="s">
        <v>29</v>
      </c>
      <c r="S8050" t="s">
        <v>59</v>
      </c>
      <c r="T8050" t="s">
        <v>231</v>
      </c>
      <c r="U8050" t="s">
        <v>232</v>
      </c>
      <c r="V8050" t="s">
        <v>33</v>
      </c>
      <c r="W8050">
        <v>7488</v>
      </c>
      <c r="X8050" s="1">
        <v>42303</v>
      </c>
      <c r="Y8050" t="s">
        <v>34</v>
      </c>
      <c r="Z8050" t="e" vm="1">
        <v>#VALUE!</v>
      </c>
      <c r="AA8050">
        <v>17403</v>
      </c>
      <c r="AB8050" t="e" cm="1" vm="2">
        <f t="array" ref="AB8050">_FV(Table1[[#This Row],[State]],"Country/region",TRUE)</f>
        <v>#VALUE!</v>
      </c>
    </row>
    <row r="8051" spans="1:28" x14ac:dyDescent="0.35">
      <c r="A8051" t="s">
        <v>948</v>
      </c>
      <c r="B8051">
        <v>71</v>
      </c>
      <c r="C8051" t="s">
        <v>2278</v>
      </c>
      <c r="D8051" t="s">
        <v>38</v>
      </c>
      <c r="E8051">
        <f>YEAR(Table1[[#This Row],[Order Date]])</f>
        <v>2015</v>
      </c>
      <c r="F8051">
        <v>1</v>
      </c>
      <c r="G8051">
        <f>MONTH(Table1[[#This Row],[Order Date]])</f>
        <v>10</v>
      </c>
      <c r="H8051" s="1">
        <v>42302</v>
      </c>
      <c r="I8051">
        <v>56224</v>
      </c>
      <c r="J8051" t="s">
        <v>131</v>
      </c>
      <c r="K8051">
        <v>46</v>
      </c>
      <c r="L8051">
        <v>7.89</v>
      </c>
      <c r="M8051" s="2">
        <v>0.1</v>
      </c>
      <c r="N8051">
        <v>339.27</v>
      </c>
      <c r="O8051">
        <v>2.82</v>
      </c>
      <c r="P8051">
        <v>48.59</v>
      </c>
      <c r="Q8051" s="2">
        <v>0.4</v>
      </c>
      <c r="R8051" t="s">
        <v>29</v>
      </c>
      <c r="S8051" t="s">
        <v>59</v>
      </c>
      <c r="T8051" t="s">
        <v>1833</v>
      </c>
      <c r="U8051" t="s">
        <v>232</v>
      </c>
      <c r="V8051" t="s">
        <v>68</v>
      </c>
      <c r="W8051">
        <v>7863</v>
      </c>
      <c r="X8051" s="1">
        <v>42302</v>
      </c>
      <c r="Y8051" t="s">
        <v>34</v>
      </c>
      <c r="Z8051" t="e" vm="12">
        <v>#VALUE!</v>
      </c>
      <c r="AA8051">
        <v>52302</v>
      </c>
      <c r="AB8051" t="e" cm="1" vm="2">
        <f t="array" ref="AB8051">_FV(Table1[[#This Row],[State]],"Country/region",TRUE)</f>
        <v>#VALUE!</v>
      </c>
    </row>
    <row r="8052" spans="1:28" x14ac:dyDescent="0.35">
      <c r="A8052" t="s">
        <v>948</v>
      </c>
      <c r="B8052">
        <v>71</v>
      </c>
      <c r="C8052" t="s">
        <v>2278</v>
      </c>
      <c r="D8052" t="s">
        <v>38</v>
      </c>
      <c r="E8052">
        <f>YEAR(Table1[[#This Row],[Order Date]])</f>
        <v>2015</v>
      </c>
      <c r="F8052">
        <v>1</v>
      </c>
      <c r="G8052">
        <f>MONTH(Table1[[#This Row],[Order Date]])</f>
        <v>10</v>
      </c>
      <c r="H8052" s="1">
        <v>42302</v>
      </c>
      <c r="I8052">
        <v>56224</v>
      </c>
      <c r="J8052" t="s">
        <v>131</v>
      </c>
      <c r="K8052">
        <v>9</v>
      </c>
      <c r="L8052">
        <v>124.49</v>
      </c>
      <c r="M8052" s="2">
        <v>0.04</v>
      </c>
      <c r="N8052">
        <v>902.024</v>
      </c>
      <c r="O8052">
        <v>51.94</v>
      </c>
      <c r="P8052">
        <v>-153.25200000000001</v>
      </c>
      <c r="Q8052" s="2">
        <v>0.63</v>
      </c>
      <c r="R8052" t="s">
        <v>48</v>
      </c>
      <c r="S8052" t="s">
        <v>73</v>
      </c>
      <c r="T8052" t="s">
        <v>2074</v>
      </c>
      <c r="U8052" t="s">
        <v>75</v>
      </c>
      <c r="V8052" t="s">
        <v>68</v>
      </c>
      <c r="W8052">
        <v>7864</v>
      </c>
      <c r="X8052" s="1">
        <v>42303</v>
      </c>
      <c r="Y8052" t="s">
        <v>53</v>
      </c>
      <c r="Z8052" t="e" vm="12">
        <v>#VALUE!</v>
      </c>
      <c r="AA8052">
        <v>52302</v>
      </c>
      <c r="AB8052" t="e" cm="1" vm="2">
        <f t="array" ref="AB8052">_FV(Table1[[#This Row],[State]],"Country/region",TRUE)</f>
        <v>#VALUE!</v>
      </c>
    </row>
    <row r="8053" spans="1:28" x14ac:dyDescent="0.35">
      <c r="A8053" t="s">
        <v>948</v>
      </c>
      <c r="B8053">
        <v>71</v>
      </c>
      <c r="C8053" t="s">
        <v>2278</v>
      </c>
      <c r="D8053" t="s">
        <v>38</v>
      </c>
      <c r="E8053">
        <f>YEAR(Table1[[#This Row],[Order Date]])</f>
        <v>2015</v>
      </c>
      <c r="F8053">
        <v>1</v>
      </c>
      <c r="G8053">
        <f>MONTH(Table1[[#This Row],[Order Date]])</f>
        <v>10</v>
      </c>
      <c r="H8053" s="1">
        <v>42302</v>
      </c>
      <c r="I8053">
        <v>56224</v>
      </c>
      <c r="J8053" t="s">
        <v>131</v>
      </c>
      <c r="K8053">
        <v>32</v>
      </c>
      <c r="L8053">
        <v>95.95</v>
      </c>
      <c r="M8053" s="2">
        <v>0.01</v>
      </c>
      <c r="N8053">
        <v>3205.24</v>
      </c>
      <c r="O8053">
        <v>74.349999999999994</v>
      </c>
      <c r="P8053">
        <v>-1115.99</v>
      </c>
      <c r="Q8053" s="2">
        <v>0.56999999999999995</v>
      </c>
      <c r="R8053" t="s">
        <v>48</v>
      </c>
      <c r="S8053" t="s">
        <v>49</v>
      </c>
      <c r="T8053" t="s">
        <v>2415</v>
      </c>
      <c r="U8053" t="s">
        <v>51</v>
      </c>
      <c r="V8053" t="s">
        <v>68</v>
      </c>
      <c r="W8053">
        <v>7862</v>
      </c>
      <c r="X8053" s="1">
        <v>42303</v>
      </c>
      <c r="Y8053" t="s">
        <v>53</v>
      </c>
      <c r="Z8053" t="e" vm="12">
        <v>#VALUE!</v>
      </c>
      <c r="AA8053">
        <v>52302</v>
      </c>
      <c r="AB8053" t="e" cm="1" vm="2">
        <f t="array" ref="AB8053">_FV(Table1[[#This Row],[State]],"Country/region",TRUE)</f>
        <v>#VALUE!</v>
      </c>
    </row>
    <row r="8054" spans="1:28" x14ac:dyDescent="0.35">
      <c r="A8054" t="s">
        <v>3412</v>
      </c>
      <c r="B8054">
        <v>71</v>
      </c>
      <c r="C8054" t="s">
        <v>3413</v>
      </c>
      <c r="D8054" t="s">
        <v>46</v>
      </c>
      <c r="E8054">
        <f>YEAR(Table1[[#This Row],[Order Date]])</f>
        <v>2015</v>
      </c>
      <c r="F8054">
        <v>1</v>
      </c>
      <c r="G8054">
        <f>MONTH(Table1[[#This Row],[Order Date]])</f>
        <v>10</v>
      </c>
      <c r="H8054" s="1">
        <v>42302</v>
      </c>
      <c r="I8054">
        <v>17831</v>
      </c>
      <c r="J8054" t="s">
        <v>58</v>
      </c>
      <c r="K8054">
        <v>34</v>
      </c>
      <c r="L8054">
        <v>6.98</v>
      </c>
      <c r="M8054" s="2">
        <v>0.06</v>
      </c>
      <c r="N8054">
        <v>239.3</v>
      </c>
      <c r="O8054">
        <v>2.83</v>
      </c>
      <c r="P8054">
        <v>41.31</v>
      </c>
      <c r="Q8054" s="2">
        <v>0.37</v>
      </c>
      <c r="R8054" t="s">
        <v>48</v>
      </c>
      <c r="S8054" t="s">
        <v>139</v>
      </c>
      <c r="T8054" t="s">
        <v>1191</v>
      </c>
      <c r="U8054" t="s">
        <v>82</v>
      </c>
      <c r="V8054" t="s">
        <v>68</v>
      </c>
      <c r="W8054">
        <v>2453</v>
      </c>
      <c r="X8054" s="1">
        <v>42303</v>
      </c>
      <c r="Y8054" t="s">
        <v>34</v>
      </c>
      <c r="Z8054" t="e" vm="26">
        <v>#VALUE!</v>
      </c>
      <c r="AA8054">
        <v>48146</v>
      </c>
      <c r="AB8054" t="e" cm="1" vm="2">
        <f t="array" ref="AB8054">_FV(Table1[[#This Row],[State]],"Country/region",TRUE)</f>
        <v>#VALUE!</v>
      </c>
    </row>
    <row r="8055" spans="1:28" x14ac:dyDescent="0.35">
      <c r="A8055" t="s">
        <v>1290</v>
      </c>
      <c r="B8055">
        <v>71</v>
      </c>
      <c r="C8055" t="s">
        <v>1129</v>
      </c>
      <c r="D8055" t="s">
        <v>57</v>
      </c>
      <c r="E8055">
        <f>YEAR(Table1[[#This Row],[Order Date]])</f>
        <v>2015</v>
      </c>
      <c r="F8055">
        <v>1</v>
      </c>
      <c r="G8055">
        <f>MONTH(Table1[[#This Row],[Order Date]])</f>
        <v>10</v>
      </c>
      <c r="H8055" s="1">
        <v>42302</v>
      </c>
      <c r="I8055">
        <v>56676</v>
      </c>
      <c r="J8055" t="s">
        <v>58</v>
      </c>
      <c r="K8055">
        <v>39</v>
      </c>
      <c r="L8055">
        <v>5.28</v>
      </c>
      <c r="M8055" s="2">
        <v>0.08</v>
      </c>
      <c r="N8055">
        <v>206.47</v>
      </c>
      <c r="O8055">
        <v>5.66</v>
      </c>
      <c r="P8055">
        <v>-107.2</v>
      </c>
      <c r="Q8055" s="2">
        <v>0.4</v>
      </c>
      <c r="R8055" t="s">
        <v>29</v>
      </c>
      <c r="S8055" t="s">
        <v>30</v>
      </c>
      <c r="T8055" t="s">
        <v>92</v>
      </c>
      <c r="U8055" t="s">
        <v>61</v>
      </c>
      <c r="V8055" t="s">
        <v>52</v>
      </c>
      <c r="W8055">
        <v>7931</v>
      </c>
      <c r="X8055" s="1">
        <v>42303</v>
      </c>
      <c r="Y8055" t="s">
        <v>34</v>
      </c>
      <c r="Z8055" t="e" vm="4">
        <v>#VALUE!</v>
      </c>
      <c r="AA8055">
        <v>91730</v>
      </c>
      <c r="AB8055" t="e" cm="1" vm="2">
        <f t="array" ref="AB8055">_FV(Table1[[#This Row],[State]],"Country/region",TRUE)</f>
        <v>#VALUE!</v>
      </c>
    </row>
    <row r="8056" spans="1:28" x14ac:dyDescent="0.35">
      <c r="A8056" t="s">
        <v>3123</v>
      </c>
      <c r="B8056">
        <v>71</v>
      </c>
      <c r="C8056" t="s">
        <v>3124</v>
      </c>
      <c r="D8056" t="s">
        <v>38</v>
      </c>
      <c r="E8056">
        <f>YEAR(Table1[[#This Row],[Order Date]])</f>
        <v>2015</v>
      </c>
      <c r="F8056">
        <v>1</v>
      </c>
      <c r="G8056">
        <f>MONTH(Table1[[#This Row],[Order Date]])</f>
        <v>10</v>
      </c>
      <c r="H8056" s="1">
        <v>42302</v>
      </c>
      <c r="I8056">
        <v>3521</v>
      </c>
      <c r="J8056" t="s">
        <v>47</v>
      </c>
      <c r="K8056">
        <v>50</v>
      </c>
      <c r="L8056">
        <v>4.28</v>
      </c>
      <c r="M8056" s="2">
        <v>0.06</v>
      </c>
      <c r="N8056">
        <v>204.11</v>
      </c>
      <c r="O8056">
        <v>0.94</v>
      </c>
      <c r="P8056">
        <v>28.71</v>
      </c>
      <c r="Q8056" s="2">
        <v>0.56000000000000005</v>
      </c>
      <c r="R8056" t="s">
        <v>29</v>
      </c>
      <c r="S8056" t="s">
        <v>59</v>
      </c>
      <c r="T8056" t="s">
        <v>329</v>
      </c>
      <c r="U8056" t="s">
        <v>88</v>
      </c>
      <c r="V8056" t="s">
        <v>68</v>
      </c>
      <c r="W8056">
        <v>510</v>
      </c>
      <c r="X8056" s="1">
        <v>42304</v>
      </c>
      <c r="Y8056" t="s">
        <v>34</v>
      </c>
      <c r="Z8056" t="e" vm="38">
        <v>#VALUE!</v>
      </c>
      <c r="AA8056">
        <v>46342</v>
      </c>
      <c r="AB8056" t="e" cm="1" vm="2">
        <f t="array" ref="AB8056">_FV(Table1[[#This Row],[State]],"Country/region",TRUE)</f>
        <v>#VALUE!</v>
      </c>
    </row>
    <row r="8057" spans="1:28" x14ac:dyDescent="0.35">
      <c r="A8057" t="s">
        <v>948</v>
      </c>
      <c r="B8057">
        <v>71</v>
      </c>
      <c r="C8057" t="s">
        <v>2278</v>
      </c>
      <c r="D8057" t="s">
        <v>38</v>
      </c>
      <c r="E8057">
        <f>YEAR(Table1[[#This Row],[Order Date]])</f>
        <v>2015</v>
      </c>
      <c r="F8057">
        <v>1</v>
      </c>
      <c r="G8057">
        <f>MONTH(Table1[[#This Row],[Order Date]])</f>
        <v>10</v>
      </c>
      <c r="H8057" s="1">
        <v>42302</v>
      </c>
      <c r="I8057">
        <v>56224</v>
      </c>
      <c r="J8057" t="s">
        <v>131</v>
      </c>
      <c r="K8057">
        <v>35</v>
      </c>
      <c r="L8057">
        <v>3.81</v>
      </c>
      <c r="M8057" s="2">
        <v>0.01</v>
      </c>
      <c r="N8057">
        <v>144.06</v>
      </c>
      <c r="O8057">
        <v>5.44</v>
      </c>
      <c r="P8057">
        <v>-117.2655</v>
      </c>
      <c r="Q8057" s="2">
        <v>0.36</v>
      </c>
      <c r="R8057" t="s">
        <v>29</v>
      </c>
      <c r="S8057" t="s">
        <v>30</v>
      </c>
      <c r="T8057" t="s">
        <v>1896</v>
      </c>
      <c r="U8057" t="s">
        <v>67</v>
      </c>
      <c r="V8057" t="s">
        <v>68</v>
      </c>
      <c r="W8057">
        <v>7861</v>
      </c>
      <c r="X8057" s="1">
        <v>42304</v>
      </c>
      <c r="Y8057" t="s">
        <v>34</v>
      </c>
      <c r="Z8057" t="e" vm="12">
        <v>#VALUE!</v>
      </c>
      <c r="AA8057">
        <v>52302</v>
      </c>
      <c r="AB8057" t="e" cm="1" vm="2">
        <f t="array" ref="AB8057">_FV(Table1[[#This Row],[State]],"Country/region",TRUE)</f>
        <v>#VALUE!</v>
      </c>
    </row>
    <row r="8058" spans="1:28" x14ac:dyDescent="0.35">
      <c r="A8058" t="s">
        <v>2927</v>
      </c>
      <c r="B8058">
        <v>71</v>
      </c>
      <c r="C8058" t="s">
        <v>1333</v>
      </c>
      <c r="D8058" t="s">
        <v>27</v>
      </c>
      <c r="E8058">
        <f>YEAR(Table1[[#This Row],[Order Date]])</f>
        <v>2015</v>
      </c>
      <c r="F8058">
        <v>1</v>
      </c>
      <c r="G8058">
        <f>MONTH(Table1[[#This Row],[Order Date]])</f>
        <v>10</v>
      </c>
      <c r="H8058" s="1">
        <v>42302</v>
      </c>
      <c r="I8058">
        <v>57861</v>
      </c>
      <c r="J8058" t="s">
        <v>131</v>
      </c>
      <c r="K8058">
        <v>40</v>
      </c>
      <c r="L8058">
        <v>2.88</v>
      </c>
      <c r="M8058" s="2">
        <v>0</v>
      </c>
      <c r="N8058">
        <v>120.15</v>
      </c>
      <c r="O8058">
        <v>1.49</v>
      </c>
      <c r="P8058">
        <v>11.321999999999999</v>
      </c>
      <c r="Q8058" s="2">
        <v>0.36</v>
      </c>
      <c r="R8058" t="s">
        <v>29</v>
      </c>
      <c r="S8058" t="s">
        <v>30</v>
      </c>
      <c r="T8058" t="s">
        <v>1789</v>
      </c>
      <c r="U8058" t="s">
        <v>67</v>
      </c>
      <c r="V8058" t="s">
        <v>52</v>
      </c>
      <c r="W8058">
        <v>8107</v>
      </c>
      <c r="X8058" s="1">
        <v>42304</v>
      </c>
      <c r="Y8058" t="s">
        <v>34</v>
      </c>
      <c r="Z8058" t="e" vm="32">
        <v>#VALUE!</v>
      </c>
      <c r="AA8058">
        <v>80634</v>
      </c>
      <c r="AB8058" t="e" cm="1" vm="2">
        <f t="array" ref="AB8058">_FV(Table1[[#This Row],[State]],"Country/region",TRUE)</f>
        <v>#VALUE!</v>
      </c>
    </row>
    <row r="8059" spans="1:28" x14ac:dyDescent="0.35">
      <c r="A8059" t="s">
        <v>3412</v>
      </c>
      <c r="B8059">
        <v>71</v>
      </c>
      <c r="C8059" t="s">
        <v>3413</v>
      </c>
      <c r="D8059" t="s">
        <v>46</v>
      </c>
      <c r="E8059">
        <f>YEAR(Table1[[#This Row],[Order Date]])</f>
        <v>2015</v>
      </c>
      <c r="F8059">
        <v>1</v>
      </c>
      <c r="G8059">
        <f>MONTH(Table1[[#This Row],[Order Date]])</f>
        <v>10</v>
      </c>
      <c r="H8059" s="1">
        <v>42302</v>
      </c>
      <c r="I8059">
        <v>17831</v>
      </c>
      <c r="J8059" t="s">
        <v>58</v>
      </c>
      <c r="K8059">
        <v>38</v>
      </c>
      <c r="L8059">
        <v>5.98</v>
      </c>
      <c r="M8059" s="2">
        <v>0</v>
      </c>
      <c r="N8059">
        <v>260.41000000000003</v>
      </c>
      <c r="O8059">
        <v>5.35</v>
      </c>
      <c r="P8059">
        <v>-45.75</v>
      </c>
      <c r="Q8059" s="2">
        <v>0.4</v>
      </c>
      <c r="R8059" t="s">
        <v>29</v>
      </c>
      <c r="S8059" t="s">
        <v>30</v>
      </c>
      <c r="T8059" t="s">
        <v>517</v>
      </c>
      <c r="U8059" t="s">
        <v>61</v>
      </c>
      <c r="V8059" t="s">
        <v>68</v>
      </c>
      <c r="W8059">
        <v>2454</v>
      </c>
      <c r="X8059" s="1">
        <v>42305</v>
      </c>
      <c r="Y8059" t="s">
        <v>42</v>
      </c>
      <c r="Z8059" t="e" vm="26">
        <v>#VALUE!</v>
      </c>
      <c r="AA8059">
        <v>48146</v>
      </c>
      <c r="AB8059" t="e" cm="1" vm="2">
        <f t="array" ref="AB8059">_FV(Table1[[#This Row],[State]],"Country/region",TRUE)</f>
        <v>#VALUE!</v>
      </c>
    </row>
    <row r="8060" spans="1:28" x14ac:dyDescent="0.35">
      <c r="A8060" t="s">
        <v>541</v>
      </c>
      <c r="B8060">
        <v>71</v>
      </c>
      <c r="C8060" t="s">
        <v>542</v>
      </c>
      <c r="D8060" t="s">
        <v>57</v>
      </c>
      <c r="E8060">
        <f>YEAR(Table1[[#This Row],[Order Date]])</f>
        <v>2015</v>
      </c>
      <c r="F8060">
        <v>1</v>
      </c>
      <c r="G8060">
        <f>MONTH(Table1[[#This Row],[Order Date]])</f>
        <v>10</v>
      </c>
      <c r="H8060" s="1">
        <v>42303</v>
      </c>
      <c r="I8060">
        <v>16197</v>
      </c>
      <c r="J8060" t="s">
        <v>58</v>
      </c>
      <c r="K8060">
        <v>23</v>
      </c>
      <c r="L8060">
        <v>9.11</v>
      </c>
      <c r="M8060" s="2">
        <v>0</v>
      </c>
      <c r="N8060">
        <v>218.71</v>
      </c>
      <c r="O8060">
        <v>2.15</v>
      </c>
      <c r="P8060">
        <v>67.23</v>
      </c>
      <c r="Q8060" s="2">
        <v>0.4</v>
      </c>
      <c r="R8060" t="s">
        <v>29</v>
      </c>
      <c r="S8060" t="s">
        <v>59</v>
      </c>
      <c r="T8060" t="s">
        <v>63</v>
      </c>
      <c r="U8060" t="s">
        <v>61</v>
      </c>
      <c r="V8060" t="s">
        <v>76</v>
      </c>
      <c r="W8060">
        <v>2251</v>
      </c>
      <c r="X8060" s="1">
        <v>42303</v>
      </c>
      <c r="Y8060" t="s">
        <v>42</v>
      </c>
      <c r="Z8060" t="e" vm="18">
        <v>#VALUE!</v>
      </c>
      <c r="AA8060">
        <v>23320</v>
      </c>
      <c r="AB8060" t="e" cm="1" vm="2">
        <f t="array" ref="AB8060">_FV(Table1[[#This Row],[State]],"Country/region",TRUE)</f>
        <v>#VALUE!</v>
      </c>
    </row>
    <row r="8061" spans="1:28" x14ac:dyDescent="0.35">
      <c r="A8061" t="s">
        <v>2356</v>
      </c>
      <c r="B8061">
        <v>71</v>
      </c>
      <c r="C8061" t="s">
        <v>343</v>
      </c>
      <c r="D8061" t="s">
        <v>38</v>
      </c>
      <c r="E8061">
        <f>YEAR(Table1[[#This Row],[Order Date]])</f>
        <v>2015</v>
      </c>
      <c r="F8061">
        <v>1</v>
      </c>
      <c r="G8061">
        <f>MONTH(Table1[[#This Row],[Order Date]])</f>
        <v>10</v>
      </c>
      <c r="H8061" s="1">
        <v>42303</v>
      </c>
      <c r="I8061">
        <v>55171</v>
      </c>
      <c r="J8061" t="s">
        <v>28</v>
      </c>
      <c r="K8061">
        <v>43</v>
      </c>
      <c r="L8061">
        <v>5.78</v>
      </c>
      <c r="M8061" s="2">
        <v>0.05</v>
      </c>
      <c r="N8061">
        <v>260.60000000000002</v>
      </c>
      <c r="O8061">
        <v>7.96</v>
      </c>
      <c r="P8061">
        <v>-182.71</v>
      </c>
      <c r="Q8061" s="2">
        <v>0.36</v>
      </c>
      <c r="R8061" t="s">
        <v>29</v>
      </c>
      <c r="S8061" t="s">
        <v>30</v>
      </c>
      <c r="T8061" t="s">
        <v>1821</v>
      </c>
      <c r="U8061" t="s">
        <v>61</v>
      </c>
      <c r="V8061" t="s">
        <v>76</v>
      </c>
      <c r="W8061">
        <v>7696</v>
      </c>
      <c r="X8061" s="1">
        <v>42303</v>
      </c>
      <c r="Y8061" t="s">
        <v>34</v>
      </c>
      <c r="Z8061" t="e" vm="34">
        <v>#VALUE!</v>
      </c>
      <c r="AA8061">
        <v>39212</v>
      </c>
      <c r="AB8061" t="e" cm="1" vm="2">
        <f t="array" ref="AB8061">_FV(Table1[[#This Row],[State]],"Country/region",TRUE)</f>
        <v>#VALUE!</v>
      </c>
    </row>
    <row r="8062" spans="1:28" x14ac:dyDescent="0.35">
      <c r="A8062" t="s">
        <v>541</v>
      </c>
      <c r="B8062">
        <v>71</v>
      </c>
      <c r="C8062" t="s">
        <v>542</v>
      </c>
      <c r="D8062" t="s">
        <v>57</v>
      </c>
      <c r="E8062">
        <f>YEAR(Table1[[#This Row],[Order Date]])</f>
        <v>2015</v>
      </c>
      <c r="F8062">
        <v>1</v>
      </c>
      <c r="G8062">
        <f>MONTH(Table1[[#This Row],[Order Date]])</f>
        <v>10</v>
      </c>
      <c r="H8062" s="1">
        <v>42303</v>
      </c>
      <c r="I8062">
        <v>16197</v>
      </c>
      <c r="J8062" t="s">
        <v>58</v>
      </c>
      <c r="K8062">
        <v>19</v>
      </c>
      <c r="L8062">
        <v>5.28</v>
      </c>
      <c r="M8062" s="2">
        <v>0.08</v>
      </c>
      <c r="N8062">
        <v>103.68</v>
      </c>
      <c r="O8062">
        <v>5.85</v>
      </c>
      <c r="P8062">
        <v>-58.16</v>
      </c>
      <c r="Q8062" s="2">
        <v>0.4</v>
      </c>
      <c r="R8062" t="s">
        <v>29</v>
      </c>
      <c r="S8062" t="s">
        <v>30</v>
      </c>
      <c r="T8062" t="s">
        <v>3550</v>
      </c>
      <c r="U8062" t="s">
        <v>61</v>
      </c>
      <c r="V8062" t="s">
        <v>76</v>
      </c>
      <c r="W8062">
        <v>2252</v>
      </c>
      <c r="X8062" s="1">
        <v>42304</v>
      </c>
      <c r="Y8062" t="s">
        <v>34</v>
      </c>
      <c r="Z8062" t="e" vm="18">
        <v>#VALUE!</v>
      </c>
      <c r="AA8062">
        <v>23320</v>
      </c>
      <c r="AB8062" t="e" cm="1" vm="2">
        <f t="array" ref="AB8062">_FV(Table1[[#This Row],[State]],"Country/region",TRUE)</f>
        <v>#VALUE!</v>
      </c>
    </row>
    <row r="8063" spans="1:28" x14ac:dyDescent="0.35">
      <c r="A8063" t="s">
        <v>2356</v>
      </c>
      <c r="B8063">
        <v>71</v>
      </c>
      <c r="C8063" t="s">
        <v>343</v>
      </c>
      <c r="D8063" t="s">
        <v>38</v>
      </c>
      <c r="E8063">
        <f>YEAR(Table1[[#This Row],[Order Date]])</f>
        <v>2015</v>
      </c>
      <c r="F8063">
        <v>1</v>
      </c>
      <c r="G8063">
        <f>MONTH(Table1[[#This Row],[Order Date]])</f>
        <v>10</v>
      </c>
      <c r="H8063" s="1">
        <v>42303</v>
      </c>
      <c r="I8063">
        <v>55171</v>
      </c>
      <c r="J8063" t="s">
        <v>28</v>
      </c>
      <c r="K8063">
        <v>29</v>
      </c>
      <c r="L8063">
        <v>19.98</v>
      </c>
      <c r="M8063" s="2">
        <v>0.06</v>
      </c>
      <c r="N8063">
        <v>575.89</v>
      </c>
      <c r="O8063">
        <v>4</v>
      </c>
      <c r="P8063">
        <v>-14.04</v>
      </c>
      <c r="Q8063" s="2">
        <v>0.68</v>
      </c>
      <c r="R8063" t="s">
        <v>96</v>
      </c>
      <c r="S8063" t="s">
        <v>30</v>
      </c>
      <c r="T8063" t="s">
        <v>1029</v>
      </c>
      <c r="U8063" t="s">
        <v>102</v>
      </c>
      <c r="V8063" t="s">
        <v>76</v>
      </c>
      <c r="W8063">
        <v>7695</v>
      </c>
      <c r="X8063" s="1">
        <v>42304</v>
      </c>
      <c r="Y8063" t="s">
        <v>34</v>
      </c>
      <c r="Z8063" t="e" vm="34">
        <v>#VALUE!</v>
      </c>
      <c r="AA8063">
        <v>39212</v>
      </c>
      <c r="AB8063" t="e" cm="1" vm="2">
        <f t="array" ref="AB8063">_FV(Table1[[#This Row],[State]],"Country/region",TRUE)</f>
        <v>#VALUE!</v>
      </c>
    </row>
    <row r="8064" spans="1:28" x14ac:dyDescent="0.35">
      <c r="A8064" t="s">
        <v>3408</v>
      </c>
      <c r="B8064">
        <v>71</v>
      </c>
      <c r="C8064" t="s">
        <v>3337</v>
      </c>
      <c r="D8064" t="s">
        <v>27</v>
      </c>
      <c r="E8064">
        <f>YEAR(Table1[[#This Row],[Order Date]])</f>
        <v>2015</v>
      </c>
      <c r="F8064">
        <v>1</v>
      </c>
      <c r="G8064">
        <f>MONTH(Table1[[#This Row],[Order Date]])</f>
        <v>10</v>
      </c>
      <c r="H8064" s="1">
        <v>42303</v>
      </c>
      <c r="I8064">
        <v>32871</v>
      </c>
      <c r="J8064" t="s">
        <v>28</v>
      </c>
      <c r="K8064">
        <v>14</v>
      </c>
      <c r="L8064">
        <v>145.44999999999999</v>
      </c>
      <c r="M8064" s="2">
        <v>0.03</v>
      </c>
      <c r="N8064">
        <v>2151.08</v>
      </c>
      <c r="O8064">
        <v>17.850000000000001</v>
      </c>
      <c r="P8064">
        <v>179.05</v>
      </c>
      <c r="Q8064" s="2">
        <v>0.56000000000000005</v>
      </c>
      <c r="R8064" t="s">
        <v>96</v>
      </c>
      <c r="S8064" t="s">
        <v>49</v>
      </c>
      <c r="T8064" t="s">
        <v>150</v>
      </c>
      <c r="U8064" t="s">
        <v>98</v>
      </c>
      <c r="V8064" t="s">
        <v>33</v>
      </c>
      <c r="W8064">
        <v>4618</v>
      </c>
      <c r="X8064" s="1">
        <v>42305</v>
      </c>
      <c r="Y8064" t="s">
        <v>53</v>
      </c>
      <c r="Z8064" t="e" vm="43">
        <v>#VALUE!</v>
      </c>
      <c r="AA8064">
        <v>25801</v>
      </c>
      <c r="AB8064" t="e" cm="1" vm="2">
        <f t="array" ref="AB8064">_FV(Table1[[#This Row],[State]],"Country/region",TRUE)</f>
        <v>#VALUE!</v>
      </c>
    </row>
    <row r="8065" spans="1:28" x14ac:dyDescent="0.35">
      <c r="A8065" t="s">
        <v>3408</v>
      </c>
      <c r="B8065">
        <v>71</v>
      </c>
      <c r="C8065" t="s">
        <v>3337</v>
      </c>
      <c r="D8065" t="s">
        <v>27</v>
      </c>
      <c r="E8065">
        <f>YEAR(Table1[[#This Row],[Order Date]])</f>
        <v>2015</v>
      </c>
      <c r="F8065">
        <v>1</v>
      </c>
      <c r="G8065">
        <f>MONTH(Table1[[#This Row],[Order Date]])</f>
        <v>10</v>
      </c>
      <c r="H8065" s="1">
        <v>42303</v>
      </c>
      <c r="I8065">
        <v>32871</v>
      </c>
      <c r="J8065" t="s">
        <v>28</v>
      </c>
      <c r="K8065">
        <v>9</v>
      </c>
      <c r="L8065">
        <v>10.97</v>
      </c>
      <c r="M8065" s="2">
        <v>0.04</v>
      </c>
      <c r="N8065">
        <v>107.92</v>
      </c>
      <c r="O8065">
        <v>6.5</v>
      </c>
      <c r="P8065">
        <v>-57.65</v>
      </c>
      <c r="Q8065" s="2">
        <v>0.64</v>
      </c>
      <c r="R8065" t="s">
        <v>96</v>
      </c>
      <c r="S8065" t="s">
        <v>30</v>
      </c>
      <c r="T8065" t="s">
        <v>2445</v>
      </c>
      <c r="U8065" t="s">
        <v>102</v>
      </c>
      <c r="V8065" t="s">
        <v>33</v>
      </c>
      <c r="W8065">
        <v>4617</v>
      </c>
      <c r="X8065" s="1">
        <v>42305</v>
      </c>
      <c r="Y8065" t="s">
        <v>34</v>
      </c>
      <c r="Z8065" t="e" vm="43">
        <v>#VALUE!</v>
      </c>
      <c r="AA8065">
        <v>25801</v>
      </c>
      <c r="AB8065" t="e" cm="1" vm="2">
        <f t="array" ref="AB8065">_FV(Table1[[#This Row],[State]],"Country/region",TRUE)</f>
        <v>#VALUE!</v>
      </c>
    </row>
    <row r="8066" spans="1:28" x14ac:dyDescent="0.35">
      <c r="A8066" t="s">
        <v>478</v>
      </c>
      <c r="B8066">
        <v>71</v>
      </c>
      <c r="C8066" t="s">
        <v>3337</v>
      </c>
      <c r="D8066" t="s">
        <v>27</v>
      </c>
      <c r="E8066">
        <f>YEAR(Table1[[#This Row],[Order Date]])</f>
        <v>2015</v>
      </c>
      <c r="F8066">
        <v>1</v>
      </c>
      <c r="G8066">
        <f>MONTH(Table1[[#This Row],[Order Date]])</f>
        <v>10</v>
      </c>
      <c r="H8066" s="1">
        <v>42303</v>
      </c>
      <c r="I8066">
        <v>32871</v>
      </c>
      <c r="J8066" t="s">
        <v>28</v>
      </c>
      <c r="K8066">
        <v>42</v>
      </c>
      <c r="L8066">
        <v>20.97</v>
      </c>
      <c r="M8066" s="2">
        <v>0</v>
      </c>
      <c r="N8066">
        <v>939.77</v>
      </c>
      <c r="O8066">
        <v>4</v>
      </c>
      <c r="P8066">
        <v>9.7200000000000006</v>
      </c>
      <c r="Q8066" s="2">
        <v>0.77</v>
      </c>
      <c r="R8066" t="s">
        <v>96</v>
      </c>
      <c r="S8066" t="s">
        <v>30</v>
      </c>
      <c r="T8066" t="s">
        <v>2662</v>
      </c>
      <c r="U8066" t="s">
        <v>102</v>
      </c>
      <c r="V8066" t="s">
        <v>68</v>
      </c>
      <c r="W8066">
        <v>4619</v>
      </c>
      <c r="X8066" s="1">
        <v>42306</v>
      </c>
      <c r="Y8066" t="s">
        <v>42</v>
      </c>
      <c r="Z8066" t="e" vm="40">
        <v>#VALUE!</v>
      </c>
      <c r="AA8066">
        <v>67114</v>
      </c>
      <c r="AB8066" t="e" cm="1" vm="2">
        <f t="array" ref="AB8066">_FV(Table1[[#This Row],[State]],"Country/region",TRUE)</f>
        <v>#VALUE!</v>
      </c>
    </row>
    <row r="8067" spans="1:28" x14ac:dyDescent="0.35">
      <c r="A8067" t="s">
        <v>2782</v>
      </c>
      <c r="B8067">
        <v>71</v>
      </c>
      <c r="C8067" t="s">
        <v>1674</v>
      </c>
      <c r="D8067" t="s">
        <v>38</v>
      </c>
      <c r="E8067">
        <f>YEAR(Table1[[#This Row],[Order Date]])</f>
        <v>2015</v>
      </c>
      <c r="F8067">
        <v>1</v>
      </c>
      <c r="G8067">
        <f>MONTH(Table1[[#This Row],[Order Date]])</f>
        <v>10</v>
      </c>
      <c r="H8067" s="1">
        <v>42303</v>
      </c>
      <c r="I8067">
        <v>39269</v>
      </c>
      <c r="J8067" t="s">
        <v>47</v>
      </c>
      <c r="K8067">
        <v>16</v>
      </c>
      <c r="L8067">
        <v>35.99</v>
      </c>
      <c r="M8067" s="2">
        <v>0.06</v>
      </c>
      <c r="N8067">
        <v>464.69499999999999</v>
      </c>
      <c r="O8067">
        <v>2.5</v>
      </c>
      <c r="P8067">
        <v>107.505</v>
      </c>
      <c r="Q8067" s="2">
        <v>0.36</v>
      </c>
      <c r="R8067" t="s">
        <v>96</v>
      </c>
      <c r="S8067" t="s">
        <v>139</v>
      </c>
      <c r="T8067" t="s">
        <v>3551</v>
      </c>
      <c r="U8067" t="s">
        <v>105</v>
      </c>
      <c r="V8067" t="s">
        <v>68</v>
      </c>
      <c r="W8067">
        <v>5547</v>
      </c>
      <c r="X8067" s="1">
        <v>42310</v>
      </c>
      <c r="Y8067" t="s">
        <v>34</v>
      </c>
      <c r="Z8067" t="e" vm="11">
        <v>#VALUE!</v>
      </c>
      <c r="AA8067">
        <v>76308</v>
      </c>
      <c r="AB8067" t="e" cm="1" vm="2">
        <f t="array" ref="AB8067">_FV(Table1[[#This Row],[State]],"Country/region",TRUE)</f>
        <v>#VALUE!</v>
      </c>
    </row>
    <row r="8068" spans="1:28" x14ac:dyDescent="0.35">
      <c r="A8068" t="s">
        <v>1426</v>
      </c>
      <c r="B8068">
        <v>71</v>
      </c>
      <c r="C8068" t="s">
        <v>117</v>
      </c>
      <c r="D8068" t="s">
        <v>38</v>
      </c>
      <c r="E8068">
        <f>YEAR(Table1[[#This Row],[Order Date]])</f>
        <v>2015</v>
      </c>
      <c r="F8068">
        <v>1</v>
      </c>
      <c r="G8068">
        <f>MONTH(Table1[[#This Row],[Order Date]])</f>
        <v>10</v>
      </c>
      <c r="H8068" s="1">
        <v>42304</v>
      </c>
      <c r="I8068">
        <v>17700</v>
      </c>
      <c r="J8068" t="s">
        <v>58</v>
      </c>
      <c r="K8068">
        <v>20</v>
      </c>
      <c r="L8068">
        <v>113.64</v>
      </c>
      <c r="M8068" s="2">
        <v>0.03</v>
      </c>
      <c r="N8068">
        <v>2305.75</v>
      </c>
      <c r="O8068">
        <v>35</v>
      </c>
      <c r="P8068">
        <v>-530.67999999999995</v>
      </c>
      <c r="Q8068" s="2">
        <v>0.6</v>
      </c>
      <c r="R8068" t="s">
        <v>48</v>
      </c>
      <c r="S8068" t="s">
        <v>30</v>
      </c>
      <c r="T8068" t="s">
        <v>1907</v>
      </c>
      <c r="U8068" t="s">
        <v>82</v>
      </c>
      <c r="V8068" t="s">
        <v>52</v>
      </c>
      <c r="W8068">
        <v>2439</v>
      </c>
      <c r="X8068" s="1">
        <v>42305</v>
      </c>
      <c r="Y8068" t="s">
        <v>34</v>
      </c>
      <c r="Z8068" t="e" vm="4">
        <v>#VALUE!</v>
      </c>
      <c r="AA8068">
        <v>93422</v>
      </c>
      <c r="AB8068" t="e" cm="1" vm="2">
        <f t="array" ref="AB8068">_FV(Table1[[#This Row],[State]],"Country/region",TRUE)</f>
        <v>#VALUE!</v>
      </c>
    </row>
    <row r="8069" spans="1:28" x14ac:dyDescent="0.35">
      <c r="A8069" t="s">
        <v>2403</v>
      </c>
      <c r="B8069">
        <v>71</v>
      </c>
      <c r="C8069" t="s">
        <v>2404</v>
      </c>
      <c r="D8069" t="s">
        <v>27</v>
      </c>
      <c r="E8069">
        <f>YEAR(Table1[[#This Row],[Order Date]])</f>
        <v>2015</v>
      </c>
      <c r="F8069">
        <v>1</v>
      </c>
      <c r="G8069">
        <f>MONTH(Table1[[#This Row],[Order Date]])</f>
        <v>10</v>
      </c>
      <c r="H8069" s="1">
        <v>42304</v>
      </c>
      <c r="I8069">
        <v>16132</v>
      </c>
      <c r="J8069" t="s">
        <v>131</v>
      </c>
      <c r="K8069">
        <v>26</v>
      </c>
      <c r="L8069">
        <v>21.38</v>
      </c>
      <c r="M8069" s="2">
        <v>7.0000000000000007E-2</v>
      </c>
      <c r="N8069">
        <v>519.96</v>
      </c>
      <c r="O8069">
        <v>2.99</v>
      </c>
      <c r="P8069">
        <v>169.43899999999999</v>
      </c>
      <c r="Q8069" s="2">
        <v>0.36</v>
      </c>
      <c r="R8069" t="s">
        <v>29</v>
      </c>
      <c r="S8069" t="s">
        <v>30</v>
      </c>
      <c r="T8069" t="s">
        <v>2772</v>
      </c>
      <c r="U8069" t="s">
        <v>67</v>
      </c>
      <c r="V8069" t="s">
        <v>52</v>
      </c>
      <c r="W8069">
        <v>2232</v>
      </c>
      <c r="X8069" s="1">
        <v>42305</v>
      </c>
      <c r="Y8069" t="s">
        <v>34</v>
      </c>
      <c r="Z8069" t="e" vm="23">
        <v>#VALUE!</v>
      </c>
      <c r="AA8069">
        <v>98661</v>
      </c>
      <c r="AB8069" t="e" cm="1" vm="2">
        <f t="array" ref="AB8069">_FV(Table1[[#This Row],[State]],"Country/region",TRUE)</f>
        <v>#VALUE!</v>
      </c>
    </row>
    <row r="8070" spans="1:28" x14ac:dyDescent="0.35">
      <c r="A8070" t="s">
        <v>1581</v>
      </c>
      <c r="B8070">
        <v>71</v>
      </c>
      <c r="C8070" t="s">
        <v>889</v>
      </c>
      <c r="D8070" t="s">
        <v>46</v>
      </c>
      <c r="E8070">
        <f>YEAR(Table1[[#This Row],[Order Date]])</f>
        <v>2015</v>
      </c>
      <c r="F8070">
        <v>1</v>
      </c>
      <c r="G8070">
        <f>MONTH(Table1[[#This Row],[Order Date]])</f>
        <v>10</v>
      </c>
      <c r="H8070" s="1">
        <v>42304</v>
      </c>
      <c r="I8070">
        <v>18918</v>
      </c>
      <c r="J8070" t="s">
        <v>39</v>
      </c>
      <c r="K8070">
        <v>7</v>
      </c>
      <c r="L8070">
        <v>999.99</v>
      </c>
      <c r="M8070" s="2">
        <v>0.1</v>
      </c>
      <c r="N8070">
        <v>6362.94</v>
      </c>
      <c r="O8070">
        <v>13.99</v>
      </c>
      <c r="P8070">
        <v>-221.78039999999999</v>
      </c>
      <c r="Q8070" s="2">
        <v>0.36</v>
      </c>
      <c r="R8070" t="s">
        <v>96</v>
      </c>
      <c r="S8070" t="s">
        <v>80</v>
      </c>
      <c r="T8070" t="s">
        <v>642</v>
      </c>
      <c r="U8070" t="s">
        <v>98</v>
      </c>
      <c r="V8070" t="s">
        <v>52</v>
      </c>
      <c r="W8070">
        <v>2617</v>
      </c>
      <c r="X8070" s="1">
        <v>42305</v>
      </c>
      <c r="Y8070" t="s">
        <v>34</v>
      </c>
      <c r="Z8070" t="e" vm="42">
        <v>#VALUE!</v>
      </c>
      <c r="AA8070">
        <v>86442</v>
      </c>
      <c r="AB8070" t="e" cm="1" vm="2">
        <f t="array" ref="AB8070">_FV(Table1[[#This Row],[State]],"Country/region",TRUE)</f>
        <v>#VALUE!</v>
      </c>
    </row>
    <row r="8071" spans="1:28" x14ac:dyDescent="0.35">
      <c r="A8071" t="s">
        <v>690</v>
      </c>
      <c r="B8071">
        <v>71</v>
      </c>
      <c r="C8071" t="s">
        <v>3053</v>
      </c>
      <c r="D8071" t="s">
        <v>46</v>
      </c>
      <c r="E8071">
        <f>YEAR(Table1[[#This Row],[Order Date]])</f>
        <v>2015</v>
      </c>
      <c r="F8071">
        <v>1</v>
      </c>
      <c r="G8071">
        <f>MONTH(Table1[[#This Row],[Order Date]])</f>
        <v>10</v>
      </c>
      <c r="H8071" s="1">
        <v>42304</v>
      </c>
      <c r="I8071">
        <v>51556</v>
      </c>
      <c r="J8071" t="s">
        <v>28</v>
      </c>
      <c r="K8071">
        <v>10</v>
      </c>
      <c r="L8071">
        <v>3.57</v>
      </c>
      <c r="M8071" s="2">
        <v>0.01</v>
      </c>
      <c r="N8071">
        <v>45.69</v>
      </c>
      <c r="O8071">
        <v>4.17</v>
      </c>
      <c r="P8071">
        <v>-24.21</v>
      </c>
      <c r="Q8071" s="2">
        <v>0.59</v>
      </c>
      <c r="R8071" t="s">
        <v>29</v>
      </c>
      <c r="S8071" t="s">
        <v>139</v>
      </c>
      <c r="T8071" t="s">
        <v>1830</v>
      </c>
      <c r="U8071" t="s">
        <v>88</v>
      </c>
      <c r="V8071" t="s">
        <v>33</v>
      </c>
      <c r="W8071">
        <v>7229</v>
      </c>
      <c r="X8071" s="1">
        <v>42306</v>
      </c>
      <c r="Y8071" t="s">
        <v>42</v>
      </c>
      <c r="Z8071" t="e" vm="48">
        <v>#VALUE!</v>
      </c>
      <c r="AA8071">
        <v>3301</v>
      </c>
      <c r="AB8071" t="e" cm="1" vm="2">
        <f t="array" ref="AB8071">_FV(Table1[[#This Row],[State]],"Country/region",TRUE)</f>
        <v>#VALUE!</v>
      </c>
    </row>
    <row r="8072" spans="1:28" x14ac:dyDescent="0.35">
      <c r="A8072" t="s">
        <v>3227</v>
      </c>
      <c r="B8072">
        <v>71</v>
      </c>
      <c r="C8072" t="s">
        <v>1406</v>
      </c>
      <c r="D8072" t="s">
        <v>46</v>
      </c>
      <c r="E8072">
        <f>YEAR(Table1[[#This Row],[Order Date]])</f>
        <v>2015</v>
      </c>
      <c r="F8072">
        <v>1</v>
      </c>
      <c r="G8072">
        <f>MONTH(Table1[[#This Row],[Order Date]])</f>
        <v>10</v>
      </c>
      <c r="H8072" s="1">
        <v>42304</v>
      </c>
      <c r="I8072">
        <v>23395</v>
      </c>
      <c r="J8072" t="s">
        <v>131</v>
      </c>
      <c r="K8072">
        <v>31</v>
      </c>
      <c r="L8072">
        <v>39.479999999999997</v>
      </c>
      <c r="M8072" s="2">
        <v>0.01</v>
      </c>
      <c r="N8072">
        <v>1296.46</v>
      </c>
      <c r="O8072">
        <v>1.99</v>
      </c>
      <c r="P8072">
        <v>376.47</v>
      </c>
      <c r="Q8072" s="2">
        <v>0.54</v>
      </c>
      <c r="R8072" t="s">
        <v>96</v>
      </c>
      <c r="S8072" t="s">
        <v>139</v>
      </c>
      <c r="T8072" t="s">
        <v>775</v>
      </c>
      <c r="U8072" t="s">
        <v>102</v>
      </c>
      <c r="V8072" t="s">
        <v>52</v>
      </c>
      <c r="W8072">
        <v>3272</v>
      </c>
      <c r="X8072" s="1">
        <v>42306</v>
      </c>
      <c r="Y8072" t="s">
        <v>34</v>
      </c>
      <c r="Z8072" t="e" vm="4">
        <v>#VALUE!</v>
      </c>
      <c r="AA8072">
        <v>92253</v>
      </c>
      <c r="AB8072" t="e" cm="1" vm="2">
        <f t="array" ref="AB8072">_FV(Table1[[#This Row],[State]],"Country/region",TRUE)</f>
        <v>#VALUE!</v>
      </c>
    </row>
    <row r="8073" spans="1:28" x14ac:dyDescent="0.35">
      <c r="A8073" t="s">
        <v>3171</v>
      </c>
      <c r="B8073">
        <v>71</v>
      </c>
      <c r="C8073" t="s">
        <v>2876</v>
      </c>
      <c r="D8073" t="s">
        <v>46</v>
      </c>
      <c r="E8073">
        <f>YEAR(Table1[[#This Row],[Order Date]])</f>
        <v>2015</v>
      </c>
      <c r="F8073">
        <v>1</v>
      </c>
      <c r="G8073">
        <f>MONTH(Table1[[#This Row],[Order Date]])</f>
        <v>10</v>
      </c>
      <c r="H8073" s="1">
        <v>42304</v>
      </c>
      <c r="I8073">
        <v>1345</v>
      </c>
      <c r="J8073" t="s">
        <v>47</v>
      </c>
      <c r="K8073">
        <v>24</v>
      </c>
      <c r="L8073">
        <v>100.98</v>
      </c>
      <c r="M8073" s="2">
        <v>0.08</v>
      </c>
      <c r="N8073">
        <v>2443.85</v>
      </c>
      <c r="O8073">
        <v>35.840000000000003</v>
      </c>
      <c r="P8073">
        <v>-120.85</v>
      </c>
      <c r="Q8073" s="2">
        <v>0.62</v>
      </c>
      <c r="R8073" t="s">
        <v>48</v>
      </c>
      <c r="S8073" t="s">
        <v>73</v>
      </c>
      <c r="T8073" t="s">
        <v>153</v>
      </c>
      <c r="U8073" t="s">
        <v>154</v>
      </c>
      <c r="V8073" t="s">
        <v>68</v>
      </c>
      <c r="W8073">
        <v>205</v>
      </c>
      <c r="X8073" s="1">
        <v>42308</v>
      </c>
      <c r="Y8073" t="s">
        <v>53</v>
      </c>
      <c r="Z8073" t="e" vm="13">
        <v>#VALUE!</v>
      </c>
      <c r="AA8073">
        <v>74601</v>
      </c>
      <c r="AB8073" t="e" cm="1" vm="2">
        <f t="array" ref="AB8073">_FV(Table1[[#This Row],[State]],"Country/region",TRUE)</f>
        <v>#VALUE!</v>
      </c>
    </row>
    <row r="8074" spans="1:28" x14ac:dyDescent="0.35">
      <c r="A8074" t="s">
        <v>3367</v>
      </c>
      <c r="B8074">
        <v>71</v>
      </c>
      <c r="C8074" t="s">
        <v>3368</v>
      </c>
      <c r="D8074" t="s">
        <v>57</v>
      </c>
      <c r="E8074">
        <f>YEAR(Table1[[#This Row],[Order Date]])</f>
        <v>2015</v>
      </c>
      <c r="F8074">
        <v>1</v>
      </c>
      <c r="G8074">
        <f>MONTH(Table1[[#This Row],[Order Date]])</f>
        <v>10</v>
      </c>
      <c r="H8074" s="1">
        <v>42305</v>
      </c>
      <c r="I8074">
        <v>8289</v>
      </c>
      <c r="J8074" t="s">
        <v>47</v>
      </c>
      <c r="K8074">
        <v>38</v>
      </c>
      <c r="L8074">
        <v>14.45</v>
      </c>
      <c r="M8074" s="2">
        <v>0</v>
      </c>
      <c r="N8074">
        <v>572.74</v>
      </c>
      <c r="O8074">
        <v>7.17</v>
      </c>
      <c r="P8074">
        <v>53.311999999999998</v>
      </c>
      <c r="Q8074" s="2">
        <v>0.38</v>
      </c>
      <c r="R8074" t="s">
        <v>29</v>
      </c>
      <c r="S8074" t="s">
        <v>30</v>
      </c>
      <c r="T8074" t="s">
        <v>2398</v>
      </c>
      <c r="U8074" t="s">
        <v>67</v>
      </c>
      <c r="V8074" t="s">
        <v>52</v>
      </c>
      <c r="W8074">
        <v>1133</v>
      </c>
      <c r="X8074" s="1">
        <v>42305</v>
      </c>
      <c r="Y8074" t="s">
        <v>34</v>
      </c>
      <c r="Z8074" t="e" vm="20">
        <v>#VALUE!</v>
      </c>
      <c r="AA8074">
        <v>89431</v>
      </c>
      <c r="AB8074" t="e" cm="1" vm="2">
        <f t="array" ref="AB8074">_FV(Table1[[#This Row],[State]],"Country/region",TRUE)</f>
        <v>#VALUE!</v>
      </c>
    </row>
    <row r="8075" spans="1:28" x14ac:dyDescent="0.35">
      <c r="A8075" t="s">
        <v>3170</v>
      </c>
      <c r="B8075">
        <v>71</v>
      </c>
      <c r="C8075" t="s">
        <v>2981</v>
      </c>
      <c r="D8075" t="s">
        <v>38</v>
      </c>
      <c r="E8075">
        <f>YEAR(Table1[[#This Row],[Order Date]])</f>
        <v>2015</v>
      </c>
      <c r="F8075">
        <v>1</v>
      </c>
      <c r="G8075">
        <f>MONTH(Table1[[#This Row],[Order Date]])</f>
        <v>10</v>
      </c>
      <c r="H8075" s="1">
        <v>42305</v>
      </c>
      <c r="I8075">
        <v>21634</v>
      </c>
      <c r="J8075" t="s">
        <v>39</v>
      </c>
      <c r="K8075">
        <v>8</v>
      </c>
      <c r="L8075">
        <v>208.16</v>
      </c>
      <c r="M8075" s="2">
        <v>0.1</v>
      </c>
      <c r="N8075">
        <v>1611.73</v>
      </c>
      <c r="O8075">
        <v>68.02</v>
      </c>
      <c r="P8075">
        <v>-314.61</v>
      </c>
      <c r="Q8075" s="2">
        <v>0.57999999999999996</v>
      </c>
      <c r="R8075" t="s">
        <v>29</v>
      </c>
      <c r="S8075" t="s">
        <v>49</v>
      </c>
      <c r="T8075" t="s">
        <v>323</v>
      </c>
      <c r="U8075" t="s">
        <v>214</v>
      </c>
      <c r="V8075" t="s">
        <v>33</v>
      </c>
      <c r="W8075">
        <v>3001</v>
      </c>
      <c r="X8075" s="1">
        <v>42306</v>
      </c>
      <c r="Y8075" t="s">
        <v>53</v>
      </c>
      <c r="Z8075" t="e" vm="22">
        <v>#VALUE!</v>
      </c>
      <c r="AA8075">
        <v>45040</v>
      </c>
      <c r="AB8075" t="e" cm="1" vm="2">
        <f t="array" ref="AB8075">_FV(Table1[[#This Row],[State]],"Country/region",TRUE)</f>
        <v>#VALUE!</v>
      </c>
    </row>
    <row r="8076" spans="1:28" x14ac:dyDescent="0.35">
      <c r="A8076" t="s">
        <v>421</v>
      </c>
      <c r="B8076">
        <v>72</v>
      </c>
      <c r="C8076" t="s">
        <v>2269</v>
      </c>
      <c r="D8076" t="s">
        <v>46</v>
      </c>
      <c r="E8076">
        <f>YEAR(Table1[[#This Row],[Order Date]])</f>
        <v>2015</v>
      </c>
      <c r="F8076">
        <v>1</v>
      </c>
      <c r="G8076">
        <f>MONTH(Table1[[#This Row],[Order Date]])</f>
        <v>10</v>
      </c>
      <c r="H8076" s="1">
        <v>42305</v>
      </c>
      <c r="I8076">
        <v>41504</v>
      </c>
      <c r="J8076" t="s">
        <v>58</v>
      </c>
      <c r="K8076">
        <v>20</v>
      </c>
      <c r="L8076">
        <v>15.51</v>
      </c>
      <c r="M8076" s="2">
        <v>7.0000000000000007E-2</v>
      </c>
      <c r="N8076">
        <v>302.94</v>
      </c>
      <c r="O8076">
        <v>5.8</v>
      </c>
      <c r="P8076">
        <v>-30.2</v>
      </c>
      <c r="Q8076" s="2">
        <v>0.6</v>
      </c>
      <c r="R8076" t="s">
        <v>29</v>
      </c>
      <c r="S8076" t="s">
        <v>30</v>
      </c>
      <c r="T8076" t="s">
        <v>3391</v>
      </c>
      <c r="U8076" t="s">
        <v>32</v>
      </c>
      <c r="V8076" t="s">
        <v>33</v>
      </c>
      <c r="W8076">
        <v>5848</v>
      </c>
      <c r="X8076" s="1">
        <v>42307</v>
      </c>
      <c r="Y8076" t="s">
        <v>34</v>
      </c>
      <c r="Z8076" t="e" vm="27">
        <v>#VALUE!</v>
      </c>
      <c r="AA8076">
        <v>5403</v>
      </c>
      <c r="AB8076" t="e" cm="1" vm="2">
        <f t="array" ref="AB8076">_FV(Table1[[#This Row],[State]],"Country/region",TRUE)</f>
        <v>#VALUE!</v>
      </c>
    </row>
    <row r="8077" spans="1:28" x14ac:dyDescent="0.35">
      <c r="A8077" t="s">
        <v>3552</v>
      </c>
      <c r="B8077">
        <v>72</v>
      </c>
      <c r="C8077" t="s">
        <v>3342</v>
      </c>
      <c r="D8077" t="s">
        <v>27</v>
      </c>
      <c r="E8077">
        <f>YEAR(Table1[[#This Row],[Order Date]])</f>
        <v>2015</v>
      </c>
      <c r="F8077">
        <v>1</v>
      </c>
      <c r="G8077">
        <f>MONTH(Table1[[#This Row],[Order Date]])</f>
        <v>10</v>
      </c>
      <c r="H8077" s="1">
        <v>42305</v>
      </c>
      <c r="I8077">
        <v>23428</v>
      </c>
      <c r="J8077" t="s">
        <v>28</v>
      </c>
      <c r="K8077">
        <v>41</v>
      </c>
      <c r="L8077">
        <v>22.84</v>
      </c>
      <c r="M8077" s="2">
        <v>0.02</v>
      </c>
      <c r="N8077">
        <v>980.95</v>
      </c>
      <c r="O8077">
        <v>8.18</v>
      </c>
      <c r="P8077">
        <v>234.68</v>
      </c>
      <c r="Q8077" s="2">
        <v>0.39</v>
      </c>
      <c r="R8077" t="s">
        <v>29</v>
      </c>
      <c r="S8077" t="s">
        <v>30</v>
      </c>
      <c r="T8077" t="s">
        <v>379</v>
      </c>
      <c r="U8077" t="s">
        <v>61</v>
      </c>
      <c r="V8077" t="s">
        <v>33</v>
      </c>
      <c r="W8077">
        <v>3280</v>
      </c>
      <c r="X8077" s="1">
        <v>42307</v>
      </c>
      <c r="Y8077" t="s">
        <v>34</v>
      </c>
      <c r="Z8077" t="e" vm="30">
        <v>#VALUE!</v>
      </c>
      <c r="AA8077">
        <v>2331</v>
      </c>
      <c r="AB8077" t="e" cm="1" vm="2">
        <f t="array" ref="AB8077">_FV(Table1[[#This Row],[State]],"Country/region",TRUE)</f>
        <v>#VALUE!</v>
      </c>
    </row>
    <row r="8078" spans="1:28" x14ac:dyDescent="0.35">
      <c r="A8078" t="s">
        <v>3506</v>
      </c>
      <c r="B8078">
        <v>72</v>
      </c>
      <c r="C8078" t="s">
        <v>2007</v>
      </c>
      <c r="D8078" t="s">
        <v>46</v>
      </c>
      <c r="E8078">
        <f>YEAR(Table1[[#This Row],[Order Date]])</f>
        <v>2015</v>
      </c>
      <c r="F8078">
        <v>1</v>
      </c>
      <c r="G8078">
        <f>MONTH(Table1[[#This Row],[Order Date]])</f>
        <v>10</v>
      </c>
      <c r="H8078" s="1">
        <v>42305</v>
      </c>
      <c r="I8078">
        <v>38912</v>
      </c>
      <c r="J8078" t="s">
        <v>47</v>
      </c>
      <c r="K8078">
        <v>46</v>
      </c>
      <c r="L8078">
        <v>152.47999999999999</v>
      </c>
      <c r="M8078" s="2">
        <v>0.01</v>
      </c>
      <c r="N8078">
        <v>6943.94</v>
      </c>
      <c r="O8078">
        <v>4</v>
      </c>
      <c r="P8078">
        <v>608.9</v>
      </c>
      <c r="Q8078" s="2">
        <v>0.79</v>
      </c>
      <c r="R8078" t="s">
        <v>96</v>
      </c>
      <c r="S8078" t="s">
        <v>30</v>
      </c>
      <c r="T8078" t="s">
        <v>1057</v>
      </c>
      <c r="U8078" t="s">
        <v>102</v>
      </c>
      <c r="V8078" t="s">
        <v>33</v>
      </c>
      <c r="W8078">
        <v>5477</v>
      </c>
      <c r="X8078" s="1">
        <v>42307</v>
      </c>
      <c r="Y8078" t="s">
        <v>34</v>
      </c>
      <c r="Z8078" t="e" vm="24">
        <v>#VALUE!</v>
      </c>
      <c r="AA8078">
        <v>7010</v>
      </c>
      <c r="AB8078" t="e" cm="1" vm="2">
        <f t="array" ref="AB8078">_FV(Table1[[#This Row],[State]],"Country/region",TRUE)</f>
        <v>#VALUE!</v>
      </c>
    </row>
    <row r="8079" spans="1:28" x14ac:dyDescent="0.35">
      <c r="A8079" t="s">
        <v>2117</v>
      </c>
      <c r="B8079">
        <v>72</v>
      </c>
      <c r="C8079" t="s">
        <v>2118</v>
      </c>
      <c r="D8079" t="s">
        <v>27</v>
      </c>
      <c r="E8079">
        <f>YEAR(Table1[[#This Row],[Order Date]])</f>
        <v>2015</v>
      </c>
      <c r="F8079">
        <v>1</v>
      </c>
      <c r="G8079">
        <f>MONTH(Table1[[#This Row],[Order Date]])</f>
        <v>10</v>
      </c>
      <c r="H8079" s="1">
        <v>42305</v>
      </c>
      <c r="I8079">
        <v>43104</v>
      </c>
      <c r="J8079" t="s">
        <v>28</v>
      </c>
      <c r="K8079">
        <v>50</v>
      </c>
      <c r="L8079">
        <v>100.97</v>
      </c>
      <c r="M8079" s="2">
        <v>0.1</v>
      </c>
      <c r="N8079">
        <v>4648.5200000000004</v>
      </c>
      <c r="O8079">
        <v>14</v>
      </c>
      <c r="P8079">
        <v>1676.7</v>
      </c>
      <c r="Q8079" s="2">
        <v>0.37</v>
      </c>
      <c r="R8079" t="s">
        <v>96</v>
      </c>
      <c r="S8079" t="s">
        <v>49</v>
      </c>
      <c r="T8079" t="s">
        <v>2357</v>
      </c>
      <c r="U8079" t="s">
        <v>98</v>
      </c>
      <c r="V8079" t="s">
        <v>52</v>
      </c>
      <c r="W8079">
        <v>6081</v>
      </c>
      <c r="X8079" s="1">
        <v>42308</v>
      </c>
      <c r="Y8079" t="s">
        <v>53</v>
      </c>
      <c r="Z8079" t="e" vm="39">
        <v>#VALUE!</v>
      </c>
      <c r="AA8079">
        <v>88240</v>
      </c>
      <c r="AB8079" t="e" cm="1" vm="2">
        <f t="array" ref="AB8079">_FV(Table1[[#This Row],[State]],"Country/region",TRUE)</f>
        <v>#VALUE!</v>
      </c>
    </row>
    <row r="8080" spans="1:28" x14ac:dyDescent="0.35">
      <c r="A8080" t="s">
        <v>3170</v>
      </c>
      <c r="B8080">
        <v>72</v>
      </c>
      <c r="C8080" t="s">
        <v>2981</v>
      </c>
      <c r="D8080" t="s">
        <v>38</v>
      </c>
      <c r="E8080">
        <f>YEAR(Table1[[#This Row],[Order Date]])</f>
        <v>2015</v>
      </c>
      <c r="F8080">
        <v>1</v>
      </c>
      <c r="G8080">
        <f>MONTH(Table1[[#This Row],[Order Date]])</f>
        <v>10</v>
      </c>
      <c r="H8080" s="1">
        <v>42305</v>
      </c>
      <c r="I8080">
        <v>21634</v>
      </c>
      <c r="J8080" t="s">
        <v>39</v>
      </c>
      <c r="K8080">
        <v>1</v>
      </c>
      <c r="L8080">
        <v>1938.02</v>
      </c>
      <c r="M8080" s="2">
        <v>7.0000000000000007E-2</v>
      </c>
      <c r="N8080">
        <v>1946.55</v>
      </c>
      <c r="O8080">
        <v>13.99</v>
      </c>
      <c r="P8080">
        <v>-4017.6165000000001</v>
      </c>
      <c r="Q8080" s="2">
        <v>0.38</v>
      </c>
      <c r="R8080" t="s">
        <v>96</v>
      </c>
      <c r="S8080" t="s">
        <v>80</v>
      </c>
      <c r="T8080" t="s">
        <v>761</v>
      </c>
      <c r="U8080" t="s">
        <v>98</v>
      </c>
      <c r="V8080" t="s">
        <v>33</v>
      </c>
      <c r="W8080">
        <v>3002</v>
      </c>
      <c r="X8080" s="1">
        <v>42308</v>
      </c>
      <c r="Y8080" t="s">
        <v>34</v>
      </c>
      <c r="Z8080" t="e" vm="22">
        <v>#VALUE!</v>
      </c>
      <c r="AA8080">
        <v>45040</v>
      </c>
      <c r="AB8080" t="e" cm="1" vm="2">
        <f t="array" ref="AB8080">_FV(Table1[[#This Row],[State]],"Country/region",TRUE)</f>
        <v>#VALUE!</v>
      </c>
    </row>
    <row r="8081" spans="1:28" x14ac:dyDescent="0.35">
      <c r="A8081" t="s">
        <v>2333</v>
      </c>
      <c r="B8081">
        <v>71</v>
      </c>
      <c r="C8081" t="s">
        <v>2334</v>
      </c>
      <c r="D8081" t="s">
        <v>46</v>
      </c>
      <c r="E8081">
        <f>YEAR(Table1[[#This Row],[Order Date]])</f>
        <v>2015</v>
      </c>
      <c r="F8081">
        <v>1</v>
      </c>
      <c r="G8081">
        <f>MONTH(Table1[[#This Row],[Order Date]])</f>
        <v>10</v>
      </c>
      <c r="H8081" s="1">
        <v>42305</v>
      </c>
      <c r="I8081">
        <v>9861</v>
      </c>
      <c r="J8081" t="s">
        <v>47</v>
      </c>
      <c r="K8081">
        <v>47</v>
      </c>
      <c r="L8081">
        <v>15.94</v>
      </c>
      <c r="M8081" s="2">
        <v>0.1</v>
      </c>
      <c r="N8081">
        <v>706.68</v>
      </c>
      <c r="O8081">
        <v>5.45</v>
      </c>
      <c r="P8081">
        <v>6.6</v>
      </c>
      <c r="Q8081" s="2">
        <v>0.55000000000000004</v>
      </c>
      <c r="R8081" t="s">
        <v>29</v>
      </c>
      <c r="S8081" t="s">
        <v>139</v>
      </c>
      <c r="T8081" t="s">
        <v>2469</v>
      </c>
      <c r="U8081" t="s">
        <v>88</v>
      </c>
      <c r="V8081" t="s">
        <v>68</v>
      </c>
      <c r="W8081">
        <v>1353</v>
      </c>
      <c r="X8081" s="1">
        <v>42309</v>
      </c>
      <c r="Y8081" t="s">
        <v>34</v>
      </c>
      <c r="Z8081" t="e" vm="5">
        <v>#VALUE!</v>
      </c>
      <c r="AA8081">
        <v>55106</v>
      </c>
      <c r="AB8081" t="e" cm="1" vm="2">
        <f t="array" ref="AB8081">_FV(Table1[[#This Row],[State]],"Country/region",TRUE)</f>
        <v>#VALUE!</v>
      </c>
    </row>
    <row r="8082" spans="1:28" x14ac:dyDescent="0.35">
      <c r="A8082" t="s">
        <v>1492</v>
      </c>
      <c r="B8082">
        <v>72</v>
      </c>
      <c r="C8082" t="s">
        <v>2007</v>
      </c>
      <c r="D8082" t="s">
        <v>46</v>
      </c>
      <c r="E8082">
        <f>YEAR(Table1[[#This Row],[Order Date]])</f>
        <v>2015</v>
      </c>
      <c r="F8082">
        <v>1</v>
      </c>
      <c r="G8082">
        <f>MONTH(Table1[[#This Row],[Order Date]])</f>
        <v>10</v>
      </c>
      <c r="H8082" s="1">
        <v>42305</v>
      </c>
      <c r="I8082">
        <v>38912</v>
      </c>
      <c r="J8082" t="s">
        <v>47</v>
      </c>
      <c r="K8082">
        <v>26</v>
      </c>
      <c r="L8082">
        <v>65.989999999999995</v>
      </c>
      <c r="M8082" s="2">
        <v>0.02</v>
      </c>
      <c r="N8082">
        <v>1514.9635000000001</v>
      </c>
      <c r="O8082">
        <v>4.99</v>
      </c>
      <c r="P8082">
        <v>310.185</v>
      </c>
      <c r="Q8082" s="2">
        <v>0.56999999999999995</v>
      </c>
      <c r="R8082" t="s">
        <v>96</v>
      </c>
      <c r="S8082" t="s">
        <v>30</v>
      </c>
      <c r="T8082" t="s">
        <v>1801</v>
      </c>
      <c r="U8082" t="s">
        <v>105</v>
      </c>
      <c r="V8082" t="s">
        <v>33</v>
      </c>
      <c r="W8082">
        <v>5478</v>
      </c>
      <c r="X8082" s="1">
        <v>42312</v>
      </c>
      <c r="Y8082" t="s">
        <v>34</v>
      </c>
      <c r="Z8082" t="e" vm="17">
        <v>#VALUE!</v>
      </c>
      <c r="AA8082">
        <v>6478</v>
      </c>
      <c r="AB8082" t="e" cm="1" vm="2">
        <f t="array" ref="AB8082">_FV(Table1[[#This Row],[State]],"Country/region",TRUE)</f>
        <v>#VALUE!</v>
      </c>
    </row>
    <row r="8083" spans="1:28" x14ac:dyDescent="0.35">
      <c r="A8083" t="s">
        <v>1938</v>
      </c>
      <c r="B8083">
        <v>72</v>
      </c>
      <c r="C8083" t="s">
        <v>535</v>
      </c>
      <c r="D8083" t="s">
        <v>57</v>
      </c>
      <c r="E8083">
        <f>YEAR(Table1[[#This Row],[Order Date]])</f>
        <v>2015</v>
      </c>
      <c r="F8083">
        <v>1</v>
      </c>
      <c r="G8083">
        <f>MONTH(Table1[[#This Row],[Order Date]])</f>
        <v>10</v>
      </c>
      <c r="H8083" s="1">
        <v>42306</v>
      </c>
      <c r="I8083">
        <v>16864</v>
      </c>
      <c r="J8083" t="s">
        <v>39</v>
      </c>
      <c r="K8083">
        <v>42</v>
      </c>
      <c r="L8083">
        <v>320.64</v>
      </c>
      <c r="M8083" s="2">
        <v>0.05</v>
      </c>
      <c r="N8083">
        <v>12837.11</v>
      </c>
      <c r="O8083">
        <v>43.57</v>
      </c>
      <c r="P8083">
        <v>1881.76</v>
      </c>
      <c r="Q8083" s="2">
        <v>0.63</v>
      </c>
      <c r="R8083" t="s">
        <v>48</v>
      </c>
      <c r="S8083" t="s">
        <v>73</v>
      </c>
      <c r="T8083" t="s">
        <v>2339</v>
      </c>
      <c r="U8083" t="s">
        <v>75</v>
      </c>
      <c r="V8083" t="s">
        <v>52</v>
      </c>
      <c r="W8083">
        <v>2342</v>
      </c>
      <c r="X8083" s="1">
        <v>42306</v>
      </c>
      <c r="Y8083" t="s">
        <v>53</v>
      </c>
      <c r="Z8083" t="e" vm="42">
        <v>#VALUE!</v>
      </c>
      <c r="AA8083">
        <v>85345</v>
      </c>
      <c r="AB8083" t="e" cm="1" vm="2">
        <f t="array" ref="AB8083">_FV(Table1[[#This Row],[State]],"Country/region",TRUE)</f>
        <v>#VALUE!</v>
      </c>
    </row>
    <row r="8084" spans="1:28" x14ac:dyDescent="0.35">
      <c r="A8084" t="s">
        <v>2978</v>
      </c>
      <c r="B8084">
        <v>72</v>
      </c>
      <c r="C8084" t="s">
        <v>1271</v>
      </c>
      <c r="D8084" t="s">
        <v>38</v>
      </c>
      <c r="E8084">
        <f>YEAR(Table1[[#This Row],[Order Date]])</f>
        <v>2015</v>
      </c>
      <c r="F8084">
        <v>1</v>
      </c>
      <c r="G8084">
        <f>MONTH(Table1[[#This Row],[Order Date]])</f>
        <v>10</v>
      </c>
      <c r="H8084" s="1">
        <v>42306</v>
      </c>
      <c r="I8084">
        <v>47971</v>
      </c>
      <c r="J8084" t="s">
        <v>28</v>
      </c>
      <c r="K8084">
        <v>24</v>
      </c>
      <c r="L8084">
        <v>4.95</v>
      </c>
      <c r="M8084" s="2">
        <v>0.09</v>
      </c>
      <c r="N8084">
        <v>113.43</v>
      </c>
      <c r="O8084">
        <v>5.32</v>
      </c>
      <c r="P8084">
        <v>-53.06</v>
      </c>
      <c r="Q8084" s="2">
        <v>0.41</v>
      </c>
      <c r="R8084" t="s">
        <v>48</v>
      </c>
      <c r="S8084" t="s">
        <v>30</v>
      </c>
      <c r="T8084" t="s">
        <v>3467</v>
      </c>
      <c r="U8084" t="s">
        <v>82</v>
      </c>
      <c r="V8084" t="s">
        <v>33</v>
      </c>
      <c r="W8084">
        <v>6738</v>
      </c>
      <c r="X8084" s="1">
        <v>42307</v>
      </c>
      <c r="Y8084" t="s">
        <v>34</v>
      </c>
      <c r="Z8084" t="e" vm="1">
        <v>#VALUE!</v>
      </c>
      <c r="AA8084">
        <v>18040</v>
      </c>
      <c r="AB8084" t="e" cm="1" vm="2">
        <f t="array" ref="AB8084">_FV(Table1[[#This Row],[State]],"Country/region",TRUE)</f>
        <v>#VALUE!</v>
      </c>
    </row>
    <row r="8085" spans="1:28" x14ac:dyDescent="0.35">
      <c r="A8085" t="s">
        <v>397</v>
      </c>
      <c r="B8085">
        <v>72</v>
      </c>
      <c r="C8085" t="s">
        <v>381</v>
      </c>
      <c r="D8085" t="s">
        <v>27</v>
      </c>
      <c r="E8085">
        <f>YEAR(Table1[[#This Row],[Order Date]])</f>
        <v>2015</v>
      </c>
      <c r="F8085">
        <v>1</v>
      </c>
      <c r="G8085">
        <f>MONTH(Table1[[#This Row],[Order Date]])</f>
        <v>10</v>
      </c>
      <c r="H8085" s="1">
        <v>42306</v>
      </c>
      <c r="I8085">
        <v>26116</v>
      </c>
      <c r="J8085" t="s">
        <v>58</v>
      </c>
      <c r="K8085">
        <v>36</v>
      </c>
      <c r="L8085">
        <v>18.97</v>
      </c>
      <c r="M8085" s="2">
        <v>0.04</v>
      </c>
      <c r="N8085">
        <v>697.41</v>
      </c>
      <c r="O8085">
        <v>9.0299999999999994</v>
      </c>
      <c r="P8085">
        <v>81.709999999999994</v>
      </c>
      <c r="Q8085" s="2">
        <v>0.37</v>
      </c>
      <c r="R8085" t="s">
        <v>29</v>
      </c>
      <c r="S8085" t="s">
        <v>30</v>
      </c>
      <c r="T8085" t="s">
        <v>428</v>
      </c>
      <c r="U8085" t="s">
        <v>61</v>
      </c>
      <c r="V8085" t="s">
        <v>68</v>
      </c>
      <c r="W8085">
        <v>3649</v>
      </c>
      <c r="X8085" s="1">
        <v>42307</v>
      </c>
      <c r="Y8085" t="s">
        <v>34</v>
      </c>
      <c r="Z8085" t="e" vm="16">
        <v>#VALUE!</v>
      </c>
      <c r="AA8085">
        <v>60517</v>
      </c>
      <c r="AB8085" t="e" cm="1" vm="2">
        <f t="array" ref="AB8085">_FV(Table1[[#This Row],[State]],"Country/region",TRUE)</f>
        <v>#VALUE!</v>
      </c>
    </row>
    <row r="8086" spans="1:28" x14ac:dyDescent="0.35">
      <c r="A8086" t="s">
        <v>2330</v>
      </c>
      <c r="B8086">
        <v>72</v>
      </c>
      <c r="C8086" t="s">
        <v>2081</v>
      </c>
      <c r="D8086" t="s">
        <v>57</v>
      </c>
      <c r="E8086">
        <f>YEAR(Table1[[#This Row],[Order Date]])</f>
        <v>2015</v>
      </c>
      <c r="F8086">
        <v>1</v>
      </c>
      <c r="G8086">
        <f>MONTH(Table1[[#This Row],[Order Date]])</f>
        <v>10</v>
      </c>
      <c r="H8086" s="1">
        <v>42306</v>
      </c>
      <c r="I8086">
        <v>40672</v>
      </c>
      <c r="J8086" t="s">
        <v>47</v>
      </c>
      <c r="K8086">
        <v>16</v>
      </c>
      <c r="L8086">
        <v>100.98</v>
      </c>
      <c r="M8086" s="2">
        <v>0.04</v>
      </c>
      <c r="N8086">
        <v>1617.91</v>
      </c>
      <c r="O8086">
        <v>35.840000000000003</v>
      </c>
      <c r="P8086">
        <v>-159.21</v>
      </c>
      <c r="Q8086" s="2">
        <v>0.62</v>
      </c>
      <c r="R8086" t="s">
        <v>48</v>
      </c>
      <c r="S8086" t="s">
        <v>73</v>
      </c>
      <c r="T8086" t="s">
        <v>153</v>
      </c>
      <c r="U8086" t="s">
        <v>154</v>
      </c>
      <c r="V8086" t="s">
        <v>33</v>
      </c>
      <c r="W8086">
        <v>5730</v>
      </c>
      <c r="X8086" s="1">
        <v>42308</v>
      </c>
      <c r="Y8086" t="s">
        <v>53</v>
      </c>
      <c r="Z8086" t="e" vm="3">
        <v>#VALUE!</v>
      </c>
      <c r="AA8086">
        <v>20854</v>
      </c>
      <c r="AB8086" t="e" cm="1" vm="2">
        <f t="array" ref="AB8086">_FV(Table1[[#This Row],[State]],"Country/region",TRUE)</f>
        <v>#VALUE!</v>
      </c>
    </row>
    <row r="8087" spans="1:28" x14ac:dyDescent="0.35">
      <c r="A8087" t="s">
        <v>2070</v>
      </c>
      <c r="B8087">
        <v>72</v>
      </c>
      <c r="C8087" t="s">
        <v>2584</v>
      </c>
      <c r="D8087" t="s">
        <v>27</v>
      </c>
      <c r="E8087">
        <f>YEAR(Table1[[#This Row],[Order Date]])</f>
        <v>2015</v>
      </c>
      <c r="F8087">
        <v>1</v>
      </c>
      <c r="G8087">
        <f>MONTH(Table1[[#This Row],[Order Date]])</f>
        <v>10</v>
      </c>
      <c r="H8087" s="1">
        <v>42306</v>
      </c>
      <c r="I8087">
        <v>18531</v>
      </c>
      <c r="J8087" t="s">
        <v>58</v>
      </c>
      <c r="K8087">
        <v>50</v>
      </c>
      <c r="L8087">
        <v>25.98</v>
      </c>
      <c r="M8087" s="2">
        <v>0.04</v>
      </c>
      <c r="N8087">
        <v>1298.81</v>
      </c>
      <c r="O8087">
        <v>14.36</v>
      </c>
      <c r="P8087">
        <v>-250.55</v>
      </c>
      <c r="Q8087" s="2">
        <v>0.6</v>
      </c>
      <c r="R8087" t="s">
        <v>48</v>
      </c>
      <c r="S8087" t="s">
        <v>49</v>
      </c>
      <c r="T8087" t="s">
        <v>503</v>
      </c>
      <c r="U8087" t="s">
        <v>51</v>
      </c>
      <c r="V8087" t="s">
        <v>68</v>
      </c>
      <c r="W8087">
        <v>2565</v>
      </c>
      <c r="X8087" s="1">
        <v>42308</v>
      </c>
      <c r="Y8087" t="s">
        <v>53</v>
      </c>
      <c r="Z8087" t="e" vm="11">
        <v>#VALUE!</v>
      </c>
      <c r="AA8087">
        <v>77546</v>
      </c>
      <c r="AB8087" t="e" cm="1" vm="2">
        <f t="array" ref="AB8087">_FV(Table1[[#This Row],[State]],"Country/region",TRUE)</f>
        <v>#VALUE!</v>
      </c>
    </row>
    <row r="8088" spans="1:28" x14ac:dyDescent="0.35">
      <c r="A8088" t="s">
        <v>1060</v>
      </c>
      <c r="B8088">
        <v>72</v>
      </c>
      <c r="C8088" t="s">
        <v>1061</v>
      </c>
      <c r="D8088" t="s">
        <v>57</v>
      </c>
      <c r="E8088">
        <f>YEAR(Table1[[#This Row],[Order Date]])</f>
        <v>2015</v>
      </c>
      <c r="F8088">
        <v>1</v>
      </c>
      <c r="G8088">
        <f>MONTH(Table1[[#This Row],[Order Date]])</f>
        <v>10</v>
      </c>
      <c r="H8088" s="1">
        <v>42306</v>
      </c>
      <c r="I8088">
        <v>3014</v>
      </c>
      <c r="J8088" t="s">
        <v>39</v>
      </c>
      <c r="K8088">
        <v>13</v>
      </c>
      <c r="L8088">
        <v>304.99</v>
      </c>
      <c r="M8088" s="2">
        <v>0.02</v>
      </c>
      <c r="N8088">
        <v>4002.14</v>
      </c>
      <c r="O8088">
        <v>19.989999999999998</v>
      </c>
      <c r="P8088">
        <v>1314.3889999999999</v>
      </c>
      <c r="Q8088" s="2">
        <v>0.4</v>
      </c>
      <c r="R8088" t="s">
        <v>29</v>
      </c>
      <c r="S8088" t="s">
        <v>30</v>
      </c>
      <c r="T8088" t="s">
        <v>1790</v>
      </c>
      <c r="U8088" t="s">
        <v>67</v>
      </c>
      <c r="V8088" t="s">
        <v>33</v>
      </c>
      <c r="W8088">
        <v>446</v>
      </c>
      <c r="X8088" s="1">
        <v>42308</v>
      </c>
      <c r="Y8088" t="s">
        <v>34</v>
      </c>
      <c r="Z8088" t="e" vm="15">
        <v>#VALUE!</v>
      </c>
      <c r="AA8088">
        <v>10562</v>
      </c>
      <c r="AB8088" t="e" cm="1" vm="2">
        <f t="array" ref="AB8088">_FV(Table1[[#This Row],[State]],"Country/region",TRUE)</f>
        <v>#VALUE!</v>
      </c>
    </row>
    <row r="8089" spans="1:28" x14ac:dyDescent="0.35">
      <c r="A8089" t="s">
        <v>1834</v>
      </c>
      <c r="B8089">
        <v>72</v>
      </c>
      <c r="C8089" t="s">
        <v>444</v>
      </c>
      <c r="D8089" t="s">
        <v>38</v>
      </c>
      <c r="E8089">
        <f>YEAR(Table1[[#This Row],[Order Date]])</f>
        <v>2015</v>
      </c>
      <c r="F8089">
        <v>1</v>
      </c>
      <c r="G8089">
        <f>MONTH(Table1[[#This Row],[Order Date]])</f>
        <v>10</v>
      </c>
      <c r="H8089" s="1">
        <v>42306</v>
      </c>
      <c r="I8089">
        <v>41378</v>
      </c>
      <c r="J8089" t="s">
        <v>39</v>
      </c>
      <c r="K8089">
        <v>42</v>
      </c>
      <c r="L8089">
        <v>29.89</v>
      </c>
      <c r="M8089" s="2">
        <v>0.05</v>
      </c>
      <c r="N8089">
        <v>1264.17</v>
      </c>
      <c r="O8089">
        <v>1.99</v>
      </c>
      <c r="P8089">
        <v>433.34</v>
      </c>
      <c r="Q8089" s="2">
        <v>0.5</v>
      </c>
      <c r="R8089" t="s">
        <v>96</v>
      </c>
      <c r="S8089" t="s">
        <v>139</v>
      </c>
      <c r="T8089" t="s">
        <v>617</v>
      </c>
      <c r="U8089" t="s">
        <v>102</v>
      </c>
      <c r="V8089" t="s">
        <v>33</v>
      </c>
      <c r="W8089">
        <v>5832</v>
      </c>
      <c r="X8089" s="1">
        <v>42308</v>
      </c>
      <c r="Y8089" t="s">
        <v>34</v>
      </c>
      <c r="Z8089" t="e" vm="22">
        <v>#VALUE!</v>
      </c>
      <c r="AA8089">
        <v>44145</v>
      </c>
      <c r="AB8089" t="e" cm="1" vm="2">
        <f t="array" ref="AB8089">_FV(Table1[[#This Row],[State]],"Country/region",TRUE)</f>
        <v>#VALUE!</v>
      </c>
    </row>
    <row r="8090" spans="1:28" x14ac:dyDescent="0.35">
      <c r="A8090" t="s">
        <v>1834</v>
      </c>
      <c r="B8090">
        <v>72</v>
      </c>
      <c r="C8090" t="s">
        <v>444</v>
      </c>
      <c r="D8090" t="s">
        <v>38</v>
      </c>
      <c r="E8090">
        <f>YEAR(Table1[[#This Row],[Order Date]])</f>
        <v>2015</v>
      </c>
      <c r="F8090">
        <v>1</v>
      </c>
      <c r="G8090">
        <f>MONTH(Table1[[#This Row],[Order Date]])</f>
        <v>10</v>
      </c>
      <c r="H8090" s="1">
        <v>42306</v>
      </c>
      <c r="I8090">
        <v>41378</v>
      </c>
      <c r="J8090" t="s">
        <v>39</v>
      </c>
      <c r="K8090">
        <v>30</v>
      </c>
      <c r="L8090">
        <v>180.98</v>
      </c>
      <c r="M8090" s="2">
        <v>0.03</v>
      </c>
      <c r="N8090">
        <v>5454.51</v>
      </c>
      <c r="O8090">
        <v>30</v>
      </c>
      <c r="P8090">
        <v>446.26</v>
      </c>
      <c r="Q8090" s="2">
        <v>0.69</v>
      </c>
      <c r="R8090" t="s">
        <v>48</v>
      </c>
      <c r="S8090" t="s">
        <v>49</v>
      </c>
      <c r="T8090" t="s">
        <v>2025</v>
      </c>
      <c r="U8090" t="s">
        <v>51</v>
      </c>
      <c r="V8090" t="s">
        <v>33</v>
      </c>
      <c r="W8090">
        <v>5831</v>
      </c>
      <c r="X8090" s="1">
        <v>42309</v>
      </c>
      <c r="Y8090" t="s">
        <v>53</v>
      </c>
      <c r="Z8090" t="e" vm="22">
        <v>#VALUE!</v>
      </c>
      <c r="AA8090">
        <v>44145</v>
      </c>
      <c r="AB8090" t="e" cm="1" vm="2">
        <f t="array" ref="AB8090">_FV(Table1[[#This Row],[State]],"Country/region",TRUE)</f>
        <v>#VALUE!</v>
      </c>
    </row>
    <row r="8091" spans="1:28" x14ac:dyDescent="0.35">
      <c r="A8091" t="s">
        <v>2589</v>
      </c>
      <c r="B8091">
        <v>72</v>
      </c>
      <c r="C8091" t="s">
        <v>2590</v>
      </c>
      <c r="D8091" t="s">
        <v>46</v>
      </c>
      <c r="E8091">
        <f>YEAR(Table1[[#This Row],[Order Date]])</f>
        <v>2015</v>
      </c>
      <c r="F8091">
        <v>1</v>
      </c>
      <c r="G8091">
        <f>MONTH(Table1[[#This Row],[Order Date]])</f>
        <v>10</v>
      </c>
      <c r="H8091" s="1">
        <v>42307</v>
      </c>
      <c r="I8091">
        <v>15872</v>
      </c>
      <c r="J8091" t="s">
        <v>39</v>
      </c>
      <c r="K8091">
        <v>48</v>
      </c>
      <c r="L8091">
        <v>100.98</v>
      </c>
      <c r="M8091" s="2">
        <v>0.01</v>
      </c>
      <c r="N8091">
        <v>5198.12</v>
      </c>
      <c r="O8091">
        <v>15.66</v>
      </c>
      <c r="P8091">
        <v>1481.67</v>
      </c>
      <c r="Q8091" s="2">
        <v>0.56999999999999995</v>
      </c>
      <c r="R8091" t="s">
        <v>29</v>
      </c>
      <c r="S8091" t="s">
        <v>49</v>
      </c>
      <c r="T8091" t="s">
        <v>3259</v>
      </c>
      <c r="U8091" t="s">
        <v>214</v>
      </c>
      <c r="V8091" t="s">
        <v>68</v>
      </c>
      <c r="W8091">
        <v>2199</v>
      </c>
      <c r="X8091" s="1">
        <v>42307</v>
      </c>
      <c r="Y8091" t="s">
        <v>53</v>
      </c>
      <c r="Z8091" t="e" vm="28">
        <v>#VALUE!</v>
      </c>
      <c r="AA8091">
        <v>65721</v>
      </c>
      <c r="AB8091" t="e" cm="1" vm="2">
        <f t="array" ref="AB8091">_FV(Table1[[#This Row],[State]],"Country/region",TRUE)</f>
        <v>#VALUE!</v>
      </c>
    </row>
    <row r="8092" spans="1:28" x14ac:dyDescent="0.35">
      <c r="A8092" t="s">
        <v>3350</v>
      </c>
      <c r="B8092">
        <v>72</v>
      </c>
      <c r="C8092" t="s">
        <v>347</v>
      </c>
      <c r="D8092" t="s">
        <v>27</v>
      </c>
      <c r="E8092">
        <f>YEAR(Table1[[#This Row],[Order Date]])</f>
        <v>2015</v>
      </c>
      <c r="F8092">
        <v>1</v>
      </c>
      <c r="G8092">
        <f>MONTH(Table1[[#This Row],[Order Date]])</f>
        <v>10</v>
      </c>
      <c r="H8092" s="1">
        <v>42307</v>
      </c>
      <c r="I8092">
        <v>43653</v>
      </c>
      <c r="J8092" t="s">
        <v>28</v>
      </c>
      <c r="K8092">
        <v>3</v>
      </c>
      <c r="L8092">
        <v>3.29</v>
      </c>
      <c r="M8092" s="2">
        <v>7.0000000000000007E-2</v>
      </c>
      <c r="N8092">
        <v>10.62</v>
      </c>
      <c r="O8092">
        <v>1.35</v>
      </c>
      <c r="P8092">
        <v>-3.96</v>
      </c>
      <c r="Q8092" s="2">
        <v>0.4</v>
      </c>
      <c r="R8092" t="s">
        <v>29</v>
      </c>
      <c r="S8092" t="s">
        <v>59</v>
      </c>
      <c r="T8092" t="s">
        <v>231</v>
      </c>
      <c r="U8092" t="s">
        <v>232</v>
      </c>
      <c r="V8092" t="s">
        <v>76</v>
      </c>
      <c r="W8092">
        <v>6162</v>
      </c>
      <c r="X8092" s="1">
        <v>42307</v>
      </c>
      <c r="Y8092" t="s">
        <v>34</v>
      </c>
      <c r="Z8092" t="e" vm="31">
        <v>#VALUE!</v>
      </c>
      <c r="AA8092">
        <v>37086</v>
      </c>
      <c r="AB8092" t="e" cm="1" vm="2">
        <f t="array" ref="AB8092">_FV(Table1[[#This Row],[State]],"Country/region",TRUE)</f>
        <v>#VALUE!</v>
      </c>
    </row>
    <row r="8093" spans="1:28" x14ac:dyDescent="0.35">
      <c r="A8093" t="s">
        <v>3350</v>
      </c>
      <c r="B8093">
        <v>72</v>
      </c>
      <c r="C8093" t="s">
        <v>347</v>
      </c>
      <c r="D8093" t="s">
        <v>27</v>
      </c>
      <c r="E8093">
        <f>YEAR(Table1[[#This Row],[Order Date]])</f>
        <v>2015</v>
      </c>
      <c r="F8093">
        <v>1</v>
      </c>
      <c r="G8093">
        <f>MONTH(Table1[[#This Row],[Order Date]])</f>
        <v>10</v>
      </c>
      <c r="H8093" s="1">
        <v>42307</v>
      </c>
      <c r="I8093">
        <v>43653</v>
      </c>
      <c r="J8093" t="s">
        <v>28</v>
      </c>
      <c r="K8093">
        <v>39</v>
      </c>
      <c r="L8093">
        <v>15.73</v>
      </c>
      <c r="M8093" s="2">
        <v>0</v>
      </c>
      <c r="N8093">
        <v>666.4</v>
      </c>
      <c r="O8093">
        <v>7.42</v>
      </c>
      <c r="P8093">
        <v>2.02</v>
      </c>
      <c r="Q8093" s="2">
        <v>0.56000000000000005</v>
      </c>
      <c r="R8093" t="s">
        <v>29</v>
      </c>
      <c r="S8093" t="s">
        <v>139</v>
      </c>
      <c r="T8093" t="s">
        <v>2028</v>
      </c>
      <c r="U8093" t="s">
        <v>481</v>
      </c>
      <c r="V8093" t="s">
        <v>76</v>
      </c>
      <c r="W8093">
        <v>6163</v>
      </c>
      <c r="X8093" s="1">
        <v>42308</v>
      </c>
      <c r="Y8093" t="s">
        <v>42</v>
      </c>
      <c r="Z8093" t="e" vm="31">
        <v>#VALUE!</v>
      </c>
      <c r="AA8093">
        <v>37086</v>
      </c>
      <c r="AB8093" t="e" cm="1" vm="2">
        <f t="array" ref="AB8093">_FV(Table1[[#This Row],[State]],"Country/region",TRUE)</f>
        <v>#VALUE!</v>
      </c>
    </row>
    <row r="8094" spans="1:28" x14ac:dyDescent="0.35">
      <c r="A8094" t="s">
        <v>2589</v>
      </c>
      <c r="B8094">
        <v>72</v>
      </c>
      <c r="C8094" t="s">
        <v>2590</v>
      </c>
      <c r="D8094" t="s">
        <v>46</v>
      </c>
      <c r="E8094">
        <f>YEAR(Table1[[#This Row],[Order Date]])</f>
        <v>2015</v>
      </c>
      <c r="F8094">
        <v>1</v>
      </c>
      <c r="G8094">
        <f>MONTH(Table1[[#This Row],[Order Date]])</f>
        <v>10</v>
      </c>
      <c r="H8094" s="1">
        <v>42307</v>
      </c>
      <c r="I8094">
        <v>15872</v>
      </c>
      <c r="J8094" t="s">
        <v>39</v>
      </c>
      <c r="K8094">
        <v>19</v>
      </c>
      <c r="L8094">
        <v>40.99</v>
      </c>
      <c r="M8094" s="2">
        <v>0.1</v>
      </c>
      <c r="N8094">
        <v>718.41</v>
      </c>
      <c r="O8094">
        <v>17.48</v>
      </c>
      <c r="P8094">
        <v>23.94</v>
      </c>
      <c r="Q8094" s="2">
        <v>0.36</v>
      </c>
      <c r="R8094" t="s">
        <v>29</v>
      </c>
      <c r="S8094" t="s">
        <v>30</v>
      </c>
      <c r="T8094" t="s">
        <v>1344</v>
      </c>
      <c r="U8094" t="s">
        <v>61</v>
      </c>
      <c r="V8094" t="s">
        <v>68</v>
      </c>
      <c r="W8094">
        <v>2201</v>
      </c>
      <c r="X8094" s="1">
        <v>42308</v>
      </c>
      <c r="Y8094" t="s">
        <v>34</v>
      </c>
      <c r="Z8094" t="e" vm="28">
        <v>#VALUE!</v>
      </c>
      <c r="AA8094">
        <v>65721</v>
      </c>
      <c r="AB8094" t="e" cm="1" vm="2">
        <f t="array" ref="AB8094">_FV(Table1[[#This Row],[State]],"Country/region",TRUE)</f>
        <v>#VALUE!</v>
      </c>
    </row>
    <row r="8095" spans="1:28" x14ac:dyDescent="0.35">
      <c r="A8095" t="s">
        <v>1312</v>
      </c>
      <c r="B8095">
        <v>72</v>
      </c>
      <c r="C8095" t="s">
        <v>1313</v>
      </c>
      <c r="D8095" t="s">
        <v>27</v>
      </c>
      <c r="E8095">
        <f>YEAR(Table1[[#This Row],[Order Date]])</f>
        <v>2015</v>
      </c>
      <c r="F8095">
        <v>1</v>
      </c>
      <c r="G8095">
        <f>MONTH(Table1[[#This Row],[Order Date]])</f>
        <v>10</v>
      </c>
      <c r="H8095" s="1">
        <v>42307</v>
      </c>
      <c r="I8095">
        <v>17510</v>
      </c>
      <c r="J8095" t="s">
        <v>58</v>
      </c>
      <c r="K8095">
        <v>28</v>
      </c>
      <c r="L8095">
        <v>15.57</v>
      </c>
      <c r="M8095" s="2">
        <v>0</v>
      </c>
      <c r="N8095">
        <v>462.12</v>
      </c>
      <c r="O8095">
        <v>1.39</v>
      </c>
      <c r="P8095">
        <v>226.4</v>
      </c>
      <c r="Q8095" s="2">
        <v>0.38</v>
      </c>
      <c r="R8095" t="s">
        <v>29</v>
      </c>
      <c r="S8095" t="s">
        <v>30</v>
      </c>
      <c r="T8095" t="s">
        <v>990</v>
      </c>
      <c r="U8095" t="s">
        <v>267</v>
      </c>
      <c r="V8095" t="s">
        <v>52</v>
      </c>
      <c r="W8095">
        <v>2414</v>
      </c>
      <c r="X8095" s="1">
        <v>42308</v>
      </c>
      <c r="Y8095" t="s">
        <v>34</v>
      </c>
      <c r="Z8095" t="e" vm="4">
        <v>#VALUE!</v>
      </c>
      <c r="AA8095">
        <v>95695</v>
      </c>
      <c r="AB8095" t="e" cm="1" vm="2">
        <f t="array" ref="AB8095">_FV(Table1[[#This Row],[State]],"Country/region",TRUE)</f>
        <v>#VALUE!</v>
      </c>
    </row>
    <row r="8096" spans="1:28" x14ac:dyDescent="0.35">
      <c r="A8096" t="s">
        <v>1819</v>
      </c>
      <c r="B8096">
        <v>72</v>
      </c>
      <c r="C8096" t="s">
        <v>3067</v>
      </c>
      <c r="D8096" t="s">
        <v>38</v>
      </c>
      <c r="E8096">
        <f>YEAR(Table1[[#This Row],[Order Date]])</f>
        <v>2015</v>
      </c>
      <c r="F8096">
        <v>1</v>
      </c>
      <c r="G8096">
        <f>MONTH(Table1[[#This Row],[Order Date]])</f>
        <v>10</v>
      </c>
      <c r="H8096" s="1">
        <v>42307</v>
      </c>
      <c r="I8096">
        <v>53536</v>
      </c>
      <c r="J8096" t="s">
        <v>28</v>
      </c>
      <c r="K8096">
        <v>5</v>
      </c>
      <c r="L8096">
        <v>179.29</v>
      </c>
      <c r="M8096" s="2">
        <v>0</v>
      </c>
      <c r="N8096">
        <v>1015.4</v>
      </c>
      <c r="O8096">
        <v>56.2</v>
      </c>
      <c r="P8096">
        <v>-234.59399999999999</v>
      </c>
      <c r="Q8096" s="2">
        <v>0.71</v>
      </c>
      <c r="R8096" t="s">
        <v>48</v>
      </c>
      <c r="S8096" t="s">
        <v>73</v>
      </c>
      <c r="T8096" t="s">
        <v>3546</v>
      </c>
      <c r="U8096" t="s">
        <v>75</v>
      </c>
      <c r="V8096" t="s">
        <v>68</v>
      </c>
      <c r="W8096">
        <v>7503</v>
      </c>
      <c r="X8096" s="1">
        <v>42309</v>
      </c>
      <c r="Y8096" t="s">
        <v>53</v>
      </c>
      <c r="Z8096" t="e" vm="12">
        <v>#VALUE!</v>
      </c>
      <c r="AA8096">
        <v>50265</v>
      </c>
      <c r="AB8096" t="e" cm="1" vm="2">
        <f t="array" ref="AB8096">_FV(Table1[[#This Row],[State]],"Country/region",TRUE)</f>
        <v>#VALUE!</v>
      </c>
    </row>
    <row r="8097" spans="1:28" x14ac:dyDescent="0.35">
      <c r="A8097" t="s">
        <v>1819</v>
      </c>
      <c r="B8097">
        <v>72</v>
      </c>
      <c r="C8097" t="s">
        <v>3067</v>
      </c>
      <c r="D8097" t="s">
        <v>38</v>
      </c>
      <c r="E8097">
        <f>YEAR(Table1[[#This Row],[Order Date]])</f>
        <v>2015</v>
      </c>
      <c r="F8097">
        <v>1</v>
      </c>
      <c r="G8097">
        <f>MONTH(Table1[[#This Row],[Order Date]])</f>
        <v>10</v>
      </c>
      <c r="H8097" s="1">
        <v>42307</v>
      </c>
      <c r="I8097">
        <v>53536</v>
      </c>
      <c r="J8097" t="s">
        <v>28</v>
      </c>
      <c r="K8097">
        <v>35</v>
      </c>
      <c r="L8097">
        <v>22.98</v>
      </c>
      <c r="M8097" s="2">
        <v>0.1</v>
      </c>
      <c r="N8097">
        <v>738.69</v>
      </c>
      <c r="O8097">
        <v>7.58</v>
      </c>
      <c r="P8097">
        <v>109.16</v>
      </c>
      <c r="Q8097" s="2">
        <v>0.51</v>
      </c>
      <c r="R8097" t="s">
        <v>48</v>
      </c>
      <c r="S8097" t="s">
        <v>30</v>
      </c>
      <c r="T8097" t="s">
        <v>2894</v>
      </c>
      <c r="U8097" t="s">
        <v>82</v>
      </c>
      <c r="V8097" t="s">
        <v>68</v>
      </c>
      <c r="W8097">
        <v>7502</v>
      </c>
      <c r="X8097" s="1">
        <v>42309</v>
      </c>
      <c r="Y8097" t="s">
        <v>34</v>
      </c>
      <c r="Z8097" t="e" vm="12">
        <v>#VALUE!</v>
      </c>
      <c r="AA8097">
        <v>50265</v>
      </c>
      <c r="AB8097" t="e" cm="1" vm="2">
        <f t="array" ref="AB8097">_FV(Table1[[#This Row],[State]],"Country/region",TRUE)</f>
        <v>#VALUE!</v>
      </c>
    </row>
    <row r="8098" spans="1:28" x14ac:dyDescent="0.35">
      <c r="A8098" t="s">
        <v>3352</v>
      </c>
      <c r="B8098">
        <v>72</v>
      </c>
      <c r="C8098" t="s">
        <v>3228</v>
      </c>
      <c r="D8098" t="s">
        <v>57</v>
      </c>
      <c r="E8098">
        <f>YEAR(Table1[[#This Row],[Order Date]])</f>
        <v>2015</v>
      </c>
      <c r="F8098">
        <v>1</v>
      </c>
      <c r="G8098">
        <f>MONTH(Table1[[#This Row],[Order Date]])</f>
        <v>10</v>
      </c>
      <c r="H8098" s="1">
        <v>42307</v>
      </c>
      <c r="I8098">
        <v>17061</v>
      </c>
      <c r="J8098" t="s">
        <v>58</v>
      </c>
      <c r="K8098">
        <v>28</v>
      </c>
      <c r="L8098">
        <v>2.88</v>
      </c>
      <c r="M8098" s="2">
        <v>0.01</v>
      </c>
      <c r="N8098">
        <v>80.53</v>
      </c>
      <c r="O8098">
        <v>0.7</v>
      </c>
      <c r="P8098">
        <v>10.01</v>
      </c>
      <c r="Q8098" s="2">
        <v>0.56000000000000005</v>
      </c>
      <c r="R8098" t="s">
        <v>29</v>
      </c>
      <c r="S8098" t="s">
        <v>59</v>
      </c>
      <c r="T8098" t="s">
        <v>419</v>
      </c>
      <c r="U8098" t="s">
        <v>88</v>
      </c>
      <c r="V8098" t="s">
        <v>68</v>
      </c>
      <c r="W8098">
        <v>2361</v>
      </c>
      <c r="X8098" s="1">
        <v>42309</v>
      </c>
      <c r="Y8098" t="s">
        <v>34</v>
      </c>
      <c r="Z8098" t="e" vm="11">
        <v>#VALUE!</v>
      </c>
      <c r="AA8098">
        <v>78363</v>
      </c>
      <c r="AB8098" t="e" cm="1" vm="2">
        <f t="array" ref="AB8098">_FV(Table1[[#This Row],[State]],"Country/region",TRUE)</f>
        <v>#VALUE!</v>
      </c>
    </row>
    <row r="8099" spans="1:28" x14ac:dyDescent="0.35">
      <c r="A8099" t="s">
        <v>2229</v>
      </c>
      <c r="B8099">
        <v>72</v>
      </c>
      <c r="C8099" t="s">
        <v>381</v>
      </c>
      <c r="D8099" t="s">
        <v>57</v>
      </c>
      <c r="E8099">
        <f>YEAR(Table1[[#This Row],[Order Date]])</f>
        <v>2015</v>
      </c>
      <c r="F8099">
        <v>1</v>
      </c>
      <c r="G8099">
        <f>MONTH(Table1[[#This Row],[Order Date]])</f>
        <v>10</v>
      </c>
      <c r="H8099" s="1">
        <v>42307</v>
      </c>
      <c r="I8099">
        <v>30499</v>
      </c>
      <c r="J8099" t="s">
        <v>28</v>
      </c>
      <c r="K8099">
        <v>16</v>
      </c>
      <c r="L8099">
        <v>5.98</v>
      </c>
      <c r="M8099" s="2">
        <v>0.1</v>
      </c>
      <c r="N8099">
        <v>92.06</v>
      </c>
      <c r="O8099">
        <v>2.5</v>
      </c>
      <c r="P8099">
        <v>5.66</v>
      </c>
      <c r="Q8099" s="2">
        <v>0.36</v>
      </c>
      <c r="R8099" t="s">
        <v>29</v>
      </c>
      <c r="S8099" t="s">
        <v>30</v>
      </c>
      <c r="T8099" t="s">
        <v>1338</v>
      </c>
      <c r="U8099" t="s">
        <v>267</v>
      </c>
      <c r="V8099" t="s">
        <v>68</v>
      </c>
      <c r="W8099">
        <v>4282</v>
      </c>
      <c r="X8099" s="1">
        <v>42309</v>
      </c>
      <c r="Y8099" t="s">
        <v>34</v>
      </c>
      <c r="Z8099" t="e" vm="38">
        <v>#VALUE!</v>
      </c>
      <c r="AA8099">
        <v>46016</v>
      </c>
      <c r="AB8099" t="e" cm="1" vm="2">
        <f t="array" ref="AB8099">_FV(Table1[[#This Row],[State]],"Country/region",TRUE)</f>
        <v>#VALUE!</v>
      </c>
    </row>
    <row r="8100" spans="1:28" x14ac:dyDescent="0.35">
      <c r="A8100" t="s">
        <v>2229</v>
      </c>
      <c r="B8100">
        <v>72</v>
      </c>
      <c r="C8100" t="s">
        <v>381</v>
      </c>
      <c r="D8100" t="s">
        <v>57</v>
      </c>
      <c r="E8100">
        <f>YEAR(Table1[[#This Row],[Order Date]])</f>
        <v>2015</v>
      </c>
      <c r="F8100">
        <v>1</v>
      </c>
      <c r="G8100">
        <f>MONTH(Table1[[#This Row],[Order Date]])</f>
        <v>10</v>
      </c>
      <c r="H8100" s="1">
        <v>42307</v>
      </c>
      <c r="I8100">
        <v>30499</v>
      </c>
      <c r="J8100" t="s">
        <v>28</v>
      </c>
      <c r="K8100">
        <v>33</v>
      </c>
      <c r="L8100">
        <v>5.84</v>
      </c>
      <c r="M8100" s="2">
        <v>0.01</v>
      </c>
      <c r="N8100">
        <v>199.62</v>
      </c>
      <c r="O8100">
        <v>1.2</v>
      </c>
      <c r="P8100">
        <v>42.34</v>
      </c>
      <c r="Q8100" s="2">
        <v>0.55000000000000004</v>
      </c>
      <c r="R8100" t="s">
        <v>29</v>
      </c>
      <c r="S8100" t="s">
        <v>59</v>
      </c>
      <c r="T8100" t="s">
        <v>1846</v>
      </c>
      <c r="U8100" t="s">
        <v>88</v>
      </c>
      <c r="V8100" t="s">
        <v>68</v>
      </c>
      <c r="W8100">
        <v>4283</v>
      </c>
      <c r="X8100" s="1">
        <v>42309</v>
      </c>
      <c r="Y8100" t="s">
        <v>34</v>
      </c>
      <c r="Z8100" t="e" vm="38">
        <v>#VALUE!</v>
      </c>
      <c r="AA8100">
        <v>46016</v>
      </c>
      <c r="AB8100" t="e" cm="1" vm="2">
        <f t="array" ref="AB8100">_FV(Table1[[#This Row],[State]],"Country/region",TRUE)</f>
        <v>#VALUE!</v>
      </c>
    </row>
    <row r="8101" spans="1:28" x14ac:dyDescent="0.35">
      <c r="A8101" t="s">
        <v>2589</v>
      </c>
      <c r="B8101">
        <v>72</v>
      </c>
      <c r="C8101" t="s">
        <v>2590</v>
      </c>
      <c r="D8101" t="s">
        <v>46</v>
      </c>
      <c r="E8101">
        <f>YEAR(Table1[[#This Row],[Order Date]])</f>
        <v>2015</v>
      </c>
      <c r="F8101">
        <v>1</v>
      </c>
      <c r="G8101">
        <f>MONTH(Table1[[#This Row],[Order Date]])</f>
        <v>10</v>
      </c>
      <c r="H8101" s="1">
        <v>42307</v>
      </c>
      <c r="I8101">
        <v>15872</v>
      </c>
      <c r="J8101" t="s">
        <v>39</v>
      </c>
      <c r="K8101">
        <v>23</v>
      </c>
      <c r="L8101">
        <v>7.35</v>
      </c>
      <c r="M8101" s="2">
        <v>0</v>
      </c>
      <c r="N8101">
        <v>188.53</v>
      </c>
      <c r="O8101">
        <v>5.96</v>
      </c>
      <c r="P8101">
        <v>-27.49</v>
      </c>
      <c r="Q8101" s="2">
        <v>0.38</v>
      </c>
      <c r="R8101" t="s">
        <v>29</v>
      </c>
      <c r="S8101" t="s">
        <v>30</v>
      </c>
      <c r="T8101" t="s">
        <v>2414</v>
      </c>
      <c r="U8101" t="s">
        <v>61</v>
      </c>
      <c r="V8101" t="s">
        <v>68</v>
      </c>
      <c r="W8101">
        <v>2200</v>
      </c>
      <c r="X8101" s="1">
        <v>42309</v>
      </c>
      <c r="Y8101" t="s">
        <v>34</v>
      </c>
      <c r="Z8101" t="e" vm="28">
        <v>#VALUE!</v>
      </c>
      <c r="AA8101">
        <v>65721</v>
      </c>
      <c r="AB8101" t="e" cm="1" vm="2">
        <f t="array" ref="AB8101">_FV(Table1[[#This Row],[State]],"Country/region",TRUE)</f>
        <v>#VALUE!</v>
      </c>
    </row>
    <row r="8102" spans="1:28" x14ac:dyDescent="0.35">
      <c r="A8102" t="s">
        <v>3350</v>
      </c>
      <c r="B8102">
        <v>72</v>
      </c>
      <c r="C8102" t="s">
        <v>347</v>
      </c>
      <c r="D8102" t="s">
        <v>27</v>
      </c>
      <c r="E8102">
        <f>YEAR(Table1[[#This Row],[Order Date]])</f>
        <v>2015</v>
      </c>
      <c r="F8102">
        <v>1</v>
      </c>
      <c r="G8102">
        <f>MONTH(Table1[[#This Row],[Order Date]])</f>
        <v>10</v>
      </c>
      <c r="H8102" s="1">
        <v>42307</v>
      </c>
      <c r="I8102">
        <v>43653</v>
      </c>
      <c r="J8102" t="s">
        <v>28</v>
      </c>
      <c r="K8102">
        <v>10</v>
      </c>
      <c r="L8102">
        <v>34.76</v>
      </c>
      <c r="M8102" s="2">
        <v>0.06</v>
      </c>
      <c r="N8102">
        <v>351.3</v>
      </c>
      <c r="O8102">
        <v>8.2200000000000006</v>
      </c>
      <c r="P8102">
        <v>1.45</v>
      </c>
      <c r="Q8102" s="2">
        <v>0.56999999999999995</v>
      </c>
      <c r="R8102" t="s">
        <v>29</v>
      </c>
      <c r="S8102" t="s">
        <v>30</v>
      </c>
      <c r="T8102" t="s">
        <v>2106</v>
      </c>
      <c r="U8102" t="s">
        <v>32</v>
      </c>
      <c r="V8102" t="s">
        <v>76</v>
      </c>
      <c r="W8102">
        <v>6164</v>
      </c>
      <c r="X8102" s="1">
        <v>42309</v>
      </c>
      <c r="Y8102" t="s">
        <v>34</v>
      </c>
      <c r="Z8102" t="e" vm="31">
        <v>#VALUE!</v>
      </c>
      <c r="AA8102">
        <v>37086</v>
      </c>
      <c r="AB8102" t="e" cm="1" vm="2">
        <f t="array" ref="AB8102">_FV(Table1[[#This Row],[State]],"Country/region",TRUE)</f>
        <v>#VALUE!</v>
      </c>
    </row>
    <row r="8103" spans="1:28" x14ac:dyDescent="0.35">
      <c r="A8103" t="s">
        <v>199</v>
      </c>
      <c r="B8103">
        <v>72</v>
      </c>
      <c r="C8103" t="s">
        <v>1011</v>
      </c>
      <c r="D8103" t="s">
        <v>46</v>
      </c>
      <c r="E8103">
        <f>YEAR(Table1[[#This Row],[Order Date]])</f>
        <v>2015</v>
      </c>
      <c r="F8103">
        <v>1</v>
      </c>
      <c r="G8103">
        <f>MONTH(Table1[[#This Row],[Order Date]])</f>
        <v>10</v>
      </c>
      <c r="H8103" s="1">
        <v>42307</v>
      </c>
      <c r="I8103">
        <v>26306</v>
      </c>
      <c r="J8103" t="s">
        <v>47</v>
      </c>
      <c r="K8103">
        <v>39</v>
      </c>
      <c r="L8103">
        <v>200.98</v>
      </c>
      <c r="M8103" s="2">
        <v>0.05</v>
      </c>
      <c r="N8103">
        <v>7725.66</v>
      </c>
      <c r="O8103">
        <v>55.96</v>
      </c>
      <c r="P8103">
        <v>-737.41</v>
      </c>
      <c r="Q8103" s="2">
        <v>0.75</v>
      </c>
      <c r="R8103" t="s">
        <v>48</v>
      </c>
      <c r="S8103" t="s">
        <v>73</v>
      </c>
      <c r="T8103" t="s">
        <v>970</v>
      </c>
      <c r="U8103" t="s">
        <v>154</v>
      </c>
      <c r="V8103" t="s">
        <v>52</v>
      </c>
      <c r="W8103">
        <v>3675</v>
      </c>
      <c r="X8103" s="1">
        <v>42311</v>
      </c>
      <c r="Y8103" t="s">
        <v>53</v>
      </c>
      <c r="Z8103" t="e" vm="4">
        <v>#VALUE!</v>
      </c>
      <c r="AA8103">
        <v>93727</v>
      </c>
      <c r="AB8103" t="e" cm="1" vm="2">
        <f t="array" ref="AB8103">_FV(Table1[[#This Row],[State]],"Country/region",TRUE)</f>
        <v>#VALUE!</v>
      </c>
    </row>
    <row r="8104" spans="1:28" x14ac:dyDescent="0.35">
      <c r="A8104" t="s">
        <v>3553</v>
      </c>
      <c r="B8104">
        <v>72</v>
      </c>
      <c r="C8104" t="s">
        <v>1398</v>
      </c>
      <c r="D8104" t="s">
        <v>27</v>
      </c>
      <c r="E8104">
        <f>YEAR(Table1[[#This Row],[Order Date]])</f>
        <v>2015</v>
      </c>
      <c r="F8104">
        <v>1</v>
      </c>
      <c r="G8104">
        <f>MONTH(Table1[[#This Row],[Order Date]])</f>
        <v>10</v>
      </c>
      <c r="H8104" s="1">
        <v>42307</v>
      </c>
      <c r="I8104">
        <v>48706</v>
      </c>
      <c r="J8104" t="s">
        <v>47</v>
      </c>
      <c r="K8104">
        <v>28</v>
      </c>
      <c r="L8104">
        <v>1.1399999999999999</v>
      </c>
      <c r="M8104" s="2">
        <v>0.09</v>
      </c>
      <c r="N8104">
        <v>31.2</v>
      </c>
      <c r="O8104">
        <v>0.7</v>
      </c>
      <c r="P8104">
        <v>-2.81</v>
      </c>
      <c r="Q8104" s="2">
        <v>0.38</v>
      </c>
      <c r="R8104" t="s">
        <v>29</v>
      </c>
      <c r="S8104" t="s">
        <v>59</v>
      </c>
      <c r="T8104" t="s">
        <v>527</v>
      </c>
      <c r="U8104" t="s">
        <v>232</v>
      </c>
      <c r="V8104" t="s">
        <v>33</v>
      </c>
      <c r="W8104">
        <v>6839</v>
      </c>
      <c r="X8104" s="1">
        <v>42311</v>
      </c>
      <c r="Y8104" t="s">
        <v>34</v>
      </c>
      <c r="Z8104" t="e" vm="24">
        <v>#VALUE!</v>
      </c>
      <c r="AA8104">
        <v>8360</v>
      </c>
      <c r="AB8104" t="e" cm="1" vm="2">
        <f t="array" ref="AB8104">_FV(Table1[[#This Row],[State]],"Country/region",TRUE)</f>
        <v>#VALUE!</v>
      </c>
    </row>
    <row r="8105" spans="1:28" x14ac:dyDescent="0.35">
      <c r="A8105" t="s">
        <v>898</v>
      </c>
      <c r="B8105">
        <v>72</v>
      </c>
      <c r="C8105" t="s">
        <v>1011</v>
      </c>
      <c r="D8105" t="s">
        <v>46</v>
      </c>
      <c r="E8105">
        <f>YEAR(Table1[[#This Row],[Order Date]])</f>
        <v>2015</v>
      </c>
      <c r="F8105">
        <v>1</v>
      </c>
      <c r="G8105">
        <f>MONTH(Table1[[#This Row],[Order Date]])</f>
        <v>10</v>
      </c>
      <c r="H8105" s="1">
        <v>42307</v>
      </c>
      <c r="I8105">
        <v>26306</v>
      </c>
      <c r="J8105" t="s">
        <v>47</v>
      </c>
      <c r="K8105">
        <v>15</v>
      </c>
      <c r="L8105">
        <v>209.37</v>
      </c>
      <c r="M8105" s="2">
        <v>0</v>
      </c>
      <c r="N8105">
        <v>2567.64</v>
      </c>
      <c r="O8105">
        <v>69</v>
      </c>
      <c r="P8105">
        <v>-505.98447900000002</v>
      </c>
      <c r="Q8105" s="2">
        <v>0.79</v>
      </c>
      <c r="R8105" t="s">
        <v>48</v>
      </c>
      <c r="S8105" t="s">
        <v>40</v>
      </c>
      <c r="T8105" t="s">
        <v>2097</v>
      </c>
      <c r="U8105" t="s">
        <v>75</v>
      </c>
      <c r="V8105" t="s">
        <v>33</v>
      </c>
      <c r="W8105">
        <v>3676</v>
      </c>
      <c r="X8105" s="1">
        <v>42312</v>
      </c>
      <c r="Y8105" t="s">
        <v>34</v>
      </c>
      <c r="Z8105" t="e" vm="24">
        <v>#VALUE!</v>
      </c>
      <c r="AA8105">
        <v>7042</v>
      </c>
      <c r="AB8105" t="e" cm="1" vm="2">
        <f t="array" ref="AB8105">_FV(Table1[[#This Row],[State]],"Country/region",TRUE)</f>
        <v>#VALUE!</v>
      </c>
    </row>
    <row r="8106" spans="1:28" x14ac:dyDescent="0.35">
      <c r="A8106" t="s">
        <v>3419</v>
      </c>
      <c r="B8106">
        <v>72</v>
      </c>
      <c r="C8106" t="s">
        <v>1398</v>
      </c>
      <c r="D8106" t="s">
        <v>27</v>
      </c>
      <c r="E8106">
        <f>YEAR(Table1[[#This Row],[Order Date]])</f>
        <v>2015</v>
      </c>
      <c r="F8106">
        <v>1</v>
      </c>
      <c r="G8106">
        <f>MONTH(Table1[[#This Row],[Order Date]])</f>
        <v>10</v>
      </c>
      <c r="H8106" s="1">
        <v>42307</v>
      </c>
      <c r="I8106">
        <v>48706</v>
      </c>
      <c r="J8106" t="s">
        <v>47</v>
      </c>
      <c r="K8106">
        <v>18</v>
      </c>
      <c r="L8106">
        <v>7.28</v>
      </c>
      <c r="M8106" s="2">
        <v>0.09</v>
      </c>
      <c r="N8106">
        <v>132.78</v>
      </c>
      <c r="O8106">
        <v>11.15</v>
      </c>
      <c r="P8106">
        <v>-130.96</v>
      </c>
      <c r="Q8106" s="2">
        <v>0.37</v>
      </c>
      <c r="R8106" t="s">
        <v>29</v>
      </c>
      <c r="S8106" t="s">
        <v>30</v>
      </c>
      <c r="T8106" t="s">
        <v>598</v>
      </c>
      <c r="U8106" t="s">
        <v>61</v>
      </c>
      <c r="V8106" t="s">
        <v>33</v>
      </c>
      <c r="W8106">
        <v>6840</v>
      </c>
      <c r="X8106" s="1">
        <v>42314</v>
      </c>
      <c r="Y8106" t="s">
        <v>34</v>
      </c>
      <c r="Z8106" t="e" vm="30">
        <v>#VALUE!</v>
      </c>
      <c r="AA8106">
        <v>2451</v>
      </c>
      <c r="AB8106" t="e" cm="1" vm="2">
        <f t="array" ref="AB8106">_FV(Table1[[#This Row],[State]],"Country/region",TRUE)</f>
        <v>#VALUE!</v>
      </c>
    </row>
    <row r="8107" spans="1:28" x14ac:dyDescent="0.35">
      <c r="A8107" t="s">
        <v>2450</v>
      </c>
      <c r="B8107">
        <v>72</v>
      </c>
      <c r="C8107" t="s">
        <v>594</v>
      </c>
      <c r="D8107" t="s">
        <v>38</v>
      </c>
      <c r="E8107">
        <f>YEAR(Table1[[#This Row],[Order Date]])</f>
        <v>2015</v>
      </c>
      <c r="F8107">
        <v>1</v>
      </c>
      <c r="G8107">
        <f>MONTH(Table1[[#This Row],[Order Date]])</f>
        <v>10</v>
      </c>
      <c r="H8107" s="1">
        <v>42308</v>
      </c>
      <c r="I8107">
        <v>48423</v>
      </c>
      <c r="J8107" t="s">
        <v>28</v>
      </c>
      <c r="K8107">
        <v>49</v>
      </c>
      <c r="L8107">
        <v>8.74</v>
      </c>
      <c r="M8107" s="2">
        <v>0.08</v>
      </c>
      <c r="N8107">
        <v>414.11</v>
      </c>
      <c r="O8107">
        <v>8.2899999999999991</v>
      </c>
      <c r="P8107">
        <v>-172.32</v>
      </c>
      <c r="Q8107" s="2">
        <v>0.38</v>
      </c>
      <c r="R8107" t="s">
        <v>29</v>
      </c>
      <c r="S8107" t="s">
        <v>30</v>
      </c>
      <c r="T8107" t="s">
        <v>307</v>
      </c>
      <c r="U8107" t="s">
        <v>267</v>
      </c>
      <c r="V8107" t="s">
        <v>76</v>
      </c>
      <c r="W8107">
        <v>6795</v>
      </c>
      <c r="X8107" s="1">
        <v>42308</v>
      </c>
      <c r="Y8107" t="s">
        <v>34</v>
      </c>
      <c r="Z8107" t="e" vm="14">
        <v>#VALUE!</v>
      </c>
      <c r="AA8107">
        <v>33065</v>
      </c>
      <c r="AB8107" t="e" cm="1" vm="2">
        <f t="array" ref="AB8107">_FV(Table1[[#This Row],[State]],"Country/region",TRUE)</f>
        <v>#VALUE!</v>
      </c>
    </row>
    <row r="8108" spans="1:28" x14ac:dyDescent="0.35">
      <c r="A8108" t="s">
        <v>2508</v>
      </c>
      <c r="B8108">
        <v>72</v>
      </c>
      <c r="C8108" t="s">
        <v>117</v>
      </c>
      <c r="D8108" t="s">
        <v>46</v>
      </c>
      <c r="E8108">
        <f>YEAR(Table1[[#This Row],[Order Date]])</f>
        <v>2015</v>
      </c>
      <c r="F8108">
        <v>1</v>
      </c>
      <c r="G8108">
        <f>MONTH(Table1[[#This Row],[Order Date]])</f>
        <v>10</v>
      </c>
      <c r="H8108" s="1">
        <v>42308</v>
      </c>
      <c r="I8108">
        <v>9350</v>
      </c>
      <c r="J8108" t="s">
        <v>58</v>
      </c>
      <c r="K8108">
        <v>13</v>
      </c>
      <c r="L8108">
        <v>140.97999999999999</v>
      </c>
      <c r="M8108" s="2">
        <v>0.1</v>
      </c>
      <c r="N8108">
        <v>1735.94</v>
      </c>
      <c r="O8108">
        <v>53.48</v>
      </c>
      <c r="P8108">
        <v>-432.54</v>
      </c>
      <c r="Q8108" s="2">
        <v>0.65</v>
      </c>
      <c r="R8108" t="s">
        <v>48</v>
      </c>
      <c r="S8108" t="s">
        <v>73</v>
      </c>
      <c r="T8108" t="s">
        <v>434</v>
      </c>
      <c r="U8108" t="s">
        <v>154</v>
      </c>
      <c r="V8108" t="s">
        <v>68</v>
      </c>
      <c r="W8108">
        <v>1285</v>
      </c>
      <c r="X8108" s="1">
        <v>42309</v>
      </c>
      <c r="Y8108" t="s">
        <v>53</v>
      </c>
      <c r="Z8108" t="e" vm="11">
        <v>#VALUE!</v>
      </c>
      <c r="AA8108">
        <v>79109</v>
      </c>
      <c r="AB8108" t="e" cm="1" vm="2">
        <f t="array" ref="AB8108">_FV(Table1[[#This Row],[State]],"Country/region",TRUE)</f>
        <v>#VALUE!</v>
      </c>
    </row>
    <row r="8109" spans="1:28" x14ac:dyDescent="0.35">
      <c r="A8109" t="s">
        <v>891</v>
      </c>
      <c r="B8109">
        <v>72</v>
      </c>
      <c r="C8109" t="s">
        <v>892</v>
      </c>
      <c r="D8109" t="s">
        <v>46</v>
      </c>
      <c r="E8109">
        <f>YEAR(Table1[[#This Row],[Order Date]])</f>
        <v>2015</v>
      </c>
      <c r="F8109">
        <v>1</v>
      </c>
      <c r="G8109">
        <f>MONTH(Table1[[#This Row],[Order Date]])</f>
        <v>10</v>
      </c>
      <c r="H8109" s="1">
        <v>42308</v>
      </c>
      <c r="I8109">
        <v>37185</v>
      </c>
      <c r="J8109" t="s">
        <v>28</v>
      </c>
      <c r="K8109">
        <v>8</v>
      </c>
      <c r="L8109">
        <v>2.6</v>
      </c>
      <c r="M8109" s="2">
        <v>0.02</v>
      </c>
      <c r="N8109">
        <v>23.19</v>
      </c>
      <c r="O8109">
        <v>2.4</v>
      </c>
      <c r="P8109">
        <v>-13.27</v>
      </c>
      <c r="Q8109" s="2">
        <v>0.57999999999999996</v>
      </c>
      <c r="R8109" t="s">
        <v>29</v>
      </c>
      <c r="S8109" t="s">
        <v>59</v>
      </c>
      <c r="T8109" t="s">
        <v>238</v>
      </c>
      <c r="U8109" t="s">
        <v>88</v>
      </c>
      <c r="V8109" t="s">
        <v>68</v>
      </c>
      <c r="W8109">
        <v>5223</v>
      </c>
      <c r="X8109" s="1">
        <v>42309</v>
      </c>
      <c r="Y8109" t="s">
        <v>34</v>
      </c>
      <c r="Z8109" t="e" vm="38">
        <v>#VALUE!</v>
      </c>
      <c r="AA8109">
        <v>47130</v>
      </c>
      <c r="AB8109" t="e" cm="1" vm="2">
        <f t="array" ref="AB8109">_FV(Table1[[#This Row],[State]],"Country/region",TRUE)</f>
        <v>#VALUE!</v>
      </c>
    </row>
    <row r="8110" spans="1:28" x14ac:dyDescent="0.35">
      <c r="A8110" t="s">
        <v>377</v>
      </c>
      <c r="B8110">
        <v>72</v>
      </c>
      <c r="C8110" t="s">
        <v>3076</v>
      </c>
      <c r="D8110" t="s">
        <v>38</v>
      </c>
      <c r="E8110">
        <f>YEAR(Table1[[#This Row],[Order Date]])</f>
        <v>2015</v>
      </c>
      <c r="F8110">
        <v>1</v>
      </c>
      <c r="G8110">
        <f>MONTH(Table1[[#This Row],[Order Date]])</f>
        <v>10</v>
      </c>
      <c r="H8110" s="1">
        <v>42308</v>
      </c>
      <c r="I8110">
        <v>59492</v>
      </c>
      <c r="J8110" t="s">
        <v>39</v>
      </c>
      <c r="K8110">
        <v>25</v>
      </c>
      <c r="L8110">
        <v>6.48</v>
      </c>
      <c r="M8110" s="2">
        <v>0.02</v>
      </c>
      <c r="N8110">
        <v>170.4</v>
      </c>
      <c r="O8110">
        <v>10.050000000000001</v>
      </c>
      <c r="P8110">
        <v>-153.75</v>
      </c>
      <c r="Q8110" s="2">
        <v>0.37</v>
      </c>
      <c r="R8110" t="s">
        <v>29</v>
      </c>
      <c r="S8110" t="s">
        <v>30</v>
      </c>
      <c r="T8110" t="s">
        <v>724</v>
      </c>
      <c r="U8110" t="s">
        <v>61</v>
      </c>
      <c r="V8110" t="s">
        <v>76</v>
      </c>
      <c r="W8110">
        <v>8326</v>
      </c>
      <c r="X8110" s="1">
        <v>42309</v>
      </c>
      <c r="Y8110" t="s">
        <v>34</v>
      </c>
      <c r="Z8110" t="e" vm="14">
        <v>#VALUE!</v>
      </c>
      <c r="AA8110">
        <v>33403</v>
      </c>
      <c r="AB8110" t="e" cm="1" vm="2">
        <f t="array" ref="AB8110">_FV(Table1[[#This Row],[State]],"Country/region",TRUE)</f>
        <v>#VALUE!</v>
      </c>
    </row>
    <row r="8111" spans="1:28" x14ac:dyDescent="0.35">
      <c r="A8111" t="s">
        <v>870</v>
      </c>
      <c r="B8111">
        <v>72</v>
      </c>
      <c r="C8111" t="s">
        <v>2668</v>
      </c>
      <c r="D8111" t="s">
        <v>38</v>
      </c>
      <c r="E8111">
        <f>YEAR(Table1[[#This Row],[Order Date]])</f>
        <v>2015</v>
      </c>
      <c r="F8111">
        <v>1</v>
      </c>
      <c r="G8111">
        <f>MONTH(Table1[[#This Row],[Order Date]])</f>
        <v>10</v>
      </c>
      <c r="H8111" s="1">
        <v>42308</v>
      </c>
      <c r="I8111">
        <v>23585</v>
      </c>
      <c r="J8111" t="s">
        <v>58</v>
      </c>
      <c r="K8111">
        <v>44</v>
      </c>
      <c r="L8111">
        <v>4.28</v>
      </c>
      <c r="M8111" s="2">
        <v>0.06</v>
      </c>
      <c r="N8111">
        <v>192.78</v>
      </c>
      <c r="O8111">
        <v>1.6</v>
      </c>
      <c r="P8111">
        <v>4.59</v>
      </c>
      <c r="Q8111" s="2">
        <v>0.57999999999999996</v>
      </c>
      <c r="R8111" t="s">
        <v>29</v>
      </c>
      <c r="S8111" t="s">
        <v>59</v>
      </c>
      <c r="T8111" t="s">
        <v>1063</v>
      </c>
      <c r="U8111" t="s">
        <v>88</v>
      </c>
      <c r="V8111" t="s">
        <v>52</v>
      </c>
      <c r="W8111">
        <v>3301</v>
      </c>
      <c r="X8111" s="1">
        <v>42309</v>
      </c>
      <c r="Y8111" t="s">
        <v>34</v>
      </c>
      <c r="Z8111" t="e" vm="8">
        <v>#VALUE!</v>
      </c>
      <c r="AA8111">
        <v>97301</v>
      </c>
      <c r="AB8111" t="e" cm="1" vm="2">
        <f t="array" ref="AB8111">_FV(Table1[[#This Row],[State]],"Country/region",TRUE)</f>
        <v>#VALUE!</v>
      </c>
    </row>
    <row r="8112" spans="1:28" x14ac:dyDescent="0.35">
      <c r="A8112" t="s">
        <v>2508</v>
      </c>
      <c r="B8112">
        <v>72</v>
      </c>
      <c r="C8112" t="s">
        <v>117</v>
      </c>
      <c r="D8112" t="s">
        <v>46</v>
      </c>
      <c r="E8112">
        <f>YEAR(Table1[[#This Row],[Order Date]])</f>
        <v>2015</v>
      </c>
      <c r="F8112">
        <v>1</v>
      </c>
      <c r="G8112">
        <f>MONTH(Table1[[#This Row],[Order Date]])</f>
        <v>10</v>
      </c>
      <c r="H8112" s="1">
        <v>42308</v>
      </c>
      <c r="I8112">
        <v>9350</v>
      </c>
      <c r="J8112" t="s">
        <v>58</v>
      </c>
      <c r="K8112">
        <v>2</v>
      </c>
      <c r="L8112">
        <v>172.99</v>
      </c>
      <c r="M8112" s="2">
        <v>0.1</v>
      </c>
      <c r="N8112">
        <v>337.6</v>
      </c>
      <c r="O8112">
        <v>19.989999999999998</v>
      </c>
      <c r="P8112">
        <v>-210.7835</v>
      </c>
      <c r="Q8112" s="2">
        <v>0.64</v>
      </c>
      <c r="R8112" t="s">
        <v>48</v>
      </c>
      <c r="S8112" t="s">
        <v>80</v>
      </c>
      <c r="T8112" t="s">
        <v>732</v>
      </c>
      <c r="U8112" t="s">
        <v>82</v>
      </c>
      <c r="V8112" t="s">
        <v>68</v>
      </c>
      <c r="W8112">
        <v>1286</v>
      </c>
      <c r="X8112" s="1">
        <v>42310</v>
      </c>
      <c r="Y8112" t="s">
        <v>34</v>
      </c>
      <c r="Z8112" t="e" vm="11">
        <v>#VALUE!</v>
      </c>
      <c r="AA8112">
        <v>79109</v>
      </c>
      <c r="AB8112" t="e" cm="1" vm="2">
        <f t="array" ref="AB8112">_FV(Table1[[#This Row],[State]],"Country/region",TRUE)</f>
        <v>#VALUE!</v>
      </c>
    </row>
    <row r="8113" spans="1:28" x14ac:dyDescent="0.35">
      <c r="A8113" t="s">
        <v>579</v>
      </c>
      <c r="B8113">
        <v>72</v>
      </c>
      <c r="C8113" t="s">
        <v>248</v>
      </c>
      <c r="D8113" t="s">
        <v>46</v>
      </c>
      <c r="E8113">
        <f>YEAR(Table1[[#This Row],[Order Date]])</f>
        <v>2015</v>
      </c>
      <c r="F8113">
        <v>1</v>
      </c>
      <c r="G8113">
        <f>MONTH(Table1[[#This Row],[Order Date]])</f>
        <v>11</v>
      </c>
      <c r="H8113" s="1">
        <v>42309</v>
      </c>
      <c r="I8113">
        <v>32325</v>
      </c>
      <c r="J8113" t="s">
        <v>58</v>
      </c>
      <c r="K8113">
        <v>45</v>
      </c>
      <c r="L8113">
        <v>22.98</v>
      </c>
      <c r="M8113" s="2">
        <v>0</v>
      </c>
      <c r="N8113">
        <v>1103.73</v>
      </c>
      <c r="O8113">
        <v>7.58</v>
      </c>
      <c r="P8113">
        <v>189.28</v>
      </c>
      <c r="Q8113" s="2">
        <v>0.51</v>
      </c>
      <c r="R8113" t="s">
        <v>48</v>
      </c>
      <c r="S8113" t="s">
        <v>30</v>
      </c>
      <c r="T8113" t="s">
        <v>2894</v>
      </c>
      <c r="U8113" t="s">
        <v>82</v>
      </c>
      <c r="V8113" t="s">
        <v>52</v>
      </c>
      <c r="W8113">
        <v>4544</v>
      </c>
      <c r="X8113" s="1">
        <v>42310</v>
      </c>
      <c r="Y8113" t="s">
        <v>34</v>
      </c>
      <c r="Z8113" t="e" vm="33">
        <v>#VALUE!</v>
      </c>
      <c r="AA8113">
        <v>83616</v>
      </c>
      <c r="AB8113" t="e" cm="1" vm="2">
        <f t="array" ref="AB8113">_FV(Table1[[#This Row],[State]],"Country/region",TRUE)</f>
        <v>#VALUE!</v>
      </c>
    </row>
    <row r="8114" spans="1:28" x14ac:dyDescent="0.35">
      <c r="A8114" t="s">
        <v>1938</v>
      </c>
      <c r="B8114">
        <v>72</v>
      </c>
      <c r="C8114" t="s">
        <v>961</v>
      </c>
      <c r="D8114" t="s">
        <v>46</v>
      </c>
      <c r="E8114">
        <f>YEAR(Table1[[#This Row],[Order Date]])</f>
        <v>2015</v>
      </c>
      <c r="F8114">
        <v>1</v>
      </c>
      <c r="G8114">
        <f>MONTH(Table1[[#This Row],[Order Date]])</f>
        <v>11</v>
      </c>
      <c r="H8114" s="1">
        <v>42309</v>
      </c>
      <c r="I8114">
        <v>53990</v>
      </c>
      <c r="J8114" t="s">
        <v>39</v>
      </c>
      <c r="K8114">
        <v>44</v>
      </c>
      <c r="L8114">
        <v>110.99</v>
      </c>
      <c r="M8114" s="2">
        <v>0.04</v>
      </c>
      <c r="N8114">
        <v>4263.9314999999997</v>
      </c>
      <c r="O8114">
        <v>2.5</v>
      </c>
      <c r="P8114">
        <v>1411.029</v>
      </c>
      <c r="Q8114" s="2">
        <v>0.56999999999999995</v>
      </c>
      <c r="R8114" t="s">
        <v>96</v>
      </c>
      <c r="S8114" t="s">
        <v>30</v>
      </c>
      <c r="T8114" t="s">
        <v>104</v>
      </c>
      <c r="U8114" t="s">
        <v>105</v>
      </c>
      <c r="V8114" t="s">
        <v>68</v>
      </c>
      <c r="W8114">
        <v>7548</v>
      </c>
      <c r="X8114" s="1">
        <v>42310</v>
      </c>
      <c r="Y8114" t="s">
        <v>34</v>
      </c>
      <c r="Z8114" t="e" vm="16">
        <v>#VALUE!</v>
      </c>
      <c r="AA8114">
        <v>61604</v>
      </c>
      <c r="AB8114" t="e" cm="1" vm="2">
        <f t="array" ref="AB8114">_FV(Table1[[#This Row],[State]],"Country/region",TRUE)</f>
        <v>#VALUE!</v>
      </c>
    </row>
    <row r="8115" spans="1:28" x14ac:dyDescent="0.35">
      <c r="A8115" t="s">
        <v>3120</v>
      </c>
      <c r="B8115">
        <v>72</v>
      </c>
      <c r="C8115" t="s">
        <v>535</v>
      </c>
      <c r="D8115" t="s">
        <v>46</v>
      </c>
      <c r="E8115">
        <f>YEAR(Table1[[#This Row],[Order Date]])</f>
        <v>2015</v>
      </c>
      <c r="F8115">
        <v>1</v>
      </c>
      <c r="G8115">
        <f>MONTH(Table1[[#This Row],[Order Date]])</f>
        <v>11</v>
      </c>
      <c r="H8115" s="1">
        <v>42309</v>
      </c>
      <c r="I8115">
        <v>35456</v>
      </c>
      <c r="J8115" t="s">
        <v>58</v>
      </c>
      <c r="K8115">
        <v>37</v>
      </c>
      <c r="L8115">
        <v>1.26</v>
      </c>
      <c r="M8115" s="2">
        <v>0.03</v>
      </c>
      <c r="N8115">
        <v>46.37</v>
      </c>
      <c r="O8115">
        <v>0.7</v>
      </c>
      <c r="P8115">
        <v>-19.809999999999999</v>
      </c>
      <c r="Q8115" s="2">
        <v>0.81</v>
      </c>
      <c r="R8115" t="s">
        <v>29</v>
      </c>
      <c r="S8115" t="s">
        <v>59</v>
      </c>
      <c r="T8115" t="s">
        <v>1692</v>
      </c>
      <c r="U8115" t="s">
        <v>232</v>
      </c>
      <c r="V8115" t="s">
        <v>52</v>
      </c>
      <c r="W8115">
        <v>4983</v>
      </c>
      <c r="X8115" s="1">
        <v>42311</v>
      </c>
      <c r="Y8115" t="s">
        <v>34</v>
      </c>
      <c r="Z8115" t="e" vm="42">
        <v>#VALUE!</v>
      </c>
      <c r="AA8115">
        <v>85023</v>
      </c>
      <c r="AB8115" t="e" cm="1" vm="2">
        <f t="array" ref="AB8115">_FV(Table1[[#This Row],[State]],"Country/region",TRUE)</f>
        <v>#VALUE!</v>
      </c>
    </row>
    <row r="8116" spans="1:28" x14ac:dyDescent="0.35">
      <c r="A8116" t="s">
        <v>2688</v>
      </c>
      <c r="B8116">
        <v>72</v>
      </c>
      <c r="C8116" t="s">
        <v>2420</v>
      </c>
      <c r="D8116" t="s">
        <v>38</v>
      </c>
      <c r="E8116">
        <f>YEAR(Table1[[#This Row],[Order Date]])</f>
        <v>2015</v>
      </c>
      <c r="F8116">
        <v>1</v>
      </c>
      <c r="G8116">
        <f>MONTH(Table1[[#This Row],[Order Date]])</f>
        <v>11</v>
      </c>
      <c r="H8116" s="1">
        <v>42309</v>
      </c>
      <c r="I8116">
        <v>19586</v>
      </c>
      <c r="J8116" t="s">
        <v>39</v>
      </c>
      <c r="K8116">
        <v>36</v>
      </c>
      <c r="L8116">
        <v>2.08</v>
      </c>
      <c r="M8116" s="2">
        <v>0.1</v>
      </c>
      <c r="N8116">
        <v>70.63</v>
      </c>
      <c r="O8116">
        <v>2.56</v>
      </c>
      <c r="P8116">
        <v>-66.87</v>
      </c>
      <c r="Q8116" s="2">
        <v>0.55000000000000004</v>
      </c>
      <c r="R8116" t="s">
        <v>29</v>
      </c>
      <c r="S8116" t="s">
        <v>139</v>
      </c>
      <c r="T8116" t="s">
        <v>769</v>
      </c>
      <c r="U8116" t="s">
        <v>481</v>
      </c>
      <c r="V8116" t="s">
        <v>76</v>
      </c>
      <c r="W8116">
        <v>2713</v>
      </c>
      <c r="X8116" s="1">
        <v>42311</v>
      </c>
      <c r="Y8116" t="s">
        <v>34</v>
      </c>
      <c r="Z8116" t="e" vm="14">
        <v>#VALUE!</v>
      </c>
      <c r="AA8116">
        <v>34210</v>
      </c>
      <c r="AB8116" t="e" cm="1" vm="2">
        <f t="array" ref="AB8116">_FV(Table1[[#This Row],[State]],"Country/region",TRUE)</f>
        <v>#VALUE!</v>
      </c>
    </row>
    <row r="8117" spans="1:28" x14ac:dyDescent="0.35">
      <c r="A8117" t="s">
        <v>3554</v>
      </c>
      <c r="B8117">
        <v>72</v>
      </c>
      <c r="C8117" t="s">
        <v>1277</v>
      </c>
      <c r="D8117" t="s">
        <v>46</v>
      </c>
      <c r="E8117">
        <f>YEAR(Table1[[#This Row],[Order Date]])</f>
        <v>2015</v>
      </c>
      <c r="F8117">
        <v>1</v>
      </c>
      <c r="G8117">
        <f>MONTH(Table1[[#This Row],[Order Date]])</f>
        <v>11</v>
      </c>
      <c r="H8117" s="1">
        <v>42309</v>
      </c>
      <c r="I8117">
        <v>37287</v>
      </c>
      <c r="J8117" t="s">
        <v>47</v>
      </c>
      <c r="K8117">
        <v>18</v>
      </c>
      <c r="L8117">
        <v>6.64</v>
      </c>
      <c r="M8117" s="2">
        <v>0.09</v>
      </c>
      <c r="N8117">
        <v>122.41</v>
      </c>
      <c r="O8117">
        <v>4.95</v>
      </c>
      <c r="P8117">
        <v>2.37</v>
      </c>
      <c r="Q8117" s="2">
        <v>0.37</v>
      </c>
      <c r="R8117" t="s">
        <v>48</v>
      </c>
      <c r="S8117" t="s">
        <v>139</v>
      </c>
      <c r="T8117" t="s">
        <v>173</v>
      </c>
      <c r="U8117" t="s">
        <v>82</v>
      </c>
      <c r="V8117" t="s">
        <v>33</v>
      </c>
      <c r="W8117">
        <v>5239</v>
      </c>
      <c r="X8117" s="1">
        <v>42313</v>
      </c>
      <c r="Y8117" t="s">
        <v>34</v>
      </c>
      <c r="Z8117" t="e" vm="30">
        <v>#VALUE!</v>
      </c>
      <c r="AA8117">
        <v>1923</v>
      </c>
      <c r="AB8117" t="e" cm="1" vm="2">
        <f t="array" ref="AB8117">_FV(Table1[[#This Row],[State]],"Country/region",TRUE)</f>
        <v>#VALUE!</v>
      </c>
    </row>
    <row r="8118" spans="1:28" x14ac:dyDescent="0.35">
      <c r="A8118" t="s">
        <v>2040</v>
      </c>
      <c r="B8118">
        <v>72</v>
      </c>
      <c r="C8118" t="s">
        <v>2346</v>
      </c>
      <c r="D8118" t="s">
        <v>57</v>
      </c>
      <c r="E8118">
        <f>YEAR(Table1[[#This Row],[Order Date]])</f>
        <v>2015</v>
      </c>
      <c r="F8118">
        <v>1</v>
      </c>
      <c r="G8118">
        <f>MONTH(Table1[[#This Row],[Order Date]])</f>
        <v>11</v>
      </c>
      <c r="H8118" s="1">
        <v>42309</v>
      </c>
      <c r="I8118">
        <v>32231</v>
      </c>
      <c r="J8118" t="s">
        <v>47</v>
      </c>
      <c r="K8118">
        <v>44</v>
      </c>
      <c r="L8118">
        <v>4.26</v>
      </c>
      <c r="M8118" s="2">
        <v>0.01</v>
      </c>
      <c r="N8118">
        <v>192.33</v>
      </c>
      <c r="O8118">
        <v>1.2</v>
      </c>
      <c r="P8118">
        <v>48.54</v>
      </c>
      <c r="Q8118" s="2">
        <v>0.44</v>
      </c>
      <c r="R8118" t="s">
        <v>29</v>
      </c>
      <c r="S8118" t="s">
        <v>59</v>
      </c>
      <c r="T8118" t="s">
        <v>87</v>
      </c>
      <c r="U8118" t="s">
        <v>88</v>
      </c>
      <c r="V8118" t="s">
        <v>68</v>
      </c>
      <c r="W8118">
        <v>4535</v>
      </c>
      <c r="X8118" s="1">
        <v>42313</v>
      </c>
      <c r="Y8118" t="s">
        <v>34</v>
      </c>
      <c r="Z8118" t="e" vm="28">
        <v>#VALUE!</v>
      </c>
      <c r="AA8118">
        <v>63130</v>
      </c>
      <c r="AB8118" t="e" cm="1" vm="2">
        <f t="array" ref="AB8118">_FV(Table1[[#This Row],[State]],"Country/region",TRUE)</f>
        <v>#VALUE!</v>
      </c>
    </row>
    <row r="8119" spans="1:28" x14ac:dyDescent="0.35">
      <c r="A8119" t="s">
        <v>1644</v>
      </c>
      <c r="B8119">
        <v>72</v>
      </c>
      <c r="C8119" t="s">
        <v>1277</v>
      </c>
      <c r="D8119" t="s">
        <v>46</v>
      </c>
      <c r="E8119">
        <f>YEAR(Table1[[#This Row],[Order Date]])</f>
        <v>2015</v>
      </c>
      <c r="F8119">
        <v>1</v>
      </c>
      <c r="G8119">
        <f>MONTH(Table1[[#This Row],[Order Date]])</f>
        <v>11</v>
      </c>
      <c r="H8119" s="1">
        <v>42309</v>
      </c>
      <c r="I8119">
        <v>37287</v>
      </c>
      <c r="J8119" t="s">
        <v>47</v>
      </c>
      <c r="K8119">
        <v>22</v>
      </c>
      <c r="L8119">
        <v>110.99</v>
      </c>
      <c r="M8119" s="2">
        <v>0.04</v>
      </c>
      <c r="N8119">
        <v>2052.2655</v>
      </c>
      <c r="O8119">
        <v>2.5</v>
      </c>
      <c r="P8119">
        <v>371.40300000000002</v>
      </c>
      <c r="Q8119" s="2">
        <v>0.56999999999999995</v>
      </c>
      <c r="R8119" t="s">
        <v>96</v>
      </c>
      <c r="S8119" t="s">
        <v>30</v>
      </c>
      <c r="T8119" t="s">
        <v>104</v>
      </c>
      <c r="U8119" t="s">
        <v>105</v>
      </c>
      <c r="V8119" t="s">
        <v>33</v>
      </c>
      <c r="W8119">
        <v>5240</v>
      </c>
      <c r="X8119" s="1">
        <v>42313</v>
      </c>
      <c r="Y8119" t="s">
        <v>34</v>
      </c>
      <c r="Z8119" t="e" vm="24">
        <v>#VALUE!</v>
      </c>
      <c r="AA8119">
        <v>7101</v>
      </c>
      <c r="AB8119" t="e" cm="1" vm="2">
        <f t="array" ref="AB8119">_FV(Table1[[#This Row],[State]],"Country/region",TRUE)</f>
        <v>#VALUE!</v>
      </c>
    </row>
    <row r="8120" spans="1:28" x14ac:dyDescent="0.35">
      <c r="A8120" t="s">
        <v>2605</v>
      </c>
      <c r="B8120">
        <v>72</v>
      </c>
      <c r="C8120" t="s">
        <v>1277</v>
      </c>
      <c r="D8120" t="s">
        <v>46</v>
      </c>
      <c r="E8120">
        <f>YEAR(Table1[[#This Row],[Order Date]])</f>
        <v>2015</v>
      </c>
      <c r="F8120">
        <v>1</v>
      </c>
      <c r="G8120">
        <f>MONTH(Table1[[#This Row],[Order Date]])</f>
        <v>11</v>
      </c>
      <c r="H8120" s="1">
        <v>42309</v>
      </c>
      <c r="I8120">
        <v>37287</v>
      </c>
      <c r="J8120" t="s">
        <v>47</v>
      </c>
      <c r="K8120">
        <v>45</v>
      </c>
      <c r="L8120">
        <v>2.98</v>
      </c>
      <c r="M8120" s="2">
        <v>0.05</v>
      </c>
      <c r="N8120">
        <v>130.25</v>
      </c>
      <c r="O8120">
        <v>1.58</v>
      </c>
      <c r="P8120">
        <v>0.89</v>
      </c>
      <c r="Q8120" s="2">
        <v>0.39</v>
      </c>
      <c r="R8120" t="s">
        <v>29</v>
      </c>
      <c r="S8120" t="s">
        <v>59</v>
      </c>
      <c r="T8120" t="s">
        <v>713</v>
      </c>
      <c r="U8120" t="s">
        <v>232</v>
      </c>
      <c r="V8120" t="s">
        <v>33</v>
      </c>
      <c r="W8120">
        <v>5241</v>
      </c>
      <c r="X8120" s="1">
        <v>42314</v>
      </c>
      <c r="Y8120" t="s">
        <v>34</v>
      </c>
      <c r="Z8120" t="e" vm="17">
        <v>#VALUE!</v>
      </c>
      <c r="AA8120">
        <v>6360</v>
      </c>
      <c r="AB8120" t="e" cm="1" vm="2">
        <f t="array" ref="AB8120">_FV(Table1[[#This Row],[State]],"Country/region",TRUE)</f>
        <v>#VALUE!</v>
      </c>
    </row>
    <row r="8121" spans="1:28" x14ac:dyDescent="0.35">
      <c r="A8121" t="s">
        <v>743</v>
      </c>
      <c r="B8121">
        <v>72</v>
      </c>
      <c r="C8121" t="s">
        <v>907</v>
      </c>
      <c r="D8121" t="s">
        <v>57</v>
      </c>
      <c r="E8121">
        <f>YEAR(Table1[[#This Row],[Order Date]])</f>
        <v>2015</v>
      </c>
      <c r="F8121">
        <v>1</v>
      </c>
      <c r="G8121">
        <f>MONTH(Table1[[#This Row],[Order Date]])</f>
        <v>11</v>
      </c>
      <c r="H8121" s="1">
        <v>42310</v>
      </c>
      <c r="I8121">
        <v>3297</v>
      </c>
      <c r="J8121" t="s">
        <v>28</v>
      </c>
      <c r="K8121">
        <v>40</v>
      </c>
      <c r="L8121">
        <v>3.75</v>
      </c>
      <c r="M8121" s="2">
        <v>0.04</v>
      </c>
      <c r="N8121">
        <v>158.69999999999999</v>
      </c>
      <c r="O8121">
        <v>7.5</v>
      </c>
      <c r="P8121">
        <v>-196.8</v>
      </c>
      <c r="Q8121" s="2">
        <v>0.37</v>
      </c>
      <c r="R8121" t="s">
        <v>29</v>
      </c>
      <c r="S8121" t="s">
        <v>30</v>
      </c>
      <c r="T8121" t="s">
        <v>3423</v>
      </c>
      <c r="U8121" t="s">
        <v>210</v>
      </c>
      <c r="V8121" t="s">
        <v>52</v>
      </c>
      <c r="W8121">
        <v>476</v>
      </c>
      <c r="X8121" s="1">
        <v>42311</v>
      </c>
      <c r="Y8121" t="s">
        <v>34</v>
      </c>
      <c r="Z8121" t="e" vm="23">
        <v>#VALUE!</v>
      </c>
      <c r="AA8121">
        <v>98002</v>
      </c>
      <c r="AB8121" t="e" cm="1" vm="2">
        <f t="array" ref="AB8121">_FV(Table1[[#This Row],[State]],"Country/region",TRUE)</f>
        <v>#VALUE!</v>
      </c>
    </row>
    <row r="8122" spans="1:28" x14ac:dyDescent="0.35">
      <c r="A8122" t="s">
        <v>367</v>
      </c>
      <c r="B8122">
        <v>72</v>
      </c>
      <c r="C8122" t="s">
        <v>368</v>
      </c>
      <c r="D8122" t="s">
        <v>27</v>
      </c>
      <c r="E8122">
        <f>YEAR(Table1[[#This Row],[Order Date]])</f>
        <v>2015</v>
      </c>
      <c r="F8122">
        <v>1</v>
      </c>
      <c r="G8122">
        <f>MONTH(Table1[[#This Row],[Order Date]])</f>
        <v>11</v>
      </c>
      <c r="H8122" s="1">
        <v>42311</v>
      </c>
      <c r="I8122">
        <v>34022</v>
      </c>
      <c r="J8122" t="s">
        <v>39</v>
      </c>
      <c r="K8122">
        <v>50</v>
      </c>
      <c r="L8122">
        <v>4.91</v>
      </c>
      <c r="M8122" s="2">
        <v>0.05</v>
      </c>
      <c r="N8122">
        <v>236.28</v>
      </c>
      <c r="O8122">
        <v>3.05</v>
      </c>
      <c r="P8122">
        <v>-34.06</v>
      </c>
      <c r="Q8122" s="2">
        <v>0.52</v>
      </c>
      <c r="R8122" t="s">
        <v>48</v>
      </c>
      <c r="S8122" t="s">
        <v>139</v>
      </c>
      <c r="T8122" t="s">
        <v>2780</v>
      </c>
      <c r="U8122" t="s">
        <v>82</v>
      </c>
      <c r="V8122" t="s">
        <v>33</v>
      </c>
      <c r="W8122">
        <v>4791</v>
      </c>
      <c r="X8122" s="1">
        <v>42311</v>
      </c>
      <c r="Y8122" t="s">
        <v>34</v>
      </c>
      <c r="Z8122" t="e" vm="15">
        <v>#VALUE!</v>
      </c>
      <c r="AA8122">
        <v>11598</v>
      </c>
      <c r="AB8122" t="e" cm="1" vm="2">
        <f t="array" ref="AB8122">_FV(Table1[[#This Row],[State]],"Country/region",TRUE)</f>
        <v>#VALUE!</v>
      </c>
    </row>
    <row r="8123" spans="1:28" x14ac:dyDescent="0.35">
      <c r="A8123" t="s">
        <v>64</v>
      </c>
      <c r="B8123">
        <v>72</v>
      </c>
      <c r="C8123" t="s">
        <v>65</v>
      </c>
      <c r="D8123" t="s">
        <v>57</v>
      </c>
      <c r="E8123">
        <f>YEAR(Table1[[#This Row],[Order Date]])</f>
        <v>2015</v>
      </c>
      <c r="F8123">
        <v>1</v>
      </c>
      <c r="G8123">
        <f>MONTH(Table1[[#This Row],[Order Date]])</f>
        <v>11</v>
      </c>
      <c r="H8123" s="1">
        <v>42311</v>
      </c>
      <c r="I8123">
        <v>5890</v>
      </c>
      <c r="J8123" t="s">
        <v>28</v>
      </c>
      <c r="K8123">
        <v>42</v>
      </c>
      <c r="L8123">
        <v>20.99</v>
      </c>
      <c r="M8123" s="2">
        <v>0</v>
      </c>
      <c r="N8123">
        <v>813.53499999999997</v>
      </c>
      <c r="O8123">
        <v>0.99</v>
      </c>
      <c r="P8123">
        <v>435.95100000000002</v>
      </c>
      <c r="Q8123" s="2">
        <v>0.37</v>
      </c>
      <c r="R8123" t="s">
        <v>96</v>
      </c>
      <c r="S8123" t="s">
        <v>59</v>
      </c>
      <c r="T8123" t="s">
        <v>2275</v>
      </c>
      <c r="U8123" t="s">
        <v>105</v>
      </c>
      <c r="V8123" t="s">
        <v>68</v>
      </c>
      <c r="W8123">
        <v>815</v>
      </c>
      <c r="X8123" s="1">
        <v>42312</v>
      </c>
      <c r="Y8123" t="s">
        <v>42</v>
      </c>
      <c r="Z8123" t="e" vm="5">
        <v>#VALUE!</v>
      </c>
      <c r="AA8123">
        <v>55372</v>
      </c>
      <c r="AB8123" t="e" cm="1" vm="2">
        <f t="array" ref="AB8123">_FV(Table1[[#This Row],[State]],"Country/region",TRUE)</f>
        <v>#VALUE!</v>
      </c>
    </row>
    <row r="8124" spans="1:28" x14ac:dyDescent="0.35">
      <c r="A8124" t="s">
        <v>367</v>
      </c>
      <c r="B8124">
        <v>72</v>
      </c>
      <c r="C8124" t="s">
        <v>368</v>
      </c>
      <c r="D8124" t="s">
        <v>27</v>
      </c>
      <c r="E8124">
        <f>YEAR(Table1[[#This Row],[Order Date]])</f>
        <v>2015</v>
      </c>
      <c r="F8124">
        <v>1</v>
      </c>
      <c r="G8124">
        <f>MONTH(Table1[[#This Row],[Order Date]])</f>
        <v>11</v>
      </c>
      <c r="H8124" s="1">
        <v>42311</v>
      </c>
      <c r="I8124">
        <v>34022</v>
      </c>
      <c r="J8124" t="s">
        <v>39</v>
      </c>
      <c r="K8124">
        <v>6</v>
      </c>
      <c r="L8124">
        <v>6.64</v>
      </c>
      <c r="M8124" s="2">
        <v>0.06</v>
      </c>
      <c r="N8124">
        <v>43.9</v>
      </c>
      <c r="O8124">
        <v>4.95</v>
      </c>
      <c r="P8124">
        <v>12.74</v>
      </c>
      <c r="Q8124" s="2">
        <v>0.37</v>
      </c>
      <c r="R8124" t="s">
        <v>48</v>
      </c>
      <c r="S8124" t="s">
        <v>139</v>
      </c>
      <c r="T8124" t="s">
        <v>173</v>
      </c>
      <c r="U8124" t="s">
        <v>82</v>
      </c>
      <c r="V8124" t="s">
        <v>33</v>
      </c>
      <c r="W8124">
        <v>4790</v>
      </c>
      <c r="X8124" s="1">
        <v>42313</v>
      </c>
      <c r="Y8124" t="s">
        <v>34</v>
      </c>
      <c r="Z8124" t="e" vm="15">
        <v>#VALUE!</v>
      </c>
      <c r="AA8124">
        <v>11598</v>
      </c>
      <c r="AB8124" t="e" cm="1" vm="2">
        <f t="array" ref="AB8124">_FV(Table1[[#This Row],[State]],"Country/region",TRUE)</f>
        <v>#VALUE!</v>
      </c>
    </row>
    <row r="8125" spans="1:28" x14ac:dyDescent="0.35">
      <c r="A8125" t="s">
        <v>2571</v>
      </c>
      <c r="B8125">
        <v>72</v>
      </c>
      <c r="C8125" t="s">
        <v>2572</v>
      </c>
      <c r="D8125" t="s">
        <v>57</v>
      </c>
      <c r="E8125">
        <f>YEAR(Table1[[#This Row],[Order Date]])</f>
        <v>2015</v>
      </c>
      <c r="F8125">
        <v>1</v>
      </c>
      <c r="G8125">
        <f>MONTH(Table1[[#This Row],[Order Date]])</f>
        <v>11</v>
      </c>
      <c r="H8125" s="1">
        <v>42312</v>
      </c>
      <c r="I8125">
        <v>37798</v>
      </c>
      <c r="J8125" t="s">
        <v>28</v>
      </c>
      <c r="K8125">
        <v>23</v>
      </c>
      <c r="L8125">
        <v>291.73</v>
      </c>
      <c r="M8125" s="2">
        <v>0.09</v>
      </c>
      <c r="N8125">
        <v>6276.83</v>
      </c>
      <c r="O8125">
        <v>48.8</v>
      </c>
      <c r="P8125">
        <v>813.49</v>
      </c>
      <c r="Q8125" s="2">
        <v>0.56000000000000005</v>
      </c>
      <c r="R8125" t="s">
        <v>48</v>
      </c>
      <c r="S8125" t="s">
        <v>49</v>
      </c>
      <c r="T8125" t="s">
        <v>50</v>
      </c>
      <c r="U8125" t="s">
        <v>51</v>
      </c>
      <c r="V8125" t="s">
        <v>68</v>
      </c>
      <c r="W8125">
        <v>5315</v>
      </c>
      <c r="X8125" s="1">
        <v>42312</v>
      </c>
      <c r="Y8125" t="s">
        <v>53</v>
      </c>
      <c r="Z8125" t="e" vm="40">
        <v>#VALUE!</v>
      </c>
      <c r="AA8125">
        <v>66062</v>
      </c>
      <c r="AB8125" t="e" cm="1" vm="2">
        <f t="array" ref="AB8125">_FV(Table1[[#This Row],[State]],"Country/region",TRUE)</f>
        <v>#VALUE!</v>
      </c>
    </row>
    <row r="8126" spans="1:28" x14ac:dyDescent="0.35">
      <c r="A8126" t="s">
        <v>651</v>
      </c>
      <c r="B8126">
        <v>72</v>
      </c>
      <c r="C8126" t="s">
        <v>652</v>
      </c>
      <c r="D8126" t="s">
        <v>38</v>
      </c>
      <c r="E8126">
        <f>YEAR(Table1[[#This Row],[Order Date]])</f>
        <v>2015</v>
      </c>
      <c r="F8126">
        <v>1</v>
      </c>
      <c r="G8126">
        <f>MONTH(Table1[[#This Row],[Order Date]])</f>
        <v>11</v>
      </c>
      <c r="H8126" s="1">
        <v>42312</v>
      </c>
      <c r="I8126">
        <v>19143</v>
      </c>
      <c r="J8126" t="s">
        <v>28</v>
      </c>
      <c r="K8126">
        <v>3</v>
      </c>
      <c r="L8126">
        <v>810.98</v>
      </c>
      <c r="M8126" s="2">
        <v>7.0000000000000007E-2</v>
      </c>
      <c r="N8126">
        <v>2421.02</v>
      </c>
      <c r="O8126">
        <v>16.059999999999999</v>
      </c>
      <c r="P8126">
        <v>-1943.1711</v>
      </c>
      <c r="Q8126" s="2">
        <v>0.56000000000000005</v>
      </c>
      <c r="R8126" t="s">
        <v>96</v>
      </c>
      <c r="S8126" t="s">
        <v>49</v>
      </c>
      <c r="T8126" t="s">
        <v>3206</v>
      </c>
      <c r="U8126" t="s">
        <v>98</v>
      </c>
      <c r="V8126" t="s">
        <v>52</v>
      </c>
      <c r="W8126">
        <v>2647</v>
      </c>
      <c r="X8126" s="1">
        <v>42313</v>
      </c>
      <c r="Y8126" t="s">
        <v>53</v>
      </c>
      <c r="Z8126" t="e" vm="4">
        <v>#VALUE!</v>
      </c>
      <c r="AA8126">
        <v>92592</v>
      </c>
      <c r="AB8126" t="e" cm="1" vm="2">
        <f t="array" ref="AB8126">_FV(Table1[[#This Row],[State]],"Country/region",TRUE)</f>
        <v>#VALUE!</v>
      </c>
    </row>
    <row r="8127" spans="1:28" x14ac:dyDescent="0.35">
      <c r="A8127" t="s">
        <v>1999</v>
      </c>
      <c r="B8127">
        <v>72</v>
      </c>
      <c r="C8127" t="s">
        <v>1621</v>
      </c>
      <c r="D8127" t="s">
        <v>27</v>
      </c>
      <c r="E8127">
        <f>YEAR(Table1[[#This Row],[Order Date]])</f>
        <v>2015</v>
      </c>
      <c r="F8127">
        <v>1</v>
      </c>
      <c r="G8127">
        <f>MONTH(Table1[[#This Row],[Order Date]])</f>
        <v>11</v>
      </c>
      <c r="H8127" s="1">
        <v>42313</v>
      </c>
      <c r="I8127">
        <v>36163</v>
      </c>
      <c r="J8127" t="s">
        <v>47</v>
      </c>
      <c r="K8127">
        <v>32</v>
      </c>
      <c r="L8127">
        <v>14.45</v>
      </c>
      <c r="M8127" s="2">
        <v>7.0000000000000007E-2</v>
      </c>
      <c r="N8127">
        <v>463</v>
      </c>
      <c r="O8127">
        <v>7.17</v>
      </c>
      <c r="P8127">
        <v>24.607500000000002</v>
      </c>
      <c r="Q8127" s="2">
        <v>0.38</v>
      </c>
      <c r="R8127" t="s">
        <v>29</v>
      </c>
      <c r="S8127" t="s">
        <v>30</v>
      </c>
      <c r="T8127" t="s">
        <v>2398</v>
      </c>
      <c r="U8127" t="s">
        <v>67</v>
      </c>
      <c r="V8127" t="s">
        <v>68</v>
      </c>
      <c r="W8127">
        <v>5078</v>
      </c>
      <c r="X8127" s="1">
        <v>42313</v>
      </c>
      <c r="Y8127" t="s">
        <v>34</v>
      </c>
      <c r="Z8127" t="e" vm="28">
        <v>#VALUE!</v>
      </c>
      <c r="AA8127">
        <v>64130</v>
      </c>
      <c r="AB8127" t="e" cm="1" vm="2">
        <f t="array" ref="AB8127">_FV(Table1[[#This Row],[State]],"Country/region",TRUE)</f>
        <v>#VALUE!</v>
      </c>
    </row>
    <row r="8128" spans="1:28" x14ac:dyDescent="0.35">
      <c r="A8128" t="s">
        <v>1372</v>
      </c>
      <c r="B8128">
        <v>72</v>
      </c>
      <c r="C8128" t="s">
        <v>134</v>
      </c>
      <c r="D8128" t="s">
        <v>38</v>
      </c>
      <c r="E8128">
        <f>YEAR(Table1[[#This Row],[Order Date]])</f>
        <v>2015</v>
      </c>
      <c r="F8128">
        <v>1</v>
      </c>
      <c r="G8128">
        <f>MONTH(Table1[[#This Row],[Order Date]])</f>
        <v>11</v>
      </c>
      <c r="H8128" s="1">
        <v>42313</v>
      </c>
      <c r="I8128">
        <v>53188</v>
      </c>
      <c r="J8128" t="s">
        <v>28</v>
      </c>
      <c r="K8128">
        <v>22</v>
      </c>
      <c r="L8128">
        <v>29.74</v>
      </c>
      <c r="M8128" s="2">
        <v>7.0000000000000007E-2</v>
      </c>
      <c r="N8128">
        <v>621.21</v>
      </c>
      <c r="O8128">
        <v>6.64</v>
      </c>
      <c r="P8128">
        <v>-42.35</v>
      </c>
      <c r="Q8128" s="2">
        <v>0.7</v>
      </c>
      <c r="R8128" t="s">
        <v>29</v>
      </c>
      <c r="S8128" t="s">
        <v>30</v>
      </c>
      <c r="T8128" t="s">
        <v>1350</v>
      </c>
      <c r="U8128" t="s">
        <v>32</v>
      </c>
      <c r="V8128" t="s">
        <v>33</v>
      </c>
      <c r="W8128">
        <v>7454</v>
      </c>
      <c r="X8128" s="1">
        <v>42314</v>
      </c>
      <c r="Y8128" t="s">
        <v>34</v>
      </c>
      <c r="Z8128" t="e" vm="15">
        <v>#VALUE!</v>
      </c>
      <c r="AA8128">
        <v>11746</v>
      </c>
      <c r="AB8128" t="e" cm="1" vm="2">
        <f t="array" ref="AB8128">_FV(Table1[[#This Row],[State]],"Country/region",TRUE)</f>
        <v>#VALUE!</v>
      </c>
    </row>
    <row r="8129" spans="1:28" x14ac:dyDescent="0.35">
      <c r="A8129" t="s">
        <v>2075</v>
      </c>
      <c r="B8129">
        <v>72</v>
      </c>
      <c r="C8129" t="s">
        <v>1937</v>
      </c>
      <c r="D8129" t="s">
        <v>46</v>
      </c>
      <c r="E8129">
        <f>YEAR(Table1[[#This Row],[Order Date]])</f>
        <v>2015</v>
      </c>
      <c r="F8129">
        <v>1</v>
      </c>
      <c r="G8129">
        <f>MONTH(Table1[[#This Row],[Order Date]])</f>
        <v>11</v>
      </c>
      <c r="H8129" s="1">
        <v>42313</v>
      </c>
      <c r="I8129">
        <v>20032</v>
      </c>
      <c r="J8129" t="s">
        <v>131</v>
      </c>
      <c r="K8129">
        <v>8</v>
      </c>
      <c r="L8129">
        <v>17.48</v>
      </c>
      <c r="M8129" s="2">
        <v>0.06</v>
      </c>
      <c r="N8129">
        <v>137.38</v>
      </c>
      <c r="O8129">
        <v>1.99</v>
      </c>
      <c r="P8129">
        <v>-11.39</v>
      </c>
      <c r="Q8129" s="2">
        <v>0.45</v>
      </c>
      <c r="R8129" t="s">
        <v>96</v>
      </c>
      <c r="S8129" t="s">
        <v>139</v>
      </c>
      <c r="T8129" t="s">
        <v>1856</v>
      </c>
      <c r="U8129" t="s">
        <v>102</v>
      </c>
      <c r="V8129" t="s">
        <v>76</v>
      </c>
      <c r="W8129">
        <v>2769</v>
      </c>
      <c r="X8129" s="1">
        <v>42315</v>
      </c>
      <c r="Y8129" t="s">
        <v>34</v>
      </c>
      <c r="Z8129" t="e" vm="47">
        <v>#VALUE!</v>
      </c>
      <c r="AA8129">
        <v>28601</v>
      </c>
      <c r="AB8129" t="e" cm="1" vm="2">
        <f t="array" ref="AB8129">_FV(Table1[[#This Row],[State]],"Country/region",TRUE)</f>
        <v>#VALUE!</v>
      </c>
    </row>
    <row r="8130" spans="1:28" x14ac:dyDescent="0.35">
      <c r="A8130" t="s">
        <v>1390</v>
      </c>
      <c r="B8130">
        <v>72</v>
      </c>
      <c r="C8130" t="s">
        <v>1391</v>
      </c>
      <c r="D8130" t="s">
        <v>46</v>
      </c>
      <c r="E8130">
        <f>YEAR(Table1[[#This Row],[Order Date]])</f>
        <v>2015</v>
      </c>
      <c r="F8130">
        <v>1</v>
      </c>
      <c r="G8130">
        <f>MONTH(Table1[[#This Row],[Order Date]])</f>
        <v>11</v>
      </c>
      <c r="H8130" s="1">
        <v>42314</v>
      </c>
      <c r="I8130">
        <v>10951</v>
      </c>
      <c r="J8130" t="s">
        <v>39</v>
      </c>
      <c r="K8130">
        <v>14</v>
      </c>
      <c r="L8130">
        <v>50.98</v>
      </c>
      <c r="M8130" s="2">
        <v>0.1</v>
      </c>
      <c r="N8130">
        <v>677.43</v>
      </c>
      <c r="O8130">
        <v>22.24</v>
      </c>
      <c r="P8130">
        <v>75.48</v>
      </c>
      <c r="Q8130" s="2">
        <v>0.55000000000000004</v>
      </c>
      <c r="R8130" t="s">
        <v>48</v>
      </c>
      <c r="S8130" t="s">
        <v>40</v>
      </c>
      <c r="T8130" t="s">
        <v>824</v>
      </c>
      <c r="U8130" t="s">
        <v>82</v>
      </c>
      <c r="V8130" t="s">
        <v>76</v>
      </c>
      <c r="W8130">
        <v>1516</v>
      </c>
      <c r="X8130" s="1">
        <v>42314</v>
      </c>
      <c r="Y8130" t="s">
        <v>34</v>
      </c>
      <c r="Z8130" t="e" vm="47">
        <v>#VALUE!</v>
      </c>
      <c r="AA8130">
        <v>28144</v>
      </c>
      <c r="AB8130" t="e" cm="1" vm="2">
        <f t="array" ref="AB8130">_FV(Table1[[#This Row],[State]],"Country/region",TRUE)</f>
        <v>#VALUE!</v>
      </c>
    </row>
    <row r="8131" spans="1:28" x14ac:dyDescent="0.35">
      <c r="A8131" t="s">
        <v>1839</v>
      </c>
      <c r="B8131">
        <v>72</v>
      </c>
      <c r="C8131" t="s">
        <v>572</v>
      </c>
      <c r="D8131" t="s">
        <v>46</v>
      </c>
      <c r="E8131">
        <f>YEAR(Table1[[#This Row],[Order Date]])</f>
        <v>2015</v>
      </c>
      <c r="F8131">
        <v>1</v>
      </c>
      <c r="G8131">
        <f>MONTH(Table1[[#This Row],[Order Date]])</f>
        <v>11</v>
      </c>
      <c r="H8131" s="1">
        <v>42314</v>
      </c>
      <c r="I8131">
        <v>50370</v>
      </c>
      <c r="J8131" t="s">
        <v>58</v>
      </c>
      <c r="K8131">
        <v>25</v>
      </c>
      <c r="L8131">
        <v>4.24</v>
      </c>
      <c r="M8131" s="2">
        <v>0</v>
      </c>
      <c r="N8131">
        <v>122.05</v>
      </c>
      <c r="O8131">
        <v>5.41</v>
      </c>
      <c r="P8131">
        <v>-67.596999999999994</v>
      </c>
      <c r="Q8131" s="2">
        <v>0.35</v>
      </c>
      <c r="R8131" t="s">
        <v>29</v>
      </c>
      <c r="S8131" t="s">
        <v>30</v>
      </c>
      <c r="T8131" t="s">
        <v>1746</v>
      </c>
      <c r="U8131" t="s">
        <v>67</v>
      </c>
      <c r="V8131" t="s">
        <v>76</v>
      </c>
      <c r="W8131">
        <v>7058</v>
      </c>
      <c r="X8131" s="1">
        <v>42315</v>
      </c>
      <c r="Y8131" t="s">
        <v>42</v>
      </c>
      <c r="Z8131" t="e" vm="35">
        <v>#VALUE!</v>
      </c>
      <c r="AA8131">
        <v>72301</v>
      </c>
      <c r="AB8131" t="e" cm="1" vm="2">
        <f t="array" ref="AB8131">_FV(Table1[[#This Row],[State]],"Country/region",TRUE)</f>
        <v>#VALUE!</v>
      </c>
    </row>
    <row r="8132" spans="1:28" x14ac:dyDescent="0.35">
      <c r="A8132" t="s">
        <v>2941</v>
      </c>
      <c r="B8132">
        <v>72</v>
      </c>
      <c r="C8132" t="s">
        <v>1664</v>
      </c>
      <c r="D8132" t="s">
        <v>57</v>
      </c>
      <c r="E8132">
        <f>YEAR(Table1[[#This Row],[Order Date]])</f>
        <v>2015</v>
      </c>
      <c r="F8132">
        <v>1</v>
      </c>
      <c r="G8132">
        <f>MONTH(Table1[[#This Row],[Order Date]])</f>
        <v>11</v>
      </c>
      <c r="H8132" s="1">
        <v>42314</v>
      </c>
      <c r="I8132">
        <v>25249</v>
      </c>
      <c r="J8132" t="s">
        <v>131</v>
      </c>
      <c r="K8132">
        <v>34</v>
      </c>
      <c r="L8132">
        <v>28.53</v>
      </c>
      <c r="M8132" s="2">
        <v>0.09</v>
      </c>
      <c r="N8132">
        <v>926.85</v>
      </c>
      <c r="O8132">
        <v>1.49</v>
      </c>
      <c r="P8132">
        <v>382.94200000000001</v>
      </c>
      <c r="Q8132" s="2">
        <v>0.38</v>
      </c>
      <c r="R8132" t="s">
        <v>29</v>
      </c>
      <c r="S8132" t="s">
        <v>30</v>
      </c>
      <c r="T8132" t="s">
        <v>1124</v>
      </c>
      <c r="U8132" t="s">
        <v>67</v>
      </c>
      <c r="V8132" t="s">
        <v>33</v>
      </c>
      <c r="W8132">
        <v>3543</v>
      </c>
      <c r="X8132" s="1">
        <v>42316</v>
      </c>
      <c r="Y8132" t="s">
        <v>34</v>
      </c>
      <c r="Z8132" t="e" vm="3">
        <v>#VALUE!</v>
      </c>
      <c r="AA8132">
        <v>20832</v>
      </c>
      <c r="AB8132" t="e" cm="1" vm="2">
        <f t="array" ref="AB8132">_FV(Table1[[#This Row],[State]],"Country/region",TRUE)</f>
        <v>#VALUE!</v>
      </c>
    </row>
    <row r="8133" spans="1:28" x14ac:dyDescent="0.35">
      <c r="A8133" t="s">
        <v>2813</v>
      </c>
      <c r="B8133">
        <v>72</v>
      </c>
      <c r="C8133" t="s">
        <v>2141</v>
      </c>
      <c r="D8133" t="s">
        <v>46</v>
      </c>
      <c r="E8133">
        <f>YEAR(Table1[[#This Row],[Order Date]])</f>
        <v>2015</v>
      </c>
      <c r="F8133">
        <v>1</v>
      </c>
      <c r="G8133">
        <f>MONTH(Table1[[#This Row],[Order Date]])</f>
        <v>11</v>
      </c>
      <c r="H8133" s="1">
        <v>42314</v>
      </c>
      <c r="I8133">
        <v>15937</v>
      </c>
      <c r="J8133" t="s">
        <v>47</v>
      </c>
      <c r="K8133">
        <v>32</v>
      </c>
      <c r="L8133">
        <v>9.7799999999999994</v>
      </c>
      <c r="M8133" s="2">
        <v>0.04</v>
      </c>
      <c r="N8133">
        <v>311.44</v>
      </c>
      <c r="O8133">
        <v>1.99</v>
      </c>
      <c r="P8133">
        <v>74.069999999999993</v>
      </c>
      <c r="Q8133" s="2">
        <v>0.43</v>
      </c>
      <c r="R8133" t="s">
        <v>96</v>
      </c>
      <c r="S8133" t="s">
        <v>139</v>
      </c>
      <c r="T8133" t="s">
        <v>445</v>
      </c>
      <c r="U8133" t="s">
        <v>102</v>
      </c>
      <c r="V8133" t="s">
        <v>68</v>
      </c>
      <c r="W8133">
        <v>2209</v>
      </c>
      <c r="X8133" s="1">
        <v>42318</v>
      </c>
      <c r="Y8133" t="s">
        <v>34</v>
      </c>
      <c r="Z8133" t="e" vm="16">
        <v>#VALUE!</v>
      </c>
      <c r="AA8133">
        <v>60031</v>
      </c>
      <c r="AB8133" t="e" cm="1" vm="2">
        <f t="array" ref="AB8133">_FV(Table1[[#This Row],[State]],"Country/region",TRUE)</f>
        <v>#VALUE!</v>
      </c>
    </row>
    <row r="8134" spans="1:28" x14ac:dyDescent="0.35">
      <c r="A8134" t="s">
        <v>2140</v>
      </c>
      <c r="B8134">
        <v>72</v>
      </c>
      <c r="C8134" t="s">
        <v>2141</v>
      </c>
      <c r="D8134" t="s">
        <v>46</v>
      </c>
      <c r="E8134">
        <f>YEAR(Table1[[#This Row],[Order Date]])</f>
        <v>2015</v>
      </c>
      <c r="F8134">
        <v>1</v>
      </c>
      <c r="G8134">
        <f>MONTH(Table1[[#This Row],[Order Date]])</f>
        <v>11</v>
      </c>
      <c r="H8134" s="1">
        <v>42314</v>
      </c>
      <c r="I8134">
        <v>15937</v>
      </c>
      <c r="J8134" t="s">
        <v>47</v>
      </c>
      <c r="K8134">
        <v>17</v>
      </c>
      <c r="L8134">
        <v>12.22</v>
      </c>
      <c r="M8134" s="2">
        <v>0.01</v>
      </c>
      <c r="N8134">
        <v>215.65</v>
      </c>
      <c r="O8134">
        <v>2.85</v>
      </c>
      <c r="P8134">
        <v>77.38</v>
      </c>
      <c r="Q8134" s="2">
        <v>0.55000000000000004</v>
      </c>
      <c r="R8134" t="s">
        <v>48</v>
      </c>
      <c r="S8134" t="s">
        <v>139</v>
      </c>
      <c r="T8134" t="s">
        <v>679</v>
      </c>
      <c r="U8134" t="s">
        <v>82</v>
      </c>
      <c r="V8134" t="s">
        <v>68</v>
      </c>
      <c r="W8134">
        <v>2210</v>
      </c>
      <c r="X8134" s="1">
        <v>42323</v>
      </c>
      <c r="Y8134" t="s">
        <v>42</v>
      </c>
      <c r="Z8134" t="e" vm="16">
        <v>#VALUE!</v>
      </c>
      <c r="AA8134">
        <v>60103</v>
      </c>
      <c r="AB8134" t="e" cm="1" vm="2">
        <f t="array" ref="AB8134">_FV(Table1[[#This Row],[State]],"Country/region",TRUE)</f>
        <v>#VALUE!</v>
      </c>
    </row>
    <row r="8135" spans="1:28" x14ac:dyDescent="0.35">
      <c r="A8135" t="s">
        <v>1071</v>
      </c>
      <c r="B8135">
        <v>73</v>
      </c>
      <c r="C8135" t="s">
        <v>303</v>
      </c>
      <c r="D8135" t="s">
        <v>57</v>
      </c>
      <c r="E8135">
        <f>YEAR(Table1[[#This Row],[Order Date]])</f>
        <v>2015</v>
      </c>
      <c r="F8135">
        <v>1</v>
      </c>
      <c r="G8135">
        <f>MONTH(Table1[[#This Row],[Order Date]])</f>
        <v>11</v>
      </c>
      <c r="H8135" s="1">
        <v>42315</v>
      </c>
      <c r="I8135">
        <v>57671</v>
      </c>
      <c r="J8135" t="s">
        <v>39</v>
      </c>
      <c r="K8135">
        <v>6</v>
      </c>
      <c r="L8135">
        <v>3.75</v>
      </c>
      <c r="M8135" s="2">
        <v>0.01</v>
      </c>
      <c r="N8135">
        <v>22.78</v>
      </c>
      <c r="O8135">
        <v>0.5</v>
      </c>
      <c r="P8135">
        <v>3.96</v>
      </c>
      <c r="Q8135" s="2">
        <v>0.37</v>
      </c>
      <c r="R8135" t="s">
        <v>29</v>
      </c>
      <c r="S8135" t="s">
        <v>30</v>
      </c>
      <c r="T8135" t="s">
        <v>780</v>
      </c>
      <c r="U8135" t="s">
        <v>210</v>
      </c>
      <c r="V8135" t="s">
        <v>68</v>
      </c>
      <c r="W8135">
        <v>8086</v>
      </c>
      <c r="X8135" s="1">
        <v>42316</v>
      </c>
      <c r="Y8135" t="s">
        <v>34</v>
      </c>
      <c r="Z8135" t="e" vm="26">
        <v>#VALUE!</v>
      </c>
      <c r="AA8135">
        <v>48135</v>
      </c>
      <c r="AB8135" t="e" cm="1" vm="2">
        <f t="array" ref="AB8135">_FV(Table1[[#This Row],[State]],"Country/region",TRUE)</f>
        <v>#VALUE!</v>
      </c>
    </row>
    <row r="8136" spans="1:28" x14ac:dyDescent="0.35">
      <c r="A8136" t="s">
        <v>3142</v>
      </c>
      <c r="B8136">
        <v>72</v>
      </c>
      <c r="C8136" t="s">
        <v>2394</v>
      </c>
      <c r="D8136" t="s">
        <v>46</v>
      </c>
      <c r="E8136">
        <f>YEAR(Table1[[#This Row],[Order Date]])</f>
        <v>2015</v>
      </c>
      <c r="F8136">
        <v>1</v>
      </c>
      <c r="G8136">
        <f>MONTH(Table1[[#This Row],[Order Date]])</f>
        <v>11</v>
      </c>
      <c r="H8136" s="1">
        <v>42315</v>
      </c>
      <c r="I8136">
        <v>29927</v>
      </c>
      <c r="J8136" t="s">
        <v>28</v>
      </c>
      <c r="K8136">
        <v>19</v>
      </c>
      <c r="L8136">
        <v>12.95</v>
      </c>
      <c r="M8136" s="2">
        <v>0.03</v>
      </c>
      <c r="N8136">
        <v>257.97000000000003</v>
      </c>
      <c r="O8136">
        <v>4.9800000000000004</v>
      </c>
      <c r="P8136">
        <v>33.1755</v>
      </c>
      <c r="Q8136" s="2">
        <v>0.4</v>
      </c>
      <c r="R8136" t="s">
        <v>29</v>
      </c>
      <c r="S8136" t="s">
        <v>30</v>
      </c>
      <c r="T8136" t="s">
        <v>2533</v>
      </c>
      <c r="U8136" t="s">
        <v>67</v>
      </c>
      <c r="V8136" t="s">
        <v>68</v>
      </c>
      <c r="W8136">
        <v>4211</v>
      </c>
      <c r="X8136" s="1">
        <v>42316</v>
      </c>
      <c r="Y8136" t="s">
        <v>34</v>
      </c>
      <c r="Z8136" t="e" vm="28">
        <v>#VALUE!</v>
      </c>
      <c r="AA8136">
        <v>63043</v>
      </c>
      <c r="AB8136" t="e" cm="1" vm="2">
        <f t="array" ref="AB8136">_FV(Table1[[#This Row],[State]],"Country/region",TRUE)</f>
        <v>#VALUE!</v>
      </c>
    </row>
    <row r="8137" spans="1:28" x14ac:dyDescent="0.35">
      <c r="A8137" t="s">
        <v>2803</v>
      </c>
      <c r="B8137">
        <v>72</v>
      </c>
      <c r="C8137" t="s">
        <v>2162</v>
      </c>
      <c r="D8137" t="s">
        <v>46</v>
      </c>
      <c r="E8137">
        <f>YEAR(Table1[[#This Row],[Order Date]])</f>
        <v>2015</v>
      </c>
      <c r="F8137">
        <v>1</v>
      </c>
      <c r="G8137">
        <f>MONTH(Table1[[#This Row],[Order Date]])</f>
        <v>11</v>
      </c>
      <c r="H8137" s="1">
        <v>42315</v>
      </c>
      <c r="I8137">
        <v>31681</v>
      </c>
      <c r="J8137" t="s">
        <v>39</v>
      </c>
      <c r="K8137">
        <v>38</v>
      </c>
      <c r="L8137">
        <v>5.28</v>
      </c>
      <c r="M8137" s="2">
        <v>0.02</v>
      </c>
      <c r="N8137">
        <v>212.12</v>
      </c>
      <c r="O8137">
        <v>5.66</v>
      </c>
      <c r="P8137">
        <v>-93.78</v>
      </c>
      <c r="Q8137" s="2">
        <v>0.4</v>
      </c>
      <c r="R8137" t="s">
        <v>29</v>
      </c>
      <c r="S8137" t="s">
        <v>30</v>
      </c>
      <c r="T8137" t="s">
        <v>92</v>
      </c>
      <c r="U8137" t="s">
        <v>61</v>
      </c>
      <c r="V8137" t="s">
        <v>76</v>
      </c>
      <c r="W8137">
        <v>4444</v>
      </c>
      <c r="X8137" s="1">
        <v>42316</v>
      </c>
      <c r="Y8137" t="s">
        <v>34</v>
      </c>
      <c r="Z8137" t="e" vm="35">
        <v>#VALUE!</v>
      </c>
      <c r="AA8137">
        <v>72032</v>
      </c>
      <c r="AB8137" t="e" cm="1" vm="2">
        <f t="array" ref="AB8137">_FV(Table1[[#This Row],[State]],"Country/region",TRUE)</f>
        <v>#VALUE!</v>
      </c>
    </row>
    <row r="8138" spans="1:28" x14ac:dyDescent="0.35">
      <c r="A8138" t="s">
        <v>596</v>
      </c>
      <c r="B8138">
        <v>73</v>
      </c>
      <c r="C8138" t="s">
        <v>597</v>
      </c>
      <c r="D8138" t="s">
        <v>46</v>
      </c>
      <c r="E8138">
        <f>YEAR(Table1[[#This Row],[Order Date]])</f>
        <v>2015</v>
      </c>
      <c r="F8138">
        <v>1</v>
      </c>
      <c r="G8138">
        <f>MONTH(Table1[[#This Row],[Order Date]])</f>
        <v>11</v>
      </c>
      <c r="H8138" s="1">
        <v>42316</v>
      </c>
      <c r="I8138">
        <v>20292</v>
      </c>
      <c r="J8138" t="s">
        <v>131</v>
      </c>
      <c r="K8138">
        <v>26</v>
      </c>
      <c r="L8138">
        <v>17.52</v>
      </c>
      <c r="M8138" s="2">
        <v>0.08</v>
      </c>
      <c r="N8138">
        <v>452.39</v>
      </c>
      <c r="O8138">
        <v>8.17</v>
      </c>
      <c r="P8138">
        <v>-22.83</v>
      </c>
      <c r="Q8138" s="2">
        <v>0.5</v>
      </c>
      <c r="R8138" t="s">
        <v>29</v>
      </c>
      <c r="S8138" t="s">
        <v>80</v>
      </c>
      <c r="T8138" t="s">
        <v>1824</v>
      </c>
      <c r="U8138" t="s">
        <v>214</v>
      </c>
      <c r="V8138" t="s">
        <v>76</v>
      </c>
      <c r="W8138">
        <v>2813</v>
      </c>
      <c r="X8138" s="1">
        <v>42316</v>
      </c>
      <c r="Y8138" t="s">
        <v>34</v>
      </c>
      <c r="Z8138" t="e" vm="19">
        <v>#VALUE!</v>
      </c>
      <c r="AA8138">
        <v>29301</v>
      </c>
      <c r="AB8138" t="e" cm="1" vm="2">
        <f t="array" ref="AB8138">_FV(Table1[[#This Row],[State]],"Country/region",TRUE)</f>
        <v>#VALUE!</v>
      </c>
    </row>
    <row r="8139" spans="1:28" x14ac:dyDescent="0.35">
      <c r="A8139" t="s">
        <v>151</v>
      </c>
      <c r="B8139">
        <v>73</v>
      </c>
      <c r="C8139" t="s">
        <v>160</v>
      </c>
      <c r="D8139" t="s">
        <v>57</v>
      </c>
      <c r="E8139">
        <f>YEAR(Table1[[#This Row],[Order Date]])</f>
        <v>2015</v>
      </c>
      <c r="F8139">
        <v>1</v>
      </c>
      <c r="G8139">
        <f>MONTH(Table1[[#This Row],[Order Date]])</f>
        <v>11</v>
      </c>
      <c r="H8139" s="1">
        <v>42316</v>
      </c>
      <c r="I8139">
        <v>42469</v>
      </c>
      <c r="J8139" t="s">
        <v>39</v>
      </c>
      <c r="K8139">
        <v>31</v>
      </c>
      <c r="L8139">
        <v>31.74</v>
      </c>
      <c r="M8139" s="2">
        <v>0.09</v>
      </c>
      <c r="N8139">
        <v>934.87</v>
      </c>
      <c r="O8139">
        <v>12.62</v>
      </c>
      <c r="P8139">
        <v>98.6935</v>
      </c>
      <c r="Q8139" s="2">
        <v>0.37</v>
      </c>
      <c r="R8139" t="s">
        <v>29</v>
      </c>
      <c r="S8139" t="s">
        <v>30</v>
      </c>
      <c r="T8139" t="s">
        <v>1550</v>
      </c>
      <c r="U8139" t="s">
        <v>67</v>
      </c>
      <c r="V8139" t="s">
        <v>33</v>
      </c>
      <c r="W8139">
        <v>5994</v>
      </c>
      <c r="X8139" s="1">
        <v>42317</v>
      </c>
      <c r="Y8139" t="s">
        <v>34</v>
      </c>
      <c r="Z8139" t="e" vm="17">
        <v>#VALUE!</v>
      </c>
      <c r="AA8139">
        <v>6010</v>
      </c>
      <c r="AB8139" t="e" cm="1" vm="2">
        <f t="array" ref="AB8139">_FV(Table1[[#This Row],[State]],"Country/region",TRUE)</f>
        <v>#VALUE!</v>
      </c>
    </row>
    <row r="8140" spans="1:28" x14ac:dyDescent="0.35">
      <c r="A8140" t="s">
        <v>429</v>
      </c>
      <c r="B8140">
        <v>73</v>
      </c>
      <c r="C8140" t="s">
        <v>160</v>
      </c>
      <c r="D8140" t="s">
        <v>57</v>
      </c>
      <c r="E8140">
        <f>YEAR(Table1[[#This Row],[Order Date]])</f>
        <v>2015</v>
      </c>
      <c r="F8140">
        <v>1</v>
      </c>
      <c r="G8140">
        <f>MONTH(Table1[[#This Row],[Order Date]])</f>
        <v>11</v>
      </c>
      <c r="H8140" s="1">
        <v>42316</v>
      </c>
      <c r="I8140">
        <v>42469</v>
      </c>
      <c r="J8140" t="s">
        <v>39</v>
      </c>
      <c r="K8140">
        <v>18</v>
      </c>
      <c r="L8140">
        <v>120.98</v>
      </c>
      <c r="M8140" s="2">
        <v>0.05</v>
      </c>
      <c r="N8140">
        <v>2130.8200000000002</v>
      </c>
      <c r="O8140">
        <v>9.07</v>
      </c>
      <c r="P8140">
        <v>818.91549999999995</v>
      </c>
      <c r="Q8140" s="2">
        <v>0.35</v>
      </c>
      <c r="R8140" t="s">
        <v>29</v>
      </c>
      <c r="S8140" t="s">
        <v>30</v>
      </c>
      <c r="T8140" t="s">
        <v>857</v>
      </c>
      <c r="U8140" t="s">
        <v>67</v>
      </c>
      <c r="V8140" t="s">
        <v>33</v>
      </c>
      <c r="W8140">
        <v>5995</v>
      </c>
      <c r="X8140" s="1">
        <v>42317</v>
      </c>
      <c r="Y8140" t="s">
        <v>34</v>
      </c>
      <c r="Z8140" t="e" vm="21">
        <v>#VALUE!</v>
      </c>
      <c r="AA8140">
        <v>4073</v>
      </c>
      <c r="AB8140" t="e" cm="1" vm="2">
        <f t="array" ref="AB8140">_FV(Table1[[#This Row],[State]],"Country/region",TRUE)</f>
        <v>#VALUE!</v>
      </c>
    </row>
    <row r="8141" spans="1:28" x14ac:dyDescent="0.35">
      <c r="A8141" t="s">
        <v>596</v>
      </c>
      <c r="B8141">
        <v>73</v>
      </c>
      <c r="C8141" t="s">
        <v>597</v>
      </c>
      <c r="D8141" t="s">
        <v>46</v>
      </c>
      <c r="E8141">
        <f>YEAR(Table1[[#This Row],[Order Date]])</f>
        <v>2015</v>
      </c>
      <c r="F8141">
        <v>1</v>
      </c>
      <c r="G8141">
        <f>MONTH(Table1[[#This Row],[Order Date]])</f>
        <v>11</v>
      </c>
      <c r="H8141" s="1">
        <v>42316</v>
      </c>
      <c r="I8141">
        <v>20292</v>
      </c>
      <c r="J8141" t="s">
        <v>131</v>
      </c>
      <c r="K8141">
        <v>5</v>
      </c>
      <c r="L8141">
        <v>20.95</v>
      </c>
      <c r="M8141" s="2">
        <v>0</v>
      </c>
      <c r="N8141">
        <v>117.13</v>
      </c>
      <c r="O8141">
        <v>4</v>
      </c>
      <c r="P8141">
        <v>-70.47</v>
      </c>
      <c r="Q8141" s="2">
        <v>0.6</v>
      </c>
      <c r="R8141" t="s">
        <v>96</v>
      </c>
      <c r="S8141" t="s">
        <v>30</v>
      </c>
      <c r="T8141" t="s">
        <v>1768</v>
      </c>
      <c r="U8141" t="s">
        <v>102</v>
      </c>
      <c r="V8141" t="s">
        <v>76</v>
      </c>
      <c r="W8141">
        <v>2814</v>
      </c>
      <c r="X8141" s="1">
        <v>42317</v>
      </c>
      <c r="Y8141" t="s">
        <v>34</v>
      </c>
      <c r="Z8141" t="e" vm="19">
        <v>#VALUE!</v>
      </c>
      <c r="AA8141">
        <v>29301</v>
      </c>
      <c r="AB8141" t="e" cm="1" vm="2">
        <f t="array" ref="AB8141">_FV(Table1[[#This Row],[State]],"Country/region",TRUE)</f>
        <v>#VALUE!</v>
      </c>
    </row>
    <row r="8142" spans="1:28" x14ac:dyDescent="0.35">
      <c r="A8142" t="s">
        <v>3205</v>
      </c>
      <c r="B8142">
        <v>73</v>
      </c>
      <c r="C8142" t="s">
        <v>2814</v>
      </c>
      <c r="D8142" t="s">
        <v>38</v>
      </c>
      <c r="E8142">
        <f>YEAR(Table1[[#This Row],[Order Date]])</f>
        <v>2015</v>
      </c>
      <c r="F8142">
        <v>1</v>
      </c>
      <c r="G8142">
        <f>MONTH(Table1[[#This Row],[Order Date]])</f>
        <v>11</v>
      </c>
      <c r="H8142" s="1">
        <v>42316</v>
      </c>
      <c r="I8142">
        <v>51109</v>
      </c>
      <c r="J8142" t="s">
        <v>28</v>
      </c>
      <c r="K8142">
        <v>28</v>
      </c>
      <c r="L8142">
        <v>4</v>
      </c>
      <c r="M8142" s="2">
        <v>0.04</v>
      </c>
      <c r="N8142">
        <v>112.05</v>
      </c>
      <c r="O8142">
        <v>1.3</v>
      </c>
      <c r="P8142">
        <v>26.21</v>
      </c>
      <c r="Q8142" s="2">
        <v>0.37</v>
      </c>
      <c r="R8142" t="s">
        <v>29</v>
      </c>
      <c r="S8142" t="s">
        <v>59</v>
      </c>
      <c r="T8142" t="s">
        <v>950</v>
      </c>
      <c r="U8142" t="s">
        <v>61</v>
      </c>
      <c r="V8142" t="s">
        <v>68</v>
      </c>
      <c r="W8142">
        <v>7163</v>
      </c>
      <c r="X8142" s="1">
        <v>42318</v>
      </c>
      <c r="Y8142" t="s">
        <v>34</v>
      </c>
      <c r="Z8142" t="e" vm="11">
        <v>#VALUE!</v>
      </c>
      <c r="AA8142">
        <v>77642</v>
      </c>
      <c r="AB8142" t="e" cm="1" vm="2">
        <f t="array" ref="AB8142">_FV(Table1[[#This Row],[State]],"Country/region",TRUE)</f>
        <v>#VALUE!</v>
      </c>
    </row>
    <row r="8143" spans="1:28" x14ac:dyDescent="0.35">
      <c r="A8143" t="s">
        <v>3464</v>
      </c>
      <c r="B8143">
        <v>73</v>
      </c>
      <c r="C8143" t="s">
        <v>3004</v>
      </c>
      <c r="D8143" t="s">
        <v>46</v>
      </c>
      <c r="E8143">
        <f>YEAR(Table1[[#This Row],[Order Date]])</f>
        <v>2015</v>
      </c>
      <c r="F8143">
        <v>1</v>
      </c>
      <c r="G8143">
        <f>MONTH(Table1[[#This Row],[Order Date]])</f>
        <v>11</v>
      </c>
      <c r="H8143" s="1">
        <v>42316</v>
      </c>
      <c r="I8143">
        <v>57056</v>
      </c>
      <c r="J8143" t="s">
        <v>47</v>
      </c>
      <c r="K8143">
        <v>29</v>
      </c>
      <c r="L8143">
        <v>70.89</v>
      </c>
      <c r="M8143" s="2">
        <v>0.01</v>
      </c>
      <c r="N8143">
        <v>2185.61</v>
      </c>
      <c r="O8143">
        <v>89.3</v>
      </c>
      <c r="P8143">
        <v>-2897.2514999999999</v>
      </c>
      <c r="Q8143" s="2">
        <v>0.72</v>
      </c>
      <c r="R8143" t="s">
        <v>48</v>
      </c>
      <c r="S8143" t="s">
        <v>73</v>
      </c>
      <c r="T8143" t="s">
        <v>1810</v>
      </c>
      <c r="U8143" t="s">
        <v>75</v>
      </c>
      <c r="V8143" t="s">
        <v>33</v>
      </c>
      <c r="W8143">
        <v>7974</v>
      </c>
      <c r="X8143" s="1">
        <v>42323</v>
      </c>
      <c r="Y8143" t="s">
        <v>53</v>
      </c>
      <c r="Z8143" t="e" vm="30">
        <v>#VALUE!</v>
      </c>
      <c r="AA8143">
        <v>1845</v>
      </c>
      <c r="AB8143" t="e" cm="1" vm="2">
        <f t="array" ref="AB8143">_FV(Table1[[#This Row],[State]],"Country/region",TRUE)</f>
        <v>#VALUE!</v>
      </c>
    </row>
    <row r="8144" spans="1:28" x14ac:dyDescent="0.35">
      <c r="A8144" t="s">
        <v>3040</v>
      </c>
      <c r="B8144">
        <v>73</v>
      </c>
      <c r="C8144" t="s">
        <v>3041</v>
      </c>
      <c r="D8144" t="s">
        <v>46</v>
      </c>
      <c r="E8144">
        <f>YEAR(Table1[[#This Row],[Order Date]])</f>
        <v>2015</v>
      </c>
      <c r="F8144">
        <v>1</v>
      </c>
      <c r="G8144">
        <f>MONTH(Table1[[#This Row],[Order Date]])</f>
        <v>11</v>
      </c>
      <c r="H8144" s="1">
        <v>42317</v>
      </c>
      <c r="I8144">
        <v>39364</v>
      </c>
      <c r="J8144" t="s">
        <v>28</v>
      </c>
      <c r="K8144">
        <v>29</v>
      </c>
      <c r="L8144">
        <v>92.23</v>
      </c>
      <c r="M8144" s="2">
        <v>0.06</v>
      </c>
      <c r="N8144">
        <v>2754.93</v>
      </c>
      <c r="O8144">
        <v>39.61</v>
      </c>
      <c r="P8144">
        <v>-1.33</v>
      </c>
      <c r="Q8144" s="2">
        <v>0.67</v>
      </c>
      <c r="R8144" t="s">
        <v>48</v>
      </c>
      <c r="S8144" t="s">
        <v>80</v>
      </c>
      <c r="T8144" t="s">
        <v>468</v>
      </c>
      <c r="U8144" t="s">
        <v>82</v>
      </c>
      <c r="V8144" t="s">
        <v>68</v>
      </c>
      <c r="W8144">
        <v>5559</v>
      </c>
      <c r="X8144" s="1">
        <v>42318</v>
      </c>
      <c r="Y8144" t="s">
        <v>34</v>
      </c>
      <c r="Z8144" t="e" vm="16">
        <v>#VALUE!</v>
      </c>
      <c r="AA8144">
        <v>62205</v>
      </c>
      <c r="AB8144" t="e" cm="1" vm="2">
        <f t="array" ref="AB8144">_FV(Table1[[#This Row],[State]],"Country/region",TRUE)</f>
        <v>#VALUE!</v>
      </c>
    </row>
    <row r="8145" spans="1:28" x14ac:dyDescent="0.35">
      <c r="A8145" t="s">
        <v>2919</v>
      </c>
      <c r="B8145">
        <v>73</v>
      </c>
      <c r="C8145" t="s">
        <v>1087</v>
      </c>
      <c r="D8145" t="s">
        <v>38</v>
      </c>
      <c r="E8145">
        <f>YEAR(Table1[[#This Row],[Order Date]])</f>
        <v>2015</v>
      </c>
      <c r="F8145">
        <v>1</v>
      </c>
      <c r="G8145">
        <f>MONTH(Table1[[#This Row],[Order Date]])</f>
        <v>11</v>
      </c>
      <c r="H8145" s="1">
        <v>42317</v>
      </c>
      <c r="I8145">
        <v>48803</v>
      </c>
      <c r="J8145" t="s">
        <v>58</v>
      </c>
      <c r="K8145">
        <v>19</v>
      </c>
      <c r="L8145">
        <v>10.23</v>
      </c>
      <c r="M8145" s="2">
        <v>0.05</v>
      </c>
      <c r="N8145">
        <v>200.41</v>
      </c>
      <c r="O8145">
        <v>4.68</v>
      </c>
      <c r="P8145">
        <v>-23.65</v>
      </c>
      <c r="Q8145" s="2">
        <v>0.59</v>
      </c>
      <c r="R8145" t="s">
        <v>29</v>
      </c>
      <c r="S8145" t="s">
        <v>139</v>
      </c>
      <c r="T8145" t="s">
        <v>2676</v>
      </c>
      <c r="U8145" t="s">
        <v>481</v>
      </c>
      <c r="V8145" t="s">
        <v>52</v>
      </c>
      <c r="W8145">
        <v>6854</v>
      </c>
      <c r="X8145" s="1">
        <v>42318</v>
      </c>
      <c r="Y8145" t="s">
        <v>34</v>
      </c>
      <c r="Z8145" t="e" vm="32">
        <v>#VALUE!</v>
      </c>
      <c r="AA8145">
        <v>80030</v>
      </c>
      <c r="AB8145" t="e" cm="1" vm="2">
        <f t="array" ref="AB8145">_FV(Table1[[#This Row],[State]],"Country/region",TRUE)</f>
        <v>#VALUE!</v>
      </c>
    </row>
    <row r="8146" spans="1:28" x14ac:dyDescent="0.35">
      <c r="A8146" t="s">
        <v>3327</v>
      </c>
      <c r="B8146">
        <v>73</v>
      </c>
      <c r="C8146" t="s">
        <v>2035</v>
      </c>
      <c r="D8146" t="s">
        <v>46</v>
      </c>
      <c r="E8146">
        <f>YEAR(Table1[[#This Row],[Order Date]])</f>
        <v>2015</v>
      </c>
      <c r="F8146">
        <v>1</v>
      </c>
      <c r="G8146">
        <f>MONTH(Table1[[#This Row],[Order Date]])</f>
        <v>11</v>
      </c>
      <c r="H8146" s="1">
        <v>42317</v>
      </c>
      <c r="I8146">
        <v>21827</v>
      </c>
      <c r="J8146" t="s">
        <v>39</v>
      </c>
      <c r="K8146">
        <v>21</v>
      </c>
      <c r="L8146">
        <v>73.98</v>
      </c>
      <c r="M8146" s="2">
        <v>7.0000000000000007E-2</v>
      </c>
      <c r="N8146">
        <v>1560.96</v>
      </c>
      <c r="O8146">
        <v>4</v>
      </c>
      <c r="P8146">
        <v>-120.27</v>
      </c>
      <c r="Q8146" s="2">
        <v>0.79</v>
      </c>
      <c r="R8146" t="s">
        <v>96</v>
      </c>
      <c r="S8146" t="s">
        <v>30</v>
      </c>
      <c r="T8146" t="s">
        <v>198</v>
      </c>
      <c r="U8146" t="s">
        <v>102</v>
      </c>
      <c r="V8146" t="s">
        <v>52</v>
      </c>
      <c r="W8146">
        <v>3039</v>
      </c>
      <c r="X8146" s="1">
        <v>42318</v>
      </c>
      <c r="Y8146" t="s">
        <v>42</v>
      </c>
      <c r="Z8146" t="e" vm="4">
        <v>#VALUE!</v>
      </c>
      <c r="AA8146">
        <v>95677</v>
      </c>
      <c r="AB8146" t="e" cm="1" vm="2">
        <f t="array" ref="AB8146">_FV(Table1[[#This Row],[State]],"Country/region",TRUE)</f>
        <v>#VALUE!</v>
      </c>
    </row>
    <row r="8147" spans="1:28" x14ac:dyDescent="0.35">
      <c r="A8147" t="s">
        <v>880</v>
      </c>
      <c r="B8147">
        <v>73</v>
      </c>
      <c r="C8147" t="s">
        <v>3041</v>
      </c>
      <c r="D8147" t="s">
        <v>46</v>
      </c>
      <c r="E8147">
        <f>YEAR(Table1[[#This Row],[Order Date]])</f>
        <v>2015</v>
      </c>
      <c r="F8147">
        <v>1</v>
      </c>
      <c r="G8147">
        <f>MONTH(Table1[[#This Row],[Order Date]])</f>
        <v>11</v>
      </c>
      <c r="H8147" s="1">
        <v>42317</v>
      </c>
      <c r="I8147">
        <v>39364</v>
      </c>
      <c r="J8147" t="s">
        <v>28</v>
      </c>
      <c r="K8147">
        <v>15</v>
      </c>
      <c r="L8147">
        <v>1270.99</v>
      </c>
      <c r="M8147" s="2">
        <v>0.03</v>
      </c>
      <c r="N8147">
        <v>19417.55</v>
      </c>
      <c r="O8147">
        <v>19.989999999999998</v>
      </c>
      <c r="P8147">
        <v>8417.5669999999991</v>
      </c>
      <c r="Q8147" s="2">
        <v>0.35</v>
      </c>
      <c r="R8147" t="s">
        <v>29</v>
      </c>
      <c r="S8147" t="s">
        <v>30</v>
      </c>
      <c r="T8147" t="s">
        <v>1695</v>
      </c>
      <c r="U8147" t="s">
        <v>67</v>
      </c>
      <c r="V8147" t="s">
        <v>68</v>
      </c>
      <c r="W8147">
        <v>5560</v>
      </c>
      <c r="X8147" s="1">
        <v>42319</v>
      </c>
      <c r="Y8147" t="s">
        <v>34</v>
      </c>
      <c r="Z8147" t="e" vm="16">
        <v>#VALUE!</v>
      </c>
      <c r="AA8147">
        <v>60123</v>
      </c>
      <c r="AB8147" t="e" cm="1" vm="2">
        <f t="array" ref="AB8147">_FV(Table1[[#This Row],[State]],"Country/region",TRUE)</f>
        <v>#VALUE!</v>
      </c>
    </row>
    <row r="8148" spans="1:28" x14ac:dyDescent="0.35">
      <c r="A8148" t="s">
        <v>3327</v>
      </c>
      <c r="B8148">
        <v>73</v>
      </c>
      <c r="C8148" t="s">
        <v>2035</v>
      </c>
      <c r="D8148" t="s">
        <v>46</v>
      </c>
      <c r="E8148">
        <f>YEAR(Table1[[#This Row],[Order Date]])</f>
        <v>2015</v>
      </c>
      <c r="F8148">
        <v>1</v>
      </c>
      <c r="G8148">
        <f>MONTH(Table1[[#This Row],[Order Date]])</f>
        <v>11</v>
      </c>
      <c r="H8148" s="1">
        <v>42317</v>
      </c>
      <c r="I8148">
        <v>21827</v>
      </c>
      <c r="J8148" t="s">
        <v>39</v>
      </c>
      <c r="K8148">
        <v>25</v>
      </c>
      <c r="L8148">
        <v>56.96</v>
      </c>
      <c r="M8148" s="2">
        <v>0.06</v>
      </c>
      <c r="N8148">
        <v>1351.78</v>
      </c>
      <c r="O8148">
        <v>13.22</v>
      </c>
      <c r="P8148">
        <v>109.92</v>
      </c>
      <c r="Q8148" s="2">
        <v>0.56000000000000005</v>
      </c>
      <c r="R8148" t="s">
        <v>29</v>
      </c>
      <c r="S8148" t="s">
        <v>30</v>
      </c>
      <c r="T8148" t="s">
        <v>2694</v>
      </c>
      <c r="U8148" t="s">
        <v>214</v>
      </c>
      <c r="V8148" t="s">
        <v>52</v>
      </c>
      <c r="W8148">
        <v>3038</v>
      </c>
      <c r="X8148" s="1">
        <v>42319</v>
      </c>
      <c r="Y8148" t="s">
        <v>34</v>
      </c>
      <c r="Z8148" t="e" vm="4">
        <v>#VALUE!</v>
      </c>
      <c r="AA8148">
        <v>95677</v>
      </c>
      <c r="AB8148" t="e" cm="1" vm="2">
        <f t="array" ref="AB8148">_FV(Table1[[#This Row],[State]],"Country/region",TRUE)</f>
        <v>#VALUE!</v>
      </c>
    </row>
    <row r="8149" spans="1:28" x14ac:dyDescent="0.35">
      <c r="A8149" t="s">
        <v>3114</v>
      </c>
      <c r="B8149">
        <v>73</v>
      </c>
      <c r="C8149" t="s">
        <v>117</v>
      </c>
      <c r="D8149" t="s">
        <v>38</v>
      </c>
      <c r="E8149">
        <f>YEAR(Table1[[#This Row],[Order Date]])</f>
        <v>2015</v>
      </c>
      <c r="F8149">
        <v>1</v>
      </c>
      <c r="G8149">
        <f>MONTH(Table1[[#This Row],[Order Date]])</f>
        <v>11</v>
      </c>
      <c r="H8149" s="1">
        <v>42317</v>
      </c>
      <c r="I8149">
        <v>23847</v>
      </c>
      <c r="J8149" t="s">
        <v>39</v>
      </c>
      <c r="K8149">
        <v>7</v>
      </c>
      <c r="L8149">
        <v>200.99</v>
      </c>
      <c r="M8149" s="2">
        <v>0.01</v>
      </c>
      <c r="N8149">
        <v>1278.6465000000001</v>
      </c>
      <c r="O8149">
        <v>4.2</v>
      </c>
      <c r="P8149">
        <v>-396.16500000000002</v>
      </c>
      <c r="Q8149" s="2">
        <v>0.59</v>
      </c>
      <c r="R8149" t="s">
        <v>96</v>
      </c>
      <c r="S8149" t="s">
        <v>30</v>
      </c>
      <c r="T8149" t="s">
        <v>1813</v>
      </c>
      <c r="U8149" t="s">
        <v>105</v>
      </c>
      <c r="V8149" t="s">
        <v>68</v>
      </c>
      <c r="W8149">
        <v>3337</v>
      </c>
      <c r="X8149" s="1">
        <v>42319</v>
      </c>
      <c r="Y8149" t="s">
        <v>34</v>
      </c>
      <c r="Z8149" t="e" vm="11">
        <v>#VALUE!</v>
      </c>
      <c r="AA8149">
        <v>78745</v>
      </c>
      <c r="AB8149" t="e" cm="1" vm="2">
        <f t="array" ref="AB8149">_FV(Table1[[#This Row],[State]],"Country/region",TRUE)</f>
        <v>#VALUE!</v>
      </c>
    </row>
    <row r="8150" spans="1:28" x14ac:dyDescent="0.35">
      <c r="A8150" t="s">
        <v>1353</v>
      </c>
      <c r="B8150">
        <v>73</v>
      </c>
      <c r="C8150" t="s">
        <v>2578</v>
      </c>
      <c r="D8150" t="s">
        <v>57</v>
      </c>
      <c r="E8150">
        <f>YEAR(Table1[[#This Row],[Order Date]])</f>
        <v>2015</v>
      </c>
      <c r="F8150">
        <v>1</v>
      </c>
      <c r="G8150">
        <f>MONTH(Table1[[#This Row],[Order Date]])</f>
        <v>11</v>
      </c>
      <c r="H8150" s="1">
        <v>42318</v>
      </c>
      <c r="I8150">
        <v>9602</v>
      </c>
      <c r="J8150" t="s">
        <v>58</v>
      </c>
      <c r="K8150">
        <v>15</v>
      </c>
      <c r="L8150">
        <v>114.98</v>
      </c>
      <c r="M8150" s="2">
        <v>0.05</v>
      </c>
      <c r="N8150">
        <v>1722.65</v>
      </c>
      <c r="O8150">
        <v>51.42</v>
      </c>
      <c r="P8150">
        <v>-399.67</v>
      </c>
      <c r="Q8150" s="2">
        <v>0.65</v>
      </c>
      <c r="R8150" t="s">
        <v>48</v>
      </c>
      <c r="S8150" t="s">
        <v>73</v>
      </c>
      <c r="T8150" t="s">
        <v>2762</v>
      </c>
      <c r="U8150" t="s">
        <v>154</v>
      </c>
      <c r="V8150" t="s">
        <v>33</v>
      </c>
      <c r="W8150">
        <v>1310</v>
      </c>
      <c r="X8150" s="1">
        <v>42319</v>
      </c>
      <c r="Y8150" t="s">
        <v>53</v>
      </c>
      <c r="Z8150" t="e" vm="17">
        <v>#VALUE!</v>
      </c>
      <c r="AA8150">
        <v>6710</v>
      </c>
      <c r="AB8150" t="e" cm="1" vm="2">
        <f t="array" ref="AB8150">_FV(Table1[[#This Row],[State]],"Country/region",TRUE)</f>
        <v>#VALUE!</v>
      </c>
    </row>
    <row r="8151" spans="1:28" x14ac:dyDescent="0.35">
      <c r="A8151" t="s">
        <v>2093</v>
      </c>
      <c r="B8151">
        <v>74</v>
      </c>
      <c r="C8151" t="s">
        <v>1284</v>
      </c>
      <c r="D8151" t="s">
        <v>46</v>
      </c>
      <c r="E8151">
        <f>YEAR(Table1[[#This Row],[Order Date]])</f>
        <v>2015</v>
      </c>
      <c r="F8151">
        <v>1</v>
      </c>
      <c r="G8151">
        <f>MONTH(Table1[[#This Row],[Order Date]])</f>
        <v>11</v>
      </c>
      <c r="H8151" s="1">
        <v>42318</v>
      </c>
      <c r="I8151">
        <v>55777</v>
      </c>
      <c r="J8151" t="s">
        <v>39</v>
      </c>
      <c r="K8151">
        <v>6</v>
      </c>
      <c r="L8151">
        <v>51.75</v>
      </c>
      <c r="M8151" s="2">
        <v>0.06</v>
      </c>
      <c r="N8151">
        <v>323.52999999999997</v>
      </c>
      <c r="O8151">
        <v>19.989999999999998</v>
      </c>
      <c r="P8151">
        <v>136.32</v>
      </c>
      <c r="Q8151" s="2">
        <v>0.55000000000000004</v>
      </c>
      <c r="R8151" t="s">
        <v>48</v>
      </c>
      <c r="S8151" t="s">
        <v>30</v>
      </c>
      <c r="T8151" t="s">
        <v>1765</v>
      </c>
      <c r="U8151" t="s">
        <v>82</v>
      </c>
      <c r="V8151" t="s">
        <v>68</v>
      </c>
      <c r="W8151">
        <v>7796</v>
      </c>
      <c r="X8151" s="1">
        <v>42319</v>
      </c>
      <c r="Y8151" t="s">
        <v>34</v>
      </c>
      <c r="Z8151" t="e" vm="40">
        <v>#VALUE!</v>
      </c>
      <c r="AA8151">
        <v>67601</v>
      </c>
      <c r="AB8151" t="e" cm="1" vm="2">
        <f t="array" ref="AB8151">_FV(Table1[[#This Row],[State]],"Country/region",TRUE)</f>
        <v>#VALUE!</v>
      </c>
    </row>
    <row r="8152" spans="1:28" x14ac:dyDescent="0.35">
      <c r="A8152" t="s">
        <v>1180</v>
      </c>
      <c r="B8152">
        <v>73</v>
      </c>
      <c r="C8152" t="s">
        <v>933</v>
      </c>
      <c r="D8152" t="s">
        <v>38</v>
      </c>
      <c r="E8152">
        <f>YEAR(Table1[[#This Row],[Order Date]])</f>
        <v>2015</v>
      </c>
      <c r="F8152">
        <v>1</v>
      </c>
      <c r="G8152">
        <f>MONTH(Table1[[#This Row],[Order Date]])</f>
        <v>11</v>
      </c>
      <c r="H8152" s="1">
        <v>42318</v>
      </c>
      <c r="I8152">
        <v>42758</v>
      </c>
      <c r="J8152" t="s">
        <v>58</v>
      </c>
      <c r="K8152">
        <v>42</v>
      </c>
      <c r="L8152">
        <v>15.04</v>
      </c>
      <c r="M8152" s="2">
        <v>0.05</v>
      </c>
      <c r="N8152">
        <v>638.07000000000005</v>
      </c>
      <c r="O8152">
        <v>1.97</v>
      </c>
      <c r="P8152">
        <v>278.89</v>
      </c>
      <c r="Q8152" s="2">
        <v>0.39</v>
      </c>
      <c r="R8152" t="s">
        <v>29</v>
      </c>
      <c r="S8152" t="s">
        <v>59</v>
      </c>
      <c r="T8152" t="s">
        <v>60</v>
      </c>
      <c r="U8152" t="s">
        <v>61</v>
      </c>
      <c r="V8152" t="s">
        <v>33</v>
      </c>
      <c r="W8152">
        <v>6038</v>
      </c>
      <c r="X8152" s="1">
        <v>42319</v>
      </c>
      <c r="Y8152" t="s">
        <v>34</v>
      </c>
      <c r="Z8152" t="e" vm="15">
        <v>#VALUE!</v>
      </c>
      <c r="AA8152">
        <v>10580</v>
      </c>
      <c r="AB8152" t="e" cm="1" vm="2">
        <f t="array" ref="AB8152">_FV(Table1[[#This Row],[State]],"Country/region",TRUE)</f>
        <v>#VALUE!</v>
      </c>
    </row>
    <row r="8153" spans="1:28" x14ac:dyDescent="0.35">
      <c r="A8153" t="s">
        <v>2439</v>
      </c>
      <c r="B8153">
        <v>74</v>
      </c>
      <c r="C8153" t="s">
        <v>1713</v>
      </c>
      <c r="D8153" t="s">
        <v>46</v>
      </c>
      <c r="E8153">
        <f>YEAR(Table1[[#This Row],[Order Date]])</f>
        <v>2015</v>
      </c>
      <c r="F8153">
        <v>1</v>
      </c>
      <c r="G8153">
        <f>MONTH(Table1[[#This Row],[Order Date]])</f>
        <v>11</v>
      </c>
      <c r="H8153" s="1">
        <v>42318</v>
      </c>
      <c r="I8153">
        <v>57699</v>
      </c>
      <c r="J8153" t="s">
        <v>47</v>
      </c>
      <c r="K8153">
        <v>20</v>
      </c>
      <c r="L8153">
        <v>2.08</v>
      </c>
      <c r="M8153" s="2">
        <v>0.09</v>
      </c>
      <c r="N8153">
        <v>43.94</v>
      </c>
      <c r="O8153">
        <v>5.33</v>
      </c>
      <c r="P8153">
        <v>-72.23</v>
      </c>
      <c r="Q8153" s="2">
        <v>0.43</v>
      </c>
      <c r="R8153" t="s">
        <v>48</v>
      </c>
      <c r="S8153" t="s">
        <v>30</v>
      </c>
      <c r="T8153" t="s">
        <v>311</v>
      </c>
      <c r="U8153" t="s">
        <v>82</v>
      </c>
      <c r="V8153" t="s">
        <v>33</v>
      </c>
      <c r="W8153">
        <v>8091</v>
      </c>
      <c r="X8153" s="1">
        <v>42320</v>
      </c>
      <c r="Y8153" t="s">
        <v>34</v>
      </c>
      <c r="Z8153" t="e" vm="1">
        <v>#VALUE!</v>
      </c>
      <c r="AA8153">
        <v>15234</v>
      </c>
      <c r="AB8153" t="e" cm="1" vm="2">
        <f t="array" ref="AB8153">_FV(Table1[[#This Row],[State]],"Country/region",TRUE)</f>
        <v>#VALUE!</v>
      </c>
    </row>
    <row r="8154" spans="1:28" x14ac:dyDescent="0.35">
      <c r="A8154" t="s">
        <v>71</v>
      </c>
      <c r="B8154">
        <v>73</v>
      </c>
      <c r="C8154" t="s">
        <v>72</v>
      </c>
      <c r="D8154" t="s">
        <v>38</v>
      </c>
      <c r="E8154">
        <f>YEAR(Table1[[#This Row],[Order Date]])</f>
        <v>2015</v>
      </c>
      <c r="F8154">
        <v>1</v>
      </c>
      <c r="G8154">
        <f>MONTH(Table1[[#This Row],[Order Date]])</f>
        <v>11</v>
      </c>
      <c r="H8154" s="1">
        <v>42318</v>
      </c>
      <c r="I8154">
        <v>22819</v>
      </c>
      <c r="J8154" t="s">
        <v>28</v>
      </c>
      <c r="K8154">
        <v>1</v>
      </c>
      <c r="L8154">
        <v>2.52</v>
      </c>
      <c r="M8154" s="2">
        <v>0.06</v>
      </c>
      <c r="N8154">
        <v>6.77</v>
      </c>
      <c r="O8154">
        <v>4.28</v>
      </c>
      <c r="P8154">
        <v>-3.66</v>
      </c>
      <c r="Q8154" s="2">
        <v>0.44</v>
      </c>
      <c r="R8154" t="s">
        <v>29</v>
      </c>
      <c r="S8154" t="s">
        <v>59</v>
      </c>
      <c r="T8154" t="s">
        <v>3214</v>
      </c>
      <c r="U8154" t="s">
        <v>88</v>
      </c>
      <c r="V8154" t="s">
        <v>76</v>
      </c>
      <c r="W8154">
        <v>3173</v>
      </c>
      <c r="X8154" s="1">
        <v>42320</v>
      </c>
      <c r="Y8154" t="s">
        <v>34</v>
      </c>
      <c r="Z8154" t="e" vm="6">
        <v>#VALUE!</v>
      </c>
      <c r="AA8154">
        <v>36869</v>
      </c>
      <c r="AB8154" t="e" cm="1" vm="2">
        <f t="array" ref="AB8154">_FV(Table1[[#This Row],[State]],"Country/region",TRUE)</f>
        <v>#VALUE!</v>
      </c>
    </row>
    <row r="8155" spans="1:28" x14ac:dyDescent="0.35">
      <c r="A8155" t="s">
        <v>3555</v>
      </c>
      <c r="B8155">
        <v>73</v>
      </c>
      <c r="C8155" t="s">
        <v>2578</v>
      </c>
      <c r="D8155" t="s">
        <v>57</v>
      </c>
      <c r="E8155">
        <f>YEAR(Table1[[#This Row],[Order Date]])</f>
        <v>2015</v>
      </c>
      <c r="F8155">
        <v>1</v>
      </c>
      <c r="G8155">
        <f>MONTH(Table1[[#This Row],[Order Date]])</f>
        <v>11</v>
      </c>
      <c r="H8155" s="1">
        <v>42318</v>
      </c>
      <c r="I8155">
        <v>9602</v>
      </c>
      <c r="J8155" t="s">
        <v>58</v>
      </c>
      <c r="K8155">
        <v>27</v>
      </c>
      <c r="L8155">
        <v>90.97</v>
      </c>
      <c r="M8155" s="2">
        <v>0.01</v>
      </c>
      <c r="N8155">
        <v>2654.16</v>
      </c>
      <c r="O8155">
        <v>28</v>
      </c>
      <c r="P8155">
        <v>600.92999999999995</v>
      </c>
      <c r="Q8155" s="2">
        <v>0.38</v>
      </c>
      <c r="R8155" t="s">
        <v>96</v>
      </c>
      <c r="S8155" t="s">
        <v>49</v>
      </c>
      <c r="T8155" t="s">
        <v>1902</v>
      </c>
      <c r="U8155" t="s">
        <v>98</v>
      </c>
      <c r="V8155" t="s">
        <v>33</v>
      </c>
      <c r="W8155">
        <v>1308</v>
      </c>
      <c r="X8155" s="1">
        <v>42320</v>
      </c>
      <c r="Y8155" t="s">
        <v>53</v>
      </c>
      <c r="Z8155" t="e" vm="17">
        <v>#VALUE!</v>
      </c>
      <c r="AA8155">
        <v>6488</v>
      </c>
      <c r="AB8155" t="e" cm="1" vm="2">
        <f t="array" ref="AB8155">_FV(Table1[[#This Row],[State]],"Country/region",TRUE)</f>
        <v>#VALUE!</v>
      </c>
    </row>
    <row r="8156" spans="1:28" x14ac:dyDescent="0.35">
      <c r="A8156" t="s">
        <v>2093</v>
      </c>
      <c r="B8156">
        <v>74</v>
      </c>
      <c r="C8156" t="s">
        <v>1284</v>
      </c>
      <c r="D8156" t="s">
        <v>46</v>
      </c>
      <c r="E8156">
        <f>YEAR(Table1[[#This Row],[Order Date]])</f>
        <v>2015</v>
      </c>
      <c r="F8156">
        <v>1</v>
      </c>
      <c r="G8156">
        <f>MONTH(Table1[[#This Row],[Order Date]])</f>
        <v>11</v>
      </c>
      <c r="H8156" s="1">
        <v>42318</v>
      </c>
      <c r="I8156">
        <v>55777</v>
      </c>
      <c r="J8156" t="s">
        <v>39</v>
      </c>
      <c r="K8156">
        <v>1</v>
      </c>
      <c r="L8156">
        <v>65.989999999999995</v>
      </c>
      <c r="M8156" s="2">
        <v>0.1</v>
      </c>
      <c r="N8156">
        <v>65.747500000000002</v>
      </c>
      <c r="O8156">
        <v>3.99</v>
      </c>
      <c r="P8156">
        <v>-252.483</v>
      </c>
      <c r="Q8156" s="2">
        <v>0.59</v>
      </c>
      <c r="R8156" t="s">
        <v>96</v>
      </c>
      <c r="S8156" t="s">
        <v>30</v>
      </c>
      <c r="T8156" t="s">
        <v>644</v>
      </c>
      <c r="U8156" t="s">
        <v>105</v>
      </c>
      <c r="V8156" t="s">
        <v>68</v>
      </c>
      <c r="W8156">
        <v>7797</v>
      </c>
      <c r="X8156" s="1">
        <v>42320</v>
      </c>
      <c r="Y8156" t="s">
        <v>42</v>
      </c>
      <c r="Z8156" t="e" vm="40">
        <v>#VALUE!</v>
      </c>
      <c r="AA8156">
        <v>67601</v>
      </c>
      <c r="AB8156" t="e" cm="1" vm="2">
        <f t="array" ref="AB8156">_FV(Table1[[#This Row],[State]],"Country/region",TRUE)</f>
        <v>#VALUE!</v>
      </c>
    </row>
    <row r="8157" spans="1:28" x14ac:dyDescent="0.35">
      <c r="A8157" t="s">
        <v>3556</v>
      </c>
      <c r="B8157">
        <v>73</v>
      </c>
      <c r="C8157" t="s">
        <v>2578</v>
      </c>
      <c r="D8157" t="s">
        <v>57</v>
      </c>
      <c r="E8157">
        <f>YEAR(Table1[[#This Row],[Order Date]])</f>
        <v>2015</v>
      </c>
      <c r="F8157">
        <v>1</v>
      </c>
      <c r="G8157">
        <f>MONTH(Table1[[#This Row],[Order Date]])</f>
        <v>11</v>
      </c>
      <c r="H8157" s="1">
        <v>42318</v>
      </c>
      <c r="I8157">
        <v>9602</v>
      </c>
      <c r="J8157" t="s">
        <v>58</v>
      </c>
      <c r="K8157">
        <v>16</v>
      </c>
      <c r="L8157">
        <v>2.12</v>
      </c>
      <c r="M8157" s="2">
        <v>0.02</v>
      </c>
      <c r="N8157">
        <v>36.229999999999997</v>
      </c>
      <c r="O8157">
        <v>1.99</v>
      </c>
      <c r="P8157">
        <v>-24.87</v>
      </c>
      <c r="Q8157" s="2">
        <v>0.55000000000000004</v>
      </c>
      <c r="R8157" t="s">
        <v>96</v>
      </c>
      <c r="S8157" t="s">
        <v>139</v>
      </c>
      <c r="T8157" t="s">
        <v>1261</v>
      </c>
      <c r="U8157" t="s">
        <v>102</v>
      </c>
      <c r="V8157" t="s">
        <v>33</v>
      </c>
      <c r="W8157">
        <v>1309</v>
      </c>
      <c r="X8157" s="1">
        <v>42320</v>
      </c>
      <c r="Y8157" t="s">
        <v>34</v>
      </c>
      <c r="Z8157" t="e" vm="30">
        <v>#VALUE!</v>
      </c>
      <c r="AA8157">
        <v>2072</v>
      </c>
      <c r="AB8157" t="e" cm="1" vm="2">
        <f t="array" ref="AB8157">_FV(Table1[[#This Row],[State]],"Country/region",TRUE)</f>
        <v>#VALUE!</v>
      </c>
    </row>
    <row r="8158" spans="1:28" x14ac:dyDescent="0.35">
      <c r="A8158" t="s">
        <v>1180</v>
      </c>
      <c r="B8158">
        <v>73</v>
      </c>
      <c r="C8158" t="s">
        <v>933</v>
      </c>
      <c r="D8158" t="s">
        <v>38</v>
      </c>
      <c r="E8158">
        <f>YEAR(Table1[[#This Row],[Order Date]])</f>
        <v>2015</v>
      </c>
      <c r="F8158">
        <v>1</v>
      </c>
      <c r="G8158">
        <f>MONTH(Table1[[#This Row],[Order Date]])</f>
        <v>11</v>
      </c>
      <c r="H8158" s="1">
        <v>42318</v>
      </c>
      <c r="I8158">
        <v>42758</v>
      </c>
      <c r="J8158" t="s">
        <v>58</v>
      </c>
      <c r="K8158">
        <v>12</v>
      </c>
      <c r="L8158">
        <v>152.47999999999999</v>
      </c>
      <c r="M8158" s="2">
        <v>7.0000000000000007E-2</v>
      </c>
      <c r="N8158">
        <v>1769.74</v>
      </c>
      <c r="O8158">
        <v>4</v>
      </c>
      <c r="P8158">
        <v>-333.69</v>
      </c>
      <c r="Q8158" s="2">
        <v>0.79</v>
      </c>
      <c r="R8158" t="s">
        <v>96</v>
      </c>
      <c r="S8158" t="s">
        <v>30</v>
      </c>
      <c r="T8158" t="s">
        <v>1057</v>
      </c>
      <c r="U8158" t="s">
        <v>102</v>
      </c>
      <c r="V8158" t="s">
        <v>33</v>
      </c>
      <c r="W8158">
        <v>6037</v>
      </c>
      <c r="X8158" s="1">
        <v>42320</v>
      </c>
      <c r="Y8158" t="s">
        <v>34</v>
      </c>
      <c r="Z8158" t="e" vm="15">
        <v>#VALUE!</v>
      </c>
      <c r="AA8158">
        <v>10580</v>
      </c>
      <c r="AB8158" t="e" cm="1" vm="2">
        <f t="array" ref="AB8158">_FV(Table1[[#This Row],[State]],"Country/region",TRUE)</f>
        <v>#VALUE!</v>
      </c>
    </row>
    <row r="8159" spans="1:28" x14ac:dyDescent="0.35">
      <c r="A8159" t="s">
        <v>2356</v>
      </c>
      <c r="B8159">
        <v>73</v>
      </c>
      <c r="C8159" t="s">
        <v>1778</v>
      </c>
      <c r="D8159" t="s">
        <v>46</v>
      </c>
      <c r="E8159">
        <f>YEAR(Table1[[#This Row],[Order Date]])</f>
        <v>2015</v>
      </c>
      <c r="F8159">
        <v>1</v>
      </c>
      <c r="G8159">
        <f>MONTH(Table1[[#This Row],[Order Date]])</f>
        <v>11</v>
      </c>
      <c r="H8159" s="1">
        <v>42318</v>
      </c>
      <c r="I8159">
        <v>4864</v>
      </c>
      <c r="J8159" t="s">
        <v>47</v>
      </c>
      <c r="K8159">
        <v>16</v>
      </c>
      <c r="L8159">
        <v>315.98</v>
      </c>
      <c r="M8159" s="2">
        <v>0.04</v>
      </c>
      <c r="N8159">
        <v>4901.99</v>
      </c>
      <c r="O8159">
        <v>19.989999999999998</v>
      </c>
      <c r="P8159">
        <v>1724.6755000000001</v>
      </c>
      <c r="Q8159" s="2">
        <v>0.38</v>
      </c>
      <c r="R8159" t="s">
        <v>29</v>
      </c>
      <c r="S8159" t="s">
        <v>30</v>
      </c>
      <c r="T8159" t="s">
        <v>1742</v>
      </c>
      <c r="U8159" t="s">
        <v>67</v>
      </c>
      <c r="V8159" t="s">
        <v>68</v>
      </c>
      <c r="W8159">
        <v>695</v>
      </c>
      <c r="X8159" s="1">
        <v>42322</v>
      </c>
      <c r="Y8159" t="s">
        <v>34</v>
      </c>
      <c r="Z8159" t="e" vm="26">
        <v>#VALUE!</v>
      </c>
      <c r="AA8159">
        <v>49201</v>
      </c>
      <c r="AB8159" t="e" cm="1" vm="2">
        <f t="array" ref="AB8159">_FV(Table1[[#This Row],[State]],"Country/region",TRUE)</f>
        <v>#VALUE!</v>
      </c>
    </row>
    <row r="8160" spans="1:28" x14ac:dyDescent="0.35">
      <c r="A8160" t="s">
        <v>2439</v>
      </c>
      <c r="B8160">
        <v>74</v>
      </c>
      <c r="C8160" t="s">
        <v>1713</v>
      </c>
      <c r="D8160" t="s">
        <v>46</v>
      </c>
      <c r="E8160">
        <f>YEAR(Table1[[#This Row],[Order Date]])</f>
        <v>2015</v>
      </c>
      <c r="F8160">
        <v>1</v>
      </c>
      <c r="G8160">
        <f>MONTH(Table1[[#This Row],[Order Date]])</f>
        <v>11</v>
      </c>
      <c r="H8160" s="1">
        <v>42318</v>
      </c>
      <c r="I8160">
        <v>57699</v>
      </c>
      <c r="J8160" t="s">
        <v>47</v>
      </c>
      <c r="K8160">
        <v>36</v>
      </c>
      <c r="L8160">
        <v>60.98</v>
      </c>
      <c r="M8160" s="2">
        <v>0.08</v>
      </c>
      <c r="N8160">
        <v>2160.83</v>
      </c>
      <c r="O8160">
        <v>19.989999999999998</v>
      </c>
      <c r="P8160">
        <v>485.02</v>
      </c>
      <c r="Q8160" s="2">
        <v>0.38</v>
      </c>
      <c r="R8160" t="s">
        <v>29</v>
      </c>
      <c r="S8160" t="s">
        <v>30</v>
      </c>
      <c r="T8160" t="s">
        <v>2139</v>
      </c>
      <c r="U8160" t="s">
        <v>267</v>
      </c>
      <c r="V8160" t="s">
        <v>33</v>
      </c>
      <c r="W8160">
        <v>8090</v>
      </c>
      <c r="X8160" s="1">
        <v>42322</v>
      </c>
      <c r="Y8160" t="s">
        <v>34</v>
      </c>
      <c r="Z8160" t="e" vm="1">
        <v>#VALUE!</v>
      </c>
      <c r="AA8160">
        <v>15234</v>
      </c>
      <c r="AB8160" t="e" cm="1" vm="2">
        <f t="array" ref="AB8160">_FV(Table1[[#This Row],[State]],"Country/region",TRUE)</f>
        <v>#VALUE!</v>
      </c>
    </row>
    <row r="8161" spans="1:28" x14ac:dyDescent="0.35">
      <c r="A8161" t="s">
        <v>2439</v>
      </c>
      <c r="B8161">
        <v>74</v>
      </c>
      <c r="C8161" t="s">
        <v>1713</v>
      </c>
      <c r="D8161" t="s">
        <v>46</v>
      </c>
      <c r="E8161">
        <f>YEAR(Table1[[#This Row],[Order Date]])</f>
        <v>2015</v>
      </c>
      <c r="F8161">
        <v>1</v>
      </c>
      <c r="G8161">
        <f>MONTH(Table1[[#This Row],[Order Date]])</f>
        <v>11</v>
      </c>
      <c r="H8161" s="1">
        <v>42318</v>
      </c>
      <c r="I8161">
        <v>57699</v>
      </c>
      <c r="J8161" t="s">
        <v>47</v>
      </c>
      <c r="K8161">
        <v>47</v>
      </c>
      <c r="L8161">
        <v>40.98</v>
      </c>
      <c r="M8161" s="2">
        <v>0.09</v>
      </c>
      <c r="N8161">
        <v>1857.88</v>
      </c>
      <c r="O8161">
        <v>1.99</v>
      </c>
      <c r="P8161">
        <v>752.96</v>
      </c>
      <c r="Q8161" s="2">
        <v>0.44</v>
      </c>
      <c r="R8161" t="s">
        <v>96</v>
      </c>
      <c r="S8161" t="s">
        <v>139</v>
      </c>
      <c r="T8161" t="s">
        <v>3195</v>
      </c>
      <c r="U8161" t="s">
        <v>102</v>
      </c>
      <c r="V8161" t="s">
        <v>33</v>
      </c>
      <c r="W8161">
        <v>8089</v>
      </c>
      <c r="X8161" s="1">
        <v>42323</v>
      </c>
      <c r="Y8161" t="s">
        <v>34</v>
      </c>
      <c r="Z8161" t="e" vm="1">
        <v>#VALUE!</v>
      </c>
      <c r="AA8161">
        <v>15234</v>
      </c>
      <c r="AB8161" t="e" cm="1" vm="2">
        <f t="array" ref="AB8161">_FV(Table1[[#This Row],[State]],"Country/region",TRUE)</f>
        <v>#VALUE!</v>
      </c>
    </row>
    <row r="8162" spans="1:28" x14ac:dyDescent="0.35">
      <c r="A8162" t="s">
        <v>2806</v>
      </c>
      <c r="B8162">
        <v>74</v>
      </c>
      <c r="C8162" t="s">
        <v>871</v>
      </c>
      <c r="D8162" t="s">
        <v>46</v>
      </c>
      <c r="E8162">
        <f>YEAR(Table1[[#This Row],[Order Date]])</f>
        <v>2015</v>
      </c>
      <c r="F8162">
        <v>1</v>
      </c>
      <c r="G8162">
        <f>MONTH(Table1[[#This Row],[Order Date]])</f>
        <v>11</v>
      </c>
      <c r="H8162" s="1">
        <v>42319</v>
      </c>
      <c r="I8162">
        <v>31552</v>
      </c>
      <c r="J8162" t="s">
        <v>28</v>
      </c>
      <c r="K8162">
        <v>24</v>
      </c>
      <c r="L8162">
        <v>29.89</v>
      </c>
      <c r="M8162" s="2">
        <v>0</v>
      </c>
      <c r="N8162">
        <v>731.71</v>
      </c>
      <c r="O8162">
        <v>1.99</v>
      </c>
      <c r="P8162">
        <v>175.82</v>
      </c>
      <c r="Q8162" s="2">
        <v>0.5</v>
      </c>
      <c r="R8162" t="s">
        <v>96</v>
      </c>
      <c r="S8162" t="s">
        <v>139</v>
      </c>
      <c r="T8162" t="s">
        <v>617</v>
      </c>
      <c r="U8162" t="s">
        <v>102</v>
      </c>
      <c r="V8162" t="s">
        <v>68</v>
      </c>
      <c r="W8162">
        <v>4424</v>
      </c>
      <c r="X8162" s="1">
        <v>42320</v>
      </c>
      <c r="Y8162" t="s">
        <v>34</v>
      </c>
      <c r="Z8162" t="e" vm="11">
        <v>#VALUE!</v>
      </c>
      <c r="AA8162">
        <v>77471</v>
      </c>
      <c r="AB8162" t="e" cm="1" vm="2">
        <f t="array" ref="AB8162">_FV(Table1[[#This Row],[State]],"Country/region",TRUE)</f>
        <v>#VALUE!</v>
      </c>
    </row>
    <row r="8163" spans="1:28" x14ac:dyDescent="0.35">
      <c r="A8163" t="s">
        <v>935</v>
      </c>
      <c r="B8163">
        <v>74</v>
      </c>
      <c r="C8163" t="s">
        <v>1146</v>
      </c>
      <c r="D8163" t="s">
        <v>27</v>
      </c>
      <c r="E8163">
        <f>YEAR(Table1[[#This Row],[Order Date]])</f>
        <v>2015</v>
      </c>
      <c r="F8163">
        <v>1</v>
      </c>
      <c r="G8163">
        <f>MONTH(Table1[[#This Row],[Order Date]])</f>
        <v>11</v>
      </c>
      <c r="H8163" s="1">
        <v>42319</v>
      </c>
      <c r="I8163">
        <v>57600</v>
      </c>
      <c r="J8163" t="s">
        <v>58</v>
      </c>
      <c r="K8163">
        <v>32</v>
      </c>
      <c r="L8163">
        <v>59.78</v>
      </c>
      <c r="M8163" s="2">
        <v>0.05</v>
      </c>
      <c r="N8163">
        <v>1882.12</v>
      </c>
      <c r="O8163">
        <v>10.29</v>
      </c>
      <c r="P8163">
        <v>584.14549999999997</v>
      </c>
      <c r="Q8163" s="2">
        <v>0.39</v>
      </c>
      <c r="R8163" t="s">
        <v>29</v>
      </c>
      <c r="S8163" t="s">
        <v>30</v>
      </c>
      <c r="T8163" t="s">
        <v>2471</v>
      </c>
      <c r="U8163" t="s">
        <v>67</v>
      </c>
      <c r="V8163" t="s">
        <v>68</v>
      </c>
      <c r="W8163">
        <v>8073</v>
      </c>
      <c r="X8163" s="1">
        <v>42321</v>
      </c>
      <c r="Y8163" t="s">
        <v>34</v>
      </c>
      <c r="Z8163" t="e" vm="16">
        <v>#VALUE!</v>
      </c>
      <c r="AA8163">
        <v>60016</v>
      </c>
      <c r="AB8163" t="e" cm="1" vm="2">
        <f t="array" ref="AB8163">_FV(Table1[[#This Row],[State]],"Country/region",TRUE)</f>
        <v>#VALUE!</v>
      </c>
    </row>
    <row r="8164" spans="1:28" x14ac:dyDescent="0.35">
      <c r="A8164" t="s">
        <v>935</v>
      </c>
      <c r="B8164">
        <v>74</v>
      </c>
      <c r="C8164" t="s">
        <v>1146</v>
      </c>
      <c r="D8164" t="s">
        <v>27</v>
      </c>
      <c r="E8164">
        <f>YEAR(Table1[[#This Row],[Order Date]])</f>
        <v>2015</v>
      </c>
      <c r="F8164">
        <v>1</v>
      </c>
      <c r="G8164">
        <f>MONTH(Table1[[#This Row],[Order Date]])</f>
        <v>11</v>
      </c>
      <c r="H8164" s="1">
        <v>42319</v>
      </c>
      <c r="I8164">
        <v>57600</v>
      </c>
      <c r="J8164" t="s">
        <v>58</v>
      </c>
      <c r="K8164">
        <v>44</v>
      </c>
      <c r="L8164">
        <v>4.13</v>
      </c>
      <c r="M8164" s="2">
        <v>0.05</v>
      </c>
      <c r="N8164">
        <v>186.94</v>
      </c>
      <c r="O8164">
        <v>0.5</v>
      </c>
      <c r="P8164">
        <v>85.81</v>
      </c>
      <c r="Q8164" s="2">
        <v>0.39</v>
      </c>
      <c r="R8164" t="s">
        <v>29</v>
      </c>
      <c r="S8164" t="s">
        <v>30</v>
      </c>
      <c r="T8164" t="s">
        <v>2426</v>
      </c>
      <c r="U8164" t="s">
        <v>210</v>
      </c>
      <c r="V8164" t="s">
        <v>68</v>
      </c>
      <c r="W8164">
        <v>8074</v>
      </c>
      <c r="X8164" s="1">
        <v>42321</v>
      </c>
      <c r="Y8164" t="s">
        <v>34</v>
      </c>
      <c r="Z8164" t="e" vm="16">
        <v>#VALUE!</v>
      </c>
      <c r="AA8164">
        <v>60016</v>
      </c>
      <c r="AB8164" t="e" cm="1" vm="2">
        <f t="array" ref="AB8164">_FV(Table1[[#This Row],[State]],"Country/region",TRUE)</f>
        <v>#VALUE!</v>
      </c>
    </row>
    <row r="8165" spans="1:28" x14ac:dyDescent="0.35">
      <c r="A8165" t="s">
        <v>935</v>
      </c>
      <c r="B8165">
        <v>74</v>
      </c>
      <c r="C8165" t="s">
        <v>1146</v>
      </c>
      <c r="D8165" t="s">
        <v>27</v>
      </c>
      <c r="E8165">
        <f>YEAR(Table1[[#This Row],[Order Date]])</f>
        <v>2015</v>
      </c>
      <c r="F8165">
        <v>1</v>
      </c>
      <c r="G8165">
        <f>MONTH(Table1[[#This Row],[Order Date]])</f>
        <v>11</v>
      </c>
      <c r="H8165" s="1">
        <v>42319</v>
      </c>
      <c r="I8165">
        <v>57600</v>
      </c>
      <c r="J8165" t="s">
        <v>58</v>
      </c>
      <c r="K8165">
        <v>12</v>
      </c>
      <c r="L8165">
        <v>30.98</v>
      </c>
      <c r="M8165" s="2">
        <v>0.01</v>
      </c>
      <c r="N8165">
        <v>407.2</v>
      </c>
      <c r="O8165">
        <v>17.079999999999998</v>
      </c>
      <c r="P8165">
        <v>-8.42</v>
      </c>
      <c r="Q8165" s="2">
        <v>0.4</v>
      </c>
      <c r="R8165" t="s">
        <v>29</v>
      </c>
      <c r="S8165" t="s">
        <v>30</v>
      </c>
      <c r="T8165" t="s">
        <v>2625</v>
      </c>
      <c r="U8165" t="s">
        <v>61</v>
      </c>
      <c r="V8165" t="s">
        <v>68</v>
      </c>
      <c r="W8165">
        <v>8075</v>
      </c>
      <c r="X8165" s="1">
        <v>42321</v>
      </c>
      <c r="Y8165" t="s">
        <v>34</v>
      </c>
      <c r="Z8165" t="e" vm="16">
        <v>#VALUE!</v>
      </c>
      <c r="AA8165">
        <v>60016</v>
      </c>
      <c r="AB8165" t="e" cm="1" vm="2">
        <f t="array" ref="AB8165">_FV(Table1[[#This Row],[State]],"Country/region",TRUE)</f>
        <v>#VALUE!</v>
      </c>
    </row>
    <row r="8166" spans="1:28" x14ac:dyDescent="0.35">
      <c r="A8166" t="s">
        <v>2806</v>
      </c>
      <c r="B8166">
        <v>74</v>
      </c>
      <c r="C8166" t="s">
        <v>871</v>
      </c>
      <c r="D8166" t="s">
        <v>46</v>
      </c>
      <c r="E8166">
        <f>YEAR(Table1[[#This Row],[Order Date]])</f>
        <v>2015</v>
      </c>
      <c r="F8166">
        <v>1</v>
      </c>
      <c r="G8166">
        <f>MONTH(Table1[[#This Row],[Order Date]])</f>
        <v>11</v>
      </c>
      <c r="H8166" s="1">
        <v>42319</v>
      </c>
      <c r="I8166">
        <v>31552</v>
      </c>
      <c r="J8166" t="s">
        <v>28</v>
      </c>
      <c r="K8166">
        <v>17</v>
      </c>
      <c r="L8166">
        <v>22.24</v>
      </c>
      <c r="M8166" s="2">
        <v>0</v>
      </c>
      <c r="N8166">
        <v>378.08</v>
      </c>
      <c r="O8166">
        <v>1.99</v>
      </c>
      <c r="P8166">
        <v>70.48</v>
      </c>
      <c r="Q8166" s="2">
        <v>0.43</v>
      </c>
      <c r="R8166" t="s">
        <v>96</v>
      </c>
      <c r="S8166" t="s">
        <v>139</v>
      </c>
      <c r="T8166" t="s">
        <v>2629</v>
      </c>
      <c r="U8166" t="s">
        <v>102</v>
      </c>
      <c r="V8166" t="s">
        <v>68</v>
      </c>
      <c r="W8166">
        <v>4423</v>
      </c>
      <c r="X8166" s="1">
        <v>42322</v>
      </c>
      <c r="Y8166" t="s">
        <v>34</v>
      </c>
      <c r="Z8166" t="e" vm="11">
        <v>#VALUE!</v>
      </c>
      <c r="AA8166">
        <v>77471</v>
      </c>
      <c r="AB8166" t="e" cm="1" vm="2">
        <f t="array" ref="AB8166">_FV(Table1[[#This Row],[State]],"Country/region",TRUE)</f>
        <v>#VALUE!</v>
      </c>
    </row>
    <row r="8167" spans="1:28" x14ac:dyDescent="0.35">
      <c r="A8167" t="s">
        <v>579</v>
      </c>
      <c r="B8167">
        <v>74</v>
      </c>
      <c r="C8167" t="s">
        <v>1703</v>
      </c>
      <c r="D8167" t="s">
        <v>27</v>
      </c>
      <c r="E8167">
        <f>YEAR(Table1[[#This Row],[Order Date]])</f>
        <v>2015</v>
      </c>
      <c r="F8167">
        <v>1</v>
      </c>
      <c r="G8167">
        <f>MONTH(Table1[[#This Row],[Order Date]])</f>
        <v>11</v>
      </c>
      <c r="H8167" s="1">
        <v>42319</v>
      </c>
      <c r="I8167">
        <v>51297</v>
      </c>
      <c r="J8167" t="s">
        <v>47</v>
      </c>
      <c r="K8167">
        <v>41</v>
      </c>
      <c r="L8167">
        <v>8.69</v>
      </c>
      <c r="M8167" s="2">
        <v>7.0000000000000007E-2</v>
      </c>
      <c r="N8167">
        <v>356.28</v>
      </c>
      <c r="O8167">
        <v>2.99</v>
      </c>
      <c r="P8167">
        <v>65.756</v>
      </c>
      <c r="Q8167" s="2">
        <v>0.39</v>
      </c>
      <c r="R8167" t="s">
        <v>29</v>
      </c>
      <c r="S8167" t="s">
        <v>30</v>
      </c>
      <c r="T8167" t="s">
        <v>2691</v>
      </c>
      <c r="U8167" t="s">
        <v>67</v>
      </c>
      <c r="V8167" t="s">
        <v>52</v>
      </c>
      <c r="W8167">
        <v>7191</v>
      </c>
      <c r="X8167" s="1">
        <v>42328</v>
      </c>
      <c r="Y8167" t="s">
        <v>42</v>
      </c>
      <c r="Z8167" t="e" vm="33">
        <v>#VALUE!</v>
      </c>
      <c r="AA8167">
        <v>83616</v>
      </c>
      <c r="AB8167" t="e" cm="1" vm="2">
        <f t="array" ref="AB8167">_FV(Table1[[#This Row],[State]],"Country/region",TRUE)</f>
        <v>#VALUE!</v>
      </c>
    </row>
    <row r="8168" spans="1:28" x14ac:dyDescent="0.35">
      <c r="A8168" t="s">
        <v>2509</v>
      </c>
      <c r="B8168">
        <v>74</v>
      </c>
      <c r="C8168" t="s">
        <v>1498</v>
      </c>
      <c r="D8168" t="s">
        <v>38</v>
      </c>
      <c r="E8168">
        <f>YEAR(Table1[[#This Row],[Order Date]])</f>
        <v>2015</v>
      </c>
      <c r="F8168">
        <v>1</v>
      </c>
      <c r="G8168">
        <f>MONTH(Table1[[#This Row],[Order Date]])</f>
        <v>11</v>
      </c>
      <c r="H8168" s="1">
        <v>42320</v>
      </c>
      <c r="I8168">
        <v>58564</v>
      </c>
      <c r="J8168" t="s">
        <v>58</v>
      </c>
      <c r="K8168">
        <v>49</v>
      </c>
      <c r="L8168">
        <v>2.08</v>
      </c>
      <c r="M8168" s="2">
        <v>7.0000000000000007E-2</v>
      </c>
      <c r="N8168">
        <v>103.03</v>
      </c>
      <c r="O8168">
        <v>2.56</v>
      </c>
      <c r="P8168">
        <v>-82.63</v>
      </c>
      <c r="Q8168" s="2">
        <v>0.55000000000000004</v>
      </c>
      <c r="R8168" t="s">
        <v>29</v>
      </c>
      <c r="S8168" t="s">
        <v>139</v>
      </c>
      <c r="T8168" t="s">
        <v>769</v>
      </c>
      <c r="U8168" t="s">
        <v>481</v>
      </c>
      <c r="V8168" t="s">
        <v>52</v>
      </c>
      <c r="W8168">
        <v>8188</v>
      </c>
      <c r="X8168" s="1">
        <v>42321</v>
      </c>
      <c r="Y8168" t="s">
        <v>34</v>
      </c>
      <c r="Z8168" t="e" vm="42">
        <v>#VALUE!</v>
      </c>
      <c r="AA8168">
        <v>86401</v>
      </c>
      <c r="AB8168" t="e" cm="1" vm="2">
        <f t="array" ref="AB8168">_FV(Table1[[#This Row],[State]],"Country/region",TRUE)</f>
        <v>#VALUE!</v>
      </c>
    </row>
    <row r="8169" spans="1:28" x14ac:dyDescent="0.35">
      <c r="A8169" t="s">
        <v>1078</v>
      </c>
      <c r="B8169">
        <v>74</v>
      </c>
      <c r="C8169" t="s">
        <v>1079</v>
      </c>
      <c r="D8169" t="s">
        <v>38</v>
      </c>
      <c r="E8169">
        <f>YEAR(Table1[[#This Row],[Order Date]])</f>
        <v>2015</v>
      </c>
      <c r="F8169">
        <v>1</v>
      </c>
      <c r="G8169">
        <f>MONTH(Table1[[#This Row],[Order Date]])</f>
        <v>11</v>
      </c>
      <c r="H8169" s="1">
        <v>42321</v>
      </c>
      <c r="I8169">
        <v>45700</v>
      </c>
      <c r="J8169" t="s">
        <v>28</v>
      </c>
      <c r="K8169">
        <v>43</v>
      </c>
      <c r="L8169">
        <v>38.06</v>
      </c>
      <c r="M8169" s="2">
        <v>0.02</v>
      </c>
      <c r="N8169">
        <v>1704.58</v>
      </c>
      <c r="O8169">
        <v>4.5</v>
      </c>
      <c r="P8169">
        <v>518.48</v>
      </c>
      <c r="Q8169" s="2">
        <v>0.56000000000000005</v>
      </c>
      <c r="R8169" t="s">
        <v>29</v>
      </c>
      <c r="S8169" t="s">
        <v>30</v>
      </c>
      <c r="T8169" t="s">
        <v>2634</v>
      </c>
      <c r="U8169" t="s">
        <v>214</v>
      </c>
      <c r="V8169" t="s">
        <v>68</v>
      </c>
      <c r="W8169">
        <v>6429</v>
      </c>
      <c r="X8169" s="1">
        <v>42321</v>
      </c>
      <c r="Y8169" t="s">
        <v>34</v>
      </c>
      <c r="Z8169" t="e" vm="11">
        <v>#VALUE!</v>
      </c>
      <c r="AA8169">
        <v>76541</v>
      </c>
      <c r="AB8169" t="e" cm="1" vm="2">
        <f t="array" ref="AB8169">_FV(Table1[[#This Row],[State]],"Country/region",TRUE)</f>
        <v>#VALUE!</v>
      </c>
    </row>
    <row r="8170" spans="1:28" x14ac:dyDescent="0.35">
      <c r="A8170" t="s">
        <v>3462</v>
      </c>
      <c r="B8170">
        <v>74</v>
      </c>
      <c r="C8170" t="s">
        <v>340</v>
      </c>
      <c r="D8170" t="s">
        <v>38</v>
      </c>
      <c r="E8170">
        <f>YEAR(Table1[[#This Row],[Order Date]])</f>
        <v>2015</v>
      </c>
      <c r="F8170">
        <v>1</v>
      </c>
      <c r="G8170">
        <f>MONTH(Table1[[#This Row],[Order Date]])</f>
        <v>11</v>
      </c>
      <c r="H8170" s="1">
        <v>42321</v>
      </c>
      <c r="I8170">
        <v>19936</v>
      </c>
      <c r="J8170" t="s">
        <v>58</v>
      </c>
      <c r="K8170">
        <v>19</v>
      </c>
      <c r="L8170">
        <v>1.88</v>
      </c>
      <c r="M8170" s="2">
        <v>0.06</v>
      </c>
      <c r="N8170">
        <v>36.75</v>
      </c>
      <c r="O8170">
        <v>1.49</v>
      </c>
      <c r="P8170">
        <v>-9.8209999999999997</v>
      </c>
      <c r="Q8170" s="2">
        <v>0.37</v>
      </c>
      <c r="R8170" t="s">
        <v>29</v>
      </c>
      <c r="S8170" t="s">
        <v>30</v>
      </c>
      <c r="T8170" t="s">
        <v>1294</v>
      </c>
      <c r="U8170" t="s">
        <v>67</v>
      </c>
      <c r="V8170" t="s">
        <v>68</v>
      </c>
      <c r="W8170">
        <v>2758</v>
      </c>
      <c r="X8170" s="1">
        <v>42322</v>
      </c>
      <c r="Y8170" t="s">
        <v>34</v>
      </c>
      <c r="Z8170" t="e" vm="26">
        <v>#VALUE!</v>
      </c>
      <c r="AA8170">
        <v>48104</v>
      </c>
      <c r="AB8170" t="e" cm="1" vm="2">
        <f t="array" ref="AB8170">_FV(Table1[[#This Row],[State]],"Country/region",TRUE)</f>
        <v>#VALUE!</v>
      </c>
    </row>
    <row r="8171" spans="1:28" x14ac:dyDescent="0.35">
      <c r="A8171" t="s">
        <v>3462</v>
      </c>
      <c r="B8171">
        <v>74</v>
      </c>
      <c r="C8171" t="s">
        <v>340</v>
      </c>
      <c r="D8171" t="s">
        <v>38</v>
      </c>
      <c r="E8171">
        <f>YEAR(Table1[[#This Row],[Order Date]])</f>
        <v>2015</v>
      </c>
      <c r="F8171">
        <v>1</v>
      </c>
      <c r="G8171">
        <f>MONTH(Table1[[#This Row],[Order Date]])</f>
        <v>11</v>
      </c>
      <c r="H8171" s="1">
        <v>42321</v>
      </c>
      <c r="I8171">
        <v>19936</v>
      </c>
      <c r="J8171" t="s">
        <v>58</v>
      </c>
      <c r="K8171">
        <v>41</v>
      </c>
      <c r="L8171">
        <v>29.89</v>
      </c>
      <c r="M8171" s="2">
        <v>0.09</v>
      </c>
      <c r="N8171">
        <v>1115.2</v>
      </c>
      <c r="O8171">
        <v>1.99</v>
      </c>
      <c r="P8171">
        <v>301.31</v>
      </c>
      <c r="Q8171" s="2">
        <v>0.5</v>
      </c>
      <c r="R8171" t="s">
        <v>96</v>
      </c>
      <c r="S8171" t="s">
        <v>139</v>
      </c>
      <c r="T8171" t="s">
        <v>617</v>
      </c>
      <c r="U8171" t="s">
        <v>102</v>
      </c>
      <c r="V8171" t="s">
        <v>68</v>
      </c>
      <c r="W8171">
        <v>2759</v>
      </c>
      <c r="X8171" s="1">
        <v>42322</v>
      </c>
      <c r="Y8171" t="s">
        <v>34</v>
      </c>
      <c r="Z8171" t="e" vm="26">
        <v>#VALUE!</v>
      </c>
      <c r="AA8171">
        <v>48104</v>
      </c>
      <c r="AB8171" t="e" cm="1" vm="2">
        <f t="array" ref="AB8171">_FV(Table1[[#This Row],[State]],"Country/region",TRUE)</f>
        <v>#VALUE!</v>
      </c>
    </row>
    <row r="8172" spans="1:28" x14ac:dyDescent="0.35">
      <c r="A8172" t="s">
        <v>1426</v>
      </c>
      <c r="B8172">
        <v>74</v>
      </c>
      <c r="C8172" t="s">
        <v>117</v>
      </c>
      <c r="D8172" t="s">
        <v>38</v>
      </c>
      <c r="E8172">
        <f>YEAR(Table1[[#This Row],[Order Date]])</f>
        <v>2015</v>
      </c>
      <c r="F8172">
        <v>1</v>
      </c>
      <c r="G8172">
        <f>MONTH(Table1[[#This Row],[Order Date]])</f>
        <v>11</v>
      </c>
      <c r="H8172" s="1">
        <v>42322</v>
      </c>
      <c r="I8172">
        <v>21191</v>
      </c>
      <c r="J8172" t="s">
        <v>28</v>
      </c>
      <c r="K8172">
        <v>48</v>
      </c>
      <c r="L8172">
        <v>140.99</v>
      </c>
      <c r="M8172" s="2">
        <v>0.01</v>
      </c>
      <c r="N8172">
        <v>7235.83</v>
      </c>
      <c r="O8172">
        <v>13.99</v>
      </c>
      <c r="P8172">
        <v>3496.37</v>
      </c>
      <c r="Q8172" s="2">
        <v>0.37</v>
      </c>
      <c r="R8172" t="s">
        <v>96</v>
      </c>
      <c r="S8172" t="s">
        <v>80</v>
      </c>
      <c r="T8172" t="s">
        <v>2846</v>
      </c>
      <c r="U8172" t="s">
        <v>98</v>
      </c>
      <c r="V8172" t="s">
        <v>52</v>
      </c>
      <c r="W8172">
        <v>2926</v>
      </c>
      <c r="X8172" s="1">
        <v>42322</v>
      </c>
      <c r="Y8172" t="s">
        <v>34</v>
      </c>
      <c r="Z8172" t="e" vm="4">
        <v>#VALUE!</v>
      </c>
      <c r="AA8172">
        <v>93422</v>
      </c>
      <c r="AB8172" t="e" cm="1" vm="2">
        <f t="array" ref="AB8172">_FV(Table1[[#This Row],[State]],"Country/region",TRUE)</f>
        <v>#VALUE!</v>
      </c>
    </row>
    <row r="8173" spans="1:28" x14ac:dyDescent="0.35">
      <c r="A8173" t="s">
        <v>1922</v>
      </c>
      <c r="B8173">
        <v>74</v>
      </c>
      <c r="C8173" t="s">
        <v>1923</v>
      </c>
      <c r="D8173" t="s">
        <v>57</v>
      </c>
      <c r="E8173">
        <f>YEAR(Table1[[#This Row],[Order Date]])</f>
        <v>2015</v>
      </c>
      <c r="F8173">
        <v>1</v>
      </c>
      <c r="G8173">
        <f>MONTH(Table1[[#This Row],[Order Date]])</f>
        <v>11</v>
      </c>
      <c r="H8173" s="1">
        <v>42323</v>
      </c>
      <c r="I8173">
        <v>45346</v>
      </c>
      <c r="J8173" t="s">
        <v>28</v>
      </c>
      <c r="K8173">
        <v>37</v>
      </c>
      <c r="L8173">
        <v>19.98</v>
      </c>
      <c r="M8173" s="2">
        <v>0.09</v>
      </c>
      <c r="N8173">
        <v>692.15</v>
      </c>
      <c r="O8173">
        <v>5.97</v>
      </c>
      <c r="P8173">
        <v>150.38</v>
      </c>
      <c r="Q8173" s="2">
        <v>0.38</v>
      </c>
      <c r="R8173" t="s">
        <v>29</v>
      </c>
      <c r="S8173" t="s">
        <v>30</v>
      </c>
      <c r="T8173" t="s">
        <v>2293</v>
      </c>
      <c r="U8173" t="s">
        <v>61</v>
      </c>
      <c r="V8173" t="s">
        <v>52</v>
      </c>
      <c r="W8173">
        <v>6382</v>
      </c>
      <c r="X8173" s="1">
        <v>42323</v>
      </c>
      <c r="Y8173" t="s">
        <v>34</v>
      </c>
      <c r="Z8173" t="e" vm="20">
        <v>#VALUE!</v>
      </c>
      <c r="AA8173">
        <v>89701</v>
      </c>
      <c r="AB8173" t="e" cm="1" vm="2">
        <f t="array" ref="AB8173">_FV(Table1[[#This Row],[State]],"Country/region",TRUE)</f>
        <v>#VALUE!</v>
      </c>
    </row>
    <row r="8174" spans="1:28" x14ac:dyDescent="0.35">
      <c r="A8174" t="s">
        <v>2261</v>
      </c>
      <c r="B8174">
        <v>74</v>
      </c>
      <c r="C8174" t="s">
        <v>2112</v>
      </c>
      <c r="D8174" t="s">
        <v>38</v>
      </c>
      <c r="E8174">
        <f>YEAR(Table1[[#This Row],[Order Date]])</f>
        <v>2015</v>
      </c>
      <c r="F8174">
        <v>1</v>
      </c>
      <c r="G8174">
        <f>MONTH(Table1[[#This Row],[Order Date]])</f>
        <v>11</v>
      </c>
      <c r="H8174" s="1">
        <v>42323</v>
      </c>
      <c r="I8174">
        <v>24801</v>
      </c>
      <c r="J8174" t="s">
        <v>28</v>
      </c>
      <c r="K8174">
        <v>7</v>
      </c>
      <c r="L8174">
        <v>88.84</v>
      </c>
      <c r="M8174" s="2">
        <v>0.01</v>
      </c>
      <c r="N8174">
        <v>685.7</v>
      </c>
      <c r="O8174">
        <v>20.79</v>
      </c>
      <c r="P8174">
        <v>350.94</v>
      </c>
      <c r="Q8174" s="2">
        <v>0.59</v>
      </c>
      <c r="R8174" t="s">
        <v>48</v>
      </c>
      <c r="S8174" t="s">
        <v>40</v>
      </c>
      <c r="T8174" t="s">
        <v>3482</v>
      </c>
      <c r="U8174" t="s">
        <v>82</v>
      </c>
      <c r="V8174" t="s">
        <v>52</v>
      </c>
      <c r="W8174">
        <v>3483</v>
      </c>
      <c r="X8174" s="1">
        <v>42324</v>
      </c>
      <c r="Y8174" t="s">
        <v>34</v>
      </c>
      <c r="Z8174" t="e" vm="39">
        <v>#VALUE!</v>
      </c>
      <c r="AA8174">
        <v>88220</v>
      </c>
      <c r="AB8174" t="e" cm="1" vm="2">
        <f t="array" ref="AB8174">_FV(Table1[[#This Row],[State]],"Country/region",TRUE)</f>
        <v>#VALUE!</v>
      </c>
    </row>
    <row r="8175" spans="1:28" x14ac:dyDescent="0.35">
      <c r="A8175" t="s">
        <v>2261</v>
      </c>
      <c r="B8175">
        <v>74</v>
      </c>
      <c r="C8175" t="s">
        <v>2112</v>
      </c>
      <c r="D8175" t="s">
        <v>38</v>
      </c>
      <c r="E8175">
        <f>YEAR(Table1[[#This Row],[Order Date]])</f>
        <v>2015</v>
      </c>
      <c r="F8175">
        <v>1</v>
      </c>
      <c r="G8175">
        <f>MONTH(Table1[[#This Row],[Order Date]])</f>
        <v>11</v>
      </c>
      <c r="H8175" s="1">
        <v>42323</v>
      </c>
      <c r="I8175">
        <v>24801</v>
      </c>
      <c r="J8175" t="s">
        <v>28</v>
      </c>
      <c r="K8175">
        <v>3</v>
      </c>
      <c r="L8175">
        <v>3.89</v>
      </c>
      <c r="M8175" s="2">
        <v>0</v>
      </c>
      <c r="N8175">
        <v>18.91</v>
      </c>
      <c r="O8175">
        <v>7.01</v>
      </c>
      <c r="P8175">
        <v>-16.353000000000002</v>
      </c>
      <c r="Q8175" s="2">
        <v>0.37</v>
      </c>
      <c r="R8175" t="s">
        <v>29</v>
      </c>
      <c r="S8175" t="s">
        <v>30</v>
      </c>
      <c r="T8175" t="s">
        <v>1963</v>
      </c>
      <c r="U8175" t="s">
        <v>67</v>
      </c>
      <c r="V8175" t="s">
        <v>52</v>
      </c>
      <c r="W8175">
        <v>3482</v>
      </c>
      <c r="X8175" s="1">
        <v>42324</v>
      </c>
      <c r="Y8175" t="s">
        <v>34</v>
      </c>
      <c r="Z8175" t="e" vm="39">
        <v>#VALUE!</v>
      </c>
      <c r="AA8175">
        <v>88220</v>
      </c>
      <c r="AB8175" t="e" cm="1" vm="2">
        <f t="array" ref="AB8175">_FV(Table1[[#This Row],[State]],"Country/region",TRUE)</f>
        <v>#VALUE!</v>
      </c>
    </row>
    <row r="8176" spans="1:28" x14ac:dyDescent="0.35">
      <c r="A8176" t="s">
        <v>2261</v>
      </c>
      <c r="B8176">
        <v>74</v>
      </c>
      <c r="C8176" t="s">
        <v>2112</v>
      </c>
      <c r="D8176" t="s">
        <v>38</v>
      </c>
      <c r="E8176">
        <f>YEAR(Table1[[#This Row],[Order Date]])</f>
        <v>2015</v>
      </c>
      <c r="F8176">
        <v>1</v>
      </c>
      <c r="G8176">
        <f>MONTH(Table1[[#This Row],[Order Date]])</f>
        <v>11</v>
      </c>
      <c r="H8176" s="1">
        <v>42323</v>
      </c>
      <c r="I8176">
        <v>24801</v>
      </c>
      <c r="J8176" t="s">
        <v>28</v>
      </c>
      <c r="K8176">
        <v>10</v>
      </c>
      <c r="L8176">
        <v>115.99</v>
      </c>
      <c r="M8176" s="2">
        <v>0.02</v>
      </c>
      <c r="N8176">
        <v>1024.165</v>
      </c>
      <c r="O8176">
        <v>5.99</v>
      </c>
      <c r="P8176">
        <v>-105.699</v>
      </c>
      <c r="Q8176" s="2">
        <v>0.56999999999999995</v>
      </c>
      <c r="R8176" t="s">
        <v>96</v>
      </c>
      <c r="S8176" t="s">
        <v>30</v>
      </c>
      <c r="T8176">
        <v>2160</v>
      </c>
      <c r="U8176" t="s">
        <v>105</v>
      </c>
      <c r="V8176" t="s">
        <v>52</v>
      </c>
      <c r="W8176">
        <v>3484</v>
      </c>
      <c r="X8176" s="1">
        <v>42324</v>
      </c>
      <c r="Y8176" t="s">
        <v>34</v>
      </c>
      <c r="Z8176" t="e" vm="39">
        <v>#VALUE!</v>
      </c>
      <c r="AA8176">
        <v>88220</v>
      </c>
      <c r="AB8176" t="e" cm="1" vm="2">
        <f t="array" ref="AB8176">_FV(Table1[[#This Row],[State]],"Country/region",TRUE)</f>
        <v>#VALUE!</v>
      </c>
    </row>
    <row r="8177" spans="1:28" x14ac:dyDescent="0.35">
      <c r="A8177" t="s">
        <v>3425</v>
      </c>
      <c r="B8177">
        <v>74</v>
      </c>
      <c r="C8177" t="s">
        <v>720</v>
      </c>
      <c r="D8177" t="s">
        <v>38</v>
      </c>
      <c r="E8177">
        <f>YEAR(Table1[[#This Row],[Order Date]])</f>
        <v>2015</v>
      </c>
      <c r="F8177">
        <v>1</v>
      </c>
      <c r="G8177">
        <f>MONTH(Table1[[#This Row],[Order Date]])</f>
        <v>11</v>
      </c>
      <c r="H8177" s="1">
        <v>42323</v>
      </c>
      <c r="I8177">
        <v>31456</v>
      </c>
      <c r="J8177" t="s">
        <v>28</v>
      </c>
      <c r="K8177">
        <v>10</v>
      </c>
      <c r="L8177">
        <v>21.38</v>
      </c>
      <c r="M8177" s="2">
        <v>0.02</v>
      </c>
      <c r="N8177">
        <v>225.09</v>
      </c>
      <c r="O8177">
        <v>2.99</v>
      </c>
      <c r="P8177">
        <v>64.141000000000005</v>
      </c>
      <c r="Q8177" s="2">
        <v>0.36</v>
      </c>
      <c r="R8177" t="s">
        <v>29</v>
      </c>
      <c r="S8177" t="s">
        <v>30</v>
      </c>
      <c r="T8177" t="s">
        <v>2772</v>
      </c>
      <c r="U8177" t="s">
        <v>67</v>
      </c>
      <c r="V8177" t="s">
        <v>33</v>
      </c>
      <c r="W8177">
        <v>4408</v>
      </c>
      <c r="X8177" s="1">
        <v>42325</v>
      </c>
      <c r="Y8177" t="s">
        <v>34</v>
      </c>
      <c r="Z8177" t="e" vm="1">
        <v>#VALUE!</v>
      </c>
      <c r="AA8177">
        <v>19143</v>
      </c>
      <c r="AB8177" t="e" cm="1" vm="2">
        <f t="array" ref="AB8177">_FV(Table1[[#This Row],[State]],"Country/region",TRUE)</f>
        <v>#VALUE!</v>
      </c>
    </row>
    <row r="8178" spans="1:28" x14ac:dyDescent="0.35">
      <c r="A8178" t="s">
        <v>2792</v>
      </c>
      <c r="B8178">
        <v>74</v>
      </c>
      <c r="C8178" t="s">
        <v>2308</v>
      </c>
      <c r="D8178" t="s">
        <v>46</v>
      </c>
      <c r="E8178">
        <f>YEAR(Table1[[#This Row],[Order Date]])</f>
        <v>2015</v>
      </c>
      <c r="F8178">
        <v>1</v>
      </c>
      <c r="G8178">
        <f>MONTH(Table1[[#This Row],[Order Date]])</f>
        <v>11</v>
      </c>
      <c r="H8178" s="1">
        <v>42323</v>
      </c>
      <c r="I8178">
        <v>13346</v>
      </c>
      <c r="J8178" t="s">
        <v>47</v>
      </c>
      <c r="K8178">
        <v>44</v>
      </c>
      <c r="L8178">
        <v>6.48</v>
      </c>
      <c r="M8178" s="2">
        <v>0.09</v>
      </c>
      <c r="N8178">
        <v>268.33999999999997</v>
      </c>
      <c r="O8178">
        <v>8.8800000000000008</v>
      </c>
      <c r="P8178">
        <v>-240.83</v>
      </c>
      <c r="Q8178" s="2">
        <v>0.37</v>
      </c>
      <c r="R8178" t="s">
        <v>29</v>
      </c>
      <c r="S8178" t="s">
        <v>30</v>
      </c>
      <c r="T8178" t="s">
        <v>2200</v>
      </c>
      <c r="U8178" t="s">
        <v>61</v>
      </c>
      <c r="V8178" t="s">
        <v>68</v>
      </c>
      <c r="W8178">
        <v>1855</v>
      </c>
      <c r="X8178" s="1">
        <v>42328</v>
      </c>
      <c r="Y8178" t="s">
        <v>34</v>
      </c>
      <c r="Z8178" t="e" vm="16">
        <v>#VALUE!</v>
      </c>
      <c r="AA8178">
        <v>61107</v>
      </c>
      <c r="AB8178" t="e" cm="1" vm="2">
        <f t="array" ref="AB8178">_FV(Table1[[#This Row],[State]],"Country/region",TRUE)</f>
        <v>#VALUE!</v>
      </c>
    </row>
    <row r="8179" spans="1:28" x14ac:dyDescent="0.35">
      <c r="A8179" t="s">
        <v>392</v>
      </c>
      <c r="B8179">
        <v>74</v>
      </c>
      <c r="C8179" t="s">
        <v>393</v>
      </c>
      <c r="D8179" t="s">
        <v>38</v>
      </c>
      <c r="E8179">
        <f>YEAR(Table1[[#This Row],[Order Date]])</f>
        <v>2015</v>
      </c>
      <c r="F8179">
        <v>1</v>
      </c>
      <c r="G8179">
        <f>MONTH(Table1[[#This Row],[Order Date]])</f>
        <v>11</v>
      </c>
      <c r="H8179" s="1">
        <v>42324</v>
      </c>
      <c r="I8179">
        <v>48448</v>
      </c>
      <c r="J8179" t="s">
        <v>47</v>
      </c>
      <c r="K8179">
        <v>20</v>
      </c>
      <c r="L8179">
        <v>20.99</v>
      </c>
      <c r="M8179" s="2">
        <v>0.09</v>
      </c>
      <c r="N8179">
        <v>340.952</v>
      </c>
      <c r="O8179">
        <v>0.99</v>
      </c>
      <c r="P8179">
        <v>108.93600000000001</v>
      </c>
      <c r="Q8179" s="2">
        <v>0.37</v>
      </c>
      <c r="R8179" t="s">
        <v>96</v>
      </c>
      <c r="S8179" t="s">
        <v>59</v>
      </c>
      <c r="T8179" t="s">
        <v>2275</v>
      </c>
      <c r="U8179" t="s">
        <v>105</v>
      </c>
      <c r="V8179" t="s">
        <v>76</v>
      </c>
      <c r="W8179">
        <v>6796</v>
      </c>
      <c r="X8179" s="1">
        <v>42324</v>
      </c>
      <c r="Y8179" t="s">
        <v>34</v>
      </c>
      <c r="Z8179" t="e" vm="34">
        <v>#VALUE!</v>
      </c>
      <c r="AA8179">
        <v>39301</v>
      </c>
      <c r="AB8179" t="e" cm="1" vm="2">
        <f t="array" ref="AB8179">_FV(Table1[[#This Row],[State]],"Country/region",TRUE)</f>
        <v>#VALUE!</v>
      </c>
    </row>
    <row r="8180" spans="1:28" x14ac:dyDescent="0.35">
      <c r="A8180" t="s">
        <v>1457</v>
      </c>
      <c r="B8180">
        <v>74</v>
      </c>
      <c r="C8180" t="s">
        <v>1458</v>
      </c>
      <c r="D8180" t="s">
        <v>27</v>
      </c>
      <c r="E8180">
        <f>YEAR(Table1[[#This Row],[Order Date]])</f>
        <v>2015</v>
      </c>
      <c r="F8180">
        <v>1</v>
      </c>
      <c r="G8180">
        <f>MONTH(Table1[[#This Row],[Order Date]])</f>
        <v>11</v>
      </c>
      <c r="H8180" s="1">
        <v>42324</v>
      </c>
      <c r="I8180">
        <v>47682</v>
      </c>
      <c r="J8180" t="s">
        <v>39</v>
      </c>
      <c r="K8180">
        <v>38</v>
      </c>
      <c r="L8180">
        <v>83.98</v>
      </c>
      <c r="M8180" s="2">
        <v>0</v>
      </c>
      <c r="N8180">
        <v>3191.24</v>
      </c>
      <c r="O8180">
        <v>5.01</v>
      </c>
      <c r="P8180">
        <v>1620.23</v>
      </c>
      <c r="Q8180" s="2">
        <v>0.38</v>
      </c>
      <c r="R8180" t="s">
        <v>29</v>
      </c>
      <c r="S8180" t="s">
        <v>30</v>
      </c>
      <c r="T8180" t="s">
        <v>2641</v>
      </c>
      <c r="U8180" t="s">
        <v>267</v>
      </c>
      <c r="V8180" t="s">
        <v>33</v>
      </c>
      <c r="W8180">
        <v>6695</v>
      </c>
      <c r="X8180" s="1">
        <v>42325</v>
      </c>
      <c r="Y8180" t="s">
        <v>34</v>
      </c>
      <c r="Z8180" t="e" vm="22">
        <v>#VALUE!</v>
      </c>
      <c r="AA8180">
        <v>44136</v>
      </c>
      <c r="AB8180" t="e" cm="1" vm="2">
        <f t="array" ref="AB8180">_FV(Table1[[#This Row],[State]],"Country/region",TRUE)</f>
        <v>#VALUE!</v>
      </c>
    </row>
    <row r="8181" spans="1:28" x14ac:dyDescent="0.35">
      <c r="A8181" t="s">
        <v>1755</v>
      </c>
      <c r="B8181">
        <v>74</v>
      </c>
      <c r="C8181" t="s">
        <v>1501</v>
      </c>
      <c r="D8181" t="s">
        <v>46</v>
      </c>
      <c r="E8181">
        <f>YEAR(Table1[[#This Row],[Order Date]])</f>
        <v>2015</v>
      </c>
      <c r="F8181">
        <v>1</v>
      </c>
      <c r="G8181">
        <f>MONTH(Table1[[#This Row],[Order Date]])</f>
        <v>11</v>
      </c>
      <c r="H8181" s="1">
        <v>42325</v>
      </c>
      <c r="I8181">
        <v>35938</v>
      </c>
      <c r="J8181" t="s">
        <v>39</v>
      </c>
      <c r="K8181">
        <v>48</v>
      </c>
      <c r="L8181">
        <v>14.03</v>
      </c>
      <c r="M8181" s="2">
        <v>0.09</v>
      </c>
      <c r="N8181">
        <v>628.33000000000004</v>
      </c>
      <c r="O8181">
        <v>9.3699999999999992</v>
      </c>
      <c r="P8181">
        <v>-226.62</v>
      </c>
      <c r="Q8181" s="2">
        <v>0.56000000000000005</v>
      </c>
      <c r="R8181" t="s">
        <v>29</v>
      </c>
      <c r="S8181" t="s">
        <v>30</v>
      </c>
      <c r="T8181" t="s">
        <v>2886</v>
      </c>
      <c r="U8181" t="s">
        <v>32</v>
      </c>
      <c r="V8181" t="s">
        <v>52</v>
      </c>
      <c r="W8181">
        <v>5045</v>
      </c>
      <c r="X8181" s="1">
        <v>42326</v>
      </c>
      <c r="Y8181" t="s">
        <v>34</v>
      </c>
      <c r="Z8181" t="e" vm="4">
        <v>#VALUE!</v>
      </c>
      <c r="AA8181">
        <v>91945</v>
      </c>
      <c r="AB8181" t="e" cm="1" vm="2">
        <f t="array" ref="AB8181">_FV(Table1[[#This Row],[State]],"Country/region",TRUE)</f>
        <v>#VALUE!</v>
      </c>
    </row>
    <row r="8182" spans="1:28" x14ac:dyDescent="0.35">
      <c r="A8182" t="s">
        <v>1755</v>
      </c>
      <c r="B8182">
        <v>74</v>
      </c>
      <c r="C8182" t="s">
        <v>1501</v>
      </c>
      <c r="D8182" t="s">
        <v>46</v>
      </c>
      <c r="E8182">
        <f>YEAR(Table1[[#This Row],[Order Date]])</f>
        <v>2015</v>
      </c>
      <c r="F8182">
        <v>1</v>
      </c>
      <c r="G8182">
        <f>MONTH(Table1[[#This Row],[Order Date]])</f>
        <v>11</v>
      </c>
      <c r="H8182" s="1">
        <v>42325</v>
      </c>
      <c r="I8182">
        <v>35938</v>
      </c>
      <c r="J8182" t="s">
        <v>39</v>
      </c>
      <c r="K8182">
        <v>6</v>
      </c>
      <c r="L8182">
        <v>280.98</v>
      </c>
      <c r="M8182" s="2">
        <v>0.05</v>
      </c>
      <c r="N8182">
        <v>1770.7</v>
      </c>
      <c r="O8182">
        <v>57</v>
      </c>
      <c r="P8182">
        <v>-448.25</v>
      </c>
      <c r="Q8182" s="2">
        <v>0.78</v>
      </c>
      <c r="R8182" t="s">
        <v>48</v>
      </c>
      <c r="S8182" t="s">
        <v>49</v>
      </c>
      <c r="T8182" t="s">
        <v>886</v>
      </c>
      <c r="U8182" t="s">
        <v>51</v>
      </c>
      <c r="V8182" t="s">
        <v>52</v>
      </c>
      <c r="W8182">
        <v>5044</v>
      </c>
      <c r="X8182" s="1">
        <v>42327</v>
      </c>
      <c r="Y8182" t="s">
        <v>53</v>
      </c>
      <c r="Z8182" t="e" vm="4">
        <v>#VALUE!</v>
      </c>
      <c r="AA8182">
        <v>91945</v>
      </c>
      <c r="AB8182" t="e" cm="1" vm="2">
        <f t="array" ref="AB8182">_FV(Table1[[#This Row],[State]],"Country/region",TRUE)</f>
        <v>#VALUE!</v>
      </c>
    </row>
    <row r="8183" spans="1:28" x14ac:dyDescent="0.35">
      <c r="A8183" t="s">
        <v>489</v>
      </c>
      <c r="B8183">
        <v>74</v>
      </c>
      <c r="C8183" t="s">
        <v>490</v>
      </c>
      <c r="D8183" t="s">
        <v>27</v>
      </c>
      <c r="E8183">
        <f>YEAR(Table1[[#This Row],[Order Date]])</f>
        <v>2015</v>
      </c>
      <c r="F8183">
        <v>1</v>
      </c>
      <c r="G8183">
        <f>MONTH(Table1[[#This Row],[Order Date]])</f>
        <v>11</v>
      </c>
      <c r="H8183" s="1">
        <v>42326</v>
      </c>
      <c r="I8183">
        <v>42944</v>
      </c>
      <c r="J8183" t="s">
        <v>58</v>
      </c>
      <c r="K8183">
        <v>43</v>
      </c>
      <c r="L8183">
        <v>216.6</v>
      </c>
      <c r="M8183" s="2">
        <v>0</v>
      </c>
      <c r="N8183">
        <v>9750.5499999999993</v>
      </c>
      <c r="O8183">
        <v>64.2</v>
      </c>
      <c r="P8183">
        <v>1061.6099999999999</v>
      </c>
      <c r="Q8183" s="2">
        <v>0.59</v>
      </c>
      <c r="R8183" t="s">
        <v>48</v>
      </c>
      <c r="S8183" t="s">
        <v>49</v>
      </c>
      <c r="T8183" t="s">
        <v>3154</v>
      </c>
      <c r="U8183" t="s">
        <v>51</v>
      </c>
      <c r="V8183" t="s">
        <v>68</v>
      </c>
      <c r="W8183">
        <v>6059</v>
      </c>
      <c r="X8183" s="1">
        <v>42327</v>
      </c>
      <c r="Y8183" t="s">
        <v>53</v>
      </c>
      <c r="Z8183" t="e" vm="38">
        <v>#VALUE!</v>
      </c>
      <c r="AA8183">
        <v>47591</v>
      </c>
      <c r="AB8183" t="e" cm="1" vm="2">
        <f t="array" ref="AB8183">_FV(Table1[[#This Row],[State]],"Country/region",TRUE)</f>
        <v>#VALUE!</v>
      </c>
    </row>
    <row r="8184" spans="1:28" x14ac:dyDescent="0.35">
      <c r="A8184" t="s">
        <v>3510</v>
      </c>
      <c r="B8184">
        <v>74</v>
      </c>
      <c r="C8184" t="s">
        <v>1868</v>
      </c>
      <c r="D8184" t="s">
        <v>27</v>
      </c>
      <c r="E8184">
        <f>YEAR(Table1[[#This Row],[Order Date]])</f>
        <v>2015</v>
      </c>
      <c r="F8184">
        <v>1</v>
      </c>
      <c r="G8184">
        <f>MONTH(Table1[[#This Row],[Order Date]])</f>
        <v>11</v>
      </c>
      <c r="H8184" s="1">
        <v>42326</v>
      </c>
      <c r="I8184">
        <v>24579</v>
      </c>
      <c r="J8184" t="s">
        <v>28</v>
      </c>
      <c r="K8184">
        <v>45</v>
      </c>
      <c r="L8184">
        <v>300.64999999999998</v>
      </c>
      <c r="M8184" s="2">
        <v>0.02</v>
      </c>
      <c r="N8184">
        <v>13921.6</v>
      </c>
      <c r="O8184">
        <v>24.49</v>
      </c>
      <c r="P8184">
        <v>5183.04</v>
      </c>
      <c r="Q8184" s="2">
        <v>0.52</v>
      </c>
      <c r="R8184" t="s">
        <v>29</v>
      </c>
      <c r="S8184" t="s">
        <v>40</v>
      </c>
      <c r="T8184" t="s">
        <v>2407</v>
      </c>
      <c r="U8184" t="s">
        <v>214</v>
      </c>
      <c r="V8184" t="s">
        <v>68</v>
      </c>
      <c r="W8184">
        <v>3444</v>
      </c>
      <c r="X8184" s="1">
        <v>42327</v>
      </c>
      <c r="Y8184" t="s">
        <v>34</v>
      </c>
      <c r="Z8184" t="e" vm="11">
        <v>#VALUE!</v>
      </c>
      <c r="AA8184">
        <v>75701</v>
      </c>
      <c r="AB8184" t="e" cm="1" vm="2">
        <f t="array" ref="AB8184">_FV(Table1[[#This Row],[State]],"Country/region",TRUE)</f>
        <v>#VALUE!</v>
      </c>
    </row>
    <row r="8185" spans="1:28" x14ac:dyDescent="0.35">
      <c r="A8185" t="s">
        <v>3510</v>
      </c>
      <c r="B8185">
        <v>74</v>
      </c>
      <c r="C8185" t="s">
        <v>1868</v>
      </c>
      <c r="D8185" t="s">
        <v>27</v>
      </c>
      <c r="E8185">
        <f>YEAR(Table1[[#This Row],[Order Date]])</f>
        <v>2015</v>
      </c>
      <c r="F8185">
        <v>1</v>
      </c>
      <c r="G8185">
        <f>MONTH(Table1[[#This Row],[Order Date]])</f>
        <v>11</v>
      </c>
      <c r="H8185" s="1">
        <v>42326</v>
      </c>
      <c r="I8185">
        <v>24579</v>
      </c>
      <c r="J8185" t="s">
        <v>28</v>
      </c>
      <c r="K8185">
        <v>40</v>
      </c>
      <c r="L8185">
        <v>11.97</v>
      </c>
      <c r="M8185" s="2">
        <v>0.08</v>
      </c>
      <c r="N8185">
        <v>467.5</v>
      </c>
      <c r="O8185">
        <v>4.9800000000000004</v>
      </c>
      <c r="P8185">
        <v>-33.340000000000003</v>
      </c>
      <c r="Q8185" s="2">
        <v>0.57999999999999996</v>
      </c>
      <c r="R8185" t="s">
        <v>29</v>
      </c>
      <c r="S8185" t="s">
        <v>30</v>
      </c>
      <c r="T8185" t="s">
        <v>1123</v>
      </c>
      <c r="U8185" t="s">
        <v>214</v>
      </c>
      <c r="V8185" t="s">
        <v>68</v>
      </c>
      <c r="W8185">
        <v>3445</v>
      </c>
      <c r="X8185" s="1">
        <v>42328</v>
      </c>
      <c r="Y8185" t="s">
        <v>34</v>
      </c>
      <c r="Z8185" t="e" vm="11">
        <v>#VALUE!</v>
      </c>
      <c r="AA8185">
        <v>75701</v>
      </c>
      <c r="AB8185" t="e" cm="1" vm="2">
        <f t="array" ref="AB8185">_FV(Table1[[#This Row],[State]],"Country/region",TRUE)</f>
        <v>#VALUE!</v>
      </c>
    </row>
    <row r="8186" spans="1:28" x14ac:dyDescent="0.35">
      <c r="A8186" t="s">
        <v>825</v>
      </c>
      <c r="B8186">
        <v>74</v>
      </c>
      <c r="C8186" t="s">
        <v>532</v>
      </c>
      <c r="D8186" t="s">
        <v>46</v>
      </c>
      <c r="E8186">
        <f>YEAR(Table1[[#This Row],[Order Date]])</f>
        <v>2015</v>
      </c>
      <c r="F8186">
        <v>1</v>
      </c>
      <c r="G8186">
        <f>MONTH(Table1[[#This Row],[Order Date]])</f>
        <v>11</v>
      </c>
      <c r="H8186" s="1">
        <v>42326</v>
      </c>
      <c r="I8186">
        <v>3328</v>
      </c>
      <c r="J8186" t="s">
        <v>47</v>
      </c>
      <c r="K8186">
        <v>12</v>
      </c>
      <c r="L8186">
        <v>146.05000000000001</v>
      </c>
      <c r="M8186" s="2">
        <v>0.1</v>
      </c>
      <c r="N8186">
        <v>1736.41</v>
      </c>
      <c r="O8186">
        <v>80.2</v>
      </c>
      <c r="P8186">
        <v>-762.44</v>
      </c>
      <c r="Q8186" s="2">
        <v>0.71</v>
      </c>
      <c r="R8186" t="s">
        <v>48</v>
      </c>
      <c r="S8186" t="s">
        <v>73</v>
      </c>
      <c r="T8186" t="s">
        <v>595</v>
      </c>
      <c r="U8186" t="s">
        <v>75</v>
      </c>
      <c r="V8186" t="s">
        <v>52</v>
      </c>
      <c r="W8186">
        <v>478</v>
      </c>
      <c r="X8186" s="1">
        <v>42333</v>
      </c>
      <c r="Y8186" t="s">
        <v>53</v>
      </c>
      <c r="Z8186" t="e" vm="4">
        <v>#VALUE!</v>
      </c>
      <c r="AA8186">
        <v>92653</v>
      </c>
      <c r="AB8186" t="e" cm="1" vm="2">
        <f t="array" ref="AB8186">_FV(Table1[[#This Row],[State]],"Country/region",TRUE)</f>
        <v>#VALUE!</v>
      </c>
    </row>
    <row r="8187" spans="1:28" x14ac:dyDescent="0.35">
      <c r="A8187" t="s">
        <v>1705</v>
      </c>
      <c r="B8187">
        <v>74</v>
      </c>
      <c r="C8187" t="s">
        <v>126</v>
      </c>
      <c r="D8187" t="s">
        <v>46</v>
      </c>
      <c r="E8187">
        <f>YEAR(Table1[[#This Row],[Order Date]])</f>
        <v>2015</v>
      </c>
      <c r="F8187">
        <v>1</v>
      </c>
      <c r="G8187">
        <f>MONTH(Table1[[#This Row],[Order Date]])</f>
        <v>11</v>
      </c>
      <c r="H8187" s="1">
        <v>42326</v>
      </c>
      <c r="I8187">
        <v>129</v>
      </c>
      <c r="J8187" t="s">
        <v>47</v>
      </c>
      <c r="K8187">
        <v>4</v>
      </c>
      <c r="L8187">
        <v>6.48</v>
      </c>
      <c r="M8187" s="2">
        <v>0.09</v>
      </c>
      <c r="N8187">
        <v>32.72</v>
      </c>
      <c r="O8187">
        <v>8.19</v>
      </c>
      <c r="P8187">
        <v>-22.59</v>
      </c>
      <c r="Q8187" s="2">
        <v>0.37</v>
      </c>
      <c r="R8187" t="s">
        <v>29</v>
      </c>
      <c r="S8187" t="s">
        <v>30</v>
      </c>
      <c r="T8187" t="s">
        <v>712</v>
      </c>
      <c r="U8187" t="s">
        <v>61</v>
      </c>
      <c r="V8187" t="s">
        <v>68</v>
      </c>
      <c r="W8187">
        <v>18</v>
      </c>
      <c r="X8187" s="1">
        <v>42335</v>
      </c>
      <c r="Y8187" t="s">
        <v>34</v>
      </c>
      <c r="Z8187" t="e" vm="13">
        <v>#VALUE!</v>
      </c>
      <c r="AA8187">
        <v>73160</v>
      </c>
      <c r="AB8187" t="e" cm="1" vm="2">
        <f t="array" ref="AB8187">_FV(Table1[[#This Row],[State]],"Country/region",TRUE)</f>
        <v>#VALUE!</v>
      </c>
    </row>
    <row r="8188" spans="1:28" x14ac:dyDescent="0.35">
      <c r="A8188" t="s">
        <v>171</v>
      </c>
      <c r="B8188">
        <v>74</v>
      </c>
      <c r="C8188" t="s">
        <v>2897</v>
      </c>
      <c r="D8188" t="s">
        <v>57</v>
      </c>
      <c r="E8188">
        <f>YEAR(Table1[[#This Row],[Order Date]])</f>
        <v>2015</v>
      </c>
      <c r="F8188">
        <v>1</v>
      </c>
      <c r="G8188">
        <f>MONTH(Table1[[#This Row],[Order Date]])</f>
        <v>11</v>
      </c>
      <c r="H8188" s="1">
        <v>42327</v>
      </c>
      <c r="I8188">
        <v>31042</v>
      </c>
      <c r="J8188" t="s">
        <v>131</v>
      </c>
      <c r="K8188">
        <v>26</v>
      </c>
      <c r="L8188">
        <v>120.98</v>
      </c>
      <c r="M8188" s="2">
        <v>0.05</v>
      </c>
      <c r="N8188">
        <v>3227.38</v>
      </c>
      <c r="O8188">
        <v>30</v>
      </c>
      <c r="P8188">
        <v>192.31</v>
      </c>
      <c r="Q8188" s="2">
        <v>0.64</v>
      </c>
      <c r="R8188" t="s">
        <v>48</v>
      </c>
      <c r="S8188" t="s">
        <v>49</v>
      </c>
      <c r="T8188" t="s">
        <v>1652</v>
      </c>
      <c r="U8188" t="s">
        <v>51</v>
      </c>
      <c r="V8188" t="s">
        <v>76</v>
      </c>
      <c r="W8188">
        <v>4353</v>
      </c>
      <c r="X8188" s="1">
        <v>42328</v>
      </c>
      <c r="Y8188" t="s">
        <v>53</v>
      </c>
      <c r="Z8188" t="e" vm="14">
        <v>#VALUE!</v>
      </c>
      <c r="AA8188">
        <v>33411</v>
      </c>
      <c r="AB8188" t="e" cm="1" vm="2">
        <f t="array" ref="AB8188">_FV(Table1[[#This Row],[State]],"Country/region",TRUE)</f>
        <v>#VALUE!</v>
      </c>
    </row>
    <row r="8189" spans="1:28" x14ac:dyDescent="0.35">
      <c r="A8189" t="s">
        <v>171</v>
      </c>
      <c r="B8189">
        <v>74</v>
      </c>
      <c r="C8189" t="s">
        <v>2897</v>
      </c>
      <c r="D8189" t="s">
        <v>57</v>
      </c>
      <c r="E8189">
        <f>YEAR(Table1[[#This Row],[Order Date]])</f>
        <v>2015</v>
      </c>
      <c r="F8189">
        <v>1</v>
      </c>
      <c r="G8189">
        <f>MONTH(Table1[[#This Row],[Order Date]])</f>
        <v>11</v>
      </c>
      <c r="H8189" s="1">
        <v>42327</v>
      </c>
      <c r="I8189">
        <v>31042</v>
      </c>
      <c r="J8189" t="s">
        <v>131</v>
      </c>
      <c r="K8189">
        <v>48</v>
      </c>
      <c r="L8189">
        <v>2.78</v>
      </c>
      <c r="M8189" s="2">
        <v>0.03</v>
      </c>
      <c r="N8189">
        <v>134.52000000000001</v>
      </c>
      <c r="O8189">
        <v>1.2</v>
      </c>
      <c r="P8189">
        <v>-6.04</v>
      </c>
      <c r="Q8189" s="2">
        <v>0.57999999999999996</v>
      </c>
      <c r="R8189" t="s">
        <v>29</v>
      </c>
      <c r="S8189" t="s">
        <v>59</v>
      </c>
      <c r="T8189" t="s">
        <v>1804</v>
      </c>
      <c r="U8189" t="s">
        <v>88</v>
      </c>
      <c r="V8189" t="s">
        <v>76</v>
      </c>
      <c r="W8189">
        <v>4354</v>
      </c>
      <c r="X8189" s="1">
        <v>42328</v>
      </c>
      <c r="Y8189" t="s">
        <v>34</v>
      </c>
      <c r="Z8189" t="e" vm="14">
        <v>#VALUE!</v>
      </c>
      <c r="AA8189">
        <v>33411</v>
      </c>
      <c r="AB8189" t="e" cm="1" vm="2">
        <f t="array" ref="AB8189">_FV(Table1[[#This Row],[State]],"Country/region",TRUE)</f>
        <v>#VALUE!</v>
      </c>
    </row>
    <row r="8190" spans="1:28" x14ac:dyDescent="0.35">
      <c r="A8190" t="s">
        <v>2978</v>
      </c>
      <c r="B8190">
        <v>74</v>
      </c>
      <c r="C8190" t="s">
        <v>1271</v>
      </c>
      <c r="D8190" t="s">
        <v>38</v>
      </c>
      <c r="E8190">
        <f>YEAR(Table1[[#This Row],[Order Date]])</f>
        <v>2015</v>
      </c>
      <c r="F8190">
        <v>1</v>
      </c>
      <c r="G8190">
        <f>MONTH(Table1[[#This Row],[Order Date]])</f>
        <v>11</v>
      </c>
      <c r="H8190" s="1">
        <v>42327</v>
      </c>
      <c r="I8190">
        <v>44737</v>
      </c>
      <c r="J8190" t="s">
        <v>131</v>
      </c>
      <c r="K8190">
        <v>11</v>
      </c>
      <c r="L8190">
        <v>64.650000000000006</v>
      </c>
      <c r="M8190" s="2">
        <v>0.02</v>
      </c>
      <c r="N8190">
        <v>773.74</v>
      </c>
      <c r="O8190">
        <v>35</v>
      </c>
      <c r="P8190">
        <v>-309.48</v>
      </c>
      <c r="Q8190" s="2">
        <v>0.8</v>
      </c>
      <c r="R8190" t="s">
        <v>29</v>
      </c>
      <c r="S8190" t="s">
        <v>40</v>
      </c>
      <c r="T8190" t="s">
        <v>1656</v>
      </c>
      <c r="U8190" t="s">
        <v>32</v>
      </c>
      <c r="V8190" t="s">
        <v>33</v>
      </c>
      <c r="W8190">
        <v>6320</v>
      </c>
      <c r="X8190" s="1">
        <v>42328</v>
      </c>
      <c r="Y8190" t="s">
        <v>34</v>
      </c>
      <c r="Z8190" t="e" vm="1">
        <v>#VALUE!</v>
      </c>
      <c r="AA8190">
        <v>18040</v>
      </c>
      <c r="AB8190" t="e" cm="1" vm="2">
        <f t="array" ref="AB8190">_FV(Table1[[#This Row],[State]],"Country/region",TRUE)</f>
        <v>#VALUE!</v>
      </c>
    </row>
    <row r="8191" spans="1:28" x14ac:dyDescent="0.35">
      <c r="A8191" t="s">
        <v>893</v>
      </c>
      <c r="B8191">
        <v>74</v>
      </c>
      <c r="C8191" t="s">
        <v>892</v>
      </c>
      <c r="D8191" t="s">
        <v>46</v>
      </c>
      <c r="E8191">
        <f>YEAR(Table1[[#This Row],[Order Date]])</f>
        <v>2015</v>
      </c>
      <c r="F8191">
        <v>1</v>
      </c>
      <c r="G8191">
        <f>MONTH(Table1[[#This Row],[Order Date]])</f>
        <v>11</v>
      </c>
      <c r="H8191" s="1">
        <v>42327</v>
      </c>
      <c r="I8191">
        <v>1187</v>
      </c>
      <c r="J8191" t="s">
        <v>131</v>
      </c>
      <c r="K8191">
        <v>14</v>
      </c>
      <c r="L8191">
        <v>15.98</v>
      </c>
      <c r="M8191" s="2">
        <v>0.05</v>
      </c>
      <c r="N8191">
        <v>222.91</v>
      </c>
      <c r="O8191">
        <v>4</v>
      </c>
      <c r="P8191">
        <v>20.21</v>
      </c>
      <c r="Q8191" s="2">
        <v>0.37</v>
      </c>
      <c r="R8191" t="s">
        <v>96</v>
      </c>
      <c r="S8191" t="s">
        <v>30</v>
      </c>
      <c r="T8191" t="s">
        <v>1062</v>
      </c>
      <c r="U8191" t="s">
        <v>102</v>
      </c>
      <c r="V8191" t="s">
        <v>68</v>
      </c>
      <c r="W8191">
        <v>180</v>
      </c>
      <c r="X8191" s="1">
        <v>42328</v>
      </c>
      <c r="Y8191" t="s">
        <v>34</v>
      </c>
      <c r="Z8191" t="e" vm="38">
        <v>#VALUE!</v>
      </c>
      <c r="AA8191">
        <v>46203</v>
      </c>
      <c r="AB8191" t="e" cm="1" vm="2">
        <f t="array" ref="AB8191">_FV(Table1[[#This Row],[State]],"Country/region",TRUE)</f>
        <v>#VALUE!</v>
      </c>
    </row>
    <row r="8192" spans="1:28" x14ac:dyDescent="0.35">
      <c r="A8192" t="s">
        <v>331</v>
      </c>
      <c r="B8192">
        <v>74</v>
      </c>
      <c r="C8192" t="s">
        <v>319</v>
      </c>
      <c r="D8192" t="s">
        <v>46</v>
      </c>
      <c r="E8192">
        <f>YEAR(Table1[[#This Row],[Order Date]])</f>
        <v>2015</v>
      </c>
      <c r="F8192">
        <v>1</v>
      </c>
      <c r="G8192">
        <f>MONTH(Table1[[#This Row],[Order Date]])</f>
        <v>11</v>
      </c>
      <c r="H8192" s="1">
        <v>42327</v>
      </c>
      <c r="I8192">
        <v>54656</v>
      </c>
      <c r="J8192" t="s">
        <v>28</v>
      </c>
      <c r="K8192">
        <v>22</v>
      </c>
      <c r="L8192">
        <v>4.54</v>
      </c>
      <c r="M8192" s="2">
        <v>0.09</v>
      </c>
      <c r="N8192">
        <v>109.52</v>
      </c>
      <c r="O8192">
        <v>5.83</v>
      </c>
      <c r="P8192">
        <v>-73.346999999999994</v>
      </c>
      <c r="Q8192" s="2">
        <v>0.36</v>
      </c>
      <c r="R8192" t="s">
        <v>29</v>
      </c>
      <c r="S8192" t="s">
        <v>30</v>
      </c>
      <c r="T8192" t="s">
        <v>3102</v>
      </c>
      <c r="U8192" t="s">
        <v>67</v>
      </c>
      <c r="V8192" t="s">
        <v>52</v>
      </c>
      <c r="W8192">
        <v>7635</v>
      </c>
      <c r="X8192" s="1">
        <v>42329</v>
      </c>
      <c r="Y8192" t="s">
        <v>42</v>
      </c>
      <c r="Z8192" t="e" vm="33">
        <v>#VALUE!</v>
      </c>
      <c r="AA8192">
        <v>83440</v>
      </c>
      <c r="AB8192" t="e" cm="1" vm="2">
        <f t="array" ref="AB8192">_FV(Table1[[#This Row],[State]],"Country/region",TRUE)</f>
        <v>#VALUE!</v>
      </c>
    </row>
    <row r="8193" spans="1:28" x14ac:dyDescent="0.35">
      <c r="A8193" t="s">
        <v>3120</v>
      </c>
      <c r="B8193">
        <v>74</v>
      </c>
      <c r="C8193" t="s">
        <v>535</v>
      </c>
      <c r="D8193" t="s">
        <v>57</v>
      </c>
      <c r="E8193">
        <f>YEAR(Table1[[#This Row],[Order Date]])</f>
        <v>2015</v>
      </c>
      <c r="F8193">
        <v>1</v>
      </c>
      <c r="G8193">
        <f>MONTH(Table1[[#This Row],[Order Date]])</f>
        <v>11</v>
      </c>
      <c r="H8193" s="1">
        <v>42327</v>
      </c>
      <c r="I8193">
        <v>34659</v>
      </c>
      <c r="J8193" t="s">
        <v>28</v>
      </c>
      <c r="K8193">
        <v>42</v>
      </c>
      <c r="L8193">
        <v>5.77</v>
      </c>
      <c r="M8193" s="2">
        <v>0</v>
      </c>
      <c r="N8193">
        <v>259.43</v>
      </c>
      <c r="O8193">
        <v>4.97</v>
      </c>
      <c r="P8193">
        <v>-52.520499999999998</v>
      </c>
      <c r="Q8193" s="2">
        <v>0.35</v>
      </c>
      <c r="R8193" t="s">
        <v>29</v>
      </c>
      <c r="S8193" t="s">
        <v>30</v>
      </c>
      <c r="T8193" t="s">
        <v>2438</v>
      </c>
      <c r="U8193" t="s">
        <v>67</v>
      </c>
      <c r="V8193" t="s">
        <v>52</v>
      </c>
      <c r="W8193">
        <v>4868</v>
      </c>
      <c r="X8193" s="1">
        <v>42329</v>
      </c>
      <c r="Y8193" t="s">
        <v>34</v>
      </c>
      <c r="Z8193" t="e" vm="42">
        <v>#VALUE!</v>
      </c>
      <c r="AA8193">
        <v>85023</v>
      </c>
      <c r="AB8193" t="e" cm="1" vm="2">
        <f t="array" ref="AB8193">_FV(Table1[[#This Row],[State]],"Country/region",TRUE)</f>
        <v>#VALUE!</v>
      </c>
    </row>
    <row r="8194" spans="1:28" x14ac:dyDescent="0.35">
      <c r="A8194" t="s">
        <v>3133</v>
      </c>
      <c r="B8194">
        <v>74</v>
      </c>
      <c r="C8194" t="s">
        <v>462</v>
      </c>
      <c r="D8194" t="s">
        <v>38</v>
      </c>
      <c r="E8194">
        <f>YEAR(Table1[[#This Row],[Order Date]])</f>
        <v>2015</v>
      </c>
      <c r="F8194">
        <v>1</v>
      </c>
      <c r="G8194">
        <f>MONTH(Table1[[#This Row],[Order Date]])</f>
        <v>11</v>
      </c>
      <c r="H8194" s="1">
        <v>42327</v>
      </c>
      <c r="I8194">
        <v>16134</v>
      </c>
      <c r="J8194" t="s">
        <v>28</v>
      </c>
      <c r="K8194">
        <v>43</v>
      </c>
      <c r="L8194">
        <v>500.98</v>
      </c>
      <c r="M8194" s="2">
        <v>0.04</v>
      </c>
      <c r="N8194">
        <v>21921.279999999999</v>
      </c>
      <c r="O8194">
        <v>28.14</v>
      </c>
      <c r="P8194">
        <v>10521.33</v>
      </c>
      <c r="Q8194" s="2">
        <v>0.38</v>
      </c>
      <c r="R8194" t="s">
        <v>96</v>
      </c>
      <c r="S8194" t="s">
        <v>49</v>
      </c>
      <c r="T8194" t="s">
        <v>624</v>
      </c>
      <c r="U8194" t="s">
        <v>98</v>
      </c>
      <c r="V8194" t="s">
        <v>76</v>
      </c>
      <c r="W8194">
        <v>2235</v>
      </c>
      <c r="X8194" s="1">
        <v>42329</v>
      </c>
      <c r="Y8194" t="s">
        <v>53</v>
      </c>
      <c r="Z8194" t="e" vm="6">
        <v>#VALUE!</v>
      </c>
      <c r="AA8194">
        <v>35209</v>
      </c>
      <c r="AB8194" t="e" cm="1" vm="2">
        <f t="array" ref="AB8194">_FV(Table1[[#This Row],[State]],"Country/region",TRUE)</f>
        <v>#VALUE!</v>
      </c>
    </row>
    <row r="8195" spans="1:28" x14ac:dyDescent="0.35">
      <c r="A8195" t="s">
        <v>2978</v>
      </c>
      <c r="B8195">
        <v>74</v>
      </c>
      <c r="C8195" t="s">
        <v>1271</v>
      </c>
      <c r="D8195" t="s">
        <v>38</v>
      </c>
      <c r="E8195">
        <f>YEAR(Table1[[#This Row],[Order Date]])</f>
        <v>2015</v>
      </c>
      <c r="F8195">
        <v>1</v>
      </c>
      <c r="G8195">
        <f>MONTH(Table1[[#This Row],[Order Date]])</f>
        <v>11</v>
      </c>
      <c r="H8195" s="1">
        <v>42327</v>
      </c>
      <c r="I8195">
        <v>44737</v>
      </c>
      <c r="J8195" t="s">
        <v>131</v>
      </c>
      <c r="K8195">
        <v>16</v>
      </c>
      <c r="L8195">
        <v>20.99</v>
      </c>
      <c r="M8195" s="2">
        <v>0.02</v>
      </c>
      <c r="N8195">
        <v>302.13249999999999</v>
      </c>
      <c r="O8195">
        <v>0.99</v>
      </c>
      <c r="P8195">
        <v>38.906999999999996</v>
      </c>
      <c r="Q8195" s="2">
        <v>0.56999999999999995</v>
      </c>
      <c r="R8195" t="s">
        <v>96</v>
      </c>
      <c r="S8195" t="s">
        <v>59</v>
      </c>
      <c r="T8195" t="s">
        <v>1539</v>
      </c>
      <c r="U8195" t="s">
        <v>105</v>
      </c>
      <c r="V8195" t="s">
        <v>33</v>
      </c>
      <c r="W8195">
        <v>6321</v>
      </c>
      <c r="X8195" s="1">
        <v>42329</v>
      </c>
      <c r="Y8195" t="s">
        <v>34</v>
      </c>
      <c r="Z8195" t="e" vm="1">
        <v>#VALUE!</v>
      </c>
      <c r="AA8195">
        <v>18040</v>
      </c>
      <c r="AB8195" t="e" cm="1" vm="2">
        <f t="array" ref="AB8195">_FV(Table1[[#This Row],[State]],"Country/region",TRUE)</f>
        <v>#VALUE!</v>
      </c>
    </row>
    <row r="8196" spans="1:28" x14ac:dyDescent="0.35">
      <c r="A8196" t="s">
        <v>1351</v>
      </c>
      <c r="B8196">
        <v>74</v>
      </c>
      <c r="C8196" t="s">
        <v>2035</v>
      </c>
      <c r="D8196" t="s">
        <v>46</v>
      </c>
      <c r="E8196">
        <f>YEAR(Table1[[#This Row],[Order Date]])</f>
        <v>2015</v>
      </c>
      <c r="F8196">
        <v>1</v>
      </c>
      <c r="G8196">
        <f>MONTH(Table1[[#This Row],[Order Date]])</f>
        <v>11</v>
      </c>
      <c r="H8196" s="1">
        <v>42328</v>
      </c>
      <c r="I8196">
        <v>1796</v>
      </c>
      <c r="J8196" t="s">
        <v>28</v>
      </c>
      <c r="K8196">
        <v>43</v>
      </c>
      <c r="L8196">
        <v>4.13</v>
      </c>
      <c r="M8196" s="2">
        <v>7.0000000000000007E-2</v>
      </c>
      <c r="N8196">
        <v>183.41</v>
      </c>
      <c r="O8196">
        <v>5.04</v>
      </c>
      <c r="P8196">
        <v>-125.4075</v>
      </c>
      <c r="Q8196" s="2">
        <v>0.38</v>
      </c>
      <c r="R8196" t="s">
        <v>29</v>
      </c>
      <c r="S8196" t="s">
        <v>30</v>
      </c>
      <c r="T8196" t="s">
        <v>962</v>
      </c>
      <c r="U8196" t="s">
        <v>67</v>
      </c>
      <c r="V8196" t="s">
        <v>76</v>
      </c>
      <c r="W8196">
        <v>258</v>
      </c>
      <c r="X8196" s="1">
        <v>42328</v>
      </c>
      <c r="Y8196" t="s">
        <v>34</v>
      </c>
      <c r="Z8196" t="e" vm="18">
        <v>#VALUE!</v>
      </c>
      <c r="AA8196">
        <v>24281</v>
      </c>
      <c r="AB8196" t="e" cm="1" vm="2">
        <f t="array" ref="AB8196">_FV(Table1[[#This Row],[State]],"Country/region",TRUE)</f>
        <v>#VALUE!</v>
      </c>
    </row>
    <row r="8197" spans="1:28" x14ac:dyDescent="0.35">
      <c r="A8197" t="s">
        <v>2234</v>
      </c>
      <c r="B8197">
        <v>74</v>
      </c>
      <c r="C8197" t="s">
        <v>702</v>
      </c>
      <c r="D8197" t="s">
        <v>38</v>
      </c>
      <c r="E8197">
        <f>YEAR(Table1[[#This Row],[Order Date]])</f>
        <v>2015</v>
      </c>
      <c r="F8197">
        <v>1</v>
      </c>
      <c r="G8197">
        <f>MONTH(Table1[[#This Row],[Order Date]])</f>
        <v>11</v>
      </c>
      <c r="H8197" s="1">
        <v>42328</v>
      </c>
      <c r="I8197">
        <v>50017</v>
      </c>
      <c r="J8197" t="s">
        <v>47</v>
      </c>
      <c r="K8197">
        <v>24</v>
      </c>
      <c r="L8197">
        <v>89.83</v>
      </c>
      <c r="M8197" s="2">
        <v>0.1</v>
      </c>
      <c r="N8197">
        <v>2014.13</v>
      </c>
      <c r="O8197">
        <v>35</v>
      </c>
      <c r="P8197">
        <v>-794.94</v>
      </c>
      <c r="Q8197" s="2">
        <v>0.83</v>
      </c>
      <c r="R8197" t="s">
        <v>29</v>
      </c>
      <c r="S8197" t="s">
        <v>40</v>
      </c>
      <c r="T8197" t="s">
        <v>1218</v>
      </c>
      <c r="U8197" t="s">
        <v>32</v>
      </c>
      <c r="V8197" t="s">
        <v>33</v>
      </c>
      <c r="W8197">
        <v>7008</v>
      </c>
      <c r="X8197" s="1">
        <v>42328</v>
      </c>
      <c r="Y8197" t="s">
        <v>34</v>
      </c>
      <c r="Z8197" t="e" vm="22">
        <v>#VALUE!</v>
      </c>
      <c r="AA8197">
        <v>44483</v>
      </c>
      <c r="AB8197" t="e" cm="1" vm="2">
        <f t="array" ref="AB8197">_FV(Table1[[#This Row],[State]],"Country/region",TRUE)</f>
        <v>#VALUE!</v>
      </c>
    </row>
    <row r="8198" spans="1:28" x14ac:dyDescent="0.35">
      <c r="A8198" t="s">
        <v>1055</v>
      </c>
      <c r="B8198">
        <v>74</v>
      </c>
      <c r="C8198" t="s">
        <v>1056</v>
      </c>
      <c r="D8198" t="s">
        <v>46</v>
      </c>
      <c r="E8198">
        <f>YEAR(Table1[[#This Row],[Order Date]])</f>
        <v>2015</v>
      </c>
      <c r="F8198">
        <v>1</v>
      </c>
      <c r="G8198">
        <f>MONTH(Table1[[#This Row],[Order Date]])</f>
        <v>11</v>
      </c>
      <c r="H8198" s="1">
        <v>42328</v>
      </c>
      <c r="I8198">
        <v>13158</v>
      </c>
      <c r="J8198" t="s">
        <v>58</v>
      </c>
      <c r="K8198">
        <v>26</v>
      </c>
      <c r="L8198">
        <v>6.75</v>
      </c>
      <c r="M8198" s="2">
        <v>0.01</v>
      </c>
      <c r="N8198">
        <v>187.16</v>
      </c>
      <c r="O8198">
        <v>2.99</v>
      </c>
      <c r="P8198">
        <v>29.324999999999999</v>
      </c>
      <c r="Q8198" s="2">
        <v>0.35</v>
      </c>
      <c r="R8198" t="s">
        <v>29</v>
      </c>
      <c r="S8198" t="s">
        <v>30</v>
      </c>
      <c r="T8198" t="s">
        <v>1887</v>
      </c>
      <c r="U8198" t="s">
        <v>67</v>
      </c>
      <c r="V8198" t="s">
        <v>68</v>
      </c>
      <c r="W8198">
        <v>1837</v>
      </c>
      <c r="X8198" s="1">
        <v>42330</v>
      </c>
      <c r="Y8198" t="s">
        <v>34</v>
      </c>
      <c r="Z8198" t="e" vm="40">
        <v>#VALUE!</v>
      </c>
      <c r="AA8198">
        <v>66801</v>
      </c>
      <c r="AB8198" t="e" cm="1" vm="2">
        <f t="array" ref="AB8198">_FV(Table1[[#This Row],[State]],"Country/region",TRUE)</f>
        <v>#VALUE!</v>
      </c>
    </row>
    <row r="8199" spans="1:28" x14ac:dyDescent="0.35">
      <c r="A8199" t="s">
        <v>2234</v>
      </c>
      <c r="B8199">
        <v>74</v>
      </c>
      <c r="C8199" t="s">
        <v>702</v>
      </c>
      <c r="D8199" t="s">
        <v>38</v>
      </c>
      <c r="E8199">
        <f>YEAR(Table1[[#This Row],[Order Date]])</f>
        <v>2015</v>
      </c>
      <c r="F8199">
        <v>1</v>
      </c>
      <c r="G8199">
        <f>MONTH(Table1[[#This Row],[Order Date]])</f>
        <v>11</v>
      </c>
      <c r="H8199" s="1">
        <v>42328</v>
      </c>
      <c r="I8199">
        <v>50017</v>
      </c>
      <c r="J8199" t="s">
        <v>47</v>
      </c>
      <c r="K8199">
        <v>43</v>
      </c>
      <c r="L8199">
        <v>34.58</v>
      </c>
      <c r="M8199" s="2">
        <v>7.0000000000000007E-2</v>
      </c>
      <c r="N8199">
        <v>1502.47</v>
      </c>
      <c r="O8199">
        <v>8.99</v>
      </c>
      <c r="P8199">
        <v>214.05</v>
      </c>
      <c r="Q8199" s="2">
        <v>0.56000000000000005</v>
      </c>
      <c r="R8199" t="s">
        <v>29</v>
      </c>
      <c r="S8199" t="s">
        <v>139</v>
      </c>
      <c r="T8199" t="s">
        <v>2483</v>
      </c>
      <c r="U8199" t="s">
        <v>88</v>
      </c>
      <c r="V8199" t="s">
        <v>33</v>
      </c>
      <c r="W8199">
        <v>7007</v>
      </c>
      <c r="X8199" s="1">
        <v>42330</v>
      </c>
      <c r="Y8199" t="s">
        <v>34</v>
      </c>
      <c r="Z8199" t="e" vm="22">
        <v>#VALUE!</v>
      </c>
      <c r="AA8199">
        <v>44483</v>
      </c>
      <c r="AB8199" t="e" cm="1" vm="2">
        <f t="array" ref="AB8199">_FV(Table1[[#This Row],[State]],"Country/region",TRUE)</f>
        <v>#VALUE!</v>
      </c>
    </row>
    <row r="8200" spans="1:28" x14ac:dyDescent="0.35">
      <c r="A8200" t="s">
        <v>1995</v>
      </c>
      <c r="B8200">
        <v>74</v>
      </c>
      <c r="C8200" t="s">
        <v>1849</v>
      </c>
      <c r="D8200" t="s">
        <v>38</v>
      </c>
      <c r="E8200">
        <f>YEAR(Table1[[#This Row],[Order Date]])</f>
        <v>2015</v>
      </c>
      <c r="F8200">
        <v>1</v>
      </c>
      <c r="G8200">
        <f>MONTH(Table1[[#This Row],[Order Date]])</f>
        <v>11</v>
      </c>
      <c r="H8200" s="1">
        <v>42329</v>
      </c>
      <c r="I8200">
        <v>22817</v>
      </c>
      <c r="J8200" t="s">
        <v>58</v>
      </c>
      <c r="K8200">
        <v>27</v>
      </c>
      <c r="L8200">
        <v>262.11</v>
      </c>
      <c r="M8200" s="2">
        <v>0.05</v>
      </c>
      <c r="N8200">
        <v>6785.86</v>
      </c>
      <c r="O8200">
        <v>62.74</v>
      </c>
      <c r="P8200">
        <v>-740.07</v>
      </c>
      <c r="Q8200" s="2">
        <v>0.75</v>
      </c>
      <c r="R8200" t="s">
        <v>48</v>
      </c>
      <c r="S8200" t="s">
        <v>73</v>
      </c>
      <c r="T8200" t="s">
        <v>1595</v>
      </c>
      <c r="U8200" t="s">
        <v>75</v>
      </c>
      <c r="V8200" t="s">
        <v>52</v>
      </c>
      <c r="W8200">
        <v>3170</v>
      </c>
      <c r="X8200" s="1">
        <v>42331</v>
      </c>
      <c r="Y8200" t="s">
        <v>53</v>
      </c>
      <c r="Z8200" t="e" vm="23">
        <v>#VALUE!</v>
      </c>
      <c r="AA8200">
        <v>98052</v>
      </c>
      <c r="AB8200" t="e" cm="1" vm="2">
        <f t="array" ref="AB8200">_FV(Table1[[#This Row],[State]],"Country/region",TRUE)</f>
        <v>#VALUE!</v>
      </c>
    </row>
    <row r="8201" spans="1:28" x14ac:dyDescent="0.35">
      <c r="A8201" t="s">
        <v>2708</v>
      </c>
      <c r="B8201">
        <v>74</v>
      </c>
      <c r="C8201" t="s">
        <v>2709</v>
      </c>
      <c r="D8201" t="s">
        <v>38</v>
      </c>
      <c r="E8201">
        <f>YEAR(Table1[[#This Row],[Order Date]])</f>
        <v>2015</v>
      </c>
      <c r="F8201">
        <v>1</v>
      </c>
      <c r="G8201">
        <f>MONTH(Table1[[#This Row],[Order Date]])</f>
        <v>11</v>
      </c>
      <c r="H8201" s="1">
        <v>42329</v>
      </c>
      <c r="I8201">
        <v>41063</v>
      </c>
      <c r="J8201" t="s">
        <v>47</v>
      </c>
      <c r="K8201">
        <v>22</v>
      </c>
      <c r="L8201">
        <v>21.38</v>
      </c>
      <c r="M8201" s="2">
        <v>0.01</v>
      </c>
      <c r="N8201">
        <v>483.96</v>
      </c>
      <c r="O8201">
        <v>8.99</v>
      </c>
      <c r="P8201">
        <v>-34.090000000000003</v>
      </c>
      <c r="Q8201" s="2">
        <v>0.59</v>
      </c>
      <c r="R8201" t="s">
        <v>29</v>
      </c>
      <c r="S8201" t="s">
        <v>139</v>
      </c>
      <c r="T8201" t="s">
        <v>994</v>
      </c>
      <c r="U8201" t="s">
        <v>88</v>
      </c>
      <c r="V8201" t="s">
        <v>68</v>
      </c>
      <c r="W8201">
        <v>5790</v>
      </c>
      <c r="X8201" s="1">
        <v>42331</v>
      </c>
      <c r="Y8201" t="s">
        <v>34</v>
      </c>
      <c r="Z8201" t="e" vm="16">
        <v>#VALUE!</v>
      </c>
      <c r="AA8201">
        <v>60185</v>
      </c>
      <c r="AB8201" t="e" cm="1" vm="2">
        <f t="array" ref="AB8201">_FV(Table1[[#This Row],[State]],"Country/region",TRUE)</f>
        <v>#VALUE!</v>
      </c>
    </row>
    <row r="8202" spans="1:28" x14ac:dyDescent="0.35">
      <c r="A8202" t="s">
        <v>3224</v>
      </c>
      <c r="B8202">
        <v>74</v>
      </c>
      <c r="C8202" t="s">
        <v>3067</v>
      </c>
      <c r="D8202" t="s">
        <v>38</v>
      </c>
      <c r="E8202">
        <f>YEAR(Table1[[#This Row],[Order Date]])</f>
        <v>2015</v>
      </c>
      <c r="F8202">
        <v>1</v>
      </c>
      <c r="G8202">
        <f>MONTH(Table1[[#This Row],[Order Date]])</f>
        <v>11</v>
      </c>
      <c r="H8202" s="1">
        <v>42329</v>
      </c>
      <c r="I8202">
        <v>50503</v>
      </c>
      <c r="J8202" t="s">
        <v>131</v>
      </c>
      <c r="K8202">
        <v>28</v>
      </c>
      <c r="L8202">
        <v>65.989999999999995</v>
      </c>
      <c r="M8202" s="2">
        <v>0.05</v>
      </c>
      <c r="N8202">
        <v>1538.8655000000001</v>
      </c>
      <c r="O8202">
        <v>19.989999999999998</v>
      </c>
      <c r="P8202">
        <v>-186.32900000000001</v>
      </c>
      <c r="Q8202" s="2">
        <v>0.59</v>
      </c>
      <c r="R8202" t="s">
        <v>96</v>
      </c>
      <c r="S8202" t="s">
        <v>30</v>
      </c>
      <c r="T8202" t="s">
        <v>2643</v>
      </c>
      <c r="U8202" t="s">
        <v>105</v>
      </c>
      <c r="V8202" t="s">
        <v>68</v>
      </c>
      <c r="W8202">
        <v>7079</v>
      </c>
      <c r="X8202" s="1">
        <v>42331</v>
      </c>
      <c r="Y8202" t="s">
        <v>34</v>
      </c>
      <c r="Z8202" t="e" vm="12">
        <v>#VALUE!</v>
      </c>
      <c r="AA8202">
        <v>50701</v>
      </c>
      <c r="AB8202" t="e" cm="1" vm="2">
        <f t="array" ref="AB8202">_FV(Table1[[#This Row],[State]],"Country/region",TRUE)</f>
        <v>#VALUE!</v>
      </c>
    </row>
    <row r="8203" spans="1:28" x14ac:dyDescent="0.35">
      <c r="A8203" t="s">
        <v>2708</v>
      </c>
      <c r="B8203">
        <v>74</v>
      </c>
      <c r="C8203" t="s">
        <v>2709</v>
      </c>
      <c r="D8203" t="s">
        <v>38</v>
      </c>
      <c r="E8203">
        <f>YEAR(Table1[[#This Row],[Order Date]])</f>
        <v>2015</v>
      </c>
      <c r="F8203">
        <v>1</v>
      </c>
      <c r="G8203">
        <f>MONTH(Table1[[#This Row],[Order Date]])</f>
        <v>11</v>
      </c>
      <c r="H8203" s="1">
        <v>42329</v>
      </c>
      <c r="I8203">
        <v>41063</v>
      </c>
      <c r="J8203" t="s">
        <v>47</v>
      </c>
      <c r="K8203">
        <v>10</v>
      </c>
      <c r="L8203">
        <v>35.99</v>
      </c>
      <c r="M8203" s="2">
        <v>0.04</v>
      </c>
      <c r="N8203">
        <v>308.363</v>
      </c>
      <c r="O8203">
        <v>0.99</v>
      </c>
      <c r="P8203">
        <v>42.273000000000003</v>
      </c>
      <c r="Q8203" s="2">
        <v>0.35</v>
      </c>
      <c r="R8203" t="s">
        <v>96</v>
      </c>
      <c r="S8203" t="s">
        <v>139</v>
      </c>
      <c r="T8203" t="s">
        <v>1187</v>
      </c>
      <c r="U8203" t="s">
        <v>105</v>
      </c>
      <c r="V8203" t="s">
        <v>68</v>
      </c>
      <c r="W8203">
        <v>5791</v>
      </c>
      <c r="X8203" s="1">
        <v>42336</v>
      </c>
      <c r="Y8203" t="s">
        <v>34</v>
      </c>
      <c r="Z8203" t="e" vm="16">
        <v>#VALUE!</v>
      </c>
      <c r="AA8203">
        <v>60185</v>
      </c>
      <c r="AB8203" t="e" cm="1" vm="2">
        <f t="array" ref="AB8203">_FV(Table1[[#This Row],[State]],"Country/region",TRUE)</f>
        <v>#VALUE!</v>
      </c>
    </row>
    <row r="8204" spans="1:28" x14ac:dyDescent="0.35">
      <c r="A8204" t="s">
        <v>2708</v>
      </c>
      <c r="B8204">
        <v>74</v>
      </c>
      <c r="C8204" t="s">
        <v>2709</v>
      </c>
      <c r="D8204" t="s">
        <v>38</v>
      </c>
      <c r="E8204">
        <f>YEAR(Table1[[#This Row],[Order Date]])</f>
        <v>2015</v>
      </c>
      <c r="F8204">
        <v>1</v>
      </c>
      <c r="G8204">
        <f>MONTH(Table1[[#This Row],[Order Date]])</f>
        <v>11</v>
      </c>
      <c r="H8204" s="1">
        <v>42329</v>
      </c>
      <c r="I8204">
        <v>41063</v>
      </c>
      <c r="J8204" t="s">
        <v>47</v>
      </c>
      <c r="K8204">
        <v>26</v>
      </c>
      <c r="L8204">
        <v>85.99</v>
      </c>
      <c r="M8204" s="2">
        <v>0.06</v>
      </c>
      <c r="N8204">
        <v>1911.4034999999999</v>
      </c>
      <c r="O8204">
        <v>1.25</v>
      </c>
      <c r="P8204">
        <v>822.88800000000003</v>
      </c>
      <c r="Q8204" s="2">
        <v>0.39</v>
      </c>
      <c r="R8204" t="s">
        <v>96</v>
      </c>
      <c r="S8204" t="s">
        <v>139</v>
      </c>
      <c r="T8204" t="s">
        <v>3017</v>
      </c>
      <c r="U8204" t="s">
        <v>105</v>
      </c>
      <c r="V8204" t="s">
        <v>68</v>
      </c>
      <c r="W8204">
        <v>5792</v>
      </c>
      <c r="X8204" s="1">
        <v>42336</v>
      </c>
      <c r="Y8204" t="s">
        <v>34</v>
      </c>
      <c r="Z8204" t="e" vm="16">
        <v>#VALUE!</v>
      </c>
      <c r="AA8204">
        <v>60185</v>
      </c>
      <c r="AB8204" t="e" cm="1" vm="2">
        <f t="array" ref="AB8204">_FV(Table1[[#This Row],[State]],"Country/region",TRUE)</f>
        <v>#VALUE!</v>
      </c>
    </row>
    <row r="8205" spans="1:28" x14ac:dyDescent="0.35">
      <c r="A8205" t="s">
        <v>1272</v>
      </c>
      <c r="B8205">
        <v>74</v>
      </c>
      <c r="C8205" t="s">
        <v>1273</v>
      </c>
      <c r="D8205" t="s">
        <v>46</v>
      </c>
      <c r="E8205">
        <f>YEAR(Table1[[#This Row],[Order Date]])</f>
        <v>2015</v>
      </c>
      <c r="F8205">
        <v>1</v>
      </c>
      <c r="G8205">
        <f>MONTH(Table1[[#This Row],[Order Date]])</f>
        <v>11</v>
      </c>
      <c r="H8205" s="1">
        <v>42330</v>
      </c>
      <c r="I8205">
        <v>20676</v>
      </c>
      <c r="J8205" t="s">
        <v>47</v>
      </c>
      <c r="K8205">
        <v>22</v>
      </c>
      <c r="L8205">
        <v>1.88</v>
      </c>
      <c r="M8205" s="2">
        <v>0.04</v>
      </c>
      <c r="N8205">
        <v>43.97</v>
      </c>
      <c r="O8205">
        <v>1.49</v>
      </c>
      <c r="P8205">
        <v>-9.0504999999999995</v>
      </c>
      <c r="Q8205" s="2">
        <v>0.37</v>
      </c>
      <c r="R8205" t="s">
        <v>29</v>
      </c>
      <c r="S8205" t="s">
        <v>30</v>
      </c>
      <c r="T8205" t="s">
        <v>1294</v>
      </c>
      <c r="U8205" t="s">
        <v>67</v>
      </c>
      <c r="V8205" t="s">
        <v>68</v>
      </c>
      <c r="W8205">
        <v>2864</v>
      </c>
      <c r="X8205" s="1">
        <v>42334</v>
      </c>
      <c r="Y8205" t="s">
        <v>34</v>
      </c>
      <c r="Z8205" t="e" vm="26">
        <v>#VALUE!</v>
      </c>
      <c r="AA8205">
        <v>48237</v>
      </c>
      <c r="AB8205" t="e" cm="1" vm="2">
        <f t="array" ref="AB8205">_FV(Table1[[#This Row],[State]],"Country/region",TRUE)</f>
        <v>#VALUE!</v>
      </c>
    </row>
    <row r="8206" spans="1:28" x14ac:dyDescent="0.35">
      <c r="A8206" t="s">
        <v>2328</v>
      </c>
      <c r="B8206">
        <v>74</v>
      </c>
      <c r="C8206" t="s">
        <v>404</v>
      </c>
      <c r="D8206" t="s">
        <v>46</v>
      </c>
      <c r="E8206">
        <f>YEAR(Table1[[#This Row],[Order Date]])</f>
        <v>2015</v>
      </c>
      <c r="F8206">
        <v>1</v>
      </c>
      <c r="G8206">
        <f>MONTH(Table1[[#This Row],[Order Date]])</f>
        <v>11</v>
      </c>
      <c r="H8206" s="1">
        <v>42330</v>
      </c>
      <c r="I8206">
        <v>16775</v>
      </c>
      <c r="J8206" t="s">
        <v>47</v>
      </c>
      <c r="K8206">
        <v>49</v>
      </c>
      <c r="L8206">
        <v>48.94</v>
      </c>
      <c r="M8206" s="2">
        <v>0.04</v>
      </c>
      <c r="N8206">
        <v>2469.15</v>
      </c>
      <c r="O8206">
        <v>5.86</v>
      </c>
      <c r="P8206">
        <v>1244.81</v>
      </c>
      <c r="Q8206" s="2">
        <v>0.35</v>
      </c>
      <c r="R8206" t="s">
        <v>29</v>
      </c>
      <c r="S8206" t="s">
        <v>30</v>
      </c>
      <c r="T8206" t="s">
        <v>2576</v>
      </c>
      <c r="U8206" t="s">
        <v>61</v>
      </c>
      <c r="V8206" t="s">
        <v>76</v>
      </c>
      <c r="W8206">
        <v>2328</v>
      </c>
      <c r="X8206" s="1">
        <v>42334</v>
      </c>
      <c r="Y8206" t="s">
        <v>34</v>
      </c>
      <c r="Z8206" t="e" vm="14">
        <v>#VALUE!</v>
      </c>
      <c r="AA8206">
        <v>32953</v>
      </c>
      <c r="AB8206" t="e" cm="1" vm="2">
        <f t="array" ref="AB8206">_FV(Table1[[#This Row],[State]],"Country/region",TRUE)</f>
        <v>#VALUE!</v>
      </c>
    </row>
    <row r="8207" spans="1:28" x14ac:dyDescent="0.35">
      <c r="A8207" t="s">
        <v>3377</v>
      </c>
      <c r="B8207">
        <v>74</v>
      </c>
      <c r="C8207" t="s">
        <v>2950</v>
      </c>
      <c r="D8207" t="s">
        <v>38</v>
      </c>
      <c r="E8207">
        <f>YEAR(Table1[[#This Row],[Order Date]])</f>
        <v>2015</v>
      </c>
      <c r="F8207">
        <v>1</v>
      </c>
      <c r="G8207">
        <f>MONTH(Table1[[#This Row],[Order Date]])</f>
        <v>11</v>
      </c>
      <c r="H8207" s="1">
        <v>42330</v>
      </c>
      <c r="I8207">
        <v>36160</v>
      </c>
      <c r="J8207" t="s">
        <v>47</v>
      </c>
      <c r="K8207">
        <v>12</v>
      </c>
      <c r="L8207">
        <v>205.99</v>
      </c>
      <c r="M8207" s="2">
        <v>0</v>
      </c>
      <c r="N8207">
        <v>2218.8910000000001</v>
      </c>
      <c r="O8207">
        <v>8.99</v>
      </c>
      <c r="P8207">
        <v>79.542000000000002</v>
      </c>
      <c r="Q8207" s="2">
        <v>0.56000000000000005</v>
      </c>
      <c r="R8207" t="s">
        <v>96</v>
      </c>
      <c r="S8207" t="s">
        <v>30</v>
      </c>
      <c r="T8207" t="s">
        <v>686</v>
      </c>
      <c r="U8207" t="s">
        <v>105</v>
      </c>
      <c r="V8207" t="s">
        <v>52</v>
      </c>
      <c r="W8207">
        <v>5076</v>
      </c>
      <c r="X8207" s="1">
        <v>42337</v>
      </c>
      <c r="Y8207" t="s">
        <v>42</v>
      </c>
      <c r="Z8207" t="e" vm="4">
        <v>#VALUE!</v>
      </c>
      <c r="AA8207">
        <v>93101</v>
      </c>
      <c r="AB8207" t="e" cm="1" vm="2">
        <f t="array" ref="AB8207">_FV(Table1[[#This Row],[State]],"Country/region",TRUE)</f>
        <v>#VALUE!</v>
      </c>
    </row>
    <row r="8208" spans="1:28" x14ac:dyDescent="0.35">
      <c r="A8208" t="s">
        <v>3333</v>
      </c>
      <c r="B8208">
        <v>74</v>
      </c>
      <c r="C8208" t="s">
        <v>3334</v>
      </c>
      <c r="D8208" t="s">
        <v>46</v>
      </c>
      <c r="E8208">
        <f>YEAR(Table1[[#This Row],[Order Date]])</f>
        <v>2015</v>
      </c>
      <c r="F8208">
        <v>1</v>
      </c>
      <c r="G8208">
        <f>MONTH(Table1[[#This Row],[Order Date]])</f>
        <v>11</v>
      </c>
      <c r="H8208" s="1">
        <v>42331</v>
      </c>
      <c r="I8208">
        <v>31270</v>
      </c>
      <c r="J8208" t="s">
        <v>131</v>
      </c>
      <c r="K8208">
        <v>21</v>
      </c>
      <c r="L8208">
        <v>299.05</v>
      </c>
      <c r="M8208" s="2">
        <v>0</v>
      </c>
      <c r="N8208">
        <v>6806.66</v>
      </c>
      <c r="O8208">
        <v>87.01</v>
      </c>
      <c r="P8208">
        <v>801.72</v>
      </c>
      <c r="Q8208" s="2">
        <v>0.56999999999999995</v>
      </c>
      <c r="R8208" t="s">
        <v>48</v>
      </c>
      <c r="S8208" t="s">
        <v>49</v>
      </c>
      <c r="T8208" t="s">
        <v>3557</v>
      </c>
      <c r="U8208" t="s">
        <v>51</v>
      </c>
      <c r="V8208" t="s">
        <v>68</v>
      </c>
      <c r="W8208">
        <v>4390</v>
      </c>
      <c r="X8208" s="1">
        <v>42332</v>
      </c>
      <c r="Y8208" t="s">
        <v>53</v>
      </c>
      <c r="Z8208" t="e" vm="16">
        <v>#VALUE!</v>
      </c>
      <c r="AA8208">
        <v>60139</v>
      </c>
      <c r="AB8208" t="e" cm="1" vm="2">
        <f t="array" ref="AB8208">_FV(Table1[[#This Row],[State]],"Country/region",TRUE)</f>
        <v>#VALUE!</v>
      </c>
    </row>
    <row r="8209" spans="1:28" x14ac:dyDescent="0.35">
      <c r="A8209" t="s">
        <v>3333</v>
      </c>
      <c r="B8209">
        <v>74</v>
      </c>
      <c r="C8209" t="s">
        <v>3334</v>
      </c>
      <c r="D8209" t="s">
        <v>46</v>
      </c>
      <c r="E8209">
        <f>YEAR(Table1[[#This Row],[Order Date]])</f>
        <v>2015</v>
      </c>
      <c r="F8209">
        <v>1</v>
      </c>
      <c r="G8209">
        <f>MONTH(Table1[[#This Row],[Order Date]])</f>
        <v>11</v>
      </c>
      <c r="H8209" s="1">
        <v>42331</v>
      </c>
      <c r="I8209">
        <v>31270</v>
      </c>
      <c r="J8209" t="s">
        <v>131</v>
      </c>
      <c r="K8209">
        <v>3</v>
      </c>
      <c r="L8209">
        <v>291.73</v>
      </c>
      <c r="M8209" s="2">
        <v>0.1</v>
      </c>
      <c r="N8209">
        <v>891.61</v>
      </c>
      <c r="O8209">
        <v>48.8</v>
      </c>
      <c r="P8209">
        <v>-328.36</v>
      </c>
      <c r="Q8209" s="2">
        <v>0.56000000000000005</v>
      </c>
      <c r="R8209" t="s">
        <v>48</v>
      </c>
      <c r="S8209" t="s">
        <v>49</v>
      </c>
      <c r="T8209" t="s">
        <v>50</v>
      </c>
      <c r="U8209" t="s">
        <v>51</v>
      </c>
      <c r="V8209" t="s">
        <v>68</v>
      </c>
      <c r="W8209">
        <v>4391</v>
      </c>
      <c r="X8209" s="1">
        <v>42333</v>
      </c>
      <c r="Y8209" t="s">
        <v>53</v>
      </c>
      <c r="Z8209" t="e" vm="16">
        <v>#VALUE!</v>
      </c>
      <c r="AA8209">
        <v>60139</v>
      </c>
      <c r="AB8209" t="e" cm="1" vm="2">
        <f t="array" ref="AB8209">_FV(Table1[[#This Row],[State]],"Country/region",TRUE)</f>
        <v>#VALUE!</v>
      </c>
    </row>
    <row r="8210" spans="1:28" x14ac:dyDescent="0.35">
      <c r="A8210" t="s">
        <v>3333</v>
      </c>
      <c r="B8210">
        <v>75</v>
      </c>
      <c r="C8210" t="s">
        <v>3334</v>
      </c>
      <c r="D8210" t="s">
        <v>46</v>
      </c>
      <c r="E8210">
        <f>YEAR(Table1[[#This Row],[Order Date]])</f>
        <v>2015</v>
      </c>
      <c r="F8210">
        <v>1</v>
      </c>
      <c r="G8210">
        <f>MONTH(Table1[[#This Row],[Order Date]])</f>
        <v>11</v>
      </c>
      <c r="H8210" s="1">
        <v>42331</v>
      </c>
      <c r="I8210">
        <v>31270</v>
      </c>
      <c r="J8210" t="s">
        <v>131</v>
      </c>
      <c r="K8210">
        <v>5</v>
      </c>
      <c r="L8210">
        <v>30.42</v>
      </c>
      <c r="M8210" s="2">
        <v>0.03</v>
      </c>
      <c r="N8210">
        <v>165.04</v>
      </c>
      <c r="O8210">
        <v>8.65</v>
      </c>
      <c r="P8210">
        <v>-112.44</v>
      </c>
      <c r="Q8210" s="2">
        <v>0.74</v>
      </c>
      <c r="R8210" t="s">
        <v>96</v>
      </c>
      <c r="S8210" t="s">
        <v>30</v>
      </c>
      <c r="T8210" t="s">
        <v>268</v>
      </c>
      <c r="U8210" t="s">
        <v>102</v>
      </c>
      <c r="V8210" t="s">
        <v>68</v>
      </c>
      <c r="W8210">
        <v>4392</v>
      </c>
      <c r="X8210" s="1">
        <v>42333</v>
      </c>
      <c r="Y8210" t="s">
        <v>34</v>
      </c>
      <c r="Z8210" t="e" vm="16">
        <v>#VALUE!</v>
      </c>
      <c r="AA8210">
        <v>60139</v>
      </c>
      <c r="AB8210" t="e" cm="1" vm="2">
        <f t="array" ref="AB8210">_FV(Table1[[#This Row],[State]],"Country/region",TRUE)</f>
        <v>#VALUE!</v>
      </c>
    </row>
    <row r="8211" spans="1:28" x14ac:dyDescent="0.35">
      <c r="A8211" t="s">
        <v>2111</v>
      </c>
      <c r="B8211">
        <v>75</v>
      </c>
      <c r="C8211" t="s">
        <v>2193</v>
      </c>
      <c r="D8211" t="s">
        <v>38</v>
      </c>
      <c r="E8211">
        <f>YEAR(Table1[[#This Row],[Order Date]])</f>
        <v>2015</v>
      </c>
      <c r="F8211">
        <v>1</v>
      </c>
      <c r="G8211">
        <f>MONTH(Table1[[#This Row],[Order Date]])</f>
        <v>11</v>
      </c>
      <c r="H8211" s="1">
        <v>42332</v>
      </c>
      <c r="I8211">
        <v>34976</v>
      </c>
      <c r="J8211" t="s">
        <v>131</v>
      </c>
      <c r="K8211">
        <v>29</v>
      </c>
      <c r="L8211">
        <v>5.98</v>
      </c>
      <c r="M8211" s="2">
        <v>0.08</v>
      </c>
      <c r="N8211">
        <v>168.2</v>
      </c>
      <c r="O8211">
        <v>5.46</v>
      </c>
      <c r="P8211">
        <v>-64.53</v>
      </c>
      <c r="Q8211" s="2">
        <v>0.36</v>
      </c>
      <c r="R8211" t="s">
        <v>29</v>
      </c>
      <c r="S8211" t="s">
        <v>30</v>
      </c>
      <c r="T8211" t="s">
        <v>768</v>
      </c>
      <c r="U8211" t="s">
        <v>61</v>
      </c>
      <c r="V8211" t="s">
        <v>52</v>
      </c>
      <c r="W8211">
        <v>4911</v>
      </c>
      <c r="X8211" s="1">
        <v>42333</v>
      </c>
      <c r="Y8211" t="s">
        <v>34</v>
      </c>
      <c r="Z8211" t="e" vm="39">
        <v>#VALUE!</v>
      </c>
      <c r="AA8211">
        <v>87105</v>
      </c>
      <c r="AB8211" t="e" cm="1" vm="2">
        <f t="array" ref="AB8211">_FV(Table1[[#This Row],[State]],"Country/region",TRUE)</f>
        <v>#VALUE!</v>
      </c>
    </row>
    <row r="8212" spans="1:28" x14ac:dyDescent="0.35">
      <c r="A8212" t="s">
        <v>2111</v>
      </c>
      <c r="B8212">
        <v>75</v>
      </c>
      <c r="C8212" t="s">
        <v>2193</v>
      </c>
      <c r="D8212" t="s">
        <v>38</v>
      </c>
      <c r="E8212">
        <f>YEAR(Table1[[#This Row],[Order Date]])</f>
        <v>2015</v>
      </c>
      <c r="F8212">
        <v>1</v>
      </c>
      <c r="G8212">
        <f>MONTH(Table1[[#This Row],[Order Date]])</f>
        <v>11</v>
      </c>
      <c r="H8212" s="1">
        <v>42332</v>
      </c>
      <c r="I8212">
        <v>34976</v>
      </c>
      <c r="J8212" t="s">
        <v>131</v>
      </c>
      <c r="K8212">
        <v>45</v>
      </c>
      <c r="L8212">
        <v>95.95</v>
      </c>
      <c r="M8212" s="2">
        <v>0.02</v>
      </c>
      <c r="N8212">
        <v>4475</v>
      </c>
      <c r="O8212">
        <v>74.349999999999994</v>
      </c>
      <c r="P8212">
        <v>-1523.77</v>
      </c>
      <c r="Q8212" s="2">
        <v>0.56999999999999995</v>
      </c>
      <c r="R8212" t="s">
        <v>48</v>
      </c>
      <c r="S8212" t="s">
        <v>49</v>
      </c>
      <c r="T8212" t="s">
        <v>2415</v>
      </c>
      <c r="U8212" t="s">
        <v>51</v>
      </c>
      <c r="V8212" t="s">
        <v>52</v>
      </c>
      <c r="W8212">
        <v>4910</v>
      </c>
      <c r="X8212" s="1">
        <v>42334</v>
      </c>
      <c r="Y8212" t="s">
        <v>53</v>
      </c>
      <c r="Z8212" t="e" vm="39">
        <v>#VALUE!</v>
      </c>
      <c r="AA8212">
        <v>87105</v>
      </c>
      <c r="AB8212" t="e" cm="1" vm="2">
        <f t="array" ref="AB8212">_FV(Table1[[#This Row],[State]],"Country/region",TRUE)</f>
        <v>#VALUE!</v>
      </c>
    </row>
    <row r="8213" spans="1:28" x14ac:dyDescent="0.35">
      <c r="A8213" t="s">
        <v>1084</v>
      </c>
      <c r="B8213">
        <v>75</v>
      </c>
      <c r="C8213" t="s">
        <v>1085</v>
      </c>
      <c r="D8213" t="s">
        <v>27</v>
      </c>
      <c r="E8213">
        <f>YEAR(Table1[[#This Row],[Order Date]])</f>
        <v>2015</v>
      </c>
      <c r="F8213">
        <v>1</v>
      </c>
      <c r="G8213">
        <f>MONTH(Table1[[#This Row],[Order Date]])</f>
        <v>11</v>
      </c>
      <c r="H8213" s="1">
        <v>42332</v>
      </c>
      <c r="I8213">
        <v>33637</v>
      </c>
      <c r="J8213" t="s">
        <v>47</v>
      </c>
      <c r="K8213">
        <v>35</v>
      </c>
      <c r="L8213">
        <v>5.47</v>
      </c>
      <c r="M8213" s="2">
        <v>7.0000000000000007E-2</v>
      </c>
      <c r="N8213">
        <v>192.21</v>
      </c>
      <c r="O8213">
        <v>5.26</v>
      </c>
      <c r="P8213">
        <v>-61.36</v>
      </c>
      <c r="Q8213" s="2">
        <v>0.42</v>
      </c>
      <c r="R8213" t="s">
        <v>48</v>
      </c>
      <c r="S8213" t="s">
        <v>139</v>
      </c>
      <c r="T8213" t="s">
        <v>3469</v>
      </c>
      <c r="U8213" t="s">
        <v>82</v>
      </c>
      <c r="V8213" t="s">
        <v>76</v>
      </c>
      <c r="W8213">
        <v>4726</v>
      </c>
      <c r="X8213" s="1">
        <v>42334</v>
      </c>
      <c r="Y8213" t="s">
        <v>34</v>
      </c>
      <c r="Z8213" t="e" vm="14">
        <v>#VALUE!</v>
      </c>
      <c r="AA8213">
        <v>33971</v>
      </c>
      <c r="AB8213" t="e" cm="1" vm="2">
        <f t="array" ref="AB8213">_FV(Table1[[#This Row],[State]],"Country/region",TRUE)</f>
        <v>#VALUE!</v>
      </c>
    </row>
    <row r="8214" spans="1:28" x14ac:dyDescent="0.35">
      <c r="A8214" t="s">
        <v>1946</v>
      </c>
      <c r="B8214">
        <v>75</v>
      </c>
      <c r="C8214" t="s">
        <v>2475</v>
      </c>
      <c r="D8214" t="s">
        <v>57</v>
      </c>
      <c r="E8214">
        <f>YEAR(Table1[[#This Row],[Order Date]])</f>
        <v>2015</v>
      </c>
      <c r="F8214">
        <v>1</v>
      </c>
      <c r="G8214">
        <f>MONTH(Table1[[#This Row],[Order Date]])</f>
        <v>11</v>
      </c>
      <c r="H8214" s="1">
        <v>42332</v>
      </c>
      <c r="I8214">
        <v>37765</v>
      </c>
      <c r="J8214" t="s">
        <v>47</v>
      </c>
      <c r="K8214">
        <v>18</v>
      </c>
      <c r="L8214">
        <v>35.44</v>
      </c>
      <c r="M8214" s="2">
        <v>0.01</v>
      </c>
      <c r="N8214">
        <v>655.58</v>
      </c>
      <c r="O8214">
        <v>5.09</v>
      </c>
      <c r="P8214">
        <v>250.67</v>
      </c>
      <c r="Q8214" s="2">
        <v>0.38</v>
      </c>
      <c r="R8214" t="s">
        <v>29</v>
      </c>
      <c r="S8214" t="s">
        <v>30</v>
      </c>
      <c r="T8214" t="s">
        <v>1237</v>
      </c>
      <c r="U8214" t="s">
        <v>61</v>
      </c>
      <c r="V8214" t="s">
        <v>76</v>
      </c>
      <c r="W8214">
        <v>5308</v>
      </c>
      <c r="X8214" s="1">
        <v>42336</v>
      </c>
      <c r="Y8214" t="s">
        <v>34</v>
      </c>
      <c r="Z8214" t="e" vm="19">
        <v>#VALUE!</v>
      </c>
      <c r="AA8214">
        <v>29651</v>
      </c>
      <c r="AB8214" t="e" cm="1" vm="2">
        <f t="array" ref="AB8214">_FV(Table1[[#This Row],[State]],"Country/region",TRUE)</f>
        <v>#VALUE!</v>
      </c>
    </row>
    <row r="8215" spans="1:28" x14ac:dyDescent="0.35">
      <c r="A8215" t="s">
        <v>163</v>
      </c>
      <c r="B8215">
        <v>75</v>
      </c>
      <c r="C8215" t="s">
        <v>2475</v>
      </c>
      <c r="D8215" t="s">
        <v>57</v>
      </c>
      <c r="E8215">
        <f>YEAR(Table1[[#This Row],[Order Date]])</f>
        <v>2015</v>
      </c>
      <c r="F8215">
        <v>1</v>
      </c>
      <c r="G8215">
        <f>MONTH(Table1[[#This Row],[Order Date]])</f>
        <v>11</v>
      </c>
      <c r="H8215" s="1">
        <v>42332</v>
      </c>
      <c r="I8215">
        <v>37765</v>
      </c>
      <c r="J8215" t="s">
        <v>47</v>
      </c>
      <c r="K8215">
        <v>12</v>
      </c>
      <c r="L8215">
        <v>113.98</v>
      </c>
      <c r="M8215" s="2">
        <v>0.01</v>
      </c>
      <c r="N8215">
        <v>1465.33</v>
      </c>
      <c r="O8215">
        <v>30</v>
      </c>
      <c r="P8215">
        <v>-66.38</v>
      </c>
      <c r="Q8215" s="2">
        <v>0.69</v>
      </c>
      <c r="R8215" t="s">
        <v>48</v>
      </c>
      <c r="S8215" t="s">
        <v>49</v>
      </c>
      <c r="T8215" t="s">
        <v>905</v>
      </c>
      <c r="U8215" t="s">
        <v>51</v>
      </c>
      <c r="V8215" t="s">
        <v>76</v>
      </c>
      <c r="W8215">
        <v>5309</v>
      </c>
      <c r="X8215" s="1">
        <v>42337</v>
      </c>
      <c r="Y8215" t="s">
        <v>53</v>
      </c>
      <c r="Z8215" t="e" vm="19">
        <v>#VALUE!</v>
      </c>
      <c r="AA8215">
        <v>29915</v>
      </c>
      <c r="AB8215" t="e" cm="1" vm="2">
        <f t="array" ref="AB8215">_FV(Table1[[#This Row],[State]],"Country/region",TRUE)</f>
        <v>#VALUE!</v>
      </c>
    </row>
    <row r="8216" spans="1:28" x14ac:dyDescent="0.35">
      <c r="A8216" t="s">
        <v>1946</v>
      </c>
      <c r="B8216">
        <v>75</v>
      </c>
      <c r="C8216" t="s">
        <v>2475</v>
      </c>
      <c r="D8216" t="s">
        <v>57</v>
      </c>
      <c r="E8216">
        <f>YEAR(Table1[[#This Row],[Order Date]])</f>
        <v>2015</v>
      </c>
      <c r="F8216">
        <v>1</v>
      </c>
      <c r="G8216">
        <f>MONTH(Table1[[#This Row],[Order Date]])</f>
        <v>11</v>
      </c>
      <c r="H8216" s="1">
        <v>42332</v>
      </c>
      <c r="I8216">
        <v>37765</v>
      </c>
      <c r="J8216" t="s">
        <v>47</v>
      </c>
      <c r="K8216">
        <v>7</v>
      </c>
      <c r="L8216">
        <v>4.0599999999999996</v>
      </c>
      <c r="M8216" s="2">
        <v>0.09</v>
      </c>
      <c r="N8216">
        <v>42.66</v>
      </c>
      <c r="O8216">
        <v>6.89</v>
      </c>
      <c r="P8216">
        <v>-30.74</v>
      </c>
      <c r="Q8216" s="2">
        <v>0.6</v>
      </c>
      <c r="R8216" t="s">
        <v>29</v>
      </c>
      <c r="S8216" t="s">
        <v>30</v>
      </c>
      <c r="T8216" t="s">
        <v>784</v>
      </c>
      <c r="U8216" t="s">
        <v>214</v>
      </c>
      <c r="V8216" t="s">
        <v>76</v>
      </c>
      <c r="W8216">
        <v>5307</v>
      </c>
      <c r="X8216" s="1">
        <v>42337</v>
      </c>
      <c r="Y8216" t="s">
        <v>42</v>
      </c>
      <c r="Z8216" t="e" vm="19">
        <v>#VALUE!</v>
      </c>
      <c r="AA8216">
        <v>29651</v>
      </c>
      <c r="AB8216" t="e" cm="1" vm="2">
        <f t="array" ref="AB8216">_FV(Table1[[#This Row],[State]],"Country/region",TRUE)</f>
        <v>#VALUE!</v>
      </c>
    </row>
    <row r="8217" spans="1:28" x14ac:dyDescent="0.35">
      <c r="A8217" t="s">
        <v>180</v>
      </c>
      <c r="B8217">
        <v>75</v>
      </c>
      <c r="C8217" t="s">
        <v>181</v>
      </c>
      <c r="D8217" t="s">
        <v>38</v>
      </c>
      <c r="E8217">
        <f>YEAR(Table1[[#This Row],[Order Date]])</f>
        <v>2015</v>
      </c>
      <c r="F8217">
        <v>1</v>
      </c>
      <c r="G8217">
        <f>MONTH(Table1[[#This Row],[Order Date]])</f>
        <v>11</v>
      </c>
      <c r="H8217" s="1">
        <v>42333</v>
      </c>
      <c r="I8217">
        <v>26055</v>
      </c>
      <c r="J8217" t="s">
        <v>39</v>
      </c>
      <c r="K8217">
        <v>46</v>
      </c>
      <c r="L8217">
        <v>152.47999999999999</v>
      </c>
      <c r="M8217" s="2">
        <v>0.04</v>
      </c>
      <c r="N8217">
        <v>6733.52</v>
      </c>
      <c r="O8217">
        <v>4</v>
      </c>
      <c r="P8217">
        <v>246</v>
      </c>
      <c r="Q8217" s="2">
        <v>0.79</v>
      </c>
      <c r="R8217" t="s">
        <v>96</v>
      </c>
      <c r="S8217" t="s">
        <v>30</v>
      </c>
      <c r="T8217" t="s">
        <v>1057</v>
      </c>
      <c r="U8217" t="s">
        <v>102</v>
      </c>
      <c r="V8217" t="s">
        <v>52</v>
      </c>
      <c r="W8217">
        <v>3647</v>
      </c>
      <c r="X8217" s="1">
        <v>42334</v>
      </c>
      <c r="Y8217" t="s">
        <v>34</v>
      </c>
      <c r="Z8217" t="e" vm="4">
        <v>#VALUE!</v>
      </c>
      <c r="AA8217">
        <v>92672</v>
      </c>
      <c r="AB8217" t="e" cm="1" vm="2">
        <f t="array" ref="AB8217">_FV(Table1[[#This Row],[State]],"Country/region",TRUE)</f>
        <v>#VALUE!</v>
      </c>
    </row>
    <row r="8218" spans="1:28" x14ac:dyDescent="0.35">
      <c r="A8218" t="s">
        <v>2108</v>
      </c>
      <c r="B8218">
        <v>75</v>
      </c>
      <c r="C8218" t="s">
        <v>2109</v>
      </c>
      <c r="D8218" t="s">
        <v>38</v>
      </c>
      <c r="E8218">
        <f>YEAR(Table1[[#This Row],[Order Date]])</f>
        <v>2015</v>
      </c>
      <c r="F8218">
        <v>1</v>
      </c>
      <c r="G8218">
        <f>MONTH(Table1[[#This Row],[Order Date]])</f>
        <v>11</v>
      </c>
      <c r="H8218" s="1">
        <v>42333</v>
      </c>
      <c r="I8218">
        <v>47777</v>
      </c>
      <c r="J8218" t="s">
        <v>47</v>
      </c>
      <c r="K8218">
        <v>13</v>
      </c>
      <c r="L8218">
        <v>6.68</v>
      </c>
      <c r="M8218" s="2">
        <v>0.05</v>
      </c>
      <c r="N8218">
        <v>87.91</v>
      </c>
      <c r="O8218">
        <v>5.41</v>
      </c>
      <c r="P8218">
        <v>-27.91</v>
      </c>
      <c r="Q8218" s="2">
        <v>0.37</v>
      </c>
      <c r="R8218" t="s">
        <v>29</v>
      </c>
      <c r="S8218" t="s">
        <v>30</v>
      </c>
      <c r="T8218" t="s">
        <v>1469</v>
      </c>
      <c r="U8218" t="s">
        <v>61</v>
      </c>
      <c r="V8218" t="s">
        <v>76</v>
      </c>
      <c r="W8218">
        <v>6708</v>
      </c>
      <c r="X8218" s="1">
        <v>42335</v>
      </c>
      <c r="Y8218" t="s">
        <v>34</v>
      </c>
      <c r="Z8218" t="e" vm="14">
        <v>#VALUE!</v>
      </c>
      <c r="AA8218">
        <v>33319</v>
      </c>
      <c r="AB8218" t="e" cm="1" vm="2">
        <f t="array" ref="AB8218">_FV(Table1[[#This Row],[State]],"Country/region",TRUE)</f>
        <v>#VALUE!</v>
      </c>
    </row>
    <row r="8219" spans="1:28" x14ac:dyDescent="0.35">
      <c r="A8219" t="s">
        <v>3030</v>
      </c>
      <c r="B8219">
        <v>75</v>
      </c>
      <c r="C8219" t="s">
        <v>3014</v>
      </c>
      <c r="D8219" t="s">
        <v>27</v>
      </c>
      <c r="E8219">
        <f>YEAR(Table1[[#This Row],[Order Date]])</f>
        <v>2015</v>
      </c>
      <c r="F8219">
        <v>1</v>
      </c>
      <c r="G8219">
        <f>MONTH(Table1[[#This Row],[Order Date]])</f>
        <v>11</v>
      </c>
      <c r="H8219" s="1">
        <v>42333</v>
      </c>
      <c r="I8219">
        <v>9504</v>
      </c>
      <c r="J8219" t="s">
        <v>131</v>
      </c>
      <c r="K8219">
        <v>17</v>
      </c>
      <c r="L8219">
        <v>140.99</v>
      </c>
      <c r="M8219" s="2">
        <v>0.05</v>
      </c>
      <c r="N8219">
        <v>1954.796</v>
      </c>
      <c r="O8219">
        <v>4.2</v>
      </c>
      <c r="P8219">
        <v>98.352000000000004</v>
      </c>
      <c r="Q8219" s="2">
        <v>0.59</v>
      </c>
      <c r="R8219" t="s">
        <v>96</v>
      </c>
      <c r="S8219" t="s">
        <v>30</v>
      </c>
      <c r="T8219">
        <v>7160</v>
      </c>
      <c r="U8219" t="s">
        <v>105</v>
      </c>
      <c r="V8219" t="s">
        <v>52</v>
      </c>
      <c r="W8219">
        <v>1296</v>
      </c>
      <c r="X8219" s="1">
        <v>42335</v>
      </c>
      <c r="Y8219" t="s">
        <v>34</v>
      </c>
      <c r="Z8219" t="e" vm="33">
        <v>#VALUE!</v>
      </c>
      <c r="AA8219">
        <v>83686</v>
      </c>
      <c r="AB8219" t="e" cm="1" vm="2">
        <f t="array" ref="AB8219">_FV(Table1[[#This Row],[State]],"Country/region",TRUE)</f>
        <v>#VALUE!</v>
      </c>
    </row>
    <row r="8220" spans="1:28" x14ac:dyDescent="0.35">
      <c r="A8220" t="s">
        <v>1100</v>
      </c>
      <c r="B8220">
        <v>75</v>
      </c>
      <c r="C8220" t="s">
        <v>160</v>
      </c>
      <c r="D8220" t="s">
        <v>57</v>
      </c>
      <c r="E8220">
        <f>YEAR(Table1[[#This Row],[Order Date]])</f>
        <v>2015</v>
      </c>
      <c r="F8220">
        <v>1</v>
      </c>
      <c r="G8220">
        <f>MONTH(Table1[[#This Row],[Order Date]])</f>
        <v>11</v>
      </c>
      <c r="H8220" s="1">
        <v>42334</v>
      </c>
      <c r="I8220">
        <v>40289</v>
      </c>
      <c r="J8220" t="s">
        <v>39</v>
      </c>
      <c r="K8220">
        <v>26</v>
      </c>
      <c r="L8220">
        <v>2.88</v>
      </c>
      <c r="M8220" s="2">
        <v>0.01</v>
      </c>
      <c r="N8220">
        <v>78.09</v>
      </c>
      <c r="O8220">
        <v>0.99</v>
      </c>
      <c r="P8220">
        <v>19.63</v>
      </c>
      <c r="Q8220" s="2">
        <v>0.36</v>
      </c>
      <c r="R8220" t="s">
        <v>29</v>
      </c>
      <c r="S8220" t="s">
        <v>30</v>
      </c>
      <c r="T8220" t="s">
        <v>2967</v>
      </c>
      <c r="U8220" t="s">
        <v>210</v>
      </c>
      <c r="V8220" t="s">
        <v>76</v>
      </c>
      <c r="W8220">
        <v>5698</v>
      </c>
      <c r="X8220" s="1">
        <v>42335</v>
      </c>
      <c r="Y8220" t="s">
        <v>34</v>
      </c>
      <c r="Z8220" t="e" vm="18">
        <v>#VALUE!</v>
      </c>
      <c r="AA8220">
        <v>23701</v>
      </c>
      <c r="AB8220" t="e" cm="1" vm="2">
        <f t="array" ref="AB8220">_FV(Table1[[#This Row],[State]],"Country/region",TRUE)</f>
        <v>#VALUE!</v>
      </c>
    </row>
    <row r="8221" spans="1:28" x14ac:dyDescent="0.35">
      <c r="A8221" t="s">
        <v>236</v>
      </c>
      <c r="B8221">
        <v>75</v>
      </c>
      <c r="C8221" t="s">
        <v>1040</v>
      </c>
      <c r="D8221" t="s">
        <v>57</v>
      </c>
      <c r="E8221">
        <f>YEAR(Table1[[#This Row],[Order Date]])</f>
        <v>2015</v>
      </c>
      <c r="F8221">
        <v>1</v>
      </c>
      <c r="G8221">
        <f>MONTH(Table1[[#This Row],[Order Date]])</f>
        <v>11</v>
      </c>
      <c r="H8221" s="1">
        <v>42334</v>
      </c>
      <c r="I8221">
        <v>23777</v>
      </c>
      <c r="J8221" t="s">
        <v>39</v>
      </c>
      <c r="K8221">
        <v>16</v>
      </c>
      <c r="L8221">
        <v>31.98</v>
      </c>
      <c r="M8221" s="2">
        <v>0.06</v>
      </c>
      <c r="N8221">
        <v>487.7</v>
      </c>
      <c r="O8221">
        <v>6.72</v>
      </c>
      <c r="P8221">
        <v>-67.540000000000006</v>
      </c>
      <c r="Q8221" s="2">
        <v>0.75</v>
      </c>
      <c r="R8221" t="s">
        <v>29</v>
      </c>
      <c r="S8221" t="s">
        <v>30</v>
      </c>
      <c r="T8221" t="s">
        <v>2706</v>
      </c>
      <c r="U8221" t="s">
        <v>32</v>
      </c>
      <c r="V8221" t="s">
        <v>76</v>
      </c>
      <c r="W8221">
        <v>3324</v>
      </c>
      <c r="X8221" s="1">
        <v>42335</v>
      </c>
      <c r="Y8221" t="s">
        <v>34</v>
      </c>
      <c r="Z8221" t="e" vm="6">
        <v>#VALUE!</v>
      </c>
      <c r="AA8221">
        <v>35756</v>
      </c>
      <c r="AB8221" t="e" cm="1" vm="2">
        <f t="array" ref="AB8221">_FV(Table1[[#This Row],[State]],"Country/region",TRUE)</f>
        <v>#VALUE!</v>
      </c>
    </row>
    <row r="8222" spans="1:28" x14ac:dyDescent="0.35">
      <c r="A8222" t="s">
        <v>1100</v>
      </c>
      <c r="B8222">
        <v>75</v>
      </c>
      <c r="C8222" t="s">
        <v>160</v>
      </c>
      <c r="D8222" t="s">
        <v>57</v>
      </c>
      <c r="E8222">
        <f>YEAR(Table1[[#This Row],[Order Date]])</f>
        <v>2015</v>
      </c>
      <c r="F8222">
        <v>1</v>
      </c>
      <c r="G8222">
        <f>MONTH(Table1[[#This Row],[Order Date]])</f>
        <v>11</v>
      </c>
      <c r="H8222" s="1">
        <v>42334</v>
      </c>
      <c r="I8222">
        <v>40289</v>
      </c>
      <c r="J8222" t="s">
        <v>39</v>
      </c>
      <c r="K8222">
        <v>4</v>
      </c>
      <c r="L8222">
        <v>10.14</v>
      </c>
      <c r="M8222" s="2">
        <v>0.04</v>
      </c>
      <c r="N8222">
        <v>42.77</v>
      </c>
      <c r="O8222">
        <v>2.27</v>
      </c>
      <c r="P8222">
        <v>-1.19</v>
      </c>
      <c r="Q8222" s="2">
        <v>0.36</v>
      </c>
      <c r="R8222" t="s">
        <v>29</v>
      </c>
      <c r="S8222" t="s">
        <v>59</v>
      </c>
      <c r="T8222" t="s">
        <v>106</v>
      </c>
      <c r="U8222" t="s">
        <v>61</v>
      </c>
      <c r="V8222" t="s">
        <v>76</v>
      </c>
      <c r="W8222">
        <v>5699</v>
      </c>
      <c r="X8222" s="1">
        <v>42335</v>
      </c>
      <c r="Y8222" t="s">
        <v>34</v>
      </c>
      <c r="Z8222" t="e" vm="18">
        <v>#VALUE!</v>
      </c>
      <c r="AA8222">
        <v>23701</v>
      </c>
      <c r="AB8222" t="e" cm="1" vm="2">
        <f t="array" ref="AB8222">_FV(Table1[[#This Row],[State]],"Country/region",TRUE)</f>
        <v>#VALUE!</v>
      </c>
    </row>
    <row r="8223" spans="1:28" x14ac:dyDescent="0.35">
      <c r="A8223" t="s">
        <v>2211</v>
      </c>
      <c r="B8223">
        <v>75</v>
      </c>
      <c r="C8223" t="s">
        <v>2458</v>
      </c>
      <c r="D8223" t="s">
        <v>57</v>
      </c>
      <c r="E8223">
        <f>YEAR(Table1[[#This Row],[Order Date]])</f>
        <v>2015</v>
      </c>
      <c r="F8223">
        <v>1</v>
      </c>
      <c r="G8223">
        <f>MONTH(Table1[[#This Row],[Order Date]])</f>
        <v>11</v>
      </c>
      <c r="H8223" s="1">
        <v>42334</v>
      </c>
      <c r="I8223">
        <v>40838</v>
      </c>
      <c r="J8223" t="s">
        <v>39</v>
      </c>
      <c r="K8223">
        <v>10</v>
      </c>
      <c r="L8223">
        <v>20.99</v>
      </c>
      <c r="M8223" s="2">
        <v>0.03</v>
      </c>
      <c r="N8223">
        <v>175.85650000000001</v>
      </c>
      <c r="O8223">
        <v>1.25</v>
      </c>
      <c r="P8223">
        <v>-93.257999999999996</v>
      </c>
      <c r="Q8223" s="2">
        <v>0.83</v>
      </c>
      <c r="R8223" t="s">
        <v>96</v>
      </c>
      <c r="S8223" t="s">
        <v>139</v>
      </c>
      <c r="T8223" t="s">
        <v>2472</v>
      </c>
      <c r="U8223" t="s">
        <v>105</v>
      </c>
      <c r="V8223" t="s">
        <v>52</v>
      </c>
      <c r="W8223">
        <v>5754</v>
      </c>
      <c r="X8223" s="1">
        <v>42335</v>
      </c>
      <c r="Y8223" t="s">
        <v>34</v>
      </c>
      <c r="Z8223" t="e" vm="23">
        <v>#VALUE!</v>
      </c>
      <c r="AA8223">
        <v>98373</v>
      </c>
      <c r="AB8223" t="e" cm="1" vm="2">
        <f t="array" ref="AB8223">_FV(Table1[[#This Row],[State]],"Country/region",TRUE)</f>
        <v>#VALUE!</v>
      </c>
    </row>
    <row r="8224" spans="1:28" x14ac:dyDescent="0.35">
      <c r="A8224" t="s">
        <v>2933</v>
      </c>
      <c r="B8224">
        <v>75</v>
      </c>
      <c r="C8224" t="s">
        <v>433</v>
      </c>
      <c r="D8224" t="s">
        <v>27</v>
      </c>
      <c r="E8224">
        <f>YEAR(Table1[[#This Row],[Order Date]])</f>
        <v>2015</v>
      </c>
      <c r="F8224">
        <v>1</v>
      </c>
      <c r="G8224">
        <f>MONTH(Table1[[#This Row],[Order Date]])</f>
        <v>11</v>
      </c>
      <c r="H8224" s="1">
        <v>42334</v>
      </c>
      <c r="I8224">
        <v>6529</v>
      </c>
      <c r="J8224" t="s">
        <v>131</v>
      </c>
      <c r="K8224">
        <v>35</v>
      </c>
      <c r="L8224">
        <v>2.62</v>
      </c>
      <c r="M8224" s="2">
        <v>0.04</v>
      </c>
      <c r="N8224">
        <v>89.71</v>
      </c>
      <c r="O8224">
        <v>0.8</v>
      </c>
      <c r="P8224">
        <v>20.71</v>
      </c>
      <c r="Q8224" s="2">
        <v>0.39</v>
      </c>
      <c r="R8224" t="s">
        <v>29</v>
      </c>
      <c r="S8224" t="s">
        <v>59</v>
      </c>
      <c r="T8224" t="s">
        <v>1491</v>
      </c>
      <c r="U8224" t="s">
        <v>232</v>
      </c>
      <c r="V8224" t="s">
        <v>76</v>
      </c>
      <c r="W8224">
        <v>908</v>
      </c>
      <c r="X8224" s="1">
        <v>42336</v>
      </c>
      <c r="Y8224" t="s">
        <v>34</v>
      </c>
      <c r="Z8224" t="e" vm="31">
        <v>#VALUE!</v>
      </c>
      <c r="AA8224">
        <v>37830</v>
      </c>
      <c r="AB8224" t="e" cm="1" vm="2">
        <f t="array" ref="AB8224">_FV(Table1[[#This Row],[State]],"Country/region",TRUE)</f>
        <v>#VALUE!</v>
      </c>
    </row>
    <row r="8225" spans="1:28" x14ac:dyDescent="0.35">
      <c r="A8225" t="s">
        <v>2211</v>
      </c>
      <c r="B8225">
        <v>75</v>
      </c>
      <c r="C8225" t="s">
        <v>2458</v>
      </c>
      <c r="D8225" t="s">
        <v>57</v>
      </c>
      <c r="E8225">
        <f>YEAR(Table1[[#This Row],[Order Date]])</f>
        <v>2015</v>
      </c>
      <c r="F8225">
        <v>1</v>
      </c>
      <c r="G8225">
        <f>MONTH(Table1[[#This Row],[Order Date]])</f>
        <v>11</v>
      </c>
      <c r="H8225" s="1">
        <v>42334</v>
      </c>
      <c r="I8225">
        <v>40838</v>
      </c>
      <c r="J8225" t="s">
        <v>39</v>
      </c>
      <c r="K8225">
        <v>40</v>
      </c>
      <c r="L8225">
        <v>8.09</v>
      </c>
      <c r="M8225" s="2">
        <v>7.0000000000000007E-2</v>
      </c>
      <c r="N8225">
        <v>323.95999999999998</v>
      </c>
      <c r="O8225">
        <v>7.96</v>
      </c>
      <c r="P8225">
        <v>-136.82</v>
      </c>
      <c r="Q8225" s="2">
        <v>0.49</v>
      </c>
      <c r="R8225" t="s">
        <v>48</v>
      </c>
      <c r="S8225" t="s">
        <v>30</v>
      </c>
      <c r="T8225" t="s">
        <v>344</v>
      </c>
      <c r="U8225" t="s">
        <v>82</v>
      </c>
      <c r="V8225" t="s">
        <v>52</v>
      </c>
      <c r="W8225">
        <v>5753</v>
      </c>
      <c r="X8225" s="1">
        <v>42337</v>
      </c>
      <c r="Y8225" t="s">
        <v>34</v>
      </c>
      <c r="Z8225" t="e" vm="23">
        <v>#VALUE!</v>
      </c>
      <c r="AA8225">
        <v>98373</v>
      </c>
      <c r="AB8225" t="e" cm="1" vm="2">
        <f t="array" ref="AB8225">_FV(Table1[[#This Row],[State]],"Country/region",TRUE)</f>
        <v>#VALUE!</v>
      </c>
    </row>
    <row r="8226" spans="1:28" x14ac:dyDescent="0.35">
      <c r="A8226" t="s">
        <v>2236</v>
      </c>
      <c r="B8226">
        <v>75</v>
      </c>
      <c r="C8226" t="s">
        <v>1962</v>
      </c>
      <c r="D8226" t="s">
        <v>46</v>
      </c>
      <c r="E8226">
        <f>YEAR(Table1[[#This Row],[Order Date]])</f>
        <v>2015</v>
      </c>
      <c r="F8226">
        <v>1</v>
      </c>
      <c r="G8226">
        <f>MONTH(Table1[[#This Row],[Order Date]])</f>
        <v>11</v>
      </c>
      <c r="H8226" s="1">
        <v>42334</v>
      </c>
      <c r="I8226">
        <v>25377</v>
      </c>
      <c r="J8226" t="s">
        <v>47</v>
      </c>
      <c r="K8226">
        <v>3</v>
      </c>
      <c r="L8226">
        <v>1500.97</v>
      </c>
      <c r="M8226" s="2">
        <v>0.09</v>
      </c>
      <c r="N8226">
        <v>4343.51</v>
      </c>
      <c r="O8226">
        <v>29.7</v>
      </c>
      <c r="P8226">
        <v>-3755.0331000000001</v>
      </c>
      <c r="Q8226" s="2">
        <v>0.56999999999999995</v>
      </c>
      <c r="R8226" t="s">
        <v>96</v>
      </c>
      <c r="S8226" t="s">
        <v>49</v>
      </c>
      <c r="T8226" t="s">
        <v>1050</v>
      </c>
      <c r="U8226" t="s">
        <v>98</v>
      </c>
      <c r="V8226" t="s">
        <v>68</v>
      </c>
      <c r="W8226">
        <v>3560</v>
      </c>
      <c r="X8226" s="1">
        <v>42341</v>
      </c>
      <c r="Y8226" t="s">
        <v>53</v>
      </c>
      <c r="Z8226" t="e" vm="16">
        <v>#VALUE!</v>
      </c>
      <c r="AA8226">
        <v>60409</v>
      </c>
      <c r="AB8226" t="e" cm="1" vm="2">
        <f t="array" ref="AB8226">_FV(Table1[[#This Row],[State]],"Country/region",TRUE)</f>
        <v>#VALUE!</v>
      </c>
    </row>
    <row r="8227" spans="1:28" x14ac:dyDescent="0.35">
      <c r="A8227" t="s">
        <v>2464</v>
      </c>
      <c r="B8227">
        <v>75</v>
      </c>
      <c r="C8227" t="s">
        <v>3188</v>
      </c>
      <c r="D8227" t="s">
        <v>57</v>
      </c>
      <c r="E8227">
        <f>YEAR(Table1[[#This Row],[Order Date]])</f>
        <v>2015</v>
      </c>
      <c r="F8227">
        <v>1</v>
      </c>
      <c r="G8227">
        <f>MONTH(Table1[[#This Row],[Order Date]])</f>
        <v>11</v>
      </c>
      <c r="H8227" s="1">
        <v>42335</v>
      </c>
      <c r="I8227">
        <v>23618</v>
      </c>
      <c r="J8227" t="s">
        <v>131</v>
      </c>
      <c r="K8227">
        <v>45</v>
      </c>
      <c r="L8227">
        <v>65.989999999999995</v>
      </c>
      <c r="M8227" s="2">
        <v>0.02</v>
      </c>
      <c r="N8227">
        <v>2601.7905000000001</v>
      </c>
      <c r="O8227">
        <v>5.26</v>
      </c>
      <c r="P8227">
        <v>748.197</v>
      </c>
      <c r="Q8227" s="2">
        <v>0.56000000000000005</v>
      </c>
      <c r="R8227" t="s">
        <v>96</v>
      </c>
      <c r="S8227" t="s">
        <v>30</v>
      </c>
      <c r="T8227">
        <v>8860</v>
      </c>
      <c r="U8227" t="s">
        <v>105</v>
      </c>
      <c r="V8227" t="s">
        <v>76</v>
      </c>
      <c r="W8227">
        <v>3305</v>
      </c>
      <c r="X8227" s="1">
        <v>42337</v>
      </c>
      <c r="Y8227" t="s">
        <v>34</v>
      </c>
      <c r="Z8227" t="e" vm="14">
        <v>#VALUE!</v>
      </c>
      <c r="AA8227">
        <v>32720</v>
      </c>
      <c r="AB8227" t="e" cm="1" vm="2">
        <f t="array" ref="AB8227">_FV(Table1[[#This Row],[State]],"Country/region",TRUE)</f>
        <v>#VALUE!</v>
      </c>
    </row>
    <row r="8228" spans="1:28" x14ac:dyDescent="0.35">
      <c r="A8228" t="s">
        <v>671</v>
      </c>
      <c r="B8228">
        <v>75</v>
      </c>
      <c r="C8228" t="s">
        <v>672</v>
      </c>
      <c r="D8228" t="s">
        <v>27</v>
      </c>
      <c r="E8228">
        <f>YEAR(Table1[[#This Row],[Order Date]])</f>
        <v>2015</v>
      </c>
      <c r="F8228">
        <v>1</v>
      </c>
      <c r="G8228">
        <f>MONTH(Table1[[#This Row],[Order Date]])</f>
        <v>11</v>
      </c>
      <c r="H8228" s="1">
        <v>42336</v>
      </c>
      <c r="I8228">
        <v>22432</v>
      </c>
      <c r="J8228" t="s">
        <v>39</v>
      </c>
      <c r="K8228">
        <v>45</v>
      </c>
      <c r="L8228">
        <v>60.98</v>
      </c>
      <c r="M8228" s="2">
        <v>0.06</v>
      </c>
      <c r="N8228">
        <v>2728.42</v>
      </c>
      <c r="O8228">
        <v>19.989999999999998</v>
      </c>
      <c r="P8228">
        <v>664.15</v>
      </c>
      <c r="Q8228" s="2">
        <v>0.38</v>
      </c>
      <c r="R8228" t="s">
        <v>29</v>
      </c>
      <c r="S8228" t="s">
        <v>30</v>
      </c>
      <c r="T8228" t="s">
        <v>2139</v>
      </c>
      <c r="U8228" t="s">
        <v>267</v>
      </c>
      <c r="V8228" t="s">
        <v>76</v>
      </c>
      <c r="W8228">
        <v>3123</v>
      </c>
      <c r="X8228" s="1">
        <v>42337</v>
      </c>
      <c r="Y8228" t="s">
        <v>34</v>
      </c>
      <c r="Z8228" t="e" vm="6">
        <v>#VALUE!</v>
      </c>
      <c r="AA8228">
        <v>35211</v>
      </c>
      <c r="AB8228" t="e" cm="1" vm="2">
        <f t="array" ref="AB8228">_FV(Table1[[#This Row],[State]],"Country/region",TRUE)</f>
        <v>#VALUE!</v>
      </c>
    </row>
    <row r="8229" spans="1:28" x14ac:dyDescent="0.35">
      <c r="A8229" t="s">
        <v>831</v>
      </c>
      <c r="B8229">
        <v>75</v>
      </c>
      <c r="C8229" t="s">
        <v>832</v>
      </c>
      <c r="D8229" t="s">
        <v>57</v>
      </c>
      <c r="E8229">
        <f>YEAR(Table1[[#This Row],[Order Date]])</f>
        <v>2015</v>
      </c>
      <c r="F8229">
        <v>1</v>
      </c>
      <c r="G8229">
        <f>MONTH(Table1[[#This Row],[Order Date]])</f>
        <v>11</v>
      </c>
      <c r="H8229" s="1">
        <v>42336</v>
      </c>
      <c r="I8229">
        <v>28934</v>
      </c>
      <c r="J8229" t="s">
        <v>131</v>
      </c>
      <c r="K8229">
        <v>12</v>
      </c>
      <c r="L8229">
        <v>100.98</v>
      </c>
      <c r="M8229" s="2">
        <v>0</v>
      </c>
      <c r="N8229">
        <v>1272.3499999999999</v>
      </c>
      <c r="O8229">
        <v>7.18</v>
      </c>
      <c r="P8229">
        <v>297.57</v>
      </c>
      <c r="Q8229" s="2">
        <v>0.4</v>
      </c>
      <c r="R8229" t="s">
        <v>96</v>
      </c>
      <c r="S8229" t="s">
        <v>30</v>
      </c>
      <c r="T8229" t="s">
        <v>1356</v>
      </c>
      <c r="U8229" t="s">
        <v>102</v>
      </c>
      <c r="V8229" t="s">
        <v>52</v>
      </c>
      <c r="W8229">
        <v>4066</v>
      </c>
      <c r="X8229" s="1">
        <v>42337</v>
      </c>
      <c r="Y8229" t="s">
        <v>34</v>
      </c>
      <c r="Z8229" t="e" vm="23">
        <v>#VALUE!</v>
      </c>
      <c r="AA8229">
        <v>98034</v>
      </c>
      <c r="AB8229" t="e" cm="1" vm="2">
        <f t="array" ref="AB8229">_FV(Table1[[#This Row],[State]],"Country/region",TRUE)</f>
        <v>#VALUE!</v>
      </c>
    </row>
    <row r="8230" spans="1:28" x14ac:dyDescent="0.35">
      <c r="A8230" t="s">
        <v>1915</v>
      </c>
      <c r="B8230">
        <v>75</v>
      </c>
      <c r="C8230" t="s">
        <v>832</v>
      </c>
      <c r="D8230" t="s">
        <v>57</v>
      </c>
      <c r="E8230">
        <f>YEAR(Table1[[#This Row],[Order Date]])</f>
        <v>2015</v>
      </c>
      <c r="F8230">
        <v>1</v>
      </c>
      <c r="G8230">
        <f>MONTH(Table1[[#This Row],[Order Date]])</f>
        <v>11</v>
      </c>
      <c r="H8230" s="1">
        <v>42336</v>
      </c>
      <c r="I8230">
        <v>28934</v>
      </c>
      <c r="J8230" t="s">
        <v>131</v>
      </c>
      <c r="K8230">
        <v>26</v>
      </c>
      <c r="L8230">
        <v>160.97999999999999</v>
      </c>
      <c r="M8230" s="2">
        <v>7.0000000000000007E-2</v>
      </c>
      <c r="N8230">
        <v>4000.35</v>
      </c>
      <c r="O8230">
        <v>30</v>
      </c>
      <c r="P8230">
        <v>303.39</v>
      </c>
      <c r="Q8230" s="2">
        <v>0.62</v>
      </c>
      <c r="R8230" t="s">
        <v>48</v>
      </c>
      <c r="S8230" t="s">
        <v>49</v>
      </c>
      <c r="T8230" t="s">
        <v>555</v>
      </c>
      <c r="U8230" t="s">
        <v>51</v>
      </c>
      <c r="V8230" t="s">
        <v>52</v>
      </c>
      <c r="W8230">
        <v>4067</v>
      </c>
      <c r="X8230" s="1">
        <v>42338</v>
      </c>
      <c r="Y8230" t="s">
        <v>53</v>
      </c>
      <c r="Z8230" t="e" vm="23">
        <v>#VALUE!</v>
      </c>
      <c r="AA8230">
        <v>98503</v>
      </c>
      <c r="AB8230" t="e" cm="1" vm="2">
        <f t="array" ref="AB8230">_FV(Table1[[#This Row],[State]],"Country/region",TRUE)</f>
        <v>#VALUE!</v>
      </c>
    </row>
    <row r="8231" spans="1:28" x14ac:dyDescent="0.35">
      <c r="A8231" t="s">
        <v>1192</v>
      </c>
      <c r="B8231">
        <v>75</v>
      </c>
      <c r="C8231" t="s">
        <v>1193</v>
      </c>
      <c r="D8231" t="s">
        <v>46</v>
      </c>
      <c r="E8231">
        <f>YEAR(Table1[[#This Row],[Order Date]])</f>
        <v>2015</v>
      </c>
      <c r="F8231">
        <v>1</v>
      </c>
      <c r="G8231">
        <f>MONTH(Table1[[#This Row],[Order Date]])</f>
        <v>11</v>
      </c>
      <c r="H8231" s="1">
        <v>42336</v>
      </c>
      <c r="I8231">
        <v>29282</v>
      </c>
      <c r="J8231" t="s">
        <v>131</v>
      </c>
      <c r="K8231">
        <v>4</v>
      </c>
      <c r="L8231">
        <v>6.48</v>
      </c>
      <c r="M8231" s="2">
        <v>0.1</v>
      </c>
      <c r="N8231">
        <v>34.270000000000003</v>
      </c>
      <c r="O8231">
        <v>9.5399999999999991</v>
      </c>
      <c r="P8231">
        <v>-26.44</v>
      </c>
      <c r="Q8231" s="2">
        <v>0.37</v>
      </c>
      <c r="R8231" t="s">
        <v>29</v>
      </c>
      <c r="S8231" t="s">
        <v>30</v>
      </c>
      <c r="T8231" t="s">
        <v>1751</v>
      </c>
      <c r="U8231" t="s">
        <v>61</v>
      </c>
      <c r="V8231" t="s">
        <v>76</v>
      </c>
      <c r="W8231">
        <v>4115</v>
      </c>
      <c r="X8231" s="1">
        <v>42338</v>
      </c>
      <c r="Y8231" t="s">
        <v>34</v>
      </c>
      <c r="Z8231" t="e" vm="35">
        <v>#VALUE!</v>
      </c>
      <c r="AA8231">
        <v>72956</v>
      </c>
      <c r="AB8231" t="e" cm="1" vm="2">
        <f t="array" ref="AB8231">_FV(Table1[[#This Row],[State]],"Country/region",TRUE)</f>
        <v>#VALUE!</v>
      </c>
    </row>
    <row r="8232" spans="1:28" x14ac:dyDescent="0.35">
      <c r="A8232" t="s">
        <v>429</v>
      </c>
      <c r="B8232">
        <v>75</v>
      </c>
      <c r="C8232" t="s">
        <v>1585</v>
      </c>
      <c r="D8232" t="s">
        <v>38</v>
      </c>
      <c r="E8232">
        <f>YEAR(Table1[[#This Row],[Order Date]])</f>
        <v>2015</v>
      </c>
      <c r="F8232">
        <v>1</v>
      </c>
      <c r="G8232">
        <f>MONTH(Table1[[#This Row],[Order Date]])</f>
        <v>11</v>
      </c>
      <c r="H8232" s="1">
        <v>42336</v>
      </c>
      <c r="I8232">
        <v>56644</v>
      </c>
      <c r="J8232" t="s">
        <v>39</v>
      </c>
      <c r="K8232">
        <v>36</v>
      </c>
      <c r="L8232">
        <v>2.21</v>
      </c>
      <c r="M8232" s="2">
        <v>0.02</v>
      </c>
      <c r="N8232">
        <v>82.09</v>
      </c>
      <c r="O8232">
        <v>1</v>
      </c>
      <c r="P8232">
        <v>11.44</v>
      </c>
      <c r="Q8232" s="2">
        <v>0.38</v>
      </c>
      <c r="R8232" t="s">
        <v>29</v>
      </c>
      <c r="S8232" t="s">
        <v>59</v>
      </c>
      <c r="T8232" t="s">
        <v>2179</v>
      </c>
      <c r="U8232" t="s">
        <v>88</v>
      </c>
      <c r="V8232" t="s">
        <v>76</v>
      </c>
      <c r="W8232">
        <v>7923</v>
      </c>
      <c r="X8232" s="1">
        <v>42338</v>
      </c>
      <c r="Y8232" t="s">
        <v>34</v>
      </c>
      <c r="Z8232" t="e" vm="47">
        <v>#VALUE!</v>
      </c>
      <c r="AA8232">
        <v>27237</v>
      </c>
      <c r="AB8232" t="e" cm="1" vm="2">
        <f t="array" ref="AB8232">_FV(Table1[[#This Row],[State]],"Country/region",TRUE)</f>
        <v>#VALUE!</v>
      </c>
    </row>
    <row r="8233" spans="1:28" x14ac:dyDescent="0.35">
      <c r="A8233" t="s">
        <v>1915</v>
      </c>
      <c r="B8233">
        <v>75</v>
      </c>
      <c r="C8233" t="s">
        <v>832</v>
      </c>
      <c r="D8233" t="s">
        <v>57</v>
      </c>
      <c r="E8233">
        <f>YEAR(Table1[[#This Row],[Order Date]])</f>
        <v>2015</v>
      </c>
      <c r="F8233">
        <v>1</v>
      </c>
      <c r="G8233">
        <f>MONTH(Table1[[#This Row],[Order Date]])</f>
        <v>11</v>
      </c>
      <c r="H8233" s="1">
        <v>42336</v>
      </c>
      <c r="I8233">
        <v>28934</v>
      </c>
      <c r="J8233" t="s">
        <v>131</v>
      </c>
      <c r="K8233">
        <v>26</v>
      </c>
      <c r="L8233">
        <v>120.97</v>
      </c>
      <c r="M8233" s="2">
        <v>0</v>
      </c>
      <c r="N8233">
        <v>3356.92</v>
      </c>
      <c r="O8233">
        <v>7.11</v>
      </c>
      <c r="P8233">
        <v>1555.9</v>
      </c>
      <c r="Q8233" s="2">
        <v>0.36</v>
      </c>
      <c r="R8233" t="s">
        <v>96</v>
      </c>
      <c r="S8233" t="s">
        <v>80</v>
      </c>
      <c r="T8233" t="s">
        <v>2244</v>
      </c>
      <c r="U8233" t="s">
        <v>98</v>
      </c>
      <c r="V8233" t="s">
        <v>52</v>
      </c>
      <c r="W8233">
        <v>4068</v>
      </c>
      <c r="X8233" s="1">
        <v>42338</v>
      </c>
      <c r="Y8233" t="s">
        <v>42</v>
      </c>
      <c r="Z8233" t="e" vm="23">
        <v>#VALUE!</v>
      </c>
      <c r="AA8233">
        <v>98503</v>
      </c>
      <c r="AB8233" t="e" cm="1" vm="2">
        <f t="array" ref="AB8233">_FV(Table1[[#This Row],[State]],"Country/region",TRUE)</f>
        <v>#VALUE!</v>
      </c>
    </row>
    <row r="8234" spans="1:28" x14ac:dyDescent="0.35">
      <c r="A8234" t="s">
        <v>1382</v>
      </c>
      <c r="B8234">
        <v>75</v>
      </c>
      <c r="C8234" t="s">
        <v>810</v>
      </c>
      <c r="D8234" t="s">
        <v>57</v>
      </c>
      <c r="E8234">
        <f>YEAR(Table1[[#This Row],[Order Date]])</f>
        <v>2015</v>
      </c>
      <c r="F8234">
        <v>1</v>
      </c>
      <c r="G8234">
        <f>MONTH(Table1[[#This Row],[Order Date]])</f>
        <v>11</v>
      </c>
      <c r="H8234" s="1">
        <v>42336</v>
      </c>
      <c r="I8234">
        <v>23713</v>
      </c>
      <c r="J8234" t="s">
        <v>39</v>
      </c>
      <c r="K8234">
        <v>38</v>
      </c>
      <c r="L8234">
        <v>115.99</v>
      </c>
      <c r="M8234" s="2">
        <v>0.05</v>
      </c>
      <c r="N8234">
        <v>3701.5205000000001</v>
      </c>
      <c r="O8234">
        <v>5.92</v>
      </c>
      <c r="P8234">
        <v>894.06</v>
      </c>
      <c r="Q8234" s="2">
        <v>0.57999999999999996</v>
      </c>
      <c r="R8234" t="s">
        <v>96</v>
      </c>
      <c r="S8234" t="s">
        <v>30</v>
      </c>
      <c r="T8234">
        <v>8890</v>
      </c>
      <c r="U8234" t="s">
        <v>105</v>
      </c>
      <c r="V8234" t="s">
        <v>68</v>
      </c>
      <c r="W8234">
        <v>3317</v>
      </c>
      <c r="X8234" s="1">
        <v>42339</v>
      </c>
      <c r="Y8234" t="s">
        <v>34</v>
      </c>
      <c r="Z8234" t="e" vm="28">
        <v>#VALUE!</v>
      </c>
      <c r="AA8234">
        <v>63119</v>
      </c>
      <c r="AB8234" t="e" cm="1" vm="2">
        <f t="array" ref="AB8234">_FV(Table1[[#This Row],[State]],"Country/region",TRUE)</f>
        <v>#VALUE!</v>
      </c>
    </row>
    <row r="8235" spans="1:28" x14ac:dyDescent="0.35">
      <c r="A8235" t="s">
        <v>1984</v>
      </c>
      <c r="B8235">
        <v>76</v>
      </c>
      <c r="C8235" t="s">
        <v>1985</v>
      </c>
      <c r="D8235" t="s">
        <v>27</v>
      </c>
      <c r="E8235">
        <f>YEAR(Table1[[#This Row],[Order Date]])</f>
        <v>2015</v>
      </c>
      <c r="F8235">
        <v>1</v>
      </c>
      <c r="G8235">
        <f>MONTH(Table1[[#This Row],[Order Date]])</f>
        <v>11</v>
      </c>
      <c r="H8235" s="1">
        <v>42337</v>
      </c>
      <c r="I8235">
        <v>11137</v>
      </c>
      <c r="J8235" t="s">
        <v>28</v>
      </c>
      <c r="K8235">
        <v>48</v>
      </c>
      <c r="L8235">
        <v>111.03</v>
      </c>
      <c r="M8235" s="2">
        <v>0.1</v>
      </c>
      <c r="N8235">
        <v>5188.8599999999997</v>
      </c>
      <c r="O8235">
        <v>8.64</v>
      </c>
      <c r="P8235">
        <v>395.12</v>
      </c>
      <c r="Q8235" s="2">
        <v>0.78</v>
      </c>
      <c r="R8235" t="s">
        <v>29</v>
      </c>
      <c r="S8235" t="s">
        <v>30</v>
      </c>
      <c r="T8235" t="s">
        <v>2221</v>
      </c>
      <c r="U8235" t="s">
        <v>32</v>
      </c>
      <c r="V8235" t="s">
        <v>68</v>
      </c>
      <c r="W8235">
        <v>1544</v>
      </c>
      <c r="X8235" s="1">
        <v>42338</v>
      </c>
      <c r="Y8235" t="s">
        <v>34</v>
      </c>
      <c r="Z8235" t="e" vm="16">
        <v>#VALUE!</v>
      </c>
      <c r="AA8235">
        <v>62002</v>
      </c>
      <c r="AB8235" t="e" cm="1" vm="2">
        <f t="array" ref="AB8235">_FV(Table1[[#This Row],[State]],"Country/region",TRUE)</f>
        <v>#VALUE!</v>
      </c>
    </row>
    <row r="8236" spans="1:28" x14ac:dyDescent="0.35">
      <c r="A8236" t="s">
        <v>1843</v>
      </c>
      <c r="B8236">
        <v>76</v>
      </c>
      <c r="C8236" t="s">
        <v>892</v>
      </c>
      <c r="D8236" t="s">
        <v>46</v>
      </c>
      <c r="E8236">
        <f>YEAR(Table1[[#This Row],[Order Date]])</f>
        <v>2015</v>
      </c>
      <c r="F8236">
        <v>1</v>
      </c>
      <c r="G8236">
        <f>MONTH(Table1[[#This Row],[Order Date]])</f>
        <v>11</v>
      </c>
      <c r="H8236" s="1">
        <v>42337</v>
      </c>
      <c r="I8236">
        <v>54501</v>
      </c>
      <c r="J8236" t="s">
        <v>58</v>
      </c>
      <c r="K8236">
        <v>36</v>
      </c>
      <c r="L8236">
        <v>65.989999999999995</v>
      </c>
      <c r="M8236" s="2">
        <v>0.01</v>
      </c>
      <c r="N8236">
        <v>2039.0820000000001</v>
      </c>
      <c r="O8236">
        <v>4.99</v>
      </c>
      <c r="P8236">
        <v>481.69799999999998</v>
      </c>
      <c r="Q8236" s="2">
        <v>0.56999999999999995</v>
      </c>
      <c r="R8236" t="s">
        <v>96</v>
      </c>
      <c r="S8236" t="s">
        <v>30</v>
      </c>
      <c r="T8236" t="s">
        <v>1801</v>
      </c>
      <c r="U8236" t="s">
        <v>105</v>
      </c>
      <c r="V8236" t="s">
        <v>68</v>
      </c>
      <c r="W8236">
        <v>7616</v>
      </c>
      <c r="X8236" s="1">
        <v>42338</v>
      </c>
      <c r="Y8236" t="s">
        <v>34</v>
      </c>
      <c r="Z8236" t="e" vm="38">
        <v>#VALUE!</v>
      </c>
      <c r="AA8236">
        <v>46901</v>
      </c>
      <c r="AB8236" t="e" cm="1" vm="2">
        <f t="array" ref="AB8236">_FV(Table1[[#This Row],[State]],"Country/region",TRUE)</f>
        <v>#VALUE!</v>
      </c>
    </row>
    <row r="8237" spans="1:28" x14ac:dyDescent="0.35">
      <c r="A8237" t="s">
        <v>2341</v>
      </c>
      <c r="B8237">
        <v>76</v>
      </c>
      <c r="C8237" t="s">
        <v>892</v>
      </c>
      <c r="D8237" t="s">
        <v>46</v>
      </c>
      <c r="E8237">
        <f>YEAR(Table1[[#This Row],[Order Date]])</f>
        <v>2015</v>
      </c>
      <c r="F8237">
        <v>1</v>
      </c>
      <c r="G8237">
        <f>MONTH(Table1[[#This Row],[Order Date]])</f>
        <v>11</v>
      </c>
      <c r="H8237" s="1">
        <v>42337</v>
      </c>
      <c r="I8237">
        <v>54501</v>
      </c>
      <c r="J8237" t="s">
        <v>58</v>
      </c>
      <c r="K8237">
        <v>38</v>
      </c>
      <c r="L8237">
        <v>20.34</v>
      </c>
      <c r="M8237" s="2">
        <v>0.05</v>
      </c>
      <c r="N8237">
        <v>783.96</v>
      </c>
      <c r="O8237">
        <v>35</v>
      </c>
      <c r="P8237">
        <v>-1195.29</v>
      </c>
      <c r="Q8237" s="2">
        <v>0.84</v>
      </c>
      <c r="R8237" t="s">
        <v>29</v>
      </c>
      <c r="S8237" t="s">
        <v>40</v>
      </c>
      <c r="T8237" t="s">
        <v>183</v>
      </c>
      <c r="U8237" t="s">
        <v>32</v>
      </c>
      <c r="V8237" t="s">
        <v>68</v>
      </c>
      <c r="W8237">
        <v>7618</v>
      </c>
      <c r="X8237" s="1">
        <v>42339</v>
      </c>
      <c r="Y8237" t="s">
        <v>34</v>
      </c>
      <c r="Z8237" t="e" vm="38">
        <v>#VALUE!</v>
      </c>
      <c r="AA8237">
        <v>47905</v>
      </c>
      <c r="AB8237" t="e" cm="1" vm="2">
        <f t="array" ref="AB8237">_FV(Table1[[#This Row],[State]],"Country/region",TRUE)</f>
        <v>#VALUE!</v>
      </c>
    </row>
    <row r="8238" spans="1:28" x14ac:dyDescent="0.35">
      <c r="A8238" t="s">
        <v>2341</v>
      </c>
      <c r="B8238">
        <v>76</v>
      </c>
      <c r="C8238" t="s">
        <v>892</v>
      </c>
      <c r="D8238" t="s">
        <v>46</v>
      </c>
      <c r="E8238">
        <f>YEAR(Table1[[#This Row],[Order Date]])</f>
        <v>2015</v>
      </c>
      <c r="F8238">
        <v>1</v>
      </c>
      <c r="G8238">
        <f>MONTH(Table1[[#This Row],[Order Date]])</f>
        <v>11</v>
      </c>
      <c r="H8238" s="1">
        <v>42337</v>
      </c>
      <c r="I8238">
        <v>54501</v>
      </c>
      <c r="J8238" t="s">
        <v>58</v>
      </c>
      <c r="K8238">
        <v>16</v>
      </c>
      <c r="L8238">
        <v>13.99</v>
      </c>
      <c r="M8238" s="2">
        <v>0.09</v>
      </c>
      <c r="N8238">
        <v>225.46</v>
      </c>
      <c r="O8238">
        <v>7.51</v>
      </c>
      <c r="P8238">
        <v>-33.025199999999998</v>
      </c>
      <c r="Q8238" s="2">
        <v>0.39</v>
      </c>
      <c r="R8238" t="s">
        <v>96</v>
      </c>
      <c r="S8238" t="s">
        <v>80</v>
      </c>
      <c r="T8238" t="s">
        <v>675</v>
      </c>
      <c r="U8238" t="s">
        <v>98</v>
      </c>
      <c r="V8238" t="s">
        <v>68</v>
      </c>
      <c r="W8238">
        <v>7617</v>
      </c>
      <c r="X8238" s="1">
        <v>42339</v>
      </c>
      <c r="Y8238" t="s">
        <v>34</v>
      </c>
      <c r="Z8238" t="e" vm="38">
        <v>#VALUE!</v>
      </c>
      <c r="AA8238">
        <v>47905</v>
      </c>
      <c r="AB8238" t="e" cm="1" vm="2">
        <f t="array" ref="AB8238">_FV(Table1[[#This Row],[State]],"Country/region",TRUE)</f>
        <v>#VALUE!</v>
      </c>
    </row>
    <row r="8239" spans="1:28" x14ac:dyDescent="0.35">
      <c r="A8239" t="s">
        <v>995</v>
      </c>
      <c r="B8239">
        <v>76</v>
      </c>
      <c r="C8239" t="s">
        <v>109</v>
      </c>
      <c r="D8239" t="s">
        <v>46</v>
      </c>
      <c r="E8239">
        <f>YEAR(Table1[[#This Row],[Order Date]])</f>
        <v>2015</v>
      </c>
      <c r="F8239">
        <v>1</v>
      </c>
      <c r="G8239">
        <f>MONTH(Table1[[#This Row],[Order Date]])</f>
        <v>11</v>
      </c>
      <c r="H8239" s="1">
        <v>42338</v>
      </c>
      <c r="I8239">
        <v>614</v>
      </c>
      <c r="J8239" t="s">
        <v>28</v>
      </c>
      <c r="K8239">
        <v>24</v>
      </c>
      <c r="L8239">
        <v>138.75</v>
      </c>
      <c r="M8239" s="2">
        <v>7.0000000000000007E-2</v>
      </c>
      <c r="N8239">
        <v>3366.1</v>
      </c>
      <c r="O8239">
        <v>52.42</v>
      </c>
      <c r="P8239">
        <v>-335.31712499999998</v>
      </c>
      <c r="Q8239" s="2">
        <v>0.74</v>
      </c>
      <c r="R8239" t="s">
        <v>48</v>
      </c>
      <c r="S8239" t="s">
        <v>73</v>
      </c>
      <c r="T8239" t="s">
        <v>1074</v>
      </c>
      <c r="U8239" t="s">
        <v>75</v>
      </c>
      <c r="V8239" t="s">
        <v>33</v>
      </c>
      <c r="W8239">
        <v>100</v>
      </c>
      <c r="X8239" s="1">
        <v>42339</v>
      </c>
      <c r="Y8239" t="s">
        <v>53</v>
      </c>
      <c r="Z8239" t="e" vm="3">
        <v>#VALUE!</v>
      </c>
      <c r="AA8239">
        <v>20746</v>
      </c>
      <c r="AB8239" t="e" cm="1" vm="2">
        <f t="array" ref="AB8239">_FV(Table1[[#This Row],[State]],"Country/region",TRUE)</f>
        <v>#VALUE!</v>
      </c>
    </row>
    <row r="8240" spans="1:28" x14ac:dyDescent="0.35">
      <c r="A8240" t="s">
        <v>85</v>
      </c>
      <c r="B8240">
        <v>76</v>
      </c>
      <c r="C8240" t="s">
        <v>2844</v>
      </c>
      <c r="D8240" t="s">
        <v>46</v>
      </c>
      <c r="E8240">
        <f>YEAR(Table1[[#This Row],[Order Date]])</f>
        <v>2015</v>
      </c>
      <c r="F8240">
        <v>1</v>
      </c>
      <c r="G8240">
        <f>MONTH(Table1[[#This Row],[Order Date]])</f>
        <v>11</v>
      </c>
      <c r="H8240" s="1">
        <v>42338</v>
      </c>
      <c r="I8240">
        <v>18368</v>
      </c>
      <c r="J8240" t="s">
        <v>39</v>
      </c>
      <c r="K8240">
        <v>35</v>
      </c>
      <c r="L8240">
        <v>37.94</v>
      </c>
      <c r="M8240" s="2">
        <v>0.08</v>
      </c>
      <c r="N8240">
        <v>1275.6099999999999</v>
      </c>
      <c r="O8240">
        <v>5.08</v>
      </c>
      <c r="P8240">
        <v>517.33000000000004</v>
      </c>
      <c r="Q8240" s="2">
        <v>0.38</v>
      </c>
      <c r="R8240" t="s">
        <v>29</v>
      </c>
      <c r="S8240" t="s">
        <v>59</v>
      </c>
      <c r="T8240" t="s">
        <v>1176</v>
      </c>
      <c r="U8240" t="s">
        <v>61</v>
      </c>
      <c r="V8240" t="s">
        <v>52</v>
      </c>
      <c r="W8240">
        <v>2528</v>
      </c>
      <c r="X8240" s="1">
        <v>42339</v>
      </c>
      <c r="Y8240" t="s">
        <v>34</v>
      </c>
      <c r="Z8240" t="e" vm="8">
        <v>#VALUE!</v>
      </c>
      <c r="AA8240">
        <v>97035</v>
      </c>
      <c r="AB8240" t="e" cm="1" vm="2">
        <f t="array" ref="AB8240">_FV(Table1[[#This Row],[State]],"Country/region",TRUE)</f>
        <v>#VALUE!</v>
      </c>
    </row>
    <row r="8241" spans="1:28" x14ac:dyDescent="0.35">
      <c r="A8241" t="s">
        <v>995</v>
      </c>
      <c r="B8241">
        <v>76</v>
      </c>
      <c r="C8241" t="s">
        <v>109</v>
      </c>
      <c r="D8241" t="s">
        <v>46</v>
      </c>
      <c r="E8241">
        <f>YEAR(Table1[[#This Row],[Order Date]])</f>
        <v>2015</v>
      </c>
      <c r="F8241">
        <v>1</v>
      </c>
      <c r="G8241">
        <f>MONTH(Table1[[#This Row],[Order Date]])</f>
        <v>11</v>
      </c>
      <c r="H8241" s="1">
        <v>42338</v>
      </c>
      <c r="I8241">
        <v>614</v>
      </c>
      <c r="J8241" t="s">
        <v>28</v>
      </c>
      <c r="K8241">
        <v>41</v>
      </c>
      <c r="L8241">
        <v>14.34</v>
      </c>
      <c r="M8241" s="2">
        <v>0</v>
      </c>
      <c r="N8241">
        <v>628.22</v>
      </c>
      <c r="O8241">
        <v>5</v>
      </c>
      <c r="P8241">
        <v>163.81</v>
      </c>
      <c r="Q8241" s="2">
        <v>0.49</v>
      </c>
      <c r="R8241" t="s">
        <v>48</v>
      </c>
      <c r="S8241" t="s">
        <v>139</v>
      </c>
      <c r="T8241" t="s">
        <v>506</v>
      </c>
      <c r="U8241" t="s">
        <v>82</v>
      </c>
      <c r="V8241" t="s">
        <v>33</v>
      </c>
      <c r="W8241">
        <v>99</v>
      </c>
      <c r="X8241" s="1">
        <v>42340</v>
      </c>
      <c r="Y8241" t="s">
        <v>34</v>
      </c>
      <c r="Z8241" t="e" vm="3">
        <v>#VALUE!</v>
      </c>
      <c r="AA8241">
        <v>20746</v>
      </c>
      <c r="AB8241" t="e" cm="1" vm="2">
        <f t="array" ref="AB8241">_FV(Table1[[#This Row],[State]],"Country/region",TRUE)</f>
        <v>#VALUE!</v>
      </c>
    </row>
    <row r="8242" spans="1:28" x14ac:dyDescent="0.35">
      <c r="A8242" t="s">
        <v>85</v>
      </c>
      <c r="B8242">
        <v>76</v>
      </c>
      <c r="C8242" t="s">
        <v>2844</v>
      </c>
      <c r="D8242" t="s">
        <v>46</v>
      </c>
      <c r="E8242">
        <f>YEAR(Table1[[#This Row],[Order Date]])</f>
        <v>2015</v>
      </c>
      <c r="F8242">
        <v>1</v>
      </c>
      <c r="G8242">
        <f>MONTH(Table1[[#This Row],[Order Date]])</f>
        <v>11</v>
      </c>
      <c r="H8242" s="1">
        <v>42338</v>
      </c>
      <c r="I8242">
        <v>18368</v>
      </c>
      <c r="J8242" t="s">
        <v>39</v>
      </c>
      <c r="K8242">
        <v>3</v>
      </c>
      <c r="L8242">
        <v>70.97</v>
      </c>
      <c r="M8242" s="2">
        <v>0</v>
      </c>
      <c r="N8242">
        <v>212.91</v>
      </c>
      <c r="O8242">
        <v>3.5</v>
      </c>
      <c r="P8242">
        <v>-65.150000000000006</v>
      </c>
      <c r="Q8242" s="2">
        <v>0.59</v>
      </c>
      <c r="R8242" t="s">
        <v>29</v>
      </c>
      <c r="S8242" t="s">
        <v>30</v>
      </c>
      <c r="T8242" t="s">
        <v>1301</v>
      </c>
      <c r="U8242" t="s">
        <v>214</v>
      </c>
      <c r="V8242" t="s">
        <v>52</v>
      </c>
      <c r="W8242">
        <v>2527</v>
      </c>
      <c r="X8242" s="1">
        <v>42340</v>
      </c>
      <c r="Y8242" t="s">
        <v>34</v>
      </c>
      <c r="Z8242" t="e" vm="8">
        <v>#VALUE!</v>
      </c>
      <c r="AA8242">
        <v>97035</v>
      </c>
      <c r="AB8242" t="e" cm="1" vm="2">
        <f t="array" ref="AB8242">_FV(Table1[[#This Row],[State]],"Country/region",TRUE)</f>
        <v>#VALUE!</v>
      </c>
    </row>
    <row r="8243" spans="1:28" x14ac:dyDescent="0.35">
      <c r="A8243" t="s">
        <v>1264</v>
      </c>
      <c r="B8243">
        <v>76</v>
      </c>
      <c r="C8243" t="s">
        <v>2844</v>
      </c>
      <c r="D8243" t="s">
        <v>46</v>
      </c>
      <c r="E8243">
        <f>YEAR(Table1[[#This Row],[Order Date]])</f>
        <v>2015</v>
      </c>
      <c r="F8243">
        <v>1</v>
      </c>
      <c r="G8243">
        <f>MONTH(Table1[[#This Row],[Order Date]])</f>
        <v>11</v>
      </c>
      <c r="H8243" s="1">
        <v>42338</v>
      </c>
      <c r="I8243">
        <v>18368</v>
      </c>
      <c r="J8243" t="s">
        <v>39</v>
      </c>
      <c r="K8243">
        <v>3</v>
      </c>
      <c r="L8243">
        <v>2036.48</v>
      </c>
      <c r="M8243" s="2">
        <v>0.06</v>
      </c>
      <c r="N8243">
        <v>5972.59</v>
      </c>
      <c r="O8243">
        <v>14.7</v>
      </c>
      <c r="P8243">
        <v>-4852.5294000000004</v>
      </c>
      <c r="Q8243" s="2">
        <v>0.55000000000000004</v>
      </c>
      <c r="R8243" t="s">
        <v>96</v>
      </c>
      <c r="S8243" t="s">
        <v>49</v>
      </c>
      <c r="T8243" t="s">
        <v>692</v>
      </c>
      <c r="U8243" t="s">
        <v>98</v>
      </c>
      <c r="V8243" t="s">
        <v>52</v>
      </c>
      <c r="W8243">
        <v>2529</v>
      </c>
      <c r="X8243" s="1">
        <v>42340</v>
      </c>
      <c r="Y8243" t="s">
        <v>53</v>
      </c>
      <c r="Z8243" t="e" vm="8">
        <v>#VALUE!</v>
      </c>
      <c r="AA8243">
        <v>97504</v>
      </c>
      <c r="AB8243" t="e" cm="1" vm="2">
        <f t="array" ref="AB8243">_FV(Table1[[#This Row],[State]],"Country/region",TRUE)</f>
        <v>#VALUE!</v>
      </c>
    </row>
    <row r="8244" spans="1:28" x14ac:dyDescent="0.35">
      <c r="A8244" t="s">
        <v>2928</v>
      </c>
      <c r="B8244">
        <v>76</v>
      </c>
      <c r="C8244" t="s">
        <v>1085</v>
      </c>
      <c r="D8244" t="s">
        <v>27</v>
      </c>
      <c r="E8244">
        <f>YEAR(Table1[[#This Row],[Order Date]])</f>
        <v>2015</v>
      </c>
      <c r="F8244">
        <v>1</v>
      </c>
      <c r="G8244">
        <f>MONTH(Table1[[#This Row],[Order Date]])</f>
        <v>11</v>
      </c>
      <c r="H8244" s="1">
        <v>42338</v>
      </c>
      <c r="I8244">
        <v>40032</v>
      </c>
      <c r="J8244" t="s">
        <v>47</v>
      </c>
      <c r="K8244">
        <v>9</v>
      </c>
      <c r="L8244">
        <v>2550.14</v>
      </c>
      <c r="M8244" s="2">
        <v>0.06</v>
      </c>
      <c r="N8244">
        <v>23300.12</v>
      </c>
      <c r="O8244">
        <v>29.7</v>
      </c>
      <c r="P8244">
        <v>-217.46520000000001</v>
      </c>
      <c r="Q8244" s="2">
        <v>0.56999999999999995</v>
      </c>
      <c r="R8244" t="s">
        <v>96</v>
      </c>
      <c r="S8244" t="s">
        <v>49</v>
      </c>
      <c r="T8244" t="s">
        <v>1292</v>
      </c>
      <c r="U8244" t="s">
        <v>98</v>
      </c>
      <c r="V8244" t="s">
        <v>76</v>
      </c>
      <c r="W8244">
        <v>5657</v>
      </c>
      <c r="X8244" s="1">
        <v>42345</v>
      </c>
      <c r="Y8244" t="s">
        <v>53</v>
      </c>
      <c r="Z8244" t="e" vm="14">
        <v>#VALUE!</v>
      </c>
      <c r="AA8244">
        <v>33063</v>
      </c>
      <c r="AB8244" t="e" cm="1" vm="2">
        <f t="array" ref="AB8244">_FV(Table1[[#This Row],[State]],"Country/region",TRUE)</f>
        <v>#VALUE!</v>
      </c>
    </row>
    <row r="8245" spans="1:28" x14ac:dyDescent="0.35">
      <c r="A8245" t="s">
        <v>3140</v>
      </c>
      <c r="B8245">
        <v>76</v>
      </c>
      <c r="C8245" t="s">
        <v>947</v>
      </c>
      <c r="D8245" t="s">
        <v>27</v>
      </c>
      <c r="E8245">
        <f>YEAR(Table1[[#This Row],[Order Date]])</f>
        <v>2015</v>
      </c>
      <c r="F8245">
        <v>1</v>
      </c>
      <c r="G8245">
        <f>MONTH(Table1[[#This Row],[Order Date]])</f>
        <v>12</v>
      </c>
      <c r="H8245" s="1">
        <v>42339</v>
      </c>
      <c r="I8245">
        <v>14435</v>
      </c>
      <c r="J8245" t="s">
        <v>39</v>
      </c>
      <c r="K8245">
        <v>44</v>
      </c>
      <c r="L8245">
        <v>30.98</v>
      </c>
      <c r="M8245" s="2">
        <v>0.06</v>
      </c>
      <c r="N8245">
        <v>1299.9100000000001</v>
      </c>
      <c r="O8245">
        <v>5.76</v>
      </c>
      <c r="P8245">
        <v>439.26</v>
      </c>
      <c r="Q8245" s="2">
        <v>0.4</v>
      </c>
      <c r="R8245" t="s">
        <v>29</v>
      </c>
      <c r="S8245" t="s">
        <v>30</v>
      </c>
      <c r="T8245" t="s">
        <v>145</v>
      </c>
      <c r="U8245" t="s">
        <v>61</v>
      </c>
      <c r="V8245" t="s">
        <v>33</v>
      </c>
      <c r="W8245">
        <v>2027</v>
      </c>
      <c r="X8245" s="1">
        <v>42339</v>
      </c>
      <c r="Y8245" t="s">
        <v>34</v>
      </c>
      <c r="Z8245" t="e" vm="15">
        <v>#VALUE!</v>
      </c>
      <c r="AA8245">
        <v>11720</v>
      </c>
      <c r="AB8245" t="e" cm="1" vm="2">
        <f t="array" ref="AB8245">_FV(Table1[[#This Row],[State]],"Country/region",TRUE)</f>
        <v>#VALUE!</v>
      </c>
    </row>
    <row r="8246" spans="1:28" x14ac:dyDescent="0.35">
      <c r="A8246" t="s">
        <v>3140</v>
      </c>
      <c r="B8246">
        <v>76</v>
      </c>
      <c r="C8246" t="s">
        <v>947</v>
      </c>
      <c r="D8246" t="s">
        <v>27</v>
      </c>
      <c r="E8246">
        <f>YEAR(Table1[[#This Row],[Order Date]])</f>
        <v>2015</v>
      </c>
      <c r="F8246">
        <v>1</v>
      </c>
      <c r="G8246">
        <f>MONTH(Table1[[#This Row],[Order Date]])</f>
        <v>12</v>
      </c>
      <c r="H8246" s="1">
        <v>42339</v>
      </c>
      <c r="I8246">
        <v>14435</v>
      </c>
      <c r="J8246" t="s">
        <v>39</v>
      </c>
      <c r="K8246">
        <v>41</v>
      </c>
      <c r="L8246">
        <v>89.99</v>
      </c>
      <c r="M8246" s="2">
        <v>0</v>
      </c>
      <c r="N8246">
        <v>3731.59</v>
      </c>
      <c r="O8246">
        <v>42</v>
      </c>
      <c r="P8246">
        <v>-605.52</v>
      </c>
      <c r="Q8246" s="2">
        <v>0.66</v>
      </c>
      <c r="R8246" t="s">
        <v>48</v>
      </c>
      <c r="S8246" t="s">
        <v>49</v>
      </c>
      <c r="T8246" t="s">
        <v>1317</v>
      </c>
      <c r="U8246" t="s">
        <v>51</v>
      </c>
      <c r="V8246" t="s">
        <v>33</v>
      </c>
      <c r="W8246">
        <v>2025</v>
      </c>
      <c r="X8246" s="1">
        <v>42340</v>
      </c>
      <c r="Y8246" t="s">
        <v>53</v>
      </c>
      <c r="Z8246" t="e" vm="15">
        <v>#VALUE!</v>
      </c>
      <c r="AA8246">
        <v>11720</v>
      </c>
      <c r="AB8246" t="e" cm="1" vm="2">
        <f t="array" ref="AB8246">_FV(Table1[[#This Row],[State]],"Country/region",TRUE)</f>
        <v>#VALUE!</v>
      </c>
    </row>
    <row r="8247" spans="1:28" x14ac:dyDescent="0.35">
      <c r="A8247" t="s">
        <v>2651</v>
      </c>
      <c r="B8247">
        <v>76</v>
      </c>
      <c r="C8247" t="s">
        <v>1395</v>
      </c>
      <c r="D8247" t="s">
        <v>38</v>
      </c>
      <c r="E8247">
        <f>YEAR(Table1[[#This Row],[Order Date]])</f>
        <v>2015</v>
      </c>
      <c r="F8247">
        <v>1</v>
      </c>
      <c r="G8247">
        <f>MONTH(Table1[[#This Row],[Order Date]])</f>
        <v>12</v>
      </c>
      <c r="H8247" s="1">
        <v>42339</v>
      </c>
      <c r="I8247">
        <v>48576</v>
      </c>
      <c r="J8247" t="s">
        <v>39</v>
      </c>
      <c r="K8247">
        <v>17</v>
      </c>
      <c r="L8247">
        <v>28.53</v>
      </c>
      <c r="M8247" s="2">
        <v>7.0000000000000007E-2</v>
      </c>
      <c r="N8247">
        <v>464.59</v>
      </c>
      <c r="O8247">
        <v>1.49</v>
      </c>
      <c r="P8247">
        <v>168.215</v>
      </c>
      <c r="Q8247" s="2">
        <v>0.38</v>
      </c>
      <c r="R8247" t="s">
        <v>29</v>
      </c>
      <c r="S8247" t="s">
        <v>30</v>
      </c>
      <c r="T8247" t="s">
        <v>1124</v>
      </c>
      <c r="U8247" t="s">
        <v>67</v>
      </c>
      <c r="V8247" t="s">
        <v>68</v>
      </c>
      <c r="W8247">
        <v>6820</v>
      </c>
      <c r="X8247" s="1">
        <v>42340</v>
      </c>
      <c r="Y8247" t="s">
        <v>34</v>
      </c>
      <c r="Z8247" t="e" vm="41">
        <v>#VALUE!</v>
      </c>
      <c r="AA8247">
        <v>58701</v>
      </c>
      <c r="AB8247" t="e" cm="1" vm="2">
        <f t="array" ref="AB8247">_FV(Table1[[#This Row],[State]],"Country/region",TRUE)</f>
        <v>#VALUE!</v>
      </c>
    </row>
    <row r="8248" spans="1:28" x14ac:dyDescent="0.35">
      <c r="A8248" t="s">
        <v>2651</v>
      </c>
      <c r="B8248">
        <v>76</v>
      </c>
      <c r="C8248" t="s">
        <v>1395</v>
      </c>
      <c r="D8248" t="s">
        <v>38</v>
      </c>
      <c r="E8248">
        <f>YEAR(Table1[[#This Row],[Order Date]])</f>
        <v>2015</v>
      </c>
      <c r="F8248">
        <v>1</v>
      </c>
      <c r="G8248">
        <f>MONTH(Table1[[#This Row],[Order Date]])</f>
        <v>12</v>
      </c>
      <c r="H8248" s="1">
        <v>42339</v>
      </c>
      <c r="I8248">
        <v>48576</v>
      </c>
      <c r="J8248" t="s">
        <v>39</v>
      </c>
      <c r="K8248">
        <v>47</v>
      </c>
      <c r="L8248">
        <v>6.48</v>
      </c>
      <c r="M8248" s="2">
        <v>0.06</v>
      </c>
      <c r="N8248">
        <v>316.68</v>
      </c>
      <c r="O8248">
        <v>7.49</v>
      </c>
      <c r="P8248">
        <v>-161</v>
      </c>
      <c r="Q8248" s="2">
        <v>0.37</v>
      </c>
      <c r="R8248" t="s">
        <v>29</v>
      </c>
      <c r="S8248" t="s">
        <v>30</v>
      </c>
      <c r="T8248" t="s">
        <v>1181</v>
      </c>
      <c r="U8248" t="s">
        <v>61</v>
      </c>
      <c r="V8248" t="s">
        <v>68</v>
      </c>
      <c r="W8248">
        <v>6821</v>
      </c>
      <c r="X8248" s="1">
        <v>42341</v>
      </c>
      <c r="Y8248" t="s">
        <v>34</v>
      </c>
      <c r="Z8248" t="e" vm="41">
        <v>#VALUE!</v>
      </c>
      <c r="AA8248">
        <v>58701</v>
      </c>
      <c r="AB8248" t="e" cm="1" vm="2">
        <f t="array" ref="AB8248">_FV(Table1[[#This Row],[State]],"Country/region",TRUE)</f>
        <v>#VALUE!</v>
      </c>
    </row>
    <row r="8249" spans="1:28" x14ac:dyDescent="0.35">
      <c r="A8249" t="s">
        <v>3140</v>
      </c>
      <c r="B8249">
        <v>76</v>
      </c>
      <c r="C8249" t="s">
        <v>947</v>
      </c>
      <c r="D8249" t="s">
        <v>27</v>
      </c>
      <c r="E8249">
        <f>YEAR(Table1[[#This Row],[Order Date]])</f>
        <v>2015</v>
      </c>
      <c r="F8249">
        <v>1</v>
      </c>
      <c r="G8249">
        <f>MONTH(Table1[[#This Row],[Order Date]])</f>
        <v>12</v>
      </c>
      <c r="H8249" s="1">
        <v>42339</v>
      </c>
      <c r="I8249">
        <v>14435</v>
      </c>
      <c r="J8249" t="s">
        <v>39</v>
      </c>
      <c r="K8249">
        <v>9</v>
      </c>
      <c r="L8249">
        <v>3499.99</v>
      </c>
      <c r="M8249" s="2">
        <v>0.01</v>
      </c>
      <c r="N8249">
        <v>33367.85</v>
      </c>
      <c r="O8249">
        <v>24.49</v>
      </c>
      <c r="P8249">
        <v>3992.52</v>
      </c>
      <c r="Q8249" s="2">
        <v>0.37</v>
      </c>
      <c r="R8249" t="s">
        <v>96</v>
      </c>
      <c r="S8249" t="s">
        <v>40</v>
      </c>
      <c r="T8249" t="s">
        <v>869</v>
      </c>
      <c r="U8249" t="s">
        <v>192</v>
      </c>
      <c r="V8249" t="s">
        <v>33</v>
      </c>
      <c r="W8249">
        <v>2026</v>
      </c>
      <c r="X8249" s="1">
        <v>42342</v>
      </c>
      <c r="Y8249" t="s">
        <v>34</v>
      </c>
      <c r="Z8249" t="e" vm="15">
        <v>#VALUE!</v>
      </c>
      <c r="AA8249">
        <v>11720</v>
      </c>
      <c r="AB8249" t="e" cm="1" vm="2">
        <f t="array" ref="AB8249">_FV(Table1[[#This Row],[State]],"Country/region",TRUE)</f>
        <v>#VALUE!</v>
      </c>
    </row>
    <row r="8250" spans="1:28" x14ac:dyDescent="0.35">
      <c r="A8250" t="s">
        <v>2405</v>
      </c>
      <c r="B8250">
        <v>76</v>
      </c>
      <c r="C8250" t="s">
        <v>2518</v>
      </c>
      <c r="D8250" t="s">
        <v>46</v>
      </c>
      <c r="E8250">
        <f>YEAR(Table1[[#This Row],[Order Date]])</f>
        <v>2015</v>
      </c>
      <c r="F8250">
        <v>1</v>
      </c>
      <c r="G8250">
        <f>MONTH(Table1[[#This Row],[Order Date]])</f>
        <v>12</v>
      </c>
      <c r="H8250" s="1">
        <v>42340</v>
      </c>
      <c r="I8250">
        <v>56708</v>
      </c>
      <c r="J8250" t="s">
        <v>39</v>
      </c>
      <c r="K8250">
        <v>36</v>
      </c>
      <c r="L8250">
        <v>286.85000000000002</v>
      </c>
      <c r="M8250" s="2">
        <v>0.1</v>
      </c>
      <c r="N8250">
        <v>10006.280000000001</v>
      </c>
      <c r="O8250">
        <v>61.76</v>
      </c>
      <c r="P8250">
        <v>-760.97699999999998</v>
      </c>
      <c r="Q8250" s="2">
        <v>0.78</v>
      </c>
      <c r="R8250" t="s">
        <v>48</v>
      </c>
      <c r="S8250" t="s">
        <v>73</v>
      </c>
      <c r="T8250" t="s">
        <v>2189</v>
      </c>
      <c r="U8250" t="s">
        <v>75</v>
      </c>
      <c r="V8250" t="s">
        <v>68</v>
      </c>
      <c r="W8250">
        <v>7934</v>
      </c>
      <c r="X8250" s="1">
        <v>42340</v>
      </c>
      <c r="Y8250" t="s">
        <v>53</v>
      </c>
      <c r="Z8250" t="e" vm="5">
        <v>#VALUE!</v>
      </c>
      <c r="AA8250">
        <v>55901</v>
      </c>
      <c r="AB8250" t="e" cm="1" vm="2">
        <f t="array" ref="AB8250">_FV(Table1[[#This Row],[State]],"Country/region",TRUE)</f>
        <v>#VALUE!</v>
      </c>
    </row>
    <row r="8251" spans="1:28" x14ac:dyDescent="0.35">
      <c r="A8251" t="s">
        <v>1228</v>
      </c>
      <c r="B8251">
        <v>76</v>
      </c>
      <c r="C8251" t="s">
        <v>1229</v>
      </c>
      <c r="D8251" t="s">
        <v>46</v>
      </c>
      <c r="E8251">
        <f>YEAR(Table1[[#This Row],[Order Date]])</f>
        <v>2015</v>
      </c>
      <c r="F8251">
        <v>1</v>
      </c>
      <c r="G8251">
        <f>MONTH(Table1[[#This Row],[Order Date]])</f>
        <v>12</v>
      </c>
      <c r="H8251" s="1">
        <v>42340</v>
      </c>
      <c r="I8251">
        <v>13570</v>
      </c>
      <c r="J8251" t="s">
        <v>39</v>
      </c>
      <c r="K8251">
        <v>42</v>
      </c>
      <c r="L8251">
        <v>110.99</v>
      </c>
      <c r="M8251" s="2">
        <v>0.04</v>
      </c>
      <c r="N8251">
        <v>4077.7559999999999</v>
      </c>
      <c r="O8251">
        <v>8.99</v>
      </c>
      <c r="P8251">
        <v>1086.9570000000001</v>
      </c>
      <c r="Q8251" s="2">
        <v>0.56999999999999995</v>
      </c>
      <c r="R8251" t="s">
        <v>96</v>
      </c>
      <c r="S8251" t="s">
        <v>30</v>
      </c>
      <c r="T8251" t="s">
        <v>1992</v>
      </c>
      <c r="U8251" t="s">
        <v>105</v>
      </c>
      <c r="V8251" t="s">
        <v>52</v>
      </c>
      <c r="W8251">
        <v>1890</v>
      </c>
      <c r="X8251" s="1">
        <v>42340</v>
      </c>
      <c r="Y8251" t="s">
        <v>34</v>
      </c>
      <c r="Z8251" t="e" vm="4">
        <v>#VALUE!</v>
      </c>
      <c r="AA8251">
        <v>92553</v>
      </c>
      <c r="AB8251" t="e" cm="1" vm="2">
        <f t="array" ref="AB8251">_FV(Table1[[#This Row],[State]],"Country/region",TRUE)</f>
        <v>#VALUE!</v>
      </c>
    </row>
    <row r="8252" spans="1:28" x14ac:dyDescent="0.35">
      <c r="A8252" t="s">
        <v>995</v>
      </c>
      <c r="B8252">
        <v>76</v>
      </c>
      <c r="C8252" t="s">
        <v>109</v>
      </c>
      <c r="D8252" t="s">
        <v>38</v>
      </c>
      <c r="E8252">
        <f>YEAR(Table1[[#This Row],[Order Date]])</f>
        <v>2015</v>
      </c>
      <c r="F8252">
        <v>1</v>
      </c>
      <c r="G8252">
        <f>MONTH(Table1[[#This Row],[Order Date]])</f>
        <v>12</v>
      </c>
      <c r="H8252" s="1">
        <v>42340</v>
      </c>
      <c r="I8252">
        <v>12837</v>
      </c>
      <c r="J8252" t="s">
        <v>131</v>
      </c>
      <c r="K8252">
        <v>50</v>
      </c>
      <c r="L8252">
        <v>22.24</v>
      </c>
      <c r="M8252" s="2">
        <v>0.03</v>
      </c>
      <c r="N8252">
        <v>1100.21</v>
      </c>
      <c r="O8252">
        <v>1.99</v>
      </c>
      <c r="P8252">
        <v>433.59</v>
      </c>
      <c r="Q8252" s="2">
        <v>0.43</v>
      </c>
      <c r="R8252" t="s">
        <v>96</v>
      </c>
      <c r="S8252" t="s">
        <v>139</v>
      </c>
      <c r="T8252" t="s">
        <v>2629</v>
      </c>
      <c r="U8252" t="s">
        <v>102</v>
      </c>
      <c r="V8252" t="s">
        <v>33</v>
      </c>
      <c r="W8252">
        <v>1793</v>
      </c>
      <c r="X8252" s="1">
        <v>42340</v>
      </c>
      <c r="Y8252" t="s">
        <v>34</v>
      </c>
      <c r="Z8252" t="e" vm="3">
        <v>#VALUE!</v>
      </c>
      <c r="AA8252">
        <v>20746</v>
      </c>
      <c r="AB8252" t="e" cm="1" vm="2">
        <f t="array" ref="AB8252">_FV(Table1[[#This Row],[State]],"Country/region",TRUE)</f>
        <v>#VALUE!</v>
      </c>
    </row>
    <row r="8253" spans="1:28" x14ac:dyDescent="0.35">
      <c r="A8253" t="s">
        <v>1954</v>
      </c>
      <c r="B8253">
        <v>76</v>
      </c>
      <c r="C8253" t="s">
        <v>1456</v>
      </c>
      <c r="D8253" t="s">
        <v>27</v>
      </c>
      <c r="E8253">
        <f>YEAR(Table1[[#This Row],[Order Date]])</f>
        <v>2015</v>
      </c>
      <c r="F8253">
        <v>1</v>
      </c>
      <c r="G8253">
        <f>MONTH(Table1[[#This Row],[Order Date]])</f>
        <v>12</v>
      </c>
      <c r="H8253" s="1">
        <v>42340</v>
      </c>
      <c r="I8253">
        <v>55747</v>
      </c>
      <c r="J8253" t="s">
        <v>28</v>
      </c>
      <c r="K8253">
        <v>36</v>
      </c>
      <c r="L8253">
        <v>500.98</v>
      </c>
      <c r="M8253" s="2">
        <v>0.09</v>
      </c>
      <c r="N8253">
        <v>17560.95</v>
      </c>
      <c r="O8253">
        <v>26</v>
      </c>
      <c r="P8253">
        <v>4801.82</v>
      </c>
      <c r="Q8253" s="2">
        <v>0.6</v>
      </c>
      <c r="R8253" t="s">
        <v>48</v>
      </c>
      <c r="S8253" t="s">
        <v>49</v>
      </c>
      <c r="T8253" t="s">
        <v>1979</v>
      </c>
      <c r="U8253" t="s">
        <v>51</v>
      </c>
      <c r="V8253" t="s">
        <v>33</v>
      </c>
      <c r="W8253">
        <v>7791</v>
      </c>
      <c r="X8253" s="1">
        <v>42341</v>
      </c>
      <c r="Y8253" t="s">
        <v>53</v>
      </c>
      <c r="Z8253" t="e" vm="22">
        <v>#VALUE!</v>
      </c>
      <c r="AA8253">
        <v>44240</v>
      </c>
      <c r="AB8253" t="e" cm="1" vm="2">
        <f t="array" ref="AB8253">_FV(Table1[[#This Row],[State]],"Country/region",TRUE)</f>
        <v>#VALUE!</v>
      </c>
    </row>
    <row r="8254" spans="1:28" x14ac:dyDescent="0.35">
      <c r="A8254" t="s">
        <v>1228</v>
      </c>
      <c r="B8254">
        <v>76</v>
      </c>
      <c r="C8254" t="s">
        <v>1229</v>
      </c>
      <c r="D8254" t="s">
        <v>46</v>
      </c>
      <c r="E8254">
        <f>YEAR(Table1[[#This Row],[Order Date]])</f>
        <v>2015</v>
      </c>
      <c r="F8254">
        <v>1</v>
      </c>
      <c r="G8254">
        <f>MONTH(Table1[[#This Row],[Order Date]])</f>
        <v>12</v>
      </c>
      <c r="H8254" s="1">
        <v>42340</v>
      </c>
      <c r="I8254">
        <v>13570</v>
      </c>
      <c r="J8254" t="s">
        <v>39</v>
      </c>
      <c r="K8254">
        <v>2</v>
      </c>
      <c r="L8254">
        <v>8.34</v>
      </c>
      <c r="M8254" s="2">
        <v>0.04</v>
      </c>
      <c r="N8254">
        <v>16.97</v>
      </c>
      <c r="O8254">
        <v>0.96</v>
      </c>
      <c r="P8254">
        <v>-8.8000000000000007</v>
      </c>
      <c r="Q8254" s="2">
        <v>0.43</v>
      </c>
      <c r="R8254" t="s">
        <v>48</v>
      </c>
      <c r="S8254" t="s">
        <v>59</v>
      </c>
      <c r="T8254" t="s">
        <v>258</v>
      </c>
      <c r="U8254" t="s">
        <v>82</v>
      </c>
      <c r="V8254" t="s">
        <v>52</v>
      </c>
      <c r="W8254">
        <v>1889</v>
      </c>
      <c r="X8254" s="1">
        <v>42341</v>
      </c>
      <c r="Y8254" t="s">
        <v>34</v>
      </c>
      <c r="Z8254" t="e" vm="4">
        <v>#VALUE!</v>
      </c>
      <c r="AA8254">
        <v>92553</v>
      </c>
      <c r="AB8254" t="e" cm="1" vm="2">
        <f t="array" ref="AB8254">_FV(Table1[[#This Row],[State]],"Country/region",TRUE)</f>
        <v>#VALUE!</v>
      </c>
    </row>
    <row r="8255" spans="1:28" x14ac:dyDescent="0.35">
      <c r="A8255" t="s">
        <v>3242</v>
      </c>
      <c r="B8255">
        <v>76</v>
      </c>
      <c r="C8255" t="s">
        <v>109</v>
      </c>
      <c r="D8255" t="s">
        <v>38</v>
      </c>
      <c r="E8255">
        <f>YEAR(Table1[[#This Row],[Order Date]])</f>
        <v>2015</v>
      </c>
      <c r="F8255">
        <v>1</v>
      </c>
      <c r="G8255">
        <f>MONTH(Table1[[#This Row],[Order Date]])</f>
        <v>12</v>
      </c>
      <c r="H8255" s="1">
        <v>42340</v>
      </c>
      <c r="I8255">
        <v>12837</v>
      </c>
      <c r="J8255" t="s">
        <v>131</v>
      </c>
      <c r="K8255">
        <v>22</v>
      </c>
      <c r="L8255">
        <v>2.88</v>
      </c>
      <c r="M8255" s="2">
        <v>0.02</v>
      </c>
      <c r="N8255">
        <v>66.19</v>
      </c>
      <c r="O8255">
        <v>0.99</v>
      </c>
      <c r="P8255">
        <v>15.84</v>
      </c>
      <c r="Q8255" s="2">
        <v>0.36</v>
      </c>
      <c r="R8255" t="s">
        <v>29</v>
      </c>
      <c r="S8255" t="s">
        <v>30</v>
      </c>
      <c r="T8255" t="s">
        <v>2967</v>
      </c>
      <c r="U8255" t="s">
        <v>210</v>
      </c>
      <c r="V8255" t="s">
        <v>68</v>
      </c>
      <c r="W8255">
        <v>1792</v>
      </c>
      <c r="X8255" s="1">
        <v>42341</v>
      </c>
      <c r="Y8255" t="s">
        <v>34</v>
      </c>
      <c r="Z8255" t="e" vm="11">
        <v>#VALUE!</v>
      </c>
      <c r="AA8255">
        <v>78521</v>
      </c>
      <c r="AB8255" t="e" cm="1" vm="2">
        <f t="array" ref="AB8255">_FV(Table1[[#This Row],[State]],"Country/region",TRUE)</f>
        <v>#VALUE!</v>
      </c>
    </row>
    <row r="8256" spans="1:28" x14ac:dyDescent="0.35">
      <c r="A8256" t="s">
        <v>2486</v>
      </c>
      <c r="B8256">
        <v>76</v>
      </c>
      <c r="C8256" t="s">
        <v>1140</v>
      </c>
      <c r="D8256" t="s">
        <v>27</v>
      </c>
      <c r="E8256">
        <f>YEAR(Table1[[#This Row],[Order Date]])</f>
        <v>2015</v>
      </c>
      <c r="F8256">
        <v>1</v>
      </c>
      <c r="G8256">
        <f>MONTH(Table1[[#This Row],[Order Date]])</f>
        <v>12</v>
      </c>
      <c r="H8256" s="1">
        <v>42340</v>
      </c>
      <c r="I8256">
        <v>35590</v>
      </c>
      <c r="J8256" t="s">
        <v>58</v>
      </c>
      <c r="K8256">
        <v>4</v>
      </c>
      <c r="L8256">
        <v>99.99</v>
      </c>
      <c r="M8256" s="2">
        <v>0</v>
      </c>
      <c r="N8256">
        <v>423.95</v>
      </c>
      <c r="O8256">
        <v>19.989999999999998</v>
      </c>
      <c r="P8256">
        <v>-263.95</v>
      </c>
      <c r="Q8256" s="2">
        <v>0.52</v>
      </c>
      <c r="R8256" t="s">
        <v>96</v>
      </c>
      <c r="S8256" t="s">
        <v>30</v>
      </c>
      <c r="T8256" t="s">
        <v>941</v>
      </c>
      <c r="U8256" t="s">
        <v>102</v>
      </c>
      <c r="V8256" t="s">
        <v>76</v>
      </c>
      <c r="W8256">
        <v>5000</v>
      </c>
      <c r="X8256" s="1">
        <v>42341</v>
      </c>
      <c r="Y8256" t="s">
        <v>34</v>
      </c>
      <c r="Z8256" t="e" vm="14">
        <v>#VALUE!</v>
      </c>
      <c r="AA8256">
        <v>34287</v>
      </c>
      <c r="AB8256" t="e" cm="1" vm="2">
        <f t="array" ref="AB8256">_FV(Table1[[#This Row],[State]],"Country/region",TRUE)</f>
        <v>#VALUE!</v>
      </c>
    </row>
    <row r="8257" spans="1:28" x14ac:dyDescent="0.35">
      <c r="A8257" t="s">
        <v>1954</v>
      </c>
      <c r="B8257">
        <v>76</v>
      </c>
      <c r="C8257" t="s">
        <v>1456</v>
      </c>
      <c r="D8257" t="s">
        <v>27</v>
      </c>
      <c r="E8257">
        <f>YEAR(Table1[[#This Row],[Order Date]])</f>
        <v>2015</v>
      </c>
      <c r="F8257">
        <v>1</v>
      </c>
      <c r="G8257">
        <f>MONTH(Table1[[#This Row],[Order Date]])</f>
        <v>12</v>
      </c>
      <c r="H8257" s="1">
        <v>42340</v>
      </c>
      <c r="I8257">
        <v>55747</v>
      </c>
      <c r="J8257" t="s">
        <v>28</v>
      </c>
      <c r="K8257">
        <v>42</v>
      </c>
      <c r="L8257">
        <v>550.98</v>
      </c>
      <c r="M8257" s="2">
        <v>0.01</v>
      </c>
      <c r="N8257">
        <v>19845.696</v>
      </c>
      <c r="O8257">
        <v>64.59</v>
      </c>
      <c r="P8257">
        <v>-1331.5533660000001</v>
      </c>
      <c r="Q8257" s="2">
        <v>0.66</v>
      </c>
      <c r="R8257" t="s">
        <v>48</v>
      </c>
      <c r="S8257" t="s">
        <v>73</v>
      </c>
      <c r="T8257" t="s">
        <v>3261</v>
      </c>
      <c r="U8257" t="s">
        <v>75</v>
      </c>
      <c r="V8257" t="s">
        <v>33</v>
      </c>
      <c r="W8257">
        <v>7792</v>
      </c>
      <c r="X8257" s="1">
        <v>42342</v>
      </c>
      <c r="Y8257" t="s">
        <v>53</v>
      </c>
      <c r="Z8257" t="e" vm="22">
        <v>#VALUE!</v>
      </c>
      <c r="AA8257">
        <v>44240</v>
      </c>
      <c r="AB8257" t="e" cm="1" vm="2">
        <f t="array" ref="AB8257">_FV(Table1[[#This Row],[State]],"Country/region",TRUE)</f>
        <v>#VALUE!</v>
      </c>
    </row>
    <row r="8258" spans="1:28" x14ac:dyDescent="0.35">
      <c r="A8258" t="s">
        <v>1840</v>
      </c>
      <c r="B8258">
        <v>76</v>
      </c>
      <c r="C8258" t="s">
        <v>3313</v>
      </c>
      <c r="D8258" t="s">
        <v>46</v>
      </c>
      <c r="E8258">
        <f>YEAR(Table1[[#This Row],[Order Date]])</f>
        <v>2015</v>
      </c>
      <c r="F8258">
        <v>1</v>
      </c>
      <c r="G8258">
        <f>MONTH(Table1[[#This Row],[Order Date]])</f>
        <v>12</v>
      </c>
      <c r="H8258" s="1">
        <v>42340</v>
      </c>
      <c r="I8258">
        <v>5954</v>
      </c>
      <c r="J8258" t="s">
        <v>58</v>
      </c>
      <c r="K8258">
        <v>32</v>
      </c>
      <c r="L8258">
        <v>596.98</v>
      </c>
      <c r="M8258" s="2">
        <v>0.06</v>
      </c>
      <c r="N8258">
        <v>18316.3</v>
      </c>
      <c r="O8258">
        <v>14.7</v>
      </c>
      <c r="P8258">
        <v>4569.0600000000004</v>
      </c>
      <c r="Q8258" s="2">
        <v>0.56999999999999995</v>
      </c>
      <c r="R8258" t="s">
        <v>96</v>
      </c>
      <c r="S8258" t="s">
        <v>49</v>
      </c>
      <c r="T8258" t="s">
        <v>3558</v>
      </c>
      <c r="U8258" t="s">
        <v>98</v>
      </c>
      <c r="V8258" t="s">
        <v>76</v>
      </c>
      <c r="W8258">
        <v>823</v>
      </c>
      <c r="X8258" s="1">
        <v>42342</v>
      </c>
      <c r="Y8258" t="s">
        <v>53</v>
      </c>
      <c r="Z8258" t="e" vm="44">
        <v>#VALUE!</v>
      </c>
      <c r="AA8258">
        <v>30269</v>
      </c>
      <c r="AB8258" t="e" cm="1" vm="2">
        <f t="array" ref="AB8258">_FV(Table1[[#This Row],[State]],"Country/region",TRUE)</f>
        <v>#VALUE!</v>
      </c>
    </row>
    <row r="8259" spans="1:28" x14ac:dyDescent="0.35">
      <c r="A8259" t="s">
        <v>1811</v>
      </c>
      <c r="B8259">
        <v>76</v>
      </c>
      <c r="C8259" t="s">
        <v>2518</v>
      </c>
      <c r="D8259" t="s">
        <v>46</v>
      </c>
      <c r="E8259">
        <f>YEAR(Table1[[#This Row],[Order Date]])</f>
        <v>2015</v>
      </c>
      <c r="F8259">
        <v>1</v>
      </c>
      <c r="G8259">
        <f>MONTH(Table1[[#This Row],[Order Date]])</f>
        <v>12</v>
      </c>
      <c r="H8259" s="1">
        <v>42340</v>
      </c>
      <c r="I8259">
        <v>56708</v>
      </c>
      <c r="J8259" t="s">
        <v>39</v>
      </c>
      <c r="K8259">
        <v>36</v>
      </c>
      <c r="L8259">
        <v>11.58</v>
      </c>
      <c r="M8259" s="2">
        <v>0.04</v>
      </c>
      <c r="N8259">
        <v>407.17</v>
      </c>
      <c r="O8259">
        <v>6.97</v>
      </c>
      <c r="P8259">
        <v>-12.82</v>
      </c>
      <c r="Q8259" s="2">
        <v>0.35</v>
      </c>
      <c r="R8259" t="s">
        <v>29</v>
      </c>
      <c r="S8259" t="s">
        <v>30</v>
      </c>
      <c r="T8259" t="s">
        <v>409</v>
      </c>
      <c r="U8259" t="s">
        <v>267</v>
      </c>
      <c r="V8259" t="s">
        <v>68</v>
      </c>
      <c r="W8259">
        <v>7935</v>
      </c>
      <c r="X8259" s="1">
        <v>42343</v>
      </c>
      <c r="Y8259" t="s">
        <v>34</v>
      </c>
      <c r="Z8259" t="e" vm="5">
        <v>#VALUE!</v>
      </c>
      <c r="AA8259">
        <v>55113</v>
      </c>
      <c r="AB8259" t="e" cm="1" vm="2">
        <f t="array" ref="AB8259">_FV(Table1[[#This Row],[State]],"Country/region",TRUE)</f>
        <v>#VALUE!</v>
      </c>
    </row>
    <row r="8260" spans="1:28" x14ac:dyDescent="0.35">
      <c r="A8260" t="s">
        <v>1117</v>
      </c>
      <c r="B8260">
        <v>76</v>
      </c>
      <c r="C8260" t="s">
        <v>1118</v>
      </c>
      <c r="D8260" t="s">
        <v>38</v>
      </c>
      <c r="E8260">
        <f>YEAR(Table1[[#This Row],[Order Date]])</f>
        <v>2015</v>
      </c>
      <c r="F8260">
        <v>1</v>
      </c>
      <c r="G8260">
        <f>MONTH(Table1[[#This Row],[Order Date]])</f>
        <v>12</v>
      </c>
      <c r="H8260" s="1">
        <v>42341</v>
      </c>
      <c r="I8260">
        <v>21505</v>
      </c>
      <c r="J8260" t="s">
        <v>47</v>
      </c>
      <c r="K8260">
        <v>3</v>
      </c>
      <c r="L8260">
        <v>284.98</v>
      </c>
      <c r="M8260" s="2">
        <v>7.0000000000000007E-2</v>
      </c>
      <c r="N8260">
        <v>912.35</v>
      </c>
      <c r="O8260">
        <v>69.55</v>
      </c>
      <c r="P8260">
        <v>-379.22</v>
      </c>
      <c r="Q8260" s="2">
        <v>0.6</v>
      </c>
      <c r="R8260" t="s">
        <v>48</v>
      </c>
      <c r="S8260" t="s">
        <v>49</v>
      </c>
      <c r="T8260" t="s">
        <v>1697</v>
      </c>
      <c r="U8260" t="s">
        <v>51</v>
      </c>
      <c r="V8260" t="s">
        <v>33</v>
      </c>
      <c r="W8260">
        <v>2977</v>
      </c>
      <c r="X8260" s="1">
        <v>42341</v>
      </c>
      <c r="Y8260" t="s">
        <v>53</v>
      </c>
      <c r="Z8260" t="e" vm="15">
        <v>#VALUE!</v>
      </c>
      <c r="AA8260">
        <v>11542</v>
      </c>
      <c r="AB8260" t="e" cm="1" vm="2">
        <f t="array" ref="AB8260">_FV(Table1[[#This Row],[State]],"Country/region",TRUE)</f>
        <v>#VALUE!</v>
      </c>
    </row>
    <row r="8261" spans="1:28" x14ac:dyDescent="0.35">
      <c r="A8261" t="s">
        <v>1207</v>
      </c>
      <c r="B8261">
        <v>76</v>
      </c>
      <c r="C8261" t="s">
        <v>2149</v>
      </c>
      <c r="D8261" t="s">
        <v>57</v>
      </c>
      <c r="E8261">
        <f>YEAR(Table1[[#This Row],[Order Date]])</f>
        <v>2015</v>
      </c>
      <c r="F8261">
        <v>1</v>
      </c>
      <c r="G8261">
        <f>MONTH(Table1[[#This Row],[Order Date]])</f>
        <v>12</v>
      </c>
      <c r="H8261" s="1">
        <v>42341</v>
      </c>
      <c r="I8261">
        <v>55239</v>
      </c>
      <c r="J8261" t="s">
        <v>58</v>
      </c>
      <c r="K8261">
        <v>6</v>
      </c>
      <c r="L8261">
        <v>209.37</v>
      </c>
      <c r="M8261" s="2">
        <v>0.02</v>
      </c>
      <c r="N8261">
        <v>1008.872</v>
      </c>
      <c r="O8261">
        <v>69</v>
      </c>
      <c r="P8261">
        <v>-505.98447900000002</v>
      </c>
      <c r="Q8261" s="2">
        <v>0.79</v>
      </c>
      <c r="R8261" t="s">
        <v>48</v>
      </c>
      <c r="S8261" t="s">
        <v>40</v>
      </c>
      <c r="T8261" t="s">
        <v>2097</v>
      </c>
      <c r="U8261" t="s">
        <v>75</v>
      </c>
      <c r="V8261" t="s">
        <v>33</v>
      </c>
      <c r="W8261">
        <v>7707</v>
      </c>
      <c r="X8261" s="1">
        <v>42341</v>
      </c>
      <c r="Y8261" t="s">
        <v>42</v>
      </c>
      <c r="Z8261" t="e" vm="48">
        <v>#VALUE!</v>
      </c>
      <c r="AA8261">
        <v>3820</v>
      </c>
      <c r="AB8261" t="e" cm="1" vm="2">
        <f t="array" ref="AB8261">_FV(Table1[[#This Row],[State]],"Country/region",TRUE)</f>
        <v>#VALUE!</v>
      </c>
    </row>
    <row r="8262" spans="1:28" x14ac:dyDescent="0.35">
      <c r="A8262" t="s">
        <v>2214</v>
      </c>
      <c r="B8262">
        <v>76</v>
      </c>
      <c r="C8262" t="s">
        <v>2616</v>
      </c>
      <c r="D8262" t="s">
        <v>46</v>
      </c>
      <c r="E8262">
        <f>YEAR(Table1[[#This Row],[Order Date]])</f>
        <v>2015</v>
      </c>
      <c r="F8262">
        <v>1</v>
      </c>
      <c r="G8262">
        <f>MONTH(Table1[[#This Row],[Order Date]])</f>
        <v>12</v>
      </c>
      <c r="H8262" s="1">
        <v>42341</v>
      </c>
      <c r="I8262">
        <v>24451</v>
      </c>
      <c r="J8262" t="s">
        <v>58</v>
      </c>
      <c r="K8262">
        <v>24</v>
      </c>
      <c r="L8262">
        <v>68.81</v>
      </c>
      <c r="M8262" s="2">
        <v>0.06</v>
      </c>
      <c r="N8262">
        <v>1689.97</v>
      </c>
      <c r="O8262">
        <v>60</v>
      </c>
      <c r="P8262">
        <v>-564.74</v>
      </c>
      <c r="Q8262" s="2">
        <v>0.41</v>
      </c>
      <c r="R8262" t="s">
        <v>29</v>
      </c>
      <c r="S8262" t="s">
        <v>49</v>
      </c>
      <c r="T8262" t="s">
        <v>987</v>
      </c>
      <c r="U8262" t="s">
        <v>214</v>
      </c>
      <c r="V8262" t="s">
        <v>68</v>
      </c>
      <c r="W8262">
        <v>3428</v>
      </c>
      <c r="X8262" s="1">
        <v>42342</v>
      </c>
      <c r="Y8262" t="s">
        <v>53</v>
      </c>
      <c r="Z8262" t="e" vm="38">
        <v>#VALUE!</v>
      </c>
      <c r="AA8262">
        <v>46368</v>
      </c>
      <c r="AB8262" t="e" cm="1" vm="2">
        <f t="array" ref="AB8262">_FV(Table1[[#This Row],[State]],"Country/region",TRUE)</f>
        <v>#VALUE!</v>
      </c>
    </row>
    <row r="8263" spans="1:28" x14ac:dyDescent="0.35">
      <c r="A8263" t="s">
        <v>429</v>
      </c>
      <c r="B8263">
        <v>76</v>
      </c>
      <c r="C8263" t="s">
        <v>2149</v>
      </c>
      <c r="D8263" t="s">
        <v>57</v>
      </c>
      <c r="E8263">
        <f>YEAR(Table1[[#This Row],[Order Date]])</f>
        <v>2015</v>
      </c>
      <c r="F8263">
        <v>1</v>
      </c>
      <c r="G8263">
        <f>MONTH(Table1[[#This Row],[Order Date]])</f>
        <v>12</v>
      </c>
      <c r="H8263" s="1">
        <v>42341</v>
      </c>
      <c r="I8263">
        <v>55239</v>
      </c>
      <c r="J8263" t="s">
        <v>58</v>
      </c>
      <c r="K8263">
        <v>13</v>
      </c>
      <c r="L8263">
        <v>6.48</v>
      </c>
      <c r="M8263" s="2">
        <v>7.0000000000000007E-2</v>
      </c>
      <c r="N8263">
        <v>95.68</v>
      </c>
      <c r="O8263">
        <v>5.14</v>
      </c>
      <c r="P8263">
        <v>-15.27</v>
      </c>
      <c r="Q8263" s="2">
        <v>0.37</v>
      </c>
      <c r="R8263" t="s">
        <v>29</v>
      </c>
      <c r="S8263" t="s">
        <v>30</v>
      </c>
      <c r="T8263" t="s">
        <v>1681</v>
      </c>
      <c r="U8263" t="s">
        <v>61</v>
      </c>
      <c r="V8263" t="s">
        <v>33</v>
      </c>
      <c r="W8263">
        <v>7708</v>
      </c>
      <c r="X8263" s="1">
        <v>42342</v>
      </c>
      <c r="Y8263" t="s">
        <v>42</v>
      </c>
      <c r="Z8263" t="e" vm="21">
        <v>#VALUE!</v>
      </c>
      <c r="AA8263">
        <v>4073</v>
      </c>
      <c r="AB8263" t="e" cm="1" vm="2">
        <f t="array" ref="AB8263">_FV(Table1[[#This Row],[State]],"Country/region",TRUE)</f>
        <v>#VALUE!</v>
      </c>
    </row>
    <row r="8264" spans="1:28" x14ac:dyDescent="0.35">
      <c r="A8264" t="s">
        <v>1811</v>
      </c>
      <c r="B8264">
        <v>76</v>
      </c>
      <c r="C8264" t="s">
        <v>3110</v>
      </c>
      <c r="D8264" t="s">
        <v>46</v>
      </c>
      <c r="E8264">
        <f>YEAR(Table1[[#This Row],[Order Date]])</f>
        <v>2015</v>
      </c>
      <c r="F8264">
        <v>1</v>
      </c>
      <c r="G8264">
        <f>MONTH(Table1[[#This Row],[Order Date]])</f>
        <v>12</v>
      </c>
      <c r="H8264" s="1">
        <v>42341</v>
      </c>
      <c r="I8264">
        <v>41671</v>
      </c>
      <c r="J8264" t="s">
        <v>58</v>
      </c>
      <c r="K8264">
        <v>49</v>
      </c>
      <c r="L8264">
        <v>12.98</v>
      </c>
      <c r="M8264" s="2">
        <v>0.02</v>
      </c>
      <c r="N8264">
        <v>638.91</v>
      </c>
      <c r="O8264">
        <v>3.14</v>
      </c>
      <c r="P8264">
        <v>77.48</v>
      </c>
      <c r="Q8264" s="2">
        <v>0.6</v>
      </c>
      <c r="R8264" t="s">
        <v>29</v>
      </c>
      <c r="S8264" t="s">
        <v>139</v>
      </c>
      <c r="T8264" t="s">
        <v>1930</v>
      </c>
      <c r="U8264" t="s">
        <v>481</v>
      </c>
      <c r="V8264" t="s">
        <v>68</v>
      </c>
      <c r="W8264">
        <v>5876</v>
      </c>
      <c r="X8264" s="1">
        <v>42343</v>
      </c>
      <c r="Y8264" t="s">
        <v>34</v>
      </c>
      <c r="Z8264" t="e" vm="5">
        <v>#VALUE!</v>
      </c>
      <c r="AA8264">
        <v>55113</v>
      </c>
      <c r="AB8264" t="e" cm="1" vm="2">
        <f t="array" ref="AB8264">_FV(Table1[[#This Row],[State]],"Country/region",TRUE)</f>
        <v>#VALUE!</v>
      </c>
    </row>
    <row r="8265" spans="1:28" x14ac:dyDescent="0.35">
      <c r="A8265" t="s">
        <v>2854</v>
      </c>
      <c r="B8265">
        <v>76</v>
      </c>
      <c r="C8265" t="s">
        <v>2855</v>
      </c>
      <c r="D8265" t="s">
        <v>46</v>
      </c>
      <c r="E8265">
        <f>YEAR(Table1[[#This Row],[Order Date]])</f>
        <v>2015</v>
      </c>
      <c r="F8265">
        <v>1</v>
      </c>
      <c r="G8265">
        <f>MONTH(Table1[[#This Row],[Order Date]])</f>
        <v>12</v>
      </c>
      <c r="H8265" s="1">
        <v>42341</v>
      </c>
      <c r="I8265">
        <v>48615</v>
      </c>
      <c r="J8265" t="s">
        <v>47</v>
      </c>
      <c r="K8265">
        <v>4</v>
      </c>
      <c r="L8265">
        <v>4.13</v>
      </c>
      <c r="M8265" s="2">
        <v>0.08</v>
      </c>
      <c r="N8265">
        <v>16.91</v>
      </c>
      <c r="O8265">
        <v>0.5</v>
      </c>
      <c r="P8265">
        <v>0.21</v>
      </c>
      <c r="Q8265" s="2">
        <v>0.39</v>
      </c>
      <c r="R8265" t="s">
        <v>29</v>
      </c>
      <c r="S8265" t="s">
        <v>30</v>
      </c>
      <c r="T8265" t="s">
        <v>2426</v>
      </c>
      <c r="U8265" t="s">
        <v>210</v>
      </c>
      <c r="V8265" t="s">
        <v>68</v>
      </c>
      <c r="W8265">
        <v>6826</v>
      </c>
      <c r="X8265" s="1">
        <v>42345</v>
      </c>
      <c r="Y8265" t="s">
        <v>34</v>
      </c>
      <c r="Z8265" t="e" vm="11">
        <v>#VALUE!</v>
      </c>
      <c r="AA8265">
        <v>75098</v>
      </c>
      <c r="AB8265" t="e" cm="1" vm="2">
        <f t="array" ref="AB8265">_FV(Table1[[#This Row],[State]],"Country/region",TRUE)</f>
        <v>#VALUE!</v>
      </c>
    </row>
    <row r="8266" spans="1:28" x14ac:dyDescent="0.35">
      <c r="A8266" t="s">
        <v>2854</v>
      </c>
      <c r="B8266">
        <v>76</v>
      </c>
      <c r="C8266" t="s">
        <v>2855</v>
      </c>
      <c r="D8266" t="s">
        <v>46</v>
      </c>
      <c r="E8266">
        <f>YEAR(Table1[[#This Row],[Order Date]])</f>
        <v>2015</v>
      </c>
      <c r="F8266">
        <v>1</v>
      </c>
      <c r="G8266">
        <f>MONTH(Table1[[#This Row],[Order Date]])</f>
        <v>12</v>
      </c>
      <c r="H8266" s="1">
        <v>42341</v>
      </c>
      <c r="I8266">
        <v>48615</v>
      </c>
      <c r="J8266" t="s">
        <v>47</v>
      </c>
      <c r="K8266">
        <v>8</v>
      </c>
      <c r="L8266">
        <v>54.74</v>
      </c>
      <c r="M8266" s="2">
        <v>0.04</v>
      </c>
      <c r="N8266">
        <v>464.66</v>
      </c>
      <c r="O8266">
        <v>14.83</v>
      </c>
      <c r="P8266">
        <v>219.02</v>
      </c>
      <c r="Q8266" s="2">
        <v>0.54</v>
      </c>
      <c r="R8266" t="s">
        <v>48</v>
      </c>
      <c r="S8266" t="s">
        <v>30</v>
      </c>
      <c r="T8266" t="s">
        <v>3160</v>
      </c>
      <c r="U8266" t="s">
        <v>82</v>
      </c>
      <c r="V8266" t="s">
        <v>68</v>
      </c>
      <c r="W8266">
        <v>6827</v>
      </c>
      <c r="X8266" s="1">
        <v>42346</v>
      </c>
      <c r="Y8266" t="s">
        <v>34</v>
      </c>
      <c r="Z8266" t="e" vm="11">
        <v>#VALUE!</v>
      </c>
      <c r="AA8266">
        <v>75098</v>
      </c>
      <c r="AB8266" t="e" cm="1" vm="2">
        <f t="array" ref="AB8266">_FV(Table1[[#This Row],[State]],"Country/region",TRUE)</f>
        <v>#VALUE!</v>
      </c>
    </row>
    <row r="8267" spans="1:28" x14ac:dyDescent="0.35">
      <c r="A8267" t="s">
        <v>1634</v>
      </c>
      <c r="B8267">
        <v>76</v>
      </c>
      <c r="C8267" t="s">
        <v>1941</v>
      </c>
      <c r="D8267" t="s">
        <v>46</v>
      </c>
      <c r="E8267">
        <f>YEAR(Table1[[#This Row],[Order Date]])</f>
        <v>2015</v>
      </c>
      <c r="F8267">
        <v>1</v>
      </c>
      <c r="G8267">
        <f>MONTH(Table1[[#This Row],[Order Date]])</f>
        <v>12</v>
      </c>
      <c r="H8267" s="1">
        <v>42342</v>
      </c>
      <c r="I8267">
        <v>59329</v>
      </c>
      <c r="J8267" t="s">
        <v>58</v>
      </c>
      <c r="K8267">
        <v>25</v>
      </c>
      <c r="L8267">
        <v>6.24</v>
      </c>
      <c r="M8267" s="2">
        <v>0.03</v>
      </c>
      <c r="N8267">
        <v>165.62</v>
      </c>
      <c r="O8267">
        <v>5.22</v>
      </c>
      <c r="P8267">
        <v>-64.72</v>
      </c>
      <c r="Q8267" s="2">
        <v>0.6</v>
      </c>
      <c r="R8267" t="s">
        <v>48</v>
      </c>
      <c r="S8267" t="s">
        <v>30</v>
      </c>
      <c r="T8267" t="s">
        <v>1907</v>
      </c>
      <c r="U8267" t="s">
        <v>82</v>
      </c>
      <c r="V8267" t="s">
        <v>52</v>
      </c>
      <c r="W8267">
        <v>8305</v>
      </c>
      <c r="X8267" s="1">
        <v>42342</v>
      </c>
      <c r="Y8267" t="s">
        <v>34</v>
      </c>
      <c r="Z8267" t="e" vm="39">
        <v>#VALUE!</v>
      </c>
      <c r="AA8267">
        <v>88201</v>
      </c>
      <c r="AB8267" t="e" cm="1" vm="2">
        <f t="array" ref="AB8267">_FV(Table1[[#This Row],[State]],"Country/region",TRUE)</f>
        <v>#VALUE!</v>
      </c>
    </row>
    <row r="8268" spans="1:28" x14ac:dyDescent="0.35">
      <c r="A8268" t="s">
        <v>1634</v>
      </c>
      <c r="B8268">
        <v>77</v>
      </c>
      <c r="C8268" t="s">
        <v>1941</v>
      </c>
      <c r="D8268" t="s">
        <v>46</v>
      </c>
      <c r="E8268">
        <f>YEAR(Table1[[#This Row],[Order Date]])</f>
        <v>2015</v>
      </c>
      <c r="F8268">
        <v>1</v>
      </c>
      <c r="G8268">
        <f>MONTH(Table1[[#This Row],[Order Date]])</f>
        <v>12</v>
      </c>
      <c r="H8268" s="1">
        <v>42342</v>
      </c>
      <c r="I8268">
        <v>59329</v>
      </c>
      <c r="J8268" t="s">
        <v>58</v>
      </c>
      <c r="K8268">
        <v>41</v>
      </c>
      <c r="L8268">
        <v>4.9800000000000004</v>
      </c>
      <c r="M8268" s="2">
        <v>0.05</v>
      </c>
      <c r="N8268">
        <v>214.19</v>
      </c>
      <c r="O8268">
        <v>4.7</v>
      </c>
      <c r="P8268">
        <v>-66.06</v>
      </c>
      <c r="Q8268" s="2">
        <v>0.38</v>
      </c>
      <c r="R8268" t="s">
        <v>29</v>
      </c>
      <c r="S8268" t="s">
        <v>30</v>
      </c>
      <c r="T8268" t="s">
        <v>2099</v>
      </c>
      <c r="U8268" t="s">
        <v>61</v>
      </c>
      <c r="V8268" t="s">
        <v>52</v>
      </c>
      <c r="W8268">
        <v>8307</v>
      </c>
      <c r="X8268" s="1">
        <v>42343</v>
      </c>
      <c r="Y8268" t="s">
        <v>34</v>
      </c>
      <c r="Z8268" t="e" vm="39">
        <v>#VALUE!</v>
      </c>
      <c r="AA8268">
        <v>88201</v>
      </c>
      <c r="AB8268" t="e" cm="1" vm="2">
        <f t="array" ref="AB8268">_FV(Table1[[#This Row],[State]],"Country/region",TRUE)</f>
        <v>#VALUE!</v>
      </c>
    </row>
    <row r="8269" spans="1:28" x14ac:dyDescent="0.35">
      <c r="A8269" t="s">
        <v>2328</v>
      </c>
      <c r="B8269">
        <v>76</v>
      </c>
      <c r="C8269" t="s">
        <v>404</v>
      </c>
      <c r="D8269" t="s">
        <v>46</v>
      </c>
      <c r="E8269">
        <f>YEAR(Table1[[#This Row],[Order Date]])</f>
        <v>2015</v>
      </c>
      <c r="F8269">
        <v>1</v>
      </c>
      <c r="G8269">
        <f>MONTH(Table1[[#This Row],[Order Date]])</f>
        <v>12</v>
      </c>
      <c r="H8269" s="1">
        <v>42342</v>
      </c>
      <c r="I8269">
        <v>15712</v>
      </c>
      <c r="J8269" t="s">
        <v>28</v>
      </c>
      <c r="K8269">
        <v>1</v>
      </c>
      <c r="L8269">
        <v>48.58</v>
      </c>
      <c r="M8269" s="2">
        <v>7.0000000000000007E-2</v>
      </c>
      <c r="N8269">
        <v>102.9</v>
      </c>
      <c r="O8269">
        <v>54.11</v>
      </c>
      <c r="P8269">
        <v>-81.89</v>
      </c>
      <c r="Q8269" s="2">
        <v>0.69</v>
      </c>
      <c r="R8269" t="s">
        <v>48</v>
      </c>
      <c r="S8269" t="s">
        <v>73</v>
      </c>
      <c r="T8269" t="s">
        <v>3162</v>
      </c>
      <c r="U8269" t="s">
        <v>154</v>
      </c>
      <c r="V8269" t="s">
        <v>76</v>
      </c>
      <c r="W8269">
        <v>2179</v>
      </c>
      <c r="X8269" s="1">
        <v>42344</v>
      </c>
      <c r="Y8269" t="s">
        <v>53</v>
      </c>
      <c r="Z8269" t="e" vm="14">
        <v>#VALUE!</v>
      </c>
      <c r="AA8269">
        <v>32953</v>
      </c>
      <c r="AB8269" t="e" cm="1" vm="2">
        <f t="array" ref="AB8269">_FV(Table1[[#This Row],[State]],"Country/region",TRUE)</f>
        <v>#VALUE!</v>
      </c>
    </row>
    <row r="8270" spans="1:28" x14ac:dyDescent="0.35">
      <c r="A8270" t="s">
        <v>1634</v>
      </c>
      <c r="B8270">
        <v>77</v>
      </c>
      <c r="C8270" t="s">
        <v>1941</v>
      </c>
      <c r="D8270" t="s">
        <v>46</v>
      </c>
      <c r="E8270">
        <f>YEAR(Table1[[#This Row],[Order Date]])</f>
        <v>2015</v>
      </c>
      <c r="F8270">
        <v>1</v>
      </c>
      <c r="G8270">
        <f>MONTH(Table1[[#This Row],[Order Date]])</f>
        <v>12</v>
      </c>
      <c r="H8270" s="1">
        <v>42342</v>
      </c>
      <c r="I8270">
        <v>59329</v>
      </c>
      <c r="J8270" t="s">
        <v>58</v>
      </c>
      <c r="K8270">
        <v>41</v>
      </c>
      <c r="L8270">
        <v>4.8600000000000003</v>
      </c>
      <c r="M8270" s="2">
        <v>0.01</v>
      </c>
      <c r="N8270">
        <v>214.23</v>
      </c>
      <c r="O8270">
        <v>7.1</v>
      </c>
      <c r="P8270">
        <v>-165.42</v>
      </c>
      <c r="Q8270" s="2">
        <v>0.42</v>
      </c>
      <c r="R8270" t="s">
        <v>48</v>
      </c>
      <c r="S8270" t="s">
        <v>30</v>
      </c>
      <c r="T8270" t="s">
        <v>1725</v>
      </c>
      <c r="U8270" t="s">
        <v>82</v>
      </c>
      <c r="V8270" t="s">
        <v>52</v>
      </c>
      <c r="W8270">
        <v>8306</v>
      </c>
      <c r="X8270" s="1">
        <v>42344</v>
      </c>
      <c r="Y8270" t="s">
        <v>34</v>
      </c>
      <c r="Z8270" t="e" vm="39">
        <v>#VALUE!</v>
      </c>
      <c r="AA8270">
        <v>88201</v>
      </c>
      <c r="AB8270" t="e" cm="1" vm="2">
        <f t="array" ref="AB8270">_FV(Table1[[#This Row],[State]],"Country/region",TRUE)</f>
        <v>#VALUE!</v>
      </c>
    </row>
    <row r="8271" spans="1:28" x14ac:dyDescent="0.35">
      <c r="A8271" t="s">
        <v>1634</v>
      </c>
      <c r="B8271">
        <v>76</v>
      </c>
      <c r="C8271" t="s">
        <v>1941</v>
      </c>
      <c r="D8271" t="s">
        <v>46</v>
      </c>
      <c r="E8271">
        <f>YEAR(Table1[[#This Row],[Order Date]])</f>
        <v>2015</v>
      </c>
      <c r="F8271">
        <v>1</v>
      </c>
      <c r="G8271">
        <f>MONTH(Table1[[#This Row],[Order Date]])</f>
        <v>12</v>
      </c>
      <c r="H8271" s="1">
        <v>42342</v>
      </c>
      <c r="I8271">
        <v>59329</v>
      </c>
      <c r="J8271" t="s">
        <v>58</v>
      </c>
      <c r="K8271">
        <v>35</v>
      </c>
      <c r="L8271">
        <v>3.81</v>
      </c>
      <c r="M8271" s="2">
        <v>0.08</v>
      </c>
      <c r="N8271">
        <v>128.12</v>
      </c>
      <c r="O8271">
        <v>5.44</v>
      </c>
      <c r="P8271">
        <v>-135.59649999999999</v>
      </c>
      <c r="Q8271" s="2">
        <v>0.36</v>
      </c>
      <c r="R8271" t="s">
        <v>29</v>
      </c>
      <c r="S8271" t="s">
        <v>30</v>
      </c>
      <c r="T8271" t="s">
        <v>1896</v>
      </c>
      <c r="U8271" t="s">
        <v>67</v>
      </c>
      <c r="V8271" t="s">
        <v>52</v>
      </c>
      <c r="W8271">
        <v>8304</v>
      </c>
      <c r="X8271" s="1">
        <v>42344</v>
      </c>
      <c r="Y8271" t="s">
        <v>34</v>
      </c>
      <c r="Z8271" t="e" vm="39">
        <v>#VALUE!</v>
      </c>
      <c r="AA8271">
        <v>88201</v>
      </c>
      <c r="AB8271" t="e" cm="1" vm="2">
        <f t="array" ref="AB8271">_FV(Table1[[#This Row],[State]],"Country/region",TRUE)</f>
        <v>#VALUE!</v>
      </c>
    </row>
    <row r="8272" spans="1:28" x14ac:dyDescent="0.35">
      <c r="A8272" t="s">
        <v>2093</v>
      </c>
      <c r="B8272">
        <v>76</v>
      </c>
      <c r="C8272" t="s">
        <v>1284</v>
      </c>
      <c r="D8272" t="s">
        <v>46</v>
      </c>
      <c r="E8272">
        <f>YEAR(Table1[[#This Row],[Order Date]])</f>
        <v>2015</v>
      </c>
      <c r="F8272">
        <v>1</v>
      </c>
      <c r="G8272">
        <f>MONTH(Table1[[#This Row],[Order Date]])</f>
        <v>12</v>
      </c>
      <c r="H8272" s="1">
        <v>42342</v>
      </c>
      <c r="I8272">
        <v>53216</v>
      </c>
      <c r="J8272" t="s">
        <v>28</v>
      </c>
      <c r="K8272">
        <v>36</v>
      </c>
      <c r="L8272">
        <v>6.48</v>
      </c>
      <c r="M8272" s="2">
        <v>0.06</v>
      </c>
      <c r="N8272">
        <v>228.01</v>
      </c>
      <c r="O8272">
        <v>8.73</v>
      </c>
      <c r="P8272">
        <v>-185.54</v>
      </c>
      <c r="Q8272" s="2">
        <v>0.37</v>
      </c>
      <c r="R8272" t="s">
        <v>29</v>
      </c>
      <c r="S8272" t="s">
        <v>30</v>
      </c>
      <c r="T8272" t="s">
        <v>179</v>
      </c>
      <c r="U8272" t="s">
        <v>61</v>
      </c>
      <c r="V8272" t="s">
        <v>68</v>
      </c>
      <c r="W8272">
        <v>7458</v>
      </c>
      <c r="X8272" s="1">
        <v>42345</v>
      </c>
      <c r="Y8272" t="s">
        <v>34</v>
      </c>
      <c r="Z8272" t="e" vm="40">
        <v>#VALUE!</v>
      </c>
      <c r="AA8272">
        <v>67601</v>
      </c>
      <c r="AB8272" t="e" cm="1" vm="2">
        <f t="array" ref="AB8272">_FV(Table1[[#This Row],[State]],"Country/region",TRUE)</f>
        <v>#VALUE!</v>
      </c>
    </row>
    <row r="8273" spans="1:28" x14ac:dyDescent="0.35">
      <c r="A8273" t="s">
        <v>799</v>
      </c>
      <c r="B8273">
        <v>76</v>
      </c>
      <c r="C8273" t="s">
        <v>2032</v>
      </c>
      <c r="D8273" t="s">
        <v>57</v>
      </c>
      <c r="E8273">
        <f>YEAR(Table1[[#This Row],[Order Date]])</f>
        <v>2015</v>
      </c>
      <c r="F8273">
        <v>1</v>
      </c>
      <c r="G8273">
        <f>MONTH(Table1[[#This Row],[Order Date]])</f>
        <v>12</v>
      </c>
      <c r="H8273" s="1">
        <v>42342</v>
      </c>
      <c r="I8273">
        <v>13031</v>
      </c>
      <c r="J8273" t="s">
        <v>47</v>
      </c>
      <c r="K8273">
        <v>34</v>
      </c>
      <c r="L8273">
        <v>6.48</v>
      </c>
      <c r="M8273" s="2">
        <v>0.08</v>
      </c>
      <c r="N8273">
        <v>210.06</v>
      </c>
      <c r="O8273">
        <v>7.37</v>
      </c>
      <c r="P8273">
        <v>-135</v>
      </c>
      <c r="Q8273" s="2">
        <v>0.37</v>
      </c>
      <c r="R8273" t="s">
        <v>29</v>
      </c>
      <c r="S8273" t="s">
        <v>30</v>
      </c>
      <c r="T8273" t="s">
        <v>959</v>
      </c>
      <c r="U8273" t="s">
        <v>61</v>
      </c>
      <c r="V8273" t="s">
        <v>52</v>
      </c>
      <c r="W8273">
        <v>1818</v>
      </c>
      <c r="X8273" s="1">
        <v>42347</v>
      </c>
      <c r="Y8273" t="s">
        <v>34</v>
      </c>
      <c r="Z8273" t="e" vm="23">
        <v>#VALUE!</v>
      </c>
      <c r="AA8273">
        <v>98042</v>
      </c>
      <c r="AB8273" t="e" cm="1" vm="2">
        <f t="array" ref="AB8273">_FV(Table1[[#This Row],[State]],"Country/region",TRUE)</f>
        <v>#VALUE!</v>
      </c>
    </row>
    <row r="8274" spans="1:28" x14ac:dyDescent="0.35">
      <c r="A8274" t="s">
        <v>2340</v>
      </c>
      <c r="B8274">
        <v>77</v>
      </c>
      <c r="C8274" t="s">
        <v>2316</v>
      </c>
      <c r="D8274" t="s">
        <v>46</v>
      </c>
      <c r="E8274">
        <f>YEAR(Table1[[#This Row],[Order Date]])</f>
        <v>2015</v>
      </c>
      <c r="F8274">
        <v>1</v>
      </c>
      <c r="G8274">
        <f>MONTH(Table1[[#This Row],[Order Date]])</f>
        <v>12</v>
      </c>
      <c r="H8274" s="1">
        <v>42343</v>
      </c>
      <c r="I8274">
        <v>23745</v>
      </c>
      <c r="J8274" t="s">
        <v>47</v>
      </c>
      <c r="K8274">
        <v>12</v>
      </c>
      <c r="L8274">
        <v>55.5</v>
      </c>
      <c r="M8274" s="2">
        <v>0.06</v>
      </c>
      <c r="N8274">
        <v>715.8</v>
      </c>
      <c r="O8274">
        <v>52.2</v>
      </c>
      <c r="P8274">
        <v>-279.12</v>
      </c>
      <c r="Q8274" s="2">
        <v>0.72</v>
      </c>
      <c r="R8274" t="s">
        <v>48</v>
      </c>
      <c r="S8274" t="s">
        <v>80</v>
      </c>
      <c r="T8274" t="s">
        <v>1495</v>
      </c>
      <c r="U8274" t="s">
        <v>82</v>
      </c>
      <c r="V8274" t="s">
        <v>52</v>
      </c>
      <c r="W8274">
        <v>3319</v>
      </c>
      <c r="X8274" s="1">
        <v>42343</v>
      </c>
      <c r="Y8274" t="s">
        <v>34</v>
      </c>
      <c r="Z8274" t="e" vm="32">
        <v>#VALUE!</v>
      </c>
      <c r="AA8274">
        <v>80004</v>
      </c>
      <c r="AB8274" t="e" cm="1" vm="2">
        <f t="array" ref="AB8274">_FV(Table1[[#This Row],[State]],"Country/region",TRUE)</f>
        <v>#VALUE!</v>
      </c>
    </row>
    <row r="8275" spans="1:28" x14ac:dyDescent="0.35">
      <c r="A8275" t="s">
        <v>2340</v>
      </c>
      <c r="B8275">
        <v>77</v>
      </c>
      <c r="C8275" t="s">
        <v>2316</v>
      </c>
      <c r="D8275" t="s">
        <v>46</v>
      </c>
      <c r="E8275">
        <f>YEAR(Table1[[#This Row],[Order Date]])</f>
        <v>2015</v>
      </c>
      <c r="F8275">
        <v>1</v>
      </c>
      <c r="G8275">
        <f>MONTH(Table1[[#This Row],[Order Date]])</f>
        <v>12</v>
      </c>
      <c r="H8275" s="1">
        <v>42343</v>
      </c>
      <c r="I8275">
        <v>23745</v>
      </c>
      <c r="J8275" t="s">
        <v>47</v>
      </c>
      <c r="K8275">
        <v>47</v>
      </c>
      <c r="L8275">
        <v>227.55</v>
      </c>
      <c r="M8275" s="2">
        <v>0</v>
      </c>
      <c r="N8275">
        <v>10941.23</v>
      </c>
      <c r="O8275">
        <v>32.479999999999997</v>
      </c>
      <c r="P8275">
        <v>1687.07</v>
      </c>
      <c r="Q8275" s="2">
        <v>0.68</v>
      </c>
      <c r="R8275" t="s">
        <v>48</v>
      </c>
      <c r="S8275" t="s">
        <v>73</v>
      </c>
      <c r="T8275" t="s">
        <v>1475</v>
      </c>
      <c r="U8275" t="s">
        <v>75</v>
      </c>
      <c r="V8275" t="s">
        <v>52</v>
      </c>
      <c r="W8275">
        <v>3320</v>
      </c>
      <c r="X8275" s="1">
        <v>42347</v>
      </c>
      <c r="Y8275" t="s">
        <v>53</v>
      </c>
      <c r="Z8275" t="e" vm="32">
        <v>#VALUE!</v>
      </c>
      <c r="AA8275">
        <v>80004</v>
      </c>
      <c r="AB8275" t="e" cm="1" vm="2">
        <f t="array" ref="AB8275">_FV(Table1[[#This Row],[State]],"Country/region",TRUE)</f>
        <v>#VALUE!</v>
      </c>
    </row>
    <row r="8276" spans="1:28" x14ac:dyDescent="0.35">
      <c r="A8276" t="s">
        <v>1174</v>
      </c>
      <c r="B8276">
        <v>77</v>
      </c>
      <c r="C8276" t="s">
        <v>2154</v>
      </c>
      <c r="D8276" t="s">
        <v>38</v>
      </c>
      <c r="E8276">
        <f>YEAR(Table1[[#This Row],[Order Date]])</f>
        <v>2015</v>
      </c>
      <c r="F8276">
        <v>1</v>
      </c>
      <c r="G8276">
        <f>MONTH(Table1[[#This Row],[Order Date]])</f>
        <v>12</v>
      </c>
      <c r="H8276" s="1">
        <v>42344</v>
      </c>
      <c r="I8276">
        <v>58210</v>
      </c>
      <c r="J8276" t="s">
        <v>131</v>
      </c>
      <c r="K8276">
        <v>38</v>
      </c>
      <c r="L8276">
        <v>3.58</v>
      </c>
      <c r="M8276" s="2">
        <v>0.03</v>
      </c>
      <c r="N8276">
        <v>144.03</v>
      </c>
      <c r="O8276">
        <v>5.47</v>
      </c>
      <c r="P8276">
        <v>-139.518</v>
      </c>
      <c r="Q8276" s="2">
        <v>0.37</v>
      </c>
      <c r="R8276" t="s">
        <v>29</v>
      </c>
      <c r="S8276" t="s">
        <v>30</v>
      </c>
      <c r="T8276" t="s">
        <v>1822</v>
      </c>
      <c r="U8276" t="s">
        <v>67</v>
      </c>
      <c r="V8276" t="s">
        <v>68</v>
      </c>
      <c r="W8276">
        <v>8142</v>
      </c>
      <c r="X8276" s="1">
        <v>42345</v>
      </c>
      <c r="Y8276" t="s">
        <v>34</v>
      </c>
      <c r="Z8276" t="e" vm="25">
        <v>#VALUE!</v>
      </c>
      <c r="AA8276">
        <v>53209</v>
      </c>
      <c r="AB8276" t="e" cm="1" vm="2">
        <f t="array" ref="AB8276">_FV(Table1[[#This Row],[State]],"Country/region",TRUE)</f>
        <v>#VALUE!</v>
      </c>
    </row>
    <row r="8277" spans="1:28" x14ac:dyDescent="0.35">
      <c r="A8277" t="s">
        <v>356</v>
      </c>
      <c r="B8277">
        <v>77</v>
      </c>
      <c r="C8277" t="s">
        <v>357</v>
      </c>
      <c r="D8277" t="s">
        <v>46</v>
      </c>
      <c r="E8277">
        <f>YEAR(Table1[[#This Row],[Order Date]])</f>
        <v>2015</v>
      </c>
      <c r="F8277">
        <v>1</v>
      </c>
      <c r="G8277">
        <f>MONTH(Table1[[#This Row],[Order Date]])</f>
        <v>12</v>
      </c>
      <c r="H8277" s="1">
        <v>42344</v>
      </c>
      <c r="I8277">
        <v>21729</v>
      </c>
      <c r="J8277" t="s">
        <v>47</v>
      </c>
      <c r="K8277">
        <v>28</v>
      </c>
      <c r="L8277">
        <v>4.13</v>
      </c>
      <c r="M8277" s="2">
        <v>0</v>
      </c>
      <c r="N8277">
        <v>120.98</v>
      </c>
      <c r="O8277">
        <v>5.34</v>
      </c>
      <c r="P8277">
        <v>-92.850999999999999</v>
      </c>
      <c r="Q8277" s="2">
        <v>0.38</v>
      </c>
      <c r="R8277" t="s">
        <v>29</v>
      </c>
      <c r="S8277" t="s">
        <v>30</v>
      </c>
      <c r="T8277" t="s">
        <v>1764</v>
      </c>
      <c r="U8277" t="s">
        <v>67</v>
      </c>
      <c r="V8277" t="s">
        <v>33</v>
      </c>
      <c r="W8277">
        <v>3020</v>
      </c>
      <c r="X8277" s="1">
        <v>42348</v>
      </c>
      <c r="Y8277" t="s">
        <v>34</v>
      </c>
      <c r="Z8277" t="e" vm="22">
        <v>#VALUE!</v>
      </c>
      <c r="AA8277">
        <v>44512</v>
      </c>
      <c r="AB8277" t="e" cm="1" vm="2">
        <f t="array" ref="AB8277">_FV(Table1[[#This Row],[State]],"Country/region",TRUE)</f>
        <v>#VALUE!</v>
      </c>
    </row>
    <row r="8278" spans="1:28" x14ac:dyDescent="0.35">
      <c r="A8278" t="s">
        <v>356</v>
      </c>
      <c r="B8278">
        <v>77</v>
      </c>
      <c r="C8278" t="s">
        <v>357</v>
      </c>
      <c r="D8278" t="s">
        <v>46</v>
      </c>
      <c r="E8278">
        <f>YEAR(Table1[[#This Row],[Order Date]])</f>
        <v>2015</v>
      </c>
      <c r="F8278">
        <v>1</v>
      </c>
      <c r="G8278">
        <f>MONTH(Table1[[#This Row],[Order Date]])</f>
        <v>12</v>
      </c>
      <c r="H8278" s="1">
        <v>42344</v>
      </c>
      <c r="I8278">
        <v>21729</v>
      </c>
      <c r="J8278" t="s">
        <v>47</v>
      </c>
      <c r="K8278">
        <v>14</v>
      </c>
      <c r="L8278">
        <v>79.52</v>
      </c>
      <c r="M8278" s="2">
        <v>0.08</v>
      </c>
      <c r="N8278">
        <v>1082.6600000000001</v>
      </c>
      <c r="O8278">
        <v>48.2</v>
      </c>
      <c r="P8278">
        <v>-256.93</v>
      </c>
      <c r="Q8278" s="2">
        <v>0.74</v>
      </c>
      <c r="R8278" t="s">
        <v>48</v>
      </c>
      <c r="S8278" t="s">
        <v>80</v>
      </c>
      <c r="T8278" t="s">
        <v>1329</v>
      </c>
      <c r="U8278" t="s">
        <v>82</v>
      </c>
      <c r="V8278" t="s">
        <v>33</v>
      </c>
      <c r="W8278">
        <v>3021</v>
      </c>
      <c r="X8278" s="1">
        <v>42351</v>
      </c>
      <c r="Y8278" t="s">
        <v>34</v>
      </c>
      <c r="Z8278" t="e" vm="22">
        <v>#VALUE!</v>
      </c>
      <c r="AA8278">
        <v>44512</v>
      </c>
      <c r="AB8278" t="e" cm="1" vm="2">
        <f t="array" ref="AB8278">_FV(Table1[[#This Row],[State]],"Country/region",TRUE)</f>
        <v>#VALUE!</v>
      </c>
    </row>
    <row r="8279" spans="1:28" x14ac:dyDescent="0.35">
      <c r="A8279" t="s">
        <v>651</v>
      </c>
      <c r="B8279">
        <v>77</v>
      </c>
      <c r="C8279" t="s">
        <v>652</v>
      </c>
      <c r="D8279" t="s">
        <v>38</v>
      </c>
      <c r="E8279">
        <f>YEAR(Table1[[#This Row],[Order Date]])</f>
        <v>2015</v>
      </c>
      <c r="F8279">
        <v>1</v>
      </c>
      <c r="G8279">
        <f>MONTH(Table1[[#This Row],[Order Date]])</f>
        <v>12</v>
      </c>
      <c r="H8279" s="1">
        <v>42345</v>
      </c>
      <c r="I8279">
        <v>20450</v>
      </c>
      <c r="J8279" t="s">
        <v>58</v>
      </c>
      <c r="K8279">
        <v>26</v>
      </c>
      <c r="L8279">
        <v>259.70999999999998</v>
      </c>
      <c r="M8279" s="2">
        <v>0.03</v>
      </c>
      <c r="N8279">
        <v>6878.55</v>
      </c>
      <c r="O8279">
        <v>66.67</v>
      </c>
      <c r="P8279">
        <v>506.71</v>
      </c>
      <c r="Q8279" s="2">
        <v>0.61</v>
      </c>
      <c r="R8279" t="s">
        <v>48</v>
      </c>
      <c r="S8279" t="s">
        <v>73</v>
      </c>
      <c r="T8279" t="s">
        <v>634</v>
      </c>
      <c r="U8279" t="s">
        <v>75</v>
      </c>
      <c r="V8279" t="s">
        <v>52</v>
      </c>
      <c r="W8279">
        <v>2833</v>
      </c>
      <c r="X8279" s="1">
        <v>42348</v>
      </c>
      <c r="Y8279" t="s">
        <v>53</v>
      </c>
      <c r="Z8279" t="e" vm="4">
        <v>#VALUE!</v>
      </c>
      <c r="AA8279">
        <v>92592</v>
      </c>
      <c r="AB8279" t="e" cm="1" vm="2">
        <f t="array" ref="AB8279">_FV(Table1[[#This Row],[State]],"Country/region",TRUE)</f>
        <v>#VALUE!</v>
      </c>
    </row>
    <row r="8280" spans="1:28" x14ac:dyDescent="0.35">
      <c r="A8280" t="s">
        <v>3083</v>
      </c>
      <c r="B8280">
        <v>77</v>
      </c>
      <c r="C8280" t="s">
        <v>1028</v>
      </c>
      <c r="D8280" t="s">
        <v>46</v>
      </c>
      <c r="E8280">
        <f>YEAR(Table1[[#This Row],[Order Date]])</f>
        <v>2015</v>
      </c>
      <c r="F8280">
        <v>1</v>
      </c>
      <c r="G8280">
        <f>MONTH(Table1[[#This Row],[Order Date]])</f>
        <v>12</v>
      </c>
      <c r="H8280" s="1">
        <v>42345</v>
      </c>
      <c r="I8280">
        <v>22752</v>
      </c>
      <c r="J8280" t="s">
        <v>47</v>
      </c>
      <c r="K8280">
        <v>2</v>
      </c>
      <c r="L8280">
        <v>110.98</v>
      </c>
      <c r="M8280" s="2">
        <v>0.1</v>
      </c>
      <c r="N8280">
        <v>238.76</v>
      </c>
      <c r="O8280">
        <v>35</v>
      </c>
      <c r="P8280">
        <v>-235.21</v>
      </c>
      <c r="Q8280" s="2">
        <v>0.82</v>
      </c>
      <c r="R8280" t="s">
        <v>29</v>
      </c>
      <c r="S8280" t="s">
        <v>40</v>
      </c>
      <c r="T8280" t="s">
        <v>3489</v>
      </c>
      <c r="U8280" t="s">
        <v>32</v>
      </c>
      <c r="V8280" t="s">
        <v>52</v>
      </c>
      <c r="W8280">
        <v>3165</v>
      </c>
      <c r="X8280" s="1">
        <v>42350</v>
      </c>
      <c r="Y8280" t="s">
        <v>34</v>
      </c>
      <c r="Z8280" t="e" vm="4">
        <v>#VALUE!</v>
      </c>
      <c r="AA8280">
        <v>94404</v>
      </c>
      <c r="AB8280" t="e" cm="1" vm="2">
        <f t="array" ref="AB8280">_FV(Table1[[#This Row],[State]],"Country/region",TRUE)</f>
        <v>#VALUE!</v>
      </c>
    </row>
    <row r="8281" spans="1:28" x14ac:dyDescent="0.35">
      <c r="A8281" t="s">
        <v>2911</v>
      </c>
      <c r="B8281">
        <v>77</v>
      </c>
      <c r="C8281" t="s">
        <v>1557</v>
      </c>
      <c r="D8281" t="s">
        <v>38</v>
      </c>
      <c r="E8281">
        <f>YEAR(Table1[[#This Row],[Order Date]])</f>
        <v>2015</v>
      </c>
      <c r="F8281">
        <v>1</v>
      </c>
      <c r="G8281">
        <f>MONTH(Table1[[#This Row],[Order Date]])</f>
        <v>12</v>
      </c>
      <c r="H8281" s="1">
        <v>42346</v>
      </c>
      <c r="I8281">
        <v>49798</v>
      </c>
      <c r="J8281" t="s">
        <v>58</v>
      </c>
      <c r="K8281">
        <v>29</v>
      </c>
      <c r="L8281">
        <v>10.98</v>
      </c>
      <c r="M8281" s="2">
        <v>0.03</v>
      </c>
      <c r="N8281">
        <v>321.5</v>
      </c>
      <c r="O8281">
        <v>3.37</v>
      </c>
      <c r="P8281">
        <v>20.309999999999999</v>
      </c>
      <c r="Q8281" s="2">
        <v>0.56999999999999995</v>
      </c>
      <c r="R8281" t="s">
        <v>29</v>
      </c>
      <c r="S8281" t="s">
        <v>139</v>
      </c>
      <c r="T8281" t="s">
        <v>1274</v>
      </c>
      <c r="U8281" t="s">
        <v>481</v>
      </c>
      <c r="V8281" t="s">
        <v>52</v>
      </c>
      <c r="W8281">
        <v>6969</v>
      </c>
      <c r="X8281" s="1">
        <v>42346</v>
      </c>
      <c r="Y8281" t="s">
        <v>34</v>
      </c>
      <c r="Z8281" t="e" vm="45">
        <v>#VALUE!</v>
      </c>
      <c r="AA8281">
        <v>59405</v>
      </c>
      <c r="AB8281" t="e" cm="1" vm="2">
        <f t="array" ref="AB8281">_FV(Table1[[#This Row],[State]],"Country/region",TRUE)</f>
        <v>#VALUE!</v>
      </c>
    </row>
    <row r="8282" spans="1:28" x14ac:dyDescent="0.35">
      <c r="A8282" t="s">
        <v>2911</v>
      </c>
      <c r="B8282">
        <v>77</v>
      </c>
      <c r="C8282" t="s">
        <v>1557</v>
      </c>
      <c r="D8282" t="s">
        <v>38</v>
      </c>
      <c r="E8282">
        <f>YEAR(Table1[[#This Row],[Order Date]])</f>
        <v>2015</v>
      </c>
      <c r="F8282">
        <v>1</v>
      </c>
      <c r="G8282">
        <f>MONTH(Table1[[#This Row],[Order Date]])</f>
        <v>12</v>
      </c>
      <c r="H8282" s="1">
        <v>42346</v>
      </c>
      <c r="I8282">
        <v>49798</v>
      </c>
      <c r="J8282" t="s">
        <v>58</v>
      </c>
      <c r="K8282">
        <v>5</v>
      </c>
      <c r="L8282">
        <v>280.98</v>
      </c>
      <c r="M8282" s="2">
        <v>0.09</v>
      </c>
      <c r="N8282">
        <v>1424.95</v>
      </c>
      <c r="O8282">
        <v>57</v>
      </c>
      <c r="P8282">
        <v>-517.83000000000004</v>
      </c>
      <c r="Q8282" s="2">
        <v>0.78</v>
      </c>
      <c r="R8282" t="s">
        <v>48</v>
      </c>
      <c r="S8282" t="s">
        <v>49</v>
      </c>
      <c r="T8282" t="s">
        <v>886</v>
      </c>
      <c r="U8282" t="s">
        <v>51</v>
      </c>
      <c r="V8282" t="s">
        <v>52</v>
      </c>
      <c r="W8282">
        <v>6968</v>
      </c>
      <c r="X8282" s="1">
        <v>42347</v>
      </c>
      <c r="Y8282" t="s">
        <v>53</v>
      </c>
      <c r="Z8282" t="e" vm="45">
        <v>#VALUE!</v>
      </c>
      <c r="AA8282">
        <v>59405</v>
      </c>
      <c r="AB8282" t="e" cm="1" vm="2">
        <f t="array" ref="AB8282">_FV(Table1[[#This Row],[State]],"Country/region",TRUE)</f>
        <v>#VALUE!</v>
      </c>
    </row>
    <row r="8283" spans="1:28" x14ac:dyDescent="0.35">
      <c r="A8283" t="s">
        <v>3533</v>
      </c>
      <c r="B8283">
        <v>77</v>
      </c>
      <c r="C8283" t="s">
        <v>835</v>
      </c>
      <c r="D8283" t="s">
        <v>38</v>
      </c>
      <c r="E8283">
        <f>YEAR(Table1[[#This Row],[Order Date]])</f>
        <v>2015</v>
      </c>
      <c r="F8283">
        <v>1</v>
      </c>
      <c r="G8283">
        <f>MONTH(Table1[[#This Row],[Order Date]])</f>
        <v>12</v>
      </c>
      <c r="H8283" s="1">
        <v>42346</v>
      </c>
      <c r="I8283">
        <v>41634</v>
      </c>
      <c r="J8283" t="s">
        <v>39</v>
      </c>
      <c r="K8283">
        <v>7</v>
      </c>
      <c r="L8283">
        <v>8.33</v>
      </c>
      <c r="M8283" s="2">
        <v>0.06</v>
      </c>
      <c r="N8283">
        <v>57.35</v>
      </c>
      <c r="O8283">
        <v>1.99</v>
      </c>
      <c r="P8283">
        <v>-28.55</v>
      </c>
      <c r="Q8283" s="2">
        <v>0.52</v>
      </c>
      <c r="R8283" t="s">
        <v>96</v>
      </c>
      <c r="S8283" t="s">
        <v>139</v>
      </c>
      <c r="T8283" t="s">
        <v>819</v>
      </c>
      <c r="U8283" t="s">
        <v>102</v>
      </c>
      <c r="V8283" t="s">
        <v>76</v>
      </c>
      <c r="W8283">
        <v>5867</v>
      </c>
      <c r="X8283" s="1">
        <v>42347</v>
      </c>
      <c r="Y8283" t="s">
        <v>34</v>
      </c>
      <c r="Z8283" t="e" vm="29">
        <v>#VALUE!</v>
      </c>
      <c r="AA8283">
        <v>42240</v>
      </c>
      <c r="AB8283" t="e" cm="1" vm="2">
        <f t="array" ref="AB8283">_FV(Table1[[#This Row],[State]],"Country/region",TRUE)</f>
        <v>#VALUE!</v>
      </c>
    </row>
    <row r="8284" spans="1:28" x14ac:dyDescent="0.35">
      <c r="A8284" t="s">
        <v>3533</v>
      </c>
      <c r="B8284">
        <v>77</v>
      </c>
      <c r="C8284" t="s">
        <v>835</v>
      </c>
      <c r="D8284" t="s">
        <v>38</v>
      </c>
      <c r="E8284">
        <f>YEAR(Table1[[#This Row],[Order Date]])</f>
        <v>2015</v>
      </c>
      <c r="F8284">
        <v>1</v>
      </c>
      <c r="G8284">
        <f>MONTH(Table1[[#This Row],[Order Date]])</f>
        <v>12</v>
      </c>
      <c r="H8284" s="1">
        <v>42346</v>
      </c>
      <c r="I8284">
        <v>41634</v>
      </c>
      <c r="J8284" t="s">
        <v>39</v>
      </c>
      <c r="K8284">
        <v>10</v>
      </c>
      <c r="L8284">
        <v>34.99</v>
      </c>
      <c r="M8284" s="2">
        <v>0.01</v>
      </c>
      <c r="N8284">
        <v>371.45</v>
      </c>
      <c r="O8284">
        <v>7.73</v>
      </c>
      <c r="P8284">
        <v>17.73</v>
      </c>
      <c r="Q8284" s="2">
        <v>0.59</v>
      </c>
      <c r="R8284" t="s">
        <v>29</v>
      </c>
      <c r="S8284" t="s">
        <v>30</v>
      </c>
      <c r="T8284" t="s">
        <v>795</v>
      </c>
      <c r="U8284" t="s">
        <v>88</v>
      </c>
      <c r="V8284" t="s">
        <v>76</v>
      </c>
      <c r="W8284">
        <v>5868</v>
      </c>
      <c r="X8284" s="1">
        <v>42348</v>
      </c>
      <c r="Y8284" t="s">
        <v>34</v>
      </c>
      <c r="Z8284" t="e" vm="29">
        <v>#VALUE!</v>
      </c>
      <c r="AA8284">
        <v>42240</v>
      </c>
      <c r="AB8284" t="e" cm="1" vm="2">
        <f t="array" ref="AB8284">_FV(Table1[[#This Row],[State]],"Country/region",TRUE)</f>
        <v>#VALUE!</v>
      </c>
    </row>
    <row r="8285" spans="1:28" x14ac:dyDescent="0.35">
      <c r="A8285" t="s">
        <v>249</v>
      </c>
      <c r="B8285">
        <v>77</v>
      </c>
      <c r="C8285" t="s">
        <v>95</v>
      </c>
      <c r="D8285" t="s">
        <v>46</v>
      </c>
      <c r="E8285">
        <f>YEAR(Table1[[#This Row],[Order Date]])</f>
        <v>2015</v>
      </c>
      <c r="F8285">
        <v>1</v>
      </c>
      <c r="G8285">
        <f>MONTH(Table1[[#This Row],[Order Date]])</f>
        <v>12</v>
      </c>
      <c r="H8285" s="1">
        <v>42347</v>
      </c>
      <c r="I8285">
        <v>32449</v>
      </c>
      <c r="J8285" t="s">
        <v>58</v>
      </c>
      <c r="K8285">
        <v>12</v>
      </c>
      <c r="L8285">
        <v>424.21</v>
      </c>
      <c r="M8285" s="2">
        <v>0.08</v>
      </c>
      <c r="N8285">
        <v>4887.1400000000003</v>
      </c>
      <c r="O8285">
        <v>110.2</v>
      </c>
      <c r="P8285">
        <v>-694.33</v>
      </c>
      <c r="Q8285" s="2">
        <v>0.67</v>
      </c>
      <c r="R8285" t="s">
        <v>48</v>
      </c>
      <c r="S8285" t="s">
        <v>73</v>
      </c>
      <c r="T8285" t="s">
        <v>2018</v>
      </c>
      <c r="U8285" t="s">
        <v>75</v>
      </c>
      <c r="V8285" t="s">
        <v>52</v>
      </c>
      <c r="W8285">
        <v>4559</v>
      </c>
      <c r="X8285" s="1">
        <v>42348</v>
      </c>
      <c r="Y8285" t="s">
        <v>53</v>
      </c>
      <c r="Z8285" t="e" vm="7">
        <v>#VALUE!</v>
      </c>
      <c r="AA8285">
        <v>84043</v>
      </c>
      <c r="AB8285" t="e" cm="1" vm="2">
        <f t="array" ref="AB8285">_FV(Table1[[#This Row],[State]],"Country/region",TRUE)</f>
        <v>#VALUE!</v>
      </c>
    </row>
    <row r="8286" spans="1:28" x14ac:dyDescent="0.35">
      <c r="A8286" t="s">
        <v>2433</v>
      </c>
      <c r="B8286">
        <v>77</v>
      </c>
      <c r="C8286" t="s">
        <v>2434</v>
      </c>
      <c r="D8286" t="s">
        <v>38</v>
      </c>
      <c r="E8286">
        <f>YEAR(Table1[[#This Row],[Order Date]])</f>
        <v>2015</v>
      </c>
      <c r="F8286">
        <v>1</v>
      </c>
      <c r="G8286">
        <f>MONTH(Table1[[#This Row],[Order Date]])</f>
        <v>12</v>
      </c>
      <c r="H8286" s="1">
        <v>42347</v>
      </c>
      <c r="I8286">
        <v>37063</v>
      </c>
      <c r="J8286" t="s">
        <v>39</v>
      </c>
      <c r="K8286">
        <v>50</v>
      </c>
      <c r="L8286">
        <v>17.670000000000002</v>
      </c>
      <c r="M8286" s="2">
        <v>0</v>
      </c>
      <c r="N8286">
        <v>919</v>
      </c>
      <c r="O8286">
        <v>8.99</v>
      </c>
      <c r="P8286">
        <v>89.6</v>
      </c>
      <c r="Q8286" s="2">
        <v>0.47</v>
      </c>
      <c r="R8286" t="s">
        <v>48</v>
      </c>
      <c r="S8286" t="s">
        <v>139</v>
      </c>
      <c r="T8286" t="s">
        <v>1223</v>
      </c>
      <c r="U8286" t="s">
        <v>82</v>
      </c>
      <c r="V8286" t="s">
        <v>68</v>
      </c>
      <c r="W8286">
        <v>5212</v>
      </c>
      <c r="X8286" s="1">
        <v>42348</v>
      </c>
      <c r="Y8286" t="s">
        <v>34</v>
      </c>
      <c r="Z8286" t="e" vm="40">
        <v>#VALUE!</v>
      </c>
      <c r="AA8286">
        <v>66502</v>
      </c>
      <c r="AB8286" t="e" cm="1" vm="2">
        <f t="array" ref="AB8286">_FV(Table1[[#This Row],[State]],"Country/region",TRUE)</f>
        <v>#VALUE!</v>
      </c>
    </row>
    <row r="8287" spans="1:28" x14ac:dyDescent="0.35">
      <c r="A8287" t="s">
        <v>249</v>
      </c>
      <c r="B8287">
        <v>77</v>
      </c>
      <c r="C8287" t="s">
        <v>95</v>
      </c>
      <c r="D8287" t="s">
        <v>46</v>
      </c>
      <c r="E8287">
        <f>YEAR(Table1[[#This Row],[Order Date]])</f>
        <v>2015</v>
      </c>
      <c r="F8287">
        <v>1</v>
      </c>
      <c r="G8287">
        <f>MONTH(Table1[[#This Row],[Order Date]])</f>
        <v>12</v>
      </c>
      <c r="H8287" s="1">
        <v>42347</v>
      </c>
      <c r="I8287">
        <v>32449</v>
      </c>
      <c r="J8287" t="s">
        <v>58</v>
      </c>
      <c r="K8287">
        <v>39</v>
      </c>
      <c r="L8287">
        <v>7.28</v>
      </c>
      <c r="M8287" s="2">
        <v>0.08</v>
      </c>
      <c r="N8287">
        <v>277.58</v>
      </c>
      <c r="O8287">
        <v>11.15</v>
      </c>
      <c r="P8287">
        <v>-276.88</v>
      </c>
      <c r="Q8287" s="2">
        <v>0.37</v>
      </c>
      <c r="R8287" t="s">
        <v>29</v>
      </c>
      <c r="S8287" t="s">
        <v>30</v>
      </c>
      <c r="T8287" t="s">
        <v>598</v>
      </c>
      <c r="U8287" t="s">
        <v>61</v>
      </c>
      <c r="V8287" t="s">
        <v>52</v>
      </c>
      <c r="W8287">
        <v>4558</v>
      </c>
      <c r="X8287" s="1">
        <v>42348</v>
      </c>
      <c r="Y8287" t="s">
        <v>34</v>
      </c>
      <c r="Z8287" t="e" vm="7">
        <v>#VALUE!</v>
      </c>
      <c r="AA8287">
        <v>84043</v>
      </c>
      <c r="AB8287" t="e" cm="1" vm="2">
        <f t="array" ref="AB8287">_FV(Table1[[#This Row],[State]],"Country/region",TRUE)</f>
        <v>#VALUE!</v>
      </c>
    </row>
    <row r="8288" spans="1:28" x14ac:dyDescent="0.35">
      <c r="A8288" t="s">
        <v>249</v>
      </c>
      <c r="B8288">
        <v>77</v>
      </c>
      <c r="C8288" t="s">
        <v>95</v>
      </c>
      <c r="D8288" t="s">
        <v>46</v>
      </c>
      <c r="E8288">
        <f>YEAR(Table1[[#This Row],[Order Date]])</f>
        <v>2015</v>
      </c>
      <c r="F8288">
        <v>1</v>
      </c>
      <c r="G8288">
        <f>MONTH(Table1[[#This Row],[Order Date]])</f>
        <v>12</v>
      </c>
      <c r="H8288" s="1">
        <v>42347</v>
      </c>
      <c r="I8288">
        <v>32449</v>
      </c>
      <c r="J8288" t="s">
        <v>58</v>
      </c>
      <c r="K8288">
        <v>44</v>
      </c>
      <c r="L8288">
        <v>200.99</v>
      </c>
      <c r="M8288" s="2">
        <v>0.09</v>
      </c>
      <c r="N8288">
        <v>7195.2584999999999</v>
      </c>
      <c r="O8288">
        <v>8.08</v>
      </c>
      <c r="P8288">
        <v>1698.1559999999999</v>
      </c>
      <c r="Q8288" s="2">
        <v>0.59</v>
      </c>
      <c r="R8288" t="s">
        <v>96</v>
      </c>
      <c r="S8288" t="s">
        <v>30</v>
      </c>
      <c r="T8288">
        <v>5125</v>
      </c>
      <c r="U8288" t="s">
        <v>105</v>
      </c>
      <c r="V8288" t="s">
        <v>52</v>
      </c>
      <c r="W8288">
        <v>4560</v>
      </c>
      <c r="X8288" s="1">
        <v>42348</v>
      </c>
      <c r="Y8288" t="s">
        <v>42</v>
      </c>
      <c r="Z8288" t="e" vm="7">
        <v>#VALUE!</v>
      </c>
      <c r="AA8288">
        <v>84043</v>
      </c>
      <c r="AB8288" t="e" cm="1" vm="2">
        <f t="array" ref="AB8288">_FV(Table1[[#This Row],[State]],"Country/region",TRUE)</f>
        <v>#VALUE!</v>
      </c>
    </row>
    <row r="8289" spans="1:28" x14ac:dyDescent="0.35">
      <c r="A8289" t="s">
        <v>3189</v>
      </c>
      <c r="B8289">
        <v>77</v>
      </c>
      <c r="C8289" t="s">
        <v>2498</v>
      </c>
      <c r="D8289" t="s">
        <v>27</v>
      </c>
      <c r="E8289">
        <f>YEAR(Table1[[#This Row],[Order Date]])</f>
        <v>2015</v>
      </c>
      <c r="F8289">
        <v>1</v>
      </c>
      <c r="G8289">
        <f>MONTH(Table1[[#This Row],[Order Date]])</f>
        <v>12</v>
      </c>
      <c r="H8289" s="1">
        <v>42347</v>
      </c>
      <c r="I8289">
        <v>46276</v>
      </c>
      <c r="J8289" t="s">
        <v>58</v>
      </c>
      <c r="K8289">
        <v>4</v>
      </c>
      <c r="L8289">
        <v>28.48</v>
      </c>
      <c r="M8289" s="2">
        <v>0.04</v>
      </c>
      <c r="N8289">
        <v>114.83</v>
      </c>
      <c r="O8289">
        <v>1.99</v>
      </c>
      <c r="P8289">
        <v>-52.62</v>
      </c>
      <c r="Q8289" s="2">
        <v>0.4</v>
      </c>
      <c r="R8289" t="s">
        <v>96</v>
      </c>
      <c r="S8289" t="s">
        <v>139</v>
      </c>
      <c r="T8289" t="s">
        <v>140</v>
      </c>
      <c r="U8289" t="s">
        <v>102</v>
      </c>
      <c r="V8289" t="s">
        <v>68</v>
      </c>
      <c r="W8289">
        <v>6499</v>
      </c>
      <c r="X8289" s="1">
        <v>42348</v>
      </c>
      <c r="Y8289" t="s">
        <v>34</v>
      </c>
      <c r="Z8289" t="e" vm="25">
        <v>#VALUE!</v>
      </c>
      <c r="AA8289">
        <v>54901</v>
      </c>
      <c r="AB8289" t="e" cm="1" vm="2">
        <f t="array" ref="AB8289">_FV(Table1[[#This Row],[State]],"Country/region",TRUE)</f>
        <v>#VALUE!</v>
      </c>
    </row>
    <row r="8290" spans="1:28" x14ac:dyDescent="0.35">
      <c r="A8290" t="s">
        <v>3410</v>
      </c>
      <c r="B8290">
        <v>77</v>
      </c>
      <c r="C8290" t="s">
        <v>1257</v>
      </c>
      <c r="D8290" t="s">
        <v>46</v>
      </c>
      <c r="E8290">
        <f>YEAR(Table1[[#This Row],[Order Date]])</f>
        <v>2015</v>
      </c>
      <c r="F8290">
        <v>1</v>
      </c>
      <c r="G8290">
        <f>MONTH(Table1[[#This Row],[Order Date]])</f>
        <v>12</v>
      </c>
      <c r="H8290" s="1">
        <v>42347</v>
      </c>
      <c r="I8290">
        <v>3680</v>
      </c>
      <c r="J8290" t="s">
        <v>39</v>
      </c>
      <c r="K8290">
        <v>24</v>
      </c>
      <c r="L8290">
        <v>3.8</v>
      </c>
      <c r="M8290" s="2">
        <v>0.1</v>
      </c>
      <c r="N8290">
        <v>99.53</v>
      </c>
      <c r="O8290">
        <v>1.49</v>
      </c>
      <c r="P8290">
        <v>18.2835</v>
      </c>
      <c r="Q8290" s="2">
        <v>0.38</v>
      </c>
      <c r="R8290" t="s">
        <v>29</v>
      </c>
      <c r="S8290" t="s">
        <v>30</v>
      </c>
      <c r="T8290" t="s">
        <v>738</v>
      </c>
      <c r="U8290" t="s">
        <v>67</v>
      </c>
      <c r="V8290" t="s">
        <v>33</v>
      </c>
      <c r="W8290">
        <v>547</v>
      </c>
      <c r="X8290" s="1">
        <v>42349</v>
      </c>
      <c r="Y8290" t="s">
        <v>42</v>
      </c>
      <c r="Z8290" t="e" vm="24">
        <v>#VALUE!</v>
      </c>
      <c r="AA8290">
        <v>7097</v>
      </c>
      <c r="AB8290" t="e" cm="1" vm="2">
        <f t="array" ref="AB8290">_FV(Table1[[#This Row],[State]],"Country/region",TRUE)</f>
        <v>#VALUE!</v>
      </c>
    </row>
    <row r="8291" spans="1:28" x14ac:dyDescent="0.35">
      <c r="A8291" t="s">
        <v>3559</v>
      </c>
      <c r="B8291">
        <v>77</v>
      </c>
      <c r="C8291" t="s">
        <v>1257</v>
      </c>
      <c r="D8291" t="s">
        <v>46</v>
      </c>
      <c r="E8291">
        <f>YEAR(Table1[[#This Row],[Order Date]])</f>
        <v>2015</v>
      </c>
      <c r="F8291">
        <v>1</v>
      </c>
      <c r="G8291">
        <f>MONTH(Table1[[#This Row],[Order Date]])</f>
        <v>12</v>
      </c>
      <c r="H8291" s="1">
        <v>42347</v>
      </c>
      <c r="I8291">
        <v>3680</v>
      </c>
      <c r="J8291" t="s">
        <v>39</v>
      </c>
      <c r="K8291">
        <v>27</v>
      </c>
      <c r="L8291">
        <v>6.48</v>
      </c>
      <c r="M8291" s="2">
        <v>0.09</v>
      </c>
      <c r="N8291">
        <v>177.95</v>
      </c>
      <c r="O8291">
        <v>6</v>
      </c>
      <c r="P8291">
        <v>-61.75</v>
      </c>
      <c r="Q8291" s="2">
        <v>0.37</v>
      </c>
      <c r="R8291" t="s">
        <v>29</v>
      </c>
      <c r="S8291" t="s">
        <v>30</v>
      </c>
      <c r="T8291" t="s">
        <v>3461</v>
      </c>
      <c r="U8291" t="s">
        <v>61</v>
      </c>
      <c r="V8291" t="s">
        <v>33</v>
      </c>
      <c r="W8291">
        <v>546</v>
      </c>
      <c r="X8291" s="1">
        <v>42349</v>
      </c>
      <c r="Y8291" t="s">
        <v>34</v>
      </c>
      <c r="Z8291" t="e" vm="30">
        <v>#VALUE!</v>
      </c>
      <c r="AA8291">
        <v>1930</v>
      </c>
      <c r="AB8291" t="e" cm="1" vm="2">
        <f t="array" ref="AB8291">_FV(Table1[[#This Row],[State]],"Country/region",TRUE)</f>
        <v>#VALUE!</v>
      </c>
    </row>
    <row r="8292" spans="1:28" x14ac:dyDescent="0.35">
      <c r="A8292" t="s">
        <v>1904</v>
      </c>
      <c r="B8292">
        <v>77</v>
      </c>
      <c r="C8292" t="s">
        <v>3138</v>
      </c>
      <c r="D8292" t="s">
        <v>27</v>
      </c>
      <c r="E8292">
        <f>YEAR(Table1[[#This Row],[Order Date]])</f>
        <v>2015</v>
      </c>
      <c r="F8292">
        <v>1</v>
      </c>
      <c r="G8292">
        <f>MONTH(Table1[[#This Row],[Order Date]])</f>
        <v>12</v>
      </c>
      <c r="H8292" s="1">
        <v>42347</v>
      </c>
      <c r="I8292">
        <v>34723</v>
      </c>
      <c r="J8292" t="s">
        <v>131</v>
      </c>
      <c r="K8292">
        <v>4</v>
      </c>
      <c r="L8292">
        <v>1500.97</v>
      </c>
      <c r="M8292" s="2">
        <v>0.06</v>
      </c>
      <c r="N8292">
        <v>6095.14</v>
      </c>
      <c r="O8292">
        <v>29.7</v>
      </c>
      <c r="P8292">
        <v>-3001.2824999999998</v>
      </c>
      <c r="Q8292" s="2">
        <v>0.56999999999999995</v>
      </c>
      <c r="R8292" t="s">
        <v>96</v>
      </c>
      <c r="S8292" t="s">
        <v>49</v>
      </c>
      <c r="T8292" t="s">
        <v>1050</v>
      </c>
      <c r="U8292" t="s">
        <v>98</v>
      </c>
      <c r="V8292" t="s">
        <v>76</v>
      </c>
      <c r="W8292">
        <v>4880</v>
      </c>
      <c r="X8292" s="1">
        <v>42349</v>
      </c>
      <c r="Y8292" t="s">
        <v>53</v>
      </c>
      <c r="Z8292" t="e" vm="44">
        <v>#VALUE!</v>
      </c>
      <c r="AA8292">
        <v>30080</v>
      </c>
      <c r="AB8292" t="e" cm="1" vm="2">
        <f t="array" ref="AB8292">_FV(Table1[[#This Row],[State]],"Country/region",TRUE)</f>
        <v>#VALUE!</v>
      </c>
    </row>
    <row r="8293" spans="1:28" x14ac:dyDescent="0.35">
      <c r="A8293" t="s">
        <v>3189</v>
      </c>
      <c r="B8293">
        <v>77</v>
      </c>
      <c r="C8293" t="s">
        <v>2498</v>
      </c>
      <c r="D8293" t="s">
        <v>27</v>
      </c>
      <c r="E8293">
        <f>YEAR(Table1[[#This Row],[Order Date]])</f>
        <v>2015</v>
      </c>
      <c r="F8293">
        <v>1</v>
      </c>
      <c r="G8293">
        <f>MONTH(Table1[[#This Row],[Order Date]])</f>
        <v>12</v>
      </c>
      <c r="H8293" s="1">
        <v>42347</v>
      </c>
      <c r="I8293">
        <v>46276</v>
      </c>
      <c r="J8293" t="s">
        <v>58</v>
      </c>
      <c r="K8293">
        <v>23</v>
      </c>
      <c r="L8293">
        <v>699.99</v>
      </c>
      <c r="M8293" s="2">
        <v>0</v>
      </c>
      <c r="N8293">
        <v>16743.759999999998</v>
      </c>
      <c r="O8293">
        <v>24.49</v>
      </c>
      <c r="P8293">
        <v>6079.63</v>
      </c>
      <c r="Q8293" s="2">
        <v>0.41</v>
      </c>
      <c r="R8293" t="s">
        <v>96</v>
      </c>
      <c r="S8293" t="s">
        <v>40</v>
      </c>
      <c r="T8293" t="s">
        <v>191</v>
      </c>
      <c r="U8293" t="s">
        <v>192</v>
      </c>
      <c r="V8293" t="s">
        <v>68</v>
      </c>
      <c r="W8293">
        <v>6500</v>
      </c>
      <c r="X8293" s="1">
        <v>42349</v>
      </c>
      <c r="Y8293" t="s">
        <v>34</v>
      </c>
      <c r="Z8293" t="e" vm="25">
        <v>#VALUE!</v>
      </c>
      <c r="AA8293">
        <v>54901</v>
      </c>
      <c r="AB8293" t="e" cm="1" vm="2">
        <f t="array" ref="AB8293">_FV(Table1[[#This Row],[State]],"Country/region",TRUE)</f>
        <v>#VALUE!</v>
      </c>
    </row>
    <row r="8294" spans="1:28" x14ac:dyDescent="0.35">
      <c r="A8294" t="s">
        <v>1904</v>
      </c>
      <c r="B8294">
        <v>77</v>
      </c>
      <c r="C8294" t="s">
        <v>3138</v>
      </c>
      <c r="D8294" t="s">
        <v>27</v>
      </c>
      <c r="E8294">
        <f>YEAR(Table1[[#This Row],[Order Date]])</f>
        <v>2015</v>
      </c>
      <c r="F8294">
        <v>1</v>
      </c>
      <c r="G8294">
        <f>MONTH(Table1[[#This Row],[Order Date]])</f>
        <v>12</v>
      </c>
      <c r="H8294" s="1">
        <v>42347</v>
      </c>
      <c r="I8294">
        <v>34723</v>
      </c>
      <c r="J8294" t="s">
        <v>131</v>
      </c>
      <c r="K8294">
        <v>29</v>
      </c>
      <c r="L8294">
        <v>65.989999999999995</v>
      </c>
      <c r="M8294" s="2">
        <v>0.09</v>
      </c>
      <c r="N8294">
        <v>1487.8995</v>
      </c>
      <c r="O8294">
        <v>8.99</v>
      </c>
      <c r="P8294">
        <v>79.316999999999993</v>
      </c>
      <c r="Q8294" s="2">
        <v>0.56000000000000005</v>
      </c>
      <c r="R8294" t="s">
        <v>96</v>
      </c>
      <c r="S8294" t="s">
        <v>30</v>
      </c>
      <c r="T8294">
        <v>5180</v>
      </c>
      <c r="U8294" t="s">
        <v>105</v>
      </c>
      <c r="V8294" t="s">
        <v>76</v>
      </c>
      <c r="W8294">
        <v>4882</v>
      </c>
      <c r="X8294" s="1">
        <v>42349</v>
      </c>
      <c r="Y8294" t="s">
        <v>34</v>
      </c>
      <c r="Z8294" t="e" vm="44">
        <v>#VALUE!</v>
      </c>
      <c r="AA8294">
        <v>30080</v>
      </c>
      <c r="AB8294" t="e" cm="1" vm="2">
        <f t="array" ref="AB8294">_FV(Table1[[#This Row],[State]],"Country/region",TRUE)</f>
        <v>#VALUE!</v>
      </c>
    </row>
    <row r="8295" spans="1:28" x14ac:dyDescent="0.35">
      <c r="A8295" t="s">
        <v>1904</v>
      </c>
      <c r="B8295">
        <v>77</v>
      </c>
      <c r="C8295" t="s">
        <v>3138</v>
      </c>
      <c r="D8295" t="s">
        <v>27</v>
      </c>
      <c r="E8295">
        <f>YEAR(Table1[[#This Row],[Order Date]])</f>
        <v>2015</v>
      </c>
      <c r="F8295">
        <v>1</v>
      </c>
      <c r="G8295">
        <f>MONTH(Table1[[#This Row],[Order Date]])</f>
        <v>12</v>
      </c>
      <c r="H8295" s="1">
        <v>42347</v>
      </c>
      <c r="I8295">
        <v>34723</v>
      </c>
      <c r="J8295" t="s">
        <v>131</v>
      </c>
      <c r="K8295">
        <v>46</v>
      </c>
      <c r="L8295">
        <v>80.97</v>
      </c>
      <c r="M8295" s="2">
        <v>0.06</v>
      </c>
      <c r="N8295">
        <v>3776.28</v>
      </c>
      <c r="O8295">
        <v>30.06</v>
      </c>
      <c r="P8295">
        <v>579.79</v>
      </c>
      <c r="Q8295" s="2">
        <v>0.4</v>
      </c>
      <c r="R8295" t="s">
        <v>96</v>
      </c>
      <c r="S8295" t="s">
        <v>73</v>
      </c>
      <c r="T8295" t="s">
        <v>718</v>
      </c>
      <c r="U8295" t="s">
        <v>98</v>
      </c>
      <c r="V8295" t="s">
        <v>76</v>
      </c>
      <c r="W8295">
        <v>4881</v>
      </c>
      <c r="X8295" s="1">
        <v>42350</v>
      </c>
      <c r="Y8295" t="s">
        <v>53</v>
      </c>
      <c r="Z8295" t="e" vm="44">
        <v>#VALUE!</v>
      </c>
      <c r="AA8295">
        <v>30080</v>
      </c>
      <c r="AB8295" t="e" cm="1" vm="2">
        <f t="array" ref="AB8295">_FV(Table1[[#This Row],[State]],"Country/region",TRUE)</f>
        <v>#VALUE!</v>
      </c>
    </row>
    <row r="8296" spans="1:28" x14ac:dyDescent="0.35">
      <c r="A8296" t="s">
        <v>1563</v>
      </c>
      <c r="B8296">
        <v>77</v>
      </c>
      <c r="C8296" t="s">
        <v>1796</v>
      </c>
      <c r="D8296" t="s">
        <v>46</v>
      </c>
      <c r="E8296">
        <f>YEAR(Table1[[#This Row],[Order Date]])</f>
        <v>2015</v>
      </c>
      <c r="F8296">
        <v>1</v>
      </c>
      <c r="G8296">
        <f>MONTH(Table1[[#This Row],[Order Date]])</f>
        <v>12</v>
      </c>
      <c r="H8296" s="1">
        <v>42347</v>
      </c>
      <c r="I8296">
        <v>21344</v>
      </c>
      <c r="J8296" t="s">
        <v>47</v>
      </c>
      <c r="K8296">
        <v>29</v>
      </c>
      <c r="L8296">
        <v>20.89</v>
      </c>
      <c r="M8296" s="2">
        <v>0.08</v>
      </c>
      <c r="N8296">
        <v>587.20000000000005</v>
      </c>
      <c r="O8296">
        <v>1.99</v>
      </c>
      <c r="P8296">
        <v>134.25</v>
      </c>
      <c r="Q8296" s="2">
        <v>0.48</v>
      </c>
      <c r="R8296" t="s">
        <v>96</v>
      </c>
      <c r="S8296" t="s">
        <v>139</v>
      </c>
      <c r="T8296" t="s">
        <v>2552</v>
      </c>
      <c r="U8296" t="s">
        <v>102</v>
      </c>
      <c r="V8296" t="s">
        <v>33</v>
      </c>
      <c r="W8296">
        <v>2945</v>
      </c>
      <c r="X8296" s="1">
        <v>42351</v>
      </c>
      <c r="Y8296" t="s">
        <v>34</v>
      </c>
      <c r="Z8296" t="e" vm="24">
        <v>#VALUE!</v>
      </c>
      <c r="AA8296">
        <v>7109</v>
      </c>
      <c r="AB8296" t="e" cm="1" vm="2">
        <f t="array" ref="AB8296">_FV(Table1[[#This Row],[State]],"Country/region",TRUE)</f>
        <v>#VALUE!</v>
      </c>
    </row>
    <row r="8297" spans="1:28" x14ac:dyDescent="0.35">
      <c r="A8297" t="s">
        <v>3560</v>
      </c>
      <c r="B8297">
        <v>77</v>
      </c>
      <c r="C8297" t="s">
        <v>1796</v>
      </c>
      <c r="D8297" t="s">
        <v>46</v>
      </c>
      <c r="E8297">
        <f>YEAR(Table1[[#This Row],[Order Date]])</f>
        <v>2015</v>
      </c>
      <c r="F8297">
        <v>1</v>
      </c>
      <c r="G8297">
        <f>MONTH(Table1[[#This Row],[Order Date]])</f>
        <v>12</v>
      </c>
      <c r="H8297" s="1">
        <v>42347</v>
      </c>
      <c r="I8297">
        <v>21344</v>
      </c>
      <c r="J8297" t="s">
        <v>47</v>
      </c>
      <c r="K8297">
        <v>48</v>
      </c>
      <c r="L8297">
        <v>41.32</v>
      </c>
      <c r="M8297" s="2">
        <v>0.01</v>
      </c>
      <c r="N8297">
        <v>2011.46</v>
      </c>
      <c r="O8297">
        <v>8.66</v>
      </c>
      <c r="P8297">
        <v>171.07</v>
      </c>
      <c r="Q8297" s="2">
        <v>0.76</v>
      </c>
      <c r="R8297" t="s">
        <v>48</v>
      </c>
      <c r="S8297" t="s">
        <v>80</v>
      </c>
      <c r="T8297" t="s">
        <v>2294</v>
      </c>
      <c r="U8297" t="s">
        <v>82</v>
      </c>
      <c r="V8297" t="s">
        <v>33</v>
      </c>
      <c r="W8297">
        <v>2947</v>
      </c>
      <c r="X8297" s="1">
        <v>42354</v>
      </c>
      <c r="Y8297" t="s">
        <v>34</v>
      </c>
      <c r="Z8297" t="e" vm="30">
        <v>#VALUE!</v>
      </c>
      <c r="AA8297">
        <v>2370</v>
      </c>
      <c r="AB8297" t="e" cm="1" vm="2">
        <f t="array" ref="AB8297">_FV(Table1[[#This Row],[State]],"Country/region",TRUE)</f>
        <v>#VALUE!</v>
      </c>
    </row>
    <row r="8298" spans="1:28" x14ac:dyDescent="0.35">
      <c r="A8298" t="s">
        <v>3087</v>
      </c>
      <c r="B8298">
        <v>77</v>
      </c>
      <c r="C8298" t="s">
        <v>1796</v>
      </c>
      <c r="D8298" t="s">
        <v>46</v>
      </c>
      <c r="E8298">
        <f>YEAR(Table1[[#This Row],[Order Date]])</f>
        <v>2015</v>
      </c>
      <c r="F8298">
        <v>1</v>
      </c>
      <c r="G8298">
        <f>MONTH(Table1[[#This Row],[Order Date]])</f>
        <v>12</v>
      </c>
      <c r="H8298" s="1">
        <v>42347</v>
      </c>
      <c r="I8298">
        <v>21344</v>
      </c>
      <c r="J8298" t="s">
        <v>47</v>
      </c>
      <c r="K8298">
        <v>39</v>
      </c>
      <c r="L8298">
        <v>2.89</v>
      </c>
      <c r="M8298" s="2">
        <v>0.05</v>
      </c>
      <c r="N8298">
        <v>110.79</v>
      </c>
      <c r="O8298">
        <v>0.5</v>
      </c>
      <c r="P8298">
        <v>42.68</v>
      </c>
      <c r="Q8298" s="2">
        <v>0.38</v>
      </c>
      <c r="R8298" t="s">
        <v>29</v>
      </c>
      <c r="S8298" t="s">
        <v>30</v>
      </c>
      <c r="T8298" t="s">
        <v>475</v>
      </c>
      <c r="U8298" t="s">
        <v>210</v>
      </c>
      <c r="V8298" t="s">
        <v>33</v>
      </c>
      <c r="W8298">
        <v>2946</v>
      </c>
      <c r="X8298" s="1">
        <v>42356</v>
      </c>
      <c r="Y8298" t="s">
        <v>34</v>
      </c>
      <c r="Z8298" t="e" vm="24">
        <v>#VALUE!</v>
      </c>
      <c r="AA8298">
        <v>7047</v>
      </c>
      <c r="AB8298" t="e" cm="1" vm="2">
        <f t="array" ref="AB8298">_FV(Table1[[#This Row],[State]],"Country/region",TRUE)</f>
        <v>#VALUE!</v>
      </c>
    </row>
    <row r="8299" spans="1:28" x14ac:dyDescent="0.35">
      <c r="A8299" t="s">
        <v>2954</v>
      </c>
      <c r="B8299">
        <v>77</v>
      </c>
      <c r="C8299" t="s">
        <v>2084</v>
      </c>
      <c r="D8299" t="s">
        <v>57</v>
      </c>
      <c r="E8299">
        <f>YEAR(Table1[[#This Row],[Order Date]])</f>
        <v>2015</v>
      </c>
      <c r="F8299">
        <v>1</v>
      </c>
      <c r="G8299">
        <f>MONTH(Table1[[#This Row],[Order Date]])</f>
        <v>12</v>
      </c>
      <c r="H8299" s="1">
        <v>42348</v>
      </c>
      <c r="I8299">
        <v>59685</v>
      </c>
      <c r="J8299" t="s">
        <v>58</v>
      </c>
      <c r="K8299">
        <v>46</v>
      </c>
      <c r="L8299">
        <v>12.99</v>
      </c>
      <c r="M8299" s="2">
        <v>0.1</v>
      </c>
      <c r="N8299">
        <v>562.91</v>
      </c>
      <c r="O8299">
        <v>14.37</v>
      </c>
      <c r="P8299">
        <v>-560.29</v>
      </c>
      <c r="Q8299" s="2">
        <v>0.73</v>
      </c>
      <c r="R8299" t="s">
        <v>48</v>
      </c>
      <c r="S8299" t="s">
        <v>40</v>
      </c>
      <c r="T8299" t="s">
        <v>280</v>
      </c>
      <c r="U8299" t="s">
        <v>82</v>
      </c>
      <c r="V8299" t="s">
        <v>68</v>
      </c>
      <c r="W8299">
        <v>8355</v>
      </c>
      <c r="X8299" s="1">
        <v>42349</v>
      </c>
      <c r="Y8299" t="s">
        <v>34</v>
      </c>
      <c r="Z8299" t="e" vm="11">
        <v>#VALUE!</v>
      </c>
      <c r="AA8299">
        <v>75019</v>
      </c>
      <c r="AB8299" t="e" cm="1" vm="2">
        <f t="array" ref="AB8299">_FV(Table1[[#This Row],[State]],"Country/region",TRUE)</f>
        <v>#VALUE!</v>
      </c>
    </row>
    <row r="8300" spans="1:28" x14ac:dyDescent="0.35">
      <c r="A8300" t="s">
        <v>1177</v>
      </c>
      <c r="B8300">
        <v>77</v>
      </c>
      <c r="C8300" t="s">
        <v>1079</v>
      </c>
      <c r="D8300" t="s">
        <v>38</v>
      </c>
      <c r="E8300">
        <f>YEAR(Table1[[#This Row],[Order Date]])</f>
        <v>2015</v>
      </c>
      <c r="F8300">
        <v>1</v>
      </c>
      <c r="G8300">
        <f>MONTH(Table1[[#This Row],[Order Date]])</f>
        <v>12</v>
      </c>
      <c r="H8300" s="1">
        <v>42348</v>
      </c>
      <c r="I8300">
        <v>51205</v>
      </c>
      <c r="J8300" t="s">
        <v>28</v>
      </c>
      <c r="K8300">
        <v>17</v>
      </c>
      <c r="L8300">
        <v>12.97</v>
      </c>
      <c r="M8300" s="2">
        <v>0.04</v>
      </c>
      <c r="N8300">
        <v>233.01</v>
      </c>
      <c r="O8300">
        <v>1.49</v>
      </c>
      <c r="P8300">
        <v>88.884500000000003</v>
      </c>
      <c r="Q8300" s="2">
        <v>0.35</v>
      </c>
      <c r="R8300" t="s">
        <v>29</v>
      </c>
      <c r="S8300" t="s">
        <v>30</v>
      </c>
      <c r="T8300" t="s">
        <v>608</v>
      </c>
      <c r="U8300" t="s">
        <v>67</v>
      </c>
      <c r="V8300" t="s">
        <v>33</v>
      </c>
      <c r="W8300">
        <v>7177</v>
      </c>
      <c r="X8300" s="1">
        <v>42349</v>
      </c>
      <c r="Y8300" t="s">
        <v>42</v>
      </c>
      <c r="Z8300" t="e" vm="22">
        <v>#VALUE!</v>
      </c>
      <c r="AA8300">
        <v>44107</v>
      </c>
      <c r="AB8300" t="e" cm="1" vm="2">
        <f t="array" ref="AB8300">_FV(Table1[[#This Row],[State]],"Country/region",TRUE)</f>
        <v>#VALUE!</v>
      </c>
    </row>
    <row r="8301" spans="1:28" x14ac:dyDescent="0.35">
      <c r="A8301" t="s">
        <v>3036</v>
      </c>
      <c r="B8301">
        <v>77</v>
      </c>
      <c r="C8301" t="s">
        <v>683</v>
      </c>
      <c r="D8301" t="s">
        <v>46</v>
      </c>
      <c r="E8301">
        <f>YEAR(Table1[[#This Row],[Order Date]])</f>
        <v>2015</v>
      </c>
      <c r="F8301">
        <v>1</v>
      </c>
      <c r="G8301">
        <f>MONTH(Table1[[#This Row],[Order Date]])</f>
        <v>12</v>
      </c>
      <c r="H8301" s="1">
        <v>42348</v>
      </c>
      <c r="I8301">
        <v>53984</v>
      </c>
      <c r="J8301" t="s">
        <v>131</v>
      </c>
      <c r="K8301">
        <v>23</v>
      </c>
      <c r="L8301">
        <v>6.88</v>
      </c>
      <c r="M8301" s="2">
        <v>0</v>
      </c>
      <c r="N8301">
        <v>172.9</v>
      </c>
      <c r="O8301">
        <v>2</v>
      </c>
      <c r="P8301">
        <v>51.43</v>
      </c>
      <c r="Q8301" s="2">
        <v>0.39</v>
      </c>
      <c r="R8301" t="s">
        <v>29</v>
      </c>
      <c r="S8301" t="s">
        <v>59</v>
      </c>
      <c r="T8301" t="s">
        <v>530</v>
      </c>
      <c r="U8301" t="s">
        <v>61</v>
      </c>
      <c r="V8301" t="s">
        <v>68</v>
      </c>
      <c r="W8301">
        <v>7547</v>
      </c>
      <c r="X8301" s="1">
        <v>42349</v>
      </c>
      <c r="Y8301" t="s">
        <v>34</v>
      </c>
      <c r="Z8301" t="e" vm="41">
        <v>#VALUE!</v>
      </c>
      <c r="AA8301">
        <v>58501</v>
      </c>
      <c r="AB8301" t="e" cm="1" vm="2">
        <f t="array" ref="AB8301">_FV(Table1[[#This Row],[State]],"Country/region",TRUE)</f>
        <v>#VALUE!</v>
      </c>
    </row>
    <row r="8302" spans="1:28" x14ac:dyDescent="0.35">
      <c r="A8302" t="s">
        <v>1177</v>
      </c>
      <c r="B8302">
        <v>77</v>
      </c>
      <c r="C8302" t="s">
        <v>1079</v>
      </c>
      <c r="D8302" t="s">
        <v>38</v>
      </c>
      <c r="E8302">
        <f>YEAR(Table1[[#This Row],[Order Date]])</f>
        <v>2015</v>
      </c>
      <c r="F8302">
        <v>1</v>
      </c>
      <c r="G8302">
        <f>MONTH(Table1[[#This Row],[Order Date]])</f>
        <v>12</v>
      </c>
      <c r="H8302" s="1">
        <v>42348</v>
      </c>
      <c r="I8302">
        <v>51205</v>
      </c>
      <c r="J8302" t="s">
        <v>28</v>
      </c>
      <c r="K8302">
        <v>5</v>
      </c>
      <c r="L8302">
        <v>39.979999999999997</v>
      </c>
      <c r="M8302" s="2">
        <v>0</v>
      </c>
      <c r="N8302">
        <v>225.72</v>
      </c>
      <c r="O8302">
        <v>9.83</v>
      </c>
      <c r="P8302">
        <v>16.649999999999999</v>
      </c>
      <c r="Q8302" s="2">
        <v>0.4</v>
      </c>
      <c r="R8302" t="s">
        <v>29</v>
      </c>
      <c r="S8302" t="s">
        <v>30</v>
      </c>
      <c r="T8302" t="s">
        <v>2723</v>
      </c>
      <c r="U8302" t="s">
        <v>267</v>
      </c>
      <c r="V8302" t="s">
        <v>33</v>
      </c>
      <c r="W8302">
        <v>7178</v>
      </c>
      <c r="X8302" s="1">
        <v>42349</v>
      </c>
      <c r="Y8302" t="s">
        <v>34</v>
      </c>
      <c r="Z8302" t="e" vm="22">
        <v>#VALUE!</v>
      </c>
      <c r="AA8302">
        <v>44107</v>
      </c>
      <c r="AB8302" t="e" cm="1" vm="2">
        <f t="array" ref="AB8302">_FV(Table1[[#This Row],[State]],"Country/region",TRUE)</f>
        <v>#VALUE!</v>
      </c>
    </row>
    <row r="8303" spans="1:28" x14ac:dyDescent="0.35">
      <c r="A8303" t="s">
        <v>392</v>
      </c>
      <c r="B8303">
        <v>77</v>
      </c>
      <c r="C8303" t="s">
        <v>2267</v>
      </c>
      <c r="D8303" t="s">
        <v>38</v>
      </c>
      <c r="E8303">
        <f>YEAR(Table1[[#This Row],[Order Date]])</f>
        <v>2015</v>
      </c>
      <c r="F8303">
        <v>1</v>
      </c>
      <c r="G8303">
        <f>MONTH(Table1[[#This Row],[Order Date]])</f>
        <v>12</v>
      </c>
      <c r="H8303" s="1">
        <v>42348</v>
      </c>
      <c r="I8303">
        <v>10982</v>
      </c>
      <c r="J8303" t="s">
        <v>39</v>
      </c>
      <c r="K8303">
        <v>29</v>
      </c>
      <c r="L8303">
        <v>18.940000000000001</v>
      </c>
      <c r="M8303" s="2">
        <v>0.02</v>
      </c>
      <c r="N8303">
        <v>538.27</v>
      </c>
      <c r="O8303">
        <v>1.49</v>
      </c>
      <c r="P8303">
        <v>225.19900000000001</v>
      </c>
      <c r="Q8303" s="2">
        <v>0.35</v>
      </c>
      <c r="R8303" t="s">
        <v>29</v>
      </c>
      <c r="S8303" t="s">
        <v>30</v>
      </c>
      <c r="T8303" t="s">
        <v>3059</v>
      </c>
      <c r="U8303" t="s">
        <v>67</v>
      </c>
      <c r="V8303" t="s">
        <v>52</v>
      </c>
      <c r="W8303">
        <v>1522</v>
      </c>
      <c r="X8303" s="1">
        <v>42349</v>
      </c>
      <c r="Y8303" t="s">
        <v>34</v>
      </c>
      <c r="Z8303" t="e" vm="33">
        <v>#VALUE!</v>
      </c>
      <c r="AA8303">
        <v>83642</v>
      </c>
      <c r="AB8303" t="e" cm="1" vm="2">
        <f t="array" ref="AB8303">_FV(Table1[[#This Row],[State]],"Country/region",TRUE)</f>
        <v>#VALUE!</v>
      </c>
    </row>
    <row r="8304" spans="1:28" x14ac:dyDescent="0.35">
      <c r="A8304" t="s">
        <v>392</v>
      </c>
      <c r="B8304">
        <v>77</v>
      </c>
      <c r="C8304" t="s">
        <v>2267</v>
      </c>
      <c r="D8304" t="s">
        <v>38</v>
      </c>
      <c r="E8304">
        <f>YEAR(Table1[[#This Row],[Order Date]])</f>
        <v>2015</v>
      </c>
      <c r="F8304">
        <v>1</v>
      </c>
      <c r="G8304">
        <f>MONTH(Table1[[#This Row],[Order Date]])</f>
        <v>12</v>
      </c>
      <c r="H8304" s="1">
        <v>42348</v>
      </c>
      <c r="I8304">
        <v>10982</v>
      </c>
      <c r="J8304" t="s">
        <v>39</v>
      </c>
      <c r="K8304">
        <v>14</v>
      </c>
      <c r="L8304">
        <v>1.1399999999999999</v>
      </c>
      <c r="M8304" s="2">
        <v>0</v>
      </c>
      <c r="N8304">
        <v>20.95</v>
      </c>
      <c r="O8304">
        <v>0.7</v>
      </c>
      <c r="P8304">
        <v>2.81</v>
      </c>
      <c r="Q8304" s="2">
        <v>0.38</v>
      </c>
      <c r="R8304" t="s">
        <v>29</v>
      </c>
      <c r="S8304" t="s">
        <v>59</v>
      </c>
      <c r="T8304" t="s">
        <v>527</v>
      </c>
      <c r="U8304" t="s">
        <v>232</v>
      </c>
      <c r="V8304" t="s">
        <v>52</v>
      </c>
      <c r="W8304">
        <v>1524</v>
      </c>
      <c r="X8304" s="1">
        <v>42350</v>
      </c>
      <c r="Y8304" t="s">
        <v>42</v>
      </c>
      <c r="Z8304" t="e" vm="33">
        <v>#VALUE!</v>
      </c>
      <c r="AA8304">
        <v>83642</v>
      </c>
      <c r="AB8304" t="e" cm="1" vm="2">
        <f t="array" ref="AB8304">_FV(Table1[[#This Row],[State]],"Country/region",TRUE)</f>
        <v>#VALUE!</v>
      </c>
    </row>
    <row r="8305" spans="1:28" x14ac:dyDescent="0.35">
      <c r="A8305" t="s">
        <v>2954</v>
      </c>
      <c r="B8305">
        <v>77</v>
      </c>
      <c r="C8305" t="s">
        <v>2084</v>
      </c>
      <c r="D8305" t="s">
        <v>57</v>
      </c>
      <c r="E8305">
        <f>YEAR(Table1[[#This Row],[Order Date]])</f>
        <v>2015</v>
      </c>
      <c r="F8305">
        <v>1</v>
      </c>
      <c r="G8305">
        <f>MONTH(Table1[[#This Row],[Order Date]])</f>
        <v>12</v>
      </c>
      <c r="H8305" s="1">
        <v>42348</v>
      </c>
      <c r="I8305">
        <v>59685</v>
      </c>
      <c r="J8305" t="s">
        <v>58</v>
      </c>
      <c r="K8305">
        <v>12</v>
      </c>
      <c r="L8305">
        <v>40.98</v>
      </c>
      <c r="M8305" s="2">
        <v>0.05</v>
      </c>
      <c r="N8305">
        <v>505.2</v>
      </c>
      <c r="O8305">
        <v>5.33</v>
      </c>
      <c r="P8305">
        <v>78.98</v>
      </c>
      <c r="Q8305" s="2">
        <v>0.56999999999999995</v>
      </c>
      <c r="R8305" t="s">
        <v>29</v>
      </c>
      <c r="S8305" t="s">
        <v>30</v>
      </c>
      <c r="T8305" t="s">
        <v>3085</v>
      </c>
      <c r="U8305" t="s">
        <v>214</v>
      </c>
      <c r="V8305" t="s">
        <v>68</v>
      </c>
      <c r="W8305">
        <v>8354</v>
      </c>
      <c r="X8305" s="1">
        <v>42350</v>
      </c>
      <c r="Y8305" t="s">
        <v>34</v>
      </c>
      <c r="Z8305" t="e" vm="11">
        <v>#VALUE!</v>
      </c>
      <c r="AA8305">
        <v>75019</v>
      </c>
      <c r="AB8305" t="e" cm="1" vm="2">
        <f t="array" ref="AB8305">_FV(Table1[[#This Row],[State]],"Country/region",TRUE)</f>
        <v>#VALUE!</v>
      </c>
    </row>
    <row r="8306" spans="1:28" x14ac:dyDescent="0.35">
      <c r="A8306" t="s">
        <v>436</v>
      </c>
      <c r="B8306">
        <v>77</v>
      </c>
      <c r="C8306" t="s">
        <v>2963</v>
      </c>
      <c r="D8306" t="s">
        <v>46</v>
      </c>
      <c r="E8306">
        <f>YEAR(Table1[[#This Row],[Order Date]])</f>
        <v>2015</v>
      </c>
      <c r="F8306">
        <v>1</v>
      </c>
      <c r="G8306">
        <f>MONTH(Table1[[#This Row],[Order Date]])</f>
        <v>12</v>
      </c>
      <c r="H8306" s="1">
        <v>42348</v>
      </c>
      <c r="I8306">
        <v>35011</v>
      </c>
      <c r="J8306" t="s">
        <v>39</v>
      </c>
      <c r="K8306">
        <v>14</v>
      </c>
      <c r="L8306">
        <v>10.98</v>
      </c>
      <c r="M8306" s="2">
        <v>0.09</v>
      </c>
      <c r="N8306">
        <v>154.44999999999999</v>
      </c>
      <c r="O8306">
        <v>3.37</v>
      </c>
      <c r="P8306">
        <v>-2.31</v>
      </c>
      <c r="Q8306" s="2">
        <v>0.56999999999999995</v>
      </c>
      <c r="R8306" t="s">
        <v>29</v>
      </c>
      <c r="S8306" t="s">
        <v>139</v>
      </c>
      <c r="T8306" t="s">
        <v>1274</v>
      </c>
      <c r="U8306" t="s">
        <v>481</v>
      </c>
      <c r="V8306" t="s">
        <v>68</v>
      </c>
      <c r="W8306">
        <v>4917</v>
      </c>
      <c r="X8306" s="1">
        <v>42350</v>
      </c>
      <c r="Y8306" t="s">
        <v>34</v>
      </c>
      <c r="Z8306" t="e" vm="12">
        <v>#VALUE!</v>
      </c>
      <c r="AA8306">
        <v>50315</v>
      </c>
      <c r="AB8306" t="e" cm="1" vm="2">
        <f t="array" ref="AB8306">_FV(Table1[[#This Row],[State]],"Country/region",TRUE)</f>
        <v>#VALUE!</v>
      </c>
    </row>
    <row r="8307" spans="1:28" x14ac:dyDescent="0.35">
      <c r="A8307" t="s">
        <v>618</v>
      </c>
      <c r="B8307">
        <v>77</v>
      </c>
      <c r="C8307" t="s">
        <v>619</v>
      </c>
      <c r="D8307" t="s">
        <v>38</v>
      </c>
      <c r="E8307">
        <f>YEAR(Table1[[#This Row],[Order Date]])</f>
        <v>2015</v>
      </c>
      <c r="F8307">
        <v>1</v>
      </c>
      <c r="G8307">
        <f>MONTH(Table1[[#This Row],[Order Date]])</f>
        <v>12</v>
      </c>
      <c r="H8307" s="1">
        <v>42348</v>
      </c>
      <c r="I8307">
        <v>26919</v>
      </c>
      <c r="J8307" t="s">
        <v>47</v>
      </c>
      <c r="K8307">
        <v>12</v>
      </c>
      <c r="L8307">
        <v>300.64999999999998</v>
      </c>
      <c r="M8307" s="2">
        <v>0.03</v>
      </c>
      <c r="N8307">
        <v>3534.56</v>
      </c>
      <c r="O8307">
        <v>24.49</v>
      </c>
      <c r="P8307">
        <v>763.32</v>
      </c>
      <c r="Q8307" s="2">
        <v>0.52</v>
      </c>
      <c r="R8307" t="s">
        <v>29</v>
      </c>
      <c r="S8307" t="s">
        <v>40</v>
      </c>
      <c r="T8307" t="s">
        <v>2407</v>
      </c>
      <c r="U8307" t="s">
        <v>214</v>
      </c>
      <c r="V8307" t="s">
        <v>76</v>
      </c>
      <c r="W8307">
        <v>3769</v>
      </c>
      <c r="X8307" s="1">
        <v>42350</v>
      </c>
      <c r="Y8307" t="s">
        <v>34</v>
      </c>
      <c r="Z8307" t="e" vm="14">
        <v>#VALUE!</v>
      </c>
      <c r="AA8307">
        <v>33917</v>
      </c>
      <c r="AB8307" t="e" cm="1" vm="2">
        <f t="array" ref="AB8307">_FV(Table1[[#This Row],[State]],"Country/region",TRUE)</f>
        <v>#VALUE!</v>
      </c>
    </row>
    <row r="8308" spans="1:28" x14ac:dyDescent="0.35">
      <c r="A8308" t="s">
        <v>618</v>
      </c>
      <c r="B8308">
        <v>77</v>
      </c>
      <c r="C8308" t="s">
        <v>619</v>
      </c>
      <c r="D8308" t="s">
        <v>38</v>
      </c>
      <c r="E8308">
        <f>YEAR(Table1[[#This Row],[Order Date]])</f>
        <v>2015</v>
      </c>
      <c r="F8308">
        <v>1</v>
      </c>
      <c r="G8308">
        <f>MONTH(Table1[[#This Row],[Order Date]])</f>
        <v>12</v>
      </c>
      <c r="H8308" s="1">
        <v>42348</v>
      </c>
      <c r="I8308">
        <v>26919</v>
      </c>
      <c r="J8308" t="s">
        <v>47</v>
      </c>
      <c r="K8308">
        <v>32</v>
      </c>
      <c r="L8308">
        <v>4.9800000000000004</v>
      </c>
      <c r="M8308" s="2">
        <v>0.1</v>
      </c>
      <c r="N8308">
        <v>155.27000000000001</v>
      </c>
      <c r="O8308">
        <v>7.54</v>
      </c>
      <c r="P8308">
        <v>-151.55000000000001</v>
      </c>
      <c r="Q8308" s="2">
        <v>0.38</v>
      </c>
      <c r="R8308" t="s">
        <v>29</v>
      </c>
      <c r="S8308" t="s">
        <v>30</v>
      </c>
      <c r="T8308" t="s">
        <v>932</v>
      </c>
      <c r="U8308" t="s">
        <v>61</v>
      </c>
      <c r="V8308" t="s">
        <v>76</v>
      </c>
      <c r="W8308">
        <v>3770</v>
      </c>
      <c r="X8308" s="1">
        <v>42350</v>
      </c>
      <c r="Y8308" t="s">
        <v>34</v>
      </c>
      <c r="Z8308" t="e" vm="14">
        <v>#VALUE!</v>
      </c>
      <c r="AA8308">
        <v>33917</v>
      </c>
      <c r="AB8308" t="e" cm="1" vm="2">
        <f t="array" ref="AB8308">_FV(Table1[[#This Row],[State]],"Country/region",TRUE)</f>
        <v>#VALUE!</v>
      </c>
    </row>
    <row r="8309" spans="1:28" x14ac:dyDescent="0.35">
      <c r="A8309" t="s">
        <v>392</v>
      </c>
      <c r="B8309">
        <v>77</v>
      </c>
      <c r="C8309" t="s">
        <v>2267</v>
      </c>
      <c r="D8309" t="s">
        <v>38</v>
      </c>
      <c r="E8309">
        <f>YEAR(Table1[[#This Row],[Order Date]])</f>
        <v>2015</v>
      </c>
      <c r="F8309">
        <v>1</v>
      </c>
      <c r="G8309">
        <f>MONTH(Table1[[#This Row],[Order Date]])</f>
        <v>12</v>
      </c>
      <c r="H8309" s="1">
        <v>42348</v>
      </c>
      <c r="I8309">
        <v>10982</v>
      </c>
      <c r="J8309" t="s">
        <v>39</v>
      </c>
      <c r="K8309">
        <v>30</v>
      </c>
      <c r="L8309">
        <v>122.99</v>
      </c>
      <c r="M8309" s="2">
        <v>0.05</v>
      </c>
      <c r="N8309">
        <v>3665.41</v>
      </c>
      <c r="O8309">
        <v>19.989999999999998</v>
      </c>
      <c r="P8309">
        <v>1236.3589999999999</v>
      </c>
      <c r="Q8309" s="2">
        <v>0.37</v>
      </c>
      <c r="R8309" t="s">
        <v>29</v>
      </c>
      <c r="S8309" t="s">
        <v>30</v>
      </c>
      <c r="T8309" t="s">
        <v>1444</v>
      </c>
      <c r="U8309" t="s">
        <v>67</v>
      </c>
      <c r="V8309" t="s">
        <v>52</v>
      </c>
      <c r="W8309">
        <v>1523</v>
      </c>
      <c r="X8309" s="1">
        <v>42350</v>
      </c>
      <c r="Y8309" t="s">
        <v>34</v>
      </c>
      <c r="Z8309" t="e" vm="33">
        <v>#VALUE!</v>
      </c>
      <c r="AA8309">
        <v>83642</v>
      </c>
      <c r="AB8309" t="e" cm="1" vm="2">
        <f t="array" ref="AB8309">_FV(Table1[[#This Row],[State]],"Country/region",TRUE)</f>
        <v>#VALUE!</v>
      </c>
    </row>
    <row r="8310" spans="1:28" x14ac:dyDescent="0.35">
      <c r="A8310" t="s">
        <v>254</v>
      </c>
      <c r="B8310">
        <v>78</v>
      </c>
      <c r="C8310" t="s">
        <v>1257</v>
      </c>
      <c r="D8310" t="s">
        <v>46</v>
      </c>
      <c r="E8310">
        <f>YEAR(Table1[[#This Row],[Order Date]])</f>
        <v>2015</v>
      </c>
      <c r="F8310">
        <v>1</v>
      </c>
      <c r="G8310">
        <f>MONTH(Table1[[#This Row],[Order Date]])</f>
        <v>12</v>
      </c>
      <c r="H8310" s="1">
        <v>42349</v>
      </c>
      <c r="I8310">
        <v>49190</v>
      </c>
      <c r="J8310" t="s">
        <v>28</v>
      </c>
      <c r="K8310">
        <v>4</v>
      </c>
      <c r="L8310">
        <v>6.88</v>
      </c>
      <c r="M8310" s="2">
        <v>0.09</v>
      </c>
      <c r="N8310">
        <v>28.04</v>
      </c>
      <c r="O8310">
        <v>2</v>
      </c>
      <c r="P8310">
        <v>-4.45</v>
      </c>
      <c r="Q8310" s="2">
        <v>0.39</v>
      </c>
      <c r="R8310" t="s">
        <v>29</v>
      </c>
      <c r="S8310" t="s">
        <v>59</v>
      </c>
      <c r="T8310" t="s">
        <v>530</v>
      </c>
      <c r="U8310" t="s">
        <v>61</v>
      </c>
      <c r="V8310" t="s">
        <v>33</v>
      </c>
      <c r="W8310">
        <v>6897</v>
      </c>
      <c r="X8310" s="1">
        <v>42350</v>
      </c>
      <c r="Y8310" t="s">
        <v>34</v>
      </c>
      <c r="Z8310" t="e" vm="27">
        <v>#VALUE!</v>
      </c>
      <c r="AA8310">
        <v>5451</v>
      </c>
      <c r="AB8310" t="e" cm="1" vm="2">
        <f t="array" ref="AB8310">_FV(Table1[[#This Row],[State]],"Country/region",TRUE)</f>
        <v>#VALUE!</v>
      </c>
    </row>
    <row r="8311" spans="1:28" x14ac:dyDescent="0.35">
      <c r="A8311" t="s">
        <v>2432</v>
      </c>
      <c r="B8311">
        <v>77</v>
      </c>
      <c r="C8311" t="s">
        <v>1134</v>
      </c>
      <c r="D8311" t="s">
        <v>46</v>
      </c>
      <c r="E8311">
        <f>YEAR(Table1[[#This Row],[Order Date]])</f>
        <v>2015</v>
      </c>
      <c r="F8311">
        <v>1</v>
      </c>
      <c r="G8311">
        <f>MONTH(Table1[[#This Row],[Order Date]])</f>
        <v>12</v>
      </c>
      <c r="H8311" s="1">
        <v>42349</v>
      </c>
      <c r="I8311">
        <v>6339</v>
      </c>
      <c r="J8311" t="s">
        <v>58</v>
      </c>
      <c r="K8311">
        <v>20</v>
      </c>
      <c r="L8311">
        <v>14.98</v>
      </c>
      <c r="M8311" s="2">
        <v>0.05</v>
      </c>
      <c r="N8311">
        <v>303.69</v>
      </c>
      <c r="O8311">
        <v>7.69</v>
      </c>
      <c r="P8311">
        <v>-50.84</v>
      </c>
      <c r="Q8311" s="2">
        <v>0.56999999999999995</v>
      </c>
      <c r="R8311" t="s">
        <v>29</v>
      </c>
      <c r="S8311" t="s">
        <v>30</v>
      </c>
      <c r="T8311" t="s">
        <v>1069</v>
      </c>
      <c r="U8311" t="s">
        <v>32</v>
      </c>
      <c r="V8311" t="s">
        <v>76</v>
      </c>
      <c r="W8311">
        <v>884</v>
      </c>
      <c r="X8311" s="1">
        <v>42350</v>
      </c>
      <c r="Y8311" t="s">
        <v>34</v>
      </c>
      <c r="Z8311" t="e" vm="47">
        <v>#VALUE!</v>
      </c>
      <c r="AA8311">
        <v>27534</v>
      </c>
      <c r="AB8311" t="e" cm="1" vm="2">
        <f t="array" ref="AB8311">_FV(Table1[[#This Row],[State]],"Country/region",TRUE)</f>
        <v>#VALUE!</v>
      </c>
    </row>
    <row r="8312" spans="1:28" x14ac:dyDescent="0.35">
      <c r="A8312" t="s">
        <v>3390</v>
      </c>
      <c r="B8312">
        <v>77</v>
      </c>
      <c r="C8312" t="s">
        <v>532</v>
      </c>
      <c r="D8312" t="s">
        <v>46</v>
      </c>
      <c r="E8312">
        <f>YEAR(Table1[[#This Row],[Order Date]])</f>
        <v>2015</v>
      </c>
      <c r="F8312">
        <v>1</v>
      </c>
      <c r="G8312">
        <f>MONTH(Table1[[#This Row],[Order Date]])</f>
        <v>12</v>
      </c>
      <c r="H8312" s="1">
        <v>42349</v>
      </c>
      <c r="I8312">
        <v>23555</v>
      </c>
      <c r="J8312" t="s">
        <v>28</v>
      </c>
      <c r="K8312">
        <v>29</v>
      </c>
      <c r="L8312">
        <v>3.69</v>
      </c>
      <c r="M8312" s="2">
        <v>0.09</v>
      </c>
      <c r="N8312">
        <v>104.7</v>
      </c>
      <c r="O8312">
        <v>0.5</v>
      </c>
      <c r="P8312">
        <v>42.16</v>
      </c>
      <c r="Q8312" s="2">
        <v>0.38</v>
      </c>
      <c r="R8312" t="s">
        <v>29</v>
      </c>
      <c r="S8312" t="s">
        <v>30</v>
      </c>
      <c r="T8312" t="s">
        <v>2835</v>
      </c>
      <c r="U8312" t="s">
        <v>210</v>
      </c>
      <c r="V8312" t="s">
        <v>52</v>
      </c>
      <c r="W8312">
        <v>3292</v>
      </c>
      <c r="X8312" s="1">
        <v>42350</v>
      </c>
      <c r="Y8312" t="s">
        <v>34</v>
      </c>
      <c r="Z8312" t="e" vm="4">
        <v>#VALUE!</v>
      </c>
      <c r="AA8312">
        <v>92630</v>
      </c>
      <c r="AB8312" t="e" cm="1" vm="2">
        <f t="array" ref="AB8312">_FV(Table1[[#This Row],[State]],"Country/region",TRUE)</f>
        <v>#VALUE!</v>
      </c>
    </row>
    <row r="8313" spans="1:28" x14ac:dyDescent="0.35">
      <c r="A8313" t="s">
        <v>3390</v>
      </c>
      <c r="B8313">
        <v>77</v>
      </c>
      <c r="C8313" t="s">
        <v>532</v>
      </c>
      <c r="D8313" t="s">
        <v>46</v>
      </c>
      <c r="E8313">
        <f>YEAR(Table1[[#This Row],[Order Date]])</f>
        <v>2015</v>
      </c>
      <c r="F8313">
        <v>1</v>
      </c>
      <c r="G8313">
        <f>MONTH(Table1[[#This Row],[Order Date]])</f>
        <v>12</v>
      </c>
      <c r="H8313" s="1">
        <v>42349</v>
      </c>
      <c r="I8313">
        <v>23555</v>
      </c>
      <c r="J8313" t="s">
        <v>28</v>
      </c>
      <c r="K8313">
        <v>5</v>
      </c>
      <c r="L8313">
        <v>65.989999999999995</v>
      </c>
      <c r="M8313" s="2">
        <v>0.06</v>
      </c>
      <c r="N8313">
        <v>284.45249999999999</v>
      </c>
      <c r="O8313">
        <v>8.99</v>
      </c>
      <c r="P8313">
        <v>-254.78200000000001</v>
      </c>
      <c r="Q8313" s="2">
        <v>0.57999999999999996</v>
      </c>
      <c r="R8313" t="s">
        <v>96</v>
      </c>
      <c r="S8313" t="s">
        <v>30</v>
      </c>
      <c r="T8313" t="s">
        <v>1792</v>
      </c>
      <c r="U8313" t="s">
        <v>105</v>
      </c>
      <c r="V8313" t="s">
        <v>52</v>
      </c>
      <c r="W8313">
        <v>3293</v>
      </c>
      <c r="X8313" s="1">
        <v>42350</v>
      </c>
      <c r="Y8313" t="s">
        <v>34</v>
      </c>
      <c r="Z8313" t="e" vm="4">
        <v>#VALUE!</v>
      </c>
      <c r="AA8313">
        <v>92630</v>
      </c>
      <c r="AB8313" t="e" cm="1" vm="2">
        <f t="array" ref="AB8313">_FV(Table1[[#This Row],[State]],"Country/region",TRUE)</f>
        <v>#VALUE!</v>
      </c>
    </row>
    <row r="8314" spans="1:28" x14ac:dyDescent="0.35">
      <c r="A8314" t="s">
        <v>3561</v>
      </c>
      <c r="B8314">
        <v>77</v>
      </c>
      <c r="C8314" t="s">
        <v>2963</v>
      </c>
      <c r="D8314" t="s">
        <v>46</v>
      </c>
      <c r="E8314">
        <f>YEAR(Table1[[#This Row],[Order Date]])</f>
        <v>2015</v>
      </c>
      <c r="F8314">
        <v>1</v>
      </c>
      <c r="G8314">
        <f>MONTH(Table1[[#This Row],[Order Date]])</f>
        <v>12</v>
      </c>
      <c r="H8314" s="1">
        <v>42349</v>
      </c>
      <c r="I8314">
        <v>24576</v>
      </c>
      <c r="J8314" t="s">
        <v>39</v>
      </c>
      <c r="K8314">
        <v>10</v>
      </c>
      <c r="L8314">
        <v>14.58</v>
      </c>
      <c r="M8314" s="2">
        <v>0.05</v>
      </c>
      <c r="N8314">
        <v>152.84</v>
      </c>
      <c r="O8314">
        <v>7.4</v>
      </c>
      <c r="P8314">
        <v>38.020000000000003</v>
      </c>
      <c r="Q8314" s="2">
        <v>0.48</v>
      </c>
      <c r="R8314" t="s">
        <v>48</v>
      </c>
      <c r="S8314" t="s">
        <v>30</v>
      </c>
      <c r="T8314" t="s">
        <v>2528</v>
      </c>
      <c r="U8314" t="s">
        <v>82</v>
      </c>
      <c r="V8314" t="s">
        <v>68</v>
      </c>
      <c r="W8314">
        <v>3442</v>
      </c>
      <c r="X8314" s="1">
        <v>42351</v>
      </c>
      <c r="Y8314" t="s">
        <v>34</v>
      </c>
      <c r="Z8314" t="e" vm="12">
        <v>#VALUE!</v>
      </c>
      <c r="AA8314">
        <v>52803</v>
      </c>
      <c r="AB8314" t="e" cm="1" vm="2">
        <f t="array" ref="AB8314">_FV(Table1[[#This Row],[State]],"Country/region",TRUE)</f>
        <v>#VALUE!</v>
      </c>
    </row>
    <row r="8315" spans="1:28" x14ac:dyDescent="0.35">
      <c r="A8315" t="s">
        <v>659</v>
      </c>
      <c r="B8315">
        <v>78</v>
      </c>
      <c r="C8315" t="s">
        <v>2378</v>
      </c>
      <c r="D8315" t="s">
        <v>38</v>
      </c>
      <c r="E8315">
        <f>YEAR(Table1[[#This Row],[Order Date]])</f>
        <v>2015</v>
      </c>
      <c r="F8315">
        <v>1</v>
      </c>
      <c r="G8315">
        <f>MONTH(Table1[[#This Row],[Order Date]])</f>
        <v>12</v>
      </c>
      <c r="H8315" s="1">
        <v>42349</v>
      </c>
      <c r="I8315">
        <v>46048</v>
      </c>
      <c r="J8315" t="s">
        <v>131</v>
      </c>
      <c r="K8315">
        <v>10</v>
      </c>
      <c r="L8315">
        <v>12.98</v>
      </c>
      <c r="M8315" s="2">
        <v>0.05</v>
      </c>
      <c r="N8315">
        <v>135.77000000000001</v>
      </c>
      <c r="O8315">
        <v>3.14</v>
      </c>
      <c r="P8315">
        <v>0.53</v>
      </c>
      <c r="Q8315" s="2">
        <v>0.6</v>
      </c>
      <c r="R8315" t="s">
        <v>29</v>
      </c>
      <c r="S8315" t="s">
        <v>139</v>
      </c>
      <c r="T8315" t="s">
        <v>1930</v>
      </c>
      <c r="U8315" t="s">
        <v>481</v>
      </c>
      <c r="V8315" t="s">
        <v>52</v>
      </c>
      <c r="W8315">
        <v>6466</v>
      </c>
      <c r="X8315" s="1">
        <v>42351</v>
      </c>
      <c r="Y8315" t="s">
        <v>42</v>
      </c>
      <c r="Z8315" t="e" vm="45">
        <v>#VALUE!</v>
      </c>
      <c r="AA8315">
        <v>59715</v>
      </c>
      <c r="AB8315" t="e" cm="1" vm="2">
        <f t="array" ref="AB8315">_FV(Table1[[#This Row],[State]],"Country/region",TRUE)</f>
        <v>#VALUE!</v>
      </c>
    </row>
    <row r="8316" spans="1:28" x14ac:dyDescent="0.35">
      <c r="A8316" t="s">
        <v>659</v>
      </c>
      <c r="B8316">
        <v>78</v>
      </c>
      <c r="C8316" t="s">
        <v>2378</v>
      </c>
      <c r="D8316" t="s">
        <v>38</v>
      </c>
      <c r="E8316">
        <f>YEAR(Table1[[#This Row],[Order Date]])</f>
        <v>2015</v>
      </c>
      <c r="F8316">
        <v>1</v>
      </c>
      <c r="G8316">
        <f>MONTH(Table1[[#This Row],[Order Date]])</f>
        <v>12</v>
      </c>
      <c r="H8316" s="1">
        <v>42349</v>
      </c>
      <c r="I8316">
        <v>46048</v>
      </c>
      <c r="J8316" t="s">
        <v>131</v>
      </c>
      <c r="K8316">
        <v>35</v>
      </c>
      <c r="L8316">
        <v>13.48</v>
      </c>
      <c r="M8316" s="2">
        <v>0.08</v>
      </c>
      <c r="N8316">
        <v>447.25</v>
      </c>
      <c r="O8316">
        <v>4.51</v>
      </c>
      <c r="P8316">
        <v>-15.92</v>
      </c>
      <c r="Q8316" s="2">
        <v>0.59</v>
      </c>
      <c r="R8316" t="s">
        <v>29</v>
      </c>
      <c r="S8316" t="s">
        <v>30</v>
      </c>
      <c r="T8316" t="s">
        <v>1046</v>
      </c>
      <c r="U8316" t="s">
        <v>32</v>
      </c>
      <c r="V8316" t="s">
        <v>52</v>
      </c>
      <c r="W8316">
        <v>6467</v>
      </c>
      <c r="X8316" s="1">
        <v>42351</v>
      </c>
      <c r="Y8316" t="s">
        <v>34</v>
      </c>
      <c r="Z8316" t="e" vm="45">
        <v>#VALUE!</v>
      </c>
      <c r="AA8316">
        <v>59715</v>
      </c>
      <c r="AB8316" t="e" cm="1" vm="2">
        <f t="array" ref="AB8316">_FV(Table1[[#This Row],[State]],"Country/region",TRUE)</f>
        <v>#VALUE!</v>
      </c>
    </row>
    <row r="8317" spans="1:28" x14ac:dyDescent="0.35">
      <c r="A8317" t="s">
        <v>1058</v>
      </c>
      <c r="B8317">
        <v>77</v>
      </c>
      <c r="C8317" t="s">
        <v>2963</v>
      </c>
      <c r="D8317" t="s">
        <v>46</v>
      </c>
      <c r="E8317">
        <f>YEAR(Table1[[#This Row],[Order Date]])</f>
        <v>2015</v>
      </c>
      <c r="F8317">
        <v>1</v>
      </c>
      <c r="G8317">
        <f>MONTH(Table1[[#This Row],[Order Date]])</f>
        <v>12</v>
      </c>
      <c r="H8317" s="1">
        <v>42349</v>
      </c>
      <c r="I8317">
        <v>24576</v>
      </c>
      <c r="J8317" t="s">
        <v>39</v>
      </c>
      <c r="K8317">
        <v>29</v>
      </c>
      <c r="L8317">
        <v>20.99</v>
      </c>
      <c r="M8317" s="2">
        <v>0.03</v>
      </c>
      <c r="N8317">
        <v>531.06299999999999</v>
      </c>
      <c r="O8317">
        <v>4.8099999999999996</v>
      </c>
      <c r="P8317">
        <v>24.561</v>
      </c>
      <c r="Q8317" s="2">
        <v>0.57999999999999996</v>
      </c>
      <c r="R8317" t="s">
        <v>96</v>
      </c>
      <c r="S8317" t="s">
        <v>80</v>
      </c>
      <c r="T8317" t="s">
        <v>1004</v>
      </c>
      <c r="U8317" t="s">
        <v>105</v>
      </c>
      <c r="V8317" t="s">
        <v>68</v>
      </c>
      <c r="W8317">
        <v>3441</v>
      </c>
      <c r="X8317" s="1">
        <v>42351</v>
      </c>
      <c r="Y8317" t="s">
        <v>34</v>
      </c>
      <c r="Z8317" t="e" vm="12">
        <v>#VALUE!</v>
      </c>
      <c r="AA8317">
        <v>51503</v>
      </c>
      <c r="AB8317" t="e" cm="1" vm="2">
        <f t="array" ref="AB8317">_FV(Table1[[#This Row],[State]],"Country/region",TRUE)</f>
        <v>#VALUE!</v>
      </c>
    </row>
    <row r="8318" spans="1:28" x14ac:dyDescent="0.35">
      <c r="A8318" t="s">
        <v>588</v>
      </c>
      <c r="B8318">
        <v>78</v>
      </c>
      <c r="C8318" t="s">
        <v>589</v>
      </c>
      <c r="D8318" t="s">
        <v>27</v>
      </c>
      <c r="E8318">
        <f>YEAR(Table1[[#This Row],[Order Date]])</f>
        <v>2015</v>
      </c>
      <c r="F8318">
        <v>1</v>
      </c>
      <c r="G8318">
        <f>MONTH(Table1[[#This Row],[Order Date]])</f>
        <v>12</v>
      </c>
      <c r="H8318" s="1">
        <v>42349</v>
      </c>
      <c r="I8318">
        <v>34532</v>
      </c>
      <c r="J8318" t="s">
        <v>47</v>
      </c>
      <c r="K8318">
        <v>41</v>
      </c>
      <c r="L8318">
        <v>30.98</v>
      </c>
      <c r="M8318" s="2">
        <v>0.04</v>
      </c>
      <c r="N8318">
        <v>1234.3599999999999</v>
      </c>
      <c r="O8318">
        <v>19.510000000000002</v>
      </c>
      <c r="P8318">
        <v>-84.77</v>
      </c>
      <c r="Q8318" s="2">
        <v>0.36</v>
      </c>
      <c r="R8318" t="s">
        <v>29</v>
      </c>
      <c r="S8318" t="s">
        <v>30</v>
      </c>
      <c r="T8318" t="s">
        <v>1433</v>
      </c>
      <c r="U8318" t="s">
        <v>267</v>
      </c>
      <c r="V8318" t="s">
        <v>52</v>
      </c>
      <c r="W8318">
        <v>4854</v>
      </c>
      <c r="X8318" s="1">
        <v>42356</v>
      </c>
      <c r="Y8318" t="s">
        <v>42</v>
      </c>
      <c r="Z8318" t="e" vm="32">
        <v>#VALUE!</v>
      </c>
      <c r="AA8318">
        <v>81001</v>
      </c>
      <c r="AB8318" t="e" cm="1" vm="2">
        <f t="array" ref="AB8318">_FV(Table1[[#This Row],[State]],"Country/region",TRUE)</f>
        <v>#VALUE!</v>
      </c>
    </row>
    <row r="8319" spans="1:28" x14ac:dyDescent="0.35">
      <c r="A8319" t="s">
        <v>1644</v>
      </c>
      <c r="B8319">
        <v>79</v>
      </c>
      <c r="C8319" t="s">
        <v>181</v>
      </c>
      <c r="D8319" t="s">
        <v>46</v>
      </c>
      <c r="E8319">
        <f>YEAR(Table1[[#This Row],[Order Date]])</f>
        <v>2015</v>
      </c>
      <c r="F8319">
        <v>1</v>
      </c>
      <c r="G8319">
        <f>MONTH(Table1[[#This Row],[Order Date]])</f>
        <v>12</v>
      </c>
      <c r="H8319" s="1">
        <v>42350</v>
      </c>
      <c r="I8319">
        <v>59781</v>
      </c>
      <c r="J8319" t="s">
        <v>39</v>
      </c>
      <c r="K8319">
        <v>28</v>
      </c>
      <c r="L8319">
        <v>880.98</v>
      </c>
      <c r="M8319" s="2">
        <v>0.04</v>
      </c>
      <c r="N8319">
        <v>24391.16</v>
      </c>
      <c r="O8319">
        <v>44.55</v>
      </c>
      <c r="P8319">
        <v>-9611.91</v>
      </c>
      <c r="Q8319" s="2">
        <v>0.62</v>
      </c>
      <c r="R8319" t="s">
        <v>48</v>
      </c>
      <c r="S8319" t="s">
        <v>73</v>
      </c>
      <c r="T8319" t="s">
        <v>158</v>
      </c>
      <c r="U8319" t="s">
        <v>154</v>
      </c>
      <c r="V8319" t="s">
        <v>33</v>
      </c>
      <c r="W8319">
        <v>8368</v>
      </c>
      <c r="X8319" s="1">
        <v>42351</v>
      </c>
      <c r="Y8319" t="s">
        <v>53</v>
      </c>
      <c r="Z8319" t="e" vm="24">
        <v>#VALUE!</v>
      </c>
      <c r="AA8319">
        <v>7101</v>
      </c>
      <c r="AB8319" t="e" cm="1" vm="2">
        <f t="array" ref="AB8319">_FV(Table1[[#This Row],[State]],"Country/region",TRUE)</f>
        <v>#VALUE!</v>
      </c>
    </row>
    <row r="8320" spans="1:28" x14ac:dyDescent="0.35">
      <c r="A8320" t="s">
        <v>3562</v>
      </c>
      <c r="B8320">
        <v>79</v>
      </c>
      <c r="C8320" t="s">
        <v>181</v>
      </c>
      <c r="D8320" t="s">
        <v>46</v>
      </c>
      <c r="E8320">
        <f>YEAR(Table1[[#This Row],[Order Date]])</f>
        <v>2015</v>
      </c>
      <c r="F8320">
        <v>1</v>
      </c>
      <c r="G8320">
        <f>MONTH(Table1[[#This Row],[Order Date]])</f>
        <v>12</v>
      </c>
      <c r="H8320" s="1">
        <v>42350</v>
      </c>
      <c r="I8320">
        <v>59781</v>
      </c>
      <c r="J8320" t="s">
        <v>39</v>
      </c>
      <c r="K8320">
        <v>24</v>
      </c>
      <c r="L8320">
        <v>180.98</v>
      </c>
      <c r="M8320" s="2">
        <v>0.04</v>
      </c>
      <c r="N8320">
        <v>4408.2700000000004</v>
      </c>
      <c r="O8320">
        <v>30</v>
      </c>
      <c r="P8320">
        <v>329.28</v>
      </c>
      <c r="Q8320" s="2">
        <v>0.69</v>
      </c>
      <c r="R8320" t="s">
        <v>48</v>
      </c>
      <c r="S8320" t="s">
        <v>49</v>
      </c>
      <c r="T8320" t="s">
        <v>2025</v>
      </c>
      <c r="U8320" t="s">
        <v>51</v>
      </c>
      <c r="V8320" t="s">
        <v>33</v>
      </c>
      <c r="W8320">
        <v>8367</v>
      </c>
      <c r="X8320" s="1">
        <v>42351</v>
      </c>
      <c r="Y8320" t="s">
        <v>53</v>
      </c>
      <c r="Z8320" t="e" vm="30">
        <v>#VALUE!</v>
      </c>
      <c r="AA8320">
        <v>1945</v>
      </c>
      <c r="AB8320" t="e" cm="1" vm="2">
        <f t="array" ref="AB8320">_FV(Table1[[#This Row],[State]],"Country/region",TRUE)</f>
        <v>#VALUE!</v>
      </c>
    </row>
    <row r="8321" spans="1:28" x14ac:dyDescent="0.35">
      <c r="A8321" t="s">
        <v>3197</v>
      </c>
      <c r="B8321">
        <v>79</v>
      </c>
      <c r="C8321" t="s">
        <v>181</v>
      </c>
      <c r="D8321" t="s">
        <v>46</v>
      </c>
      <c r="E8321">
        <f>YEAR(Table1[[#This Row],[Order Date]])</f>
        <v>2015</v>
      </c>
      <c r="F8321">
        <v>1</v>
      </c>
      <c r="G8321">
        <f>MONTH(Table1[[#This Row],[Order Date]])</f>
        <v>12</v>
      </c>
      <c r="H8321" s="1">
        <v>42350</v>
      </c>
      <c r="I8321">
        <v>59781</v>
      </c>
      <c r="J8321" t="s">
        <v>39</v>
      </c>
      <c r="K8321">
        <v>43</v>
      </c>
      <c r="L8321">
        <v>5.58</v>
      </c>
      <c r="M8321" s="2">
        <v>0</v>
      </c>
      <c r="N8321">
        <v>262.13</v>
      </c>
      <c r="O8321">
        <v>5.3</v>
      </c>
      <c r="P8321">
        <v>-60.91</v>
      </c>
      <c r="Q8321" s="2">
        <v>0.35</v>
      </c>
      <c r="R8321" t="s">
        <v>29</v>
      </c>
      <c r="S8321" t="s">
        <v>30</v>
      </c>
      <c r="T8321" t="s">
        <v>1233</v>
      </c>
      <c r="U8321" t="s">
        <v>267</v>
      </c>
      <c r="V8321" t="s">
        <v>52</v>
      </c>
      <c r="W8321">
        <v>8369</v>
      </c>
      <c r="X8321" s="1">
        <v>42351</v>
      </c>
      <c r="Y8321" t="s">
        <v>42</v>
      </c>
      <c r="Z8321" t="e" vm="4">
        <v>#VALUE!</v>
      </c>
      <c r="AA8321">
        <v>92105</v>
      </c>
      <c r="AB8321" t="e" cm="1" vm="2">
        <f t="array" ref="AB8321">_FV(Table1[[#This Row],[State]],"Country/region",TRUE)</f>
        <v>#VALUE!</v>
      </c>
    </row>
    <row r="8322" spans="1:28" x14ac:dyDescent="0.35">
      <c r="A8322" t="s">
        <v>3197</v>
      </c>
      <c r="B8322">
        <v>79</v>
      </c>
      <c r="C8322" t="s">
        <v>181</v>
      </c>
      <c r="D8322" t="s">
        <v>46</v>
      </c>
      <c r="E8322">
        <f>YEAR(Table1[[#This Row],[Order Date]])</f>
        <v>2015</v>
      </c>
      <c r="F8322">
        <v>1</v>
      </c>
      <c r="G8322">
        <f>MONTH(Table1[[#This Row],[Order Date]])</f>
        <v>12</v>
      </c>
      <c r="H8322" s="1">
        <v>42350</v>
      </c>
      <c r="I8322">
        <v>59781</v>
      </c>
      <c r="J8322" t="s">
        <v>39</v>
      </c>
      <c r="K8322">
        <v>24</v>
      </c>
      <c r="L8322">
        <v>7.28</v>
      </c>
      <c r="M8322" s="2">
        <v>0.1</v>
      </c>
      <c r="N8322">
        <v>173.12</v>
      </c>
      <c r="O8322">
        <v>11.15</v>
      </c>
      <c r="P8322">
        <v>-166.41</v>
      </c>
      <c r="Q8322" s="2">
        <v>0.37</v>
      </c>
      <c r="R8322" t="s">
        <v>29</v>
      </c>
      <c r="S8322" t="s">
        <v>30</v>
      </c>
      <c r="T8322" t="s">
        <v>598</v>
      </c>
      <c r="U8322" t="s">
        <v>61</v>
      </c>
      <c r="V8322" t="s">
        <v>52</v>
      </c>
      <c r="W8322">
        <v>8370</v>
      </c>
      <c r="X8322" s="1">
        <v>42351</v>
      </c>
      <c r="Y8322" t="s">
        <v>34</v>
      </c>
      <c r="Z8322" t="e" vm="4">
        <v>#VALUE!</v>
      </c>
      <c r="AA8322">
        <v>92105</v>
      </c>
      <c r="AB8322" t="e" cm="1" vm="2">
        <f t="array" ref="AB8322">_FV(Table1[[#This Row],[State]],"Country/region",TRUE)</f>
        <v>#VALUE!</v>
      </c>
    </row>
    <row r="8323" spans="1:28" x14ac:dyDescent="0.35">
      <c r="A8323" t="s">
        <v>3265</v>
      </c>
      <c r="B8323">
        <v>79</v>
      </c>
      <c r="C8323" t="s">
        <v>181</v>
      </c>
      <c r="D8323" t="s">
        <v>46</v>
      </c>
      <c r="E8323">
        <f>YEAR(Table1[[#This Row],[Order Date]])</f>
        <v>2015</v>
      </c>
      <c r="F8323">
        <v>1</v>
      </c>
      <c r="G8323">
        <f>MONTH(Table1[[#This Row],[Order Date]])</f>
        <v>12</v>
      </c>
      <c r="H8323" s="1">
        <v>42350</v>
      </c>
      <c r="I8323">
        <v>59781</v>
      </c>
      <c r="J8323" t="s">
        <v>39</v>
      </c>
      <c r="K8323">
        <v>18</v>
      </c>
      <c r="L8323">
        <v>99.23</v>
      </c>
      <c r="M8323" s="2">
        <v>0.02</v>
      </c>
      <c r="N8323">
        <v>1837.94</v>
      </c>
      <c r="O8323">
        <v>8.99</v>
      </c>
      <c r="P8323">
        <v>1249.43</v>
      </c>
      <c r="Q8323" s="2">
        <v>0.35</v>
      </c>
      <c r="R8323" t="s">
        <v>48</v>
      </c>
      <c r="S8323" t="s">
        <v>139</v>
      </c>
      <c r="T8323" t="s">
        <v>1851</v>
      </c>
      <c r="U8323" t="s">
        <v>82</v>
      </c>
      <c r="V8323" t="s">
        <v>33</v>
      </c>
      <c r="W8323">
        <v>8366</v>
      </c>
      <c r="X8323" s="1">
        <v>42352</v>
      </c>
      <c r="Y8323" t="s">
        <v>34</v>
      </c>
      <c r="Z8323" t="e" vm="24">
        <v>#VALUE!</v>
      </c>
      <c r="AA8323">
        <v>8302</v>
      </c>
      <c r="AB8323" t="e" cm="1" vm="2">
        <f t="array" ref="AB8323">_FV(Table1[[#This Row],[State]],"Country/region",TRUE)</f>
        <v>#VALUE!</v>
      </c>
    </row>
    <row r="8324" spans="1:28" x14ac:dyDescent="0.35">
      <c r="A8324" t="s">
        <v>2523</v>
      </c>
      <c r="B8324">
        <v>79</v>
      </c>
      <c r="C8324" t="s">
        <v>2524</v>
      </c>
      <c r="D8324" t="s">
        <v>38</v>
      </c>
      <c r="E8324">
        <f>YEAR(Table1[[#This Row],[Order Date]])</f>
        <v>2015</v>
      </c>
      <c r="F8324">
        <v>1</v>
      </c>
      <c r="G8324">
        <f>MONTH(Table1[[#This Row],[Order Date]])</f>
        <v>12</v>
      </c>
      <c r="H8324" s="1">
        <v>42350</v>
      </c>
      <c r="I8324">
        <v>49889</v>
      </c>
      <c r="J8324" t="s">
        <v>58</v>
      </c>
      <c r="K8324">
        <v>21</v>
      </c>
      <c r="L8324">
        <v>2.98</v>
      </c>
      <c r="M8324" s="2">
        <v>0.09</v>
      </c>
      <c r="N8324">
        <v>61.94</v>
      </c>
      <c r="O8324">
        <v>2.0299999999999998</v>
      </c>
      <c r="P8324">
        <v>-22.32</v>
      </c>
      <c r="Q8324" s="2">
        <v>0.56999999999999995</v>
      </c>
      <c r="R8324" t="s">
        <v>29</v>
      </c>
      <c r="S8324" t="s">
        <v>59</v>
      </c>
      <c r="T8324" t="s">
        <v>358</v>
      </c>
      <c r="U8324" t="s">
        <v>88</v>
      </c>
      <c r="V8324" t="s">
        <v>33</v>
      </c>
      <c r="W8324">
        <v>6979</v>
      </c>
      <c r="X8324" s="1">
        <v>42352</v>
      </c>
      <c r="Y8324" t="s">
        <v>42</v>
      </c>
      <c r="Z8324" t="e" vm="43">
        <v>#VALUE!</v>
      </c>
      <c r="AA8324">
        <v>26301</v>
      </c>
      <c r="AB8324" t="e" cm="1" vm="2">
        <f t="array" ref="AB8324">_FV(Table1[[#This Row],[State]],"Country/region",TRUE)</f>
        <v>#VALUE!</v>
      </c>
    </row>
    <row r="8325" spans="1:28" x14ac:dyDescent="0.35">
      <c r="A8325" t="s">
        <v>2523</v>
      </c>
      <c r="B8325">
        <v>78</v>
      </c>
      <c r="C8325" t="s">
        <v>2524</v>
      </c>
      <c r="D8325" t="s">
        <v>38</v>
      </c>
      <c r="E8325">
        <f>YEAR(Table1[[#This Row],[Order Date]])</f>
        <v>2015</v>
      </c>
      <c r="F8325">
        <v>1</v>
      </c>
      <c r="G8325">
        <f>MONTH(Table1[[#This Row],[Order Date]])</f>
        <v>12</v>
      </c>
      <c r="H8325" s="1">
        <v>42350</v>
      </c>
      <c r="I8325">
        <v>49889</v>
      </c>
      <c r="J8325" t="s">
        <v>58</v>
      </c>
      <c r="K8325">
        <v>47</v>
      </c>
      <c r="L8325">
        <v>11.5</v>
      </c>
      <c r="M8325" s="2">
        <v>0.09</v>
      </c>
      <c r="N8325">
        <v>533.47</v>
      </c>
      <c r="O8325">
        <v>7.19</v>
      </c>
      <c r="P8325">
        <v>-50.209000000000003</v>
      </c>
      <c r="Q8325" s="2">
        <v>0.4</v>
      </c>
      <c r="R8325" t="s">
        <v>29</v>
      </c>
      <c r="S8325" t="s">
        <v>30</v>
      </c>
      <c r="T8325" t="s">
        <v>1164</v>
      </c>
      <c r="U8325" t="s">
        <v>67</v>
      </c>
      <c r="V8325" t="s">
        <v>33</v>
      </c>
      <c r="W8325">
        <v>6978</v>
      </c>
      <c r="X8325" s="1">
        <v>42352</v>
      </c>
      <c r="Y8325" t="s">
        <v>34</v>
      </c>
      <c r="Z8325" t="e" vm="43">
        <v>#VALUE!</v>
      </c>
      <c r="AA8325">
        <v>26301</v>
      </c>
      <c r="AB8325" t="e" cm="1" vm="2">
        <f t="array" ref="AB8325">_FV(Table1[[#This Row],[State]],"Country/region",TRUE)</f>
        <v>#VALUE!</v>
      </c>
    </row>
    <row r="8326" spans="1:28" x14ac:dyDescent="0.35">
      <c r="A8326" t="s">
        <v>1235</v>
      </c>
      <c r="B8326">
        <v>79</v>
      </c>
      <c r="C8326" t="s">
        <v>1236</v>
      </c>
      <c r="D8326" t="s">
        <v>57</v>
      </c>
      <c r="E8326">
        <f>YEAR(Table1[[#This Row],[Order Date]])</f>
        <v>2015</v>
      </c>
      <c r="F8326">
        <v>1</v>
      </c>
      <c r="G8326">
        <f>MONTH(Table1[[#This Row],[Order Date]])</f>
        <v>12</v>
      </c>
      <c r="H8326" s="1">
        <v>42351</v>
      </c>
      <c r="I8326">
        <v>49381</v>
      </c>
      <c r="J8326" t="s">
        <v>39</v>
      </c>
      <c r="K8326">
        <v>21</v>
      </c>
      <c r="L8326">
        <v>70.98</v>
      </c>
      <c r="M8326" s="2">
        <v>0.04</v>
      </c>
      <c r="N8326">
        <v>1537.5</v>
      </c>
      <c r="O8326">
        <v>35</v>
      </c>
      <c r="P8326">
        <v>-531.91999999999996</v>
      </c>
      <c r="Q8326" s="2">
        <v>0.8</v>
      </c>
      <c r="R8326" t="s">
        <v>29</v>
      </c>
      <c r="S8326" t="s">
        <v>40</v>
      </c>
      <c r="T8326" t="s">
        <v>3404</v>
      </c>
      <c r="U8326" t="s">
        <v>32</v>
      </c>
      <c r="V8326" t="s">
        <v>33</v>
      </c>
      <c r="W8326">
        <v>6924</v>
      </c>
      <c r="X8326" s="1">
        <v>42352</v>
      </c>
      <c r="Y8326" t="s">
        <v>34</v>
      </c>
      <c r="Z8326" t="e" vm="15">
        <v>#VALUE!</v>
      </c>
      <c r="AA8326">
        <v>11967</v>
      </c>
      <c r="AB8326" t="e" cm="1" vm="2">
        <f t="array" ref="AB8326">_FV(Table1[[#This Row],[State]],"Country/region",TRUE)</f>
        <v>#VALUE!</v>
      </c>
    </row>
    <row r="8327" spans="1:28" x14ac:dyDescent="0.35">
      <c r="A8327" t="s">
        <v>3062</v>
      </c>
      <c r="B8327">
        <v>79</v>
      </c>
      <c r="C8327" t="s">
        <v>1368</v>
      </c>
      <c r="D8327" t="s">
        <v>57</v>
      </c>
      <c r="E8327">
        <f>YEAR(Table1[[#This Row],[Order Date]])</f>
        <v>2015</v>
      </c>
      <c r="F8327">
        <v>1</v>
      </c>
      <c r="G8327">
        <f>MONTH(Table1[[#This Row],[Order Date]])</f>
        <v>12</v>
      </c>
      <c r="H8327" s="1">
        <v>42351</v>
      </c>
      <c r="I8327">
        <v>4771</v>
      </c>
      <c r="J8327" t="s">
        <v>58</v>
      </c>
      <c r="K8327">
        <v>4</v>
      </c>
      <c r="L8327">
        <v>31.76</v>
      </c>
      <c r="M8327" s="2">
        <v>0.04</v>
      </c>
      <c r="N8327">
        <v>135.928</v>
      </c>
      <c r="O8327">
        <v>45.51</v>
      </c>
      <c r="P8327">
        <v>-126.47</v>
      </c>
      <c r="Q8327" s="2">
        <v>0.65</v>
      </c>
      <c r="R8327" t="s">
        <v>48</v>
      </c>
      <c r="S8327" t="s">
        <v>73</v>
      </c>
      <c r="T8327" t="s">
        <v>448</v>
      </c>
      <c r="U8327" t="s">
        <v>75</v>
      </c>
      <c r="V8327" t="s">
        <v>52</v>
      </c>
      <c r="W8327">
        <v>683</v>
      </c>
      <c r="X8327" s="1">
        <v>42353</v>
      </c>
      <c r="Y8327" t="s">
        <v>53</v>
      </c>
      <c r="Z8327" t="e" vm="4">
        <v>#VALUE!</v>
      </c>
      <c r="AA8327">
        <v>90405</v>
      </c>
      <c r="AB8327" t="e" cm="1" vm="2">
        <f t="array" ref="AB8327">_FV(Table1[[#This Row],[State]],"Country/region",TRUE)</f>
        <v>#VALUE!</v>
      </c>
    </row>
    <row r="8328" spans="1:28" x14ac:dyDescent="0.35">
      <c r="A8328" t="s">
        <v>2906</v>
      </c>
      <c r="B8328">
        <v>79</v>
      </c>
      <c r="C8328" t="s">
        <v>2864</v>
      </c>
      <c r="D8328" t="s">
        <v>38</v>
      </c>
      <c r="E8328">
        <f>YEAR(Table1[[#This Row],[Order Date]])</f>
        <v>2015</v>
      </c>
      <c r="F8328">
        <v>1</v>
      </c>
      <c r="G8328">
        <f>MONTH(Table1[[#This Row],[Order Date]])</f>
        <v>12</v>
      </c>
      <c r="H8328" s="1">
        <v>42352</v>
      </c>
      <c r="I8328">
        <v>32102</v>
      </c>
      <c r="J8328" t="s">
        <v>131</v>
      </c>
      <c r="K8328">
        <v>2</v>
      </c>
      <c r="L8328">
        <v>6.48</v>
      </c>
      <c r="M8328" s="2">
        <v>0.02</v>
      </c>
      <c r="N8328">
        <v>19.809999999999999</v>
      </c>
      <c r="O8328">
        <v>6.22</v>
      </c>
      <c r="P8328">
        <v>-10.39</v>
      </c>
      <c r="Q8328" s="2">
        <v>0.37</v>
      </c>
      <c r="R8328" t="s">
        <v>29</v>
      </c>
      <c r="S8328" t="s">
        <v>30</v>
      </c>
      <c r="T8328" t="s">
        <v>1393</v>
      </c>
      <c r="U8328" t="s">
        <v>61</v>
      </c>
      <c r="V8328" t="s">
        <v>33</v>
      </c>
      <c r="W8328">
        <v>4512</v>
      </c>
      <c r="X8328" s="1">
        <v>42354</v>
      </c>
      <c r="Y8328" t="s">
        <v>34</v>
      </c>
      <c r="Z8328" t="e" vm="3">
        <v>#VALUE!</v>
      </c>
      <c r="AA8328">
        <v>21215</v>
      </c>
      <c r="AB8328" t="e" cm="1" vm="2">
        <f t="array" ref="AB8328">_FV(Table1[[#This Row],[State]],"Country/region",TRUE)</f>
        <v>#VALUE!</v>
      </c>
    </row>
    <row r="8329" spans="1:28" x14ac:dyDescent="0.35">
      <c r="A8329" t="s">
        <v>3412</v>
      </c>
      <c r="B8329">
        <v>79</v>
      </c>
      <c r="C8329" t="s">
        <v>3413</v>
      </c>
      <c r="D8329" t="s">
        <v>46</v>
      </c>
      <c r="E8329">
        <f>YEAR(Table1[[#This Row],[Order Date]])</f>
        <v>2015</v>
      </c>
      <c r="F8329">
        <v>1</v>
      </c>
      <c r="G8329">
        <f>MONTH(Table1[[#This Row],[Order Date]])</f>
        <v>12</v>
      </c>
      <c r="H8329" s="1">
        <v>42353</v>
      </c>
      <c r="I8329">
        <v>7427</v>
      </c>
      <c r="J8329" t="s">
        <v>39</v>
      </c>
      <c r="K8329">
        <v>47</v>
      </c>
      <c r="L8329">
        <v>363.25</v>
      </c>
      <c r="M8329" s="2">
        <v>0.09</v>
      </c>
      <c r="N8329">
        <v>16002.29</v>
      </c>
      <c r="O8329">
        <v>19.989999999999998</v>
      </c>
      <c r="P8329">
        <v>4604.79</v>
      </c>
      <c r="Q8329" s="2">
        <v>0.56999999999999995</v>
      </c>
      <c r="R8329" t="s">
        <v>29</v>
      </c>
      <c r="S8329" t="s">
        <v>30</v>
      </c>
      <c r="T8329" t="s">
        <v>1341</v>
      </c>
      <c r="U8329" t="s">
        <v>214</v>
      </c>
      <c r="V8329" t="s">
        <v>68</v>
      </c>
      <c r="W8329">
        <v>1013</v>
      </c>
      <c r="X8329" s="1">
        <v>42353</v>
      </c>
      <c r="Y8329" t="s">
        <v>34</v>
      </c>
      <c r="Z8329" t="e" vm="26">
        <v>#VALUE!</v>
      </c>
      <c r="AA8329">
        <v>48146</v>
      </c>
      <c r="AB8329" t="e" cm="1" vm="2">
        <f t="array" ref="AB8329">_FV(Table1[[#This Row],[State]],"Country/region",TRUE)</f>
        <v>#VALUE!</v>
      </c>
    </row>
    <row r="8330" spans="1:28" x14ac:dyDescent="0.35">
      <c r="A8330" t="s">
        <v>3412</v>
      </c>
      <c r="B8330">
        <v>79</v>
      </c>
      <c r="C8330" t="s">
        <v>3413</v>
      </c>
      <c r="D8330" t="s">
        <v>46</v>
      </c>
      <c r="E8330">
        <f>YEAR(Table1[[#This Row],[Order Date]])</f>
        <v>2015</v>
      </c>
      <c r="F8330">
        <v>1</v>
      </c>
      <c r="G8330">
        <f>MONTH(Table1[[#This Row],[Order Date]])</f>
        <v>12</v>
      </c>
      <c r="H8330" s="1">
        <v>42353</v>
      </c>
      <c r="I8330">
        <v>7427</v>
      </c>
      <c r="J8330" t="s">
        <v>39</v>
      </c>
      <c r="K8330">
        <v>9</v>
      </c>
      <c r="L8330">
        <v>18.940000000000001</v>
      </c>
      <c r="M8330" s="2">
        <v>0.01</v>
      </c>
      <c r="N8330">
        <v>182.26</v>
      </c>
      <c r="O8330">
        <v>1.49</v>
      </c>
      <c r="P8330">
        <v>60.613500000000002</v>
      </c>
      <c r="Q8330" s="2">
        <v>0.35</v>
      </c>
      <c r="R8330" t="s">
        <v>29</v>
      </c>
      <c r="S8330" t="s">
        <v>30</v>
      </c>
      <c r="T8330" t="s">
        <v>3059</v>
      </c>
      <c r="U8330" t="s">
        <v>67</v>
      </c>
      <c r="V8330" t="s">
        <v>68</v>
      </c>
      <c r="W8330">
        <v>1014</v>
      </c>
      <c r="X8330" s="1">
        <v>42354</v>
      </c>
      <c r="Y8330" t="s">
        <v>34</v>
      </c>
      <c r="Z8330" t="e" vm="26">
        <v>#VALUE!</v>
      </c>
      <c r="AA8330">
        <v>48146</v>
      </c>
      <c r="AB8330" t="e" cm="1" vm="2">
        <f t="array" ref="AB8330">_FV(Table1[[#This Row],[State]],"Country/region",TRUE)</f>
        <v>#VALUE!</v>
      </c>
    </row>
    <row r="8331" spans="1:28" x14ac:dyDescent="0.35">
      <c r="A8331" t="s">
        <v>596</v>
      </c>
      <c r="B8331">
        <v>79</v>
      </c>
      <c r="C8331" t="s">
        <v>597</v>
      </c>
      <c r="D8331" t="s">
        <v>46</v>
      </c>
      <c r="E8331">
        <f>YEAR(Table1[[#This Row],[Order Date]])</f>
        <v>2015</v>
      </c>
      <c r="F8331">
        <v>1</v>
      </c>
      <c r="G8331">
        <f>MONTH(Table1[[#This Row],[Order Date]])</f>
        <v>12</v>
      </c>
      <c r="H8331" s="1">
        <v>42353</v>
      </c>
      <c r="I8331">
        <v>16935</v>
      </c>
      <c r="J8331" t="s">
        <v>39</v>
      </c>
      <c r="K8331">
        <v>3</v>
      </c>
      <c r="L8331">
        <v>4.4800000000000004</v>
      </c>
      <c r="M8331" s="2">
        <v>0.06</v>
      </c>
      <c r="N8331">
        <v>14.74</v>
      </c>
      <c r="O8331">
        <v>1.22</v>
      </c>
      <c r="P8331">
        <v>-2.72</v>
      </c>
      <c r="Q8331" s="2">
        <v>0.36</v>
      </c>
      <c r="R8331" t="s">
        <v>29</v>
      </c>
      <c r="S8331" t="s">
        <v>59</v>
      </c>
      <c r="T8331" t="s">
        <v>2947</v>
      </c>
      <c r="U8331" t="s">
        <v>61</v>
      </c>
      <c r="V8331" t="s">
        <v>76</v>
      </c>
      <c r="W8331">
        <v>2348</v>
      </c>
      <c r="X8331" s="1">
        <v>42354</v>
      </c>
      <c r="Y8331" t="s">
        <v>34</v>
      </c>
      <c r="Z8331" t="e" vm="19">
        <v>#VALUE!</v>
      </c>
      <c r="AA8331">
        <v>29301</v>
      </c>
      <c r="AB8331" t="e" cm="1" vm="2">
        <f t="array" ref="AB8331">_FV(Table1[[#This Row],[State]],"Country/region",TRUE)</f>
        <v>#VALUE!</v>
      </c>
    </row>
    <row r="8332" spans="1:28" x14ac:dyDescent="0.35">
      <c r="A8332" t="s">
        <v>596</v>
      </c>
      <c r="B8332">
        <v>79</v>
      </c>
      <c r="C8332" t="s">
        <v>597</v>
      </c>
      <c r="D8332" t="s">
        <v>46</v>
      </c>
      <c r="E8332">
        <f>YEAR(Table1[[#This Row],[Order Date]])</f>
        <v>2015</v>
      </c>
      <c r="F8332">
        <v>1</v>
      </c>
      <c r="G8332">
        <f>MONTH(Table1[[#This Row],[Order Date]])</f>
        <v>12</v>
      </c>
      <c r="H8332" s="1">
        <v>42353</v>
      </c>
      <c r="I8332">
        <v>16935</v>
      </c>
      <c r="J8332" t="s">
        <v>39</v>
      </c>
      <c r="K8332">
        <v>43</v>
      </c>
      <c r="L8332">
        <v>2.88</v>
      </c>
      <c r="M8332" s="2">
        <v>0.09</v>
      </c>
      <c r="N8332">
        <v>117.68</v>
      </c>
      <c r="O8332">
        <v>0.7</v>
      </c>
      <c r="P8332">
        <v>12.47</v>
      </c>
      <c r="Q8332" s="2">
        <v>0.56000000000000005</v>
      </c>
      <c r="R8332" t="s">
        <v>29</v>
      </c>
      <c r="S8332" t="s">
        <v>59</v>
      </c>
      <c r="T8332" t="s">
        <v>419</v>
      </c>
      <c r="U8332" t="s">
        <v>88</v>
      </c>
      <c r="V8332" t="s">
        <v>76</v>
      </c>
      <c r="W8332">
        <v>2349</v>
      </c>
      <c r="X8332" s="1">
        <v>42355</v>
      </c>
      <c r="Y8332" t="s">
        <v>42</v>
      </c>
      <c r="Z8332" t="e" vm="19">
        <v>#VALUE!</v>
      </c>
      <c r="AA8332">
        <v>29301</v>
      </c>
      <c r="AB8332" t="e" cm="1" vm="2">
        <f t="array" ref="AB8332">_FV(Table1[[#This Row],[State]],"Country/region",TRUE)</f>
        <v>#VALUE!</v>
      </c>
    </row>
    <row r="8333" spans="1:28" x14ac:dyDescent="0.35">
      <c r="A8333" t="s">
        <v>2148</v>
      </c>
      <c r="B8333">
        <v>79</v>
      </c>
      <c r="C8333" t="s">
        <v>1966</v>
      </c>
      <c r="D8333" t="s">
        <v>46</v>
      </c>
      <c r="E8333">
        <f>YEAR(Table1[[#This Row],[Order Date]])</f>
        <v>2015</v>
      </c>
      <c r="F8333">
        <v>1</v>
      </c>
      <c r="G8333">
        <f>MONTH(Table1[[#This Row],[Order Date]])</f>
        <v>12</v>
      </c>
      <c r="H8333" s="1">
        <v>42353</v>
      </c>
      <c r="I8333">
        <v>48353</v>
      </c>
      <c r="J8333" t="s">
        <v>39</v>
      </c>
      <c r="K8333">
        <v>18</v>
      </c>
      <c r="L8333">
        <v>3.85</v>
      </c>
      <c r="M8333" s="2">
        <v>0.04</v>
      </c>
      <c r="N8333">
        <v>71.22</v>
      </c>
      <c r="O8333">
        <v>0.7</v>
      </c>
      <c r="P8333">
        <v>20.43</v>
      </c>
      <c r="Q8333" s="2">
        <v>0.44</v>
      </c>
      <c r="R8333" t="s">
        <v>29</v>
      </c>
      <c r="S8333" t="s">
        <v>59</v>
      </c>
      <c r="T8333" t="s">
        <v>2647</v>
      </c>
      <c r="U8333" t="s">
        <v>88</v>
      </c>
      <c r="V8333" t="s">
        <v>52</v>
      </c>
      <c r="W8333">
        <v>6787</v>
      </c>
      <c r="X8333" s="1">
        <v>42355</v>
      </c>
      <c r="Y8333" t="s">
        <v>34</v>
      </c>
      <c r="Z8333" t="e" vm="4">
        <v>#VALUE!</v>
      </c>
      <c r="AA8333">
        <v>90503</v>
      </c>
      <c r="AB8333" t="e" cm="1" vm="2">
        <f t="array" ref="AB8333">_FV(Table1[[#This Row],[State]],"Country/region",TRUE)</f>
        <v>#VALUE!</v>
      </c>
    </row>
    <row r="8334" spans="1:28" x14ac:dyDescent="0.35">
      <c r="A8334" t="s">
        <v>1386</v>
      </c>
      <c r="B8334">
        <v>79</v>
      </c>
      <c r="C8334" t="s">
        <v>2822</v>
      </c>
      <c r="D8334" t="s">
        <v>38</v>
      </c>
      <c r="E8334">
        <f>YEAR(Table1[[#This Row],[Order Date]])</f>
        <v>2015</v>
      </c>
      <c r="F8334">
        <v>1</v>
      </c>
      <c r="G8334">
        <f>MONTH(Table1[[#This Row],[Order Date]])</f>
        <v>12</v>
      </c>
      <c r="H8334" s="1">
        <v>42353</v>
      </c>
      <c r="I8334">
        <v>388</v>
      </c>
      <c r="J8334" t="s">
        <v>39</v>
      </c>
      <c r="K8334">
        <v>46</v>
      </c>
      <c r="L8334">
        <v>11.7</v>
      </c>
      <c r="M8334" s="2">
        <v>0.06</v>
      </c>
      <c r="N8334">
        <v>517.92999999999995</v>
      </c>
      <c r="O8334">
        <v>6.96</v>
      </c>
      <c r="P8334">
        <v>-94.73</v>
      </c>
      <c r="Q8334" s="2">
        <v>0.5</v>
      </c>
      <c r="R8334" t="s">
        <v>29</v>
      </c>
      <c r="S8334" t="s">
        <v>80</v>
      </c>
      <c r="T8334" t="s">
        <v>494</v>
      </c>
      <c r="U8334" t="s">
        <v>214</v>
      </c>
      <c r="V8334" t="s">
        <v>68</v>
      </c>
      <c r="W8334">
        <v>68</v>
      </c>
      <c r="X8334" s="1">
        <v>42356</v>
      </c>
      <c r="Y8334" t="s">
        <v>34</v>
      </c>
      <c r="Z8334" t="e" vm="13">
        <v>#VALUE!</v>
      </c>
      <c r="AA8334">
        <v>74006</v>
      </c>
      <c r="AB8334" t="e" cm="1" vm="2">
        <f t="array" ref="AB8334">_FV(Table1[[#This Row],[State]],"Country/region",TRUE)</f>
        <v>#VALUE!</v>
      </c>
    </row>
    <row r="8335" spans="1:28" x14ac:dyDescent="0.35">
      <c r="A8335" t="s">
        <v>3312</v>
      </c>
      <c r="B8335">
        <v>79</v>
      </c>
      <c r="C8335" t="s">
        <v>3313</v>
      </c>
      <c r="D8335" t="s">
        <v>46</v>
      </c>
      <c r="E8335">
        <f>YEAR(Table1[[#This Row],[Order Date]])</f>
        <v>2015</v>
      </c>
      <c r="F8335">
        <v>1</v>
      </c>
      <c r="G8335">
        <f>MONTH(Table1[[#This Row],[Order Date]])</f>
        <v>12</v>
      </c>
      <c r="H8335" s="1">
        <v>42354</v>
      </c>
      <c r="I8335">
        <v>33570</v>
      </c>
      <c r="J8335" t="s">
        <v>39</v>
      </c>
      <c r="K8335">
        <v>19</v>
      </c>
      <c r="L8335">
        <v>205.99</v>
      </c>
      <c r="M8335" s="2">
        <v>7.0000000000000007E-2</v>
      </c>
      <c r="N8335">
        <v>3093.864</v>
      </c>
      <c r="O8335">
        <v>5.26</v>
      </c>
      <c r="P8335">
        <v>286.39800000000002</v>
      </c>
      <c r="Q8335" s="2">
        <v>0.56000000000000005</v>
      </c>
      <c r="R8335" t="s">
        <v>96</v>
      </c>
      <c r="S8335" t="s">
        <v>30</v>
      </c>
      <c r="T8335" t="s">
        <v>2209</v>
      </c>
      <c r="U8335" t="s">
        <v>105</v>
      </c>
      <c r="V8335" t="s">
        <v>68</v>
      </c>
      <c r="W8335">
        <v>4715</v>
      </c>
      <c r="X8335" s="1">
        <v>42354</v>
      </c>
      <c r="Y8335" t="s">
        <v>34</v>
      </c>
      <c r="Z8335" t="e" vm="5">
        <v>#VALUE!</v>
      </c>
      <c r="AA8335">
        <v>55066</v>
      </c>
      <c r="AB8335" t="e" cm="1" vm="2">
        <f t="array" ref="AB8335">_FV(Table1[[#This Row],[State]],"Country/region",TRUE)</f>
        <v>#VALUE!</v>
      </c>
    </row>
    <row r="8336" spans="1:28" x14ac:dyDescent="0.35">
      <c r="A8336" t="s">
        <v>2444</v>
      </c>
      <c r="B8336">
        <v>79</v>
      </c>
      <c r="C8336" t="s">
        <v>454</v>
      </c>
      <c r="D8336" t="s">
        <v>57</v>
      </c>
      <c r="E8336">
        <f>YEAR(Table1[[#This Row],[Order Date]])</f>
        <v>2015</v>
      </c>
      <c r="F8336">
        <v>1</v>
      </c>
      <c r="G8336">
        <f>MONTH(Table1[[#This Row],[Order Date]])</f>
        <v>12</v>
      </c>
      <c r="H8336" s="1">
        <v>42354</v>
      </c>
      <c r="I8336">
        <v>18851</v>
      </c>
      <c r="J8336" t="s">
        <v>58</v>
      </c>
      <c r="K8336">
        <v>32</v>
      </c>
      <c r="L8336">
        <v>5.98</v>
      </c>
      <c r="M8336" s="2">
        <v>0.04</v>
      </c>
      <c r="N8336">
        <v>204.21</v>
      </c>
      <c r="O8336">
        <v>10.39</v>
      </c>
      <c r="P8336">
        <v>-204.81</v>
      </c>
      <c r="Q8336" s="2">
        <v>0.4</v>
      </c>
      <c r="R8336" t="s">
        <v>29</v>
      </c>
      <c r="S8336" t="s">
        <v>30</v>
      </c>
      <c r="T8336" t="s">
        <v>3108</v>
      </c>
      <c r="U8336" t="s">
        <v>61</v>
      </c>
      <c r="V8336" t="s">
        <v>76</v>
      </c>
      <c r="W8336">
        <v>2609</v>
      </c>
      <c r="X8336" s="1">
        <v>42355</v>
      </c>
      <c r="Y8336" t="s">
        <v>42</v>
      </c>
      <c r="Z8336" t="e" vm="14">
        <v>#VALUE!</v>
      </c>
      <c r="AA8336">
        <v>32216</v>
      </c>
      <c r="AB8336" t="e" cm="1" vm="2">
        <f t="array" ref="AB8336">_FV(Table1[[#This Row],[State]],"Country/region",TRUE)</f>
        <v>#VALUE!</v>
      </c>
    </row>
    <row r="8337" spans="1:28" x14ac:dyDescent="0.35">
      <c r="A8337" t="s">
        <v>3273</v>
      </c>
      <c r="B8337">
        <v>79</v>
      </c>
      <c r="C8337" t="s">
        <v>933</v>
      </c>
      <c r="D8337" t="s">
        <v>38</v>
      </c>
      <c r="E8337">
        <f>YEAR(Table1[[#This Row],[Order Date]])</f>
        <v>2015</v>
      </c>
      <c r="F8337">
        <v>1</v>
      </c>
      <c r="G8337">
        <f>MONTH(Table1[[#This Row],[Order Date]])</f>
        <v>12</v>
      </c>
      <c r="H8337" s="1">
        <v>42354</v>
      </c>
      <c r="I8337">
        <v>38848</v>
      </c>
      <c r="J8337" t="s">
        <v>28</v>
      </c>
      <c r="K8337">
        <v>6</v>
      </c>
      <c r="L8337">
        <v>43.41</v>
      </c>
      <c r="M8337" s="2">
        <v>0.06</v>
      </c>
      <c r="N8337">
        <v>259.52</v>
      </c>
      <c r="O8337">
        <v>2.99</v>
      </c>
      <c r="P8337">
        <v>45.203000000000003</v>
      </c>
      <c r="Q8337" s="2">
        <v>0.39</v>
      </c>
      <c r="R8337" t="s">
        <v>29</v>
      </c>
      <c r="S8337" t="s">
        <v>30</v>
      </c>
      <c r="T8337" t="s">
        <v>3321</v>
      </c>
      <c r="U8337" t="s">
        <v>67</v>
      </c>
      <c r="V8337" t="s">
        <v>76</v>
      </c>
      <c r="W8337">
        <v>5465</v>
      </c>
      <c r="X8337" s="1">
        <v>42355</v>
      </c>
      <c r="Y8337" t="s">
        <v>34</v>
      </c>
      <c r="Z8337" t="e" vm="18">
        <v>#VALUE!</v>
      </c>
      <c r="AA8337">
        <v>23434</v>
      </c>
      <c r="AB8337" t="e" cm="1" vm="2">
        <f t="array" ref="AB8337">_FV(Table1[[#This Row],[State]],"Country/region",TRUE)</f>
        <v>#VALUE!</v>
      </c>
    </row>
    <row r="8338" spans="1:28" x14ac:dyDescent="0.35">
      <c r="A8338" t="s">
        <v>484</v>
      </c>
      <c r="B8338">
        <v>79</v>
      </c>
      <c r="C8338" t="s">
        <v>1045</v>
      </c>
      <c r="D8338" t="s">
        <v>27</v>
      </c>
      <c r="E8338">
        <f>YEAR(Table1[[#This Row],[Order Date]])</f>
        <v>2015</v>
      </c>
      <c r="F8338">
        <v>1</v>
      </c>
      <c r="G8338">
        <f>MONTH(Table1[[#This Row],[Order Date]])</f>
        <v>12</v>
      </c>
      <c r="H8338" s="1">
        <v>42354</v>
      </c>
      <c r="I8338">
        <v>58949</v>
      </c>
      <c r="J8338" t="s">
        <v>58</v>
      </c>
      <c r="K8338">
        <v>50</v>
      </c>
      <c r="L8338">
        <v>35.99</v>
      </c>
      <c r="M8338" s="2">
        <v>0.02</v>
      </c>
      <c r="N8338">
        <v>1558.9425000000001</v>
      </c>
      <c r="O8338">
        <v>1.1000000000000001</v>
      </c>
      <c r="P8338">
        <v>548.44200000000001</v>
      </c>
      <c r="Q8338" s="2">
        <v>0.55000000000000004</v>
      </c>
      <c r="R8338" t="s">
        <v>96</v>
      </c>
      <c r="S8338" t="s">
        <v>30</v>
      </c>
      <c r="T8338" t="s">
        <v>165</v>
      </c>
      <c r="U8338" t="s">
        <v>105</v>
      </c>
      <c r="V8338" t="s">
        <v>52</v>
      </c>
      <c r="W8338">
        <v>8247</v>
      </c>
      <c r="X8338" s="1">
        <v>42355</v>
      </c>
      <c r="Y8338" t="s">
        <v>34</v>
      </c>
      <c r="Z8338" t="e" vm="23">
        <v>#VALUE!</v>
      </c>
      <c r="AA8338">
        <v>98444</v>
      </c>
      <c r="AB8338" t="e" cm="1" vm="2">
        <f t="array" ref="AB8338">_FV(Table1[[#This Row],[State]],"Country/region",TRUE)</f>
        <v>#VALUE!</v>
      </c>
    </row>
    <row r="8339" spans="1:28" x14ac:dyDescent="0.35">
      <c r="A8339" t="s">
        <v>3312</v>
      </c>
      <c r="B8339">
        <v>79</v>
      </c>
      <c r="C8339" t="s">
        <v>3313</v>
      </c>
      <c r="D8339" t="s">
        <v>46</v>
      </c>
      <c r="E8339">
        <f>YEAR(Table1[[#This Row],[Order Date]])</f>
        <v>2015</v>
      </c>
      <c r="F8339">
        <v>1</v>
      </c>
      <c r="G8339">
        <f>MONTH(Table1[[#This Row],[Order Date]])</f>
        <v>12</v>
      </c>
      <c r="H8339" s="1">
        <v>42354</v>
      </c>
      <c r="I8339">
        <v>33570</v>
      </c>
      <c r="J8339" t="s">
        <v>39</v>
      </c>
      <c r="K8339">
        <v>46</v>
      </c>
      <c r="L8339">
        <v>5.74</v>
      </c>
      <c r="M8339" s="2">
        <v>0.05</v>
      </c>
      <c r="N8339">
        <v>265.88</v>
      </c>
      <c r="O8339">
        <v>5.01</v>
      </c>
      <c r="P8339">
        <v>-90.896000000000001</v>
      </c>
      <c r="Q8339" s="2">
        <v>0.39</v>
      </c>
      <c r="R8339" t="s">
        <v>29</v>
      </c>
      <c r="S8339" t="s">
        <v>30</v>
      </c>
      <c r="T8339" t="s">
        <v>1855</v>
      </c>
      <c r="U8339" t="s">
        <v>67</v>
      </c>
      <c r="V8339" t="s">
        <v>68</v>
      </c>
      <c r="W8339">
        <v>4713</v>
      </c>
      <c r="X8339" s="1">
        <v>42356</v>
      </c>
      <c r="Y8339" t="s">
        <v>34</v>
      </c>
      <c r="Z8339" t="e" vm="5">
        <v>#VALUE!</v>
      </c>
      <c r="AA8339">
        <v>55066</v>
      </c>
      <c r="AB8339" t="e" cm="1" vm="2">
        <f t="array" ref="AB8339">_FV(Table1[[#This Row],[State]],"Country/region",TRUE)</f>
        <v>#VALUE!</v>
      </c>
    </row>
    <row r="8340" spans="1:28" x14ac:dyDescent="0.35">
      <c r="A8340" t="s">
        <v>3312</v>
      </c>
      <c r="B8340">
        <v>79</v>
      </c>
      <c r="C8340" t="s">
        <v>3313</v>
      </c>
      <c r="D8340" t="s">
        <v>46</v>
      </c>
      <c r="E8340">
        <f>YEAR(Table1[[#This Row],[Order Date]])</f>
        <v>2015</v>
      </c>
      <c r="F8340">
        <v>1</v>
      </c>
      <c r="G8340">
        <f>MONTH(Table1[[#This Row],[Order Date]])</f>
        <v>12</v>
      </c>
      <c r="H8340" s="1">
        <v>42354</v>
      </c>
      <c r="I8340">
        <v>33570</v>
      </c>
      <c r="J8340" t="s">
        <v>39</v>
      </c>
      <c r="K8340">
        <v>1</v>
      </c>
      <c r="L8340">
        <v>1500.97</v>
      </c>
      <c r="M8340" s="2">
        <v>0.01</v>
      </c>
      <c r="N8340">
        <v>1500.82</v>
      </c>
      <c r="O8340">
        <v>29.7</v>
      </c>
      <c r="P8340">
        <v>-3381.9857999999999</v>
      </c>
      <c r="Q8340" s="2">
        <v>0.56999999999999995</v>
      </c>
      <c r="R8340" t="s">
        <v>96</v>
      </c>
      <c r="S8340" t="s">
        <v>49</v>
      </c>
      <c r="T8340" t="s">
        <v>1050</v>
      </c>
      <c r="U8340" t="s">
        <v>98</v>
      </c>
      <c r="V8340" t="s">
        <v>68</v>
      </c>
      <c r="W8340">
        <v>4714</v>
      </c>
      <c r="X8340" s="1">
        <v>42356</v>
      </c>
      <c r="Y8340" t="s">
        <v>53</v>
      </c>
      <c r="Z8340" t="e" vm="5">
        <v>#VALUE!</v>
      </c>
      <c r="AA8340">
        <v>55066</v>
      </c>
      <c r="AB8340" t="e" cm="1" vm="2">
        <f t="array" ref="AB8340">_FV(Table1[[#This Row],[State]],"Country/region",TRUE)</f>
        <v>#VALUE!</v>
      </c>
    </row>
    <row r="8341" spans="1:28" x14ac:dyDescent="0.35">
      <c r="A8341" t="s">
        <v>464</v>
      </c>
      <c r="B8341">
        <v>80</v>
      </c>
      <c r="C8341" t="s">
        <v>2557</v>
      </c>
      <c r="D8341" t="s">
        <v>38</v>
      </c>
      <c r="E8341">
        <f>YEAR(Table1[[#This Row],[Order Date]])</f>
        <v>2015</v>
      </c>
      <c r="F8341">
        <v>1</v>
      </c>
      <c r="G8341">
        <f>MONTH(Table1[[#This Row],[Order Date]])</f>
        <v>12</v>
      </c>
      <c r="H8341" s="1">
        <v>42355</v>
      </c>
      <c r="I8341">
        <v>39399</v>
      </c>
      <c r="J8341" t="s">
        <v>131</v>
      </c>
      <c r="K8341">
        <v>28</v>
      </c>
      <c r="L8341">
        <v>10.98</v>
      </c>
      <c r="M8341" s="2">
        <v>0.1</v>
      </c>
      <c r="N8341">
        <v>303.97000000000003</v>
      </c>
      <c r="O8341">
        <v>5.14</v>
      </c>
      <c r="P8341">
        <v>23.298500000000001</v>
      </c>
      <c r="Q8341" s="2">
        <v>0.36</v>
      </c>
      <c r="R8341" t="s">
        <v>29</v>
      </c>
      <c r="S8341" t="s">
        <v>30</v>
      </c>
      <c r="T8341" t="s">
        <v>2165</v>
      </c>
      <c r="U8341" t="s">
        <v>67</v>
      </c>
      <c r="V8341" t="s">
        <v>76</v>
      </c>
      <c r="W8341">
        <v>5565</v>
      </c>
      <c r="X8341" s="1">
        <v>42357</v>
      </c>
      <c r="Y8341" t="s">
        <v>34</v>
      </c>
      <c r="Z8341" t="e" vm="14">
        <v>#VALUE!</v>
      </c>
      <c r="AA8341">
        <v>33012</v>
      </c>
      <c r="AB8341" t="e" cm="1" vm="2">
        <f t="array" ref="AB8341">_FV(Table1[[#This Row],[State]],"Country/region",TRUE)</f>
        <v>#VALUE!</v>
      </c>
    </row>
    <row r="8342" spans="1:28" x14ac:dyDescent="0.35">
      <c r="A8342" t="s">
        <v>1668</v>
      </c>
      <c r="B8342">
        <v>80</v>
      </c>
      <c r="C8342" t="s">
        <v>1716</v>
      </c>
      <c r="D8342" t="s">
        <v>27</v>
      </c>
      <c r="E8342">
        <f>YEAR(Table1[[#This Row],[Order Date]])</f>
        <v>2015</v>
      </c>
      <c r="F8342">
        <v>1</v>
      </c>
      <c r="G8342">
        <f>MONTH(Table1[[#This Row],[Order Date]])</f>
        <v>12</v>
      </c>
      <c r="H8342" s="1">
        <v>42356</v>
      </c>
      <c r="I8342">
        <v>19745</v>
      </c>
      <c r="J8342" t="s">
        <v>28</v>
      </c>
      <c r="K8342">
        <v>25</v>
      </c>
      <c r="L8342">
        <v>45.98</v>
      </c>
      <c r="M8342" s="2">
        <v>0.09</v>
      </c>
      <c r="N8342">
        <v>1071.77</v>
      </c>
      <c r="O8342">
        <v>4.8</v>
      </c>
      <c r="P8342">
        <v>262.07</v>
      </c>
      <c r="Q8342" s="2">
        <v>0.68</v>
      </c>
      <c r="R8342" t="s">
        <v>48</v>
      </c>
      <c r="S8342" t="s">
        <v>59</v>
      </c>
      <c r="T8342" t="s">
        <v>1694</v>
      </c>
      <c r="U8342" t="s">
        <v>82</v>
      </c>
      <c r="V8342" t="s">
        <v>52</v>
      </c>
      <c r="W8342">
        <v>2734</v>
      </c>
      <c r="X8342" s="1">
        <v>42357</v>
      </c>
      <c r="Y8342" t="s">
        <v>34</v>
      </c>
      <c r="Z8342" t="e" vm="7">
        <v>#VALUE!</v>
      </c>
      <c r="AA8342">
        <v>84003</v>
      </c>
      <c r="AB8342" t="e" cm="1" vm="2">
        <f t="array" ref="AB8342">_FV(Table1[[#This Row],[State]],"Country/region",TRUE)</f>
        <v>#VALUE!</v>
      </c>
    </row>
    <row r="8343" spans="1:28" x14ac:dyDescent="0.35">
      <c r="A8343" t="s">
        <v>3393</v>
      </c>
      <c r="B8343">
        <v>81</v>
      </c>
      <c r="C8343" t="s">
        <v>1716</v>
      </c>
      <c r="D8343" t="s">
        <v>27</v>
      </c>
      <c r="E8343">
        <f>YEAR(Table1[[#This Row],[Order Date]])</f>
        <v>2015</v>
      </c>
      <c r="F8343">
        <v>1</v>
      </c>
      <c r="G8343">
        <f>MONTH(Table1[[#This Row],[Order Date]])</f>
        <v>12</v>
      </c>
      <c r="H8343" s="1">
        <v>42356</v>
      </c>
      <c r="I8343">
        <v>19745</v>
      </c>
      <c r="J8343" t="s">
        <v>28</v>
      </c>
      <c r="K8343">
        <v>50</v>
      </c>
      <c r="L8343">
        <v>15.57</v>
      </c>
      <c r="M8343" s="2">
        <v>0</v>
      </c>
      <c r="N8343">
        <v>833</v>
      </c>
      <c r="O8343">
        <v>1.39</v>
      </c>
      <c r="P8343">
        <v>436.53</v>
      </c>
      <c r="Q8343" s="2">
        <v>0.38</v>
      </c>
      <c r="R8343" t="s">
        <v>29</v>
      </c>
      <c r="S8343" t="s">
        <v>30</v>
      </c>
      <c r="T8343" t="s">
        <v>990</v>
      </c>
      <c r="U8343" t="s">
        <v>267</v>
      </c>
      <c r="V8343" t="s">
        <v>52</v>
      </c>
      <c r="W8343">
        <v>2737</v>
      </c>
      <c r="X8343" s="1">
        <v>42357</v>
      </c>
      <c r="Y8343" t="s">
        <v>34</v>
      </c>
      <c r="Z8343" t="e" vm="7">
        <v>#VALUE!</v>
      </c>
      <c r="AA8343">
        <v>84010</v>
      </c>
      <c r="AB8343" t="e" cm="1" vm="2">
        <f t="array" ref="AB8343">_FV(Table1[[#This Row],[State]],"Country/region",TRUE)</f>
        <v>#VALUE!</v>
      </c>
    </row>
    <row r="8344" spans="1:28" x14ac:dyDescent="0.35">
      <c r="A8344" t="s">
        <v>3393</v>
      </c>
      <c r="B8344">
        <v>81</v>
      </c>
      <c r="C8344" t="s">
        <v>1716</v>
      </c>
      <c r="D8344" t="s">
        <v>27</v>
      </c>
      <c r="E8344">
        <f>YEAR(Table1[[#This Row],[Order Date]])</f>
        <v>2015</v>
      </c>
      <c r="F8344">
        <v>1</v>
      </c>
      <c r="G8344">
        <f>MONTH(Table1[[#This Row],[Order Date]])</f>
        <v>12</v>
      </c>
      <c r="H8344" s="1">
        <v>42356</v>
      </c>
      <c r="I8344">
        <v>19745</v>
      </c>
      <c r="J8344" t="s">
        <v>28</v>
      </c>
      <c r="K8344">
        <v>29</v>
      </c>
      <c r="L8344">
        <v>300.97000000000003</v>
      </c>
      <c r="M8344" s="2">
        <v>0.03</v>
      </c>
      <c r="N8344">
        <v>8635.61</v>
      </c>
      <c r="O8344">
        <v>7.18</v>
      </c>
      <c r="P8344">
        <v>2733.04</v>
      </c>
      <c r="Q8344" s="2">
        <v>0.48</v>
      </c>
      <c r="R8344" t="s">
        <v>96</v>
      </c>
      <c r="S8344" t="s">
        <v>30</v>
      </c>
      <c r="T8344" t="s">
        <v>1322</v>
      </c>
      <c r="U8344" t="s">
        <v>102</v>
      </c>
      <c r="V8344" t="s">
        <v>52</v>
      </c>
      <c r="W8344">
        <v>2735</v>
      </c>
      <c r="X8344" s="1">
        <v>42357</v>
      </c>
      <c r="Y8344" t="s">
        <v>34</v>
      </c>
      <c r="Z8344" t="e" vm="7">
        <v>#VALUE!</v>
      </c>
      <c r="AA8344">
        <v>84010</v>
      </c>
      <c r="AB8344" t="e" cm="1" vm="2">
        <f t="array" ref="AB8344">_FV(Table1[[#This Row],[State]],"Country/region",TRUE)</f>
        <v>#VALUE!</v>
      </c>
    </row>
    <row r="8345" spans="1:28" x14ac:dyDescent="0.35">
      <c r="A8345" t="s">
        <v>2567</v>
      </c>
      <c r="B8345">
        <v>80</v>
      </c>
      <c r="C8345" t="s">
        <v>223</v>
      </c>
      <c r="D8345" t="s">
        <v>38</v>
      </c>
      <c r="E8345">
        <f>YEAR(Table1[[#This Row],[Order Date]])</f>
        <v>2015</v>
      </c>
      <c r="F8345">
        <v>1</v>
      </c>
      <c r="G8345">
        <f>MONTH(Table1[[#This Row],[Order Date]])</f>
        <v>12</v>
      </c>
      <c r="H8345" s="1">
        <v>42356</v>
      </c>
      <c r="I8345">
        <v>12256</v>
      </c>
      <c r="J8345" t="s">
        <v>131</v>
      </c>
      <c r="K8345">
        <v>44</v>
      </c>
      <c r="L8345">
        <v>2.88</v>
      </c>
      <c r="M8345" s="2">
        <v>0.1</v>
      </c>
      <c r="N8345">
        <v>117.97</v>
      </c>
      <c r="O8345">
        <v>0.5</v>
      </c>
      <c r="P8345">
        <v>44.59</v>
      </c>
      <c r="Q8345" s="2">
        <v>0.36</v>
      </c>
      <c r="R8345" t="s">
        <v>29</v>
      </c>
      <c r="S8345" t="s">
        <v>30</v>
      </c>
      <c r="T8345" t="s">
        <v>1012</v>
      </c>
      <c r="U8345" t="s">
        <v>210</v>
      </c>
      <c r="V8345" t="s">
        <v>68</v>
      </c>
      <c r="W8345">
        <v>1696</v>
      </c>
      <c r="X8345" s="1">
        <v>42358</v>
      </c>
      <c r="Y8345" t="s">
        <v>34</v>
      </c>
      <c r="Z8345" t="e" vm="13">
        <v>#VALUE!</v>
      </c>
      <c r="AA8345">
        <v>73703</v>
      </c>
      <c r="AB8345" t="e" cm="1" vm="2">
        <f t="array" ref="AB8345">_FV(Table1[[#This Row],[State]],"Country/region",TRUE)</f>
        <v>#VALUE!</v>
      </c>
    </row>
    <row r="8346" spans="1:28" x14ac:dyDescent="0.35">
      <c r="A8346" t="s">
        <v>3393</v>
      </c>
      <c r="B8346">
        <v>81</v>
      </c>
      <c r="C8346" t="s">
        <v>1716</v>
      </c>
      <c r="D8346" t="s">
        <v>27</v>
      </c>
      <c r="E8346">
        <f>YEAR(Table1[[#This Row],[Order Date]])</f>
        <v>2015</v>
      </c>
      <c r="F8346">
        <v>1</v>
      </c>
      <c r="G8346">
        <f>MONTH(Table1[[#This Row],[Order Date]])</f>
        <v>12</v>
      </c>
      <c r="H8346" s="1">
        <v>42356</v>
      </c>
      <c r="I8346">
        <v>19745</v>
      </c>
      <c r="J8346" t="s">
        <v>28</v>
      </c>
      <c r="K8346">
        <v>2</v>
      </c>
      <c r="L8346">
        <v>29.89</v>
      </c>
      <c r="M8346" s="2">
        <v>0</v>
      </c>
      <c r="N8346">
        <v>63.96</v>
      </c>
      <c r="O8346">
        <v>1.99</v>
      </c>
      <c r="P8346">
        <v>-119.36</v>
      </c>
      <c r="Q8346" s="2">
        <v>0.5</v>
      </c>
      <c r="R8346" t="s">
        <v>96</v>
      </c>
      <c r="S8346" t="s">
        <v>139</v>
      </c>
      <c r="T8346" t="s">
        <v>617</v>
      </c>
      <c r="U8346" t="s">
        <v>102</v>
      </c>
      <c r="V8346" t="s">
        <v>52</v>
      </c>
      <c r="W8346">
        <v>2736</v>
      </c>
      <c r="X8346" s="1">
        <v>42358</v>
      </c>
      <c r="Y8346" t="s">
        <v>34</v>
      </c>
      <c r="Z8346" t="e" vm="7">
        <v>#VALUE!</v>
      </c>
      <c r="AA8346">
        <v>84010</v>
      </c>
      <c r="AB8346" t="e" cm="1" vm="2">
        <f t="array" ref="AB8346">_FV(Table1[[#This Row],[State]],"Country/region",TRUE)</f>
        <v>#VALUE!</v>
      </c>
    </row>
    <row r="8347" spans="1:28" x14ac:dyDescent="0.35">
      <c r="A8347" t="s">
        <v>3088</v>
      </c>
      <c r="B8347">
        <v>81</v>
      </c>
      <c r="C8347" t="s">
        <v>3089</v>
      </c>
      <c r="D8347" t="s">
        <v>46</v>
      </c>
      <c r="E8347">
        <f>YEAR(Table1[[#This Row],[Order Date]])</f>
        <v>2015</v>
      </c>
      <c r="F8347">
        <v>1</v>
      </c>
      <c r="G8347">
        <f>MONTH(Table1[[#This Row],[Order Date]])</f>
        <v>12</v>
      </c>
      <c r="H8347" s="1">
        <v>42357</v>
      </c>
      <c r="I8347">
        <v>28224</v>
      </c>
      <c r="J8347" t="s">
        <v>58</v>
      </c>
      <c r="K8347">
        <v>25</v>
      </c>
      <c r="L8347">
        <v>6.23</v>
      </c>
      <c r="M8347" s="2">
        <v>7.0000000000000007E-2</v>
      </c>
      <c r="N8347">
        <v>163.41</v>
      </c>
      <c r="O8347">
        <v>6.97</v>
      </c>
      <c r="P8347">
        <v>-91.275499999999994</v>
      </c>
      <c r="Q8347" s="2">
        <v>0.36</v>
      </c>
      <c r="R8347" t="s">
        <v>29</v>
      </c>
      <c r="S8347" t="s">
        <v>30</v>
      </c>
      <c r="T8347" t="s">
        <v>3293</v>
      </c>
      <c r="U8347" t="s">
        <v>67</v>
      </c>
      <c r="V8347" t="s">
        <v>52</v>
      </c>
      <c r="W8347">
        <v>3954</v>
      </c>
      <c r="X8347" s="1">
        <v>42358</v>
      </c>
      <c r="Y8347" t="s">
        <v>34</v>
      </c>
      <c r="Z8347" t="e" vm="4">
        <v>#VALUE!</v>
      </c>
      <c r="AA8347">
        <v>95969</v>
      </c>
      <c r="AB8347" t="e" cm="1" vm="2">
        <f t="array" ref="AB8347">_FV(Table1[[#This Row],[State]],"Country/region",TRUE)</f>
        <v>#VALUE!</v>
      </c>
    </row>
    <row r="8348" spans="1:28" x14ac:dyDescent="0.35">
      <c r="A8348" t="s">
        <v>802</v>
      </c>
      <c r="B8348">
        <v>81</v>
      </c>
      <c r="C8348" t="s">
        <v>803</v>
      </c>
      <c r="D8348" t="s">
        <v>46</v>
      </c>
      <c r="E8348">
        <f>YEAR(Table1[[#This Row],[Order Date]])</f>
        <v>2015</v>
      </c>
      <c r="F8348">
        <v>1</v>
      </c>
      <c r="G8348">
        <f>MONTH(Table1[[#This Row],[Order Date]])</f>
        <v>12</v>
      </c>
      <c r="H8348" s="1">
        <v>42357</v>
      </c>
      <c r="I8348">
        <v>26661</v>
      </c>
      <c r="J8348" t="s">
        <v>131</v>
      </c>
      <c r="K8348">
        <v>31</v>
      </c>
      <c r="L8348">
        <v>65.989999999999995</v>
      </c>
      <c r="M8348" s="2">
        <v>0.02</v>
      </c>
      <c r="N8348">
        <v>1772.2245</v>
      </c>
      <c r="O8348">
        <v>4.99</v>
      </c>
      <c r="P8348">
        <v>390.86099999999999</v>
      </c>
      <c r="Q8348" s="2">
        <v>0.56999999999999995</v>
      </c>
      <c r="R8348" t="s">
        <v>96</v>
      </c>
      <c r="S8348" t="s">
        <v>30</v>
      </c>
      <c r="T8348" t="s">
        <v>1801</v>
      </c>
      <c r="U8348" t="s">
        <v>105</v>
      </c>
      <c r="V8348" t="s">
        <v>68</v>
      </c>
      <c r="W8348">
        <v>3731</v>
      </c>
      <c r="X8348" s="1">
        <v>42358</v>
      </c>
      <c r="Y8348" t="s">
        <v>34</v>
      </c>
      <c r="Z8348" t="e" vm="11">
        <v>#VALUE!</v>
      </c>
      <c r="AA8348">
        <v>75460</v>
      </c>
      <c r="AB8348" t="e" cm="1" vm="2">
        <f t="array" ref="AB8348">_FV(Table1[[#This Row],[State]],"Country/region",TRUE)</f>
        <v>#VALUE!</v>
      </c>
    </row>
    <row r="8349" spans="1:28" x14ac:dyDescent="0.35">
      <c r="A8349" t="s">
        <v>3427</v>
      </c>
      <c r="B8349">
        <v>81</v>
      </c>
      <c r="C8349" t="s">
        <v>2569</v>
      </c>
      <c r="D8349" t="s">
        <v>46</v>
      </c>
      <c r="E8349">
        <f>YEAR(Table1[[#This Row],[Order Date]])</f>
        <v>2015</v>
      </c>
      <c r="F8349">
        <v>1</v>
      </c>
      <c r="G8349">
        <f>MONTH(Table1[[#This Row],[Order Date]])</f>
        <v>12</v>
      </c>
      <c r="H8349" s="1">
        <v>42358</v>
      </c>
      <c r="I8349">
        <v>54791</v>
      </c>
      <c r="J8349" t="s">
        <v>28</v>
      </c>
      <c r="K8349">
        <v>27</v>
      </c>
      <c r="L8349">
        <v>39.89</v>
      </c>
      <c r="M8349" s="2">
        <v>0.01</v>
      </c>
      <c r="N8349">
        <v>1087.58</v>
      </c>
      <c r="O8349">
        <v>3.04</v>
      </c>
      <c r="P8349">
        <v>514.45000000000005</v>
      </c>
      <c r="Q8349" s="2">
        <v>0.53</v>
      </c>
      <c r="R8349" t="s">
        <v>48</v>
      </c>
      <c r="S8349" t="s">
        <v>59</v>
      </c>
      <c r="T8349" t="s">
        <v>1324</v>
      </c>
      <c r="U8349" t="s">
        <v>82</v>
      </c>
      <c r="V8349" t="s">
        <v>76</v>
      </c>
      <c r="W8349">
        <v>7646</v>
      </c>
      <c r="X8349" s="1">
        <v>42359</v>
      </c>
      <c r="Y8349" t="s">
        <v>34</v>
      </c>
      <c r="Z8349" t="e" vm="18">
        <v>#VALUE!</v>
      </c>
      <c r="AA8349">
        <v>24501</v>
      </c>
      <c r="AB8349" t="e" cm="1" vm="2">
        <f t="array" ref="AB8349">_FV(Table1[[#This Row],[State]],"Country/region",TRUE)</f>
        <v>#VALUE!</v>
      </c>
    </row>
    <row r="8350" spans="1:28" x14ac:dyDescent="0.35">
      <c r="A8350" t="s">
        <v>3385</v>
      </c>
      <c r="B8350">
        <v>81</v>
      </c>
      <c r="C8350" t="s">
        <v>1066</v>
      </c>
      <c r="D8350" t="s">
        <v>46</v>
      </c>
      <c r="E8350">
        <f>YEAR(Table1[[#This Row],[Order Date]])</f>
        <v>2015</v>
      </c>
      <c r="F8350">
        <v>1</v>
      </c>
      <c r="G8350">
        <f>MONTH(Table1[[#This Row],[Order Date]])</f>
        <v>12</v>
      </c>
      <c r="H8350" s="1">
        <v>42358</v>
      </c>
      <c r="I8350">
        <v>8803</v>
      </c>
      <c r="J8350" t="s">
        <v>39</v>
      </c>
      <c r="K8350">
        <v>6</v>
      </c>
      <c r="L8350">
        <v>193.17</v>
      </c>
      <c r="M8350" s="2">
        <v>7.0000000000000007E-2</v>
      </c>
      <c r="N8350">
        <v>1184.1099999999999</v>
      </c>
      <c r="O8350">
        <v>19.989999999999998</v>
      </c>
      <c r="P8350">
        <v>-145.07</v>
      </c>
      <c r="Q8350" s="2">
        <v>0.71</v>
      </c>
      <c r="R8350" t="s">
        <v>29</v>
      </c>
      <c r="S8350" t="s">
        <v>30</v>
      </c>
      <c r="T8350" t="s">
        <v>940</v>
      </c>
      <c r="U8350" t="s">
        <v>32</v>
      </c>
      <c r="V8350" t="s">
        <v>76</v>
      </c>
      <c r="W8350">
        <v>1200</v>
      </c>
      <c r="X8350" s="1">
        <v>42359</v>
      </c>
      <c r="Y8350" t="s">
        <v>34</v>
      </c>
      <c r="Z8350" t="e" vm="44">
        <v>#VALUE!</v>
      </c>
      <c r="AA8350">
        <v>31313</v>
      </c>
      <c r="AB8350" t="e" cm="1" vm="2">
        <f t="array" ref="AB8350">_FV(Table1[[#This Row],[State]],"Country/region",TRUE)</f>
        <v>#VALUE!</v>
      </c>
    </row>
    <row r="8351" spans="1:28" x14ac:dyDescent="0.35">
      <c r="A8351" t="s">
        <v>538</v>
      </c>
      <c r="B8351">
        <v>81</v>
      </c>
      <c r="C8351" t="s">
        <v>2569</v>
      </c>
      <c r="D8351" t="s">
        <v>46</v>
      </c>
      <c r="E8351">
        <f>YEAR(Table1[[#This Row],[Order Date]])</f>
        <v>2015</v>
      </c>
      <c r="F8351">
        <v>1</v>
      </c>
      <c r="G8351">
        <f>MONTH(Table1[[#This Row],[Order Date]])</f>
        <v>12</v>
      </c>
      <c r="H8351" s="1">
        <v>42358</v>
      </c>
      <c r="I8351">
        <v>54791</v>
      </c>
      <c r="J8351" t="s">
        <v>28</v>
      </c>
      <c r="K8351">
        <v>45</v>
      </c>
      <c r="L8351">
        <v>90.98</v>
      </c>
      <c r="M8351" s="2">
        <v>0</v>
      </c>
      <c r="N8351">
        <v>4165.04</v>
      </c>
      <c r="O8351">
        <v>30</v>
      </c>
      <c r="P8351">
        <v>135.68</v>
      </c>
      <c r="Q8351" s="2">
        <v>0.61</v>
      </c>
      <c r="R8351" t="s">
        <v>48</v>
      </c>
      <c r="S8351" t="s">
        <v>49</v>
      </c>
      <c r="T8351" t="s">
        <v>2777</v>
      </c>
      <c r="U8351" t="s">
        <v>51</v>
      </c>
      <c r="V8351" t="s">
        <v>68</v>
      </c>
      <c r="W8351">
        <v>7648</v>
      </c>
      <c r="X8351" s="1">
        <v>42360</v>
      </c>
      <c r="Y8351" t="s">
        <v>53</v>
      </c>
      <c r="Z8351" t="e" vm="9">
        <v>#VALUE!</v>
      </c>
      <c r="AA8351">
        <v>69101</v>
      </c>
      <c r="AB8351" t="e" cm="1" vm="2">
        <f t="array" ref="AB8351">_FV(Table1[[#This Row],[State]],"Country/region",TRUE)</f>
        <v>#VALUE!</v>
      </c>
    </row>
    <row r="8352" spans="1:28" x14ac:dyDescent="0.35">
      <c r="A8352" t="s">
        <v>3427</v>
      </c>
      <c r="B8352">
        <v>81</v>
      </c>
      <c r="C8352" t="s">
        <v>2569</v>
      </c>
      <c r="D8352" t="s">
        <v>46</v>
      </c>
      <c r="E8352">
        <f>YEAR(Table1[[#This Row],[Order Date]])</f>
        <v>2015</v>
      </c>
      <c r="F8352">
        <v>1</v>
      </c>
      <c r="G8352">
        <f>MONTH(Table1[[#This Row],[Order Date]])</f>
        <v>12</v>
      </c>
      <c r="H8352" s="1">
        <v>42358</v>
      </c>
      <c r="I8352">
        <v>54791</v>
      </c>
      <c r="J8352" t="s">
        <v>28</v>
      </c>
      <c r="K8352">
        <v>42</v>
      </c>
      <c r="L8352">
        <v>101.41</v>
      </c>
      <c r="M8352" s="2">
        <v>7.0000000000000007E-2</v>
      </c>
      <c r="N8352">
        <v>4273.3500000000004</v>
      </c>
      <c r="O8352">
        <v>35</v>
      </c>
      <c r="P8352">
        <v>-892.03</v>
      </c>
      <c r="Q8352" s="2">
        <v>0.82</v>
      </c>
      <c r="R8352" t="s">
        <v>29</v>
      </c>
      <c r="S8352" t="s">
        <v>40</v>
      </c>
      <c r="T8352" t="s">
        <v>1967</v>
      </c>
      <c r="U8352" t="s">
        <v>32</v>
      </c>
      <c r="V8352" t="s">
        <v>76</v>
      </c>
      <c r="W8352">
        <v>7647</v>
      </c>
      <c r="X8352" s="1">
        <v>42360</v>
      </c>
      <c r="Y8352" t="s">
        <v>34</v>
      </c>
      <c r="Z8352" t="e" vm="18">
        <v>#VALUE!</v>
      </c>
      <c r="AA8352">
        <v>24501</v>
      </c>
      <c r="AB8352" t="e" cm="1" vm="2">
        <f t="array" ref="AB8352">_FV(Table1[[#This Row],[State]],"Country/region",TRUE)</f>
        <v>#VALUE!</v>
      </c>
    </row>
    <row r="8353" spans="1:28" x14ac:dyDescent="0.35">
      <c r="A8353" t="s">
        <v>2292</v>
      </c>
      <c r="B8353">
        <v>81</v>
      </c>
      <c r="C8353" t="s">
        <v>1066</v>
      </c>
      <c r="D8353" t="s">
        <v>46</v>
      </c>
      <c r="E8353">
        <f>YEAR(Table1[[#This Row],[Order Date]])</f>
        <v>2015</v>
      </c>
      <c r="F8353">
        <v>1</v>
      </c>
      <c r="G8353">
        <f>MONTH(Table1[[#This Row],[Order Date]])</f>
        <v>12</v>
      </c>
      <c r="H8353" s="1">
        <v>42358</v>
      </c>
      <c r="I8353">
        <v>8803</v>
      </c>
      <c r="J8353" t="s">
        <v>39</v>
      </c>
      <c r="K8353">
        <v>17</v>
      </c>
      <c r="L8353">
        <v>30.56</v>
      </c>
      <c r="M8353" s="2">
        <v>0.02</v>
      </c>
      <c r="N8353">
        <v>514.22</v>
      </c>
      <c r="O8353">
        <v>2.99</v>
      </c>
      <c r="P8353">
        <v>187.374</v>
      </c>
      <c r="Q8353" s="2">
        <v>0.35</v>
      </c>
      <c r="R8353" t="s">
        <v>29</v>
      </c>
      <c r="S8353" t="s">
        <v>30</v>
      </c>
      <c r="T8353" t="s">
        <v>647</v>
      </c>
      <c r="U8353" t="s">
        <v>67</v>
      </c>
      <c r="V8353" t="s">
        <v>76</v>
      </c>
      <c r="W8353">
        <v>1201</v>
      </c>
      <c r="X8353" s="1">
        <v>42361</v>
      </c>
      <c r="Y8353" t="s">
        <v>34</v>
      </c>
      <c r="Z8353" t="e" vm="44">
        <v>#VALUE!</v>
      </c>
      <c r="AA8353">
        <v>30144</v>
      </c>
      <c r="AB8353" t="e" cm="1" vm="2">
        <f t="array" ref="AB8353">_FV(Table1[[#This Row],[State]],"Country/region",TRUE)</f>
        <v>#VALUE!</v>
      </c>
    </row>
    <row r="8354" spans="1:28" x14ac:dyDescent="0.35">
      <c r="A8354" t="s">
        <v>921</v>
      </c>
      <c r="B8354">
        <v>81</v>
      </c>
      <c r="C8354" t="s">
        <v>2563</v>
      </c>
      <c r="D8354" t="s">
        <v>38</v>
      </c>
      <c r="E8354">
        <f>YEAR(Table1[[#This Row],[Order Date]])</f>
        <v>2015</v>
      </c>
      <c r="F8354">
        <v>1</v>
      </c>
      <c r="G8354">
        <f>MONTH(Table1[[#This Row],[Order Date]])</f>
        <v>12</v>
      </c>
      <c r="H8354" s="1">
        <v>42359</v>
      </c>
      <c r="I8354">
        <v>6117</v>
      </c>
      <c r="J8354" t="s">
        <v>58</v>
      </c>
      <c r="K8354">
        <v>7</v>
      </c>
      <c r="L8354">
        <v>22.23</v>
      </c>
      <c r="M8354" s="2">
        <v>7.0000000000000007E-2</v>
      </c>
      <c r="N8354">
        <v>157.03</v>
      </c>
      <c r="O8354">
        <v>5.08</v>
      </c>
      <c r="P8354">
        <v>13.21</v>
      </c>
      <c r="Q8354" s="2">
        <v>0.41</v>
      </c>
      <c r="R8354" t="s">
        <v>48</v>
      </c>
      <c r="S8354" t="s">
        <v>139</v>
      </c>
      <c r="T8354" t="s">
        <v>3251</v>
      </c>
      <c r="U8354" t="s">
        <v>82</v>
      </c>
      <c r="V8354" t="s">
        <v>52</v>
      </c>
      <c r="W8354">
        <v>854</v>
      </c>
      <c r="X8354" s="1">
        <v>42360</v>
      </c>
      <c r="Y8354" t="s">
        <v>34</v>
      </c>
      <c r="Z8354" t="e" vm="7">
        <v>#VALUE!</v>
      </c>
      <c r="AA8354">
        <v>84321</v>
      </c>
      <c r="AB8354" t="e" cm="1" vm="2">
        <f t="array" ref="AB8354">_FV(Table1[[#This Row],[State]],"Country/region",TRUE)</f>
        <v>#VALUE!</v>
      </c>
    </row>
    <row r="8355" spans="1:28" x14ac:dyDescent="0.35">
      <c r="A8355" t="s">
        <v>2307</v>
      </c>
      <c r="B8355">
        <v>82</v>
      </c>
      <c r="C8355" t="s">
        <v>1159</v>
      </c>
      <c r="D8355" t="s">
        <v>46</v>
      </c>
      <c r="E8355">
        <f>YEAR(Table1[[#This Row],[Order Date]])</f>
        <v>2015</v>
      </c>
      <c r="F8355">
        <v>1</v>
      </c>
      <c r="G8355">
        <f>MONTH(Table1[[#This Row],[Order Date]])</f>
        <v>12</v>
      </c>
      <c r="H8355" s="1">
        <v>42359</v>
      </c>
      <c r="I8355">
        <v>43109</v>
      </c>
      <c r="J8355" t="s">
        <v>58</v>
      </c>
      <c r="K8355">
        <v>19</v>
      </c>
      <c r="L8355">
        <v>15.01</v>
      </c>
      <c r="M8355" s="2">
        <v>0.06</v>
      </c>
      <c r="N8355">
        <v>281.83999999999997</v>
      </c>
      <c r="O8355">
        <v>8.4</v>
      </c>
      <c r="P8355">
        <v>-21.85</v>
      </c>
      <c r="Q8355" s="2">
        <v>0.39</v>
      </c>
      <c r="R8355" t="s">
        <v>29</v>
      </c>
      <c r="S8355" t="s">
        <v>30</v>
      </c>
      <c r="T8355" t="s">
        <v>1818</v>
      </c>
      <c r="U8355" t="s">
        <v>67</v>
      </c>
      <c r="V8355" t="s">
        <v>68</v>
      </c>
      <c r="W8355">
        <v>6082</v>
      </c>
      <c r="X8355" s="1">
        <v>42360</v>
      </c>
      <c r="Y8355" t="s">
        <v>34</v>
      </c>
      <c r="Z8355" t="e" vm="16">
        <v>#VALUE!</v>
      </c>
      <c r="AA8355">
        <v>60193</v>
      </c>
      <c r="AB8355" t="e" cm="1" vm="2">
        <f t="array" ref="AB8355">_FV(Table1[[#This Row],[State]],"Country/region",TRUE)</f>
        <v>#VALUE!</v>
      </c>
    </row>
    <row r="8356" spans="1:28" x14ac:dyDescent="0.35">
      <c r="A8356" t="s">
        <v>3030</v>
      </c>
      <c r="B8356">
        <v>82</v>
      </c>
      <c r="C8356" t="s">
        <v>3014</v>
      </c>
      <c r="D8356" t="s">
        <v>27</v>
      </c>
      <c r="E8356">
        <f>YEAR(Table1[[#This Row],[Order Date]])</f>
        <v>2015</v>
      </c>
      <c r="F8356">
        <v>1</v>
      </c>
      <c r="G8356">
        <f>MONTH(Table1[[#This Row],[Order Date]])</f>
        <v>12</v>
      </c>
      <c r="H8356" s="1">
        <v>42359</v>
      </c>
      <c r="I8356">
        <v>10341</v>
      </c>
      <c r="J8356" t="s">
        <v>28</v>
      </c>
      <c r="K8356">
        <v>17</v>
      </c>
      <c r="L8356">
        <v>145.44999999999999</v>
      </c>
      <c r="M8356" s="2">
        <v>0.09</v>
      </c>
      <c r="N8356">
        <v>2312.96</v>
      </c>
      <c r="O8356">
        <v>17.850000000000001</v>
      </c>
      <c r="P8356">
        <v>43.03</v>
      </c>
      <c r="Q8356" s="2">
        <v>0.56000000000000005</v>
      </c>
      <c r="R8356" t="s">
        <v>96</v>
      </c>
      <c r="S8356" t="s">
        <v>49</v>
      </c>
      <c r="T8356" t="s">
        <v>150</v>
      </c>
      <c r="U8356" t="s">
        <v>98</v>
      </c>
      <c r="V8356" t="s">
        <v>52</v>
      </c>
      <c r="W8356">
        <v>1431</v>
      </c>
      <c r="X8356" s="1">
        <v>42360</v>
      </c>
      <c r="Y8356" t="s">
        <v>53</v>
      </c>
      <c r="Z8356" t="e" vm="33">
        <v>#VALUE!</v>
      </c>
      <c r="AA8356">
        <v>83686</v>
      </c>
      <c r="AB8356" t="e" cm="1" vm="2">
        <f t="array" ref="AB8356">_FV(Table1[[#This Row],[State]],"Country/region",TRUE)</f>
        <v>#VALUE!</v>
      </c>
    </row>
    <row r="8357" spans="1:28" x14ac:dyDescent="0.35">
      <c r="A8357" t="s">
        <v>2307</v>
      </c>
      <c r="B8357">
        <v>82</v>
      </c>
      <c r="C8357" t="s">
        <v>1159</v>
      </c>
      <c r="D8357" t="s">
        <v>46</v>
      </c>
      <c r="E8357">
        <f>YEAR(Table1[[#This Row],[Order Date]])</f>
        <v>2015</v>
      </c>
      <c r="F8357">
        <v>1</v>
      </c>
      <c r="G8357">
        <f>MONTH(Table1[[#This Row],[Order Date]])</f>
        <v>12</v>
      </c>
      <c r="H8357" s="1">
        <v>42359</v>
      </c>
      <c r="I8357">
        <v>43109</v>
      </c>
      <c r="J8357" t="s">
        <v>58</v>
      </c>
      <c r="K8357">
        <v>25</v>
      </c>
      <c r="L8357">
        <v>20.97</v>
      </c>
      <c r="M8357" s="2">
        <v>0.05</v>
      </c>
      <c r="N8357">
        <v>509.52</v>
      </c>
      <c r="O8357">
        <v>6.5</v>
      </c>
      <c r="P8357">
        <v>-145.78</v>
      </c>
      <c r="Q8357" s="2">
        <v>0.78</v>
      </c>
      <c r="R8357" t="s">
        <v>96</v>
      </c>
      <c r="S8357" t="s">
        <v>30</v>
      </c>
      <c r="T8357" t="s">
        <v>2662</v>
      </c>
      <c r="U8357" t="s">
        <v>102</v>
      </c>
      <c r="V8357" t="s">
        <v>68</v>
      </c>
      <c r="W8357">
        <v>6083</v>
      </c>
      <c r="X8357" s="1">
        <v>42360</v>
      </c>
      <c r="Y8357" t="s">
        <v>34</v>
      </c>
      <c r="Z8357" t="e" vm="16">
        <v>#VALUE!</v>
      </c>
      <c r="AA8357">
        <v>60193</v>
      </c>
      <c r="AB8357" t="e" cm="1" vm="2">
        <f t="array" ref="AB8357">_FV(Table1[[#This Row],[State]],"Country/region",TRUE)</f>
        <v>#VALUE!</v>
      </c>
    </row>
    <row r="8358" spans="1:28" x14ac:dyDescent="0.35">
      <c r="A8358" t="s">
        <v>2307</v>
      </c>
      <c r="B8358">
        <v>82</v>
      </c>
      <c r="C8358" t="s">
        <v>1159</v>
      </c>
      <c r="D8358" t="s">
        <v>46</v>
      </c>
      <c r="E8358">
        <f>YEAR(Table1[[#This Row],[Order Date]])</f>
        <v>2015</v>
      </c>
      <c r="F8358">
        <v>1</v>
      </c>
      <c r="G8358">
        <f>MONTH(Table1[[#This Row],[Order Date]])</f>
        <v>12</v>
      </c>
      <c r="H8358" s="1">
        <v>42359</v>
      </c>
      <c r="I8358">
        <v>43109</v>
      </c>
      <c r="J8358" t="s">
        <v>58</v>
      </c>
      <c r="K8358">
        <v>10</v>
      </c>
      <c r="L8358">
        <v>10.01</v>
      </c>
      <c r="M8358" s="2">
        <v>0.06</v>
      </c>
      <c r="N8358">
        <v>97.02</v>
      </c>
      <c r="O8358">
        <v>1.99</v>
      </c>
      <c r="P8358">
        <v>-3.96</v>
      </c>
      <c r="Q8358" s="2">
        <v>0.41</v>
      </c>
      <c r="R8358" t="s">
        <v>96</v>
      </c>
      <c r="S8358" t="s">
        <v>139</v>
      </c>
      <c r="T8358" t="s">
        <v>1905</v>
      </c>
      <c r="U8358" t="s">
        <v>102</v>
      </c>
      <c r="V8358" t="s">
        <v>68</v>
      </c>
      <c r="W8358">
        <v>6084</v>
      </c>
      <c r="X8358" s="1">
        <v>42360</v>
      </c>
      <c r="Y8358" t="s">
        <v>34</v>
      </c>
      <c r="Z8358" t="e" vm="16">
        <v>#VALUE!</v>
      </c>
      <c r="AA8358">
        <v>60193</v>
      </c>
      <c r="AB8358" t="e" cm="1" vm="2">
        <f t="array" ref="AB8358">_FV(Table1[[#This Row],[State]],"Country/region",TRUE)</f>
        <v>#VALUE!</v>
      </c>
    </row>
    <row r="8359" spans="1:28" x14ac:dyDescent="0.35">
      <c r="A8359" t="s">
        <v>1488</v>
      </c>
      <c r="B8359">
        <v>82</v>
      </c>
      <c r="C8359" t="s">
        <v>1143</v>
      </c>
      <c r="D8359" t="s">
        <v>27</v>
      </c>
      <c r="E8359">
        <f>YEAR(Table1[[#This Row],[Order Date]])</f>
        <v>2015</v>
      </c>
      <c r="F8359">
        <v>1</v>
      </c>
      <c r="G8359">
        <f>MONTH(Table1[[#This Row],[Order Date]])</f>
        <v>12</v>
      </c>
      <c r="H8359" s="1">
        <v>42359</v>
      </c>
      <c r="I8359">
        <v>23619</v>
      </c>
      <c r="J8359" t="s">
        <v>131</v>
      </c>
      <c r="K8359">
        <v>7</v>
      </c>
      <c r="L8359">
        <v>150.97999999999999</v>
      </c>
      <c r="M8359" s="2">
        <v>0.06</v>
      </c>
      <c r="N8359">
        <v>1043.1199999999999</v>
      </c>
      <c r="O8359">
        <v>13.99</v>
      </c>
      <c r="P8359">
        <v>-52.495800000000003</v>
      </c>
      <c r="Q8359" s="2">
        <v>0.38</v>
      </c>
      <c r="R8359" t="s">
        <v>96</v>
      </c>
      <c r="S8359" t="s">
        <v>80</v>
      </c>
      <c r="T8359" t="s">
        <v>509</v>
      </c>
      <c r="U8359" t="s">
        <v>98</v>
      </c>
      <c r="V8359" t="s">
        <v>33</v>
      </c>
      <c r="W8359">
        <v>3306</v>
      </c>
      <c r="X8359" s="1">
        <v>42360</v>
      </c>
      <c r="Y8359" t="s">
        <v>34</v>
      </c>
      <c r="Z8359" t="e" vm="17">
        <v>#VALUE!</v>
      </c>
      <c r="AA8359">
        <v>6770</v>
      </c>
      <c r="AB8359" t="e" cm="1" vm="2">
        <f t="array" ref="AB8359">_FV(Table1[[#This Row],[State]],"Country/region",TRUE)</f>
        <v>#VALUE!</v>
      </c>
    </row>
    <row r="8360" spans="1:28" x14ac:dyDescent="0.35">
      <c r="A8360" t="s">
        <v>3563</v>
      </c>
      <c r="B8360">
        <v>82</v>
      </c>
      <c r="C8360" t="s">
        <v>1143</v>
      </c>
      <c r="D8360" t="s">
        <v>27</v>
      </c>
      <c r="E8360">
        <f>YEAR(Table1[[#This Row],[Order Date]])</f>
        <v>2015</v>
      </c>
      <c r="F8360">
        <v>1</v>
      </c>
      <c r="G8360">
        <f>MONTH(Table1[[#This Row],[Order Date]])</f>
        <v>12</v>
      </c>
      <c r="H8360" s="1">
        <v>42359</v>
      </c>
      <c r="I8360">
        <v>23619</v>
      </c>
      <c r="J8360" t="s">
        <v>131</v>
      </c>
      <c r="K8360">
        <v>45</v>
      </c>
      <c r="L8360">
        <v>6.24</v>
      </c>
      <c r="M8360" s="2">
        <v>0.02</v>
      </c>
      <c r="N8360">
        <v>285.91000000000003</v>
      </c>
      <c r="O8360">
        <v>5.22</v>
      </c>
      <c r="P8360">
        <v>-104.99</v>
      </c>
      <c r="Q8360" s="2">
        <v>0.6</v>
      </c>
      <c r="R8360" t="s">
        <v>48</v>
      </c>
      <c r="S8360" t="s">
        <v>30</v>
      </c>
      <c r="T8360" t="s">
        <v>1907</v>
      </c>
      <c r="U8360" t="s">
        <v>82</v>
      </c>
      <c r="V8360" t="s">
        <v>33</v>
      </c>
      <c r="W8360">
        <v>3307</v>
      </c>
      <c r="X8360" s="1">
        <v>42361</v>
      </c>
      <c r="Y8360" t="s">
        <v>34</v>
      </c>
      <c r="Z8360" t="e" vm="30">
        <v>#VALUE!</v>
      </c>
      <c r="AA8360">
        <v>2492</v>
      </c>
      <c r="AB8360" t="e" cm="1" vm="2">
        <f t="array" ref="AB8360">_FV(Table1[[#This Row],[State]],"Country/region",TRUE)</f>
        <v>#VALUE!</v>
      </c>
    </row>
    <row r="8361" spans="1:28" x14ac:dyDescent="0.35">
      <c r="A8361" t="s">
        <v>1182</v>
      </c>
      <c r="B8361">
        <v>82</v>
      </c>
      <c r="C8361" t="s">
        <v>720</v>
      </c>
      <c r="D8361" t="s">
        <v>46</v>
      </c>
      <c r="E8361">
        <f>YEAR(Table1[[#This Row],[Order Date]])</f>
        <v>2015</v>
      </c>
      <c r="F8361">
        <v>1</v>
      </c>
      <c r="G8361">
        <f>MONTH(Table1[[#This Row],[Order Date]])</f>
        <v>12</v>
      </c>
      <c r="H8361" s="1">
        <v>42359</v>
      </c>
      <c r="I8361">
        <v>51813</v>
      </c>
      <c r="J8361" t="s">
        <v>39</v>
      </c>
      <c r="K8361">
        <v>13</v>
      </c>
      <c r="L8361">
        <v>110.98</v>
      </c>
      <c r="M8361" s="2">
        <v>7.0000000000000007E-2</v>
      </c>
      <c r="N8361">
        <v>1390.17</v>
      </c>
      <c r="O8361">
        <v>35</v>
      </c>
      <c r="P8361">
        <v>-469.84</v>
      </c>
      <c r="Q8361" s="2">
        <v>0.82</v>
      </c>
      <c r="R8361" t="s">
        <v>29</v>
      </c>
      <c r="S8361" t="s">
        <v>40</v>
      </c>
      <c r="T8361" t="s">
        <v>3489</v>
      </c>
      <c r="U8361" t="s">
        <v>32</v>
      </c>
      <c r="V8361" t="s">
        <v>68</v>
      </c>
      <c r="W8361">
        <v>7262</v>
      </c>
      <c r="X8361" s="1">
        <v>42361</v>
      </c>
      <c r="Y8361" t="s">
        <v>34</v>
      </c>
      <c r="Z8361" t="e" vm="11">
        <v>#VALUE!</v>
      </c>
      <c r="AA8361">
        <v>79072</v>
      </c>
      <c r="AB8361" t="e" cm="1" vm="2">
        <f t="array" ref="AB8361">_FV(Table1[[#This Row],[State]],"Country/region",TRUE)</f>
        <v>#VALUE!</v>
      </c>
    </row>
    <row r="8362" spans="1:28" x14ac:dyDescent="0.35">
      <c r="A8362" t="s">
        <v>2686</v>
      </c>
      <c r="B8362">
        <v>82</v>
      </c>
      <c r="C8362" t="s">
        <v>1143</v>
      </c>
      <c r="D8362" t="s">
        <v>27</v>
      </c>
      <c r="E8362">
        <f>YEAR(Table1[[#This Row],[Order Date]])</f>
        <v>2015</v>
      </c>
      <c r="F8362">
        <v>1</v>
      </c>
      <c r="G8362">
        <f>MONTH(Table1[[#This Row],[Order Date]])</f>
        <v>12</v>
      </c>
      <c r="H8362" s="1">
        <v>42359</v>
      </c>
      <c r="I8362">
        <v>23619</v>
      </c>
      <c r="J8362" t="s">
        <v>131</v>
      </c>
      <c r="K8362">
        <v>48</v>
      </c>
      <c r="L8362">
        <v>65.989999999999995</v>
      </c>
      <c r="M8362" s="2">
        <v>0.06</v>
      </c>
      <c r="N8362">
        <v>2611.8035</v>
      </c>
      <c r="O8362">
        <v>5.92</v>
      </c>
      <c r="P8362">
        <v>644.81399999999996</v>
      </c>
      <c r="Q8362" s="2">
        <v>0.55000000000000004</v>
      </c>
      <c r="R8362" t="s">
        <v>96</v>
      </c>
      <c r="S8362" t="s">
        <v>30</v>
      </c>
      <c r="T8362">
        <v>252</v>
      </c>
      <c r="U8362" t="s">
        <v>105</v>
      </c>
      <c r="V8362" t="s">
        <v>33</v>
      </c>
      <c r="W8362">
        <v>3308</v>
      </c>
      <c r="X8362" s="1">
        <v>42362</v>
      </c>
      <c r="Y8362" t="s">
        <v>34</v>
      </c>
      <c r="Z8362" t="e" vm="30">
        <v>#VALUE!</v>
      </c>
      <c r="AA8362">
        <v>2358</v>
      </c>
      <c r="AB8362" t="e" cm="1" vm="2">
        <f t="array" ref="AB8362">_FV(Table1[[#This Row],[State]],"Country/region",TRUE)</f>
        <v>#VALUE!</v>
      </c>
    </row>
    <row r="8363" spans="1:28" x14ac:dyDescent="0.35">
      <c r="A8363" t="s">
        <v>3407</v>
      </c>
      <c r="B8363">
        <v>84</v>
      </c>
      <c r="C8363" t="s">
        <v>1731</v>
      </c>
      <c r="D8363" t="s">
        <v>38</v>
      </c>
      <c r="E8363">
        <f>YEAR(Table1[[#This Row],[Order Date]])</f>
        <v>2015</v>
      </c>
      <c r="F8363">
        <v>1</v>
      </c>
      <c r="G8363">
        <f>MONTH(Table1[[#This Row],[Order Date]])</f>
        <v>12</v>
      </c>
      <c r="H8363" s="1">
        <v>42360</v>
      </c>
      <c r="I8363">
        <v>21220</v>
      </c>
      <c r="J8363" t="s">
        <v>39</v>
      </c>
      <c r="K8363">
        <v>4</v>
      </c>
      <c r="L8363">
        <v>120.97</v>
      </c>
      <c r="M8363" s="2">
        <v>7.0000000000000007E-2</v>
      </c>
      <c r="N8363">
        <v>476.31</v>
      </c>
      <c r="O8363">
        <v>26.3</v>
      </c>
      <c r="P8363">
        <v>-258.07679999999999</v>
      </c>
      <c r="Q8363" s="2">
        <v>0.38</v>
      </c>
      <c r="R8363" t="s">
        <v>96</v>
      </c>
      <c r="S8363" t="s">
        <v>49</v>
      </c>
      <c r="T8363" t="s">
        <v>148</v>
      </c>
      <c r="U8363" t="s">
        <v>98</v>
      </c>
      <c r="V8363" t="s">
        <v>76</v>
      </c>
      <c r="W8363">
        <v>2927</v>
      </c>
      <c r="X8363" s="1">
        <v>42363</v>
      </c>
      <c r="Y8363" t="s">
        <v>53</v>
      </c>
      <c r="Z8363" t="e" vm="44">
        <v>#VALUE!</v>
      </c>
      <c r="AA8363">
        <v>30135</v>
      </c>
      <c r="AB8363" t="e" cm="1" vm="2">
        <f t="array" ref="AB8363">_FV(Table1[[#This Row],[State]],"Country/region",TRUE)</f>
        <v>#VALUE!</v>
      </c>
    </row>
    <row r="8364" spans="1:28" x14ac:dyDescent="0.35">
      <c r="A8364" t="s">
        <v>978</v>
      </c>
      <c r="B8364">
        <v>85</v>
      </c>
      <c r="C8364" t="s">
        <v>788</v>
      </c>
      <c r="D8364" t="s">
        <v>46</v>
      </c>
      <c r="E8364">
        <f>YEAR(Table1[[#This Row],[Order Date]])</f>
        <v>2015</v>
      </c>
      <c r="F8364">
        <v>1</v>
      </c>
      <c r="G8364">
        <f>MONTH(Table1[[#This Row],[Order Date]])</f>
        <v>12</v>
      </c>
      <c r="H8364" s="1">
        <v>42361</v>
      </c>
      <c r="I8364">
        <v>7751</v>
      </c>
      <c r="J8364" t="s">
        <v>39</v>
      </c>
      <c r="K8364">
        <v>45</v>
      </c>
      <c r="L8364">
        <v>95.98</v>
      </c>
      <c r="M8364" s="2">
        <v>0.01</v>
      </c>
      <c r="N8364">
        <v>4547.8999999999996</v>
      </c>
      <c r="O8364">
        <v>58.2</v>
      </c>
      <c r="P8364">
        <v>-768.14</v>
      </c>
      <c r="Q8364" s="2">
        <v>0.57999999999999996</v>
      </c>
      <c r="R8364" t="s">
        <v>48</v>
      </c>
      <c r="S8364" t="s">
        <v>49</v>
      </c>
      <c r="T8364" t="s">
        <v>2839</v>
      </c>
      <c r="U8364" t="s">
        <v>51</v>
      </c>
      <c r="V8364" t="s">
        <v>33</v>
      </c>
      <c r="W8364">
        <v>1051</v>
      </c>
      <c r="X8364" s="1">
        <v>42362</v>
      </c>
      <c r="Y8364" t="s">
        <v>53</v>
      </c>
      <c r="Z8364" t="e" vm="21">
        <v>#VALUE!</v>
      </c>
      <c r="AA8364">
        <v>4240</v>
      </c>
      <c r="AB8364" t="e" cm="1" vm="2">
        <f t="array" ref="AB8364">_FV(Table1[[#This Row],[State]],"Country/region",TRUE)</f>
        <v>#VALUE!</v>
      </c>
    </row>
    <row r="8365" spans="1:28" x14ac:dyDescent="0.35">
      <c r="A8365" t="s">
        <v>2891</v>
      </c>
      <c r="B8365">
        <v>85</v>
      </c>
      <c r="C8365" t="s">
        <v>2892</v>
      </c>
      <c r="D8365" t="s">
        <v>57</v>
      </c>
      <c r="E8365">
        <f>YEAR(Table1[[#This Row],[Order Date]])</f>
        <v>2015</v>
      </c>
      <c r="F8365">
        <v>1</v>
      </c>
      <c r="G8365">
        <f>MONTH(Table1[[#This Row],[Order Date]])</f>
        <v>12</v>
      </c>
      <c r="H8365" s="1">
        <v>42361</v>
      </c>
      <c r="I8365">
        <v>3202</v>
      </c>
      <c r="J8365" t="s">
        <v>47</v>
      </c>
      <c r="K8365">
        <v>10</v>
      </c>
      <c r="L8365">
        <v>53.98</v>
      </c>
      <c r="M8365" s="2">
        <v>0.05</v>
      </c>
      <c r="N8365">
        <v>554.21</v>
      </c>
      <c r="O8365">
        <v>5.5</v>
      </c>
      <c r="P8365">
        <v>-105.37</v>
      </c>
      <c r="Q8365" s="2">
        <v>0.62</v>
      </c>
      <c r="R8365" t="s">
        <v>96</v>
      </c>
      <c r="S8365" t="s">
        <v>30</v>
      </c>
      <c r="T8365" t="s">
        <v>2150</v>
      </c>
      <c r="U8365" t="s">
        <v>102</v>
      </c>
      <c r="V8365" t="s">
        <v>76</v>
      </c>
      <c r="W8365">
        <v>468</v>
      </c>
      <c r="X8365" s="1">
        <v>42365</v>
      </c>
      <c r="Y8365" t="s">
        <v>34</v>
      </c>
      <c r="Z8365" t="e" vm="10">
        <v>#VALUE!</v>
      </c>
      <c r="AA8365">
        <v>70072</v>
      </c>
      <c r="AB8365" t="e" cm="1" vm="2">
        <f t="array" ref="AB8365">_FV(Table1[[#This Row],[State]],"Country/region",TRUE)</f>
        <v>#VALUE!</v>
      </c>
    </row>
    <row r="8366" spans="1:28" x14ac:dyDescent="0.35">
      <c r="A8366" t="s">
        <v>133</v>
      </c>
      <c r="B8366">
        <v>86</v>
      </c>
      <c r="C8366" t="s">
        <v>3501</v>
      </c>
      <c r="D8366" t="s">
        <v>46</v>
      </c>
      <c r="E8366">
        <f>YEAR(Table1[[#This Row],[Order Date]])</f>
        <v>2015</v>
      </c>
      <c r="F8366">
        <v>1</v>
      </c>
      <c r="G8366">
        <f>MONTH(Table1[[#This Row],[Order Date]])</f>
        <v>12</v>
      </c>
      <c r="H8366" s="1">
        <v>42362</v>
      </c>
      <c r="I8366">
        <v>44992</v>
      </c>
      <c r="J8366" t="s">
        <v>58</v>
      </c>
      <c r="K8366">
        <v>32</v>
      </c>
      <c r="L8366">
        <v>218.75</v>
      </c>
      <c r="M8366" s="2">
        <v>0.06</v>
      </c>
      <c r="N8366">
        <v>7110.24</v>
      </c>
      <c r="O8366">
        <v>69.64</v>
      </c>
      <c r="P8366">
        <v>-536.16600000000005</v>
      </c>
      <c r="Q8366" s="2">
        <v>0.72</v>
      </c>
      <c r="R8366" t="s">
        <v>48</v>
      </c>
      <c r="S8366" t="s">
        <v>73</v>
      </c>
      <c r="T8366" t="s">
        <v>559</v>
      </c>
      <c r="U8366" t="s">
        <v>75</v>
      </c>
      <c r="V8366" t="s">
        <v>68</v>
      </c>
      <c r="W8366">
        <v>6347</v>
      </c>
      <c r="X8366" s="1">
        <v>42364</v>
      </c>
      <c r="Y8366" t="s">
        <v>53</v>
      </c>
      <c r="Z8366" t="e" vm="11">
        <v>#VALUE!</v>
      </c>
      <c r="AA8366">
        <v>77536</v>
      </c>
      <c r="AB8366" t="e" cm="1" vm="2">
        <f t="array" ref="AB8366">_FV(Table1[[#This Row],[State]],"Country/region",TRUE)</f>
        <v>#VALUE!</v>
      </c>
    </row>
    <row r="8367" spans="1:28" x14ac:dyDescent="0.35">
      <c r="A8367" t="s">
        <v>1219</v>
      </c>
      <c r="B8367">
        <v>86</v>
      </c>
      <c r="C8367" t="s">
        <v>1220</v>
      </c>
      <c r="D8367" t="s">
        <v>46</v>
      </c>
      <c r="E8367">
        <f>YEAR(Table1[[#This Row],[Order Date]])</f>
        <v>2015</v>
      </c>
      <c r="F8367">
        <v>1</v>
      </c>
      <c r="G8367">
        <f>MONTH(Table1[[#This Row],[Order Date]])</f>
        <v>12</v>
      </c>
      <c r="H8367" s="1">
        <v>42362</v>
      </c>
      <c r="I8367">
        <v>16005</v>
      </c>
      <c r="J8367" t="s">
        <v>39</v>
      </c>
      <c r="K8367">
        <v>7</v>
      </c>
      <c r="L8367">
        <v>6.81</v>
      </c>
      <c r="M8367" s="2">
        <v>0.09</v>
      </c>
      <c r="N8367">
        <v>51.03</v>
      </c>
      <c r="O8367">
        <v>5.48</v>
      </c>
      <c r="P8367">
        <v>-21.378499999999999</v>
      </c>
      <c r="Q8367" s="2">
        <v>0.37</v>
      </c>
      <c r="R8367" t="s">
        <v>29</v>
      </c>
      <c r="S8367" t="s">
        <v>30</v>
      </c>
      <c r="T8367" t="s">
        <v>3061</v>
      </c>
      <c r="U8367" t="s">
        <v>67</v>
      </c>
      <c r="V8367" t="s">
        <v>76</v>
      </c>
      <c r="W8367">
        <v>2215</v>
      </c>
      <c r="X8367" s="1">
        <v>42364</v>
      </c>
      <c r="Y8367" t="s">
        <v>34</v>
      </c>
      <c r="Z8367" t="e" vm="14">
        <v>#VALUE!</v>
      </c>
      <c r="AA8367">
        <v>33801</v>
      </c>
      <c r="AB8367" t="e" cm="1" vm="2">
        <f t="array" ref="AB8367">_FV(Table1[[#This Row],[State]],"Country/region",TRUE)</f>
        <v>#VALUE!</v>
      </c>
    </row>
    <row r="8368" spans="1:28" x14ac:dyDescent="0.35">
      <c r="A8368" t="s">
        <v>133</v>
      </c>
      <c r="B8368">
        <v>86</v>
      </c>
      <c r="C8368" t="s">
        <v>3501</v>
      </c>
      <c r="D8368" t="s">
        <v>46</v>
      </c>
      <c r="E8368">
        <f>YEAR(Table1[[#This Row],[Order Date]])</f>
        <v>2015</v>
      </c>
      <c r="F8368">
        <v>1</v>
      </c>
      <c r="G8368">
        <f>MONTH(Table1[[#This Row],[Order Date]])</f>
        <v>12</v>
      </c>
      <c r="H8368" s="1">
        <v>42362</v>
      </c>
      <c r="I8368">
        <v>44992</v>
      </c>
      <c r="J8368" t="s">
        <v>58</v>
      </c>
      <c r="K8368">
        <v>32</v>
      </c>
      <c r="L8368">
        <v>51.98</v>
      </c>
      <c r="M8368" s="2">
        <v>0</v>
      </c>
      <c r="N8368">
        <v>1673.53</v>
      </c>
      <c r="O8368">
        <v>10.17</v>
      </c>
      <c r="P8368">
        <v>524.73</v>
      </c>
      <c r="Q8368" s="2">
        <v>0.37</v>
      </c>
      <c r="R8368" t="s">
        <v>96</v>
      </c>
      <c r="S8368" t="s">
        <v>80</v>
      </c>
      <c r="T8368" t="s">
        <v>918</v>
      </c>
      <c r="U8368" t="s">
        <v>98</v>
      </c>
      <c r="V8368" t="s">
        <v>68</v>
      </c>
      <c r="W8368">
        <v>6346</v>
      </c>
      <c r="X8368" s="1">
        <v>42364</v>
      </c>
      <c r="Y8368" t="s">
        <v>34</v>
      </c>
      <c r="Z8368" t="e" vm="11">
        <v>#VALUE!</v>
      </c>
      <c r="AA8368">
        <v>77536</v>
      </c>
      <c r="AB8368" t="e" cm="1" vm="2">
        <f t="array" ref="AB8368">_FV(Table1[[#This Row],[State]],"Country/region",TRUE)</f>
        <v>#VALUE!</v>
      </c>
    </row>
    <row r="8369" spans="1:28" x14ac:dyDescent="0.35">
      <c r="A8369" t="s">
        <v>2583</v>
      </c>
      <c r="B8369">
        <v>86</v>
      </c>
      <c r="C8369" t="s">
        <v>3069</v>
      </c>
      <c r="D8369" t="s">
        <v>46</v>
      </c>
      <c r="E8369">
        <f>YEAR(Table1[[#This Row],[Order Date]])</f>
        <v>2015</v>
      </c>
      <c r="F8369">
        <v>1</v>
      </c>
      <c r="G8369">
        <f>MONTH(Table1[[#This Row],[Order Date]])</f>
        <v>12</v>
      </c>
      <c r="H8369" s="1">
        <v>42362</v>
      </c>
      <c r="I8369">
        <v>34400</v>
      </c>
      <c r="J8369" t="s">
        <v>47</v>
      </c>
      <c r="K8369">
        <v>25</v>
      </c>
      <c r="L8369">
        <v>3.57</v>
      </c>
      <c r="M8369" s="2">
        <v>0.01</v>
      </c>
      <c r="N8369">
        <v>92.53</v>
      </c>
      <c r="O8369">
        <v>4.17</v>
      </c>
      <c r="P8369">
        <v>-71.52</v>
      </c>
      <c r="Q8369" s="2">
        <v>0.59</v>
      </c>
      <c r="R8369" t="s">
        <v>29</v>
      </c>
      <c r="S8369" t="s">
        <v>139</v>
      </c>
      <c r="T8369" t="s">
        <v>1830</v>
      </c>
      <c r="U8369" t="s">
        <v>88</v>
      </c>
      <c r="V8369" t="s">
        <v>76</v>
      </c>
      <c r="W8369">
        <v>4833</v>
      </c>
      <c r="X8369" s="1">
        <v>42366</v>
      </c>
      <c r="Y8369" t="s">
        <v>34</v>
      </c>
      <c r="Z8369" t="e" vm="14">
        <v>#VALUE!</v>
      </c>
      <c r="AA8369">
        <v>32780</v>
      </c>
      <c r="AB8369" t="e" cm="1" vm="2">
        <f t="array" ref="AB8369">_FV(Table1[[#This Row],[State]],"Country/region",TRUE)</f>
        <v>#VALUE!</v>
      </c>
    </row>
    <row r="8370" spans="1:28" x14ac:dyDescent="0.35">
      <c r="A8370" t="s">
        <v>2583</v>
      </c>
      <c r="B8370">
        <v>86</v>
      </c>
      <c r="C8370" t="s">
        <v>3069</v>
      </c>
      <c r="D8370" t="s">
        <v>46</v>
      </c>
      <c r="E8370">
        <f>YEAR(Table1[[#This Row],[Order Date]])</f>
        <v>2015</v>
      </c>
      <c r="F8370">
        <v>1</v>
      </c>
      <c r="G8370">
        <f>MONTH(Table1[[#This Row],[Order Date]])</f>
        <v>12</v>
      </c>
      <c r="H8370" s="1">
        <v>42362</v>
      </c>
      <c r="I8370">
        <v>34400</v>
      </c>
      <c r="J8370" t="s">
        <v>47</v>
      </c>
      <c r="K8370">
        <v>17</v>
      </c>
      <c r="L8370">
        <v>65.989999999999995</v>
      </c>
      <c r="M8370" s="2">
        <v>0.04</v>
      </c>
      <c r="N8370">
        <v>988.64350000000002</v>
      </c>
      <c r="O8370">
        <v>4.2</v>
      </c>
      <c r="P8370">
        <v>89.891999999999996</v>
      </c>
      <c r="Q8370" s="2">
        <v>0.59</v>
      </c>
      <c r="R8370" t="s">
        <v>96</v>
      </c>
      <c r="S8370" t="s">
        <v>30</v>
      </c>
      <c r="T8370">
        <v>5170</v>
      </c>
      <c r="U8370" t="s">
        <v>105</v>
      </c>
      <c r="V8370" t="s">
        <v>76</v>
      </c>
      <c r="W8370">
        <v>4834</v>
      </c>
      <c r="X8370" s="1">
        <v>42367</v>
      </c>
      <c r="Y8370" t="s">
        <v>34</v>
      </c>
      <c r="Z8370" t="e" vm="14">
        <v>#VALUE!</v>
      </c>
      <c r="AA8370">
        <v>32780</v>
      </c>
      <c r="AB8370" t="e" cm="1" vm="2">
        <f t="array" ref="AB8370">_FV(Table1[[#This Row],[State]],"Country/region",TRUE)</f>
        <v>#VALUE!</v>
      </c>
    </row>
    <row r="8371" spans="1:28" x14ac:dyDescent="0.35">
      <c r="A8371" t="s">
        <v>1256</v>
      </c>
      <c r="B8371">
        <v>86</v>
      </c>
      <c r="C8371" t="s">
        <v>1257</v>
      </c>
      <c r="D8371" t="s">
        <v>46</v>
      </c>
      <c r="E8371">
        <f>YEAR(Table1[[#This Row],[Order Date]])</f>
        <v>2015</v>
      </c>
      <c r="F8371">
        <v>1</v>
      </c>
      <c r="G8371">
        <f>MONTH(Table1[[#This Row],[Order Date]])</f>
        <v>12</v>
      </c>
      <c r="H8371" s="1">
        <v>42363</v>
      </c>
      <c r="I8371">
        <v>10466</v>
      </c>
      <c r="J8371" t="s">
        <v>28</v>
      </c>
      <c r="K8371">
        <v>27</v>
      </c>
      <c r="L8371">
        <v>4.28</v>
      </c>
      <c r="M8371" s="2">
        <v>7.0000000000000007E-2</v>
      </c>
      <c r="N8371">
        <v>114.86</v>
      </c>
      <c r="O8371">
        <v>0.94</v>
      </c>
      <c r="P8371">
        <v>16.21</v>
      </c>
      <c r="Q8371" s="2">
        <v>0.56000000000000005</v>
      </c>
      <c r="R8371" t="s">
        <v>29</v>
      </c>
      <c r="S8371" t="s">
        <v>59</v>
      </c>
      <c r="T8371" t="s">
        <v>329</v>
      </c>
      <c r="U8371" t="s">
        <v>88</v>
      </c>
      <c r="V8371" t="s">
        <v>52</v>
      </c>
      <c r="W8371">
        <v>1451</v>
      </c>
      <c r="X8371" s="1">
        <v>42364</v>
      </c>
      <c r="Y8371" t="s">
        <v>34</v>
      </c>
      <c r="Z8371" t="e" vm="4">
        <v>#VALUE!</v>
      </c>
      <c r="AA8371">
        <v>91941</v>
      </c>
      <c r="AB8371" t="e" cm="1" vm="2">
        <f t="array" ref="AB8371">_FV(Table1[[#This Row],[State]],"Country/region",TRUE)</f>
        <v>#VALUE!</v>
      </c>
    </row>
    <row r="8372" spans="1:28" x14ac:dyDescent="0.35">
      <c r="A8372" t="s">
        <v>247</v>
      </c>
      <c r="B8372">
        <v>86</v>
      </c>
      <c r="C8372" t="s">
        <v>248</v>
      </c>
      <c r="D8372" t="s">
        <v>46</v>
      </c>
      <c r="E8372">
        <f>YEAR(Table1[[#This Row],[Order Date]])</f>
        <v>2015</v>
      </c>
      <c r="F8372">
        <v>1</v>
      </c>
      <c r="G8372">
        <f>MONTH(Table1[[#This Row],[Order Date]])</f>
        <v>12</v>
      </c>
      <c r="H8372" s="1">
        <v>42363</v>
      </c>
      <c r="I8372">
        <v>19394</v>
      </c>
      <c r="J8372" t="s">
        <v>131</v>
      </c>
      <c r="K8372">
        <v>16</v>
      </c>
      <c r="L8372">
        <v>20.99</v>
      </c>
      <c r="M8372" s="2">
        <v>0.05</v>
      </c>
      <c r="N8372">
        <v>279.327</v>
      </c>
      <c r="O8372">
        <v>0.99</v>
      </c>
      <c r="P8372">
        <v>75.212999999999994</v>
      </c>
      <c r="Q8372" s="2">
        <v>0.37</v>
      </c>
      <c r="R8372" t="s">
        <v>96</v>
      </c>
      <c r="S8372" t="s">
        <v>59</v>
      </c>
      <c r="T8372" t="s">
        <v>2275</v>
      </c>
      <c r="U8372" t="s">
        <v>105</v>
      </c>
      <c r="V8372" t="s">
        <v>68</v>
      </c>
      <c r="W8372">
        <v>2680</v>
      </c>
      <c r="X8372" s="1">
        <v>42364</v>
      </c>
      <c r="Y8372" t="s">
        <v>34</v>
      </c>
      <c r="Z8372" t="e" vm="11">
        <v>#VALUE!</v>
      </c>
      <c r="AA8372">
        <v>76201</v>
      </c>
      <c r="AB8372" t="e" cm="1" vm="2">
        <f t="array" ref="AB8372">_FV(Table1[[#This Row],[State]],"Country/region",TRUE)</f>
        <v>#VALUE!</v>
      </c>
    </row>
    <row r="8373" spans="1:28" x14ac:dyDescent="0.35">
      <c r="A8373" t="s">
        <v>3120</v>
      </c>
      <c r="B8373">
        <v>86</v>
      </c>
      <c r="C8373" t="s">
        <v>535</v>
      </c>
      <c r="D8373" t="s">
        <v>46</v>
      </c>
      <c r="E8373">
        <f>YEAR(Table1[[#This Row],[Order Date]])</f>
        <v>2015</v>
      </c>
      <c r="F8373">
        <v>1</v>
      </c>
      <c r="G8373">
        <f>MONTH(Table1[[#This Row],[Order Date]])</f>
        <v>12</v>
      </c>
      <c r="H8373" s="1">
        <v>42363</v>
      </c>
      <c r="I8373">
        <v>30469</v>
      </c>
      <c r="J8373" t="s">
        <v>39</v>
      </c>
      <c r="K8373">
        <v>46</v>
      </c>
      <c r="L8373">
        <v>7.08</v>
      </c>
      <c r="M8373" s="2">
        <v>0.1</v>
      </c>
      <c r="N8373">
        <v>304.26</v>
      </c>
      <c r="O8373">
        <v>2.35</v>
      </c>
      <c r="P8373">
        <v>28.93</v>
      </c>
      <c r="Q8373" s="2">
        <v>0.47</v>
      </c>
      <c r="R8373" t="s">
        <v>29</v>
      </c>
      <c r="S8373" t="s">
        <v>59</v>
      </c>
      <c r="T8373" t="s">
        <v>1275</v>
      </c>
      <c r="U8373" t="s">
        <v>88</v>
      </c>
      <c r="V8373" t="s">
        <v>52</v>
      </c>
      <c r="W8373">
        <v>4279</v>
      </c>
      <c r="X8373" s="1">
        <v>42365</v>
      </c>
      <c r="Y8373" t="s">
        <v>34</v>
      </c>
      <c r="Z8373" t="e" vm="42">
        <v>#VALUE!</v>
      </c>
      <c r="AA8373">
        <v>85023</v>
      </c>
      <c r="AB8373" t="e" cm="1" vm="2">
        <f t="array" ref="AB8373">_FV(Table1[[#This Row],[State]],"Country/region",TRUE)</f>
        <v>#VALUE!</v>
      </c>
    </row>
    <row r="8374" spans="1:28" x14ac:dyDescent="0.35">
      <c r="A8374" t="s">
        <v>3462</v>
      </c>
      <c r="B8374">
        <v>86</v>
      </c>
      <c r="C8374" t="s">
        <v>340</v>
      </c>
      <c r="D8374" t="s">
        <v>46</v>
      </c>
      <c r="E8374">
        <f>YEAR(Table1[[#This Row],[Order Date]])</f>
        <v>2015</v>
      </c>
      <c r="F8374">
        <v>1</v>
      </c>
      <c r="G8374">
        <f>MONTH(Table1[[#This Row],[Order Date]])</f>
        <v>12</v>
      </c>
      <c r="H8374" s="1">
        <v>42363</v>
      </c>
      <c r="I8374">
        <v>12129</v>
      </c>
      <c r="J8374" t="s">
        <v>131</v>
      </c>
      <c r="K8374">
        <v>36</v>
      </c>
      <c r="L8374">
        <v>122.99</v>
      </c>
      <c r="M8374" s="2">
        <v>0</v>
      </c>
      <c r="N8374">
        <v>4852.05</v>
      </c>
      <c r="O8374">
        <v>70.2</v>
      </c>
      <c r="P8374">
        <v>-1197.58</v>
      </c>
      <c r="Q8374" s="2">
        <v>0.74</v>
      </c>
      <c r="R8374" t="s">
        <v>48</v>
      </c>
      <c r="S8374" t="s">
        <v>49</v>
      </c>
      <c r="T8374" t="s">
        <v>586</v>
      </c>
      <c r="U8374" t="s">
        <v>51</v>
      </c>
      <c r="V8374" t="s">
        <v>68</v>
      </c>
      <c r="W8374">
        <v>1681</v>
      </c>
      <c r="X8374" s="1">
        <v>42366</v>
      </c>
      <c r="Y8374" t="s">
        <v>53</v>
      </c>
      <c r="Z8374" t="e" vm="26">
        <v>#VALUE!</v>
      </c>
      <c r="AA8374">
        <v>48104</v>
      </c>
      <c r="AB8374" t="e" cm="1" vm="2">
        <f t="array" ref="AB8374">_FV(Table1[[#This Row],[State]],"Country/region",TRUE)</f>
        <v>#VALUE!</v>
      </c>
    </row>
    <row r="8375" spans="1:28" x14ac:dyDescent="0.35">
      <c r="A8375" t="s">
        <v>247</v>
      </c>
      <c r="B8375">
        <v>86</v>
      </c>
      <c r="C8375" t="s">
        <v>248</v>
      </c>
      <c r="D8375" t="s">
        <v>46</v>
      </c>
      <c r="E8375">
        <f>YEAR(Table1[[#This Row],[Order Date]])</f>
        <v>2015</v>
      </c>
      <c r="F8375">
        <v>1</v>
      </c>
      <c r="G8375">
        <f>MONTH(Table1[[#This Row],[Order Date]])</f>
        <v>12</v>
      </c>
      <c r="H8375" s="1">
        <v>42363</v>
      </c>
      <c r="I8375">
        <v>19394</v>
      </c>
      <c r="J8375" t="s">
        <v>131</v>
      </c>
      <c r="K8375">
        <v>5</v>
      </c>
      <c r="L8375">
        <v>125.99</v>
      </c>
      <c r="M8375" s="2">
        <v>0.05</v>
      </c>
      <c r="N8375">
        <v>539.20600000000002</v>
      </c>
      <c r="O8375">
        <v>8.8000000000000007</v>
      </c>
      <c r="P8375">
        <v>-452.38600000000002</v>
      </c>
      <c r="Q8375" s="2">
        <v>0.59</v>
      </c>
      <c r="R8375" t="s">
        <v>96</v>
      </c>
      <c r="S8375" t="s">
        <v>30</v>
      </c>
      <c r="T8375" t="s">
        <v>846</v>
      </c>
      <c r="U8375" t="s">
        <v>105</v>
      </c>
      <c r="V8375" t="s">
        <v>68</v>
      </c>
      <c r="W8375">
        <v>2681</v>
      </c>
      <c r="X8375" s="1">
        <v>42366</v>
      </c>
      <c r="Y8375" t="s">
        <v>34</v>
      </c>
      <c r="Z8375" t="e" vm="11">
        <v>#VALUE!</v>
      </c>
      <c r="AA8375">
        <v>76201</v>
      </c>
      <c r="AB8375" t="e" cm="1" vm="2">
        <f t="array" ref="AB8375">_FV(Table1[[#This Row],[State]],"Country/region",TRUE)</f>
        <v>#VALUE!</v>
      </c>
    </row>
    <row r="8376" spans="1:28" x14ac:dyDescent="0.35">
      <c r="A8376" t="s">
        <v>1426</v>
      </c>
      <c r="B8376">
        <v>86</v>
      </c>
      <c r="C8376" t="s">
        <v>1143</v>
      </c>
      <c r="D8376" t="s">
        <v>27</v>
      </c>
      <c r="E8376">
        <f>YEAR(Table1[[#This Row],[Order Date]])</f>
        <v>2015</v>
      </c>
      <c r="F8376">
        <v>1</v>
      </c>
      <c r="G8376">
        <f>MONTH(Table1[[#This Row],[Order Date]])</f>
        <v>12</v>
      </c>
      <c r="H8376" s="1">
        <v>42364</v>
      </c>
      <c r="I8376">
        <v>48672</v>
      </c>
      <c r="J8376" t="s">
        <v>28</v>
      </c>
      <c r="K8376">
        <v>43</v>
      </c>
      <c r="L8376">
        <v>5.81</v>
      </c>
      <c r="M8376" s="2">
        <v>0</v>
      </c>
      <c r="N8376">
        <v>255.7</v>
      </c>
      <c r="O8376">
        <v>3.37</v>
      </c>
      <c r="P8376">
        <v>-35.74</v>
      </c>
      <c r="Q8376" s="2">
        <v>0.54</v>
      </c>
      <c r="R8376" t="s">
        <v>29</v>
      </c>
      <c r="S8376" t="s">
        <v>59</v>
      </c>
      <c r="T8376" t="s">
        <v>609</v>
      </c>
      <c r="U8376" t="s">
        <v>232</v>
      </c>
      <c r="V8376" t="s">
        <v>52</v>
      </c>
      <c r="W8376">
        <v>6836</v>
      </c>
      <c r="X8376" s="1">
        <v>42364</v>
      </c>
      <c r="Y8376" t="s">
        <v>34</v>
      </c>
      <c r="Z8376" t="e" vm="4">
        <v>#VALUE!</v>
      </c>
      <c r="AA8376">
        <v>93422</v>
      </c>
      <c r="AB8376" t="e" cm="1" vm="2">
        <f t="array" ref="AB8376">_FV(Table1[[#This Row],[State]],"Country/region",TRUE)</f>
        <v>#VALUE!</v>
      </c>
    </row>
    <row r="8377" spans="1:28" x14ac:dyDescent="0.35">
      <c r="A8377" t="s">
        <v>85</v>
      </c>
      <c r="B8377">
        <v>86</v>
      </c>
      <c r="C8377" t="s">
        <v>86</v>
      </c>
      <c r="D8377" t="s">
        <v>38</v>
      </c>
      <c r="E8377">
        <f>YEAR(Table1[[#This Row],[Order Date]])</f>
        <v>2015</v>
      </c>
      <c r="F8377">
        <v>1</v>
      </c>
      <c r="G8377">
        <f>MONTH(Table1[[#This Row],[Order Date]])</f>
        <v>12</v>
      </c>
      <c r="H8377" s="1">
        <v>42364</v>
      </c>
      <c r="I8377">
        <v>16772</v>
      </c>
      <c r="J8377" t="s">
        <v>28</v>
      </c>
      <c r="K8377">
        <v>38</v>
      </c>
      <c r="L8377">
        <v>2.61</v>
      </c>
      <c r="M8377" s="2">
        <v>0.04</v>
      </c>
      <c r="N8377">
        <v>95.71</v>
      </c>
      <c r="O8377">
        <v>0.5</v>
      </c>
      <c r="P8377">
        <v>32.81</v>
      </c>
      <c r="Q8377" s="2">
        <v>0.39</v>
      </c>
      <c r="R8377" t="s">
        <v>29</v>
      </c>
      <c r="S8377" t="s">
        <v>30</v>
      </c>
      <c r="T8377" t="s">
        <v>1036</v>
      </c>
      <c r="U8377" t="s">
        <v>210</v>
      </c>
      <c r="V8377" t="s">
        <v>52</v>
      </c>
      <c r="W8377">
        <v>2327</v>
      </c>
      <c r="X8377" s="1">
        <v>42366</v>
      </c>
      <c r="Y8377" t="s">
        <v>34</v>
      </c>
      <c r="Z8377" t="e" vm="8">
        <v>#VALUE!</v>
      </c>
      <c r="AA8377">
        <v>97035</v>
      </c>
      <c r="AB8377" t="e" cm="1" vm="2">
        <f t="array" ref="AB8377">_FV(Table1[[#This Row],[State]],"Country/region",TRUE)</f>
        <v>#VALUE!</v>
      </c>
    </row>
    <row r="8378" spans="1:28" x14ac:dyDescent="0.35">
      <c r="A8378" t="s">
        <v>3035</v>
      </c>
      <c r="B8378">
        <v>86</v>
      </c>
      <c r="C8378" t="s">
        <v>2283</v>
      </c>
      <c r="D8378" t="s">
        <v>27</v>
      </c>
      <c r="E8378">
        <f>YEAR(Table1[[#This Row],[Order Date]])</f>
        <v>2015</v>
      </c>
      <c r="F8378">
        <v>1</v>
      </c>
      <c r="G8378">
        <f>MONTH(Table1[[#This Row],[Order Date]])</f>
        <v>12</v>
      </c>
      <c r="H8378" s="1">
        <v>42365</v>
      </c>
      <c r="I8378">
        <v>26726</v>
      </c>
      <c r="J8378" t="s">
        <v>28</v>
      </c>
      <c r="K8378">
        <v>37</v>
      </c>
      <c r="L8378">
        <v>4.37</v>
      </c>
      <c r="M8378" s="2">
        <v>0.02</v>
      </c>
      <c r="N8378">
        <v>173.11</v>
      </c>
      <c r="O8378">
        <v>5.15</v>
      </c>
      <c r="P8378">
        <v>-121.58</v>
      </c>
      <c r="Q8378" s="2">
        <v>0.59</v>
      </c>
      <c r="R8378" t="s">
        <v>29</v>
      </c>
      <c r="S8378" t="s">
        <v>30</v>
      </c>
      <c r="T8378" t="s">
        <v>2122</v>
      </c>
      <c r="U8378" t="s">
        <v>214</v>
      </c>
      <c r="V8378" t="s">
        <v>68</v>
      </c>
      <c r="W8378">
        <v>3740</v>
      </c>
      <c r="X8378" s="1">
        <v>42365</v>
      </c>
      <c r="Y8378" t="s">
        <v>34</v>
      </c>
      <c r="Z8378" t="e" vm="5">
        <v>#VALUE!</v>
      </c>
      <c r="AA8378">
        <v>55044</v>
      </c>
      <c r="AB8378" t="e" cm="1" vm="2">
        <f t="array" ref="AB8378">_FV(Table1[[#This Row],[State]],"Country/region",TRUE)</f>
        <v>#VALUE!</v>
      </c>
    </row>
    <row r="8379" spans="1:28" x14ac:dyDescent="0.35">
      <c r="A8379" t="s">
        <v>1462</v>
      </c>
      <c r="B8379">
        <v>86</v>
      </c>
      <c r="C8379" t="s">
        <v>1277</v>
      </c>
      <c r="D8379" t="s">
        <v>38</v>
      </c>
      <c r="E8379">
        <f>YEAR(Table1[[#This Row],[Order Date]])</f>
        <v>2015</v>
      </c>
      <c r="F8379">
        <v>1</v>
      </c>
      <c r="G8379">
        <f>MONTH(Table1[[#This Row],[Order Date]])</f>
        <v>12</v>
      </c>
      <c r="H8379" s="1">
        <v>42365</v>
      </c>
      <c r="I8379">
        <v>29505</v>
      </c>
      <c r="J8379" t="s">
        <v>131</v>
      </c>
      <c r="K8379">
        <v>22</v>
      </c>
      <c r="L8379">
        <v>1.76</v>
      </c>
      <c r="M8379" s="2">
        <v>0.02</v>
      </c>
      <c r="N8379">
        <v>45.21</v>
      </c>
      <c r="O8379">
        <v>0.7</v>
      </c>
      <c r="P8379">
        <v>4.6100000000000003</v>
      </c>
      <c r="Q8379" s="2">
        <v>0.56000000000000005</v>
      </c>
      <c r="R8379" t="s">
        <v>29</v>
      </c>
      <c r="S8379" t="s">
        <v>59</v>
      </c>
      <c r="T8379" t="s">
        <v>1265</v>
      </c>
      <c r="U8379" t="s">
        <v>88</v>
      </c>
      <c r="V8379" t="s">
        <v>52</v>
      </c>
      <c r="W8379">
        <v>4159</v>
      </c>
      <c r="X8379" s="1">
        <v>42366</v>
      </c>
      <c r="Y8379" t="s">
        <v>42</v>
      </c>
      <c r="Z8379" t="e" vm="4">
        <v>#VALUE!</v>
      </c>
      <c r="AA8379">
        <v>95032</v>
      </c>
      <c r="AB8379" t="e" cm="1" vm="2">
        <f t="array" ref="AB8379">_FV(Table1[[#This Row],[State]],"Country/region",TRUE)</f>
        <v>#VALUE!</v>
      </c>
    </row>
    <row r="8380" spans="1:28" x14ac:dyDescent="0.35">
      <c r="A8380" t="s">
        <v>3035</v>
      </c>
      <c r="B8380">
        <v>86</v>
      </c>
      <c r="C8380" t="s">
        <v>2283</v>
      </c>
      <c r="D8380" t="s">
        <v>27</v>
      </c>
      <c r="E8380">
        <f>YEAR(Table1[[#This Row],[Order Date]])</f>
        <v>2015</v>
      </c>
      <c r="F8380">
        <v>1</v>
      </c>
      <c r="G8380">
        <f>MONTH(Table1[[#This Row],[Order Date]])</f>
        <v>12</v>
      </c>
      <c r="H8380" s="1">
        <v>42365</v>
      </c>
      <c r="I8380">
        <v>26726</v>
      </c>
      <c r="J8380" t="s">
        <v>28</v>
      </c>
      <c r="K8380">
        <v>41</v>
      </c>
      <c r="L8380">
        <v>20.98</v>
      </c>
      <c r="M8380" s="2">
        <v>0.05</v>
      </c>
      <c r="N8380">
        <v>833.51</v>
      </c>
      <c r="O8380">
        <v>1.49</v>
      </c>
      <c r="P8380">
        <v>364.99</v>
      </c>
      <c r="Q8380" s="2">
        <v>0.35</v>
      </c>
      <c r="R8380" t="s">
        <v>29</v>
      </c>
      <c r="S8380" t="s">
        <v>30</v>
      </c>
      <c r="T8380" t="s">
        <v>1286</v>
      </c>
      <c r="U8380" t="s">
        <v>67</v>
      </c>
      <c r="V8380" t="s">
        <v>68</v>
      </c>
      <c r="W8380">
        <v>3742</v>
      </c>
      <c r="X8380" s="1">
        <v>42366</v>
      </c>
      <c r="Y8380" t="s">
        <v>34</v>
      </c>
      <c r="Z8380" t="e" vm="5">
        <v>#VALUE!</v>
      </c>
      <c r="AA8380">
        <v>55044</v>
      </c>
      <c r="AB8380" t="e" cm="1" vm="2">
        <f t="array" ref="AB8380">_FV(Table1[[#This Row],[State]],"Country/region",TRUE)</f>
        <v>#VALUE!</v>
      </c>
    </row>
    <row r="8381" spans="1:28" x14ac:dyDescent="0.35">
      <c r="A8381" t="s">
        <v>809</v>
      </c>
      <c r="B8381">
        <v>86</v>
      </c>
      <c r="C8381" t="s">
        <v>2612</v>
      </c>
      <c r="D8381" t="s">
        <v>27</v>
      </c>
      <c r="E8381">
        <f>YEAR(Table1[[#This Row],[Order Date]])</f>
        <v>2015</v>
      </c>
      <c r="F8381">
        <v>1</v>
      </c>
      <c r="G8381">
        <f>MONTH(Table1[[#This Row],[Order Date]])</f>
        <v>12</v>
      </c>
      <c r="H8381" s="1">
        <v>42365</v>
      </c>
      <c r="I8381">
        <v>1573</v>
      </c>
      <c r="J8381" t="s">
        <v>28</v>
      </c>
      <c r="K8381">
        <v>13</v>
      </c>
      <c r="L8381">
        <v>60.89</v>
      </c>
      <c r="M8381" s="2">
        <v>0.09</v>
      </c>
      <c r="N8381">
        <v>759.94</v>
      </c>
      <c r="O8381">
        <v>32.409999999999997</v>
      </c>
      <c r="P8381">
        <v>-226.45</v>
      </c>
      <c r="Q8381" s="2">
        <v>0.56000000000000005</v>
      </c>
      <c r="R8381" t="s">
        <v>48</v>
      </c>
      <c r="S8381" t="s">
        <v>49</v>
      </c>
      <c r="T8381" t="s">
        <v>1172</v>
      </c>
      <c r="U8381" t="s">
        <v>51</v>
      </c>
      <c r="V8381" t="s">
        <v>68</v>
      </c>
      <c r="W8381">
        <v>234</v>
      </c>
      <c r="X8381" s="1">
        <v>42367</v>
      </c>
      <c r="Y8381" t="s">
        <v>53</v>
      </c>
      <c r="Z8381" t="e" vm="25">
        <v>#VALUE!</v>
      </c>
      <c r="AA8381">
        <v>54915</v>
      </c>
      <c r="AB8381" t="e" cm="1" vm="2">
        <f t="array" ref="AB8381">_FV(Table1[[#This Row],[State]],"Country/region",TRUE)</f>
        <v>#VALUE!</v>
      </c>
    </row>
    <row r="8382" spans="1:28" x14ac:dyDescent="0.35">
      <c r="A8382" t="s">
        <v>3035</v>
      </c>
      <c r="B8382">
        <v>86</v>
      </c>
      <c r="C8382" t="s">
        <v>2283</v>
      </c>
      <c r="D8382" t="s">
        <v>27</v>
      </c>
      <c r="E8382">
        <f>YEAR(Table1[[#This Row],[Order Date]])</f>
        <v>2015</v>
      </c>
      <c r="F8382">
        <v>1</v>
      </c>
      <c r="G8382">
        <f>MONTH(Table1[[#This Row],[Order Date]])</f>
        <v>12</v>
      </c>
      <c r="H8382" s="1">
        <v>42365</v>
      </c>
      <c r="I8382">
        <v>26726</v>
      </c>
      <c r="J8382" t="s">
        <v>28</v>
      </c>
      <c r="K8382">
        <v>11</v>
      </c>
      <c r="L8382">
        <v>3.48</v>
      </c>
      <c r="M8382" s="2">
        <v>0.08</v>
      </c>
      <c r="N8382">
        <v>86.68</v>
      </c>
      <c r="O8382">
        <v>49</v>
      </c>
      <c r="P8382">
        <v>-474.91</v>
      </c>
      <c r="Q8382" s="2">
        <v>0.59</v>
      </c>
      <c r="R8382" t="s">
        <v>29</v>
      </c>
      <c r="S8382" t="s">
        <v>40</v>
      </c>
      <c r="T8382" t="s">
        <v>2870</v>
      </c>
      <c r="U8382" t="s">
        <v>214</v>
      </c>
      <c r="V8382" t="s">
        <v>68</v>
      </c>
      <c r="W8382">
        <v>3741</v>
      </c>
      <c r="X8382" s="1">
        <v>42367</v>
      </c>
      <c r="Y8382" t="s">
        <v>34</v>
      </c>
      <c r="Z8382" t="e" vm="5">
        <v>#VALUE!</v>
      </c>
      <c r="AA8382">
        <v>55044</v>
      </c>
      <c r="AB8382" t="e" cm="1" vm="2">
        <f t="array" ref="AB8382">_FV(Table1[[#This Row],[State]],"Country/region",TRUE)</f>
        <v>#VALUE!</v>
      </c>
    </row>
    <row r="8383" spans="1:28" x14ac:dyDescent="0.35">
      <c r="A8383" t="s">
        <v>2386</v>
      </c>
      <c r="B8383">
        <v>86</v>
      </c>
      <c r="C8383" t="s">
        <v>2387</v>
      </c>
      <c r="D8383" t="s">
        <v>57</v>
      </c>
      <c r="E8383">
        <f>YEAR(Table1[[#This Row],[Order Date]])</f>
        <v>2015</v>
      </c>
      <c r="F8383">
        <v>1</v>
      </c>
      <c r="G8383">
        <f>MONTH(Table1[[#This Row],[Order Date]])</f>
        <v>12</v>
      </c>
      <c r="H8383" s="1">
        <v>42365</v>
      </c>
      <c r="I8383">
        <v>28611</v>
      </c>
      <c r="J8383" t="s">
        <v>47</v>
      </c>
      <c r="K8383">
        <v>42</v>
      </c>
      <c r="L8383">
        <v>115.99</v>
      </c>
      <c r="M8383" s="2">
        <v>0.1</v>
      </c>
      <c r="N8383">
        <v>3883.4715000000001</v>
      </c>
      <c r="O8383">
        <v>8.99</v>
      </c>
      <c r="P8383">
        <v>707.16600000000005</v>
      </c>
      <c r="Q8383" s="2">
        <v>0.57999999999999996</v>
      </c>
      <c r="R8383" t="s">
        <v>96</v>
      </c>
      <c r="S8383" t="s">
        <v>30</v>
      </c>
      <c r="T8383">
        <v>5185</v>
      </c>
      <c r="U8383" t="s">
        <v>105</v>
      </c>
      <c r="V8383" t="s">
        <v>33</v>
      </c>
      <c r="W8383">
        <v>4009</v>
      </c>
      <c r="X8383" s="1">
        <v>42367</v>
      </c>
      <c r="Y8383" t="s">
        <v>34</v>
      </c>
      <c r="Z8383" t="e" vm="15">
        <v>#VALUE!</v>
      </c>
      <c r="AA8383">
        <v>14150</v>
      </c>
      <c r="AB8383" t="e" cm="1" vm="2">
        <f t="array" ref="AB8383">_FV(Table1[[#This Row],[State]],"Country/region",TRUE)</f>
        <v>#VALUE!</v>
      </c>
    </row>
    <row r="8384" spans="1:28" x14ac:dyDescent="0.35">
      <c r="A8384" t="s">
        <v>2386</v>
      </c>
      <c r="B8384">
        <v>86</v>
      </c>
      <c r="C8384" t="s">
        <v>2387</v>
      </c>
      <c r="D8384" t="s">
        <v>57</v>
      </c>
      <c r="E8384">
        <f>YEAR(Table1[[#This Row],[Order Date]])</f>
        <v>2015</v>
      </c>
      <c r="F8384">
        <v>1</v>
      </c>
      <c r="G8384">
        <f>MONTH(Table1[[#This Row],[Order Date]])</f>
        <v>12</v>
      </c>
      <c r="H8384" s="1">
        <v>42365</v>
      </c>
      <c r="I8384">
        <v>28611</v>
      </c>
      <c r="J8384" t="s">
        <v>47</v>
      </c>
      <c r="K8384">
        <v>30</v>
      </c>
      <c r="L8384">
        <v>525.98</v>
      </c>
      <c r="M8384" s="2">
        <v>0.1</v>
      </c>
      <c r="N8384">
        <v>15337.58</v>
      </c>
      <c r="O8384">
        <v>19.989999999999998</v>
      </c>
      <c r="P8384">
        <v>6670.4089999999997</v>
      </c>
      <c r="Q8384" s="2">
        <v>0.37</v>
      </c>
      <c r="R8384" t="s">
        <v>29</v>
      </c>
      <c r="S8384" t="s">
        <v>30</v>
      </c>
      <c r="T8384" t="s">
        <v>1325</v>
      </c>
      <c r="U8384" t="s">
        <v>67</v>
      </c>
      <c r="V8384" t="s">
        <v>33</v>
      </c>
      <c r="W8384">
        <v>4008</v>
      </c>
      <c r="X8384" s="1">
        <v>42368</v>
      </c>
      <c r="Y8384" t="s">
        <v>34</v>
      </c>
      <c r="Z8384" t="e" vm="15">
        <v>#VALUE!</v>
      </c>
      <c r="AA8384">
        <v>14150</v>
      </c>
      <c r="AB8384" t="e" cm="1" vm="2">
        <f t="array" ref="AB8384">_FV(Table1[[#This Row],[State]],"Country/region",TRUE)</f>
        <v>#VALUE!</v>
      </c>
    </row>
    <row r="8385" spans="1:28" x14ac:dyDescent="0.35">
      <c r="A8385" t="s">
        <v>2444</v>
      </c>
      <c r="B8385">
        <v>88</v>
      </c>
      <c r="C8385" t="s">
        <v>2547</v>
      </c>
      <c r="D8385" t="s">
        <v>38</v>
      </c>
      <c r="E8385">
        <f>YEAR(Table1[[#This Row],[Order Date]])</f>
        <v>2015</v>
      </c>
      <c r="F8385">
        <v>1</v>
      </c>
      <c r="G8385">
        <f>MONTH(Table1[[#This Row],[Order Date]])</f>
        <v>12</v>
      </c>
      <c r="H8385" s="1">
        <v>42366</v>
      </c>
      <c r="I8385">
        <v>28453</v>
      </c>
      <c r="J8385" t="s">
        <v>58</v>
      </c>
      <c r="K8385">
        <v>26</v>
      </c>
      <c r="L8385">
        <v>21.66</v>
      </c>
      <c r="M8385" s="2">
        <v>0.04</v>
      </c>
      <c r="N8385">
        <v>560.03</v>
      </c>
      <c r="O8385">
        <v>13.99</v>
      </c>
      <c r="P8385">
        <v>-139.87</v>
      </c>
      <c r="Q8385" s="2">
        <v>0.52</v>
      </c>
      <c r="R8385" t="s">
        <v>29</v>
      </c>
      <c r="S8385" t="s">
        <v>80</v>
      </c>
      <c r="T8385" t="s">
        <v>1925</v>
      </c>
      <c r="U8385" t="s">
        <v>214</v>
      </c>
      <c r="V8385" t="s">
        <v>76</v>
      </c>
      <c r="W8385">
        <v>3984</v>
      </c>
      <c r="X8385" s="1">
        <v>42366</v>
      </c>
      <c r="Y8385" t="s">
        <v>34</v>
      </c>
      <c r="Z8385" t="e" vm="47">
        <v>#VALUE!</v>
      </c>
      <c r="AA8385">
        <v>28540</v>
      </c>
      <c r="AB8385" t="e" cm="1" vm="2">
        <f t="array" ref="AB8385">_FV(Table1[[#This Row],[State]],"Country/region",TRUE)</f>
        <v>#VALUE!</v>
      </c>
    </row>
    <row r="8386" spans="1:28" x14ac:dyDescent="0.35">
      <c r="A8386" t="s">
        <v>2564</v>
      </c>
      <c r="B8386">
        <v>88</v>
      </c>
      <c r="C8386" t="s">
        <v>565</v>
      </c>
      <c r="D8386" t="s">
        <v>38</v>
      </c>
      <c r="E8386">
        <f>YEAR(Table1[[#This Row],[Order Date]])</f>
        <v>2015</v>
      </c>
      <c r="F8386">
        <v>1</v>
      </c>
      <c r="G8386">
        <f>MONTH(Table1[[#This Row],[Order Date]])</f>
        <v>12</v>
      </c>
      <c r="H8386" s="1">
        <v>42366</v>
      </c>
      <c r="I8386">
        <v>5891</v>
      </c>
      <c r="J8386" t="s">
        <v>131</v>
      </c>
      <c r="K8386">
        <v>2</v>
      </c>
      <c r="L8386">
        <v>20.98</v>
      </c>
      <c r="M8386" s="2">
        <v>0.01</v>
      </c>
      <c r="N8386">
        <v>44.45</v>
      </c>
      <c r="O8386">
        <v>1.49</v>
      </c>
      <c r="P8386">
        <v>-17.457000000000001</v>
      </c>
      <c r="Q8386" s="2">
        <v>0.35</v>
      </c>
      <c r="R8386" t="s">
        <v>29</v>
      </c>
      <c r="S8386" t="s">
        <v>30</v>
      </c>
      <c r="T8386" t="s">
        <v>1286</v>
      </c>
      <c r="U8386" t="s">
        <v>67</v>
      </c>
      <c r="V8386" t="s">
        <v>52</v>
      </c>
      <c r="W8386">
        <v>816</v>
      </c>
      <c r="X8386" s="1">
        <v>42368</v>
      </c>
      <c r="Y8386" t="s">
        <v>34</v>
      </c>
      <c r="Z8386" t="e" vm="32">
        <v>#VALUE!</v>
      </c>
      <c r="AA8386">
        <v>80126</v>
      </c>
      <c r="AB8386" t="e" cm="1" vm="2">
        <f t="array" ref="AB8386">_FV(Table1[[#This Row],[State]],"Country/region",TRUE)</f>
        <v>#VALUE!</v>
      </c>
    </row>
    <row r="8387" spans="1:28" x14ac:dyDescent="0.35">
      <c r="A8387" t="s">
        <v>1459</v>
      </c>
      <c r="B8387">
        <v>88</v>
      </c>
      <c r="C8387" t="s">
        <v>275</v>
      </c>
      <c r="D8387" t="s">
        <v>27</v>
      </c>
      <c r="E8387">
        <f>YEAR(Table1[[#This Row],[Order Date]])</f>
        <v>2015</v>
      </c>
      <c r="F8387">
        <v>1</v>
      </c>
      <c r="G8387">
        <f>MONTH(Table1[[#This Row],[Order Date]])</f>
        <v>12</v>
      </c>
      <c r="H8387" s="1">
        <v>42366</v>
      </c>
      <c r="I8387">
        <v>4706</v>
      </c>
      <c r="J8387" t="s">
        <v>39</v>
      </c>
      <c r="K8387">
        <v>30</v>
      </c>
      <c r="L8387">
        <v>67.28</v>
      </c>
      <c r="M8387" s="2">
        <v>0.02</v>
      </c>
      <c r="N8387">
        <v>2116.6999999999998</v>
      </c>
      <c r="O8387">
        <v>19.989999999999998</v>
      </c>
      <c r="P8387">
        <v>488.81799999999998</v>
      </c>
      <c r="Q8387" s="2">
        <v>0.4</v>
      </c>
      <c r="R8387" t="s">
        <v>29</v>
      </c>
      <c r="S8387" t="s">
        <v>30</v>
      </c>
      <c r="T8387" t="s">
        <v>2311</v>
      </c>
      <c r="U8387" t="s">
        <v>67</v>
      </c>
      <c r="V8387" t="s">
        <v>52</v>
      </c>
      <c r="W8387">
        <v>674</v>
      </c>
      <c r="X8387" s="1">
        <v>42368</v>
      </c>
      <c r="Y8387" t="s">
        <v>34</v>
      </c>
      <c r="Z8387" t="e" vm="4">
        <v>#VALUE!</v>
      </c>
      <c r="AA8387">
        <v>90069</v>
      </c>
      <c r="AB8387" t="e" cm="1" vm="2">
        <f t="array" ref="AB8387">_FV(Table1[[#This Row],[State]],"Country/region",TRUE)</f>
        <v>#VALUE!</v>
      </c>
    </row>
    <row r="8388" spans="1:28" x14ac:dyDescent="0.35">
      <c r="A8388" t="s">
        <v>3371</v>
      </c>
      <c r="B8388">
        <v>88</v>
      </c>
      <c r="C8388" t="s">
        <v>1817</v>
      </c>
      <c r="D8388" t="s">
        <v>46</v>
      </c>
      <c r="E8388">
        <f>YEAR(Table1[[#This Row],[Order Date]])</f>
        <v>2015</v>
      </c>
      <c r="F8388">
        <v>1</v>
      </c>
      <c r="G8388">
        <f>MONTH(Table1[[#This Row],[Order Date]])</f>
        <v>12</v>
      </c>
      <c r="H8388" s="1">
        <v>42367</v>
      </c>
      <c r="I8388">
        <v>29220</v>
      </c>
      <c r="J8388" t="s">
        <v>131</v>
      </c>
      <c r="K8388">
        <v>36</v>
      </c>
      <c r="L8388">
        <v>367.99</v>
      </c>
      <c r="M8388" s="2">
        <v>0.08</v>
      </c>
      <c r="N8388">
        <v>12690.33</v>
      </c>
      <c r="O8388">
        <v>19.989999999999998</v>
      </c>
      <c r="P8388">
        <v>5045.3024999999998</v>
      </c>
      <c r="Q8388" s="2">
        <v>0.4</v>
      </c>
      <c r="R8388" t="s">
        <v>29</v>
      </c>
      <c r="S8388" t="s">
        <v>30</v>
      </c>
      <c r="T8388" t="s">
        <v>2186</v>
      </c>
      <c r="U8388" t="s">
        <v>67</v>
      </c>
      <c r="V8388" t="s">
        <v>33</v>
      </c>
      <c r="W8388">
        <v>4106</v>
      </c>
      <c r="X8388" s="1">
        <v>42367</v>
      </c>
      <c r="Y8388" t="s">
        <v>42</v>
      </c>
      <c r="Z8388" t="e" vm="15">
        <v>#VALUE!</v>
      </c>
      <c r="AA8388">
        <v>10801</v>
      </c>
      <c r="AB8388" t="e" cm="1" vm="2">
        <f t="array" ref="AB8388">_FV(Table1[[#This Row],[State]],"Country/region",TRUE)</f>
        <v>#VALUE!</v>
      </c>
    </row>
    <row r="8389" spans="1:28" x14ac:dyDescent="0.35">
      <c r="A8389" t="s">
        <v>1634</v>
      </c>
      <c r="B8389">
        <v>93</v>
      </c>
      <c r="C8389" t="s">
        <v>889</v>
      </c>
      <c r="D8389" t="s">
        <v>46</v>
      </c>
      <c r="E8389">
        <f>YEAR(Table1[[#This Row],[Order Date]])</f>
        <v>2015</v>
      </c>
      <c r="F8389">
        <v>1</v>
      </c>
      <c r="G8389">
        <f>MONTH(Table1[[#This Row],[Order Date]])</f>
        <v>12</v>
      </c>
      <c r="H8389" s="1">
        <v>42367</v>
      </c>
      <c r="I8389">
        <v>42945</v>
      </c>
      <c r="J8389" t="s">
        <v>39</v>
      </c>
      <c r="K8389">
        <v>45</v>
      </c>
      <c r="L8389">
        <v>3.95</v>
      </c>
      <c r="M8389" s="2">
        <v>7.0000000000000007E-2</v>
      </c>
      <c r="N8389">
        <v>178.7</v>
      </c>
      <c r="O8389">
        <v>5.13</v>
      </c>
      <c r="P8389">
        <v>-164.92</v>
      </c>
      <c r="Q8389" s="2">
        <v>0.59</v>
      </c>
      <c r="R8389" t="s">
        <v>29</v>
      </c>
      <c r="S8389" t="s">
        <v>30</v>
      </c>
      <c r="T8389" t="s">
        <v>2185</v>
      </c>
      <c r="U8389" t="s">
        <v>214</v>
      </c>
      <c r="V8389" t="s">
        <v>52</v>
      </c>
      <c r="W8389">
        <v>6060</v>
      </c>
      <c r="X8389" s="1">
        <v>42367</v>
      </c>
      <c r="Y8389" t="s">
        <v>34</v>
      </c>
      <c r="Z8389" t="e" vm="39">
        <v>#VALUE!</v>
      </c>
      <c r="AA8389">
        <v>88201</v>
      </c>
      <c r="AB8389" t="e" cm="1" vm="2">
        <f t="array" ref="AB8389">_FV(Table1[[#This Row],[State]],"Country/region",TRUE)</f>
        <v>#VALUE!</v>
      </c>
    </row>
    <row r="8390" spans="1:28" x14ac:dyDescent="0.35">
      <c r="A8390" t="s">
        <v>2055</v>
      </c>
      <c r="B8390">
        <v>88</v>
      </c>
      <c r="C8390" t="s">
        <v>343</v>
      </c>
      <c r="D8390" t="s">
        <v>38</v>
      </c>
      <c r="E8390">
        <f>YEAR(Table1[[#This Row],[Order Date]])</f>
        <v>2015</v>
      </c>
      <c r="F8390">
        <v>1</v>
      </c>
      <c r="G8390">
        <f>MONTH(Table1[[#This Row],[Order Date]])</f>
        <v>12</v>
      </c>
      <c r="H8390" s="1">
        <v>42367</v>
      </c>
      <c r="I8390">
        <v>29216</v>
      </c>
      <c r="J8390" t="s">
        <v>58</v>
      </c>
      <c r="K8390">
        <v>17</v>
      </c>
      <c r="L8390">
        <v>218.75</v>
      </c>
      <c r="M8390" s="2">
        <v>0.04</v>
      </c>
      <c r="N8390">
        <v>3711.04</v>
      </c>
      <c r="O8390">
        <v>69.64</v>
      </c>
      <c r="P8390">
        <v>-773.78</v>
      </c>
      <c r="Q8390" s="2">
        <v>0.77</v>
      </c>
      <c r="R8390" t="s">
        <v>48</v>
      </c>
      <c r="S8390" t="s">
        <v>73</v>
      </c>
      <c r="T8390" t="s">
        <v>559</v>
      </c>
      <c r="U8390" t="s">
        <v>75</v>
      </c>
      <c r="V8390" t="s">
        <v>76</v>
      </c>
      <c r="W8390">
        <v>4101</v>
      </c>
      <c r="X8390" s="1">
        <v>42368</v>
      </c>
      <c r="Y8390" t="s">
        <v>53</v>
      </c>
      <c r="Z8390" t="e" vm="34">
        <v>#VALUE!</v>
      </c>
      <c r="AA8390">
        <v>38637</v>
      </c>
      <c r="AB8390" t="e" cm="1" vm="2">
        <f t="array" ref="AB8390">_FV(Table1[[#This Row],[State]],"Country/region",TRUE)</f>
        <v>#VALUE!</v>
      </c>
    </row>
    <row r="8391" spans="1:28" x14ac:dyDescent="0.35">
      <c r="A8391" t="s">
        <v>3158</v>
      </c>
      <c r="B8391">
        <v>95</v>
      </c>
      <c r="C8391" t="s">
        <v>3159</v>
      </c>
      <c r="D8391" t="s">
        <v>46</v>
      </c>
      <c r="E8391">
        <f>YEAR(Table1[[#This Row],[Order Date]])</f>
        <v>2015</v>
      </c>
      <c r="F8391">
        <v>1</v>
      </c>
      <c r="G8391">
        <f>MONTH(Table1[[#This Row],[Order Date]])</f>
        <v>12</v>
      </c>
      <c r="H8391" s="1">
        <v>42367</v>
      </c>
      <c r="I8391">
        <v>53730</v>
      </c>
      <c r="J8391" t="s">
        <v>28</v>
      </c>
      <c r="K8391">
        <v>40</v>
      </c>
      <c r="L8391">
        <v>4.54</v>
      </c>
      <c r="M8391" s="2">
        <v>0.05</v>
      </c>
      <c r="N8391">
        <v>181.8</v>
      </c>
      <c r="O8391">
        <v>5.83</v>
      </c>
      <c r="P8391">
        <v>-144.739</v>
      </c>
      <c r="Q8391" s="2">
        <v>0.36</v>
      </c>
      <c r="R8391" t="s">
        <v>29</v>
      </c>
      <c r="S8391" t="s">
        <v>30</v>
      </c>
      <c r="T8391" t="s">
        <v>3102</v>
      </c>
      <c r="U8391" t="s">
        <v>67</v>
      </c>
      <c r="V8391" t="s">
        <v>33</v>
      </c>
      <c r="W8391">
        <v>7524</v>
      </c>
      <c r="X8391" s="1">
        <v>42368</v>
      </c>
      <c r="Y8391" t="s">
        <v>34</v>
      </c>
      <c r="Z8391" t="e" vm="15">
        <v>#VALUE!</v>
      </c>
      <c r="AA8391">
        <v>10583</v>
      </c>
      <c r="AB8391" t="e" cm="1" vm="2">
        <f t="array" ref="AB8391">_FV(Table1[[#This Row],[State]],"Country/region",TRUE)</f>
        <v>#VALUE!</v>
      </c>
    </row>
    <row r="8392" spans="1:28" x14ac:dyDescent="0.35">
      <c r="A8392" t="s">
        <v>2571</v>
      </c>
      <c r="B8392">
        <v>88</v>
      </c>
      <c r="C8392" t="s">
        <v>2318</v>
      </c>
      <c r="D8392" t="s">
        <v>27</v>
      </c>
      <c r="E8392">
        <f>YEAR(Table1[[#This Row],[Order Date]])</f>
        <v>2015</v>
      </c>
      <c r="F8392">
        <v>1</v>
      </c>
      <c r="G8392">
        <f>MONTH(Table1[[#This Row],[Order Date]])</f>
        <v>12</v>
      </c>
      <c r="H8392" s="1">
        <v>42367</v>
      </c>
      <c r="I8392">
        <v>13507</v>
      </c>
      <c r="J8392" t="s">
        <v>131</v>
      </c>
      <c r="K8392">
        <v>27</v>
      </c>
      <c r="L8392">
        <v>6.78</v>
      </c>
      <c r="M8392" s="2">
        <v>0.09</v>
      </c>
      <c r="N8392">
        <v>176.1</v>
      </c>
      <c r="O8392">
        <v>6.18</v>
      </c>
      <c r="P8392">
        <v>-75.709999999999994</v>
      </c>
      <c r="Q8392" s="2">
        <v>0.39</v>
      </c>
      <c r="R8392" t="s">
        <v>29</v>
      </c>
      <c r="S8392" t="s">
        <v>30</v>
      </c>
      <c r="T8392" t="s">
        <v>3060</v>
      </c>
      <c r="U8392" t="s">
        <v>61</v>
      </c>
      <c r="V8392" t="s">
        <v>68</v>
      </c>
      <c r="W8392">
        <v>1876</v>
      </c>
      <c r="X8392" s="1">
        <v>42368</v>
      </c>
      <c r="Y8392" t="s">
        <v>34</v>
      </c>
      <c r="Z8392" t="e" vm="40">
        <v>#VALUE!</v>
      </c>
      <c r="AA8392">
        <v>66062</v>
      </c>
      <c r="AB8392" t="e" cm="1" vm="2">
        <f t="array" ref="AB8392">_FV(Table1[[#This Row],[State]],"Country/region",TRUE)</f>
        <v>#VALUE!</v>
      </c>
    </row>
    <row r="8393" spans="1:28" x14ac:dyDescent="0.35">
      <c r="A8393" t="s">
        <v>2055</v>
      </c>
      <c r="B8393">
        <v>88</v>
      </c>
      <c r="C8393" t="s">
        <v>343</v>
      </c>
      <c r="D8393" t="s">
        <v>38</v>
      </c>
      <c r="E8393">
        <f>YEAR(Table1[[#This Row],[Order Date]])</f>
        <v>2015</v>
      </c>
      <c r="F8393">
        <v>1</v>
      </c>
      <c r="G8393">
        <f>MONTH(Table1[[#This Row],[Order Date]])</f>
        <v>12</v>
      </c>
      <c r="H8393" s="1">
        <v>42367</v>
      </c>
      <c r="I8393">
        <v>29216</v>
      </c>
      <c r="J8393" t="s">
        <v>58</v>
      </c>
      <c r="K8393">
        <v>46</v>
      </c>
      <c r="L8393">
        <v>43.22</v>
      </c>
      <c r="M8393" s="2">
        <v>0.1</v>
      </c>
      <c r="N8393">
        <v>1936.45</v>
      </c>
      <c r="O8393">
        <v>4</v>
      </c>
      <c r="P8393">
        <v>307.17</v>
      </c>
      <c r="Q8393" s="2">
        <v>0.64</v>
      </c>
      <c r="R8393" t="s">
        <v>96</v>
      </c>
      <c r="S8393" t="s">
        <v>30</v>
      </c>
      <c r="T8393" t="s">
        <v>101</v>
      </c>
      <c r="U8393" t="s">
        <v>102</v>
      </c>
      <c r="V8393" t="s">
        <v>76</v>
      </c>
      <c r="W8393">
        <v>4100</v>
      </c>
      <c r="X8393" s="1">
        <v>42368</v>
      </c>
      <c r="Y8393" t="s">
        <v>34</v>
      </c>
      <c r="Z8393" t="e" vm="34">
        <v>#VALUE!</v>
      </c>
      <c r="AA8393">
        <v>38637</v>
      </c>
      <c r="AB8393" t="e" cm="1" vm="2">
        <f t="array" ref="AB8393">_FV(Table1[[#This Row],[State]],"Country/region",TRUE)</f>
        <v>#VALUE!</v>
      </c>
    </row>
    <row r="8394" spans="1:28" x14ac:dyDescent="0.35">
      <c r="A8394" t="s">
        <v>1429</v>
      </c>
      <c r="B8394">
        <v>95</v>
      </c>
      <c r="C8394" t="s">
        <v>1543</v>
      </c>
      <c r="D8394" t="s">
        <v>46</v>
      </c>
      <c r="E8394">
        <f>YEAR(Table1[[#This Row],[Order Date]])</f>
        <v>2015</v>
      </c>
      <c r="F8394">
        <v>1</v>
      </c>
      <c r="G8394">
        <f>MONTH(Table1[[#This Row],[Order Date]])</f>
        <v>12</v>
      </c>
      <c r="H8394" s="1">
        <v>42368</v>
      </c>
      <c r="I8394">
        <v>50950</v>
      </c>
      <c r="J8394" t="s">
        <v>39</v>
      </c>
      <c r="K8394">
        <v>6</v>
      </c>
      <c r="L8394">
        <v>60.98</v>
      </c>
      <c r="M8394" s="2">
        <v>0.06</v>
      </c>
      <c r="N8394">
        <v>391.12</v>
      </c>
      <c r="O8394">
        <v>30</v>
      </c>
      <c r="P8394">
        <v>-166.96</v>
      </c>
      <c r="Q8394" s="2">
        <v>0.7</v>
      </c>
      <c r="R8394" t="s">
        <v>48</v>
      </c>
      <c r="S8394" t="s">
        <v>49</v>
      </c>
      <c r="T8394" t="s">
        <v>1162</v>
      </c>
      <c r="U8394" t="s">
        <v>51</v>
      </c>
      <c r="V8394" t="s">
        <v>52</v>
      </c>
      <c r="W8394">
        <v>7141</v>
      </c>
      <c r="X8394" s="1">
        <v>42368</v>
      </c>
      <c r="Y8394" t="s">
        <v>53</v>
      </c>
      <c r="Z8394" t="e" vm="4">
        <v>#VALUE!</v>
      </c>
      <c r="AA8394">
        <v>94533</v>
      </c>
      <c r="AB8394" t="e" cm="1" vm="2">
        <f t="array" ref="AB8394">_FV(Table1[[#This Row],[State]],"Country/region",TRUE)</f>
        <v>#VALUE!</v>
      </c>
    </row>
    <row r="8395" spans="1:28" x14ac:dyDescent="0.35">
      <c r="A8395" t="s">
        <v>1696</v>
      </c>
      <c r="B8395">
        <v>95</v>
      </c>
      <c r="C8395" t="s">
        <v>1374</v>
      </c>
      <c r="D8395" t="s">
        <v>27</v>
      </c>
      <c r="E8395">
        <f>YEAR(Table1[[#This Row],[Order Date]])</f>
        <v>2015</v>
      </c>
      <c r="F8395">
        <v>1</v>
      </c>
      <c r="G8395">
        <f>MONTH(Table1[[#This Row],[Order Date]])</f>
        <v>12</v>
      </c>
      <c r="H8395" s="1">
        <v>42368</v>
      </c>
      <c r="I8395">
        <v>47815</v>
      </c>
      <c r="J8395" t="s">
        <v>39</v>
      </c>
      <c r="K8395">
        <v>45</v>
      </c>
      <c r="L8395">
        <v>13.73</v>
      </c>
      <c r="M8395" s="2">
        <v>0.08</v>
      </c>
      <c r="N8395">
        <v>580.96</v>
      </c>
      <c r="O8395">
        <v>6.85</v>
      </c>
      <c r="P8395">
        <v>-33.47</v>
      </c>
      <c r="Q8395" s="2">
        <v>0.54</v>
      </c>
      <c r="R8395" t="s">
        <v>48</v>
      </c>
      <c r="S8395" t="s">
        <v>59</v>
      </c>
      <c r="T8395" t="s">
        <v>2265</v>
      </c>
      <c r="U8395" t="s">
        <v>82</v>
      </c>
      <c r="V8395" t="s">
        <v>76</v>
      </c>
      <c r="W8395">
        <v>6712</v>
      </c>
      <c r="X8395" s="1">
        <v>42368</v>
      </c>
      <c r="Y8395" t="s">
        <v>34</v>
      </c>
      <c r="Z8395" t="e" vm="18">
        <v>#VALUE!</v>
      </c>
      <c r="AA8395">
        <v>22901</v>
      </c>
      <c r="AB8395" t="e" cm="1" vm="2">
        <f t="array" ref="AB8395">_FV(Table1[[#This Row],[State]],"Country/region",TRUE)</f>
        <v>#VALUE!</v>
      </c>
    </row>
    <row r="8396" spans="1:28" x14ac:dyDescent="0.35">
      <c r="A8396" t="s">
        <v>1429</v>
      </c>
      <c r="B8396">
        <v>95</v>
      </c>
      <c r="C8396" t="s">
        <v>1543</v>
      </c>
      <c r="D8396" t="s">
        <v>46</v>
      </c>
      <c r="E8396">
        <f>YEAR(Table1[[#This Row],[Order Date]])</f>
        <v>2015</v>
      </c>
      <c r="F8396">
        <v>1</v>
      </c>
      <c r="G8396">
        <f>MONTH(Table1[[#This Row],[Order Date]])</f>
        <v>12</v>
      </c>
      <c r="H8396" s="1">
        <v>42368</v>
      </c>
      <c r="I8396">
        <v>50950</v>
      </c>
      <c r="J8396" t="s">
        <v>39</v>
      </c>
      <c r="K8396">
        <v>35</v>
      </c>
      <c r="L8396">
        <v>13.48</v>
      </c>
      <c r="M8396" s="2">
        <v>0.1</v>
      </c>
      <c r="N8396">
        <v>448.1</v>
      </c>
      <c r="O8396">
        <v>4.51</v>
      </c>
      <c r="P8396">
        <v>-15.07</v>
      </c>
      <c r="Q8396" s="2">
        <v>0.59</v>
      </c>
      <c r="R8396" t="s">
        <v>29</v>
      </c>
      <c r="S8396" t="s">
        <v>30</v>
      </c>
      <c r="T8396" t="s">
        <v>1046</v>
      </c>
      <c r="U8396" t="s">
        <v>32</v>
      </c>
      <c r="V8396" t="s">
        <v>52</v>
      </c>
      <c r="W8396">
        <v>7142</v>
      </c>
      <c r="X8396" s="1">
        <v>42368</v>
      </c>
      <c r="Y8396" t="s">
        <v>42</v>
      </c>
      <c r="Z8396" t="e" vm="4">
        <v>#VALUE!</v>
      </c>
      <c r="AA8396">
        <v>94533</v>
      </c>
      <c r="AB8396" t="e" cm="1" vm="2">
        <f t="array" ref="AB8396">_FV(Table1[[#This Row],[State]],"Country/region",TRUE)</f>
        <v>#VALUE!</v>
      </c>
    </row>
    <row r="8397" spans="1:28" x14ac:dyDescent="0.35">
      <c r="A8397" t="s">
        <v>2241</v>
      </c>
      <c r="B8397">
        <v>95</v>
      </c>
      <c r="C8397" t="s">
        <v>3320</v>
      </c>
      <c r="D8397" t="s">
        <v>38</v>
      </c>
      <c r="E8397">
        <f>YEAR(Table1[[#This Row],[Order Date]])</f>
        <v>2015</v>
      </c>
      <c r="F8397">
        <v>1</v>
      </c>
      <c r="G8397">
        <f>MONTH(Table1[[#This Row],[Order Date]])</f>
        <v>12</v>
      </c>
      <c r="H8397" s="1">
        <v>42368</v>
      </c>
      <c r="I8397">
        <v>25542</v>
      </c>
      <c r="J8397" t="s">
        <v>47</v>
      </c>
      <c r="K8397">
        <v>37</v>
      </c>
      <c r="L8397">
        <v>7.28</v>
      </c>
      <c r="M8397" s="2">
        <v>0.09</v>
      </c>
      <c r="N8397">
        <v>257.45999999999998</v>
      </c>
      <c r="O8397">
        <v>4.2300000000000004</v>
      </c>
      <c r="P8397">
        <v>-18.66</v>
      </c>
      <c r="Q8397" s="2">
        <v>0.39</v>
      </c>
      <c r="R8397" t="s">
        <v>29</v>
      </c>
      <c r="S8397" t="s">
        <v>59</v>
      </c>
      <c r="T8397" t="s">
        <v>3400</v>
      </c>
      <c r="U8397" t="s">
        <v>61</v>
      </c>
      <c r="V8397" t="s">
        <v>68</v>
      </c>
      <c r="W8397">
        <v>3583</v>
      </c>
      <c r="X8397" s="1">
        <v>42368</v>
      </c>
      <c r="Y8397" t="s">
        <v>42</v>
      </c>
      <c r="Z8397" t="e" vm="11">
        <v>#VALUE!</v>
      </c>
      <c r="AA8397">
        <v>76543</v>
      </c>
      <c r="AB8397" t="e" cm="1" vm="2">
        <f t="array" ref="AB8397">_FV(Table1[[#This Row],[State]],"Country/region",TRUE)</f>
        <v>#VALUE!</v>
      </c>
    </row>
    <row r="8398" spans="1:28" x14ac:dyDescent="0.35">
      <c r="A8398" t="s">
        <v>874</v>
      </c>
      <c r="B8398">
        <v>95</v>
      </c>
      <c r="C8398" t="s">
        <v>875</v>
      </c>
      <c r="D8398" t="s">
        <v>57</v>
      </c>
      <c r="E8398">
        <f>YEAR(Table1[[#This Row],[Order Date]])</f>
        <v>2015</v>
      </c>
      <c r="F8398">
        <v>1</v>
      </c>
      <c r="G8398">
        <f>MONTH(Table1[[#This Row],[Order Date]])</f>
        <v>12</v>
      </c>
      <c r="H8398" s="1">
        <v>42368</v>
      </c>
      <c r="I8398">
        <v>45127</v>
      </c>
      <c r="J8398" t="s">
        <v>131</v>
      </c>
      <c r="K8398">
        <v>10</v>
      </c>
      <c r="L8398">
        <v>1.48</v>
      </c>
      <c r="M8398" s="2">
        <v>0.1</v>
      </c>
      <c r="N8398">
        <v>14.15</v>
      </c>
      <c r="O8398">
        <v>0.7</v>
      </c>
      <c r="P8398">
        <v>-1.29</v>
      </c>
      <c r="Q8398" s="2">
        <v>0.37</v>
      </c>
      <c r="R8398" t="s">
        <v>29</v>
      </c>
      <c r="S8398" t="s">
        <v>59</v>
      </c>
      <c r="T8398" t="s">
        <v>1863</v>
      </c>
      <c r="U8398" t="s">
        <v>232</v>
      </c>
      <c r="V8398" t="s">
        <v>76</v>
      </c>
      <c r="W8398">
        <v>6361</v>
      </c>
      <c r="X8398" s="1">
        <v>42368</v>
      </c>
      <c r="Y8398" t="s">
        <v>34</v>
      </c>
      <c r="Z8398" t="e" vm="14">
        <v>#VALUE!</v>
      </c>
      <c r="AA8398">
        <v>33569</v>
      </c>
      <c r="AB8398" t="e" cm="1" vm="2">
        <f t="array" ref="AB8398">_FV(Table1[[#This Row],[State]],"Country/region",TRUE)</f>
        <v>#VALUE!</v>
      </c>
    </row>
    <row r="8399" spans="1:28" x14ac:dyDescent="0.35">
      <c r="A8399" t="s">
        <v>3077</v>
      </c>
      <c r="B8399">
        <v>95</v>
      </c>
      <c r="C8399" t="s">
        <v>2916</v>
      </c>
      <c r="D8399" t="s">
        <v>38</v>
      </c>
      <c r="E8399">
        <f>YEAR(Table1[[#This Row],[Order Date]])</f>
        <v>2015</v>
      </c>
      <c r="F8399">
        <v>1</v>
      </c>
      <c r="G8399">
        <f>MONTH(Table1[[#This Row],[Order Date]])</f>
        <v>12</v>
      </c>
      <c r="H8399" s="1">
        <v>42368</v>
      </c>
      <c r="I8399">
        <v>49344</v>
      </c>
      <c r="J8399" t="s">
        <v>47</v>
      </c>
      <c r="K8399">
        <v>1</v>
      </c>
      <c r="L8399">
        <v>832.81</v>
      </c>
      <c r="M8399" s="2">
        <v>0.09</v>
      </c>
      <c r="N8399">
        <v>803.33</v>
      </c>
      <c r="O8399">
        <v>24.49</v>
      </c>
      <c r="P8399">
        <v>-745.2</v>
      </c>
      <c r="Q8399" s="2">
        <v>0.83</v>
      </c>
      <c r="R8399" t="s">
        <v>29</v>
      </c>
      <c r="S8399" t="s">
        <v>80</v>
      </c>
      <c r="T8399" t="s">
        <v>3548</v>
      </c>
      <c r="U8399" t="s">
        <v>481</v>
      </c>
      <c r="V8399" t="s">
        <v>76</v>
      </c>
      <c r="W8399">
        <v>6916</v>
      </c>
      <c r="X8399" s="1">
        <v>42368</v>
      </c>
      <c r="Y8399" t="s">
        <v>34</v>
      </c>
      <c r="Z8399" t="e" vm="29">
        <v>#VALUE!</v>
      </c>
      <c r="AA8399">
        <v>40356</v>
      </c>
      <c r="AB8399" t="e" cm="1" vm="2">
        <f t="array" ref="AB8399">_FV(Table1[[#This Row],[State]],"Country/region",TRUE)</f>
        <v>#VALUE!</v>
      </c>
    </row>
    <row r="8400" spans="1:28" x14ac:dyDescent="0.35">
      <c r="A8400" t="s">
        <v>3077</v>
      </c>
      <c r="B8400">
        <v>95</v>
      </c>
      <c r="C8400" t="s">
        <v>2916</v>
      </c>
      <c r="D8400" t="s">
        <v>38</v>
      </c>
      <c r="E8400">
        <f>YEAR(Table1[[#This Row],[Order Date]])</f>
        <v>2015</v>
      </c>
      <c r="F8400">
        <v>1</v>
      </c>
      <c r="G8400">
        <f>MONTH(Table1[[#This Row],[Order Date]])</f>
        <v>12</v>
      </c>
      <c r="H8400" s="1">
        <v>42368</v>
      </c>
      <c r="I8400">
        <v>49344</v>
      </c>
      <c r="J8400" t="s">
        <v>47</v>
      </c>
      <c r="K8400">
        <v>31</v>
      </c>
      <c r="L8400">
        <v>19.98</v>
      </c>
      <c r="M8400" s="2">
        <v>0</v>
      </c>
      <c r="N8400">
        <v>672.93</v>
      </c>
      <c r="O8400">
        <v>4</v>
      </c>
      <c r="P8400">
        <v>27.85</v>
      </c>
      <c r="Q8400" s="2">
        <v>0.68</v>
      </c>
      <c r="R8400" t="s">
        <v>96</v>
      </c>
      <c r="S8400" t="s">
        <v>30</v>
      </c>
      <c r="T8400" t="s">
        <v>1029</v>
      </c>
      <c r="U8400" t="s">
        <v>102</v>
      </c>
      <c r="V8400" t="s">
        <v>76</v>
      </c>
      <c r="W8400">
        <v>6915</v>
      </c>
      <c r="X8400" s="1">
        <v>42368</v>
      </c>
      <c r="Y8400" t="s">
        <v>34</v>
      </c>
      <c r="Z8400" t="e" vm="29">
        <v>#VALUE!</v>
      </c>
      <c r="AA8400">
        <v>40356</v>
      </c>
      <c r="AB8400" t="e" cm="1" vm="2">
        <f t="array" ref="AB8400">_FV(Table1[[#This Row],[State]],"Country/region",TRUE)</f>
        <v>#VALUE!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46CE-4723-4F30-9604-B8295C74C85D}">
  <dimension ref="B2:K24"/>
  <sheetViews>
    <sheetView showGridLines="0" zoomScale="71" zoomScaleNormal="100" workbookViewId="0">
      <selection activeCell="E11" sqref="E11"/>
    </sheetView>
  </sheetViews>
  <sheetFormatPr defaultRowHeight="14.5" x14ac:dyDescent="0.35"/>
  <cols>
    <col min="1" max="1" width="3" customWidth="1"/>
    <col min="5" max="5" width="12.453125" bestFit="1" customWidth="1"/>
    <col min="6" max="6" width="1.6328125" customWidth="1"/>
    <col min="10" max="10" width="12.36328125" bestFit="1" customWidth="1"/>
  </cols>
  <sheetData>
    <row r="2" spans="2:11" ht="23.5" x14ac:dyDescent="0.55000000000000004">
      <c r="B2" s="3" t="s">
        <v>3564</v>
      </c>
    </row>
    <row r="3" spans="2:11" ht="8.5" customHeight="1" x14ac:dyDescent="0.35"/>
    <row r="4" spans="2:11" x14ac:dyDescent="0.35">
      <c r="B4" t="s">
        <v>3610</v>
      </c>
      <c r="E4" s="9">
        <f>SUM('walmart Retail Data'!N2:N8400)</f>
        <v>14915600.823999992</v>
      </c>
      <c r="G4">
        <f xml:space="preserve"> ROUND(E4/1000000,2)</f>
        <v>14.92</v>
      </c>
      <c r="H4" t="s">
        <v>3565</v>
      </c>
      <c r="J4">
        <f>SUM('walmart Retail Data'!P2:P8400)</f>
        <v>1521767.9595809879</v>
      </c>
    </row>
    <row r="5" spans="2:11" x14ac:dyDescent="0.35">
      <c r="B5" t="s">
        <v>3580</v>
      </c>
      <c r="E5">
        <f>SUMIF('walmart Retail Data'!P4:P8400, "&gt;0")</f>
        <v>2624270.6286999998</v>
      </c>
      <c r="G5">
        <f xml:space="preserve"> ROUND(E5/1000000,2)</f>
        <v>2.62</v>
      </c>
      <c r="H5" t="s">
        <v>3565</v>
      </c>
      <c r="J5" s="13">
        <v>1102047.959</v>
      </c>
      <c r="K5" s="2">
        <f>(J5/J7)</f>
        <v>0.29574711151885008</v>
      </c>
    </row>
    <row r="6" spans="2:11" x14ac:dyDescent="0.35">
      <c r="B6" t="s">
        <v>3581</v>
      </c>
      <c r="E6">
        <f>SUMIF('walmart Retail Data'!P4:P8400, "&lt;0")</f>
        <v>-1102047.9591189998</v>
      </c>
      <c r="G6">
        <f xml:space="preserve"> ROUND(E6/1000000,2)</f>
        <v>-1.1000000000000001</v>
      </c>
      <c r="H6" t="s">
        <v>3565</v>
      </c>
      <c r="J6">
        <v>2624270.6290000002</v>
      </c>
      <c r="K6" s="2">
        <f>(J6/J7)</f>
        <v>0.70425288848114986</v>
      </c>
    </row>
    <row r="7" spans="2:11" x14ac:dyDescent="0.35">
      <c r="B7" t="s">
        <v>3566</v>
      </c>
      <c r="E7">
        <f>SUM('walmart Retail Data'!O2:O8400)</f>
        <v>107831.04000000228</v>
      </c>
      <c r="G7">
        <f xml:space="preserve"> ROUND(E7/1000,2)</f>
        <v>107.83</v>
      </c>
      <c r="H7" t="s">
        <v>3567</v>
      </c>
      <c r="J7" s="13">
        <f>SUM(J6,J5)</f>
        <v>3726318.5880000005</v>
      </c>
      <c r="K7" s="2"/>
    </row>
    <row r="8" spans="2:11" x14ac:dyDescent="0.35">
      <c r="B8" t="s">
        <v>3568</v>
      </c>
      <c r="E8">
        <f>COUNT(_xlfn.UNIQUE('walmart Retail Data'!I2:I8400))</f>
        <v>5496</v>
      </c>
    </row>
    <row r="9" spans="2:11" x14ac:dyDescent="0.35">
      <c r="B9" t="s">
        <v>3631</v>
      </c>
      <c r="E9">
        <f>COUNTA(_xlfn.UNIQUE(Table1[City]))</f>
        <v>1421</v>
      </c>
    </row>
    <row r="10" spans="2:11" x14ac:dyDescent="0.35">
      <c r="B10" t="s">
        <v>3632</v>
      </c>
      <c r="E10">
        <f>COUNTA(_xlfn.UNIQUE(Table1[State]))</f>
        <v>48</v>
      </c>
    </row>
    <row r="11" spans="2:11" x14ac:dyDescent="0.35">
      <c r="B11" t="s">
        <v>3611</v>
      </c>
      <c r="E11">
        <f>ROUND(E4/E8, 0)</f>
        <v>2714</v>
      </c>
    </row>
    <row r="13" spans="2:11" ht="23.5" x14ac:dyDescent="0.55000000000000004">
      <c r="B13" s="3" t="s">
        <v>3569</v>
      </c>
    </row>
    <row r="14" spans="2:11" ht="11" customHeight="1" x14ac:dyDescent="0.35"/>
    <row r="15" spans="2:11" ht="16.5" x14ac:dyDescent="0.35">
      <c r="B15" s="4" t="s">
        <v>3570</v>
      </c>
      <c r="C15" s="4"/>
    </row>
    <row r="16" spans="2:11" ht="16.5" x14ac:dyDescent="0.35">
      <c r="B16" s="4" t="s">
        <v>3571</v>
      </c>
      <c r="C16" s="4"/>
    </row>
    <row r="17" spans="2:3" ht="16.5" x14ac:dyDescent="0.35">
      <c r="B17" s="4" t="s">
        <v>3572</v>
      </c>
      <c r="C17" s="4"/>
    </row>
    <row r="18" spans="2:3" ht="16.5" x14ac:dyDescent="0.35">
      <c r="B18" s="4" t="s">
        <v>3573</v>
      </c>
      <c r="C18" s="4"/>
    </row>
    <row r="19" spans="2:3" ht="16.5" x14ac:dyDescent="0.35">
      <c r="B19" s="4" t="s">
        <v>3574</v>
      </c>
      <c r="C19" s="4"/>
    </row>
    <row r="20" spans="2:3" ht="16.5" x14ac:dyDescent="0.35">
      <c r="B20" s="4" t="s">
        <v>3575</v>
      </c>
      <c r="C20" s="4"/>
    </row>
    <row r="21" spans="2:3" ht="16.5" x14ac:dyDescent="0.35">
      <c r="B21" s="4" t="s">
        <v>3576</v>
      </c>
      <c r="C21" s="4"/>
    </row>
    <row r="22" spans="2:3" ht="16.5" x14ac:dyDescent="0.35">
      <c r="B22" s="4" t="s">
        <v>3577</v>
      </c>
      <c r="C22" s="4"/>
    </row>
    <row r="23" spans="2:3" ht="16.5" x14ac:dyDescent="0.35">
      <c r="B23" s="4" t="s">
        <v>3578</v>
      </c>
    </row>
    <row r="24" spans="2:3" ht="16.5" x14ac:dyDescent="0.35">
      <c r="B24" s="4" t="s">
        <v>3579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E1962-BF07-4398-84FE-35BB6472ADC6}">
  <dimension ref="B2:AL65"/>
  <sheetViews>
    <sheetView showGridLines="0" topLeftCell="X16" zoomScale="56" zoomScaleNormal="74" workbookViewId="0">
      <selection activeCell="AG40" sqref="AG40"/>
    </sheetView>
  </sheetViews>
  <sheetFormatPr defaultRowHeight="14.5" x14ac:dyDescent="0.35"/>
  <cols>
    <col min="1" max="1" width="3.7265625" customWidth="1"/>
    <col min="2" max="2" width="60.1796875" bestFit="1" customWidth="1"/>
    <col min="3" max="3" width="12.7265625" bestFit="1" customWidth="1"/>
    <col min="4" max="4" width="15.26953125" bestFit="1" customWidth="1"/>
    <col min="5" max="5" width="18.54296875" bestFit="1" customWidth="1"/>
    <col min="6" max="6" width="11.26953125" bestFit="1" customWidth="1"/>
    <col min="7" max="7" width="10.453125" bestFit="1" customWidth="1"/>
    <col min="9" max="9" width="28.08984375" bestFit="1" customWidth="1"/>
    <col min="10" max="11" width="13" bestFit="1" customWidth="1"/>
    <col min="12" max="12" width="12" bestFit="1" customWidth="1"/>
    <col min="13" max="13" width="17.6328125" customWidth="1"/>
    <col min="14" max="14" width="8.81640625" bestFit="1" customWidth="1"/>
    <col min="15" max="16" width="10.90625" bestFit="1" customWidth="1"/>
    <col min="17" max="17" width="12" bestFit="1" customWidth="1"/>
    <col min="18" max="18" width="14.1796875" bestFit="1" customWidth="1"/>
    <col min="19" max="19" width="12.54296875" bestFit="1" customWidth="1"/>
    <col min="20" max="20" width="13.08984375" bestFit="1" customWidth="1"/>
    <col min="21" max="21" width="13" bestFit="1" customWidth="1"/>
    <col min="22" max="22" width="12.26953125" bestFit="1" customWidth="1"/>
    <col min="23" max="23" width="13" bestFit="1" customWidth="1"/>
    <col min="24" max="24" width="11.26953125" bestFit="1" customWidth="1"/>
    <col min="25" max="25" width="11.36328125" customWidth="1"/>
    <col min="26" max="26" width="11.54296875" bestFit="1" customWidth="1"/>
    <col min="27" max="27" width="18" bestFit="1" customWidth="1"/>
    <col min="28" max="28" width="10.453125" bestFit="1" customWidth="1"/>
    <col min="29" max="29" width="11.54296875" bestFit="1" customWidth="1"/>
    <col min="30" max="31" width="12.54296875" bestFit="1" customWidth="1"/>
    <col min="32" max="32" width="20" bestFit="1" customWidth="1"/>
    <col min="33" max="33" width="18.54296875" bestFit="1" customWidth="1"/>
    <col min="34" max="34" width="12.08984375" bestFit="1" customWidth="1"/>
    <col min="35" max="35" width="13.6328125" customWidth="1"/>
    <col min="36" max="36" width="12.6328125" bestFit="1" customWidth="1"/>
    <col min="37" max="38" width="11.6328125" bestFit="1" customWidth="1"/>
    <col min="39" max="39" width="11.54296875" bestFit="1" customWidth="1"/>
    <col min="40" max="40" width="12.54296875" bestFit="1" customWidth="1"/>
    <col min="41" max="43" width="10.453125" bestFit="1" customWidth="1"/>
    <col min="44" max="44" width="12.54296875" bestFit="1" customWidth="1"/>
    <col min="45" max="45" width="10.453125" bestFit="1" customWidth="1"/>
    <col min="46" max="47" width="11.54296875" bestFit="1" customWidth="1"/>
    <col min="48" max="48" width="14.453125" bestFit="1" customWidth="1"/>
    <col min="49" max="49" width="11.54296875" bestFit="1" customWidth="1"/>
    <col min="50" max="50" width="12.54296875" bestFit="1" customWidth="1"/>
    <col min="51" max="51" width="10.453125" bestFit="1" customWidth="1"/>
    <col min="52" max="52" width="13.1796875" bestFit="1" customWidth="1"/>
    <col min="53" max="53" width="12.26953125" bestFit="1" customWidth="1"/>
    <col min="54" max="54" width="12.54296875" bestFit="1" customWidth="1"/>
    <col min="55" max="55" width="11.54296875" bestFit="1" customWidth="1"/>
    <col min="56" max="57" width="12.54296875" bestFit="1" customWidth="1"/>
    <col min="58" max="58" width="11.7265625" bestFit="1" customWidth="1"/>
    <col min="59" max="59" width="13.1796875" bestFit="1" customWidth="1"/>
    <col min="60" max="60" width="12.26953125" bestFit="1" customWidth="1"/>
    <col min="61" max="62" width="11.54296875" bestFit="1" customWidth="1"/>
    <col min="63" max="63" width="12.54296875" bestFit="1" customWidth="1"/>
    <col min="64" max="64" width="10.453125" bestFit="1" customWidth="1"/>
    <col min="65" max="65" width="11.54296875" bestFit="1" customWidth="1"/>
    <col min="66" max="66" width="12.54296875" bestFit="1" customWidth="1"/>
    <col min="67" max="67" width="12" bestFit="1" customWidth="1"/>
    <col min="68" max="68" width="9.453125" bestFit="1" customWidth="1"/>
    <col min="69" max="69" width="10.453125" bestFit="1" customWidth="1"/>
    <col min="70" max="70" width="12.54296875" bestFit="1" customWidth="1"/>
  </cols>
  <sheetData>
    <row r="2" spans="2:38" ht="18.5" x14ac:dyDescent="0.45">
      <c r="B2" s="7" t="s">
        <v>3582</v>
      </c>
      <c r="C2" s="7"/>
      <c r="D2" s="7"/>
      <c r="E2" s="7" t="s">
        <v>3587</v>
      </c>
      <c r="F2" s="7"/>
      <c r="G2" s="7"/>
      <c r="O2" t="s">
        <v>3609</v>
      </c>
      <c r="Z2" s="5" t="s">
        <v>3583</v>
      </c>
      <c r="AA2" t="s">
        <v>3588</v>
      </c>
    </row>
    <row r="3" spans="2:38" x14ac:dyDescent="0.35">
      <c r="B3" s="5" t="s">
        <v>3586</v>
      </c>
      <c r="C3" t="s">
        <v>3585</v>
      </c>
      <c r="E3" s="5" t="s">
        <v>3593</v>
      </c>
      <c r="F3" t="s">
        <v>3607</v>
      </c>
      <c r="O3" s="5" t="s">
        <v>3583</v>
      </c>
      <c r="P3" t="s">
        <v>3588</v>
      </c>
      <c r="Q3" t="s">
        <v>3608</v>
      </c>
      <c r="Z3" s="6" t="s">
        <v>68</v>
      </c>
      <c r="AA3">
        <v>4699167.2485000025</v>
      </c>
      <c r="AG3">
        <f>ROUND(GETPIVOTDATA("Sales",$Z$2,"Region","Central")/1000000,2)</f>
        <v>4.7</v>
      </c>
    </row>
    <row r="4" spans="2:38" x14ac:dyDescent="0.35">
      <c r="B4" s="6" t="s">
        <v>586</v>
      </c>
      <c r="C4">
        <v>666</v>
      </c>
      <c r="E4" s="6" t="s">
        <v>3595</v>
      </c>
      <c r="F4">
        <v>1444923.3750000009</v>
      </c>
      <c r="G4">
        <f>ROUND(GETPIVOTDATA("Sales",$E$3,"Months (Order Date)",1)/1000000,2)</f>
        <v>1.44</v>
      </c>
      <c r="O4" s="6" t="s">
        <v>3589</v>
      </c>
      <c r="P4">
        <v>4209139.4555000076</v>
      </c>
      <c r="Q4">
        <v>434538.78543499921</v>
      </c>
      <c r="R4">
        <f>ROUND(GETPIVOTDATA("Sum of Sales",$O$3,"Years (Order Date)",2012)/1000000,2)</f>
        <v>4.21</v>
      </c>
      <c r="S4">
        <f>ROUND(GETPIVOTDATA("Sum of Profit",$O$3,"Years (Order Date)",2012)/1000000,2)</f>
        <v>0.43</v>
      </c>
      <c r="T4" s="8">
        <f>(S4/R4)</f>
        <v>0.10213776722090261</v>
      </c>
      <c r="Z4" s="6" t="s">
        <v>33</v>
      </c>
      <c r="AA4">
        <v>3416466.4709999962</v>
      </c>
      <c r="AG4">
        <f>ROUND(GETPIVOTDATA("Sales",$Z$2,"Region","East")/1000000,2)</f>
        <v>3.42</v>
      </c>
    </row>
    <row r="5" spans="2:38" x14ac:dyDescent="0.35">
      <c r="B5" s="6" t="s">
        <v>2074</v>
      </c>
      <c r="C5">
        <v>619</v>
      </c>
      <c r="E5" s="6" t="s">
        <v>3596</v>
      </c>
      <c r="F5">
        <v>1180083.7845000019</v>
      </c>
      <c r="G5">
        <f>ROUND(GETPIVOTDATA("Sales",$E$3,"Months (Order Date)",2)/1000000,2)</f>
        <v>1.18</v>
      </c>
      <c r="O5" s="6" t="s">
        <v>3590</v>
      </c>
      <c r="P5">
        <v>3549680.8044999964</v>
      </c>
      <c r="Q5">
        <v>363871.37852699967</v>
      </c>
      <c r="R5">
        <f>ROUND(GETPIVOTDATA("Sum of Sales",$O$3,"Years (Order Date)",2013)/1000000,2)</f>
        <v>3.55</v>
      </c>
      <c r="S5">
        <f>ROUND(GETPIVOTDATA("Sum of Profit",$O$3,"Years (Order Date)",2013)/1000000,2)</f>
        <v>0.36</v>
      </c>
      <c r="T5" s="8">
        <f t="shared" ref="T5:T7" si="0">(S5/R5)</f>
        <v>0.10140845070422536</v>
      </c>
      <c r="Z5" s="6" t="s">
        <v>76</v>
      </c>
      <c r="AA5">
        <v>3150219.3584999996</v>
      </c>
      <c r="AG5">
        <f>ROUND(GETPIVOTDATA("Sales",$Z$2,"Region","South")/1000000,2)</f>
        <v>3.15</v>
      </c>
    </row>
    <row r="6" spans="2:38" x14ac:dyDescent="0.35">
      <c r="B6" s="6" t="s">
        <v>703</v>
      </c>
      <c r="C6">
        <v>585</v>
      </c>
      <c r="E6" s="6" t="s">
        <v>3597</v>
      </c>
      <c r="F6">
        <v>1273680.9315000002</v>
      </c>
      <c r="G6">
        <f>ROUND(GETPIVOTDATA("Sales",$E$3,"Months (Order Date)",3)/1000000,2)</f>
        <v>1.27</v>
      </c>
      <c r="O6" s="6" t="s">
        <v>3591</v>
      </c>
      <c r="P6">
        <v>3436816.7020000047</v>
      </c>
      <c r="Q6">
        <v>381455.98622400028</v>
      </c>
      <c r="R6">
        <f>ROUND(GETPIVOTDATA("Sum of Sales",$O$3,"Years (Order Date)",2014)/1000000,2)</f>
        <v>3.44</v>
      </c>
      <c r="S6">
        <f>ROUND(GETPIVOTDATA("Sum of Profit",$O$3,"Years (Order Date)",2014)/1000000,2)</f>
        <v>0.38</v>
      </c>
      <c r="T6" s="8">
        <f t="shared" si="0"/>
        <v>0.11046511627906977</v>
      </c>
      <c r="Z6" s="6" t="s">
        <v>52</v>
      </c>
      <c r="AA6">
        <v>3649747.7459999998</v>
      </c>
      <c r="AG6">
        <f>ROUND(GETPIVOTDATA("Sales",$Z$2,"Region","West")/1000000,2)</f>
        <v>3.65</v>
      </c>
    </row>
    <row r="7" spans="2:38" x14ac:dyDescent="0.35">
      <c r="B7" s="6" t="s">
        <v>1979</v>
      </c>
      <c r="C7">
        <v>550</v>
      </c>
      <c r="E7" s="6" t="s">
        <v>3598</v>
      </c>
      <c r="F7">
        <v>1216483.4379999989</v>
      </c>
      <c r="G7">
        <f>ROUND(GETPIVOTDATA("Sales",$E$3,"Months (Order Date)",4)/1000000,2)</f>
        <v>1.22</v>
      </c>
      <c r="O7" s="6" t="s">
        <v>3592</v>
      </c>
      <c r="P7">
        <v>3719963.862000003</v>
      </c>
      <c r="Q7">
        <v>341901.80939500051</v>
      </c>
      <c r="R7">
        <f>ROUND(GETPIVOTDATA("Sum of Sales",$O$3,"Years (Order Date)",2015)/1000000,2)</f>
        <v>3.72</v>
      </c>
      <c r="S7">
        <f>ROUND(GETPIVOTDATA("Sum of Profit",$O$3,"Years (Order Date)",2015)/1000000,2)</f>
        <v>0.34</v>
      </c>
      <c r="T7" s="8">
        <f t="shared" si="0"/>
        <v>9.1397849462365593E-2</v>
      </c>
      <c r="Z7" s="6" t="s">
        <v>3584</v>
      </c>
      <c r="AA7">
        <v>14915600.823999997</v>
      </c>
    </row>
    <row r="8" spans="2:38" x14ac:dyDescent="0.35">
      <c r="B8" s="6" t="s">
        <v>775</v>
      </c>
      <c r="C8">
        <v>546</v>
      </c>
      <c r="E8" s="6" t="s">
        <v>3599</v>
      </c>
      <c r="F8">
        <v>1160896.3805000007</v>
      </c>
      <c r="G8">
        <f>ROUND(GETPIVOTDATA("Sales",$E$3,"Months (Order Date)",5)/1000000,2)</f>
        <v>1.1599999999999999</v>
      </c>
      <c r="O8" s="6" t="s">
        <v>3584</v>
      </c>
      <c r="P8">
        <v>14915600.824000012</v>
      </c>
      <c r="Q8">
        <v>1521767.9595809998</v>
      </c>
    </row>
    <row r="9" spans="2:38" x14ac:dyDescent="0.35">
      <c r="B9" s="6" t="s">
        <v>140</v>
      </c>
      <c r="C9">
        <v>546</v>
      </c>
      <c r="E9" s="6" t="s">
        <v>3600</v>
      </c>
      <c r="F9">
        <v>1030858.5139999994</v>
      </c>
      <c r="G9">
        <f>ROUND(GETPIVOTDATA("Sales",$E$3,"Months (Order Date)",6)/1000000,2)</f>
        <v>1.03</v>
      </c>
    </row>
    <row r="10" spans="2:38" x14ac:dyDescent="0.35">
      <c r="B10" s="6" t="s">
        <v>3584</v>
      </c>
      <c r="C10">
        <v>3512</v>
      </c>
      <c r="E10" s="6" t="s">
        <v>3601</v>
      </c>
      <c r="F10">
        <v>1141104.3545000008</v>
      </c>
      <c r="G10">
        <f>ROUND(GETPIVOTDATA("Sales",$E$3,"Months (Order Date)",7)/1000000,2)</f>
        <v>1.1399999999999999</v>
      </c>
    </row>
    <row r="11" spans="2:38" x14ac:dyDescent="0.35">
      <c r="E11" s="6" t="s">
        <v>3602</v>
      </c>
      <c r="F11">
        <v>1115015.3270000003</v>
      </c>
      <c r="G11">
        <f>ROUND(GETPIVOTDATA("Sales",$E$3,"Months (Order Date)",8)/1000000,2)</f>
        <v>1.1200000000000001</v>
      </c>
      <c r="I11" t="s">
        <v>3619</v>
      </c>
    </row>
    <row r="12" spans="2:38" x14ac:dyDescent="0.35">
      <c r="B12" s="6" t="s">
        <v>3612</v>
      </c>
      <c r="E12" s="6" t="s">
        <v>3603</v>
      </c>
      <c r="F12">
        <v>1337956.9555000009</v>
      </c>
      <c r="G12">
        <f>ROUND(GETPIVOTDATA("Sales",$E$3,"Months (Order Date)",9)/1000000,2)</f>
        <v>1.34</v>
      </c>
      <c r="I12" s="5" t="s">
        <v>3583</v>
      </c>
      <c r="J12" t="s">
        <v>3588</v>
      </c>
      <c r="K12" t="s">
        <v>3620</v>
      </c>
      <c r="R12" t="s">
        <v>3588</v>
      </c>
    </row>
    <row r="13" spans="2:38" x14ac:dyDescent="0.35">
      <c r="E13" s="6" t="s">
        <v>3604</v>
      </c>
      <c r="F13">
        <v>1383714.4349999998</v>
      </c>
      <c r="G13">
        <f>ROUND(GETPIVOTDATA("Sales",$E$3,"Months (Order Date)",10)/1000000,2)</f>
        <v>1.38</v>
      </c>
      <c r="I13" s="6" t="s">
        <v>98</v>
      </c>
      <c r="J13" s="11">
        <v>2168697.14</v>
      </c>
      <c r="K13">
        <f>ROUND(GETPIVOTDATA("Sales",$I$12,"Product Sub-Category","Office Machines")/1000000,2)</f>
        <v>2.17</v>
      </c>
      <c r="R13">
        <v>14915600.823999992</v>
      </c>
      <c r="T13" t="e">
        <f>ROUND(GETPIVOTDATA("Sales",$R$12,"State","California")/1000000,2)</f>
        <v>#REF!</v>
      </c>
    </row>
    <row r="14" spans="2:38" x14ac:dyDescent="0.35">
      <c r="E14" s="6" t="s">
        <v>3605</v>
      </c>
      <c r="F14">
        <v>1163393.3714999997</v>
      </c>
      <c r="G14">
        <f>ROUND(GETPIVOTDATA("Sales",$E$3,"Months (Order Date)",11)/1000000,2)</f>
        <v>1.1599999999999999</v>
      </c>
      <c r="I14" s="6" t="s">
        <v>75</v>
      </c>
      <c r="J14" s="11">
        <v>1896008.1420000014</v>
      </c>
      <c r="K14">
        <f>ROUND(GETPIVOTDATA("Sales",$I$12,"Product Sub-Category","Tables")/1000000,2)</f>
        <v>1.9</v>
      </c>
      <c r="AE14" s="5" t="s">
        <v>3583</v>
      </c>
      <c r="AF14" t="s">
        <v>3624</v>
      </c>
      <c r="AG14" t="s">
        <v>3625</v>
      </c>
      <c r="AH14" t="s">
        <v>3626</v>
      </c>
      <c r="AI14" t="s">
        <v>3623</v>
      </c>
    </row>
    <row r="15" spans="2:38" x14ac:dyDescent="0.35">
      <c r="E15" s="6" t="s">
        <v>3606</v>
      </c>
      <c r="F15">
        <v>1467489.9570000002</v>
      </c>
      <c r="G15">
        <f>ROUND(GETPIVOTDATA("Sales",$E$3,"Months (Order Date)",12)/1000000,2)</f>
        <v>1.47</v>
      </c>
      <c r="I15" s="6" t="s">
        <v>105</v>
      </c>
      <c r="J15" s="11">
        <v>1889313.8020000006</v>
      </c>
      <c r="K15">
        <f>ROUND(GETPIVOTDATA("Sales",$I$12,"Product Sub-Category","Telephones and Communication")/1000000,2)</f>
        <v>1.89</v>
      </c>
      <c r="U15" s="5" t="s">
        <v>3583</v>
      </c>
      <c r="V15" t="s">
        <v>3588</v>
      </c>
      <c r="AE15" s="6" t="s">
        <v>48</v>
      </c>
      <c r="AF15" s="11">
        <v>5178590.542000006</v>
      </c>
      <c r="AG15" s="11">
        <v>117432.98628099998</v>
      </c>
      <c r="AH15">
        <v>44324</v>
      </c>
      <c r="AI15">
        <f>ROUND((GETPIVOTDATA("Profit ",$AE$14,"Product Category","Furniture")/GETPIVOTDATA("Profit ",$AE$14))*100,1)</f>
        <v>7.7</v>
      </c>
      <c r="AJ15">
        <f>ROUND(GETPIVOTDATA("Sales ",$AE$14,"Product Category","Furniture")/1000000,2)</f>
        <v>5.18</v>
      </c>
      <c r="AK15">
        <f>ROUND(GETPIVOTDATA("Profit ",$AE$14,"Product Category","Furniture")/1000,0)</f>
        <v>117</v>
      </c>
      <c r="AL15">
        <f>ROUND(GETPIVOTDATA("Order Quantity ",$AE$14,"Product Category","Furniture")/1000,0)</f>
        <v>44</v>
      </c>
    </row>
    <row r="16" spans="2:38" x14ac:dyDescent="0.35">
      <c r="E16" s="6" t="s">
        <v>3584</v>
      </c>
      <c r="F16">
        <v>14915600.824000059</v>
      </c>
      <c r="G16">
        <f>AVERAGE(F4:F15)</f>
        <v>1242966.7353333337</v>
      </c>
      <c r="I16" s="6" t="s">
        <v>51</v>
      </c>
      <c r="J16" s="11">
        <v>1761836.5500000014</v>
      </c>
      <c r="K16">
        <f>ROUND(GETPIVOTDATA("Sales",$I$12,"Product Sub-Category","Chairs &amp; Chairmats")/1000000,2)</f>
        <v>1.76</v>
      </c>
      <c r="Q16" s="12"/>
      <c r="R16" s="5" t="s">
        <v>3583</v>
      </c>
      <c r="S16" t="s">
        <v>3588</v>
      </c>
      <c r="U16" s="6" t="s">
        <v>1281</v>
      </c>
      <c r="V16">
        <v>147412.21199999997</v>
      </c>
      <c r="W16">
        <f>ROUND(GETPIVOTDATA("Sales",$U$15,"Product Name","Bretford CR8500 Series Meeting Room Furniture")/1000,2)</f>
        <v>147.41</v>
      </c>
      <c r="AE16" s="6" t="s">
        <v>29</v>
      </c>
      <c r="AF16" s="11">
        <v>3752762.1000000136</v>
      </c>
      <c r="AG16" s="11">
        <v>518021.45800000033</v>
      </c>
      <c r="AH16">
        <v>118278</v>
      </c>
      <c r="AI16">
        <f>ROUND((GETPIVOTDATA("Profit ",$AE$14,"Product Category","Office Supplies")/GETPIVOTDATA("Profit ",$AE$14))*100,1)</f>
        <v>34</v>
      </c>
      <c r="AJ16">
        <f>ROUND(GETPIVOTDATA("Sales ",$AE$14,"Product Category","Office Supplies")/1000000,2)</f>
        <v>3.75</v>
      </c>
      <c r="AK16">
        <f>ROUND(GETPIVOTDATA("Profit ",$AE$14,"Product Category","Office Supplies")/1000,0)</f>
        <v>518</v>
      </c>
      <c r="AL16">
        <f>ROUND(GETPIVOTDATA("Order Quantity ",$AE$14,"Product Category","Office Supplies")/1000,0)</f>
        <v>118</v>
      </c>
    </row>
    <row r="17" spans="2:38" x14ac:dyDescent="0.35">
      <c r="I17" s="6" t="s">
        <v>192</v>
      </c>
      <c r="J17" s="11">
        <v>1130361.3000000003</v>
      </c>
      <c r="K17">
        <f>ROUND(GETPIVOTDATA("Sales",$I$12,"Product Sub-Category","Copiers and Fax")/1000000,2)</f>
        <v>1.1299999999999999</v>
      </c>
      <c r="R17" s="6" t="s">
        <v>77</v>
      </c>
      <c r="S17">
        <v>305010.8395</v>
      </c>
      <c r="U17" s="6" t="s">
        <v>869</v>
      </c>
      <c r="V17">
        <v>114173.41</v>
      </c>
      <c r="W17">
        <f>ROUND(GETPIVOTDATA("Sales",$U$15,"Product Name","Canon imageCLASS 2200 Advanced Copier")/1000,2)</f>
        <v>114.17</v>
      </c>
      <c r="AE17" s="6" t="s">
        <v>96</v>
      </c>
      <c r="AF17" s="11">
        <v>5984248.1819999916</v>
      </c>
      <c r="AG17" s="11">
        <v>886313.51530000009</v>
      </c>
      <c r="AH17">
        <v>52175</v>
      </c>
      <c r="AI17">
        <f>ROUND((GETPIVOTDATA("Profit ",$AE$14,"Product Category","Technology")/GETPIVOTDATA("Profit ",$AE$14))*100,1)</f>
        <v>58.2</v>
      </c>
      <c r="AJ17">
        <f>ROUND(GETPIVOTDATA("Sales ",$AE$14,"Product Category","Technology")/1000000,2)</f>
        <v>5.98</v>
      </c>
      <c r="AK17">
        <f>ROUND(GETPIVOTDATA("Profit ",$AE$14,"Product Category","Technology")/1000,0)</f>
        <v>886</v>
      </c>
      <c r="AL17">
        <f>ROUND(GETPIVOTDATA("Order Quantity ",$AE$14,"Product Category","Technology")/1000,0)</f>
        <v>52</v>
      </c>
    </row>
    <row r="18" spans="2:38" x14ac:dyDescent="0.35">
      <c r="B18" s="5" t="s">
        <v>3583</v>
      </c>
      <c r="C18" t="s">
        <v>3608</v>
      </c>
      <c r="D18" t="s">
        <v>3614</v>
      </c>
      <c r="E18" t="s">
        <v>3613</v>
      </c>
      <c r="F18" t="s">
        <v>3588</v>
      </c>
      <c r="I18" s="6" t="s">
        <v>3584</v>
      </c>
      <c r="J18">
        <v>8846216.9340000041</v>
      </c>
      <c r="R18" s="6" t="s">
        <v>537</v>
      </c>
      <c r="S18">
        <v>249113.82000000004</v>
      </c>
      <c r="U18" s="6" t="s">
        <v>1722</v>
      </c>
      <c r="V18">
        <v>210910.67999999996</v>
      </c>
      <c r="W18">
        <f>ROUND(GETPIVOTDATA("Sales",$U$15,"Product Name","Canon PC940 Copier")/1000,2)</f>
        <v>210.91</v>
      </c>
      <c r="AE18" s="6" t="s">
        <v>3584</v>
      </c>
      <c r="AF18">
        <v>14915600.824000012</v>
      </c>
      <c r="AG18">
        <v>1521767.9595810003</v>
      </c>
      <c r="AH18">
        <v>214777</v>
      </c>
    </row>
    <row r="19" spans="2:38" x14ac:dyDescent="0.35">
      <c r="B19" s="6" t="s">
        <v>1997</v>
      </c>
      <c r="C19" s="9">
        <v>-43949.3724</v>
      </c>
      <c r="D19">
        <v>3502.14</v>
      </c>
      <c r="E19">
        <v>52.38000000000001</v>
      </c>
      <c r="F19">
        <v>60619.66</v>
      </c>
      <c r="G19" s="2">
        <f>GETPIVOTDATA("Sum of Profit",$B$18,"Product Name","Okidata Pacemark 4410N Wide Format Dot Matrix Printer")/GETPIVOTDATA("Sum of Sales",$B$18,"Product Name","Okidata Pacemark 4410N Wide Format Dot Matrix Printer")</f>
        <v>-0.72500196140987916</v>
      </c>
      <c r="R19" s="6" t="s">
        <v>366</v>
      </c>
      <c r="S19">
        <v>223888.08250000005</v>
      </c>
      <c r="U19" s="6" t="s">
        <v>545</v>
      </c>
      <c r="V19">
        <v>120342.73999999999</v>
      </c>
      <c r="W19">
        <f>ROUND(GETPIVOTDATA("Sales",$U$15,"Product Name","GBC DocuBind 200 Manual Binding Machine")/1000,2)</f>
        <v>120.34</v>
      </c>
    </row>
    <row r="20" spans="2:38" x14ac:dyDescent="0.35">
      <c r="B20" s="6" t="s">
        <v>869</v>
      </c>
      <c r="C20" s="9">
        <v>-31885.677</v>
      </c>
      <c r="D20">
        <v>3499.99</v>
      </c>
      <c r="E20">
        <v>171.43</v>
      </c>
      <c r="F20">
        <v>114173.41</v>
      </c>
      <c r="G20" s="2">
        <f>GETPIVOTDATA("Sum of Profit",$B$18,"Product Name","Canon imageCLASS 2200 Advanced Copier")/GETPIVOTDATA("Sum of Sales",$B$18,"Product Name","Canon imageCLASS 2200 Advanced Copier")</f>
        <v>-0.27927410594112939</v>
      </c>
      <c r="R20" s="6" t="s">
        <v>54</v>
      </c>
      <c r="S20">
        <v>1372210.2080000003</v>
      </c>
      <c r="U20" s="6" t="s">
        <v>1979</v>
      </c>
      <c r="V20">
        <v>275941.52</v>
      </c>
      <c r="W20">
        <f>ROUND(GETPIVOTDATA("Sales",$U$15,"Product Name","Global Troy™ Executive Leather Low-Back Tilter")/1000,2)</f>
        <v>275.94</v>
      </c>
    </row>
    <row r="21" spans="2:38" x14ac:dyDescent="0.35">
      <c r="B21" s="6" t="s">
        <v>586</v>
      </c>
      <c r="C21" s="9">
        <v>-30518.9</v>
      </c>
      <c r="D21">
        <v>122.99</v>
      </c>
      <c r="E21">
        <v>1684.8000000000006</v>
      </c>
      <c r="F21">
        <v>82752.200000000012</v>
      </c>
      <c r="G21" s="2">
        <f>GETPIVOTDATA("Sum of Profit",$B$18,"Product Name","Global High-Back Leather Tilter, Burgundy")/GETPIVOTDATA("Sum of Sales",$B$18,"Product Name","Global High-Back Leather Tilter, Burgundy")</f>
        <v>-0.36879865429559572</v>
      </c>
      <c r="R21" s="6" t="s">
        <v>298</v>
      </c>
      <c r="S21">
        <v>323632.22699999978</v>
      </c>
      <c r="U21" s="6" t="s">
        <v>2635</v>
      </c>
      <c r="V21">
        <v>194880.34999999998</v>
      </c>
      <c r="W21">
        <f>ROUND(GETPIVOTDATA("Sales",$U$15,"Product Name","Hewlett Packard LaserJet 3310 Copier")/1000,2)</f>
        <v>194.88</v>
      </c>
    </row>
    <row r="22" spans="2:38" x14ac:dyDescent="0.35">
      <c r="B22" s="6" t="s">
        <v>1292</v>
      </c>
      <c r="C22" s="9">
        <v>-29400.345000000001</v>
      </c>
      <c r="D22">
        <v>2550.14</v>
      </c>
      <c r="E22">
        <v>207.89999999999998</v>
      </c>
      <c r="F22">
        <v>85975.08</v>
      </c>
      <c r="G22" s="2">
        <f>GETPIVOTDATA("Sum of Profit",$B$18,"Product Name","Epson DFX-8500 Dot Matrix Printer")/GETPIVOTDATA("Sum of Sales",$B$18,"Product Name","Epson DFX-8500 Dot Matrix Printer")</f>
        <v>-0.34196356665210431</v>
      </c>
      <c r="R22" s="6" t="s">
        <v>155</v>
      </c>
      <c r="S22">
        <v>102924.06749999998</v>
      </c>
      <c r="U22" s="6" t="s">
        <v>624</v>
      </c>
      <c r="V22">
        <v>128100.43</v>
      </c>
      <c r="W22">
        <f>ROUND(GETPIVOTDATA("Sales",$U$15,"Product Name","Hewlett-Packard cp1700 [D, PS] Series Color Inkjet Printers")/1000,2)</f>
        <v>128.1</v>
      </c>
    </row>
    <row r="23" spans="2:38" x14ac:dyDescent="0.35">
      <c r="B23" s="6" t="s">
        <v>1259</v>
      </c>
      <c r="C23" s="9">
        <v>-21088.48</v>
      </c>
      <c r="D23">
        <v>4.4800000000000004</v>
      </c>
      <c r="E23">
        <v>882</v>
      </c>
      <c r="F23">
        <v>2946.4300000000003</v>
      </c>
      <c r="G23" s="2">
        <f>GETPIVOTDATA("Sum of Profit",$B$18,"Product Name","Hoover Portapower™ Portable Vacuum")/GETPIVOTDATA("Sum of Sales",$B$18,"Product Name","Hoover Portapower™ Portable Vacuum")</f>
        <v>-7.1572988328248073</v>
      </c>
      <c r="R23" s="6" t="s">
        <v>954</v>
      </c>
      <c r="S23">
        <v>10925.657999999999</v>
      </c>
      <c r="U23" s="6" t="s">
        <v>193</v>
      </c>
      <c r="V23">
        <v>255303.97</v>
      </c>
      <c r="W23">
        <f>ROUND(GETPIVOTDATA("Sales",$U$15,"Product Name","Polycom ViewStation™ ISDN Videoconferencing Unit")/1000,2)</f>
        <v>255.3</v>
      </c>
    </row>
    <row r="24" spans="2:38" x14ac:dyDescent="0.35">
      <c r="B24" s="6" t="s">
        <v>193</v>
      </c>
      <c r="C24" s="9">
        <v>-17771.266800000001</v>
      </c>
      <c r="D24">
        <v>6783.02</v>
      </c>
      <c r="E24">
        <v>171.43</v>
      </c>
      <c r="F24">
        <v>255303.97</v>
      </c>
      <c r="G24" s="2">
        <f>GETPIVOTDATA("Sum of Profit",$B$18,"Product Name","Polycom ViewStation™ ISDN Videoconferencing Unit")/GETPIVOTDATA("Sum of Sales",$B$18,"Product Name","Polycom ViewStation™ ISDN Videoconferencing Unit")</f>
        <v>-6.9608266569454444E-2</v>
      </c>
      <c r="R24" s="6" t="s">
        <v>132</v>
      </c>
      <c r="S24">
        <v>777663.93299999984</v>
      </c>
      <c r="U24" s="6" t="s">
        <v>158</v>
      </c>
      <c r="V24">
        <v>206494.12999999998</v>
      </c>
      <c r="W24">
        <f>ROUND(GETPIVOTDATA("Sales",$U$15,"Product Name","Riverside Palais Royal Lawyers Bookcase, Royale Cherry Finish")/1000,2)</f>
        <v>206.49</v>
      </c>
    </row>
    <row r="25" spans="2:38" x14ac:dyDescent="0.35">
      <c r="B25" s="6" t="s">
        <v>1050</v>
      </c>
      <c r="C25" s="9">
        <v>-16160.7459</v>
      </c>
      <c r="D25">
        <v>1500.97</v>
      </c>
      <c r="E25">
        <v>148.5</v>
      </c>
      <c r="F25">
        <v>20835.420000000002</v>
      </c>
      <c r="G25" s="2">
        <f>GETPIVOTDATA("Sum of Profit",$B$18,"Product Name","Epson DFX5000+ Dot Matrix Printer")/GETPIVOTDATA("Sum of Sales",$B$18,"Product Name","Epson DFX5000+ Dot Matrix Printer")</f>
        <v>-0.77563811528637283</v>
      </c>
      <c r="R25" s="6" t="s">
        <v>638</v>
      </c>
      <c r="S25">
        <v>325851.93750000006</v>
      </c>
      <c r="U25" s="6" t="s">
        <v>833</v>
      </c>
      <c r="V25">
        <v>130046.81000000001</v>
      </c>
      <c r="W25">
        <f>ROUND(GETPIVOTDATA("Sales",$U$15,"Product Name","Sharp AL-1530CS Digital Copier")/1000,2)</f>
        <v>130.05000000000001</v>
      </c>
    </row>
    <row r="26" spans="2:38" x14ac:dyDescent="0.35">
      <c r="B26" s="6" t="s">
        <v>1810</v>
      </c>
      <c r="C26" s="9">
        <v>-15701.259500000002</v>
      </c>
      <c r="D26">
        <v>70.89</v>
      </c>
      <c r="E26">
        <v>1160.8999999999996</v>
      </c>
      <c r="F26">
        <v>23289.694</v>
      </c>
      <c r="G26" s="2">
        <f>GETPIVOTDATA("Sum of Profit",$B$18,"Product Name","KI Conference Tables")/GETPIVOTDATA("Sum of Sales",$B$18,"Product Name","KI Conference Tables")</f>
        <v>-0.67417199642039105</v>
      </c>
      <c r="R26" s="6" t="s">
        <v>320</v>
      </c>
      <c r="S26">
        <v>217594.22350000005</v>
      </c>
      <c r="U26" s="6" t="s">
        <v>3584</v>
      </c>
      <c r="V26">
        <v>1783606.2519999999</v>
      </c>
    </row>
    <row r="27" spans="2:38" x14ac:dyDescent="0.35">
      <c r="B27" s="6" t="s">
        <v>692</v>
      </c>
      <c r="C27" s="9">
        <v>-15492.8151</v>
      </c>
      <c r="D27">
        <v>2036.48</v>
      </c>
      <c r="E27">
        <v>88.2</v>
      </c>
      <c r="F27">
        <v>59735.010000000009</v>
      </c>
      <c r="G27" s="2">
        <f>GETPIVOTDATA("Sum of Profit",$B$18,"Product Name","Lexmark 4227 Plus Dot Matrix Printer")/GETPIVOTDATA("Sum of Sales",$B$18,"Product Name","Lexmark 4227 Plus Dot Matrix Printer")</f>
        <v>-0.25935904421879225</v>
      </c>
      <c r="R27" s="6" t="s">
        <v>149</v>
      </c>
      <c r="S27">
        <v>959327.28899999952</v>
      </c>
    </row>
    <row r="28" spans="2:38" x14ac:dyDescent="0.35">
      <c r="B28" s="6" t="s">
        <v>559</v>
      </c>
      <c r="C28" s="9">
        <v>-14938.689425000002</v>
      </c>
      <c r="D28">
        <v>218.75</v>
      </c>
      <c r="E28">
        <v>1532.0800000000006</v>
      </c>
      <c r="F28">
        <v>104483.14199999999</v>
      </c>
      <c r="G28" s="2">
        <f>GETPIVOTDATA("Sum of Profit",$B$18,"Product Name","BoxOffice By Design Rectangular and Half-Moon Meeting Room Tables")/GETPIVOTDATA("Sum of Sales",$B$18,"Product Name","BoxOffice By Design Rectangular and Half-Moon Meeting Room Tables")</f>
        <v>-0.14297703092619479</v>
      </c>
      <c r="R28" s="6" t="s">
        <v>416</v>
      </c>
      <c r="S28">
        <v>466670.47499999986</v>
      </c>
      <c r="U28" s="5" t="s">
        <v>3583</v>
      </c>
      <c r="V28" t="s">
        <v>3608</v>
      </c>
    </row>
    <row r="29" spans="2:38" x14ac:dyDescent="0.35">
      <c r="B29" s="6" t="s">
        <v>3584</v>
      </c>
      <c r="C29">
        <v>-236907.55112500017</v>
      </c>
      <c r="D29">
        <v>6783.02</v>
      </c>
      <c r="E29">
        <v>6099.6199999999944</v>
      </c>
      <c r="F29">
        <v>810114.01599999983</v>
      </c>
      <c r="R29" s="6" t="s">
        <v>122</v>
      </c>
      <c r="S29">
        <v>199228.46549999999</v>
      </c>
      <c r="U29" s="6" t="s">
        <v>1722</v>
      </c>
      <c r="V29">
        <v>47705.835999999996</v>
      </c>
      <c r="W29">
        <f>ROUND(GETPIVOTDATA("Profit",$U$28,"Product Name","Canon PC940 Copier")/1000,2)</f>
        <v>47.71</v>
      </c>
    </row>
    <row r="30" spans="2:38" x14ac:dyDescent="0.35">
      <c r="R30" s="6" t="s">
        <v>482</v>
      </c>
      <c r="S30">
        <v>257860.97650000005</v>
      </c>
      <c r="U30" s="6" t="s">
        <v>2239</v>
      </c>
      <c r="V30">
        <v>45927.856</v>
      </c>
      <c r="W30">
        <f>ROUND(GETPIVOTDATA("Profit",$U$28,"Product Name","Fellowes PB300 Plastic Comb Binding Machine")/1000,2)</f>
        <v>45.93</v>
      </c>
    </row>
    <row r="31" spans="2:38" x14ac:dyDescent="0.35">
      <c r="B31" s="6" t="s">
        <v>3586</v>
      </c>
      <c r="C31" s="9" t="s">
        <v>3615</v>
      </c>
      <c r="D31" t="s">
        <v>23</v>
      </c>
      <c r="E31" t="s">
        <v>21</v>
      </c>
      <c r="F31" t="s">
        <v>18</v>
      </c>
      <c r="G31" s="2" t="s">
        <v>3616</v>
      </c>
      <c r="I31" s="5" t="s">
        <v>3583</v>
      </c>
      <c r="J31" t="s">
        <v>3617</v>
      </c>
      <c r="K31" t="s">
        <v>3618</v>
      </c>
      <c r="R31" s="6" t="s">
        <v>272</v>
      </c>
      <c r="S31">
        <v>153164.51750000002</v>
      </c>
      <c r="U31" s="6" t="s">
        <v>1695</v>
      </c>
      <c r="V31">
        <v>32566.557000000001</v>
      </c>
      <c r="W31">
        <f>ROUND(GETPIVOTDATA("Profit",$U$28,"Product Name","Fellowes PB500 Electric Punch Plastic Comb Binding Machine with Manual Bind")/1000,2)</f>
        <v>32.57</v>
      </c>
    </row>
    <row r="32" spans="2:38" x14ac:dyDescent="0.35">
      <c r="B32" s="6" t="s">
        <v>1997</v>
      </c>
      <c r="C32" s="9">
        <v>-43949.3724</v>
      </c>
      <c r="D32">
        <v>3502.14</v>
      </c>
      <c r="E32">
        <v>52.38000000000001</v>
      </c>
      <c r="F32">
        <v>60619.66</v>
      </c>
      <c r="G32" s="2">
        <f>GETPIVOTDATA("Sum of Profit",$B$18,"Product Name","Okidata Pacemark 4410N Wide Format Dot Matrix Printer")/GETPIVOTDATA("Sum of Sales",$B$18,"Product Name","Okidata Pacemark 4410N Wide Format Dot Matrix Printer")</f>
        <v>-0.72500196140987916</v>
      </c>
      <c r="I32" s="6" t="s">
        <v>559</v>
      </c>
      <c r="J32" s="10">
        <v>-0.14297703092619479</v>
      </c>
      <c r="K32">
        <v>-14938.689425000002</v>
      </c>
      <c r="R32" s="6" t="s">
        <v>103</v>
      </c>
      <c r="S32">
        <v>173758.41300000006</v>
      </c>
      <c r="U32" s="6" t="s">
        <v>545</v>
      </c>
      <c r="V32">
        <v>50462.515000000014</v>
      </c>
      <c r="W32">
        <f>ROUND(GETPIVOTDATA("Profit",$U$28,"Product Name","GBC DocuBind 200 Manual Binding Machine")/1000,2)</f>
        <v>50.46</v>
      </c>
    </row>
    <row r="33" spans="2:36" x14ac:dyDescent="0.35">
      <c r="B33" s="6" t="s">
        <v>869</v>
      </c>
      <c r="C33" s="9">
        <v>-31885.677</v>
      </c>
      <c r="D33">
        <v>3499.99</v>
      </c>
      <c r="E33">
        <v>171.43</v>
      </c>
      <c r="F33">
        <v>114173.41</v>
      </c>
      <c r="G33" s="2">
        <f>GETPIVOTDATA("Sum of Profit",$B$18,"Product Name","Canon imageCLASS 2200 Advanced Copier")/GETPIVOTDATA("Sum of Sales",$B$18,"Product Name","Canon imageCLASS 2200 Advanced Copier")</f>
        <v>-0.27927410594112939</v>
      </c>
      <c r="I33" s="6" t="s">
        <v>869</v>
      </c>
      <c r="J33" s="10">
        <v>-0.27927410594112939</v>
      </c>
      <c r="K33">
        <v>-31885.677</v>
      </c>
      <c r="R33" s="6" t="s">
        <v>278</v>
      </c>
      <c r="S33">
        <v>242050.50400000002</v>
      </c>
      <c r="U33" s="6" t="s">
        <v>217</v>
      </c>
      <c r="V33">
        <v>32022.883000000002</v>
      </c>
      <c r="W33">
        <f>ROUND(GETPIVOTDATA("Profit",$U$28,"Product Name","GBC DocuBind TL300 Electric Binding System")/1000,2)</f>
        <v>32.020000000000003</v>
      </c>
    </row>
    <row r="34" spans="2:36" x14ac:dyDescent="0.35">
      <c r="B34" s="6" t="s">
        <v>586</v>
      </c>
      <c r="C34" s="9">
        <v>-30518.9</v>
      </c>
      <c r="D34">
        <v>122.99</v>
      </c>
      <c r="E34">
        <v>1684.8000000000006</v>
      </c>
      <c r="F34">
        <v>82752.200000000012</v>
      </c>
      <c r="G34" s="2">
        <f>GETPIVOTDATA("Sum of Profit",$B$18,"Product Name","Global High-Back Leather Tilter, Burgundy")/GETPIVOTDATA("Sum of Sales",$B$18,"Product Name","Global High-Back Leather Tilter, Burgundy")</f>
        <v>-0.36879865429559572</v>
      </c>
      <c r="I34" s="6" t="s">
        <v>1050</v>
      </c>
      <c r="J34" s="10">
        <v>-0.77563811528637283</v>
      </c>
      <c r="K34">
        <v>-16160.7459</v>
      </c>
      <c r="R34" s="6" t="s">
        <v>204</v>
      </c>
      <c r="S34">
        <v>235916.90399999998</v>
      </c>
      <c r="U34" s="6" t="s">
        <v>1979</v>
      </c>
      <c r="V34">
        <v>79284.78</v>
      </c>
      <c r="W34">
        <f>ROUND(GETPIVOTDATA("Profit",$U$28,"Product Name","Global Troy™ Executive Leather Low-Back Tilter")/1000,2)</f>
        <v>79.28</v>
      </c>
    </row>
    <row r="35" spans="2:36" x14ac:dyDescent="0.35">
      <c r="B35" s="6" t="s">
        <v>1292</v>
      </c>
      <c r="C35" s="9">
        <v>-29400.345000000001</v>
      </c>
      <c r="D35">
        <v>2550.14</v>
      </c>
      <c r="E35">
        <v>207.89999999999998</v>
      </c>
      <c r="F35">
        <v>85975.08</v>
      </c>
      <c r="G35" s="2">
        <f>GETPIVOTDATA("Sum of Profit",$B$18,"Product Name","Epson DFX-8500 Dot Matrix Printer")/GETPIVOTDATA("Sum of Sales",$B$18,"Product Name","Epson DFX-8500 Dot Matrix Printer")</f>
        <v>-0.34196356665210431</v>
      </c>
      <c r="I35" s="6" t="s">
        <v>1292</v>
      </c>
      <c r="J35" s="10">
        <v>-0.34196356665210431</v>
      </c>
      <c r="K35">
        <v>-29400.345000000001</v>
      </c>
      <c r="R35" s="6" t="s">
        <v>43</v>
      </c>
      <c r="S35">
        <v>347458.28249999986</v>
      </c>
      <c r="U35" s="6" t="s">
        <v>2635</v>
      </c>
      <c r="V35">
        <v>73299.600000000006</v>
      </c>
      <c r="W35">
        <f>ROUND(GETPIVOTDATA("Profit",$U$28,"Product Name","Hewlett Packard LaserJet 3310 Copier")/1000,2)</f>
        <v>73.3</v>
      </c>
    </row>
    <row r="36" spans="2:36" x14ac:dyDescent="0.35">
      <c r="B36" s="6" t="s">
        <v>1259</v>
      </c>
      <c r="C36" s="9">
        <v>-21088.48</v>
      </c>
      <c r="D36">
        <v>4.4800000000000004</v>
      </c>
      <c r="E36">
        <v>882</v>
      </c>
      <c r="F36">
        <v>2946.4300000000003</v>
      </c>
      <c r="G36" s="2">
        <f>GETPIVOTDATA("Sum of Profit",$B$18,"Product Name","Hoover Portapower™ Portable Vacuum")/GETPIVOTDATA("Sum of Sales",$B$18,"Product Name","Hoover Portapower™ Portable Vacuum")</f>
        <v>-7.1572988328248073</v>
      </c>
      <c r="I36" s="6" t="s">
        <v>586</v>
      </c>
      <c r="J36" s="10">
        <v>-0.36879865429559572</v>
      </c>
      <c r="K36">
        <v>-30518.9</v>
      </c>
      <c r="R36" s="6" t="s">
        <v>246</v>
      </c>
      <c r="S36">
        <v>475170.80999999994</v>
      </c>
      <c r="U36" s="6" t="s">
        <v>624</v>
      </c>
      <c r="V36">
        <v>55281.39</v>
      </c>
      <c r="W36">
        <f>ROUND(GETPIVOTDATA("Profit",$U$28,"Product Name","Hewlett-Packard cp1700 [D, PS] Series Color Inkjet Printers")/1000,2)</f>
        <v>55.28</v>
      </c>
    </row>
    <row r="37" spans="2:36" x14ac:dyDescent="0.35">
      <c r="B37" s="6" t="s">
        <v>193</v>
      </c>
      <c r="C37" s="9">
        <v>-17771.266800000001</v>
      </c>
      <c r="D37">
        <v>6783.02</v>
      </c>
      <c r="E37">
        <v>171.43</v>
      </c>
      <c r="F37">
        <v>255303.97</v>
      </c>
      <c r="G37" s="2">
        <f>GETPIVOTDATA("Sum of Profit",$B$18,"Product Name","Polycom ViewStation™ ISDN Videoconferencing Unit")/GETPIVOTDATA("Sum of Sales",$B$18,"Product Name","Polycom ViewStation™ ISDN Videoconferencing Unit")</f>
        <v>-6.9608266569454444E-2</v>
      </c>
      <c r="I37" s="6" t="s">
        <v>1259</v>
      </c>
      <c r="J37" s="10">
        <v>-7.1572988328248073</v>
      </c>
      <c r="K37">
        <v>-21088.48</v>
      </c>
      <c r="R37" s="6" t="s">
        <v>69</v>
      </c>
      <c r="S37">
        <v>490009.90999999963</v>
      </c>
      <c r="U37" s="6" t="s">
        <v>929</v>
      </c>
      <c r="V37">
        <v>44740.41</v>
      </c>
      <c r="W37">
        <f>ROUND(GETPIVOTDATA("Profit",$U$28,"Product Name","Hewlett-Packard Deskjet 1220Cse Color Inkjet Printer")/1000,2)</f>
        <v>44.74</v>
      </c>
      <c r="AE37" s="5" t="s">
        <v>3583</v>
      </c>
      <c r="AF37" t="s">
        <v>3585</v>
      </c>
      <c r="AG37" t="s">
        <v>3613</v>
      </c>
    </row>
    <row r="38" spans="2:36" x14ac:dyDescent="0.35">
      <c r="B38" s="6" t="s">
        <v>1050</v>
      </c>
      <c r="C38" s="9">
        <v>-16160.7459</v>
      </c>
      <c r="D38">
        <v>1500.97</v>
      </c>
      <c r="E38">
        <v>148.5</v>
      </c>
      <c r="F38">
        <v>20835.420000000002</v>
      </c>
      <c r="G38" s="2">
        <f>GETPIVOTDATA("Sum of Profit",$B$18,"Product Name","Epson DFX5000+ Dot Matrix Printer")/GETPIVOTDATA("Sum of Sales",$B$18,"Product Name","Epson DFX5000+ Dot Matrix Printer")</f>
        <v>-0.77563811528637283</v>
      </c>
      <c r="I38" s="6" t="s">
        <v>1810</v>
      </c>
      <c r="J38" s="10">
        <v>-0.67417199642039105</v>
      </c>
      <c r="K38">
        <v>-15701.259500000002</v>
      </c>
      <c r="R38" s="6" t="s">
        <v>345</v>
      </c>
      <c r="S38">
        <v>97623.535000000018</v>
      </c>
      <c r="U38" s="6" t="s">
        <v>1311</v>
      </c>
      <c r="V38">
        <v>31939.210000000006</v>
      </c>
      <c r="W38">
        <f>ROUND(GETPIVOTDATA("Profit",$U$28,"Product Name","Smead Adjustable Mobile File Trolley with Lockable Top")/1000,2)</f>
        <v>31.94</v>
      </c>
      <c r="AE38" s="6" t="s">
        <v>53</v>
      </c>
      <c r="AF38">
        <v>28764</v>
      </c>
      <c r="AG38" s="14">
        <v>51971.939999999828</v>
      </c>
      <c r="AH38" s="8">
        <f>GETPIVOTDATA("Order Quantity",$AE$37,"Ship Mode","Delivery Truck")/GETPIVOTDATA("Order Quantity",$AE$37)</f>
        <v>0.13392495472047752</v>
      </c>
    </row>
    <row r="39" spans="2:36" x14ac:dyDescent="0.35">
      <c r="B39" s="6" t="s">
        <v>1810</v>
      </c>
      <c r="C39" s="9">
        <v>-15701.259500000002</v>
      </c>
      <c r="D39">
        <v>70.89</v>
      </c>
      <c r="E39">
        <v>1160.8999999999996</v>
      </c>
      <c r="F39">
        <v>23289.694</v>
      </c>
      <c r="G39" s="2">
        <f>GETPIVOTDATA("Sum of Profit",$B$18,"Product Name","KI Conference Tables")/GETPIVOTDATA("Sum of Sales",$B$18,"Product Name","KI Conference Tables")</f>
        <v>-0.67417199642039105</v>
      </c>
      <c r="I39" s="6" t="s">
        <v>692</v>
      </c>
      <c r="J39" s="10">
        <v>-0.25935904421879225</v>
      </c>
      <c r="K39">
        <v>-15492.8151</v>
      </c>
      <c r="R39" s="6" t="s">
        <v>262</v>
      </c>
      <c r="S39">
        <v>256711.01750000005</v>
      </c>
      <c r="U39" s="6" t="s">
        <v>3584</v>
      </c>
      <c r="V39">
        <v>493231.03700000007</v>
      </c>
      <c r="AE39" s="6" t="s">
        <v>42</v>
      </c>
      <c r="AF39">
        <v>25353</v>
      </c>
      <c r="AG39" s="14">
        <v>7850.909999999958</v>
      </c>
      <c r="AH39" s="8">
        <f>GETPIVOTDATA("Order Quantity",$AE$37,"Ship Mode","Express Air")/GETPIVOTDATA("Order Quantity",$AE$37)</f>
        <v>0.11804336590975756</v>
      </c>
    </row>
    <row r="40" spans="2:36" x14ac:dyDescent="0.35">
      <c r="B40" s="6" t="s">
        <v>692</v>
      </c>
      <c r="C40" s="9">
        <v>-15492.8151</v>
      </c>
      <c r="D40">
        <v>2036.48</v>
      </c>
      <c r="E40">
        <v>88.2</v>
      </c>
      <c r="F40">
        <v>59735.010000000009</v>
      </c>
      <c r="G40" s="2">
        <f>GETPIVOTDATA("Sum of Profit",$B$18,"Product Name","Lexmark 4227 Plus Dot Matrix Printer")/GETPIVOTDATA("Sum of Sales",$B$18,"Product Name","Lexmark 4227 Plus Dot Matrix Printer")</f>
        <v>-0.25935904421879225</v>
      </c>
      <c r="I40" s="6" t="s">
        <v>1997</v>
      </c>
      <c r="J40" s="10">
        <v>-0.72500196140987916</v>
      </c>
      <c r="K40">
        <v>-43949.3724</v>
      </c>
      <c r="R40" s="6" t="s">
        <v>661</v>
      </c>
      <c r="S40">
        <v>76071.982999999993</v>
      </c>
      <c r="AE40" s="6" t="s">
        <v>34</v>
      </c>
      <c r="AF40">
        <v>160660</v>
      </c>
      <c r="AG40" s="14">
        <v>48008.189999999915</v>
      </c>
      <c r="AH40" s="8">
        <f>GETPIVOTDATA("Order Quantity",$AE$37,"Ship Mode","Regular Air")/GETPIVOTDATA("Order Quantity",$AE$37)</f>
        <v>0.74803167936976489</v>
      </c>
    </row>
    <row r="41" spans="2:36" x14ac:dyDescent="0.35">
      <c r="B41" s="6" t="s">
        <v>559</v>
      </c>
      <c r="C41" s="9">
        <v>-14938.689425000002</v>
      </c>
      <c r="D41">
        <v>218.75</v>
      </c>
      <c r="E41">
        <v>1532.0800000000006</v>
      </c>
      <c r="F41">
        <v>104483.14199999999</v>
      </c>
      <c r="G41" s="2">
        <f>GETPIVOTDATA("Sum of Profit",$B$18,"Product Name","BoxOffice By Design Rectangular and Half-Moon Meeting Room Tables")/GETPIVOTDATA("Sum of Sales",$B$18,"Product Name","BoxOffice By Design Rectangular and Half-Moon Meeting Room Tables")</f>
        <v>-0.14297703092619479</v>
      </c>
      <c r="I41" s="6" t="s">
        <v>193</v>
      </c>
      <c r="J41" s="10">
        <v>-6.9608266569454444E-2</v>
      </c>
      <c r="K41">
        <v>-17771.266800000001</v>
      </c>
      <c r="R41" s="6" t="s">
        <v>93</v>
      </c>
      <c r="S41">
        <v>116331.30299999999</v>
      </c>
      <c r="AE41" s="6" t="s">
        <v>3584</v>
      </c>
      <c r="AF41">
        <v>214777</v>
      </c>
      <c r="AG41">
        <v>107831.0399999997</v>
      </c>
    </row>
    <row r="42" spans="2:36" x14ac:dyDescent="0.35">
      <c r="I42" s="6" t="s">
        <v>3584</v>
      </c>
      <c r="J42" s="10">
        <v>-10.794091574544721</v>
      </c>
      <c r="K42">
        <v>-236907.55112500003</v>
      </c>
      <c r="R42" s="6" t="s">
        <v>187</v>
      </c>
      <c r="S42">
        <v>52063.354499999994</v>
      </c>
    </row>
    <row r="43" spans="2:36" x14ac:dyDescent="0.35">
      <c r="R43" s="6" t="s">
        <v>1210</v>
      </c>
      <c r="S43">
        <v>95608.530499999993</v>
      </c>
    </row>
    <row r="44" spans="2:36" x14ac:dyDescent="0.35">
      <c r="I44" s="6" t="s">
        <v>3621</v>
      </c>
      <c r="J44" t="s">
        <v>3628</v>
      </c>
      <c r="R44" s="6" t="s">
        <v>233</v>
      </c>
      <c r="S44">
        <v>328234.07700000011</v>
      </c>
    </row>
    <row r="45" spans="2:36" x14ac:dyDescent="0.35">
      <c r="I45" s="6" t="s">
        <v>3629</v>
      </c>
      <c r="J45" s="16">
        <v>0.7</v>
      </c>
      <c r="R45" s="6" t="s">
        <v>420</v>
      </c>
      <c r="S45">
        <v>158989.01050000006</v>
      </c>
      <c r="U45" s="5" t="s">
        <v>3583</v>
      </c>
      <c r="V45" t="s">
        <v>3608</v>
      </c>
      <c r="W45" s="5" t="s">
        <v>3583</v>
      </c>
      <c r="X45" t="s">
        <v>3588</v>
      </c>
    </row>
    <row r="46" spans="2:36" x14ac:dyDescent="0.35">
      <c r="I46" s="6" t="s">
        <v>3630</v>
      </c>
      <c r="J46" s="16">
        <f>1-J45</f>
        <v>0.30000000000000004</v>
      </c>
      <c r="R46" s="6" t="s">
        <v>136</v>
      </c>
      <c r="S46">
        <v>738894.19000000041</v>
      </c>
      <c r="U46" s="6" t="s">
        <v>236</v>
      </c>
      <c r="V46" s="15">
        <v>38531.487000000001</v>
      </c>
      <c r="W46" s="6" t="s">
        <v>236</v>
      </c>
      <c r="X46">
        <v>119942.894</v>
      </c>
      <c r="Y46">
        <f>ROUND(GETPIVOTDATA("Sales",$W$45,"City","Madison")/1000,0)</f>
        <v>120</v>
      </c>
    </row>
    <row r="47" spans="2:36" x14ac:dyDescent="0.35">
      <c r="R47" s="6" t="s">
        <v>685</v>
      </c>
      <c r="S47">
        <v>335759.13800000015</v>
      </c>
      <c r="U47" s="6" t="s">
        <v>1330</v>
      </c>
      <c r="V47" s="15">
        <v>23268.409500000005</v>
      </c>
      <c r="W47" s="6" t="s">
        <v>2382</v>
      </c>
      <c r="X47">
        <v>103078.762</v>
      </c>
      <c r="Y47">
        <f>ROUND(GETPIVOTDATA("Sales",$W$45,"City","San Francisco")/1000,0)</f>
        <v>103</v>
      </c>
      <c r="AF47" s="5" t="s">
        <v>3583</v>
      </c>
      <c r="AG47" t="s">
        <v>3633</v>
      </c>
      <c r="AH47" t="s">
        <v>3625</v>
      </c>
    </row>
    <row r="48" spans="2:36" x14ac:dyDescent="0.35">
      <c r="R48" s="6" t="s">
        <v>522</v>
      </c>
      <c r="S48">
        <v>48157.994000000013</v>
      </c>
      <c r="U48" s="6" t="s">
        <v>2382</v>
      </c>
      <c r="V48" s="15">
        <v>21589.1626</v>
      </c>
      <c r="W48" s="6" t="s">
        <v>1308</v>
      </c>
      <c r="X48">
        <v>65865.98149999998</v>
      </c>
      <c r="Y48">
        <f>ROUND(GETPIVOTDATA("Sales",$W$45,"City","Watertown")/1000,2)</f>
        <v>65.87</v>
      </c>
      <c r="AF48" s="6" t="s">
        <v>46</v>
      </c>
      <c r="AG48">
        <v>5498904.877499993</v>
      </c>
      <c r="AH48">
        <v>599745.92415800143</v>
      </c>
      <c r="AI48">
        <f>ROUND(GETPIVOTDATA("Sales  ",$AF$47,"Customer Segment","Corporate")/1000000,2)</f>
        <v>5.5</v>
      </c>
      <c r="AJ48">
        <f>ROUND(GETPIVOTDATA("Profit ",$AF$47,"Customer Segment","Corporate")/1000,0)</f>
        <v>600</v>
      </c>
    </row>
    <row r="49" spans="9:36" x14ac:dyDescent="0.35">
      <c r="I49" s="6" t="s">
        <v>3621</v>
      </c>
      <c r="J49" t="s">
        <v>3628</v>
      </c>
      <c r="R49" s="6" t="s">
        <v>208</v>
      </c>
      <c r="S49">
        <v>729426.14950000006</v>
      </c>
      <c r="U49" s="6" t="s">
        <v>1384</v>
      </c>
      <c r="V49" s="15">
        <v>19072.132999999998</v>
      </c>
      <c r="W49" s="6" t="s">
        <v>1693</v>
      </c>
      <c r="X49">
        <v>63281.909000000007</v>
      </c>
      <c r="Y49">
        <f>ROUND(GETPIVOTDATA("Sales",$W$45,"City","Portland")/1000,2)</f>
        <v>63.28</v>
      </c>
      <c r="AF49" s="6" t="s">
        <v>38</v>
      </c>
      <c r="AG49">
        <v>3564763.8749999972</v>
      </c>
      <c r="AH49">
        <v>318354.095490999</v>
      </c>
      <c r="AI49">
        <f>ROUND(GETPIVOTDATA("Sales  ",$AF$47,"Customer Segment","Home Office")/1000000,2)</f>
        <v>3.56</v>
      </c>
      <c r="AJ49">
        <f>ROUND(GETPIVOTDATA("Profit ",$AF$47,"Customer Segment","Home Office")/1000,0)</f>
        <v>318</v>
      </c>
    </row>
    <row r="50" spans="9:36" x14ac:dyDescent="0.35">
      <c r="I50" s="6" t="s">
        <v>3629</v>
      </c>
      <c r="J50" s="16">
        <v>0.3</v>
      </c>
      <c r="R50" s="6" t="s">
        <v>128</v>
      </c>
      <c r="S50">
        <v>176368.40800000011</v>
      </c>
      <c r="U50" s="6" t="s">
        <v>544</v>
      </c>
      <c r="V50" s="15">
        <v>18538.088000000003</v>
      </c>
      <c r="W50" s="6" t="s">
        <v>884</v>
      </c>
      <c r="X50">
        <v>62854.252499999995</v>
      </c>
      <c r="Y50">
        <f>ROUND(GETPIVOTDATA("Sales",$W$45,"City","Columbus")/1000,2)</f>
        <v>62.85</v>
      </c>
      <c r="AF50" s="6" t="s">
        <v>57</v>
      </c>
      <c r="AG50">
        <v>3063611.0820000013</v>
      </c>
      <c r="AH50">
        <v>287959.98377900012</v>
      </c>
      <c r="AI50">
        <f>ROUND(GETPIVOTDATA("Sales  ",$AF$47,"Customer Segment","Consumer")/1000000,2)</f>
        <v>3.06</v>
      </c>
      <c r="AJ50">
        <f>ROUND(GETPIVOTDATA("Profit ",$AF$47,"Customer Segment","Consumer")/1000,0)</f>
        <v>288</v>
      </c>
    </row>
    <row r="51" spans="9:36" x14ac:dyDescent="0.35">
      <c r="I51" s="6" t="s">
        <v>3630</v>
      </c>
      <c r="J51" s="16">
        <f>1-J50</f>
        <v>0.7</v>
      </c>
      <c r="R51" s="6" t="s">
        <v>89</v>
      </c>
      <c r="S51">
        <v>354325.18349999993</v>
      </c>
      <c r="U51" s="6" t="s">
        <v>2262</v>
      </c>
      <c r="V51" s="15">
        <v>16102.0245</v>
      </c>
      <c r="W51" s="6" t="s">
        <v>1330</v>
      </c>
      <c r="X51">
        <v>62326.278499999993</v>
      </c>
      <c r="Y51">
        <f>ROUND(GETPIVOTDATA("Sales",$W$45,"City","Danville")/1000,2)</f>
        <v>62.33</v>
      </c>
      <c r="AF51" s="6" t="s">
        <v>27</v>
      </c>
      <c r="AG51">
        <v>2788320.9894999987</v>
      </c>
      <c r="AH51">
        <v>315707.95615299937</v>
      </c>
      <c r="AI51">
        <f>ROUND(GETPIVOTDATA("Sales  ",$AF$47,"Customer Segment","Small Business")/1000000,2)</f>
        <v>2.79</v>
      </c>
      <c r="AJ51">
        <f>ROUND(GETPIVOTDATA("Profit ",$AF$47,"Customer Segment","Small Business")/1000,0)</f>
        <v>316</v>
      </c>
    </row>
    <row r="52" spans="9:36" x14ac:dyDescent="0.35">
      <c r="R52" s="6" t="s">
        <v>35</v>
      </c>
      <c r="S52">
        <v>357586.63049999991</v>
      </c>
      <c r="U52" s="6" t="s">
        <v>99</v>
      </c>
      <c r="V52" s="15">
        <v>15873.323</v>
      </c>
      <c r="W52" s="6" t="s">
        <v>544</v>
      </c>
      <c r="X52">
        <v>62018.161999999997</v>
      </c>
      <c r="Y52">
        <f>ROUND(GETPIVOTDATA("Sales",$W$45,"City","Mechanicsville")/1000,2)</f>
        <v>62.02</v>
      </c>
      <c r="AF52" s="6" t="s">
        <v>3584</v>
      </c>
      <c r="AG52">
        <v>14915600.823999992</v>
      </c>
      <c r="AH52">
        <v>1521767.9595809998</v>
      </c>
    </row>
    <row r="53" spans="9:36" x14ac:dyDescent="0.35">
      <c r="R53" s="6" t="s">
        <v>391</v>
      </c>
      <c r="S53">
        <v>50820.479499999994</v>
      </c>
      <c r="U53" s="6" t="s">
        <v>1693</v>
      </c>
      <c r="V53" s="15">
        <v>14626.043964999999</v>
      </c>
      <c r="W53" s="6" t="s">
        <v>1954</v>
      </c>
      <c r="X53">
        <v>56690.829499999993</v>
      </c>
      <c r="Y53">
        <f>ROUND(GETPIVOTDATA("Sales",$W$45,"City","Kent")/1000,0)</f>
        <v>57</v>
      </c>
    </row>
    <row r="54" spans="9:36" x14ac:dyDescent="0.35">
      <c r="R54" s="6" t="s">
        <v>166</v>
      </c>
      <c r="S54">
        <v>137837.27950000003</v>
      </c>
      <c r="U54" s="6" t="s">
        <v>2012</v>
      </c>
      <c r="V54" s="15">
        <v>13408.776499999998</v>
      </c>
      <c r="W54" s="6" t="s">
        <v>2312</v>
      </c>
      <c r="X54">
        <v>54431.434499999996</v>
      </c>
      <c r="Y54">
        <f>ROUND(GETPIVOTDATA("Sales",$W$45,"City","Gainesville")/1000,2)</f>
        <v>54.43</v>
      </c>
    </row>
    <row r="55" spans="9:36" x14ac:dyDescent="0.35">
      <c r="R55" s="6" t="s">
        <v>385</v>
      </c>
      <c r="S55">
        <v>75172.774000000005</v>
      </c>
      <c r="U55" s="6" t="s">
        <v>2326</v>
      </c>
      <c r="V55" s="15">
        <v>12671.1405</v>
      </c>
      <c r="W55" s="6" t="s">
        <v>1811</v>
      </c>
      <c r="X55">
        <v>53785.891499999983</v>
      </c>
      <c r="Y55">
        <f>ROUND(GETPIVOTDATA("Sales",$W$45,"City","Roseville")/1000,2)</f>
        <v>53.79</v>
      </c>
    </row>
    <row r="56" spans="9:36" x14ac:dyDescent="0.35">
      <c r="R56" s="6" t="s">
        <v>291</v>
      </c>
      <c r="S56">
        <v>240460.99899999995</v>
      </c>
      <c r="U56" s="6" t="s">
        <v>3584</v>
      </c>
      <c r="V56">
        <v>193680.58856500001</v>
      </c>
      <c r="W56" s="6" t="s">
        <v>3584</v>
      </c>
      <c r="X56">
        <v>704276.39500000002</v>
      </c>
    </row>
    <row r="57" spans="9:36" x14ac:dyDescent="0.35">
      <c r="R57" s="6" t="s">
        <v>111</v>
      </c>
      <c r="S57">
        <v>863891.02600000007</v>
      </c>
    </row>
    <row r="58" spans="9:36" x14ac:dyDescent="0.35">
      <c r="R58" s="6" t="s">
        <v>83</v>
      </c>
      <c r="S58">
        <v>234200.42549999995</v>
      </c>
    </row>
    <row r="59" spans="9:36" x14ac:dyDescent="0.35">
      <c r="R59" s="6" t="s">
        <v>257</v>
      </c>
      <c r="S59">
        <v>99602.640999999989</v>
      </c>
    </row>
    <row r="60" spans="9:36" x14ac:dyDescent="0.35">
      <c r="R60" s="6" t="s">
        <v>162</v>
      </c>
      <c r="S60">
        <v>379200.68400000018</v>
      </c>
    </row>
    <row r="61" spans="9:36" x14ac:dyDescent="0.35">
      <c r="R61" s="6" t="s">
        <v>218</v>
      </c>
      <c r="S61">
        <v>560356.42749999987</v>
      </c>
    </row>
    <row r="62" spans="9:36" x14ac:dyDescent="0.35">
      <c r="R62" s="6" t="s">
        <v>560</v>
      </c>
      <c r="S62">
        <v>77018.357000000004</v>
      </c>
    </row>
    <row r="63" spans="9:36" x14ac:dyDescent="0.35">
      <c r="R63" s="6" t="s">
        <v>239</v>
      </c>
      <c r="S63">
        <v>314266.80000000022</v>
      </c>
    </row>
    <row r="64" spans="9:36" x14ac:dyDescent="0.35">
      <c r="R64" s="6" t="s">
        <v>665</v>
      </c>
      <c r="S64">
        <v>51190.883000000002</v>
      </c>
    </row>
    <row r="65" spans="18:19" x14ac:dyDescent="0.35">
      <c r="R65" s="6" t="s">
        <v>3584</v>
      </c>
      <c r="S65">
        <v>14915600.823999999</v>
      </c>
    </row>
  </sheetData>
  <pageMargins left="0.7" right="0.7" top="0.75" bottom="0.75" header="0.3" footer="0.3"/>
  <pageSetup orientation="portrait" r:id="rId17"/>
  <drawing r:id="rId18"/>
  <tableParts count="3">
    <tablePart r:id="rId19"/>
    <tablePart r:id="rId20"/>
    <tablePart r:id="rId2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EB582-116E-42BE-BA43-43C20C7E5B30}">
  <dimension ref="A2:I7"/>
  <sheetViews>
    <sheetView tabSelected="1" zoomScale="78" zoomScaleNormal="106" workbookViewId="0">
      <selection activeCell="X11" sqref="X11"/>
    </sheetView>
  </sheetViews>
  <sheetFormatPr defaultRowHeight="14.5" x14ac:dyDescent="0.35"/>
  <sheetData>
    <row r="2" spans="1:9" x14ac:dyDescent="0.35">
      <c r="I2" t="e" vm="50">
        <v>#VALUE!</v>
      </c>
    </row>
    <row r="7" spans="1:9" x14ac:dyDescent="0.35">
      <c r="A7" t="s">
        <v>3627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walmart Retail Data</vt:lpstr>
      <vt:lpstr>Data Analysis</vt:lpstr>
      <vt:lpstr>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Jha</dc:creator>
  <cp:lastModifiedBy>Suhani Singh</cp:lastModifiedBy>
  <dcterms:created xsi:type="dcterms:W3CDTF">2018-08-12T10:07:54Z</dcterms:created>
  <dcterms:modified xsi:type="dcterms:W3CDTF">2024-06-01T15:10:09Z</dcterms:modified>
</cp:coreProperties>
</file>